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tables/table1.xml" ContentType="application/vnd.openxmlformats-officedocument.spreadsheetml.table+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G:\For NPPD\"/>
    </mc:Choice>
  </mc:AlternateContent>
  <bookViews>
    <workbookView xWindow="0" yWindow="0" windowWidth="16380" windowHeight="8190" tabRatio="657" firstSheet="1" activeTab="1"/>
  </bookViews>
  <sheets>
    <sheet name="объединенные-24.06.19" sheetId="1" state="hidden" r:id="rId1"/>
    <sheet name="ГрКонтр 2-хэтапные" sheetId="2" r:id="rId2"/>
    <sheet name="ИСХОДНИК-даты-2х" sheetId="3" r:id="rId3"/>
    <sheet name="ГрКонтр одноэт." sheetId="4" r:id="rId4"/>
    <sheet name="Отчет по П-24" sheetId="5" state="hidden" r:id="rId5"/>
    <sheet name="Отчет по П-25" sheetId="6" state="hidden" r:id="rId6"/>
    <sheet name="Детализация и персонализация" sheetId="7" state="hidden" r:id="rId7"/>
    <sheet name="ИСХОДНИК-даты-2" sheetId="8" state="hidden" r:id="rId8"/>
    <sheet name="ИСХОДНИК-даты-1х" sheetId="9" r:id="rId9"/>
    <sheet name="Отчет РП - Павлову" sheetId="10" state="hidden" r:id="rId10"/>
    <sheet name="ИСХОДНИК-2х-в отчет" sheetId="11" state="hidden" r:id="rId11"/>
    <sheet name="ИСХОДНИК-1х-в отчет" sheetId="12" state="hidden" r:id="rId12"/>
    <sheet name="ИСХОДНИК-КУРАТОРЫ" sheetId="13" state="hidden" r:id="rId13"/>
    <sheet name="Состояние по лотам" sheetId="14" state="hidden" r:id="rId14"/>
    <sheet name="Детализации, Персонализация" sheetId="15" state="hidden" r:id="rId15"/>
    <sheet name="Аналитика" sheetId="16" state="hidden" r:id="rId16"/>
    <sheet name="Приложение W" sheetId="17" r:id="rId17"/>
    <sheet name="Schedule" sheetId="18" r:id="rId18"/>
    <sheet name="21-11-20" sheetId="23" r:id="rId19"/>
    <sheet name="Чек-лист ЗД" sheetId="19" state="hidden" r:id="rId20"/>
    <sheet name="Dates" sheetId="20" state="hidden" r:id="rId21"/>
    <sheet name="ЛОТ 6" sheetId="21" state="hidden" r:id="rId22"/>
    <sheet name="ИСХ. ПО СРОКАМ" sheetId="22" state="hidden" r:id="rId23"/>
  </sheets>
  <definedNames>
    <definedName name="_05_06_17" localSheetId="15">#REF!</definedName>
    <definedName name="_05_06_17" localSheetId="14">#REF!</definedName>
    <definedName name="_05_06_17" localSheetId="6">#REF!</definedName>
    <definedName name="_05_06_17" localSheetId="11">#REF!</definedName>
    <definedName name="_05_06_17" localSheetId="10">#REF!</definedName>
    <definedName name="_05_06_17" localSheetId="7">#REF!</definedName>
    <definedName name="_05_06_17" localSheetId="21">#REF!</definedName>
    <definedName name="_05_06_17" localSheetId="0">#REF!</definedName>
    <definedName name="_05_06_17" localSheetId="5">#REF!</definedName>
    <definedName name="_05_06_17">#REF!</definedName>
    <definedName name="_xlnm._FilterDatabase" localSheetId="18" hidden="1">'21-11-20'!$A$1:$G$97</definedName>
    <definedName name="_xlnm._FilterDatabase" localSheetId="15" hidden="1">Аналитика!$A$4:$AA$1066</definedName>
    <definedName name="_xlnm._FilterDatabase" localSheetId="1" hidden="1">'ГрКонтр 2-хэтапные'!$D$7:$AZ$1057</definedName>
    <definedName name="_xlnm._FilterDatabase" localSheetId="14" hidden="1">'Детализации, Персонализация'!$A$7:$AU$250</definedName>
    <definedName name="_xlnm._FilterDatabase" localSheetId="6" hidden="1">'Детализация и персонализация'!$A$10:$AS$623</definedName>
    <definedName name="_xlnm._FilterDatabase" localSheetId="11" hidden="1">'ИСХОДНИК-1х-в отчет'!$A$7:$Y$28</definedName>
    <definedName name="_xlnm._FilterDatabase" localSheetId="10" hidden="1">'ИСХОДНИК-2х-в отчет'!$A$6:$AC$102</definedName>
    <definedName name="_xlnm._FilterDatabase" localSheetId="8" hidden="1">'ИСХОДНИК-даты-1х'!$A$7:$AE$61</definedName>
    <definedName name="_xlnm._FilterDatabase" localSheetId="7" hidden="1">'ИСХОДНИК-даты-2'!$B$5:$U$113</definedName>
    <definedName name="_xlnm._FilterDatabase" localSheetId="2" hidden="1">'ИСХОДНИК-даты-2х'!$A$7:$AK$105</definedName>
    <definedName name="_xlnm._FilterDatabase" localSheetId="12" hidden="1">'ИСХОДНИК-КУРАТОРЫ'!$B$5:$Z$5</definedName>
    <definedName name="_xlnm._FilterDatabase" localSheetId="0" hidden="1">'объединенные-24.06.19'!$A$9:$V$37</definedName>
    <definedName name="_xlnm._FilterDatabase" localSheetId="9" hidden="1">'Отчет РП - Павлову'!$A$3:$S$3</definedName>
    <definedName name="_xlnm._FilterDatabase" localSheetId="16" hidden="1">'Приложение W'!$A$3:$M$255</definedName>
    <definedName name="_xlnm._FilterDatabase" localSheetId="19" hidden="1">'Чек-лист ЗД'!$A$2:$W$118</definedName>
    <definedName name="BEJPA" localSheetId="14">#REF!</definedName>
    <definedName name="BEJPA" localSheetId="6">#REF!</definedName>
    <definedName name="BEJPA" localSheetId="12">'ИСХОДНИК-КУРАТОРЫ'!$C$6:$C$107</definedName>
    <definedName name="BEJPA">'ИСХОДНИК-даты-2'!$C$9:$C$113</definedName>
    <definedName name="DataRange" localSheetId="15">#REF!</definedName>
    <definedName name="DataRange" localSheetId="14">'Детализации, Персонализация'!#REF!</definedName>
    <definedName name="DataRange" localSheetId="6">'Детализация и персонализация'!#REF!</definedName>
    <definedName name="DataRange" localSheetId="11">#REF!</definedName>
    <definedName name="DataRange" localSheetId="10">#REF!</definedName>
    <definedName name="DataRange" localSheetId="7">'ИСХОДНИК-даты-2'!#REF!</definedName>
    <definedName name="DataRange" localSheetId="21">#REF!</definedName>
    <definedName name="DataRange" localSheetId="0">'объединенные-24.06.19'!#REF!</definedName>
    <definedName name="DataRange" localSheetId="4">#REF!</definedName>
    <definedName name="DataRange" localSheetId="5">#REF!</definedName>
    <definedName name="DataRange">#REF!</definedName>
    <definedName name="Print_Titles_0" localSheetId="1">'ГрКонтр 2-хэтапные'!$5:$7</definedName>
    <definedName name="Print_Titles_0" localSheetId="3">'ГрКонтр одноэт.'!$8:$9</definedName>
    <definedName name="Print_Titles_0" localSheetId="14">'Детализации, Персонализация'!$2:$7</definedName>
    <definedName name="Print_Titles_0" localSheetId="6">'Детализация и персонализация'!$5:$10</definedName>
    <definedName name="Print_Titles_0" localSheetId="7">'ИСХОДНИК-даты-2'!$5:$5</definedName>
    <definedName name="Print_Titles_0" localSheetId="12">'ИСХОДНИК-КУРАТОРЫ'!$5:$5</definedName>
    <definedName name="Print_Titles_0" localSheetId="0">'объединенные-24.06.19'!$9:$11</definedName>
    <definedName name="T" localSheetId="15">#REF!</definedName>
    <definedName name="T" localSheetId="14">#REF!</definedName>
    <definedName name="T" localSheetId="6">#REF!</definedName>
    <definedName name="T" localSheetId="11">#REF!</definedName>
    <definedName name="T" localSheetId="10">#REF!</definedName>
    <definedName name="T" localSheetId="7">#REF!</definedName>
    <definedName name="T" localSheetId="21">#REF!</definedName>
    <definedName name="T" localSheetId="0">#REF!</definedName>
    <definedName name="T" localSheetId="5">#REF!</definedName>
    <definedName name="T">#REF!</definedName>
    <definedName name="TASK" localSheetId="15">#REF!</definedName>
    <definedName name="TASK" localSheetId="14">#REF!</definedName>
    <definedName name="TASK" localSheetId="6">#REF!</definedName>
    <definedName name="TASK" localSheetId="11">#REF!</definedName>
    <definedName name="TASK" localSheetId="10">#REF!</definedName>
    <definedName name="TASK" localSheetId="7">#REF!</definedName>
    <definedName name="TASK" localSheetId="21">#REF!</definedName>
    <definedName name="TASK" localSheetId="0">#REF!</definedName>
    <definedName name="TASK" localSheetId="5">#REF!</definedName>
    <definedName name="TASK">#REF!</definedName>
    <definedName name="TASK1" localSheetId="15">#REF!</definedName>
    <definedName name="TASK1" localSheetId="14">#REF!</definedName>
    <definedName name="TASK1" localSheetId="6">#REF!</definedName>
    <definedName name="TASK1" localSheetId="11">#REF!</definedName>
    <definedName name="TASK1" localSheetId="10">#REF!</definedName>
    <definedName name="TASK1" localSheetId="7">#REF!</definedName>
    <definedName name="TASK1" localSheetId="21">#REF!</definedName>
    <definedName name="TASK1" localSheetId="0">#REF!</definedName>
    <definedName name="TASK1" localSheetId="5">#REF!</definedName>
    <definedName name="TASK1">#REF!</definedName>
    <definedName name="TASK2" localSheetId="15">#REF!</definedName>
    <definedName name="TASK2" localSheetId="14">#REF!</definedName>
    <definedName name="TASK2" localSheetId="6">#REF!</definedName>
    <definedName name="TASK2" localSheetId="11">#REF!</definedName>
    <definedName name="TASK2" localSheetId="10">#REF!</definedName>
    <definedName name="TASK2" localSheetId="7">#REF!</definedName>
    <definedName name="TASK2" localSheetId="21">#REF!</definedName>
    <definedName name="TASK2" localSheetId="0">#REF!</definedName>
    <definedName name="TASK2" localSheetId="5">#REF!</definedName>
    <definedName name="TASK2">#REF!</definedName>
    <definedName name="TASKRSRC" localSheetId="15">#REF!</definedName>
    <definedName name="TASKRSRC" localSheetId="14">#REF!</definedName>
    <definedName name="TASKRSRC" localSheetId="6">#REF!</definedName>
    <definedName name="TASKRSRC" localSheetId="11">#REF!</definedName>
    <definedName name="TASKRSRC" localSheetId="10">#REF!</definedName>
    <definedName name="TASKRSRC" localSheetId="7">#REF!</definedName>
    <definedName name="TASKRSRC" localSheetId="21">#REF!</definedName>
    <definedName name="TASKRSRC" localSheetId="0">#REF!</definedName>
    <definedName name="TASKRSRC" localSheetId="5">#REF!</definedName>
    <definedName name="TASKRSRC">#REF!</definedName>
    <definedName name="а123" localSheetId="15">#REF!</definedName>
    <definedName name="а123" localSheetId="14">#REF!</definedName>
    <definedName name="а123" localSheetId="6">#REF!</definedName>
    <definedName name="а123" localSheetId="11">#REF!</definedName>
    <definedName name="а123" localSheetId="10">#REF!</definedName>
    <definedName name="а123" localSheetId="7">#REF!</definedName>
    <definedName name="а123" localSheetId="21">#REF!</definedName>
    <definedName name="а123" localSheetId="0">#REF!</definedName>
    <definedName name="а123" localSheetId="5">#REF!</definedName>
    <definedName name="а123">#REF!</definedName>
    <definedName name="а1234" localSheetId="15">#REF!</definedName>
    <definedName name="а1234" localSheetId="14">#REF!</definedName>
    <definedName name="а1234" localSheetId="6">#REF!</definedName>
    <definedName name="а1234" localSheetId="11">#REF!</definedName>
    <definedName name="а1234" localSheetId="10">#REF!</definedName>
    <definedName name="а1234" localSheetId="7">#REF!</definedName>
    <definedName name="а1234" localSheetId="21">#REF!</definedName>
    <definedName name="а1234" localSheetId="0">#REF!</definedName>
    <definedName name="а1234" localSheetId="5">#REF!</definedName>
    <definedName name="а1234">#REF!</definedName>
    <definedName name="а123456" localSheetId="15">#REF!</definedName>
    <definedName name="а123456" localSheetId="14">#REF!</definedName>
    <definedName name="а123456" localSheetId="6">#REF!</definedName>
    <definedName name="а123456" localSheetId="11">#REF!</definedName>
    <definedName name="а123456" localSheetId="10">#REF!</definedName>
    <definedName name="а123456" localSheetId="7">#REF!</definedName>
    <definedName name="а123456" localSheetId="21">#REF!</definedName>
    <definedName name="а123456" localSheetId="0">#REF!</definedName>
    <definedName name="а123456" localSheetId="5">#REF!</definedName>
    <definedName name="а123456">#REF!</definedName>
    <definedName name="а234" localSheetId="15">#REF!</definedName>
    <definedName name="а234" localSheetId="14">#REF!</definedName>
    <definedName name="а234" localSheetId="6">#REF!</definedName>
    <definedName name="а234" localSheetId="11">#REF!</definedName>
    <definedName name="а234" localSheetId="10">#REF!</definedName>
    <definedName name="а234" localSheetId="7">#REF!</definedName>
    <definedName name="а234" localSheetId="21">#REF!</definedName>
    <definedName name="а234" localSheetId="0">#REF!</definedName>
    <definedName name="а234" localSheetId="5">#REF!</definedName>
    <definedName name="а234">#REF!</definedName>
    <definedName name="ап" localSheetId="15">#REF!</definedName>
    <definedName name="ап" localSheetId="14">#REF!</definedName>
    <definedName name="ап" localSheetId="6">#REF!</definedName>
    <definedName name="ап" localSheetId="11">#REF!</definedName>
    <definedName name="ап" localSheetId="10">#REF!</definedName>
    <definedName name="ап" localSheetId="7">#REF!</definedName>
    <definedName name="ап" localSheetId="21">#REF!</definedName>
    <definedName name="ап" localSheetId="0">#REF!</definedName>
    <definedName name="ап" localSheetId="5">#REF!</definedName>
    <definedName name="ап">#REF!</definedName>
    <definedName name="_xlnm.Print_Titles" localSheetId="1">'ГрКонтр 2-хэтапные'!$5:$7</definedName>
    <definedName name="_xlnm.Print_Titles" localSheetId="3">'ГрКонтр одноэт.'!$8:$9</definedName>
    <definedName name="_xlnm.Print_Titles" localSheetId="14">'Детализации, Персонализация'!$2:$7</definedName>
    <definedName name="_xlnm.Print_Titles" localSheetId="6">'Детализация и персонализация'!$5:$10</definedName>
    <definedName name="_xlnm.Print_Titles" localSheetId="7">'ИСХОДНИК-даты-2'!$5:$5</definedName>
    <definedName name="_xlnm.Print_Titles" localSheetId="12">'ИСХОДНИК-КУРАТОРЫ'!$5:$5</definedName>
    <definedName name="_xlnm.Print_Titles" localSheetId="0">'объединенные-24.06.19'!$9:$11</definedName>
    <definedName name="Не_дата" localSheetId="15">#REF!</definedName>
    <definedName name="Не_дата" localSheetId="14">#REF!</definedName>
    <definedName name="Не_дата" localSheetId="6">#REF!</definedName>
    <definedName name="Не_дата" localSheetId="11">#REF!</definedName>
    <definedName name="Не_дата" localSheetId="10">#REF!</definedName>
    <definedName name="Не_дата" localSheetId="7">#REF!</definedName>
    <definedName name="Не_дата" localSheetId="21">#REF!</definedName>
    <definedName name="Не_дата" localSheetId="0">#REF!</definedName>
    <definedName name="Не_дата" localSheetId="5">#REF!</definedName>
    <definedName name="Не_дата">#REF!</definedName>
    <definedName name="_xlnm.Print_Area" localSheetId="15">Аналитика!$A$1:$Y$1066</definedName>
    <definedName name="_xlnm.Print_Area" localSheetId="1">'ГрКонтр 2-хэтапные'!$A$1:$AN$1074</definedName>
    <definedName name="_xlnm.Print_Area" localSheetId="3">'ГрКонтр одноэт.'!$A$1:$AE$135</definedName>
    <definedName name="_xlnm.Print_Area" localSheetId="14">'Детализации, Персонализация'!$A$1:$AU$250</definedName>
    <definedName name="_xlnm.Print_Area" localSheetId="6">'Детализация и персонализация'!$A$1:$AS$632</definedName>
    <definedName name="_xlnm.Print_Area" localSheetId="11">'ИСХОДНИК-1х-в отчет'!$B$4:$W$27</definedName>
    <definedName name="_xlnm.Print_Area" localSheetId="10">'ИСХОДНИК-2х-в отчет'!$B$3:$AA$101</definedName>
    <definedName name="_xlnm.Print_Area" localSheetId="8">'ИСХОДНИК-даты-1х'!$B$5:$AC$59</definedName>
    <definedName name="_xlnm.Print_Area" localSheetId="7">'ИСХОДНИК-даты-2'!$B$5:$T$113</definedName>
    <definedName name="_xlnm.Print_Area" localSheetId="2">'ИСХОДНИК-даты-2х'!$B$4:$AI$105</definedName>
    <definedName name="_xlnm.Print_Area" localSheetId="12">'ИСХОДНИК-КУРАТОРЫ'!$B$5:$Z$107</definedName>
    <definedName name="_xlnm.Print_Area" localSheetId="0">'объединенные-24.06.19'!$A$5:$T$46</definedName>
    <definedName name="_xlnm.Print_Area" localSheetId="9">'Отчет РП - Павлову'!$A$1:$S$32</definedName>
    <definedName name="праздники">Dates!$A$2:$F$32</definedName>
    <definedName name="пропорпор" localSheetId="15">#REF!</definedName>
    <definedName name="пропорпор" localSheetId="14">#REF!</definedName>
    <definedName name="пропорпор" localSheetId="6">#REF!</definedName>
    <definedName name="пропорпор" localSheetId="11">#REF!</definedName>
    <definedName name="пропорпор" localSheetId="10">#REF!</definedName>
    <definedName name="пропорпор" localSheetId="7">#REF!</definedName>
    <definedName name="пропорпор" localSheetId="21">#REF!</definedName>
    <definedName name="пропорпор" localSheetId="0">#REF!</definedName>
    <definedName name="пропорпор" localSheetId="5">#REF!</definedName>
    <definedName name="пропорпор">#REF!</definedName>
  </definedNames>
  <calcPr calcId="162913"/>
</workbook>
</file>

<file path=xl/calcChain.xml><?xml version="1.0" encoding="utf-8"?>
<calcChain xmlns="http://schemas.openxmlformats.org/spreadsheetml/2006/main">
  <c r="I18" i="3" l="1"/>
  <c r="J18" i="3" s="1"/>
  <c r="K18" i="3" s="1"/>
  <c r="I23" i="3"/>
  <c r="J23" i="3"/>
  <c r="K23" i="3" s="1"/>
  <c r="G97" i="23" l="1"/>
  <c r="D97" i="23"/>
  <c r="G96" i="23"/>
  <c r="D96" i="23"/>
  <c r="G95" i="23"/>
  <c r="D95" i="23"/>
  <c r="G94" i="23"/>
  <c r="D94" i="23"/>
  <c r="G93" i="23"/>
  <c r="D93" i="23"/>
  <c r="G92" i="23"/>
  <c r="D92" i="23"/>
  <c r="G91" i="23"/>
  <c r="D91" i="23"/>
  <c r="G90" i="23"/>
  <c r="D90" i="23"/>
  <c r="G89" i="23"/>
  <c r="D89" i="23"/>
  <c r="G88" i="23"/>
  <c r="D88" i="23"/>
  <c r="G87" i="23"/>
  <c r="D87" i="23"/>
  <c r="G86" i="23"/>
  <c r="D86" i="23"/>
  <c r="G85" i="23"/>
  <c r="D85" i="23"/>
  <c r="G84" i="23"/>
  <c r="D84" i="23"/>
  <c r="G83" i="23"/>
  <c r="D83" i="23"/>
  <c r="G82" i="23"/>
  <c r="D82" i="23"/>
  <c r="G81" i="23"/>
  <c r="D81" i="23"/>
  <c r="G80" i="23"/>
  <c r="D80" i="23"/>
  <c r="G79" i="23"/>
  <c r="D79" i="23"/>
  <c r="G78" i="23"/>
  <c r="D78" i="23"/>
  <c r="G77" i="23"/>
  <c r="D77" i="23"/>
  <c r="G76" i="23"/>
  <c r="D76" i="23"/>
  <c r="G75" i="23"/>
  <c r="D75" i="23"/>
  <c r="G74" i="23"/>
  <c r="D74" i="23"/>
  <c r="G73" i="23"/>
  <c r="D73" i="23"/>
  <c r="G72" i="23"/>
  <c r="D72" i="23"/>
  <c r="G71" i="23"/>
  <c r="D71" i="23"/>
  <c r="G70" i="23"/>
  <c r="D70" i="23"/>
  <c r="G69" i="23"/>
  <c r="D69" i="23"/>
  <c r="G68" i="23"/>
  <c r="D68" i="23"/>
  <c r="G67" i="23"/>
  <c r="D67" i="23"/>
  <c r="G66" i="23"/>
  <c r="D66" i="23"/>
  <c r="G65" i="23"/>
  <c r="D65" i="23"/>
  <c r="G64" i="23"/>
  <c r="D64" i="23"/>
  <c r="G63" i="23"/>
  <c r="D63" i="23"/>
  <c r="G62" i="23"/>
  <c r="D62" i="23"/>
  <c r="G61" i="23"/>
  <c r="D61" i="23"/>
  <c r="G60" i="23"/>
  <c r="D60" i="23"/>
  <c r="G59" i="23"/>
  <c r="D59" i="23"/>
  <c r="G58" i="23"/>
  <c r="D58" i="23"/>
  <c r="G57" i="23"/>
  <c r="D57" i="23"/>
  <c r="G56" i="23"/>
  <c r="D56" i="23"/>
  <c r="G55" i="23"/>
  <c r="D55" i="23"/>
  <c r="G54" i="23"/>
  <c r="D54" i="23"/>
  <c r="G53" i="23"/>
  <c r="D53" i="23"/>
  <c r="G52" i="23"/>
  <c r="D52" i="23"/>
  <c r="G51" i="23"/>
  <c r="D51" i="23"/>
  <c r="G50" i="23"/>
  <c r="D50" i="23"/>
  <c r="G49" i="23"/>
  <c r="D49" i="23"/>
  <c r="G48" i="23"/>
  <c r="D48" i="23"/>
  <c r="G47" i="23"/>
  <c r="D47" i="23"/>
  <c r="G46" i="23"/>
  <c r="D46" i="23"/>
  <c r="G45" i="23"/>
  <c r="D45" i="23"/>
  <c r="G44" i="23"/>
  <c r="D44" i="23"/>
  <c r="G43" i="23"/>
  <c r="D43" i="23"/>
  <c r="G42" i="23"/>
  <c r="D42" i="23"/>
  <c r="G41" i="23"/>
  <c r="D41" i="23"/>
  <c r="G40" i="23"/>
  <c r="D40" i="23"/>
  <c r="G39" i="23"/>
  <c r="D39" i="23"/>
  <c r="G38" i="23"/>
  <c r="D38" i="23"/>
  <c r="G37" i="23"/>
  <c r="D37" i="23"/>
  <c r="G36" i="23"/>
  <c r="D36" i="23"/>
  <c r="G35" i="23"/>
  <c r="D35" i="23"/>
  <c r="G34" i="23"/>
  <c r="D34" i="23"/>
  <c r="G33" i="23"/>
  <c r="D33" i="23"/>
  <c r="G32" i="23"/>
  <c r="D32" i="23"/>
  <c r="G31" i="23"/>
  <c r="D31" i="23"/>
  <c r="G30" i="23"/>
  <c r="D30" i="23"/>
  <c r="G29" i="23"/>
  <c r="D29" i="23"/>
  <c r="G28" i="23"/>
  <c r="D28" i="23"/>
  <c r="G27" i="23"/>
  <c r="D27" i="23"/>
  <c r="G26" i="23"/>
  <c r="D26" i="23"/>
  <c r="G25" i="23"/>
  <c r="D25" i="23"/>
  <c r="G24" i="23"/>
  <c r="D24" i="23"/>
  <c r="G23" i="23"/>
  <c r="D23" i="23"/>
  <c r="G22" i="23"/>
  <c r="D22" i="23"/>
  <c r="G21" i="23"/>
  <c r="D21" i="23"/>
  <c r="G20" i="23"/>
  <c r="D20" i="23"/>
  <c r="G19" i="23"/>
  <c r="D19" i="23"/>
  <c r="G18" i="23"/>
  <c r="D18" i="23"/>
  <c r="G17" i="23"/>
  <c r="D17" i="23"/>
  <c r="G16" i="23"/>
  <c r="D16" i="23"/>
  <c r="G15" i="23"/>
  <c r="D15" i="23"/>
  <c r="G14" i="23"/>
  <c r="D14" i="23"/>
  <c r="G13" i="23"/>
  <c r="D13" i="23"/>
  <c r="G12" i="23"/>
  <c r="D12" i="23"/>
  <c r="G11" i="23"/>
  <c r="D11" i="23"/>
  <c r="G10" i="23"/>
  <c r="D10" i="23"/>
  <c r="G9" i="23"/>
  <c r="D9" i="23"/>
  <c r="G8" i="23"/>
  <c r="D8" i="23"/>
  <c r="G7" i="23"/>
  <c r="D7" i="23"/>
  <c r="G6" i="23"/>
  <c r="D6" i="23"/>
  <c r="G5" i="23"/>
  <c r="D5" i="23"/>
  <c r="G4" i="23"/>
  <c r="D4" i="23"/>
  <c r="G3" i="23"/>
  <c r="D3" i="23"/>
  <c r="G2" i="23"/>
  <c r="D2" i="23"/>
  <c r="AT374" i="2"/>
  <c r="D26" i="3" l="1"/>
  <c r="F12" i="9"/>
  <c r="G12" i="9" s="1"/>
  <c r="H12" i="9" s="1"/>
  <c r="L37" i="9" l="1"/>
  <c r="M37" i="9" s="1"/>
  <c r="R27" i="9" l="1"/>
  <c r="S27" i="9" s="1"/>
  <c r="T27" i="9" s="1"/>
  <c r="U27" i="9" s="1"/>
  <c r="V27" i="9" s="1"/>
  <c r="W27" i="9" s="1"/>
  <c r="X27" i="9" l="1"/>
  <c r="Y27" i="9" s="1"/>
  <c r="Z27" i="9" s="1"/>
  <c r="P37" i="9" l="1"/>
  <c r="O37" i="9"/>
  <c r="R18" i="9"/>
  <c r="R25" i="9"/>
  <c r="S25" i="9" s="1"/>
  <c r="T25" i="9" s="1"/>
  <c r="U25" i="9" s="1"/>
  <c r="V25" i="9" l="1"/>
  <c r="W25" i="9" s="1"/>
  <c r="X25" i="9" s="1"/>
  <c r="Q37" i="9"/>
  <c r="R37" i="9" s="1"/>
  <c r="S37" i="9" s="1"/>
  <c r="N37" i="9"/>
  <c r="T29" i="9"/>
  <c r="T37" i="9" l="1"/>
  <c r="U37" i="9" s="1"/>
  <c r="D117" i="4"/>
  <c r="B117" i="4"/>
  <c r="D116" i="4"/>
  <c r="B116" i="4"/>
  <c r="D115" i="4"/>
  <c r="B115" i="4"/>
  <c r="D114" i="4"/>
  <c r="B114" i="4"/>
  <c r="D113" i="4"/>
  <c r="B113" i="4"/>
  <c r="D112" i="4"/>
  <c r="B112" i="4"/>
  <c r="D111" i="4"/>
  <c r="B111" i="4"/>
  <c r="D110" i="4"/>
  <c r="B110" i="4"/>
  <c r="D109" i="4"/>
  <c r="B109" i="4"/>
  <c r="D108" i="4"/>
  <c r="B108" i="4"/>
  <c r="D107" i="4"/>
  <c r="B107" i="4"/>
  <c r="D106" i="4"/>
  <c r="B106" i="4"/>
  <c r="D105" i="4"/>
  <c r="B105" i="4"/>
  <c r="D104" i="4"/>
  <c r="B104" i="4"/>
  <c r="D103" i="4"/>
  <c r="B103" i="4"/>
  <c r="D102" i="4"/>
  <c r="B102" i="4"/>
  <c r="D101" i="4"/>
  <c r="B101" i="4"/>
  <c r="D100" i="4"/>
  <c r="D96" i="4"/>
  <c r="B96" i="4"/>
  <c r="D75" i="4"/>
  <c r="D69" i="4"/>
  <c r="B68" i="4"/>
  <c r="B74" i="4" s="1"/>
  <c r="B67" i="4"/>
  <c r="D62" i="4"/>
  <c r="D60" i="4"/>
  <c r="D22" i="4"/>
  <c r="B17" i="4"/>
  <c r="B18" i="4" s="1"/>
  <c r="B19" i="4" s="1"/>
  <c r="B20" i="4" s="1"/>
  <c r="B21" i="4" s="1"/>
  <c r="D16" i="4"/>
  <c r="D12" i="4"/>
  <c r="D10" i="4"/>
  <c r="D11" i="4" s="1"/>
  <c r="D14" i="4" s="1"/>
  <c r="B11" i="4"/>
  <c r="G1055" i="2"/>
  <c r="G1057" i="2" s="1"/>
  <c r="G1045" i="2"/>
  <c r="G1054" i="2" s="1"/>
  <c r="G1042" i="2"/>
  <c r="G1044" i="2" s="1"/>
  <c r="G1038" i="2"/>
  <c r="G1041" i="2" s="1"/>
  <c r="G1035" i="2"/>
  <c r="G1037" i="2" s="1"/>
  <c r="G1033" i="2"/>
  <c r="G1034" i="2" s="1"/>
  <c r="G1031" i="2"/>
  <c r="G1032" i="2" s="1"/>
  <c r="G1027" i="2"/>
  <c r="G1030" i="2" s="1"/>
  <c r="G1022" i="2"/>
  <c r="G1026" i="2" s="1"/>
  <c r="G1016" i="2"/>
  <c r="G1021" i="2" s="1"/>
  <c r="G1006" i="2"/>
  <c r="G1015" i="2" s="1"/>
  <c r="G1004" i="2"/>
  <c r="G1005" i="2" s="1"/>
  <c r="G1003" i="2"/>
  <c r="G998" i="2"/>
  <c r="G1002" i="2" s="1"/>
  <c r="G994" i="2"/>
  <c r="G997" i="2" s="1"/>
  <c r="G984" i="2"/>
  <c r="G993" i="2" s="1"/>
  <c r="G980" i="2"/>
  <c r="G983" i="2" s="1"/>
  <c r="G938" i="2"/>
  <c r="G929" i="2"/>
  <c r="G937" i="2" s="1"/>
  <c r="G919" i="2"/>
  <c r="G928" i="2" s="1"/>
  <c r="G916" i="2"/>
  <c r="G918" i="2" s="1"/>
  <c r="G860" i="2"/>
  <c r="G915" i="2" s="1"/>
  <c r="G834" i="2"/>
  <c r="G859" i="2" s="1"/>
  <c r="G833" i="2"/>
  <c r="G832" i="2"/>
  <c r="G821" i="2"/>
  <c r="G831" i="2" s="1"/>
  <c r="G819" i="2"/>
  <c r="G820" i="2" s="1"/>
  <c r="G814" i="2"/>
  <c r="G818" i="2" s="1"/>
  <c r="G810" i="2"/>
  <c r="G813" i="2" s="1"/>
  <c r="G800" i="2"/>
  <c r="G809" i="2" s="1"/>
  <c r="G798" i="2"/>
  <c r="G799" i="2" s="1"/>
  <c r="G796" i="2"/>
  <c r="G797" i="2" s="1"/>
  <c r="G795" i="2"/>
  <c r="G790" i="2"/>
  <c r="G794" i="2" s="1"/>
  <c r="G771" i="2"/>
  <c r="G789" i="2" s="1"/>
  <c r="G759" i="2"/>
  <c r="G758" i="2"/>
  <c r="G740" i="2"/>
  <c r="G757" i="2" s="1"/>
  <c r="G739" i="2"/>
  <c r="G733" i="2"/>
  <c r="G738" i="2" s="1"/>
  <c r="G685" i="2"/>
  <c r="G732" i="2" s="1"/>
  <c r="G679" i="2"/>
  <c r="G684" i="2" s="1"/>
  <c r="G678" i="2"/>
  <c r="G668" i="2"/>
  <c r="G677" i="2" s="1"/>
  <c r="G666" i="2"/>
  <c r="G667" i="2" s="1"/>
  <c r="G653" i="2"/>
  <c r="G665" i="2" s="1"/>
  <c r="G648" i="2"/>
  <c r="G652" i="2" s="1"/>
  <c r="G604" i="2"/>
  <c r="G647" i="2" s="1"/>
  <c r="G594" i="2"/>
  <c r="G603" i="2" s="1"/>
  <c r="G590" i="2"/>
  <c r="G593" i="2" s="1"/>
  <c r="G564" i="2"/>
  <c r="G589" i="2" s="1"/>
  <c r="G562" i="2"/>
  <c r="G563" i="2" s="1"/>
  <c r="G558" i="2"/>
  <c r="G561" i="2" s="1"/>
  <c r="G557" i="2"/>
  <c r="G539" i="2"/>
  <c r="G556" i="2" s="1"/>
  <c r="G533" i="2"/>
  <c r="G538" i="2" s="1"/>
  <c r="G528" i="2"/>
  <c r="G532" i="2" s="1"/>
  <c r="G522" i="2"/>
  <c r="G527" i="2" s="1"/>
  <c r="G506" i="2"/>
  <c r="G521" i="2" s="1"/>
  <c r="G482" i="2"/>
  <c r="G505" i="2" s="1"/>
  <c r="G477" i="2"/>
  <c r="G481" i="2" s="1"/>
  <c r="G461" i="2"/>
  <c r="G476" i="2" s="1"/>
  <c r="G457" i="2"/>
  <c r="G460" i="2" s="1"/>
  <c r="G434" i="2"/>
  <c r="G456" i="2" s="1"/>
  <c r="G420" i="2"/>
  <c r="G433" i="2" s="1"/>
  <c r="G416" i="2"/>
  <c r="G419" i="2" s="1"/>
  <c r="G412" i="2"/>
  <c r="G415" i="2" s="1"/>
  <c r="G406" i="2"/>
  <c r="G411" i="2" s="1"/>
  <c r="G397" i="2"/>
  <c r="G405" i="2" s="1"/>
  <c r="G387" i="2"/>
  <c r="G378" i="2"/>
  <c r="G386" i="2" s="1"/>
  <c r="G374" i="2"/>
  <c r="G377" i="2" s="1"/>
  <c r="G370" i="2"/>
  <c r="G373" i="2" s="1"/>
  <c r="G369" i="2"/>
  <c r="G355" i="2"/>
  <c r="G368" i="2" s="1"/>
  <c r="H353" i="2"/>
  <c r="H352" i="2"/>
  <c r="H351" i="2"/>
  <c r="H350" i="2"/>
  <c r="H349" i="2"/>
  <c r="H348" i="2"/>
  <c r="H347" i="2"/>
  <c r="H346" i="2"/>
  <c r="H345" i="2"/>
  <c r="H344" i="2"/>
  <c r="H343" i="2"/>
  <c r="H342" i="2"/>
  <c r="H341" i="2"/>
  <c r="H340" i="2"/>
  <c r="H339" i="2"/>
  <c r="H338" i="2"/>
  <c r="H337" i="2"/>
  <c r="H336" i="2"/>
  <c r="H335" i="2"/>
  <c r="H334" i="2"/>
  <c r="H333" i="2"/>
  <c r="H332" i="2"/>
  <c r="G332" i="2"/>
  <c r="G353" i="2" s="1"/>
  <c r="G242" i="2"/>
  <c r="G331" i="2" s="1"/>
  <c r="G227" i="2"/>
  <c r="G241" i="2" s="1"/>
  <c r="G222" i="2"/>
  <c r="G226" i="2" s="1"/>
  <c r="G218" i="2"/>
  <c r="G221" i="2" s="1"/>
  <c r="G212" i="2"/>
  <c r="G217" i="2" s="1"/>
  <c r="G198" i="2"/>
  <c r="G211" i="2" s="1"/>
  <c r="G191" i="2"/>
  <c r="G197" i="2" s="1"/>
  <c r="G174" i="2"/>
  <c r="G190" i="2" s="1"/>
  <c r="G169" i="2"/>
  <c r="G173" i="2" s="1"/>
  <c r="G163" i="2"/>
  <c r="G168" i="2" s="1"/>
  <c r="G145" i="2"/>
  <c r="G162" i="2" s="1"/>
  <c r="G144" i="2"/>
  <c r="G139" i="2"/>
  <c r="G143" i="2" s="1"/>
  <c r="D139" i="2"/>
  <c r="G111" i="2"/>
  <c r="G138" i="2" s="1"/>
  <c r="D111" i="2"/>
  <c r="G75" i="2"/>
  <c r="G110" i="2" s="1"/>
  <c r="D75" i="2"/>
  <c r="G64" i="2"/>
  <c r="G74" i="2" s="1"/>
  <c r="D64" i="2"/>
  <c r="G50" i="2"/>
  <c r="G63" i="2" s="1"/>
  <c r="D50" i="2"/>
  <c r="G34" i="2"/>
  <c r="G49" i="2" s="1"/>
  <c r="D34" i="2"/>
  <c r="G8" i="2"/>
  <c r="G33" i="2" s="1"/>
  <c r="D8" i="2"/>
  <c r="D6" i="2"/>
  <c r="E6" i="2" s="1"/>
  <c r="F6" i="2" s="1"/>
  <c r="G6" i="2" s="1"/>
  <c r="H6" i="2" s="1"/>
  <c r="V37" i="9" l="1"/>
  <c r="W37" i="9" s="1"/>
  <c r="X37" i="9" s="1"/>
  <c r="Y37" i="9" s="1"/>
  <c r="Z37" i="9" s="1"/>
  <c r="AA37" i="9" s="1"/>
  <c r="D13" i="4"/>
  <c r="D15" i="4"/>
  <c r="D21" i="4" s="1"/>
  <c r="D59" i="4" s="1"/>
  <c r="D61" i="4" s="1"/>
  <c r="D44" i="4"/>
  <c r="D28" i="4"/>
  <c r="B59" i="4"/>
  <c r="B58" i="4"/>
  <c r="B57" i="4"/>
  <c r="B56" i="4"/>
  <c r="B55" i="4"/>
  <c r="B54" i="4"/>
  <c r="B53" i="4"/>
  <c r="B52" i="4"/>
  <c r="B51" i="4"/>
  <c r="B50" i="4"/>
  <c r="B49" i="4"/>
  <c r="B48" i="4"/>
  <c r="B47" i="4"/>
  <c r="B46" i="4"/>
  <c r="B45" i="4"/>
  <c r="B44" i="4"/>
  <c r="B43" i="4"/>
  <c r="B42" i="4"/>
  <c r="B41" i="4"/>
  <c r="B40" i="4"/>
  <c r="B39" i="4"/>
  <c r="B38" i="4"/>
  <c r="B37" i="4"/>
  <c r="B36" i="4"/>
  <c r="B35" i="4"/>
  <c r="B34" i="4"/>
  <c r="B33" i="4"/>
  <c r="B32" i="4"/>
  <c r="B31" i="4"/>
  <c r="B30" i="4"/>
  <c r="B29" i="4"/>
  <c r="B28" i="4"/>
  <c r="B27" i="4"/>
  <c r="B26" i="4"/>
  <c r="B25" i="4"/>
  <c r="B24" i="4"/>
  <c r="B23" i="4"/>
  <c r="B86" i="4"/>
  <c r="B85" i="4"/>
  <c r="B84" i="4"/>
  <c r="B83" i="4"/>
  <c r="B82" i="4"/>
  <c r="B81" i="4"/>
  <c r="B80" i="4"/>
  <c r="B79" i="4"/>
  <c r="B78" i="4"/>
  <c r="B77" i="4"/>
  <c r="B76" i="4"/>
  <c r="B70" i="4"/>
  <c r="B71" i="4"/>
  <c r="B72" i="4"/>
  <c r="B73" i="4"/>
  <c r="G9" i="2"/>
  <c r="G10" i="2"/>
  <c r="G11" i="2"/>
  <c r="G12" i="2"/>
  <c r="G13" i="2"/>
  <c r="G14" i="2"/>
  <c r="G15" i="2"/>
  <c r="G16" i="2"/>
  <c r="G17" i="2"/>
  <c r="G18" i="2"/>
  <c r="G19" i="2"/>
  <c r="G20" i="2"/>
  <c r="G21" i="2"/>
  <c r="G22" i="2"/>
  <c r="G23" i="2"/>
  <c r="G24" i="2"/>
  <c r="G25" i="2"/>
  <c r="G26" i="2"/>
  <c r="G27" i="2"/>
  <c r="G28" i="2"/>
  <c r="G29" i="2"/>
  <c r="G30" i="2"/>
  <c r="G31" i="2"/>
  <c r="G32" i="2"/>
  <c r="G35" i="2"/>
  <c r="G36" i="2"/>
  <c r="G37" i="2"/>
  <c r="G38" i="2"/>
  <c r="G39" i="2"/>
  <c r="G40" i="2"/>
  <c r="G41" i="2"/>
  <c r="G42" i="2"/>
  <c r="G43" i="2"/>
  <c r="G44" i="2"/>
  <c r="G45" i="2"/>
  <c r="G46" i="2"/>
  <c r="G47" i="2"/>
  <c r="G48" i="2"/>
  <c r="G51" i="2"/>
  <c r="G52" i="2"/>
  <c r="G53" i="2"/>
  <c r="G54" i="2"/>
  <c r="G55" i="2"/>
  <c r="G56" i="2"/>
  <c r="G57" i="2"/>
  <c r="G58" i="2"/>
  <c r="G59" i="2"/>
  <c r="G60" i="2"/>
  <c r="G61" i="2"/>
  <c r="G62" i="2"/>
  <c r="G65" i="2"/>
  <c r="G66" i="2"/>
  <c r="G67" i="2"/>
  <c r="G68" i="2"/>
  <c r="G69" i="2"/>
  <c r="G70" i="2"/>
  <c r="G71" i="2"/>
  <c r="G72" i="2"/>
  <c r="G73"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40" i="2"/>
  <c r="G141" i="2"/>
  <c r="G142" i="2"/>
  <c r="G146" i="2"/>
  <c r="G147" i="2"/>
  <c r="G148" i="2"/>
  <c r="G149" i="2"/>
  <c r="G150" i="2"/>
  <c r="G151" i="2"/>
  <c r="G152" i="2"/>
  <c r="G153" i="2"/>
  <c r="G154" i="2"/>
  <c r="G155" i="2"/>
  <c r="G156" i="2"/>
  <c r="G157" i="2"/>
  <c r="G158" i="2"/>
  <c r="G159" i="2"/>
  <c r="G160" i="2"/>
  <c r="G161" i="2"/>
  <c r="G164" i="2"/>
  <c r="G165" i="2"/>
  <c r="G166" i="2"/>
  <c r="G167" i="2"/>
  <c r="G170" i="2"/>
  <c r="G171" i="2"/>
  <c r="G172" i="2"/>
  <c r="G175" i="2"/>
  <c r="G176" i="2"/>
  <c r="G177" i="2"/>
  <c r="G178" i="2"/>
  <c r="G179" i="2"/>
  <c r="G180" i="2"/>
  <c r="G181" i="2"/>
  <c r="G182" i="2"/>
  <c r="G183" i="2"/>
  <c r="G184" i="2"/>
  <c r="G185" i="2"/>
  <c r="G186" i="2"/>
  <c r="G187" i="2"/>
  <c r="G188" i="2"/>
  <c r="G189" i="2"/>
  <c r="G192" i="2"/>
  <c r="G193" i="2"/>
  <c r="G194" i="2"/>
  <c r="G195" i="2"/>
  <c r="G196" i="2"/>
  <c r="G199" i="2"/>
  <c r="G200" i="2"/>
  <c r="G201" i="2"/>
  <c r="G202" i="2"/>
  <c r="G203" i="2"/>
  <c r="G204" i="2"/>
  <c r="G205" i="2"/>
  <c r="G206" i="2"/>
  <c r="G207" i="2"/>
  <c r="G208" i="2"/>
  <c r="G209" i="2"/>
  <c r="G210" i="2"/>
  <c r="G213" i="2"/>
  <c r="G214" i="2"/>
  <c r="G215" i="2"/>
  <c r="G216" i="2"/>
  <c r="G219" i="2"/>
  <c r="G220" i="2"/>
  <c r="G223" i="2"/>
  <c r="G224" i="2"/>
  <c r="G225" i="2"/>
  <c r="G228" i="2"/>
  <c r="G229" i="2"/>
  <c r="G230" i="2"/>
  <c r="G231" i="2"/>
  <c r="G232" i="2"/>
  <c r="G233" i="2"/>
  <c r="G234" i="2"/>
  <c r="G235" i="2"/>
  <c r="G236" i="2"/>
  <c r="G237" i="2"/>
  <c r="G238" i="2"/>
  <c r="G239" i="2"/>
  <c r="G240"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3" i="2"/>
  <c r="G334" i="2"/>
  <c r="G335" i="2"/>
  <c r="G336" i="2"/>
  <c r="G337" i="2"/>
  <c r="G338" i="2"/>
  <c r="G339" i="2"/>
  <c r="G340" i="2"/>
  <c r="G341" i="2"/>
  <c r="G342" i="2"/>
  <c r="G343" i="2"/>
  <c r="G344" i="2"/>
  <c r="G345" i="2"/>
  <c r="G346" i="2"/>
  <c r="G347" i="2"/>
  <c r="G348" i="2"/>
  <c r="G349" i="2"/>
  <c r="G350" i="2"/>
  <c r="G351" i="2"/>
  <c r="G352" i="2"/>
  <c r="G356" i="2"/>
  <c r="G357" i="2"/>
  <c r="G358" i="2"/>
  <c r="G359" i="2"/>
  <c r="G360" i="2"/>
  <c r="G361" i="2"/>
  <c r="G362" i="2"/>
  <c r="G363" i="2"/>
  <c r="G364" i="2"/>
  <c r="G365" i="2"/>
  <c r="G366" i="2"/>
  <c r="G367" i="2"/>
  <c r="G371" i="2"/>
  <c r="G372" i="2"/>
  <c r="G375" i="2"/>
  <c r="G376" i="2"/>
  <c r="G379" i="2"/>
  <c r="G380" i="2"/>
  <c r="G381" i="2"/>
  <c r="G382" i="2"/>
  <c r="G383" i="2"/>
  <c r="G384" i="2"/>
  <c r="G385" i="2"/>
  <c r="G396" i="2"/>
  <c r="G395" i="2"/>
  <c r="G394" i="2"/>
  <c r="G393" i="2"/>
  <c r="G392" i="2"/>
  <c r="G391" i="2"/>
  <c r="G388" i="2"/>
  <c r="G389" i="2"/>
  <c r="G390" i="2"/>
  <c r="G398" i="2"/>
  <c r="G399" i="2"/>
  <c r="G400" i="2"/>
  <c r="G401" i="2"/>
  <c r="G402" i="2"/>
  <c r="G403" i="2"/>
  <c r="G404" i="2"/>
  <c r="G407" i="2"/>
  <c r="G408" i="2"/>
  <c r="G409" i="2"/>
  <c r="G410" i="2"/>
  <c r="G413" i="2"/>
  <c r="G414" i="2"/>
  <c r="G417" i="2"/>
  <c r="G418" i="2"/>
  <c r="G421" i="2"/>
  <c r="G422" i="2"/>
  <c r="G423" i="2"/>
  <c r="G424" i="2"/>
  <c r="G425" i="2"/>
  <c r="G426" i="2"/>
  <c r="G427" i="2"/>
  <c r="G428" i="2"/>
  <c r="G429" i="2"/>
  <c r="G430" i="2"/>
  <c r="G431" i="2"/>
  <c r="G432" i="2"/>
  <c r="G435" i="2"/>
  <c r="G436" i="2"/>
  <c r="G437" i="2"/>
  <c r="G438" i="2"/>
  <c r="G439" i="2"/>
  <c r="G440" i="2"/>
  <c r="G441" i="2"/>
  <c r="G442" i="2"/>
  <c r="G443" i="2"/>
  <c r="G444" i="2"/>
  <c r="G445" i="2"/>
  <c r="G446" i="2"/>
  <c r="G447" i="2"/>
  <c r="G448" i="2"/>
  <c r="G449" i="2"/>
  <c r="G450" i="2"/>
  <c r="G451" i="2"/>
  <c r="G452" i="2"/>
  <c r="G453" i="2"/>
  <c r="G454" i="2"/>
  <c r="G455" i="2"/>
  <c r="G458" i="2"/>
  <c r="G459" i="2"/>
  <c r="G462" i="2"/>
  <c r="G463" i="2"/>
  <c r="G464" i="2"/>
  <c r="G465" i="2"/>
  <c r="G466" i="2"/>
  <c r="G467" i="2"/>
  <c r="G468" i="2"/>
  <c r="G469" i="2"/>
  <c r="G470" i="2"/>
  <c r="G471" i="2"/>
  <c r="G472" i="2"/>
  <c r="G473" i="2"/>
  <c r="G474" i="2"/>
  <c r="G475" i="2"/>
  <c r="G478" i="2"/>
  <c r="G479" i="2"/>
  <c r="G480" i="2"/>
  <c r="G483" i="2"/>
  <c r="G484" i="2"/>
  <c r="G485" i="2"/>
  <c r="G486" i="2"/>
  <c r="G487" i="2"/>
  <c r="G488" i="2"/>
  <c r="G489" i="2"/>
  <c r="G490" i="2"/>
  <c r="G491" i="2"/>
  <c r="G492" i="2"/>
  <c r="G493" i="2"/>
  <c r="G494" i="2"/>
  <c r="G495" i="2"/>
  <c r="G496" i="2"/>
  <c r="G497" i="2"/>
  <c r="G498" i="2"/>
  <c r="G499" i="2"/>
  <c r="G500" i="2"/>
  <c r="G501" i="2"/>
  <c r="G502" i="2"/>
  <c r="G503" i="2"/>
  <c r="G504" i="2"/>
  <c r="G507" i="2"/>
  <c r="G508" i="2"/>
  <c r="G509" i="2"/>
  <c r="G510" i="2"/>
  <c r="G511" i="2"/>
  <c r="G512" i="2"/>
  <c r="G513" i="2"/>
  <c r="G514" i="2"/>
  <c r="G515" i="2"/>
  <c r="G516" i="2"/>
  <c r="G517" i="2"/>
  <c r="G518" i="2"/>
  <c r="G519" i="2"/>
  <c r="G520" i="2"/>
  <c r="G523" i="2"/>
  <c r="G524" i="2"/>
  <c r="G525" i="2"/>
  <c r="G526" i="2"/>
  <c r="G529" i="2"/>
  <c r="G530" i="2"/>
  <c r="G531" i="2"/>
  <c r="G534" i="2"/>
  <c r="G535" i="2"/>
  <c r="G536" i="2"/>
  <c r="G537" i="2"/>
  <c r="G540" i="2"/>
  <c r="G541" i="2"/>
  <c r="G542" i="2"/>
  <c r="G543" i="2"/>
  <c r="G544" i="2"/>
  <c r="G545" i="2"/>
  <c r="G546" i="2"/>
  <c r="G547" i="2"/>
  <c r="G548" i="2"/>
  <c r="G549" i="2"/>
  <c r="G550" i="2"/>
  <c r="G551" i="2"/>
  <c r="G552" i="2"/>
  <c r="G553" i="2"/>
  <c r="G554" i="2"/>
  <c r="G555" i="2"/>
  <c r="G559" i="2"/>
  <c r="G560" i="2"/>
  <c r="G565" i="2"/>
  <c r="G566" i="2"/>
  <c r="G567" i="2"/>
  <c r="G568" i="2"/>
  <c r="G569" i="2"/>
  <c r="G570" i="2"/>
  <c r="G571" i="2"/>
  <c r="G572" i="2"/>
  <c r="G573" i="2"/>
  <c r="G574" i="2"/>
  <c r="G575" i="2"/>
  <c r="G576" i="2"/>
  <c r="G577" i="2"/>
  <c r="G578" i="2"/>
  <c r="G579" i="2"/>
  <c r="G580" i="2"/>
  <c r="G581" i="2"/>
  <c r="G582" i="2"/>
  <c r="G583" i="2"/>
  <c r="G584" i="2"/>
  <c r="G585" i="2"/>
  <c r="G586" i="2"/>
  <c r="G587" i="2"/>
  <c r="G588" i="2"/>
  <c r="G591" i="2"/>
  <c r="G592" i="2"/>
  <c r="G595" i="2"/>
  <c r="G596" i="2"/>
  <c r="G597" i="2"/>
  <c r="G598" i="2"/>
  <c r="G599" i="2"/>
  <c r="G600" i="2"/>
  <c r="G601" i="2"/>
  <c r="G602"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9" i="2"/>
  <c r="G650" i="2"/>
  <c r="G651" i="2"/>
  <c r="G654" i="2"/>
  <c r="G655" i="2"/>
  <c r="G656" i="2"/>
  <c r="G657" i="2"/>
  <c r="G658" i="2"/>
  <c r="G659" i="2"/>
  <c r="G660" i="2"/>
  <c r="G661" i="2"/>
  <c r="G662" i="2"/>
  <c r="G663" i="2"/>
  <c r="G664" i="2"/>
  <c r="G669" i="2"/>
  <c r="G670" i="2"/>
  <c r="G671" i="2"/>
  <c r="G672" i="2"/>
  <c r="G673" i="2"/>
  <c r="G674" i="2"/>
  <c r="G675" i="2"/>
  <c r="G676" i="2"/>
  <c r="G680" i="2"/>
  <c r="G681" i="2"/>
  <c r="G682" i="2"/>
  <c r="G683"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4" i="2"/>
  <c r="G735" i="2"/>
  <c r="G736" i="2"/>
  <c r="G737" i="2"/>
  <c r="G741" i="2"/>
  <c r="G742" i="2"/>
  <c r="G743" i="2"/>
  <c r="G744" i="2"/>
  <c r="G745" i="2"/>
  <c r="G746" i="2"/>
  <c r="G747" i="2"/>
  <c r="G748" i="2"/>
  <c r="G749" i="2"/>
  <c r="G750" i="2"/>
  <c r="G751" i="2"/>
  <c r="G752" i="2"/>
  <c r="G753" i="2"/>
  <c r="G754" i="2"/>
  <c r="G755" i="2"/>
  <c r="G756" i="2"/>
  <c r="G770" i="2"/>
  <c r="G769" i="2"/>
  <c r="G768" i="2"/>
  <c r="G767" i="2"/>
  <c r="G766" i="2"/>
  <c r="G760" i="2"/>
  <c r="G761" i="2"/>
  <c r="G762" i="2"/>
  <c r="G763" i="2"/>
  <c r="G764" i="2"/>
  <c r="G765" i="2"/>
  <c r="G772" i="2"/>
  <c r="G773" i="2"/>
  <c r="G774" i="2"/>
  <c r="G775" i="2"/>
  <c r="G776" i="2"/>
  <c r="G777" i="2"/>
  <c r="G778" i="2"/>
  <c r="G779" i="2"/>
  <c r="G780" i="2"/>
  <c r="G781" i="2"/>
  <c r="G782" i="2"/>
  <c r="G783" i="2"/>
  <c r="G784" i="2"/>
  <c r="G785" i="2"/>
  <c r="G786" i="2"/>
  <c r="G787" i="2"/>
  <c r="G788" i="2"/>
  <c r="G791" i="2"/>
  <c r="G792" i="2"/>
  <c r="G793" i="2"/>
  <c r="G801" i="2"/>
  <c r="G802" i="2"/>
  <c r="G803" i="2"/>
  <c r="G804" i="2"/>
  <c r="G805" i="2"/>
  <c r="G806" i="2"/>
  <c r="G807" i="2"/>
  <c r="G808" i="2"/>
  <c r="G811" i="2"/>
  <c r="G812" i="2"/>
  <c r="G815" i="2"/>
  <c r="G816" i="2"/>
  <c r="G817" i="2"/>
  <c r="G822" i="2"/>
  <c r="G823" i="2"/>
  <c r="G825" i="2"/>
  <c r="G826" i="2"/>
  <c r="G827" i="2"/>
  <c r="G828" i="2"/>
  <c r="G829" i="2"/>
  <c r="G830" i="2"/>
  <c r="G835" i="2"/>
  <c r="G836" i="2"/>
  <c r="G837" i="2"/>
  <c r="G838" i="2"/>
  <c r="G839" i="2"/>
  <c r="G840" i="2"/>
  <c r="G841" i="2"/>
  <c r="G842" i="2"/>
  <c r="G843" i="2"/>
  <c r="G844" i="2"/>
  <c r="G845" i="2"/>
  <c r="G846" i="2"/>
  <c r="G847" i="2"/>
  <c r="G848" i="2"/>
  <c r="G849" i="2"/>
  <c r="G850" i="2"/>
  <c r="G851" i="2"/>
  <c r="G852" i="2"/>
  <c r="G853" i="2"/>
  <c r="G854" i="2"/>
  <c r="G855" i="2"/>
  <c r="G856" i="2"/>
  <c r="G857" i="2"/>
  <c r="G858"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7" i="2"/>
  <c r="G920" i="2"/>
  <c r="G921" i="2"/>
  <c r="G922" i="2"/>
  <c r="G923" i="2"/>
  <c r="G924" i="2"/>
  <c r="G925" i="2"/>
  <c r="G926" i="2"/>
  <c r="G927" i="2"/>
  <c r="G930" i="2"/>
  <c r="G931" i="2"/>
  <c r="G932" i="2"/>
  <c r="G933" i="2"/>
  <c r="G934" i="2"/>
  <c r="G935" i="2"/>
  <c r="G936" i="2"/>
  <c r="G979" i="2"/>
  <c r="G978" i="2"/>
  <c r="G977" i="2"/>
  <c r="G976" i="2"/>
  <c r="G975" i="2"/>
  <c r="G974" i="2"/>
  <c r="G973" i="2"/>
  <c r="G972" i="2"/>
  <c r="G971" i="2"/>
  <c r="G970" i="2"/>
  <c r="G969" i="2"/>
  <c r="G968" i="2"/>
  <c r="G967" i="2"/>
  <c r="G966" i="2"/>
  <c r="G965" i="2"/>
  <c r="G964" i="2"/>
  <c r="G963" i="2"/>
  <c r="G962" i="2"/>
  <c r="G961" i="2"/>
  <c r="G960" i="2"/>
  <c r="G959" i="2"/>
  <c r="G958" i="2"/>
  <c r="G957" i="2"/>
  <c r="G956" i="2"/>
  <c r="G955" i="2"/>
  <c r="G939" i="2"/>
  <c r="G940" i="2"/>
  <c r="G941" i="2"/>
  <c r="G942" i="2"/>
  <c r="G943" i="2"/>
  <c r="G944" i="2"/>
  <c r="G945" i="2"/>
  <c r="G946" i="2"/>
  <c r="G947" i="2"/>
  <c r="G948" i="2"/>
  <c r="G949" i="2"/>
  <c r="G950" i="2"/>
  <c r="G951" i="2"/>
  <c r="G952" i="2"/>
  <c r="G953" i="2"/>
  <c r="G954" i="2"/>
  <c r="G981" i="2"/>
  <c r="G982" i="2"/>
  <c r="G985" i="2"/>
  <c r="G986" i="2"/>
  <c r="G987" i="2"/>
  <c r="G988" i="2"/>
  <c r="G989" i="2"/>
  <c r="G990" i="2"/>
  <c r="G991" i="2"/>
  <c r="G992" i="2"/>
  <c r="G995" i="2"/>
  <c r="G996" i="2"/>
  <c r="G999" i="2"/>
  <c r="G1000" i="2"/>
  <c r="G1001" i="2"/>
  <c r="G1007" i="2"/>
  <c r="G1008" i="2"/>
  <c r="G1009" i="2"/>
  <c r="G1010" i="2"/>
  <c r="G1011" i="2"/>
  <c r="G1012" i="2"/>
  <c r="G1013" i="2"/>
  <c r="G1014" i="2"/>
  <c r="G1017" i="2"/>
  <c r="G1018" i="2"/>
  <c r="G1019" i="2"/>
  <c r="G1020" i="2"/>
  <c r="G1023" i="2"/>
  <c r="G1024" i="2"/>
  <c r="G1025" i="2"/>
  <c r="G1028" i="2"/>
  <c r="G1029" i="2"/>
  <c r="G1036" i="2"/>
  <c r="G1039" i="2"/>
  <c r="G1040" i="2"/>
  <c r="G1043" i="2"/>
  <c r="G1046" i="2"/>
  <c r="G1047" i="2"/>
  <c r="G1049" i="2"/>
  <c r="G1050" i="2"/>
  <c r="G1051" i="2"/>
  <c r="G1052" i="2"/>
  <c r="G1053" i="2"/>
  <c r="G1056" i="2"/>
  <c r="B21" i="22"/>
  <c r="B9" i="22"/>
  <c r="B17" i="22" s="1"/>
  <c r="F63" i="21"/>
  <c r="G63" i="21" s="1"/>
  <c r="I63" i="21" s="1"/>
  <c r="J63" i="21" s="1"/>
  <c r="K63" i="21" s="1"/>
  <c r="F61" i="21"/>
  <c r="G61" i="21" s="1"/>
  <c r="I61" i="21" s="1"/>
  <c r="J61" i="21" s="1"/>
  <c r="K61" i="21" s="1"/>
  <c r="F59" i="21"/>
  <c r="G59" i="21" s="1"/>
  <c r="I59" i="21" s="1"/>
  <c r="J59" i="21" s="1"/>
  <c r="K59" i="21" s="1"/>
  <c r="F57" i="21"/>
  <c r="G57" i="21" s="1"/>
  <c r="I57" i="21" s="1"/>
  <c r="J57" i="21" s="1"/>
  <c r="K57" i="21" s="1"/>
  <c r="I55" i="21"/>
  <c r="J55" i="21" s="1"/>
  <c r="K55" i="21" s="1"/>
  <c r="F53" i="21"/>
  <c r="G53" i="21" s="1"/>
  <c r="I53" i="21" s="1"/>
  <c r="J53" i="21" s="1"/>
  <c r="K53" i="21" s="1"/>
  <c r="F51" i="21"/>
  <c r="G51" i="21" s="1"/>
  <c r="I51" i="21" s="1"/>
  <c r="J51" i="21" s="1"/>
  <c r="K51" i="21" s="1"/>
  <c r="F49" i="21"/>
  <c r="G49" i="21" s="1"/>
  <c r="I49" i="21" s="1"/>
  <c r="J49" i="21" s="1"/>
  <c r="K49" i="21" s="1"/>
  <c r="F47" i="21"/>
  <c r="G47" i="21" s="1"/>
  <c r="I47" i="21" s="1"/>
  <c r="J47" i="21" s="1"/>
  <c r="K47" i="21" s="1"/>
  <c r="E45" i="21"/>
  <c r="E44" i="21"/>
  <c r="F43" i="21"/>
  <c r="F45" i="21" s="1"/>
  <c r="T41" i="21"/>
  <c r="E41" i="21"/>
  <c r="T40" i="21"/>
  <c r="E40" i="21"/>
  <c r="T39" i="21"/>
  <c r="E39" i="21"/>
  <c r="T38" i="21"/>
  <c r="E38" i="21"/>
  <c r="T37" i="21"/>
  <c r="E37" i="21"/>
  <c r="T36" i="21"/>
  <c r="E36" i="21"/>
  <c r="T35" i="21"/>
  <c r="E35" i="21"/>
  <c r="T34" i="21"/>
  <c r="E34" i="21"/>
  <c r="T33" i="21"/>
  <c r="E33" i="21"/>
  <c r="T32" i="21"/>
  <c r="E32" i="21"/>
  <c r="T31" i="21"/>
  <c r="E31" i="21"/>
  <c r="F30" i="21"/>
  <c r="E28" i="21"/>
  <c r="E27" i="21"/>
  <c r="E26" i="21"/>
  <c r="E25" i="21"/>
  <c r="E24" i="21"/>
  <c r="F23" i="21"/>
  <c r="F28" i="21" s="1"/>
  <c r="T21" i="21"/>
  <c r="E21" i="21"/>
  <c r="T20" i="21"/>
  <c r="E20" i="21"/>
  <c r="F19" i="21"/>
  <c r="F21" i="21" s="1"/>
  <c r="T17" i="21"/>
  <c r="O17" i="21"/>
  <c r="N17" i="21"/>
  <c r="M17" i="21"/>
  <c r="L17" i="21"/>
  <c r="E17" i="21"/>
  <c r="T16" i="21"/>
  <c r="O16" i="21"/>
  <c r="N16" i="21"/>
  <c r="M16" i="21"/>
  <c r="L16" i="21"/>
  <c r="E16" i="21"/>
  <c r="T15" i="21"/>
  <c r="O15" i="21"/>
  <c r="N15" i="21"/>
  <c r="M15" i="21"/>
  <c r="L15" i="21"/>
  <c r="E15" i="21"/>
  <c r="F14" i="21"/>
  <c r="F17" i="21" s="1"/>
  <c r="O12" i="21"/>
  <c r="N12" i="21"/>
  <c r="M12" i="21"/>
  <c r="L12" i="21"/>
  <c r="E12" i="21"/>
  <c r="F11" i="21"/>
  <c r="F12" i="21" s="1"/>
  <c r="U1" i="19"/>
  <c r="A255" i="17"/>
  <c r="A254" i="17"/>
  <c r="A253" i="17"/>
  <c r="A252" i="17"/>
  <c r="A251" i="17"/>
  <c r="A250" i="17"/>
  <c r="A249" i="17"/>
  <c r="A248" i="17"/>
  <c r="A247" i="17"/>
  <c r="A246" i="17"/>
  <c r="A245" i="17"/>
  <c r="A244" i="17"/>
  <c r="A243" i="17"/>
  <c r="A242" i="17"/>
  <c r="A241" i="17"/>
  <c r="A240" i="17"/>
  <c r="A239" i="17"/>
  <c r="A238" i="17"/>
  <c r="A237" i="17"/>
  <c r="A236" i="17"/>
  <c r="A235" i="17"/>
  <c r="A234" i="17"/>
  <c r="A233" i="17"/>
  <c r="A232" i="17"/>
  <c r="A231" i="17"/>
  <c r="A230" i="17"/>
  <c r="A229" i="17"/>
  <c r="A228" i="17"/>
  <c r="A227" i="17"/>
  <c r="A226" i="17"/>
  <c r="A225" i="17"/>
  <c r="A224" i="17"/>
  <c r="A223" i="17"/>
  <c r="A222" i="17"/>
  <c r="A221" i="17"/>
  <c r="A220" i="17"/>
  <c r="A219" i="17"/>
  <c r="A218" i="17"/>
  <c r="A217" i="17"/>
  <c r="A216" i="17"/>
  <c r="A215" i="17"/>
  <c r="A214" i="17"/>
  <c r="A213" i="17"/>
  <c r="A212" i="17"/>
  <c r="A211" i="17"/>
  <c r="A210" i="17"/>
  <c r="A209" i="17"/>
  <c r="A208" i="17"/>
  <c r="M207" i="17"/>
  <c r="A207" i="17"/>
  <c r="M206" i="17"/>
  <c r="A206" i="17"/>
  <c r="M205" i="17"/>
  <c r="A205" i="17"/>
  <c r="M204" i="17"/>
  <c r="A204" i="17"/>
  <c r="M203" i="17"/>
  <c r="A203" i="17"/>
  <c r="M202" i="17"/>
  <c r="A202" i="17"/>
  <c r="M201" i="17"/>
  <c r="A201" i="17"/>
  <c r="M200" i="17"/>
  <c r="A200" i="17"/>
  <c r="M199" i="17"/>
  <c r="A199" i="17"/>
  <c r="M198" i="17"/>
  <c r="A198" i="17"/>
  <c r="M197" i="17"/>
  <c r="A197" i="17"/>
  <c r="M196" i="17"/>
  <c r="A196" i="17"/>
  <c r="M195" i="17"/>
  <c r="A195" i="17"/>
  <c r="M194" i="17"/>
  <c r="A194" i="17"/>
  <c r="M193" i="17"/>
  <c r="A193" i="17"/>
  <c r="M192" i="17"/>
  <c r="A192" i="17"/>
  <c r="M191" i="17"/>
  <c r="A191" i="17"/>
  <c r="M190" i="17"/>
  <c r="A190" i="17"/>
  <c r="M189" i="17"/>
  <c r="A189" i="17"/>
  <c r="M188" i="17"/>
  <c r="A188" i="17"/>
  <c r="M187" i="17"/>
  <c r="A187" i="17"/>
  <c r="M186" i="17"/>
  <c r="A186" i="17"/>
  <c r="M185" i="17"/>
  <c r="A185" i="17"/>
  <c r="M184" i="17"/>
  <c r="A184" i="17"/>
  <c r="M183" i="17"/>
  <c r="A183" i="17"/>
  <c r="M182" i="17"/>
  <c r="A182" i="17"/>
  <c r="M181" i="17"/>
  <c r="A181" i="17"/>
  <c r="M180" i="17"/>
  <c r="A180" i="17"/>
  <c r="M179" i="17"/>
  <c r="A179" i="17"/>
  <c r="M178" i="17"/>
  <c r="A178" i="17"/>
  <c r="M177" i="17"/>
  <c r="A177" i="17"/>
  <c r="M176" i="17"/>
  <c r="A176" i="17"/>
  <c r="M175" i="17"/>
  <c r="A175" i="17"/>
  <c r="M174" i="17"/>
  <c r="A174" i="17"/>
  <c r="M173" i="17"/>
  <c r="A173" i="17"/>
  <c r="M172" i="17"/>
  <c r="A172" i="17"/>
  <c r="M171" i="17"/>
  <c r="A171" i="17"/>
  <c r="M170" i="17"/>
  <c r="A170" i="17"/>
  <c r="M169" i="17"/>
  <c r="A169" i="17"/>
  <c r="M168" i="17"/>
  <c r="A168" i="17"/>
  <c r="M167" i="17"/>
  <c r="A167" i="17"/>
  <c r="M166" i="17"/>
  <c r="A166" i="17"/>
  <c r="M165" i="17"/>
  <c r="A165" i="17"/>
  <c r="M164" i="17"/>
  <c r="A164" i="17"/>
  <c r="M163" i="17"/>
  <c r="A163" i="17"/>
  <c r="M162" i="17"/>
  <c r="A162" i="17"/>
  <c r="M161" i="17"/>
  <c r="A161" i="17"/>
  <c r="M160" i="17"/>
  <c r="A160" i="17"/>
  <c r="M159" i="17"/>
  <c r="A159" i="17"/>
  <c r="M158" i="17"/>
  <c r="A158" i="17"/>
  <c r="M157" i="17"/>
  <c r="A157" i="17"/>
  <c r="M156" i="17"/>
  <c r="A156" i="17"/>
  <c r="M155" i="17"/>
  <c r="A155" i="17"/>
  <c r="M154" i="17"/>
  <c r="A154" i="17"/>
  <c r="M153" i="17"/>
  <c r="A153" i="17"/>
  <c r="M152" i="17"/>
  <c r="A152" i="17"/>
  <c r="M151" i="17"/>
  <c r="A151" i="17"/>
  <c r="M150" i="17"/>
  <c r="A150" i="17"/>
  <c r="M149" i="17"/>
  <c r="A149" i="17"/>
  <c r="M148" i="17"/>
  <c r="A148" i="17"/>
  <c r="M147" i="17"/>
  <c r="A147" i="17"/>
  <c r="M146" i="17"/>
  <c r="A146" i="17"/>
  <c r="M145" i="17"/>
  <c r="A145" i="17"/>
  <c r="M144" i="17"/>
  <c r="A144" i="17"/>
  <c r="M143" i="17"/>
  <c r="A143" i="17"/>
  <c r="M142" i="17"/>
  <c r="A142" i="17"/>
  <c r="M141" i="17"/>
  <c r="A141" i="17"/>
  <c r="M140" i="17"/>
  <c r="A140" i="17"/>
  <c r="M139" i="17"/>
  <c r="A139" i="17"/>
  <c r="M138" i="17"/>
  <c r="A138" i="17"/>
  <c r="M137" i="17"/>
  <c r="A137" i="17"/>
  <c r="M136" i="17"/>
  <c r="A136" i="17"/>
  <c r="M135" i="17"/>
  <c r="A135" i="17"/>
  <c r="M134" i="17"/>
  <c r="A134" i="17"/>
  <c r="M133" i="17"/>
  <c r="A133" i="17"/>
  <c r="M132" i="17"/>
  <c r="A132" i="17"/>
  <c r="M131" i="17"/>
  <c r="A131" i="17"/>
  <c r="M130" i="17"/>
  <c r="A130" i="17"/>
  <c r="M129" i="17"/>
  <c r="A129" i="17"/>
  <c r="M128" i="17"/>
  <c r="A128" i="17"/>
  <c r="M127" i="17"/>
  <c r="A127" i="17"/>
  <c r="M126" i="17"/>
  <c r="A126" i="17"/>
  <c r="M125" i="17"/>
  <c r="A125" i="17"/>
  <c r="M124" i="17"/>
  <c r="A124" i="17"/>
  <c r="M123" i="17"/>
  <c r="A123" i="17"/>
  <c r="M122" i="17"/>
  <c r="A122" i="17"/>
  <c r="M121" i="17"/>
  <c r="A121" i="17"/>
  <c r="M120" i="17"/>
  <c r="A120" i="17"/>
  <c r="M119" i="17"/>
  <c r="A119" i="17"/>
  <c r="M118" i="17"/>
  <c r="A118" i="17"/>
  <c r="M117" i="17"/>
  <c r="A117" i="17"/>
  <c r="M116" i="17"/>
  <c r="A116" i="17"/>
  <c r="M115" i="17"/>
  <c r="A115" i="17"/>
  <c r="M114" i="17"/>
  <c r="A114" i="17"/>
  <c r="M113" i="17"/>
  <c r="A113" i="17"/>
  <c r="M112" i="17"/>
  <c r="A112" i="17"/>
  <c r="M111" i="17"/>
  <c r="A111" i="17"/>
  <c r="M110" i="17"/>
  <c r="A110" i="17"/>
  <c r="M109" i="17"/>
  <c r="A109" i="17"/>
  <c r="M108" i="17"/>
  <c r="A108" i="17"/>
  <c r="M107" i="17"/>
  <c r="A107" i="17"/>
  <c r="M106" i="17"/>
  <c r="A106" i="17"/>
  <c r="M105" i="17"/>
  <c r="A105" i="17"/>
  <c r="M104" i="17"/>
  <c r="A104" i="17"/>
  <c r="M103" i="17"/>
  <c r="A103" i="17"/>
  <c r="M102" i="17"/>
  <c r="A102" i="17"/>
  <c r="M101" i="17"/>
  <c r="A101" i="17"/>
  <c r="M100" i="17"/>
  <c r="A100" i="17"/>
  <c r="M99" i="17"/>
  <c r="A99" i="17"/>
  <c r="M98" i="17"/>
  <c r="A98" i="17"/>
  <c r="M97" i="17"/>
  <c r="A97" i="17"/>
  <c r="M96" i="17"/>
  <c r="A96" i="17"/>
  <c r="M95" i="17"/>
  <c r="A95" i="17"/>
  <c r="M94" i="17"/>
  <c r="A94" i="17"/>
  <c r="M93" i="17"/>
  <c r="A93" i="17"/>
  <c r="M92" i="17"/>
  <c r="A92" i="17"/>
  <c r="M91" i="17"/>
  <c r="A91" i="17"/>
  <c r="M90" i="17"/>
  <c r="A90" i="17"/>
  <c r="M89" i="17"/>
  <c r="A89" i="17"/>
  <c r="M88" i="17"/>
  <c r="A88" i="17"/>
  <c r="M87" i="17"/>
  <c r="A87" i="17"/>
  <c r="M86" i="17"/>
  <c r="A86" i="17"/>
  <c r="M85" i="17"/>
  <c r="A85" i="17"/>
  <c r="M84" i="17"/>
  <c r="A84" i="17"/>
  <c r="M83" i="17"/>
  <c r="A83" i="17"/>
  <c r="M82" i="17"/>
  <c r="A82" i="17"/>
  <c r="M81" i="17"/>
  <c r="A81" i="17"/>
  <c r="M80" i="17"/>
  <c r="A80" i="17"/>
  <c r="M79" i="17"/>
  <c r="A79" i="17"/>
  <c r="M78" i="17"/>
  <c r="A78" i="17"/>
  <c r="M77" i="17"/>
  <c r="A77" i="17"/>
  <c r="M76" i="17"/>
  <c r="A76" i="17"/>
  <c r="M75" i="17"/>
  <c r="A75" i="17"/>
  <c r="M74" i="17"/>
  <c r="A74" i="17"/>
  <c r="M73" i="17"/>
  <c r="A73" i="17"/>
  <c r="M72" i="17"/>
  <c r="A72" i="17"/>
  <c r="M71" i="17"/>
  <c r="A71" i="17"/>
  <c r="M70" i="17"/>
  <c r="A70" i="17"/>
  <c r="M69" i="17"/>
  <c r="A69" i="17"/>
  <c r="M68" i="17"/>
  <c r="A68" i="17"/>
  <c r="M67" i="17"/>
  <c r="A67" i="17"/>
  <c r="M66" i="17"/>
  <c r="A66" i="17"/>
  <c r="M65" i="17"/>
  <c r="A65" i="17"/>
  <c r="M64" i="17"/>
  <c r="A64" i="17"/>
  <c r="M63" i="17"/>
  <c r="A63" i="17"/>
  <c r="M62" i="17"/>
  <c r="A62" i="17"/>
  <c r="M61" i="17"/>
  <c r="A61" i="17"/>
  <c r="M60" i="17"/>
  <c r="A60" i="17"/>
  <c r="M59" i="17"/>
  <c r="A59" i="17"/>
  <c r="M58" i="17"/>
  <c r="A58" i="17"/>
  <c r="M57" i="17"/>
  <c r="A57" i="17"/>
  <c r="M56" i="17"/>
  <c r="A56" i="17"/>
  <c r="M55" i="17"/>
  <c r="A55" i="17"/>
  <c r="M54" i="17"/>
  <c r="A54" i="17"/>
  <c r="M53" i="17"/>
  <c r="A53" i="17"/>
  <c r="M52" i="17"/>
  <c r="A52" i="17"/>
  <c r="M51" i="17"/>
  <c r="A51" i="17"/>
  <c r="M50" i="17"/>
  <c r="A50" i="17"/>
  <c r="M49" i="17"/>
  <c r="A49" i="17"/>
  <c r="M48" i="17"/>
  <c r="A48" i="17"/>
  <c r="M47" i="17"/>
  <c r="A47" i="17"/>
  <c r="M46" i="17"/>
  <c r="A46" i="17"/>
  <c r="M45" i="17"/>
  <c r="A45" i="17"/>
  <c r="M44" i="17"/>
  <c r="A44" i="17"/>
  <c r="M43" i="17"/>
  <c r="A43" i="17"/>
  <c r="M42" i="17"/>
  <c r="A42" i="17"/>
  <c r="M41" i="17"/>
  <c r="A41" i="17"/>
  <c r="M40" i="17"/>
  <c r="A40" i="17"/>
  <c r="M39" i="17"/>
  <c r="A39" i="17"/>
  <c r="M38" i="17"/>
  <c r="A38" i="17"/>
  <c r="M37" i="17"/>
  <c r="A37" i="17"/>
  <c r="M36" i="17"/>
  <c r="A36" i="17"/>
  <c r="M35" i="17"/>
  <c r="A35" i="17"/>
  <c r="M34" i="17"/>
  <c r="A34" i="17"/>
  <c r="M33" i="17"/>
  <c r="A33" i="17"/>
  <c r="M32" i="17"/>
  <c r="A32" i="17"/>
  <c r="M31" i="17"/>
  <c r="A31" i="17"/>
  <c r="M30" i="17"/>
  <c r="A30" i="17"/>
  <c r="M29" i="17"/>
  <c r="A29" i="17"/>
  <c r="M28" i="17"/>
  <c r="A28" i="17"/>
  <c r="M27" i="17"/>
  <c r="A27" i="17"/>
  <c r="M26" i="17"/>
  <c r="A26" i="17"/>
  <c r="M25" i="17"/>
  <c r="A25" i="17"/>
  <c r="M24" i="17"/>
  <c r="A24" i="17"/>
  <c r="M23" i="17"/>
  <c r="A23" i="17"/>
  <c r="M22" i="17"/>
  <c r="A22" i="17"/>
  <c r="M21" i="17"/>
  <c r="A21" i="17"/>
  <c r="M20" i="17"/>
  <c r="A20" i="17"/>
  <c r="M19" i="17"/>
  <c r="A19" i="17"/>
  <c r="M18" i="17"/>
  <c r="A18" i="17"/>
  <c r="M17" i="17"/>
  <c r="A17" i="17"/>
  <c r="M16" i="17"/>
  <c r="A16" i="17"/>
  <c r="M15" i="17"/>
  <c r="A15" i="17"/>
  <c r="M14" i="17"/>
  <c r="A14" i="17"/>
  <c r="M13" i="17"/>
  <c r="A13" i="17"/>
  <c r="M12" i="17"/>
  <c r="A12" i="17"/>
  <c r="M11" i="17"/>
  <c r="A11" i="17"/>
  <c r="M10" i="17"/>
  <c r="A10" i="17"/>
  <c r="M9" i="17"/>
  <c r="A9" i="17"/>
  <c r="M8" i="17"/>
  <c r="A8" i="17"/>
  <c r="M7" i="17"/>
  <c r="A7" i="17"/>
  <c r="M6" i="17"/>
  <c r="A6" i="17"/>
  <c r="M5" i="17"/>
  <c r="A5" i="17"/>
  <c r="M4" i="17"/>
  <c r="A4" i="17"/>
  <c r="C1066" i="16"/>
  <c r="B1066" i="16"/>
  <c r="C1065" i="16"/>
  <c r="B1065" i="16"/>
  <c r="C1064" i="16"/>
  <c r="B1064" i="16"/>
  <c r="I1063" i="16"/>
  <c r="C1062" i="16"/>
  <c r="B1062" i="16"/>
  <c r="C1061" i="16"/>
  <c r="B1061" i="16"/>
  <c r="C1060" i="16"/>
  <c r="B1060" i="16"/>
  <c r="C1059" i="16"/>
  <c r="B1059" i="16"/>
  <c r="C1058" i="16"/>
  <c r="B1058" i="16"/>
  <c r="C1057" i="16"/>
  <c r="B1057" i="16"/>
  <c r="C1056" i="16"/>
  <c r="B1056" i="16"/>
  <c r="C1055" i="16"/>
  <c r="B1055" i="16"/>
  <c r="I1054" i="16"/>
  <c r="C1053" i="16"/>
  <c r="B1053" i="16"/>
  <c r="C1052" i="16"/>
  <c r="B1052" i="16"/>
  <c r="I1051" i="16"/>
  <c r="C1050" i="16"/>
  <c r="B1050" i="16"/>
  <c r="C1049" i="16"/>
  <c r="B1049" i="16"/>
  <c r="C1048" i="16"/>
  <c r="B1048" i="16"/>
  <c r="I1047" i="16"/>
  <c r="C1046" i="16"/>
  <c r="B1046" i="16"/>
  <c r="C1045" i="16"/>
  <c r="B1045" i="16"/>
  <c r="I1044" i="16"/>
  <c r="C1043" i="16"/>
  <c r="B1043" i="16"/>
  <c r="I1042" i="16"/>
  <c r="C1041" i="16"/>
  <c r="B1041" i="16"/>
  <c r="I1040" i="16"/>
  <c r="C1039" i="16"/>
  <c r="B1039" i="16"/>
  <c r="C1038" i="16"/>
  <c r="B1038" i="16"/>
  <c r="C1037" i="16"/>
  <c r="B1037" i="16"/>
  <c r="I1036" i="16"/>
  <c r="C1035" i="16"/>
  <c r="B1035" i="16"/>
  <c r="C1034" i="16"/>
  <c r="B1034" i="16"/>
  <c r="C1033" i="16"/>
  <c r="B1033" i="16"/>
  <c r="C1032" i="16"/>
  <c r="B1032" i="16"/>
  <c r="I1031" i="16"/>
  <c r="C1030" i="16"/>
  <c r="B1030" i="16"/>
  <c r="C1029" i="16"/>
  <c r="B1029" i="16"/>
  <c r="C1028" i="16"/>
  <c r="B1028" i="16"/>
  <c r="C1027" i="16"/>
  <c r="B1027" i="16"/>
  <c r="C1026" i="16"/>
  <c r="B1026" i="16"/>
  <c r="I1025" i="16"/>
  <c r="C1024" i="16"/>
  <c r="B1024" i="16"/>
  <c r="C1023" i="16"/>
  <c r="B1023" i="16"/>
  <c r="C1022" i="16"/>
  <c r="B1022" i="16"/>
  <c r="C1021" i="16"/>
  <c r="B1021" i="16"/>
  <c r="C1020" i="16"/>
  <c r="B1020" i="16"/>
  <c r="C1019" i="16"/>
  <c r="B1019" i="16"/>
  <c r="C1018" i="16"/>
  <c r="B1018" i="16"/>
  <c r="C1017" i="16"/>
  <c r="B1017" i="16"/>
  <c r="C1016" i="16"/>
  <c r="B1016" i="16"/>
  <c r="I1015" i="16"/>
  <c r="C1014" i="16"/>
  <c r="B1014" i="16"/>
  <c r="I1013" i="16"/>
  <c r="C1012" i="16"/>
  <c r="B1012" i="16"/>
  <c r="C1011" i="16"/>
  <c r="B1011" i="16"/>
  <c r="I1010" i="16"/>
  <c r="C1009" i="16"/>
  <c r="B1009" i="16"/>
  <c r="C1008" i="16"/>
  <c r="B1008" i="16"/>
  <c r="C1007" i="16"/>
  <c r="B1007" i="16"/>
  <c r="C1006" i="16"/>
  <c r="B1006" i="16"/>
  <c r="I1005" i="16"/>
  <c r="C1004" i="16"/>
  <c r="B1004" i="16"/>
  <c r="C1003" i="16"/>
  <c r="B1003" i="16"/>
  <c r="C1002" i="16"/>
  <c r="B1002" i="16"/>
  <c r="I1001" i="16"/>
  <c r="C1000" i="16"/>
  <c r="B1000" i="16"/>
  <c r="C999" i="16"/>
  <c r="B999" i="16"/>
  <c r="C998" i="16"/>
  <c r="B998" i="16"/>
  <c r="C997" i="16"/>
  <c r="B997" i="16"/>
  <c r="C996" i="16"/>
  <c r="B996" i="16"/>
  <c r="C995" i="16"/>
  <c r="B995" i="16"/>
  <c r="C994" i="16"/>
  <c r="B994" i="16"/>
  <c r="C993" i="16"/>
  <c r="B993" i="16"/>
  <c r="C992" i="16"/>
  <c r="B992" i="16"/>
  <c r="I991" i="16"/>
  <c r="C990" i="16"/>
  <c r="B990" i="16"/>
  <c r="C989" i="16"/>
  <c r="B989" i="16"/>
  <c r="C988" i="16"/>
  <c r="B988" i="16"/>
  <c r="I987" i="16"/>
  <c r="C986" i="16"/>
  <c r="B986" i="16"/>
  <c r="C985" i="16"/>
  <c r="B985" i="16"/>
  <c r="C984" i="16"/>
  <c r="B984" i="16"/>
  <c r="C983" i="16"/>
  <c r="B983" i="16"/>
  <c r="C982" i="16"/>
  <c r="B982" i="16"/>
  <c r="C981" i="16"/>
  <c r="B981" i="16"/>
  <c r="C980" i="16"/>
  <c r="B980" i="16"/>
  <c r="C979" i="16"/>
  <c r="B979" i="16"/>
  <c r="C978" i="16"/>
  <c r="B978" i="16"/>
  <c r="C977" i="16"/>
  <c r="B977" i="16"/>
  <c r="C976" i="16"/>
  <c r="B976" i="16"/>
  <c r="C975" i="16"/>
  <c r="B975" i="16"/>
  <c r="C974" i="16"/>
  <c r="B974" i="16"/>
  <c r="C973" i="16"/>
  <c r="B973" i="16"/>
  <c r="C972" i="16"/>
  <c r="B972" i="16"/>
  <c r="C971" i="16"/>
  <c r="B971" i="16"/>
  <c r="C970" i="16"/>
  <c r="B970" i="16"/>
  <c r="C969" i="16"/>
  <c r="B969" i="16"/>
  <c r="C968" i="16"/>
  <c r="B968" i="16"/>
  <c r="C967" i="16"/>
  <c r="B967" i="16"/>
  <c r="C966" i="16"/>
  <c r="B966" i="16"/>
  <c r="C965" i="16"/>
  <c r="B965" i="16"/>
  <c r="C964" i="16"/>
  <c r="B964" i="16"/>
  <c r="C963" i="16"/>
  <c r="B963" i="16"/>
  <c r="C962" i="16"/>
  <c r="B962" i="16"/>
  <c r="C961" i="16"/>
  <c r="B961" i="16"/>
  <c r="C960" i="16"/>
  <c r="B960" i="16"/>
  <c r="C959" i="16"/>
  <c r="B959" i="16"/>
  <c r="C958" i="16"/>
  <c r="B958" i="16"/>
  <c r="C957" i="16"/>
  <c r="B957" i="16"/>
  <c r="C956" i="16"/>
  <c r="B956" i="16"/>
  <c r="C955" i="16"/>
  <c r="B955" i="16"/>
  <c r="C954" i="16"/>
  <c r="B954" i="16"/>
  <c r="C953" i="16"/>
  <c r="B953" i="16"/>
  <c r="C952" i="16"/>
  <c r="B952" i="16"/>
  <c r="C951" i="16"/>
  <c r="B951" i="16"/>
  <c r="C950" i="16"/>
  <c r="B950" i="16"/>
  <c r="C949" i="16"/>
  <c r="B949" i="16"/>
  <c r="C948" i="16"/>
  <c r="B948" i="16"/>
  <c r="C947" i="16"/>
  <c r="B947" i="16"/>
  <c r="C946" i="16"/>
  <c r="B946" i="16"/>
  <c r="I945" i="16"/>
  <c r="C944" i="16"/>
  <c r="B944" i="16"/>
  <c r="C943" i="16"/>
  <c r="B943" i="16"/>
  <c r="C942" i="16"/>
  <c r="B942" i="16"/>
  <c r="C941" i="16"/>
  <c r="B941" i="16"/>
  <c r="C940" i="16"/>
  <c r="B940" i="16"/>
  <c r="C939" i="16"/>
  <c r="B939" i="16"/>
  <c r="C938" i="16"/>
  <c r="B938" i="16"/>
  <c r="C937" i="16"/>
  <c r="B937" i="16"/>
  <c r="I936" i="16"/>
  <c r="C935" i="16"/>
  <c r="B935" i="16"/>
  <c r="C934" i="16"/>
  <c r="B934" i="16"/>
  <c r="C933" i="16"/>
  <c r="B933" i="16"/>
  <c r="C932" i="16"/>
  <c r="B932" i="16"/>
  <c r="C931" i="16"/>
  <c r="B931" i="16"/>
  <c r="C930" i="16"/>
  <c r="B930" i="16"/>
  <c r="C929" i="16"/>
  <c r="B929" i="16"/>
  <c r="C928" i="16"/>
  <c r="B928" i="16"/>
  <c r="C927" i="16"/>
  <c r="B927" i="16"/>
  <c r="I926" i="16"/>
  <c r="C925" i="16"/>
  <c r="B925" i="16"/>
  <c r="C924" i="16"/>
  <c r="B924" i="16"/>
  <c r="I923" i="16"/>
  <c r="C868" i="16"/>
  <c r="C869" i="16" s="1"/>
  <c r="C870" i="16" s="1"/>
  <c r="C871" i="16" s="1"/>
  <c r="C872" i="16" s="1"/>
  <c r="C873" i="16" s="1"/>
  <c r="C874" i="16" s="1"/>
  <c r="C875" i="16" s="1"/>
  <c r="C876" i="16" s="1"/>
  <c r="C877" i="16" s="1"/>
  <c r="C878" i="16" s="1"/>
  <c r="C879" i="16" s="1"/>
  <c r="C880" i="16" s="1"/>
  <c r="C881" i="16" s="1"/>
  <c r="C882" i="16" s="1"/>
  <c r="C883" i="16" s="1"/>
  <c r="C884" i="16" s="1"/>
  <c r="C885" i="16" s="1"/>
  <c r="C886" i="16" s="1"/>
  <c r="C887" i="16" s="1"/>
  <c r="C888" i="16" s="1"/>
  <c r="C889" i="16" s="1"/>
  <c r="C890" i="16" s="1"/>
  <c r="C891" i="16" s="1"/>
  <c r="C892" i="16" s="1"/>
  <c r="C893" i="16" s="1"/>
  <c r="C894" i="16" s="1"/>
  <c r="C895" i="16" s="1"/>
  <c r="C896" i="16" s="1"/>
  <c r="C897" i="16" s="1"/>
  <c r="C898" i="16" s="1"/>
  <c r="C899" i="16" s="1"/>
  <c r="C900" i="16" s="1"/>
  <c r="C901" i="16" s="1"/>
  <c r="C902" i="16" s="1"/>
  <c r="C903" i="16" s="1"/>
  <c r="C904" i="16" s="1"/>
  <c r="C905" i="16" s="1"/>
  <c r="C906" i="16" s="1"/>
  <c r="C907" i="16" s="1"/>
  <c r="C908" i="16" s="1"/>
  <c r="C909" i="16" s="1"/>
  <c r="C910" i="16" s="1"/>
  <c r="C911" i="16" s="1"/>
  <c r="C912" i="16" s="1"/>
  <c r="C913" i="16" s="1"/>
  <c r="C914" i="16" s="1"/>
  <c r="C915" i="16" s="1"/>
  <c r="C916" i="16" s="1"/>
  <c r="C917" i="16" s="1"/>
  <c r="C918" i="16" s="1"/>
  <c r="C919" i="16" s="1"/>
  <c r="C920" i="16" s="1"/>
  <c r="C921" i="16" s="1"/>
  <c r="C922" i="16" s="1"/>
  <c r="B868" i="16"/>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I867" i="16"/>
  <c r="C866" i="16"/>
  <c r="B866" i="16"/>
  <c r="C865" i="16"/>
  <c r="B865" i="16"/>
  <c r="C864" i="16"/>
  <c r="B864" i="16"/>
  <c r="C863" i="16"/>
  <c r="B863" i="16"/>
  <c r="C862" i="16"/>
  <c r="B862" i="16"/>
  <c r="C861" i="16"/>
  <c r="B861" i="16"/>
  <c r="C860" i="16"/>
  <c r="B860" i="16"/>
  <c r="C859" i="16"/>
  <c r="B859" i="16"/>
  <c r="C858" i="16"/>
  <c r="B858" i="16"/>
  <c r="C857" i="16"/>
  <c r="B857" i="16"/>
  <c r="C856" i="16"/>
  <c r="B856" i="16"/>
  <c r="C855" i="16"/>
  <c r="B855" i="16"/>
  <c r="C854" i="16"/>
  <c r="B854" i="16"/>
  <c r="C853" i="16"/>
  <c r="B853" i="16"/>
  <c r="C852" i="16"/>
  <c r="B852" i="16"/>
  <c r="C851" i="16"/>
  <c r="B851" i="16"/>
  <c r="C850" i="16"/>
  <c r="B850" i="16"/>
  <c r="C849" i="16"/>
  <c r="B849" i="16"/>
  <c r="C848" i="16"/>
  <c r="B848" i="16"/>
  <c r="C847" i="16"/>
  <c r="B847" i="16"/>
  <c r="C846" i="16"/>
  <c r="B846" i="16"/>
  <c r="C845" i="16"/>
  <c r="B845" i="16"/>
  <c r="C844" i="16"/>
  <c r="B844" i="16"/>
  <c r="C843" i="16"/>
  <c r="B843" i="16"/>
  <c r="C842" i="16"/>
  <c r="B842" i="16"/>
  <c r="I841" i="16"/>
  <c r="C840" i="16"/>
  <c r="B840" i="16"/>
  <c r="C839" i="16"/>
  <c r="B839" i="16"/>
  <c r="C838" i="16"/>
  <c r="B838" i="16"/>
  <c r="I837" i="16"/>
  <c r="C836" i="16"/>
  <c r="B836" i="16"/>
  <c r="I835" i="16"/>
  <c r="C834" i="16"/>
  <c r="B834" i="16"/>
  <c r="C833" i="16"/>
  <c r="B833" i="16"/>
  <c r="C832" i="16"/>
  <c r="B832" i="16"/>
  <c r="C831" i="16"/>
  <c r="B831" i="16"/>
  <c r="C830" i="16"/>
  <c r="B830" i="16"/>
  <c r="C829" i="16"/>
  <c r="B829" i="16"/>
  <c r="C828" i="16"/>
  <c r="B828" i="16"/>
  <c r="C827" i="16"/>
  <c r="B827" i="16"/>
  <c r="C826" i="16"/>
  <c r="B826" i="16"/>
  <c r="I825" i="16"/>
  <c r="C824" i="16"/>
  <c r="B824" i="16"/>
  <c r="I823" i="16"/>
  <c r="C822" i="16"/>
  <c r="B822" i="16"/>
  <c r="C821" i="16"/>
  <c r="B821" i="16"/>
  <c r="C820" i="16"/>
  <c r="B820" i="16"/>
  <c r="C819" i="16"/>
  <c r="B819" i="16"/>
  <c r="I818" i="16"/>
  <c r="C817" i="16"/>
  <c r="B817" i="16"/>
  <c r="C816" i="16"/>
  <c r="B816" i="16"/>
  <c r="C815" i="16"/>
  <c r="B815" i="16"/>
  <c r="I814" i="16"/>
  <c r="C813" i="16"/>
  <c r="B813" i="16"/>
  <c r="C812" i="16"/>
  <c r="B812" i="16"/>
  <c r="C811" i="16"/>
  <c r="B811" i="16"/>
  <c r="C810" i="16"/>
  <c r="B810" i="16"/>
  <c r="C809" i="16"/>
  <c r="B809" i="16"/>
  <c r="C808" i="16"/>
  <c r="B808" i="16"/>
  <c r="C807" i="16"/>
  <c r="B807" i="16"/>
  <c r="C806" i="16"/>
  <c r="B806" i="16"/>
  <c r="C805" i="16"/>
  <c r="B805" i="16"/>
  <c r="I804" i="16"/>
  <c r="C803" i="16"/>
  <c r="B803" i="16"/>
  <c r="I802" i="16"/>
  <c r="C801" i="16"/>
  <c r="B801" i="16"/>
  <c r="I800" i="16"/>
  <c r="C799" i="16"/>
  <c r="B799" i="16"/>
  <c r="I798" i="16"/>
  <c r="C797" i="16"/>
  <c r="B797" i="16"/>
  <c r="C796" i="16"/>
  <c r="B796" i="16"/>
  <c r="C795" i="16"/>
  <c r="B795" i="16"/>
  <c r="C794" i="16"/>
  <c r="B794" i="16"/>
  <c r="I793" i="16"/>
  <c r="C792" i="16"/>
  <c r="B792" i="16"/>
  <c r="C791" i="16"/>
  <c r="B791" i="16"/>
  <c r="C790" i="16"/>
  <c r="B790" i="16"/>
  <c r="C789" i="16"/>
  <c r="B789" i="16"/>
  <c r="C788" i="16"/>
  <c r="B788" i="16"/>
  <c r="C787" i="16"/>
  <c r="B787" i="16"/>
  <c r="C786" i="16"/>
  <c r="B786" i="16"/>
  <c r="C785" i="16"/>
  <c r="B785" i="16"/>
  <c r="C784" i="16"/>
  <c r="B784" i="16"/>
  <c r="C783" i="16"/>
  <c r="B783" i="16"/>
  <c r="C782" i="16"/>
  <c r="B782" i="16"/>
  <c r="C781" i="16"/>
  <c r="B781" i="16"/>
  <c r="C780" i="16"/>
  <c r="B780" i="16"/>
  <c r="C779" i="16"/>
  <c r="B779" i="16"/>
  <c r="C778" i="16"/>
  <c r="B778" i="16"/>
  <c r="C777" i="16"/>
  <c r="B777" i="16"/>
  <c r="C776" i="16"/>
  <c r="B776" i="16"/>
  <c r="C775" i="16"/>
  <c r="B775" i="16"/>
  <c r="I774" i="16"/>
  <c r="I773" i="16"/>
  <c r="C772" i="16"/>
  <c r="B772" i="16"/>
  <c r="C771" i="16"/>
  <c r="B771" i="16"/>
  <c r="C770" i="16"/>
  <c r="B770" i="16"/>
  <c r="C769" i="16"/>
  <c r="B769" i="16"/>
  <c r="C768" i="16"/>
  <c r="B768" i="16"/>
  <c r="C767" i="16"/>
  <c r="B767" i="16"/>
  <c r="C766" i="16"/>
  <c r="B766" i="16"/>
  <c r="C765" i="16"/>
  <c r="B765" i="16"/>
  <c r="C764" i="16"/>
  <c r="B764" i="16"/>
  <c r="C763" i="16"/>
  <c r="B763" i="16"/>
  <c r="C762" i="16"/>
  <c r="B762" i="16"/>
  <c r="I761" i="16"/>
  <c r="I760" i="16"/>
  <c r="C759" i="16"/>
  <c r="B759" i="16"/>
  <c r="C758" i="16"/>
  <c r="B758" i="16"/>
  <c r="C757" i="16"/>
  <c r="B757" i="16"/>
  <c r="C756" i="16"/>
  <c r="B756" i="16"/>
  <c r="C755" i="16"/>
  <c r="B755" i="16"/>
  <c r="C754" i="16"/>
  <c r="B754" i="16"/>
  <c r="C753" i="16"/>
  <c r="B753" i="16"/>
  <c r="C752" i="16"/>
  <c r="B752" i="16"/>
  <c r="C751" i="16"/>
  <c r="B751" i="16"/>
  <c r="C750" i="16"/>
  <c r="B750" i="16"/>
  <c r="C749" i="16"/>
  <c r="B749" i="16"/>
  <c r="C748" i="16"/>
  <c r="B748" i="16"/>
  <c r="C747" i="16"/>
  <c r="B747" i="16"/>
  <c r="C746" i="16"/>
  <c r="B746" i="16"/>
  <c r="C745" i="16"/>
  <c r="B745" i="16"/>
  <c r="C744" i="16"/>
  <c r="B744" i="16"/>
  <c r="C743" i="16"/>
  <c r="B743" i="16"/>
  <c r="C742" i="16"/>
  <c r="B742" i="16"/>
  <c r="C741" i="16"/>
  <c r="B741" i="16"/>
  <c r="I740" i="16"/>
  <c r="I739" i="16"/>
  <c r="C738" i="16"/>
  <c r="B738" i="16"/>
  <c r="C737" i="16"/>
  <c r="B737" i="16"/>
  <c r="C736" i="16"/>
  <c r="B736" i="16"/>
  <c r="C735" i="16"/>
  <c r="B735" i="16"/>
  <c r="C734" i="16"/>
  <c r="B734" i="16"/>
  <c r="I733" i="16"/>
  <c r="C732" i="16"/>
  <c r="B732" i="16"/>
  <c r="C731" i="16"/>
  <c r="B731" i="16"/>
  <c r="C730" i="16"/>
  <c r="B730" i="16"/>
  <c r="C729" i="16"/>
  <c r="B729" i="16"/>
  <c r="C728" i="16"/>
  <c r="B728" i="16"/>
  <c r="C727" i="16"/>
  <c r="B727" i="16"/>
  <c r="C726" i="16"/>
  <c r="B726" i="16"/>
  <c r="C725" i="16"/>
  <c r="B725" i="16"/>
  <c r="C724" i="16"/>
  <c r="B724" i="16"/>
  <c r="C723" i="16"/>
  <c r="B723" i="16"/>
  <c r="C722" i="16"/>
  <c r="B722" i="16"/>
  <c r="C721" i="16"/>
  <c r="B721" i="16"/>
  <c r="C720" i="16"/>
  <c r="B720" i="16"/>
  <c r="C719" i="16"/>
  <c r="B719" i="16"/>
  <c r="C718" i="16"/>
  <c r="B718" i="16"/>
  <c r="C717" i="16"/>
  <c r="B717" i="16"/>
  <c r="C716" i="16"/>
  <c r="B716" i="16"/>
  <c r="C715" i="16"/>
  <c r="B715" i="16"/>
  <c r="C714" i="16"/>
  <c r="B714" i="16"/>
  <c r="C713" i="16"/>
  <c r="B713" i="16"/>
  <c r="C712" i="16"/>
  <c r="B712" i="16"/>
  <c r="C711" i="16"/>
  <c r="B711" i="16"/>
  <c r="C710" i="16"/>
  <c r="B710" i="16"/>
  <c r="C709" i="16"/>
  <c r="B709" i="16"/>
  <c r="C708" i="16"/>
  <c r="B708" i="16"/>
  <c r="C707" i="16"/>
  <c r="B707" i="16"/>
  <c r="C706" i="16"/>
  <c r="B706" i="16"/>
  <c r="C705" i="16"/>
  <c r="B705" i="16"/>
  <c r="C704" i="16"/>
  <c r="B704" i="16"/>
  <c r="C703" i="16"/>
  <c r="B703" i="16"/>
  <c r="C702" i="16"/>
  <c r="B702" i="16"/>
  <c r="C701" i="16"/>
  <c r="B701" i="16"/>
  <c r="C700" i="16"/>
  <c r="B700" i="16"/>
  <c r="C699" i="16"/>
  <c r="B699" i="16"/>
  <c r="C698" i="16"/>
  <c r="B698" i="16"/>
  <c r="C697" i="16"/>
  <c r="B697" i="16"/>
  <c r="C696" i="16"/>
  <c r="B696" i="16"/>
  <c r="C695" i="16"/>
  <c r="B695" i="16"/>
  <c r="C694" i="16"/>
  <c r="B694" i="16"/>
  <c r="C693" i="16"/>
  <c r="B693" i="16"/>
  <c r="C692" i="16"/>
  <c r="B692" i="16"/>
  <c r="C691" i="16"/>
  <c r="B691" i="16"/>
  <c r="C690" i="16"/>
  <c r="B690" i="16"/>
  <c r="C689" i="16"/>
  <c r="B689" i="16"/>
  <c r="C688" i="16"/>
  <c r="B688" i="16"/>
  <c r="C687" i="16"/>
  <c r="B687" i="16"/>
  <c r="C686" i="16"/>
  <c r="B686" i="16"/>
  <c r="I685" i="16"/>
  <c r="C684" i="16"/>
  <c r="B684" i="16"/>
  <c r="C683" i="16"/>
  <c r="B683" i="16"/>
  <c r="C682" i="16"/>
  <c r="B682" i="16"/>
  <c r="C681" i="16"/>
  <c r="B681" i="16"/>
  <c r="C680" i="16"/>
  <c r="B680" i="16"/>
  <c r="I679" i="16"/>
  <c r="I678" i="16"/>
  <c r="C677" i="16"/>
  <c r="B677" i="16"/>
  <c r="C676" i="16"/>
  <c r="B676" i="16"/>
  <c r="C675" i="16"/>
  <c r="B675" i="16"/>
  <c r="C674" i="16"/>
  <c r="B674" i="16"/>
  <c r="C673" i="16"/>
  <c r="B673" i="16"/>
  <c r="C672" i="16"/>
  <c r="B672" i="16"/>
  <c r="C671" i="16"/>
  <c r="B671" i="16"/>
  <c r="C670" i="16"/>
  <c r="B670" i="16"/>
  <c r="C669" i="16"/>
  <c r="B669" i="16"/>
  <c r="I668" i="16"/>
  <c r="C667" i="16"/>
  <c r="B667" i="16"/>
  <c r="I666" i="16"/>
  <c r="I665" i="16"/>
  <c r="C664" i="16"/>
  <c r="B664" i="16"/>
  <c r="C663" i="16"/>
  <c r="B663" i="16"/>
  <c r="C662" i="16"/>
  <c r="B662" i="16"/>
  <c r="C661" i="16"/>
  <c r="B661" i="16"/>
  <c r="C660" i="16"/>
  <c r="B660" i="16"/>
  <c r="C659" i="16"/>
  <c r="B659" i="16"/>
  <c r="C658" i="16"/>
  <c r="B658" i="16"/>
  <c r="C657" i="16"/>
  <c r="B657" i="16"/>
  <c r="C656" i="16"/>
  <c r="B656" i="16"/>
  <c r="C655" i="16"/>
  <c r="B655" i="16"/>
  <c r="C654" i="16"/>
  <c r="B654" i="16"/>
  <c r="C653" i="16"/>
  <c r="B653" i="16"/>
  <c r="I652" i="16"/>
  <c r="C651" i="16"/>
  <c r="B651" i="16"/>
  <c r="C650" i="16"/>
  <c r="B650" i="16"/>
  <c r="C649" i="16"/>
  <c r="B649" i="16"/>
  <c r="C648" i="16"/>
  <c r="B648" i="16"/>
  <c r="C647" i="16"/>
  <c r="B647" i="16"/>
  <c r="C646" i="16"/>
  <c r="B646" i="16"/>
  <c r="I645" i="16"/>
  <c r="C644" i="16"/>
  <c r="B644" i="16"/>
  <c r="C643" i="16"/>
  <c r="B643" i="16"/>
  <c r="C642" i="16"/>
  <c r="B642" i="16"/>
  <c r="C641" i="16"/>
  <c r="B641" i="16"/>
  <c r="C640" i="16"/>
  <c r="B640" i="16"/>
  <c r="C639" i="16"/>
  <c r="B639" i="16"/>
  <c r="C638" i="16"/>
  <c r="B638" i="16"/>
  <c r="C637" i="16"/>
  <c r="B637" i="16"/>
  <c r="C636" i="16"/>
  <c r="B636" i="16"/>
  <c r="C635" i="16"/>
  <c r="B635" i="16"/>
  <c r="C634" i="16"/>
  <c r="B634" i="16"/>
  <c r="C633" i="16"/>
  <c r="B633" i="16"/>
  <c r="C632" i="16"/>
  <c r="B632" i="16"/>
  <c r="C631" i="16"/>
  <c r="B631" i="16"/>
  <c r="C630" i="16"/>
  <c r="B630" i="16"/>
  <c r="C629" i="16"/>
  <c r="B629" i="16"/>
  <c r="C628" i="16"/>
  <c r="B628" i="16"/>
  <c r="C627" i="16"/>
  <c r="B627" i="16"/>
  <c r="C626" i="16"/>
  <c r="B626" i="16"/>
  <c r="C625" i="16"/>
  <c r="B625" i="16"/>
  <c r="C624" i="16"/>
  <c r="B624" i="16"/>
  <c r="C623" i="16"/>
  <c r="B623" i="16"/>
  <c r="C622" i="16"/>
  <c r="B622" i="16"/>
  <c r="C621" i="16"/>
  <c r="B621" i="16"/>
  <c r="C620" i="16"/>
  <c r="B620" i="16"/>
  <c r="C619" i="16"/>
  <c r="B619" i="16"/>
  <c r="C618" i="16"/>
  <c r="B618" i="16"/>
  <c r="C617" i="16"/>
  <c r="B617" i="16"/>
  <c r="C616" i="16"/>
  <c r="B616" i="16"/>
  <c r="C615" i="16"/>
  <c r="B615" i="16"/>
  <c r="C614" i="16"/>
  <c r="B614" i="16"/>
  <c r="C613" i="16"/>
  <c r="B613" i="16"/>
  <c r="C612" i="16"/>
  <c r="B612" i="16"/>
  <c r="C611" i="16"/>
  <c r="B611" i="16"/>
  <c r="C610" i="16"/>
  <c r="B610" i="16"/>
  <c r="C609" i="16"/>
  <c r="B609" i="16"/>
  <c r="C608" i="16"/>
  <c r="B608" i="16"/>
  <c r="C607" i="16"/>
  <c r="B607" i="16"/>
  <c r="C606" i="16"/>
  <c r="B606" i="16"/>
  <c r="C605" i="16"/>
  <c r="B605" i="16"/>
  <c r="C604" i="16"/>
  <c r="B604" i="16"/>
  <c r="C603" i="16"/>
  <c r="B603" i="16"/>
  <c r="C602" i="16"/>
  <c r="B602" i="16"/>
  <c r="I601" i="16"/>
  <c r="C600" i="16"/>
  <c r="B600" i="16"/>
  <c r="C599" i="16"/>
  <c r="B599" i="16"/>
  <c r="C598" i="16"/>
  <c r="B598" i="16"/>
  <c r="C597" i="16"/>
  <c r="B597" i="16"/>
  <c r="C596" i="16"/>
  <c r="B596" i="16"/>
  <c r="C595" i="16"/>
  <c r="B595" i="16"/>
  <c r="C594" i="16"/>
  <c r="B594" i="16"/>
  <c r="C593" i="16"/>
  <c r="B593" i="16"/>
  <c r="C592" i="16"/>
  <c r="B592" i="16"/>
  <c r="I591" i="16"/>
  <c r="C590" i="16"/>
  <c r="B590" i="16"/>
  <c r="C589" i="16"/>
  <c r="B589" i="16"/>
  <c r="C588" i="16"/>
  <c r="B588" i="16"/>
  <c r="I587" i="16"/>
  <c r="C586" i="16"/>
  <c r="B586" i="16"/>
  <c r="C585" i="16"/>
  <c r="B585" i="16"/>
  <c r="C584" i="16"/>
  <c r="B584" i="16"/>
  <c r="C583" i="16"/>
  <c r="B583" i="16"/>
  <c r="C582" i="16"/>
  <c r="B582" i="16"/>
  <c r="C581" i="16"/>
  <c r="B581" i="16"/>
  <c r="C580" i="16"/>
  <c r="B580" i="16"/>
  <c r="C579" i="16"/>
  <c r="B579" i="16"/>
  <c r="C578" i="16"/>
  <c r="B578" i="16"/>
  <c r="C577" i="16"/>
  <c r="B577" i="16"/>
  <c r="C576" i="16"/>
  <c r="B576" i="16"/>
  <c r="C575" i="16"/>
  <c r="B575" i="16"/>
  <c r="C574" i="16"/>
  <c r="B574" i="16"/>
  <c r="C573" i="16"/>
  <c r="B573" i="16"/>
  <c r="C572" i="16"/>
  <c r="B572" i="16"/>
  <c r="C571" i="16"/>
  <c r="B571" i="16"/>
  <c r="C570" i="16"/>
  <c r="B570" i="16"/>
  <c r="C569" i="16"/>
  <c r="B569" i="16"/>
  <c r="C568" i="16"/>
  <c r="B568" i="16"/>
  <c r="C567" i="16"/>
  <c r="B567" i="16"/>
  <c r="C566" i="16"/>
  <c r="B566" i="16"/>
  <c r="C565" i="16"/>
  <c r="B565" i="16"/>
  <c r="C564" i="16"/>
  <c r="B564" i="16"/>
  <c r="C563" i="16"/>
  <c r="B563" i="16"/>
  <c r="C562" i="16"/>
  <c r="B562" i="16"/>
  <c r="I561" i="16"/>
  <c r="C560" i="16"/>
  <c r="B560" i="16"/>
  <c r="C559" i="16"/>
  <c r="B559" i="16"/>
  <c r="C558" i="16"/>
  <c r="B558" i="16"/>
  <c r="C557" i="16"/>
  <c r="B557" i="16"/>
  <c r="C556" i="16"/>
  <c r="B556" i="16"/>
  <c r="I555" i="16"/>
  <c r="C554" i="16"/>
  <c r="B554" i="16"/>
  <c r="C553" i="16"/>
  <c r="B553" i="16"/>
  <c r="C552" i="16"/>
  <c r="B552" i="16"/>
  <c r="I551" i="16"/>
  <c r="A551" i="16"/>
  <c r="A555" i="16" s="1"/>
  <c r="A561" i="16" s="1"/>
  <c r="A587" i="16" s="1"/>
  <c r="A591" i="16" s="1"/>
  <c r="A601" i="16" s="1"/>
  <c r="A645" i="16" s="1"/>
  <c r="A652" i="16" s="1"/>
  <c r="A665" i="16" s="1"/>
  <c r="A666" i="16" s="1"/>
  <c r="A668" i="16" s="1"/>
  <c r="A678" i="16" s="1"/>
  <c r="A679" i="16" s="1"/>
  <c r="A685" i="16" s="1"/>
  <c r="A733" i="16" s="1"/>
  <c r="A739" i="16" s="1"/>
  <c r="A740" i="16" s="1"/>
  <c r="A760" i="16" s="1"/>
  <c r="A761" i="16" s="1"/>
  <c r="A773" i="16" s="1"/>
  <c r="A774" i="16" s="1"/>
  <c r="A793" i="16" s="1"/>
  <c r="A798" i="16" s="1"/>
  <c r="A800" i="16" s="1"/>
  <c r="A802" i="16" s="1"/>
  <c r="A804" i="16" s="1"/>
  <c r="A814" i="16" s="1"/>
  <c r="A818" i="16" s="1"/>
  <c r="A823" i="16" s="1"/>
  <c r="A825" i="16" s="1"/>
  <c r="A835" i="16" s="1"/>
  <c r="A837" i="16" s="1"/>
  <c r="A841" i="16" s="1"/>
  <c r="A867" i="16" s="1"/>
  <c r="A923" i="16" s="1"/>
  <c r="A926" i="16" s="1"/>
  <c r="A936" i="16" s="1"/>
  <c r="A945" i="16" s="1"/>
  <c r="A987" i="16" s="1"/>
  <c r="A991" i="16" s="1"/>
  <c r="A1001" i="16" s="1"/>
  <c r="A1005" i="16" s="1"/>
  <c r="A1010" i="16" s="1"/>
  <c r="A1013" i="16" s="1"/>
  <c r="A1015" i="16" s="1"/>
  <c r="A1025" i="16" s="1"/>
  <c r="A1031" i="16" s="1"/>
  <c r="A1036" i="16" s="1"/>
  <c r="A1040" i="16" s="1"/>
  <c r="A1042" i="16" s="1"/>
  <c r="A1044" i="16" s="1"/>
  <c r="A1047" i="16" s="1"/>
  <c r="A1051" i="16" s="1"/>
  <c r="A1054" i="16" s="1"/>
  <c r="A1063" i="16" s="1"/>
  <c r="I550" i="16"/>
  <c r="C549" i="16"/>
  <c r="B549" i="16"/>
  <c r="C548" i="16"/>
  <c r="B548" i="16"/>
  <c r="C547" i="16"/>
  <c r="B547" i="16"/>
  <c r="C546" i="16"/>
  <c r="B546" i="16"/>
  <c r="C545" i="16"/>
  <c r="B545" i="16"/>
  <c r="C544" i="16"/>
  <c r="B544" i="16"/>
  <c r="C543" i="16"/>
  <c r="B543" i="16"/>
  <c r="C542" i="16"/>
  <c r="B542" i="16"/>
  <c r="Z541" i="16"/>
  <c r="C541" i="16"/>
  <c r="B541" i="16"/>
  <c r="Z540" i="16"/>
  <c r="C540" i="16"/>
  <c r="B540" i="16"/>
  <c r="Z539" i="16"/>
  <c r="C539" i="16"/>
  <c r="B539" i="16"/>
  <c r="Z538" i="16"/>
  <c r="C538" i="16"/>
  <c r="B538" i="16"/>
  <c r="Z537" i="16"/>
  <c r="C537" i="16"/>
  <c r="B537" i="16"/>
  <c r="Z536" i="16"/>
  <c r="C536" i="16"/>
  <c r="B536" i="16"/>
  <c r="Z535" i="16"/>
  <c r="C535" i="16"/>
  <c r="B535" i="16"/>
  <c r="Z534" i="16"/>
  <c r="C534" i="16"/>
  <c r="B534" i="16"/>
  <c r="Z533" i="16"/>
  <c r="C533" i="16"/>
  <c r="B533" i="16"/>
  <c r="I532" i="16"/>
  <c r="C531" i="16"/>
  <c r="B531" i="16"/>
  <c r="C530" i="16"/>
  <c r="B530" i="16"/>
  <c r="C529" i="16"/>
  <c r="B529" i="16"/>
  <c r="C528" i="16"/>
  <c r="B528" i="16"/>
  <c r="C527" i="16"/>
  <c r="B527" i="16"/>
  <c r="C526" i="16"/>
  <c r="B526" i="16"/>
  <c r="C525" i="16"/>
  <c r="B525" i="16"/>
  <c r="C524" i="16"/>
  <c r="B524" i="16"/>
  <c r="C523" i="16"/>
  <c r="B523" i="16"/>
  <c r="I522" i="16"/>
  <c r="Z521" i="16"/>
  <c r="C521" i="16"/>
  <c r="B521" i="16"/>
  <c r="C520" i="16"/>
  <c r="B520" i="16"/>
  <c r="C519" i="16"/>
  <c r="B519" i="16"/>
  <c r="Z518" i="16"/>
  <c r="C518" i="16"/>
  <c r="B518" i="16"/>
  <c r="I517" i="16"/>
  <c r="C516" i="16"/>
  <c r="B516" i="16"/>
  <c r="C515" i="16"/>
  <c r="B515" i="16"/>
  <c r="C514" i="16"/>
  <c r="B514" i="16"/>
  <c r="C513" i="16"/>
  <c r="B513" i="16"/>
  <c r="Z512" i="16"/>
  <c r="C512" i="16"/>
  <c r="B512" i="16"/>
  <c r="Z511" i="16"/>
  <c r="C511" i="16"/>
  <c r="B511" i="16"/>
  <c r="I510" i="16"/>
  <c r="C509" i="16"/>
  <c r="B509" i="16"/>
  <c r="C508" i="16"/>
  <c r="B508" i="16"/>
  <c r="C507" i="16"/>
  <c r="B507" i="16"/>
  <c r="C506" i="16"/>
  <c r="B506" i="16"/>
  <c r="C505" i="16"/>
  <c r="B505" i="16"/>
  <c r="C504" i="16"/>
  <c r="B504" i="16"/>
  <c r="C503" i="16"/>
  <c r="B503" i="16"/>
  <c r="C502" i="16"/>
  <c r="B502" i="16"/>
  <c r="C501" i="16"/>
  <c r="B501" i="16"/>
  <c r="C500" i="16"/>
  <c r="B500" i="16"/>
  <c r="C499" i="16"/>
  <c r="B499" i="16"/>
  <c r="C498" i="16"/>
  <c r="B498" i="16"/>
  <c r="C497" i="16"/>
  <c r="B497" i="16"/>
  <c r="C496" i="16"/>
  <c r="B496" i="16"/>
  <c r="C495" i="16"/>
  <c r="B495" i="16"/>
  <c r="C494" i="16"/>
  <c r="B494" i="16"/>
  <c r="C493" i="16"/>
  <c r="B493" i="16"/>
  <c r="I492" i="16"/>
  <c r="C491" i="16"/>
  <c r="B491" i="16"/>
  <c r="C490" i="16"/>
  <c r="B490" i="16"/>
  <c r="Z489" i="16"/>
  <c r="C489" i="16"/>
  <c r="B489" i="16"/>
  <c r="Z488" i="16"/>
  <c r="C488" i="16"/>
  <c r="B488" i="16"/>
  <c r="Z487" i="16"/>
  <c r="C487" i="16"/>
  <c r="B487" i="16"/>
  <c r="C486" i="16"/>
  <c r="B486" i="16"/>
  <c r="C485" i="16"/>
  <c r="B485" i="16"/>
  <c r="C484" i="16"/>
  <c r="B484" i="16"/>
  <c r="C483" i="16"/>
  <c r="B483" i="16"/>
  <c r="C482" i="16"/>
  <c r="B482" i="16"/>
  <c r="C481" i="16"/>
  <c r="B481" i="16"/>
  <c r="C480" i="16"/>
  <c r="B480" i="16"/>
  <c r="C479" i="16"/>
  <c r="B479" i="16"/>
  <c r="C478" i="16"/>
  <c r="B478" i="16"/>
  <c r="C477" i="16"/>
  <c r="B477" i="16"/>
  <c r="C476" i="16"/>
  <c r="B476" i="16"/>
  <c r="C475" i="16"/>
  <c r="B475" i="16"/>
  <c r="C474" i="16"/>
  <c r="B474" i="16"/>
  <c r="C473" i="16"/>
  <c r="B473" i="16"/>
  <c r="C472" i="16"/>
  <c r="B472" i="16"/>
  <c r="C471" i="16"/>
  <c r="B471" i="16"/>
  <c r="C470" i="16"/>
  <c r="B470" i="16"/>
  <c r="C469" i="16"/>
  <c r="B469" i="16"/>
  <c r="C468" i="16"/>
  <c r="B468" i="16"/>
  <c r="C467" i="16"/>
  <c r="B467" i="16"/>
  <c r="I466" i="16"/>
  <c r="Z465" i="16"/>
  <c r="C465" i="16"/>
  <c r="B465" i="16"/>
  <c r="Z464" i="16"/>
  <c r="C464" i="16"/>
  <c r="B464" i="16"/>
  <c r="C463" i="16"/>
  <c r="B463" i="16"/>
  <c r="C462" i="16"/>
  <c r="B462" i="16"/>
  <c r="I461" i="16"/>
  <c r="C460" i="16"/>
  <c r="B460" i="16"/>
  <c r="C459" i="16"/>
  <c r="B459" i="16"/>
  <c r="C458" i="16"/>
  <c r="B458" i="16"/>
  <c r="C457" i="16"/>
  <c r="B457" i="16"/>
  <c r="Z456" i="16"/>
  <c r="C456" i="16"/>
  <c r="B456" i="16"/>
  <c r="Z455" i="16"/>
  <c r="C455" i="16"/>
  <c r="B455" i="16"/>
  <c r="Z454" i="16"/>
  <c r="C454" i="16"/>
  <c r="B454" i="16"/>
  <c r="Z453" i="16"/>
  <c r="C453" i="16"/>
  <c r="B453" i="16"/>
  <c r="Z452" i="16"/>
  <c r="C452" i="16"/>
  <c r="B452" i="16"/>
  <c r="Z451" i="16"/>
  <c r="C451" i="16"/>
  <c r="B451" i="16"/>
  <c r="Z450" i="16"/>
  <c r="C450" i="16"/>
  <c r="B450" i="16"/>
  <c r="Z449" i="16"/>
  <c r="C449" i="16"/>
  <c r="B449" i="16"/>
  <c r="Z448" i="16"/>
  <c r="C448" i="16"/>
  <c r="B448" i="16"/>
  <c r="Z447" i="16"/>
  <c r="C447" i="16"/>
  <c r="B447" i="16"/>
  <c r="C446" i="16"/>
  <c r="B446" i="16"/>
  <c r="I445" i="16"/>
  <c r="C444" i="16"/>
  <c r="B444" i="16"/>
  <c r="C443" i="16"/>
  <c r="B443" i="16"/>
  <c r="C442" i="16"/>
  <c r="B442" i="16"/>
  <c r="C441" i="16"/>
  <c r="B441" i="16"/>
  <c r="C440" i="16"/>
  <c r="B440" i="16"/>
  <c r="C439" i="16"/>
  <c r="B439" i="16"/>
  <c r="C438" i="16"/>
  <c r="B438" i="16"/>
  <c r="C437" i="16"/>
  <c r="B437" i="16"/>
  <c r="Z436" i="16"/>
  <c r="C436" i="16"/>
  <c r="B436" i="16"/>
  <c r="C435" i="16"/>
  <c r="B435" i="16"/>
  <c r="C434" i="16"/>
  <c r="B434" i="16"/>
  <c r="C433" i="16"/>
  <c r="B433" i="16"/>
  <c r="C432" i="16"/>
  <c r="B432" i="16"/>
  <c r="C431" i="16"/>
  <c r="B431" i="16"/>
  <c r="C430" i="16"/>
  <c r="B430" i="16"/>
  <c r="C429" i="16"/>
  <c r="B429" i="16"/>
  <c r="C428" i="16"/>
  <c r="B428" i="16"/>
  <c r="C427" i="16"/>
  <c r="B427" i="16"/>
  <c r="C426" i="16"/>
  <c r="B426" i="16"/>
  <c r="I425" i="16"/>
  <c r="C424" i="16"/>
  <c r="B424" i="16"/>
  <c r="C423" i="16"/>
  <c r="B423" i="16"/>
  <c r="C422" i="16"/>
  <c r="B422" i="16"/>
  <c r="C421" i="16"/>
  <c r="B421" i="16"/>
  <c r="C420" i="16"/>
  <c r="B420" i="16"/>
  <c r="C419" i="16"/>
  <c r="B419" i="16"/>
  <c r="C418" i="16"/>
  <c r="B418" i="16"/>
  <c r="C417" i="16"/>
  <c r="B417" i="16"/>
  <c r="C416" i="16"/>
  <c r="B416" i="16"/>
  <c r="C415" i="16"/>
  <c r="B415" i="16"/>
  <c r="C414" i="16"/>
  <c r="B414" i="16"/>
  <c r="C413" i="16"/>
  <c r="B413" i="16"/>
  <c r="C412" i="16"/>
  <c r="B412" i="16"/>
  <c r="C411" i="16"/>
  <c r="B411" i="16"/>
  <c r="C410" i="16"/>
  <c r="B410" i="16"/>
  <c r="C409" i="16"/>
  <c r="B409" i="16"/>
  <c r="C408" i="16"/>
  <c r="B408" i="16"/>
  <c r="C407" i="16"/>
  <c r="B407" i="16"/>
  <c r="C406" i="16"/>
  <c r="B406" i="16"/>
  <c r="C405" i="16"/>
  <c r="B405" i="16"/>
  <c r="C404" i="16"/>
  <c r="B404" i="16"/>
  <c r="C403" i="16"/>
  <c r="B403" i="16"/>
  <c r="I402" i="16"/>
  <c r="C401" i="16"/>
  <c r="B401" i="16"/>
  <c r="C400" i="16"/>
  <c r="B400" i="16"/>
  <c r="C399" i="16"/>
  <c r="B399" i="16"/>
  <c r="C398" i="16"/>
  <c r="B398" i="16"/>
  <c r="C397" i="16"/>
  <c r="B397" i="16"/>
  <c r="C396" i="16"/>
  <c r="B396" i="16"/>
  <c r="C395" i="16"/>
  <c r="B395" i="16"/>
  <c r="C394" i="16"/>
  <c r="B394" i="16"/>
  <c r="C393" i="16"/>
  <c r="B393" i="16"/>
  <c r="C392" i="16"/>
  <c r="B392" i="16"/>
  <c r="C391" i="16"/>
  <c r="B391" i="16"/>
  <c r="C390" i="16"/>
  <c r="B390" i="16"/>
  <c r="C389" i="16"/>
  <c r="B389" i="16"/>
  <c r="I388" i="16"/>
  <c r="C387" i="16"/>
  <c r="B387" i="16"/>
  <c r="C386" i="16"/>
  <c r="B386" i="16"/>
  <c r="Z385" i="16"/>
  <c r="C385" i="16"/>
  <c r="B385" i="16"/>
  <c r="I384" i="16"/>
  <c r="C383" i="16"/>
  <c r="B383" i="16"/>
  <c r="C382" i="16"/>
  <c r="B382" i="16"/>
  <c r="C381" i="16"/>
  <c r="B381" i="16"/>
  <c r="I380" i="16"/>
  <c r="Z379" i="16"/>
  <c r="C379" i="16"/>
  <c r="B379" i="16"/>
  <c r="C378" i="16"/>
  <c r="B378" i="16"/>
  <c r="C377" i="16"/>
  <c r="B377" i="16"/>
  <c r="C376" i="16"/>
  <c r="B376" i="16"/>
  <c r="C375" i="16"/>
  <c r="B375" i="16"/>
  <c r="I374" i="16"/>
  <c r="C373" i="16"/>
  <c r="B373" i="16"/>
  <c r="C372" i="16"/>
  <c r="B372" i="16"/>
  <c r="Z371" i="16"/>
  <c r="C371" i="16"/>
  <c r="B371" i="16"/>
  <c r="Z370" i="16"/>
  <c r="C370" i="16"/>
  <c r="B370" i="16"/>
  <c r="C369" i="16"/>
  <c r="B369" i="16"/>
  <c r="C368" i="16"/>
  <c r="B368" i="16"/>
  <c r="C367" i="16"/>
  <c r="B367" i="16"/>
  <c r="C366" i="16"/>
  <c r="B366" i="16"/>
  <c r="I365" i="16"/>
  <c r="C364" i="16"/>
  <c r="B364" i="16"/>
  <c r="C363" i="16"/>
  <c r="B363" i="16"/>
  <c r="C362" i="16"/>
  <c r="B362" i="16"/>
  <c r="C361" i="16"/>
  <c r="B361" i="16"/>
  <c r="C360" i="16"/>
  <c r="B360" i="16"/>
  <c r="Z359" i="16"/>
  <c r="C359" i="16"/>
  <c r="B359" i="16"/>
  <c r="C358" i="16"/>
  <c r="B358" i="16"/>
  <c r="C357" i="16"/>
  <c r="B357" i="16"/>
  <c r="Z356" i="16"/>
  <c r="C356" i="16"/>
  <c r="B356" i="16"/>
  <c r="I355" i="16"/>
  <c r="A355" i="16"/>
  <c r="A365" i="16" s="1"/>
  <c r="A374" i="16" s="1"/>
  <c r="A380" i="16" s="1"/>
  <c r="A384" i="16" s="1"/>
  <c r="A388" i="16" s="1"/>
  <c r="A402" i="16" s="1"/>
  <c r="A425" i="16" s="1"/>
  <c r="A445" i="16" s="1"/>
  <c r="A461" i="16" s="1"/>
  <c r="A466" i="16" s="1"/>
  <c r="A492" i="16" s="1"/>
  <c r="A510" i="16" s="1"/>
  <c r="A517" i="16" s="1"/>
  <c r="A522" i="16" s="1"/>
  <c r="Z354" i="16"/>
  <c r="C354" i="16"/>
  <c r="B354" i="16"/>
  <c r="Z353" i="16"/>
  <c r="C353" i="16"/>
  <c r="B353" i="16"/>
  <c r="Z352" i="16"/>
  <c r="C352" i="16"/>
  <c r="B352" i="16"/>
  <c r="Z351" i="16"/>
  <c r="C351" i="16"/>
  <c r="B351" i="16"/>
  <c r="C350" i="16"/>
  <c r="B350" i="16"/>
  <c r="C349" i="16"/>
  <c r="B349" i="16"/>
  <c r="C348" i="16"/>
  <c r="B348" i="16"/>
  <c r="C347" i="16"/>
  <c r="B347" i="16"/>
  <c r="C346" i="16"/>
  <c r="B346" i="16"/>
  <c r="I345" i="16"/>
  <c r="C344" i="16"/>
  <c r="B344" i="16"/>
  <c r="C343" i="16"/>
  <c r="B343" i="16"/>
  <c r="Z342" i="16"/>
  <c r="C342" i="16"/>
  <c r="B342" i="16"/>
  <c r="Z341" i="16"/>
  <c r="I341" i="16"/>
  <c r="C340" i="16"/>
  <c r="B340" i="16"/>
  <c r="C339" i="16"/>
  <c r="B339" i="16"/>
  <c r="I338" i="16"/>
  <c r="A338" i="16"/>
  <c r="C337" i="16"/>
  <c r="B337" i="16"/>
  <c r="C336" i="16"/>
  <c r="B336" i="16"/>
  <c r="C335" i="16"/>
  <c r="B335" i="16"/>
  <c r="C334" i="16"/>
  <c r="B334" i="16"/>
  <c r="C333" i="16"/>
  <c r="B333" i="16"/>
  <c r="C332" i="16"/>
  <c r="B332" i="16"/>
  <c r="C331" i="16"/>
  <c r="B331" i="16"/>
  <c r="C330" i="16"/>
  <c r="B330" i="16"/>
  <c r="Z329" i="16"/>
  <c r="C329" i="16"/>
  <c r="B329" i="16"/>
  <c r="C328" i="16"/>
  <c r="B328" i="16"/>
  <c r="C327" i="16"/>
  <c r="B327" i="16"/>
  <c r="C326" i="16"/>
  <c r="B326" i="16"/>
  <c r="C325" i="16"/>
  <c r="B325" i="16"/>
  <c r="C324" i="16"/>
  <c r="B324" i="16"/>
  <c r="C323" i="16"/>
  <c r="B323" i="16"/>
  <c r="C322" i="16"/>
  <c r="B322" i="16"/>
  <c r="I321" i="16"/>
  <c r="C320" i="16"/>
  <c r="B320" i="16"/>
  <c r="C319" i="16"/>
  <c r="B319" i="16"/>
  <c r="C318" i="16"/>
  <c r="B318" i="16"/>
  <c r="C317" i="16"/>
  <c r="B317" i="16"/>
  <c r="C316" i="16"/>
  <c r="B316" i="16"/>
  <c r="C315" i="16"/>
  <c r="B315" i="16"/>
  <c r="C314" i="16"/>
  <c r="B314" i="16"/>
  <c r="C313" i="16"/>
  <c r="B313" i="16"/>
  <c r="C312" i="16"/>
  <c r="B312" i="16"/>
  <c r="C311" i="16"/>
  <c r="B311" i="16"/>
  <c r="C310" i="16"/>
  <c r="B310" i="16"/>
  <c r="Z309" i="16"/>
  <c r="C309" i="16"/>
  <c r="B309" i="16"/>
  <c r="Z308" i="16"/>
  <c r="C308" i="16"/>
  <c r="B308" i="16"/>
  <c r="Z307" i="16"/>
  <c r="I307" i="16"/>
  <c r="B306" i="16"/>
  <c r="B305" i="16"/>
  <c r="B304" i="16"/>
  <c r="B303" i="16"/>
  <c r="I302" i="16"/>
  <c r="C302" i="16"/>
  <c r="C306" i="16" s="1"/>
  <c r="C301" i="16"/>
  <c r="B301" i="16"/>
  <c r="I300" i="16"/>
  <c r="C299" i="16"/>
  <c r="B299" i="16"/>
  <c r="C298" i="16"/>
  <c r="B298" i="16"/>
  <c r="C297" i="16"/>
  <c r="B297" i="16"/>
  <c r="C296" i="16"/>
  <c r="B296" i="16"/>
  <c r="I295" i="16"/>
  <c r="C294" i="16"/>
  <c r="B294" i="16"/>
  <c r="C293" i="16"/>
  <c r="B293" i="16"/>
  <c r="C292" i="16"/>
  <c r="B292" i="16"/>
  <c r="C291" i="16"/>
  <c r="B291" i="16"/>
  <c r="C290" i="16"/>
  <c r="B290" i="16"/>
  <c r="C289" i="16"/>
  <c r="B289" i="16"/>
  <c r="C288" i="16"/>
  <c r="B288" i="16"/>
  <c r="C287" i="16"/>
  <c r="B287" i="16"/>
  <c r="C286" i="16"/>
  <c r="B286" i="16"/>
  <c r="C285" i="16"/>
  <c r="B285" i="16"/>
  <c r="C284" i="16"/>
  <c r="B284" i="16"/>
  <c r="C283" i="16"/>
  <c r="B283" i="16"/>
  <c r="C282" i="16"/>
  <c r="B282" i="16"/>
  <c r="I281" i="16"/>
  <c r="A281" i="16"/>
  <c r="A295" i="16" s="1"/>
  <c r="A300" i="16" s="1"/>
  <c r="C280" i="16"/>
  <c r="B280" i="16"/>
  <c r="C279" i="16"/>
  <c r="B279" i="16"/>
  <c r="C278" i="16"/>
  <c r="B278" i="16"/>
  <c r="C277" i="16"/>
  <c r="B277" i="16"/>
  <c r="I276" i="16"/>
  <c r="C275" i="16"/>
  <c r="B275" i="16"/>
  <c r="C274" i="16"/>
  <c r="B274" i="16"/>
  <c r="C273" i="16"/>
  <c r="B273" i="16"/>
  <c r="C272" i="16"/>
  <c r="B272" i="16"/>
  <c r="C271" i="16"/>
  <c r="B271" i="16"/>
  <c r="C270" i="16"/>
  <c r="B270" i="16"/>
  <c r="C269" i="16"/>
  <c r="B269" i="16"/>
  <c r="I268" i="16"/>
  <c r="C267" i="16"/>
  <c r="B267" i="16"/>
  <c r="C266" i="16"/>
  <c r="B266" i="16"/>
  <c r="C265" i="16"/>
  <c r="B265" i="16"/>
  <c r="C264" i="16"/>
  <c r="B264" i="16"/>
  <c r="C263" i="16"/>
  <c r="B263" i="16"/>
  <c r="I262" i="16"/>
  <c r="C261" i="16"/>
  <c r="B261" i="16"/>
  <c r="C260" i="16"/>
  <c r="B260" i="16"/>
  <c r="C259" i="16"/>
  <c r="B259" i="16"/>
  <c r="C258" i="16"/>
  <c r="B258" i="16"/>
  <c r="I257" i="16"/>
  <c r="I250" i="16"/>
  <c r="B249" i="16"/>
  <c r="B248" i="16"/>
  <c r="B247" i="16"/>
  <c r="B246" i="16"/>
  <c r="B245" i="16"/>
  <c r="B244" i="16"/>
  <c r="B243" i="16"/>
  <c r="B242" i="16"/>
  <c r="B241" i="16"/>
  <c r="B240" i="16"/>
  <c r="B239" i="16"/>
  <c r="B238" i="16"/>
  <c r="I237" i="16"/>
  <c r="B236" i="16"/>
  <c r="B235" i="16"/>
  <c r="B234" i="16"/>
  <c r="B233" i="16"/>
  <c r="B232" i="16"/>
  <c r="B231" i="16"/>
  <c r="I230" i="16"/>
  <c r="A230" i="16"/>
  <c r="A237" i="16" s="1"/>
  <c r="A250" i="16" s="1"/>
  <c r="A257" i="16" s="1"/>
  <c r="B229" i="16"/>
  <c r="B228" i="16"/>
  <c r="B227" i="16"/>
  <c r="B226" i="16"/>
  <c r="B225" i="16"/>
  <c r="B224" i="16"/>
  <c r="B223" i="16"/>
  <c r="B222" i="16"/>
  <c r="B221" i="16"/>
  <c r="B220" i="16"/>
  <c r="B219" i="16"/>
  <c r="B218" i="16"/>
  <c r="B217" i="16"/>
  <c r="B216" i="16"/>
  <c r="B215" i="16"/>
  <c r="B214" i="16"/>
  <c r="Z213" i="16"/>
  <c r="B213" i="16"/>
  <c r="I212" i="16"/>
  <c r="B211" i="16"/>
  <c r="B210" i="16"/>
  <c r="B209" i="16"/>
  <c r="B208" i="16"/>
  <c r="B207" i="16"/>
  <c r="B206" i="16"/>
  <c r="B205" i="16"/>
  <c r="B204" i="16"/>
  <c r="B203" i="16"/>
  <c r="I202" i="16"/>
  <c r="B201" i="16"/>
  <c r="B200" i="16"/>
  <c r="B199" i="16"/>
  <c r="B198" i="16"/>
  <c r="B197" i="16"/>
  <c r="B196" i="16"/>
  <c r="B195" i="16"/>
  <c r="B194" i="16"/>
  <c r="B193" i="16"/>
  <c r="B192" i="16"/>
  <c r="B191" i="16"/>
  <c r="B190" i="16"/>
  <c r="B189" i="16"/>
  <c r="B188" i="16"/>
  <c r="B187" i="16"/>
  <c r="B186" i="16"/>
  <c r="B185" i="16"/>
  <c r="B184" i="16"/>
  <c r="B183" i="16"/>
  <c r="B182" i="16"/>
  <c r="B181" i="16"/>
  <c r="B180" i="16"/>
  <c r="I179" i="16"/>
  <c r="A179" i="16"/>
  <c r="B178" i="16"/>
  <c r="B177" i="16"/>
  <c r="B176" i="16"/>
  <c r="B175" i="16"/>
  <c r="B174" i="16"/>
  <c r="B173" i="16"/>
  <c r="B172" i="16"/>
  <c r="B171" i="16"/>
  <c r="B170" i="16"/>
  <c r="B169" i="16"/>
  <c r="B168" i="16"/>
  <c r="B167" i="16"/>
  <c r="B166" i="16"/>
  <c r="B165" i="16"/>
  <c r="B164" i="16"/>
  <c r="B163" i="16"/>
  <c r="B162" i="16"/>
  <c r="B161" i="16"/>
  <c r="B160" i="16"/>
  <c r="B159" i="16"/>
  <c r="B158" i="16"/>
  <c r="B157" i="16"/>
  <c r="B156" i="16"/>
  <c r="B155" i="16"/>
  <c r="B154" i="16"/>
  <c r="B153" i="16"/>
  <c r="B152" i="16"/>
  <c r="B151" i="16"/>
  <c r="B150" i="16"/>
  <c r="B149" i="16"/>
  <c r="B148" i="16"/>
  <c r="B147" i="16"/>
  <c r="B146" i="16"/>
  <c r="B145" i="16"/>
  <c r="B144" i="16"/>
  <c r="B143" i="16"/>
  <c r="B142" i="16"/>
  <c r="B141" i="16"/>
  <c r="B140" i="16"/>
  <c r="B139" i="16"/>
  <c r="B138" i="16"/>
  <c r="B137" i="16"/>
  <c r="B136" i="16"/>
  <c r="B135" i="16"/>
  <c r="Z134" i="16"/>
  <c r="B134" i="16"/>
  <c r="B133" i="16"/>
  <c r="B132" i="16"/>
  <c r="B131" i="16"/>
  <c r="B130" i="16"/>
  <c r="Z129" i="16"/>
  <c r="B129" i="16"/>
  <c r="I128" i="16"/>
  <c r="B127" i="16"/>
  <c r="B126" i="16"/>
  <c r="B125" i="16"/>
  <c r="B124" i="16"/>
  <c r="B123" i="16"/>
  <c r="B122" i="16"/>
  <c r="B121" i="16"/>
  <c r="B120" i="16"/>
  <c r="B119" i="16"/>
  <c r="B118" i="16"/>
  <c r="B117" i="16"/>
  <c r="B116" i="16"/>
  <c r="B115" i="16"/>
  <c r="B114" i="16"/>
  <c r="B113" i="16"/>
  <c r="B112" i="16"/>
  <c r="B111" i="16"/>
  <c r="B110" i="16"/>
  <c r="B109" i="16"/>
  <c r="B108" i="16"/>
  <c r="B107" i="16"/>
  <c r="B106" i="16"/>
  <c r="B105" i="16"/>
  <c r="B104" i="16"/>
  <c r="B103" i="16"/>
  <c r="B102" i="16"/>
  <c r="B101" i="16"/>
  <c r="B100" i="16"/>
  <c r="B99" i="16"/>
  <c r="B98" i="16"/>
  <c r="B97" i="16"/>
  <c r="B96" i="16"/>
  <c r="B95" i="16"/>
  <c r="B94" i="16"/>
  <c r="B93" i="16"/>
  <c r="B92" i="16"/>
  <c r="B91" i="16"/>
  <c r="I90" i="16"/>
  <c r="B89" i="16"/>
  <c r="B88" i="16"/>
  <c r="B87" i="16"/>
  <c r="Z86" i="16"/>
  <c r="B86" i="16"/>
  <c r="B85" i="16"/>
  <c r="B84" i="16"/>
  <c r="B83" i="16"/>
  <c r="B82" i="16"/>
  <c r="B81" i="16"/>
  <c r="B80" i="16"/>
  <c r="B79" i="16"/>
  <c r="B78" i="16"/>
  <c r="I77" i="16"/>
  <c r="I76" i="16"/>
  <c r="B75" i="16"/>
  <c r="B74" i="16"/>
  <c r="I73" i="16"/>
  <c r="B72" i="16"/>
  <c r="B71" i="16"/>
  <c r="B70" i="16"/>
  <c r="B69" i="16"/>
  <c r="B68" i="16"/>
  <c r="B67" i="16"/>
  <c r="B66" i="16"/>
  <c r="B65" i="16"/>
  <c r="B64" i="16"/>
  <c r="I63" i="16"/>
  <c r="B62" i="16"/>
  <c r="B61" i="16"/>
  <c r="I60" i="16"/>
  <c r="B59" i="16"/>
  <c r="B58" i="16"/>
  <c r="I57" i="16"/>
  <c r="B56" i="16"/>
  <c r="B55" i="16"/>
  <c r="B54" i="16"/>
  <c r="B53" i="16"/>
  <c r="B52" i="16"/>
  <c r="B51" i="16"/>
  <c r="B50" i="16"/>
  <c r="B49" i="16"/>
  <c r="B48" i="16"/>
  <c r="B47" i="16"/>
  <c r="B46" i="16"/>
  <c r="B45" i="16"/>
  <c r="B44" i="16"/>
  <c r="B43" i="16"/>
  <c r="B42" i="16"/>
  <c r="B41" i="16"/>
  <c r="I40" i="16"/>
  <c r="C39" i="16"/>
  <c r="B39" i="16"/>
  <c r="C38" i="16"/>
  <c r="B38" i="16"/>
  <c r="C37" i="16"/>
  <c r="B37" i="16"/>
  <c r="I36" i="16"/>
  <c r="C35" i="16"/>
  <c r="B35" i="16"/>
  <c r="I34" i="16"/>
  <c r="C33" i="16"/>
  <c r="B33" i="16"/>
  <c r="C32" i="16"/>
  <c r="B32" i="16"/>
  <c r="C31" i="16"/>
  <c r="B31" i="16"/>
  <c r="C30" i="16"/>
  <c r="B30" i="16"/>
  <c r="C29" i="16"/>
  <c r="B29" i="16"/>
  <c r="C28" i="16"/>
  <c r="B28" i="16"/>
  <c r="C27" i="16"/>
  <c r="B27" i="16"/>
  <c r="I26" i="16"/>
  <c r="C25" i="16"/>
  <c r="B25" i="16"/>
  <c r="C24" i="16"/>
  <c r="B24" i="16"/>
  <c r="C23" i="16"/>
  <c r="B23" i="16"/>
  <c r="C22" i="16"/>
  <c r="B22" i="16"/>
  <c r="C21" i="16"/>
  <c r="B21" i="16"/>
  <c r="C20" i="16"/>
  <c r="B20" i="16"/>
  <c r="C19" i="16"/>
  <c r="B19" i="16"/>
  <c r="C18" i="16"/>
  <c r="B18" i="16"/>
  <c r="I17" i="16"/>
  <c r="C16" i="16"/>
  <c r="B16" i="16"/>
  <c r="C15" i="16"/>
  <c r="B15" i="16"/>
  <c r="C14" i="16"/>
  <c r="B14" i="16"/>
  <c r="C13" i="16"/>
  <c r="B13" i="16"/>
  <c r="C12" i="16"/>
  <c r="B12" i="16"/>
  <c r="I11" i="16"/>
  <c r="C10" i="16"/>
  <c r="B10" i="16"/>
  <c r="I9" i="16"/>
  <c r="A9" i="16"/>
  <c r="A11" i="16" s="1"/>
  <c r="A17" i="16" s="1"/>
  <c r="A26" i="16" s="1"/>
  <c r="A34" i="16" s="1"/>
  <c r="A36" i="16" s="1"/>
  <c r="A40" i="16" s="1"/>
  <c r="A57" i="16" s="1"/>
  <c r="A60" i="16" s="1"/>
  <c r="A63" i="16" s="1"/>
  <c r="A73" i="16" s="1"/>
  <c r="A76" i="16" s="1"/>
  <c r="A77" i="16" s="1"/>
  <c r="C8" i="16"/>
  <c r="B8" i="16"/>
  <c r="C7" i="16"/>
  <c r="B7" i="16"/>
  <c r="C6" i="16"/>
  <c r="B6" i="16"/>
  <c r="Z3" i="16"/>
  <c r="E3" i="16"/>
  <c r="G3" i="16" s="1"/>
  <c r="H3" i="16" s="1"/>
  <c r="I3" i="16" s="1"/>
  <c r="J3" i="16" s="1"/>
  <c r="K3" i="16" s="1"/>
  <c r="L3" i="16" s="1"/>
  <c r="M3" i="16" s="1"/>
  <c r="N3" i="16" s="1"/>
  <c r="O3" i="16" s="1"/>
  <c r="P3" i="16" s="1"/>
  <c r="Q3" i="16" s="1"/>
  <c r="R3" i="16" s="1"/>
  <c r="S3" i="16" s="1"/>
  <c r="T3" i="16" s="1"/>
  <c r="U3" i="16" s="1"/>
  <c r="V3" i="16" s="1"/>
  <c r="W3" i="16" s="1"/>
  <c r="X3" i="16" s="1"/>
  <c r="AF244" i="15"/>
  <c r="AG244" i="15" s="1"/>
  <c r="AD244" i="15"/>
  <c r="AC244" i="15"/>
  <c r="AE244" i="15" s="1"/>
  <c r="Z244" i="15"/>
  <c r="Y244" i="15"/>
  <c r="AH244" i="15" s="1"/>
  <c r="AI244" i="15" s="1"/>
  <c r="AJ244" i="15" s="1"/>
  <c r="AK244" i="15" s="1"/>
  <c r="U244" i="15"/>
  <c r="V244" i="15" s="1"/>
  <c r="W244" i="15" s="1"/>
  <c r="M244" i="15"/>
  <c r="P244" i="15" s="1"/>
  <c r="J244" i="15"/>
  <c r="K244" i="15" s="1"/>
  <c r="AF238" i="15"/>
  <c r="AG238" i="15" s="1"/>
  <c r="AD238" i="15"/>
  <c r="AC238" i="15"/>
  <c r="AE238" i="15" s="1"/>
  <c r="Z238" i="15"/>
  <c r="Y238" i="15"/>
  <c r="AH238" i="15" s="1"/>
  <c r="AI238" i="15" s="1"/>
  <c r="AJ238" i="15" s="1"/>
  <c r="AK238" i="15" s="1"/>
  <c r="U238" i="15"/>
  <c r="V238" i="15" s="1"/>
  <c r="W238" i="15" s="1"/>
  <c r="M238" i="15"/>
  <c r="P238" i="15" s="1"/>
  <c r="J238" i="15"/>
  <c r="K238" i="15" s="1"/>
  <c r="AF230" i="15"/>
  <c r="AG230" i="15" s="1"/>
  <c r="AD230" i="15"/>
  <c r="AC230" i="15"/>
  <c r="AE230" i="15" s="1"/>
  <c r="Z230" i="15"/>
  <c r="Y230" i="15"/>
  <c r="AH230" i="15" s="1"/>
  <c r="AI230" i="15" s="1"/>
  <c r="AJ230" i="15" s="1"/>
  <c r="AK230" i="15" s="1"/>
  <c r="U230" i="15"/>
  <c r="V230" i="15" s="1"/>
  <c r="W230" i="15" s="1"/>
  <c r="M230" i="15"/>
  <c r="P230" i="15" s="1"/>
  <c r="J230" i="15"/>
  <c r="AF223" i="15"/>
  <c r="AG223" i="15" s="1"/>
  <c r="AD223" i="15"/>
  <c r="AC223" i="15"/>
  <c r="AE223" i="15" s="1"/>
  <c r="Z223" i="15"/>
  <c r="Y223" i="15"/>
  <c r="AH223" i="15" s="1"/>
  <c r="AI223" i="15" s="1"/>
  <c r="AJ223" i="15" s="1"/>
  <c r="AK223" i="15" s="1"/>
  <c r="U223" i="15"/>
  <c r="V223" i="15" s="1"/>
  <c r="W223" i="15" s="1"/>
  <c r="M223" i="15"/>
  <c r="P223" i="15" s="1"/>
  <c r="J223" i="15"/>
  <c r="AF213" i="15"/>
  <c r="AG213" i="15" s="1"/>
  <c r="AD213" i="15"/>
  <c r="AC213" i="15"/>
  <c r="AE213" i="15" s="1"/>
  <c r="Z213" i="15"/>
  <c r="Y213" i="15"/>
  <c r="AH213" i="15" s="1"/>
  <c r="AI213" i="15" s="1"/>
  <c r="AJ213" i="15" s="1"/>
  <c r="AK213" i="15" s="1"/>
  <c r="U213" i="15"/>
  <c r="V213" i="15" s="1"/>
  <c r="W213" i="15" s="1"/>
  <c r="M213" i="15"/>
  <c r="P213" i="15" s="1"/>
  <c r="J213" i="15"/>
  <c r="AF208" i="15"/>
  <c r="AG208" i="15" s="1"/>
  <c r="AD208" i="15"/>
  <c r="AC208" i="15"/>
  <c r="AE208" i="15" s="1"/>
  <c r="Z208" i="15"/>
  <c r="Y208" i="15"/>
  <c r="AH208" i="15" s="1"/>
  <c r="AI208" i="15" s="1"/>
  <c r="AJ208" i="15" s="1"/>
  <c r="AK208" i="15" s="1"/>
  <c r="U208" i="15"/>
  <c r="V208" i="15" s="1"/>
  <c r="W208" i="15" s="1"/>
  <c r="M208" i="15"/>
  <c r="P208" i="15" s="1"/>
  <c r="J208" i="15"/>
  <c r="AF203" i="15"/>
  <c r="AG203" i="15" s="1"/>
  <c r="AD203" i="15"/>
  <c r="AC203" i="15"/>
  <c r="AE203" i="15" s="1"/>
  <c r="Y203" i="15"/>
  <c r="AH203" i="15" s="1"/>
  <c r="AI203" i="15" s="1"/>
  <c r="AJ203" i="15" s="1"/>
  <c r="AK203" i="15" s="1"/>
  <c r="J203" i="15"/>
  <c r="K203" i="15" s="1"/>
  <c r="L203" i="15" s="1"/>
  <c r="M203" i="15" s="1"/>
  <c r="AF198" i="15"/>
  <c r="AG198" i="15" s="1"/>
  <c r="AD198" i="15"/>
  <c r="AC198" i="15"/>
  <c r="AE198" i="15" s="1"/>
  <c r="Z198" i="15"/>
  <c r="Y198" i="15"/>
  <c r="AH198" i="15" s="1"/>
  <c r="AI198" i="15" s="1"/>
  <c r="AJ198" i="15" s="1"/>
  <c r="AK198" i="15" s="1"/>
  <c r="U198" i="15"/>
  <c r="V198" i="15" s="1"/>
  <c r="W198" i="15" s="1"/>
  <c r="M198" i="15"/>
  <c r="P198" i="15" s="1"/>
  <c r="J198" i="15"/>
  <c r="AF185" i="15"/>
  <c r="AG185" i="15" s="1"/>
  <c r="AD185" i="15"/>
  <c r="AC185" i="15"/>
  <c r="AE185" i="15" s="1"/>
  <c r="Z185" i="15"/>
  <c r="Y185" i="15"/>
  <c r="AH185" i="15" s="1"/>
  <c r="AI185" i="15" s="1"/>
  <c r="AJ185" i="15" s="1"/>
  <c r="AK185" i="15" s="1"/>
  <c r="U185" i="15"/>
  <c r="V185" i="15" s="1"/>
  <c r="W185" i="15" s="1"/>
  <c r="M185" i="15"/>
  <c r="P185" i="15" s="1"/>
  <c r="J185" i="15"/>
  <c r="AF180" i="15"/>
  <c r="AG180" i="15" s="1"/>
  <c r="AD180" i="15"/>
  <c r="AC180" i="15"/>
  <c r="AE180" i="15" s="1"/>
  <c r="Z180" i="15"/>
  <c r="Y180" i="15"/>
  <c r="AH180" i="15" s="1"/>
  <c r="AI180" i="15" s="1"/>
  <c r="AJ180" i="15" s="1"/>
  <c r="AK180" i="15" s="1"/>
  <c r="U180" i="15"/>
  <c r="V180" i="15" s="1"/>
  <c r="W180" i="15" s="1"/>
  <c r="M180" i="15"/>
  <c r="P180" i="15" s="1"/>
  <c r="J180" i="15"/>
  <c r="AF174" i="15"/>
  <c r="AG174" i="15" s="1"/>
  <c r="AD174" i="15"/>
  <c r="AC174" i="15"/>
  <c r="AE174" i="15" s="1"/>
  <c r="Z174" i="15"/>
  <c r="Y174" i="15"/>
  <c r="AH174" i="15" s="1"/>
  <c r="AI174" i="15" s="1"/>
  <c r="AJ174" i="15" s="1"/>
  <c r="AK174" i="15" s="1"/>
  <c r="U174" i="15"/>
  <c r="V174" i="15" s="1"/>
  <c r="W174" i="15" s="1"/>
  <c r="M174" i="15"/>
  <c r="P174" i="15" s="1"/>
  <c r="J174" i="15"/>
  <c r="AF166" i="15"/>
  <c r="AG166" i="15" s="1"/>
  <c r="AD166" i="15"/>
  <c r="AC166" i="15"/>
  <c r="AE166" i="15" s="1"/>
  <c r="Z166" i="15"/>
  <c r="Y166" i="15"/>
  <c r="AH166" i="15" s="1"/>
  <c r="AI166" i="15" s="1"/>
  <c r="AJ166" i="15" s="1"/>
  <c r="AK166" i="15" s="1"/>
  <c r="U166" i="15"/>
  <c r="V166" i="15" s="1"/>
  <c r="W166" i="15" s="1"/>
  <c r="M166" i="15"/>
  <c r="P166" i="15" s="1"/>
  <c r="J166" i="15"/>
  <c r="AF161" i="15"/>
  <c r="AG161" i="15" s="1"/>
  <c r="AD161" i="15"/>
  <c r="AC161" i="15"/>
  <c r="AE161" i="15" s="1"/>
  <c r="Z161" i="15"/>
  <c r="Y161" i="15"/>
  <c r="AH161" i="15" s="1"/>
  <c r="AI161" i="15" s="1"/>
  <c r="AJ161" i="15" s="1"/>
  <c r="AK161" i="15" s="1"/>
  <c r="U161" i="15"/>
  <c r="V161" i="15" s="1"/>
  <c r="W161" i="15" s="1"/>
  <c r="M161" i="15"/>
  <c r="P161" i="15" s="1"/>
  <c r="J161" i="15"/>
  <c r="AF154" i="15"/>
  <c r="AG154" i="15" s="1"/>
  <c r="AD154" i="15"/>
  <c r="AC154" i="15"/>
  <c r="AE154" i="15" s="1"/>
  <c r="Z154" i="15"/>
  <c r="Y154" i="15"/>
  <c r="AH154" i="15" s="1"/>
  <c r="AI154" i="15" s="1"/>
  <c r="AJ154" i="15" s="1"/>
  <c r="AK154" i="15" s="1"/>
  <c r="U154" i="15"/>
  <c r="V154" i="15" s="1"/>
  <c r="W154" i="15" s="1"/>
  <c r="M154" i="15"/>
  <c r="P154" i="15" s="1"/>
  <c r="J154" i="15"/>
  <c r="AF145" i="15"/>
  <c r="AG145" i="15" s="1"/>
  <c r="AD145" i="15"/>
  <c r="AC145" i="15"/>
  <c r="AE145" i="15" s="1"/>
  <c r="Z145" i="15"/>
  <c r="Y145" i="15"/>
  <c r="AH145" i="15" s="1"/>
  <c r="AI145" i="15" s="1"/>
  <c r="AJ145" i="15" s="1"/>
  <c r="AK145" i="15" s="1"/>
  <c r="U145" i="15"/>
  <c r="V145" i="15" s="1"/>
  <c r="W145" i="15" s="1"/>
  <c r="M145" i="15"/>
  <c r="P145" i="15" s="1"/>
  <c r="J145" i="15"/>
  <c r="AF140" i="15"/>
  <c r="AG140" i="15" s="1"/>
  <c r="AD140" i="15"/>
  <c r="AC140" i="15"/>
  <c r="AE140" i="15" s="1"/>
  <c r="Z140" i="15"/>
  <c r="Y140" i="15"/>
  <c r="AH140" i="15" s="1"/>
  <c r="AI140" i="15" s="1"/>
  <c r="AJ140" i="15" s="1"/>
  <c r="AK140" i="15" s="1"/>
  <c r="U140" i="15"/>
  <c r="V140" i="15" s="1"/>
  <c r="W140" i="15" s="1"/>
  <c r="M140" i="15"/>
  <c r="P140" i="15" s="1"/>
  <c r="J140" i="15"/>
  <c r="AF128" i="15"/>
  <c r="AG128" i="15" s="1"/>
  <c r="AD128" i="15"/>
  <c r="AC128" i="15"/>
  <c r="AE128" i="15" s="1"/>
  <c r="Z128" i="15"/>
  <c r="Y128" i="15"/>
  <c r="AH128" i="15" s="1"/>
  <c r="AI128" i="15" s="1"/>
  <c r="AJ128" i="15" s="1"/>
  <c r="AK128" i="15" s="1"/>
  <c r="U128" i="15"/>
  <c r="V128" i="15" s="1"/>
  <c r="W128" i="15" s="1"/>
  <c r="T128" i="15"/>
  <c r="M128" i="15"/>
  <c r="P128" i="15" s="1"/>
  <c r="J128" i="15"/>
  <c r="AF117" i="15"/>
  <c r="AG117" i="15" s="1"/>
  <c r="AD117" i="15"/>
  <c r="AC117" i="15"/>
  <c r="AE117" i="15" s="1"/>
  <c r="Z117" i="15"/>
  <c r="Y117" i="15"/>
  <c r="AH117" i="15" s="1"/>
  <c r="AI117" i="15" s="1"/>
  <c r="AJ117" i="15" s="1"/>
  <c r="AK117" i="15" s="1"/>
  <c r="U117" i="15"/>
  <c r="V117" i="15" s="1"/>
  <c r="W117" i="15" s="1"/>
  <c r="M117" i="15"/>
  <c r="P117" i="15" s="1"/>
  <c r="J117" i="15"/>
  <c r="AF111" i="15"/>
  <c r="AG111" i="15" s="1"/>
  <c r="AD111" i="15"/>
  <c r="AC111" i="15"/>
  <c r="AE111" i="15" s="1"/>
  <c r="Y111" i="15"/>
  <c r="AH111" i="15" s="1"/>
  <c r="AI111" i="15" s="1"/>
  <c r="AJ111" i="15" s="1"/>
  <c r="AK111" i="15" s="1"/>
  <c r="J111" i="15"/>
  <c r="K111" i="15" s="1"/>
  <c r="L111" i="15" s="1"/>
  <c r="M111" i="15" s="1"/>
  <c r="AF109" i="15"/>
  <c r="AG109" i="15" s="1"/>
  <c r="AD109" i="15"/>
  <c r="AC109" i="15"/>
  <c r="AE109" i="15" s="1"/>
  <c r="Y109" i="15"/>
  <c r="AH109" i="15" s="1"/>
  <c r="AI109" i="15" s="1"/>
  <c r="AJ109" i="15" s="1"/>
  <c r="AK109" i="15" s="1"/>
  <c r="J109" i="15"/>
  <c r="K109" i="15" s="1"/>
  <c r="L109" i="15" s="1"/>
  <c r="M109" i="15" s="1"/>
  <c r="AF96" i="15"/>
  <c r="AG96" i="15" s="1"/>
  <c r="AD96" i="15"/>
  <c r="AC96" i="15"/>
  <c r="AE96" i="15" s="1"/>
  <c r="Y96" i="15"/>
  <c r="AH96" i="15" s="1"/>
  <c r="AI96" i="15" s="1"/>
  <c r="AJ96" i="15" s="1"/>
  <c r="AK96" i="15" s="1"/>
  <c r="J96" i="15"/>
  <c r="K96" i="15" s="1"/>
  <c r="L96" i="15" s="1"/>
  <c r="M96" i="15" s="1"/>
  <c r="AF94" i="15"/>
  <c r="AG94" i="15" s="1"/>
  <c r="AD94" i="15"/>
  <c r="AC94" i="15"/>
  <c r="AE94" i="15" s="1"/>
  <c r="Y94" i="15"/>
  <c r="AH94" i="15" s="1"/>
  <c r="AI94" i="15" s="1"/>
  <c r="AJ94" i="15" s="1"/>
  <c r="AK94" i="15" s="1"/>
  <c r="J94" i="15"/>
  <c r="K94" i="15" s="1"/>
  <c r="L94" i="15" s="1"/>
  <c r="M94" i="15" s="1"/>
  <c r="AF84" i="15"/>
  <c r="AG84" i="15" s="1"/>
  <c r="AD84" i="15"/>
  <c r="AC84" i="15"/>
  <c r="AE84" i="15" s="1"/>
  <c r="Y84" i="15"/>
  <c r="AH84" i="15" s="1"/>
  <c r="AI84" i="15" s="1"/>
  <c r="AJ84" i="15" s="1"/>
  <c r="AK84" i="15" s="1"/>
  <c r="J84" i="15"/>
  <c r="K84" i="15" s="1"/>
  <c r="L84" i="15" s="1"/>
  <c r="M84" i="15" s="1"/>
  <c r="AF82" i="15"/>
  <c r="AG82" i="15" s="1"/>
  <c r="AD82" i="15"/>
  <c r="AC82" i="15"/>
  <c r="AE82" i="15" s="1"/>
  <c r="Y82" i="15"/>
  <c r="AH82" i="15" s="1"/>
  <c r="AI82" i="15" s="1"/>
  <c r="AJ82" i="15" s="1"/>
  <c r="AK82" i="15" s="1"/>
  <c r="J82" i="15"/>
  <c r="K82" i="15" s="1"/>
  <c r="L82" i="15" s="1"/>
  <c r="M82" i="15" s="1"/>
  <c r="AF76" i="15"/>
  <c r="AG76" i="15" s="1"/>
  <c r="AD76" i="15"/>
  <c r="AC76" i="15"/>
  <c r="AE76" i="15" s="1"/>
  <c r="Y76" i="15"/>
  <c r="AH76" i="15" s="1"/>
  <c r="AI76" i="15" s="1"/>
  <c r="AJ76" i="15" s="1"/>
  <c r="AK76" i="15" s="1"/>
  <c r="J76" i="15"/>
  <c r="K76" i="15" s="1"/>
  <c r="L76" i="15" s="1"/>
  <c r="M76" i="15" s="1"/>
  <c r="AF73" i="15"/>
  <c r="AG73" i="15" s="1"/>
  <c r="AD73" i="15"/>
  <c r="AC73" i="15"/>
  <c r="AE73" i="15" s="1"/>
  <c r="Y73" i="15"/>
  <c r="AH73" i="15" s="1"/>
  <c r="AI73" i="15" s="1"/>
  <c r="AJ73" i="15" s="1"/>
  <c r="AK73" i="15" s="1"/>
  <c r="J73" i="15"/>
  <c r="K73" i="15" s="1"/>
  <c r="L73" i="15" s="1"/>
  <c r="M73" i="15" s="1"/>
  <c r="AF72" i="15"/>
  <c r="AG72" i="15" s="1"/>
  <c r="AD72" i="15"/>
  <c r="AC72" i="15"/>
  <c r="AE72" i="15" s="1"/>
  <c r="Y72" i="15"/>
  <c r="AH72" i="15" s="1"/>
  <c r="AI72" i="15" s="1"/>
  <c r="AJ72" i="15" s="1"/>
  <c r="AK72" i="15" s="1"/>
  <c r="J72" i="15"/>
  <c r="K72" i="15" s="1"/>
  <c r="L72" i="15" s="1"/>
  <c r="M72" i="15" s="1"/>
  <c r="AJ70" i="15"/>
  <c r="AM70" i="15" s="1"/>
  <c r="AN70" i="15" s="1"/>
  <c r="N70" i="15"/>
  <c r="AF69" i="15"/>
  <c r="AG69" i="15" s="1"/>
  <c r="AD69" i="15"/>
  <c r="AC69" i="15"/>
  <c r="AE69" i="15" s="1"/>
  <c r="Y69" i="15"/>
  <c r="AH69" i="15" s="1"/>
  <c r="AI69" i="15" s="1"/>
  <c r="AJ69" i="15" s="1"/>
  <c r="AK69" i="15" s="1"/>
  <c r="U69" i="15"/>
  <c r="V69" i="15" s="1"/>
  <c r="W69" i="15" s="1"/>
  <c r="T69" i="15"/>
  <c r="P69" i="15"/>
  <c r="S69" i="15" s="1"/>
  <c r="O69" i="15"/>
  <c r="Z69" i="15" s="1"/>
  <c r="AF68" i="15"/>
  <c r="AG68" i="15" s="1"/>
  <c r="AD68" i="15"/>
  <c r="AC68" i="15"/>
  <c r="AE68" i="15" s="1"/>
  <c r="Y68" i="15"/>
  <c r="AH68" i="15" s="1"/>
  <c r="AI68" i="15" s="1"/>
  <c r="AJ68" i="15" s="1"/>
  <c r="AK68" i="15" s="1"/>
  <c r="J68" i="15"/>
  <c r="K68" i="15" s="1"/>
  <c r="L68" i="15" s="1"/>
  <c r="M68" i="15" s="1"/>
  <c r="R67" i="15"/>
  <c r="R70" i="15" s="1"/>
  <c r="AF66" i="15"/>
  <c r="AG66" i="15" s="1"/>
  <c r="AD66" i="15"/>
  <c r="AC66" i="15"/>
  <c r="AE66" i="15" s="1"/>
  <c r="Y66" i="15"/>
  <c r="AH66" i="15" s="1"/>
  <c r="AI66" i="15" s="1"/>
  <c r="AJ66" i="15" s="1"/>
  <c r="AK66" i="15" s="1"/>
  <c r="J66" i="15"/>
  <c r="K66" i="15" s="1"/>
  <c r="L66" i="15" s="1"/>
  <c r="M66" i="15" s="1"/>
  <c r="AF65" i="15"/>
  <c r="AG65" i="15" s="1"/>
  <c r="AD65" i="15"/>
  <c r="AC65" i="15"/>
  <c r="AE65" i="15" s="1"/>
  <c r="Y65" i="15"/>
  <c r="AH65" i="15" s="1"/>
  <c r="AI65" i="15" s="1"/>
  <c r="AJ65" i="15" s="1"/>
  <c r="AK65" i="15" s="1"/>
  <c r="J65" i="15"/>
  <c r="K65" i="15" s="1"/>
  <c r="L65" i="15" s="1"/>
  <c r="M65" i="15" s="1"/>
  <c r="R63" i="15"/>
  <c r="AF62" i="15"/>
  <c r="AG62" i="15" s="1"/>
  <c r="AD62" i="15"/>
  <c r="AC62" i="15"/>
  <c r="AE62" i="15" s="1"/>
  <c r="Y62" i="15"/>
  <c r="AH62" i="15" s="1"/>
  <c r="AI62" i="15" s="1"/>
  <c r="AJ62" i="15" s="1"/>
  <c r="AK62" i="15" s="1"/>
  <c r="J62" i="15"/>
  <c r="K62" i="15" s="1"/>
  <c r="L62" i="15" s="1"/>
  <c r="M62" i="15" s="1"/>
  <c r="Y55" i="15"/>
  <c r="R55" i="15"/>
  <c r="AF54" i="15"/>
  <c r="AG54" i="15" s="1"/>
  <c r="AD54" i="15"/>
  <c r="AC54" i="15"/>
  <c r="AE54" i="15" s="1"/>
  <c r="Y54" i="15"/>
  <c r="AH54" i="15" s="1"/>
  <c r="AI54" i="15" s="1"/>
  <c r="AJ54" i="15" s="1"/>
  <c r="AK54" i="15" s="1"/>
  <c r="J54" i="15"/>
  <c r="K54" i="15" s="1"/>
  <c r="L54" i="15" s="1"/>
  <c r="M54" i="15" s="1"/>
  <c r="AF52" i="15"/>
  <c r="AG52" i="15" s="1"/>
  <c r="AD52" i="15"/>
  <c r="AC52" i="15"/>
  <c r="AE52" i="15" s="1"/>
  <c r="Y52" i="15"/>
  <c r="AH52" i="15" s="1"/>
  <c r="AI52" i="15" s="1"/>
  <c r="AJ52" i="15" s="1"/>
  <c r="AK52" i="15" s="1"/>
  <c r="M52" i="15"/>
  <c r="P52" i="15" s="1"/>
  <c r="AF51" i="15"/>
  <c r="AG51" i="15" s="1"/>
  <c r="AD51" i="15"/>
  <c r="AC51" i="15"/>
  <c r="AE51" i="15" s="1"/>
  <c r="Y51" i="15"/>
  <c r="AH51" i="15" s="1"/>
  <c r="AI51" i="15" s="1"/>
  <c r="AJ51" i="15" s="1"/>
  <c r="AK51" i="15" s="1"/>
  <c r="J51" i="15"/>
  <c r="K51" i="15" s="1"/>
  <c r="L51" i="15" s="1"/>
  <c r="M51" i="15" s="1"/>
  <c r="AF49" i="15"/>
  <c r="AG49" i="15" s="1"/>
  <c r="AD49" i="15"/>
  <c r="AC49" i="15"/>
  <c r="AE49" i="15" s="1"/>
  <c r="Y49" i="15"/>
  <c r="AH49" i="15" s="1"/>
  <c r="AI49" i="15" s="1"/>
  <c r="AJ49" i="15" s="1"/>
  <c r="AK49" i="15" s="1"/>
  <c r="J49" i="15"/>
  <c r="K49" i="15" s="1"/>
  <c r="L49" i="15" s="1"/>
  <c r="M49" i="15" s="1"/>
  <c r="AF48" i="15"/>
  <c r="AG48" i="15" s="1"/>
  <c r="AD48" i="15"/>
  <c r="AC48" i="15"/>
  <c r="AE48" i="15" s="1"/>
  <c r="Y48" i="15"/>
  <c r="AH48" i="15" s="1"/>
  <c r="AI48" i="15" s="1"/>
  <c r="AJ48" i="15" s="1"/>
  <c r="AK48" i="15" s="1"/>
  <c r="J48" i="15"/>
  <c r="K48" i="15" s="1"/>
  <c r="L48" i="15" s="1"/>
  <c r="M48" i="15" s="1"/>
  <c r="AQ46" i="15"/>
  <c r="AM46" i="15"/>
  <c r="AN46" i="15" s="1"/>
  <c r="AO46" i="15" s="1"/>
  <c r="Y46" i="15"/>
  <c r="X46" i="15"/>
  <c r="T46" i="15"/>
  <c r="R46" i="15"/>
  <c r="AF45" i="15"/>
  <c r="AG45" i="15" s="1"/>
  <c r="AD45" i="15"/>
  <c r="AC45" i="15"/>
  <c r="AE45" i="15" s="1"/>
  <c r="Y45" i="15"/>
  <c r="AH45" i="15" s="1"/>
  <c r="AI45" i="15" s="1"/>
  <c r="AJ45" i="15" s="1"/>
  <c r="AK45" i="15" s="1"/>
  <c r="J45" i="15"/>
  <c r="K45" i="15" s="1"/>
  <c r="L45" i="15" s="1"/>
  <c r="M45" i="15" s="1"/>
  <c r="N44" i="15"/>
  <c r="N50" i="15" s="1"/>
  <c r="R50" i="15" s="1"/>
  <c r="AF43" i="15"/>
  <c r="AG43" i="15" s="1"/>
  <c r="AD43" i="15"/>
  <c r="AC43" i="15"/>
  <c r="AE43" i="15" s="1"/>
  <c r="Y43" i="15"/>
  <c r="AH43" i="15" s="1"/>
  <c r="AI43" i="15" s="1"/>
  <c r="AJ43" i="15" s="1"/>
  <c r="AK43" i="15" s="1"/>
  <c r="J43" i="15"/>
  <c r="K43" i="15" s="1"/>
  <c r="L43" i="15" s="1"/>
  <c r="M43" i="15" s="1"/>
  <c r="AF41" i="15"/>
  <c r="AG41" i="15" s="1"/>
  <c r="AD41" i="15"/>
  <c r="AC41" i="15"/>
  <c r="AE41" i="15" s="1"/>
  <c r="AA41" i="15"/>
  <c r="AB41" i="15" s="1"/>
  <c r="Y41" i="15"/>
  <c r="AH41" i="15" s="1"/>
  <c r="AI41" i="15" s="1"/>
  <c r="AJ41" i="15" s="1"/>
  <c r="AK41" i="15" s="1"/>
  <c r="AM41" i="15" s="1"/>
  <c r="AN41" i="15" s="1"/>
  <c r="AO41" i="15" s="1"/>
  <c r="AP41" i="15" s="1"/>
  <c r="AQ41" i="15" s="1"/>
  <c r="J41" i="15"/>
  <c r="L41" i="15" s="1"/>
  <c r="M41" i="15" s="1"/>
  <c r="R40" i="15"/>
  <c r="AF38" i="15"/>
  <c r="AG38" i="15" s="1"/>
  <c r="AD38" i="15"/>
  <c r="AC38" i="15"/>
  <c r="AE38" i="15" s="1"/>
  <c r="Y38" i="15"/>
  <c r="AH38" i="15" s="1"/>
  <c r="AI38" i="15" s="1"/>
  <c r="AJ38" i="15" s="1"/>
  <c r="AK38" i="15" s="1"/>
  <c r="J38" i="15"/>
  <c r="K38" i="15" s="1"/>
  <c r="L38" i="15" s="1"/>
  <c r="M38" i="15" s="1"/>
  <c r="AF37" i="15"/>
  <c r="AG37" i="15" s="1"/>
  <c r="AD37" i="15"/>
  <c r="AC37" i="15"/>
  <c r="AE37" i="15" s="1"/>
  <c r="AA37" i="15"/>
  <c r="AB37" i="15" s="1"/>
  <c r="Y37" i="15"/>
  <c r="AH37" i="15" s="1"/>
  <c r="AI37" i="15" s="1"/>
  <c r="AJ37" i="15" s="1"/>
  <c r="AK37" i="15" s="1"/>
  <c r="U37" i="15"/>
  <c r="V37" i="15" s="1"/>
  <c r="W37" i="15" s="1"/>
  <c r="T37" i="15"/>
  <c r="J37" i="15"/>
  <c r="K37" i="15" s="1"/>
  <c r="L37" i="15" s="1"/>
  <c r="M37" i="15" s="1"/>
  <c r="R36" i="15"/>
  <c r="Y35" i="15"/>
  <c r="AH35" i="15" s="1"/>
  <c r="AF34" i="15"/>
  <c r="AG34" i="15" s="1"/>
  <c r="AD34" i="15"/>
  <c r="AC34" i="15"/>
  <c r="AE34" i="15" s="1"/>
  <c r="Y34" i="15"/>
  <c r="AH34" i="15" s="1"/>
  <c r="AI34" i="15" s="1"/>
  <c r="AJ34" i="15" s="1"/>
  <c r="AK34" i="15" s="1"/>
  <c r="J34" i="15"/>
  <c r="K34" i="15" s="1"/>
  <c r="L34" i="15" s="1"/>
  <c r="M34" i="15" s="1"/>
  <c r="AF33" i="15"/>
  <c r="AG33" i="15" s="1"/>
  <c r="AD33" i="15"/>
  <c r="AC33" i="15"/>
  <c r="AE33" i="15" s="1"/>
  <c r="AA33" i="15"/>
  <c r="AB33" i="15" s="1"/>
  <c r="Y33" i="15"/>
  <c r="AH33" i="15" s="1"/>
  <c r="AI33" i="15" s="1"/>
  <c r="AJ33" i="15" s="1"/>
  <c r="AK33" i="15" s="1"/>
  <c r="J33" i="15"/>
  <c r="K33" i="15" s="1"/>
  <c r="L33" i="15" s="1"/>
  <c r="M33" i="15" s="1"/>
  <c r="AF32" i="15"/>
  <c r="AG32" i="15" s="1"/>
  <c r="AD32" i="15"/>
  <c r="AC32" i="15"/>
  <c r="AE32" i="15" s="1"/>
  <c r="Y32" i="15"/>
  <c r="AH32" i="15" s="1"/>
  <c r="AI32" i="15" s="1"/>
  <c r="AJ32" i="15" s="1"/>
  <c r="AK32" i="15" s="1"/>
  <c r="J32" i="15"/>
  <c r="K32" i="15" s="1"/>
  <c r="L32" i="15" s="1"/>
  <c r="M32" i="15" s="1"/>
  <c r="R31" i="15"/>
  <c r="AF30" i="15"/>
  <c r="AG30" i="15" s="1"/>
  <c r="AD30" i="15"/>
  <c r="AC30" i="15"/>
  <c r="AE30" i="15" s="1"/>
  <c r="AA30" i="15"/>
  <c r="AB30" i="15" s="1"/>
  <c r="Y30" i="15"/>
  <c r="AH30" i="15" s="1"/>
  <c r="AI30" i="15" s="1"/>
  <c r="AJ30" i="15" s="1"/>
  <c r="AK30" i="15" s="1"/>
  <c r="J30" i="15"/>
  <c r="K30" i="15" s="1"/>
  <c r="L30" i="15" s="1"/>
  <c r="M30" i="15" s="1"/>
  <c r="AF29" i="15"/>
  <c r="AG29" i="15" s="1"/>
  <c r="AD29" i="15"/>
  <c r="AC29" i="15"/>
  <c r="AE29" i="15" s="1"/>
  <c r="Y29" i="15"/>
  <c r="AH29" i="15" s="1"/>
  <c r="AI29" i="15" s="1"/>
  <c r="AJ29" i="15" s="1"/>
  <c r="AK29" i="15" s="1"/>
  <c r="J29" i="15"/>
  <c r="K29" i="15" s="1"/>
  <c r="L29" i="15" s="1"/>
  <c r="M29" i="15" s="1"/>
  <c r="AN28" i="15"/>
  <c r="AJ28" i="15"/>
  <c r="AH28" i="15" s="1"/>
  <c r="R28" i="15"/>
  <c r="AF27" i="15"/>
  <c r="AG27" i="15" s="1"/>
  <c r="AD27" i="15"/>
  <c r="AC27" i="15"/>
  <c r="AE27" i="15" s="1"/>
  <c r="AA27" i="15"/>
  <c r="AB27" i="15" s="1"/>
  <c r="Y27" i="15"/>
  <c r="AH27" i="15" s="1"/>
  <c r="AI27" i="15" s="1"/>
  <c r="AJ27" i="15" s="1"/>
  <c r="AK27" i="15" s="1"/>
  <c r="J27" i="15"/>
  <c r="K27" i="15" s="1"/>
  <c r="L27" i="15" s="1"/>
  <c r="M27" i="15" s="1"/>
  <c r="AF26" i="15"/>
  <c r="AG26" i="15" s="1"/>
  <c r="AD26" i="15"/>
  <c r="AC26" i="15"/>
  <c r="AE26" i="15" s="1"/>
  <c r="Y26" i="15"/>
  <c r="AH26" i="15" s="1"/>
  <c r="AI26" i="15" s="1"/>
  <c r="AJ26" i="15" s="1"/>
  <c r="AK26" i="15" s="1"/>
  <c r="J26" i="15"/>
  <c r="K26" i="15" s="1"/>
  <c r="L26" i="15" s="1"/>
  <c r="M26" i="15" s="1"/>
  <c r="R25" i="15"/>
  <c r="AF24" i="15"/>
  <c r="AG24" i="15" s="1"/>
  <c r="AD24" i="15"/>
  <c r="AC24" i="15"/>
  <c r="AE24" i="15" s="1"/>
  <c r="AA24" i="15"/>
  <c r="AB24" i="15" s="1"/>
  <c r="Y24" i="15"/>
  <c r="AH24" i="15" s="1"/>
  <c r="AI24" i="15" s="1"/>
  <c r="AJ24" i="15" s="1"/>
  <c r="AK24" i="15" s="1"/>
  <c r="J24" i="15"/>
  <c r="K24" i="15" s="1"/>
  <c r="L24" i="15" s="1"/>
  <c r="M24" i="15" s="1"/>
  <c r="AJ21" i="15"/>
  <c r="AM21" i="15" s="1"/>
  <c r="AN21" i="15" s="1"/>
  <c r="R21" i="15"/>
  <c r="AF20" i="15"/>
  <c r="AG20" i="15" s="1"/>
  <c r="AD20" i="15"/>
  <c r="AC20" i="15"/>
  <c r="AE20" i="15" s="1"/>
  <c r="Y20" i="15"/>
  <c r="AH20" i="15" s="1"/>
  <c r="AI20" i="15" s="1"/>
  <c r="AJ20" i="15" s="1"/>
  <c r="AK20" i="15" s="1"/>
  <c r="J20" i="15"/>
  <c r="K20" i="15" s="1"/>
  <c r="L20" i="15" s="1"/>
  <c r="M20" i="15" s="1"/>
  <c r="AF18" i="15"/>
  <c r="AG18" i="15" s="1"/>
  <c r="AD18" i="15"/>
  <c r="AC18" i="15"/>
  <c r="AE18" i="15" s="1"/>
  <c r="AA18" i="15"/>
  <c r="AB18" i="15" s="1"/>
  <c r="Y18" i="15"/>
  <c r="AH18" i="15" s="1"/>
  <c r="AI18" i="15" s="1"/>
  <c r="AJ18" i="15" s="1"/>
  <c r="AK18" i="15" s="1"/>
  <c r="AM18" i="15" s="1"/>
  <c r="AN18" i="15" s="1"/>
  <c r="AO18" i="15" s="1"/>
  <c r="AP18" i="15" s="1"/>
  <c r="AQ18" i="15" s="1"/>
  <c r="U18" i="15"/>
  <c r="V18" i="15" s="1"/>
  <c r="W18" i="15" s="1"/>
  <c r="M18" i="15"/>
  <c r="P18" i="15" s="1"/>
  <c r="Q18" i="15" s="1"/>
  <c r="J18" i="15"/>
  <c r="K18" i="15" s="1"/>
  <c r="AM17" i="15"/>
  <c r="AN17" i="15" s="1"/>
  <c r="AH17" i="15"/>
  <c r="R17" i="15"/>
  <c r="AF16" i="15"/>
  <c r="AG16" i="15" s="1"/>
  <c r="AD16" i="15"/>
  <c r="AC16" i="15"/>
  <c r="AE16" i="15" s="1"/>
  <c r="Y16" i="15"/>
  <c r="AH16" i="15" s="1"/>
  <c r="AI16" i="15" s="1"/>
  <c r="AJ16" i="15" s="1"/>
  <c r="AK16" i="15" s="1"/>
  <c r="J16" i="15"/>
  <c r="K16" i="15" s="1"/>
  <c r="L16" i="15" s="1"/>
  <c r="M16" i="15" s="1"/>
  <c r="AN14" i="15"/>
  <c r="AO14" i="15" s="1"/>
  <c r="AP14" i="15" s="1"/>
  <c r="AQ14" i="15" s="1"/>
  <c r="AK14" i="15"/>
  <c r="AF14" i="15"/>
  <c r="AG14" i="15" s="1"/>
  <c r="AD14" i="15"/>
  <c r="AC14" i="15"/>
  <c r="AE14" i="15" s="1"/>
  <c r="AA14" i="15"/>
  <c r="AB14" i="15" s="1"/>
  <c r="Y14" i="15"/>
  <c r="AH14" i="15" s="1"/>
  <c r="AI14" i="15" s="1"/>
  <c r="U14" i="15"/>
  <c r="V14" i="15" s="1"/>
  <c r="W14" i="15" s="1"/>
  <c r="L14" i="15"/>
  <c r="M14" i="15" s="1"/>
  <c r="K14" i="15"/>
  <c r="J14" i="15"/>
  <c r="AQ13" i="15"/>
  <c r="AM13" i="15"/>
  <c r="AP13" i="15" s="1"/>
  <c r="AH13" i="15"/>
  <c r="R13" i="15"/>
  <c r="AF12" i="15"/>
  <c r="AG12" i="15" s="1"/>
  <c r="AE12" i="15"/>
  <c r="AD12" i="15"/>
  <c r="AA12" i="15"/>
  <c r="AB12" i="15" s="1"/>
  <c r="Y12" i="15"/>
  <c r="AH12" i="15" s="1"/>
  <c r="AI12" i="15" s="1"/>
  <c r="AJ12" i="15" s="1"/>
  <c r="AK12" i="15" s="1"/>
  <c r="AM12" i="15" s="1"/>
  <c r="AN12" i="15" s="1"/>
  <c r="AO12" i="15" s="1"/>
  <c r="AP12" i="15" s="1"/>
  <c r="AQ12" i="15" s="1"/>
  <c r="L12" i="15"/>
  <c r="M12" i="15" s="1"/>
  <c r="A12" i="15"/>
  <c r="A14" i="15" s="1"/>
  <c r="A18" i="15" s="1"/>
  <c r="A24" i="15" s="1"/>
  <c r="A27" i="15" s="1"/>
  <c r="A30" i="15" s="1"/>
  <c r="A33" i="15" s="1"/>
  <c r="A37" i="15" s="1"/>
  <c r="A41" i="15" s="1"/>
  <c r="A45" i="15" s="1"/>
  <c r="A49" i="15" s="1"/>
  <c r="A52" i="15" s="1"/>
  <c r="A62" i="15" s="1"/>
  <c r="A66" i="15" s="1"/>
  <c r="A69" i="15" s="1"/>
  <c r="AQ10" i="15"/>
  <c r="AM10" i="15"/>
  <c r="AP10" i="15" s="1"/>
  <c r="AH10" i="15"/>
  <c r="R10" i="15"/>
  <c r="AS8" i="15"/>
  <c r="AT8" i="15" s="1"/>
  <c r="AU8" i="15" s="1"/>
  <c r="AK8" i="15"/>
  <c r="AM8" i="15" s="1"/>
  <c r="AN8" i="15" s="1"/>
  <c r="AO8" i="15" s="1"/>
  <c r="AP8" i="15" s="1"/>
  <c r="AQ8" i="15" s="1"/>
  <c r="AF8" i="15"/>
  <c r="AG8" i="15" s="1"/>
  <c r="AE8" i="15"/>
  <c r="AD8" i="15"/>
  <c r="AA8" i="15"/>
  <c r="AB8" i="15" s="1"/>
  <c r="Z8" i="15"/>
  <c r="Y8" i="15"/>
  <c r="AH8" i="15" s="1"/>
  <c r="AI8" i="15" s="1"/>
  <c r="U8" i="15"/>
  <c r="V8" i="15" s="1"/>
  <c r="W8" i="15" s="1"/>
  <c r="M8" i="15"/>
  <c r="P8" i="15" s="1"/>
  <c r="Q8" i="15" s="1"/>
  <c r="C14" i="14"/>
  <c r="B14" i="14"/>
  <c r="S107" i="13"/>
  <c r="P107" i="13"/>
  <c r="H107" i="13"/>
  <c r="C107" i="13"/>
  <c r="B107" i="13"/>
  <c r="S106" i="13"/>
  <c r="P106" i="13"/>
  <c r="H106" i="13"/>
  <c r="C106" i="13"/>
  <c r="B106" i="13"/>
  <c r="S105" i="13"/>
  <c r="P105" i="13"/>
  <c r="H105" i="13"/>
  <c r="C105" i="13"/>
  <c r="B105" i="13"/>
  <c r="S104" i="13"/>
  <c r="P104" i="13"/>
  <c r="H104" i="13"/>
  <c r="C104" i="13"/>
  <c r="B104" i="13"/>
  <c r="S103" i="13"/>
  <c r="P103" i="13"/>
  <c r="H103" i="13"/>
  <c r="C103" i="13"/>
  <c r="B103" i="13"/>
  <c r="S102" i="13"/>
  <c r="P102" i="13"/>
  <c r="H102" i="13"/>
  <c r="C102" i="13"/>
  <c r="B102" i="13"/>
  <c r="S101" i="13"/>
  <c r="P101" i="13"/>
  <c r="H101" i="13"/>
  <c r="C101" i="13"/>
  <c r="B101" i="13"/>
  <c r="S100" i="13"/>
  <c r="P100" i="13"/>
  <c r="H100" i="13"/>
  <c r="C100" i="13"/>
  <c r="B100" i="13"/>
  <c r="S99" i="13"/>
  <c r="P99" i="13"/>
  <c r="H99" i="13"/>
  <c r="C99" i="13"/>
  <c r="B99" i="13"/>
  <c r="S98" i="13"/>
  <c r="P98" i="13"/>
  <c r="H98" i="13"/>
  <c r="C98" i="13"/>
  <c r="B98" i="13"/>
  <c r="S97" i="13"/>
  <c r="P97" i="13"/>
  <c r="H97" i="13"/>
  <c r="C97" i="13"/>
  <c r="B97" i="13"/>
  <c r="S96" i="13"/>
  <c r="P96" i="13"/>
  <c r="H96" i="13"/>
  <c r="C96" i="13"/>
  <c r="B96" i="13"/>
  <c r="S95" i="13"/>
  <c r="P95" i="13"/>
  <c r="H95" i="13"/>
  <c r="C95" i="13"/>
  <c r="B95" i="13"/>
  <c r="S94" i="13"/>
  <c r="P94" i="13"/>
  <c r="H94" i="13"/>
  <c r="C94" i="13"/>
  <c r="B94" i="13"/>
  <c r="S93" i="13"/>
  <c r="P93" i="13"/>
  <c r="H93" i="13"/>
  <c r="C93" i="13"/>
  <c r="B93" i="13"/>
  <c r="S92" i="13"/>
  <c r="P92" i="13"/>
  <c r="H92" i="13"/>
  <c r="C92" i="13"/>
  <c r="B92" i="13"/>
  <c r="S91" i="13"/>
  <c r="P91" i="13"/>
  <c r="H91" i="13"/>
  <c r="C91" i="13"/>
  <c r="B91" i="13"/>
  <c r="S90" i="13"/>
  <c r="P90" i="13"/>
  <c r="H90" i="13"/>
  <c r="C90" i="13"/>
  <c r="B90" i="13"/>
  <c r="S89" i="13"/>
  <c r="P89" i="13"/>
  <c r="H89" i="13"/>
  <c r="C89" i="13"/>
  <c r="B89" i="13"/>
  <c r="S88" i="13"/>
  <c r="P88" i="13"/>
  <c r="H88" i="13"/>
  <c r="C88" i="13"/>
  <c r="B88" i="13"/>
  <c r="S87" i="13"/>
  <c r="P87" i="13"/>
  <c r="H87" i="13"/>
  <c r="C87" i="13"/>
  <c r="B87" i="13"/>
  <c r="S86" i="13"/>
  <c r="P86" i="13"/>
  <c r="H86" i="13"/>
  <c r="C86" i="13"/>
  <c r="B86" i="13"/>
  <c r="S85" i="13"/>
  <c r="P85" i="13"/>
  <c r="H85" i="13"/>
  <c r="C85" i="13"/>
  <c r="B85" i="13"/>
  <c r="S84" i="13"/>
  <c r="P84" i="13"/>
  <c r="H84" i="13"/>
  <c r="C84" i="13"/>
  <c r="B84" i="13"/>
  <c r="S83" i="13"/>
  <c r="P83" i="13"/>
  <c r="H83" i="13"/>
  <c r="C83" i="13"/>
  <c r="B83" i="13"/>
  <c r="S82" i="13"/>
  <c r="P82" i="13"/>
  <c r="H82" i="13"/>
  <c r="C82" i="13"/>
  <c r="B82" i="13"/>
  <c r="S81" i="13"/>
  <c r="P81" i="13"/>
  <c r="H81" i="13"/>
  <c r="C81" i="13"/>
  <c r="B81" i="13"/>
  <c r="S80" i="13"/>
  <c r="P80" i="13"/>
  <c r="H80" i="13"/>
  <c r="C80" i="13"/>
  <c r="B80" i="13"/>
  <c r="S79" i="13"/>
  <c r="P79" i="13"/>
  <c r="H79" i="13"/>
  <c r="C79" i="13"/>
  <c r="B79" i="13"/>
  <c r="S78" i="13"/>
  <c r="P78" i="13"/>
  <c r="H78" i="13"/>
  <c r="C78" i="13"/>
  <c r="B78" i="13"/>
  <c r="S77" i="13"/>
  <c r="P77" i="13"/>
  <c r="H77" i="13"/>
  <c r="C77" i="13"/>
  <c r="B77" i="13"/>
  <c r="S76" i="13"/>
  <c r="P76" i="13"/>
  <c r="H76" i="13"/>
  <c r="C76" i="13"/>
  <c r="B76" i="13"/>
  <c r="S75" i="13"/>
  <c r="P75" i="13"/>
  <c r="H75" i="13"/>
  <c r="C75" i="13"/>
  <c r="B75" i="13"/>
  <c r="S74" i="13"/>
  <c r="P74" i="13"/>
  <c r="H74" i="13"/>
  <c r="C74" i="13"/>
  <c r="B74" i="13"/>
  <c r="S73" i="13"/>
  <c r="P73" i="13"/>
  <c r="H73" i="13"/>
  <c r="C73" i="13"/>
  <c r="B73" i="13"/>
  <c r="S72" i="13"/>
  <c r="P72" i="13"/>
  <c r="H72" i="13"/>
  <c r="C72" i="13"/>
  <c r="B72" i="13"/>
  <c r="S71" i="13"/>
  <c r="P71" i="13"/>
  <c r="H71" i="13"/>
  <c r="C71" i="13"/>
  <c r="B71" i="13"/>
  <c r="S70" i="13"/>
  <c r="P70" i="13"/>
  <c r="H70" i="13"/>
  <c r="C70" i="13"/>
  <c r="B70" i="13"/>
  <c r="S69" i="13"/>
  <c r="P69" i="13"/>
  <c r="H69" i="13"/>
  <c r="C69" i="13"/>
  <c r="B69" i="13"/>
  <c r="S68" i="13"/>
  <c r="P68" i="13"/>
  <c r="H68" i="13"/>
  <c r="C68" i="13"/>
  <c r="B68" i="13"/>
  <c r="S67" i="13"/>
  <c r="P67" i="13"/>
  <c r="H67" i="13"/>
  <c r="C67" i="13"/>
  <c r="B67" i="13"/>
  <c r="S66" i="13"/>
  <c r="P66" i="13"/>
  <c r="H66" i="13"/>
  <c r="C66" i="13"/>
  <c r="B66" i="13"/>
  <c r="S65" i="13"/>
  <c r="P65" i="13"/>
  <c r="H65" i="13"/>
  <c r="C65" i="13"/>
  <c r="B65" i="13"/>
  <c r="S64" i="13"/>
  <c r="P64" i="13"/>
  <c r="H64" i="13"/>
  <c r="C64" i="13"/>
  <c r="B64" i="13"/>
  <c r="S63" i="13"/>
  <c r="P63" i="13"/>
  <c r="H63" i="13"/>
  <c r="C63" i="13"/>
  <c r="B63" i="13"/>
  <c r="S62" i="13"/>
  <c r="P62" i="13"/>
  <c r="H62" i="13"/>
  <c r="C62" i="13"/>
  <c r="B62" i="13"/>
  <c r="S61" i="13"/>
  <c r="P61" i="13"/>
  <c r="H61" i="13"/>
  <c r="C61" i="13"/>
  <c r="B61" i="13"/>
  <c r="S60" i="13"/>
  <c r="P60" i="13"/>
  <c r="H60" i="13"/>
  <c r="C60" i="13"/>
  <c r="B60" i="13"/>
  <c r="S59" i="13"/>
  <c r="P59" i="13"/>
  <c r="H59" i="13"/>
  <c r="C59" i="13"/>
  <c r="B59" i="13"/>
  <c r="S58" i="13"/>
  <c r="P58" i="13"/>
  <c r="H58" i="13"/>
  <c r="C58" i="13"/>
  <c r="B58" i="13"/>
  <c r="S57" i="13"/>
  <c r="P57" i="13"/>
  <c r="H57" i="13"/>
  <c r="C57" i="13"/>
  <c r="B57" i="13"/>
  <c r="S56" i="13"/>
  <c r="P56" i="13"/>
  <c r="H56" i="13"/>
  <c r="C56" i="13"/>
  <c r="B56" i="13"/>
  <c r="S55" i="13"/>
  <c r="P55" i="13"/>
  <c r="H55" i="13"/>
  <c r="C55" i="13"/>
  <c r="B55" i="13"/>
  <c r="S54" i="13"/>
  <c r="P54" i="13"/>
  <c r="H54" i="13"/>
  <c r="C54" i="13"/>
  <c r="B54" i="13"/>
  <c r="S53" i="13"/>
  <c r="P53" i="13"/>
  <c r="H53" i="13"/>
  <c r="C53" i="13"/>
  <c r="B53" i="13"/>
  <c r="S52" i="13"/>
  <c r="P52" i="13"/>
  <c r="H52" i="13"/>
  <c r="C52" i="13"/>
  <c r="B52" i="13"/>
  <c r="S51" i="13"/>
  <c r="P51" i="13"/>
  <c r="H51" i="13"/>
  <c r="C51" i="13"/>
  <c r="B51" i="13"/>
  <c r="S50" i="13"/>
  <c r="P50" i="13"/>
  <c r="H50" i="13"/>
  <c r="C50" i="13"/>
  <c r="B50" i="13"/>
  <c r="S49" i="13"/>
  <c r="P49" i="13"/>
  <c r="H49" i="13"/>
  <c r="C49" i="13"/>
  <c r="B49" i="13"/>
  <c r="S48" i="13"/>
  <c r="P48" i="13"/>
  <c r="H48" i="13"/>
  <c r="C48" i="13"/>
  <c r="B48" i="13"/>
  <c r="S47" i="13"/>
  <c r="P47" i="13"/>
  <c r="H47" i="13"/>
  <c r="C47" i="13"/>
  <c r="B47" i="13"/>
  <c r="S46" i="13"/>
  <c r="P46" i="13"/>
  <c r="H46" i="13"/>
  <c r="C46" i="13"/>
  <c r="B46" i="13"/>
  <c r="S45" i="13"/>
  <c r="P45" i="13"/>
  <c r="H45" i="13"/>
  <c r="C45" i="13"/>
  <c r="B45" i="13"/>
  <c r="S44" i="13"/>
  <c r="P44" i="13"/>
  <c r="H44" i="13"/>
  <c r="C44" i="13"/>
  <c r="B44" i="13"/>
  <c r="S43" i="13"/>
  <c r="P43" i="13"/>
  <c r="H43" i="13"/>
  <c r="C43" i="13"/>
  <c r="B43" i="13"/>
  <c r="S42" i="13"/>
  <c r="P42" i="13"/>
  <c r="H42" i="13"/>
  <c r="C42" i="13"/>
  <c r="B42" i="13"/>
  <c r="S41" i="13"/>
  <c r="P41" i="13"/>
  <c r="H41" i="13"/>
  <c r="C41" i="13"/>
  <c r="B41" i="13"/>
  <c r="S40" i="13"/>
  <c r="P40" i="13"/>
  <c r="H40" i="13"/>
  <c r="C40" i="13"/>
  <c r="B40" i="13"/>
  <c r="S39" i="13"/>
  <c r="P39" i="13"/>
  <c r="H39" i="13"/>
  <c r="C39" i="13"/>
  <c r="B39" i="13"/>
  <c r="S38" i="13"/>
  <c r="P38" i="13"/>
  <c r="H38" i="13"/>
  <c r="C38" i="13"/>
  <c r="B38" i="13"/>
  <c r="S37" i="13"/>
  <c r="P37" i="13"/>
  <c r="H37" i="13"/>
  <c r="C37" i="13"/>
  <c r="B37" i="13"/>
  <c r="S36" i="13"/>
  <c r="P36" i="13"/>
  <c r="H36" i="13"/>
  <c r="C36" i="13"/>
  <c r="B36" i="13"/>
  <c r="S35" i="13"/>
  <c r="P35" i="13"/>
  <c r="H35" i="13"/>
  <c r="C35" i="13"/>
  <c r="B35" i="13"/>
  <c r="S34" i="13"/>
  <c r="P34" i="13"/>
  <c r="H34" i="13"/>
  <c r="C34" i="13"/>
  <c r="B34" i="13"/>
  <c r="S33" i="13"/>
  <c r="P33" i="13"/>
  <c r="H33" i="13"/>
  <c r="C33" i="13"/>
  <c r="B33" i="13"/>
  <c r="S32" i="13"/>
  <c r="P32" i="13"/>
  <c r="H32" i="13"/>
  <c r="B32" i="13"/>
  <c r="S31" i="13"/>
  <c r="P31" i="13"/>
  <c r="H31" i="13"/>
  <c r="C31" i="13"/>
  <c r="B31" i="13"/>
  <c r="S30" i="13"/>
  <c r="P30" i="13"/>
  <c r="H30" i="13"/>
  <c r="C30" i="13"/>
  <c r="B30" i="13"/>
  <c r="S29" i="13"/>
  <c r="P29" i="13"/>
  <c r="H29" i="13"/>
  <c r="C29" i="13"/>
  <c r="B29" i="13"/>
  <c r="S28" i="13"/>
  <c r="P28" i="13"/>
  <c r="H28" i="13"/>
  <c r="C28" i="13"/>
  <c r="B28" i="13"/>
  <c r="S27" i="13"/>
  <c r="P27" i="13"/>
  <c r="H27" i="13"/>
  <c r="C27" i="13"/>
  <c r="B27" i="13"/>
  <c r="S26" i="13"/>
  <c r="P26" i="13"/>
  <c r="H26" i="13"/>
  <c r="C26" i="13"/>
  <c r="B26" i="13"/>
  <c r="S25" i="13"/>
  <c r="P25" i="13"/>
  <c r="H25" i="13"/>
  <c r="C25" i="13"/>
  <c r="B25" i="13"/>
  <c r="S24" i="13"/>
  <c r="P24" i="13"/>
  <c r="H24" i="13"/>
  <c r="C24" i="13"/>
  <c r="B24" i="13"/>
  <c r="S23" i="13"/>
  <c r="P23" i="13"/>
  <c r="H23" i="13"/>
  <c r="C23" i="13"/>
  <c r="B23" i="13"/>
  <c r="S22" i="13"/>
  <c r="P22" i="13"/>
  <c r="H22" i="13"/>
  <c r="C22" i="13"/>
  <c r="B22" i="13"/>
  <c r="S21" i="13"/>
  <c r="P21" i="13"/>
  <c r="H21" i="13"/>
  <c r="C21" i="13"/>
  <c r="B21" i="13"/>
  <c r="S20" i="13"/>
  <c r="P20" i="13"/>
  <c r="H20" i="13"/>
  <c r="C20" i="13"/>
  <c r="B20" i="13"/>
  <c r="S19" i="13"/>
  <c r="P19" i="13"/>
  <c r="H19" i="13"/>
  <c r="C19" i="13"/>
  <c r="B19" i="13"/>
  <c r="S18" i="13"/>
  <c r="P18" i="13"/>
  <c r="H18" i="13"/>
  <c r="C18" i="13"/>
  <c r="B18" i="13"/>
  <c r="S17" i="13"/>
  <c r="P17" i="13"/>
  <c r="H17" i="13"/>
  <c r="C17" i="13"/>
  <c r="B17" i="13"/>
  <c r="S16" i="13"/>
  <c r="P16" i="13"/>
  <c r="H16" i="13"/>
  <c r="C16" i="13"/>
  <c r="B16" i="13"/>
  <c r="S15" i="13"/>
  <c r="P15" i="13"/>
  <c r="H15" i="13"/>
  <c r="C15" i="13"/>
  <c r="B15" i="13"/>
  <c r="S14" i="13"/>
  <c r="P14" i="13"/>
  <c r="H14" i="13"/>
  <c r="C14" i="13"/>
  <c r="B14" i="13"/>
  <c r="S13" i="13"/>
  <c r="P13" i="13"/>
  <c r="H13" i="13"/>
  <c r="C13" i="13"/>
  <c r="B13" i="13"/>
  <c r="S12" i="13"/>
  <c r="P12" i="13"/>
  <c r="H12" i="13"/>
  <c r="D12" i="13"/>
  <c r="A23" i="19" s="1"/>
  <c r="V23" i="19" s="1"/>
  <c r="C12" i="13"/>
  <c r="B12" i="13"/>
  <c r="S11" i="13"/>
  <c r="P11" i="13"/>
  <c r="H11" i="13"/>
  <c r="D11" i="13"/>
  <c r="A22" i="19" s="1"/>
  <c r="V22" i="19" s="1"/>
  <c r="C11" i="13"/>
  <c r="B11" i="13"/>
  <c r="S10" i="13"/>
  <c r="P10" i="13"/>
  <c r="H10" i="13"/>
  <c r="C10" i="13"/>
  <c r="B10" i="13"/>
  <c r="S9" i="13"/>
  <c r="P9" i="13"/>
  <c r="H9" i="13"/>
  <c r="D9" i="13"/>
  <c r="A20" i="19" s="1"/>
  <c r="V20" i="19" s="1"/>
  <c r="C9" i="13"/>
  <c r="B9" i="13"/>
  <c r="S8" i="13"/>
  <c r="P8" i="13"/>
  <c r="H8" i="13"/>
  <c r="D8" i="13"/>
  <c r="A19" i="19" s="1"/>
  <c r="V19" i="19" s="1"/>
  <c r="C8" i="13"/>
  <c r="B8" i="13"/>
  <c r="S7" i="13"/>
  <c r="P7" i="13"/>
  <c r="H7" i="13"/>
  <c r="D7" i="13"/>
  <c r="S6" i="13"/>
  <c r="P6" i="13"/>
  <c r="H6" i="13"/>
  <c r="D6" i="13"/>
  <c r="A6" i="13" s="1"/>
  <c r="E4" i="13"/>
  <c r="F4" i="13" s="1"/>
  <c r="G4" i="13" s="1"/>
  <c r="H4" i="13" s="1"/>
  <c r="I4" i="13" s="1"/>
  <c r="J4" i="13" s="1"/>
  <c r="K4" i="13" s="1"/>
  <c r="L4" i="13" s="1"/>
  <c r="M4" i="13" s="1"/>
  <c r="N4" i="13" s="1"/>
  <c r="O4" i="13" s="1"/>
  <c r="P4" i="13" s="1"/>
  <c r="Q4" i="13" s="1"/>
  <c r="R4" i="13" s="1"/>
  <c r="S4" i="13" s="1"/>
  <c r="T4" i="13" s="1"/>
  <c r="U4" i="13" s="1"/>
  <c r="V4" i="13" s="1"/>
  <c r="W4" i="13" s="1"/>
  <c r="X4" i="13" s="1"/>
  <c r="Y4" i="13" s="1"/>
  <c r="Z4" i="13" s="1"/>
  <c r="A28" i="12"/>
  <c r="D27" i="12"/>
  <c r="D26" i="12"/>
  <c r="D25" i="12"/>
  <c r="D24" i="12"/>
  <c r="D23" i="12"/>
  <c r="D22" i="12"/>
  <c r="B32" i="10" s="1"/>
  <c r="D21" i="12"/>
  <c r="D20" i="12"/>
  <c r="D19" i="12"/>
  <c r="D18" i="12"/>
  <c r="B28" i="10" s="1"/>
  <c r="D17" i="12"/>
  <c r="D16" i="12"/>
  <c r="D15" i="12"/>
  <c r="D14" i="12"/>
  <c r="B24" i="10" s="1"/>
  <c r="D13" i="12"/>
  <c r="D12" i="12"/>
  <c r="D11" i="12"/>
  <c r="D10" i="12"/>
  <c r="B20" i="10" s="1"/>
  <c r="D9" i="12"/>
  <c r="D8" i="12"/>
  <c r="A8" i="12"/>
  <c r="V7" i="12"/>
  <c r="U7" i="12"/>
  <c r="T7" i="12"/>
  <c r="S7" i="12"/>
  <c r="R7" i="12"/>
  <c r="Q7" i="12"/>
  <c r="P7" i="12"/>
  <c r="O7" i="12"/>
  <c r="N7" i="12"/>
  <c r="M7" i="12"/>
  <c r="L7" i="12"/>
  <c r="K7" i="12"/>
  <c r="J7" i="12"/>
  <c r="I7" i="12"/>
  <c r="H7" i="12"/>
  <c r="G7" i="12"/>
  <c r="F7" i="12"/>
  <c r="E7" i="12"/>
  <c r="W6" i="12"/>
  <c r="V6" i="12"/>
  <c r="U6" i="12"/>
  <c r="T6" i="12"/>
  <c r="S6" i="12"/>
  <c r="R6" i="12"/>
  <c r="Q6" i="12"/>
  <c r="P6" i="12"/>
  <c r="O6" i="12"/>
  <c r="N6" i="12"/>
  <c r="P17" i="10" s="1"/>
  <c r="M6" i="12"/>
  <c r="N17" i="10" s="1"/>
  <c r="L6" i="12"/>
  <c r="L17" i="10" s="1"/>
  <c r="K6" i="12"/>
  <c r="J6" i="12"/>
  <c r="I6" i="12"/>
  <c r="H6" i="12"/>
  <c r="J17" i="10" s="1"/>
  <c r="G6" i="12"/>
  <c r="F6" i="12"/>
  <c r="F17" i="10" s="1"/>
  <c r="E6" i="12"/>
  <c r="D17" i="10" s="1"/>
  <c r="D6" i="12"/>
  <c r="X5" i="12"/>
  <c r="F5" i="12"/>
  <c r="G5" i="12" s="1"/>
  <c r="H5" i="12" s="1"/>
  <c r="I5" i="12" s="1"/>
  <c r="J5" i="12" s="1"/>
  <c r="K5" i="12" s="1"/>
  <c r="L5" i="12" s="1"/>
  <c r="M5" i="12" s="1"/>
  <c r="N5" i="12" s="1"/>
  <c r="O5" i="12" s="1"/>
  <c r="P5" i="12" s="1"/>
  <c r="Q5" i="12" s="1"/>
  <c r="R5" i="12" s="1"/>
  <c r="S5" i="12" s="1"/>
  <c r="T5" i="12" s="1"/>
  <c r="U5" i="12" s="1"/>
  <c r="V5" i="12" s="1"/>
  <c r="W5" i="12" s="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B15" i="10" s="1"/>
  <c r="D16" i="11"/>
  <c r="B14" i="10" s="1"/>
  <c r="D15" i="11"/>
  <c r="D14" i="11"/>
  <c r="B12" i="10" s="1"/>
  <c r="D13" i="11"/>
  <c r="B11" i="10" s="1"/>
  <c r="D12" i="11"/>
  <c r="B10" i="10" s="1"/>
  <c r="D11" i="11"/>
  <c r="D10" i="11"/>
  <c r="B8" i="10" s="1"/>
  <c r="D9" i="11"/>
  <c r="B7" i="10" s="1"/>
  <c r="D8" i="11"/>
  <c r="B6" i="10" s="1"/>
  <c r="D7" i="11"/>
  <c r="A7" i="11"/>
  <c r="Z6" i="11"/>
  <c r="Y6" i="11"/>
  <c r="X6" i="11"/>
  <c r="W6" i="11"/>
  <c r="V6" i="11"/>
  <c r="U6" i="11"/>
  <c r="T6" i="11"/>
  <c r="S6" i="11"/>
  <c r="R6" i="11"/>
  <c r="Q6" i="11"/>
  <c r="P6" i="11"/>
  <c r="O6" i="11"/>
  <c r="N6" i="11"/>
  <c r="M6" i="11"/>
  <c r="L6" i="11"/>
  <c r="K6" i="11"/>
  <c r="J6" i="11"/>
  <c r="I6" i="11"/>
  <c r="H6" i="11"/>
  <c r="G6" i="11"/>
  <c r="F6" i="11"/>
  <c r="E6" i="11"/>
  <c r="AA5" i="11"/>
  <c r="Z5" i="11"/>
  <c r="Y5" i="11"/>
  <c r="X5" i="11"/>
  <c r="W5" i="11"/>
  <c r="V5" i="11"/>
  <c r="U5" i="11"/>
  <c r="T5" i="11"/>
  <c r="S5" i="11"/>
  <c r="R5" i="11"/>
  <c r="Q5" i="11"/>
  <c r="P5" i="11"/>
  <c r="O5" i="11"/>
  <c r="N5" i="11"/>
  <c r="M5" i="11"/>
  <c r="N3" i="10" s="1"/>
  <c r="L5" i="11"/>
  <c r="K5" i="11"/>
  <c r="J5" i="11"/>
  <c r="I5" i="11"/>
  <c r="H5" i="11"/>
  <c r="G5" i="11"/>
  <c r="F5" i="11"/>
  <c r="F3" i="10" s="1"/>
  <c r="E5" i="11"/>
  <c r="D3" i="10" s="1"/>
  <c r="AB4" i="11"/>
  <c r="F4" i="11"/>
  <c r="G4" i="11" s="1"/>
  <c r="H4" i="11" s="1"/>
  <c r="I4" i="11" s="1"/>
  <c r="J4" i="11" s="1"/>
  <c r="K4" i="11" s="1"/>
  <c r="L4" i="11" s="1"/>
  <c r="M4" i="11" s="1"/>
  <c r="N4" i="11" s="1"/>
  <c r="O4" i="11" s="1"/>
  <c r="P4" i="11" s="1"/>
  <c r="Q4" i="11" s="1"/>
  <c r="R4" i="11" s="1"/>
  <c r="S4" i="11" s="1"/>
  <c r="T4" i="11" s="1"/>
  <c r="U4" i="11" s="1"/>
  <c r="V4" i="11" s="1"/>
  <c r="W4" i="11" s="1"/>
  <c r="X4" i="11" s="1"/>
  <c r="Y4" i="11" s="1"/>
  <c r="Z4" i="11" s="1"/>
  <c r="AA4" i="11" s="1"/>
  <c r="A32" i="10"/>
  <c r="B31" i="10"/>
  <c r="A31" i="10"/>
  <c r="B30" i="10"/>
  <c r="A30" i="10"/>
  <c r="B29" i="10"/>
  <c r="A29" i="10"/>
  <c r="A28" i="10"/>
  <c r="B27" i="10"/>
  <c r="A27" i="10"/>
  <c r="B26" i="10"/>
  <c r="A26" i="10"/>
  <c r="B25" i="10"/>
  <c r="A25" i="10"/>
  <c r="A24" i="10"/>
  <c r="B23" i="10"/>
  <c r="A23" i="10"/>
  <c r="B22" i="10"/>
  <c r="A22" i="10"/>
  <c r="B21" i="10"/>
  <c r="A21" i="10"/>
  <c r="A20" i="10"/>
  <c r="B19" i="10"/>
  <c r="A19" i="10"/>
  <c r="B18" i="10"/>
  <c r="A18" i="10"/>
  <c r="Q17" i="10"/>
  <c r="O17" i="10"/>
  <c r="M17" i="10"/>
  <c r="K17" i="10"/>
  <c r="I17" i="10"/>
  <c r="H17" i="10"/>
  <c r="G17" i="10"/>
  <c r="A15" i="10"/>
  <c r="A14" i="10"/>
  <c r="B13" i="10"/>
  <c r="A13" i="10"/>
  <c r="A12" i="10"/>
  <c r="A11" i="10"/>
  <c r="A10" i="10"/>
  <c r="B9" i="10"/>
  <c r="A9" i="10"/>
  <c r="A8" i="10"/>
  <c r="A7" i="10"/>
  <c r="A6" i="10"/>
  <c r="B5" i="10"/>
  <c r="A5" i="10"/>
  <c r="O3" i="10"/>
  <c r="M3" i="10"/>
  <c r="L3" i="10"/>
  <c r="K3" i="10"/>
  <c r="J3" i="10"/>
  <c r="I3" i="10"/>
  <c r="H3" i="10"/>
  <c r="G3" i="10"/>
  <c r="E62" i="9"/>
  <c r="D61" i="9"/>
  <c r="D60" i="9"/>
  <c r="D59" i="9"/>
  <c r="D58" i="9"/>
  <c r="A57" i="9"/>
  <c r="A56" i="9"/>
  <c r="A55" i="9"/>
  <c r="A54" i="9"/>
  <c r="A53" i="9"/>
  <c r="A52" i="9"/>
  <c r="A51" i="9"/>
  <c r="A50" i="9"/>
  <c r="A49" i="9"/>
  <c r="A48" i="9"/>
  <c r="A47" i="9"/>
  <c r="A46" i="9"/>
  <c r="A45" i="9"/>
  <c r="A44" i="9"/>
  <c r="A43" i="9"/>
  <c r="A42" i="9"/>
  <c r="D41" i="9"/>
  <c r="AC40" i="9"/>
  <c r="F40" i="9"/>
  <c r="G40" i="9" s="1"/>
  <c r="D40" i="9"/>
  <c r="A18" i="19" s="1"/>
  <c r="AC39" i="9"/>
  <c r="F39" i="9"/>
  <c r="G39" i="9" s="1"/>
  <c r="D39" i="9"/>
  <c r="A17" i="19" s="1"/>
  <c r="AC38" i="9"/>
  <c r="F38" i="9"/>
  <c r="G38" i="9" s="1"/>
  <c r="H38" i="9" s="1"/>
  <c r="I38" i="9" s="1"/>
  <c r="J38" i="9" s="1"/>
  <c r="K38" i="9" s="1"/>
  <c r="D38" i="9"/>
  <c r="AC37" i="9"/>
  <c r="F37" i="9"/>
  <c r="G37" i="9" s="1"/>
  <c r="D37" i="9"/>
  <c r="A16" i="19" s="1"/>
  <c r="AC36" i="9"/>
  <c r="I36" i="9"/>
  <c r="J36" i="9" s="1"/>
  <c r="K36" i="9" s="1"/>
  <c r="F36" i="9"/>
  <c r="G36" i="9" s="1"/>
  <c r="D36" i="9"/>
  <c r="AC35" i="9"/>
  <c r="H35" i="9"/>
  <c r="I35" i="9" s="1"/>
  <c r="F35" i="9"/>
  <c r="D35" i="9"/>
  <c r="A15" i="19" s="1"/>
  <c r="F34" i="9"/>
  <c r="G34" i="9" s="1"/>
  <c r="H34" i="9" s="1"/>
  <c r="I34" i="9" s="1"/>
  <c r="J34" i="9" s="1"/>
  <c r="K34" i="9" s="1"/>
  <c r="D34" i="9"/>
  <c r="F33" i="9"/>
  <c r="G33" i="9" s="1"/>
  <c r="D33" i="9"/>
  <c r="A14" i="19" s="1"/>
  <c r="P32" i="9"/>
  <c r="Q32" i="9" s="1"/>
  <c r="O32" i="9"/>
  <c r="L32" i="9"/>
  <c r="M32" i="9" s="1"/>
  <c r="J32" i="9"/>
  <c r="D32" i="9"/>
  <c r="A13" i="19" s="1"/>
  <c r="F31" i="9"/>
  <c r="G31" i="9" s="1"/>
  <c r="D31" i="9"/>
  <c r="A12" i="19" s="1"/>
  <c r="AC30" i="9"/>
  <c r="R30" i="9"/>
  <c r="S30" i="9" s="1"/>
  <c r="T30" i="9" s="1"/>
  <c r="U30" i="9" s="1"/>
  <c r="F30" i="9"/>
  <c r="G30" i="9" s="1"/>
  <c r="H30" i="9" s="1"/>
  <c r="I30" i="9" s="1"/>
  <c r="J30" i="9" s="1"/>
  <c r="K30" i="9" s="1"/>
  <c r="D30" i="9"/>
  <c r="AC29" i="9"/>
  <c r="U29" i="9"/>
  <c r="F29" i="9"/>
  <c r="G29" i="9" s="1"/>
  <c r="D29" i="9"/>
  <c r="A11" i="19" s="1"/>
  <c r="AC28" i="9"/>
  <c r="R28" i="9"/>
  <c r="S28" i="9" s="1"/>
  <c r="T28" i="9" s="1"/>
  <c r="U28" i="9" s="1"/>
  <c r="F28" i="9"/>
  <c r="G28" i="9" s="1"/>
  <c r="H28" i="9" s="1"/>
  <c r="I28" i="9" s="1"/>
  <c r="J28" i="9" s="1"/>
  <c r="K28" i="9" s="1"/>
  <c r="D28" i="9"/>
  <c r="AC27" i="9"/>
  <c r="F27" i="9"/>
  <c r="G27" i="9" s="1"/>
  <c r="D27" i="9"/>
  <c r="A10" i="19" s="1"/>
  <c r="AC26" i="9"/>
  <c r="R26" i="9"/>
  <c r="S26" i="9" s="1"/>
  <c r="T26" i="9" s="1"/>
  <c r="U26" i="9" s="1"/>
  <c r="F26" i="9"/>
  <c r="G26" i="9" s="1"/>
  <c r="H26" i="9" s="1"/>
  <c r="I26" i="9" s="1"/>
  <c r="J26" i="9" s="1"/>
  <c r="K26" i="9" s="1"/>
  <c r="D26" i="9"/>
  <c r="AC25" i="9"/>
  <c r="F25" i="9"/>
  <c r="G25" i="9" s="1"/>
  <c r="D25" i="9"/>
  <c r="A9" i="19" s="1"/>
  <c r="AC24" i="9"/>
  <c r="H24" i="9"/>
  <c r="I24" i="9" s="1"/>
  <c r="F24" i="9"/>
  <c r="D24" i="9"/>
  <c r="A8" i="19" s="1"/>
  <c r="AC23" i="9"/>
  <c r="F23" i="9"/>
  <c r="G23" i="9" s="1"/>
  <c r="H23" i="9" s="1"/>
  <c r="I23" i="9" s="1"/>
  <c r="J23" i="9" s="1"/>
  <c r="K23" i="9" s="1"/>
  <c r="D23" i="9"/>
  <c r="AC22" i="9"/>
  <c r="F22" i="9"/>
  <c r="G22" i="9" s="1"/>
  <c r="D22" i="9"/>
  <c r="A7" i="19" s="1"/>
  <c r="AC21" i="9"/>
  <c r="I21" i="9"/>
  <c r="J21" i="9" s="1"/>
  <c r="K21" i="9" s="1"/>
  <c r="F21" i="9"/>
  <c r="G21" i="9" s="1"/>
  <c r="D21" i="9"/>
  <c r="AC20" i="9"/>
  <c r="I20" i="9"/>
  <c r="J20" i="9" s="1"/>
  <c r="F20" i="9"/>
  <c r="G20" i="9" s="1"/>
  <c r="D20" i="9"/>
  <c r="A6" i="19" s="1"/>
  <c r="AC19" i="9"/>
  <c r="F19" i="9"/>
  <c r="G19" i="9" s="1"/>
  <c r="H19" i="9" s="1"/>
  <c r="I19" i="9" s="1"/>
  <c r="J19" i="9" s="1"/>
  <c r="K19" i="9" s="1"/>
  <c r="D19" i="9"/>
  <c r="AC18" i="9"/>
  <c r="S18" i="9"/>
  <c r="F18" i="9"/>
  <c r="G18" i="9" s="1"/>
  <c r="D18" i="9"/>
  <c r="A5" i="19" s="1"/>
  <c r="F17" i="9"/>
  <c r="G17" i="9" s="1"/>
  <c r="H17" i="9" s="1"/>
  <c r="I17" i="9" s="1"/>
  <c r="J17" i="9" s="1"/>
  <c r="K17" i="9" s="1"/>
  <c r="D17" i="9"/>
  <c r="F16" i="9"/>
  <c r="G16" i="9" s="1"/>
  <c r="D16" i="9"/>
  <c r="H99" i="4" s="1"/>
  <c r="AC15" i="9"/>
  <c r="F15" i="9"/>
  <c r="G15" i="9" s="1"/>
  <c r="H15" i="9" s="1"/>
  <c r="I15" i="9" s="1"/>
  <c r="J15" i="9" s="1"/>
  <c r="K15" i="9" s="1"/>
  <c r="D15" i="9"/>
  <c r="AC14" i="9"/>
  <c r="F14" i="9"/>
  <c r="G14" i="9" s="1"/>
  <c r="D14" i="9"/>
  <c r="AC13" i="9"/>
  <c r="F13" i="9"/>
  <c r="G13" i="9" s="1"/>
  <c r="D13" i="9"/>
  <c r="D12" i="9"/>
  <c r="AC11" i="9"/>
  <c r="F11" i="9"/>
  <c r="H12" i="4" s="1"/>
  <c r="H15" i="4" s="1"/>
  <c r="D11" i="9"/>
  <c r="A4" i="19" s="1"/>
  <c r="G10" i="9"/>
  <c r="D10" i="9"/>
  <c r="W92" i="4" s="1"/>
  <c r="AD5" i="9"/>
  <c r="E5" i="9"/>
  <c r="F5" i="9" s="1"/>
  <c r="G5" i="9" s="1"/>
  <c r="H5" i="9" s="1"/>
  <c r="I5" i="9" s="1"/>
  <c r="J5" i="9" s="1"/>
  <c r="K5" i="9" s="1"/>
  <c r="L5" i="9" s="1"/>
  <c r="M5" i="9" s="1"/>
  <c r="N5" i="9" s="1"/>
  <c r="O5" i="9" s="1"/>
  <c r="P5" i="9" s="1"/>
  <c r="Q5" i="9" s="1"/>
  <c r="R5" i="9" s="1"/>
  <c r="S5" i="9" s="1"/>
  <c r="T5" i="9" s="1"/>
  <c r="U5" i="9" s="1"/>
  <c r="V5" i="9" s="1"/>
  <c r="W5" i="9" s="1"/>
  <c r="X5" i="9" s="1"/>
  <c r="Y5" i="9" s="1"/>
  <c r="Z5" i="9" s="1"/>
  <c r="AA5" i="9" s="1"/>
  <c r="AB5" i="9" s="1"/>
  <c r="AC5" i="9" s="1"/>
  <c r="T113" i="8"/>
  <c r="V113" i="8" s="1"/>
  <c r="F113" i="8"/>
  <c r="G113" i="8" s="1"/>
  <c r="H113" i="8" s="1"/>
  <c r="I113" i="8" s="1"/>
  <c r="D113" i="8"/>
  <c r="T112" i="8"/>
  <c r="V112" i="8" s="1"/>
  <c r="F112" i="8"/>
  <c r="G112" i="8" s="1"/>
  <c r="H112" i="8" s="1"/>
  <c r="I112" i="8" s="1"/>
  <c r="D112" i="8"/>
  <c r="T111" i="8"/>
  <c r="V111" i="8" s="1"/>
  <c r="F111" i="8"/>
  <c r="G111" i="8" s="1"/>
  <c r="H111" i="8" s="1"/>
  <c r="I111" i="8" s="1"/>
  <c r="D111" i="8"/>
  <c r="T110" i="8"/>
  <c r="V110" i="8" s="1"/>
  <c r="F110" i="8"/>
  <c r="G110" i="8" s="1"/>
  <c r="H110" i="8" s="1"/>
  <c r="I110" i="8" s="1"/>
  <c r="D110" i="8"/>
  <c r="T109" i="8"/>
  <c r="V109" i="8" s="1"/>
  <c r="F109" i="8"/>
  <c r="G109" i="8" s="1"/>
  <c r="H109" i="8" s="1"/>
  <c r="I109" i="8" s="1"/>
  <c r="D109" i="8"/>
  <c r="T108" i="8"/>
  <c r="V108" i="8" s="1"/>
  <c r="F108" i="8"/>
  <c r="G108" i="8" s="1"/>
  <c r="H108" i="8" s="1"/>
  <c r="I108" i="8" s="1"/>
  <c r="D108" i="8"/>
  <c r="T107" i="8"/>
  <c r="V107" i="8" s="1"/>
  <c r="F107" i="8"/>
  <c r="G107" i="8" s="1"/>
  <c r="H107" i="8" s="1"/>
  <c r="I107" i="8" s="1"/>
  <c r="D107" i="8"/>
  <c r="T106" i="8"/>
  <c r="V106" i="8" s="1"/>
  <c r="F106" i="8"/>
  <c r="G106" i="8" s="1"/>
  <c r="H106" i="8" s="1"/>
  <c r="I106" i="8" s="1"/>
  <c r="D106" i="8"/>
  <c r="T105" i="8"/>
  <c r="V105" i="8" s="1"/>
  <c r="F105" i="8"/>
  <c r="G105" i="8" s="1"/>
  <c r="H105" i="8" s="1"/>
  <c r="I105" i="8" s="1"/>
  <c r="D105" i="8"/>
  <c r="T104" i="8"/>
  <c r="V104" i="8" s="1"/>
  <c r="F104" i="8"/>
  <c r="G104" i="8" s="1"/>
  <c r="H104" i="8" s="1"/>
  <c r="I104" i="8" s="1"/>
  <c r="D104" i="8"/>
  <c r="T103" i="8"/>
  <c r="V103" i="8" s="1"/>
  <c r="F103" i="8"/>
  <c r="G103" i="8" s="1"/>
  <c r="H103" i="8" s="1"/>
  <c r="I103" i="8" s="1"/>
  <c r="D103" i="8"/>
  <c r="T102" i="8"/>
  <c r="V102" i="8" s="1"/>
  <c r="F102" i="8"/>
  <c r="G102" i="8" s="1"/>
  <c r="H102" i="8" s="1"/>
  <c r="I102" i="8" s="1"/>
  <c r="D102" i="8"/>
  <c r="T101" i="8"/>
  <c r="V101" i="8" s="1"/>
  <c r="F101" i="8"/>
  <c r="G101" i="8" s="1"/>
  <c r="H101" i="8" s="1"/>
  <c r="I101" i="8" s="1"/>
  <c r="D101" i="8"/>
  <c r="T100" i="8"/>
  <c r="V100" i="8" s="1"/>
  <c r="F100" i="8"/>
  <c r="G100" i="8" s="1"/>
  <c r="H100" i="8" s="1"/>
  <c r="I100" i="8" s="1"/>
  <c r="D100" i="8"/>
  <c r="T99" i="8"/>
  <c r="V99" i="8" s="1"/>
  <c r="F99" i="8"/>
  <c r="G99" i="8" s="1"/>
  <c r="H99" i="8" s="1"/>
  <c r="I99" i="8" s="1"/>
  <c r="D99" i="8"/>
  <c r="T98" i="8"/>
  <c r="V98" i="8" s="1"/>
  <c r="F98" i="8"/>
  <c r="G98" i="8" s="1"/>
  <c r="H98" i="8" s="1"/>
  <c r="I98" i="8" s="1"/>
  <c r="D98" i="8"/>
  <c r="T97" i="8"/>
  <c r="V97" i="8" s="1"/>
  <c r="F97" i="8"/>
  <c r="G97" i="8" s="1"/>
  <c r="H97" i="8" s="1"/>
  <c r="I97" i="8" s="1"/>
  <c r="D97" i="8"/>
  <c r="T96" i="8"/>
  <c r="V96" i="8" s="1"/>
  <c r="F96" i="8"/>
  <c r="G96" i="8" s="1"/>
  <c r="H96" i="8" s="1"/>
  <c r="I96" i="8" s="1"/>
  <c r="D96" i="8"/>
  <c r="T95" i="8"/>
  <c r="V95" i="8" s="1"/>
  <c r="F95" i="8"/>
  <c r="G95" i="8" s="1"/>
  <c r="H95" i="8" s="1"/>
  <c r="I95" i="8" s="1"/>
  <c r="D95" i="8"/>
  <c r="T94" i="8"/>
  <c r="V94" i="8" s="1"/>
  <c r="F94" i="8"/>
  <c r="G94" i="8" s="1"/>
  <c r="H94" i="8" s="1"/>
  <c r="I94" i="8" s="1"/>
  <c r="D94" i="8"/>
  <c r="T93" i="8"/>
  <c r="V93" i="8" s="1"/>
  <c r="F93" i="8"/>
  <c r="G93" i="8" s="1"/>
  <c r="H93" i="8" s="1"/>
  <c r="I93" i="8" s="1"/>
  <c r="D93" i="8"/>
  <c r="T92" i="8"/>
  <c r="V92" i="8" s="1"/>
  <c r="F92" i="8"/>
  <c r="G92" i="8" s="1"/>
  <c r="H92" i="8" s="1"/>
  <c r="I92" i="8" s="1"/>
  <c r="D92" i="8"/>
  <c r="T91" i="8"/>
  <c r="V91" i="8" s="1"/>
  <c r="F91" i="8"/>
  <c r="G91" i="8" s="1"/>
  <c r="H91" i="8" s="1"/>
  <c r="I91" i="8" s="1"/>
  <c r="D91" i="8"/>
  <c r="T90" i="8"/>
  <c r="V90" i="8" s="1"/>
  <c r="F90" i="8"/>
  <c r="G90" i="8" s="1"/>
  <c r="H90" i="8" s="1"/>
  <c r="I90" i="8" s="1"/>
  <c r="D90" i="8"/>
  <c r="T89" i="8"/>
  <c r="V89" i="8" s="1"/>
  <c r="F89" i="8"/>
  <c r="G89" i="8" s="1"/>
  <c r="H89" i="8" s="1"/>
  <c r="I89" i="8" s="1"/>
  <c r="D89" i="8"/>
  <c r="T88" i="8"/>
  <c r="V88" i="8" s="1"/>
  <c r="F88" i="8"/>
  <c r="G88" i="8" s="1"/>
  <c r="H88" i="8" s="1"/>
  <c r="I88" i="8" s="1"/>
  <c r="D88" i="8"/>
  <c r="T87" i="8"/>
  <c r="V87" i="8" s="1"/>
  <c r="F87" i="8"/>
  <c r="G87" i="8" s="1"/>
  <c r="H87" i="8" s="1"/>
  <c r="I87" i="8" s="1"/>
  <c r="D87" i="8"/>
  <c r="T86" i="8"/>
  <c r="V86" i="8" s="1"/>
  <c r="F86" i="8"/>
  <c r="G86" i="8" s="1"/>
  <c r="H86" i="8" s="1"/>
  <c r="I86" i="8" s="1"/>
  <c r="D86" i="8"/>
  <c r="T85" i="8"/>
  <c r="V85" i="8" s="1"/>
  <c r="F85" i="8"/>
  <c r="G85" i="8" s="1"/>
  <c r="H85" i="8" s="1"/>
  <c r="I85" i="8" s="1"/>
  <c r="D85" i="8"/>
  <c r="T84" i="8"/>
  <c r="V84" i="8" s="1"/>
  <c r="F84" i="8"/>
  <c r="G84" i="8" s="1"/>
  <c r="H84" i="8" s="1"/>
  <c r="I84" i="8" s="1"/>
  <c r="D84" i="8"/>
  <c r="T83" i="8"/>
  <c r="V83" i="8" s="1"/>
  <c r="F83" i="8"/>
  <c r="G83" i="8" s="1"/>
  <c r="H83" i="8" s="1"/>
  <c r="I83" i="8" s="1"/>
  <c r="D83" i="8"/>
  <c r="T82" i="8"/>
  <c r="V82" i="8" s="1"/>
  <c r="F82" i="8"/>
  <c r="G82" i="8" s="1"/>
  <c r="H82" i="8" s="1"/>
  <c r="I82" i="8" s="1"/>
  <c r="D82" i="8"/>
  <c r="T81" i="8"/>
  <c r="V81" i="8" s="1"/>
  <c r="F81" i="8"/>
  <c r="G81" i="8" s="1"/>
  <c r="H81" i="8" s="1"/>
  <c r="I81" i="8" s="1"/>
  <c r="D81" i="8"/>
  <c r="T80" i="8"/>
  <c r="V80" i="8" s="1"/>
  <c r="F80" i="8"/>
  <c r="G80" i="8" s="1"/>
  <c r="H80" i="8" s="1"/>
  <c r="I80" i="8" s="1"/>
  <c r="D80" i="8"/>
  <c r="T79" i="8"/>
  <c r="V79" i="8" s="1"/>
  <c r="F79" i="8"/>
  <c r="G79" i="8" s="1"/>
  <c r="H79" i="8" s="1"/>
  <c r="I79" i="8" s="1"/>
  <c r="D79" i="8"/>
  <c r="T78" i="8"/>
  <c r="V78" i="8" s="1"/>
  <c r="F78" i="8"/>
  <c r="G78" i="8" s="1"/>
  <c r="H78" i="8" s="1"/>
  <c r="I78" i="8" s="1"/>
  <c r="D78" i="8"/>
  <c r="T77" i="8"/>
  <c r="V77" i="8" s="1"/>
  <c r="F77" i="8"/>
  <c r="G77" i="8" s="1"/>
  <c r="H77" i="8" s="1"/>
  <c r="I77" i="8" s="1"/>
  <c r="D77" i="8"/>
  <c r="T76" i="8"/>
  <c r="V76" i="8" s="1"/>
  <c r="F76" i="8"/>
  <c r="G76" i="8" s="1"/>
  <c r="H76" i="8" s="1"/>
  <c r="I76" i="8" s="1"/>
  <c r="D76" i="8"/>
  <c r="T75" i="8"/>
  <c r="V75" i="8" s="1"/>
  <c r="F75" i="8"/>
  <c r="G75" i="8" s="1"/>
  <c r="H75" i="8" s="1"/>
  <c r="I75" i="8" s="1"/>
  <c r="D75" i="8"/>
  <c r="T74" i="8"/>
  <c r="V74" i="8" s="1"/>
  <c r="F74" i="8"/>
  <c r="G74" i="8" s="1"/>
  <c r="H74" i="8" s="1"/>
  <c r="I74" i="8" s="1"/>
  <c r="D74" i="8"/>
  <c r="T73" i="8"/>
  <c r="V73" i="8" s="1"/>
  <c r="F73" i="8"/>
  <c r="G73" i="8" s="1"/>
  <c r="H73" i="8" s="1"/>
  <c r="I73" i="8" s="1"/>
  <c r="D73" i="8"/>
  <c r="T72" i="8"/>
  <c r="V72" i="8" s="1"/>
  <c r="F72" i="8"/>
  <c r="G72" i="8" s="1"/>
  <c r="H72" i="8" s="1"/>
  <c r="I72" i="8" s="1"/>
  <c r="D72" i="8"/>
  <c r="T71" i="8"/>
  <c r="V71" i="8" s="1"/>
  <c r="F71" i="8"/>
  <c r="G71" i="8" s="1"/>
  <c r="H71" i="8" s="1"/>
  <c r="I71" i="8" s="1"/>
  <c r="D71" i="8"/>
  <c r="T70" i="8"/>
  <c r="V70" i="8" s="1"/>
  <c r="F70" i="8"/>
  <c r="G70" i="8" s="1"/>
  <c r="H70" i="8" s="1"/>
  <c r="I70" i="8" s="1"/>
  <c r="D70" i="8"/>
  <c r="T69" i="8"/>
  <c r="V69" i="8" s="1"/>
  <c r="F69" i="8"/>
  <c r="G69" i="8" s="1"/>
  <c r="H69" i="8" s="1"/>
  <c r="I69" i="8" s="1"/>
  <c r="D69" i="8"/>
  <c r="T68" i="8"/>
  <c r="V68" i="8" s="1"/>
  <c r="F68" i="8"/>
  <c r="G68" i="8" s="1"/>
  <c r="H68" i="8" s="1"/>
  <c r="I68" i="8" s="1"/>
  <c r="D68" i="8"/>
  <c r="T67" i="8"/>
  <c r="V67" i="8" s="1"/>
  <c r="F67" i="8"/>
  <c r="G67" i="8" s="1"/>
  <c r="H67" i="8" s="1"/>
  <c r="I67" i="8" s="1"/>
  <c r="D67" i="8"/>
  <c r="T66" i="8"/>
  <c r="V66" i="8" s="1"/>
  <c r="F66" i="8"/>
  <c r="G66" i="8" s="1"/>
  <c r="H66" i="8" s="1"/>
  <c r="I66" i="8" s="1"/>
  <c r="D66" i="8"/>
  <c r="T65" i="8"/>
  <c r="V65" i="8" s="1"/>
  <c r="F65" i="8"/>
  <c r="G65" i="8" s="1"/>
  <c r="H65" i="8" s="1"/>
  <c r="I65" i="8" s="1"/>
  <c r="D65" i="8"/>
  <c r="T64" i="8"/>
  <c r="V64" i="8" s="1"/>
  <c r="F64" i="8"/>
  <c r="G64" i="8" s="1"/>
  <c r="H64" i="8" s="1"/>
  <c r="I64" i="8" s="1"/>
  <c r="D64" i="8"/>
  <c r="T63" i="8"/>
  <c r="V63" i="8" s="1"/>
  <c r="F63" i="8"/>
  <c r="G63" i="8" s="1"/>
  <c r="H63" i="8" s="1"/>
  <c r="I63" i="8" s="1"/>
  <c r="D63" i="8"/>
  <c r="T62" i="8"/>
  <c r="V62" i="8" s="1"/>
  <c r="F62" i="8"/>
  <c r="G62" i="8" s="1"/>
  <c r="H62" i="8" s="1"/>
  <c r="I62" i="8" s="1"/>
  <c r="D62" i="8"/>
  <c r="T61" i="8"/>
  <c r="V61" i="8" s="1"/>
  <c r="F61" i="8"/>
  <c r="G61" i="8" s="1"/>
  <c r="H61" i="8" s="1"/>
  <c r="I61" i="8" s="1"/>
  <c r="D61" i="8"/>
  <c r="T60" i="8"/>
  <c r="V60" i="8" s="1"/>
  <c r="F60" i="8"/>
  <c r="G60" i="8" s="1"/>
  <c r="H60" i="8" s="1"/>
  <c r="I60" i="8" s="1"/>
  <c r="D60" i="8"/>
  <c r="T59" i="8"/>
  <c r="V59" i="8" s="1"/>
  <c r="F59" i="8"/>
  <c r="G59" i="8" s="1"/>
  <c r="H59" i="8" s="1"/>
  <c r="I59" i="8" s="1"/>
  <c r="D59" i="8"/>
  <c r="T58" i="8"/>
  <c r="V58" i="8" s="1"/>
  <c r="F58" i="8"/>
  <c r="G58" i="8" s="1"/>
  <c r="H58" i="8" s="1"/>
  <c r="I58" i="8" s="1"/>
  <c r="D58" i="8"/>
  <c r="T57" i="8"/>
  <c r="V57" i="8" s="1"/>
  <c r="F57" i="8"/>
  <c r="G57" i="8" s="1"/>
  <c r="H57" i="8" s="1"/>
  <c r="I57" i="8" s="1"/>
  <c r="D57" i="8"/>
  <c r="T56" i="8"/>
  <c r="V56" i="8" s="1"/>
  <c r="F56" i="8"/>
  <c r="G56" i="8" s="1"/>
  <c r="H56" i="8" s="1"/>
  <c r="I56" i="8" s="1"/>
  <c r="D56" i="8"/>
  <c r="T55" i="8"/>
  <c r="V55" i="8" s="1"/>
  <c r="F55" i="8"/>
  <c r="G55" i="8" s="1"/>
  <c r="H55" i="8" s="1"/>
  <c r="I55" i="8" s="1"/>
  <c r="D55" i="8"/>
  <c r="T54" i="8"/>
  <c r="V54" i="8" s="1"/>
  <c r="F54" i="8"/>
  <c r="G54" i="8" s="1"/>
  <c r="H54" i="8" s="1"/>
  <c r="I54" i="8" s="1"/>
  <c r="D54" i="8"/>
  <c r="T53" i="8"/>
  <c r="V53" i="8" s="1"/>
  <c r="F53" i="8"/>
  <c r="G53" i="8" s="1"/>
  <c r="H53" i="8" s="1"/>
  <c r="I53" i="8" s="1"/>
  <c r="D53" i="8"/>
  <c r="T52" i="8"/>
  <c r="V52" i="8" s="1"/>
  <c r="F52" i="8"/>
  <c r="G52" i="8" s="1"/>
  <c r="H52" i="8" s="1"/>
  <c r="I52" i="8" s="1"/>
  <c r="D52" i="8"/>
  <c r="T51" i="8"/>
  <c r="V51" i="8" s="1"/>
  <c r="F51" i="8"/>
  <c r="G51" i="8" s="1"/>
  <c r="H51" i="8" s="1"/>
  <c r="I51" i="8" s="1"/>
  <c r="D51" i="8"/>
  <c r="T50" i="8"/>
  <c r="V50" i="8" s="1"/>
  <c r="F50" i="8"/>
  <c r="G50" i="8" s="1"/>
  <c r="H50" i="8" s="1"/>
  <c r="I50" i="8" s="1"/>
  <c r="D50" i="8"/>
  <c r="T49" i="8"/>
  <c r="V49" i="8" s="1"/>
  <c r="F49" i="8"/>
  <c r="G49" i="8" s="1"/>
  <c r="H49" i="8" s="1"/>
  <c r="I49" i="8" s="1"/>
  <c r="D49" i="8"/>
  <c r="T48" i="8"/>
  <c r="V48" i="8" s="1"/>
  <c r="F48" i="8"/>
  <c r="G48" i="8" s="1"/>
  <c r="H48" i="8" s="1"/>
  <c r="I48" i="8" s="1"/>
  <c r="D48" i="8"/>
  <c r="T47" i="8"/>
  <c r="V47" i="8" s="1"/>
  <c r="F47" i="8"/>
  <c r="G47" i="8" s="1"/>
  <c r="H47" i="8" s="1"/>
  <c r="I47" i="8" s="1"/>
  <c r="D47" i="8"/>
  <c r="T46" i="8"/>
  <c r="V46" i="8" s="1"/>
  <c r="F46" i="8"/>
  <c r="G46" i="8" s="1"/>
  <c r="H46" i="8" s="1"/>
  <c r="I46" i="8" s="1"/>
  <c r="D46" i="8"/>
  <c r="T45" i="8"/>
  <c r="V45" i="8" s="1"/>
  <c r="F45" i="8"/>
  <c r="G45" i="8" s="1"/>
  <c r="H45" i="8" s="1"/>
  <c r="I45" i="8" s="1"/>
  <c r="D45" i="8"/>
  <c r="T44" i="8"/>
  <c r="V44" i="8" s="1"/>
  <c r="F44" i="8"/>
  <c r="G44" i="8" s="1"/>
  <c r="H44" i="8" s="1"/>
  <c r="I44" i="8" s="1"/>
  <c r="D44" i="8"/>
  <c r="T43" i="8"/>
  <c r="V43" i="8" s="1"/>
  <c r="F43" i="8"/>
  <c r="G43" i="8" s="1"/>
  <c r="H43" i="8" s="1"/>
  <c r="I43" i="8" s="1"/>
  <c r="D43" i="8"/>
  <c r="T42" i="8"/>
  <c r="V42" i="8" s="1"/>
  <c r="F42" i="8"/>
  <c r="G42" i="8" s="1"/>
  <c r="H42" i="8" s="1"/>
  <c r="I42" i="8" s="1"/>
  <c r="D42" i="8"/>
  <c r="T41" i="8"/>
  <c r="V41" i="8" s="1"/>
  <c r="F41" i="8"/>
  <c r="G41" i="8" s="1"/>
  <c r="H41" i="8" s="1"/>
  <c r="I41" i="8" s="1"/>
  <c r="D41" i="8"/>
  <c r="T40" i="8"/>
  <c r="V40" i="8" s="1"/>
  <c r="F40" i="8"/>
  <c r="G40" i="8" s="1"/>
  <c r="H40" i="8" s="1"/>
  <c r="I40" i="8" s="1"/>
  <c r="D40" i="8"/>
  <c r="T39" i="8"/>
  <c r="V39" i="8" s="1"/>
  <c r="F39" i="8"/>
  <c r="G39" i="8" s="1"/>
  <c r="H39" i="8" s="1"/>
  <c r="I39" i="8" s="1"/>
  <c r="D39" i="8"/>
  <c r="T38" i="8"/>
  <c r="V38" i="8" s="1"/>
  <c r="F38" i="8"/>
  <c r="G38" i="8" s="1"/>
  <c r="H38" i="8" s="1"/>
  <c r="I38" i="8" s="1"/>
  <c r="D38" i="8"/>
  <c r="T37" i="8"/>
  <c r="V37" i="8" s="1"/>
  <c r="F37" i="8"/>
  <c r="G37" i="8" s="1"/>
  <c r="H37" i="8" s="1"/>
  <c r="I37" i="8" s="1"/>
  <c r="D37" i="8"/>
  <c r="T36" i="8"/>
  <c r="V36" i="8" s="1"/>
  <c r="F36" i="8"/>
  <c r="G36" i="8" s="1"/>
  <c r="H36" i="8" s="1"/>
  <c r="I36" i="8" s="1"/>
  <c r="D36" i="8"/>
  <c r="T35" i="8"/>
  <c r="V35" i="8" s="1"/>
  <c r="F35" i="8"/>
  <c r="G35" i="8" s="1"/>
  <c r="H35" i="8" s="1"/>
  <c r="I35" i="8" s="1"/>
  <c r="D35" i="8"/>
  <c r="T34" i="8"/>
  <c r="V34" i="8" s="1"/>
  <c r="F34" i="8"/>
  <c r="G34" i="8" s="1"/>
  <c r="H34" i="8" s="1"/>
  <c r="I34" i="8" s="1"/>
  <c r="D34" i="8"/>
  <c r="T33" i="8"/>
  <c r="V33" i="8" s="1"/>
  <c r="F33" i="8"/>
  <c r="G33" i="8" s="1"/>
  <c r="H33" i="8" s="1"/>
  <c r="I33" i="8" s="1"/>
  <c r="D33" i="8"/>
  <c r="T32" i="8"/>
  <c r="V32" i="8" s="1"/>
  <c r="F32" i="8"/>
  <c r="G32" i="8" s="1"/>
  <c r="H32" i="8" s="1"/>
  <c r="I32" i="8" s="1"/>
  <c r="D32" i="8"/>
  <c r="T31" i="8"/>
  <c r="V31" i="8" s="1"/>
  <c r="F31" i="8"/>
  <c r="G31" i="8" s="1"/>
  <c r="H31" i="8" s="1"/>
  <c r="I31" i="8" s="1"/>
  <c r="D31" i="8"/>
  <c r="T30" i="8"/>
  <c r="V30" i="8" s="1"/>
  <c r="F30" i="8"/>
  <c r="G30" i="8" s="1"/>
  <c r="H30" i="8" s="1"/>
  <c r="I30" i="8" s="1"/>
  <c r="D30" i="8"/>
  <c r="T29" i="8"/>
  <c r="V29" i="8" s="1"/>
  <c r="F29" i="8"/>
  <c r="G29" i="8" s="1"/>
  <c r="H29" i="8" s="1"/>
  <c r="I29" i="8" s="1"/>
  <c r="D29" i="8"/>
  <c r="T28" i="8"/>
  <c r="V28" i="8" s="1"/>
  <c r="F28" i="8"/>
  <c r="G28" i="8" s="1"/>
  <c r="H28" i="8" s="1"/>
  <c r="I28" i="8" s="1"/>
  <c r="D28" i="8"/>
  <c r="T27" i="8"/>
  <c r="V27" i="8" s="1"/>
  <c r="F27" i="8"/>
  <c r="G27" i="8" s="1"/>
  <c r="H27" i="8" s="1"/>
  <c r="I27" i="8" s="1"/>
  <c r="D27" i="8"/>
  <c r="T26" i="8"/>
  <c r="V26" i="8" s="1"/>
  <c r="F26" i="8"/>
  <c r="G26" i="8" s="1"/>
  <c r="H26" i="8" s="1"/>
  <c r="I26" i="8" s="1"/>
  <c r="D26" i="8"/>
  <c r="T25" i="8"/>
  <c r="V25" i="8" s="1"/>
  <c r="F25" i="8"/>
  <c r="G25" i="8" s="1"/>
  <c r="H25" i="8" s="1"/>
  <c r="I25" i="8" s="1"/>
  <c r="D25" i="8"/>
  <c r="T24" i="8"/>
  <c r="V24" i="8" s="1"/>
  <c r="F24" i="8"/>
  <c r="G24" i="8" s="1"/>
  <c r="H24" i="8" s="1"/>
  <c r="I24" i="8" s="1"/>
  <c r="D24" i="8"/>
  <c r="T23" i="8"/>
  <c r="V23" i="8" s="1"/>
  <c r="F23" i="8"/>
  <c r="G23" i="8" s="1"/>
  <c r="H23" i="8" s="1"/>
  <c r="I23" i="8" s="1"/>
  <c r="D23" i="8"/>
  <c r="T22" i="8"/>
  <c r="V22" i="8" s="1"/>
  <c r="F22" i="8"/>
  <c r="G22" i="8" s="1"/>
  <c r="H22" i="8" s="1"/>
  <c r="I22" i="8" s="1"/>
  <c r="D22" i="8"/>
  <c r="T21" i="8"/>
  <c r="Y21" i="8" s="1"/>
  <c r="F21" i="8"/>
  <c r="G21" i="8" s="1"/>
  <c r="H21" i="8" s="1"/>
  <c r="I21" i="8" s="1"/>
  <c r="D21" i="8"/>
  <c r="T20" i="8"/>
  <c r="Y20" i="8" s="1"/>
  <c r="F20" i="8"/>
  <c r="G20" i="8" s="1"/>
  <c r="H20" i="8" s="1"/>
  <c r="I20" i="8" s="1"/>
  <c r="D20" i="8"/>
  <c r="T19" i="8"/>
  <c r="V19" i="8" s="1"/>
  <c r="F19" i="8"/>
  <c r="G19" i="8" s="1"/>
  <c r="H19" i="8" s="1"/>
  <c r="I19" i="8" s="1"/>
  <c r="D19" i="8"/>
  <c r="T18" i="8"/>
  <c r="Y18" i="8" s="1"/>
  <c r="F18" i="8"/>
  <c r="G18" i="8" s="1"/>
  <c r="H18" i="8" s="1"/>
  <c r="I18" i="8" s="1"/>
  <c r="D18" i="8"/>
  <c r="T17" i="8"/>
  <c r="Y17" i="8" s="1"/>
  <c r="F17" i="8"/>
  <c r="G17" i="8" s="1"/>
  <c r="H17" i="8" s="1"/>
  <c r="I17" i="8" s="1"/>
  <c r="D17" i="8"/>
  <c r="T16" i="8"/>
  <c r="V16" i="8" s="1"/>
  <c r="F16" i="8"/>
  <c r="G16" i="8" s="1"/>
  <c r="H16" i="8" s="1"/>
  <c r="I16" i="8" s="1"/>
  <c r="D16" i="8"/>
  <c r="T15" i="8"/>
  <c r="V15" i="8" s="1"/>
  <c r="F15" i="8"/>
  <c r="G15" i="8" s="1"/>
  <c r="H15" i="8" s="1"/>
  <c r="I15" i="8" s="1"/>
  <c r="D15" i="8"/>
  <c r="T14" i="8"/>
  <c r="V14" i="8" s="1"/>
  <c r="F14" i="8"/>
  <c r="G14" i="8" s="1"/>
  <c r="H14" i="8" s="1"/>
  <c r="I14" i="8" s="1"/>
  <c r="D14" i="8"/>
  <c r="T13" i="8"/>
  <c r="V13" i="8" s="1"/>
  <c r="F13" i="8"/>
  <c r="G13" i="8" s="1"/>
  <c r="H13" i="8" s="1"/>
  <c r="I13" i="8" s="1"/>
  <c r="D13" i="8"/>
  <c r="T12" i="8"/>
  <c r="V12" i="8" s="1"/>
  <c r="F12" i="8"/>
  <c r="G12" i="8" s="1"/>
  <c r="H12" i="8" s="1"/>
  <c r="I12" i="8" s="1"/>
  <c r="D12" i="8"/>
  <c r="T11" i="8"/>
  <c r="V11" i="8" s="1"/>
  <c r="F11" i="8"/>
  <c r="G11" i="8" s="1"/>
  <c r="H11" i="8" s="1"/>
  <c r="I11" i="8" s="1"/>
  <c r="D11" i="8"/>
  <c r="P10" i="8"/>
  <c r="Q10" i="8" s="1"/>
  <c r="R10" i="8" s="1"/>
  <c r="S10" i="8" s="1"/>
  <c r="K10" i="8"/>
  <c r="G10" i="8"/>
  <c r="D10" i="8"/>
  <c r="P9" i="8"/>
  <c r="Q9" i="8" s="1"/>
  <c r="R9" i="8" s="1"/>
  <c r="S9" i="8" s="1"/>
  <c r="N9" i="8"/>
  <c r="M9" i="8"/>
  <c r="K9" i="8" s="1"/>
  <c r="G9" i="8"/>
  <c r="D9" i="8"/>
  <c r="A9" i="8" s="1"/>
  <c r="U4" i="8"/>
  <c r="F4" i="8"/>
  <c r="G4" i="8" s="1"/>
  <c r="H4" i="8" s="1"/>
  <c r="I4" i="8" s="1"/>
  <c r="J4" i="8" s="1"/>
  <c r="K4" i="8" s="1"/>
  <c r="L4" i="8" s="1"/>
  <c r="M4" i="8" s="1"/>
  <c r="N4" i="8" s="1"/>
  <c r="O4" i="8" s="1"/>
  <c r="P4" i="8" s="1"/>
  <c r="Q4" i="8" s="1"/>
  <c r="R4" i="8" s="1"/>
  <c r="S4" i="8" s="1"/>
  <c r="T4" i="8" s="1"/>
  <c r="AD621" i="7"/>
  <c r="AE621" i="7" s="1"/>
  <c r="AB621" i="7"/>
  <c r="AA621" i="7"/>
  <c r="AC621" i="7" s="1"/>
  <c r="Y621" i="7"/>
  <c r="AF621" i="7" s="1"/>
  <c r="AG621" i="7" s="1"/>
  <c r="AH621" i="7" s="1"/>
  <c r="AI621" i="7" s="1"/>
  <c r="J621" i="7"/>
  <c r="K621" i="7" s="1"/>
  <c r="L621" i="7" s="1"/>
  <c r="M621" i="7" s="1"/>
  <c r="AD616" i="7"/>
  <c r="AE616" i="7" s="1"/>
  <c r="AB616" i="7"/>
  <c r="AA616" i="7"/>
  <c r="AC616" i="7" s="1"/>
  <c r="Y616" i="7"/>
  <c r="AF616" i="7" s="1"/>
  <c r="AG616" i="7" s="1"/>
  <c r="AH616" i="7" s="1"/>
  <c r="AI616" i="7" s="1"/>
  <c r="J616" i="7"/>
  <c r="K616" i="7" s="1"/>
  <c r="L616" i="7" s="1"/>
  <c r="M616" i="7" s="1"/>
  <c r="AD613" i="7"/>
  <c r="AE613" i="7" s="1"/>
  <c r="AB613" i="7"/>
  <c r="AA613" i="7"/>
  <c r="AC613" i="7" s="1"/>
  <c r="Y613" i="7"/>
  <c r="AF613" i="7" s="1"/>
  <c r="AG613" i="7" s="1"/>
  <c r="AH613" i="7" s="1"/>
  <c r="AI613" i="7" s="1"/>
  <c r="J613" i="7"/>
  <c r="K613" i="7" s="1"/>
  <c r="L613" i="7" s="1"/>
  <c r="M613" i="7" s="1"/>
  <c r="AD609" i="7"/>
  <c r="AE609" i="7" s="1"/>
  <c r="AB609" i="7"/>
  <c r="AA609" i="7"/>
  <c r="AC609" i="7" s="1"/>
  <c r="Y609" i="7"/>
  <c r="AF609" i="7" s="1"/>
  <c r="AG609" i="7" s="1"/>
  <c r="AH609" i="7" s="1"/>
  <c r="AI609" i="7" s="1"/>
  <c r="J609" i="7"/>
  <c r="K609" i="7" s="1"/>
  <c r="L609" i="7" s="1"/>
  <c r="M609" i="7" s="1"/>
  <c r="AD606" i="7"/>
  <c r="AE606" i="7" s="1"/>
  <c r="AB606" i="7"/>
  <c r="AA606" i="7"/>
  <c r="AC606" i="7" s="1"/>
  <c r="Y606" i="7"/>
  <c r="AF606" i="7" s="1"/>
  <c r="AG606" i="7" s="1"/>
  <c r="AH606" i="7" s="1"/>
  <c r="AI606" i="7" s="1"/>
  <c r="J606" i="7"/>
  <c r="K606" i="7" s="1"/>
  <c r="L606" i="7" s="1"/>
  <c r="M606" i="7" s="1"/>
  <c r="AD604" i="7"/>
  <c r="AE604" i="7" s="1"/>
  <c r="AB604" i="7"/>
  <c r="AA604" i="7"/>
  <c r="AC604" i="7" s="1"/>
  <c r="Y604" i="7"/>
  <c r="AF604" i="7" s="1"/>
  <c r="AG604" i="7" s="1"/>
  <c r="AH604" i="7" s="1"/>
  <c r="AI604" i="7" s="1"/>
  <c r="J604" i="7"/>
  <c r="K604" i="7" s="1"/>
  <c r="L604" i="7" s="1"/>
  <c r="M604" i="7" s="1"/>
  <c r="AD602" i="7"/>
  <c r="AE602" i="7" s="1"/>
  <c r="AB602" i="7"/>
  <c r="AA602" i="7"/>
  <c r="AC602" i="7" s="1"/>
  <c r="Y602" i="7"/>
  <c r="AF602" i="7" s="1"/>
  <c r="AG602" i="7" s="1"/>
  <c r="AH602" i="7" s="1"/>
  <c r="AI602" i="7" s="1"/>
  <c r="J602" i="7"/>
  <c r="K602" i="7" s="1"/>
  <c r="L602" i="7" s="1"/>
  <c r="M602" i="7" s="1"/>
  <c r="AD598" i="7"/>
  <c r="AE598" i="7" s="1"/>
  <c r="AB598" i="7"/>
  <c r="AA598" i="7"/>
  <c r="AC598" i="7" s="1"/>
  <c r="Y598" i="7"/>
  <c r="AF598" i="7" s="1"/>
  <c r="AG598" i="7" s="1"/>
  <c r="AH598" i="7" s="1"/>
  <c r="AI598" i="7" s="1"/>
  <c r="J598" i="7"/>
  <c r="K598" i="7" s="1"/>
  <c r="L598" i="7" s="1"/>
  <c r="M598" i="7" s="1"/>
  <c r="AD593" i="7"/>
  <c r="AE593" i="7" s="1"/>
  <c r="AB593" i="7"/>
  <c r="AA593" i="7"/>
  <c r="AC593" i="7" s="1"/>
  <c r="Y593" i="7"/>
  <c r="AF593" i="7" s="1"/>
  <c r="AG593" i="7" s="1"/>
  <c r="AH593" i="7" s="1"/>
  <c r="AI593" i="7" s="1"/>
  <c r="J593" i="7"/>
  <c r="K593" i="7" s="1"/>
  <c r="L593" i="7" s="1"/>
  <c r="M593" i="7" s="1"/>
  <c r="AD589" i="7"/>
  <c r="AE589" i="7" s="1"/>
  <c r="AB589" i="7"/>
  <c r="AA589" i="7"/>
  <c r="AC589" i="7" s="1"/>
  <c r="Y589" i="7"/>
  <c r="AF589" i="7" s="1"/>
  <c r="AG589" i="7" s="1"/>
  <c r="AH589" i="7" s="1"/>
  <c r="AI589" i="7" s="1"/>
  <c r="J589" i="7"/>
  <c r="K589" i="7" s="1"/>
  <c r="L589" i="7" s="1"/>
  <c r="M589" i="7" s="1"/>
  <c r="AD579" i="7"/>
  <c r="AE579" i="7" s="1"/>
  <c r="AB579" i="7"/>
  <c r="AA579" i="7"/>
  <c r="AC579" i="7" s="1"/>
  <c r="Y579" i="7"/>
  <c r="AF579" i="7" s="1"/>
  <c r="AG579" i="7" s="1"/>
  <c r="AH579" i="7" s="1"/>
  <c r="AI579" i="7" s="1"/>
  <c r="J579" i="7"/>
  <c r="K579" i="7" s="1"/>
  <c r="L579" i="7" s="1"/>
  <c r="M579" i="7" s="1"/>
  <c r="AD577" i="7"/>
  <c r="AE577" i="7" s="1"/>
  <c r="AB577" i="7"/>
  <c r="AA577" i="7"/>
  <c r="AC577" i="7" s="1"/>
  <c r="Y577" i="7"/>
  <c r="AF577" i="7" s="1"/>
  <c r="AG577" i="7" s="1"/>
  <c r="AH577" i="7" s="1"/>
  <c r="AI577" i="7" s="1"/>
  <c r="J577" i="7"/>
  <c r="K577" i="7" s="1"/>
  <c r="L577" i="7" s="1"/>
  <c r="M577" i="7" s="1"/>
  <c r="AD575" i="7"/>
  <c r="AE575" i="7" s="1"/>
  <c r="AB575" i="7"/>
  <c r="AA575" i="7"/>
  <c r="AC575" i="7" s="1"/>
  <c r="Y575" i="7"/>
  <c r="AF575" i="7" s="1"/>
  <c r="AG575" i="7" s="1"/>
  <c r="AH575" i="7" s="1"/>
  <c r="AI575" i="7" s="1"/>
  <c r="J575" i="7"/>
  <c r="K575" i="7" s="1"/>
  <c r="L575" i="7" s="1"/>
  <c r="M575" i="7" s="1"/>
  <c r="AD570" i="7"/>
  <c r="AE570" i="7" s="1"/>
  <c r="AB570" i="7"/>
  <c r="AA570" i="7"/>
  <c r="AC570" i="7" s="1"/>
  <c r="Y570" i="7"/>
  <c r="AF570" i="7" s="1"/>
  <c r="AG570" i="7" s="1"/>
  <c r="AH570" i="7" s="1"/>
  <c r="AI570" i="7" s="1"/>
  <c r="J570" i="7"/>
  <c r="K570" i="7" s="1"/>
  <c r="L570" i="7" s="1"/>
  <c r="M570" i="7" s="1"/>
  <c r="AD566" i="7"/>
  <c r="AE566" i="7" s="1"/>
  <c r="AB566" i="7"/>
  <c r="AA566" i="7"/>
  <c r="AC566" i="7" s="1"/>
  <c r="Y566" i="7"/>
  <c r="AF566" i="7" s="1"/>
  <c r="AG566" i="7" s="1"/>
  <c r="AH566" i="7" s="1"/>
  <c r="AI566" i="7" s="1"/>
  <c r="J566" i="7"/>
  <c r="K566" i="7" s="1"/>
  <c r="L566" i="7" s="1"/>
  <c r="M566" i="7" s="1"/>
  <c r="AD556" i="7"/>
  <c r="AE556" i="7" s="1"/>
  <c r="AB556" i="7"/>
  <c r="AA556" i="7"/>
  <c r="AC556" i="7" s="1"/>
  <c r="Y556" i="7"/>
  <c r="AF556" i="7" s="1"/>
  <c r="AG556" i="7" s="1"/>
  <c r="AH556" i="7" s="1"/>
  <c r="AI556" i="7" s="1"/>
  <c r="J556" i="7"/>
  <c r="K556" i="7" s="1"/>
  <c r="L556" i="7" s="1"/>
  <c r="M556" i="7" s="1"/>
  <c r="AD552" i="7"/>
  <c r="AE552" i="7" s="1"/>
  <c r="AB552" i="7"/>
  <c r="AA552" i="7"/>
  <c r="AC552" i="7" s="1"/>
  <c r="Y552" i="7"/>
  <c r="AF552" i="7" s="1"/>
  <c r="AG552" i="7" s="1"/>
  <c r="AH552" i="7" s="1"/>
  <c r="AI552" i="7" s="1"/>
  <c r="J552" i="7"/>
  <c r="K552" i="7" s="1"/>
  <c r="L552" i="7" s="1"/>
  <c r="M552" i="7" s="1"/>
  <c r="AD540" i="7"/>
  <c r="AE540" i="7" s="1"/>
  <c r="AB540" i="7"/>
  <c r="AA540" i="7"/>
  <c r="AC540" i="7" s="1"/>
  <c r="Y540" i="7"/>
  <c r="AF540" i="7" s="1"/>
  <c r="AG540" i="7" s="1"/>
  <c r="AH540" i="7" s="1"/>
  <c r="AI540" i="7" s="1"/>
  <c r="J540" i="7"/>
  <c r="K540" i="7" s="1"/>
  <c r="L540" i="7" s="1"/>
  <c r="M540" i="7" s="1"/>
  <c r="AD533" i="7"/>
  <c r="AE533" i="7" s="1"/>
  <c r="AB533" i="7"/>
  <c r="AA533" i="7"/>
  <c r="AC533" i="7" s="1"/>
  <c r="Y533" i="7"/>
  <c r="AF533" i="7" s="1"/>
  <c r="AG533" i="7" s="1"/>
  <c r="AH533" i="7" s="1"/>
  <c r="AI533" i="7" s="1"/>
  <c r="J533" i="7"/>
  <c r="K533" i="7" s="1"/>
  <c r="L533" i="7" s="1"/>
  <c r="M533" i="7" s="1"/>
  <c r="AD527" i="7"/>
  <c r="AE527" i="7" s="1"/>
  <c r="AB527" i="7"/>
  <c r="AA527" i="7"/>
  <c r="AC527" i="7" s="1"/>
  <c r="Y527" i="7"/>
  <c r="AF527" i="7" s="1"/>
  <c r="AG527" i="7" s="1"/>
  <c r="AH527" i="7" s="1"/>
  <c r="AI527" i="7" s="1"/>
  <c r="J527" i="7"/>
  <c r="K527" i="7" s="1"/>
  <c r="L527" i="7" s="1"/>
  <c r="M527" i="7" s="1"/>
  <c r="AD525" i="7"/>
  <c r="AE525" i="7" s="1"/>
  <c r="AB525" i="7"/>
  <c r="AA525" i="7"/>
  <c r="AC525" i="7" s="1"/>
  <c r="Y525" i="7"/>
  <c r="AF525" i="7" s="1"/>
  <c r="AG525" i="7" s="1"/>
  <c r="AH525" i="7" s="1"/>
  <c r="AI525" i="7" s="1"/>
  <c r="J525" i="7"/>
  <c r="K525" i="7" s="1"/>
  <c r="L525" i="7" s="1"/>
  <c r="M525" i="7" s="1"/>
  <c r="AD512" i="7"/>
  <c r="AE512" i="7" s="1"/>
  <c r="AB512" i="7"/>
  <c r="AA512" i="7"/>
  <c r="AC512" i="7" s="1"/>
  <c r="Y512" i="7"/>
  <c r="AF512" i="7" s="1"/>
  <c r="AG512" i="7" s="1"/>
  <c r="AH512" i="7" s="1"/>
  <c r="AI512" i="7" s="1"/>
  <c r="J512" i="7"/>
  <c r="K512" i="7" s="1"/>
  <c r="L512" i="7" s="1"/>
  <c r="M512" i="7" s="1"/>
  <c r="AD504" i="7"/>
  <c r="AE504" i="7" s="1"/>
  <c r="AB504" i="7"/>
  <c r="AA504" i="7"/>
  <c r="AC504" i="7" s="1"/>
  <c r="Y504" i="7"/>
  <c r="AF504" i="7" s="1"/>
  <c r="AG504" i="7" s="1"/>
  <c r="AH504" i="7" s="1"/>
  <c r="AI504" i="7" s="1"/>
  <c r="J504" i="7"/>
  <c r="K504" i="7" s="1"/>
  <c r="L504" i="7" s="1"/>
  <c r="M504" i="7" s="1"/>
  <c r="AD499" i="7"/>
  <c r="AE499" i="7" s="1"/>
  <c r="AB499" i="7"/>
  <c r="AA499" i="7"/>
  <c r="AC499" i="7" s="1"/>
  <c r="Y499" i="7"/>
  <c r="AF499" i="7" s="1"/>
  <c r="AG499" i="7" s="1"/>
  <c r="AH499" i="7" s="1"/>
  <c r="AI499" i="7" s="1"/>
  <c r="J499" i="7"/>
  <c r="K499" i="7" s="1"/>
  <c r="L499" i="7" s="1"/>
  <c r="M499" i="7" s="1"/>
  <c r="AD497" i="7"/>
  <c r="AE497" i="7" s="1"/>
  <c r="AB497" i="7"/>
  <c r="AA497" i="7"/>
  <c r="AC497" i="7" s="1"/>
  <c r="Y497" i="7"/>
  <c r="AF497" i="7" s="1"/>
  <c r="AG497" i="7" s="1"/>
  <c r="AH497" i="7" s="1"/>
  <c r="AI497" i="7" s="1"/>
  <c r="J497" i="7"/>
  <c r="K497" i="7" s="1"/>
  <c r="L497" i="7" s="1"/>
  <c r="M497" i="7" s="1"/>
  <c r="AD491" i="7"/>
  <c r="AE491" i="7" s="1"/>
  <c r="AB491" i="7"/>
  <c r="AA491" i="7"/>
  <c r="AC491" i="7" s="1"/>
  <c r="Y491" i="7"/>
  <c r="AF491" i="7" s="1"/>
  <c r="AG491" i="7" s="1"/>
  <c r="AH491" i="7" s="1"/>
  <c r="AI491" i="7" s="1"/>
  <c r="J491" i="7"/>
  <c r="K491" i="7" s="1"/>
  <c r="L491" i="7" s="1"/>
  <c r="M491" i="7" s="1"/>
  <c r="AD489" i="7"/>
  <c r="AE489" i="7" s="1"/>
  <c r="AB489" i="7"/>
  <c r="AA489" i="7"/>
  <c r="AC489" i="7" s="1"/>
  <c r="Y489" i="7"/>
  <c r="AF489" i="7" s="1"/>
  <c r="AG489" i="7" s="1"/>
  <c r="AH489" i="7" s="1"/>
  <c r="AI489" i="7" s="1"/>
  <c r="J489" i="7"/>
  <c r="K489" i="7" s="1"/>
  <c r="L489" i="7" s="1"/>
  <c r="M489" i="7" s="1"/>
  <c r="AD484" i="7"/>
  <c r="AE484" i="7" s="1"/>
  <c r="AB484" i="7"/>
  <c r="AA484" i="7"/>
  <c r="AC484" i="7" s="1"/>
  <c r="Y484" i="7"/>
  <c r="AF484" i="7" s="1"/>
  <c r="AG484" i="7" s="1"/>
  <c r="AH484" i="7" s="1"/>
  <c r="AI484" i="7" s="1"/>
  <c r="J484" i="7"/>
  <c r="K484" i="7" s="1"/>
  <c r="L484" i="7" s="1"/>
  <c r="M484" i="7" s="1"/>
  <c r="AD480" i="7"/>
  <c r="AE480" i="7" s="1"/>
  <c r="AB480" i="7"/>
  <c r="AA480" i="7"/>
  <c r="AC480" i="7" s="1"/>
  <c r="Y480" i="7"/>
  <c r="AF480" i="7" s="1"/>
  <c r="AG480" i="7" s="1"/>
  <c r="AH480" i="7" s="1"/>
  <c r="AI480" i="7" s="1"/>
  <c r="J480" i="7"/>
  <c r="K480" i="7" s="1"/>
  <c r="L480" i="7" s="1"/>
  <c r="M480" i="7" s="1"/>
  <c r="AD470" i="7"/>
  <c r="AE470" i="7" s="1"/>
  <c r="AB470" i="7"/>
  <c r="AA470" i="7"/>
  <c r="AC470" i="7" s="1"/>
  <c r="Y470" i="7"/>
  <c r="AF470" i="7" s="1"/>
  <c r="AG470" i="7" s="1"/>
  <c r="AH470" i="7" s="1"/>
  <c r="AI470" i="7" s="1"/>
  <c r="J470" i="7"/>
  <c r="K470" i="7" s="1"/>
  <c r="L470" i="7" s="1"/>
  <c r="M470" i="7" s="1"/>
  <c r="AD468" i="7"/>
  <c r="AE468" i="7" s="1"/>
  <c r="AB468" i="7"/>
  <c r="AA468" i="7"/>
  <c r="AC468" i="7" s="1"/>
  <c r="Y468" i="7"/>
  <c r="AF468" i="7" s="1"/>
  <c r="AG468" i="7" s="1"/>
  <c r="AH468" i="7" s="1"/>
  <c r="AI468" i="7" s="1"/>
  <c r="J468" i="7"/>
  <c r="K468" i="7" s="1"/>
  <c r="L468" i="7" s="1"/>
  <c r="M468" i="7" s="1"/>
  <c r="AD466" i="7"/>
  <c r="AE466" i="7" s="1"/>
  <c r="AB466" i="7"/>
  <c r="AA466" i="7"/>
  <c r="AC466" i="7" s="1"/>
  <c r="Y466" i="7"/>
  <c r="AF466" i="7" s="1"/>
  <c r="AG466" i="7" s="1"/>
  <c r="AH466" i="7" s="1"/>
  <c r="AI466" i="7" s="1"/>
  <c r="J466" i="7"/>
  <c r="K466" i="7" s="1"/>
  <c r="L466" i="7" s="1"/>
  <c r="M466" i="7" s="1"/>
  <c r="AD464" i="7"/>
  <c r="AE464" i="7" s="1"/>
  <c r="AB464" i="7"/>
  <c r="AA464" i="7"/>
  <c r="AC464" i="7" s="1"/>
  <c r="Y464" i="7"/>
  <c r="AF464" i="7" s="1"/>
  <c r="AG464" i="7" s="1"/>
  <c r="AH464" i="7" s="1"/>
  <c r="AI464" i="7" s="1"/>
  <c r="J464" i="7"/>
  <c r="K464" i="7" s="1"/>
  <c r="L464" i="7" s="1"/>
  <c r="M464" i="7" s="1"/>
  <c r="AD459" i="7"/>
  <c r="AE459" i="7" s="1"/>
  <c r="AB459" i="7"/>
  <c r="AA459" i="7"/>
  <c r="AC459" i="7" s="1"/>
  <c r="Y459" i="7"/>
  <c r="AF459" i="7" s="1"/>
  <c r="AG459" i="7" s="1"/>
  <c r="AH459" i="7" s="1"/>
  <c r="AI459" i="7" s="1"/>
  <c r="J459" i="7"/>
  <c r="K459" i="7" s="1"/>
  <c r="L459" i="7" s="1"/>
  <c r="M459" i="7" s="1"/>
  <c r="AD446" i="7"/>
  <c r="AE446" i="7" s="1"/>
  <c r="AB446" i="7"/>
  <c r="AA446" i="7"/>
  <c r="AC446" i="7" s="1"/>
  <c r="Y446" i="7"/>
  <c r="AF446" i="7" s="1"/>
  <c r="AG446" i="7" s="1"/>
  <c r="AH446" i="7" s="1"/>
  <c r="AI446" i="7" s="1"/>
  <c r="J446" i="7"/>
  <c r="K446" i="7" s="1"/>
  <c r="L446" i="7" s="1"/>
  <c r="M446" i="7" s="1"/>
  <c r="AD444" i="7"/>
  <c r="AE444" i="7" s="1"/>
  <c r="AB444" i="7"/>
  <c r="AA444" i="7"/>
  <c r="AC444" i="7" s="1"/>
  <c r="Y444" i="7"/>
  <c r="AF444" i="7" s="1"/>
  <c r="AG444" i="7" s="1"/>
  <c r="AH444" i="7" s="1"/>
  <c r="AI444" i="7" s="1"/>
  <c r="J444" i="7"/>
  <c r="K444" i="7" s="1"/>
  <c r="L444" i="7" s="1"/>
  <c r="M444" i="7" s="1"/>
  <c r="AD438" i="7"/>
  <c r="AE438" i="7" s="1"/>
  <c r="AB438" i="7"/>
  <c r="AA438" i="7"/>
  <c r="AC438" i="7" s="1"/>
  <c r="Y438" i="7"/>
  <c r="AF438" i="7" s="1"/>
  <c r="AG438" i="7" s="1"/>
  <c r="AH438" i="7" s="1"/>
  <c r="AI438" i="7" s="1"/>
  <c r="J438" i="7"/>
  <c r="K438" i="7" s="1"/>
  <c r="L438" i="7" s="1"/>
  <c r="M438" i="7" s="1"/>
  <c r="AD436" i="7"/>
  <c r="AE436" i="7" s="1"/>
  <c r="AB436" i="7"/>
  <c r="AA436" i="7"/>
  <c r="AC436" i="7" s="1"/>
  <c r="Y436" i="7"/>
  <c r="AF436" i="7" s="1"/>
  <c r="AG436" i="7" s="1"/>
  <c r="AH436" i="7" s="1"/>
  <c r="AI436" i="7" s="1"/>
  <c r="J436" i="7"/>
  <c r="K436" i="7" s="1"/>
  <c r="L436" i="7" s="1"/>
  <c r="M436" i="7" s="1"/>
  <c r="AD430" i="7"/>
  <c r="AE430" i="7" s="1"/>
  <c r="AB430" i="7"/>
  <c r="AA430" i="7"/>
  <c r="AC430" i="7" s="1"/>
  <c r="Y430" i="7"/>
  <c r="AF430" i="7" s="1"/>
  <c r="AG430" i="7" s="1"/>
  <c r="AH430" i="7" s="1"/>
  <c r="AI430" i="7" s="1"/>
  <c r="J430" i="7"/>
  <c r="K430" i="7" s="1"/>
  <c r="L430" i="7" s="1"/>
  <c r="M430" i="7" s="1"/>
  <c r="AD428" i="7"/>
  <c r="AE428" i="7" s="1"/>
  <c r="AB428" i="7"/>
  <c r="AA428" i="7"/>
  <c r="AC428" i="7" s="1"/>
  <c r="Y428" i="7"/>
  <c r="AF428" i="7" s="1"/>
  <c r="AG428" i="7" s="1"/>
  <c r="AH428" i="7" s="1"/>
  <c r="AI428" i="7" s="1"/>
  <c r="J428" i="7"/>
  <c r="K428" i="7" s="1"/>
  <c r="L428" i="7" s="1"/>
  <c r="M428" i="7" s="1"/>
  <c r="AD424" i="7"/>
  <c r="AE424" i="7" s="1"/>
  <c r="AB424" i="7"/>
  <c r="AA424" i="7"/>
  <c r="AC424" i="7" s="1"/>
  <c r="Y424" i="7"/>
  <c r="AF424" i="7" s="1"/>
  <c r="AG424" i="7" s="1"/>
  <c r="AH424" i="7" s="1"/>
  <c r="AI424" i="7" s="1"/>
  <c r="J424" i="7"/>
  <c r="K424" i="7" s="1"/>
  <c r="L424" i="7" s="1"/>
  <c r="M424" i="7" s="1"/>
  <c r="AD412" i="7"/>
  <c r="AE412" i="7" s="1"/>
  <c r="AB412" i="7"/>
  <c r="AA412" i="7"/>
  <c r="AC412" i="7" s="1"/>
  <c r="Y412" i="7"/>
  <c r="AF412" i="7" s="1"/>
  <c r="AG412" i="7" s="1"/>
  <c r="AH412" i="7" s="1"/>
  <c r="AI412" i="7" s="1"/>
  <c r="J412" i="7"/>
  <c r="K412" i="7" s="1"/>
  <c r="L412" i="7" s="1"/>
  <c r="M412" i="7" s="1"/>
  <c r="AD406" i="7"/>
  <c r="AE406" i="7" s="1"/>
  <c r="AB406" i="7"/>
  <c r="AA406" i="7"/>
  <c r="AC406" i="7" s="1"/>
  <c r="Y406" i="7"/>
  <c r="AF406" i="7" s="1"/>
  <c r="AG406" i="7" s="1"/>
  <c r="AH406" i="7" s="1"/>
  <c r="AI406" i="7" s="1"/>
  <c r="J406" i="7"/>
  <c r="K406" i="7" s="1"/>
  <c r="L406" i="7" s="1"/>
  <c r="M406" i="7" s="1"/>
  <c r="AD404" i="7"/>
  <c r="AE404" i="7" s="1"/>
  <c r="AB404" i="7"/>
  <c r="AA404" i="7"/>
  <c r="AC404" i="7" s="1"/>
  <c r="Y404" i="7"/>
  <c r="AF404" i="7" s="1"/>
  <c r="AG404" i="7" s="1"/>
  <c r="AH404" i="7" s="1"/>
  <c r="AI404" i="7" s="1"/>
  <c r="J404" i="7"/>
  <c r="K404" i="7" s="1"/>
  <c r="L404" i="7" s="1"/>
  <c r="M404" i="7" s="1"/>
  <c r="AD396" i="7"/>
  <c r="AE396" i="7" s="1"/>
  <c r="AB396" i="7"/>
  <c r="AA396" i="7"/>
  <c r="AC396" i="7" s="1"/>
  <c r="Y396" i="7"/>
  <c r="AF396" i="7" s="1"/>
  <c r="AG396" i="7" s="1"/>
  <c r="AH396" i="7" s="1"/>
  <c r="AI396" i="7" s="1"/>
  <c r="J396" i="7"/>
  <c r="K396" i="7" s="1"/>
  <c r="L396" i="7" s="1"/>
  <c r="M396" i="7" s="1"/>
  <c r="AD394" i="7"/>
  <c r="AE394" i="7" s="1"/>
  <c r="AB394" i="7"/>
  <c r="AA394" i="7"/>
  <c r="AC394" i="7" s="1"/>
  <c r="Y394" i="7"/>
  <c r="AF394" i="7" s="1"/>
  <c r="AG394" i="7" s="1"/>
  <c r="AH394" i="7" s="1"/>
  <c r="AI394" i="7" s="1"/>
  <c r="J394" i="7"/>
  <c r="K394" i="7" s="1"/>
  <c r="L394" i="7" s="1"/>
  <c r="M394" i="7" s="1"/>
  <c r="AD392" i="7"/>
  <c r="AE392" i="7" s="1"/>
  <c r="AB392" i="7"/>
  <c r="AA392" i="7"/>
  <c r="AC392" i="7" s="1"/>
  <c r="Y392" i="7"/>
  <c r="AF392" i="7" s="1"/>
  <c r="AG392" i="7" s="1"/>
  <c r="AH392" i="7" s="1"/>
  <c r="AI392" i="7" s="1"/>
  <c r="J392" i="7"/>
  <c r="K392" i="7" s="1"/>
  <c r="L392" i="7" s="1"/>
  <c r="M392" i="7" s="1"/>
  <c r="AD383" i="7"/>
  <c r="AE383" i="7" s="1"/>
  <c r="AB383" i="7"/>
  <c r="AA383" i="7"/>
  <c r="AC383" i="7" s="1"/>
  <c r="Y383" i="7"/>
  <c r="AF383" i="7" s="1"/>
  <c r="AG383" i="7" s="1"/>
  <c r="AH383" i="7" s="1"/>
  <c r="AI383" i="7" s="1"/>
  <c r="J383" i="7"/>
  <c r="K383" i="7" s="1"/>
  <c r="L383" i="7" s="1"/>
  <c r="M383" i="7" s="1"/>
  <c r="AD377" i="7"/>
  <c r="AE377" i="7" s="1"/>
  <c r="AB377" i="7"/>
  <c r="AA377" i="7"/>
  <c r="AC377" i="7" s="1"/>
  <c r="Y377" i="7"/>
  <c r="AF377" i="7" s="1"/>
  <c r="AG377" i="7" s="1"/>
  <c r="AH377" i="7" s="1"/>
  <c r="AI377" i="7" s="1"/>
  <c r="J377" i="7"/>
  <c r="K377" i="7" s="1"/>
  <c r="L377" i="7" s="1"/>
  <c r="M377" i="7" s="1"/>
  <c r="AD367" i="7"/>
  <c r="AE367" i="7" s="1"/>
  <c r="AB367" i="7"/>
  <c r="AA367" i="7"/>
  <c r="AC367" i="7" s="1"/>
  <c r="Y367" i="7"/>
  <c r="AF367" i="7" s="1"/>
  <c r="AG367" i="7" s="1"/>
  <c r="AH367" i="7" s="1"/>
  <c r="AI367" i="7" s="1"/>
  <c r="J367" i="7"/>
  <c r="K367" i="7" s="1"/>
  <c r="L367" i="7" s="1"/>
  <c r="M367" i="7" s="1"/>
  <c r="AD357" i="7"/>
  <c r="AE357" i="7" s="1"/>
  <c r="AB357" i="7"/>
  <c r="AA357" i="7"/>
  <c r="AC357" i="7" s="1"/>
  <c r="Y357" i="7"/>
  <c r="AF357" i="7" s="1"/>
  <c r="AG357" i="7" s="1"/>
  <c r="AH357" i="7" s="1"/>
  <c r="AI357" i="7" s="1"/>
  <c r="J357" i="7"/>
  <c r="K357" i="7" s="1"/>
  <c r="L357" i="7" s="1"/>
  <c r="M357" i="7" s="1"/>
  <c r="AD353" i="7"/>
  <c r="AE353" i="7" s="1"/>
  <c r="AB353" i="7"/>
  <c r="AA353" i="7"/>
  <c r="AC353" i="7" s="1"/>
  <c r="Y353" i="7"/>
  <c r="AF353" i="7" s="1"/>
  <c r="AG353" i="7" s="1"/>
  <c r="AH353" i="7" s="1"/>
  <c r="AI353" i="7" s="1"/>
  <c r="J353" i="7"/>
  <c r="K353" i="7" s="1"/>
  <c r="L353" i="7" s="1"/>
  <c r="M353" i="7" s="1"/>
  <c r="AD345" i="7"/>
  <c r="AE345" i="7" s="1"/>
  <c r="AB345" i="7"/>
  <c r="AA345" i="7"/>
  <c r="AC345" i="7" s="1"/>
  <c r="Y345" i="7"/>
  <c r="AF345" i="7" s="1"/>
  <c r="AG345" i="7" s="1"/>
  <c r="AH345" i="7" s="1"/>
  <c r="AI345" i="7" s="1"/>
  <c r="J345" i="7"/>
  <c r="K345" i="7" s="1"/>
  <c r="L345" i="7" s="1"/>
  <c r="M345" i="7" s="1"/>
  <c r="AD339" i="7"/>
  <c r="AE339" i="7" s="1"/>
  <c r="AB339" i="7"/>
  <c r="AA339" i="7"/>
  <c r="AC339" i="7" s="1"/>
  <c r="Y339" i="7"/>
  <c r="AF339" i="7" s="1"/>
  <c r="AG339" i="7" s="1"/>
  <c r="AH339" i="7" s="1"/>
  <c r="AI339" i="7" s="1"/>
  <c r="J339" i="7"/>
  <c r="K339" i="7" s="1"/>
  <c r="L339" i="7" s="1"/>
  <c r="M339" i="7" s="1"/>
  <c r="AD335" i="7"/>
  <c r="AE335" i="7" s="1"/>
  <c r="AB335" i="7"/>
  <c r="AA335" i="7"/>
  <c r="AC335" i="7" s="1"/>
  <c r="Y335" i="7"/>
  <c r="AF335" i="7" s="1"/>
  <c r="AG335" i="7" s="1"/>
  <c r="AH335" i="7" s="1"/>
  <c r="AI335" i="7" s="1"/>
  <c r="J335" i="7"/>
  <c r="K335" i="7" s="1"/>
  <c r="L335" i="7" s="1"/>
  <c r="M335" i="7" s="1"/>
  <c r="AD333" i="7"/>
  <c r="AE333" i="7" s="1"/>
  <c r="AB333" i="7"/>
  <c r="AA333" i="7"/>
  <c r="AC333" i="7" s="1"/>
  <c r="Y333" i="7"/>
  <c r="AF333" i="7" s="1"/>
  <c r="AG333" i="7" s="1"/>
  <c r="AH333" i="7" s="1"/>
  <c r="AI333" i="7" s="1"/>
  <c r="J333" i="7"/>
  <c r="K333" i="7" s="1"/>
  <c r="L333" i="7" s="1"/>
  <c r="M333" i="7" s="1"/>
  <c r="AD325" i="7"/>
  <c r="AE325" i="7" s="1"/>
  <c r="AB325" i="7"/>
  <c r="AA325" i="7"/>
  <c r="AC325" i="7" s="1"/>
  <c r="Y325" i="7"/>
  <c r="AF325" i="7" s="1"/>
  <c r="AG325" i="7" s="1"/>
  <c r="AH325" i="7" s="1"/>
  <c r="AI325" i="7" s="1"/>
  <c r="J325" i="7"/>
  <c r="K325" i="7" s="1"/>
  <c r="L325" i="7" s="1"/>
  <c r="M325" i="7" s="1"/>
  <c r="AD320" i="7"/>
  <c r="AE320" i="7" s="1"/>
  <c r="AB320" i="7"/>
  <c r="AA320" i="7"/>
  <c r="AC320" i="7" s="1"/>
  <c r="Y320" i="7"/>
  <c r="AF320" i="7" s="1"/>
  <c r="AG320" i="7" s="1"/>
  <c r="AH320" i="7" s="1"/>
  <c r="AI320" i="7" s="1"/>
  <c r="J320" i="7"/>
  <c r="K320" i="7" s="1"/>
  <c r="L320" i="7" s="1"/>
  <c r="M320" i="7" s="1"/>
  <c r="AD313" i="7"/>
  <c r="AE313" i="7" s="1"/>
  <c r="AB313" i="7"/>
  <c r="AA313" i="7"/>
  <c r="AC313" i="7" s="1"/>
  <c r="Y313" i="7"/>
  <c r="AF313" i="7" s="1"/>
  <c r="AG313" i="7" s="1"/>
  <c r="AH313" i="7" s="1"/>
  <c r="AI313" i="7" s="1"/>
  <c r="J313" i="7"/>
  <c r="K313" i="7" s="1"/>
  <c r="L313" i="7" s="1"/>
  <c r="M313" i="7" s="1"/>
  <c r="AD306" i="7"/>
  <c r="AE306" i="7" s="1"/>
  <c r="AB306" i="7"/>
  <c r="AA306" i="7"/>
  <c r="AC306" i="7" s="1"/>
  <c r="Y306" i="7"/>
  <c r="AF306" i="7" s="1"/>
  <c r="AG306" i="7" s="1"/>
  <c r="AH306" i="7" s="1"/>
  <c r="AI306" i="7" s="1"/>
  <c r="J306" i="7"/>
  <c r="K306" i="7" s="1"/>
  <c r="L306" i="7" s="1"/>
  <c r="M306" i="7" s="1"/>
  <c r="AD297" i="7"/>
  <c r="AE297" i="7" s="1"/>
  <c r="AB297" i="7"/>
  <c r="AA297" i="7"/>
  <c r="AC297" i="7" s="1"/>
  <c r="Y297" i="7"/>
  <c r="AF297" i="7" s="1"/>
  <c r="AG297" i="7" s="1"/>
  <c r="AH297" i="7" s="1"/>
  <c r="AI297" i="7" s="1"/>
  <c r="J297" i="7"/>
  <c r="K297" i="7" s="1"/>
  <c r="L297" i="7" s="1"/>
  <c r="M297" i="7" s="1"/>
  <c r="AD292" i="7"/>
  <c r="AE292" i="7" s="1"/>
  <c r="AB292" i="7"/>
  <c r="AA292" i="7"/>
  <c r="AC292" i="7" s="1"/>
  <c r="Y292" i="7"/>
  <c r="AF292" i="7" s="1"/>
  <c r="AG292" i="7" s="1"/>
  <c r="AH292" i="7" s="1"/>
  <c r="AI292" i="7" s="1"/>
  <c r="J292" i="7"/>
  <c r="K292" i="7" s="1"/>
  <c r="L292" i="7" s="1"/>
  <c r="M292" i="7" s="1"/>
  <c r="AD287" i="7"/>
  <c r="AE287" i="7" s="1"/>
  <c r="AB287" i="7"/>
  <c r="AA287" i="7"/>
  <c r="AC287" i="7" s="1"/>
  <c r="Y287" i="7"/>
  <c r="AF287" i="7" s="1"/>
  <c r="AG287" i="7" s="1"/>
  <c r="AH287" i="7" s="1"/>
  <c r="AI287" i="7" s="1"/>
  <c r="J287" i="7"/>
  <c r="K287" i="7" s="1"/>
  <c r="L287" i="7" s="1"/>
  <c r="M287" i="7" s="1"/>
  <c r="AD277" i="7"/>
  <c r="AE277" i="7" s="1"/>
  <c r="AB277" i="7"/>
  <c r="AA277" i="7"/>
  <c r="AC277" i="7" s="1"/>
  <c r="Y277" i="7"/>
  <c r="AF277" i="7" s="1"/>
  <c r="AG277" i="7" s="1"/>
  <c r="AH277" i="7" s="1"/>
  <c r="AI277" i="7" s="1"/>
  <c r="J277" i="7"/>
  <c r="K277" i="7" s="1"/>
  <c r="L277" i="7" s="1"/>
  <c r="M277" i="7" s="1"/>
  <c r="AD267" i="7"/>
  <c r="AE267" i="7" s="1"/>
  <c r="AB267" i="7"/>
  <c r="AA267" i="7"/>
  <c r="AC267" i="7" s="1"/>
  <c r="Y267" i="7"/>
  <c r="AF267" i="7" s="1"/>
  <c r="AG267" i="7" s="1"/>
  <c r="AH267" i="7" s="1"/>
  <c r="AI267" i="7" s="1"/>
  <c r="J267" i="7"/>
  <c r="K267" i="7" s="1"/>
  <c r="L267" i="7" s="1"/>
  <c r="M267" i="7" s="1"/>
  <c r="AD259" i="7"/>
  <c r="AE259" i="7" s="1"/>
  <c r="AB259" i="7"/>
  <c r="AA259" i="7"/>
  <c r="AC259" i="7" s="1"/>
  <c r="Y259" i="7"/>
  <c r="AF259" i="7" s="1"/>
  <c r="AG259" i="7" s="1"/>
  <c r="AH259" i="7" s="1"/>
  <c r="AI259" i="7" s="1"/>
  <c r="J259" i="7"/>
  <c r="K259" i="7" s="1"/>
  <c r="L259" i="7" s="1"/>
  <c r="M259" i="7" s="1"/>
  <c r="AD256" i="7"/>
  <c r="AE256" i="7" s="1"/>
  <c r="AB256" i="7"/>
  <c r="AA256" i="7"/>
  <c r="AC256" i="7" s="1"/>
  <c r="Y256" i="7"/>
  <c r="AF256" i="7" s="1"/>
  <c r="AG256" i="7" s="1"/>
  <c r="AH256" i="7" s="1"/>
  <c r="AI256" i="7" s="1"/>
  <c r="J256" i="7"/>
  <c r="K256" i="7" s="1"/>
  <c r="L256" i="7" s="1"/>
  <c r="M256" i="7" s="1"/>
  <c r="AD252" i="7"/>
  <c r="AE252" i="7" s="1"/>
  <c r="AB252" i="7"/>
  <c r="AA252" i="7"/>
  <c r="AC252" i="7" s="1"/>
  <c r="Y252" i="7"/>
  <c r="AF252" i="7" s="1"/>
  <c r="AG252" i="7" s="1"/>
  <c r="AH252" i="7" s="1"/>
  <c r="AI252" i="7" s="1"/>
  <c r="J252" i="7"/>
  <c r="K252" i="7" s="1"/>
  <c r="L252" i="7" s="1"/>
  <c r="M252" i="7" s="1"/>
  <c r="AD246" i="7"/>
  <c r="AE246" i="7" s="1"/>
  <c r="AB246" i="7"/>
  <c r="AA246" i="7"/>
  <c r="AC246" i="7" s="1"/>
  <c r="Y246" i="7"/>
  <c r="AF246" i="7" s="1"/>
  <c r="AG246" i="7" s="1"/>
  <c r="AH246" i="7" s="1"/>
  <c r="AI246" i="7" s="1"/>
  <c r="J246" i="7"/>
  <c r="K246" i="7" s="1"/>
  <c r="L246" i="7" s="1"/>
  <c r="M246" i="7" s="1"/>
  <c r="AD238" i="7"/>
  <c r="AE238" i="7" s="1"/>
  <c r="AB238" i="7"/>
  <c r="AA238" i="7"/>
  <c r="AC238" i="7" s="1"/>
  <c r="Z238" i="7"/>
  <c r="Y238" i="7"/>
  <c r="AF238" i="7" s="1"/>
  <c r="AG238" i="7" s="1"/>
  <c r="AH238" i="7" s="1"/>
  <c r="AI238" i="7" s="1"/>
  <c r="V238" i="7"/>
  <c r="W238" i="7" s="1"/>
  <c r="M238" i="7"/>
  <c r="Q238" i="7" s="1"/>
  <c r="J238" i="7"/>
  <c r="K238" i="7" s="1"/>
  <c r="AD232" i="7"/>
  <c r="AE232" i="7" s="1"/>
  <c r="AB232" i="7"/>
  <c r="AA232" i="7"/>
  <c r="AC232" i="7" s="1"/>
  <c r="Z232" i="7"/>
  <c r="Y232" i="7"/>
  <c r="AF232" i="7" s="1"/>
  <c r="AG232" i="7" s="1"/>
  <c r="AH232" i="7" s="1"/>
  <c r="AI232" i="7" s="1"/>
  <c r="V232" i="7"/>
  <c r="W232" i="7" s="1"/>
  <c r="M232" i="7"/>
  <c r="Q232" i="7" s="1"/>
  <c r="J232" i="7"/>
  <c r="K232" i="7" s="1"/>
  <c r="AD224" i="7"/>
  <c r="AE224" i="7" s="1"/>
  <c r="AB224" i="7"/>
  <c r="AA224" i="7"/>
  <c r="AC224" i="7" s="1"/>
  <c r="Z224" i="7"/>
  <c r="Y224" i="7"/>
  <c r="AF224" i="7" s="1"/>
  <c r="AG224" i="7" s="1"/>
  <c r="AH224" i="7" s="1"/>
  <c r="AI224" i="7" s="1"/>
  <c r="V224" i="7"/>
  <c r="W224" i="7" s="1"/>
  <c r="M224" i="7"/>
  <c r="Q224" i="7" s="1"/>
  <c r="J224" i="7"/>
  <c r="AD217" i="7"/>
  <c r="AE217" i="7" s="1"/>
  <c r="AB217" i="7"/>
  <c r="AA217" i="7"/>
  <c r="AC217" i="7" s="1"/>
  <c r="Z217" i="7"/>
  <c r="Y217" i="7"/>
  <c r="AF217" i="7" s="1"/>
  <c r="AG217" i="7" s="1"/>
  <c r="AH217" i="7" s="1"/>
  <c r="AI217" i="7" s="1"/>
  <c r="V217" i="7"/>
  <c r="W217" i="7" s="1"/>
  <c r="M217" i="7"/>
  <c r="Q217" i="7" s="1"/>
  <c r="J217" i="7"/>
  <c r="AD207" i="7"/>
  <c r="AE207" i="7" s="1"/>
  <c r="AB207" i="7"/>
  <c r="AA207" i="7"/>
  <c r="AC207" i="7" s="1"/>
  <c r="Z207" i="7"/>
  <c r="Y207" i="7"/>
  <c r="AF207" i="7" s="1"/>
  <c r="AG207" i="7" s="1"/>
  <c r="AH207" i="7" s="1"/>
  <c r="AI207" i="7" s="1"/>
  <c r="V207" i="7"/>
  <c r="W207" i="7" s="1"/>
  <c r="M207" i="7"/>
  <c r="Q207" i="7" s="1"/>
  <c r="J207" i="7"/>
  <c r="AD202" i="7"/>
  <c r="AE202" i="7" s="1"/>
  <c r="AB202" i="7"/>
  <c r="AA202" i="7"/>
  <c r="AC202" i="7" s="1"/>
  <c r="Z202" i="7"/>
  <c r="Y202" i="7"/>
  <c r="AF202" i="7" s="1"/>
  <c r="AG202" i="7" s="1"/>
  <c r="AH202" i="7" s="1"/>
  <c r="AI202" i="7" s="1"/>
  <c r="V202" i="7"/>
  <c r="W202" i="7" s="1"/>
  <c r="M202" i="7"/>
  <c r="Q202" i="7" s="1"/>
  <c r="J202" i="7"/>
  <c r="AD197" i="7"/>
  <c r="AE197" i="7" s="1"/>
  <c r="AB197" i="7"/>
  <c r="AA197" i="7"/>
  <c r="AC197" i="7" s="1"/>
  <c r="Y197" i="7"/>
  <c r="AF197" i="7" s="1"/>
  <c r="AG197" i="7" s="1"/>
  <c r="AH197" i="7" s="1"/>
  <c r="AI197" i="7" s="1"/>
  <c r="J197" i="7"/>
  <c r="K197" i="7" s="1"/>
  <c r="L197" i="7" s="1"/>
  <c r="M197" i="7" s="1"/>
  <c r="AD192" i="7"/>
  <c r="AE192" i="7" s="1"/>
  <c r="AB192" i="7"/>
  <c r="AA192" i="7"/>
  <c r="AC192" i="7" s="1"/>
  <c r="Z192" i="7"/>
  <c r="Y192" i="7"/>
  <c r="AF192" i="7" s="1"/>
  <c r="AG192" i="7" s="1"/>
  <c r="AH192" i="7" s="1"/>
  <c r="AI192" i="7" s="1"/>
  <c r="V192" i="7"/>
  <c r="W192" i="7" s="1"/>
  <c r="M192" i="7"/>
  <c r="Q192" i="7" s="1"/>
  <c r="J192" i="7"/>
  <c r="AD179" i="7"/>
  <c r="AE179" i="7" s="1"/>
  <c r="AB179" i="7"/>
  <c r="AA179" i="7"/>
  <c r="AC179" i="7" s="1"/>
  <c r="Z179" i="7"/>
  <c r="Y179" i="7"/>
  <c r="AF179" i="7" s="1"/>
  <c r="AG179" i="7" s="1"/>
  <c r="AH179" i="7" s="1"/>
  <c r="AI179" i="7" s="1"/>
  <c r="V179" i="7"/>
  <c r="W179" i="7" s="1"/>
  <c r="M179" i="7"/>
  <c r="Q179" i="7" s="1"/>
  <c r="J179" i="7"/>
  <c r="AD174" i="7"/>
  <c r="AE174" i="7" s="1"/>
  <c r="AB174" i="7"/>
  <c r="AA174" i="7"/>
  <c r="AC174" i="7" s="1"/>
  <c r="Z174" i="7"/>
  <c r="Y174" i="7"/>
  <c r="AF174" i="7" s="1"/>
  <c r="AG174" i="7" s="1"/>
  <c r="AH174" i="7" s="1"/>
  <c r="AI174" i="7" s="1"/>
  <c r="V174" i="7"/>
  <c r="W174" i="7" s="1"/>
  <c r="M174" i="7"/>
  <c r="Q174" i="7" s="1"/>
  <c r="J174" i="7"/>
  <c r="AD168" i="7"/>
  <c r="AE168" i="7" s="1"/>
  <c r="AB168" i="7"/>
  <c r="AA168" i="7"/>
  <c r="AC168" i="7" s="1"/>
  <c r="Z168" i="7"/>
  <c r="Y168" i="7"/>
  <c r="AF168" i="7" s="1"/>
  <c r="AG168" i="7" s="1"/>
  <c r="AH168" i="7" s="1"/>
  <c r="AI168" i="7" s="1"/>
  <c r="V168" i="7"/>
  <c r="W168" i="7" s="1"/>
  <c r="M168" i="7"/>
  <c r="Q168" i="7" s="1"/>
  <c r="J168" i="7"/>
  <c r="AD160" i="7"/>
  <c r="AE160" i="7" s="1"/>
  <c r="AB160" i="7"/>
  <c r="AA160" i="7"/>
  <c r="AC160" i="7" s="1"/>
  <c r="Z160" i="7"/>
  <c r="Y160" i="7"/>
  <c r="AF160" i="7" s="1"/>
  <c r="AG160" i="7" s="1"/>
  <c r="AH160" i="7" s="1"/>
  <c r="AI160" i="7" s="1"/>
  <c r="V160" i="7"/>
  <c r="W160" i="7" s="1"/>
  <c r="M160" i="7"/>
  <c r="Q160" i="7" s="1"/>
  <c r="J160" i="7"/>
  <c r="AD155" i="7"/>
  <c r="AE155" i="7" s="1"/>
  <c r="AB155" i="7"/>
  <c r="AA155" i="7"/>
  <c r="AC155" i="7" s="1"/>
  <c r="Z155" i="7"/>
  <c r="Y155" i="7"/>
  <c r="AF155" i="7" s="1"/>
  <c r="AG155" i="7" s="1"/>
  <c r="AH155" i="7" s="1"/>
  <c r="AI155" i="7" s="1"/>
  <c r="V155" i="7"/>
  <c r="W155" i="7" s="1"/>
  <c r="M155" i="7"/>
  <c r="Q155" i="7" s="1"/>
  <c r="J155" i="7"/>
  <c r="AD148" i="7"/>
  <c r="AE148" i="7" s="1"/>
  <c r="AB148" i="7"/>
  <c r="AA148" i="7"/>
  <c r="AC148" i="7" s="1"/>
  <c r="Z148" i="7"/>
  <c r="Y148" i="7"/>
  <c r="AF148" i="7" s="1"/>
  <c r="AG148" i="7" s="1"/>
  <c r="AH148" i="7" s="1"/>
  <c r="AI148" i="7" s="1"/>
  <c r="V148" i="7"/>
  <c r="W148" i="7" s="1"/>
  <c r="M148" i="7"/>
  <c r="Q148" i="7" s="1"/>
  <c r="J148" i="7"/>
  <c r="AD139" i="7"/>
  <c r="AE139" i="7" s="1"/>
  <c r="AB139" i="7"/>
  <c r="AA139" i="7"/>
  <c r="AC139" i="7" s="1"/>
  <c r="Z139" i="7"/>
  <c r="Y139" i="7"/>
  <c r="AF139" i="7" s="1"/>
  <c r="AG139" i="7" s="1"/>
  <c r="AH139" i="7" s="1"/>
  <c r="AI139" i="7" s="1"/>
  <c r="V139" i="7"/>
  <c r="W139" i="7" s="1"/>
  <c r="M139" i="7"/>
  <c r="Q139" i="7" s="1"/>
  <c r="J139" i="7"/>
  <c r="AD134" i="7"/>
  <c r="AE134" i="7" s="1"/>
  <c r="AB134" i="7"/>
  <c r="AA134" i="7"/>
  <c r="AC134" i="7" s="1"/>
  <c r="Z134" i="7"/>
  <c r="Y134" i="7"/>
  <c r="AF134" i="7" s="1"/>
  <c r="AG134" i="7" s="1"/>
  <c r="AH134" i="7" s="1"/>
  <c r="AI134" i="7" s="1"/>
  <c r="V134" i="7"/>
  <c r="W134" i="7" s="1"/>
  <c r="M134" i="7"/>
  <c r="Q134" i="7" s="1"/>
  <c r="J134" i="7"/>
  <c r="AD122" i="7"/>
  <c r="AE122" i="7" s="1"/>
  <c r="AB122" i="7"/>
  <c r="AA122" i="7"/>
  <c r="AC122" i="7" s="1"/>
  <c r="Z122" i="7"/>
  <c r="Y122" i="7"/>
  <c r="AF122" i="7" s="1"/>
  <c r="AG122" i="7" s="1"/>
  <c r="AH122" i="7" s="1"/>
  <c r="AI122" i="7" s="1"/>
  <c r="V122" i="7"/>
  <c r="W122" i="7" s="1"/>
  <c r="U122" i="7"/>
  <c r="M122" i="7"/>
  <c r="Q122" i="7" s="1"/>
  <c r="J122" i="7"/>
  <c r="AD111" i="7"/>
  <c r="AE111" i="7" s="1"/>
  <c r="AB111" i="7"/>
  <c r="AA111" i="7"/>
  <c r="AC111" i="7" s="1"/>
  <c r="Z111" i="7"/>
  <c r="Y111" i="7"/>
  <c r="AF111" i="7" s="1"/>
  <c r="AG111" i="7" s="1"/>
  <c r="AH111" i="7" s="1"/>
  <c r="AI111" i="7" s="1"/>
  <c r="V111" i="7"/>
  <c r="W111" i="7" s="1"/>
  <c r="M111" i="7"/>
  <c r="Q111" i="7" s="1"/>
  <c r="J111" i="7"/>
  <c r="AD105" i="7"/>
  <c r="AE105" i="7" s="1"/>
  <c r="AB105" i="7"/>
  <c r="AA105" i="7"/>
  <c r="AC105" i="7" s="1"/>
  <c r="Y105" i="7"/>
  <c r="AF105" i="7" s="1"/>
  <c r="AG105" i="7" s="1"/>
  <c r="AH105" i="7" s="1"/>
  <c r="AI105" i="7" s="1"/>
  <c r="J105" i="7"/>
  <c r="K105" i="7" s="1"/>
  <c r="L105" i="7" s="1"/>
  <c r="M105" i="7" s="1"/>
  <c r="AD103" i="7"/>
  <c r="AE103" i="7" s="1"/>
  <c r="AB103" i="7"/>
  <c r="AA103" i="7"/>
  <c r="AC103" i="7" s="1"/>
  <c r="Y103" i="7"/>
  <c r="AF103" i="7" s="1"/>
  <c r="AG103" i="7" s="1"/>
  <c r="AH103" i="7" s="1"/>
  <c r="AI103" i="7" s="1"/>
  <c r="J103" i="7"/>
  <c r="K103" i="7" s="1"/>
  <c r="L103" i="7" s="1"/>
  <c r="M103" i="7" s="1"/>
  <c r="AD90" i="7"/>
  <c r="AE90" i="7" s="1"/>
  <c r="AB90" i="7"/>
  <c r="AA90" i="7"/>
  <c r="AC90" i="7" s="1"/>
  <c r="Y90" i="7"/>
  <c r="AF90" i="7" s="1"/>
  <c r="AG90" i="7" s="1"/>
  <c r="AH90" i="7" s="1"/>
  <c r="AI90" i="7" s="1"/>
  <c r="J90" i="7"/>
  <c r="K90" i="7" s="1"/>
  <c r="L90" i="7" s="1"/>
  <c r="M90" i="7" s="1"/>
  <c r="AD88" i="7"/>
  <c r="AE88" i="7" s="1"/>
  <c r="AB88" i="7"/>
  <c r="AA88" i="7"/>
  <c r="AC88" i="7" s="1"/>
  <c r="Y88" i="7"/>
  <c r="AF88" i="7" s="1"/>
  <c r="AG88" i="7" s="1"/>
  <c r="AH88" i="7" s="1"/>
  <c r="AI88" i="7" s="1"/>
  <c r="J88" i="7"/>
  <c r="K88" i="7" s="1"/>
  <c r="L88" i="7" s="1"/>
  <c r="M88" i="7" s="1"/>
  <c r="AD78" i="7"/>
  <c r="AE78" i="7" s="1"/>
  <c r="AB78" i="7"/>
  <c r="AA78" i="7"/>
  <c r="AC78" i="7" s="1"/>
  <c r="Y78" i="7"/>
  <c r="AF78" i="7" s="1"/>
  <c r="AG78" i="7" s="1"/>
  <c r="AH78" i="7" s="1"/>
  <c r="AI78" i="7" s="1"/>
  <c r="J78" i="7"/>
  <c r="K78" i="7" s="1"/>
  <c r="L78" i="7" s="1"/>
  <c r="M78" i="7" s="1"/>
  <c r="AD76" i="7"/>
  <c r="AE76" i="7" s="1"/>
  <c r="AB76" i="7"/>
  <c r="AA76" i="7"/>
  <c r="AC76" i="7" s="1"/>
  <c r="Y76" i="7"/>
  <c r="AF76" i="7" s="1"/>
  <c r="AG76" i="7" s="1"/>
  <c r="AH76" i="7" s="1"/>
  <c r="AI76" i="7" s="1"/>
  <c r="J76" i="7"/>
  <c r="K76" i="7" s="1"/>
  <c r="L76" i="7" s="1"/>
  <c r="M76" i="7" s="1"/>
  <c r="AD70" i="7"/>
  <c r="AE70" i="7" s="1"/>
  <c r="AB70" i="7"/>
  <c r="AA70" i="7"/>
  <c r="AC70" i="7" s="1"/>
  <c r="Y70" i="7"/>
  <c r="AF70" i="7" s="1"/>
  <c r="AG70" i="7" s="1"/>
  <c r="AH70" i="7" s="1"/>
  <c r="AI70" i="7" s="1"/>
  <c r="J70" i="7"/>
  <c r="K70" i="7" s="1"/>
  <c r="L70" i="7" s="1"/>
  <c r="M70" i="7" s="1"/>
  <c r="AD67" i="7"/>
  <c r="AE67" i="7" s="1"/>
  <c r="AB67" i="7"/>
  <c r="AA67" i="7"/>
  <c r="AC67" i="7" s="1"/>
  <c r="Y67" i="7"/>
  <c r="AF67" i="7" s="1"/>
  <c r="AG67" i="7" s="1"/>
  <c r="AH67" i="7" s="1"/>
  <c r="AI67" i="7" s="1"/>
  <c r="J67" i="7"/>
  <c r="K67" i="7" s="1"/>
  <c r="L67" i="7" s="1"/>
  <c r="M67" i="7" s="1"/>
  <c r="AD66" i="7"/>
  <c r="AE66" i="7" s="1"/>
  <c r="AB66" i="7"/>
  <c r="AA66" i="7"/>
  <c r="AC66" i="7" s="1"/>
  <c r="Y66" i="7"/>
  <c r="AF66" i="7" s="1"/>
  <c r="AG66" i="7" s="1"/>
  <c r="AH66" i="7" s="1"/>
  <c r="AI66" i="7" s="1"/>
  <c r="J66" i="7"/>
  <c r="K66" i="7" s="1"/>
  <c r="L66" i="7" s="1"/>
  <c r="M66" i="7" s="1"/>
  <c r="AD65" i="7"/>
  <c r="AE65" i="7" s="1"/>
  <c r="AB65" i="7"/>
  <c r="AA65" i="7"/>
  <c r="AC65" i="7" s="1"/>
  <c r="Y65" i="7"/>
  <c r="AF65" i="7" s="1"/>
  <c r="AG65" i="7" s="1"/>
  <c r="AH65" i="7" s="1"/>
  <c r="AI65" i="7" s="1"/>
  <c r="V65" i="7"/>
  <c r="W65" i="7" s="1"/>
  <c r="U65" i="7"/>
  <c r="Q65" i="7"/>
  <c r="T65" i="7" s="1"/>
  <c r="O65" i="7"/>
  <c r="Z65" i="7" s="1"/>
  <c r="AD64" i="7"/>
  <c r="AE64" i="7" s="1"/>
  <c r="AB64" i="7"/>
  <c r="AA64" i="7"/>
  <c r="AC64" i="7" s="1"/>
  <c r="Y64" i="7"/>
  <c r="AF64" i="7" s="1"/>
  <c r="AG64" i="7" s="1"/>
  <c r="AH64" i="7" s="1"/>
  <c r="AI64" i="7" s="1"/>
  <c r="J64" i="7"/>
  <c r="K64" i="7" s="1"/>
  <c r="L64" i="7" s="1"/>
  <c r="M64" i="7" s="1"/>
  <c r="AD63" i="7"/>
  <c r="AE63" i="7" s="1"/>
  <c r="AB63" i="7"/>
  <c r="AA63" i="7"/>
  <c r="AC63" i="7" s="1"/>
  <c r="Y63" i="7"/>
  <c r="AF63" i="7" s="1"/>
  <c r="AG63" i="7" s="1"/>
  <c r="AH63" i="7" s="1"/>
  <c r="AI63" i="7" s="1"/>
  <c r="J63" i="7"/>
  <c r="K63" i="7" s="1"/>
  <c r="L63" i="7" s="1"/>
  <c r="M63" i="7" s="1"/>
  <c r="AD62" i="7"/>
  <c r="AE62" i="7" s="1"/>
  <c r="AB62" i="7"/>
  <c r="AA62" i="7"/>
  <c r="AC62" i="7" s="1"/>
  <c r="Y62" i="7"/>
  <c r="AF62" i="7" s="1"/>
  <c r="AG62" i="7" s="1"/>
  <c r="AH62" i="7" s="1"/>
  <c r="AI62" i="7" s="1"/>
  <c r="J62" i="7"/>
  <c r="K62" i="7" s="1"/>
  <c r="L62" i="7" s="1"/>
  <c r="M62" i="7" s="1"/>
  <c r="AD60" i="7"/>
  <c r="AE60" i="7" s="1"/>
  <c r="AB60" i="7"/>
  <c r="AA60" i="7"/>
  <c r="AC60" i="7" s="1"/>
  <c r="Y60" i="7"/>
  <c r="AF60" i="7" s="1"/>
  <c r="AG60" i="7" s="1"/>
  <c r="AH60" i="7" s="1"/>
  <c r="AI60" i="7" s="1"/>
  <c r="J60" i="7"/>
  <c r="K60" i="7" s="1"/>
  <c r="L60" i="7" s="1"/>
  <c r="M60" i="7" s="1"/>
  <c r="AD52" i="7"/>
  <c r="AE52" i="7" s="1"/>
  <c r="AB52" i="7"/>
  <c r="AA52" i="7"/>
  <c r="AC52" i="7" s="1"/>
  <c r="Y52" i="7"/>
  <c r="AF52" i="7" s="1"/>
  <c r="AG52" i="7" s="1"/>
  <c r="AH52" i="7" s="1"/>
  <c r="AI52" i="7" s="1"/>
  <c r="J52" i="7"/>
  <c r="K52" i="7" s="1"/>
  <c r="L52" i="7" s="1"/>
  <c r="M52" i="7" s="1"/>
  <c r="AD50" i="7"/>
  <c r="AE50" i="7" s="1"/>
  <c r="AB50" i="7"/>
  <c r="AA50" i="7"/>
  <c r="AC50" i="7" s="1"/>
  <c r="Y50" i="7"/>
  <c r="AF50" i="7" s="1"/>
  <c r="AG50" i="7" s="1"/>
  <c r="AH50" i="7" s="1"/>
  <c r="AI50" i="7" s="1"/>
  <c r="M50" i="7"/>
  <c r="Q50" i="7" s="1"/>
  <c r="AD49" i="7"/>
  <c r="AE49" i="7" s="1"/>
  <c r="AB49" i="7"/>
  <c r="AA49" i="7"/>
  <c r="AC49" i="7" s="1"/>
  <c r="Y49" i="7"/>
  <c r="AF49" i="7" s="1"/>
  <c r="AG49" i="7" s="1"/>
  <c r="AH49" i="7" s="1"/>
  <c r="AI49" i="7" s="1"/>
  <c r="J49" i="7"/>
  <c r="K49" i="7" s="1"/>
  <c r="L49" i="7" s="1"/>
  <c r="M49" i="7" s="1"/>
  <c r="AD48" i="7"/>
  <c r="AE48" i="7" s="1"/>
  <c r="AB48" i="7"/>
  <c r="AA48" i="7"/>
  <c r="AC48" i="7" s="1"/>
  <c r="Y48" i="7"/>
  <c r="AF48" i="7" s="1"/>
  <c r="AG48" i="7" s="1"/>
  <c r="AH48" i="7" s="1"/>
  <c r="AI48" i="7" s="1"/>
  <c r="J48" i="7"/>
  <c r="K48" i="7" s="1"/>
  <c r="L48" i="7" s="1"/>
  <c r="M48" i="7" s="1"/>
  <c r="AD47" i="7"/>
  <c r="AE47" i="7" s="1"/>
  <c r="AB47" i="7"/>
  <c r="AA47" i="7"/>
  <c r="AC47" i="7" s="1"/>
  <c r="Y47" i="7"/>
  <c r="AF47" i="7" s="1"/>
  <c r="AG47" i="7" s="1"/>
  <c r="AH47" i="7" s="1"/>
  <c r="AI47" i="7" s="1"/>
  <c r="J47" i="7"/>
  <c r="K47" i="7" s="1"/>
  <c r="L47" i="7" s="1"/>
  <c r="M47" i="7" s="1"/>
  <c r="AD45" i="7"/>
  <c r="AE45" i="7" s="1"/>
  <c r="AB45" i="7"/>
  <c r="AA45" i="7"/>
  <c r="AC45" i="7" s="1"/>
  <c r="Y45" i="7"/>
  <c r="AF45" i="7" s="1"/>
  <c r="AG45" i="7" s="1"/>
  <c r="AH45" i="7" s="1"/>
  <c r="AI45" i="7" s="1"/>
  <c r="J45" i="7"/>
  <c r="K45" i="7" s="1"/>
  <c r="L45" i="7" s="1"/>
  <c r="M45" i="7" s="1"/>
  <c r="AD43" i="7"/>
  <c r="AE43" i="7" s="1"/>
  <c r="AB43" i="7"/>
  <c r="AA43" i="7"/>
  <c r="AC43" i="7" s="1"/>
  <c r="Y43" i="7"/>
  <c r="AF43" i="7" s="1"/>
  <c r="AG43" i="7" s="1"/>
  <c r="AH43" i="7" s="1"/>
  <c r="AI43" i="7" s="1"/>
  <c r="J43" i="7"/>
  <c r="K43" i="7" s="1"/>
  <c r="L43" i="7" s="1"/>
  <c r="M43" i="7" s="1"/>
  <c r="AD41" i="7"/>
  <c r="AE41" i="7" s="1"/>
  <c r="AB41" i="7"/>
  <c r="AA41" i="7"/>
  <c r="AC41" i="7" s="1"/>
  <c r="Y41" i="7"/>
  <c r="AF41" i="7" s="1"/>
  <c r="AG41" i="7" s="1"/>
  <c r="AH41" i="7" s="1"/>
  <c r="AI41" i="7" s="1"/>
  <c r="J41" i="7"/>
  <c r="K41" i="7" s="1"/>
  <c r="L41" i="7" s="1"/>
  <c r="M41" i="7" s="1"/>
  <c r="AD38" i="7"/>
  <c r="AE38" i="7" s="1"/>
  <c r="AB38" i="7"/>
  <c r="AA38" i="7"/>
  <c r="AC38" i="7" s="1"/>
  <c r="Y38" i="7"/>
  <c r="AF38" i="7" s="1"/>
  <c r="AG38" i="7" s="1"/>
  <c r="AH38" i="7" s="1"/>
  <c r="AI38" i="7" s="1"/>
  <c r="J38" i="7"/>
  <c r="K38" i="7" s="1"/>
  <c r="L38" i="7" s="1"/>
  <c r="M38" i="7" s="1"/>
  <c r="AD37" i="7"/>
  <c r="AE37" i="7" s="1"/>
  <c r="AB37" i="7"/>
  <c r="AA37" i="7"/>
  <c r="AC37" i="7" s="1"/>
  <c r="Y37" i="7"/>
  <c r="AF37" i="7" s="1"/>
  <c r="AG37" i="7" s="1"/>
  <c r="AH37" i="7" s="1"/>
  <c r="AI37" i="7" s="1"/>
  <c r="V37" i="7"/>
  <c r="W37" i="7" s="1"/>
  <c r="U37" i="7"/>
  <c r="J37" i="7"/>
  <c r="K37" i="7" s="1"/>
  <c r="L37" i="7" s="1"/>
  <c r="M37" i="7" s="1"/>
  <c r="AD34" i="7"/>
  <c r="AE34" i="7" s="1"/>
  <c r="AB34" i="7"/>
  <c r="AA34" i="7"/>
  <c r="AC34" i="7" s="1"/>
  <c r="Y34" i="7"/>
  <c r="AF34" i="7" s="1"/>
  <c r="AG34" i="7" s="1"/>
  <c r="AH34" i="7" s="1"/>
  <c r="AI34" i="7" s="1"/>
  <c r="J34" i="7"/>
  <c r="K34" i="7" s="1"/>
  <c r="L34" i="7" s="1"/>
  <c r="M34" i="7" s="1"/>
  <c r="AD33" i="7"/>
  <c r="AE33" i="7" s="1"/>
  <c r="AB33" i="7"/>
  <c r="AA33" i="7"/>
  <c r="AC33" i="7" s="1"/>
  <c r="Y33" i="7"/>
  <c r="AF33" i="7" s="1"/>
  <c r="AG33" i="7" s="1"/>
  <c r="AH33" i="7" s="1"/>
  <c r="AI33" i="7" s="1"/>
  <c r="J33" i="7"/>
  <c r="K33" i="7" s="1"/>
  <c r="L33" i="7" s="1"/>
  <c r="M33" i="7" s="1"/>
  <c r="AD32" i="7"/>
  <c r="AE32" i="7" s="1"/>
  <c r="AB32" i="7"/>
  <c r="AA32" i="7"/>
  <c r="AC32" i="7" s="1"/>
  <c r="Y32" i="7"/>
  <c r="AF32" i="7" s="1"/>
  <c r="AG32" i="7" s="1"/>
  <c r="AH32" i="7" s="1"/>
  <c r="AI32" i="7" s="1"/>
  <c r="J32" i="7"/>
  <c r="K32" i="7" s="1"/>
  <c r="L32" i="7" s="1"/>
  <c r="M32" i="7" s="1"/>
  <c r="AD31" i="7"/>
  <c r="AE31" i="7" s="1"/>
  <c r="AB31" i="7"/>
  <c r="AA31" i="7"/>
  <c r="AC31" i="7" s="1"/>
  <c r="Y31" i="7"/>
  <c r="AF31" i="7" s="1"/>
  <c r="AG31" i="7" s="1"/>
  <c r="AH31" i="7" s="1"/>
  <c r="AI31" i="7" s="1"/>
  <c r="J31" i="7"/>
  <c r="K31" i="7" s="1"/>
  <c r="L31" i="7" s="1"/>
  <c r="M31" i="7" s="1"/>
  <c r="AD30" i="7"/>
  <c r="AE30" i="7" s="1"/>
  <c r="AB30" i="7"/>
  <c r="AA30" i="7"/>
  <c r="AC30" i="7" s="1"/>
  <c r="Y30" i="7"/>
  <c r="AF30" i="7" s="1"/>
  <c r="AG30" i="7" s="1"/>
  <c r="AH30" i="7" s="1"/>
  <c r="AI30" i="7" s="1"/>
  <c r="J30" i="7"/>
  <c r="K30" i="7" s="1"/>
  <c r="L30" i="7" s="1"/>
  <c r="M30" i="7" s="1"/>
  <c r="AD29" i="7"/>
  <c r="AE29" i="7" s="1"/>
  <c r="AB29" i="7"/>
  <c r="AA29" i="7"/>
  <c r="AC29" i="7" s="1"/>
  <c r="Y29" i="7"/>
  <c r="AF29" i="7" s="1"/>
  <c r="AG29" i="7" s="1"/>
  <c r="AH29" i="7" s="1"/>
  <c r="AI29" i="7" s="1"/>
  <c r="J29" i="7"/>
  <c r="K29" i="7" s="1"/>
  <c r="L29" i="7" s="1"/>
  <c r="M29" i="7" s="1"/>
  <c r="AD28" i="7"/>
  <c r="AE28" i="7" s="1"/>
  <c r="AB28" i="7"/>
  <c r="AA28" i="7"/>
  <c r="AC28" i="7" s="1"/>
  <c r="Y28" i="7"/>
  <c r="AF28" i="7" s="1"/>
  <c r="AG28" i="7" s="1"/>
  <c r="AH28" i="7" s="1"/>
  <c r="AI28" i="7" s="1"/>
  <c r="J28" i="7"/>
  <c r="K28" i="7" s="1"/>
  <c r="L28" i="7" s="1"/>
  <c r="M28" i="7" s="1"/>
  <c r="AD27" i="7"/>
  <c r="AE27" i="7" s="1"/>
  <c r="AB27" i="7"/>
  <c r="AA27" i="7"/>
  <c r="AC27" i="7" s="1"/>
  <c r="Y27" i="7"/>
  <c r="AF27" i="7" s="1"/>
  <c r="AG27" i="7" s="1"/>
  <c r="AH27" i="7" s="1"/>
  <c r="AI27" i="7" s="1"/>
  <c r="J27" i="7"/>
  <c r="K27" i="7" s="1"/>
  <c r="L27" i="7" s="1"/>
  <c r="M27" i="7" s="1"/>
  <c r="AD23" i="7"/>
  <c r="AE23" i="7" s="1"/>
  <c r="AB23" i="7"/>
  <c r="AA23" i="7"/>
  <c r="AC23" i="7" s="1"/>
  <c r="Y23" i="7"/>
  <c r="AF23" i="7" s="1"/>
  <c r="AG23" i="7" s="1"/>
  <c r="AH23" i="7" s="1"/>
  <c r="AI23" i="7" s="1"/>
  <c r="J23" i="7"/>
  <c r="K23" i="7" s="1"/>
  <c r="L23" i="7" s="1"/>
  <c r="M23" i="7" s="1"/>
  <c r="AD21" i="7"/>
  <c r="AE21" i="7" s="1"/>
  <c r="AB21" i="7"/>
  <c r="AA21" i="7"/>
  <c r="AC21" i="7" s="1"/>
  <c r="Y21" i="7"/>
  <c r="AF21" i="7" s="1"/>
  <c r="AG21" i="7" s="1"/>
  <c r="AH21" i="7" s="1"/>
  <c r="AI21" i="7" s="1"/>
  <c r="V21" i="7"/>
  <c r="W21" i="7" s="1"/>
  <c r="M21" i="7"/>
  <c r="Q21" i="7" s="1"/>
  <c r="R21" i="7" s="1"/>
  <c r="J21" i="7"/>
  <c r="K21" i="7" s="1"/>
  <c r="AD19" i="7"/>
  <c r="AE19" i="7" s="1"/>
  <c r="AB19" i="7"/>
  <c r="AA19" i="7"/>
  <c r="AC19" i="7" s="1"/>
  <c r="Y19" i="7"/>
  <c r="AF19" i="7" s="1"/>
  <c r="AG19" i="7" s="1"/>
  <c r="AH19" i="7" s="1"/>
  <c r="AI19" i="7" s="1"/>
  <c r="J19" i="7"/>
  <c r="K19" i="7" s="1"/>
  <c r="L19" i="7" s="1"/>
  <c r="M19" i="7" s="1"/>
  <c r="AL17" i="7"/>
  <c r="AM17" i="7" s="1"/>
  <c r="AN17" i="7" s="1"/>
  <c r="AO17" i="7" s="1"/>
  <c r="AI17" i="7"/>
  <c r="AD17" i="7"/>
  <c r="AE17" i="7" s="1"/>
  <c r="AB17" i="7"/>
  <c r="AA17" i="7"/>
  <c r="AC17" i="7" s="1"/>
  <c r="Y17" i="7"/>
  <c r="AF17" i="7" s="1"/>
  <c r="AG17" i="7" s="1"/>
  <c r="V17" i="7"/>
  <c r="W17" i="7" s="1"/>
  <c r="L17" i="7"/>
  <c r="M17" i="7" s="1"/>
  <c r="K17" i="7"/>
  <c r="J17" i="7"/>
  <c r="AD15" i="7"/>
  <c r="AE15" i="7" s="1"/>
  <c r="AB15" i="7"/>
  <c r="AA15" i="7"/>
  <c r="AC15" i="7" s="1"/>
  <c r="Y15" i="7"/>
  <c r="AF15" i="7" s="1"/>
  <c r="AG15" i="7" s="1"/>
  <c r="AH15" i="7" s="1"/>
  <c r="AI15" i="7" s="1"/>
  <c r="L15" i="7"/>
  <c r="M15" i="7" s="1"/>
  <c r="A15" i="7"/>
  <c r="A17" i="7" s="1"/>
  <c r="A21" i="7" s="1"/>
  <c r="A27" i="7" s="1"/>
  <c r="A29" i="7" s="1"/>
  <c r="A31" i="7" s="1"/>
  <c r="A33" i="7" s="1"/>
  <c r="A37" i="7" s="1"/>
  <c r="A41" i="7" s="1"/>
  <c r="A45" i="7" s="1"/>
  <c r="A48" i="7" s="1"/>
  <c r="A50" i="7" s="1"/>
  <c r="A60" i="7" s="1"/>
  <c r="A63" i="7" s="1"/>
  <c r="A65" i="7" s="1"/>
  <c r="AQ11" i="7"/>
  <c r="AR11" i="7" s="1"/>
  <c r="AS11" i="7" s="1"/>
  <c r="AI11" i="7"/>
  <c r="AK11" i="7" s="1"/>
  <c r="AL11" i="7" s="1"/>
  <c r="AM11" i="7" s="1"/>
  <c r="AN11" i="7" s="1"/>
  <c r="AO11" i="7" s="1"/>
  <c r="AD11" i="7"/>
  <c r="AE11" i="7" s="1"/>
  <c r="AC11" i="7"/>
  <c r="AB11" i="7"/>
  <c r="Z11" i="7"/>
  <c r="Y11" i="7"/>
  <c r="AF11" i="7" s="1"/>
  <c r="AG11" i="7" s="1"/>
  <c r="V11" i="7"/>
  <c r="W11" i="7" s="1"/>
  <c r="M11" i="7"/>
  <c r="Q11" i="7" s="1"/>
  <c r="R11" i="7" s="1"/>
  <c r="B18" i="6"/>
  <c r="B17" i="6"/>
  <c r="B16" i="6"/>
  <c r="B15" i="6"/>
  <c r="B14" i="6"/>
  <c r="B13" i="6"/>
  <c r="B12" i="6"/>
  <c r="B11" i="6"/>
  <c r="B10" i="6"/>
  <c r="B9" i="6"/>
  <c r="A9" i="6" s="1"/>
  <c r="A7" i="6"/>
  <c r="A6" i="6"/>
  <c r="A5" i="6"/>
  <c r="A4" i="6"/>
  <c r="D3" i="6"/>
  <c r="A3" i="6"/>
  <c r="A13" i="5"/>
  <c r="A12" i="5"/>
  <c r="A10" i="5"/>
  <c r="A9" i="5"/>
  <c r="A8" i="5"/>
  <c r="A7" i="5"/>
  <c r="A6" i="5"/>
  <c r="A5" i="5"/>
  <c r="A4" i="5"/>
  <c r="A3" i="5"/>
  <c r="AE117" i="4"/>
  <c r="AE116" i="4"/>
  <c r="AE115" i="4"/>
  <c r="AE114" i="4"/>
  <c r="AE113" i="4"/>
  <c r="AE112" i="4"/>
  <c r="AE111" i="4"/>
  <c r="AE110" i="4"/>
  <c r="AE109" i="4"/>
  <c r="AE108" i="4"/>
  <c r="AE107" i="4"/>
  <c r="AE106" i="4"/>
  <c r="AE105" i="4"/>
  <c r="AE104" i="4"/>
  <c r="AE103" i="4"/>
  <c r="AE102" i="4"/>
  <c r="AE101" i="4"/>
  <c r="AI100" i="4"/>
  <c r="AJ100" i="4" s="1"/>
  <c r="AK100" i="4" s="1"/>
  <c r="AI99" i="4"/>
  <c r="AJ99" i="4" s="1"/>
  <c r="AK99" i="4" s="1"/>
  <c r="AI98" i="4"/>
  <c r="AJ98" i="4" s="1"/>
  <c r="AK98" i="4" s="1"/>
  <c r="AI96" i="4"/>
  <c r="AJ96" i="4" s="1"/>
  <c r="AF96" i="4"/>
  <c r="AE96" i="4"/>
  <c r="AD96" i="4"/>
  <c r="AC96" i="4"/>
  <c r="AB96" i="4"/>
  <c r="AA96" i="4"/>
  <c r="Z96" i="4"/>
  <c r="Y96" i="4"/>
  <c r="X96" i="4"/>
  <c r="W96" i="4"/>
  <c r="V96" i="4"/>
  <c r="U96" i="4"/>
  <c r="T96" i="4"/>
  <c r="S96" i="4"/>
  <c r="R96" i="4"/>
  <c r="Q96" i="4"/>
  <c r="P96" i="4"/>
  <c r="O96" i="4"/>
  <c r="N96" i="4"/>
  <c r="M96" i="4"/>
  <c r="L96" i="4"/>
  <c r="K96" i="4"/>
  <c r="J96" i="4"/>
  <c r="I96" i="4"/>
  <c r="H96" i="4"/>
  <c r="G96" i="4"/>
  <c r="F96" i="4"/>
  <c r="AI95" i="4"/>
  <c r="AJ95" i="4" s="1"/>
  <c r="AK95" i="4" s="1"/>
  <c r="AJ94" i="4"/>
  <c r="G94" i="4"/>
  <c r="AI93" i="4"/>
  <c r="AJ93" i="4" s="1"/>
  <c r="AK93" i="4" s="1"/>
  <c r="AI91" i="4"/>
  <c r="AJ91" i="4" s="1"/>
  <c r="AK91" i="4" s="1"/>
  <c r="AF91" i="4"/>
  <c r="AI90" i="4"/>
  <c r="AJ90" i="4" s="1"/>
  <c r="AK90" i="4" s="1"/>
  <c r="AI89" i="4"/>
  <c r="AJ89" i="4" s="1"/>
  <c r="AE89" i="4"/>
  <c r="F89" i="4"/>
  <c r="AI88" i="4"/>
  <c r="AJ88" i="4" s="1"/>
  <c r="AF88" i="4"/>
  <c r="AF89" i="4" s="1"/>
  <c r="AE88" i="4"/>
  <c r="F88" i="4"/>
  <c r="AI87" i="4"/>
  <c r="AJ87" i="4" s="1"/>
  <c r="AF86" i="4"/>
  <c r="F86" i="4"/>
  <c r="AF85" i="4"/>
  <c r="F85" i="4"/>
  <c r="AI84" i="4"/>
  <c r="AJ84" i="4" s="1"/>
  <c r="AF84" i="4"/>
  <c r="F84" i="4"/>
  <c r="AI83" i="4"/>
  <c r="AJ83" i="4" s="1"/>
  <c r="AF83" i="4"/>
  <c r="F83" i="4"/>
  <c r="AI82" i="4"/>
  <c r="AJ82" i="4" s="1"/>
  <c r="AF82" i="4"/>
  <c r="F82" i="4"/>
  <c r="AI81" i="4"/>
  <c r="AJ81" i="4" s="1"/>
  <c r="AF81" i="4"/>
  <c r="F81" i="4"/>
  <c r="AI80" i="4"/>
  <c r="AJ80" i="4" s="1"/>
  <c r="AF80" i="4"/>
  <c r="F80" i="4"/>
  <c r="AI79" i="4"/>
  <c r="AJ79" i="4" s="1"/>
  <c r="AF79" i="4"/>
  <c r="F79" i="4"/>
  <c r="AI78" i="4"/>
  <c r="AJ78" i="4" s="1"/>
  <c r="AF78" i="4"/>
  <c r="F78" i="4"/>
  <c r="AI77" i="4"/>
  <c r="AJ77" i="4" s="1"/>
  <c r="AF77" i="4"/>
  <c r="F77" i="4"/>
  <c r="AI76" i="4"/>
  <c r="AJ76" i="4" s="1"/>
  <c r="AF76" i="4"/>
  <c r="F76" i="4"/>
  <c r="AI75" i="4"/>
  <c r="AJ75" i="4" s="1"/>
  <c r="G75" i="4"/>
  <c r="G86" i="4" s="1"/>
  <c r="AI74" i="4"/>
  <c r="AJ74" i="4" s="1"/>
  <c r="AF74" i="4"/>
  <c r="AE74" i="4"/>
  <c r="F74" i="4"/>
  <c r="AI73" i="4"/>
  <c r="AJ73" i="4" s="1"/>
  <c r="AF73" i="4"/>
  <c r="AE73" i="4"/>
  <c r="F73" i="4"/>
  <c r="AI72" i="4"/>
  <c r="AJ72" i="4" s="1"/>
  <c r="AF72" i="4"/>
  <c r="AE72" i="4"/>
  <c r="F72" i="4"/>
  <c r="AI71" i="4"/>
  <c r="AJ71" i="4" s="1"/>
  <c r="AF71" i="4"/>
  <c r="AE71" i="4"/>
  <c r="F71" i="4"/>
  <c r="AI70" i="4"/>
  <c r="AJ70" i="4" s="1"/>
  <c r="AF70" i="4"/>
  <c r="AE70" i="4"/>
  <c r="F70" i="4"/>
  <c r="AI69" i="4"/>
  <c r="AJ69" i="4" s="1"/>
  <c r="AK69" i="4" s="1"/>
  <c r="AI68" i="4"/>
  <c r="AJ68" i="4" s="1"/>
  <c r="AF68" i="4"/>
  <c r="F68" i="4"/>
  <c r="AI67" i="4"/>
  <c r="AJ67" i="4" s="1"/>
  <c r="AF67" i="4"/>
  <c r="F67" i="4"/>
  <c r="AI66" i="4"/>
  <c r="AJ66" i="4" s="1"/>
  <c r="AI65" i="4"/>
  <c r="AJ65" i="4" s="1"/>
  <c r="AF65" i="4"/>
  <c r="AE65" i="4"/>
  <c r="AI64" i="4"/>
  <c r="AJ64" i="4" s="1"/>
  <c r="AF64" i="4"/>
  <c r="AE64" i="4"/>
  <c r="AI63" i="4"/>
  <c r="AJ63" i="4" s="1"/>
  <c r="AF63" i="4"/>
  <c r="AE63" i="4"/>
  <c r="AI62" i="4"/>
  <c r="AJ62" i="4" s="1"/>
  <c r="AI61" i="4"/>
  <c r="AJ61" i="4" s="1"/>
  <c r="AF61" i="4"/>
  <c r="AI60" i="4"/>
  <c r="AJ60" i="4" s="1"/>
  <c r="H60" i="4"/>
  <c r="H61" i="4" s="1"/>
  <c r="AI59" i="4"/>
  <c r="AJ59" i="4" s="1"/>
  <c r="AF59" i="4"/>
  <c r="AI58" i="4"/>
  <c r="AJ58" i="4" s="1"/>
  <c r="AF58" i="4"/>
  <c r="AI57" i="4"/>
  <c r="AJ57" i="4" s="1"/>
  <c r="AF57" i="4"/>
  <c r="AI56" i="4"/>
  <c r="AJ56" i="4" s="1"/>
  <c r="AF56" i="4"/>
  <c r="AI55" i="4"/>
  <c r="AJ55" i="4" s="1"/>
  <c r="AF55" i="4"/>
  <c r="AI54" i="4"/>
  <c r="AJ54" i="4" s="1"/>
  <c r="AF54" i="4"/>
  <c r="AI53" i="4"/>
  <c r="AJ53" i="4" s="1"/>
  <c r="AF53" i="4"/>
  <c r="AI52" i="4"/>
  <c r="AJ52" i="4" s="1"/>
  <c r="AF52" i="4"/>
  <c r="AI51" i="4"/>
  <c r="AJ51" i="4" s="1"/>
  <c r="AF51" i="4"/>
  <c r="AI50" i="4"/>
  <c r="AJ50" i="4" s="1"/>
  <c r="AF50" i="4"/>
  <c r="AF49" i="4"/>
  <c r="AF48" i="4"/>
  <c r="AI47" i="4"/>
  <c r="AJ47" i="4" s="1"/>
  <c r="AF47" i="4"/>
  <c r="AI46" i="4"/>
  <c r="AJ46" i="4" s="1"/>
  <c r="AF46" i="4"/>
  <c r="AI45" i="4"/>
  <c r="AJ45" i="4" s="1"/>
  <c r="AF45" i="4"/>
  <c r="AI44" i="4"/>
  <c r="AJ44" i="4" s="1"/>
  <c r="AF44" i="4"/>
  <c r="AI43" i="4"/>
  <c r="AJ43" i="4" s="1"/>
  <c r="AF43" i="4"/>
  <c r="AI42" i="4"/>
  <c r="AJ42" i="4" s="1"/>
  <c r="AF42" i="4"/>
  <c r="AI41" i="4"/>
  <c r="AJ41" i="4" s="1"/>
  <c r="AF41" i="4"/>
  <c r="AI40" i="4"/>
  <c r="AJ40" i="4" s="1"/>
  <c r="AF40" i="4"/>
  <c r="AI39" i="4"/>
  <c r="AJ39" i="4" s="1"/>
  <c r="AF39" i="4"/>
  <c r="AI38" i="4"/>
  <c r="AJ38" i="4" s="1"/>
  <c r="AF38" i="4"/>
  <c r="AI37" i="4"/>
  <c r="AJ37" i="4" s="1"/>
  <c r="AF37" i="4"/>
  <c r="AI36" i="4"/>
  <c r="AJ36" i="4" s="1"/>
  <c r="AF36" i="4"/>
  <c r="AI35" i="4"/>
  <c r="AJ35" i="4" s="1"/>
  <c r="AF35" i="4"/>
  <c r="AI34" i="4"/>
  <c r="AJ34" i="4" s="1"/>
  <c r="AF34" i="4"/>
  <c r="AI33" i="4"/>
  <c r="AJ33" i="4" s="1"/>
  <c r="AF33" i="4"/>
  <c r="AI32" i="4"/>
  <c r="AJ32" i="4" s="1"/>
  <c r="AF32" i="4"/>
  <c r="AI31" i="4"/>
  <c r="AJ31" i="4" s="1"/>
  <c r="AF31" i="4"/>
  <c r="AI30" i="4"/>
  <c r="AJ30" i="4" s="1"/>
  <c r="AF30" i="4"/>
  <c r="AI29" i="4"/>
  <c r="AJ29" i="4" s="1"/>
  <c r="AF29" i="4"/>
  <c r="AI28" i="4"/>
  <c r="AJ28" i="4" s="1"/>
  <c r="AF28" i="4"/>
  <c r="AI27" i="4"/>
  <c r="AJ27" i="4" s="1"/>
  <c r="AF27" i="4"/>
  <c r="AI26" i="4"/>
  <c r="AJ26" i="4" s="1"/>
  <c r="AF26" i="4"/>
  <c r="AI25" i="4"/>
  <c r="AJ25" i="4" s="1"/>
  <c r="AF25" i="4"/>
  <c r="AI24" i="4"/>
  <c r="AJ24" i="4" s="1"/>
  <c r="AF24" i="4"/>
  <c r="AI23" i="4"/>
  <c r="AJ23" i="4" s="1"/>
  <c r="AF23" i="4"/>
  <c r="AI22" i="4"/>
  <c r="AJ22" i="4" s="1"/>
  <c r="AI21" i="4"/>
  <c r="AJ21" i="4" s="1"/>
  <c r="AF21" i="4"/>
  <c r="AE21" i="4"/>
  <c r="AI20" i="4"/>
  <c r="AJ20" i="4" s="1"/>
  <c r="AF20" i="4"/>
  <c r="AE20" i="4"/>
  <c r="AI19" i="4"/>
  <c r="AJ19" i="4" s="1"/>
  <c r="AF19" i="4"/>
  <c r="AE19" i="4"/>
  <c r="AI18" i="4"/>
  <c r="AJ18" i="4" s="1"/>
  <c r="AF18" i="4"/>
  <c r="AE18" i="4"/>
  <c r="AI17" i="4"/>
  <c r="AJ17" i="4" s="1"/>
  <c r="AF17" i="4"/>
  <c r="AE17" i="4"/>
  <c r="AI16" i="4"/>
  <c r="AJ16" i="4" s="1"/>
  <c r="H16" i="4"/>
  <c r="H21" i="4" s="1"/>
  <c r="AI15" i="4"/>
  <c r="AJ15" i="4" s="1"/>
  <c r="AF15" i="4"/>
  <c r="F15" i="4"/>
  <c r="AI14" i="4"/>
  <c r="AJ14" i="4" s="1"/>
  <c r="AF14" i="4"/>
  <c r="F14" i="4"/>
  <c r="AI13" i="4"/>
  <c r="AJ13" i="4" s="1"/>
  <c r="AF13" i="4"/>
  <c r="F13" i="4"/>
  <c r="AI12" i="4"/>
  <c r="AJ12" i="4" s="1"/>
  <c r="A12" i="4"/>
  <c r="A16" i="4" s="1"/>
  <c r="A22" i="4" s="1"/>
  <c r="A60" i="4" s="1"/>
  <c r="A62" i="4" s="1"/>
  <c r="A66" i="4" s="1"/>
  <c r="A69" i="4" s="1"/>
  <c r="A75" i="4" s="1"/>
  <c r="A87" i="4" s="1"/>
  <c r="A90" i="4" s="1"/>
  <c r="A91" i="4" s="1"/>
  <c r="A92" i="4" s="1"/>
  <c r="A93" i="4" s="1"/>
  <c r="A94" i="4" s="1"/>
  <c r="A95" i="4" s="1"/>
  <c r="A97" i="4" s="1"/>
  <c r="A98" i="4" s="1"/>
  <c r="A99" i="4" s="1"/>
  <c r="A100" i="4" s="1"/>
  <c r="F11" i="4"/>
  <c r="AF10" i="4"/>
  <c r="AF11" i="4" s="1"/>
  <c r="X10" i="4"/>
  <c r="X11" i="4" s="1"/>
  <c r="I10" i="4"/>
  <c r="I11" i="4" s="1"/>
  <c r="G10" i="4"/>
  <c r="G11" i="4" s="1"/>
  <c r="AD9" i="4"/>
  <c r="AC9" i="4"/>
  <c r="AB9" i="4"/>
  <c r="AA9" i="4"/>
  <c r="Z9" i="4"/>
  <c r="Y9" i="4"/>
  <c r="X9" i="4"/>
  <c r="W9" i="4"/>
  <c r="V9" i="4"/>
  <c r="U9" i="4"/>
  <c r="T9" i="4"/>
  <c r="S9" i="4"/>
  <c r="R9" i="4"/>
  <c r="Q9" i="4"/>
  <c r="P9" i="4"/>
  <c r="O9" i="4"/>
  <c r="N9" i="4"/>
  <c r="M9" i="4"/>
  <c r="L9" i="4"/>
  <c r="K9" i="4"/>
  <c r="J9" i="4"/>
  <c r="I9" i="4"/>
  <c r="H9" i="4"/>
  <c r="G9" i="4"/>
  <c r="AE8" i="4"/>
  <c r="AI8" i="4" s="1"/>
  <c r="AJ8" i="4" s="1"/>
  <c r="AD8" i="4"/>
  <c r="AC8" i="4"/>
  <c r="AB8" i="4"/>
  <c r="AA8" i="4"/>
  <c r="Z8" i="4"/>
  <c r="Y8" i="4"/>
  <c r="X8" i="4"/>
  <c r="W8" i="4"/>
  <c r="V8" i="4"/>
  <c r="U8" i="4"/>
  <c r="T8" i="4"/>
  <c r="S8" i="4"/>
  <c r="R8" i="4"/>
  <c r="Q8" i="4"/>
  <c r="P8" i="4"/>
  <c r="O8" i="4"/>
  <c r="N8" i="4"/>
  <c r="M8" i="4"/>
  <c r="L8" i="4"/>
  <c r="K8" i="4"/>
  <c r="J8" i="4"/>
  <c r="I8" i="4"/>
  <c r="H8" i="4"/>
  <c r="G8" i="4"/>
  <c r="D105" i="3"/>
  <c r="D104" i="3"/>
  <c r="D106" i="13" s="1"/>
  <c r="D103" i="3"/>
  <c r="D105" i="13" s="1"/>
  <c r="D102" i="3"/>
  <c r="D104" i="13" s="1"/>
  <c r="D101" i="3"/>
  <c r="D103" i="13" s="1"/>
  <c r="D100" i="3"/>
  <c r="D102" i="13" s="1"/>
  <c r="D99" i="3"/>
  <c r="D101" i="13" s="1"/>
  <c r="D98" i="3"/>
  <c r="D100" i="13" s="1"/>
  <c r="D97" i="3"/>
  <c r="D99" i="13" s="1"/>
  <c r="D96" i="3"/>
  <c r="D98" i="13" s="1"/>
  <c r="D95" i="3"/>
  <c r="D97" i="13" s="1"/>
  <c r="D94" i="3"/>
  <c r="D96" i="13" s="1"/>
  <c r="D93" i="3"/>
  <c r="D95" i="13" s="1"/>
  <c r="D92" i="3"/>
  <c r="D94" i="13" s="1"/>
  <c r="D91" i="3"/>
  <c r="D93" i="13" s="1"/>
  <c r="D90" i="3"/>
  <c r="D92" i="13" s="1"/>
  <c r="D89" i="3"/>
  <c r="D91" i="13" s="1"/>
  <c r="D88" i="3"/>
  <c r="D90" i="13" s="1"/>
  <c r="D87" i="3"/>
  <c r="D89" i="13" s="1"/>
  <c r="D86" i="3"/>
  <c r="D88" i="13" s="1"/>
  <c r="D85" i="3"/>
  <c r="D87" i="13" s="1"/>
  <c r="D84" i="3"/>
  <c r="D86" i="13" s="1"/>
  <c r="D83" i="3"/>
  <c r="D85" i="13" s="1"/>
  <c r="D82" i="3"/>
  <c r="D84" i="13" s="1"/>
  <c r="D81" i="3"/>
  <c r="D83" i="13" s="1"/>
  <c r="D80" i="3"/>
  <c r="D82" i="13" s="1"/>
  <c r="D79" i="3"/>
  <c r="D81" i="13" s="1"/>
  <c r="D78" i="3"/>
  <c r="D80" i="13" s="1"/>
  <c r="D77" i="3"/>
  <c r="D79" i="13" s="1"/>
  <c r="D76" i="3"/>
  <c r="D75" i="3"/>
  <c r="D74" i="3"/>
  <c r="D74" i="13" s="1"/>
  <c r="D73" i="3"/>
  <c r="D73" i="13" s="1"/>
  <c r="D72" i="3"/>
  <c r="D72" i="13" s="1"/>
  <c r="D71" i="3"/>
  <c r="D71" i="13" s="1"/>
  <c r="D70" i="3"/>
  <c r="D70" i="13" s="1"/>
  <c r="D69" i="3"/>
  <c r="D69" i="13" s="1"/>
  <c r="D68" i="3"/>
  <c r="D68" i="13" s="1"/>
  <c r="D67" i="3"/>
  <c r="D67" i="13" s="1"/>
  <c r="D66" i="3"/>
  <c r="D66" i="13" s="1"/>
  <c r="F65" i="3"/>
  <c r="G65" i="3" s="1"/>
  <c r="I65" i="3" s="1"/>
  <c r="J65" i="3" s="1"/>
  <c r="K65" i="3" s="1"/>
  <c r="D65" i="3"/>
  <c r="D65" i="13" s="1"/>
  <c r="D64" i="3"/>
  <c r="D64" i="13" s="1"/>
  <c r="D63" i="3"/>
  <c r="D63" i="13" s="1"/>
  <c r="D62" i="3"/>
  <c r="D62" i="13" s="1"/>
  <c r="D61" i="3"/>
  <c r="D61" i="13" s="1"/>
  <c r="D60" i="3"/>
  <c r="D60" i="13" s="1"/>
  <c r="D59" i="3"/>
  <c r="D59" i="13" s="1"/>
  <c r="D58" i="3"/>
  <c r="D58" i="13" s="1"/>
  <c r="D57" i="3"/>
  <c r="D57" i="13" s="1"/>
  <c r="F56" i="3"/>
  <c r="G56" i="3" s="1"/>
  <c r="I56" i="3" s="1"/>
  <c r="J56" i="3" s="1"/>
  <c r="K56" i="3" s="1"/>
  <c r="D56" i="3"/>
  <c r="D56" i="13" s="1"/>
  <c r="D55" i="3"/>
  <c r="D55" i="13" s="1"/>
  <c r="D54" i="3"/>
  <c r="D54" i="13" s="1"/>
  <c r="F53" i="3"/>
  <c r="G53" i="3" s="1"/>
  <c r="I53" i="3" s="1"/>
  <c r="J53" i="3" s="1"/>
  <c r="K53" i="3" s="1"/>
  <c r="D53" i="3"/>
  <c r="D53" i="13" s="1"/>
  <c r="D52" i="3"/>
  <c r="D52" i="13" s="1"/>
  <c r="D51" i="3"/>
  <c r="D51" i="13" s="1"/>
  <c r="D50" i="3"/>
  <c r="D50" i="13" s="1"/>
  <c r="D49" i="3"/>
  <c r="D49" i="13" s="1"/>
  <c r="D48" i="3"/>
  <c r="D48" i="13" s="1"/>
  <c r="D47" i="3"/>
  <c r="D47" i="13" s="1"/>
  <c r="D46" i="3"/>
  <c r="D46" i="13" s="1"/>
  <c r="D45" i="3"/>
  <c r="D45" i="13" s="1"/>
  <c r="D44" i="3"/>
  <c r="D44" i="13" s="1"/>
  <c r="D43" i="3"/>
  <c r="D42" i="3"/>
  <c r="D43" i="13" s="1"/>
  <c r="D41" i="3"/>
  <c r="D42" i="13" s="1"/>
  <c r="D40" i="3"/>
  <c r="D41" i="13" s="1"/>
  <c r="D39" i="3"/>
  <c r="D40" i="13" s="1"/>
  <c r="D38" i="3"/>
  <c r="D39" i="13" s="1"/>
  <c r="D37" i="3"/>
  <c r="D38" i="13" s="1"/>
  <c r="D36" i="3"/>
  <c r="D37" i="13" s="1"/>
  <c r="D35" i="3"/>
  <c r="D36" i="13" s="1"/>
  <c r="D34" i="3"/>
  <c r="D35" i="13" s="1"/>
  <c r="D33" i="3"/>
  <c r="D34" i="13" s="1"/>
  <c r="D32" i="3"/>
  <c r="D31" i="3"/>
  <c r="D33" i="13" s="1"/>
  <c r="F30" i="3"/>
  <c r="G30" i="3" s="1"/>
  <c r="C30" i="3"/>
  <c r="C32" i="13" s="1"/>
  <c r="F29" i="3"/>
  <c r="G29" i="3" s="1"/>
  <c r="H29" i="3" s="1"/>
  <c r="I29" i="3" s="1"/>
  <c r="J29" i="3" s="1"/>
  <c r="K29" i="3" s="1"/>
  <c r="D29" i="3"/>
  <c r="D31" i="13" s="1"/>
  <c r="F28" i="3"/>
  <c r="G28" i="3" s="1"/>
  <c r="I28" i="3" s="1"/>
  <c r="J28" i="3" s="1"/>
  <c r="K28" i="3" s="1"/>
  <c r="D28" i="3"/>
  <c r="D30" i="13" s="1"/>
  <c r="D27" i="3"/>
  <c r="D29" i="13" s="1"/>
  <c r="D28" i="13"/>
  <c r="D25" i="3"/>
  <c r="D27" i="13" s="1"/>
  <c r="F24" i="3"/>
  <c r="G24" i="3" s="1"/>
  <c r="I24" i="3" s="1"/>
  <c r="J24" i="3" s="1"/>
  <c r="K24" i="3" s="1"/>
  <c r="D24" i="3"/>
  <c r="D26" i="13" s="1"/>
  <c r="D23" i="3"/>
  <c r="D25" i="13" s="1"/>
  <c r="D22" i="3"/>
  <c r="D24" i="13" s="1"/>
  <c r="D21" i="3"/>
  <c r="D23" i="13" s="1"/>
  <c r="F20" i="3"/>
  <c r="G20" i="3" s="1"/>
  <c r="I20" i="3" s="1"/>
  <c r="J20" i="3" s="1"/>
  <c r="K20" i="3" s="1"/>
  <c r="D20" i="3"/>
  <c r="D22" i="13" s="1"/>
  <c r="D19" i="3"/>
  <c r="D21" i="13" s="1"/>
  <c r="D18" i="3"/>
  <c r="D20" i="13" s="1"/>
  <c r="D17" i="3"/>
  <c r="D19" i="13" s="1"/>
  <c r="D16" i="3"/>
  <c r="D18" i="13" s="1"/>
  <c r="F15" i="3"/>
  <c r="G15" i="3" s="1"/>
  <c r="I15" i="3" s="1"/>
  <c r="J15" i="3" s="1"/>
  <c r="K15" i="3" s="1"/>
  <c r="D15" i="3"/>
  <c r="D17" i="13" s="1"/>
  <c r="D14" i="3"/>
  <c r="D16" i="13" s="1"/>
  <c r="D13" i="3"/>
  <c r="D15" i="13" s="1"/>
  <c r="D12" i="3"/>
  <c r="D14" i="13" s="1"/>
  <c r="D11" i="3"/>
  <c r="D13" i="13" s="1"/>
  <c r="D10" i="3"/>
  <c r="A10" i="3" s="1"/>
  <c r="AJ5" i="3"/>
  <c r="E5" i="3"/>
  <c r="F5" i="3" s="1"/>
  <c r="G5" i="3" s="1"/>
  <c r="H5" i="3" s="1"/>
  <c r="I5" i="3" s="1"/>
  <c r="J5" i="3" s="1"/>
  <c r="K5" i="3" s="1"/>
  <c r="L5" i="3" s="1"/>
  <c r="M5" i="3" s="1"/>
  <c r="N5" i="3" s="1"/>
  <c r="O5" i="3" s="1"/>
  <c r="P5" i="3" s="1"/>
  <c r="Q5" i="3" s="1"/>
  <c r="R5" i="3" s="1"/>
  <c r="S5" i="3" s="1"/>
  <c r="T5" i="3" s="1"/>
  <c r="U5" i="3" s="1"/>
  <c r="V5" i="3" s="1"/>
  <c r="W5" i="3" s="1"/>
  <c r="X5" i="3" s="1"/>
  <c r="Y5" i="3" s="1"/>
  <c r="Z5" i="3" s="1"/>
  <c r="AA5" i="3" s="1"/>
  <c r="AB5" i="3" s="1"/>
  <c r="AC5" i="3" s="1"/>
  <c r="AD5" i="3" s="1"/>
  <c r="AE5" i="3" s="1"/>
  <c r="AF5" i="3" s="1"/>
  <c r="AG5" i="3" s="1"/>
  <c r="AH5" i="3" s="1"/>
  <c r="AI5" i="3" s="1"/>
  <c r="AR1057" i="2"/>
  <c r="AS1057" i="2" s="1"/>
  <c r="AO1057" i="2"/>
  <c r="AN1057" i="2"/>
  <c r="C1057" i="2"/>
  <c r="AR1056" i="2"/>
  <c r="AS1056" i="2" s="1"/>
  <c r="AO1056" i="2"/>
  <c r="AN1056" i="2"/>
  <c r="C1056" i="2"/>
  <c r="AR1055" i="2"/>
  <c r="AS1055" i="2" s="1"/>
  <c r="AT1055" i="2" s="1"/>
  <c r="AR1054" i="2"/>
  <c r="AS1054" i="2" s="1"/>
  <c r="AO1054" i="2"/>
  <c r="AN1054" i="2"/>
  <c r="C1054" i="2"/>
  <c r="AR1053" i="2"/>
  <c r="AS1053" i="2" s="1"/>
  <c r="AO1053" i="2"/>
  <c r="AN1053" i="2"/>
  <c r="C1053" i="2"/>
  <c r="AR1052" i="2"/>
  <c r="AS1052" i="2" s="1"/>
  <c r="AO1052" i="2"/>
  <c r="AN1052" i="2"/>
  <c r="C1052" i="2"/>
  <c r="AR1051" i="2"/>
  <c r="AS1051" i="2" s="1"/>
  <c r="AO1051" i="2"/>
  <c r="AN1051" i="2"/>
  <c r="C1051" i="2"/>
  <c r="AR1050" i="2"/>
  <c r="AS1050" i="2" s="1"/>
  <c r="AO1050" i="2"/>
  <c r="AN1050" i="2"/>
  <c r="C1050" i="2"/>
  <c r="AR1049" i="2"/>
  <c r="AS1049" i="2" s="1"/>
  <c r="AO1049" i="2"/>
  <c r="AN1049" i="2"/>
  <c r="C1049" i="2"/>
  <c r="AR1048" i="2"/>
  <c r="AS1048" i="2" s="1"/>
  <c r="AO1048" i="2"/>
  <c r="AN1048" i="2"/>
  <c r="C1048" i="2"/>
  <c r="AR1047" i="2"/>
  <c r="AS1047" i="2" s="1"/>
  <c r="AO1047" i="2"/>
  <c r="AN1047" i="2"/>
  <c r="C1047" i="2"/>
  <c r="AR1046" i="2"/>
  <c r="AS1046" i="2" s="1"/>
  <c r="AO1046" i="2"/>
  <c r="AN1046" i="2"/>
  <c r="C1046" i="2"/>
  <c r="AR1045" i="2"/>
  <c r="AS1045" i="2" s="1"/>
  <c r="AT1045" i="2" s="1"/>
  <c r="AR1044" i="2"/>
  <c r="AS1044" i="2" s="1"/>
  <c r="AO1044" i="2"/>
  <c r="AN1044" i="2"/>
  <c r="C1044" i="2"/>
  <c r="AR1043" i="2"/>
  <c r="AS1043" i="2" s="1"/>
  <c r="AO1043" i="2"/>
  <c r="AN1043" i="2"/>
  <c r="C1043" i="2"/>
  <c r="AR1042" i="2"/>
  <c r="AS1042" i="2" s="1"/>
  <c r="AT1042" i="2" s="1"/>
  <c r="AR1041" i="2"/>
  <c r="AS1041" i="2" s="1"/>
  <c r="AO1041" i="2"/>
  <c r="AN1041" i="2"/>
  <c r="C1041" i="2"/>
  <c r="AR1040" i="2"/>
  <c r="AS1040" i="2" s="1"/>
  <c r="AO1040" i="2"/>
  <c r="AN1040" i="2"/>
  <c r="C1040" i="2"/>
  <c r="AR1039" i="2"/>
  <c r="AS1039" i="2" s="1"/>
  <c r="AO1039" i="2"/>
  <c r="AN1039" i="2"/>
  <c r="C1039" i="2"/>
  <c r="AR1038" i="2"/>
  <c r="AS1038" i="2" s="1"/>
  <c r="AT1038" i="2" s="1"/>
  <c r="AR1037" i="2"/>
  <c r="AS1037" i="2" s="1"/>
  <c r="AO1037" i="2"/>
  <c r="AN1037" i="2"/>
  <c r="C1037" i="2"/>
  <c r="AR1036" i="2"/>
  <c r="AS1036" i="2" s="1"/>
  <c r="AO1036" i="2"/>
  <c r="AN1036" i="2"/>
  <c r="C1036" i="2"/>
  <c r="AR1035" i="2"/>
  <c r="AS1035" i="2" s="1"/>
  <c r="AT1035" i="2" s="1"/>
  <c r="AR1034" i="2"/>
  <c r="AS1034" i="2" s="1"/>
  <c r="AO1034" i="2"/>
  <c r="AN1034" i="2"/>
  <c r="C1034" i="2"/>
  <c r="AR1033" i="2"/>
  <c r="AS1033" i="2" s="1"/>
  <c r="AT1033" i="2" s="1"/>
  <c r="AR1032" i="2"/>
  <c r="AS1032" i="2" s="1"/>
  <c r="AO1032" i="2"/>
  <c r="AN1032" i="2"/>
  <c r="C1032" i="2"/>
  <c r="AR1031" i="2"/>
  <c r="AS1031" i="2" s="1"/>
  <c r="AT1031" i="2" s="1"/>
  <c r="AR1030" i="2"/>
  <c r="AS1030" i="2" s="1"/>
  <c r="AO1030" i="2"/>
  <c r="AN1030" i="2"/>
  <c r="C1030" i="2"/>
  <c r="AR1029" i="2"/>
  <c r="AS1029" i="2" s="1"/>
  <c r="AO1029" i="2"/>
  <c r="AN1029" i="2"/>
  <c r="C1029" i="2"/>
  <c r="AR1028" i="2"/>
  <c r="AS1028" i="2" s="1"/>
  <c r="AO1028" i="2"/>
  <c r="AN1028" i="2"/>
  <c r="C1028" i="2"/>
  <c r="AR1027" i="2"/>
  <c r="AS1027" i="2" s="1"/>
  <c r="AT1027" i="2" s="1"/>
  <c r="AR1026" i="2"/>
  <c r="AS1026" i="2" s="1"/>
  <c r="AO1026" i="2"/>
  <c r="AN1026" i="2"/>
  <c r="C1026" i="2"/>
  <c r="AR1025" i="2"/>
  <c r="AS1025" i="2" s="1"/>
  <c r="AO1025" i="2"/>
  <c r="AN1025" i="2"/>
  <c r="C1025" i="2"/>
  <c r="AR1024" i="2"/>
  <c r="AS1024" i="2" s="1"/>
  <c r="AO1024" i="2"/>
  <c r="AN1024" i="2"/>
  <c r="C1024" i="2"/>
  <c r="AR1023" i="2"/>
  <c r="AS1023" i="2" s="1"/>
  <c r="AO1023" i="2"/>
  <c r="AN1023" i="2"/>
  <c r="C1023" i="2"/>
  <c r="AR1022" i="2"/>
  <c r="AS1022" i="2" s="1"/>
  <c r="AT1022" i="2" s="1"/>
  <c r="AR1021" i="2"/>
  <c r="AS1021" i="2" s="1"/>
  <c r="AO1021" i="2"/>
  <c r="AN1021" i="2"/>
  <c r="C1021" i="2"/>
  <c r="AR1020" i="2"/>
  <c r="AS1020" i="2" s="1"/>
  <c r="AO1020" i="2"/>
  <c r="AN1020" i="2"/>
  <c r="C1020" i="2"/>
  <c r="AR1019" i="2"/>
  <c r="AS1019" i="2" s="1"/>
  <c r="AO1019" i="2"/>
  <c r="AN1019" i="2"/>
  <c r="C1019" i="2"/>
  <c r="AR1018" i="2"/>
  <c r="AS1018" i="2" s="1"/>
  <c r="AO1018" i="2"/>
  <c r="AN1018" i="2"/>
  <c r="C1018" i="2"/>
  <c r="AR1017" i="2"/>
  <c r="AS1017" i="2" s="1"/>
  <c r="AO1017" i="2"/>
  <c r="AN1017" i="2"/>
  <c r="C1017" i="2"/>
  <c r="AR1016" i="2"/>
  <c r="AS1016" i="2" s="1"/>
  <c r="AT1016" i="2" s="1"/>
  <c r="AR1015" i="2"/>
  <c r="AS1015" i="2" s="1"/>
  <c r="AO1015" i="2"/>
  <c r="AN1015" i="2"/>
  <c r="C1015" i="2"/>
  <c r="AR1014" i="2"/>
  <c r="AS1014" i="2" s="1"/>
  <c r="AO1014" i="2"/>
  <c r="AN1014" i="2"/>
  <c r="C1014" i="2"/>
  <c r="AR1013" i="2"/>
  <c r="AS1013" i="2" s="1"/>
  <c r="AO1013" i="2"/>
  <c r="AN1013" i="2"/>
  <c r="C1013" i="2"/>
  <c r="AR1012" i="2"/>
  <c r="AS1012" i="2" s="1"/>
  <c r="AO1012" i="2"/>
  <c r="AN1012" i="2"/>
  <c r="C1012" i="2"/>
  <c r="AR1011" i="2"/>
  <c r="AS1011" i="2" s="1"/>
  <c r="AO1011" i="2"/>
  <c r="AN1011" i="2"/>
  <c r="C1011" i="2"/>
  <c r="AR1010" i="2"/>
  <c r="AS1010" i="2" s="1"/>
  <c r="AO1010" i="2"/>
  <c r="AN1010" i="2"/>
  <c r="C1010" i="2"/>
  <c r="AR1009" i="2"/>
  <c r="AS1009" i="2" s="1"/>
  <c r="AO1009" i="2"/>
  <c r="AN1009" i="2"/>
  <c r="C1009" i="2"/>
  <c r="AR1008" i="2"/>
  <c r="AS1008" i="2" s="1"/>
  <c r="AO1008" i="2"/>
  <c r="AN1008" i="2"/>
  <c r="C1008" i="2"/>
  <c r="AR1007" i="2"/>
  <c r="AS1007" i="2" s="1"/>
  <c r="AO1007" i="2"/>
  <c r="AN1007" i="2"/>
  <c r="C1007" i="2"/>
  <c r="AR1006" i="2"/>
  <c r="AS1006" i="2" s="1"/>
  <c r="AT1006" i="2" s="1"/>
  <c r="AR1005" i="2"/>
  <c r="AS1005" i="2" s="1"/>
  <c r="AO1005" i="2"/>
  <c r="AN1005" i="2"/>
  <c r="C1005" i="2"/>
  <c r="AR1004" i="2"/>
  <c r="AS1004" i="2" s="1"/>
  <c r="AT1004" i="2" s="1"/>
  <c r="AR1003" i="2"/>
  <c r="AS1003" i="2" s="1"/>
  <c r="AT1003" i="2" s="1"/>
  <c r="AR1002" i="2"/>
  <c r="AS1002" i="2" s="1"/>
  <c r="AT998" i="2" s="1"/>
  <c r="AO1002" i="2"/>
  <c r="AN1002" i="2"/>
  <c r="C1002" i="2"/>
  <c r="AO1001" i="2"/>
  <c r="AN1001" i="2"/>
  <c r="C1001" i="2"/>
  <c r="AO1000" i="2"/>
  <c r="AN1000" i="2"/>
  <c r="C1000" i="2"/>
  <c r="AO999" i="2"/>
  <c r="AN999" i="2"/>
  <c r="C999" i="2"/>
  <c r="AR997" i="2"/>
  <c r="AS997" i="2" s="1"/>
  <c r="AO997" i="2"/>
  <c r="AN997" i="2"/>
  <c r="C997" i="2"/>
  <c r="AR996" i="2"/>
  <c r="AS996" i="2" s="1"/>
  <c r="AO996" i="2"/>
  <c r="AN996" i="2"/>
  <c r="C996" i="2"/>
  <c r="AR995" i="2"/>
  <c r="AS995" i="2" s="1"/>
  <c r="AO995" i="2"/>
  <c r="AN995" i="2"/>
  <c r="C995" i="2"/>
  <c r="AR994" i="2"/>
  <c r="AS994" i="2" s="1"/>
  <c r="AT994" i="2" s="1"/>
  <c r="AR993" i="2"/>
  <c r="AS993" i="2" s="1"/>
  <c r="AO993" i="2"/>
  <c r="AN993" i="2"/>
  <c r="C993" i="2"/>
  <c r="AR992" i="2"/>
  <c r="AS992" i="2" s="1"/>
  <c r="AO992" i="2"/>
  <c r="AN992" i="2"/>
  <c r="C992" i="2"/>
  <c r="AR991" i="2"/>
  <c r="AS991" i="2" s="1"/>
  <c r="AO991" i="2"/>
  <c r="AN991" i="2"/>
  <c r="C991" i="2"/>
  <c r="AR990" i="2"/>
  <c r="AS990" i="2" s="1"/>
  <c r="AO990" i="2"/>
  <c r="AN990" i="2"/>
  <c r="C990" i="2"/>
  <c r="AR989" i="2"/>
  <c r="AS989" i="2" s="1"/>
  <c r="AO989" i="2"/>
  <c r="AN989" i="2"/>
  <c r="C989" i="2"/>
  <c r="AR988" i="2"/>
  <c r="AS988" i="2" s="1"/>
  <c r="AO988" i="2"/>
  <c r="AN988" i="2"/>
  <c r="C988" i="2"/>
  <c r="AR987" i="2"/>
  <c r="AS987" i="2" s="1"/>
  <c r="AO987" i="2"/>
  <c r="AN987" i="2"/>
  <c r="C987" i="2"/>
  <c r="AR986" i="2"/>
  <c r="AS986" i="2" s="1"/>
  <c r="AO986" i="2"/>
  <c r="AN986" i="2"/>
  <c r="C986" i="2"/>
  <c r="AR985" i="2"/>
  <c r="AS985" i="2" s="1"/>
  <c r="AO985" i="2"/>
  <c r="AN985" i="2"/>
  <c r="C985" i="2"/>
  <c r="AR984" i="2"/>
  <c r="AS984" i="2" s="1"/>
  <c r="AT984" i="2" s="1"/>
  <c r="AR983" i="2"/>
  <c r="AS983" i="2" s="1"/>
  <c r="AO983" i="2"/>
  <c r="AN983" i="2"/>
  <c r="C983" i="2"/>
  <c r="AR982" i="2"/>
  <c r="AS982" i="2" s="1"/>
  <c r="AO982" i="2"/>
  <c r="AN982" i="2"/>
  <c r="C982" i="2"/>
  <c r="AR981" i="2"/>
  <c r="AS981" i="2" s="1"/>
  <c r="AO981" i="2"/>
  <c r="AN981" i="2"/>
  <c r="C981" i="2"/>
  <c r="AR980" i="2"/>
  <c r="AS980" i="2" s="1"/>
  <c r="AT980" i="2" s="1"/>
  <c r="AO979" i="2"/>
  <c r="AN979" i="2"/>
  <c r="C979" i="2"/>
  <c r="AR978" i="2"/>
  <c r="AS978" i="2" s="1"/>
  <c r="AO978" i="2"/>
  <c r="AN978" i="2"/>
  <c r="C978" i="2"/>
  <c r="AO977" i="2"/>
  <c r="AN977" i="2"/>
  <c r="C977" i="2"/>
  <c r="AO976" i="2"/>
  <c r="AN976" i="2"/>
  <c r="C976" i="2"/>
  <c r="AR975" i="2"/>
  <c r="AS975" i="2" s="1"/>
  <c r="AO975" i="2"/>
  <c r="AN975" i="2"/>
  <c r="C975" i="2"/>
  <c r="AR974" i="2"/>
  <c r="AS974" i="2" s="1"/>
  <c r="AO974" i="2"/>
  <c r="AN974" i="2"/>
  <c r="C974" i="2"/>
  <c r="AR973" i="2"/>
  <c r="AS973" i="2" s="1"/>
  <c r="AO973" i="2"/>
  <c r="AN973" i="2"/>
  <c r="C973" i="2"/>
  <c r="AR972" i="2"/>
  <c r="AS972" i="2" s="1"/>
  <c r="AO972" i="2"/>
  <c r="AN972" i="2"/>
  <c r="C972" i="2"/>
  <c r="AR971" i="2"/>
  <c r="AS971" i="2" s="1"/>
  <c r="AO971" i="2"/>
  <c r="AN971" i="2"/>
  <c r="C971" i="2"/>
  <c r="AR970" i="2"/>
  <c r="AS970" i="2" s="1"/>
  <c r="AO970" i="2"/>
  <c r="AN970" i="2"/>
  <c r="C970" i="2"/>
  <c r="AR969" i="2"/>
  <c r="AS969" i="2" s="1"/>
  <c r="AO969" i="2"/>
  <c r="AN969" i="2"/>
  <c r="C969" i="2"/>
  <c r="AR968" i="2"/>
  <c r="AS968" i="2" s="1"/>
  <c r="AO968" i="2"/>
  <c r="AN968" i="2"/>
  <c r="C968" i="2"/>
  <c r="AR967" i="2"/>
  <c r="AS967" i="2" s="1"/>
  <c r="AO967" i="2"/>
  <c r="AN967" i="2"/>
  <c r="C967" i="2"/>
  <c r="AR966" i="2"/>
  <c r="AS966" i="2" s="1"/>
  <c r="AO966" i="2"/>
  <c r="AN966" i="2"/>
  <c r="C966" i="2"/>
  <c r="AR965" i="2"/>
  <c r="AS965" i="2" s="1"/>
  <c r="AO965" i="2"/>
  <c r="AN965" i="2"/>
  <c r="C965" i="2"/>
  <c r="AR964" i="2"/>
  <c r="AS964" i="2" s="1"/>
  <c r="AO964" i="2"/>
  <c r="AN964" i="2"/>
  <c r="C964" i="2"/>
  <c r="AR963" i="2"/>
  <c r="AS963" i="2" s="1"/>
  <c r="AO963" i="2"/>
  <c r="AN963" i="2"/>
  <c r="C963" i="2"/>
  <c r="AR962" i="2"/>
  <c r="AS962" i="2" s="1"/>
  <c r="AO962" i="2"/>
  <c r="AN962" i="2"/>
  <c r="C962" i="2"/>
  <c r="AR961" i="2"/>
  <c r="AS961" i="2" s="1"/>
  <c r="AO961" i="2"/>
  <c r="AN961" i="2"/>
  <c r="C961" i="2"/>
  <c r="AO960" i="2"/>
  <c r="AN960" i="2"/>
  <c r="C960" i="2"/>
  <c r="AR959" i="2"/>
  <c r="AS959" i="2" s="1"/>
  <c r="AO959" i="2"/>
  <c r="AN959" i="2"/>
  <c r="C959" i="2"/>
  <c r="AR958" i="2"/>
  <c r="AS958" i="2" s="1"/>
  <c r="AO958" i="2"/>
  <c r="AN958" i="2"/>
  <c r="C958" i="2"/>
  <c r="AR957" i="2"/>
  <c r="AS957" i="2" s="1"/>
  <c r="AO957" i="2"/>
  <c r="AN957" i="2"/>
  <c r="C957" i="2"/>
  <c r="AR956" i="2"/>
  <c r="AS956" i="2" s="1"/>
  <c r="AO956" i="2"/>
  <c r="AN956" i="2"/>
  <c r="C956" i="2"/>
  <c r="AR955" i="2"/>
  <c r="AS955" i="2" s="1"/>
  <c r="AO955" i="2"/>
  <c r="AN955" i="2"/>
  <c r="C955" i="2"/>
  <c r="AR954" i="2"/>
  <c r="AS954" i="2" s="1"/>
  <c r="AO954" i="2"/>
  <c r="AN954" i="2"/>
  <c r="C954" i="2"/>
  <c r="AR953" i="2"/>
  <c r="AS953" i="2" s="1"/>
  <c r="AO953" i="2"/>
  <c r="AN953" i="2"/>
  <c r="C953" i="2"/>
  <c r="AR952" i="2"/>
  <c r="AS952" i="2" s="1"/>
  <c r="AO952" i="2"/>
  <c r="AN952" i="2"/>
  <c r="C952" i="2"/>
  <c r="AR951" i="2"/>
  <c r="AS951" i="2" s="1"/>
  <c r="AO951" i="2"/>
  <c r="AN951" i="2"/>
  <c r="C951" i="2"/>
  <c r="AR950" i="2"/>
  <c r="AS950" i="2" s="1"/>
  <c r="AO950" i="2"/>
  <c r="AN950" i="2"/>
  <c r="C950" i="2"/>
  <c r="AR949" i="2"/>
  <c r="AS949" i="2" s="1"/>
  <c r="AO949" i="2"/>
  <c r="AN949" i="2"/>
  <c r="C949" i="2"/>
  <c r="AR948" i="2"/>
  <c r="AS948" i="2" s="1"/>
  <c r="AO948" i="2"/>
  <c r="AN948" i="2"/>
  <c r="C948" i="2"/>
  <c r="AR947" i="2"/>
  <c r="AS947" i="2" s="1"/>
  <c r="AO947" i="2"/>
  <c r="AN947" i="2"/>
  <c r="C947" i="2"/>
  <c r="AR946" i="2"/>
  <c r="AS946" i="2" s="1"/>
  <c r="AO946" i="2"/>
  <c r="AN946" i="2"/>
  <c r="C946" i="2"/>
  <c r="AR945" i="2"/>
  <c r="AS945" i="2" s="1"/>
  <c r="AO945" i="2"/>
  <c r="AN945" i="2"/>
  <c r="C945" i="2"/>
  <c r="AR944" i="2"/>
  <c r="AS944" i="2" s="1"/>
  <c r="AO944" i="2"/>
  <c r="AN944" i="2"/>
  <c r="C944" i="2"/>
  <c r="AR943" i="2"/>
  <c r="AS943" i="2" s="1"/>
  <c r="AO943" i="2"/>
  <c r="AN943" i="2"/>
  <c r="C943" i="2"/>
  <c r="AR942" i="2"/>
  <c r="AS942" i="2" s="1"/>
  <c r="AO942" i="2"/>
  <c r="AN942" i="2"/>
  <c r="C942" i="2"/>
  <c r="AR941" i="2"/>
  <c r="AS941" i="2" s="1"/>
  <c r="AO941" i="2"/>
  <c r="AN941" i="2"/>
  <c r="C941" i="2"/>
  <c r="AO940" i="2"/>
  <c r="AN940" i="2"/>
  <c r="C940" i="2"/>
  <c r="AO939" i="2"/>
  <c r="AN939" i="2"/>
  <c r="C939" i="2"/>
  <c r="AR937" i="2"/>
  <c r="AS937" i="2" s="1"/>
  <c r="AO937" i="2"/>
  <c r="AN937" i="2"/>
  <c r="C937" i="2"/>
  <c r="AR936" i="2"/>
  <c r="AS936" i="2" s="1"/>
  <c r="AO936" i="2"/>
  <c r="AN936" i="2"/>
  <c r="C936" i="2"/>
  <c r="AR935" i="2"/>
  <c r="AS935" i="2" s="1"/>
  <c r="AO935" i="2"/>
  <c r="AN935" i="2"/>
  <c r="C935" i="2"/>
  <c r="AR934" i="2"/>
  <c r="AS934" i="2" s="1"/>
  <c r="AO934" i="2"/>
  <c r="AN934" i="2"/>
  <c r="C934" i="2"/>
  <c r="AR933" i="2"/>
  <c r="AS933" i="2" s="1"/>
  <c r="AO933" i="2"/>
  <c r="AN933" i="2"/>
  <c r="C933" i="2"/>
  <c r="AO932" i="2"/>
  <c r="AN932" i="2"/>
  <c r="C932" i="2"/>
  <c r="AR931" i="2"/>
  <c r="AS931" i="2" s="1"/>
  <c r="AO931" i="2"/>
  <c r="AN931" i="2"/>
  <c r="C931" i="2"/>
  <c r="AR930" i="2"/>
  <c r="AS930" i="2" s="1"/>
  <c r="AO930" i="2"/>
  <c r="AN930" i="2"/>
  <c r="C930" i="2"/>
  <c r="AR928" i="2"/>
  <c r="AS928" i="2" s="1"/>
  <c r="AO928" i="2"/>
  <c r="AN928" i="2"/>
  <c r="C928" i="2"/>
  <c r="AR927" i="2"/>
  <c r="AS927" i="2" s="1"/>
  <c r="AO927" i="2"/>
  <c r="AN927" i="2"/>
  <c r="C927" i="2"/>
  <c r="AO926" i="2"/>
  <c r="AN926" i="2"/>
  <c r="C926" i="2"/>
  <c r="AR925" i="2"/>
  <c r="AS925" i="2" s="1"/>
  <c r="AO925" i="2"/>
  <c r="AN925" i="2"/>
  <c r="C925" i="2"/>
  <c r="AR924" i="2"/>
  <c r="AS924" i="2" s="1"/>
  <c r="AO924" i="2"/>
  <c r="AN924" i="2"/>
  <c r="C924" i="2"/>
  <c r="AR923" i="2"/>
  <c r="AS923" i="2" s="1"/>
  <c r="AO923" i="2"/>
  <c r="AN923" i="2"/>
  <c r="C923" i="2"/>
  <c r="AR922" i="2"/>
  <c r="AS922" i="2" s="1"/>
  <c r="AO922" i="2"/>
  <c r="AN922" i="2"/>
  <c r="C922" i="2"/>
  <c r="AR921" i="2"/>
  <c r="AS921" i="2" s="1"/>
  <c r="AO921" i="2"/>
  <c r="AN921" i="2"/>
  <c r="C921" i="2"/>
  <c r="AR920" i="2"/>
  <c r="AS920" i="2" s="1"/>
  <c r="AO920" i="2"/>
  <c r="AN920" i="2"/>
  <c r="C920" i="2"/>
  <c r="AR919" i="2"/>
  <c r="AS919" i="2" s="1"/>
  <c r="AR918" i="2"/>
  <c r="AS918" i="2" s="1"/>
  <c r="AO918" i="2"/>
  <c r="AN918" i="2"/>
  <c r="C918" i="2"/>
  <c r="AR917" i="2"/>
  <c r="AS917" i="2" s="1"/>
  <c r="AO917" i="2"/>
  <c r="AN917" i="2"/>
  <c r="C917" i="2"/>
  <c r="AR916" i="2"/>
  <c r="AS916" i="2" s="1"/>
  <c r="AT916" i="2" s="1"/>
  <c r="AR915" i="2"/>
  <c r="AS915" i="2" s="1"/>
  <c r="AO915" i="2"/>
  <c r="AN915" i="2"/>
  <c r="AR914" i="2"/>
  <c r="AS914" i="2" s="1"/>
  <c r="AO914" i="2"/>
  <c r="AN914" i="2"/>
  <c r="AR913" i="2"/>
  <c r="AS913" i="2" s="1"/>
  <c r="AO913" i="2"/>
  <c r="AN913" i="2"/>
  <c r="AR912" i="2"/>
  <c r="AS912" i="2" s="1"/>
  <c r="AO912" i="2"/>
  <c r="AN912" i="2"/>
  <c r="AR911" i="2"/>
  <c r="AS911" i="2" s="1"/>
  <c r="AO911" i="2"/>
  <c r="AN911" i="2"/>
  <c r="AR910" i="2"/>
  <c r="AS910" i="2" s="1"/>
  <c r="AO910" i="2"/>
  <c r="AN910" i="2"/>
  <c r="AR909" i="2"/>
  <c r="AS909" i="2" s="1"/>
  <c r="AO909" i="2"/>
  <c r="AN909" i="2"/>
  <c r="AR908" i="2"/>
  <c r="AS908" i="2" s="1"/>
  <c r="AO908" i="2"/>
  <c r="AN908" i="2"/>
  <c r="AR907" i="2"/>
  <c r="AS907" i="2" s="1"/>
  <c r="AO907" i="2"/>
  <c r="AN907" i="2"/>
  <c r="AR906" i="2"/>
  <c r="AS906" i="2" s="1"/>
  <c r="AO906" i="2"/>
  <c r="AN906" i="2"/>
  <c r="AR905" i="2"/>
  <c r="AS905" i="2" s="1"/>
  <c r="AO905" i="2"/>
  <c r="AN905" i="2"/>
  <c r="AR904" i="2"/>
  <c r="AS904" i="2" s="1"/>
  <c r="AO904" i="2"/>
  <c r="AN904" i="2"/>
  <c r="AR903" i="2"/>
  <c r="AS903" i="2" s="1"/>
  <c r="AO903" i="2"/>
  <c r="AN903" i="2"/>
  <c r="AR902" i="2"/>
  <c r="AS902" i="2" s="1"/>
  <c r="AO902" i="2"/>
  <c r="AN902" i="2"/>
  <c r="AR901" i="2"/>
  <c r="AS901" i="2" s="1"/>
  <c r="AO901" i="2"/>
  <c r="AN901" i="2"/>
  <c r="AR900" i="2"/>
  <c r="AS900" i="2" s="1"/>
  <c r="AO900" i="2"/>
  <c r="AN900" i="2"/>
  <c r="AR899" i="2"/>
  <c r="AS899" i="2" s="1"/>
  <c r="AO899" i="2"/>
  <c r="AN899" i="2"/>
  <c r="AR898" i="2"/>
  <c r="AS898" i="2" s="1"/>
  <c r="AO898" i="2"/>
  <c r="AN898" i="2"/>
  <c r="AR897" i="2"/>
  <c r="AS897" i="2" s="1"/>
  <c r="AO897" i="2"/>
  <c r="AN897" i="2"/>
  <c r="AR896" i="2"/>
  <c r="AS896" i="2" s="1"/>
  <c r="AO896" i="2"/>
  <c r="AN896" i="2"/>
  <c r="AR895" i="2"/>
  <c r="AS895" i="2" s="1"/>
  <c r="AO895" i="2"/>
  <c r="AN895" i="2"/>
  <c r="AR894" i="2"/>
  <c r="AS894" i="2" s="1"/>
  <c r="AO894" i="2"/>
  <c r="AN894" i="2"/>
  <c r="AR893" i="2"/>
  <c r="AS893" i="2" s="1"/>
  <c r="AO893" i="2"/>
  <c r="AN893" i="2"/>
  <c r="AR892" i="2"/>
  <c r="AS892" i="2" s="1"/>
  <c r="AO892" i="2"/>
  <c r="AN892" i="2"/>
  <c r="AR891" i="2"/>
  <c r="AS891" i="2" s="1"/>
  <c r="AO891" i="2"/>
  <c r="AN891" i="2"/>
  <c r="AR890" i="2"/>
  <c r="AS890" i="2" s="1"/>
  <c r="AO890" i="2"/>
  <c r="AN890" i="2"/>
  <c r="AR889" i="2"/>
  <c r="AS889" i="2" s="1"/>
  <c r="AO889" i="2"/>
  <c r="AN889" i="2"/>
  <c r="AR888" i="2"/>
  <c r="AS888" i="2" s="1"/>
  <c r="AO888" i="2"/>
  <c r="AN888" i="2"/>
  <c r="AR887" i="2"/>
  <c r="AS887" i="2" s="1"/>
  <c r="AO887" i="2"/>
  <c r="AN887" i="2"/>
  <c r="AR886" i="2"/>
  <c r="AS886" i="2" s="1"/>
  <c r="AO886" i="2"/>
  <c r="AN886" i="2"/>
  <c r="AR885" i="2"/>
  <c r="AS885" i="2" s="1"/>
  <c r="AO885" i="2"/>
  <c r="AN885" i="2"/>
  <c r="AR884" i="2"/>
  <c r="AS884" i="2" s="1"/>
  <c r="AO884" i="2"/>
  <c r="AN884" i="2"/>
  <c r="AR883" i="2"/>
  <c r="AS883" i="2" s="1"/>
  <c r="AO883" i="2"/>
  <c r="AN883" i="2"/>
  <c r="AR882" i="2"/>
  <c r="AS882" i="2" s="1"/>
  <c r="AO882" i="2"/>
  <c r="AN882" i="2"/>
  <c r="AR881" i="2"/>
  <c r="AS881" i="2" s="1"/>
  <c r="AO881" i="2"/>
  <c r="AN881" i="2"/>
  <c r="AR880" i="2"/>
  <c r="AS880" i="2" s="1"/>
  <c r="AO880" i="2"/>
  <c r="AN880" i="2"/>
  <c r="AR879" i="2"/>
  <c r="AS879" i="2" s="1"/>
  <c r="AO879" i="2"/>
  <c r="AN879" i="2"/>
  <c r="AR878" i="2"/>
  <c r="AS878" i="2" s="1"/>
  <c r="AO878" i="2"/>
  <c r="AN878" i="2"/>
  <c r="AR877" i="2"/>
  <c r="AS877" i="2" s="1"/>
  <c r="AO877" i="2"/>
  <c r="AN877" i="2"/>
  <c r="AR876" i="2"/>
  <c r="AS876" i="2" s="1"/>
  <c r="AO876" i="2"/>
  <c r="AN876" i="2"/>
  <c r="AR875" i="2"/>
  <c r="AS875" i="2" s="1"/>
  <c r="AO875" i="2"/>
  <c r="AN875" i="2"/>
  <c r="AR874" i="2"/>
  <c r="AS874" i="2" s="1"/>
  <c r="AO874" i="2"/>
  <c r="AN874" i="2"/>
  <c r="AR873" i="2"/>
  <c r="AS873" i="2" s="1"/>
  <c r="AO873" i="2"/>
  <c r="AN873" i="2"/>
  <c r="AR872" i="2"/>
  <c r="AS872" i="2" s="1"/>
  <c r="AO872" i="2"/>
  <c r="AN872" i="2"/>
  <c r="AR871" i="2"/>
  <c r="AS871" i="2" s="1"/>
  <c r="AO871" i="2"/>
  <c r="AN871" i="2"/>
  <c r="AR870" i="2"/>
  <c r="AS870" i="2" s="1"/>
  <c r="AO870" i="2"/>
  <c r="AN870" i="2"/>
  <c r="AR869" i="2"/>
  <c r="AS869" i="2" s="1"/>
  <c r="AO869" i="2"/>
  <c r="AN869" i="2"/>
  <c r="AO868" i="2"/>
  <c r="AN868" i="2"/>
  <c r="AO867" i="2"/>
  <c r="AN867" i="2"/>
  <c r="AR866" i="2"/>
  <c r="AS866" i="2" s="1"/>
  <c r="AO866" i="2"/>
  <c r="AN866" i="2"/>
  <c r="AR865" i="2"/>
  <c r="AS865" i="2" s="1"/>
  <c r="AO865" i="2"/>
  <c r="AN865" i="2"/>
  <c r="AR864" i="2"/>
  <c r="AS864" i="2" s="1"/>
  <c r="AO864" i="2"/>
  <c r="AN864" i="2"/>
  <c r="AR863" i="2"/>
  <c r="AS863" i="2" s="1"/>
  <c r="AO863" i="2"/>
  <c r="AN863" i="2"/>
  <c r="AR862" i="2"/>
  <c r="AS862" i="2" s="1"/>
  <c r="AO862" i="2"/>
  <c r="AN862" i="2"/>
  <c r="AR861" i="2"/>
  <c r="AS861" i="2" s="1"/>
  <c r="AO861" i="2"/>
  <c r="AN861" i="2"/>
  <c r="C861" i="2"/>
  <c r="C862" i="2" s="1"/>
  <c r="C863" i="2" s="1"/>
  <c r="C864" i="2" s="1"/>
  <c r="C865" i="2" s="1"/>
  <c r="C866" i="2" s="1"/>
  <c r="C867" i="2" s="1"/>
  <c r="C868" i="2" s="1"/>
  <c r="C869" i="2" s="1"/>
  <c r="C870" i="2" s="1"/>
  <c r="C871" i="2" s="1"/>
  <c r="C872" i="2" s="1"/>
  <c r="C873" i="2" s="1"/>
  <c r="C874" i="2" s="1"/>
  <c r="C875" i="2" s="1"/>
  <c r="C876" i="2" s="1"/>
  <c r="C877" i="2" s="1"/>
  <c r="C878" i="2" s="1"/>
  <c r="C879" i="2" s="1"/>
  <c r="C880" i="2" s="1"/>
  <c r="C881" i="2" s="1"/>
  <c r="C882" i="2" s="1"/>
  <c r="C883" i="2" s="1"/>
  <c r="C884" i="2" s="1"/>
  <c r="C885" i="2" s="1"/>
  <c r="C886" i="2" s="1"/>
  <c r="C887" i="2" s="1"/>
  <c r="C888" i="2" s="1"/>
  <c r="C889" i="2" s="1"/>
  <c r="C890" i="2" s="1"/>
  <c r="C891" i="2" s="1"/>
  <c r="C892" i="2" s="1"/>
  <c r="C893" i="2" s="1"/>
  <c r="C894" i="2" s="1"/>
  <c r="C895" i="2" s="1"/>
  <c r="C896" i="2" s="1"/>
  <c r="C897" i="2" s="1"/>
  <c r="C898" i="2" s="1"/>
  <c r="C899" i="2" s="1"/>
  <c r="C900" i="2" s="1"/>
  <c r="C901" i="2" s="1"/>
  <c r="C902" i="2" s="1"/>
  <c r="C903" i="2" s="1"/>
  <c r="C904" i="2" s="1"/>
  <c r="C905" i="2" s="1"/>
  <c r="C906" i="2" s="1"/>
  <c r="C907" i="2" s="1"/>
  <c r="C908" i="2" s="1"/>
  <c r="C909" i="2" s="1"/>
  <c r="C910" i="2" s="1"/>
  <c r="C911" i="2" s="1"/>
  <c r="C912" i="2" s="1"/>
  <c r="C913" i="2" s="1"/>
  <c r="C914" i="2" s="1"/>
  <c r="C915" i="2" s="1"/>
  <c r="AR860" i="2"/>
  <c r="AS860" i="2" s="1"/>
  <c r="AR859" i="2"/>
  <c r="AS859" i="2" s="1"/>
  <c r="AO859" i="2"/>
  <c r="AN859" i="2"/>
  <c r="C859" i="2"/>
  <c r="AR858" i="2"/>
  <c r="AS858" i="2" s="1"/>
  <c r="AO858" i="2"/>
  <c r="AN858" i="2"/>
  <c r="C858" i="2"/>
  <c r="AR857" i="2"/>
  <c r="AS857" i="2" s="1"/>
  <c r="AO857" i="2"/>
  <c r="AN857" i="2"/>
  <c r="C857" i="2"/>
  <c r="AR856" i="2"/>
  <c r="AS856" i="2" s="1"/>
  <c r="AO856" i="2"/>
  <c r="AN856" i="2"/>
  <c r="C856" i="2"/>
  <c r="AR855" i="2"/>
  <c r="AS855" i="2" s="1"/>
  <c r="AO855" i="2"/>
  <c r="AN855" i="2"/>
  <c r="C855" i="2"/>
  <c r="AR854" i="2"/>
  <c r="AS854" i="2" s="1"/>
  <c r="AO854" i="2"/>
  <c r="AN854" i="2"/>
  <c r="C854" i="2"/>
  <c r="AR853" i="2"/>
  <c r="AS853" i="2" s="1"/>
  <c r="AO853" i="2"/>
  <c r="AN853" i="2"/>
  <c r="C853" i="2"/>
  <c r="AR852" i="2"/>
  <c r="AS852" i="2" s="1"/>
  <c r="AO852" i="2"/>
  <c r="AN852" i="2"/>
  <c r="C852" i="2"/>
  <c r="AR851" i="2"/>
  <c r="AS851" i="2" s="1"/>
  <c r="AO851" i="2"/>
  <c r="AN851" i="2"/>
  <c r="C851" i="2"/>
  <c r="AR850" i="2"/>
  <c r="AS850" i="2" s="1"/>
  <c r="AO850" i="2"/>
  <c r="AN850" i="2"/>
  <c r="C850" i="2"/>
  <c r="AR849" i="2"/>
  <c r="AS849" i="2" s="1"/>
  <c r="AO849" i="2"/>
  <c r="AN849" i="2"/>
  <c r="C849" i="2"/>
  <c r="AR848" i="2"/>
  <c r="AS848" i="2" s="1"/>
  <c r="AO848" i="2"/>
  <c r="AN848" i="2"/>
  <c r="C848" i="2"/>
  <c r="AR847" i="2"/>
  <c r="AS847" i="2" s="1"/>
  <c r="AO847" i="2"/>
  <c r="AN847" i="2"/>
  <c r="C847" i="2"/>
  <c r="AO846" i="2"/>
  <c r="AN846" i="2"/>
  <c r="C846" i="2"/>
  <c r="AO845" i="2"/>
  <c r="AN845" i="2"/>
  <c r="C845" i="2"/>
  <c r="AR844" i="2"/>
  <c r="AS844" i="2" s="1"/>
  <c r="AO844" i="2"/>
  <c r="AN844" i="2"/>
  <c r="C844" i="2"/>
  <c r="AR843" i="2"/>
  <c r="AS843" i="2" s="1"/>
  <c r="AO843" i="2"/>
  <c r="AN843" i="2"/>
  <c r="C843" i="2"/>
  <c r="AR842" i="2"/>
  <c r="AS842" i="2" s="1"/>
  <c r="AO842" i="2"/>
  <c r="AN842" i="2"/>
  <c r="C842" i="2"/>
  <c r="AR841" i="2"/>
  <c r="AS841" i="2" s="1"/>
  <c r="AO841" i="2"/>
  <c r="AN841" i="2"/>
  <c r="C841" i="2"/>
  <c r="AR840" i="2"/>
  <c r="AS840" i="2" s="1"/>
  <c r="AO840" i="2"/>
  <c r="AN840" i="2"/>
  <c r="C840" i="2"/>
  <c r="AR839" i="2"/>
  <c r="AS839" i="2" s="1"/>
  <c r="AO839" i="2"/>
  <c r="AN839" i="2"/>
  <c r="C839" i="2"/>
  <c r="AR838" i="2"/>
  <c r="AS838" i="2" s="1"/>
  <c r="AO838" i="2"/>
  <c r="AN838" i="2"/>
  <c r="C838" i="2"/>
  <c r="AR837" i="2"/>
  <c r="AS837" i="2" s="1"/>
  <c r="AO837" i="2"/>
  <c r="AN837" i="2"/>
  <c r="C837" i="2"/>
  <c r="AR836" i="2"/>
  <c r="AS836" i="2" s="1"/>
  <c r="AO836" i="2"/>
  <c r="AN836" i="2"/>
  <c r="C836" i="2"/>
  <c r="AR835" i="2"/>
  <c r="AS835" i="2" s="1"/>
  <c r="AO835" i="2"/>
  <c r="AN835" i="2"/>
  <c r="C835" i="2"/>
  <c r="AR834" i="2"/>
  <c r="AS834" i="2" s="1"/>
  <c r="AT834" i="2" s="1"/>
  <c r="AR833" i="2"/>
  <c r="AS833" i="2" s="1"/>
  <c r="AT833" i="2" s="1"/>
  <c r="AO833" i="2"/>
  <c r="AR832" i="2"/>
  <c r="AS832" i="2" s="1"/>
  <c r="AT832" i="2" s="1"/>
  <c r="AR831" i="2"/>
  <c r="AS831" i="2" s="1"/>
  <c r="AO831" i="2"/>
  <c r="AN831" i="2"/>
  <c r="C831" i="2"/>
  <c r="AR830" i="2"/>
  <c r="AS830" i="2" s="1"/>
  <c r="AO830" i="2"/>
  <c r="AN830" i="2"/>
  <c r="C830" i="2"/>
  <c r="AR829" i="2"/>
  <c r="AS829" i="2" s="1"/>
  <c r="AO829" i="2"/>
  <c r="AN829" i="2"/>
  <c r="C829" i="2"/>
  <c r="AR828" i="2"/>
  <c r="AS828" i="2" s="1"/>
  <c r="AO828" i="2"/>
  <c r="AN828" i="2"/>
  <c r="C828" i="2"/>
  <c r="AR827" i="2"/>
  <c r="AS827" i="2" s="1"/>
  <c r="AO827" i="2"/>
  <c r="AN827" i="2"/>
  <c r="C827" i="2"/>
  <c r="AR826" i="2"/>
  <c r="AS826" i="2" s="1"/>
  <c r="AO826" i="2"/>
  <c r="AN826" i="2"/>
  <c r="C826" i="2"/>
  <c r="AR825" i="2"/>
  <c r="AS825" i="2" s="1"/>
  <c r="AO825" i="2"/>
  <c r="AN825" i="2"/>
  <c r="C825" i="2"/>
  <c r="AR824" i="2"/>
  <c r="AS824" i="2" s="1"/>
  <c r="AO824" i="2"/>
  <c r="AN824" i="2"/>
  <c r="C824" i="2"/>
  <c r="AR823" i="2"/>
  <c r="AS823" i="2" s="1"/>
  <c r="AO823" i="2"/>
  <c r="AN823" i="2"/>
  <c r="C823" i="2"/>
  <c r="AR822" i="2"/>
  <c r="AS822" i="2" s="1"/>
  <c r="AO822" i="2"/>
  <c r="AN822" i="2"/>
  <c r="C822" i="2"/>
  <c r="AR821" i="2"/>
  <c r="AS821" i="2" s="1"/>
  <c r="AT821" i="2" s="1"/>
  <c r="AR820" i="2"/>
  <c r="AS820" i="2" s="1"/>
  <c r="AO820" i="2"/>
  <c r="AN820" i="2"/>
  <c r="C820" i="2"/>
  <c r="AR819" i="2"/>
  <c r="AS819" i="2" s="1"/>
  <c r="AR818" i="2"/>
  <c r="AS818" i="2" s="1"/>
  <c r="AO818" i="2"/>
  <c r="AN818" i="2"/>
  <c r="C818" i="2"/>
  <c r="AR817" i="2"/>
  <c r="AS817" i="2" s="1"/>
  <c r="AO817" i="2"/>
  <c r="AN817" i="2"/>
  <c r="C817" i="2"/>
  <c r="AR816" i="2"/>
  <c r="AS816" i="2" s="1"/>
  <c r="AO816" i="2"/>
  <c r="AN816" i="2"/>
  <c r="C816" i="2"/>
  <c r="AR815" i="2"/>
  <c r="AS815" i="2" s="1"/>
  <c r="AO815" i="2"/>
  <c r="AN815" i="2"/>
  <c r="C815" i="2"/>
  <c r="AR814" i="2"/>
  <c r="AS814" i="2" s="1"/>
  <c r="AT814" i="2" s="1"/>
  <c r="AR813" i="2"/>
  <c r="AS813" i="2" s="1"/>
  <c r="AO813" i="2"/>
  <c r="AN813" i="2"/>
  <c r="C813" i="2"/>
  <c r="AR812" i="2"/>
  <c r="AS812" i="2" s="1"/>
  <c r="AO812" i="2"/>
  <c r="AN812" i="2"/>
  <c r="C812" i="2"/>
  <c r="AR811" i="2"/>
  <c r="AS811" i="2" s="1"/>
  <c r="AO811" i="2"/>
  <c r="AN811" i="2"/>
  <c r="C811" i="2"/>
  <c r="AR810" i="2"/>
  <c r="AS810" i="2" s="1"/>
  <c r="AT810" i="2" s="1"/>
  <c r="AR809" i="2"/>
  <c r="AS809" i="2" s="1"/>
  <c r="AO809" i="2"/>
  <c r="AN809" i="2"/>
  <c r="C809" i="2"/>
  <c r="AR808" i="2"/>
  <c r="AS808" i="2" s="1"/>
  <c r="AO808" i="2"/>
  <c r="AN808" i="2"/>
  <c r="C808" i="2"/>
  <c r="AR807" i="2"/>
  <c r="AS807" i="2" s="1"/>
  <c r="AO807" i="2"/>
  <c r="AN807" i="2"/>
  <c r="C807" i="2"/>
  <c r="AR806" i="2"/>
  <c r="AS806" i="2" s="1"/>
  <c r="AO806" i="2"/>
  <c r="AN806" i="2"/>
  <c r="C806" i="2"/>
  <c r="AR805" i="2"/>
  <c r="AS805" i="2" s="1"/>
  <c r="AO805" i="2"/>
  <c r="AN805" i="2"/>
  <c r="C805" i="2"/>
  <c r="AR804" i="2"/>
  <c r="AS804" i="2" s="1"/>
  <c r="AO804" i="2"/>
  <c r="AN804" i="2"/>
  <c r="C804" i="2"/>
  <c r="AR803" i="2"/>
  <c r="AS803" i="2" s="1"/>
  <c r="AO803" i="2"/>
  <c r="AN803" i="2"/>
  <c r="C803" i="2"/>
  <c r="AR802" i="2"/>
  <c r="AS802" i="2" s="1"/>
  <c r="AO802" i="2"/>
  <c r="AN802" i="2"/>
  <c r="C802" i="2"/>
  <c r="AR801" i="2"/>
  <c r="AS801" i="2" s="1"/>
  <c r="AO801" i="2"/>
  <c r="AN801" i="2"/>
  <c r="C801" i="2"/>
  <c r="AR800" i="2"/>
  <c r="AS800" i="2" s="1"/>
  <c r="AT800" i="2" s="1"/>
  <c r="AR799" i="2"/>
  <c r="AS799" i="2" s="1"/>
  <c r="AO799" i="2"/>
  <c r="AN799" i="2"/>
  <c r="C799" i="2"/>
  <c r="AR798" i="2"/>
  <c r="AS798" i="2" s="1"/>
  <c r="AT798" i="2" s="1"/>
  <c r="AR797" i="2"/>
  <c r="AS797" i="2" s="1"/>
  <c r="AO797" i="2"/>
  <c r="AN797" i="2"/>
  <c r="C797" i="2"/>
  <c r="AR796" i="2"/>
  <c r="AS796" i="2" s="1"/>
  <c r="AT796" i="2" s="1"/>
  <c r="AR795" i="2"/>
  <c r="AS795" i="2" s="1"/>
  <c r="AT795" i="2" s="1"/>
  <c r="AO794" i="2"/>
  <c r="AN794" i="2"/>
  <c r="C794" i="2"/>
  <c r="AO793" i="2"/>
  <c r="AN793" i="2"/>
  <c r="C793" i="2"/>
  <c r="AO792" i="2"/>
  <c r="AN792" i="2"/>
  <c r="C792" i="2"/>
  <c r="AO791" i="2"/>
  <c r="AN791" i="2"/>
  <c r="C791" i="2"/>
  <c r="AR790" i="2"/>
  <c r="AS790" i="2" s="1"/>
  <c r="AT790" i="2" s="1"/>
  <c r="AR789" i="2"/>
  <c r="AS789" i="2" s="1"/>
  <c r="AO789" i="2"/>
  <c r="AN789" i="2"/>
  <c r="C789" i="2"/>
  <c r="AR788" i="2"/>
  <c r="AS788" i="2" s="1"/>
  <c r="AO788" i="2"/>
  <c r="AN788" i="2"/>
  <c r="C788" i="2"/>
  <c r="AR787" i="2"/>
  <c r="AS787" i="2" s="1"/>
  <c r="AO787" i="2"/>
  <c r="AN787" i="2"/>
  <c r="C787" i="2"/>
  <c r="AR786" i="2"/>
  <c r="AS786" i="2" s="1"/>
  <c r="AO786" i="2"/>
  <c r="AN786" i="2"/>
  <c r="C786" i="2"/>
  <c r="AR785" i="2"/>
  <c r="AS785" i="2" s="1"/>
  <c r="AO785" i="2"/>
  <c r="AN785" i="2"/>
  <c r="C785" i="2"/>
  <c r="AR784" i="2"/>
  <c r="AS784" i="2" s="1"/>
  <c r="AO784" i="2"/>
  <c r="AN784" i="2"/>
  <c r="C784" i="2"/>
  <c r="AR783" i="2"/>
  <c r="AS783" i="2" s="1"/>
  <c r="AO783" i="2"/>
  <c r="AN783" i="2"/>
  <c r="C783" i="2"/>
  <c r="AR782" i="2"/>
  <c r="AS782" i="2" s="1"/>
  <c r="AO782" i="2"/>
  <c r="AN782" i="2"/>
  <c r="C782" i="2"/>
  <c r="AR781" i="2"/>
  <c r="AS781" i="2" s="1"/>
  <c r="AO781" i="2"/>
  <c r="AN781" i="2"/>
  <c r="C781" i="2"/>
  <c r="AO780" i="2"/>
  <c r="AN780" i="2"/>
  <c r="C780" i="2"/>
  <c r="AO779" i="2"/>
  <c r="AN779" i="2"/>
  <c r="C779" i="2"/>
  <c r="AO778" i="2"/>
  <c r="AN778" i="2"/>
  <c r="C778" i="2"/>
  <c r="AO777" i="2"/>
  <c r="AN777" i="2"/>
  <c r="C777" i="2"/>
  <c r="AR776" i="2"/>
  <c r="AS776" i="2" s="1"/>
  <c r="AO776" i="2"/>
  <c r="AN776" i="2"/>
  <c r="C776" i="2"/>
  <c r="AR775" i="2"/>
  <c r="AS775" i="2" s="1"/>
  <c r="AO775" i="2"/>
  <c r="AN775" i="2"/>
  <c r="C775" i="2"/>
  <c r="AO774" i="2"/>
  <c r="AN774" i="2"/>
  <c r="C774" i="2"/>
  <c r="AR773" i="2"/>
  <c r="AS773" i="2" s="1"/>
  <c r="AO773" i="2"/>
  <c r="AN773" i="2"/>
  <c r="C773" i="2"/>
  <c r="AR772" i="2"/>
  <c r="AS772" i="2" s="1"/>
  <c r="AO772" i="2"/>
  <c r="AN772" i="2"/>
  <c r="C772" i="2"/>
  <c r="AR771" i="2"/>
  <c r="AS771" i="2" s="1"/>
  <c r="AR770" i="2"/>
  <c r="AS770" i="2" s="1"/>
  <c r="AO770" i="2"/>
  <c r="AN770" i="2"/>
  <c r="C770" i="2"/>
  <c r="AR769" i="2"/>
  <c r="AS769" i="2" s="1"/>
  <c r="AO769" i="2"/>
  <c r="AN769" i="2"/>
  <c r="C769" i="2"/>
  <c r="AR768" i="2"/>
  <c r="AS768" i="2" s="1"/>
  <c r="AO768" i="2"/>
  <c r="AN768" i="2"/>
  <c r="C768" i="2"/>
  <c r="AR767" i="2"/>
  <c r="AS767" i="2" s="1"/>
  <c r="AO767" i="2"/>
  <c r="AN767" i="2"/>
  <c r="C767" i="2"/>
  <c r="AR766" i="2"/>
  <c r="AS766" i="2" s="1"/>
  <c r="AO766" i="2"/>
  <c r="AN766" i="2"/>
  <c r="C766" i="2"/>
  <c r="AR765" i="2"/>
  <c r="AS765" i="2" s="1"/>
  <c r="AO765" i="2"/>
  <c r="AN765" i="2"/>
  <c r="C765" i="2"/>
  <c r="AR764" i="2"/>
  <c r="AS764" i="2" s="1"/>
  <c r="AO764" i="2"/>
  <c r="AN764" i="2"/>
  <c r="C764" i="2"/>
  <c r="AR763" i="2"/>
  <c r="AS763" i="2" s="1"/>
  <c r="AO763" i="2"/>
  <c r="AN763" i="2"/>
  <c r="C763" i="2"/>
  <c r="AR762" i="2"/>
  <c r="AS762" i="2" s="1"/>
  <c r="AO762" i="2"/>
  <c r="AN762" i="2"/>
  <c r="C762" i="2"/>
  <c r="AR761" i="2"/>
  <c r="AS761" i="2" s="1"/>
  <c r="AO761" i="2"/>
  <c r="AN761" i="2"/>
  <c r="C761" i="2"/>
  <c r="AR760" i="2"/>
  <c r="AS760" i="2" s="1"/>
  <c r="AO760" i="2"/>
  <c r="AN760" i="2"/>
  <c r="C760" i="2"/>
  <c r="AR759" i="2"/>
  <c r="AS759" i="2" s="1"/>
  <c r="AR758" i="2"/>
  <c r="AS758" i="2" s="1"/>
  <c r="AT758" i="2" s="1"/>
  <c r="AR757" i="2"/>
  <c r="AS757" i="2" s="1"/>
  <c r="AO757" i="2"/>
  <c r="AN757" i="2"/>
  <c r="C757" i="2"/>
  <c r="AR756" i="2"/>
  <c r="AS756" i="2" s="1"/>
  <c r="AO756" i="2"/>
  <c r="AN756" i="2"/>
  <c r="C756" i="2"/>
  <c r="AR755" i="2"/>
  <c r="AS755" i="2" s="1"/>
  <c r="AO755" i="2"/>
  <c r="AN755" i="2"/>
  <c r="C755" i="2"/>
  <c r="AR754" i="2"/>
  <c r="AS754" i="2" s="1"/>
  <c r="AO754" i="2"/>
  <c r="AN754" i="2"/>
  <c r="C754" i="2"/>
  <c r="AR753" i="2"/>
  <c r="AS753" i="2" s="1"/>
  <c r="AO753" i="2"/>
  <c r="AN753" i="2"/>
  <c r="C753" i="2"/>
  <c r="AR752" i="2"/>
  <c r="AS752" i="2" s="1"/>
  <c r="AO752" i="2"/>
  <c r="AN752" i="2"/>
  <c r="C752" i="2"/>
  <c r="AR751" i="2"/>
  <c r="AS751" i="2" s="1"/>
  <c r="AO751" i="2"/>
  <c r="AN751" i="2"/>
  <c r="C751" i="2"/>
  <c r="AO750" i="2"/>
  <c r="AN750" i="2"/>
  <c r="C750" i="2"/>
  <c r="AR749" i="2"/>
  <c r="AS749" i="2" s="1"/>
  <c r="AO749" i="2"/>
  <c r="AN749" i="2"/>
  <c r="C749" i="2"/>
  <c r="AR748" i="2"/>
  <c r="AS748" i="2" s="1"/>
  <c r="AO748" i="2"/>
  <c r="AN748" i="2"/>
  <c r="C748" i="2"/>
  <c r="AR747" i="2"/>
  <c r="AS747" i="2" s="1"/>
  <c r="AO747" i="2"/>
  <c r="AN747" i="2"/>
  <c r="C747" i="2"/>
  <c r="AR746" i="2"/>
  <c r="AS746" i="2" s="1"/>
  <c r="AO746" i="2"/>
  <c r="AN746" i="2"/>
  <c r="C746" i="2"/>
  <c r="AR745" i="2"/>
  <c r="AS745" i="2" s="1"/>
  <c r="AO745" i="2"/>
  <c r="AN745" i="2"/>
  <c r="C745" i="2"/>
  <c r="AR744" i="2"/>
  <c r="AS744" i="2" s="1"/>
  <c r="AO744" i="2"/>
  <c r="AN744" i="2"/>
  <c r="C744" i="2"/>
  <c r="AR743" i="2"/>
  <c r="AS743" i="2" s="1"/>
  <c r="AO743" i="2"/>
  <c r="AN743" i="2"/>
  <c r="C743" i="2"/>
  <c r="AR742" i="2"/>
  <c r="AS742" i="2" s="1"/>
  <c r="AO742" i="2"/>
  <c r="AN742" i="2"/>
  <c r="C742" i="2"/>
  <c r="AR741" i="2"/>
  <c r="AS741" i="2" s="1"/>
  <c r="AO741" i="2"/>
  <c r="AN741" i="2"/>
  <c r="C741" i="2"/>
  <c r="AR740" i="2"/>
  <c r="AS740" i="2" s="1"/>
  <c r="AR739" i="2"/>
  <c r="AS739" i="2" s="1"/>
  <c r="AT739" i="2" s="1"/>
  <c r="AR738" i="2"/>
  <c r="AS738" i="2" s="1"/>
  <c r="AO738" i="2"/>
  <c r="AN738" i="2"/>
  <c r="C738" i="2"/>
  <c r="AR737" i="2"/>
  <c r="AS737" i="2" s="1"/>
  <c r="AO737" i="2"/>
  <c r="AN737" i="2"/>
  <c r="C737" i="2"/>
  <c r="AR736" i="2"/>
  <c r="AS736" i="2" s="1"/>
  <c r="AO736" i="2"/>
  <c r="AN736" i="2"/>
  <c r="C736" i="2"/>
  <c r="AR735" i="2"/>
  <c r="AS735" i="2" s="1"/>
  <c r="AO735" i="2"/>
  <c r="AN735" i="2"/>
  <c r="C735" i="2"/>
  <c r="AR734" i="2"/>
  <c r="AS734" i="2" s="1"/>
  <c r="AO734" i="2"/>
  <c r="AN734" i="2"/>
  <c r="C734" i="2"/>
  <c r="AR733" i="2"/>
  <c r="AS733" i="2" s="1"/>
  <c r="AT733" i="2" s="1"/>
  <c r="AO732" i="2"/>
  <c r="AN732" i="2"/>
  <c r="C732" i="2"/>
  <c r="AO731" i="2"/>
  <c r="AN731" i="2"/>
  <c r="C731" i="2"/>
  <c r="AR730" i="2"/>
  <c r="AS730" i="2" s="1"/>
  <c r="AO730" i="2"/>
  <c r="AN730" i="2"/>
  <c r="C730" i="2"/>
  <c r="AR729" i="2"/>
  <c r="AS729" i="2" s="1"/>
  <c r="AO729" i="2"/>
  <c r="AN729" i="2"/>
  <c r="C729" i="2"/>
  <c r="AR728" i="2"/>
  <c r="AS728" i="2" s="1"/>
  <c r="AO728" i="2"/>
  <c r="AN728" i="2"/>
  <c r="C728" i="2"/>
  <c r="AR727" i="2"/>
  <c r="AS727" i="2" s="1"/>
  <c r="AO727" i="2"/>
  <c r="AN727" i="2"/>
  <c r="C727" i="2"/>
  <c r="AR726" i="2"/>
  <c r="AS726" i="2" s="1"/>
  <c r="AO726" i="2"/>
  <c r="AN726" i="2"/>
  <c r="C726" i="2"/>
  <c r="AR725" i="2"/>
  <c r="AS725" i="2" s="1"/>
  <c r="AO725" i="2"/>
  <c r="AN725" i="2"/>
  <c r="C725" i="2"/>
  <c r="AR724" i="2"/>
  <c r="AS724" i="2" s="1"/>
  <c r="AO724" i="2"/>
  <c r="AN724" i="2"/>
  <c r="C724" i="2"/>
  <c r="AR723" i="2"/>
  <c r="AS723" i="2" s="1"/>
  <c r="AO723" i="2"/>
  <c r="AN723" i="2"/>
  <c r="C723" i="2"/>
  <c r="AR722" i="2"/>
  <c r="AS722" i="2" s="1"/>
  <c r="AO722" i="2"/>
  <c r="AN722" i="2"/>
  <c r="C722" i="2"/>
  <c r="AR721" i="2"/>
  <c r="AS721" i="2" s="1"/>
  <c r="AO721" i="2"/>
  <c r="AN721" i="2"/>
  <c r="C721" i="2"/>
  <c r="AR720" i="2"/>
  <c r="AS720" i="2" s="1"/>
  <c r="AO720" i="2"/>
  <c r="AN720" i="2"/>
  <c r="C720" i="2"/>
  <c r="AR719" i="2"/>
  <c r="AS719" i="2" s="1"/>
  <c r="AO719" i="2"/>
  <c r="AN719" i="2"/>
  <c r="C719" i="2"/>
  <c r="AR718" i="2"/>
  <c r="AS718" i="2" s="1"/>
  <c r="AO718" i="2"/>
  <c r="AN718" i="2"/>
  <c r="C718" i="2"/>
  <c r="AR717" i="2"/>
  <c r="AS717" i="2" s="1"/>
  <c r="AO717" i="2"/>
  <c r="AN717" i="2"/>
  <c r="C717" i="2"/>
  <c r="AR716" i="2"/>
  <c r="AS716" i="2" s="1"/>
  <c r="AO716" i="2"/>
  <c r="AN716" i="2"/>
  <c r="C716" i="2"/>
  <c r="AR715" i="2"/>
  <c r="AS715" i="2" s="1"/>
  <c r="AO715" i="2"/>
  <c r="AN715" i="2"/>
  <c r="C715" i="2"/>
  <c r="AR714" i="2"/>
  <c r="AS714" i="2" s="1"/>
  <c r="AO714" i="2"/>
  <c r="AN714" i="2"/>
  <c r="C714" i="2"/>
  <c r="AR713" i="2"/>
  <c r="AS713" i="2" s="1"/>
  <c r="AO713" i="2"/>
  <c r="AN713" i="2"/>
  <c r="C713" i="2"/>
  <c r="AR712" i="2"/>
  <c r="AS712" i="2" s="1"/>
  <c r="AO712" i="2"/>
  <c r="AN712" i="2"/>
  <c r="C712" i="2"/>
  <c r="AR711" i="2"/>
  <c r="AS711" i="2" s="1"/>
  <c r="AO711" i="2"/>
  <c r="AN711" i="2"/>
  <c r="C711" i="2"/>
  <c r="AO710" i="2"/>
  <c r="AN710" i="2"/>
  <c r="C710" i="2"/>
  <c r="AO709" i="2"/>
  <c r="AN709" i="2"/>
  <c r="C709" i="2"/>
  <c r="AR708" i="2"/>
  <c r="AS708" i="2" s="1"/>
  <c r="AO708" i="2"/>
  <c r="AN708" i="2"/>
  <c r="C708" i="2"/>
  <c r="AR707" i="2"/>
  <c r="AS707" i="2" s="1"/>
  <c r="AO707" i="2"/>
  <c r="AN707" i="2"/>
  <c r="C707" i="2"/>
  <c r="AR706" i="2"/>
  <c r="AS706" i="2" s="1"/>
  <c r="AO706" i="2"/>
  <c r="AN706" i="2"/>
  <c r="C706" i="2"/>
  <c r="AR705" i="2"/>
  <c r="AS705" i="2" s="1"/>
  <c r="AO705" i="2"/>
  <c r="AN705" i="2"/>
  <c r="C705" i="2"/>
  <c r="AR704" i="2"/>
  <c r="AS704" i="2" s="1"/>
  <c r="AO704" i="2"/>
  <c r="AN704" i="2"/>
  <c r="C704" i="2"/>
  <c r="AR703" i="2"/>
  <c r="AS703" i="2" s="1"/>
  <c r="AO703" i="2"/>
  <c r="AN703" i="2"/>
  <c r="C703" i="2"/>
  <c r="AR702" i="2"/>
  <c r="AS702" i="2" s="1"/>
  <c r="AO702" i="2"/>
  <c r="AN702" i="2"/>
  <c r="C702" i="2"/>
  <c r="AR701" i="2"/>
  <c r="AS701" i="2" s="1"/>
  <c r="AO701" i="2"/>
  <c r="AN701" i="2"/>
  <c r="C701" i="2"/>
  <c r="AR700" i="2"/>
  <c r="AS700" i="2" s="1"/>
  <c r="AO700" i="2"/>
  <c r="AN700" i="2"/>
  <c r="C700" i="2"/>
  <c r="AR699" i="2"/>
  <c r="AS699" i="2" s="1"/>
  <c r="AO699" i="2"/>
  <c r="AN699" i="2"/>
  <c r="C699" i="2"/>
  <c r="AR698" i="2"/>
  <c r="AS698" i="2" s="1"/>
  <c r="AO698" i="2"/>
  <c r="AN698" i="2"/>
  <c r="C698" i="2"/>
  <c r="AR697" i="2"/>
  <c r="AS697" i="2" s="1"/>
  <c r="AO697" i="2"/>
  <c r="AN697" i="2"/>
  <c r="C697" i="2"/>
  <c r="AR696" i="2"/>
  <c r="AS696" i="2" s="1"/>
  <c r="AO696" i="2"/>
  <c r="AN696" i="2"/>
  <c r="C696" i="2"/>
  <c r="AO695" i="2"/>
  <c r="AN695" i="2"/>
  <c r="C695" i="2"/>
  <c r="AO694" i="2"/>
  <c r="AN694" i="2"/>
  <c r="C694" i="2"/>
  <c r="AO693" i="2"/>
  <c r="AN693" i="2"/>
  <c r="C693" i="2"/>
  <c r="AO692" i="2"/>
  <c r="AN692" i="2"/>
  <c r="C692" i="2"/>
  <c r="AR691" i="2"/>
  <c r="AS691" i="2" s="1"/>
  <c r="AO691" i="2"/>
  <c r="AN691" i="2"/>
  <c r="C691" i="2"/>
  <c r="AO690" i="2"/>
  <c r="AN690" i="2"/>
  <c r="C690" i="2"/>
  <c r="AO689" i="2"/>
  <c r="AN689" i="2"/>
  <c r="C689" i="2"/>
  <c r="AR688" i="2"/>
  <c r="AS688" i="2" s="1"/>
  <c r="AO688" i="2"/>
  <c r="AN688" i="2"/>
  <c r="C688" i="2"/>
  <c r="AR687" i="2"/>
  <c r="AS687" i="2" s="1"/>
  <c r="AO687" i="2"/>
  <c r="AN687" i="2"/>
  <c r="C687" i="2"/>
  <c r="AR686" i="2"/>
  <c r="AS686" i="2" s="1"/>
  <c r="AO686" i="2"/>
  <c r="AN686" i="2"/>
  <c r="C686" i="2"/>
  <c r="AR685" i="2"/>
  <c r="AS685" i="2" s="1"/>
  <c r="AR684" i="2"/>
  <c r="AS684" i="2" s="1"/>
  <c r="AO684" i="2"/>
  <c r="AN684" i="2"/>
  <c r="C684" i="2"/>
  <c r="AR683" i="2"/>
  <c r="AS683" i="2" s="1"/>
  <c r="AO683" i="2"/>
  <c r="AN683" i="2"/>
  <c r="C683" i="2"/>
  <c r="AR682" i="2"/>
  <c r="AS682" i="2" s="1"/>
  <c r="AO682" i="2"/>
  <c r="AN682" i="2"/>
  <c r="C682" i="2"/>
  <c r="AO681" i="2"/>
  <c r="AN681" i="2"/>
  <c r="C681" i="2"/>
  <c r="AO680" i="2"/>
  <c r="AN680" i="2"/>
  <c r="C680" i="2"/>
  <c r="AR679" i="2"/>
  <c r="AS679" i="2" s="1"/>
  <c r="AR678" i="2"/>
  <c r="AS678" i="2" s="1"/>
  <c r="AT678" i="2" s="1"/>
  <c r="AR677" i="2"/>
  <c r="AS677" i="2" s="1"/>
  <c r="AO677" i="2"/>
  <c r="AN677" i="2"/>
  <c r="C677" i="2"/>
  <c r="AR676" i="2"/>
  <c r="AS676" i="2" s="1"/>
  <c r="AO676" i="2"/>
  <c r="AN676" i="2"/>
  <c r="C676" i="2"/>
  <c r="AR675" i="2"/>
  <c r="AS675" i="2" s="1"/>
  <c r="AO675" i="2"/>
  <c r="AN675" i="2"/>
  <c r="C675" i="2"/>
  <c r="AO674" i="2"/>
  <c r="AN674" i="2"/>
  <c r="C674" i="2"/>
  <c r="AR673" i="2"/>
  <c r="AS673" i="2" s="1"/>
  <c r="AO673" i="2"/>
  <c r="AN673" i="2"/>
  <c r="C673" i="2"/>
  <c r="AR672" i="2"/>
  <c r="AS672" i="2" s="1"/>
  <c r="AO672" i="2"/>
  <c r="AN672" i="2"/>
  <c r="C672" i="2"/>
  <c r="AR671" i="2"/>
  <c r="AS671" i="2" s="1"/>
  <c r="AO671" i="2"/>
  <c r="AN671" i="2"/>
  <c r="C671" i="2"/>
  <c r="AO670" i="2"/>
  <c r="AN670" i="2"/>
  <c r="C670" i="2"/>
  <c r="AR669" i="2"/>
  <c r="AS669" i="2" s="1"/>
  <c r="AO669" i="2"/>
  <c r="AN669" i="2"/>
  <c r="C669" i="2"/>
  <c r="AR667" i="2"/>
  <c r="AS667" i="2" s="1"/>
  <c r="AO667" i="2"/>
  <c r="AN667" i="2"/>
  <c r="C667" i="2"/>
  <c r="AR666" i="2"/>
  <c r="AS666" i="2" s="1"/>
  <c r="AT666" i="2" s="1"/>
  <c r="AO665" i="2"/>
  <c r="AN665" i="2"/>
  <c r="C665" i="2"/>
  <c r="AR664" i="2"/>
  <c r="AS664" i="2" s="1"/>
  <c r="AO664" i="2"/>
  <c r="AN664" i="2"/>
  <c r="C664" i="2"/>
  <c r="AR663" i="2"/>
  <c r="AS663" i="2" s="1"/>
  <c r="AO663" i="2"/>
  <c r="AN663" i="2"/>
  <c r="C663" i="2"/>
  <c r="AO662" i="2"/>
  <c r="AN662" i="2"/>
  <c r="C662" i="2"/>
  <c r="AR661" i="2"/>
  <c r="AS661" i="2" s="1"/>
  <c r="AO661" i="2"/>
  <c r="AN661" i="2"/>
  <c r="C661" i="2"/>
  <c r="AR660" i="2"/>
  <c r="AS660" i="2" s="1"/>
  <c r="AO660" i="2"/>
  <c r="AN660" i="2"/>
  <c r="C660" i="2"/>
  <c r="AR659" i="2"/>
  <c r="AS659" i="2" s="1"/>
  <c r="AO659" i="2"/>
  <c r="AN659" i="2"/>
  <c r="C659" i="2"/>
  <c r="AR658" i="2"/>
  <c r="AS658" i="2" s="1"/>
  <c r="AO658" i="2"/>
  <c r="AN658" i="2"/>
  <c r="C658" i="2"/>
  <c r="AR657" i="2"/>
  <c r="AS657" i="2" s="1"/>
  <c r="AO657" i="2"/>
  <c r="AN657" i="2"/>
  <c r="C657" i="2"/>
  <c r="AR656" i="2"/>
  <c r="AS656" i="2" s="1"/>
  <c r="AO656" i="2"/>
  <c r="AN656" i="2"/>
  <c r="C656" i="2"/>
  <c r="AR655" i="2"/>
  <c r="AS655" i="2" s="1"/>
  <c r="AO655" i="2"/>
  <c r="AN655" i="2"/>
  <c r="C655" i="2"/>
  <c r="AR654" i="2"/>
  <c r="AS654" i="2" s="1"/>
  <c r="AO654" i="2"/>
  <c r="AN654" i="2"/>
  <c r="C654" i="2"/>
  <c r="AR653" i="2"/>
  <c r="AS653" i="2" s="1"/>
  <c r="AR652" i="2"/>
  <c r="AS652" i="2" s="1"/>
  <c r="AO652" i="2"/>
  <c r="AN652" i="2"/>
  <c r="C652" i="2"/>
  <c r="AO651" i="2"/>
  <c r="AN651" i="2"/>
  <c r="C651" i="2"/>
  <c r="AR650" i="2"/>
  <c r="AS650" i="2" s="1"/>
  <c r="AO650" i="2"/>
  <c r="AN650" i="2"/>
  <c r="C650" i="2"/>
  <c r="AR649" i="2"/>
  <c r="AS649" i="2" s="1"/>
  <c r="AO649" i="2"/>
  <c r="AN649" i="2"/>
  <c r="C649" i="2"/>
  <c r="AR648" i="2"/>
  <c r="AS648" i="2" s="1"/>
  <c r="AR647" i="2"/>
  <c r="AS647" i="2" s="1"/>
  <c r="AO647" i="2"/>
  <c r="AN647" i="2"/>
  <c r="C647" i="2"/>
  <c r="AR646" i="2"/>
  <c r="AS646" i="2" s="1"/>
  <c r="AO646" i="2"/>
  <c r="AN646" i="2"/>
  <c r="C646" i="2"/>
  <c r="AR645" i="2"/>
  <c r="AS645" i="2" s="1"/>
  <c r="AO645" i="2"/>
  <c r="AN645" i="2"/>
  <c r="C645" i="2"/>
  <c r="AR644" i="2"/>
  <c r="AS644" i="2" s="1"/>
  <c r="AO644" i="2"/>
  <c r="AN644" i="2"/>
  <c r="C644" i="2"/>
  <c r="AR643" i="2"/>
  <c r="AS643" i="2" s="1"/>
  <c r="AO643" i="2"/>
  <c r="AN643" i="2"/>
  <c r="C643" i="2"/>
  <c r="AR642" i="2"/>
  <c r="AS642" i="2" s="1"/>
  <c r="AO642" i="2"/>
  <c r="AN642" i="2"/>
  <c r="C642" i="2"/>
  <c r="AR641" i="2"/>
  <c r="AS641" i="2" s="1"/>
  <c r="AO641" i="2"/>
  <c r="AN641" i="2"/>
  <c r="C641" i="2"/>
  <c r="AR640" i="2"/>
  <c r="AS640" i="2" s="1"/>
  <c r="AO640" i="2"/>
  <c r="AN640" i="2"/>
  <c r="C640" i="2"/>
  <c r="AR639" i="2"/>
  <c r="AS639" i="2" s="1"/>
  <c r="AO639" i="2"/>
  <c r="AN639" i="2"/>
  <c r="C639" i="2"/>
  <c r="AR638" i="2"/>
  <c r="AS638" i="2" s="1"/>
  <c r="AO638" i="2"/>
  <c r="AN638" i="2"/>
  <c r="C638" i="2"/>
  <c r="AR637" i="2"/>
  <c r="AS637" i="2" s="1"/>
  <c r="AO637" i="2"/>
  <c r="AN637" i="2"/>
  <c r="C637" i="2"/>
  <c r="AR636" i="2"/>
  <c r="AS636" i="2" s="1"/>
  <c r="AO636" i="2"/>
  <c r="AN636" i="2"/>
  <c r="C636" i="2"/>
  <c r="AR635" i="2"/>
  <c r="AS635" i="2" s="1"/>
  <c r="AO635" i="2"/>
  <c r="AN635" i="2"/>
  <c r="C635" i="2"/>
  <c r="AR634" i="2"/>
  <c r="AS634" i="2" s="1"/>
  <c r="AO634" i="2"/>
  <c r="AN634" i="2"/>
  <c r="C634" i="2"/>
  <c r="AR633" i="2"/>
  <c r="AS633" i="2" s="1"/>
  <c r="AO633" i="2"/>
  <c r="AN633" i="2"/>
  <c r="C633" i="2"/>
  <c r="AR632" i="2"/>
  <c r="AS632" i="2" s="1"/>
  <c r="AO632" i="2"/>
  <c r="AN632" i="2"/>
  <c r="C632" i="2"/>
  <c r="AR631" i="2"/>
  <c r="AS631" i="2" s="1"/>
  <c r="AO631" i="2"/>
  <c r="AN631" i="2"/>
  <c r="C631" i="2"/>
  <c r="AR630" i="2"/>
  <c r="AS630" i="2" s="1"/>
  <c r="AO630" i="2"/>
  <c r="AN630" i="2"/>
  <c r="C630" i="2"/>
  <c r="AR629" i="2"/>
  <c r="AS629" i="2" s="1"/>
  <c r="AO629" i="2"/>
  <c r="AN629" i="2"/>
  <c r="C629" i="2"/>
  <c r="AR628" i="2"/>
  <c r="AS628" i="2" s="1"/>
  <c r="AO628" i="2"/>
  <c r="AN628" i="2"/>
  <c r="C628" i="2"/>
  <c r="AR627" i="2"/>
  <c r="AS627" i="2" s="1"/>
  <c r="AO627" i="2"/>
  <c r="AN627" i="2"/>
  <c r="C627" i="2"/>
  <c r="AR626" i="2"/>
  <c r="AS626" i="2" s="1"/>
  <c r="AO626" i="2"/>
  <c r="AN626" i="2"/>
  <c r="C626" i="2"/>
  <c r="AR625" i="2"/>
  <c r="AS625" i="2" s="1"/>
  <c r="AO625" i="2"/>
  <c r="AN625" i="2"/>
  <c r="C625" i="2"/>
  <c r="AR624" i="2"/>
  <c r="AS624" i="2" s="1"/>
  <c r="AO624" i="2"/>
  <c r="AN624" i="2"/>
  <c r="C624" i="2"/>
  <c r="AR623" i="2"/>
  <c r="AS623" i="2" s="1"/>
  <c r="AO623" i="2"/>
  <c r="AN623" i="2"/>
  <c r="C623" i="2"/>
  <c r="AR622" i="2"/>
  <c r="AS622" i="2" s="1"/>
  <c r="AO622" i="2"/>
  <c r="AN622" i="2"/>
  <c r="C622" i="2"/>
  <c r="AR621" i="2"/>
  <c r="AS621" i="2" s="1"/>
  <c r="AO621" i="2"/>
  <c r="AN621" i="2"/>
  <c r="C621" i="2"/>
  <c r="AR620" i="2"/>
  <c r="AS620" i="2" s="1"/>
  <c r="AO620" i="2"/>
  <c r="AN620" i="2"/>
  <c r="C620" i="2"/>
  <c r="AR619" i="2"/>
  <c r="AS619" i="2" s="1"/>
  <c r="AO619" i="2"/>
  <c r="AN619" i="2"/>
  <c r="C619" i="2"/>
  <c r="AR618" i="2"/>
  <c r="AS618" i="2" s="1"/>
  <c r="AO618" i="2"/>
  <c r="AN618" i="2"/>
  <c r="C618" i="2"/>
  <c r="AR617" i="2"/>
  <c r="AS617" i="2" s="1"/>
  <c r="AO617" i="2"/>
  <c r="AN617" i="2"/>
  <c r="C617" i="2"/>
  <c r="AR616" i="2"/>
  <c r="AS616" i="2" s="1"/>
  <c r="AO616" i="2"/>
  <c r="AN616" i="2"/>
  <c r="C616" i="2"/>
  <c r="AR615" i="2"/>
  <c r="AS615" i="2" s="1"/>
  <c r="AO615" i="2"/>
  <c r="AN615" i="2"/>
  <c r="C615" i="2"/>
  <c r="AR614" i="2"/>
  <c r="AS614" i="2" s="1"/>
  <c r="AO614" i="2"/>
  <c r="AN614" i="2"/>
  <c r="C614" i="2"/>
  <c r="AR613" i="2"/>
  <c r="AS613" i="2" s="1"/>
  <c r="AO613" i="2"/>
  <c r="AN613" i="2"/>
  <c r="C613" i="2"/>
  <c r="AR612" i="2"/>
  <c r="AS612" i="2" s="1"/>
  <c r="AO612" i="2"/>
  <c r="AN612" i="2"/>
  <c r="C612" i="2"/>
  <c r="AR611" i="2"/>
  <c r="AS611" i="2" s="1"/>
  <c r="AO611" i="2"/>
  <c r="AN611" i="2"/>
  <c r="C611" i="2"/>
  <c r="AR610" i="2"/>
  <c r="AS610" i="2" s="1"/>
  <c r="AO610" i="2"/>
  <c r="AN610" i="2"/>
  <c r="C610" i="2"/>
  <c r="AR609" i="2"/>
  <c r="AS609" i="2" s="1"/>
  <c r="AO609" i="2"/>
  <c r="AN609" i="2"/>
  <c r="C609" i="2"/>
  <c r="AR608" i="2"/>
  <c r="AS608" i="2" s="1"/>
  <c r="AO608" i="2"/>
  <c r="AN608" i="2"/>
  <c r="C608" i="2"/>
  <c r="AR607" i="2"/>
  <c r="AS607" i="2" s="1"/>
  <c r="AO607" i="2"/>
  <c r="AN607" i="2"/>
  <c r="C607" i="2"/>
  <c r="AR606" i="2"/>
  <c r="AS606" i="2" s="1"/>
  <c r="AO606" i="2"/>
  <c r="AN606" i="2"/>
  <c r="C606" i="2"/>
  <c r="AR605" i="2"/>
  <c r="AS605" i="2" s="1"/>
  <c r="AO605" i="2"/>
  <c r="AN605" i="2"/>
  <c r="C605" i="2"/>
  <c r="AR604" i="2"/>
  <c r="AS604" i="2" s="1"/>
  <c r="AT604" i="2" s="1"/>
  <c r="AR603" i="2"/>
  <c r="AS603" i="2" s="1"/>
  <c r="AO603" i="2"/>
  <c r="AN603" i="2"/>
  <c r="C603" i="2"/>
  <c r="AR602" i="2"/>
  <c r="AS602" i="2" s="1"/>
  <c r="AO602" i="2"/>
  <c r="AN602" i="2"/>
  <c r="C602" i="2"/>
  <c r="AR601" i="2"/>
  <c r="AS601" i="2" s="1"/>
  <c r="AO601" i="2"/>
  <c r="AN601" i="2"/>
  <c r="C601" i="2"/>
  <c r="AR600" i="2"/>
  <c r="AS600" i="2" s="1"/>
  <c r="AO600" i="2"/>
  <c r="AN600" i="2"/>
  <c r="C600" i="2"/>
  <c r="AR599" i="2"/>
  <c r="AS599" i="2" s="1"/>
  <c r="AO599" i="2"/>
  <c r="AN599" i="2"/>
  <c r="C599" i="2"/>
  <c r="AR598" i="2"/>
  <c r="AS598" i="2" s="1"/>
  <c r="AO598" i="2"/>
  <c r="AN598" i="2"/>
  <c r="C598" i="2"/>
  <c r="AR597" i="2"/>
  <c r="AS597" i="2" s="1"/>
  <c r="AO597" i="2"/>
  <c r="AN597" i="2"/>
  <c r="C597" i="2"/>
  <c r="AR596" i="2"/>
  <c r="AS596" i="2" s="1"/>
  <c r="AO596" i="2"/>
  <c r="AN596" i="2"/>
  <c r="C596" i="2"/>
  <c r="AR595" i="2"/>
  <c r="AS595" i="2" s="1"/>
  <c r="AO595" i="2"/>
  <c r="AN595" i="2"/>
  <c r="C595" i="2"/>
  <c r="AR594" i="2"/>
  <c r="AS594" i="2" s="1"/>
  <c r="AT594" i="2" s="1"/>
  <c r="AR593" i="2"/>
  <c r="AS593" i="2" s="1"/>
  <c r="AO593" i="2"/>
  <c r="AN593" i="2"/>
  <c r="C593" i="2"/>
  <c r="AR592" i="2"/>
  <c r="AS592" i="2" s="1"/>
  <c r="AO592" i="2"/>
  <c r="AN592" i="2"/>
  <c r="C592" i="2"/>
  <c r="AR591" i="2"/>
  <c r="AS591" i="2" s="1"/>
  <c r="AO591" i="2"/>
  <c r="AN591" i="2"/>
  <c r="C591" i="2"/>
  <c r="AR590" i="2"/>
  <c r="AS590" i="2" s="1"/>
  <c r="AT590" i="2" s="1"/>
  <c r="AR589" i="2"/>
  <c r="AS589" i="2" s="1"/>
  <c r="AO589" i="2"/>
  <c r="C589" i="2"/>
  <c r="AR588" i="2"/>
  <c r="AS588" i="2" s="1"/>
  <c r="AO588" i="2"/>
  <c r="C588" i="2"/>
  <c r="AR587" i="2"/>
  <c r="AS587" i="2" s="1"/>
  <c r="AO587" i="2"/>
  <c r="C587" i="2"/>
  <c r="AR586" i="2"/>
  <c r="AS586" i="2" s="1"/>
  <c r="AO586" i="2"/>
  <c r="C586" i="2"/>
  <c r="AR585" i="2"/>
  <c r="AS585" i="2" s="1"/>
  <c r="AO585" i="2"/>
  <c r="C585" i="2"/>
  <c r="AO584" i="2"/>
  <c r="C584" i="2"/>
  <c r="AO583" i="2"/>
  <c r="C583" i="2"/>
  <c r="AR582" i="2"/>
  <c r="AS582" i="2" s="1"/>
  <c r="AO582" i="2"/>
  <c r="C582" i="2"/>
  <c r="AR581" i="2"/>
  <c r="AS581" i="2" s="1"/>
  <c r="AO581" i="2"/>
  <c r="C581" i="2"/>
  <c r="AR580" i="2"/>
  <c r="AS580" i="2" s="1"/>
  <c r="AO580" i="2"/>
  <c r="C580" i="2"/>
  <c r="AR579" i="2"/>
  <c r="AS579" i="2" s="1"/>
  <c r="AO579" i="2"/>
  <c r="C579" i="2"/>
  <c r="AR578" i="2"/>
  <c r="AS578" i="2" s="1"/>
  <c r="AO578" i="2"/>
  <c r="C578" i="2"/>
  <c r="AR577" i="2"/>
  <c r="AS577" i="2" s="1"/>
  <c r="AO577" i="2"/>
  <c r="C577" i="2"/>
  <c r="AR576" i="2"/>
  <c r="AS576" i="2" s="1"/>
  <c r="AO576" i="2"/>
  <c r="C576" i="2"/>
  <c r="AR575" i="2"/>
  <c r="AS575" i="2" s="1"/>
  <c r="AO575" i="2"/>
  <c r="C575" i="2"/>
  <c r="AR574" i="2"/>
  <c r="AS574" i="2" s="1"/>
  <c r="AO574" i="2"/>
  <c r="C574" i="2"/>
  <c r="AR573" i="2"/>
  <c r="AS573" i="2" s="1"/>
  <c r="AO573" i="2"/>
  <c r="C573" i="2"/>
  <c r="AR572" i="2"/>
  <c r="AS572" i="2" s="1"/>
  <c r="AO572" i="2"/>
  <c r="C572" i="2"/>
  <c r="AR571" i="2"/>
  <c r="AS571" i="2" s="1"/>
  <c r="AO571" i="2"/>
  <c r="C571" i="2"/>
  <c r="AR570" i="2"/>
  <c r="AS570" i="2" s="1"/>
  <c r="AO570" i="2"/>
  <c r="C570" i="2"/>
  <c r="AR569" i="2"/>
  <c r="AS569" i="2" s="1"/>
  <c r="AO569" i="2"/>
  <c r="C569" i="2"/>
  <c r="AR568" i="2"/>
  <c r="AS568" i="2" s="1"/>
  <c r="AO568" i="2"/>
  <c r="C568" i="2"/>
  <c r="AR567" i="2"/>
  <c r="AS567" i="2" s="1"/>
  <c r="AO567" i="2"/>
  <c r="C567" i="2"/>
  <c r="AR566" i="2"/>
  <c r="AS566" i="2" s="1"/>
  <c r="AO566" i="2"/>
  <c r="C566" i="2"/>
  <c r="AR565" i="2"/>
  <c r="AS565" i="2" s="1"/>
  <c r="AO565" i="2"/>
  <c r="C565" i="2"/>
  <c r="AR564" i="2"/>
  <c r="AS564" i="2" s="1"/>
  <c r="AR563" i="2"/>
  <c r="AS563" i="2" s="1"/>
  <c r="AO563" i="2"/>
  <c r="AN563" i="2"/>
  <c r="C563" i="2"/>
  <c r="AR562" i="2"/>
  <c r="AS562" i="2" s="1"/>
  <c r="AT562" i="2" s="1"/>
  <c r="AR561" i="2"/>
  <c r="AS561" i="2" s="1"/>
  <c r="AO561" i="2"/>
  <c r="AN561" i="2"/>
  <c r="C561" i="2"/>
  <c r="AR560" i="2"/>
  <c r="AS560" i="2" s="1"/>
  <c r="AO560" i="2"/>
  <c r="AN560" i="2"/>
  <c r="C560" i="2"/>
  <c r="AR559" i="2"/>
  <c r="AS559" i="2" s="1"/>
  <c r="AO559" i="2"/>
  <c r="AN559" i="2"/>
  <c r="C559" i="2"/>
  <c r="AR558" i="2"/>
  <c r="AS558" i="2" s="1"/>
  <c r="AT558" i="2" s="1"/>
  <c r="AR557" i="2"/>
  <c r="AS557" i="2" s="1"/>
  <c r="AT557" i="2" s="1"/>
  <c r="AR556" i="2"/>
  <c r="AS556" i="2" s="1"/>
  <c r="AO556" i="2"/>
  <c r="AN556" i="2"/>
  <c r="C556" i="2"/>
  <c r="AR555" i="2"/>
  <c r="AS555" i="2" s="1"/>
  <c r="AO555" i="2"/>
  <c r="AN555" i="2"/>
  <c r="C555" i="2"/>
  <c r="AR554" i="2"/>
  <c r="AS554" i="2" s="1"/>
  <c r="AO554" i="2"/>
  <c r="AN554" i="2"/>
  <c r="C554" i="2"/>
  <c r="AR553" i="2"/>
  <c r="AS553" i="2" s="1"/>
  <c r="AO553" i="2"/>
  <c r="AN553" i="2"/>
  <c r="C553" i="2"/>
  <c r="AR552" i="2"/>
  <c r="AS552" i="2" s="1"/>
  <c r="AO552" i="2"/>
  <c r="AN552" i="2"/>
  <c r="C552" i="2"/>
  <c r="AR551" i="2"/>
  <c r="AS551" i="2" s="1"/>
  <c r="AO551" i="2"/>
  <c r="AN551" i="2"/>
  <c r="C551" i="2"/>
  <c r="AR550" i="2"/>
  <c r="AS550" i="2" s="1"/>
  <c r="AO550" i="2"/>
  <c r="AN550" i="2"/>
  <c r="C550" i="2"/>
  <c r="AR549" i="2"/>
  <c r="AS549" i="2" s="1"/>
  <c r="AO549" i="2"/>
  <c r="AN549" i="2"/>
  <c r="C549" i="2"/>
  <c r="AO548" i="2"/>
  <c r="AN548" i="2"/>
  <c r="C548" i="2"/>
  <c r="AO547" i="2"/>
  <c r="AN547" i="2"/>
  <c r="C547" i="2"/>
  <c r="AO546" i="2"/>
  <c r="AN546" i="2"/>
  <c r="C546" i="2"/>
  <c r="AO545" i="2"/>
  <c r="AN545" i="2"/>
  <c r="C545" i="2"/>
  <c r="AR544" i="2"/>
  <c r="AS544" i="2" s="1"/>
  <c r="AO544" i="2"/>
  <c r="AN544" i="2"/>
  <c r="C544" i="2"/>
  <c r="AO543" i="2"/>
  <c r="AN543" i="2"/>
  <c r="C543" i="2"/>
  <c r="AO542" i="2"/>
  <c r="AN542" i="2"/>
  <c r="C542" i="2"/>
  <c r="AR541" i="2"/>
  <c r="AS541" i="2" s="1"/>
  <c r="AO541" i="2"/>
  <c r="AN541" i="2"/>
  <c r="C541" i="2"/>
  <c r="AR540" i="2"/>
  <c r="AS540" i="2" s="1"/>
  <c r="AO540" i="2"/>
  <c r="AN540" i="2"/>
  <c r="C540" i="2"/>
  <c r="AR539" i="2"/>
  <c r="AS539" i="2" s="1"/>
  <c r="AR538" i="2"/>
  <c r="AS538" i="2" s="1"/>
  <c r="AO538" i="2"/>
  <c r="AN538" i="2"/>
  <c r="C538" i="2"/>
  <c r="AR537" i="2"/>
  <c r="AS537" i="2" s="1"/>
  <c r="AO537" i="2"/>
  <c r="AN537" i="2"/>
  <c r="C537" i="2"/>
  <c r="AR536" i="2"/>
  <c r="AS536" i="2" s="1"/>
  <c r="AO536" i="2"/>
  <c r="AN536" i="2"/>
  <c r="C536" i="2"/>
  <c r="AR535" i="2"/>
  <c r="AS535" i="2" s="1"/>
  <c r="AO535" i="2"/>
  <c r="AN535" i="2"/>
  <c r="C535" i="2"/>
  <c r="AR534" i="2"/>
  <c r="AS534" i="2" s="1"/>
  <c r="AO534" i="2"/>
  <c r="AN534" i="2"/>
  <c r="C534" i="2"/>
  <c r="AR533" i="2"/>
  <c r="AS533" i="2" s="1"/>
  <c r="AT533" i="2" s="1"/>
  <c r="AR532" i="2"/>
  <c r="AS532" i="2" s="1"/>
  <c r="AO532" i="2"/>
  <c r="AN532" i="2"/>
  <c r="C532" i="2"/>
  <c r="AR531" i="2"/>
  <c r="AS531" i="2" s="1"/>
  <c r="AO531" i="2"/>
  <c r="AN531" i="2"/>
  <c r="C531" i="2"/>
  <c r="AR530" i="2"/>
  <c r="AS530" i="2" s="1"/>
  <c r="AO530" i="2"/>
  <c r="AN530" i="2"/>
  <c r="C530" i="2"/>
  <c r="AR529" i="2"/>
  <c r="AS529" i="2" s="1"/>
  <c r="AO529" i="2"/>
  <c r="AN529" i="2"/>
  <c r="C529" i="2"/>
  <c r="AR528" i="2"/>
  <c r="AS528" i="2" s="1"/>
  <c r="AT528" i="2" s="1"/>
  <c r="AR527" i="2"/>
  <c r="AS527" i="2" s="1"/>
  <c r="AO527" i="2"/>
  <c r="AN527" i="2"/>
  <c r="C527" i="2"/>
  <c r="AR526" i="2"/>
  <c r="AS526" i="2" s="1"/>
  <c r="AO526" i="2"/>
  <c r="AN526" i="2"/>
  <c r="C526" i="2"/>
  <c r="AR525" i="2"/>
  <c r="AS525" i="2" s="1"/>
  <c r="AO525" i="2"/>
  <c r="AN525" i="2"/>
  <c r="C525" i="2"/>
  <c r="AR524" i="2"/>
  <c r="AS524" i="2" s="1"/>
  <c r="AO524" i="2"/>
  <c r="AN524" i="2"/>
  <c r="C524" i="2"/>
  <c r="AR523" i="2"/>
  <c r="AS523" i="2" s="1"/>
  <c r="AO523" i="2"/>
  <c r="AN523" i="2"/>
  <c r="C523" i="2"/>
  <c r="AR522" i="2"/>
  <c r="AS522" i="2" s="1"/>
  <c r="AT522" i="2" s="1"/>
  <c r="AR521" i="2"/>
  <c r="AS521" i="2" s="1"/>
  <c r="AO521" i="2"/>
  <c r="AN521" i="2"/>
  <c r="C521" i="2"/>
  <c r="AR520" i="2"/>
  <c r="AS520" i="2" s="1"/>
  <c r="AO520" i="2"/>
  <c r="AN520" i="2"/>
  <c r="C520" i="2"/>
  <c r="AR519" i="2"/>
  <c r="AS519" i="2" s="1"/>
  <c r="AO519" i="2"/>
  <c r="AN519" i="2"/>
  <c r="C519" i="2"/>
  <c r="AO518" i="2"/>
  <c r="AN518" i="2"/>
  <c r="C518" i="2"/>
  <c r="AO517" i="2"/>
  <c r="AN517" i="2"/>
  <c r="C517" i="2"/>
  <c r="AO516" i="2"/>
  <c r="AN516" i="2"/>
  <c r="C516" i="2"/>
  <c r="AO515" i="2"/>
  <c r="AN515" i="2"/>
  <c r="C515" i="2"/>
  <c r="AR514" i="2"/>
  <c r="AS514" i="2" s="1"/>
  <c r="AO514" i="2"/>
  <c r="AN514" i="2"/>
  <c r="C514" i="2"/>
  <c r="AR513" i="2"/>
  <c r="AS513" i="2" s="1"/>
  <c r="AO513" i="2"/>
  <c r="AN513" i="2"/>
  <c r="C513" i="2"/>
  <c r="AO512" i="2"/>
  <c r="AN512" i="2"/>
  <c r="C512" i="2"/>
  <c r="AR511" i="2"/>
  <c r="AS511" i="2" s="1"/>
  <c r="AO511" i="2"/>
  <c r="AN511" i="2"/>
  <c r="C511" i="2"/>
  <c r="AR510" i="2"/>
  <c r="AS510" i="2" s="1"/>
  <c r="AO510" i="2"/>
  <c r="AN510" i="2"/>
  <c r="C510" i="2"/>
  <c r="AR509" i="2"/>
  <c r="AS509" i="2" s="1"/>
  <c r="AO509" i="2"/>
  <c r="AN509" i="2"/>
  <c r="C509" i="2"/>
  <c r="AR508" i="2"/>
  <c r="AS508" i="2" s="1"/>
  <c r="AO508" i="2"/>
  <c r="AN508" i="2"/>
  <c r="C508" i="2"/>
  <c r="AR507" i="2"/>
  <c r="AS507" i="2" s="1"/>
  <c r="AO507" i="2"/>
  <c r="AN507" i="2"/>
  <c r="C507" i="2"/>
  <c r="AR506" i="2"/>
  <c r="AS506" i="2" s="1"/>
  <c r="AR505" i="2"/>
  <c r="AS505" i="2" s="1"/>
  <c r="AO505" i="2"/>
  <c r="AN505" i="2"/>
  <c r="C505" i="2"/>
  <c r="AR504" i="2"/>
  <c r="AS504" i="2" s="1"/>
  <c r="AO504" i="2"/>
  <c r="AN504" i="2"/>
  <c r="C504" i="2"/>
  <c r="AR503" i="2"/>
  <c r="AS503" i="2" s="1"/>
  <c r="AO503" i="2"/>
  <c r="AN503" i="2"/>
  <c r="C503" i="2"/>
  <c r="AR502" i="2"/>
  <c r="AS502" i="2" s="1"/>
  <c r="AO502" i="2"/>
  <c r="AN502" i="2"/>
  <c r="C502" i="2"/>
  <c r="AR501" i="2"/>
  <c r="AS501" i="2" s="1"/>
  <c r="AO501" i="2"/>
  <c r="AN501" i="2"/>
  <c r="C501" i="2"/>
  <c r="AR500" i="2"/>
  <c r="AS500" i="2" s="1"/>
  <c r="AO500" i="2"/>
  <c r="AN500" i="2"/>
  <c r="C500" i="2"/>
  <c r="AR499" i="2"/>
  <c r="AS499" i="2" s="1"/>
  <c r="AO499" i="2"/>
  <c r="AN499" i="2"/>
  <c r="C499" i="2"/>
  <c r="AR498" i="2"/>
  <c r="AS498" i="2" s="1"/>
  <c r="AO498" i="2"/>
  <c r="AN498" i="2"/>
  <c r="C498" i="2"/>
  <c r="AR497" i="2"/>
  <c r="AS497" i="2" s="1"/>
  <c r="AO497" i="2"/>
  <c r="AN497" i="2"/>
  <c r="C497" i="2"/>
  <c r="AR496" i="2"/>
  <c r="AS496" i="2" s="1"/>
  <c r="AO496" i="2"/>
  <c r="AN496" i="2"/>
  <c r="C496" i="2"/>
  <c r="AR495" i="2"/>
  <c r="AS495" i="2" s="1"/>
  <c r="AO495" i="2"/>
  <c r="AN495" i="2"/>
  <c r="C495" i="2"/>
  <c r="AR494" i="2"/>
  <c r="AS494" i="2" s="1"/>
  <c r="AO494" i="2"/>
  <c r="AN494" i="2"/>
  <c r="C494" i="2"/>
  <c r="AR493" i="2"/>
  <c r="AS493" i="2" s="1"/>
  <c r="AO493" i="2"/>
  <c r="AN493" i="2"/>
  <c r="C493" i="2"/>
  <c r="AR492" i="2"/>
  <c r="AS492" i="2" s="1"/>
  <c r="AO492" i="2"/>
  <c r="AN492" i="2"/>
  <c r="C492" i="2"/>
  <c r="AR491" i="2"/>
  <c r="AS491" i="2" s="1"/>
  <c r="AO491" i="2"/>
  <c r="AN491" i="2"/>
  <c r="C491" i="2"/>
  <c r="AR490" i="2"/>
  <c r="AS490" i="2" s="1"/>
  <c r="AO490" i="2"/>
  <c r="AN490" i="2"/>
  <c r="C490" i="2"/>
  <c r="AR489" i="2"/>
  <c r="AS489" i="2" s="1"/>
  <c r="AO489" i="2"/>
  <c r="AN489" i="2"/>
  <c r="C489" i="2"/>
  <c r="AR488" i="2"/>
  <c r="AS488" i="2" s="1"/>
  <c r="AO488" i="2"/>
  <c r="AN488" i="2"/>
  <c r="C488" i="2"/>
  <c r="AR487" i="2"/>
  <c r="AS487" i="2" s="1"/>
  <c r="AO487" i="2"/>
  <c r="AN487" i="2"/>
  <c r="C487" i="2"/>
  <c r="AR486" i="2"/>
  <c r="AS486" i="2" s="1"/>
  <c r="AO486" i="2"/>
  <c r="AN486" i="2"/>
  <c r="C486" i="2"/>
  <c r="AR485" i="2"/>
  <c r="AS485" i="2" s="1"/>
  <c r="AO485" i="2"/>
  <c r="AN485" i="2"/>
  <c r="C485" i="2"/>
  <c r="AR484" i="2"/>
  <c r="AS484" i="2" s="1"/>
  <c r="AO484" i="2"/>
  <c r="AN484" i="2"/>
  <c r="C484" i="2"/>
  <c r="AR483" i="2"/>
  <c r="AS483" i="2" s="1"/>
  <c r="AO483" i="2"/>
  <c r="AN483" i="2"/>
  <c r="C483" i="2"/>
  <c r="AR482" i="2"/>
  <c r="AS482" i="2" s="1"/>
  <c r="AR481" i="2"/>
  <c r="AS481" i="2" s="1"/>
  <c r="AN481" i="2"/>
  <c r="C481" i="2"/>
  <c r="AR480" i="2"/>
  <c r="AS480" i="2" s="1"/>
  <c r="AN480" i="2"/>
  <c r="C480" i="2"/>
  <c r="AR479" i="2"/>
  <c r="AS479" i="2" s="1"/>
  <c r="AN479" i="2"/>
  <c r="C479" i="2"/>
  <c r="AR478" i="2"/>
  <c r="AS478" i="2" s="1"/>
  <c r="AN478" i="2"/>
  <c r="C478" i="2"/>
  <c r="AR477" i="2"/>
  <c r="AS477" i="2" s="1"/>
  <c r="AO477" i="2"/>
  <c r="AO481" i="2" s="1"/>
  <c r="AR476" i="2"/>
  <c r="AS476" i="2" s="1"/>
  <c r="AO476" i="2"/>
  <c r="AN476" i="2"/>
  <c r="C476" i="2"/>
  <c r="AR475" i="2"/>
  <c r="AS475" i="2" s="1"/>
  <c r="AO475" i="2"/>
  <c r="AN475" i="2"/>
  <c r="C475" i="2"/>
  <c r="AR474" i="2"/>
  <c r="AS474" i="2" s="1"/>
  <c r="AO474" i="2"/>
  <c r="AN474" i="2"/>
  <c r="C474" i="2"/>
  <c r="AR473" i="2"/>
  <c r="AS473" i="2" s="1"/>
  <c r="AO473" i="2"/>
  <c r="AN473" i="2"/>
  <c r="C473" i="2"/>
  <c r="AR472" i="2"/>
  <c r="AS472" i="2" s="1"/>
  <c r="AO472" i="2"/>
  <c r="AN472" i="2"/>
  <c r="C472" i="2"/>
  <c r="AO471" i="2"/>
  <c r="AN471" i="2"/>
  <c r="C471" i="2"/>
  <c r="AO470" i="2"/>
  <c r="AN470" i="2"/>
  <c r="C470" i="2"/>
  <c r="AR469" i="2"/>
  <c r="AS469" i="2" s="1"/>
  <c r="AO469" i="2"/>
  <c r="AN469" i="2"/>
  <c r="C469" i="2"/>
  <c r="AR468" i="2"/>
  <c r="AS468" i="2" s="1"/>
  <c r="AO468" i="2"/>
  <c r="AN468" i="2"/>
  <c r="C468" i="2"/>
  <c r="AR467" i="2"/>
  <c r="AS467" i="2" s="1"/>
  <c r="AO467" i="2"/>
  <c r="AN467" i="2"/>
  <c r="C467" i="2"/>
  <c r="AR466" i="2"/>
  <c r="AS466" i="2" s="1"/>
  <c r="AO466" i="2"/>
  <c r="AN466" i="2"/>
  <c r="C466" i="2"/>
  <c r="AR465" i="2"/>
  <c r="AS465" i="2" s="1"/>
  <c r="AO465" i="2"/>
  <c r="AN465" i="2"/>
  <c r="C465" i="2"/>
  <c r="AR464" i="2"/>
  <c r="AS464" i="2" s="1"/>
  <c r="AO464" i="2"/>
  <c r="AN464" i="2"/>
  <c r="C464" i="2"/>
  <c r="AR463" i="2"/>
  <c r="AS463" i="2" s="1"/>
  <c r="AO463" i="2"/>
  <c r="AN463" i="2"/>
  <c r="C463" i="2"/>
  <c r="AR462" i="2"/>
  <c r="AS462" i="2" s="1"/>
  <c r="AO462" i="2"/>
  <c r="AN462" i="2"/>
  <c r="C462" i="2"/>
  <c r="AR461" i="2"/>
  <c r="AS461" i="2" s="1"/>
  <c r="AR460" i="2"/>
  <c r="AS460" i="2" s="1"/>
  <c r="AN460" i="2"/>
  <c r="C460" i="2"/>
  <c r="AR459" i="2"/>
  <c r="AS459" i="2" s="1"/>
  <c r="AN459" i="2"/>
  <c r="C459" i="2"/>
  <c r="AR458" i="2"/>
  <c r="AS458" i="2" s="1"/>
  <c r="AN458" i="2"/>
  <c r="C458" i="2"/>
  <c r="AR457" i="2"/>
  <c r="AS457" i="2" s="1"/>
  <c r="AO457" i="2"/>
  <c r="AO460" i="2" s="1"/>
  <c r="AR456" i="2"/>
  <c r="AS456" i="2" s="1"/>
  <c r="AN456" i="2"/>
  <c r="C456" i="2"/>
  <c r="AR455" i="2"/>
  <c r="AS455" i="2" s="1"/>
  <c r="AN455" i="2"/>
  <c r="C455" i="2"/>
  <c r="AR454" i="2"/>
  <c r="AS454" i="2" s="1"/>
  <c r="AN454" i="2"/>
  <c r="C454" i="2"/>
  <c r="AR453" i="2"/>
  <c r="AS453" i="2" s="1"/>
  <c r="AN453" i="2"/>
  <c r="C453" i="2"/>
  <c r="AR452" i="2"/>
  <c r="AS452" i="2" s="1"/>
  <c r="AN452" i="2"/>
  <c r="C452" i="2"/>
  <c r="AR451" i="2"/>
  <c r="AS451" i="2" s="1"/>
  <c r="AN451" i="2"/>
  <c r="C451" i="2"/>
  <c r="AR450" i="2"/>
  <c r="AS450" i="2" s="1"/>
  <c r="AN450" i="2"/>
  <c r="C450" i="2"/>
  <c r="AR449" i="2"/>
  <c r="AS449" i="2" s="1"/>
  <c r="AN449" i="2"/>
  <c r="C449" i="2"/>
  <c r="AR448" i="2"/>
  <c r="AS448" i="2" s="1"/>
  <c r="AN448" i="2"/>
  <c r="C448" i="2"/>
  <c r="AR447" i="2"/>
  <c r="AS447" i="2" s="1"/>
  <c r="AN447" i="2"/>
  <c r="C447" i="2"/>
  <c r="AR446" i="2"/>
  <c r="AS446" i="2" s="1"/>
  <c r="AN446" i="2"/>
  <c r="C446" i="2"/>
  <c r="AR445" i="2"/>
  <c r="AS445" i="2" s="1"/>
  <c r="AN445" i="2"/>
  <c r="C445" i="2"/>
  <c r="AR444" i="2"/>
  <c r="AS444" i="2" s="1"/>
  <c r="AN444" i="2"/>
  <c r="C444" i="2"/>
  <c r="AR443" i="2"/>
  <c r="AS443" i="2" s="1"/>
  <c r="AN443" i="2"/>
  <c r="C443" i="2"/>
  <c r="AR442" i="2"/>
  <c r="AS442" i="2" s="1"/>
  <c r="AN442" i="2"/>
  <c r="C442" i="2"/>
  <c r="AR441" i="2"/>
  <c r="AS441" i="2" s="1"/>
  <c r="AN441" i="2"/>
  <c r="C441" i="2"/>
  <c r="AR440" i="2"/>
  <c r="AS440" i="2" s="1"/>
  <c r="AN440" i="2"/>
  <c r="C440" i="2"/>
  <c r="AR439" i="2"/>
  <c r="AS439" i="2" s="1"/>
  <c r="AN439" i="2"/>
  <c r="C439" i="2"/>
  <c r="AR438" i="2"/>
  <c r="AS438" i="2" s="1"/>
  <c r="AN438" i="2"/>
  <c r="C438" i="2"/>
  <c r="AR437" i="2"/>
  <c r="AS437" i="2" s="1"/>
  <c r="AN437" i="2"/>
  <c r="C437" i="2"/>
  <c r="AR436" i="2"/>
  <c r="AS436" i="2" s="1"/>
  <c r="AN436" i="2"/>
  <c r="C436" i="2"/>
  <c r="AR435" i="2"/>
  <c r="AS435" i="2" s="1"/>
  <c r="AN435" i="2"/>
  <c r="C435" i="2"/>
  <c r="AR434" i="2"/>
  <c r="AS434" i="2" s="1"/>
  <c r="AO434" i="2"/>
  <c r="AO456" i="2" s="1"/>
  <c r="AR433" i="2"/>
  <c r="AS433" i="2" s="1"/>
  <c r="AO433" i="2"/>
  <c r="AN433" i="2"/>
  <c r="C433" i="2"/>
  <c r="AR432" i="2"/>
  <c r="AS432" i="2" s="1"/>
  <c r="AO432" i="2"/>
  <c r="AN432" i="2"/>
  <c r="C432" i="2"/>
  <c r="AR431" i="2"/>
  <c r="AS431" i="2" s="1"/>
  <c r="AO431" i="2"/>
  <c r="AN431" i="2"/>
  <c r="C431" i="2"/>
  <c r="AR430" i="2"/>
  <c r="AS430" i="2" s="1"/>
  <c r="AO430" i="2"/>
  <c r="AN430" i="2"/>
  <c r="C430" i="2"/>
  <c r="AR429" i="2"/>
  <c r="AS429" i="2" s="1"/>
  <c r="AO429" i="2"/>
  <c r="AN429" i="2"/>
  <c r="C429" i="2"/>
  <c r="AR428" i="2"/>
  <c r="AS428" i="2" s="1"/>
  <c r="AO428" i="2"/>
  <c r="AN428" i="2"/>
  <c r="C428" i="2"/>
  <c r="AR427" i="2"/>
  <c r="AS427" i="2" s="1"/>
  <c r="AO427" i="2"/>
  <c r="AN427" i="2"/>
  <c r="C427" i="2"/>
  <c r="AR426" i="2"/>
  <c r="AS426" i="2" s="1"/>
  <c r="AO426" i="2"/>
  <c r="AN426" i="2"/>
  <c r="C426" i="2"/>
  <c r="AR425" i="2"/>
  <c r="AS425" i="2" s="1"/>
  <c r="AO425" i="2"/>
  <c r="AN425" i="2"/>
  <c r="C425" i="2"/>
  <c r="AR424" i="2"/>
  <c r="AS424" i="2" s="1"/>
  <c r="AO424" i="2"/>
  <c r="AN424" i="2"/>
  <c r="C424" i="2"/>
  <c r="AR423" i="2"/>
  <c r="AS423" i="2" s="1"/>
  <c r="AO423" i="2"/>
  <c r="AN423" i="2"/>
  <c r="C423" i="2"/>
  <c r="AR422" i="2"/>
  <c r="AS422" i="2" s="1"/>
  <c r="AO422" i="2"/>
  <c r="AN422" i="2"/>
  <c r="C422" i="2"/>
  <c r="AR421" i="2"/>
  <c r="AS421" i="2" s="1"/>
  <c r="AO421" i="2"/>
  <c r="AN421" i="2"/>
  <c r="C421" i="2"/>
  <c r="AR420" i="2"/>
  <c r="AS420" i="2" s="1"/>
  <c r="AT420" i="2" s="1"/>
  <c r="AR419" i="2"/>
  <c r="AS419" i="2" s="1"/>
  <c r="AO419" i="2"/>
  <c r="AN419" i="2"/>
  <c r="C419" i="2"/>
  <c r="AR418" i="2"/>
  <c r="AS418" i="2" s="1"/>
  <c r="AO418" i="2"/>
  <c r="AN418" i="2"/>
  <c r="C418" i="2"/>
  <c r="AR417" i="2"/>
  <c r="AS417" i="2" s="1"/>
  <c r="AO417" i="2"/>
  <c r="AN417" i="2"/>
  <c r="C417" i="2"/>
  <c r="AR416" i="2"/>
  <c r="AS416" i="2" s="1"/>
  <c r="AT416" i="2" s="1"/>
  <c r="AR415" i="2"/>
  <c r="AS415" i="2" s="1"/>
  <c r="AO415" i="2"/>
  <c r="AN415" i="2"/>
  <c r="C415" i="2"/>
  <c r="AR414" i="2"/>
  <c r="AS414" i="2" s="1"/>
  <c r="AO414" i="2"/>
  <c r="AN414" i="2"/>
  <c r="C414" i="2"/>
  <c r="AR413" i="2"/>
  <c r="AS413" i="2" s="1"/>
  <c r="AO413" i="2"/>
  <c r="AN413" i="2"/>
  <c r="C413" i="2"/>
  <c r="AR412" i="2"/>
  <c r="AS412" i="2" s="1"/>
  <c r="AT412" i="2" s="1"/>
  <c r="AO411" i="2"/>
  <c r="AN411" i="2"/>
  <c r="C411" i="2"/>
  <c r="AR410" i="2"/>
  <c r="AS410" i="2" s="1"/>
  <c r="AO410" i="2"/>
  <c r="AN410" i="2"/>
  <c r="C410" i="2"/>
  <c r="AR409" i="2"/>
  <c r="AS409" i="2" s="1"/>
  <c r="AO409" i="2"/>
  <c r="AN409" i="2"/>
  <c r="C409" i="2"/>
  <c r="AR408" i="2"/>
  <c r="AS408" i="2" s="1"/>
  <c r="AO408" i="2"/>
  <c r="AN408" i="2"/>
  <c r="C408" i="2"/>
  <c r="AR407" i="2"/>
  <c r="AS407" i="2" s="1"/>
  <c r="AO407" i="2"/>
  <c r="AN407" i="2"/>
  <c r="C407" i="2"/>
  <c r="AR406" i="2"/>
  <c r="AS406" i="2" s="1"/>
  <c r="AT406" i="2" s="1"/>
  <c r="AR405" i="2"/>
  <c r="AS405" i="2" s="1"/>
  <c r="AO405" i="2"/>
  <c r="AN405" i="2"/>
  <c r="C405" i="2"/>
  <c r="AO404" i="2"/>
  <c r="AN404" i="2"/>
  <c r="C404" i="2"/>
  <c r="AO403" i="2"/>
  <c r="AN403" i="2"/>
  <c r="C403" i="2"/>
  <c r="AO402" i="2"/>
  <c r="AN402" i="2"/>
  <c r="C402" i="2"/>
  <c r="AR401" i="2"/>
  <c r="AS401" i="2" s="1"/>
  <c r="AO401" i="2"/>
  <c r="AN401" i="2"/>
  <c r="C401" i="2"/>
  <c r="AR400" i="2"/>
  <c r="AS400" i="2" s="1"/>
  <c r="AO400" i="2"/>
  <c r="AN400" i="2"/>
  <c r="C400" i="2"/>
  <c r="AR399" i="2"/>
  <c r="AS399" i="2" s="1"/>
  <c r="AO399" i="2"/>
  <c r="AN399" i="2"/>
  <c r="C399" i="2"/>
  <c r="AR398" i="2"/>
  <c r="AS398" i="2" s="1"/>
  <c r="AO398" i="2"/>
  <c r="AN398" i="2"/>
  <c r="C398" i="2"/>
  <c r="AR397" i="2"/>
  <c r="AS397" i="2" s="1"/>
  <c r="AR396" i="2"/>
  <c r="AS396" i="2" s="1"/>
  <c r="AO396" i="2"/>
  <c r="AN396" i="2"/>
  <c r="C396" i="2"/>
  <c r="AR395" i="2"/>
  <c r="AS395" i="2" s="1"/>
  <c r="AO395" i="2"/>
  <c r="AN395" i="2"/>
  <c r="C395" i="2"/>
  <c r="AR394" i="2"/>
  <c r="AS394" i="2" s="1"/>
  <c r="AO394" i="2"/>
  <c r="AN394" i="2"/>
  <c r="C394" i="2"/>
  <c r="AR393" i="2"/>
  <c r="AS393" i="2" s="1"/>
  <c r="AO393" i="2"/>
  <c r="AN393" i="2"/>
  <c r="C393" i="2"/>
  <c r="AR392" i="2"/>
  <c r="AS392" i="2" s="1"/>
  <c r="AO392" i="2"/>
  <c r="AN392" i="2"/>
  <c r="C392" i="2"/>
  <c r="AO391" i="2"/>
  <c r="AN391" i="2"/>
  <c r="C391" i="2"/>
  <c r="AR390" i="2"/>
  <c r="AS390" i="2" s="1"/>
  <c r="AO390" i="2"/>
  <c r="AN390" i="2"/>
  <c r="C390" i="2"/>
  <c r="AR389" i="2"/>
  <c r="AS389" i="2" s="1"/>
  <c r="AO389" i="2"/>
  <c r="AN389" i="2"/>
  <c r="C389" i="2"/>
  <c r="AR388" i="2"/>
  <c r="AS388" i="2" s="1"/>
  <c r="AO388" i="2"/>
  <c r="AN388" i="2"/>
  <c r="C388" i="2"/>
  <c r="AR387" i="2"/>
  <c r="AS387" i="2" s="1"/>
  <c r="AR386" i="2"/>
  <c r="AS386" i="2" s="1"/>
  <c r="AO386" i="2"/>
  <c r="AN386" i="2"/>
  <c r="C386" i="2"/>
  <c r="AR385" i="2"/>
  <c r="AS385" i="2" s="1"/>
  <c r="AO385" i="2"/>
  <c r="AN385" i="2"/>
  <c r="C385" i="2"/>
  <c r="AR384" i="2"/>
  <c r="AS384" i="2" s="1"/>
  <c r="AO384" i="2"/>
  <c r="AN384" i="2"/>
  <c r="C384" i="2"/>
  <c r="AR383" i="2"/>
  <c r="AS383" i="2" s="1"/>
  <c r="AO383" i="2"/>
  <c r="AN383" i="2"/>
  <c r="C383" i="2"/>
  <c r="AR382" i="2"/>
  <c r="AO382" i="2"/>
  <c r="AN382" i="2"/>
  <c r="C382" i="2"/>
  <c r="AR381" i="2"/>
  <c r="AO381" i="2"/>
  <c r="AN381" i="2"/>
  <c r="C381" i="2"/>
  <c r="AR380" i="2"/>
  <c r="AO380" i="2"/>
  <c r="AN380" i="2"/>
  <c r="C380" i="2"/>
  <c r="AR379" i="2"/>
  <c r="AO379" i="2"/>
  <c r="AN379" i="2"/>
  <c r="C379" i="2"/>
  <c r="AR378" i="2"/>
  <c r="AS378" i="2" s="1"/>
  <c r="AT378" i="2" s="1"/>
  <c r="AO377" i="2"/>
  <c r="AN377" i="2"/>
  <c r="C377" i="2"/>
  <c r="AO376" i="2"/>
  <c r="AN376" i="2"/>
  <c r="C376" i="2"/>
  <c r="AO375" i="2"/>
  <c r="AN375" i="2"/>
  <c r="C375" i="2"/>
  <c r="AR373" i="2"/>
  <c r="AS373" i="2" s="1"/>
  <c r="AO373" i="2"/>
  <c r="AN373" i="2"/>
  <c r="C373" i="2"/>
  <c r="AR372" i="2"/>
  <c r="AS372" i="2" s="1"/>
  <c r="AO372" i="2"/>
  <c r="AN372" i="2"/>
  <c r="C372" i="2"/>
  <c r="AR371" i="2"/>
  <c r="AS371" i="2" s="1"/>
  <c r="AO371" i="2"/>
  <c r="AN371" i="2"/>
  <c r="C371" i="2"/>
  <c r="AR370" i="2"/>
  <c r="AS370" i="2" s="1"/>
  <c r="AR369" i="2"/>
  <c r="AS369" i="2" s="1"/>
  <c r="AT369" i="2" s="1"/>
  <c r="AR368" i="2"/>
  <c r="AS368" i="2" s="1"/>
  <c r="AO368" i="2"/>
  <c r="C368" i="2"/>
  <c r="AR367" i="2"/>
  <c r="AS367" i="2" s="1"/>
  <c r="AO367" i="2"/>
  <c r="C367" i="2"/>
  <c r="AR366" i="2"/>
  <c r="AS366" i="2" s="1"/>
  <c r="AO366" i="2"/>
  <c r="C366" i="2"/>
  <c r="AR365" i="2"/>
  <c r="AS365" i="2" s="1"/>
  <c r="AO365" i="2"/>
  <c r="C365" i="2"/>
  <c r="AR364" i="2"/>
  <c r="AS364" i="2" s="1"/>
  <c r="AO364" i="2"/>
  <c r="C364" i="2"/>
  <c r="AR363" i="2"/>
  <c r="AS363" i="2" s="1"/>
  <c r="AO363" i="2"/>
  <c r="C363" i="2"/>
  <c r="AR362" i="2"/>
  <c r="AS362" i="2" s="1"/>
  <c r="AO362" i="2"/>
  <c r="C362" i="2"/>
  <c r="AR361" i="2"/>
  <c r="AS361" i="2" s="1"/>
  <c r="AO361" i="2"/>
  <c r="C361" i="2"/>
  <c r="AR360" i="2"/>
  <c r="AS360" i="2" s="1"/>
  <c r="AO360" i="2"/>
  <c r="C360" i="2"/>
  <c r="AR359" i="2"/>
  <c r="AS359" i="2" s="1"/>
  <c r="AO359" i="2"/>
  <c r="C359" i="2"/>
  <c r="AR358" i="2"/>
  <c r="AS358" i="2" s="1"/>
  <c r="AO358" i="2"/>
  <c r="C358" i="2"/>
  <c r="AR357" i="2"/>
  <c r="AS357" i="2" s="1"/>
  <c r="AO357" i="2"/>
  <c r="C357" i="2"/>
  <c r="AR356" i="2"/>
  <c r="AS356" i="2" s="1"/>
  <c r="AO356" i="2"/>
  <c r="C356" i="2"/>
  <c r="AR355" i="2"/>
  <c r="AS355" i="2" s="1"/>
  <c r="C354" i="2"/>
  <c r="AN353" i="2"/>
  <c r="C353" i="2"/>
  <c r="AN352" i="2"/>
  <c r="C352" i="2"/>
  <c r="AN351" i="2"/>
  <c r="C351" i="2"/>
  <c r="AN350" i="2"/>
  <c r="C350" i="2"/>
  <c r="AN349" i="2"/>
  <c r="C349" i="2"/>
  <c r="AN348" i="2"/>
  <c r="C348" i="2"/>
  <c r="AN347" i="2"/>
  <c r="C347" i="2"/>
  <c r="AN346" i="2"/>
  <c r="C346" i="2"/>
  <c r="AN345" i="2"/>
  <c r="C345" i="2"/>
  <c r="AN344" i="2"/>
  <c r="C344" i="2"/>
  <c r="AN343" i="2"/>
  <c r="C343" i="2"/>
  <c r="AN342" i="2"/>
  <c r="C342" i="2"/>
  <c r="AN341" i="2"/>
  <c r="C341" i="2"/>
  <c r="AN340" i="2"/>
  <c r="C340" i="2"/>
  <c r="AN339" i="2"/>
  <c r="C339" i="2"/>
  <c r="AN338" i="2"/>
  <c r="C338" i="2"/>
  <c r="AN337" i="2"/>
  <c r="C337" i="2"/>
  <c r="AN336" i="2"/>
  <c r="C336" i="2"/>
  <c r="AN335" i="2"/>
  <c r="C335" i="2"/>
  <c r="AN334" i="2"/>
  <c r="C334" i="2"/>
  <c r="AN333" i="2"/>
  <c r="C333" i="2"/>
  <c r="AR331" i="2"/>
  <c r="AS331" i="2" s="1"/>
  <c r="AO331" i="2"/>
  <c r="AN331" i="2"/>
  <c r="I331" i="2"/>
  <c r="C331" i="2"/>
  <c r="AR330" i="2"/>
  <c r="AS330" i="2" s="1"/>
  <c r="AO330" i="2"/>
  <c r="AN330" i="2"/>
  <c r="I330" i="2"/>
  <c r="C330" i="2"/>
  <c r="AR329" i="2"/>
  <c r="AS329" i="2" s="1"/>
  <c r="AO329" i="2"/>
  <c r="AN329" i="2"/>
  <c r="I329" i="2"/>
  <c r="C329" i="2"/>
  <c r="AR328" i="2"/>
  <c r="AS328" i="2" s="1"/>
  <c r="AO328" i="2"/>
  <c r="AN328" i="2"/>
  <c r="I328" i="2"/>
  <c r="C328" i="2"/>
  <c r="AR327" i="2"/>
  <c r="AS327" i="2" s="1"/>
  <c r="AO327" i="2"/>
  <c r="AN327" i="2"/>
  <c r="I327" i="2"/>
  <c r="C327" i="2"/>
  <c r="AR326" i="2"/>
  <c r="AS326" i="2" s="1"/>
  <c r="AO326" i="2"/>
  <c r="AN326" i="2"/>
  <c r="I326" i="2"/>
  <c r="C326" i="2"/>
  <c r="AR325" i="2"/>
  <c r="AS325" i="2" s="1"/>
  <c r="AO325" i="2"/>
  <c r="AN325" i="2"/>
  <c r="I325" i="2"/>
  <c r="C325" i="2"/>
  <c r="AR324" i="2"/>
  <c r="AS324" i="2" s="1"/>
  <c r="AO324" i="2"/>
  <c r="AN324" i="2"/>
  <c r="I324" i="2"/>
  <c r="C324" i="2"/>
  <c r="AR323" i="2"/>
  <c r="AS323" i="2" s="1"/>
  <c r="AO323" i="2"/>
  <c r="AN323" i="2"/>
  <c r="I323" i="2"/>
  <c r="C323" i="2"/>
  <c r="AR322" i="2"/>
  <c r="AS322" i="2" s="1"/>
  <c r="AO322" i="2"/>
  <c r="AN322" i="2"/>
  <c r="I322" i="2"/>
  <c r="C322" i="2"/>
  <c r="AR321" i="2"/>
  <c r="AS321" i="2" s="1"/>
  <c r="AO321" i="2"/>
  <c r="AN321" i="2"/>
  <c r="I321" i="2"/>
  <c r="C321" i="2"/>
  <c r="AR320" i="2"/>
  <c r="AS320" i="2" s="1"/>
  <c r="AO320" i="2"/>
  <c r="AN320" i="2"/>
  <c r="I320" i="2"/>
  <c r="C320" i="2"/>
  <c r="AR319" i="2"/>
  <c r="AS319" i="2" s="1"/>
  <c r="AO319" i="2"/>
  <c r="AN319" i="2"/>
  <c r="I319" i="2"/>
  <c r="C319" i="2"/>
  <c r="AR318" i="2"/>
  <c r="AS318" i="2" s="1"/>
  <c r="AO318" i="2"/>
  <c r="AN318" i="2"/>
  <c r="I318" i="2"/>
  <c r="C318" i="2"/>
  <c r="AR317" i="2"/>
  <c r="AS317" i="2" s="1"/>
  <c r="AO317" i="2"/>
  <c r="AN317" i="2"/>
  <c r="I317" i="2"/>
  <c r="C317" i="2"/>
  <c r="AR316" i="2"/>
  <c r="AS316" i="2" s="1"/>
  <c r="AO316" i="2"/>
  <c r="AN316" i="2"/>
  <c r="I316" i="2"/>
  <c r="C316" i="2"/>
  <c r="AR315" i="2"/>
  <c r="AS315" i="2" s="1"/>
  <c r="AO315" i="2"/>
  <c r="AN315" i="2"/>
  <c r="I315" i="2"/>
  <c r="C315" i="2"/>
  <c r="AR314" i="2"/>
  <c r="AS314" i="2" s="1"/>
  <c r="AO314" i="2"/>
  <c r="AN314" i="2"/>
  <c r="I314" i="2"/>
  <c r="C314" i="2"/>
  <c r="AR313" i="2"/>
  <c r="AS313" i="2" s="1"/>
  <c r="AO313" i="2"/>
  <c r="AN313" i="2"/>
  <c r="I313" i="2"/>
  <c r="C313" i="2"/>
  <c r="AR312" i="2"/>
  <c r="AS312" i="2" s="1"/>
  <c r="AO312" i="2"/>
  <c r="AN312" i="2"/>
  <c r="I312" i="2"/>
  <c r="C312" i="2"/>
  <c r="AR311" i="2"/>
  <c r="AS311" i="2" s="1"/>
  <c r="AO311" i="2"/>
  <c r="AN311" i="2"/>
  <c r="I311" i="2"/>
  <c r="C311" i="2"/>
  <c r="AR310" i="2"/>
  <c r="AS310" i="2" s="1"/>
  <c r="AO310" i="2"/>
  <c r="AN310" i="2"/>
  <c r="I310" i="2"/>
  <c r="C310" i="2"/>
  <c r="AR309" i="2"/>
  <c r="AS309" i="2" s="1"/>
  <c r="AO309" i="2"/>
  <c r="AN309" i="2"/>
  <c r="I309" i="2"/>
  <c r="C309" i="2"/>
  <c r="AR308" i="2"/>
  <c r="AS308" i="2" s="1"/>
  <c r="AO308" i="2"/>
  <c r="AN308" i="2"/>
  <c r="I308" i="2"/>
  <c r="C308" i="2"/>
  <c r="AR307" i="2"/>
  <c r="AS307" i="2" s="1"/>
  <c r="AO307" i="2"/>
  <c r="AN307" i="2"/>
  <c r="I307" i="2"/>
  <c r="C307" i="2"/>
  <c r="AR306" i="2"/>
  <c r="AS306" i="2" s="1"/>
  <c r="AO306" i="2"/>
  <c r="AN306" i="2"/>
  <c r="I306" i="2"/>
  <c r="C306" i="2"/>
  <c r="AR305" i="2"/>
  <c r="AS305" i="2" s="1"/>
  <c r="AO305" i="2"/>
  <c r="AN305" i="2"/>
  <c r="I305" i="2"/>
  <c r="C305" i="2"/>
  <c r="AR304" i="2"/>
  <c r="AS304" i="2" s="1"/>
  <c r="AO304" i="2"/>
  <c r="AN304" i="2"/>
  <c r="I304" i="2"/>
  <c r="C304" i="2"/>
  <c r="AR303" i="2"/>
  <c r="AS303" i="2" s="1"/>
  <c r="AO303" i="2"/>
  <c r="AN303" i="2"/>
  <c r="I303" i="2"/>
  <c r="C303" i="2"/>
  <c r="AR302" i="2"/>
  <c r="AS302" i="2" s="1"/>
  <c r="AO302" i="2"/>
  <c r="AN302" i="2"/>
  <c r="I302" i="2"/>
  <c r="C302" i="2"/>
  <c r="AR301" i="2"/>
  <c r="AS301" i="2" s="1"/>
  <c r="AO301" i="2"/>
  <c r="AN301" i="2"/>
  <c r="I301" i="2"/>
  <c r="C301" i="2"/>
  <c r="AR300" i="2"/>
  <c r="AS300" i="2" s="1"/>
  <c r="AO300" i="2"/>
  <c r="AN300" i="2"/>
  <c r="I300" i="2"/>
  <c r="C300" i="2"/>
  <c r="AR299" i="2"/>
  <c r="AS299" i="2" s="1"/>
  <c r="AO299" i="2"/>
  <c r="AN299" i="2"/>
  <c r="I299" i="2"/>
  <c r="C299" i="2"/>
  <c r="AR298" i="2"/>
  <c r="AS298" i="2" s="1"/>
  <c r="AO298" i="2"/>
  <c r="AN298" i="2"/>
  <c r="I298" i="2"/>
  <c r="C298" i="2"/>
  <c r="AR297" i="2"/>
  <c r="AS297" i="2" s="1"/>
  <c r="AO297" i="2"/>
  <c r="AN297" i="2"/>
  <c r="I297" i="2"/>
  <c r="C297" i="2"/>
  <c r="AR296" i="2"/>
  <c r="AS296" i="2" s="1"/>
  <c r="AO296" i="2"/>
  <c r="AN296" i="2"/>
  <c r="I296" i="2"/>
  <c r="C296" i="2"/>
  <c r="AR295" i="2"/>
  <c r="AS295" i="2" s="1"/>
  <c r="AO295" i="2"/>
  <c r="AN295" i="2"/>
  <c r="I295" i="2"/>
  <c r="C295" i="2"/>
  <c r="AR294" i="2"/>
  <c r="AS294" i="2" s="1"/>
  <c r="AO294" i="2"/>
  <c r="AN294" i="2"/>
  <c r="I294" i="2"/>
  <c r="C294" i="2"/>
  <c r="AR293" i="2"/>
  <c r="AS293" i="2" s="1"/>
  <c r="AO293" i="2"/>
  <c r="AN293" i="2"/>
  <c r="I293" i="2"/>
  <c r="C293" i="2"/>
  <c r="AR292" i="2"/>
  <c r="AS292" i="2" s="1"/>
  <c r="AO292" i="2"/>
  <c r="AN292" i="2"/>
  <c r="I292" i="2"/>
  <c r="C292" i="2"/>
  <c r="AR291" i="2"/>
  <c r="AS291" i="2" s="1"/>
  <c r="AO291" i="2"/>
  <c r="AN291" i="2"/>
  <c r="I291" i="2"/>
  <c r="C291" i="2"/>
  <c r="AR290" i="2"/>
  <c r="AS290" i="2" s="1"/>
  <c r="AO290" i="2"/>
  <c r="AN290" i="2"/>
  <c r="I290" i="2"/>
  <c r="C290" i="2"/>
  <c r="AR289" i="2"/>
  <c r="AS289" i="2" s="1"/>
  <c r="AO289" i="2"/>
  <c r="AN289" i="2"/>
  <c r="I289" i="2"/>
  <c r="C289" i="2"/>
  <c r="AR288" i="2"/>
  <c r="AS288" i="2" s="1"/>
  <c r="AO288" i="2"/>
  <c r="AN288" i="2"/>
  <c r="I288" i="2"/>
  <c r="C288" i="2"/>
  <c r="AR287" i="2"/>
  <c r="AS287" i="2" s="1"/>
  <c r="AO287" i="2"/>
  <c r="AN287" i="2"/>
  <c r="I287" i="2"/>
  <c r="C287" i="2"/>
  <c r="AR286" i="2"/>
  <c r="AS286" i="2" s="1"/>
  <c r="AO286" i="2"/>
  <c r="AN286" i="2"/>
  <c r="I286" i="2"/>
  <c r="C286" i="2"/>
  <c r="AR285" i="2"/>
  <c r="AS285" i="2" s="1"/>
  <c r="AO285" i="2"/>
  <c r="AN285" i="2"/>
  <c r="I285" i="2"/>
  <c r="C285" i="2"/>
  <c r="AR284" i="2"/>
  <c r="AS284" i="2" s="1"/>
  <c r="AO284" i="2"/>
  <c r="AN284" i="2"/>
  <c r="I284" i="2"/>
  <c r="C284" i="2"/>
  <c r="AR283" i="2"/>
  <c r="AS283" i="2" s="1"/>
  <c r="AO283" i="2"/>
  <c r="AN283" i="2"/>
  <c r="I283" i="2"/>
  <c r="C283" i="2"/>
  <c r="AR282" i="2"/>
  <c r="AS282" i="2" s="1"/>
  <c r="AO282" i="2"/>
  <c r="AN282" i="2"/>
  <c r="I282" i="2"/>
  <c r="C282" i="2"/>
  <c r="AR281" i="2"/>
  <c r="AS281" i="2" s="1"/>
  <c r="AO281" i="2"/>
  <c r="AN281" i="2"/>
  <c r="I281" i="2"/>
  <c r="C281" i="2"/>
  <c r="AR280" i="2"/>
  <c r="AS280" i="2" s="1"/>
  <c r="AO280" i="2"/>
  <c r="AN280" i="2"/>
  <c r="I280" i="2"/>
  <c r="C280" i="2"/>
  <c r="AR279" i="2"/>
  <c r="AS279" i="2" s="1"/>
  <c r="AO279" i="2"/>
  <c r="AN279" i="2"/>
  <c r="I279" i="2"/>
  <c r="C279" i="2"/>
  <c r="AR278" i="2"/>
  <c r="AS278" i="2" s="1"/>
  <c r="AO278" i="2"/>
  <c r="AN278" i="2"/>
  <c r="I278" i="2"/>
  <c r="C278" i="2"/>
  <c r="AR277" i="2"/>
  <c r="AS277" i="2" s="1"/>
  <c r="AO277" i="2"/>
  <c r="AN277" i="2"/>
  <c r="I277" i="2"/>
  <c r="C277" i="2"/>
  <c r="AR276" i="2"/>
  <c r="AS276" i="2" s="1"/>
  <c r="AO276" i="2"/>
  <c r="AN276" i="2"/>
  <c r="I276" i="2"/>
  <c r="C276" i="2"/>
  <c r="AR275" i="2"/>
  <c r="AS275" i="2" s="1"/>
  <c r="AO275" i="2"/>
  <c r="AN275" i="2"/>
  <c r="I275" i="2"/>
  <c r="C275" i="2"/>
  <c r="AR274" i="2"/>
  <c r="AS274" i="2" s="1"/>
  <c r="AO274" i="2"/>
  <c r="AN274" i="2"/>
  <c r="I274" i="2"/>
  <c r="C274" i="2"/>
  <c r="AR273" i="2"/>
  <c r="AS273" i="2" s="1"/>
  <c r="AO273" i="2"/>
  <c r="AN273" i="2"/>
  <c r="I273" i="2"/>
  <c r="C273" i="2"/>
  <c r="AR272" i="2"/>
  <c r="AS272" i="2" s="1"/>
  <c r="AO272" i="2"/>
  <c r="AN272" i="2"/>
  <c r="I272" i="2"/>
  <c r="C272" i="2"/>
  <c r="AR271" i="2"/>
  <c r="AS271" i="2" s="1"/>
  <c r="AO271" i="2"/>
  <c r="AN271" i="2"/>
  <c r="I271" i="2"/>
  <c r="C271" i="2"/>
  <c r="AR270" i="2"/>
  <c r="AS270" i="2" s="1"/>
  <c r="AO270" i="2"/>
  <c r="AN270" i="2"/>
  <c r="I270" i="2"/>
  <c r="C270" i="2"/>
  <c r="AR269" i="2"/>
  <c r="AS269" i="2" s="1"/>
  <c r="AO269" i="2"/>
  <c r="AN269" i="2"/>
  <c r="I269" i="2"/>
  <c r="C269" i="2"/>
  <c r="AR268" i="2"/>
  <c r="AS268" i="2" s="1"/>
  <c r="AO268" i="2"/>
  <c r="AN268" i="2"/>
  <c r="I268" i="2"/>
  <c r="C268" i="2"/>
  <c r="AR267" i="2"/>
  <c r="AS267" i="2" s="1"/>
  <c r="AO267" i="2"/>
  <c r="AN267" i="2"/>
  <c r="I267" i="2"/>
  <c r="C267" i="2"/>
  <c r="AR266" i="2"/>
  <c r="AS266" i="2" s="1"/>
  <c r="AO266" i="2"/>
  <c r="AN266" i="2"/>
  <c r="I266" i="2"/>
  <c r="C266" i="2"/>
  <c r="AR265" i="2"/>
  <c r="AS265" i="2" s="1"/>
  <c r="AO265" i="2"/>
  <c r="AN265" i="2"/>
  <c r="I265" i="2"/>
  <c r="C265" i="2"/>
  <c r="AR264" i="2"/>
  <c r="AS264" i="2" s="1"/>
  <c r="AO264" i="2"/>
  <c r="AN264" i="2"/>
  <c r="I264" i="2"/>
  <c r="C264" i="2"/>
  <c r="AR263" i="2"/>
  <c r="AS263" i="2" s="1"/>
  <c r="AO263" i="2"/>
  <c r="AN263" i="2"/>
  <c r="I263" i="2"/>
  <c r="C263" i="2"/>
  <c r="AR262" i="2"/>
  <c r="AS262" i="2" s="1"/>
  <c r="AO262" i="2"/>
  <c r="AN262" i="2"/>
  <c r="I262" i="2"/>
  <c r="C262" i="2"/>
  <c r="AR261" i="2"/>
  <c r="AS261" i="2" s="1"/>
  <c r="AO261" i="2"/>
  <c r="AN261" i="2"/>
  <c r="I261" i="2"/>
  <c r="C261" i="2"/>
  <c r="AR260" i="2"/>
  <c r="AS260" i="2" s="1"/>
  <c r="AO260" i="2"/>
  <c r="AN260" i="2"/>
  <c r="I260" i="2"/>
  <c r="C260" i="2"/>
  <c r="AR259" i="2"/>
  <c r="AS259" i="2" s="1"/>
  <c r="AO259" i="2"/>
  <c r="AN259" i="2"/>
  <c r="I259" i="2"/>
  <c r="C259" i="2"/>
  <c r="AR258" i="2"/>
  <c r="AS258" i="2" s="1"/>
  <c r="AO258" i="2"/>
  <c r="AN258" i="2"/>
  <c r="I258" i="2"/>
  <c r="C258" i="2"/>
  <c r="AR257" i="2"/>
  <c r="AS257" i="2" s="1"/>
  <c r="AO257" i="2"/>
  <c r="AN257" i="2"/>
  <c r="I257" i="2"/>
  <c r="C257" i="2"/>
  <c r="AR256" i="2"/>
  <c r="AS256" i="2" s="1"/>
  <c r="AO256" i="2"/>
  <c r="AN256" i="2"/>
  <c r="I256" i="2"/>
  <c r="C256" i="2"/>
  <c r="AR255" i="2"/>
  <c r="AS255" i="2" s="1"/>
  <c r="AO255" i="2"/>
  <c r="AN255" i="2"/>
  <c r="I255" i="2"/>
  <c r="C255" i="2"/>
  <c r="AR254" i="2"/>
  <c r="AS254" i="2" s="1"/>
  <c r="AO254" i="2"/>
  <c r="AN254" i="2"/>
  <c r="I254" i="2"/>
  <c r="C254" i="2"/>
  <c r="AR253" i="2"/>
  <c r="AS253" i="2" s="1"/>
  <c r="AO253" i="2"/>
  <c r="AN253" i="2"/>
  <c r="I253" i="2"/>
  <c r="C253" i="2"/>
  <c r="AR252" i="2"/>
  <c r="AS252" i="2" s="1"/>
  <c r="AO252" i="2"/>
  <c r="AN252" i="2"/>
  <c r="I252" i="2"/>
  <c r="C252" i="2"/>
  <c r="AR251" i="2"/>
  <c r="AS251" i="2" s="1"/>
  <c r="AO251" i="2"/>
  <c r="AN251" i="2"/>
  <c r="I251" i="2"/>
  <c r="C251" i="2"/>
  <c r="AR250" i="2"/>
  <c r="AS250" i="2" s="1"/>
  <c r="AO250" i="2"/>
  <c r="AN250" i="2"/>
  <c r="I250" i="2"/>
  <c r="C250" i="2"/>
  <c r="AO249" i="2"/>
  <c r="AN249" i="2"/>
  <c r="I249" i="2"/>
  <c r="C249" i="2"/>
  <c r="AO248" i="2"/>
  <c r="AN248" i="2"/>
  <c r="I248" i="2"/>
  <c r="C248" i="2"/>
  <c r="AR247" i="2"/>
  <c r="AS247" i="2" s="1"/>
  <c r="AO247" i="2"/>
  <c r="AN247" i="2"/>
  <c r="I247" i="2"/>
  <c r="C247" i="2"/>
  <c r="AR246" i="2"/>
  <c r="AS246" i="2" s="1"/>
  <c r="AO246" i="2"/>
  <c r="AN246" i="2"/>
  <c r="I246" i="2"/>
  <c r="C246" i="2"/>
  <c r="AR245" i="2"/>
  <c r="AS245" i="2" s="1"/>
  <c r="AO245" i="2"/>
  <c r="AN245" i="2"/>
  <c r="I245" i="2"/>
  <c r="C245" i="2"/>
  <c r="AR244" i="2"/>
  <c r="AS244" i="2" s="1"/>
  <c r="AO244" i="2"/>
  <c r="AN244" i="2"/>
  <c r="I244" i="2"/>
  <c r="C244" i="2"/>
  <c r="AR243" i="2"/>
  <c r="AS243" i="2" s="1"/>
  <c r="AO243" i="2"/>
  <c r="AN243" i="2"/>
  <c r="I243" i="2"/>
  <c r="C243" i="2"/>
  <c r="AR242" i="2"/>
  <c r="AS242" i="2" s="1"/>
  <c r="AR241" i="2"/>
  <c r="AS241" i="2" s="1"/>
  <c r="C241" i="2"/>
  <c r="AR240" i="2"/>
  <c r="AS240" i="2" s="1"/>
  <c r="C240" i="2"/>
  <c r="AR239" i="2"/>
  <c r="AS239" i="2" s="1"/>
  <c r="C239" i="2"/>
  <c r="C238" i="2"/>
  <c r="C237" i="2"/>
  <c r="C236" i="2"/>
  <c r="C235" i="2"/>
  <c r="AR234" i="2"/>
  <c r="AS234" i="2" s="1"/>
  <c r="C234" i="2"/>
  <c r="AR233" i="2"/>
  <c r="AS233" i="2" s="1"/>
  <c r="C233" i="2"/>
  <c r="AR232" i="2"/>
  <c r="AS232" i="2" s="1"/>
  <c r="C232" i="2"/>
  <c r="C231" i="2"/>
  <c r="C230" i="2"/>
  <c r="C229" i="2"/>
  <c r="C228" i="2"/>
  <c r="AO227" i="2"/>
  <c r="AO241" i="2" s="1"/>
  <c r="AR226" i="2"/>
  <c r="AS226" i="2" s="1"/>
  <c r="AN226" i="2"/>
  <c r="C226" i="2"/>
  <c r="AR225" i="2"/>
  <c r="AS225" i="2" s="1"/>
  <c r="AN225" i="2"/>
  <c r="C225" i="2"/>
  <c r="AR224" i="2"/>
  <c r="AS224" i="2" s="1"/>
  <c r="AN224" i="2"/>
  <c r="C224" i="2"/>
  <c r="AR223" i="2"/>
  <c r="AS223" i="2" s="1"/>
  <c r="AN223" i="2"/>
  <c r="C223" i="2"/>
  <c r="AO222" i="2"/>
  <c r="AO226" i="2" s="1"/>
  <c r="AR221" i="2"/>
  <c r="AS221" i="2" s="1"/>
  <c r="AO221" i="2"/>
  <c r="C221" i="2"/>
  <c r="AR220" i="2"/>
  <c r="AS220" i="2" s="1"/>
  <c r="AO220" i="2"/>
  <c r="C220" i="2"/>
  <c r="AR219" i="2"/>
  <c r="AS219" i="2" s="1"/>
  <c r="AO219" i="2"/>
  <c r="C219" i="2"/>
  <c r="AR218" i="2"/>
  <c r="AS218" i="2" s="1"/>
  <c r="AR217" i="2"/>
  <c r="AS217" i="2" s="1"/>
  <c r="AO217" i="2"/>
  <c r="C217" i="2"/>
  <c r="AR216" i="2"/>
  <c r="AS216" i="2" s="1"/>
  <c r="AO216" i="2"/>
  <c r="C216" i="2"/>
  <c r="AR215" i="2"/>
  <c r="AS215" i="2" s="1"/>
  <c r="AO215" i="2"/>
  <c r="C215" i="2"/>
  <c r="AR214" i="2"/>
  <c r="AS214" i="2" s="1"/>
  <c r="AO214" i="2"/>
  <c r="C214" i="2"/>
  <c r="AR213" i="2"/>
  <c r="AS213" i="2" s="1"/>
  <c r="AO213" i="2"/>
  <c r="C213" i="2"/>
  <c r="AR212" i="2"/>
  <c r="AS212" i="2" s="1"/>
  <c r="AO211" i="2"/>
  <c r="C211" i="2"/>
  <c r="AR210" i="2"/>
  <c r="AS210" i="2" s="1"/>
  <c r="AO210" i="2"/>
  <c r="C210" i="2"/>
  <c r="AO209" i="2"/>
  <c r="C209" i="2"/>
  <c r="AO208" i="2"/>
  <c r="C208" i="2"/>
  <c r="AR207" i="2"/>
  <c r="AS207" i="2" s="1"/>
  <c r="AO207" i="2"/>
  <c r="C207" i="2"/>
  <c r="AR206" i="2"/>
  <c r="AS206" i="2" s="1"/>
  <c r="AO206" i="2"/>
  <c r="C206" i="2"/>
  <c r="AO205" i="2"/>
  <c r="C205" i="2"/>
  <c r="AO204" i="2"/>
  <c r="C204" i="2"/>
  <c r="AR203" i="2"/>
  <c r="AS203" i="2" s="1"/>
  <c r="AO203" i="2"/>
  <c r="C203" i="2"/>
  <c r="AR202" i="2"/>
  <c r="AS202" i="2" s="1"/>
  <c r="AO202" i="2"/>
  <c r="C202" i="2"/>
  <c r="AR201" i="2"/>
  <c r="AS201" i="2" s="1"/>
  <c r="AO201" i="2"/>
  <c r="C201" i="2"/>
  <c r="AR200" i="2"/>
  <c r="AS200" i="2" s="1"/>
  <c r="AO200" i="2"/>
  <c r="C200" i="2"/>
  <c r="AR199" i="2"/>
  <c r="AS199" i="2" s="1"/>
  <c r="AO199" i="2"/>
  <c r="C199" i="2"/>
  <c r="AR198" i="2"/>
  <c r="AS198" i="2" s="1"/>
  <c r="AO197" i="2"/>
  <c r="AN197" i="2"/>
  <c r="C197" i="2"/>
  <c r="AO196" i="2"/>
  <c r="AN196" i="2"/>
  <c r="C196" i="2"/>
  <c r="AO195" i="2"/>
  <c r="AN195" i="2"/>
  <c r="C195" i="2"/>
  <c r="AR194" i="2"/>
  <c r="AS194" i="2" s="1"/>
  <c r="AO194" i="2"/>
  <c r="AN194" i="2"/>
  <c r="C194" i="2"/>
  <c r="AR193" i="2"/>
  <c r="AS193" i="2" s="1"/>
  <c r="AO193" i="2"/>
  <c r="AN193" i="2"/>
  <c r="C193" i="2"/>
  <c r="AR192" i="2"/>
  <c r="AS192" i="2" s="1"/>
  <c r="AO192" i="2"/>
  <c r="AN192" i="2"/>
  <c r="C192" i="2"/>
  <c r="AR191" i="2"/>
  <c r="AS191" i="2" s="1"/>
  <c r="AR190" i="2"/>
  <c r="AS190" i="2" s="1"/>
  <c r="AO190" i="2"/>
  <c r="AN190" i="2"/>
  <c r="C190" i="2"/>
  <c r="AR189" i="2"/>
  <c r="AS189" i="2" s="1"/>
  <c r="AO189" i="2"/>
  <c r="AN189" i="2"/>
  <c r="C189" i="2"/>
  <c r="AO188" i="2"/>
  <c r="AN188" i="2"/>
  <c r="C188" i="2"/>
  <c r="AR187" i="2"/>
  <c r="AS187" i="2" s="1"/>
  <c r="AO187" i="2"/>
  <c r="AN187" i="2"/>
  <c r="C187" i="2"/>
  <c r="AR186" i="2"/>
  <c r="AS186" i="2" s="1"/>
  <c r="AO186" i="2"/>
  <c r="AN186" i="2"/>
  <c r="C186" i="2"/>
  <c r="AR185" i="2"/>
  <c r="AS185" i="2" s="1"/>
  <c r="AO185" i="2"/>
  <c r="AN185" i="2"/>
  <c r="C185" i="2"/>
  <c r="AR184" i="2"/>
  <c r="AS184" i="2" s="1"/>
  <c r="AO184" i="2"/>
  <c r="AN184" i="2"/>
  <c r="C184" i="2"/>
  <c r="AR183" i="2"/>
  <c r="AS183" i="2" s="1"/>
  <c r="AO183" i="2"/>
  <c r="AN183" i="2"/>
  <c r="C183" i="2"/>
  <c r="AR182" i="2"/>
  <c r="AS182" i="2" s="1"/>
  <c r="AO182" i="2"/>
  <c r="AN182" i="2"/>
  <c r="C182" i="2"/>
  <c r="AR181" i="2"/>
  <c r="AS181" i="2" s="1"/>
  <c r="AO181" i="2"/>
  <c r="AN181" i="2"/>
  <c r="C181" i="2"/>
  <c r="AR180" i="2"/>
  <c r="AS180" i="2" s="1"/>
  <c r="AO180" i="2"/>
  <c r="AN180" i="2"/>
  <c r="C180" i="2"/>
  <c r="AO179" i="2"/>
  <c r="AN179" i="2"/>
  <c r="C179" i="2"/>
  <c r="AO178" i="2"/>
  <c r="AN178" i="2"/>
  <c r="C178" i="2"/>
  <c r="AR177" i="2"/>
  <c r="AS177" i="2" s="1"/>
  <c r="AO177" i="2"/>
  <c r="AN177" i="2"/>
  <c r="C177" i="2"/>
  <c r="AO176" i="2"/>
  <c r="AN176" i="2"/>
  <c r="C176" i="2"/>
  <c r="AO175" i="2"/>
  <c r="AN175" i="2"/>
  <c r="C175" i="2"/>
  <c r="AR174" i="2"/>
  <c r="AS174" i="2" s="1"/>
  <c r="AO173" i="2"/>
  <c r="AN173" i="2"/>
  <c r="C173" i="2"/>
  <c r="AO172" i="2"/>
  <c r="AN172" i="2"/>
  <c r="C172" i="2"/>
  <c r="AR171" i="2"/>
  <c r="AS171" i="2" s="1"/>
  <c r="AO171" i="2"/>
  <c r="AN171" i="2"/>
  <c r="C171" i="2"/>
  <c r="AR170" i="2"/>
  <c r="AS170" i="2" s="1"/>
  <c r="AO170" i="2"/>
  <c r="AN170" i="2"/>
  <c r="C170" i="2"/>
  <c r="AR169" i="2"/>
  <c r="AS169" i="2" s="1"/>
  <c r="AO168" i="2"/>
  <c r="AN168" i="2"/>
  <c r="C168" i="2"/>
  <c r="AO167" i="2"/>
  <c r="AN167" i="2"/>
  <c r="C167" i="2"/>
  <c r="AO166" i="2"/>
  <c r="AN166" i="2"/>
  <c r="C166" i="2"/>
  <c r="AO165" i="2"/>
  <c r="AN165" i="2"/>
  <c r="C165" i="2"/>
  <c r="AO164" i="2"/>
  <c r="AN164" i="2"/>
  <c r="C164" i="2"/>
  <c r="AR163" i="2"/>
  <c r="AS163" i="2" s="1"/>
  <c r="AT163" i="2" s="1"/>
  <c r="AO162" i="2"/>
  <c r="C162" i="2"/>
  <c r="AO161" i="2"/>
  <c r="C161" i="2"/>
  <c r="AO160" i="2"/>
  <c r="C160" i="2"/>
  <c r="AO159" i="2"/>
  <c r="C159" i="2"/>
  <c r="AO158" i="2"/>
  <c r="C158" i="2"/>
  <c r="AO157" i="2"/>
  <c r="C157" i="2"/>
  <c r="AR156" i="2"/>
  <c r="AS156" i="2" s="1"/>
  <c r="AO156" i="2"/>
  <c r="C156" i="2"/>
  <c r="AR155" i="2"/>
  <c r="AS155" i="2" s="1"/>
  <c r="AO155" i="2"/>
  <c r="C155" i="2"/>
  <c r="AR154" i="2"/>
  <c r="AS154" i="2" s="1"/>
  <c r="AO154" i="2"/>
  <c r="C154" i="2"/>
  <c r="AR153" i="2"/>
  <c r="AS153" i="2" s="1"/>
  <c r="AO153" i="2"/>
  <c r="C153" i="2"/>
  <c r="AR152" i="2"/>
  <c r="AS152" i="2" s="1"/>
  <c r="AO152" i="2"/>
  <c r="C152" i="2"/>
  <c r="AR151" i="2"/>
  <c r="AS151" i="2" s="1"/>
  <c r="AO151" i="2"/>
  <c r="C151" i="2"/>
  <c r="AO150" i="2"/>
  <c r="C150" i="2"/>
  <c r="AO149" i="2"/>
  <c r="C149" i="2"/>
  <c r="AR148" i="2"/>
  <c r="AS148" i="2" s="1"/>
  <c r="AO148" i="2"/>
  <c r="C148" i="2"/>
  <c r="AR147" i="2"/>
  <c r="AS147" i="2" s="1"/>
  <c r="AO147" i="2"/>
  <c r="C147" i="2"/>
  <c r="AR146" i="2"/>
  <c r="AS146" i="2" s="1"/>
  <c r="AO146" i="2"/>
  <c r="C146" i="2"/>
  <c r="AR145" i="2"/>
  <c r="AS145" i="2" s="1"/>
  <c r="AR144" i="2"/>
  <c r="AS144" i="2" s="1"/>
  <c r="AT144" i="2" s="1"/>
  <c r="B144" i="2"/>
  <c r="AO143" i="2"/>
  <c r="AN143" i="2"/>
  <c r="C143" i="2"/>
  <c r="B143" i="2"/>
  <c r="AO142" i="2"/>
  <c r="AN142" i="2"/>
  <c r="C142" i="2"/>
  <c r="B142" i="2"/>
  <c r="AR141" i="2"/>
  <c r="AS141" i="2" s="1"/>
  <c r="AO141" i="2"/>
  <c r="AN141" i="2"/>
  <c r="C141" i="2"/>
  <c r="B141" i="2"/>
  <c r="AR140" i="2"/>
  <c r="AS140" i="2" s="1"/>
  <c r="AO140" i="2"/>
  <c r="AN140" i="2"/>
  <c r="C140" i="2"/>
  <c r="B140" i="2"/>
  <c r="AR139" i="2"/>
  <c r="AS139" i="2" s="1"/>
  <c r="AR138" i="2"/>
  <c r="AS138" i="2" s="1"/>
  <c r="AO138" i="2"/>
  <c r="AN138" i="2"/>
  <c r="C138" i="2"/>
  <c r="B138" i="2"/>
  <c r="AR137" i="2"/>
  <c r="AS137" i="2" s="1"/>
  <c r="AO137" i="2"/>
  <c r="AN137" i="2"/>
  <c r="C137" i="2"/>
  <c r="B137" i="2"/>
  <c r="AR136" i="2"/>
  <c r="AS136" i="2" s="1"/>
  <c r="AO136" i="2"/>
  <c r="AN136" i="2"/>
  <c r="C136" i="2"/>
  <c r="B136" i="2"/>
  <c r="AR135" i="2"/>
  <c r="AS135" i="2" s="1"/>
  <c r="AO135" i="2"/>
  <c r="AN135" i="2"/>
  <c r="C135" i="2"/>
  <c r="B135" i="2"/>
  <c r="AR134" i="2"/>
  <c r="AS134" i="2" s="1"/>
  <c r="AO134" i="2"/>
  <c r="AN134" i="2"/>
  <c r="C134" i="2"/>
  <c r="B134" i="2"/>
  <c r="AR133" i="2"/>
  <c r="AS133" i="2" s="1"/>
  <c r="AO133" i="2"/>
  <c r="AN133" i="2"/>
  <c r="C133" i="2"/>
  <c r="B133" i="2"/>
  <c r="AR132" i="2"/>
  <c r="AS132" i="2" s="1"/>
  <c r="AO132" i="2"/>
  <c r="AN132" i="2"/>
  <c r="C132" i="2"/>
  <c r="B132" i="2"/>
  <c r="AR131" i="2"/>
  <c r="AS131" i="2" s="1"/>
  <c r="AO131" i="2"/>
  <c r="AN131" i="2"/>
  <c r="C131" i="2"/>
  <c r="B131" i="2"/>
  <c r="AR130" i="2"/>
  <c r="AS130" i="2" s="1"/>
  <c r="AO130" i="2"/>
  <c r="AN130" i="2"/>
  <c r="C130" i="2"/>
  <c r="B130" i="2"/>
  <c r="AR129" i="2"/>
  <c r="AS129" i="2" s="1"/>
  <c r="AO129" i="2"/>
  <c r="AN129" i="2"/>
  <c r="C129" i="2"/>
  <c r="B129" i="2"/>
  <c r="AR128" i="2"/>
  <c r="AS128" i="2" s="1"/>
  <c r="AO128" i="2"/>
  <c r="AN128" i="2"/>
  <c r="C128" i="2"/>
  <c r="B128" i="2"/>
  <c r="AR127" i="2"/>
  <c r="AS127" i="2" s="1"/>
  <c r="AO127" i="2"/>
  <c r="AN127" i="2"/>
  <c r="C127" i="2"/>
  <c r="B127" i="2"/>
  <c r="AR126" i="2"/>
  <c r="AS126" i="2" s="1"/>
  <c r="AO126" i="2"/>
  <c r="AN126" i="2"/>
  <c r="C126" i="2"/>
  <c r="B126" i="2"/>
  <c r="AR125" i="2"/>
  <c r="AS125" i="2" s="1"/>
  <c r="AO125" i="2"/>
  <c r="AN125" i="2"/>
  <c r="C125" i="2"/>
  <c r="B125" i="2"/>
  <c r="AR124" i="2"/>
  <c r="AS124" i="2" s="1"/>
  <c r="AO124" i="2"/>
  <c r="AN124" i="2"/>
  <c r="C124" i="2"/>
  <c r="B124" i="2"/>
  <c r="AR123" i="2"/>
  <c r="AS123" i="2" s="1"/>
  <c r="AO123" i="2"/>
  <c r="AN123" i="2"/>
  <c r="C123" i="2"/>
  <c r="B123" i="2"/>
  <c r="AR122" i="2"/>
  <c r="AS122" i="2" s="1"/>
  <c r="AO122" i="2"/>
  <c r="AN122" i="2"/>
  <c r="C122" i="2"/>
  <c r="B122" i="2"/>
  <c r="AR121" i="2"/>
  <c r="AS121" i="2" s="1"/>
  <c r="AO121" i="2"/>
  <c r="AN121" i="2"/>
  <c r="C121" i="2"/>
  <c r="B121" i="2"/>
  <c r="AR120" i="2"/>
  <c r="AS120" i="2" s="1"/>
  <c r="AO120" i="2"/>
  <c r="AN120" i="2"/>
  <c r="C120" i="2"/>
  <c r="B120" i="2"/>
  <c r="AR119" i="2"/>
  <c r="AS119" i="2" s="1"/>
  <c r="AO119" i="2"/>
  <c r="AN119" i="2"/>
  <c r="C119" i="2"/>
  <c r="B119" i="2"/>
  <c r="AR118" i="2"/>
  <c r="AS118" i="2" s="1"/>
  <c r="AO118" i="2"/>
  <c r="AN118" i="2"/>
  <c r="C118" i="2"/>
  <c r="B118" i="2"/>
  <c r="AR117" i="2"/>
  <c r="AS117" i="2" s="1"/>
  <c r="AO117" i="2"/>
  <c r="AN117" i="2"/>
  <c r="C117" i="2"/>
  <c r="B117" i="2"/>
  <c r="AR116" i="2"/>
  <c r="AS116" i="2" s="1"/>
  <c r="AO116" i="2"/>
  <c r="AN116" i="2"/>
  <c r="C116" i="2"/>
  <c r="B116" i="2"/>
  <c r="AR115" i="2"/>
  <c r="AS115" i="2" s="1"/>
  <c r="AO115" i="2"/>
  <c r="AN115" i="2"/>
  <c r="C115" i="2"/>
  <c r="B115" i="2"/>
  <c r="AR114" i="2"/>
  <c r="AS114" i="2" s="1"/>
  <c r="AO114" i="2"/>
  <c r="AN114" i="2"/>
  <c r="C114" i="2"/>
  <c r="B114" i="2"/>
  <c r="AR113" i="2"/>
  <c r="AS113" i="2" s="1"/>
  <c r="AO113" i="2"/>
  <c r="AN113" i="2"/>
  <c r="C113" i="2"/>
  <c r="B113" i="2"/>
  <c r="AR112" i="2"/>
  <c r="AS112" i="2" s="1"/>
  <c r="AO112" i="2"/>
  <c r="AN112" i="2"/>
  <c r="C112" i="2"/>
  <c r="B112" i="2"/>
  <c r="AR111" i="2"/>
  <c r="AS111" i="2" s="1"/>
  <c r="AR110" i="2"/>
  <c r="AS110" i="2" s="1"/>
  <c r="AO110" i="2"/>
  <c r="AN110" i="2"/>
  <c r="C110" i="2"/>
  <c r="B110" i="2"/>
  <c r="AR109" i="2"/>
  <c r="AS109" i="2" s="1"/>
  <c r="AO109" i="2"/>
  <c r="AN109" i="2"/>
  <c r="C109" i="2"/>
  <c r="B109" i="2"/>
  <c r="AR108" i="2"/>
  <c r="AS108" i="2" s="1"/>
  <c r="AO108" i="2"/>
  <c r="AN108" i="2"/>
  <c r="C108" i="2"/>
  <c r="B108" i="2"/>
  <c r="AR107" i="2"/>
  <c r="AS107" i="2" s="1"/>
  <c r="AO107" i="2"/>
  <c r="AN107" i="2"/>
  <c r="C107" i="2"/>
  <c r="B107" i="2"/>
  <c r="AR106" i="2"/>
  <c r="AS106" i="2" s="1"/>
  <c r="AO106" i="2"/>
  <c r="AN106" i="2"/>
  <c r="C106" i="2"/>
  <c r="B106" i="2"/>
  <c r="AR105" i="2"/>
  <c r="AS105" i="2" s="1"/>
  <c r="AO105" i="2"/>
  <c r="AN105" i="2"/>
  <c r="C105" i="2"/>
  <c r="B105" i="2"/>
  <c r="AR104" i="2"/>
  <c r="AS104" i="2" s="1"/>
  <c r="AO104" i="2"/>
  <c r="AN104" i="2"/>
  <c r="C104" i="2"/>
  <c r="B104" i="2"/>
  <c r="AR103" i="2"/>
  <c r="AS103" i="2" s="1"/>
  <c r="AO103" i="2"/>
  <c r="AN103" i="2"/>
  <c r="C103" i="2"/>
  <c r="B103" i="2"/>
  <c r="AR102" i="2"/>
  <c r="AS102" i="2" s="1"/>
  <c r="AO102" i="2"/>
  <c r="AN102" i="2"/>
  <c r="C102" i="2"/>
  <c r="B102" i="2"/>
  <c r="AR101" i="2"/>
  <c r="AS101" i="2" s="1"/>
  <c r="AO101" i="2"/>
  <c r="AN101" i="2"/>
  <c r="C101" i="2"/>
  <c r="B101" i="2"/>
  <c r="AR100" i="2"/>
  <c r="AS100" i="2" s="1"/>
  <c r="AO100" i="2"/>
  <c r="AN100" i="2"/>
  <c r="C100" i="2"/>
  <c r="B100" i="2"/>
  <c r="AR99" i="2"/>
  <c r="AS99" i="2" s="1"/>
  <c r="AO99" i="2"/>
  <c r="AN99" i="2"/>
  <c r="C99" i="2"/>
  <c r="B99" i="2"/>
  <c r="AR98" i="2"/>
  <c r="AS98" i="2" s="1"/>
  <c r="AO98" i="2"/>
  <c r="AN98" i="2"/>
  <c r="C98" i="2"/>
  <c r="B98" i="2"/>
  <c r="AR97" i="2"/>
  <c r="AS97" i="2" s="1"/>
  <c r="AO97" i="2"/>
  <c r="AN97" i="2"/>
  <c r="C97" i="2"/>
  <c r="B97" i="2"/>
  <c r="AR96" i="2"/>
  <c r="AS96" i="2" s="1"/>
  <c r="AO96" i="2"/>
  <c r="AN96" i="2"/>
  <c r="C96" i="2"/>
  <c r="B96" i="2"/>
  <c r="AR95" i="2"/>
  <c r="AS95" i="2" s="1"/>
  <c r="AO95" i="2"/>
  <c r="AN95" i="2"/>
  <c r="C95" i="2"/>
  <c r="B95" i="2"/>
  <c r="AR94" i="2"/>
  <c r="AS94" i="2" s="1"/>
  <c r="AO94" i="2"/>
  <c r="AN94" i="2"/>
  <c r="C94" i="2"/>
  <c r="B94" i="2"/>
  <c r="AR93" i="2"/>
  <c r="AS93" i="2" s="1"/>
  <c r="AO93" i="2"/>
  <c r="AN93" i="2"/>
  <c r="C93" i="2"/>
  <c r="B93" i="2"/>
  <c r="AR92" i="2"/>
  <c r="AS92" i="2" s="1"/>
  <c r="AO92" i="2"/>
  <c r="AN92" i="2"/>
  <c r="C92" i="2"/>
  <c r="B92" i="2"/>
  <c r="AR91" i="2"/>
  <c r="AS91" i="2" s="1"/>
  <c r="AO91" i="2"/>
  <c r="AN91" i="2"/>
  <c r="C91" i="2"/>
  <c r="B91" i="2"/>
  <c r="AO90" i="2"/>
  <c r="AN90" i="2"/>
  <c r="C90" i="2"/>
  <c r="B90" i="2"/>
  <c r="AO89" i="2"/>
  <c r="AN89" i="2"/>
  <c r="C89" i="2"/>
  <c r="B89" i="2"/>
  <c r="AR88" i="2"/>
  <c r="AS88" i="2" s="1"/>
  <c r="AO88" i="2"/>
  <c r="AN88" i="2"/>
  <c r="C88" i="2"/>
  <c r="B88" i="2"/>
  <c r="AR87" i="2"/>
  <c r="AS87" i="2" s="1"/>
  <c r="AO87" i="2"/>
  <c r="AN87" i="2"/>
  <c r="C87" i="2"/>
  <c r="B87" i="2"/>
  <c r="AR86" i="2"/>
  <c r="AS86" i="2" s="1"/>
  <c r="AO86" i="2"/>
  <c r="AN86" i="2"/>
  <c r="C86" i="2"/>
  <c r="B86" i="2"/>
  <c r="AR85" i="2"/>
  <c r="AS85" i="2" s="1"/>
  <c r="AO85" i="2"/>
  <c r="AN85" i="2"/>
  <c r="C85" i="2"/>
  <c r="B85" i="2"/>
  <c r="AR84" i="2"/>
  <c r="AS84" i="2" s="1"/>
  <c r="AO84" i="2"/>
  <c r="AN84" i="2"/>
  <c r="C84" i="2"/>
  <c r="B84" i="2"/>
  <c r="AR83" i="2"/>
  <c r="AS83" i="2" s="1"/>
  <c r="AO83" i="2"/>
  <c r="AN83" i="2"/>
  <c r="C83" i="2"/>
  <c r="B83" i="2"/>
  <c r="AO82" i="2"/>
  <c r="AN82" i="2"/>
  <c r="C82" i="2"/>
  <c r="B82" i="2"/>
  <c r="AO81" i="2"/>
  <c r="AN81" i="2"/>
  <c r="C81" i="2"/>
  <c r="B81" i="2"/>
  <c r="AR80" i="2"/>
  <c r="AS80" i="2" s="1"/>
  <c r="AO80" i="2"/>
  <c r="AN80" i="2"/>
  <c r="C80" i="2"/>
  <c r="B80" i="2"/>
  <c r="AR79" i="2"/>
  <c r="AS79" i="2" s="1"/>
  <c r="AO79" i="2"/>
  <c r="AN79" i="2"/>
  <c r="C79" i="2"/>
  <c r="B79" i="2"/>
  <c r="AR78" i="2"/>
  <c r="AS78" i="2" s="1"/>
  <c r="AO78" i="2"/>
  <c r="AN78" i="2"/>
  <c r="C78" i="2"/>
  <c r="B78" i="2"/>
  <c r="AR77" i="2"/>
  <c r="AS77" i="2" s="1"/>
  <c r="AO77" i="2"/>
  <c r="AN77" i="2"/>
  <c r="C77" i="2"/>
  <c r="B77" i="2"/>
  <c r="AR76" i="2"/>
  <c r="AS76" i="2" s="1"/>
  <c r="AO76" i="2"/>
  <c r="AN76" i="2"/>
  <c r="C76" i="2"/>
  <c r="B76" i="2"/>
  <c r="AR75" i="2"/>
  <c r="AS75" i="2" s="1"/>
  <c r="AR74" i="2"/>
  <c r="AS74" i="2" s="1"/>
  <c r="AN74" i="2"/>
  <c r="C74" i="2"/>
  <c r="B74" i="2"/>
  <c r="AR73" i="2"/>
  <c r="AS73" i="2" s="1"/>
  <c r="AN73" i="2"/>
  <c r="C73" i="2"/>
  <c r="B73" i="2"/>
  <c r="AR72" i="2"/>
  <c r="AS72" i="2" s="1"/>
  <c r="AN72" i="2"/>
  <c r="C72" i="2"/>
  <c r="B72" i="2"/>
  <c r="AR71" i="2"/>
  <c r="AS71" i="2" s="1"/>
  <c r="AN71" i="2"/>
  <c r="C71" i="2"/>
  <c r="B71" i="2"/>
  <c r="AR70" i="2"/>
  <c r="AS70" i="2" s="1"/>
  <c r="AN70" i="2"/>
  <c r="C70" i="2"/>
  <c r="B70" i="2"/>
  <c r="AR69" i="2"/>
  <c r="AS69" i="2" s="1"/>
  <c r="AN69" i="2"/>
  <c r="C69" i="2"/>
  <c r="B69" i="2"/>
  <c r="AR68" i="2"/>
  <c r="AS68" i="2" s="1"/>
  <c r="AN68" i="2"/>
  <c r="C68" i="2"/>
  <c r="B68" i="2"/>
  <c r="AR67" i="2"/>
  <c r="AS67" i="2" s="1"/>
  <c r="AN67" i="2"/>
  <c r="C67" i="2"/>
  <c r="B67" i="2"/>
  <c r="AR66" i="2"/>
  <c r="AS66" i="2" s="1"/>
  <c r="AN66" i="2"/>
  <c r="C66" i="2"/>
  <c r="B66" i="2"/>
  <c r="AR65" i="2"/>
  <c r="AS65" i="2" s="1"/>
  <c r="AN65" i="2"/>
  <c r="C65" i="2"/>
  <c r="B65" i="2"/>
  <c r="AR64" i="2"/>
  <c r="AS64" i="2" s="1"/>
  <c r="AT64" i="2" s="1"/>
  <c r="AO64" i="2"/>
  <c r="AO74" i="2" s="1"/>
  <c r="AR63" i="2"/>
  <c r="AS63" i="2" s="1"/>
  <c r="AO63" i="2"/>
  <c r="AN63" i="2"/>
  <c r="C63" i="2"/>
  <c r="B63" i="2"/>
  <c r="AR62" i="2"/>
  <c r="AS62" i="2" s="1"/>
  <c r="AO62" i="2"/>
  <c r="AN62" i="2"/>
  <c r="C62" i="2"/>
  <c r="B62" i="2"/>
  <c r="AR61" i="2"/>
  <c r="AS61" i="2" s="1"/>
  <c r="AO61" i="2"/>
  <c r="AN61" i="2"/>
  <c r="C61" i="2"/>
  <c r="B61" i="2"/>
  <c r="AR60" i="2"/>
  <c r="AS60" i="2" s="1"/>
  <c r="AO60" i="2"/>
  <c r="AN60" i="2"/>
  <c r="C60" i="2"/>
  <c r="B60" i="2"/>
  <c r="AR59" i="2"/>
  <c r="AS59" i="2" s="1"/>
  <c r="AO59" i="2"/>
  <c r="AN59" i="2"/>
  <c r="C59" i="2"/>
  <c r="B59" i="2"/>
  <c r="AR58" i="2"/>
  <c r="AS58" i="2" s="1"/>
  <c r="AO58" i="2"/>
  <c r="AN58" i="2"/>
  <c r="C58" i="2"/>
  <c r="B58" i="2"/>
  <c r="AR57" i="2"/>
  <c r="AS57" i="2" s="1"/>
  <c r="AO57" i="2"/>
  <c r="AN57" i="2"/>
  <c r="C57" i="2"/>
  <c r="B57" i="2"/>
  <c r="AR56" i="2"/>
  <c r="AS56" i="2" s="1"/>
  <c r="AO56" i="2"/>
  <c r="AN56" i="2"/>
  <c r="C56" i="2"/>
  <c r="B56" i="2"/>
  <c r="AR55" i="2"/>
  <c r="AS55" i="2" s="1"/>
  <c r="AO55" i="2"/>
  <c r="AN55" i="2"/>
  <c r="C55" i="2"/>
  <c r="B55" i="2"/>
  <c r="AR54" i="2"/>
  <c r="AS54" i="2" s="1"/>
  <c r="AO54" i="2"/>
  <c r="AN54" i="2"/>
  <c r="C54" i="2"/>
  <c r="B54" i="2"/>
  <c r="AR53" i="2"/>
  <c r="AS53" i="2" s="1"/>
  <c r="AO53" i="2"/>
  <c r="AN53" i="2"/>
  <c r="C53" i="2"/>
  <c r="B53" i="2"/>
  <c r="AR52" i="2"/>
  <c r="AS52" i="2" s="1"/>
  <c r="AO52" i="2"/>
  <c r="AN52" i="2"/>
  <c r="C52" i="2"/>
  <c r="B52" i="2"/>
  <c r="AR51" i="2"/>
  <c r="AS51" i="2" s="1"/>
  <c r="AO51" i="2"/>
  <c r="AN51" i="2"/>
  <c r="C51" i="2"/>
  <c r="B51" i="2"/>
  <c r="AR50" i="2"/>
  <c r="AS50" i="2" s="1"/>
  <c r="AR49" i="2"/>
  <c r="AS49" i="2" s="1"/>
  <c r="AN49" i="2"/>
  <c r="C49" i="2"/>
  <c r="B49" i="2"/>
  <c r="AR48" i="2"/>
  <c r="AS48" i="2" s="1"/>
  <c r="AN48" i="2"/>
  <c r="C48" i="2"/>
  <c r="B48" i="2"/>
  <c r="AR47" i="2"/>
  <c r="AS47" i="2" s="1"/>
  <c r="AN47" i="2"/>
  <c r="C47" i="2"/>
  <c r="B47" i="2"/>
  <c r="AR46" i="2"/>
  <c r="AS46" i="2" s="1"/>
  <c r="AN46" i="2"/>
  <c r="C46" i="2"/>
  <c r="B46" i="2"/>
  <c r="AR45" i="2"/>
  <c r="AS45" i="2" s="1"/>
  <c r="AN45" i="2"/>
  <c r="C45" i="2"/>
  <c r="B45" i="2"/>
  <c r="AR44" i="2"/>
  <c r="AS44" i="2" s="1"/>
  <c r="AN44" i="2"/>
  <c r="C44" i="2"/>
  <c r="B44" i="2"/>
  <c r="AR43" i="2"/>
  <c r="AS43" i="2" s="1"/>
  <c r="AN43" i="2"/>
  <c r="C43" i="2"/>
  <c r="B43" i="2"/>
  <c r="AR42" i="2"/>
  <c r="AS42" i="2" s="1"/>
  <c r="AN42" i="2"/>
  <c r="C42" i="2"/>
  <c r="B42" i="2"/>
  <c r="AR41" i="2"/>
  <c r="AS41" i="2" s="1"/>
  <c r="AN41" i="2"/>
  <c r="C41" i="2"/>
  <c r="B41" i="2"/>
  <c r="AR40" i="2"/>
  <c r="AS40" i="2" s="1"/>
  <c r="AN40" i="2"/>
  <c r="C40" i="2"/>
  <c r="B40" i="2"/>
  <c r="AR39" i="2"/>
  <c r="AS39" i="2" s="1"/>
  <c r="AN39" i="2"/>
  <c r="C39" i="2"/>
  <c r="B39" i="2"/>
  <c r="AR38" i="2"/>
  <c r="AS38" i="2" s="1"/>
  <c r="AN38" i="2"/>
  <c r="C38" i="2"/>
  <c r="B38" i="2"/>
  <c r="AR37" i="2"/>
  <c r="AS37" i="2" s="1"/>
  <c r="AN37" i="2"/>
  <c r="C37" i="2"/>
  <c r="B37" i="2"/>
  <c r="AR36" i="2"/>
  <c r="AS36" i="2" s="1"/>
  <c r="AN36" i="2"/>
  <c r="C36" i="2"/>
  <c r="B36" i="2"/>
  <c r="AR35" i="2"/>
  <c r="AS35" i="2" s="1"/>
  <c r="AN35" i="2"/>
  <c r="C35" i="2"/>
  <c r="B35" i="2"/>
  <c r="AR34" i="2"/>
  <c r="AS34" i="2" s="1"/>
  <c r="AT34" i="2" s="1"/>
  <c r="AO34" i="2"/>
  <c r="AO49" i="2" s="1"/>
  <c r="AR33" i="2"/>
  <c r="AS33" i="2" s="1"/>
  <c r="AO33" i="2"/>
  <c r="C33" i="2"/>
  <c r="B33" i="2"/>
  <c r="AR32" i="2"/>
  <c r="AS32" i="2" s="1"/>
  <c r="AO32" i="2"/>
  <c r="C32" i="2"/>
  <c r="B32" i="2"/>
  <c r="AR31" i="2"/>
  <c r="AS31" i="2" s="1"/>
  <c r="AO31" i="2"/>
  <c r="C31" i="2"/>
  <c r="B31" i="2"/>
  <c r="AR30" i="2"/>
  <c r="AS30" i="2" s="1"/>
  <c r="AO30" i="2"/>
  <c r="C30" i="2"/>
  <c r="B30" i="2"/>
  <c r="AO29" i="2"/>
  <c r="C29" i="2"/>
  <c r="B29" i="2"/>
  <c r="AO28" i="2"/>
  <c r="C28" i="2"/>
  <c r="B28" i="2"/>
  <c r="AR27" i="2"/>
  <c r="AS27" i="2" s="1"/>
  <c r="AO27" i="2"/>
  <c r="C27" i="2"/>
  <c r="B27" i="2"/>
  <c r="AR26" i="2"/>
  <c r="AS26" i="2" s="1"/>
  <c r="AO26" i="2"/>
  <c r="C26" i="2"/>
  <c r="B26" i="2"/>
  <c r="AR25" i="2"/>
  <c r="AS25" i="2" s="1"/>
  <c r="AO25" i="2"/>
  <c r="C25" i="2"/>
  <c r="B25" i="2"/>
  <c r="AR24" i="2"/>
  <c r="AS24" i="2" s="1"/>
  <c r="AO24" i="2"/>
  <c r="C24" i="2"/>
  <c r="B24" i="2"/>
  <c r="AR23" i="2"/>
  <c r="AS23" i="2" s="1"/>
  <c r="AO23" i="2"/>
  <c r="C23" i="2"/>
  <c r="B23" i="2"/>
  <c r="AR22" i="2"/>
  <c r="AS22" i="2" s="1"/>
  <c r="AO22" i="2"/>
  <c r="C22" i="2"/>
  <c r="B22" i="2"/>
  <c r="AR21" i="2"/>
  <c r="AS21" i="2" s="1"/>
  <c r="AO21" i="2"/>
  <c r="C21" i="2"/>
  <c r="B21" i="2"/>
  <c r="AR20" i="2"/>
  <c r="AS20" i="2" s="1"/>
  <c r="AO20" i="2"/>
  <c r="C20" i="2"/>
  <c r="B20" i="2"/>
  <c r="AR19" i="2"/>
  <c r="AS19" i="2" s="1"/>
  <c r="AO19" i="2"/>
  <c r="C19" i="2"/>
  <c r="B19" i="2"/>
  <c r="AR18" i="2"/>
  <c r="AS18" i="2" s="1"/>
  <c r="AO18" i="2"/>
  <c r="C18" i="2"/>
  <c r="B18" i="2"/>
  <c r="AR17" i="2"/>
  <c r="AS17" i="2" s="1"/>
  <c r="AO17" i="2"/>
  <c r="C17" i="2"/>
  <c r="B17" i="2"/>
  <c r="AR16" i="2"/>
  <c r="AS16" i="2" s="1"/>
  <c r="AO16" i="2"/>
  <c r="C16" i="2"/>
  <c r="B16" i="2"/>
  <c r="AR15" i="2"/>
  <c r="AS15" i="2" s="1"/>
  <c r="AO15" i="2"/>
  <c r="C15" i="2"/>
  <c r="B15" i="2"/>
  <c r="AR14" i="2"/>
  <c r="AS14" i="2" s="1"/>
  <c r="AO14" i="2"/>
  <c r="C14" i="2"/>
  <c r="B14" i="2"/>
  <c r="AR13" i="2"/>
  <c r="AS13" i="2" s="1"/>
  <c r="AO13" i="2"/>
  <c r="C13" i="2"/>
  <c r="B13" i="2"/>
  <c r="AR12" i="2"/>
  <c r="AS12" i="2" s="1"/>
  <c r="AO12" i="2"/>
  <c r="C12" i="2"/>
  <c r="B12" i="2"/>
  <c r="AR11" i="2"/>
  <c r="AS11" i="2" s="1"/>
  <c r="AO11" i="2"/>
  <c r="C11" i="2"/>
  <c r="B11" i="2"/>
  <c r="AR10" i="2"/>
  <c r="AS10" i="2" s="1"/>
  <c r="AO10" i="2"/>
  <c r="C10" i="2"/>
  <c r="B10" i="2"/>
  <c r="AR9" i="2"/>
  <c r="AS9" i="2" s="1"/>
  <c r="AO9" i="2"/>
  <c r="C9" i="2"/>
  <c r="B9" i="2"/>
  <c r="AR8" i="2"/>
  <c r="AS8" i="2" s="1"/>
  <c r="A8" i="2"/>
  <c r="A34" i="2" s="1"/>
  <c r="A50" i="2" s="1"/>
  <c r="A64" i="2" s="1"/>
  <c r="A75" i="2" s="1"/>
  <c r="A111" i="2" s="1"/>
  <c r="A139" i="2" s="1"/>
  <c r="A144" i="2" s="1"/>
  <c r="A145" i="2" s="1"/>
  <c r="A163" i="2" s="1"/>
  <c r="A169" i="2" s="1"/>
  <c r="A174" i="2" s="1"/>
  <c r="A191" i="2" s="1"/>
  <c r="A198" i="2" s="1"/>
  <c r="A212" i="2" s="1"/>
  <c r="A218" i="2" s="1"/>
  <c r="A222" i="2" s="1"/>
  <c r="A227" i="2" s="1"/>
  <c r="A242" i="2" s="1"/>
  <c r="A332" i="2" s="1"/>
  <c r="A354" i="2" s="1"/>
  <c r="A355" i="2" s="1"/>
  <c r="A369" i="2" s="1"/>
  <c r="A370" i="2" s="1"/>
  <c r="A374" i="2" s="1"/>
  <c r="A378" i="2" s="1"/>
  <c r="A387" i="2" s="1"/>
  <c r="A397" i="2" s="1"/>
  <c r="A406" i="2" s="1"/>
  <c r="A412" i="2" s="1"/>
  <c r="A416" i="2" s="1"/>
  <c r="A420" i="2" s="1"/>
  <c r="A434" i="2" s="1"/>
  <c r="A457" i="2" s="1"/>
  <c r="A461" i="2" s="1"/>
  <c r="A477" i="2" s="1"/>
  <c r="A482" i="2" s="1"/>
  <c r="A506" i="2" s="1"/>
  <c r="A522" i="2" s="1"/>
  <c r="A528" i="2" s="1"/>
  <c r="A533" i="2" s="1"/>
  <c r="A539" i="2" s="1"/>
  <c r="A557" i="2" s="1"/>
  <c r="A558" i="2" s="1"/>
  <c r="A562" i="2" s="1"/>
  <c r="A564" i="2" s="1"/>
  <c r="A590" i="2" s="1"/>
  <c r="A594" i="2" s="1"/>
  <c r="A604" i="2" s="1"/>
  <c r="A648" i="2" s="1"/>
  <c r="A653" i="2" s="1"/>
  <c r="A666" i="2" s="1"/>
  <c r="A668" i="2" s="1"/>
  <c r="A678" i="2" s="1"/>
  <c r="A679" i="2" s="1"/>
  <c r="A685" i="2" s="1"/>
  <c r="A733" i="2" s="1"/>
  <c r="A739" i="2" s="1"/>
  <c r="A740" i="2" s="1"/>
  <c r="A758" i="2" s="1"/>
  <c r="A759" i="2" s="1"/>
  <c r="A771" i="2" s="1"/>
  <c r="A790" i="2" s="1"/>
  <c r="A795" i="2" s="1"/>
  <c r="A796" i="2" s="1"/>
  <c r="A798" i="2" s="1"/>
  <c r="A800" i="2" s="1"/>
  <c r="A810" i="2" s="1"/>
  <c r="A814" i="2" s="1"/>
  <c r="A819" i="2" s="1"/>
  <c r="A821" i="2" s="1"/>
  <c r="A832" i="2" s="1"/>
  <c r="A833" i="2" s="1"/>
  <c r="A834" i="2" s="1"/>
  <c r="A860" i="2" s="1"/>
  <c r="A916" i="2" s="1"/>
  <c r="A919" i="2" s="1"/>
  <c r="A929" i="2" s="1"/>
  <c r="A938" i="2" s="1"/>
  <c r="A980" i="2" s="1"/>
  <c r="A984" i="2" s="1"/>
  <c r="A994" i="2" s="1"/>
  <c r="A998" i="2" s="1"/>
  <c r="A1003" i="2" s="1"/>
  <c r="A1004" i="2" s="1"/>
  <c r="A1006" i="2" s="1"/>
  <c r="A1016" i="2" s="1"/>
  <c r="A1022" i="2" s="1"/>
  <c r="A1027" i="2" s="1"/>
  <c r="A1031" i="2" s="1"/>
  <c r="A1033" i="2" s="1"/>
  <c r="A1035" i="2" s="1"/>
  <c r="A1038" i="2" s="1"/>
  <c r="A1042" i="2" s="1"/>
  <c r="A1045" i="2" s="1"/>
  <c r="A1055" i="2" s="1"/>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6" i="2"/>
  <c r="J6" i="2" s="1"/>
  <c r="K6" i="2" s="1"/>
  <c r="L6" i="2" s="1"/>
  <c r="M6" i="2" s="1"/>
  <c r="N6" i="2" s="1"/>
  <c r="O6" i="2" s="1"/>
  <c r="P6" i="2" s="1"/>
  <c r="Q6" i="2" s="1"/>
  <c r="R6" i="2" s="1"/>
  <c r="S6" i="2" s="1"/>
  <c r="T6" i="2" s="1"/>
  <c r="U6" i="2" s="1"/>
  <c r="V6" i="2" s="1"/>
  <c r="W6" i="2" s="1"/>
  <c r="X6" i="2" s="1"/>
  <c r="Y6" i="2" s="1"/>
  <c r="Z6" i="2" s="1"/>
  <c r="AA6" i="2" s="1"/>
  <c r="AB6" i="2" s="1"/>
  <c r="AC6" i="2" s="1"/>
  <c r="AD6" i="2" s="1"/>
  <c r="AE6" i="2" s="1"/>
  <c r="AF6" i="2" s="1"/>
  <c r="AG6" i="2" s="1"/>
  <c r="AH6" i="2" s="1"/>
  <c r="AI6" i="2" s="1"/>
  <c r="AJ6" i="2" s="1"/>
  <c r="AK6" i="2" s="1"/>
  <c r="AL6" i="2" s="1"/>
  <c r="AN5" i="2"/>
  <c r="AR5" i="2" s="1"/>
  <c r="AS5" i="2" s="1"/>
  <c r="AM5" i="2"/>
  <c r="AL5" i="2"/>
  <c r="AK5" i="2"/>
  <c r="AJ5" i="2"/>
  <c r="AI5" i="2"/>
  <c r="AH5" i="2"/>
  <c r="AG5" i="2"/>
  <c r="AF5" i="2"/>
  <c r="AE5" i="2"/>
  <c r="AD5" i="2"/>
  <c r="AC5" i="2"/>
  <c r="AB5" i="2"/>
  <c r="AA5" i="2"/>
  <c r="Z5" i="2"/>
  <c r="Y5" i="2"/>
  <c r="X5" i="2"/>
  <c r="W5" i="2"/>
  <c r="V5" i="2"/>
  <c r="U5" i="2"/>
  <c r="T5" i="2"/>
  <c r="S5" i="2"/>
  <c r="R5" i="2"/>
  <c r="Q5" i="2"/>
  <c r="P5" i="2"/>
  <c r="O5" i="2"/>
  <c r="N5" i="2"/>
  <c r="M5" i="2"/>
  <c r="L5" i="2"/>
  <c r="K5" i="2"/>
  <c r="J5" i="2"/>
  <c r="B37" i="1"/>
  <c r="F36" i="1"/>
  <c r="G36" i="1" s="1"/>
  <c r="B35" i="1"/>
  <c r="F34" i="1"/>
  <c r="G34" i="1" s="1"/>
  <c r="B33" i="1"/>
  <c r="I32" i="1"/>
  <c r="J32" i="1" s="1"/>
  <c r="K32" i="1" s="1"/>
  <c r="L32" i="1" s="1"/>
  <c r="M32" i="1" s="1"/>
  <c r="N32" i="1" s="1"/>
  <c r="O32" i="1" s="1"/>
  <c r="P32" i="1" s="1"/>
  <c r="Q32" i="1" s="1"/>
  <c r="R32" i="1" s="1"/>
  <c r="S32" i="1" s="1"/>
  <c r="T32" i="1" s="1"/>
  <c r="U32" i="1" s="1"/>
  <c r="B31" i="1"/>
  <c r="M30" i="1"/>
  <c r="N30" i="1" s="1"/>
  <c r="O30" i="1" s="1"/>
  <c r="P30" i="1" s="1"/>
  <c r="Q30" i="1" s="1"/>
  <c r="R30" i="1" s="1"/>
  <c r="S30" i="1" s="1"/>
  <c r="T30" i="1" s="1"/>
  <c r="U30" i="1" s="1"/>
  <c r="F30" i="1"/>
  <c r="G30" i="1" s="1"/>
  <c r="I30" i="1" s="1"/>
  <c r="J30" i="1" s="1"/>
  <c r="B29" i="1"/>
  <c r="I28" i="1"/>
  <c r="J28" i="1" s="1"/>
  <c r="K28" i="1" s="1"/>
  <c r="L28" i="1" s="1"/>
  <c r="M28" i="1" s="1"/>
  <c r="N28" i="1" s="1"/>
  <c r="O28" i="1" s="1"/>
  <c r="P28" i="1" s="1"/>
  <c r="Q28" i="1" s="1"/>
  <c r="R28" i="1" s="1"/>
  <c r="S28" i="1" s="1"/>
  <c r="T28" i="1" s="1"/>
  <c r="U28" i="1" s="1"/>
  <c r="B27" i="1"/>
  <c r="I26" i="1"/>
  <c r="J26" i="1" s="1"/>
  <c r="K26" i="1" s="1"/>
  <c r="L26" i="1" s="1"/>
  <c r="M26" i="1" s="1"/>
  <c r="N26" i="1" s="1"/>
  <c r="O26" i="1" s="1"/>
  <c r="P26" i="1" s="1"/>
  <c r="Q26" i="1" s="1"/>
  <c r="R26" i="1" s="1"/>
  <c r="S26" i="1" s="1"/>
  <c r="U26" i="1" s="1"/>
  <c r="B25" i="1"/>
  <c r="N22" i="1"/>
  <c r="O22" i="1" s="1"/>
  <c r="P22" i="1" s="1"/>
  <c r="Q22" i="1" s="1"/>
  <c r="R22" i="1" s="1"/>
  <c r="S22" i="1" s="1"/>
  <c r="U22" i="1" s="1"/>
  <c r="F20" i="1"/>
  <c r="G20" i="1" s="1"/>
  <c r="B19" i="1"/>
  <c r="F15" i="1"/>
  <c r="G15" i="1" s="1"/>
  <c r="B14" i="1"/>
  <c r="F12" i="1"/>
  <c r="G12" i="1" s="1"/>
  <c r="S91" i="4" l="1"/>
  <c r="H98" i="4"/>
  <c r="X100" i="4"/>
  <c r="X117" i="4" s="1"/>
  <c r="D24" i="4"/>
  <c r="D40" i="4"/>
  <c r="D56" i="4"/>
  <c r="H90" i="4"/>
  <c r="D18" i="4"/>
  <c r="D32" i="4"/>
  <c r="D48" i="4"/>
  <c r="X12" i="4"/>
  <c r="X15" i="4" s="1"/>
  <c r="H22" i="4"/>
  <c r="H59" i="4" s="1"/>
  <c r="S66" i="4"/>
  <c r="S68" i="4" s="1"/>
  <c r="H69" i="4"/>
  <c r="H74" i="4" s="1"/>
  <c r="G95" i="4"/>
  <c r="D36" i="4"/>
  <c r="D52" i="4"/>
  <c r="AT191" i="2"/>
  <c r="AT482" i="2"/>
  <c r="AT355" i="2"/>
  <c r="AT759" i="2"/>
  <c r="AT819" i="2"/>
  <c r="AT370" i="2"/>
  <c r="D29" i="2"/>
  <c r="AT771" i="2"/>
  <c r="AT929" i="2"/>
  <c r="AT685" i="2"/>
  <c r="AT169" i="2"/>
  <c r="AT740" i="2"/>
  <c r="AT8" i="2"/>
  <c r="AT174" i="2"/>
  <c r="H30" i="3"/>
  <c r="I30" i="3" s="1"/>
  <c r="J30" i="3" s="1"/>
  <c r="K30" i="3" s="1"/>
  <c r="N30" i="3" s="1"/>
  <c r="O30" i="3" s="1"/>
  <c r="P30" i="3" s="1"/>
  <c r="Q30" i="3" s="1"/>
  <c r="R30" i="3" s="1"/>
  <c r="S30" i="3" s="1"/>
  <c r="T30" i="3" s="1"/>
  <c r="U30" i="3" s="1"/>
  <c r="V30" i="3" s="1"/>
  <c r="W30" i="3" s="1"/>
  <c r="X30" i="3" s="1"/>
  <c r="Y30" i="3" s="1"/>
  <c r="Z30" i="3" s="1"/>
  <c r="AA30" i="3" s="1"/>
  <c r="AB30" i="3" s="1"/>
  <c r="AC30" i="3" s="1"/>
  <c r="AD30" i="3" s="1"/>
  <c r="AE30" i="3" s="1"/>
  <c r="AF30" i="3" s="1"/>
  <c r="AG30" i="3" s="1"/>
  <c r="AH30" i="3" s="1"/>
  <c r="AK66" i="4"/>
  <c r="G92" i="4"/>
  <c r="K94" i="4"/>
  <c r="H97" i="4"/>
  <c r="A3" i="19"/>
  <c r="AE90" i="4"/>
  <c r="AE12" i="4"/>
  <c r="AE15" i="4" s="1"/>
  <c r="D17" i="4"/>
  <c r="D25" i="4"/>
  <c r="D29" i="4"/>
  <c r="D33" i="4"/>
  <c r="D37" i="4"/>
  <c r="D41" i="4"/>
  <c r="D45" i="4"/>
  <c r="D49" i="4"/>
  <c r="D53" i="4"/>
  <c r="D57" i="4"/>
  <c r="D51" i="2"/>
  <c r="D55" i="2"/>
  <c r="D59" i="2"/>
  <c r="D63" i="2"/>
  <c r="D76" i="2"/>
  <c r="D80" i="2"/>
  <c r="D86" i="2"/>
  <c r="D92" i="2"/>
  <c r="D96" i="2"/>
  <c r="D100" i="2"/>
  <c r="D104" i="2"/>
  <c r="D108" i="2"/>
  <c r="D112" i="2"/>
  <c r="D116" i="2"/>
  <c r="D120" i="2"/>
  <c r="D124" i="2"/>
  <c r="D128" i="2"/>
  <c r="D132" i="2"/>
  <c r="D136" i="2"/>
  <c r="D140" i="2"/>
  <c r="AT145" i="2"/>
  <c r="AT218" i="2"/>
  <c r="AT242" i="2"/>
  <c r="AT539" i="2"/>
  <c r="I2" i="8"/>
  <c r="D20" i="4"/>
  <c r="D26" i="4"/>
  <c r="D30" i="4"/>
  <c r="D34" i="4"/>
  <c r="D38" i="4"/>
  <c r="D42" i="4"/>
  <c r="D46" i="4"/>
  <c r="D50" i="4"/>
  <c r="D54" i="4"/>
  <c r="D58" i="4"/>
  <c r="D107" i="13"/>
  <c r="H87" i="4"/>
  <c r="H89" i="4" s="1"/>
  <c r="AE66" i="4"/>
  <c r="AE68" i="4" s="1"/>
  <c r="D19" i="4"/>
  <c r="D23" i="4"/>
  <c r="D27" i="4"/>
  <c r="D31" i="4"/>
  <c r="D35" i="4"/>
  <c r="D39" i="4"/>
  <c r="D43" i="4"/>
  <c r="D47" i="4"/>
  <c r="D51" i="4"/>
  <c r="D55" i="4"/>
  <c r="I69" i="4"/>
  <c r="I74" i="4" s="1"/>
  <c r="AT212" i="2"/>
  <c r="D30" i="2"/>
  <c r="D31" i="2"/>
  <c r="D32" i="2"/>
  <c r="D33" i="2"/>
  <c r="D52" i="2"/>
  <c r="D56" i="2"/>
  <c r="D60" i="2"/>
  <c r="D77" i="2"/>
  <c r="D81" i="2"/>
  <c r="D82" i="2"/>
  <c r="D83" i="2"/>
  <c r="D87" i="2"/>
  <c r="D93" i="2"/>
  <c r="D97" i="2"/>
  <c r="D101" i="2"/>
  <c r="D105" i="2"/>
  <c r="D109" i="2"/>
  <c r="D113" i="2"/>
  <c r="D117" i="2"/>
  <c r="D121" i="2"/>
  <c r="D125" i="2"/>
  <c r="D129" i="2"/>
  <c r="D133" i="2"/>
  <c r="D137" i="2"/>
  <c r="D141" i="2"/>
  <c r="AT198" i="2"/>
  <c r="AT222" i="2"/>
  <c r="AT227" i="2"/>
  <c r="AT434" i="2"/>
  <c r="AT457" i="2"/>
  <c r="AT506" i="2"/>
  <c r="AT919" i="2"/>
  <c r="AT938" i="2"/>
  <c r="H10" i="4"/>
  <c r="H11" i="4" s="1"/>
  <c r="Y10" i="4"/>
  <c r="Y11" i="4" s="1"/>
  <c r="G12" i="4"/>
  <c r="G15" i="4" s="1"/>
  <c r="Y12" i="4"/>
  <c r="Y15" i="4" s="1"/>
  <c r="G16" i="4"/>
  <c r="G21" i="4" s="1"/>
  <c r="AE22" i="4"/>
  <c r="AE59" i="4" s="1"/>
  <c r="AE61" i="4"/>
  <c r="G62" i="4"/>
  <c r="G65" i="4" s="1"/>
  <c r="G66" i="4"/>
  <c r="G68" i="4" s="1"/>
  <c r="T66" i="4"/>
  <c r="T68" i="4" s="1"/>
  <c r="J69" i="4"/>
  <c r="J74" i="4" s="1"/>
  <c r="H75" i="4"/>
  <c r="H86" i="4" s="1"/>
  <c r="I87" i="4"/>
  <c r="I89" i="4" s="1"/>
  <c r="Q90" i="4"/>
  <c r="G91" i="4"/>
  <c r="T91" i="4"/>
  <c r="H92" i="4"/>
  <c r="G93" i="4"/>
  <c r="H94" i="4"/>
  <c r="L94" i="4"/>
  <c r="Q94" i="4"/>
  <c r="H95" i="4"/>
  <c r="I97" i="4"/>
  <c r="AE98" i="4"/>
  <c r="W99" i="4"/>
  <c r="G100" i="4"/>
  <c r="G117" i="4" s="1"/>
  <c r="Y100" i="4"/>
  <c r="Y117" i="4" s="1"/>
  <c r="A10" i="6"/>
  <c r="H2" i="8"/>
  <c r="O94" i="4"/>
  <c r="AH21" i="15"/>
  <c r="D53" i="2"/>
  <c r="D57" i="2"/>
  <c r="D61" i="2"/>
  <c r="D78" i="2"/>
  <c r="D84" i="2"/>
  <c r="D88" i="2"/>
  <c r="D94" i="2"/>
  <c r="D98" i="2"/>
  <c r="D102" i="2"/>
  <c r="D106" i="2"/>
  <c r="D110" i="2"/>
  <c r="D114" i="2"/>
  <c r="D118" i="2"/>
  <c r="D122" i="2"/>
  <c r="D126" i="2"/>
  <c r="D130" i="2"/>
  <c r="D134" i="2"/>
  <c r="D138" i="2"/>
  <c r="D142" i="2"/>
  <c r="D143" i="2"/>
  <c r="B145" i="2"/>
  <c r="D145" i="2" s="1"/>
  <c r="D144" i="2"/>
  <c r="AT564" i="2"/>
  <c r="AT668" i="2"/>
  <c r="AT679" i="2"/>
  <c r="AK22" i="4"/>
  <c r="AK60" i="4"/>
  <c r="H62" i="4"/>
  <c r="H65" i="4" s="1"/>
  <c r="H66" i="4"/>
  <c r="H68" i="4" s="1"/>
  <c r="K69" i="4"/>
  <c r="K74" i="4" s="1"/>
  <c r="AE75" i="4"/>
  <c r="AE86" i="4" s="1"/>
  <c r="J87" i="4"/>
  <c r="J89" i="4" s="1"/>
  <c r="S90" i="4"/>
  <c r="H91" i="4"/>
  <c r="U92" i="4"/>
  <c r="H93" i="4"/>
  <c r="I94" i="4"/>
  <c r="M94" i="4"/>
  <c r="R94" i="4"/>
  <c r="J97" i="4"/>
  <c r="X99" i="4"/>
  <c r="H100" i="4"/>
  <c r="H117" i="4" s="1"/>
  <c r="A113" i="8"/>
  <c r="N32" i="9"/>
  <c r="P94" i="4" s="1"/>
  <c r="D9" i="2"/>
  <c r="D10" i="2"/>
  <c r="D11" i="2"/>
  <c r="D12" i="2"/>
  <c r="D13" i="2"/>
  <c r="D14" i="2"/>
  <c r="D15" i="2"/>
  <c r="D16" i="2"/>
  <c r="D17" i="2"/>
  <c r="D18" i="2"/>
  <c r="D19" i="2"/>
  <c r="D20" i="2"/>
  <c r="D21" i="2"/>
  <c r="D22" i="2"/>
  <c r="D23" i="2"/>
  <c r="D24" i="2"/>
  <c r="D25" i="2"/>
  <c r="D26" i="2"/>
  <c r="D27" i="2"/>
  <c r="D28" i="2"/>
  <c r="D35" i="2"/>
  <c r="D36" i="2"/>
  <c r="D37" i="2"/>
  <c r="D38" i="2"/>
  <c r="D39" i="2"/>
  <c r="D40" i="2"/>
  <c r="D41" i="2"/>
  <c r="D42" i="2"/>
  <c r="D43" i="2"/>
  <c r="D44" i="2"/>
  <c r="D45" i="2"/>
  <c r="D46" i="2"/>
  <c r="D47" i="2"/>
  <c r="D48" i="2"/>
  <c r="D49" i="2"/>
  <c r="AT50" i="2"/>
  <c r="D54" i="2"/>
  <c r="D58" i="2"/>
  <c r="D62" i="2"/>
  <c r="D65" i="2"/>
  <c r="D66" i="2"/>
  <c r="D67" i="2"/>
  <c r="D68" i="2"/>
  <c r="D69" i="2"/>
  <c r="D70" i="2"/>
  <c r="D71" i="2"/>
  <c r="D72" i="2"/>
  <c r="D73" i="2"/>
  <c r="D74" i="2"/>
  <c r="AT75" i="2"/>
  <c r="D79" i="2"/>
  <c r="D85" i="2"/>
  <c r="D89" i="2"/>
  <c r="D90" i="2"/>
  <c r="D91" i="2"/>
  <c r="D95" i="2"/>
  <c r="D99" i="2"/>
  <c r="D103" i="2"/>
  <c r="D107" i="2"/>
  <c r="AT111" i="2"/>
  <c r="D115" i="2"/>
  <c r="D119" i="2"/>
  <c r="D123" i="2"/>
  <c r="D127" i="2"/>
  <c r="D131" i="2"/>
  <c r="D135" i="2"/>
  <c r="AT139" i="2"/>
  <c r="AT387" i="2"/>
  <c r="AT397" i="2"/>
  <c r="AT461" i="2"/>
  <c r="AT477" i="2"/>
  <c r="AT648" i="2"/>
  <c r="AT653" i="2"/>
  <c r="AT860" i="2"/>
  <c r="W10" i="4"/>
  <c r="W11" i="4" s="1"/>
  <c r="W12" i="4"/>
  <c r="W15" i="4" s="1"/>
  <c r="AK12" i="4"/>
  <c r="AK16" i="4"/>
  <c r="G22" i="4"/>
  <c r="G59" i="4" s="1"/>
  <c r="G60" i="4"/>
  <c r="G61" i="4" s="1"/>
  <c r="AK62" i="4"/>
  <c r="Q66" i="4"/>
  <c r="Q68" i="4" s="1"/>
  <c r="G69" i="4"/>
  <c r="G74" i="4" s="1"/>
  <c r="AK75" i="4"/>
  <c r="G87" i="4"/>
  <c r="G89" i="4" s="1"/>
  <c r="AK87" i="4"/>
  <c r="G90" i="4"/>
  <c r="T90" i="4"/>
  <c r="Q91" i="4"/>
  <c r="V92" i="4"/>
  <c r="J94" i="4"/>
  <c r="N94" i="4"/>
  <c r="G97" i="4"/>
  <c r="G98" i="4"/>
  <c r="G99" i="4"/>
  <c r="Y99" i="4"/>
  <c r="W100" i="4"/>
  <c r="W117" i="4" s="1"/>
  <c r="A10" i="9"/>
  <c r="F62" i="9"/>
  <c r="A27" i="12"/>
  <c r="B89" i="4"/>
  <c r="AD34" i="9" s="1"/>
  <c r="B88" i="4"/>
  <c r="D65" i="4"/>
  <c r="D64" i="4"/>
  <c r="D63" i="4"/>
  <c r="AD12" i="9"/>
  <c r="AC12" i="9" s="1"/>
  <c r="I12" i="1"/>
  <c r="J12" i="1" s="1"/>
  <c r="K12" i="1" s="1"/>
  <c r="L12" i="1" s="1"/>
  <c r="M12" i="1" s="1"/>
  <c r="N12" i="1" s="1"/>
  <c r="O12" i="1" s="1"/>
  <c r="P12" i="1" s="1"/>
  <c r="Q12" i="1" s="1"/>
  <c r="R12" i="1" s="1"/>
  <c r="S12" i="1" s="1"/>
  <c r="H12" i="1"/>
  <c r="I15" i="1"/>
  <c r="J15" i="1" s="1"/>
  <c r="K15" i="1" s="1"/>
  <c r="L15" i="1" s="1"/>
  <c r="M15" i="1" s="1"/>
  <c r="N15" i="1" s="1"/>
  <c r="O15" i="1" s="1"/>
  <c r="P15" i="1" s="1"/>
  <c r="Q15" i="1" s="1"/>
  <c r="R15" i="1" s="1"/>
  <c r="S15" i="1" s="1"/>
  <c r="H15" i="1"/>
  <c r="I20" i="1"/>
  <c r="J20" i="1" s="1"/>
  <c r="K20" i="1" s="1"/>
  <c r="L20" i="1" s="1"/>
  <c r="M20" i="1" s="1"/>
  <c r="N20" i="1" s="1"/>
  <c r="O20" i="1" s="1"/>
  <c r="P20" i="1" s="1"/>
  <c r="Q20" i="1" s="1"/>
  <c r="R20" i="1" s="1"/>
  <c r="S20" i="1" s="1"/>
  <c r="U20" i="1" s="1"/>
  <c r="H20" i="1"/>
  <c r="I34" i="1"/>
  <c r="J34" i="1" s="1"/>
  <c r="K34" i="1" s="1"/>
  <c r="L34" i="1" s="1"/>
  <c r="M34" i="1" s="1"/>
  <c r="N34" i="1" s="1"/>
  <c r="O34" i="1" s="1"/>
  <c r="P34" i="1" s="1"/>
  <c r="Q34" i="1" s="1"/>
  <c r="R34" i="1" s="1"/>
  <c r="S34" i="1" s="1"/>
  <c r="T34" i="1" s="1"/>
  <c r="H34" i="1"/>
  <c r="I36" i="1"/>
  <c r="J36" i="1" s="1"/>
  <c r="K36" i="1" s="1"/>
  <c r="L36" i="1" s="1"/>
  <c r="M36" i="1" s="1"/>
  <c r="N36" i="1" s="1"/>
  <c r="O36" i="1" s="1"/>
  <c r="P36" i="1" s="1"/>
  <c r="Q36" i="1" s="1"/>
  <c r="R36" i="1" s="1"/>
  <c r="S36" i="1" s="1"/>
  <c r="T36" i="1" s="1"/>
  <c r="H36" i="1"/>
  <c r="AN6" i="2"/>
  <c r="AM6" i="2"/>
  <c r="AO35" i="2"/>
  <c r="AO36" i="2"/>
  <c r="AO37" i="2"/>
  <c r="AO38" i="2"/>
  <c r="AO39" i="2"/>
  <c r="AO40" i="2"/>
  <c r="AO41" i="2"/>
  <c r="AO42" i="2"/>
  <c r="AO43" i="2"/>
  <c r="AO44" i="2"/>
  <c r="AO45" i="2"/>
  <c r="AO46" i="2"/>
  <c r="AO47" i="2"/>
  <c r="AO48" i="2"/>
  <c r="AO65" i="2"/>
  <c r="AO66" i="2"/>
  <c r="AO67" i="2"/>
  <c r="AO68" i="2"/>
  <c r="AO69" i="2"/>
  <c r="AO70" i="2"/>
  <c r="AO71" i="2"/>
  <c r="AO72" i="2"/>
  <c r="AO73" i="2"/>
  <c r="J111" i="2"/>
  <c r="K111" i="2"/>
  <c r="L111" i="2"/>
  <c r="M111" i="2"/>
  <c r="N111" i="2"/>
  <c r="O111" i="2"/>
  <c r="P111" i="2"/>
  <c r="AO223" i="2"/>
  <c r="AO224" i="2"/>
  <c r="AO225" i="2"/>
  <c r="AO228" i="2"/>
  <c r="AO229" i="2"/>
  <c r="AO230" i="2"/>
  <c r="AO231" i="2"/>
  <c r="AO232" i="2"/>
  <c r="AO233" i="2"/>
  <c r="AO234" i="2"/>
  <c r="AO235" i="2"/>
  <c r="AO236" i="2"/>
  <c r="AO237" i="2"/>
  <c r="AO238" i="2"/>
  <c r="AO239" i="2"/>
  <c r="AO240" i="2"/>
  <c r="AO435" i="2"/>
  <c r="AO436" i="2"/>
  <c r="AO437" i="2"/>
  <c r="AO438" i="2"/>
  <c r="AO439" i="2"/>
  <c r="AO440" i="2"/>
  <c r="AO441" i="2"/>
  <c r="AO442" i="2"/>
  <c r="AO443" i="2"/>
  <c r="AO444" i="2"/>
  <c r="AO445" i="2"/>
  <c r="AO446" i="2"/>
  <c r="AO447" i="2"/>
  <c r="AO448" i="2"/>
  <c r="AO449" i="2"/>
  <c r="AO450" i="2"/>
  <c r="AO451" i="2"/>
  <c r="AO452" i="2"/>
  <c r="AO453" i="2"/>
  <c r="AO454" i="2"/>
  <c r="AO455" i="2"/>
  <c r="AO458" i="2"/>
  <c r="AO459" i="2"/>
  <c r="AO478" i="2"/>
  <c r="AO479" i="2"/>
  <c r="AO480" i="2"/>
  <c r="N15" i="3"/>
  <c r="O15" i="3" s="1"/>
  <c r="P15" i="3" s="1"/>
  <c r="Q15" i="3" s="1"/>
  <c r="R15" i="3" s="1"/>
  <c r="S15" i="3" s="1"/>
  <c r="T15" i="3" s="1"/>
  <c r="U15" i="3" s="1"/>
  <c r="V15" i="3" s="1"/>
  <c r="W15" i="3" s="1"/>
  <c r="L15" i="3"/>
  <c r="M15" i="3" s="1"/>
  <c r="R111" i="2" s="1"/>
  <c r="N20" i="3"/>
  <c r="O20" i="3" s="1"/>
  <c r="P20" i="3" s="1"/>
  <c r="Q20" i="3" s="1"/>
  <c r="R20" i="3" s="1"/>
  <c r="S20" i="3" s="1"/>
  <c r="T20" i="3" s="1"/>
  <c r="U20" i="3" s="1"/>
  <c r="V20" i="3" s="1"/>
  <c r="W20" i="3" s="1"/>
  <c r="X20" i="3" s="1"/>
  <c r="Y20" i="3" s="1"/>
  <c r="Z20" i="3" s="1"/>
  <c r="AA20" i="3" s="1"/>
  <c r="AB20" i="3" s="1"/>
  <c r="AC20" i="3" s="1"/>
  <c r="AD20" i="3" s="1"/>
  <c r="AE20" i="3" s="1"/>
  <c r="AF20" i="3" s="1"/>
  <c r="AG20" i="3" s="1"/>
  <c r="AH20" i="3" s="1"/>
  <c r="L20" i="3"/>
  <c r="M20" i="3" s="1"/>
  <c r="R230" i="16" s="1"/>
  <c r="N24" i="3"/>
  <c r="O24" i="3" s="1"/>
  <c r="P24" i="3" s="1"/>
  <c r="Q24" i="3" s="1"/>
  <c r="R24" i="3" s="1"/>
  <c r="S24" i="3" s="1"/>
  <c r="T24" i="3" s="1"/>
  <c r="U24" i="3" s="1"/>
  <c r="V24" i="3" s="1"/>
  <c r="W24" i="3" s="1"/>
  <c r="X24" i="3" s="1"/>
  <c r="Y24" i="3" s="1"/>
  <c r="Z24" i="3" s="1"/>
  <c r="AA24" i="3" s="1"/>
  <c r="AB24" i="3" s="1"/>
  <c r="AC24" i="3" s="1"/>
  <c r="AD24" i="3" s="1"/>
  <c r="AE24" i="3" s="1"/>
  <c r="AF24" i="3" s="1"/>
  <c r="AG24" i="3" s="1"/>
  <c r="AH24" i="3" s="1"/>
  <c r="AK24" i="3" s="1"/>
  <c r="L24" i="3"/>
  <c r="M24" i="3" s="1"/>
  <c r="M10" i="11" s="1"/>
  <c r="N28" i="3"/>
  <c r="O28" i="3" s="1"/>
  <c r="P28" i="3" s="1"/>
  <c r="Q28" i="3" s="1"/>
  <c r="R28" i="3" s="1"/>
  <c r="S28" i="3" s="1"/>
  <c r="T28" i="3" s="1"/>
  <c r="U28" i="3" s="1"/>
  <c r="V28" i="3" s="1"/>
  <c r="W28" i="3" s="1"/>
  <c r="X28" i="3" s="1"/>
  <c r="Y28" i="3" s="1"/>
  <c r="Z28" i="3" s="1"/>
  <c r="AA28" i="3" s="1"/>
  <c r="AB28" i="3" s="1"/>
  <c r="AC28" i="3" s="1"/>
  <c r="AD28" i="3" s="1"/>
  <c r="AE28" i="3" s="1"/>
  <c r="AF28" i="3" s="1"/>
  <c r="AG28" i="3" s="1"/>
  <c r="AH28" i="3" s="1"/>
  <c r="L28" i="3"/>
  <c r="M28" i="3" s="1"/>
  <c r="R295" i="16" s="1"/>
  <c r="N29" i="3"/>
  <c r="O29" i="3" s="1"/>
  <c r="P29" i="3" s="1"/>
  <c r="Q29" i="3" s="1"/>
  <c r="R29" i="3" s="1"/>
  <c r="S29" i="3" s="1"/>
  <c r="T29" i="3" s="1"/>
  <c r="U29" i="3" s="1"/>
  <c r="V29" i="3" s="1"/>
  <c r="W29" i="3" s="1"/>
  <c r="X29" i="3" s="1"/>
  <c r="Y29" i="3" s="1"/>
  <c r="Z29" i="3" s="1"/>
  <c r="AA29" i="3" s="1"/>
  <c r="AB29" i="3" s="1"/>
  <c r="AC29" i="3" s="1"/>
  <c r="AD29" i="3" s="1"/>
  <c r="AE29" i="3" s="1"/>
  <c r="AF29" i="3" s="1"/>
  <c r="AG29" i="3" s="1"/>
  <c r="AH29" i="3" s="1"/>
  <c r="L29" i="3"/>
  <c r="M29" i="3" s="1"/>
  <c r="M11" i="11" s="1"/>
  <c r="N53" i="3"/>
  <c r="O53" i="3" s="1"/>
  <c r="P53" i="3" s="1"/>
  <c r="Q53" i="3" s="1"/>
  <c r="R53" i="3" s="1"/>
  <c r="S53" i="3" s="1"/>
  <c r="T53" i="3" s="1"/>
  <c r="U53" i="3" s="1"/>
  <c r="V53" i="3" s="1"/>
  <c r="W53" i="3" s="1"/>
  <c r="X53" i="3" s="1"/>
  <c r="Y53" i="3" s="1"/>
  <c r="Z53" i="3" s="1"/>
  <c r="AA53" i="3" s="1"/>
  <c r="AB53" i="3" s="1"/>
  <c r="AC53" i="3" s="1"/>
  <c r="AD53" i="3" s="1"/>
  <c r="AE53" i="3" s="1"/>
  <c r="AF53" i="3" s="1"/>
  <c r="AG53" i="3" s="1"/>
  <c r="AH53" i="3" s="1"/>
  <c r="L53" i="3"/>
  <c r="M53" i="3" s="1"/>
  <c r="N56" i="3"/>
  <c r="O56" i="3" s="1"/>
  <c r="P56" i="3" s="1"/>
  <c r="Q56" i="3" s="1"/>
  <c r="R56" i="3" s="1"/>
  <c r="S56" i="3" s="1"/>
  <c r="T56" i="3" s="1"/>
  <c r="U56" i="3" s="1"/>
  <c r="V56" i="3" s="1"/>
  <c r="W56" i="3" s="1"/>
  <c r="X56" i="3" s="1"/>
  <c r="Y56" i="3" s="1"/>
  <c r="Z56" i="3" s="1"/>
  <c r="AA56" i="3" s="1"/>
  <c r="AB56" i="3" s="1"/>
  <c r="AC56" i="3" s="1"/>
  <c r="AD56" i="3" s="1"/>
  <c r="AE56" i="3" s="1"/>
  <c r="AF56" i="3" s="1"/>
  <c r="AG56" i="3" s="1"/>
  <c r="AH56" i="3" s="1"/>
  <c r="L56" i="3"/>
  <c r="M56" i="3" s="1"/>
  <c r="N65" i="3"/>
  <c r="O65" i="3" s="1"/>
  <c r="P65" i="3" s="1"/>
  <c r="Q65" i="3" s="1"/>
  <c r="R65" i="3" s="1"/>
  <c r="S65" i="3" s="1"/>
  <c r="T65" i="3" s="1"/>
  <c r="U65" i="3" s="1"/>
  <c r="V65" i="3" s="1"/>
  <c r="W65" i="3" s="1"/>
  <c r="X65" i="3" s="1"/>
  <c r="Y65" i="3" s="1"/>
  <c r="Z65" i="3" s="1"/>
  <c r="AA65" i="3" s="1"/>
  <c r="AB65" i="3" s="1"/>
  <c r="AC65" i="3" s="1"/>
  <c r="AD65" i="3" s="1"/>
  <c r="AE65" i="3" s="1"/>
  <c r="AF65" i="3" s="1"/>
  <c r="AG65" i="3" s="1"/>
  <c r="AH65" i="3" s="1"/>
  <c r="L65" i="3"/>
  <c r="M65" i="3" s="1"/>
  <c r="Q15" i="7"/>
  <c r="R15" i="7" s="1"/>
  <c r="O15" i="7"/>
  <c r="Z15" i="7" s="1"/>
  <c r="N15" i="7"/>
  <c r="AK15" i="7"/>
  <c r="AL15" i="7" s="1"/>
  <c r="AJ15" i="7"/>
  <c r="Q17" i="7"/>
  <c r="R17" i="7" s="1"/>
  <c r="O17" i="7"/>
  <c r="Z17" i="7" s="1"/>
  <c r="Q19" i="7"/>
  <c r="O19" i="7"/>
  <c r="Z19" i="7" s="1"/>
  <c r="N19" i="7"/>
  <c r="AK19" i="7"/>
  <c r="AL19" i="7" s="1"/>
  <c r="AM19" i="7" s="1"/>
  <c r="AN19" i="7" s="1"/>
  <c r="AO19" i="7" s="1"/>
  <c r="AR19" i="7" s="1"/>
  <c r="AJ19" i="7"/>
  <c r="AK21" i="7"/>
  <c r="AL21" i="7" s="1"/>
  <c r="AM21" i="7" s="1"/>
  <c r="AN21" i="7" s="1"/>
  <c r="AO21" i="7" s="1"/>
  <c r="AJ21" i="7"/>
  <c r="Q23" i="7"/>
  <c r="O23" i="7"/>
  <c r="Z23" i="7" s="1"/>
  <c r="N23" i="7"/>
  <c r="AK23" i="7"/>
  <c r="AL23" i="7" s="1"/>
  <c r="AM23" i="7" s="1"/>
  <c r="AN23" i="7" s="1"/>
  <c r="AO23" i="7" s="1"/>
  <c r="AR23" i="7" s="1"/>
  <c r="AJ23" i="7"/>
  <c r="Q27" i="7"/>
  <c r="O27" i="7"/>
  <c r="Z27" i="7" s="1"/>
  <c r="N27" i="7"/>
  <c r="AK27" i="7"/>
  <c r="AL27" i="7" s="1"/>
  <c r="AM27" i="7" s="1"/>
  <c r="AN27" i="7" s="1"/>
  <c r="AO27" i="7" s="1"/>
  <c r="AJ27" i="7"/>
  <c r="Q28" i="7"/>
  <c r="O28" i="7"/>
  <c r="Z28" i="7" s="1"/>
  <c r="N28" i="7"/>
  <c r="AK28" i="7"/>
  <c r="AL28" i="7" s="1"/>
  <c r="AM28" i="7" s="1"/>
  <c r="AN28" i="7" s="1"/>
  <c r="AO28" i="7" s="1"/>
  <c r="AR28" i="7" s="1"/>
  <c r="AJ28" i="7"/>
  <c r="Q29" i="7"/>
  <c r="O29" i="7"/>
  <c r="Z29" i="7" s="1"/>
  <c r="N29" i="7"/>
  <c r="AK29" i="7"/>
  <c r="AL29" i="7" s="1"/>
  <c r="AM29" i="7" s="1"/>
  <c r="AN29" i="7" s="1"/>
  <c r="AO29" i="7" s="1"/>
  <c r="AJ29" i="7"/>
  <c r="Q30" i="7"/>
  <c r="O30" i="7"/>
  <c r="Z30" i="7" s="1"/>
  <c r="N30" i="7"/>
  <c r="AK30" i="7"/>
  <c r="AL30" i="7" s="1"/>
  <c r="AM30" i="7" s="1"/>
  <c r="AN30" i="7" s="1"/>
  <c r="AO30" i="7" s="1"/>
  <c r="AR30" i="7" s="1"/>
  <c r="AJ30" i="7"/>
  <c r="Q31" i="7"/>
  <c r="O31" i="7"/>
  <c r="Z31" i="7" s="1"/>
  <c r="N31" i="7"/>
  <c r="AK31" i="7"/>
  <c r="AL31" i="7" s="1"/>
  <c r="AM31" i="7" s="1"/>
  <c r="AN31" i="7" s="1"/>
  <c r="AO31" i="7" s="1"/>
  <c r="AJ31" i="7"/>
  <c r="Q32" i="7"/>
  <c r="O32" i="7"/>
  <c r="Z32" i="7" s="1"/>
  <c r="N32" i="7"/>
  <c r="AK32" i="7"/>
  <c r="AL32" i="7" s="1"/>
  <c r="AM32" i="7" s="1"/>
  <c r="AN32" i="7" s="1"/>
  <c r="AO32" i="7" s="1"/>
  <c r="AR32" i="7" s="1"/>
  <c r="AJ32" i="7"/>
  <c r="Q33" i="7"/>
  <c r="O33" i="7"/>
  <c r="Z33" i="7" s="1"/>
  <c r="N33" i="7"/>
  <c r="AK33" i="7"/>
  <c r="AL33" i="7" s="1"/>
  <c r="AM33" i="7" s="1"/>
  <c r="AN33" i="7" s="1"/>
  <c r="AO33" i="7" s="1"/>
  <c r="AJ33" i="7"/>
  <c r="Q34" i="7"/>
  <c r="O34" i="7"/>
  <c r="Z34" i="7" s="1"/>
  <c r="N34" i="7"/>
  <c r="AK34" i="7"/>
  <c r="AL34" i="7" s="1"/>
  <c r="AM34" i="7" s="1"/>
  <c r="AN34" i="7" s="1"/>
  <c r="AO34" i="7" s="1"/>
  <c r="AR34" i="7" s="1"/>
  <c r="AJ34" i="7"/>
  <c r="Q37" i="7"/>
  <c r="O37" i="7"/>
  <c r="Z37" i="7" s="1"/>
  <c r="AK37" i="7"/>
  <c r="AL37" i="7" s="1"/>
  <c r="AM37" i="7" s="1"/>
  <c r="AN37" i="7" s="1"/>
  <c r="AO37" i="7" s="1"/>
  <c r="AJ37" i="7"/>
  <c r="Q38" i="7"/>
  <c r="O38" i="7"/>
  <c r="Z38" i="7" s="1"/>
  <c r="N38" i="7"/>
  <c r="AK38" i="7"/>
  <c r="AL38" i="7" s="1"/>
  <c r="AM38" i="7" s="1"/>
  <c r="AN38" i="7" s="1"/>
  <c r="AO38" i="7" s="1"/>
  <c r="AR38" i="7" s="1"/>
  <c r="AJ38" i="7"/>
  <c r="Q41" i="7"/>
  <c r="O41" i="7"/>
  <c r="Z41" i="7" s="1"/>
  <c r="N41" i="7"/>
  <c r="AK41" i="7"/>
  <c r="AL41" i="7" s="1"/>
  <c r="AM41" i="7" s="1"/>
  <c r="AN41" i="7" s="1"/>
  <c r="AO41" i="7" s="1"/>
  <c r="AJ41" i="7"/>
  <c r="Q43" i="7"/>
  <c r="O43" i="7"/>
  <c r="Z43" i="7" s="1"/>
  <c r="N43" i="7"/>
  <c r="AK43" i="7"/>
  <c r="AL43" i="7" s="1"/>
  <c r="AM43" i="7" s="1"/>
  <c r="AN43" i="7" s="1"/>
  <c r="AO43" i="7" s="1"/>
  <c r="AR43" i="7" s="1"/>
  <c r="AJ43" i="7"/>
  <c r="Q45" i="7"/>
  <c r="O45" i="7"/>
  <c r="Z45" i="7" s="1"/>
  <c r="N45" i="7"/>
  <c r="AK45" i="7"/>
  <c r="AL45" i="7" s="1"/>
  <c r="AM45" i="7" s="1"/>
  <c r="AN45" i="7" s="1"/>
  <c r="AO45" i="7" s="1"/>
  <c r="AJ45" i="7"/>
  <c r="Q47" i="7"/>
  <c r="O47" i="7"/>
  <c r="Z47" i="7" s="1"/>
  <c r="N47" i="7"/>
  <c r="AK47" i="7"/>
  <c r="AL47" i="7" s="1"/>
  <c r="AM47" i="7" s="1"/>
  <c r="AN47" i="7" s="1"/>
  <c r="AO47" i="7" s="1"/>
  <c r="AR47" i="7" s="1"/>
  <c r="AJ47" i="7"/>
  <c r="Q48" i="7"/>
  <c r="O48" i="7"/>
  <c r="Z48" i="7" s="1"/>
  <c r="N48" i="7"/>
  <c r="AK48" i="7"/>
  <c r="AL48" i="7" s="1"/>
  <c r="AM48" i="7" s="1"/>
  <c r="AN48" i="7" s="1"/>
  <c r="AO48" i="7" s="1"/>
  <c r="AJ48" i="7"/>
  <c r="Q49" i="7"/>
  <c r="O49" i="7"/>
  <c r="Z49" i="7" s="1"/>
  <c r="N49" i="7"/>
  <c r="AK49" i="7"/>
  <c r="AL49" i="7" s="1"/>
  <c r="AM49" i="7" s="1"/>
  <c r="AN49" i="7" s="1"/>
  <c r="AO49" i="7" s="1"/>
  <c r="AR49" i="7" s="1"/>
  <c r="AJ49" i="7"/>
  <c r="T50" i="7"/>
  <c r="R50" i="7"/>
  <c r="AK50" i="7"/>
  <c r="AL50" i="7" s="1"/>
  <c r="AM50" i="7" s="1"/>
  <c r="AN50" i="7" s="1"/>
  <c r="AO50" i="7" s="1"/>
  <c r="AJ50" i="7"/>
  <c r="Q52" i="7"/>
  <c r="O52" i="7"/>
  <c r="Z52" i="7" s="1"/>
  <c r="N52" i="7"/>
  <c r="AK52" i="7"/>
  <c r="AL52" i="7" s="1"/>
  <c r="AM52" i="7" s="1"/>
  <c r="AN52" i="7" s="1"/>
  <c r="AO52" i="7" s="1"/>
  <c r="AR52" i="7" s="1"/>
  <c r="AJ52" i="7"/>
  <c r="Q60" i="7"/>
  <c r="O60" i="7"/>
  <c r="Z60" i="7" s="1"/>
  <c r="N60" i="7"/>
  <c r="AK60" i="7"/>
  <c r="AL60" i="7" s="1"/>
  <c r="AM60" i="7" s="1"/>
  <c r="AN60" i="7" s="1"/>
  <c r="AO60" i="7" s="1"/>
  <c r="AJ60" i="7"/>
  <c r="Q62" i="7"/>
  <c r="O62" i="7"/>
  <c r="Z62" i="7" s="1"/>
  <c r="N62" i="7"/>
  <c r="AK62" i="7"/>
  <c r="AL62" i="7" s="1"/>
  <c r="AM62" i="7" s="1"/>
  <c r="AN62" i="7" s="1"/>
  <c r="AO62" i="7" s="1"/>
  <c r="AR62" i="7" s="1"/>
  <c r="AJ62" i="7"/>
  <c r="Q63" i="7"/>
  <c r="O63" i="7"/>
  <c r="Z63" i="7" s="1"/>
  <c r="N63" i="7"/>
  <c r="AK63" i="7"/>
  <c r="AL63" i="7" s="1"/>
  <c r="AM63" i="7" s="1"/>
  <c r="AN63" i="7" s="1"/>
  <c r="AO63" i="7" s="1"/>
  <c r="AJ63" i="7"/>
  <c r="Q64" i="7"/>
  <c r="O64" i="7"/>
  <c r="Z64" i="7" s="1"/>
  <c r="N64" i="7"/>
  <c r="AK64" i="7"/>
  <c r="AL64" i="7" s="1"/>
  <c r="AM64" i="7" s="1"/>
  <c r="AN64" i="7" s="1"/>
  <c r="AO64" i="7" s="1"/>
  <c r="AR64" i="7" s="1"/>
  <c r="AJ64" i="7"/>
  <c r="AK65" i="7"/>
  <c r="AL65" i="7" s="1"/>
  <c r="AM65" i="7" s="1"/>
  <c r="AN65" i="7" s="1"/>
  <c r="AO65" i="7" s="1"/>
  <c r="AJ65" i="7"/>
  <c r="Q66" i="7"/>
  <c r="O66" i="7"/>
  <c r="Z66" i="7" s="1"/>
  <c r="N66" i="7"/>
  <c r="AK66" i="7"/>
  <c r="AL66" i="7" s="1"/>
  <c r="AM66" i="7" s="1"/>
  <c r="AN66" i="7" s="1"/>
  <c r="AO66" i="7" s="1"/>
  <c r="AR66" i="7" s="1"/>
  <c r="AJ66" i="7"/>
  <c r="Q67" i="7"/>
  <c r="O67" i="7"/>
  <c r="Z67" i="7" s="1"/>
  <c r="N67" i="7"/>
  <c r="AK67" i="7"/>
  <c r="AL67" i="7" s="1"/>
  <c r="AM67" i="7" s="1"/>
  <c r="AN67" i="7" s="1"/>
  <c r="AO67" i="7" s="1"/>
  <c r="AJ67" i="7"/>
  <c r="Q70" i="7"/>
  <c r="O70" i="7"/>
  <c r="Z70" i="7" s="1"/>
  <c r="N70" i="7"/>
  <c r="AK70" i="7"/>
  <c r="AL70" i="7" s="1"/>
  <c r="AM70" i="7" s="1"/>
  <c r="AN70" i="7" s="1"/>
  <c r="AO70" i="7" s="1"/>
  <c r="AR70" i="7" s="1"/>
  <c r="AJ70" i="7"/>
  <c r="Q76" i="7"/>
  <c r="O76" i="7"/>
  <c r="Z76" i="7" s="1"/>
  <c r="N76" i="7"/>
  <c r="AK76" i="7"/>
  <c r="AL76" i="7" s="1"/>
  <c r="AM76" i="7" s="1"/>
  <c r="AN76" i="7" s="1"/>
  <c r="AO76" i="7" s="1"/>
  <c r="AJ76" i="7"/>
  <c r="Q78" i="7"/>
  <c r="O78" i="7"/>
  <c r="Z78" i="7" s="1"/>
  <c r="N78" i="7"/>
  <c r="AK78" i="7"/>
  <c r="AL78" i="7" s="1"/>
  <c r="AM78" i="7" s="1"/>
  <c r="AN78" i="7" s="1"/>
  <c r="AO78" i="7" s="1"/>
  <c r="AR78" i="7" s="1"/>
  <c r="AJ78" i="7"/>
  <c r="Q88" i="7"/>
  <c r="O88" i="7"/>
  <c r="Z88" i="7" s="1"/>
  <c r="N88" i="7"/>
  <c r="AK88" i="7"/>
  <c r="AL88" i="7" s="1"/>
  <c r="AM88" i="7" s="1"/>
  <c r="AN88" i="7" s="1"/>
  <c r="AO88" i="7" s="1"/>
  <c r="AJ88" i="7"/>
  <c r="Q90" i="7"/>
  <c r="O90" i="7"/>
  <c r="Z90" i="7" s="1"/>
  <c r="N90" i="7"/>
  <c r="AK90" i="7"/>
  <c r="AL90" i="7" s="1"/>
  <c r="AM90" i="7" s="1"/>
  <c r="AN90" i="7" s="1"/>
  <c r="AO90" i="7" s="1"/>
  <c r="AR90" i="7" s="1"/>
  <c r="AJ90" i="7"/>
  <c r="Q103" i="7"/>
  <c r="O103" i="7"/>
  <c r="Z103" i="7" s="1"/>
  <c r="N103" i="7"/>
  <c r="AK103" i="7"/>
  <c r="AL103" i="7" s="1"/>
  <c r="AM103" i="7" s="1"/>
  <c r="AN103" i="7" s="1"/>
  <c r="AO103" i="7" s="1"/>
  <c r="AJ103" i="7"/>
  <c r="Q105" i="7"/>
  <c r="O105" i="7"/>
  <c r="Z105" i="7" s="1"/>
  <c r="N105" i="7"/>
  <c r="AK105" i="7"/>
  <c r="AL105" i="7" s="1"/>
  <c r="AM105" i="7" s="1"/>
  <c r="AN105" i="7" s="1"/>
  <c r="AO105" i="7" s="1"/>
  <c r="AR105" i="7" s="1"/>
  <c r="AJ105" i="7"/>
  <c r="T111" i="7"/>
  <c r="R111" i="7"/>
  <c r="AK111" i="7"/>
  <c r="AL111" i="7" s="1"/>
  <c r="AM111" i="7" s="1"/>
  <c r="AN111" i="7" s="1"/>
  <c r="AO111" i="7" s="1"/>
  <c r="AJ111" i="7"/>
  <c r="T122" i="7"/>
  <c r="R122" i="7"/>
  <c r="AK122" i="7"/>
  <c r="AL122" i="7" s="1"/>
  <c r="AM122" i="7" s="1"/>
  <c r="AN122" i="7" s="1"/>
  <c r="AO122" i="7" s="1"/>
  <c r="AJ122" i="7"/>
  <c r="T134" i="7"/>
  <c r="R134" i="7"/>
  <c r="AK134" i="7"/>
  <c r="AL134" i="7" s="1"/>
  <c r="AM134" i="7" s="1"/>
  <c r="AN134" i="7" s="1"/>
  <c r="AO134" i="7" s="1"/>
  <c r="AJ134" i="7"/>
  <c r="T139" i="7"/>
  <c r="R139" i="7"/>
  <c r="AK139" i="7"/>
  <c r="AL139" i="7" s="1"/>
  <c r="AM139" i="7" s="1"/>
  <c r="AN139" i="7" s="1"/>
  <c r="AO139" i="7" s="1"/>
  <c r="AJ139" i="7"/>
  <c r="T148" i="7"/>
  <c r="R148" i="7"/>
  <c r="AK148" i="7"/>
  <c r="AL148" i="7" s="1"/>
  <c r="AM148" i="7" s="1"/>
  <c r="AN148" i="7" s="1"/>
  <c r="AO148" i="7" s="1"/>
  <c r="AJ148" i="7"/>
  <c r="T155" i="7"/>
  <c r="R155" i="7"/>
  <c r="AK155" i="7"/>
  <c r="AL155" i="7" s="1"/>
  <c r="AM155" i="7" s="1"/>
  <c r="AN155" i="7" s="1"/>
  <c r="AO155" i="7" s="1"/>
  <c r="AJ155" i="7"/>
  <c r="T160" i="7"/>
  <c r="R160" i="7"/>
  <c r="AK160" i="7"/>
  <c r="AL160" i="7" s="1"/>
  <c r="AM160" i="7" s="1"/>
  <c r="AN160" i="7" s="1"/>
  <c r="AO160" i="7" s="1"/>
  <c r="AJ160" i="7"/>
  <c r="T168" i="7"/>
  <c r="R168" i="7"/>
  <c r="AK168" i="7"/>
  <c r="AL168" i="7" s="1"/>
  <c r="AM168" i="7" s="1"/>
  <c r="AN168" i="7" s="1"/>
  <c r="AO168" i="7" s="1"/>
  <c r="AJ168" i="7"/>
  <c r="T174" i="7"/>
  <c r="R174" i="7"/>
  <c r="AK174" i="7"/>
  <c r="AL174" i="7" s="1"/>
  <c r="AM174" i="7" s="1"/>
  <c r="AN174" i="7" s="1"/>
  <c r="AO174" i="7" s="1"/>
  <c r="AJ174" i="7"/>
  <c r="T179" i="7"/>
  <c r="R179" i="7"/>
  <c r="AK179" i="7"/>
  <c r="AL179" i="7" s="1"/>
  <c r="AM179" i="7" s="1"/>
  <c r="AN179" i="7" s="1"/>
  <c r="AO179" i="7" s="1"/>
  <c r="AJ179" i="7"/>
  <c r="T192" i="7"/>
  <c r="R192" i="7"/>
  <c r="AK192" i="7"/>
  <c r="AL192" i="7" s="1"/>
  <c r="AM192" i="7" s="1"/>
  <c r="AN192" i="7" s="1"/>
  <c r="AO192" i="7" s="1"/>
  <c r="AJ192" i="7"/>
  <c r="Q197" i="7"/>
  <c r="O197" i="7"/>
  <c r="Z197" i="7" s="1"/>
  <c r="N197" i="7"/>
  <c r="AK197" i="7"/>
  <c r="AL197" i="7" s="1"/>
  <c r="AM197" i="7" s="1"/>
  <c r="AN197" i="7" s="1"/>
  <c r="AO197" i="7" s="1"/>
  <c r="AJ197" i="7"/>
  <c r="T202" i="7"/>
  <c r="R202" i="7"/>
  <c r="AK202" i="7"/>
  <c r="AL202" i="7" s="1"/>
  <c r="AM202" i="7" s="1"/>
  <c r="AN202" i="7" s="1"/>
  <c r="AO202" i="7" s="1"/>
  <c r="AJ202" i="7"/>
  <c r="T207" i="7"/>
  <c r="R207" i="7"/>
  <c r="AK207" i="7"/>
  <c r="AL207" i="7" s="1"/>
  <c r="AM207" i="7" s="1"/>
  <c r="AN207" i="7" s="1"/>
  <c r="AO207" i="7" s="1"/>
  <c r="AJ207" i="7"/>
  <c r="T217" i="7"/>
  <c r="R217" i="7"/>
  <c r="AK217" i="7"/>
  <c r="AL217" i="7" s="1"/>
  <c r="AM217" i="7" s="1"/>
  <c r="AN217" i="7" s="1"/>
  <c r="AO217" i="7" s="1"/>
  <c r="AJ217" i="7"/>
  <c r="T224" i="7"/>
  <c r="R224" i="7"/>
  <c r="AK224" i="7"/>
  <c r="AL224" i="7" s="1"/>
  <c r="AM224" i="7" s="1"/>
  <c r="AN224" i="7" s="1"/>
  <c r="AO224" i="7" s="1"/>
  <c r="AJ224" i="7"/>
  <c r="T232" i="7"/>
  <c r="R232" i="7"/>
  <c r="AK232" i="7"/>
  <c r="AL232" i="7" s="1"/>
  <c r="AM232" i="7" s="1"/>
  <c r="AN232" i="7" s="1"/>
  <c r="AO232" i="7" s="1"/>
  <c r="AJ232" i="7"/>
  <c r="T238" i="7"/>
  <c r="R238" i="7"/>
  <c r="AK238" i="7"/>
  <c r="AL238" i="7" s="1"/>
  <c r="AM238" i="7" s="1"/>
  <c r="AN238" i="7" s="1"/>
  <c r="AO238" i="7" s="1"/>
  <c r="AJ238" i="7"/>
  <c r="Q246" i="7"/>
  <c r="O246" i="7"/>
  <c r="Z246" i="7" s="1"/>
  <c r="N246" i="7"/>
  <c r="AK246" i="7"/>
  <c r="AL246" i="7" s="1"/>
  <c r="AM246" i="7" s="1"/>
  <c r="AN246" i="7" s="1"/>
  <c r="AO246" i="7" s="1"/>
  <c r="AR246" i="7" s="1"/>
  <c r="AJ246" i="7"/>
  <c r="Q252" i="7"/>
  <c r="O252" i="7"/>
  <c r="Z252" i="7" s="1"/>
  <c r="N252" i="7"/>
  <c r="AK252" i="7"/>
  <c r="AL252" i="7" s="1"/>
  <c r="AM252" i="7" s="1"/>
  <c r="AN252" i="7" s="1"/>
  <c r="AO252" i="7" s="1"/>
  <c r="AR252" i="7" s="1"/>
  <c r="AJ252" i="7"/>
  <c r="Q256" i="7"/>
  <c r="O256" i="7"/>
  <c r="Z256" i="7" s="1"/>
  <c r="N256" i="7"/>
  <c r="AK256" i="7"/>
  <c r="AL256" i="7" s="1"/>
  <c r="AM256" i="7" s="1"/>
  <c r="AN256" i="7" s="1"/>
  <c r="AO256" i="7" s="1"/>
  <c r="AR256" i="7" s="1"/>
  <c r="AJ256" i="7"/>
  <c r="Q259" i="7"/>
  <c r="O259" i="7"/>
  <c r="Z259" i="7" s="1"/>
  <c r="N259" i="7"/>
  <c r="AK259" i="7"/>
  <c r="AL259" i="7" s="1"/>
  <c r="AM259" i="7" s="1"/>
  <c r="AN259" i="7" s="1"/>
  <c r="AO259" i="7" s="1"/>
  <c r="AR259" i="7" s="1"/>
  <c r="AJ259" i="7"/>
  <c r="Q267" i="7"/>
  <c r="O267" i="7"/>
  <c r="Z267" i="7" s="1"/>
  <c r="N267" i="7"/>
  <c r="AK267" i="7"/>
  <c r="AL267" i="7" s="1"/>
  <c r="AM267" i="7" s="1"/>
  <c r="AN267" i="7" s="1"/>
  <c r="AO267" i="7" s="1"/>
  <c r="AR267" i="7" s="1"/>
  <c r="AJ267" i="7"/>
  <c r="Q277" i="7"/>
  <c r="O277" i="7"/>
  <c r="Z277" i="7" s="1"/>
  <c r="N277" i="7"/>
  <c r="AK277" i="7"/>
  <c r="AL277" i="7" s="1"/>
  <c r="AM277" i="7" s="1"/>
  <c r="AN277" i="7" s="1"/>
  <c r="AO277" i="7" s="1"/>
  <c r="AR277" i="7" s="1"/>
  <c r="AJ277" i="7"/>
  <c r="Q287" i="7"/>
  <c r="O287" i="7"/>
  <c r="Z287" i="7" s="1"/>
  <c r="N287" i="7"/>
  <c r="AK287" i="7"/>
  <c r="AL287" i="7" s="1"/>
  <c r="AM287" i="7" s="1"/>
  <c r="AN287" i="7" s="1"/>
  <c r="AO287" i="7" s="1"/>
  <c r="AR287" i="7" s="1"/>
  <c r="AJ287" i="7"/>
  <c r="Q292" i="7"/>
  <c r="O292" i="7"/>
  <c r="Z292" i="7" s="1"/>
  <c r="N292" i="7"/>
  <c r="AK292" i="7"/>
  <c r="AL292" i="7" s="1"/>
  <c r="AM292" i="7" s="1"/>
  <c r="AN292" i="7" s="1"/>
  <c r="AO292" i="7" s="1"/>
  <c r="AR292" i="7" s="1"/>
  <c r="AJ292" i="7"/>
  <c r="Q297" i="7"/>
  <c r="O297" i="7"/>
  <c r="Z297" i="7" s="1"/>
  <c r="N297" i="7"/>
  <c r="AK297" i="7"/>
  <c r="AL297" i="7" s="1"/>
  <c r="AM297" i="7" s="1"/>
  <c r="AN297" i="7" s="1"/>
  <c r="AO297" i="7" s="1"/>
  <c r="AR297" i="7" s="1"/>
  <c r="AJ297" i="7"/>
  <c r="Q306" i="7"/>
  <c r="O306" i="7"/>
  <c r="Z306" i="7" s="1"/>
  <c r="N306" i="7"/>
  <c r="AK306" i="7"/>
  <c r="AL306" i="7" s="1"/>
  <c r="AM306" i="7" s="1"/>
  <c r="AN306" i="7" s="1"/>
  <c r="AO306" i="7" s="1"/>
  <c r="AR306" i="7" s="1"/>
  <c r="AJ306" i="7"/>
  <c r="Q313" i="7"/>
  <c r="O313" i="7"/>
  <c r="Z313" i="7" s="1"/>
  <c r="N313" i="7"/>
  <c r="AK313" i="7"/>
  <c r="AL313" i="7" s="1"/>
  <c r="AM313" i="7" s="1"/>
  <c r="AN313" i="7" s="1"/>
  <c r="AO313" i="7" s="1"/>
  <c r="AR313" i="7" s="1"/>
  <c r="AJ313" i="7"/>
  <c r="Q320" i="7"/>
  <c r="O320" i="7"/>
  <c r="Z320" i="7" s="1"/>
  <c r="N320" i="7"/>
  <c r="AK320" i="7"/>
  <c r="AL320" i="7" s="1"/>
  <c r="AM320" i="7" s="1"/>
  <c r="AN320" i="7" s="1"/>
  <c r="AO320" i="7" s="1"/>
  <c r="AR320" i="7" s="1"/>
  <c r="AJ320" i="7"/>
  <c r="Q325" i="7"/>
  <c r="O325" i="7"/>
  <c r="Z325" i="7" s="1"/>
  <c r="N325" i="7"/>
  <c r="AK325" i="7"/>
  <c r="AL325" i="7" s="1"/>
  <c r="AM325" i="7" s="1"/>
  <c r="AN325" i="7" s="1"/>
  <c r="AO325" i="7" s="1"/>
  <c r="AR325" i="7" s="1"/>
  <c r="AJ325" i="7"/>
  <c r="Q333" i="7"/>
  <c r="O333" i="7"/>
  <c r="Z333" i="7" s="1"/>
  <c r="N333" i="7"/>
  <c r="AK333" i="7"/>
  <c r="AL333" i="7" s="1"/>
  <c r="AM333" i="7" s="1"/>
  <c r="AN333" i="7" s="1"/>
  <c r="AO333" i="7" s="1"/>
  <c r="AR333" i="7" s="1"/>
  <c r="AJ333" i="7"/>
  <c r="Q335" i="7"/>
  <c r="O335" i="7"/>
  <c r="Z335" i="7" s="1"/>
  <c r="N335" i="7"/>
  <c r="AK335" i="7"/>
  <c r="AL335" i="7" s="1"/>
  <c r="AM335" i="7" s="1"/>
  <c r="AN335" i="7" s="1"/>
  <c r="AO335" i="7" s="1"/>
  <c r="AR335" i="7" s="1"/>
  <c r="AJ335" i="7"/>
  <c r="Q339" i="7"/>
  <c r="O339" i="7"/>
  <c r="Z339" i="7" s="1"/>
  <c r="N339" i="7"/>
  <c r="AK339" i="7"/>
  <c r="AL339" i="7" s="1"/>
  <c r="AM339" i="7" s="1"/>
  <c r="AN339" i="7" s="1"/>
  <c r="AO339" i="7" s="1"/>
  <c r="AR339" i="7" s="1"/>
  <c r="AJ339" i="7"/>
  <c r="Q345" i="7"/>
  <c r="O345" i="7"/>
  <c r="Z345" i="7" s="1"/>
  <c r="N345" i="7"/>
  <c r="AK345" i="7"/>
  <c r="AL345" i="7" s="1"/>
  <c r="AM345" i="7" s="1"/>
  <c r="AN345" i="7" s="1"/>
  <c r="AO345" i="7" s="1"/>
  <c r="AR345" i="7" s="1"/>
  <c r="AJ345" i="7"/>
  <c r="Q353" i="7"/>
  <c r="O353" i="7"/>
  <c r="Z353" i="7" s="1"/>
  <c r="N353" i="7"/>
  <c r="AK353" i="7"/>
  <c r="AL353" i="7" s="1"/>
  <c r="AM353" i="7" s="1"/>
  <c r="AN353" i="7" s="1"/>
  <c r="AO353" i="7" s="1"/>
  <c r="AR353" i="7" s="1"/>
  <c r="AJ353" i="7"/>
  <c r="Q357" i="7"/>
  <c r="O357" i="7"/>
  <c r="Z357" i="7" s="1"/>
  <c r="N357" i="7"/>
  <c r="AK357" i="7"/>
  <c r="AL357" i="7" s="1"/>
  <c r="AM357" i="7" s="1"/>
  <c r="AN357" i="7" s="1"/>
  <c r="AO357" i="7" s="1"/>
  <c r="AR357" i="7" s="1"/>
  <c r="AJ357" i="7"/>
  <c r="Q367" i="7"/>
  <c r="O367" i="7"/>
  <c r="Z367" i="7" s="1"/>
  <c r="N367" i="7"/>
  <c r="AK367" i="7"/>
  <c r="AL367" i="7" s="1"/>
  <c r="AM367" i="7" s="1"/>
  <c r="AN367" i="7" s="1"/>
  <c r="AO367" i="7" s="1"/>
  <c r="AR367" i="7" s="1"/>
  <c r="AJ367" i="7"/>
  <c r="Q377" i="7"/>
  <c r="O377" i="7"/>
  <c r="Z377" i="7" s="1"/>
  <c r="N377" i="7"/>
  <c r="AK377" i="7"/>
  <c r="AL377" i="7" s="1"/>
  <c r="AM377" i="7" s="1"/>
  <c r="AN377" i="7" s="1"/>
  <c r="AO377" i="7" s="1"/>
  <c r="AR377" i="7" s="1"/>
  <c r="AJ377" i="7"/>
  <c r="Q383" i="7"/>
  <c r="O383" i="7"/>
  <c r="Z383" i="7" s="1"/>
  <c r="N383" i="7"/>
  <c r="AK383" i="7"/>
  <c r="AL383" i="7" s="1"/>
  <c r="AM383" i="7" s="1"/>
  <c r="AN383" i="7" s="1"/>
  <c r="AO383" i="7" s="1"/>
  <c r="AR383" i="7" s="1"/>
  <c r="AJ383" i="7"/>
  <c r="Q392" i="7"/>
  <c r="O392" i="7"/>
  <c r="Z392" i="7" s="1"/>
  <c r="N392" i="7"/>
  <c r="AK392" i="7"/>
  <c r="AL392" i="7" s="1"/>
  <c r="AM392" i="7" s="1"/>
  <c r="AN392" i="7" s="1"/>
  <c r="AO392" i="7" s="1"/>
  <c r="AR392" i="7" s="1"/>
  <c r="AJ392" i="7"/>
  <c r="Q394" i="7"/>
  <c r="O394" i="7"/>
  <c r="Z394" i="7" s="1"/>
  <c r="N394" i="7"/>
  <c r="AK394" i="7"/>
  <c r="AL394" i="7" s="1"/>
  <c r="AM394" i="7" s="1"/>
  <c r="AN394" i="7" s="1"/>
  <c r="AO394" i="7" s="1"/>
  <c r="AR394" i="7" s="1"/>
  <c r="AJ394" i="7"/>
  <c r="Q396" i="7"/>
  <c r="O396" i="7"/>
  <c r="Z396" i="7" s="1"/>
  <c r="N396" i="7"/>
  <c r="AK396" i="7"/>
  <c r="AL396" i="7" s="1"/>
  <c r="AM396" i="7" s="1"/>
  <c r="AN396" i="7" s="1"/>
  <c r="AO396" i="7" s="1"/>
  <c r="AR396" i="7" s="1"/>
  <c r="AJ396" i="7"/>
  <c r="Q404" i="7"/>
  <c r="O404" i="7"/>
  <c r="Z404" i="7" s="1"/>
  <c r="N404" i="7"/>
  <c r="AK404" i="7"/>
  <c r="AL404" i="7" s="1"/>
  <c r="AM404" i="7" s="1"/>
  <c r="AN404" i="7" s="1"/>
  <c r="AO404" i="7" s="1"/>
  <c r="AR404" i="7" s="1"/>
  <c r="AJ404" i="7"/>
  <c r="Q406" i="7"/>
  <c r="O406" i="7"/>
  <c r="Z406" i="7" s="1"/>
  <c r="N406" i="7"/>
  <c r="AK406" i="7"/>
  <c r="AL406" i="7" s="1"/>
  <c r="AM406" i="7" s="1"/>
  <c r="AN406" i="7" s="1"/>
  <c r="AO406" i="7" s="1"/>
  <c r="AR406" i="7" s="1"/>
  <c r="AJ406" i="7"/>
  <c r="Q412" i="7"/>
  <c r="O412" i="7"/>
  <c r="Z412" i="7" s="1"/>
  <c r="N412" i="7"/>
  <c r="AK412" i="7"/>
  <c r="AL412" i="7" s="1"/>
  <c r="AM412" i="7" s="1"/>
  <c r="AN412" i="7" s="1"/>
  <c r="AO412" i="7" s="1"/>
  <c r="AR412" i="7" s="1"/>
  <c r="AJ412" i="7"/>
  <c r="Q424" i="7"/>
  <c r="O424" i="7"/>
  <c r="Z424" i="7" s="1"/>
  <c r="N424" i="7"/>
  <c r="AK424" i="7"/>
  <c r="AL424" i="7" s="1"/>
  <c r="AM424" i="7" s="1"/>
  <c r="AN424" i="7" s="1"/>
  <c r="AO424" i="7" s="1"/>
  <c r="AR424" i="7" s="1"/>
  <c r="AJ424" i="7"/>
  <c r="Q428" i="7"/>
  <c r="O428" i="7"/>
  <c r="Z428" i="7" s="1"/>
  <c r="N428" i="7"/>
  <c r="AK428" i="7"/>
  <c r="AL428" i="7" s="1"/>
  <c r="AM428" i="7" s="1"/>
  <c r="AN428" i="7" s="1"/>
  <c r="AO428" i="7" s="1"/>
  <c r="AR428" i="7" s="1"/>
  <c r="AJ428" i="7"/>
  <c r="Q430" i="7"/>
  <c r="O430" i="7"/>
  <c r="Z430" i="7" s="1"/>
  <c r="N430" i="7"/>
  <c r="AK430" i="7"/>
  <c r="AL430" i="7" s="1"/>
  <c r="AM430" i="7" s="1"/>
  <c r="AN430" i="7" s="1"/>
  <c r="AO430" i="7" s="1"/>
  <c r="AR430" i="7" s="1"/>
  <c r="AJ430" i="7"/>
  <c r="Q436" i="7"/>
  <c r="O436" i="7"/>
  <c r="Z436" i="7" s="1"/>
  <c r="N436" i="7"/>
  <c r="AK436" i="7"/>
  <c r="AL436" i="7" s="1"/>
  <c r="AM436" i="7" s="1"/>
  <c r="AN436" i="7" s="1"/>
  <c r="AO436" i="7" s="1"/>
  <c r="AR436" i="7" s="1"/>
  <c r="AJ436" i="7"/>
  <c r="Q438" i="7"/>
  <c r="O438" i="7"/>
  <c r="Z438" i="7" s="1"/>
  <c r="N438" i="7"/>
  <c r="AK438" i="7"/>
  <c r="AL438" i="7" s="1"/>
  <c r="AM438" i="7" s="1"/>
  <c r="AN438" i="7" s="1"/>
  <c r="AO438" i="7" s="1"/>
  <c r="AR438" i="7" s="1"/>
  <c r="AJ438" i="7"/>
  <c r="Q444" i="7"/>
  <c r="O444" i="7"/>
  <c r="Z444" i="7" s="1"/>
  <c r="N444" i="7"/>
  <c r="AK444" i="7"/>
  <c r="AL444" i="7" s="1"/>
  <c r="AM444" i="7" s="1"/>
  <c r="AN444" i="7" s="1"/>
  <c r="AO444" i="7" s="1"/>
  <c r="AR444" i="7" s="1"/>
  <c r="AJ444" i="7"/>
  <c r="Q446" i="7"/>
  <c r="O446" i="7"/>
  <c r="Z446" i="7" s="1"/>
  <c r="N446" i="7"/>
  <c r="AK446" i="7"/>
  <c r="AL446" i="7" s="1"/>
  <c r="AM446" i="7" s="1"/>
  <c r="AN446" i="7" s="1"/>
  <c r="AO446" i="7" s="1"/>
  <c r="AR446" i="7" s="1"/>
  <c r="AJ446" i="7"/>
  <c r="Q459" i="7"/>
  <c r="O459" i="7"/>
  <c r="Z459" i="7" s="1"/>
  <c r="N459" i="7"/>
  <c r="AK459" i="7"/>
  <c r="AL459" i="7" s="1"/>
  <c r="AM459" i="7" s="1"/>
  <c r="AN459" i="7" s="1"/>
  <c r="AO459" i="7" s="1"/>
  <c r="AR459" i="7" s="1"/>
  <c r="AJ459" i="7"/>
  <c r="Q464" i="7"/>
  <c r="O464" i="7"/>
  <c r="Z464" i="7" s="1"/>
  <c r="N464" i="7"/>
  <c r="AK464" i="7"/>
  <c r="AL464" i="7" s="1"/>
  <c r="AM464" i="7" s="1"/>
  <c r="AN464" i="7" s="1"/>
  <c r="AO464" i="7" s="1"/>
  <c r="AR464" i="7" s="1"/>
  <c r="AJ464" i="7"/>
  <c r="Q466" i="7"/>
  <c r="O466" i="7"/>
  <c r="Z466" i="7" s="1"/>
  <c r="N466" i="7"/>
  <c r="AK466" i="7"/>
  <c r="AL466" i="7" s="1"/>
  <c r="AM466" i="7" s="1"/>
  <c r="AN466" i="7" s="1"/>
  <c r="AO466" i="7" s="1"/>
  <c r="AR466" i="7" s="1"/>
  <c r="AJ466" i="7"/>
  <c r="Q468" i="7"/>
  <c r="O468" i="7"/>
  <c r="Z468" i="7" s="1"/>
  <c r="N468" i="7"/>
  <c r="AK468" i="7"/>
  <c r="AL468" i="7" s="1"/>
  <c r="AM468" i="7" s="1"/>
  <c r="AN468" i="7" s="1"/>
  <c r="AO468" i="7" s="1"/>
  <c r="AR468" i="7" s="1"/>
  <c r="AJ468" i="7"/>
  <c r="Q470" i="7"/>
  <c r="O470" i="7"/>
  <c r="Z470" i="7" s="1"/>
  <c r="N470" i="7"/>
  <c r="AK470" i="7"/>
  <c r="AL470" i="7" s="1"/>
  <c r="AM470" i="7" s="1"/>
  <c r="AN470" i="7" s="1"/>
  <c r="AO470" i="7" s="1"/>
  <c r="AR470" i="7" s="1"/>
  <c r="AJ470" i="7"/>
  <c r="Q480" i="7"/>
  <c r="O480" i="7"/>
  <c r="Z480" i="7" s="1"/>
  <c r="N480" i="7"/>
  <c r="AK480" i="7"/>
  <c r="AL480" i="7" s="1"/>
  <c r="AM480" i="7" s="1"/>
  <c r="AN480" i="7" s="1"/>
  <c r="AO480" i="7" s="1"/>
  <c r="AR480" i="7" s="1"/>
  <c r="AJ480" i="7"/>
  <c r="Q484" i="7"/>
  <c r="O484" i="7"/>
  <c r="Z484" i="7" s="1"/>
  <c r="N484" i="7"/>
  <c r="AK484" i="7"/>
  <c r="AL484" i="7" s="1"/>
  <c r="AM484" i="7" s="1"/>
  <c r="AN484" i="7" s="1"/>
  <c r="AO484" i="7" s="1"/>
  <c r="AR484" i="7" s="1"/>
  <c r="AJ484" i="7"/>
  <c r="Q489" i="7"/>
  <c r="O489" i="7"/>
  <c r="Z489" i="7" s="1"/>
  <c r="N489" i="7"/>
  <c r="AK489" i="7"/>
  <c r="AL489" i="7" s="1"/>
  <c r="AM489" i="7" s="1"/>
  <c r="AN489" i="7" s="1"/>
  <c r="AO489" i="7" s="1"/>
  <c r="AR489" i="7" s="1"/>
  <c r="AJ489" i="7"/>
  <c r="Q491" i="7"/>
  <c r="O491" i="7"/>
  <c r="Z491" i="7" s="1"/>
  <c r="N491" i="7"/>
  <c r="AK491" i="7"/>
  <c r="AL491" i="7" s="1"/>
  <c r="AM491" i="7" s="1"/>
  <c r="AN491" i="7" s="1"/>
  <c r="AO491" i="7" s="1"/>
  <c r="AR491" i="7" s="1"/>
  <c r="AJ491" i="7"/>
  <c r="Q497" i="7"/>
  <c r="O497" i="7"/>
  <c r="Z497" i="7" s="1"/>
  <c r="N497" i="7"/>
  <c r="AK497" i="7"/>
  <c r="AL497" i="7" s="1"/>
  <c r="AM497" i="7" s="1"/>
  <c r="AN497" i="7" s="1"/>
  <c r="AO497" i="7" s="1"/>
  <c r="AR497" i="7" s="1"/>
  <c r="AJ497" i="7"/>
  <c r="Q499" i="7"/>
  <c r="O499" i="7"/>
  <c r="Z499" i="7" s="1"/>
  <c r="N499" i="7"/>
  <c r="AK499" i="7"/>
  <c r="AL499" i="7" s="1"/>
  <c r="AM499" i="7" s="1"/>
  <c r="AN499" i="7" s="1"/>
  <c r="AO499" i="7" s="1"/>
  <c r="AR499" i="7" s="1"/>
  <c r="AJ499" i="7"/>
  <c r="Q504" i="7"/>
  <c r="O504" i="7"/>
  <c r="Z504" i="7" s="1"/>
  <c r="N504" i="7"/>
  <c r="AK504" i="7"/>
  <c r="AL504" i="7" s="1"/>
  <c r="AM504" i="7" s="1"/>
  <c r="AN504" i="7" s="1"/>
  <c r="AO504" i="7" s="1"/>
  <c r="AR504" i="7" s="1"/>
  <c r="AJ504" i="7"/>
  <c r="Q512" i="7"/>
  <c r="O512" i="7"/>
  <c r="Z512" i="7" s="1"/>
  <c r="N512" i="7"/>
  <c r="AK512" i="7"/>
  <c r="AL512" i="7" s="1"/>
  <c r="AM512" i="7" s="1"/>
  <c r="AN512" i="7" s="1"/>
  <c r="AO512" i="7" s="1"/>
  <c r="AR512" i="7" s="1"/>
  <c r="AJ512" i="7"/>
  <c r="Q525" i="7"/>
  <c r="O525" i="7"/>
  <c r="Z525" i="7" s="1"/>
  <c r="N525" i="7"/>
  <c r="AK525" i="7"/>
  <c r="AL525" i="7" s="1"/>
  <c r="AM525" i="7" s="1"/>
  <c r="AN525" i="7" s="1"/>
  <c r="AO525" i="7" s="1"/>
  <c r="AR525" i="7" s="1"/>
  <c r="AJ525" i="7"/>
  <c r="Q527" i="7"/>
  <c r="O527" i="7"/>
  <c r="Z527" i="7" s="1"/>
  <c r="N527" i="7"/>
  <c r="AK527" i="7"/>
  <c r="AL527" i="7" s="1"/>
  <c r="AM527" i="7" s="1"/>
  <c r="AN527" i="7" s="1"/>
  <c r="AO527" i="7" s="1"/>
  <c r="AR527" i="7" s="1"/>
  <c r="AJ527" i="7"/>
  <c r="Q533" i="7"/>
  <c r="O533" i="7"/>
  <c r="Z533" i="7" s="1"/>
  <c r="N533" i="7"/>
  <c r="AK533" i="7"/>
  <c r="AL533" i="7" s="1"/>
  <c r="AM533" i="7" s="1"/>
  <c r="AN533" i="7" s="1"/>
  <c r="AO533" i="7" s="1"/>
  <c r="AR533" i="7" s="1"/>
  <c r="AJ533" i="7"/>
  <c r="Q540" i="7"/>
  <c r="O540" i="7"/>
  <c r="Z540" i="7" s="1"/>
  <c r="N540" i="7"/>
  <c r="AK540" i="7"/>
  <c r="AL540" i="7" s="1"/>
  <c r="AM540" i="7" s="1"/>
  <c r="AN540" i="7" s="1"/>
  <c r="AO540" i="7" s="1"/>
  <c r="AR540" i="7" s="1"/>
  <c r="AJ540" i="7"/>
  <c r="Q552" i="7"/>
  <c r="O552" i="7"/>
  <c r="Z552" i="7" s="1"/>
  <c r="N552" i="7"/>
  <c r="AK552" i="7"/>
  <c r="AL552" i="7" s="1"/>
  <c r="AM552" i="7" s="1"/>
  <c r="AN552" i="7" s="1"/>
  <c r="AO552" i="7" s="1"/>
  <c r="AR552" i="7" s="1"/>
  <c r="AJ552" i="7"/>
  <c r="Q556" i="7"/>
  <c r="O556" i="7"/>
  <c r="Z556" i="7" s="1"/>
  <c r="N556" i="7"/>
  <c r="AK556" i="7"/>
  <c r="AL556" i="7" s="1"/>
  <c r="AM556" i="7" s="1"/>
  <c r="AN556" i="7" s="1"/>
  <c r="AO556" i="7" s="1"/>
  <c r="AR556" i="7" s="1"/>
  <c r="AJ556" i="7"/>
  <c r="Q566" i="7"/>
  <c r="O566" i="7"/>
  <c r="Z566" i="7" s="1"/>
  <c r="N566" i="7"/>
  <c r="AK566" i="7"/>
  <c r="AL566" i="7" s="1"/>
  <c r="AM566" i="7" s="1"/>
  <c r="AN566" i="7" s="1"/>
  <c r="AO566" i="7" s="1"/>
  <c r="AR566" i="7" s="1"/>
  <c r="AJ566" i="7"/>
  <c r="Q570" i="7"/>
  <c r="O570" i="7"/>
  <c r="Z570" i="7" s="1"/>
  <c r="N570" i="7"/>
  <c r="AK570" i="7"/>
  <c r="AL570" i="7" s="1"/>
  <c r="AM570" i="7" s="1"/>
  <c r="AN570" i="7" s="1"/>
  <c r="AO570" i="7" s="1"/>
  <c r="AR570" i="7" s="1"/>
  <c r="AJ570" i="7"/>
  <c r="Q575" i="7"/>
  <c r="O575" i="7"/>
  <c r="Z575" i="7" s="1"/>
  <c r="N575" i="7"/>
  <c r="AK575" i="7"/>
  <c r="AL575" i="7" s="1"/>
  <c r="AM575" i="7" s="1"/>
  <c r="AN575" i="7" s="1"/>
  <c r="AO575" i="7" s="1"/>
  <c r="AR575" i="7" s="1"/>
  <c r="AJ575" i="7"/>
  <c r="Q577" i="7"/>
  <c r="O577" i="7"/>
  <c r="Z577" i="7" s="1"/>
  <c r="N577" i="7"/>
  <c r="AK577" i="7"/>
  <c r="AL577" i="7" s="1"/>
  <c r="AM577" i="7" s="1"/>
  <c r="AN577" i="7" s="1"/>
  <c r="AO577" i="7" s="1"/>
  <c r="AR577" i="7" s="1"/>
  <c r="AJ577" i="7"/>
  <c r="Q579" i="7"/>
  <c r="O579" i="7"/>
  <c r="Z579" i="7" s="1"/>
  <c r="N579" i="7"/>
  <c r="AK579" i="7"/>
  <c r="AL579" i="7" s="1"/>
  <c r="AM579" i="7" s="1"/>
  <c r="AN579" i="7" s="1"/>
  <c r="AO579" i="7" s="1"/>
  <c r="AR579" i="7" s="1"/>
  <c r="AJ579" i="7"/>
  <c r="Q589" i="7"/>
  <c r="O589" i="7"/>
  <c r="Z589" i="7" s="1"/>
  <c r="N589" i="7"/>
  <c r="AK589" i="7"/>
  <c r="AL589" i="7" s="1"/>
  <c r="AM589" i="7" s="1"/>
  <c r="AN589" i="7" s="1"/>
  <c r="AO589" i="7" s="1"/>
  <c r="AR589" i="7" s="1"/>
  <c r="AJ589" i="7"/>
  <c r="Q593" i="7"/>
  <c r="O593" i="7"/>
  <c r="Z593" i="7" s="1"/>
  <c r="N593" i="7"/>
  <c r="AK593" i="7"/>
  <c r="AL593" i="7" s="1"/>
  <c r="AM593" i="7" s="1"/>
  <c r="AN593" i="7" s="1"/>
  <c r="AO593" i="7" s="1"/>
  <c r="AR593" i="7" s="1"/>
  <c r="AJ593" i="7"/>
  <c r="Q598" i="7"/>
  <c r="O598" i="7"/>
  <c r="Z598" i="7" s="1"/>
  <c r="N598" i="7"/>
  <c r="AK598" i="7"/>
  <c r="AL598" i="7" s="1"/>
  <c r="AM598" i="7" s="1"/>
  <c r="AN598" i="7" s="1"/>
  <c r="AO598" i="7" s="1"/>
  <c r="AR598" i="7" s="1"/>
  <c r="AJ598" i="7"/>
  <c r="Q602" i="7"/>
  <c r="O602" i="7"/>
  <c r="Z602" i="7" s="1"/>
  <c r="N602" i="7"/>
  <c r="AK602" i="7"/>
  <c r="AL602" i="7" s="1"/>
  <c r="AM602" i="7" s="1"/>
  <c r="AN602" i="7" s="1"/>
  <c r="AO602" i="7" s="1"/>
  <c r="AR602" i="7" s="1"/>
  <c r="AJ602" i="7"/>
  <c r="Q604" i="7"/>
  <c r="O604" i="7"/>
  <c r="Z604" i="7" s="1"/>
  <c r="N604" i="7"/>
  <c r="AK604" i="7"/>
  <c r="AL604" i="7" s="1"/>
  <c r="AM604" i="7" s="1"/>
  <c r="AN604" i="7" s="1"/>
  <c r="AO604" i="7" s="1"/>
  <c r="AR604" i="7" s="1"/>
  <c r="AJ604" i="7"/>
  <c r="Q606" i="7"/>
  <c r="O606" i="7"/>
  <c r="Z606" i="7" s="1"/>
  <c r="N606" i="7"/>
  <c r="AK606" i="7"/>
  <c r="AL606" i="7" s="1"/>
  <c r="AM606" i="7" s="1"/>
  <c r="AN606" i="7" s="1"/>
  <c r="AO606" i="7" s="1"/>
  <c r="AR606" i="7" s="1"/>
  <c r="AJ606" i="7"/>
  <c r="Q609" i="7"/>
  <c r="O609" i="7"/>
  <c r="Z609" i="7" s="1"/>
  <c r="N609" i="7"/>
  <c r="AK609" i="7"/>
  <c r="AL609" i="7" s="1"/>
  <c r="AM609" i="7" s="1"/>
  <c r="AN609" i="7" s="1"/>
  <c r="AO609" i="7" s="1"/>
  <c r="AR609" i="7" s="1"/>
  <c r="AJ609" i="7"/>
  <c r="Q613" i="7"/>
  <c r="O613" i="7"/>
  <c r="Z613" i="7" s="1"/>
  <c r="N613" i="7"/>
  <c r="AK613" i="7"/>
  <c r="AL613" i="7" s="1"/>
  <c r="AM613" i="7" s="1"/>
  <c r="AN613" i="7" s="1"/>
  <c r="AO613" i="7" s="1"/>
  <c r="AR613" i="7" s="1"/>
  <c r="AJ613" i="7"/>
  <c r="Q616" i="7"/>
  <c r="O616" i="7"/>
  <c r="Z616" i="7" s="1"/>
  <c r="N616" i="7"/>
  <c r="AK616" i="7"/>
  <c r="AL616" i="7" s="1"/>
  <c r="AM616" i="7" s="1"/>
  <c r="AN616" i="7" s="1"/>
  <c r="AO616" i="7" s="1"/>
  <c r="AR616" i="7" s="1"/>
  <c r="AJ616" i="7"/>
  <c r="Q621" i="7"/>
  <c r="O621" i="7"/>
  <c r="Z621" i="7" s="1"/>
  <c r="N621" i="7"/>
  <c r="AK621" i="7"/>
  <c r="AL621" i="7" s="1"/>
  <c r="AM621" i="7" s="1"/>
  <c r="AN621" i="7" s="1"/>
  <c r="AO621" i="7" s="1"/>
  <c r="AR621" i="7" s="1"/>
  <c r="AJ621" i="7"/>
  <c r="W9" i="8"/>
  <c r="T9" i="8"/>
  <c r="V9" i="8" s="1"/>
  <c r="W10" i="8"/>
  <c r="T10" i="8"/>
  <c r="V10" i="8" s="1"/>
  <c r="K11" i="8"/>
  <c r="J11" i="8"/>
  <c r="L11" i="8" s="1"/>
  <c r="K12" i="8"/>
  <c r="J12" i="8"/>
  <c r="L12" i="8" s="1"/>
  <c r="K13" i="8"/>
  <c r="J13" i="8"/>
  <c r="L13" i="8" s="1"/>
  <c r="K14" i="8"/>
  <c r="J14" i="8"/>
  <c r="L14" i="8" s="1"/>
  <c r="K15" i="8"/>
  <c r="J15" i="8"/>
  <c r="L15" i="8" s="1"/>
  <c r="K16" i="8"/>
  <c r="J16" i="8"/>
  <c r="L16" i="8" s="1"/>
  <c r="K17" i="8"/>
  <c r="J17" i="8"/>
  <c r="L17" i="8" s="1"/>
  <c r="K18" i="8"/>
  <c r="J18" i="8"/>
  <c r="L18" i="8" s="1"/>
  <c r="K19" i="8"/>
  <c r="J19" i="8"/>
  <c r="L19" i="8" s="1"/>
  <c r="K20" i="8"/>
  <c r="J20" i="8"/>
  <c r="L20" i="8" s="1"/>
  <c r="K21" i="8"/>
  <c r="J21" i="8"/>
  <c r="L21" i="8" s="1"/>
  <c r="K22" i="8"/>
  <c r="J22" i="8"/>
  <c r="L22" i="8" s="1"/>
  <c r="K23" i="8"/>
  <c r="J23" i="8"/>
  <c r="L23" i="8" s="1"/>
  <c r="K24" i="8"/>
  <c r="J24" i="8"/>
  <c r="L24" i="8" s="1"/>
  <c r="K25" i="8"/>
  <c r="J25" i="8"/>
  <c r="L25" i="8" s="1"/>
  <c r="K26" i="8"/>
  <c r="J26" i="8"/>
  <c r="L26" i="8" s="1"/>
  <c r="K27" i="8"/>
  <c r="J27" i="8"/>
  <c r="L27" i="8" s="1"/>
  <c r="K28" i="8"/>
  <c r="J28" i="8"/>
  <c r="L28" i="8" s="1"/>
  <c r="K29" i="8"/>
  <c r="J29" i="8"/>
  <c r="L29" i="8" s="1"/>
  <c r="K30" i="8"/>
  <c r="J30" i="8"/>
  <c r="L30" i="8" s="1"/>
  <c r="K31" i="8"/>
  <c r="J31" i="8"/>
  <c r="L31" i="8" s="1"/>
  <c r="K32" i="8"/>
  <c r="J32" i="8"/>
  <c r="L32" i="8" s="1"/>
  <c r="K33" i="8"/>
  <c r="J33" i="8"/>
  <c r="L33" i="8" s="1"/>
  <c r="K34" i="8"/>
  <c r="J34" i="8"/>
  <c r="L34" i="8" s="1"/>
  <c r="K35" i="8"/>
  <c r="J35" i="8"/>
  <c r="L35" i="8" s="1"/>
  <c r="K36" i="8"/>
  <c r="J36" i="8"/>
  <c r="L36" i="8" s="1"/>
  <c r="K37" i="8"/>
  <c r="J37" i="8"/>
  <c r="L37" i="8" s="1"/>
  <c r="K38" i="8"/>
  <c r="J38" i="8"/>
  <c r="L38" i="8" s="1"/>
  <c r="K39" i="8"/>
  <c r="J39" i="8"/>
  <c r="L39" i="8" s="1"/>
  <c r="K40" i="8"/>
  <c r="J40" i="8"/>
  <c r="L40" i="8" s="1"/>
  <c r="K41" i="8"/>
  <c r="J41" i="8"/>
  <c r="L41" i="8" s="1"/>
  <c r="K42" i="8"/>
  <c r="J42" i="8"/>
  <c r="L42" i="8" s="1"/>
  <c r="K43" i="8"/>
  <c r="J43" i="8"/>
  <c r="L43" i="8" s="1"/>
  <c r="K44" i="8"/>
  <c r="J44" i="8"/>
  <c r="L44" i="8" s="1"/>
  <c r="K45" i="8"/>
  <c r="J45" i="8"/>
  <c r="L45" i="8" s="1"/>
  <c r="K46" i="8"/>
  <c r="J46" i="8"/>
  <c r="L46" i="8" s="1"/>
  <c r="K47" i="8"/>
  <c r="J47" i="8"/>
  <c r="L47" i="8" s="1"/>
  <c r="K48" i="8"/>
  <c r="J48" i="8"/>
  <c r="L48" i="8" s="1"/>
  <c r="K49" i="8"/>
  <c r="J49" i="8"/>
  <c r="L49" i="8" s="1"/>
  <c r="K50" i="8"/>
  <c r="J50" i="8"/>
  <c r="L50" i="8" s="1"/>
  <c r="K51" i="8"/>
  <c r="J51" i="8"/>
  <c r="L51" i="8" s="1"/>
  <c r="K52" i="8"/>
  <c r="J52" i="8"/>
  <c r="L52" i="8" s="1"/>
  <c r="K53" i="8"/>
  <c r="J53" i="8"/>
  <c r="L53" i="8" s="1"/>
  <c r="K54" i="8"/>
  <c r="J54" i="8"/>
  <c r="L54" i="8" s="1"/>
  <c r="K55" i="8"/>
  <c r="J55" i="8"/>
  <c r="L55" i="8" s="1"/>
  <c r="K56" i="8"/>
  <c r="J56" i="8"/>
  <c r="L56" i="8" s="1"/>
  <c r="K57" i="8"/>
  <c r="J57" i="8"/>
  <c r="L57" i="8" s="1"/>
  <c r="K58" i="8"/>
  <c r="J58" i="8"/>
  <c r="L58" i="8" s="1"/>
  <c r="K59" i="8"/>
  <c r="J59" i="8"/>
  <c r="L59" i="8" s="1"/>
  <c r="K60" i="8"/>
  <c r="J60" i="8"/>
  <c r="L60" i="8" s="1"/>
  <c r="K61" i="8"/>
  <c r="J61" i="8"/>
  <c r="L61" i="8" s="1"/>
  <c r="K62" i="8"/>
  <c r="J62" i="8"/>
  <c r="L62" i="8" s="1"/>
  <c r="K63" i="8"/>
  <c r="J63" i="8"/>
  <c r="L63" i="8" s="1"/>
  <c r="K64" i="8"/>
  <c r="J64" i="8"/>
  <c r="L64" i="8" s="1"/>
  <c r="K65" i="8"/>
  <c r="J65" i="8"/>
  <c r="L65" i="8" s="1"/>
  <c r="K66" i="8"/>
  <c r="J66" i="8"/>
  <c r="L66" i="8" s="1"/>
  <c r="K67" i="8"/>
  <c r="J67" i="8"/>
  <c r="L67" i="8" s="1"/>
  <c r="K68" i="8"/>
  <c r="J68" i="8"/>
  <c r="L68" i="8" s="1"/>
  <c r="K69" i="8"/>
  <c r="J69" i="8"/>
  <c r="L69" i="8" s="1"/>
  <c r="K70" i="8"/>
  <c r="J70" i="8"/>
  <c r="L70" i="8" s="1"/>
  <c r="K71" i="8"/>
  <c r="J71" i="8"/>
  <c r="L71" i="8" s="1"/>
  <c r="K72" i="8"/>
  <c r="J72" i="8"/>
  <c r="L72" i="8" s="1"/>
  <c r="K73" i="8"/>
  <c r="J73" i="8"/>
  <c r="L73" i="8" s="1"/>
  <c r="K74" i="8"/>
  <c r="J74" i="8"/>
  <c r="L74" i="8" s="1"/>
  <c r="K75" i="8"/>
  <c r="J75" i="8"/>
  <c r="L75" i="8" s="1"/>
  <c r="K76" i="8"/>
  <c r="J76" i="8"/>
  <c r="L76" i="8" s="1"/>
  <c r="K77" i="8"/>
  <c r="J77" i="8"/>
  <c r="L77" i="8" s="1"/>
  <c r="K78" i="8"/>
  <c r="J78" i="8"/>
  <c r="L78" i="8" s="1"/>
  <c r="K79" i="8"/>
  <c r="J79" i="8"/>
  <c r="L79" i="8" s="1"/>
  <c r="K80" i="8"/>
  <c r="J80" i="8"/>
  <c r="L80" i="8" s="1"/>
  <c r="K81" i="8"/>
  <c r="J81" i="8"/>
  <c r="L81" i="8" s="1"/>
  <c r="K82" i="8"/>
  <c r="J82" i="8"/>
  <c r="L82" i="8" s="1"/>
  <c r="K83" i="8"/>
  <c r="J83" i="8"/>
  <c r="L83" i="8" s="1"/>
  <c r="K84" i="8"/>
  <c r="J84" i="8"/>
  <c r="L84" i="8" s="1"/>
  <c r="K85" i="8"/>
  <c r="J85" i="8"/>
  <c r="L85" i="8" s="1"/>
  <c r="K86" i="8"/>
  <c r="J86" i="8"/>
  <c r="L86" i="8" s="1"/>
  <c r="K87" i="8"/>
  <c r="J87" i="8"/>
  <c r="L87" i="8" s="1"/>
  <c r="K88" i="8"/>
  <c r="J88" i="8"/>
  <c r="L88" i="8" s="1"/>
  <c r="K89" i="8"/>
  <c r="J89" i="8"/>
  <c r="L89" i="8" s="1"/>
  <c r="K90" i="8"/>
  <c r="J90" i="8"/>
  <c r="L90" i="8" s="1"/>
  <c r="K91" i="8"/>
  <c r="J91" i="8"/>
  <c r="L91" i="8" s="1"/>
  <c r="K92" i="8"/>
  <c r="J92" i="8"/>
  <c r="L92" i="8" s="1"/>
  <c r="K93" i="8"/>
  <c r="J93" i="8"/>
  <c r="L93" i="8" s="1"/>
  <c r="K94" i="8"/>
  <c r="J94" i="8"/>
  <c r="L94" i="8" s="1"/>
  <c r="K95" i="8"/>
  <c r="J95" i="8"/>
  <c r="L95" i="8" s="1"/>
  <c r="K96" i="8"/>
  <c r="J96" i="8"/>
  <c r="L96" i="8" s="1"/>
  <c r="K97" i="8"/>
  <c r="J97" i="8"/>
  <c r="L97" i="8" s="1"/>
  <c r="K98" i="8"/>
  <c r="J98" i="8"/>
  <c r="L98" i="8" s="1"/>
  <c r="K99" i="8"/>
  <c r="J99" i="8"/>
  <c r="L99" i="8" s="1"/>
  <c r="K100" i="8"/>
  <c r="J100" i="8"/>
  <c r="L100" i="8" s="1"/>
  <c r="K101" i="8"/>
  <c r="J101" i="8"/>
  <c r="L101" i="8" s="1"/>
  <c r="K102" i="8"/>
  <c r="J102" i="8"/>
  <c r="L102" i="8" s="1"/>
  <c r="K103" i="8"/>
  <c r="J103" i="8"/>
  <c r="L103" i="8" s="1"/>
  <c r="K104" i="8"/>
  <c r="J104" i="8"/>
  <c r="L104" i="8" s="1"/>
  <c r="K105" i="8"/>
  <c r="J105" i="8"/>
  <c r="L105" i="8" s="1"/>
  <c r="K106" i="8"/>
  <c r="J106" i="8"/>
  <c r="L106" i="8" s="1"/>
  <c r="K107" i="8"/>
  <c r="J107" i="8"/>
  <c r="L107" i="8" s="1"/>
  <c r="K108" i="8"/>
  <c r="J108" i="8"/>
  <c r="L108" i="8" s="1"/>
  <c r="K109" i="8"/>
  <c r="J109" i="8"/>
  <c r="L109" i="8" s="1"/>
  <c r="K110" i="8"/>
  <c r="J110" i="8"/>
  <c r="L110" i="8" s="1"/>
  <c r="K111" i="8"/>
  <c r="J111" i="8"/>
  <c r="L111" i="8" s="1"/>
  <c r="K112" i="8"/>
  <c r="J112" i="8"/>
  <c r="L112" i="8" s="1"/>
  <c r="K113" i="8"/>
  <c r="J113" i="8"/>
  <c r="L113" i="8" s="1"/>
  <c r="I16" i="4"/>
  <c r="H13" i="9"/>
  <c r="H23" i="12" s="1"/>
  <c r="I22" i="4"/>
  <c r="H14" i="9"/>
  <c r="H21" i="12" s="1"/>
  <c r="J31" i="10" s="1"/>
  <c r="I60" i="4"/>
  <c r="I61" i="4" s="1"/>
  <c r="P15" i="9"/>
  <c r="O15" i="9"/>
  <c r="L15" i="9"/>
  <c r="M15" i="9" s="1"/>
  <c r="AD16" i="9"/>
  <c r="H16" i="9"/>
  <c r="I62" i="4"/>
  <c r="AD17" i="9"/>
  <c r="P17" i="9"/>
  <c r="O17" i="9"/>
  <c r="L17" i="9"/>
  <c r="M17" i="9" s="1"/>
  <c r="H18" i="9"/>
  <c r="H15" i="12" s="1"/>
  <c r="J25" i="10" s="1"/>
  <c r="I66" i="4"/>
  <c r="T18" i="9"/>
  <c r="U18" i="9" s="1"/>
  <c r="U66" i="4"/>
  <c r="P19" i="9"/>
  <c r="O19" i="9"/>
  <c r="L19" i="9"/>
  <c r="M19" i="9" s="1"/>
  <c r="K20" i="9"/>
  <c r="L69" i="4"/>
  <c r="P21" i="9"/>
  <c r="O21" i="9"/>
  <c r="L21" i="9"/>
  <c r="M21" i="9" s="1"/>
  <c r="H22" i="9"/>
  <c r="I75" i="4"/>
  <c r="P23" i="9"/>
  <c r="O23" i="9"/>
  <c r="L23" i="9"/>
  <c r="M23" i="9" s="1"/>
  <c r="J24" i="9"/>
  <c r="J16" i="12" s="1"/>
  <c r="L26" i="10" s="1"/>
  <c r="K87" i="4"/>
  <c r="H25" i="9"/>
  <c r="I90" i="4"/>
  <c r="U90" i="4"/>
  <c r="P26" i="9"/>
  <c r="N26" i="9" s="1"/>
  <c r="L26" i="9"/>
  <c r="M26" i="9" s="1"/>
  <c r="Z26" i="9"/>
  <c r="AA26" i="9" s="1"/>
  <c r="AB26" i="9" s="1"/>
  <c r="AE26" i="9" s="1"/>
  <c r="Y26" i="9"/>
  <c r="X26" i="9"/>
  <c r="V26" i="9"/>
  <c r="W26" i="9" s="1"/>
  <c r="H27" i="9"/>
  <c r="H19" i="12" s="1"/>
  <c r="J29" i="10" s="1"/>
  <c r="I91" i="4"/>
  <c r="U91" i="4"/>
  <c r="P28" i="9"/>
  <c r="N28" i="9" s="1"/>
  <c r="L28" i="9"/>
  <c r="M28" i="9" s="1"/>
  <c r="Z28" i="9"/>
  <c r="AA28" i="9" s="1"/>
  <c r="AB28" i="9" s="1"/>
  <c r="AE28" i="9" s="1"/>
  <c r="Y28" i="9"/>
  <c r="X28" i="9"/>
  <c r="V28" i="9"/>
  <c r="W28" i="9" s="1"/>
  <c r="H29" i="9"/>
  <c r="H13" i="12" s="1"/>
  <c r="J23" i="10" s="1"/>
  <c r="I92" i="4"/>
  <c r="P30" i="9"/>
  <c r="N30" i="9" s="1"/>
  <c r="L30" i="9"/>
  <c r="M30" i="9" s="1"/>
  <c r="Z30" i="9"/>
  <c r="AA30" i="9" s="1"/>
  <c r="AB30" i="9" s="1"/>
  <c r="AE30" i="9" s="1"/>
  <c r="Y30" i="9"/>
  <c r="X30" i="9"/>
  <c r="V30" i="9"/>
  <c r="W30" i="9" s="1"/>
  <c r="H31" i="9"/>
  <c r="H10" i="12" s="1"/>
  <c r="J20" i="10" s="1"/>
  <c r="I93" i="4"/>
  <c r="R32" i="9"/>
  <c r="R8" i="12" s="1"/>
  <c r="S94" i="4"/>
  <c r="H33" i="9"/>
  <c r="I95" i="4"/>
  <c r="P34" i="9"/>
  <c r="O34" i="9"/>
  <c r="L34" i="9"/>
  <c r="M34" i="9" s="1"/>
  <c r="J35" i="9"/>
  <c r="J20" i="12" s="1"/>
  <c r="L30" i="10" s="1"/>
  <c r="K97" i="4"/>
  <c r="P36" i="9"/>
  <c r="O36" i="9"/>
  <c r="L36" i="9"/>
  <c r="M36" i="9" s="1"/>
  <c r="H37" i="9"/>
  <c r="I98" i="4"/>
  <c r="P38" i="9"/>
  <c r="O38" i="9"/>
  <c r="L38" i="9"/>
  <c r="M38" i="9" s="1"/>
  <c r="H39" i="9"/>
  <c r="H17" i="12" s="1"/>
  <c r="J27" i="10" s="1"/>
  <c r="I99" i="4"/>
  <c r="H40" i="9"/>
  <c r="H27" i="12" s="1"/>
  <c r="I100" i="4"/>
  <c r="AB15" i="11"/>
  <c r="Y300" i="16"/>
  <c r="Y301" i="16" s="1"/>
  <c r="X300" i="16"/>
  <c r="X301" i="16" s="1"/>
  <c r="V300" i="16"/>
  <c r="V301" i="16" s="1"/>
  <c r="U300" i="16"/>
  <c r="U301" i="16" s="1"/>
  <c r="T300" i="16"/>
  <c r="T301" i="16" s="1"/>
  <c r="R300" i="16"/>
  <c r="R301" i="16" s="1"/>
  <c r="P300" i="16"/>
  <c r="P301" i="16" s="1"/>
  <c r="O300" i="16"/>
  <c r="O301" i="16" s="1"/>
  <c r="N300" i="16"/>
  <c r="N301" i="16" s="1"/>
  <c r="M300" i="16"/>
  <c r="M301" i="16" s="1"/>
  <c r="L300" i="16"/>
  <c r="L301" i="16" s="1"/>
  <c r="K300" i="16"/>
  <c r="K301" i="16" s="1"/>
  <c r="J300" i="16"/>
  <c r="J301" i="16" s="1"/>
  <c r="W295" i="16"/>
  <c r="P295" i="16"/>
  <c r="O295" i="16"/>
  <c r="N295" i="16"/>
  <c r="M295" i="16"/>
  <c r="L295" i="16"/>
  <c r="K295" i="16"/>
  <c r="J295" i="16"/>
  <c r="S262" i="16"/>
  <c r="R262" i="16"/>
  <c r="P262" i="16"/>
  <c r="O262" i="16"/>
  <c r="N262" i="16"/>
  <c r="M262" i="16"/>
  <c r="L262" i="16"/>
  <c r="K262" i="16"/>
  <c r="J262" i="16"/>
  <c r="Y230" i="16"/>
  <c r="X230" i="16"/>
  <c r="W230" i="16"/>
  <c r="V230" i="16"/>
  <c r="U230" i="16"/>
  <c r="T230" i="16"/>
  <c r="S230" i="16"/>
  <c r="P230" i="16"/>
  <c r="O230" i="16"/>
  <c r="N230" i="16"/>
  <c r="M230" i="16"/>
  <c r="L230" i="16"/>
  <c r="K230" i="16"/>
  <c r="J230" i="16"/>
  <c r="W90" i="16"/>
  <c r="S90" i="16"/>
  <c r="P90" i="16"/>
  <c r="O90" i="16"/>
  <c r="N90" i="16"/>
  <c r="M90" i="16"/>
  <c r="L90" i="16"/>
  <c r="K90" i="16"/>
  <c r="J90" i="16"/>
  <c r="D10" i="13"/>
  <c r="A23" i="13" s="1"/>
  <c r="AJ10" i="3"/>
  <c r="A11" i="3"/>
  <c r="A24" i="19"/>
  <c r="AJ11" i="3"/>
  <c r="A12" i="3"/>
  <c r="A25" i="19"/>
  <c r="A13" i="3"/>
  <c r="A26" i="19"/>
  <c r="AJ13" i="3"/>
  <c r="A14" i="3"/>
  <c r="A27" i="19"/>
  <c r="AJ14" i="3"/>
  <c r="A15" i="3"/>
  <c r="A28" i="19"/>
  <c r="V28" i="19" s="1"/>
  <c r="AJ15" i="3"/>
  <c r="A16" i="3"/>
  <c r="A29" i="19"/>
  <c r="AJ16" i="3"/>
  <c r="A17" i="3"/>
  <c r="A30" i="19"/>
  <c r="AJ17" i="3"/>
  <c r="A18" i="3"/>
  <c r="A31" i="19"/>
  <c r="AJ18" i="3"/>
  <c r="A19" i="3"/>
  <c r="A32" i="19"/>
  <c r="A20" i="3"/>
  <c r="A33" i="19"/>
  <c r="V33" i="19" s="1"/>
  <c r="A21" i="3"/>
  <c r="A34" i="19"/>
  <c r="A22" i="3"/>
  <c r="A35" i="19"/>
  <c r="A23" i="3"/>
  <c r="A36" i="19"/>
  <c r="A24" i="3"/>
  <c r="A37" i="19"/>
  <c r="V37" i="19" s="1"/>
  <c r="A25" i="3"/>
  <c r="A38" i="19"/>
  <c r="A26" i="3"/>
  <c r="A39" i="19"/>
  <c r="A27" i="3"/>
  <c r="A40" i="19"/>
  <c r="A28" i="3"/>
  <c r="A41" i="19"/>
  <c r="V41" i="19" s="1"/>
  <c r="A29" i="3"/>
  <c r="A42" i="19"/>
  <c r="V42" i="19" s="1"/>
  <c r="D30" i="3"/>
  <c r="A31" i="3" s="1"/>
  <c r="A44" i="19"/>
  <c r="A45" i="19"/>
  <c r="A46" i="19"/>
  <c r="A47" i="19"/>
  <c r="A48" i="19"/>
  <c r="A49" i="19"/>
  <c r="A50" i="19"/>
  <c r="A51" i="19"/>
  <c r="A52" i="19"/>
  <c r="A53" i="19"/>
  <c r="A54" i="19"/>
  <c r="A43" i="3"/>
  <c r="A55" i="19"/>
  <c r="A56" i="19"/>
  <c r="A57" i="19"/>
  <c r="A58" i="19"/>
  <c r="A59" i="19"/>
  <c r="A60" i="19"/>
  <c r="A61" i="19"/>
  <c r="A62" i="19"/>
  <c r="A63" i="19"/>
  <c r="A64" i="19"/>
  <c r="A65" i="19"/>
  <c r="A66" i="19"/>
  <c r="A67" i="19"/>
  <c r="A68" i="19"/>
  <c r="A69" i="19"/>
  <c r="A70" i="19"/>
  <c r="A71" i="19"/>
  <c r="A72" i="19"/>
  <c r="A73" i="19"/>
  <c r="A74" i="19"/>
  <c r="A75" i="19"/>
  <c r="A76" i="19"/>
  <c r="A77" i="19"/>
  <c r="A78" i="19"/>
  <c r="A79" i="19"/>
  <c r="A80" i="19"/>
  <c r="A81" i="19"/>
  <c r="A82" i="19"/>
  <c r="A83" i="19"/>
  <c r="A84" i="19"/>
  <c r="A85" i="19"/>
  <c r="D77" i="13"/>
  <c r="D75" i="13"/>
  <c r="D78" i="13"/>
  <c r="D76" i="13"/>
  <c r="A90" i="19"/>
  <c r="A91" i="19"/>
  <c r="A92" i="19"/>
  <c r="A93" i="19"/>
  <c r="A94" i="19"/>
  <c r="A95" i="19"/>
  <c r="A96" i="19"/>
  <c r="A97" i="19"/>
  <c r="A98" i="19"/>
  <c r="A99" i="19"/>
  <c r="A100" i="19"/>
  <c r="A101" i="19"/>
  <c r="A102" i="19"/>
  <c r="A103" i="19"/>
  <c r="A104" i="19"/>
  <c r="A105" i="19"/>
  <c r="A106" i="19"/>
  <c r="A107" i="19"/>
  <c r="A108" i="19"/>
  <c r="A109" i="19"/>
  <c r="A110" i="19"/>
  <c r="A111" i="19"/>
  <c r="A112" i="19"/>
  <c r="A113" i="19"/>
  <c r="A114" i="19"/>
  <c r="A115" i="19"/>
  <c r="A116" i="19"/>
  <c r="A117" i="19"/>
  <c r="A118" i="19"/>
  <c r="H13" i="4"/>
  <c r="X13" i="4"/>
  <c r="H14" i="4"/>
  <c r="X14" i="4"/>
  <c r="AE14" i="4"/>
  <c r="H17" i="4"/>
  <c r="H18" i="4"/>
  <c r="H19" i="4"/>
  <c r="H20"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S67" i="4"/>
  <c r="H70" i="4"/>
  <c r="H71" i="4"/>
  <c r="H72" i="4"/>
  <c r="H73" i="4"/>
  <c r="G76" i="4"/>
  <c r="G77" i="4"/>
  <c r="G78" i="4"/>
  <c r="G79" i="4"/>
  <c r="G80" i="4"/>
  <c r="G81" i="4"/>
  <c r="G82" i="4"/>
  <c r="G83" i="4"/>
  <c r="G84" i="4"/>
  <c r="G85" i="4"/>
  <c r="H88" i="4"/>
  <c r="X101" i="4"/>
  <c r="X102" i="4"/>
  <c r="X103" i="4"/>
  <c r="X104" i="4"/>
  <c r="X105" i="4"/>
  <c r="X106" i="4"/>
  <c r="X107" i="4"/>
  <c r="X108" i="4"/>
  <c r="X109" i="4"/>
  <c r="X110" i="4"/>
  <c r="X111" i="4"/>
  <c r="X112" i="4"/>
  <c r="X113" i="4"/>
  <c r="X114" i="4"/>
  <c r="X115" i="4"/>
  <c r="X116" i="4"/>
  <c r="O11" i="7"/>
  <c r="AJ11" i="7"/>
  <c r="O21" i="7"/>
  <c r="Z21" i="7" s="1"/>
  <c r="N50" i="7"/>
  <c r="O50" i="7"/>
  <c r="Z50" i="7" s="1"/>
  <c r="R65" i="7"/>
  <c r="A10" i="8"/>
  <c r="A11" i="8"/>
  <c r="A12" i="8"/>
  <c r="A13" i="8"/>
  <c r="A14" i="8"/>
  <c r="A15" i="8"/>
  <c r="A16" i="8"/>
  <c r="A17" i="8"/>
  <c r="V17" i="8"/>
  <c r="A18" i="8"/>
  <c r="V18" i="8"/>
  <c r="A19" i="8"/>
  <c r="A20" i="8"/>
  <c r="V20" i="8"/>
  <c r="A21" i="8"/>
  <c r="V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H10" i="9"/>
  <c r="AD10" i="9"/>
  <c r="A11" i="9"/>
  <c r="G11" i="9"/>
  <c r="G18" i="12" s="1"/>
  <c r="H28" i="10" s="1"/>
  <c r="A12" i="9"/>
  <c r="A13" i="9"/>
  <c r="A14" i="9"/>
  <c r="A15" i="9"/>
  <c r="A16" i="9"/>
  <c r="A17" i="9"/>
  <c r="A18" i="9"/>
  <c r="A19" i="9"/>
  <c r="A20" i="9"/>
  <c r="A21" i="9"/>
  <c r="A22" i="9"/>
  <c r="A23" i="9"/>
  <c r="A24" i="9"/>
  <c r="A25" i="9"/>
  <c r="A26" i="9"/>
  <c r="A27" i="9"/>
  <c r="A28" i="9"/>
  <c r="A29" i="9"/>
  <c r="V29" i="9"/>
  <c r="V13" i="12" s="1"/>
  <c r="A30" i="9"/>
  <c r="A31" i="9"/>
  <c r="AD31" i="9"/>
  <c r="A32" i="9"/>
  <c r="V13" i="19"/>
  <c r="A33" i="9"/>
  <c r="A34" i="9"/>
  <c r="A35" i="9"/>
  <c r="A36" i="9"/>
  <c r="A37" i="9"/>
  <c r="A38" i="9"/>
  <c r="A39" i="9"/>
  <c r="A40" i="9"/>
  <c r="A41" i="9"/>
  <c r="A58" i="9"/>
  <c r="A59" i="9"/>
  <c r="A60" i="9"/>
  <c r="A61" i="9"/>
  <c r="C6" i="10"/>
  <c r="C18" i="10"/>
  <c r="C21" i="10"/>
  <c r="C22" i="10"/>
  <c r="C24" i="10"/>
  <c r="C25" i="10"/>
  <c r="C26" i="10"/>
  <c r="C28" i="10"/>
  <c r="C30" i="10"/>
  <c r="C31" i="10"/>
  <c r="C32" i="10"/>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8" i="11"/>
  <c r="A9" i="11"/>
  <c r="E9" i="11"/>
  <c r="D7" i="10" s="1"/>
  <c r="F9" i="11"/>
  <c r="F7" i="10" s="1"/>
  <c r="G9" i="11"/>
  <c r="H7" i="10" s="1"/>
  <c r="H9" i="11"/>
  <c r="J7" i="10" s="1"/>
  <c r="I9" i="11"/>
  <c r="J9" i="11"/>
  <c r="K9" i="11"/>
  <c r="L7" i="10" s="1"/>
  <c r="N9" i="11"/>
  <c r="P9" i="11"/>
  <c r="Q9" i="11"/>
  <c r="R9" i="11"/>
  <c r="T9" i="11"/>
  <c r="U9" i="11"/>
  <c r="V9" i="11"/>
  <c r="A10" i="11"/>
  <c r="E10" i="11"/>
  <c r="D8" i="10" s="1"/>
  <c r="F10" i="11"/>
  <c r="F8" i="10" s="1"/>
  <c r="G10" i="11"/>
  <c r="H8" i="10" s="1"/>
  <c r="H10" i="11"/>
  <c r="J8" i="10" s="1"/>
  <c r="I10" i="11"/>
  <c r="J10" i="11"/>
  <c r="K10" i="11"/>
  <c r="L8" i="10" s="1"/>
  <c r="L10" i="11"/>
  <c r="N8" i="10" s="1"/>
  <c r="U10" i="11"/>
  <c r="A11" i="11"/>
  <c r="E11" i="11"/>
  <c r="D9" i="10" s="1"/>
  <c r="F11" i="11"/>
  <c r="F9" i="10" s="1"/>
  <c r="G11" i="11"/>
  <c r="H9" i="10" s="1"/>
  <c r="H11" i="11"/>
  <c r="J9" i="10" s="1"/>
  <c r="I11" i="11"/>
  <c r="J11" i="11"/>
  <c r="K11" i="11"/>
  <c r="L9" i="10" s="1"/>
  <c r="O11" i="11"/>
  <c r="P11" i="11"/>
  <c r="Q11" i="11"/>
  <c r="S11" i="11"/>
  <c r="T11" i="11"/>
  <c r="U11" i="11"/>
  <c r="W11" i="11"/>
  <c r="X11" i="11"/>
  <c r="Y11" i="11"/>
  <c r="R9" i="10" s="1"/>
  <c r="AA11" i="11"/>
  <c r="A12" i="11"/>
  <c r="H12" i="11"/>
  <c r="J10" i="10" s="1"/>
  <c r="A13" i="11"/>
  <c r="E13" i="11"/>
  <c r="D11" i="10" s="1"/>
  <c r="F13" i="11"/>
  <c r="F11" i="10" s="1"/>
  <c r="G13" i="11"/>
  <c r="H11" i="10" s="1"/>
  <c r="H13" i="11"/>
  <c r="J11" i="10" s="1"/>
  <c r="I13" i="11"/>
  <c r="J13" i="11"/>
  <c r="K13" i="11"/>
  <c r="L11" i="10" s="1"/>
  <c r="O13" i="11"/>
  <c r="P13" i="11"/>
  <c r="S13" i="11"/>
  <c r="U13" i="11"/>
  <c r="V13" i="11"/>
  <c r="Y13" i="11"/>
  <c r="R11" i="10" s="1"/>
  <c r="AA13" i="11"/>
  <c r="A14" i="11"/>
  <c r="P14" i="11"/>
  <c r="A15" i="11"/>
  <c r="E15" i="11"/>
  <c r="D13" i="10" s="1"/>
  <c r="F15" i="11"/>
  <c r="F13" i="10" s="1"/>
  <c r="G15" i="11"/>
  <c r="H13" i="10" s="1"/>
  <c r="H15" i="11"/>
  <c r="J13" i="10" s="1"/>
  <c r="I15" i="11"/>
  <c r="J15" i="11"/>
  <c r="K15" i="11"/>
  <c r="L13" i="10" s="1"/>
  <c r="N15" i="11"/>
  <c r="O15" i="11"/>
  <c r="P15" i="11"/>
  <c r="Q15" i="11"/>
  <c r="R15" i="11"/>
  <c r="S15" i="11"/>
  <c r="T15" i="11"/>
  <c r="U15" i="11"/>
  <c r="V15" i="11"/>
  <c r="W15" i="11"/>
  <c r="X15" i="11"/>
  <c r="Y15" i="11"/>
  <c r="R13" i="10" s="1"/>
  <c r="Z15" i="11"/>
  <c r="S13" i="10" s="1"/>
  <c r="AA15" i="11"/>
  <c r="A16" i="11"/>
  <c r="T16" i="11"/>
  <c r="A17" i="11"/>
  <c r="A18" i="11"/>
  <c r="A19" i="11"/>
  <c r="A20" i="11"/>
  <c r="A21" i="11"/>
  <c r="A22" i="11"/>
  <c r="A23" i="11"/>
  <c r="A24" i="11"/>
  <c r="A25" i="11"/>
  <c r="A26" i="11"/>
  <c r="A27" i="11"/>
  <c r="A28" i="11"/>
  <c r="A29" i="11"/>
  <c r="A30" i="11"/>
  <c r="A31" i="11"/>
  <c r="A32" i="11"/>
  <c r="A33" i="11"/>
  <c r="AB36" i="11"/>
  <c r="X9" i="12"/>
  <c r="X12" i="12"/>
  <c r="P12" i="15"/>
  <c r="Q12" i="15" s="1"/>
  <c r="O12" i="15"/>
  <c r="Z12" i="15" s="1"/>
  <c r="N12" i="15"/>
  <c r="P14" i="15"/>
  <c r="Q14" i="15" s="1"/>
  <c r="O14" i="15"/>
  <c r="Z14" i="15" s="1"/>
  <c r="P16" i="15"/>
  <c r="O16" i="15"/>
  <c r="Z16" i="15" s="1"/>
  <c r="N16" i="15"/>
  <c r="AM16" i="15"/>
  <c r="AN16" i="15" s="1"/>
  <c r="AO16" i="15" s="1"/>
  <c r="AP16" i="15" s="1"/>
  <c r="AQ16" i="15" s="1"/>
  <c r="AT16" i="15" s="1"/>
  <c r="AL16" i="15"/>
  <c r="P20" i="15"/>
  <c r="O20" i="15"/>
  <c r="Z20" i="15" s="1"/>
  <c r="N20" i="15"/>
  <c r="AM20" i="15"/>
  <c r="AN20" i="15" s="1"/>
  <c r="AO20" i="15" s="1"/>
  <c r="AP20" i="15" s="1"/>
  <c r="AQ20" i="15" s="1"/>
  <c r="AT20" i="15" s="1"/>
  <c r="AL20" i="15"/>
  <c r="P24" i="15"/>
  <c r="O24" i="15"/>
  <c r="Z24" i="15" s="1"/>
  <c r="N24" i="15"/>
  <c r="AM24" i="15"/>
  <c r="AN24" i="15" s="1"/>
  <c r="AO24" i="15" s="1"/>
  <c r="AP24" i="15" s="1"/>
  <c r="AQ24" i="15" s="1"/>
  <c r="AL24" i="15"/>
  <c r="P26" i="15"/>
  <c r="O26" i="15"/>
  <c r="Z26" i="15" s="1"/>
  <c r="N26" i="15"/>
  <c r="AM26" i="15"/>
  <c r="AN26" i="15" s="1"/>
  <c r="AO26" i="15" s="1"/>
  <c r="AP26" i="15" s="1"/>
  <c r="AQ26" i="15" s="1"/>
  <c r="AT26" i="15" s="1"/>
  <c r="AL26" i="15"/>
  <c r="P27" i="15"/>
  <c r="O27" i="15"/>
  <c r="Z27" i="15" s="1"/>
  <c r="N27" i="15"/>
  <c r="AM27" i="15"/>
  <c r="AN27" i="15" s="1"/>
  <c r="AO27" i="15" s="1"/>
  <c r="AP27" i="15" s="1"/>
  <c r="AQ27" i="15" s="1"/>
  <c r="AL27" i="15"/>
  <c r="P29" i="15"/>
  <c r="O29" i="15"/>
  <c r="Z29" i="15" s="1"/>
  <c r="N29" i="15"/>
  <c r="AM29" i="15"/>
  <c r="AN29" i="15" s="1"/>
  <c r="AO29" i="15" s="1"/>
  <c r="AP29" i="15" s="1"/>
  <c r="AQ29" i="15" s="1"/>
  <c r="AT29" i="15" s="1"/>
  <c r="AL29" i="15"/>
  <c r="P30" i="15"/>
  <c r="O30" i="15"/>
  <c r="Z30" i="15" s="1"/>
  <c r="N30" i="15"/>
  <c r="AM30" i="15"/>
  <c r="AN30" i="15" s="1"/>
  <c r="AO30" i="15" s="1"/>
  <c r="AP30" i="15" s="1"/>
  <c r="AQ30" i="15" s="1"/>
  <c r="AL30" i="15"/>
  <c r="P32" i="15"/>
  <c r="O32" i="15"/>
  <c r="Z32" i="15" s="1"/>
  <c r="N32" i="15"/>
  <c r="AM32" i="15"/>
  <c r="AN32" i="15" s="1"/>
  <c r="AO32" i="15" s="1"/>
  <c r="AP32" i="15" s="1"/>
  <c r="AQ32" i="15" s="1"/>
  <c r="AT32" i="15" s="1"/>
  <c r="AL32" i="15"/>
  <c r="P33" i="15"/>
  <c r="O33" i="15"/>
  <c r="Z33" i="15" s="1"/>
  <c r="N33" i="15"/>
  <c r="AM33" i="15"/>
  <c r="AN33" i="15" s="1"/>
  <c r="AO33" i="15" s="1"/>
  <c r="AP33" i="15" s="1"/>
  <c r="AQ33" i="15" s="1"/>
  <c r="AL33" i="15"/>
  <c r="P34" i="15"/>
  <c r="O34" i="15"/>
  <c r="Z34" i="15" s="1"/>
  <c r="N34" i="15"/>
  <c r="AM34" i="15"/>
  <c r="AN34" i="15" s="1"/>
  <c r="AO34" i="15" s="1"/>
  <c r="AP34" i="15" s="1"/>
  <c r="AQ34" i="15" s="1"/>
  <c r="AT34" i="15" s="1"/>
  <c r="AL34" i="15"/>
  <c r="P37" i="15"/>
  <c r="O37" i="15"/>
  <c r="Z37" i="15" s="1"/>
  <c r="AM37" i="15"/>
  <c r="AN37" i="15" s="1"/>
  <c r="AO37" i="15" s="1"/>
  <c r="AP37" i="15" s="1"/>
  <c r="AQ37" i="15" s="1"/>
  <c r="AL37" i="15"/>
  <c r="P38" i="15"/>
  <c r="O38" i="15"/>
  <c r="Z38" i="15" s="1"/>
  <c r="N38" i="15"/>
  <c r="AM38" i="15"/>
  <c r="AN38" i="15" s="1"/>
  <c r="AO38" i="15" s="1"/>
  <c r="AP38" i="15" s="1"/>
  <c r="AQ38" i="15" s="1"/>
  <c r="AT38" i="15" s="1"/>
  <c r="AL38" i="15"/>
  <c r="P41" i="15"/>
  <c r="O41" i="15"/>
  <c r="Z41" i="15" s="1"/>
  <c r="N41" i="15"/>
  <c r="P43" i="15"/>
  <c r="O43" i="15"/>
  <c r="Z43" i="15" s="1"/>
  <c r="N43" i="15"/>
  <c r="AM43" i="15"/>
  <c r="AN43" i="15" s="1"/>
  <c r="AO43" i="15" s="1"/>
  <c r="AP43" i="15" s="1"/>
  <c r="AQ43" i="15" s="1"/>
  <c r="AT43" i="15" s="1"/>
  <c r="AL43" i="15"/>
  <c r="P45" i="15"/>
  <c r="O45" i="15"/>
  <c r="Z45" i="15" s="1"/>
  <c r="N45" i="15"/>
  <c r="AM45" i="15"/>
  <c r="AN45" i="15" s="1"/>
  <c r="AO45" i="15" s="1"/>
  <c r="AP45" i="15" s="1"/>
  <c r="AQ45" i="15" s="1"/>
  <c r="AL45" i="15"/>
  <c r="P48" i="15"/>
  <c r="O48" i="15"/>
  <c r="Z48" i="15" s="1"/>
  <c r="N48" i="15"/>
  <c r="AM48" i="15"/>
  <c r="AN48" i="15" s="1"/>
  <c r="AO48" i="15" s="1"/>
  <c r="AP48" i="15" s="1"/>
  <c r="AQ48" i="15" s="1"/>
  <c r="AT48" i="15" s="1"/>
  <c r="AL48" i="15"/>
  <c r="P49" i="15"/>
  <c r="O49" i="15"/>
  <c r="Z49" i="15" s="1"/>
  <c r="N49" i="15"/>
  <c r="AM49" i="15"/>
  <c r="AN49" i="15" s="1"/>
  <c r="AO49" i="15" s="1"/>
  <c r="AP49" i="15" s="1"/>
  <c r="AQ49" i="15" s="1"/>
  <c r="AL49" i="15"/>
  <c r="P51" i="15"/>
  <c r="O51" i="15"/>
  <c r="Z51" i="15" s="1"/>
  <c r="N51" i="15"/>
  <c r="AM51" i="15"/>
  <c r="AN51" i="15" s="1"/>
  <c r="AO51" i="15" s="1"/>
  <c r="AP51" i="15" s="1"/>
  <c r="AQ51" i="15" s="1"/>
  <c r="AT51" i="15" s="1"/>
  <c r="AL51" i="15"/>
  <c r="S52" i="15"/>
  <c r="Q52" i="15"/>
  <c r="AM52" i="15"/>
  <c r="AN52" i="15" s="1"/>
  <c r="AO52" i="15" s="1"/>
  <c r="AP52" i="15" s="1"/>
  <c r="AQ52" i="15" s="1"/>
  <c r="AL52" i="15"/>
  <c r="P54" i="15"/>
  <c r="O54" i="15"/>
  <c r="Z54" i="15" s="1"/>
  <c r="N54" i="15"/>
  <c r="AM54" i="15"/>
  <c r="AN54" i="15" s="1"/>
  <c r="AO54" i="15" s="1"/>
  <c r="AP54" i="15" s="1"/>
  <c r="AQ54" i="15" s="1"/>
  <c r="AT54" i="15" s="1"/>
  <c r="AL54" i="15"/>
  <c r="P62" i="15"/>
  <c r="O62" i="15"/>
  <c r="Z62" i="15" s="1"/>
  <c r="N62" i="15"/>
  <c r="AM62" i="15"/>
  <c r="AN62" i="15" s="1"/>
  <c r="AO62" i="15" s="1"/>
  <c r="AP62" i="15" s="1"/>
  <c r="AQ62" i="15" s="1"/>
  <c r="AL62" i="15"/>
  <c r="P65" i="15"/>
  <c r="O65" i="15"/>
  <c r="Z65" i="15" s="1"/>
  <c r="N65" i="15"/>
  <c r="AM65" i="15"/>
  <c r="AN65" i="15" s="1"/>
  <c r="AO65" i="15" s="1"/>
  <c r="AP65" i="15" s="1"/>
  <c r="AQ65" i="15" s="1"/>
  <c r="AT65" i="15" s="1"/>
  <c r="AL65" i="15"/>
  <c r="P66" i="15"/>
  <c r="O66" i="15"/>
  <c r="Z66" i="15" s="1"/>
  <c r="N66" i="15"/>
  <c r="AM66" i="15"/>
  <c r="AN66" i="15" s="1"/>
  <c r="AO66" i="15" s="1"/>
  <c r="AP66" i="15" s="1"/>
  <c r="AQ66" i="15" s="1"/>
  <c r="AL66" i="15"/>
  <c r="P68" i="15"/>
  <c r="O68" i="15"/>
  <c r="N68" i="15"/>
  <c r="AM68" i="15"/>
  <c r="AN68" i="15" s="1"/>
  <c r="AO68" i="15" s="1"/>
  <c r="AP68" i="15" s="1"/>
  <c r="AQ68" i="15" s="1"/>
  <c r="AT68" i="15" s="1"/>
  <c r="AL68" i="15"/>
  <c r="AM69" i="15"/>
  <c r="AN69" i="15" s="1"/>
  <c r="AO69" i="15" s="1"/>
  <c r="AP69" i="15" s="1"/>
  <c r="AQ69" i="15" s="1"/>
  <c r="AL69" i="15"/>
  <c r="P72" i="15"/>
  <c r="O72" i="15"/>
  <c r="Z72" i="15" s="1"/>
  <c r="N72" i="15"/>
  <c r="AM72" i="15"/>
  <c r="AN72" i="15" s="1"/>
  <c r="AO72" i="15" s="1"/>
  <c r="AP72" i="15" s="1"/>
  <c r="AQ72" i="15" s="1"/>
  <c r="AT72" i="15" s="1"/>
  <c r="AL72" i="15"/>
  <c r="P73" i="15"/>
  <c r="O73" i="15"/>
  <c r="Z73" i="15" s="1"/>
  <c r="N73" i="15"/>
  <c r="AM73" i="15"/>
  <c r="AN73" i="15" s="1"/>
  <c r="AO73" i="15" s="1"/>
  <c r="AP73" i="15" s="1"/>
  <c r="AQ73" i="15" s="1"/>
  <c r="AL73" i="15"/>
  <c r="P76" i="15"/>
  <c r="O76" i="15"/>
  <c r="Z76" i="15" s="1"/>
  <c r="N76" i="15"/>
  <c r="AM76" i="15"/>
  <c r="AN76" i="15" s="1"/>
  <c r="AO76" i="15" s="1"/>
  <c r="AP76" i="15" s="1"/>
  <c r="AQ76" i="15" s="1"/>
  <c r="AT76" i="15" s="1"/>
  <c r="AL76" i="15"/>
  <c r="P82" i="15"/>
  <c r="O82" i="15"/>
  <c r="Z82" i="15" s="1"/>
  <c r="N82" i="15"/>
  <c r="AM82" i="15"/>
  <c r="AN82" i="15" s="1"/>
  <c r="AO82" i="15" s="1"/>
  <c r="AP82" i="15" s="1"/>
  <c r="AQ82" i="15" s="1"/>
  <c r="AL82" i="15"/>
  <c r="P84" i="15"/>
  <c r="O84" i="15"/>
  <c r="Z84" i="15" s="1"/>
  <c r="N84" i="15"/>
  <c r="AM84" i="15"/>
  <c r="AN84" i="15" s="1"/>
  <c r="AO84" i="15" s="1"/>
  <c r="AP84" i="15" s="1"/>
  <c r="AQ84" i="15" s="1"/>
  <c r="AT84" i="15" s="1"/>
  <c r="AL84" i="15"/>
  <c r="P94" i="15"/>
  <c r="O94" i="15"/>
  <c r="Z94" i="15" s="1"/>
  <c r="N94" i="15"/>
  <c r="AM94" i="15"/>
  <c r="AN94" i="15" s="1"/>
  <c r="AO94" i="15" s="1"/>
  <c r="AP94" i="15" s="1"/>
  <c r="AQ94" i="15" s="1"/>
  <c r="AL94" i="15"/>
  <c r="P96" i="15"/>
  <c r="O96" i="15"/>
  <c r="Z96" i="15" s="1"/>
  <c r="N96" i="15"/>
  <c r="AM96" i="15"/>
  <c r="AN96" i="15" s="1"/>
  <c r="AO96" i="15" s="1"/>
  <c r="AP96" i="15" s="1"/>
  <c r="AQ96" i="15" s="1"/>
  <c r="AT96" i="15" s="1"/>
  <c r="AL96" i="15"/>
  <c r="P109" i="15"/>
  <c r="O109" i="15"/>
  <c r="Z109" i="15" s="1"/>
  <c r="N109" i="15"/>
  <c r="AM109" i="15"/>
  <c r="AN109" i="15" s="1"/>
  <c r="AO109" i="15" s="1"/>
  <c r="AP109" i="15" s="1"/>
  <c r="AQ109" i="15" s="1"/>
  <c r="AL109" i="15"/>
  <c r="P111" i="15"/>
  <c r="O111" i="15"/>
  <c r="Z111" i="15" s="1"/>
  <c r="N111" i="15"/>
  <c r="AM111" i="15"/>
  <c r="AN111" i="15" s="1"/>
  <c r="AO111" i="15" s="1"/>
  <c r="AP111" i="15" s="1"/>
  <c r="AQ111" i="15" s="1"/>
  <c r="AT111" i="15" s="1"/>
  <c r="AL111" i="15"/>
  <c r="S117" i="15"/>
  <c r="Q117" i="15"/>
  <c r="AM117" i="15"/>
  <c r="AN117" i="15" s="1"/>
  <c r="AO117" i="15" s="1"/>
  <c r="AP117" i="15" s="1"/>
  <c r="AQ117" i="15" s="1"/>
  <c r="AL117" i="15"/>
  <c r="S128" i="15"/>
  <c r="Q128" i="15"/>
  <c r="AM128" i="15"/>
  <c r="AN128" i="15" s="1"/>
  <c r="AO128" i="15" s="1"/>
  <c r="AP128" i="15" s="1"/>
  <c r="AQ128" i="15" s="1"/>
  <c r="AL128" i="15"/>
  <c r="S140" i="15"/>
  <c r="Q140" i="15"/>
  <c r="AM140" i="15"/>
  <c r="AN140" i="15" s="1"/>
  <c r="AO140" i="15" s="1"/>
  <c r="AP140" i="15" s="1"/>
  <c r="AQ140" i="15" s="1"/>
  <c r="AL140" i="15"/>
  <c r="S145" i="15"/>
  <c r="Q145" i="15"/>
  <c r="AM145" i="15"/>
  <c r="AN145" i="15" s="1"/>
  <c r="AO145" i="15" s="1"/>
  <c r="AP145" i="15" s="1"/>
  <c r="AQ145" i="15" s="1"/>
  <c r="AL145" i="15"/>
  <c r="S154" i="15"/>
  <c r="Q154" i="15"/>
  <c r="AM154" i="15"/>
  <c r="AN154" i="15" s="1"/>
  <c r="AO154" i="15" s="1"/>
  <c r="AP154" i="15" s="1"/>
  <c r="AQ154" i="15" s="1"/>
  <c r="AL154" i="15"/>
  <c r="S161" i="15"/>
  <c r="Q161" i="15"/>
  <c r="AM161" i="15"/>
  <c r="AN161" i="15" s="1"/>
  <c r="AO161" i="15" s="1"/>
  <c r="AP161" i="15" s="1"/>
  <c r="AQ161" i="15" s="1"/>
  <c r="AL161" i="15"/>
  <c r="S166" i="15"/>
  <c r="Q166" i="15"/>
  <c r="AM166" i="15"/>
  <c r="AN166" i="15" s="1"/>
  <c r="AO166" i="15" s="1"/>
  <c r="AP166" i="15" s="1"/>
  <c r="AQ166" i="15" s="1"/>
  <c r="AL166" i="15"/>
  <c r="S174" i="15"/>
  <c r="Q174" i="15"/>
  <c r="AM174" i="15"/>
  <c r="AN174" i="15" s="1"/>
  <c r="AO174" i="15" s="1"/>
  <c r="AP174" i="15" s="1"/>
  <c r="AQ174" i="15" s="1"/>
  <c r="AL174" i="15"/>
  <c r="S180" i="15"/>
  <c r="Q180" i="15"/>
  <c r="AM180" i="15"/>
  <c r="AN180" i="15" s="1"/>
  <c r="AO180" i="15" s="1"/>
  <c r="AP180" i="15" s="1"/>
  <c r="AQ180" i="15" s="1"/>
  <c r="AL180" i="15"/>
  <c r="S185" i="15"/>
  <c r="Q185" i="15"/>
  <c r="AM185" i="15"/>
  <c r="AN185" i="15" s="1"/>
  <c r="AO185" i="15" s="1"/>
  <c r="AP185" i="15" s="1"/>
  <c r="AQ185" i="15" s="1"/>
  <c r="AL185" i="15"/>
  <c r="S198" i="15"/>
  <c r="Q198" i="15"/>
  <c r="AM198" i="15"/>
  <c r="AN198" i="15" s="1"/>
  <c r="AO198" i="15" s="1"/>
  <c r="AP198" i="15" s="1"/>
  <c r="AQ198" i="15" s="1"/>
  <c r="AL198" i="15"/>
  <c r="P203" i="15"/>
  <c r="O203" i="15"/>
  <c r="Z203" i="15" s="1"/>
  <c r="N203" i="15"/>
  <c r="AM203" i="15"/>
  <c r="AN203" i="15" s="1"/>
  <c r="AO203" i="15" s="1"/>
  <c r="AP203" i="15" s="1"/>
  <c r="AQ203" i="15" s="1"/>
  <c r="AL203" i="15"/>
  <c r="S208" i="15"/>
  <c r="Q208" i="15"/>
  <c r="AM208" i="15"/>
  <c r="AN208" i="15" s="1"/>
  <c r="AO208" i="15" s="1"/>
  <c r="AP208" i="15" s="1"/>
  <c r="AQ208" i="15" s="1"/>
  <c r="AL208" i="15"/>
  <c r="S213" i="15"/>
  <c r="Q213" i="15"/>
  <c r="AM213" i="15"/>
  <c r="AN213" i="15" s="1"/>
  <c r="AO213" i="15" s="1"/>
  <c r="AP213" i="15" s="1"/>
  <c r="AQ213" i="15" s="1"/>
  <c r="AL213" i="15"/>
  <c r="S223" i="15"/>
  <c r="Q223" i="15"/>
  <c r="AM223" i="15"/>
  <c r="AN223" i="15" s="1"/>
  <c r="AO223" i="15" s="1"/>
  <c r="AP223" i="15" s="1"/>
  <c r="AQ223" i="15" s="1"/>
  <c r="AL223" i="15"/>
  <c r="S230" i="15"/>
  <c r="Q230" i="15"/>
  <c r="AM230" i="15"/>
  <c r="AN230" i="15" s="1"/>
  <c r="AO230" i="15" s="1"/>
  <c r="AP230" i="15" s="1"/>
  <c r="AQ230" i="15" s="1"/>
  <c r="AL230" i="15"/>
  <c r="S238" i="15"/>
  <c r="Q238" i="15"/>
  <c r="AM238" i="15"/>
  <c r="AN238" i="15" s="1"/>
  <c r="AO238" i="15" s="1"/>
  <c r="AP238" i="15" s="1"/>
  <c r="AQ238" i="15" s="1"/>
  <c r="AL238" i="15"/>
  <c r="S244" i="15"/>
  <c r="Q244" i="15"/>
  <c r="AM244" i="15"/>
  <c r="AN244" i="15" s="1"/>
  <c r="AO244" i="15" s="1"/>
  <c r="AP244" i="15" s="1"/>
  <c r="AQ244" i="15" s="1"/>
  <c r="AL244" i="15"/>
  <c r="L36" i="11"/>
  <c r="E8" i="12"/>
  <c r="F8" i="12"/>
  <c r="G8" i="12"/>
  <c r="H8" i="12"/>
  <c r="I8" i="12"/>
  <c r="J8" i="12"/>
  <c r="K8" i="12"/>
  <c r="L8" i="12"/>
  <c r="M8" i="12"/>
  <c r="N8" i="12"/>
  <c r="O8" i="12"/>
  <c r="P8" i="12"/>
  <c r="Q8" i="12"/>
  <c r="A9" i="12"/>
  <c r="E9" i="12"/>
  <c r="D19" i="10" s="1"/>
  <c r="F9" i="12"/>
  <c r="F19" i="10" s="1"/>
  <c r="G9" i="12"/>
  <c r="H19" i="10" s="1"/>
  <c r="H9" i="12"/>
  <c r="J19" i="10" s="1"/>
  <c r="I9" i="12"/>
  <c r="J9" i="12"/>
  <c r="L19" i="10" s="1"/>
  <c r="K9" i="12"/>
  <c r="N19" i="10" s="1"/>
  <c r="L9" i="12"/>
  <c r="P19" i="10" s="1"/>
  <c r="M9" i="12"/>
  <c r="N9" i="12"/>
  <c r="O9" i="12"/>
  <c r="P9" i="12"/>
  <c r="Q9" i="12"/>
  <c r="R9" i="12"/>
  <c r="S9" i="12"/>
  <c r="T9" i="12"/>
  <c r="R19" i="10" s="1"/>
  <c r="U9" i="12"/>
  <c r="S19" i="10" s="1"/>
  <c r="V9" i="12"/>
  <c r="W9" i="12"/>
  <c r="A10" i="12"/>
  <c r="E10" i="12"/>
  <c r="D20" i="10" s="1"/>
  <c r="F10" i="12"/>
  <c r="F20" i="10" s="1"/>
  <c r="G10" i="12"/>
  <c r="H20" i="10" s="1"/>
  <c r="A11" i="12"/>
  <c r="E11" i="12"/>
  <c r="D21" i="10" s="1"/>
  <c r="F11" i="12"/>
  <c r="F21" i="10" s="1"/>
  <c r="G11" i="12"/>
  <c r="H21" i="10" s="1"/>
  <c r="H11" i="12"/>
  <c r="J21" i="10" s="1"/>
  <c r="U11" i="12"/>
  <c r="S21" i="10" s="1"/>
  <c r="V11" i="12"/>
  <c r="W11" i="12"/>
  <c r="A12" i="12"/>
  <c r="E12" i="12"/>
  <c r="D22" i="10" s="1"/>
  <c r="F12" i="12"/>
  <c r="F22" i="10" s="1"/>
  <c r="G12" i="12"/>
  <c r="H22" i="10" s="1"/>
  <c r="H12" i="12"/>
  <c r="J22" i="10" s="1"/>
  <c r="I12" i="12"/>
  <c r="J12" i="12"/>
  <c r="L22" i="10" s="1"/>
  <c r="K12" i="12"/>
  <c r="N22" i="10" s="1"/>
  <c r="L12" i="12"/>
  <c r="P22" i="10" s="1"/>
  <c r="M12" i="12"/>
  <c r="N12" i="12"/>
  <c r="O12" i="12"/>
  <c r="P12" i="12"/>
  <c r="Q12" i="12"/>
  <c r="R12" i="12"/>
  <c r="S12" i="12"/>
  <c r="T12" i="12"/>
  <c r="R22" i="10" s="1"/>
  <c r="U12" i="12"/>
  <c r="S22" i="10" s="1"/>
  <c r="V12" i="12"/>
  <c r="W12" i="12"/>
  <c r="A13" i="12"/>
  <c r="E13" i="12"/>
  <c r="D23" i="10" s="1"/>
  <c r="F13" i="12"/>
  <c r="F23" i="10" s="1"/>
  <c r="G13" i="12"/>
  <c r="H23" i="10" s="1"/>
  <c r="S13" i="12"/>
  <c r="T13" i="12"/>
  <c r="R23" i="10" s="1"/>
  <c r="U13" i="12"/>
  <c r="S23" i="10" s="1"/>
  <c r="A14" i="12"/>
  <c r="E14" i="12"/>
  <c r="D24" i="10" s="1"/>
  <c r="F14" i="12"/>
  <c r="F24" i="10" s="1"/>
  <c r="G14" i="12"/>
  <c r="H24" i="10" s="1"/>
  <c r="H14" i="12"/>
  <c r="J24" i="10" s="1"/>
  <c r="A15" i="12"/>
  <c r="E15" i="12"/>
  <c r="D25" i="10" s="1"/>
  <c r="F15" i="12"/>
  <c r="F25" i="10" s="1"/>
  <c r="G15" i="12"/>
  <c r="H25" i="10" s="1"/>
  <c r="O15" i="12"/>
  <c r="Q15" i="12"/>
  <c r="R15" i="12"/>
  <c r="S15" i="12"/>
  <c r="A16" i="12"/>
  <c r="E16" i="12"/>
  <c r="D26" i="10" s="1"/>
  <c r="F16" i="12"/>
  <c r="F26" i="10" s="1"/>
  <c r="G16" i="12"/>
  <c r="H26" i="10" s="1"/>
  <c r="H16" i="12"/>
  <c r="J26" i="10" s="1"/>
  <c r="I16" i="12"/>
  <c r="A17" i="12"/>
  <c r="E17" i="12"/>
  <c r="D27" i="10" s="1"/>
  <c r="F17" i="12"/>
  <c r="F27" i="10" s="1"/>
  <c r="G17" i="12"/>
  <c r="H27" i="10" s="1"/>
  <c r="U17" i="12"/>
  <c r="S27" i="10" s="1"/>
  <c r="V17" i="12"/>
  <c r="W17" i="12"/>
  <c r="A18" i="12"/>
  <c r="E18" i="12"/>
  <c r="D28" i="10" s="1"/>
  <c r="F18" i="12"/>
  <c r="F28" i="10" s="1"/>
  <c r="U18" i="12"/>
  <c r="S28" i="10" s="1"/>
  <c r="V18" i="12"/>
  <c r="W18" i="12"/>
  <c r="A19" i="12"/>
  <c r="E19" i="12"/>
  <c r="D29" i="10" s="1"/>
  <c r="F19" i="12"/>
  <c r="F29" i="10" s="1"/>
  <c r="G19" i="12"/>
  <c r="H29" i="10" s="1"/>
  <c r="O19" i="12"/>
  <c r="Q19" i="12"/>
  <c r="R19" i="12"/>
  <c r="S19" i="12"/>
  <c r="A20" i="12"/>
  <c r="E20" i="12"/>
  <c r="D30" i="10" s="1"/>
  <c r="F20" i="12"/>
  <c r="F30" i="10" s="1"/>
  <c r="G20" i="12"/>
  <c r="H30" i="10" s="1"/>
  <c r="H20" i="12"/>
  <c r="J30" i="10" s="1"/>
  <c r="I20" i="12"/>
  <c r="A21" i="12"/>
  <c r="E21" i="12"/>
  <c r="D31" i="10" s="1"/>
  <c r="F21" i="12"/>
  <c r="F31" i="10" s="1"/>
  <c r="G21" i="12"/>
  <c r="H31" i="10" s="1"/>
  <c r="A22" i="12"/>
  <c r="E22" i="12"/>
  <c r="D32" i="10" s="1"/>
  <c r="F22" i="12"/>
  <c r="F32" i="10" s="1"/>
  <c r="G22" i="12"/>
  <c r="H32" i="10" s="1"/>
  <c r="H22" i="12"/>
  <c r="J32" i="10" s="1"/>
  <c r="I22" i="12"/>
  <c r="J22" i="12"/>
  <c r="L32" i="10" s="1"/>
  <c r="K22" i="12"/>
  <c r="N32" i="10" s="1"/>
  <c r="A23" i="12"/>
  <c r="E23" i="12"/>
  <c r="F23" i="12"/>
  <c r="G23" i="12"/>
  <c r="A24" i="12"/>
  <c r="E24" i="12"/>
  <c r="F24" i="12"/>
  <c r="G24" i="12"/>
  <c r="H24" i="12"/>
  <c r="A25" i="12"/>
  <c r="E25" i="12"/>
  <c r="F25" i="12"/>
  <c r="G25" i="12"/>
  <c r="A26" i="12"/>
  <c r="E26" i="12"/>
  <c r="F26" i="12"/>
  <c r="G26" i="12"/>
  <c r="H26" i="12"/>
  <c r="E27" i="12"/>
  <c r="F27" i="12"/>
  <c r="G27" i="12"/>
  <c r="U27" i="12"/>
  <c r="V27" i="12"/>
  <c r="W27" i="12"/>
  <c r="A7" i="13"/>
  <c r="A8" i="13"/>
  <c r="A9" i="13"/>
  <c r="A11" i="13"/>
  <c r="O8" i="15"/>
  <c r="AL8" i="15"/>
  <c r="O18" i="15"/>
  <c r="Z18" i="15" s="1"/>
  <c r="K41" i="15"/>
  <c r="R44" i="15"/>
  <c r="N52" i="15"/>
  <c r="O52" i="15"/>
  <c r="Z52" i="15" s="1"/>
  <c r="Q69" i="15"/>
  <c r="C303" i="16"/>
  <c r="C304" i="16"/>
  <c r="C305" i="16"/>
  <c r="G11" i="21"/>
  <c r="G14" i="21"/>
  <c r="F15" i="21"/>
  <c r="F16" i="21"/>
  <c r="G19" i="21"/>
  <c r="F20" i="21"/>
  <c r="G23" i="21"/>
  <c r="F24" i="21"/>
  <c r="F25" i="21"/>
  <c r="F26" i="21"/>
  <c r="F27" i="21"/>
  <c r="F41" i="21"/>
  <c r="F40" i="21"/>
  <c r="F39" i="21"/>
  <c r="F38" i="21"/>
  <c r="F37" i="21"/>
  <c r="F36" i="21"/>
  <c r="G30" i="21"/>
  <c r="F31" i="21"/>
  <c r="F32" i="21"/>
  <c r="F33" i="21"/>
  <c r="F34" i="21"/>
  <c r="F35" i="21"/>
  <c r="L47" i="21"/>
  <c r="M47" i="21" s="1"/>
  <c r="N47" i="21" s="1"/>
  <c r="O47" i="21" s="1"/>
  <c r="P47" i="21" s="1"/>
  <c r="Q47" i="21" s="1"/>
  <c r="R47" i="21" s="1"/>
  <c r="S47" i="21" s="1"/>
  <c r="T47" i="21" s="1"/>
  <c r="H47" i="21"/>
  <c r="L49" i="21"/>
  <c r="M49" i="21" s="1"/>
  <c r="N49" i="21" s="1"/>
  <c r="O49" i="21" s="1"/>
  <c r="P49" i="21" s="1"/>
  <c r="Q49" i="21" s="1"/>
  <c r="R49" i="21" s="1"/>
  <c r="S49" i="21" s="1"/>
  <c r="T49" i="21" s="1"/>
  <c r="H49" i="21"/>
  <c r="L51" i="21"/>
  <c r="M51" i="21" s="1"/>
  <c r="N51" i="21" s="1"/>
  <c r="O51" i="21" s="1"/>
  <c r="P51" i="21" s="1"/>
  <c r="Q51" i="21" s="1"/>
  <c r="R51" i="21" s="1"/>
  <c r="S51" i="21" s="1"/>
  <c r="H51" i="21"/>
  <c r="G43" i="21"/>
  <c r="F44" i="21"/>
  <c r="L53" i="21"/>
  <c r="M53" i="21" s="1"/>
  <c r="N53" i="21" s="1"/>
  <c r="O53" i="21" s="1"/>
  <c r="P53" i="21" s="1"/>
  <c r="Q53" i="21" s="1"/>
  <c r="R53" i="21" s="1"/>
  <c r="S53" i="21" s="1"/>
  <c r="T53" i="21" s="1"/>
  <c r="H53" i="21"/>
  <c r="L55" i="21"/>
  <c r="M55" i="21" s="1"/>
  <c r="N55" i="21" s="1"/>
  <c r="O55" i="21" s="1"/>
  <c r="P55" i="21" s="1"/>
  <c r="Q55" i="21" s="1"/>
  <c r="R55" i="21" s="1"/>
  <c r="S55" i="21" s="1"/>
  <c r="T55" i="21" s="1"/>
  <c r="H55" i="21"/>
  <c r="L57" i="21"/>
  <c r="M57" i="21" s="1"/>
  <c r="N57" i="21" s="1"/>
  <c r="O57" i="21" s="1"/>
  <c r="P57" i="21" s="1"/>
  <c r="Q57" i="21" s="1"/>
  <c r="R57" i="21" s="1"/>
  <c r="S57" i="21" s="1"/>
  <c r="T57" i="21" s="1"/>
  <c r="H57" i="21"/>
  <c r="L59" i="21"/>
  <c r="M59" i="21" s="1"/>
  <c r="N59" i="21" s="1"/>
  <c r="O59" i="21" s="1"/>
  <c r="P59" i="21" s="1"/>
  <c r="Q59" i="21" s="1"/>
  <c r="R59" i="21" s="1"/>
  <c r="S59" i="21" s="1"/>
  <c r="T59" i="21" s="1"/>
  <c r="H59" i="21"/>
  <c r="P61" i="21"/>
  <c r="Q61" i="21" s="1"/>
  <c r="R61" i="21" s="1"/>
  <c r="S61" i="21" s="1"/>
  <c r="H61" i="21"/>
  <c r="P63" i="21"/>
  <c r="Q63" i="21" s="1"/>
  <c r="R63" i="21" s="1"/>
  <c r="S63" i="21" s="1"/>
  <c r="H63" i="21"/>
  <c r="T36" i="11" l="1"/>
  <c r="H16" i="11"/>
  <c r="J14" i="10" s="1"/>
  <c r="X14" i="11"/>
  <c r="A25" i="13"/>
  <c r="H14" i="11"/>
  <c r="J12" i="10" s="1"/>
  <c r="L11" i="11"/>
  <c r="N9" i="10" s="1"/>
  <c r="AB13" i="11"/>
  <c r="Q230" i="16"/>
  <c r="Q234" i="16" s="1"/>
  <c r="T295" i="16"/>
  <c r="T299" i="16" s="1"/>
  <c r="AB11" i="11"/>
  <c r="L17" i="11"/>
  <c r="N15" i="10" s="1"/>
  <c r="X295" i="16"/>
  <c r="X297" i="16" s="1"/>
  <c r="T90" i="16"/>
  <c r="A30" i="13"/>
  <c r="A28" i="13"/>
  <c r="A18" i="13"/>
  <c r="A39" i="3"/>
  <c r="A21" i="13"/>
  <c r="A14" i="13"/>
  <c r="A29" i="13"/>
  <c r="V76" i="19"/>
  <c r="V64" i="19"/>
  <c r="A22" i="13"/>
  <c r="A17" i="13"/>
  <c r="A26" i="13"/>
  <c r="A24" i="13"/>
  <c r="A20" i="13"/>
  <c r="A15" i="13"/>
  <c r="A13" i="13"/>
  <c r="A19" i="13"/>
  <c r="A16" i="13"/>
  <c r="B157" i="2"/>
  <c r="D157" i="2" s="1"/>
  <c r="B153" i="2"/>
  <c r="D153" i="2" s="1"/>
  <c r="B161" i="2"/>
  <c r="D161" i="2" s="1"/>
  <c r="B149" i="2"/>
  <c r="D149" i="2" s="1"/>
  <c r="AJ12" i="3"/>
  <c r="AI12" i="3" s="1"/>
  <c r="X36" i="11"/>
  <c r="H36" i="11"/>
  <c r="H17" i="11"/>
  <c r="J15" i="10" s="1"/>
  <c r="P16" i="11"/>
  <c r="L14" i="11"/>
  <c r="N12" i="10" s="1"/>
  <c r="A41" i="3"/>
  <c r="X15" i="3"/>
  <c r="X9" i="11" s="1"/>
  <c r="A35" i="3"/>
  <c r="L30" i="3"/>
  <c r="M30" i="3" s="1"/>
  <c r="M12" i="11" s="1"/>
  <c r="B146" i="2"/>
  <c r="D146" i="2" s="1"/>
  <c r="B150" i="2"/>
  <c r="D150" i="2" s="1"/>
  <c r="B154" i="2"/>
  <c r="D154" i="2" s="1"/>
  <c r="B158" i="2"/>
  <c r="D158" i="2" s="1"/>
  <c r="B162" i="2"/>
  <c r="D162" i="2" s="1"/>
  <c r="P36" i="11"/>
  <c r="A12" i="13"/>
  <c r="X17" i="11"/>
  <c r="X16" i="11"/>
  <c r="T14" i="11"/>
  <c r="Z11" i="11"/>
  <c r="S9" i="10" s="1"/>
  <c r="V11" i="11"/>
  <c r="R11" i="11"/>
  <c r="N11" i="11"/>
  <c r="W9" i="11"/>
  <c r="S9" i="11"/>
  <c r="O9" i="11"/>
  <c r="C20" i="10"/>
  <c r="AE13" i="4"/>
  <c r="A37" i="3"/>
  <c r="A31" i="13"/>
  <c r="A27" i="13"/>
  <c r="U90" i="16"/>
  <c r="U125" i="16" s="1"/>
  <c r="S300" i="16"/>
  <c r="S301" i="16" s="1"/>
  <c r="W300" i="16"/>
  <c r="W301" i="16" s="1"/>
  <c r="B147" i="2"/>
  <c r="D147" i="2" s="1"/>
  <c r="B151" i="2"/>
  <c r="D151" i="2" s="1"/>
  <c r="B155" i="2"/>
  <c r="D155" i="2" s="1"/>
  <c r="B159" i="2"/>
  <c r="D159" i="2" s="1"/>
  <c r="B163" i="2"/>
  <c r="D163" i="2" s="1"/>
  <c r="V18" i="9"/>
  <c r="H25" i="12"/>
  <c r="I16" i="9"/>
  <c r="J16" i="9" s="1"/>
  <c r="K16" i="9" s="1"/>
  <c r="B148" i="2"/>
  <c r="D148" i="2" s="1"/>
  <c r="B152" i="2"/>
  <c r="D152" i="2" s="1"/>
  <c r="B156" i="2"/>
  <c r="D156" i="2" s="1"/>
  <c r="B160" i="2"/>
  <c r="D160" i="2" s="1"/>
  <c r="AD33" i="9"/>
  <c r="AC33" i="9" s="1"/>
  <c r="AE95" i="4" s="1"/>
  <c r="C7" i="10"/>
  <c r="AE67" i="4"/>
  <c r="T17" i="11"/>
  <c r="P17" i="11"/>
  <c r="L16" i="11"/>
  <c r="I2" i="11" s="1"/>
  <c r="X12" i="11"/>
  <c r="T12" i="11"/>
  <c r="P12" i="11"/>
  <c r="X13" i="11"/>
  <c r="R13" i="11"/>
  <c r="L13" i="11"/>
  <c r="N11" i="10" s="1"/>
  <c r="U295" i="16"/>
  <c r="U296" i="16" s="1"/>
  <c r="M13" i="11"/>
  <c r="W13" i="11"/>
  <c r="Q13" i="11"/>
  <c r="V295" i="16"/>
  <c r="V299" i="16" s="1"/>
  <c r="Q295" i="16"/>
  <c r="Q297" i="16" s="1"/>
  <c r="Z13" i="11"/>
  <c r="S11" i="10" s="1"/>
  <c r="T13" i="11"/>
  <c r="N13" i="11"/>
  <c r="S295" i="16"/>
  <c r="S299" i="16" s="1"/>
  <c r="Y295" i="16"/>
  <c r="Y299" i="16" s="1"/>
  <c r="Y262" i="16"/>
  <c r="Y265" i="16" s="1"/>
  <c r="O10" i="11"/>
  <c r="AA10" i="11"/>
  <c r="Z10" i="11"/>
  <c r="S8" i="10" s="1"/>
  <c r="T10" i="11"/>
  <c r="N10" i="11"/>
  <c r="T262" i="16"/>
  <c r="T264" i="16" s="1"/>
  <c r="Y10" i="11"/>
  <c r="R8" i="10" s="1"/>
  <c r="S10" i="11"/>
  <c r="U262" i="16"/>
  <c r="U266" i="16" s="1"/>
  <c r="X10" i="11"/>
  <c r="W10" i="11"/>
  <c r="Q10" i="11"/>
  <c r="W262" i="16"/>
  <c r="W267" i="16" s="1"/>
  <c r="R10" i="11"/>
  <c r="V262" i="16"/>
  <c r="V265" i="16" s="1"/>
  <c r="V10" i="11"/>
  <c r="P10" i="11"/>
  <c r="X262" i="16"/>
  <c r="X263" i="16" s="1"/>
  <c r="AB10" i="11"/>
  <c r="M15" i="11"/>
  <c r="L15" i="11"/>
  <c r="N13" i="10" s="1"/>
  <c r="V90" i="16"/>
  <c r="V127" i="16" s="1"/>
  <c r="X90" i="16"/>
  <c r="X123" i="16" s="1"/>
  <c r="L9" i="11"/>
  <c r="N7" i="10" s="1"/>
  <c r="R90" i="16"/>
  <c r="R122" i="16" s="1"/>
  <c r="Y90" i="16"/>
  <c r="Y126" i="16" s="1"/>
  <c r="I70" i="4"/>
  <c r="I72" i="4"/>
  <c r="T15" i="12"/>
  <c r="R25" i="10" s="1"/>
  <c r="G115" i="4"/>
  <c r="AE77" i="4"/>
  <c r="G107" i="4"/>
  <c r="AE81" i="4"/>
  <c r="I73" i="4"/>
  <c r="I71" i="4"/>
  <c r="AE85" i="4"/>
  <c r="Y103" i="4"/>
  <c r="Y102" i="4"/>
  <c r="J88" i="4"/>
  <c r="G13" i="4"/>
  <c r="G73" i="4"/>
  <c r="J70" i="4"/>
  <c r="J73" i="4"/>
  <c r="Y109" i="4"/>
  <c r="J72" i="4"/>
  <c r="H64" i="4"/>
  <c r="J71" i="4"/>
  <c r="H63" i="4"/>
  <c r="Y105" i="4"/>
  <c r="Y116" i="4"/>
  <c r="Y112" i="4"/>
  <c r="Y106" i="4"/>
  <c r="G47" i="4"/>
  <c r="G23" i="4"/>
  <c r="G35" i="4"/>
  <c r="Y113" i="4"/>
  <c r="Y110" i="4"/>
  <c r="Y107" i="4"/>
  <c r="G39" i="4"/>
  <c r="Y115" i="4"/>
  <c r="Y104" i="4"/>
  <c r="Y101" i="4"/>
  <c r="G43" i="4"/>
  <c r="G51" i="4"/>
  <c r="G27" i="4"/>
  <c r="Y114" i="4"/>
  <c r="Y111" i="4"/>
  <c r="Y108" i="4"/>
  <c r="G55" i="4"/>
  <c r="G31" i="4"/>
  <c r="G14" i="4"/>
  <c r="H83" i="4"/>
  <c r="AE57" i="4"/>
  <c r="AE53" i="4"/>
  <c r="AE49" i="4"/>
  <c r="AE45" i="4"/>
  <c r="AE41" i="4"/>
  <c r="AE37" i="4"/>
  <c r="AE33" i="4"/>
  <c r="AE29" i="4"/>
  <c r="AE25" i="4"/>
  <c r="T19" i="12"/>
  <c r="R29" i="10" s="1"/>
  <c r="W13" i="4"/>
  <c r="W14" i="4"/>
  <c r="H85" i="4"/>
  <c r="G63" i="4"/>
  <c r="Y14" i="4"/>
  <c r="H76" i="4"/>
  <c r="H67" i="4"/>
  <c r="W110" i="4"/>
  <c r="W101" i="4"/>
  <c r="W109" i="4"/>
  <c r="H80" i="4"/>
  <c r="H78" i="4"/>
  <c r="W116" i="4"/>
  <c r="W111" i="4"/>
  <c r="W102" i="4"/>
  <c r="H81" i="4"/>
  <c r="H79" i="4"/>
  <c r="W108" i="4"/>
  <c r="W103" i="4"/>
  <c r="H84" i="4"/>
  <c r="H82" i="4"/>
  <c r="H77" i="4"/>
  <c r="G64" i="4"/>
  <c r="Y13" i="4"/>
  <c r="G116" i="4"/>
  <c r="G112" i="4"/>
  <c r="G111" i="4"/>
  <c r="G110" i="4"/>
  <c r="G109" i="4"/>
  <c r="G108" i="4"/>
  <c r="G104" i="4"/>
  <c r="G103" i="4"/>
  <c r="G102" i="4"/>
  <c r="G101" i="4"/>
  <c r="AE82" i="4"/>
  <c r="AE78" i="4"/>
  <c r="G70" i="4"/>
  <c r="AE58" i="4"/>
  <c r="G56" i="4"/>
  <c r="AE54" i="4"/>
  <c r="G52" i="4"/>
  <c r="AE50" i="4"/>
  <c r="G48" i="4"/>
  <c r="AE46" i="4"/>
  <c r="G44" i="4"/>
  <c r="AE42" i="4"/>
  <c r="G40" i="4"/>
  <c r="AE38" i="4"/>
  <c r="G36" i="4"/>
  <c r="AE34" i="4"/>
  <c r="G32" i="4"/>
  <c r="AE30" i="4"/>
  <c r="G28" i="4"/>
  <c r="AE26" i="4"/>
  <c r="G24" i="4"/>
  <c r="G113" i="4"/>
  <c r="G105" i="4"/>
  <c r="AE83" i="4"/>
  <c r="AE79" i="4"/>
  <c r="G71" i="4"/>
  <c r="T67" i="4"/>
  <c r="G57" i="4"/>
  <c r="AE55" i="4"/>
  <c r="G53" i="4"/>
  <c r="AE51" i="4"/>
  <c r="G49" i="4"/>
  <c r="AE47" i="4"/>
  <c r="G45" i="4"/>
  <c r="AE43" i="4"/>
  <c r="G41" i="4"/>
  <c r="AE39" i="4"/>
  <c r="G37" i="4"/>
  <c r="AE35" i="4"/>
  <c r="G33" i="4"/>
  <c r="AE31" i="4"/>
  <c r="G29" i="4"/>
  <c r="AE27" i="4"/>
  <c r="G25" i="4"/>
  <c r="AE23" i="4"/>
  <c r="G114" i="4"/>
  <c r="G106" i="4"/>
  <c r="AE84" i="4"/>
  <c r="AE80" i="4"/>
  <c r="AE76" i="4"/>
  <c r="G72" i="4"/>
  <c r="G58" i="4"/>
  <c r="AE56" i="4"/>
  <c r="G54" i="4"/>
  <c r="AE52" i="4"/>
  <c r="G50" i="4"/>
  <c r="AE48" i="4"/>
  <c r="G46" i="4"/>
  <c r="AE44" i="4"/>
  <c r="G42" i="4"/>
  <c r="AE40" i="4"/>
  <c r="G38" i="4"/>
  <c r="AE36" i="4"/>
  <c r="G34" i="4"/>
  <c r="AE32" i="4"/>
  <c r="G30" i="4"/>
  <c r="AE28" i="4"/>
  <c r="G26" i="4"/>
  <c r="AE24" i="4"/>
  <c r="H112" i="4"/>
  <c r="I88" i="4"/>
  <c r="H104" i="4"/>
  <c r="H110" i="4"/>
  <c r="H102" i="4"/>
  <c r="H116" i="4"/>
  <c r="W115" i="4"/>
  <c r="W114" i="4"/>
  <c r="H108" i="4"/>
  <c r="W107" i="4"/>
  <c r="W106" i="4"/>
  <c r="G88" i="4"/>
  <c r="H114" i="4"/>
  <c r="W113" i="4"/>
  <c r="W112" i="4"/>
  <c r="H106" i="4"/>
  <c r="W105" i="4"/>
  <c r="W104" i="4"/>
  <c r="A33" i="3"/>
  <c r="AA36" i="11"/>
  <c r="W36" i="11"/>
  <c r="S36" i="11"/>
  <c r="O36" i="11"/>
  <c r="K36" i="11"/>
  <c r="G36" i="11"/>
  <c r="AA17" i="11"/>
  <c r="W17" i="11"/>
  <c r="S17" i="11"/>
  <c r="O17" i="11"/>
  <c r="K17" i="11"/>
  <c r="L15" i="10" s="1"/>
  <c r="G17" i="11"/>
  <c r="H15" i="10" s="1"/>
  <c r="AA16" i="11"/>
  <c r="W16" i="11"/>
  <c r="S16" i="11"/>
  <c r="O16" i="11"/>
  <c r="J2" i="11" s="1"/>
  <c r="K16" i="11"/>
  <c r="L14" i="10" s="1"/>
  <c r="G16" i="11"/>
  <c r="H14" i="10" s="1"/>
  <c r="AA14" i="11"/>
  <c r="W14" i="11"/>
  <c r="S14" i="11"/>
  <c r="O14" i="11"/>
  <c r="K14" i="11"/>
  <c r="L12" i="10" s="1"/>
  <c r="G14" i="11"/>
  <c r="H12" i="10" s="1"/>
  <c r="AA12" i="11"/>
  <c r="W12" i="11"/>
  <c r="S12" i="11"/>
  <c r="O12" i="11"/>
  <c r="K12" i="11"/>
  <c r="L10" i="10" s="1"/>
  <c r="G12" i="11"/>
  <c r="H10" i="10" s="1"/>
  <c r="C29" i="10"/>
  <c r="AD32" i="9"/>
  <c r="AC32" i="9" s="1"/>
  <c r="AE94" i="4" s="1"/>
  <c r="H113" i="4"/>
  <c r="H109" i="4"/>
  <c r="H105" i="4"/>
  <c r="H101" i="4"/>
  <c r="K73" i="4"/>
  <c r="K72" i="4"/>
  <c r="K71" i="4"/>
  <c r="K70" i="4"/>
  <c r="G67" i="4"/>
  <c r="G19" i="4"/>
  <c r="G17" i="4"/>
  <c r="A104" i="3"/>
  <c r="A102" i="3"/>
  <c r="A100" i="3"/>
  <c r="A98" i="3"/>
  <c r="A96" i="3"/>
  <c r="A94" i="3"/>
  <c r="A92" i="3"/>
  <c r="A90" i="3"/>
  <c r="A88" i="3"/>
  <c r="A86" i="3"/>
  <c r="A84" i="3"/>
  <c r="A82" i="3"/>
  <c r="A80" i="3"/>
  <c r="A78" i="3"/>
  <c r="A75" i="3"/>
  <c r="A73" i="3"/>
  <c r="A71" i="3"/>
  <c r="A69" i="3"/>
  <c r="A67" i="3"/>
  <c r="A65" i="3"/>
  <c r="A63" i="3"/>
  <c r="A61" i="3"/>
  <c r="A59" i="3"/>
  <c r="A57" i="3"/>
  <c r="A55" i="3"/>
  <c r="A53" i="3"/>
  <c r="A51" i="3"/>
  <c r="A49" i="3"/>
  <c r="A47" i="3"/>
  <c r="A45" i="3"/>
  <c r="A32" i="3"/>
  <c r="Z36" i="11"/>
  <c r="AC36" i="11" s="1"/>
  <c r="R36" i="11"/>
  <c r="F36" i="11"/>
  <c r="V17" i="11"/>
  <c r="N17" i="11"/>
  <c r="F17" i="11"/>
  <c r="F15" i="10" s="1"/>
  <c r="V16" i="11"/>
  <c r="N16" i="11"/>
  <c r="F16" i="11"/>
  <c r="F14" i="10" s="1"/>
  <c r="R14" i="11"/>
  <c r="J14" i="11"/>
  <c r="V12" i="11"/>
  <c r="N12" i="11"/>
  <c r="F12" i="11"/>
  <c r="F10" i="10" s="1"/>
  <c r="A42" i="3"/>
  <c r="A38" i="3"/>
  <c r="A34" i="3"/>
  <c r="V36" i="11"/>
  <c r="N36" i="11"/>
  <c r="J36" i="11"/>
  <c r="Z17" i="11"/>
  <c r="S15" i="10" s="1"/>
  <c r="R17" i="11"/>
  <c r="J17" i="11"/>
  <c r="Z16" i="11"/>
  <c r="S14" i="10" s="1"/>
  <c r="R16" i="11"/>
  <c r="J16" i="11"/>
  <c r="Z14" i="11"/>
  <c r="S12" i="10" s="1"/>
  <c r="V14" i="11"/>
  <c r="N14" i="11"/>
  <c r="F14" i="11"/>
  <c r="F12" i="10" s="1"/>
  <c r="Z12" i="11"/>
  <c r="S10" i="10" s="1"/>
  <c r="R12" i="11"/>
  <c r="J12" i="11"/>
  <c r="A76" i="3"/>
  <c r="V67" i="19"/>
  <c r="A40" i="3"/>
  <c r="A36" i="3"/>
  <c r="Z11" i="12"/>
  <c r="Y36" i="11"/>
  <c r="U36" i="11"/>
  <c r="Q36" i="11"/>
  <c r="M36" i="11"/>
  <c r="I36" i="11"/>
  <c r="E36" i="11"/>
  <c r="Y17" i="11"/>
  <c r="R15" i="10" s="1"/>
  <c r="U17" i="11"/>
  <c r="Q17" i="11"/>
  <c r="M17" i="11"/>
  <c r="I17" i="11"/>
  <c r="E17" i="11"/>
  <c r="D15" i="10" s="1"/>
  <c r="Y16" i="11"/>
  <c r="R14" i="10" s="1"/>
  <c r="U16" i="11"/>
  <c r="Q16" i="11"/>
  <c r="M16" i="11"/>
  <c r="I16" i="11"/>
  <c r="E16" i="11"/>
  <c r="D14" i="10" s="1"/>
  <c r="Y14" i="11"/>
  <c r="R12" i="10" s="1"/>
  <c r="U14" i="11"/>
  <c r="Q14" i="11"/>
  <c r="M14" i="11"/>
  <c r="I14" i="11"/>
  <c r="E14" i="11"/>
  <c r="D12" i="10" s="1"/>
  <c r="Y12" i="11"/>
  <c r="R10" i="10" s="1"/>
  <c r="U12" i="11"/>
  <c r="Q12" i="11"/>
  <c r="I12" i="11"/>
  <c r="E12" i="11"/>
  <c r="D10" i="10" s="1"/>
  <c r="M9" i="11"/>
  <c r="C27" i="10"/>
  <c r="C23" i="10"/>
  <c r="C19" i="10"/>
  <c r="H115" i="4"/>
  <c r="H111" i="4"/>
  <c r="H107" i="4"/>
  <c r="H103" i="4"/>
  <c r="Q67" i="4"/>
  <c r="G20" i="4"/>
  <c r="G18" i="4"/>
  <c r="A105" i="3"/>
  <c r="A103" i="3"/>
  <c r="A101" i="3"/>
  <c r="A99" i="3"/>
  <c r="A97" i="3"/>
  <c r="A95" i="3"/>
  <c r="A93" i="3"/>
  <c r="A91" i="3"/>
  <c r="A89" i="3"/>
  <c r="A87" i="3"/>
  <c r="A85" i="3"/>
  <c r="A83" i="3"/>
  <c r="A81" i="3"/>
  <c r="A79" i="3"/>
  <c r="A77" i="3"/>
  <c r="A74" i="3"/>
  <c r="A72" i="3"/>
  <c r="A70" i="3"/>
  <c r="A68" i="3"/>
  <c r="A66" i="3"/>
  <c r="A64" i="3"/>
  <c r="A62" i="3"/>
  <c r="A60" i="3"/>
  <c r="A58" i="3"/>
  <c r="A56" i="3"/>
  <c r="A54" i="3"/>
  <c r="A52" i="3"/>
  <c r="A50" i="3"/>
  <c r="A48" i="3"/>
  <c r="A46" i="3"/>
  <c r="A44" i="3"/>
  <c r="Q90" i="16"/>
  <c r="Q124" i="16" s="1"/>
  <c r="Q262" i="16"/>
  <c r="Q264" i="16" s="1"/>
  <c r="Q300" i="16"/>
  <c r="Q301" i="16" s="1"/>
  <c r="D68" i="4"/>
  <c r="D67" i="4"/>
  <c r="R138" i="2"/>
  <c r="R137" i="2"/>
  <c r="R136" i="2"/>
  <c r="R135" i="2"/>
  <c r="R134" i="2"/>
  <c r="R133" i="2"/>
  <c r="R132" i="2"/>
  <c r="R131" i="2"/>
  <c r="R130" i="2"/>
  <c r="R129" i="2"/>
  <c r="R128" i="2"/>
  <c r="R127" i="2"/>
  <c r="R126" i="2"/>
  <c r="R125" i="2"/>
  <c r="R124" i="2"/>
  <c r="R123" i="2"/>
  <c r="R122" i="2"/>
  <c r="R121" i="2"/>
  <c r="R120" i="2"/>
  <c r="R119" i="2"/>
  <c r="R118" i="2"/>
  <c r="R117" i="2"/>
  <c r="R116" i="2"/>
  <c r="R115" i="2"/>
  <c r="R114" i="2"/>
  <c r="R113" i="2"/>
  <c r="R112" i="2"/>
  <c r="G45" i="21"/>
  <c r="G44" i="21"/>
  <c r="I43" i="21"/>
  <c r="G41" i="21"/>
  <c r="G40" i="21"/>
  <c r="G39" i="21"/>
  <c r="G38" i="21"/>
  <c r="G37" i="21"/>
  <c r="G36" i="21"/>
  <c r="G35" i="21"/>
  <c r="G34" i="21"/>
  <c r="G33" i="21"/>
  <c r="G32" i="21"/>
  <c r="G31" i="21"/>
  <c r="I30" i="21"/>
  <c r="G28" i="21"/>
  <c r="G27" i="21"/>
  <c r="G26" i="21"/>
  <c r="G25" i="21"/>
  <c r="G24" i="21"/>
  <c r="I23" i="21"/>
  <c r="G21" i="21"/>
  <c r="G20" i="21"/>
  <c r="I19" i="21"/>
  <c r="G17" i="21"/>
  <c r="G16" i="21"/>
  <c r="G15" i="21"/>
  <c r="I14" i="21"/>
  <c r="G12" i="21"/>
  <c r="I11" i="21"/>
  <c r="U52" i="15"/>
  <c r="V52" i="15" s="1"/>
  <c r="W52" i="15" s="1"/>
  <c r="T52" i="15"/>
  <c r="N2" i="12"/>
  <c r="M2" i="12"/>
  <c r="G30" i="12"/>
  <c r="F30" i="12"/>
  <c r="E30" i="12"/>
  <c r="U203" i="15"/>
  <c r="V203" i="15" s="1"/>
  <c r="W203" i="15" s="1"/>
  <c r="T203" i="15"/>
  <c r="S203" i="15"/>
  <c r="Q203" i="15"/>
  <c r="U111" i="15"/>
  <c r="V111" i="15" s="1"/>
  <c r="W111" i="15" s="1"/>
  <c r="T111" i="15"/>
  <c r="S111" i="15"/>
  <c r="Q111" i="15"/>
  <c r="U109" i="15"/>
  <c r="V109" i="15" s="1"/>
  <c r="W109" i="15" s="1"/>
  <c r="T109" i="15"/>
  <c r="S109" i="15"/>
  <c r="Q109" i="15"/>
  <c r="U96" i="15"/>
  <c r="V96" i="15" s="1"/>
  <c r="W96" i="15" s="1"/>
  <c r="T96" i="15"/>
  <c r="S96" i="15"/>
  <c r="Q96" i="15"/>
  <c r="U94" i="15"/>
  <c r="V94" i="15" s="1"/>
  <c r="W94" i="15" s="1"/>
  <c r="T94" i="15"/>
  <c r="S94" i="15"/>
  <c r="Q94" i="15"/>
  <c r="U84" i="15"/>
  <c r="V84" i="15" s="1"/>
  <c r="W84" i="15" s="1"/>
  <c r="T84" i="15"/>
  <c r="S84" i="15"/>
  <c r="Q84" i="15"/>
  <c r="U82" i="15"/>
  <c r="V82" i="15" s="1"/>
  <c r="W82" i="15" s="1"/>
  <c r="T82" i="15"/>
  <c r="S82" i="15"/>
  <c r="Q82" i="15"/>
  <c r="U76" i="15"/>
  <c r="V76" i="15" s="1"/>
  <c r="W76" i="15" s="1"/>
  <c r="T76" i="15"/>
  <c r="S76" i="15"/>
  <c r="Q76" i="15"/>
  <c r="U73" i="15"/>
  <c r="V73" i="15" s="1"/>
  <c r="W73" i="15" s="1"/>
  <c r="T73" i="15"/>
  <c r="S73" i="15"/>
  <c r="Q73" i="15"/>
  <c r="U72" i="15"/>
  <c r="V72" i="15" s="1"/>
  <c r="W72" i="15" s="1"/>
  <c r="T72" i="15"/>
  <c r="S72" i="15"/>
  <c r="Q72" i="15"/>
  <c r="U68" i="15"/>
  <c r="V68" i="15" s="1"/>
  <c r="W68" i="15" s="1"/>
  <c r="T68" i="15"/>
  <c r="S68" i="15"/>
  <c r="Q68" i="15"/>
  <c r="U66" i="15"/>
  <c r="V66" i="15" s="1"/>
  <c r="W66" i="15" s="1"/>
  <c r="T66" i="15"/>
  <c r="S66" i="15"/>
  <c r="Q66" i="15"/>
  <c r="U65" i="15"/>
  <c r="V65" i="15" s="1"/>
  <c r="W65" i="15" s="1"/>
  <c r="T65" i="15"/>
  <c r="S65" i="15"/>
  <c r="Q65" i="15"/>
  <c r="U62" i="15"/>
  <c r="V62" i="15" s="1"/>
  <c r="W62" i="15" s="1"/>
  <c r="T62" i="15"/>
  <c r="S62" i="15"/>
  <c r="Q62" i="15"/>
  <c r="U54" i="15"/>
  <c r="V54" i="15" s="1"/>
  <c r="W54" i="15" s="1"/>
  <c r="T54" i="15"/>
  <c r="S54" i="15"/>
  <c r="Q54" i="15"/>
  <c r="U51" i="15"/>
  <c r="V51" i="15" s="1"/>
  <c r="W51" i="15" s="1"/>
  <c r="T51" i="15"/>
  <c r="S51" i="15"/>
  <c r="Q51" i="15"/>
  <c r="U49" i="15"/>
  <c r="V49" i="15" s="1"/>
  <c r="W49" i="15" s="1"/>
  <c r="T49" i="15"/>
  <c r="S49" i="15"/>
  <c r="Q49" i="15"/>
  <c r="R49" i="15" s="1"/>
  <c r="U48" i="15"/>
  <c r="V48" i="15" s="1"/>
  <c r="W48" i="15" s="1"/>
  <c r="T48" i="15"/>
  <c r="S48" i="15"/>
  <c r="Q48" i="15"/>
  <c r="U45" i="15"/>
  <c r="V45" i="15" s="1"/>
  <c r="W45" i="15" s="1"/>
  <c r="T45" i="15"/>
  <c r="S45" i="15"/>
  <c r="Q45" i="15"/>
  <c r="U43" i="15"/>
  <c r="V43" i="15" s="1"/>
  <c r="W43" i="15" s="1"/>
  <c r="T43" i="15"/>
  <c r="S43" i="15"/>
  <c r="Q43" i="15"/>
  <c r="U41" i="15"/>
  <c r="V41" i="15" s="1"/>
  <c r="W41" i="15" s="1"/>
  <c r="T41" i="15"/>
  <c r="S41" i="15"/>
  <c r="Q41" i="15"/>
  <c r="U38" i="15"/>
  <c r="V38" i="15" s="1"/>
  <c r="W38" i="15" s="1"/>
  <c r="T38" i="15"/>
  <c r="S38" i="15"/>
  <c r="Q38" i="15"/>
  <c r="S37" i="15"/>
  <c r="Q37" i="15"/>
  <c r="U34" i="15"/>
  <c r="V34" i="15" s="1"/>
  <c r="W34" i="15" s="1"/>
  <c r="T34" i="15"/>
  <c r="S34" i="15"/>
  <c r="Q34" i="15"/>
  <c r="U33" i="15"/>
  <c r="V33" i="15" s="1"/>
  <c r="W33" i="15" s="1"/>
  <c r="T33" i="15"/>
  <c r="S33" i="15"/>
  <c r="Q33" i="15"/>
  <c r="U32" i="15"/>
  <c r="V32" i="15" s="1"/>
  <c r="W32" i="15" s="1"/>
  <c r="T32" i="15"/>
  <c r="S32" i="15"/>
  <c r="Q32" i="15"/>
  <c r="U30" i="15"/>
  <c r="V30" i="15" s="1"/>
  <c r="W30" i="15" s="1"/>
  <c r="T30" i="15"/>
  <c r="S30" i="15"/>
  <c r="Q30" i="15"/>
  <c r="U29" i="15"/>
  <c r="V29" i="15" s="1"/>
  <c r="W29" i="15" s="1"/>
  <c r="T29" i="15"/>
  <c r="S29" i="15"/>
  <c r="Q29" i="15"/>
  <c r="U27" i="15"/>
  <c r="V27" i="15" s="1"/>
  <c r="W27" i="15" s="1"/>
  <c r="T27" i="15"/>
  <c r="S27" i="15"/>
  <c r="Q27" i="15"/>
  <c r="U26" i="15"/>
  <c r="V26" i="15" s="1"/>
  <c r="W26" i="15" s="1"/>
  <c r="T26" i="15"/>
  <c r="S26" i="15"/>
  <c r="Q26" i="15"/>
  <c r="U24" i="15"/>
  <c r="V24" i="15" s="1"/>
  <c r="W24" i="15" s="1"/>
  <c r="T24" i="15"/>
  <c r="S24" i="15"/>
  <c r="Q24" i="15"/>
  <c r="U20" i="15"/>
  <c r="V20" i="15" s="1"/>
  <c r="W20" i="15" s="1"/>
  <c r="T20" i="15"/>
  <c r="S20" i="15"/>
  <c r="Q20" i="15"/>
  <c r="U16" i="15"/>
  <c r="V16" i="15" s="1"/>
  <c r="W16" i="15" s="1"/>
  <c r="T16" i="15"/>
  <c r="S16" i="15"/>
  <c r="Q16" i="15"/>
  <c r="U12" i="15"/>
  <c r="V12" i="15" s="1"/>
  <c r="W12" i="15" s="1"/>
  <c r="T12" i="15"/>
  <c r="Y12" i="12"/>
  <c r="Y9" i="12"/>
  <c r="P18" i="10"/>
  <c r="N18" i="10"/>
  <c r="L18" i="10"/>
  <c r="J18" i="10"/>
  <c r="H18" i="10"/>
  <c r="F18" i="10"/>
  <c r="D18" i="10"/>
  <c r="AC31" i="9"/>
  <c r="W29" i="9"/>
  <c r="X29" i="9" s="1"/>
  <c r="X92" i="4"/>
  <c r="H11" i="9"/>
  <c r="I12" i="4"/>
  <c r="AC10" i="9"/>
  <c r="H62" i="9"/>
  <c r="I10" i="9"/>
  <c r="J10" i="4"/>
  <c r="J11" i="4" s="1"/>
  <c r="V50" i="7"/>
  <c r="W50" i="7" s="1"/>
  <c r="U50" i="7"/>
  <c r="A87" i="19"/>
  <c r="A89" i="19"/>
  <c r="A86" i="19"/>
  <c r="A88" i="19"/>
  <c r="D32" i="13"/>
  <c r="A30" i="3"/>
  <c r="E18" i="3"/>
  <c r="J145" i="2" s="1"/>
  <c r="AI17" i="3"/>
  <c r="E17" i="3"/>
  <c r="J144" i="2" s="1"/>
  <c r="AI16" i="3"/>
  <c r="E16" i="3"/>
  <c r="E14" i="3"/>
  <c r="AI13" i="3"/>
  <c r="E13" i="3"/>
  <c r="AI11" i="3"/>
  <c r="E11" i="3"/>
  <c r="AI10" i="3"/>
  <c r="AN8" i="2" s="1"/>
  <c r="E10" i="3"/>
  <c r="A21" i="19"/>
  <c r="A10" i="13"/>
  <c r="J5" i="16"/>
  <c r="K5" i="16"/>
  <c r="L5" i="16"/>
  <c r="M5" i="16"/>
  <c r="N5" i="16"/>
  <c r="O5" i="16"/>
  <c r="P5" i="16"/>
  <c r="Q5" i="16"/>
  <c r="R5" i="16"/>
  <c r="S5" i="16"/>
  <c r="T5" i="16"/>
  <c r="U5" i="16"/>
  <c r="V5" i="16"/>
  <c r="W5" i="16"/>
  <c r="X5" i="16"/>
  <c r="Y5" i="16"/>
  <c r="J9" i="16"/>
  <c r="J10" i="16" s="1"/>
  <c r="K9" i="16"/>
  <c r="K10" i="16" s="1"/>
  <c r="L9" i="16"/>
  <c r="L10" i="16" s="1"/>
  <c r="M9" i="16"/>
  <c r="M10" i="16" s="1"/>
  <c r="N9" i="16"/>
  <c r="N10" i="16" s="1"/>
  <c r="O9" i="16"/>
  <c r="O10" i="16" s="1"/>
  <c r="P9" i="16"/>
  <c r="P10" i="16" s="1"/>
  <c r="Q9" i="16"/>
  <c r="Q10" i="16" s="1"/>
  <c r="R9" i="16"/>
  <c r="R10" i="16" s="1"/>
  <c r="S9" i="16"/>
  <c r="S10" i="16" s="1"/>
  <c r="T9" i="16"/>
  <c r="T10" i="16" s="1"/>
  <c r="U9" i="16"/>
  <c r="U10" i="16" s="1"/>
  <c r="V9" i="16"/>
  <c r="V10" i="16" s="1"/>
  <c r="W9" i="16"/>
  <c r="W10" i="16" s="1"/>
  <c r="X9" i="16"/>
  <c r="X10" i="16" s="1"/>
  <c r="Y9" i="16"/>
  <c r="Y10" i="16" s="1"/>
  <c r="J11" i="16"/>
  <c r="K11" i="16"/>
  <c r="L11" i="16"/>
  <c r="M11" i="16"/>
  <c r="N11" i="16"/>
  <c r="O11" i="16"/>
  <c r="P11" i="16"/>
  <c r="Q11" i="16"/>
  <c r="R11" i="16"/>
  <c r="S11" i="16"/>
  <c r="T11" i="16"/>
  <c r="U11" i="16"/>
  <c r="V11" i="16"/>
  <c r="W11" i="16"/>
  <c r="X11" i="16"/>
  <c r="Y11" i="16"/>
  <c r="J34" i="16"/>
  <c r="J35" i="16" s="1"/>
  <c r="K34" i="16"/>
  <c r="K35" i="16" s="1"/>
  <c r="L34" i="16"/>
  <c r="L35" i="16" s="1"/>
  <c r="M34" i="16"/>
  <c r="M35" i="16" s="1"/>
  <c r="N34" i="16"/>
  <c r="N35" i="16" s="1"/>
  <c r="O34" i="16"/>
  <c r="O35" i="16" s="1"/>
  <c r="P34" i="16"/>
  <c r="P35" i="16" s="1"/>
  <c r="Q34" i="16"/>
  <c r="Q35" i="16" s="1"/>
  <c r="R34" i="16"/>
  <c r="R35" i="16" s="1"/>
  <c r="S34" i="16"/>
  <c r="S35" i="16" s="1"/>
  <c r="T34" i="16"/>
  <c r="T35" i="16" s="1"/>
  <c r="U34" i="16"/>
  <c r="U35" i="16" s="1"/>
  <c r="V34" i="16"/>
  <c r="V35" i="16" s="1"/>
  <c r="W34" i="16"/>
  <c r="W35" i="16" s="1"/>
  <c r="X34" i="16"/>
  <c r="X35" i="16" s="1"/>
  <c r="Y34" i="16"/>
  <c r="Y35" i="16" s="1"/>
  <c r="J36" i="16"/>
  <c r="K36" i="16"/>
  <c r="L36" i="16"/>
  <c r="M36" i="16"/>
  <c r="N36" i="16"/>
  <c r="O36" i="16"/>
  <c r="P36" i="16"/>
  <c r="Q36" i="16"/>
  <c r="R36" i="16"/>
  <c r="S36" i="16"/>
  <c r="T36" i="16"/>
  <c r="U36" i="16"/>
  <c r="V36" i="16"/>
  <c r="W36" i="16"/>
  <c r="X36" i="16"/>
  <c r="Y36" i="16"/>
  <c r="J57" i="16"/>
  <c r="K57" i="16"/>
  <c r="L57" i="16"/>
  <c r="M57" i="16"/>
  <c r="N57" i="16"/>
  <c r="O57" i="16"/>
  <c r="P57" i="16"/>
  <c r="Q57" i="16"/>
  <c r="R57" i="16"/>
  <c r="S57" i="16"/>
  <c r="T57" i="16"/>
  <c r="U57" i="16"/>
  <c r="V57" i="16"/>
  <c r="W57" i="16"/>
  <c r="X57" i="16"/>
  <c r="Y57" i="16"/>
  <c r="J63" i="16"/>
  <c r="K63" i="16"/>
  <c r="L63" i="16"/>
  <c r="M63" i="16"/>
  <c r="N63" i="16"/>
  <c r="O63" i="16"/>
  <c r="P63" i="16"/>
  <c r="Q63" i="16"/>
  <c r="R63" i="16"/>
  <c r="S63" i="16"/>
  <c r="T63" i="16"/>
  <c r="U63" i="16"/>
  <c r="V63" i="16"/>
  <c r="W63" i="16"/>
  <c r="X63" i="16"/>
  <c r="Y63" i="16"/>
  <c r="J73" i="16"/>
  <c r="K73" i="16"/>
  <c r="L73" i="16"/>
  <c r="M73" i="16"/>
  <c r="N73" i="16"/>
  <c r="O73" i="16"/>
  <c r="P73" i="16"/>
  <c r="Q73" i="16"/>
  <c r="R73" i="16"/>
  <c r="S73" i="16"/>
  <c r="T73" i="16"/>
  <c r="U73" i="16"/>
  <c r="V73" i="16"/>
  <c r="W73" i="16"/>
  <c r="X73" i="16"/>
  <c r="Y73" i="16"/>
  <c r="J76" i="16"/>
  <c r="K76" i="16"/>
  <c r="L76" i="16"/>
  <c r="M76" i="16"/>
  <c r="N76" i="16"/>
  <c r="O76" i="16"/>
  <c r="P76" i="16"/>
  <c r="Q76" i="16"/>
  <c r="R76" i="16"/>
  <c r="S76" i="16"/>
  <c r="T76" i="16"/>
  <c r="U76" i="16"/>
  <c r="V76" i="16"/>
  <c r="W76" i="16"/>
  <c r="X76" i="16"/>
  <c r="Y76" i="16"/>
  <c r="J127" i="16"/>
  <c r="J126" i="16"/>
  <c r="J125" i="16"/>
  <c r="J124" i="16"/>
  <c r="J123" i="16"/>
  <c r="J122" i="16"/>
  <c r="J121" i="16"/>
  <c r="J120" i="16"/>
  <c r="J119" i="16"/>
  <c r="J118" i="16"/>
  <c r="J117" i="16"/>
  <c r="J116" i="16"/>
  <c r="J115" i="16"/>
  <c r="J114" i="16"/>
  <c r="J113" i="16"/>
  <c r="J112" i="16"/>
  <c r="J111" i="16"/>
  <c r="J110" i="16"/>
  <c r="J109" i="16"/>
  <c r="J108" i="16"/>
  <c r="J107" i="16"/>
  <c r="J106" i="16"/>
  <c r="J105" i="16"/>
  <c r="J104" i="16"/>
  <c r="J103" i="16"/>
  <c r="J102" i="16"/>
  <c r="J101" i="16"/>
  <c r="J100" i="16"/>
  <c r="J99" i="16"/>
  <c r="J98" i="16"/>
  <c r="J97" i="16"/>
  <c r="J96" i="16"/>
  <c r="J95" i="16"/>
  <c r="J94" i="16"/>
  <c r="J93" i="16"/>
  <c r="J92" i="16"/>
  <c r="J91"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L127" i="16"/>
  <c r="L126" i="16"/>
  <c r="L125" i="16"/>
  <c r="L124" i="16"/>
  <c r="L123" i="16"/>
  <c r="L122" i="16"/>
  <c r="L121" i="16"/>
  <c r="L120" i="16"/>
  <c r="L119" i="16"/>
  <c r="L118" i="16"/>
  <c r="L117" i="16"/>
  <c r="L116" i="16"/>
  <c r="L115" i="16"/>
  <c r="L114" i="16"/>
  <c r="L113" i="16"/>
  <c r="L112" i="16"/>
  <c r="L111" i="16"/>
  <c r="L110" i="16"/>
  <c r="L109" i="16"/>
  <c r="L108" i="16"/>
  <c r="L107" i="16"/>
  <c r="L106" i="16"/>
  <c r="L105" i="16"/>
  <c r="L104" i="16"/>
  <c r="L103" i="16"/>
  <c r="L102" i="16"/>
  <c r="L101" i="16"/>
  <c r="L100" i="16"/>
  <c r="L99" i="16"/>
  <c r="L98" i="16"/>
  <c r="L97" i="16"/>
  <c r="L96" i="16"/>
  <c r="L95" i="16"/>
  <c r="L94" i="16"/>
  <c r="L93" i="16"/>
  <c r="L92" i="16"/>
  <c r="L91" i="16"/>
  <c r="M127" i="16"/>
  <c r="M126" i="16"/>
  <c r="M125" i="16"/>
  <c r="M124" i="16"/>
  <c r="M123" i="16"/>
  <c r="M122" i="16"/>
  <c r="M121" i="16"/>
  <c r="M120" i="16"/>
  <c r="M119" i="16"/>
  <c r="M118" i="16"/>
  <c r="M117" i="16"/>
  <c r="M116" i="16"/>
  <c r="M115" i="16"/>
  <c r="M114" i="16"/>
  <c r="M113" i="16"/>
  <c r="M112" i="16"/>
  <c r="M111" i="16"/>
  <c r="M110" i="16"/>
  <c r="M109" i="16"/>
  <c r="M108" i="16"/>
  <c r="M107" i="16"/>
  <c r="M106" i="16"/>
  <c r="M105" i="16"/>
  <c r="M104" i="16"/>
  <c r="M103" i="16"/>
  <c r="M102" i="16"/>
  <c r="M101" i="16"/>
  <c r="M100" i="16"/>
  <c r="M99" i="16"/>
  <c r="M98" i="16"/>
  <c r="M97" i="16"/>
  <c r="M96" i="16"/>
  <c r="M95" i="16"/>
  <c r="M94" i="16"/>
  <c r="M93" i="16"/>
  <c r="M92" i="16"/>
  <c r="M91" i="16"/>
  <c r="N127" i="16"/>
  <c r="N126" i="16"/>
  <c r="N125" i="16"/>
  <c r="N124" i="16"/>
  <c r="N123" i="16"/>
  <c r="N122" i="16"/>
  <c r="N121" i="16"/>
  <c r="N120" i="16"/>
  <c r="N119" i="16"/>
  <c r="N118" i="16"/>
  <c r="N117" i="16"/>
  <c r="N116" i="16"/>
  <c r="N115"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O127" i="16"/>
  <c r="O126" i="16"/>
  <c r="O125" i="16"/>
  <c r="O124" i="16"/>
  <c r="O123" i="16"/>
  <c r="O122" i="16"/>
  <c r="O121" i="16"/>
  <c r="O120" i="16"/>
  <c r="O119" i="16"/>
  <c r="O118" i="16"/>
  <c r="O117" i="16"/>
  <c r="O116" i="16"/>
  <c r="O115" i="16"/>
  <c r="O114" i="16"/>
  <c r="O113" i="16"/>
  <c r="O112" i="16"/>
  <c r="O111" i="16"/>
  <c r="O110" i="16"/>
  <c r="O109" i="16"/>
  <c r="O108" i="16"/>
  <c r="O107" i="16"/>
  <c r="O106" i="16"/>
  <c r="O105" i="16"/>
  <c r="O104" i="16"/>
  <c r="O103" i="16"/>
  <c r="O102" i="16"/>
  <c r="O101" i="16"/>
  <c r="O100" i="16"/>
  <c r="O99" i="16"/>
  <c r="O98" i="16"/>
  <c r="O97" i="16"/>
  <c r="O96" i="16"/>
  <c r="O95" i="16"/>
  <c r="O94" i="16"/>
  <c r="O93" i="16"/>
  <c r="O92" i="16"/>
  <c r="O91" i="16"/>
  <c r="P127" i="16"/>
  <c r="P126" i="16"/>
  <c r="P125" i="16"/>
  <c r="P124" i="16"/>
  <c r="P123" i="16"/>
  <c r="P122" i="16"/>
  <c r="P121" i="16"/>
  <c r="P120" i="16"/>
  <c r="P119" i="16"/>
  <c r="P118" i="16"/>
  <c r="P117" i="16"/>
  <c r="P116" i="16"/>
  <c r="P115" i="16"/>
  <c r="P114" i="16"/>
  <c r="P113" i="16"/>
  <c r="P112" i="16"/>
  <c r="P111" i="16"/>
  <c r="P110" i="16"/>
  <c r="P109" i="16"/>
  <c r="P108" i="16"/>
  <c r="P107" i="16"/>
  <c r="P106" i="16"/>
  <c r="P105" i="16"/>
  <c r="P104" i="16"/>
  <c r="P103" i="16"/>
  <c r="P102" i="16"/>
  <c r="P101" i="16"/>
  <c r="P100" i="16"/>
  <c r="P99" i="16"/>
  <c r="P98" i="16"/>
  <c r="P97" i="16"/>
  <c r="P96" i="16"/>
  <c r="P95" i="16"/>
  <c r="P94" i="16"/>
  <c r="P93" i="16"/>
  <c r="P92" i="16"/>
  <c r="P91" i="16"/>
  <c r="S127" i="16"/>
  <c r="S126" i="16"/>
  <c r="S125" i="16"/>
  <c r="S124" i="16"/>
  <c r="S123" i="16"/>
  <c r="S122" i="16"/>
  <c r="S121" i="16"/>
  <c r="S120" i="16"/>
  <c r="S119" i="16"/>
  <c r="S118" i="16"/>
  <c r="S117" i="16"/>
  <c r="S116" i="16"/>
  <c r="S115" i="16"/>
  <c r="S114" i="16"/>
  <c r="S113" i="16"/>
  <c r="S112" i="16"/>
  <c r="S111" i="16"/>
  <c r="S110" i="16"/>
  <c r="S109" i="16"/>
  <c r="S108" i="16"/>
  <c r="S107" i="16"/>
  <c r="S106" i="16"/>
  <c r="S105" i="16"/>
  <c r="S104" i="16"/>
  <c r="S103" i="16"/>
  <c r="S102" i="16"/>
  <c r="S101" i="16"/>
  <c r="S100" i="16"/>
  <c r="S99" i="16"/>
  <c r="S98" i="16"/>
  <c r="S97" i="16"/>
  <c r="S96" i="16"/>
  <c r="S95" i="16"/>
  <c r="S94" i="16"/>
  <c r="S93" i="16"/>
  <c r="S92" i="16"/>
  <c r="S91" i="16"/>
  <c r="T127" i="16"/>
  <c r="T126" i="16"/>
  <c r="T125" i="16"/>
  <c r="T124" i="16"/>
  <c r="T123" i="16"/>
  <c r="T122" i="16"/>
  <c r="T121" i="16"/>
  <c r="T120" i="16"/>
  <c r="T119" i="16"/>
  <c r="T118" i="16"/>
  <c r="T117" i="16"/>
  <c r="T116" i="16"/>
  <c r="T115" i="16"/>
  <c r="T114" i="16"/>
  <c r="T113" i="16"/>
  <c r="T112" i="16"/>
  <c r="T111" i="16"/>
  <c r="T110" i="16"/>
  <c r="T109" i="16"/>
  <c r="T108" i="16"/>
  <c r="T107" i="16"/>
  <c r="T106" i="16"/>
  <c r="T105" i="16"/>
  <c r="T104" i="16"/>
  <c r="T103" i="16"/>
  <c r="T102" i="16"/>
  <c r="T101" i="16"/>
  <c r="T100" i="16"/>
  <c r="T99" i="16"/>
  <c r="T98" i="16"/>
  <c r="T97" i="16"/>
  <c r="T96" i="16"/>
  <c r="T95" i="16"/>
  <c r="T94" i="16"/>
  <c r="T93" i="16"/>
  <c r="T92" i="16"/>
  <c r="T91" i="16"/>
  <c r="W127" i="16"/>
  <c r="W126" i="16"/>
  <c r="W125" i="16"/>
  <c r="W124" i="16"/>
  <c r="W123" i="16"/>
  <c r="W122" i="16"/>
  <c r="W121" i="16"/>
  <c r="W120" i="16"/>
  <c r="W119" i="16"/>
  <c r="W118" i="16"/>
  <c r="W117" i="16"/>
  <c r="W116" i="16"/>
  <c r="W115" i="16"/>
  <c r="W114" i="16"/>
  <c r="W113" i="16"/>
  <c r="W112" i="16"/>
  <c r="W111" i="16"/>
  <c r="W110" i="16"/>
  <c r="W109" i="16"/>
  <c r="W108" i="16"/>
  <c r="W107" i="16"/>
  <c r="W106" i="16"/>
  <c r="W105" i="16"/>
  <c r="W104" i="16"/>
  <c r="W103" i="16"/>
  <c r="W102" i="16"/>
  <c r="W101" i="16"/>
  <c r="W100" i="16"/>
  <c r="W99" i="16"/>
  <c r="W98" i="16"/>
  <c r="W97" i="16"/>
  <c r="W96" i="16"/>
  <c r="W95" i="16"/>
  <c r="W94" i="16"/>
  <c r="W93" i="16"/>
  <c r="W92" i="16"/>
  <c r="W91" i="16"/>
  <c r="J236" i="16"/>
  <c r="J235" i="16"/>
  <c r="J234" i="16"/>
  <c r="J233" i="16"/>
  <c r="J232" i="16"/>
  <c r="J231" i="16"/>
  <c r="K236" i="16"/>
  <c r="K235" i="16"/>
  <c r="K234" i="16"/>
  <c r="K233" i="16"/>
  <c r="K232" i="16"/>
  <c r="K231" i="16"/>
  <c r="L236" i="16"/>
  <c r="L235" i="16"/>
  <c r="L234" i="16"/>
  <c r="L233" i="16"/>
  <c r="L232" i="16"/>
  <c r="L231" i="16"/>
  <c r="M236" i="16"/>
  <c r="M235" i="16"/>
  <c r="M234" i="16"/>
  <c r="M233" i="16"/>
  <c r="M232" i="16"/>
  <c r="M231" i="16"/>
  <c r="N236" i="16"/>
  <c r="N235" i="16"/>
  <c r="N234" i="16"/>
  <c r="N233" i="16"/>
  <c r="N232" i="16"/>
  <c r="N231" i="16"/>
  <c r="O236" i="16"/>
  <c r="O235" i="16"/>
  <c r="O234" i="16"/>
  <c r="O233" i="16"/>
  <c r="O232" i="16"/>
  <c r="O231" i="16"/>
  <c r="P236" i="16"/>
  <c r="P235" i="16"/>
  <c r="P234" i="16"/>
  <c r="P233" i="16"/>
  <c r="P232" i="16"/>
  <c r="P231" i="16"/>
  <c r="R236" i="16"/>
  <c r="R235" i="16"/>
  <c r="R234" i="16"/>
  <c r="R233" i="16"/>
  <c r="R232" i="16"/>
  <c r="R231" i="16"/>
  <c r="S236" i="16"/>
  <c r="S235" i="16"/>
  <c r="S234" i="16"/>
  <c r="S233" i="16"/>
  <c r="S232" i="16"/>
  <c r="S231" i="16"/>
  <c r="T236" i="16"/>
  <c r="T235" i="16"/>
  <c r="T234" i="16"/>
  <c r="T233" i="16"/>
  <c r="T232" i="16"/>
  <c r="T231" i="16"/>
  <c r="U236" i="16"/>
  <c r="U235" i="16"/>
  <c r="U234" i="16"/>
  <c r="U233" i="16"/>
  <c r="U232" i="16"/>
  <c r="U231" i="16"/>
  <c r="V236" i="16"/>
  <c r="V235" i="16"/>
  <c r="V234" i="16"/>
  <c r="V233" i="16"/>
  <c r="V232" i="16"/>
  <c r="V231" i="16"/>
  <c r="W236" i="16"/>
  <c r="W235" i="16"/>
  <c r="W234" i="16"/>
  <c r="W233" i="16"/>
  <c r="W232" i="16"/>
  <c r="W231" i="16"/>
  <c r="X236" i="16"/>
  <c r="X235" i="16"/>
  <c r="X234" i="16"/>
  <c r="X233" i="16"/>
  <c r="X232" i="16"/>
  <c r="X231" i="16"/>
  <c r="Y236" i="16"/>
  <c r="Y235" i="16"/>
  <c r="Y234" i="16"/>
  <c r="Y233" i="16"/>
  <c r="Y232" i="16"/>
  <c r="Y231" i="16"/>
  <c r="J267" i="16"/>
  <c r="J266" i="16"/>
  <c r="J265" i="16"/>
  <c r="J264" i="16"/>
  <c r="J263" i="16"/>
  <c r="K267" i="16"/>
  <c r="K266" i="16"/>
  <c r="K265" i="16"/>
  <c r="K264" i="16"/>
  <c r="K263" i="16"/>
  <c r="L267" i="16"/>
  <c r="L266" i="16"/>
  <c r="L265" i="16"/>
  <c r="L264" i="16"/>
  <c r="L263" i="16"/>
  <c r="M267" i="16"/>
  <c r="M266" i="16"/>
  <c r="M265" i="16"/>
  <c r="M264" i="16"/>
  <c r="M263" i="16"/>
  <c r="N267" i="16"/>
  <c r="N266" i="16"/>
  <c r="N265" i="16"/>
  <c r="N264" i="16"/>
  <c r="N263" i="16"/>
  <c r="O267" i="16"/>
  <c r="O266" i="16"/>
  <c r="O265" i="16"/>
  <c r="O264" i="16"/>
  <c r="O263" i="16"/>
  <c r="P267" i="16"/>
  <c r="P266" i="16"/>
  <c r="P265" i="16"/>
  <c r="P264" i="16"/>
  <c r="P263" i="16"/>
  <c r="R267" i="16"/>
  <c r="R266" i="16"/>
  <c r="R265" i="16"/>
  <c r="R264" i="16"/>
  <c r="R263" i="16"/>
  <c r="S267" i="16"/>
  <c r="S266" i="16"/>
  <c r="S265" i="16"/>
  <c r="S264" i="16"/>
  <c r="S263" i="16"/>
  <c r="J299" i="16"/>
  <c r="J298" i="16"/>
  <c r="J297" i="16"/>
  <c r="J296" i="16"/>
  <c r="K299" i="16"/>
  <c r="K298" i="16"/>
  <c r="K297" i="16"/>
  <c r="K296" i="16"/>
  <c r="L299" i="16"/>
  <c r="L298" i="16"/>
  <c r="L297" i="16"/>
  <c r="L296" i="16"/>
  <c r="M299" i="16"/>
  <c r="M298" i="16"/>
  <c r="M297" i="16"/>
  <c r="M296" i="16"/>
  <c r="N299" i="16"/>
  <c r="N298" i="16"/>
  <c r="N297" i="16"/>
  <c r="N296" i="16"/>
  <c r="O299" i="16"/>
  <c r="O298" i="16"/>
  <c r="O297" i="16"/>
  <c r="O296" i="16"/>
  <c r="P299" i="16"/>
  <c r="P298" i="16"/>
  <c r="P297" i="16"/>
  <c r="P296" i="16"/>
  <c r="R299" i="16"/>
  <c r="R298" i="16"/>
  <c r="R297" i="16"/>
  <c r="R296" i="16"/>
  <c r="W299" i="16"/>
  <c r="W298" i="16"/>
  <c r="W297" i="16"/>
  <c r="W296" i="16"/>
  <c r="J302" i="16"/>
  <c r="K302" i="16"/>
  <c r="L302" i="16"/>
  <c r="M302" i="16"/>
  <c r="N302" i="16"/>
  <c r="O302" i="16"/>
  <c r="P302" i="16"/>
  <c r="S302" i="16"/>
  <c r="T302" i="16"/>
  <c r="U302" i="16"/>
  <c r="V302" i="16"/>
  <c r="W302" i="16"/>
  <c r="X302" i="16"/>
  <c r="Y302" i="16"/>
  <c r="J321" i="16"/>
  <c r="K321" i="16"/>
  <c r="L321" i="16"/>
  <c r="M321" i="16"/>
  <c r="N321" i="16"/>
  <c r="O321" i="16"/>
  <c r="P321" i="16"/>
  <c r="Q321" i="16"/>
  <c r="R321" i="16"/>
  <c r="S321" i="16"/>
  <c r="T321" i="16"/>
  <c r="U321" i="16"/>
  <c r="V321" i="16"/>
  <c r="W321" i="16"/>
  <c r="X321" i="16"/>
  <c r="Y321" i="16"/>
  <c r="J551" i="16"/>
  <c r="K551" i="16"/>
  <c r="L551" i="16"/>
  <c r="M551" i="16"/>
  <c r="N551" i="16"/>
  <c r="O551" i="16"/>
  <c r="P551" i="16"/>
  <c r="Q551" i="16"/>
  <c r="R551" i="16"/>
  <c r="S551" i="16"/>
  <c r="T551" i="16"/>
  <c r="U551" i="16"/>
  <c r="V551" i="16"/>
  <c r="W551" i="16"/>
  <c r="X551" i="16"/>
  <c r="Y551" i="16"/>
  <c r="J587" i="16"/>
  <c r="K587" i="16"/>
  <c r="L587" i="16"/>
  <c r="M587" i="16"/>
  <c r="N587" i="16"/>
  <c r="O587" i="16"/>
  <c r="P587" i="16"/>
  <c r="Q587" i="16"/>
  <c r="R587" i="16"/>
  <c r="S587" i="16"/>
  <c r="T587" i="16"/>
  <c r="U587" i="16"/>
  <c r="V587" i="16"/>
  <c r="W587" i="16"/>
  <c r="X587" i="16"/>
  <c r="Y587" i="16"/>
  <c r="J665" i="16"/>
  <c r="K665" i="16"/>
  <c r="L665" i="16"/>
  <c r="M665" i="16"/>
  <c r="N665" i="16"/>
  <c r="O665" i="16"/>
  <c r="P665" i="16"/>
  <c r="Q665" i="16"/>
  <c r="R665" i="16"/>
  <c r="S665" i="16"/>
  <c r="T665" i="16"/>
  <c r="U665" i="16"/>
  <c r="V665" i="16"/>
  <c r="W665" i="16"/>
  <c r="X665" i="16"/>
  <c r="Y665" i="16"/>
  <c r="J685" i="16"/>
  <c r="K685" i="16"/>
  <c r="L685" i="16"/>
  <c r="M685" i="16"/>
  <c r="N685" i="16"/>
  <c r="O685" i="16"/>
  <c r="P685" i="16"/>
  <c r="Q685" i="16"/>
  <c r="R685" i="16"/>
  <c r="S685" i="16"/>
  <c r="T685" i="16"/>
  <c r="U685" i="16"/>
  <c r="V685" i="16"/>
  <c r="W685" i="16"/>
  <c r="X685" i="16"/>
  <c r="Y685" i="16"/>
  <c r="J773" i="16"/>
  <c r="K773" i="16"/>
  <c r="L773" i="16"/>
  <c r="M773" i="16"/>
  <c r="N773" i="16"/>
  <c r="O773" i="16"/>
  <c r="P773" i="16"/>
  <c r="Q773" i="16"/>
  <c r="R773" i="16"/>
  <c r="S773" i="16"/>
  <c r="T773" i="16"/>
  <c r="U773" i="16"/>
  <c r="V773" i="16"/>
  <c r="W773" i="16"/>
  <c r="X773" i="16"/>
  <c r="Y773" i="16"/>
  <c r="AB17" i="11"/>
  <c r="AB16" i="11"/>
  <c r="AC15" i="11"/>
  <c r="AB14" i="11"/>
  <c r="AB12" i="11"/>
  <c r="I117" i="4"/>
  <c r="I116" i="4"/>
  <c r="I115" i="4"/>
  <c r="I114" i="4"/>
  <c r="I113" i="4"/>
  <c r="I112" i="4"/>
  <c r="I111" i="4"/>
  <c r="I110" i="4"/>
  <c r="I109" i="4"/>
  <c r="I108" i="4"/>
  <c r="I107" i="4"/>
  <c r="I106" i="4"/>
  <c r="I105" i="4"/>
  <c r="I104" i="4"/>
  <c r="I103" i="4"/>
  <c r="I102" i="4"/>
  <c r="I101" i="4"/>
  <c r="I40" i="9"/>
  <c r="J100" i="4"/>
  <c r="I39" i="9"/>
  <c r="J99" i="4"/>
  <c r="Q38" i="9"/>
  <c r="R38" i="9" s="1"/>
  <c r="S38" i="9" s="1"/>
  <c r="T38" i="9" s="1"/>
  <c r="U38" i="9" s="1"/>
  <c r="N38" i="9"/>
  <c r="I37" i="9"/>
  <c r="J37" i="9" s="1"/>
  <c r="J98" i="4"/>
  <c r="Q36" i="9"/>
  <c r="R36" i="9" s="1"/>
  <c r="S36" i="9" s="1"/>
  <c r="T36" i="9" s="1"/>
  <c r="U36" i="9" s="1"/>
  <c r="N36" i="9"/>
  <c r="K35" i="9"/>
  <c r="L97" i="4"/>
  <c r="Q34" i="9"/>
  <c r="R34" i="9" s="1"/>
  <c r="S34" i="9" s="1"/>
  <c r="T34" i="9" s="1"/>
  <c r="U34" i="9" s="1"/>
  <c r="N34" i="9"/>
  <c r="AC34" i="9"/>
  <c r="I33" i="9"/>
  <c r="J95" i="4"/>
  <c r="S32" i="9"/>
  <c r="T94" i="4"/>
  <c r="I31" i="9"/>
  <c r="J93" i="4"/>
  <c r="I29" i="9"/>
  <c r="J92" i="4"/>
  <c r="V91" i="4"/>
  <c r="I27" i="9"/>
  <c r="J91" i="4"/>
  <c r="V90" i="4"/>
  <c r="I25" i="9"/>
  <c r="J90" i="4"/>
  <c r="K89" i="4"/>
  <c r="K88" i="4"/>
  <c r="K24" i="9"/>
  <c r="L87" i="4"/>
  <c r="Q23" i="9"/>
  <c r="R23" i="9" s="1"/>
  <c r="S23" i="9" s="1"/>
  <c r="T23" i="9" s="1"/>
  <c r="U23" i="9" s="1"/>
  <c r="N23" i="9"/>
  <c r="I86" i="4"/>
  <c r="I85" i="4"/>
  <c r="I84" i="4"/>
  <c r="I83" i="4"/>
  <c r="I82" i="4"/>
  <c r="I81" i="4"/>
  <c r="I80" i="4"/>
  <c r="I79" i="4"/>
  <c r="I78" i="4"/>
  <c r="I77" i="4"/>
  <c r="I76" i="4"/>
  <c r="I22" i="9"/>
  <c r="J75" i="4"/>
  <c r="Q21" i="9"/>
  <c r="R21" i="9" s="1"/>
  <c r="S21" i="9" s="1"/>
  <c r="T21" i="9" s="1"/>
  <c r="U21" i="9" s="1"/>
  <c r="N21" i="9"/>
  <c r="L74" i="4"/>
  <c r="L73" i="4"/>
  <c r="L72" i="4"/>
  <c r="L71" i="4"/>
  <c r="L70" i="4"/>
  <c r="P20" i="9"/>
  <c r="O20" i="9"/>
  <c r="L20" i="9"/>
  <c r="M69" i="4"/>
  <c r="Q19" i="9"/>
  <c r="R19" i="9" s="1"/>
  <c r="S19" i="9" s="1"/>
  <c r="T19" i="9" s="1"/>
  <c r="U19" i="9" s="1"/>
  <c r="N19" i="9"/>
  <c r="U68" i="4"/>
  <c r="U67" i="4"/>
  <c r="V66" i="4"/>
  <c r="I68" i="4"/>
  <c r="I67" i="4"/>
  <c r="I18" i="9"/>
  <c r="J66" i="4"/>
  <c r="Q17" i="9"/>
  <c r="R17" i="9" s="1"/>
  <c r="S17" i="9" s="1"/>
  <c r="T17" i="9" s="1"/>
  <c r="U17" i="9" s="1"/>
  <c r="N17" i="9"/>
  <c r="AC17" i="9"/>
  <c r="I65" i="4"/>
  <c r="I64" i="4"/>
  <c r="I63" i="4"/>
  <c r="J62" i="4"/>
  <c r="AC16" i="9"/>
  <c r="Q15" i="9"/>
  <c r="R15" i="9" s="1"/>
  <c r="S15" i="9" s="1"/>
  <c r="T15" i="9" s="1"/>
  <c r="U15" i="9" s="1"/>
  <c r="N15" i="9"/>
  <c r="I14" i="9"/>
  <c r="J60" i="4"/>
  <c r="J61" i="4" s="1"/>
  <c r="I59" i="4"/>
  <c r="I58" i="4"/>
  <c r="I57" i="4"/>
  <c r="I56" i="4"/>
  <c r="I55" i="4"/>
  <c r="I54" i="4"/>
  <c r="I53" i="4"/>
  <c r="I52" i="4"/>
  <c r="I51" i="4"/>
  <c r="I50" i="4"/>
  <c r="I49" i="4"/>
  <c r="I48" i="4"/>
  <c r="I47" i="4"/>
  <c r="I46" i="4"/>
  <c r="I45" i="4"/>
  <c r="I44" i="4"/>
  <c r="I43" i="4"/>
  <c r="I42" i="4"/>
  <c r="I41" i="4"/>
  <c r="I40" i="4"/>
  <c r="I39" i="4"/>
  <c r="I38" i="4"/>
  <c r="I37" i="4"/>
  <c r="I36" i="4"/>
  <c r="I35" i="4"/>
  <c r="I34" i="4"/>
  <c r="I33" i="4"/>
  <c r="I32" i="4"/>
  <c r="I31" i="4"/>
  <c r="I30" i="4"/>
  <c r="I29" i="4"/>
  <c r="I28" i="4"/>
  <c r="I27" i="4"/>
  <c r="I26" i="4"/>
  <c r="I25" i="4"/>
  <c r="I24" i="4"/>
  <c r="I23" i="4"/>
  <c r="I13" i="9"/>
  <c r="J22" i="4"/>
  <c r="I21" i="4"/>
  <c r="I20" i="4"/>
  <c r="I19" i="4"/>
  <c r="I18" i="4"/>
  <c r="I17" i="4"/>
  <c r="I12" i="9"/>
  <c r="J16" i="4"/>
  <c r="G62" i="9"/>
  <c r="N113" i="8"/>
  <c r="O113" i="8" s="1"/>
  <c r="P113" i="8" s="1"/>
  <c r="Q113" i="8" s="1"/>
  <c r="R113" i="8" s="1"/>
  <c r="S113" i="8" s="1"/>
  <c r="W113" i="8" s="1"/>
  <c r="M113" i="8"/>
  <c r="N112" i="8"/>
  <c r="O112" i="8" s="1"/>
  <c r="P112" i="8" s="1"/>
  <c r="Q112" i="8" s="1"/>
  <c r="R112" i="8" s="1"/>
  <c r="S112" i="8" s="1"/>
  <c r="W112" i="8" s="1"/>
  <c r="M112" i="8"/>
  <c r="N111" i="8"/>
  <c r="O111" i="8" s="1"/>
  <c r="P111" i="8" s="1"/>
  <c r="Q111" i="8" s="1"/>
  <c r="R111" i="8" s="1"/>
  <c r="S111" i="8" s="1"/>
  <c r="W111" i="8" s="1"/>
  <c r="M111" i="8"/>
  <c r="N110" i="8"/>
  <c r="O110" i="8" s="1"/>
  <c r="P110" i="8" s="1"/>
  <c r="Q110" i="8" s="1"/>
  <c r="R110" i="8" s="1"/>
  <c r="S110" i="8" s="1"/>
  <c r="W110" i="8" s="1"/>
  <c r="M110" i="8"/>
  <c r="N109" i="8"/>
  <c r="O109" i="8" s="1"/>
  <c r="P109" i="8" s="1"/>
  <c r="Q109" i="8" s="1"/>
  <c r="R109" i="8" s="1"/>
  <c r="S109" i="8" s="1"/>
  <c r="W109" i="8" s="1"/>
  <c r="M109" i="8"/>
  <c r="N108" i="8"/>
  <c r="O108" i="8" s="1"/>
  <c r="P108" i="8" s="1"/>
  <c r="Q108" i="8" s="1"/>
  <c r="R108" i="8" s="1"/>
  <c r="S108" i="8" s="1"/>
  <c r="W108" i="8" s="1"/>
  <c r="M108" i="8"/>
  <c r="N107" i="8"/>
  <c r="O107" i="8" s="1"/>
  <c r="P107" i="8" s="1"/>
  <c r="Q107" i="8" s="1"/>
  <c r="R107" i="8" s="1"/>
  <c r="S107" i="8" s="1"/>
  <c r="W107" i="8" s="1"/>
  <c r="M107" i="8"/>
  <c r="N106" i="8"/>
  <c r="O106" i="8" s="1"/>
  <c r="P106" i="8" s="1"/>
  <c r="Q106" i="8" s="1"/>
  <c r="R106" i="8" s="1"/>
  <c r="S106" i="8" s="1"/>
  <c r="W106" i="8" s="1"/>
  <c r="M106" i="8"/>
  <c r="N105" i="8"/>
  <c r="O105" i="8" s="1"/>
  <c r="P105" i="8" s="1"/>
  <c r="Q105" i="8" s="1"/>
  <c r="R105" i="8" s="1"/>
  <c r="S105" i="8" s="1"/>
  <c r="W105" i="8" s="1"/>
  <c r="M105" i="8"/>
  <c r="N104" i="8"/>
  <c r="O104" i="8" s="1"/>
  <c r="P104" i="8" s="1"/>
  <c r="Q104" i="8" s="1"/>
  <c r="R104" i="8" s="1"/>
  <c r="S104" i="8" s="1"/>
  <c r="W104" i="8" s="1"/>
  <c r="M104" i="8"/>
  <c r="N103" i="8"/>
  <c r="O103" i="8" s="1"/>
  <c r="P103" i="8" s="1"/>
  <c r="Q103" i="8" s="1"/>
  <c r="R103" i="8" s="1"/>
  <c r="S103" i="8" s="1"/>
  <c r="W103" i="8" s="1"/>
  <c r="M103" i="8"/>
  <c r="N102" i="8"/>
  <c r="O102" i="8" s="1"/>
  <c r="P102" i="8" s="1"/>
  <c r="Q102" i="8" s="1"/>
  <c r="R102" i="8" s="1"/>
  <c r="S102" i="8" s="1"/>
  <c r="W102" i="8" s="1"/>
  <c r="M102" i="8"/>
  <c r="N101" i="8"/>
  <c r="O101" i="8" s="1"/>
  <c r="P101" i="8" s="1"/>
  <c r="Q101" i="8" s="1"/>
  <c r="R101" i="8" s="1"/>
  <c r="S101" i="8" s="1"/>
  <c r="W101" i="8" s="1"/>
  <c r="M101" i="8"/>
  <c r="N100" i="8"/>
  <c r="O100" i="8" s="1"/>
  <c r="P100" i="8" s="1"/>
  <c r="Q100" i="8" s="1"/>
  <c r="R100" i="8" s="1"/>
  <c r="S100" i="8" s="1"/>
  <c r="W100" i="8" s="1"/>
  <c r="M100" i="8"/>
  <c r="N99" i="8"/>
  <c r="O99" i="8" s="1"/>
  <c r="P99" i="8" s="1"/>
  <c r="Q99" i="8" s="1"/>
  <c r="R99" i="8" s="1"/>
  <c r="S99" i="8" s="1"/>
  <c r="W99" i="8" s="1"/>
  <c r="M99" i="8"/>
  <c r="N98" i="8"/>
  <c r="O98" i="8" s="1"/>
  <c r="P98" i="8" s="1"/>
  <c r="Q98" i="8" s="1"/>
  <c r="R98" i="8" s="1"/>
  <c r="S98" i="8" s="1"/>
  <c r="W98" i="8" s="1"/>
  <c r="M98" i="8"/>
  <c r="N97" i="8"/>
  <c r="O97" i="8" s="1"/>
  <c r="P97" i="8" s="1"/>
  <c r="Q97" i="8" s="1"/>
  <c r="R97" i="8" s="1"/>
  <c r="S97" i="8" s="1"/>
  <c r="W97" i="8" s="1"/>
  <c r="M97" i="8"/>
  <c r="N96" i="8"/>
  <c r="O96" i="8" s="1"/>
  <c r="P96" i="8" s="1"/>
  <c r="Q96" i="8" s="1"/>
  <c r="R96" i="8" s="1"/>
  <c r="S96" i="8" s="1"/>
  <c r="W96" i="8" s="1"/>
  <c r="M96" i="8"/>
  <c r="N95" i="8"/>
  <c r="O95" i="8" s="1"/>
  <c r="P95" i="8" s="1"/>
  <c r="Q95" i="8" s="1"/>
  <c r="R95" i="8" s="1"/>
  <c r="S95" i="8" s="1"/>
  <c r="W95" i="8" s="1"/>
  <c r="M95" i="8"/>
  <c r="N94" i="8"/>
  <c r="O94" i="8" s="1"/>
  <c r="P94" i="8" s="1"/>
  <c r="Q94" i="8" s="1"/>
  <c r="R94" i="8" s="1"/>
  <c r="S94" i="8" s="1"/>
  <c r="W94" i="8" s="1"/>
  <c r="M94" i="8"/>
  <c r="N93" i="8"/>
  <c r="O93" i="8" s="1"/>
  <c r="P93" i="8" s="1"/>
  <c r="Q93" i="8" s="1"/>
  <c r="R93" i="8" s="1"/>
  <c r="S93" i="8" s="1"/>
  <c r="W93" i="8" s="1"/>
  <c r="M93" i="8"/>
  <c r="N92" i="8"/>
  <c r="O92" i="8" s="1"/>
  <c r="P92" i="8" s="1"/>
  <c r="Q92" i="8" s="1"/>
  <c r="R92" i="8" s="1"/>
  <c r="S92" i="8" s="1"/>
  <c r="W92" i="8" s="1"/>
  <c r="M92" i="8"/>
  <c r="N91" i="8"/>
  <c r="O91" i="8" s="1"/>
  <c r="P91" i="8" s="1"/>
  <c r="Q91" i="8" s="1"/>
  <c r="R91" i="8" s="1"/>
  <c r="S91" i="8" s="1"/>
  <c r="W91" i="8" s="1"/>
  <c r="M91" i="8"/>
  <c r="N90" i="8"/>
  <c r="O90" i="8" s="1"/>
  <c r="P90" i="8" s="1"/>
  <c r="Q90" i="8" s="1"/>
  <c r="R90" i="8" s="1"/>
  <c r="S90" i="8" s="1"/>
  <c r="W90" i="8" s="1"/>
  <c r="M90" i="8"/>
  <c r="N89" i="8"/>
  <c r="O89" i="8" s="1"/>
  <c r="P89" i="8" s="1"/>
  <c r="Q89" i="8" s="1"/>
  <c r="R89" i="8" s="1"/>
  <c r="S89" i="8" s="1"/>
  <c r="W89" i="8" s="1"/>
  <c r="M89" i="8"/>
  <c r="N88" i="8"/>
  <c r="O88" i="8" s="1"/>
  <c r="P88" i="8" s="1"/>
  <c r="Q88" i="8" s="1"/>
  <c r="R88" i="8" s="1"/>
  <c r="S88" i="8" s="1"/>
  <c r="W88" i="8" s="1"/>
  <c r="M88" i="8"/>
  <c r="N87" i="8"/>
  <c r="O87" i="8" s="1"/>
  <c r="P87" i="8" s="1"/>
  <c r="Q87" i="8" s="1"/>
  <c r="R87" i="8" s="1"/>
  <c r="S87" i="8" s="1"/>
  <c r="W87" i="8" s="1"/>
  <c r="M87" i="8"/>
  <c r="N86" i="8"/>
  <c r="O86" i="8" s="1"/>
  <c r="P86" i="8" s="1"/>
  <c r="Q86" i="8" s="1"/>
  <c r="R86" i="8" s="1"/>
  <c r="S86" i="8" s="1"/>
  <c r="W86" i="8" s="1"/>
  <c r="M86" i="8"/>
  <c r="N85" i="8"/>
  <c r="O85" i="8" s="1"/>
  <c r="P85" i="8" s="1"/>
  <c r="Q85" i="8" s="1"/>
  <c r="R85" i="8" s="1"/>
  <c r="S85" i="8" s="1"/>
  <c r="W85" i="8" s="1"/>
  <c r="M85" i="8"/>
  <c r="N84" i="8"/>
  <c r="O84" i="8" s="1"/>
  <c r="P84" i="8" s="1"/>
  <c r="Q84" i="8" s="1"/>
  <c r="R84" i="8" s="1"/>
  <c r="S84" i="8" s="1"/>
  <c r="W84" i="8" s="1"/>
  <c r="M84" i="8"/>
  <c r="N83" i="8"/>
  <c r="O83" i="8" s="1"/>
  <c r="P83" i="8" s="1"/>
  <c r="Q83" i="8" s="1"/>
  <c r="R83" i="8" s="1"/>
  <c r="S83" i="8" s="1"/>
  <c r="W83" i="8" s="1"/>
  <c r="M83" i="8"/>
  <c r="N82" i="8"/>
  <c r="O82" i="8" s="1"/>
  <c r="P82" i="8" s="1"/>
  <c r="Q82" i="8" s="1"/>
  <c r="R82" i="8" s="1"/>
  <c r="S82" i="8" s="1"/>
  <c r="W82" i="8" s="1"/>
  <c r="M82" i="8"/>
  <c r="N81" i="8"/>
  <c r="O81" i="8" s="1"/>
  <c r="P81" i="8" s="1"/>
  <c r="Q81" i="8" s="1"/>
  <c r="R81" i="8" s="1"/>
  <c r="S81" i="8" s="1"/>
  <c r="W81" i="8" s="1"/>
  <c r="M81" i="8"/>
  <c r="N80" i="8"/>
  <c r="O80" i="8" s="1"/>
  <c r="P80" i="8" s="1"/>
  <c r="Q80" i="8" s="1"/>
  <c r="R80" i="8" s="1"/>
  <c r="S80" i="8" s="1"/>
  <c r="W80" i="8" s="1"/>
  <c r="M80" i="8"/>
  <c r="N79" i="8"/>
  <c r="O79" i="8" s="1"/>
  <c r="P79" i="8" s="1"/>
  <c r="Q79" i="8" s="1"/>
  <c r="R79" i="8" s="1"/>
  <c r="S79" i="8" s="1"/>
  <c r="W79" i="8" s="1"/>
  <c r="M79" i="8"/>
  <c r="N78" i="8"/>
  <c r="O78" i="8" s="1"/>
  <c r="P78" i="8" s="1"/>
  <c r="Q78" i="8" s="1"/>
  <c r="R78" i="8" s="1"/>
  <c r="S78" i="8" s="1"/>
  <c r="W78" i="8" s="1"/>
  <c r="M78" i="8"/>
  <c r="N77" i="8"/>
  <c r="O77" i="8" s="1"/>
  <c r="P77" i="8" s="1"/>
  <c r="Q77" i="8" s="1"/>
  <c r="R77" i="8" s="1"/>
  <c r="S77" i="8" s="1"/>
  <c r="W77" i="8" s="1"/>
  <c r="M77" i="8"/>
  <c r="N76" i="8"/>
  <c r="O76" i="8" s="1"/>
  <c r="P76" i="8" s="1"/>
  <c r="Q76" i="8" s="1"/>
  <c r="R76" i="8" s="1"/>
  <c r="S76" i="8" s="1"/>
  <c r="W76" i="8" s="1"/>
  <c r="M76" i="8"/>
  <c r="N75" i="8"/>
  <c r="O75" i="8" s="1"/>
  <c r="P75" i="8" s="1"/>
  <c r="Q75" i="8" s="1"/>
  <c r="R75" i="8" s="1"/>
  <c r="S75" i="8" s="1"/>
  <c r="W75" i="8" s="1"/>
  <c r="M75" i="8"/>
  <c r="N74" i="8"/>
  <c r="O74" i="8" s="1"/>
  <c r="P74" i="8" s="1"/>
  <c r="Q74" i="8" s="1"/>
  <c r="R74" i="8" s="1"/>
  <c r="S74" i="8" s="1"/>
  <c r="W74" i="8" s="1"/>
  <c r="M74" i="8"/>
  <c r="N73" i="8"/>
  <c r="O73" i="8" s="1"/>
  <c r="P73" i="8" s="1"/>
  <c r="Q73" i="8" s="1"/>
  <c r="R73" i="8" s="1"/>
  <c r="S73" i="8" s="1"/>
  <c r="W73" i="8" s="1"/>
  <c r="M73" i="8"/>
  <c r="N72" i="8"/>
  <c r="O72" i="8" s="1"/>
  <c r="P72" i="8" s="1"/>
  <c r="Q72" i="8" s="1"/>
  <c r="R72" i="8" s="1"/>
  <c r="S72" i="8" s="1"/>
  <c r="W72" i="8" s="1"/>
  <c r="M72" i="8"/>
  <c r="N71" i="8"/>
  <c r="O71" i="8" s="1"/>
  <c r="P71" i="8" s="1"/>
  <c r="Q71" i="8" s="1"/>
  <c r="R71" i="8" s="1"/>
  <c r="S71" i="8" s="1"/>
  <c r="W71" i="8" s="1"/>
  <c r="M71" i="8"/>
  <c r="N70" i="8"/>
  <c r="O70" i="8" s="1"/>
  <c r="P70" i="8" s="1"/>
  <c r="Q70" i="8" s="1"/>
  <c r="R70" i="8" s="1"/>
  <c r="S70" i="8" s="1"/>
  <c r="W70" i="8" s="1"/>
  <c r="M70" i="8"/>
  <c r="N69" i="8"/>
  <c r="O69" i="8" s="1"/>
  <c r="P69" i="8" s="1"/>
  <c r="Q69" i="8" s="1"/>
  <c r="R69" i="8" s="1"/>
  <c r="S69" i="8" s="1"/>
  <c r="W69" i="8" s="1"/>
  <c r="M69" i="8"/>
  <c r="N68" i="8"/>
  <c r="O68" i="8" s="1"/>
  <c r="P68" i="8" s="1"/>
  <c r="Q68" i="8" s="1"/>
  <c r="R68" i="8" s="1"/>
  <c r="S68" i="8" s="1"/>
  <c r="W68" i="8" s="1"/>
  <c r="M68" i="8"/>
  <c r="N67" i="8"/>
  <c r="O67" i="8" s="1"/>
  <c r="P67" i="8" s="1"/>
  <c r="Q67" i="8" s="1"/>
  <c r="R67" i="8" s="1"/>
  <c r="S67" i="8" s="1"/>
  <c r="W67" i="8" s="1"/>
  <c r="M67" i="8"/>
  <c r="N66" i="8"/>
  <c r="O66" i="8" s="1"/>
  <c r="P66" i="8" s="1"/>
  <c r="Q66" i="8" s="1"/>
  <c r="R66" i="8" s="1"/>
  <c r="S66" i="8" s="1"/>
  <c r="W66" i="8" s="1"/>
  <c r="M66" i="8"/>
  <c r="N65" i="8"/>
  <c r="O65" i="8" s="1"/>
  <c r="P65" i="8" s="1"/>
  <c r="Q65" i="8" s="1"/>
  <c r="R65" i="8" s="1"/>
  <c r="S65" i="8" s="1"/>
  <c r="W65" i="8" s="1"/>
  <c r="M65" i="8"/>
  <c r="N64" i="8"/>
  <c r="O64" i="8" s="1"/>
  <c r="P64" i="8" s="1"/>
  <c r="Q64" i="8" s="1"/>
  <c r="R64" i="8" s="1"/>
  <c r="S64" i="8" s="1"/>
  <c r="W64" i="8" s="1"/>
  <c r="M64" i="8"/>
  <c r="N63" i="8"/>
  <c r="O63" i="8" s="1"/>
  <c r="P63" i="8" s="1"/>
  <c r="Q63" i="8" s="1"/>
  <c r="R63" i="8" s="1"/>
  <c r="S63" i="8" s="1"/>
  <c r="W63" i="8" s="1"/>
  <c r="M63" i="8"/>
  <c r="N62" i="8"/>
  <c r="O62" i="8" s="1"/>
  <c r="P62" i="8" s="1"/>
  <c r="Q62" i="8" s="1"/>
  <c r="R62" i="8" s="1"/>
  <c r="S62" i="8" s="1"/>
  <c r="W62" i="8" s="1"/>
  <c r="M62" i="8"/>
  <c r="N61" i="8"/>
  <c r="O61" i="8" s="1"/>
  <c r="P61" i="8" s="1"/>
  <c r="Q61" i="8" s="1"/>
  <c r="R61" i="8" s="1"/>
  <c r="S61" i="8" s="1"/>
  <c r="W61" i="8" s="1"/>
  <c r="M61" i="8"/>
  <c r="N60" i="8"/>
  <c r="O60" i="8" s="1"/>
  <c r="P60" i="8" s="1"/>
  <c r="Q60" i="8" s="1"/>
  <c r="R60" i="8" s="1"/>
  <c r="S60" i="8" s="1"/>
  <c r="W60" i="8" s="1"/>
  <c r="M60" i="8"/>
  <c r="N59" i="8"/>
  <c r="O59" i="8" s="1"/>
  <c r="P59" i="8" s="1"/>
  <c r="Q59" i="8" s="1"/>
  <c r="R59" i="8" s="1"/>
  <c r="S59" i="8" s="1"/>
  <c r="W59" i="8" s="1"/>
  <c r="M59" i="8"/>
  <c r="N58" i="8"/>
  <c r="O58" i="8" s="1"/>
  <c r="P58" i="8" s="1"/>
  <c r="Q58" i="8" s="1"/>
  <c r="R58" i="8" s="1"/>
  <c r="S58" i="8" s="1"/>
  <c r="W58" i="8" s="1"/>
  <c r="M58" i="8"/>
  <c r="N57" i="8"/>
  <c r="O57" i="8" s="1"/>
  <c r="P57" i="8" s="1"/>
  <c r="Q57" i="8" s="1"/>
  <c r="R57" i="8" s="1"/>
  <c r="S57" i="8" s="1"/>
  <c r="W57" i="8" s="1"/>
  <c r="M57" i="8"/>
  <c r="N56" i="8"/>
  <c r="O56" i="8" s="1"/>
  <c r="P56" i="8" s="1"/>
  <c r="Q56" i="8" s="1"/>
  <c r="R56" i="8" s="1"/>
  <c r="S56" i="8" s="1"/>
  <c r="M56" i="8"/>
  <c r="N55" i="8"/>
  <c r="O55" i="8" s="1"/>
  <c r="P55" i="8" s="1"/>
  <c r="Q55" i="8" s="1"/>
  <c r="R55" i="8" s="1"/>
  <c r="S55" i="8" s="1"/>
  <c r="M55" i="8"/>
  <c r="N54" i="8"/>
  <c r="O54" i="8" s="1"/>
  <c r="P54" i="8" s="1"/>
  <c r="Q54" i="8" s="1"/>
  <c r="R54" i="8" s="1"/>
  <c r="S54" i="8" s="1"/>
  <c r="M54" i="8"/>
  <c r="N53" i="8"/>
  <c r="O53" i="8" s="1"/>
  <c r="P53" i="8" s="1"/>
  <c r="Q53" i="8" s="1"/>
  <c r="R53" i="8" s="1"/>
  <c r="S53" i="8" s="1"/>
  <c r="M53" i="8"/>
  <c r="N52" i="8"/>
  <c r="O52" i="8" s="1"/>
  <c r="P52" i="8" s="1"/>
  <c r="Q52" i="8" s="1"/>
  <c r="R52" i="8" s="1"/>
  <c r="S52" i="8" s="1"/>
  <c r="M52" i="8"/>
  <c r="N51" i="8"/>
  <c r="O51" i="8" s="1"/>
  <c r="P51" i="8" s="1"/>
  <c r="Q51" i="8" s="1"/>
  <c r="R51" i="8" s="1"/>
  <c r="S51" i="8" s="1"/>
  <c r="M51" i="8"/>
  <c r="N50" i="8"/>
  <c r="O50" i="8" s="1"/>
  <c r="P50" i="8" s="1"/>
  <c r="Q50" i="8" s="1"/>
  <c r="R50" i="8" s="1"/>
  <c r="S50" i="8" s="1"/>
  <c r="M50" i="8"/>
  <c r="N49" i="8"/>
  <c r="O49" i="8" s="1"/>
  <c r="P49" i="8" s="1"/>
  <c r="Q49" i="8" s="1"/>
  <c r="R49" i="8" s="1"/>
  <c r="S49" i="8" s="1"/>
  <c r="M49" i="8"/>
  <c r="N48" i="8"/>
  <c r="O48" i="8" s="1"/>
  <c r="P48" i="8" s="1"/>
  <c r="Q48" i="8" s="1"/>
  <c r="R48" i="8" s="1"/>
  <c r="S48" i="8" s="1"/>
  <c r="M48" i="8"/>
  <c r="N47" i="8"/>
  <c r="O47" i="8" s="1"/>
  <c r="P47" i="8" s="1"/>
  <c r="Q47" i="8" s="1"/>
  <c r="R47" i="8" s="1"/>
  <c r="S47" i="8" s="1"/>
  <c r="M47" i="8"/>
  <c r="N46" i="8"/>
  <c r="O46" i="8" s="1"/>
  <c r="P46" i="8" s="1"/>
  <c r="Q46" i="8" s="1"/>
  <c r="R46" i="8" s="1"/>
  <c r="S46" i="8" s="1"/>
  <c r="M46" i="8"/>
  <c r="N45" i="8"/>
  <c r="O45" i="8" s="1"/>
  <c r="P45" i="8" s="1"/>
  <c r="Q45" i="8" s="1"/>
  <c r="R45" i="8" s="1"/>
  <c r="S45" i="8" s="1"/>
  <c r="M45" i="8"/>
  <c r="N44" i="8"/>
  <c r="O44" i="8" s="1"/>
  <c r="P44" i="8" s="1"/>
  <c r="Q44" i="8" s="1"/>
  <c r="R44" i="8" s="1"/>
  <c r="S44" i="8" s="1"/>
  <c r="M44" i="8"/>
  <c r="N43" i="8"/>
  <c r="O43" i="8" s="1"/>
  <c r="P43" i="8" s="1"/>
  <c r="Q43" i="8" s="1"/>
  <c r="R43" i="8" s="1"/>
  <c r="S43" i="8" s="1"/>
  <c r="M43" i="8"/>
  <c r="N42" i="8"/>
  <c r="O42" i="8" s="1"/>
  <c r="P42" i="8" s="1"/>
  <c r="Q42" i="8" s="1"/>
  <c r="R42" i="8" s="1"/>
  <c r="S42" i="8" s="1"/>
  <c r="M42" i="8"/>
  <c r="N41" i="8"/>
  <c r="O41" i="8" s="1"/>
  <c r="P41" i="8" s="1"/>
  <c r="Q41" i="8" s="1"/>
  <c r="R41" i="8" s="1"/>
  <c r="S41" i="8" s="1"/>
  <c r="M41" i="8"/>
  <c r="N40" i="8"/>
  <c r="O40" i="8" s="1"/>
  <c r="P40" i="8" s="1"/>
  <c r="Q40" i="8" s="1"/>
  <c r="R40" i="8" s="1"/>
  <c r="S40" i="8" s="1"/>
  <c r="M40" i="8"/>
  <c r="N39" i="8"/>
  <c r="O39" i="8" s="1"/>
  <c r="P39" i="8" s="1"/>
  <c r="Q39" i="8" s="1"/>
  <c r="R39" i="8" s="1"/>
  <c r="S39" i="8" s="1"/>
  <c r="M39" i="8"/>
  <c r="N38" i="8"/>
  <c r="O38" i="8" s="1"/>
  <c r="P38" i="8" s="1"/>
  <c r="Q38" i="8" s="1"/>
  <c r="R38" i="8" s="1"/>
  <c r="S38" i="8" s="1"/>
  <c r="M38" i="8"/>
  <c r="N37" i="8"/>
  <c r="O37" i="8" s="1"/>
  <c r="P37" i="8" s="1"/>
  <c r="Q37" i="8" s="1"/>
  <c r="R37" i="8" s="1"/>
  <c r="S37" i="8" s="1"/>
  <c r="M37" i="8"/>
  <c r="N36" i="8"/>
  <c r="O36" i="8" s="1"/>
  <c r="P36" i="8" s="1"/>
  <c r="Q36" i="8" s="1"/>
  <c r="R36" i="8" s="1"/>
  <c r="S36" i="8" s="1"/>
  <c r="W36" i="8" s="1"/>
  <c r="M36" i="8"/>
  <c r="N35" i="8"/>
  <c r="O35" i="8" s="1"/>
  <c r="P35" i="8" s="1"/>
  <c r="Q35" i="8" s="1"/>
  <c r="R35" i="8" s="1"/>
  <c r="S35" i="8" s="1"/>
  <c r="W35" i="8" s="1"/>
  <c r="M35" i="8"/>
  <c r="N34" i="8"/>
  <c r="O34" i="8" s="1"/>
  <c r="P34" i="8" s="1"/>
  <c r="Q34" i="8" s="1"/>
  <c r="R34" i="8" s="1"/>
  <c r="S34" i="8" s="1"/>
  <c r="W34" i="8" s="1"/>
  <c r="M34" i="8"/>
  <c r="N33" i="8"/>
  <c r="O33" i="8" s="1"/>
  <c r="P33" i="8" s="1"/>
  <c r="Q33" i="8" s="1"/>
  <c r="R33" i="8" s="1"/>
  <c r="S33" i="8" s="1"/>
  <c r="W33" i="8" s="1"/>
  <c r="M33" i="8"/>
  <c r="N32" i="8"/>
  <c r="O32" i="8" s="1"/>
  <c r="P32" i="8" s="1"/>
  <c r="Q32" i="8" s="1"/>
  <c r="R32" i="8" s="1"/>
  <c r="S32" i="8" s="1"/>
  <c r="W32" i="8" s="1"/>
  <c r="M32" i="8"/>
  <c r="N31" i="8"/>
  <c r="O31" i="8" s="1"/>
  <c r="P31" i="8" s="1"/>
  <c r="Q31" i="8" s="1"/>
  <c r="R31" i="8" s="1"/>
  <c r="S31" i="8" s="1"/>
  <c r="W31" i="8" s="1"/>
  <c r="M31" i="8"/>
  <c r="N30" i="8"/>
  <c r="O30" i="8" s="1"/>
  <c r="P30" i="8" s="1"/>
  <c r="Q30" i="8" s="1"/>
  <c r="R30" i="8" s="1"/>
  <c r="S30" i="8" s="1"/>
  <c r="W30" i="8" s="1"/>
  <c r="M30" i="8"/>
  <c r="N29" i="8"/>
  <c r="O29" i="8" s="1"/>
  <c r="P29" i="8" s="1"/>
  <c r="Q29" i="8" s="1"/>
  <c r="R29" i="8" s="1"/>
  <c r="S29" i="8" s="1"/>
  <c r="W29" i="8" s="1"/>
  <c r="M29" i="8"/>
  <c r="N28" i="8"/>
  <c r="O28" i="8" s="1"/>
  <c r="P28" i="8" s="1"/>
  <c r="Q28" i="8" s="1"/>
  <c r="R28" i="8" s="1"/>
  <c r="S28" i="8" s="1"/>
  <c r="W28" i="8" s="1"/>
  <c r="M28" i="8"/>
  <c r="N27" i="8"/>
  <c r="O27" i="8" s="1"/>
  <c r="P27" i="8" s="1"/>
  <c r="Q27" i="8" s="1"/>
  <c r="R27" i="8" s="1"/>
  <c r="S27" i="8" s="1"/>
  <c r="W27" i="8" s="1"/>
  <c r="M27" i="8"/>
  <c r="N26" i="8"/>
  <c r="O26" i="8" s="1"/>
  <c r="P26" i="8" s="1"/>
  <c r="Q26" i="8" s="1"/>
  <c r="R26" i="8" s="1"/>
  <c r="S26" i="8" s="1"/>
  <c r="W26" i="8" s="1"/>
  <c r="M26" i="8"/>
  <c r="N25" i="8"/>
  <c r="O25" i="8" s="1"/>
  <c r="P25" i="8" s="1"/>
  <c r="Q25" i="8" s="1"/>
  <c r="R25" i="8" s="1"/>
  <c r="S25" i="8" s="1"/>
  <c r="W25" i="8" s="1"/>
  <c r="M25" i="8"/>
  <c r="N24" i="8"/>
  <c r="O24" i="8" s="1"/>
  <c r="P24" i="8" s="1"/>
  <c r="Q24" i="8" s="1"/>
  <c r="R24" i="8" s="1"/>
  <c r="S24" i="8" s="1"/>
  <c r="W24" i="8" s="1"/>
  <c r="M24" i="8"/>
  <c r="N23" i="8"/>
  <c r="O23" i="8" s="1"/>
  <c r="P23" i="8" s="1"/>
  <c r="Q23" i="8" s="1"/>
  <c r="R23" i="8" s="1"/>
  <c r="S23" i="8" s="1"/>
  <c r="W23" i="8" s="1"/>
  <c r="M23" i="8"/>
  <c r="N22" i="8"/>
  <c r="O22" i="8" s="1"/>
  <c r="P22" i="8" s="1"/>
  <c r="Q22" i="8" s="1"/>
  <c r="R22" i="8" s="1"/>
  <c r="S22" i="8" s="1"/>
  <c r="W22" i="8" s="1"/>
  <c r="M22" i="8"/>
  <c r="N21" i="8"/>
  <c r="O21" i="8" s="1"/>
  <c r="P21" i="8" s="1"/>
  <c r="Q21" i="8" s="1"/>
  <c r="R21" i="8" s="1"/>
  <c r="S21" i="8" s="1"/>
  <c r="W21" i="8" s="1"/>
  <c r="M21" i="8"/>
  <c r="N20" i="8"/>
  <c r="O20" i="8" s="1"/>
  <c r="P20" i="8" s="1"/>
  <c r="Q20" i="8" s="1"/>
  <c r="R20" i="8" s="1"/>
  <c r="S20" i="8" s="1"/>
  <c r="W20" i="8" s="1"/>
  <c r="M20" i="8"/>
  <c r="N19" i="8"/>
  <c r="O19" i="8" s="1"/>
  <c r="P19" i="8" s="1"/>
  <c r="Q19" i="8" s="1"/>
  <c r="R19" i="8" s="1"/>
  <c r="S19" i="8" s="1"/>
  <c r="W19" i="8" s="1"/>
  <c r="M19" i="8"/>
  <c r="N18" i="8"/>
  <c r="O18" i="8" s="1"/>
  <c r="P18" i="8" s="1"/>
  <c r="Q18" i="8" s="1"/>
  <c r="R18" i="8" s="1"/>
  <c r="S18" i="8" s="1"/>
  <c r="W18" i="8" s="1"/>
  <c r="M18" i="8"/>
  <c r="N17" i="8"/>
  <c r="O17" i="8" s="1"/>
  <c r="P17" i="8" s="1"/>
  <c r="Q17" i="8" s="1"/>
  <c r="R17" i="8" s="1"/>
  <c r="S17" i="8" s="1"/>
  <c r="W17" i="8" s="1"/>
  <c r="M17" i="8"/>
  <c r="N16" i="8"/>
  <c r="O16" i="8" s="1"/>
  <c r="P16" i="8" s="1"/>
  <c r="Q16" i="8" s="1"/>
  <c r="R16" i="8" s="1"/>
  <c r="S16" i="8" s="1"/>
  <c r="W16" i="8" s="1"/>
  <c r="M16" i="8"/>
  <c r="N15" i="8"/>
  <c r="O15" i="8" s="1"/>
  <c r="P15" i="8" s="1"/>
  <c r="Q15" i="8" s="1"/>
  <c r="R15" i="8" s="1"/>
  <c r="S15" i="8" s="1"/>
  <c r="W15" i="8" s="1"/>
  <c r="M15" i="8"/>
  <c r="N14" i="8"/>
  <c r="O14" i="8" s="1"/>
  <c r="P14" i="8" s="1"/>
  <c r="Q14" i="8" s="1"/>
  <c r="R14" i="8" s="1"/>
  <c r="S14" i="8" s="1"/>
  <c r="W14" i="8" s="1"/>
  <c r="M14" i="8"/>
  <c r="N13" i="8"/>
  <c r="O13" i="8" s="1"/>
  <c r="P13" i="8" s="1"/>
  <c r="Q13" i="8" s="1"/>
  <c r="R13" i="8" s="1"/>
  <c r="S13" i="8" s="1"/>
  <c r="W13" i="8" s="1"/>
  <c r="M13" i="8"/>
  <c r="N12" i="8"/>
  <c r="O12" i="8" s="1"/>
  <c r="P12" i="8" s="1"/>
  <c r="Q12" i="8" s="1"/>
  <c r="R12" i="8" s="1"/>
  <c r="S12" i="8" s="1"/>
  <c r="W12" i="8" s="1"/>
  <c r="M12" i="8"/>
  <c r="N11" i="8"/>
  <c r="O11" i="8" s="1"/>
  <c r="M11" i="8"/>
  <c r="L2" i="8" a="1"/>
  <c r="L2" i="8" s="1"/>
  <c r="V621" i="7"/>
  <c r="W621" i="7" s="1"/>
  <c r="U621" i="7"/>
  <c r="T621" i="7"/>
  <c r="R621" i="7"/>
  <c r="V616" i="7"/>
  <c r="W616" i="7" s="1"/>
  <c r="U616" i="7"/>
  <c r="T616" i="7"/>
  <c r="R616" i="7"/>
  <c r="V613" i="7"/>
  <c r="W613" i="7" s="1"/>
  <c r="U613" i="7"/>
  <c r="T613" i="7"/>
  <c r="R613" i="7"/>
  <c r="V609" i="7"/>
  <c r="W609" i="7" s="1"/>
  <c r="U609" i="7"/>
  <c r="T609" i="7"/>
  <c r="R609" i="7"/>
  <c r="V606" i="7"/>
  <c r="W606" i="7" s="1"/>
  <c r="U606" i="7"/>
  <c r="T606" i="7"/>
  <c r="R606" i="7"/>
  <c r="V604" i="7"/>
  <c r="W604" i="7" s="1"/>
  <c r="U604" i="7"/>
  <c r="T604" i="7"/>
  <c r="R604" i="7"/>
  <c r="V602" i="7"/>
  <c r="W602" i="7" s="1"/>
  <c r="U602" i="7"/>
  <c r="T602" i="7"/>
  <c r="R602" i="7"/>
  <c r="V598" i="7"/>
  <c r="W598" i="7" s="1"/>
  <c r="U598" i="7"/>
  <c r="T598" i="7"/>
  <c r="R598" i="7"/>
  <c r="V593" i="7"/>
  <c r="W593" i="7" s="1"/>
  <c r="U593" i="7"/>
  <c r="T593" i="7"/>
  <c r="R593" i="7"/>
  <c r="V589" i="7"/>
  <c r="W589" i="7" s="1"/>
  <c r="U589" i="7"/>
  <c r="T589" i="7"/>
  <c r="R589" i="7"/>
  <c r="V579" i="7"/>
  <c r="W579" i="7" s="1"/>
  <c r="U579" i="7"/>
  <c r="T579" i="7"/>
  <c r="R579" i="7"/>
  <c r="V577" i="7"/>
  <c r="W577" i="7" s="1"/>
  <c r="U577" i="7"/>
  <c r="T577" i="7"/>
  <c r="R577" i="7"/>
  <c r="V575" i="7"/>
  <c r="W575" i="7" s="1"/>
  <c r="U575" i="7"/>
  <c r="T575" i="7"/>
  <c r="R575" i="7"/>
  <c r="V570" i="7"/>
  <c r="W570" i="7" s="1"/>
  <c r="U570" i="7"/>
  <c r="T570" i="7"/>
  <c r="R570" i="7"/>
  <c r="V566" i="7"/>
  <c r="W566" i="7" s="1"/>
  <c r="U566" i="7"/>
  <c r="T566" i="7"/>
  <c r="R566" i="7"/>
  <c r="V556" i="7"/>
  <c r="W556" i="7" s="1"/>
  <c r="U556" i="7"/>
  <c r="T556" i="7"/>
  <c r="R556" i="7"/>
  <c r="V552" i="7"/>
  <c r="W552" i="7" s="1"/>
  <c r="U552" i="7"/>
  <c r="T552" i="7"/>
  <c r="R552" i="7"/>
  <c r="V540" i="7"/>
  <c r="W540" i="7" s="1"/>
  <c r="U540" i="7"/>
  <c r="T540" i="7"/>
  <c r="R540" i="7"/>
  <c r="V533" i="7"/>
  <c r="W533" i="7" s="1"/>
  <c r="U533" i="7"/>
  <c r="T533" i="7"/>
  <c r="R533" i="7"/>
  <c r="V527" i="7"/>
  <c r="W527" i="7" s="1"/>
  <c r="U527" i="7"/>
  <c r="T527" i="7"/>
  <c r="R527" i="7"/>
  <c r="V525" i="7"/>
  <c r="W525" i="7" s="1"/>
  <c r="U525" i="7"/>
  <c r="T525" i="7"/>
  <c r="R525" i="7"/>
  <c r="V512" i="7"/>
  <c r="W512" i="7" s="1"/>
  <c r="U512" i="7"/>
  <c r="T512" i="7"/>
  <c r="R512" i="7"/>
  <c r="V504" i="7"/>
  <c r="W504" i="7" s="1"/>
  <c r="U504" i="7"/>
  <c r="T504" i="7"/>
  <c r="R504" i="7"/>
  <c r="V499" i="7"/>
  <c r="W499" i="7" s="1"/>
  <c r="U499" i="7"/>
  <c r="T499" i="7"/>
  <c r="R499" i="7"/>
  <c r="V497" i="7"/>
  <c r="W497" i="7" s="1"/>
  <c r="U497" i="7"/>
  <c r="T497" i="7"/>
  <c r="R497" i="7"/>
  <c r="V491" i="7"/>
  <c r="W491" i="7" s="1"/>
  <c r="U491" i="7"/>
  <c r="T491" i="7"/>
  <c r="R491" i="7"/>
  <c r="V489" i="7"/>
  <c r="W489" i="7" s="1"/>
  <c r="U489" i="7"/>
  <c r="T489" i="7"/>
  <c r="R489" i="7"/>
  <c r="V484" i="7"/>
  <c r="W484" i="7" s="1"/>
  <c r="U484" i="7"/>
  <c r="T484" i="7"/>
  <c r="R484" i="7"/>
  <c r="V480" i="7"/>
  <c r="W480" i="7" s="1"/>
  <c r="U480" i="7"/>
  <c r="T480" i="7"/>
  <c r="R480" i="7"/>
  <c r="V470" i="7"/>
  <c r="W470" i="7" s="1"/>
  <c r="U470" i="7"/>
  <c r="T470" i="7"/>
  <c r="R470" i="7"/>
  <c r="V468" i="7"/>
  <c r="W468" i="7" s="1"/>
  <c r="U468" i="7"/>
  <c r="T468" i="7"/>
  <c r="R468" i="7"/>
  <c r="V466" i="7"/>
  <c r="W466" i="7" s="1"/>
  <c r="U466" i="7"/>
  <c r="T466" i="7"/>
  <c r="R466" i="7"/>
  <c r="V464" i="7"/>
  <c r="W464" i="7" s="1"/>
  <c r="U464" i="7"/>
  <c r="T464" i="7"/>
  <c r="R464" i="7"/>
  <c r="V459" i="7"/>
  <c r="W459" i="7" s="1"/>
  <c r="U459" i="7"/>
  <c r="T459" i="7"/>
  <c r="R459" i="7"/>
  <c r="V446" i="7"/>
  <c r="W446" i="7" s="1"/>
  <c r="U446" i="7"/>
  <c r="T446" i="7"/>
  <c r="R446" i="7"/>
  <c r="V444" i="7"/>
  <c r="W444" i="7" s="1"/>
  <c r="U444" i="7"/>
  <c r="T444" i="7"/>
  <c r="R444" i="7"/>
  <c r="V438" i="7"/>
  <c r="W438" i="7" s="1"/>
  <c r="U438" i="7"/>
  <c r="T438" i="7"/>
  <c r="R438" i="7"/>
  <c r="V436" i="7"/>
  <c r="W436" i="7" s="1"/>
  <c r="U436" i="7"/>
  <c r="T436" i="7"/>
  <c r="R436" i="7"/>
  <c r="V430" i="7"/>
  <c r="W430" i="7" s="1"/>
  <c r="U430" i="7"/>
  <c r="T430" i="7"/>
  <c r="R430" i="7"/>
  <c r="V428" i="7"/>
  <c r="W428" i="7" s="1"/>
  <c r="U428" i="7"/>
  <c r="T428" i="7"/>
  <c r="R428" i="7"/>
  <c r="V424" i="7"/>
  <c r="W424" i="7" s="1"/>
  <c r="U424" i="7"/>
  <c r="T424" i="7"/>
  <c r="R424" i="7"/>
  <c r="V412" i="7"/>
  <c r="W412" i="7" s="1"/>
  <c r="U412" i="7"/>
  <c r="T412" i="7"/>
  <c r="R412" i="7"/>
  <c r="V406" i="7"/>
  <c r="W406" i="7" s="1"/>
  <c r="U406" i="7"/>
  <c r="T406" i="7"/>
  <c r="R406" i="7"/>
  <c r="V404" i="7"/>
  <c r="W404" i="7" s="1"/>
  <c r="U404" i="7"/>
  <c r="T404" i="7"/>
  <c r="R404" i="7"/>
  <c r="V396" i="7"/>
  <c r="W396" i="7" s="1"/>
  <c r="U396" i="7"/>
  <c r="T396" i="7"/>
  <c r="R396" i="7"/>
  <c r="V394" i="7"/>
  <c r="W394" i="7" s="1"/>
  <c r="U394" i="7"/>
  <c r="T394" i="7"/>
  <c r="R394" i="7"/>
  <c r="V392" i="7"/>
  <c r="W392" i="7" s="1"/>
  <c r="U392" i="7"/>
  <c r="T392" i="7"/>
  <c r="R392" i="7"/>
  <c r="V383" i="7"/>
  <c r="W383" i="7" s="1"/>
  <c r="U383" i="7"/>
  <c r="T383" i="7"/>
  <c r="R383" i="7"/>
  <c r="V377" i="7"/>
  <c r="W377" i="7" s="1"/>
  <c r="U377" i="7"/>
  <c r="T377" i="7"/>
  <c r="R377" i="7"/>
  <c r="V367" i="7"/>
  <c r="W367" i="7" s="1"/>
  <c r="U367" i="7"/>
  <c r="T367" i="7"/>
  <c r="R367" i="7"/>
  <c r="V357" i="7"/>
  <c r="W357" i="7" s="1"/>
  <c r="U357" i="7"/>
  <c r="T357" i="7"/>
  <c r="R357" i="7"/>
  <c r="V353" i="7"/>
  <c r="W353" i="7" s="1"/>
  <c r="U353" i="7"/>
  <c r="T353" i="7"/>
  <c r="R353" i="7"/>
  <c r="V345" i="7"/>
  <c r="W345" i="7" s="1"/>
  <c r="U345" i="7"/>
  <c r="T345" i="7"/>
  <c r="R345" i="7"/>
  <c r="V339" i="7"/>
  <c r="W339" i="7" s="1"/>
  <c r="U339" i="7"/>
  <c r="T339" i="7"/>
  <c r="R339" i="7"/>
  <c r="V335" i="7"/>
  <c r="W335" i="7" s="1"/>
  <c r="U335" i="7"/>
  <c r="T335" i="7"/>
  <c r="R335" i="7"/>
  <c r="V333" i="7"/>
  <c r="W333" i="7" s="1"/>
  <c r="U333" i="7"/>
  <c r="T333" i="7"/>
  <c r="R333" i="7"/>
  <c r="V325" i="7"/>
  <c r="W325" i="7" s="1"/>
  <c r="U325" i="7"/>
  <c r="T325" i="7"/>
  <c r="R325" i="7"/>
  <c r="V320" i="7"/>
  <c r="W320" i="7" s="1"/>
  <c r="U320" i="7"/>
  <c r="T320" i="7"/>
  <c r="R320" i="7"/>
  <c r="V313" i="7"/>
  <c r="W313" i="7" s="1"/>
  <c r="U313" i="7"/>
  <c r="T313" i="7"/>
  <c r="R313" i="7"/>
  <c r="V306" i="7"/>
  <c r="W306" i="7" s="1"/>
  <c r="U306" i="7"/>
  <c r="T306" i="7"/>
  <c r="R306" i="7"/>
  <c r="V297" i="7"/>
  <c r="W297" i="7" s="1"/>
  <c r="U297" i="7"/>
  <c r="T297" i="7"/>
  <c r="R297" i="7"/>
  <c r="V292" i="7"/>
  <c r="W292" i="7" s="1"/>
  <c r="U292" i="7"/>
  <c r="T292" i="7"/>
  <c r="R292" i="7"/>
  <c r="V287" i="7"/>
  <c r="W287" i="7" s="1"/>
  <c r="U287" i="7"/>
  <c r="T287" i="7"/>
  <c r="R287" i="7"/>
  <c r="V277" i="7"/>
  <c r="W277" i="7" s="1"/>
  <c r="U277" i="7"/>
  <c r="T277" i="7"/>
  <c r="R277" i="7"/>
  <c r="V267" i="7"/>
  <c r="W267" i="7" s="1"/>
  <c r="U267" i="7"/>
  <c r="T267" i="7"/>
  <c r="R267" i="7"/>
  <c r="V259" i="7"/>
  <c r="W259" i="7" s="1"/>
  <c r="U259" i="7"/>
  <c r="T259" i="7"/>
  <c r="R259" i="7"/>
  <c r="V256" i="7"/>
  <c r="W256" i="7" s="1"/>
  <c r="U256" i="7"/>
  <c r="T256" i="7"/>
  <c r="R256" i="7"/>
  <c r="V252" i="7"/>
  <c r="W252" i="7" s="1"/>
  <c r="U252" i="7"/>
  <c r="T252" i="7"/>
  <c r="R252" i="7"/>
  <c r="V246" i="7"/>
  <c r="W246" i="7" s="1"/>
  <c r="U246" i="7"/>
  <c r="T246" i="7"/>
  <c r="R246" i="7"/>
  <c r="V197" i="7"/>
  <c r="W197" i="7" s="1"/>
  <c r="U197" i="7"/>
  <c r="T197" i="7"/>
  <c r="R197" i="7"/>
  <c r="V105" i="7"/>
  <c r="W105" i="7" s="1"/>
  <c r="U105" i="7"/>
  <c r="T105" i="7"/>
  <c r="R105" i="7"/>
  <c r="V103" i="7"/>
  <c r="W103" i="7" s="1"/>
  <c r="U103" i="7"/>
  <c r="T103" i="7"/>
  <c r="R103" i="7"/>
  <c r="V90" i="7"/>
  <c r="W90" i="7" s="1"/>
  <c r="U90" i="7"/>
  <c r="T90" i="7"/>
  <c r="R90" i="7"/>
  <c r="V88" i="7"/>
  <c r="W88" i="7" s="1"/>
  <c r="U88" i="7"/>
  <c r="T88" i="7"/>
  <c r="R88" i="7"/>
  <c r="V78" i="7"/>
  <c r="W78" i="7" s="1"/>
  <c r="U78" i="7"/>
  <c r="T78" i="7"/>
  <c r="R78" i="7"/>
  <c r="V76" i="7"/>
  <c r="W76" i="7" s="1"/>
  <c r="U76" i="7"/>
  <c r="T76" i="7"/>
  <c r="R76" i="7"/>
  <c r="V70" i="7"/>
  <c r="W70" i="7" s="1"/>
  <c r="U70" i="7"/>
  <c r="T70" i="7"/>
  <c r="R70" i="7"/>
  <c r="V67" i="7"/>
  <c r="W67" i="7" s="1"/>
  <c r="U67" i="7"/>
  <c r="T67" i="7"/>
  <c r="R67" i="7"/>
  <c r="V66" i="7"/>
  <c r="W66" i="7" s="1"/>
  <c r="U66" i="7"/>
  <c r="T66" i="7"/>
  <c r="R66" i="7"/>
  <c r="V64" i="7"/>
  <c r="W64" i="7" s="1"/>
  <c r="U64" i="7"/>
  <c r="T64" i="7"/>
  <c r="R64" i="7"/>
  <c r="V63" i="7"/>
  <c r="W63" i="7" s="1"/>
  <c r="U63" i="7"/>
  <c r="T63" i="7"/>
  <c r="R63" i="7"/>
  <c r="V62" i="7"/>
  <c r="W62" i="7" s="1"/>
  <c r="U62" i="7"/>
  <c r="T62" i="7"/>
  <c r="R62" i="7"/>
  <c r="V60" i="7"/>
  <c r="W60" i="7" s="1"/>
  <c r="U60" i="7"/>
  <c r="T60" i="7"/>
  <c r="R60" i="7"/>
  <c r="V52" i="7"/>
  <c r="W52" i="7" s="1"/>
  <c r="U52" i="7"/>
  <c r="T52" i="7"/>
  <c r="R52" i="7"/>
  <c r="V49" i="7"/>
  <c r="W49" i="7" s="1"/>
  <c r="U49" i="7"/>
  <c r="T49" i="7"/>
  <c r="R49" i="7"/>
  <c r="V48" i="7"/>
  <c r="W48" i="7" s="1"/>
  <c r="U48" i="7"/>
  <c r="T48" i="7"/>
  <c r="R48" i="7"/>
  <c r="S48" i="7" s="1"/>
  <c r="V47" i="7"/>
  <c r="W47" i="7" s="1"/>
  <c r="U47" i="7"/>
  <c r="T47" i="7"/>
  <c r="R47" i="7"/>
  <c r="V45" i="7"/>
  <c r="W45" i="7" s="1"/>
  <c r="U45" i="7"/>
  <c r="T45" i="7"/>
  <c r="R45" i="7"/>
  <c r="V43" i="7"/>
  <c r="W43" i="7" s="1"/>
  <c r="U43" i="7"/>
  <c r="T43" i="7"/>
  <c r="R43" i="7"/>
  <c r="V41" i="7"/>
  <c r="W41" i="7" s="1"/>
  <c r="U41" i="7"/>
  <c r="T41" i="7"/>
  <c r="R41" i="7"/>
  <c r="V38" i="7"/>
  <c r="W38" i="7" s="1"/>
  <c r="U38" i="7"/>
  <c r="T38" i="7"/>
  <c r="R38" i="7"/>
  <c r="T37" i="7"/>
  <c r="R37" i="7"/>
  <c r="V34" i="7"/>
  <c r="W34" i="7" s="1"/>
  <c r="U34" i="7"/>
  <c r="T34" i="7"/>
  <c r="R34" i="7"/>
  <c r="V33" i="7"/>
  <c r="W33" i="7" s="1"/>
  <c r="U33" i="7"/>
  <c r="T33" i="7"/>
  <c r="R33" i="7"/>
  <c r="V32" i="7"/>
  <c r="W32" i="7" s="1"/>
  <c r="U32" i="7"/>
  <c r="T32" i="7"/>
  <c r="R32" i="7"/>
  <c r="V31" i="7"/>
  <c r="W31" i="7" s="1"/>
  <c r="U31" i="7"/>
  <c r="T31" i="7"/>
  <c r="R31" i="7"/>
  <c r="V30" i="7"/>
  <c r="W30" i="7" s="1"/>
  <c r="U30" i="7"/>
  <c r="T30" i="7"/>
  <c r="R30" i="7"/>
  <c r="V29" i="7"/>
  <c r="W29" i="7" s="1"/>
  <c r="U29" i="7"/>
  <c r="T29" i="7"/>
  <c r="R29" i="7"/>
  <c r="V28" i="7"/>
  <c r="W28" i="7" s="1"/>
  <c r="U28" i="7"/>
  <c r="T28" i="7"/>
  <c r="R28" i="7"/>
  <c r="V27" i="7"/>
  <c r="W27" i="7" s="1"/>
  <c r="U27" i="7"/>
  <c r="T27" i="7"/>
  <c r="R27" i="7"/>
  <c r="V23" i="7"/>
  <c r="W23" i="7" s="1"/>
  <c r="U23" i="7"/>
  <c r="T23" i="7"/>
  <c r="R23" i="7"/>
  <c r="V19" i="7"/>
  <c r="W19" i="7" s="1"/>
  <c r="U19" i="7"/>
  <c r="T19" i="7"/>
  <c r="R19" i="7"/>
  <c r="AP15" i="7"/>
  <c r="AQ15" i="7" s="1"/>
  <c r="AR15" i="7" s="1"/>
  <c r="AS15" i="7" s="1"/>
  <c r="AM15" i="7"/>
  <c r="AN15" i="7" s="1"/>
  <c r="AO15" i="7" s="1"/>
  <c r="V15" i="7"/>
  <c r="W15" i="7" s="1"/>
  <c r="U15" i="7"/>
  <c r="AB111" i="2"/>
  <c r="AA111" i="2"/>
  <c r="Z111" i="2"/>
  <c r="Y111" i="2"/>
  <c r="X111" i="2"/>
  <c r="W111" i="2"/>
  <c r="V111" i="2"/>
  <c r="U111" i="2"/>
  <c r="T111" i="2"/>
  <c r="S111" i="2"/>
  <c r="Q111"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N138" i="2"/>
  <c r="N137" i="2"/>
  <c r="N136" i="2"/>
  <c r="N135" i="2"/>
  <c r="N134" i="2"/>
  <c r="N133" i="2"/>
  <c r="N132" i="2"/>
  <c r="N131" i="2"/>
  <c r="N130" i="2"/>
  <c r="N129" i="2"/>
  <c r="N128" i="2"/>
  <c r="N127" i="2"/>
  <c r="N126" i="2"/>
  <c r="N125" i="2"/>
  <c r="N124" i="2"/>
  <c r="N123" i="2"/>
  <c r="N122" i="2"/>
  <c r="N121" i="2"/>
  <c r="N120" i="2"/>
  <c r="N119" i="2"/>
  <c r="N118" i="2"/>
  <c r="N117" i="2"/>
  <c r="N116" i="2"/>
  <c r="N115" i="2"/>
  <c r="N114" i="2"/>
  <c r="N113" i="2"/>
  <c r="N112" i="2"/>
  <c r="M138" i="2"/>
  <c r="M137" i="2"/>
  <c r="M136" i="2"/>
  <c r="M135" i="2"/>
  <c r="M134" i="2"/>
  <c r="M133" i="2"/>
  <c r="M132" i="2"/>
  <c r="M131" i="2"/>
  <c r="M130" i="2"/>
  <c r="M129" i="2"/>
  <c r="M128" i="2"/>
  <c r="M127" i="2"/>
  <c r="M126" i="2"/>
  <c r="M125" i="2"/>
  <c r="M124" i="2"/>
  <c r="M123" i="2"/>
  <c r="M122" i="2"/>
  <c r="M121" i="2"/>
  <c r="M120" i="2"/>
  <c r="M119" i="2"/>
  <c r="M118" i="2"/>
  <c r="M117" i="2"/>
  <c r="M116" i="2"/>
  <c r="M115" i="2"/>
  <c r="M114" i="2"/>
  <c r="M113" i="2"/>
  <c r="M112" i="2"/>
  <c r="L138" i="2"/>
  <c r="L137" i="2"/>
  <c r="L136" i="2"/>
  <c r="L135" i="2"/>
  <c r="L134" i="2"/>
  <c r="L133" i="2"/>
  <c r="L132" i="2"/>
  <c r="L131" i="2"/>
  <c r="L130" i="2"/>
  <c r="L129" i="2"/>
  <c r="L128" i="2"/>
  <c r="L127" i="2"/>
  <c r="L126" i="2"/>
  <c r="L125" i="2"/>
  <c r="L124" i="2"/>
  <c r="L123" i="2"/>
  <c r="L122" i="2"/>
  <c r="L121" i="2"/>
  <c r="L120" i="2"/>
  <c r="L119" i="2"/>
  <c r="L118" i="2"/>
  <c r="L117" i="2"/>
  <c r="L116" i="2"/>
  <c r="L115" i="2"/>
  <c r="L114" i="2"/>
  <c r="L113" i="2"/>
  <c r="L112"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B169" i="2"/>
  <c r="D169" i="2" s="1"/>
  <c r="B168" i="2"/>
  <c r="D168" i="2" s="1"/>
  <c r="B167" i="2"/>
  <c r="D167" i="2" s="1"/>
  <c r="B166" i="2"/>
  <c r="D166" i="2" s="1"/>
  <c r="B165" i="2"/>
  <c r="D165" i="2" s="1"/>
  <c r="B164" i="2"/>
  <c r="D164" i="2" s="1"/>
  <c r="Q231" i="16" l="1"/>
  <c r="X298" i="16"/>
  <c r="X299" i="16"/>
  <c r="Q232" i="16"/>
  <c r="V101" i="16"/>
  <c r="X296" i="16"/>
  <c r="S297" i="16"/>
  <c r="U114" i="16"/>
  <c r="U122" i="16"/>
  <c r="E12" i="3"/>
  <c r="F12" i="3" s="1"/>
  <c r="Q235" i="16"/>
  <c r="U106" i="16"/>
  <c r="Q236" i="16"/>
  <c r="U110" i="16"/>
  <c r="Q233" i="16"/>
  <c r="U98" i="16"/>
  <c r="U126" i="16"/>
  <c r="U102" i="16"/>
  <c r="AC11" i="11"/>
  <c r="U94" i="16"/>
  <c r="U118" i="16"/>
  <c r="T296" i="16"/>
  <c r="R302" i="16"/>
  <c r="T297" i="16"/>
  <c r="Q302" i="16"/>
  <c r="Q305" i="16" s="1"/>
  <c r="T298" i="16"/>
  <c r="AC111" i="2"/>
  <c r="AC138" i="2" s="1"/>
  <c r="L12" i="11"/>
  <c r="N10" i="10" s="1"/>
  <c r="AC13" i="11"/>
  <c r="U91" i="16"/>
  <c r="U95" i="16"/>
  <c r="U99" i="16"/>
  <c r="U103" i="16"/>
  <c r="U107" i="16"/>
  <c r="U111" i="16"/>
  <c r="U115" i="16"/>
  <c r="U119" i="16"/>
  <c r="U123" i="16"/>
  <c r="U127" i="16"/>
  <c r="U92" i="16"/>
  <c r="U96" i="16"/>
  <c r="U100" i="16"/>
  <c r="U104" i="16"/>
  <c r="U108" i="16"/>
  <c r="U112" i="16"/>
  <c r="U116" i="16"/>
  <c r="U120" i="16"/>
  <c r="U124" i="16"/>
  <c r="S296" i="16"/>
  <c r="V100" i="16"/>
  <c r="U93" i="16"/>
  <c r="U97" i="16"/>
  <c r="U101" i="16"/>
  <c r="U105" i="16"/>
  <c r="U109" i="16"/>
  <c r="U113" i="16"/>
  <c r="U117" i="16"/>
  <c r="U121" i="16"/>
  <c r="U299" i="16"/>
  <c r="U297" i="16"/>
  <c r="U298" i="16"/>
  <c r="Y15" i="3"/>
  <c r="N14" i="10"/>
  <c r="S298" i="16"/>
  <c r="V110" i="16"/>
  <c r="V111" i="16"/>
  <c r="V92" i="16"/>
  <c r="V118" i="16"/>
  <c r="V93" i="16"/>
  <c r="V119" i="16"/>
  <c r="V297" i="16"/>
  <c r="V298" i="16"/>
  <c r="X100" i="16"/>
  <c r="Y297" i="16"/>
  <c r="Y298" i="16"/>
  <c r="V263" i="16"/>
  <c r="Y266" i="16"/>
  <c r="X267" i="16"/>
  <c r="V267" i="16"/>
  <c r="U267" i="16"/>
  <c r="T265" i="16"/>
  <c r="Q299" i="16"/>
  <c r="Y264" i="16"/>
  <c r="X265" i="16"/>
  <c r="U263" i="16"/>
  <c r="T266" i="16"/>
  <c r="Y267" i="16"/>
  <c r="Q298" i="16"/>
  <c r="Y263" i="16"/>
  <c r="X264" i="16"/>
  <c r="Y296" i="16"/>
  <c r="V296" i="16"/>
  <c r="X266" i="16"/>
  <c r="U264" i="16"/>
  <c r="T267" i="16"/>
  <c r="Q296" i="16"/>
  <c r="T263" i="16"/>
  <c r="V266" i="16"/>
  <c r="W263" i="16"/>
  <c r="X112" i="16"/>
  <c r="V94" i="16"/>
  <c r="V104" i="16"/>
  <c r="V112" i="16"/>
  <c r="V122" i="16"/>
  <c r="X106" i="16"/>
  <c r="X118" i="16"/>
  <c r="V95" i="16"/>
  <c r="V105" i="16"/>
  <c r="V113" i="16"/>
  <c r="V123" i="16"/>
  <c r="X124" i="16"/>
  <c r="V98" i="16"/>
  <c r="V106" i="16"/>
  <c r="V116" i="16"/>
  <c r="V124" i="16"/>
  <c r="X94" i="16"/>
  <c r="V99" i="16"/>
  <c r="V107" i="16"/>
  <c r="V117" i="16"/>
  <c r="V125" i="16"/>
  <c r="X95" i="16"/>
  <c r="X101" i="16"/>
  <c r="X107" i="16"/>
  <c r="X113" i="16"/>
  <c r="X119" i="16"/>
  <c r="X96" i="16"/>
  <c r="X102" i="16"/>
  <c r="X108" i="16"/>
  <c r="X114" i="16"/>
  <c r="X126" i="16"/>
  <c r="X120" i="16"/>
  <c r="V264" i="16"/>
  <c r="U265" i="16"/>
  <c r="X92" i="16"/>
  <c r="X98" i="16"/>
  <c r="X104" i="16"/>
  <c r="X110" i="16"/>
  <c r="X116" i="16"/>
  <c r="X122" i="16"/>
  <c r="V96" i="16"/>
  <c r="V102" i="16"/>
  <c r="V108" i="16"/>
  <c r="V114" i="16"/>
  <c r="V120" i="16"/>
  <c r="V126" i="16"/>
  <c r="AC10" i="11"/>
  <c r="X125" i="16"/>
  <c r="X91" i="16"/>
  <c r="X97" i="16"/>
  <c r="X103" i="16"/>
  <c r="X109" i="16"/>
  <c r="X115" i="16"/>
  <c r="X121" i="16"/>
  <c r="X127" i="16"/>
  <c r="X93" i="16"/>
  <c r="X99" i="16"/>
  <c r="X105" i="16"/>
  <c r="X111" i="16"/>
  <c r="X117" i="16"/>
  <c r="V91" i="16"/>
  <c r="V97" i="16"/>
  <c r="V103" i="16"/>
  <c r="V109" i="16"/>
  <c r="V115" i="16"/>
  <c r="V121" i="16"/>
  <c r="W264" i="16"/>
  <c r="W265" i="16"/>
  <c r="W266" i="16"/>
  <c r="R99" i="16"/>
  <c r="R111" i="16"/>
  <c r="R117" i="16"/>
  <c r="R123" i="16"/>
  <c r="R105" i="16"/>
  <c r="R93" i="16"/>
  <c r="Q265" i="16"/>
  <c r="R95" i="16"/>
  <c r="R101" i="16"/>
  <c r="R107" i="16"/>
  <c r="R113" i="16"/>
  <c r="R119" i="16"/>
  <c r="R125" i="16"/>
  <c r="Q266" i="16"/>
  <c r="R96" i="16"/>
  <c r="R102" i="16"/>
  <c r="R108" i="16"/>
  <c r="R114" i="16"/>
  <c r="R120" i="16"/>
  <c r="R126" i="16"/>
  <c r="R94" i="16"/>
  <c r="R106" i="16"/>
  <c r="R118" i="16"/>
  <c r="Q267" i="16"/>
  <c r="R91" i="16"/>
  <c r="R97" i="16"/>
  <c r="R103" i="16"/>
  <c r="R109" i="16"/>
  <c r="R115" i="16"/>
  <c r="R121" i="16"/>
  <c r="R127" i="16"/>
  <c r="R100" i="16"/>
  <c r="R112" i="16"/>
  <c r="R124" i="16"/>
  <c r="R92" i="16"/>
  <c r="R98" i="16"/>
  <c r="R104" i="16"/>
  <c r="R110" i="16"/>
  <c r="R116" i="16"/>
  <c r="Y103" i="16"/>
  <c r="Y109" i="16"/>
  <c r="AC12" i="11"/>
  <c r="Y115" i="16"/>
  <c r="Y121" i="16"/>
  <c r="Y91" i="16"/>
  <c r="Y127" i="16"/>
  <c r="Y97" i="16"/>
  <c r="Y92" i="16"/>
  <c r="Y104" i="16"/>
  <c r="Y116" i="16"/>
  <c r="Y95" i="16"/>
  <c r="Y107" i="16"/>
  <c r="Y119" i="16"/>
  <c r="Y98" i="16"/>
  <c r="Y110" i="16"/>
  <c r="Y122" i="16"/>
  <c r="Y101" i="16"/>
  <c r="Y113" i="16"/>
  <c r="Y125" i="16"/>
  <c r="Q113" i="16"/>
  <c r="Q125" i="16"/>
  <c r="AC14" i="11"/>
  <c r="Q101" i="16"/>
  <c r="Q126" i="16"/>
  <c r="Q93" i="16"/>
  <c r="Q105" i="16"/>
  <c r="Q117" i="16"/>
  <c r="Q102" i="16"/>
  <c r="Q114" i="16"/>
  <c r="Q95" i="16"/>
  <c r="Q107" i="16"/>
  <c r="Q119" i="16"/>
  <c r="Q96" i="16"/>
  <c r="Q108" i="16"/>
  <c r="Q120" i="16"/>
  <c r="Q99" i="16"/>
  <c r="Q111" i="16"/>
  <c r="Q123" i="16"/>
  <c r="Y93" i="16"/>
  <c r="Y99" i="16"/>
  <c r="Y105" i="16"/>
  <c r="Y111" i="16"/>
  <c r="Y117" i="16"/>
  <c r="Y123" i="16"/>
  <c r="Q91" i="16"/>
  <c r="Q97" i="16"/>
  <c r="Q103" i="16"/>
  <c r="Q109" i="16"/>
  <c r="Q115" i="16"/>
  <c r="Q121" i="16"/>
  <c r="Q127" i="16"/>
  <c r="AC17" i="11"/>
  <c r="Y94" i="16"/>
  <c r="Y100" i="16"/>
  <c r="Y106" i="16"/>
  <c r="Y112" i="16"/>
  <c r="Y118" i="16"/>
  <c r="Y124" i="16"/>
  <c r="Q92" i="16"/>
  <c r="Q98" i="16"/>
  <c r="Q104" i="16"/>
  <c r="Q110" i="16"/>
  <c r="Q116" i="16"/>
  <c r="Q122" i="16"/>
  <c r="Y96" i="16"/>
  <c r="Y102" i="16"/>
  <c r="Y108" i="16"/>
  <c r="Y114" i="16"/>
  <c r="Y120" i="16"/>
  <c r="Q94" i="16"/>
  <c r="Q100" i="16"/>
  <c r="Q106" i="16"/>
  <c r="Q112" i="16"/>
  <c r="Q118" i="16"/>
  <c r="Q263" i="16"/>
  <c r="AC16" i="11"/>
  <c r="D74" i="4"/>
  <c r="D73" i="4"/>
  <c r="D72" i="4"/>
  <c r="D71" i="4"/>
  <c r="D70" i="4"/>
  <c r="AE93" i="4"/>
  <c r="AE92" i="4"/>
  <c r="AJ19" i="3"/>
  <c r="B174" i="2"/>
  <c r="D174" i="2" s="1"/>
  <c r="B173" i="2"/>
  <c r="D173" i="2" s="1"/>
  <c r="B172" i="2"/>
  <c r="D172" i="2" s="1"/>
  <c r="B171" i="2"/>
  <c r="D171" i="2" s="1"/>
  <c r="B170" i="2"/>
  <c r="D170" i="2" s="1"/>
  <c r="J162" i="2"/>
  <c r="J161" i="2"/>
  <c r="J160" i="2"/>
  <c r="J159" i="2"/>
  <c r="J158" i="2"/>
  <c r="J157" i="2"/>
  <c r="J156" i="2"/>
  <c r="J155" i="2"/>
  <c r="J154" i="2"/>
  <c r="J153" i="2"/>
  <c r="J152" i="2"/>
  <c r="J151" i="2"/>
  <c r="J150" i="2"/>
  <c r="J149" i="2"/>
  <c r="J148" i="2"/>
  <c r="J147" i="2"/>
  <c r="J146" i="2"/>
  <c r="AN162" i="2"/>
  <c r="AN161" i="2"/>
  <c r="AN160" i="2"/>
  <c r="AN159" i="2"/>
  <c r="AN158" i="2"/>
  <c r="AN157" i="2"/>
  <c r="AN156" i="2"/>
  <c r="AN155" i="2"/>
  <c r="AN154" i="2"/>
  <c r="AN153" i="2"/>
  <c r="AN152" i="2"/>
  <c r="AN151" i="2"/>
  <c r="AN150" i="2"/>
  <c r="AN149" i="2"/>
  <c r="AN148" i="2"/>
  <c r="AN147" i="2"/>
  <c r="AN146" i="2"/>
  <c r="Q138" i="2"/>
  <c r="Q137" i="2"/>
  <c r="Q136" i="2"/>
  <c r="Q135" i="2"/>
  <c r="Q134" i="2"/>
  <c r="Q133" i="2"/>
  <c r="Q132" i="2"/>
  <c r="Q131" i="2"/>
  <c r="Q130" i="2"/>
  <c r="Q129" i="2"/>
  <c r="Q128" i="2"/>
  <c r="Q127" i="2"/>
  <c r="Q126" i="2"/>
  <c r="Q125" i="2"/>
  <c r="Q124" i="2"/>
  <c r="Q123" i="2"/>
  <c r="Q122" i="2"/>
  <c r="Q121" i="2"/>
  <c r="Q120" i="2"/>
  <c r="Q119" i="2"/>
  <c r="Q118" i="2"/>
  <c r="Q117" i="2"/>
  <c r="Q116" i="2"/>
  <c r="Q115" i="2"/>
  <c r="Q114" i="2"/>
  <c r="Q113" i="2"/>
  <c r="Q112"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T138" i="2"/>
  <c r="T137" i="2"/>
  <c r="T136" i="2"/>
  <c r="T135" i="2"/>
  <c r="T134" i="2"/>
  <c r="T133" i="2"/>
  <c r="T132" i="2"/>
  <c r="T131" i="2"/>
  <c r="T130" i="2"/>
  <c r="T129" i="2"/>
  <c r="T128" i="2"/>
  <c r="T127" i="2"/>
  <c r="T126" i="2"/>
  <c r="T125" i="2"/>
  <c r="T124" i="2"/>
  <c r="T123" i="2"/>
  <c r="T122" i="2"/>
  <c r="T121" i="2"/>
  <c r="T120" i="2"/>
  <c r="T119" i="2"/>
  <c r="T118" i="2"/>
  <c r="T117" i="2"/>
  <c r="T116" i="2"/>
  <c r="T115" i="2"/>
  <c r="T114" i="2"/>
  <c r="T113" i="2"/>
  <c r="T112" i="2"/>
  <c r="U138" i="2"/>
  <c r="U137" i="2"/>
  <c r="U136" i="2"/>
  <c r="U135" i="2"/>
  <c r="U134" i="2"/>
  <c r="U133" i="2"/>
  <c r="U132" i="2"/>
  <c r="U131" i="2"/>
  <c r="U130" i="2"/>
  <c r="U129" i="2"/>
  <c r="U128" i="2"/>
  <c r="U127" i="2"/>
  <c r="U126" i="2"/>
  <c r="U125" i="2"/>
  <c r="U124" i="2"/>
  <c r="U123" i="2"/>
  <c r="U122" i="2"/>
  <c r="U121" i="2"/>
  <c r="U120" i="2"/>
  <c r="U119" i="2"/>
  <c r="U118" i="2"/>
  <c r="U117" i="2"/>
  <c r="U116" i="2"/>
  <c r="U115" i="2"/>
  <c r="U114" i="2"/>
  <c r="U113" i="2"/>
  <c r="U112" i="2"/>
  <c r="V138" i="2"/>
  <c r="V137" i="2"/>
  <c r="V136" i="2"/>
  <c r="V135" i="2"/>
  <c r="V134" i="2"/>
  <c r="V133" i="2"/>
  <c r="V132" i="2"/>
  <c r="V131" i="2"/>
  <c r="V130" i="2"/>
  <c r="V129" i="2"/>
  <c r="V128" i="2"/>
  <c r="V127" i="2"/>
  <c r="V126" i="2"/>
  <c r="V125" i="2"/>
  <c r="V124" i="2"/>
  <c r="V123" i="2"/>
  <c r="V122" i="2"/>
  <c r="V121" i="2"/>
  <c r="V120" i="2"/>
  <c r="V119" i="2"/>
  <c r="V118" i="2"/>
  <c r="V117" i="2"/>
  <c r="V116" i="2"/>
  <c r="V115" i="2"/>
  <c r="V114" i="2"/>
  <c r="V113" i="2"/>
  <c r="V112" i="2"/>
  <c r="W138" i="2"/>
  <c r="W137" i="2"/>
  <c r="W136" i="2"/>
  <c r="W135" i="2"/>
  <c r="W134" i="2"/>
  <c r="W133" i="2"/>
  <c r="W132" i="2"/>
  <c r="W131" i="2"/>
  <c r="W130" i="2"/>
  <c r="W129" i="2"/>
  <c r="W128" i="2"/>
  <c r="W127" i="2"/>
  <c r="W126" i="2"/>
  <c r="W125" i="2"/>
  <c r="W124" i="2"/>
  <c r="W123" i="2"/>
  <c r="W122" i="2"/>
  <c r="W121" i="2"/>
  <c r="W120" i="2"/>
  <c r="W119" i="2"/>
  <c r="W118" i="2"/>
  <c r="W117" i="2"/>
  <c r="W116" i="2"/>
  <c r="W115" i="2"/>
  <c r="W114" i="2"/>
  <c r="W113" i="2"/>
  <c r="W112" i="2"/>
  <c r="X138" i="2"/>
  <c r="X137" i="2"/>
  <c r="X136" i="2"/>
  <c r="X135" i="2"/>
  <c r="X134" i="2"/>
  <c r="X133" i="2"/>
  <c r="X132" i="2"/>
  <c r="X131" i="2"/>
  <c r="X130" i="2"/>
  <c r="X129" i="2"/>
  <c r="X128" i="2"/>
  <c r="X127" i="2"/>
  <c r="X126" i="2"/>
  <c r="X125" i="2"/>
  <c r="X124" i="2"/>
  <c r="X123" i="2"/>
  <c r="X122" i="2"/>
  <c r="X121" i="2"/>
  <c r="X120" i="2"/>
  <c r="X119" i="2"/>
  <c r="X118" i="2"/>
  <c r="X117" i="2"/>
  <c r="X116" i="2"/>
  <c r="X115" i="2"/>
  <c r="X114" i="2"/>
  <c r="X113" i="2"/>
  <c r="X112"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Z138" i="2"/>
  <c r="Z137" i="2"/>
  <c r="Z136" i="2"/>
  <c r="Z135" i="2"/>
  <c r="Z134" i="2"/>
  <c r="Z133" i="2"/>
  <c r="Z132" i="2"/>
  <c r="Z131" i="2"/>
  <c r="Z130" i="2"/>
  <c r="Z129" i="2"/>
  <c r="Z128" i="2"/>
  <c r="Z127" i="2"/>
  <c r="Z126" i="2"/>
  <c r="Z125" i="2"/>
  <c r="Z124" i="2"/>
  <c r="Z123" i="2"/>
  <c r="Z122" i="2"/>
  <c r="Z121" i="2"/>
  <c r="Z120" i="2"/>
  <c r="Z119" i="2"/>
  <c r="Z118" i="2"/>
  <c r="Z117" i="2"/>
  <c r="Z116" i="2"/>
  <c r="Z115" i="2"/>
  <c r="Z114" i="2"/>
  <c r="Z113" i="2"/>
  <c r="Z112" i="2"/>
  <c r="AA138" i="2"/>
  <c r="AA137" i="2"/>
  <c r="AA136" i="2"/>
  <c r="AA135" i="2"/>
  <c r="AA134" i="2"/>
  <c r="AA133" i="2"/>
  <c r="AA132" i="2"/>
  <c r="AA131" i="2"/>
  <c r="AA130" i="2"/>
  <c r="AA129" i="2"/>
  <c r="AA128" i="2"/>
  <c r="AA127" i="2"/>
  <c r="AA126" i="2"/>
  <c r="AA125" i="2"/>
  <c r="AA124" i="2"/>
  <c r="AA123" i="2"/>
  <c r="AA122" i="2"/>
  <c r="AA121" i="2"/>
  <c r="AA120" i="2"/>
  <c r="AA119" i="2"/>
  <c r="AA118" i="2"/>
  <c r="AA117" i="2"/>
  <c r="AA116" i="2"/>
  <c r="AA115" i="2"/>
  <c r="AA114" i="2"/>
  <c r="AA113" i="2"/>
  <c r="AA112" i="2"/>
  <c r="AB138" i="2"/>
  <c r="AB137" i="2"/>
  <c r="AB136" i="2"/>
  <c r="AB135" i="2"/>
  <c r="AB134" i="2"/>
  <c r="AB133" i="2"/>
  <c r="AB132" i="2"/>
  <c r="AB131" i="2"/>
  <c r="AB130" i="2"/>
  <c r="AB129" i="2"/>
  <c r="AB128" i="2"/>
  <c r="AB127" i="2"/>
  <c r="AB126" i="2"/>
  <c r="AB125" i="2"/>
  <c r="AB124" i="2"/>
  <c r="AB123" i="2"/>
  <c r="AB122" i="2"/>
  <c r="AB121" i="2"/>
  <c r="AB120" i="2"/>
  <c r="AB119" i="2"/>
  <c r="AB118" i="2"/>
  <c r="AB117" i="2"/>
  <c r="AB116" i="2"/>
  <c r="AB115" i="2"/>
  <c r="AB114" i="2"/>
  <c r="AB113" i="2"/>
  <c r="AB112" i="2"/>
  <c r="P11" i="8"/>
  <c r="Q11" i="8" s="1"/>
  <c r="R11" i="8" s="1"/>
  <c r="S11" i="8" s="1"/>
  <c r="W11" i="8" s="1"/>
  <c r="O2" i="8" a="1"/>
  <c r="O2" i="8" s="1"/>
  <c r="X37" i="8"/>
  <c r="W37" i="8"/>
  <c r="X38" i="8"/>
  <c r="W38" i="8"/>
  <c r="X39" i="8"/>
  <c r="W39" i="8"/>
  <c r="X40" i="8"/>
  <c r="W40" i="8"/>
  <c r="X41" i="8"/>
  <c r="W41" i="8"/>
  <c r="X42" i="8"/>
  <c r="W42" i="8"/>
  <c r="X43" i="8"/>
  <c r="W43" i="8"/>
  <c r="X44" i="8"/>
  <c r="W44" i="8"/>
  <c r="X45" i="8"/>
  <c r="W45" i="8"/>
  <c r="X46" i="8"/>
  <c r="W46" i="8"/>
  <c r="X47" i="8"/>
  <c r="W47" i="8"/>
  <c r="X48" i="8"/>
  <c r="W48" i="8"/>
  <c r="X49" i="8"/>
  <c r="W49" i="8"/>
  <c r="X50" i="8"/>
  <c r="W50" i="8"/>
  <c r="X51" i="8"/>
  <c r="W51" i="8"/>
  <c r="X52" i="8"/>
  <c r="W52" i="8"/>
  <c r="X53" i="8"/>
  <c r="W53" i="8"/>
  <c r="X54" i="8"/>
  <c r="W54" i="8"/>
  <c r="X55" i="8"/>
  <c r="W55" i="8"/>
  <c r="X56" i="8"/>
  <c r="W56" i="8"/>
  <c r="J21" i="4"/>
  <c r="J20" i="4"/>
  <c r="J19" i="4"/>
  <c r="J18" i="4"/>
  <c r="J17" i="4"/>
  <c r="J12" i="9"/>
  <c r="K16" i="4"/>
  <c r="I26" i="12"/>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13" i="9"/>
  <c r="K22" i="4"/>
  <c r="I23" i="12"/>
  <c r="J14" i="9"/>
  <c r="K14" i="9" s="1"/>
  <c r="K60" i="4"/>
  <c r="K61" i="4" s="1"/>
  <c r="I21" i="12"/>
  <c r="V15" i="9"/>
  <c r="W15" i="9" s="1"/>
  <c r="X15" i="9" s="1"/>
  <c r="Y15" i="9" s="1"/>
  <c r="Z15" i="9" s="1"/>
  <c r="AA15" i="9" s="1"/>
  <c r="AB15" i="9" s="1"/>
  <c r="AE15" i="9" s="1"/>
  <c r="J65" i="4"/>
  <c r="J64" i="4"/>
  <c r="J63" i="4"/>
  <c r="K62" i="4"/>
  <c r="I25" i="12"/>
  <c r="V17" i="9"/>
  <c r="W17" i="9" s="1"/>
  <c r="X17" i="9" s="1"/>
  <c r="Y17" i="9" s="1"/>
  <c r="Z17" i="9" s="1"/>
  <c r="AA17" i="9" s="1"/>
  <c r="AB17" i="9" s="1"/>
  <c r="AE17" i="9" s="1"/>
  <c r="J68" i="4"/>
  <c r="J67" i="4"/>
  <c r="J18" i="9"/>
  <c r="K66" i="4"/>
  <c r="I15" i="12"/>
  <c r="V68" i="4"/>
  <c r="V67" i="4"/>
  <c r="W66" i="4"/>
  <c r="U15" i="12"/>
  <c r="S25" i="10" s="1"/>
  <c r="V19" i="9"/>
  <c r="W19" i="9" s="1"/>
  <c r="X19" i="9" s="1"/>
  <c r="Y19" i="9" s="1"/>
  <c r="Z19" i="9" s="1"/>
  <c r="AA19" i="9" s="1"/>
  <c r="AB19" i="9" s="1"/>
  <c r="AE19" i="9" s="1"/>
  <c r="M74" i="4"/>
  <c r="M73" i="4"/>
  <c r="M72" i="4"/>
  <c r="M71" i="4"/>
  <c r="M70" i="4"/>
  <c r="M20" i="9"/>
  <c r="N69" i="4"/>
  <c r="V6" i="19"/>
  <c r="L22" i="12"/>
  <c r="P32" i="10" s="1"/>
  <c r="Q69" i="4"/>
  <c r="O22" i="12"/>
  <c r="Q20" i="9"/>
  <c r="N20" i="9"/>
  <c r="R69" i="4"/>
  <c r="P22" i="12"/>
  <c r="Z21" i="9"/>
  <c r="AA21" i="9" s="1"/>
  <c r="AB21" i="9" s="1"/>
  <c r="AE21" i="9" s="1"/>
  <c r="Y21" i="9"/>
  <c r="X21" i="9"/>
  <c r="V21" i="9"/>
  <c r="W21" i="9" s="1"/>
  <c r="J86" i="4"/>
  <c r="J85" i="4"/>
  <c r="J84" i="4"/>
  <c r="J83" i="4"/>
  <c r="J82" i="4"/>
  <c r="J81" i="4"/>
  <c r="J80" i="4"/>
  <c r="J79" i="4"/>
  <c r="J78" i="4"/>
  <c r="J77" i="4"/>
  <c r="J76" i="4"/>
  <c r="J22" i="9"/>
  <c r="K75" i="4"/>
  <c r="V23" i="9"/>
  <c r="W23" i="9" s="1"/>
  <c r="X23" i="9" s="1"/>
  <c r="Y23" i="9" s="1"/>
  <c r="Z23" i="9" s="1"/>
  <c r="AA23" i="9" s="1"/>
  <c r="AB23" i="9" s="1"/>
  <c r="AE23" i="9" s="1"/>
  <c r="L89" i="4"/>
  <c r="L88" i="4"/>
  <c r="P24" i="9"/>
  <c r="O24" i="9"/>
  <c r="L24" i="9"/>
  <c r="M87" i="4"/>
  <c r="K16" i="12"/>
  <c r="N26" i="10" s="1"/>
  <c r="J25" i="9"/>
  <c r="K90" i="4"/>
  <c r="Y25" i="9"/>
  <c r="Z25" i="9" s="1"/>
  <c r="AA25" i="9" s="1"/>
  <c r="W90" i="4"/>
  <c r="J27" i="9"/>
  <c r="K91" i="4"/>
  <c r="I19" i="12"/>
  <c r="W91" i="4"/>
  <c r="U19" i="12"/>
  <c r="S29" i="10" s="1"/>
  <c r="J29" i="9"/>
  <c r="K92" i="4"/>
  <c r="I13" i="12"/>
  <c r="J31" i="9"/>
  <c r="K93" i="4"/>
  <c r="I10" i="12"/>
  <c r="T32" i="9"/>
  <c r="U94" i="4"/>
  <c r="S8" i="12"/>
  <c r="J33" i="9"/>
  <c r="K95" i="4"/>
  <c r="I24" i="12"/>
  <c r="V34" i="9"/>
  <c r="W34" i="9" s="1"/>
  <c r="X34" i="9" s="1"/>
  <c r="Y34" i="9" s="1"/>
  <c r="Z34" i="9" s="1"/>
  <c r="AA34" i="9" s="1"/>
  <c r="AB34" i="9" s="1"/>
  <c r="AE34" i="9" s="1"/>
  <c r="P35" i="9"/>
  <c r="O35" i="9"/>
  <c r="L35" i="9"/>
  <c r="M97" i="4"/>
  <c r="K20" i="12"/>
  <c r="N30" i="10" s="1"/>
  <c r="Z36" i="9"/>
  <c r="AA36" i="9" s="1"/>
  <c r="AB36" i="9" s="1"/>
  <c r="AE36" i="9" s="1"/>
  <c r="Y36" i="9"/>
  <c r="X36" i="9"/>
  <c r="V36" i="9"/>
  <c r="W36" i="9" s="1"/>
  <c r="K98" i="4"/>
  <c r="I14" i="12"/>
  <c r="V38" i="9"/>
  <c r="W38" i="9" s="1"/>
  <c r="X38" i="9" s="1"/>
  <c r="Y38" i="9" s="1"/>
  <c r="Z38" i="9" s="1"/>
  <c r="AA38" i="9" s="1"/>
  <c r="AB38" i="9" s="1"/>
  <c r="AE38" i="9" s="1"/>
  <c r="J39" i="9"/>
  <c r="K99" i="4"/>
  <c r="I17" i="12"/>
  <c r="J117" i="4"/>
  <c r="J116" i="4"/>
  <c r="J115" i="4"/>
  <c r="J114" i="4"/>
  <c r="J113" i="4"/>
  <c r="J112" i="4"/>
  <c r="J111" i="4"/>
  <c r="J110" i="4"/>
  <c r="J109" i="4"/>
  <c r="J108" i="4"/>
  <c r="J107" i="4"/>
  <c r="J106" i="4"/>
  <c r="J105" i="4"/>
  <c r="J104" i="4"/>
  <c r="J103" i="4"/>
  <c r="J102" i="4"/>
  <c r="J101" i="4"/>
  <c r="J40" i="9"/>
  <c r="K100" i="4"/>
  <c r="I27" i="12"/>
  <c r="Y732" i="16"/>
  <c r="Y731" i="16"/>
  <c r="Y730" i="16"/>
  <c r="Y729" i="16"/>
  <c r="Y728" i="16"/>
  <c r="Y727" i="16"/>
  <c r="Y726" i="16"/>
  <c r="Y725" i="16"/>
  <c r="Y724" i="16"/>
  <c r="Y723" i="16"/>
  <c r="Y722" i="16"/>
  <c r="Y721" i="16"/>
  <c r="Y720" i="16"/>
  <c r="Y719" i="16"/>
  <c r="Y718" i="16"/>
  <c r="Y717" i="16"/>
  <c r="Y716" i="16"/>
  <c r="Y715" i="16"/>
  <c r="Y714" i="16"/>
  <c r="Y713" i="16"/>
  <c r="Y712" i="16"/>
  <c r="Y711" i="16"/>
  <c r="Y710" i="16"/>
  <c r="Y709" i="16"/>
  <c r="Y708" i="16"/>
  <c r="Y707" i="16"/>
  <c r="Y706" i="16"/>
  <c r="Y705" i="16"/>
  <c r="Y704" i="16"/>
  <c r="Y703" i="16"/>
  <c r="Y702" i="16"/>
  <c r="Y701" i="16"/>
  <c r="Y700" i="16"/>
  <c r="Y699" i="16"/>
  <c r="Y698" i="16"/>
  <c r="Y697" i="16"/>
  <c r="Y696" i="16"/>
  <c r="Y695" i="16"/>
  <c r="Y694" i="16"/>
  <c r="Y693" i="16"/>
  <c r="Y692" i="16"/>
  <c r="Y691" i="16"/>
  <c r="Y690" i="16"/>
  <c r="Y689" i="16"/>
  <c r="Y688" i="16"/>
  <c r="Y687" i="16"/>
  <c r="Y686" i="16"/>
  <c r="X732" i="16"/>
  <c r="X731" i="16"/>
  <c r="X730" i="16"/>
  <c r="X729" i="16"/>
  <c r="X728" i="16"/>
  <c r="X727" i="16"/>
  <c r="X726" i="16"/>
  <c r="X725" i="16"/>
  <c r="X724" i="16"/>
  <c r="X723" i="16"/>
  <c r="X722" i="16"/>
  <c r="X721" i="16"/>
  <c r="X720" i="16"/>
  <c r="X719" i="16"/>
  <c r="X718" i="16"/>
  <c r="X717" i="16"/>
  <c r="X716" i="16"/>
  <c r="X715" i="16"/>
  <c r="X714" i="16"/>
  <c r="X713" i="16"/>
  <c r="X712" i="16"/>
  <c r="X711" i="16"/>
  <c r="X710" i="16"/>
  <c r="X709" i="16"/>
  <c r="X708" i="16"/>
  <c r="X707" i="16"/>
  <c r="X706" i="16"/>
  <c r="X705" i="16"/>
  <c r="X704" i="16"/>
  <c r="X703" i="16"/>
  <c r="X702" i="16"/>
  <c r="X701" i="16"/>
  <c r="X700" i="16"/>
  <c r="X699" i="16"/>
  <c r="X698" i="16"/>
  <c r="X697" i="16"/>
  <c r="X696" i="16"/>
  <c r="X695" i="16"/>
  <c r="X694" i="16"/>
  <c r="X693" i="16"/>
  <c r="X692" i="16"/>
  <c r="X691" i="16"/>
  <c r="X690" i="16"/>
  <c r="X689" i="16"/>
  <c r="X688" i="16"/>
  <c r="X687" i="16"/>
  <c r="X686" i="16"/>
  <c r="W732" i="16"/>
  <c r="W731" i="16"/>
  <c r="W730" i="16"/>
  <c r="W729" i="16"/>
  <c r="W728" i="16"/>
  <c r="W727" i="16"/>
  <c r="W726" i="16"/>
  <c r="W725" i="16"/>
  <c r="W724" i="16"/>
  <c r="W723" i="16"/>
  <c r="W722" i="16"/>
  <c r="W721" i="16"/>
  <c r="W720" i="16"/>
  <c r="W719" i="16"/>
  <c r="W718" i="16"/>
  <c r="W717" i="16"/>
  <c r="W716" i="16"/>
  <c r="W715" i="16"/>
  <c r="W714" i="16"/>
  <c r="W713" i="16"/>
  <c r="W712" i="16"/>
  <c r="W711" i="16"/>
  <c r="W710" i="16"/>
  <c r="W709" i="16"/>
  <c r="W708" i="16"/>
  <c r="W707" i="16"/>
  <c r="W706" i="16"/>
  <c r="W705" i="16"/>
  <c r="W704" i="16"/>
  <c r="W703" i="16"/>
  <c r="W702" i="16"/>
  <c r="W701" i="16"/>
  <c r="W700" i="16"/>
  <c r="W699" i="16"/>
  <c r="W698" i="16"/>
  <c r="W697" i="16"/>
  <c r="W696" i="16"/>
  <c r="W695" i="16"/>
  <c r="W694" i="16"/>
  <c r="W693" i="16"/>
  <c r="W692" i="16"/>
  <c r="W691" i="16"/>
  <c r="W690" i="16"/>
  <c r="W689" i="16"/>
  <c r="W688" i="16"/>
  <c r="W687" i="16"/>
  <c r="W686" i="16"/>
  <c r="V732" i="16"/>
  <c r="V731" i="16"/>
  <c r="V730" i="16"/>
  <c r="V729" i="16"/>
  <c r="V728" i="16"/>
  <c r="V727" i="16"/>
  <c r="V726" i="16"/>
  <c r="V725" i="16"/>
  <c r="V724" i="16"/>
  <c r="V723" i="16"/>
  <c r="V722" i="16"/>
  <c r="V721" i="16"/>
  <c r="V720" i="16"/>
  <c r="V719" i="16"/>
  <c r="V718" i="16"/>
  <c r="V717" i="16"/>
  <c r="V716" i="16"/>
  <c r="V715" i="16"/>
  <c r="V714" i="16"/>
  <c r="V713" i="16"/>
  <c r="V712" i="16"/>
  <c r="V711" i="16"/>
  <c r="V710" i="16"/>
  <c r="V709" i="16"/>
  <c r="V708" i="16"/>
  <c r="V707" i="16"/>
  <c r="V706" i="16"/>
  <c r="V705" i="16"/>
  <c r="V704" i="16"/>
  <c r="V703" i="16"/>
  <c r="V702" i="16"/>
  <c r="V701" i="16"/>
  <c r="V700" i="16"/>
  <c r="V699" i="16"/>
  <c r="V698" i="16"/>
  <c r="V697" i="16"/>
  <c r="V696" i="16"/>
  <c r="V695" i="16"/>
  <c r="V694" i="16"/>
  <c r="V693" i="16"/>
  <c r="V692" i="16"/>
  <c r="V691" i="16"/>
  <c r="V690" i="16"/>
  <c r="V689" i="16"/>
  <c r="V688" i="16"/>
  <c r="V687" i="16"/>
  <c r="V686" i="16"/>
  <c r="U732" i="16"/>
  <c r="U731" i="16"/>
  <c r="U730" i="16"/>
  <c r="U729" i="16"/>
  <c r="U728" i="16"/>
  <c r="U727" i="16"/>
  <c r="U726" i="16"/>
  <c r="U725" i="16"/>
  <c r="U724" i="16"/>
  <c r="U723" i="16"/>
  <c r="U722" i="16"/>
  <c r="U721" i="16"/>
  <c r="U720" i="16"/>
  <c r="U719" i="16"/>
  <c r="U718" i="16"/>
  <c r="U717" i="16"/>
  <c r="U716" i="16"/>
  <c r="U715" i="16"/>
  <c r="U714" i="16"/>
  <c r="U713" i="16"/>
  <c r="U712" i="16"/>
  <c r="U711" i="16"/>
  <c r="U710" i="16"/>
  <c r="U709" i="16"/>
  <c r="U708" i="16"/>
  <c r="U707" i="16"/>
  <c r="U706" i="16"/>
  <c r="U705" i="16"/>
  <c r="U704" i="16"/>
  <c r="U703" i="16"/>
  <c r="U702" i="16"/>
  <c r="U701" i="16"/>
  <c r="U700" i="16"/>
  <c r="U699" i="16"/>
  <c r="U698" i="16"/>
  <c r="U697" i="16"/>
  <c r="U696" i="16"/>
  <c r="U695" i="16"/>
  <c r="U694" i="16"/>
  <c r="U693" i="16"/>
  <c r="U692" i="16"/>
  <c r="U691" i="16"/>
  <c r="U690" i="16"/>
  <c r="U689" i="16"/>
  <c r="U688" i="16"/>
  <c r="U687" i="16"/>
  <c r="U686" i="16"/>
  <c r="T732" i="16"/>
  <c r="T731" i="16"/>
  <c r="T730" i="16"/>
  <c r="T729" i="16"/>
  <c r="T728" i="16"/>
  <c r="T727" i="16"/>
  <c r="T726" i="16"/>
  <c r="T725" i="16"/>
  <c r="T724" i="16"/>
  <c r="T723" i="16"/>
  <c r="T722" i="16"/>
  <c r="T721" i="16"/>
  <c r="T720" i="16"/>
  <c r="T719" i="16"/>
  <c r="T718" i="16"/>
  <c r="T717" i="16"/>
  <c r="T716" i="16"/>
  <c r="T715" i="16"/>
  <c r="T714" i="16"/>
  <c r="T713" i="16"/>
  <c r="T712" i="16"/>
  <c r="T711" i="16"/>
  <c r="T710" i="16"/>
  <c r="T709" i="16"/>
  <c r="T708" i="16"/>
  <c r="T707" i="16"/>
  <c r="T706" i="16"/>
  <c r="T705" i="16"/>
  <c r="T704" i="16"/>
  <c r="T703" i="16"/>
  <c r="T702" i="16"/>
  <c r="T701" i="16"/>
  <c r="T700" i="16"/>
  <c r="T699" i="16"/>
  <c r="T698" i="16"/>
  <c r="T697" i="16"/>
  <c r="T696" i="16"/>
  <c r="T695" i="16"/>
  <c r="T694" i="16"/>
  <c r="T693" i="16"/>
  <c r="T692" i="16"/>
  <c r="T691" i="16"/>
  <c r="T690" i="16"/>
  <c r="T689" i="16"/>
  <c r="T688" i="16"/>
  <c r="T687" i="16"/>
  <c r="T686" i="16"/>
  <c r="S732" i="16"/>
  <c r="S731" i="16"/>
  <c r="S730" i="16"/>
  <c r="S729" i="16"/>
  <c r="S728" i="16"/>
  <c r="S727" i="16"/>
  <c r="S726" i="16"/>
  <c r="S725" i="16"/>
  <c r="S724" i="16"/>
  <c r="S723" i="16"/>
  <c r="S722" i="16"/>
  <c r="S721" i="16"/>
  <c r="S720" i="16"/>
  <c r="S719" i="16"/>
  <c r="S718" i="16"/>
  <c r="S717" i="16"/>
  <c r="S716" i="16"/>
  <c r="S715" i="16"/>
  <c r="S714" i="16"/>
  <c r="S713" i="16"/>
  <c r="S712" i="16"/>
  <c r="S711" i="16"/>
  <c r="S710" i="16"/>
  <c r="S709" i="16"/>
  <c r="S708" i="16"/>
  <c r="S707" i="16"/>
  <c r="S706" i="16"/>
  <c r="S705" i="16"/>
  <c r="S704" i="16"/>
  <c r="S703" i="16"/>
  <c r="S702" i="16"/>
  <c r="S701" i="16"/>
  <c r="S700" i="16"/>
  <c r="S699" i="16"/>
  <c r="S698" i="16"/>
  <c r="S697" i="16"/>
  <c r="S696" i="16"/>
  <c r="S695" i="16"/>
  <c r="S694" i="16"/>
  <c r="S693" i="16"/>
  <c r="S692" i="16"/>
  <c r="S691" i="16"/>
  <c r="S690" i="16"/>
  <c r="S689" i="16"/>
  <c r="S688" i="16"/>
  <c r="S687" i="16"/>
  <c r="S686" i="16"/>
  <c r="R732" i="16"/>
  <c r="R731" i="16"/>
  <c r="R730" i="16"/>
  <c r="R729" i="16"/>
  <c r="R728" i="16"/>
  <c r="R727" i="16"/>
  <c r="R726" i="16"/>
  <c r="R725" i="16"/>
  <c r="R724" i="16"/>
  <c r="R723" i="16"/>
  <c r="R722" i="16"/>
  <c r="R721" i="16"/>
  <c r="R720" i="16"/>
  <c r="R719" i="16"/>
  <c r="R718" i="16"/>
  <c r="R717" i="16"/>
  <c r="R716" i="16"/>
  <c r="R715" i="16"/>
  <c r="R714" i="16"/>
  <c r="R713" i="16"/>
  <c r="R712" i="16"/>
  <c r="R711" i="16"/>
  <c r="R710" i="16"/>
  <c r="R709" i="16"/>
  <c r="R708" i="16"/>
  <c r="R707" i="16"/>
  <c r="R706" i="16"/>
  <c r="R705" i="16"/>
  <c r="R704" i="16"/>
  <c r="R703" i="16"/>
  <c r="R702" i="16"/>
  <c r="R701" i="16"/>
  <c r="R700" i="16"/>
  <c r="R699" i="16"/>
  <c r="R698" i="16"/>
  <c r="R697" i="16"/>
  <c r="R696" i="16"/>
  <c r="R695" i="16"/>
  <c r="R694" i="16"/>
  <c r="R693" i="16"/>
  <c r="R692" i="16"/>
  <c r="R691" i="16"/>
  <c r="R690" i="16"/>
  <c r="R689" i="16"/>
  <c r="R688" i="16"/>
  <c r="R687" i="16"/>
  <c r="R686" i="16"/>
  <c r="Q732" i="16"/>
  <c r="Q731" i="16"/>
  <c r="Q730" i="16"/>
  <c r="Q729" i="16"/>
  <c r="Q728" i="16"/>
  <c r="Q727" i="16"/>
  <c r="Q726" i="16"/>
  <c r="Q725" i="16"/>
  <c r="Q724" i="16"/>
  <c r="Q723" i="16"/>
  <c r="Q722" i="16"/>
  <c r="Q721" i="16"/>
  <c r="Q720" i="16"/>
  <c r="Q719" i="16"/>
  <c r="Q718" i="16"/>
  <c r="Q717" i="16"/>
  <c r="Q716" i="16"/>
  <c r="Q715" i="16"/>
  <c r="Q714" i="16"/>
  <c r="Q713" i="16"/>
  <c r="Q712" i="16"/>
  <c r="Q711" i="16"/>
  <c r="Q710" i="16"/>
  <c r="Q709" i="16"/>
  <c r="Q708" i="16"/>
  <c r="Q707" i="16"/>
  <c r="Q706" i="16"/>
  <c r="Q705" i="16"/>
  <c r="Q704" i="16"/>
  <c r="Q703" i="16"/>
  <c r="Q702" i="16"/>
  <c r="Q701" i="16"/>
  <c r="Q700" i="16"/>
  <c r="Q699" i="16"/>
  <c r="Q698" i="16"/>
  <c r="Q697" i="16"/>
  <c r="Q696" i="16"/>
  <c r="Q695" i="16"/>
  <c r="Q694" i="16"/>
  <c r="Q693" i="16"/>
  <c r="Q692" i="16"/>
  <c r="Q691" i="16"/>
  <c r="Q690" i="16"/>
  <c r="Q689" i="16"/>
  <c r="Q688" i="16"/>
  <c r="Q687" i="16"/>
  <c r="Q686" i="16"/>
  <c r="P732" i="16"/>
  <c r="P731" i="16"/>
  <c r="P730" i="16"/>
  <c r="P729" i="16"/>
  <c r="P728" i="16"/>
  <c r="P727" i="16"/>
  <c r="P726" i="16"/>
  <c r="P725" i="16"/>
  <c r="P724" i="16"/>
  <c r="P723" i="16"/>
  <c r="P722" i="16"/>
  <c r="P721" i="16"/>
  <c r="P720" i="16"/>
  <c r="P719" i="16"/>
  <c r="P718" i="16"/>
  <c r="P717" i="16"/>
  <c r="P716" i="16"/>
  <c r="P715" i="16"/>
  <c r="P714" i="16"/>
  <c r="P713" i="16"/>
  <c r="P712" i="16"/>
  <c r="P711" i="16"/>
  <c r="P710" i="16"/>
  <c r="P709" i="16"/>
  <c r="P708" i="16"/>
  <c r="P707" i="16"/>
  <c r="P706" i="16"/>
  <c r="P705" i="16"/>
  <c r="P704" i="16"/>
  <c r="P703" i="16"/>
  <c r="P702" i="16"/>
  <c r="P701" i="16"/>
  <c r="P700" i="16"/>
  <c r="P699" i="16"/>
  <c r="P698" i="16"/>
  <c r="P697" i="16"/>
  <c r="P696" i="16"/>
  <c r="P695" i="16"/>
  <c r="P694" i="16"/>
  <c r="P693" i="16"/>
  <c r="P692" i="16"/>
  <c r="P691" i="16"/>
  <c r="P690" i="16"/>
  <c r="P689" i="16"/>
  <c r="P688" i="16"/>
  <c r="P687" i="16"/>
  <c r="P686" i="16"/>
  <c r="O732" i="16"/>
  <c r="O731" i="16"/>
  <c r="O730" i="16"/>
  <c r="O729" i="16"/>
  <c r="O728" i="16"/>
  <c r="O727" i="16"/>
  <c r="O726" i="16"/>
  <c r="O725" i="16"/>
  <c r="O724" i="16"/>
  <c r="O723" i="16"/>
  <c r="O722" i="16"/>
  <c r="O721" i="16"/>
  <c r="O720" i="16"/>
  <c r="O719" i="16"/>
  <c r="O718" i="16"/>
  <c r="O717" i="16"/>
  <c r="O716" i="16"/>
  <c r="O715" i="16"/>
  <c r="O714" i="16"/>
  <c r="O713" i="16"/>
  <c r="O712" i="16"/>
  <c r="O711" i="16"/>
  <c r="O710" i="16"/>
  <c r="O709" i="16"/>
  <c r="O708" i="16"/>
  <c r="O707" i="16"/>
  <c r="O706" i="16"/>
  <c r="O705" i="16"/>
  <c r="O704" i="16"/>
  <c r="O703" i="16"/>
  <c r="O702" i="16"/>
  <c r="O701" i="16"/>
  <c r="O700" i="16"/>
  <c r="O699" i="16"/>
  <c r="O698" i="16"/>
  <c r="O697" i="16"/>
  <c r="O696" i="16"/>
  <c r="O695" i="16"/>
  <c r="O694" i="16"/>
  <c r="O693" i="16"/>
  <c r="O692" i="16"/>
  <c r="O691" i="16"/>
  <c r="O690" i="16"/>
  <c r="O689" i="16"/>
  <c r="O688" i="16"/>
  <c r="O687" i="16"/>
  <c r="O686" i="16"/>
  <c r="N732" i="16"/>
  <c r="N731" i="16"/>
  <c r="N730" i="16"/>
  <c r="N729" i="16"/>
  <c r="N728" i="16"/>
  <c r="N727" i="16"/>
  <c r="N726" i="16"/>
  <c r="N725" i="16"/>
  <c r="N724" i="16"/>
  <c r="N723" i="16"/>
  <c r="N722" i="16"/>
  <c r="N721" i="16"/>
  <c r="N720" i="16"/>
  <c r="N719" i="16"/>
  <c r="N718" i="16"/>
  <c r="N717" i="16"/>
  <c r="N716" i="16"/>
  <c r="N715" i="16"/>
  <c r="N714" i="16"/>
  <c r="N713" i="16"/>
  <c r="N712" i="16"/>
  <c r="N711" i="16"/>
  <c r="N710" i="16"/>
  <c r="N709" i="16"/>
  <c r="N708" i="16"/>
  <c r="N707" i="16"/>
  <c r="N706" i="16"/>
  <c r="N705" i="16"/>
  <c r="N704" i="16"/>
  <c r="N703" i="16"/>
  <c r="N702" i="16"/>
  <c r="N701" i="16"/>
  <c r="N700" i="16"/>
  <c r="N699" i="16"/>
  <c r="N698" i="16"/>
  <c r="N697" i="16"/>
  <c r="N696" i="16"/>
  <c r="N695" i="16"/>
  <c r="N694" i="16"/>
  <c r="N693" i="16"/>
  <c r="N692" i="16"/>
  <c r="N691" i="16"/>
  <c r="N690" i="16"/>
  <c r="N689" i="16"/>
  <c r="N688" i="16"/>
  <c r="N687" i="16"/>
  <c r="N686" i="16"/>
  <c r="M732" i="16"/>
  <c r="M731" i="16"/>
  <c r="M730" i="16"/>
  <c r="M729" i="16"/>
  <c r="M728" i="16"/>
  <c r="M727" i="16"/>
  <c r="M726" i="16"/>
  <c r="M725" i="16"/>
  <c r="M724" i="16"/>
  <c r="M723" i="16"/>
  <c r="M722" i="16"/>
  <c r="M721" i="16"/>
  <c r="M720" i="16"/>
  <c r="M719" i="16"/>
  <c r="M718" i="16"/>
  <c r="M717" i="16"/>
  <c r="M716" i="16"/>
  <c r="M715" i="16"/>
  <c r="M714" i="16"/>
  <c r="M713" i="16"/>
  <c r="M712" i="16"/>
  <c r="M711" i="16"/>
  <c r="M710" i="16"/>
  <c r="M709" i="16"/>
  <c r="M708" i="16"/>
  <c r="M707" i="16"/>
  <c r="M706" i="16"/>
  <c r="M705" i="16"/>
  <c r="M704" i="16"/>
  <c r="M703" i="16"/>
  <c r="M702" i="16"/>
  <c r="M701" i="16"/>
  <c r="M700" i="16"/>
  <c r="M699" i="16"/>
  <c r="M698" i="16"/>
  <c r="M697" i="16"/>
  <c r="M696" i="16"/>
  <c r="M695" i="16"/>
  <c r="M694" i="16"/>
  <c r="M693" i="16"/>
  <c r="M692" i="16"/>
  <c r="M691" i="16"/>
  <c r="M690" i="16"/>
  <c r="M689" i="16"/>
  <c r="M688" i="16"/>
  <c r="M687" i="16"/>
  <c r="M686" i="16"/>
  <c r="L732" i="16"/>
  <c r="L731" i="16"/>
  <c r="L730" i="16"/>
  <c r="L729" i="16"/>
  <c r="L728" i="16"/>
  <c r="L727" i="16"/>
  <c r="L726" i="16"/>
  <c r="L725" i="16"/>
  <c r="L724" i="16"/>
  <c r="L723" i="16"/>
  <c r="L722" i="16"/>
  <c r="L721" i="16"/>
  <c r="L720" i="16"/>
  <c r="L719" i="16"/>
  <c r="L718" i="16"/>
  <c r="L717" i="16"/>
  <c r="L716" i="16"/>
  <c r="L715" i="16"/>
  <c r="L714" i="16"/>
  <c r="L713" i="16"/>
  <c r="L712" i="16"/>
  <c r="L711" i="16"/>
  <c r="L710" i="16"/>
  <c r="L709" i="16"/>
  <c r="L708" i="16"/>
  <c r="L707" i="16"/>
  <c r="L706" i="16"/>
  <c r="L705" i="16"/>
  <c r="L704" i="16"/>
  <c r="L703" i="16"/>
  <c r="L702" i="16"/>
  <c r="L701" i="16"/>
  <c r="L700" i="16"/>
  <c r="L699" i="16"/>
  <c r="L698" i="16"/>
  <c r="L697" i="16"/>
  <c r="L696" i="16"/>
  <c r="L695" i="16"/>
  <c r="L694" i="16"/>
  <c r="L693" i="16"/>
  <c r="L692" i="16"/>
  <c r="L691" i="16"/>
  <c r="L690" i="16"/>
  <c r="L689" i="16"/>
  <c r="L688" i="16"/>
  <c r="L687" i="16"/>
  <c r="L686" i="16"/>
  <c r="K732" i="16"/>
  <c r="K731" i="16"/>
  <c r="K730" i="16"/>
  <c r="K729" i="16"/>
  <c r="K728" i="16"/>
  <c r="K727" i="16"/>
  <c r="K726" i="16"/>
  <c r="K725" i="16"/>
  <c r="K724" i="16"/>
  <c r="K723" i="16"/>
  <c r="K722" i="16"/>
  <c r="K721" i="16"/>
  <c r="K720" i="16"/>
  <c r="K719" i="16"/>
  <c r="K718" i="16"/>
  <c r="K717" i="16"/>
  <c r="K716" i="16"/>
  <c r="K715" i="16"/>
  <c r="K714" i="16"/>
  <c r="K713" i="16"/>
  <c r="K712" i="16"/>
  <c r="K711" i="16"/>
  <c r="K710" i="16"/>
  <c r="K709" i="16"/>
  <c r="K708" i="16"/>
  <c r="K707" i="16"/>
  <c r="K706" i="16"/>
  <c r="K705" i="16"/>
  <c r="K704" i="16"/>
  <c r="K703" i="16"/>
  <c r="K702" i="16"/>
  <c r="K701" i="16"/>
  <c r="K700" i="16"/>
  <c r="K699" i="16"/>
  <c r="K698" i="16"/>
  <c r="K697" i="16"/>
  <c r="K696" i="16"/>
  <c r="K695" i="16"/>
  <c r="K694" i="16"/>
  <c r="K693" i="16"/>
  <c r="K692" i="16"/>
  <c r="K691" i="16"/>
  <c r="K690" i="16"/>
  <c r="K689" i="16"/>
  <c r="K688" i="16"/>
  <c r="K687" i="16"/>
  <c r="K686" i="16"/>
  <c r="J732" i="16"/>
  <c r="J731" i="16"/>
  <c r="J730" i="16"/>
  <c r="J729" i="16"/>
  <c r="J728" i="16"/>
  <c r="J727" i="16"/>
  <c r="J726" i="16"/>
  <c r="J725" i="16"/>
  <c r="J724" i="16"/>
  <c r="J723" i="16"/>
  <c r="J722" i="16"/>
  <c r="J721" i="16"/>
  <c r="J720" i="16"/>
  <c r="J719" i="16"/>
  <c r="J718" i="16"/>
  <c r="J717" i="16"/>
  <c r="J716" i="16"/>
  <c r="J715" i="16"/>
  <c r="J714" i="16"/>
  <c r="J713" i="16"/>
  <c r="J712" i="16"/>
  <c r="J711" i="16"/>
  <c r="J710" i="16"/>
  <c r="J709" i="16"/>
  <c r="J708" i="16"/>
  <c r="J707" i="16"/>
  <c r="J706" i="16"/>
  <c r="J705" i="16"/>
  <c r="J704" i="16"/>
  <c r="J703" i="16"/>
  <c r="J702" i="16"/>
  <c r="J701" i="16"/>
  <c r="J700" i="16"/>
  <c r="J699" i="16"/>
  <c r="J698" i="16"/>
  <c r="J697" i="16"/>
  <c r="J696" i="16"/>
  <c r="J695" i="16"/>
  <c r="J694" i="16"/>
  <c r="J693" i="16"/>
  <c r="J692" i="16"/>
  <c r="J691" i="16"/>
  <c r="J690" i="16"/>
  <c r="J689" i="16"/>
  <c r="J688" i="16"/>
  <c r="J687" i="16"/>
  <c r="J686" i="16"/>
  <c r="Y590" i="16"/>
  <c r="Y589" i="16"/>
  <c r="Y588" i="16"/>
  <c r="X590" i="16"/>
  <c r="X589" i="16"/>
  <c r="X588" i="16"/>
  <c r="W590" i="16"/>
  <c r="W589" i="16"/>
  <c r="W588" i="16"/>
  <c r="V590" i="16"/>
  <c r="V589" i="16"/>
  <c r="V588" i="16"/>
  <c r="U590" i="16"/>
  <c r="U589" i="16"/>
  <c r="U588" i="16"/>
  <c r="T590" i="16"/>
  <c r="T589" i="16"/>
  <c r="T588" i="16"/>
  <c r="S590" i="16"/>
  <c r="S589" i="16"/>
  <c r="S588" i="16"/>
  <c r="R590" i="16"/>
  <c r="R589" i="16"/>
  <c r="R588" i="16"/>
  <c r="Q590" i="16"/>
  <c r="Q589" i="16"/>
  <c r="Q588" i="16"/>
  <c r="P590" i="16"/>
  <c r="P589" i="16"/>
  <c r="P588" i="16"/>
  <c r="O590" i="16"/>
  <c r="O589" i="16"/>
  <c r="O588" i="16"/>
  <c r="N590" i="16"/>
  <c r="N589" i="16"/>
  <c r="N588" i="16"/>
  <c r="M590" i="16"/>
  <c r="M589" i="16"/>
  <c r="M588" i="16"/>
  <c r="L590" i="16"/>
  <c r="L589" i="16"/>
  <c r="L588" i="16"/>
  <c r="K590" i="16"/>
  <c r="K589" i="16"/>
  <c r="K588" i="16"/>
  <c r="J590" i="16"/>
  <c r="J589" i="16"/>
  <c r="J588" i="16"/>
  <c r="Y554" i="16"/>
  <c r="Y553" i="16"/>
  <c r="Y552" i="16"/>
  <c r="X554" i="16"/>
  <c r="X553" i="16"/>
  <c r="X552" i="16"/>
  <c r="W554" i="16"/>
  <c r="W553" i="16"/>
  <c r="W552" i="16"/>
  <c r="V554" i="16"/>
  <c r="V553" i="16"/>
  <c r="V552" i="16"/>
  <c r="U554" i="16"/>
  <c r="U553" i="16"/>
  <c r="U552" i="16"/>
  <c r="T554" i="16"/>
  <c r="T553" i="16"/>
  <c r="T552" i="16"/>
  <c r="S554" i="16"/>
  <c r="S553" i="16"/>
  <c r="S552" i="16"/>
  <c r="R554" i="16"/>
  <c r="R553" i="16"/>
  <c r="R552" i="16"/>
  <c r="Q554" i="16"/>
  <c r="Q553" i="16"/>
  <c r="Q552" i="16"/>
  <c r="P554" i="16"/>
  <c r="P553" i="16"/>
  <c r="P552" i="16"/>
  <c r="O554" i="16"/>
  <c r="O553" i="16"/>
  <c r="O552" i="16"/>
  <c r="N554" i="16"/>
  <c r="N553" i="16"/>
  <c r="N552" i="16"/>
  <c r="M554" i="16"/>
  <c r="M553" i="16"/>
  <c r="M552" i="16"/>
  <c r="L554" i="16"/>
  <c r="L553" i="16"/>
  <c r="L552" i="16"/>
  <c r="K554" i="16"/>
  <c r="K553" i="16"/>
  <c r="K552" i="16"/>
  <c r="J554" i="16"/>
  <c r="J553" i="16"/>
  <c r="J552" i="16"/>
  <c r="Y337" i="16"/>
  <c r="Y336" i="16"/>
  <c r="Y335" i="16"/>
  <c r="Y334" i="16"/>
  <c r="Y333" i="16"/>
  <c r="Y332" i="16"/>
  <c r="Y331" i="16"/>
  <c r="Y330" i="16"/>
  <c r="Y329" i="16"/>
  <c r="Y328" i="16"/>
  <c r="Y327" i="16"/>
  <c r="Y326" i="16"/>
  <c r="Y325" i="16"/>
  <c r="Y324" i="16"/>
  <c r="Y323" i="16"/>
  <c r="Y322" i="16"/>
  <c r="X337" i="16"/>
  <c r="X336" i="16"/>
  <c r="X335" i="16"/>
  <c r="X334" i="16"/>
  <c r="X333" i="16"/>
  <c r="X332" i="16"/>
  <c r="X331" i="16"/>
  <c r="X330" i="16"/>
  <c r="X329" i="16"/>
  <c r="X328" i="16"/>
  <c r="X327" i="16"/>
  <c r="X326" i="16"/>
  <c r="X325" i="16"/>
  <c r="X324" i="16"/>
  <c r="X323" i="16"/>
  <c r="X322" i="16"/>
  <c r="W337" i="16"/>
  <c r="W336" i="16"/>
  <c r="W335" i="16"/>
  <c r="W334" i="16"/>
  <c r="W333" i="16"/>
  <c r="W332" i="16"/>
  <c r="W331" i="16"/>
  <c r="W330" i="16"/>
  <c r="W329" i="16"/>
  <c r="W328" i="16"/>
  <c r="W327" i="16"/>
  <c r="W326" i="16"/>
  <c r="W325" i="16"/>
  <c r="W324" i="16"/>
  <c r="W323" i="16"/>
  <c r="W322" i="16"/>
  <c r="V337" i="16"/>
  <c r="V336" i="16"/>
  <c r="V335" i="16"/>
  <c r="V334" i="16"/>
  <c r="V333" i="16"/>
  <c r="V332" i="16"/>
  <c r="V331" i="16"/>
  <c r="V330" i="16"/>
  <c r="V329" i="16"/>
  <c r="V328" i="16"/>
  <c r="V327" i="16"/>
  <c r="V326" i="16"/>
  <c r="V325" i="16"/>
  <c r="V324" i="16"/>
  <c r="V323" i="16"/>
  <c r="V322" i="16"/>
  <c r="U337" i="16"/>
  <c r="U336" i="16"/>
  <c r="U335" i="16"/>
  <c r="U334" i="16"/>
  <c r="U333" i="16"/>
  <c r="U332" i="16"/>
  <c r="U331" i="16"/>
  <c r="U330" i="16"/>
  <c r="U329" i="16"/>
  <c r="U328" i="16"/>
  <c r="U327" i="16"/>
  <c r="U326" i="16"/>
  <c r="U325" i="16"/>
  <c r="U324" i="16"/>
  <c r="U323" i="16"/>
  <c r="U322" i="16"/>
  <c r="T337" i="16"/>
  <c r="T336" i="16"/>
  <c r="T335" i="16"/>
  <c r="T334" i="16"/>
  <c r="T333" i="16"/>
  <c r="T332" i="16"/>
  <c r="T331" i="16"/>
  <c r="T330" i="16"/>
  <c r="T329" i="16"/>
  <c r="T328" i="16"/>
  <c r="T327" i="16"/>
  <c r="T326" i="16"/>
  <c r="T325" i="16"/>
  <c r="T324" i="16"/>
  <c r="T323" i="16"/>
  <c r="T322" i="16"/>
  <c r="S337" i="16"/>
  <c r="S336" i="16"/>
  <c r="S335" i="16"/>
  <c r="S334" i="16"/>
  <c r="S333" i="16"/>
  <c r="S332" i="16"/>
  <c r="S331" i="16"/>
  <c r="S330" i="16"/>
  <c r="S329" i="16"/>
  <c r="S328" i="16"/>
  <c r="S327" i="16"/>
  <c r="S326" i="16"/>
  <c r="S325" i="16"/>
  <c r="S324" i="16"/>
  <c r="S323" i="16"/>
  <c r="S322" i="16"/>
  <c r="R337" i="16"/>
  <c r="R336" i="16"/>
  <c r="R335" i="16"/>
  <c r="R334" i="16"/>
  <c r="R333" i="16"/>
  <c r="R332" i="16"/>
  <c r="R331" i="16"/>
  <c r="R330" i="16"/>
  <c r="R329" i="16"/>
  <c r="R328" i="16"/>
  <c r="R327" i="16"/>
  <c r="R326" i="16"/>
  <c r="R325" i="16"/>
  <c r="R324" i="16"/>
  <c r="R323" i="16"/>
  <c r="R322" i="16"/>
  <c r="Q337" i="16"/>
  <c r="Q336" i="16"/>
  <c r="Q335" i="16"/>
  <c r="Q334" i="16"/>
  <c r="Q333" i="16"/>
  <c r="Q332" i="16"/>
  <c r="Q331" i="16"/>
  <c r="Q330" i="16"/>
  <c r="Q329" i="16"/>
  <c r="Q328" i="16"/>
  <c r="Q327" i="16"/>
  <c r="Q326" i="16"/>
  <c r="Q325" i="16"/>
  <c r="Q324" i="16"/>
  <c r="Q323" i="16"/>
  <c r="Q322" i="16"/>
  <c r="P337" i="16"/>
  <c r="P336" i="16"/>
  <c r="P335" i="16"/>
  <c r="P334" i="16"/>
  <c r="P333" i="16"/>
  <c r="P332" i="16"/>
  <c r="P331" i="16"/>
  <c r="P330" i="16"/>
  <c r="P329" i="16"/>
  <c r="P328" i="16"/>
  <c r="P327" i="16"/>
  <c r="P326" i="16"/>
  <c r="P325" i="16"/>
  <c r="P324" i="16"/>
  <c r="P323" i="16"/>
  <c r="P322" i="16"/>
  <c r="O337" i="16"/>
  <c r="O336" i="16"/>
  <c r="O335" i="16"/>
  <c r="O334" i="16"/>
  <c r="O333" i="16"/>
  <c r="O332" i="16"/>
  <c r="O331" i="16"/>
  <c r="O330" i="16"/>
  <c r="O329" i="16"/>
  <c r="O328" i="16"/>
  <c r="O327" i="16"/>
  <c r="O326" i="16"/>
  <c r="O325" i="16"/>
  <c r="O324" i="16"/>
  <c r="O323" i="16"/>
  <c r="O322" i="16"/>
  <c r="N337" i="16"/>
  <c r="N336" i="16"/>
  <c r="N335" i="16"/>
  <c r="N334" i="16"/>
  <c r="N333" i="16"/>
  <c r="N332" i="16"/>
  <c r="N331" i="16"/>
  <c r="N330" i="16"/>
  <c r="N329" i="16"/>
  <c r="N328" i="16"/>
  <c r="N327" i="16"/>
  <c r="N326" i="16"/>
  <c r="N325" i="16"/>
  <c r="N324" i="16"/>
  <c r="N323" i="16"/>
  <c r="N322" i="16"/>
  <c r="M337" i="16"/>
  <c r="M336" i="16"/>
  <c r="M335" i="16"/>
  <c r="M334" i="16"/>
  <c r="M333" i="16"/>
  <c r="M332" i="16"/>
  <c r="M331" i="16"/>
  <c r="M330" i="16"/>
  <c r="M329" i="16"/>
  <c r="M328" i="16"/>
  <c r="M327" i="16"/>
  <c r="M326" i="16"/>
  <c r="M325" i="16"/>
  <c r="M324" i="16"/>
  <c r="M323" i="16"/>
  <c r="M322" i="16"/>
  <c r="L337" i="16"/>
  <c r="L336" i="16"/>
  <c r="L335" i="16"/>
  <c r="L334" i="16"/>
  <c r="L333" i="16"/>
  <c r="L332" i="16"/>
  <c r="L331" i="16"/>
  <c r="L330" i="16"/>
  <c r="L329" i="16"/>
  <c r="L328" i="16"/>
  <c r="L327" i="16"/>
  <c r="L326" i="16"/>
  <c r="L325" i="16"/>
  <c r="L324" i="16"/>
  <c r="L323" i="16"/>
  <c r="L322" i="16"/>
  <c r="K337" i="16"/>
  <c r="K336" i="16"/>
  <c r="K335" i="16"/>
  <c r="K334" i="16"/>
  <c r="K333" i="16"/>
  <c r="K332" i="16"/>
  <c r="K331" i="16"/>
  <c r="K330" i="16"/>
  <c r="K329" i="16"/>
  <c r="K328" i="16"/>
  <c r="K327" i="16"/>
  <c r="K326" i="16"/>
  <c r="K325" i="16"/>
  <c r="K324" i="16"/>
  <c r="K323" i="16"/>
  <c r="K322" i="16"/>
  <c r="J337" i="16"/>
  <c r="J336" i="16"/>
  <c r="J335" i="16"/>
  <c r="J334" i="16"/>
  <c r="J333" i="16"/>
  <c r="J332" i="16"/>
  <c r="J331" i="16"/>
  <c r="J330" i="16"/>
  <c r="J329" i="16"/>
  <c r="J328" i="16"/>
  <c r="J327" i="16"/>
  <c r="J326" i="16"/>
  <c r="J325" i="16"/>
  <c r="J324" i="16"/>
  <c r="J323" i="16"/>
  <c r="J322" i="16"/>
  <c r="Y306" i="16"/>
  <c r="Y305" i="16"/>
  <c r="Y304" i="16"/>
  <c r="Y303" i="16"/>
  <c r="X306" i="16"/>
  <c r="X305" i="16"/>
  <c r="X304" i="16"/>
  <c r="X303" i="16"/>
  <c r="W306" i="16"/>
  <c r="W305" i="16"/>
  <c r="W304" i="16"/>
  <c r="W303" i="16"/>
  <c r="V306" i="16"/>
  <c r="V305" i="16"/>
  <c r="V304" i="16"/>
  <c r="V303" i="16"/>
  <c r="U306" i="16"/>
  <c r="U305" i="16"/>
  <c r="U304" i="16"/>
  <c r="U303" i="16"/>
  <c r="T306" i="16"/>
  <c r="T305" i="16"/>
  <c r="T304" i="16"/>
  <c r="T303" i="16"/>
  <c r="S306" i="16"/>
  <c r="S305" i="16"/>
  <c r="S304" i="16"/>
  <c r="S303" i="16"/>
  <c r="R306" i="16"/>
  <c r="R305" i="16"/>
  <c r="R304" i="16"/>
  <c r="R303" i="16"/>
  <c r="P306" i="16"/>
  <c r="P305" i="16"/>
  <c r="P304" i="16"/>
  <c r="P303" i="16"/>
  <c r="O306" i="16"/>
  <c r="O305" i="16"/>
  <c r="O304" i="16"/>
  <c r="O303" i="16"/>
  <c r="N306" i="16"/>
  <c r="N305" i="16"/>
  <c r="N304" i="16"/>
  <c r="N303" i="16"/>
  <c r="M306" i="16"/>
  <c r="M305" i="16"/>
  <c r="M304" i="16"/>
  <c r="M303" i="16"/>
  <c r="L306" i="16"/>
  <c r="L305" i="16"/>
  <c r="L304" i="16"/>
  <c r="L303" i="16"/>
  <c r="K306" i="16"/>
  <c r="K305" i="16"/>
  <c r="K304" i="16"/>
  <c r="K303" i="16"/>
  <c r="J306" i="16"/>
  <c r="J305" i="16"/>
  <c r="J304" i="16"/>
  <c r="J303" i="16"/>
  <c r="Y75" i="16"/>
  <c r="Y74" i="16"/>
  <c r="X75" i="16"/>
  <c r="X74" i="16"/>
  <c r="W75" i="16"/>
  <c r="W74" i="16"/>
  <c r="V75" i="16"/>
  <c r="V74" i="16"/>
  <c r="U75" i="16"/>
  <c r="U74" i="16"/>
  <c r="T75" i="16"/>
  <c r="T74" i="16"/>
  <c r="S75" i="16"/>
  <c r="S74" i="16"/>
  <c r="R75" i="16"/>
  <c r="R74" i="16"/>
  <c r="Q75" i="16"/>
  <c r="Q74" i="16"/>
  <c r="P75" i="16"/>
  <c r="P74" i="16"/>
  <c r="O75" i="16"/>
  <c r="O74" i="16"/>
  <c r="N75" i="16"/>
  <c r="N74" i="16"/>
  <c r="M75" i="16"/>
  <c r="M74" i="16"/>
  <c r="L75" i="16"/>
  <c r="L74" i="16"/>
  <c r="K75" i="16"/>
  <c r="K74" i="16"/>
  <c r="J75" i="16"/>
  <c r="J74" i="16"/>
  <c r="Y72" i="16"/>
  <c r="Y71" i="16"/>
  <c r="Y70" i="16"/>
  <c r="Y69" i="16"/>
  <c r="Y68" i="16"/>
  <c r="Y67" i="16"/>
  <c r="Y66" i="16"/>
  <c r="Y65" i="16"/>
  <c r="Y64" i="16"/>
  <c r="X72" i="16"/>
  <c r="X71" i="16"/>
  <c r="X70" i="16"/>
  <c r="X69" i="16"/>
  <c r="X68" i="16"/>
  <c r="X67" i="16"/>
  <c r="X66" i="16"/>
  <c r="X65" i="16"/>
  <c r="X64" i="16"/>
  <c r="W72" i="16"/>
  <c r="W71" i="16"/>
  <c r="W70" i="16"/>
  <c r="W69" i="16"/>
  <c r="W68" i="16"/>
  <c r="W67" i="16"/>
  <c r="W66" i="16"/>
  <c r="W65" i="16"/>
  <c r="W64" i="16"/>
  <c r="V72" i="16"/>
  <c r="V71" i="16"/>
  <c r="V70" i="16"/>
  <c r="V69" i="16"/>
  <c r="V68" i="16"/>
  <c r="V67" i="16"/>
  <c r="V66" i="16"/>
  <c r="V65" i="16"/>
  <c r="V64" i="16"/>
  <c r="U72" i="16"/>
  <c r="U71" i="16"/>
  <c r="U70" i="16"/>
  <c r="U69" i="16"/>
  <c r="U68" i="16"/>
  <c r="U67" i="16"/>
  <c r="U66" i="16"/>
  <c r="U65" i="16"/>
  <c r="U64" i="16"/>
  <c r="T72" i="16"/>
  <c r="T71" i="16"/>
  <c r="T70" i="16"/>
  <c r="T69" i="16"/>
  <c r="T68" i="16"/>
  <c r="T67" i="16"/>
  <c r="T66" i="16"/>
  <c r="T65" i="16"/>
  <c r="T64" i="16"/>
  <c r="S72" i="16"/>
  <c r="S71" i="16"/>
  <c r="S70" i="16"/>
  <c r="S69" i="16"/>
  <c r="S68" i="16"/>
  <c r="S67" i="16"/>
  <c r="S66" i="16"/>
  <c r="S65" i="16"/>
  <c r="S64" i="16"/>
  <c r="R72" i="16"/>
  <c r="R71" i="16"/>
  <c r="R70" i="16"/>
  <c r="R69" i="16"/>
  <c r="R68" i="16"/>
  <c r="R67" i="16"/>
  <c r="R66" i="16"/>
  <c r="R65" i="16"/>
  <c r="R64" i="16"/>
  <c r="Q72" i="16"/>
  <c r="Q71" i="16"/>
  <c r="Q70" i="16"/>
  <c r="Q69" i="16"/>
  <c r="Q68" i="16"/>
  <c r="Q67" i="16"/>
  <c r="Q66" i="16"/>
  <c r="Q65" i="16"/>
  <c r="Q64" i="16"/>
  <c r="P72" i="16"/>
  <c r="P71" i="16"/>
  <c r="P70" i="16"/>
  <c r="P69" i="16"/>
  <c r="P68" i="16"/>
  <c r="P67" i="16"/>
  <c r="P66" i="16"/>
  <c r="P65" i="16"/>
  <c r="P64" i="16"/>
  <c r="O72" i="16"/>
  <c r="O71" i="16"/>
  <c r="O70" i="16"/>
  <c r="O69" i="16"/>
  <c r="O68" i="16"/>
  <c r="O67" i="16"/>
  <c r="O66" i="16"/>
  <c r="O65" i="16"/>
  <c r="O64" i="16"/>
  <c r="N72" i="16"/>
  <c r="N71" i="16"/>
  <c r="N70" i="16"/>
  <c r="N69" i="16"/>
  <c r="N68" i="16"/>
  <c r="N67" i="16"/>
  <c r="N66" i="16"/>
  <c r="N65" i="16"/>
  <c r="N64" i="16"/>
  <c r="M72" i="16"/>
  <c r="M71" i="16"/>
  <c r="M70" i="16"/>
  <c r="M69" i="16"/>
  <c r="M68" i="16"/>
  <c r="M67" i="16"/>
  <c r="M66" i="16"/>
  <c r="M65" i="16"/>
  <c r="M64" i="16"/>
  <c r="L72" i="16"/>
  <c r="L71" i="16"/>
  <c r="L70" i="16"/>
  <c r="L69" i="16"/>
  <c r="L68" i="16"/>
  <c r="L67" i="16"/>
  <c r="L66" i="16"/>
  <c r="L65" i="16"/>
  <c r="L64" i="16"/>
  <c r="K72" i="16"/>
  <c r="K71" i="16"/>
  <c r="K70" i="16"/>
  <c r="K69" i="16"/>
  <c r="K68" i="16"/>
  <c r="K67" i="16"/>
  <c r="K66" i="16"/>
  <c r="K65" i="16"/>
  <c r="K64" i="16"/>
  <c r="J72" i="16"/>
  <c r="J71" i="16"/>
  <c r="J70" i="16"/>
  <c r="J69" i="16"/>
  <c r="J68" i="16"/>
  <c r="J67" i="16"/>
  <c r="J66" i="16"/>
  <c r="J65" i="16"/>
  <c r="J64" i="16"/>
  <c r="Y59" i="16"/>
  <c r="Y58" i="16"/>
  <c r="X59" i="16"/>
  <c r="X58" i="16"/>
  <c r="W59" i="16"/>
  <c r="W58" i="16"/>
  <c r="V59" i="16"/>
  <c r="V58" i="16"/>
  <c r="U59" i="16"/>
  <c r="U58" i="16"/>
  <c r="T59" i="16"/>
  <c r="T58" i="16"/>
  <c r="S59" i="16"/>
  <c r="S58" i="16"/>
  <c r="R59" i="16"/>
  <c r="R58" i="16"/>
  <c r="Q59" i="16"/>
  <c r="Q58" i="16"/>
  <c r="P59" i="16"/>
  <c r="P58" i="16"/>
  <c r="O59" i="16"/>
  <c r="O58" i="16"/>
  <c r="N59" i="16"/>
  <c r="N58" i="16"/>
  <c r="M59" i="16"/>
  <c r="M58" i="16"/>
  <c r="L59" i="16"/>
  <c r="L58" i="16"/>
  <c r="K59" i="16"/>
  <c r="K58" i="16"/>
  <c r="J59" i="16"/>
  <c r="J58" i="16"/>
  <c r="Y39" i="16"/>
  <c r="Y38" i="16"/>
  <c r="Y37" i="16"/>
  <c r="X39" i="16"/>
  <c r="X38" i="16"/>
  <c r="X37" i="16"/>
  <c r="W39" i="16"/>
  <c r="W38" i="16"/>
  <c r="W37" i="16"/>
  <c r="V39" i="16"/>
  <c r="V38" i="16"/>
  <c r="V37" i="16"/>
  <c r="U39" i="16"/>
  <c r="U38" i="16"/>
  <c r="U37" i="16"/>
  <c r="T39" i="16"/>
  <c r="T38" i="16"/>
  <c r="T37" i="16"/>
  <c r="S39" i="16"/>
  <c r="S38" i="16"/>
  <c r="S37" i="16"/>
  <c r="R39" i="16"/>
  <c r="R38" i="16"/>
  <c r="R37" i="16"/>
  <c r="Q39" i="16"/>
  <c r="Q38" i="16"/>
  <c r="Q37" i="16"/>
  <c r="P39" i="16"/>
  <c r="P38" i="16"/>
  <c r="P37" i="16"/>
  <c r="O39" i="16"/>
  <c r="O38" i="16"/>
  <c r="O37" i="16"/>
  <c r="N39" i="16"/>
  <c r="N38" i="16"/>
  <c r="N37" i="16"/>
  <c r="M39" i="16"/>
  <c r="M38" i="16"/>
  <c r="M37" i="16"/>
  <c r="L39" i="16"/>
  <c r="L38" i="16"/>
  <c r="L37" i="16"/>
  <c r="K39" i="16"/>
  <c r="K38" i="16"/>
  <c r="K37" i="16"/>
  <c r="J39" i="16"/>
  <c r="J38" i="16"/>
  <c r="J37" i="16"/>
  <c r="Y16" i="16"/>
  <c r="Y15" i="16"/>
  <c r="Y14" i="16"/>
  <c r="Y13" i="16"/>
  <c r="Y12" i="16"/>
  <c r="X16" i="16"/>
  <c r="X15" i="16"/>
  <c r="X14" i="16"/>
  <c r="X13" i="16"/>
  <c r="X12" i="16"/>
  <c r="W16" i="16"/>
  <c r="W15" i="16"/>
  <c r="W14" i="16"/>
  <c r="W13" i="16"/>
  <c r="W12" i="16"/>
  <c r="V16" i="16"/>
  <c r="V15" i="16"/>
  <c r="V14" i="16"/>
  <c r="V13" i="16"/>
  <c r="V12" i="16"/>
  <c r="U16" i="16"/>
  <c r="U15" i="16"/>
  <c r="U14" i="16"/>
  <c r="U13" i="16"/>
  <c r="U12" i="16"/>
  <c r="T16" i="16"/>
  <c r="T15" i="16"/>
  <c r="T14" i="16"/>
  <c r="T13" i="16"/>
  <c r="T12" i="16"/>
  <c r="S16" i="16"/>
  <c r="S15" i="16"/>
  <c r="S14" i="16"/>
  <c r="S13" i="16"/>
  <c r="S12" i="16"/>
  <c r="R16" i="16"/>
  <c r="R15" i="16"/>
  <c r="R14" i="16"/>
  <c r="R13" i="16"/>
  <c r="R12" i="16"/>
  <c r="Q16" i="16"/>
  <c r="Q15" i="16"/>
  <c r="Q14" i="16"/>
  <c r="Q13" i="16"/>
  <c r="Q12" i="16"/>
  <c r="P16" i="16"/>
  <c r="P15" i="16"/>
  <c r="P14" i="16"/>
  <c r="P13" i="16"/>
  <c r="P12" i="16"/>
  <c r="O16" i="16"/>
  <c r="O15" i="16"/>
  <c r="O14" i="16"/>
  <c r="O13" i="16"/>
  <c r="O12" i="16"/>
  <c r="N16" i="16"/>
  <c r="N15" i="16"/>
  <c r="N14" i="16"/>
  <c r="N13" i="16"/>
  <c r="N12" i="16"/>
  <c r="M16" i="16"/>
  <c r="M15" i="16"/>
  <c r="M14" i="16"/>
  <c r="M13" i="16"/>
  <c r="M12" i="16"/>
  <c r="L16" i="16"/>
  <c r="L15" i="16"/>
  <c r="L14" i="16"/>
  <c r="L13" i="16"/>
  <c r="L12" i="16"/>
  <c r="K16" i="16"/>
  <c r="K15" i="16"/>
  <c r="K14" i="16"/>
  <c r="K13" i="16"/>
  <c r="K12" i="16"/>
  <c r="J16" i="16"/>
  <c r="J15" i="16"/>
  <c r="J14" i="16"/>
  <c r="J13" i="16"/>
  <c r="J12" i="16"/>
  <c r="Y8" i="16"/>
  <c r="Y7" i="16"/>
  <c r="Y6" i="16"/>
  <c r="X8" i="16"/>
  <c r="X7" i="16"/>
  <c r="X6" i="16"/>
  <c r="W8" i="16"/>
  <c r="W7" i="16"/>
  <c r="W6" i="16"/>
  <c r="V8" i="16"/>
  <c r="V7" i="16"/>
  <c r="V6" i="16"/>
  <c r="U8" i="16"/>
  <c r="U7" i="16"/>
  <c r="U6" i="16"/>
  <c r="T8" i="16"/>
  <c r="T7" i="16"/>
  <c r="T6" i="16"/>
  <c r="S8" i="16"/>
  <c r="S7" i="16"/>
  <c r="S6" i="16"/>
  <c r="R8" i="16"/>
  <c r="R7" i="16"/>
  <c r="R6" i="16"/>
  <c r="Q8" i="16"/>
  <c r="Q7" i="16"/>
  <c r="Q6" i="16"/>
  <c r="P8" i="16"/>
  <c r="P7" i="16"/>
  <c r="P6" i="16"/>
  <c r="O8" i="16"/>
  <c r="O7" i="16"/>
  <c r="O6" i="16"/>
  <c r="N8" i="16"/>
  <c r="N7" i="16"/>
  <c r="N6" i="16"/>
  <c r="M8" i="16"/>
  <c r="M7" i="16"/>
  <c r="M6" i="16"/>
  <c r="L8" i="16"/>
  <c r="L7" i="16"/>
  <c r="L6" i="16"/>
  <c r="K8" i="16"/>
  <c r="K7" i="16"/>
  <c r="K6" i="16"/>
  <c r="J8" i="16"/>
  <c r="J7" i="16"/>
  <c r="J6" i="16"/>
  <c r="F10" i="3"/>
  <c r="J8" i="2"/>
  <c r="J26" i="16"/>
  <c r="E37" i="11"/>
  <c r="F11" i="3"/>
  <c r="J34" i="2"/>
  <c r="J40" i="16"/>
  <c r="E80" i="11"/>
  <c r="J60" i="16"/>
  <c r="E46" i="11"/>
  <c r="F13" i="3"/>
  <c r="J64" i="2"/>
  <c r="J17" i="16"/>
  <c r="F14" i="3"/>
  <c r="J75" i="2"/>
  <c r="J77" i="16"/>
  <c r="E8" i="11"/>
  <c r="D6" i="10" s="1"/>
  <c r="F16" i="3"/>
  <c r="J139" i="2"/>
  <c r="J128" i="16"/>
  <c r="E22" i="11"/>
  <c r="F17" i="3"/>
  <c r="J179" i="16"/>
  <c r="E87" i="11"/>
  <c r="F18" i="3"/>
  <c r="J202" i="16"/>
  <c r="E23" i="11"/>
  <c r="A43" i="19"/>
  <c r="V43" i="19" s="1"/>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77" i="13"/>
  <c r="A75" i="13"/>
  <c r="A78" i="13"/>
  <c r="A76" i="13"/>
  <c r="J10" i="9"/>
  <c r="K10" i="4"/>
  <c r="K11" i="4" s="1"/>
  <c r="I11" i="12"/>
  <c r="AC62" i="9"/>
  <c r="AE10" i="4"/>
  <c r="AE11" i="4" s="1"/>
  <c r="I15" i="4"/>
  <c r="I14" i="4"/>
  <c r="I13" i="4"/>
  <c r="I11" i="9"/>
  <c r="J12" i="4"/>
  <c r="H18" i="12"/>
  <c r="Y92" i="4"/>
  <c r="W13" i="12"/>
  <c r="I12" i="21"/>
  <c r="J11" i="21"/>
  <c r="I17" i="21"/>
  <c r="I16" i="21"/>
  <c r="I15" i="21"/>
  <c r="J14" i="21"/>
  <c r="I21" i="21"/>
  <c r="I20" i="21"/>
  <c r="J19" i="21"/>
  <c r="I28" i="21"/>
  <c r="I27" i="21"/>
  <c r="I26" i="21"/>
  <c r="I25" i="21"/>
  <c r="I24" i="21"/>
  <c r="J23" i="21"/>
  <c r="I41" i="21"/>
  <c r="I40" i="21"/>
  <c r="I39" i="21"/>
  <c r="I38" i="21"/>
  <c r="I37" i="21"/>
  <c r="I36" i="21"/>
  <c r="I35" i="21"/>
  <c r="I34" i="21"/>
  <c r="I33" i="21"/>
  <c r="I32" i="21"/>
  <c r="I31" i="21"/>
  <c r="J30" i="21"/>
  <c r="I45" i="21"/>
  <c r="I44" i="21"/>
  <c r="J43" i="21"/>
  <c r="J50" i="2" l="1"/>
  <c r="Q304" i="16"/>
  <c r="AC122" i="2"/>
  <c r="AC128" i="2"/>
  <c r="Q303" i="16"/>
  <c r="AC127" i="2"/>
  <c r="Q306" i="16"/>
  <c r="AC115" i="2"/>
  <c r="AC133" i="2"/>
  <c r="AC116" i="2"/>
  <c r="AC134" i="2"/>
  <c r="AC121" i="2"/>
  <c r="AC117" i="2"/>
  <c r="AC123" i="2"/>
  <c r="AC129" i="2"/>
  <c r="AC135" i="2"/>
  <c r="AC112" i="2"/>
  <c r="AC118" i="2"/>
  <c r="AC124" i="2"/>
  <c r="AC130" i="2"/>
  <c r="AC136" i="2"/>
  <c r="AC113" i="2"/>
  <c r="AC119" i="2"/>
  <c r="AC125" i="2"/>
  <c r="AC131" i="2"/>
  <c r="AC137" i="2"/>
  <c r="AC114" i="2"/>
  <c r="AC120" i="2"/>
  <c r="AC126" i="2"/>
  <c r="AC132" i="2"/>
  <c r="K12" i="9"/>
  <c r="M16" i="4" s="1"/>
  <c r="L16" i="4"/>
  <c r="Z15" i="3"/>
  <c r="Y9" i="11"/>
  <c r="R7" i="10" s="1"/>
  <c r="AD111" i="2"/>
  <c r="L14" i="9"/>
  <c r="N60" i="4" s="1"/>
  <c r="P14" i="9"/>
  <c r="D86" i="4"/>
  <c r="D85" i="4"/>
  <c r="D84" i="4"/>
  <c r="D83" i="4"/>
  <c r="D82" i="4"/>
  <c r="D81" i="4"/>
  <c r="D80" i="4"/>
  <c r="D79" i="4"/>
  <c r="D78" i="4"/>
  <c r="D77" i="4"/>
  <c r="D76" i="4"/>
  <c r="J45" i="21"/>
  <c r="J44" i="21"/>
  <c r="K43" i="21"/>
  <c r="J41" i="21"/>
  <c r="J40" i="21"/>
  <c r="J39" i="21"/>
  <c r="J38" i="21"/>
  <c r="J37" i="21"/>
  <c r="J36" i="21"/>
  <c r="J35" i="21"/>
  <c r="J34" i="21"/>
  <c r="J33" i="21"/>
  <c r="J32" i="21"/>
  <c r="J31" i="21"/>
  <c r="K30" i="21"/>
  <c r="J28" i="21"/>
  <c r="J27" i="21"/>
  <c r="J26" i="21"/>
  <c r="J25" i="21"/>
  <c r="J24" i="21"/>
  <c r="K23" i="21"/>
  <c r="J21" i="21"/>
  <c r="J20" i="21"/>
  <c r="K19" i="21"/>
  <c r="J17" i="21"/>
  <c r="J16" i="21"/>
  <c r="J15" i="21"/>
  <c r="K14" i="21"/>
  <c r="J12" i="21"/>
  <c r="K11" i="21"/>
  <c r="Z92" i="4"/>
  <c r="Y29" i="9"/>
  <c r="X13" i="12"/>
  <c r="Y13" i="12" s="1"/>
  <c r="J28" i="10"/>
  <c r="H30" i="12"/>
  <c r="J15" i="4"/>
  <c r="J14" i="4"/>
  <c r="J13" i="4"/>
  <c r="J11" i="9"/>
  <c r="K12" i="4"/>
  <c r="I18" i="12"/>
  <c r="I30" i="12" s="1"/>
  <c r="K10" i="9"/>
  <c r="L10" i="4"/>
  <c r="L11" i="4" s="1"/>
  <c r="J11" i="12"/>
  <c r="L21" i="10" s="1"/>
  <c r="I62" i="9"/>
  <c r="J211" i="16"/>
  <c r="J210" i="16"/>
  <c r="J209" i="16"/>
  <c r="J208" i="16"/>
  <c r="J207" i="16"/>
  <c r="J206" i="16"/>
  <c r="J205" i="16"/>
  <c r="J204" i="16"/>
  <c r="J203" i="16"/>
  <c r="G18" i="3"/>
  <c r="K202" i="16"/>
  <c r="F23" i="11"/>
  <c r="K145" i="2"/>
  <c r="J201" i="16"/>
  <c r="J200" i="16"/>
  <c r="J199" i="16"/>
  <c r="J198" i="16"/>
  <c r="J197" i="16"/>
  <c r="J196" i="16"/>
  <c r="J195" i="16"/>
  <c r="J194" i="16"/>
  <c r="J193" i="16"/>
  <c r="J192" i="16"/>
  <c r="J191" i="16"/>
  <c r="J190" i="16"/>
  <c r="J189" i="16"/>
  <c r="J188" i="16"/>
  <c r="J187" i="16"/>
  <c r="J186" i="16"/>
  <c r="J185" i="16"/>
  <c r="J184" i="16"/>
  <c r="J183" i="16"/>
  <c r="J182" i="16"/>
  <c r="J181" i="16"/>
  <c r="J180" i="16"/>
  <c r="G17" i="3"/>
  <c r="K179" i="16"/>
  <c r="F87" i="11"/>
  <c r="K144" i="2"/>
  <c r="J178" i="16"/>
  <c r="J177" i="16"/>
  <c r="J176" i="16"/>
  <c r="J175" i="16"/>
  <c r="J174" i="16"/>
  <c r="J173" i="16"/>
  <c r="J172" i="16"/>
  <c r="J171" i="16"/>
  <c r="J170" i="16"/>
  <c r="J169" i="16"/>
  <c r="J168" i="16"/>
  <c r="J167" i="16"/>
  <c r="J166" i="16"/>
  <c r="J165" i="16"/>
  <c r="J164" i="16"/>
  <c r="J163" i="16"/>
  <c r="J162" i="16"/>
  <c r="J161" i="16"/>
  <c r="J160" i="16"/>
  <c r="J159" i="16"/>
  <c r="J158" i="16"/>
  <c r="J157" i="16"/>
  <c r="J156" i="16"/>
  <c r="J155" i="16"/>
  <c r="J154" i="16"/>
  <c r="J153" i="16"/>
  <c r="J152" i="16"/>
  <c r="J151" i="16"/>
  <c r="J150" i="16"/>
  <c r="J149" i="16"/>
  <c r="J148" i="16"/>
  <c r="J147" i="16"/>
  <c r="J146" i="16"/>
  <c r="J145" i="16"/>
  <c r="J144" i="16"/>
  <c r="J143" i="16"/>
  <c r="J142" i="16"/>
  <c r="J141" i="16"/>
  <c r="J140" i="16"/>
  <c r="J139" i="16"/>
  <c r="J138" i="16"/>
  <c r="J137" i="16"/>
  <c r="J136" i="16"/>
  <c r="J135" i="16"/>
  <c r="J134" i="16"/>
  <c r="J133" i="16"/>
  <c r="J132" i="16"/>
  <c r="J131" i="16"/>
  <c r="J130" i="16"/>
  <c r="J129" i="16"/>
  <c r="J143" i="2"/>
  <c r="J142" i="2"/>
  <c r="J141" i="2"/>
  <c r="J140" i="2"/>
  <c r="G16" i="3"/>
  <c r="K139" i="2"/>
  <c r="K128" i="16"/>
  <c r="F22" i="11"/>
  <c r="J89" i="16"/>
  <c r="J88" i="16"/>
  <c r="J87" i="16"/>
  <c r="J86" i="16"/>
  <c r="J85" i="16"/>
  <c r="J84" i="16"/>
  <c r="J83" i="16"/>
  <c r="J82" i="16"/>
  <c r="J81" i="16"/>
  <c r="J80" i="16"/>
  <c r="J79" i="16"/>
  <c r="J78" i="16"/>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G14" i="3"/>
  <c r="K75" i="2"/>
  <c r="K77" i="16"/>
  <c r="F8" i="11"/>
  <c r="F6" i="10" s="1"/>
  <c r="J25" i="16"/>
  <c r="J24" i="16"/>
  <c r="J23" i="16"/>
  <c r="J22" i="16"/>
  <c r="J21" i="16"/>
  <c r="J20" i="16"/>
  <c r="J19" i="16"/>
  <c r="J18" i="16"/>
  <c r="J74" i="2"/>
  <c r="J73" i="2"/>
  <c r="J72" i="2"/>
  <c r="J71" i="2"/>
  <c r="J70" i="2"/>
  <c r="J69" i="2"/>
  <c r="J68" i="2"/>
  <c r="J67" i="2"/>
  <c r="J66" i="2"/>
  <c r="J65" i="2"/>
  <c r="G13" i="3"/>
  <c r="K64" i="2"/>
  <c r="K17" i="16"/>
  <c r="J62" i="16"/>
  <c r="J61" i="16"/>
  <c r="J63" i="2"/>
  <c r="J62" i="2"/>
  <c r="J61" i="2"/>
  <c r="J60" i="2"/>
  <c r="J59" i="2"/>
  <c r="J58" i="2"/>
  <c r="J57" i="2"/>
  <c r="J56" i="2"/>
  <c r="J55" i="2"/>
  <c r="J54" i="2"/>
  <c r="J53" i="2"/>
  <c r="J52" i="2"/>
  <c r="J51" i="2"/>
  <c r="G12" i="3"/>
  <c r="H12" i="3" s="1"/>
  <c r="K50" i="2"/>
  <c r="K60" i="16"/>
  <c r="F46" i="11"/>
  <c r="J56" i="16"/>
  <c r="J55" i="16"/>
  <c r="J54" i="16"/>
  <c r="J53" i="16"/>
  <c r="J52" i="16"/>
  <c r="J51" i="16"/>
  <c r="J50" i="16"/>
  <c r="J49" i="16"/>
  <c r="J48" i="16"/>
  <c r="J47" i="16"/>
  <c r="J46" i="16"/>
  <c r="J45" i="16"/>
  <c r="J44" i="16"/>
  <c r="J43" i="16"/>
  <c r="J42" i="16"/>
  <c r="J41" i="16"/>
  <c r="J49" i="2"/>
  <c r="J48" i="2"/>
  <c r="J47" i="2"/>
  <c r="J46" i="2"/>
  <c r="J45" i="2"/>
  <c r="J44" i="2"/>
  <c r="J43" i="2"/>
  <c r="J42" i="2"/>
  <c r="J41" i="2"/>
  <c r="J40" i="2"/>
  <c r="J39" i="2"/>
  <c r="J38" i="2"/>
  <c r="J37" i="2"/>
  <c r="J36" i="2"/>
  <c r="J35" i="2"/>
  <c r="G11" i="3"/>
  <c r="K34" i="2"/>
  <c r="K40" i="16"/>
  <c r="F80" i="11"/>
  <c r="AN33" i="2"/>
  <c r="AN32" i="2"/>
  <c r="AN31" i="2"/>
  <c r="AN30" i="2"/>
  <c r="AN29" i="2"/>
  <c r="AN28" i="2"/>
  <c r="AN27" i="2"/>
  <c r="AN26" i="2"/>
  <c r="AN25" i="2"/>
  <c r="AN24" i="2"/>
  <c r="AN23" i="2"/>
  <c r="AN22" i="2"/>
  <c r="AN21" i="2"/>
  <c r="AN20" i="2"/>
  <c r="AN19" i="2"/>
  <c r="AN18" i="2"/>
  <c r="AN17" i="2"/>
  <c r="AN16" i="2"/>
  <c r="AN15" i="2"/>
  <c r="AN14" i="2"/>
  <c r="AN13" i="2"/>
  <c r="AN12" i="2"/>
  <c r="AN11" i="2"/>
  <c r="AN10" i="2"/>
  <c r="AN9" i="2"/>
  <c r="J33" i="16"/>
  <c r="J32" i="16"/>
  <c r="J31" i="16"/>
  <c r="J30" i="16"/>
  <c r="J29" i="16"/>
  <c r="J28" i="16"/>
  <c r="J27" i="16"/>
  <c r="J33" i="2"/>
  <c r="J32" i="2"/>
  <c r="J31" i="2"/>
  <c r="J30" i="2"/>
  <c r="J29" i="2"/>
  <c r="J28" i="2"/>
  <c r="J27" i="2"/>
  <c r="J26" i="2"/>
  <c r="J25" i="2"/>
  <c r="J24" i="2"/>
  <c r="J23" i="2"/>
  <c r="J22" i="2"/>
  <c r="J21" i="2"/>
  <c r="J20" i="2"/>
  <c r="J19" i="2"/>
  <c r="J18" i="2"/>
  <c r="J17" i="2"/>
  <c r="J16" i="2"/>
  <c r="J15" i="2"/>
  <c r="J14" i="2"/>
  <c r="J13" i="2"/>
  <c r="J12" i="2"/>
  <c r="J11" i="2"/>
  <c r="J10" i="2"/>
  <c r="J9" i="2"/>
  <c r="G10" i="3"/>
  <c r="K8" i="2"/>
  <c r="K26" i="16"/>
  <c r="F37" i="11"/>
  <c r="K117" i="4"/>
  <c r="K116" i="4"/>
  <c r="K115" i="4"/>
  <c r="K114" i="4"/>
  <c r="K113" i="4"/>
  <c r="K112" i="4"/>
  <c r="K111" i="4"/>
  <c r="K110" i="4"/>
  <c r="K109" i="4"/>
  <c r="K108" i="4"/>
  <c r="K107" i="4"/>
  <c r="K106" i="4"/>
  <c r="K105" i="4"/>
  <c r="K104" i="4"/>
  <c r="K103" i="4"/>
  <c r="K102" i="4"/>
  <c r="K101" i="4"/>
  <c r="K40" i="9"/>
  <c r="L100" i="4"/>
  <c r="J27" i="12"/>
  <c r="K39" i="9"/>
  <c r="L99" i="4"/>
  <c r="J17" i="12"/>
  <c r="L27" i="10" s="1"/>
  <c r="L98" i="4"/>
  <c r="J14" i="12"/>
  <c r="L24" i="10" s="1"/>
  <c r="M35" i="9"/>
  <c r="N97" i="4"/>
  <c r="V15" i="19"/>
  <c r="L20" i="12"/>
  <c r="P30" i="10" s="1"/>
  <c r="Q97" i="4"/>
  <c r="O20" i="12"/>
  <c r="Q35" i="9"/>
  <c r="S97" i="4" s="1"/>
  <c r="N35" i="9"/>
  <c r="R97" i="4"/>
  <c r="P20" i="12"/>
  <c r="K33" i="9"/>
  <c r="L95" i="4"/>
  <c r="J24" i="12"/>
  <c r="U32" i="9"/>
  <c r="V94" i="4"/>
  <c r="T8" i="12"/>
  <c r="K31" i="9"/>
  <c r="L93" i="4"/>
  <c r="J10" i="12"/>
  <c r="K29" i="9"/>
  <c r="L92" i="4"/>
  <c r="J13" i="12"/>
  <c r="L23" i="10" s="1"/>
  <c r="X91" i="4"/>
  <c r="V19" i="12"/>
  <c r="K27" i="9"/>
  <c r="L91" i="4"/>
  <c r="J19" i="12"/>
  <c r="L29" i="10" s="1"/>
  <c r="X90" i="4"/>
  <c r="K25" i="9"/>
  <c r="L90" i="4"/>
  <c r="M89" i="4"/>
  <c r="M88" i="4"/>
  <c r="M24" i="9"/>
  <c r="N87" i="4"/>
  <c r="V8" i="19"/>
  <c r="L16" i="12"/>
  <c r="P26" i="10" s="1"/>
  <c r="Q87" i="4"/>
  <c r="O16" i="12"/>
  <c r="Q24" i="9"/>
  <c r="N24" i="9"/>
  <c r="R87" i="4"/>
  <c r="P16" i="12"/>
  <c r="K86" i="4"/>
  <c r="K85" i="4"/>
  <c r="K84" i="4"/>
  <c r="K83" i="4"/>
  <c r="K82" i="4"/>
  <c r="K81" i="4"/>
  <c r="K80" i="4"/>
  <c r="K79" i="4"/>
  <c r="K78" i="4"/>
  <c r="K77" i="4"/>
  <c r="K76" i="4"/>
  <c r="K22" i="9"/>
  <c r="L75" i="4"/>
  <c r="R74" i="4"/>
  <c r="R73" i="4"/>
  <c r="R72" i="4"/>
  <c r="R71" i="4"/>
  <c r="R70" i="4"/>
  <c r="P69" i="4"/>
  <c r="N22" i="12"/>
  <c r="R20" i="9"/>
  <c r="S69" i="4"/>
  <c r="Q22" i="12"/>
  <c r="Q74" i="4"/>
  <c r="Q73" i="4"/>
  <c r="Q72" i="4"/>
  <c r="Q71" i="4"/>
  <c r="Q70" i="4"/>
  <c r="N74" i="4"/>
  <c r="N73" i="4"/>
  <c r="N72" i="4"/>
  <c r="N71" i="4"/>
  <c r="N70" i="4"/>
  <c r="O69" i="4"/>
  <c r="M22" i="12"/>
  <c r="W68" i="4"/>
  <c r="W67" i="4"/>
  <c r="W18" i="9"/>
  <c r="X66" i="4"/>
  <c r="V15" i="12"/>
  <c r="K68" i="4"/>
  <c r="K67" i="4"/>
  <c r="K18" i="9"/>
  <c r="L66" i="4"/>
  <c r="J15" i="12"/>
  <c r="L25" i="10" s="1"/>
  <c r="K65" i="4"/>
  <c r="K64" i="4"/>
  <c r="K63" i="4"/>
  <c r="L62" i="4"/>
  <c r="J25" i="12"/>
  <c r="L60" i="4"/>
  <c r="L61" i="4" s="1"/>
  <c r="J21" i="12"/>
  <c r="L31" i="10" s="1"/>
  <c r="K59" i="4"/>
  <c r="K58" i="4"/>
  <c r="K57" i="4"/>
  <c r="K56" i="4"/>
  <c r="K55" i="4"/>
  <c r="K54" i="4"/>
  <c r="K53" i="4"/>
  <c r="K52" i="4"/>
  <c r="K51" i="4"/>
  <c r="K50" i="4"/>
  <c r="K49" i="4"/>
  <c r="K48" i="4"/>
  <c r="K47" i="4"/>
  <c r="K46" i="4"/>
  <c r="K45" i="4"/>
  <c r="K44" i="4"/>
  <c r="K43" i="4"/>
  <c r="K42" i="4"/>
  <c r="K41" i="4"/>
  <c r="K40" i="4"/>
  <c r="K39" i="4"/>
  <c r="K38" i="4"/>
  <c r="K37" i="4"/>
  <c r="K36" i="4"/>
  <c r="K35" i="4"/>
  <c r="K34" i="4"/>
  <c r="K33" i="4"/>
  <c r="K32" i="4"/>
  <c r="K31" i="4"/>
  <c r="K30" i="4"/>
  <c r="K29" i="4"/>
  <c r="K28" i="4"/>
  <c r="K27" i="4"/>
  <c r="K26" i="4"/>
  <c r="K25" i="4"/>
  <c r="K24" i="4"/>
  <c r="K23" i="4"/>
  <c r="K13" i="9"/>
  <c r="L22" i="4"/>
  <c r="J23" i="12"/>
  <c r="K21" i="4"/>
  <c r="K20" i="4"/>
  <c r="K19" i="4"/>
  <c r="K18" i="4"/>
  <c r="K17" i="4"/>
  <c r="J26" i="12"/>
  <c r="AM169" i="2"/>
  <c r="AL169" i="2"/>
  <c r="AK169" i="2"/>
  <c r="AJ169" i="2"/>
  <c r="AI169" i="2"/>
  <c r="AH169" i="2"/>
  <c r="AG169" i="2"/>
  <c r="AF169" i="2"/>
  <c r="AE169" i="2"/>
  <c r="AD169" i="2"/>
  <c r="AC169" i="2"/>
  <c r="AB169" i="2"/>
  <c r="AA169" i="2"/>
  <c r="Z169" i="2"/>
  <c r="Y169" i="2"/>
  <c r="X169" i="2"/>
  <c r="W169" i="2"/>
  <c r="V169" i="2"/>
  <c r="U169" i="2"/>
  <c r="T169" i="2"/>
  <c r="S169" i="2"/>
  <c r="R169" i="2"/>
  <c r="Q169" i="2"/>
  <c r="P169" i="2"/>
  <c r="O169" i="2"/>
  <c r="N169" i="2"/>
  <c r="M169" i="2"/>
  <c r="L169" i="2"/>
  <c r="K169" i="2"/>
  <c r="J169" i="2"/>
  <c r="B191" i="2"/>
  <c r="D191" i="2" s="1"/>
  <c r="B190" i="2"/>
  <c r="D190" i="2" s="1"/>
  <c r="B189" i="2"/>
  <c r="D189" i="2" s="1"/>
  <c r="B188" i="2"/>
  <c r="D188" i="2" s="1"/>
  <c r="B187" i="2"/>
  <c r="D187" i="2" s="1"/>
  <c r="B186" i="2"/>
  <c r="D186" i="2" s="1"/>
  <c r="B185" i="2"/>
  <c r="D185" i="2" s="1"/>
  <c r="B184" i="2"/>
  <c r="D184" i="2" s="1"/>
  <c r="B183" i="2"/>
  <c r="D183" i="2" s="1"/>
  <c r="B182" i="2"/>
  <c r="D182" i="2" s="1"/>
  <c r="B181" i="2"/>
  <c r="D181" i="2" s="1"/>
  <c r="B180" i="2"/>
  <c r="D180" i="2" s="1"/>
  <c r="B179" i="2"/>
  <c r="D179" i="2" s="1"/>
  <c r="B178" i="2"/>
  <c r="D178" i="2" s="1"/>
  <c r="B177" i="2"/>
  <c r="D177" i="2" s="1"/>
  <c r="B176" i="2"/>
  <c r="D176" i="2" s="1"/>
  <c r="B175" i="2"/>
  <c r="D175" i="2" s="1"/>
  <c r="C13" i="10"/>
  <c r="AJ21" i="3"/>
  <c r="AJ20" i="3"/>
  <c r="AK20" i="3" s="1"/>
  <c r="E19" i="3"/>
  <c r="AV169" i="2" l="1"/>
  <c r="AZ169" i="2"/>
  <c r="X18" i="9"/>
  <c r="Y18" i="9" s="1"/>
  <c r="AA15" i="3"/>
  <c r="Z9" i="11"/>
  <c r="S7" i="10" s="1"/>
  <c r="AE111" i="2"/>
  <c r="J62" i="9"/>
  <c r="K11" i="9"/>
  <c r="AD137" i="2"/>
  <c r="AD133" i="2"/>
  <c r="AD129" i="2"/>
  <c r="AD125" i="2"/>
  <c r="AD121" i="2"/>
  <c r="AD117" i="2"/>
  <c r="AD113" i="2"/>
  <c r="AD136" i="2"/>
  <c r="AD132" i="2"/>
  <c r="AD128" i="2"/>
  <c r="AD124" i="2"/>
  <c r="AD120" i="2"/>
  <c r="AD116" i="2"/>
  <c r="AD112" i="2"/>
  <c r="AD135" i="2"/>
  <c r="AD131" i="2"/>
  <c r="AD127" i="2"/>
  <c r="AD123" i="2"/>
  <c r="AD119" i="2"/>
  <c r="AD115" i="2"/>
  <c r="AD138" i="2"/>
  <c r="AD134" i="2"/>
  <c r="AD130" i="2"/>
  <c r="AD126" i="2"/>
  <c r="AD122" i="2"/>
  <c r="AD118" i="2"/>
  <c r="AD114" i="2"/>
  <c r="D89" i="4"/>
  <c r="D88" i="4"/>
  <c r="F19" i="3"/>
  <c r="J212" i="16"/>
  <c r="E18" i="11"/>
  <c r="J163" i="2"/>
  <c r="AI21" i="3"/>
  <c r="E21" i="3"/>
  <c r="J174" i="2" s="1"/>
  <c r="B198" i="2"/>
  <c r="D198" i="2" s="1"/>
  <c r="B197" i="2"/>
  <c r="D197" i="2" s="1"/>
  <c r="B196" i="2"/>
  <c r="D196" i="2" s="1"/>
  <c r="B195" i="2"/>
  <c r="D195" i="2" s="1"/>
  <c r="B194" i="2"/>
  <c r="D194" i="2" s="1"/>
  <c r="B193" i="2"/>
  <c r="D193" i="2" s="1"/>
  <c r="B192" i="2"/>
  <c r="D192" i="2" s="1"/>
  <c r="J173" i="2"/>
  <c r="J172" i="2"/>
  <c r="J171" i="2"/>
  <c r="J170" i="2"/>
  <c r="K173" i="2"/>
  <c r="K172" i="2"/>
  <c r="K171" i="2"/>
  <c r="K170" i="2"/>
  <c r="L173" i="2"/>
  <c r="L172" i="2"/>
  <c r="L171" i="2"/>
  <c r="L170" i="2"/>
  <c r="M173" i="2"/>
  <c r="M172" i="2"/>
  <c r="M171" i="2"/>
  <c r="M170" i="2"/>
  <c r="N173" i="2"/>
  <c r="N172" i="2"/>
  <c r="N171" i="2"/>
  <c r="N170" i="2"/>
  <c r="O173" i="2"/>
  <c r="O172" i="2"/>
  <c r="O171" i="2"/>
  <c r="O170" i="2"/>
  <c r="P173" i="2"/>
  <c r="P172" i="2"/>
  <c r="P171" i="2"/>
  <c r="P170" i="2"/>
  <c r="Q173" i="2"/>
  <c r="Q172" i="2"/>
  <c r="Q171" i="2"/>
  <c r="Q170" i="2"/>
  <c r="R173" i="2"/>
  <c r="R172" i="2"/>
  <c r="R171" i="2"/>
  <c r="R170" i="2"/>
  <c r="S173" i="2"/>
  <c r="S172" i="2"/>
  <c r="S171" i="2"/>
  <c r="S170" i="2"/>
  <c r="T173" i="2"/>
  <c r="T172" i="2"/>
  <c r="T171" i="2"/>
  <c r="T170" i="2"/>
  <c r="U173" i="2"/>
  <c r="U172" i="2"/>
  <c r="U171" i="2"/>
  <c r="U170" i="2"/>
  <c r="V173" i="2"/>
  <c r="V172" i="2"/>
  <c r="V171" i="2"/>
  <c r="V170" i="2"/>
  <c r="W173" i="2"/>
  <c r="W172" i="2"/>
  <c r="W171" i="2"/>
  <c r="W170" i="2"/>
  <c r="X173" i="2"/>
  <c r="X172" i="2"/>
  <c r="X171" i="2"/>
  <c r="X170" i="2"/>
  <c r="Y173" i="2"/>
  <c r="Y172" i="2"/>
  <c r="Y171" i="2"/>
  <c r="Y170" i="2"/>
  <c r="Z173" i="2"/>
  <c r="Z172" i="2"/>
  <c r="Z171" i="2"/>
  <c r="Z170" i="2"/>
  <c r="AA173" i="2"/>
  <c r="AA172" i="2"/>
  <c r="AA171" i="2"/>
  <c r="AA170" i="2"/>
  <c r="AB173" i="2"/>
  <c r="AB172" i="2"/>
  <c r="AB171" i="2"/>
  <c r="AB170" i="2"/>
  <c r="AC173" i="2"/>
  <c r="AC172" i="2"/>
  <c r="AC171" i="2"/>
  <c r="AC170" i="2"/>
  <c r="AD173" i="2"/>
  <c r="AD172" i="2"/>
  <c r="AD171" i="2"/>
  <c r="AD170" i="2"/>
  <c r="AE173" i="2"/>
  <c r="AE172" i="2"/>
  <c r="AE171" i="2"/>
  <c r="AE170" i="2"/>
  <c r="AF173" i="2"/>
  <c r="AF172" i="2"/>
  <c r="AF171" i="2"/>
  <c r="AF170" i="2"/>
  <c r="AG173" i="2"/>
  <c r="AG172" i="2"/>
  <c r="AG171" i="2"/>
  <c r="AG170" i="2"/>
  <c r="AH173" i="2"/>
  <c r="AH172" i="2"/>
  <c r="AH171" i="2"/>
  <c r="AH170" i="2"/>
  <c r="AI173" i="2"/>
  <c r="AI172" i="2"/>
  <c r="AI171" i="2"/>
  <c r="AI170" i="2"/>
  <c r="AJ173" i="2"/>
  <c r="AJ172" i="2"/>
  <c r="AJ171" i="2"/>
  <c r="AJ170" i="2"/>
  <c r="AK173" i="2"/>
  <c r="AK172" i="2"/>
  <c r="AK171" i="2"/>
  <c r="AK170" i="2"/>
  <c r="AL173" i="2"/>
  <c r="AL172" i="2"/>
  <c r="AL171" i="2"/>
  <c r="AL170" i="2"/>
  <c r="AM173" i="2"/>
  <c r="AM172" i="2"/>
  <c r="AM171" i="2"/>
  <c r="AM170" i="2"/>
  <c r="AU169" i="2"/>
  <c r="L21" i="4"/>
  <c r="L20" i="4"/>
  <c r="L19" i="4"/>
  <c r="L18" i="4"/>
  <c r="L17" i="4"/>
  <c r="P12" i="9"/>
  <c r="O12" i="9"/>
  <c r="L12" i="9"/>
  <c r="K26" i="12"/>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P13" i="9"/>
  <c r="O13" i="9"/>
  <c r="L13" i="9"/>
  <c r="M22" i="4"/>
  <c r="K23" i="12"/>
  <c r="O14" i="9"/>
  <c r="M60" i="4"/>
  <c r="M61" i="4" s="1"/>
  <c r="K21" i="12"/>
  <c r="N31" i="10" s="1"/>
  <c r="L65" i="4"/>
  <c r="L64" i="4"/>
  <c r="L63" i="4"/>
  <c r="P16" i="9"/>
  <c r="Q16" i="9" s="1"/>
  <c r="O16" i="9"/>
  <c r="L16" i="9"/>
  <c r="M62" i="4"/>
  <c r="K25" i="12"/>
  <c r="L68" i="4"/>
  <c r="L67" i="4"/>
  <c r="P18" i="9"/>
  <c r="L18" i="9"/>
  <c r="M66" i="4"/>
  <c r="K15" i="12"/>
  <c r="N25" i="10" s="1"/>
  <c r="X68" i="4"/>
  <c r="X67" i="4"/>
  <c r="Y66" i="4"/>
  <c r="W15" i="12"/>
  <c r="O74" i="4"/>
  <c r="O73" i="4"/>
  <c r="O72" i="4"/>
  <c r="O71" i="4"/>
  <c r="O70" i="4"/>
  <c r="S74" i="4"/>
  <c r="S73" i="4"/>
  <c r="S72" i="4"/>
  <c r="S71" i="4"/>
  <c r="S70" i="4"/>
  <c r="S20" i="9"/>
  <c r="T69" i="4"/>
  <c r="R22" i="12"/>
  <c r="P74" i="4"/>
  <c r="P73" i="4"/>
  <c r="P72" i="4"/>
  <c r="P71" i="4"/>
  <c r="P70" i="4"/>
  <c r="L86" i="4"/>
  <c r="L85" i="4"/>
  <c r="L84" i="4"/>
  <c r="L83" i="4"/>
  <c r="L82" i="4"/>
  <c r="L81" i="4"/>
  <c r="L80" i="4"/>
  <c r="L79" i="4"/>
  <c r="L78" i="4"/>
  <c r="L77" i="4"/>
  <c r="L76" i="4"/>
  <c r="P22" i="9"/>
  <c r="O22" i="9"/>
  <c r="Q75" i="4" s="1"/>
  <c r="L22" i="9"/>
  <c r="M75" i="4"/>
  <c r="R89" i="4"/>
  <c r="R88" i="4"/>
  <c r="P87" i="4"/>
  <c r="N16" i="12"/>
  <c r="R24" i="9"/>
  <c r="S87" i="4"/>
  <c r="Q16" i="12"/>
  <c r="Q89" i="4"/>
  <c r="Q88" i="4"/>
  <c r="N89" i="4"/>
  <c r="N88" i="4"/>
  <c r="O87" i="4"/>
  <c r="M16" i="12"/>
  <c r="P25" i="9"/>
  <c r="L25" i="9"/>
  <c r="M90" i="4"/>
  <c r="Y90" i="4"/>
  <c r="P27" i="9"/>
  <c r="L27" i="9"/>
  <c r="M91" i="4"/>
  <c r="K19" i="12"/>
  <c r="N29" i="10" s="1"/>
  <c r="Y91" i="4"/>
  <c r="W19" i="12"/>
  <c r="P29" i="9"/>
  <c r="O29" i="9"/>
  <c r="L29" i="9"/>
  <c r="M92" i="4"/>
  <c r="K13" i="12"/>
  <c r="N23" i="10" s="1"/>
  <c r="L20" i="10"/>
  <c r="P31" i="9"/>
  <c r="O31" i="9"/>
  <c r="L31" i="9"/>
  <c r="M93" i="4"/>
  <c r="K10" i="12"/>
  <c r="R18" i="10"/>
  <c r="V32" i="9"/>
  <c r="W94" i="4"/>
  <c r="U8" i="12"/>
  <c r="P33" i="9"/>
  <c r="O33" i="9"/>
  <c r="L33" i="9"/>
  <c r="M95" i="4"/>
  <c r="K24" i="12"/>
  <c r="P97" i="4"/>
  <c r="N20" i="12"/>
  <c r="R35" i="9"/>
  <c r="Q20" i="12"/>
  <c r="O97" i="4"/>
  <c r="M20" i="12"/>
  <c r="M98" i="4"/>
  <c r="K14" i="12"/>
  <c r="N24" i="10" s="1"/>
  <c r="P39" i="9"/>
  <c r="O39" i="9"/>
  <c r="L39" i="9"/>
  <c r="M99" i="4"/>
  <c r="K17" i="12"/>
  <c r="N27" i="10" s="1"/>
  <c r="L117" i="4"/>
  <c r="L116" i="4"/>
  <c r="L115" i="4"/>
  <c r="L114" i="4"/>
  <c r="L113" i="4"/>
  <c r="L112" i="4"/>
  <c r="L111" i="4"/>
  <c r="L110" i="4"/>
  <c r="L109" i="4"/>
  <c r="L108" i="4"/>
  <c r="L107" i="4"/>
  <c r="L106" i="4"/>
  <c r="L105" i="4"/>
  <c r="L104" i="4"/>
  <c r="L103" i="4"/>
  <c r="L102" i="4"/>
  <c r="L101" i="4"/>
  <c r="P40" i="9"/>
  <c r="O40" i="9"/>
  <c r="L40" i="9"/>
  <c r="M100" i="4"/>
  <c r="K27" i="12"/>
  <c r="K33" i="16"/>
  <c r="K32" i="16"/>
  <c r="K31" i="16"/>
  <c r="K30" i="16"/>
  <c r="K29" i="16"/>
  <c r="K28" i="16"/>
  <c r="K27" i="16"/>
  <c r="K33" i="2"/>
  <c r="K32" i="2"/>
  <c r="K31" i="2"/>
  <c r="K30" i="2"/>
  <c r="K29" i="2"/>
  <c r="K28" i="2"/>
  <c r="K27" i="2"/>
  <c r="K26" i="2"/>
  <c r="K25" i="2"/>
  <c r="K24" i="2"/>
  <c r="K23" i="2"/>
  <c r="K22" i="2"/>
  <c r="K21" i="2"/>
  <c r="K20" i="2"/>
  <c r="K19" i="2"/>
  <c r="K18" i="2"/>
  <c r="K17" i="2"/>
  <c r="K16" i="2"/>
  <c r="K15" i="2"/>
  <c r="K14" i="2"/>
  <c r="K13" i="2"/>
  <c r="K12" i="2"/>
  <c r="K11" i="2"/>
  <c r="K10" i="2"/>
  <c r="K9" i="2"/>
  <c r="H10" i="3"/>
  <c r="L8" i="2"/>
  <c r="L26" i="16"/>
  <c r="G37" i="11"/>
  <c r="K56" i="16"/>
  <c r="K55" i="16"/>
  <c r="K54" i="16"/>
  <c r="K53" i="16"/>
  <c r="K52" i="16"/>
  <c r="K51" i="16"/>
  <c r="K50" i="16"/>
  <c r="K49" i="16"/>
  <c r="K48" i="16"/>
  <c r="K47" i="16"/>
  <c r="K46" i="16"/>
  <c r="K45" i="16"/>
  <c r="K44" i="16"/>
  <c r="K43" i="16"/>
  <c r="K42" i="16"/>
  <c r="K41" i="16"/>
  <c r="K49" i="2"/>
  <c r="K48" i="2"/>
  <c r="K47" i="2"/>
  <c r="K46" i="2"/>
  <c r="K45" i="2"/>
  <c r="K44" i="2"/>
  <c r="K43" i="2"/>
  <c r="K42" i="2"/>
  <c r="K41" i="2"/>
  <c r="K40" i="2"/>
  <c r="K39" i="2"/>
  <c r="K38" i="2"/>
  <c r="K37" i="2"/>
  <c r="K36" i="2"/>
  <c r="K35" i="2"/>
  <c r="H11" i="3"/>
  <c r="L34" i="2"/>
  <c r="L40" i="16"/>
  <c r="G80" i="11"/>
  <c r="K62" i="16"/>
  <c r="K61" i="16"/>
  <c r="K63" i="2"/>
  <c r="K62" i="2"/>
  <c r="K61" i="2"/>
  <c r="K60" i="2"/>
  <c r="K59" i="2"/>
  <c r="K58" i="2"/>
  <c r="K57" i="2"/>
  <c r="K56" i="2"/>
  <c r="K55" i="2"/>
  <c r="K54" i="2"/>
  <c r="K53" i="2"/>
  <c r="K52" i="2"/>
  <c r="K51" i="2"/>
  <c r="L50" i="2"/>
  <c r="L60" i="16"/>
  <c r="G46" i="11"/>
  <c r="K25" i="16"/>
  <c r="K24" i="16"/>
  <c r="K23" i="16"/>
  <c r="K22" i="16"/>
  <c r="K21" i="16"/>
  <c r="K20" i="16"/>
  <c r="K19" i="16"/>
  <c r="K18" i="16"/>
  <c r="K74" i="2"/>
  <c r="K73" i="2"/>
  <c r="K72" i="2"/>
  <c r="K71" i="2"/>
  <c r="K70" i="2"/>
  <c r="K69" i="2"/>
  <c r="K68" i="2"/>
  <c r="K67" i="2"/>
  <c r="K66" i="2"/>
  <c r="K65" i="2"/>
  <c r="H13" i="3"/>
  <c r="L64" i="2"/>
  <c r="L17" i="16"/>
  <c r="K89" i="16"/>
  <c r="K88" i="16"/>
  <c r="K87" i="16"/>
  <c r="K86" i="16"/>
  <c r="K85" i="16"/>
  <c r="K84" i="16"/>
  <c r="K83" i="16"/>
  <c r="K82" i="16"/>
  <c r="K81" i="16"/>
  <c r="K80" i="16"/>
  <c r="K79" i="16"/>
  <c r="K78" i="16"/>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L75" i="2"/>
  <c r="L77" i="16"/>
  <c r="G8" i="11"/>
  <c r="H6" i="10" s="1"/>
  <c r="K178" i="16"/>
  <c r="K177" i="16"/>
  <c r="K176" i="16"/>
  <c r="K175" i="16"/>
  <c r="K174" i="16"/>
  <c r="K173" i="16"/>
  <c r="K172" i="16"/>
  <c r="K171" i="16"/>
  <c r="K170" i="16"/>
  <c r="K169" i="16"/>
  <c r="K168" i="16"/>
  <c r="K167" i="16"/>
  <c r="K166" i="16"/>
  <c r="K165" i="16"/>
  <c r="K164" i="16"/>
  <c r="K163" i="16"/>
  <c r="K162" i="16"/>
  <c r="K161" i="16"/>
  <c r="K160" i="16"/>
  <c r="K159" i="16"/>
  <c r="K158" i="16"/>
  <c r="K157" i="16"/>
  <c r="K156" i="16"/>
  <c r="K155" i="16"/>
  <c r="K154" i="16"/>
  <c r="K153" i="16"/>
  <c r="K152" i="16"/>
  <c r="K151" i="16"/>
  <c r="K150" i="16"/>
  <c r="K149" i="16"/>
  <c r="K148" i="16"/>
  <c r="K147" i="16"/>
  <c r="K146" i="16"/>
  <c r="K145" i="16"/>
  <c r="K144" i="16"/>
  <c r="K143" i="16"/>
  <c r="K142" i="16"/>
  <c r="K141" i="16"/>
  <c r="K140" i="16"/>
  <c r="K139" i="16"/>
  <c r="K138" i="16"/>
  <c r="K137" i="16"/>
  <c r="K136" i="16"/>
  <c r="K135" i="16"/>
  <c r="K134" i="16"/>
  <c r="K133" i="16"/>
  <c r="K132" i="16"/>
  <c r="K131" i="16"/>
  <c r="K130" i="16"/>
  <c r="K129" i="16"/>
  <c r="K143" i="2"/>
  <c r="K142" i="2"/>
  <c r="K141" i="2"/>
  <c r="K140" i="2"/>
  <c r="L139" i="2"/>
  <c r="L128" i="16"/>
  <c r="G22" i="11"/>
  <c r="K201" i="16"/>
  <c r="K200" i="16"/>
  <c r="K199" i="16"/>
  <c r="K198" i="16"/>
  <c r="K197" i="16"/>
  <c r="K196" i="16"/>
  <c r="K195" i="16"/>
  <c r="K194" i="16"/>
  <c r="K193" i="16"/>
  <c r="K192" i="16"/>
  <c r="K191" i="16"/>
  <c r="K190" i="16"/>
  <c r="K189" i="16"/>
  <c r="K188" i="16"/>
  <c r="K187" i="16"/>
  <c r="K186" i="16"/>
  <c r="K185" i="16"/>
  <c r="K184" i="16"/>
  <c r="K183" i="16"/>
  <c r="K182" i="16"/>
  <c r="K181" i="16"/>
  <c r="K180" i="16"/>
  <c r="H17" i="3"/>
  <c r="L179" i="16"/>
  <c r="G87" i="11"/>
  <c r="L144" i="2"/>
  <c r="K162" i="2"/>
  <c r="K161" i="2"/>
  <c r="K160" i="2"/>
  <c r="K159" i="2"/>
  <c r="K158" i="2"/>
  <c r="K157" i="2"/>
  <c r="K156" i="2"/>
  <c r="K155" i="2"/>
  <c r="K154" i="2"/>
  <c r="K153" i="2"/>
  <c r="K152" i="2"/>
  <c r="K151" i="2"/>
  <c r="K150" i="2"/>
  <c r="K149" i="2"/>
  <c r="K148" i="2"/>
  <c r="K147" i="2"/>
  <c r="K146" i="2"/>
  <c r="K211" i="16"/>
  <c r="K210" i="16"/>
  <c r="K209" i="16"/>
  <c r="K208" i="16"/>
  <c r="K207" i="16"/>
  <c r="K206" i="16"/>
  <c r="K205" i="16"/>
  <c r="K204" i="16"/>
  <c r="K203" i="16"/>
  <c r="L202" i="16"/>
  <c r="G23" i="11"/>
  <c r="L145" i="2"/>
  <c r="P10" i="9"/>
  <c r="O10" i="9"/>
  <c r="L10" i="9"/>
  <c r="M10" i="4"/>
  <c r="M11" i="4" s="1"/>
  <c r="K11" i="12"/>
  <c r="N21" i="10" s="1"/>
  <c r="K15" i="4"/>
  <c r="K14" i="4"/>
  <c r="K13" i="4"/>
  <c r="L12" i="4"/>
  <c r="J18" i="12"/>
  <c r="L28" i="10" s="1"/>
  <c r="AA92" i="4"/>
  <c r="Z29" i="9"/>
  <c r="K12" i="21"/>
  <c r="P11" i="21"/>
  <c r="H11" i="21"/>
  <c r="H12" i="21" s="1"/>
  <c r="K17" i="21"/>
  <c r="K16" i="21"/>
  <c r="K15" i="21"/>
  <c r="P14" i="21"/>
  <c r="H14" i="21"/>
  <c r="K21" i="21"/>
  <c r="K20" i="21"/>
  <c r="L19" i="21"/>
  <c r="H19" i="21"/>
  <c r="K28" i="21"/>
  <c r="K27" i="21"/>
  <c r="K26" i="21"/>
  <c r="K25" i="21"/>
  <c r="K24" i="21"/>
  <c r="L23" i="21"/>
  <c r="H23" i="21"/>
  <c r="K41" i="21"/>
  <c r="K40" i="21"/>
  <c r="K39" i="21"/>
  <c r="K38" i="21"/>
  <c r="K37" i="21"/>
  <c r="K36" i="21"/>
  <c r="K35" i="21"/>
  <c r="K34" i="21"/>
  <c r="K33" i="21"/>
  <c r="K32" i="21"/>
  <c r="K31" i="21"/>
  <c r="L30" i="21"/>
  <c r="H30" i="21"/>
  <c r="K45" i="21"/>
  <c r="K44" i="21"/>
  <c r="L43" i="21"/>
  <c r="H43" i="21"/>
  <c r="AB15" i="3" l="1"/>
  <c r="AA9" i="11"/>
  <c r="AF111" i="2"/>
  <c r="AE136" i="2"/>
  <c r="AE132" i="2"/>
  <c r="AE128" i="2"/>
  <c r="AE124" i="2"/>
  <c r="AE120" i="2"/>
  <c r="AE116" i="2"/>
  <c r="AE112" i="2"/>
  <c r="AE135" i="2"/>
  <c r="AE131" i="2"/>
  <c r="AE127" i="2"/>
  <c r="AE123" i="2"/>
  <c r="AE119" i="2"/>
  <c r="AE115" i="2"/>
  <c r="AE138" i="2"/>
  <c r="AE134" i="2"/>
  <c r="AE130" i="2"/>
  <c r="AE126" i="2"/>
  <c r="AE122" i="2"/>
  <c r="AE118" i="2"/>
  <c r="AE114" i="2"/>
  <c r="AE137" i="2"/>
  <c r="AE133" i="2"/>
  <c r="AE129" i="2"/>
  <c r="AE125" i="2"/>
  <c r="AE121" i="2"/>
  <c r="AE117" i="2"/>
  <c r="AE113" i="2"/>
  <c r="H45" i="21"/>
  <c r="H44" i="21"/>
  <c r="L45" i="21"/>
  <c r="L44" i="21"/>
  <c r="M43" i="21"/>
  <c r="H41" i="21"/>
  <c r="H40" i="21"/>
  <c r="H39" i="21"/>
  <c r="H38" i="21"/>
  <c r="H37" i="21"/>
  <c r="H36" i="21"/>
  <c r="H35" i="21"/>
  <c r="H34" i="21"/>
  <c r="H33" i="21"/>
  <c r="H32" i="21"/>
  <c r="H31" i="21"/>
  <c r="L41" i="21"/>
  <c r="L40" i="21"/>
  <c r="L39" i="21"/>
  <c r="L38" i="21"/>
  <c r="L37" i="21"/>
  <c r="L36" i="21"/>
  <c r="L35" i="21"/>
  <c r="L34" i="21"/>
  <c r="L33" i="21"/>
  <c r="L32" i="21"/>
  <c r="L31" i="21"/>
  <c r="M30" i="21"/>
  <c r="H28" i="21"/>
  <c r="H27" i="21"/>
  <c r="H26" i="21"/>
  <c r="H25" i="21"/>
  <c r="H24" i="21"/>
  <c r="L28" i="21"/>
  <c r="L27" i="21"/>
  <c r="L26" i="21"/>
  <c r="L25" i="21"/>
  <c r="L24" i="21"/>
  <c r="M23" i="21"/>
  <c r="H21" i="21"/>
  <c r="H20" i="21"/>
  <c r="L21" i="21"/>
  <c r="L20" i="21"/>
  <c r="M19" i="21"/>
  <c r="H17" i="21"/>
  <c r="H16" i="21"/>
  <c r="H15" i="21"/>
  <c r="P17" i="21"/>
  <c r="P16" i="21"/>
  <c r="P15" i="21"/>
  <c r="Q14" i="21"/>
  <c r="P12" i="21"/>
  <c r="Q11" i="21"/>
  <c r="AA29" i="9"/>
  <c r="AB92" i="4"/>
  <c r="L15" i="4"/>
  <c r="L14" i="4"/>
  <c r="L13" i="4"/>
  <c r="P11" i="9"/>
  <c r="P62" i="9" s="1"/>
  <c r="O11" i="9"/>
  <c r="O62" i="9" s="1"/>
  <c r="L11" i="9"/>
  <c r="L62" i="9" s="1"/>
  <c r="M12" i="4"/>
  <c r="K18" i="12"/>
  <c r="N28" i="10" s="1"/>
  <c r="M10" i="9"/>
  <c r="N10" i="4"/>
  <c r="N11" i="4" s="1"/>
  <c r="V3" i="19"/>
  <c r="L11" i="12"/>
  <c r="P21" i="10" s="1"/>
  <c r="Q10" i="4"/>
  <c r="Q11" i="4" s="1"/>
  <c r="O11" i="12"/>
  <c r="Q10" i="9"/>
  <c r="N10" i="9"/>
  <c r="R10" i="4"/>
  <c r="R11" i="4" s="1"/>
  <c r="P11" i="12"/>
  <c r="K62" i="9"/>
  <c r="L162" i="2"/>
  <c r="L161" i="2"/>
  <c r="L160" i="2"/>
  <c r="L159" i="2"/>
  <c r="L158" i="2"/>
  <c r="L157" i="2"/>
  <c r="L156" i="2"/>
  <c r="L155" i="2"/>
  <c r="L154" i="2"/>
  <c r="L153" i="2"/>
  <c r="L152" i="2"/>
  <c r="L151" i="2"/>
  <c r="L150" i="2"/>
  <c r="L149" i="2"/>
  <c r="L148" i="2"/>
  <c r="L147" i="2"/>
  <c r="L146" i="2"/>
  <c r="L211" i="16"/>
  <c r="L210" i="16"/>
  <c r="L209" i="16"/>
  <c r="L208" i="16"/>
  <c r="L207" i="16"/>
  <c r="L206" i="16"/>
  <c r="L205" i="16"/>
  <c r="L204" i="16"/>
  <c r="L203" i="16"/>
  <c r="M202" i="16"/>
  <c r="H23" i="11"/>
  <c r="M145" i="2"/>
  <c r="L201" i="16"/>
  <c r="L200" i="16"/>
  <c r="L199" i="16"/>
  <c r="L198" i="16"/>
  <c r="L197" i="16"/>
  <c r="L196" i="16"/>
  <c r="L195" i="16"/>
  <c r="L194" i="16"/>
  <c r="L193" i="16"/>
  <c r="L192" i="16"/>
  <c r="L191" i="16"/>
  <c r="L190" i="16"/>
  <c r="L189" i="16"/>
  <c r="L188" i="16"/>
  <c r="L187" i="16"/>
  <c r="L186" i="16"/>
  <c r="L185" i="16"/>
  <c r="L184" i="16"/>
  <c r="L183" i="16"/>
  <c r="L182" i="16"/>
  <c r="L181" i="16"/>
  <c r="L180" i="16"/>
  <c r="I17" i="3"/>
  <c r="M179" i="16"/>
  <c r="H87" i="11"/>
  <c r="M144" i="2"/>
  <c r="L178" i="16"/>
  <c r="L177" i="16"/>
  <c r="L176" i="16"/>
  <c r="L175" i="16"/>
  <c r="L174" i="16"/>
  <c r="L173" i="16"/>
  <c r="L172" i="16"/>
  <c r="L171" i="16"/>
  <c r="L170" i="16"/>
  <c r="L169" i="16"/>
  <c r="L168" i="16"/>
  <c r="L167" i="16"/>
  <c r="L166" i="16"/>
  <c r="L165" i="16"/>
  <c r="L164" i="16"/>
  <c r="L163" i="16"/>
  <c r="L162" i="16"/>
  <c r="L161" i="16"/>
  <c r="L160" i="16"/>
  <c r="L159" i="16"/>
  <c r="L158" i="16"/>
  <c r="L157" i="16"/>
  <c r="L156" i="16"/>
  <c r="L155" i="16"/>
  <c r="L154" i="16"/>
  <c r="L153" i="16"/>
  <c r="L152" i="16"/>
  <c r="L151" i="16"/>
  <c r="L150" i="16"/>
  <c r="L149" i="16"/>
  <c r="L148" i="16"/>
  <c r="L147" i="16"/>
  <c r="L146" i="16"/>
  <c r="L145" i="16"/>
  <c r="L144" i="16"/>
  <c r="L143" i="16"/>
  <c r="L142" i="16"/>
  <c r="L141" i="16"/>
  <c r="L140" i="16"/>
  <c r="L139" i="16"/>
  <c r="L138" i="16"/>
  <c r="L137" i="16"/>
  <c r="L136" i="16"/>
  <c r="L135" i="16"/>
  <c r="L134" i="16"/>
  <c r="L133" i="16"/>
  <c r="L132" i="16"/>
  <c r="L131" i="16"/>
  <c r="L130" i="16"/>
  <c r="L129" i="16"/>
  <c r="L143" i="2"/>
  <c r="L142" i="2"/>
  <c r="L141" i="2"/>
  <c r="L140" i="2"/>
  <c r="I16" i="3"/>
  <c r="M139" i="2"/>
  <c r="M128" i="16"/>
  <c r="H22" i="11"/>
  <c r="L89" i="16"/>
  <c r="L88" i="16"/>
  <c r="L87" i="16"/>
  <c r="L86" i="16"/>
  <c r="L85" i="16"/>
  <c r="L84" i="16"/>
  <c r="L83" i="16"/>
  <c r="L82" i="16"/>
  <c r="L81" i="16"/>
  <c r="L80" i="16"/>
  <c r="L79" i="16"/>
  <c r="L78" i="16"/>
  <c r="L110" i="2"/>
  <c r="L109" i="2"/>
  <c r="L108" i="2"/>
  <c r="L107" i="2"/>
  <c r="L106"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7" i="2"/>
  <c r="L76" i="2"/>
  <c r="I14" i="3"/>
  <c r="M75" i="2"/>
  <c r="M77" i="16"/>
  <c r="H8" i="11"/>
  <c r="J6" i="10" s="1"/>
  <c r="L25" i="16"/>
  <c r="L24" i="16"/>
  <c r="L23" i="16"/>
  <c r="L22" i="16"/>
  <c r="L21" i="16"/>
  <c r="L20" i="16"/>
  <c r="L19" i="16"/>
  <c r="L18" i="16"/>
  <c r="L74" i="2"/>
  <c r="L73" i="2"/>
  <c r="L72" i="2"/>
  <c r="L71" i="2"/>
  <c r="L70" i="2"/>
  <c r="L69" i="2"/>
  <c r="L68" i="2"/>
  <c r="L67" i="2"/>
  <c r="L66" i="2"/>
  <c r="L65" i="2"/>
  <c r="I13" i="3"/>
  <c r="M64" i="2"/>
  <c r="M17" i="16"/>
  <c r="L62" i="16"/>
  <c r="L61" i="16"/>
  <c r="L63" i="2"/>
  <c r="L62" i="2"/>
  <c r="L61" i="2"/>
  <c r="L60" i="2"/>
  <c r="L59" i="2"/>
  <c r="L58" i="2"/>
  <c r="L57" i="2"/>
  <c r="L56" i="2"/>
  <c r="L55" i="2"/>
  <c r="L54" i="2"/>
  <c r="L53" i="2"/>
  <c r="L52" i="2"/>
  <c r="L51" i="2"/>
  <c r="I12" i="3"/>
  <c r="M50" i="2"/>
  <c r="M60" i="16"/>
  <c r="H46" i="11"/>
  <c r="L56" i="16"/>
  <c r="L55" i="16"/>
  <c r="L54" i="16"/>
  <c r="L53" i="16"/>
  <c r="L52" i="16"/>
  <c r="L51" i="16"/>
  <c r="L50" i="16"/>
  <c r="L49" i="16"/>
  <c r="L48" i="16"/>
  <c r="L47" i="16"/>
  <c r="L46" i="16"/>
  <c r="L45" i="16"/>
  <c r="L44" i="16"/>
  <c r="L43" i="16"/>
  <c r="L42" i="16"/>
  <c r="L41" i="16"/>
  <c r="L49" i="2"/>
  <c r="L48" i="2"/>
  <c r="L47" i="2"/>
  <c r="L46" i="2"/>
  <c r="L45" i="2"/>
  <c r="L44" i="2"/>
  <c r="L43" i="2"/>
  <c r="L42" i="2"/>
  <c r="L41" i="2"/>
  <c r="L40" i="2"/>
  <c r="L39" i="2"/>
  <c r="L38" i="2"/>
  <c r="L37" i="2"/>
  <c r="L36" i="2"/>
  <c r="L35" i="2"/>
  <c r="I11" i="3"/>
  <c r="M34" i="2"/>
  <c r="M40" i="16"/>
  <c r="H80" i="11"/>
  <c r="L33" i="16"/>
  <c r="L32" i="16"/>
  <c r="L31" i="16"/>
  <c r="L30" i="16"/>
  <c r="L29" i="16"/>
  <c r="L28" i="16"/>
  <c r="L27" i="16"/>
  <c r="L33" i="2"/>
  <c r="L32" i="2"/>
  <c r="L31" i="2"/>
  <c r="L30" i="2"/>
  <c r="L29" i="2"/>
  <c r="L28" i="2"/>
  <c r="L27" i="2"/>
  <c r="L26" i="2"/>
  <c r="L25" i="2"/>
  <c r="L24" i="2"/>
  <c r="L23" i="2"/>
  <c r="L22" i="2"/>
  <c r="L21" i="2"/>
  <c r="L20" i="2"/>
  <c r="L19" i="2"/>
  <c r="L18" i="2"/>
  <c r="L17" i="2"/>
  <c r="L16" i="2"/>
  <c r="L15" i="2"/>
  <c r="L14" i="2"/>
  <c r="L13" i="2"/>
  <c r="L12" i="2"/>
  <c r="L11" i="2"/>
  <c r="L10" i="2"/>
  <c r="L9" i="2"/>
  <c r="I10" i="3"/>
  <c r="M8" i="2"/>
  <c r="M26" i="16"/>
  <c r="H37" i="11"/>
  <c r="M117" i="4"/>
  <c r="M116" i="4"/>
  <c r="M115" i="4"/>
  <c r="M114" i="4"/>
  <c r="M113" i="4"/>
  <c r="M112" i="4"/>
  <c r="M111" i="4"/>
  <c r="M110" i="4"/>
  <c r="M109" i="4"/>
  <c r="M108" i="4"/>
  <c r="M107" i="4"/>
  <c r="M106" i="4"/>
  <c r="M105" i="4"/>
  <c r="M104" i="4"/>
  <c r="M103" i="4"/>
  <c r="M102" i="4"/>
  <c r="M101" i="4"/>
  <c r="M40" i="9"/>
  <c r="N100" i="4"/>
  <c r="V18" i="19"/>
  <c r="L27" i="12"/>
  <c r="Q100" i="4"/>
  <c r="O27" i="12"/>
  <c r="Q40" i="9"/>
  <c r="N40" i="9"/>
  <c r="R100" i="4"/>
  <c r="P27" i="12"/>
  <c r="M39" i="9"/>
  <c r="N99" i="4"/>
  <c r="V17" i="19"/>
  <c r="L17" i="12"/>
  <c r="P27" i="10" s="1"/>
  <c r="Q99" i="4"/>
  <c r="O17" i="12"/>
  <c r="Q39" i="9"/>
  <c r="N39" i="9"/>
  <c r="R99" i="4"/>
  <c r="P17" i="12"/>
  <c r="N98" i="4"/>
  <c r="V16" i="19"/>
  <c r="L14" i="12"/>
  <c r="P24" i="10" s="1"/>
  <c r="Q98" i="4"/>
  <c r="O14" i="12"/>
  <c r="S98" i="4"/>
  <c r="P14" i="12"/>
  <c r="S35" i="9"/>
  <c r="T97" i="4"/>
  <c r="R20" i="12"/>
  <c r="M33" i="9"/>
  <c r="N95" i="4"/>
  <c r="V14" i="19"/>
  <c r="L24" i="12"/>
  <c r="Q95" i="4"/>
  <c r="O24" i="12"/>
  <c r="Q33" i="9"/>
  <c r="N33" i="9"/>
  <c r="R95" i="4"/>
  <c r="P24" i="12"/>
  <c r="S18" i="10"/>
  <c r="W32" i="9"/>
  <c r="X94" i="4"/>
  <c r="V8" i="12"/>
  <c r="N20" i="10"/>
  <c r="M31" i="9"/>
  <c r="N93" i="4"/>
  <c r="V12" i="19"/>
  <c r="L10" i="12"/>
  <c r="Q93" i="4"/>
  <c r="O10" i="12"/>
  <c r="Q31" i="9"/>
  <c r="N31" i="9"/>
  <c r="R93" i="4"/>
  <c r="P10" i="12"/>
  <c r="J30" i="12"/>
  <c r="M29" i="9"/>
  <c r="N92" i="4"/>
  <c r="V11" i="19"/>
  <c r="L13" i="12"/>
  <c r="P23" i="10" s="1"/>
  <c r="Q92" i="4"/>
  <c r="O13" i="12"/>
  <c r="Q29" i="9"/>
  <c r="N29" i="9"/>
  <c r="R92" i="4"/>
  <c r="P13" i="12"/>
  <c r="Z91" i="4"/>
  <c r="X19" i="12"/>
  <c r="Y19" i="12" s="1"/>
  <c r="M27" i="9"/>
  <c r="N91" i="4"/>
  <c r="V10" i="19"/>
  <c r="L19" i="12"/>
  <c r="P29" i="10" s="1"/>
  <c r="N27" i="9"/>
  <c r="R91" i="4"/>
  <c r="P19" i="12"/>
  <c r="Z90" i="4"/>
  <c r="M25" i="9"/>
  <c r="O90" i="4" s="1"/>
  <c r="N90" i="4"/>
  <c r="V9" i="19"/>
  <c r="N25" i="9"/>
  <c r="P90" i="4" s="1"/>
  <c r="R90" i="4"/>
  <c r="O89" i="4"/>
  <c r="O88" i="4"/>
  <c r="S89" i="4"/>
  <c r="S88" i="4"/>
  <c r="S24" i="9"/>
  <c r="T87" i="4"/>
  <c r="R16" i="12"/>
  <c r="P89" i="4"/>
  <c r="P88" i="4"/>
  <c r="M86" i="4"/>
  <c r="M85" i="4"/>
  <c r="M84" i="4"/>
  <c r="M83" i="4"/>
  <c r="M82" i="4"/>
  <c r="M81" i="4"/>
  <c r="M80" i="4"/>
  <c r="M79" i="4"/>
  <c r="M78" i="4"/>
  <c r="M77" i="4"/>
  <c r="M76" i="4"/>
  <c r="M22" i="9"/>
  <c r="O75" i="4" s="1"/>
  <c r="N75" i="4"/>
  <c r="V7" i="19"/>
  <c r="Q86" i="4"/>
  <c r="Q85" i="4"/>
  <c r="Q84" i="4"/>
  <c r="Q83" i="4"/>
  <c r="Q82" i="4"/>
  <c r="Q81" i="4"/>
  <c r="Q80" i="4"/>
  <c r="Q79" i="4"/>
  <c r="Q78" i="4"/>
  <c r="Q77" i="4"/>
  <c r="Q76" i="4"/>
  <c r="Q22" i="9"/>
  <c r="N22" i="9"/>
  <c r="P75" i="4" s="1"/>
  <c r="R75" i="4"/>
  <c r="T74" i="4"/>
  <c r="T73" i="4"/>
  <c r="T72" i="4"/>
  <c r="T71" i="4"/>
  <c r="T70" i="4"/>
  <c r="T20" i="9"/>
  <c r="U69" i="4"/>
  <c r="S22" i="12"/>
  <c r="Z66" i="4"/>
  <c r="X15" i="12"/>
  <c r="Y15" i="12" s="1"/>
  <c r="Y68" i="4"/>
  <c r="Y67" i="4"/>
  <c r="M68" i="4"/>
  <c r="M67" i="4"/>
  <c r="M18" i="9"/>
  <c r="N66" i="4"/>
  <c r="V5" i="19"/>
  <c r="L15" i="12"/>
  <c r="P25" i="10" s="1"/>
  <c r="N18" i="9"/>
  <c r="R66" i="4"/>
  <c r="P15" i="12"/>
  <c r="M65" i="4"/>
  <c r="M64" i="4"/>
  <c r="M63" i="4"/>
  <c r="M16" i="9"/>
  <c r="N62" i="4"/>
  <c r="L25" i="12"/>
  <c r="Q62" i="4"/>
  <c r="O25" i="12"/>
  <c r="N16" i="9"/>
  <c r="R62" i="4"/>
  <c r="P25" i="12"/>
  <c r="M14" i="9"/>
  <c r="O60" i="4" s="1"/>
  <c r="N61" i="4"/>
  <c r="L21" i="12"/>
  <c r="P31" i="10" s="1"/>
  <c r="Q60" i="4"/>
  <c r="Q61" i="4" s="1"/>
  <c r="O21" i="12"/>
  <c r="Q14" i="9"/>
  <c r="N14" i="9"/>
  <c r="R60" i="4"/>
  <c r="R61" i="4" s="1"/>
  <c r="P21" i="12"/>
  <c r="M59" i="4"/>
  <c r="M58" i="4"/>
  <c r="M57" i="4"/>
  <c r="M56" i="4"/>
  <c r="M55" i="4"/>
  <c r="M54" i="4"/>
  <c r="M53" i="4"/>
  <c r="M52" i="4"/>
  <c r="M51" i="4"/>
  <c r="M50" i="4"/>
  <c r="M49" i="4"/>
  <c r="M48" i="4"/>
  <c r="M47" i="4"/>
  <c r="M46" i="4"/>
  <c r="M45" i="4"/>
  <c r="M44" i="4"/>
  <c r="M43" i="4"/>
  <c r="M42" i="4"/>
  <c r="M41" i="4"/>
  <c r="M40" i="4"/>
  <c r="M39" i="4"/>
  <c r="M38" i="4"/>
  <c r="M37" i="4"/>
  <c r="M36" i="4"/>
  <c r="M35" i="4"/>
  <c r="M34" i="4"/>
  <c r="M33" i="4"/>
  <c r="M32" i="4"/>
  <c r="M31" i="4"/>
  <c r="M30" i="4"/>
  <c r="M29" i="4"/>
  <c r="M28" i="4"/>
  <c r="M27" i="4"/>
  <c r="M26" i="4"/>
  <c r="M25" i="4"/>
  <c r="M24" i="4"/>
  <c r="M23" i="4"/>
  <c r="M13" i="9"/>
  <c r="N22" i="4"/>
  <c r="L23" i="12"/>
  <c r="Q22" i="4"/>
  <c r="O23" i="12"/>
  <c r="Q13" i="9"/>
  <c r="N13" i="9"/>
  <c r="R22" i="4"/>
  <c r="P23" i="12"/>
  <c r="M21" i="4"/>
  <c r="M20" i="4"/>
  <c r="M19" i="4"/>
  <c r="M18" i="4"/>
  <c r="M17" i="4"/>
  <c r="M12" i="9"/>
  <c r="N16" i="4"/>
  <c r="L26" i="12"/>
  <c r="Q16" i="4"/>
  <c r="O26" i="12"/>
  <c r="Q12" i="9"/>
  <c r="N12" i="9"/>
  <c r="R16" i="4"/>
  <c r="P26" i="12"/>
  <c r="AJ22" i="3"/>
  <c r="B212" i="2"/>
  <c r="D212" i="2" s="1"/>
  <c r="B211" i="2"/>
  <c r="D211" i="2" s="1"/>
  <c r="B210" i="2"/>
  <c r="D210" i="2" s="1"/>
  <c r="B209" i="2"/>
  <c r="D209" i="2" s="1"/>
  <c r="B208" i="2"/>
  <c r="D208" i="2" s="1"/>
  <c r="B207" i="2"/>
  <c r="D207" i="2" s="1"/>
  <c r="B206" i="2"/>
  <c r="D206" i="2" s="1"/>
  <c r="B205" i="2"/>
  <c r="D205" i="2" s="1"/>
  <c r="B204" i="2"/>
  <c r="D204" i="2" s="1"/>
  <c r="B203" i="2"/>
  <c r="D203" i="2" s="1"/>
  <c r="B202" i="2"/>
  <c r="D202" i="2" s="1"/>
  <c r="B201" i="2"/>
  <c r="D201" i="2" s="1"/>
  <c r="B200" i="2"/>
  <c r="D200" i="2" s="1"/>
  <c r="B199" i="2"/>
  <c r="D199" i="2" s="1"/>
  <c r="J190" i="2"/>
  <c r="J189" i="2"/>
  <c r="J188" i="2"/>
  <c r="J187" i="2"/>
  <c r="J186" i="2"/>
  <c r="J185" i="2"/>
  <c r="J184" i="2"/>
  <c r="J183" i="2"/>
  <c r="J182" i="2"/>
  <c r="J181" i="2"/>
  <c r="J180" i="2"/>
  <c r="J179" i="2"/>
  <c r="J178" i="2"/>
  <c r="J177" i="2"/>
  <c r="J176" i="2"/>
  <c r="J175" i="2"/>
  <c r="F21" i="3"/>
  <c r="J237" i="16"/>
  <c r="E42" i="11"/>
  <c r="J168" i="2"/>
  <c r="J167" i="2"/>
  <c r="J166" i="2"/>
  <c r="J165" i="2"/>
  <c r="J164" i="2"/>
  <c r="J229" i="16"/>
  <c r="J228" i="16"/>
  <c r="J227" i="16"/>
  <c r="J226" i="16"/>
  <c r="J225" i="16"/>
  <c r="J224" i="16"/>
  <c r="J223" i="16"/>
  <c r="J222" i="16"/>
  <c r="J221" i="16"/>
  <c r="J220" i="16"/>
  <c r="J219" i="16"/>
  <c r="J218" i="16"/>
  <c r="J217" i="16"/>
  <c r="J216" i="16"/>
  <c r="J215" i="16"/>
  <c r="J214" i="16"/>
  <c r="J213" i="16"/>
  <c r="G19" i="3"/>
  <c r="K212" i="16"/>
  <c r="F18" i="11"/>
  <c r="K163" i="2"/>
  <c r="AF135" i="2" l="1"/>
  <c r="AF131" i="2"/>
  <c r="AF127" i="2"/>
  <c r="AF123" i="2"/>
  <c r="AF119" i="2"/>
  <c r="AF115" i="2"/>
  <c r="AF138" i="2"/>
  <c r="AF134" i="2"/>
  <c r="AF130" i="2"/>
  <c r="AF126" i="2"/>
  <c r="AF122" i="2"/>
  <c r="AF118" i="2"/>
  <c r="AF114" i="2"/>
  <c r="AF137" i="2"/>
  <c r="AF133" i="2"/>
  <c r="AF129" i="2"/>
  <c r="AF125" i="2"/>
  <c r="AF121" i="2"/>
  <c r="AF117" i="2"/>
  <c r="AF113" i="2"/>
  <c r="AF136" i="2"/>
  <c r="AF132" i="2"/>
  <c r="AF128" i="2"/>
  <c r="AF124" i="2"/>
  <c r="AF120" i="2"/>
  <c r="AF116" i="2"/>
  <c r="AF112" i="2"/>
  <c r="AC15" i="3"/>
  <c r="AB9" i="11"/>
  <c r="AC9" i="11" s="1"/>
  <c r="AG111" i="2"/>
  <c r="K30" i="12"/>
  <c r="K168" i="2"/>
  <c r="K167" i="2"/>
  <c r="K166" i="2"/>
  <c r="K165" i="2"/>
  <c r="K164" i="2"/>
  <c r="K229" i="16"/>
  <c r="K228" i="16"/>
  <c r="K227" i="16"/>
  <c r="K226" i="16"/>
  <c r="K225" i="16"/>
  <c r="K224" i="16"/>
  <c r="K223" i="16"/>
  <c r="K222" i="16"/>
  <c r="K221" i="16"/>
  <c r="K220" i="16"/>
  <c r="K219" i="16"/>
  <c r="K218" i="16"/>
  <c r="K217" i="16"/>
  <c r="K216" i="16"/>
  <c r="K215" i="16"/>
  <c r="K214" i="16"/>
  <c r="K213" i="16"/>
  <c r="H19" i="3"/>
  <c r="L212" i="16"/>
  <c r="G18" i="11"/>
  <c r="L163" i="2"/>
  <c r="J249" i="16"/>
  <c r="J248" i="16"/>
  <c r="J247" i="16"/>
  <c r="J246" i="16"/>
  <c r="J245" i="16"/>
  <c r="J244" i="16"/>
  <c r="J243" i="16"/>
  <c r="J242" i="16"/>
  <c r="J241" i="16"/>
  <c r="J240" i="16"/>
  <c r="J239" i="16"/>
  <c r="J238" i="16"/>
  <c r="G21" i="3"/>
  <c r="K237" i="16"/>
  <c r="F42" i="11"/>
  <c r="K174" i="2"/>
  <c r="B218" i="2"/>
  <c r="D218" i="2" s="1"/>
  <c r="B217" i="2"/>
  <c r="D217" i="2" s="1"/>
  <c r="B216" i="2"/>
  <c r="D216" i="2" s="1"/>
  <c r="B215" i="2"/>
  <c r="D215" i="2" s="1"/>
  <c r="B214" i="2"/>
  <c r="D214" i="2" s="1"/>
  <c r="B213" i="2"/>
  <c r="D213" i="2" s="1"/>
  <c r="AI22" i="3"/>
  <c r="E22" i="3"/>
  <c r="AJ23" i="3"/>
  <c r="C8" i="10"/>
  <c r="R21" i="4"/>
  <c r="R20" i="4"/>
  <c r="R19" i="4"/>
  <c r="R18" i="4"/>
  <c r="R17" i="4"/>
  <c r="P16" i="4"/>
  <c r="N26" i="12"/>
  <c r="R12" i="9"/>
  <c r="S12" i="9" s="1"/>
  <c r="S16" i="4"/>
  <c r="Q26" i="12"/>
  <c r="Q21" i="4"/>
  <c r="Q20" i="4"/>
  <c r="Q19" i="4"/>
  <c r="Q18" i="4"/>
  <c r="Q17" i="4"/>
  <c r="N21" i="4"/>
  <c r="N20" i="4"/>
  <c r="N19" i="4"/>
  <c r="N18" i="4"/>
  <c r="N17" i="4"/>
  <c r="O16" i="4"/>
  <c r="M26" i="12"/>
  <c r="R59" i="4"/>
  <c r="R58" i="4"/>
  <c r="R57" i="4"/>
  <c r="R56" i="4"/>
  <c r="R55" i="4"/>
  <c r="R54" i="4"/>
  <c r="R53" i="4"/>
  <c r="R52" i="4"/>
  <c r="R51" i="4"/>
  <c r="R50" i="4"/>
  <c r="R49" i="4"/>
  <c r="R48" i="4"/>
  <c r="R47" i="4"/>
  <c r="R46" i="4"/>
  <c r="R45" i="4"/>
  <c r="R44" i="4"/>
  <c r="R43" i="4"/>
  <c r="R42" i="4"/>
  <c r="R41" i="4"/>
  <c r="R40" i="4"/>
  <c r="R39" i="4"/>
  <c r="R38" i="4"/>
  <c r="R37" i="4"/>
  <c r="R36" i="4"/>
  <c r="R35" i="4"/>
  <c r="R34" i="4"/>
  <c r="R33" i="4"/>
  <c r="R32" i="4"/>
  <c r="R31" i="4"/>
  <c r="R30" i="4"/>
  <c r="R29" i="4"/>
  <c r="R28" i="4"/>
  <c r="R27" i="4"/>
  <c r="R26" i="4"/>
  <c r="R25" i="4"/>
  <c r="R24" i="4"/>
  <c r="R23" i="4"/>
  <c r="P22" i="4"/>
  <c r="N23" i="12"/>
  <c r="R13" i="9"/>
  <c r="S22" i="4"/>
  <c r="Q23" i="12"/>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N59" i="4"/>
  <c r="N58" i="4"/>
  <c r="N57" i="4"/>
  <c r="N56" i="4"/>
  <c r="N55" i="4"/>
  <c r="N54" i="4"/>
  <c r="N53" i="4"/>
  <c r="N52" i="4"/>
  <c r="N51" i="4"/>
  <c r="N50" i="4"/>
  <c r="N49" i="4"/>
  <c r="N48" i="4"/>
  <c r="N47" i="4"/>
  <c r="N46" i="4"/>
  <c r="N45" i="4"/>
  <c r="N44" i="4"/>
  <c r="N43" i="4"/>
  <c r="N42" i="4"/>
  <c r="N41" i="4"/>
  <c r="N40" i="4"/>
  <c r="N39" i="4"/>
  <c r="N38" i="4"/>
  <c r="N37" i="4"/>
  <c r="N36" i="4"/>
  <c r="N35" i="4"/>
  <c r="N34" i="4"/>
  <c r="N33" i="4"/>
  <c r="N32" i="4"/>
  <c r="N31" i="4"/>
  <c r="N30" i="4"/>
  <c r="N29" i="4"/>
  <c r="N28" i="4"/>
  <c r="N27" i="4"/>
  <c r="N26" i="4"/>
  <c r="N25" i="4"/>
  <c r="N24" i="4"/>
  <c r="N23" i="4"/>
  <c r="O22" i="4"/>
  <c r="M23" i="12"/>
  <c r="P60" i="4"/>
  <c r="P61" i="4" s="1"/>
  <c r="N21" i="12"/>
  <c r="R14" i="9"/>
  <c r="S14" i="9" s="1"/>
  <c r="S60" i="4"/>
  <c r="S61" i="4" s="1"/>
  <c r="Q21" i="12"/>
  <c r="O61" i="4"/>
  <c r="M21" i="12"/>
  <c r="R65" i="4"/>
  <c r="R64" i="4"/>
  <c r="R63" i="4"/>
  <c r="P62" i="4"/>
  <c r="N25" i="12"/>
  <c r="R16" i="9"/>
  <c r="S16" i="9" s="1"/>
  <c r="S62" i="4"/>
  <c r="Q25" i="12"/>
  <c r="Q65" i="4"/>
  <c r="Q64" i="4"/>
  <c r="Q63" i="4"/>
  <c r="N65" i="4"/>
  <c r="N64" i="4"/>
  <c r="N63" i="4"/>
  <c r="O62" i="4"/>
  <c r="M25" i="12"/>
  <c r="R68" i="4"/>
  <c r="R67" i="4"/>
  <c r="P66" i="4"/>
  <c r="N15" i="12"/>
  <c r="N68" i="4"/>
  <c r="N67" i="4"/>
  <c r="O66" i="4"/>
  <c r="M15" i="12"/>
  <c r="AA66" i="4"/>
  <c r="Z18" i="9"/>
  <c r="Z68" i="4"/>
  <c r="Z67" i="4"/>
  <c r="U74" i="4"/>
  <c r="U73" i="4"/>
  <c r="U72" i="4"/>
  <c r="U71" i="4"/>
  <c r="U70" i="4"/>
  <c r="U20" i="9"/>
  <c r="V69" i="4"/>
  <c r="T22" i="12"/>
  <c r="R32" i="10" s="1"/>
  <c r="R86" i="4"/>
  <c r="R85" i="4"/>
  <c r="R84" i="4"/>
  <c r="R83" i="4"/>
  <c r="R82" i="4"/>
  <c r="R81" i="4"/>
  <c r="R80" i="4"/>
  <c r="R79" i="4"/>
  <c r="R78" i="4"/>
  <c r="R77" i="4"/>
  <c r="R76" i="4"/>
  <c r="P86" i="4"/>
  <c r="P85" i="4"/>
  <c r="P84" i="4"/>
  <c r="P83" i="4"/>
  <c r="P82" i="4"/>
  <c r="P81" i="4"/>
  <c r="P80" i="4"/>
  <c r="P79" i="4"/>
  <c r="P78" i="4"/>
  <c r="P77" i="4"/>
  <c r="P76" i="4"/>
  <c r="R22" i="9"/>
  <c r="S75" i="4"/>
  <c r="N86" i="4"/>
  <c r="N85" i="4"/>
  <c r="N84" i="4"/>
  <c r="N83" i="4"/>
  <c r="N82" i="4"/>
  <c r="N81" i="4"/>
  <c r="N80" i="4"/>
  <c r="N79" i="4"/>
  <c r="N78" i="4"/>
  <c r="N77" i="4"/>
  <c r="N76" i="4"/>
  <c r="O86" i="4"/>
  <c r="O85" i="4"/>
  <c r="O84" i="4"/>
  <c r="O83" i="4"/>
  <c r="O82" i="4"/>
  <c r="O81" i="4"/>
  <c r="O80" i="4"/>
  <c r="O79" i="4"/>
  <c r="O78" i="4"/>
  <c r="O77" i="4"/>
  <c r="O76" i="4"/>
  <c r="T89" i="4"/>
  <c r="T88" i="4"/>
  <c r="T24" i="9"/>
  <c r="U87" i="4"/>
  <c r="S16" i="12"/>
  <c r="AA90" i="4"/>
  <c r="P91" i="4"/>
  <c r="N19" i="12"/>
  <c r="O91" i="4"/>
  <c r="M19" i="12"/>
  <c r="AA91" i="4"/>
  <c r="P92" i="4"/>
  <c r="N13" i="12"/>
  <c r="R29" i="9"/>
  <c r="S92" i="4"/>
  <c r="Q13" i="12"/>
  <c r="O92" i="4"/>
  <c r="M13" i="12"/>
  <c r="P93" i="4"/>
  <c r="N10" i="12"/>
  <c r="R31" i="9"/>
  <c r="S93" i="4"/>
  <c r="Q10" i="12"/>
  <c r="P20" i="10"/>
  <c r="O93" i="4"/>
  <c r="M10" i="12"/>
  <c r="Y94" i="4"/>
  <c r="W8" i="12"/>
  <c r="X32" i="9"/>
  <c r="P95" i="4"/>
  <c r="N24" i="12"/>
  <c r="R33" i="9"/>
  <c r="S95" i="4"/>
  <c r="Q24" i="12"/>
  <c r="O95" i="4"/>
  <c r="M24" i="12"/>
  <c r="T35" i="9"/>
  <c r="U97" i="4"/>
  <c r="S20" i="12"/>
  <c r="P98" i="4"/>
  <c r="N14" i="12"/>
  <c r="Q14" i="12"/>
  <c r="O98" i="4"/>
  <c r="M14" i="12"/>
  <c r="P99" i="4"/>
  <c r="N17" i="12"/>
  <c r="R39" i="9"/>
  <c r="S99" i="4"/>
  <c r="Q17" i="12"/>
  <c r="O99" i="4"/>
  <c r="M17" i="12"/>
  <c r="R117" i="4"/>
  <c r="R116" i="4"/>
  <c r="R115" i="4"/>
  <c r="R114" i="4"/>
  <c r="R113" i="4"/>
  <c r="R112" i="4"/>
  <c r="R111" i="4"/>
  <c r="R110" i="4"/>
  <c r="R109" i="4"/>
  <c r="R108" i="4"/>
  <c r="R107" i="4"/>
  <c r="R106" i="4"/>
  <c r="R105" i="4"/>
  <c r="R104" i="4"/>
  <c r="R103" i="4"/>
  <c r="R102" i="4"/>
  <c r="R101" i="4"/>
  <c r="P100" i="4"/>
  <c r="N27" i="12"/>
  <c r="R40" i="9"/>
  <c r="S100" i="4"/>
  <c r="Q27" i="12"/>
  <c r="Q117" i="4"/>
  <c r="Q116" i="4"/>
  <c r="Q115" i="4"/>
  <c r="Q114" i="4"/>
  <c r="Q113" i="4"/>
  <c r="Q112" i="4"/>
  <c r="Q111" i="4"/>
  <c r="Q110" i="4"/>
  <c r="Q109" i="4"/>
  <c r="Q108" i="4"/>
  <c r="Q107" i="4"/>
  <c r="Q106" i="4"/>
  <c r="Q105" i="4"/>
  <c r="Q104" i="4"/>
  <c r="Q103" i="4"/>
  <c r="Q102" i="4"/>
  <c r="Q101" i="4"/>
  <c r="N117" i="4"/>
  <c r="N116" i="4"/>
  <c r="N115" i="4"/>
  <c r="N114" i="4"/>
  <c r="N113" i="4"/>
  <c r="N112" i="4"/>
  <c r="N111" i="4"/>
  <c r="N110" i="4"/>
  <c r="N109" i="4"/>
  <c r="N108" i="4"/>
  <c r="N107" i="4"/>
  <c r="N106" i="4"/>
  <c r="N105" i="4"/>
  <c r="N104" i="4"/>
  <c r="N103" i="4"/>
  <c r="N102" i="4"/>
  <c r="N101" i="4"/>
  <c r="O100" i="4"/>
  <c r="M27" i="12"/>
  <c r="M33" i="16"/>
  <c r="M32" i="16"/>
  <c r="M31" i="16"/>
  <c r="M30" i="16"/>
  <c r="M29" i="16"/>
  <c r="M28" i="16"/>
  <c r="M27" i="16"/>
  <c r="M33" i="2"/>
  <c r="M32" i="2"/>
  <c r="M31" i="2"/>
  <c r="M30" i="2"/>
  <c r="M29" i="2"/>
  <c r="M28" i="2"/>
  <c r="M27" i="2"/>
  <c r="M26" i="2"/>
  <c r="M25" i="2"/>
  <c r="M24" i="2"/>
  <c r="M23" i="2"/>
  <c r="M22" i="2"/>
  <c r="M21" i="2"/>
  <c r="M20" i="2"/>
  <c r="M19" i="2"/>
  <c r="M18" i="2"/>
  <c r="M17" i="2"/>
  <c r="M16" i="2"/>
  <c r="M15" i="2"/>
  <c r="M14" i="2"/>
  <c r="M13" i="2"/>
  <c r="M12" i="2"/>
  <c r="M11" i="2"/>
  <c r="M10" i="2"/>
  <c r="M9" i="2"/>
  <c r="J10" i="3"/>
  <c r="N8" i="2"/>
  <c r="N26" i="16"/>
  <c r="I37" i="11"/>
  <c r="M56" i="16"/>
  <c r="M55" i="16"/>
  <c r="M54" i="16"/>
  <c r="M53" i="16"/>
  <c r="M52" i="16"/>
  <c r="M51" i="16"/>
  <c r="M50" i="16"/>
  <c r="M49" i="16"/>
  <c r="M48" i="16"/>
  <c r="M47" i="16"/>
  <c r="M46" i="16"/>
  <c r="M45" i="16"/>
  <c r="M44" i="16"/>
  <c r="M43" i="16"/>
  <c r="M42" i="16"/>
  <c r="M41" i="16"/>
  <c r="M49" i="2"/>
  <c r="M48" i="2"/>
  <c r="M47" i="2"/>
  <c r="M46" i="2"/>
  <c r="M45" i="2"/>
  <c r="M44" i="2"/>
  <c r="M43" i="2"/>
  <c r="M42" i="2"/>
  <c r="M41" i="2"/>
  <c r="M40" i="2"/>
  <c r="M39" i="2"/>
  <c r="M38" i="2"/>
  <c r="M37" i="2"/>
  <c r="M36" i="2"/>
  <c r="M35" i="2"/>
  <c r="J11" i="3"/>
  <c r="N34" i="2"/>
  <c r="N40" i="16"/>
  <c r="I80" i="11"/>
  <c r="M62" i="16"/>
  <c r="M61" i="16"/>
  <c r="M63" i="2"/>
  <c r="M62" i="2"/>
  <c r="M61" i="2"/>
  <c r="M60" i="2"/>
  <c r="M59" i="2"/>
  <c r="M58" i="2"/>
  <c r="M57" i="2"/>
  <c r="M56" i="2"/>
  <c r="M55" i="2"/>
  <c r="M54" i="2"/>
  <c r="M53" i="2"/>
  <c r="M52" i="2"/>
  <c r="M51" i="2"/>
  <c r="J12" i="3"/>
  <c r="N50" i="2"/>
  <c r="N60" i="16"/>
  <c r="I46" i="11"/>
  <c r="M25" i="16"/>
  <c r="M24" i="16"/>
  <c r="M23" i="16"/>
  <c r="M22" i="16"/>
  <c r="M21" i="16"/>
  <c r="M20" i="16"/>
  <c r="M19" i="16"/>
  <c r="M18" i="16"/>
  <c r="M74" i="2"/>
  <c r="M73" i="2"/>
  <c r="M72" i="2"/>
  <c r="M71" i="2"/>
  <c r="M70" i="2"/>
  <c r="M69" i="2"/>
  <c r="M68" i="2"/>
  <c r="M67" i="2"/>
  <c r="M66" i="2"/>
  <c r="M65" i="2"/>
  <c r="J13" i="3"/>
  <c r="N64" i="2"/>
  <c r="N17" i="16"/>
  <c r="M89" i="16"/>
  <c r="M88" i="16"/>
  <c r="M87" i="16"/>
  <c r="M86" i="16"/>
  <c r="M85" i="16"/>
  <c r="M84" i="16"/>
  <c r="M83" i="16"/>
  <c r="M82" i="16"/>
  <c r="M81" i="16"/>
  <c r="M80" i="16"/>
  <c r="M79" i="16"/>
  <c r="M78" i="16"/>
  <c r="M110" i="2"/>
  <c r="M109" i="2"/>
  <c r="M108" i="2"/>
  <c r="M107" i="2"/>
  <c r="M106" i="2"/>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7" i="2"/>
  <c r="M76" i="2"/>
  <c r="J14" i="3"/>
  <c r="N75" i="2"/>
  <c r="N77" i="16"/>
  <c r="I8" i="11"/>
  <c r="M178" i="16"/>
  <c r="M177" i="16"/>
  <c r="M176" i="16"/>
  <c r="M175" i="16"/>
  <c r="M174" i="16"/>
  <c r="M173" i="16"/>
  <c r="M172" i="16"/>
  <c r="M171" i="16"/>
  <c r="M170" i="16"/>
  <c r="M169" i="16"/>
  <c r="M168" i="16"/>
  <c r="M167" i="16"/>
  <c r="M166" i="16"/>
  <c r="M165" i="16"/>
  <c r="M164" i="16"/>
  <c r="M163" i="16"/>
  <c r="M162" i="16"/>
  <c r="M161" i="16"/>
  <c r="M160" i="16"/>
  <c r="M159" i="16"/>
  <c r="M158" i="16"/>
  <c r="M157" i="16"/>
  <c r="M156" i="16"/>
  <c r="M155" i="16"/>
  <c r="M154" i="16"/>
  <c r="M153" i="16"/>
  <c r="M152" i="16"/>
  <c r="M151" i="16"/>
  <c r="M150" i="16"/>
  <c r="M149" i="16"/>
  <c r="M148" i="16"/>
  <c r="M147" i="16"/>
  <c r="M146" i="16"/>
  <c r="M145" i="16"/>
  <c r="M144" i="16"/>
  <c r="M143" i="16"/>
  <c r="M142" i="16"/>
  <c r="M141" i="16"/>
  <c r="M140" i="16"/>
  <c r="M139" i="16"/>
  <c r="M138" i="16"/>
  <c r="M137" i="16"/>
  <c r="M136" i="16"/>
  <c r="M135" i="16"/>
  <c r="M134" i="16"/>
  <c r="M133" i="16"/>
  <c r="M132" i="16"/>
  <c r="M131" i="16"/>
  <c r="M130" i="16"/>
  <c r="M129" i="16"/>
  <c r="M143" i="2"/>
  <c r="M142" i="2"/>
  <c r="M141" i="2"/>
  <c r="M140" i="2"/>
  <c r="J16" i="3"/>
  <c r="N139" i="2"/>
  <c r="N128" i="16"/>
  <c r="I22" i="11"/>
  <c r="M201" i="16"/>
  <c r="M200" i="16"/>
  <c r="M199" i="16"/>
  <c r="M198" i="16"/>
  <c r="M197" i="16"/>
  <c r="M196" i="16"/>
  <c r="M195" i="16"/>
  <c r="M194" i="16"/>
  <c r="M193" i="16"/>
  <c r="M192" i="16"/>
  <c r="M191" i="16"/>
  <c r="M190" i="16"/>
  <c r="M189" i="16"/>
  <c r="M188" i="16"/>
  <c r="M187" i="16"/>
  <c r="M186" i="16"/>
  <c r="M185" i="16"/>
  <c r="M184" i="16"/>
  <c r="M183" i="16"/>
  <c r="M182" i="16"/>
  <c r="M181" i="16"/>
  <c r="M180" i="16"/>
  <c r="J17" i="3"/>
  <c r="N179" i="16"/>
  <c r="I87" i="11"/>
  <c r="N144" i="2"/>
  <c r="M162" i="2"/>
  <c r="M161" i="2"/>
  <c r="M160" i="2"/>
  <c r="M159" i="2"/>
  <c r="M158" i="2"/>
  <c r="M157" i="2"/>
  <c r="M156" i="2"/>
  <c r="M155" i="2"/>
  <c r="M154" i="2"/>
  <c r="M153" i="2"/>
  <c r="M152" i="2"/>
  <c r="M151" i="2"/>
  <c r="M150" i="2"/>
  <c r="M149" i="2"/>
  <c r="M148" i="2"/>
  <c r="M147" i="2"/>
  <c r="M146" i="2"/>
  <c r="M211" i="16"/>
  <c r="M210" i="16"/>
  <c r="M209" i="16"/>
  <c r="M208" i="16"/>
  <c r="M207" i="16"/>
  <c r="M206" i="16"/>
  <c r="M205" i="16"/>
  <c r="M204" i="16"/>
  <c r="M203" i="16"/>
  <c r="N202" i="16"/>
  <c r="I23" i="11"/>
  <c r="N145" i="2"/>
  <c r="P10" i="4"/>
  <c r="P11" i="4" s="1"/>
  <c r="N11" i="12"/>
  <c r="R10" i="9"/>
  <c r="S10" i="4"/>
  <c r="S11" i="4" s="1"/>
  <c r="Q11" i="12"/>
  <c r="O10" i="4"/>
  <c r="O11" i="4" s="1"/>
  <c r="M11" i="12"/>
  <c r="M15" i="4"/>
  <c r="M14" i="4"/>
  <c r="M13" i="4"/>
  <c r="M11" i="9"/>
  <c r="N12" i="4"/>
  <c r="V4" i="19"/>
  <c r="L18" i="12"/>
  <c r="P28" i="10" s="1"/>
  <c r="Q12" i="4"/>
  <c r="O18" i="12"/>
  <c r="O30" i="12" s="1"/>
  <c r="Q11" i="9"/>
  <c r="N11" i="9"/>
  <c r="R12" i="4"/>
  <c r="P18" i="12"/>
  <c r="P30" i="12" s="1"/>
  <c r="AB29" i="9"/>
  <c r="AC92" i="4"/>
  <c r="Q12" i="21"/>
  <c r="R11" i="21"/>
  <c r="Q17" i="21"/>
  <c r="Q16" i="21"/>
  <c r="Q15" i="21"/>
  <c r="R14" i="21"/>
  <c r="M21" i="21"/>
  <c r="M20" i="21"/>
  <c r="N19" i="21"/>
  <c r="M28" i="21"/>
  <c r="M27" i="21"/>
  <c r="M26" i="21"/>
  <c r="M25" i="21"/>
  <c r="M24" i="21"/>
  <c r="N23" i="21"/>
  <c r="M41" i="21"/>
  <c r="M40" i="21"/>
  <c r="M39" i="21"/>
  <c r="M38" i="21"/>
  <c r="M37" i="21"/>
  <c r="M36" i="21"/>
  <c r="M35" i="21"/>
  <c r="M34" i="21"/>
  <c r="M33" i="21"/>
  <c r="M32" i="21"/>
  <c r="M31" i="21"/>
  <c r="N30" i="21"/>
  <c r="M45" i="21"/>
  <c r="M44" i="21"/>
  <c r="N43" i="21"/>
  <c r="AD15" i="3" l="1"/>
  <c r="AH111" i="2"/>
  <c r="AG138" i="2"/>
  <c r="AG134" i="2"/>
  <c r="AG130" i="2"/>
  <c r="AG126" i="2"/>
  <c r="AG122" i="2"/>
  <c r="AG118" i="2"/>
  <c r="AG114" i="2"/>
  <c r="AG137" i="2"/>
  <c r="AG133" i="2"/>
  <c r="AG129" i="2"/>
  <c r="AG125" i="2"/>
  <c r="AG121" i="2"/>
  <c r="AG117" i="2"/>
  <c r="AG113" i="2"/>
  <c r="AG136" i="2"/>
  <c r="AG132" i="2"/>
  <c r="AG128" i="2"/>
  <c r="AG124" i="2"/>
  <c r="AG120" i="2"/>
  <c r="AG116" i="2"/>
  <c r="AG112" i="2"/>
  <c r="AG135" i="2"/>
  <c r="AG131" i="2"/>
  <c r="AG127" i="2"/>
  <c r="AG123" i="2"/>
  <c r="AG119" i="2"/>
  <c r="AG115" i="2"/>
  <c r="N45" i="21"/>
  <c r="N44" i="21"/>
  <c r="O43" i="21"/>
  <c r="N41" i="21"/>
  <c r="N40" i="21"/>
  <c r="N39" i="21"/>
  <c r="N38" i="21"/>
  <c r="N37" i="21"/>
  <c r="N36" i="21"/>
  <c r="N35" i="21"/>
  <c r="N34" i="21"/>
  <c r="N33" i="21"/>
  <c r="N32" i="21"/>
  <c r="N31" i="21"/>
  <c r="O30" i="21"/>
  <c r="N28" i="21"/>
  <c r="N27" i="21"/>
  <c r="N26" i="21"/>
  <c r="N25" i="21"/>
  <c r="N24" i="21"/>
  <c r="O23" i="21"/>
  <c r="N21" i="21"/>
  <c r="N20" i="21"/>
  <c r="O19" i="21"/>
  <c r="R17" i="21"/>
  <c r="R16" i="21"/>
  <c r="R15" i="21"/>
  <c r="S14" i="21"/>
  <c r="R12" i="21"/>
  <c r="S11" i="21"/>
  <c r="AE29" i="9"/>
  <c r="AD92" i="4"/>
  <c r="AL92" i="4" s="1"/>
  <c r="AM92" i="4" s="1"/>
  <c r="R15" i="4"/>
  <c r="R14" i="4"/>
  <c r="R13" i="4"/>
  <c r="P12" i="4"/>
  <c r="N18" i="12"/>
  <c r="N30" i="12" s="1"/>
  <c r="R11" i="9"/>
  <c r="R2" i="9" s="1"/>
  <c r="S12" i="4"/>
  <c r="Q18" i="12"/>
  <c r="Q30" i="12" s="1"/>
  <c r="Q15" i="4"/>
  <c r="Q14" i="4"/>
  <c r="Q13" i="4"/>
  <c r="N15" i="4"/>
  <c r="N14" i="4"/>
  <c r="N13" i="4"/>
  <c r="O12" i="4"/>
  <c r="M18" i="12"/>
  <c r="M30" i="12" s="1"/>
  <c r="M62" i="9"/>
  <c r="Q2" i="9"/>
  <c r="S10" i="9"/>
  <c r="T10" i="4"/>
  <c r="T11" i="4" s="1"/>
  <c r="R11" i="12"/>
  <c r="Q62" i="9"/>
  <c r="N62" i="9"/>
  <c r="N162" i="2"/>
  <c r="N161" i="2"/>
  <c r="N160" i="2"/>
  <c r="N159" i="2"/>
  <c r="N158" i="2"/>
  <c r="N157" i="2"/>
  <c r="N156" i="2"/>
  <c r="N155" i="2"/>
  <c r="N154" i="2"/>
  <c r="N153" i="2"/>
  <c r="N152" i="2"/>
  <c r="N151" i="2"/>
  <c r="N150" i="2"/>
  <c r="N149" i="2"/>
  <c r="N148" i="2"/>
  <c r="N147" i="2"/>
  <c r="N146" i="2"/>
  <c r="N211" i="16"/>
  <c r="N210" i="16"/>
  <c r="N209" i="16"/>
  <c r="N208" i="16"/>
  <c r="N207" i="16"/>
  <c r="N206" i="16"/>
  <c r="N205" i="16"/>
  <c r="N204" i="16"/>
  <c r="N203" i="16"/>
  <c r="O202" i="16"/>
  <c r="J23" i="11"/>
  <c r="O145" i="2"/>
  <c r="N201" i="16"/>
  <c r="N200" i="16"/>
  <c r="N199" i="16"/>
  <c r="N198" i="16"/>
  <c r="N197" i="16"/>
  <c r="N196" i="16"/>
  <c r="N195" i="16"/>
  <c r="N194" i="16"/>
  <c r="N193" i="16"/>
  <c r="N192" i="16"/>
  <c r="N191" i="16"/>
  <c r="N190" i="16"/>
  <c r="N189" i="16"/>
  <c r="N188" i="16"/>
  <c r="N187" i="16"/>
  <c r="N186" i="16"/>
  <c r="N185" i="16"/>
  <c r="N184" i="16"/>
  <c r="N183" i="16"/>
  <c r="N182" i="16"/>
  <c r="N181" i="16"/>
  <c r="N180" i="16"/>
  <c r="K17" i="3"/>
  <c r="O179" i="16"/>
  <c r="J87" i="11"/>
  <c r="O144" i="2"/>
  <c r="N178" i="16"/>
  <c r="N177" i="16"/>
  <c r="N176" i="16"/>
  <c r="N175" i="16"/>
  <c r="N174" i="16"/>
  <c r="N173" i="16"/>
  <c r="N172" i="16"/>
  <c r="N171" i="16"/>
  <c r="N170" i="16"/>
  <c r="N169" i="16"/>
  <c r="N168" i="16"/>
  <c r="N167" i="16"/>
  <c r="N166" i="16"/>
  <c r="N165" i="16"/>
  <c r="N164" i="16"/>
  <c r="N163" i="16"/>
  <c r="N162" i="16"/>
  <c r="N161" i="16"/>
  <c r="N160" i="16"/>
  <c r="N159" i="16"/>
  <c r="N158" i="16"/>
  <c r="N157" i="16"/>
  <c r="N156" i="16"/>
  <c r="N155" i="16"/>
  <c r="N154" i="16"/>
  <c r="N153" i="16"/>
  <c r="N152" i="16"/>
  <c r="N151" i="16"/>
  <c r="N150" i="16"/>
  <c r="N149" i="16"/>
  <c r="N148" i="16"/>
  <c r="N147" i="16"/>
  <c r="N146" i="16"/>
  <c r="N145" i="16"/>
  <c r="N144" i="16"/>
  <c r="N143" i="16"/>
  <c r="N142" i="16"/>
  <c r="N141" i="16"/>
  <c r="N140" i="16"/>
  <c r="N139" i="16"/>
  <c r="N138" i="16"/>
  <c r="N137" i="16"/>
  <c r="N136" i="16"/>
  <c r="N135" i="16"/>
  <c r="N134" i="16"/>
  <c r="N133" i="16"/>
  <c r="N132" i="16"/>
  <c r="N131" i="16"/>
  <c r="N130" i="16"/>
  <c r="N129" i="16"/>
  <c r="N143" i="2"/>
  <c r="N142" i="2"/>
  <c r="N141" i="2"/>
  <c r="N140" i="2"/>
  <c r="K16" i="3"/>
  <c r="O139" i="2"/>
  <c r="O128" i="16"/>
  <c r="J22" i="11"/>
  <c r="N89" i="16"/>
  <c r="N88" i="16"/>
  <c r="N87" i="16"/>
  <c r="N86" i="16"/>
  <c r="N85" i="16"/>
  <c r="N84" i="16"/>
  <c r="N83" i="16"/>
  <c r="N82" i="16"/>
  <c r="N81" i="16"/>
  <c r="N80" i="16"/>
  <c r="N79" i="16"/>
  <c r="N78" i="16"/>
  <c r="N110" i="2"/>
  <c r="N109" i="2"/>
  <c r="N108" i="2"/>
  <c r="N107" i="2"/>
  <c r="N106" i="2"/>
  <c r="N105" i="2"/>
  <c r="N104" i="2"/>
  <c r="N103" i="2"/>
  <c r="N102" i="2"/>
  <c r="N101" i="2"/>
  <c r="N100" i="2"/>
  <c r="N99" i="2"/>
  <c r="N98" i="2"/>
  <c r="N97" i="2"/>
  <c r="N96" i="2"/>
  <c r="N95" i="2"/>
  <c r="N94" i="2"/>
  <c r="N93" i="2"/>
  <c r="N92" i="2"/>
  <c r="N91" i="2"/>
  <c r="N90" i="2"/>
  <c r="N89" i="2"/>
  <c r="N88" i="2"/>
  <c r="N87" i="2"/>
  <c r="N86" i="2"/>
  <c r="N85" i="2"/>
  <c r="N84" i="2"/>
  <c r="N83" i="2"/>
  <c r="N82" i="2"/>
  <c r="N81" i="2"/>
  <c r="N80" i="2"/>
  <c r="N79" i="2"/>
  <c r="N78" i="2"/>
  <c r="N77" i="2"/>
  <c r="N76" i="2"/>
  <c r="K14" i="3"/>
  <c r="O75" i="2"/>
  <c r="O77" i="16"/>
  <c r="J8" i="11"/>
  <c r="N25" i="16"/>
  <c r="N24" i="16"/>
  <c r="N23" i="16"/>
  <c r="N22" i="16"/>
  <c r="N21" i="16"/>
  <c r="N20" i="16"/>
  <c r="N19" i="16"/>
  <c r="N18" i="16"/>
  <c r="N74" i="2"/>
  <c r="N73" i="2"/>
  <c r="N72" i="2"/>
  <c r="N71" i="2"/>
  <c r="N70" i="2"/>
  <c r="N69" i="2"/>
  <c r="N68" i="2"/>
  <c r="N67" i="2"/>
  <c r="N66" i="2"/>
  <c r="N65" i="2"/>
  <c r="K13" i="3"/>
  <c r="O64" i="2"/>
  <c r="O17" i="16"/>
  <c r="N62" i="16"/>
  <c r="N61" i="16"/>
  <c r="N63" i="2"/>
  <c r="N62" i="2"/>
  <c r="N61" i="2"/>
  <c r="N60" i="2"/>
  <c r="N59" i="2"/>
  <c r="N58" i="2"/>
  <c r="N57" i="2"/>
  <c r="N56" i="2"/>
  <c r="N55" i="2"/>
  <c r="N54" i="2"/>
  <c r="N53" i="2"/>
  <c r="N52" i="2"/>
  <c r="N51" i="2"/>
  <c r="K12" i="3"/>
  <c r="O50" i="2"/>
  <c r="O60" i="16"/>
  <c r="J46" i="11"/>
  <c r="N56" i="16"/>
  <c r="N55" i="16"/>
  <c r="N54" i="16"/>
  <c r="N53" i="16"/>
  <c r="N52" i="16"/>
  <c r="N51" i="16"/>
  <c r="N50" i="16"/>
  <c r="N49" i="16"/>
  <c r="N48" i="16"/>
  <c r="N47" i="16"/>
  <c r="N46" i="16"/>
  <c r="N45" i="16"/>
  <c r="N44" i="16"/>
  <c r="N43" i="16"/>
  <c r="N42" i="16"/>
  <c r="N41" i="16"/>
  <c r="N49" i="2"/>
  <c r="N48" i="2"/>
  <c r="N47" i="2"/>
  <c r="N46" i="2"/>
  <c r="N45" i="2"/>
  <c r="N44" i="2"/>
  <c r="N43" i="2"/>
  <c r="N42" i="2"/>
  <c r="N41" i="2"/>
  <c r="N40" i="2"/>
  <c r="N39" i="2"/>
  <c r="N38" i="2"/>
  <c r="N37" i="2"/>
  <c r="N36" i="2"/>
  <c r="N35" i="2"/>
  <c r="K11" i="3"/>
  <c r="O34" i="2"/>
  <c r="O40" i="16"/>
  <c r="J80" i="11"/>
  <c r="N33" i="16"/>
  <c r="N32" i="16"/>
  <c r="N31" i="16"/>
  <c r="N30" i="16"/>
  <c r="N29" i="16"/>
  <c r="N28" i="16"/>
  <c r="N27" i="16"/>
  <c r="N33" i="2"/>
  <c r="N32" i="2"/>
  <c r="N31" i="2"/>
  <c r="N30" i="2"/>
  <c r="N29" i="2"/>
  <c r="N28" i="2"/>
  <c r="N27" i="2"/>
  <c r="N26" i="2"/>
  <c r="N25" i="2"/>
  <c r="N24" i="2"/>
  <c r="N23" i="2"/>
  <c r="N22" i="2"/>
  <c r="N21" i="2"/>
  <c r="N20" i="2"/>
  <c r="N19" i="2"/>
  <c r="N18" i="2"/>
  <c r="N17" i="2"/>
  <c r="N16" i="2"/>
  <c r="N15" i="2"/>
  <c r="N14" i="2"/>
  <c r="N13" i="2"/>
  <c r="N12" i="2"/>
  <c r="N11" i="2"/>
  <c r="N10" i="2"/>
  <c r="N9" i="2"/>
  <c r="K10" i="3"/>
  <c r="O8" i="2"/>
  <c r="O26" i="16"/>
  <c r="J37" i="11"/>
  <c r="O117" i="4"/>
  <c r="O116" i="4"/>
  <c r="O115" i="4"/>
  <c r="O114" i="4"/>
  <c r="O113" i="4"/>
  <c r="O112" i="4"/>
  <c r="O111" i="4"/>
  <c r="O110" i="4"/>
  <c r="O109" i="4"/>
  <c r="O108" i="4"/>
  <c r="O107" i="4"/>
  <c r="O106" i="4"/>
  <c r="O105" i="4"/>
  <c r="O104" i="4"/>
  <c r="O103" i="4"/>
  <c r="O102" i="4"/>
  <c r="O101" i="4"/>
  <c r="S117" i="4"/>
  <c r="S116" i="4"/>
  <c r="S115" i="4"/>
  <c r="S114" i="4"/>
  <c r="S113" i="4"/>
  <c r="S112" i="4"/>
  <c r="S111" i="4"/>
  <c r="S110" i="4"/>
  <c r="S109" i="4"/>
  <c r="S108" i="4"/>
  <c r="S107" i="4"/>
  <c r="S106" i="4"/>
  <c r="S105" i="4"/>
  <c r="S104" i="4"/>
  <c r="S103" i="4"/>
  <c r="S102" i="4"/>
  <c r="S101" i="4"/>
  <c r="S40" i="9"/>
  <c r="T100" i="4"/>
  <c r="R27" i="12"/>
  <c r="P117" i="4"/>
  <c r="P116" i="4"/>
  <c r="P115" i="4"/>
  <c r="P114" i="4"/>
  <c r="P113" i="4"/>
  <c r="P112" i="4"/>
  <c r="P111" i="4"/>
  <c r="P110" i="4"/>
  <c r="P109" i="4"/>
  <c r="P108" i="4"/>
  <c r="P107" i="4"/>
  <c r="P106" i="4"/>
  <c r="P105" i="4"/>
  <c r="P104" i="4"/>
  <c r="P103" i="4"/>
  <c r="P102" i="4"/>
  <c r="P101" i="4"/>
  <c r="S39" i="9"/>
  <c r="T99" i="4"/>
  <c r="R17" i="12"/>
  <c r="T98" i="4"/>
  <c r="R14" i="12"/>
  <c r="U35" i="9"/>
  <c r="V97" i="4"/>
  <c r="T20" i="12"/>
  <c r="R30" i="10" s="1"/>
  <c r="S33" i="9"/>
  <c r="T95" i="4"/>
  <c r="R24" i="12"/>
  <c r="Z94" i="4"/>
  <c r="X8" i="12"/>
  <c r="Y8" i="12" s="1"/>
  <c r="Y32" i="9"/>
  <c r="L30" i="12"/>
  <c r="S31" i="9"/>
  <c r="T93" i="4"/>
  <c r="R10" i="12"/>
  <c r="T92" i="4"/>
  <c r="R13" i="12"/>
  <c r="AA27" i="9"/>
  <c r="AB91" i="4"/>
  <c r="AB90" i="4"/>
  <c r="U89" i="4"/>
  <c r="U88" i="4"/>
  <c r="U24" i="9"/>
  <c r="V87" i="4"/>
  <c r="T16" i="12"/>
  <c r="R26" i="10" s="1"/>
  <c r="S86" i="4"/>
  <c r="S85" i="4"/>
  <c r="S84" i="4"/>
  <c r="S83" i="4"/>
  <c r="S82" i="4"/>
  <c r="S81" i="4"/>
  <c r="S80" i="4"/>
  <c r="S79" i="4"/>
  <c r="S78" i="4"/>
  <c r="S77" i="4"/>
  <c r="S76" i="4"/>
  <c r="S22" i="9"/>
  <c r="T75" i="4"/>
  <c r="V74" i="4"/>
  <c r="V73" i="4"/>
  <c r="V72" i="4"/>
  <c r="V71" i="4"/>
  <c r="V70" i="4"/>
  <c r="V20" i="9"/>
  <c r="W69" i="4"/>
  <c r="U22" i="12"/>
  <c r="S32" i="10" s="1"/>
  <c r="AA18" i="9"/>
  <c r="AB18" i="9" s="1"/>
  <c r="AB66" i="4"/>
  <c r="AA68" i="4"/>
  <c r="AA67" i="4"/>
  <c r="O68" i="4"/>
  <c r="O67" i="4"/>
  <c r="P68" i="4"/>
  <c r="P67" i="4"/>
  <c r="O65" i="4"/>
  <c r="O64" i="4"/>
  <c r="O63" i="4"/>
  <c r="S65" i="4"/>
  <c r="S64" i="4"/>
  <c r="S63" i="4"/>
  <c r="T62" i="4"/>
  <c r="R25" i="12"/>
  <c r="P65" i="4"/>
  <c r="P64" i="4"/>
  <c r="P63" i="4"/>
  <c r="T60" i="4"/>
  <c r="T61" i="4" s="1"/>
  <c r="R21" i="12"/>
  <c r="O59" i="4"/>
  <c r="O58" i="4"/>
  <c r="O57" i="4"/>
  <c r="O56" i="4"/>
  <c r="O55" i="4"/>
  <c r="O54" i="4"/>
  <c r="O53" i="4"/>
  <c r="O52" i="4"/>
  <c r="O51" i="4"/>
  <c r="O50" i="4"/>
  <c r="O49" i="4"/>
  <c r="O48" i="4"/>
  <c r="O47" i="4"/>
  <c r="O46" i="4"/>
  <c r="O45" i="4"/>
  <c r="O44" i="4"/>
  <c r="O43" i="4"/>
  <c r="O42" i="4"/>
  <c r="O41" i="4"/>
  <c r="O40" i="4"/>
  <c r="O39" i="4"/>
  <c r="O38" i="4"/>
  <c r="O37" i="4"/>
  <c r="O36" i="4"/>
  <c r="O35" i="4"/>
  <c r="O34" i="4"/>
  <c r="O33" i="4"/>
  <c r="O32" i="4"/>
  <c r="O31" i="4"/>
  <c r="O30" i="4"/>
  <c r="O29" i="4"/>
  <c r="O28" i="4"/>
  <c r="O27" i="4"/>
  <c r="O26" i="4"/>
  <c r="O25" i="4"/>
  <c r="O24" i="4"/>
  <c r="O23" i="4"/>
  <c r="S59" i="4"/>
  <c r="S58" i="4"/>
  <c r="S57" i="4"/>
  <c r="S56" i="4"/>
  <c r="S55" i="4"/>
  <c r="S54" i="4"/>
  <c r="S53" i="4"/>
  <c r="S52" i="4"/>
  <c r="S51" i="4"/>
  <c r="S50" i="4"/>
  <c r="S49" i="4"/>
  <c r="S48" i="4"/>
  <c r="S47" i="4"/>
  <c r="S46" i="4"/>
  <c r="S45" i="4"/>
  <c r="S44" i="4"/>
  <c r="S43" i="4"/>
  <c r="S42" i="4"/>
  <c r="S41" i="4"/>
  <c r="S40" i="4"/>
  <c r="S39" i="4"/>
  <c r="S38" i="4"/>
  <c r="S37" i="4"/>
  <c r="S36" i="4"/>
  <c r="S35" i="4"/>
  <c r="S34" i="4"/>
  <c r="S33" i="4"/>
  <c r="S32" i="4"/>
  <c r="S31" i="4"/>
  <c r="S30" i="4"/>
  <c r="S29" i="4"/>
  <c r="S28" i="4"/>
  <c r="S27" i="4"/>
  <c r="S26" i="4"/>
  <c r="S25" i="4"/>
  <c r="S24" i="4"/>
  <c r="S23" i="4"/>
  <c r="S13" i="9"/>
  <c r="T22" i="4"/>
  <c r="R23" i="12"/>
  <c r="P59" i="4"/>
  <c r="P58" i="4"/>
  <c r="P57" i="4"/>
  <c r="P56" i="4"/>
  <c r="P55" i="4"/>
  <c r="P54" i="4"/>
  <c r="P53" i="4"/>
  <c r="P52" i="4"/>
  <c r="P51" i="4"/>
  <c r="P50" i="4"/>
  <c r="P49" i="4"/>
  <c r="P48" i="4"/>
  <c r="P47" i="4"/>
  <c r="P46" i="4"/>
  <c r="P45" i="4"/>
  <c r="P44" i="4"/>
  <c r="P43" i="4"/>
  <c r="P42" i="4"/>
  <c r="P41" i="4"/>
  <c r="P40" i="4"/>
  <c r="P39" i="4"/>
  <c r="P38" i="4"/>
  <c r="P37" i="4"/>
  <c r="P36" i="4"/>
  <c r="P35" i="4"/>
  <c r="P34" i="4"/>
  <c r="P33" i="4"/>
  <c r="P32" i="4"/>
  <c r="P31" i="4"/>
  <c r="P30" i="4"/>
  <c r="P29" i="4"/>
  <c r="P28" i="4"/>
  <c r="P27" i="4"/>
  <c r="P26" i="4"/>
  <c r="P25" i="4"/>
  <c r="P24" i="4"/>
  <c r="P23" i="4"/>
  <c r="O21" i="4"/>
  <c r="O20" i="4"/>
  <c r="O19" i="4"/>
  <c r="O18" i="4"/>
  <c r="O17" i="4"/>
  <c r="S21" i="4"/>
  <c r="S20" i="4"/>
  <c r="S19" i="4"/>
  <c r="S18" i="4"/>
  <c r="S17" i="4"/>
  <c r="T16" i="4"/>
  <c r="R26" i="12"/>
  <c r="P21" i="4"/>
  <c r="P20" i="4"/>
  <c r="P19" i="4"/>
  <c r="P18" i="4"/>
  <c r="P17" i="4"/>
  <c r="AI23" i="3"/>
  <c r="E23" i="3"/>
  <c r="F22" i="3"/>
  <c r="J250" i="16"/>
  <c r="E61" i="11"/>
  <c r="J191" i="2"/>
  <c r="AM212" i="2"/>
  <c r="AV212" i="2" s="1"/>
  <c r="AL212" i="2"/>
  <c r="AK212" i="2"/>
  <c r="AJ212" i="2"/>
  <c r="AI212" i="2"/>
  <c r="AH212" i="2"/>
  <c r="AG212" i="2"/>
  <c r="AF212" i="2"/>
  <c r="AE212" i="2"/>
  <c r="AD212" i="2"/>
  <c r="AC212" i="2"/>
  <c r="AB212" i="2"/>
  <c r="AA212" i="2"/>
  <c r="Z212" i="2"/>
  <c r="Y212" i="2"/>
  <c r="X212" i="2"/>
  <c r="W212" i="2"/>
  <c r="V212" i="2"/>
  <c r="U212" i="2"/>
  <c r="T212" i="2"/>
  <c r="S212" i="2"/>
  <c r="R212" i="2"/>
  <c r="Q212" i="2"/>
  <c r="P212" i="2"/>
  <c r="O212" i="2"/>
  <c r="N212" i="2"/>
  <c r="M212" i="2"/>
  <c r="L212" i="2"/>
  <c r="K212" i="2"/>
  <c r="J212" i="2"/>
  <c r="B222" i="2"/>
  <c r="D222" i="2" s="1"/>
  <c r="B221" i="2"/>
  <c r="D221" i="2" s="1"/>
  <c r="B220" i="2"/>
  <c r="D220" i="2" s="1"/>
  <c r="B219" i="2"/>
  <c r="D219" i="2" s="1"/>
  <c r="K190" i="2"/>
  <c r="K189" i="2"/>
  <c r="K188" i="2"/>
  <c r="K187" i="2"/>
  <c r="K186" i="2"/>
  <c r="K185" i="2"/>
  <c r="K184" i="2"/>
  <c r="K183" i="2"/>
  <c r="K182" i="2"/>
  <c r="K181" i="2"/>
  <c r="K180" i="2"/>
  <c r="K179" i="2"/>
  <c r="K178" i="2"/>
  <c r="K177" i="2"/>
  <c r="K176" i="2"/>
  <c r="K175" i="2"/>
  <c r="K249" i="16"/>
  <c r="K248" i="16"/>
  <c r="K247" i="16"/>
  <c r="K246" i="16"/>
  <c r="K245" i="16"/>
  <c r="K244" i="16"/>
  <c r="K243" i="16"/>
  <c r="K242" i="16"/>
  <c r="K241" i="16"/>
  <c r="K240" i="16"/>
  <c r="K239" i="16"/>
  <c r="K238" i="16"/>
  <c r="L237" i="16"/>
  <c r="G42" i="11"/>
  <c r="L174" i="2"/>
  <c r="L168" i="2"/>
  <c r="L167" i="2"/>
  <c r="L166" i="2"/>
  <c r="L165" i="2"/>
  <c r="L164" i="2"/>
  <c r="L229" i="16"/>
  <c r="L228" i="16"/>
  <c r="L227" i="16"/>
  <c r="L226" i="16"/>
  <c r="L225" i="16"/>
  <c r="L224" i="16"/>
  <c r="L223" i="16"/>
  <c r="L222" i="16"/>
  <c r="L221" i="16"/>
  <c r="L220" i="16"/>
  <c r="L219" i="16"/>
  <c r="L218" i="16"/>
  <c r="L217" i="16"/>
  <c r="L216" i="16"/>
  <c r="L215" i="16"/>
  <c r="L214" i="16"/>
  <c r="L213" i="16"/>
  <c r="I19" i="3"/>
  <c r="M212" i="16"/>
  <c r="H18" i="11"/>
  <c r="M163" i="2"/>
  <c r="AZ212" i="2" l="1"/>
  <c r="AH137" i="2"/>
  <c r="AH133" i="2"/>
  <c r="AH129" i="2"/>
  <c r="AH125" i="2"/>
  <c r="AH121" i="2"/>
  <c r="AH117" i="2"/>
  <c r="AH113" i="2"/>
  <c r="AH136" i="2"/>
  <c r="AH132" i="2"/>
  <c r="AH128" i="2"/>
  <c r="AH124" i="2"/>
  <c r="AH120" i="2"/>
  <c r="AH116" i="2"/>
  <c r="AH112" i="2"/>
  <c r="AH135" i="2"/>
  <c r="AH131" i="2"/>
  <c r="AH127" i="2"/>
  <c r="AH123" i="2"/>
  <c r="AH119" i="2"/>
  <c r="AH115" i="2"/>
  <c r="AH138" i="2"/>
  <c r="AH134" i="2"/>
  <c r="AH130" i="2"/>
  <c r="AH126" i="2"/>
  <c r="AH122" i="2"/>
  <c r="AH118" i="2"/>
  <c r="AH114" i="2"/>
  <c r="AE15" i="3"/>
  <c r="AI111" i="2"/>
  <c r="R62" i="9"/>
  <c r="G1" i="12"/>
  <c r="M168" i="2"/>
  <c r="M167" i="2"/>
  <c r="M166" i="2"/>
  <c r="M165" i="2"/>
  <c r="M164" i="2"/>
  <c r="M229" i="16"/>
  <c r="M228" i="16"/>
  <c r="M227" i="16"/>
  <c r="M226" i="16"/>
  <c r="M225" i="16"/>
  <c r="M224" i="16"/>
  <c r="M223" i="16"/>
  <c r="M222" i="16"/>
  <c r="M221" i="16"/>
  <c r="M220" i="16"/>
  <c r="M219" i="16"/>
  <c r="M218" i="16"/>
  <c r="M217" i="16"/>
  <c r="M216" i="16"/>
  <c r="M215" i="16"/>
  <c r="M214" i="16"/>
  <c r="M213" i="16"/>
  <c r="J19" i="3"/>
  <c r="K19" i="3" s="1"/>
  <c r="N212" i="16"/>
  <c r="I18" i="11"/>
  <c r="N163" i="2"/>
  <c r="L190" i="2"/>
  <c r="L189" i="2"/>
  <c r="L188" i="2"/>
  <c r="L187" i="2"/>
  <c r="L186" i="2"/>
  <c r="L185" i="2"/>
  <c r="L184" i="2"/>
  <c r="L183" i="2"/>
  <c r="L182" i="2"/>
  <c r="L181" i="2"/>
  <c r="L180" i="2"/>
  <c r="L179" i="2"/>
  <c r="L178" i="2"/>
  <c r="L177" i="2"/>
  <c r="L176" i="2"/>
  <c r="L175" i="2"/>
  <c r="L249" i="16"/>
  <c r="L248" i="16"/>
  <c r="L247" i="16"/>
  <c r="L246" i="16"/>
  <c r="L245" i="16"/>
  <c r="L244" i="16"/>
  <c r="L243" i="16"/>
  <c r="L242" i="16"/>
  <c r="L241" i="16"/>
  <c r="L240" i="16"/>
  <c r="L239" i="16"/>
  <c r="L238" i="16"/>
  <c r="I21" i="3"/>
  <c r="J21" i="3" s="1"/>
  <c r="M237" i="16"/>
  <c r="H42" i="11"/>
  <c r="M174" i="2"/>
  <c r="AN218" i="2"/>
  <c r="B227" i="2"/>
  <c r="D227" i="2" s="1"/>
  <c r="B226" i="2"/>
  <c r="D226" i="2" s="1"/>
  <c r="B225" i="2"/>
  <c r="D225" i="2" s="1"/>
  <c r="B224" i="2"/>
  <c r="D224" i="2" s="1"/>
  <c r="B223" i="2"/>
  <c r="D223" i="2" s="1"/>
  <c r="J217" i="2"/>
  <c r="J216" i="2"/>
  <c r="J215" i="2"/>
  <c r="J214" i="2"/>
  <c r="J213" i="2"/>
  <c r="K217" i="2"/>
  <c r="K216" i="2"/>
  <c r="K215" i="2"/>
  <c r="K214" i="2"/>
  <c r="K213" i="2"/>
  <c r="L217" i="2"/>
  <c r="L216" i="2"/>
  <c r="L215" i="2"/>
  <c r="L214" i="2"/>
  <c r="L213" i="2"/>
  <c r="M217" i="2"/>
  <c r="M216" i="2"/>
  <c r="M215" i="2"/>
  <c r="M214" i="2"/>
  <c r="M213" i="2"/>
  <c r="N217" i="2"/>
  <c r="N216" i="2"/>
  <c r="N215" i="2"/>
  <c r="N214" i="2"/>
  <c r="N213" i="2"/>
  <c r="O217" i="2"/>
  <c r="O216" i="2"/>
  <c r="O215" i="2"/>
  <c r="O214" i="2"/>
  <c r="O213" i="2"/>
  <c r="P217" i="2"/>
  <c r="P216" i="2"/>
  <c r="P215" i="2"/>
  <c r="P214" i="2"/>
  <c r="P213" i="2"/>
  <c r="Q217" i="2"/>
  <c r="Q216" i="2"/>
  <c r="Q215" i="2"/>
  <c r="Q214" i="2"/>
  <c r="Q213" i="2"/>
  <c r="R217" i="2"/>
  <c r="R216" i="2"/>
  <c r="R215" i="2"/>
  <c r="R214" i="2"/>
  <c r="R213" i="2"/>
  <c r="S217" i="2"/>
  <c r="S216" i="2"/>
  <c r="S215" i="2"/>
  <c r="S214" i="2"/>
  <c r="S213" i="2"/>
  <c r="T217" i="2"/>
  <c r="T216" i="2"/>
  <c r="T215" i="2"/>
  <c r="T214" i="2"/>
  <c r="T213" i="2"/>
  <c r="U217" i="2"/>
  <c r="U216" i="2"/>
  <c r="U215" i="2"/>
  <c r="U214" i="2"/>
  <c r="U213" i="2"/>
  <c r="V217" i="2"/>
  <c r="V216" i="2"/>
  <c r="V215" i="2"/>
  <c r="V214" i="2"/>
  <c r="V213" i="2"/>
  <c r="W217" i="2"/>
  <c r="W216" i="2"/>
  <c r="W215" i="2"/>
  <c r="W214" i="2"/>
  <c r="W213" i="2"/>
  <c r="X217" i="2"/>
  <c r="X216" i="2"/>
  <c r="X215" i="2"/>
  <c r="X214" i="2"/>
  <c r="X213" i="2"/>
  <c r="Y217" i="2"/>
  <c r="Y216" i="2"/>
  <c r="Y215" i="2"/>
  <c r="Y214" i="2"/>
  <c r="Y213" i="2"/>
  <c r="Z217" i="2"/>
  <c r="Z216" i="2"/>
  <c r="Z215" i="2"/>
  <c r="Z214" i="2"/>
  <c r="Z213" i="2"/>
  <c r="AA217" i="2"/>
  <c r="AA216" i="2"/>
  <c r="AA215" i="2"/>
  <c r="AA214" i="2"/>
  <c r="AA213" i="2"/>
  <c r="AB217" i="2"/>
  <c r="AB216" i="2"/>
  <c r="AB215" i="2"/>
  <c r="AB214" i="2"/>
  <c r="AB213" i="2"/>
  <c r="AC217" i="2"/>
  <c r="AC216" i="2"/>
  <c r="AC215" i="2"/>
  <c r="AC214" i="2"/>
  <c r="AC213" i="2"/>
  <c r="AD217" i="2"/>
  <c r="AD216" i="2"/>
  <c r="AD215" i="2"/>
  <c r="AD214" i="2"/>
  <c r="AD213" i="2"/>
  <c r="AE217" i="2"/>
  <c r="AE216" i="2"/>
  <c r="AE215" i="2"/>
  <c r="AE214" i="2"/>
  <c r="AE213" i="2"/>
  <c r="AF217" i="2"/>
  <c r="AF216" i="2"/>
  <c r="AF215" i="2"/>
  <c r="AF214" i="2"/>
  <c r="AF213" i="2"/>
  <c r="AG217" i="2"/>
  <c r="AG216" i="2"/>
  <c r="AG215" i="2"/>
  <c r="AG214" i="2"/>
  <c r="AG213" i="2"/>
  <c r="AH217" i="2"/>
  <c r="AH216" i="2"/>
  <c r="AH215" i="2"/>
  <c r="AH214" i="2"/>
  <c r="AH213" i="2"/>
  <c r="AI217" i="2"/>
  <c r="AI216" i="2"/>
  <c r="AI215" i="2"/>
  <c r="AI214" i="2"/>
  <c r="AI213" i="2"/>
  <c r="AJ217" i="2"/>
  <c r="AJ216" i="2"/>
  <c r="AJ215" i="2"/>
  <c r="AJ214" i="2"/>
  <c r="AJ213" i="2"/>
  <c r="AK217" i="2"/>
  <c r="AK216" i="2"/>
  <c r="AK215" i="2"/>
  <c r="AK214" i="2"/>
  <c r="AK213" i="2"/>
  <c r="AL217" i="2"/>
  <c r="AL216" i="2"/>
  <c r="AL215" i="2"/>
  <c r="AL214" i="2"/>
  <c r="AL213" i="2"/>
  <c r="AM217" i="2"/>
  <c r="AM216" i="2"/>
  <c r="AM215" i="2"/>
  <c r="AM214" i="2"/>
  <c r="AM213" i="2"/>
  <c r="AU212" i="2"/>
  <c r="AN217" i="2"/>
  <c r="AN216" i="2"/>
  <c r="AN215" i="2"/>
  <c r="AN214" i="2"/>
  <c r="AN213" i="2"/>
  <c r="J197" i="2"/>
  <c r="J196" i="2"/>
  <c r="J195" i="2"/>
  <c r="J194" i="2"/>
  <c r="J193" i="2"/>
  <c r="J192" i="2"/>
  <c r="J256" i="16"/>
  <c r="J255" i="16"/>
  <c r="J254" i="16"/>
  <c r="J253" i="16"/>
  <c r="J252" i="16"/>
  <c r="J251" i="16"/>
  <c r="G22" i="3"/>
  <c r="K250" i="16"/>
  <c r="F61" i="11"/>
  <c r="K191" i="2"/>
  <c r="F23" i="3"/>
  <c r="J257" i="16"/>
  <c r="E24" i="11"/>
  <c r="J198" i="2"/>
  <c r="AN211" i="2"/>
  <c r="AN210" i="2"/>
  <c r="AN209" i="2"/>
  <c r="AN208" i="2"/>
  <c r="AN207" i="2"/>
  <c r="AN206" i="2"/>
  <c r="AN205" i="2"/>
  <c r="AN204" i="2"/>
  <c r="AN203" i="2"/>
  <c r="AN202" i="2"/>
  <c r="AN201" i="2"/>
  <c r="AN200" i="2"/>
  <c r="AN199" i="2"/>
  <c r="T21" i="4"/>
  <c r="T20" i="4"/>
  <c r="T19" i="4"/>
  <c r="T18" i="4"/>
  <c r="T17" i="4"/>
  <c r="T12" i="9"/>
  <c r="U16" i="4"/>
  <c r="S26" i="12"/>
  <c r="T59" i="4"/>
  <c r="T58" i="4"/>
  <c r="T57" i="4"/>
  <c r="T56" i="4"/>
  <c r="T55" i="4"/>
  <c r="T54" i="4"/>
  <c r="T53" i="4"/>
  <c r="T52" i="4"/>
  <c r="T51" i="4"/>
  <c r="T50" i="4"/>
  <c r="T49" i="4"/>
  <c r="T48" i="4"/>
  <c r="T47" i="4"/>
  <c r="T46" i="4"/>
  <c r="T45" i="4"/>
  <c r="T44" i="4"/>
  <c r="T43" i="4"/>
  <c r="T42" i="4"/>
  <c r="T41" i="4"/>
  <c r="T40" i="4"/>
  <c r="T39" i="4"/>
  <c r="T38" i="4"/>
  <c r="T37" i="4"/>
  <c r="T36" i="4"/>
  <c r="T35" i="4"/>
  <c r="T34" i="4"/>
  <c r="T33" i="4"/>
  <c r="T32" i="4"/>
  <c r="T31" i="4"/>
  <c r="T30" i="4"/>
  <c r="T29" i="4"/>
  <c r="T28" i="4"/>
  <c r="T27" i="4"/>
  <c r="T26" i="4"/>
  <c r="T25" i="4"/>
  <c r="T24" i="4"/>
  <c r="T23" i="4"/>
  <c r="T13" i="9"/>
  <c r="U22" i="4"/>
  <c r="S23" i="12"/>
  <c r="T14" i="9"/>
  <c r="U60" i="4"/>
  <c r="U61" i="4" s="1"/>
  <c r="S21" i="12"/>
  <c r="T65" i="4"/>
  <c r="T64" i="4"/>
  <c r="T63" i="4"/>
  <c r="T16" i="9"/>
  <c r="U62" i="4"/>
  <c r="S25" i="12"/>
  <c r="AB68" i="4"/>
  <c r="AB67" i="4"/>
  <c r="AC66" i="4"/>
  <c r="W74" i="4"/>
  <c r="W73" i="4"/>
  <c r="W72" i="4"/>
  <c r="W71" i="4"/>
  <c r="W70" i="4"/>
  <c r="W20" i="9"/>
  <c r="X69" i="4"/>
  <c r="V22" i="12"/>
  <c r="T86" i="4"/>
  <c r="T85" i="4"/>
  <c r="T84" i="4"/>
  <c r="T83" i="4"/>
  <c r="T82" i="4"/>
  <c r="T81" i="4"/>
  <c r="T80" i="4"/>
  <c r="T79" i="4"/>
  <c r="T78" i="4"/>
  <c r="T77" i="4"/>
  <c r="T76" i="4"/>
  <c r="T22" i="9"/>
  <c r="U75" i="4"/>
  <c r="V89" i="4"/>
  <c r="V88" i="4"/>
  <c r="V24" i="9"/>
  <c r="W87" i="4"/>
  <c r="U16" i="12"/>
  <c r="S26" i="10" s="1"/>
  <c r="AB25" i="9"/>
  <c r="AC90" i="4"/>
  <c r="AB27" i="9"/>
  <c r="AC91" i="4"/>
  <c r="T31" i="9"/>
  <c r="U93" i="4"/>
  <c r="S10" i="12"/>
  <c r="AA94" i="4"/>
  <c r="Z32" i="9"/>
  <c r="T33" i="9"/>
  <c r="U95" i="4"/>
  <c r="S24" i="12"/>
  <c r="V35" i="9"/>
  <c r="W97" i="4"/>
  <c r="U20" i="12"/>
  <c r="S30" i="10" s="1"/>
  <c r="U98" i="4"/>
  <c r="S14" i="12"/>
  <c r="T39" i="9"/>
  <c r="U99" i="4"/>
  <c r="S17" i="12"/>
  <c r="T117" i="4"/>
  <c r="T116" i="4"/>
  <c r="T115" i="4"/>
  <c r="T114" i="4"/>
  <c r="T113" i="4"/>
  <c r="T112" i="4"/>
  <c r="T111" i="4"/>
  <c r="T110" i="4"/>
  <c r="T109" i="4"/>
  <c r="T108" i="4"/>
  <c r="T107" i="4"/>
  <c r="T106" i="4"/>
  <c r="T105" i="4"/>
  <c r="T104" i="4"/>
  <c r="T103" i="4"/>
  <c r="T102" i="4"/>
  <c r="T101" i="4"/>
  <c r="T40" i="9"/>
  <c r="U100" i="4"/>
  <c r="S27" i="12"/>
  <c r="O33" i="16"/>
  <c r="O32" i="16"/>
  <c r="O31" i="16"/>
  <c r="O30" i="16"/>
  <c r="O29" i="16"/>
  <c r="O28" i="16"/>
  <c r="O27" i="16"/>
  <c r="O33" i="2"/>
  <c r="O32" i="2"/>
  <c r="O31" i="2"/>
  <c r="O30" i="2"/>
  <c r="O29" i="2"/>
  <c r="O28" i="2"/>
  <c r="O27" i="2"/>
  <c r="O26" i="2"/>
  <c r="O25" i="2"/>
  <c r="O24" i="2"/>
  <c r="O23" i="2"/>
  <c r="O22" i="2"/>
  <c r="O21" i="2"/>
  <c r="O20" i="2"/>
  <c r="O19" i="2"/>
  <c r="O18" i="2"/>
  <c r="O17" i="2"/>
  <c r="O16" i="2"/>
  <c r="O15" i="2"/>
  <c r="O14" i="2"/>
  <c r="O13" i="2"/>
  <c r="O12" i="2"/>
  <c r="O11" i="2"/>
  <c r="O10" i="2"/>
  <c r="O9" i="2"/>
  <c r="N10" i="3"/>
  <c r="L10" i="3"/>
  <c r="P8" i="2"/>
  <c r="P26" i="16"/>
  <c r="K37" i="11"/>
  <c r="V21" i="19"/>
  <c r="O56" i="16"/>
  <c r="O55" i="16"/>
  <c r="O54" i="16"/>
  <c r="O53" i="16"/>
  <c r="O52" i="16"/>
  <c r="O51" i="16"/>
  <c r="O50" i="16"/>
  <c r="O49" i="16"/>
  <c r="O48" i="16"/>
  <c r="O47" i="16"/>
  <c r="O46" i="16"/>
  <c r="O45" i="16"/>
  <c r="O44" i="16"/>
  <c r="O43" i="16"/>
  <c r="O42" i="16"/>
  <c r="O41" i="16"/>
  <c r="O49" i="2"/>
  <c r="O48" i="2"/>
  <c r="O47" i="2"/>
  <c r="O46" i="2"/>
  <c r="O45" i="2"/>
  <c r="O44" i="2"/>
  <c r="O43" i="2"/>
  <c r="O42" i="2"/>
  <c r="O41" i="2"/>
  <c r="O40" i="2"/>
  <c r="O39" i="2"/>
  <c r="O38" i="2"/>
  <c r="O37" i="2"/>
  <c r="O36" i="2"/>
  <c r="O35" i="2"/>
  <c r="N11" i="3"/>
  <c r="L11" i="3"/>
  <c r="P34" i="2"/>
  <c r="P40" i="16"/>
  <c r="K80" i="11"/>
  <c r="V24" i="19"/>
  <c r="O62" i="16"/>
  <c r="O61" i="16"/>
  <c r="O63" i="2"/>
  <c r="O62" i="2"/>
  <c r="O61" i="2"/>
  <c r="O60" i="2"/>
  <c r="O59" i="2"/>
  <c r="O58" i="2"/>
  <c r="O57" i="2"/>
  <c r="O56" i="2"/>
  <c r="O55" i="2"/>
  <c r="O54" i="2"/>
  <c r="O53" i="2"/>
  <c r="O52" i="2"/>
  <c r="O51" i="2"/>
  <c r="N12" i="3"/>
  <c r="L12" i="3"/>
  <c r="P50" i="2"/>
  <c r="P60" i="16"/>
  <c r="K46" i="11"/>
  <c r="V25" i="19"/>
  <c r="O25" i="16"/>
  <c r="O24" i="16"/>
  <c r="O23" i="16"/>
  <c r="O22" i="16"/>
  <c r="O21" i="16"/>
  <c r="O20" i="16"/>
  <c r="O19" i="16"/>
  <c r="O18" i="16"/>
  <c r="O74" i="2"/>
  <c r="O73" i="2"/>
  <c r="O72" i="2"/>
  <c r="O71" i="2"/>
  <c r="O70" i="2"/>
  <c r="O69" i="2"/>
  <c r="O68" i="2"/>
  <c r="O67" i="2"/>
  <c r="O66" i="2"/>
  <c r="O65" i="2"/>
  <c r="N13" i="3"/>
  <c r="L13" i="3"/>
  <c r="P64" i="2"/>
  <c r="P17" i="16"/>
  <c r="V26" i="19"/>
  <c r="O89" i="16"/>
  <c r="O88" i="16"/>
  <c r="O87" i="16"/>
  <c r="O86" i="16"/>
  <c r="O85" i="16"/>
  <c r="O84" i="16"/>
  <c r="O83" i="16"/>
  <c r="O82" i="16"/>
  <c r="O81" i="16"/>
  <c r="O80" i="16"/>
  <c r="O79" i="16"/>
  <c r="O78" i="16"/>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N14" i="3"/>
  <c r="L14" i="3"/>
  <c r="P75" i="2"/>
  <c r="P77" i="16"/>
  <c r="K8" i="11"/>
  <c r="L6" i="10" s="1"/>
  <c r="V27" i="19"/>
  <c r="O178" i="16"/>
  <c r="O177" i="16"/>
  <c r="O176" i="16"/>
  <c r="O175" i="16"/>
  <c r="O174" i="16"/>
  <c r="O173" i="16"/>
  <c r="O172" i="16"/>
  <c r="O171" i="16"/>
  <c r="O170" i="16"/>
  <c r="O169" i="16"/>
  <c r="O168" i="16"/>
  <c r="O167" i="16"/>
  <c r="O166" i="16"/>
  <c r="O165" i="16"/>
  <c r="O164" i="16"/>
  <c r="O163" i="16"/>
  <c r="O162" i="16"/>
  <c r="O161" i="16"/>
  <c r="O160" i="16"/>
  <c r="O159" i="16"/>
  <c r="O158" i="16"/>
  <c r="O157" i="16"/>
  <c r="O156" i="16"/>
  <c r="O155" i="16"/>
  <c r="O154" i="16"/>
  <c r="O153" i="16"/>
  <c r="O152" i="16"/>
  <c r="O151" i="16"/>
  <c r="O150" i="16"/>
  <c r="O149" i="16"/>
  <c r="O148" i="16"/>
  <c r="O147" i="16"/>
  <c r="O146" i="16"/>
  <c r="O145" i="16"/>
  <c r="O144" i="16"/>
  <c r="O143" i="16"/>
  <c r="O142" i="16"/>
  <c r="O141" i="16"/>
  <c r="O140" i="16"/>
  <c r="O139" i="16"/>
  <c r="O138" i="16"/>
  <c r="O137" i="16"/>
  <c r="O136" i="16"/>
  <c r="O135" i="16"/>
  <c r="O134" i="16"/>
  <c r="O133" i="16"/>
  <c r="O132" i="16"/>
  <c r="O131" i="16"/>
  <c r="O130" i="16"/>
  <c r="O129" i="16"/>
  <c r="O143" i="2"/>
  <c r="O142" i="2"/>
  <c r="O141" i="2"/>
  <c r="O140" i="2"/>
  <c r="N16" i="3"/>
  <c r="L16" i="3"/>
  <c r="P139" i="2"/>
  <c r="P128" i="16"/>
  <c r="K22" i="11"/>
  <c r="V29" i="19"/>
  <c r="O201" i="16"/>
  <c r="O200" i="16"/>
  <c r="O199" i="16"/>
  <c r="O198" i="16"/>
  <c r="O197" i="16"/>
  <c r="O196" i="16"/>
  <c r="O195" i="16"/>
  <c r="O194" i="16"/>
  <c r="O193" i="16"/>
  <c r="O192" i="16"/>
  <c r="O191" i="16"/>
  <c r="O190" i="16"/>
  <c r="O189" i="16"/>
  <c r="O188" i="16"/>
  <c r="O187" i="16"/>
  <c r="O186" i="16"/>
  <c r="O185" i="16"/>
  <c r="O184" i="16"/>
  <c r="O183" i="16"/>
  <c r="O182" i="16"/>
  <c r="O181" i="16"/>
  <c r="O180" i="16"/>
  <c r="N17" i="3"/>
  <c r="L17" i="3"/>
  <c r="P179" i="16"/>
  <c r="K87" i="11"/>
  <c r="V30" i="19"/>
  <c r="P144" i="2"/>
  <c r="O162" i="2"/>
  <c r="O161" i="2"/>
  <c r="O160" i="2"/>
  <c r="O159" i="2"/>
  <c r="O158" i="2"/>
  <c r="O157" i="2"/>
  <c r="O156" i="2"/>
  <c r="O155" i="2"/>
  <c r="O154" i="2"/>
  <c r="O153" i="2"/>
  <c r="O152" i="2"/>
  <c r="O151" i="2"/>
  <c r="O150" i="2"/>
  <c r="O149" i="2"/>
  <c r="O148" i="2"/>
  <c r="O147" i="2"/>
  <c r="O146" i="2"/>
  <c r="O211" i="16"/>
  <c r="O210" i="16"/>
  <c r="O209" i="16"/>
  <c r="O208" i="16"/>
  <c r="O207" i="16"/>
  <c r="O206" i="16"/>
  <c r="O205" i="16"/>
  <c r="O204" i="16"/>
  <c r="O203" i="16"/>
  <c r="N18" i="3"/>
  <c r="L18" i="3"/>
  <c r="P202" i="16"/>
  <c r="K23" i="11"/>
  <c r="V31" i="19"/>
  <c r="P145" i="2"/>
  <c r="T10" i="9"/>
  <c r="U10" i="4"/>
  <c r="U11" i="4" s="1"/>
  <c r="S11" i="12"/>
  <c r="O15" i="4"/>
  <c r="O14" i="4"/>
  <c r="O13" i="4"/>
  <c r="S15" i="4"/>
  <c r="S14" i="4"/>
  <c r="S13" i="4"/>
  <c r="S11" i="9"/>
  <c r="T12" i="4"/>
  <c r="R18" i="12"/>
  <c r="R30" i="12" s="1"/>
  <c r="P15" i="4"/>
  <c r="P14" i="4"/>
  <c r="P13" i="4"/>
  <c r="S12" i="21"/>
  <c r="T11" i="21"/>
  <c r="T12" i="21" s="1"/>
  <c r="S17" i="21"/>
  <c r="S16" i="21"/>
  <c r="S15" i="21"/>
  <c r="O21" i="21"/>
  <c r="O20" i="21"/>
  <c r="P19" i="21"/>
  <c r="O28" i="21"/>
  <c r="O27" i="21"/>
  <c r="O26" i="21"/>
  <c r="O25" i="21"/>
  <c r="O24" i="21"/>
  <c r="P23" i="21"/>
  <c r="O41" i="21"/>
  <c r="O40" i="21"/>
  <c r="O39" i="21"/>
  <c r="O38" i="21"/>
  <c r="O37" i="21"/>
  <c r="O36" i="21"/>
  <c r="O35" i="21"/>
  <c r="O34" i="21"/>
  <c r="O33" i="21"/>
  <c r="O32" i="21"/>
  <c r="O31" i="21"/>
  <c r="P30" i="21"/>
  <c r="O45" i="21"/>
  <c r="O44" i="21"/>
  <c r="P43" i="21"/>
  <c r="AF15" i="3" l="1"/>
  <c r="AJ111" i="2"/>
  <c r="AI136" i="2"/>
  <c r="AI132" i="2"/>
  <c r="AI128" i="2"/>
  <c r="AI124" i="2"/>
  <c r="AI120" i="2"/>
  <c r="AI116" i="2"/>
  <c r="AI112" i="2"/>
  <c r="AI135" i="2"/>
  <c r="AI131" i="2"/>
  <c r="AI127" i="2"/>
  <c r="AI123" i="2"/>
  <c r="AI119" i="2"/>
  <c r="AI115" i="2"/>
  <c r="AI138" i="2"/>
  <c r="AI134" i="2"/>
  <c r="AI130" i="2"/>
  <c r="AI126" i="2"/>
  <c r="AI122" i="2"/>
  <c r="AI118" i="2"/>
  <c r="AI114" i="2"/>
  <c r="AI137" i="2"/>
  <c r="AI133" i="2"/>
  <c r="AI129" i="2"/>
  <c r="AI125" i="2"/>
  <c r="AI121" i="2"/>
  <c r="AI117" i="2"/>
  <c r="AI113" i="2"/>
  <c r="P45" i="21"/>
  <c r="P44" i="21"/>
  <c r="Q43" i="21"/>
  <c r="P41" i="21"/>
  <c r="P40" i="21"/>
  <c r="P39" i="21"/>
  <c r="P38" i="21"/>
  <c r="P37" i="21"/>
  <c r="P36" i="21"/>
  <c r="P35" i="21"/>
  <c r="P34" i="21"/>
  <c r="P33" i="21"/>
  <c r="P32" i="21"/>
  <c r="P31" i="21"/>
  <c r="Q30" i="21"/>
  <c r="P28" i="21"/>
  <c r="P27" i="21"/>
  <c r="P26" i="21"/>
  <c r="P25" i="21"/>
  <c r="P24" i="21"/>
  <c r="Q23" i="21"/>
  <c r="P21" i="21"/>
  <c r="P20" i="21"/>
  <c r="Q19" i="21"/>
  <c r="T15" i="4"/>
  <c r="T14" i="4"/>
  <c r="T13" i="4"/>
  <c r="T11" i="9"/>
  <c r="T62" i="9" s="1"/>
  <c r="U12" i="4"/>
  <c r="S18" i="12"/>
  <c r="S30" i="12" s="1"/>
  <c r="F1" i="9"/>
  <c r="S2" i="9"/>
  <c r="X10" i="9"/>
  <c r="V10" i="4"/>
  <c r="V11" i="4" s="1"/>
  <c r="T11" i="12"/>
  <c r="R21" i="10" s="1"/>
  <c r="S62" i="9"/>
  <c r="P162" i="2"/>
  <c r="P161" i="2"/>
  <c r="P160" i="2"/>
  <c r="P159" i="2"/>
  <c r="P158" i="2"/>
  <c r="P157" i="2"/>
  <c r="P156" i="2"/>
  <c r="P155" i="2"/>
  <c r="P154" i="2"/>
  <c r="P153" i="2"/>
  <c r="P152" i="2"/>
  <c r="P151" i="2"/>
  <c r="P150" i="2"/>
  <c r="P149" i="2"/>
  <c r="P148" i="2"/>
  <c r="P147" i="2"/>
  <c r="P146" i="2"/>
  <c r="P211" i="16"/>
  <c r="P210" i="16"/>
  <c r="P209" i="16"/>
  <c r="P208" i="16"/>
  <c r="P207" i="16"/>
  <c r="P206" i="16"/>
  <c r="P205" i="16"/>
  <c r="P204" i="16"/>
  <c r="P203" i="16"/>
  <c r="M18" i="3"/>
  <c r="Q202" i="16"/>
  <c r="L23" i="11"/>
  <c r="Q145" i="2"/>
  <c r="O18" i="3"/>
  <c r="S202" i="16"/>
  <c r="N23" i="11"/>
  <c r="S145" i="2"/>
  <c r="P201" i="16"/>
  <c r="P200" i="16"/>
  <c r="P199" i="16"/>
  <c r="P198" i="16"/>
  <c r="P197" i="16"/>
  <c r="P196" i="16"/>
  <c r="P195" i="16"/>
  <c r="P194" i="16"/>
  <c r="P193" i="16"/>
  <c r="P192" i="16"/>
  <c r="P191" i="16"/>
  <c r="P190" i="16"/>
  <c r="P189" i="16"/>
  <c r="P188" i="16"/>
  <c r="P187" i="16"/>
  <c r="P186" i="16"/>
  <c r="P185" i="16"/>
  <c r="P184" i="16"/>
  <c r="P183" i="16"/>
  <c r="P182" i="16"/>
  <c r="P181" i="16"/>
  <c r="P180" i="16"/>
  <c r="M17" i="3"/>
  <c r="Q179" i="16"/>
  <c r="L87" i="11"/>
  <c r="Q144" i="2"/>
  <c r="O17" i="3"/>
  <c r="S179" i="16"/>
  <c r="N87" i="11"/>
  <c r="S144" i="2"/>
  <c r="P178" i="16"/>
  <c r="P177" i="16"/>
  <c r="P176" i="16"/>
  <c r="P175" i="16"/>
  <c r="P174" i="16"/>
  <c r="P173" i="16"/>
  <c r="P172" i="16"/>
  <c r="P171" i="16"/>
  <c r="P170" i="16"/>
  <c r="P169" i="16"/>
  <c r="P168" i="16"/>
  <c r="P167" i="16"/>
  <c r="P166" i="16"/>
  <c r="P165" i="16"/>
  <c r="P164" i="16"/>
  <c r="P163" i="16"/>
  <c r="P162" i="16"/>
  <c r="P161" i="16"/>
  <c r="P160" i="16"/>
  <c r="P159" i="16"/>
  <c r="P158" i="16"/>
  <c r="P157" i="16"/>
  <c r="P156" i="16"/>
  <c r="P155" i="16"/>
  <c r="P154" i="16"/>
  <c r="P153" i="16"/>
  <c r="P152" i="16"/>
  <c r="P151" i="16"/>
  <c r="P150" i="16"/>
  <c r="P149" i="16"/>
  <c r="P148" i="16"/>
  <c r="P147" i="16"/>
  <c r="P146" i="16"/>
  <c r="P145" i="16"/>
  <c r="P144" i="16"/>
  <c r="P143" i="16"/>
  <c r="P142" i="16"/>
  <c r="P141" i="16"/>
  <c r="P140" i="16"/>
  <c r="P139" i="16"/>
  <c r="P138" i="16"/>
  <c r="P137" i="16"/>
  <c r="P136" i="16"/>
  <c r="P135" i="16"/>
  <c r="P134" i="16"/>
  <c r="P133" i="16"/>
  <c r="P132" i="16"/>
  <c r="P131" i="16"/>
  <c r="P130" i="16"/>
  <c r="P129" i="16"/>
  <c r="P143" i="2"/>
  <c r="P142" i="2"/>
  <c r="P141" i="2"/>
  <c r="P140" i="2"/>
  <c r="M16" i="3"/>
  <c r="Q139" i="2"/>
  <c r="Q128" i="16"/>
  <c r="L22" i="11"/>
  <c r="O16" i="3"/>
  <c r="S139" i="2"/>
  <c r="S128" i="16"/>
  <c r="N22" i="11"/>
  <c r="P89" i="16"/>
  <c r="P88" i="16"/>
  <c r="P87" i="16"/>
  <c r="P86" i="16"/>
  <c r="P85" i="16"/>
  <c r="P84" i="16"/>
  <c r="P83" i="16"/>
  <c r="P82" i="16"/>
  <c r="P81" i="16"/>
  <c r="P80" i="16"/>
  <c r="P79" i="16"/>
  <c r="P78" i="16"/>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M14" i="3"/>
  <c r="Q75" i="2"/>
  <c r="Q77" i="16"/>
  <c r="L8" i="11"/>
  <c r="N6" i="10" s="1"/>
  <c r="O14" i="3"/>
  <c r="S75" i="2"/>
  <c r="S77" i="16"/>
  <c r="N8" i="11"/>
  <c r="P25" i="16"/>
  <c r="P24" i="16"/>
  <c r="P23" i="16"/>
  <c r="P22" i="16"/>
  <c r="P21" i="16"/>
  <c r="P20" i="16"/>
  <c r="P19" i="16"/>
  <c r="P18" i="16"/>
  <c r="P74" i="2"/>
  <c r="P73" i="2"/>
  <c r="P72" i="2"/>
  <c r="P71" i="2"/>
  <c r="P70" i="2"/>
  <c r="P69" i="2"/>
  <c r="P68" i="2"/>
  <c r="P67" i="2"/>
  <c r="P66" i="2"/>
  <c r="P65" i="2"/>
  <c r="M13" i="3"/>
  <c r="Q64" i="2"/>
  <c r="Q17" i="16"/>
  <c r="O13" i="3"/>
  <c r="S64" i="2"/>
  <c r="S17" i="16"/>
  <c r="P62" i="16"/>
  <c r="P61" i="16"/>
  <c r="P63" i="2"/>
  <c r="P62" i="2"/>
  <c r="P61" i="2"/>
  <c r="P60" i="2"/>
  <c r="P59" i="2"/>
  <c r="P58" i="2"/>
  <c r="P57" i="2"/>
  <c r="P56" i="2"/>
  <c r="P55" i="2"/>
  <c r="P54" i="2"/>
  <c r="P53" i="2"/>
  <c r="P52" i="2"/>
  <c r="P51" i="2"/>
  <c r="M12" i="3"/>
  <c r="Q50" i="2"/>
  <c r="Q60" i="16"/>
  <c r="L46" i="11"/>
  <c r="O12" i="3"/>
  <c r="S50" i="2"/>
  <c r="S60" i="16"/>
  <c r="N46" i="11"/>
  <c r="P56" i="16"/>
  <c r="P55" i="16"/>
  <c r="P54" i="16"/>
  <c r="P53" i="16"/>
  <c r="P52" i="16"/>
  <c r="P51" i="16"/>
  <c r="P50" i="16"/>
  <c r="P49" i="16"/>
  <c r="P48" i="16"/>
  <c r="P47" i="16"/>
  <c r="P46" i="16"/>
  <c r="P45" i="16"/>
  <c r="P44" i="16"/>
  <c r="P43" i="16"/>
  <c r="P42" i="16"/>
  <c r="P41" i="16"/>
  <c r="P49" i="2"/>
  <c r="P48" i="2"/>
  <c r="P47" i="2"/>
  <c r="P46" i="2"/>
  <c r="P45" i="2"/>
  <c r="P44" i="2"/>
  <c r="P43" i="2"/>
  <c r="P42" i="2"/>
  <c r="P41" i="2"/>
  <c r="P40" i="2"/>
  <c r="P39" i="2"/>
  <c r="P38" i="2"/>
  <c r="P37" i="2"/>
  <c r="P36" i="2"/>
  <c r="P35" i="2"/>
  <c r="M11" i="3"/>
  <c r="Q34" i="2"/>
  <c r="Q40" i="16"/>
  <c r="L80" i="11"/>
  <c r="O11" i="3"/>
  <c r="S34" i="2"/>
  <c r="S40" i="16"/>
  <c r="N80" i="11"/>
  <c r="P33" i="16"/>
  <c r="P32" i="16"/>
  <c r="P31" i="16"/>
  <c r="P30" i="16"/>
  <c r="P29" i="16"/>
  <c r="P28" i="16"/>
  <c r="P27" i="16"/>
  <c r="P33" i="2"/>
  <c r="P32" i="2"/>
  <c r="P31" i="2"/>
  <c r="P30" i="2"/>
  <c r="P29" i="2"/>
  <c r="P28" i="2"/>
  <c r="P27" i="2"/>
  <c r="P26" i="2"/>
  <c r="P25" i="2"/>
  <c r="P24" i="2"/>
  <c r="P23" i="2"/>
  <c r="P22" i="2"/>
  <c r="P21" i="2"/>
  <c r="P20" i="2"/>
  <c r="P19" i="2"/>
  <c r="P18" i="2"/>
  <c r="P17" i="2"/>
  <c r="P16" i="2"/>
  <c r="P15" i="2"/>
  <c r="P14" i="2"/>
  <c r="P13" i="2"/>
  <c r="P12" i="2"/>
  <c r="P11" i="2"/>
  <c r="P10" i="2"/>
  <c r="P9" i="2"/>
  <c r="M10" i="3"/>
  <c r="Q8" i="2"/>
  <c r="Q26" i="16"/>
  <c r="L37" i="11"/>
  <c r="O10" i="3"/>
  <c r="S8" i="2"/>
  <c r="S26" i="16"/>
  <c r="N37" i="11"/>
  <c r="U117" i="4"/>
  <c r="U116" i="4"/>
  <c r="U115" i="4"/>
  <c r="U114" i="4"/>
  <c r="U113" i="4"/>
  <c r="U112" i="4"/>
  <c r="U111" i="4"/>
  <c r="U110" i="4"/>
  <c r="U109" i="4"/>
  <c r="U108" i="4"/>
  <c r="U107" i="4"/>
  <c r="U106" i="4"/>
  <c r="U105" i="4"/>
  <c r="U104" i="4"/>
  <c r="U103" i="4"/>
  <c r="U102" i="4"/>
  <c r="U101" i="4"/>
  <c r="X40" i="9"/>
  <c r="V100" i="4"/>
  <c r="T27" i="12"/>
  <c r="X39" i="9"/>
  <c r="V99" i="4"/>
  <c r="T17" i="12"/>
  <c r="R27" i="10" s="1"/>
  <c r="V98" i="4"/>
  <c r="T14" i="12"/>
  <c r="R24" i="10" s="1"/>
  <c r="W35" i="9"/>
  <c r="X97" i="4"/>
  <c r="V20" i="12"/>
  <c r="U33" i="9"/>
  <c r="V95" i="4"/>
  <c r="T24" i="12"/>
  <c r="AA32" i="9"/>
  <c r="AB94" i="4"/>
  <c r="U31" i="9"/>
  <c r="V93" i="4"/>
  <c r="T10" i="12"/>
  <c r="AE27" i="9"/>
  <c r="AD91" i="4"/>
  <c r="AL91" i="4" s="1"/>
  <c r="AM91" i="4" s="1"/>
  <c r="AE25" i="9"/>
  <c r="AD90" i="4"/>
  <c r="AL90" i="4" s="1"/>
  <c r="AM90" i="4" s="1"/>
  <c r="W89" i="4"/>
  <c r="W88" i="4"/>
  <c r="W24" i="9"/>
  <c r="X87" i="4"/>
  <c r="V16" i="12"/>
  <c r="U86" i="4"/>
  <c r="U85" i="4"/>
  <c r="U84" i="4"/>
  <c r="U83" i="4"/>
  <c r="U82" i="4"/>
  <c r="U81" i="4"/>
  <c r="U80" i="4"/>
  <c r="U79" i="4"/>
  <c r="U78" i="4"/>
  <c r="U77" i="4"/>
  <c r="U76" i="4"/>
  <c r="U22" i="9"/>
  <c r="V75" i="4"/>
  <c r="X74" i="4"/>
  <c r="X73" i="4"/>
  <c r="X72" i="4"/>
  <c r="X71" i="4"/>
  <c r="X70" i="4"/>
  <c r="Y69" i="4"/>
  <c r="W22" i="12"/>
  <c r="X20" i="9"/>
  <c r="AC68" i="4"/>
  <c r="AC67" i="4"/>
  <c r="AE18" i="9"/>
  <c r="AD66" i="4"/>
  <c r="U65" i="4"/>
  <c r="U64" i="4"/>
  <c r="U63" i="4"/>
  <c r="U16" i="9"/>
  <c r="V62" i="4"/>
  <c r="T25" i="12"/>
  <c r="U14" i="9"/>
  <c r="V60" i="4"/>
  <c r="V61" i="4" s="1"/>
  <c r="T21" i="12"/>
  <c r="R31" i="10" s="1"/>
  <c r="U59" i="4"/>
  <c r="U58" i="4"/>
  <c r="U57" i="4"/>
  <c r="U56" i="4"/>
  <c r="U55" i="4"/>
  <c r="U54" i="4"/>
  <c r="U53" i="4"/>
  <c r="U52" i="4"/>
  <c r="U51" i="4"/>
  <c r="U50" i="4"/>
  <c r="U49" i="4"/>
  <c r="U48" i="4"/>
  <c r="U47" i="4"/>
  <c r="U46" i="4"/>
  <c r="U45" i="4"/>
  <c r="U44" i="4"/>
  <c r="U43" i="4"/>
  <c r="U42" i="4"/>
  <c r="U41" i="4"/>
  <c r="U40" i="4"/>
  <c r="U39" i="4"/>
  <c r="U38" i="4"/>
  <c r="U37" i="4"/>
  <c r="U36" i="4"/>
  <c r="U35" i="4"/>
  <c r="U34" i="4"/>
  <c r="U33" i="4"/>
  <c r="U32" i="4"/>
  <c r="U31" i="4"/>
  <c r="U30" i="4"/>
  <c r="U29" i="4"/>
  <c r="U28" i="4"/>
  <c r="U27" i="4"/>
  <c r="U26" i="4"/>
  <c r="U25" i="4"/>
  <c r="U24" i="4"/>
  <c r="U23" i="4"/>
  <c r="U13" i="9"/>
  <c r="V22" i="4"/>
  <c r="T23" i="12"/>
  <c r="U21" i="4"/>
  <c r="U20" i="4"/>
  <c r="U19" i="4"/>
  <c r="U18" i="4"/>
  <c r="U17" i="4"/>
  <c r="U12" i="9"/>
  <c r="V16" i="4"/>
  <c r="T26" i="12"/>
  <c r="J211" i="2"/>
  <c r="J210" i="2"/>
  <c r="J209" i="2"/>
  <c r="J208" i="2"/>
  <c r="J207" i="2"/>
  <c r="J206" i="2"/>
  <c r="J205" i="2"/>
  <c r="J204" i="2"/>
  <c r="J203" i="2"/>
  <c r="J202" i="2"/>
  <c r="J201" i="2"/>
  <c r="J200" i="2"/>
  <c r="J199" i="2"/>
  <c r="J261" i="16"/>
  <c r="J260" i="16"/>
  <c r="J259" i="16"/>
  <c r="J258" i="16"/>
  <c r="G23" i="3"/>
  <c r="K257" i="16"/>
  <c r="F24" i="11"/>
  <c r="K198" i="2"/>
  <c r="K197" i="2"/>
  <c r="K196" i="2"/>
  <c r="K195" i="2"/>
  <c r="K194" i="2"/>
  <c r="K193" i="2"/>
  <c r="K192" i="2"/>
  <c r="K256" i="16"/>
  <c r="K255" i="16"/>
  <c r="K254" i="16"/>
  <c r="K253" i="16"/>
  <c r="K252" i="16"/>
  <c r="K251" i="16"/>
  <c r="H22" i="3"/>
  <c r="L250" i="16"/>
  <c r="G61" i="11"/>
  <c r="L191" i="2"/>
  <c r="B242" i="2"/>
  <c r="D242" i="2" s="1"/>
  <c r="B241" i="2"/>
  <c r="D241" i="2" s="1"/>
  <c r="B240" i="2"/>
  <c r="D240" i="2" s="1"/>
  <c r="B239" i="2"/>
  <c r="D239" i="2" s="1"/>
  <c r="B238" i="2"/>
  <c r="D238" i="2" s="1"/>
  <c r="B237" i="2"/>
  <c r="D237" i="2" s="1"/>
  <c r="B236" i="2"/>
  <c r="D236" i="2" s="1"/>
  <c r="B235" i="2"/>
  <c r="D235" i="2" s="1"/>
  <c r="B234" i="2"/>
  <c r="D234" i="2" s="1"/>
  <c r="B233" i="2"/>
  <c r="D233" i="2" s="1"/>
  <c r="B232" i="2"/>
  <c r="D232" i="2" s="1"/>
  <c r="B231" i="2"/>
  <c r="D231" i="2" s="1"/>
  <c r="B230" i="2"/>
  <c r="D230" i="2" s="1"/>
  <c r="B229" i="2"/>
  <c r="D229" i="2" s="1"/>
  <c r="B228" i="2"/>
  <c r="D228" i="2" s="1"/>
  <c r="AN221" i="2"/>
  <c r="AN220" i="2"/>
  <c r="AN219" i="2"/>
  <c r="M190" i="2"/>
  <c r="M189" i="2"/>
  <c r="M188" i="2"/>
  <c r="M187" i="2"/>
  <c r="M186" i="2"/>
  <c r="M185" i="2"/>
  <c r="M184" i="2"/>
  <c r="M183" i="2"/>
  <c r="M182" i="2"/>
  <c r="M181" i="2"/>
  <c r="M180" i="2"/>
  <c r="M179" i="2"/>
  <c r="M178" i="2"/>
  <c r="M177" i="2"/>
  <c r="M176" i="2"/>
  <c r="M175" i="2"/>
  <c r="M249" i="16"/>
  <c r="M248" i="16"/>
  <c r="M247" i="16"/>
  <c r="M246" i="16"/>
  <c r="M245" i="16"/>
  <c r="M244" i="16"/>
  <c r="M243" i="16"/>
  <c r="M242" i="16"/>
  <c r="M241" i="16"/>
  <c r="M240" i="16"/>
  <c r="M239" i="16"/>
  <c r="M238" i="16"/>
  <c r="N237" i="16"/>
  <c r="I42" i="11"/>
  <c r="N174" i="2"/>
  <c r="N168" i="2"/>
  <c r="N167" i="2"/>
  <c r="N166" i="2"/>
  <c r="N165" i="2"/>
  <c r="N164" i="2"/>
  <c r="N229" i="16"/>
  <c r="N228" i="16"/>
  <c r="N227" i="16"/>
  <c r="N226" i="16"/>
  <c r="N225" i="16"/>
  <c r="N224" i="16"/>
  <c r="N223" i="16"/>
  <c r="N222" i="16"/>
  <c r="N221" i="16"/>
  <c r="N220" i="16"/>
  <c r="N219" i="16"/>
  <c r="N218" i="16"/>
  <c r="N217" i="16"/>
  <c r="N216" i="16"/>
  <c r="N215" i="16"/>
  <c r="N214" i="16"/>
  <c r="N213" i="16"/>
  <c r="O212" i="16"/>
  <c r="J18" i="11"/>
  <c r="O163" i="2"/>
  <c r="AJ135" i="2" l="1"/>
  <c r="AJ131" i="2"/>
  <c r="AJ127" i="2"/>
  <c r="AJ123" i="2"/>
  <c r="AJ119" i="2"/>
  <c r="AJ115" i="2"/>
  <c r="AJ138" i="2"/>
  <c r="AJ134" i="2"/>
  <c r="AJ130" i="2"/>
  <c r="AJ126" i="2"/>
  <c r="AJ122" i="2"/>
  <c r="AJ118" i="2"/>
  <c r="AJ114" i="2"/>
  <c r="AJ137" i="2"/>
  <c r="AJ133" i="2"/>
  <c r="AJ129" i="2"/>
  <c r="AJ125" i="2"/>
  <c r="AJ121" i="2"/>
  <c r="AJ117" i="2"/>
  <c r="AJ113" i="2"/>
  <c r="AJ136" i="2"/>
  <c r="AJ132" i="2"/>
  <c r="AJ128" i="2"/>
  <c r="AJ124" i="2"/>
  <c r="AJ120" i="2"/>
  <c r="AJ116" i="2"/>
  <c r="AJ112" i="2"/>
  <c r="AG15" i="3"/>
  <c r="AK111" i="2"/>
  <c r="T2" i="9"/>
  <c r="O168" i="2"/>
  <c r="O167" i="2"/>
  <c r="O166" i="2"/>
  <c r="O165" i="2"/>
  <c r="O164" i="2"/>
  <c r="O229" i="16"/>
  <c r="O228" i="16"/>
  <c r="O227" i="16"/>
  <c r="O226" i="16"/>
  <c r="O225" i="16"/>
  <c r="O224" i="16"/>
  <c r="O223" i="16"/>
  <c r="O222" i="16"/>
  <c r="O221" i="16"/>
  <c r="O220" i="16"/>
  <c r="O219" i="16"/>
  <c r="O218" i="16"/>
  <c r="O217" i="16"/>
  <c r="O216" i="16"/>
  <c r="O215" i="16"/>
  <c r="O214" i="16"/>
  <c r="O213" i="16"/>
  <c r="N19" i="3"/>
  <c r="L19" i="3"/>
  <c r="P212" i="16"/>
  <c r="K18" i="11"/>
  <c r="V32" i="19"/>
  <c r="P163" i="2"/>
  <c r="N190" i="2"/>
  <c r="N189" i="2"/>
  <c r="N188" i="2"/>
  <c r="N187" i="2"/>
  <c r="N186" i="2"/>
  <c r="N185" i="2"/>
  <c r="N184" i="2"/>
  <c r="N183" i="2"/>
  <c r="N182" i="2"/>
  <c r="N181" i="2"/>
  <c r="N180" i="2"/>
  <c r="N179" i="2"/>
  <c r="N178" i="2"/>
  <c r="N177" i="2"/>
  <c r="N176" i="2"/>
  <c r="N175" i="2"/>
  <c r="N249" i="16"/>
  <c r="N248" i="16"/>
  <c r="N247" i="16"/>
  <c r="N246" i="16"/>
  <c r="N245" i="16"/>
  <c r="N244" i="16"/>
  <c r="N243" i="16"/>
  <c r="N242" i="16"/>
  <c r="N241" i="16"/>
  <c r="N240" i="16"/>
  <c r="N239" i="16"/>
  <c r="N238" i="16"/>
  <c r="O237" i="16"/>
  <c r="J42" i="11"/>
  <c r="O174" i="2"/>
  <c r="B332" i="2"/>
  <c r="D332" i="2" s="1"/>
  <c r="B331" i="2"/>
  <c r="D331" i="2" s="1"/>
  <c r="B330" i="2"/>
  <c r="D330" i="2" s="1"/>
  <c r="B329" i="2"/>
  <c r="D329" i="2" s="1"/>
  <c r="B328" i="2"/>
  <c r="D328" i="2" s="1"/>
  <c r="B327" i="2"/>
  <c r="D327" i="2" s="1"/>
  <c r="B326" i="2"/>
  <c r="D326" i="2" s="1"/>
  <c r="B325" i="2"/>
  <c r="D325" i="2" s="1"/>
  <c r="B324" i="2"/>
  <c r="D324" i="2" s="1"/>
  <c r="B323" i="2"/>
  <c r="D323" i="2" s="1"/>
  <c r="B322" i="2"/>
  <c r="D322" i="2" s="1"/>
  <c r="B321" i="2"/>
  <c r="D321" i="2" s="1"/>
  <c r="B320" i="2"/>
  <c r="D320" i="2" s="1"/>
  <c r="B319" i="2"/>
  <c r="D319" i="2" s="1"/>
  <c r="B318" i="2"/>
  <c r="D318" i="2" s="1"/>
  <c r="B317" i="2"/>
  <c r="D317" i="2" s="1"/>
  <c r="B316" i="2"/>
  <c r="D316" i="2" s="1"/>
  <c r="B315" i="2"/>
  <c r="D315" i="2" s="1"/>
  <c r="B314" i="2"/>
  <c r="D314" i="2" s="1"/>
  <c r="B313" i="2"/>
  <c r="D313" i="2" s="1"/>
  <c r="B312" i="2"/>
  <c r="D312" i="2" s="1"/>
  <c r="B311" i="2"/>
  <c r="D311" i="2" s="1"/>
  <c r="B310" i="2"/>
  <c r="D310" i="2" s="1"/>
  <c r="B309" i="2"/>
  <c r="D309" i="2" s="1"/>
  <c r="B308" i="2"/>
  <c r="D308" i="2" s="1"/>
  <c r="B307" i="2"/>
  <c r="D307" i="2" s="1"/>
  <c r="B306" i="2"/>
  <c r="D306" i="2" s="1"/>
  <c r="B305" i="2"/>
  <c r="D305" i="2" s="1"/>
  <c r="B304" i="2"/>
  <c r="D304" i="2" s="1"/>
  <c r="B303" i="2"/>
  <c r="D303" i="2" s="1"/>
  <c r="B302" i="2"/>
  <c r="D302" i="2" s="1"/>
  <c r="B301" i="2"/>
  <c r="D301" i="2" s="1"/>
  <c r="B300" i="2"/>
  <c r="D300" i="2" s="1"/>
  <c r="B299" i="2"/>
  <c r="D299" i="2" s="1"/>
  <c r="B298" i="2"/>
  <c r="D298" i="2" s="1"/>
  <c r="B297" i="2"/>
  <c r="D297" i="2" s="1"/>
  <c r="B296" i="2"/>
  <c r="D296" i="2" s="1"/>
  <c r="B295" i="2"/>
  <c r="D295" i="2" s="1"/>
  <c r="B294" i="2"/>
  <c r="D294" i="2" s="1"/>
  <c r="B293" i="2"/>
  <c r="D293" i="2" s="1"/>
  <c r="B292" i="2"/>
  <c r="D292" i="2" s="1"/>
  <c r="B291" i="2"/>
  <c r="D291" i="2" s="1"/>
  <c r="B290" i="2"/>
  <c r="D290" i="2" s="1"/>
  <c r="B289" i="2"/>
  <c r="D289" i="2" s="1"/>
  <c r="B288" i="2"/>
  <c r="D288" i="2" s="1"/>
  <c r="B287" i="2"/>
  <c r="D287" i="2" s="1"/>
  <c r="B286" i="2"/>
  <c r="D286" i="2" s="1"/>
  <c r="B285" i="2"/>
  <c r="D285" i="2" s="1"/>
  <c r="B284" i="2"/>
  <c r="D284" i="2" s="1"/>
  <c r="B283" i="2"/>
  <c r="D283" i="2" s="1"/>
  <c r="B282" i="2"/>
  <c r="D282" i="2" s="1"/>
  <c r="B281" i="2"/>
  <c r="D281" i="2" s="1"/>
  <c r="B280" i="2"/>
  <c r="D280" i="2" s="1"/>
  <c r="B279" i="2"/>
  <c r="D279" i="2" s="1"/>
  <c r="B278" i="2"/>
  <c r="D278" i="2" s="1"/>
  <c r="B277" i="2"/>
  <c r="D277" i="2" s="1"/>
  <c r="B276" i="2"/>
  <c r="D276" i="2" s="1"/>
  <c r="B275" i="2"/>
  <c r="D275" i="2" s="1"/>
  <c r="B274" i="2"/>
  <c r="D274" i="2" s="1"/>
  <c r="B273" i="2"/>
  <c r="D273" i="2" s="1"/>
  <c r="B272" i="2"/>
  <c r="D272" i="2" s="1"/>
  <c r="B271" i="2"/>
  <c r="D271" i="2" s="1"/>
  <c r="B270" i="2"/>
  <c r="D270" i="2" s="1"/>
  <c r="B269" i="2"/>
  <c r="D269" i="2" s="1"/>
  <c r="B268" i="2"/>
  <c r="D268" i="2" s="1"/>
  <c r="B267" i="2"/>
  <c r="D267" i="2" s="1"/>
  <c r="B266" i="2"/>
  <c r="D266" i="2" s="1"/>
  <c r="B265" i="2"/>
  <c r="D265" i="2" s="1"/>
  <c r="B264" i="2"/>
  <c r="D264" i="2" s="1"/>
  <c r="B263" i="2"/>
  <c r="D263" i="2" s="1"/>
  <c r="B262" i="2"/>
  <c r="D262" i="2" s="1"/>
  <c r="B261" i="2"/>
  <c r="D261" i="2" s="1"/>
  <c r="B260" i="2"/>
  <c r="D260" i="2" s="1"/>
  <c r="B259" i="2"/>
  <c r="D259" i="2" s="1"/>
  <c r="B258" i="2"/>
  <c r="D258" i="2" s="1"/>
  <c r="B257" i="2"/>
  <c r="D257" i="2" s="1"/>
  <c r="B256" i="2"/>
  <c r="D256" i="2" s="1"/>
  <c r="B255" i="2"/>
  <c r="D255" i="2" s="1"/>
  <c r="B254" i="2"/>
  <c r="D254" i="2" s="1"/>
  <c r="B253" i="2"/>
  <c r="D253" i="2" s="1"/>
  <c r="B252" i="2"/>
  <c r="D252" i="2" s="1"/>
  <c r="B251" i="2"/>
  <c r="D251" i="2" s="1"/>
  <c r="B250" i="2"/>
  <c r="D250" i="2" s="1"/>
  <c r="B249" i="2"/>
  <c r="D249" i="2" s="1"/>
  <c r="B248" i="2"/>
  <c r="D248" i="2" s="1"/>
  <c r="B247" i="2"/>
  <c r="D247" i="2" s="1"/>
  <c r="B246" i="2"/>
  <c r="D246" i="2" s="1"/>
  <c r="B245" i="2"/>
  <c r="D245" i="2" s="1"/>
  <c r="B244" i="2"/>
  <c r="D244" i="2" s="1"/>
  <c r="B243" i="2"/>
  <c r="D243" i="2" s="1"/>
  <c r="L197" i="2"/>
  <c r="L196" i="2"/>
  <c r="L195" i="2"/>
  <c r="L194" i="2"/>
  <c r="L193" i="2"/>
  <c r="L192" i="2"/>
  <c r="L256" i="16"/>
  <c r="L255" i="16"/>
  <c r="L254" i="16"/>
  <c r="L253" i="16"/>
  <c r="L252" i="16"/>
  <c r="L251" i="16"/>
  <c r="I22" i="3"/>
  <c r="J22" i="3" s="1"/>
  <c r="M250" i="16"/>
  <c r="H61" i="11"/>
  <c r="M191" i="2"/>
  <c r="K211" i="2"/>
  <c r="K210" i="2"/>
  <c r="K209" i="2"/>
  <c r="K208" i="2"/>
  <c r="K207" i="2"/>
  <c r="K206" i="2"/>
  <c r="K205" i="2"/>
  <c r="K204" i="2"/>
  <c r="K203" i="2"/>
  <c r="K202" i="2"/>
  <c r="K201" i="2"/>
  <c r="K200" i="2"/>
  <c r="K199" i="2"/>
  <c r="K261" i="16"/>
  <c r="K260" i="16"/>
  <c r="K259" i="16"/>
  <c r="K258" i="16"/>
  <c r="L257" i="16"/>
  <c r="G24" i="11"/>
  <c r="L198" i="2"/>
  <c r="V21" i="4"/>
  <c r="V20" i="4"/>
  <c r="V19" i="4"/>
  <c r="V18" i="4"/>
  <c r="V17" i="4"/>
  <c r="U62" i="9"/>
  <c r="V12" i="9"/>
  <c r="W16" i="4"/>
  <c r="U26" i="12"/>
  <c r="V59" i="4"/>
  <c r="V58" i="4"/>
  <c r="V57" i="4"/>
  <c r="V56" i="4"/>
  <c r="V55" i="4"/>
  <c r="V54" i="4"/>
  <c r="V53" i="4"/>
  <c r="V52" i="4"/>
  <c r="V51" i="4"/>
  <c r="V50" i="4"/>
  <c r="V49" i="4"/>
  <c r="V48" i="4"/>
  <c r="V47" i="4"/>
  <c r="V46" i="4"/>
  <c r="V45" i="4"/>
  <c r="V44" i="4"/>
  <c r="V43" i="4"/>
  <c r="V42" i="4"/>
  <c r="V41" i="4"/>
  <c r="V40" i="4"/>
  <c r="V39" i="4"/>
  <c r="V38" i="4"/>
  <c r="V37" i="4"/>
  <c r="V36" i="4"/>
  <c r="V35" i="4"/>
  <c r="V34" i="4"/>
  <c r="V33" i="4"/>
  <c r="V32" i="4"/>
  <c r="V31" i="4"/>
  <c r="V30" i="4"/>
  <c r="V29" i="4"/>
  <c r="V28" i="4"/>
  <c r="V27" i="4"/>
  <c r="V26" i="4"/>
  <c r="V25" i="4"/>
  <c r="V24" i="4"/>
  <c r="V23" i="4"/>
  <c r="V13" i="9"/>
  <c r="W22" i="4"/>
  <c r="U23" i="12"/>
  <c r="V14" i="9"/>
  <c r="W60" i="4"/>
  <c r="W61" i="4" s="1"/>
  <c r="U21" i="12"/>
  <c r="S31" i="10" s="1"/>
  <c r="V65" i="4"/>
  <c r="V64" i="4"/>
  <c r="V63" i="4"/>
  <c r="V16" i="9"/>
  <c r="W62" i="4"/>
  <c r="U25" i="12"/>
  <c r="AD68" i="4"/>
  <c r="AD67" i="4"/>
  <c r="AL66" i="4"/>
  <c r="Z69" i="4"/>
  <c r="X22" i="12"/>
  <c r="Y22" i="12" s="1"/>
  <c r="Y20" i="9"/>
  <c r="Y74" i="4"/>
  <c r="Y73" i="4"/>
  <c r="Y72" i="4"/>
  <c r="Y71" i="4"/>
  <c r="Y70" i="4"/>
  <c r="V86" i="4"/>
  <c r="V85" i="4"/>
  <c r="V84" i="4"/>
  <c r="V83" i="4"/>
  <c r="V82" i="4"/>
  <c r="V81" i="4"/>
  <c r="V80" i="4"/>
  <c r="V79" i="4"/>
  <c r="V78" i="4"/>
  <c r="V77" i="4"/>
  <c r="V76" i="4"/>
  <c r="V22" i="9"/>
  <c r="W75" i="4"/>
  <c r="X89" i="4"/>
  <c r="X88" i="4"/>
  <c r="Y87" i="4"/>
  <c r="W16" i="12"/>
  <c r="X24" i="9"/>
  <c r="R20" i="10"/>
  <c r="V31" i="9"/>
  <c r="W93" i="4"/>
  <c r="U10" i="12"/>
  <c r="AB32" i="9"/>
  <c r="AC94" i="4"/>
  <c r="V33" i="9"/>
  <c r="W95" i="4"/>
  <c r="U24" i="12"/>
  <c r="Y97" i="4"/>
  <c r="W20" i="12"/>
  <c r="X35" i="9"/>
  <c r="W98" i="4"/>
  <c r="U14" i="12"/>
  <c r="S24" i="10" s="1"/>
  <c r="Y39" i="9"/>
  <c r="Z99" i="4"/>
  <c r="X17" i="12"/>
  <c r="Y17" i="12" s="1"/>
  <c r="V117" i="4"/>
  <c r="V116" i="4"/>
  <c r="V115" i="4"/>
  <c r="V114" i="4"/>
  <c r="V113" i="4"/>
  <c r="V112" i="4"/>
  <c r="V111" i="4"/>
  <c r="V110" i="4"/>
  <c r="V109" i="4"/>
  <c r="V108" i="4"/>
  <c r="V107" i="4"/>
  <c r="V106" i="4"/>
  <c r="V105" i="4"/>
  <c r="V104" i="4"/>
  <c r="V103" i="4"/>
  <c r="V102" i="4"/>
  <c r="V101" i="4"/>
  <c r="Y40" i="9"/>
  <c r="Z100" i="4"/>
  <c r="X27" i="12"/>
  <c r="Y27" i="12" s="1"/>
  <c r="S33" i="16"/>
  <c r="S32" i="16"/>
  <c r="S31" i="16"/>
  <c r="S30" i="16"/>
  <c r="S29" i="16"/>
  <c r="S28" i="16"/>
  <c r="S27" i="16"/>
  <c r="S33" i="2"/>
  <c r="S32" i="2"/>
  <c r="S31" i="2"/>
  <c r="S30" i="2"/>
  <c r="S29" i="2"/>
  <c r="S28" i="2"/>
  <c r="S27" i="2"/>
  <c r="S26" i="2"/>
  <c r="S25" i="2"/>
  <c r="S24" i="2"/>
  <c r="S23" i="2"/>
  <c r="S22" i="2"/>
  <c r="S21" i="2"/>
  <c r="S20" i="2"/>
  <c r="S19" i="2"/>
  <c r="S18" i="2"/>
  <c r="S17" i="2"/>
  <c r="S16" i="2"/>
  <c r="S15" i="2"/>
  <c r="S14" i="2"/>
  <c r="S13" i="2"/>
  <c r="S12" i="2"/>
  <c r="S11" i="2"/>
  <c r="S10" i="2"/>
  <c r="S9" i="2"/>
  <c r="P10" i="3"/>
  <c r="T8" i="2"/>
  <c r="T26" i="16"/>
  <c r="O37" i="11"/>
  <c r="Q33" i="16"/>
  <c r="Q32" i="16"/>
  <c r="Q31" i="16"/>
  <c r="Q30" i="16"/>
  <c r="Q29" i="16"/>
  <c r="Q28" i="16"/>
  <c r="Q27" i="16"/>
  <c r="Q33" i="2"/>
  <c r="Q32" i="2"/>
  <c r="Q31" i="2"/>
  <c r="Q30" i="2"/>
  <c r="Q29" i="2"/>
  <c r="Q28" i="2"/>
  <c r="Q27" i="2"/>
  <c r="Q26" i="2"/>
  <c r="Q25" i="2"/>
  <c r="Q24" i="2"/>
  <c r="Q23" i="2"/>
  <c r="Q22" i="2"/>
  <c r="Q21" i="2"/>
  <c r="Q20" i="2"/>
  <c r="Q19" i="2"/>
  <c r="Q18" i="2"/>
  <c r="Q17" i="2"/>
  <c r="Q16" i="2"/>
  <c r="Q15" i="2"/>
  <c r="Q14" i="2"/>
  <c r="Q13" i="2"/>
  <c r="Q12" i="2"/>
  <c r="Q11" i="2"/>
  <c r="Q10" i="2"/>
  <c r="Q9" i="2"/>
  <c r="R8" i="2"/>
  <c r="R26" i="16"/>
  <c r="M37" i="11"/>
  <c r="S56" i="16"/>
  <c r="S55" i="16"/>
  <c r="S54" i="16"/>
  <c r="S53" i="16"/>
  <c r="S52" i="16"/>
  <c r="S51" i="16"/>
  <c r="S50" i="16"/>
  <c r="S49" i="16"/>
  <c r="S48" i="16"/>
  <c r="S47" i="16"/>
  <c r="S46" i="16"/>
  <c r="S45" i="16"/>
  <c r="S44" i="16"/>
  <c r="S43" i="16"/>
  <c r="S42" i="16"/>
  <c r="S41" i="16"/>
  <c r="S49" i="2"/>
  <c r="S48" i="2"/>
  <c r="S47" i="2"/>
  <c r="S46" i="2"/>
  <c r="S45" i="2"/>
  <c r="S44" i="2"/>
  <c r="S43" i="2"/>
  <c r="S42" i="2"/>
  <c r="S41" i="2"/>
  <c r="S40" i="2"/>
  <c r="S39" i="2"/>
  <c r="S38" i="2"/>
  <c r="S37" i="2"/>
  <c r="S36" i="2"/>
  <c r="S35" i="2"/>
  <c r="P11" i="3"/>
  <c r="T34" i="2"/>
  <c r="T40" i="16"/>
  <c r="O80" i="11"/>
  <c r="Q56" i="16"/>
  <c r="Q55" i="16"/>
  <c r="Q54" i="16"/>
  <c r="Q53" i="16"/>
  <c r="Q52" i="16"/>
  <c r="Q51" i="16"/>
  <c r="Q50" i="16"/>
  <c r="Q49" i="16"/>
  <c r="Q48" i="16"/>
  <c r="Q47" i="16"/>
  <c r="Q46" i="16"/>
  <c r="Q45" i="16"/>
  <c r="Q44" i="16"/>
  <c r="Q43" i="16"/>
  <c r="Q42" i="16"/>
  <c r="Q41" i="16"/>
  <c r="Q49" i="2"/>
  <c r="Q48" i="2"/>
  <c r="Q47" i="2"/>
  <c r="Q46" i="2"/>
  <c r="Q45" i="2"/>
  <c r="Q44" i="2"/>
  <c r="Q43" i="2"/>
  <c r="Q42" i="2"/>
  <c r="Q41" i="2"/>
  <c r="Q40" i="2"/>
  <c r="Q39" i="2"/>
  <c r="Q38" i="2"/>
  <c r="Q37" i="2"/>
  <c r="Q36" i="2"/>
  <c r="Q35" i="2"/>
  <c r="R34" i="2"/>
  <c r="R40" i="16"/>
  <c r="M80" i="11"/>
  <c r="S62" i="16"/>
  <c r="S61" i="16"/>
  <c r="S63" i="2"/>
  <c r="S62" i="2"/>
  <c r="S61" i="2"/>
  <c r="S60" i="2"/>
  <c r="S59" i="2"/>
  <c r="S58" i="2"/>
  <c r="S57" i="2"/>
  <c r="S56" i="2"/>
  <c r="S55" i="2"/>
  <c r="S54" i="2"/>
  <c r="S53" i="2"/>
  <c r="S52" i="2"/>
  <c r="S51" i="2"/>
  <c r="P12" i="3"/>
  <c r="T50" i="2"/>
  <c r="T60" i="16"/>
  <c r="O46" i="11"/>
  <c r="Q62" i="16"/>
  <c r="Q61" i="16"/>
  <c r="Q63" i="2"/>
  <c r="Q62" i="2"/>
  <c r="Q61" i="2"/>
  <c r="Q60" i="2"/>
  <c r="Q59" i="2"/>
  <c r="Q58" i="2"/>
  <c r="Q57" i="2"/>
  <c r="Q56" i="2"/>
  <c r="Q55" i="2"/>
  <c r="Q54" i="2"/>
  <c r="Q53" i="2"/>
  <c r="Q52" i="2"/>
  <c r="Q51" i="2"/>
  <c r="R50" i="2"/>
  <c r="R60" i="16"/>
  <c r="M46" i="11"/>
  <c r="S25" i="16"/>
  <c r="S24" i="16"/>
  <c r="S23" i="16"/>
  <c r="S22" i="16"/>
  <c r="S21" i="16"/>
  <c r="S20" i="16"/>
  <c r="S19" i="16"/>
  <c r="S18" i="16"/>
  <c r="S74" i="2"/>
  <c r="S73" i="2"/>
  <c r="S72" i="2"/>
  <c r="S71" i="2"/>
  <c r="S70" i="2"/>
  <c r="S69" i="2"/>
  <c r="S68" i="2"/>
  <c r="S67" i="2"/>
  <c r="S66" i="2"/>
  <c r="S65" i="2"/>
  <c r="P13" i="3"/>
  <c r="T64" i="2"/>
  <c r="T17" i="16"/>
  <c r="Q25" i="16"/>
  <c r="Q24" i="16"/>
  <c r="Q23" i="16"/>
  <c r="Q22" i="16"/>
  <c r="Q21" i="16"/>
  <c r="Q20" i="16"/>
  <c r="Q19" i="16"/>
  <c r="Q18" i="16"/>
  <c r="Q74" i="2"/>
  <c r="Q73" i="2"/>
  <c r="Q72" i="2"/>
  <c r="Q71" i="2"/>
  <c r="Q70" i="2"/>
  <c r="Q69" i="2"/>
  <c r="Q68" i="2"/>
  <c r="Q67" i="2"/>
  <c r="Q66" i="2"/>
  <c r="Q65" i="2"/>
  <c r="R64" i="2"/>
  <c r="R17" i="16"/>
  <c r="S89" i="16"/>
  <c r="S88" i="16"/>
  <c r="S87" i="16"/>
  <c r="S86" i="16"/>
  <c r="S85" i="16"/>
  <c r="S84" i="16"/>
  <c r="S83" i="16"/>
  <c r="S82" i="16"/>
  <c r="S81" i="16"/>
  <c r="S80" i="16"/>
  <c r="S79" i="16"/>
  <c r="S78" i="16"/>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P14" i="3"/>
  <c r="T75" i="2"/>
  <c r="T77" i="16"/>
  <c r="O8" i="11"/>
  <c r="Q89" i="16"/>
  <c r="Q88" i="16"/>
  <c r="Q87" i="16"/>
  <c r="Q86" i="16"/>
  <c r="Q85" i="16"/>
  <c r="Q84" i="16"/>
  <c r="Q83" i="16"/>
  <c r="Q82" i="16"/>
  <c r="Q81" i="16"/>
  <c r="Q80" i="16"/>
  <c r="Q79" i="16"/>
  <c r="Q78" i="16"/>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R75" i="2"/>
  <c r="R77" i="16"/>
  <c r="M8" i="11"/>
  <c r="S178" i="16"/>
  <c r="S177" i="16"/>
  <c r="S176" i="16"/>
  <c r="S175" i="16"/>
  <c r="S174" i="16"/>
  <c r="S173" i="16"/>
  <c r="S172" i="16"/>
  <c r="S171" i="16"/>
  <c r="S170" i="16"/>
  <c r="S169" i="16"/>
  <c r="S168" i="16"/>
  <c r="S167" i="16"/>
  <c r="S166" i="16"/>
  <c r="S165" i="16"/>
  <c r="S164" i="16"/>
  <c r="S163" i="16"/>
  <c r="S162" i="16"/>
  <c r="S161" i="16"/>
  <c r="S160" i="16"/>
  <c r="S159" i="16"/>
  <c r="S158" i="16"/>
  <c r="S157" i="16"/>
  <c r="S156" i="16"/>
  <c r="S155" i="16"/>
  <c r="S154" i="16"/>
  <c r="S153" i="16"/>
  <c r="S152" i="16"/>
  <c r="S151" i="16"/>
  <c r="S150" i="16"/>
  <c r="S149" i="16"/>
  <c r="S148" i="16"/>
  <c r="S147" i="16"/>
  <c r="S146" i="16"/>
  <c r="S145" i="16"/>
  <c r="S144" i="16"/>
  <c r="S143" i="16"/>
  <c r="S142" i="16"/>
  <c r="S141" i="16"/>
  <c r="S140" i="16"/>
  <c r="S139" i="16"/>
  <c r="S138" i="16"/>
  <c r="S137" i="16"/>
  <c r="S136" i="16"/>
  <c r="S135" i="16"/>
  <c r="S134" i="16"/>
  <c r="S133" i="16"/>
  <c r="S132" i="16"/>
  <c r="S131" i="16"/>
  <c r="S130" i="16"/>
  <c r="S129" i="16"/>
  <c r="S143" i="2"/>
  <c r="S142" i="2"/>
  <c r="S141" i="2"/>
  <c r="S140" i="2"/>
  <c r="P16" i="3"/>
  <c r="T139" i="2"/>
  <c r="T128" i="16"/>
  <c r="O22" i="11"/>
  <c r="Q178" i="16"/>
  <c r="Q177" i="16"/>
  <c r="Q176" i="16"/>
  <c r="Q175" i="16"/>
  <c r="Q174" i="16"/>
  <c r="Q173" i="16"/>
  <c r="Q172" i="16"/>
  <c r="Q171" i="16"/>
  <c r="Q170" i="16"/>
  <c r="Q169" i="16"/>
  <c r="Q168" i="16"/>
  <c r="Q167" i="16"/>
  <c r="Q166" i="16"/>
  <c r="Q165" i="16"/>
  <c r="Q164" i="16"/>
  <c r="Q163" i="16"/>
  <c r="Q162" i="16"/>
  <c r="Q161" i="16"/>
  <c r="Q160" i="16"/>
  <c r="Q159" i="16"/>
  <c r="Q158" i="16"/>
  <c r="Q157" i="16"/>
  <c r="Q156" i="16"/>
  <c r="Q155" i="16"/>
  <c r="Q154" i="16"/>
  <c r="Q153" i="16"/>
  <c r="Q152" i="16"/>
  <c r="Q151" i="16"/>
  <c r="Q150" i="16"/>
  <c r="Q149" i="16"/>
  <c r="Q148" i="16"/>
  <c r="Q147" i="16"/>
  <c r="Q146" i="16"/>
  <c r="Q145" i="16"/>
  <c r="Q144" i="16"/>
  <c r="Q143" i="16"/>
  <c r="Q142" i="16"/>
  <c r="Q141" i="16"/>
  <c r="Q140" i="16"/>
  <c r="Q139" i="16"/>
  <c r="Q138" i="16"/>
  <c r="Q137" i="16"/>
  <c r="Q136" i="16"/>
  <c r="Q135" i="16"/>
  <c r="Q134" i="16"/>
  <c r="Q133" i="16"/>
  <c r="Q132" i="16"/>
  <c r="Q131" i="16"/>
  <c r="Q130" i="16"/>
  <c r="Q129" i="16"/>
  <c r="Q143" i="2"/>
  <c r="Q142" i="2"/>
  <c r="Q141" i="2"/>
  <c r="Q140" i="2"/>
  <c r="R139" i="2"/>
  <c r="R128" i="16"/>
  <c r="M22" i="11"/>
  <c r="S201" i="16"/>
  <c r="S200" i="16"/>
  <c r="S199" i="16"/>
  <c r="S198" i="16"/>
  <c r="S197" i="16"/>
  <c r="S196" i="16"/>
  <c r="S195" i="16"/>
  <c r="S194" i="16"/>
  <c r="S193" i="16"/>
  <c r="S192" i="16"/>
  <c r="S191" i="16"/>
  <c r="S190" i="16"/>
  <c r="S189" i="16"/>
  <c r="S188" i="16"/>
  <c r="S187" i="16"/>
  <c r="S186" i="16"/>
  <c r="S185" i="16"/>
  <c r="S184" i="16"/>
  <c r="S183" i="16"/>
  <c r="S182" i="16"/>
  <c r="S181" i="16"/>
  <c r="S180" i="16"/>
  <c r="P17" i="3"/>
  <c r="T179" i="16"/>
  <c r="O87" i="11"/>
  <c r="T144" i="2"/>
  <c r="Q201" i="16"/>
  <c r="Q200" i="16"/>
  <c r="Q199" i="16"/>
  <c r="Q198" i="16"/>
  <c r="Q197" i="16"/>
  <c r="Q196" i="16"/>
  <c r="Q195" i="16"/>
  <c r="Q194" i="16"/>
  <c r="Q193" i="16"/>
  <c r="Q192" i="16"/>
  <c r="Q191" i="16"/>
  <c r="Q190" i="16"/>
  <c r="Q189" i="16"/>
  <c r="Q188" i="16"/>
  <c r="Q187" i="16"/>
  <c r="Q186" i="16"/>
  <c r="Q185" i="16"/>
  <c r="Q184" i="16"/>
  <c r="Q183" i="16"/>
  <c r="Q182" i="16"/>
  <c r="Q181" i="16"/>
  <c r="Q180" i="16"/>
  <c r="R179" i="16"/>
  <c r="M87" i="11"/>
  <c r="R144" i="2"/>
  <c r="S162" i="2"/>
  <c r="S161" i="2"/>
  <c r="S160" i="2"/>
  <c r="S159" i="2"/>
  <c r="S158" i="2"/>
  <c r="S157" i="2"/>
  <c r="S156" i="2"/>
  <c r="S155" i="2"/>
  <c r="S154" i="2"/>
  <c r="S153" i="2"/>
  <c r="S152" i="2"/>
  <c r="S151" i="2"/>
  <c r="S150" i="2"/>
  <c r="S149" i="2"/>
  <c r="S148" i="2"/>
  <c r="S147" i="2"/>
  <c r="S146" i="2"/>
  <c r="S211" i="16"/>
  <c r="S210" i="16"/>
  <c r="S209" i="16"/>
  <c r="S208" i="16"/>
  <c r="S207" i="16"/>
  <c r="S206" i="16"/>
  <c r="S205" i="16"/>
  <c r="S204" i="16"/>
  <c r="S203" i="16"/>
  <c r="P18" i="3"/>
  <c r="T202" i="16"/>
  <c r="O23" i="11"/>
  <c r="T145" i="2"/>
  <c r="Q162" i="2"/>
  <c r="Q161" i="2"/>
  <c r="Q160" i="2"/>
  <c r="Q159" i="2"/>
  <c r="Q158" i="2"/>
  <c r="Q157" i="2"/>
  <c r="Q156" i="2"/>
  <c r="Q155" i="2"/>
  <c r="Q154" i="2"/>
  <c r="Q153" i="2"/>
  <c r="Q152" i="2"/>
  <c r="Q151" i="2"/>
  <c r="Q150" i="2"/>
  <c r="Q149" i="2"/>
  <c r="Q148" i="2"/>
  <c r="Q147" i="2"/>
  <c r="Q146" i="2"/>
  <c r="Q211" i="16"/>
  <c r="Q210" i="16"/>
  <c r="Q209" i="16"/>
  <c r="Q208" i="16"/>
  <c r="Q207" i="16"/>
  <c r="Q206" i="16"/>
  <c r="Q205" i="16"/>
  <c r="Q204" i="16"/>
  <c r="Q203" i="16"/>
  <c r="R202" i="16"/>
  <c r="M23" i="11"/>
  <c r="R145" i="2"/>
  <c r="Y10" i="9"/>
  <c r="Z10" i="4"/>
  <c r="Z11" i="4" s="1"/>
  <c r="X11" i="12"/>
  <c r="Y11" i="12" s="1"/>
  <c r="U15" i="4"/>
  <c r="U14" i="4"/>
  <c r="U13" i="4"/>
  <c r="X11" i="9"/>
  <c r="V12" i="4"/>
  <c r="T18" i="12"/>
  <c r="R28" i="10" s="1"/>
  <c r="Q21" i="21"/>
  <c r="Q20" i="21"/>
  <c r="R19" i="21"/>
  <c r="Q28" i="21"/>
  <c r="Q27" i="21"/>
  <c r="Q26" i="21"/>
  <c r="Q25" i="21"/>
  <c r="Q24" i="21"/>
  <c r="R23" i="21"/>
  <c r="Q41" i="21"/>
  <c r="Q40" i="21"/>
  <c r="Q39" i="21"/>
  <c r="Q38" i="21"/>
  <c r="Q37" i="21"/>
  <c r="Q36" i="21"/>
  <c r="Q35" i="21"/>
  <c r="Q34" i="21"/>
  <c r="Q33" i="21"/>
  <c r="Q32" i="21"/>
  <c r="Q31" i="21"/>
  <c r="R30" i="21"/>
  <c r="Q45" i="21"/>
  <c r="Q44" i="21"/>
  <c r="R43" i="21"/>
  <c r="AK138" i="2" l="1"/>
  <c r="AK134" i="2"/>
  <c r="AK130" i="2"/>
  <c r="AK126" i="2"/>
  <c r="AK122" i="2"/>
  <c r="AK118" i="2"/>
  <c r="AK114" i="2"/>
  <c r="AK137" i="2"/>
  <c r="AK133" i="2"/>
  <c r="AK129" i="2"/>
  <c r="AK125" i="2"/>
  <c r="AK121" i="2"/>
  <c r="AK117" i="2"/>
  <c r="AK113" i="2"/>
  <c r="AK136" i="2"/>
  <c r="AK132" i="2"/>
  <c r="AK128" i="2"/>
  <c r="AK124" i="2"/>
  <c r="AK120" i="2"/>
  <c r="AK116" i="2"/>
  <c r="AK112" i="2"/>
  <c r="AK135" i="2"/>
  <c r="AK131" i="2"/>
  <c r="AK127" i="2"/>
  <c r="AK123" i="2"/>
  <c r="AK119" i="2"/>
  <c r="AK115" i="2"/>
  <c r="AH15" i="3"/>
  <c r="AL111" i="2"/>
  <c r="R45" i="21"/>
  <c r="R44" i="21"/>
  <c r="S43" i="21"/>
  <c r="R41" i="21"/>
  <c r="R40" i="21"/>
  <c r="R39" i="21"/>
  <c r="R38" i="21"/>
  <c r="R37" i="21"/>
  <c r="R36" i="21"/>
  <c r="R35" i="21"/>
  <c r="R34" i="21"/>
  <c r="R33" i="21"/>
  <c r="R32" i="21"/>
  <c r="R31" i="21"/>
  <c r="S30" i="21"/>
  <c r="R28" i="21"/>
  <c r="R27" i="21"/>
  <c r="R26" i="21"/>
  <c r="R25" i="21"/>
  <c r="R24" i="21"/>
  <c r="S23" i="21"/>
  <c r="R21" i="21"/>
  <c r="R20" i="21"/>
  <c r="S19" i="21"/>
  <c r="V15" i="4"/>
  <c r="V14" i="4"/>
  <c r="V13" i="4"/>
  <c r="Y11" i="9"/>
  <c r="Z12" i="4"/>
  <c r="X18" i="12"/>
  <c r="Y18" i="12" s="1"/>
  <c r="Z10" i="9"/>
  <c r="AA10" i="4"/>
  <c r="AA11" i="4" s="1"/>
  <c r="R162" i="2"/>
  <c r="R161" i="2"/>
  <c r="R160" i="2"/>
  <c r="R159" i="2"/>
  <c r="R158" i="2"/>
  <c r="R157" i="2"/>
  <c r="R156" i="2"/>
  <c r="R155" i="2"/>
  <c r="R154" i="2"/>
  <c r="R153" i="2"/>
  <c r="R152" i="2"/>
  <c r="R151" i="2"/>
  <c r="R150" i="2"/>
  <c r="R149" i="2"/>
  <c r="R148" i="2"/>
  <c r="R147" i="2"/>
  <c r="R146" i="2"/>
  <c r="R211" i="16"/>
  <c r="R210" i="16"/>
  <c r="R209" i="16"/>
  <c r="R208" i="16"/>
  <c r="R207" i="16"/>
  <c r="R206" i="16"/>
  <c r="R205" i="16"/>
  <c r="R204" i="16"/>
  <c r="R203" i="16"/>
  <c r="T162" i="2"/>
  <c r="T161" i="2"/>
  <c r="T160" i="2"/>
  <c r="T159" i="2"/>
  <c r="T158" i="2"/>
  <c r="T157" i="2"/>
  <c r="T156" i="2"/>
  <c r="T155" i="2"/>
  <c r="T154" i="2"/>
  <c r="T153" i="2"/>
  <c r="T152" i="2"/>
  <c r="T151" i="2"/>
  <c r="T150" i="2"/>
  <c r="T149" i="2"/>
  <c r="T148" i="2"/>
  <c r="T147" i="2"/>
  <c r="T146" i="2"/>
  <c r="T211" i="16"/>
  <c r="T210" i="16"/>
  <c r="T209" i="16"/>
  <c r="T208" i="16"/>
  <c r="T207" i="16"/>
  <c r="T206" i="16"/>
  <c r="T205" i="16"/>
  <c r="T204" i="16"/>
  <c r="T203" i="16"/>
  <c r="Q18" i="3"/>
  <c r="U202" i="16"/>
  <c r="P23" i="11"/>
  <c r="U145" i="2"/>
  <c r="R201" i="16"/>
  <c r="R200" i="16"/>
  <c r="R199" i="16"/>
  <c r="R198" i="16"/>
  <c r="R197" i="16"/>
  <c r="R196" i="16"/>
  <c r="R195" i="16"/>
  <c r="R194" i="16"/>
  <c r="R193" i="16"/>
  <c r="R192" i="16"/>
  <c r="R191" i="16"/>
  <c r="R190" i="16"/>
  <c r="R189" i="16"/>
  <c r="R188" i="16"/>
  <c r="R187" i="16"/>
  <c r="R186" i="16"/>
  <c r="R185" i="16"/>
  <c r="R184" i="16"/>
  <c r="R183" i="16"/>
  <c r="R182" i="16"/>
  <c r="R181" i="16"/>
  <c r="R180" i="16"/>
  <c r="T201" i="16"/>
  <c r="T200" i="16"/>
  <c r="T199" i="16"/>
  <c r="T198" i="16"/>
  <c r="T197" i="16"/>
  <c r="T196" i="16"/>
  <c r="T195" i="16"/>
  <c r="T194" i="16"/>
  <c r="T193" i="16"/>
  <c r="T192" i="16"/>
  <c r="T191" i="16"/>
  <c r="T190" i="16"/>
  <c r="T189" i="16"/>
  <c r="T188" i="16"/>
  <c r="T187" i="16"/>
  <c r="T186" i="16"/>
  <c r="T185" i="16"/>
  <c r="T184" i="16"/>
  <c r="T183" i="16"/>
  <c r="T182" i="16"/>
  <c r="T181" i="16"/>
  <c r="T180" i="16"/>
  <c r="Q17" i="3"/>
  <c r="U179" i="16"/>
  <c r="P87" i="11"/>
  <c r="U144" i="2"/>
  <c r="R178" i="16"/>
  <c r="R177" i="16"/>
  <c r="R176" i="16"/>
  <c r="R175" i="16"/>
  <c r="R174" i="16"/>
  <c r="R173" i="16"/>
  <c r="R172" i="16"/>
  <c r="R171" i="16"/>
  <c r="R170" i="16"/>
  <c r="R169" i="16"/>
  <c r="R168" i="16"/>
  <c r="R167" i="16"/>
  <c r="R166" i="16"/>
  <c r="R165" i="16"/>
  <c r="R164" i="16"/>
  <c r="R163" i="16"/>
  <c r="R162" i="16"/>
  <c r="R161" i="16"/>
  <c r="R160" i="16"/>
  <c r="R159" i="16"/>
  <c r="R158" i="16"/>
  <c r="R157" i="16"/>
  <c r="R156" i="16"/>
  <c r="R155" i="16"/>
  <c r="R154" i="16"/>
  <c r="R153" i="16"/>
  <c r="R152" i="16"/>
  <c r="R151" i="16"/>
  <c r="R150" i="16"/>
  <c r="R149" i="16"/>
  <c r="R148" i="16"/>
  <c r="R147" i="16"/>
  <c r="R146" i="16"/>
  <c r="R145" i="16"/>
  <c r="R144" i="16"/>
  <c r="R143" i="16"/>
  <c r="R142" i="16"/>
  <c r="R141" i="16"/>
  <c r="R140" i="16"/>
  <c r="R139" i="16"/>
  <c r="R138" i="16"/>
  <c r="R137" i="16"/>
  <c r="R136" i="16"/>
  <c r="R135" i="16"/>
  <c r="R134" i="16"/>
  <c r="R133" i="16"/>
  <c r="R132" i="16"/>
  <c r="R131" i="16"/>
  <c r="R130" i="16"/>
  <c r="R129" i="16"/>
  <c r="R143" i="2"/>
  <c r="R142" i="2"/>
  <c r="R141" i="2"/>
  <c r="R140" i="2"/>
  <c r="T178" i="16"/>
  <c r="T177" i="16"/>
  <c r="T176" i="16"/>
  <c r="T175" i="16"/>
  <c r="T174" i="16"/>
  <c r="T173" i="16"/>
  <c r="T172" i="16"/>
  <c r="T171" i="16"/>
  <c r="T170" i="16"/>
  <c r="T169" i="16"/>
  <c r="T168" i="16"/>
  <c r="T167" i="16"/>
  <c r="T166" i="16"/>
  <c r="T165" i="16"/>
  <c r="T164" i="16"/>
  <c r="T163" i="16"/>
  <c r="T162" i="16"/>
  <c r="T161" i="16"/>
  <c r="T160" i="16"/>
  <c r="T159" i="16"/>
  <c r="T158" i="16"/>
  <c r="T157" i="16"/>
  <c r="T156" i="16"/>
  <c r="T155" i="16"/>
  <c r="T154" i="16"/>
  <c r="T153" i="16"/>
  <c r="T152" i="16"/>
  <c r="T151" i="16"/>
  <c r="T150" i="16"/>
  <c r="T149" i="16"/>
  <c r="T148" i="16"/>
  <c r="T147" i="16"/>
  <c r="T146" i="16"/>
  <c r="T145" i="16"/>
  <c r="T144" i="16"/>
  <c r="T143" i="16"/>
  <c r="T142" i="16"/>
  <c r="T141" i="16"/>
  <c r="T140" i="16"/>
  <c r="T139" i="16"/>
  <c r="T138" i="16"/>
  <c r="T137" i="16"/>
  <c r="T136" i="16"/>
  <c r="T135" i="16"/>
  <c r="T134" i="16"/>
  <c r="T133" i="16"/>
  <c r="T132" i="16"/>
  <c r="T131" i="16"/>
  <c r="T130" i="16"/>
  <c r="T129" i="16"/>
  <c r="T143" i="2"/>
  <c r="T142" i="2"/>
  <c r="T141" i="2"/>
  <c r="T140" i="2"/>
  <c r="Q16" i="3"/>
  <c r="U139" i="2"/>
  <c r="U128" i="16"/>
  <c r="P22" i="11"/>
  <c r="R89" i="16"/>
  <c r="R88" i="16"/>
  <c r="R87" i="16"/>
  <c r="R86" i="16"/>
  <c r="R85" i="16"/>
  <c r="R84" i="16"/>
  <c r="R83" i="16"/>
  <c r="R82" i="16"/>
  <c r="R81" i="16"/>
  <c r="R80" i="16"/>
  <c r="R79" i="16"/>
  <c r="R78" i="16"/>
  <c r="R110" i="2"/>
  <c r="R109" i="2"/>
  <c r="R108" i="2"/>
  <c r="R107" i="2"/>
  <c r="R106" i="2"/>
  <c r="R105" i="2"/>
  <c r="R104" i="2"/>
  <c r="R103" i="2"/>
  <c r="R102" i="2"/>
  <c r="R101" i="2"/>
  <c r="R100" i="2"/>
  <c r="R99" i="2"/>
  <c r="R98" i="2"/>
  <c r="R97" i="2"/>
  <c r="R96" i="2"/>
  <c r="R95" i="2"/>
  <c r="R94" i="2"/>
  <c r="R93" i="2"/>
  <c r="R92" i="2"/>
  <c r="R91" i="2"/>
  <c r="R90" i="2"/>
  <c r="R89" i="2"/>
  <c r="R88" i="2"/>
  <c r="R87" i="2"/>
  <c r="R86" i="2"/>
  <c r="R85" i="2"/>
  <c r="R84" i="2"/>
  <c r="R83" i="2"/>
  <c r="R82" i="2"/>
  <c r="R81" i="2"/>
  <c r="R80" i="2"/>
  <c r="R79" i="2"/>
  <c r="R78" i="2"/>
  <c r="R77" i="2"/>
  <c r="R76" i="2"/>
  <c r="T89" i="16"/>
  <c r="T88" i="16"/>
  <c r="T87" i="16"/>
  <c r="T86" i="16"/>
  <c r="T85" i="16"/>
  <c r="T84" i="16"/>
  <c r="T83" i="16"/>
  <c r="T82" i="16"/>
  <c r="T81" i="16"/>
  <c r="T80" i="16"/>
  <c r="T79" i="16"/>
  <c r="T78" i="16"/>
  <c r="T110" i="2"/>
  <c r="T109" i="2"/>
  <c r="T108" i="2"/>
  <c r="T107" i="2"/>
  <c r="T106" i="2"/>
  <c r="T105" i="2"/>
  <c r="T104" i="2"/>
  <c r="T103" i="2"/>
  <c r="T102" i="2"/>
  <c r="T101" i="2"/>
  <c r="T100" i="2"/>
  <c r="T99" i="2"/>
  <c r="T98" i="2"/>
  <c r="T97" i="2"/>
  <c r="T96" i="2"/>
  <c r="T95" i="2"/>
  <c r="T94" i="2"/>
  <c r="T93" i="2"/>
  <c r="T92" i="2"/>
  <c r="T91" i="2"/>
  <c r="T90" i="2"/>
  <c r="T89" i="2"/>
  <c r="T88" i="2"/>
  <c r="T87" i="2"/>
  <c r="T86" i="2"/>
  <c r="T85" i="2"/>
  <c r="T84" i="2"/>
  <c r="T83" i="2"/>
  <c r="T82" i="2"/>
  <c r="T81" i="2"/>
  <c r="T80" i="2"/>
  <c r="T79" i="2"/>
  <c r="T78" i="2"/>
  <c r="T77" i="2"/>
  <c r="T76" i="2"/>
  <c r="Q14" i="3"/>
  <c r="U75" i="2"/>
  <c r="U77" i="16"/>
  <c r="P8" i="11"/>
  <c r="R25" i="16"/>
  <c r="R24" i="16"/>
  <c r="R23" i="16"/>
  <c r="R22" i="16"/>
  <c r="R21" i="16"/>
  <c r="R20" i="16"/>
  <c r="R19" i="16"/>
  <c r="R18" i="16"/>
  <c r="R74" i="2"/>
  <c r="R73" i="2"/>
  <c r="R72" i="2"/>
  <c r="R71" i="2"/>
  <c r="R70" i="2"/>
  <c r="R69" i="2"/>
  <c r="R68" i="2"/>
  <c r="R67" i="2"/>
  <c r="R66" i="2"/>
  <c r="R65" i="2"/>
  <c r="T25" i="16"/>
  <c r="T24" i="16"/>
  <c r="T23" i="16"/>
  <c r="T22" i="16"/>
  <c r="T21" i="16"/>
  <c r="T20" i="16"/>
  <c r="T19" i="16"/>
  <c r="T18" i="16"/>
  <c r="T74" i="2"/>
  <c r="T73" i="2"/>
  <c r="T72" i="2"/>
  <c r="T71" i="2"/>
  <c r="T70" i="2"/>
  <c r="T69" i="2"/>
  <c r="T68" i="2"/>
  <c r="T67" i="2"/>
  <c r="T66" i="2"/>
  <c r="T65" i="2"/>
  <c r="Q13" i="3"/>
  <c r="U64" i="2"/>
  <c r="U17" i="16"/>
  <c r="R62" i="16"/>
  <c r="R61" i="16"/>
  <c r="R63" i="2"/>
  <c r="R62" i="2"/>
  <c r="R61" i="2"/>
  <c r="R60" i="2"/>
  <c r="R59" i="2"/>
  <c r="R58" i="2"/>
  <c r="R57" i="2"/>
  <c r="R56" i="2"/>
  <c r="R55" i="2"/>
  <c r="R54" i="2"/>
  <c r="R53" i="2"/>
  <c r="R52" i="2"/>
  <c r="R51" i="2"/>
  <c r="T62" i="16"/>
  <c r="T61" i="16"/>
  <c r="T63" i="2"/>
  <c r="T62" i="2"/>
  <c r="T61" i="2"/>
  <c r="T60" i="2"/>
  <c r="T59" i="2"/>
  <c r="T58" i="2"/>
  <c r="T57" i="2"/>
  <c r="T56" i="2"/>
  <c r="T55" i="2"/>
  <c r="T54" i="2"/>
  <c r="T53" i="2"/>
  <c r="T52" i="2"/>
  <c r="T51" i="2"/>
  <c r="Q12" i="3"/>
  <c r="U50" i="2"/>
  <c r="U60" i="16"/>
  <c r="P46" i="11"/>
  <c r="R56" i="16"/>
  <c r="R55" i="16"/>
  <c r="R54" i="16"/>
  <c r="R53" i="16"/>
  <c r="R52" i="16"/>
  <c r="R51" i="16"/>
  <c r="R50" i="16"/>
  <c r="R49" i="16"/>
  <c r="R48" i="16"/>
  <c r="R47" i="16"/>
  <c r="R46" i="16"/>
  <c r="R45" i="16"/>
  <c r="R44" i="16"/>
  <c r="R43" i="16"/>
  <c r="R42" i="16"/>
  <c r="R41" i="16"/>
  <c r="R49" i="2"/>
  <c r="R48" i="2"/>
  <c r="R47" i="2"/>
  <c r="R46" i="2"/>
  <c r="R45" i="2"/>
  <c r="R44" i="2"/>
  <c r="R43" i="2"/>
  <c r="R42" i="2"/>
  <c r="R41" i="2"/>
  <c r="R40" i="2"/>
  <c r="R39" i="2"/>
  <c r="R38" i="2"/>
  <c r="R37" i="2"/>
  <c r="R36" i="2"/>
  <c r="R35" i="2"/>
  <c r="T56" i="16"/>
  <c r="T55" i="16"/>
  <c r="T54" i="16"/>
  <c r="T53" i="16"/>
  <c r="T52" i="16"/>
  <c r="T51" i="16"/>
  <c r="T50" i="16"/>
  <c r="T49" i="16"/>
  <c r="T48" i="16"/>
  <c r="T47" i="16"/>
  <c r="T46" i="16"/>
  <c r="T45" i="16"/>
  <c r="T44" i="16"/>
  <c r="T43" i="16"/>
  <c r="T42" i="16"/>
  <c r="T41" i="16"/>
  <c r="T49" i="2"/>
  <c r="T48" i="2"/>
  <c r="T47" i="2"/>
  <c r="T46" i="2"/>
  <c r="T45" i="2"/>
  <c r="T44" i="2"/>
  <c r="T43" i="2"/>
  <c r="T42" i="2"/>
  <c r="T41" i="2"/>
  <c r="T40" i="2"/>
  <c r="T39" i="2"/>
  <c r="T38" i="2"/>
  <c r="T37" i="2"/>
  <c r="T36" i="2"/>
  <c r="T35" i="2"/>
  <c r="Q11" i="3"/>
  <c r="U34" i="2"/>
  <c r="U40" i="16"/>
  <c r="P80" i="11"/>
  <c r="R33" i="16"/>
  <c r="R32" i="16"/>
  <c r="R31" i="16"/>
  <c r="R30" i="16"/>
  <c r="R29" i="16"/>
  <c r="R28" i="16"/>
  <c r="R27" i="16"/>
  <c r="R33" i="2"/>
  <c r="R32" i="2"/>
  <c r="R31" i="2"/>
  <c r="R30" i="2"/>
  <c r="R29" i="2"/>
  <c r="R28" i="2"/>
  <c r="R27" i="2"/>
  <c r="R26" i="2"/>
  <c r="R25" i="2"/>
  <c r="R24" i="2"/>
  <c r="R23" i="2"/>
  <c r="R22" i="2"/>
  <c r="R21" i="2"/>
  <c r="R20" i="2"/>
  <c r="R19" i="2"/>
  <c r="R18" i="2"/>
  <c r="R17" i="2"/>
  <c r="R16" i="2"/>
  <c r="R15" i="2"/>
  <c r="R14" i="2"/>
  <c r="R13" i="2"/>
  <c r="R12" i="2"/>
  <c r="R11" i="2"/>
  <c r="R10" i="2"/>
  <c r="R9" i="2"/>
  <c r="T33" i="16"/>
  <c r="T32" i="16"/>
  <c r="T31" i="16"/>
  <c r="T30" i="16"/>
  <c r="T29" i="16"/>
  <c r="T28" i="16"/>
  <c r="T27" i="16"/>
  <c r="T33" i="2"/>
  <c r="T32" i="2"/>
  <c r="T31" i="2"/>
  <c r="T30" i="2"/>
  <c r="T29" i="2"/>
  <c r="T28" i="2"/>
  <c r="T27" i="2"/>
  <c r="T26" i="2"/>
  <c r="T25" i="2"/>
  <c r="T24" i="2"/>
  <c r="T23" i="2"/>
  <c r="T22" i="2"/>
  <c r="T21" i="2"/>
  <c r="T20" i="2"/>
  <c r="T19" i="2"/>
  <c r="T18" i="2"/>
  <c r="T17" i="2"/>
  <c r="T16" i="2"/>
  <c r="T15" i="2"/>
  <c r="T14" i="2"/>
  <c r="T13" i="2"/>
  <c r="T12" i="2"/>
  <c r="T11" i="2"/>
  <c r="T10" i="2"/>
  <c r="T9" i="2"/>
  <c r="Q10" i="3"/>
  <c r="U8" i="2"/>
  <c r="U26" i="16"/>
  <c r="P37" i="11"/>
  <c r="Z117" i="4"/>
  <c r="Z116" i="4"/>
  <c r="Z115" i="4"/>
  <c r="Z114" i="4"/>
  <c r="Z113" i="4"/>
  <c r="Z112" i="4"/>
  <c r="Z111" i="4"/>
  <c r="Z110" i="4"/>
  <c r="Z109" i="4"/>
  <c r="Z108" i="4"/>
  <c r="Z107" i="4"/>
  <c r="Z106" i="4"/>
  <c r="Z105" i="4"/>
  <c r="Z104" i="4"/>
  <c r="Z103" i="4"/>
  <c r="Z102" i="4"/>
  <c r="Z101" i="4"/>
  <c r="Z40" i="9"/>
  <c r="AA100" i="4"/>
  <c r="Z39" i="9"/>
  <c r="AA99" i="4"/>
  <c r="X98" i="4"/>
  <c r="V14" i="12"/>
  <c r="Z97" i="4"/>
  <c r="X20" i="12"/>
  <c r="Y20" i="12" s="1"/>
  <c r="Y35" i="9"/>
  <c r="W33" i="9"/>
  <c r="X95" i="4"/>
  <c r="V24" i="12"/>
  <c r="AD94" i="4"/>
  <c r="AL94" i="4" s="1"/>
  <c r="AE32" i="9"/>
  <c r="S20" i="10"/>
  <c r="U30" i="12"/>
  <c r="W31" i="9"/>
  <c r="X93" i="4"/>
  <c r="V10" i="12"/>
  <c r="T30" i="12"/>
  <c r="Z87" i="4"/>
  <c r="X16" i="12"/>
  <c r="Y16" i="12" s="1"/>
  <c r="Y24" i="9"/>
  <c r="Y89" i="4"/>
  <c r="Y88" i="4"/>
  <c r="W86" i="4"/>
  <c r="W85" i="4"/>
  <c r="W84" i="4"/>
  <c r="W83" i="4"/>
  <c r="W82" i="4"/>
  <c r="W81" i="4"/>
  <c r="W80" i="4"/>
  <c r="W79" i="4"/>
  <c r="W78" i="4"/>
  <c r="W77" i="4"/>
  <c r="W76" i="4"/>
  <c r="W22" i="9"/>
  <c r="X22" i="9" s="1"/>
  <c r="Y22" i="9" s="1"/>
  <c r="X75" i="4"/>
  <c r="AA69" i="4"/>
  <c r="Z20" i="9"/>
  <c r="Z74" i="4"/>
  <c r="Z73" i="4"/>
  <c r="Z72" i="4"/>
  <c r="Z71" i="4"/>
  <c r="Z70" i="4"/>
  <c r="W65" i="4"/>
  <c r="W64" i="4"/>
  <c r="W63" i="4"/>
  <c r="W16" i="9"/>
  <c r="X62" i="4"/>
  <c r="V25" i="12"/>
  <c r="W14" i="9"/>
  <c r="X60" i="4"/>
  <c r="X61" i="4" s="1"/>
  <c r="V21" i="12"/>
  <c r="W59" i="4"/>
  <c r="W58" i="4"/>
  <c r="W57" i="4"/>
  <c r="W56" i="4"/>
  <c r="W55" i="4"/>
  <c r="W54" i="4"/>
  <c r="W53" i="4"/>
  <c r="W52" i="4"/>
  <c r="W51" i="4"/>
  <c r="W50" i="4"/>
  <c r="W49" i="4"/>
  <c r="W48" i="4"/>
  <c r="W47" i="4"/>
  <c r="W46" i="4"/>
  <c r="W45" i="4"/>
  <c r="W44" i="4"/>
  <c r="W43" i="4"/>
  <c r="W42" i="4"/>
  <c r="W41" i="4"/>
  <c r="W40" i="4"/>
  <c r="W39" i="4"/>
  <c r="W38" i="4"/>
  <c r="W37" i="4"/>
  <c r="W36" i="4"/>
  <c r="W35" i="4"/>
  <c r="W34" i="4"/>
  <c r="W33" i="4"/>
  <c r="W32" i="4"/>
  <c r="W31" i="4"/>
  <c r="W30" i="4"/>
  <c r="W29" i="4"/>
  <c r="W28" i="4"/>
  <c r="W27" i="4"/>
  <c r="W26" i="4"/>
  <c r="W25" i="4"/>
  <c r="W24" i="4"/>
  <c r="W23" i="4"/>
  <c r="W13" i="9"/>
  <c r="X22" i="4"/>
  <c r="V23" i="12"/>
  <c r="Z18" i="12" s="1"/>
  <c r="W21" i="4"/>
  <c r="W20" i="4"/>
  <c r="W19" i="4"/>
  <c r="W18" i="4"/>
  <c r="W17" i="4"/>
  <c r="V62" i="9"/>
  <c r="W12" i="9"/>
  <c r="X16" i="4"/>
  <c r="V26" i="12"/>
  <c r="L211" i="2"/>
  <c r="L210" i="2"/>
  <c r="L209" i="2"/>
  <c r="L208" i="2"/>
  <c r="L207" i="2"/>
  <c r="L206" i="2"/>
  <c r="L205" i="2"/>
  <c r="L204" i="2"/>
  <c r="L203" i="2"/>
  <c r="L202" i="2"/>
  <c r="L201" i="2"/>
  <c r="L200" i="2"/>
  <c r="L199" i="2"/>
  <c r="L261" i="16"/>
  <c r="L260" i="16"/>
  <c r="L259" i="16"/>
  <c r="L258" i="16"/>
  <c r="M257" i="16"/>
  <c r="H24" i="11"/>
  <c r="M198" i="2"/>
  <c r="M197" i="2"/>
  <c r="M196" i="2"/>
  <c r="M195" i="2"/>
  <c r="M194" i="2"/>
  <c r="M193" i="2"/>
  <c r="M192" i="2"/>
  <c r="M256" i="16"/>
  <c r="M255" i="16"/>
  <c r="M254" i="16"/>
  <c r="M253" i="16"/>
  <c r="M252" i="16"/>
  <c r="M251" i="16"/>
  <c r="N250" i="16"/>
  <c r="I61" i="11"/>
  <c r="N191" i="2"/>
  <c r="AM242" i="2"/>
  <c r="AL242" i="2"/>
  <c r="AK242" i="2"/>
  <c r="AJ242" i="2"/>
  <c r="AI242" i="2"/>
  <c r="AH242" i="2"/>
  <c r="AG242" i="2"/>
  <c r="AF242" i="2"/>
  <c r="AE242" i="2"/>
  <c r="AD242" i="2"/>
  <c r="AC242" i="2"/>
  <c r="AB242" i="2"/>
  <c r="AA242" i="2"/>
  <c r="Z242" i="2"/>
  <c r="Y242" i="2"/>
  <c r="X242" i="2"/>
  <c r="W242" i="2"/>
  <c r="V242" i="2"/>
  <c r="U242" i="2"/>
  <c r="T242" i="2"/>
  <c r="S242" i="2"/>
  <c r="R242" i="2"/>
  <c r="Q242" i="2"/>
  <c r="P242" i="2"/>
  <c r="O242" i="2"/>
  <c r="N242" i="2"/>
  <c r="M242" i="2"/>
  <c r="L242" i="2"/>
  <c r="K242" i="2"/>
  <c r="J242" i="2"/>
  <c r="B354" i="2"/>
  <c r="D354" i="2" s="1"/>
  <c r="B353" i="2"/>
  <c r="D353" i="2" s="1"/>
  <c r="B352" i="2"/>
  <c r="D352" i="2" s="1"/>
  <c r="B351" i="2"/>
  <c r="D351" i="2" s="1"/>
  <c r="B350" i="2"/>
  <c r="D350" i="2" s="1"/>
  <c r="B349" i="2"/>
  <c r="D349" i="2" s="1"/>
  <c r="B348" i="2"/>
  <c r="D348" i="2" s="1"/>
  <c r="B347" i="2"/>
  <c r="D347" i="2" s="1"/>
  <c r="B346" i="2"/>
  <c r="D346" i="2" s="1"/>
  <c r="B345" i="2"/>
  <c r="D345" i="2" s="1"/>
  <c r="B344" i="2"/>
  <c r="D344" i="2" s="1"/>
  <c r="B343" i="2"/>
  <c r="D343" i="2" s="1"/>
  <c r="B342" i="2"/>
  <c r="D342" i="2" s="1"/>
  <c r="B341" i="2"/>
  <c r="D341" i="2" s="1"/>
  <c r="B340" i="2"/>
  <c r="D340" i="2" s="1"/>
  <c r="B339" i="2"/>
  <c r="D339" i="2" s="1"/>
  <c r="B338" i="2"/>
  <c r="D338" i="2" s="1"/>
  <c r="B337" i="2"/>
  <c r="D337" i="2" s="1"/>
  <c r="B336" i="2"/>
  <c r="D336" i="2" s="1"/>
  <c r="B335" i="2"/>
  <c r="D335" i="2" s="1"/>
  <c r="B334" i="2"/>
  <c r="D334" i="2" s="1"/>
  <c r="B333" i="2"/>
  <c r="D333" i="2" s="1"/>
  <c r="O190" i="2"/>
  <c r="O189" i="2"/>
  <c r="O188" i="2"/>
  <c r="O187" i="2"/>
  <c r="O186" i="2"/>
  <c r="O185" i="2"/>
  <c r="O184" i="2"/>
  <c r="O183" i="2"/>
  <c r="O182" i="2"/>
  <c r="O181" i="2"/>
  <c r="O180" i="2"/>
  <c r="O179" i="2"/>
  <c r="O178" i="2"/>
  <c r="O177" i="2"/>
  <c r="O176" i="2"/>
  <c r="O175" i="2"/>
  <c r="O249" i="16"/>
  <c r="O248" i="16"/>
  <c r="O247" i="16"/>
  <c r="O246" i="16"/>
  <c r="O245" i="16"/>
  <c r="O244" i="16"/>
  <c r="O243" i="16"/>
  <c r="O242" i="16"/>
  <c r="O241" i="16"/>
  <c r="O240" i="16"/>
  <c r="O239" i="16"/>
  <c r="O238" i="16"/>
  <c r="N21" i="3"/>
  <c r="L21" i="3"/>
  <c r="P237" i="16"/>
  <c r="K42" i="11"/>
  <c r="V34" i="19"/>
  <c r="P174" i="2"/>
  <c r="P168" i="2"/>
  <c r="P167" i="2"/>
  <c r="P166" i="2"/>
  <c r="P165" i="2"/>
  <c r="P164" i="2"/>
  <c r="P229" i="16"/>
  <c r="P228" i="16"/>
  <c r="P227" i="16"/>
  <c r="P226" i="16"/>
  <c r="P225" i="16"/>
  <c r="P224" i="16"/>
  <c r="P223" i="16"/>
  <c r="P222" i="16"/>
  <c r="P221" i="16"/>
  <c r="P220" i="16"/>
  <c r="P219" i="16"/>
  <c r="P218" i="16"/>
  <c r="P217" i="16"/>
  <c r="P216" i="16"/>
  <c r="P215" i="16"/>
  <c r="P214" i="16"/>
  <c r="P213" i="16"/>
  <c r="M19" i="3"/>
  <c r="Q212" i="16"/>
  <c r="L18" i="11"/>
  <c r="Q163" i="2"/>
  <c r="O19" i="3"/>
  <c r="S212" i="16"/>
  <c r="N18" i="11"/>
  <c r="S163" i="2"/>
  <c r="AV242" i="2" l="1"/>
  <c r="AZ242" i="2"/>
  <c r="AM111" i="2"/>
  <c r="AK15" i="3"/>
  <c r="AL137" i="2"/>
  <c r="AL133" i="2"/>
  <c r="AL129" i="2"/>
  <c r="AL125" i="2"/>
  <c r="AL121" i="2"/>
  <c r="AL117" i="2"/>
  <c r="AL113" i="2"/>
  <c r="AL136" i="2"/>
  <c r="AL132" i="2"/>
  <c r="AL128" i="2"/>
  <c r="AL124" i="2"/>
  <c r="AL120" i="2"/>
  <c r="AL116" i="2"/>
  <c r="AL112" i="2"/>
  <c r="AL135" i="2"/>
  <c r="AL131" i="2"/>
  <c r="AL127" i="2"/>
  <c r="AL123" i="2"/>
  <c r="AL119" i="2"/>
  <c r="AL115" i="2"/>
  <c r="AL138" i="2"/>
  <c r="AL134" i="2"/>
  <c r="AL130" i="2"/>
  <c r="AL126" i="2"/>
  <c r="AL122" i="2"/>
  <c r="AL118" i="2"/>
  <c r="AL114" i="2"/>
  <c r="S168" i="2"/>
  <c r="S167" i="2"/>
  <c r="S166" i="2"/>
  <c r="S165" i="2"/>
  <c r="S164" i="2"/>
  <c r="S229" i="16"/>
  <c r="S228" i="16"/>
  <c r="S227" i="16"/>
  <c r="S226" i="16"/>
  <c r="S225" i="16"/>
  <c r="S224" i="16"/>
  <c r="S223" i="16"/>
  <c r="S222" i="16"/>
  <c r="S221" i="16"/>
  <c r="S220" i="16"/>
  <c r="S219" i="16"/>
  <c r="S218" i="16"/>
  <c r="S217" i="16"/>
  <c r="S216" i="16"/>
  <c r="S215" i="16"/>
  <c r="S214" i="16"/>
  <c r="S213" i="16"/>
  <c r="P19" i="3"/>
  <c r="T212" i="16"/>
  <c r="O18" i="11"/>
  <c r="T163" i="2"/>
  <c r="Q168" i="2"/>
  <c r="Q167" i="2"/>
  <c r="Q166" i="2"/>
  <c r="Q165" i="2"/>
  <c r="Q164" i="2"/>
  <c r="Q229" i="16"/>
  <c r="Q228" i="16"/>
  <c r="Q227" i="16"/>
  <c r="Q226" i="16"/>
  <c r="Q225" i="16"/>
  <c r="Q224" i="16"/>
  <c r="Q223" i="16"/>
  <c r="Q222" i="16"/>
  <c r="Q221" i="16"/>
  <c r="Q220" i="16"/>
  <c r="Q219" i="16"/>
  <c r="Q218" i="16"/>
  <c r="Q217" i="16"/>
  <c r="Q216" i="16"/>
  <c r="Q215" i="16"/>
  <c r="Q214" i="16"/>
  <c r="Q213" i="16"/>
  <c r="R212" i="16"/>
  <c r="M18" i="11"/>
  <c r="R163" i="2"/>
  <c r="P190" i="2"/>
  <c r="P189" i="2"/>
  <c r="P188" i="2"/>
  <c r="P187" i="2"/>
  <c r="P186" i="2"/>
  <c r="P185" i="2"/>
  <c r="P184" i="2"/>
  <c r="P183" i="2"/>
  <c r="P182" i="2"/>
  <c r="P181" i="2"/>
  <c r="P180" i="2"/>
  <c r="P179" i="2"/>
  <c r="P178" i="2"/>
  <c r="P177" i="2"/>
  <c r="P176" i="2"/>
  <c r="P175" i="2"/>
  <c r="P249" i="16"/>
  <c r="P248" i="16"/>
  <c r="P247" i="16"/>
  <c r="P246" i="16"/>
  <c r="P245" i="16"/>
  <c r="P244" i="16"/>
  <c r="P243" i="16"/>
  <c r="P242" i="16"/>
  <c r="P241" i="16"/>
  <c r="P240" i="16"/>
  <c r="P239" i="16"/>
  <c r="P238" i="16"/>
  <c r="M21" i="3"/>
  <c r="Q237" i="16"/>
  <c r="L42" i="11"/>
  <c r="Q174" i="2"/>
  <c r="O21" i="3"/>
  <c r="S237" i="16"/>
  <c r="N42" i="11"/>
  <c r="S174" i="2"/>
  <c r="AM332" i="2"/>
  <c r="AZ332" i="2" s="1"/>
  <c r="AL332" i="2"/>
  <c r="AK332" i="2"/>
  <c r="AJ332" i="2"/>
  <c r="AI332" i="2"/>
  <c r="AH332" i="2"/>
  <c r="AG332" i="2"/>
  <c r="AF332" i="2"/>
  <c r="AE332" i="2"/>
  <c r="AD332" i="2"/>
  <c r="AC332" i="2"/>
  <c r="AB332" i="2"/>
  <c r="AA332" i="2"/>
  <c r="Z332" i="2"/>
  <c r="Y332" i="2"/>
  <c r="X332" i="2"/>
  <c r="W332" i="2"/>
  <c r="V332" i="2"/>
  <c r="U332" i="2"/>
  <c r="T332" i="2"/>
  <c r="S332" i="2"/>
  <c r="R332" i="2"/>
  <c r="Q332" i="2"/>
  <c r="P332" i="2"/>
  <c r="O332" i="2"/>
  <c r="N332" i="2"/>
  <c r="M332" i="2"/>
  <c r="L332" i="2"/>
  <c r="K332" i="2"/>
  <c r="J332" i="2"/>
  <c r="B355" i="2"/>
  <c r="D355" i="2" s="1"/>
  <c r="J331" i="2"/>
  <c r="J330" i="2"/>
  <c r="J329" i="2"/>
  <c r="J328" i="2"/>
  <c r="J327" i="2"/>
  <c r="J326" i="2"/>
  <c r="J325" i="2"/>
  <c r="J324" i="2"/>
  <c r="J323" i="2"/>
  <c r="J322" i="2"/>
  <c r="J321" i="2"/>
  <c r="J320" i="2"/>
  <c r="J319" i="2"/>
  <c r="J318" i="2"/>
  <c r="J317" i="2"/>
  <c r="J316" i="2"/>
  <c r="J315" i="2"/>
  <c r="J314" i="2"/>
  <c r="J313" i="2"/>
  <c r="J312" i="2"/>
  <c r="J311" i="2"/>
  <c r="J310" i="2"/>
  <c r="J309" i="2"/>
  <c r="J308" i="2"/>
  <c r="J307" i="2"/>
  <c r="J306" i="2"/>
  <c r="J305" i="2"/>
  <c r="J304" i="2"/>
  <c r="J303" i="2"/>
  <c r="J302" i="2"/>
  <c r="J301" i="2"/>
  <c r="J300" i="2"/>
  <c r="J299" i="2"/>
  <c r="J298" i="2"/>
  <c r="J297" i="2"/>
  <c r="J296" i="2"/>
  <c r="J295" i="2"/>
  <c r="J294" i="2"/>
  <c r="J293" i="2"/>
  <c r="J292" i="2"/>
  <c r="J291" i="2"/>
  <c r="J290" i="2"/>
  <c r="J289" i="2"/>
  <c r="J288" i="2"/>
  <c r="J287" i="2"/>
  <c r="J286" i="2"/>
  <c r="J285" i="2"/>
  <c r="J284" i="2"/>
  <c r="J283" i="2"/>
  <c r="J282" i="2"/>
  <c r="J281" i="2"/>
  <c r="J280" i="2"/>
  <c r="J279" i="2"/>
  <c r="J278" i="2"/>
  <c r="J277" i="2"/>
  <c r="J276" i="2"/>
  <c r="J275" i="2"/>
  <c r="J274" i="2"/>
  <c r="J273" i="2"/>
  <c r="J272" i="2"/>
  <c r="J271" i="2"/>
  <c r="J270" i="2"/>
  <c r="J269" i="2"/>
  <c r="J268" i="2"/>
  <c r="J267" i="2"/>
  <c r="J266" i="2"/>
  <c r="J265" i="2"/>
  <c r="J264" i="2"/>
  <c r="J263" i="2"/>
  <c r="J262" i="2"/>
  <c r="J261" i="2"/>
  <c r="J260" i="2"/>
  <c r="J259" i="2"/>
  <c r="J258" i="2"/>
  <c r="J257" i="2"/>
  <c r="J256" i="2"/>
  <c r="J255" i="2"/>
  <c r="J254" i="2"/>
  <c r="J253" i="2"/>
  <c r="J252" i="2"/>
  <c r="J251" i="2"/>
  <c r="J250" i="2"/>
  <c r="J249" i="2"/>
  <c r="J248" i="2"/>
  <c r="J247" i="2"/>
  <c r="J246" i="2"/>
  <c r="J245" i="2"/>
  <c r="J244" i="2"/>
  <c r="J243" i="2"/>
  <c r="K331" i="2"/>
  <c r="K330" i="2"/>
  <c r="K329" i="2"/>
  <c r="K328" i="2"/>
  <c r="K327" i="2"/>
  <c r="K326" i="2"/>
  <c r="K325" i="2"/>
  <c r="K324" i="2"/>
  <c r="K323" i="2"/>
  <c r="K322" i="2"/>
  <c r="K321" i="2"/>
  <c r="K320" i="2"/>
  <c r="K319" i="2"/>
  <c r="K318" i="2"/>
  <c r="K317" i="2"/>
  <c r="K316" i="2"/>
  <c r="K315" i="2"/>
  <c r="K314" i="2"/>
  <c r="K313" i="2"/>
  <c r="K312" i="2"/>
  <c r="K311" i="2"/>
  <c r="K310" i="2"/>
  <c r="K309" i="2"/>
  <c r="K308" i="2"/>
  <c r="K307" i="2"/>
  <c r="K306" i="2"/>
  <c r="K305" i="2"/>
  <c r="K304" i="2"/>
  <c r="K303" i="2"/>
  <c r="K302" i="2"/>
  <c r="K301" i="2"/>
  <c r="K300" i="2"/>
  <c r="K299" i="2"/>
  <c r="K298" i="2"/>
  <c r="K297" i="2"/>
  <c r="K296" i="2"/>
  <c r="K295" i="2"/>
  <c r="K294" i="2"/>
  <c r="K293" i="2"/>
  <c r="K292" i="2"/>
  <c r="K291" i="2"/>
  <c r="K290" i="2"/>
  <c r="K289" i="2"/>
  <c r="K288" i="2"/>
  <c r="K287" i="2"/>
  <c r="K286" i="2"/>
  <c r="K285" i="2"/>
  <c r="K284" i="2"/>
  <c r="K283" i="2"/>
  <c r="K282" i="2"/>
  <c r="K281" i="2"/>
  <c r="K280" i="2"/>
  <c r="K279" i="2"/>
  <c r="K278" i="2"/>
  <c r="K277" i="2"/>
  <c r="K276" i="2"/>
  <c r="K275" i="2"/>
  <c r="K274" i="2"/>
  <c r="K273" i="2"/>
  <c r="K272" i="2"/>
  <c r="K271" i="2"/>
  <c r="K270" i="2"/>
  <c r="K269" i="2"/>
  <c r="K268" i="2"/>
  <c r="K267" i="2"/>
  <c r="K266" i="2"/>
  <c r="K265" i="2"/>
  <c r="K264" i="2"/>
  <c r="K263" i="2"/>
  <c r="K262" i="2"/>
  <c r="K261" i="2"/>
  <c r="K260" i="2"/>
  <c r="K259" i="2"/>
  <c r="K258" i="2"/>
  <c r="K257" i="2"/>
  <c r="K256" i="2"/>
  <c r="K255" i="2"/>
  <c r="K254" i="2"/>
  <c r="K253" i="2"/>
  <c r="K252" i="2"/>
  <c r="K251" i="2"/>
  <c r="K250" i="2"/>
  <c r="K249" i="2"/>
  <c r="K248" i="2"/>
  <c r="K247" i="2"/>
  <c r="K246" i="2"/>
  <c r="K245" i="2"/>
  <c r="K244" i="2"/>
  <c r="K243" i="2"/>
  <c r="L331" i="2"/>
  <c r="L330" i="2"/>
  <c r="L329" i="2"/>
  <c r="L328" i="2"/>
  <c r="L327" i="2"/>
  <c r="L326" i="2"/>
  <c r="L325" i="2"/>
  <c r="L324" i="2"/>
  <c r="L323" i="2"/>
  <c r="L322" i="2"/>
  <c r="L321" i="2"/>
  <c r="L320" i="2"/>
  <c r="L319" i="2"/>
  <c r="L318" i="2"/>
  <c r="L317" i="2"/>
  <c r="L316" i="2"/>
  <c r="L315" i="2"/>
  <c r="L314" i="2"/>
  <c r="L313" i="2"/>
  <c r="L312" i="2"/>
  <c r="L311" i="2"/>
  <c r="L310" i="2"/>
  <c r="L309" i="2"/>
  <c r="L308" i="2"/>
  <c r="L307" i="2"/>
  <c r="L306" i="2"/>
  <c r="L305" i="2"/>
  <c r="L304" i="2"/>
  <c r="L303" i="2"/>
  <c r="L302" i="2"/>
  <c r="L301" i="2"/>
  <c r="L300" i="2"/>
  <c r="L299" i="2"/>
  <c r="L298" i="2"/>
  <c r="L297" i="2"/>
  <c r="L296" i="2"/>
  <c r="L295" i="2"/>
  <c r="L294" i="2"/>
  <c r="L293" i="2"/>
  <c r="L292" i="2"/>
  <c r="L291" i="2"/>
  <c r="L290" i="2"/>
  <c r="L289" i="2"/>
  <c r="L288" i="2"/>
  <c r="L287" i="2"/>
  <c r="L286" i="2"/>
  <c r="L285" i="2"/>
  <c r="L284" i="2"/>
  <c r="L283" i="2"/>
  <c r="L282" i="2"/>
  <c r="L281" i="2"/>
  <c r="L280" i="2"/>
  <c r="L279" i="2"/>
  <c r="L278" i="2"/>
  <c r="L277" i="2"/>
  <c r="L276" i="2"/>
  <c r="L275" i="2"/>
  <c r="L274" i="2"/>
  <c r="L273" i="2"/>
  <c r="L272" i="2"/>
  <c r="L271" i="2"/>
  <c r="L270" i="2"/>
  <c r="L269" i="2"/>
  <c r="L268" i="2"/>
  <c r="L267" i="2"/>
  <c r="L266" i="2"/>
  <c r="L265" i="2"/>
  <c r="L264" i="2"/>
  <c r="L263" i="2"/>
  <c r="L262" i="2"/>
  <c r="L261" i="2"/>
  <c r="L260" i="2"/>
  <c r="L259" i="2"/>
  <c r="L258" i="2"/>
  <c r="L257" i="2"/>
  <c r="L256" i="2"/>
  <c r="L255" i="2"/>
  <c r="L254" i="2"/>
  <c r="L253" i="2"/>
  <c r="L252" i="2"/>
  <c r="L251" i="2"/>
  <c r="L250" i="2"/>
  <c r="L249" i="2"/>
  <c r="L248" i="2"/>
  <c r="L247" i="2"/>
  <c r="L246" i="2"/>
  <c r="L245" i="2"/>
  <c r="L244" i="2"/>
  <c r="L243" i="2"/>
  <c r="M331" i="2"/>
  <c r="M330" i="2"/>
  <c r="M329" i="2"/>
  <c r="M328" i="2"/>
  <c r="M327" i="2"/>
  <c r="M326" i="2"/>
  <c r="M325" i="2"/>
  <c r="M324" i="2"/>
  <c r="M323" i="2"/>
  <c r="M322" i="2"/>
  <c r="M321" i="2"/>
  <c r="M320" i="2"/>
  <c r="M319" i="2"/>
  <c r="M318" i="2"/>
  <c r="M317" i="2"/>
  <c r="M316" i="2"/>
  <c r="M315" i="2"/>
  <c r="M314" i="2"/>
  <c r="M313" i="2"/>
  <c r="M312" i="2"/>
  <c r="M311" i="2"/>
  <c r="M310" i="2"/>
  <c r="M309" i="2"/>
  <c r="M308" i="2"/>
  <c r="M307" i="2"/>
  <c r="M306" i="2"/>
  <c r="M305" i="2"/>
  <c r="M304" i="2"/>
  <c r="M303" i="2"/>
  <c r="M302" i="2"/>
  <c r="M301" i="2"/>
  <c r="M300" i="2"/>
  <c r="M299" i="2"/>
  <c r="M298" i="2"/>
  <c r="M297" i="2"/>
  <c r="M296" i="2"/>
  <c r="M295" i="2"/>
  <c r="M294" i="2"/>
  <c r="M293" i="2"/>
  <c r="M292" i="2"/>
  <c r="M291" i="2"/>
  <c r="M290" i="2"/>
  <c r="M289" i="2"/>
  <c r="M288" i="2"/>
  <c r="M287" i="2"/>
  <c r="M286" i="2"/>
  <c r="M285" i="2"/>
  <c r="M284" i="2"/>
  <c r="M283" i="2"/>
  <c r="M282" i="2"/>
  <c r="M281" i="2"/>
  <c r="M280" i="2"/>
  <c r="M279" i="2"/>
  <c r="M278" i="2"/>
  <c r="M277" i="2"/>
  <c r="M276" i="2"/>
  <c r="M275" i="2"/>
  <c r="M274" i="2"/>
  <c r="M273" i="2"/>
  <c r="M272" i="2"/>
  <c r="M271" i="2"/>
  <c r="M270" i="2"/>
  <c r="M269" i="2"/>
  <c r="M268" i="2"/>
  <c r="M267" i="2"/>
  <c r="M266" i="2"/>
  <c r="M265" i="2"/>
  <c r="M264" i="2"/>
  <c r="M263" i="2"/>
  <c r="M262" i="2"/>
  <c r="M261" i="2"/>
  <c r="M260" i="2"/>
  <c r="M259" i="2"/>
  <c r="M258" i="2"/>
  <c r="M257" i="2"/>
  <c r="M256" i="2"/>
  <c r="M255" i="2"/>
  <c r="M254" i="2"/>
  <c r="M253" i="2"/>
  <c r="M252" i="2"/>
  <c r="M251" i="2"/>
  <c r="M250" i="2"/>
  <c r="M249" i="2"/>
  <c r="M248" i="2"/>
  <c r="M247" i="2"/>
  <c r="M246" i="2"/>
  <c r="M245" i="2"/>
  <c r="M244" i="2"/>
  <c r="M243" i="2"/>
  <c r="N331" i="2"/>
  <c r="N330" i="2"/>
  <c r="N329" i="2"/>
  <c r="N328" i="2"/>
  <c r="N327" i="2"/>
  <c r="N326" i="2"/>
  <c r="N325" i="2"/>
  <c r="N324" i="2"/>
  <c r="N323" i="2"/>
  <c r="N322" i="2"/>
  <c r="N321" i="2"/>
  <c r="N320" i="2"/>
  <c r="N319" i="2"/>
  <c r="N318" i="2"/>
  <c r="N317" i="2"/>
  <c r="N316" i="2"/>
  <c r="N315" i="2"/>
  <c r="N314" i="2"/>
  <c r="N313" i="2"/>
  <c r="N312" i="2"/>
  <c r="N311" i="2"/>
  <c r="N310" i="2"/>
  <c r="N309" i="2"/>
  <c r="N308" i="2"/>
  <c r="N307" i="2"/>
  <c r="N306" i="2"/>
  <c r="N305" i="2"/>
  <c r="N304" i="2"/>
  <c r="N303" i="2"/>
  <c r="N302" i="2"/>
  <c r="N301" i="2"/>
  <c r="N300" i="2"/>
  <c r="N299" i="2"/>
  <c r="N298" i="2"/>
  <c r="N297" i="2"/>
  <c r="N296" i="2"/>
  <c r="N295" i="2"/>
  <c r="N294" i="2"/>
  <c r="N293" i="2"/>
  <c r="N292" i="2"/>
  <c r="N291" i="2"/>
  <c r="N290" i="2"/>
  <c r="N289" i="2"/>
  <c r="N288" i="2"/>
  <c r="N287" i="2"/>
  <c r="N286" i="2"/>
  <c r="N285" i="2"/>
  <c r="N284" i="2"/>
  <c r="N283" i="2"/>
  <c r="N282" i="2"/>
  <c r="N281" i="2"/>
  <c r="N280" i="2"/>
  <c r="N279" i="2"/>
  <c r="N278" i="2"/>
  <c r="N277" i="2"/>
  <c r="N276" i="2"/>
  <c r="N275" i="2"/>
  <c r="N274" i="2"/>
  <c r="N273" i="2"/>
  <c r="N272" i="2"/>
  <c r="N271" i="2"/>
  <c r="N270" i="2"/>
  <c r="N269" i="2"/>
  <c r="N268" i="2"/>
  <c r="N267" i="2"/>
  <c r="N266" i="2"/>
  <c r="N265" i="2"/>
  <c r="N264" i="2"/>
  <c r="N263" i="2"/>
  <c r="N262" i="2"/>
  <c r="N261" i="2"/>
  <c r="N260" i="2"/>
  <c r="N259" i="2"/>
  <c r="N258" i="2"/>
  <c r="N257" i="2"/>
  <c r="N256" i="2"/>
  <c r="N255" i="2"/>
  <c r="N254" i="2"/>
  <c r="N253" i="2"/>
  <c r="N252" i="2"/>
  <c r="N251" i="2"/>
  <c r="N250" i="2"/>
  <c r="N249" i="2"/>
  <c r="N248" i="2"/>
  <c r="N247" i="2"/>
  <c r="N246" i="2"/>
  <c r="N245" i="2"/>
  <c r="N244" i="2"/>
  <c r="N243"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306" i="2"/>
  <c r="O30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Q300" i="2"/>
  <c r="Q299" i="2"/>
  <c r="Q298" i="2"/>
  <c r="Q297" i="2"/>
  <c r="Q296" i="2"/>
  <c r="Q295" i="2"/>
  <c r="Q294" i="2"/>
  <c r="Q293" i="2"/>
  <c r="Q292" i="2"/>
  <c r="Q291" i="2"/>
  <c r="Q290" i="2"/>
  <c r="Q289" i="2"/>
  <c r="Q288" i="2"/>
  <c r="Q287" i="2"/>
  <c r="Q286" i="2"/>
  <c r="Q285" i="2"/>
  <c r="Q284" i="2"/>
  <c r="Q283" i="2"/>
  <c r="Q282" i="2"/>
  <c r="Q281" i="2"/>
  <c r="Q280" i="2"/>
  <c r="Q279" i="2"/>
  <c r="Q278" i="2"/>
  <c r="Q277" i="2"/>
  <c r="Q276" i="2"/>
  <c r="Q275" i="2"/>
  <c r="Q274" i="2"/>
  <c r="Q273" i="2"/>
  <c r="Q272" i="2"/>
  <c r="Q271" i="2"/>
  <c r="Q270" i="2"/>
  <c r="Q269" i="2"/>
  <c r="Q268" i="2"/>
  <c r="Q267" i="2"/>
  <c r="Q266" i="2"/>
  <c r="Q265" i="2"/>
  <c r="Q264" i="2"/>
  <c r="Q263" i="2"/>
  <c r="Q262" i="2"/>
  <c r="Q261" i="2"/>
  <c r="Q260" i="2"/>
  <c r="Q259" i="2"/>
  <c r="Q258" i="2"/>
  <c r="Q257" i="2"/>
  <c r="Q256" i="2"/>
  <c r="Q255" i="2"/>
  <c r="Q254" i="2"/>
  <c r="Q253" i="2"/>
  <c r="Q252" i="2"/>
  <c r="Q251" i="2"/>
  <c r="Q250" i="2"/>
  <c r="Q249" i="2"/>
  <c r="Q248" i="2"/>
  <c r="Q247" i="2"/>
  <c r="Q246" i="2"/>
  <c r="Q245" i="2"/>
  <c r="Q244" i="2"/>
  <c r="Q243" i="2"/>
  <c r="R331" i="2"/>
  <c r="R330" i="2"/>
  <c r="R329" i="2"/>
  <c r="R328" i="2"/>
  <c r="R327" i="2"/>
  <c r="R326" i="2"/>
  <c r="R325" i="2"/>
  <c r="R324" i="2"/>
  <c r="R323" i="2"/>
  <c r="R322" i="2"/>
  <c r="R321" i="2"/>
  <c r="R320" i="2"/>
  <c r="R319" i="2"/>
  <c r="R318" i="2"/>
  <c r="R317" i="2"/>
  <c r="R316" i="2"/>
  <c r="R315" i="2"/>
  <c r="R314" i="2"/>
  <c r="R313" i="2"/>
  <c r="R312" i="2"/>
  <c r="R311" i="2"/>
  <c r="R310" i="2"/>
  <c r="R309" i="2"/>
  <c r="R308" i="2"/>
  <c r="R307" i="2"/>
  <c r="R306" i="2"/>
  <c r="R305" i="2"/>
  <c r="R304" i="2"/>
  <c r="R303" i="2"/>
  <c r="R302" i="2"/>
  <c r="R301" i="2"/>
  <c r="R300" i="2"/>
  <c r="R299" i="2"/>
  <c r="R298" i="2"/>
  <c r="R297" i="2"/>
  <c r="R296" i="2"/>
  <c r="R295" i="2"/>
  <c r="R294" i="2"/>
  <c r="R293" i="2"/>
  <c r="R292" i="2"/>
  <c r="R291" i="2"/>
  <c r="R290" i="2"/>
  <c r="R289" i="2"/>
  <c r="R288" i="2"/>
  <c r="R287" i="2"/>
  <c r="R286" i="2"/>
  <c r="R285" i="2"/>
  <c r="R284" i="2"/>
  <c r="R283" i="2"/>
  <c r="R282" i="2"/>
  <c r="R281" i="2"/>
  <c r="R280" i="2"/>
  <c r="R279" i="2"/>
  <c r="R278" i="2"/>
  <c r="R277" i="2"/>
  <c r="R276" i="2"/>
  <c r="R275" i="2"/>
  <c r="R274" i="2"/>
  <c r="R273" i="2"/>
  <c r="R272" i="2"/>
  <c r="R271" i="2"/>
  <c r="R270" i="2"/>
  <c r="R269" i="2"/>
  <c r="R268" i="2"/>
  <c r="R267" i="2"/>
  <c r="R266" i="2"/>
  <c r="R265" i="2"/>
  <c r="R264" i="2"/>
  <c r="R263" i="2"/>
  <c r="R262" i="2"/>
  <c r="R261" i="2"/>
  <c r="R260" i="2"/>
  <c r="R259" i="2"/>
  <c r="R258" i="2"/>
  <c r="R257" i="2"/>
  <c r="R256" i="2"/>
  <c r="R255" i="2"/>
  <c r="R254" i="2"/>
  <c r="R253" i="2"/>
  <c r="R252" i="2"/>
  <c r="R251" i="2"/>
  <c r="R250" i="2"/>
  <c r="R249" i="2"/>
  <c r="R248" i="2"/>
  <c r="R247" i="2"/>
  <c r="R246" i="2"/>
  <c r="R245" i="2"/>
  <c r="R244" i="2"/>
  <c r="R243"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T331" i="2"/>
  <c r="T330" i="2"/>
  <c r="T329" i="2"/>
  <c r="T328" i="2"/>
  <c r="T327" i="2"/>
  <c r="T326" i="2"/>
  <c r="T325" i="2"/>
  <c r="T324" i="2"/>
  <c r="T323" i="2"/>
  <c r="T322" i="2"/>
  <c r="T321" i="2"/>
  <c r="T320" i="2"/>
  <c r="T319" i="2"/>
  <c r="T318" i="2"/>
  <c r="T317" i="2"/>
  <c r="T316" i="2"/>
  <c r="T315" i="2"/>
  <c r="T314" i="2"/>
  <c r="T313" i="2"/>
  <c r="T312" i="2"/>
  <c r="T311" i="2"/>
  <c r="T310" i="2"/>
  <c r="T309" i="2"/>
  <c r="T308" i="2"/>
  <c r="T307" i="2"/>
  <c r="T306" i="2"/>
  <c r="T305" i="2"/>
  <c r="T304" i="2"/>
  <c r="T303" i="2"/>
  <c r="T302" i="2"/>
  <c r="T301" i="2"/>
  <c r="T300" i="2"/>
  <c r="T299" i="2"/>
  <c r="T298" i="2"/>
  <c r="T297" i="2"/>
  <c r="T296" i="2"/>
  <c r="T295" i="2"/>
  <c r="T294" i="2"/>
  <c r="T293" i="2"/>
  <c r="T292" i="2"/>
  <c r="T291" i="2"/>
  <c r="T290" i="2"/>
  <c r="T289" i="2"/>
  <c r="T288" i="2"/>
  <c r="T287" i="2"/>
  <c r="T286" i="2"/>
  <c r="T285" i="2"/>
  <c r="T284" i="2"/>
  <c r="T283" i="2"/>
  <c r="T282" i="2"/>
  <c r="T281" i="2"/>
  <c r="T280" i="2"/>
  <c r="T279" i="2"/>
  <c r="T278" i="2"/>
  <c r="T277" i="2"/>
  <c r="T276" i="2"/>
  <c r="T275" i="2"/>
  <c r="T274" i="2"/>
  <c r="T273" i="2"/>
  <c r="T272" i="2"/>
  <c r="T271" i="2"/>
  <c r="T270" i="2"/>
  <c r="T269" i="2"/>
  <c r="T268" i="2"/>
  <c r="T267" i="2"/>
  <c r="T266" i="2"/>
  <c r="T265" i="2"/>
  <c r="T264" i="2"/>
  <c r="T263" i="2"/>
  <c r="T262" i="2"/>
  <c r="T261" i="2"/>
  <c r="T260" i="2"/>
  <c r="T259" i="2"/>
  <c r="T258" i="2"/>
  <c r="T257" i="2"/>
  <c r="T256" i="2"/>
  <c r="T255" i="2"/>
  <c r="T254" i="2"/>
  <c r="T253" i="2"/>
  <c r="T252" i="2"/>
  <c r="T251" i="2"/>
  <c r="T250" i="2"/>
  <c r="T249" i="2"/>
  <c r="T248" i="2"/>
  <c r="T247" i="2"/>
  <c r="T246" i="2"/>
  <c r="T245" i="2"/>
  <c r="T244" i="2"/>
  <c r="T243" i="2"/>
  <c r="U331" i="2"/>
  <c r="U330" i="2"/>
  <c r="U329" i="2"/>
  <c r="U328" i="2"/>
  <c r="U327" i="2"/>
  <c r="U326" i="2"/>
  <c r="U325" i="2"/>
  <c r="U324" i="2"/>
  <c r="U323" i="2"/>
  <c r="U322" i="2"/>
  <c r="U321" i="2"/>
  <c r="U320" i="2"/>
  <c r="U319" i="2"/>
  <c r="U318" i="2"/>
  <c r="U317" i="2"/>
  <c r="U316" i="2"/>
  <c r="U315" i="2"/>
  <c r="U314" i="2"/>
  <c r="U313" i="2"/>
  <c r="U312" i="2"/>
  <c r="U311" i="2"/>
  <c r="U310" i="2"/>
  <c r="U309" i="2"/>
  <c r="U308" i="2"/>
  <c r="U307" i="2"/>
  <c r="U306" i="2"/>
  <c r="U305" i="2"/>
  <c r="U304" i="2"/>
  <c r="U303" i="2"/>
  <c r="U302" i="2"/>
  <c r="U301" i="2"/>
  <c r="U300" i="2"/>
  <c r="U299" i="2"/>
  <c r="U298" i="2"/>
  <c r="U297" i="2"/>
  <c r="U296" i="2"/>
  <c r="U295" i="2"/>
  <c r="U294" i="2"/>
  <c r="U293" i="2"/>
  <c r="U292" i="2"/>
  <c r="U291" i="2"/>
  <c r="U290" i="2"/>
  <c r="U289" i="2"/>
  <c r="U288" i="2"/>
  <c r="U287" i="2"/>
  <c r="U286" i="2"/>
  <c r="U285" i="2"/>
  <c r="U284" i="2"/>
  <c r="U283" i="2"/>
  <c r="U282" i="2"/>
  <c r="U281" i="2"/>
  <c r="U280" i="2"/>
  <c r="U279" i="2"/>
  <c r="U278" i="2"/>
  <c r="U277" i="2"/>
  <c r="U276" i="2"/>
  <c r="U275" i="2"/>
  <c r="U274" i="2"/>
  <c r="U273" i="2"/>
  <c r="U272" i="2"/>
  <c r="U271" i="2"/>
  <c r="U270" i="2"/>
  <c r="U269" i="2"/>
  <c r="U268" i="2"/>
  <c r="U267" i="2"/>
  <c r="U266" i="2"/>
  <c r="U265" i="2"/>
  <c r="U264" i="2"/>
  <c r="U263" i="2"/>
  <c r="U262" i="2"/>
  <c r="U261" i="2"/>
  <c r="U260" i="2"/>
  <c r="U259" i="2"/>
  <c r="U258" i="2"/>
  <c r="U257" i="2"/>
  <c r="U256" i="2"/>
  <c r="U255" i="2"/>
  <c r="U254" i="2"/>
  <c r="U253" i="2"/>
  <c r="U252" i="2"/>
  <c r="U251" i="2"/>
  <c r="U250" i="2"/>
  <c r="U249" i="2"/>
  <c r="U248" i="2"/>
  <c r="U247" i="2"/>
  <c r="U246" i="2"/>
  <c r="U245" i="2"/>
  <c r="U244" i="2"/>
  <c r="U243" i="2"/>
  <c r="V331" i="2"/>
  <c r="V330" i="2"/>
  <c r="V329" i="2"/>
  <c r="V328" i="2"/>
  <c r="V327" i="2"/>
  <c r="V326" i="2"/>
  <c r="V325" i="2"/>
  <c r="V324" i="2"/>
  <c r="V323" i="2"/>
  <c r="V322" i="2"/>
  <c r="V321" i="2"/>
  <c r="V320" i="2"/>
  <c r="V319" i="2"/>
  <c r="V318" i="2"/>
  <c r="V317" i="2"/>
  <c r="V316" i="2"/>
  <c r="V315" i="2"/>
  <c r="V314" i="2"/>
  <c r="V313" i="2"/>
  <c r="V312" i="2"/>
  <c r="V311" i="2"/>
  <c r="V310" i="2"/>
  <c r="V309" i="2"/>
  <c r="V308" i="2"/>
  <c r="V307" i="2"/>
  <c r="V306" i="2"/>
  <c r="V305" i="2"/>
  <c r="V304" i="2"/>
  <c r="V303" i="2"/>
  <c r="V302" i="2"/>
  <c r="V301" i="2"/>
  <c r="V300" i="2"/>
  <c r="V299" i="2"/>
  <c r="V298" i="2"/>
  <c r="V297" i="2"/>
  <c r="V296" i="2"/>
  <c r="V295" i="2"/>
  <c r="V294" i="2"/>
  <c r="V293" i="2"/>
  <c r="V292" i="2"/>
  <c r="V291" i="2"/>
  <c r="V290" i="2"/>
  <c r="V289" i="2"/>
  <c r="V288" i="2"/>
  <c r="V287" i="2"/>
  <c r="V286" i="2"/>
  <c r="V285" i="2"/>
  <c r="V284" i="2"/>
  <c r="V283" i="2"/>
  <c r="V282" i="2"/>
  <c r="V281" i="2"/>
  <c r="V280" i="2"/>
  <c r="V279" i="2"/>
  <c r="V278" i="2"/>
  <c r="V277" i="2"/>
  <c r="V276" i="2"/>
  <c r="V275" i="2"/>
  <c r="V274" i="2"/>
  <c r="V273" i="2"/>
  <c r="V272" i="2"/>
  <c r="V271" i="2"/>
  <c r="V270" i="2"/>
  <c r="V269" i="2"/>
  <c r="V268" i="2"/>
  <c r="V267" i="2"/>
  <c r="V266" i="2"/>
  <c r="V265" i="2"/>
  <c r="V264" i="2"/>
  <c r="V263" i="2"/>
  <c r="V262" i="2"/>
  <c r="V261" i="2"/>
  <c r="V260" i="2"/>
  <c r="V259" i="2"/>
  <c r="V258" i="2"/>
  <c r="V257" i="2"/>
  <c r="V256" i="2"/>
  <c r="V255" i="2"/>
  <c r="V254" i="2"/>
  <c r="V253" i="2"/>
  <c r="V252" i="2"/>
  <c r="V251" i="2"/>
  <c r="V250" i="2"/>
  <c r="V249" i="2"/>
  <c r="V248" i="2"/>
  <c r="V247" i="2"/>
  <c r="V246" i="2"/>
  <c r="V245" i="2"/>
  <c r="V244" i="2"/>
  <c r="V243" i="2"/>
  <c r="W331" i="2"/>
  <c r="W330" i="2"/>
  <c r="W329" i="2"/>
  <c r="W328" i="2"/>
  <c r="W327" i="2"/>
  <c r="W326" i="2"/>
  <c r="W325" i="2"/>
  <c r="W324" i="2"/>
  <c r="W323" i="2"/>
  <c r="W322" i="2"/>
  <c r="W321" i="2"/>
  <c r="W320" i="2"/>
  <c r="W319" i="2"/>
  <c r="W318" i="2"/>
  <c r="W317" i="2"/>
  <c r="W316" i="2"/>
  <c r="W315" i="2"/>
  <c r="W314" i="2"/>
  <c r="W313" i="2"/>
  <c r="W312" i="2"/>
  <c r="W311" i="2"/>
  <c r="W310" i="2"/>
  <c r="W309" i="2"/>
  <c r="W308" i="2"/>
  <c r="W307" i="2"/>
  <c r="W306" i="2"/>
  <c r="W305" i="2"/>
  <c r="W304" i="2"/>
  <c r="W303" i="2"/>
  <c r="W302" i="2"/>
  <c r="W301" i="2"/>
  <c r="W300" i="2"/>
  <c r="W299" i="2"/>
  <c r="W298" i="2"/>
  <c r="W297" i="2"/>
  <c r="W296" i="2"/>
  <c r="W295" i="2"/>
  <c r="W294" i="2"/>
  <c r="W293" i="2"/>
  <c r="W292" i="2"/>
  <c r="W291" i="2"/>
  <c r="W290" i="2"/>
  <c r="W289" i="2"/>
  <c r="W288" i="2"/>
  <c r="W287" i="2"/>
  <c r="W286" i="2"/>
  <c r="W285" i="2"/>
  <c r="W284" i="2"/>
  <c r="W283" i="2"/>
  <c r="W282" i="2"/>
  <c r="W281" i="2"/>
  <c r="W280" i="2"/>
  <c r="W279" i="2"/>
  <c r="W278" i="2"/>
  <c r="W277" i="2"/>
  <c r="W276" i="2"/>
  <c r="W275" i="2"/>
  <c r="W274" i="2"/>
  <c r="W273" i="2"/>
  <c r="W272" i="2"/>
  <c r="W271" i="2"/>
  <c r="W270" i="2"/>
  <c r="W269" i="2"/>
  <c r="W268" i="2"/>
  <c r="W267" i="2"/>
  <c r="W266" i="2"/>
  <c r="W265" i="2"/>
  <c r="W264" i="2"/>
  <c r="W263" i="2"/>
  <c r="W262" i="2"/>
  <c r="W261" i="2"/>
  <c r="W260" i="2"/>
  <c r="W259" i="2"/>
  <c r="W258" i="2"/>
  <c r="W257" i="2"/>
  <c r="W256" i="2"/>
  <c r="W255" i="2"/>
  <c r="W254" i="2"/>
  <c r="W253" i="2"/>
  <c r="W252" i="2"/>
  <c r="W251" i="2"/>
  <c r="W250" i="2"/>
  <c r="W249" i="2"/>
  <c r="W248" i="2"/>
  <c r="W247" i="2"/>
  <c r="W246" i="2"/>
  <c r="W245" i="2"/>
  <c r="W244" i="2"/>
  <c r="W243" i="2"/>
  <c r="X331" i="2"/>
  <c r="X330" i="2"/>
  <c r="X329" i="2"/>
  <c r="X328" i="2"/>
  <c r="X327" i="2"/>
  <c r="X326" i="2"/>
  <c r="X325" i="2"/>
  <c r="X324" i="2"/>
  <c r="X323" i="2"/>
  <c r="X322" i="2"/>
  <c r="X321" i="2"/>
  <c r="X320" i="2"/>
  <c r="X319" i="2"/>
  <c r="X318" i="2"/>
  <c r="X317" i="2"/>
  <c r="X316" i="2"/>
  <c r="X315" i="2"/>
  <c r="X314" i="2"/>
  <c r="X313" i="2"/>
  <c r="X312" i="2"/>
  <c r="X311" i="2"/>
  <c r="X310" i="2"/>
  <c r="X309" i="2"/>
  <c r="X308" i="2"/>
  <c r="X307" i="2"/>
  <c r="X306" i="2"/>
  <c r="X305" i="2"/>
  <c r="X304" i="2"/>
  <c r="X303" i="2"/>
  <c r="X302" i="2"/>
  <c r="X301" i="2"/>
  <c r="X300" i="2"/>
  <c r="X299" i="2"/>
  <c r="X298" i="2"/>
  <c r="X297" i="2"/>
  <c r="X296" i="2"/>
  <c r="X295" i="2"/>
  <c r="X294" i="2"/>
  <c r="X293" i="2"/>
  <c r="X292" i="2"/>
  <c r="X291" i="2"/>
  <c r="X290" i="2"/>
  <c r="X289" i="2"/>
  <c r="X288" i="2"/>
  <c r="X287" i="2"/>
  <c r="X286" i="2"/>
  <c r="X285" i="2"/>
  <c r="X284" i="2"/>
  <c r="X283" i="2"/>
  <c r="X282" i="2"/>
  <c r="X281" i="2"/>
  <c r="X280" i="2"/>
  <c r="X279" i="2"/>
  <c r="X278" i="2"/>
  <c r="X277" i="2"/>
  <c r="X276" i="2"/>
  <c r="X275" i="2"/>
  <c r="X274" i="2"/>
  <c r="X273" i="2"/>
  <c r="X272" i="2"/>
  <c r="X271" i="2"/>
  <c r="X270" i="2"/>
  <c r="X269" i="2"/>
  <c r="X268" i="2"/>
  <c r="X267" i="2"/>
  <c r="X266" i="2"/>
  <c r="X265" i="2"/>
  <c r="X264" i="2"/>
  <c r="X263" i="2"/>
  <c r="X262" i="2"/>
  <c r="X261" i="2"/>
  <c r="X260" i="2"/>
  <c r="X259" i="2"/>
  <c r="X258" i="2"/>
  <c r="X257" i="2"/>
  <c r="X256" i="2"/>
  <c r="X255" i="2"/>
  <c r="X254" i="2"/>
  <c r="X253" i="2"/>
  <c r="X252" i="2"/>
  <c r="X251" i="2"/>
  <c r="X250" i="2"/>
  <c r="X249" i="2"/>
  <c r="X248" i="2"/>
  <c r="X247" i="2"/>
  <c r="X246" i="2"/>
  <c r="X245" i="2"/>
  <c r="X244" i="2"/>
  <c r="X243"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Z331" i="2"/>
  <c r="Z330" i="2"/>
  <c r="Z329" i="2"/>
  <c r="Z328" i="2"/>
  <c r="Z327" i="2"/>
  <c r="Z326" i="2"/>
  <c r="Z325" i="2"/>
  <c r="Z324" i="2"/>
  <c r="Z323" i="2"/>
  <c r="Z322" i="2"/>
  <c r="Z321" i="2"/>
  <c r="Z320" i="2"/>
  <c r="Z319" i="2"/>
  <c r="Z318" i="2"/>
  <c r="Z317" i="2"/>
  <c r="Z316" i="2"/>
  <c r="Z315" i="2"/>
  <c r="Z314" i="2"/>
  <c r="Z313" i="2"/>
  <c r="Z312" i="2"/>
  <c r="Z311" i="2"/>
  <c r="Z310" i="2"/>
  <c r="Z309" i="2"/>
  <c r="Z308" i="2"/>
  <c r="Z307" i="2"/>
  <c r="Z306" i="2"/>
  <c r="Z305" i="2"/>
  <c r="Z304" i="2"/>
  <c r="Z303" i="2"/>
  <c r="Z302" i="2"/>
  <c r="Z301" i="2"/>
  <c r="Z300" i="2"/>
  <c r="Z299" i="2"/>
  <c r="Z298" i="2"/>
  <c r="Z297" i="2"/>
  <c r="Z296" i="2"/>
  <c r="Z295" i="2"/>
  <c r="Z294" i="2"/>
  <c r="Z293" i="2"/>
  <c r="Z292" i="2"/>
  <c r="Z291" i="2"/>
  <c r="Z290" i="2"/>
  <c r="Z289" i="2"/>
  <c r="Z288" i="2"/>
  <c r="Z287" i="2"/>
  <c r="Z286" i="2"/>
  <c r="Z285" i="2"/>
  <c r="Z284" i="2"/>
  <c r="Z283" i="2"/>
  <c r="Z282" i="2"/>
  <c r="Z281" i="2"/>
  <c r="Z280" i="2"/>
  <c r="Z279" i="2"/>
  <c r="Z278" i="2"/>
  <c r="Z277" i="2"/>
  <c r="Z276" i="2"/>
  <c r="Z275" i="2"/>
  <c r="Z274" i="2"/>
  <c r="Z273" i="2"/>
  <c r="Z272" i="2"/>
  <c r="Z271" i="2"/>
  <c r="Z270" i="2"/>
  <c r="Z269" i="2"/>
  <c r="Z268" i="2"/>
  <c r="Z267" i="2"/>
  <c r="Z266" i="2"/>
  <c r="Z265" i="2"/>
  <c r="Z264" i="2"/>
  <c r="Z263" i="2"/>
  <c r="Z262" i="2"/>
  <c r="Z261" i="2"/>
  <c r="Z260" i="2"/>
  <c r="Z259" i="2"/>
  <c r="Z258" i="2"/>
  <c r="Z257" i="2"/>
  <c r="Z256" i="2"/>
  <c r="Z255" i="2"/>
  <c r="Z254" i="2"/>
  <c r="Z253" i="2"/>
  <c r="Z252" i="2"/>
  <c r="Z251" i="2"/>
  <c r="Z250" i="2"/>
  <c r="Z249" i="2"/>
  <c r="Z248" i="2"/>
  <c r="Z247" i="2"/>
  <c r="Z246" i="2"/>
  <c r="Z245" i="2"/>
  <c r="Z244" i="2"/>
  <c r="Z243" i="2"/>
  <c r="AA331" i="2"/>
  <c r="AA330" i="2"/>
  <c r="AA329" i="2"/>
  <c r="AA328" i="2"/>
  <c r="AA327" i="2"/>
  <c r="AA326" i="2"/>
  <c r="AA325" i="2"/>
  <c r="AA324" i="2"/>
  <c r="AA323" i="2"/>
  <c r="AA322" i="2"/>
  <c r="AA321" i="2"/>
  <c r="AA320" i="2"/>
  <c r="AA319" i="2"/>
  <c r="AA318" i="2"/>
  <c r="AA317" i="2"/>
  <c r="AA316" i="2"/>
  <c r="AA315" i="2"/>
  <c r="AA314" i="2"/>
  <c r="AA313" i="2"/>
  <c r="AA312" i="2"/>
  <c r="AA311" i="2"/>
  <c r="AA310" i="2"/>
  <c r="AA309" i="2"/>
  <c r="AA308" i="2"/>
  <c r="AA307" i="2"/>
  <c r="AA306" i="2"/>
  <c r="AA305" i="2"/>
  <c r="AA304" i="2"/>
  <c r="AA303" i="2"/>
  <c r="AA302" i="2"/>
  <c r="AA301" i="2"/>
  <c r="AA300" i="2"/>
  <c r="AA299" i="2"/>
  <c r="AA298" i="2"/>
  <c r="AA297" i="2"/>
  <c r="AA296" i="2"/>
  <c r="AA295" i="2"/>
  <c r="AA294" i="2"/>
  <c r="AA293" i="2"/>
  <c r="AA292" i="2"/>
  <c r="AA291" i="2"/>
  <c r="AA290" i="2"/>
  <c r="AA289" i="2"/>
  <c r="AA288" i="2"/>
  <c r="AA287" i="2"/>
  <c r="AA286" i="2"/>
  <c r="AA285" i="2"/>
  <c r="AA284" i="2"/>
  <c r="AA283" i="2"/>
  <c r="AA282" i="2"/>
  <c r="AA281" i="2"/>
  <c r="AA280" i="2"/>
  <c r="AA279" i="2"/>
  <c r="AA278" i="2"/>
  <c r="AA277" i="2"/>
  <c r="AA276" i="2"/>
  <c r="AA275" i="2"/>
  <c r="AA274" i="2"/>
  <c r="AA273" i="2"/>
  <c r="AA272" i="2"/>
  <c r="AA271" i="2"/>
  <c r="AA270" i="2"/>
  <c r="AA269" i="2"/>
  <c r="AA268" i="2"/>
  <c r="AA267" i="2"/>
  <c r="AA266" i="2"/>
  <c r="AA265" i="2"/>
  <c r="AA264" i="2"/>
  <c r="AA263" i="2"/>
  <c r="AA262" i="2"/>
  <c r="AA261" i="2"/>
  <c r="AA260" i="2"/>
  <c r="AA259" i="2"/>
  <c r="AA258" i="2"/>
  <c r="AA257" i="2"/>
  <c r="AA256" i="2"/>
  <c r="AA255" i="2"/>
  <c r="AA254" i="2"/>
  <c r="AA253" i="2"/>
  <c r="AA252" i="2"/>
  <c r="AA251" i="2"/>
  <c r="AA250" i="2"/>
  <c r="AA249" i="2"/>
  <c r="AA248" i="2"/>
  <c r="AA247" i="2"/>
  <c r="AA246" i="2"/>
  <c r="AA245" i="2"/>
  <c r="AA244" i="2"/>
  <c r="AA243" i="2"/>
  <c r="AB331" i="2"/>
  <c r="AB330" i="2"/>
  <c r="AB329" i="2"/>
  <c r="AB328" i="2"/>
  <c r="AB327" i="2"/>
  <c r="AB326" i="2"/>
  <c r="AB325" i="2"/>
  <c r="AB324" i="2"/>
  <c r="AB323" i="2"/>
  <c r="AB322" i="2"/>
  <c r="AB321" i="2"/>
  <c r="AB320" i="2"/>
  <c r="AB319" i="2"/>
  <c r="AB318" i="2"/>
  <c r="AB317" i="2"/>
  <c r="AB316" i="2"/>
  <c r="AB315" i="2"/>
  <c r="AB314" i="2"/>
  <c r="AB313" i="2"/>
  <c r="AB312" i="2"/>
  <c r="AB311" i="2"/>
  <c r="AB310" i="2"/>
  <c r="AB309" i="2"/>
  <c r="AB308" i="2"/>
  <c r="AB307" i="2"/>
  <c r="AB306" i="2"/>
  <c r="AB305" i="2"/>
  <c r="AB304" i="2"/>
  <c r="AB303" i="2"/>
  <c r="AB302" i="2"/>
  <c r="AB301" i="2"/>
  <c r="AB300" i="2"/>
  <c r="AB299" i="2"/>
  <c r="AB298" i="2"/>
  <c r="AB297" i="2"/>
  <c r="AB296" i="2"/>
  <c r="AB295" i="2"/>
  <c r="AB294" i="2"/>
  <c r="AB293" i="2"/>
  <c r="AB292" i="2"/>
  <c r="AB291" i="2"/>
  <c r="AB290" i="2"/>
  <c r="AB289" i="2"/>
  <c r="AB288" i="2"/>
  <c r="AB287" i="2"/>
  <c r="AB286" i="2"/>
  <c r="AB285" i="2"/>
  <c r="AB284" i="2"/>
  <c r="AB283" i="2"/>
  <c r="AB282" i="2"/>
  <c r="AB281" i="2"/>
  <c r="AB280" i="2"/>
  <c r="AB279" i="2"/>
  <c r="AB278" i="2"/>
  <c r="AB277" i="2"/>
  <c r="AB276" i="2"/>
  <c r="AB275" i="2"/>
  <c r="AB274" i="2"/>
  <c r="AB273" i="2"/>
  <c r="AB272" i="2"/>
  <c r="AB271" i="2"/>
  <c r="AB270" i="2"/>
  <c r="AB269" i="2"/>
  <c r="AB268" i="2"/>
  <c r="AB267" i="2"/>
  <c r="AB266" i="2"/>
  <c r="AB265" i="2"/>
  <c r="AB264" i="2"/>
  <c r="AB263" i="2"/>
  <c r="AB262" i="2"/>
  <c r="AB261" i="2"/>
  <c r="AB260" i="2"/>
  <c r="AB259" i="2"/>
  <c r="AB258" i="2"/>
  <c r="AB257" i="2"/>
  <c r="AB256" i="2"/>
  <c r="AB255" i="2"/>
  <c r="AB254" i="2"/>
  <c r="AB253" i="2"/>
  <c r="AB252" i="2"/>
  <c r="AB251" i="2"/>
  <c r="AB250" i="2"/>
  <c r="AB249" i="2"/>
  <c r="AB248" i="2"/>
  <c r="AB247" i="2"/>
  <c r="AB246" i="2"/>
  <c r="AB245" i="2"/>
  <c r="AB244" i="2"/>
  <c r="AB243" i="2"/>
  <c r="AC331" i="2"/>
  <c r="AC330" i="2"/>
  <c r="AC329" i="2"/>
  <c r="AC328" i="2"/>
  <c r="AC327" i="2"/>
  <c r="AC326" i="2"/>
  <c r="AC325" i="2"/>
  <c r="AC324" i="2"/>
  <c r="AC323" i="2"/>
  <c r="AC322" i="2"/>
  <c r="AC321" i="2"/>
  <c r="AC320" i="2"/>
  <c r="AC319" i="2"/>
  <c r="AC318" i="2"/>
  <c r="AC317" i="2"/>
  <c r="AC316" i="2"/>
  <c r="AC315" i="2"/>
  <c r="AC314" i="2"/>
  <c r="AC313" i="2"/>
  <c r="AC312" i="2"/>
  <c r="AC311" i="2"/>
  <c r="AC310" i="2"/>
  <c r="AC309" i="2"/>
  <c r="AC308" i="2"/>
  <c r="AC307" i="2"/>
  <c r="AC306" i="2"/>
  <c r="AC305" i="2"/>
  <c r="AC304" i="2"/>
  <c r="AC303" i="2"/>
  <c r="AC302" i="2"/>
  <c r="AC301" i="2"/>
  <c r="AC300" i="2"/>
  <c r="AC299" i="2"/>
  <c r="AC298" i="2"/>
  <c r="AC297" i="2"/>
  <c r="AC296" i="2"/>
  <c r="AC295" i="2"/>
  <c r="AC294" i="2"/>
  <c r="AC293" i="2"/>
  <c r="AC292" i="2"/>
  <c r="AC291" i="2"/>
  <c r="AC290" i="2"/>
  <c r="AC289" i="2"/>
  <c r="AC288" i="2"/>
  <c r="AC287" i="2"/>
  <c r="AC286" i="2"/>
  <c r="AC285" i="2"/>
  <c r="AC284" i="2"/>
  <c r="AC283" i="2"/>
  <c r="AC282" i="2"/>
  <c r="AC281" i="2"/>
  <c r="AC280" i="2"/>
  <c r="AC279" i="2"/>
  <c r="AC278" i="2"/>
  <c r="AC277" i="2"/>
  <c r="AC276" i="2"/>
  <c r="AC275" i="2"/>
  <c r="AC274" i="2"/>
  <c r="AC273" i="2"/>
  <c r="AC272" i="2"/>
  <c r="AC271" i="2"/>
  <c r="AC270" i="2"/>
  <c r="AC269" i="2"/>
  <c r="AC268" i="2"/>
  <c r="AC267" i="2"/>
  <c r="AC266" i="2"/>
  <c r="AC265" i="2"/>
  <c r="AC264" i="2"/>
  <c r="AC263" i="2"/>
  <c r="AC262" i="2"/>
  <c r="AC261" i="2"/>
  <c r="AC260" i="2"/>
  <c r="AC259" i="2"/>
  <c r="AC258" i="2"/>
  <c r="AC257" i="2"/>
  <c r="AC256" i="2"/>
  <c r="AC255" i="2"/>
  <c r="AC254" i="2"/>
  <c r="AC253" i="2"/>
  <c r="AC252" i="2"/>
  <c r="AC251" i="2"/>
  <c r="AC250" i="2"/>
  <c r="AC249" i="2"/>
  <c r="AC248" i="2"/>
  <c r="AC247" i="2"/>
  <c r="AC246" i="2"/>
  <c r="AC245" i="2"/>
  <c r="AC244" i="2"/>
  <c r="AC243" i="2"/>
  <c r="AD331" i="2"/>
  <c r="AD330" i="2"/>
  <c r="AD329" i="2"/>
  <c r="AD328" i="2"/>
  <c r="AD327" i="2"/>
  <c r="AD326" i="2"/>
  <c r="AD325" i="2"/>
  <c r="AD324" i="2"/>
  <c r="AD323" i="2"/>
  <c r="AD322" i="2"/>
  <c r="AD321" i="2"/>
  <c r="AD320" i="2"/>
  <c r="AD319" i="2"/>
  <c r="AD318" i="2"/>
  <c r="AD317" i="2"/>
  <c r="AD316" i="2"/>
  <c r="AD315" i="2"/>
  <c r="AD314" i="2"/>
  <c r="AD313" i="2"/>
  <c r="AD312" i="2"/>
  <c r="AD311" i="2"/>
  <c r="AD310" i="2"/>
  <c r="AD309" i="2"/>
  <c r="AD308" i="2"/>
  <c r="AD307" i="2"/>
  <c r="AD306" i="2"/>
  <c r="AD305" i="2"/>
  <c r="AD304" i="2"/>
  <c r="AD303" i="2"/>
  <c r="AD302" i="2"/>
  <c r="AD301" i="2"/>
  <c r="AD300" i="2"/>
  <c r="AD299" i="2"/>
  <c r="AD298" i="2"/>
  <c r="AD297" i="2"/>
  <c r="AD296" i="2"/>
  <c r="AD295" i="2"/>
  <c r="AD294" i="2"/>
  <c r="AD293" i="2"/>
  <c r="AD292" i="2"/>
  <c r="AD291" i="2"/>
  <c r="AD290" i="2"/>
  <c r="AD289" i="2"/>
  <c r="AD288" i="2"/>
  <c r="AD287" i="2"/>
  <c r="AD286" i="2"/>
  <c r="AD285" i="2"/>
  <c r="AD284" i="2"/>
  <c r="AD283" i="2"/>
  <c r="AD282" i="2"/>
  <c r="AD281" i="2"/>
  <c r="AD280" i="2"/>
  <c r="AD279" i="2"/>
  <c r="AD278" i="2"/>
  <c r="AD277" i="2"/>
  <c r="AD276" i="2"/>
  <c r="AD275" i="2"/>
  <c r="AD274" i="2"/>
  <c r="AD273" i="2"/>
  <c r="AD272" i="2"/>
  <c r="AD271" i="2"/>
  <c r="AD270" i="2"/>
  <c r="AD269" i="2"/>
  <c r="AD268" i="2"/>
  <c r="AD267" i="2"/>
  <c r="AD266" i="2"/>
  <c r="AD265" i="2"/>
  <c r="AD264" i="2"/>
  <c r="AD263" i="2"/>
  <c r="AD262" i="2"/>
  <c r="AD261" i="2"/>
  <c r="AD260" i="2"/>
  <c r="AD259" i="2"/>
  <c r="AD258" i="2"/>
  <c r="AD257" i="2"/>
  <c r="AD256" i="2"/>
  <c r="AD255" i="2"/>
  <c r="AD254" i="2"/>
  <c r="AD253" i="2"/>
  <c r="AD252" i="2"/>
  <c r="AD251" i="2"/>
  <c r="AD250" i="2"/>
  <c r="AD249" i="2"/>
  <c r="AD248" i="2"/>
  <c r="AD247" i="2"/>
  <c r="AD246" i="2"/>
  <c r="AD245" i="2"/>
  <c r="AD244" i="2"/>
  <c r="AD243"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G331" i="2"/>
  <c r="AG330" i="2"/>
  <c r="AG329" i="2"/>
  <c r="AG328" i="2"/>
  <c r="AG327" i="2"/>
  <c r="AG326" i="2"/>
  <c r="AG325" i="2"/>
  <c r="AG324" i="2"/>
  <c r="AG323" i="2"/>
  <c r="AG322" i="2"/>
  <c r="AG321" i="2"/>
  <c r="AG320" i="2"/>
  <c r="AG319" i="2"/>
  <c r="AG318" i="2"/>
  <c r="AG317" i="2"/>
  <c r="AG316" i="2"/>
  <c r="AG315" i="2"/>
  <c r="AG314" i="2"/>
  <c r="AG313" i="2"/>
  <c r="AG312" i="2"/>
  <c r="AG311" i="2"/>
  <c r="AG310" i="2"/>
  <c r="AG309" i="2"/>
  <c r="AG308" i="2"/>
  <c r="AG307" i="2"/>
  <c r="AG306" i="2"/>
  <c r="AG305" i="2"/>
  <c r="AG304" i="2"/>
  <c r="AG303" i="2"/>
  <c r="AG302" i="2"/>
  <c r="AG301" i="2"/>
  <c r="AG300" i="2"/>
  <c r="AG299" i="2"/>
  <c r="AG298" i="2"/>
  <c r="AG297" i="2"/>
  <c r="AG296" i="2"/>
  <c r="AG295" i="2"/>
  <c r="AG294" i="2"/>
  <c r="AG293" i="2"/>
  <c r="AG292" i="2"/>
  <c r="AG291" i="2"/>
  <c r="AG290" i="2"/>
  <c r="AG289" i="2"/>
  <c r="AG288" i="2"/>
  <c r="AG287" i="2"/>
  <c r="AG286" i="2"/>
  <c r="AG285" i="2"/>
  <c r="AG284" i="2"/>
  <c r="AG283" i="2"/>
  <c r="AG282" i="2"/>
  <c r="AG281" i="2"/>
  <c r="AG280" i="2"/>
  <c r="AG279" i="2"/>
  <c r="AG278" i="2"/>
  <c r="AG277" i="2"/>
  <c r="AG276" i="2"/>
  <c r="AG275" i="2"/>
  <c r="AG274" i="2"/>
  <c r="AG273" i="2"/>
  <c r="AG272" i="2"/>
  <c r="AG271" i="2"/>
  <c r="AG270" i="2"/>
  <c r="AG269" i="2"/>
  <c r="AG268" i="2"/>
  <c r="AG267" i="2"/>
  <c r="AG266" i="2"/>
  <c r="AG265" i="2"/>
  <c r="AG264" i="2"/>
  <c r="AG263" i="2"/>
  <c r="AG262" i="2"/>
  <c r="AG261" i="2"/>
  <c r="AG260" i="2"/>
  <c r="AG259" i="2"/>
  <c r="AG258" i="2"/>
  <c r="AG257" i="2"/>
  <c r="AG256" i="2"/>
  <c r="AG255" i="2"/>
  <c r="AG254" i="2"/>
  <c r="AG253" i="2"/>
  <c r="AG252" i="2"/>
  <c r="AG251" i="2"/>
  <c r="AG250" i="2"/>
  <c r="AG249" i="2"/>
  <c r="AG248" i="2"/>
  <c r="AG247" i="2"/>
  <c r="AG246" i="2"/>
  <c r="AG245" i="2"/>
  <c r="AG244" i="2"/>
  <c r="AG243" i="2"/>
  <c r="AH331" i="2"/>
  <c r="AH330" i="2"/>
  <c r="AH329" i="2"/>
  <c r="AH328" i="2"/>
  <c r="AH327" i="2"/>
  <c r="AH326" i="2"/>
  <c r="AH325" i="2"/>
  <c r="AH324" i="2"/>
  <c r="AH323" i="2"/>
  <c r="AH322" i="2"/>
  <c r="AH321" i="2"/>
  <c r="AH320" i="2"/>
  <c r="AH319" i="2"/>
  <c r="AH318" i="2"/>
  <c r="AH317" i="2"/>
  <c r="AH316" i="2"/>
  <c r="AH315" i="2"/>
  <c r="AH314" i="2"/>
  <c r="AH313" i="2"/>
  <c r="AH312" i="2"/>
  <c r="AH311" i="2"/>
  <c r="AH310" i="2"/>
  <c r="AH309" i="2"/>
  <c r="AH308" i="2"/>
  <c r="AH307" i="2"/>
  <c r="AH306" i="2"/>
  <c r="AH305" i="2"/>
  <c r="AH304" i="2"/>
  <c r="AH303" i="2"/>
  <c r="AH302" i="2"/>
  <c r="AH301" i="2"/>
  <c r="AH300" i="2"/>
  <c r="AH299" i="2"/>
  <c r="AH298" i="2"/>
  <c r="AH297" i="2"/>
  <c r="AH296" i="2"/>
  <c r="AH295" i="2"/>
  <c r="AH294" i="2"/>
  <c r="AH293" i="2"/>
  <c r="AH292" i="2"/>
  <c r="AH291" i="2"/>
  <c r="AH290" i="2"/>
  <c r="AH289" i="2"/>
  <c r="AH288" i="2"/>
  <c r="AH287" i="2"/>
  <c r="AH286" i="2"/>
  <c r="AH285" i="2"/>
  <c r="AH284" i="2"/>
  <c r="AH283" i="2"/>
  <c r="AH282" i="2"/>
  <c r="AH281" i="2"/>
  <c r="AH280" i="2"/>
  <c r="AH279" i="2"/>
  <c r="AH278" i="2"/>
  <c r="AH277" i="2"/>
  <c r="AH276" i="2"/>
  <c r="AH275" i="2"/>
  <c r="AH274" i="2"/>
  <c r="AH273" i="2"/>
  <c r="AH272" i="2"/>
  <c r="AH271" i="2"/>
  <c r="AH270" i="2"/>
  <c r="AH269" i="2"/>
  <c r="AH268" i="2"/>
  <c r="AH267" i="2"/>
  <c r="AH266" i="2"/>
  <c r="AH265" i="2"/>
  <c r="AH264" i="2"/>
  <c r="AH263" i="2"/>
  <c r="AH262" i="2"/>
  <c r="AH261" i="2"/>
  <c r="AH260" i="2"/>
  <c r="AH259" i="2"/>
  <c r="AH258" i="2"/>
  <c r="AH257" i="2"/>
  <c r="AH256" i="2"/>
  <c r="AH255" i="2"/>
  <c r="AH254" i="2"/>
  <c r="AH253" i="2"/>
  <c r="AH252" i="2"/>
  <c r="AH251" i="2"/>
  <c r="AH250" i="2"/>
  <c r="AH249" i="2"/>
  <c r="AH248" i="2"/>
  <c r="AH247" i="2"/>
  <c r="AH246" i="2"/>
  <c r="AH245" i="2"/>
  <c r="AH244" i="2"/>
  <c r="AH243" i="2"/>
  <c r="AI331" i="2"/>
  <c r="AI330" i="2"/>
  <c r="AI329" i="2"/>
  <c r="AI328" i="2"/>
  <c r="AI327" i="2"/>
  <c r="AI326" i="2"/>
  <c r="AI325" i="2"/>
  <c r="AI324" i="2"/>
  <c r="AI323" i="2"/>
  <c r="AI322" i="2"/>
  <c r="AI321" i="2"/>
  <c r="AI320" i="2"/>
  <c r="AI319" i="2"/>
  <c r="AI318" i="2"/>
  <c r="AI317" i="2"/>
  <c r="AI316" i="2"/>
  <c r="AI315" i="2"/>
  <c r="AI314" i="2"/>
  <c r="AI313" i="2"/>
  <c r="AI312" i="2"/>
  <c r="AI311" i="2"/>
  <c r="AI310" i="2"/>
  <c r="AI309" i="2"/>
  <c r="AI308" i="2"/>
  <c r="AI307" i="2"/>
  <c r="AI306" i="2"/>
  <c r="AI305" i="2"/>
  <c r="AI304" i="2"/>
  <c r="AI303" i="2"/>
  <c r="AI302" i="2"/>
  <c r="AI301" i="2"/>
  <c r="AI300" i="2"/>
  <c r="AI299" i="2"/>
  <c r="AI298" i="2"/>
  <c r="AI297" i="2"/>
  <c r="AI296" i="2"/>
  <c r="AI295" i="2"/>
  <c r="AI294" i="2"/>
  <c r="AI293" i="2"/>
  <c r="AI292" i="2"/>
  <c r="AI291" i="2"/>
  <c r="AI290" i="2"/>
  <c r="AI289" i="2"/>
  <c r="AI288" i="2"/>
  <c r="AI287" i="2"/>
  <c r="AI286" i="2"/>
  <c r="AI285" i="2"/>
  <c r="AI284" i="2"/>
  <c r="AI283" i="2"/>
  <c r="AI282" i="2"/>
  <c r="AI281" i="2"/>
  <c r="AI280" i="2"/>
  <c r="AI279" i="2"/>
  <c r="AI278" i="2"/>
  <c r="AI277" i="2"/>
  <c r="AI276" i="2"/>
  <c r="AI275" i="2"/>
  <c r="AI274" i="2"/>
  <c r="AI273" i="2"/>
  <c r="AI272" i="2"/>
  <c r="AI271" i="2"/>
  <c r="AI270" i="2"/>
  <c r="AI269" i="2"/>
  <c r="AI268" i="2"/>
  <c r="AI267" i="2"/>
  <c r="AI266" i="2"/>
  <c r="AI265" i="2"/>
  <c r="AI264" i="2"/>
  <c r="AI263" i="2"/>
  <c r="AI262" i="2"/>
  <c r="AI261" i="2"/>
  <c r="AI260" i="2"/>
  <c r="AI259" i="2"/>
  <c r="AI258" i="2"/>
  <c r="AI257" i="2"/>
  <c r="AI256" i="2"/>
  <c r="AI255" i="2"/>
  <c r="AI254" i="2"/>
  <c r="AI253" i="2"/>
  <c r="AI252" i="2"/>
  <c r="AI251" i="2"/>
  <c r="AI250" i="2"/>
  <c r="AI249" i="2"/>
  <c r="AI248" i="2"/>
  <c r="AI247" i="2"/>
  <c r="AI246" i="2"/>
  <c r="AI245" i="2"/>
  <c r="AI244" i="2"/>
  <c r="AI243" i="2"/>
  <c r="AJ331" i="2"/>
  <c r="AJ330" i="2"/>
  <c r="AJ329" i="2"/>
  <c r="AJ328" i="2"/>
  <c r="AJ327" i="2"/>
  <c r="AJ326" i="2"/>
  <c r="AJ325" i="2"/>
  <c r="AJ324" i="2"/>
  <c r="AJ323" i="2"/>
  <c r="AJ322" i="2"/>
  <c r="AJ321" i="2"/>
  <c r="AJ320" i="2"/>
  <c r="AJ319" i="2"/>
  <c r="AJ318" i="2"/>
  <c r="AJ317" i="2"/>
  <c r="AJ316" i="2"/>
  <c r="AJ315" i="2"/>
  <c r="AJ314" i="2"/>
  <c r="AJ313" i="2"/>
  <c r="AJ312" i="2"/>
  <c r="AJ311" i="2"/>
  <c r="AJ310" i="2"/>
  <c r="AJ309" i="2"/>
  <c r="AJ308" i="2"/>
  <c r="AJ307" i="2"/>
  <c r="AJ306" i="2"/>
  <c r="AJ305" i="2"/>
  <c r="AJ304" i="2"/>
  <c r="AJ303" i="2"/>
  <c r="AJ302" i="2"/>
  <c r="AJ301" i="2"/>
  <c r="AJ300" i="2"/>
  <c r="AJ299" i="2"/>
  <c r="AJ298" i="2"/>
  <c r="AJ297" i="2"/>
  <c r="AJ296" i="2"/>
  <c r="AJ295" i="2"/>
  <c r="AJ294" i="2"/>
  <c r="AJ293" i="2"/>
  <c r="AJ292" i="2"/>
  <c r="AJ291" i="2"/>
  <c r="AJ290" i="2"/>
  <c r="AJ289" i="2"/>
  <c r="AJ288" i="2"/>
  <c r="AJ287" i="2"/>
  <c r="AJ286" i="2"/>
  <c r="AJ285" i="2"/>
  <c r="AJ284" i="2"/>
  <c r="AJ283" i="2"/>
  <c r="AJ282" i="2"/>
  <c r="AJ281" i="2"/>
  <c r="AJ280" i="2"/>
  <c r="AJ279" i="2"/>
  <c r="AJ278" i="2"/>
  <c r="AJ277" i="2"/>
  <c r="AJ276" i="2"/>
  <c r="AJ275" i="2"/>
  <c r="AJ274" i="2"/>
  <c r="AJ273" i="2"/>
  <c r="AJ272" i="2"/>
  <c r="AJ271" i="2"/>
  <c r="AJ270" i="2"/>
  <c r="AJ269" i="2"/>
  <c r="AJ268" i="2"/>
  <c r="AJ267" i="2"/>
  <c r="AJ266" i="2"/>
  <c r="AJ265" i="2"/>
  <c r="AJ264" i="2"/>
  <c r="AJ263" i="2"/>
  <c r="AJ262" i="2"/>
  <c r="AJ261" i="2"/>
  <c r="AJ260" i="2"/>
  <c r="AJ259" i="2"/>
  <c r="AJ258" i="2"/>
  <c r="AJ257" i="2"/>
  <c r="AJ256" i="2"/>
  <c r="AJ255" i="2"/>
  <c r="AJ254" i="2"/>
  <c r="AJ253" i="2"/>
  <c r="AJ252" i="2"/>
  <c r="AJ251" i="2"/>
  <c r="AJ250" i="2"/>
  <c r="AJ249" i="2"/>
  <c r="AJ248" i="2"/>
  <c r="AJ247" i="2"/>
  <c r="AJ246" i="2"/>
  <c r="AJ245" i="2"/>
  <c r="AJ244" i="2"/>
  <c r="AJ243" i="2"/>
  <c r="AK331" i="2"/>
  <c r="AK330" i="2"/>
  <c r="AK329" i="2"/>
  <c r="AK328" i="2"/>
  <c r="AK327" i="2"/>
  <c r="AK326" i="2"/>
  <c r="AK325" i="2"/>
  <c r="AK324" i="2"/>
  <c r="AK323" i="2"/>
  <c r="AK322" i="2"/>
  <c r="AK321" i="2"/>
  <c r="AK320" i="2"/>
  <c r="AK319" i="2"/>
  <c r="AK318" i="2"/>
  <c r="AK317" i="2"/>
  <c r="AK316" i="2"/>
  <c r="AK315" i="2"/>
  <c r="AK314" i="2"/>
  <c r="AK313" i="2"/>
  <c r="AK312" i="2"/>
  <c r="AK311" i="2"/>
  <c r="AK310" i="2"/>
  <c r="AK309" i="2"/>
  <c r="AK308" i="2"/>
  <c r="AK307" i="2"/>
  <c r="AK306" i="2"/>
  <c r="AK305" i="2"/>
  <c r="AK304" i="2"/>
  <c r="AK303" i="2"/>
  <c r="AK302" i="2"/>
  <c r="AK301" i="2"/>
  <c r="AK300" i="2"/>
  <c r="AK299" i="2"/>
  <c r="AK298" i="2"/>
  <c r="AK297" i="2"/>
  <c r="AK296" i="2"/>
  <c r="AK295" i="2"/>
  <c r="AK294" i="2"/>
  <c r="AK293" i="2"/>
  <c r="AK292" i="2"/>
  <c r="AK291" i="2"/>
  <c r="AK290" i="2"/>
  <c r="AK289" i="2"/>
  <c r="AK288" i="2"/>
  <c r="AK287" i="2"/>
  <c r="AK286" i="2"/>
  <c r="AK285" i="2"/>
  <c r="AK284" i="2"/>
  <c r="AK283" i="2"/>
  <c r="AK282" i="2"/>
  <c r="AK281" i="2"/>
  <c r="AK280" i="2"/>
  <c r="AK279" i="2"/>
  <c r="AK278" i="2"/>
  <c r="AK277" i="2"/>
  <c r="AK276" i="2"/>
  <c r="AK275" i="2"/>
  <c r="AK274" i="2"/>
  <c r="AK273" i="2"/>
  <c r="AK272" i="2"/>
  <c r="AK271" i="2"/>
  <c r="AK270" i="2"/>
  <c r="AK269" i="2"/>
  <c r="AK268" i="2"/>
  <c r="AK267" i="2"/>
  <c r="AK266" i="2"/>
  <c r="AK265" i="2"/>
  <c r="AK264" i="2"/>
  <c r="AK263" i="2"/>
  <c r="AK262" i="2"/>
  <c r="AK261" i="2"/>
  <c r="AK260" i="2"/>
  <c r="AK259" i="2"/>
  <c r="AK258" i="2"/>
  <c r="AK257" i="2"/>
  <c r="AK256" i="2"/>
  <c r="AK255" i="2"/>
  <c r="AK254" i="2"/>
  <c r="AK253" i="2"/>
  <c r="AK252" i="2"/>
  <c r="AK251" i="2"/>
  <c r="AK250" i="2"/>
  <c r="AK249" i="2"/>
  <c r="AK248" i="2"/>
  <c r="AK247" i="2"/>
  <c r="AK246" i="2"/>
  <c r="AK245" i="2"/>
  <c r="AK244" i="2"/>
  <c r="AK243" i="2"/>
  <c r="AL331" i="2"/>
  <c r="AL330" i="2"/>
  <c r="AL329" i="2"/>
  <c r="AL328" i="2"/>
  <c r="AL327" i="2"/>
  <c r="AL326" i="2"/>
  <c r="AL325" i="2"/>
  <c r="AL324" i="2"/>
  <c r="AL323" i="2"/>
  <c r="AL322" i="2"/>
  <c r="AL321" i="2"/>
  <c r="AL320" i="2"/>
  <c r="AL319" i="2"/>
  <c r="AL318" i="2"/>
  <c r="AL317" i="2"/>
  <c r="AL316" i="2"/>
  <c r="AL315" i="2"/>
  <c r="AL314" i="2"/>
  <c r="AL313" i="2"/>
  <c r="AL312" i="2"/>
  <c r="AL311" i="2"/>
  <c r="AL310" i="2"/>
  <c r="AL309" i="2"/>
  <c r="AL308" i="2"/>
  <c r="AL307" i="2"/>
  <c r="AL306" i="2"/>
  <c r="AL305" i="2"/>
  <c r="AL304" i="2"/>
  <c r="AL303" i="2"/>
  <c r="AL302" i="2"/>
  <c r="AL301" i="2"/>
  <c r="AL300" i="2"/>
  <c r="AL299" i="2"/>
  <c r="AL298" i="2"/>
  <c r="AL297" i="2"/>
  <c r="AL296" i="2"/>
  <c r="AL295" i="2"/>
  <c r="AL294" i="2"/>
  <c r="AL293" i="2"/>
  <c r="AL292" i="2"/>
  <c r="AL291" i="2"/>
  <c r="AL290" i="2"/>
  <c r="AL289" i="2"/>
  <c r="AL288" i="2"/>
  <c r="AL287" i="2"/>
  <c r="AL286" i="2"/>
  <c r="AL285" i="2"/>
  <c r="AL284" i="2"/>
  <c r="AL283" i="2"/>
  <c r="AL282" i="2"/>
  <c r="AL281" i="2"/>
  <c r="AL280" i="2"/>
  <c r="AL279" i="2"/>
  <c r="AL278" i="2"/>
  <c r="AL277" i="2"/>
  <c r="AL276" i="2"/>
  <c r="AL275" i="2"/>
  <c r="AL274" i="2"/>
  <c r="AL273" i="2"/>
  <c r="AL272" i="2"/>
  <c r="AL271" i="2"/>
  <c r="AL270" i="2"/>
  <c r="AL269" i="2"/>
  <c r="AL268" i="2"/>
  <c r="AL267" i="2"/>
  <c r="AL266" i="2"/>
  <c r="AL265" i="2"/>
  <c r="AL264" i="2"/>
  <c r="AL263" i="2"/>
  <c r="AL262" i="2"/>
  <c r="AL261" i="2"/>
  <c r="AL260" i="2"/>
  <c r="AL259" i="2"/>
  <c r="AL258" i="2"/>
  <c r="AL257" i="2"/>
  <c r="AL256" i="2"/>
  <c r="AL255" i="2"/>
  <c r="AL254" i="2"/>
  <c r="AL253" i="2"/>
  <c r="AL252" i="2"/>
  <c r="AL251" i="2"/>
  <c r="AL250" i="2"/>
  <c r="AL249" i="2"/>
  <c r="AL248" i="2"/>
  <c r="AL247" i="2"/>
  <c r="AL246" i="2"/>
  <c r="AL245" i="2"/>
  <c r="AL244" i="2"/>
  <c r="AL243" i="2"/>
  <c r="AM331" i="2"/>
  <c r="AM330" i="2"/>
  <c r="AM329" i="2"/>
  <c r="AM328" i="2"/>
  <c r="AM327" i="2"/>
  <c r="AM326" i="2"/>
  <c r="AM325" i="2"/>
  <c r="AM324" i="2"/>
  <c r="AM323" i="2"/>
  <c r="AM322" i="2"/>
  <c r="AM321" i="2"/>
  <c r="AM320" i="2"/>
  <c r="AM319" i="2"/>
  <c r="AM318" i="2"/>
  <c r="AM317" i="2"/>
  <c r="AM316" i="2"/>
  <c r="AM315" i="2"/>
  <c r="AM314" i="2"/>
  <c r="AM313" i="2"/>
  <c r="AM312" i="2"/>
  <c r="AM311" i="2"/>
  <c r="AM310" i="2"/>
  <c r="AM309" i="2"/>
  <c r="AM308" i="2"/>
  <c r="AM307" i="2"/>
  <c r="AM306" i="2"/>
  <c r="AM305" i="2"/>
  <c r="AM304" i="2"/>
  <c r="AM303" i="2"/>
  <c r="AM302" i="2"/>
  <c r="AM301" i="2"/>
  <c r="AM300" i="2"/>
  <c r="AM299" i="2"/>
  <c r="AM298" i="2"/>
  <c r="AM297" i="2"/>
  <c r="AM296" i="2"/>
  <c r="AM295" i="2"/>
  <c r="AM294" i="2"/>
  <c r="AM293" i="2"/>
  <c r="AM292" i="2"/>
  <c r="AM291" i="2"/>
  <c r="AM290" i="2"/>
  <c r="AM289" i="2"/>
  <c r="AM288" i="2"/>
  <c r="AM287" i="2"/>
  <c r="AM286" i="2"/>
  <c r="AM285" i="2"/>
  <c r="AM284" i="2"/>
  <c r="AM283" i="2"/>
  <c r="AM282" i="2"/>
  <c r="AM281" i="2"/>
  <c r="AM280" i="2"/>
  <c r="AM279" i="2"/>
  <c r="AM278" i="2"/>
  <c r="AM277" i="2"/>
  <c r="AM276" i="2"/>
  <c r="AM275" i="2"/>
  <c r="AM274" i="2"/>
  <c r="AM273" i="2"/>
  <c r="AM272" i="2"/>
  <c r="AM271" i="2"/>
  <c r="AM270" i="2"/>
  <c r="AM269" i="2"/>
  <c r="AM268" i="2"/>
  <c r="AM267" i="2"/>
  <c r="AM266" i="2"/>
  <c r="AM265" i="2"/>
  <c r="AM264" i="2"/>
  <c r="AM263" i="2"/>
  <c r="AM262" i="2"/>
  <c r="AM261" i="2"/>
  <c r="AM260" i="2"/>
  <c r="AM259" i="2"/>
  <c r="AM258" i="2"/>
  <c r="AM257" i="2"/>
  <c r="AM256" i="2"/>
  <c r="AM255" i="2"/>
  <c r="AM254" i="2"/>
  <c r="AM253" i="2"/>
  <c r="AM252" i="2"/>
  <c r="AM251" i="2"/>
  <c r="AM250" i="2"/>
  <c r="AM249" i="2"/>
  <c r="AM248" i="2"/>
  <c r="AM247" i="2"/>
  <c r="AM246" i="2"/>
  <c r="AM245" i="2"/>
  <c r="AM244" i="2"/>
  <c r="AM243" i="2"/>
  <c r="AU242" i="2"/>
  <c r="N197" i="2"/>
  <c r="N196" i="2"/>
  <c r="N195" i="2"/>
  <c r="N194" i="2"/>
  <c r="N193" i="2"/>
  <c r="N192" i="2"/>
  <c r="N256" i="16"/>
  <c r="N255" i="16"/>
  <c r="N254" i="16"/>
  <c r="N253" i="16"/>
  <c r="N252" i="16"/>
  <c r="N251" i="16"/>
  <c r="K22" i="3"/>
  <c r="O250" i="16"/>
  <c r="J61" i="11"/>
  <c r="O191" i="2"/>
  <c r="M211" i="2"/>
  <c r="M210" i="2"/>
  <c r="M209" i="2"/>
  <c r="M208" i="2"/>
  <c r="M207" i="2"/>
  <c r="M206" i="2"/>
  <c r="M205" i="2"/>
  <c r="M204" i="2"/>
  <c r="M203" i="2"/>
  <c r="M202" i="2"/>
  <c r="M201" i="2"/>
  <c r="M200" i="2"/>
  <c r="M199" i="2"/>
  <c r="M261" i="16"/>
  <c r="M260" i="16"/>
  <c r="M259" i="16"/>
  <c r="M258" i="16"/>
  <c r="N257" i="16"/>
  <c r="I24" i="11"/>
  <c r="N198" i="2"/>
  <c r="X21" i="4"/>
  <c r="X20" i="4"/>
  <c r="X19" i="4"/>
  <c r="X18" i="4"/>
  <c r="X17" i="4"/>
  <c r="W62" i="9"/>
  <c r="Y16" i="4"/>
  <c r="W26" i="12"/>
  <c r="X12" i="9"/>
  <c r="X59" i="4"/>
  <c r="X58" i="4"/>
  <c r="X57" i="4"/>
  <c r="X56" i="4"/>
  <c r="X55" i="4"/>
  <c r="X54" i="4"/>
  <c r="X53" i="4"/>
  <c r="X52" i="4"/>
  <c r="X51" i="4"/>
  <c r="X50" i="4"/>
  <c r="X49" i="4"/>
  <c r="X48" i="4"/>
  <c r="X47" i="4"/>
  <c r="X46" i="4"/>
  <c r="X45" i="4"/>
  <c r="X44" i="4"/>
  <c r="X43" i="4"/>
  <c r="X42" i="4"/>
  <c r="X41" i="4"/>
  <c r="X40" i="4"/>
  <c r="X39" i="4"/>
  <c r="X38" i="4"/>
  <c r="X37" i="4"/>
  <c r="X36" i="4"/>
  <c r="X35" i="4"/>
  <c r="X34" i="4"/>
  <c r="X33" i="4"/>
  <c r="X32" i="4"/>
  <c r="X31" i="4"/>
  <c r="X30" i="4"/>
  <c r="X29" i="4"/>
  <c r="X28" i="4"/>
  <c r="X27" i="4"/>
  <c r="X26" i="4"/>
  <c r="X25" i="4"/>
  <c r="X24" i="4"/>
  <c r="X23" i="4"/>
  <c r="Y22" i="4"/>
  <c r="W23" i="12"/>
  <c r="X13" i="9"/>
  <c r="Y60" i="4"/>
  <c r="Y61" i="4" s="1"/>
  <c r="W21" i="12"/>
  <c r="X14" i="9"/>
  <c r="X65" i="4"/>
  <c r="X64" i="4"/>
  <c r="X63" i="4"/>
  <c r="Y62" i="4"/>
  <c r="W25" i="12"/>
  <c r="X16" i="9"/>
  <c r="AA20" i="9"/>
  <c r="AB69" i="4"/>
  <c r="AA74" i="4"/>
  <c r="AA73" i="4"/>
  <c r="AA72" i="4"/>
  <c r="AA71" i="4"/>
  <c r="AA70" i="4"/>
  <c r="X86" i="4"/>
  <c r="X85" i="4"/>
  <c r="X84" i="4"/>
  <c r="X83" i="4"/>
  <c r="X82" i="4"/>
  <c r="X81" i="4"/>
  <c r="X80" i="4"/>
  <c r="X79" i="4"/>
  <c r="X78" i="4"/>
  <c r="X77" i="4"/>
  <c r="X76" i="4"/>
  <c r="Y75" i="4"/>
  <c r="AA87" i="4"/>
  <c r="Z24" i="9"/>
  <c r="Z89" i="4"/>
  <c r="Z88" i="4"/>
  <c r="V30" i="12"/>
  <c r="Y93" i="4"/>
  <c r="W10" i="12"/>
  <c r="X31" i="9"/>
  <c r="Y95" i="4"/>
  <c r="W24" i="12"/>
  <c r="X33" i="9"/>
  <c r="AA97" i="4"/>
  <c r="Z35" i="9"/>
  <c r="Y98" i="4"/>
  <c r="W14" i="12"/>
  <c r="AA39" i="9"/>
  <c r="AB99" i="4"/>
  <c r="AA117" i="4"/>
  <c r="AA116" i="4"/>
  <c r="AA115" i="4"/>
  <c r="AA114" i="4"/>
  <c r="AA113" i="4"/>
  <c r="AA112" i="4"/>
  <c r="AA111" i="4"/>
  <c r="AA110" i="4"/>
  <c r="AA109" i="4"/>
  <c r="AA108" i="4"/>
  <c r="AA107" i="4"/>
  <c r="AA106" i="4"/>
  <c r="AA105" i="4"/>
  <c r="AA104" i="4"/>
  <c r="AA103" i="4"/>
  <c r="AA102" i="4"/>
  <c r="AA101" i="4"/>
  <c r="AA40" i="9"/>
  <c r="AB100" i="4"/>
  <c r="U33" i="16"/>
  <c r="U32" i="16"/>
  <c r="U31" i="16"/>
  <c r="U30" i="16"/>
  <c r="U29" i="16"/>
  <c r="U28" i="16"/>
  <c r="U27" i="16"/>
  <c r="U33" i="2"/>
  <c r="U32" i="2"/>
  <c r="U31" i="2"/>
  <c r="U30" i="2"/>
  <c r="U29" i="2"/>
  <c r="U28" i="2"/>
  <c r="U27" i="2"/>
  <c r="U26" i="2"/>
  <c r="U25" i="2"/>
  <c r="U24" i="2"/>
  <c r="U23" i="2"/>
  <c r="U22" i="2"/>
  <c r="U21" i="2"/>
  <c r="U20" i="2"/>
  <c r="U19" i="2"/>
  <c r="U18" i="2"/>
  <c r="U17" i="2"/>
  <c r="U16" i="2"/>
  <c r="U15" i="2"/>
  <c r="U14" i="2"/>
  <c r="U13" i="2"/>
  <c r="U12" i="2"/>
  <c r="U11" i="2"/>
  <c r="U10" i="2"/>
  <c r="U9" i="2"/>
  <c r="R10" i="3"/>
  <c r="V8" i="2"/>
  <c r="V26" i="16"/>
  <c r="Q37" i="11"/>
  <c r="U56" i="16"/>
  <c r="U55" i="16"/>
  <c r="U54" i="16"/>
  <c r="U53" i="16"/>
  <c r="U52" i="16"/>
  <c r="U51" i="16"/>
  <c r="U50" i="16"/>
  <c r="U49" i="16"/>
  <c r="U48" i="16"/>
  <c r="U47" i="16"/>
  <c r="U46" i="16"/>
  <c r="U45" i="16"/>
  <c r="U44" i="16"/>
  <c r="U43" i="16"/>
  <c r="U42" i="16"/>
  <c r="U41" i="16"/>
  <c r="U49" i="2"/>
  <c r="U48" i="2"/>
  <c r="U47" i="2"/>
  <c r="U46" i="2"/>
  <c r="U45" i="2"/>
  <c r="U44" i="2"/>
  <c r="U43" i="2"/>
  <c r="U42" i="2"/>
  <c r="U41" i="2"/>
  <c r="U40" i="2"/>
  <c r="U39" i="2"/>
  <c r="U38" i="2"/>
  <c r="U37" i="2"/>
  <c r="U36" i="2"/>
  <c r="U35" i="2"/>
  <c r="R11" i="3"/>
  <c r="V34" i="2"/>
  <c r="V40" i="16"/>
  <c r="Q80" i="11"/>
  <c r="U62" i="16"/>
  <c r="U61" i="16"/>
  <c r="U63" i="2"/>
  <c r="U62" i="2"/>
  <c r="U61" i="2"/>
  <c r="U60" i="2"/>
  <c r="U59" i="2"/>
  <c r="U58" i="2"/>
  <c r="U57" i="2"/>
  <c r="U56" i="2"/>
  <c r="U55" i="2"/>
  <c r="U54" i="2"/>
  <c r="U53" i="2"/>
  <c r="U52" i="2"/>
  <c r="U51" i="2"/>
  <c r="R12" i="3"/>
  <c r="V50" i="2"/>
  <c r="V60" i="16"/>
  <c r="Q46" i="11"/>
  <c r="U25" i="16"/>
  <c r="U24" i="16"/>
  <c r="U23" i="16"/>
  <c r="U22" i="16"/>
  <c r="U21" i="16"/>
  <c r="U20" i="16"/>
  <c r="U19" i="16"/>
  <c r="U18" i="16"/>
  <c r="U74" i="2"/>
  <c r="U73" i="2"/>
  <c r="U72" i="2"/>
  <c r="U71" i="2"/>
  <c r="U70" i="2"/>
  <c r="U69" i="2"/>
  <c r="U68" i="2"/>
  <c r="U67" i="2"/>
  <c r="U66" i="2"/>
  <c r="U65" i="2"/>
  <c r="R13" i="3"/>
  <c r="V64" i="2"/>
  <c r="V17" i="16"/>
  <c r="U89" i="16"/>
  <c r="U88" i="16"/>
  <c r="U87" i="16"/>
  <c r="U86" i="16"/>
  <c r="U85" i="16"/>
  <c r="U84" i="16"/>
  <c r="U83" i="16"/>
  <c r="U82" i="16"/>
  <c r="U81" i="16"/>
  <c r="U80" i="16"/>
  <c r="U79" i="16"/>
  <c r="U78" i="16"/>
  <c r="U110" i="2"/>
  <c r="U109" i="2"/>
  <c r="U108" i="2"/>
  <c r="U107" i="2"/>
  <c r="U106" i="2"/>
  <c r="U105" i="2"/>
  <c r="U104" i="2"/>
  <c r="U103" i="2"/>
  <c r="U102" i="2"/>
  <c r="U101" i="2"/>
  <c r="U100" i="2"/>
  <c r="U99" i="2"/>
  <c r="U98" i="2"/>
  <c r="U97" i="2"/>
  <c r="U96" i="2"/>
  <c r="U95" i="2"/>
  <c r="U94" i="2"/>
  <c r="U93" i="2"/>
  <c r="U92" i="2"/>
  <c r="U91" i="2"/>
  <c r="U90" i="2"/>
  <c r="U89" i="2"/>
  <c r="U88" i="2"/>
  <c r="U87" i="2"/>
  <c r="U86" i="2"/>
  <c r="U85" i="2"/>
  <c r="U84" i="2"/>
  <c r="U83" i="2"/>
  <c r="U82" i="2"/>
  <c r="U81" i="2"/>
  <c r="U80" i="2"/>
  <c r="U79" i="2"/>
  <c r="U78" i="2"/>
  <c r="U77" i="2"/>
  <c r="U76" i="2"/>
  <c r="R14" i="3"/>
  <c r="V75" i="2"/>
  <c r="V77" i="16"/>
  <c r="Q8" i="11"/>
  <c r="U178" i="16"/>
  <c r="U177" i="16"/>
  <c r="U176" i="16"/>
  <c r="U175" i="16"/>
  <c r="U174" i="16"/>
  <c r="U173" i="16"/>
  <c r="U172" i="16"/>
  <c r="U171" i="16"/>
  <c r="U170" i="16"/>
  <c r="U169" i="16"/>
  <c r="U168" i="16"/>
  <c r="U167" i="16"/>
  <c r="U166" i="16"/>
  <c r="U165" i="16"/>
  <c r="U164" i="16"/>
  <c r="U163" i="16"/>
  <c r="U162" i="16"/>
  <c r="U161" i="16"/>
  <c r="U160" i="16"/>
  <c r="U159" i="16"/>
  <c r="U158" i="16"/>
  <c r="U157" i="16"/>
  <c r="U156" i="16"/>
  <c r="U155" i="16"/>
  <c r="U154" i="16"/>
  <c r="U153" i="16"/>
  <c r="U152" i="16"/>
  <c r="U151" i="16"/>
  <c r="U150" i="16"/>
  <c r="U149" i="16"/>
  <c r="U148" i="16"/>
  <c r="U147" i="16"/>
  <c r="U146" i="16"/>
  <c r="U145" i="16"/>
  <c r="U144" i="16"/>
  <c r="U143" i="16"/>
  <c r="U142" i="16"/>
  <c r="U141" i="16"/>
  <c r="U140" i="16"/>
  <c r="U139" i="16"/>
  <c r="U138" i="16"/>
  <c r="U137" i="16"/>
  <c r="U136" i="16"/>
  <c r="U135" i="16"/>
  <c r="U134" i="16"/>
  <c r="U133" i="16"/>
  <c r="U132" i="16"/>
  <c r="U131" i="16"/>
  <c r="U130" i="16"/>
  <c r="U129" i="16"/>
  <c r="U143" i="2"/>
  <c r="U142" i="2"/>
  <c r="U141" i="2"/>
  <c r="U140" i="2"/>
  <c r="R16" i="3"/>
  <c r="V139" i="2"/>
  <c r="V128" i="16"/>
  <c r="Q22" i="11"/>
  <c r="U201" i="16"/>
  <c r="U200" i="16"/>
  <c r="U199" i="16"/>
  <c r="U198" i="16"/>
  <c r="U197" i="16"/>
  <c r="U196" i="16"/>
  <c r="U195" i="16"/>
  <c r="U194" i="16"/>
  <c r="U193" i="16"/>
  <c r="U192" i="16"/>
  <c r="U191" i="16"/>
  <c r="U190" i="16"/>
  <c r="U189" i="16"/>
  <c r="U188" i="16"/>
  <c r="U187" i="16"/>
  <c r="U186" i="16"/>
  <c r="U185" i="16"/>
  <c r="U184" i="16"/>
  <c r="U183" i="16"/>
  <c r="U182" i="16"/>
  <c r="U181" i="16"/>
  <c r="U180" i="16"/>
  <c r="R17" i="3"/>
  <c r="V179" i="16"/>
  <c r="Q87" i="11"/>
  <c r="V144" i="2"/>
  <c r="U162" i="2"/>
  <c r="U161" i="2"/>
  <c r="U160" i="2"/>
  <c r="U159" i="2"/>
  <c r="U158" i="2"/>
  <c r="U157" i="2"/>
  <c r="U156" i="2"/>
  <c r="U155" i="2"/>
  <c r="U154" i="2"/>
  <c r="U153" i="2"/>
  <c r="U152" i="2"/>
  <c r="U151" i="2"/>
  <c r="U150" i="2"/>
  <c r="U149" i="2"/>
  <c r="U148" i="2"/>
  <c r="U147" i="2"/>
  <c r="U146" i="2"/>
  <c r="U211" i="16"/>
  <c r="U210" i="16"/>
  <c r="U209" i="16"/>
  <c r="U208" i="16"/>
  <c r="U207" i="16"/>
  <c r="U206" i="16"/>
  <c r="U205" i="16"/>
  <c r="U204" i="16"/>
  <c r="U203" i="16"/>
  <c r="R18" i="3"/>
  <c r="V202" i="16"/>
  <c r="Q23" i="11"/>
  <c r="V145" i="2"/>
  <c r="AA10" i="9"/>
  <c r="AB10" i="4"/>
  <c r="AB11" i="4" s="1"/>
  <c r="Z15" i="4"/>
  <c r="Z14" i="4"/>
  <c r="Z13" i="4"/>
  <c r="Z11" i="9"/>
  <c r="AA12" i="4"/>
  <c r="S21" i="21"/>
  <c r="S20" i="21"/>
  <c r="S28" i="21"/>
  <c r="S27" i="21"/>
  <c r="S26" i="21"/>
  <c r="S25" i="21"/>
  <c r="S24" i="21"/>
  <c r="T23" i="21"/>
  <c r="S41" i="21"/>
  <c r="S40" i="21"/>
  <c r="S39" i="21"/>
  <c r="S38" i="21"/>
  <c r="S37" i="21"/>
  <c r="S36" i="21"/>
  <c r="S35" i="21"/>
  <c r="S34" i="21"/>
  <c r="S33" i="21"/>
  <c r="S32" i="21"/>
  <c r="S31" i="21"/>
  <c r="S45" i="21"/>
  <c r="S44" i="21"/>
  <c r="T43" i="21"/>
  <c r="AV111" i="2" l="1"/>
  <c r="AZ111" i="2"/>
  <c r="AM137" i="2"/>
  <c r="AM133" i="2"/>
  <c r="AM129" i="2"/>
  <c r="AM125" i="2"/>
  <c r="AM121" i="2"/>
  <c r="AM117" i="2"/>
  <c r="AM113" i="2"/>
  <c r="AM136" i="2"/>
  <c r="AM132" i="2"/>
  <c r="AM128" i="2"/>
  <c r="AM124" i="2"/>
  <c r="AM120" i="2"/>
  <c r="AM116" i="2"/>
  <c r="AM112" i="2"/>
  <c r="AM135" i="2"/>
  <c r="AM131" i="2"/>
  <c r="AM127" i="2"/>
  <c r="AM123" i="2"/>
  <c r="AM119" i="2"/>
  <c r="AM115" i="2"/>
  <c r="AU111" i="2"/>
  <c r="AM138" i="2"/>
  <c r="AM134" i="2"/>
  <c r="AM130" i="2"/>
  <c r="AM126" i="2"/>
  <c r="AM122" i="2"/>
  <c r="AM118" i="2"/>
  <c r="AM114" i="2"/>
  <c r="T45" i="21"/>
  <c r="T44" i="21"/>
  <c r="T28" i="21"/>
  <c r="T27" i="21"/>
  <c r="T26" i="21"/>
  <c r="T25" i="21"/>
  <c r="T24" i="21"/>
  <c r="AA15" i="4"/>
  <c r="AA14" i="4"/>
  <c r="AA13" i="4"/>
  <c r="AA11" i="9"/>
  <c r="AB12" i="4"/>
  <c r="AB10" i="9"/>
  <c r="AC10" i="4"/>
  <c r="AC11" i="4" s="1"/>
  <c r="V162" i="2"/>
  <c r="V161" i="2"/>
  <c r="V160" i="2"/>
  <c r="V159" i="2"/>
  <c r="V158" i="2"/>
  <c r="V157" i="2"/>
  <c r="V156" i="2"/>
  <c r="V155" i="2"/>
  <c r="V154" i="2"/>
  <c r="V153" i="2"/>
  <c r="V152" i="2"/>
  <c r="V151" i="2"/>
  <c r="V150" i="2"/>
  <c r="V149" i="2"/>
  <c r="V148" i="2"/>
  <c r="V147" i="2"/>
  <c r="V146" i="2"/>
  <c r="V211" i="16"/>
  <c r="V210" i="16"/>
  <c r="V209" i="16"/>
  <c r="V208" i="16"/>
  <c r="V207" i="16"/>
  <c r="V206" i="16"/>
  <c r="V205" i="16"/>
  <c r="V204" i="16"/>
  <c r="V203" i="16"/>
  <c r="S18" i="3"/>
  <c r="W202" i="16"/>
  <c r="R23" i="11"/>
  <c r="W145" i="2"/>
  <c r="V201" i="16"/>
  <c r="V200" i="16"/>
  <c r="V199" i="16"/>
  <c r="V198" i="16"/>
  <c r="V197" i="16"/>
  <c r="V196" i="16"/>
  <c r="V195" i="16"/>
  <c r="V194" i="16"/>
  <c r="V193" i="16"/>
  <c r="V192" i="16"/>
  <c r="V191" i="16"/>
  <c r="V190" i="16"/>
  <c r="V189" i="16"/>
  <c r="V188" i="16"/>
  <c r="V187" i="16"/>
  <c r="V186" i="16"/>
  <c r="V185" i="16"/>
  <c r="V184" i="16"/>
  <c r="V183" i="16"/>
  <c r="V182" i="16"/>
  <c r="V181" i="16"/>
  <c r="V180" i="16"/>
  <c r="S17" i="3"/>
  <c r="W179" i="16"/>
  <c r="R87" i="11"/>
  <c r="W144" i="2"/>
  <c r="V178" i="16"/>
  <c r="V177" i="16"/>
  <c r="V176" i="16"/>
  <c r="V175" i="16"/>
  <c r="V174" i="16"/>
  <c r="V173" i="16"/>
  <c r="V172" i="16"/>
  <c r="V171" i="16"/>
  <c r="V170" i="16"/>
  <c r="V169" i="16"/>
  <c r="V168" i="16"/>
  <c r="V167" i="16"/>
  <c r="V166" i="16"/>
  <c r="V165" i="16"/>
  <c r="V164" i="16"/>
  <c r="V163" i="16"/>
  <c r="V162" i="16"/>
  <c r="V161" i="16"/>
  <c r="V160" i="16"/>
  <c r="V159" i="16"/>
  <c r="V158" i="16"/>
  <c r="V157" i="16"/>
  <c r="V156" i="16"/>
  <c r="V155" i="16"/>
  <c r="V154" i="16"/>
  <c r="V153" i="16"/>
  <c r="V152" i="16"/>
  <c r="V151" i="16"/>
  <c r="V150" i="16"/>
  <c r="V149" i="16"/>
  <c r="V148" i="16"/>
  <c r="V147" i="16"/>
  <c r="V146" i="16"/>
  <c r="V145" i="16"/>
  <c r="V144" i="16"/>
  <c r="V143" i="16"/>
  <c r="V142" i="16"/>
  <c r="V141" i="16"/>
  <c r="V140" i="16"/>
  <c r="V139" i="16"/>
  <c r="V138" i="16"/>
  <c r="V137" i="16"/>
  <c r="V136" i="16"/>
  <c r="V135" i="16"/>
  <c r="V134" i="16"/>
  <c r="V133" i="16"/>
  <c r="V132" i="16"/>
  <c r="V131" i="16"/>
  <c r="V130" i="16"/>
  <c r="V129" i="16"/>
  <c r="V143" i="2"/>
  <c r="V142" i="2"/>
  <c r="V141" i="2"/>
  <c r="V140" i="2"/>
  <c r="S16" i="3"/>
  <c r="W139" i="2"/>
  <c r="W128" i="16"/>
  <c r="R22" i="11"/>
  <c r="V89" i="16"/>
  <c r="V88" i="16"/>
  <c r="V87" i="16"/>
  <c r="V86" i="16"/>
  <c r="V85" i="16"/>
  <c r="V84" i="16"/>
  <c r="V83" i="16"/>
  <c r="V82" i="16"/>
  <c r="V81" i="16"/>
  <c r="V80" i="16"/>
  <c r="V79" i="16"/>
  <c r="V78" i="16"/>
  <c r="V110" i="2"/>
  <c r="V109" i="2"/>
  <c r="V108" i="2"/>
  <c r="V107" i="2"/>
  <c r="V106" i="2"/>
  <c r="V105" i="2"/>
  <c r="V104" i="2"/>
  <c r="V103" i="2"/>
  <c r="V102" i="2"/>
  <c r="V101" i="2"/>
  <c r="V100" i="2"/>
  <c r="V99" i="2"/>
  <c r="V98" i="2"/>
  <c r="V97" i="2"/>
  <c r="V96" i="2"/>
  <c r="V95" i="2"/>
  <c r="V94" i="2"/>
  <c r="V93" i="2"/>
  <c r="V92" i="2"/>
  <c r="V91" i="2"/>
  <c r="V90" i="2"/>
  <c r="V89" i="2"/>
  <c r="V88" i="2"/>
  <c r="V87" i="2"/>
  <c r="V86" i="2"/>
  <c r="V85" i="2"/>
  <c r="V84" i="2"/>
  <c r="V83" i="2"/>
  <c r="V82" i="2"/>
  <c r="V81" i="2"/>
  <c r="V80" i="2"/>
  <c r="V79" i="2"/>
  <c r="V78" i="2"/>
  <c r="V77" i="2"/>
  <c r="V76" i="2"/>
  <c r="S14" i="3"/>
  <c r="W75" i="2"/>
  <c r="W77" i="16"/>
  <c r="R8" i="11"/>
  <c r="V25" i="16"/>
  <c r="V24" i="16"/>
  <c r="V23" i="16"/>
  <c r="V22" i="16"/>
  <c r="V21" i="16"/>
  <c r="V20" i="16"/>
  <c r="V19" i="16"/>
  <c r="V18" i="16"/>
  <c r="V74" i="2"/>
  <c r="V73" i="2"/>
  <c r="V72" i="2"/>
  <c r="V71" i="2"/>
  <c r="V70" i="2"/>
  <c r="V69" i="2"/>
  <c r="V68" i="2"/>
  <c r="V67" i="2"/>
  <c r="V66" i="2"/>
  <c r="V65" i="2"/>
  <c r="S13" i="3"/>
  <c r="W64" i="2"/>
  <c r="W17" i="16"/>
  <c r="V62" i="16"/>
  <c r="V61" i="16"/>
  <c r="V63" i="2"/>
  <c r="V62" i="2"/>
  <c r="V61" i="2"/>
  <c r="V60" i="2"/>
  <c r="V59" i="2"/>
  <c r="V58" i="2"/>
  <c r="V57" i="2"/>
  <c r="V56" i="2"/>
  <c r="V55" i="2"/>
  <c r="V54" i="2"/>
  <c r="V53" i="2"/>
  <c r="V52" i="2"/>
  <c r="V51" i="2"/>
  <c r="S12" i="3"/>
  <c r="W50" i="2"/>
  <c r="W60" i="16"/>
  <c r="R46" i="11"/>
  <c r="V56" i="16"/>
  <c r="V55" i="16"/>
  <c r="V54" i="16"/>
  <c r="V53" i="16"/>
  <c r="V52" i="16"/>
  <c r="V51" i="16"/>
  <c r="V50" i="16"/>
  <c r="V49" i="16"/>
  <c r="V48" i="16"/>
  <c r="V47" i="16"/>
  <c r="V46" i="16"/>
  <c r="V45" i="16"/>
  <c r="V44" i="16"/>
  <c r="V43" i="16"/>
  <c r="V42" i="16"/>
  <c r="V41" i="16"/>
  <c r="V49" i="2"/>
  <c r="V48" i="2"/>
  <c r="V47" i="2"/>
  <c r="V46" i="2"/>
  <c r="V45" i="2"/>
  <c r="V44" i="2"/>
  <c r="V43" i="2"/>
  <c r="V42" i="2"/>
  <c r="V41" i="2"/>
  <c r="V40" i="2"/>
  <c r="V39" i="2"/>
  <c r="V38" i="2"/>
  <c r="V37" i="2"/>
  <c r="V36" i="2"/>
  <c r="V35" i="2"/>
  <c r="S11" i="3"/>
  <c r="W34" i="2"/>
  <c r="W40" i="16"/>
  <c r="R80" i="11"/>
  <c r="V33" i="16"/>
  <c r="V32" i="16"/>
  <c r="V31" i="16"/>
  <c r="V30" i="16"/>
  <c r="V29" i="16"/>
  <c r="V28" i="16"/>
  <c r="V27" i="16"/>
  <c r="V33" i="2"/>
  <c r="V32" i="2"/>
  <c r="V31" i="2"/>
  <c r="V30" i="2"/>
  <c r="V29" i="2"/>
  <c r="V28" i="2"/>
  <c r="V27" i="2"/>
  <c r="V26" i="2"/>
  <c r="V25" i="2"/>
  <c r="V24" i="2"/>
  <c r="V23" i="2"/>
  <c r="V22" i="2"/>
  <c r="V21" i="2"/>
  <c r="V20" i="2"/>
  <c r="V19" i="2"/>
  <c r="V18" i="2"/>
  <c r="V17" i="2"/>
  <c r="V16" i="2"/>
  <c r="V15" i="2"/>
  <c r="V14" i="2"/>
  <c r="V13" i="2"/>
  <c r="V12" i="2"/>
  <c r="V11" i="2"/>
  <c r="V10" i="2"/>
  <c r="V9" i="2"/>
  <c r="S10" i="3"/>
  <c r="W8" i="2"/>
  <c r="W26" i="16"/>
  <c r="R37" i="11"/>
  <c r="AB117" i="4"/>
  <c r="AB116" i="4"/>
  <c r="AB115" i="4"/>
  <c r="AB114" i="4"/>
  <c r="AB113" i="4"/>
  <c r="AB112" i="4"/>
  <c r="AB111" i="4"/>
  <c r="AB110" i="4"/>
  <c r="AB109" i="4"/>
  <c r="AB108" i="4"/>
  <c r="AB107" i="4"/>
  <c r="AB106" i="4"/>
  <c r="AB105" i="4"/>
  <c r="AB104" i="4"/>
  <c r="AB103" i="4"/>
  <c r="AB102" i="4"/>
  <c r="AB101" i="4"/>
  <c r="AB40" i="9"/>
  <c r="AC100" i="4"/>
  <c r="AB39" i="9"/>
  <c r="AC99" i="4"/>
  <c r="Z98" i="4"/>
  <c r="X14" i="12"/>
  <c r="Y14" i="12" s="1"/>
  <c r="AA35" i="9"/>
  <c r="AB97" i="4"/>
  <c r="Z95" i="4"/>
  <c r="X24" i="12"/>
  <c r="Y24" i="12" s="1"/>
  <c r="Y33" i="9"/>
  <c r="Z93" i="4"/>
  <c r="X10" i="12"/>
  <c r="Y10" i="12" s="1"/>
  <c r="Y31" i="9"/>
  <c r="W30" i="12"/>
  <c r="AA24" i="9"/>
  <c r="AB87" i="4"/>
  <c r="AA89" i="4"/>
  <c r="AA88" i="4"/>
  <c r="Z75" i="4"/>
  <c r="Y86" i="4"/>
  <c r="Y85" i="4"/>
  <c r="Y84" i="4"/>
  <c r="Y83" i="4"/>
  <c r="Y82" i="4"/>
  <c r="Y81" i="4"/>
  <c r="Y80" i="4"/>
  <c r="Y79" i="4"/>
  <c r="Y78" i="4"/>
  <c r="Y77" i="4"/>
  <c r="Y76" i="4"/>
  <c r="AB74" i="4"/>
  <c r="AB73" i="4"/>
  <c r="AB72" i="4"/>
  <c r="AB71" i="4"/>
  <c r="AB70" i="4"/>
  <c r="AB20" i="9"/>
  <c r="AC69" i="4"/>
  <c r="Z62" i="4"/>
  <c r="X25" i="12"/>
  <c r="Y25" i="12" s="1"/>
  <c r="Y16" i="9"/>
  <c r="Y65" i="4"/>
  <c r="Y64" i="4"/>
  <c r="Y63" i="4"/>
  <c r="Z60" i="4"/>
  <c r="Z61" i="4" s="1"/>
  <c r="X21" i="12"/>
  <c r="Y21" i="12" s="1"/>
  <c r="Y14" i="9"/>
  <c r="Z22" i="4"/>
  <c r="X23" i="12"/>
  <c r="Y23" i="12" s="1"/>
  <c r="Y13" i="9"/>
  <c r="Y59" i="4"/>
  <c r="Y58" i="4"/>
  <c r="Y57" i="4"/>
  <c r="Y56" i="4"/>
  <c r="Y55" i="4"/>
  <c r="Y54" i="4"/>
  <c r="Y53" i="4"/>
  <c r="Y52" i="4"/>
  <c r="Y51" i="4"/>
  <c r="Y50" i="4"/>
  <c r="Y49" i="4"/>
  <c r="Y48" i="4"/>
  <c r="Y47" i="4"/>
  <c r="Y46" i="4"/>
  <c r="Y45" i="4"/>
  <c r="Y44" i="4"/>
  <c r="Y43" i="4"/>
  <c r="Y42" i="4"/>
  <c r="Y41" i="4"/>
  <c r="Y40" i="4"/>
  <c r="Y39" i="4"/>
  <c r="Y38" i="4"/>
  <c r="Y37" i="4"/>
  <c r="Y36" i="4"/>
  <c r="Y35" i="4"/>
  <c r="Y34" i="4"/>
  <c r="Y33" i="4"/>
  <c r="Y32" i="4"/>
  <c r="Y31" i="4"/>
  <c r="Y30" i="4"/>
  <c r="Y29" i="4"/>
  <c r="Y28" i="4"/>
  <c r="Y27" i="4"/>
  <c r="Y26" i="4"/>
  <c r="Y25" i="4"/>
  <c r="Y24" i="4"/>
  <c r="Y23" i="4"/>
  <c r="Z16" i="4"/>
  <c r="X26" i="12"/>
  <c r="Y26" i="12" s="1"/>
  <c r="Y12" i="9"/>
  <c r="X62" i="9"/>
  <c r="Y21" i="4"/>
  <c r="Y20" i="4"/>
  <c r="Y19" i="4"/>
  <c r="Y18" i="4"/>
  <c r="Y17" i="4"/>
  <c r="N211" i="2"/>
  <c r="N210" i="2"/>
  <c r="N209" i="2"/>
  <c r="N208" i="2"/>
  <c r="N207" i="2"/>
  <c r="N206" i="2"/>
  <c r="N205" i="2"/>
  <c r="N204" i="2"/>
  <c r="N203" i="2"/>
  <c r="N202" i="2"/>
  <c r="N201" i="2"/>
  <c r="N200" i="2"/>
  <c r="N199" i="2"/>
  <c r="N261" i="16"/>
  <c r="N260" i="16"/>
  <c r="N259" i="16"/>
  <c r="N258" i="16"/>
  <c r="O257" i="16"/>
  <c r="J24" i="11"/>
  <c r="O198" i="2"/>
  <c r="O197" i="2"/>
  <c r="O196" i="2"/>
  <c r="O195" i="2"/>
  <c r="O194" i="2"/>
  <c r="O193" i="2"/>
  <c r="O192" i="2"/>
  <c r="O256" i="16"/>
  <c r="O255" i="16"/>
  <c r="O254" i="16"/>
  <c r="O253" i="16"/>
  <c r="O252" i="16"/>
  <c r="O251" i="16"/>
  <c r="N22" i="3"/>
  <c r="L22" i="3"/>
  <c r="P250" i="16"/>
  <c r="K61" i="11"/>
  <c r="V35" i="19"/>
  <c r="P191" i="2"/>
  <c r="AM354" i="2"/>
  <c r="AL354" i="2"/>
  <c r="AK354" i="2"/>
  <c r="AJ354" i="2"/>
  <c r="AI354" i="2"/>
  <c r="AH354" i="2"/>
  <c r="AG354" i="2"/>
  <c r="AF354" i="2"/>
  <c r="AE354" i="2"/>
  <c r="AD354" i="2"/>
  <c r="AC354" i="2"/>
  <c r="AB354" i="2"/>
  <c r="AA354" i="2"/>
  <c r="Z354" i="2"/>
  <c r="Y354" i="2"/>
  <c r="X354" i="2"/>
  <c r="W354" i="2"/>
  <c r="V354" i="2"/>
  <c r="U354" i="2"/>
  <c r="T354" i="2"/>
  <c r="S354" i="2"/>
  <c r="R354" i="2"/>
  <c r="Q354" i="2"/>
  <c r="P354" i="2"/>
  <c r="O354" i="2"/>
  <c r="N354" i="2"/>
  <c r="M354" i="2"/>
  <c r="L354" i="2"/>
  <c r="K354" i="2"/>
  <c r="J354" i="2"/>
  <c r="B370" i="2"/>
  <c r="D370" i="2" s="1"/>
  <c r="B369" i="2"/>
  <c r="D369" i="2" s="1"/>
  <c r="B368" i="2"/>
  <c r="D368" i="2" s="1"/>
  <c r="B367" i="2"/>
  <c r="D367" i="2" s="1"/>
  <c r="B366" i="2"/>
  <c r="D366" i="2" s="1"/>
  <c r="B365" i="2"/>
  <c r="D365" i="2" s="1"/>
  <c r="B364" i="2"/>
  <c r="D364" i="2" s="1"/>
  <c r="B363" i="2"/>
  <c r="D363" i="2" s="1"/>
  <c r="B362" i="2"/>
  <c r="D362" i="2" s="1"/>
  <c r="B361" i="2"/>
  <c r="D361" i="2" s="1"/>
  <c r="B360" i="2"/>
  <c r="D360" i="2" s="1"/>
  <c r="B359" i="2"/>
  <c r="D359" i="2" s="1"/>
  <c r="B358" i="2"/>
  <c r="D358" i="2" s="1"/>
  <c r="B357" i="2"/>
  <c r="D357" i="2" s="1"/>
  <c r="B356" i="2"/>
  <c r="D356" i="2" s="1"/>
  <c r="J353" i="2"/>
  <c r="J352" i="2"/>
  <c r="J351" i="2"/>
  <c r="J350" i="2"/>
  <c r="J349" i="2"/>
  <c r="J348" i="2"/>
  <c r="J347" i="2"/>
  <c r="J346" i="2"/>
  <c r="J345" i="2"/>
  <c r="J344" i="2"/>
  <c r="J343" i="2"/>
  <c r="J342" i="2"/>
  <c r="J341" i="2"/>
  <c r="J340" i="2"/>
  <c r="J339" i="2"/>
  <c r="J338" i="2"/>
  <c r="J337" i="2"/>
  <c r="J336" i="2"/>
  <c r="J335" i="2"/>
  <c r="J334" i="2"/>
  <c r="J333" i="2"/>
  <c r="K353" i="2"/>
  <c r="K352" i="2"/>
  <c r="K351" i="2"/>
  <c r="K350" i="2"/>
  <c r="K349" i="2"/>
  <c r="K348" i="2"/>
  <c r="K347" i="2"/>
  <c r="K346" i="2"/>
  <c r="K345" i="2"/>
  <c r="K344" i="2"/>
  <c r="K343" i="2"/>
  <c r="K342" i="2"/>
  <c r="K341" i="2"/>
  <c r="K340" i="2"/>
  <c r="K339" i="2"/>
  <c r="K338" i="2"/>
  <c r="K337" i="2"/>
  <c r="K336" i="2"/>
  <c r="K335" i="2"/>
  <c r="K334" i="2"/>
  <c r="K333" i="2"/>
  <c r="L353" i="2"/>
  <c r="L352" i="2"/>
  <c r="L351" i="2"/>
  <c r="L350" i="2"/>
  <c r="L349" i="2"/>
  <c r="L348" i="2"/>
  <c r="L347" i="2"/>
  <c r="L346" i="2"/>
  <c r="L345" i="2"/>
  <c r="L344" i="2"/>
  <c r="L343" i="2"/>
  <c r="L342" i="2"/>
  <c r="L341" i="2"/>
  <c r="L340" i="2"/>
  <c r="L339" i="2"/>
  <c r="L338" i="2"/>
  <c r="L337" i="2"/>
  <c r="L336" i="2"/>
  <c r="L335" i="2"/>
  <c r="L334" i="2"/>
  <c r="L333" i="2"/>
  <c r="M353" i="2"/>
  <c r="M352" i="2"/>
  <c r="M351" i="2"/>
  <c r="M350" i="2"/>
  <c r="M349" i="2"/>
  <c r="M348" i="2"/>
  <c r="M347" i="2"/>
  <c r="M346" i="2"/>
  <c r="M345" i="2"/>
  <c r="M344" i="2"/>
  <c r="M343" i="2"/>
  <c r="M342" i="2"/>
  <c r="M341" i="2"/>
  <c r="M340" i="2"/>
  <c r="M339" i="2"/>
  <c r="M338" i="2"/>
  <c r="M337" i="2"/>
  <c r="M336" i="2"/>
  <c r="M335" i="2"/>
  <c r="M334" i="2"/>
  <c r="M333" i="2"/>
  <c r="N353" i="2"/>
  <c r="N352" i="2"/>
  <c r="N351" i="2"/>
  <c r="N350" i="2"/>
  <c r="N349" i="2"/>
  <c r="N348" i="2"/>
  <c r="N347" i="2"/>
  <c r="N346" i="2"/>
  <c r="N345" i="2"/>
  <c r="N344" i="2"/>
  <c r="N343" i="2"/>
  <c r="N342" i="2"/>
  <c r="N341" i="2"/>
  <c r="N340" i="2"/>
  <c r="N339" i="2"/>
  <c r="N338" i="2"/>
  <c r="N337" i="2"/>
  <c r="N336" i="2"/>
  <c r="N335" i="2"/>
  <c r="N334" i="2"/>
  <c r="N333" i="2"/>
  <c r="O353" i="2"/>
  <c r="O352" i="2"/>
  <c r="O351" i="2"/>
  <c r="O350" i="2"/>
  <c r="O349" i="2"/>
  <c r="O348" i="2"/>
  <c r="O347" i="2"/>
  <c r="O346" i="2"/>
  <c r="O345" i="2"/>
  <c r="O344" i="2"/>
  <c r="O343" i="2"/>
  <c r="O342" i="2"/>
  <c r="O341" i="2"/>
  <c r="O340" i="2"/>
  <c r="O339" i="2"/>
  <c r="O338" i="2"/>
  <c r="O337" i="2"/>
  <c r="O336" i="2"/>
  <c r="O335" i="2"/>
  <c r="O334" i="2"/>
  <c r="O333" i="2"/>
  <c r="P353" i="2"/>
  <c r="P352" i="2"/>
  <c r="P351" i="2"/>
  <c r="P350" i="2"/>
  <c r="P349" i="2"/>
  <c r="P348" i="2"/>
  <c r="P347" i="2"/>
  <c r="P346" i="2"/>
  <c r="P345" i="2"/>
  <c r="P344" i="2"/>
  <c r="P343" i="2"/>
  <c r="P342" i="2"/>
  <c r="P341" i="2"/>
  <c r="P340" i="2"/>
  <c r="P339" i="2"/>
  <c r="P338" i="2"/>
  <c r="P337" i="2"/>
  <c r="P336" i="2"/>
  <c r="P335" i="2"/>
  <c r="P334" i="2"/>
  <c r="P333" i="2"/>
  <c r="Q353" i="2"/>
  <c r="Q352" i="2"/>
  <c r="Q351" i="2"/>
  <c r="Q350" i="2"/>
  <c r="Q349" i="2"/>
  <c r="Q348" i="2"/>
  <c r="Q347" i="2"/>
  <c r="Q346" i="2"/>
  <c r="Q345" i="2"/>
  <c r="Q344" i="2"/>
  <c r="Q343" i="2"/>
  <c r="Q342" i="2"/>
  <c r="Q341" i="2"/>
  <c r="Q340" i="2"/>
  <c r="Q339" i="2"/>
  <c r="Q338" i="2"/>
  <c r="Q337" i="2"/>
  <c r="Q336" i="2"/>
  <c r="Q335" i="2"/>
  <c r="Q334" i="2"/>
  <c r="Q333" i="2"/>
  <c r="R353" i="2"/>
  <c r="R352" i="2"/>
  <c r="R351" i="2"/>
  <c r="R350" i="2"/>
  <c r="R349" i="2"/>
  <c r="R348" i="2"/>
  <c r="R347" i="2"/>
  <c r="R346" i="2"/>
  <c r="R345" i="2"/>
  <c r="R344" i="2"/>
  <c r="R343" i="2"/>
  <c r="R342" i="2"/>
  <c r="R341" i="2"/>
  <c r="R340" i="2"/>
  <c r="R339" i="2"/>
  <c r="R338" i="2"/>
  <c r="R337" i="2"/>
  <c r="R336" i="2"/>
  <c r="R335" i="2"/>
  <c r="R334" i="2"/>
  <c r="R333" i="2"/>
  <c r="S353" i="2"/>
  <c r="S352" i="2"/>
  <c r="S351" i="2"/>
  <c r="S350" i="2"/>
  <c r="S349" i="2"/>
  <c r="S348" i="2"/>
  <c r="S347" i="2"/>
  <c r="S346" i="2"/>
  <c r="S345" i="2"/>
  <c r="S344" i="2"/>
  <c r="S343" i="2"/>
  <c r="S342" i="2"/>
  <c r="S341" i="2"/>
  <c r="S340" i="2"/>
  <c r="S339" i="2"/>
  <c r="S338" i="2"/>
  <c r="S337" i="2"/>
  <c r="S336" i="2"/>
  <c r="S335" i="2"/>
  <c r="S334" i="2"/>
  <c r="S333" i="2"/>
  <c r="T353" i="2"/>
  <c r="T352" i="2"/>
  <c r="T351" i="2"/>
  <c r="T350" i="2"/>
  <c r="T349" i="2"/>
  <c r="T348" i="2"/>
  <c r="T347" i="2"/>
  <c r="T346" i="2"/>
  <c r="T345" i="2"/>
  <c r="T344" i="2"/>
  <c r="T343" i="2"/>
  <c r="T342" i="2"/>
  <c r="T341" i="2"/>
  <c r="T340" i="2"/>
  <c r="T339" i="2"/>
  <c r="T338" i="2"/>
  <c r="T337" i="2"/>
  <c r="T336" i="2"/>
  <c r="T335" i="2"/>
  <c r="T334" i="2"/>
  <c r="T333" i="2"/>
  <c r="U353" i="2"/>
  <c r="U352" i="2"/>
  <c r="U351" i="2"/>
  <c r="U350" i="2"/>
  <c r="U349" i="2"/>
  <c r="U348" i="2"/>
  <c r="U347" i="2"/>
  <c r="U346" i="2"/>
  <c r="U345" i="2"/>
  <c r="U344" i="2"/>
  <c r="U343" i="2"/>
  <c r="U342" i="2"/>
  <c r="U341" i="2"/>
  <c r="U340" i="2"/>
  <c r="U339" i="2"/>
  <c r="U338" i="2"/>
  <c r="U337" i="2"/>
  <c r="U336" i="2"/>
  <c r="U335" i="2"/>
  <c r="U334" i="2"/>
  <c r="U333" i="2"/>
  <c r="V353" i="2"/>
  <c r="V352" i="2"/>
  <c r="V351" i="2"/>
  <c r="V350" i="2"/>
  <c r="V349" i="2"/>
  <c r="V348" i="2"/>
  <c r="V347" i="2"/>
  <c r="V346" i="2"/>
  <c r="V345" i="2"/>
  <c r="V344" i="2"/>
  <c r="V343" i="2"/>
  <c r="V342" i="2"/>
  <c r="V341" i="2"/>
  <c r="V340" i="2"/>
  <c r="V339" i="2"/>
  <c r="V338" i="2"/>
  <c r="V337" i="2"/>
  <c r="V336" i="2"/>
  <c r="V335" i="2"/>
  <c r="V334" i="2"/>
  <c r="V333" i="2"/>
  <c r="W353" i="2"/>
  <c r="W352" i="2"/>
  <c r="W351" i="2"/>
  <c r="W350" i="2"/>
  <c r="W349" i="2"/>
  <c r="W348" i="2"/>
  <c r="W347" i="2"/>
  <c r="W346" i="2"/>
  <c r="W345" i="2"/>
  <c r="W344" i="2"/>
  <c r="W343" i="2"/>
  <c r="W342" i="2"/>
  <c r="W341" i="2"/>
  <c r="W340" i="2"/>
  <c r="W339" i="2"/>
  <c r="W338" i="2"/>
  <c r="W337" i="2"/>
  <c r="W336" i="2"/>
  <c r="W335" i="2"/>
  <c r="W334" i="2"/>
  <c r="W333" i="2"/>
  <c r="X353" i="2"/>
  <c r="X352" i="2"/>
  <c r="X351" i="2"/>
  <c r="X350" i="2"/>
  <c r="X349" i="2"/>
  <c r="X348" i="2"/>
  <c r="X347" i="2"/>
  <c r="X346" i="2"/>
  <c r="X345" i="2"/>
  <c r="X344" i="2"/>
  <c r="X343" i="2"/>
  <c r="X342" i="2"/>
  <c r="X341" i="2"/>
  <c r="X340" i="2"/>
  <c r="X339" i="2"/>
  <c r="X338" i="2"/>
  <c r="X337" i="2"/>
  <c r="X336" i="2"/>
  <c r="X335" i="2"/>
  <c r="X334" i="2"/>
  <c r="X333" i="2"/>
  <c r="Y353" i="2"/>
  <c r="Y352" i="2"/>
  <c r="Y351" i="2"/>
  <c r="Y350" i="2"/>
  <c r="Y349" i="2"/>
  <c r="Y348" i="2"/>
  <c r="Y347" i="2"/>
  <c r="Y346" i="2"/>
  <c r="Y345" i="2"/>
  <c r="Y344" i="2"/>
  <c r="Y343" i="2"/>
  <c r="Y342" i="2"/>
  <c r="Y341" i="2"/>
  <c r="Y340" i="2"/>
  <c r="Y339" i="2"/>
  <c r="Y338" i="2"/>
  <c r="Y337" i="2"/>
  <c r="Y336" i="2"/>
  <c r="Y335" i="2"/>
  <c r="Y334" i="2"/>
  <c r="Y333" i="2"/>
  <c r="Z353" i="2"/>
  <c r="Z352" i="2"/>
  <c r="Z351" i="2"/>
  <c r="Z350" i="2"/>
  <c r="Z349" i="2"/>
  <c r="Z348" i="2"/>
  <c r="Z347" i="2"/>
  <c r="Z346" i="2"/>
  <c r="Z345" i="2"/>
  <c r="Z344" i="2"/>
  <c r="Z343" i="2"/>
  <c r="Z342" i="2"/>
  <c r="Z341" i="2"/>
  <c r="Z340" i="2"/>
  <c r="Z339" i="2"/>
  <c r="Z338" i="2"/>
  <c r="Z337" i="2"/>
  <c r="Z336" i="2"/>
  <c r="Z335" i="2"/>
  <c r="Z334" i="2"/>
  <c r="Z333" i="2"/>
  <c r="AA353" i="2"/>
  <c r="AA352" i="2"/>
  <c r="AA351" i="2"/>
  <c r="AA350" i="2"/>
  <c r="AA349" i="2"/>
  <c r="AA348" i="2"/>
  <c r="AA347" i="2"/>
  <c r="AA346" i="2"/>
  <c r="AA345" i="2"/>
  <c r="AA344" i="2"/>
  <c r="AA343" i="2"/>
  <c r="AA342" i="2"/>
  <c r="AA341" i="2"/>
  <c r="AA340" i="2"/>
  <c r="AA339" i="2"/>
  <c r="AA338" i="2"/>
  <c r="AA337" i="2"/>
  <c r="AA336" i="2"/>
  <c r="AA335" i="2"/>
  <c r="AA334" i="2"/>
  <c r="AA333" i="2"/>
  <c r="AB353" i="2"/>
  <c r="AB352" i="2"/>
  <c r="AB351" i="2"/>
  <c r="AB350" i="2"/>
  <c r="AB349" i="2"/>
  <c r="AB348" i="2"/>
  <c r="AB347" i="2"/>
  <c r="AB346" i="2"/>
  <c r="AB345" i="2"/>
  <c r="AB344" i="2"/>
  <c r="AB343" i="2"/>
  <c r="AB342" i="2"/>
  <c r="AB341" i="2"/>
  <c r="AB340" i="2"/>
  <c r="AB339" i="2"/>
  <c r="AB338" i="2"/>
  <c r="AB337" i="2"/>
  <c r="AB336" i="2"/>
  <c r="AB335" i="2"/>
  <c r="AB334" i="2"/>
  <c r="AB333" i="2"/>
  <c r="AC353" i="2"/>
  <c r="AC352" i="2"/>
  <c r="AC351" i="2"/>
  <c r="AC350" i="2"/>
  <c r="AC349" i="2"/>
  <c r="AC348" i="2"/>
  <c r="AC347" i="2"/>
  <c r="AC346" i="2"/>
  <c r="AC345" i="2"/>
  <c r="AC344" i="2"/>
  <c r="AC343" i="2"/>
  <c r="AC342" i="2"/>
  <c r="AC341" i="2"/>
  <c r="AC340" i="2"/>
  <c r="AC339" i="2"/>
  <c r="AC338" i="2"/>
  <c r="AC337" i="2"/>
  <c r="AC336" i="2"/>
  <c r="AC335" i="2"/>
  <c r="AC334" i="2"/>
  <c r="AC333" i="2"/>
  <c r="AD353" i="2"/>
  <c r="AD352" i="2"/>
  <c r="AD351" i="2"/>
  <c r="AD350" i="2"/>
  <c r="AD349" i="2"/>
  <c r="AD348" i="2"/>
  <c r="AD347" i="2"/>
  <c r="AD346" i="2"/>
  <c r="AD345" i="2"/>
  <c r="AD344" i="2"/>
  <c r="AD343" i="2"/>
  <c r="AD342" i="2"/>
  <c r="AD341" i="2"/>
  <c r="AD340" i="2"/>
  <c r="AD339" i="2"/>
  <c r="AD338" i="2"/>
  <c r="AD337" i="2"/>
  <c r="AD336" i="2"/>
  <c r="AD335" i="2"/>
  <c r="AD334" i="2"/>
  <c r="AD333" i="2"/>
  <c r="AE353" i="2"/>
  <c r="AE352" i="2"/>
  <c r="AE351" i="2"/>
  <c r="AE350" i="2"/>
  <c r="AE349" i="2"/>
  <c r="AE348" i="2"/>
  <c r="AE347" i="2"/>
  <c r="AE346" i="2"/>
  <c r="AE345" i="2"/>
  <c r="AE344" i="2"/>
  <c r="AE343" i="2"/>
  <c r="AE342" i="2"/>
  <c r="AE341" i="2"/>
  <c r="AE340" i="2"/>
  <c r="AE339" i="2"/>
  <c r="AE338" i="2"/>
  <c r="AE337" i="2"/>
  <c r="AE336" i="2"/>
  <c r="AE335" i="2"/>
  <c r="AE334" i="2"/>
  <c r="AE333" i="2"/>
  <c r="AF353" i="2"/>
  <c r="AF352" i="2"/>
  <c r="AF351" i="2"/>
  <c r="AF350" i="2"/>
  <c r="AF349" i="2"/>
  <c r="AF348" i="2"/>
  <c r="AF347" i="2"/>
  <c r="AF346" i="2"/>
  <c r="AF345" i="2"/>
  <c r="AF344" i="2"/>
  <c r="AF343" i="2"/>
  <c r="AF342" i="2"/>
  <c r="AF341" i="2"/>
  <c r="AF340" i="2"/>
  <c r="AF339" i="2"/>
  <c r="AF338" i="2"/>
  <c r="AF337" i="2"/>
  <c r="AF336" i="2"/>
  <c r="AF335" i="2"/>
  <c r="AF334" i="2"/>
  <c r="AF333" i="2"/>
  <c r="AG353" i="2"/>
  <c r="AG352" i="2"/>
  <c r="AG351" i="2"/>
  <c r="AG350" i="2"/>
  <c r="AG349" i="2"/>
  <c r="AG348" i="2"/>
  <c r="AG347" i="2"/>
  <c r="AG346" i="2"/>
  <c r="AG345" i="2"/>
  <c r="AG344" i="2"/>
  <c r="AG343" i="2"/>
  <c r="AG342" i="2"/>
  <c r="AG341" i="2"/>
  <c r="AG340" i="2"/>
  <c r="AG339" i="2"/>
  <c r="AG338" i="2"/>
  <c r="AG337" i="2"/>
  <c r="AG336" i="2"/>
  <c r="AG335" i="2"/>
  <c r="AG334" i="2"/>
  <c r="AG333" i="2"/>
  <c r="AH353" i="2"/>
  <c r="AH352" i="2"/>
  <c r="AH351" i="2"/>
  <c r="AH350" i="2"/>
  <c r="AH349" i="2"/>
  <c r="AH348" i="2"/>
  <c r="AH347" i="2"/>
  <c r="AH346" i="2"/>
  <c r="AH345" i="2"/>
  <c r="AH344" i="2"/>
  <c r="AH343" i="2"/>
  <c r="AH342" i="2"/>
  <c r="AH341" i="2"/>
  <c r="AH340" i="2"/>
  <c r="AH339" i="2"/>
  <c r="AH338" i="2"/>
  <c r="AH337" i="2"/>
  <c r="AH336" i="2"/>
  <c r="AH335" i="2"/>
  <c r="AH334" i="2"/>
  <c r="AH333" i="2"/>
  <c r="AI353" i="2"/>
  <c r="AI352" i="2"/>
  <c r="AI351" i="2"/>
  <c r="AI350" i="2"/>
  <c r="AI349" i="2"/>
  <c r="AI348" i="2"/>
  <c r="AI347" i="2"/>
  <c r="AI346" i="2"/>
  <c r="AI345" i="2"/>
  <c r="AI344" i="2"/>
  <c r="AI343" i="2"/>
  <c r="AI342" i="2"/>
  <c r="AI341" i="2"/>
  <c r="AI340" i="2"/>
  <c r="AI339" i="2"/>
  <c r="AI338" i="2"/>
  <c r="AI337" i="2"/>
  <c r="AI336" i="2"/>
  <c r="AI335" i="2"/>
  <c r="AI334" i="2"/>
  <c r="AI333" i="2"/>
  <c r="AJ353" i="2"/>
  <c r="AJ352" i="2"/>
  <c r="AJ351" i="2"/>
  <c r="AJ350" i="2"/>
  <c r="AJ349" i="2"/>
  <c r="AJ348" i="2"/>
  <c r="AJ347" i="2"/>
  <c r="AJ346" i="2"/>
  <c r="AJ345" i="2"/>
  <c r="AJ344" i="2"/>
  <c r="AJ343" i="2"/>
  <c r="AJ342" i="2"/>
  <c r="AJ341" i="2"/>
  <c r="AJ340" i="2"/>
  <c r="AJ339" i="2"/>
  <c r="AJ338" i="2"/>
  <c r="AJ337" i="2"/>
  <c r="AJ336" i="2"/>
  <c r="AJ335" i="2"/>
  <c r="AJ334" i="2"/>
  <c r="AJ333" i="2"/>
  <c r="AK353" i="2"/>
  <c r="AK352" i="2"/>
  <c r="AK351" i="2"/>
  <c r="AK350" i="2"/>
  <c r="AK349" i="2"/>
  <c r="AK348" i="2"/>
  <c r="AK347" i="2"/>
  <c r="AK346" i="2"/>
  <c r="AK345" i="2"/>
  <c r="AK344" i="2"/>
  <c r="AK343" i="2"/>
  <c r="AK342" i="2"/>
  <c r="AK341" i="2"/>
  <c r="AK340" i="2"/>
  <c r="AK339" i="2"/>
  <c r="AK338" i="2"/>
  <c r="AK337" i="2"/>
  <c r="AK336" i="2"/>
  <c r="AK335" i="2"/>
  <c r="AK334" i="2"/>
  <c r="AK333" i="2"/>
  <c r="AL353" i="2"/>
  <c r="AL352" i="2"/>
  <c r="AL351" i="2"/>
  <c r="AL350" i="2"/>
  <c r="AL349" i="2"/>
  <c r="AL348" i="2"/>
  <c r="AL347" i="2"/>
  <c r="AL346" i="2"/>
  <c r="AL345" i="2"/>
  <c r="AL344" i="2"/>
  <c r="AL343" i="2"/>
  <c r="AL342" i="2"/>
  <c r="AL341" i="2"/>
  <c r="AL340" i="2"/>
  <c r="AL339" i="2"/>
  <c r="AL338" i="2"/>
  <c r="AL337" i="2"/>
  <c r="AL336" i="2"/>
  <c r="AL335" i="2"/>
  <c r="AL334" i="2"/>
  <c r="AL333" i="2"/>
  <c r="AM353" i="2"/>
  <c r="AM352" i="2"/>
  <c r="AM351" i="2"/>
  <c r="AM350" i="2"/>
  <c r="AM349" i="2"/>
  <c r="AM348" i="2"/>
  <c r="AM347" i="2"/>
  <c r="AM346" i="2"/>
  <c r="AM345" i="2"/>
  <c r="AM344" i="2"/>
  <c r="AM343" i="2"/>
  <c r="AM342" i="2"/>
  <c r="AM341" i="2"/>
  <c r="AM340" i="2"/>
  <c r="AM339" i="2"/>
  <c r="AM338" i="2"/>
  <c r="AM337" i="2"/>
  <c r="AM336" i="2"/>
  <c r="AM335" i="2"/>
  <c r="AM334" i="2"/>
  <c r="AM333" i="2"/>
  <c r="AU332" i="2"/>
  <c r="S190" i="2"/>
  <c r="S189" i="2"/>
  <c r="S188" i="2"/>
  <c r="S187" i="2"/>
  <c r="S186" i="2"/>
  <c r="S185" i="2"/>
  <c r="S184" i="2"/>
  <c r="S183" i="2"/>
  <c r="S182" i="2"/>
  <c r="S181" i="2"/>
  <c r="S180" i="2"/>
  <c r="S179" i="2"/>
  <c r="S178" i="2"/>
  <c r="S177" i="2"/>
  <c r="S176" i="2"/>
  <c r="S175" i="2"/>
  <c r="S249" i="16"/>
  <c r="S248" i="16"/>
  <c r="S247" i="16"/>
  <c r="S246" i="16"/>
  <c r="S245" i="16"/>
  <c r="S244" i="16"/>
  <c r="S243" i="16"/>
  <c r="S242" i="16"/>
  <c r="S241" i="16"/>
  <c r="S240" i="16"/>
  <c r="S239" i="16"/>
  <c r="S238" i="16"/>
  <c r="P21" i="3"/>
  <c r="T237" i="16"/>
  <c r="O42" i="11"/>
  <c r="T174" i="2"/>
  <c r="Q190" i="2"/>
  <c r="Q189" i="2"/>
  <c r="Q188" i="2"/>
  <c r="Q187" i="2"/>
  <c r="Q186" i="2"/>
  <c r="Q185" i="2"/>
  <c r="Q184" i="2"/>
  <c r="Q183" i="2"/>
  <c r="Q182" i="2"/>
  <c r="Q181" i="2"/>
  <c r="Q180" i="2"/>
  <c r="Q179" i="2"/>
  <c r="Q178" i="2"/>
  <c r="Q177" i="2"/>
  <c r="Q176" i="2"/>
  <c r="Q175" i="2"/>
  <c r="Q249" i="16"/>
  <c r="Q248" i="16"/>
  <c r="Q247" i="16"/>
  <c r="Q246" i="16"/>
  <c r="Q245" i="16"/>
  <c r="Q244" i="16"/>
  <c r="Q243" i="16"/>
  <c r="Q242" i="16"/>
  <c r="Q241" i="16"/>
  <c r="Q240" i="16"/>
  <c r="Q239" i="16"/>
  <c r="Q238" i="16"/>
  <c r="R237" i="16"/>
  <c r="M42" i="11"/>
  <c r="R174" i="2"/>
  <c r="R168" i="2"/>
  <c r="R167" i="2"/>
  <c r="R166" i="2"/>
  <c r="R165" i="2"/>
  <c r="R164" i="2"/>
  <c r="R229" i="16"/>
  <c r="R228" i="16"/>
  <c r="R227" i="16"/>
  <c r="R226" i="16"/>
  <c r="R225" i="16"/>
  <c r="R224" i="16"/>
  <c r="R223" i="16"/>
  <c r="R222" i="16"/>
  <c r="R221" i="16"/>
  <c r="R220" i="16"/>
  <c r="R219" i="16"/>
  <c r="R218" i="16"/>
  <c r="R217" i="16"/>
  <c r="R216" i="16"/>
  <c r="R215" i="16"/>
  <c r="R214" i="16"/>
  <c r="R213" i="16"/>
  <c r="T168" i="2"/>
  <c r="T167" i="2"/>
  <c r="T166" i="2"/>
  <c r="T165" i="2"/>
  <c r="T164" i="2"/>
  <c r="T229" i="16"/>
  <c r="T228" i="16"/>
  <c r="T227" i="16"/>
  <c r="T226" i="16"/>
  <c r="T225" i="16"/>
  <c r="T224" i="16"/>
  <c r="T223" i="16"/>
  <c r="T222" i="16"/>
  <c r="T221" i="16"/>
  <c r="T220" i="16"/>
  <c r="T219" i="16"/>
  <c r="T218" i="16"/>
  <c r="T217" i="16"/>
  <c r="T216" i="16"/>
  <c r="T215" i="16"/>
  <c r="T214" i="16"/>
  <c r="T213" i="16"/>
  <c r="Q19" i="3"/>
  <c r="U212" i="16"/>
  <c r="P18" i="11"/>
  <c r="U163" i="2"/>
  <c r="AU354" i="2" l="1"/>
  <c r="AZ354" i="2"/>
  <c r="U168" i="2"/>
  <c r="U167" i="2"/>
  <c r="U166" i="2"/>
  <c r="U165" i="2"/>
  <c r="U164" i="2"/>
  <c r="U229" i="16"/>
  <c r="U228" i="16"/>
  <c r="U227" i="16"/>
  <c r="U226" i="16"/>
  <c r="U225" i="16"/>
  <c r="U224" i="16"/>
  <c r="U223" i="16"/>
  <c r="U222" i="16"/>
  <c r="U221" i="16"/>
  <c r="U220" i="16"/>
  <c r="U219" i="16"/>
  <c r="U218" i="16"/>
  <c r="U217" i="16"/>
  <c r="U216" i="16"/>
  <c r="U215" i="16"/>
  <c r="U214" i="16"/>
  <c r="U213" i="16"/>
  <c r="R19" i="3"/>
  <c r="V212" i="16"/>
  <c r="Q18" i="11"/>
  <c r="V163" i="2"/>
  <c r="R190" i="2"/>
  <c r="R189" i="2"/>
  <c r="R188" i="2"/>
  <c r="R187" i="2"/>
  <c r="R186" i="2"/>
  <c r="R185" i="2"/>
  <c r="R184" i="2"/>
  <c r="R183" i="2"/>
  <c r="R182" i="2"/>
  <c r="R181" i="2"/>
  <c r="R180" i="2"/>
  <c r="R179" i="2"/>
  <c r="R178" i="2"/>
  <c r="R177" i="2"/>
  <c r="R176" i="2"/>
  <c r="R175" i="2"/>
  <c r="R249" i="16"/>
  <c r="R248" i="16"/>
  <c r="R247" i="16"/>
  <c r="R246" i="16"/>
  <c r="R245" i="16"/>
  <c r="R244" i="16"/>
  <c r="R243" i="16"/>
  <c r="R242" i="16"/>
  <c r="R241" i="16"/>
  <c r="R240" i="16"/>
  <c r="R239" i="16"/>
  <c r="R238" i="16"/>
  <c r="T190" i="2"/>
  <c r="T189" i="2"/>
  <c r="T188" i="2"/>
  <c r="T187" i="2"/>
  <c r="T186" i="2"/>
  <c r="T185" i="2"/>
  <c r="T184" i="2"/>
  <c r="T183" i="2"/>
  <c r="T182" i="2"/>
  <c r="T181" i="2"/>
  <c r="T180" i="2"/>
  <c r="T179" i="2"/>
  <c r="T178" i="2"/>
  <c r="T177" i="2"/>
  <c r="T176" i="2"/>
  <c r="T175" i="2"/>
  <c r="T249" i="16"/>
  <c r="T248" i="16"/>
  <c r="T247" i="16"/>
  <c r="T246" i="16"/>
  <c r="T245" i="16"/>
  <c r="T244" i="16"/>
  <c r="T243" i="16"/>
  <c r="T242" i="16"/>
  <c r="T241" i="16"/>
  <c r="T240" i="16"/>
  <c r="T239" i="16"/>
  <c r="T238" i="16"/>
  <c r="Q21" i="3"/>
  <c r="U237" i="16"/>
  <c r="P42" i="11"/>
  <c r="U174" i="2"/>
  <c r="B374" i="2"/>
  <c r="D374" i="2" s="1"/>
  <c r="B373" i="2"/>
  <c r="D373" i="2" s="1"/>
  <c r="B372" i="2"/>
  <c r="D372" i="2" s="1"/>
  <c r="B371" i="2"/>
  <c r="D371" i="2" s="1"/>
  <c r="P197" i="2"/>
  <c r="P196" i="2"/>
  <c r="P195" i="2"/>
  <c r="P194" i="2"/>
  <c r="P193" i="2"/>
  <c r="P192" i="2"/>
  <c r="P256" i="16"/>
  <c r="P255" i="16"/>
  <c r="P254" i="16"/>
  <c r="P253" i="16"/>
  <c r="P252" i="16"/>
  <c r="P251" i="16"/>
  <c r="M22" i="3"/>
  <c r="Q250" i="16"/>
  <c r="L61" i="11"/>
  <c r="Q191" i="2"/>
  <c r="O22" i="3"/>
  <c r="S250" i="16"/>
  <c r="N61" i="11"/>
  <c r="S191" i="2"/>
  <c r="O211" i="2"/>
  <c r="O210" i="2"/>
  <c r="O209" i="2"/>
  <c r="O208" i="2"/>
  <c r="O207" i="2"/>
  <c r="O206" i="2"/>
  <c r="O205" i="2"/>
  <c r="O204" i="2"/>
  <c r="O203" i="2"/>
  <c r="O202" i="2"/>
  <c r="O201" i="2"/>
  <c r="O200" i="2"/>
  <c r="O199" i="2"/>
  <c r="O261" i="16"/>
  <c r="O260" i="16"/>
  <c r="O259" i="16"/>
  <c r="O258" i="16"/>
  <c r="N23" i="3"/>
  <c r="L23" i="3"/>
  <c r="P257" i="16"/>
  <c r="K24" i="11"/>
  <c r="V36" i="19"/>
  <c r="P198" i="2"/>
  <c r="AA16" i="4"/>
  <c r="Z12" i="9"/>
  <c r="Y62" i="9"/>
  <c r="Z21" i="4"/>
  <c r="Z20" i="4"/>
  <c r="Z19" i="4"/>
  <c r="Z18" i="4"/>
  <c r="Z17" i="4"/>
  <c r="AA22" i="4"/>
  <c r="Z13" i="9"/>
  <c r="Z59" i="4"/>
  <c r="Z58" i="4"/>
  <c r="Z57" i="4"/>
  <c r="Z56" i="4"/>
  <c r="Z55" i="4"/>
  <c r="Z54" i="4"/>
  <c r="Z53" i="4"/>
  <c r="Z52" i="4"/>
  <c r="Z51" i="4"/>
  <c r="Z50" i="4"/>
  <c r="Z49" i="4"/>
  <c r="Z48" i="4"/>
  <c r="Z47" i="4"/>
  <c r="Z46" i="4"/>
  <c r="Z45" i="4"/>
  <c r="Z44" i="4"/>
  <c r="Z43" i="4"/>
  <c r="Z42" i="4"/>
  <c r="Z41" i="4"/>
  <c r="Z40" i="4"/>
  <c r="Z39" i="4"/>
  <c r="Z38" i="4"/>
  <c r="Z37" i="4"/>
  <c r="Z36" i="4"/>
  <c r="Z35" i="4"/>
  <c r="Z34" i="4"/>
  <c r="Z33" i="4"/>
  <c r="Z32" i="4"/>
  <c r="Z31" i="4"/>
  <c r="Z30" i="4"/>
  <c r="Z29" i="4"/>
  <c r="Z28" i="4"/>
  <c r="Z27" i="4"/>
  <c r="Z26" i="4"/>
  <c r="Z25" i="4"/>
  <c r="Z24" i="4"/>
  <c r="Z23" i="4"/>
  <c r="AA60" i="4"/>
  <c r="AA61" i="4" s="1"/>
  <c r="Z14" i="9"/>
  <c r="AA62" i="4"/>
  <c r="Z16" i="9"/>
  <c r="Z65" i="4"/>
  <c r="Z64" i="4"/>
  <c r="Z63" i="4"/>
  <c r="AC74" i="4"/>
  <c r="AC73" i="4"/>
  <c r="AC72" i="4"/>
  <c r="AC71" i="4"/>
  <c r="AC70" i="4"/>
  <c r="AE20" i="9"/>
  <c r="AD69" i="4"/>
  <c r="AA75" i="4"/>
  <c r="Z22" i="9"/>
  <c r="Z86" i="4"/>
  <c r="Z85" i="4"/>
  <c r="Z84" i="4"/>
  <c r="Z83" i="4"/>
  <c r="Z82" i="4"/>
  <c r="Z81" i="4"/>
  <c r="Z80" i="4"/>
  <c r="Z79" i="4"/>
  <c r="Z78" i="4"/>
  <c r="Z77" i="4"/>
  <c r="Z76" i="4"/>
  <c r="AB89" i="4"/>
  <c r="AB88" i="4"/>
  <c r="AB24" i="9"/>
  <c r="AC87" i="4"/>
  <c r="AA93" i="4"/>
  <c r="Z31" i="9"/>
  <c r="AA95" i="4"/>
  <c r="Z33" i="9"/>
  <c r="AB35" i="9"/>
  <c r="AC97" i="4"/>
  <c r="AA98" i="4"/>
  <c r="AE39" i="9"/>
  <c r="AD99" i="4"/>
  <c r="AL99" i="4" s="1"/>
  <c r="AM99" i="4" s="1"/>
  <c r="AC117" i="4"/>
  <c r="AC116" i="4"/>
  <c r="AC115" i="4"/>
  <c r="AC114" i="4"/>
  <c r="AC113" i="4"/>
  <c r="AC112" i="4"/>
  <c r="AC111" i="4"/>
  <c r="AC110" i="4"/>
  <c r="AC109" i="4"/>
  <c r="AC108" i="4"/>
  <c r="AC107" i="4"/>
  <c r="AC106" i="4"/>
  <c r="AC105" i="4"/>
  <c r="AC104" i="4"/>
  <c r="AC103" i="4"/>
  <c r="AC102" i="4"/>
  <c r="AC101" i="4"/>
  <c r="AE40" i="9"/>
  <c r="AD100" i="4"/>
  <c r="W33" i="16"/>
  <c r="W32" i="16"/>
  <c r="W31" i="16"/>
  <c r="W30" i="16"/>
  <c r="W29" i="16"/>
  <c r="W28" i="16"/>
  <c r="W27" i="16"/>
  <c r="W33" i="2"/>
  <c r="W32" i="2"/>
  <c r="W31" i="2"/>
  <c r="W30" i="2"/>
  <c r="W29" i="2"/>
  <c r="W28" i="2"/>
  <c r="W27" i="2"/>
  <c r="W26" i="2"/>
  <c r="W25" i="2"/>
  <c r="W24" i="2"/>
  <c r="W23" i="2"/>
  <c r="W22" i="2"/>
  <c r="W21" i="2"/>
  <c r="W20" i="2"/>
  <c r="W19" i="2"/>
  <c r="W18" i="2"/>
  <c r="W17" i="2"/>
  <c r="W16" i="2"/>
  <c r="W15" i="2"/>
  <c r="W14" i="2"/>
  <c r="W13" i="2"/>
  <c r="W12" i="2"/>
  <c r="W11" i="2"/>
  <c r="W10" i="2"/>
  <c r="W9" i="2"/>
  <c r="T10" i="3"/>
  <c r="X8" i="2"/>
  <c r="X26" i="16"/>
  <c r="S37" i="11"/>
  <c r="W56" i="16"/>
  <c r="W55" i="16"/>
  <c r="W54" i="16"/>
  <c r="W53" i="16"/>
  <c r="W52" i="16"/>
  <c r="W51" i="16"/>
  <c r="W50" i="16"/>
  <c r="W49" i="16"/>
  <c r="W48" i="16"/>
  <c r="W47" i="16"/>
  <c r="W46" i="16"/>
  <c r="W45" i="16"/>
  <c r="W44" i="16"/>
  <c r="W43" i="16"/>
  <c r="W42" i="16"/>
  <c r="W41" i="16"/>
  <c r="W49" i="2"/>
  <c r="W48" i="2"/>
  <c r="W47" i="2"/>
  <c r="W46" i="2"/>
  <c r="W45" i="2"/>
  <c r="W44" i="2"/>
  <c r="W43" i="2"/>
  <c r="W42" i="2"/>
  <c r="W41" i="2"/>
  <c r="W40" i="2"/>
  <c r="W39" i="2"/>
  <c r="W38" i="2"/>
  <c r="W37" i="2"/>
  <c r="W36" i="2"/>
  <c r="W35" i="2"/>
  <c r="T11" i="3"/>
  <c r="X34" i="2"/>
  <c r="X40" i="16"/>
  <c r="S80" i="11"/>
  <c r="W62" i="16"/>
  <c r="W61" i="16"/>
  <c r="W63" i="2"/>
  <c r="W62" i="2"/>
  <c r="W61" i="2"/>
  <c r="W60" i="2"/>
  <c r="W59" i="2"/>
  <c r="W58" i="2"/>
  <c r="W57" i="2"/>
  <c r="W56" i="2"/>
  <c r="W55" i="2"/>
  <c r="W54" i="2"/>
  <c r="W53" i="2"/>
  <c r="W52" i="2"/>
  <c r="W51" i="2"/>
  <c r="T12" i="3"/>
  <c r="X50" i="2"/>
  <c r="X60" i="16"/>
  <c r="S46" i="11"/>
  <c r="W25" i="16"/>
  <c r="W24" i="16"/>
  <c r="W23" i="16"/>
  <c r="W22" i="16"/>
  <c r="W21" i="16"/>
  <c r="W20" i="16"/>
  <c r="W19" i="16"/>
  <c r="W18" i="16"/>
  <c r="W74" i="2"/>
  <c r="W73" i="2"/>
  <c r="W72" i="2"/>
  <c r="W71" i="2"/>
  <c r="W70" i="2"/>
  <c r="W69" i="2"/>
  <c r="W68" i="2"/>
  <c r="W67" i="2"/>
  <c r="W66" i="2"/>
  <c r="W65" i="2"/>
  <c r="T13" i="3"/>
  <c r="X64" i="2"/>
  <c r="X17" i="16"/>
  <c r="W89" i="16"/>
  <c r="W88" i="16"/>
  <c r="W87" i="16"/>
  <c r="W86" i="16"/>
  <c r="W85" i="16"/>
  <c r="W84" i="16"/>
  <c r="W83" i="16"/>
  <c r="W82" i="16"/>
  <c r="W81" i="16"/>
  <c r="W80" i="16"/>
  <c r="W79" i="16"/>
  <c r="W78" i="16"/>
  <c r="W110" i="2"/>
  <c r="W109" i="2"/>
  <c r="W108" i="2"/>
  <c r="W107" i="2"/>
  <c r="W106" i="2"/>
  <c r="W105" i="2"/>
  <c r="W104" i="2"/>
  <c r="W103" i="2"/>
  <c r="W102" i="2"/>
  <c r="W101" i="2"/>
  <c r="W100" i="2"/>
  <c r="W99" i="2"/>
  <c r="W98" i="2"/>
  <c r="W97" i="2"/>
  <c r="W96" i="2"/>
  <c r="W95" i="2"/>
  <c r="W94" i="2"/>
  <c r="W93" i="2"/>
  <c r="W92" i="2"/>
  <c r="W91" i="2"/>
  <c r="W90" i="2"/>
  <c r="W89" i="2"/>
  <c r="W88" i="2"/>
  <c r="W87" i="2"/>
  <c r="W86" i="2"/>
  <c r="W85" i="2"/>
  <c r="W84" i="2"/>
  <c r="W83" i="2"/>
  <c r="W82" i="2"/>
  <c r="W81" i="2"/>
  <c r="W80" i="2"/>
  <c r="W79" i="2"/>
  <c r="W78" i="2"/>
  <c r="W77" i="2"/>
  <c r="W76" i="2"/>
  <c r="T14" i="3"/>
  <c r="X75" i="2"/>
  <c r="X77" i="16"/>
  <c r="S8" i="11"/>
  <c r="W178" i="16"/>
  <c r="W177" i="16"/>
  <c r="W176" i="16"/>
  <c r="W175" i="16"/>
  <c r="W174" i="16"/>
  <c r="W173" i="16"/>
  <c r="W172" i="16"/>
  <c r="W171" i="16"/>
  <c r="W170" i="16"/>
  <c r="W169" i="16"/>
  <c r="W168" i="16"/>
  <c r="W167" i="16"/>
  <c r="W166" i="16"/>
  <c r="W165" i="16"/>
  <c r="W164" i="16"/>
  <c r="W163" i="16"/>
  <c r="W162" i="16"/>
  <c r="W161" i="16"/>
  <c r="W160" i="16"/>
  <c r="W159" i="16"/>
  <c r="W158" i="16"/>
  <c r="W157" i="16"/>
  <c r="W156" i="16"/>
  <c r="W155" i="16"/>
  <c r="W154" i="16"/>
  <c r="W153" i="16"/>
  <c r="W152" i="16"/>
  <c r="W151" i="16"/>
  <c r="W150" i="16"/>
  <c r="W149" i="16"/>
  <c r="W148" i="16"/>
  <c r="W147" i="16"/>
  <c r="W146" i="16"/>
  <c r="W145" i="16"/>
  <c r="W144" i="16"/>
  <c r="W143" i="16"/>
  <c r="W142" i="16"/>
  <c r="W141" i="16"/>
  <c r="W140" i="16"/>
  <c r="W139" i="16"/>
  <c r="W138" i="16"/>
  <c r="W137" i="16"/>
  <c r="W136" i="16"/>
  <c r="W135" i="16"/>
  <c r="W134" i="16"/>
  <c r="W133" i="16"/>
  <c r="W132" i="16"/>
  <c r="W131" i="16"/>
  <c r="W130" i="16"/>
  <c r="W129" i="16"/>
  <c r="W143" i="2"/>
  <c r="W142" i="2"/>
  <c r="W141" i="2"/>
  <c r="W140" i="2"/>
  <c r="T16" i="3"/>
  <c r="X139" i="2"/>
  <c r="X128" i="16"/>
  <c r="S22" i="11"/>
  <c r="W201" i="16"/>
  <c r="W200" i="16"/>
  <c r="W199" i="16"/>
  <c r="W198" i="16"/>
  <c r="W197" i="16"/>
  <c r="W196" i="16"/>
  <c r="W195" i="16"/>
  <c r="W194" i="16"/>
  <c r="W193" i="16"/>
  <c r="W192" i="16"/>
  <c r="W191" i="16"/>
  <c r="W190" i="16"/>
  <c r="W189" i="16"/>
  <c r="W188" i="16"/>
  <c r="W187" i="16"/>
  <c r="W186" i="16"/>
  <c r="W185" i="16"/>
  <c r="W184" i="16"/>
  <c r="W183" i="16"/>
  <c r="W182" i="16"/>
  <c r="W181" i="16"/>
  <c r="W180" i="16"/>
  <c r="T17" i="3"/>
  <c r="X179" i="16"/>
  <c r="S87" i="11"/>
  <c r="X144" i="2"/>
  <c r="W162" i="2"/>
  <c r="W161" i="2"/>
  <c r="W160" i="2"/>
  <c r="W159" i="2"/>
  <c r="W158" i="2"/>
  <c r="W157" i="2"/>
  <c r="W156" i="2"/>
  <c r="W155" i="2"/>
  <c r="W154" i="2"/>
  <c r="W153" i="2"/>
  <c r="W152" i="2"/>
  <c r="W151" i="2"/>
  <c r="W150" i="2"/>
  <c r="W149" i="2"/>
  <c r="W148" i="2"/>
  <c r="W147" i="2"/>
  <c r="W146" i="2"/>
  <c r="W211" i="16"/>
  <c r="W210" i="16"/>
  <c r="W209" i="16"/>
  <c r="W208" i="16"/>
  <c r="W207" i="16"/>
  <c r="W206" i="16"/>
  <c r="W205" i="16"/>
  <c r="W204" i="16"/>
  <c r="W203" i="16"/>
  <c r="T18" i="3"/>
  <c r="X202" i="16"/>
  <c r="S23" i="11"/>
  <c r="X145" i="2"/>
  <c r="AD10" i="4"/>
  <c r="AD11" i="4" s="1"/>
  <c r="AE10" i="9"/>
  <c r="AB15" i="4"/>
  <c r="AB14" i="4"/>
  <c r="AB13" i="4"/>
  <c r="AB11" i="9"/>
  <c r="AC12" i="4"/>
  <c r="AC15" i="4" l="1"/>
  <c r="AC14" i="4"/>
  <c r="AC13" i="4"/>
  <c r="AE11" i="9"/>
  <c r="AD12" i="4"/>
  <c r="X162" i="2"/>
  <c r="X161" i="2"/>
  <c r="X160" i="2"/>
  <c r="X159" i="2"/>
  <c r="X158" i="2"/>
  <c r="X157" i="2"/>
  <c r="X156" i="2"/>
  <c r="X155" i="2"/>
  <c r="X154" i="2"/>
  <c r="X153" i="2"/>
  <c r="X152" i="2"/>
  <c r="X151" i="2"/>
  <c r="X150" i="2"/>
  <c r="X149" i="2"/>
  <c r="X148" i="2"/>
  <c r="X147" i="2"/>
  <c r="X146" i="2"/>
  <c r="X211" i="16"/>
  <c r="X210" i="16"/>
  <c r="X209" i="16"/>
  <c r="X208" i="16"/>
  <c r="X207" i="16"/>
  <c r="X206" i="16"/>
  <c r="X205" i="16"/>
  <c r="X204" i="16"/>
  <c r="X203" i="16"/>
  <c r="U18" i="3"/>
  <c r="Y202" i="16"/>
  <c r="T23" i="11"/>
  <c r="Y145" i="2"/>
  <c r="X201" i="16"/>
  <c r="X200" i="16"/>
  <c r="X199" i="16"/>
  <c r="X198" i="16"/>
  <c r="X197" i="16"/>
  <c r="X196" i="16"/>
  <c r="X195" i="16"/>
  <c r="X194" i="16"/>
  <c r="X193" i="16"/>
  <c r="X192" i="16"/>
  <c r="X191" i="16"/>
  <c r="X190" i="16"/>
  <c r="X189" i="16"/>
  <c r="X188" i="16"/>
  <c r="X187" i="16"/>
  <c r="X186" i="16"/>
  <c r="X185" i="16"/>
  <c r="X184" i="16"/>
  <c r="X183" i="16"/>
  <c r="X182" i="16"/>
  <c r="X181" i="16"/>
  <c r="X180" i="16"/>
  <c r="U17" i="3"/>
  <c r="Y179" i="16"/>
  <c r="T87" i="11"/>
  <c r="Y144" i="2"/>
  <c r="X178" i="16"/>
  <c r="X177" i="16"/>
  <c r="X176" i="16"/>
  <c r="X175" i="16"/>
  <c r="X174" i="16"/>
  <c r="X173" i="16"/>
  <c r="X172" i="16"/>
  <c r="X171" i="16"/>
  <c r="X170" i="16"/>
  <c r="X169" i="16"/>
  <c r="X168" i="16"/>
  <c r="X167" i="16"/>
  <c r="X166" i="16"/>
  <c r="X165" i="16"/>
  <c r="X164" i="16"/>
  <c r="X163" i="16"/>
  <c r="X162" i="16"/>
  <c r="X161" i="16"/>
  <c r="X160" i="16"/>
  <c r="X159" i="16"/>
  <c r="X158" i="16"/>
  <c r="X157" i="16"/>
  <c r="X156" i="16"/>
  <c r="X155" i="16"/>
  <c r="X154" i="16"/>
  <c r="X153" i="16"/>
  <c r="X152" i="16"/>
  <c r="X151" i="16"/>
  <c r="X150" i="16"/>
  <c r="X149" i="16"/>
  <c r="X148" i="16"/>
  <c r="X147" i="16"/>
  <c r="X146" i="16"/>
  <c r="X145" i="16"/>
  <c r="X144" i="16"/>
  <c r="X143" i="16"/>
  <c r="X142" i="16"/>
  <c r="X141" i="16"/>
  <c r="X140" i="16"/>
  <c r="X139" i="16"/>
  <c r="X138" i="16"/>
  <c r="X137" i="16"/>
  <c r="X136" i="16"/>
  <c r="X135" i="16"/>
  <c r="X134" i="16"/>
  <c r="X133" i="16"/>
  <c r="X132" i="16"/>
  <c r="X131" i="16"/>
  <c r="X130" i="16"/>
  <c r="X129" i="16"/>
  <c r="X143" i="2"/>
  <c r="X142" i="2"/>
  <c r="X141" i="2"/>
  <c r="X140" i="2"/>
  <c r="U16" i="3"/>
  <c r="Y139" i="2"/>
  <c r="Y128" i="16"/>
  <c r="T22" i="11"/>
  <c r="X89" i="16"/>
  <c r="X88" i="16"/>
  <c r="X87" i="16"/>
  <c r="X86" i="16"/>
  <c r="X85" i="16"/>
  <c r="X84" i="16"/>
  <c r="X83" i="16"/>
  <c r="X82" i="16"/>
  <c r="X81" i="16"/>
  <c r="X80" i="16"/>
  <c r="X79" i="16"/>
  <c r="X78" i="16"/>
  <c r="X110" i="2"/>
  <c r="X109" i="2"/>
  <c r="X108" i="2"/>
  <c r="X107" i="2"/>
  <c r="X106" i="2"/>
  <c r="X105" i="2"/>
  <c r="X104" i="2"/>
  <c r="X103" i="2"/>
  <c r="X102" i="2"/>
  <c r="X101" i="2"/>
  <c r="X100" i="2"/>
  <c r="X99" i="2"/>
  <c r="X98" i="2"/>
  <c r="X97" i="2"/>
  <c r="X96" i="2"/>
  <c r="X95" i="2"/>
  <c r="X94" i="2"/>
  <c r="X93" i="2"/>
  <c r="X92" i="2"/>
  <c r="X91" i="2"/>
  <c r="X90" i="2"/>
  <c r="X89" i="2"/>
  <c r="X88" i="2"/>
  <c r="X87" i="2"/>
  <c r="X86" i="2"/>
  <c r="X85" i="2"/>
  <c r="X84" i="2"/>
  <c r="X83" i="2"/>
  <c r="X82" i="2"/>
  <c r="X81" i="2"/>
  <c r="X80" i="2"/>
  <c r="X79" i="2"/>
  <c r="X78" i="2"/>
  <c r="X77" i="2"/>
  <c r="X76" i="2"/>
  <c r="U14" i="3"/>
  <c r="Y75" i="2"/>
  <c r="Y77" i="16"/>
  <c r="T8" i="11"/>
  <c r="X25" i="16"/>
  <c r="X24" i="16"/>
  <c r="X23" i="16"/>
  <c r="X22" i="16"/>
  <c r="X21" i="16"/>
  <c r="X20" i="16"/>
  <c r="X19" i="16"/>
  <c r="X18" i="16"/>
  <c r="X74" i="2"/>
  <c r="X73" i="2"/>
  <c r="X72" i="2"/>
  <c r="X71" i="2"/>
  <c r="X70" i="2"/>
  <c r="X69" i="2"/>
  <c r="X68" i="2"/>
  <c r="X67" i="2"/>
  <c r="X66" i="2"/>
  <c r="X65" i="2"/>
  <c r="U13" i="3"/>
  <c r="Y64" i="2"/>
  <c r="Y17" i="16"/>
  <c r="X62" i="16"/>
  <c r="X61" i="16"/>
  <c r="X63" i="2"/>
  <c r="X62" i="2"/>
  <c r="X61" i="2"/>
  <c r="X60" i="2"/>
  <c r="X59" i="2"/>
  <c r="X58" i="2"/>
  <c r="X57" i="2"/>
  <c r="X56" i="2"/>
  <c r="X55" i="2"/>
  <c r="X54" i="2"/>
  <c r="X53" i="2"/>
  <c r="X52" i="2"/>
  <c r="X51" i="2"/>
  <c r="U12" i="3"/>
  <c r="Y50" i="2"/>
  <c r="Y60" i="16"/>
  <c r="T46" i="11"/>
  <c r="X56" i="16"/>
  <c r="X55" i="16"/>
  <c r="X54" i="16"/>
  <c r="X53" i="16"/>
  <c r="X52" i="16"/>
  <c r="X51" i="16"/>
  <c r="X50" i="16"/>
  <c r="X49" i="16"/>
  <c r="X48" i="16"/>
  <c r="X47" i="16"/>
  <c r="X46" i="16"/>
  <c r="X45" i="16"/>
  <c r="X44" i="16"/>
  <c r="X43" i="16"/>
  <c r="X42" i="16"/>
  <c r="X41" i="16"/>
  <c r="X49" i="2"/>
  <c r="X48" i="2"/>
  <c r="X47" i="2"/>
  <c r="X46" i="2"/>
  <c r="X45" i="2"/>
  <c r="X44" i="2"/>
  <c r="X43" i="2"/>
  <c r="X42" i="2"/>
  <c r="X41" i="2"/>
  <c r="X40" i="2"/>
  <c r="X39" i="2"/>
  <c r="X38" i="2"/>
  <c r="X37" i="2"/>
  <c r="X36" i="2"/>
  <c r="X35" i="2"/>
  <c r="U11" i="3"/>
  <c r="Y34" i="2"/>
  <c r="Y40" i="16"/>
  <c r="T80" i="11"/>
  <c r="X33" i="16"/>
  <c r="X32" i="16"/>
  <c r="X31" i="16"/>
  <c r="X30" i="16"/>
  <c r="X29" i="16"/>
  <c r="X28" i="16"/>
  <c r="X27" i="16"/>
  <c r="X33" i="2"/>
  <c r="X32" i="2"/>
  <c r="X31" i="2"/>
  <c r="X30" i="2"/>
  <c r="X29" i="2"/>
  <c r="X28" i="2"/>
  <c r="X27" i="2"/>
  <c r="X26" i="2"/>
  <c r="X25" i="2"/>
  <c r="X24" i="2"/>
  <c r="X23" i="2"/>
  <c r="X22" i="2"/>
  <c r="X21" i="2"/>
  <c r="X20" i="2"/>
  <c r="X19" i="2"/>
  <c r="X18" i="2"/>
  <c r="X17" i="2"/>
  <c r="X16" i="2"/>
  <c r="X15" i="2"/>
  <c r="X14" i="2"/>
  <c r="X13" i="2"/>
  <c r="X12" i="2"/>
  <c r="X11" i="2"/>
  <c r="X10" i="2"/>
  <c r="X9" i="2"/>
  <c r="U10" i="3"/>
  <c r="Y8" i="2"/>
  <c r="Y26" i="16"/>
  <c r="T37" i="11"/>
  <c r="AD117" i="4"/>
  <c r="AD116" i="4"/>
  <c r="AD115" i="4"/>
  <c r="AD114" i="4"/>
  <c r="AD113" i="4"/>
  <c r="AD112" i="4"/>
  <c r="AD111" i="4"/>
  <c r="AD110" i="4"/>
  <c r="AD109" i="4"/>
  <c r="AD108" i="4"/>
  <c r="AD107" i="4"/>
  <c r="AD106" i="4"/>
  <c r="AD105" i="4"/>
  <c r="AD104" i="4"/>
  <c r="AD103" i="4"/>
  <c r="AD102" i="4"/>
  <c r="AD101" i="4"/>
  <c r="AL100" i="4"/>
  <c r="AM100" i="4" s="1"/>
  <c r="AB98" i="4"/>
  <c r="AE35" i="9"/>
  <c r="AD97" i="4"/>
  <c r="AL97" i="4" s="1"/>
  <c r="AM97" i="4" s="1"/>
  <c r="AA33" i="9"/>
  <c r="AB95" i="4"/>
  <c r="AA31" i="9"/>
  <c r="AB93" i="4"/>
  <c r="AC89" i="4"/>
  <c r="AC88" i="4"/>
  <c r="AE24" i="9"/>
  <c r="AD87" i="4"/>
  <c r="AA22" i="9"/>
  <c r="AB75" i="4"/>
  <c r="AA86" i="4"/>
  <c r="AA85" i="4"/>
  <c r="AA84" i="4"/>
  <c r="AA83" i="4"/>
  <c r="AA82" i="4"/>
  <c r="AA81" i="4"/>
  <c r="AA80" i="4"/>
  <c r="AA79" i="4"/>
  <c r="AA78" i="4"/>
  <c r="AA77" i="4"/>
  <c r="AA76" i="4"/>
  <c r="AD74" i="4"/>
  <c r="AD73" i="4"/>
  <c r="AD72" i="4"/>
  <c r="AD71" i="4"/>
  <c r="AD70" i="4"/>
  <c r="AL69" i="4"/>
  <c r="AM69" i="4" s="1"/>
  <c r="AA16" i="9"/>
  <c r="AB62" i="4"/>
  <c r="AA65" i="4"/>
  <c r="AA64" i="4"/>
  <c r="AA63" i="4"/>
  <c r="AA14" i="9"/>
  <c r="AB60" i="4"/>
  <c r="AB61" i="4" s="1"/>
  <c r="AA13" i="9"/>
  <c r="AB22" i="4"/>
  <c r="AA59" i="4"/>
  <c r="AA58" i="4"/>
  <c r="AA57" i="4"/>
  <c r="AA56" i="4"/>
  <c r="AA55" i="4"/>
  <c r="AA54" i="4"/>
  <c r="AA53" i="4"/>
  <c r="AA52" i="4"/>
  <c r="AA51" i="4"/>
  <c r="AA50" i="4"/>
  <c r="AA49" i="4"/>
  <c r="AA48" i="4"/>
  <c r="AA47" i="4"/>
  <c r="AA46" i="4"/>
  <c r="AA45" i="4"/>
  <c r="AA44" i="4"/>
  <c r="AA43" i="4"/>
  <c r="AA42" i="4"/>
  <c r="AA41" i="4"/>
  <c r="AA40" i="4"/>
  <c r="AA39" i="4"/>
  <c r="AA38" i="4"/>
  <c r="AA37" i="4"/>
  <c r="AA36" i="4"/>
  <c r="AA35" i="4"/>
  <c r="AA34" i="4"/>
  <c r="AA33" i="4"/>
  <c r="AA32" i="4"/>
  <c r="AA31" i="4"/>
  <c r="AA30" i="4"/>
  <c r="AA29" i="4"/>
  <c r="AA28" i="4"/>
  <c r="AA27" i="4"/>
  <c r="AA26" i="4"/>
  <c r="AA25" i="4"/>
  <c r="AA24" i="4"/>
  <c r="AA23" i="4"/>
  <c r="AA12" i="9"/>
  <c r="AB16" i="4"/>
  <c r="Z62" i="9"/>
  <c r="AA21" i="4"/>
  <c r="AA20" i="4"/>
  <c r="AA19" i="4"/>
  <c r="AA18" i="4"/>
  <c r="AA17" i="4"/>
  <c r="P211" i="2"/>
  <c r="P210" i="2"/>
  <c r="P209" i="2"/>
  <c r="P208" i="2"/>
  <c r="P207" i="2"/>
  <c r="P206" i="2"/>
  <c r="P205" i="2"/>
  <c r="P204" i="2"/>
  <c r="P203" i="2"/>
  <c r="P202" i="2"/>
  <c r="P201" i="2"/>
  <c r="P200" i="2"/>
  <c r="P199" i="2"/>
  <c r="P261" i="16"/>
  <c r="P260" i="16"/>
  <c r="P259" i="16"/>
  <c r="P258" i="16"/>
  <c r="M23" i="3"/>
  <c r="Q257" i="16"/>
  <c r="L24" i="11"/>
  <c r="Q198" i="2"/>
  <c r="O23" i="3"/>
  <c r="S257" i="16"/>
  <c r="N24" i="11"/>
  <c r="S198" i="2"/>
  <c r="S197" i="2"/>
  <c r="S196" i="2"/>
  <c r="S195" i="2"/>
  <c r="S194" i="2"/>
  <c r="S193" i="2"/>
  <c r="S192" i="2"/>
  <c r="S256" i="16"/>
  <c r="S255" i="16"/>
  <c r="S254" i="16"/>
  <c r="S253" i="16"/>
  <c r="S252" i="16"/>
  <c r="S251" i="16"/>
  <c r="P22" i="3"/>
  <c r="T250" i="16"/>
  <c r="O61" i="11"/>
  <c r="T191" i="2"/>
  <c r="Q197" i="2"/>
  <c r="Q196" i="2"/>
  <c r="Q195" i="2"/>
  <c r="Q194" i="2"/>
  <c r="Q193" i="2"/>
  <c r="Q192" i="2"/>
  <c r="Q256" i="16"/>
  <c r="Q255" i="16"/>
  <c r="Q254" i="16"/>
  <c r="Q253" i="16"/>
  <c r="Q252" i="16"/>
  <c r="Q251" i="16"/>
  <c r="R250" i="16"/>
  <c r="M61" i="11"/>
  <c r="R191" i="2"/>
  <c r="B378" i="2"/>
  <c r="D378" i="2" s="1"/>
  <c r="B377" i="2"/>
  <c r="D377" i="2" s="1"/>
  <c r="B376" i="2"/>
  <c r="D376" i="2" s="1"/>
  <c r="B375" i="2"/>
  <c r="D375" i="2" s="1"/>
  <c r="U190" i="2"/>
  <c r="U189" i="2"/>
  <c r="U188" i="2"/>
  <c r="U187" i="2"/>
  <c r="U186" i="2"/>
  <c r="U185" i="2"/>
  <c r="U184" i="2"/>
  <c r="U183" i="2"/>
  <c r="U182" i="2"/>
  <c r="U181" i="2"/>
  <c r="U180" i="2"/>
  <c r="U179" i="2"/>
  <c r="U178" i="2"/>
  <c r="U177" i="2"/>
  <c r="U176" i="2"/>
  <c r="U175" i="2"/>
  <c r="U249" i="16"/>
  <c r="U248" i="16"/>
  <c r="U247" i="16"/>
  <c r="U246" i="16"/>
  <c r="U245" i="16"/>
  <c r="U244" i="16"/>
  <c r="U243" i="16"/>
  <c r="U242" i="16"/>
  <c r="U241" i="16"/>
  <c r="U240" i="16"/>
  <c r="U239" i="16"/>
  <c r="U238" i="16"/>
  <c r="R21" i="3"/>
  <c r="V237" i="16"/>
  <c r="Q42" i="11"/>
  <c r="V174" i="2"/>
  <c r="V168" i="2"/>
  <c r="V167" i="2"/>
  <c r="V166" i="2"/>
  <c r="V165" i="2"/>
  <c r="V164" i="2"/>
  <c r="V229" i="16"/>
  <c r="V228" i="16"/>
  <c r="V227" i="16"/>
  <c r="V226" i="16"/>
  <c r="V225" i="16"/>
  <c r="V224" i="16"/>
  <c r="V223" i="16"/>
  <c r="V222" i="16"/>
  <c r="V221" i="16"/>
  <c r="V220" i="16"/>
  <c r="V219" i="16"/>
  <c r="V218" i="16"/>
  <c r="V217" i="16"/>
  <c r="V216" i="16"/>
  <c r="V215" i="16"/>
  <c r="V214" i="16"/>
  <c r="V213" i="16"/>
  <c r="S19" i="3"/>
  <c r="W212" i="16"/>
  <c r="R18" i="11"/>
  <c r="W163" i="2"/>
  <c r="W168" i="2" l="1"/>
  <c r="W167" i="2"/>
  <c r="W166" i="2"/>
  <c r="W165" i="2"/>
  <c r="W164" i="2"/>
  <c r="W229" i="16"/>
  <c r="W228" i="16"/>
  <c r="W227" i="16"/>
  <c r="W226" i="16"/>
  <c r="W225" i="16"/>
  <c r="W224" i="16"/>
  <c r="W223" i="16"/>
  <c r="W222" i="16"/>
  <c r="W221" i="16"/>
  <c r="W220" i="16"/>
  <c r="W219" i="16"/>
  <c r="W218" i="16"/>
  <c r="W217" i="16"/>
  <c r="W216" i="16"/>
  <c r="W215" i="16"/>
  <c r="W214" i="16"/>
  <c r="W213" i="16"/>
  <c r="T19" i="3"/>
  <c r="X212" i="16"/>
  <c r="S18" i="11"/>
  <c r="X163" i="2"/>
  <c r="V190" i="2"/>
  <c r="V189" i="2"/>
  <c r="V188" i="2"/>
  <c r="V187" i="2"/>
  <c r="V186" i="2"/>
  <c r="V185" i="2"/>
  <c r="V184" i="2"/>
  <c r="V183" i="2"/>
  <c r="V182" i="2"/>
  <c r="V181" i="2"/>
  <c r="V180" i="2"/>
  <c r="V179" i="2"/>
  <c r="V178" i="2"/>
  <c r="V177" i="2"/>
  <c r="V176" i="2"/>
  <c r="V175" i="2"/>
  <c r="V249" i="16"/>
  <c r="V248" i="16"/>
  <c r="V247" i="16"/>
  <c r="V246" i="16"/>
  <c r="V245" i="16"/>
  <c r="V244" i="16"/>
  <c r="V243" i="16"/>
  <c r="V242" i="16"/>
  <c r="V241" i="16"/>
  <c r="V240" i="16"/>
  <c r="V239" i="16"/>
  <c r="V238" i="16"/>
  <c r="S21" i="3"/>
  <c r="W237" i="16"/>
  <c r="R42" i="11"/>
  <c r="W174" i="2"/>
  <c r="B387" i="2"/>
  <c r="D387" i="2" s="1"/>
  <c r="B386" i="2"/>
  <c r="D386" i="2" s="1"/>
  <c r="B385" i="2"/>
  <c r="D385" i="2" s="1"/>
  <c r="B384" i="2"/>
  <c r="D384" i="2" s="1"/>
  <c r="B383" i="2"/>
  <c r="D383" i="2" s="1"/>
  <c r="B382" i="2"/>
  <c r="D382" i="2" s="1"/>
  <c r="B381" i="2"/>
  <c r="D381" i="2" s="1"/>
  <c r="B380" i="2"/>
  <c r="D380" i="2" s="1"/>
  <c r="B379" i="2"/>
  <c r="D379" i="2" s="1"/>
  <c r="R197" i="2"/>
  <c r="R196" i="2"/>
  <c r="R195" i="2"/>
  <c r="R194" i="2"/>
  <c r="R193" i="2"/>
  <c r="R192" i="2"/>
  <c r="R256" i="16"/>
  <c r="R255" i="16"/>
  <c r="R254" i="16"/>
  <c r="R253" i="16"/>
  <c r="R252" i="16"/>
  <c r="R251" i="16"/>
  <c r="T197" i="2"/>
  <c r="T196" i="2"/>
  <c r="T195" i="2"/>
  <c r="T194" i="2"/>
  <c r="T193" i="2"/>
  <c r="T192" i="2"/>
  <c r="T256" i="16"/>
  <c r="T255" i="16"/>
  <c r="T254" i="16"/>
  <c r="T253" i="16"/>
  <c r="T252" i="16"/>
  <c r="T251" i="16"/>
  <c r="Q22" i="3"/>
  <c r="U250" i="16"/>
  <c r="P61" i="11"/>
  <c r="U191" i="2"/>
  <c r="S211" i="2"/>
  <c r="S210" i="2"/>
  <c r="S209" i="2"/>
  <c r="S208" i="2"/>
  <c r="S207" i="2"/>
  <c r="S206" i="2"/>
  <c r="S205" i="2"/>
  <c r="S204" i="2"/>
  <c r="S203" i="2"/>
  <c r="S202" i="2"/>
  <c r="S201" i="2"/>
  <c r="S200" i="2"/>
  <c r="S199" i="2"/>
  <c r="S261" i="16"/>
  <c r="S260" i="16"/>
  <c r="S259" i="16"/>
  <c r="S258" i="16"/>
  <c r="P23" i="3"/>
  <c r="T257" i="16"/>
  <c r="O24" i="11"/>
  <c r="T198" i="2"/>
  <c r="Q211" i="2"/>
  <c r="Q210" i="2"/>
  <c r="Q209" i="2"/>
  <c r="Q208" i="2"/>
  <c r="Q207" i="2"/>
  <c r="Q206" i="2"/>
  <c r="Q205" i="2"/>
  <c r="Q204" i="2"/>
  <c r="Q203" i="2"/>
  <c r="Q202" i="2"/>
  <c r="Q201" i="2"/>
  <c r="Q200" i="2"/>
  <c r="Q199" i="2"/>
  <c r="Q261" i="16"/>
  <c r="Q260" i="16"/>
  <c r="Q259" i="16"/>
  <c r="Q258" i="16"/>
  <c r="R257" i="16"/>
  <c r="M24" i="11"/>
  <c r="R198" i="2"/>
  <c r="AB21" i="4"/>
  <c r="AB20" i="4"/>
  <c r="AB19" i="4"/>
  <c r="AB18" i="4"/>
  <c r="AB17" i="4"/>
  <c r="AB12" i="9"/>
  <c r="AC16" i="4"/>
  <c r="AA62" i="9"/>
  <c r="AB59" i="4"/>
  <c r="AB58" i="4"/>
  <c r="AB57" i="4"/>
  <c r="AB56" i="4"/>
  <c r="AB55" i="4"/>
  <c r="AB54" i="4"/>
  <c r="AB53" i="4"/>
  <c r="AB52" i="4"/>
  <c r="AB51" i="4"/>
  <c r="AB50" i="4"/>
  <c r="AB49" i="4"/>
  <c r="AB48" i="4"/>
  <c r="AB47" i="4"/>
  <c r="AB46" i="4"/>
  <c r="AB45" i="4"/>
  <c r="AB44" i="4"/>
  <c r="AB43" i="4"/>
  <c r="AB42" i="4"/>
  <c r="AB41" i="4"/>
  <c r="AB40" i="4"/>
  <c r="AB39" i="4"/>
  <c r="AB38" i="4"/>
  <c r="AB37" i="4"/>
  <c r="AB36" i="4"/>
  <c r="AB35" i="4"/>
  <c r="AB34" i="4"/>
  <c r="AB33" i="4"/>
  <c r="AB32" i="4"/>
  <c r="AB31" i="4"/>
  <c r="AB30" i="4"/>
  <c r="AB29" i="4"/>
  <c r="AB28" i="4"/>
  <c r="AB27" i="4"/>
  <c r="AB26" i="4"/>
  <c r="AB25" i="4"/>
  <c r="AB24" i="4"/>
  <c r="AB23" i="4"/>
  <c r="AB13" i="9"/>
  <c r="AC22" i="4"/>
  <c r="AB14" i="9"/>
  <c r="AC60" i="4"/>
  <c r="AC61" i="4" s="1"/>
  <c r="AB65" i="4"/>
  <c r="AB64" i="4"/>
  <c r="AB63" i="4"/>
  <c r="AB16" i="9"/>
  <c r="AC62" i="4"/>
  <c r="AB86" i="4"/>
  <c r="AB85" i="4"/>
  <c r="AB84" i="4"/>
  <c r="AB83" i="4"/>
  <c r="AB82" i="4"/>
  <c r="AB81" i="4"/>
  <c r="AB80" i="4"/>
  <c r="AB79" i="4"/>
  <c r="AB78" i="4"/>
  <c r="AB77" i="4"/>
  <c r="AB76" i="4"/>
  <c r="AB22" i="9"/>
  <c r="AC75" i="4"/>
  <c r="AD89" i="4"/>
  <c r="AD88" i="4"/>
  <c r="AL87" i="4"/>
  <c r="AM87" i="4" s="1"/>
  <c r="AB31" i="9"/>
  <c r="AC93" i="4"/>
  <c r="AB33" i="9"/>
  <c r="AC95" i="4"/>
  <c r="AB37" i="9"/>
  <c r="AC98" i="4"/>
  <c r="Y33" i="16"/>
  <c r="Y32" i="16"/>
  <c r="Y31" i="16"/>
  <c r="Y30" i="16"/>
  <c r="Y29" i="16"/>
  <c r="Y28" i="16"/>
  <c r="Y27" i="16"/>
  <c r="Y33" i="2"/>
  <c r="Y32" i="2"/>
  <c r="Y31" i="2"/>
  <c r="Y30" i="2"/>
  <c r="Y29" i="2"/>
  <c r="Y28" i="2"/>
  <c r="Y27" i="2"/>
  <c r="Y26" i="2"/>
  <c r="Y25" i="2"/>
  <c r="Y24" i="2"/>
  <c r="Y23" i="2"/>
  <c r="Y22" i="2"/>
  <c r="Y21" i="2"/>
  <c r="Y20" i="2"/>
  <c r="Y19" i="2"/>
  <c r="Y18" i="2"/>
  <c r="Y17" i="2"/>
  <c r="Y16" i="2"/>
  <c r="Y15" i="2"/>
  <c r="Y14" i="2"/>
  <c r="Y13" i="2"/>
  <c r="Y12" i="2"/>
  <c r="Y11" i="2"/>
  <c r="Y10" i="2"/>
  <c r="Y9" i="2"/>
  <c r="V10" i="3"/>
  <c r="Z8" i="2"/>
  <c r="U37" i="11"/>
  <c r="Y56" i="16"/>
  <c r="Y55" i="16"/>
  <c r="Y54" i="16"/>
  <c r="Y53" i="16"/>
  <c r="Y52" i="16"/>
  <c r="Y51" i="16"/>
  <c r="Y50" i="16"/>
  <c r="Y49" i="16"/>
  <c r="Y48" i="16"/>
  <c r="Y47" i="16"/>
  <c r="Y46" i="16"/>
  <c r="Y45" i="16"/>
  <c r="Y44" i="16"/>
  <c r="Y43" i="16"/>
  <c r="Y42" i="16"/>
  <c r="Y41" i="16"/>
  <c r="Y49" i="2"/>
  <c r="Y48" i="2"/>
  <c r="Y47" i="2"/>
  <c r="Y46" i="2"/>
  <c r="Y45" i="2"/>
  <c r="Y44" i="2"/>
  <c r="Y43" i="2"/>
  <c r="Y42" i="2"/>
  <c r="Y41" i="2"/>
  <c r="Y40" i="2"/>
  <c r="Y39" i="2"/>
  <c r="Y38" i="2"/>
  <c r="Y37" i="2"/>
  <c r="Y36" i="2"/>
  <c r="Y35" i="2"/>
  <c r="V11" i="3"/>
  <c r="Z34" i="2"/>
  <c r="U80" i="11"/>
  <c r="Y62" i="16"/>
  <c r="Y61" i="16"/>
  <c r="Y63" i="2"/>
  <c r="Y62" i="2"/>
  <c r="Y61" i="2"/>
  <c r="Y60" i="2"/>
  <c r="Y59" i="2"/>
  <c r="Y58" i="2"/>
  <c r="Y57" i="2"/>
  <c r="Y56" i="2"/>
  <c r="Y55" i="2"/>
  <c r="Y54" i="2"/>
  <c r="Y53" i="2"/>
  <c r="Y52" i="2"/>
  <c r="Y51" i="2"/>
  <c r="V12" i="3"/>
  <c r="Z50" i="2"/>
  <c r="U46" i="11"/>
  <c r="Y25" i="16"/>
  <c r="Y24" i="16"/>
  <c r="Y23" i="16"/>
  <c r="Y22" i="16"/>
  <c r="Y21" i="16"/>
  <c r="Y20" i="16"/>
  <c r="Y19" i="16"/>
  <c r="Y18" i="16"/>
  <c r="Y74" i="2"/>
  <c r="Y73" i="2"/>
  <c r="Y72" i="2"/>
  <c r="Y71" i="2"/>
  <c r="Y70" i="2"/>
  <c r="Y69" i="2"/>
  <c r="Y68" i="2"/>
  <c r="Y67" i="2"/>
  <c r="Y66" i="2"/>
  <c r="Y65" i="2"/>
  <c r="V13" i="3"/>
  <c r="Z64" i="2"/>
  <c r="Y89" i="16"/>
  <c r="Y88" i="16"/>
  <c r="Y87" i="16"/>
  <c r="Y86" i="16"/>
  <c r="Y85" i="16"/>
  <c r="Y84" i="16"/>
  <c r="Y83" i="16"/>
  <c r="Y82" i="16"/>
  <c r="Y81" i="16"/>
  <c r="Y80" i="16"/>
  <c r="Y79" i="16"/>
  <c r="Y78" i="16"/>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V14" i="3"/>
  <c r="Z75" i="2"/>
  <c r="U8" i="11"/>
  <c r="Y178" i="16"/>
  <c r="Y177" i="16"/>
  <c r="Y176" i="16"/>
  <c r="Y175" i="16"/>
  <c r="Y174" i="16"/>
  <c r="Y173" i="16"/>
  <c r="Y172" i="16"/>
  <c r="Y171" i="16"/>
  <c r="Y170" i="16"/>
  <c r="Y169" i="16"/>
  <c r="Y168" i="16"/>
  <c r="Y167" i="16"/>
  <c r="Y166" i="16"/>
  <c r="Y165" i="16"/>
  <c r="Y164" i="16"/>
  <c r="Y163" i="16"/>
  <c r="Y162" i="16"/>
  <c r="Y161" i="16"/>
  <c r="Y160" i="16"/>
  <c r="Y159" i="16"/>
  <c r="Y158" i="16"/>
  <c r="Y157" i="16"/>
  <c r="Y156" i="16"/>
  <c r="Y155" i="16"/>
  <c r="Y154" i="16"/>
  <c r="Y153" i="16"/>
  <c r="Y152" i="16"/>
  <c r="Y151" i="16"/>
  <c r="Y150" i="16"/>
  <c r="Y149" i="16"/>
  <c r="Y148" i="16"/>
  <c r="Y147" i="16"/>
  <c r="Y146" i="16"/>
  <c r="Y145" i="16"/>
  <c r="Y144" i="16"/>
  <c r="Y143" i="16"/>
  <c r="Y142" i="16"/>
  <c r="Y141" i="16"/>
  <c r="Y140" i="16"/>
  <c r="Y139" i="16"/>
  <c r="Y138" i="16"/>
  <c r="Y137" i="16"/>
  <c r="Y136" i="16"/>
  <c r="Y135" i="16"/>
  <c r="Y134" i="16"/>
  <c r="Y133" i="16"/>
  <c r="Y132" i="16"/>
  <c r="Y131" i="16"/>
  <c r="Y130" i="16"/>
  <c r="Y129" i="16"/>
  <c r="Y143" i="2"/>
  <c r="Y142" i="2"/>
  <c r="Y141" i="2"/>
  <c r="Y140" i="2"/>
  <c r="V16" i="3"/>
  <c r="Z139" i="2"/>
  <c r="U22" i="11"/>
  <c r="Y201" i="16"/>
  <c r="Y200" i="16"/>
  <c r="Y199" i="16"/>
  <c r="Y198" i="16"/>
  <c r="Y197" i="16"/>
  <c r="Y196" i="16"/>
  <c r="Y195" i="16"/>
  <c r="Y194" i="16"/>
  <c r="Y193" i="16"/>
  <c r="Y192" i="16"/>
  <c r="Y191" i="16"/>
  <c r="Y190" i="16"/>
  <c r="Y189" i="16"/>
  <c r="Y188" i="16"/>
  <c r="Y187" i="16"/>
  <c r="Y186" i="16"/>
  <c r="Y185" i="16"/>
  <c r="Y184" i="16"/>
  <c r="Y183" i="16"/>
  <c r="Y182" i="16"/>
  <c r="Y181" i="16"/>
  <c r="Y180" i="16"/>
  <c r="V17" i="3"/>
  <c r="U87" i="11"/>
  <c r="Z144" i="2"/>
  <c r="Y162" i="2"/>
  <c r="Y161" i="2"/>
  <c r="Y160" i="2"/>
  <c r="Y159" i="2"/>
  <c r="Y158" i="2"/>
  <c r="Y157" i="2"/>
  <c r="Y156" i="2"/>
  <c r="Y155" i="2"/>
  <c r="Y154" i="2"/>
  <c r="Y153" i="2"/>
  <c r="Y152" i="2"/>
  <c r="Y151" i="2"/>
  <c r="Y150" i="2"/>
  <c r="Y149" i="2"/>
  <c r="Y148" i="2"/>
  <c r="Y147" i="2"/>
  <c r="Y146" i="2"/>
  <c r="Y211" i="16"/>
  <c r="Y210" i="16"/>
  <c r="Y209" i="16"/>
  <c r="Y208" i="16"/>
  <c r="Y207" i="16"/>
  <c r="Y206" i="16"/>
  <c r="Y205" i="16"/>
  <c r="Y204" i="16"/>
  <c r="Y203" i="16"/>
  <c r="V18" i="3"/>
  <c r="U23" i="11"/>
  <c r="Z145" i="2"/>
  <c r="AD15" i="4"/>
  <c r="AD14" i="4"/>
  <c r="AD13" i="4"/>
  <c r="AL12" i="4"/>
  <c r="AM12" i="4" s="1"/>
  <c r="Z162" i="2" l="1"/>
  <c r="Z161" i="2"/>
  <c r="Z160" i="2"/>
  <c r="Z159" i="2"/>
  <c r="Z158" i="2"/>
  <c r="Z157" i="2"/>
  <c r="Z156" i="2"/>
  <c r="Z155" i="2"/>
  <c r="Z154" i="2"/>
  <c r="Z153" i="2"/>
  <c r="Z152" i="2"/>
  <c r="Z151" i="2"/>
  <c r="Z150" i="2"/>
  <c r="Z149" i="2"/>
  <c r="Z148" i="2"/>
  <c r="Z147" i="2"/>
  <c r="Z146" i="2"/>
  <c r="W18" i="3"/>
  <c r="V23" i="11"/>
  <c r="AA145" i="2"/>
  <c r="W17" i="3"/>
  <c r="V87" i="11"/>
  <c r="AA144" i="2"/>
  <c r="Z143" i="2"/>
  <c r="Z142" i="2"/>
  <c r="Z141" i="2"/>
  <c r="Z140" i="2"/>
  <c r="W16" i="3"/>
  <c r="AA139" i="2"/>
  <c r="V22" i="11"/>
  <c r="Z110" i="2"/>
  <c r="Z109" i="2"/>
  <c r="Z108" i="2"/>
  <c r="Z107" i="2"/>
  <c r="Z106" i="2"/>
  <c r="Z105" i="2"/>
  <c r="Z104" i="2"/>
  <c r="Z103" i="2"/>
  <c r="Z102" i="2"/>
  <c r="Z101" i="2"/>
  <c r="Z100" i="2"/>
  <c r="Z99" i="2"/>
  <c r="Z98" i="2"/>
  <c r="Z97" i="2"/>
  <c r="Z96" i="2"/>
  <c r="Z95" i="2"/>
  <c r="Z94" i="2"/>
  <c r="Z93" i="2"/>
  <c r="Z92" i="2"/>
  <c r="Z91" i="2"/>
  <c r="Z90" i="2"/>
  <c r="Z89" i="2"/>
  <c r="Z88" i="2"/>
  <c r="Z87" i="2"/>
  <c r="Z86" i="2"/>
  <c r="Z85" i="2"/>
  <c r="Z84" i="2"/>
  <c r="Z83" i="2"/>
  <c r="Z82" i="2"/>
  <c r="Z81" i="2"/>
  <c r="Z80" i="2"/>
  <c r="Z79" i="2"/>
  <c r="Z78" i="2"/>
  <c r="Z77" i="2"/>
  <c r="Z76" i="2"/>
  <c r="W14" i="3"/>
  <c r="AA75" i="2"/>
  <c r="V8" i="11"/>
  <c r="Z74" i="2"/>
  <c r="Z73" i="2"/>
  <c r="Z72" i="2"/>
  <c r="Z71" i="2"/>
  <c r="Z70" i="2"/>
  <c r="Z69" i="2"/>
  <c r="Z68" i="2"/>
  <c r="Z67" i="2"/>
  <c r="Z66" i="2"/>
  <c r="Z65" i="2"/>
  <c r="W13" i="3"/>
  <c r="AA64" i="2"/>
  <c r="Z63" i="2"/>
  <c r="Z62" i="2"/>
  <c r="Z61" i="2"/>
  <c r="Z60" i="2"/>
  <c r="Z59" i="2"/>
  <c r="Z58" i="2"/>
  <c r="Z57" i="2"/>
  <c r="Z56" i="2"/>
  <c r="Z55" i="2"/>
  <c r="Z54" i="2"/>
  <c r="Z53" i="2"/>
  <c r="Z52" i="2"/>
  <c r="Z51" i="2"/>
  <c r="W12" i="3"/>
  <c r="AA50" i="2"/>
  <c r="V46" i="11"/>
  <c r="Z49" i="2"/>
  <c r="Z48" i="2"/>
  <c r="Z47" i="2"/>
  <c r="Z46" i="2"/>
  <c r="Z45" i="2"/>
  <c r="Z44" i="2"/>
  <c r="Z43" i="2"/>
  <c r="Z42" i="2"/>
  <c r="Z41" i="2"/>
  <c r="Z40" i="2"/>
  <c r="Z39" i="2"/>
  <c r="Z38" i="2"/>
  <c r="Z37" i="2"/>
  <c r="Z36" i="2"/>
  <c r="Z35" i="2"/>
  <c r="W11" i="3"/>
  <c r="AA34" i="2"/>
  <c r="V80" i="11"/>
  <c r="Z33" i="2"/>
  <c r="Z32" i="2"/>
  <c r="Z31" i="2"/>
  <c r="Z30" i="2"/>
  <c r="Z29" i="2"/>
  <c r="Z28" i="2"/>
  <c r="Z27" i="2"/>
  <c r="Z26" i="2"/>
  <c r="Z25" i="2"/>
  <c r="Z24" i="2"/>
  <c r="Z23" i="2"/>
  <c r="Z22" i="2"/>
  <c r="Z21" i="2"/>
  <c r="Z20" i="2"/>
  <c r="Z19" i="2"/>
  <c r="Z18" i="2"/>
  <c r="Z17" i="2"/>
  <c r="Z16" i="2"/>
  <c r="Z15" i="2"/>
  <c r="Z14" i="2"/>
  <c r="Z13" i="2"/>
  <c r="Z12" i="2"/>
  <c r="Z11" i="2"/>
  <c r="Z10" i="2"/>
  <c r="Z9" i="2"/>
  <c r="W10" i="3"/>
  <c r="AA8" i="2"/>
  <c r="V37" i="11"/>
  <c r="AE37" i="9"/>
  <c r="AD98" i="4"/>
  <c r="AL98" i="4" s="1"/>
  <c r="AM98" i="4" s="1"/>
  <c r="AD95" i="4"/>
  <c r="AL95" i="4" s="1"/>
  <c r="AM95" i="4" s="1"/>
  <c r="AE33" i="9"/>
  <c r="AD93" i="4"/>
  <c r="AL93" i="4" s="1"/>
  <c r="AE31" i="9"/>
  <c r="AC86" i="4"/>
  <c r="AC85" i="4"/>
  <c r="AC84" i="4"/>
  <c r="AC83" i="4"/>
  <c r="AC82" i="4"/>
  <c r="AC81" i="4"/>
  <c r="AC80" i="4"/>
  <c r="AC79" i="4"/>
  <c r="AC78" i="4"/>
  <c r="AC77" i="4"/>
  <c r="AC76" i="4"/>
  <c r="AE22" i="9"/>
  <c r="AD75" i="4"/>
  <c r="AC65" i="4"/>
  <c r="AC64" i="4"/>
  <c r="AC63" i="4"/>
  <c r="AD62" i="4"/>
  <c r="AE16" i="9"/>
  <c r="AE14" i="9"/>
  <c r="AD60" i="4"/>
  <c r="AC59" i="4"/>
  <c r="AC58" i="4"/>
  <c r="AC57" i="4"/>
  <c r="AC56" i="4"/>
  <c r="AC55" i="4"/>
  <c r="AC54" i="4"/>
  <c r="AC53" i="4"/>
  <c r="AC52" i="4"/>
  <c r="AC51" i="4"/>
  <c r="AC50" i="4"/>
  <c r="AC49" i="4"/>
  <c r="AC48" i="4"/>
  <c r="AC47" i="4"/>
  <c r="AC46" i="4"/>
  <c r="AC45" i="4"/>
  <c r="AC44" i="4"/>
  <c r="AC43" i="4"/>
  <c r="AC42" i="4"/>
  <c r="AC41" i="4"/>
  <c r="AC40" i="4"/>
  <c r="AC39" i="4"/>
  <c r="AC38" i="4"/>
  <c r="AC37" i="4"/>
  <c r="AC36" i="4"/>
  <c r="AC35" i="4"/>
  <c r="AC34" i="4"/>
  <c r="AC33" i="4"/>
  <c r="AC32" i="4"/>
  <c r="AC31" i="4"/>
  <c r="AC30" i="4"/>
  <c r="AC29" i="4"/>
  <c r="AC28" i="4"/>
  <c r="AC27" i="4"/>
  <c r="AC26" i="4"/>
  <c r="AC25" i="4"/>
  <c r="AC24" i="4"/>
  <c r="AC23" i="4"/>
  <c r="AE13" i="9"/>
  <c r="AD22" i="4"/>
  <c r="AC21" i="4"/>
  <c r="AC20" i="4"/>
  <c r="AC19" i="4"/>
  <c r="AC18" i="4"/>
  <c r="AC17" i="4"/>
  <c r="AD16" i="4"/>
  <c r="AE12" i="9"/>
  <c r="AB62" i="9"/>
  <c r="R211" i="2"/>
  <c r="R210" i="2"/>
  <c r="R209" i="2"/>
  <c r="R208" i="2"/>
  <c r="R207" i="2"/>
  <c r="R206" i="2"/>
  <c r="R205" i="2"/>
  <c r="R204" i="2"/>
  <c r="R203" i="2"/>
  <c r="R202" i="2"/>
  <c r="R201" i="2"/>
  <c r="R200" i="2"/>
  <c r="R199" i="2"/>
  <c r="R261" i="16"/>
  <c r="R260" i="16"/>
  <c r="R259" i="16"/>
  <c r="R258" i="16"/>
  <c r="T211" i="2"/>
  <c r="T210" i="2"/>
  <c r="T209" i="2"/>
  <c r="T208" i="2"/>
  <c r="T207" i="2"/>
  <c r="T206" i="2"/>
  <c r="T205" i="2"/>
  <c r="T204" i="2"/>
  <c r="T203" i="2"/>
  <c r="T202" i="2"/>
  <c r="T201" i="2"/>
  <c r="T200" i="2"/>
  <c r="T199" i="2"/>
  <c r="T261" i="16"/>
  <c r="T260" i="16"/>
  <c r="T259" i="16"/>
  <c r="T258" i="16"/>
  <c r="Q23" i="3"/>
  <c r="U257" i="16"/>
  <c r="P24" i="11"/>
  <c r="U198" i="2"/>
  <c r="U197" i="2"/>
  <c r="U196" i="2"/>
  <c r="U195" i="2"/>
  <c r="U194" i="2"/>
  <c r="U193" i="2"/>
  <c r="U192" i="2"/>
  <c r="U256" i="16"/>
  <c r="U255" i="16"/>
  <c r="U254" i="16"/>
  <c r="U253" i="16"/>
  <c r="U252" i="16"/>
  <c r="U251" i="16"/>
  <c r="R22" i="3"/>
  <c r="V250" i="16"/>
  <c r="Q61" i="11"/>
  <c r="V191" i="2"/>
  <c r="B397" i="2"/>
  <c r="D397" i="2" s="1"/>
  <c r="B396" i="2"/>
  <c r="D396" i="2" s="1"/>
  <c r="B395" i="2"/>
  <c r="D395" i="2" s="1"/>
  <c r="B394" i="2"/>
  <c r="D394" i="2" s="1"/>
  <c r="B393" i="2"/>
  <c r="D393" i="2" s="1"/>
  <c r="B392" i="2"/>
  <c r="D392" i="2" s="1"/>
  <c r="B391" i="2"/>
  <c r="D391" i="2" s="1"/>
  <c r="B390" i="2"/>
  <c r="D390" i="2" s="1"/>
  <c r="B389" i="2"/>
  <c r="D389" i="2" s="1"/>
  <c r="B388" i="2"/>
  <c r="D388" i="2" s="1"/>
  <c r="W190" i="2"/>
  <c r="W189" i="2"/>
  <c r="W188" i="2"/>
  <c r="W187" i="2"/>
  <c r="W186" i="2"/>
  <c r="W185" i="2"/>
  <c r="W184" i="2"/>
  <c r="W183" i="2"/>
  <c r="W182" i="2"/>
  <c r="W181" i="2"/>
  <c r="W180" i="2"/>
  <c r="W179" i="2"/>
  <c r="W178" i="2"/>
  <c r="W177" i="2"/>
  <c r="W176" i="2"/>
  <c r="W175" i="2"/>
  <c r="W249" i="16"/>
  <c r="W248" i="16"/>
  <c r="W247" i="16"/>
  <c r="W246" i="16"/>
  <c r="W245" i="16"/>
  <c r="W244" i="16"/>
  <c r="W243" i="16"/>
  <c r="W242" i="16"/>
  <c r="W241" i="16"/>
  <c r="W240" i="16"/>
  <c r="W239" i="16"/>
  <c r="W238" i="16"/>
  <c r="T21" i="3"/>
  <c r="X237" i="16"/>
  <c r="S42" i="11"/>
  <c r="X174" i="2"/>
  <c r="X168" i="2"/>
  <c r="X167" i="2"/>
  <c r="X166" i="2"/>
  <c r="X165" i="2"/>
  <c r="X164" i="2"/>
  <c r="X229" i="16"/>
  <c r="X228" i="16"/>
  <c r="X227" i="16"/>
  <c r="X226" i="16"/>
  <c r="X225" i="16"/>
  <c r="X224" i="16"/>
  <c r="X223" i="16"/>
  <c r="X222" i="16"/>
  <c r="X221" i="16"/>
  <c r="X220" i="16"/>
  <c r="X219" i="16"/>
  <c r="X218" i="16"/>
  <c r="X217" i="16"/>
  <c r="X216" i="16"/>
  <c r="X215" i="16"/>
  <c r="X214" i="16"/>
  <c r="X213" i="16"/>
  <c r="U19" i="3"/>
  <c r="Y212" i="16"/>
  <c r="T18" i="11"/>
  <c r="Y163" i="2"/>
  <c r="Y168" i="2" l="1"/>
  <c r="Y167" i="2"/>
  <c r="Y166" i="2"/>
  <c r="Y165" i="2"/>
  <c r="Y164" i="2"/>
  <c r="Y229" i="16"/>
  <c r="Y228" i="16"/>
  <c r="Y227" i="16"/>
  <c r="Y226" i="16"/>
  <c r="Y225" i="16"/>
  <c r="Y224" i="16"/>
  <c r="Y223" i="16"/>
  <c r="Y222" i="16"/>
  <c r="Y221" i="16"/>
  <c r="Y220" i="16"/>
  <c r="Y219" i="16"/>
  <c r="Y218" i="16"/>
  <c r="Y217" i="16"/>
  <c r="Y216" i="16"/>
  <c r="Y215" i="16"/>
  <c r="Y214" i="16"/>
  <c r="Y213" i="16"/>
  <c r="V19" i="3"/>
  <c r="U18" i="11"/>
  <c r="Z163" i="2"/>
  <c r="X190" i="2"/>
  <c r="X189" i="2"/>
  <c r="X188" i="2"/>
  <c r="X187" i="2"/>
  <c r="X186" i="2"/>
  <c r="X185" i="2"/>
  <c r="X184" i="2"/>
  <c r="X183" i="2"/>
  <c r="X182" i="2"/>
  <c r="X181" i="2"/>
  <c r="X180" i="2"/>
  <c r="X179" i="2"/>
  <c r="X178" i="2"/>
  <c r="X177" i="2"/>
  <c r="X176" i="2"/>
  <c r="X175" i="2"/>
  <c r="X249" i="16"/>
  <c r="X248" i="16"/>
  <c r="X247" i="16"/>
  <c r="X246" i="16"/>
  <c r="X245" i="16"/>
  <c r="X244" i="16"/>
  <c r="X243" i="16"/>
  <c r="X242" i="16"/>
  <c r="X241" i="16"/>
  <c r="X240" i="16"/>
  <c r="X239" i="16"/>
  <c r="X238" i="16"/>
  <c r="U21" i="3"/>
  <c r="Y237" i="16"/>
  <c r="T42" i="11"/>
  <c r="Y174" i="2"/>
  <c r="B406" i="2"/>
  <c r="D406" i="2" s="1"/>
  <c r="B405" i="2"/>
  <c r="D405" i="2" s="1"/>
  <c r="B404" i="2"/>
  <c r="D404" i="2" s="1"/>
  <c r="B403" i="2"/>
  <c r="D403" i="2" s="1"/>
  <c r="B402" i="2"/>
  <c r="D402" i="2" s="1"/>
  <c r="B401" i="2"/>
  <c r="D401" i="2" s="1"/>
  <c r="B400" i="2"/>
  <c r="D400" i="2" s="1"/>
  <c r="B399" i="2"/>
  <c r="D399" i="2" s="1"/>
  <c r="B398" i="2"/>
  <c r="D398" i="2" s="1"/>
  <c r="V197" i="2"/>
  <c r="V196" i="2"/>
  <c r="V195" i="2"/>
  <c r="V194" i="2"/>
  <c r="V193" i="2"/>
  <c r="V192" i="2"/>
  <c r="V256" i="16"/>
  <c r="V255" i="16"/>
  <c r="V254" i="16"/>
  <c r="V253" i="16"/>
  <c r="V252" i="16"/>
  <c r="V251" i="16"/>
  <c r="S22" i="3"/>
  <c r="W250" i="16"/>
  <c r="R61" i="11"/>
  <c r="W191" i="2"/>
  <c r="U211" i="2"/>
  <c r="U210" i="2"/>
  <c r="U209" i="2"/>
  <c r="U208" i="2"/>
  <c r="U207" i="2"/>
  <c r="U206" i="2"/>
  <c r="U205" i="2"/>
  <c r="U204" i="2"/>
  <c r="U203" i="2"/>
  <c r="U202" i="2"/>
  <c r="U201" i="2"/>
  <c r="U200" i="2"/>
  <c r="U199" i="2"/>
  <c r="U261" i="16"/>
  <c r="U260" i="16"/>
  <c r="U259" i="16"/>
  <c r="U258" i="16"/>
  <c r="R23" i="3"/>
  <c r="V257" i="16"/>
  <c r="Q24" i="11"/>
  <c r="V198" i="2"/>
  <c r="AD21" i="4"/>
  <c r="AD20" i="4"/>
  <c r="AD19" i="4"/>
  <c r="AD18" i="4"/>
  <c r="AD17" i="4"/>
  <c r="AL16" i="4"/>
  <c r="AM16" i="4" s="1"/>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L22" i="4"/>
  <c r="AM22" i="4" s="1"/>
  <c r="AD61" i="4"/>
  <c r="AL60" i="4"/>
  <c r="AD65" i="4"/>
  <c r="AD64" i="4"/>
  <c r="AD63" i="4"/>
  <c r="AL62" i="4"/>
  <c r="AD86" i="4"/>
  <c r="AD85" i="4"/>
  <c r="AD84" i="4"/>
  <c r="AD83" i="4"/>
  <c r="AD82" i="4"/>
  <c r="AD81" i="4"/>
  <c r="AD80" i="4"/>
  <c r="AD79" i="4"/>
  <c r="AD78" i="4"/>
  <c r="AD77" i="4"/>
  <c r="AD76" i="4"/>
  <c r="AL75" i="4"/>
  <c r="AA33" i="2"/>
  <c r="AA32" i="2"/>
  <c r="AA31" i="2"/>
  <c r="AA30" i="2"/>
  <c r="AA29" i="2"/>
  <c r="AA28" i="2"/>
  <c r="AA27" i="2"/>
  <c r="AA26" i="2"/>
  <c r="AA25" i="2"/>
  <c r="AA24" i="2"/>
  <c r="AA23" i="2"/>
  <c r="AA22" i="2"/>
  <c r="AA21" i="2"/>
  <c r="AA20" i="2"/>
  <c r="AA19" i="2"/>
  <c r="AA18" i="2"/>
  <c r="AA17" i="2"/>
  <c r="AA16" i="2"/>
  <c r="AA15" i="2"/>
  <c r="AA14" i="2"/>
  <c r="AA13" i="2"/>
  <c r="AA12" i="2"/>
  <c r="AA11" i="2"/>
  <c r="AA10" i="2"/>
  <c r="AA9" i="2"/>
  <c r="X10" i="3"/>
  <c r="AB8" i="2"/>
  <c r="W37" i="11"/>
  <c r="AA49" i="2"/>
  <c r="AA48" i="2"/>
  <c r="AA47" i="2"/>
  <c r="AA46" i="2"/>
  <c r="AA45" i="2"/>
  <c r="AA44" i="2"/>
  <c r="AA43" i="2"/>
  <c r="AA42" i="2"/>
  <c r="AA41" i="2"/>
  <c r="AA40" i="2"/>
  <c r="AA39" i="2"/>
  <c r="AA38" i="2"/>
  <c r="AA37" i="2"/>
  <c r="AA36" i="2"/>
  <c r="AA35" i="2"/>
  <c r="X11" i="3"/>
  <c r="AB34" i="2"/>
  <c r="W80" i="11"/>
  <c r="AA63" i="2"/>
  <c r="AA62" i="2"/>
  <c r="AA61" i="2"/>
  <c r="AA60" i="2"/>
  <c r="AA59" i="2"/>
  <c r="AA58" i="2"/>
  <c r="AA57" i="2"/>
  <c r="AA56" i="2"/>
  <c r="AA55" i="2"/>
  <c r="AA54" i="2"/>
  <c r="AA53" i="2"/>
  <c r="AA52" i="2"/>
  <c r="AA51" i="2"/>
  <c r="X12" i="3"/>
  <c r="AB50" i="2"/>
  <c r="W46" i="11"/>
  <c r="AA74" i="2"/>
  <c r="AA73" i="2"/>
  <c r="AA72" i="2"/>
  <c r="AA71" i="2"/>
  <c r="AA70" i="2"/>
  <c r="AA69" i="2"/>
  <c r="AA68" i="2"/>
  <c r="AA67" i="2"/>
  <c r="AA66" i="2"/>
  <c r="AA65" i="2"/>
  <c r="X13" i="3"/>
  <c r="AB64" i="2"/>
  <c r="AA110" i="2"/>
  <c r="AA109" i="2"/>
  <c r="AA108" i="2"/>
  <c r="AA107" i="2"/>
  <c r="AA106" i="2"/>
  <c r="AA105" i="2"/>
  <c r="AA104" i="2"/>
  <c r="AA103" i="2"/>
  <c r="AA102" i="2"/>
  <c r="AA101" i="2"/>
  <c r="AA100" i="2"/>
  <c r="AA99" i="2"/>
  <c r="AA98" i="2"/>
  <c r="AA97" i="2"/>
  <c r="AA96" i="2"/>
  <c r="AA95" i="2"/>
  <c r="AA94" i="2"/>
  <c r="AA93" i="2"/>
  <c r="AA92" i="2"/>
  <c r="AA91" i="2"/>
  <c r="AA90" i="2"/>
  <c r="AA89" i="2"/>
  <c r="AA88" i="2"/>
  <c r="AA87" i="2"/>
  <c r="AA86" i="2"/>
  <c r="AA85" i="2"/>
  <c r="AA84" i="2"/>
  <c r="AA83" i="2"/>
  <c r="AA82" i="2"/>
  <c r="AA81" i="2"/>
  <c r="AA80" i="2"/>
  <c r="AA79" i="2"/>
  <c r="AA78" i="2"/>
  <c r="AA77" i="2"/>
  <c r="AA76" i="2"/>
  <c r="X14" i="3"/>
  <c r="AB75" i="2"/>
  <c r="W8" i="11"/>
  <c r="AA143" i="2"/>
  <c r="AA142" i="2"/>
  <c r="AA141" i="2"/>
  <c r="AA140" i="2"/>
  <c r="X16" i="3"/>
  <c r="AB139" i="2"/>
  <c r="W22" i="11"/>
  <c r="X17" i="3"/>
  <c r="W87" i="11"/>
  <c r="AB144" i="2"/>
  <c r="AA162" i="2"/>
  <c r="AA161" i="2"/>
  <c r="AA160" i="2"/>
  <c r="AA159" i="2"/>
  <c r="AA158" i="2"/>
  <c r="AA157" i="2"/>
  <c r="AA156" i="2"/>
  <c r="AA155" i="2"/>
  <c r="AA154" i="2"/>
  <c r="AA153" i="2"/>
  <c r="AA152" i="2"/>
  <c r="AA151" i="2"/>
  <c r="AA150" i="2"/>
  <c r="AA149" i="2"/>
  <c r="AA148" i="2"/>
  <c r="AA147" i="2"/>
  <c r="AA146" i="2"/>
  <c r="X18" i="3"/>
  <c r="W23" i="11"/>
  <c r="AB145" i="2"/>
  <c r="AB162" i="2" l="1"/>
  <c r="AB161" i="2"/>
  <c r="AB160" i="2"/>
  <c r="AB159" i="2"/>
  <c r="AB158" i="2"/>
  <c r="AB157" i="2"/>
  <c r="AB156" i="2"/>
  <c r="AB155" i="2"/>
  <c r="AB154" i="2"/>
  <c r="AB153" i="2"/>
  <c r="AB152" i="2"/>
  <c r="AB151" i="2"/>
  <c r="AB150" i="2"/>
  <c r="AB149" i="2"/>
  <c r="AB148" i="2"/>
  <c r="AB147" i="2"/>
  <c r="AB146" i="2"/>
  <c r="Y18" i="3"/>
  <c r="X23" i="11"/>
  <c r="AC145" i="2"/>
  <c r="Y17" i="3"/>
  <c r="X87" i="11"/>
  <c r="AC144" i="2"/>
  <c r="AB143" i="2"/>
  <c r="AB142" i="2"/>
  <c r="AB141" i="2"/>
  <c r="AB140" i="2"/>
  <c r="Y16" i="3"/>
  <c r="AC139" i="2"/>
  <c r="X22" i="11"/>
  <c r="AB110" i="2"/>
  <c r="AB109" i="2"/>
  <c r="AB108" i="2"/>
  <c r="AB107" i="2"/>
  <c r="AB106" i="2"/>
  <c r="AB105" i="2"/>
  <c r="AB104" i="2"/>
  <c r="AB103" i="2"/>
  <c r="AB102" i="2"/>
  <c r="AB101" i="2"/>
  <c r="AB100" i="2"/>
  <c r="AB99" i="2"/>
  <c r="AB98" i="2"/>
  <c r="AB97" i="2"/>
  <c r="AB96" i="2"/>
  <c r="AB95" i="2"/>
  <c r="AB94" i="2"/>
  <c r="AB93" i="2"/>
  <c r="AB92" i="2"/>
  <c r="AB91" i="2"/>
  <c r="AB90" i="2"/>
  <c r="AB89" i="2"/>
  <c r="AB88" i="2"/>
  <c r="AB87" i="2"/>
  <c r="AB86" i="2"/>
  <c r="AB85" i="2"/>
  <c r="AB84" i="2"/>
  <c r="AB83" i="2"/>
  <c r="AB82" i="2"/>
  <c r="AB81" i="2"/>
  <c r="AB80" i="2"/>
  <c r="AB79" i="2"/>
  <c r="AB78" i="2"/>
  <c r="AB77" i="2"/>
  <c r="AB76" i="2"/>
  <c r="Y14" i="3"/>
  <c r="AC75" i="2"/>
  <c r="X8" i="11"/>
  <c r="AB74" i="2"/>
  <c r="AB73" i="2"/>
  <c r="AB72" i="2"/>
  <c r="AB71" i="2"/>
  <c r="AB70" i="2"/>
  <c r="AB69" i="2"/>
  <c r="AB68" i="2"/>
  <c r="AB67" i="2"/>
  <c r="AB66" i="2"/>
  <c r="AB65" i="2"/>
  <c r="Y13" i="3"/>
  <c r="AC64" i="2"/>
  <c r="AB63" i="2"/>
  <c r="AB62" i="2"/>
  <c r="AB61" i="2"/>
  <c r="AB60" i="2"/>
  <c r="AB59" i="2"/>
  <c r="AB58" i="2"/>
  <c r="AB57" i="2"/>
  <c r="AB56" i="2"/>
  <c r="AB55" i="2"/>
  <c r="AB54" i="2"/>
  <c r="AB53" i="2"/>
  <c r="AB52" i="2"/>
  <c r="AB51" i="2"/>
  <c r="Y12" i="3"/>
  <c r="AC50" i="2"/>
  <c r="X46" i="11"/>
  <c r="AB49" i="2"/>
  <c r="AB48" i="2"/>
  <c r="AB47" i="2"/>
  <c r="AB46" i="2"/>
  <c r="AB45" i="2"/>
  <c r="AB44" i="2"/>
  <c r="AB43" i="2"/>
  <c r="AB42" i="2"/>
  <c r="AB41" i="2"/>
  <c r="AB40" i="2"/>
  <c r="AB39" i="2"/>
  <c r="AB38" i="2"/>
  <c r="AB37" i="2"/>
  <c r="AB36" i="2"/>
  <c r="AB35" i="2"/>
  <c r="Y11" i="3"/>
  <c r="AC34" i="2"/>
  <c r="X80" i="11"/>
  <c r="AB33" i="2"/>
  <c r="AB32" i="2"/>
  <c r="AB31" i="2"/>
  <c r="AB30" i="2"/>
  <c r="AB29" i="2"/>
  <c r="AB28" i="2"/>
  <c r="AB27" i="2"/>
  <c r="AB26" i="2"/>
  <c r="AB25" i="2"/>
  <c r="AB24" i="2"/>
  <c r="AB23" i="2"/>
  <c r="AB22" i="2"/>
  <c r="AB21" i="2"/>
  <c r="AB20" i="2"/>
  <c r="AB19" i="2"/>
  <c r="AB18" i="2"/>
  <c r="AB17" i="2"/>
  <c r="AB16" i="2"/>
  <c r="AB15" i="2"/>
  <c r="AB14" i="2"/>
  <c r="AB13" i="2"/>
  <c r="AB12" i="2"/>
  <c r="AB11" i="2"/>
  <c r="AB10" i="2"/>
  <c r="AB9" i="2"/>
  <c r="Y10" i="3"/>
  <c r="AC8" i="2"/>
  <c r="X37" i="11"/>
  <c r="V211" i="2"/>
  <c r="V210" i="2"/>
  <c r="V209" i="2"/>
  <c r="V208" i="2"/>
  <c r="V207" i="2"/>
  <c r="V206" i="2"/>
  <c r="V205" i="2"/>
  <c r="V204" i="2"/>
  <c r="V203" i="2"/>
  <c r="V202" i="2"/>
  <c r="V201" i="2"/>
  <c r="V200" i="2"/>
  <c r="V199" i="2"/>
  <c r="V261" i="16"/>
  <c r="V260" i="16"/>
  <c r="V259" i="16"/>
  <c r="V258" i="16"/>
  <c r="S23" i="3"/>
  <c r="W257" i="16"/>
  <c r="R24" i="11"/>
  <c r="W198" i="2"/>
  <c r="W197" i="2"/>
  <c r="W196" i="2"/>
  <c r="W195" i="2"/>
  <c r="W194" i="2"/>
  <c r="W193" i="2"/>
  <c r="W192" i="2"/>
  <c r="W256" i="16"/>
  <c r="W255" i="16"/>
  <c r="W254" i="16"/>
  <c r="W253" i="16"/>
  <c r="W252" i="16"/>
  <c r="W251" i="16"/>
  <c r="T22" i="3"/>
  <c r="X250" i="16"/>
  <c r="S61" i="11"/>
  <c r="X191" i="2"/>
  <c r="B412" i="2"/>
  <c r="D412" i="2" s="1"/>
  <c r="B411" i="2"/>
  <c r="D411" i="2" s="1"/>
  <c r="B410" i="2"/>
  <c r="D410" i="2" s="1"/>
  <c r="B409" i="2"/>
  <c r="D409" i="2" s="1"/>
  <c r="B408" i="2"/>
  <c r="D408" i="2" s="1"/>
  <c r="B407" i="2"/>
  <c r="D407" i="2" s="1"/>
  <c r="Y190" i="2"/>
  <c r="Y189" i="2"/>
  <c r="Y188" i="2"/>
  <c r="Y187" i="2"/>
  <c r="Y186" i="2"/>
  <c r="Y185" i="2"/>
  <c r="Y184" i="2"/>
  <c r="Y183" i="2"/>
  <c r="Y182" i="2"/>
  <c r="Y181" i="2"/>
  <c r="Y180" i="2"/>
  <c r="Y179" i="2"/>
  <c r="Y178" i="2"/>
  <c r="Y177" i="2"/>
  <c r="Y176" i="2"/>
  <c r="Y175" i="2"/>
  <c r="Y249" i="16"/>
  <c r="Y248" i="16"/>
  <c r="Y247" i="16"/>
  <c r="Y246" i="16"/>
  <c r="Y245" i="16"/>
  <c r="Y244" i="16"/>
  <c r="Y243" i="16"/>
  <c r="Y242" i="16"/>
  <c r="Y241" i="16"/>
  <c r="Y240" i="16"/>
  <c r="Y239" i="16"/>
  <c r="Y238" i="16"/>
  <c r="V21" i="3"/>
  <c r="U42" i="11"/>
  <c r="Z174" i="2"/>
  <c r="Z168" i="2"/>
  <c r="Z167" i="2"/>
  <c r="Z166" i="2"/>
  <c r="Z165" i="2"/>
  <c r="Z164" i="2"/>
  <c r="W19" i="3"/>
  <c r="V18" i="11"/>
  <c r="AA163" i="2"/>
  <c r="AA168" i="2" l="1"/>
  <c r="AA167" i="2"/>
  <c r="AA166" i="2"/>
  <c r="AA165" i="2"/>
  <c r="AA164" i="2"/>
  <c r="X19" i="3"/>
  <c r="W18" i="11"/>
  <c r="AB163" i="2"/>
  <c r="Z190" i="2"/>
  <c r="Z189" i="2"/>
  <c r="Z188" i="2"/>
  <c r="Z187" i="2"/>
  <c r="Z186" i="2"/>
  <c r="Z185" i="2"/>
  <c r="Z184" i="2"/>
  <c r="Z183" i="2"/>
  <c r="Z182" i="2"/>
  <c r="Z181" i="2"/>
  <c r="Z180" i="2"/>
  <c r="Z179" i="2"/>
  <c r="Z178" i="2"/>
  <c r="Z177" i="2"/>
  <c r="Z176" i="2"/>
  <c r="Z175" i="2"/>
  <c r="W21" i="3"/>
  <c r="V42" i="11"/>
  <c r="AA174" i="2"/>
  <c r="B416" i="2"/>
  <c r="D416" i="2" s="1"/>
  <c r="B415" i="2"/>
  <c r="D415" i="2" s="1"/>
  <c r="B414" i="2"/>
  <c r="D414" i="2" s="1"/>
  <c r="B413" i="2"/>
  <c r="D413" i="2" s="1"/>
  <c r="X197" i="2"/>
  <c r="X196" i="2"/>
  <c r="X195" i="2"/>
  <c r="X194" i="2"/>
  <c r="X193" i="2"/>
  <c r="X192" i="2"/>
  <c r="X256" i="16"/>
  <c r="X255" i="16"/>
  <c r="X254" i="16"/>
  <c r="X253" i="16"/>
  <c r="X252" i="16"/>
  <c r="X251" i="16"/>
  <c r="U22" i="3"/>
  <c r="Y250" i="16"/>
  <c r="T61" i="11"/>
  <c r="Y191" i="2"/>
  <c r="W211" i="2"/>
  <c r="W210" i="2"/>
  <c r="W209" i="2"/>
  <c r="W208" i="2"/>
  <c r="W207" i="2"/>
  <c r="W206" i="2"/>
  <c r="W205" i="2"/>
  <c r="W204" i="2"/>
  <c r="W203" i="2"/>
  <c r="W202" i="2"/>
  <c r="W201" i="2"/>
  <c r="W200" i="2"/>
  <c r="W199" i="2"/>
  <c r="W261" i="16"/>
  <c r="W260" i="16"/>
  <c r="W259" i="16"/>
  <c r="W258" i="16"/>
  <c r="T23" i="3"/>
  <c r="X257" i="16"/>
  <c r="S24" i="11"/>
  <c r="X198" i="2"/>
  <c r="AC33" i="2"/>
  <c r="AC32" i="2"/>
  <c r="AC31" i="2"/>
  <c r="AC30" i="2"/>
  <c r="AC29" i="2"/>
  <c r="AC28" i="2"/>
  <c r="AC27" i="2"/>
  <c r="AC26" i="2"/>
  <c r="AC25" i="2"/>
  <c r="AC24" i="2"/>
  <c r="AC23" i="2"/>
  <c r="AC22" i="2"/>
  <c r="AC21" i="2"/>
  <c r="AC20" i="2"/>
  <c r="AC19" i="2"/>
  <c r="AC18" i="2"/>
  <c r="AC17" i="2"/>
  <c r="AC16" i="2"/>
  <c r="AC15" i="2"/>
  <c r="AC14" i="2"/>
  <c r="AC13" i="2"/>
  <c r="AC12" i="2"/>
  <c r="AC11" i="2"/>
  <c r="AC10" i="2"/>
  <c r="AC9" i="2"/>
  <c r="Z10" i="3"/>
  <c r="AD8" i="2"/>
  <c r="Y37" i="11"/>
  <c r="AC49" i="2"/>
  <c r="AC48" i="2"/>
  <c r="AC47" i="2"/>
  <c r="AC46" i="2"/>
  <c r="AC45" i="2"/>
  <c r="AC44" i="2"/>
  <c r="AC43" i="2"/>
  <c r="AC42" i="2"/>
  <c r="AC41" i="2"/>
  <c r="AC40" i="2"/>
  <c r="AC39" i="2"/>
  <c r="AC38" i="2"/>
  <c r="AC37" i="2"/>
  <c r="AC36" i="2"/>
  <c r="AC35" i="2"/>
  <c r="Z11" i="3"/>
  <c r="AD34" i="2"/>
  <c r="Y80" i="11"/>
  <c r="AC63" i="2"/>
  <c r="AC62" i="2"/>
  <c r="AC61" i="2"/>
  <c r="AC60" i="2"/>
  <c r="AC59" i="2"/>
  <c r="AC58" i="2"/>
  <c r="AC57" i="2"/>
  <c r="AC56" i="2"/>
  <c r="AC55" i="2"/>
  <c r="AC54" i="2"/>
  <c r="AC53" i="2"/>
  <c r="AC52" i="2"/>
  <c r="AC51" i="2"/>
  <c r="Z12" i="3"/>
  <c r="AD50" i="2"/>
  <c r="Y46" i="11"/>
  <c r="AC74" i="2"/>
  <c r="AC73" i="2"/>
  <c r="AC72" i="2"/>
  <c r="AC71" i="2"/>
  <c r="AC70" i="2"/>
  <c r="AC69" i="2"/>
  <c r="AC68" i="2"/>
  <c r="AC67" i="2"/>
  <c r="AC66" i="2"/>
  <c r="AC65" i="2"/>
  <c r="Z13" i="3"/>
  <c r="AD64" i="2"/>
  <c r="AC110" i="2"/>
  <c r="AC109" i="2"/>
  <c r="AC108" i="2"/>
  <c r="AC107" i="2"/>
  <c r="AC106" i="2"/>
  <c r="AC105" i="2"/>
  <c r="AC104" i="2"/>
  <c r="AC103" i="2"/>
  <c r="AC102" i="2"/>
  <c r="AC101" i="2"/>
  <c r="AC100" i="2"/>
  <c r="AC99" i="2"/>
  <c r="AC98" i="2"/>
  <c r="AC97" i="2"/>
  <c r="AC96" i="2"/>
  <c r="AC95" i="2"/>
  <c r="AC94" i="2"/>
  <c r="AC93" i="2"/>
  <c r="AC92" i="2"/>
  <c r="AC91" i="2"/>
  <c r="AC90" i="2"/>
  <c r="AC89" i="2"/>
  <c r="AC88" i="2"/>
  <c r="AC87" i="2"/>
  <c r="AC86" i="2"/>
  <c r="AC85" i="2"/>
  <c r="AC84" i="2"/>
  <c r="AC83" i="2"/>
  <c r="AC82" i="2"/>
  <c r="AC81" i="2"/>
  <c r="AC80" i="2"/>
  <c r="AC79" i="2"/>
  <c r="AC78" i="2"/>
  <c r="AC77" i="2"/>
  <c r="AC76" i="2"/>
  <c r="Z14" i="3"/>
  <c r="AD75" i="2"/>
  <c r="Y8" i="11"/>
  <c r="R6" i="10" s="1"/>
  <c r="AC143" i="2"/>
  <c r="AC142" i="2"/>
  <c r="AC141" i="2"/>
  <c r="AC140" i="2"/>
  <c r="Z16" i="3"/>
  <c r="AD139" i="2"/>
  <c r="Y22" i="11"/>
  <c r="Z17" i="3"/>
  <c r="Y87" i="11"/>
  <c r="AD144" i="2"/>
  <c r="AC162" i="2"/>
  <c r="AC161" i="2"/>
  <c r="AC160" i="2"/>
  <c r="AC159" i="2"/>
  <c r="AC158" i="2"/>
  <c r="AC157" i="2"/>
  <c r="AC156" i="2"/>
  <c r="AC155" i="2"/>
  <c r="AC154" i="2"/>
  <c r="AC153" i="2"/>
  <c r="AC152" i="2"/>
  <c r="AC151" i="2"/>
  <c r="AC150" i="2"/>
  <c r="AC149" i="2"/>
  <c r="AC148" i="2"/>
  <c r="AC147" i="2"/>
  <c r="AC146" i="2"/>
  <c r="Z18" i="3"/>
  <c r="Y23" i="11"/>
  <c r="AD145" i="2"/>
  <c r="AD162" i="2" l="1"/>
  <c r="AD161" i="2"/>
  <c r="AD160" i="2"/>
  <c r="AD159" i="2"/>
  <c r="AD158" i="2"/>
  <c r="AD157" i="2"/>
  <c r="AD156" i="2"/>
  <c r="AD155" i="2"/>
  <c r="AD154" i="2"/>
  <c r="AD153" i="2"/>
  <c r="AD152" i="2"/>
  <c r="AD151" i="2"/>
  <c r="AD150" i="2"/>
  <c r="AD149" i="2"/>
  <c r="AD148" i="2"/>
  <c r="AD147" i="2"/>
  <c r="AD146" i="2"/>
  <c r="AA18" i="3"/>
  <c r="Z23" i="11"/>
  <c r="AE145" i="2"/>
  <c r="AA17" i="3"/>
  <c r="Z87" i="11"/>
  <c r="AE144" i="2"/>
  <c r="AD143" i="2"/>
  <c r="AD142" i="2"/>
  <c r="AD141" i="2"/>
  <c r="AD140" i="2"/>
  <c r="AA16" i="3"/>
  <c r="AE139" i="2"/>
  <c r="Z22" i="11"/>
  <c r="AD110" i="2"/>
  <c r="AD109" i="2"/>
  <c r="AD108" i="2"/>
  <c r="AD107" i="2"/>
  <c r="AD106" i="2"/>
  <c r="AD105" i="2"/>
  <c r="AD104" i="2"/>
  <c r="AD103" i="2"/>
  <c r="AD102" i="2"/>
  <c r="AD101" i="2"/>
  <c r="AD100" i="2"/>
  <c r="AD99" i="2"/>
  <c r="AD98" i="2"/>
  <c r="AD97" i="2"/>
  <c r="AD96" i="2"/>
  <c r="AD95" i="2"/>
  <c r="AD94" i="2"/>
  <c r="AD93" i="2"/>
  <c r="AD92" i="2"/>
  <c r="AD91" i="2"/>
  <c r="AD90" i="2"/>
  <c r="AD89" i="2"/>
  <c r="AD88" i="2"/>
  <c r="AD87" i="2"/>
  <c r="AD86" i="2"/>
  <c r="AD85" i="2"/>
  <c r="AD84" i="2"/>
  <c r="AD83" i="2"/>
  <c r="AD82" i="2"/>
  <c r="AD81" i="2"/>
  <c r="AD80" i="2"/>
  <c r="AD79" i="2"/>
  <c r="AD78" i="2"/>
  <c r="AD77" i="2"/>
  <c r="AD76" i="2"/>
  <c r="AA14" i="3"/>
  <c r="AE75" i="2"/>
  <c r="Z8" i="11"/>
  <c r="S6" i="10" s="1"/>
  <c r="AD74" i="2"/>
  <c r="AD73" i="2"/>
  <c r="AD72" i="2"/>
  <c r="AD71" i="2"/>
  <c r="AD70" i="2"/>
  <c r="AD69" i="2"/>
  <c r="AD68" i="2"/>
  <c r="AD67" i="2"/>
  <c r="AD66" i="2"/>
  <c r="AD65" i="2"/>
  <c r="AA13" i="3"/>
  <c r="AE64" i="2"/>
  <c r="AD63" i="2"/>
  <c r="AD62" i="2"/>
  <c r="AD61" i="2"/>
  <c r="AD60" i="2"/>
  <c r="AD59" i="2"/>
  <c r="AD58" i="2"/>
  <c r="AD57" i="2"/>
  <c r="AD56" i="2"/>
  <c r="AD55" i="2"/>
  <c r="AD54" i="2"/>
  <c r="AD53" i="2"/>
  <c r="AD52" i="2"/>
  <c r="AD51" i="2"/>
  <c r="AA12" i="3"/>
  <c r="AE50" i="2"/>
  <c r="Z46" i="11"/>
  <c r="AD49" i="2"/>
  <c r="AD48" i="2"/>
  <c r="AD47" i="2"/>
  <c r="AD46" i="2"/>
  <c r="AD45" i="2"/>
  <c r="AD44" i="2"/>
  <c r="AD43" i="2"/>
  <c r="AD42" i="2"/>
  <c r="AD41" i="2"/>
  <c r="AD40" i="2"/>
  <c r="AD39" i="2"/>
  <c r="AD38" i="2"/>
  <c r="AD37" i="2"/>
  <c r="AD36" i="2"/>
  <c r="AD35" i="2"/>
  <c r="AA11" i="3"/>
  <c r="AE34" i="2"/>
  <c r="Z80" i="11"/>
  <c r="AD33" i="2"/>
  <c r="AD32" i="2"/>
  <c r="AD31" i="2"/>
  <c r="AD30" i="2"/>
  <c r="AD29" i="2"/>
  <c r="AD28" i="2"/>
  <c r="AD27" i="2"/>
  <c r="AD26" i="2"/>
  <c r="AD25" i="2"/>
  <c r="AD24" i="2"/>
  <c r="AD23" i="2"/>
  <c r="AD22" i="2"/>
  <c r="AD21" i="2"/>
  <c r="AD20" i="2"/>
  <c r="AD19" i="2"/>
  <c r="AD18" i="2"/>
  <c r="AD17" i="2"/>
  <c r="AD16" i="2"/>
  <c r="AD15" i="2"/>
  <c r="AD14" i="2"/>
  <c r="AD13" i="2"/>
  <c r="AD12" i="2"/>
  <c r="AD11" i="2"/>
  <c r="AD10" i="2"/>
  <c r="AD9" i="2"/>
  <c r="AA10" i="3"/>
  <c r="AE8" i="2"/>
  <c r="Z37" i="11"/>
  <c r="X211" i="2"/>
  <c r="X210" i="2"/>
  <c r="X209" i="2"/>
  <c r="X208" i="2"/>
  <c r="X207" i="2"/>
  <c r="X206" i="2"/>
  <c r="X205" i="2"/>
  <c r="X204" i="2"/>
  <c r="X203" i="2"/>
  <c r="X202" i="2"/>
  <c r="X201" i="2"/>
  <c r="X200" i="2"/>
  <c r="X199" i="2"/>
  <c r="X261" i="16"/>
  <c r="X260" i="16"/>
  <c r="X259" i="16"/>
  <c r="X258" i="16"/>
  <c r="U23" i="3"/>
  <c r="Y257" i="16"/>
  <c r="T24" i="11"/>
  <c r="Y198" i="2"/>
  <c r="Y197" i="2"/>
  <c r="Y196" i="2"/>
  <c r="Y195" i="2"/>
  <c r="Y194" i="2"/>
  <c r="Y193" i="2"/>
  <c r="Y192" i="2"/>
  <c r="Y256" i="16"/>
  <c r="Y255" i="16"/>
  <c r="Y254" i="16"/>
  <c r="Y253" i="16"/>
  <c r="Y252" i="16"/>
  <c r="Y251" i="16"/>
  <c r="V22" i="3"/>
  <c r="U61" i="11"/>
  <c r="Z191" i="2"/>
  <c r="B420" i="2"/>
  <c r="D420" i="2" s="1"/>
  <c r="B419" i="2"/>
  <c r="D419" i="2" s="1"/>
  <c r="B418" i="2"/>
  <c r="D418" i="2" s="1"/>
  <c r="B417" i="2"/>
  <c r="D417" i="2" s="1"/>
  <c r="AA190" i="2"/>
  <c r="AA189" i="2"/>
  <c r="AA188" i="2"/>
  <c r="AA187" i="2"/>
  <c r="AA186" i="2"/>
  <c r="AA185" i="2"/>
  <c r="AA184" i="2"/>
  <c r="AA183" i="2"/>
  <c r="AA182" i="2"/>
  <c r="AA181" i="2"/>
  <c r="AA180" i="2"/>
  <c r="AA179" i="2"/>
  <c r="AA178" i="2"/>
  <c r="AA177" i="2"/>
  <c r="AA176" i="2"/>
  <c r="AA175" i="2"/>
  <c r="X21" i="3"/>
  <c r="W42" i="11"/>
  <c r="AB174" i="2"/>
  <c r="AB168" i="2"/>
  <c r="AB167" i="2"/>
  <c r="AB166" i="2"/>
  <c r="AB165" i="2"/>
  <c r="AB164" i="2"/>
  <c r="Y19" i="3"/>
  <c r="X18" i="11"/>
  <c r="AC163" i="2"/>
  <c r="AC168" i="2" l="1"/>
  <c r="AC167" i="2"/>
  <c r="AC166" i="2"/>
  <c r="AC165" i="2"/>
  <c r="AC164" i="2"/>
  <c r="Z19" i="3"/>
  <c r="Y18" i="11"/>
  <c r="AD163" i="2"/>
  <c r="AB190" i="2"/>
  <c r="AB189" i="2"/>
  <c r="AB188" i="2"/>
  <c r="AB187" i="2"/>
  <c r="AB186" i="2"/>
  <c r="AB185" i="2"/>
  <c r="AB184" i="2"/>
  <c r="AB183" i="2"/>
  <c r="AB182" i="2"/>
  <c r="AB181" i="2"/>
  <c r="AB180" i="2"/>
  <c r="AB179" i="2"/>
  <c r="AB178" i="2"/>
  <c r="AB177" i="2"/>
  <c r="AB176" i="2"/>
  <c r="AB175" i="2"/>
  <c r="Y21" i="3"/>
  <c r="X42" i="11"/>
  <c r="AC174" i="2"/>
  <c r="B434" i="2"/>
  <c r="D434" i="2" s="1"/>
  <c r="B433" i="2"/>
  <c r="D433" i="2" s="1"/>
  <c r="B432" i="2"/>
  <c r="D432" i="2" s="1"/>
  <c r="B431" i="2"/>
  <c r="D431" i="2" s="1"/>
  <c r="B430" i="2"/>
  <c r="D430" i="2" s="1"/>
  <c r="B429" i="2"/>
  <c r="D429" i="2" s="1"/>
  <c r="B428" i="2"/>
  <c r="D428" i="2" s="1"/>
  <c r="B427" i="2"/>
  <c r="D427" i="2" s="1"/>
  <c r="B426" i="2"/>
  <c r="D426" i="2" s="1"/>
  <c r="B425" i="2"/>
  <c r="D425" i="2" s="1"/>
  <c r="B424" i="2"/>
  <c r="D424" i="2" s="1"/>
  <c r="B423" i="2"/>
  <c r="D423" i="2" s="1"/>
  <c r="B422" i="2"/>
  <c r="D422" i="2" s="1"/>
  <c r="B421" i="2"/>
  <c r="D421" i="2" s="1"/>
  <c r="Z197" i="2"/>
  <c r="Z196" i="2"/>
  <c r="Z195" i="2"/>
  <c r="Z194" i="2"/>
  <c r="Z193" i="2"/>
  <c r="Z192" i="2"/>
  <c r="W22" i="3"/>
  <c r="V61" i="11"/>
  <c r="AA191" i="2"/>
  <c r="Y211" i="2"/>
  <c r="Y210" i="2"/>
  <c r="Y209" i="2"/>
  <c r="Y208" i="2"/>
  <c r="Y207" i="2"/>
  <c r="Y206" i="2"/>
  <c r="Y205" i="2"/>
  <c r="Y204" i="2"/>
  <c r="Y203" i="2"/>
  <c r="Y202" i="2"/>
  <c r="Y201" i="2"/>
  <c r="Y200" i="2"/>
  <c r="Y199" i="2"/>
  <c r="Y261" i="16"/>
  <c r="Y260" i="16"/>
  <c r="Y259" i="16"/>
  <c r="Y258" i="16"/>
  <c r="V23" i="3"/>
  <c r="U24" i="11"/>
  <c r="Z198" i="2"/>
  <c r="AE33" i="2"/>
  <c r="AE32" i="2"/>
  <c r="AE31" i="2"/>
  <c r="AE30" i="2"/>
  <c r="AE29" i="2"/>
  <c r="AE28" i="2"/>
  <c r="AE27" i="2"/>
  <c r="AE26" i="2"/>
  <c r="AE25" i="2"/>
  <c r="AE24" i="2"/>
  <c r="AE23" i="2"/>
  <c r="AE22" i="2"/>
  <c r="AE21" i="2"/>
  <c r="AE20" i="2"/>
  <c r="AE19" i="2"/>
  <c r="AE18" i="2"/>
  <c r="AE17" i="2"/>
  <c r="AE16" i="2"/>
  <c r="AE15" i="2"/>
  <c r="AE14" i="2"/>
  <c r="AE13" i="2"/>
  <c r="AE12" i="2"/>
  <c r="AE11" i="2"/>
  <c r="AE10" i="2"/>
  <c r="AE9" i="2"/>
  <c r="AB10" i="3"/>
  <c r="AF8" i="2"/>
  <c r="AA37" i="11"/>
  <c r="AE49" i="2"/>
  <c r="AE48" i="2"/>
  <c r="AE47" i="2"/>
  <c r="AE46" i="2"/>
  <c r="AE45" i="2"/>
  <c r="AE44" i="2"/>
  <c r="AE43" i="2"/>
  <c r="AE42" i="2"/>
  <c r="AE41" i="2"/>
  <c r="AE40" i="2"/>
  <c r="AE39" i="2"/>
  <c r="AE38" i="2"/>
  <c r="AE37" i="2"/>
  <c r="AE36" i="2"/>
  <c r="AE35" i="2"/>
  <c r="AB11" i="3"/>
  <c r="AF34" i="2"/>
  <c r="AA80" i="11"/>
  <c r="AE63" i="2"/>
  <c r="AE62" i="2"/>
  <c r="AE61" i="2"/>
  <c r="AE60" i="2"/>
  <c r="AE59" i="2"/>
  <c r="AE58" i="2"/>
  <c r="AE57" i="2"/>
  <c r="AE56" i="2"/>
  <c r="AE55" i="2"/>
  <c r="AE54" i="2"/>
  <c r="AE53" i="2"/>
  <c r="AE52" i="2"/>
  <c r="AE51" i="2"/>
  <c r="AB12" i="3"/>
  <c r="AF50" i="2"/>
  <c r="AA46" i="11"/>
  <c r="AE74" i="2"/>
  <c r="AE73" i="2"/>
  <c r="AE72" i="2"/>
  <c r="AE71" i="2"/>
  <c r="AE70" i="2"/>
  <c r="AE69" i="2"/>
  <c r="AE68" i="2"/>
  <c r="AE67" i="2"/>
  <c r="AE66" i="2"/>
  <c r="AE65" i="2"/>
  <c r="AB13" i="3"/>
  <c r="AF64"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6" i="2"/>
  <c r="AB14" i="3"/>
  <c r="AF75" i="2"/>
  <c r="AA8" i="11"/>
  <c r="AE143" i="2"/>
  <c r="AE142" i="2"/>
  <c r="AE141" i="2"/>
  <c r="AE140" i="2"/>
  <c r="AB16" i="3"/>
  <c r="AF139" i="2"/>
  <c r="AA22" i="11"/>
  <c r="AB17" i="3"/>
  <c r="AA87" i="11"/>
  <c r="AF144" i="2"/>
  <c r="AE162" i="2"/>
  <c r="AE161" i="2"/>
  <c r="AE160" i="2"/>
  <c r="AE159" i="2"/>
  <c r="AE158" i="2"/>
  <c r="AE157" i="2"/>
  <c r="AE156" i="2"/>
  <c r="AE155" i="2"/>
  <c r="AE154" i="2"/>
  <c r="AE153" i="2"/>
  <c r="AE152" i="2"/>
  <c r="AE151" i="2"/>
  <c r="AE150" i="2"/>
  <c r="AE149" i="2"/>
  <c r="AE148" i="2"/>
  <c r="AE147" i="2"/>
  <c r="AE146" i="2"/>
  <c r="AB18" i="3"/>
  <c r="AA23" i="11"/>
  <c r="AF145" i="2"/>
  <c r="AF162" i="2" l="1"/>
  <c r="AF161" i="2"/>
  <c r="AF160" i="2"/>
  <c r="AF159" i="2"/>
  <c r="AF158" i="2"/>
  <c r="AF157" i="2"/>
  <c r="AF156" i="2"/>
  <c r="AF155" i="2"/>
  <c r="AF154" i="2"/>
  <c r="AF153" i="2"/>
  <c r="AF152" i="2"/>
  <c r="AF151" i="2"/>
  <c r="AF150" i="2"/>
  <c r="AF149" i="2"/>
  <c r="AF148" i="2"/>
  <c r="AF147" i="2"/>
  <c r="AF146" i="2"/>
  <c r="AC18" i="3"/>
  <c r="AB23" i="11"/>
  <c r="AC23" i="11" s="1"/>
  <c r="AG145" i="2"/>
  <c r="AC17" i="3"/>
  <c r="AB87" i="11"/>
  <c r="AC87" i="11" s="1"/>
  <c r="AG144" i="2"/>
  <c r="AF143" i="2"/>
  <c r="AF142" i="2"/>
  <c r="AF141" i="2"/>
  <c r="AF140" i="2"/>
  <c r="AC16" i="3"/>
  <c r="AG139" i="2"/>
  <c r="AB22" i="11"/>
  <c r="AC22" i="11" s="1"/>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C14" i="3"/>
  <c r="AG75" i="2"/>
  <c r="AB8" i="11"/>
  <c r="AC8" i="11" s="1"/>
  <c r="AF74" i="2"/>
  <c r="AF73" i="2"/>
  <c r="AF72" i="2"/>
  <c r="AF71" i="2"/>
  <c r="AF70" i="2"/>
  <c r="AF69" i="2"/>
  <c r="AF68" i="2"/>
  <c r="AF67" i="2"/>
  <c r="AF66" i="2"/>
  <c r="AF65" i="2"/>
  <c r="AC13" i="3"/>
  <c r="AG64" i="2"/>
  <c r="AF63" i="2"/>
  <c r="AF62" i="2"/>
  <c r="AF61" i="2"/>
  <c r="AF60" i="2"/>
  <c r="AF59" i="2"/>
  <c r="AF58" i="2"/>
  <c r="AF57" i="2"/>
  <c r="AF56" i="2"/>
  <c r="AF55" i="2"/>
  <c r="AF54" i="2"/>
  <c r="AF53" i="2"/>
  <c r="AF52" i="2"/>
  <c r="AF51" i="2"/>
  <c r="AC12" i="3"/>
  <c r="AG50" i="2"/>
  <c r="AB46" i="11"/>
  <c r="AC46" i="11" s="1"/>
  <c r="AF49" i="2"/>
  <c r="AF48" i="2"/>
  <c r="AF47" i="2"/>
  <c r="AF46" i="2"/>
  <c r="AF45" i="2"/>
  <c r="AF44" i="2"/>
  <c r="AF43" i="2"/>
  <c r="AF42" i="2"/>
  <c r="AF41" i="2"/>
  <c r="AF40" i="2"/>
  <c r="AF39" i="2"/>
  <c r="AF38" i="2"/>
  <c r="AF37" i="2"/>
  <c r="AF36" i="2"/>
  <c r="AF35" i="2"/>
  <c r="AC11" i="3"/>
  <c r="AG34" i="2"/>
  <c r="AB80" i="11"/>
  <c r="AC80" i="11" s="1"/>
  <c r="AF33" i="2"/>
  <c r="AF32" i="2"/>
  <c r="AF31" i="2"/>
  <c r="AF30" i="2"/>
  <c r="AF29" i="2"/>
  <c r="AF28" i="2"/>
  <c r="AF27" i="2"/>
  <c r="AF26" i="2"/>
  <c r="AF25" i="2"/>
  <c r="AF24" i="2"/>
  <c r="AF23" i="2"/>
  <c r="AF22" i="2"/>
  <c r="AF21" i="2"/>
  <c r="AF20" i="2"/>
  <c r="AF19" i="2"/>
  <c r="AF18" i="2"/>
  <c r="AF17" i="2"/>
  <c r="AF16" i="2"/>
  <c r="AF15" i="2"/>
  <c r="AF14" i="2"/>
  <c r="AF13" i="2"/>
  <c r="AF12" i="2"/>
  <c r="AF11" i="2"/>
  <c r="AF10" i="2"/>
  <c r="AF9" i="2"/>
  <c r="AC10" i="3"/>
  <c r="AG8" i="2"/>
  <c r="AB37" i="11"/>
  <c r="AC37" i="11" s="1"/>
  <c r="Z211" i="2"/>
  <c r="Z210" i="2"/>
  <c r="Z209" i="2"/>
  <c r="Z208" i="2"/>
  <c r="Z207" i="2"/>
  <c r="Z206" i="2"/>
  <c r="Z205" i="2"/>
  <c r="Z204" i="2"/>
  <c r="Z203" i="2"/>
  <c r="Z202" i="2"/>
  <c r="Z201" i="2"/>
  <c r="Z200" i="2"/>
  <c r="Z199" i="2"/>
  <c r="W23" i="3"/>
  <c r="V24" i="11"/>
  <c r="AA198" i="2"/>
  <c r="AA197" i="2"/>
  <c r="AA196" i="2"/>
  <c r="AA195" i="2"/>
  <c r="AA194" i="2"/>
  <c r="AA193" i="2"/>
  <c r="AA192" i="2"/>
  <c r="X22" i="3"/>
  <c r="W61" i="11"/>
  <c r="AB191" i="2"/>
  <c r="B461" i="2"/>
  <c r="D461" i="2" s="1"/>
  <c r="B457" i="2"/>
  <c r="D457" i="2" s="1"/>
  <c r="B456" i="2"/>
  <c r="D456" i="2" s="1"/>
  <c r="B455" i="2"/>
  <c r="D455" i="2" s="1"/>
  <c r="B454" i="2"/>
  <c r="D454" i="2" s="1"/>
  <c r="B453" i="2"/>
  <c r="D453" i="2" s="1"/>
  <c r="B452" i="2"/>
  <c r="D452" i="2" s="1"/>
  <c r="B451" i="2"/>
  <c r="D451" i="2" s="1"/>
  <c r="B450" i="2"/>
  <c r="D450" i="2" s="1"/>
  <c r="B449" i="2"/>
  <c r="D449" i="2" s="1"/>
  <c r="B448" i="2"/>
  <c r="D448" i="2" s="1"/>
  <c r="B447" i="2"/>
  <c r="D447" i="2" s="1"/>
  <c r="B446" i="2"/>
  <c r="D446" i="2" s="1"/>
  <c r="B445" i="2"/>
  <c r="D445" i="2" s="1"/>
  <c r="B444" i="2"/>
  <c r="D444" i="2" s="1"/>
  <c r="B443" i="2"/>
  <c r="D443" i="2" s="1"/>
  <c r="B442" i="2"/>
  <c r="D442" i="2" s="1"/>
  <c r="B441" i="2"/>
  <c r="D441" i="2" s="1"/>
  <c r="B440" i="2"/>
  <c r="D440" i="2" s="1"/>
  <c r="B439" i="2"/>
  <c r="D439" i="2" s="1"/>
  <c r="B438" i="2"/>
  <c r="D438" i="2" s="1"/>
  <c r="B437" i="2"/>
  <c r="D437" i="2" s="1"/>
  <c r="B436" i="2"/>
  <c r="D436" i="2" s="1"/>
  <c r="B435" i="2"/>
  <c r="D435" i="2" s="1"/>
  <c r="AC190" i="2"/>
  <c r="AC189" i="2"/>
  <c r="AC188" i="2"/>
  <c r="AC187" i="2"/>
  <c r="AC186" i="2"/>
  <c r="AC185" i="2"/>
  <c r="AC184" i="2"/>
  <c r="AC183" i="2"/>
  <c r="AC182" i="2"/>
  <c r="AC181" i="2"/>
  <c r="AC180" i="2"/>
  <c r="AC179" i="2"/>
  <c r="AC178" i="2"/>
  <c r="AC177" i="2"/>
  <c r="AC176" i="2"/>
  <c r="AC175" i="2"/>
  <c r="Z21" i="3"/>
  <c r="Y42" i="11"/>
  <c r="AD174" i="2"/>
  <c r="AD168" i="2"/>
  <c r="AD167" i="2"/>
  <c r="AD166" i="2"/>
  <c r="AD165" i="2"/>
  <c r="AD164" i="2"/>
  <c r="AA19" i="3"/>
  <c r="Z18" i="11"/>
  <c r="AE163" i="2"/>
  <c r="AE168" i="2" l="1"/>
  <c r="AE167" i="2"/>
  <c r="AE166" i="2"/>
  <c r="AE165" i="2"/>
  <c r="AE164" i="2"/>
  <c r="AB19" i="3"/>
  <c r="AA18" i="11"/>
  <c r="AF163" i="2"/>
  <c r="AD190" i="2"/>
  <c r="AD189" i="2"/>
  <c r="AD188" i="2"/>
  <c r="AD187" i="2"/>
  <c r="AD186" i="2"/>
  <c r="AD185" i="2"/>
  <c r="AD184" i="2"/>
  <c r="AD183" i="2"/>
  <c r="AD182" i="2"/>
  <c r="AD181" i="2"/>
  <c r="AD180" i="2"/>
  <c r="AD179" i="2"/>
  <c r="AD178" i="2"/>
  <c r="AD177" i="2"/>
  <c r="AD176" i="2"/>
  <c r="AD175" i="2"/>
  <c r="AA21" i="3"/>
  <c r="Z42" i="11"/>
  <c r="AE174" i="2"/>
  <c r="B460" i="2"/>
  <c r="D460" i="2" s="1"/>
  <c r="B459" i="2"/>
  <c r="D459" i="2" s="1"/>
  <c r="B458" i="2"/>
  <c r="D458" i="2" s="1"/>
  <c r="B477" i="2"/>
  <c r="D477" i="2" s="1"/>
  <c r="B476" i="2"/>
  <c r="D476" i="2" s="1"/>
  <c r="B475" i="2"/>
  <c r="D475" i="2" s="1"/>
  <c r="B474" i="2"/>
  <c r="D474" i="2" s="1"/>
  <c r="B473" i="2"/>
  <c r="D473" i="2" s="1"/>
  <c r="B472" i="2"/>
  <c r="D472" i="2" s="1"/>
  <c r="B471" i="2"/>
  <c r="D471" i="2" s="1"/>
  <c r="B470" i="2"/>
  <c r="D470" i="2" s="1"/>
  <c r="B469" i="2"/>
  <c r="D469" i="2" s="1"/>
  <c r="B468" i="2"/>
  <c r="D468" i="2" s="1"/>
  <c r="B467" i="2"/>
  <c r="D467" i="2" s="1"/>
  <c r="B466" i="2"/>
  <c r="D466" i="2" s="1"/>
  <c r="B465" i="2"/>
  <c r="D465" i="2" s="1"/>
  <c r="B464" i="2"/>
  <c r="D464" i="2" s="1"/>
  <c r="B463" i="2"/>
  <c r="D463" i="2" s="1"/>
  <c r="B462" i="2"/>
  <c r="D462" i="2" s="1"/>
  <c r="AB197" i="2"/>
  <c r="AB196" i="2"/>
  <c r="AB195" i="2"/>
  <c r="AB194" i="2"/>
  <c r="AB193" i="2"/>
  <c r="AB192" i="2"/>
  <c r="Y22" i="3"/>
  <c r="X61" i="11"/>
  <c r="AC191" i="2"/>
  <c r="AA211" i="2"/>
  <c r="AA210" i="2"/>
  <c r="AA209" i="2"/>
  <c r="AA208" i="2"/>
  <c r="AA207" i="2"/>
  <c r="AA206" i="2"/>
  <c r="AA205" i="2"/>
  <c r="AA204" i="2"/>
  <c r="AA203" i="2"/>
  <c r="AA202" i="2"/>
  <c r="AA201" i="2"/>
  <c r="AA200" i="2"/>
  <c r="AA199" i="2"/>
  <c r="X23" i="3"/>
  <c r="W24" i="11"/>
  <c r="AB198" i="2"/>
  <c r="AG33" i="2"/>
  <c r="AG32" i="2"/>
  <c r="AG31" i="2"/>
  <c r="AG30" i="2"/>
  <c r="AG29" i="2"/>
  <c r="AG28" i="2"/>
  <c r="AG27" i="2"/>
  <c r="AG26" i="2"/>
  <c r="AG25" i="2"/>
  <c r="AG24" i="2"/>
  <c r="AG23" i="2"/>
  <c r="AG22" i="2"/>
  <c r="AG21" i="2"/>
  <c r="AG20" i="2"/>
  <c r="AG19" i="2"/>
  <c r="AG18" i="2"/>
  <c r="AG17" i="2"/>
  <c r="AG16" i="2"/>
  <c r="AG15" i="2"/>
  <c r="AG14" i="2"/>
  <c r="AG13" i="2"/>
  <c r="AG12" i="2"/>
  <c r="AG11" i="2"/>
  <c r="AG10" i="2"/>
  <c r="AG9" i="2"/>
  <c r="AD10" i="3"/>
  <c r="AH8" i="2"/>
  <c r="AG49" i="2"/>
  <c r="AG48" i="2"/>
  <c r="AG47" i="2"/>
  <c r="AG46" i="2"/>
  <c r="AG45" i="2"/>
  <c r="AG44" i="2"/>
  <c r="AG43" i="2"/>
  <c r="AG42" i="2"/>
  <c r="AG41" i="2"/>
  <c r="AG40" i="2"/>
  <c r="AG39" i="2"/>
  <c r="AG38" i="2"/>
  <c r="AG37" i="2"/>
  <c r="AG36" i="2"/>
  <c r="AG35" i="2"/>
  <c r="AD11" i="3"/>
  <c r="AH34" i="2"/>
  <c r="AG63" i="2"/>
  <c r="AG62" i="2"/>
  <c r="AG61" i="2"/>
  <c r="AG60" i="2"/>
  <c r="AG59" i="2"/>
  <c r="AG58" i="2"/>
  <c r="AG57" i="2"/>
  <c r="AG56" i="2"/>
  <c r="AG55" i="2"/>
  <c r="AG54" i="2"/>
  <c r="AG53" i="2"/>
  <c r="AG52" i="2"/>
  <c r="AG51" i="2"/>
  <c r="AD12" i="3"/>
  <c r="AH50" i="2"/>
  <c r="AG74" i="2"/>
  <c r="AG73" i="2"/>
  <c r="AG72" i="2"/>
  <c r="AG71" i="2"/>
  <c r="AG70" i="2"/>
  <c r="AG69" i="2"/>
  <c r="AG68" i="2"/>
  <c r="AG67" i="2"/>
  <c r="AG66" i="2"/>
  <c r="AG65" i="2"/>
  <c r="AD13" i="3"/>
  <c r="AH64" i="2"/>
  <c r="AG110" i="2"/>
  <c r="AG109" i="2"/>
  <c r="AG108" i="2"/>
  <c r="AG107" i="2"/>
  <c r="AG106" i="2"/>
  <c r="AG105" i="2"/>
  <c r="AG104" i="2"/>
  <c r="AG103" i="2"/>
  <c r="AG102" i="2"/>
  <c r="AG101" i="2"/>
  <c r="AG100" i="2"/>
  <c r="AG99" i="2"/>
  <c r="AG98" i="2"/>
  <c r="AG97" i="2"/>
  <c r="AG96" i="2"/>
  <c r="AG95" i="2"/>
  <c r="AG94" i="2"/>
  <c r="AG93" i="2"/>
  <c r="AG92" i="2"/>
  <c r="AG91" i="2"/>
  <c r="AG90" i="2"/>
  <c r="AG89" i="2"/>
  <c r="AG88" i="2"/>
  <c r="AG87" i="2"/>
  <c r="AG86" i="2"/>
  <c r="AG85" i="2"/>
  <c r="AG84" i="2"/>
  <c r="AG83" i="2"/>
  <c r="AG82" i="2"/>
  <c r="AG81" i="2"/>
  <c r="AG80" i="2"/>
  <c r="AG79" i="2"/>
  <c r="AG78" i="2"/>
  <c r="AG77" i="2"/>
  <c r="AG76" i="2"/>
  <c r="AD14" i="3"/>
  <c r="AH75" i="2"/>
  <c r="AG143" i="2"/>
  <c r="AG142" i="2"/>
  <c r="AG141" i="2"/>
  <c r="AG140" i="2"/>
  <c r="AD16" i="3"/>
  <c r="AH139" i="2"/>
  <c r="AD17" i="3"/>
  <c r="AH144" i="2"/>
  <c r="AG162" i="2"/>
  <c r="AG161" i="2"/>
  <c r="AG160" i="2"/>
  <c r="AG159" i="2"/>
  <c r="AG158" i="2"/>
  <c r="AG157" i="2"/>
  <c r="AG156" i="2"/>
  <c r="AG155" i="2"/>
  <c r="AG154" i="2"/>
  <c r="AG153" i="2"/>
  <c r="AG152" i="2"/>
  <c r="AG151" i="2"/>
  <c r="AG150" i="2"/>
  <c r="AG149" i="2"/>
  <c r="AG148" i="2"/>
  <c r="AG147" i="2"/>
  <c r="AG146" i="2"/>
  <c r="AD18" i="3"/>
  <c r="AH145" i="2"/>
  <c r="AH162" i="2" l="1"/>
  <c r="AH161" i="2"/>
  <c r="AH160" i="2"/>
  <c r="AH159" i="2"/>
  <c r="AH158" i="2"/>
  <c r="AH157" i="2"/>
  <c r="AH156" i="2"/>
  <c r="AH155" i="2"/>
  <c r="AH154" i="2"/>
  <c r="AH153" i="2"/>
  <c r="AH152" i="2"/>
  <c r="AH151" i="2"/>
  <c r="AH150" i="2"/>
  <c r="AH149" i="2"/>
  <c r="AH148" i="2"/>
  <c r="AH147" i="2"/>
  <c r="AH146" i="2"/>
  <c r="AE18" i="3"/>
  <c r="AI145" i="2"/>
  <c r="AE17" i="3"/>
  <c r="AI144" i="2"/>
  <c r="AH143" i="2"/>
  <c r="AH142" i="2"/>
  <c r="AH141" i="2"/>
  <c r="AH140" i="2"/>
  <c r="AE16" i="3"/>
  <c r="AI139"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AH86" i="2"/>
  <c r="AH85" i="2"/>
  <c r="AH84" i="2"/>
  <c r="AH83" i="2"/>
  <c r="AH82" i="2"/>
  <c r="AH81" i="2"/>
  <c r="AH80" i="2"/>
  <c r="AH79" i="2"/>
  <c r="AH78" i="2"/>
  <c r="AH77" i="2"/>
  <c r="AH76" i="2"/>
  <c r="AE14" i="3"/>
  <c r="AI75" i="2"/>
  <c r="AH74" i="2"/>
  <c r="AH73" i="2"/>
  <c r="AH72" i="2"/>
  <c r="AH71" i="2"/>
  <c r="AH70" i="2"/>
  <c r="AH69" i="2"/>
  <c r="AH68" i="2"/>
  <c r="AH67" i="2"/>
  <c r="AH66" i="2"/>
  <c r="AH65" i="2"/>
  <c r="AE13" i="3"/>
  <c r="AI64" i="2"/>
  <c r="AH63" i="2"/>
  <c r="AH62" i="2"/>
  <c r="AH61" i="2"/>
  <c r="AH60" i="2"/>
  <c r="AH59" i="2"/>
  <c r="AH58" i="2"/>
  <c r="AH57" i="2"/>
  <c r="AH56" i="2"/>
  <c r="AH55" i="2"/>
  <c r="AH54" i="2"/>
  <c r="AH53" i="2"/>
  <c r="AH52" i="2"/>
  <c r="AH51" i="2"/>
  <c r="AE12" i="3"/>
  <c r="AI50" i="2"/>
  <c r="AH49" i="2"/>
  <c r="AH48" i="2"/>
  <c r="AH47" i="2"/>
  <c r="AH46" i="2"/>
  <c r="AH45" i="2"/>
  <c r="AH44" i="2"/>
  <c r="AH43" i="2"/>
  <c r="AH42" i="2"/>
  <c r="AH41" i="2"/>
  <c r="AH40" i="2"/>
  <c r="AH39" i="2"/>
  <c r="AH38" i="2"/>
  <c r="AH37" i="2"/>
  <c r="AH36" i="2"/>
  <c r="AH35" i="2"/>
  <c r="AE11" i="3"/>
  <c r="AI34" i="2"/>
  <c r="AH33" i="2"/>
  <c r="AH32" i="2"/>
  <c r="AH31" i="2"/>
  <c r="AH30" i="2"/>
  <c r="AH29" i="2"/>
  <c r="AH28" i="2"/>
  <c r="AH27" i="2"/>
  <c r="AH26" i="2"/>
  <c r="AH25" i="2"/>
  <c r="AH24" i="2"/>
  <c r="AH23" i="2"/>
  <c r="AH22" i="2"/>
  <c r="AH21" i="2"/>
  <c r="AH20" i="2"/>
  <c r="AH19" i="2"/>
  <c r="AH18" i="2"/>
  <c r="AH17" i="2"/>
  <c r="AH16" i="2"/>
  <c r="AH15" i="2"/>
  <c r="AH14" i="2"/>
  <c r="AH13" i="2"/>
  <c r="AH12" i="2"/>
  <c r="AH11" i="2"/>
  <c r="AH10" i="2"/>
  <c r="AH9" i="2"/>
  <c r="AE10" i="3"/>
  <c r="AI8" i="2"/>
  <c r="AB211" i="2"/>
  <c r="AB210" i="2"/>
  <c r="AB209" i="2"/>
  <c r="AB208" i="2"/>
  <c r="AB207" i="2"/>
  <c r="AB206" i="2"/>
  <c r="AB205" i="2"/>
  <c r="AB204" i="2"/>
  <c r="AB203" i="2"/>
  <c r="AB202" i="2"/>
  <c r="AB201" i="2"/>
  <c r="AB200" i="2"/>
  <c r="AB199" i="2"/>
  <c r="Y23" i="3"/>
  <c r="X24" i="11"/>
  <c r="AC198" i="2"/>
  <c r="AC197" i="2"/>
  <c r="AC196" i="2"/>
  <c r="AC195" i="2"/>
  <c r="AC194" i="2"/>
  <c r="AC193" i="2"/>
  <c r="AC192" i="2"/>
  <c r="Z22" i="3"/>
  <c r="Y61" i="11"/>
  <c r="AD191" i="2"/>
  <c r="B482" i="2"/>
  <c r="D482" i="2" s="1"/>
  <c r="B481" i="2"/>
  <c r="D481" i="2" s="1"/>
  <c r="B480" i="2"/>
  <c r="D480" i="2" s="1"/>
  <c r="B479" i="2"/>
  <c r="D479" i="2" s="1"/>
  <c r="B478" i="2"/>
  <c r="D478" i="2" s="1"/>
  <c r="AE190" i="2"/>
  <c r="AE189" i="2"/>
  <c r="AE188" i="2"/>
  <c r="AE187" i="2"/>
  <c r="AE186" i="2"/>
  <c r="AE185" i="2"/>
  <c r="AE184" i="2"/>
  <c r="AE183" i="2"/>
  <c r="AE182" i="2"/>
  <c r="AE181" i="2"/>
  <c r="AE180" i="2"/>
  <c r="AE179" i="2"/>
  <c r="AE178" i="2"/>
  <c r="AE177" i="2"/>
  <c r="AE176" i="2"/>
  <c r="AE175" i="2"/>
  <c r="AB21" i="3"/>
  <c r="AA42" i="11"/>
  <c r="AF174" i="2"/>
  <c r="AF168" i="2"/>
  <c r="AF167" i="2"/>
  <c r="AF166" i="2"/>
  <c r="AF165" i="2"/>
  <c r="AF164" i="2"/>
  <c r="AC19" i="3"/>
  <c r="AB18" i="11"/>
  <c r="AC18" i="11" s="1"/>
  <c r="AG163" i="2"/>
  <c r="AG168" i="2" l="1"/>
  <c r="AG167" i="2"/>
  <c r="AG166" i="2"/>
  <c r="AG165" i="2"/>
  <c r="AG164" i="2"/>
  <c r="AD19" i="3"/>
  <c r="AH163" i="2"/>
  <c r="AF190" i="2"/>
  <c r="AF189" i="2"/>
  <c r="AF188" i="2"/>
  <c r="AF187" i="2"/>
  <c r="AF186" i="2"/>
  <c r="AF185" i="2"/>
  <c r="AF184" i="2"/>
  <c r="AF183" i="2"/>
  <c r="AF182" i="2"/>
  <c r="AF181" i="2"/>
  <c r="AF180" i="2"/>
  <c r="AF179" i="2"/>
  <c r="AF178" i="2"/>
  <c r="AF177" i="2"/>
  <c r="AF176" i="2"/>
  <c r="AF175" i="2"/>
  <c r="AC21" i="3"/>
  <c r="AB42" i="11"/>
  <c r="AC42" i="11" s="1"/>
  <c r="AG174" i="2"/>
  <c r="B506" i="2"/>
  <c r="D506" i="2" s="1"/>
  <c r="B505" i="2"/>
  <c r="D505" i="2" s="1"/>
  <c r="B504" i="2"/>
  <c r="D504" i="2" s="1"/>
  <c r="B503" i="2"/>
  <c r="D503" i="2" s="1"/>
  <c r="B502" i="2"/>
  <c r="D502" i="2" s="1"/>
  <c r="B501" i="2"/>
  <c r="D501" i="2" s="1"/>
  <c r="B500" i="2"/>
  <c r="D500" i="2" s="1"/>
  <c r="B499" i="2"/>
  <c r="D499" i="2" s="1"/>
  <c r="B498" i="2"/>
  <c r="D498" i="2" s="1"/>
  <c r="B497" i="2"/>
  <c r="D497" i="2" s="1"/>
  <c r="B496" i="2"/>
  <c r="D496" i="2" s="1"/>
  <c r="B495" i="2"/>
  <c r="D495" i="2" s="1"/>
  <c r="B494" i="2"/>
  <c r="D494" i="2" s="1"/>
  <c r="B493" i="2"/>
  <c r="D493" i="2" s="1"/>
  <c r="B492" i="2"/>
  <c r="D492" i="2" s="1"/>
  <c r="B491" i="2"/>
  <c r="D491" i="2" s="1"/>
  <c r="B490" i="2"/>
  <c r="D490" i="2" s="1"/>
  <c r="B489" i="2"/>
  <c r="D489" i="2" s="1"/>
  <c r="B488" i="2"/>
  <c r="D488" i="2" s="1"/>
  <c r="B487" i="2"/>
  <c r="D487" i="2" s="1"/>
  <c r="B486" i="2"/>
  <c r="D486" i="2" s="1"/>
  <c r="B485" i="2"/>
  <c r="D485" i="2" s="1"/>
  <c r="B484" i="2"/>
  <c r="D484" i="2" s="1"/>
  <c r="B483" i="2"/>
  <c r="D483" i="2" s="1"/>
  <c r="AD197" i="2"/>
  <c r="AD196" i="2"/>
  <c r="AD195" i="2"/>
  <c r="AD194" i="2"/>
  <c r="AD193" i="2"/>
  <c r="AD192" i="2"/>
  <c r="AA22" i="3"/>
  <c r="Z61" i="11"/>
  <c r="AE191" i="2"/>
  <c r="AC211" i="2"/>
  <c r="AC210" i="2"/>
  <c r="AC209" i="2"/>
  <c r="AC208" i="2"/>
  <c r="AC207" i="2"/>
  <c r="AC206" i="2"/>
  <c r="AC205" i="2"/>
  <c r="AC204" i="2"/>
  <c r="AC203" i="2"/>
  <c r="AC202" i="2"/>
  <c r="AC201" i="2"/>
  <c r="AC200" i="2"/>
  <c r="AC199" i="2"/>
  <c r="Z23" i="3"/>
  <c r="Y24" i="11"/>
  <c r="AD198" i="2"/>
  <c r="AI33" i="2"/>
  <c r="AI32" i="2"/>
  <c r="AI31" i="2"/>
  <c r="AI30" i="2"/>
  <c r="AI29" i="2"/>
  <c r="AI28" i="2"/>
  <c r="AI27" i="2"/>
  <c r="AI26" i="2"/>
  <c r="AI25" i="2"/>
  <c r="AI24" i="2"/>
  <c r="AI23" i="2"/>
  <c r="AI22" i="2"/>
  <c r="AI21" i="2"/>
  <c r="AI20" i="2"/>
  <c r="AI19" i="2"/>
  <c r="AI18" i="2"/>
  <c r="AI17" i="2"/>
  <c r="AI16" i="2"/>
  <c r="AI15" i="2"/>
  <c r="AI14" i="2"/>
  <c r="AI13" i="2"/>
  <c r="AI12" i="2"/>
  <c r="AI11" i="2"/>
  <c r="AI10" i="2"/>
  <c r="AI9" i="2"/>
  <c r="AF10" i="3"/>
  <c r="AJ8" i="2"/>
  <c r="AI49" i="2"/>
  <c r="AI48" i="2"/>
  <c r="AI47" i="2"/>
  <c r="AI46" i="2"/>
  <c r="AI45" i="2"/>
  <c r="AI44" i="2"/>
  <c r="AI43" i="2"/>
  <c r="AI42" i="2"/>
  <c r="AI41" i="2"/>
  <c r="AI40" i="2"/>
  <c r="AI39" i="2"/>
  <c r="AI38" i="2"/>
  <c r="AI37" i="2"/>
  <c r="AI36" i="2"/>
  <c r="AI35" i="2"/>
  <c r="AF11" i="3"/>
  <c r="AJ34" i="2"/>
  <c r="AI63" i="2"/>
  <c r="AI62" i="2"/>
  <c r="AI61" i="2"/>
  <c r="AI60" i="2"/>
  <c r="AI59" i="2"/>
  <c r="AI58" i="2"/>
  <c r="AI57" i="2"/>
  <c r="AI56" i="2"/>
  <c r="AI55" i="2"/>
  <c r="AI54" i="2"/>
  <c r="AI53" i="2"/>
  <c r="AI52" i="2"/>
  <c r="AI51" i="2"/>
  <c r="AF12" i="3"/>
  <c r="AJ50" i="2"/>
  <c r="AI74" i="2"/>
  <c r="AI73" i="2"/>
  <c r="AI72" i="2"/>
  <c r="AI71" i="2"/>
  <c r="AI70" i="2"/>
  <c r="AI69" i="2"/>
  <c r="AI68" i="2"/>
  <c r="AI67" i="2"/>
  <c r="AI66" i="2"/>
  <c r="AI65" i="2"/>
  <c r="AF13" i="3"/>
  <c r="AJ64" i="2"/>
  <c r="AI110" i="2"/>
  <c r="AI109" i="2"/>
  <c r="AI108" i="2"/>
  <c r="AI107" i="2"/>
  <c r="AI106" i="2"/>
  <c r="AI105" i="2"/>
  <c r="AI104" i="2"/>
  <c r="AI103" i="2"/>
  <c r="AI102" i="2"/>
  <c r="AI101" i="2"/>
  <c r="AI100" i="2"/>
  <c r="AI99" i="2"/>
  <c r="AI98" i="2"/>
  <c r="AI97" i="2"/>
  <c r="AI96" i="2"/>
  <c r="AI95" i="2"/>
  <c r="AI94" i="2"/>
  <c r="AI93" i="2"/>
  <c r="AI92" i="2"/>
  <c r="AI91" i="2"/>
  <c r="AI90" i="2"/>
  <c r="AI89" i="2"/>
  <c r="AI88" i="2"/>
  <c r="AI87" i="2"/>
  <c r="AI86" i="2"/>
  <c r="AI85" i="2"/>
  <c r="AI84" i="2"/>
  <c r="AI83" i="2"/>
  <c r="AI82" i="2"/>
  <c r="AI81" i="2"/>
  <c r="AI80" i="2"/>
  <c r="AI79" i="2"/>
  <c r="AI78" i="2"/>
  <c r="AI77" i="2"/>
  <c r="AI76" i="2"/>
  <c r="AF14" i="3"/>
  <c r="AJ75" i="2"/>
  <c r="AI143" i="2"/>
  <c r="AI142" i="2"/>
  <c r="AI141" i="2"/>
  <c r="AI140" i="2"/>
  <c r="AF16" i="3"/>
  <c r="AJ139" i="2"/>
  <c r="AF17" i="3"/>
  <c r="AJ144" i="2"/>
  <c r="AI162" i="2"/>
  <c r="AI161" i="2"/>
  <c r="AI160" i="2"/>
  <c r="AI159" i="2"/>
  <c r="AI158" i="2"/>
  <c r="AI157" i="2"/>
  <c r="AI156" i="2"/>
  <c r="AI155" i="2"/>
  <c r="AI154" i="2"/>
  <c r="AI153" i="2"/>
  <c r="AI152" i="2"/>
  <c r="AI151" i="2"/>
  <c r="AI150" i="2"/>
  <c r="AI149" i="2"/>
  <c r="AI148" i="2"/>
  <c r="AI147" i="2"/>
  <c r="AI146" i="2"/>
  <c r="AF18" i="3"/>
  <c r="AJ145" i="2"/>
  <c r="AJ162" i="2" l="1"/>
  <c r="AJ161" i="2"/>
  <c r="AJ160" i="2"/>
  <c r="AJ159" i="2"/>
  <c r="AJ158" i="2"/>
  <c r="AJ157" i="2"/>
  <c r="AJ156" i="2"/>
  <c r="AJ155" i="2"/>
  <c r="AJ154" i="2"/>
  <c r="AJ153" i="2"/>
  <c r="AJ152" i="2"/>
  <c r="AJ151" i="2"/>
  <c r="AJ150" i="2"/>
  <c r="AJ149" i="2"/>
  <c r="AJ148" i="2"/>
  <c r="AJ147" i="2"/>
  <c r="AJ146" i="2"/>
  <c r="AG18" i="3"/>
  <c r="AH18" i="3" s="1"/>
  <c r="AK145" i="2"/>
  <c r="AG17" i="3"/>
  <c r="AK144" i="2"/>
  <c r="AJ143" i="2"/>
  <c r="AJ142" i="2"/>
  <c r="AJ141" i="2"/>
  <c r="AJ140" i="2"/>
  <c r="AG16" i="3"/>
  <c r="AK139" i="2"/>
  <c r="AJ110" i="2"/>
  <c r="AJ109" i="2"/>
  <c r="AJ108" i="2"/>
  <c r="AJ107" i="2"/>
  <c r="AJ106" i="2"/>
  <c r="AJ105" i="2"/>
  <c r="AJ104" i="2"/>
  <c r="AJ103" i="2"/>
  <c r="AJ102" i="2"/>
  <c r="AJ101" i="2"/>
  <c r="AJ100" i="2"/>
  <c r="AJ99" i="2"/>
  <c r="AJ98" i="2"/>
  <c r="AJ97" i="2"/>
  <c r="AJ96" i="2"/>
  <c r="AJ95" i="2"/>
  <c r="AJ94" i="2"/>
  <c r="AJ93" i="2"/>
  <c r="AJ92" i="2"/>
  <c r="AJ91" i="2"/>
  <c r="AJ90" i="2"/>
  <c r="AJ89" i="2"/>
  <c r="AJ88" i="2"/>
  <c r="AJ87" i="2"/>
  <c r="AJ86" i="2"/>
  <c r="AJ85" i="2"/>
  <c r="AJ84" i="2"/>
  <c r="AJ83" i="2"/>
  <c r="AJ82" i="2"/>
  <c r="AJ81" i="2"/>
  <c r="AJ80" i="2"/>
  <c r="AJ79" i="2"/>
  <c r="AJ78" i="2"/>
  <c r="AJ77" i="2"/>
  <c r="AJ76" i="2"/>
  <c r="AG14" i="3"/>
  <c r="AK75" i="2"/>
  <c r="AJ74" i="2"/>
  <c r="AJ73" i="2"/>
  <c r="AJ72" i="2"/>
  <c r="AJ71" i="2"/>
  <c r="AJ70" i="2"/>
  <c r="AJ69" i="2"/>
  <c r="AJ68" i="2"/>
  <c r="AJ67" i="2"/>
  <c r="AJ66" i="2"/>
  <c r="AJ65" i="2"/>
  <c r="AG13" i="3"/>
  <c r="AK64" i="2"/>
  <c r="AJ63" i="2"/>
  <c r="AJ62" i="2"/>
  <c r="AJ61" i="2"/>
  <c r="AJ60" i="2"/>
  <c r="AJ59" i="2"/>
  <c r="AJ58" i="2"/>
  <c r="AJ57" i="2"/>
  <c r="AJ56" i="2"/>
  <c r="AJ55" i="2"/>
  <c r="AJ54" i="2"/>
  <c r="AJ53" i="2"/>
  <c r="AJ52" i="2"/>
  <c r="AJ51" i="2"/>
  <c r="AG12" i="3"/>
  <c r="AK50" i="2"/>
  <c r="AJ49" i="2"/>
  <c r="AJ48" i="2"/>
  <c r="AJ47" i="2"/>
  <c r="AJ46" i="2"/>
  <c r="AJ45" i="2"/>
  <c r="AJ44" i="2"/>
  <c r="AJ43" i="2"/>
  <c r="AJ42" i="2"/>
  <c r="AJ41" i="2"/>
  <c r="AJ40" i="2"/>
  <c r="AJ39" i="2"/>
  <c r="AJ38" i="2"/>
  <c r="AJ37" i="2"/>
  <c r="AJ36" i="2"/>
  <c r="AJ35" i="2"/>
  <c r="AG11" i="3"/>
  <c r="AK34" i="2"/>
  <c r="AJ33" i="2"/>
  <c r="AJ32" i="2"/>
  <c r="AJ31" i="2"/>
  <c r="AJ30" i="2"/>
  <c r="AJ29" i="2"/>
  <c r="AJ28" i="2"/>
  <c r="AJ27" i="2"/>
  <c r="AJ26" i="2"/>
  <c r="AJ25" i="2"/>
  <c r="AJ24" i="2"/>
  <c r="AJ23" i="2"/>
  <c r="AJ22" i="2"/>
  <c r="AJ21" i="2"/>
  <c r="AJ20" i="2"/>
  <c r="AJ19" i="2"/>
  <c r="AJ18" i="2"/>
  <c r="AJ17" i="2"/>
  <c r="AJ16" i="2"/>
  <c r="AJ15" i="2"/>
  <c r="AJ14" i="2"/>
  <c r="AJ13" i="2"/>
  <c r="AJ12" i="2"/>
  <c r="AJ11" i="2"/>
  <c r="AJ10" i="2"/>
  <c r="AJ9" i="2"/>
  <c r="AG10" i="3"/>
  <c r="AK8" i="2"/>
  <c r="AD211" i="2"/>
  <c r="AD210" i="2"/>
  <c r="AD209" i="2"/>
  <c r="AD208" i="2"/>
  <c r="AD207" i="2"/>
  <c r="AD206" i="2"/>
  <c r="AD205" i="2"/>
  <c r="AD204" i="2"/>
  <c r="AD203" i="2"/>
  <c r="AD202" i="2"/>
  <c r="AD201" i="2"/>
  <c r="AD200" i="2"/>
  <c r="AD199" i="2"/>
  <c r="AA23" i="3"/>
  <c r="Z24" i="11"/>
  <c r="AE198" i="2"/>
  <c r="AE197" i="2"/>
  <c r="AE196" i="2"/>
  <c r="AE195" i="2"/>
  <c r="AE194" i="2"/>
  <c r="AE193" i="2"/>
  <c r="AE192" i="2"/>
  <c r="AB22" i="3"/>
  <c r="AA61" i="11"/>
  <c r="AF191" i="2"/>
  <c r="B522" i="2"/>
  <c r="D522" i="2" s="1"/>
  <c r="B521" i="2"/>
  <c r="D521" i="2" s="1"/>
  <c r="B520" i="2"/>
  <c r="D520" i="2" s="1"/>
  <c r="B519" i="2"/>
  <c r="D519" i="2" s="1"/>
  <c r="B518" i="2"/>
  <c r="D518" i="2" s="1"/>
  <c r="B517" i="2"/>
  <c r="D517" i="2" s="1"/>
  <c r="B516" i="2"/>
  <c r="D516" i="2" s="1"/>
  <c r="B515" i="2"/>
  <c r="D515" i="2" s="1"/>
  <c r="B514" i="2"/>
  <c r="D514" i="2" s="1"/>
  <c r="B513" i="2"/>
  <c r="D513" i="2" s="1"/>
  <c r="B512" i="2"/>
  <c r="D512" i="2" s="1"/>
  <c r="B511" i="2"/>
  <c r="D511" i="2" s="1"/>
  <c r="B510" i="2"/>
  <c r="D510" i="2" s="1"/>
  <c r="B509" i="2"/>
  <c r="D509" i="2" s="1"/>
  <c r="B508" i="2"/>
  <c r="D508" i="2" s="1"/>
  <c r="B507" i="2"/>
  <c r="D507" i="2" s="1"/>
  <c r="AG190" i="2"/>
  <c r="AG189" i="2"/>
  <c r="AG188" i="2"/>
  <c r="AG187" i="2"/>
  <c r="AG186" i="2"/>
  <c r="AG185" i="2"/>
  <c r="AG184" i="2"/>
  <c r="AG183" i="2"/>
  <c r="AG182" i="2"/>
  <c r="AG181" i="2"/>
  <c r="AG180" i="2"/>
  <c r="AG179" i="2"/>
  <c r="AG178" i="2"/>
  <c r="AG177" i="2"/>
  <c r="AG176" i="2"/>
  <c r="AG175" i="2"/>
  <c r="AD21" i="3"/>
  <c r="AH174" i="2"/>
  <c r="AH168" i="2"/>
  <c r="AH167" i="2"/>
  <c r="AH166" i="2"/>
  <c r="AH165" i="2"/>
  <c r="AH164" i="2"/>
  <c r="AE19" i="3"/>
  <c r="AI163" i="2"/>
  <c r="AI168" i="2" l="1"/>
  <c r="AI167" i="2"/>
  <c r="AI166" i="2"/>
  <c r="AI165" i="2"/>
  <c r="AI164" i="2"/>
  <c r="AF19" i="3"/>
  <c r="AJ163" i="2"/>
  <c r="AH190" i="2"/>
  <c r="AH189" i="2"/>
  <c r="AH188" i="2"/>
  <c r="AH187" i="2"/>
  <c r="AH186" i="2"/>
  <c r="AH185" i="2"/>
  <c r="AH184" i="2"/>
  <c r="AH183" i="2"/>
  <c r="AH182" i="2"/>
  <c r="AH181" i="2"/>
  <c r="AH180" i="2"/>
  <c r="AH179" i="2"/>
  <c r="AH178" i="2"/>
  <c r="AH177" i="2"/>
  <c r="AH176" i="2"/>
  <c r="AH175" i="2"/>
  <c r="AE21" i="3"/>
  <c r="AI174" i="2"/>
  <c r="B528" i="2"/>
  <c r="D528" i="2" s="1"/>
  <c r="B527" i="2"/>
  <c r="D527" i="2" s="1"/>
  <c r="B526" i="2"/>
  <c r="D526" i="2" s="1"/>
  <c r="B525" i="2"/>
  <c r="D525" i="2" s="1"/>
  <c r="B524" i="2"/>
  <c r="D524" i="2" s="1"/>
  <c r="B523" i="2"/>
  <c r="D523" i="2" s="1"/>
  <c r="AF197" i="2"/>
  <c r="AF196" i="2"/>
  <c r="AF195" i="2"/>
  <c r="AF194" i="2"/>
  <c r="AF193" i="2"/>
  <c r="AF192" i="2"/>
  <c r="AC22" i="3"/>
  <c r="AB61" i="11"/>
  <c r="AC61" i="11" s="1"/>
  <c r="AG191" i="2"/>
  <c r="AE211" i="2"/>
  <c r="AE210" i="2"/>
  <c r="AE209" i="2"/>
  <c r="AE208" i="2"/>
  <c r="AE207" i="2"/>
  <c r="AE206" i="2"/>
  <c r="AE205" i="2"/>
  <c r="AE204" i="2"/>
  <c r="AE203" i="2"/>
  <c r="AE202" i="2"/>
  <c r="AE201" i="2"/>
  <c r="AE200" i="2"/>
  <c r="AE199" i="2"/>
  <c r="AB23" i="3"/>
  <c r="AA24" i="11"/>
  <c r="AF198" i="2"/>
  <c r="AK33" i="2"/>
  <c r="AK32" i="2"/>
  <c r="AK31" i="2"/>
  <c r="AK30" i="2"/>
  <c r="AK29" i="2"/>
  <c r="AK28" i="2"/>
  <c r="AK27" i="2"/>
  <c r="AK26" i="2"/>
  <c r="AK25" i="2"/>
  <c r="AK24" i="2"/>
  <c r="AK23" i="2"/>
  <c r="AK22" i="2"/>
  <c r="AK21" i="2"/>
  <c r="AK20" i="2"/>
  <c r="AK19" i="2"/>
  <c r="AK18" i="2"/>
  <c r="AK17" i="2"/>
  <c r="AK16" i="2"/>
  <c r="AK15" i="2"/>
  <c r="AK14" i="2"/>
  <c r="AK13" i="2"/>
  <c r="AK12" i="2"/>
  <c r="AK11" i="2"/>
  <c r="AK10" i="2"/>
  <c r="AK9" i="2"/>
  <c r="AH10" i="3"/>
  <c r="AL8" i="2"/>
  <c r="AK49" i="2"/>
  <c r="AK48" i="2"/>
  <c r="AK47" i="2"/>
  <c r="AK46" i="2"/>
  <c r="AK45" i="2"/>
  <c r="AK44" i="2"/>
  <c r="AK43" i="2"/>
  <c r="AK42" i="2"/>
  <c r="AK41" i="2"/>
  <c r="AK40" i="2"/>
  <c r="AK39" i="2"/>
  <c r="AK38" i="2"/>
  <c r="AK37" i="2"/>
  <c r="AK36" i="2"/>
  <c r="AK35" i="2"/>
  <c r="AH11" i="3"/>
  <c r="AL34" i="2"/>
  <c r="AK63" i="2"/>
  <c r="AK62" i="2"/>
  <c r="AK61" i="2"/>
  <c r="AK60" i="2"/>
  <c r="AK59" i="2"/>
  <c r="AK58" i="2"/>
  <c r="AK57" i="2"/>
  <c r="AK56" i="2"/>
  <c r="AK55" i="2"/>
  <c r="AK54" i="2"/>
  <c r="AK53" i="2"/>
  <c r="AK52" i="2"/>
  <c r="AK51" i="2"/>
  <c r="AH12" i="3"/>
  <c r="AL50" i="2"/>
  <c r="AK74" i="2"/>
  <c r="AK73" i="2"/>
  <c r="AK72" i="2"/>
  <c r="AK71" i="2"/>
  <c r="AK70" i="2"/>
  <c r="AK69" i="2"/>
  <c r="AK68" i="2"/>
  <c r="AK67" i="2"/>
  <c r="AK66" i="2"/>
  <c r="AK65" i="2"/>
  <c r="AH13" i="3"/>
  <c r="AL64" i="2"/>
  <c r="AK110" i="2"/>
  <c r="AK109" i="2"/>
  <c r="AK108" i="2"/>
  <c r="AK107" i="2"/>
  <c r="AK106" i="2"/>
  <c r="AK105" i="2"/>
  <c r="AK104" i="2"/>
  <c r="AK103" i="2"/>
  <c r="AK102" i="2"/>
  <c r="AK101" i="2"/>
  <c r="AK100" i="2"/>
  <c r="AK99" i="2"/>
  <c r="AK98" i="2"/>
  <c r="AK97" i="2"/>
  <c r="AK96" i="2"/>
  <c r="AK95" i="2"/>
  <c r="AK94" i="2"/>
  <c r="AK93" i="2"/>
  <c r="AK92" i="2"/>
  <c r="AK91" i="2"/>
  <c r="AK90" i="2"/>
  <c r="AK89" i="2"/>
  <c r="AK88" i="2"/>
  <c r="AK87" i="2"/>
  <c r="AK86" i="2"/>
  <c r="AK85" i="2"/>
  <c r="AK84" i="2"/>
  <c r="AK83" i="2"/>
  <c r="AK82" i="2"/>
  <c r="AK81" i="2"/>
  <c r="AK80" i="2"/>
  <c r="AK79" i="2"/>
  <c r="AK78" i="2"/>
  <c r="AK77" i="2"/>
  <c r="AK76" i="2"/>
  <c r="AH14" i="3"/>
  <c r="AL75" i="2"/>
  <c r="AK143" i="2"/>
  <c r="AK142" i="2"/>
  <c r="AK141" i="2"/>
  <c r="AK140" i="2"/>
  <c r="AH16" i="3"/>
  <c r="AL139" i="2"/>
  <c r="AH17" i="3"/>
  <c r="AL144" i="2"/>
  <c r="AK162" i="2"/>
  <c r="AK161" i="2"/>
  <c r="AK160" i="2"/>
  <c r="AK159" i="2"/>
  <c r="AK158" i="2"/>
  <c r="AK157" i="2"/>
  <c r="AK156" i="2"/>
  <c r="AK155" i="2"/>
  <c r="AK154" i="2"/>
  <c r="AK153" i="2"/>
  <c r="AK152" i="2"/>
  <c r="AK151" i="2"/>
  <c r="AK150" i="2"/>
  <c r="AK149" i="2"/>
  <c r="AK148" i="2"/>
  <c r="AK147" i="2"/>
  <c r="AK146" i="2"/>
  <c r="AL145" i="2"/>
  <c r="AL162" i="2" l="1"/>
  <c r="AL161" i="2"/>
  <c r="AL160" i="2"/>
  <c r="AL159" i="2"/>
  <c r="AL158" i="2"/>
  <c r="AL157" i="2"/>
  <c r="AL156" i="2"/>
  <c r="AL155" i="2"/>
  <c r="AL154" i="2"/>
  <c r="AL153" i="2"/>
  <c r="AL152" i="2"/>
  <c r="AL151" i="2"/>
  <c r="AL150" i="2"/>
  <c r="AL149" i="2"/>
  <c r="AL148" i="2"/>
  <c r="AL147" i="2"/>
  <c r="AL146" i="2"/>
  <c r="AK18" i="3"/>
  <c r="AM145" i="2"/>
  <c r="AK17" i="3"/>
  <c r="AM144" i="2"/>
  <c r="AZ144" i="2" s="1"/>
  <c r="AL143" i="2"/>
  <c r="AL142" i="2"/>
  <c r="AL141" i="2"/>
  <c r="AL140" i="2"/>
  <c r="AM139" i="2"/>
  <c r="AK16" i="3"/>
  <c r="AL110" i="2"/>
  <c r="AL109" i="2"/>
  <c r="AL108" i="2"/>
  <c r="AL107" i="2"/>
  <c r="AL106" i="2"/>
  <c r="AL105" i="2"/>
  <c r="AL104" i="2"/>
  <c r="AL103" i="2"/>
  <c r="AL102" i="2"/>
  <c r="AL101" i="2"/>
  <c r="AL100" i="2"/>
  <c r="AL99" i="2"/>
  <c r="AL98" i="2"/>
  <c r="AL97" i="2"/>
  <c r="AL96" i="2"/>
  <c r="AL95" i="2"/>
  <c r="AL94" i="2"/>
  <c r="AL93" i="2"/>
  <c r="AL92" i="2"/>
  <c r="AL91" i="2"/>
  <c r="AL90" i="2"/>
  <c r="AL89" i="2"/>
  <c r="AL88" i="2"/>
  <c r="AL87" i="2"/>
  <c r="AL86" i="2"/>
  <c r="AL85" i="2"/>
  <c r="AL84" i="2"/>
  <c r="AL83" i="2"/>
  <c r="AL82" i="2"/>
  <c r="AL81" i="2"/>
  <c r="AL80" i="2"/>
  <c r="AL79" i="2"/>
  <c r="AL78" i="2"/>
  <c r="AL77" i="2"/>
  <c r="AL76" i="2"/>
  <c r="AM75" i="2"/>
  <c r="AK14" i="3"/>
  <c r="AL74" i="2"/>
  <c r="AL73" i="2"/>
  <c r="AL72" i="2"/>
  <c r="AL71" i="2"/>
  <c r="AL70" i="2"/>
  <c r="AL69" i="2"/>
  <c r="AL68" i="2"/>
  <c r="AL67" i="2"/>
  <c r="AL66" i="2"/>
  <c r="AL65" i="2"/>
  <c r="AM64" i="2"/>
  <c r="AK13" i="3"/>
  <c r="AL63" i="2"/>
  <c r="AL62" i="2"/>
  <c r="AL61" i="2"/>
  <c r="AL60" i="2"/>
  <c r="AL59" i="2"/>
  <c r="AL58" i="2"/>
  <c r="AL57" i="2"/>
  <c r="AL56" i="2"/>
  <c r="AL55" i="2"/>
  <c r="AL54" i="2"/>
  <c r="AL53" i="2"/>
  <c r="AL52" i="2"/>
  <c r="AL51" i="2"/>
  <c r="AM50" i="2"/>
  <c r="AK12" i="3"/>
  <c r="AL49" i="2"/>
  <c r="AL48" i="2"/>
  <c r="AL47" i="2"/>
  <c r="AL46" i="2"/>
  <c r="AL45" i="2"/>
  <c r="AL44" i="2"/>
  <c r="AL43" i="2"/>
  <c r="AL42" i="2"/>
  <c r="AL41" i="2"/>
  <c r="AL40" i="2"/>
  <c r="AL39" i="2"/>
  <c r="AL38" i="2"/>
  <c r="AL37" i="2"/>
  <c r="AL36" i="2"/>
  <c r="AL35" i="2"/>
  <c r="AM34" i="2"/>
  <c r="AK11" i="3"/>
  <c r="AL33" i="2"/>
  <c r="AL32" i="2"/>
  <c r="AL31" i="2"/>
  <c r="AL30" i="2"/>
  <c r="AL29" i="2"/>
  <c r="AL28" i="2"/>
  <c r="AL27" i="2"/>
  <c r="AL26" i="2"/>
  <c r="AL25" i="2"/>
  <c r="AL24" i="2"/>
  <c r="AL23" i="2"/>
  <c r="AL22" i="2"/>
  <c r="AL21" i="2"/>
  <c r="AL20" i="2"/>
  <c r="AL19" i="2"/>
  <c r="AL18" i="2"/>
  <c r="AL17" i="2"/>
  <c r="AL16" i="2"/>
  <c r="AL15" i="2"/>
  <c r="AL14" i="2"/>
  <c r="AL13" i="2"/>
  <c r="AL12" i="2"/>
  <c r="AL11" i="2"/>
  <c r="AL10" i="2"/>
  <c r="AL9" i="2"/>
  <c r="AM8" i="2"/>
  <c r="AK10" i="3"/>
  <c r="AF211" i="2"/>
  <c r="AF210" i="2"/>
  <c r="AF209" i="2"/>
  <c r="AF208" i="2"/>
  <c r="AF207" i="2"/>
  <c r="AF206" i="2"/>
  <c r="AF205" i="2"/>
  <c r="AF204" i="2"/>
  <c r="AF203" i="2"/>
  <c r="AF202" i="2"/>
  <c r="AF201" i="2"/>
  <c r="AF200" i="2"/>
  <c r="AF199" i="2"/>
  <c r="AC23" i="3"/>
  <c r="AB24" i="11"/>
  <c r="AC24" i="11" s="1"/>
  <c r="AG198" i="2"/>
  <c r="AG197" i="2"/>
  <c r="AG196" i="2"/>
  <c r="AG195" i="2"/>
  <c r="AG194" i="2"/>
  <c r="AG193" i="2"/>
  <c r="AG192" i="2"/>
  <c r="AD22" i="3"/>
  <c r="AH191" i="2"/>
  <c r="B533" i="2"/>
  <c r="D533" i="2" s="1"/>
  <c r="B532" i="2"/>
  <c r="D532" i="2" s="1"/>
  <c r="B531" i="2"/>
  <c r="D531" i="2" s="1"/>
  <c r="B530" i="2"/>
  <c r="D530" i="2" s="1"/>
  <c r="B529" i="2"/>
  <c r="D529" i="2" s="1"/>
  <c r="AI190" i="2"/>
  <c r="AI189" i="2"/>
  <c r="AI188" i="2"/>
  <c r="AI187" i="2"/>
  <c r="AI186" i="2"/>
  <c r="AI185" i="2"/>
  <c r="AI184" i="2"/>
  <c r="AI183" i="2"/>
  <c r="AI182" i="2"/>
  <c r="AI181" i="2"/>
  <c r="AI180" i="2"/>
  <c r="AI179" i="2"/>
  <c r="AI178" i="2"/>
  <c r="AI177" i="2"/>
  <c r="AI176" i="2"/>
  <c r="AI175" i="2"/>
  <c r="AF21" i="3"/>
  <c r="AJ174" i="2"/>
  <c r="AJ168" i="2"/>
  <c r="AJ167" i="2"/>
  <c r="AJ166" i="2"/>
  <c r="AJ165" i="2"/>
  <c r="AJ164" i="2"/>
  <c r="AG19" i="3"/>
  <c r="AK163" i="2"/>
  <c r="AV34" i="2" l="1"/>
  <c r="AZ34" i="2"/>
  <c r="AV64" i="2"/>
  <c r="AZ64" i="2"/>
  <c r="AV75" i="2"/>
  <c r="AZ75" i="2"/>
  <c r="AV145" i="2"/>
  <c r="AZ145" i="2"/>
  <c r="AV8" i="2"/>
  <c r="AZ8" i="2"/>
  <c r="AV50" i="2"/>
  <c r="AZ50" i="2"/>
  <c r="AV139" i="2"/>
  <c r="AZ139" i="2"/>
  <c r="AU144" i="2"/>
  <c r="AV144" i="2"/>
  <c r="AK168" i="2"/>
  <c r="AK167" i="2"/>
  <c r="AK166" i="2"/>
  <c r="AK165" i="2"/>
  <c r="AK164" i="2"/>
  <c r="AH19" i="3"/>
  <c r="AL163" i="2"/>
  <c r="AJ190" i="2"/>
  <c r="AJ189" i="2"/>
  <c r="AJ188" i="2"/>
  <c r="AJ187" i="2"/>
  <c r="AJ186" i="2"/>
  <c r="AJ185" i="2"/>
  <c r="AJ184" i="2"/>
  <c r="AJ183" i="2"/>
  <c r="AJ182" i="2"/>
  <c r="AJ181" i="2"/>
  <c r="AJ180" i="2"/>
  <c r="AJ179" i="2"/>
  <c r="AJ178" i="2"/>
  <c r="AJ177" i="2"/>
  <c r="AJ176" i="2"/>
  <c r="AJ175" i="2"/>
  <c r="AG21" i="3"/>
  <c r="AK174" i="2"/>
  <c r="B539" i="2"/>
  <c r="D539" i="2" s="1"/>
  <c r="B538" i="2"/>
  <c r="D538" i="2" s="1"/>
  <c r="B537" i="2"/>
  <c r="D537" i="2" s="1"/>
  <c r="B536" i="2"/>
  <c r="D536" i="2" s="1"/>
  <c r="B535" i="2"/>
  <c r="D535" i="2" s="1"/>
  <c r="B534" i="2"/>
  <c r="D534" i="2" s="1"/>
  <c r="AH197" i="2"/>
  <c r="AH196" i="2"/>
  <c r="AH195" i="2"/>
  <c r="AH194" i="2"/>
  <c r="AH193" i="2"/>
  <c r="AH192" i="2"/>
  <c r="AE22" i="3"/>
  <c r="AI191" i="2"/>
  <c r="AG211" i="2"/>
  <c r="AG210" i="2"/>
  <c r="AG209" i="2"/>
  <c r="AG208" i="2"/>
  <c r="AG207" i="2"/>
  <c r="AG206" i="2"/>
  <c r="AG205" i="2"/>
  <c r="AG204" i="2"/>
  <c r="AG203" i="2"/>
  <c r="AG202" i="2"/>
  <c r="AG201" i="2"/>
  <c r="AG200" i="2"/>
  <c r="AG199" i="2"/>
  <c r="AD23" i="3"/>
  <c r="AH198" i="2"/>
  <c r="AM33" i="2"/>
  <c r="AM32" i="2"/>
  <c r="AM31" i="2"/>
  <c r="AM30" i="2"/>
  <c r="AM29" i="2"/>
  <c r="AM28" i="2"/>
  <c r="AM27" i="2"/>
  <c r="AM26" i="2"/>
  <c r="AM25" i="2"/>
  <c r="AM24" i="2"/>
  <c r="AM23" i="2"/>
  <c r="AM22" i="2"/>
  <c r="AM21" i="2"/>
  <c r="AM20" i="2"/>
  <c r="AM19" i="2"/>
  <c r="AM18" i="2"/>
  <c r="AM17" i="2"/>
  <c r="AM16" i="2"/>
  <c r="AM15" i="2"/>
  <c r="AM14" i="2"/>
  <c r="AM13" i="2"/>
  <c r="AM12" i="2"/>
  <c r="AM11" i="2"/>
  <c r="AM10" i="2"/>
  <c r="AM9" i="2"/>
  <c r="AU8" i="2"/>
  <c r="AM49" i="2"/>
  <c r="AM48" i="2"/>
  <c r="AM47" i="2"/>
  <c r="AM46" i="2"/>
  <c r="AM45" i="2"/>
  <c r="AM44" i="2"/>
  <c r="AM43" i="2"/>
  <c r="AM42" i="2"/>
  <c r="AM41" i="2"/>
  <c r="AM40" i="2"/>
  <c r="AM39" i="2"/>
  <c r="AM38" i="2"/>
  <c r="AM37" i="2"/>
  <c r="AM36" i="2"/>
  <c r="AM35" i="2"/>
  <c r="AU34" i="2"/>
  <c r="AM63" i="2"/>
  <c r="AM62" i="2"/>
  <c r="AM61" i="2"/>
  <c r="AM60" i="2"/>
  <c r="AM59" i="2"/>
  <c r="AM58" i="2"/>
  <c r="AM57" i="2"/>
  <c r="AM56" i="2"/>
  <c r="AM55" i="2"/>
  <c r="AM54" i="2"/>
  <c r="AM53" i="2"/>
  <c r="AM52" i="2"/>
  <c r="AM51" i="2"/>
  <c r="AU50" i="2"/>
  <c r="AM74" i="2"/>
  <c r="AM73" i="2"/>
  <c r="AM72" i="2"/>
  <c r="AM71" i="2"/>
  <c r="AM70" i="2"/>
  <c r="AM69" i="2"/>
  <c r="AM68" i="2"/>
  <c r="AM67" i="2"/>
  <c r="AM66" i="2"/>
  <c r="AM65" i="2"/>
  <c r="AU64" i="2"/>
  <c r="AM110" i="2"/>
  <c r="AM109" i="2"/>
  <c r="AM108" i="2"/>
  <c r="AM107" i="2"/>
  <c r="AM106" i="2"/>
  <c r="AM105" i="2"/>
  <c r="AM104" i="2"/>
  <c r="AM103" i="2"/>
  <c r="AM102" i="2"/>
  <c r="AM101" i="2"/>
  <c r="AM100" i="2"/>
  <c r="AM99" i="2"/>
  <c r="AM98" i="2"/>
  <c r="AM97" i="2"/>
  <c r="AM96" i="2"/>
  <c r="AM95" i="2"/>
  <c r="AM94" i="2"/>
  <c r="AM93" i="2"/>
  <c r="AM92" i="2"/>
  <c r="AM91" i="2"/>
  <c r="AM90" i="2"/>
  <c r="AM89" i="2"/>
  <c r="AM88" i="2"/>
  <c r="AM87" i="2"/>
  <c r="AM86" i="2"/>
  <c r="AM85" i="2"/>
  <c r="AM84" i="2"/>
  <c r="AM83" i="2"/>
  <c r="AM82" i="2"/>
  <c r="AM81" i="2"/>
  <c r="AM80" i="2"/>
  <c r="AM79" i="2"/>
  <c r="AM78" i="2"/>
  <c r="AM77" i="2"/>
  <c r="AM76" i="2"/>
  <c r="AU75" i="2"/>
  <c r="AM143" i="2"/>
  <c r="AM142" i="2"/>
  <c r="AM141" i="2"/>
  <c r="AM140" i="2"/>
  <c r="AU139" i="2"/>
  <c r="AM162" i="2"/>
  <c r="AM161" i="2"/>
  <c r="AM160" i="2"/>
  <c r="AM159" i="2"/>
  <c r="AM158" i="2"/>
  <c r="AM157" i="2"/>
  <c r="AM156" i="2"/>
  <c r="AM155" i="2"/>
  <c r="AM154" i="2"/>
  <c r="AM153" i="2"/>
  <c r="AM152" i="2"/>
  <c r="AM151" i="2"/>
  <c r="AM150" i="2"/>
  <c r="AM149" i="2"/>
  <c r="AM148" i="2"/>
  <c r="AM147" i="2"/>
  <c r="AM146" i="2"/>
  <c r="AU145" i="2"/>
  <c r="AH211" i="2" l="1"/>
  <c r="AH210" i="2"/>
  <c r="AH209" i="2"/>
  <c r="AH208" i="2"/>
  <c r="AH207" i="2"/>
  <c r="AH206" i="2"/>
  <c r="AH205" i="2"/>
  <c r="AH204" i="2"/>
  <c r="AH203" i="2"/>
  <c r="AH202" i="2"/>
  <c r="AH201" i="2"/>
  <c r="AH200" i="2"/>
  <c r="AH199" i="2"/>
  <c r="AE23" i="3"/>
  <c r="AI198" i="2"/>
  <c r="AI197" i="2"/>
  <c r="AI196" i="2"/>
  <c r="AI195" i="2"/>
  <c r="AI194" i="2"/>
  <c r="AI193" i="2"/>
  <c r="AI192" i="2"/>
  <c r="AF22" i="3"/>
  <c r="AJ191" i="2"/>
  <c r="B557" i="2"/>
  <c r="D557" i="2" s="1"/>
  <c r="B556" i="2"/>
  <c r="D556" i="2" s="1"/>
  <c r="B555" i="2"/>
  <c r="D555" i="2" s="1"/>
  <c r="B554" i="2"/>
  <c r="D554" i="2" s="1"/>
  <c r="B553" i="2"/>
  <c r="D553" i="2" s="1"/>
  <c r="B552" i="2"/>
  <c r="D552" i="2" s="1"/>
  <c r="B551" i="2"/>
  <c r="D551" i="2" s="1"/>
  <c r="B550" i="2"/>
  <c r="D550" i="2" s="1"/>
  <c r="B549" i="2"/>
  <c r="D549" i="2" s="1"/>
  <c r="B548" i="2"/>
  <c r="D548" i="2" s="1"/>
  <c r="B547" i="2"/>
  <c r="D547" i="2" s="1"/>
  <c r="B546" i="2"/>
  <c r="D546" i="2" s="1"/>
  <c r="B545" i="2"/>
  <c r="D545" i="2" s="1"/>
  <c r="B544" i="2"/>
  <c r="D544" i="2" s="1"/>
  <c r="B543" i="2"/>
  <c r="D543" i="2" s="1"/>
  <c r="B542" i="2"/>
  <c r="D542" i="2" s="1"/>
  <c r="B541" i="2"/>
  <c r="D541" i="2" s="1"/>
  <c r="B540" i="2"/>
  <c r="D540" i="2" s="1"/>
  <c r="AK190" i="2"/>
  <c r="AK189" i="2"/>
  <c r="AK188" i="2"/>
  <c r="AK187" i="2"/>
  <c r="AK186" i="2"/>
  <c r="AK185" i="2"/>
  <c r="AK184" i="2"/>
  <c r="AK183" i="2"/>
  <c r="AK182" i="2"/>
  <c r="AK181" i="2"/>
  <c r="AK180" i="2"/>
  <c r="AK179" i="2"/>
  <c r="AK178" i="2"/>
  <c r="AK177" i="2"/>
  <c r="AK176" i="2"/>
  <c r="AK175" i="2"/>
  <c r="AH21" i="3"/>
  <c r="AL174" i="2"/>
  <c r="AL168" i="2"/>
  <c r="AL167" i="2"/>
  <c r="AL166" i="2"/>
  <c r="AL165" i="2"/>
  <c r="AL164" i="2"/>
  <c r="AM163" i="2"/>
  <c r="AK19" i="3"/>
  <c r="AV163" i="2" l="1"/>
  <c r="AZ163" i="2"/>
  <c r="AM168" i="2"/>
  <c r="AM167" i="2"/>
  <c r="AM166" i="2"/>
  <c r="AM165" i="2"/>
  <c r="AM164" i="2"/>
  <c r="AU163" i="2"/>
  <c r="AL190" i="2"/>
  <c r="AL189" i="2"/>
  <c r="AL188" i="2"/>
  <c r="AL187" i="2"/>
  <c r="AL186" i="2"/>
  <c r="AL185" i="2"/>
  <c r="AL184" i="2"/>
  <c r="AL183" i="2"/>
  <c r="AL182" i="2"/>
  <c r="AL181" i="2"/>
  <c r="AL180" i="2"/>
  <c r="AL179" i="2"/>
  <c r="AL178" i="2"/>
  <c r="AL177" i="2"/>
  <c r="AL176" i="2"/>
  <c r="AL175" i="2"/>
  <c r="AK21" i="3"/>
  <c r="AM174" i="2"/>
  <c r="B558" i="2"/>
  <c r="D558" i="2" s="1"/>
  <c r="AJ197" i="2"/>
  <c r="AJ196" i="2"/>
  <c r="AJ195" i="2"/>
  <c r="AJ194" i="2"/>
  <c r="AJ193" i="2"/>
  <c r="AJ192" i="2"/>
  <c r="AG22" i="3"/>
  <c r="AK191" i="2"/>
  <c r="AI211" i="2"/>
  <c r="AI210" i="2"/>
  <c r="AI209" i="2"/>
  <c r="AI208" i="2"/>
  <c r="AI207" i="2"/>
  <c r="AI206" i="2"/>
  <c r="AI205" i="2"/>
  <c r="AI204" i="2"/>
  <c r="AI203" i="2"/>
  <c r="AI202" i="2"/>
  <c r="AI201" i="2"/>
  <c r="AI200" i="2"/>
  <c r="AI199" i="2"/>
  <c r="AF23" i="3"/>
  <c r="AJ198" i="2"/>
  <c r="AV174" i="2" l="1"/>
  <c r="AZ174" i="2"/>
  <c r="AJ211" i="2"/>
  <c r="AJ210" i="2"/>
  <c r="AJ209" i="2"/>
  <c r="AJ208" i="2"/>
  <c r="AJ207" i="2"/>
  <c r="AJ206" i="2"/>
  <c r="AJ205" i="2"/>
  <c r="AJ204" i="2"/>
  <c r="AJ203" i="2"/>
  <c r="AJ202" i="2"/>
  <c r="AJ201" i="2"/>
  <c r="AJ200" i="2"/>
  <c r="AJ199" i="2"/>
  <c r="AG23" i="3"/>
  <c r="AH23" i="3" s="1"/>
  <c r="AK198" i="2"/>
  <c r="AK197" i="2"/>
  <c r="AK196" i="2"/>
  <c r="AK195" i="2"/>
  <c r="AK194" i="2"/>
  <c r="AK193" i="2"/>
  <c r="AK192" i="2"/>
  <c r="AH22" i="3"/>
  <c r="AL191" i="2"/>
  <c r="B562" i="2"/>
  <c r="D562" i="2" s="1"/>
  <c r="B561" i="2"/>
  <c r="D561" i="2" s="1"/>
  <c r="B560" i="2"/>
  <c r="D560" i="2" s="1"/>
  <c r="B559" i="2"/>
  <c r="D559" i="2" s="1"/>
  <c r="AM190" i="2"/>
  <c r="AM189" i="2"/>
  <c r="AM188" i="2"/>
  <c r="AM187" i="2"/>
  <c r="AM186" i="2"/>
  <c r="AM185" i="2"/>
  <c r="AM184" i="2"/>
  <c r="AM183" i="2"/>
  <c r="AM182" i="2"/>
  <c r="AM181" i="2"/>
  <c r="AM180" i="2"/>
  <c r="AM179" i="2"/>
  <c r="AM178" i="2"/>
  <c r="AM177" i="2"/>
  <c r="AM176" i="2"/>
  <c r="AM175" i="2"/>
  <c r="AU174" i="2"/>
  <c r="AM558" i="2" l="1"/>
  <c r="AL558" i="2"/>
  <c r="AK558" i="2"/>
  <c r="AJ558" i="2"/>
  <c r="AI558" i="2"/>
  <c r="AH558" i="2"/>
  <c r="AG558" i="2"/>
  <c r="AF558" i="2"/>
  <c r="AE558" i="2"/>
  <c r="AD558" i="2"/>
  <c r="AC558" i="2"/>
  <c r="AB558" i="2"/>
  <c r="AA558" i="2"/>
  <c r="Z558" i="2"/>
  <c r="Y558" i="2"/>
  <c r="X558" i="2"/>
  <c r="W558" i="2"/>
  <c r="V558" i="2"/>
  <c r="U558" i="2"/>
  <c r="T558" i="2"/>
  <c r="S558" i="2"/>
  <c r="R558" i="2"/>
  <c r="Q558" i="2"/>
  <c r="P558" i="2"/>
  <c r="O558" i="2"/>
  <c r="N558" i="2"/>
  <c r="M558" i="2"/>
  <c r="L558" i="2"/>
  <c r="K558" i="2"/>
  <c r="J558" i="2"/>
  <c r="B564" i="2"/>
  <c r="D564" i="2" s="1"/>
  <c r="B563" i="2"/>
  <c r="D563" i="2" s="1"/>
  <c r="AL197" i="2"/>
  <c r="AL196" i="2"/>
  <c r="AL195" i="2"/>
  <c r="AL194" i="2"/>
  <c r="AL193" i="2"/>
  <c r="AL192" i="2"/>
  <c r="AM191" i="2"/>
  <c r="AK22" i="3"/>
  <c r="AK211" i="2"/>
  <c r="AK210" i="2"/>
  <c r="AK209" i="2"/>
  <c r="AK208" i="2"/>
  <c r="AK207" i="2"/>
  <c r="AK206" i="2"/>
  <c r="AK205" i="2"/>
  <c r="AK204" i="2"/>
  <c r="AK203" i="2"/>
  <c r="AK202" i="2"/>
  <c r="AK201" i="2"/>
  <c r="AK200" i="2"/>
  <c r="AK199" i="2"/>
  <c r="AL198" i="2"/>
  <c r="AV191" i="2" l="1"/>
  <c r="AZ191" i="2"/>
  <c r="AV558" i="2"/>
  <c r="AZ558" i="2"/>
  <c r="AL211" i="2"/>
  <c r="AL210" i="2"/>
  <c r="AL209" i="2"/>
  <c r="AL208" i="2"/>
  <c r="AL207" i="2"/>
  <c r="AL206" i="2"/>
  <c r="AL205" i="2"/>
  <c r="AL204" i="2"/>
  <c r="AL203" i="2"/>
  <c r="AL202" i="2"/>
  <c r="AL201" i="2"/>
  <c r="AL200" i="2"/>
  <c r="AL199" i="2"/>
  <c r="AM198" i="2"/>
  <c r="AK23" i="3"/>
  <c r="AM197" i="2"/>
  <c r="AM196" i="2"/>
  <c r="AM195" i="2"/>
  <c r="AM194" i="2"/>
  <c r="AM193" i="2"/>
  <c r="AM192" i="2"/>
  <c r="AU191" i="2"/>
  <c r="B590" i="2"/>
  <c r="D590" i="2" s="1"/>
  <c r="B589" i="2"/>
  <c r="D589" i="2" s="1"/>
  <c r="B588" i="2"/>
  <c r="D588" i="2" s="1"/>
  <c r="B587" i="2"/>
  <c r="D587" i="2" s="1"/>
  <c r="B586" i="2"/>
  <c r="D586" i="2" s="1"/>
  <c r="B585" i="2"/>
  <c r="D585" i="2" s="1"/>
  <c r="B584" i="2"/>
  <c r="D584" i="2" s="1"/>
  <c r="B583" i="2"/>
  <c r="D583" i="2" s="1"/>
  <c r="B582" i="2"/>
  <c r="D582" i="2" s="1"/>
  <c r="B581" i="2"/>
  <c r="D581" i="2" s="1"/>
  <c r="B580" i="2"/>
  <c r="D580" i="2" s="1"/>
  <c r="B579" i="2"/>
  <c r="D579" i="2" s="1"/>
  <c r="B578" i="2"/>
  <c r="D578" i="2" s="1"/>
  <c r="B577" i="2"/>
  <c r="D577" i="2" s="1"/>
  <c r="B576" i="2"/>
  <c r="D576" i="2" s="1"/>
  <c r="B575" i="2"/>
  <c r="D575" i="2" s="1"/>
  <c r="B574" i="2"/>
  <c r="D574" i="2" s="1"/>
  <c r="B573" i="2"/>
  <c r="D573" i="2" s="1"/>
  <c r="B572" i="2"/>
  <c r="D572" i="2" s="1"/>
  <c r="B571" i="2"/>
  <c r="D571" i="2" s="1"/>
  <c r="B570" i="2"/>
  <c r="D570" i="2" s="1"/>
  <c r="B569" i="2"/>
  <c r="D569" i="2" s="1"/>
  <c r="B568" i="2"/>
  <c r="D568" i="2" s="1"/>
  <c r="B567" i="2"/>
  <c r="D567" i="2" s="1"/>
  <c r="B566" i="2"/>
  <c r="D566" i="2" s="1"/>
  <c r="B565" i="2"/>
  <c r="D565" i="2" s="1"/>
  <c r="J561" i="2"/>
  <c r="J560" i="2"/>
  <c r="J559" i="2"/>
  <c r="K561" i="2"/>
  <c r="K560" i="2"/>
  <c r="K559" i="2"/>
  <c r="L561" i="2"/>
  <c r="L560" i="2"/>
  <c r="L559" i="2"/>
  <c r="M561" i="2"/>
  <c r="M560" i="2"/>
  <c r="M559" i="2"/>
  <c r="N561" i="2"/>
  <c r="N560" i="2"/>
  <c r="N559" i="2"/>
  <c r="O561" i="2"/>
  <c r="O560" i="2"/>
  <c r="O559" i="2"/>
  <c r="P561" i="2"/>
  <c r="P560" i="2"/>
  <c r="P559" i="2"/>
  <c r="Q561" i="2"/>
  <c r="Q560" i="2"/>
  <c r="Q559" i="2"/>
  <c r="R561" i="2"/>
  <c r="R560" i="2"/>
  <c r="R559" i="2"/>
  <c r="S561" i="2"/>
  <c r="S560" i="2"/>
  <c r="S559" i="2"/>
  <c r="T561" i="2"/>
  <c r="T560" i="2"/>
  <c r="T559" i="2"/>
  <c r="U561" i="2"/>
  <c r="U560" i="2"/>
  <c r="U559" i="2"/>
  <c r="V561" i="2"/>
  <c r="V560" i="2"/>
  <c r="V559" i="2"/>
  <c r="W561" i="2"/>
  <c r="W560" i="2"/>
  <c r="W559" i="2"/>
  <c r="X561" i="2"/>
  <c r="X560" i="2"/>
  <c r="X559" i="2"/>
  <c r="Y561" i="2"/>
  <c r="Y560" i="2"/>
  <c r="Y559" i="2"/>
  <c r="Z561" i="2"/>
  <c r="Z560" i="2"/>
  <c r="Z559" i="2"/>
  <c r="AA561" i="2"/>
  <c r="AA560" i="2"/>
  <c r="AA559" i="2"/>
  <c r="AB561" i="2"/>
  <c r="AB560" i="2"/>
  <c r="AB559" i="2"/>
  <c r="AC561" i="2"/>
  <c r="AC560" i="2"/>
  <c r="AC559" i="2"/>
  <c r="AD561" i="2"/>
  <c r="AD560" i="2"/>
  <c r="AD559" i="2"/>
  <c r="AE561" i="2"/>
  <c r="AE560" i="2"/>
  <c r="AE559" i="2"/>
  <c r="AF561" i="2"/>
  <c r="AF560" i="2"/>
  <c r="AF559" i="2"/>
  <c r="AG561" i="2"/>
  <c r="AG560" i="2"/>
  <c r="AG559" i="2"/>
  <c r="AH561" i="2"/>
  <c r="AH560" i="2"/>
  <c r="AH559" i="2"/>
  <c r="AI561" i="2"/>
  <c r="AI560" i="2"/>
  <c r="AI559" i="2"/>
  <c r="AJ561" i="2"/>
  <c r="AJ560" i="2"/>
  <c r="AJ559" i="2"/>
  <c r="AK561" i="2"/>
  <c r="AK560" i="2"/>
  <c r="AK559" i="2"/>
  <c r="AL561" i="2"/>
  <c r="AL560" i="2"/>
  <c r="AL559" i="2"/>
  <c r="AM561" i="2"/>
  <c r="AM560" i="2"/>
  <c r="AM559" i="2"/>
  <c r="AU558" i="2"/>
  <c r="AV198" i="2" l="1"/>
  <c r="AZ198" i="2"/>
  <c r="B594" i="2"/>
  <c r="D594" i="2" s="1"/>
  <c r="B593" i="2"/>
  <c r="D593" i="2" s="1"/>
  <c r="B592" i="2"/>
  <c r="D592" i="2" s="1"/>
  <c r="B591" i="2"/>
  <c r="D591" i="2" s="1"/>
  <c r="AM211" i="2"/>
  <c r="AM210" i="2"/>
  <c r="AM209" i="2"/>
  <c r="AM208" i="2"/>
  <c r="AM207" i="2"/>
  <c r="AM206" i="2"/>
  <c r="AM205" i="2"/>
  <c r="AM204" i="2"/>
  <c r="AM203" i="2"/>
  <c r="AM202" i="2"/>
  <c r="AM201" i="2"/>
  <c r="AM200" i="2"/>
  <c r="AM199" i="2"/>
  <c r="AU198" i="2"/>
  <c r="AM590" i="2" l="1"/>
  <c r="AL590" i="2"/>
  <c r="AK590" i="2"/>
  <c r="AJ590" i="2"/>
  <c r="AI590" i="2"/>
  <c r="AH590" i="2"/>
  <c r="AG590" i="2"/>
  <c r="AF590" i="2"/>
  <c r="AE590" i="2"/>
  <c r="AD590" i="2"/>
  <c r="AC590" i="2"/>
  <c r="AB590" i="2"/>
  <c r="AA590" i="2"/>
  <c r="Z590" i="2"/>
  <c r="Y590" i="2"/>
  <c r="X590" i="2"/>
  <c r="W590" i="2"/>
  <c r="V590" i="2"/>
  <c r="U590" i="2"/>
  <c r="T590" i="2"/>
  <c r="S590" i="2"/>
  <c r="R590" i="2"/>
  <c r="Q590" i="2"/>
  <c r="P590" i="2"/>
  <c r="O590" i="2"/>
  <c r="N590" i="2"/>
  <c r="M590" i="2"/>
  <c r="L590" i="2"/>
  <c r="K590" i="2"/>
  <c r="J590" i="2"/>
  <c r="B604" i="2"/>
  <c r="D604" i="2" s="1"/>
  <c r="B603" i="2"/>
  <c r="D603" i="2" s="1"/>
  <c r="B602" i="2"/>
  <c r="D602" i="2" s="1"/>
  <c r="B601" i="2"/>
  <c r="D601" i="2" s="1"/>
  <c r="B600" i="2"/>
  <c r="D600" i="2" s="1"/>
  <c r="B599" i="2"/>
  <c r="D599" i="2" s="1"/>
  <c r="B598" i="2"/>
  <c r="D598" i="2" s="1"/>
  <c r="B597" i="2"/>
  <c r="D597" i="2" s="1"/>
  <c r="B596" i="2"/>
  <c r="D596" i="2" s="1"/>
  <c r="B595" i="2"/>
  <c r="D595" i="2" s="1"/>
  <c r="AV590" i="2" l="1"/>
  <c r="AZ590" i="2"/>
  <c r="B648" i="2"/>
  <c r="D648" i="2" s="1"/>
  <c r="B647" i="2"/>
  <c r="D647" i="2" s="1"/>
  <c r="B646" i="2"/>
  <c r="D646" i="2" s="1"/>
  <c r="B645" i="2"/>
  <c r="D645" i="2" s="1"/>
  <c r="B644" i="2"/>
  <c r="D644" i="2" s="1"/>
  <c r="B643" i="2"/>
  <c r="D643" i="2" s="1"/>
  <c r="B642" i="2"/>
  <c r="D642" i="2" s="1"/>
  <c r="B641" i="2"/>
  <c r="D641" i="2" s="1"/>
  <c r="B640" i="2"/>
  <c r="D640" i="2" s="1"/>
  <c r="B639" i="2"/>
  <c r="D639" i="2" s="1"/>
  <c r="B638" i="2"/>
  <c r="D638" i="2" s="1"/>
  <c r="B637" i="2"/>
  <c r="D637" i="2" s="1"/>
  <c r="B636" i="2"/>
  <c r="D636" i="2" s="1"/>
  <c r="B635" i="2"/>
  <c r="D635" i="2" s="1"/>
  <c r="B634" i="2"/>
  <c r="D634" i="2" s="1"/>
  <c r="B633" i="2"/>
  <c r="D633" i="2" s="1"/>
  <c r="B632" i="2"/>
  <c r="D632" i="2" s="1"/>
  <c r="B631" i="2"/>
  <c r="D631" i="2" s="1"/>
  <c r="B630" i="2"/>
  <c r="D630" i="2" s="1"/>
  <c r="B629" i="2"/>
  <c r="D629" i="2" s="1"/>
  <c r="B628" i="2"/>
  <c r="D628" i="2" s="1"/>
  <c r="B627" i="2"/>
  <c r="D627" i="2" s="1"/>
  <c r="B626" i="2"/>
  <c r="D626" i="2" s="1"/>
  <c r="B625" i="2"/>
  <c r="D625" i="2" s="1"/>
  <c r="B624" i="2"/>
  <c r="D624" i="2" s="1"/>
  <c r="B623" i="2"/>
  <c r="D623" i="2" s="1"/>
  <c r="B622" i="2"/>
  <c r="D622" i="2" s="1"/>
  <c r="B621" i="2"/>
  <c r="D621" i="2" s="1"/>
  <c r="B620" i="2"/>
  <c r="D620" i="2" s="1"/>
  <c r="B619" i="2"/>
  <c r="D619" i="2" s="1"/>
  <c r="B618" i="2"/>
  <c r="D618" i="2" s="1"/>
  <c r="B617" i="2"/>
  <c r="D617" i="2" s="1"/>
  <c r="B616" i="2"/>
  <c r="D616" i="2" s="1"/>
  <c r="B615" i="2"/>
  <c r="D615" i="2" s="1"/>
  <c r="B614" i="2"/>
  <c r="D614" i="2" s="1"/>
  <c r="B613" i="2"/>
  <c r="D613" i="2" s="1"/>
  <c r="B612" i="2"/>
  <c r="D612" i="2" s="1"/>
  <c r="B611" i="2"/>
  <c r="D611" i="2" s="1"/>
  <c r="B610" i="2"/>
  <c r="D610" i="2" s="1"/>
  <c r="B609" i="2"/>
  <c r="D609" i="2" s="1"/>
  <c r="B608" i="2"/>
  <c r="D608" i="2" s="1"/>
  <c r="B607" i="2"/>
  <c r="D607" i="2" s="1"/>
  <c r="B606" i="2"/>
  <c r="D606" i="2" s="1"/>
  <c r="B605" i="2"/>
  <c r="D605" i="2" s="1"/>
  <c r="J593" i="2"/>
  <c r="J592" i="2"/>
  <c r="J591" i="2"/>
  <c r="K593" i="2"/>
  <c r="K592" i="2"/>
  <c r="K591" i="2"/>
  <c r="L593" i="2"/>
  <c r="L592" i="2"/>
  <c r="L591" i="2"/>
  <c r="M593" i="2"/>
  <c r="M592" i="2"/>
  <c r="M591" i="2"/>
  <c r="N593" i="2"/>
  <c r="N592" i="2"/>
  <c r="N591" i="2"/>
  <c r="O593" i="2"/>
  <c r="O592" i="2"/>
  <c r="O591" i="2"/>
  <c r="P593" i="2"/>
  <c r="P592" i="2"/>
  <c r="P591" i="2"/>
  <c r="Q593" i="2"/>
  <c r="Q592" i="2"/>
  <c r="Q591" i="2"/>
  <c r="R593" i="2"/>
  <c r="R592" i="2"/>
  <c r="R591" i="2"/>
  <c r="S593" i="2"/>
  <c r="S592" i="2"/>
  <c r="S591" i="2"/>
  <c r="T593" i="2"/>
  <c r="T592" i="2"/>
  <c r="T591" i="2"/>
  <c r="U593" i="2"/>
  <c r="U592" i="2"/>
  <c r="U591" i="2"/>
  <c r="V593" i="2"/>
  <c r="V592" i="2"/>
  <c r="V591" i="2"/>
  <c r="W593" i="2"/>
  <c r="W592" i="2"/>
  <c r="W591" i="2"/>
  <c r="X593" i="2"/>
  <c r="X592" i="2"/>
  <c r="X591" i="2"/>
  <c r="Y593" i="2"/>
  <c r="Y592" i="2"/>
  <c r="Y591" i="2"/>
  <c r="Z593" i="2"/>
  <c r="Z592" i="2"/>
  <c r="Z591" i="2"/>
  <c r="AA593" i="2"/>
  <c r="AA592" i="2"/>
  <c r="AA591" i="2"/>
  <c r="AB593" i="2"/>
  <c r="AB592" i="2"/>
  <c r="AB591" i="2"/>
  <c r="AC593" i="2"/>
  <c r="AC592" i="2"/>
  <c r="AC591" i="2"/>
  <c r="AD593" i="2"/>
  <c r="AD592" i="2"/>
  <c r="AD591" i="2"/>
  <c r="AE593" i="2"/>
  <c r="AE592" i="2"/>
  <c r="AE591" i="2"/>
  <c r="AF593" i="2"/>
  <c r="AF592" i="2"/>
  <c r="AF591" i="2"/>
  <c r="AG593" i="2"/>
  <c r="AG592" i="2"/>
  <c r="AG591" i="2"/>
  <c r="AH593" i="2"/>
  <c r="AH592" i="2"/>
  <c r="AH591" i="2"/>
  <c r="AI593" i="2"/>
  <c r="AI592" i="2"/>
  <c r="AI591" i="2"/>
  <c r="AJ593" i="2"/>
  <c r="AJ592" i="2"/>
  <c r="AJ591" i="2"/>
  <c r="AK593" i="2"/>
  <c r="AK592" i="2"/>
  <c r="AK591" i="2"/>
  <c r="AL593" i="2"/>
  <c r="AL592" i="2"/>
  <c r="AL591" i="2"/>
  <c r="AM593" i="2"/>
  <c r="AM592" i="2"/>
  <c r="AM591" i="2"/>
  <c r="AU590" i="2"/>
  <c r="B653" i="2" l="1"/>
  <c r="D653" i="2" s="1"/>
  <c r="B652" i="2"/>
  <c r="D652" i="2" s="1"/>
  <c r="B651" i="2"/>
  <c r="D651" i="2" s="1"/>
  <c r="B650" i="2"/>
  <c r="D650" i="2" s="1"/>
  <c r="B649" i="2"/>
  <c r="D649" i="2" s="1"/>
  <c r="B666" i="2" l="1"/>
  <c r="D666" i="2" s="1"/>
  <c r="B665" i="2"/>
  <c r="D665" i="2" s="1"/>
  <c r="B664" i="2"/>
  <c r="D664" i="2" s="1"/>
  <c r="B663" i="2"/>
  <c r="D663" i="2" s="1"/>
  <c r="B662" i="2"/>
  <c r="D662" i="2" s="1"/>
  <c r="B661" i="2"/>
  <c r="D661" i="2" s="1"/>
  <c r="B660" i="2"/>
  <c r="D660" i="2" s="1"/>
  <c r="B659" i="2"/>
  <c r="D659" i="2" s="1"/>
  <c r="B658" i="2"/>
  <c r="D658" i="2" s="1"/>
  <c r="B657" i="2"/>
  <c r="D657" i="2" s="1"/>
  <c r="B656" i="2"/>
  <c r="D656" i="2" s="1"/>
  <c r="B655" i="2"/>
  <c r="D655" i="2" s="1"/>
  <c r="B654" i="2"/>
  <c r="D654" i="2" s="1"/>
  <c r="B668" i="2" l="1"/>
  <c r="D668" i="2" s="1"/>
  <c r="B667" i="2"/>
  <c r="D667" i="2" s="1"/>
  <c r="B678" i="2" l="1"/>
  <c r="D678" i="2" s="1"/>
  <c r="B677" i="2"/>
  <c r="D677" i="2" s="1"/>
  <c r="B676" i="2"/>
  <c r="D676" i="2" s="1"/>
  <c r="B675" i="2"/>
  <c r="D675" i="2" s="1"/>
  <c r="B674" i="2"/>
  <c r="D674" i="2" s="1"/>
  <c r="B673" i="2"/>
  <c r="D673" i="2" s="1"/>
  <c r="B672" i="2"/>
  <c r="D672" i="2" s="1"/>
  <c r="B671" i="2"/>
  <c r="D671" i="2" s="1"/>
  <c r="B670" i="2"/>
  <c r="D670" i="2" s="1"/>
  <c r="B669" i="2"/>
  <c r="D669" i="2" s="1"/>
  <c r="B679" i="2" l="1"/>
  <c r="D679" i="2" s="1"/>
  <c r="B685" i="2" l="1"/>
  <c r="D685" i="2" s="1"/>
  <c r="B684" i="2"/>
  <c r="D684" i="2" s="1"/>
  <c r="B683" i="2"/>
  <c r="D683" i="2" s="1"/>
  <c r="B682" i="2"/>
  <c r="D682" i="2" s="1"/>
  <c r="B681" i="2"/>
  <c r="D681" i="2" s="1"/>
  <c r="B680" i="2"/>
  <c r="D680" i="2" s="1"/>
  <c r="B733" i="2" l="1"/>
  <c r="D733" i="2" s="1"/>
  <c r="B732" i="2"/>
  <c r="D732" i="2" s="1"/>
  <c r="B731" i="2"/>
  <c r="D731" i="2" s="1"/>
  <c r="B730" i="2"/>
  <c r="D730" i="2" s="1"/>
  <c r="B729" i="2"/>
  <c r="D729" i="2" s="1"/>
  <c r="B728" i="2"/>
  <c r="D728" i="2" s="1"/>
  <c r="B727" i="2"/>
  <c r="D727" i="2" s="1"/>
  <c r="B726" i="2"/>
  <c r="D726" i="2" s="1"/>
  <c r="B725" i="2"/>
  <c r="D725" i="2" s="1"/>
  <c r="B724" i="2"/>
  <c r="D724" i="2" s="1"/>
  <c r="B723" i="2"/>
  <c r="D723" i="2" s="1"/>
  <c r="B722" i="2"/>
  <c r="D722" i="2" s="1"/>
  <c r="B721" i="2"/>
  <c r="D721" i="2" s="1"/>
  <c r="B720" i="2"/>
  <c r="D720" i="2" s="1"/>
  <c r="B719" i="2"/>
  <c r="D719" i="2" s="1"/>
  <c r="B718" i="2"/>
  <c r="D718" i="2" s="1"/>
  <c r="B717" i="2"/>
  <c r="D717" i="2" s="1"/>
  <c r="B716" i="2"/>
  <c r="D716" i="2" s="1"/>
  <c r="B715" i="2"/>
  <c r="D715" i="2" s="1"/>
  <c r="B714" i="2"/>
  <c r="D714" i="2" s="1"/>
  <c r="B713" i="2"/>
  <c r="D713" i="2" s="1"/>
  <c r="B712" i="2"/>
  <c r="D712" i="2" s="1"/>
  <c r="B711" i="2"/>
  <c r="D711" i="2" s="1"/>
  <c r="B710" i="2"/>
  <c r="D710" i="2" s="1"/>
  <c r="B709" i="2"/>
  <c r="D709" i="2" s="1"/>
  <c r="B708" i="2"/>
  <c r="D708" i="2" s="1"/>
  <c r="B707" i="2"/>
  <c r="D707" i="2" s="1"/>
  <c r="B706" i="2"/>
  <c r="D706" i="2" s="1"/>
  <c r="B705" i="2"/>
  <c r="D705" i="2" s="1"/>
  <c r="B704" i="2"/>
  <c r="D704" i="2" s="1"/>
  <c r="B703" i="2"/>
  <c r="D703" i="2" s="1"/>
  <c r="B702" i="2"/>
  <c r="D702" i="2" s="1"/>
  <c r="B701" i="2"/>
  <c r="D701" i="2" s="1"/>
  <c r="B700" i="2"/>
  <c r="D700" i="2" s="1"/>
  <c r="B699" i="2"/>
  <c r="D699" i="2" s="1"/>
  <c r="B698" i="2"/>
  <c r="D698" i="2" s="1"/>
  <c r="B697" i="2"/>
  <c r="D697" i="2" s="1"/>
  <c r="B696" i="2"/>
  <c r="D696" i="2" s="1"/>
  <c r="B695" i="2"/>
  <c r="D695" i="2" s="1"/>
  <c r="B694" i="2"/>
  <c r="D694" i="2" s="1"/>
  <c r="B693" i="2"/>
  <c r="D693" i="2" s="1"/>
  <c r="B692" i="2"/>
  <c r="D692" i="2" s="1"/>
  <c r="B691" i="2"/>
  <c r="D691" i="2" s="1"/>
  <c r="B690" i="2"/>
  <c r="D690" i="2" s="1"/>
  <c r="B689" i="2"/>
  <c r="D689" i="2" s="1"/>
  <c r="B688" i="2"/>
  <c r="D688" i="2" s="1"/>
  <c r="B687" i="2"/>
  <c r="D687" i="2" s="1"/>
  <c r="B686" i="2"/>
  <c r="D686" i="2" s="1"/>
  <c r="AM685" i="2" l="1"/>
  <c r="AL685" i="2"/>
  <c r="AK685" i="2"/>
  <c r="AJ685" i="2"/>
  <c r="AI685" i="2"/>
  <c r="AH685" i="2"/>
  <c r="AG685" i="2"/>
  <c r="AF685" i="2"/>
  <c r="AE685" i="2"/>
  <c r="AD685" i="2"/>
  <c r="AC685" i="2"/>
  <c r="AB685" i="2"/>
  <c r="AA685" i="2"/>
  <c r="Z685" i="2"/>
  <c r="Y685" i="2"/>
  <c r="X685" i="2"/>
  <c r="W685" i="2"/>
  <c r="V685" i="2"/>
  <c r="U685" i="2"/>
  <c r="T685" i="2"/>
  <c r="S685" i="2"/>
  <c r="R685" i="2"/>
  <c r="Q685" i="2"/>
  <c r="P685" i="2"/>
  <c r="O685" i="2"/>
  <c r="N685" i="2"/>
  <c r="M685" i="2"/>
  <c r="L685" i="2"/>
  <c r="K685" i="2"/>
  <c r="J685" i="2"/>
  <c r="B739" i="2"/>
  <c r="D739" i="2" s="1"/>
  <c r="B738" i="2"/>
  <c r="D738" i="2" s="1"/>
  <c r="B737" i="2"/>
  <c r="D737" i="2" s="1"/>
  <c r="B736" i="2"/>
  <c r="D736" i="2" s="1"/>
  <c r="B735" i="2"/>
  <c r="D735" i="2" s="1"/>
  <c r="B734" i="2"/>
  <c r="D734" i="2" s="1"/>
  <c r="AV685" i="2" l="1"/>
  <c r="AZ685" i="2"/>
  <c r="B740" i="2"/>
  <c r="D740" i="2" s="1"/>
  <c r="J732" i="2"/>
  <c r="J731" i="2"/>
  <c r="J730" i="2"/>
  <c r="J729" i="2"/>
  <c r="J728" i="2"/>
  <c r="J727" i="2"/>
  <c r="J726" i="2"/>
  <c r="J725" i="2"/>
  <c r="J724" i="2"/>
  <c r="J723" i="2"/>
  <c r="J722" i="2"/>
  <c r="J721" i="2"/>
  <c r="J720" i="2"/>
  <c r="J719" i="2"/>
  <c r="J718" i="2"/>
  <c r="J717" i="2"/>
  <c r="J716" i="2"/>
  <c r="J715" i="2"/>
  <c r="J714" i="2"/>
  <c r="J713" i="2"/>
  <c r="J712" i="2"/>
  <c r="J711" i="2"/>
  <c r="J710" i="2"/>
  <c r="J709" i="2"/>
  <c r="J708" i="2"/>
  <c r="J707" i="2"/>
  <c r="J706" i="2"/>
  <c r="J705" i="2"/>
  <c r="J704" i="2"/>
  <c r="J703" i="2"/>
  <c r="J702" i="2"/>
  <c r="J701" i="2"/>
  <c r="J700" i="2"/>
  <c r="J699" i="2"/>
  <c r="J698" i="2"/>
  <c r="J697" i="2"/>
  <c r="J696" i="2"/>
  <c r="J695" i="2"/>
  <c r="J694" i="2"/>
  <c r="J693" i="2"/>
  <c r="J692" i="2"/>
  <c r="J691" i="2"/>
  <c r="J690" i="2"/>
  <c r="J689" i="2"/>
  <c r="J688" i="2"/>
  <c r="J687" i="2"/>
  <c r="J686" i="2"/>
  <c r="K732" i="2"/>
  <c r="K731" i="2"/>
  <c r="K730" i="2"/>
  <c r="K729" i="2"/>
  <c r="K728" i="2"/>
  <c r="K727" i="2"/>
  <c r="K726" i="2"/>
  <c r="K725" i="2"/>
  <c r="K724" i="2"/>
  <c r="K723" i="2"/>
  <c r="K722" i="2"/>
  <c r="K721" i="2"/>
  <c r="K720" i="2"/>
  <c r="K719" i="2"/>
  <c r="K718" i="2"/>
  <c r="K717" i="2"/>
  <c r="K716" i="2"/>
  <c r="K715" i="2"/>
  <c r="K714" i="2"/>
  <c r="K713" i="2"/>
  <c r="K712" i="2"/>
  <c r="K711" i="2"/>
  <c r="K710" i="2"/>
  <c r="K709" i="2"/>
  <c r="K708" i="2"/>
  <c r="K707" i="2"/>
  <c r="K706" i="2"/>
  <c r="K705" i="2"/>
  <c r="K704" i="2"/>
  <c r="K703" i="2"/>
  <c r="K702" i="2"/>
  <c r="K701" i="2"/>
  <c r="K700" i="2"/>
  <c r="K699" i="2"/>
  <c r="K698" i="2"/>
  <c r="K697" i="2"/>
  <c r="K696" i="2"/>
  <c r="K695" i="2"/>
  <c r="K694" i="2"/>
  <c r="K693" i="2"/>
  <c r="K692" i="2"/>
  <c r="K691" i="2"/>
  <c r="K690" i="2"/>
  <c r="K689" i="2"/>
  <c r="K688" i="2"/>
  <c r="K687" i="2"/>
  <c r="K686" i="2"/>
  <c r="L732" i="2"/>
  <c r="L731" i="2"/>
  <c r="L730" i="2"/>
  <c r="L729" i="2"/>
  <c r="L728" i="2"/>
  <c r="L727" i="2"/>
  <c r="L726" i="2"/>
  <c r="L725" i="2"/>
  <c r="L724" i="2"/>
  <c r="L723" i="2"/>
  <c r="L722" i="2"/>
  <c r="L721" i="2"/>
  <c r="L720" i="2"/>
  <c r="L719" i="2"/>
  <c r="L718" i="2"/>
  <c r="L717" i="2"/>
  <c r="L716" i="2"/>
  <c r="L715" i="2"/>
  <c r="L714" i="2"/>
  <c r="L713" i="2"/>
  <c r="L712" i="2"/>
  <c r="L711" i="2"/>
  <c r="L710" i="2"/>
  <c r="L709" i="2"/>
  <c r="L708" i="2"/>
  <c r="L707" i="2"/>
  <c r="L706" i="2"/>
  <c r="L705" i="2"/>
  <c r="L704" i="2"/>
  <c r="L703" i="2"/>
  <c r="L702" i="2"/>
  <c r="L701" i="2"/>
  <c r="L700" i="2"/>
  <c r="L699" i="2"/>
  <c r="L698" i="2"/>
  <c r="L697" i="2"/>
  <c r="L696" i="2"/>
  <c r="L695" i="2"/>
  <c r="L694" i="2"/>
  <c r="L693" i="2"/>
  <c r="L692" i="2"/>
  <c r="L691" i="2"/>
  <c r="L690" i="2"/>
  <c r="L689" i="2"/>
  <c r="L688" i="2"/>
  <c r="L687" i="2"/>
  <c r="L686" i="2"/>
  <c r="M732" i="2"/>
  <c r="M731" i="2"/>
  <c r="M730" i="2"/>
  <c r="M729" i="2"/>
  <c r="M728" i="2"/>
  <c r="M727" i="2"/>
  <c r="M726" i="2"/>
  <c r="M725" i="2"/>
  <c r="M724" i="2"/>
  <c r="M723" i="2"/>
  <c r="M722" i="2"/>
  <c r="M721" i="2"/>
  <c r="M720" i="2"/>
  <c r="M719" i="2"/>
  <c r="M718" i="2"/>
  <c r="M717" i="2"/>
  <c r="M716" i="2"/>
  <c r="M715" i="2"/>
  <c r="M714" i="2"/>
  <c r="M713" i="2"/>
  <c r="M712" i="2"/>
  <c r="M711" i="2"/>
  <c r="M710" i="2"/>
  <c r="M709" i="2"/>
  <c r="M708" i="2"/>
  <c r="M707" i="2"/>
  <c r="M706" i="2"/>
  <c r="M705" i="2"/>
  <c r="M704" i="2"/>
  <c r="M703" i="2"/>
  <c r="M702" i="2"/>
  <c r="M701" i="2"/>
  <c r="M700" i="2"/>
  <c r="M699" i="2"/>
  <c r="M698" i="2"/>
  <c r="M697" i="2"/>
  <c r="M696" i="2"/>
  <c r="M695" i="2"/>
  <c r="M694" i="2"/>
  <c r="M693" i="2"/>
  <c r="M692" i="2"/>
  <c r="M691" i="2"/>
  <c r="M690" i="2"/>
  <c r="M689" i="2"/>
  <c r="M688" i="2"/>
  <c r="M687" i="2"/>
  <c r="M686" i="2"/>
  <c r="N732" i="2"/>
  <c r="N731" i="2"/>
  <c r="N730" i="2"/>
  <c r="N729" i="2"/>
  <c r="N728" i="2"/>
  <c r="N727" i="2"/>
  <c r="N726" i="2"/>
  <c r="N725" i="2"/>
  <c r="N724" i="2"/>
  <c r="N723" i="2"/>
  <c r="N722" i="2"/>
  <c r="N721" i="2"/>
  <c r="N720" i="2"/>
  <c r="N719" i="2"/>
  <c r="N718" i="2"/>
  <c r="N717" i="2"/>
  <c r="N716" i="2"/>
  <c r="N715" i="2"/>
  <c r="N714" i="2"/>
  <c r="N713" i="2"/>
  <c r="N712" i="2"/>
  <c r="N711" i="2"/>
  <c r="N710" i="2"/>
  <c r="N709" i="2"/>
  <c r="N708" i="2"/>
  <c r="N707" i="2"/>
  <c r="N706" i="2"/>
  <c r="N705" i="2"/>
  <c r="N704" i="2"/>
  <c r="N703" i="2"/>
  <c r="N702" i="2"/>
  <c r="N701" i="2"/>
  <c r="N700" i="2"/>
  <c r="N699" i="2"/>
  <c r="N698" i="2"/>
  <c r="N697" i="2"/>
  <c r="N696" i="2"/>
  <c r="N695" i="2"/>
  <c r="N694" i="2"/>
  <c r="N693" i="2"/>
  <c r="N692" i="2"/>
  <c r="N691" i="2"/>
  <c r="N690" i="2"/>
  <c r="N689" i="2"/>
  <c r="N688" i="2"/>
  <c r="N687" i="2"/>
  <c r="N686" i="2"/>
  <c r="O732" i="2"/>
  <c r="O731" i="2"/>
  <c r="O730" i="2"/>
  <c r="O729" i="2"/>
  <c r="O728" i="2"/>
  <c r="O727" i="2"/>
  <c r="O726" i="2"/>
  <c r="O725" i="2"/>
  <c r="O724" i="2"/>
  <c r="O723" i="2"/>
  <c r="O722" i="2"/>
  <c r="O721" i="2"/>
  <c r="O720" i="2"/>
  <c r="O719" i="2"/>
  <c r="O718" i="2"/>
  <c r="O717" i="2"/>
  <c r="O716" i="2"/>
  <c r="O715" i="2"/>
  <c r="O714" i="2"/>
  <c r="O713" i="2"/>
  <c r="O712" i="2"/>
  <c r="O711" i="2"/>
  <c r="O710" i="2"/>
  <c r="O709" i="2"/>
  <c r="O708" i="2"/>
  <c r="O707" i="2"/>
  <c r="O706" i="2"/>
  <c r="O705" i="2"/>
  <c r="O704" i="2"/>
  <c r="O703" i="2"/>
  <c r="O702" i="2"/>
  <c r="O701" i="2"/>
  <c r="O700" i="2"/>
  <c r="O699" i="2"/>
  <c r="O698" i="2"/>
  <c r="O697" i="2"/>
  <c r="O696" i="2"/>
  <c r="O695" i="2"/>
  <c r="O694" i="2"/>
  <c r="O693" i="2"/>
  <c r="O692" i="2"/>
  <c r="O691" i="2"/>
  <c r="O690" i="2"/>
  <c r="O689" i="2"/>
  <c r="O688" i="2"/>
  <c r="O687" i="2"/>
  <c r="O686"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3" i="2"/>
  <c r="P702" i="2"/>
  <c r="P701" i="2"/>
  <c r="P700" i="2"/>
  <c r="P699" i="2"/>
  <c r="P698" i="2"/>
  <c r="P697" i="2"/>
  <c r="P696" i="2"/>
  <c r="P695" i="2"/>
  <c r="P694" i="2"/>
  <c r="P693" i="2"/>
  <c r="P692" i="2"/>
  <c r="P691" i="2"/>
  <c r="P690" i="2"/>
  <c r="P689" i="2"/>
  <c r="P688" i="2"/>
  <c r="P687" i="2"/>
  <c r="P686" i="2"/>
  <c r="Q732" i="2"/>
  <c r="Q731" i="2"/>
  <c r="Q730" i="2"/>
  <c r="Q729" i="2"/>
  <c r="Q728" i="2"/>
  <c r="Q727" i="2"/>
  <c r="Q726" i="2"/>
  <c r="Q725" i="2"/>
  <c r="Q724" i="2"/>
  <c r="Q723" i="2"/>
  <c r="Q722" i="2"/>
  <c r="Q721" i="2"/>
  <c r="Q720" i="2"/>
  <c r="Q719" i="2"/>
  <c r="Q718" i="2"/>
  <c r="Q717" i="2"/>
  <c r="Q716" i="2"/>
  <c r="Q715" i="2"/>
  <c r="Q714" i="2"/>
  <c r="Q713" i="2"/>
  <c r="Q712" i="2"/>
  <c r="Q711" i="2"/>
  <c r="Q710" i="2"/>
  <c r="Q709" i="2"/>
  <c r="Q708" i="2"/>
  <c r="Q707" i="2"/>
  <c r="Q706" i="2"/>
  <c r="Q705" i="2"/>
  <c r="Q704" i="2"/>
  <c r="Q703" i="2"/>
  <c r="Q702" i="2"/>
  <c r="Q701" i="2"/>
  <c r="Q700" i="2"/>
  <c r="Q699" i="2"/>
  <c r="Q698" i="2"/>
  <c r="Q697" i="2"/>
  <c r="Q696" i="2"/>
  <c r="Q695" i="2"/>
  <c r="Q694" i="2"/>
  <c r="Q693" i="2"/>
  <c r="Q692" i="2"/>
  <c r="Q691" i="2"/>
  <c r="Q690" i="2"/>
  <c r="Q689" i="2"/>
  <c r="Q688" i="2"/>
  <c r="Q687" i="2"/>
  <c r="Q686" i="2"/>
  <c r="R732" i="2"/>
  <c r="R731" i="2"/>
  <c r="R730" i="2"/>
  <c r="R729" i="2"/>
  <c r="R728" i="2"/>
  <c r="R727" i="2"/>
  <c r="R726" i="2"/>
  <c r="R725" i="2"/>
  <c r="R724" i="2"/>
  <c r="R723" i="2"/>
  <c r="R722" i="2"/>
  <c r="R721" i="2"/>
  <c r="R720" i="2"/>
  <c r="R719" i="2"/>
  <c r="R718" i="2"/>
  <c r="R717" i="2"/>
  <c r="R716" i="2"/>
  <c r="R715" i="2"/>
  <c r="R714" i="2"/>
  <c r="R713" i="2"/>
  <c r="R712" i="2"/>
  <c r="R711" i="2"/>
  <c r="R710" i="2"/>
  <c r="R709" i="2"/>
  <c r="R708" i="2"/>
  <c r="R707" i="2"/>
  <c r="R706" i="2"/>
  <c r="R705" i="2"/>
  <c r="R704" i="2"/>
  <c r="R703" i="2"/>
  <c r="R702" i="2"/>
  <c r="R701" i="2"/>
  <c r="R700" i="2"/>
  <c r="R699" i="2"/>
  <c r="R698" i="2"/>
  <c r="R697" i="2"/>
  <c r="R696" i="2"/>
  <c r="R695" i="2"/>
  <c r="R694" i="2"/>
  <c r="R693" i="2"/>
  <c r="R692" i="2"/>
  <c r="R691" i="2"/>
  <c r="R690" i="2"/>
  <c r="R689" i="2"/>
  <c r="R688" i="2"/>
  <c r="R687" i="2"/>
  <c r="R686"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T732" i="2"/>
  <c r="T731" i="2"/>
  <c r="T730" i="2"/>
  <c r="T729" i="2"/>
  <c r="T728" i="2"/>
  <c r="T727" i="2"/>
  <c r="T726" i="2"/>
  <c r="T725" i="2"/>
  <c r="T724" i="2"/>
  <c r="T723" i="2"/>
  <c r="T722" i="2"/>
  <c r="T721" i="2"/>
  <c r="T720" i="2"/>
  <c r="T719" i="2"/>
  <c r="T718" i="2"/>
  <c r="T717" i="2"/>
  <c r="T716" i="2"/>
  <c r="T715" i="2"/>
  <c r="T714" i="2"/>
  <c r="T713" i="2"/>
  <c r="T712" i="2"/>
  <c r="T711" i="2"/>
  <c r="T710" i="2"/>
  <c r="T709" i="2"/>
  <c r="T708" i="2"/>
  <c r="T707" i="2"/>
  <c r="T706" i="2"/>
  <c r="T705" i="2"/>
  <c r="T704" i="2"/>
  <c r="T703" i="2"/>
  <c r="T702" i="2"/>
  <c r="T701" i="2"/>
  <c r="T700" i="2"/>
  <c r="T699" i="2"/>
  <c r="T698" i="2"/>
  <c r="T697" i="2"/>
  <c r="T696" i="2"/>
  <c r="T695" i="2"/>
  <c r="T694" i="2"/>
  <c r="T693" i="2"/>
  <c r="T692" i="2"/>
  <c r="T691" i="2"/>
  <c r="T690" i="2"/>
  <c r="T689" i="2"/>
  <c r="T688" i="2"/>
  <c r="T687" i="2"/>
  <c r="T686" i="2"/>
  <c r="U732" i="2"/>
  <c r="U731" i="2"/>
  <c r="U730" i="2"/>
  <c r="U729" i="2"/>
  <c r="U728" i="2"/>
  <c r="U727" i="2"/>
  <c r="U726" i="2"/>
  <c r="U725" i="2"/>
  <c r="U724" i="2"/>
  <c r="U723" i="2"/>
  <c r="U722" i="2"/>
  <c r="U721" i="2"/>
  <c r="U720" i="2"/>
  <c r="U719" i="2"/>
  <c r="U718" i="2"/>
  <c r="U717" i="2"/>
  <c r="U716" i="2"/>
  <c r="U715" i="2"/>
  <c r="U714" i="2"/>
  <c r="U713" i="2"/>
  <c r="U712" i="2"/>
  <c r="U711" i="2"/>
  <c r="U710" i="2"/>
  <c r="U709" i="2"/>
  <c r="U708" i="2"/>
  <c r="U707" i="2"/>
  <c r="U706" i="2"/>
  <c r="U705" i="2"/>
  <c r="U704" i="2"/>
  <c r="U703" i="2"/>
  <c r="U702" i="2"/>
  <c r="U701" i="2"/>
  <c r="U700" i="2"/>
  <c r="U699" i="2"/>
  <c r="U698" i="2"/>
  <c r="U697" i="2"/>
  <c r="U696" i="2"/>
  <c r="U695" i="2"/>
  <c r="U694" i="2"/>
  <c r="U693" i="2"/>
  <c r="U692" i="2"/>
  <c r="U691" i="2"/>
  <c r="U690" i="2"/>
  <c r="U689" i="2"/>
  <c r="U688" i="2"/>
  <c r="U687" i="2"/>
  <c r="U686" i="2"/>
  <c r="V732" i="2"/>
  <c r="V731" i="2"/>
  <c r="V730" i="2"/>
  <c r="V729" i="2"/>
  <c r="V728" i="2"/>
  <c r="V727" i="2"/>
  <c r="V726" i="2"/>
  <c r="V725" i="2"/>
  <c r="V724" i="2"/>
  <c r="V723" i="2"/>
  <c r="V722" i="2"/>
  <c r="V721" i="2"/>
  <c r="V720" i="2"/>
  <c r="V719" i="2"/>
  <c r="V718" i="2"/>
  <c r="V717" i="2"/>
  <c r="V716" i="2"/>
  <c r="V715" i="2"/>
  <c r="V714" i="2"/>
  <c r="V713" i="2"/>
  <c r="V712" i="2"/>
  <c r="V711" i="2"/>
  <c r="V710" i="2"/>
  <c r="V709" i="2"/>
  <c r="V708" i="2"/>
  <c r="V707" i="2"/>
  <c r="V706" i="2"/>
  <c r="V705" i="2"/>
  <c r="V704" i="2"/>
  <c r="V703" i="2"/>
  <c r="V702" i="2"/>
  <c r="V701" i="2"/>
  <c r="V700" i="2"/>
  <c r="V699" i="2"/>
  <c r="V698" i="2"/>
  <c r="V697" i="2"/>
  <c r="V696" i="2"/>
  <c r="V695" i="2"/>
  <c r="V694" i="2"/>
  <c r="V693" i="2"/>
  <c r="V692" i="2"/>
  <c r="V691" i="2"/>
  <c r="V690" i="2"/>
  <c r="V689" i="2"/>
  <c r="V688" i="2"/>
  <c r="V687" i="2"/>
  <c r="V686" i="2"/>
  <c r="W732" i="2"/>
  <c r="W731" i="2"/>
  <c r="W730" i="2"/>
  <c r="W729" i="2"/>
  <c r="W728" i="2"/>
  <c r="W727" i="2"/>
  <c r="W726" i="2"/>
  <c r="W725" i="2"/>
  <c r="W724" i="2"/>
  <c r="W723" i="2"/>
  <c r="W722" i="2"/>
  <c r="W721" i="2"/>
  <c r="W720" i="2"/>
  <c r="W719" i="2"/>
  <c r="W718" i="2"/>
  <c r="W717" i="2"/>
  <c r="W716" i="2"/>
  <c r="W715" i="2"/>
  <c r="W714" i="2"/>
  <c r="W713" i="2"/>
  <c r="W712" i="2"/>
  <c r="W711" i="2"/>
  <c r="W710" i="2"/>
  <c r="W709" i="2"/>
  <c r="W708" i="2"/>
  <c r="W707" i="2"/>
  <c r="W706" i="2"/>
  <c r="W705" i="2"/>
  <c r="W704" i="2"/>
  <c r="W703" i="2"/>
  <c r="W702" i="2"/>
  <c r="W701" i="2"/>
  <c r="W700" i="2"/>
  <c r="W699" i="2"/>
  <c r="W698" i="2"/>
  <c r="W697" i="2"/>
  <c r="W696" i="2"/>
  <c r="W695" i="2"/>
  <c r="W694" i="2"/>
  <c r="W693" i="2"/>
  <c r="W692" i="2"/>
  <c r="W691" i="2"/>
  <c r="W690" i="2"/>
  <c r="W689" i="2"/>
  <c r="W688" i="2"/>
  <c r="W687" i="2"/>
  <c r="W686" i="2"/>
  <c r="X732" i="2"/>
  <c r="X731" i="2"/>
  <c r="X730" i="2"/>
  <c r="X729" i="2"/>
  <c r="X728" i="2"/>
  <c r="X727" i="2"/>
  <c r="X726" i="2"/>
  <c r="X725" i="2"/>
  <c r="X724" i="2"/>
  <c r="X723" i="2"/>
  <c r="X722" i="2"/>
  <c r="X721" i="2"/>
  <c r="X720" i="2"/>
  <c r="X719" i="2"/>
  <c r="X718" i="2"/>
  <c r="X717" i="2"/>
  <c r="X716" i="2"/>
  <c r="X715" i="2"/>
  <c r="X714" i="2"/>
  <c r="X713" i="2"/>
  <c r="X712" i="2"/>
  <c r="X711" i="2"/>
  <c r="X710" i="2"/>
  <c r="X709" i="2"/>
  <c r="X708" i="2"/>
  <c r="X707" i="2"/>
  <c r="X706" i="2"/>
  <c r="X705" i="2"/>
  <c r="X704" i="2"/>
  <c r="X703" i="2"/>
  <c r="X702" i="2"/>
  <c r="X701" i="2"/>
  <c r="X700" i="2"/>
  <c r="X699" i="2"/>
  <c r="X698" i="2"/>
  <c r="X697" i="2"/>
  <c r="X696" i="2"/>
  <c r="X695" i="2"/>
  <c r="X694" i="2"/>
  <c r="X693" i="2"/>
  <c r="X692" i="2"/>
  <c r="X691" i="2"/>
  <c r="X690" i="2"/>
  <c r="X689" i="2"/>
  <c r="X688" i="2"/>
  <c r="X687" i="2"/>
  <c r="X686"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Z732" i="2"/>
  <c r="Z731" i="2"/>
  <c r="Z730" i="2"/>
  <c r="Z729" i="2"/>
  <c r="Z728" i="2"/>
  <c r="Z727" i="2"/>
  <c r="Z726" i="2"/>
  <c r="Z725" i="2"/>
  <c r="Z724" i="2"/>
  <c r="Z723" i="2"/>
  <c r="Z722" i="2"/>
  <c r="Z721" i="2"/>
  <c r="Z720" i="2"/>
  <c r="Z719" i="2"/>
  <c r="Z718" i="2"/>
  <c r="Z717" i="2"/>
  <c r="Z716" i="2"/>
  <c r="Z715" i="2"/>
  <c r="Z714" i="2"/>
  <c r="Z713" i="2"/>
  <c r="Z712" i="2"/>
  <c r="Z711" i="2"/>
  <c r="Z710" i="2"/>
  <c r="Z709" i="2"/>
  <c r="Z708" i="2"/>
  <c r="Z707" i="2"/>
  <c r="Z706" i="2"/>
  <c r="Z705" i="2"/>
  <c r="Z704" i="2"/>
  <c r="Z703" i="2"/>
  <c r="Z702" i="2"/>
  <c r="Z701" i="2"/>
  <c r="Z700" i="2"/>
  <c r="Z699" i="2"/>
  <c r="Z698" i="2"/>
  <c r="Z697" i="2"/>
  <c r="Z696" i="2"/>
  <c r="Z695" i="2"/>
  <c r="Z694" i="2"/>
  <c r="Z693" i="2"/>
  <c r="Z692" i="2"/>
  <c r="Z691" i="2"/>
  <c r="Z690" i="2"/>
  <c r="Z689" i="2"/>
  <c r="Z688" i="2"/>
  <c r="Z687" i="2"/>
  <c r="Z686" i="2"/>
  <c r="AA732" i="2"/>
  <c r="AA731" i="2"/>
  <c r="AA730" i="2"/>
  <c r="AA729" i="2"/>
  <c r="AA728" i="2"/>
  <c r="AA727" i="2"/>
  <c r="AA726" i="2"/>
  <c r="AA725" i="2"/>
  <c r="AA724" i="2"/>
  <c r="AA723" i="2"/>
  <c r="AA722" i="2"/>
  <c r="AA721" i="2"/>
  <c r="AA720" i="2"/>
  <c r="AA719" i="2"/>
  <c r="AA718" i="2"/>
  <c r="AA717" i="2"/>
  <c r="AA716" i="2"/>
  <c r="AA715" i="2"/>
  <c r="AA714" i="2"/>
  <c r="AA713" i="2"/>
  <c r="AA712" i="2"/>
  <c r="AA711" i="2"/>
  <c r="AA710" i="2"/>
  <c r="AA709" i="2"/>
  <c r="AA708" i="2"/>
  <c r="AA707" i="2"/>
  <c r="AA706" i="2"/>
  <c r="AA705" i="2"/>
  <c r="AA704" i="2"/>
  <c r="AA703" i="2"/>
  <c r="AA702" i="2"/>
  <c r="AA701" i="2"/>
  <c r="AA700" i="2"/>
  <c r="AA699" i="2"/>
  <c r="AA698" i="2"/>
  <c r="AA697" i="2"/>
  <c r="AA696" i="2"/>
  <c r="AA695" i="2"/>
  <c r="AA694" i="2"/>
  <c r="AA693" i="2"/>
  <c r="AA692" i="2"/>
  <c r="AA691" i="2"/>
  <c r="AA690" i="2"/>
  <c r="AA689" i="2"/>
  <c r="AA688" i="2"/>
  <c r="AA687" i="2"/>
  <c r="AA686" i="2"/>
  <c r="AB732" i="2"/>
  <c r="AB731" i="2"/>
  <c r="AB730" i="2"/>
  <c r="AB729" i="2"/>
  <c r="AB728" i="2"/>
  <c r="AB727" i="2"/>
  <c r="AB726" i="2"/>
  <c r="AB725" i="2"/>
  <c r="AB724" i="2"/>
  <c r="AB723" i="2"/>
  <c r="AB722" i="2"/>
  <c r="AB721" i="2"/>
  <c r="AB720" i="2"/>
  <c r="AB719" i="2"/>
  <c r="AB718" i="2"/>
  <c r="AB717" i="2"/>
  <c r="AB716" i="2"/>
  <c r="AB715" i="2"/>
  <c r="AB714" i="2"/>
  <c r="AB713" i="2"/>
  <c r="AB712" i="2"/>
  <c r="AB711" i="2"/>
  <c r="AB710" i="2"/>
  <c r="AB709" i="2"/>
  <c r="AB708" i="2"/>
  <c r="AB707" i="2"/>
  <c r="AB706" i="2"/>
  <c r="AB705" i="2"/>
  <c r="AB704" i="2"/>
  <c r="AB703" i="2"/>
  <c r="AB702" i="2"/>
  <c r="AB701" i="2"/>
  <c r="AB700" i="2"/>
  <c r="AB699" i="2"/>
  <c r="AB698" i="2"/>
  <c r="AB697" i="2"/>
  <c r="AB696" i="2"/>
  <c r="AB695" i="2"/>
  <c r="AB694" i="2"/>
  <c r="AB693" i="2"/>
  <c r="AB692" i="2"/>
  <c r="AB691" i="2"/>
  <c r="AB690" i="2"/>
  <c r="AB689" i="2"/>
  <c r="AB688" i="2"/>
  <c r="AB687" i="2"/>
  <c r="AB686" i="2"/>
  <c r="AC732" i="2"/>
  <c r="AC731" i="2"/>
  <c r="AC730" i="2"/>
  <c r="AC729" i="2"/>
  <c r="AC728" i="2"/>
  <c r="AC727" i="2"/>
  <c r="AC726" i="2"/>
  <c r="AC725" i="2"/>
  <c r="AC724" i="2"/>
  <c r="AC723" i="2"/>
  <c r="AC722" i="2"/>
  <c r="AC721" i="2"/>
  <c r="AC720" i="2"/>
  <c r="AC719" i="2"/>
  <c r="AC718" i="2"/>
  <c r="AC717" i="2"/>
  <c r="AC716" i="2"/>
  <c r="AC715" i="2"/>
  <c r="AC714" i="2"/>
  <c r="AC713" i="2"/>
  <c r="AC712" i="2"/>
  <c r="AC711" i="2"/>
  <c r="AC710" i="2"/>
  <c r="AC709" i="2"/>
  <c r="AC708" i="2"/>
  <c r="AC707" i="2"/>
  <c r="AC706" i="2"/>
  <c r="AC705" i="2"/>
  <c r="AC704" i="2"/>
  <c r="AC703" i="2"/>
  <c r="AC702" i="2"/>
  <c r="AC701" i="2"/>
  <c r="AC700" i="2"/>
  <c r="AC699" i="2"/>
  <c r="AC698" i="2"/>
  <c r="AC697" i="2"/>
  <c r="AC696" i="2"/>
  <c r="AC695" i="2"/>
  <c r="AC694" i="2"/>
  <c r="AC693" i="2"/>
  <c r="AC692" i="2"/>
  <c r="AC691" i="2"/>
  <c r="AC690" i="2"/>
  <c r="AC689" i="2"/>
  <c r="AC688" i="2"/>
  <c r="AC687" i="2"/>
  <c r="AC686" i="2"/>
  <c r="AD732" i="2"/>
  <c r="AD731" i="2"/>
  <c r="AD730" i="2"/>
  <c r="AD729" i="2"/>
  <c r="AD728" i="2"/>
  <c r="AD727" i="2"/>
  <c r="AD726" i="2"/>
  <c r="AD725" i="2"/>
  <c r="AD724" i="2"/>
  <c r="AD723" i="2"/>
  <c r="AD722" i="2"/>
  <c r="AD721" i="2"/>
  <c r="AD720" i="2"/>
  <c r="AD719" i="2"/>
  <c r="AD718" i="2"/>
  <c r="AD717" i="2"/>
  <c r="AD716" i="2"/>
  <c r="AD715" i="2"/>
  <c r="AD714" i="2"/>
  <c r="AD713" i="2"/>
  <c r="AD712" i="2"/>
  <c r="AD711" i="2"/>
  <c r="AD710" i="2"/>
  <c r="AD709" i="2"/>
  <c r="AD708" i="2"/>
  <c r="AD707" i="2"/>
  <c r="AD706" i="2"/>
  <c r="AD705" i="2"/>
  <c r="AD704" i="2"/>
  <c r="AD703" i="2"/>
  <c r="AD702" i="2"/>
  <c r="AD701" i="2"/>
  <c r="AD700" i="2"/>
  <c r="AD699" i="2"/>
  <c r="AD698" i="2"/>
  <c r="AD697" i="2"/>
  <c r="AD696" i="2"/>
  <c r="AD695" i="2"/>
  <c r="AD694" i="2"/>
  <c r="AD693" i="2"/>
  <c r="AD692" i="2"/>
  <c r="AD691" i="2"/>
  <c r="AD690" i="2"/>
  <c r="AD689" i="2"/>
  <c r="AD688" i="2"/>
  <c r="AD687" i="2"/>
  <c r="AD686" i="2"/>
  <c r="AE732" i="2"/>
  <c r="AE731" i="2"/>
  <c r="AE730" i="2"/>
  <c r="AE729" i="2"/>
  <c r="AE728" i="2"/>
  <c r="AE727" i="2"/>
  <c r="AE726" i="2"/>
  <c r="AE725" i="2"/>
  <c r="AE724" i="2"/>
  <c r="AE723" i="2"/>
  <c r="AE722" i="2"/>
  <c r="AE721" i="2"/>
  <c r="AE720" i="2"/>
  <c r="AE719" i="2"/>
  <c r="AE718" i="2"/>
  <c r="AE717" i="2"/>
  <c r="AE716" i="2"/>
  <c r="AE715" i="2"/>
  <c r="AE714" i="2"/>
  <c r="AE713" i="2"/>
  <c r="AE712" i="2"/>
  <c r="AE711" i="2"/>
  <c r="AE710" i="2"/>
  <c r="AE709" i="2"/>
  <c r="AE708" i="2"/>
  <c r="AE707" i="2"/>
  <c r="AE706" i="2"/>
  <c r="AE705" i="2"/>
  <c r="AE704" i="2"/>
  <c r="AE703" i="2"/>
  <c r="AE702" i="2"/>
  <c r="AE701" i="2"/>
  <c r="AE700" i="2"/>
  <c r="AE699" i="2"/>
  <c r="AE698" i="2"/>
  <c r="AE697" i="2"/>
  <c r="AE696" i="2"/>
  <c r="AE695" i="2"/>
  <c r="AE694" i="2"/>
  <c r="AE693" i="2"/>
  <c r="AE692" i="2"/>
  <c r="AE691" i="2"/>
  <c r="AE690" i="2"/>
  <c r="AE689" i="2"/>
  <c r="AE688" i="2"/>
  <c r="AE687" i="2"/>
  <c r="AE686"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G732" i="2"/>
  <c r="AG731" i="2"/>
  <c r="AG730" i="2"/>
  <c r="AG729" i="2"/>
  <c r="AG728" i="2"/>
  <c r="AG727" i="2"/>
  <c r="AG726" i="2"/>
  <c r="AG725" i="2"/>
  <c r="AG724" i="2"/>
  <c r="AG723" i="2"/>
  <c r="AG722" i="2"/>
  <c r="AG721" i="2"/>
  <c r="AG720" i="2"/>
  <c r="AG719" i="2"/>
  <c r="AG718" i="2"/>
  <c r="AG717" i="2"/>
  <c r="AG716" i="2"/>
  <c r="AG715" i="2"/>
  <c r="AG714" i="2"/>
  <c r="AG713" i="2"/>
  <c r="AG712" i="2"/>
  <c r="AG711" i="2"/>
  <c r="AG710" i="2"/>
  <c r="AG709" i="2"/>
  <c r="AG708" i="2"/>
  <c r="AG707" i="2"/>
  <c r="AG706" i="2"/>
  <c r="AG705" i="2"/>
  <c r="AG704" i="2"/>
  <c r="AG703" i="2"/>
  <c r="AG702" i="2"/>
  <c r="AG701" i="2"/>
  <c r="AG700" i="2"/>
  <c r="AG699" i="2"/>
  <c r="AG698" i="2"/>
  <c r="AG697" i="2"/>
  <c r="AG696" i="2"/>
  <c r="AG695" i="2"/>
  <c r="AG694" i="2"/>
  <c r="AG693" i="2"/>
  <c r="AG692" i="2"/>
  <c r="AG691" i="2"/>
  <c r="AG690" i="2"/>
  <c r="AG689" i="2"/>
  <c r="AG688" i="2"/>
  <c r="AG687" i="2"/>
  <c r="AG686" i="2"/>
  <c r="AH732" i="2"/>
  <c r="AH731" i="2"/>
  <c r="AH730" i="2"/>
  <c r="AH729" i="2"/>
  <c r="AH728" i="2"/>
  <c r="AH727" i="2"/>
  <c r="AH726" i="2"/>
  <c r="AH725" i="2"/>
  <c r="AH724" i="2"/>
  <c r="AH723" i="2"/>
  <c r="AH722" i="2"/>
  <c r="AH721" i="2"/>
  <c r="AH720" i="2"/>
  <c r="AH719" i="2"/>
  <c r="AH718" i="2"/>
  <c r="AH717" i="2"/>
  <c r="AH716" i="2"/>
  <c r="AH715" i="2"/>
  <c r="AH714" i="2"/>
  <c r="AH713" i="2"/>
  <c r="AH712" i="2"/>
  <c r="AH711" i="2"/>
  <c r="AH710" i="2"/>
  <c r="AH709" i="2"/>
  <c r="AH708" i="2"/>
  <c r="AH707" i="2"/>
  <c r="AH706" i="2"/>
  <c r="AH705" i="2"/>
  <c r="AH704" i="2"/>
  <c r="AH703" i="2"/>
  <c r="AH702" i="2"/>
  <c r="AH701" i="2"/>
  <c r="AH700" i="2"/>
  <c r="AH699" i="2"/>
  <c r="AH698" i="2"/>
  <c r="AH697" i="2"/>
  <c r="AH696" i="2"/>
  <c r="AH695" i="2"/>
  <c r="AH694" i="2"/>
  <c r="AH693" i="2"/>
  <c r="AH692" i="2"/>
  <c r="AH691" i="2"/>
  <c r="AH690" i="2"/>
  <c r="AH689" i="2"/>
  <c r="AH688" i="2"/>
  <c r="AH687" i="2"/>
  <c r="AH686" i="2"/>
  <c r="AI732" i="2"/>
  <c r="AI731" i="2"/>
  <c r="AI730" i="2"/>
  <c r="AI729" i="2"/>
  <c r="AI728" i="2"/>
  <c r="AI727" i="2"/>
  <c r="AI726" i="2"/>
  <c r="AI725" i="2"/>
  <c r="AI724" i="2"/>
  <c r="AI723" i="2"/>
  <c r="AI722" i="2"/>
  <c r="AI721" i="2"/>
  <c r="AI720" i="2"/>
  <c r="AI719" i="2"/>
  <c r="AI718" i="2"/>
  <c r="AI717" i="2"/>
  <c r="AI716" i="2"/>
  <c r="AI715" i="2"/>
  <c r="AI714" i="2"/>
  <c r="AI713" i="2"/>
  <c r="AI712" i="2"/>
  <c r="AI711" i="2"/>
  <c r="AI710" i="2"/>
  <c r="AI709" i="2"/>
  <c r="AI708" i="2"/>
  <c r="AI707" i="2"/>
  <c r="AI706" i="2"/>
  <c r="AI705" i="2"/>
  <c r="AI704" i="2"/>
  <c r="AI703" i="2"/>
  <c r="AI702" i="2"/>
  <c r="AI701" i="2"/>
  <c r="AI700" i="2"/>
  <c r="AI699" i="2"/>
  <c r="AI698" i="2"/>
  <c r="AI697" i="2"/>
  <c r="AI696" i="2"/>
  <c r="AI695" i="2"/>
  <c r="AI694" i="2"/>
  <c r="AI693" i="2"/>
  <c r="AI692" i="2"/>
  <c r="AI691" i="2"/>
  <c r="AI690" i="2"/>
  <c r="AI689" i="2"/>
  <c r="AI688" i="2"/>
  <c r="AI687" i="2"/>
  <c r="AI686" i="2"/>
  <c r="AJ732" i="2"/>
  <c r="AJ731" i="2"/>
  <c r="AJ730" i="2"/>
  <c r="AJ729" i="2"/>
  <c r="AJ728" i="2"/>
  <c r="AJ727" i="2"/>
  <c r="AJ726" i="2"/>
  <c r="AJ725" i="2"/>
  <c r="AJ724" i="2"/>
  <c r="AJ723" i="2"/>
  <c r="AJ722" i="2"/>
  <c r="AJ721" i="2"/>
  <c r="AJ720" i="2"/>
  <c r="AJ719" i="2"/>
  <c r="AJ718" i="2"/>
  <c r="AJ717" i="2"/>
  <c r="AJ716" i="2"/>
  <c r="AJ715" i="2"/>
  <c r="AJ714" i="2"/>
  <c r="AJ713" i="2"/>
  <c r="AJ712" i="2"/>
  <c r="AJ711" i="2"/>
  <c r="AJ710" i="2"/>
  <c r="AJ709" i="2"/>
  <c r="AJ708" i="2"/>
  <c r="AJ707" i="2"/>
  <c r="AJ706" i="2"/>
  <c r="AJ705" i="2"/>
  <c r="AJ704" i="2"/>
  <c r="AJ703" i="2"/>
  <c r="AJ702" i="2"/>
  <c r="AJ701" i="2"/>
  <c r="AJ700" i="2"/>
  <c r="AJ699" i="2"/>
  <c r="AJ698" i="2"/>
  <c r="AJ697" i="2"/>
  <c r="AJ696" i="2"/>
  <c r="AJ695" i="2"/>
  <c r="AJ694" i="2"/>
  <c r="AJ693" i="2"/>
  <c r="AJ692" i="2"/>
  <c r="AJ691" i="2"/>
  <c r="AJ690" i="2"/>
  <c r="AJ689" i="2"/>
  <c r="AJ688" i="2"/>
  <c r="AJ687" i="2"/>
  <c r="AJ686" i="2"/>
  <c r="AK732" i="2"/>
  <c r="AK731" i="2"/>
  <c r="AK730" i="2"/>
  <c r="AK729" i="2"/>
  <c r="AK728" i="2"/>
  <c r="AK727" i="2"/>
  <c r="AK726" i="2"/>
  <c r="AK725" i="2"/>
  <c r="AK724" i="2"/>
  <c r="AK723" i="2"/>
  <c r="AK722" i="2"/>
  <c r="AK721" i="2"/>
  <c r="AK720" i="2"/>
  <c r="AK719" i="2"/>
  <c r="AK718" i="2"/>
  <c r="AK717" i="2"/>
  <c r="AK716" i="2"/>
  <c r="AK715" i="2"/>
  <c r="AK714" i="2"/>
  <c r="AK713" i="2"/>
  <c r="AK712" i="2"/>
  <c r="AK711" i="2"/>
  <c r="AK710" i="2"/>
  <c r="AK709" i="2"/>
  <c r="AK708" i="2"/>
  <c r="AK707" i="2"/>
  <c r="AK706" i="2"/>
  <c r="AK705" i="2"/>
  <c r="AK704" i="2"/>
  <c r="AK703" i="2"/>
  <c r="AK702" i="2"/>
  <c r="AK701" i="2"/>
  <c r="AK700" i="2"/>
  <c r="AK699" i="2"/>
  <c r="AK698" i="2"/>
  <c r="AK697" i="2"/>
  <c r="AK696" i="2"/>
  <c r="AK695" i="2"/>
  <c r="AK694" i="2"/>
  <c r="AK693" i="2"/>
  <c r="AK692" i="2"/>
  <c r="AK691" i="2"/>
  <c r="AK690" i="2"/>
  <c r="AK689" i="2"/>
  <c r="AK688" i="2"/>
  <c r="AK687" i="2"/>
  <c r="AK686" i="2"/>
  <c r="AL732" i="2"/>
  <c r="AL731" i="2"/>
  <c r="AL730" i="2"/>
  <c r="AL729" i="2"/>
  <c r="AL728" i="2"/>
  <c r="AL727" i="2"/>
  <c r="AL726" i="2"/>
  <c r="AL725" i="2"/>
  <c r="AL724" i="2"/>
  <c r="AL723" i="2"/>
  <c r="AL722" i="2"/>
  <c r="AL721" i="2"/>
  <c r="AL720" i="2"/>
  <c r="AL719" i="2"/>
  <c r="AL718" i="2"/>
  <c r="AL717" i="2"/>
  <c r="AL716" i="2"/>
  <c r="AL715" i="2"/>
  <c r="AL714" i="2"/>
  <c r="AL713" i="2"/>
  <c r="AL712" i="2"/>
  <c r="AL711" i="2"/>
  <c r="AL710" i="2"/>
  <c r="AL709" i="2"/>
  <c r="AL708" i="2"/>
  <c r="AL707" i="2"/>
  <c r="AL706" i="2"/>
  <c r="AL705" i="2"/>
  <c r="AL704" i="2"/>
  <c r="AL703" i="2"/>
  <c r="AL702" i="2"/>
  <c r="AL701" i="2"/>
  <c r="AL700" i="2"/>
  <c r="AL699" i="2"/>
  <c r="AL698" i="2"/>
  <c r="AL697" i="2"/>
  <c r="AL696" i="2"/>
  <c r="AL695" i="2"/>
  <c r="AL694" i="2"/>
  <c r="AL693" i="2"/>
  <c r="AL692" i="2"/>
  <c r="AL691" i="2"/>
  <c r="AL690" i="2"/>
  <c r="AL689" i="2"/>
  <c r="AL688" i="2"/>
  <c r="AL687" i="2"/>
  <c r="AL686" i="2"/>
  <c r="AM732" i="2"/>
  <c r="AM731" i="2"/>
  <c r="AM730" i="2"/>
  <c r="AM729" i="2"/>
  <c r="AM728" i="2"/>
  <c r="AM727" i="2"/>
  <c r="AM726" i="2"/>
  <c r="AM725" i="2"/>
  <c r="AM724" i="2"/>
  <c r="AM723" i="2"/>
  <c r="AM722" i="2"/>
  <c r="AM721" i="2"/>
  <c r="AM720" i="2"/>
  <c r="AM719" i="2"/>
  <c r="AM718" i="2"/>
  <c r="AM717" i="2"/>
  <c r="AM716" i="2"/>
  <c r="AM715" i="2"/>
  <c r="AM714" i="2"/>
  <c r="AM713" i="2"/>
  <c r="AM712" i="2"/>
  <c r="AM711" i="2"/>
  <c r="AM710" i="2"/>
  <c r="AM709" i="2"/>
  <c r="AM708" i="2"/>
  <c r="AM707" i="2"/>
  <c r="AM706" i="2"/>
  <c r="AM705" i="2"/>
  <c r="AM704" i="2"/>
  <c r="AM703" i="2"/>
  <c r="AM702" i="2"/>
  <c r="AM701" i="2"/>
  <c r="AM700" i="2"/>
  <c r="AM699" i="2"/>
  <c r="AM698" i="2"/>
  <c r="AM697" i="2"/>
  <c r="AM696" i="2"/>
  <c r="AM695" i="2"/>
  <c r="AM694" i="2"/>
  <c r="AM693" i="2"/>
  <c r="AM692" i="2"/>
  <c r="AM691" i="2"/>
  <c r="AM690" i="2"/>
  <c r="AM689" i="2"/>
  <c r="AM688" i="2"/>
  <c r="AM687" i="2"/>
  <c r="AM686" i="2"/>
  <c r="AU685" i="2"/>
  <c r="B758" i="2" l="1"/>
  <c r="D758" i="2" s="1"/>
  <c r="B757" i="2"/>
  <c r="D757" i="2" s="1"/>
  <c r="B756" i="2"/>
  <c r="D756" i="2" s="1"/>
  <c r="B755" i="2"/>
  <c r="D755" i="2" s="1"/>
  <c r="B754" i="2"/>
  <c r="D754" i="2" s="1"/>
  <c r="B753" i="2"/>
  <c r="D753" i="2" s="1"/>
  <c r="B752" i="2"/>
  <c r="D752" i="2" s="1"/>
  <c r="B751" i="2"/>
  <c r="D751" i="2" s="1"/>
  <c r="B750" i="2"/>
  <c r="D750" i="2" s="1"/>
  <c r="B749" i="2"/>
  <c r="D749" i="2" s="1"/>
  <c r="B748" i="2"/>
  <c r="D748" i="2" s="1"/>
  <c r="B747" i="2"/>
  <c r="D747" i="2" s="1"/>
  <c r="B746" i="2"/>
  <c r="D746" i="2" s="1"/>
  <c r="B745" i="2"/>
  <c r="D745" i="2" s="1"/>
  <c r="B744" i="2"/>
  <c r="D744" i="2" s="1"/>
  <c r="B743" i="2"/>
  <c r="D743" i="2" s="1"/>
  <c r="B742" i="2"/>
  <c r="D742" i="2" s="1"/>
  <c r="B741" i="2"/>
  <c r="D741" i="2" s="1"/>
  <c r="B759" i="2" l="1"/>
  <c r="D759" i="2" s="1"/>
  <c r="B771" i="2" l="1"/>
  <c r="D771" i="2" s="1"/>
  <c r="B770" i="2"/>
  <c r="D770" i="2" s="1"/>
  <c r="B769" i="2"/>
  <c r="D769" i="2" s="1"/>
  <c r="B768" i="2"/>
  <c r="D768" i="2" s="1"/>
  <c r="B767" i="2"/>
  <c r="D767" i="2" s="1"/>
  <c r="B766" i="2"/>
  <c r="D766" i="2" s="1"/>
  <c r="B765" i="2"/>
  <c r="D765" i="2" s="1"/>
  <c r="B764" i="2"/>
  <c r="D764" i="2" s="1"/>
  <c r="B763" i="2"/>
  <c r="D763" i="2" s="1"/>
  <c r="B762" i="2"/>
  <c r="D762" i="2" s="1"/>
  <c r="B761" i="2"/>
  <c r="D761" i="2" s="1"/>
  <c r="B760" i="2"/>
  <c r="D760" i="2" s="1"/>
  <c r="B790" i="2" l="1"/>
  <c r="D790" i="2" s="1"/>
  <c r="B789" i="2"/>
  <c r="D789" i="2" s="1"/>
  <c r="B788" i="2"/>
  <c r="D788" i="2" s="1"/>
  <c r="B787" i="2"/>
  <c r="D787" i="2" s="1"/>
  <c r="B786" i="2"/>
  <c r="D786" i="2" s="1"/>
  <c r="B785" i="2"/>
  <c r="D785" i="2" s="1"/>
  <c r="B784" i="2"/>
  <c r="D784" i="2" s="1"/>
  <c r="B783" i="2"/>
  <c r="D783" i="2" s="1"/>
  <c r="B782" i="2"/>
  <c r="D782" i="2" s="1"/>
  <c r="B781" i="2"/>
  <c r="D781" i="2" s="1"/>
  <c r="B780" i="2"/>
  <c r="D780" i="2" s="1"/>
  <c r="B779" i="2"/>
  <c r="D779" i="2" s="1"/>
  <c r="B778" i="2"/>
  <c r="D778" i="2" s="1"/>
  <c r="B777" i="2"/>
  <c r="D777" i="2" s="1"/>
  <c r="B776" i="2"/>
  <c r="D776" i="2" s="1"/>
  <c r="B775" i="2"/>
  <c r="D775" i="2" s="1"/>
  <c r="B774" i="2"/>
  <c r="D774" i="2" s="1"/>
  <c r="B773" i="2"/>
  <c r="D773" i="2" s="1"/>
  <c r="B772" i="2"/>
  <c r="D772" i="2" s="1"/>
  <c r="B795" i="2" l="1"/>
  <c r="D795" i="2" s="1"/>
  <c r="B794" i="2"/>
  <c r="D794" i="2" s="1"/>
  <c r="B793" i="2"/>
  <c r="D793" i="2" s="1"/>
  <c r="B792" i="2"/>
  <c r="D792" i="2" s="1"/>
  <c r="B791" i="2"/>
  <c r="D791" i="2" s="1"/>
  <c r="B796" i="2" l="1"/>
  <c r="D796" i="2" s="1"/>
  <c r="B798" i="2" l="1"/>
  <c r="D798" i="2" s="1"/>
  <c r="B797" i="2"/>
  <c r="D797" i="2" s="1"/>
  <c r="B800" i="2" l="1"/>
  <c r="D800" i="2" s="1"/>
  <c r="B799" i="2"/>
  <c r="D799" i="2" s="1"/>
  <c r="B810" i="2" l="1"/>
  <c r="D810" i="2" s="1"/>
  <c r="B809" i="2"/>
  <c r="D809" i="2" s="1"/>
  <c r="B808" i="2"/>
  <c r="D808" i="2" s="1"/>
  <c r="B807" i="2"/>
  <c r="D807" i="2" s="1"/>
  <c r="B806" i="2"/>
  <c r="D806" i="2" s="1"/>
  <c r="B805" i="2"/>
  <c r="D805" i="2" s="1"/>
  <c r="B804" i="2"/>
  <c r="D804" i="2" s="1"/>
  <c r="B803" i="2"/>
  <c r="D803" i="2" s="1"/>
  <c r="B802" i="2"/>
  <c r="D802" i="2" s="1"/>
  <c r="B801" i="2"/>
  <c r="D801" i="2" s="1"/>
  <c r="B814" i="2" l="1"/>
  <c r="D814" i="2" s="1"/>
  <c r="B813" i="2"/>
  <c r="D813" i="2" s="1"/>
  <c r="B812" i="2"/>
  <c r="D812" i="2" s="1"/>
  <c r="B811" i="2"/>
  <c r="D811" i="2" s="1"/>
  <c r="B819" i="2" l="1"/>
  <c r="D819" i="2" s="1"/>
  <c r="B818" i="2"/>
  <c r="D818" i="2" s="1"/>
  <c r="B817" i="2"/>
  <c r="D817" i="2" s="1"/>
  <c r="B816" i="2"/>
  <c r="D816" i="2" s="1"/>
  <c r="B815" i="2"/>
  <c r="D815" i="2" s="1"/>
  <c r="B821" i="2" l="1"/>
  <c r="D821" i="2" s="1"/>
  <c r="B820" i="2"/>
  <c r="D820" i="2" s="1"/>
  <c r="B832" i="2" l="1"/>
  <c r="D832" i="2" s="1"/>
  <c r="B831" i="2"/>
  <c r="D831" i="2" s="1"/>
  <c r="B830" i="2"/>
  <c r="D830" i="2" s="1"/>
  <c r="B829" i="2"/>
  <c r="D829" i="2" s="1"/>
  <c r="B828" i="2"/>
  <c r="D828" i="2" s="1"/>
  <c r="B827" i="2"/>
  <c r="D827" i="2" s="1"/>
  <c r="B826" i="2"/>
  <c r="D826" i="2" s="1"/>
  <c r="B825" i="2"/>
  <c r="D825" i="2" s="1"/>
  <c r="B824" i="2"/>
  <c r="D824" i="2" s="1"/>
  <c r="B823" i="2"/>
  <c r="D823" i="2" s="1"/>
  <c r="B822" i="2"/>
  <c r="D822" i="2" s="1"/>
  <c r="B833" i="2" l="1"/>
  <c r="D833" i="2" s="1"/>
  <c r="B834" i="2" l="1"/>
  <c r="D834" i="2" s="1"/>
  <c r="B860" i="2" l="1"/>
  <c r="D860" i="2" s="1"/>
  <c r="B859" i="2"/>
  <c r="D859" i="2" s="1"/>
  <c r="B858" i="2"/>
  <c r="D858" i="2" s="1"/>
  <c r="B857" i="2"/>
  <c r="D857" i="2" s="1"/>
  <c r="B856" i="2"/>
  <c r="D856" i="2" s="1"/>
  <c r="B855" i="2"/>
  <c r="D855" i="2" s="1"/>
  <c r="B854" i="2"/>
  <c r="D854" i="2" s="1"/>
  <c r="B853" i="2"/>
  <c r="D853" i="2" s="1"/>
  <c r="B852" i="2"/>
  <c r="D852" i="2" s="1"/>
  <c r="B851" i="2"/>
  <c r="D851" i="2" s="1"/>
  <c r="B850" i="2"/>
  <c r="D850" i="2" s="1"/>
  <c r="B849" i="2"/>
  <c r="D849" i="2" s="1"/>
  <c r="B848" i="2"/>
  <c r="D848" i="2" s="1"/>
  <c r="B847" i="2"/>
  <c r="D847" i="2" s="1"/>
  <c r="B846" i="2"/>
  <c r="D846" i="2" s="1"/>
  <c r="B845" i="2"/>
  <c r="D845" i="2" s="1"/>
  <c r="B844" i="2"/>
  <c r="D844" i="2" s="1"/>
  <c r="B843" i="2"/>
  <c r="D843" i="2" s="1"/>
  <c r="B842" i="2"/>
  <c r="D842" i="2" s="1"/>
  <c r="B841" i="2"/>
  <c r="D841" i="2" s="1"/>
  <c r="B840" i="2"/>
  <c r="D840" i="2" s="1"/>
  <c r="B839" i="2"/>
  <c r="D839" i="2" s="1"/>
  <c r="B838" i="2"/>
  <c r="D838" i="2" s="1"/>
  <c r="B837" i="2"/>
  <c r="D837" i="2" s="1"/>
  <c r="B836" i="2"/>
  <c r="D836" i="2" s="1"/>
  <c r="B835" i="2"/>
  <c r="D835" i="2" s="1"/>
  <c r="B916" i="2" l="1"/>
  <c r="D916" i="2" s="1"/>
  <c r="B861" i="2"/>
  <c r="D861" i="2" s="1"/>
  <c r="B862" i="2" l="1"/>
  <c r="D862" i="2" s="1"/>
  <c r="B919" i="2"/>
  <c r="D919" i="2" s="1"/>
  <c r="B918" i="2"/>
  <c r="D918" i="2" s="1"/>
  <c r="B917" i="2"/>
  <c r="D917" i="2" s="1"/>
  <c r="B929" i="2" l="1"/>
  <c r="D929" i="2" s="1"/>
  <c r="B928" i="2"/>
  <c r="D928" i="2" s="1"/>
  <c r="B927" i="2"/>
  <c r="D927" i="2" s="1"/>
  <c r="B926" i="2"/>
  <c r="D926" i="2" s="1"/>
  <c r="B925" i="2"/>
  <c r="D925" i="2" s="1"/>
  <c r="B924" i="2"/>
  <c r="D924" i="2" s="1"/>
  <c r="B923" i="2"/>
  <c r="D923" i="2" s="1"/>
  <c r="B922" i="2"/>
  <c r="D922" i="2" s="1"/>
  <c r="B921" i="2"/>
  <c r="D921" i="2" s="1"/>
  <c r="B920" i="2"/>
  <c r="D920" i="2" s="1"/>
  <c r="B863" i="2"/>
  <c r="D863" i="2" s="1"/>
  <c r="B864" i="2" l="1"/>
  <c r="D864" i="2" s="1"/>
  <c r="B938" i="2"/>
  <c r="D938" i="2" s="1"/>
  <c r="B937" i="2"/>
  <c r="D937" i="2" s="1"/>
  <c r="B936" i="2"/>
  <c r="D936" i="2" s="1"/>
  <c r="B935" i="2"/>
  <c r="D935" i="2" s="1"/>
  <c r="B934" i="2"/>
  <c r="D934" i="2" s="1"/>
  <c r="B933" i="2"/>
  <c r="D933" i="2" s="1"/>
  <c r="B932" i="2"/>
  <c r="D932" i="2" s="1"/>
  <c r="B931" i="2"/>
  <c r="D931" i="2" s="1"/>
  <c r="B930" i="2"/>
  <c r="D930" i="2" s="1"/>
  <c r="B980" i="2" l="1"/>
  <c r="D980" i="2" s="1"/>
  <c r="B979" i="2"/>
  <c r="D979" i="2" s="1"/>
  <c r="B978" i="2"/>
  <c r="D978" i="2" s="1"/>
  <c r="B977" i="2"/>
  <c r="D977" i="2" s="1"/>
  <c r="B976" i="2"/>
  <c r="D976" i="2" s="1"/>
  <c r="B975" i="2"/>
  <c r="D975" i="2" s="1"/>
  <c r="B974" i="2"/>
  <c r="D974" i="2" s="1"/>
  <c r="B973" i="2"/>
  <c r="D973" i="2" s="1"/>
  <c r="B972" i="2"/>
  <c r="D972" i="2" s="1"/>
  <c r="B971" i="2"/>
  <c r="D971" i="2" s="1"/>
  <c r="B970" i="2"/>
  <c r="D970" i="2" s="1"/>
  <c r="B969" i="2"/>
  <c r="D969" i="2" s="1"/>
  <c r="B968" i="2"/>
  <c r="D968" i="2" s="1"/>
  <c r="B967" i="2"/>
  <c r="D967" i="2" s="1"/>
  <c r="B966" i="2"/>
  <c r="D966" i="2" s="1"/>
  <c r="B965" i="2"/>
  <c r="D965" i="2" s="1"/>
  <c r="B964" i="2"/>
  <c r="D964" i="2" s="1"/>
  <c r="B963" i="2"/>
  <c r="D963" i="2" s="1"/>
  <c r="B962" i="2"/>
  <c r="D962" i="2" s="1"/>
  <c r="B961" i="2"/>
  <c r="D961" i="2" s="1"/>
  <c r="B960" i="2"/>
  <c r="D960" i="2" s="1"/>
  <c r="B959" i="2"/>
  <c r="D959" i="2" s="1"/>
  <c r="B958" i="2"/>
  <c r="D958" i="2" s="1"/>
  <c r="B957" i="2"/>
  <c r="D957" i="2" s="1"/>
  <c r="B956" i="2"/>
  <c r="D956" i="2" s="1"/>
  <c r="B955" i="2"/>
  <c r="D955" i="2" s="1"/>
  <c r="B954" i="2"/>
  <c r="D954" i="2" s="1"/>
  <c r="B953" i="2"/>
  <c r="D953" i="2" s="1"/>
  <c r="B952" i="2"/>
  <c r="D952" i="2" s="1"/>
  <c r="B951" i="2"/>
  <c r="D951" i="2" s="1"/>
  <c r="B950" i="2"/>
  <c r="D950" i="2" s="1"/>
  <c r="B949" i="2"/>
  <c r="D949" i="2" s="1"/>
  <c r="B948" i="2"/>
  <c r="D948" i="2" s="1"/>
  <c r="B947" i="2"/>
  <c r="D947" i="2" s="1"/>
  <c r="B946" i="2"/>
  <c r="D946" i="2" s="1"/>
  <c r="B945" i="2"/>
  <c r="D945" i="2" s="1"/>
  <c r="B944" i="2"/>
  <c r="D944" i="2" s="1"/>
  <c r="B943" i="2"/>
  <c r="D943" i="2" s="1"/>
  <c r="B942" i="2"/>
  <c r="D942" i="2" s="1"/>
  <c r="B941" i="2"/>
  <c r="D941" i="2" s="1"/>
  <c r="B940" i="2"/>
  <c r="D940" i="2" s="1"/>
  <c r="B939" i="2"/>
  <c r="D939" i="2" s="1"/>
  <c r="B865" i="2"/>
  <c r="D865" i="2" s="1"/>
  <c r="B866" i="2" l="1"/>
  <c r="D866" i="2" s="1"/>
  <c r="B984" i="2"/>
  <c r="D984" i="2" s="1"/>
  <c r="B983" i="2"/>
  <c r="D983" i="2" s="1"/>
  <c r="B982" i="2"/>
  <c r="D982" i="2" s="1"/>
  <c r="B981" i="2"/>
  <c r="D981" i="2" s="1"/>
  <c r="B994" i="2" l="1"/>
  <c r="D994" i="2" s="1"/>
  <c r="B993" i="2"/>
  <c r="D993" i="2" s="1"/>
  <c r="B992" i="2"/>
  <c r="D992" i="2" s="1"/>
  <c r="B991" i="2"/>
  <c r="D991" i="2" s="1"/>
  <c r="B990" i="2"/>
  <c r="D990" i="2" s="1"/>
  <c r="B989" i="2"/>
  <c r="D989" i="2" s="1"/>
  <c r="B988" i="2"/>
  <c r="D988" i="2" s="1"/>
  <c r="B987" i="2"/>
  <c r="D987" i="2" s="1"/>
  <c r="B986" i="2"/>
  <c r="D986" i="2" s="1"/>
  <c r="B985" i="2"/>
  <c r="D985" i="2" s="1"/>
  <c r="B867" i="2"/>
  <c r="D867" i="2" s="1"/>
  <c r="B868" i="2" l="1"/>
  <c r="D868" i="2" s="1"/>
  <c r="B998" i="2"/>
  <c r="D998" i="2" s="1"/>
  <c r="B997" i="2"/>
  <c r="D997" i="2" s="1"/>
  <c r="B996" i="2"/>
  <c r="D996" i="2" s="1"/>
  <c r="B995" i="2"/>
  <c r="D995" i="2" s="1"/>
  <c r="B1003" i="2" l="1"/>
  <c r="D1003" i="2" s="1"/>
  <c r="B1002" i="2"/>
  <c r="D1002" i="2" s="1"/>
  <c r="B1001" i="2"/>
  <c r="D1001" i="2" s="1"/>
  <c r="B1000" i="2"/>
  <c r="D1000" i="2" s="1"/>
  <c r="B999" i="2"/>
  <c r="D999" i="2" s="1"/>
  <c r="B869" i="2"/>
  <c r="D869" i="2" s="1"/>
  <c r="B870" i="2" l="1"/>
  <c r="D870" i="2" s="1"/>
  <c r="B1004" i="2"/>
  <c r="D1004" i="2" s="1"/>
  <c r="B1006" i="2" l="1"/>
  <c r="D1006" i="2" s="1"/>
  <c r="B1005" i="2"/>
  <c r="D1005" i="2" s="1"/>
  <c r="B871" i="2"/>
  <c r="D871" i="2" s="1"/>
  <c r="B872" i="2" l="1"/>
  <c r="D872" i="2" s="1"/>
  <c r="B1016" i="2"/>
  <c r="D1016" i="2" s="1"/>
  <c r="B1015" i="2"/>
  <c r="D1015" i="2" s="1"/>
  <c r="B1014" i="2"/>
  <c r="D1014" i="2" s="1"/>
  <c r="B1013" i="2"/>
  <c r="D1013" i="2" s="1"/>
  <c r="B1012" i="2"/>
  <c r="D1012" i="2" s="1"/>
  <c r="B1011" i="2"/>
  <c r="D1011" i="2" s="1"/>
  <c r="B1010" i="2"/>
  <c r="D1010" i="2" s="1"/>
  <c r="B1009" i="2"/>
  <c r="D1009" i="2" s="1"/>
  <c r="B1008" i="2"/>
  <c r="D1008" i="2" s="1"/>
  <c r="B1007" i="2"/>
  <c r="D1007" i="2" s="1"/>
  <c r="B1022" i="2" l="1"/>
  <c r="D1022" i="2" s="1"/>
  <c r="B1021" i="2"/>
  <c r="D1021" i="2" s="1"/>
  <c r="B1020" i="2"/>
  <c r="D1020" i="2" s="1"/>
  <c r="B1019" i="2"/>
  <c r="D1019" i="2" s="1"/>
  <c r="B1018" i="2"/>
  <c r="D1018" i="2" s="1"/>
  <c r="B1017" i="2"/>
  <c r="D1017" i="2" s="1"/>
  <c r="B873" i="2"/>
  <c r="D873" i="2" s="1"/>
  <c r="B874" i="2" l="1"/>
  <c r="D874" i="2" s="1"/>
  <c r="B1027" i="2"/>
  <c r="D1027" i="2" s="1"/>
  <c r="B1026" i="2"/>
  <c r="D1026" i="2" s="1"/>
  <c r="B1025" i="2"/>
  <c r="D1025" i="2" s="1"/>
  <c r="B1024" i="2"/>
  <c r="D1024" i="2" s="1"/>
  <c r="B1023" i="2"/>
  <c r="D1023" i="2" s="1"/>
  <c r="B1031" i="2" l="1"/>
  <c r="D1031" i="2" s="1"/>
  <c r="B1030" i="2"/>
  <c r="D1030" i="2" s="1"/>
  <c r="B1029" i="2"/>
  <c r="D1029" i="2" s="1"/>
  <c r="B1028" i="2"/>
  <c r="D1028" i="2" s="1"/>
  <c r="B875" i="2"/>
  <c r="D875" i="2" s="1"/>
  <c r="B876" i="2" l="1"/>
  <c r="D876" i="2" s="1"/>
  <c r="B1033" i="2"/>
  <c r="D1033" i="2" s="1"/>
  <c r="B1032" i="2"/>
  <c r="D1032" i="2" s="1"/>
  <c r="B1035" i="2" l="1"/>
  <c r="D1035" i="2" s="1"/>
  <c r="B1034" i="2"/>
  <c r="D1034" i="2" s="1"/>
  <c r="B877" i="2"/>
  <c r="D877" i="2" s="1"/>
  <c r="B878" i="2" l="1"/>
  <c r="D878" i="2" s="1"/>
  <c r="B1038" i="2"/>
  <c r="D1038" i="2" s="1"/>
  <c r="B1037" i="2"/>
  <c r="D1037" i="2" s="1"/>
  <c r="B1036" i="2"/>
  <c r="D1036" i="2" s="1"/>
  <c r="B1042" i="2" l="1"/>
  <c r="D1042" i="2" s="1"/>
  <c r="B1041" i="2"/>
  <c r="D1041" i="2" s="1"/>
  <c r="B1040" i="2"/>
  <c r="D1040" i="2" s="1"/>
  <c r="B1039" i="2"/>
  <c r="D1039" i="2" s="1"/>
  <c r="B879" i="2"/>
  <c r="D879" i="2" s="1"/>
  <c r="B880" i="2" l="1"/>
  <c r="D880" i="2" s="1"/>
  <c r="B1045" i="2"/>
  <c r="D1045" i="2" s="1"/>
  <c r="B1044" i="2"/>
  <c r="D1044" i="2" s="1"/>
  <c r="B1043" i="2"/>
  <c r="D1043" i="2" s="1"/>
  <c r="B1055" i="2" l="1"/>
  <c r="D1055" i="2" s="1"/>
  <c r="B1054" i="2"/>
  <c r="D1054" i="2" s="1"/>
  <c r="B1053" i="2"/>
  <c r="D1053" i="2" s="1"/>
  <c r="B1052" i="2"/>
  <c r="D1052" i="2" s="1"/>
  <c r="B1051" i="2"/>
  <c r="D1051" i="2" s="1"/>
  <c r="B1050" i="2"/>
  <c r="D1050" i="2" s="1"/>
  <c r="B1049" i="2"/>
  <c r="D1049" i="2" s="1"/>
  <c r="B1048" i="2"/>
  <c r="D1048" i="2" s="1"/>
  <c r="B1047" i="2"/>
  <c r="D1047" i="2" s="1"/>
  <c r="B1046" i="2"/>
  <c r="D1046" i="2" s="1"/>
  <c r="B881" i="2"/>
  <c r="D881" i="2" s="1"/>
  <c r="B882" i="2" l="1"/>
  <c r="D882" i="2" s="1"/>
  <c r="B1057" i="2"/>
  <c r="D1057" i="2" s="1"/>
  <c r="B1056" i="2"/>
  <c r="D1056" i="2" s="1"/>
  <c r="B883" i="2" l="1"/>
  <c r="D883" i="2" s="1"/>
  <c r="B884" i="2" l="1"/>
  <c r="D884" i="2" s="1"/>
  <c r="B885" i="2" l="1"/>
  <c r="D885" i="2" s="1"/>
  <c r="B886" i="2" l="1"/>
  <c r="D886" i="2" s="1"/>
  <c r="B887" i="2" l="1"/>
  <c r="D887" i="2" s="1"/>
  <c r="B888" i="2" l="1"/>
  <c r="D888" i="2" s="1"/>
  <c r="B889" i="2" l="1"/>
  <c r="D889" i="2" s="1"/>
  <c r="B890" i="2" l="1"/>
  <c r="D890" i="2" s="1"/>
  <c r="B891" i="2" l="1"/>
  <c r="D891" i="2" s="1"/>
  <c r="B892" i="2" l="1"/>
  <c r="D892" i="2" s="1"/>
  <c r="B893" i="2" l="1"/>
  <c r="D893" i="2" s="1"/>
  <c r="B894" i="2" l="1"/>
  <c r="D894" i="2" s="1"/>
  <c r="B895" i="2" l="1"/>
  <c r="D895" i="2" s="1"/>
  <c r="B896" i="2" l="1"/>
  <c r="D896" i="2" s="1"/>
  <c r="B897" i="2" l="1"/>
  <c r="D897" i="2" s="1"/>
  <c r="B898" i="2" l="1"/>
  <c r="D898" i="2" s="1"/>
  <c r="B899" i="2" l="1"/>
  <c r="D899" i="2" s="1"/>
  <c r="B900" i="2" l="1"/>
  <c r="D900" i="2" s="1"/>
  <c r="B901" i="2" l="1"/>
  <c r="D901" i="2" s="1"/>
  <c r="B902" i="2" l="1"/>
  <c r="D902" i="2" s="1"/>
  <c r="B903" i="2" l="1"/>
  <c r="D903" i="2" s="1"/>
  <c r="B904" i="2" l="1"/>
  <c r="D904" i="2" s="1"/>
  <c r="B905" i="2" l="1"/>
  <c r="D905" i="2" s="1"/>
  <c r="B906" i="2" l="1"/>
  <c r="D906" i="2" s="1"/>
  <c r="B907" i="2" l="1"/>
  <c r="D907" i="2" s="1"/>
  <c r="B908" i="2" l="1"/>
  <c r="D908" i="2" s="1"/>
  <c r="B909" i="2" l="1"/>
  <c r="D909" i="2" s="1"/>
  <c r="B910" i="2" l="1"/>
  <c r="D910" i="2" s="1"/>
  <c r="B911" i="2" l="1"/>
  <c r="D911" i="2" s="1"/>
  <c r="B912" i="2" l="1"/>
  <c r="D912" i="2" s="1"/>
  <c r="B913" i="2" l="1"/>
  <c r="D913" i="2" s="1"/>
  <c r="B914" i="2" l="1"/>
  <c r="D914" i="2" s="1"/>
  <c r="B915" i="2" l="1"/>
  <c r="D915" i="2" s="1"/>
  <c r="AJ104" i="3"/>
  <c r="AJ103" i="3"/>
  <c r="E103" i="3" s="1"/>
  <c r="F103" i="3" s="1"/>
  <c r="G103" i="3" s="1"/>
  <c r="H103" i="3" s="1"/>
  <c r="I103" i="3" s="1"/>
  <c r="J103" i="3" s="1"/>
  <c r="K103" i="3" s="1"/>
  <c r="N103" i="3" s="1"/>
  <c r="O103" i="3" s="1"/>
  <c r="P103" i="3" s="1"/>
  <c r="Q103" i="3" s="1"/>
  <c r="R103" i="3" s="1"/>
  <c r="S103" i="3" s="1"/>
  <c r="T103" i="3" s="1"/>
  <c r="U103" i="3" s="1"/>
  <c r="V103" i="3" s="1"/>
  <c r="W103" i="3" s="1"/>
  <c r="X103" i="3" s="1"/>
  <c r="Y103" i="3" s="1"/>
  <c r="Z103" i="3" s="1"/>
  <c r="AA103" i="3" s="1"/>
  <c r="AB103" i="3" s="1"/>
  <c r="AC103" i="3" s="1"/>
  <c r="AD103" i="3" s="1"/>
  <c r="AE103" i="3" s="1"/>
  <c r="AF103" i="3" s="1"/>
  <c r="AG103" i="3" s="1"/>
  <c r="AH103" i="3" s="1"/>
  <c r="AM1042" i="2" s="1"/>
  <c r="AZ1042" i="2" s="1"/>
  <c r="AJ102" i="3"/>
  <c r="AJ101" i="3"/>
  <c r="AJ100" i="3"/>
  <c r="E100" i="3" s="1"/>
  <c r="F100" i="3" s="1"/>
  <c r="G100" i="3" s="1"/>
  <c r="H100" i="3" s="1"/>
  <c r="I100" i="3" s="1"/>
  <c r="J100" i="3" s="1"/>
  <c r="K100" i="3" s="1"/>
  <c r="N100" i="3" s="1"/>
  <c r="O100" i="3" s="1"/>
  <c r="P100" i="3" s="1"/>
  <c r="Q100" i="3" s="1"/>
  <c r="R100" i="3" s="1"/>
  <c r="S100" i="3" s="1"/>
  <c r="T100" i="3" s="1"/>
  <c r="U100" i="3" s="1"/>
  <c r="V100" i="3" s="1"/>
  <c r="W100" i="3" s="1"/>
  <c r="X100" i="3" s="1"/>
  <c r="Y100" i="3" s="1"/>
  <c r="Z100" i="3" s="1"/>
  <c r="AA100" i="3" s="1"/>
  <c r="AB100" i="3" s="1"/>
  <c r="AC100" i="3" s="1"/>
  <c r="AD100" i="3" s="1"/>
  <c r="AE100" i="3" s="1"/>
  <c r="AF100" i="3" s="1"/>
  <c r="AG100" i="3" s="1"/>
  <c r="AH100" i="3" s="1"/>
  <c r="AM1033" i="2" s="1"/>
  <c r="AZ1033" i="2" s="1"/>
  <c r="AJ99" i="3"/>
  <c r="E99" i="3" s="1"/>
  <c r="F99" i="3" s="1"/>
  <c r="G99" i="3" s="1"/>
  <c r="H99" i="3" s="1"/>
  <c r="I99" i="3" s="1"/>
  <c r="J99" i="3" s="1"/>
  <c r="K99" i="3" s="1"/>
  <c r="N99" i="3" s="1"/>
  <c r="O99" i="3" s="1"/>
  <c r="P99" i="3" s="1"/>
  <c r="Q99" i="3" s="1"/>
  <c r="R99" i="3" s="1"/>
  <c r="S99" i="3" s="1"/>
  <c r="T99" i="3" s="1"/>
  <c r="U99" i="3" s="1"/>
  <c r="V99" i="3" s="1"/>
  <c r="W99" i="3" s="1"/>
  <c r="X99" i="3" s="1"/>
  <c r="Y99" i="3" s="1"/>
  <c r="Z99" i="3" s="1"/>
  <c r="AA99" i="3" s="1"/>
  <c r="AB99" i="3" s="1"/>
  <c r="AC99" i="3" s="1"/>
  <c r="AD99" i="3" s="1"/>
  <c r="AE99" i="3" s="1"/>
  <c r="AF99" i="3" s="1"/>
  <c r="AG99" i="3" s="1"/>
  <c r="AH99" i="3" s="1"/>
  <c r="AM1031" i="2" s="1"/>
  <c r="AZ1031" i="2" s="1"/>
  <c r="AJ98" i="3"/>
  <c r="AJ97" i="3"/>
  <c r="AJ96" i="3"/>
  <c r="AJ95" i="3"/>
  <c r="AJ94" i="3"/>
  <c r="E94" i="3" s="1"/>
  <c r="F94" i="3" s="1"/>
  <c r="G94" i="3" s="1"/>
  <c r="H94" i="3" s="1"/>
  <c r="I94" i="3" s="1"/>
  <c r="J94" i="3" s="1"/>
  <c r="K94" i="3" s="1"/>
  <c r="N94" i="3" s="1"/>
  <c r="O94" i="3" s="1"/>
  <c r="P94" i="3" s="1"/>
  <c r="Q94" i="3" s="1"/>
  <c r="R94" i="3" s="1"/>
  <c r="S94" i="3" s="1"/>
  <c r="T94" i="3" s="1"/>
  <c r="U94" i="3" s="1"/>
  <c r="V94" i="3" s="1"/>
  <c r="W94" i="3" s="1"/>
  <c r="X94" i="3" s="1"/>
  <c r="Y94" i="3" s="1"/>
  <c r="Z94" i="3" s="1"/>
  <c r="AA94" i="3" s="1"/>
  <c r="AB94" i="3" s="1"/>
  <c r="AC94" i="3" s="1"/>
  <c r="AD94" i="3" s="1"/>
  <c r="AE94" i="3" s="1"/>
  <c r="AF94" i="3" s="1"/>
  <c r="AG94" i="3" s="1"/>
  <c r="AH94" i="3" s="1"/>
  <c r="AM1004" i="2" s="1"/>
  <c r="AZ1004" i="2" s="1"/>
  <c r="AJ93" i="3"/>
  <c r="E93" i="3" s="1"/>
  <c r="F93" i="3" s="1"/>
  <c r="G93" i="3" s="1"/>
  <c r="H93" i="3" s="1"/>
  <c r="I93" i="3" s="1"/>
  <c r="J93" i="3" s="1"/>
  <c r="K93" i="3" s="1"/>
  <c r="AJ92" i="3"/>
  <c r="AJ91" i="3"/>
  <c r="E91" i="3" s="1"/>
  <c r="F91" i="3" s="1"/>
  <c r="G91" i="3" s="1"/>
  <c r="H91" i="3" s="1"/>
  <c r="I91" i="3" s="1"/>
  <c r="J91" i="3" s="1"/>
  <c r="K91" i="3" s="1"/>
  <c r="N91" i="3" s="1"/>
  <c r="O91" i="3" s="1"/>
  <c r="P91" i="3" s="1"/>
  <c r="Q91" i="3" s="1"/>
  <c r="R91" i="3" s="1"/>
  <c r="S91" i="3" s="1"/>
  <c r="T91" i="3" s="1"/>
  <c r="U91" i="3" s="1"/>
  <c r="V91" i="3" s="1"/>
  <c r="W91" i="3" s="1"/>
  <c r="X91" i="3" s="1"/>
  <c r="Y91" i="3" s="1"/>
  <c r="Z91" i="3" s="1"/>
  <c r="AA91" i="3" s="1"/>
  <c r="AB91" i="3" s="1"/>
  <c r="AC91" i="3" s="1"/>
  <c r="AD91" i="3" s="1"/>
  <c r="AE91" i="3" s="1"/>
  <c r="AF91" i="3" s="1"/>
  <c r="AG91" i="3" s="1"/>
  <c r="AH91" i="3" s="1"/>
  <c r="AM994" i="2" s="1"/>
  <c r="AZ994" i="2" s="1"/>
  <c r="AJ90" i="3"/>
  <c r="AJ89" i="3"/>
  <c r="AJ88" i="3"/>
  <c r="AJ87" i="3"/>
  <c r="AJ86" i="3"/>
  <c r="AJ85" i="3"/>
  <c r="E85" i="3" s="1"/>
  <c r="J923" i="16" s="1"/>
  <c r="J925" i="16" s="1"/>
  <c r="AJ84" i="3"/>
  <c r="AJ83" i="3"/>
  <c r="AJ82" i="3"/>
  <c r="E82" i="3" s="1"/>
  <c r="F82" i="3" s="1"/>
  <c r="G82" i="3" s="1"/>
  <c r="H82" i="3" s="1"/>
  <c r="I82" i="3" s="1"/>
  <c r="J82" i="3" s="1"/>
  <c r="K82" i="3" s="1"/>
  <c r="N82" i="3" s="1"/>
  <c r="O82" i="3" s="1"/>
  <c r="P82" i="3" s="1"/>
  <c r="Q82" i="3" s="1"/>
  <c r="R82" i="3" s="1"/>
  <c r="S82" i="3" s="1"/>
  <c r="AJ81" i="3"/>
  <c r="E81" i="3" s="1"/>
  <c r="F81" i="3" s="1"/>
  <c r="G81" i="3" s="1"/>
  <c r="H81" i="3" s="1"/>
  <c r="I81" i="3" s="1"/>
  <c r="J81" i="3" s="1"/>
  <c r="K81" i="3" s="1"/>
  <c r="N81" i="3" s="1"/>
  <c r="O81" i="3" s="1"/>
  <c r="P81" i="3" s="1"/>
  <c r="Q81" i="3" s="1"/>
  <c r="R81" i="3" s="1"/>
  <c r="S81" i="3" s="1"/>
  <c r="T81" i="3" s="1"/>
  <c r="U81" i="3" s="1"/>
  <c r="V81" i="3" s="1"/>
  <c r="W81" i="3" s="1"/>
  <c r="X81" i="3" s="1"/>
  <c r="Y81" i="3" s="1"/>
  <c r="Z81" i="3" s="1"/>
  <c r="AA81" i="3" s="1"/>
  <c r="AB81" i="3" s="1"/>
  <c r="AC81" i="3" s="1"/>
  <c r="AD81" i="3" s="1"/>
  <c r="AE81" i="3" s="1"/>
  <c r="AF81" i="3" s="1"/>
  <c r="AG81" i="3" s="1"/>
  <c r="AH81" i="3" s="1"/>
  <c r="AM832" i="2" s="1"/>
  <c r="AZ832" i="2" s="1"/>
  <c r="AJ80" i="3"/>
  <c r="AJ79" i="3"/>
  <c r="AJ78" i="3"/>
  <c r="AJ77" i="3"/>
  <c r="AJ76" i="3"/>
  <c r="AJ75" i="3"/>
  <c r="AJ74" i="3"/>
  <c r="E74" i="3" s="1"/>
  <c r="J800" i="16" s="1"/>
  <c r="J801" i="16" s="1"/>
  <c r="AJ73" i="3"/>
  <c r="AI73" i="3" s="1"/>
  <c r="AJ72" i="3"/>
  <c r="AJ71" i="3"/>
  <c r="AJ70" i="3"/>
  <c r="AJ69" i="3"/>
  <c r="E69" i="3" s="1"/>
  <c r="F69" i="3" s="1"/>
  <c r="G69" i="3" s="1"/>
  <c r="H69" i="3" s="1"/>
  <c r="I69" i="3" s="1"/>
  <c r="J69" i="3" s="1"/>
  <c r="K69" i="3" s="1"/>
  <c r="L69" i="3" s="1"/>
  <c r="Q760" i="16" s="1"/>
  <c r="AJ68" i="3"/>
  <c r="AJ67" i="3"/>
  <c r="AJ66" i="3"/>
  <c r="AJ64" i="3"/>
  <c r="AJ63" i="3"/>
  <c r="E63" i="3" s="1"/>
  <c r="F63" i="3" s="1"/>
  <c r="AJ62" i="3"/>
  <c r="E62" i="3" s="1"/>
  <c r="AJ61" i="3"/>
  <c r="AJ60" i="3"/>
  <c r="AJ59" i="3"/>
  <c r="AJ58" i="3"/>
  <c r="E58" i="3" s="1"/>
  <c r="E40" i="11" s="1"/>
  <c r="AJ57" i="3"/>
  <c r="AJ55" i="3"/>
  <c r="E55" i="3" s="1"/>
  <c r="E76" i="11" s="1"/>
  <c r="AJ54" i="3"/>
  <c r="AJ52" i="3"/>
  <c r="AJ51" i="3"/>
  <c r="AJ50" i="3"/>
  <c r="E50" i="3" s="1"/>
  <c r="F50" i="3" s="1"/>
  <c r="G50" i="3" s="1"/>
  <c r="H50" i="3" s="1"/>
  <c r="I50" i="3" s="1"/>
  <c r="J50" i="3" s="1"/>
  <c r="K50" i="3" s="1"/>
  <c r="K48" i="11" s="1"/>
  <c r="AJ49" i="3"/>
  <c r="E49" i="3" s="1"/>
  <c r="AJ48" i="3"/>
  <c r="AJ47" i="3"/>
  <c r="AJ46" i="3"/>
  <c r="AJ45" i="3"/>
  <c r="AJ43" i="3"/>
  <c r="E43" i="3" s="1"/>
  <c r="F43" i="3" s="1"/>
  <c r="G43" i="3" s="1"/>
  <c r="L425" i="16" s="1"/>
  <c r="L427" i="16" s="1"/>
  <c r="AJ44" i="3"/>
  <c r="E44" i="3" s="1"/>
  <c r="AJ42" i="3"/>
  <c r="AJ41" i="3"/>
  <c r="AJ40" i="3"/>
  <c r="AJ39" i="3"/>
  <c r="AJ38" i="3"/>
  <c r="E38" i="3" s="1"/>
  <c r="F38" i="3" s="1"/>
  <c r="G38" i="3" s="1"/>
  <c r="H38" i="3" s="1"/>
  <c r="I38" i="3" s="1"/>
  <c r="J38" i="3" s="1"/>
  <c r="K38" i="3" s="1"/>
  <c r="N38" i="3" s="1"/>
  <c r="O38" i="3" s="1"/>
  <c r="P38" i="3" s="1"/>
  <c r="Q38" i="3" s="1"/>
  <c r="R38" i="3" s="1"/>
  <c r="S38" i="3" s="1"/>
  <c r="T38" i="3" s="1"/>
  <c r="U38" i="3" s="1"/>
  <c r="V38" i="3" s="1"/>
  <c r="W38" i="3" s="1"/>
  <c r="X38" i="3" s="1"/>
  <c r="Y38" i="3" s="1"/>
  <c r="Z38" i="3" s="1"/>
  <c r="AA38" i="3" s="1"/>
  <c r="AB38" i="3" s="1"/>
  <c r="AC38" i="3" s="1"/>
  <c r="AD38" i="3" s="1"/>
  <c r="AE38" i="3" s="1"/>
  <c r="AF38" i="3" s="1"/>
  <c r="AG38" i="3" s="1"/>
  <c r="AH38" i="3" s="1"/>
  <c r="AM406" i="2" s="1"/>
  <c r="AZ406" i="2" s="1"/>
  <c r="AJ37" i="3"/>
  <c r="E37" i="3" s="1"/>
  <c r="J397" i="2" s="1"/>
  <c r="J405" i="2" s="1"/>
  <c r="AJ36" i="3"/>
  <c r="E36" i="3" s="1"/>
  <c r="F36" i="3" s="1"/>
  <c r="F81" i="11" s="1"/>
  <c r="AJ35" i="3"/>
  <c r="AJ34" i="3"/>
  <c r="E34" i="3" s="1"/>
  <c r="AJ33" i="3"/>
  <c r="E33" i="3" s="1"/>
  <c r="F33" i="3" s="1"/>
  <c r="K338" i="16" s="1"/>
  <c r="AJ32" i="3"/>
  <c r="E32" i="3" s="1"/>
  <c r="F32" i="3" s="1"/>
  <c r="G32" i="3" s="1"/>
  <c r="I32" i="3" s="1"/>
  <c r="J32" i="3" s="1"/>
  <c r="K32" i="3" s="1"/>
  <c r="N32" i="3" s="1"/>
  <c r="O32" i="3" s="1"/>
  <c r="P32" i="3" s="1"/>
  <c r="AJ31" i="3"/>
  <c r="AI31" i="3" s="1"/>
  <c r="AJ27" i="3"/>
  <c r="AI27" i="3" s="1"/>
  <c r="AN227" i="2" s="1"/>
  <c r="AJ26" i="3"/>
  <c r="AJ25" i="3"/>
  <c r="E25" i="3" s="1"/>
  <c r="E19" i="11" s="1"/>
  <c r="V104" i="19"/>
  <c r="AJ30" i="3"/>
  <c r="AK30" i="3" s="1"/>
  <c r="C15" i="10"/>
  <c r="C14" i="10"/>
  <c r="C12" i="10"/>
  <c r="C11" i="10"/>
  <c r="C10" i="10"/>
  <c r="C9" i="10"/>
  <c r="C5" i="10"/>
  <c r="AJ65" i="3"/>
  <c r="AK65" i="3" s="1"/>
  <c r="AJ56" i="3"/>
  <c r="AK56" i="3" s="1"/>
  <c r="AJ53" i="3"/>
  <c r="AK53" i="3" s="1"/>
  <c r="AJ29" i="3"/>
  <c r="AK29" i="3" s="1"/>
  <c r="AJ28" i="3"/>
  <c r="AK28" i="3" s="1"/>
  <c r="J1031" i="2"/>
  <c r="J1032" i="2" s="1"/>
  <c r="S1031" i="2"/>
  <c r="S1032" i="2" s="1"/>
  <c r="T1031" i="2"/>
  <c r="T1032" i="2" s="1"/>
  <c r="AA1031" i="2"/>
  <c r="AA1032" i="2" s="1"/>
  <c r="AB1031" i="2"/>
  <c r="AB1032" i="2" s="1"/>
  <c r="AI1031" i="2"/>
  <c r="AI1032" i="2" s="1"/>
  <c r="AJ1031" i="2"/>
  <c r="AJ1032" i="2" s="1"/>
  <c r="K1042" i="2"/>
  <c r="K1044" i="2" s="1"/>
  <c r="AH1042" i="2"/>
  <c r="M760" i="16"/>
  <c r="J66" i="11"/>
  <c r="J832" i="2"/>
  <c r="J835" i="16"/>
  <c r="J836" i="16" s="1"/>
  <c r="E100" i="11"/>
  <c r="K832" i="2"/>
  <c r="K835" i="16"/>
  <c r="K836" i="16" s="1"/>
  <c r="F100" i="11"/>
  <c r="L832" i="2"/>
  <c r="L835" i="16"/>
  <c r="L836" i="16" s="1"/>
  <c r="G100" i="11"/>
  <c r="M832" i="2"/>
  <c r="M835" i="16"/>
  <c r="M836" i="16" s="1"/>
  <c r="H100" i="11"/>
  <c r="N832" i="2"/>
  <c r="N835" i="16"/>
  <c r="N836" i="16" s="1"/>
  <c r="I100" i="11"/>
  <c r="O832" i="2"/>
  <c r="O835" i="16"/>
  <c r="O836" i="16" s="1"/>
  <c r="J100" i="11"/>
  <c r="P832" i="2"/>
  <c r="P835" i="16"/>
  <c r="P836" i="16" s="1"/>
  <c r="K100" i="11"/>
  <c r="S832" i="2"/>
  <c r="S835" i="16"/>
  <c r="S836" i="16" s="1"/>
  <c r="N100" i="11"/>
  <c r="T832" i="2"/>
  <c r="T835" i="16"/>
  <c r="T836" i="16" s="1"/>
  <c r="O100" i="11"/>
  <c r="U832" i="2"/>
  <c r="U835" i="16"/>
  <c r="U836" i="16" s="1"/>
  <c r="P100" i="11"/>
  <c r="V832" i="2"/>
  <c r="V835" i="16"/>
  <c r="V836" i="16" s="1"/>
  <c r="Q100" i="11"/>
  <c r="W832" i="2"/>
  <c r="W835" i="16"/>
  <c r="W836" i="16" s="1"/>
  <c r="R100" i="11"/>
  <c r="X832" i="2"/>
  <c r="X835" i="16"/>
  <c r="X836" i="16" s="1"/>
  <c r="S100" i="11"/>
  <c r="Y832" i="2"/>
  <c r="Y835" i="16"/>
  <c r="Y836" i="16" s="1"/>
  <c r="T100" i="11"/>
  <c r="Z832" i="2"/>
  <c r="U100" i="11"/>
  <c r="AA832" i="2"/>
  <c r="V100" i="11"/>
  <c r="W100" i="11"/>
  <c r="AC832" i="2"/>
  <c r="X100" i="11"/>
  <c r="AD832" i="2"/>
  <c r="Y100" i="11"/>
  <c r="Z100" i="11"/>
  <c r="AF832" i="2"/>
  <c r="AA100" i="11"/>
  <c r="AG832" i="2"/>
  <c r="AB100" i="11"/>
  <c r="AI832" i="2"/>
  <c r="AJ832" i="2"/>
  <c r="AK832" i="2"/>
  <c r="AL832" i="2"/>
  <c r="AK81" i="3"/>
  <c r="J1001" i="16"/>
  <c r="J1002" i="16" s="1"/>
  <c r="H82" i="11"/>
  <c r="X82" i="11"/>
  <c r="J1003" i="2"/>
  <c r="J1010" i="16"/>
  <c r="J1012" i="16" s="1"/>
  <c r="E92" i="11"/>
  <c r="K1003" i="2"/>
  <c r="K1010" i="16"/>
  <c r="K1011" i="16" s="1"/>
  <c r="F92" i="11"/>
  <c r="L1003" i="2"/>
  <c r="L1010" i="16"/>
  <c r="L1012" i="16" s="1"/>
  <c r="G92" i="11"/>
  <c r="M1003" i="2"/>
  <c r="M1010" i="16"/>
  <c r="H92" i="11"/>
  <c r="N1003" i="2"/>
  <c r="N1010" i="16"/>
  <c r="N1011" i="16" s="1"/>
  <c r="I92" i="11"/>
  <c r="O1003" i="2"/>
  <c r="O1010" i="16"/>
  <c r="O1011" i="16" s="1"/>
  <c r="J92" i="11"/>
  <c r="P1003" i="2"/>
  <c r="P1010" i="16"/>
  <c r="P1011" i="16" s="1"/>
  <c r="K92" i="11"/>
  <c r="E101" i="11"/>
  <c r="L1040" i="16"/>
  <c r="L1041" i="16" s="1"/>
  <c r="I101" i="11"/>
  <c r="P1040" i="16"/>
  <c r="P1041" i="16" s="1"/>
  <c r="O101" i="11"/>
  <c r="V1040" i="16"/>
  <c r="V1041" i="16" s="1"/>
  <c r="S101" i="11"/>
  <c r="U101" i="11"/>
  <c r="Z101" i="11"/>
  <c r="AK99" i="3"/>
  <c r="J65" i="11"/>
  <c r="R65" i="11"/>
  <c r="T65" i="11"/>
  <c r="S994" i="2" l="1"/>
  <c r="S995" i="2" s="1"/>
  <c r="X1001" i="16"/>
  <c r="X1004" i="16" s="1"/>
  <c r="AK1042" i="2"/>
  <c r="AK1043" i="2" s="1"/>
  <c r="H65" i="11"/>
  <c r="T994" i="2"/>
  <c r="T995" i="2" s="1"/>
  <c r="AB994" i="2"/>
  <c r="AB995" i="2" s="1"/>
  <c r="X65" i="11"/>
  <c r="N65" i="11"/>
  <c r="N82" i="11"/>
  <c r="U1042" i="2"/>
  <c r="U1043" i="2" s="1"/>
  <c r="W65" i="11"/>
  <c r="S1051" i="16"/>
  <c r="S1053" i="16" s="1"/>
  <c r="Y82" i="11"/>
  <c r="N1001" i="16"/>
  <c r="N1002" i="16" s="1"/>
  <c r="P1042" i="2"/>
  <c r="P1043" i="2" s="1"/>
  <c r="AA994" i="2"/>
  <c r="AA997" i="2" s="1"/>
  <c r="AI91" i="3"/>
  <c r="W1051" i="16"/>
  <c r="W1052" i="16" s="1"/>
  <c r="M1051" i="16"/>
  <c r="M1052" i="16" s="1"/>
  <c r="R82" i="11"/>
  <c r="AC1042" i="2"/>
  <c r="AC1043" i="2" s="1"/>
  <c r="AJ994" i="2"/>
  <c r="AJ996" i="2" s="1"/>
  <c r="J994" i="2"/>
  <c r="J997" i="2" s="1"/>
  <c r="AB65" i="11"/>
  <c r="P65" i="11"/>
  <c r="F65" i="11"/>
  <c r="T1001" i="16"/>
  <c r="T1003" i="16" s="1"/>
  <c r="Z1042" i="2"/>
  <c r="Z1044" i="2" s="1"/>
  <c r="AI994" i="2"/>
  <c r="AI996" i="2" s="1"/>
  <c r="L103" i="3"/>
  <c r="Q1042" i="2" s="1"/>
  <c r="Q1044" i="2" s="1"/>
  <c r="T89" i="11"/>
  <c r="V1042" i="16"/>
  <c r="V1043" i="16" s="1"/>
  <c r="E89" i="11"/>
  <c r="K89" i="11"/>
  <c r="AL1033" i="2"/>
  <c r="AL1034" i="2" s="1"/>
  <c r="H89" i="11"/>
  <c r="M1033" i="2"/>
  <c r="M1034" i="2" s="1"/>
  <c r="Z89" i="11"/>
  <c r="Y1042" i="16"/>
  <c r="Y1043" i="16" s="1"/>
  <c r="P1042" i="16"/>
  <c r="P1043" i="16" s="1"/>
  <c r="J1042" i="16"/>
  <c r="J1043" i="16" s="1"/>
  <c r="AG1033" i="2"/>
  <c r="AG1034" i="2" s="1"/>
  <c r="J1033" i="2"/>
  <c r="J1034" i="2" s="1"/>
  <c r="V113" i="19"/>
  <c r="Y89" i="11"/>
  <c r="P89" i="11"/>
  <c r="M1042" i="16"/>
  <c r="M1043" i="16" s="1"/>
  <c r="X89" i="11"/>
  <c r="S89" i="11"/>
  <c r="U1042" i="16"/>
  <c r="U1043" i="16" s="1"/>
  <c r="J89" i="11"/>
  <c r="G89" i="11"/>
  <c r="AB1033" i="2"/>
  <c r="AB1034" i="2" s="1"/>
  <c r="W89" i="11"/>
  <c r="O89" i="11"/>
  <c r="L1042" i="16"/>
  <c r="L1043" i="16" s="1"/>
  <c r="AA1033" i="2"/>
  <c r="AA1034" i="2" s="1"/>
  <c r="X1042" i="16"/>
  <c r="X1043" i="16" s="1"/>
  <c r="O1042" i="16"/>
  <c r="O1043" i="16" s="1"/>
  <c r="AK100" i="3"/>
  <c r="V89" i="11"/>
  <c r="R89" i="11"/>
  <c r="N89" i="11"/>
  <c r="I89" i="11"/>
  <c r="F89" i="11"/>
  <c r="X1033" i="2"/>
  <c r="X1034" i="2" s="1"/>
  <c r="AB89" i="11"/>
  <c r="U89" i="11"/>
  <c r="Q89" i="11"/>
  <c r="S1042" i="16"/>
  <c r="S1043" i="16" s="1"/>
  <c r="N1042" i="16"/>
  <c r="N1043" i="16" s="1"/>
  <c r="K1042" i="16"/>
  <c r="K1043" i="16" s="1"/>
  <c r="AU1033" i="2"/>
  <c r="T1033" i="2"/>
  <c r="T1034" i="2" s="1"/>
  <c r="AJ1033" i="2"/>
  <c r="AJ1034" i="2" s="1"/>
  <c r="U1033" i="2"/>
  <c r="U1034" i="2" s="1"/>
  <c r="AA89" i="11"/>
  <c r="W1042" i="16"/>
  <c r="W1043" i="16" s="1"/>
  <c r="T1042" i="16"/>
  <c r="T1043" i="16" s="1"/>
  <c r="AD1033" i="2"/>
  <c r="AD1034" i="2" s="1"/>
  <c r="P1033" i="2"/>
  <c r="P1034" i="2" s="1"/>
  <c r="L100" i="3"/>
  <c r="Q1033" i="2" s="1"/>
  <c r="Q1034" i="2" s="1"/>
  <c r="AN359" i="2"/>
  <c r="AN232" i="2"/>
  <c r="AU1004" i="2"/>
  <c r="AV1004" i="2"/>
  <c r="AM996" i="2"/>
  <c r="AV994" i="2"/>
  <c r="AU1031" i="2"/>
  <c r="AV1031" i="2"/>
  <c r="AU1042" i="2"/>
  <c r="AV1042" i="2"/>
  <c r="AM1034" i="2"/>
  <c r="AV1033" i="2"/>
  <c r="AM407" i="2"/>
  <c r="AV406" i="2"/>
  <c r="AU832" i="2"/>
  <c r="AV832" i="2"/>
  <c r="M1013" i="16"/>
  <c r="M1014" i="16" s="1"/>
  <c r="S1004" i="2"/>
  <c r="S1005" i="2" s="1"/>
  <c r="AA65" i="11"/>
  <c r="Y1051" i="16"/>
  <c r="Y1053" i="16" s="1"/>
  <c r="U1051" i="16"/>
  <c r="U1052" i="16" s="1"/>
  <c r="O1051" i="16"/>
  <c r="O1053" i="16" s="1"/>
  <c r="K1051" i="16"/>
  <c r="K1052" i="16" s="1"/>
  <c r="Y101" i="11"/>
  <c r="X1040" i="16"/>
  <c r="X1041" i="16" s="1"/>
  <c r="T1040" i="16"/>
  <c r="T1041" i="16" s="1"/>
  <c r="N1040" i="16"/>
  <c r="N1041" i="16" s="1"/>
  <c r="J1040" i="16"/>
  <c r="J1041" i="16" s="1"/>
  <c r="AK91" i="3"/>
  <c r="U82" i="11"/>
  <c r="V1001" i="16"/>
  <c r="V1004" i="16" s="1"/>
  <c r="P1001" i="16"/>
  <c r="P1002" i="16" s="1"/>
  <c r="L1001" i="16"/>
  <c r="L1002" i="16" s="1"/>
  <c r="O837" i="16"/>
  <c r="O840" i="16" s="1"/>
  <c r="AM1044" i="2"/>
  <c r="AG1042" i="2"/>
  <c r="AG1043" i="2" s="1"/>
  <c r="Y1042" i="2"/>
  <c r="Y1043" i="2" s="1"/>
  <c r="O1042" i="2"/>
  <c r="O1043" i="2" s="1"/>
  <c r="AM1032" i="2"/>
  <c r="AF1031" i="2"/>
  <c r="AF1032" i="2" s="1"/>
  <c r="X1031" i="2"/>
  <c r="X1032" i="2" s="1"/>
  <c r="N1031" i="2"/>
  <c r="N1032" i="2" s="1"/>
  <c r="AM995" i="2"/>
  <c r="AF994" i="2"/>
  <c r="AF997" i="2" s="1"/>
  <c r="X994" i="2"/>
  <c r="X997" i="2" s="1"/>
  <c r="N994" i="2"/>
  <c r="N997" i="2" s="1"/>
  <c r="V116" i="19"/>
  <c r="V101" i="11"/>
  <c r="Q101" i="11"/>
  <c r="K101" i="11"/>
  <c r="G101" i="11"/>
  <c r="W1013" i="16"/>
  <c r="W1014" i="16" s="1"/>
  <c r="AB82" i="11"/>
  <c r="T82" i="11"/>
  <c r="P82" i="11"/>
  <c r="J82" i="11"/>
  <c r="F82" i="11"/>
  <c r="AL1042" i="2"/>
  <c r="AL1044" i="2" s="1"/>
  <c r="AD1042" i="2"/>
  <c r="AD1044" i="2" s="1"/>
  <c r="V1042" i="2"/>
  <c r="V1043" i="2" s="1"/>
  <c r="L1042" i="2"/>
  <c r="L1043" i="2" s="1"/>
  <c r="AE1031" i="2"/>
  <c r="AE1032" i="2" s="1"/>
  <c r="W1031" i="2"/>
  <c r="W1032" i="2" s="1"/>
  <c r="M1031" i="2"/>
  <c r="M1032" i="2" s="1"/>
  <c r="AU994" i="2"/>
  <c r="AE994" i="2"/>
  <c r="AE996" i="2" s="1"/>
  <c r="W994" i="2"/>
  <c r="W996" i="2" s="1"/>
  <c r="M994" i="2"/>
  <c r="M995" i="2" s="1"/>
  <c r="L99" i="3"/>
  <c r="L101" i="11" s="1"/>
  <c r="AA93" i="11"/>
  <c r="U1013" i="16"/>
  <c r="U1014" i="16" s="1"/>
  <c r="K1013" i="16"/>
  <c r="K1014" i="16" s="1"/>
  <c r="K837" i="16"/>
  <c r="K838" i="16" s="1"/>
  <c r="W93" i="11"/>
  <c r="S1013" i="16"/>
  <c r="S1014" i="16" s="1"/>
  <c r="L82" i="3"/>
  <c r="Q837" i="16" s="1"/>
  <c r="Q838" i="16" s="1"/>
  <c r="Y1013" i="16"/>
  <c r="Y1014" i="16" s="1"/>
  <c r="O1013" i="16"/>
  <c r="O1014" i="16" s="1"/>
  <c r="U833" i="2"/>
  <c r="S93" i="11"/>
  <c r="I93" i="11"/>
  <c r="V93" i="11"/>
  <c r="O93" i="11"/>
  <c r="G93" i="11"/>
  <c r="Z65" i="11"/>
  <c r="V65" i="11"/>
  <c r="S65" i="11"/>
  <c r="Q65" i="11"/>
  <c r="O65" i="11"/>
  <c r="K65" i="11"/>
  <c r="I65" i="11"/>
  <c r="G65" i="11"/>
  <c r="E65" i="11"/>
  <c r="AB101" i="11"/>
  <c r="AC101" i="11" s="1"/>
  <c r="X101" i="11"/>
  <c r="T101" i="11"/>
  <c r="R101" i="11"/>
  <c r="P101" i="11"/>
  <c r="N101" i="11"/>
  <c r="J101" i="11"/>
  <c r="H101" i="11"/>
  <c r="F101" i="11"/>
  <c r="AK94" i="3"/>
  <c r="Y93" i="11"/>
  <c r="U93" i="11"/>
  <c r="X1013" i="16"/>
  <c r="X1014" i="16" s="1"/>
  <c r="V1013" i="16"/>
  <c r="V1014" i="16" s="1"/>
  <c r="T1013" i="16"/>
  <c r="T1014" i="16" s="1"/>
  <c r="P1013" i="16"/>
  <c r="P1014" i="16" s="1"/>
  <c r="N1013" i="16"/>
  <c r="N1014" i="16" s="1"/>
  <c r="L1013" i="16"/>
  <c r="L1014" i="16" s="1"/>
  <c r="J1013" i="16"/>
  <c r="J1014" i="16" s="1"/>
  <c r="AA82" i="11"/>
  <c r="W82" i="11"/>
  <c r="Y1001" i="16"/>
  <c r="Y1002" i="16" s="1"/>
  <c r="W1001" i="16"/>
  <c r="W1002" i="16" s="1"/>
  <c r="U1001" i="16"/>
  <c r="U1002" i="16" s="1"/>
  <c r="S1001" i="16"/>
  <c r="S1003" i="16" s="1"/>
  <c r="O1001" i="16"/>
  <c r="O1002" i="16" s="1"/>
  <c r="M1001" i="16"/>
  <c r="M1004" i="16" s="1"/>
  <c r="K1001" i="16"/>
  <c r="K1004" i="16" s="1"/>
  <c r="W837" i="16"/>
  <c r="W838" i="16" s="1"/>
  <c r="S837" i="16"/>
  <c r="S839" i="16" s="1"/>
  <c r="M833" i="2"/>
  <c r="AM1043" i="2"/>
  <c r="AJ1042" i="2"/>
  <c r="AJ1044" i="2" s="1"/>
  <c r="AF1042" i="2"/>
  <c r="AF1044" i="2" s="1"/>
  <c r="AB1042" i="2"/>
  <c r="AB1044" i="2" s="1"/>
  <c r="X1042" i="2"/>
  <c r="X1044" i="2" s="1"/>
  <c r="T1042" i="2"/>
  <c r="T1044" i="2" s="1"/>
  <c r="N1042" i="2"/>
  <c r="N1043" i="2" s="1"/>
  <c r="J1042" i="2"/>
  <c r="J1043" i="2" s="1"/>
  <c r="AL1031" i="2"/>
  <c r="AL1032" i="2" s="1"/>
  <c r="AH1031" i="2"/>
  <c r="AH1032" i="2" s="1"/>
  <c r="AD1031" i="2"/>
  <c r="AD1032" i="2" s="1"/>
  <c r="Z1031" i="2"/>
  <c r="Z1032" i="2" s="1"/>
  <c r="V1031" i="2"/>
  <c r="V1032" i="2" s="1"/>
  <c r="P1031" i="2"/>
  <c r="P1032" i="2" s="1"/>
  <c r="L1031" i="2"/>
  <c r="L1032" i="2" s="1"/>
  <c r="AE1004" i="2"/>
  <c r="AE1005" i="2" s="1"/>
  <c r="AM997" i="2"/>
  <c r="AL994" i="2"/>
  <c r="AL996" i="2" s="1"/>
  <c r="AH994" i="2"/>
  <c r="AH996" i="2" s="1"/>
  <c r="AD994" i="2"/>
  <c r="AD995" i="2" s="1"/>
  <c r="Z994" i="2"/>
  <c r="Z995" i="2" s="1"/>
  <c r="V994" i="2"/>
  <c r="V996" i="2" s="1"/>
  <c r="P994" i="2"/>
  <c r="P995" i="2" s="1"/>
  <c r="L994" i="2"/>
  <c r="L997" i="2" s="1"/>
  <c r="L91" i="3"/>
  <c r="M91" i="3" s="1"/>
  <c r="R994" i="2" s="1"/>
  <c r="Z93" i="11"/>
  <c r="Q93" i="11"/>
  <c r="K93" i="11"/>
  <c r="E93" i="11"/>
  <c r="O90" i="11"/>
  <c r="I90" i="11"/>
  <c r="J837" i="16"/>
  <c r="J839" i="16" s="1"/>
  <c r="AK1004" i="2"/>
  <c r="AK1005" i="2" s="1"/>
  <c r="K1004" i="2"/>
  <c r="K1005" i="2" s="1"/>
  <c r="AK103" i="3"/>
  <c r="Y65" i="11"/>
  <c r="U65" i="11"/>
  <c r="X1051" i="16"/>
  <c r="X1053" i="16" s="1"/>
  <c r="V1051" i="16"/>
  <c r="V1053" i="16" s="1"/>
  <c r="T1051" i="16"/>
  <c r="T1052" i="16" s="1"/>
  <c r="P1051" i="16"/>
  <c r="P1053" i="16" s="1"/>
  <c r="N1051" i="16"/>
  <c r="N1052" i="16" s="1"/>
  <c r="L1051" i="16"/>
  <c r="L1053" i="16" s="1"/>
  <c r="J1051" i="16"/>
  <c r="J1053" i="16" s="1"/>
  <c r="AA101" i="11"/>
  <c r="W101" i="11"/>
  <c r="Y1040" i="16"/>
  <c r="Y1041" i="16" s="1"/>
  <c r="W1040" i="16"/>
  <c r="W1041" i="16" s="1"/>
  <c r="U1040" i="16"/>
  <c r="U1041" i="16" s="1"/>
  <c r="S1040" i="16"/>
  <c r="S1041" i="16" s="1"/>
  <c r="O1040" i="16"/>
  <c r="O1041" i="16" s="1"/>
  <c r="M1040" i="16"/>
  <c r="M1041" i="16" s="1"/>
  <c r="K1040" i="16"/>
  <c r="K1041" i="16" s="1"/>
  <c r="AB93" i="11"/>
  <c r="X93" i="11"/>
  <c r="T93" i="11"/>
  <c r="R93" i="11"/>
  <c r="P93" i="11"/>
  <c r="N93" i="11"/>
  <c r="J93" i="11"/>
  <c r="H93" i="11"/>
  <c r="F93" i="11"/>
  <c r="Z82" i="11"/>
  <c r="V82" i="11"/>
  <c r="S82" i="11"/>
  <c r="Q82" i="11"/>
  <c r="O82" i="11"/>
  <c r="K82" i="11"/>
  <c r="I82" i="11"/>
  <c r="G82" i="11"/>
  <c r="E82" i="11"/>
  <c r="Q90" i="11"/>
  <c r="P837" i="16"/>
  <c r="P840" i="16" s="1"/>
  <c r="G90" i="11"/>
  <c r="AI1042" i="2"/>
  <c r="AI1043" i="2" s="1"/>
  <c r="AE1042" i="2"/>
  <c r="AE1043" i="2" s="1"/>
  <c r="AA1042" i="2"/>
  <c r="AA1043" i="2" s="1"/>
  <c r="W1042" i="2"/>
  <c r="W1043" i="2" s="1"/>
  <c r="S1042" i="2"/>
  <c r="S1043" i="2" s="1"/>
  <c r="M1042" i="2"/>
  <c r="M1044" i="2" s="1"/>
  <c r="AK1031" i="2"/>
  <c r="AK1032" i="2" s="1"/>
  <c r="AG1031" i="2"/>
  <c r="AG1032" i="2" s="1"/>
  <c r="AC1031" i="2"/>
  <c r="AC1032" i="2" s="1"/>
  <c r="Y1031" i="2"/>
  <c r="Y1032" i="2" s="1"/>
  <c r="U1031" i="2"/>
  <c r="U1032" i="2" s="1"/>
  <c r="O1031" i="2"/>
  <c r="O1032" i="2" s="1"/>
  <c r="K1031" i="2"/>
  <c r="K1032" i="2" s="1"/>
  <c r="Y1004" i="2"/>
  <c r="Y1005" i="2" s="1"/>
  <c r="AK994" i="2"/>
  <c r="AK996" i="2" s="1"/>
  <c r="AG994" i="2"/>
  <c r="AG995" i="2" s="1"/>
  <c r="AC994" i="2"/>
  <c r="AC995" i="2" s="1"/>
  <c r="Y994" i="2"/>
  <c r="Y997" i="2" s="1"/>
  <c r="U994" i="2"/>
  <c r="U997" i="2" s="1"/>
  <c r="O994" i="2"/>
  <c r="O995" i="2" s="1"/>
  <c r="K994" i="2"/>
  <c r="K995" i="2" s="1"/>
  <c r="AI103" i="3"/>
  <c r="V112" i="19"/>
  <c r="F7" i="11"/>
  <c r="F5" i="10" s="1"/>
  <c r="AH832" i="2"/>
  <c r="AE832" i="2"/>
  <c r="AB832" i="2"/>
  <c r="H66" i="11"/>
  <c r="K758" i="2"/>
  <c r="K760" i="16"/>
  <c r="P760" i="16"/>
  <c r="L81" i="3"/>
  <c r="Q835" i="16" s="1"/>
  <c r="Q836" i="16" s="1"/>
  <c r="O758" i="2"/>
  <c r="G66" i="11"/>
  <c r="J760" i="16"/>
  <c r="AI93" i="3"/>
  <c r="I66" i="11"/>
  <c r="L760" i="16"/>
  <c r="K66" i="11"/>
  <c r="N760" i="16"/>
  <c r="F66" i="11"/>
  <c r="AI81" i="3"/>
  <c r="O760" i="16"/>
  <c r="M758" i="2"/>
  <c r="E66" i="11"/>
  <c r="V837" i="16"/>
  <c r="V840" i="16" s="1"/>
  <c r="S833" i="2"/>
  <c r="N837" i="16"/>
  <c r="N838" i="16" s="1"/>
  <c r="K833" i="2"/>
  <c r="E79" i="11"/>
  <c r="AJ1004" i="2"/>
  <c r="AJ1005" i="2" s="1"/>
  <c r="X1004" i="2"/>
  <c r="X1005" i="2" s="1"/>
  <c r="J1004" i="2"/>
  <c r="J1005" i="2" s="1"/>
  <c r="U837" i="16"/>
  <c r="U839" i="16" s="1"/>
  <c r="K90" i="11"/>
  <c r="M837" i="16"/>
  <c r="M838" i="16" s="1"/>
  <c r="E90" i="11"/>
  <c r="J678" i="16"/>
  <c r="AH1033" i="2"/>
  <c r="AH1034" i="2" s="1"/>
  <c r="Z1033" i="2"/>
  <c r="Z1034" i="2" s="1"/>
  <c r="N1033" i="2"/>
  <c r="N1034" i="2" s="1"/>
  <c r="AF1004" i="2"/>
  <c r="AF1005" i="2" s="1"/>
  <c r="T1004" i="2"/>
  <c r="T1005" i="2" s="1"/>
  <c r="AF1033" i="2"/>
  <c r="AF1034" i="2" s="1"/>
  <c r="V1033" i="2"/>
  <c r="V1034" i="2" s="1"/>
  <c r="L1033" i="2"/>
  <c r="L1034" i="2" s="1"/>
  <c r="AD1004" i="2"/>
  <c r="AD1005" i="2" s="1"/>
  <c r="P1004" i="2"/>
  <c r="P1005" i="2" s="1"/>
  <c r="W833" i="2"/>
  <c r="T837" i="16"/>
  <c r="T840" i="16" s="1"/>
  <c r="O833" i="2"/>
  <c r="L837" i="16"/>
  <c r="L840" i="16" s="1"/>
  <c r="AL1004" i="2"/>
  <c r="AL1005" i="2" s="1"/>
  <c r="Z1004" i="2"/>
  <c r="Z1005" i="2" s="1"/>
  <c r="L1004" i="2"/>
  <c r="L1005" i="2" s="1"/>
  <c r="V107" i="19"/>
  <c r="V833" i="2"/>
  <c r="T833" i="2"/>
  <c r="P833" i="2"/>
  <c r="N833" i="2"/>
  <c r="L833" i="2"/>
  <c r="J833" i="2"/>
  <c r="J678" i="2"/>
  <c r="AK1033" i="2"/>
  <c r="AK1034" i="2" s="1"/>
  <c r="AE1033" i="2"/>
  <c r="AE1034" i="2" s="1"/>
  <c r="Y1033" i="2"/>
  <c r="Y1034" i="2" s="1"/>
  <c r="S1033" i="2"/>
  <c r="S1034" i="2" s="1"/>
  <c r="K1033" i="2"/>
  <c r="K1034" i="2" s="1"/>
  <c r="AI1004" i="2"/>
  <c r="AI1005" i="2" s="1"/>
  <c r="AC1004" i="2"/>
  <c r="AC1005" i="2" s="1"/>
  <c r="W1004" i="2"/>
  <c r="W1005" i="2" s="1"/>
  <c r="O1004" i="2"/>
  <c r="O1005" i="2" s="1"/>
  <c r="L94" i="3"/>
  <c r="M94" i="3" s="1"/>
  <c r="M93" i="11" s="1"/>
  <c r="AI63" i="3"/>
  <c r="R90" i="11"/>
  <c r="P90" i="11"/>
  <c r="N90" i="11"/>
  <c r="J90" i="11"/>
  <c r="H90" i="11"/>
  <c r="F90" i="11"/>
  <c r="J355" i="16"/>
  <c r="J361" i="16" s="1"/>
  <c r="AM1005" i="2"/>
  <c r="AH1004" i="2"/>
  <c r="AH1005" i="2" s="1"/>
  <c r="AB1004" i="2"/>
  <c r="AB1005" i="2" s="1"/>
  <c r="V1004" i="2"/>
  <c r="V1005" i="2" s="1"/>
  <c r="N1004" i="2"/>
  <c r="N1005" i="2" s="1"/>
  <c r="AI100" i="3"/>
  <c r="AI1033" i="2"/>
  <c r="AI1034" i="2" s="1"/>
  <c r="AC1033" i="2"/>
  <c r="AC1034" i="2" s="1"/>
  <c r="W1033" i="2"/>
  <c r="W1034" i="2" s="1"/>
  <c r="O1033" i="2"/>
  <c r="O1034" i="2" s="1"/>
  <c r="AG1004" i="2"/>
  <c r="AG1005" i="2" s="1"/>
  <c r="AA1004" i="2"/>
  <c r="AA1005" i="2" s="1"/>
  <c r="U1004" i="2"/>
  <c r="U1005" i="2" s="1"/>
  <c r="M1004" i="2"/>
  <c r="M1005" i="2" s="1"/>
  <c r="AI94" i="3"/>
  <c r="L444" i="16"/>
  <c r="E7" i="11"/>
  <c r="D5" i="10" s="1"/>
  <c r="P522" i="16"/>
  <c r="P524" i="16" s="1"/>
  <c r="L434" i="16"/>
  <c r="L426" i="16"/>
  <c r="K522" i="16"/>
  <c r="K526" i="16" s="1"/>
  <c r="L443" i="16"/>
  <c r="L433" i="16"/>
  <c r="O522" i="16"/>
  <c r="O528" i="16" s="1"/>
  <c r="E48" i="11"/>
  <c r="J604" i="2"/>
  <c r="J626" i="2" s="1"/>
  <c r="L440" i="16"/>
  <c r="N522" i="16"/>
  <c r="N528" i="16" s="1"/>
  <c r="J522" i="16"/>
  <c r="J525" i="16" s="1"/>
  <c r="L439" i="16"/>
  <c r="L431" i="16"/>
  <c r="H48" i="11"/>
  <c r="J425" i="16"/>
  <c r="J433" i="16" s="1"/>
  <c r="L432" i="16"/>
  <c r="M522" i="16"/>
  <c r="M525" i="16" s="1"/>
  <c r="M374" i="16"/>
  <c r="M375" i="16" s="1"/>
  <c r="L438" i="16"/>
  <c r="L428" i="16"/>
  <c r="L437" i="16"/>
  <c r="J601" i="16"/>
  <c r="J606" i="16" s="1"/>
  <c r="G48" i="11"/>
  <c r="G63" i="3"/>
  <c r="F79" i="11"/>
  <c r="K678" i="16"/>
  <c r="F58" i="3"/>
  <c r="K604" i="2" s="1"/>
  <c r="K622" i="2" s="1"/>
  <c r="G28" i="11"/>
  <c r="T369" i="2"/>
  <c r="O1003" i="16"/>
  <c r="K355" i="16"/>
  <c r="K356" i="16" s="1"/>
  <c r="X374" i="16"/>
  <c r="X375" i="16" s="1"/>
  <c r="X88" i="11"/>
  <c r="M1053" i="16"/>
  <c r="J924" i="16"/>
  <c r="S374" i="16"/>
  <c r="S378" i="16" s="1"/>
  <c r="K88" i="11"/>
  <c r="Y88" i="11"/>
  <c r="N369" i="2"/>
  <c r="E38" i="11"/>
  <c r="M1012" i="16"/>
  <c r="M1011" i="16"/>
  <c r="F49" i="3"/>
  <c r="K517" i="16" s="1"/>
  <c r="J517" i="16"/>
  <c r="J518" i="16" s="1"/>
  <c r="E27" i="11"/>
  <c r="F62" i="3"/>
  <c r="J668" i="2"/>
  <c r="J671" i="2" s="1"/>
  <c r="J668" i="16"/>
  <c r="J677" i="16" s="1"/>
  <c r="E51" i="11"/>
  <c r="E80" i="3"/>
  <c r="AI80" i="3"/>
  <c r="E86" i="3"/>
  <c r="AI86" i="3"/>
  <c r="E98" i="3"/>
  <c r="AI98" i="3"/>
  <c r="E104" i="3"/>
  <c r="AI104" i="3"/>
  <c r="E57" i="3"/>
  <c r="J594" i="2" s="1"/>
  <c r="J599" i="2" s="1"/>
  <c r="F74" i="3"/>
  <c r="J796" i="2"/>
  <c r="J797" i="2" s="1"/>
  <c r="E78" i="11"/>
  <c r="F44" i="3"/>
  <c r="K461" i="2" s="1"/>
  <c r="E70" i="11"/>
  <c r="J445" i="16"/>
  <c r="J448" i="16" s="1"/>
  <c r="E68" i="3"/>
  <c r="AI68" i="3"/>
  <c r="N533" i="2"/>
  <c r="N534" i="2" s="1"/>
  <c r="W374" i="16"/>
  <c r="W375" i="16" s="1"/>
  <c r="L374" i="16"/>
  <c r="L377" i="16" s="1"/>
  <c r="J457" i="2"/>
  <c r="J458" i="2" s="1"/>
  <c r="AA88" i="11"/>
  <c r="T374" i="16"/>
  <c r="T378" i="16" s="1"/>
  <c r="E88" i="11"/>
  <c r="O406" i="2"/>
  <c r="O410" i="2" s="1"/>
  <c r="S88" i="11"/>
  <c r="H88" i="11"/>
  <c r="M369" i="2"/>
  <c r="P533" i="2"/>
  <c r="P536" i="2" s="1"/>
  <c r="AI62" i="3"/>
  <c r="AM411" i="2"/>
  <c r="J1011" i="16"/>
  <c r="J1004" i="16"/>
  <c r="N28" i="11"/>
  <c r="L533" i="2"/>
  <c r="L534" i="2" s="1"/>
  <c r="AI58" i="3"/>
  <c r="S369" i="2"/>
  <c r="J365" i="16"/>
  <c r="J372" i="16" s="1"/>
  <c r="J338" i="16"/>
  <c r="J340" i="16" s="1"/>
  <c r="V406" i="2"/>
  <c r="V411" i="2" s="1"/>
  <c r="V1003" i="16"/>
  <c r="P1012" i="16"/>
  <c r="J528" i="2"/>
  <c r="AN360" i="2"/>
  <c r="J1003" i="16"/>
  <c r="Q32" i="3"/>
  <c r="U369" i="2"/>
  <c r="N1012" i="16"/>
  <c r="L1011" i="16"/>
  <c r="P758" i="2"/>
  <c r="N758" i="2"/>
  <c r="L758" i="2"/>
  <c r="J758" i="2"/>
  <c r="K678" i="2"/>
  <c r="J48" i="11"/>
  <c r="L522" i="16"/>
  <c r="L525" i="16" s="1"/>
  <c r="K425" i="16"/>
  <c r="K430" i="16" s="1"/>
  <c r="W88" i="11"/>
  <c r="V374" i="16"/>
  <c r="V379" i="16" s="1"/>
  <c r="P374" i="16"/>
  <c r="P376" i="16" s="1"/>
  <c r="K374" i="16"/>
  <c r="E81" i="11"/>
  <c r="P369" i="2"/>
  <c r="L369" i="2"/>
  <c r="K533" i="2"/>
  <c r="K537" i="2" s="1"/>
  <c r="AE406" i="2"/>
  <c r="AE410" i="2" s="1"/>
  <c r="AI57" i="3"/>
  <c r="U88" i="11"/>
  <c r="P88" i="11"/>
  <c r="O374" i="16"/>
  <c r="O376" i="16" s="1"/>
  <c r="J28" i="11"/>
  <c r="K369" i="2"/>
  <c r="J533" i="2"/>
  <c r="J537" i="2" s="1"/>
  <c r="AD406" i="2"/>
  <c r="AD411" i="2" s="1"/>
  <c r="AK38" i="3"/>
  <c r="Y374" i="16"/>
  <c r="U374" i="16"/>
  <c r="N374" i="16"/>
  <c r="J374" i="16"/>
  <c r="O369" i="2"/>
  <c r="J369" i="2"/>
  <c r="AA406" i="2"/>
  <c r="AA407" i="2" s="1"/>
  <c r="T406" i="2"/>
  <c r="T408" i="2" s="1"/>
  <c r="O1012" i="16"/>
  <c r="K1012" i="16"/>
  <c r="AM410" i="2"/>
  <c r="P406" i="2"/>
  <c r="P411" i="2" s="1"/>
  <c r="AJ406" i="2"/>
  <c r="AJ410" i="2" s="1"/>
  <c r="L32" i="3"/>
  <c r="Q369" i="2" s="1"/>
  <c r="N1004" i="16"/>
  <c r="AN365" i="2"/>
  <c r="N1003" i="16"/>
  <c r="J268" i="16"/>
  <c r="T996" i="2"/>
  <c r="J461" i="2"/>
  <c r="J475" i="2" s="1"/>
  <c r="AG406" i="2"/>
  <c r="AG409" i="2" s="1"/>
  <c r="J370" i="2"/>
  <c r="J373" i="2" s="1"/>
  <c r="AN368" i="2"/>
  <c r="AU406" i="2"/>
  <c r="Y406" i="2"/>
  <c r="Y410" i="2" s="1"/>
  <c r="L406" i="2"/>
  <c r="L407" i="2" s="1"/>
  <c r="AI44" i="3"/>
  <c r="V50" i="19"/>
  <c r="E25" i="11"/>
  <c r="J341" i="16"/>
  <c r="E26" i="3"/>
  <c r="AI26" i="3"/>
  <c r="K339" i="16"/>
  <c r="K340" i="16"/>
  <c r="F55" i="3"/>
  <c r="K561" i="16" s="1"/>
  <c r="J561" i="16"/>
  <c r="J566" i="16" s="1"/>
  <c r="E61" i="3"/>
  <c r="E67" i="3"/>
  <c r="AI67" i="3"/>
  <c r="E73" i="3"/>
  <c r="F85" i="3"/>
  <c r="F69" i="11" s="1"/>
  <c r="J916" i="2"/>
  <c r="J917" i="2" s="1"/>
  <c r="E69" i="11"/>
  <c r="J564" i="2"/>
  <c r="J572" i="2" s="1"/>
  <c r="M69" i="3"/>
  <c r="R758" i="2" s="1"/>
  <c r="Q758" i="2"/>
  <c r="L66" i="11"/>
  <c r="AI61" i="3"/>
  <c r="AB88" i="11"/>
  <c r="V88" i="11"/>
  <c r="R88" i="11"/>
  <c r="O88" i="11"/>
  <c r="J88" i="11"/>
  <c r="G88" i="11"/>
  <c r="P28" i="11"/>
  <c r="K28" i="11"/>
  <c r="I28" i="11"/>
  <c r="F28" i="11"/>
  <c r="O533" i="2"/>
  <c r="O535" i="2" s="1"/>
  <c r="AM409" i="2"/>
  <c r="AI406" i="2"/>
  <c r="AI409" i="2" s="1"/>
  <c r="Z406" i="2"/>
  <c r="Z407" i="2" s="1"/>
  <c r="M406" i="2"/>
  <c r="M408" i="2" s="1"/>
  <c r="L50" i="3"/>
  <c r="Q533" i="2" s="1"/>
  <c r="AI69" i="3"/>
  <c r="I48" i="11"/>
  <c r="F48" i="11"/>
  <c r="Z88" i="11"/>
  <c r="T88" i="11"/>
  <c r="Q88" i="11"/>
  <c r="N88" i="11"/>
  <c r="I88" i="11"/>
  <c r="F88" i="11"/>
  <c r="O28" i="11"/>
  <c r="H28" i="11"/>
  <c r="E28" i="11"/>
  <c r="M533" i="2"/>
  <c r="M534" i="2" s="1"/>
  <c r="K457" i="2"/>
  <c r="K458" i="2" s="1"/>
  <c r="AL406" i="2"/>
  <c r="AL407" i="2" s="1"/>
  <c r="AF406" i="2"/>
  <c r="AF407" i="2" s="1"/>
  <c r="J406" i="2"/>
  <c r="J409" i="2" s="1"/>
  <c r="AI99" i="3"/>
  <c r="AI85" i="3"/>
  <c r="AI50" i="3"/>
  <c r="V94" i="19"/>
  <c r="E83" i="3"/>
  <c r="AI83" i="3"/>
  <c r="E78" i="3"/>
  <c r="AI78" i="3"/>
  <c r="E89" i="3"/>
  <c r="AI89" i="3"/>
  <c r="E66" i="3"/>
  <c r="AI66" i="3"/>
  <c r="E52" i="3"/>
  <c r="AI52" i="3"/>
  <c r="E47" i="3"/>
  <c r="AI47" i="3"/>
  <c r="E77" i="3"/>
  <c r="AI77" i="3"/>
  <c r="E35" i="3"/>
  <c r="AI35" i="3"/>
  <c r="E72" i="3"/>
  <c r="AI72" i="3"/>
  <c r="E96" i="3"/>
  <c r="AI96" i="3"/>
  <c r="X1002" i="16"/>
  <c r="X1003" i="16"/>
  <c r="L429" i="16"/>
  <c r="L435" i="16"/>
  <c r="L441" i="16"/>
  <c r="L430" i="16"/>
  <c r="L436" i="16"/>
  <c r="L442" i="16"/>
  <c r="AC100" i="11"/>
  <c r="AN233" i="2"/>
  <c r="AN234" i="2"/>
  <c r="AN240" i="2"/>
  <c r="AN361" i="2"/>
  <c r="AN362" i="2"/>
  <c r="AN357" i="2"/>
  <c r="AN366" i="2"/>
  <c r="AN367" i="2"/>
  <c r="F25" i="3"/>
  <c r="G25" i="3" s="1"/>
  <c r="J218" i="2"/>
  <c r="J221" i="2" s="1"/>
  <c r="AI38" i="3"/>
  <c r="AM408" i="2"/>
  <c r="AC406" i="2"/>
  <c r="AC409" i="2" s="1"/>
  <c r="X406" i="2"/>
  <c r="X408" i="2" s="1"/>
  <c r="U406" i="2"/>
  <c r="U411" i="2" s="1"/>
  <c r="N406" i="2"/>
  <c r="N410" i="2" s="1"/>
  <c r="L38" i="3"/>
  <c r="AI32" i="3"/>
  <c r="AK406" i="2"/>
  <c r="AK408" i="2" s="1"/>
  <c r="AH406" i="2"/>
  <c r="AH408" i="2" s="1"/>
  <c r="AB406" i="2"/>
  <c r="AB407" i="2" s="1"/>
  <c r="W406" i="2"/>
  <c r="W409" i="2" s="1"/>
  <c r="S406" i="2"/>
  <c r="K406" i="2"/>
  <c r="K410" i="2" s="1"/>
  <c r="AI49" i="3"/>
  <c r="E46" i="3"/>
  <c r="AI46" i="3"/>
  <c r="E95" i="3"/>
  <c r="AI95" i="3"/>
  <c r="K1043" i="2"/>
  <c r="T997" i="2"/>
  <c r="G33" i="3"/>
  <c r="K370" i="2"/>
  <c r="K371" i="2" s="1"/>
  <c r="G36" i="3"/>
  <c r="K387" i="2"/>
  <c r="K389" i="2" s="1"/>
  <c r="E84" i="3"/>
  <c r="AI84" i="3"/>
  <c r="E90" i="3"/>
  <c r="AI90" i="3"/>
  <c r="J387" i="2"/>
  <c r="J388" i="2" s="1"/>
  <c r="I43" i="3"/>
  <c r="L457" i="2"/>
  <c r="L460" i="2" s="1"/>
  <c r="N69" i="3"/>
  <c r="V80" i="19"/>
  <c r="E75" i="3"/>
  <c r="AI75" i="3"/>
  <c r="N93" i="3"/>
  <c r="V106" i="19"/>
  <c r="L93" i="3"/>
  <c r="Q1003" i="2" s="1"/>
  <c r="AI43" i="3"/>
  <c r="E76" i="3"/>
  <c r="AI76" i="3"/>
  <c r="E101" i="3"/>
  <c r="AI101" i="3"/>
  <c r="E59" i="3"/>
  <c r="AI59" i="3"/>
  <c r="E70" i="3"/>
  <c r="AI70" i="3"/>
  <c r="E60" i="3"/>
  <c r="AI60" i="3"/>
  <c r="E64" i="3"/>
  <c r="AI64" i="3"/>
  <c r="E71" i="3"/>
  <c r="AI71" i="3"/>
  <c r="T82" i="3"/>
  <c r="X833" i="2"/>
  <c r="X837" i="16"/>
  <c r="S90" i="11"/>
  <c r="E92" i="3"/>
  <c r="AI92" i="3"/>
  <c r="E102" i="3"/>
  <c r="AI102" i="3"/>
  <c r="AH1044" i="2"/>
  <c r="AH1043" i="2"/>
  <c r="S996" i="2"/>
  <c r="S997" i="2"/>
  <c r="AN229" i="2"/>
  <c r="AN235" i="2"/>
  <c r="AN241" i="2"/>
  <c r="AN231" i="2"/>
  <c r="AN238" i="2"/>
  <c r="AN236" i="2"/>
  <c r="AN228" i="2"/>
  <c r="AN237" i="2"/>
  <c r="AN230" i="2"/>
  <c r="AN239" i="2"/>
  <c r="F34" i="3"/>
  <c r="J374" i="2"/>
  <c r="J375" i="2" s="1"/>
  <c r="F37" i="3"/>
  <c r="AN358" i="2"/>
  <c r="AN364" i="2"/>
  <c r="AN356" i="2"/>
  <c r="AN363" i="2"/>
  <c r="E39" i="3"/>
  <c r="AI39" i="3"/>
  <c r="E40" i="3"/>
  <c r="AI40" i="3"/>
  <c r="E41" i="3"/>
  <c r="AI41" i="3"/>
  <c r="E87" i="3"/>
  <c r="AI87" i="3"/>
  <c r="E97" i="3"/>
  <c r="AI97" i="3"/>
  <c r="E42" i="3"/>
  <c r="AI42" i="3"/>
  <c r="E45" i="3"/>
  <c r="AI45" i="3"/>
  <c r="E48" i="3"/>
  <c r="AI48" i="3"/>
  <c r="E51" i="3"/>
  <c r="AI51" i="3"/>
  <c r="E88" i="3"/>
  <c r="AI88" i="3"/>
  <c r="E79" i="3"/>
  <c r="AI79" i="3"/>
  <c r="AI74" i="3"/>
  <c r="AI37" i="3"/>
  <c r="E54" i="3"/>
  <c r="AI54" i="3"/>
  <c r="AI82" i="3"/>
  <c r="AI36" i="3"/>
  <c r="E27" i="3"/>
  <c r="E31" i="3"/>
  <c r="V95" i="19"/>
  <c r="AI995" i="2"/>
  <c r="J399" i="2"/>
  <c r="J403" i="2"/>
  <c r="J400" i="2"/>
  <c r="J404" i="2"/>
  <c r="J402" i="2"/>
  <c r="J401" i="2"/>
  <c r="J398" i="2"/>
  <c r="AI34" i="3"/>
  <c r="N50" i="3"/>
  <c r="V61" i="19"/>
  <c r="AI55" i="3"/>
  <c r="AN564" i="2" s="1"/>
  <c r="S1052" i="16" l="1"/>
  <c r="U1044" i="2"/>
  <c r="AK1044" i="2"/>
  <c r="AE995" i="2"/>
  <c r="M100" i="3"/>
  <c r="R1033" i="2" s="1"/>
  <c r="R1034" i="2" s="1"/>
  <c r="AA996" i="2"/>
  <c r="Z1043" i="2"/>
  <c r="AJ995" i="2"/>
  <c r="L89" i="11"/>
  <c r="AJ997" i="2"/>
  <c r="Q1042" i="16"/>
  <c r="Q1043" i="16" s="1"/>
  <c r="AA995" i="2"/>
  <c r="L65" i="11"/>
  <c r="Y996" i="2"/>
  <c r="Q1043" i="2"/>
  <c r="AB996" i="2"/>
  <c r="M103" i="3"/>
  <c r="R1042" i="2" s="1"/>
  <c r="R1043" i="2" s="1"/>
  <c r="AB997" i="2"/>
  <c r="W1053" i="16"/>
  <c r="AC65" i="11"/>
  <c r="T1053" i="16"/>
  <c r="O1044" i="2"/>
  <c r="Q1051" i="16"/>
  <c r="Q1053" i="16" s="1"/>
  <c r="AC93" i="11"/>
  <c r="P1044" i="2"/>
  <c r="AC1044" i="2"/>
  <c r="J995" i="2"/>
  <c r="AI997" i="2"/>
  <c r="J996" i="2"/>
  <c r="T1002" i="16"/>
  <c r="W995" i="2"/>
  <c r="T1004" i="16"/>
  <c r="Y1003" i="16"/>
  <c r="P1004" i="16"/>
  <c r="O997" i="2"/>
  <c r="P1003" i="16"/>
  <c r="V1052" i="16"/>
  <c r="W1004" i="16"/>
  <c r="W997" i="2"/>
  <c r="V1002" i="16"/>
  <c r="AC89" i="11"/>
  <c r="K1053" i="16"/>
  <c r="AD1043" i="2"/>
  <c r="AH997" i="2"/>
  <c r="P997" i="2"/>
  <c r="S1002" i="16"/>
  <c r="Q839" i="16"/>
  <c r="Q1031" i="2"/>
  <c r="Q1032" i="2" s="1"/>
  <c r="K996" i="2"/>
  <c r="Q1040" i="16"/>
  <c r="Q1041" i="16" s="1"/>
  <c r="O839" i="16"/>
  <c r="AL995" i="2"/>
  <c r="L995" i="2"/>
  <c r="Q832" i="2"/>
  <c r="V838" i="16"/>
  <c r="AG997" i="2"/>
  <c r="V995" i="2"/>
  <c r="L100" i="11"/>
  <c r="T1043" i="2"/>
  <c r="W840" i="16"/>
  <c r="AL997" i="2"/>
  <c r="N996" i="2"/>
  <c r="AG996" i="2"/>
  <c r="AE997" i="2"/>
  <c r="AJ1043" i="2"/>
  <c r="V997" i="2"/>
  <c r="W839" i="16"/>
  <c r="AL1043" i="2"/>
  <c r="X1052" i="16"/>
  <c r="N1053" i="16"/>
  <c r="M81" i="3"/>
  <c r="M100" i="11" s="1"/>
  <c r="S1004" i="16"/>
  <c r="O1052" i="16"/>
  <c r="O996" i="2"/>
  <c r="W1044" i="2"/>
  <c r="N995" i="2"/>
  <c r="O838" i="16"/>
  <c r="L996" i="2"/>
  <c r="AD997" i="2"/>
  <c r="M1043" i="2"/>
  <c r="J460" i="2"/>
  <c r="AF996" i="2"/>
  <c r="V1044" i="2"/>
  <c r="J838" i="16"/>
  <c r="J1052" i="16"/>
  <c r="M996" i="2"/>
  <c r="AF995" i="2"/>
  <c r="AE1044" i="2"/>
  <c r="J840" i="16"/>
  <c r="Q833" i="2"/>
  <c r="M1003" i="16"/>
  <c r="L90" i="11"/>
  <c r="AG1044" i="2"/>
  <c r="M997" i="2"/>
  <c r="Y995" i="2"/>
  <c r="AD996" i="2"/>
  <c r="M82" i="3"/>
  <c r="R833" i="2" s="1"/>
  <c r="Y1052" i="16"/>
  <c r="T838" i="16"/>
  <c r="J1044" i="2"/>
  <c r="AB1043" i="2"/>
  <c r="Q840" i="16"/>
  <c r="W1003" i="16"/>
  <c r="M1002" i="16"/>
  <c r="L1044" i="2"/>
  <c r="P1052" i="16"/>
  <c r="U1053" i="16"/>
  <c r="M99" i="3"/>
  <c r="R1031" i="2" s="1"/>
  <c r="R1032" i="2" s="1"/>
  <c r="X995" i="2"/>
  <c r="AC82" i="11"/>
  <c r="AK995" i="2"/>
  <c r="Y1044" i="2"/>
  <c r="X996" i="2"/>
  <c r="L1003" i="16"/>
  <c r="L1004" i="16"/>
  <c r="Q994" i="2"/>
  <c r="Q996" i="2" s="1"/>
  <c r="K1003" i="16"/>
  <c r="Z996" i="2"/>
  <c r="U995" i="2"/>
  <c r="Q1001" i="16"/>
  <c r="Q1003" i="16" s="1"/>
  <c r="P838" i="16"/>
  <c r="AA1044" i="2"/>
  <c r="U996" i="2"/>
  <c r="K1002" i="16"/>
  <c r="Z997" i="2"/>
  <c r="U1003" i="16"/>
  <c r="U1004" i="16"/>
  <c r="L82" i="11"/>
  <c r="K840" i="16"/>
  <c r="AK997" i="2"/>
  <c r="J625" i="2"/>
  <c r="X1043" i="2"/>
  <c r="K839" i="16"/>
  <c r="P839" i="16"/>
  <c r="AH995" i="2"/>
  <c r="K997" i="2"/>
  <c r="AC997" i="2"/>
  <c r="AI1044" i="2"/>
  <c r="AF1043" i="2"/>
  <c r="S840" i="16"/>
  <c r="L1052" i="16"/>
  <c r="AC996" i="2"/>
  <c r="S838" i="16"/>
  <c r="Y1004" i="16"/>
  <c r="N1044" i="2"/>
  <c r="P996" i="2"/>
  <c r="S1044" i="2"/>
  <c r="O1004" i="16"/>
  <c r="J614" i="2"/>
  <c r="J632" i="2"/>
  <c r="J645" i="2"/>
  <c r="J638" i="2"/>
  <c r="J459" i="2"/>
  <c r="J633" i="2"/>
  <c r="J612" i="2"/>
  <c r="J615" i="2"/>
  <c r="M531" i="16"/>
  <c r="J531" i="16"/>
  <c r="V839" i="16"/>
  <c r="M839" i="16"/>
  <c r="M840" i="16"/>
  <c r="L839" i="16"/>
  <c r="K358" i="16"/>
  <c r="N840" i="16"/>
  <c r="U840" i="16"/>
  <c r="K364" i="16"/>
  <c r="K359" i="16"/>
  <c r="L838" i="16"/>
  <c r="N839" i="16"/>
  <c r="U838" i="16"/>
  <c r="K360" i="16"/>
  <c r="K361" i="16"/>
  <c r="K357" i="16"/>
  <c r="K362" i="16"/>
  <c r="K363" i="16"/>
  <c r="P526" i="16"/>
  <c r="T376" i="16"/>
  <c r="P535" i="2"/>
  <c r="T839" i="16"/>
  <c r="J360" i="16"/>
  <c r="J630" i="2"/>
  <c r="J609" i="2"/>
  <c r="J628" i="2"/>
  <c r="J646" i="2"/>
  <c r="J622" i="2"/>
  <c r="J644" i="2"/>
  <c r="J647" i="2"/>
  <c r="J606" i="2"/>
  <c r="P525" i="16"/>
  <c r="J363" i="16"/>
  <c r="J624" i="2"/>
  <c r="J621" i="2"/>
  <c r="J623" i="2"/>
  <c r="M379" i="16"/>
  <c r="J359" i="16"/>
  <c r="O529" i="16"/>
  <c r="P528" i="16"/>
  <c r="P530" i="16"/>
  <c r="M376" i="16"/>
  <c r="J364" i="16"/>
  <c r="J673" i="2"/>
  <c r="J362" i="16"/>
  <c r="J358" i="16"/>
  <c r="O523" i="16"/>
  <c r="P523" i="16"/>
  <c r="M378" i="16"/>
  <c r="O530" i="16"/>
  <c r="O525" i="16"/>
  <c r="J356" i="16"/>
  <c r="J357" i="16"/>
  <c r="P529" i="16"/>
  <c r="M377" i="16"/>
  <c r="O524" i="16"/>
  <c r="P527" i="16"/>
  <c r="P531" i="16"/>
  <c r="O527" i="16"/>
  <c r="J674" i="2"/>
  <c r="K523" i="16"/>
  <c r="J605" i="16"/>
  <c r="Y409" i="2"/>
  <c r="J637" i="16"/>
  <c r="J639" i="16"/>
  <c r="R1013" i="16"/>
  <c r="R1014" i="16" s="1"/>
  <c r="J614" i="16"/>
  <c r="N530" i="16"/>
  <c r="J643" i="16"/>
  <c r="J620" i="16"/>
  <c r="K528" i="16"/>
  <c r="J616" i="16"/>
  <c r="J622" i="16"/>
  <c r="J612" i="16"/>
  <c r="M524" i="16"/>
  <c r="J527" i="16"/>
  <c r="J526" i="16"/>
  <c r="N525" i="16"/>
  <c r="J677" i="2"/>
  <c r="J670" i="2"/>
  <c r="J676" i="2"/>
  <c r="M530" i="16"/>
  <c r="J459" i="16"/>
  <c r="J613" i="16"/>
  <c r="J615" i="16"/>
  <c r="J626" i="16"/>
  <c r="J603" i="16"/>
  <c r="J628" i="16"/>
  <c r="J630" i="16"/>
  <c r="J623" i="16"/>
  <c r="J523" i="16"/>
  <c r="J624" i="16"/>
  <c r="N529" i="16"/>
  <c r="J675" i="2"/>
  <c r="M528" i="16"/>
  <c r="Q1013" i="16"/>
  <c r="Q1014" i="16" s="1"/>
  <c r="Q1004" i="2"/>
  <c r="Q1005" i="2" s="1"/>
  <c r="J619" i="16"/>
  <c r="J632" i="16"/>
  <c r="J609" i="16"/>
  <c r="J621" i="16"/>
  <c r="J634" i="16"/>
  <c r="J617" i="16"/>
  <c r="J641" i="16"/>
  <c r="N526" i="16"/>
  <c r="J672" i="2"/>
  <c r="J529" i="16"/>
  <c r="M527" i="16"/>
  <c r="M529" i="16"/>
  <c r="J625" i="16"/>
  <c r="J602" i="16"/>
  <c r="J638" i="16"/>
  <c r="J627" i="16"/>
  <c r="J604" i="16"/>
  <c r="J640" i="16"/>
  <c r="J635" i="16"/>
  <c r="N531" i="16"/>
  <c r="R1004" i="2"/>
  <c r="R1005" i="2" s="1"/>
  <c r="J669" i="2"/>
  <c r="J528" i="16"/>
  <c r="M526" i="16"/>
  <c r="M523" i="16"/>
  <c r="L93" i="11"/>
  <c r="J631" i="16"/>
  <c r="J608" i="16"/>
  <c r="J644" i="16"/>
  <c r="J633" i="16"/>
  <c r="J610" i="16"/>
  <c r="J611" i="16"/>
  <c r="J618" i="16"/>
  <c r="N523" i="16"/>
  <c r="J629" i="16"/>
  <c r="J636" i="16"/>
  <c r="N524" i="16"/>
  <c r="N527" i="16"/>
  <c r="X378" i="16"/>
  <c r="X377" i="16"/>
  <c r="X379" i="16"/>
  <c r="X376" i="16"/>
  <c r="N537" i="2"/>
  <c r="J635" i="2"/>
  <c r="J641" i="2"/>
  <c r="J617" i="2"/>
  <c r="J611" i="2"/>
  <c r="J643" i="2"/>
  <c r="J634" i="2"/>
  <c r="J642" i="2"/>
  <c r="J631" i="2"/>
  <c r="K527" i="16"/>
  <c r="J427" i="16"/>
  <c r="K524" i="16"/>
  <c r="K525" i="16"/>
  <c r="J608" i="2"/>
  <c r="J640" i="2"/>
  <c r="J637" i="2"/>
  <c r="J613" i="2"/>
  <c r="J616" i="2"/>
  <c r="J607" i="2"/>
  <c r="J639" i="2"/>
  <c r="J610" i="2"/>
  <c r="J636" i="2"/>
  <c r="K441" i="16"/>
  <c r="K530" i="16"/>
  <c r="J438" i="16"/>
  <c r="K437" i="16"/>
  <c r="K531" i="16"/>
  <c r="J619" i="2"/>
  <c r="J629" i="2"/>
  <c r="J605" i="2"/>
  <c r="J627" i="2"/>
  <c r="J618" i="2"/>
  <c r="J620" i="2"/>
  <c r="K529" i="16"/>
  <c r="K431" i="16"/>
  <c r="J432" i="16"/>
  <c r="J434" i="16"/>
  <c r="J428" i="16"/>
  <c r="J429" i="16"/>
  <c r="J437" i="16"/>
  <c r="J426" i="16"/>
  <c r="J441" i="16"/>
  <c r="J435" i="16"/>
  <c r="J436" i="16"/>
  <c r="L376" i="16"/>
  <c r="J431" i="16"/>
  <c r="J439" i="16"/>
  <c r="J442" i="16"/>
  <c r="J443" i="16"/>
  <c r="O526" i="16"/>
  <c r="O531" i="16"/>
  <c r="J440" i="16"/>
  <c r="J530" i="16"/>
  <c r="J524" i="16"/>
  <c r="J444" i="16"/>
  <c r="J430" i="16"/>
  <c r="J607" i="16"/>
  <c r="J642" i="16"/>
  <c r="G58" i="3"/>
  <c r="K601" i="16"/>
  <c r="F40" i="11"/>
  <c r="P537" i="2"/>
  <c r="H63" i="3"/>
  <c r="L678" i="2"/>
  <c r="L678" i="16"/>
  <c r="G79" i="11"/>
  <c r="N409" i="2"/>
  <c r="L378" i="16"/>
  <c r="L379" i="16"/>
  <c r="L375" i="16"/>
  <c r="J675" i="16"/>
  <c r="J672" i="16"/>
  <c r="J673" i="16"/>
  <c r="J452" i="16"/>
  <c r="K442" i="16"/>
  <c r="W410" i="2"/>
  <c r="J449" i="16"/>
  <c r="J450" i="16"/>
  <c r="J219" i="2"/>
  <c r="S376" i="16"/>
  <c r="J446" i="16"/>
  <c r="J447" i="16"/>
  <c r="W411" i="2"/>
  <c r="J534" i="2"/>
  <c r="J453" i="16"/>
  <c r="J521" i="16"/>
  <c r="AL410" i="2"/>
  <c r="N407" i="2"/>
  <c r="J220" i="2"/>
  <c r="W379" i="16"/>
  <c r="K462" i="2"/>
  <c r="K471" i="2"/>
  <c r="K470" i="2"/>
  <c r="K476" i="2"/>
  <c r="K475" i="2"/>
  <c r="K464" i="2"/>
  <c r="K463" i="2"/>
  <c r="K472" i="2"/>
  <c r="K469" i="2"/>
  <c r="K473" i="2"/>
  <c r="K466" i="2"/>
  <c r="K468" i="2"/>
  <c r="K467" i="2"/>
  <c r="K465" i="2"/>
  <c r="K474" i="2"/>
  <c r="K445" i="16"/>
  <c r="K451" i="16" s="1"/>
  <c r="O407" i="2"/>
  <c r="W378" i="16"/>
  <c r="S379" i="16"/>
  <c r="N535" i="2"/>
  <c r="K639" i="2"/>
  <c r="O408" i="2"/>
  <c r="O411" i="2"/>
  <c r="O409" i="2"/>
  <c r="K538" i="2"/>
  <c r="W377" i="16"/>
  <c r="S377" i="16"/>
  <c r="AA411" i="2"/>
  <c r="N536" i="2"/>
  <c r="J520" i="16"/>
  <c r="N538" i="2"/>
  <c r="K634" i="2"/>
  <c r="S375" i="16"/>
  <c r="J519" i="16"/>
  <c r="W376" i="16"/>
  <c r="K438" i="16"/>
  <c r="K521" i="16"/>
  <c r="K520" i="16"/>
  <c r="T375" i="16"/>
  <c r="O534" i="2"/>
  <c r="K528" i="2"/>
  <c r="K529" i="2" s="1"/>
  <c r="N411" i="2"/>
  <c r="P538" i="2"/>
  <c r="J577" i="2"/>
  <c r="J669" i="16"/>
  <c r="J454" i="16"/>
  <c r="J676" i="16"/>
  <c r="J455" i="16"/>
  <c r="J451" i="16"/>
  <c r="J456" i="16"/>
  <c r="J670" i="16"/>
  <c r="P534" i="2"/>
  <c r="T379" i="16"/>
  <c r="AF409" i="2"/>
  <c r="N408" i="2"/>
  <c r="W408" i="2"/>
  <c r="J571" i="2"/>
  <c r="J576" i="2"/>
  <c r="J671" i="16"/>
  <c r="J460" i="16"/>
  <c r="J457" i="16"/>
  <c r="J674" i="16"/>
  <c r="W407" i="2"/>
  <c r="J582" i="2"/>
  <c r="T377" i="16"/>
  <c r="J458" i="16"/>
  <c r="G62" i="3"/>
  <c r="F51" i="11"/>
  <c r="K668" i="16"/>
  <c r="K668" i="2"/>
  <c r="K672" i="2" s="1"/>
  <c r="F86" i="3"/>
  <c r="J919" i="2"/>
  <c r="J926" i="16"/>
  <c r="E96" i="11"/>
  <c r="J531" i="2"/>
  <c r="J532" i="2"/>
  <c r="J529" i="2"/>
  <c r="J530" i="2"/>
  <c r="K376" i="16"/>
  <c r="K377" i="16"/>
  <c r="K379" i="16"/>
  <c r="K436" i="16"/>
  <c r="F68" i="3"/>
  <c r="J740" i="2"/>
  <c r="J740" i="16"/>
  <c r="E34" i="11"/>
  <c r="F104" i="3"/>
  <c r="E54" i="11"/>
  <c r="J1045" i="2"/>
  <c r="J1054" i="16"/>
  <c r="F80" i="3"/>
  <c r="J821" i="2"/>
  <c r="J825" i="16"/>
  <c r="E53" i="11"/>
  <c r="G74" i="3"/>
  <c r="K796" i="2"/>
  <c r="K797" i="2" s="1"/>
  <c r="K800" i="16"/>
  <c r="K801" i="16" s="1"/>
  <c r="F78" i="11"/>
  <c r="G49" i="3"/>
  <c r="F27" i="11"/>
  <c r="F98" i="3"/>
  <c r="J1027" i="2"/>
  <c r="J1036" i="16"/>
  <c r="E75" i="11"/>
  <c r="G44" i="3"/>
  <c r="F70" i="11"/>
  <c r="F57" i="3"/>
  <c r="J591" i="16"/>
  <c r="E47" i="11"/>
  <c r="L538" i="2"/>
  <c r="L535" i="2"/>
  <c r="L536" i="2"/>
  <c r="T411" i="2"/>
  <c r="P379" i="16"/>
  <c r="AE408" i="2"/>
  <c r="K923" i="16"/>
  <c r="K925" i="16" s="1"/>
  <c r="L537" i="2"/>
  <c r="AE409" i="2"/>
  <c r="P378" i="16"/>
  <c r="J466" i="2"/>
  <c r="M535" i="2"/>
  <c r="K426" i="16"/>
  <c r="J367" i="16"/>
  <c r="K433" i="16"/>
  <c r="J463" i="2"/>
  <c r="AC410" i="2"/>
  <c r="J366" i="16"/>
  <c r="K440" i="16"/>
  <c r="AD409" i="2"/>
  <c r="K435" i="16"/>
  <c r="K444" i="16"/>
  <c r="K534" i="2"/>
  <c r="O538" i="2"/>
  <c r="V378" i="16"/>
  <c r="V377" i="16"/>
  <c r="K535" i="2"/>
  <c r="V410" i="2"/>
  <c r="J339" i="16"/>
  <c r="K439" i="16"/>
  <c r="V376" i="16"/>
  <c r="K432" i="16"/>
  <c r="Y408" i="2"/>
  <c r="AA409" i="2"/>
  <c r="Y411" i="2"/>
  <c r="AG411" i="2"/>
  <c r="J468" i="2"/>
  <c r="K632" i="2"/>
  <c r="V407" i="2"/>
  <c r="AG410" i="2"/>
  <c r="K427" i="16"/>
  <c r="V375" i="16"/>
  <c r="L527" i="16"/>
  <c r="AA408" i="2"/>
  <c r="K536" i="2"/>
  <c r="AA410" i="2"/>
  <c r="Y407" i="2"/>
  <c r="AG407" i="2"/>
  <c r="AC408" i="2"/>
  <c r="AG408" i="2"/>
  <c r="K638" i="2"/>
  <c r="V408" i="2"/>
  <c r="J467" i="2"/>
  <c r="K443" i="16"/>
  <c r="V409" i="2"/>
  <c r="K434" i="16"/>
  <c r="K428" i="16"/>
  <c r="L524" i="16"/>
  <c r="K429" i="16"/>
  <c r="AB408" i="2"/>
  <c r="K916" i="2"/>
  <c r="K918" i="2" s="1"/>
  <c r="AD410" i="2"/>
  <c r="J371" i="16"/>
  <c r="L531" i="16"/>
  <c r="L526" i="16"/>
  <c r="AD408" i="2"/>
  <c r="AB410" i="2"/>
  <c r="U410" i="2"/>
  <c r="AD407" i="2"/>
  <c r="J370" i="16"/>
  <c r="K518" i="16"/>
  <c r="K519" i="16"/>
  <c r="AB411" i="2"/>
  <c r="J369" i="16"/>
  <c r="K394" i="2"/>
  <c r="J377" i="2"/>
  <c r="K218" i="2"/>
  <c r="K221" i="2" s="1"/>
  <c r="J368" i="16"/>
  <c r="L528" i="16"/>
  <c r="L523" i="16"/>
  <c r="AB409" i="2"/>
  <c r="G55" i="3"/>
  <c r="H55" i="3" s="1"/>
  <c r="J373" i="16"/>
  <c r="L529" i="16"/>
  <c r="L530" i="16"/>
  <c r="J375" i="16"/>
  <c r="J376" i="16"/>
  <c r="J379" i="16"/>
  <c r="L28" i="11"/>
  <c r="N378" i="16"/>
  <c r="N379" i="16"/>
  <c r="N376" i="16"/>
  <c r="N375" i="16"/>
  <c r="N377" i="16"/>
  <c r="M66" i="11"/>
  <c r="Z411" i="2"/>
  <c r="AE407" i="2"/>
  <c r="J535" i="2"/>
  <c r="K644" i="2"/>
  <c r="K645" i="2"/>
  <c r="M32" i="3"/>
  <c r="P377" i="16"/>
  <c r="U378" i="16"/>
  <c r="U377" i="16"/>
  <c r="U379" i="16"/>
  <c r="U376" i="16"/>
  <c r="U375" i="16"/>
  <c r="R760" i="16"/>
  <c r="AE411" i="2"/>
  <c r="K608" i="2"/>
  <c r="K625" i="2"/>
  <c r="P410" i="2"/>
  <c r="T410" i="2"/>
  <c r="Y379" i="16"/>
  <c r="Y375" i="16"/>
  <c r="Y377" i="16"/>
  <c r="Y378" i="16"/>
  <c r="Y376" i="16"/>
  <c r="O375" i="16"/>
  <c r="O378" i="16"/>
  <c r="O379" i="16"/>
  <c r="R32" i="3"/>
  <c r="V369" i="2"/>
  <c r="Q28" i="11"/>
  <c r="J378" i="16"/>
  <c r="AC88" i="11"/>
  <c r="K375" i="16"/>
  <c r="O377" i="16"/>
  <c r="J538" i="2"/>
  <c r="J536" i="2"/>
  <c r="K607" i="2"/>
  <c r="K621" i="2"/>
  <c r="J376" i="2"/>
  <c r="P408" i="2"/>
  <c r="K612" i="2"/>
  <c r="K617" i="2"/>
  <c r="K627" i="2"/>
  <c r="Z410" i="2"/>
  <c r="U407" i="2"/>
  <c r="K564" i="2"/>
  <c r="K567" i="2" s="1"/>
  <c r="T409" i="2"/>
  <c r="J377" i="16"/>
  <c r="T407" i="2"/>
  <c r="P375" i="16"/>
  <c r="K378" i="16"/>
  <c r="P407" i="2"/>
  <c r="K459" i="2"/>
  <c r="J573" i="16"/>
  <c r="J393" i="2"/>
  <c r="X409" i="2"/>
  <c r="AC407" i="2"/>
  <c r="P409" i="2"/>
  <c r="K460" i="2"/>
  <c r="K618" i="2"/>
  <c r="K614" i="2"/>
  <c r="K641" i="2"/>
  <c r="K613" i="2"/>
  <c r="O537" i="2"/>
  <c r="J583" i="16"/>
  <c r="G85" i="3"/>
  <c r="AK407" i="2"/>
  <c r="M407" i="2"/>
  <c r="K623" i="2"/>
  <c r="K637" i="2"/>
  <c r="K605" i="2"/>
  <c r="K616" i="2"/>
  <c r="O536" i="2"/>
  <c r="F76" i="11"/>
  <c r="J580" i="16"/>
  <c r="AJ408" i="2"/>
  <c r="J390" i="2"/>
  <c r="AL409" i="2"/>
  <c r="M411" i="2"/>
  <c r="K628" i="2"/>
  <c r="K629" i="2"/>
  <c r="J575" i="16"/>
  <c r="M410" i="2"/>
  <c r="J600" i="2"/>
  <c r="Z408" i="2"/>
  <c r="L408" i="2"/>
  <c r="J579" i="2"/>
  <c r="J585" i="2"/>
  <c r="J586" i="2"/>
  <c r="J580" i="2"/>
  <c r="J598" i="2"/>
  <c r="Q1052" i="16"/>
  <c r="J575" i="2"/>
  <c r="J581" i="2"/>
  <c r="J566" i="2"/>
  <c r="AJ411" i="2"/>
  <c r="AJ409" i="2"/>
  <c r="J583" i="2"/>
  <c r="J565" i="2"/>
  <c r="J589" i="2"/>
  <c r="K395" i="2"/>
  <c r="J596" i="2"/>
  <c r="J574" i="2"/>
  <c r="J568" i="2"/>
  <c r="J372" i="2"/>
  <c r="J595" i="2"/>
  <c r="AJ407" i="2"/>
  <c r="Z409" i="2"/>
  <c r="L409" i="2"/>
  <c r="J587" i="2"/>
  <c r="J569" i="2"/>
  <c r="K393" i="2"/>
  <c r="M538" i="2"/>
  <c r="J602" i="2"/>
  <c r="J597" i="2"/>
  <c r="J588" i="2"/>
  <c r="J584" i="2"/>
  <c r="J567" i="2"/>
  <c r="J371" i="2"/>
  <c r="J570" i="2"/>
  <c r="M536" i="2"/>
  <c r="L411" i="2"/>
  <c r="J573" i="2"/>
  <c r="L410" i="2"/>
  <c r="K392" i="2"/>
  <c r="J601" i="2"/>
  <c r="J603" i="2"/>
  <c r="J578" i="2"/>
  <c r="M537" i="2"/>
  <c r="Q536" i="2"/>
  <c r="Q534" i="2"/>
  <c r="Q538" i="2"/>
  <c r="Q537" i="2"/>
  <c r="J469" i="2"/>
  <c r="J464" i="2"/>
  <c r="J465" i="2"/>
  <c r="M425" i="16"/>
  <c r="M439" i="16" s="1"/>
  <c r="J564" i="16"/>
  <c r="J574" i="16"/>
  <c r="J567" i="16"/>
  <c r="J577" i="16"/>
  <c r="J271" i="16"/>
  <c r="J273" i="16"/>
  <c r="J274" i="16"/>
  <c r="J275" i="16"/>
  <c r="J272" i="16"/>
  <c r="J269" i="16"/>
  <c r="J270" i="16"/>
  <c r="J462" i="2"/>
  <c r="J471" i="2"/>
  <c r="J470" i="2"/>
  <c r="J474" i="2"/>
  <c r="M457" i="2"/>
  <c r="M458" i="2" s="1"/>
  <c r="J582" i="16"/>
  <c r="J568" i="16"/>
  <c r="J584" i="16"/>
  <c r="J571" i="16"/>
  <c r="J570" i="16"/>
  <c r="J918" i="2"/>
  <c r="J562" i="16"/>
  <c r="J578" i="16"/>
  <c r="J565" i="16"/>
  <c r="J576" i="16"/>
  <c r="AL411" i="2"/>
  <c r="J476" i="2"/>
  <c r="K388" i="2"/>
  <c r="K391" i="2"/>
  <c r="J585" i="16"/>
  <c r="J572" i="16"/>
  <c r="M409" i="2"/>
  <c r="J472" i="2"/>
  <c r="J473" i="2"/>
  <c r="J586" i="16"/>
  <c r="J579" i="16"/>
  <c r="J342" i="16"/>
  <c r="J344" i="16"/>
  <c r="J343" i="16"/>
  <c r="M82" i="11"/>
  <c r="J389" i="2"/>
  <c r="AC411" i="2"/>
  <c r="AK411" i="2"/>
  <c r="AF410" i="2"/>
  <c r="K408" i="2"/>
  <c r="K396" i="2"/>
  <c r="K372" i="2"/>
  <c r="Q535" i="2"/>
  <c r="J411" i="2"/>
  <c r="M50" i="3"/>
  <c r="Q522" i="16"/>
  <c r="L48" i="11"/>
  <c r="F67" i="3"/>
  <c r="J739" i="2"/>
  <c r="J739" i="16"/>
  <c r="E26" i="11"/>
  <c r="F26" i="3"/>
  <c r="J222" i="2"/>
  <c r="E21" i="11"/>
  <c r="J276" i="16"/>
  <c r="AF411" i="2"/>
  <c r="AF408" i="2"/>
  <c r="J396" i="2"/>
  <c r="AH409" i="2"/>
  <c r="AI408" i="2"/>
  <c r="AI410" i="2"/>
  <c r="K373" i="2"/>
  <c r="J410" i="2"/>
  <c r="AL408" i="2"/>
  <c r="F61" i="3"/>
  <c r="J666" i="16"/>
  <c r="J667" i="16" s="1"/>
  <c r="J666" i="2"/>
  <c r="J667" i="2" s="1"/>
  <c r="E20" i="11"/>
  <c r="R1001" i="16"/>
  <c r="R1002" i="16" s="1"/>
  <c r="AH411" i="2"/>
  <c r="J392" i="2"/>
  <c r="AI407" i="2"/>
  <c r="L459" i="2"/>
  <c r="K390" i="2"/>
  <c r="J407" i="2"/>
  <c r="J569" i="16"/>
  <c r="J563" i="16"/>
  <c r="J581" i="16"/>
  <c r="X411" i="2"/>
  <c r="J394" i="2"/>
  <c r="AI411" i="2"/>
  <c r="L458" i="2"/>
  <c r="J408" i="2"/>
  <c r="F73" i="3"/>
  <c r="J795" i="2"/>
  <c r="E91" i="11"/>
  <c r="J798" i="16"/>
  <c r="J799" i="16" s="1"/>
  <c r="F89" i="3"/>
  <c r="J980" i="2"/>
  <c r="E58" i="11"/>
  <c r="J987" i="16"/>
  <c r="F35" i="3"/>
  <c r="J345" i="16"/>
  <c r="J378" i="2"/>
  <c r="E31" i="11"/>
  <c r="F52" i="3"/>
  <c r="J557" i="2"/>
  <c r="E44" i="11"/>
  <c r="J550" i="16"/>
  <c r="K409" i="2"/>
  <c r="K411" i="2"/>
  <c r="K407" i="2"/>
  <c r="AK409" i="2"/>
  <c r="AK410" i="2"/>
  <c r="R995" i="2"/>
  <c r="R996" i="2"/>
  <c r="R997" i="2"/>
  <c r="F96" i="3"/>
  <c r="J1016" i="2"/>
  <c r="E95" i="11"/>
  <c r="J1025" i="16"/>
  <c r="S410" i="2"/>
  <c r="S411" i="2"/>
  <c r="S408" i="2"/>
  <c r="S407" i="2"/>
  <c r="S409" i="2"/>
  <c r="M38" i="3"/>
  <c r="Q406" i="2"/>
  <c r="L88" i="11"/>
  <c r="Q374" i="16"/>
  <c r="F77" i="3"/>
  <c r="J810" i="2"/>
  <c r="J814" i="16"/>
  <c r="E74" i="11"/>
  <c r="F78" i="3"/>
  <c r="J814" i="2"/>
  <c r="E67" i="11"/>
  <c r="J818" i="16"/>
  <c r="F66" i="3"/>
  <c r="J733" i="2"/>
  <c r="J733" i="16"/>
  <c r="E60" i="11"/>
  <c r="U408" i="2"/>
  <c r="U409" i="2"/>
  <c r="K268" i="16"/>
  <c r="F19" i="11"/>
  <c r="F72" i="3"/>
  <c r="J790" i="2"/>
  <c r="E57" i="11"/>
  <c r="J793" i="16"/>
  <c r="F47" i="3"/>
  <c r="J506" i="2"/>
  <c r="J492" i="16"/>
  <c r="E59" i="11"/>
  <c r="AH407" i="2"/>
  <c r="AH410" i="2"/>
  <c r="X407" i="2"/>
  <c r="X410" i="2"/>
  <c r="F83" i="3"/>
  <c r="J834" i="2"/>
  <c r="J841" i="16"/>
  <c r="E77" i="11"/>
  <c r="K606" i="2"/>
  <c r="K615" i="2"/>
  <c r="K635" i="2"/>
  <c r="K619" i="2"/>
  <c r="K636" i="2"/>
  <c r="K642" i="2"/>
  <c r="K620" i="2"/>
  <c r="K647" i="2"/>
  <c r="K626" i="2"/>
  <c r="K631" i="2"/>
  <c r="K646" i="2"/>
  <c r="K610" i="2"/>
  <c r="K630" i="2"/>
  <c r="K640" i="2"/>
  <c r="K624" i="2"/>
  <c r="O93" i="3"/>
  <c r="S1003" i="2"/>
  <c r="S1010" i="16"/>
  <c r="N92" i="11"/>
  <c r="J391" i="2"/>
  <c r="J395" i="2"/>
  <c r="F90" i="3"/>
  <c r="J984" i="2"/>
  <c r="J991" i="16"/>
  <c r="E86" i="11"/>
  <c r="K633" i="2"/>
  <c r="K609" i="2"/>
  <c r="K611" i="2"/>
  <c r="K643" i="2"/>
  <c r="F75" i="3"/>
  <c r="J798" i="2"/>
  <c r="J799" i="2" s="1"/>
  <c r="J802" i="16"/>
  <c r="J803" i="16" s="1"/>
  <c r="E97" i="11"/>
  <c r="L370" i="2"/>
  <c r="L338" i="16"/>
  <c r="G7" i="11"/>
  <c r="H5" i="10" s="1"/>
  <c r="F84" i="3"/>
  <c r="J860" i="2"/>
  <c r="J867" i="16"/>
  <c r="E41" i="11"/>
  <c r="F95" i="3"/>
  <c r="J1006" i="2"/>
  <c r="E83" i="11"/>
  <c r="J1015" i="16"/>
  <c r="M93" i="3"/>
  <c r="Q1010" i="16"/>
  <c r="L92" i="11"/>
  <c r="O69" i="3"/>
  <c r="N66" i="11"/>
  <c r="S758" i="2"/>
  <c r="S760" i="16"/>
  <c r="F46" i="3"/>
  <c r="J482" i="2"/>
  <c r="J466" i="16"/>
  <c r="E32" i="11"/>
  <c r="H36" i="3"/>
  <c r="L387" i="2"/>
  <c r="L355" i="16"/>
  <c r="G81" i="11"/>
  <c r="F79" i="3"/>
  <c r="J823" i="16"/>
  <c r="J824" i="16" s="1"/>
  <c r="E71" i="11"/>
  <c r="J819" i="2"/>
  <c r="J820" i="2" s="1"/>
  <c r="F92" i="3"/>
  <c r="J1005" i="16"/>
  <c r="E84" i="11"/>
  <c r="J998" i="2"/>
  <c r="F48" i="3"/>
  <c r="J522" i="2"/>
  <c r="J510" i="16"/>
  <c r="E73" i="11"/>
  <c r="J1022" i="2"/>
  <c r="J1031" i="16"/>
  <c r="F97" i="3"/>
  <c r="E68" i="11"/>
  <c r="F40" i="3"/>
  <c r="J416" i="2"/>
  <c r="J384" i="16"/>
  <c r="E43" i="11"/>
  <c r="J679" i="2"/>
  <c r="J679" i="16"/>
  <c r="E50" i="11"/>
  <c r="F64" i="3"/>
  <c r="F54" i="3"/>
  <c r="J562" i="2"/>
  <c r="J563" i="2" s="1"/>
  <c r="J555" i="16"/>
  <c r="E99" i="11"/>
  <c r="G37" i="3"/>
  <c r="K397" i="2"/>
  <c r="F38" i="11"/>
  <c r="K365" i="16"/>
  <c r="X839" i="16"/>
  <c r="X840" i="16"/>
  <c r="X838" i="16"/>
  <c r="F31" i="3"/>
  <c r="J355" i="2"/>
  <c r="J307" i="16"/>
  <c r="E39" i="11"/>
  <c r="F45" i="3"/>
  <c r="J477" i="2"/>
  <c r="J461" i="16"/>
  <c r="E62" i="11"/>
  <c r="F87" i="3"/>
  <c r="J929" i="2"/>
  <c r="E52" i="11"/>
  <c r="J936" i="16"/>
  <c r="H25" i="3"/>
  <c r="L218" i="2"/>
  <c r="G19" i="11"/>
  <c r="L268" i="16"/>
  <c r="F60" i="3"/>
  <c r="J653" i="2"/>
  <c r="J652" i="16"/>
  <c r="E56" i="11"/>
  <c r="M89" i="11"/>
  <c r="J227" i="2"/>
  <c r="F27" i="3"/>
  <c r="J281" i="16"/>
  <c r="E30" i="11"/>
  <c r="F88" i="3"/>
  <c r="J945" i="16"/>
  <c r="J938" i="2"/>
  <c r="E35" i="11"/>
  <c r="G34" i="3"/>
  <c r="K374" i="2"/>
  <c r="F25" i="11"/>
  <c r="K341" i="16"/>
  <c r="F102" i="3"/>
  <c r="J1038" i="2"/>
  <c r="E94" i="11"/>
  <c r="J1047" i="16"/>
  <c r="U82" i="3"/>
  <c r="Y833" i="2"/>
  <c r="Y837" i="16"/>
  <c r="T90" i="11"/>
  <c r="J43" i="3"/>
  <c r="N457" i="2"/>
  <c r="N425" i="16"/>
  <c r="F70" i="3"/>
  <c r="J759" i="2"/>
  <c r="J761" i="16"/>
  <c r="E29" i="11"/>
  <c r="F51" i="3"/>
  <c r="J539" i="2"/>
  <c r="J532" i="16"/>
  <c r="E55" i="11"/>
  <c r="F42" i="3"/>
  <c r="J434" i="2"/>
  <c r="J402" i="16"/>
  <c r="E63" i="11"/>
  <c r="F41" i="3"/>
  <c r="J420" i="2"/>
  <c r="E45" i="11"/>
  <c r="J388" i="16"/>
  <c r="F39" i="3"/>
  <c r="J412" i="2"/>
  <c r="J380" i="16"/>
  <c r="E64" i="11"/>
  <c r="F71" i="3"/>
  <c r="J771" i="2"/>
  <c r="J774" i="16"/>
  <c r="E33" i="11"/>
  <c r="K564" i="16"/>
  <c r="K570" i="16"/>
  <c r="K576" i="16"/>
  <c r="K582" i="16"/>
  <c r="K565" i="16"/>
  <c r="K571" i="16"/>
  <c r="K577" i="16"/>
  <c r="K583" i="16"/>
  <c r="K566" i="16"/>
  <c r="K572" i="16"/>
  <c r="K578" i="16"/>
  <c r="K584" i="16"/>
  <c r="K567" i="16"/>
  <c r="K573" i="16"/>
  <c r="K579" i="16"/>
  <c r="K585" i="16"/>
  <c r="K575" i="16"/>
  <c r="K569" i="16"/>
  <c r="K562" i="16"/>
  <c r="K580" i="16"/>
  <c r="K563" i="16"/>
  <c r="K581" i="16"/>
  <c r="K568" i="16"/>
  <c r="K586" i="16"/>
  <c r="K574" i="16"/>
  <c r="F59" i="3"/>
  <c r="J648" i="2"/>
  <c r="J645" i="16"/>
  <c r="E49" i="11"/>
  <c r="F101" i="3"/>
  <c r="J1035" i="2"/>
  <c r="J1044" i="16"/>
  <c r="E72" i="11"/>
  <c r="F76" i="3"/>
  <c r="J800" i="2"/>
  <c r="E85" i="11"/>
  <c r="J804" i="16"/>
  <c r="O50" i="3"/>
  <c r="S533" i="2"/>
  <c r="N48" i="11"/>
  <c r="S522" i="16"/>
  <c r="AN565" i="2"/>
  <c r="AN569" i="2"/>
  <c r="AN573" i="2"/>
  <c r="AN577" i="2"/>
  <c r="AN581" i="2"/>
  <c r="AN585" i="2"/>
  <c r="AN589" i="2"/>
  <c r="AN566" i="2"/>
  <c r="AN570" i="2"/>
  <c r="AN574" i="2"/>
  <c r="AN578" i="2"/>
  <c r="AN582" i="2"/>
  <c r="AN586" i="2"/>
  <c r="AN567" i="2"/>
  <c r="AN571" i="2"/>
  <c r="AN575" i="2"/>
  <c r="AN579" i="2"/>
  <c r="AN583" i="2"/>
  <c r="AN587" i="2"/>
  <c r="AN568" i="2"/>
  <c r="AN572" i="2"/>
  <c r="AN576" i="2"/>
  <c r="AN580" i="2"/>
  <c r="AN584" i="2"/>
  <c r="AN588" i="2"/>
  <c r="R1044" i="2" l="1"/>
  <c r="M65" i="11"/>
  <c r="R1042" i="16"/>
  <c r="R1043" i="16" s="1"/>
  <c r="R1051" i="16"/>
  <c r="R1053" i="16" s="1"/>
  <c r="Q1002" i="16"/>
  <c r="Q997" i="2"/>
  <c r="R837" i="16"/>
  <c r="R838" i="16" s="1"/>
  <c r="R832" i="2"/>
  <c r="R835" i="16"/>
  <c r="R836" i="16" s="1"/>
  <c r="M90" i="11"/>
  <c r="Q1004" i="16"/>
  <c r="Q995" i="2"/>
  <c r="M101" i="11"/>
  <c r="R1040" i="16"/>
  <c r="R1041" i="16" s="1"/>
  <c r="K675" i="2"/>
  <c r="G69" i="11"/>
  <c r="H85" i="3"/>
  <c r="M916" i="2" s="1"/>
  <c r="L923" i="16"/>
  <c r="L924" i="16" s="1"/>
  <c r="K565" i="2"/>
  <c r="K670" i="2"/>
  <c r="K674" i="2"/>
  <c r="K671" i="2"/>
  <c r="K924" i="16"/>
  <c r="G76" i="11"/>
  <c r="K677" i="2"/>
  <c r="K531" i="2"/>
  <c r="K530" i="2"/>
  <c r="K532" i="2"/>
  <c r="I63" i="3"/>
  <c r="H79" i="11"/>
  <c r="M678" i="16"/>
  <c r="M678" i="2"/>
  <c r="K633" i="16"/>
  <c r="K612" i="16"/>
  <c r="K607" i="16"/>
  <c r="K606" i="16"/>
  <c r="K617" i="16"/>
  <c r="K615" i="16"/>
  <c r="K609" i="16"/>
  <c r="K610" i="16"/>
  <c r="K642" i="16"/>
  <c r="K636" i="16"/>
  <c r="K623" i="16"/>
  <c r="K622" i="16"/>
  <c r="K616" i="16"/>
  <c r="K618" i="16"/>
  <c r="K627" i="16"/>
  <c r="K629" i="16"/>
  <c r="K624" i="16"/>
  <c r="K620" i="16"/>
  <c r="K613" i="16"/>
  <c r="K640" i="16"/>
  <c r="K630" i="16"/>
  <c r="K625" i="16"/>
  <c r="K643" i="16"/>
  <c r="K635" i="16"/>
  <c r="K637" i="16"/>
  <c r="K631" i="16"/>
  <c r="K632" i="16"/>
  <c r="K628" i="16"/>
  <c r="K634" i="16"/>
  <c r="K611" i="16"/>
  <c r="K608" i="16"/>
  <c r="K602" i="16"/>
  <c r="K603" i="16"/>
  <c r="K626" i="16"/>
  <c r="K605" i="16"/>
  <c r="K641" i="16"/>
  <c r="K644" i="16"/>
  <c r="K638" i="16"/>
  <c r="K639" i="16"/>
  <c r="K619" i="16"/>
  <c r="K614" i="16"/>
  <c r="K621" i="16"/>
  <c r="K604" i="16"/>
  <c r="G40" i="11"/>
  <c r="L604" i="2"/>
  <c r="L601" i="16"/>
  <c r="K458" i="16"/>
  <c r="K454" i="16"/>
  <c r="K460" i="16"/>
  <c r="K446" i="16"/>
  <c r="K580" i="2"/>
  <c r="K584" i="2"/>
  <c r="K588" i="2"/>
  <c r="K448" i="16"/>
  <c r="K447" i="16"/>
  <c r="K456" i="16"/>
  <c r="K452" i="16"/>
  <c r="K453" i="16"/>
  <c r="K450" i="16"/>
  <c r="K455" i="16"/>
  <c r="K459" i="16"/>
  <c r="K457" i="16"/>
  <c r="K449" i="16"/>
  <c r="R1004" i="16"/>
  <c r="J1037" i="16"/>
  <c r="J1039" i="16"/>
  <c r="J1038" i="16"/>
  <c r="G80" i="3"/>
  <c r="K825" i="16"/>
  <c r="K821" i="2"/>
  <c r="F53" i="11"/>
  <c r="J751" i="16"/>
  <c r="J758" i="16"/>
  <c r="J752" i="16"/>
  <c r="J744" i="16"/>
  <c r="J754" i="16"/>
  <c r="J749" i="16"/>
  <c r="J743" i="16"/>
  <c r="J748" i="16"/>
  <c r="J742" i="16"/>
  <c r="J757" i="16"/>
  <c r="J755" i="16"/>
  <c r="J759" i="16"/>
  <c r="J745" i="16"/>
  <c r="J753" i="16"/>
  <c r="J747" i="16"/>
  <c r="J746" i="16"/>
  <c r="J750" i="16"/>
  <c r="J741" i="16"/>
  <c r="J756" i="16"/>
  <c r="J593" i="16"/>
  <c r="J599" i="16"/>
  <c r="J596" i="16"/>
  <c r="J597" i="16"/>
  <c r="J592" i="16"/>
  <c r="J594" i="16"/>
  <c r="J595" i="16"/>
  <c r="J598" i="16"/>
  <c r="J600" i="16"/>
  <c r="J1029" i="2"/>
  <c r="J1030" i="2"/>
  <c r="J1028" i="2"/>
  <c r="J1061" i="16"/>
  <c r="J1062" i="16"/>
  <c r="J1059" i="16"/>
  <c r="J1058" i="16"/>
  <c r="J1057" i="16"/>
  <c r="J1060" i="16"/>
  <c r="J1055" i="16"/>
  <c r="J1056" i="16"/>
  <c r="J744" i="2"/>
  <c r="J757" i="2"/>
  <c r="J743" i="2"/>
  <c r="J746" i="2"/>
  <c r="J748" i="2"/>
  <c r="J752" i="2"/>
  <c r="J749" i="2"/>
  <c r="J756" i="2"/>
  <c r="J745" i="2"/>
  <c r="J755" i="2"/>
  <c r="J741" i="2"/>
  <c r="J753" i="2"/>
  <c r="J754" i="2"/>
  <c r="J751" i="2"/>
  <c r="J750" i="2"/>
  <c r="J742" i="2"/>
  <c r="J747" i="2"/>
  <c r="G86" i="3"/>
  <c r="K926" i="16"/>
  <c r="K919" i="2"/>
  <c r="F96" i="11"/>
  <c r="J922" i="2"/>
  <c r="J925" i="2"/>
  <c r="J927" i="2"/>
  <c r="J921" i="2"/>
  <c r="J920" i="2"/>
  <c r="J923" i="2"/>
  <c r="J926" i="2"/>
  <c r="J928" i="2"/>
  <c r="J924" i="2"/>
  <c r="G57" i="3"/>
  <c r="F47" i="11"/>
  <c r="K591" i="16"/>
  <c r="K594" i="2"/>
  <c r="G98" i="3"/>
  <c r="K1036" i="16"/>
  <c r="F75" i="11"/>
  <c r="K1027" i="2"/>
  <c r="H74" i="3"/>
  <c r="L800" i="16"/>
  <c r="L801" i="16" s="1"/>
  <c r="G78" i="11"/>
  <c r="L796" i="2"/>
  <c r="L797" i="2" s="1"/>
  <c r="J1052" i="2"/>
  <c r="J1053" i="2"/>
  <c r="J1048" i="2"/>
  <c r="J1049" i="2"/>
  <c r="J1050" i="2"/>
  <c r="J1047" i="2"/>
  <c r="J1051" i="2"/>
  <c r="J1046" i="2"/>
  <c r="J1054" i="2"/>
  <c r="G68" i="3"/>
  <c r="K740" i="2"/>
  <c r="K740" i="16"/>
  <c r="F34" i="11"/>
  <c r="K676" i="2"/>
  <c r="K669" i="2"/>
  <c r="K673" i="2"/>
  <c r="K673" i="16"/>
  <c r="K675" i="16"/>
  <c r="K677" i="16"/>
  <c r="K669" i="16"/>
  <c r="K676" i="16"/>
  <c r="K670" i="16"/>
  <c r="K671" i="16"/>
  <c r="K672" i="16"/>
  <c r="K674" i="16"/>
  <c r="G70" i="11"/>
  <c r="L445" i="16"/>
  <c r="H44" i="3"/>
  <c r="L461" i="2"/>
  <c r="L517" i="16"/>
  <c r="G27" i="11"/>
  <c r="L528" i="2"/>
  <c r="J831" i="16"/>
  <c r="J832" i="16"/>
  <c r="J830" i="16"/>
  <c r="J833" i="16"/>
  <c r="J828" i="16"/>
  <c r="J826" i="16"/>
  <c r="J829" i="16"/>
  <c r="J834" i="16"/>
  <c r="J827" i="16"/>
  <c r="G104" i="3"/>
  <c r="K1045" i="2"/>
  <c r="K1054" i="16"/>
  <c r="F54" i="11"/>
  <c r="K220" i="2"/>
  <c r="J825" i="2"/>
  <c r="J830" i="2"/>
  <c r="J828" i="2"/>
  <c r="J826" i="2"/>
  <c r="J831" i="2"/>
  <c r="J822" i="2"/>
  <c r="J827" i="2"/>
  <c r="J823" i="2"/>
  <c r="J824" i="2"/>
  <c r="J829" i="2"/>
  <c r="J930" i="16"/>
  <c r="J934" i="16"/>
  <c r="J933" i="16"/>
  <c r="J929" i="16"/>
  <c r="J935" i="16"/>
  <c r="J931" i="16"/>
  <c r="J928" i="16"/>
  <c r="J932" i="16"/>
  <c r="J927" i="16"/>
  <c r="H62" i="3"/>
  <c r="L668" i="16"/>
  <c r="G51" i="11"/>
  <c r="L668" i="2"/>
  <c r="K570" i="2"/>
  <c r="K587" i="2"/>
  <c r="K585" i="2"/>
  <c r="K219" i="2"/>
  <c r="K578" i="2"/>
  <c r="K577" i="2"/>
  <c r="M432" i="16"/>
  <c r="L561" i="16"/>
  <c r="L564" i="16" s="1"/>
  <c r="M433" i="16"/>
  <c r="L564" i="2"/>
  <c r="L566" i="2" s="1"/>
  <c r="K581" i="2"/>
  <c r="M427" i="16"/>
  <c r="K583" i="2"/>
  <c r="K582" i="2"/>
  <c r="K586" i="2"/>
  <c r="K569" i="2"/>
  <c r="K573" i="2"/>
  <c r="K917" i="2"/>
  <c r="L916" i="2"/>
  <c r="L917" i="2" s="1"/>
  <c r="S32" i="3"/>
  <c r="W369" i="2"/>
  <c r="R28" i="11"/>
  <c r="M28" i="11"/>
  <c r="R369" i="2"/>
  <c r="K576" i="2"/>
  <c r="K579" i="2"/>
  <c r="K572" i="2"/>
  <c r="K566" i="2"/>
  <c r="K571" i="2"/>
  <c r="K574" i="2"/>
  <c r="K568" i="2"/>
  <c r="K575" i="2"/>
  <c r="K589" i="2"/>
  <c r="M438" i="16"/>
  <c r="M429" i="16"/>
  <c r="M436" i="16"/>
  <c r="M430" i="16"/>
  <c r="M444" i="16"/>
  <c r="M426" i="16"/>
  <c r="M440" i="16"/>
  <c r="M431" i="16"/>
  <c r="M437" i="16"/>
  <c r="M434" i="16"/>
  <c r="M443" i="16"/>
  <c r="M435" i="16"/>
  <c r="M428" i="16"/>
  <c r="M441" i="16"/>
  <c r="M442" i="16"/>
  <c r="R1003" i="16"/>
  <c r="M460" i="2"/>
  <c r="M459" i="2"/>
  <c r="G73" i="3"/>
  <c r="F91" i="11"/>
  <c r="K795" i="2"/>
  <c r="K798" i="16"/>
  <c r="K799" i="16" s="1"/>
  <c r="G67" i="3"/>
  <c r="K739" i="16"/>
  <c r="K739" i="2"/>
  <c r="F26" i="11"/>
  <c r="R533" i="2"/>
  <c r="M48" i="11"/>
  <c r="R522" i="16"/>
  <c r="J279" i="16"/>
  <c r="J277" i="16"/>
  <c r="J278" i="16"/>
  <c r="J280" i="16"/>
  <c r="J223" i="2"/>
  <c r="J225" i="2"/>
  <c r="J226" i="2"/>
  <c r="J224" i="2"/>
  <c r="K222" i="2"/>
  <c r="K276" i="16"/>
  <c r="F21" i="11"/>
  <c r="G26" i="3"/>
  <c r="Q523" i="16"/>
  <c r="Q529" i="16"/>
  <c r="Q527" i="16"/>
  <c r="Q528" i="16"/>
  <c r="Q530" i="16"/>
  <c r="Q531" i="16"/>
  <c r="Q525" i="16"/>
  <c r="Q524" i="16"/>
  <c r="Q526" i="16"/>
  <c r="G61" i="3"/>
  <c r="K666" i="2"/>
  <c r="K667" i="2" s="1"/>
  <c r="K666" i="16"/>
  <c r="K667" i="16" s="1"/>
  <c r="F20" i="11"/>
  <c r="J988" i="16"/>
  <c r="J989" i="16"/>
  <c r="J990" i="16"/>
  <c r="G52" i="3"/>
  <c r="K557" i="2"/>
  <c r="K550" i="16"/>
  <c r="F44" i="11"/>
  <c r="J795" i="16"/>
  <c r="J794" i="16"/>
  <c r="J796" i="16"/>
  <c r="J797" i="16"/>
  <c r="G78" i="3"/>
  <c r="K814" i="2"/>
  <c r="K818" i="16"/>
  <c r="F67" i="11"/>
  <c r="J842" i="2"/>
  <c r="J852" i="2"/>
  <c r="J858" i="2"/>
  <c r="J843" i="2"/>
  <c r="J850" i="2"/>
  <c r="J856" i="2"/>
  <c r="J840" i="2"/>
  <c r="J855" i="2"/>
  <c r="J835" i="2"/>
  <c r="J851" i="2"/>
  <c r="J847" i="2"/>
  <c r="J844" i="2"/>
  <c r="J848" i="2"/>
  <c r="J837" i="2"/>
  <c r="J846" i="2"/>
  <c r="J853" i="2"/>
  <c r="J859" i="2"/>
  <c r="J838" i="2"/>
  <c r="J836" i="2"/>
  <c r="J845" i="2"/>
  <c r="J841" i="2"/>
  <c r="J839" i="2"/>
  <c r="J849" i="2"/>
  <c r="J854" i="2"/>
  <c r="J857" i="2"/>
  <c r="J794" i="2"/>
  <c r="J792" i="2"/>
  <c r="J791" i="2"/>
  <c r="J793" i="2"/>
  <c r="J983" i="2"/>
  <c r="J982" i="2"/>
  <c r="J981" i="2"/>
  <c r="J815" i="2"/>
  <c r="J817" i="2"/>
  <c r="J816" i="2"/>
  <c r="J818" i="2"/>
  <c r="G83" i="3"/>
  <c r="K834" i="2"/>
  <c r="F77" i="11"/>
  <c r="K841" i="16"/>
  <c r="J493" i="16"/>
  <c r="J499" i="16"/>
  <c r="J505" i="16"/>
  <c r="J494" i="16"/>
  <c r="J500" i="16"/>
  <c r="J506" i="16"/>
  <c r="J502" i="16"/>
  <c r="J495" i="16"/>
  <c r="J503" i="16"/>
  <c r="J496" i="16"/>
  <c r="J504" i="16"/>
  <c r="J497" i="16"/>
  <c r="J507" i="16"/>
  <c r="J498" i="16"/>
  <c r="J501" i="16"/>
  <c r="J508" i="16"/>
  <c r="J509" i="16"/>
  <c r="G72" i="3"/>
  <c r="K790" i="2"/>
  <c r="K793" i="16"/>
  <c r="F57" i="11"/>
  <c r="J734" i="16"/>
  <c r="J737" i="16"/>
  <c r="J738" i="16"/>
  <c r="J735" i="16"/>
  <c r="J736" i="16"/>
  <c r="J815" i="16"/>
  <c r="J816" i="16"/>
  <c r="J817" i="16"/>
  <c r="Q408" i="2"/>
  <c r="Q410" i="2"/>
  <c r="Q411" i="2"/>
  <c r="Q409" i="2"/>
  <c r="Q407" i="2"/>
  <c r="J382" i="2"/>
  <c r="J380" i="2"/>
  <c r="J383" i="2"/>
  <c r="J381" i="2"/>
  <c r="J386" i="2"/>
  <c r="J379" i="2"/>
  <c r="J384" i="2"/>
  <c r="J385" i="2"/>
  <c r="G89" i="3"/>
  <c r="K980" i="2"/>
  <c r="K987" i="16"/>
  <c r="F58" i="11"/>
  <c r="Q378" i="16"/>
  <c r="Q379" i="16"/>
  <c r="Q375" i="16"/>
  <c r="Q377" i="16"/>
  <c r="Q376" i="16"/>
  <c r="J514" i="2"/>
  <c r="J508" i="2"/>
  <c r="J517" i="2"/>
  <c r="J515" i="2"/>
  <c r="J513" i="2"/>
  <c r="J518" i="2"/>
  <c r="J509" i="2"/>
  <c r="J521" i="2"/>
  <c r="J519" i="2"/>
  <c r="J507" i="2"/>
  <c r="J512" i="2"/>
  <c r="J511" i="2"/>
  <c r="J510" i="2"/>
  <c r="J516" i="2"/>
  <c r="J520" i="2"/>
  <c r="J735" i="2"/>
  <c r="J737" i="2"/>
  <c r="J736" i="2"/>
  <c r="J734" i="2"/>
  <c r="J738" i="2"/>
  <c r="J819" i="16"/>
  <c r="J820" i="16"/>
  <c r="J822" i="16"/>
  <c r="J821" i="16"/>
  <c r="J811" i="2"/>
  <c r="J813" i="2"/>
  <c r="J812" i="2"/>
  <c r="R406" i="2"/>
  <c r="R374" i="16"/>
  <c r="M88" i="11"/>
  <c r="J1027" i="16"/>
  <c r="J1028" i="16"/>
  <c r="J1030" i="16"/>
  <c r="J1029" i="16"/>
  <c r="J1026" i="16"/>
  <c r="J349" i="16"/>
  <c r="J350" i="16"/>
  <c r="J351" i="16"/>
  <c r="J352" i="16"/>
  <c r="J346" i="16"/>
  <c r="J347" i="16"/>
  <c r="J348" i="16"/>
  <c r="J353" i="16"/>
  <c r="J354" i="16"/>
  <c r="J1018" i="2"/>
  <c r="J1017" i="2"/>
  <c r="J1020" i="2"/>
  <c r="J1019" i="2"/>
  <c r="J1021" i="2"/>
  <c r="J846" i="16"/>
  <c r="J852" i="16"/>
  <c r="J858" i="16"/>
  <c r="J864" i="16"/>
  <c r="J847" i="16"/>
  <c r="J853" i="16"/>
  <c r="J859" i="16"/>
  <c r="J865" i="16"/>
  <c r="J842" i="16"/>
  <c r="J850" i="16"/>
  <c r="J860" i="16"/>
  <c r="J844" i="16"/>
  <c r="J854" i="16"/>
  <c r="J862" i="16"/>
  <c r="J845" i="16"/>
  <c r="J863" i="16"/>
  <c r="J855" i="16"/>
  <c r="J849" i="16"/>
  <c r="J843" i="16"/>
  <c r="J851" i="16"/>
  <c r="J861" i="16"/>
  <c r="J866" i="16"/>
  <c r="J856" i="16"/>
  <c r="J857" i="16"/>
  <c r="J848" i="16"/>
  <c r="G96" i="3"/>
  <c r="K1016" i="2"/>
  <c r="K1025" i="16"/>
  <c r="F95" i="11"/>
  <c r="G47" i="3"/>
  <c r="K506" i="2"/>
  <c r="K492" i="16"/>
  <c r="F59" i="11"/>
  <c r="K269" i="16"/>
  <c r="K270" i="16"/>
  <c r="K275" i="16"/>
  <c r="K273" i="16"/>
  <c r="K271" i="16"/>
  <c r="K272" i="16"/>
  <c r="K274" i="16"/>
  <c r="G66" i="3"/>
  <c r="K733" i="2"/>
  <c r="K733" i="16"/>
  <c r="F60" i="11"/>
  <c r="G77" i="3"/>
  <c r="K810" i="2"/>
  <c r="K814" i="16"/>
  <c r="F74" i="11"/>
  <c r="G35" i="3"/>
  <c r="K378" i="2"/>
  <c r="K345" i="16"/>
  <c r="F31" i="11"/>
  <c r="L360" i="16"/>
  <c r="L361" i="16"/>
  <c r="L356" i="16"/>
  <c r="L362" i="16"/>
  <c r="L357" i="16"/>
  <c r="L363" i="16"/>
  <c r="L358" i="16"/>
  <c r="L359" i="16"/>
  <c r="L364" i="16"/>
  <c r="G46" i="3"/>
  <c r="K482" i="2"/>
  <c r="K466" i="16"/>
  <c r="F32" i="11"/>
  <c r="G95" i="3"/>
  <c r="K1006" i="2"/>
  <c r="K1015" i="16"/>
  <c r="F83" i="11"/>
  <c r="L339" i="16"/>
  <c r="L340" i="16"/>
  <c r="L391" i="2"/>
  <c r="L395" i="2"/>
  <c r="L388" i="2"/>
  <c r="L394" i="2"/>
  <c r="L392" i="2"/>
  <c r="L396" i="2"/>
  <c r="L389" i="2"/>
  <c r="L393" i="2"/>
  <c r="L390" i="2"/>
  <c r="L373" i="2"/>
  <c r="L372" i="2"/>
  <c r="L371" i="2"/>
  <c r="I36" i="3"/>
  <c r="M387" i="2"/>
  <c r="M355" i="16"/>
  <c r="H81" i="11"/>
  <c r="P69" i="3"/>
  <c r="T758" i="2"/>
  <c r="T760" i="16"/>
  <c r="O66" i="11"/>
  <c r="J869" i="16"/>
  <c r="J875" i="16"/>
  <c r="J881" i="16"/>
  <c r="J887" i="16"/>
  <c r="J893" i="16"/>
  <c r="J899" i="16"/>
  <c r="J905" i="16"/>
  <c r="J911" i="16"/>
  <c r="J917" i="16"/>
  <c r="J874" i="16"/>
  <c r="J882" i="16"/>
  <c r="J889" i="16"/>
  <c r="J896" i="16"/>
  <c r="J903" i="16"/>
  <c r="J910" i="16"/>
  <c r="J918" i="16"/>
  <c r="J868" i="16"/>
  <c r="J876" i="16"/>
  <c r="J883" i="16"/>
  <c r="J890" i="16"/>
  <c r="J897" i="16"/>
  <c r="J904" i="16"/>
  <c r="J912" i="16"/>
  <c r="J919" i="16"/>
  <c r="J870" i="16"/>
  <c r="J877" i="16"/>
  <c r="J884" i="16"/>
  <c r="J891" i="16"/>
  <c r="J898" i="16"/>
  <c r="J906" i="16"/>
  <c r="J913" i="16"/>
  <c r="J920" i="16"/>
  <c r="J873" i="16"/>
  <c r="J888" i="16"/>
  <c r="J902" i="16"/>
  <c r="J916" i="16"/>
  <c r="J871" i="16"/>
  <c r="J878" i="16"/>
  <c r="J885" i="16"/>
  <c r="J892" i="16"/>
  <c r="J900" i="16"/>
  <c r="J907" i="16"/>
  <c r="J914" i="16"/>
  <c r="J921" i="16"/>
  <c r="J872" i="16"/>
  <c r="J879" i="16"/>
  <c r="J886" i="16"/>
  <c r="J894" i="16"/>
  <c r="J901" i="16"/>
  <c r="J908" i="16"/>
  <c r="J915" i="16"/>
  <c r="J922" i="16"/>
  <c r="J880" i="16"/>
  <c r="J895" i="16"/>
  <c r="J909" i="16"/>
  <c r="I33" i="3"/>
  <c r="M370" i="2"/>
  <c r="H7" i="11"/>
  <c r="J5" i="10" s="1"/>
  <c r="I2" i="3"/>
  <c r="M338" i="16"/>
  <c r="J1017" i="16"/>
  <c r="J1023" i="16"/>
  <c r="J1018" i="16"/>
  <c r="J1024" i="16"/>
  <c r="J1019" i="16"/>
  <c r="J1016" i="16"/>
  <c r="J1020" i="16"/>
  <c r="J1021" i="16"/>
  <c r="J1022" i="16"/>
  <c r="J863" i="2"/>
  <c r="J895" i="2"/>
  <c r="J879" i="2"/>
  <c r="J892" i="2"/>
  <c r="J908" i="2"/>
  <c r="J874" i="2"/>
  <c r="J867" i="2"/>
  <c r="J915" i="2"/>
  <c r="J902" i="2"/>
  <c r="J868" i="2"/>
  <c r="J872" i="2"/>
  <c r="J882" i="2"/>
  <c r="J875" i="2"/>
  <c r="J862" i="2"/>
  <c r="J910" i="2"/>
  <c r="J884" i="2"/>
  <c r="J888" i="2"/>
  <c r="J897" i="2"/>
  <c r="J873" i="2"/>
  <c r="J890" i="2"/>
  <c r="J883" i="2"/>
  <c r="J870" i="2"/>
  <c r="J864" i="2"/>
  <c r="J900" i="2"/>
  <c r="J904" i="2"/>
  <c r="J893" i="2"/>
  <c r="J869" i="2"/>
  <c r="J898" i="2"/>
  <c r="J891" i="2"/>
  <c r="J878" i="2"/>
  <c r="J880" i="2"/>
  <c r="J871" i="2"/>
  <c r="J913" i="2"/>
  <c r="J889" i="2"/>
  <c r="J865" i="2"/>
  <c r="J899" i="2"/>
  <c r="J887" i="2"/>
  <c r="J905" i="2"/>
  <c r="J876" i="2"/>
  <c r="J911" i="2"/>
  <c r="J907" i="2"/>
  <c r="J903" i="2"/>
  <c r="J901" i="2"/>
  <c r="J861" i="2"/>
  <c r="J886" i="2"/>
  <c r="J885" i="2"/>
  <c r="J866" i="2"/>
  <c r="J894" i="2"/>
  <c r="J881" i="2"/>
  <c r="J906" i="2"/>
  <c r="J896" i="2"/>
  <c r="J914" i="2"/>
  <c r="J912" i="2"/>
  <c r="J909" i="2"/>
  <c r="J877" i="2"/>
  <c r="G75" i="3"/>
  <c r="K798" i="2"/>
  <c r="K799" i="2" s="1"/>
  <c r="K802" i="16"/>
  <c r="K803" i="16" s="1"/>
  <c r="F97" i="11"/>
  <c r="J996" i="16"/>
  <c r="J992" i="16"/>
  <c r="J999" i="16"/>
  <c r="J1000" i="16"/>
  <c r="J993" i="16"/>
  <c r="J994" i="16"/>
  <c r="J998" i="16"/>
  <c r="J995" i="16"/>
  <c r="J997" i="16"/>
  <c r="S1011" i="16"/>
  <c r="S1012" i="16"/>
  <c r="J470" i="16"/>
  <c r="J476" i="16"/>
  <c r="J482" i="16"/>
  <c r="J488" i="16"/>
  <c r="J471" i="16"/>
  <c r="J477" i="16"/>
  <c r="J483" i="16"/>
  <c r="J489" i="16"/>
  <c r="J472" i="16"/>
  <c r="J478" i="16"/>
  <c r="J484" i="16"/>
  <c r="J490" i="16"/>
  <c r="J467" i="16"/>
  <c r="J473" i="16"/>
  <c r="J479" i="16"/>
  <c r="J485" i="16"/>
  <c r="J491" i="16"/>
  <c r="J481" i="16"/>
  <c r="J468" i="16"/>
  <c r="J486" i="16"/>
  <c r="J474" i="16"/>
  <c r="J475" i="16"/>
  <c r="J469" i="16"/>
  <c r="J480" i="16"/>
  <c r="J487" i="16"/>
  <c r="Q1012" i="16"/>
  <c r="Q1011" i="16"/>
  <c r="G84" i="3"/>
  <c r="K860" i="2"/>
  <c r="K867" i="16"/>
  <c r="F41" i="11"/>
  <c r="J988" i="2"/>
  <c r="J985" i="2"/>
  <c r="J990" i="2"/>
  <c r="J993" i="2"/>
  <c r="J992" i="2"/>
  <c r="J986" i="2"/>
  <c r="J989" i="2"/>
  <c r="J991" i="2"/>
  <c r="J987" i="2"/>
  <c r="J494" i="2"/>
  <c r="J497" i="2"/>
  <c r="J485" i="2"/>
  <c r="J490" i="2"/>
  <c r="J483" i="2"/>
  <c r="J502" i="2"/>
  <c r="J486" i="2"/>
  <c r="J493" i="2"/>
  <c r="J498" i="2"/>
  <c r="J505" i="2"/>
  <c r="J492" i="2"/>
  <c r="J503" i="2"/>
  <c r="J489" i="2"/>
  <c r="J488" i="2"/>
  <c r="J504" i="2"/>
  <c r="J500" i="2"/>
  <c r="J496" i="2"/>
  <c r="J499" i="2"/>
  <c r="J484" i="2"/>
  <c r="J495" i="2"/>
  <c r="J491" i="2"/>
  <c r="J501" i="2"/>
  <c r="J487" i="2"/>
  <c r="R1003" i="2"/>
  <c r="M92" i="11"/>
  <c r="R1010" i="16"/>
  <c r="J1007" i="2"/>
  <c r="J1012" i="2"/>
  <c r="J1008" i="2"/>
  <c r="J1010" i="2"/>
  <c r="J1013" i="2"/>
  <c r="J1009" i="2"/>
  <c r="J1015" i="2"/>
  <c r="J1014" i="2"/>
  <c r="J1011" i="2"/>
  <c r="G90" i="3"/>
  <c r="K984" i="2"/>
  <c r="K991" i="16"/>
  <c r="F86" i="11"/>
  <c r="P93" i="3"/>
  <c r="O92" i="11"/>
  <c r="T1003" i="2"/>
  <c r="T1010" i="16"/>
  <c r="G71" i="3"/>
  <c r="K771" i="2"/>
  <c r="K774" i="16"/>
  <c r="F33" i="11"/>
  <c r="J654" i="2"/>
  <c r="J656" i="2"/>
  <c r="J657" i="2"/>
  <c r="J660" i="2"/>
  <c r="J664" i="2"/>
  <c r="J665" i="2"/>
  <c r="J661" i="2"/>
  <c r="J659" i="2"/>
  <c r="J655" i="2"/>
  <c r="J658" i="2"/>
  <c r="J663" i="2"/>
  <c r="J662" i="2"/>
  <c r="J680" i="2"/>
  <c r="J682" i="2"/>
  <c r="J683" i="2"/>
  <c r="J681" i="2"/>
  <c r="J684" i="2"/>
  <c r="J523" i="2"/>
  <c r="J526" i="2"/>
  <c r="J527" i="2"/>
  <c r="J525" i="2"/>
  <c r="J524" i="2"/>
  <c r="J1045" i="16"/>
  <c r="J1046" i="16"/>
  <c r="G59" i="3"/>
  <c r="K648" i="2"/>
  <c r="F49" i="11"/>
  <c r="K645" i="16"/>
  <c r="J423" i="2"/>
  <c r="J424" i="2"/>
  <c r="J428" i="2"/>
  <c r="J432" i="2"/>
  <c r="J433" i="2"/>
  <c r="J429" i="2"/>
  <c r="J426" i="2"/>
  <c r="J421" i="2"/>
  <c r="J427" i="2"/>
  <c r="J422" i="2"/>
  <c r="J425" i="2"/>
  <c r="J430" i="2"/>
  <c r="J431" i="2"/>
  <c r="N426" i="16"/>
  <c r="N432" i="16"/>
  <c r="N438" i="16"/>
  <c r="N444" i="16"/>
  <c r="N427" i="16"/>
  <c r="N433" i="16"/>
  <c r="N439" i="16"/>
  <c r="N429" i="16"/>
  <c r="N435" i="16"/>
  <c r="N441" i="16"/>
  <c r="N428" i="16"/>
  <c r="N440" i="16"/>
  <c r="N430" i="16"/>
  <c r="N442" i="16"/>
  <c r="N431" i="16"/>
  <c r="N443" i="16"/>
  <c r="N434" i="16"/>
  <c r="N436" i="16"/>
  <c r="N437" i="16"/>
  <c r="V82" i="3"/>
  <c r="Z833" i="2"/>
  <c r="U90" i="11"/>
  <c r="J939" i="2"/>
  <c r="J940" i="2"/>
  <c r="J948" i="2"/>
  <c r="J956" i="2"/>
  <c r="J964" i="2"/>
  <c r="J972" i="2"/>
  <c r="J979" i="2"/>
  <c r="J941" i="2"/>
  <c r="J949" i="2"/>
  <c r="J957" i="2"/>
  <c r="J965" i="2"/>
  <c r="J973" i="2"/>
  <c r="J942" i="2"/>
  <c r="J950" i="2"/>
  <c r="J958" i="2"/>
  <c r="J966" i="2"/>
  <c r="J974" i="2"/>
  <c r="J944" i="2"/>
  <c r="J952" i="2"/>
  <c r="J960" i="2"/>
  <c r="J968" i="2"/>
  <c r="J976" i="2"/>
  <c r="J954" i="2"/>
  <c r="J978" i="2"/>
  <c r="J961" i="2"/>
  <c r="J962" i="2"/>
  <c r="J945" i="2"/>
  <c r="J969" i="2"/>
  <c r="J977" i="2"/>
  <c r="J946" i="2"/>
  <c r="J953" i="2"/>
  <c r="J970" i="2"/>
  <c r="J955" i="2"/>
  <c r="J975" i="2"/>
  <c r="J951" i="2"/>
  <c r="J963" i="2"/>
  <c r="J959" i="2"/>
  <c r="J967" i="2"/>
  <c r="J947" i="2"/>
  <c r="J971" i="2"/>
  <c r="J943" i="2"/>
  <c r="G27" i="3"/>
  <c r="K227" i="2"/>
  <c r="F30" i="11"/>
  <c r="K281" i="16"/>
  <c r="G60" i="3"/>
  <c r="K653" i="2"/>
  <c r="K652" i="16"/>
  <c r="F56" i="11"/>
  <c r="L270" i="16"/>
  <c r="L271" i="16"/>
  <c r="L273" i="16"/>
  <c r="L272" i="16"/>
  <c r="L274" i="16"/>
  <c r="L275" i="16"/>
  <c r="L269" i="16"/>
  <c r="G45" i="3"/>
  <c r="K477" i="2"/>
  <c r="F62" i="11"/>
  <c r="K461" i="16"/>
  <c r="J313" i="16"/>
  <c r="J319" i="16"/>
  <c r="J308" i="16"/>
  <c r="J314" i="16"/>
  <c r="J320" i="16"/>
  <c r="J310" i="16"/>
  <c r="J316" i="16"/>
  <c r="J315" i="16"/>
  <c r="J317" i="16"/>
  <c r="J318" i="16"/>
  <c r="J309" i="16"/>
  <c r="J311" i="16"/>
  <c r="J312" i="16"/>
  <c r="G97" i="3"/>
  <c r="K1022" i="2"/>
  <c r="K1031" i="16"/>
  <c r="F68" i="11"/>
  <c r="G48" i="3"/>
  <c r="K522" i="2"/>
  <c r="F73" i="11"/>
  <c r="K510" i="16"/>
  <c r="J478" i="2"/>
  <c r="J481" i="2"/>
  <c r="J480" i="2"/>
  <c r="J479" i="2"/>
  <c r="J557" i="16"/>
  <c r="J558" i="16"/>
  <c r="J559" i="16"/>
  <c r="J560" i="16"/>
  <c r="J556" i="16"/>
  <c r="J808" i="16"/>
  <c r="J807" i="16"/>
  <c r="J809" i="16"/>
  <c r="J810" i="16"/>
  <c r="J806" i="16"/>
  <c r="J805" i="16"/>
  <c r="J811" i="16"/>
  <c r="J812" i="16"/>
  <c r="J813" i="16"/>
  <c r="J1036" i="2"/>
  <c r="J1037" i="2"/>
  <c r="J383" i="16"/>
  <c r="J381" i="16"/>
  <c r="J382" i="16"/>
  <c r="G41" i="3"/>
  <c r="K420" i="2"/>
  <c r="K388" i="16"/>
  <c r="F45" i="11"/>
  <c r="J537" i="16"/>
  <c r="J543" i="16"/>
  <c r="J549" i="16"/>
  <c r="J538" i="16"/>
  <c r="J544" i="16"/>
  <c r="J533" i="16"/>
  <c r="J539" i="16"/>
  <c r="J545" i="16"/>
  <c r="J534" i="16"/>
  <c r="J540" i="16"/>
  <c r="J546" i="16"/>
  <c r="J542" i="16"/>
  <c r="J541" i="16"/>
  <c r="J547" i="16"/>
  <c r="J548" i="16"/>
  <c r="J536" i="16"/>
  <c r="J535" i="16"/>
  <c r="N460" i="2"/>
  <c r="N459" i="2"/>
  <c r="N458" i="2"/>
  <c r="J1048" i="16"/>
  <c r="J1049" i="16"/>
  <c r="J1050" i="16"/>
  <c r="K342" i="16"/>
  <c r="K344" i="16"/>
  <c r="K343" i="16"/>
  <c r="J950" i="16"/>
  <c r="J956" i="16"/>
  <c r="J962" i="16"/>
  <c r="J968" i="16"/>
  <c r="J974" i="16"/>
  <c r="J980" i="16"/>
  <c r="J986" i="16"/>
  <c r="J948" i="16"/>
  <c r="J966" i="16"/>
  <c r="J984" i="16"/>
  <c r="J961" i="16"/>
  <c r="J979" i="16"/>
  <c r="J951" i="16"/>
  <c r="J957" i="16"/>
  <c r="J963" i="16"/>
  <c r="J969" i="16"/>
  <c r="J975" i="16"/>
  <c r="J981" i="16"/>
  <c r="J955" i="16"/>
  <c r="J973" i="16"/>
  <c r="J946" i="16"/>
  <c r="J952" i="16"/>
  <c r="J958" i="16"/>
  <c r="J964" i="16"/>
  <c r="J970" i="16"/>
  <c r="J976" i="16"/>
  <c r="J982" i="16"/>
  <c r="J954" i="16"/>
  <c r="J972" i="16"/>
  <c r="J947" i="16"/>
  <c r="J953" i="16"/>
  <c r="J959" i="16"/>
  <c r="J965" i="16"/>
  <c r="J971" i="16"/>
  <c r="J977" i="16"/>
  <c r="J983" i="16"/>
  <c r="J960" i="16"/>
  <c r="J978" i="16"/>
  <c r="J949" i="16"/>
  <c r="J967" i="16"/>
  <c r="J985" i="16"/>
  <c r="J233" i="2"/>
  <c r="J239" i="2"/>
  <c r="J231" i="2"/>
  <c r="J238" i="2"/>
  <c r="J234" i="2"/>
  <c r="J235" i="2"/>
  <c r="J228" i="2"/>
  <c r="J236" i="2"/>
  <c r="J229" i="2"/>
  <c r="J230" i="2"/>
  <c r="J232" i="2"/>
  <c r="J237" i="2"/>
  <c r="J240" i="2"/>
  <c r="J241" i="2"/>
  <c r="J930" i="2"/>
  <c r="J933" i="2"/>
  <c r="J937" i="2"/>
  <c r="J935" i="2"/>
  <c r="J936" i="2"/>
  <c r="J932" i="2"/>
  <c r="J931" i="2"/>
  <c r="J934" i="2"/>
  <c r="J357" i="2"/>
  <c r="J362" i="2"/>
  <c r="J359" i="2"/>
  <c r="J368" i="2"/>
  <c r="J358" i="2"/>
  <c r="J360" i="2"/>
  <c r="J363" i="2"/>
  <c r="J356" i="2"/>
  <c r="J364" i="2"/>
  <c r="J366" i="2"/>
  <c r="J367" i="2"/>
  <c r="J365" i="2"/>
  <c r="J361" i="2"/>
  <c r="K401" i="2"/>
  <c r="K400" i="2"/>
  <c r="K404" i="2"/>
  <c r="K405" i="2"/>
  <c r="K398" i="2"/>
  <c r="K399" i="2"/>
  <c r="K403" i="2"/>
  <c r="K402" i="2"/>
  <c r="G54" i="3"/>
  <c r="K562" i="2"/>
  <c r="K563" i="2" s="1"/>
  <c r="K555" i="16"/>
  <c r="F99" i="11"/>
  <c r="I55" i="3"/>
  <c r="M564" i="2"/>
  <c r="M561" i="16"/>
  <c r="H76" i="11"/>
  <c r="J1032" i="16"/>
  <c r="J1033" i="16"/>
  <c r="J1034" i="16"/>
  <c r="J1035" i="16"/>
  <c r="J650" i="2"/>
  <c r="J652" i="2"/>
  <c r="J649" i="2"/>
  <c r="J651" i="2"/>
  <c r="J941" i="16"/>
  <c r="J940" i="16"/>
  <c r="J942" i="16"/>
  <c r="J937" i="16"/>
  <c r="J943" i="16"/>
  <c r="J939" i="16"/>
  <c r="J938" i="16"/>
  <c r="J944" i="16"/>
  <c r="G101" i="3"/>
  <c r="K1044" i="16"/>
  <c r="K1035" i="2"/>
  <c r="F72" i="11"/>
  <c r="J413" i="2"/>
  <c r="J414" i="2"/>
  <c r="J415" i="2"/>
  <c r="J542" i="2"/>
  <c r="J545" i="2"/>
  <c r="J553" i="2"/>
  <c r="J547" i="2"/>
  <c r="J555" i="2"/>
  <c r="J540" i="2"/>
  <c r="J548" i="2"/>
  <c r="J556" i="2"/>
  <c r="J541" i="2"/>
  <c r="J549" i="2"/>
  <c r="J552" i="2"/>
  <c r="J543" i="2"/>
  <c r="J551" i="2"/>
  <c r="J544" i="2"/>
  <c r="J550" i="2"/>
  <c r="J546" i="2"/>
  <c r="J554" i="2"/>
  <c r="K43" i="3"/>
  <c r="O457" i="2"/>
  <c r="O425" i="16"/>
  <c r="G88" i="3"/>
  <c r="K938" i="2"/>
  <c r="F35" i="11"/>
  <c r="K945" i="16"/>
  <c r="G87" i="3"/>
  <c r="K929" i="2"/>
  <c r="F52" i="11"/>
  <c r="K936" i="16"/>
  <c r="K355" i="2"/>
  <c r="G31" i="3"/>
  <c r="K307" i="16"/>
  <c r="F39" i="11"/>
  <c r="L397" i="2"/>
  <c r="L365" i="16"/>
  <c r="G38" i="11"/>
  <c r="G64" i="3"/>
  <c r="K679" i="2"/>
  <c r="K679" i="16"/>
  <c r="F50" i="11"/>
  <c r="J385" i="16"/>
  <c r="J387" i="16"/>
  <c r="J386" i="16"/>
  <c r="J1025" i="2"/>
  <c r="J1026" i="2"/>
  <c r="J1024" i="2"/>
  <c r="J1023" i="2"/>
  <c r="J1000" i="2"/>
  <c r="J1002" i="2"/>
  <c r="J999" i="2"/>
  <c r="J1001" i="2"/>
  <c r="G42" i="3"/>
  <c r="K434" i="2"/>
  <c r="F63" i="11"/>
  <c r="K402" i="16"/>
  <c r="G70" i="3"/>
  <c r="K759" i="2"/>
  <c r="K761" i="16"/>
  <c r="F29" i="11"/>
  <c r="J282" i="16"/>
  <c r="J288" i="16"/>
  <c r="J294" i="16"/>
  <c r="J283" i="16"/>
  <c r="J289" i="16"/>
  <c r="J285" i="16"/>
  <c r="J291" i="16"/>
  <c r="J284" i="16"/>
  <c r="J286" i="16"/>
  <c r="J287" i="16"/>
  <c r="J290" i="16"/>
  <c r="J293" i="16"/>
  <c r="J292" i="16"/>
  <c r="K367" i="16"/>
  <c r="K373" i="16"/>
  <c r="K368" i="16"/>
  <c r="K370" i="16"/>
  <c r="K369" i="16"/>
  <c r="K371" i="16"/>
  <c r="K372" i="16"/>
  <c r="K366" i="16"/>
  <c r="G92" i="3"/>
  <c r="K998" i="2"/>
  <c r="F84" i="11"/>
  <c r="K1005" i="16"/>
  <c r="J801" i="2"/>
  <c r="J808" i="2"/>
  <c r="J803" i="2"/>
  <c r="J804" i="2"/>
  <c r="J807" i="2"/>
  <c r="J802" i="2"/>
  <c r="J806" i="2"/>
  <c r="J809" i="2"/>
  <c r="J805" i="2"/>
  <c r="J778" i="16"/>
  <c r="J784" i="16"/>
  <c r="J790" i="16"/>
  <c r="J779" i="16"/>
  <c r="J785" i="16"/>
  <c r="J791" i="16"/>
  <c r="J780" i="16"/>
  <c r="J786" i="16"/>
  <c r="J792" i="16"/>
  <c r="J775" i="16"/>
  <c r="J781" i="16"/>
  <c r="J787" i="16"/>
  <c r="J776" i="16"/>
  <c r="J788" i="16"/>
  <c r="J789" i="16"/>
  <c r="J777" i="16"/>
  <c r="J782" i="16"/>
  <c r="J783" i="16"/>
  <c r="G39" i="3"/>
  <c r="K412" i="2"/>
  <c r="F64" i="11"/>
  <c r="K380" i="16"/>
  <c r="J405" i="16"/>
  <c r="J411" i="16"/>
  <c r="J417" i="16"/>
  <c r="J423" i="16"/>
  <c r="J406" i="16"/>
  <c r="J412" i="16"/>
  <c r="J418" i="16"/>
  <c r="J424" i="16"/>
  <c r="J408" i="16"/>
  <c r="J414" i="16"/>
  <c r="J420" i="16"/>
  <c r="J409" i="16"/>
  <c r="J421" i="16"/>
  <c r="J410" i="16"/>
  <c r="J422" i="16"/>
  <c r="J413" i="16"/>
  <c r="J403" i="16"/>
  <c r="J415" i="16"/>
  <c r="J419" i="16"/>
  <c r="J404" i="16"/>
  <c r="J416" i="16"/>
  <c r="J407" i="16"/>
  <c r="G51" i="3"/>
  <c r="K539" i="2"/>
  <c r="K532" i="16"/>
  <c r="F55" i="11"/>
  <c r="J767" i="16"/>
  <c r="J762" i="16"/>
  <c r="J768" i="16"/>
  <c r="J763" i="16"/>
  <c r="J769" i="16"/>
  <c r="J764" i="16"/>
  <c r="J770" i="16"/>
  <c r="J765" i="16"/>
  <c r="J771" i="16"/>
  <c r="J766" i="16"/>
  <c r="J772" i="16"/>
  <c r="J1039" i="2"/>
  <c r="J1040" i="2"/>
  <c r="J1041" i="2"/>
  <c r="K375" i="2"/>
  <c r="K377" i="2"/>
  <c r="K376" i="2"/>
  <c r="L220" i="2"/>
  <c r="L221" i="2"/>
  <c r="L219" i="2"/>
  <c r="J418" i="2"/>
  <c r="J417" i="2"/>
  <c r="J419" i="2"/>
  <c r="G76" i="3"/>
  <c r="K800" i="2"/>
  <c r="K804" i="16"/>
  <c r="F85" i="11"/>
  <c r="J646" i="16"/>
  <c r="J647" i="16"/>
  <c r="J648" i="16"/>
  <c r="J649" i="16"/>
  <c r="J650" i="16"/>
  <c r="J651" i="16"/>
  <c r="J772" i="2"/>
  <c r="J775" i="2"/>
  <c r="J779" i="2"/>
  <c r="J783" i="2"/>
  <c r="J787" i="2"/>
  <c r="J774" i="2"/>
  <c r="J781" i="2"/>
  <c r="J777" i="2"/>
  <c r="J782" i="2"/>
  <c r="J785" i="2"/>
  <c r="J776" i="2"/>
  <c r="J778" i="2"/>
  <c r="J773" i="2"/>
  <c r="J789" i="2"/>
  <c r="J780" i="2"/>
  <c r="J788" i="2"/>
  <c r="J786" i="2"/>
  <c r="J784" i="2"/>
  <c r="J394" i="16"/>
  <c r="J400" i="16"/>
  <c r="J389" i="16"/>
  <c r="J395" i="16"/>
  <c r="J401" i="16"/>
  <c r="J391" i="16"/>
  <c r="J397" i="16"/>
  <c r="J392" i="16"/>
  <c r="J393" i="16"/>
  <c r="J396" i="16"/>
  <c r="J398" i="16"/>
  <c r="J390" i="16"/>
  <c r="J399" i="16"/>
  <c r="J438" i="2"/>
  <c r="J444" i="2"/>
  <c r="J450" i="2"/>
  <c r="J456" i="2"/>
  <c r="J439" i="2"/>
  <c r="J445" i="2"/>
  <c r="J451" i="2"/>
  <c r="J440" i="2"/>
  <c r="J446" i="2"/>
  <c r="J452" i="2"/>
  <c r="J435" i="2"/>
  <c r="J441" i="2"/>
  <c r="J447" i="2"/>
  <c r="J453" i="2"/>
  <c r="J448" i="2"/>
  <c r="J449" i="2"/>
  <c r="J436" i="2"/>
  <c r="J454" i="2"/>
  <c r="J437" i="2"/>
  <c r="J455" i="2"/>
  <c r="J443" i="2"/>
  <c r="J442" i="2"/>
  <c r="J764" i="2"/>
  <c r="J770" i="2"/>
  <c r="J769" i="2"/>
  <c r="J767" i="2"/>
  <c r="J766" i="2"/>
  <c r="J768" i="2"/>
  <c r="J762" i="2"/>
  <c r="J760" i="2"/>
  <c r="J765" i="2"/>
  <c r="J761" i="2"/>
  <c r="J763" i="2"/>
  <c r="Y838" i="16"/>
  <c r="Y840" i="16"/>
  <c r="Y839" i="16"/>
  <c r="G102" i="3"/>
  <c r="K1047" i="16"/>
  <c r="F94" i="11"/>
  <c r="K1038" i="2"/>
  <c r="L374" i="2"/>
  <c r="L341" i="16"/>
  <c r="G25" i="11"/>
  <c r="J653" i="16"/>
  <c r="J659" i="16"/>
  <c r="J654" i="16"/>
  <c r="J660" i="16"/>
  <c r="J655" i="16"/>
  <c r="J661" i="16"/>
  <c r="J656" i="16"/>
  <c r="J662" i="16"/>
  <c r="J658" i="16"/>
  <c r="J663" i="16"/>
  <c r="J664" i="16"/>
  <c r="J657" i="16"/>
  <c r="I25" i="3"/>
  <c r="M218" i="2"/>
  <c r="H19" i="11"/>
  <c r="M268" i="16"/>
  <c r="J462" i="16"/>
  <c r="J463" i="16"/>
  <c r="J465" i="16"/>
  <c r="J464" i="16"/>
  <c r="J682" i="16"/>
  <c r="J683" i="16"/>
  <c r="J684" i="16"/>
  <c r="J680" i="16"/>
  <c r="J681" i="16"/>
  <c r="G40" i="3"/>
  <c r="K416" i="2"/>
  <c r="K384" i="16"/>
  <c r="F43" i="11"/>
  <c r="J516" i="16"/>
  <c r="J511" i="16"/>
  <c r="J513" i="16"/>
  <c r="J512" i="16"/>
  <c r="J514" i="16"/>
  <c r="J515" i="16"/>
  <c r="J1007" i="16"/>
  <c r="J1006" i="16"/>
  <c r="J1008" i="16"/>
  <c r="J1009" i="16"/>
  <c r="G79" i="3"/>
  <c r="K819" i="2"/>
  <c r="K820" i="2" s="1"/>
  <c r="K823" i="16"/>
  <c r="K824" i="16" s="1"/>
  <c r="F71" i="11"/>
  <c r="S537" i="2"/>
  <c r="S534" i="2"/>
  <c r="S538" i="2"/>
  <c r="S535" i="2"/>
  <c r="S536" i="2"/>
  <c r="P50" i="3"/>
  <c r="T533" i="2"/>
  <c r="T522" i="16"/>
  <c r="O48" i="11"/>
  <c r="S523" i="16"/>
  <c r="S527" i="16"/>
  <c r="S531" i="16"/>
  <c r="S524" i="16"/>
  <c r="S528" i="16"/>
  <c r="S525" i="16"/>
  <c r="S529" i="16"/>
  <c r="S526" i="16"/>
  <c r="S530" i="16"/>
  <c r="R1052" i="16" l="1"/>
  <c r="R840" i="16"/>
  <c r="R839" i="16"/>
  <c r="L925" i="16"/>
  <c r="L584" i="16"/>
  <c r="H69" i="11"/>
  <c r="M923" i="16"/>
  <c r="M925" i="16" s="1"/>
  <c r="L581" i="16"/>
  <c r="L565" i="16"/>
  <c r="L562" i="16"/>
  <c r="L588" i="2"/>
  <c r="L574" i="16"/>
  <c r="L575" i="16"/>
  <c r="L578" i="16"/>
  <c r="L571" i="16"/>
  <c r="I58" i="3"/>
  <c r="M601" i="16"/>
  <c r="H40" i="11"/>
  <c r="M604" i="2"/>
  <c r="L604" i="16"/>
  <c r="L640" i="16"/>
  <c r="L644" i="16"/>
  <c r="L638" i="16"/>
  <c r="L639" i="16"/>
  <c r="L629" i="16"/>
  <c r="L636" i="16"/>
  <c r="L626" i="16"/>
  <c r="L610" i="16"/>
  <c r="L608" i="16"/>
  <c r="L602" i="16"/>
  <c r="L603" i="16"/>
  <c r="L613" i="16"/>
  <c r="L643" i="16"/>
  <c r="L606" i="16"/>
  <c r="L616" i="16"/>
  <c r="L615" i="16"/>
  <c r="L609" i="16"/>
  <c r="L611" i="16"/>
  <c r="L627" i="16"/>
  <c r="L605" i="16"/>
  <c r="L635" i="16"/>
  <c r="L622" i="16"/>
  <c r="L623" i="16"/>
  <c r="L617" i="16"/>
  <c r="L618" i="16"/>
  <c r="L642" i="16"/>
  <c r="L619" i="16"/>
  <c r="L621" i="16"/>
  <c r="L628" i="16"/>
  <c r="L630" i="16"/>
  <c r="L624" i="16"/>
  <c r="L625" i="16"/>
  <c r="L607" i="16"/>
  <c r="L633" i="16"/>
  <c r="L612" i="16"/>
  <c r="L614" i="16"/>
  <c r="L620" i="16"/>
  <c r="L634" i="16"/>
  <c r="L641" i="16"/>
  <c r="L637" i="16"/>
  <c r="L631" i="16"/>
  <c r="L632" i="16"/>
  <c r="L607" i="2"/>
  <c r="L641" i="2"/>
  <c r="L621" i="2"/>
  <c r="L608" i="2"/>
  <c r="L644" i="2"/>
  <c r="L613" i="2"/>
  <c r="L647" i="2"/>
  <c r="L639" i="2"/>
  <c r="L633" i="2"/>
  <c r="L612" i="2"/>
  <c r="L642" i="2"/>
  <c r="L610" i="2"/>
  <c r="L638" i="2"/>
  <c r="L636" i="2"/>
  <c r="L628" i="2"/>
  <c r="L630" i="2"/>
  <c r="L614" i="2"/>
  <c r="L643" i="2"/>
  <c r="L620" i="2"/>
  <c r="L632" i="2"/>
  <c r="L618" i="2"/>
  <c r="L631" i="2"/>
  <c r="L635" i="2"/>
  <c r="L623" i="2"/>
  <c r="L617" i="2"/>
  <c r="L627" i="2"/>
  <c r="L606" i="2"/>
  <c r="L629" i="2"/>
  <c r="L637" i="2"/>
  <c r="L611" i="2"/>
  <c r="L625" i="2"/>
  <c r="L619" i="2"/>
  <c r="L615" i="2"/>
  <c r="L624" i="2"/>
  <c r="L622" i="2"/>
  <c r="L609" i="2"/>
  <c r="L616" i="2"/>
  <c r="L645" i="2"/>
  <c r="L605" i="2"/>
  <c r="L646" i="2"/>
  <c r="L640" i="2"/>
  <c r="L634" i="2"/>
  <c r="L626" i="2"/>
  <c r="J63" i="3"/>
  <c r="N678" i="16"/>
  <c r="I79" i="11"/>
  <c r="N678" i="2"/>
  <c r="L573" i="16"/>
  <c r="L572" i="16"/>
  <c r="L582" i="16"/>
  <c r="L569" i="16"/>
  <c r="L585" i="16"/>
  <c r="L567" i="16"/>
  <c r="L566" i="16"/>
  <c r="L576" i="16"/>
  <c r="L563" i="16"/>
  <c r="L580" i="16"/>
  <c r="L586" i="16"/>
  <c r="L583" i="16"/>
  <c r="L570" i="16"/>
  <c r="L579" i="16"/>
  <c r="L568" i="16"/>
  <c r="L577" i="16"/>
  <c r="I85" i="3"/>
  <c r="J85" i="3" s="1"/>
  <c r="L577" i="2"/>
  <c r="L565" i="2"/>
  <c r="L582" i="2"/>
  <c r="I62" i="3"/>
  <c r="M668" i="2"/>
  <c r="M668" i="16"/>
  <c r="H51" i="11"/>
  <c r="H104" i="3"/>
  <c r="L1054" i="16"/>
  <c r="G54" i="11"/>
  <c r="L1045" i="2"/>
  <c r="L518" i="16"/>
  <c r="L520" i="16"/>
  <c r="L519" i="16"/>
  <c r="L521" i="16"/>
  <c r="H57" i="3"/>
  <c r="L594" i="2"/>
  <c r="L591" i="16"/>
  <c r="G47" i="11"/>
  <c r="K928" i="16"/>
  <c r="K934" i="16"/>
  <c r="K930" i="16"/>
  <c r="K931" i="16"/>
  <c r="K933" i="16"/>
  <c r="K932" i="16"/>
  <c r="K935" i="16"/>
  <c r="K929" i="16"/>
  <c r="K927" i="16"/>
  <c r="K832" i="16"/>
  <c r="K830" i="16"/>
  <c r="K831" i="16"/>
  <c r="K833" i="16"/>
  <c r="K826" i="16"/>
  <c r="K828" i="16"/>
  <c r="K834" i="16"/>
  <c r="K829" i="16"/>
  <c r="K827" i="16"/>
  <c r="K921" i="2"/>
  <c r="K924" i="2"/>
  <c r="K927" i="2"/>
  <c r="K920" i="2"/>
  <c r="K926" i="2"/>
  <c r="K928" i="2"/>
  <c r="K922" i="2"/>
  <c r="K925" i="2"/>
  <c r="K923" i="2"/>
  <c r="L570" i="2"/>
  <c r="L571" i="2"/>
  <c r="L579" i="2"/>
  <c r="L586" i="2"/>
  <c r="L580" i="2"/>
  <c r="L567" i="2"/>
  <c r="M517" i="16"/>
  <c r="H27" i="11"/>
  <c r="I49" i="3"/>
  <c r="M528" i="2"/>
  <c r="K743" i="16"/>
  <c r="K756" i="16"/>
  <c r="K741" i="16"/>
  <c r="K744" i="16"/>
  <c r="K749" i="16"/>
  <c r="K747" i="16"/>
  <c r="K746" i="16"/>
  <c r="K758" i="16"/>
  <c r="K742" i="16"/>
  <c r="K750" i="16"/>
  <c r="K754" i="16"/>
  <c r="K757" i="16"/>
  <c r="K753" i="16"/>
  <c r="K755" i="16"/>
  <c r="K752" i="16"/>
  <c r="K748" i="16"/>
  <c r="K759" i="16"/>
  <c r="K751" i="16"/>
  <c r="K745" i="16"/>
  <c r="K1037" i="16"/>
  <c r="K1038" i="16"/>
  <c r="K1039" i="16"/>
  <c r="H86" i="3"/>
  <c r="G96" i="11"/>
  <c r="L919" i="2"/>
  <c r="L926" i="16"/>
  <c r="H80" i="3"/>
  <c r="L821" i="2"/>
  <c r="G53" i="11"/>
  <c r="L825" i="16"/>
  <c r="K1030" i="2"/>
  <c r="K1029" i="2"/>
  <c r="K1028" i="2"/>
  <c r="L587" i="2"/>
  <c r="L583" i="2"/>
  <c r="L584" i="2"/>
  <c r="L568" i="2"/>
  <c r="L467" i="2"/>
  <c r="L465" i="2"/>
  <c r="L463" i="2"/>
  <c r="L471" i="2"/>
  <c r="L475" i="2"/>
  <c r="L469" i="2"/>
  <c r="L472" i="2"/>
  <c r="L462" i="2"/>
  <c r="L464" i="2"/>
  <c r="L474" i="2"/>
  <c r="L476" i="2"/>
  <c r="L468" i="2"/>
  <c r="L473" i="2"/>
  <c r="L470" i="2"/>
  <c r="L466" i="2"/>
  <c r="K756" i="2"/>
  <c r="K754" i="2"/>
  <c r="K753" i="2"/>
  <c r="K746" i="2"/>
  <c r="K748" i="2"/>
  <c r="K755" i="2"/>
  <c r="K745" i="2"/>
  <c r="K750" i="2"/>
  <c r="K751" i="2"/>
  <c r="K743" i="2"/>
  <c r="K752" i="2"/>
  <c r="K741" i="2"/>
  <c r="K757" i="2"/>
  <c r="K742" i="2"/>
  <c r="K744" i="2"/>
  <c r="K747" i="2"/>
  <c r="K749" i="2"/>
  <c r="H98" i="3"/>
  <c r="L1027" i="2"/>
  <c r="G75" i="11"/>
  <c r="L1036" i="16"/>
  <c r="K1047" i="2"/>
  <c r="K1048" i="2"/>
  <c r="K1046" i="2"/>
  <c r="K1050" i="2"/>
  <c r="K1049" i="2"/>
  <c r="K1054" i="2"/>
  <c r="K1053" i="2"/>
  <c r="K1052" i="2"/>
  <c r="K1051" i="2"/>
  <c r="L918" i="2"/>
  <c r="L573" i="2"/>
  <c r="L569" i="2"/>
  <c r="L574" i="2"/>
  <c r="L578" i="2"/>
  <c r="L672" i="2"/>
  <c r="L675" i="2"/>
  <c r="L676" i="2"/>
  <c r="L673" i="2"/>
  <c r="L674" i="2"/>
  <c r="L677" i="2"/>
  <c r="L669" i="2"/>
  <c r="L670" i="2"/>
  <c r="L671" i="2"/>
  <c r="I44" i="3"/>
  <c r="M461" i="2"/>
  <c r="H70" i="11"/>
  <c r="M445" i="16"/>
  <c r="G34" i="11"/>
  <c r="L740" i="16"/>
  <c r="L740" i="2"/>
  <c r="K598" i="2"/>
  <c r="K595" i="2"/>
  <c r="K601" i="2"/>
  <c r="K603" i="2"/>
  <c r="K602" i="2"/>
  <c r="K596" i="2"/>
  <c r="K599" i="2"/>
  <c r="K600" i="2"/>
  <c r="K597" i="2"/>
  <c r="L671" i="16"/>
  <c r="L676" i="16"/>
  <c r="L670" i="16"/>
  <c r="L669" i="16"/>
  <c r="L677" i="16"/>
  <c r="L675" i="16"/>
  <c r="L674" i="16"/>
  <c r="L673" i="16"/>
  <c r="L672" i="16"/>
  <c r="K831" i="2"/>
  <c r="K824" i="2"/>
  <c r="K823" i="2"/>
  <c r="K830" i="2"/>
  <c r="K822" i="2"/>
  <c r="K826" i="2"/>
  <c r="K827" i="2"/>
  <c r="K829" i="2"/>
  <c r="K828" i="2"/>
  <c r="K825" i="2"/>
  <c r="L581" i="2"/>
  <c r="L589" i="2"/>
  <c r="L576" i="2"/>
  <c r="L585" i="2"/>
  <c r="L575" i="2"/>
  <c r="L572" i="2"/>
  <c r="K1058" i="16"/>
  <c r="K1057" i="16"/>
  <c r="K1056" i="16"/>
  <c r="K1060" i="16"/>
  <c r="K1062" i="16"/>
  <c r="K1061" i="16"/>
  <c r="K1059" i="16"/>
  <c r="K1055" i="16"/>
  <c r="L530" i="2"/>
  <c r="L531" i="2"/>
  <c r="L532" i="2"/>
  <c r="L529" i="2"/>
  <c r="L448" i="16"/>
  <c r="L454" i="16"/>
  <c r="L447" i="16"/>
  <c r="L460" i="16"/>
  <c r="L459" i="16"/>
  <c r="L455" i="16"/>
  <c r="L446" i="16"/>
  <c r="L452" i="16"/>
  <c r="L458" i="16"/>
  <c r="L451" i="16"/>
  <c r="L457" i="16"/>
  <c r="L456" i="16"/>
  <c r="L449" i="16"/>
  <c r="L453" i="16"/>
  <c r="L450" i="16"/>
  <c r="I74" i="3"/>
  <c r="M796" i="2"/>
  <c r="M797" i="2" s="1"/>
  <c r="H78" i="11"/>
  <c r="M800" i="16"/>
  <c r="M801" i="16" s="1"/>
  <c r="K594" i="16"/>
  <c r="K600" i="16"/>
  <c r="K596" i="16"/>
  <c r="K593" i="16"/>
  <c r="K599" i="16"/>
  <c r="K597" i="16"/>
  <c r="K595" i="16"/>
  <c r="K592" i="16"/>
  <c r="K598" i="16"/>
  <c r="T32" i="3"/>
  <c r="X369" i="2"/>
  <c r="S28" i="11"/>
  <c r="H61" i="3"/>
  <c r="L666" i="16"/>
  <c r="L667" i="16" s="1"/>
  <c r="L666" i="2"/>
  <c r="L667" i="2" s="1"/>
  <c r="G20" i="11"/>
  <c r="G21" i="11"/>
  <c r="L276" i="16"/>
  <c r="L222" i="2"/>
  <c r="R526" i="16"/>
  <c r="R530" i="16"/>
  <c r="R524" i="16"/>
  <c r="R523" i="16"/>
  <c r="R525" i="16"/>
  <c r="R531" i="16"/>
  <c r="R528" i="16"/>
  <c r="R527" i="16"/>
  <c r="R529" i="16"/>
  <c r="L739" i="2"/>
  <c r="G26" i="11"/>
  <c r="L739" i="16"/>
  <c r="K279" i="16"/>
  <c r="K277" i="16"/>
  <c r="K278" i="16"/>
  <c r="K280" i="16"/>
  <c r="R537" i="2"/>
  <c r="R534" i="2"/>
  <c r="R536" i="2"/>
  <c r="R538" i="2"/>
  <c r="R535" i="2"/>
  <c r="K225" i="2"/>
  <c r="K226" i="2"/>
  <c r="K224" i="2"/>
  <c r="K223" i="2"/>
  <c r="H73" i="3"/>
  <c r="L795" i="2"/>
  <c r="G91" i="11"/>
  <c r="L798" i="16"/>
  <c r="L799" i="16" s="1"/>
  <c r="K1020" i="2"/>
  <c r="K1018" i="2"/>
  <c r="K1021" i="2"/>
  <c r="K1017" i="2"/>
  <c r="K1019" i="2"/>
  <c r="K381" i="2"/>
  <c r="K384" i="2"/>
  <c r="K383" i="2"/>
  <c r="K385" i="2"/>
  <c r="K380" i="2"/>
  <c r="K382" i="2"/>
  <c r="K379" i="2"/>
  <c r="K386" i="2"/>
  <c r="K494" i="16"/>
  <c r="K500" i="16"/>
  <c r="K506" i="16"/>
  <c r="K495" i="16"/>
  <c r="K501" i="16"/>
  <c r="K507" i="16"/>
  <c r="K493" i="16"/>
  <c r="K503" i="16"/>
  <c r="K496" i="16"/>
  <c r="K504" i="16"/>
  <c r="K497" i="16"/>
  <c r="K505" i="16"/>
  <c r="K498" i="16"/>
  <c r="K508" i="16"/>
  <c r="K509" i="16"/>
  <c r="K499" i="16"/>
  <c r="K502" i="16"/>
  <c r="H96" i="3"/>
  <c r="L1016" i="2"/>
  <c r="L1025" i="16"/>
  <c r="G95" i="11"/>
  <c r="K846" i="2"/>
  <c r="K857" i="2"/>
  <c r="K850" i="2"/>
  <c r="K841" i="2"/>
  <c r="K858" i="2"/>
  <c r="K835" i="2"/>
  <c r="K853" i="2"/>
  <c r="K837" i="2"/>
  <c r="K842" i="2"/>
  <c r="K849" i="2"/>
  <c r="K848" i="2"/>
  <c r="K855" i="2"/>
  <c r="K838" i="2"/>
  <c r="K844" i="2"/>
  <c r="K854" i="2"/>
  <c r="K840" i="2"/>
  <c r="K847" i="2"/>
  <c r="K836" i="2"/>
  <c r="K843" i="2"/>
  <c r="K852" i="2"/>
  <c r="K859" i="2"/>
  <c r="K851" i="2"/>
  <c r="K856" i="2"/>
  <c r="K845" i="2"/>
  <c r="K839" i="2"/>
  <c r="K821" i="16"/>
  <c r="K822" i="16"/>
  <c r="K819" i="16"/>
  <c r="K820" i="16"/>
  <c r="K353" i="16"/>
  <c r="K348" i="16"/>
  <c r="K352" i="16"/>
  <c r="K350" i="16"/>
  <c r="K354" i="16"/>
  <c r="K351" i="16"/>
  <c r="K346" i="16"/>
  <c r="K349" i="16"/>
  <c r="K347" i="16"/>
  <c r="H89" i="3"/>
  <c r="L980" i="2"/>
  <c r="L987" i="16"/>
  <c r="G58" i="11"/>
  <c r="G31" i="11"/>
  <c r="L378" i="2"/>
  <c r="L345" i="16"/>
  <c r="K734" i="16"/>
  <c r="K735" i="16"/>
  <c r="K736" i="16"/>
  <c r="K737" i="16"/>
  <c r="K738" i="16"/>
  <c r="K514" i="2"/>
  <c r="K516" i="2"/>
  <c r="K510" i="2"/>
  <c r="K517" i="2"/>
  <c r="K511" i="2"/>
  <c r="K507" i="2"/>
  <c r="K509" i="2"/>
  <c r="K515" i="2"/>
  <c r="K508" i="2"/>
  <c r="K521" i="2"/>
  <c r="K513" i="2"/>
  <c r="K512" i="2"/>
  <c r="K520" i="2"/>
  <c r="K518" i="2"/>
  <c r="K519" i="2"/>
  <c r="H83" i="3"/>
  <c r="L834" i="2"/>
  <c r="L841" i="16"/>
  <c r="G77" i="11"/>
  <c r="K815" i="2"/>
  <c r="K818" i="2"/>
  <c r="K817" i="2"/>
  <c r="K816" i="2"/>
  <c r="L557" i="2"/>
  <c r="L550" i="16"/>
  <c r="G44" i="11"/>
  <c r="K734" i="2"/>
  <c r="K736" i="2"/>
  <c r="K738" i="2"/>
  <c r="K735" i="2"/>
  <c r="K737" i="2"/>
  <c r="H47" i="3"/>
  <c r="L506" i="2"/>
  <c r="G59" i="11"/>
  <c r="L492" i="16"/>
  <c r="K797" i="16"/>
  <c r="K794" i="16"/>
  <c r="K795" i="16"/>
  <c r="K796" i="16"/>
  <c r="H78" i="3"/>
  <c r="L814" i="2"/>
  <c r="L818" i="16"/>
  <c r="G67" i="11"/>
  <c r="L810" i="2"/>
  <c r="L814" i="16"/>
  <c r="G74" i="11"/>
  <c r="H77" i="3"/>
  <c r="R411" i="2"/>
  <c r="R408" i="2"/>
  <c r="R409" i="2"/>
  <c r="R410" i="2"/>
  <c r="R407" i="2"/>
  <c r="K816" i="16"/>
  <c r="K817" i="16"/>
  <c r="K815" i="16"/>
  <c r="H66" i="3"/>
  <c r="L733" i="2"/>
  <c r="L733" i="16"/>
  <c r="G60" i="11"/>
  <c r="K990" i="16"/>
  <c r="K989" i="16"/>
  <c r="K988" i="16"/>
  <c r="K793" i="2"/>
  <c r="K792" i="2"/>
  <c r="K794" i="2"/>
  <c r="K791" i="2"/>
  <c r="K811" i="2"/>
  <c r="K812" i="2"/>
  <c r="K813" i="2"/>
  <c r="K1028" i="16"/>
  <c r="K1029" i="16"/>
  <c r="K1027" i="16"/>
  <c r="K1030" i="16"/>
  <c r="K1026" i="16"/>
  <c r="R379" i="16"/>
  <c r="R378" i="16"/>
  <c r="R376" i="16"/>
  <c r="R377" i="16"/>
  <c r="R375" i="16"/>
  <c r="K983" i="2"/>
  <c r="K982" i="2"/>
  <c r="K981" i="2"/>
  <c r="H72" i="3"/>
  <c r="L793" i="16"/>
  <c r="G57" i="11"/>
  <c r="L790" i="2"/>
  <c r="K845" i="16"/>
  <c r="K851" i="16"/>
  <c r="K857" i="16"/>
  <c r="K863" i="16"/>
  <c r="K846" i="16"/>
  <c r="K852" i="16"/>
  <c r="K858" i="16"/>
  <c r="K864" i="16"/>
  <c r="K843" i="16"/>
  <c r="K853" i="16"/>
  <c r="K861" i="16"/>
  <c r="K847" i="16"/>
  <c r="K855" i="16"/>
  <c r="K865" i="16"/>
  <c r="K856" i="16"/>
  <c r="K866" i="16"/>
  <c r="K848" i="16"/>
  <c r="K842" i="16"/>
  <c r="K860" i="16"/>
  <c r="K859" i="16"/>
  <c r="K844" i="16"/>
  <c r="K862" i="16"/>
  <c r="K849" i="16"/>
  <c r="K850" i="16"/>
  <c r="K854" i="16"/>
  <c r="H90" i="3"/>
  <c r="L984" i="2"/>
  <c r="L991" i="16"/>
  <c r="G86" i="11"/>
  <c r="Q69" i="3"/>
  <c r="P66" i="11"/>
  <c r="U758" i="2"/>
  <c r="U760" i="16"/>
  <c r="M388" i="2"/>
  <c r="M389" i="2"/>
  <c r="M391" i="2"/>
  <c r="M393" i="2"/>
  <c r="M395" i="2"/>
  <c r="M390" i="2"/>
  <c r="M392" i="2"/>
  <c r="M394" i="2"/>
  <c r="M396" i="2"/>
  <c r="K469" i="16"/>
  <c r="K475" i="16"/>
  <c r="K481" i="16"/>
  <c r="K487" i="16"/>
  <c r="K470" i="16"/>
  <c r="K476" i="16"/>
  <c r="K482" i="16"/>
  <c r="K488" i="16"/>
  <c r="K471" i="16"/>
  <c r="K477" i="16"/>
  <c r="K483" i="16"/>
  <c r="K489" i="16"/>
  <c r="K472" i="16"/>
  <c r="K478" i="16"/>
  <c r="K484" i="16"/>
  <c r="K490" i="16"/>
  <c r="K474" i="16"/>
  <c r="K479" i="16"/>
  <c r="K467" i="16"/>
  <c r="K485" i="16"/>
  <c r="K468" i="16"/>
  <c r="K486" i="16"/>
  <c r="K473" i="16"/>
  <c r="K480" i="16"/>
  <c r="K491" i="16"/>
  <c r="Q93" i="3"/>
  <c r="U1003" i="2"/>
  <c r="U1010" i="16"/>
  <c r="P92" i="11"/>
  <c r="R1012" i="16"/>
  <c r="R1011" i="16"/>
  <c r="J36" i="3"/>
  <c r="N387" i="2"/>
  <c r="N355" i="16"/>
  <c r="I81" i="11"/>
  <c r="K485" i="2"/>
  <c r="K497" i="2"/>
  <c r="K494" i="2"/>
  <c r="K483" i="2"/>
  <c r="K502" i="2"/>
  <c r="K486" i="2"/>
  <c r="K493" i="2"/>
  <c r="K498" i="2"/>
  <c r="K505" i="2"/>
  <c r="K489" i="2"/>
  <c r="K492" i="2"/>
  <c r="K501" i="2"/>
  <c r="K488" i="2"/>
  <c r="K491" i="2"/>
  <c r="K487" i="2"/>
  <c r="K490" i="2"/>
  <c r="K504" i="2"/>
  <c r="K500" i="2"/>
  <c r="K503" i="2"/>
  <c r="K496" i="2"/>
  <c r="K499" i="2"/>
  <c r="K484" i="2"/>
  <c r="K495" i="2"/>
  <c r="K868" i="16"/>
  <c r="K874" i="16"/>
  <c r="K880" i="16"/>
  <c r="K886" i="16"/>
  <c r="K892" i="16"/>
  <c r="K898" i="16"/>
  <c r="K904" i="16"/>
  <c r="K910" i="16"/>
  <c r="K916" i="16"/>
  <c r="K922" i="16"/>
  <c r="K870" i="16"/>
  <c r="K877" i="16"/>
  <c r="K884" i="16"/>
  <c r="K891" i="16"/>
  <c r="K899" i="16"/>
  <c r="K906" i="16"/>
  <c r="K913" i="16"/>
  <c r="K920" i="16"/>
  <c r="K871" i="16"/>
  <c r="K878" i="16"/>
  <c r="K885" i="16"/>
  <c r="K893" i="16"/>
  <c r="K900" i="16"/>
  <c r="K907" i="16"/>
  <c r="K914" i="16"/>
  <c r="K921" i="16"/>
  <c r="K872" i="16"/>
  <c r="K879" i="16"/>
  <c r="K887" i="16"/>
  <c r="K894" i="16"/>
  <c r="K901" i="16"/>
  <c r="K908" i="16"/>
  <c r="K915" i="16"/>
  <c r="K876" i="16"/>
  <c r="K890" i="16"/>
  <c r="K897" i="16"/>
  <c r="K912" i="16"/>
  <c r="K873" i="16"/>
  <c r="K881" i="16"/>
  <c r="K888" i="16"/>
  <c r="K895" i="16"/>
  <c r="K902" i="16"/>
  <c r="K909" i="16"/>
  <c r="K917" i="16"/>
  <c r="K911" i="16"/>
  <c r="K875" i="16"/>
  <c r="K882" i="16"/>
  <c r="K889" i="16"/>
  <c r="K896" i="16"/>
  <c r="K903" i="16"/>
  <c r="K918" i="16"/>
  <c r="K869" i="16"/>
  <c r="K883" i="16"/>
  <c r="K905" i="16"/>
  <c r="K919" i="16"/>
  <c r="M371" i="2"/>
  <c r="M372" i="2"/>
  <c r="M373" i="2"/>
  <c r="K1020" i="16"/>
  <c r="K1021" i="16"/>
  <c r="K1016" i="16"/>
  <c r="K1022" i="16"/>
  <c r="K1018" i="16"/>
  <c r="K1019" i="16"/>
  <c r="K1017" i="16"/>
  <c r="K1023" i="16"/>
  <c r="K1024" i="16"/>
  <c r="L482" i="2"/>
  <c r="G32" i="11"/>
  <c r="L466" i="16"/>
  <c r="K864" i="2"/>
  <c r="K876" i="2"/>
  <c r="K900" i="2"/>
  <c r="K884" i="2"/>
  <c r="K908" i="2"/>
  <c r="K868" i="2"/>
  <c r="K892" i="2"/>
  <c r="K879" i="2"/>
  <c r="K887" i="2"/>
  <c r="K895" i="2"/>
  <c r="K903" i="2"/>
  <c r="K863" i="2"/>
  <c r="K911" i="2"/>
  <c r="K871" i="2"/>
  <c r="K912" i="2"/>
  <c r="K898" i="2"/>
  <c r="K891" i="2"/>
  <c r="K878" i="2"/>
  <c r="K896" i="2"/>
  <c r="K861" i="2"/>
  <c r="K906" i="2"/>
  <c r="K899" i="2"/>
  <c r="K886" i="2"/>
  <c r="K893" i="2"/>
  <c r="K869" i="2"/>
  <c r="K880" i="2"/>
  <c r="K866" i="2"/>
  <c r="K914" i="2"/>
  <c r="K907" i="2"/>
  <c r="K894" i="2"/>
  <c r="K904" i="2"/>
  <c r="K913" i="2"/>
  <c r="K889" i="2"/>
  <c r="K865" i="2"/>
  <c r="K874" i="2"/>
  <c r="K867" i="2"/>
  <c r="K915" i="2"/>
  <c r="K902" i="2"/>
  <c r="K888" i="2"/>
  <c r="K909" i="2"/>
  <c r="K885" i="2"/>
  <c r="K883" i="2"/>
  <c r="K901" i="2"/>
  <c r="K862" i="2"/>
  <c r="K897" i="2"/>
  <c r="K870" i="2"/>
  <c r="K872" i="2"/>
  <c r="K881" i="2"/>
  <c r="K882" i="2"/>
  <c r="K910" i="2"/>
  <c r="K877" i="2"/>
  <c r="K890" i="2"/>
  <c r="K875" i="2"/>
  <c r="K905" i="2"/>
  <c r="K873" i="2"/>
  <c r="J33" i="3"/>
  <c r="K33" i="3" s="1"/>
  <c r="N370" i="2"/>
  <c r="N338" i="16"/>
  <c r="I7" i="11"/>
  <c r="K1009" i="2"/>
  <c r="K1010" i="2"/>
  <c r="K1014" i="2"/>
  <c r="K1007" i="2"/>
  <c r="K1013" i="2"/>
  <c r="K1008" i="2"/>
  <c r="K1015" i="2"/>
  <c r="K1011" i="2"/>
  <c r="K1012" i="2"/>
  <c r="T1011" i="16"/>
  <c r="T1012" i="16"/>
  <c r="K993" i="16"/>
  <c r="K999" i="16"/>
  <c r="K997" i="16"/>
  <c r="K998" i="16"/>
  <c r="K992" i="16"/>
  <c r="K1000" i="16"/>
  <c r="K994" i="16"/>
  <c r="K995" i="16"/>
  <c r="K996" i="16"/>
  <c r="L860" i="2"/>
  <c r="L867" i="16"/>
  <c r="G41" i="11"/>
  <c r="H75" i="3"/>
  <c r="L798" i="2"/>
  <c r="L799" i="2" s="1"/>
  <c r="G97" i="11"/>
  <c r="L802" i="16"/>
  <c r="L803" i="16" s="1"/>
  <c r="H95" i="3"/>
  <c r="L1015" i="16"/>
  <c r="L1006" i="2"/>
  <c r="G83" i="11"/>
  <c r="K985" i="2"/>
  <c r="K990" i="2"/>
  <c r="K991" i="2"/>
  <c r="K992" i="2"/>
  <c r="K986" i="2"/>
  <c r="K987" i="2"/>
  <c r="K988" i="2"/>
  <c r="K993" i="2"/>
  <c r="K989" i="2"/>
  <c r="M340" i="16"/>
  <c r="M339" i="16"/>
  <c r="M360" i="16"/>
  <c r="M361" i="16"/>
  <c r="M364" i="16"/>
  <c r="M358" i="16"/>
  <c r="M363" i="16"/>
  <c r="M359" i="16"/>
  <c r="M356" i="16"/>
  <c r="M362" i="16"/>
  <c r="M357" i="16"/>
  <c r="P457" i="2"/>
  <c r="P425" i="16"/>
  <c r="N43" i="3"/>
  <c r="L43" i="3"/>
  <c r="K1046" i="16"/>
  <c r="K1045" i="16"/>
  <c r="H41" i="3"/>
  <c r="L420" i="2"/>
  <c r="L388" i="16"/>
  <c r="G45" i="11"/>
  <c r="K525" i="2"/>
  <c r="K524" i="2"/>
  <c r="K526" i="2"/>
  <c r="K527" i="2"/>
  <c r="K523" i="2"/>
  <c r="K464" i="16"/>
  <c r="K465" i="16"/>
  <c r="K462" i="16"/>
  <c r="K463" i="16"/>
  <c r="K653" i="16"/>
  <c r="K659" i="16"/>
  <c r="K654" i="16"/>
  <c r="K660" i="16"/>
  <c r="K655" i="16"/>
  <c r="K661" i="16"/>
  <c r="K656" i="16"/>
  <c r="K662" i="16"/>
  <c r="K664" i="16"/>
  <c r="K658" i="16"/>
  <c r="K657" i="16"/>
  <c r="K663" i="16"/>
  <c r="K287" i="16"/>
  <c r="K293" i="16"/>
  <c r="K282" i="16"/>
  <c r="K288" i="16"/>
  <c r="K294" i="16"/>
  <c r="K284" i="16"/>
  <c r="K290" i="16"/>
  <c r="K283" i="16"/>
  <c r="K285" i="16"/>
  <c r="K286" i="16"/>
  <c r="K289" i="16"/>
  <c r="K291" i="16"/>
  <c r="K292" i="16"/>
  <c r="W82" i="3"/>
  <c r="AA833" i="2"/>
  <c r="V90" i="11"/>
  <c r="K649" i="2"/>
  <c r="K651" i="2"/>
  <c r="K652" i="2"/>
  <c r="K650" i="2"/>
  <c r="K802" i="2"/>
  <c r="K809" i="2"/>
  <c r="K801" i="2"/>
  <c r="K805" i="2"/>
  <c r="K808" i="2"/>
  <c r="K804" i="2"/>
  <c r="K807" i="2"/>
  <c r="K803" i="2"/>
  <c r="K806" i="2"/>
  <c r="H39" i="3"/>
  <c r="L412" i="2"/>
  <c r="L380" i="16"/>
  <c r="G64" i="11"/>
  <c r="K999" i="2"/>
  <c r="K1000" i="2"/>
  <c r="K1001" i="2"/>
  <c r="K1002" i="2"/>
  <c r="L759" i="2"/>
  <c r="G29" i="11"/>
  <c r="L761" i="16"/>
  <c r="K682" i="2"/>
  <c r="K680" i="2"/>
  <c r="K683" i="2"/>
  <c r="K684" i="2"/>
  <c r="K681" i="2"/>
  <c r="K361" i="2"/>
  <c r="K367" i="2"/>
  <c r="K362" i="2"/>
  <c r="K356" i="2"/>
  <c r="K364" i="2"/>
  <c r="K357" i="2"/>
  <c r="K365" i="2"/>
  <c r="K358" i="2"/>
  <c r="K366" i="2"/>
  <c r="K359" i="2"/>
  <c r="K360" i="2"/>
  <c r="K363" i="2"/>
  <c r="K368" i="2"/>
  <c r="K387" i="16"/>
  <c r="K385" i="16"/>
  <c r="K386" i="16"/>
  <c r="M220" i="2"/>
  <c r="M219" i="2"/>
  <c r="M221" i="2"/>
  <c r="K1050" i="16"/>
  <c r="K1048" i="16"/>
  <c r="K1049" i="16"/>
  <c r="H76" i="3"/>
  <c r="L800" i="2"/>
  <c r="L804" i="16"/>
  <c r="G85" i="11"/>
  <c r="H92" i="3"/>
  <c r="L998" i="2"/>
  <c r="L1005" i="16"/>
  <c r="G84" i="11"/>
  <c r="K407" i="16"/>
  <c r="K413" i="16"/>
  <c r="K419" i="16"/>
  <c r="K408" i="16"/>
  <c r="K414" i="16"/>
  <c r="K420" i="16"/>
  <c r="K404" i="16"/>
  <c r="K410" i="16"/>
  <c r="K416" i="16"/>
  <c r="K422" i="16"/>
  <c r="K411" i="16"/>
  <c r="K423" i="16"/>
  <c r="K412" i="16"/>
  <c r="K424" i="16"/>
  <c r="K403" i="16"/>
  <c r="K415" i="16"/>
  <c r="K405" i="16"/>
  <c r="K417" i="16"/>
  <c r="K406" i="16"/>
  <c r="K409" i="16"/>
  <c r="K418" i="16"/>
  <c r="K421" i="16"/>
  <c r="H64" i="3"/>
  <c r="L679" i="2"/>
  <c r="G50" i="11"/>
  <c r="L679" i="16"/>
  <c r="K930" i="2"/>
  <c r="K933" i="2"/>
  <c r="K935" i="2"/>
  <c r="K936" i="2"/>
  <c r="K937" i="2"/>
  <c r="K931" i="2"/>
  <c r="K932" i="2"/>
  <c r="K934" i="2"/>
  <c r="K940" i="2"/>
  <c r="K947" i="2"/>
  <c r="K959" i="2"/>
  <c r="K971" i="2"/>
  <c r="K950" i="2"/>
  <c r="K962" i="2"/>
  <c r="K974" i="2"/>
  <c r="K939" i="2"/>
  <c r="K951" i="2"/>
  <c r="K963" i="2"/>
  <c r="K975" i="2"/>
  <c r="K942" i="2"/>
  <c r="K954" i="2"/>
  <c r="K966" i="2"/>
  <c r="K978" i="2"/>
  <c r="K970" i="2"/>
  <c r="K943" i="2"/>
  <c r="K979" i="2"/>
  <c r="K946" i="2"/>
  <c r="K955" i="2"/>
  <c r="K958" i="2"/>
  <c r="K967" i="2"/>
  <c r="K965" i="2"/>
  <c r="K941" i="2"/>
  <c r="K972" i="2"/>
  <c r="K948" i="2"/>
  <c r="K961" i="2"/>
  <c r="K968" i="2"/>
  <c r="K944" i="2"/>
  <c r="K957" i="2"/>
  <c r="K952" i="2"/>
  <c r="K953" i="2"/>
  <c r="K977" i="2"/>
  <c r="K973" i="2"/>
  <c r="K976" i="2"/>
  <c r="K949" i="2"/>
  <c r="K960" i="2"/>
  <c r="K945" i="2"/>
  <c r="K956" i="2"/>
  <c r="K969" i="2"/>
  <c r="K964" i="2"/>
  <c r="H101" i="3"/>
  <c r="G72" i="11"/>
  <c r="L1035" i="2"/>
  <c r="L1044" i="16"/>
  <c r="K558" i="16"/>
  <c r="K559" i="16"/>
  <c r="K560" i="16"/>
  <c r="K557" i="16"/>
  <c r="K556" i="16"/>
  <c r="H48" i="3"/>
  <c r="L522" i="2"/>
  <c r="L510" i="16"/>
  <c r="G73" i="11"/>
  <c r="K654" i="2"/>
  <c r="K665" i="2"/>
  <c r="K655" i="2"/>
  <c r="K657" i="2"/>
  <c r="K659" i="2"/>
  <c r="K661" i="2"/>
  <c r="K663" i="2"/>
  <c r="K656" i="2"/>
  <c r="K664" i="2"/>
  <c r="K662" i="2"/>
  <c r="K658" i="2"/>
  <c r="K660" i="2"/>
  <c r="H59" i="3"/>
  <c r="L648" i="2"/>
  <c r="L645" i="16"/>
  <c r="G49" i="11"/>
  <c r="K418" i="2"/>
  <c r="K419" i="2"/>
  <c r="K417" i="2"/>
  <c r="I19" i="11"/>
  <c r="N268" i="16"/>
  <c r="J25" i="3"/>
  <c r="N218" i="2"/>
  <c r="L342" i="16"/>
  <c r="L343" i="16"/>
  <c r="L344" i="16"/>
  <c r="H102" i="3"/>
  <c r="L1038" i="2"/>
  <c r="G94" i="11"/>
  <c r="L1047" i="16"/>
  <c r="K538" i="16"/>
  <c r="K544" i="16"/>
  <c r="K533" i="16"/>
  <c r="K539" i="16"/>
  <c r="K545" i="16"/>
  <c r="K534" i="16"/>
  <c r="K540" i="16"/>
  <c r="K546" i="16"/>
  <c r="K535" i="16"/>
  <c r="K541" i="16"/>
  <c r="K547" i="16"/>
  <c r="K543" i="16"/>
  <c r="K537" i="16"/>
  <c r="K548" i="16"/>
  <c r="K549" i="16"/>
  <c r="K536" i="16"/>
  <c r="K542" i="16"/>
  <c r="H87" i="3"/>
  <c r="L936" i="16"/>
  <c r="L929" i="2"/>
  <c r="G52" i="11"/>
  <c r="L938" i="2"/>
  <c r="L945" i="16"/>
  <c r="G35" i="11"/>
  <c r="K478" i="2"/>
  <c r="K480" i="2"/>
  <c r="K481" i="2"/>
  <c r="K479" i="2"/>
  <c r="H60" i="3"/>
  <c r="L653" i="2"/>
  <c r="G56" i="11"/>
  <c r="L652" i="16"/>
  <c r="M562" i="16"/>
  <c r="M568" i="16"/>
  <c r="M574" i="16"/>
  <c r="M580" i="16"/>
  <c r="M586" i="16"/>
  <c r="M563" i="16"/>
  <c r="M569" i="16"/>
  <c r="M575" i="16"/>
  <c r="M581" i="16"/>
  <c r="M564" i="16"/>
  <c r="M570" i="16"/>
  <c r="M576" i="16"/>
  <c r="M582" i="16"/>
  <c r="M565" i="16"/>
  <c r="M571" i="16"/>
  <c r="M577" i="16"/>
  <c r="M583" i="16"/>
  <c r="M579" i="16"/>
  <c r="M573" i="16"/>
  <c r="M578" i="16"/>
  <c r="M566" i="16"/>
  <c r="M584" i="16"/>
  <c r="M567" i="16"/>
  <c r="M585" i="16"/>
  <c r="M572" i="16"/>
  <c r="H54" i="3"/>
  <c r="L562" i="2"/>
  <c r="L563" i="2" s="1"/>
  <c r="L555" i="16"/>
  <c r="G99" i="11"/>
  <c r="K1034" i="16"/>
  <c r="K1033" i="16"/>
  <c r="K1035" i="16"/>
  <c r="K1032" i="16"/>
  <c r="H45" i="3"/>
  <c r="L477" i="2"/>
  <c r="L461" i="16"/>
  <c r="G62" i="11"/>
  <c r="K230" i="2"/>
  <c r="K233" i="2"/>
  <c r="K235" i="2"/>
  <c r="K229" i="2"/>
  <c r="K231" i="2"/>
  <c r="K237" i="2"/>
  <c r="K239" i="2"/>
  <c r="K241" i="2"/>
  <c r="K232" i="2"/>
  <c r="K228" i="2"/>
  <c r="K234" i="2"/>
  <c r="K240" i="2"/>
  <c r="K236" i="2"/>
  <c r="K238" i="2"/>
  <c r="K778" i="16"/>
  <c r="K784" i="16"/>
  <c r="K790" i="16"/>
  <c r="K779" i="16"/>
  <c r="K785" i="16"/>
  <c r="K791" i="16"/>
  <c r="K780" i="16"/>
  <c r="K786" i="16"/>
  <c r="K792" i="16"/>
  <c r="K775" i="16"/>
  <c r="K781" i="16"/>
  <c r="K787" i="16"/>
  <c r="K776" i="16"/>
  <c r="K777" i="16"/>
  <c r="K782" i="16"/>
  <c r="K783" i="16"/>
  <c r="K788" i="16"/>
  <c r="K789" i="16"/>
  <c r="H79" i="3"/>
  <c r="L819" i="2"/>
  <c r="L820" i="2" s="1"/>
  <c r="L823" i="16"/>
  <c r="L824" i="16" s="1"/>
  <c r="G71" i="11"/>
  <c r="H40" i="3"/>
  <c r="L416" i="2"/>
  <c r="L384" i="16"/>
  <c r="G43" i="11"/>
  <c r="L375" i="2"/>
  <c r="L376" i="2"/>
  <c r="L377" i="2"/>
  <c r="K540" i="2"/>
  <c r="K546" i="2"/>
  <c r="K547" i="2"/>
  <c r="K550" i="2"/>
  <c r="K551" i="2"/>
  <c r="K542" i="2"/>
  <c r="K543" i="2"/>
  <c r="K554" i="2"/>
  <c r="K555" i="2"/>
  <c r="K553" i="2"/>
  <c r="K548" i="2"/>
  <c r="K541" i="2"/>
  <c r="K552" i="2"/>
  <c r="K549" i="2"/>
  <c r="K544" i="2"/>
  <c r="K545" i="2"/>
  <c r="K556" i="2"/>
  <c r="K381" i="16"/>
  <c r="K383" i="16"/>
  <c r="K382" i="16"/>
  <c r="K435" i="2"/>
  <c r="K441" i="2"/>
  <c r="K449" i="2"/>
  <c r="K442" i="2"/>
  <c r="K450" i="2"/>
  <c r="K436" i="2"/>
  <c r="K444" i="2"/>
  <c r="K452" i="2"/>
  <c r="K437" i="2"/>
  <c r="K445" i="2"/>
  <c r="K453" i="2"/>
  <c r="K446" i="2"/>
  <c r="K448" i="2"/>
  <c r="K454" i="2"/>
  <c r="K456" i="2"/>
  <c r="K438" i="2"/>
  <c r="K440" i="2"/>
  <c r="K443" i="2"/>
  <c r="K439" i="2"/>
  <c r="K455" i="2"/>
  <c r="K451" i="2"/>
  <c r="K447" i="2"/>
  <c r="L371" i="16"/>
  <c r="L366" i="16"/>
  <c r="L372" i="16"/>
  <c r="L368" i="16"/>
  <c r="L373" i="16"/>
  <c r="L367" i="16"/>
  <c r="L370" i="16"/>
  <c r="L369" i="16"/>
  <c r="M917" i="2"/>
  <c r="M918" i="2"/>
  <c r="M269" i="16"/>
  <c r="M275" i="16"/>
  <c r="M270" i="16"/>
  <c r="M272" i="16"/>
  <c r="M271" i="16"/>
  <c r="M274" i="16"/>
  <c r="M273" i="16"/>
  <c r="I34" i="3"/>
  <c r="M374" i="2"/>
  <c r="M341" i="16"/>
  <c r="H25" i="11"/>
  <c r="H51" i="3"/>
  <c r="L539" i="2"/>
  <c r="L532" i="16"/>
  <c r="G55" i="11"/>
  <c r="K1009" i="16"/>
  <c r="K1006" i="16"/>
  <c r="K1007" i="16"/>
  <c r="K1008" i="16"/>
  <c r="K762" i="16"/>
  <c r="K768" i="16"/>
  <c r="K763" i="16"/>
  <c r="K769" i="16"/>
  <c r="K764" i="16"/>
  <c r="K770" i="16"/>
  <c r="K765" i="16"/>
  <c r="K771" i="16"/>
  <c r="K766" i="16"/>
  <c r="K767" i="16"/>
  <c r="K772" i="16"/>
  <c r="H42" i="3"/>
  <c r="L434" i="2"/>
  <c r="L402" i="16"/>
  <c r="G63" i="11"/>
  <c r="L403" i="2"/>
  <c r="L401" i="2"/>
  <c r="L402" i="2"/>
  <c r="L404" i="2"/>
  <c r="L398" i="2"/>
  <c r="L399" i="2"/>
  <c r="L400" i="2"/>
  <c r="L405" i="2"/>
  <c r="K312" i="16"/>
  <c r="K318" i="16"/>
  <c r="K313" i="16"/>
  <c r="K319" i="16"/>
  <c r="K309" i="16"/>
  <c r="K315" i="16"/>
  <c r="K314" i="16"/>
  <c r="K316" i="16"/>
  <c r="K317" i="16"/>
  <c r="K308" i="16"/>
  <c r="K320" i="16"/>
  <c r="K311" i="16"/>
  <c r="K310" i="16"/>
  <c r="O431" i="16"/>
  <c r="O437" i="16"/>
  <c r="O443" i="16"/>
  <c r="O426" i="16"/>
  <c r="O432" i="16"/>
  <c r="O438" i="16"/>
  <c r="O444" i="16"/>
  <c r="O428" i="16"/>
  <c r="O434" i="16"/>
  <c r="O440" i="16"/>
  <c r="O433" i="16"/>
  <c r="O435" i="16"/>
  <c r="O436" i="16"/>
  <c r="O427" i="16"/>
  <c r="O439" i="16"/>
  <c r="O441" i="16"/>
  <c r="O430" i="16"/>
  <c r="O442" i="16"/>
  <c r="O429" i="16"/>
  <c r="M565" i="2"/>
  <c r="M584" i="2"/>
  <c r="M588" i="2"/>
  <c r="M568" i="2"/>
  <c r="M572" i="2"/>
  <c r="M580" i="2"/>
  <c r="M576" i="2"/>
  <c r="M587" i="2"/>
  <c r="M570" i="2"/>
  <c r="M577" i="2"/>
  <c r="M571" i="2"/>
  <c r="M582" i="2"/>
  <c r="M589" i="2"/>
  <c r="M567" i="2"/>
  <c r="M578" i="2"/>
  <c r="M585" i="2"/>
  <c r="M583" i="2"/>
  <c r="M566" i="2"/>
  <c r="M573" i="2"/>
  <c r="M579" i="2"/>
  <c r="M569" i="2"/>
  <c r="M575" i="2"/>
  <c r="M586" i="2"/>
  <c r="M574" i="2"/>
  <c r="M581" i="2"/>
  <c r="K393" i="16"/>
  <c r="K399" i="16"/>
  <c r="K394" i="16"/>
  <c r="K400" i="16"/>
  <c r="K390" i="16"/>
  <c r="K396" i="16"/>
  <c r="K391" i="16"/>
  <c r="K392" i="16"/>
  <c r="K395" i="16"/>
  <c r="K397" i="16"/>
  <c r="K401" i="16"/>
  <c r="K398" i="16"/>
  <c r="K389" i="16"/>
  <c r="K516" i="16"/>
  <c r="K511" i="16"/>
  <c r="K513" i="16"/>
  <c r="K515" i="16"/>
  <c r="K514" i="16"/>
  <c r="K512" i="16"/>
  <c r="K1024" i="2"/>
  <c r="K1026" i="2"/>
  <c r="K1025" i="2"/>
  <c r="K1023" i="2"/>
  <c r="H27" i="3"/>
  <c r="L227" i="2"/>
  <c r="G30" i="11"/>
  <c r="L281" i="16"/>
  <c r="K646" i="16"/>
  <c r="K647" i="16"/>
  <c r="K648" i="16"/>
  <c r="K649" i="16"/>
  <c r="K651" i="16"/>
  <c r="K650" i="16"/>
  <c r="K773" i="2"/>
  <c r="K775" i="2"/>
  <c r="K787" i="2"/>
  <c r="K776" i="2"/>
  <c r="K788" i="2"/>
  <c r="K779" i="2"/>
  <c r="K780" i="2"/>
  <c r="K772" i="2"/>
  <c r="K783" i="2"/>
  <c r="K784" i="2"/>
  <c r="K786" i="2"/>
  <c r="K781" i="2"/>
  <c r="K782" i="2"/>
  <c r="K777" i="2"/>
  <c r="K785" i="2"/>
  <c r="K778" i="2"/>
  <c r="K774" i="2"/>
  <c r="K789" i="2"/>
  <c r="K1040" i="2"/>
  <c r="K1041" i="2"/>
  <c r="K1039" i="2"/>
  <c r="K805" i="16"/>
  <c r="K811" i="16"/>
  <c r="K809" i="16"/>
  <c r="K810" i="16"/>
  <c r="K806" i="16"/>
  <c r="K812" i="16"/>
  <c r="K807" i="16"/>
  <c r="K813" i="16"/>
  <c r="K808" i="16"/>
  <c r="K413" i="2"/>
  <c r="K415" i="2"/>
  <c r="K414" i="2"/>
  <c r="K760" i="2"/>
  <c r="K763" i="2"/>
  <c r="K764" i="2"/>
  <c r="K768" i="2"/>
  <c r="K770" i="2"/>
  <c r="K762" i="2"/>
  <c r="K766" i="2"/>
  <c r="K761" i="2"/>
  <c r="K769" i="2"/>
  <c r="K765" i="2"/>
  <c r="K767" i="2"/>
  <c r="K683" i="16"/>
  <c r="K684" i="16"/>
  <c r="K680" i="16"/>
  <c r="K681" i="16"/>
  <c r="K682" i="16"/>
  <c r="I37" i="3"/>
  <c r="M397" i="2"/>
  <c r="M365" i="16"/>
  <c r="H38" i="11"/>
  <c r="L355" i="2"/>
  <c r="L307" i="16"/>
  <c r="G39" i="11"/>
  <c r="K939" i="16"/>
  <c r="K943" i="16"/>
  <c r="K940" i="16"/>
  <c r="K938" i="16"/>
  <c r="K941" i="16"/>
  <c r="K942" i="16"/>
  <c r="K937" i="16"/>
  <c r="K944" i="16"/>
  <c r="K951" i="16"/>
  <c r="K957" i="16"/>
  <c r="K963" i="16"/>
  <c r="K969" i="16"/>
  <c r="K975" i="16"/>
  <c r="K981" i="16"/>
  <c r="K961" i="16"/>
  <c r="K979" i="16"/>
  <c r="K956" i="16"/>
  <c r="K968" i="16"/>
  <c r="K986" i="16"/>
  <c r="K946" i="16"/>
  <c r="K952" i="16"/>
  <c r="K958" i="16"/>
  <c r="K964" i="16"/>
  <c r="K970" i="16"/>
  <c r="K976" i="16"/>
  <c r="K982" i="16"/>
  <c r="K950" i="16"/>
  <c r="K974" i="16"/>
  <c r="K947" i="16"/>
  <c r="K953" i="16"/>
  <c r="K959" i="16"/>
  <c r="K965" i="16"/>
  <c r="K971" i="16"/>
  <c r="K977" i="16"/>
  <c r="K983" i="16"/>
  <c r="K949" i="16"/>
  <c r="K973" i="16"/>
  <c r="K948" i="16"/>
  <c r="K954" i="16"/>
  <c r="K960" i="16"/>
  <c r="K966" i="16"/>
  <c r="K972" i="16"/>
  <c r="K978" i="16"/>
  <c r="K984" i="16"/>
  <c r="K955" i="16"/>
  <c r="K967" i="16"/>
  <c r="K985" i="16"/>
  <c r="K962" i="16"/>
  <c r="K980" i="16"/>
  <c r="O458" i="2"/>
  <c r="O460" i="2"/>
  <c r="O459" i="2"/>
  <c r="K1037" i="2"/>
  <c r="K1036" i="2"/>
  <c r="J55" i="3"/>
  <c r="N564" i="2"/>
  <c r="N561" i="16"/>
  <c r="I76" i="11"/>
  <c r="K421" i="2"/>
  <c r="K428" i="2"/>
  <c r="K422" i="2"/>
  <c r="K430" i="2"/>
  <c r="K423" i="2"/>
  <c r="K424" i="2"/>
  <c r="K426" i="2"/>
  <c r="K427" i="2"/>
  <c r="K431" i="2"/>
  <c r="K432" i="2"/>
  <c r="K429" i="2"/>
  <c r="K425" i="2"/>
  <c r="K433" i="2"/>
  <c r="H97" i="3"/>
  <c r="L1022" i="2"/>
  <c r="G68" i="11"/>
  <c r="L1031" i="16"/>
  <c r="L771" i="2"/>
  <c r="L774" i="16"/>
  <c r="G33" i="11"/>
  <c r="T535" i="2"/>
  <c r="T536" i="2"/>
  <c r="T537" i="2"/>
  <c r="T534" i="2"/>
  <c r="T538" i="2"/>
  <c r="Q50" i="3"/>
  <c r="U533" i="2"/>
  <c r="P48" i="11"/>
  <c r="U522" i="16"/>
  <c r="T526" i="16"/>
  <c r="T530" i="16"/>
  <c r="T523" i="16"/>
  <c r="T527" i="16"/>
  <c r="T531" i="16"/>
  <c r="T524" i="16"/>
  <c r="T528" i="16"/>
  <c r="T525" i="16"/>
  <c r="T529" i="16"/>
  <c r="M924" i="16" l="1"/>
  <c r="I69" i="11"/>
  <c r="N923" i="16"/>
  <c r="M647" i="2"/>
  <c r="M609" i="2"/>
  <c r="M619" i="2"/>
  <c r="M629" i="2"/>
  <c r="M633" i="2"/>
  <c r="M624" i="2"/>
  <c r="M612" i="2"/>
  <c r="M631" i="2"/>
  <c r="M620" i="2"/>
  <c r="M635" i="2"/>
  <c r="M639" i="2"/>
  <c r="M630" i="2"/>
  <c r="M618" i="2"/>
  <c r="M642" i="2"/>
  <c r="M610" i="2"/>
  <c r="M606" i="2"/>
  <c r="M628" i="2"/>
  <c r="M617" i="2"/>
  <c r="M608" i="2"/>
  <c r="M613" i="2"/>
  <c r="M623" i="2"/>
  <c r="M615" i="2"/>
  <c r="M638" i="2"/>
  <c r="M645" i="2"/>
  <c r="M632" i="2"/>
  <c r="M644" i="2"/>
  <c r="M626" i="2"/>
  <c r="M625" i="2"/>
  <c r="M640" i="2"/>
  <c r="M646" i="2"/>
  <c r="M605" i="2"/>
  <c r="M616" i="2"/>
  <c r="M636" i="2"/>
  <c r="M627" i="2"/>
  <c r="M641" i="2"/>
  <c r="M622" i="2"/>
  <c r="M607" i="2"/>
  <c r="M621" i="2"/>
  <c r="M637" i="2"/>
  <c r="M614" i="2"/>
  <c r="M634" i="2"/>
  <c r="M643" i="2"/>
  <c r="M611" i="2"/>
  <c r="M603" i="16"/>
  <c r="M636" i="16"/>
  <c r="M607" i="16"/>
  <c r="M629" i="16"/>
  <c r="M610" i="16"/>
  <c r="M615" i="16"/>
  <c r="M632" i="16"/>
  <c r="M617" i="16"/>
  <c r="M642" i="16"/>
  <c r="M611" i="16"/>
  <c r="M604" i="16"/>
  <c r="M609" i="16"/>
  <c r="M630" i="16"/>
  <c r="M643" i="16"/>
  <c r="M605" i="16"/>
  <c r="M640" i="16"/>
  <c r="M639" i="16"/>
  <c r="M626" i="16"/>
  <c r="M614" i="16"/>
  <c r="M620" i="16"/>
  <c r="M619" i="16"/>
  <c r="M618" i="16"/>
  <c r="M635" i="16"/>
  <c r="M637" i="16"/>
  <c r="M634" i="16"/>
  <c r="M633" i="16"/>
  <c r="M608" i="16"/>
  <c r="M602" i="16"/>
  <c r="M631" i="16"/>
  <c r="M606" i="16"/>
  <c r="M622" i="16"/>
  <c r="M613" i="16"/>
  <c r="M641" i="16"/>
  <c r="M621" i="16"/>
  <c r="M644" i="16"/>
  <c r="M638" i="16"/>
  <c r="M624" i="16"/>
  <c r="M612" i="16"/>
  <c r="M623" i="16"/>
  <c r="M625" i="16"/>
  <c r="M628" i="16"/>
  <c r="M627" i="16"/>
  <c r="M616" i="16"/>
  <c r="K63" i="3"/>
  <c r="O678" i="16"/>
  <c r="J79" i="11"/>
  <c r="O678" i="2"/>
  <c r="J58" i="3"/>
  <c r="I40" i="11"/>
  <c r="N601" i="16"/>
  <c r="N604" i="2"/>
  <c r="N916" i="2"/>
  <c r="N918" i="2" s="1"/>
  <c r="J44" i="3"/>
  <c r="N445" i="16"/>
  <c r="I70" i="11"/>
  <c r="N461" i="2"/>
  <c r="I68" i="3"/>
  <c r="M740" i="16"/>
  <c r="H34" i="11"/>
  <c r="M740" i="2"/>
  <c r="L1029" i="2"/>
  <c r="L1030" i="2"/>
  <c r="L1028" i="2"/>
  <c r="I86" i="3"/>
  <c r="M919" i="2"/>
  <c r="H96" i="11"/>
  <c r="M926" i="16"/>
  <c r="J49" i="3"/>
  <c r="N528" i="2"/>
  <c r="N517" i="16"/>
  <c r="I27" i="11"/>
  <c r="L1057" i="16"/>
  <c r="L1056" i="16"/>
  <c r="L1062" i="16"/>
  <c r="L1055" i="16"/>
  <c r="L1061" i="16"/>
  <c r="L1058" i="16"/>
  <c r="L1060" i="16"/>
  <c r="L1059" i="16"/>
  <c r="L833" i="16"/>
  <c r="L830" i="16"/>
  <c r="L829" i="16"/>
  <c r="L832" i="16"/>
  <c r="L834" i="16"/>
  <c r="L831" i="16"/>
  <c r="L827" i="16"/>
  <c r="L826" i="16"/>
  <c r="L828" i="16"/>
  <c r="J74" i="3"/>
  <c r="N796" i="2"/>
  <c r="N797" i="2" s="1"/>
  <c r="N800" i="16"/>
  <c r="N801" i="16" s="1"/>
  <c r="I78" i="11"/>
  <c r="M453" i="16"/>
  <c r="M457" i="16"/>
  <c r="M459" i="16"/>
  <c r="M450" i="16"/>
  <c r="M446" i="16"/>
  <c r="M455" i="16"/>
  <c r="M460" i="16"/>
  <c r="M452" i="16"/>
  <c r="M456" i="16"/>
  <c r="M451" i="16"/>
  <c r="M447" i="16"/>
  <c r="M458" i="16"/>
  <c r="M448" i="16"/>
  <c r="M454" i="16"/>
  <c r="M449" i="16"/>
  <c r="I98" i="3"/>
  <c r="M1027" i="2"/>
  <c r="H75" i="11"/>
  <c r="M1036" i="16"/>
  <c r="L825" i="2"/>
  <c r="L827" i="2"/>
  <c r="L823" i="2"/>
  <c r="L829" i="2"/>
  <c r="L822" i="2"/>
  <c r="L824" i="2"/>
  <c r="L826" i="2"/>
  <c r="L828" i="2"/>
  <c r="L831" i="2"/>
  <c r="L830" i="2"/>
  <c r="L600" i="16"/>
  <c r="L599" i="16"/>
  <c r="L597" i="16"/>
  <c r="L592" i="16"/>
  <c r="L593" i="16"/>
  <c r="L594" i="16"/>
  <c r="L595" i="16"/>
  <c r="L598" i="16"/>
  <c r="L596" i="16"/>
  <c r="M672" i="16"/>
  <c r="M670" i="16"/>
  <c r="M675" i="16"/>
  <c r="M671" i="16"/>
  <c r="M674" i="16"/>
  <c r="M673" i="16"/>
  <c r="M677" i="16"/>
  <c r="M669" i="16"/>
  <c r="M676" i="16"/>
  <c r="L744" i="16"/>
  <c r="L743" i="16"/>
  <c r="L757" i="16"/>
  <c r="L750" i="16"/>
  <c r="L741" i="16"/>
  <c r="L755" i="16"/>
  <c r="L756" i="16"/>
  <c r="L742" i="16"/>
  <c r="L749" i="16"/>
  <c r="L748" i="16"/>
  <c r="L746" i="16"/>
  <c r="L752" i="16"/>
  <c r="L759" i="16"/>
  <c r="L754" i="16"/>
  <c r="L751" i="16"/>
  <c r="L747" i="16"/>
  <c r="L753" i="16"/>
  <c r="L758" i="16"/>
  <c r="L745" i="16"/>
  <c r="L925" i="2"/>
  <c r="L927" i="2"/>
  <c r="L923" i="2"/>
  <c r="L920" i="2"/>
  <c r="L928" i="2"/>
  <c r="L926" i="2"/>
  <c r="L922" i="2"/>
  <c r="L921" i="2"/>
  <c r="L924" i="2"/>
  <c r="I80" i="3"/>
  <c r="M821" i="2"/>
  <c r="M825" i="16"/>
  <c r="H53" i="11"/>
  <c r="M519" i="16"/>
  <c r="M520" i="16"/>
  <c r="M521" i="16"/>
  <c r="M518" i="16"/>
  <c r="L599" i="2"/>
  <c r="L600" i="2"/>
  <c r="L595" i="2"/>
  <c r="L598" i="2"/>
  <c r="L601" i="2"/>
  <c r="L596" i="2"/>
  <c r="L602" i="2"/>
  <c r="L597" i="2"/>
  <c r="L603" i="2"/>
  <c r="L1047" i="2"/>
  <c r="L1053" i="2"/>
  <c r="L1048" i="2"/>
  <c r="L1054" i="2"/>
  <c r="L1050" i="2"/>
  <c r="L1051" i="2"/>
  <c r="L1049" i="2"/>
  <c r="L1052" i="2"/>
  <c r="L1046" i="2"/>
  <c r="M674" i="2"/>
  <c r="M669" i="2"/>
  <c r="M672" i="2"/>
  <c r="M676" i="2"/>
  <c r="M675" i="2"/>
  <c r="M677" i="2"/>
  <c r="M671" i="2"/>
  <c r="M670" i="2"/>
  <c r="M673" i="2"/>
  <c r="L1038" i="16"/>
  <c r="L1037" i="16"/>
  <c r="L1039" i="16"/>
  <c r="M529" i="2"/>
  <c r="M530" i="2"/>
  <c r="M532" i="2"/>
  <c r="M531" i="2"/>
  <c r="I104" i="3"/>
  <c r="M1045" i="2"/>
  <c r="H54" i="11"/>
  <c r="M1054" i="16"/>
  <c r="L748" i="2"/>
  <c r="L756" i="2"/>
  <c r="L752" i="2"/>
  <c r="L745" i="2"/>
  <c r="L751" i="2"/>
  <c r="L750" i="2"/>
  <c r="L757" i="2"/>
  <c r="L747" i="2"/>
  <c r="L746" i="2"/>
  <c r="L744" i="2"/>
  <c r="L753" i="2"/>
  <c r="L755" i="2"/>
  <c r="L749" i="2"/>
  <c r="L743" i="2"/>
  <c r="L754" i="2"/>
  <c r="L742" i="2"/>
  <c r="L741" i="2"/>
  <c r="M472" i="2"/>
  <c r="M462" i="2"/>
  <c r="M475" i="2"/>
  <c r="M466" i="2"/>
  <c r="M469" i="2"/>
  <c r="M474" i="2"/>
  <c r="M468" i="2"/>
  <c r="M465" i="2"/>
  <c r="M463" i="2"/>
  <c r="M471" i="2"/>
  <c r="M476" i="2"/>
  <c r="M467" i="2"/>
  <c r="M470" i="2"/>
  <c r="M464" i="2"/>
  <c r="M473" i="2"/>
  <c r="L935" i="16"/>
  <c r="L928" i="16"/>
  <c r="L929" i="16"/>
  <c r="L927" i="16"/>
  <c r="L931" i="16"/>
  <c r="L930" i="16"/>
  <c r="L932" i="16"/>
  <c r="L933" i="16"/>
  <c r="L934" i="16"/>
  <c r="I57" i="3"/>
  <c r="M591" i="16"/>
  <c r="H47" i="11"/>
  <c r="M594" i="2"/>
  <c r="J62" i="3"/>
  <c r="I51" i="11"/>
  <c r="N668" i="16"/>
  <c r="N668" i="2"/>
  <c r="U32" i="3"/>
  <c r="T28" i="11"/>
  <c r="Y369" i="2"/>
  <c r="I67" i="3"/>
  <c r="M739" i="16"/>
  <c r="M739" i="2"/>
  <c r="H26" i="11"/>
  <c r="L280" i="16"/>
  <c r="L277" i="16"/>
  <c r="L279" i="16"/>
  <c r="L278" i="16"/>
  <c r="I73" i="3"/>
  <c r="M798" i="16"/>
  <c r="M799" i="16" s="1"/>
  <c r="H91" i="11"/>
  <c r="M795" i="2"/>
  <c r="I26" i="3"/>
  <c r="M222" i="2"/>
  <c r="H21" i="11"/>
  <c r="M276" i="16"/>
  <c r="L224" i="2"/>
  <c r="L223" i="2"/>
  <c r="L226" i="2"/>
  <c r="L225" i="2"/>
  <c r="I61" i="3"/>
  <c r="M666" i="16"/>
  <c r="M667" i="16" s="1"/>
  <c r="M666" i="2"/>
  <c r="M667" i="2" s="1"/>
  <c r="H20" i="11"/>
  <c r="I66" i="3"/>
  <c r="M733" i="2"/>
  <c r="M733" i="16"/>
  <c r="H60" i="11"/>
  <c r="L351" i="16"/>
  <c r="L350" i="16"/>
  <c r="L353" i="16"/>
  <c r="L346" i="16"/>
  <c r="L348" i="16"/>
  <c r="L354" i="16"/>
  <c r="L352" i="16"/>
  <c r="L347" i="16"/>
  <c r="L349" i="16"/>
  <c r="L382" i="2"/>
  <c r="L381" i="2"/>
  <c r="L383" i="2"/>
  <c r="L386" i="2"/>
  <c r="L380" i="2"/>
  <c r="L385" i="2"/>
  <c r="L379" i="2"/>
  <c r="L384" i="2"/>
  <c r="L983" i="2"/>
  <c r="L982" i="2"/>
  <c r="L981" i="2"/>
  <c r="I72" i="3"/>
  <c r="M790" i="2"/>
  <c r="H57" i="11"/>
  <c r="M793" i="16"/>
  <c r="I47" i="3"/>
  <c r="M506" i="2"/>
  <c r="M492" i="16"/>
  <c r="H59" i="11"/>
  <c r="L988" i="16"/>
  <c r="L989" i="16"/>
  <c r="L990" i="16"/>
  <c r="L819" i="16"/>
  <c r="L820" i="16"/>
  <c r="L821" i="16"/>
  <c r="L822" i="16"/>
  <c r="I89" i="3"/>
  <c r="M980" i="2"/>
  <c r="H58" i="11"/>
  <c r="M987" i="16"/>
  <c r="L811" i="2"/>
  <c r="L812" i="2"/>
  <c r="L813" i="2"/>
  <c r="L792" i="2"/>
  <c r="L791" i="2"/>
  <c r="L794" i="2"/>
  <c r="L793" i="2"/>
  <c r="I77" i="3"/>
  <c r="M814" i="16"/>
  <c r="H74" i="11"/>
  <c r="M810" i="2"/>
  <c r="L816" i="2"/>
  <c r="L815" i="2"/>
  <c r="L817" i="2"/>
  <c r="L818" i="2"/>
  <c r="L495" i="16"/>
  <c r="L501" i="16"/>
  <c r="L507" i="16"/>
  <c r="L496" i="16"/>
  <c r="L502" i="16"/>
  <c r="L508" i="16"/>
  <c r="L494" i="16"/>
  <c r="L504" i="16"/>
  <c r="L497" i="16"/>
  <c r="L505" i="16"/>
  <c r="L498" i="16"/>
  <c r="L506" i="16"/>
  <c r="L509" i="16"/>
  <c r="L499" i="16"/>
  <c r="L493" i="16"/>
  <c r="L500" i="16"/>
  <c r="L503" i="16"/>
  <c r="I52" i="3"/>
  <c r="M557" i="2"/>
  <c r="M550" i="16"/>
  <c r="H44" i="11"/>
  <c r="L859" i="16"/>
  <c r="L866" i="16"/>
  <c r="L845" i="16"/>
  <c r="L855" i="16"/>
  <c r="L850" i="16"/>
  <c r="L864" i="16"/>
  <c r="L853" i="16"/>
  <c r="L848" i="16"/>
  <c r="L856" i="16"/>
  <c r="L843" i="16"/>
  <c r="L860" i="16"/>
  <c r="L862" i="16"/>
  <c r="L851" i="16"/>
  <c r="L847" i="16"/>
  <c r="L863" i="16"/>
  <c r="L842" i="16"/>
  <c r="L858" i="16"/>
  <c r="L854" i="16"/>
  <c r="L852" i="16"/>
  <c r="L844" i="16"/>
  <c r="L849" i="16"/>
  <c r="L857" i="16"/>
  <c r="L865" i="16"/>
  <c r="L846" i="16"/>
  <c r="L861" i="16"/>
  <c r="H31" i="11"/>
  <c r="M345" i="16"/>
  <c r="I35" i="3"/>
  <c r="M378" i="2"/>
  <c r="L1029" i="16"/>
  <c r="L1030" i="16"/>
  <c r="L1028" i="16"/>
  <c r="L1026" i="16"/>
  <c r="L1027" i="16"/>
  <c r="L735" i="16"/>
  <c r="L736" i="16"/>
  <c r="L737" i="16"/>
  <c r="L738" i="16"/>
  <c r="L734" i="16"/>
  <c r="I78" i="3"/>
  <c r="H67" i="11"/>
  <c r="M814" i="2"/>
  <c r="M818" i="16"/>
  <c r="L840" i="2"/>
  <c r="L844" i="2"/>
  <c r="L850" i="2"/>
  <c r="L854" i="2"/>
  <c r="L855" i="2"/>
  <c r="L858" i="2"/>
  <c r="L835" i="2"/>
  <c r="L837" i="2"/>
  <c r="L838" i="2"/>
  <c r="L842" i="2"/>
  <c r="L847" i="2"/>
  <c r="L852" i="2"/>
  <c r="L856" i="2"/>
  <c r="L857" i="2"/>
  <c r="L836" i="2"/>
  <c r="L859" i="2"/>
  <c r="L846" i="2"/>
  <c r="L851" i="2"/>
  <c r="L849" i="2"/>
  <c r="L839" i="2"/>
  <c r="L843" i="2"/>
  <c r="L845" i="2"/>
  <c r="L841" i="2"/>
  <c r="L848" i="2"/>
  <c r="L853" i="2"/>
  <c r="L1020" i="2"/>
  <c r="L1021" i="2"/>
  <c r="L1019" i="2"/>
  <c r="L1017" i="2"/>
  <c r="L1018" i="2"/>
  <c r="L794" i="16"/>
  <c r="L795" i="16"/>
  <c r="L797" i="16"/>
  <c r="L796" i="16"/>
  <c r="L735" i="2"/>
  <c r="L737" i="2"/>
  <c r="L734" i="2"/>
  <c r="L736" i="2"/>
  <c r="L738" i="2"/>
  <c r="L815" i="16"/>
  <c r="L817" i="16"/>
  <c r="L816" i="16"/>
  <c r="L514" i="2"/>
  <c r="L509" i="2"/>
  <c r="L511" i="2"/>
  <c r="L508" i="2"/>
  <c r="L521" i="2"/>
  <c r="L507" i="2"/>
  <c r="L512" i="2"/>
  <c r="L518" i="2"/>
  <c r="L516" i="2"/>
  <c r="L510" i="2"/>
  <c r="L513" i="2"/>
  <c r="L519" i="2"/>
  <c r="L517" i="2"/>
  <c r="L520" i="2"/>
  <c r="L515" i="2"/>
  <c r="I83" i="3"/>
  <c r="M834" i="2"/>
  <c r="M841" i="16"/>
  <c r="H77" i="11"/>
  <c r="I96" i="3"/>
  <c r="M1016" i="2"/>
  <c r="H95" i="11"/>
  <c r="M1025" i="16"/>
  <c r="N391" i="2"/>
  <c r="N396" i="2"/>
  <c r="N389" i="2"/>
  <c r="N393" i="2"/>
  <c r="N390" i="2"/>
  <c r="N388" i="2"/>
  <c r="N394" i="2"/>
  <c r="N395" i="2"/>
  <c r="N392" i="2"/>
  <c r="R93" i="3"/>
  <c r="Q92" i="11"/>
  <c r="V1003" i="2"/>
  <c r="V1010" i="16"/>
  <c r="K36" i="3"/>
  <c r="O387" i="2"/>
  <c r="O355" i="16"/>
  <c r="J81" i="11"/>
  <c r="L468" i="16"/>
  <c r="L474" i="16"/>
  <c r="L480" i="16"/>
  <c r="L486" i="16"/>
  <c r="L469" i="16"/>
  <c r="L475" i="16"/>
  <c r="L481" i="16"/>
  <c r="L487" i="16"/>
  <c r="L470" i="16"/>
  <c r="L476" i="16"/>
  <c r="L482" i="16"/>
  <c r="L488" i="16"/>
  <c r="L471" i="16"/>
  <c r="L477" i="16"/>
  <c r="L483" i="16"/>
  <c r="L489" i="16"/>
  <c r="L467" i="16"/>
  <c r="L485" i="16"/>
  <c r="L472" i="16"/>
  <c r="L490" i="16"/>
  <c r="L478" i="16"/>
  <c r="L479" i="16"/>
  <c r="L473" i="16"/>
  <c r="L484" i="16"/>
  <c r="L491" i="16"/>
  <c r="L1008" i="2"/>
  <c r="L1010" i="2"/>
  <c r="L1011" i="2"/>
  <c r="L1012" i="2"/>
  <c r="L1014" i="2"/>
  <c r="L1013" i="2"/>
  <c r="L1009" i="2"/>
  <c r="L1007" i="2"/>
  <c r="L1015" i="2"/>
  <c r="I75" i="3"/>
  <c r="M798" i="2"/>
  <c r="M799" i="2" s="1"/>
  <c r="M802" i="16"/>
  <c r="M803" i="16" s="1"/>
  <c r="H97" i="11"/>
  <c r="L873" i="16"/>
  <c r="L879" i="16"/>
  <c r="L885" i="16"/>
  <c r="L891" i="16"/>
  <c r="L897" i="16"/>
  <c r="L903" i="16"/>
  <c r="L909" i="16"/>
  <c r="L915" i="16"/>
  <c r="L921" i="16"/>
  <c r="L872" i="16"/>
  <c r="L880" i="16"/>
  <c r="L887" i="16"/>
  <c r="L894" i="16"/>
  <c r="L901" i="16"/>
  <c r="L908" i="16"/>
  <c r="L916" i="16"/>
  <c r="L874" i="16"/>
  <c r="L881" i="16"/>
  <c r="L888" i="16"/>
  <c r="L895" i="16"/>
  <c r="L902" i="16"/>
  <c r="L910" i="16"/>
  <c r="L917" i="16"/>
  <c r="L868" i="16"/>
  <c r="L875" i="16"/>
  <c r="L882" i="16"/>
  <c r="L889" i="16"/>
  <c r="L896" i="16"/>
  <c r="L904" i="16"/>
  <c r="L911" i="16"/>
  <c r="L918" i="16"/>
  <c r="L871" i="16"/>
  <c r="L886" i="16"/>
  <c r="L893" i="16"/>
  <c r="L907" i="16"/>
  <c r="L922" i="16"/>
  <c r="L869" i="16"/>
  <c r="L876" i="16"/>
  <c r="L883" i="16"/>
  <c r="L890" i="16"/>
  <c r="L898" i="16"/>
  <c r="L905" i="16"/>
  <c r="L912" i="16"/>
  <c r="L919" i="16"/>
  <c r="L870" i="16"/>
  <c r="L877" i="16"/>
  <c r="L884" i="16"/>
  <c r="L892" i="16"/>
  <c r="L899" i="16"/>
  <c r="L906" i="16"/>
  <c r="L913" i="16"/>
  <c r="L920" i="16"/>
  <c r="L878" i="16"/>
  <c r="L900" i="16"/>
  <c r="L914" i="16"/>
  <c r="N339" i="16"/>
  <c r="N340" i="16"/>
  <c r="R69" i="3"/>
  <c r="V758" i="2"/>
  <c r="V760" i="16"/>
  <c r="Q66" i="11"/>
  <c r="L996" i="16"/>
  <c r="L995" i="16"/>
  <c r="L997" i="16"/>
  <c r="L998" i="16"/>
  <c r="L994" i="16"/>
  <c r="L992" i="16"/>
  <c r="L999" i="16"/>
  <c r="L993" i="16"/>
  <c r="L1000" i="16"/>
  <c r="L1017" i="16"/>
  <c r="L1023" i="16"/>
  <c r="L1018" i="16"/>
  <c r="L1024" i="16"/>
  <c r="L1019" i="16"/>
  <c r="L1020" i="16"/>
  <c r="L1022" i="16"/>
  <c r="L1021" i="16"/>
  <c r="L1016" i="16"/>
  <c r="L911" i="2"/>
  <c r="L866" i="2"/>
  <c r="L914" i="2"/>
  <c r="L907" i="2"/>
  <c r="L894" i="2"/>
  <c r="L912" i="2"/>
  <c r="L903" i="2"/>
  <c r="L892" i="2"/>
  <c r="L893" i="2"/>
  <c r="L869" i="2"/>
  <c r="L874" i="2"/>
  <c r="L867" i="2"/>
  <c r="L915" i="2"/>
  <c r="L902" i="2"/>
  <c r="L868" i="2"/>
  <c r="L872" i="2"/>
  <c r="L895" i="2"/>
  <c r="L913" i="2"/>
  <c r="L889" i="2"/>
  <c r="L865" i="2"/>
  <c r="L882" i="2"/>
  <c r="L875" i="2"/>
  <c r="L862" i="2"/>
  <c r="L910" i="2"/>
  <c r="L884" i="2"/>
  <c r="L888" i="2"/>
  <c r="L863" i="2"/>
  <c r="L909" i="2"/>
  <c r="L885" i="2"/>
  <c r="L890" i="2"/>
  <c r="L883" i="2"/>
  <c r="L870" i="2"/>
  <c r="L864" i="2"/>
  <c r="L900" i="2"/>
  <c r="L904" i="2"/>
  <c r="L908" i="2"/>
  <c r="L905" i="2"/>
  <c r="L881" i="2"/>
  <c r="L898" i="2"/>
  <c r="L880" i="2"/>
  <c r="L906" i="2"/>
  <c r="L896" i="2"/>
  <c r="L901" i="2"/>
  <c r="L891" i="2"/>
  <c r="L871" i="2"/>
  <c r="L897" i="2"/>
  <c r="L899" i="2"/>
  <c r="L887" i="2"/>
  <c r="L877" i="2"/>
  <c r="L878" i="2"/>
  <c r="L876" i="2"/>
  <c r="L861" i="2"/>
  <c r="L886" i="2"/>
  <c r="L879" i="2"/>
  <c r="L873" i="2"/>
  <c r="N371" i="2"/>
  <c r="N372" i="2"/>
  <c r="N373" i="2"/>
  <c r="L489" i="2"/>
  <c r="L485" i="2"/>
  <c r="L501" i="2"/>
  <c r="L494" i="2"/>
  <c r="L490" i="2"/>
  <c r="L497" i="2"/>
  <c r="L483" i="2"/>
  <c r="L502" i="2"/>
  <c r="L486" i="2"/>
  <c r="L492" i="2"/>
  <c r="L487" i="2"/>
  <c r="L498" i="2"/>
  <c r="L488" i="2"/>
  <c r="L493" i="2"/>
  <c r="L496" i="2"/>
  <c r="L499" i="2"/>
  <c r="L505" i="2"/>
  <c r="L484" i="2"/>
  <c r="L495" i="2"/>
  <c r="L491" i="2"/>
  <c r="L504" i="2"/>
  <c r="L500" i="2"/>
  <c r="L503" i="2"/>
  <c r="U1011" i="16"/>
  <c r="U1012" i="16"/>
  <c r="L992" i="2"/>
  <c r="L987" i="2"/>
  <c r="L985" i="2"/>
  <c r="L988" i="2"/>
  <c r="L990" i="2"/>
  <c r="L993" i="2"/>
  <c r="L986" i="2"/>
  <c r="L989" i="2"/>
  <c r="L991" i="2"/>
  <c r="I95" i="3"/>
  <c r="M1006" i="2"/>
  <c r="H83" i="11"/>
  <c r="M1015" i="16"/>
  <c r="I84" i="3"/>
  <c r="M860" i="2"/>
  <c r="M867" i="16"/>
  <c r="H41" i="11"/>
  <c r="O370" i="2"/>
  <c r="O338" i="16"/>
  <c r="J7" i="11"/>
  <c r="I46" i="3"/>
  <c r="M482" i="2"/>
  <c r="M466" i="16"/>
  <c r="H32" i="11"/>
  <c r="N359" i="16"/>
  <c r="N360" i="16"/>
  <c r="N361" i="16"/>
  <c r="N356" i="16"/>
  <c r="N362" i="16"/>
  <c r="N363" i="16"/>
  <c r="N364" i="16"/>
  <c r="N357" i="16"/>
  <c r="N358" i="16"/>
  <c r="I90" i="3"/>
  <c r="M984" i="2"/>
  <c r="M991" i="16"/>
  <c r="H86" i="11"/>
  <c r="L778" i="16"/>
  <c r="L784" i="16"/>
  <c r="L790" i="16"/>
  <c r="L779" i="16"/>
  <c r="L785" i="16"/>
  <c r="L791" i="16"/>
  <c r="L780" i="16"/>
  <c r="L786" i="16"/>
  <c r="L792" i="16"/>
  <c r="L775" i="16"/>
  <c r="L781" i="16"/>
  <c r="L787" i="16"/>
  <c r="L776" i="16"/>
  <c r="L789" i="16"/>
  <c r="L777" i="16"/>
  <c r="L782" i="16"/>
  <c r="L788" i="16"/>
  <c r="L783" i="16"/>
  <c r="I97" i="3"/>
  <c r="M1031" i="16"/>
  <c r="M1022" i="2"/>
  <c r="H68" i="11"/>
  <c r="M400" i="2"/>
  <c r="M401" i="2"/>
  <c r="M399" i="2"/>
  <c r="M402" i="2"/>
  <c r="M403" i="2"/>
  <c r="M398" i="2"/>
  <c r="M405" i="2"/>
  <c r="M404" i="2"/>
  <c r="I51" i="3"/>
  <c r="M539" i="2"/>
  <c r="M532" i="16"/>
  <c r="H55" i="11"/>
  <c r="I40" i="3"/>
  <c r="M416" i="2"/>
  <c r="M384" i="16"/>
  <c r="H43" i="11"/>
  <c r="L939" i="2"/>
  <c r="L940" i="2"/>
  <c r="L948" i="2"/>
  <c r="L956" i="2"/>
  <c r="L964" i="2"/>
  <c r="L972" i="2"/>
  <c r="L941" i="2"/>
  <c r="L949" i="2"/>
  <c r="L957" i="2"/>
  <c r="L965" i="2"/>
  <c r="L973" i="2"/>
  <c r="L942" i="2"/>
  <c r="L950" i="2"/>
  <c r="L958" i="2"/>
  <c r="L966" i="2"/>
  <c r="L974" i="2"/>
  <c r="L944" i="2"/>
  <c r="L952" i="2"/>
  <c r="L960" i="2"/>
  <c r="L968" i="2"/>
  <c r="L976" i="2"/>
  <c r="L954" i="2"/>
  <c r="L978" i="2"/>
  <c r="L961" i="2"/>
  <c r="L962" i="2"/>
  <c r="L945" i="2"/>
  <c r="L969" i="2"/>
  <c r="L977" i="2"/>
  <c r="L946" i="2"/>
  <c r="L953" i="2"/>
  <c r="L970" i="2"/>
  <c r="L975" i="2"/>
  <c r="L951" i="2"/>
  <c r="L971" i="2"/>
  <c r="L947" i="2"/>
  <c r="L959" i="2"/>
  <c r="L955" i="2"/>
  <c r="L967" i="2"/>
  <c r="L963" i="2"/>
  <c r="L943" i="2"/>
  <c r="L979" i="2"/>
  <c r="L937" i="16"/>
  <c r="L943" i="16"/>
  <c r="L942" i="16"/>
  <c r="L938" i="16"/>
  <c r="L944" i="16"/>
  <c r="L939" i="16"/>
  <c r="L941" i="16"/>
  <c r="L940" i="16"/>
  <c r="N219" i="2"/>
  <c r="N220" i="2"/>
  <c r="N221" i="2"/>
  <c r="L523" i="2"/>
  <c r="L526" i="2"/>
  <c r="L527" i="2"/>
  <c r="L525" i="2"/>
  <c r="L524" i="2"/>
  <c r="L684" i="16"/>
  <c r="L680" i="16"/>
  <c r="L681" i="16"/>
  <c r="L682" i="16"/>
  <c r="L683" i="16"/>
  <c r="L801" i="2"/>
  <c r="L803" i="2"/>
  <c r="L804" i="2"/>
  <c r="L807" i="2"/>
  <c r="L808" i="2"/>
  <c r="L805" i="2"/>
  <c r="L802" i="2"/>
  <c r="L806" i="2"/>
  <c r="L809" i="2"/>
  <c r="L383" i="16"/>
  <c r="L381" i="16"/>
  <c r="L382" i="16"/>
  <c r="L775" i="2"/>
  <c r="L781" i="2"/>
  <c r="L787" i="2"/>
  <c r="L776" i="2"/>
  <c r="L782" i="2"/>
  <c r="L788" i="2"/>
  <c r="L777" i="2"/>
  <c r="L783" i="2"/>
  <c r="L789" i="2"/>
  <c r="L772" i="2"/>
  <c r="L778" i="2"/>
  <c r="L784" i="2"/>
  <c r="L773" i="2"/>
  <c r="L774" i="2"/>
  <c r="L779" i="2"/>
  <c r="L780" i="2"/>
  <c r="L785" i="2"/>
  <c r="L786" i="2"/>
  <c r="L311" i="16"/>
  <c r="L317" i="16"/>
  <c r="L312" i="16"/>
  <c r="L318" i="16"/>
  <c r="L308" i="16"/>
  <c r="L314" i="16"/>
  <c r="L320" i="16"/>
  <c r="L313" i="16"/>
  <c r="L315" i="16"/>
  <c r="L316" i="16"/>
  <c r="L319" i="16"/>
  <c r="L310" i="16"/>
  <c r="L309" i="16"/>
  <c r="J37" i="3"/>
  <c r="N397" i="2"/>
  <c r="N365" i="16"/>
  <c r="I38" i="11"/>
  <c r="N924" i="16"/>
  <c r="N925" i="16"/>
  <c r="L559" i="16"/>
  <c r="L560" i="16"/>
  <c r="L556" i="16"/>
  <c r="L557" i="16"/>
  <c r="L558" i="16"/>
  <c r="L656" i="2"/>
  <c r="L661" i="2"/>
  <c r="L662" i="2"/>
  <c r="L654" i="2"/>
  <c r="L664" i="2"/>
  <c r="L658" i="2"/>
  <c r="L660" i="2"/>
  <c r="L665" i="2"/>
  <c r="L657" i="2"/>
  <c r="L663" i="2"/>
  <c r="L659" i="2"/>
  <c r="L655" i="2"/>
  <c r="I88" i="3"/>
  <c r="M938" i="2"/>
  <c r="M945" i="16"/>
  <c r="H35" i="11"/>
  <c r="I87" i="3"/>
  <c r="M929" i="2"/>
  <c r="M936" i="16"/>
  <c r="H52" i="11"/>
  <c r="L1039" i="2"/>
  <c r="L1040" i="2"/>
  <c r="L1041" i="2"/>
  <c r="J19" i="11"/>
  <c r="O268" i="16"/>
  <c r="K25" i="3"/>
  <c r="O218" i="2"/>
  <c r="L646" i="16"/>
  <c r="L647" i="16"/>
  <c r="L648" i="16"/>
  <c r="L649" i="16"/>
  <c r="L651" i="16"/>
  <c r="L650" i="16"/>
  <c r="I48" i="3"/>
  <c r="M522" i="2"/>
  <c r="M510" i="16"/>
  <c r="H73" i="11"/>
  <c r="L1046" i="16"/>
  <c r="L1045" i="16"/>
  <c r="L1009" i="16"/>
  <c r="L1006" i="16"/>
  <c r="L1007" i="16"/>
  <c r="L1008" i="16"/>
  <c r="I76" i="3"/>
  <c r="M800" i="2"/>
  <c r="H85" i="11"/>
  <c r="M804" i="16"/>
  <c r="L762" i="2"/>
  <c r="L770" i="2"/>
  <c r="L763" i="2"/>
  <c r="L764" i="2"/>
  <c r="L766" i="2"/>
  <c r="L760" i="2"/>
  <c r="L767" i="2"/>
  <c r="L768" i="2"/>
  <c r="L761" i="2"/>
  <c r="L765" i="2"/>
  <c r="L769" i="2"/>
  <c r="L413" i="2"/>
  <c r="L415" i="2"/>
  <c r="L414" i="2"/>
  <c r="I71" i="3"/>
  <c r="M771" i="2"/>
  <c r="H33" i="11"/>
  <c r="M774" i="16"/>
  <c r="L357" i="2"/>
  <c r="L360" i="2"/>
  <c r="L368" i="2"/>
  <c r="L364" i="2"/>
  <c r="L359" i="2"/>
  <c r="L362" i="2"/>
  <c r="L363" i="2"/>
  <c r="L366" i="2"/>
  <c r="L367" i="2"/>
  <c r="L356" i="2"/>
  <c r="L358" i="2"/>
  <c r="L361" i="2"/>
  <c r="L365" i="2"/>
  <c r="L286" i="16"/>
  <c r="L292" i="16"/>
  <c r="L287" i="16"/>
  <c r="L293" i="16"/>
  <c r="L283" i="16"/>
  <c r="L289" i="16"/>
  <c r="L282" i="16"/>
  <c r="L294" i="16"/>
  <c r="L284" i="16"/>
  <c r="L285" i="16"/>
  <c r="L288" i="16"/>
  <c r="L290" i="16"/>
  <c r="L291" i="16"/>
  <c r="M342" i="16"/>
  <c r="M343" i="16"/>
  <c r="M344" i="16"/>
  <c r="I60" i="3"/>
  <c r="M653" i="2"/>
  <c r="M652" i="16"/>
  <c r="H56" i="11"/>
  <c r="I102" i="3"/>
  <c r="M1038" i="2"/>
  <c r="M1047" i="16"/>
  <c r="H94" i="11"/>
  <c r="N274" i="16"/>
  <c r="N269" i="16"/>
  <c r="N275" i="16"/>
  <c r="N271" i="16"/>
  <c r="N270" i="16"/>
  <c r="N272" i="16"/>
  <c r="N273" i="16"/>
  <c r="L649" i="2"/>
  <c r="L651" i="2"/>
  <c r="L652" i="2"/>
  <c r="L650" i="2"/>
  <c r="L1036" i="2"/>
  <c r="L1037" i="2"/>
  <c r="L680" i="2"/>
  <c r="L682" i="2"/>
  <c r="L683" i="2"/>
  <c r="L681" i="2"/>
  <c r="L684" i="2"/>
  <c r="L999" i="2"/>
  <c r="L1002" i="2"/>
  <c r="L1000" i="2"/>
  <c r="L1001" i="2"/>
  <c r="I70" i="3"/>
  <c r="M759" i="2"/>
  <c r="M761" i="16"/>
  <c r="H29" i="11"/>
  <c r="I39" i="3"/>
  <c r="M412" i="2"/>
  <c r="M380" i="16"/>
  <c r="H64" i="11"/>
  <c r="Q425" i="16"/>
  <c r="M43" i="3"/>
  <c r="Q457" i="2"/>
  <c r="L1032" i="16"/>
  <c r="L1033" i="16"/>
  <c r="L1034" i="16"/>
  <c r="L1035" i="16"/>
  <c r="N567" i="16"/>
  <c r="N573" i="16"/>
  <c r="N579" i="16"/>
  <c r="N585" i="16"/>
  <c r="N562" i="16"/>
  <c r="N568" i="16"/>
  <c r="N574" i="16"/>
  <c r="N580" i="16"/>
  <c r="N586" i="16"/>
  <c r="N563" i="16"/>
  <c r="N569" i="16"/>
  <c r="N575" i="16"/>
  <c r="N581" i="16"/>
  <c r="N564" i="16"/>
  <c r="N570" i="16"/>
  <c r="N576" i="16"/>
  <c r="N582" i="16"/>
  <c r="N572" i="16"/>
  <c r="N577" i="16"/>
  <c r="N578" i="16"/>
  <c r="N566" i="16"/>
  <c r="N565" i="16"/>
  <c r="N583" i="16"/>
  <c r="N584" i="16"/>
  <c r="N571" i="16"/>
  <c r="I31" i="3"/>
  <c r="M355" i="2"/>
  <c r="M307" i="16"/>
  <c r="H39" i="11"/>
  <c r="L403" i="16"/>
  <c r="L409" i="16"/>
  <c r="L415" i="16"/>
  <c r="L421" i="16"/>
  <c r="L404" i="16"/>
  <c r="L410" i="16"/>
  <c r="L416" i="16"/>
  <c r="L422" i="16"/>
  <c r="L406" i="16"/>
  <c r="L412" i="16"/>
  <c r="L418" i="16"/>
  <c r="L424" i="16"/>
  <c r="L413" i="16"/>
  <c r="L414" i="16"/>
  <c r="L405" i="16"/>
  <c r="L417" i="16"/>
  <c r="L407" i="16"/>
  <c r="L419" i="16"/>
  <c r="L420" i="16"/>
  <c r="L423" i="16"/>
  <c r="L408" i="16"/>
  <c r="L411" i="16"/>
  <c r="M375" i="2"/>
  <c r="M376" i="2"/>
  <c r="M377" i="2"/>
  <c r="L463" i="16"/>
  <c r="L465" i="16"/>
  <c r="L462" i="16"/>
  <c r="L464" i="16"/>
  <c r="I54" i="3"/>
  <c r="M562" i="2"/>
  <c r="M563" i="2" s="1"/>
  <c r="M555" i="16"/>
  <c r="H99" i="11"/>
  <c r="I59" i="3"/>
  <c r="M648" i="2"/>
  <c r="M645" i="16"/>
  <c r="H49" i="11"/>
  <c r="I64" i="3"/>
  <c r="M679" i="2"/>
  <c r="M679" i="16"/>
  <c r="H50" i="11"/>
  <c r="I92" i="3"/>
  <c r="M998" i="2"/>
  <c r="M1005" i="16"/>
  <c r="H84" i="11"/>
  <c r="L392" i="16"/>
  <c r="L398" i="16"/>
  <c r="L393" i="16"/>
  <c r="L399" i="16"/>
  <c r="L389" i="16"/>
  <c r="L395" i="16"/>
  <c r="L401" i="16"/>
  <c r="L390" i="16"/>
  <c r="L391" i="16"/>
  <c r="L394" i="16"/>
  <c r="L396" i="16"/>
  <c r="L397" i="16"/>
  <c r="L400" i="16"/>
  <c r="O43" i="3"/>
  <c r="S457" i="2"/>
  <c r="S425" i="16"/>
  <c r="N567" i="2"/>
  <c r="N572" i="2"/>
  <c r="N584" i="2"/>
  <c r="N574" i="2"/>
  <c r="N586" i="2"/>
  <c r="N576" i="2"/>
  <c r="N588" i="2"/>
  <c r="N566" i="2"/>
  <c r="N578" i="2"/>
  <c r="N568" i="2"/>
  <c r="N570" i="2"/>
  <c r="N580" i="2"/>
  <c r="N582" i="2"/>
  <c r="N585" i="2"/>
  <c r="N579" i="2"/>
  <c r="N573" i="2"/>
  <c r="N569" i="2"/>
  <c r="N589" i="2"/>
  <c r="N583" i="2"/>
  <c r="N581" i="2"/>
  <c r="N575" i="2"/>
  <c r="N571" i="2"/>
  <c r="N587" i="2"/>
  <c r="N577" i="2"/>
  <c r="N565" i="2"/>
  <c r="L229" i="2"/>
  <c r="L228" i="2"/>
  <c r="L236" i="2"/>
  <c r="L231" i="2"/>
  <c r="L240" i="2"/>
  <c r="L239" i="2"/>
  <c r="L230" i="2"/>
  <c r="L232" i="2"/>
  <c r="L234" i="2"/>
  <c r="L235" i="2"/>
  <c r="L238" i="2"/>
  <c r="L241" i="2"/>
  <c r="L233" i="2"/>
  <c r="L237" i="2"/>
  <c r="K85" i="3"/>
  <c r="O916" i="2"/>
  <c r="O923" i="16"/>
  <c r="J69" i="11"/>
  <c r="L436" i="2"/>
  <c r="L438" i="2"/>
  <c r="L442" i="2"/>
  <c r="L446" i="2"/>
  <c r="L450" i="2"/>
  <c r="L454" i="2"/>
  <c r="L451" i="2"/>
  <c r="L437" i="2"/>
  <c r="L448" i="2"/>
  <c r="L447" i="2"/>
  <c r="L444" i="2"/>
  <c r="L439" i="2"/>
  <c r="L449" i="2"/>
  <c r="L435" i="2"/>
  <c r="L445" i="2"/>
  <c r="L456" i="2"/>
  <c r="L452" i="2"/>
  <c r="L440" i="2"/>
  <c r="L453" i="2"/>
  <c r="L455" i="2"/>
  <c r="L441" i="2"/>
  <c r="L443" i="2"/>
  <c r="L533" i="16"/>
  <c r="L539" i="16"/>
  <c r="L545" i="16"/>
  <c r="L534" i="16"/>
  <c r="L540" i="16"/>
  <c r="L546" i="16"/>
  <c r="L535" i="16"/>
  <c r="L541" i="16"/>
  <c r="L547" i="16"/>
  <c r="L536" i="16"/>
  <c r="L542" i="16"/>
  <c r="L548" i="16"/>
  <c r="L544" i="16"/>
  <c r="L543" i="16"/>
  <c r="L549" i="16"/>
  <c r="L537" i="16"/>
  <c r="L538" i="16"/>
  <c r="J34" i="3"/>
  <c r="N374" i="2"/>
  <c r="I25" i="11"/>
  <c r="N341" i="16"/>
  <c r="L385" i="16"/>
  <c r="L387" i="16"/>
  <c r="L386" i="16"/>
  <c r="L478" i="2"/>
  <c r="L479" i="2"/>
  <c r="L480" i="2"/>
  <c r="L481" i="2"/>
  <c r="I101" i="3"/>
  <c r="M1035" i="2"/>
  <c r="M1044" i="16"/>
  <c r="H72" i="11"/>
  <c r="X82" i="3"/>
  <c r="W90" i="11"/>
  <c r="AB833" i="2"/>
  <c r="L423" i="2"/>
  <c r="L428" i="2"/>
  <c r="L432" i="2"/>
  <c r="L424" i="2"/>
  <c r="L426" i="2"/>
  <c r="L422" i="2"/>
  <c r="L429" i="2"/>
  <c r="L431" i="2"/>
  <c r="L425" i="2"/>
  <c r="L427" i="2"/>
  <c r="L421" i="2"/>
  <c r="L430" i="2"/>
  <c r="L433" i="2"/>
  <c r="P430" i="16"/>
  <c r="P436" i="16"/>
  <c r="P442" i="16"/>
  <c r="P431" i="16"/>
  <c r="P437" i="16"/>
  <c r="P443" i="16"/>
  <c r="P427" i="16"/>
  <c r="P433" i="16"/>
  <c r="P439" i="16"/>
  <c r="P426" i="16"/>
  <c r="P438" i="16"/>
  <c r="P428" i="16"/>
  <c r="P440" i="16"/>
  <c r="P429" i="16"/>
  <c r="P441" i="16"/>
  <c r="P432" i="16"/>
  <c r="P444" i="16"/>
  <c r="P434" i="16"/>
  <c r="P435" i="16"/>
  <c r="L1023" i="2"/>
  <c r="L1024" i="2"/>
  <c r="L1026" i="2"/>
  <c r="L1025" i="2"/>
  <c r="K55" i="3"/>
  <c r="O564" i="2"/>
  <c r="O561" i="16"/>
  <c r="J76" i="11"/>
  <c r="M369" i="16"/>
  <c r="M370" i="16"/>
  <c r="M366" i="16"/>
  <c r="M372" i="16"/>
  <c r="M367" i="16"/>
  <c r="M368" i="16"/>
  <c r="M371" i="16"/>
  <c r="M373" i="16"/>
  <c r="I27" i="3"/>
  <c r="M227" i="2"/>
  <c r="M281" i="16"/>
  <c r="H30" i="11"/>
  <c r="I42" i="3"/>
  <c r="M434" i="2"/>
  <c r="M402" i="16"/>
  <c r="H63" i="11"/>
  <c r="L542" i="2"/>
  <c r="L547" i="2"/>
  <c r="L555" i="2"/>
  <c r="L540" i="2"/>
  <c r="L548" i="2"/>
  <c r="L556" i="2"/>
  <c r="L541" i="2"/>
  <c r="L549" i="2"/>
  <c r="L543" i="2"/>
  <c r="L551" i="2"/>
  <c r="L545" i="2"/>
  <c r="L552" i="2"/>
  <c r="L553" i="2"/>
  <c r="L544" i="2"/>
  <c r="L550" i="2"/>
  <c r="L546" i="2"/>
  <c r="L554" i="2"/>
  <c r="L418" i="2"/>
  <c r="L419" i="2"/>
  <c r="L417" i="2"/>
  <c r="I79" i="3"/>
  <c r="M819" i="2"/>
  <c r="M820" i="2" s="1"/>
  <c r="M823" i="16"/>
  <c r="M824" i="16" s="1"/>
  <c r="H71" i="11"/>
  <c r="I45" i="3"/>
  <c r="M477" i="2"/>
  <c r="M461" i="16"/>
  <c r="H62" i="11"/>
  <c r="L653" i="16"/>
  <c r="L659" i="16"/>
  <c r="L654" i="16"/>
  <c r="L660" i="16"/>
  <c r="L655" i="16"/>
  <c r="L661" i="16"/>
  <c r="L656" i="16"/>
  <c r="L662" i="16"/>
  <c r="L657" i="16"/>
  <c r="L658" i="16"/>
  <c r="L663" i="16"/>
  <c r="L664" i="16"/>
  <c r="L946" i="16"/>
  <c r="L952" i="16"/>
  <c r="L958" i="16"/>
  <c r="L964" i="16"/>
  <c r="L970" i="16"/>
  <c r="L976" i="16"/>
  <c r="L982" i="16"/>
  <c r="L956" i="16"/>
  <c r="L974" i="16"/>
  <c r="L963" i="16"/>
  <c r="L981" i="16"/>
  <c r="L947" i="16"/>
  <c r="L953" i="16"/>
  <c r="L959" i="16"/>
  <c r="L965" i="16"/>
  <c r="L971" i="16"/>
  <c r="L977" i="16"/>
  <c r="L983" i="16"/>
  <c r="L951" i="16"/>
  <c r="L969" i="16"/>
  <c r="L948" i="16"/>
  <c r="L954" i="16"/>
  <c r="L960" i="16"/>
  <c r="L966" i="16"/>
  <c r="L972" i="16"/>
  <c r="L978" i="16"/>
  <c r="L984" i="16"/>
  <c r="L950" i="16"/>
  <c r="L968" i="16"/>
  <c r="L986" i="16"/>
  <c r="L949" i="16"/>
  <c r="L955" i="16"/>
  <c r="L961" i="16"/>
  <c r="L967" i="16"/>
  <c r="L973" i="16"/>
  <c r="L979" i="16"/>
  <c r="L985" i="16"/>
  <c r="L962" i="16"/>
  <c r="L980" i="16"/>
  <c r="L957" i="16"/>
  <c r="L975" i="16"/>
  <c r="L931" i="2"/>
  <c r="L937" i="2"/>
  <c r="L932" i="2"/>
  <c r="L933" i="2"/>
  <c r="L934" i="2"/>
  <c r="L936" i="2"/>
  <c r="L930" i="2"/>
  <c r="L935" i="2"/>
  <c r="L1048" i="16"/>
  <c r="L1049" i="16"/>
  <c r="L1050" i="16"/>
  <c r="L513" i="16"/>
  <c r="L511" i="16"/>
  <c r="L512" i="16"/>
  <c r="L514" i="16"/>
  <c r="L515" i="16"/>
  <c r="L516" i="16"/>
  <c r="L808" i="16"/>
  <c r="L813" i="16"/>
  <c r="L809" i="16"/>
  <c r="L810" i="16"/>
  <c r="L806" i="16"/>
  <c r="L805" i="16"/>
  <c r="L811" i="16"/>
  <c r="L812" i="16"/>
  <c r="L807" i="16"/>
  <c r="L763" i="16"/>
  <c r="L769" i="16"/>
  <c r="L764" i="16"/>
  <c r="L770" i="16"/>
  <c r="L765" i="16"/>
  <c r="L771" i="16"/>
  <c r="L766" i="16"/>
  <c r="L772" i="16"/>
  <c r="L767" i="16"/>
  <c r="L768" i="16"/>
  <c r="L762" i="16"/>
  <c r="I41" i="3"/>
  <c r="M420" i="2"/>
  <c r="M388" i="16"/>
  <c r="H45" i="11"/>
  <c r="P460" i="2"/>
  <c r="P458" i="2"/>
  <c r="P459" i="2"/>
  <c r="U525" i="16"/>
  <c r="U529" i="16"/>
  <c r="U526" i="16"/>
  <c r="U530" i="16"/>
  <c r="U523" i="16"/>
  <c r="U527" i="16"/>
  <c r="U531" i="16"/>
  <c r="U524" i="16"/>
  <c r="U528" i="16"/>
  <c r="U537" i="2"/>
  <c r="U534" i="2"/>
  <c r="U538" i="2"/>
  <c r="U535" i="2"/>
  <c r="U536" i="2"/>
  <c r="R50" i="3"/>
  <c r="V533" i="2"/>
  <c r="V522" i="16"/>
  <c r="Q48" i="11"/>
  <c r="N917" i="2" l="1"/>
  <c r="N610" i="2"/>
  <c r="N617" i="2"/>
  <c r="N615" i="2"/>
  <c r="N632" i="2"/>
  <c r="N638" i="2"/>
  <c r="N623" i="2"/>
  <c r="N621" i="2"/>
  <c r="N606" i="2"/>
  <c r="N614" i="2"/>
  <c r="N620" i="2"/>
  <c r="N628" i="2"/>
  <c r="N634" i="2"/>
  <c r="N624" i="2"/>
  <c r="N639" i="2"/>
  <c r="N633" i="2"/>
  <c r="N612" i="2"/>
  <c r="N629" i="2"/>
  <c r="N618" i="2"/>
  <c r="N646" i="2"/>
  <c r="N611" i="2"/>
  <c r="N642" i="2"/>
  <c r="N619" i="2"/>
  <c r="N622" i="2"/>
  <c r="N630" i="2"/>
  <c r="N607" i="2"/>
  <c r="N613" i="2"/>
  <c r="N647" i="2"/>
  <c r="N641" i="2"/>
  <c r="N637" i="2"/>
  <c r="N609" i="2"/>
  <c r="N644" i="2"/>
  <c r="N605" i="2"/>
  <c r="N643" i="2"/>
  <c r="N626" i="2"/>
  <c r="N616" i="2"/>
  <c r="N631" i="2"/>
  <c r="N635" i="2"/>
  <c r="N640" i="2"/>
  <c r="N625" i="2"/>
  <c r="N645" i="2"/>
  <c r="N627" i="2"/>
  <c r="N608" i="2"/>
  <c r="N636" i="2"/>
  <c r="N606" i="16"/>
  <c r="N623" i="16"/>
  <c r="N614" i="16"/>
  <c r="N611" i="16"/>
  <c r="N642" i="16"/>
  <c r="N604" i="16"/>
  <c r="N612" i="16"/>
  <c r="N628" i="16"/>
  <c r="N638" i="16"/>
  <c r="N607" i="16"/>
  <c r="N618" i="16"/>
  <c r="N615" i="16"/>
  <c r="N636" i="16"/>
  <c r="N625" i="16"/>
  <c r="N631" i="16"/>
  <c r="N603" i="16"/>
  <c r="N637" i="16"/>
  <c r="N643" i="16"/>
  <c r="N635" i="16"/>
  <c r="N619" i="16"/>
  <c r="N626" i="16"/>
  <c r="N610" i="16"/>
  <c r="N644" i="16"/>
  <c r="N634" i="16"/>
  <c r="N602" i="16"/>
  <c r="N630" i="16"/>
  <c r="N629" i="16"/>
  <c r="N620" i="16"/>
  <c r="N627" i="16"/>
  <c r="N632" i="16"/>
  <c r="N616" i="16"/>
  <c r="N641" i="16"/>
  <c r="N613" i="16"/>
  <c r="N608" i="16"/>
  <c r="N609" i="16"/>
  <c r="N639" i="16"/>
  <c r="N605" i="16"/>
  <c r="N621" i="16"/>
  <c r="N633" i="16"/>
  <c r="N624" i="16"/>
  <c r="N617" i="16"/>
  <c r="N640" i="16"/>
  <c r="N622" i="16"/>
  <c r="L63" i="3"/>
  <c r="P678" i="16"/>
  <c r="K79" i="11"/>
  <c r="N63" i="3"/>
  <c r="P678" i="2"/>
  <c r="V74" i="19"/>
  <c r="K58" i="3"/>
  <c r="J40" i="11"/>
  <c r="O601" i="16"/>
  <c r="O604" i="2"/>
  <c r="M743" i="16"/>
  <c r="M748" i="16"/>
  <c r="M755" i="16"/>
  <c r="M759" i="16"/>
  <c r="M746" i="16"/>
  <c r="M753" i="16"/>
  <c r="M756" i="16"/>
  <c r="M744" i="16"/>
  <c r="M742" i="16"/>
  <c r="M747" i="16"/>
  <c r="M750" i="16"/>
  <c r="M754" i="16"/>
  <c r="M749" i="16"/>
  <c r="M741" i="16"/>
  <c r="M757" i="16"/>
  <c r="M752" i="16"/>
  <c r="M758" i="16"/>
  <c r="M751" i="16"/>
  <c r="M745" i="16"/>
  <c r="N669" i="16"/>
  <c r="N676" i="16"/>
  <c r="N675" i="16"/>
  <c r="N673" i="16"/>
  <c r="N674" i="16"/>
  <c r="N670" i="16"/>
  <c r="N677" i="16"/>
  <c r="N671" i="16"/>
  <c r="N672" i="16"/>
  <c r="J57" i="3"/>
  <c r="I47" i="11"/>
  <c r="N591" i="16"/>
  <c r="N594" i="2"/>
  <c r="M1060" i="16"/>
  <c r="M1055" i="16"/>
  <c r="M1061" i="16"/>
  <c r="M1058" i="16"/>
  <c r="M1057" i="16"/>
  <c r="M1059" i="16"/>
  <c r="M1062" i="16"/>
  <c r="M1056" i="16"/>
  <c r="M1038" i="16"/>
  <c r="M1039" i="16"/>
  <c r="M1037" i="16"/>
  <c r="N532" i="2"/>
  <c r="N531" i="2"/>
  <c r="N530" i="2"/>
  <c r="N529" i="2"/>
  <c r="J68" i="3"/>
  <c r="N740" i="2"/>
  <c r="N740" i="16"/>
  <c r="I34" i="11"/>
  <c r="M596" i="16"/>
  <c r="M593" i="16"/>
  <c r="M599" i="16"/>
  <c r="M594" i="16"/>
  <c r="M600" i="16"/>
  <c r="M595" i="16"/>
  <c r="M597" i="16"/>
  <c r="M598" i="16"/>
  <c r="M592" i="16"/>
  <c r="N520" i="16"/>
  <c r="N518" i="16"/>
  <c r="N519" i="16"/>
  <c r="N521" i="16"/>
  <c r="M830" i="16"/>
  <c r="M831" i="16"/>
  <c r="M832" i="16"/>
  <c r="M829" i="16"/>
  <c r="M828" i="16"/>
  <c r="M826" i="16"/>
  <c r="M833" i="16"/>
  <c r="M834" i="16"/>
  <c r="M827" i="16"/>
  <c r="K49" i="3"/>
  <c r="O528" i="2"/>
  <c r="J27" i="11"/>
  <c r="O517" i="16"/>
  <c r="N467" i="2"/>
  <c r="N470" i="2"/>
  <c r="N475" i="2"/>
  <c r="N471" i="2"/>
  <c r="N466" i="2"/>
  <c r="N463" i="2"/>
  <c r="N474" i="2"/>
  <c r="N476" i="2"/>
  <c r="N469" i="2"/>
  <c r="N473" i="2"/>
  <c r="N462" i="2"/>
  <c r="N465" i="2"/>
  <c r="N464" i="2"/>
  <c r="N472" i="2"/>
  <c r="N468" i="2"/>
  <c r="N676" i="2"/>
  <c r="N672" i="2"/>
  <c r="N670" i="2"/>
  <c r="N677" i="2"/>
  <c r="N669" i="2"/>
  <c r="N673" i="2"/>
  <c r="N675" i="2"/>
  <c r="N671" i="2"/>
  <c r="N674" i="2"/>
  <c r="J86" i="3"/>
  <c r="N919" i="2"/>
  <c r="N926" i="16"/>
  <c r="I96" i="11"/>
  <c r="K62" i="3"/>
  <c r="O668" i="2"/>
  <c r="O668" i="16"/>
  <c r="J51" i="11"/>
  <c r="M1052" i="2"/>
  <c r="M1053" i="2"/>
  <c r="M1049" i="2"/>
  <c r="M1050" i="2"/>
  <c r="M1047" i="2"/>
  <c r="M1046" i="2"/>
  <c r="M1054" i="2"/>
  <c r="M1051" i="2"/>
  <c r="M1048" i="2"/>
  <c r="M828" i="2"/>
  <c r="M822" i="2"/>
  <c r="M825" i="2"/>
  <c r="M823" i="2"/>
  <c r="M826" i="2"/>
  <c r="M824" i="2"/>
  <c r="M829" i="2"/>
  <c r="M831" i="2"/>
  <c r="M827" i="2"/>
  <c r="M830" i="2"/>
  <c r="M1029" i="2"/>
  <c r="M1028" i="2"/>
  <c r="M1030" i="2"/>
  <c r="M934" i="16"/>
  <c r="M930" i="16"/>
  <c r="M933" i="16"/>
  <c r="M928" i="16"/>
  <c r="M931" i="16"/>
  <c r="M935" i="16"/>
  <c r="M932" i="16"/>
  <c r="M929" i="16"/>
  <c r="M927" i="16"/>
  <c r="M603" i="2"/>
  <c r="M599" i="2"/>
  <c r="M597" i="2"/>
  <c r="M595" i="2"/>
  <c r="M601" i="2"/>
  <c r="M596" i="2"/>
  <c r="M602" i="2"/>
  <c r="M600" i="2"/>
  <c r="M598" i="2"/>
  <c r="J104" i="3"/>
  <c r="N1045" i="2"/>
  <c r="I54" i="11"/>
  <c r="N1054" i="16"/>
  <c r="J80" i="3"/>
  <c r="N825" i="16"/>
  <c r="N821" i="2"/>
  <c r="I53" i="11"/>
  <c r="J98" i="3"/>
  <c r="N1036" i="16"/>
  <c r="I75" i="11"/>
  <c r="N1027" i="2"/>
  <c r="M752" i="2"/>
  <c r="M748" i="2"/>
  <c r="M741" i="2"/>
  <c r="M751" i="2"/>
  <c r="M753" i="2"/>
  <c r="M743" i="2"/>
  <c r="M744" i="2"/>
  <c r="M757" i="2"/>
  <c r="M747" i="2"/>
  <c r="M750" i="2"/>
  <c r="M755" i="2"/>
  <c r="M742" i="2"/>
  <c r="M746" i="2"/>
  <c r="M749" i="2"/>
  <c r="M756" i="2"/>
  <c r="M745" i="2"/>
  <c r="M754" i="2"/>
  <c r="N449" i="16"/>
  <c r="N451" i="16"/>
  <c r="N447" i="16"/>
  <c r="N458" i="16"/>
  <c r="N454" i="16"/>
  <c r="N455" i="16"/>
  <c r="N459" i="16"/>
  <c r="N457" i="16"/>
  <c r="N450" i="16"/>
  <c r="N452" i="16"/>
  <c r="N446" i="16"/>
  <c r="N456" i="16"/>
  <c r="N453" i="16"/>
  <c r="N460" i="16"/>
  <c r="N448" i="16"/>
  <c r="K74" i="3"/>
  <c r="O800" i="16"/>
  <c r="O801" i="16" s="1"/>
  <c r="O796" i="2"/>
  <c r="O797" i="2" s="1"/>
  <c r="J78" i="11"/>
  <c r="M924" i="2"/>
  <c r="M927" i="2"/>
  <c r="M921" i="2"/>
  <c r="M920" i="2"/>
  <c r="M925" i="2"/>
  <c r="M928" i="2"/>
  <c r="M926" i="2"/>
  <c r="M922" i="2"/>
  <c r="M923" i="2"/>
  <c r="O445" i="16"/>
  <c r="K44" i="3"/>
  <c r="O461" i="2"/>
  <c r="J70" i="11"/>
  <c r="V32" i="3"/>
  <c r="Z369" i="2"/>
  <c r="U28" i="11"/>
  <c r="M280" i="16"/>
  <c r="M278" i="16"/>
  <c r="M277" i="16"/>
  <c r="M279" i="16"/>
  <c r="J61" i="3"/>
  <c r="N666" i="16"/>
  <c r="N667" i="16" s="1"/>
  <c r="N666" i="2"/>
  <c r="N667" i="2" s="1"/>
  <c r="I20" i="11"/>
  <c r="J73" i="3"/>
  <c r="N795" i="2"/>
  <c r="I91" i="11"/>
  <c r="N798" i="16"/>
  <c r="N799" i="16" s="1"/>
  <c r="M225" i="2"/>
  <c r="M223" i="2"/>
  <c r="M224" i="2"/>
  <c r="M226" i="2"/>
  <c r="J26" i="3"/>
  <c r="K26" i="3" s="1"/>
  <c r="N222" i="2"/>
  <c r="I21" i="11"/>
  <c r="N276" i="16"/>
  <c r="J67" i="3"/>
  <c r="N739" i="2"/>
  <c r="N739" i="16"/>
  <c r="I26" i="11"/>
  <c r="M813" i="2"/>
  <c r="M812" i="2"/>
  <c r="M811" i="2"/>
  <c r="M1018" i="2"/>
  <c r="M1019" i="2"/>
  <c r="M1021" i="2"/>
  <c r="M1017" i="2"/>
  <c r="M1020" i="2"/>
  <c r="J78" i="3"/>
  <c r="N814" i="2"/>
  <c r="N818" i="16"/>
  <c r="I67" i="11"/>
  <c r="J35" i="3"/>
  <c r="N378" i="2"/>
  <c r="N345" i="16"/>
  <c r="I31" i="11"/>
  <c r="M983" i="2"/>
  <c r="M982" i="2"/>
  <c r="M981" i="2"/>
  <c r="M791" i="2"/>
  <c r="M794" i="2"/>
  <c r="M793" i="2"/>
  <c r="M792" i="2"/>
  <c r="J83" i="3"/>
  <c r="I77" i="11"/>
  <c r="N834" i="2"/>
  <c r="N841" i="16"/>
  <c r="J96" i="3"/>
  <c r="N1025" i="16"/>
  <c r="I95" i="11"/>
  <c r="N1016" i="2"/>
  <c r="M347" i="16"/>
  <c r="M353" i="16"/>
  <c r="M350" i="16"/>
  <c r="M349" i="16"/>
  <c r="M351" i="16"/>
  <c r="M354" i="16"/>
  <c r="M346" i="16"/>
  <c r="M348" i="16"/>
  <c r="M352" i="16"/>
  <c r="J52" i="3"/>
  <c r="N557" i="2"/>
  <c r="N550" i="16"/>
  <c r="I44" i="11"/>
  <c r="M817" i="16"/>
  <c r="M815" i="16"/>
  <c r="M816" i="16"/>
  <c r="J89" i="3"/>
  <c r="N987" i="16"/>
  <c r="N980" i="2"/>
  <c r="I58" i="11"/>
  <c r="M496" i="16"/>
  <c r="M502" i="16"/>
  <c r="M508" i="16"/>
  <c r="M497" i="16"/>
  <c r="M503" i="16"/>
  <c r="M509" i="16"/>
  <c r="M495" i="16"/>
  <c r="M505" i="16"/>
  <c r="M498" i="16"/>
  <c r="M506" i="16"/>
  <c r="M499" i="16"/>
  <c r="M507" i="16"/>
  <c r="M500" i="16"/>
  <c r="M501" i="16"/>
  <c r="M504" i="16"/>
  <c r="M494" i="16"/>
  <c r="M493" i="16"/>
  <c r="J72" i="3"/>
  <c r="N790" i="2"/>
  <c r="N793" i="16"/>
  <c r="I57" i="11"/>
  <c r="J77" i="3"/>
  <c r="N810" i="2"/>
  <c r="I74" i="11"/>
  <c r="N814" i="16"/>
  <c r="M514" i="2"/>
  <c r="M521" i="2"/>
  <c r="M513" i="2"/>
  <c r="M515" i="2"/>
  <c r="M508" i="2"/>
  <c r="M510" i="2"/>
  <c r="M512" i="2"/>
  <c r="M509" i="2"/>
  <c r="M516" i="2"/>
  <c r="M519" i="2"/>
  <c r="M507" i="2"/>
  <c r="M520" i="2"/>
  <c r="M511" i="2"/>
  <c r="M517" i="2"/>
  <c r="M518" i="2"/>
  <c r="M736" i="16"/>
  <c r="M737" i="16"/>
  <c r="M734" i="16"/>
  <c r="M735" i="16"/>
  <c r="M738" i="16"/>
  <c r="M846" i="16"/>
  <c r="M852" i="16"/>
  <c r="M858" i="16"/>
  <c r="M864" i="16"/>
  <c r="M847" i="16"/>
  <c r="M853" i="16"/>
  <c r="M859" i="16"/>
  <c r="M865" i="16"/>
  <c r="M842" i="16"/>
  <c r="M850" i="16"/>
  <c r="M860" i="16"/>
  <c r="M844" i="16"/>
  <c r="M854" i="16"/>
  <c r="M862" i="16"/>
  <c r="M855" i="16"/>
  <c r="M845" i="16"/>
  <c r="M863" i="16"/>
  <c r="M849" i="16"/>
  <c r="M861" i="16"/>
  <c r="M851" i="16"/>
  <c r="M856" i="16"/>
  <c r="M843" i="16"/>
  <c r="M848" i="16"/>
  <c r="M857" i="16"/>
  <c r="M866" i="16"/>
  <c r="M819" i="16"/>
  <c r="M820" i="16"/>
  <c r="M821" i="16"/>
  <c r="M822" i="16"/>
  <c r="J47" i="3"/>
  <c r="N506" i="2"/>
  <c r="N492" i="16"/>
  <c r="I59" i="11"/>
  <c r="M735" i="2"/>
  <c r="M734" i="2"/>
  <c r="M737" i="2"/>
  <c r="M736" i="2"/>
  <c r="M738" i="2"/>
  <c r="M381" i="2"/>
  <c r="M383" i="2"/>
  <c r="M384" i="2"/>
  <c r="M379" i="2"/>
  <c r="M386" i="2"/>
  <c r="M385" i="2"/>
  <c r="M380" i="2"/>
  <c r="M382" i="2"/>
  <c r="M1030" i="16"/>
  <c r="M1027" i="16"/>
  <c r="M1028" i="16"/>
  <c r="M1026" i="16"/>
  <c r="M1029" i="16"/>
  <c r="M841" i="2"/>
  <c r="M835" i="2"/>
  <c r="M837" i="2"/>
  <c r="M838" i="2"/>
  <c r="M857" i="2"/>
  <c r="M858" i="2"/>
  <c r="M846" i="2"/>
  <c r="M845" i="2"/>
  <c r="M850" i="2"/>
  <c r="M848" i="2"/>
  <c r="M859" i="2"/>
  <c r="M844" i="2"/>
  <c r="M849" i="2"/>
  <c r="M840" i="2"/>
  <c r="M851" i="2"/>
  <c r="M854" i="2"/>
  <c r="M836" i="2"/>
  <c r="M847" i="2"/>
  <c r="M853" i="2"/>
  <c r="M855" i="2"/>
  <c r="M843" i="2"/>
  <c r="M842" i="2"/>
  <c r="M856" i="2"/>
  <c r="M839" i="2"/>
  <c r="M852" i="2"/>
  <c r="M817" i="2"/>
  <c r="M815" i="2"/>
  <c r="M816" i="2"/>
  <c r="M818" i="2"/>
  <c r="M988" i="16"/>
  <c r="M989" i="16"/>
  <c r="M990" i="16"/>
  <c r="M795" i="16"/>
  <c r="M796" i="16"/>
  <c r="M797" i="16"/>
  <c r="M794" i="16"/>
  <c r="J66" i="3"/>
  <c r="N733" i="2"/>
  <c r="N733" i="16"/>
  <c r="I60" i="11"/>
  <c r="J90" i="3"/>
  <c r="N984" i="2"/>
  <c r="N991" i="16"/>
  <c r="I86" i="11"/>
  <c r="M467" i="16"/>
  <c r="M473" i="16"/>
  <c r="M479" i="16"/>
  <c r="M485" i="16"/>
  <c r="M491" i="16"/>
  <c r="M468" i="16"/>
  <c r="M474" i="16"/>
  <c r="M480" i="16"/>
  <c r="M486" i="16"/>
  <c r="M469" i="16"/>
  <c r="M475" i="16"/>
  <c r="M481" i="16"/>
  <c r="M487" i="16"/>
  <c r="M470" i="16"/>
  <c r="M476" i="16"/>
  <c r="M482" i="16"/>
  <c r="M488" i="16"/>
  <c r="M478" i="16"/>
  <c r="M483" i="16"/>
  <c r="M471" i="16"/>
  <c r="M489" i="16"/>
  <c r="M472" i="16"/>
  <c r="M490" i="16"/>
  <c r="M477" i="16"/>
  <c r="M484" i="16"/>
  <c r="M872" i="16"/>
  <c r="M878" i="16"/>
  <c r="M884" i="16"/>
  <c r="M890" i="16"/>
  <c r="M896" i="16"/>
  <c r="M902" i="16"/>
  <c r="M908" i="16"/>
  <c r="M914" i="16"/>
  <c r="M920" i="16"/>
  <c r="M868" i="16"/>
  <c r="M875" i="16"/>
  <c r="M882" i="16"/>
  <c r="M889" i="16"/>
  <c r="M897" i="16"/>
  <c r="M904" i="16"/>
  <c r="M911" i="16"/>
  <c r="M918" i="16"/>
  <c r="M869" i="16"/>
  <c r="M876" i="16"/>
  <c r="M883" i="16"/>
  <c r="M891" i="16"/>
  <c r="M898" i="16"/>
  <c r="M905" i="16"/>
  <c r="M912" i="16"/>
  <c r="M919" i="16"/>
  <c r="M870" i="16"/>
  <c r="M877" i="16"/>
  <c r="M885" i="16"/>
  <c r="M892" i="16"/>
  <c r="M899" i="16"/>
  <c r="M906" i="16"/>
  <c r="M913" i="16"/>
  <c r="M921" i="16"/>
  <c r="M881" i="16"/>
  <c r="M903" i="16"/>
  <c r="M917" i="16"/>
  <c r="M871" i="16"/>
  <c r="M879" i="16"/>
  <c r="M886" i="16"/>
  <c r="M893" i="16"/>
  <c r="M900" i="16"/>
  <c r="M907" i="16"/>
  <c r="M915" i="16"/>
  <c r="M922" i="16"/>
  <c r="M873" i="16"/>
  <c r="M880" i="16"/>
  <c r="M887" i="16"/>
  <c r="M894" i="16"/>
  <c r="M901" i="16"/>
  <c r="M909" i="16"/>
  <c r="M916" i="16"/>
  <c r="M874" i="16"/>
  <c r="M888" i="16"/>
  <c r="M895" i="16"/>
  <c r="M910" i="16"/>
  <c r="M1020" i="16"/>
  <c r="M1021" i="16"/>
  <c r="M1016" i="16"/>
  <c r="M1022" i="16"/>
  <c r="M1017" i="16"/>
  <c r="M1023" i="16"/>
  <c r="M1018" i="16"/>
  <c r="M1024" i="16"/>
  <c r="M1019" i="16"/>
  <c r="S93" i="3"/>
  <c r="W1003" i="2"/>
  <c r="W1010" i="16"/>
  <c r="R92" i="11"/>
  <c r="M485" i="2"/>
  <c r="M494" i="2"/>
  <c r="M497" i="2"/>
  <c r="M489" i="2"/>
  <c r="M501" i="2"/>
  <c r="M490" i="2"/>
  <c r="M483" i="2"/>
  <c r="M502" i="2"/>
  <c r="M498" i="2"/>
  <c r="M500" i="2"/>
  <c r="M493" i="2"/>
  <c r="M505" i="2"/>
  <c r="M492" i="2"/>
  <c r="M491" i="2"/>
  <c r="M488" i="2"/>
  <c r="M504" i="2"/>
  <c r="M503" i="2"/>
  <c r="M496" i="2"/>
  <c r="M499" i="2"/>
  <c r="M484" i="2"/>
  <c r="M495" i="2"/>
  <c r="M486" i="2"/>
  <c r="M487" i="2"/>
  <c r="M864" i="2"/>
  <c r="M884" i="2"/>
  <c r="M908" i="2"/>
  <c r="M868" i="2"/>
  <c r="M892" i="2"/>
  <c r="M876" i="2"/>
  <c r="M900" i="2"/>
  <c r="M863" i="2"/>
  <c r="M911" i="2"/>
  <c r="M871" i="2"/>
  <c r="M879" i="2"/>
  <c r="M887" i="2"/>
  <c r="M895" i="2"/>
  <c r="M903" i="2"/>
  <c r="M882" i="2"/>
  <c r="M875" i="2"/>
  <c r="M862" i="2"/>
  <c r="M910" i="2"/>
  <c r="M888" i="2"/>
  <c r="M913" i="2"/>
  <c r="M889" i="2"/>
  <c r="M865" i="2"/>
  <c r="M890" i="2"/>
  <c r="M883" i="2"/>
  <c r="M870" i="2"/>
  <c r="M872" i="2"/>
  <c r="M909" i="2"/>
  <c r="M885" i="2"/>
  <c r="M898" i="2"/>
  <c r="M891" i="2"/>
  <c r="M878" i="2"/>
  <c r="M905" i="2"/>
  <c r="M881" i="2"/>
  <c r="M912" i="2"/>
  <c r="M861" i="2"/>
  <c r="M906" i="2"/>
  <c r="M899" i="2"/>
  <c r="M886" i="2"/>
  <c r="M901" i="2"/>
  <c r="M877" i="2"/>
  <c r="M915" i="2"/>
  <c r="M869" i="2"/>
  <c r="M866" i="2"/>
  <c r="M894" i="2"/>
  <c r="M904" i="2"/>
  <c r="M874" i="2"/>
  <c r="M902" i="2"/>
  <c r="M896" i="2"/>
  <c r="M914" i="2"/>
  <c r="M897" i="2"/>
  <c r="M880" i="2"/>
  <c r="M867" i="2"/>
  <c r="M907" i="2"/>
  <c r="M893" i="2"/>
  <c r="M873" i="2"/>
  <c r="O356" i="16"/>
  <c r="O362" i="16"/>
  <c r="O357" i="16"/>
  <c r="O363" i="16"/>
  <c r="O358" i="16"/>
  <c r="O364" i="16"/>
  <c r="O359" i="16"/>
  <c r="O361" i="16"/>
  <c r="O360" i="16"/>
  <c r="J46" i="3"/>
  <c r="N482" i="2"/>
  <c r="N466" i="16"/>
  <c r="I32" i="11"/>
  <c r="O339" i="16"/>
  <c r="O340" i="16"/>
  <c r="J84" i="3"/>
  <c r="N860" i="2"/>
  <c r="N867" i="16"/>
  <c r="I41" i="11"/>
  <c r="M1009" i="2"/>
  <c r="M1014" i="2"/>
  <c r="M1010" i="2"/>
  <c r="M1011" i="2"/>
  <c r="M1007" i="2"/>
  <c r="M1012" i="2"/>
  <c r="M1008" i="2"/>
  <c r="M1013" i="2"/>
  <c r="M1015" i="2"/>
  <c r="S69" i="3"/>
  <c r="R66" i="11"/>
  <c r="W758" i="2"/>
  <c r="W760" i="16"/>
  <c r="O389" i="2"/>
  <c r="O392" i="2"/>
  <c r="O393" i="2"/>
  <c r="O395" i="2"/>
  <c r="O390" i="2"/>
  <c r="O388" i="2"/>
  <c r="O391" i="2"/>
  <c r="O396" i="2"/>
  <c r="O394" i="2"/>
  <c r="O372" i="2"/>
  <c r="O371" i="2"/>
  <c r="O373" i="2"/>
  <c r="J95" i="3"/>
  <c r="N1006" i="2"/>
  <c r="N1015" i="16"/>
  <c r="I83" i="11"/>
  <c r="L36" i="3"/>
  <c r="P387" i="2"/>
  <c r="P355" i="16"/>
  <c r="K81" i="11"/>
  <c r="N36" i="3"/>
  <c r="V48" i="19"/>
  <c r="V1012" i="16"/>
  <c r="V1011" i="16"/>
  <c r="M993" i="16"/>
  <c r="M999" i="16"/>
  <c r="M994" i="16"/>
  <c r="M995" i="16"/>
  <c r="M996" i="16"/>
  <c r="M1000" i="16"/>
  <c r="M997" i="16"/>
  <c r="M998" i="16"/>
  <c r="M992" i="16"/>
  <c r="L33" i="3"/>
  <c r="P370" i="2"/>
  <c r="P338" i="16"/>
  <c r="K7" i="11"/>
  <c r="L5" i="10" s="1"/>
  <c r="N33" i="3"/>
  <c r="V45" i="19"/>
  <c r="M991" i="2"/>
  <c r="M992" i="2"/>
  <c r="M988" i="2"/>
  <c r="M985" i="2"/>
  <c r="M986" i="2"/>
  <c r="M993" i="2"/>
  <c r="M987" i="2"/>
  <c r="M990" i="2"/>
  <c r="M989" i="2"/>
  <c r="J75" i="3"/>
  <c r="N798" i="2"/>
  <c r="N799" i="2" s="1"/>
  <c r="N802" i="16"/>
  <c r="N803" i="16" s="1"/>
  <c r="I97" i="11"/>
  <c r="M391" i="16"/>
  <c r="M397" i="16"/>
  <c r="M392" i="16"/>
  <c r="M398" i="16"/>
  <c r="M394" i="16"/>
  <c r="M400" i="16"/>
  <c r="M389" i="16"/>
  <c r="M401" i="16"/>
  <c r="M390" i="16"/>
  <c r="M393" i="16"/>
  <c r="M395" i="16"/>
  <c r="M396" i="16"/>
  <c r="M399" i="16"/>
  <c r="M437" i="2"/>
  <c r="M446" i="2"/>
  <c r="M435" i="2"/>
  <c r="M447" i="2"/>
  <c r="M438" i="2"/>
  <c r="M450" i="2"/>
  <c r="M439" i="2"/>
  <c r="M451" i="2"/>
  <c r="M442" i="2"/>
  <c r="M443" i="2"/>
  <c r="M454" i="2"/>
  <c r="M455" i="2"/>
  <c r="M452" i="2"/>
  <c r="M453" i="2"/>
  <c r="M448" i="2"/>
  <c r="M449" i="2"/>
  <c r="M440" i="2"/>
  <c r="M441" i="2"/>
  <c r="M436" i="2"/>
  <c r="M456" i="2"/>
  <c r="M444" i="2"/>
  <c r="M445" i="2"/>
  <c r="J27" i="3"/>
  <c r="K27" i="3" s="1"/>
  <c r="N227" i="2"/>
  <c r="I30" i="11"/>
  <c r="N281" i="16"/>
  <c r="O565" i="2"/>
  <c r="O576" i="2"/>
  <c r="O580" i="2"/>
  <c r="O584" i="2"/>
  <c r="O588" i="2"/>
  <c r="O572" i="2"/>
  <c r="O568" i="2"/>
  <c r="O583" i="2"/>
  <c r="O570" i="2"/>
  <c r="O581" i="2"/>
  <c r="O575" i="2"/>
  <c r="O586" i="2"/>
  <c r="O573" i="2"/>
  <c r="O571" i="2"/>
  <c r="O582" i="2"/>
  <c r="O569" i="2"/>
  <c r="O574" i="2"/>
  <c r="O589" i="2"/>
  <c r="O587" i="2"/>
  <c r="O566" i="2"/>
  <c r="O585" i="2"/>
  <c r="O577" i="2"/>
  <c r="O567" i="2"/>
  <c r="O578" i="2"/>
  <c r="O579" i="2"/>
  <c r="K34" i="3"/>
  <c r="O374" i="2"/>
  <c r="O341" i="16"/>
  <c r="J25" i="11"/>
  <c r="O918" i="2"/>
  <c r="O917" i="2"/>
  <c r="S435" i="16"/>
  <c r="S440" i="16"/>
  <c r="S430" i="16"/>
  <c r="S443" i="16"/>
  <c r="S438" i="16"/>
  <c r="S436" i="16"/>
  <c r="S439" i="16"/>
  <c r="S444" i="16"/>
  <c r="S434" i="16"/>
  <c r="S429" i="16"/>
  <c r="S431" i="16"/>
  <c r="S428" i="16"/>
  <c r="S433" i="16"/>
  <c r="S426" i="16"/>
  <c r="S432" i="16"/>
  <c r="S437" i="16"/>
  <c r="S427" i="16"/>
  <c r="S442" i="16"/>
  <c r="S441" i="16"/>
  <c r="M1000" i="2"/>
  <c r="M999" i="2"/>
  <c r="M1001" i="2"/>
  <c r="M1002" i="2"/>
  <c r="M560" i="16"/>
  <c r="M556" i="16"/>
  <c r="M557" i="16"/>
  <c r="M559" i="16"/>
  <c r="M558" i="16"/>
  <c r="R425" i="16"/>
  <c r="R457" i="2"/>
  <c r="M655" i="2"/>
  <c r="M661" i="2"/>
  <c r="M665" i="2"/>
  <c r="M657" i="2"/>
  <c r="M654" i="2"/>
  <c r="M664" i="2"/>
  <c r="M660" i="2"/>
  <c r="M662" i="2"/>
  <c r="M663" i="2"/>
  <c r="M659" i="2"/>
  <c r="M656" i="2"/>
  <c r="M658" i="2"/>
  <c r="M940" i="2"/>
  <c r="M950" i="2"/>
  <c r="M962" i="2"/>
  <c r="M974" i="2"/>
  <c r="M939" i="2"/>
  <c r="M951" i="2"/>
  <c r="M963" i="2"/>
  <c r="M975" i="2"/>
  <c r="M942" i="2"/>
  <c r="M954" i="2"/>
  <c r="M966" i="2"/>
  <c r="M978" i="2"/>
  <c r="M943" i="2"/>
  <c r="M955" i="2"/>
  <c r="M967" i="2"/>
  <c r="M979" i="2"/>
  <c r="M971" i="2"/>
  <c r="M946" i="2"/>
  <c r="M947" i="2"/>
  <c r="M958" i="2"/>
  <c r="M959" i="2"/>
  <c r="M970" i="2"/>
  <c r="M957" i="2"/>
  <c r="M960" i="2"/>
  <c r="M977" i="2"/>
  <c r="M953" i="2"/>
  <c r="M956" i="2"/>
  <c r="M949" i="2"/>
  <c r="M948" i="2"/>
  <c r="M945" i="2"/>
  <c r="M976" i="2"/>
  <c r="M944" i="2"/>
  <c r="M961" i="2"/>
  <c r="M952" i="2"/>
  <c r="M941" i="2"/>
  <c r="M973" i="2"/>
  <c r="M972" i="2"/>
  <c r="M969" i="2"/>
  <c r="M968" i="2"/>
  <c r="M965" i="2"/>
  <c r="M964" i="2"/>
  <c r="M421" i="2"/>
  <c r="M426" i="2"/>
  <c r="M427" i="2"/>
  <c r="M428" i="2"/>
  <c r="M430" i="2"/>
  <c r="M431" i="2"/>
  <c r="M422" i="2"/>
  <c r="M432" i="2"/>
  <c r="M423" i="2"/>
  <c r="M424" i="2"/>
  <c r="M433" i="2"/>
  <c r="M429" i="2"/>
  <c r="M425" i="2"/>
  <c r="M462" i="16"/>
  <c r="M463" i="16"/>
  <c r="M465" i="16"/>
  <c r="M464" i="16"/>
  <c r="J79" i="3"/>
  <c r="N819" i="2"/>
  <c r="N820" i="2" s="1"/>
  <c r="N823" i="16"/>
  <c r="N824" i="16" s="1"/>
  <c r="I71" i="11"/>
  <c r="J42" i="3"/>
  <c r="N434" i="2"/>
  <c r="N402" i="16"/>
  <c r="I63" i="11"/>
  <c r="L55" i="3"/>
  <c r="P564" i="2"/>
  <c r="P561" i="16"/>
  <c r="K76" i="11"/>
  <c r="N55" i="3"/>
  <c r="V66" i="19"/>
  <c r="M1045" i="16"/>
  <c r="M1046" i="16"/>
  <c r="N85" i="3"/>
  <c r="V98" i="19"/>
  <c r="L85" i="3"/>
  <c r="K69" i="11"/>
  <c r="P923" i="16"/>
  <c r="P916" i="2"/>
  <c r="S458" i="2"/>
  <c r="S459" i="2"/>
  <c r="S460" i="2"/>
  <c r="J92" i="3"/>
  <c r="I84" i="11"/>
  <c r="N1005" i="16"/>
  <c r="N998" i="2"/>
  <c r="M646" i="16"/>
  <c r="M647" i="16"/>
  <c r="M648" i="16"/>
  <c r="M649" i="16"/>
  <c r="M650" i="16"/>
  <c r="M651" i="16"/>
  <c r="Q432" i="16"/>
  <c r="Q441" i="16"/>
  <c r="Q427" i="16"/>
  <c r="Q444" i="16"/>
  <c r="Q436" i="16"/>
  <c r="Q426" i="16"/>
  <c r="Q431" i="16"/>
  <c r="Q440" i="16"/>
  <c r="Q430" i="16"/>
  <c r="Q435" i="16"/>
  <c r="Q428" i="16"/>
  <c r="Q442" i="16"/>
  <c r="Q429" i="16"/>
  <c r="Q434" i="16"/>
  <c r="Q439" i="16"/>
  <c r="Q433" i="16"/>
  <c r="Q438" i="16"/>
  <c r="Q443" i="16"/>
  <c r="Q437" i="16"/>
  <c r="M764" i="16"/>
  <c r="M770" i="16"/>
  <c r="M765" i="16"/>
  <c r="M771" i="16"/>
  <c r="M766" i="16"/>
  <c r="M772" i="16"/>
  <c r="M767" i="16"/>
  <c r="M762" i="16"/>
  <c r="M763" i="16"/>
  <c r="M768" i="16"/>
  <c r="M769" i="16"/>
  <c r="M1050" i="16"/>
  <c r="M1048" i="16"/>
  <c r="M1049" i="16"/>
  <c r="J60" i="3"/>
  <c r="N653" i="2"/>
  <c r="N652" i="16"/>
  <c r="I56" i="11"/>
  <c r="M511" i="16"/>
  <c r="M512" i="16"/>
  <c r="M513" i="16"/>
  <c r="M514" i="16"/>
  <c r="M516" i="16"/>
  <c r="M515" i="16"/>
  <c r="O270" i="16"/>
  <c r="O274" i="16"/>
  <c r="O271" i="16"/>
  <c r="O273" i="16"/>
  <c r="O275" i="16"/>
  <c r="O269" i="16"/>
  <c r="O272" i="16"/>
  <c r="M941" i="16"/>
  <c r="M942" i="16"/>
  <c r="M937" i="16"/>
  <c r="M943" i="16"/>
  <c r="M938" i="16"/>
  <c r="M944" i="16"/>
  <c r="M939" i="16"/>
  <c r="M940" i="16"/>
  <c r="J88" i="3"/>
  <c r="N938" i="2"/>
  <c r="N945" i="16"/>
  <c r="I35" i="11"/>
  <c r="N367" i="16"/>
  <c r="N373" i="16"/>
  <c r="N368" i="16"/>
  <c r="N370" i="16"/>
  <c r="N369" i="16"/>
  <c r="N371" i="16"/>
  <c r="N372" i="16"/>
  <c r="N366" i="16"/>
  <c r="M534" i="16"/>
  <c r="M540" i="16"/>
  <c r="M546" i="16"/>
  <c r="M535" i="16"/>
  <c r="M541" i="16"/>
  <c r="M547" i="16"/>
  <c r="M536" i="16"/>
  <c r="M542" i="16"/>
  <c r="M548" i="16"/>
  <c r="M537" i="16"/>
  <c r="M543" i="16"/>
  <c r="M549" i="16"/>
  <c r="M545" i="16"/>
  <c r="M533" i="16"/>
  <c r="M539" i="16"/>
  <c r="M538" i="16"/>
  <c r="M544" i="16"/>
  <c r="J41" i="3"/>
  <c r="N420" i="2"/>
  <c r="N388" i="16"/>
  <c r="I45" i="11"/>
  <c r="M480" i="2"/>
  <c r="M481" i="2"/>
  <c r="M478" i="2"/>
  <c r="M479" i="2"/>
  <c r="M1036" i="2"/>
  <c r="M1037" i="2"/>
  <c r="T457" i="2"/>
  <c r="P43" i="3"/>
  <c r="T425" i="16"/>
  <c r="M651" i="2"/>
  <c r="M649" i="2"/>
  <c r="M652" i="2"/>
  <c r="M650" i="2"/>
  <c r="J54" i="3"/>
  <c r="N562" i="2"/>
  <c r="N563" i="2" s="1"/>
  <c r="N555" i="16"/>
  <c r="I99" i="11"/>
  <c r="M760" i="2"/>
  <c r="M764" i="2"/>
  <c r="M766" i="2"/>
  <c r="M770" i="2"/>
  <c r="M768" i="2"/>
  <c r="M763" i="2"/>
  <c r="M767" i="2"/>
  <c r="M761" i="2"/>
  <c r="M765" i="2"/>
  <c r="M769" i="2"/>
  <c r="M762" i="2"/>
  <c r="M1039" i="2"/>
  <c r="M1040" i="2"/>
  <c r="M1041" i="2"/>
  <c r="M778" i="16"/>
  <c r="M784" i="16"/>
  <c r="M790" i="16"/>
  <c r="M779" i="16"/>
  <c r="M785" i="16"/>
  <c r="M791" i="16"/>
  <c r="M780" i="16"/>
  <c r="M786" i="16"/>
  <c r="M792" i="16"/>
  <c r="M775" i="16"/>
  <c r="M781" i="16"/>
  <c r="M787" i="16"/>
  <c r="M776" i="16"/>
  <c r="M788" i="16"/>
  <c r="M777" i="16"/>
  <c r="M782" i="16"/>
  <c r="M783" i="16"/>
  <c r="M789" i="16"/>
  <c r="M805" i="16"/>
  <c r="M811" i="16"/>
  <c r="M810" i="16"/>
  <c r="M806" i="16"/>
  <c r="M812" i="16"/>
  <c r="M807" i="16"/>
  <c r="M813" i="16"/>
  <c r="M809" i="16"/>
  <c r="M808" i="16"/>
  <c r="M525" i="2"/>
  <c r="M524" i="2"/>
  <c r="M526" i="2"/>
  <c r="M523" i="2"/>
  <c r="M527" i="2"/>
  <c r="M931" i="2"/>
  <c r="M930" i="2"/>
  <c r="M933" i="2"/>
  <c r="M934" i="2"/>
  <c r="M937" i="2"/>
  <c r="M936" i="2"/>
  <c r="M932" i="2"/>
  <c r="M935" i="2"/>
  <c r="N398" i="2"/>
  <c r="N405" i="2"/>
  <c r="N400" i="2"/>
  <c r="N402" i="2"/>
  <c r="N404" i="2"/>
  <c r="N399" i="2"/>
  <c r="N403" i="2"/>
  <c r="N401" i="2"/>
  <c r="M540" i="2"/>
  <c r="M547" i="2"/>
  <c r="M550" i="2"/>
  <c r="M551" i="2"/>
  <c r="M542" i="2"/>
  <c r="M554" i="2"/>
  <c r="M543" i="2"/>
  <c r="M546" i="2"/>
  <c r="M555" i="2"/>
  <c r="M544" i="2"/>
  <c r="M553" i="2"/>
  <c r="M549" i="2"/>
  <c r="M541" i="2"/>
  <c r="M552" i="2"/>
  <c r="M548" i="2"/>
  <c r="M545" i="2"/>
  <c r="M556" i="2"/>
  <c r="J45" i="3"/>
  <c r="N477" i="2"/>
  <c r="I62" i="11"/>
  <c r="N461" i="16"/>
  <c r="J101" i="3"/>
  <c r="N1035" i="2"/>
  <c r="N1044" i="16"/>
  <c r="I72" i="11"/>
  <c r="N342" i="16"/>
  <c r="N343" i="16"/>
  <c r="N344" i="16"/>
  <c r="M680" i="16"/>
  <c r="M681" i="16"/>
  <c r="M682" i="16"/>
  <c r="M683" i="16"/>
  <c r="M684" i="16"/>
  <c r="J59" i="3"/>
  <c r="N648" i="2"/>
  <c r="I49" i="11"/>
  <c r="N645" i="16"/>
  <c r="M310" i="16"/>
  <c r="M316" i="16"/>
  <c r="M311" i="16"/>
  <c r="M317" i="16"/>
  <c r="M313" i="16"/>
  <c r="M319" i="16"/>
  <c r="M312" i="16"/>
  <c r="M314" i="16"/>
  <c r="M315" i="16"/>
  <c r="M318" i="16"/>
  <c r="M308" i="16"/>
  <c r="M309" i="16"/>
  <c r="M320" i="16"/>
  <c r="M381" i="16"/>
  <c r="M383" i="16"/>
  <c r="M382" i="16"/>
  <c r="J70" i="3"/>
  <c r="N759" i="2"/>
  <c r="N761" i="16"/>
  <c r="I29" i="11"/>
  <c r="J102" i="3"/>
  <c r="N1038" i="2"/>
  <c r="N1047" i="16"/>
  <c r="I94" i="11"/>
  <c r="J48" i="3"/>
  <c r="N522" i="2"/>
  <c r="I73" i="11"/>
  <c r="N510" i="16"/>
  <c r="J87" i="3"/>
  <c r="N929" i="2"/>
  <c r="I52" i="11"/>
  <c r="N936" i="16"/>
  <c r="K37" i="3"/>
  <c r="O397" i="2"/>
  <c r="O365" i="16"/>
  <c r="J38" i="11"/>
  <c r="M387" i="16"/>
  <c r="M385" i="16"/>
  <c r="M386" i="16"/>
  <c r="J51" i="3"/>
  <c r="N539" i="2"/>
  <c r="N532" i="16"/>
  <c r="I55" i="11"/>
  <c r="M1024" i="2"/>
  <c r="M1025" i="2"/>
  <c r="M1026" i="2"/>
  <c r="M1023" i="2"/>
  <c r="M285" i="16"/>
  <c r="M291" i="16"/>
  <c r="M286" i="16"/>
  <c r="M292" i="16"/>
  <c r="M282" i="16"/>
  <c r="M288" i="16"/>
  <c r="M294" i="16"/>
  <c r="M293" i="16"/>
  <c r="M283" i="16"/>
  <c r="M284" i="16"/>
  <c r="M287" i="16"/>
  <c r="M290" i="16"/>
  <c r="M289" i="16"/>
  <c r="Y82" i="3"/>
  <c r="AC833" i="2"/>
  <c r="X90" i="11"/>
  <c r="M682" i="2"/>
  <c r="M684" i="2"/>
  <c r="M680" i="2"/>
  <c r="M683" i="2"/>
  <c r="M681" i="2"/>
  <c r="M360" i="2"/>
  <c r="M366" i="2"/>
  <c r="M358" i="2"/>
  <c r="M365" i="2"/>
  <c r="M356" i="2"/>
  <c r="M364" i="2"/>
  <c r="M357" i="2"/>
  <c r="M367" i="2"/>
  <c r="M359" i="2"/>
  <c r="M368" i="2"/>
  <c r="M361" i="2"/>
  <c r="M362" i="2"/>
  <c r="M363" i="2"/>
  <c r="M413" i="2"/>
  <c r="M414" i="2"/>
  <c r="M415" i="2"/>
  <c r="M772" i="2"/>
  <c r="M778" i="2"/>
  <c r="M779" i="2"/>
  <c r="M782" i="2"/>
  <c r="M783" i="2"/>
  <c r="M774" i="2"/>
  <c r="M775" i="2"/>
  <c r="M786" i="2"/>
  <c r="M787" i="2"/>
  <c r="M781" i="2"/>
  <c r="M777" i="2"/>
  <c r="M784" i="2"/>
  <c r="M780" i="2"/>
  <c r="M785" i="2"/>
  <c r="M773" i="2"/>
  <c r="M776" i="2"/>
  <c r="M789" i="2"/>
  <c r="M788" i="2"/>
  <c r="M802" i="2"/>
  <c r="M801" i="2"/>
  <c r="M804" i="2"/>
  <c r="M808" i="2"/>
  <c r="M809" i="2"/>
  <c r="M805" i="2"/>
  <c r="M807" i="2"/>
  <c r="M803" i="2"/>
  <c r="M806" i="2"/>
  <c r="O219" i="2"/>
  <c r="O221" i="2"/>
  <c r="O220" i="2"/>
  <c r="M418" i="2"/>
  <c r="M417" i="2"/>
  <c r="M419" i="2"/>
  <c r="M1032" i="16"/>
  <c r="M1033" i="16"/>
  <c r="M1034" i="16"/>
  <c r="M1035" i="16"/>
  <c r="M405" i="16"/>
  <c r="M411" i="16"/>
  <c r="M417" i="16"/>
  <c r="M423" i="16"/>
  <c r="M406" i="16"/>
  <c r="M412" i="16"/>
  <c r="M418" i="16"/>
  <c r="M424" i="16"/>
  <c r="M408" i="16"/>
  <c r="M414" i="16"/>
  <c r="M420" i="16"/>
  <c r="M403" i="16"/>
  <c r="M415" i="16"/>
  <c r="M404" i="16"/>
  <c r="M416" i="16"/>
  <c r="M407" i="16"/>
  <c r="M419" i="16"/>
  <c r="M409" i="16"/>
  <c r="M421" i="16"/>
  <c r="M422" i="16"/>
  <c r="M410" i="16"/>
  <c r="M413" i="16"/>
  <c r="M231" i="2"/>
  <c r="M235" i="2"/>
  <c r="M236" i="2"/>
  <c r="M230" i="2"/>
  <c r="M240" i="2"/>
  <c r="M234" i="2"/>
  <c r="M233" i="2"/>
  <c r="M239" i="2"/>
  <c r="M228" i="2"/>
  <c r="M237" i="2"/>
  <c r="M241" i="2"/>
  <c r="M238" i="2"/>
  <c r="M232" i="2"/>
  <c r="M229" i="2"/>
  <c r="O566" i="16"/>
  <c r="O572" i="16"/>
  <c r="O578" i="16"/>
  <c r="O584" i="16"/>
  <c r="O567" i="16"/>
  <c r="O573" i="16"/>
  <c r="O579" i="16"/>
  <c r="O585" i="16"/>
  <c r="O562" i="16"/>
  <c r="O568" i="16"/>
  <c r="O574" i="16"/>
  <c r="O580" i="16"/>
  <c r="O586" i="16"/>
  <c r="O563" i="16"/>
  <c r="O569" i="16"/>
  <c r="O575" i="16"/>
  <c r="O581" i="16"/>
  <c r="O565" i="16"/>
  <c r="O583" i="16"/>
  <c r="O577" i="16"/>
  <c r="O564" i="16"/>
  <c r="O570" i="16"/>
  <c r="O571" i="16"/>
  <c r="O576" i="16"/>
  <c r="O582" i="16"/>
  <c r="N375" i="2"/>
  <c r="N377" i="2"/>
  <c r="N376" i="2"/>
  <c r="O925" i="16"/>
  <c r="O924" i="16"/>
  <c r="M1007" i="16"/>
  <c r="M1008" i="16"/>
  <c r="M1006" i="16"/>
  <c r="M1009" i="16"/>
  <c r="J64" i="3"/>
  <c r="N679" i="2"/>
  <c r="N679" i="16"/>
  <c r="I50" i="11"/>
  <c r="J31" i="3"/>
  <c r="N355" i="2"/>
  <c r="N307" i="16"/>
  <c r="I39" i="11"/>
  <c r="Q460" i="2"/>
  <c r="Q459" i="2"/>
  <c r="Q458" i="2"/>
  <c r="J39" i="3"/>
  <c r="N412" i="2"/>
  <c r="I64" i="11"/>
  <c r="N380" i="16"/>
  <c r="M653" i="16"/>
  <c r="M659" i="16"/>
  <c r="M654" i="16"/>
  <c r="M660" i="16"/>
  <c r="M655" i="16"/>
  <c r="M661" i="16"/>
  <c r="M656" i="16"/>
  <c r="M662" i="16"/>
  <c r="M658" i="16"/>
  <c r="M657" i="16"/>
  <c r="M663" i="16"/>
  <c r="M664" i="16"/>
  <c r="J71" i="3"/>
  <c r="N771" i="2"/>
  <c r="N774" i="16"/>
  <c r="I33" i="11"/>
  <c r="J76" i="3"/>
  <c r="N800" i="2"/>
  <c r="N804" i="16"/>
  <c r="I85" i="11"/>
  <c r="N25" i="3"/>
  <c r="L25" i="3"/>
  <c r="V38" i="19"/>
  <c r="P218" i="2"/>
  <c r="K19" i="11"/>
  <c r="P268" i="16"/>
  <c r="M947" i="16"/>
  <c r="M953" i="16"/>
  <c r="M959" i="16"/>
  <c r="M965" i="16"/>
  <c r="M971" i="16"/>
  <c r="M977" i="16"/>
  <c r="M983" i="16"/>
  <c r="M951" i="16"/>
  <c r="M963" i="16"/>
  <c r="M981" i="16"/>
  <c r="M958" i="16"/>
  <c r="M970" i="16"/>
  <c r="M948" i="16"/>
  <c r="M954" i="16"/>
  <c r="M960" i="16"/>
  <c r="M966" i="16"/>
  <c r="M972" i="16"/>
  <c r="M978" i="16"/>
  <c r="M984" i="16"/>
  <c r="M946" i="16"/>
  <c r="M964" i="16"/>
  <c r="M982" i="16"/>
  <c r="M949" i="16"/>
  <c r="M955" i="16"/>
  <c r="M961" i="16"/>
  <c r="M967" i="16"/>
  <c r="M973" i="16"/>
  <c r="M979" i="16"/>
  <c r="M985" i="16"/>
  <c r="M969" i="16"/>
  <c r="M950" i="16"/>
  <c r="M956" i="16"/>
  <c r="M962" i="16"/>
  <c r="M968" i="16"/>
  <c r="M974" i="16"/>
  <c r="M980" i="16"/>
  <c r="M986" i="16"/>
  <c r="M957" i="16"/>
  <c r="M975" i="16"/>
  <c r="M952" i="16"/>
  <c r="M976" i="16"/>
  <c r="J40" i="3"/>
  <c r="N416" i="2"/>
  <c r="N384" i="16"/>
  <c r="I43" i="11"/>
  <c r="J97" i="3"/>
  <c r="N1022" i="2"/>
  <c r="N1031" i="16"/>
  <c r="I68" i="11"/>
  <c r="S50" i="3"/>
  <c r="W533" i="2"/>
  <c r="R48" i="11"/>
  <c r="W522" i="16"/>
  <c r="V524" i="16"/>
  <c r="V528" i="16"/>
  <c r="V525" i="16"/>
  <c r="V529" i="16"/>
  <c r="V526" i="16"/>
  <c r="V530" i="16"/>
  <c r="V523" i="16"/>
  <c r="V527" i="16"/>
  <c r="V531" i="16"/>
  <c r="V535" i="2"/>
  <c r="V536" i="2"/>
  <c r="V537" i="2"/>
  <c r="V534" i="2"/>
  <c r="V538" i="2"/>
  <c r="O610" i="2" l="1"/>
  <c r="O635" i="2"/>
  <c r="O622" i="2"/>
  <c r="O616" i="2"/>
  <c r="O641" i="2"/>
  <c r="O646" i="2"/>
  <c r="O637" i="2"/>
  <c r="O633" i="2"/>
  <c r="O647" i="2"/>
  <c r="O623" i="2"/>
  <c r="O625" i="2"/>
  <c r="O605" i="2"/>
  <c r="O645" i="2"/>
  <c r="O607" i="2"/>
  <c r="O617" i="2"/>
  <c r="O612" i="2"/>
  <c r="O613" i="2"/>
  <c r="O618" i="2"/>
  <c r="O609" i="2"/>
  <c r="O615" i="2"/>
  <c r="O628" i="2"/>
  <c r="O621" i="2"/>
  <c r="O639" i="2"/>
  <c r="O644" i="2"/>
  <c r="O606" i="2"/>
  <c r="O626" i="2"/>
  <c r="O632" i="2"/>
  <c r="O638" i="2"/>
  <c r="O611" i="2"/>
  <c r="O631" i="2"/>
  <c r="O642" i="2"/>
  <c r="O608" i="2"/>
  <c r="O629" i="2"/>
  <c r="O634" i="2"/>
  <c r="O627" i="2"/>
  <c r="O614" i="2"/>
  <c r="O630" i="2"/>
  <c r="O619" i="2"/>
  <c r="O624" i="2"/>
  <c r="O643" i="2"/>
  <c r="O636" i="2"/>
  <c r="O620" i="2"/>
  <c r="O640" i="2"/>
  <c r="O637" i="16"/>
  <c r="O634" i="16"/>
  <c r="O635" i="16"/>
  <c r="O636" i="16"/>
  <c r="O609" i="16"/>
  <c r="O626" i="16"/>
  <c r="O617" i="16"/>
  <c r="O607" i="16"/>
  <c r="O643" i="16"/>
  <c r="O641" i="16"/>
  <c r="O642" i="16"/>
  <c r="O644" i="16"/>
  <c r="O623" i="16"/>
  <c r="O602" i="16"/>
  <c r="O632" i="16"/>
  <c r="O613" i="16"/>
  <c r="O605" i="16"/>
  <c r="O606" i="16"/>
  <c r="O608" i="16"/>
  <c r="O604" i="16"/>
  <c r="O638" i="16"/>
  <c r="O611" i="16"/>
  <c r="O619" i="16"/>
  <c r="O612" i="16"/>
  <c r="O614" i="16"/>
  <c r="O615" i="16"/>
  <c r="O618" i="16"/>
  <c r="O610" i="16"/>
  <c r="O640" i="16"/>
  <c r="O625" i="16"/>
  <c r="O620" i="16"/>
  <c r="O621" i="16"/>
  <c r="O622" i="16"/>
  <c r="O633" i="16"/>
  <c r="O624" i="16"/>
  <c r="O630" i="16"/>
  <c r="O627" i="16"/>
  <c r="O628" i="16"/>
  <c r="O629" i="16"/>
  <c r="O616" i="16"/>
  <c r="O639" i="16"/>
  <c r="O631" i="16"/>
  <c r="O603" i="16"/>
  <c r="S678" i="2"/>
  <c r="S678" i="16"/>
  <c r="O63" i="3"/>
  <c r="N79" i="11"/>
  <c r="N58" i="3"/>
  <c r="P601" i="16"/>
  <c r="K40" i="11"/>
  <c r="P604" i="2"/>
  <c r="V69" i="19"/>
  <c r="L58" i="3"/>
  <c r="M63" i="3"/>
  <c r="L79" i="11"/>
  <c r="Q678" i="16"/>
  <c r="Q678" i="2"/>
  <c r="N829" i="2"/>
  <c r="N825" i="2"/>
  <c r="N830" i="2"/>
  <c r="N827" i="2"/>
  <c r="N822" i="2"/>
  <c r="N828" i="2"/>
  <c r="N824" i="2"/>
  <c r="N831" i="2"/>
  <c r="N823" i="2"/>
  <c r="N826" i="2"/>
  <c r="K104" i="3"/>
  <c r="O1054" i="16"/>
  <c r="J54" i="11"/>
  <c r="O1045" i="2"/>
  <c r="O670" i="16"/>
  <c r="O675" i="16"/>
  <c r="O676" i="16"/>
  <c r="O673" i="16"/>
  <c r="O669" i="16"/>
  <c r="O672" i="16"/>
  <c r="O677" i="16"/>
  <c r="O671" i="16"/>
  <c r="O674" i="16"/>
  <c r="K86" i="3"/>
  <c r="J96" i="11"/>
  <c r="O926" i="16"/>
  <c r="O919" i="2"/>
  <c r="K68" i="3"/>
  <c r="J34" i="11"/>
  <c r="O740" i="2"/>
  <c r="O740" i="16"/>
  <c r="O469" i="2"/>
  <c r="O466" i="2"/>
  <c r="O468" i="2"/>
  <c r="O464" i="2"/>
  <c r="O465" i="2"/>
  <c r="O475" i="2"/>
  <c r="O463" i="2"/>
  <c r="O474" i="2"/>
  <c r="O471" i="2"/>
  <c r="O473" i="2"/>
  <c r="O476" i="2"/>
  <c r="O470" i="2"/>
  <c r="O462" i="2"/>
  <c r="O472" i="2"/>
  <c r="O467" i="2"/>
  <c r="N1029" i="2"/>
  <c r="N1028" i="2"/>
  <c r="N1030" i="2"/>
  <c r="N829" i="16"/>
  <c r="N826" i="16"/>
  <c r="N832" i="16"/>
  <c r="N831" i="16"/>
  <c r="N834" i="16"/>
  <c r="N827" i="16"/>
  <c r="N828" i="16"/>
  <c r="N833" i="16"/>
  <c r="N830" i="16"/>
  <c r="O672" i="2"/>
  <c r="O677" i="2"/>
  <c r="O671" i="2"/>
  <c r="O669" i="2"/>
  <c r="O676" i="2"/>
  <c r="O673" i="2"/>
  <c r="O670" i="2"/>
  <c r="O675" i="2"/>
  <c r="O674" i="2"/>
  <c r="O520" i="16"/>
  <c r="O521" i="16"/>
  <c r="O519" i="16"/>
  <c r="O518" i="16"/>
  <c r="K57" i="3"/>
  <c r="O591" i="16"/>
  <c r="J47" i="11"/>
  <c r="O594" i="2"/>
  <c r="L44" i="3"/>
  <c r="P461" i="2"/>
  <c r="P445" i="16"/>
  <c r="K70" i="11"/>
  <c r="V55" i="19"/>
  <c r="N44" i="3"/>
  <c r="K80" i="3"/>
  <c r="O821" i="2"/>
  <c r="J53" i="11"/>
  <c r="O825" i="16"/>
  <c r="L62" i="3"/>
  <c r="P668" i="16"/>
  <c r="K51" i="11"/>
  <c r="P668" i="2"/>
  <c r="V73" i="19"/>
  <c r="N62" i="3"/>
  <c r="O458" i="16"/>
  <c r="O455" i="16"/>
  <c r="O450" i="16"/>
  <c r="O447" i="16"/>
  <c r="O448" i="16"/>
  <c r="O453" i="16"/>
  <c r="O456" i="16"/>
  <c r="O452" i="16"/>
  <c r="O459" i="16"/>
  <c r="O457" i="16"/>
  <c r="O454" i="16"/>
  <c r="O460" i="16"/>
  <c r="O446" i="16"/>
  <c r="O451" i="16"/>
  <c r="O449" i="16"/>
  <c r="N1038" i="16"/>
  <c r="N1037" i="16"/>
  <c r="N1039" i="16"/>
  <c r="N1055" i="16"/>
  <c r="N1060" i="16"/>
  <c r="N1059" i="16"/>
  <c r="N1061" i="16"/>
  <c r="N1058" i="16"/>
  <c r="N1062" i="16"/>
  <c r="N1056" i="16"/>
  <c r="N1057" i="16"/>
  <c r="O529" i="2"/>
  <c r="O532" i="2"/>
  <c r="O531" i="2"/>
  <c r="O530" i="2"/>
  <c r="P796" i="2"/>
  <c r="P797" i="2" s="1"/>
  <c r="L74" i="3"/>
  <c r="K78" i="11"/>
  <c r="P800" i="16"/>
  <c r="P801" i="16" s="1"/>
  <c r="N74" i="3"/>
  <c r="V85" i="19"/>
  <c r="K98" i="3"/>
  <c r="J75" i="11"/>
  <c r="O1027" i="2"/>
  <c r="O1036" i="16"/>
  <c r="N930" i="16"/>
  <c r="N933" i="16"/>
  <c r="N927" i="16"/>
  <c r="N931" i="16"/>
  <c r="N934" i="16"/>
  <c r="N932" i="16"/>
  <c r="N929" i="16"/>
  <c r="N935" i="16"/>
  <c r="N928" i="16"/>
  <c r="K27" i="11"/>
  <c r="P517" i="16"/>
  <c r="N49" i="3"/>
  <c r="V60" i="19"/>
  <c r="L49" i="3"/>
  <c r="P528" i="2"/>
  <c r="N744" i="16"/>
  <c r="N757" i="16"/>
  <c r="N747" i="16"/>
  <c r="N746" i="16"/>
  <c r="N758" i="16"/>
  <c r="N756" i="16"/>
  <c r="N750" i="16"/>
  <c r="N749" i="16"/>
  <c r="N741" i="16"/>
  <c r="N759" i="16"/>
  <c r="N752" i="16"/>
  <c r="N742" i="16"/>
  <c r="N751" i="16"/>
  <c r="N748" i="16"/>
  <c r="N745" i="16"/>
  <c r="N754" i="16"/>
  <c r="N753" i="16"/>
  <c r="N743" i="16"/>
  <c r="N755" i="16"/>
  <c r="N597" i="2"/>
  <c r="N595" i="2"/>
  <c r="N603" i="2"/>
  <c r="N601" i="2"/>
  <c r="N598" i="2"/>
  <c r="N599" i="2"/>
  <c r="N596" i="2"/>
  <c r="N602" i="2"/>
  <c r="N600" i="2"/>
  <c r="N1047" i="2"/>
  <c r="N1050" i="2"/>
  <c r="N1049" i="2"/>
  <c r="N1046" i="2"/>
  <c r="N1048" i="2"/>
  <c r="N1054" i="2"/>
  <c r="N1053" i="2"/>
  <c r="N1052" i="2"/>
  <c r="N1051" i="2"/>
  <c r="N920" i="2"/>
  <c r="N927" i="2"/>
  <c r="N922" i="2"/>
  <c r="N926" i="2"/>
  <c r="N925" i="2"/>
  <c r="N921" i="2"/>
  <c r="N928" i="2"/>
  <c r="N923" i="2"/>
  <c r="N924" i="2"/>
  <c r="N744" i="2"/>
  <c r="N742" i="2"/>
  <c r="N752" i="2"/>
  <c r="N746" i="2"/>
  <c r="N756" i="2"/>
  <c r="N753" i="2"/>
  <c r="N751" i="2"/>
  <c r="N749" i="2"/>
  <c r="N747" i="2"/>
  <c r="N748" i="2"/>
  <c r="N750" i="2"/>
  <c r="N743" i="2"/>
  <c r="N757" i="2"/>
  <c r="N745" i="2"/>
  <c r="N755" i="2"/>
  <c r="N741" i="2"/>
  <c r="N754" i="2"/>
  <c r="N598" i="16"/>
  <c r="N597" i="16"/>
  <c r="N595" i="16"/>
  <c r="N592" i="16"/>
  <c r="N596" i="16"/>
  <c r="N594" i="16"/>
  <c r="N600" i="16"/>
  <c r="N593" i="16"/>
  <c r="N599" i="16"/>
  <c r="W32" i="3"/>
  <c r="AA369" i="2"/>
  <c r="V28" i="11"/>
  <c r="N223" i="2"/>
  <c r="N225" i="2"/>
  <c r="N226" i="2"/>
  <c r="N224" i="2"/>
  <c r="O222" i="2"/>
  <c r="J21" i="11"/>
  <c r="O276" i="16"/>
  <c r="K61" i="3"/>
  <c r="O666" i="2"/>
  <c r="O667" i="2" s="1"/>
  <c r="O666" i="16"/>
  <c r="O667" i="16" s="1"/>
  <c r="J20" i="11"/>
  <c r="K67" i="3"/>
  <c r="O739" i="16"/>
  <c r="J26" i="11"/>
  <c r="O739" i="2"/>
  <c r="K73" i="3"/>
  <c r="O795" i="2"/>
  <c r="O798" i="16"/>
  <c r="O799" i="16" s="1"/>
  <c r="J91" i="11"/>
  <c r="N278" i="16"/>
  <c r="N280" i="16"/>
  <c r="N277" i="16"/>
  <c r="N279" i="16"/>
  <c r="N845" i="16"/>
  <c r="N851" i="16"/>
  <c r="N857" i="16"/>
  <c r="N863" i="16"/>
  <c r="N846" i="16"/>
  <c r="N852" i="16"/>
  <c r="N858" i="16"/>
  <c r="N864" i="16"/>
  <c r="N843" i="16"/>
  <c r="N853" i="16"/>
  <c r="N861" i="16"/>
  <c r="N847" i="16"/>
  <c r="N855" i="16"/>
  <c r="N865" i="16"/>
  <c r="N848" i="16"/>
  <c r="N856" i="16"/>
  <c r="N866" i="16"/>
  <c r="N842" i="16"/>
  <c r="N860" i="16"/>
  <c r="N844" i="16"/>
  <c r="N862" i="16"/>
  <c r="N854" i="16"/>
  <c r="N859" i="16"/>
  <c r="N849" i="16"/>
  <c r="N850" i="16"/>
  <c r="N794" i="2"/>
  <c r="N791" i="2"/>
  <c r="N792" i="2"/>
  <c r="N793" i="2"/>
  <c r="N837" i="2"/>
  <c r="N835" i="2"/>
  <c r="N851" i="2"/>
  <c r="N842" i="2"/>
  <c r="N858" i="2"/>
  <c r="N843" i="2"/>
  <c r="N859" i="2"/>
  <c r="N844" i="2"/>
  <c r="N848" i="2"/>
  <c r="N840" i="2"/>
  <c r="N852" i="2"/>
  <c r="N856" i="2"/>
  <c r="N850" i="2"/>
  <c r="N839" i="2"/>
  <c r="N836" i="2"/>
  <c r="N838" i="2"/>
  <c r="N847" i="2"/>
  <c r="N854" i="2"/>
  <c r="N846" i="2"/>
  <c r="N853" i="2"/>
  <c r="N849" i="2"/>
  <c r="N841" i="2"/>
  <c r="N855" i="2"/>
  <c r="N857" i="2"/>
  <c r="N845" i="2"/>
  <c r="N821" i="16"/>
  <c r="N822" i="16"/>
  <c r="N819" i="16"/>
  <c r="N820" i="16"/>
  <c r="N796" i="16"/>
  <c r="N797" i="16"/>
  <c r="N794" i="16"/>
  <c r="N795" i="16"/>
  <c r="N497" i="16"/>
  <c r="N503" i="16"/>
  <c r="N509" i="16"/>
  <c r="N498" i="16"/>
  <c r="N504" i="16"/>
  <c r="N496" i="16"/>
  <c r="N506" i="16"/>
  <c r="N499" i="16"/>
  <c r="N507" i="16"/>
  <c r="N500" i="16"/>
  <c r="N508" i="16"/>
  <c r="N493" i="16"/>
  <c r="N501" i="16"/>
  <c r="N505" i="16"/>
  <c r="N502" i="16"/>
  <c r="N494" i="16"/>
  <c r="N495" i="16"/>
  <c r="N811" i="2"/>
  <c r="N813" i="2"/>
  <c r="N812" i="2"/>
  <c r="K72" i="3"/>
  <c r="O790" i="2"/>
  <c r="O793" i="16"/>
  <c r="J57" i="11"/>
  <c r="N1018" i="2"/>
  <c r="N1020" i="2"/>
  <c r="N1017" i="2"/>
  <c r="N1019" i="2"/>
  <c r="N1021" i="2"/>
  <c r="N815" i="2"/>
  <c r="N816" i="2"/>
  <c r="N817" i="2"/>
  <c r="N818" i="2"/>
  <c r="N509" i="2"/>
  <c r="N518" i="2"/>
  <c r="N521" i="2"/>
  <c r="N513" i="2"/>
  <c r="N515" i="2"/>
  <c r="N517" i="2"/>
  <c r="N511" i="2"/>
  <c r="N519" i="2"/>
  <c r="N516" i="2"/>
  <c r="N514" i="2"/>
  <c r="N520" i="2"/>
  <c r="N510" i="2"/>
  <c r="N512" i="2"/>
  <c r="N507" i="2"/>
  <c r="N508" i="2"/>
  <c r="J74" i="11"/>
  <c r="O814" i="16"/>
  <c r="K77" i="3"/>
  <c r="O810" i="2"/>
  <c r="N983" i="2"/>
  <c r="N981" i="2"/>
  <c r="N982" i="2"/>
  <c r="K83" i="3"/>
  <c r="O834" i="2"/>
  <c r="O841" i="16"/>
  <c r="J77" i="11"/>
  <c r="N347" i="16"/>
  <c r="N351" i="16"/>
  <c r="N353" i="16"/>
  <c r="N352" i="16"/>
  <c r="N348" i="16"/>
  <c r="N346" i="16"/>
  <c r="N354" i="16"/>
  <c r="N350" i="16"/>
  <c r="N349" i="16"/>
  <c r="K78" i="3"/>
  <c r="O814" i="2"/>
  <c r="O818" i="16"/>
  <c r="J67" i="11"/>
  <c r="K66" i="3"/>
  <c r="O733" i="2"/>
  <c r="O733" i="16"/>
  <c r="J60" i="11"/>
  <c r="K52" i="3"/>
  <c r="O557" i="2"/>
  <c r="O550" i="16"/>
  <c r="J44" i="11"/>
  <c r="N737" i="16"/>
  <c r="N738" i="16"/>
  <c r="N735" i="16"/>
  <c r="N736" i="16"/>
  <c r="N734" i="16"/>
  <c r="K47" i="3"/>
  <c r="O506" i="2"/>
  <c r="J59" i="11"/>
  <c r="O492" i="16"/>
  <c r="N988" i="16"/>
  <c r="N989" i="16"/>
  <c r="N990" i="16"/>
  <c r="N1026" i="16"/>
  <c r="N1028" i="16"/>
  <c r="N1030" i="16"/>
  <c r="N1029" i="16"/>
  <c r="N1027" i="16"/>
  <c r="N385" i="2"/>
  <c r="N382" i="2"/>
  <c r="N381" i="2"/>
  <c r="N383" i="2"/>
  <c r="N386" i="2"/>
  <c r="N384" i="2"/>
  <c r="N380" i="2"/>
  <c r="N379" i="2"/>
  <c r="N817" i="16"/>
  <c r="N816" i="16"/>
  <c r="N815" i="16"/>
  <c r="N735" i="2"/>
  <c r="N737" i="2"/>
  <c r="N738" i="2"/>
  <c r="N736" i="2"/>
  <c r="N734" i="2"/>
  <c r="K89" i="3"/>
  <c r="O980" i="2"/>
  <c r="O987" i="16"/>
  <c r="J58" i="11"/>
  <c r="K96" i="3"/>
  <c r="O1025" i="16"/>
  <c r="O1016" i="2"/>
  <c r="J95" i="11"/>
  <c r="K35" i="3"/>
  <c r="O378" i="2"/>
  <c r="O345" i="16"/>
  <c r="J31" i="11"/>
  <c r="K75" i="3"/>
  <c r="O798" i="2"/>
  <c r="O799" i="2" s="1"/>
  <c r="J97" i="11"/>
  <c r="O802" i="16"/>
  <c r="O803" i="16" s="1"/>
  <c r="N7" i="11"/>
  <c r="O33" i="3"/>
  <c r="S338" i="16"/>
  <c r="S370" i="2"/>
  <c r="W1011" i="16"/>
  <c r="W1012" i="16"/>
  <c r="S387" i="2"/>
  <c r="S355" i="16"/>
  <c r="N81" i="11"/>
  <c r="O36" i="3"/>
  <c r="N1017" i="16"/>
  <c r="N1023" i="16"/>
  <c r="N1024" i="16"/>
  <c r="N1018" i="16"/>
  <c r="N1019" i="16"/>
  <c r="N1020" i="16"/>
  <c r="N1016" i="16"/>
  <c r="N1021" i="16"/>
  <c r="N1022" i="16"/>
  <c r="P339" i="16"/>
  <c r="P340" i="16"/>
  <c r="N1007" i="2"/>
  <c r="N1012" i="2"/>
  <c r="N1014" i="2"/>
  <c r="N1008" i="2"/>
  <c r="N1015" i="2"/>
  <c r="N1010" i="2"/>
  <c r="N1013" i="2"/>
  <c r="N1011" i="2"/>
  <c r="N1009" i="2"/>
  <c r="N871" i="16"/>
  <c r="N877" i="16"/>
  <c r="N883" i="16"/>
  <c r="N889" i="16"/>
  <c r="N895" i="16"/>
  <c r="N901" i="16"/>
  <c r="N907" i="16"/>
  <c r="N913" i="16"/>
  <c r="N919" i="16"/>
  <c r="N870" i="16"/>
  <c r="N878" i="16"/>
  <c r="N885" i="16"/>
  <c r="N892" i="16"/>
  <c r="N899" i="16"/>
  <c r="N906" i="16"/>
  <c r="N914" i="16"/>
  <c r="N921" i="16"/>
  <c r="N872" i="16"/>
  <c r="N879" i="16"/>
  <c r="N886" i="16"/>
  <c r="N893" i="16"/>
  <c r="N900" i="16"/>
  <c r="N908" i="16"/>
  <c r="N915" i="16"/>
  <c r="N922" i="16"/>
  <c r="N873" i="16"/>
  <c r="N880" i="16"/>
  <c r="N887" i="16"/>
  <c r="N894" i="16"/>
  <c r="N902" i="16"/>
  <c r="N909" i="16"/>
  <c r="N916" i="16"/>
  <c r="N876" i="16"/>
  <c r="N891" i="16"/>
  <c r="N905" i="16"/>
  <c r="N920" i="16"/>
  <c r="N874" i="16"/>
  <c r="N881" i="16"/>
  <c r="N888" i="16"/>
  <c r="N896" i="16"/>
  <c r="N903" i="16"/>
  <c r="N910" i="16"/>
  <c r="N917" i="16"/>
  <c r="N868" i="16"/>
  <c r="N875" i="16"/>
  <c r="N882" i="16"/>
  <c r="N890" i="16"/>
  <c r="N897" i="16"/>
  <c r="N904" i="16"/>
  <c r="N911" i="16"/>
  <c r="N918" i="16"/>
  <c r="N869" i="16"/>
  <c r="N884" i="16"/>
  <c r="N898" i="16"/>
  <c r="N912" i="16"/>
  <c r="N472" i="16"/>
  <c r="N478" i="16"/>
  <c r="N484" i="16"/>
  <c r="N490" i="16"/>
  <c r="N467" i="16"/>
  <c r="N473" i="16"/>
  <c r="N479" i="16"/>
  <c r="N485" i="16"/>
  <c r="N491" i="16"/>
  <c r="N468" i="16"/>
  <c r="N474" i="16"/>
  <c r="N480" i="16"/>
  <c r="N486" i="16"/>
  <c r="N469" i="16"/>
  <c r="N475" i="16"/>
  <c r="N481" i="16"/>
  <c r="N487" i="16"/>
  <c r="N471" i="16"/>
  <c r="N489" i="16"/>
  <c r="N476" i="16"/>
  <c r="N482" i="16"/>
  <c r="N483" i="16"/>
  <c r="N477" i="16"/>
  <c r="N488" i="16"/>
  <c r="N470" i="16"/>
  <c r="T93" i="3"/>
  <c r="S92" i="11"/>
  <c r="X1003" i="2"/>
  <c r="X1010" i="16"/>
  <c r="P371" i="2"/>
  <c r="P373" i="2"/>
  <c r="P372" i="2"/>
  <c r="P359" i="16"/>
  <c r="P360" i="16"/>
  <c r="P361" i="16"/>
  <c r="P356" i="16"/>
  <c r="P362" i="16"/>
  <c r="P363" i="16"/>
  <c r="P364" i="16"/>
  <c r="P357" i="16"/>
  <c r="P358" i="16"/>
  <c r="K95" i="3"/>
  <c r="O1006" i="2"/>
  <c r="O1015" i="16"/>
  <c r="J83" i="11"/>
  <c r="T69" i="3"/>
  <c r="X758" i="2"/>
  <c r="X760" i="16"/>
  <c r="S66" i="11"/>
  <c r="N894" i="2"/>
  <c r="N912" i="2"/>
  <c r="N878" i="2"/>
  <c r="N864" i="2"/>
  <c r="N880" i="2"/>
  <c r="N910" i="2"/>
  <c r="N861" i="2"/>
  <c r="N907" i="2"/>
  <c r="N900" i="2"/>
  <c r="N895" i="2"/>
  <c r="N914" i="2"/>
  <c r="N904" i="2"/>
  <c r="N909" i="2"/>
  <c r="N885" i="2"/>
  <c r="N867" i="2"/>
  <c r="N915" i="2"/>
  <c r="N908" i="2"/>
  <c r="N903" i="2"/>
  <c r="N870" i="2"/>
  <c r="N874" i="2"/>
  <c r="N905" i="2"/>
  <c r="N881" i="2"/>
  <c r="N875" i="2"/>
  <c r="N868" i="2"/>
  <c r="N862" i="2"/>
  <c r="N911" i="2"/>
  <c r="N886" i="2"/>
  <c r="N890" i="2"/>
  <c r="N863" i="2"/>
  <c r="N901" i="2"/>
  <c r="N877" i="2"/>
  <c r="N883" i="2"/>
  <c r="N876" i="2"/>
  <c r="N871" i="2"/>
  <c r="N866" i="2"/>
  <c r="N902" i="2"/>
  <c r="N906" i="2"/>
  <c r="N897" i="2"/>
  <c r="N873" i="2"/>
  <c r="N892" i="2"/>
  <c r="N888" i="2"/>
  <c r="N896" i="2"/>
  <c r="N889" i="2"/>
  <c r="N879" i="2"/>
  <c r="N869" i="2"/>
  <c r="N887" i="2"/>
  <c r="N865" i="2"/>
  <c r="N891" i="2"/>
  <c r="N882" i="2"/>
  <c r="N899" i="2"/>
  <c r="N898" i="2"/>
  <c r="N884" i="2"/>
  <c r="N872" i="2"/>
  <c r="N893" i="2"/>
  <c r="N913" i="2"/>
  <c r="N485" i="2"/>
  <c r="N497" i="2"/>
  <c r="N489" i="2"/>
  <c r="N501" i="2"/>
  <c r="N494" i="2"/>
  <c r="N490" i="2"/>
  <c r="N483" i="2"/>
  <c r="N502" i="2"/>
  <c r="N498" i="2"/>
  <c r="N500" i="2"/>
  <c r="N493" i="2"/>
  <c r="N505" i="2"/>
  <c r="N492" i="2"/>
  <c r="N495" i="2"/>
  <c r="N488" i="2"/>
  <c r="N484" i="2"/>
  <c r="N487" i="2"/>
  <c r="N486" i="2"/>
  <c r="N503" i="2"/>
  <c r="N504" i="2"/>
  <c r="N499" i="2"/>
  <c r="N496" i="2"/>
  <c r="N491" i="2"/>
  <c r="N996" i="16"/>
  <c r="N992" i="16"/>
  <c r="N999" i="16"/>
  <c r="N993" i="16"/>
  <c r="N1000" i="16"/>
  <c r="N994" i="16"/>
  <c r="N995" i="16"/>
  <c r="N997" i="16"/>
  <c r="N998" i="16"/>
  <c r="Q338" i="16"/>
  <c r="L7" i="11"/>
  <c r="N5" i="10" s="1"/>
  <c r="M33" i="3"/>
  <c r="Q370" i="2"/>
  <c r="P391" i="2"/>
  <c r="P395" i="2"/>
  <c r="P392" i="2"/>
  <c r="P396" i="2"/>
  <c r="P389" i="2"/>
  <c r="P393" i="2"/>
  <c r="P390" i="2"/>
  <c r="P388" i="2"/>
  <c r="P394" i="2"/>
  <c r="K84" i="3"/>
  <c r="O860" i="2"/>
  <c r="O867" i="16"/>
  <c r="J41" i="11"/>
  <c r="K46" i="3"/>
  <c r="O482" i="2"/>
  <c r="J32" i="11"/>
  <c r="O466" i="16"/>
  <c r="N985" i="2"/>
  <c r="N992" i="2"/>
  <c r="N988" i="2"/>
  <c r="N991" i="2"/>
  <c r="N987" i="2"/>
  <c r="N990" i="2"/>
  <c r="N993" i="2"/>
  <c r="N986" i="2"/>
  <c r="N989" i="2"/>
  <c r="M36" i="3"/>
  <c r="Q387" i="2"/>
  <c r="Q355" i="16"/>
  <c r="L81" i="11"/>
  <c r="K90" i="3"/>
  <c r="O984" i="2"/>
  <c r="O991" i="16"/>
  <c r="J86" i="11"/>
  <c r="K97" i="3"/>
  <c r="J68" i="11"/>
  <c r="O1022" i="2"/>
  <c r="O1031" i="16"/>
  <c r="N385" i="16"/>
  <c r="N387" i="16"/>
  <c r="N386" i="16"/>
  <c r="P274" i="16"/>
  <c r="P271" i="16"/>
  <c r="P275" i="16"/>
  <c r="P272" i="16"/>
  <c r="P269" i="16"/>
  <c r="P270" i="16"/>
  <c r="P273" i="16"/>
  <c r="N772" i="2"/>
  <c r="N775" i="2"/>
  <c r="N779" i="2"/>
  <c r="N783" i="2"/>
  <c r="N787" i="2"/>
  <c r="N786" i="2"/>
  <c r="N777" i="2"/>
  <c r="N788" i="2"/>
  <c r="N782" i="2"/>
  <c r="N773" i="2"/>
  <c r="N784" i="2"/>
  <c r="N778" i="2"/>
  <c r="N776" i="2"/>
  <c r="N774" i="2"/>
  <c r="N785" i="2"/>
  <c r="N781" i="2"/>
  <c r="N780" i="2"/>
  <c r="N789" i="2"/>
  <c r="N383" i="16"/>
  <c r="N381" i="16"/>
  <c r="N382" i="16"/>
  <c r="P397" i="2"/>
  <c r="L37" i="3"/>
  <c r="P365" i="16"/>
  <c r="K38" i="11"/>
  <c r="N37" i="3"/>
  <c r="V49" i="19"/>
  <c r="K102" i="3"/>
  <c r="O1038" i="2"/>
  <c r="J94" i="11"/>
  <c r="O1047" i="16"/>
  <c r="K59" i="3"/>
  <c r="O648" i="2"/>
  <c r="O645" i="16"/>
  <c r="J49" i="11"/>
  <c r="K101" i="3"/>
  <c r="J72" i="11"/>
  <c r="O1044" i="16"/>
  <c r="O1035" i="2"/>
  <c r="K54" i="3"/>
  <c r="O562" i="2"/>
  <c r="O563" i="2" s="1"/>
  <c r="J99" i="11"/>
  <c r="O555" i="16"/>
  <c r="Q43" i="3"/>
  <c r="U457" i="2"/>
  <c r="U425" i="16"/>
  <c r="K60" i="3"/>
  <c r="O653" i="2"/>
  <c r="J56" i="11"/>
  <c r="O652" i="16"/>
  <c r="P925" i="16"/>
  <c r="P924" i="16"/>
  <c r="O55" i="3"/>
  <c r="S564" i="2"/>
  <c r="N76" i="11"/>
  <c r="S561" i="16"/>
  <c r="N407" i="16"/>
  <c r="N413" i="16"/>
  <c r="N419" i="16"/>
  <c r="N408" i="16"/>
  <c r="N414" i="16"/>
  <c r="N420" i="16"/>
  <c r="N404" i="16"/>
  <c r="N410" i="16"/>
  <c r="N416" i="16"/>
  <c r="N422" i="16"/>
  <c r="N405" i="16"/>
  <c r="N417" i="16"/>
  <c r="N406" i="16"/>
  <c r="N418" i="16"/>
  <c r="N409" i="16"/>
  <c r="N421" i="16"/>
  <c r="N411" i="16"/>
  <c r="N423" i="16"/>
  <c r="N412" i="16"/>
  <c r="N403" i="16"/>
  <c r="N415" i="16"/>
  <c r="N424" i="16"/>
  <c r="K79" i="3"/>
  <c r="O819" i="2"/>
  <c r="O820" i="2" s="1"/>
  <c r="O823" i="16"/>
  <c r="O824" i="16" s="1"/>
  <c r="J71" i="11"/>
  <c r="O375" i="2"/>
  <c r="O376" i="2"/>
  <c r="O377" i="2"/>
  <c r="N233" i="2"/>
  <c r="N239" i="2"/>
  <c r="N231" i="2"/>
  <c r="N238" i="2"/>
  <c r="N232" i="2"/>
  <c r="N241" i="2"/>
  <c r="N234" i="2"/>
  <c r="N235" i="2"/>
  <c r="N228" i="2"/>
  <c r="N229" i="2"/>
  <c r="N230" i="2"/>
  <c r="N236" i="2"/>
  <c r="N237" i="2"/>
  <c r="N240" i="2"/>
  <c r="N418" i="2"/>
  <c r="N419" i="2"/>
  <c r="N417" i="2"/>
  <c r="N808" i="16"/>
  <c r="N806" i="16"/>
  <c r="N813" i="16"/>
  <c r="N809" i="16"/>
  <c r="N810" i="16"/>
  <c r="N812" i="16"/>
  <c r="N805" i="16"/>
  <c r="N811" i="16"/>
  <c r="N807" i="16"/>
  <c r="K71" i="3"/>
  <c r="O774" i="16"/>
  <c r="O771" i="2"/>
  <c r="J33" i="11"/>
  <c r="N939" i="16"/>
  <c r="N943" i="16"/>
  <c r="N944" i="16"/>
  <c r="N940" i="16"/>
  <c r="N938" i="16"/>
  <c r="N941" i="16"/>
  <c r="N937" i="16"/>
  <c r="N942" i="16"/>
  <c r="N523" i="2"/>
  <c r="N526" i="2"/>
  <c r="N524" i="2"/>
  <c r="N527" i="2"/>
  <c r="N525" i="2"/>
  <c r="N464" i="16"/>
  <c r="N465" i="16"/>
  <c r="N462" i="16"/>
  <c r="N463" i="16"/>
  <c r="T458" i="2"/>
  <c r="T460" i="2"/>
  <c r="T459" i="2"/>
  <c r="K92" i="3"/>
  <c r="O998" i="2"/>
  <c r="O1005" i="16"/>
  <c r="J84" i="11"/>
  <c r="N440" i="2"/>
  <c r="N446" i="2"/>
  <c r="N452" i="2"/>
  <c r="N435" i="2"/>
  <c r="N441" i="2"/>
  <c r="N447" i="2"/>
  <c r="N453" i="2"/>
  <c r="N436" i="2"/>
  <c r="N442" i="2"/>
  <c r="N448" i="2"/>
  <c r="N454" i="2"/>
  <c r="N437" i="2"/>
  <c r="N443" i="2"/>
  <c r="N449" i="2"/>
  <c r="N455" i="2"/>
  <c r="N444" i="2"/>
  <c r="N445" i="2"/>
  <c r="N450" i="2"/>
  <c r="N451" i="2"/>
  <c r="N456" i="2"/>
  <c r="N438" i="2"/>
  <c r="N439" i="2"/>
  <c r="N34" i="3"/>
  <c r="L34" i="3"/>
  <c r="P374" i="2"/>
  <c r="K25" i="11"/>
  <c r="P341" i="16"/>
  <c r="V46" i="19"/>
  <c r="O227" i="2"/>
  <c r="J30" i="11"/>
  <c r="O281" i="16"/>
  <c r="N1034" i="16"/>
  <c r="N1032" i="16"/>
  <c r="N1035" i="16"/>
  <c r="N1033" i="16"/>
  <c r="N1025" i="2"/>
  <c r="N1026" i="2"/>
  <c r="N1024" i="2"/>
  <c r="N1023" i="2"/>
  <c r="K40" i="3"/>
  <c r="O416" i="2"/>
  <c r="O384" i="16"/>
  <c r="J43" i="11"/>
  <c r="P219" i="2"/>
  <c r="P220" i="2"/>
  <c r="P221" i="2"/>
  <c r="N801" i="2"/>
  <c r="N803" i="2"/>
  <c r="N804" i="2"/>
  <c r="N807" i="2"/>
  <c r="N808" i="2"/>
  <c r="N809" i="2"/>
  <c r="N806" i="2"/>
  <c r="N805" i="2"/>
  <c r="N802" i="2"/>
  <c r="N413" i="2"/>
  <c r="N415" i="2"/>
  <c r="N414" i="2"/>
  <c r="N309" i="16"/>
  <c r="N315" i="16"/>
  <c r="N310" i="16"/>
  <c r="N316" i="16"/>
  <c r="N312" i="16"/>
  <c r="N318" i="16"/>
  <c r="N311" i="16"/>
  <c r="N313" i="16"/>
  <c r="N314" i="16"/>
  <c r="N317" i="16"/>
  <c r="N320" i="16"/>
  <c r="N319" i="16"/>
  <c r="N308" i="16"/>
  <c r="K48" i="3"/>
  <c r="O522" i="2"/>
  <c r="O510" i="16"/>
  <c r="J73" i="11"/>
  <c r="N765" i="16"/>
  <c r="N771" i="16"/>
  <c r="N766" i="16"/>
  <c r="N772" i="16"/>
  <c r="N767" i="16"/>
  <c r="N762" i="16"/>
  <c r="N768" i="16"/>
  <c r="N769" i="16"/>
  <c r="N770" i="16"/>
  <c r="N763" i="16"/>
  <c r="N764" i="16"/>
  <c r="M85" i="3"/>
  <c r="Q916" i="2"/>
  <c r="L69" i="11"/>
  <c r="Q923" i="16"/>
  <c r="P565" i="16"/>
  <c r="P571" i="16"/>
  <c r="P577" i="16"/>
  <c r="P583" i="16"/>
  <c r="P566" i="16"/>
  <c r="P572" i="16"/>
  <c r="P578" i="16"/>
  <c r="P584" i="16"/>
  <c r="P567" i="16"/>
  <c r="P573" i="16"/>
  <c r="P579" i="16"/>
  <c r="P585" i="16"/>
  <c r="P562" i="16"/>
  <c r="P568" i="16"/>
  <c r="P574" i="16"/>
  <c r="P580" i="16"/>
  <c r="P586" i="16"/>
  <c r="P576" i="16"/>
  <c r="P575" i="16"/>
  <c r="P563" i="16"/>
  <c r="P581" i="16"/>
  <c r="P564" i="16"/>
  <c r="P582" i="16"/>
  <c r="P569" i="16"/>
  <c r="P570" i="16"/>
  <c r="K42" i="3"/>
  <c r="O434" i="2"/>
  <c r="O402" i="16"/>
  <c r="J63" i="11"/>
  <c r="K76" i="3"/>
  <c r="O800" i="2"/>
  <c r="O804" i="16"/>
  <c r="J85" i="11"/>
  <c r="K39" i="3"/>
  <c r="O412" i="2"/>
  <c r="O380" i="16"/>
  <c r="J64" i="11"/>
  <c r="N357" i="2"/>
  <c r="N359" i="2"/>
  <c r="N367" i="2"/>
  <c r="N360" i="2"/>
  <c r="N362" i="2"/>
  <c r="N363" i="2"/>
  <c r="N364" i="2"/>
  <c r="N356" i="2"/>
  <c r="N358" i="2"/>
  <c r="N366" i="2"/>
  <c r="N368" i="2"/>
  <c r="N365" i="2"/>
  <c r="N361" i="2"/>
  <c r="N680" i="16"/>
  <c r="N681" i="16"/>
  <c r="N682" i="16"/>
  <c r="N683" i="16"/>
  <c r="N684" i="16"/>
  <c r="N535" i="16"/>
  <c r="N541" i="16"/>
  <c r="N547" i="16"/>
  <c r="N536" i="16"/>
  <c r="N542" i="16"/>
  <c r="N548" i="16"/>
  <c r="N537" i="16"/>
  <c r="N543" i="16"/>
  <c r="N549" i="16"/>
  <c r="N538" i="16"/>
  <c r="N544" i="16"/>
  <c r="N546" i="16"/>
  <c r="N540" i="16"/>
  <c r="N545" i="16"/>
  <c r="N533" i="16"/>
  <c r="N534" i="16"/>
  <c r="N539" i="16"/>
  <c r="N930" i="2"/>
  <c r="N933" i="2"/>
  <c r="N937" i="2"/>
  <c r="N934" i="2"/>
  <c r="N932" i="2"/>
  <c r="N935" i="2"/>
  <c r="N936" i="2"/>
  <c r="N931" i="2"/>
  <c r="N764" i="2"/>
  <c r="N770" i="2"/>
  <c r="N768" i="2"/>
  <c r="N760" i="2"/>
  <c r="N761" i="2"/>
  <c r="N763" i="2"/>
  <c r="N769" i="2"/>
  <c r="N765" i="2"/>
  <c r="N767" i="2"/>
  <c r="N766" i="2"/>
  <c r="N762" i="2"/>
  <c r="N646" i="16"/>
  <c r="N647" i="16"/>
  <c r="N648" i="16"/>
  <c r="N649" i="16"/>
  <c r="N651" i="16"/>
  <c r="N650" i="16"/>
  <c r="N478" i="2"/>
  <c r="N481" i="2"/>
  <c r="N480" i="2"/>
  <c r="N479" i="2"/>
  <c r="N390" i="16"/>
  <c r="N396" i="16"/>
  <c r="N391" i="16"/>
  <c r="N397" i="16"/>
  <c r="N393" i="16"/>
  <c r="N399" i="16"/>
  <c r="N400" i="16"/>
  <c r="N389" i="16"/>
  <c r="N401" i="16"/>
  <c r="N392" i="16"/>
  <c r="N394" i="16"/>
  <c r="N398" i="16"/>
  <c r="N395" i="16"/>
  <c r="N948" i="16"/>
  <c r="N954" i="16"/>
  <c r="N960" i="16"/>
  <c r="N966" i="16"/>
  <c r="N972" i="16"/>
  <c r="N978" i="16"/>
  <c r="N984" i="16"/>
  <c r="N958" i="16"/>
  <c r="N976" i="16"/>
  <c r="N947" i="16"/>
  <c r="N965" i="16"/>
  <c r="N983" i="16"/>
  <c r="N949" i="16"/>
  <c r="N955" i="16"/>
  <c r="N961" i="16"/>
  <c r="N967" i="16"/>
  <c r="N973" i="16"/>
  <c r="N979" i="16"/>
  <c r="N985" i="16"/>
  <c r="N959" i="16"/>
  <c r="N977" i="16"/>
  <c r="N950" i="16"/>
  <c r="N956" i="16"/>
  <c r="N962" i="16"/>
  <c r="N968" i="16"/>
  <c r="N974" i="16"/>
  <c r="N980" i="16"/>
  <c r="N986" i="16"/>
  <c r="N946" i="16"/>
  <c r="N964" i="16"/>
  <c r="N982" i="16"/>
  <c r="N951" i="16"/>
  <c r="N957" i="16"/>
  <c r="N963" i="16"/>
  <c r="N969" i="16"/>
  <c r="N975" i="16"/>
  <c r="N981" i="16"/>
  <c r="N952" i="16"/>
  <c r="N970" i="16"/>
  <c r="N953" i="16"/>
  <c r="N971" i="16"/>
  <c r="P567" i="2"/>
  <c r="P568" i="2"/>
  <c r="P580" i="2"/>
  <c r="P570" i="2"/>
  <c r="P582" i="2"/>
  <c r="P572" i="2"/>
  <c r="P584" i="2"/>
  <c r="P574" i="2"/>
  <c r="P586" i="2"/>
  <c r="P566" i="2"/>
  <c r="P576" i="2"/>
  <c r="P588" i="2"/>
  <c r="P578" i="2"/>
  <c r="P581" i="2"/>
  <c r="P583" i="2"/>
  <c r="P577" i="2"/>
  <c r="P579" i="2"/>
  <c r="P573" i="2"/>
  <c r="P575" i="2"/>
  <c r="P565" i="2"/>
  <c r="P589" i="2"/>
  <c r="P585" i="2"/>
  <c r="P569" i="2"/>
  <c r="P587" i="2"/>
  <c r="P571" i="2"/>
  <c r="Q268" i="16"/>
  <c r="Q218" i="2"/>
  <c r="M25" i="3"/>
  <c r="L19" i="11"/>
  <c r="K31" i="3"/>
  <c r="O355" i="2"/>
  <c r="O307" i="16"/>
  <c r="J39" i="11"/>
  <c r="N680" i="2"/>
  <c r="N682" i="2"/>
  <c r="N683" i="2"/>
  <c r="N681" i="2"/>
  <c r="N684" i="2"/>
  <c r="Z82" i="3"/>
  <c r="AD833" i="2"/>
  <c r="Y90" i="11"/>
  <c r="N542" i="2"/>
  <c r="N540" i="2"/>
  <c r="N548" i="2"/>
  <c r="N556" i="2"/>
  <c r="N541" i="2"/>
  <c r="N549" i="2"/>
  <c r="N543" i="2"/>
  <c r="N551" i="2"/>
  <c r="N544" i="2"/>
  <c r="N552" i="2"/>
  <c r="N545" i="2"/>
  <c r="N547" i="2"/>
  <c r="N553" i="2"/>
  <c r="N555" i="2"/>
  <c r="N554" i="2"/>
  <c r="N550" i="2"/>
  <c r="N546" i="2"/>
  <c r="O371" i="16"/>
  <c r="O366" i="16"/>
  <c r="O372" i="16"/>
  <c r="O368" i="16"/>
  <c r="O373" i="16"/>
  <c r="O367" i="16"/>
  <c r="O369" i="16"/>
  <c r="O370" i="16"/>
  <c r="K87" i="3"/>
  <c r="O929" i="2"/>
  <c r="O936" i="16"/>
  <c r="J52" i="11"/>
  <c r="N1048" i="16"/>
  <c r="N1049" i="16"/>
  <c r="N1050" i="16"/>
  <c r="K70" i="3"/>
  <c r="O759" i="2"/>
  <c r="J29" i="11"/>
  <c r="O761" i="16"/>
  <c r="N1045" i="16"/>
  <c r="N1046" i="16"/>
  <c r="K45" i="3"/>
  <c r="O477" i="2"/>
  <c r="O461" i="16"/>
  <c r="J62" i="11"/>
  <c r="N556" i="16"/>
  <c r="N557" i="16"/>
  <c r="N558" i="16"/>
  <c r="N560" i="16"/>
  <c r="N559" i="16"/>
  <c r="N423" i="2"/>
  <c r="N424" i="2"/>
  <c r="N428" i="2"/>
  <c r="N432" i="2"/>
  <c r="N425" i="2"/>
  <c r="N421" i="2"/>
  <c r="N426" i="2"/>
  <c r="N422" i="2"/>
  <c r="N433" i="2"/>
  <c r="N431" i="2"/>
  <c r="N427" i="2"/>
  <c r="N430" i="2"/>
  <c r="N429" i="2"/>
  <c r="N939" i="2"/>
  <c r="N941" i="2"/>
  <c r="N949" i="2"/>
  <c r="N957" i="2"/>
  <c r="N965" i="2"/>
  <c r="N973" i="2"/>
  <c r="N942" i="2"/>
  <c r="N950" i="2"/>
  <c r="N958" i="2"/>
  <c r="N966" i="2"/>
  <c r="N974" i="2"/>
  <c r="N944" i="2"/>
  <c r="N952" i="2"/>
  <c r="N960" i="2"/>
  <c r="N968" i="2"/>
  <c r="N976" i="2"/>
  <c r="N945" i="2"/>
  <c r="N953" i="2"/>
  <c r="N961" i="2"/>
  <c r="N969" i="2"/>
  <c r="N977" i="2"/>
  <c r="N956" i="2"/>
  <c r="N962" i="2"/>
  <c r="N940" i="2"/>
  <c r="N964" i="2"/>
  <c r="N946" i="2"/>
  <c r="N970" i="2"/>
  <c r="N978" i="2"/>
  <c r="N948" i="2"/>
  <c r="N954" i="2"/>
  <c r="N972" i="2"/>
  <c r="N967" i="2"/>
  <c r="N943" i="2"/>
  <c r="N963" i="2"/>
  <c r="N951" i="2"/>
  <c r="N979" i="2"/>
  <c r="N947" i="2"/>
  <c r="N971" i="2"/>
  <c r="N959" i="2"/>
  <c r="N975" i="2"/>
  <c r="N955" i="2"/>
  <c r="N653" i="16"/>
  <c r="N659" i="16"/>
  <c r="N654" i="16"/>
  <c r="N660" i="16"/>
  <c r="N655" i="16"/>
  <c r="N661" i="16"/>
  <c r="N656" i="16"/>
  <c r="N662" i="16"/>
  <c r="N664" i="16"/>
  <c r="N658" i="16"/>
  <c r="N657" i="16"/>
  <c r="N663" i="16"/>
  <c r="N1000" i="2"/>
  <c r="N1002" i="2"/>
  <c r="N1001" i="2"/>
  <c r="N999" i="2"/>
  <c r="O85" i="3"/>
  <c r="S916" i="2"/>
  <c r="S923" i="16"/>
  <c r="N69" i="11"/>
  <c r="M55" i="3"/>
  <c r="Q564" i="2"/>
  <c r="L76" i="11"/>
  <c r="Q561" i="16"/>
  <c r="R458" i="2"/>
  <c r="R460" i="2"/>
  <c r="R459" i="2"/>
  <c r="N284" i="16"/>
  <c r="N290" i="16"/>
  <c r="N285" i="16"/>
  <c r="N291" i="16"/>
  <c r="N287" i="16"/>
  <c r="N293" i="16"/>
  <c r="N292" i="16"/>
  <c r="N282" i="16"/>
  <c r="N294" i="16"/>
  <c r="N283" i="16"/>
  <c r="N286" i="16"/>
  <c r="N288" i="16"/>
  <c r="N289" i="16"/>
  <c r="O25" i="3"/>
  <c r="S218" i="2"/>
  <c r="N19" i="11"/>
  <c r="S268" i="16"/>
  <c r="N778" i="16"/>
  <c r="N784" i="16"/>
  <c r="N790" i="16"/>
  <c r="N779" i="16"/>
  <c r="N785" i="16"/>
  <c r="N791" i="16"/>
  <c r="N780" i="16"/>
  <c r="N786" i="16"/>
  <c r="N792" i="16"/>
  <c r="N775" i="16"/>
  <c r="N781" i="16"/>
  <c r="N787" i="16"/>
  <c r="N776" i="16"/>
  <c r="N777" i="16"/>
  <c r="N782" i="16"/>
  <c r="N783" i="16"/>
  <c r="N788" i="16"/>
  <c r="N789" i="16"/>
  <c r="K64" i="3"/>
  <c r="O679" i="2"/>
  <c r="O679" i="16"/>
  <c r="J50" i="11"/>
  <c r="K51" i="3"/>
  <c r="O539" i="2"/>
  <c r="O532" i="16"/>
  <c r="J55" i="11"/>
  <c r="O400" i="2"/>
  <c r="O401" i="2"/>
  <c r="O404" i="2"/>
  <c r="O405" i="2"/>
  <c r="O403" i="2"/>
  <c r="O398" i="2"/>
  <c r="O402" i="2"/>
  <c r="O399" i="2"/>
  <c r="N511" i="16"/>
  <c r="N512" i="16"/>
  <c r="N513" i="16"/>
  <c r="N514" i="16"/>
  <c r="N516" i="16"/>
  <c r="N515" i="16"/>
  <c r="N1041" i="2"/>
  <c r="N1040" i="2"/>
  <c r="N1039" i="2"/>
  <c r="N650" i="2"/>
  <c r="N652" i="2"/>
  <c r="N649" i="2"/>
  <c r="N651" i="2"/>
  <c r="N1036" i="2"/>
  <c r="N1037" i="2"/>
  <c r="T428" i="16"/>
  <c r="T433" i="16"/>
  <c r="T438" i="16"/>
  <c r="T439" i="16"/>
  <c r="T432" i="16"/>
  <c r="T437" i="16"/>
  <c r="T442" i="16"/>
  <c r="T436" i="16"/>
  <c r="T441" i="16"/>
  <c r="T427" i="16"/>
  <c r="T440" i="16"/>
  <c r="T426" i="16"/>
  <c r="T443" i="16"/>
  <c r="T444" i="16"/>
  <c r="T430" i="16"/>
  <c r="T431" i="16"/>
  <c r="T429" i="16"/>
  <c r="T434" i="16"/>
  <c r="T435" i="16"/>
  <c r="K41" i="3"/>
  <c r="O420" i="2"/>
  <c r="O388" i="16"/>
  <c r="J45" i="11"/>
  <c r="K88" i="3"/>
  <c r="O938" i="2"/>
  <c r="J35" i="11"/>
  <c r="O945" i="16"/>
  <c r="N654" i="2"/>
  <c r="N661" i="2"/>
  <c r="N664" i="2"/>
  <c r="N665" i="2"/>
  <c r="N657" i="2"/>
  <c r="N660" i="2"/>
  <c r="N656" i="2"/>
  <c r="N662" i="2"/>
  <c r="N658" i="2"/>
  <c r="N659" i="2"/>
  <c r="N663" i="2"/>
  <c r="N655" i="2"/>
  <c r="N1009" i="16"/>
  <c r="N1007" i="16"/>
  <c r="N1006" i="16"/>
  <c r="N1008" i="16"/>
  <c r="P918" i="2"/>
  <c r="P917" i="2"/>
  <c r="R434" i="16"/>
  <c r="R439" i="16"/>
  <c r="R444" i="16"/>
  <c r="R435" i="16"/>
  <c r="R438" i="16"/>
  <c r="R443" i="16"/>
  <c r="R433" i="16"/>
  <c r="R442" i="16"/>
  <c r="R428" i="16"/>
  <c r="R437" i="16"/>
  <c r="R431" i="16"/>
  <c r="R427" i="16"/>
  <c r="R432" i="16"/>
  <c r="R441" i="16"/>
  <c r="R426" i="16"/>
  <c r="R429" i="16"/>
  <c r="R440" i="16"/>
  <c r="R436" i="16"/>
  <c r="R430" i="16"/>
  <c r="O342" i="16"/>
  <c r="O344" i="16"/>
  <c r="O343" i="16"/>
  <c r="W523" i="16"/>
  <c r="W527" i="16"/>
  <c r="W531" i="16"/>
  <c r="W524" i="16"/>
  <c r="W528" i="16"/>
  <c r="W525" i="16"/>
  <c r="W529" i="16"/>
  <c r="W526" i="16"/>
  <c r="W530" i="16"/>
  <c r="W537" i="2"/>
  <c r="W534" i="2"/>
  <c r="W538" i="2"/>
  <c r="W535" i="2"/>
  <c r="W536" i="2"/>
  <c r="T50" i="3"/>
  <c r="X533" i="2"/>
  <c r="X522" i="16"/>
  <c r="S48" i="11"/>
  <c r="M58" i="3" l="1"/>
  <c r="Q604" i="2"/>
  <c r="Q601" i="16"/>
  <c r="L40" i="11"/>
  <c r="P63" i="3"/>
  <c r="O79" i="11"/>
  <c r="T678" i="2"/>
  <c r="T678" i="16"/>
  <c r="P614" i="2"/>
  <c r="P611" i="2"/>
  <c r="P616" i="2"/>
  <c r="P641" i="2"/>
  <c r="P623" i="2"/>
  <c r="P632" i="2"/>
  <c r="P618" i="2"/>
  <c r="P639" i="2"/>
  <c r="P644" i="2"/>
  <c r="P609" i="2"/>
  <c r="P645" i="2"/>
  <c r="P617" i="2"/>
  <c r="P640" i="2"/>
  <c r="P635" i="2"/>
  <c r="P631" i="2"/>
  <c r="P619" i="2"/>
  <c r="P605" i="2"/>
  <c r="P606" i="2"/>
  <c r="P621" i="2"/>
  <c r="P608" i="2"/>
  <c r="P646" i="2"/>
  <c r="P636" i="2"/>
  <c r="P647" i="2"/>
  <c r="P633" i="2"/>
  <c r="P625" i="2"/>
  <c r="P622" i="2"/>
  <c r="P627" i="2"/>
  <c r="P612" i="2"/>
  <c r="P624" i="2"/>
  <c r="P626" i="2"/>
  <c r="P610" i="2"/>
  <c r="P630" i="2"/>
  <c r="P613" i="2"/>
  <c r="P637" i="2"/>
  <c r="P629" i="2"/>
  <c r="P607" i="2"/>
  <c r="P634" i="2"/>
  <c r="P638" i="2"/>
  <c r="P643" i="2"/>
  <c r="P620" i="2"/>
  <c r="P642" i="2"/>
  <c r="P628" i="2"/>
  <c r="P615" i="2"/>
  <c r="P607" i="16"/>
  <c r="P642" i="16"/>
  <c r="P628" i="16"/>
  <c r="P613" i="16"/>
  <c r="P640" i="16"/>
  <c r="P631" i="16"/>
  <c r="P610" i="16"/>
  <c r="P608" i="16"/>
  <c r="P643" i="16"/>
  <c r="P609" i="16"/>
  <c r="P632" i="16"/>
  <c r="P626" i="16"/>
  <c r="P602" i="16"/>
  <c r="P644" i="16"/>
  <c r="P636" i="16"/>
  <c r="P615" i="16"/>
  <c r="P605" i="16"/>
  <c r="P625" i="16"/>
  <c r="P637" i="16"/>
  <c r="P629" i="16"/>
  <c r="P621" i="16"/>
  <c r="P620" i="16"/>
  <c r="P635" i="16"/>
  <c r="P612" i="16"/>
  <c r="P618" i="16"/>
  <c r="P638" i="16"/>
  <c r="P630" i="16"/>
  <c r="P622" i="16"/>
  <c r="P627" i="16"/>
  <c r="P604" i="16"/>
  <c r="P634" i="16"/>
  <c r="P619" i="16"/>
  <c r="P603" i="16"/>
  <c r="P639" i="16"/>
  <c r="P611" i="16"/>
  <c r="P624" i="16"/>
  <c r="P623" i="16"/>
  <c r="P641" i="16"/>
  <c r="P614" i="16"/>
  <c r="P633" i="16"/>
  <c r="P606" i="16"/>
  <c r="P617" i="16"/>
  <c r="P616" i="16"/>
  <c r="M79" i="11"/>
  <c r="R678" i="16"/>
  <c r="R678" i="2"/>
  <c r="N40" i="11"/>
  <c r="S601" i="16"/>
  <c r="O58" i="3"/>
  <c r="S604" i="2"/>
  <c r="O74" i="3"/>
  <c r="S796" i="2"/>
  <c r="S797" i="2" s="1"/>
  <c r="N78" i="11"/>
  <c r="S800" i="16"/>
  <c r="S801" i="16" s="1"/>
  <c r="P450" i="16"/>
  <c r="P448" i="16"/>
  <c r="P460" i="16"/>
  <c r="P456" i="16"/>
  <c r="P458" i="16"/>
  <c r="P446" i="16"/>
  <c r="P451" i="16"/>
  <c r="P454" i="16"/>
  <c r="P459" i="16"/>
  <c r="P449" i="16"/>
  <c r="P447" i="16"/>
  <c r="P452" i="16"/>
  <c r="P455" i="16"/>
  <c r="P457" i="16"/>
  <c r="P453" i="16"/>
  <c r="N57" i="3"/>
  <c r="L57" i="3"/>
  <c r="P591" i="16"/>
  <c r="K47" i="11"/>
  <c r="P594" i="2"/>
  <c r="V68" i="19"/>
  <c r="O750" i="2"/>
  <c r="O742" i="2"/>
  <c r="O746" i="2"/>
  <c r="O741" i="2"/>
  <c r="O743" i="2"/>
  <c r="O745" i="2"/>
  <c r="O744" i="2"/>
  <c r="O756" i="2"/>
  <c r="O748" i="2"/>
  <c r="O755" i="2"/>
  <c r="O757" i="2"/>
  <c r="O754" i="2"/>
  <c r="O751" i="2"/>
  <c r="O747" i="2"/>
  <c r="O753" i="2"/>
  <c r="O752" i="2"/>
  <c r="O749" i="2"/>
  <c r="N86" i="3"/>
  <c r="V99" i="19"/>
  <c r="P919" i="2"/>
  <c r="L86" i="3"/>
  <c r="P926" i="16"/>
  <c r="K96" i="11"/>
  <c r="O1057" i="16"/>
  <c r="O1062" i="16"/>
  <c r="O1055" i="16"/>
  <c r="O1056" i="16"/>
  <c r="O1058" i="16"/>
  <c r="O1060" i="16"/>
  <c r="O1059" i="16"/>
  <c r="O1061" i="16"/>
  <c r="S517" i="16"/>
  <c r="S528" i="2"/>
  <c r="N27" i="11"/>
  <c r="O49" i="3"/>
  <c r="O1038" i="16"/>
  <c r="O1039" i="16"/>
  <c r="O1037" i="16"/>
  <c r="P675" i="2"/>
  <c r="P671" i="2"/>
  <c r="P669" i="2"/>
  <c r="P676" i="2"/>
  <c r="P670" i="2"/>
  <c r="P677" i="2"/>
  <c r="P673" i="2"/>
  <c r="P674" i="2"/>
  <c r="P672" i="2"/>
  <c r="O829" i="2"/>
  <c r="O830" i="2"/>
  <c r="O827" i="2"/>
  <c r="O824" i="2"/>
  <c r="O822" i="2"/>
  <c r="O823" i="2"/>
  <c r="O831" i="2"/>
  <c r="O825" i="2"/>
  <c r="O828" i="2"/>
  <c r="O826" i="2"/>
  <c r="P466" i="2"/>
  <c r="P467" i="2"/>
  <c r="P462" i="2"/>
  <c r="P474" i="2"/>
  <c r="P470" i="2"/>
  <c r="P476" i="2"/>
  <c r="P468" i="2"/>
  <c r="P463" i="2"/>
  <c r="P471" i="2"/>
  <c r="P475" i="2"/>
  <c r="P469" i="2"/>
  <c r="P465" i="2"/>
  <c r="P473" i="2"/>
  <c r="P472" i="2"/>
  <c r="P464" i="2"/>
  <c r="N104" i="3"/>
  <c r="L104" i="3"/>
  <c r="P1054" i="16"/>
  <c r="P1045" i="2"/>
  <c r="K54" i="11"/>
  <c r="V117" i="19"/>
  <c r="P520" i="16"/>
  <c r="P521" i="16"/>
  <c r="P518" i="16"/>
  <c r="P519" i="16"/>
  <c r="O1029" i="2"/>
  <c r="O1028" i="2"/>
  <c r="O1030" i="2"/>
  <c r="V93" i="19"/>
  <c r="P821" i="2"/>
  <c r="P825" i="16"/>
  <c r="K53" i="11"/>
  <c r="N80" i="3"/>
  <c r="L80" i="3"/>
  <c r="Q445" i="16"/>
  <c r="L70" i="11"/>
  <c r="M44" i="3"/>
  <c r="Q461" i="2"/>
  <c r="P740" i="2"/>
  <c r="L68" i="3"/>
  <c r="K34" i="11"/>
  <c r="P740" i="16"/>
  <c r="N68" i="3"/>
  <c r="V79" i="19"/>
  <c r="M74" i="3"/>
  <c r="L78" i="11"/>
  <c r="Q796" i="2"/>
  <c r="Q797" i="2" s="1"/>
  <c r="Q800" i="16"/>
  <c r="Q801" i="16" s="1"/>
  <c r="P677" i="16"/>
  <c r="P675" i="16"/>
  <c r="P669" i="16"/>
  <c r="P670" i="16"/>
  <c r="P676" i="16"/>
  <c r="P674" i="16"/>
  <c r="P671" i="16"/>
  <c r="P672" i="16"/>
  <c r="P673" i="16"/>
  <c r="O44" i="3"/>
  <c r="S445" i="16"/>
  <c r="N70" i="11"/>
  <c r="S461" i="2"/>
  <c r="O598" i="2"/>
  <c r="O599" i="2"/>
  <c r="O600" i="2"/>
  <c r="O597" i="2"/>
  <c r="O601" i="2"/>
  <c r="O595" i="2"/>
  <c r="O596" i="2"/>
  <c r="O602" i="2"/>
  <c r="O603" i="2"/>
  <c r="O928" i="2"/>
  <c r="O924" i="2"/>
  <c r="O927" i="2"/>
  <c r="O921" i="2"/>
  <c r="O920" i="2"/>
  <c r="O926" i="2"/>
  <c r="O923" i="2"/>
  <c r="O922" i="2"/>
  <c r="O925" i="2"/>
  <c r="P529" i="2"/>
  <c r="P531" i="2"/>
  <c r="P532" i="2"/>
  <c r="P530" i="2"/>
  <c r="N98" i="3"/>
  <c r="V111" i="19"/>
  <c r="L98" i="3"/>
  <c r="P1027" i="2"/>
  <c r="K75" i="11"/>
  <c r="P1036" i="16"/>
  <c r="Q668" i="16"/>
  <c r="L51" i="11"/>
  <c r="M62" i="3"/>
  <c r="Q668" i="2"/>
  <c r="O930" i="16"/>
  <c r="O929" i="16"/>
  <c r="O928" i="16"/>
  <c r="O931" i="16"/>
  <c r="O935" i="16"/>
  <c r="O934" i="16"/>
  <c r="O927" i="16"/>
  <c r="O933" i="16"/>
  <c r="O932" i="16"/>
  <c r="O1047" i="2"/>
  <c r="O1046" i="2"/>
  <c r="O1048" i="2"/>
  <c r="O1050" i="2"/>
  <c r="O1049" i="2"/>
  <c r="O1053" i="2"/>
  <c r="O1051" i="2"/>
  <c r="O1052" i="2"/>
  <c r="O1054" i="2"/>
  <c r="M49" i="3"/>
  <c r="Q528" i="2"/>
  <c r="Q517" i="16"/>
  <c r="L27" i="11"/>
  <c r="N51" i="11"/>
  <c r="S668" i="2"/>
  <c r="S668" i="16"/>
  <c r="O62" i="3"/>
  <c r="O826" i="16"/>
  <c r="O830" i="16"/>
  <c r="O829" i="16"/>
  <c r="O832" i="16"/>
  <c r="O833" i="16"/>
  <c r="O827" i="16"/>
  <c r="O834" i="16"/>
  <c r="O828" i="16"/>
  <c r="O831" i="16"/>
  <c r="O593" i="16"/>
  <c r="O594" i="16"/>
  <c r="O597" i="16"/>
  <c r="O592" i="16"/>
  <c r="O596" i="16"/>
  <c r="O595" i="16"/>
  <c r="O598" i="16"/>
  <c r="O599" i="16"/>
  <c r="O600" i="16"/>
  <c r="O742" i="16"/>
  <c r="O747" i="16"/>
  <c r="O754" i="16"/>
  <c r="O741" i="16"/>
  <c r="O755" i="16"/>
  <c r="O746" i="16"/>
  <c r="O753" i="16"/>
  <c r="O748" i="16"/>
  <c r="O750" i="16"/>
  <c r="O759" i="16"/>
  <c r="O758" i="16"/>
  <c r="O756" i="16"/>
  <c r="O752" i="16"/>
  <c r="O751" i="16"/>
  <c r="O757" i="16"/>
  <c r="O745" i="16"/>
  <c r="O743" i="16"/>
  <c r="O749" i="16"/>
  <c r="O744" i="16"/>
  <c r="X32" i="3"/>
  <c r="AB369" i="2"/>
  <c r="W28" i="11"/>
  <c r="N73" i="3"/>
  <c r="L73" i="3"/>
  <c r="K91" i="11"/>
  <c r="V84" i="19"/>
  <c r="P795" i="2"/>
  <c r="P798" i="16"/>
  <c r="P799" i="16" s="1"/>
  <c r="O225" i="2"/>
  <c r="O224" i="2"/>
  <c r="O223" i="2"/>
  <c r="O226" i="2"/>
  <c r="N61" i="3"/>
  <c r="L61" i="3"/>
  <c r="P666" i="2"/>
  <c r="P667" i="2" s="1"/>
  <c r="P666" i="16"/>
  <c r="P667" i="16" s="1"/>
  <c r="V72" i="19"/>
  <c r="K20" i="11"/>
  <c r="K21" i="11"/>
  <c r="P276" i="16"/>
  <c r="L26" i="3"/>
  <c r="N26" i="3"/>
  <c r="P222" i="2"/>
  <c r="V39" i="19"/>
  <c r="L67" i="3"/>
  <c r="P739" i="16"/>
  <c r="P739" i="2"/>
  <c r="K26" i="11"/>
  <c r="V78" i="19"/>
  <c r="N67" i="3"/>
  <c r="O279" i="16"/>
  <c r="O280" i="16"/>
  <c r="O278" i="16"/>
  <c r="O277" i="16"/>
  <c r="O379" i="2"/>
  <c r="O380" i="2"/>
  <c r="O386" i="2"/>
  <c r="O383" i="2"/>
  <c r="O382" i="2"/>
  <c r="O384" i="2"/>
  <c r="O385" i="2"/>
  <c r="O381" i="2"/>
  <c r="O509" i="2"/>
  <c r="O521" i="2"/>
  <c r="O510" i="2"/>
  <c r="O517" i="2"/>
  <c r="O518" i="2"/>
  <c r="O507" i="2"/>
  <c r="O514" i="2"/>
  <c r="O516" i="2"/>
  <c r="O511" i="2"/>
  <c r="O515" i="2"/>
  <c r="O513" i="2"/>
  <c r="O519" i="2"/>
  <c r="O508" i="2"/>
  <c r="O512" i="2"/>
  <c r="O520" i="2"/>
  <c r="O738" i="16"/>
  <c r="O734" i="16"/>
  <c r="O735" i="16"/>
  <c r="O737" i="16"/>
  <c r="O736" i="16"/>
  <c r="N72" i="3"/>
  <c r="V83" i="19"/>
  <c r="L72" i="3"/>
  <c r="P790" i="2"/>
  <c r="P793" i="16"/>
  <c r="K57" i="11"/>
  <c r="K31" i="11"/>
  <c r="V47" i="19"/>
  <c r="N35" i="3"/>
  <c r="P378" i="2"/>
  <c r="L35" i="3"/>
  <c r="P345" i="16"/>
  <c r="O988" i="16"/>
  <c r="O990" i="16"/>
  <c r="O989" i="16"/>
  <c r="P506" i="2"/>
  <c r="P492" i="16"/>
  <c r="K59" i="11"/>
  <c r="N47" i="3"/>
  <c r="V58" i="19"/>
  <c r="L47" i="3"/>
  <c r="O737" i="2"/>
  <c r="O735" i="2"/>
  <c r="O734" i="2"/>
  <c r="O736" i="2"/>
  <c r="O738" i="2"/>
  <c r="N83" i="3"/>
  <c r="V96" i="19"/>
  <c r="L83" i="3"/>
  <c r="K77" i="11"/>
  <c r="P834" i="2"/>
  <c r="P841" i="16"/>
  <c r="L78" i="3"/>
  <c r="P814" i="2"/>
  <c r="P818" i="16"/>
  <c r="K67" i="11"/>
  <c r="V91" i="19"/>
  <c r="N78" i="3"/>
  <c r="O846" i="2"/>
  <c r="O845" i="2"/>
  <c r="O857" i="2"/>
  <c r="O858" i="2"/>
  <c r="O837" i="2"/>
  <c r="O842" i="2"/>
  <c r="O849" i="2"/>
  <c r="O854" i="2"/>
  <c r="O838" i="2"/>
  <c r="O850" i="2"/>
  <c r="O848" i="2"/>
  <c r="O839" i="2"/>
  <c r="O844" i="2"/>
  <c r="O840" i="2"/>
  <c r="O855" i="2"/>
  <c r="O835" i="2"/>
  <c r="O836" i="2"/>
  <c r="O851" i="2"/>
  <c r="O841" i="2"/>
  <c r="O856" i="2"/>
  <c r="O859" i="2"/>
  <c r="O853" i="2"/>
  <c r="O852" i="2"/>
  <c r="O847" i="2"/>
  <c r="O843" i="2"/>
  <c r="O983" i="2"/>
  <c r="O981" i="2"/>
  <c r="O982" i="2"/>
  <c r="N66" i="3"/>
  <c r="P733" i="2"/>
  <c r="V77" i="19"/>
  <c r="L66" i="3"/>
  <c r="P733" i="16"/>
  <c r="K60" i="11"/>
  <c r="O811" i="2"/>
  <c r="O813" i="2"/>
  <c r="O812" i="2"/>
  <c r="O1017" i="2"/>
  <c r="O1018" i="2"/>
  <c r="O1020" i="2"/>
  <c r="O1019" i="2"/>
  <c r="O1021" i="2"/>
  <c r="N89" i="3"/>
  <c r="L89" i="3"/>
  <c r="V102" i="19"/>
  <c r="P980" i="2"/>
  <c r="P987" i="16"/>
  <c r="K58" i="11"/>
  <c r="P814" i="16"/>
  <c r="N77" i="3"/>
  <c r="V90" i="19"/>
  <c r="K74" i="11"/>
  <c r="L77" i="3"/>
  <c r="P810" i="2"/>
  <c r="O1026" i="16"/>
  <c r="O1027" i="16"/>
  <c r="O1028" i="16"/>
  <c r="O1029" i="16"/>
  <c r="O1030" i="16"/>
  <c r="O498" i="16"/>
  <c r="O504" i="16"/>
  <c r="O493" i="16"/>
  <c r="O499" i="16"/>
  <c r="O505" i="16"/>
  <c r="O497" i="16"/>
  <c r="O507" i="16"/>
  <c r="O508" i="16"/>
  <c r="O500" i="16"/>
  <c r="O501" i="16"/>
  <c r="O509" i="16"/>
  <c r="O494" i="16"/>
  <c r="O502" i="16"/>
  <c r="O495" i="16"/>
  <c r="O496" i="16"/>
  <c r="O503" i="16"/>
  <c r="O506" i="16"/>
  <c r="L52" i="3"/>
  <c r="P557" i="2"/>
  <c r="P550" i="16"/>
  <c r="K44" i="11"/>
  <c r="N52" i="3"/>
  <c r="V63" i="19"/>
  <c r="O821" i="16"/>
  <c r="O820" i="16"/>
  <c r="O819" i="16"/>
  <c r="O822" i="16"/>
  <c r="O816" i="16"/>
  <c r="O815" i="16"/>
  <c r="O817" i="16"/>
  <c r="O794" i="16"/>
  <c r="O795" i="16"/>
  <c r="O796" i="16"/>
  <c r="O797" i="16"/>
  <c r="O354" i="16"/>
  <c r="O349" i="16"/>
  <c r="O353" i="16"/>
  <c r="O351" i="16"/>
  <c r="O346" i="16"/>
  <c r="O352" i="16"/>
  <c r="O348" i="16"/>
  <c r="O347" i="16"/>
  <c r="O350" i="16"/>
  <c r="N96" i="3"/>
  <c r="L96" i="3"/>
  <c r="P1016" i="2"/>
  <c r="P1025" i="16"/>
  <c r="K95" i="11"/>
  <c r="V109" i="19"/>
  <c r="O815" i="2"/>
  <c r="O818" i="2"/>
  <c r="O817" i="2"/>
  <c r="O816" i="2"/>
  <c r="O852" i="16"/>
  <c r="O863" i="16"/>
  <c r="O842" i="16"/>
  <c r="O845" i="16"/>
  <c r="O853" i="16"/>
  <c r="O864" i="16"/>
  <c r="O854" i="16"/>
  <c r="O859" i="16"/>
  <c r="O844" i="16"/>
  <c r="O861" i="16"/>
  <c r="O849" i="16"/>
  <c r="O865" i="16"/>
  <c r="O851" i="16"/>
  <c r="O848" i="16"/>
  <c r="O860" i="16"/>
  <c r="O843" i="16"/>
  <c r="O858" i="16"/>
  <c r="O855" i="16"/>
  <c r="O847" i="16"/>
  <c r="O856" i="16"/>
  <c r="O850" i="16"/>
  <c r="O857" i="16"/>
  <c r="O866" i="16"/>
  <c r="O862" i="16"/>
  <c r="O846" i="16"/>
  <c r="O791" i="2"/>
  <c r="O792" i="2"/>
  <c r="O793" i="2"/>
  <c r="O794" i="2"/>
  <c r="O985" i="2"/>
  <c r="O987" i="2"/>
  <c r="O988" i="2"/>
  <c r="O991" i="2"/>
  <c r="O992" i="2"/>
  <c r="O986" i="2"/>
  <c r="O989" i="2"/>
  <c r="O993" i="2"/>
  <c r="O990" i="2"/>
  <c r="Q391" i="2"/>
  <c r="Q396" i="2"/>
  <c r="Q388" i="2"/>
  <c r="Q392" i="2"/>
  <c r="Q393" i="2"/>
  <c r="Q395" i="2"/>
  <c r="Q390" i="2"/>
  <c r="Q389" i="2"/>
  <c r="Q394" i="2"/>
  <c r="O471" i="16"/>
  <c r="O477" i="16"/>
  <c r="O483" i="16"/>
  <c r="O489" i="16"/>
  <c r="O472" i="16"/>
  <c r="O478" i="16"/>
  <c r="O484" i="16"/>
  <c r="O490" i="16"/>
  <c r="O467" i="16"/>
  <c r="O473" i="16"/>
  <c r="O479" i="16"/>
  <c r="O485" i="16"/>
  <c r="O491" i="16"/>
  <c r="O468" i="16"/>
  <c r="O474" i="16"/>
  <c r="O480" i="16"/>
  <c r="O486" i="16"/>
  <c r="O482" i="16"/>
  <c r="O469" i="16"/>
  <c r="O487" i="16"/>
  <c r="O475" i="16"/>
  <c r="O476" i="16"/>
  <c r="O470" i="16"/>
  <c r="O481" i="16"/>
  <c r="O488" i="16"/>
  <c r="O861" i="2"/>
  <c r="O866" i="2"/>
  <c r="O880" i="2"/>
  <c r="O896" i="2"/>
  <c r="O910" i="2"/>
  <c r="O872" i="2"/>
  <c r="O886" i="2"/>
  <c r="O900" i="2"/>
  <c r="O914" i="2"/>
  <c r="O862" i="2"/>
  <c r="O876" i="2"/>
  <c r="O890" i="2"/>
  <c r="O904" i="2"/>
  <c r="O868" i="2"/>
  <c r="O898" i="2"/>
  <c r="O874" i="2"/>
  <c r="O902" i="2"/>
  <c r="O878" i="2"/>
  <c r="O908" i="2"/>
  <c r="O884" i="2"/>
  <c r="O912" i="2"/>
  <c r="O888" i="2"/>
  <c r="O864" i="2"/>
  <c r="O892" i="2"/>
  <c r="O915" i="2"/>
  <c r="O891" i="2"/>
  <c r="O867" i="2"/>
  <c r="O905" i="2"/>
  <c r="O881" i="2"/>
  <c r="O911" i="2"/>
  <c r="O887" i="2"/>
  <c r="O863" i="2"/>
  <c r="O901" i="2"/>
  <c r="O877" i="2"/>
  <c r="O906" i="2"/>
  <c r="O907" i="2"/>
  <c r="O883" i="2"/>
  <c r="O897" i="2"/>
  <c r="O873" i="2"/>
  <c r="O894" i="2"/>
  <c r="O903" i="2"/>
  <c r="O879" i="2"/>
  <c r="O893" i="2"/>
  <c r="O869" i="2"/>
  <c r="O899" i="2"/>
  <c r="O909" i="2"/>
  <c r="O895" i="2"/>
  <c r="O889" i="2"/>
  <c r="O882" i="2"/>
  <c r="O875" i="2"/>
  <c r="O885" i="2"/>
  <c r="O870" i="2"/>
  <c r="O871" i="2"/>
  <c r="O865" i="2"/>
  <c r="O913" i="2"/>
  <c r="Q340" i="16"/>
  <c r="Q339" i="16"/>
  <c r="N95" i="3"/>
  <c r="L95" i="3"/>
  <c r="V108" i="19"/>
  <c r="P1015" i="16"/>
  <c r="K83" i="11"/>
  <c r="P1006" i="2"/>
  <c r="S373" i="2"/>
  <c r="S371" i="2"/>
  <c r="S372" i="2"/>
  <c r="N90" i="3"/>
  <c r="V103" i="19"/>
  <c r="L90" i="3"/>
  <c r="P984" i="2"/>
  <c r="P991" i="16"/>
  <c r="K86" i="11"/>
  <c r="R387" i="2"/>
  <c r="R355" i="16"/>
  <c r="M81" i="11"/>
  <c r="P860" i="2"/>
  <c r="P867" i="16"/>
  <c r="K41" i="11"/>
  <c r="N84" i="3"/>
  <c r="V97" i="19"/>
  <c r="L84" i="3"/>
  <c r="X1011" i="16"/>
  <c r="X1012" i="16"/>
  <c r="S360" i="16"/>
  <c r="S358" i="16"/>
  <c r="S364" i="16"/>
  <c r="S359" i="16"/>
  <c r="S361" i="16"/>
  <c r="S362" i="16"/>
  <c r="S363" i="16"/>
  <c r="S357" i="16"/>
  <c r="S356" i="16"/>
  <c r="S339" i="16"/>
  <c r="S340" i="16"/>
  <c r="O483" i="2"/>
  <c r="O502" i="2"/>
  <c r="O486" i="2"/>
  <c r="O493" i="2"/>
  <c r="O498" i="2"/>
  <c r="O505" i="2"/>
  <c r="O489" i="2"/>
  <c r="O485" i="2"/>
  <c r="O497" i="2"/>
  <c r="O500" i="2"/>
  <c r="O492" i="2"/>
  <c r="O499" i="2"/>
  <c r="O501" i="2"/>
  <c r="O488" i="2"/>
  <c r="O495" i="2"/>
  <c r="O504" i="2"/>
  <c r="O491" i="2"/>
  <c r="O490" i="2"/>
  <c r="O496" i="2"/>
  <c r="O487" i="2"/>
  <c r="O494" i="2"/>
  <c r="O484" i="2"/>
  <c r="O503" i="2"/>
  <c r="S388" i="2"/>
  <c r="S394" i="2"/>
  <c r="S396" i="2"/>
  <c r="S392" i="2"/>
  <c r="S389" i="2"/>
  <c r="S391" i="2"/>
  <c r="S393" i="2"/>
  <c r="S395" i="2"/>
  <c r="S390" i="2"/>
  <c r="T370" i="2"/>
  <c r="T338" i="16"/>
  <c r="O7" i="11"/>
  <c r="P33" i="3"/>
  <c r="P482" i="2"/>
  <c r="L46" i="3"/>
  <c r="P466" i="16"/>
  <c r="K32" i="11"/>
  <c r="N46" i="3"/>
  <c r="V57" i="19"/>
  <c r="Q371" i="2"/>
  <c r="Q372" i="2"/>
  <c r="Q373" i="2"/>
  <c r="M7" i="11"/>
  <c r="R370" i="2"/>
  <c r="R338" i="16"/>
  <c r="U69" i="3"/>
  <c r="T66" i="11"/>
  <c r="Y758" i="2"/>
  <c r="Y760" i="16"/>
  <c r="O1020" i="16"/>
  <c r="O1021" i="16"/>
  <c r="O1016" i="16"/>
  <c r="O1022" i="16"/>
  <c r="O1023" i="16"/>
  <c r="O1019" i="16"/>
  <c r="O1017" i="16"/>
  <c r="O1018" i="16"/>
  <c r="O1024" i="16"/>
  <c r="U93" i="3"/>
  <c r="Y1003" i="2"/>
  <c r="Y1010" i="16"/>
  <c r="T92" i="11"/>
  <c r="O993" i="16"/>
  <c r="O999" i="16"/>
  <c r="O997" i="16"/>
  <c r="O998" i="16"/>
  <c r="O992" i="16"/>
  <c r="O1000" i="16"/>
  <c r="O994" i="16"/>
  <c r="O995" i="16"/>
  <c r="O996" i="16"/>
  <c r="Q358" i="16"/>
  <c r="Q360" i="16"/>
  <c r="Q361" i="16"/>
  <c r="Q364" i="16"/>
  <c r="Q357" i="16"/>
  <c r="Q363" i="16"/>
  <c r="Q359" i="16"/>
  <c r="Q356" i="16"/>
  <c r="Q362" i="16"/>
  <c r="O870" i="16"/>
  <c r="O876" i="16"/>
  <c r="O882" i="16"/>
  <c r="O888" i="16"/>
  <c r="O894" i="16"/>
  <c r="O900" i="16"/>
  <c r="O906" i="16"/>
  <c r="O912" i="16"/>
  <c r="O918" i="16"/>
  <c r="O873" i="16"/>
  <c r="O880" i="16"/>
  <c r="O887" i="16"/>
  <c r="O895" i="16"/>
  <c r="O902" i="16"/>
  <c r="O909" i="16"/>
  <c r="O916" i="16"/>
  <c r="O874" i="16"/>
  <c r="O881" i="16"/>
  <c r="O889" i="16"/>
  <c r="O896" i="16"/>
  <c r="O903" i="16"/>
  <c r="O910" i="16"/>
  <c r="O917" i="16"/>
  <c r="O868" i="16"/>
  <c r="O875" i="16"/>
  <c r="O883" i="16"/>
  <c r="O890" i="16"/>
  <c r="O897" i="16"/>
  <c r="O904" i="16"/>
  <c r="O911" i="16"/>
  <c r="O919" i="16"/>
  <c r="O879" i="16"/>
  <c r="O893" i="16"/>
  <c r="O901" i="16"/>
  <c r="O915" i="16"/>
  <c r="O869" i="16"/>
  <c r="O877" i="16"/>
  <c r="O884" i="16"/>
  <c r="O891" i="16"/>
  <c r="O898" i="16"/>
  <c r="O905" i="16"/>
  <c r="O913" i="16"/>
  <c r="O920" i="16"/>
  <c r="O871" i="16"/>
  <c r="O878" i="16"/>
  <c r="O885" i="16"/>
  <c r="O892" i="16"/>
  <c r="O899" i="16"/>
  <c r="O907" i="16"/>
  <c r="O914" i="16"/>
  <c r="O921" i="16"/>
  <c r="O872" i="16"/>
  <c r="O886" i="16"/>
  <c r="O908" i="16"/>
  <c r="O922" i="16"/>
  <c r="O1012" i="2"/>
  <c r="O1015" i="2"/>
  <c r="O1009" i="2"/>
  <c r="O1008" i="2"/>
  <c r="O1011" i="2"/>
  <c r="O1013" i="2"/>
  <c r="O1010" i="2"/>
  <c r="O1007" i="2"/>
  <c r="O1014" i="2"/>
  <c r="O81" i="11"/>
  <c r="P36" i="3"/>
  <c r="T387" i="2"/>
  <c r="T355" i="16"/>
  <c r="N75" i="3"/>
  <c r="L75" i="3"/>
  <c r="V86" i="19"/>
  <c r="V88" i="19"/>
  <c r="P798" i="2"/>
  <c r="P799" i="2" s="1"/>
  <c r="P802" i="16"/>
  <c r="P803" i="16" s="1"/>
  <c r="K97" i="11"/>
  <c r="O421" i="2"/>
  <c r="O423" i="2"/>
  <c r="O424" i="2"/>
  <c r="O432" i="2"/>
  <c r="O431" i="2"/>
  <c r="O422" i="2"/>
  <c r="O426" i="2"/>
  <c r="O427" i="2"/>
  <c r="O428" i="2"/>
  <c r="O430" i="2"/>
  <c r="O433" i="2"/>
  <c r="O425" i="2"/>
  <c r="O429" i="2"/>
  <c r="O536" i="16"/>
  <c r="O542" i="16"/>
  <c r="O548" i="16"/>
  <c r="O537" i="16"/>
  <c r="O543" i="16"/>
  <c r="O549" i="16"/>
  <c r="O538" i="16"/>
  <c r="O544" i="16"/>
  <c r="O533" i="16"/>
  <c r="O539" i="16"/>
  <c r="O545" i="16"/>
  <c r="O547" i="16"/>
  <c r="O534" i="16"/>
  <c r="O535" i="16"/>
  <c r="O540" i="16"/>
  <c r="O541" i="16"/>
  <c r="O546" i="16"/>
  <c r="L45" i="3"/>
  <c r="P477" i="2"/>
  <c r="K62" i="11"/>
  <c r="P461" i="16"/>
  <c r="V56" i="19"/>
  <c r="N45" i="3"/>
  <c r="L41" i="3"/>
  <c r="P420" i="2"/>
  <c r="P388" i="16"/>
  <c r="K45" i="11"/>
  <c r="N41" i="3"/>
  <c r="V53" i="19"/>
  <c r="O540" i="2"/>
  <c r="O550" i="2"/>
  <c r="O551" i="2"/>
  <c r="O542" i="2"/>
  <c r="O554" i="2"/>
  <c r="O543" i="2"/>
  <c r="O555" i="2"/>
  <c r="O547" i="2"/>
  <c r="O546" i="2"/>
  <c r="O545" i="2"/>
  <c r="O553" i="2"/>
  <c r="O552" i="2"/>
  <c r="O549" i="2"/>
  <c r="O548" i="2"/>
  <c r="O556" i="2"/>
  <c r="O544" i="2"/>
  <c r="O541" i="2"/>
  <c r="O681" i="16"/>
  <c r="O682" i="16"/>
  <c r="O683" i="16"/>
  <c r="O684" i="16"/>
  <c r="O680" i="16"/>
  <c r="S219" i="2"/>
  <c r="S220" i="2"/>
  <c r="S221" i="2"/>
  <c r="Q564" i="16"/>
  <c r="Q570" i="16"/>
  <c r="Q576" i="16"/>
  <c r="Q582" i="16"/>
  <c r="Q565" i="16"/>
  <c r="Q571" i="16"/>
  <c r="Q577" i="16"/>
  <c r="Q583" i="16"/>
  <c r="Q566" i="16"/>
  <c r="Q572" i="16"/>
  <c r="Q578" i="16"/>
  <c r="Q584" i="16"/>
  <c r="Q567" i="16"/>
  <c r="Q573" i="16"/>
  <c r="Q579" i="16"/>
  <c r="Q585" i="16"/>
  <c r="Q569" i="16"/>
  <c r="Q581" i="16"/>
  <c r="Q586" i="16"/>
  <c r="Q574" i="16"/>
  <c r="Q575" i="16"/>
  <c r="Q563" i="16"/>
  <c r="Q562" i="16"/>
  <c r="Q580" i="16"/>
  <c r="Q568" i="16"/>
  <c r="S917" i="2"/>
  <c r="S918" i="2"/>
  <c r="N87" i="3"/>
  <c r="L87" i="3"/>
  <c r="V100" i="19"/>
  <c r="K52" i="11"/>
  <c r="P936" i="16"/>
  <c r="P929" i="2"/>
  <c r="O802" i="2"/>
  <c r="O801" i="2"/>
  <c r="O804" i="2"/>
  <c r="O805" i="2"/>
  <c r="O809" i="2"/>
  <c r="O808" i="2"/>
  <c r="O806" i="2"/>
  <c r="O807" i="2"/>
  <c r="O803" i="2"/>
  <c r="O435" i="2"/>
  <c r="O436" i="2"/>
  <c r="O444" i="2"/>
  <c r="O452" i="2"/>
  <c r="O437" i="2"/>
  <c r="O445" i="2"/>
  <c r="O453" i="2"/>
  <c r="O438" i="2"/>
  <c r="O446" i="2"/>
  <c r="O454" i="2"/>
  <c r="O440" i="2"/>
  <c r="O448" i="2"/>
  <c r="O456" i="2"/>
  <c r="O441" i="2"/>
  <c r="O442" i="2"/>
  <c r="O449" i="2"/>
  <c r="O450" i="2"/>
  <c r="O455" i="2"/>
  <c r="O447" i="2"/>
  <c r="O443" i="2"/>
  <c r="O451" i="2"/>
  <c r="O439" i="2"/>
  <c r="O511" i="16"/>
  <c r="O512" i="16"/>
  <c r="O513" i="16"/>
  <c r="O514" i="16"/>
  <c r="O515" i="16"/>
  <c r="O516" i="16"/>
  <c r="O387" i="16"/>
  <c r="O385" i="16"/>
  <c r="O386" i="16"/>
  <c r="O283" i="16"/>
  <c r="O289" i="16"/>
  <c r="O284" i="16"/>
  <c r="O290" i="16"/>
  <c r="O286" i="16"/>
  <c r="O292" i="16"/>
  <c r="O291" i="16"/>
  <c r="O293" i="16"/>
  <c r="O282" i="16"/>
  <c r="O294" i="16"/>
  <c r="O285" i="16"/>
  <c r="O288" i="16"/>
  <c r="O287" i="16"/>
  <c r="N71" i="3"/>
  <c r="V82" i="19"/>
  <c r="L71" i="3"/>
  <c r="P771" i="2"/>
  <c r="P774" i="16"/>
  <c r="K33" i="11"/>
  <c r="O76" i="11"/>
  <c r="P55" i="3"/>
  <c r="T564" i="2"/>
  <c r="T561" i="16"/>
  <c r="L60" i="3"/>
  <c r="P653" i="2"/>
  <c r="P652" i="16"/>
  <c r="K56" i="11"/>
  <c r="N60" i="3"/>
  <c r="V71" i="19"/>
  <c r="O1041" i="2"/>
  <c r="O1039" i="2"/>
  <c r="O1040" i="2"/>
  <c r="M37" i="3"/>
  <c r="Q397" i="2"/>
  <c r="Q365" i="16"/>
  <c r="L38" i="11"/>
  <c r="O940" i="2"/>
  <c r="O939" i="2"/>
  <c r="O951" i="2"/>
  <c r="O963" i="2"/>
  <c r="O975" i="2"/>
  <c r="O942" i="2"/>
  <c r="O954" i="2"/>
  <c r="O966" i="2"/>
  <c r="O978" i="2"/>
  <c r="O943" i="2"/>
  <c r="O955" i="2"/>
  <c r="O967" i="2"/>
  <c r="O979" i="2"/>
  <c r="O946" i="2"/>
  <c r="O958" i="2"/>
  <c r="O970" i="2"/>
  <c r="O974" i="2"/>
  <c r="O947" i="2"/>
  <c r="O950" i="2"/>
  <c r="O959" i="2"/>
  <c r="O962" i="2"/>
  <c r="O971" i="2"/>
  <c r="O973" i="2"/>
  <c r="O949" i="2"/>
  <c r="O972" i="2"/>
  <c r="O948" i="2"/>
  <c r="O969" i="2"/>
  <c r="O945" i="2"/>
  <c r="O968" i="2"/>
  <c r="O944" i="2"/>
  <c r="O941" i="2"/>
  <c r="O952" i="2"/>
  <c r="O977" i="2"/>
  <c r="O964" i="2"/>
  <c r="O965" i="2"/>
  <c r="O960" i="2"/>
  <c r="O957" i="2"/>
  <c r="O953" i="2"/>
  <c r="O961" i="2"/>
  <c r="O976" i="2"/>
  <c r="O956" i="2"/>
  <c r="N51" i="3"/>
  <c r="V62" i="19"/>
  <c r="L51" i="3"/>
  <c r="P539" i="2"/>
  <c r="K55" i="11"/>
  <c r="P532" i="16"/>
  <c r="O682" i="2"/>
  <c r="O683" i="2"/>
  <c r="O684" i="2"/>
  <c r="O680" i="2"/>
  <c r="O681" i="2"/>
  <c r="O19" i="11"/>
  <c r="T268" i="16"/>
  <c r="P25" i="3"/>
  <c r="T218" i="2"/>
  <c r="P85" i="3"/>
  <c r="T916" i="2"/>
  <c r="T923" i="16"/>
  <c r="O69" i="11"/>
  <c r="R218" i="2"/>
  <c r="M19" i="11"/>
  <c r="R268" i="16"/>
  <c r="O381" i="16"/>
  <c r="O383" i="16"/>
  <c r="O382" i="16"/>
  <c r="N76" i="3"/>
  <c r="V89" i="19"/>
  <c r="V87" i="19"/>
  <c r="L76" i="3"/>
  <c r="P800" i="2"/>
  <c r="P804" i="16"/>
  <c r="K85" i="11"/>
  <c r="N42" i="3"/>
  <c r="V54" i="19"/>
  <c r="L42" i="3"/>
  <c r="P434" i="2"/>
  <c r="P402" i="16"/>
  <c r="K63" i="11"/>
  <c r="Q924" i="16"/>
  <c r="Q925" i="16"/>
  <c r="O525" i="2"/>
  <c r="O524" i="2"/>
  <c r="O526" i="2"/>
  <c r="O527" i="2"/>
  <c r="O523" i="2"/>
  <c r="O418" i="2"/>
  <c r="O417" i="2"/>
  <c r="O419" i="2"/>
  <c r="P375" i="2"/>
  <c r="P377" i="2"/>
  <c r="P376" i="2"/>
  <c r="O1006" i="16"/>
  <c r="O1007" i="16"/>
  <c r="O1008" i="16"/>
  <c r="O1009" i="16"/>
  <c r="U426" i="16"/>
  <c r="U431" i="16"/>
  <c r="U444" i="16"/>
  <c r="U430" i="16"/>
  <c r="U435" i="16"/>
  <c r="U432" i="16"/>
  <c r="U429" i="16"/>
  <c r="U434" i="16"/>
  <c r="U439" i="16"/>
  <c r="U436" i="16"/>
  <c r="U441" i="16"/>
  <c r="U433" i="16"/>
  <c r="U438" i="16"/>
  <c r="U443" i="16"/>
  <c r="U427" i="16"/>
  <c r="U437" i="16"/>
  <c r="U442" i="16"/>
  <c r="U440" i="16"/>
  <c r="U428" i="16"/>
  <c r="L54" i="3"/>
  <c r="P562" i="2"/>
  <c r="P563" i="2" s="1"/>
  <c r="P555" i="16"/>
  <c r="K99" i="11"/>
  <c r="N54" i="3"/>
  <c r="V65" i="19"/>
  <c r="O646" i="16"/>
  <c r="O647" i="16"/>
  <c r="O648" i="16"/>
  <c r="O649" i="16"/>
  <c r="O651" i="16"/>
  <c r="O650" i="16"/>
  <c r="N102" i="3"/>
  <c r="V115" i="19"/>
  <c r="L102" i="3"/>
  <c r="P1047" i="16"/>
  <c r="K94" i="11"/>
  <c r="P1038" i="2"/>
  <c r="P398" i="2"/>
  <c r="P404" i="2"/>
  <c r="P400" i="2"/>
  <c r="P401" i="2"/>
  <c r="P402" i="2"/>
  <c r="P399" i="2"/>
  <c r="P403" i="2"/>
  <c r="P405" i="2"/>
  <c r="N88" i="3"/>
  <c r="V101" i="19"/>
  <c r="L88" i="3"/>
  <c r="P938" i="2"/>
  <c r="P945" i="16"/>
  <c r="K35" i="11"/>
  <c r="L64" i="3"/>
  <c r="P679" i="2"/>
  <c r="P679" i="16"/>
  <c r="K50" i="11"/>
  <c r="V75" i="19"/>
  <c r="N64" i="3"/>
  <c r="Q565" i="2"/>
  <c r="Q568" i="2"/>
  <c r="Q572" i="2"/>
  <c r="Q576" i="2"/>
  <c r="Q580" i="2"/>
  <c r="Q584" i="2"/>
  <c r="Q588" i="2"/>
  <c r="Q579" i="2"/>
  <c r="Q570" i="2"/>
  <c r="Q585" i="2"/>
  <c r="Q583" i="2"/>
  <c r="Q589" i="2"/>
  <c r="Q575" i="2"/>
  <c r="Q586" i="2"/>
  <c r="Q581" i="2"/>
  <c r="Q567" i="2"/>
  <c r="Q578" i="2"/>
  <c r="Q573" i="2"/>
  <c r="Q574" i="2"/>
  <c r="Q569" i="2"/>
  <c r="Q582" i="2"/>
  <c r="Q577" i="2"/>
  <c r="Q587" i="2"/>
  <c r="Q566" i="2"/>
  <c r="Q571" i="2"/>
  <c r="O766" i="16"/>
  <c r="O772" i="16"/>
  <c r="O767" i="16"/>
  <c r="O762" i="16"/>
  <c r="O768" i="16"/>
  <c r="O763" i="16"/>
  <c r="O769" i="16"/>
  <c r="O764" i="16"/>
  <c r="O770" i="16"/>
  <c r="O765" i="16"/>
  <c r="O771" i="16"/>
  <c r="Q219" i="2"/>
  <c r="Q220" i="2"/>
  <c r="Q221" i="2"/>
  <c r="O413" i="2"/>
  <c r="O415" i="2"/>
  <c r="O414" i="2"/>
  <c r="L48" i="3"/>
  <c r="P522" i="2"/>
  <c r="P510" i="16"/>
  <c r="K73" i="11"/>
  <c r="V59" i="19"/>
  <c r="N48" i="3"/>
  <c r="L40" i="3"/>
  <c r="P416" i="2"/>
  <c r="P384" i="16"/>
  <c r="K43" i="11"/>
  <c r="V52" i="19"/>
  <c r="N40" i="3"/>
  <c r="O230" i="2"/>
  <c r="O233" i="2"/>
  <c r="O235" i="2"/>
  <c r="O241" i="2"/>
  <c r="O229" i="2"/>
  <c r="O231" i="2"/>
  <c r="O237" i="2"/>
  <c r="O239" i="2"/>
  <c r="O228" i="2"/>
  <c r="O238" i="2"/>
  <c r="O234" i="2"/>
  <c r="O240" i="2"/>
  <c r="O236" i="2"/>
  <c r="O232" i="2"/>
  <c r="M34" i="3"/>
  <c r="Q374" i="2"/>
  <c r="Q341" i="16"/>
  <c r="L25" i="11"/>
  <c r="O999" i="2"/>
  <c r="O1000" i="2"/>
  <c r="O1001" i="2"/>
  <c r="O1002" i="2"/>
  <c r="U459" i="2"/>
  <c r="U460" i="2"/>
  <c r="U458" i="2"/>
  <c r="O1037" i="2"/>
  <c r="O1036" i="2"/>
  <c r="O649" i="2"/>
  <c r="O651" i="2"/>
  <c r="O652" i="2"/>
  <c r="O650" i="2"/>
  <c r="O1035" i="16"/>
  <c r="O1032" i="16"/>
  <c r="O1034" i="16"/>
  <c r="O1033" i="16"/>
  <c r="S275" i="16"/>
  <c r="S269" i="16"/>
  <c r="S272" i="16"/>
  <c r="S273" i="16"/>
  <c r="S270" i="16"/>
  <c r="S274" i="16"/>
  <c r="S271" i="16"/>
  <c r="R564" i="2"/>
  <c r="R561" i="16"/>
  <c r="M76" i="11"/>
  <c r="O463" i="16"/>
  <c r="O465" i="16"/>
  <c r="O464" i="16"/>
  <c r="O462" i="16"/>
  <c r="O308" i="16"/>
  <c r="O314" i="16"/>
  <c r="O320" i="16"/>
  <c r="O309" i="16"/>
  <c r="O315" i="16"/>
  <c r="O311" i="16"/>
  <c r="O317" i="16"/>
  <c r="O310" i="16"/>
  <c r="O312" i="16"/>
  <c r="O313" i="16"/>
  <c r="O316" i="16"/>
  <c r="O318" i="16"/>
  <c r="O319" i="16"/>
  <c r="N39" i="3"/>
  <c r="L39" i="3"/>
  <c r="P412" i="2"/>
  <c r="K64" i="11"/>
  <c r="P380" i="16"/>
  <c r="V51" i="19"/>
  <c r="Q917" i="2"/>
  <c r="Q918" i="2"/>
  <c r="P281" i="16"/>
  <c r="K30" i="11"/>
  <c r="V40" i="19"/>
  <c r="P227" i="2"/>
  <c r="N27" i="3"/>
  <c r="L27" i="3"/>
  <c r="O34" i="3"/>
  <c r="S374" i="2"/>
  <c r="S341" i="16"/>
  <c r="N25" i="11"/>
  <c r="N92" i="3"/>
  <c r="L92" i="3"/>
  <c r="V105" i="19"/>
  <c r="P998" i="2"/>
  <c r="K84" i="11"/>
  <c r="P1005" i="16"/>
  <c r="S578" i="16"/>
  <c r="S575" i="16"/>
  <c r="S576" i="16"/>
  <c r="S577" i="16"/>
  <c r="S562" i="16"/>
  <c r="S583" i="16"/>
  <c r="S585" i="16"/>
  <c r="S574" i="16"/>
  <c r="S572" i="16"/>
  <c r="S573" i="16"/>
  <c r="S582" i="16"/>
  <c r="S579" i="16"/>
  <c r="S580" i="16"/>
  <c r="S581" i="16"/>
  <c r="S586" i="16"/>
  <c r="S584" i="16"/>
  <c r="S566" i="16"/>
  <c r="S563" i="16"/>
  <c r="S564" i="16"/>
  <c r="S565" i="16"/>
  <c r="S569" i="16"/>
  <c r="S570" i="16"/>
  <c r="S567" i="16"/>
  <c r="S568" i="16"/>
  <c r="S571" i="16"/>
  <c r="O653" i="16"/>
  <c r="O659" i="16"/>
  <c r="O654" i="16"/>
  <c r="O660" i="16"/>
  <c r="O655" i="16"/>
  <c r="O661" i="16"/>
  <c r="O656" i="16"/>
  <c r="O662" i="16"/>
  <c r="O657" i="16"/>
  <c r="O658" i="16"/>
  <c r="O664" i="16"/>
  <c r="O663" i="16"/>
  <c r="V457" i="2"/>
  <c r="V425" i="16"/>
  <c r="R43" i="3"/>
  <c r="O1046" i="16"/>
  <c r="O1045" i="16"/>
  <c r="L59" i="3"/>
  <c r="P648" i="2"/>
  <c r="K49" i="11"/>
  <c r="P645" i="16"/>
  <c r="N59" i="3"/>
  <c r="V70" i="19"/>
  <c r="O37" i="3"/>
  <c r="S397" i="2"/>
  <c r="N38" i="11"/>
  <c r="S365" i="16"/>
  <c r="O1024" i="2"/>
  <c r="O1023" i="2"/>
  <c r="O1025" i="2"/>
  <c r="O1026" i="2"/>
  <c r="O389" i="16"/>
  <c r="O395" i="16"/>
  <c r="O401" i="16"/>
  <c r="O390" i="16"/>
  <c r="O396" i="16"/>
  <c r="O392" i="16"/>
  <c r="O398" i="16"/>
  <c r="O399" i="16"/>
  <c r="O400" i="16"/>
  <c r="O391" i="16"/>
  <c r="O393" i="16"/>
  <c r="O394" i="16"/>
  <c r="O397" i="16"/>
  <c r="O478" i="2"/>
  <c r="O481" i="2"/>
  <c r="O480" i="2"/>
  <c r="O479" i="2"/>
  <c r="O760" i="2"/>
  <c r="O768" i="2"/>
  <c r="O770" i="2"/>
  <c r="O763" i="2"/>
  <c r="O764" i="2"/>
  <c r="O766" i="2"/>
  <c r="O762" i="2"/>
  <c r="O761" i="2"/>
  <c r="O765" i="2"/>
  <c r="O767" i="2"/>
  <c r="O769" i="2"/>
  <c r="O937" i="16"/>
  <c r="O943" i="16"/>
  <c r="O938" i="16"/>
  <c r="O944" i="16"/>
  <c r="O939" i="16"/>
  <c r="O940" i="16"/>
  <c r="O941" i="16"/>
  <c r="O942" i="16"/>
  <c r="AA82" i="3"/>
  <c r="AE833" i="2"/>
  <c r="Z90" i="11"/>
  <c r="O359" i="2"/>
  <c r="O365" i="2"/>
  <c r="O362" i="2"/>
  <c r="O357" i="2"/>
  <c r="O366" i="2"/>
  <c r="O358" i="2"/>
  <c r="O367" i="2"/>
  <c r="O360" i="2"/>
  <c r="O368" i="2"/>
  <c r="O361" i="2"/>
  <c r="O363" i="2"/>
  <c r="O364" i="2"/>
  <c r="O356" i="2"/>
  <c r="Q273" i="16"/>
  <c r="Q270" i="16"/>
  <c r="Q271" i="16"/>
  <c r="Q274" i="16"/>
  <c r="Q275" i="16"/>
  <c r="Q272" i="16"/>
  <c r="Q269" i="16"/>
  <c r="R916" i="2"/>
  <c r="R923" i="16"/>
  <c r="M69" i="11"/>
  <c r="O773" i="2"/>
  <c r="O772" i="2"/>
  <c r="O784" i="2"/>
  <c r="O775" i="2"/>
  <c r="O787" i="2"/>
  <c r="O776" i="2"/>
  <c r="O788" i="2"/>
  <c r="O779" i="2"/>
  <c r="O789" i="2"/>
  <c r="O780" i="2"/>
  <c r="O783" i="2"/>
  <c r="O782" i="2"/>
  <c r="O778" i="2"/>
  <c r="O786" i="2"/>
  <c r="O774" i="2"/>
  <c r="O777" i="2"/>
  <c r="O785" i="2"/>
  <c r="O781" i="2"/>
  <c r="N79" i="3"/>
  <c r="V92" i="19"/>
  <c r="L79" i="3"/>
  <c r="P819" i="2"/>
  <c r="P820" i="2" s="1"/>
  <c r="K71" i="11"/>
  <c r="P823" i="16"/>
  <c r="P824" i="16" s="1"/>
  <c r="O556" i="16"/>
  <c r="O557" i="16"/>
  <c r="O558" i="16"/>
  <c r="O559" i="16"/>
  <c r="O560" i="16"/>
  <c r="O1050" i="16"/>
  <c r="O1048" i="16"/>
  <c r="O1049" i="16"/>
  <c r="O949" i="16"/>
  <c r="O955" i="16"/>
  <c r="O961" i="16"/>
  <c r="O967" i="16"/>
  <c r="O973" i="16"/>
  <c r="O979" i="16"/>
  <c r="O985" i="16"/>
  <c r="O953" i="16"/>
  <c r="O971" i="16"/>
  <c r="O960" i="16"/>
  <c r="O978" i="16"/>
  <c r="O950" i="16"/>
  <c r="O956" i="16"/>
  <c r="O962" i="16"/>
  <c r="O968" i="16"/>
  <c r="O974" i="16"/>
  <c r="O980" i="16"/>
  <c r="O986" i="16"/>
  <c r="O954" i="16"/>
  <c r="O972" i="16"/>
  <c r="O951" i="16"/>
  <c r="O957" i="16"/>
  <c r="O963" i="16"/>
  <c r="O969" i="16"/>
  <c r="O975" i="16"/>
  <c r="O981" i="16"/>
  <c r="O959" i="16"/>
  <c r="O977" i="16"/>
  <c r="O946" i="16"/>
  <c r="O952" i="16"/>
  <c r="O958" i="16"/>
  <c r="O964" i="16"/>
  <c r="O970" i="16"/>
  <c r="O976" i="16"/>
  <c r="O982" i="16"/>
  <c r="O947" i="16"/>
  <c r="O965" i="16"/>
  <c r="O983" i="16"/>
  <c r="O948" i="16"/>
  <c r="O966" i="16"/>
  <c r="O984" i="16"/>
  <c r="S924" i="16"/>
  <c r="S925" i="16"/>
  <c r="N70" i="3"/>
  <c r="L70" i="3"/>
  <c r="V81" i="19"/>
  <c r="P759" i="2"/>
  <c r="P761" i="16"/>
  <c r="K29" i="11"/>
  <c r="O930" i="2"/>
  <c r="O933" i="2"/>
  <c r="O935" i="2"/>
  <c r="O936" i="2"/>
  <c r="O937" i="2"/>
  <c r="O931" i="2"/>
  <c r="O932" i="2"/>
  <c r="O934" i="2"/>
  <c r="K39" i="11"/>
  <c r="P307" i="16"/>
  <c r="P355" i="2"/>
  <c r="L31" i="3"/>
  <c r="N31" i="3"/>
  <c r="V44" i="19"/>
  <c r="O805" i="16"/>
  <c r="O811" i="16"/>
  <c r="O806" i="16"/>
  <c r="O812" i="16"/>
  <c r="O807" i="16"/>
  <c r="O813" i="16"/>
  <c r="O808" i="16"/>
  <c r="O809" i="16"/>
  <c r="O810" i="16"/>
  <c r="O403" i="16"/>
  <c r="O409" i="16"/>
  <c r="O415" i="16"/>
  <c r="O421" i="16"/>
  <c r="O404" i="16"/>
  <c r="O410" i="16"/>
  <c r="O416" i="16"/>
  <c r="O422" i="16"/>
  <c r="O406" i="16"/>
  <c r="O412" i="16"/>
  <c r="O418" i="16"/>
  <c r="O424" i="16"/>
  <c r="O407" i="16"/>
  <c r="O419" i="16"/>
  <c r="O408" i="16"/>
  <c r="O420" i="16"/>
  <c r="O411" i="16"/>
  <c r="O423" i="16"/>
  <c r="O413" i="16"/>
  <c r="O417" i="16"/>
  <c r="O414" i="16"/>
  <c r="O405" i="16"/>
  <c r="P342" i="16"/>
  <c r="P343" i="16"/>
  <c r="P344" i="16"/>
  <c r="O778" i="16"/>
  <c r="O784" i="16"/>
  <c r="O790" i="16"/>
  <c r="O779" i="16"/>
  <c r="O785" i="16"/>
  <c r="O791" i="16"/>
  <c r="O780" i="16"/>
  <c r="O786" i="16"/>
  <c r="O792" i="16"/>
  <c r="O775" i="16"/>
  <c r="O781" i="16"/>
  <c r="O787" i="16"/>
  <c r="O776" i="16"/>
  <c r="O789" i="16"/>
  <c r="O777" i="16"/>
  <c r="O782" i="16"/>
  <c r="O788" i="16"/>
  <c r="O783" i="16"/>
  <c r="S570" i="2"/>
  <c r="S571" i="2"/>
  <c r="S572" i="2"/>
  <c r="S569" i="2"/>
  <c r="S574" i="2"/>
  <c r="S575" i="2"/>
  <c r="S576" i="2"/>
  <c r="S573" i="2"/>
  <c r="S578" i="2"/>
  <c r="S579" i="2"/>
  <c r="S580" i="2"/>
  <c r="S577" i="2"/>
  <c r="S582" i="2"/>
  <c r="S583" i="2"/>
  <c r="S584" i="2"/>
  <c r="S581" i="2"/>
  <c r="S586" i="2"/>
  <c r="S587" i="2"/>
  <c r="S588" i="2"/>
  <c r="S585" i="2"/>
  <c r="S566" i="2"/>
  <c r="S567" i="2"/>
  <c r="S568" i="2"/>
  <c r="S565" i="2"/>
  <c r="S589" i="2"/>
  <c r="O654" i="2"/>
  <c r="O659" i="2"/>
  <c r="O661" i="2"/>
  <c r="O663" i="2"/>
  <c r="O655" i="2"/>
  <c r="O657" i="2"/>
  <c r="O665" i="2"/>
  <c r="O664" i="2"/>
  <c r="O662" i="2"/>
  <c r="O660" i="2"/>
  <c r="O656" i="2"/>
  <c r="O658" i="2"/>
  <c r="N101" i="3"/>
  <c r="L101" i="3"/>
  <c r="V114" i="19"/>
  <c r="P1035" i="2"/>
  <c r="P1044" i="16"/>
  <c r="K72" i="11"/>
  <c r="P369" i="16"/>
  <c r="P370" i="16"/>
  <c r="P366" i="16"/>
  <c r="P372" i="16"/>
  <c r="P367" i="16"/>
  <c r="P368" i="16"/>
  <c r="P371" i="16"/>
  <c r="P373" i="16"/>
  <c r="N97" i="3"/>
  <c r="V110" i="19"/>
  <c r="L97" i="3"/>
  <c r="P1022" i="2"/>
  <c r="P1031" i="16"/>
  <c r="K68" i="11"/>
  <c r="X526" i="16"/>
  <c r="X530" i="16"/>
  <c r="X523" i="16"/>
  <c r="X527" i="16"/>
  <c r="X531" i="16"/>
  <c r="X524" i="16"/>
  <c r="X528" i="16"/>
  <c r="X525" i="16"/>
  <c r="X529" i="16"/>
  <c r="X535" i="2"/>
  <c r="X536" i="2"/>
  <c r="X537" i="2"/>
  <c r="X534" i="2"/>
  <c r="X538" i="2"/>
  <c r="U50" i="3"/>
  <c r="Y533" i="2"/>
  <c r="T48" i="11"/>
  <c r="Y522" i="16"/>
  <c r="S631" i="2" l="1"/>
  <c r="S623" i="2"/>
  <c r="S640" i="2"/>
  <c r="S633" i="2"/>
  <c r="S613" i="2"/>
  <c r="S638" i="2"/>
  <c r="S647" i="2"/>
  <c r="S639" i="2"/>
  <c r="S605" i="2"/>
  <c r="S636" i="2"/>
  <c r="S619" i="2"/>
  <c r="S632" i="2"/>
  <c r="S624" i="2"/>
  <c r="S637" i="2"/>
  <c r="S614" i="2"/>
  <c r="S634" i="2"/>
  <c r="S625" i="2"/>
  <c r="S641" i="2"/>
  <c r="S620" i="2"/>
  <c r="S622" i="2"/>
  <c r="S618" i="2"/>
  <c r="S644" i="2"/>
  <c r="S643" i="2"/>
  <c r="S608" i="2"/>
  <c r="S645" i="2"/>
  <c r="S610" i="2"/>
  <c r="S617" i="2"/>
  <c r="S615" i="2"/>
  <c r="S621" i="2"/>
  <c r="S606" i="2"/>
  <c r="S626" i="2"/>
  <c r="S612" i="2"/>
  <c r="S627" i="2"/>
  <c r="S630" i="2"/>
  <c r="S628" i="2"/>
  <c r="S646" i="2"/>
  <c r="S642" i="2"/>
  <c r="S607" i="2"/>
  <c r="S629" i="2"/>
  <c r="S611" i="2"/>
  <c r="S635" i="2"/>
  <c r="S616" i="2"/>
  <c r="S609" i="2"/>
  <c r="U678" i="2"/>
  <c r="U678" i="16"/>
  <c r="P79" i="11"/>
  <c r="Q63" i="3"/>
  <c r="P58" i="3"/>
  <c r="T604" i="2"/>
  <c r="T601" i="16"/>
  <c r="O40" i="11"/>
  <c r="S636" i="16"/>
  <c r="S628" i="16"/>
  <c r="S627" i="16"/>
  <c r="S604" i="16"/>
  <c r="S618" i="16"/>
  <c r="S631" i="16"/>
  <c r="S625" i="16"/>
  <c r="S622" i="16"/>
  <c r="S629" i="16"/>
  <c r="S608" i="16"/>
  <c r="S614" i="16"/>
  <c r="S642" i="16"/>
  <c r="S607" i="16"/>
  <c r="S606" i="16"/>
  <c r="S640" i="16"/>
  <c r="S624" i="16"/>
  <c r="S603" i="16"/>
  <c r="S615" i="16"/>
  <c r="S635" i="16"/>
  <c r="S643" i="16"/>
  <c r="S620" i="16"/>
  <c r="S634" i="16"/>
  <c r="S633" i="16"/>
  <c r="S616" i="16"/>
  <c r="S605" i="16"/>
  <c r="S621" i="16"/>
  <c r="S641" i="16"/>
  <c r="S626" i="16"/>
  <c r="S632" i="16"/>
  <c r="S609" i="16"/>
  <c r="S644" i="16"/>
  <c r="S611" i="16"/>
  <c r="S623" i="16"/>
  <c r="S613" i="16"/>
  <c r="S619" i="16"/>
  <c r="S610" i="16"/>
  <c r="S602" i="16"/>
  <c r="S637" i="16"/>
  <c r="S617" i="16"/>
  <c r="S612" i="16"/>
  <c r="S639" i="16"/>
  <c r="S638" i="16"/>
  <c r="S630" i="16"/>
  <c r="Q632" i="16"/>
  <c r="Q621" i="16"/>
  <c r="Q616" i="16"/>
  <c r="Q618" i="16"/>
  <c r="Q643" i="16"/>
  <c r="Q637" i="16"/>
  <c r="Q641" i="16"/>
  <c r="Q602" i="16"/>
  <c r="Q638" i="16"/>
  <c r="Q627" i="16"/>
  <c r="Q622" i="16"/>
  <c r="Q630" i="16"/>
  <c r="Q612" i="16"/>
  <c r="Q623" i="16"/>
  <c r="Q611" i="16"/>
  <c r="Q608" i="16"/>
  <c r="Q644" i="16"/>
  <c r="Q633" i="16"/>
  <c r="Q628" i="16"/>
  <c r="Q642" i="16"/>
  <c r="Q624" i="16"/>
  <c r="Q629" i="16"/>
  <c r="Q614" i="16"/>
  <c r="Q603" i="16"/>
  <c r="Q639" i="16"/>
  <c r="Q634" i="16"/>
  <c r="Q607" i="16"/>
  <c r="Q636" i="16"/>
  <c r="Q635" i="16"/>
  <c r="Q615" i="16"/>
  <c r="Q610" i="16"/>
  <c r="Q631" i="16"/>
  <c r="Q625" i="16"/>
  <c r="Q620" i="16"/>
  <c r="Q609" i="16"/>
  <c r="Q604" i="16"/>
  <c r="Q640" i="16"/>
  <c r="Q619" i="16"/>
  <c r="Q613" i="16"/>
  <c r="Q617" i="16"/>
  <c r="Q626" i="16"/>
  <c r="Q606" i="16"/>
  <c r="Q605" i="16"/>
  <c r="Q606" i="2"/>
  <c r="Q631" i="2"/>
  <c r="Q626" i="2"/>
  <c r="Q607" i="2"/>
  <c r="Q645" i="2"/>
  <c r="Q619" i="2"/>
  <c r="Q622" i="2"/>
  <c r="Q616" i="2"/>
  <c r="Q627" i="2"/>
  <c r="Q644" i="2"/>
  <c r="Q632" i="2"/>
  <c r="Q623" i="2"/>
  <c r="Q630" i="2"/>
  <c r="Q609" i="2"/>
  <c r="Q614" i="2"/>
  <c r="Q638" i="2"/>
  <c r="Q615" i="2"/>
  <c r="Q642" i="2"/>
  <c r="Q610" i="2"/>
  <c r="Q625" i="2"/>
  <c r="Q633" i="2"/>
  <c r="Q617" i="2"/>
  <c r="Q612" i="2"/>
  <c r="Q634" i="2"/>
  <c r="Q643" i="2"/>
  <c r="Q635" i="2"/>
  <c r="Q624" i="2"/>
  <c r="Q646" i="2"/>
  <c r="Q608" i="2"/>
  <c r="Q639" i="2"/>
  <c r="Q636" i="2"/>
  <c r="Q620" i="2"/>
  <c r="Q621" i="2"/>
  <c r="Q613" i="2"/>
  <c r="Q641" i="2"/>
  <c r="Q628" i="2"/>
  <c r="Q618" i="2"/>
  <c r="Q647" i="2"/>
  <c r="Q611" i="2"/>
  <c r="Q605" i="2"/>
  <c r="Q640" i="2"/>
  <c r="Q637" i="2"/>
  <c r="Q629" i="2"/>
  <c r="M40" i="11"/>
  <c r="R604" i="2"/>
  <c r="R601" i="16"/>
  <c r="M51" i="11"/>
  <c r="R668" i="16"/>
  <c r="R668" i="2"/>
  <c r="M98" i="3"/>
  <c r="Q1036" i="16"/>
  <c r="Q1027" i="2"/>
  <c r="L75" i="11"/>
  <c r="Q462" i="2"/>
  <c r="Q467" i="2"/>
  <c r="Q466" i="2"/>
  <c r="Q469" i="2"/>
  <c r="Q474" i="2"/>
  <c r="Q468" i="2"/>
  <c r="Q465" i="2"/>
  <c r="Q476" i="2"/>
  <c r="Q464" i="2"/>
  <c r="Q473" i="2"/>
  <c r="Q470" i="2"/>
  <c r="Q463" i="2"/>
  <c r="Q472" i="2"/>
  <c r="Q471" i="2"/>
  <c r="Q475" i="2"/>
  <c r="P49" i="3"/>
  <c r="T528" i="2"/>
  <c r="T517" i="16"/>
  <c r="O27" i="11"/>
  <c r="P602" i="2"/>
  <c r="P600" i="2"/>
  <c r="P597" i="2"/>
  <c r="P601" i="2"/>
  <c r="P603" i="2"/>
  <c r="P598" i="2"/>
  <c r="P595" i="2"/>
  <c r="P599" i="2"/>
  <c r="P596" i="2"/>
  <c r="S474" i="2"/>
  <c r="S465" i="2"/>
  <c r="S462" i="2"/>
  <c r="S463" i="2"/>
  <c r="S476" i="2"/>
  <c r="S470" i="2"/>
  <c r="S467" i="2"/>
  <c r="S473" i="2"/>
  <c r="S466" i="2"/>
  <c r="S471" i="2"/>
  <c r="S472" i="2"/>
  <c r="S468" i="2"/>
  <c r="S475" i="2"/>
  <c r="S464" i="2"/>
  <c r="S469" i="2"/>
  <c r="S740" i="16"/>
  <c r="O68" i="3"/>
  <c r="N34" i="11"/>
  <c r="S740" i="2"/>
  <c r="M70" i="11"/>
  <c r="R445" i="16"/>
  <c r="R461" i="2"/>
  <c r="P830" i="16"/>
  <c r="P834" i="16"/>
  <c r="P826" i="16"/>
  <c r="P828" i="16"/>
  <c r="P831" i="16"/>
  <c r="P832" i="16"/>
  <c r="P829" i="16"/>
  <c r="P827" i="16"/>
  <c r="P833" i="16"/>
  <c r="P1052" i="2"/>
  <c r="P1048" i="2"/>
  <c r="P1051" i="2"/>
  <c r="P1049" i="2"/>
  <c r="P1053" i="2"/>
  <c r="P1050" i="2"/>
  <c r="P1047" i="2"/>
  <c r="P1054" i="2"/>
  <c r="P1046" i="2"/>
  <c r="P927" i="16"/>
  <c r="P935" i="16"/>
  <c r="P930" i="16"/>
  <c r="P934" i="16"/>
  <c r="P929" i="16"/>
  <c r="P931" i="16"/>
  <c r="P932" i="16"/>
  <c r="P928" i="16"/>
  <c r="P933" i="16"/>
  <c r="Q521" i="16"/>
  <c r="Q518" i="16"/>
  <c r="Q519" i="16"/>
  <c r="Q520" i="16"/>
  <c r="Q672" i="16"/>
  <c r="Q676" i="16"/>
  <c r="Q670" i="16"/>
  <c r="Q673" i="16"/>
  <c r="Q675" i="16"/>
  <c r="Q674" i="16"/>
  <c r="Q671" i="16"/>
  <c r="Q669" i="16"/>
  <c r="Q677" i="16"/>
  <c r="O98" i="3"/>
  <c r="S1036" i="16"/>
  <c r="N75" i="11"/>
  <c r="S1027" i="2"/>
  <c r="P757" i="16"/>
  <c r="P744" i="16"/>
  <c r="P759" i="16"/>
  <c r="P756" i="16"/>
  <c r="P753" i="16"/>
  <c r="P745" i="16"/>
  <c r="P755" i="16"/>
  <c r="P754" i="16"/>
  <c r="P747" i="16"/>
  <c r="P750" i="16"/>
  <c r="P749" i="16"/>
  <c r="P748" i="16"/>
  <c r="P741" i="16"/>
  <c r="P758" i="16"/>
  <c r="P742" i="16"/>
  <c r="P752" i="16"/>
  <c r="P746" i="16"/>
  <c r="P751" i="16"/>
  <c r="P743" i="16"/>
  <c r="P825" i="2"/>
  <c r="P829" i="2"/>
  <c r="P831" i="2"/>
  <c r="P822" i="2"/>
  <c r="P830" i="2"/>
  <c r="P823" i="2"/>
  <c r="P824" i="2"/>
  <c r="P828" i="2"/>
  <c r="P827" i="2"/>
  <c r="P826" i="2"/>
  <c r="P1059" i="16"/>
  <c r="P1060" i="16"/>
  <c r="P1055" i="16"/>
  <c r="P1058" i="16"/>
  <c r="P1061" i="16"/>
  <c r="P1056" i="16"/>
  <c r="P1062" i="16"/>
  <c r="P1057" i="16"/>
  <c r="S532" i="2"/>
  <c r="S529" i="2"/>
  <c r="S530" i="2"/>
  <c r="S531" i="2"/>
  <c r="Q919" i="2"/>
  <c r="L96" i="11"/>
  <c r="Q926" i="16"/>
  <c r="M86" i="3"/>
  <c r="P594" i="16"/>
  <c r="P597" i="16"/>
  <c r="P598" i="16"/>
  <c r="P600" i="16"/>
  <c r="P592" i="16"/>
  <c r="P596" i="16"/>
  <c r="P595" i="16"/>
  <c r="P599" i="16"/>
  <c r="P593" i="16"/>
  <c r="T668" i="2"/>
  <c r="T668" i="16"/>
  <c r="P62" i="3"/>
  <c r="O51" i="11"/>
  <c r="Q530" i="2"/>
  <c r="Q529" i="2"/>
  <c r="Q532" i="2"/>
  <c r="Q531" i="2"/>
  <c r="P1038" i="16"/>
  <c r="P1039" i="16"/>
  <c r="P1037" i="16"/>
  <c r="S455" i="16"/>
  <c r="S446" i="16"/>
  <c r="S458" i="16"/>
  <c r="S450" i="16"/>
  <c r="S454" i="16"/>
  <c r="S459" i="16"/>
  <c r="S456" i="16"/>
  <c r="S447" i="16"/>
  <c r="S452" i="16"/>
  <c r="S457" i="16"/>
  <c r="S460" i="16"/>
  <c r="S448" i="16"/>
  <c r="S449" i="16"/>
  <c r="S453" i="16"/>
  <c r="S451" i="16"/>
  <c r="Q453" i="16"/>
  <c r="Q451" i="16"/>
  <c r="Q459" i="16"/>
  <c r="Q454" i="16"/>
  <c r="Q446" i="16"/>
  <c r="Q449" i="16"/>
  <c r="Q455" i="16"/>
  <c r="Q452" i="16"/>
  <c r="Q457" i="16"/>
  <c r="Q456" i="16"/>
  <c r="Q458" i="16"/>
  <c r="Q450" i="16"/>
  <c r="Q448" i="16"/>
  <c r="Q447" i="16"/>
  <c r="Q460" i="16"/>
  <c r="M104" i="3"/>
  <c r="Q1054" i="16"/>
  <c r="L54" i="11"/>
  <c r="Q1045" i="2"/>
  <c r="S519" i="16"/>
  <c r="S520" i="16"/>
  <c r="S518" i="16"/>
  <c r="S521" i="16"/>
  <c r="P920" i="2"/>
  <c r="P923" i="2"/>
  <c r="P925" i="2"/>
  <c r="P926" i="2"/>
  <c r="P927" i="2"/>
  <c r="P922" i="2"/>
  <c r="P924" i="2"/>
  <c r="P921" i="2"/>
  <c r="P928" i="2"/>
  <c r="M57" i="3"/>
  <c r="L47" i="11"/>
  <c r="Q594" i="2"/>
  <c r="Q591" i="16"/>
  <c r="S670" i="16"/>
  <c r="S671" i="16"/>
  <c r="S673" i="16"/>
  <c r="S672" i="16"/>
  <c r="S674" i="16"/>
  <c r="S675" i="16"/>
  <c r="S677" i="16"/>
  <c r="S669" i="16"/>
  <c r="S676" i="16"/>
  <c r="M27" i="11"/>
  <c r="R528" i="2"/>
  <c r="R517" i="16"/>
  <c r="O70" i="11"/>
  <c r="P44" i="3"/>
  <c r="T461" i="2"/>
  <c r="T445" i="16"/>
  <c r="Q740" i="2"/>
  <c r="L34" i="11"/>
  <c r="M68" i="3"/>
  <c r="Q740" i="16"/>
  <c r="M80" i="3"/>
  <c r="Q821" i="2"/>
  <c r="Q825" i="16"/>
  <c r="L53" i="11"/>
  <c r="O104" i="3"/>
  <c r="N54" i="11"/>
  <c r="S1045" i="2"/>
  <c r="S1054" i="16"/>
  <c r="O57" i="3"/>
  <c r="N47" i="11"/>
  <c r="S591" i="16"/>
  <c r="S594" i="2"/>
  <c r="S669" i="2"/>
  <c r="S675" i="2"/>
  <c r="S670" i="2"/>
  <c r="S676" i="2"/>
  <c r="S673" i="2"/>
  <c r="S671" i="2"/>
  <c r="S677" i="2"/>
  <c r="S674" i="2"/>
  <c r="S672" i="2"/>
  <c r="Q671" i="2"/>
  <c r="Q675" i="2"/>
  <c r="Q669" i="2"/>
  <c r="Q677" i="2"/>
  <c r="Q672" i="2"/>
  <c r="Q674" i="2"/>
  <c r="Q670" i="2"/>
  <c r="Q676" i="2"/>
  <c r="Q673" i="2"/>
  <c r="P1029" i="2"/>
  <c r="P1028" i="2"/>
  <c r="P1030" i="2"/>
  <c r="M78" i="11"/>
  <c r="R796" i="2"/>
  <c r="R797" i="2" s="1"/>
  <c r="R800" i="16"/>
  <c r="R801" i="16" s="1"/>
  <c r="P744" i="2"/>
  <c r="P749" i="2"/>
  <c r="P751" i="2"/>
  <c r="P748" i="2"/>
  <c r="P752" i="2"/>
  <c r="P741" i="2"/>
  <c r="P743" i="2"/>
  <c r="P750" i="2"/>
  <c r="P756" i="2"/>
  <c r="P746" i="2"/>
  <c r="P747" i="2"/>
  <c r="P745" i="2"/>
  <c r="P742" i="2"/>
  <c r="P753" i="2"/>
  <c r="P754" i="2"/>
  <c r="P757" i="2"/>
  <c r="P755" i="2"/>
  <c r="S825" i="16"/>
  <c r="N53" i="11"/>
  <c r="S821" i="2"/>
  <c r="O80" i="3"/>
  <c r="O86" i="3"/>
  <c r="S926" i="16"/>
  <c r="S919" i="2"/>
  <c r="N96" i="11"/>
  <c r="P74" i="3"/>
  <c r="T800" i="16"/>
  <c r="T801" i="16" s="1"/>
  <c r="T796" i="2"/>
  <c r="T797" i="2" s="1"/>
  <c r="O78" i="11"/>
  <c r="Y32" i="3"/>
  <c r="AC369" i="2"/>
  <c r="X28" i="11"/>
  <c r="P279" i="16"/>
  <c r="P278" i="16"/>
  <c r="P277" i="16"/>
  <c r="P280" i="16"/>
  <c r="M61" i="3"/>
  <c r="Q666" i="16"/>
  <c r="Q667" i="16" s="1"/>
  <c r="Q666" i="2"/>
  <c r="Q667" i="2" s="1"/>
  <c r="L20" i="11"/>
  <c r="M67" i="3"/>
  <c r="Q739" i="2"/>
  <c r="L26" i="11"/>
  <c r="Q739" i="16"/>
  <c r="O61" i="3"/>
  <c r="N20" i="11"/>
  <c r="S666" i="2"/>
  <c r="S667" i="2" s="1"/>
  <c r="S666" i="16"/>
  <c r="S667" i="16" s="1"/>
  <c r="O67" i="3"/>
  <c r="S739" i="2"/>
  <c r="S739" i="16"/>
  <c r="N26" i="11"/>
  <c r="P226" i="2"/>
  <c r="P223" i="2"/>
  <c r="P225" i="2"/>
  <c r="P224" i="2"/>
  <c r="O26" i="3"/>
  <c r="S222" i="2"/>
  <c r="N21" i="11"/>
  <c r="S276" i="16"/>
  <c r="M73" i="3"/>
  <c r="Q795" i="2"/>
  <c r="L91" i="11"/>
  <c r="Q798" i="16"/>
  <c r="Q799" i="16" s="1"/>
  <c r="M26" i="3"/>
  <c r="Q222" i="2"/>
  <c r="L21" i="11"/>
  <c r="Q276" i="16"/>
  <c r="O73" i="3"/>
  <c r="S795" i="2"/>
  <c r="N91" i="11"/>
  <c r="S798" i="16"/>
  <c r="S799" i="16" s="1"/>
  <c r="M52" i="3"/>
  <c r="Q557" i="2"/>
  <c r="Q550" i="16"/>
  <c r="L44" i="11"/>
  <c r="P816" i="2"/>
  <c r="P817" i="2"/>
  <c r="P818" i="2"/>
  <c r="P815" i="2"/>
  <c r="P1027" i="16"/>
  <c r="P1028" i="16"/>
  <c r="P1026" i="16"/>
  <c r="P1030" i="16"/>
  <c r="P1029" i="16"/>
  <c r="P983" i="2"/>
  <c r="P982" i="2"/>
  <c r="P981" i="2"/>
  <c r="M78" i="3"/>
  <c r="Q814" i="2"/>
  <c r="L67" i="11"/>
  <c r="Q818" i="16"/>
  <c r="P837" i="2"/>
  <c r="P840" i="2"/>
  <c r="P852" i="2"/>
  <c r="P836" i="2"/>
  <c r="P850" i="2"/>
  <c r="P839" i="2"/>
  <c r="P854" i="2"/>
  <c r="P842" i="2"/>
  <c r="P855" i="2"/>
  <c r="P844" i="2"/>
  <c r="P858" i="2"/>
  <c r="P846" i="2"/>
  <c r="P848" i="2"/>
  <c r="P859" i="2"/>
  <c r="P851" i="2"/>
  <c r="P843" i="2"/>
  <c r="P856" i="2"/>
  <c r="P838" i="2"/>
  <c r="P841" i="2"/>
  <c r="P857" i="2"/>
  <c r="P853" i="2"/>
  <c r="P845" i="2"/>
  <c r="P847" i="2"/>
  <c r="P835" i="2"/>
  <c r="P849" i="2"/>
  <c r="S506" i="2"/>
  <c r="S492" i="16"/>
  <c r="N59" i="11"/>
  <c r="O47" i="3"/>
  <c r="P383" i="2"/>
  <c r="P381" i="2"/>
  <c r="P379" i="2"/>
  <c r="P382" i="2"/>
  <c r="P380" i="2"/>
  <c r="P385" i="2"/>
  <c r="P384" i="2"/>
  <c r="P386" i="2"/>
  <c r="O72" i="3"/>
  <c r="S790" i="2"/>
  <c r="S793" i="16"/>
  <c r="N57" i="11"/>
  <c r="O66" i="3"/>
  <c r="S733" i="2"/>
  <c r="S733" i="16"/>
  <c r="N60" i="11"/>
  <c r="P1018" i="2"/>
  <c r="P1021" i="2"/>
  <c r="P1017" i="2"/>
  <c r="P1019" i="2"/>
  <c r="P1020" i="2"/>
  <c r="S550" i="16"/>
  <c r="O52" i="3"/>
  <c r="S557" i="2"/>
  <c r="N44" i="11"/>
  <c r="P734" i="16"/>
  <c r="P735" i="16"/>
  <c r="P736" i="16"/>
  <c r="P737" i="16"/>
  <c r="P738" i="16"/>
  <c r="O78" i="3"/>
  <c r="N67" i="11"/>
  <c r="S814" i="2"/>
  <c r="S818" i="16"/>
  <c r="S378" i="2"/>
  <c r="S345" i="16"/>
  <c r="N31" i="11"/>
  <c r="O35" i="3"/>
  <c r="M77" i="3"/>
  <c r="Q810" i="2"/>
  <c r="Q814" i="16"/>
  <c r="L74" i="11"/>
  <c r="Q345" i="16"/>
  <c r="L31" i="11"/>
  <c r="M35" i="3"/>
  <c r="Q378" i="2"/>
  <c r="M96" i="3"/>
  <c r="Q1016" i="2"/>
  <c r="L95" i="11"/>
  <c r="Q1025" i="16"/>
  <c r="S810" i="2"/>
  <c r="S814" i="16"/>
  <c r="O77" i="3"/>
  <c r="N74" i="11"/>
  <c r="M89" i="3"/>
  <c r="Q980" i="2"/>
  <c r="L58" i="11"/>
  <c r="Q987" i="16"/>
  <c r="M66" i="3"/>
  <c r="Q733" i="2"/>
  <c r="L60" i="11"/>
  <c r="Q733" i="16"/>
  <c r="M83" i="3"/>
  <c r="Q841" i="16"/>
  <c r="Q834" i="2"/>
  <c r="L77" i="11"/>
  <c r="P493" i="16"/>
  <c r="P499" i="16"/>
  <c r="P505" i="16"/>
  <c r="P494" i="16"/>
  <c r="P500" i="16"/>
  <c r="P506" i="16"/>
  <c r="P498" i="16"/>
  <c r="P508" i="16"/>
  <c r="P501" i="16"/>
  <c r="P509" i="16"/>
  <c r="P502" i="16"/>
  <c r="P495" i="16"/>
  <c r="P503" i="16"/>
  <c r="P504" i="16"/>
  <c r="P496" i="16"/>
  <c r="P507" i="16"/>
  <c r="P497" i="16"/>
  <c r="P796" i="16"/>
  <c r="P797" i="16"/>
  <c r="P794" i="16"/>
  <c r="P795" i="16"/>
  <c r="P988" i="16"/>
  <c r="P989" i="16"/>
  <c r="P990" i="16"/>
  <c r="P846" i="16"/>
  <c r="P852" i="16"/>
  <c r="P858" i="16"/>
  <c r="P864" i="16"/>
  <c r="P847" i="16"/>
  <c r="P853" i="16"/>
  <c r="P859" i="16"/>
  <c r="P865" i="16"/>
  <c r="P842" i="16"/>
  <c r="P850" i="16"/>
  <c r="P860" i="16"/>
  <c r="P844" i="16"/>
  <c r="P854" i="16"/>
  <c r="P862" i="16"/>
  <c r="P845" i="16"/>
  <c r="P863" i="16"/>
  <c r="P855" i="16"/>
  <c r="P849" i="16"/>
  <c r="P861" i="16"/>
  <c r="P848" i="16"/>
  <c r="P851" i="16"/>
  <c r="P856" i="16"/>
  <c r="P866" i="16"/>
  <c r="P857" i="16"/>
  <c r="P843" i="16"/>
  <c r="O96" i="3"/>
  <c r="S1016" i="2"/>
  <c r="S1025" i="16"/>
  <c r="N95" i="11"/>
  <c r="P816" i="16"/>
  <c r="P817" i="16"/>
  <c r="P815" i="16"/>
  <c r="O89" i="3"/>
  <c r="S980" i="2"/>
  <c r="S987" i="16"/>
  <c r="N58" i="11"/>
  <c r="P508" i="2"/>
  <c r="P519" i="2"/>
  <c r="P513" i="2"/>
  <c r="P511" i="2"/>
  <c r="P514" i="2"/>
  <c r="P518" i="2"/>
  <c r="P521" i="2"/>
  <c r="P517" i="2"/>
  <c r="P515" i="2"/>
  <c r="P509" i="2"/>
  <c r="P507" i="2"/>
  <c r="P510" i="2"/>
  <c r="P520" i="2"/>
  <c r="P516" i="2"/>
  <c r="P512" i="2"/>
  <c r="P792" i="2"/>
  <c r="P791" i="2"/>
  <c r="P794" i="2"/>
  <c r="P793" i="2"/>
  <c r="P811" i="2"/>
  <c r="P813" i="2"/>
  <c r="P812" i="2"/>
  <c r="P735" i="2"/>
  <c r="P736" i="2"/>
  <c r="P734" i="2"/>
  <c r="P738" i="2"/>
  <c r="P737" i="2"/>
  <c r="P819" i="16"/>
  <c r="P820" i="16"/>
  <c r="P821" i="16"/>
  <c r="P822" i="16"/>
  <c r="O83" i="3"/>
  <c r="S834" i="2"/>
  <c r="S841" i="16"/>
  <c r="N77" i="11"/>
  <c r="Q492" i="16"/>
  <c r="Q506" i="2"/>
  <c r="L59" i="11"/>
  <c r="M47" i="3"/>
  <c r="P354" i="16"/>
  <c r="P346" i="16"/>
  <c r="P349" i="16"/>
  <c r="P348" i="16"/>
  <c r="P352" i="16"/>
  <c r="P350" i="16"/>
  <c r="P347" i="16"/>
  <c r="P351" i="16"/>
  <c r="P353" i="16"/>
  <c r="M72" i="3"/>
  <c r="Q790" i="2"/>
  <c r="L57" i="11"/>
  <c r="Q793" i="16"/>
  <c r="V69" i="3"/>
  <c r="Z758" i="2"/>
  <c r="U66" i="11"/>
  <c r="T373" i="2"/>
  <c r="T371" i="2"/>
  <c r="T372" i="2"/>
  <c r="S860" i="2"/>
  <c r="N41" i="11"/>
  <c r="S867" i="16"/>
  <c r="O84" i="3"/>
  <c r="R390" i="2"/>
  <c r="R392" i="2"/>
  <c r="R391" i="2"/>
  <c r="R395" i="2"/>
  <c r="R389" i="2"/>
  <c r="R396" i="2"/>
  <c r="R394" i="2"/>
  <c r="R393" i="2"/>
  <c r="R388" i="2"/>
  <c r="O90" i="3"/>
  <c r="S984" i="2"/>
  <c r="S991" i="16"/>
  <c r="N86" i="11"/>
  <c r="M95" i="3"/>
  <c r="L83" i="11"/>
  <c r="Q1006" i="2"/>
  <c r="Q1015" i="16"/>
  <c r="M75" i="3"/>
  <c r="Q798" i="2"/>
  <c r="Q799" i="2" s="1"/>
  <c r="Q802" i="16"/>
  <c r="Q803" i="16" s="1"/>
  <c r="L97" i="11"/>
  <c r="T357" i="16"/>
  <c r="T356" i="16"/>
  <c r="T360" i="16"/>
  <c r="T361" i="16"/>
  <c r="T362" i="16"/>
  <c r="T358" i="16"/>
  <c r="T364" i="16"/>
  <c r="T359" i="16"/>
  <c r="T363" i="16"/>
  <c r="R339" i="16"/>
  <c r="R340" i="16"/>
  <c r="S482" i="2"/>
  <c r="S466" i="16"/>
  <c r="O46" i="3"/>
  <c r="N32" i="11"/>
  <c r="O95" i="3"/>
  <c r="S1006" i="2"/>
  <c r="S1015" i="16"/>
  <c r="N83" i="11"/>
  <c r="O75" i="3"/>
  <c r="S798" i="2"/>
  <c r="S799" i="2" s="1"/>
  <c r="N97" i="11"/>
  <c r="S802" i="16"/>
  <c r="S803" i="16" s="1"/>
  <c r="T389" i="2"/>
  <c r="T392" i="2"/>
  <c r="T393" i="2"/>
  <c r="T396" i="2"/>
  <c r="T390" i="2"/>
  <c r="T388" i="2"/>
  <c r="T394" i="2"/>
  <c r="T391" i="2"/>
  <c r="T395" i="2"/>
  <c r="R371" i="2"/>
  <c r="R372" i="2"/>
  <c r="R373" i="2"/>
  <c r="P869" i="16"/>
  <c r="P875" i="16"/>
  <c r="P881" i="16"/>
  <c r="P887" i="16"/>
  <c r="P893" i="16"/>
  <c r="P899" i="16"/>
  <c r="P905" i="16"/>
  <c r="P911" i="16"/>
  <c r="P917" i="16"/>
  <c r="P868" i="16"/>
  <c r="P876" i="16"/>
  <c r="P883" i="16"/>
  <c r="P890" i="16"/>
  <c r="P897" i="16"/>
  <c r="P904" i="16"/>
  <c r="P912" i="16"/>
  <c r="P919" i="16"/>
  <c r="P898" i="16"/>
  <c r="P870" i="16"/>
  <c r="P877" i="16"/>
  <c r="P884" i="16"/>
  <c r="P891" i="16"/>
  <c r="P906" i="16"/>
  <c r="P913" i="16"/>
  <c r="P920" i="16"/>
  <c r="P871" i="16"/>
  <c r="P878" i="16"/>
  <c r="P885" i="16"/>
  <c r="P892" i="16"/>
  <c r="P900" i="16"/>
  <c r="P907" i="16"/>
  <c r="P914" i="16"/>
  <c r="P921" i="16"/>
  <c r="P872" i="16"/>
  <c r="P874" i="16"/>
  <c r="P889" i="16"/>
  <c r="P903" i="16"/>
  <c r="P918" i="16"/>
  <c r="P879" i="16"/>
  <c r="P886" i="16"/>
  <c r="P894" i="16"/>
  <c r="P901" i="16"/>
  <c r="P908" i="16"/>
  <c r="P915" i="16"/>
  <c r="P922" i="16"/>
  <c r="P873" i="16"/>
  <c r="P880" i="16"/>
  <c r="P888" i="16"/>
  <c r="P895" i="16"/>
  <c r="P902" i="16"/>
  <c r="P909" i="16"/>
  <c r="P916" i="16"/>
  <c r="P882" i="16"/>
  <c r="P896" i="16"/>
  <c r="P910" i="16"/>
  <c r="P996" i="16"/>
  <c r="P995" i="16"/>
  <c r="P997" i="16"/>
  <c r="P998" i="16"/>
  <c r="P994" i="16"/>
  <c r="P992" i="16"/>
  <c r="P999" i="16"/>
  <c r="P993" i="16"/>
  <c r="P1000" i="16"/>
  <c r="P1007" i="2"/>
  <c r="P1008" i="2"/>
  <c r="P1010" i="2"/>
  <c r="P1012" i="2"/>
  <c r="P1011" i="2"/>
  <c r="P1014" i="2"/>
  <c r="P1013" i="2"/>
  <c r="P1009" i="2"/>
  <c r="P1015" i="2"/>
  <c r="U387" i="2"/>
  <c r="U355" i="16"/>
  <c r="P81" i="11"/>
  <c r="Q36" i="3"/>
  <c r="Y1012" i="16"/>
  <c r="Y1011" i="16"/>
  <c r="P470" i="16"/>
  <c r="P476" i="16"/>
  <c r="P482" i="16"/>
  <c r="P488" i="16"/>
  <c r="P471" i="16"/>
  <c r="P477" i="16"/>
  <c r="P483" i="16"/>
  <c r="P489" i="16"/>
  <c r="P472" i="16"/>
  <c r="P478" i="16"/>
  <c r="P484" i="16"/>
  <c r="P490" i="16"/>
  <c r="P467" i="16"/>
  <c r="P473" i="16"/>
  <c r="P479" i="16"/>
  <c r="P485" i="16"/>
  <c r="P491" i="16"/>
  <c r="P475" i="16"/>
  <c r="P480" i="16"/>
  <c r="P468" i="16"/>
  <c r="P486" i="16"/>
  <c r="P469" i="16"/>
  <c r="P487" i="16"/>
  <c r="P481" i="16"/>
  <c r="P474" i="16"/>
  <c r="Q33" i="3"/>
  <c r="U370" i="2"/>
  <c r="P7" i="11"/>
  <c r="U338" i="16"/>
  <c r="P870" i="2"/>
  <c r="P878" i="2"/>
  <c r="P914" i="2"/>
  <c r="P890" i="2"/>
  <c r="P872" i="2"/>
  <c r="P884" i="2"/>
  <c r="P896" i="2"/>
  <c r="P902" i="2"/>
  <c r="P908" i="2"/>
  <c r="P866" i="2"/>
  <c r="P861" i="2"/>
  <c r="P864" i="2"/>
  <c r="P880" i="2"/>
  <c r="P907" i="2"/>
  <c r="P883" i="2"/>
  <c r="P901" i="2"/>
  <c r="P877" i="2"/>
  <c r="P862" i="2"/>
  <c r="P876" i="2"/>
  <c r="P892" i="2"/>
  <c r="P903" i="2"/>
  <c r="P879" i="2"/>
  <c r="P897" i="2"/>
  <c r="P873" i="2"/>
  <c r="P894" i="2"/>
  <c r="P874" i="2"/>
  <c r="P888" i="2"/>
  <c r="P904" i="2"/>
  <c r="P899" i="2"/>
  <c r="P875" i="2"/>
  <c r="P893" i="2"/>
  <c r="P869" i="2"/>
  <c r="P886" i="2"/>
  <c r="P900" i="2"/>
  <c r="P906" i="2"/>
  <c r="P895" i="2"/>
  <c r="P871" i="2"/>
  <c r="P913" i="2"/>
  <c r="P889" i="2"/>
  <c r="P865" i="2"/>
  <c r="P868" i="2"/>
  <c r="P882" i="2"/>
  <c r="P915" i="2"/>
  <c r="P911" i="2"/>
  <c r="P909" i="2"/>
  <c r="P891" i="2"/>
  <c r="P905" i="2"/>
  <c r="P898" i="2"/>
  <c r="P887" i="2"/>
  <c r="P885" i="2"/>
  <c r="P910" i="2"/>
  <c r="P912" i="2"/>
  <c r="P867" i="2"/>
  <c r="P863" i="2"/>
  <c r="P881" i="2"/>
  <c r="P988" i="2"/>
  <c r="P985" i="2"/>
  <c r="P990" i="2"/>
  <c r="P993" i="2"/>
  <c r="P992" i="2"/>
  <c r="P986" i="2"/>
  <c r="P989" i="2"/>
  <c r="P991" i="2"/>
  <c r="P987" i="2"/>
  <c r="M46" i="3"/>
  <c r="Q482" i="2"/>
  <c r="Q466" i="16"/>
  <c r="L32" i="11"/>
  <c r="M84" i="3"/>
  <c r="Q860" i="2"/>
  <c r="Q867" i="16"/>
  <c r="L41" i="11"/>
  <c r="M90" i="3"/>
  <c r="Q984" i="2"/>
  <c r="Q991" i="16"/>
  <c r="L86" i="11"/>
  <c r="P1017" i="16"/>
  <c r="P1023" i="16"/>
  <c r="P1018" i="16"/>
  <c r="P1024" i="16"/>
  <c r="P1019" i="16"/>
  <c r="P1022" i="16"/>
  <c r="P1020" i="16"/>
  <c r="P1021" i="16"/>
  <c r="P1016" i="16"/>
  <c r="V93" i="3"/>
  <c r="Z1003" i="2"/>
  <c r="U92" i="11"/>
  <c r="P485" i="2"/>
  <c r="P494" i="2"/>
  <c r="P497" i="2"/>
  <c r="P486" i="2"/>
  <c r="P493" i="2"/>
  <c r="P498" i="2"/>
  <c r="P505" i="2"/>
  <c r="P489" i="2"/>
  <c r="P501" i="2"/>
  <c r="P500" i="2"/>
  <c r="P483" i="2"/>
  <c r="P492" i="2"/>
  <c r="P503" i="2"/>
  <c r="P490" i="2"/>
  <c r="P488" i="2"/>
  <c r="P484" i="2"/>
  <c r="P499" i="2"/>
  <c r="P495" i="2"/>
  <c r="P502" i="2"/>
  <c r="P491" i="2"/>
  <c r="P504" i="2"/>
  <c r="P487" i="2"/>
  <c r="P496" i="2"/>
  <c r="T339" i="16"/>
  <c r="T340" i="16"/>
  <c r="R360" i="16"/>
  <c r="R364" i="16"/>
  <c r="R357" i="16"/>
  <c r="R359" i="16"/>
  <c r="R361" i="16"/>
  <c r="R363" i="16"/>
  <c r="R358" i="16"/>
  <c r="R356" i="16"/>
  <c r="R362" i="16"/>
  <c r="P1036" i="2"/>
  <c r="P1037" i="2"/>
  <c r="M70" i="3"/>
  <c r="Q759" i="2"/>
  <c r="Q761" i="16"/>
  <c r="L29" i="11"/>
  <c r="P34" i="3"/>
  <c r="T374" i="2"/>
  <c r="T341" i="16"/>
  <c r="O25" i="11"/>
  <c r="M39" i="3"/>
  <c r="Q412" i="2"/>
  <c r="Q380" i="16"/>
  <c r="L64" i="11"/>
  <c r="Q375" i="2"/>
  <c r="Q377" i="2"/>
  <c r="Q376" i="2"/>
  <c r="S679" i="2"/>
  <c r="O64" i="3"/>
  <c r="S679" i="16"/>
  <c r="N50" i="11"/>
  <c r="M88" i="3"/>
  <c r="Q945" i="16"/>
  <c r="L35" i="11"/>
  <c r="Q938" i="2"/>
  <c r="N99" i="11"/>
  <c r="O54" i="3"/>
  <c r="S562" i="2"/>
  <c r="S563" i="2" s="1"/>
  <c r="S555" i="16"/>
  <c r="P405" i="16"/>
  <c r="P411" i="16"/>
  <c r="P417" i="16"/>
  <c r="P423" i="16"/>
  <c r="P406" i="16"/>
  <c r="P412" i="16"/>
  <c r="P418" i="16"/>
  <c r="P424" i="16"/>
  <c r="P408" i="16"/>
  <c r="P414" i="16"/>
  <c r="P420" i="16"/>
  <c r="P409" i="16"/>
  <c r="P421" i="16"/>
  <c r="P410" i="16"/>
  <c r="P422" i="16"/>
  <c r="P413" i="16"/>
  <c r="P403" i="16"/>
  <c r="P415" i="16"/>
  <c r="P404" i="16"/>
  <c r="P407" i="16"/>
  <c r="P416" i="16"/>
  <c r="P419" i="16"/>
  <c r="M76" i="3"/>
  <c r="Q800" i="2"/>
  <c r="L85" i="11"/>
  <c r="Q804" i="16"/>
  <c r="R220" i="2"/>
  <c r="R221" i="2"/>
  <c r="R219" i="2"/>
  <c r="Q400" i="2"/>
  <c r="Q402" i="2"/>
  <c r="Q398" i="2"/>
  <c r="Q399" i="2"/>
  <c r="Q401" i="2"/>
  <c r="Q405" i="2"/>
  <c r="Q403" i="2"/>
  <c r="Q404" i="2"/>
  <c r="S653" i="2"/>
  <c r="S652" i="16"/>
  <c r="N56" i="11"/>
  <c r="O60" i="3"/>
  <c r="T588" i="2"/>
  <c r="T585" i="2"/>
  <c r="T582" i="2"/>
  <c r="T583" i="2"/>
  <c r="T568" i="2"/>
  <c r="T565" i="2"/>
  <c r="T589" i="2"/>
  <c r="T586" i="2"/>
  <c r="T587" i="2"/>
  <c r="T572" i="2"/>
  <c r="T569" i="2"/>
  <c r="T566" i="2"/>
  <c r="T567" i="2"/>
  <c r="T576" i="2"/>
  <c r="T573" i="2"/>
  <c r="T570" i="2"/>
  <c r="T571" i="2"/>
  <c r="T580" i="2"/>
  <c r="T577" i="2"/>
  <c r="T574" i="2"/>
  <c r="T575" i="2"/>
  <c r="T584" i="2"/>
  <c r="T581" i="2"/>
  <c r="T578" i="2"/>
  <c r="T579" i="2"/>
  <c r="M71" i="3"/>
  <c r="Q771" i="2"/>
  <c r="Q774" i="16"/>
  <c r="L33" i="11"/>
  <c r="M87" i="3"/>
  <c r="Q929" i="2"/>
  <c r="Q936" i="16"/>
  <c r="L52" i="11"/>
  <c r="O45" i="3"/>
  <c r="S477" i="2"/>
  <c r="S461" i="16"/>
  <c r="N62" i="11"/>
  <c r="O97" i="3"/>
  <c r="N68" i="11"/>
  <c r="S1031" i="16"/>
  <c r="S1022" i="2"/>
  <c r="S307" i="16"/>
  <c r="N39" i="11"/>
  <c r="O31" i="3"/>
  <c r="S355" i="2"/>
  <c r="O70" i="3"/>
  <c r="S759" i="2"/>
  <c r="N29" i="11"/>
  <c r="S761" i="16"/>
  <c r="S645" i="16"/>
  <c r="N49" i="11"/>
  <c r="O59" i="3"/>
  <c r="S648" i="2"/>
  <c r="M92" i="3"/>
  <c r="Q998" i="2"/>
  <c r="Q1005" i="16"/>
  <c r="L84" i="11"/>
  <c r="P282" i="16"/>
  <c r="P288" i="16"/>
  <c r="P294" i="16"/>
  <c r="P283" i="16"/>
  <c r="P289" i="16"/>
  <c r="P285" i="16"/>
  <c r="P291" i="16"/>
  <c r="P290" i="16"/>
  <c r="P292" i="16"/>
  <c r="P293" i="16"/>
  <c r="P284" i="16"/>
  <c r="P287" i="16"/>
  <c r="P286" i="16"/>
  <c r="O39" i="3"/>
  <c r="S412" i="2"/>
  <c r="S380" i="16"/>
  <c r="N64" i="11"/>
  <c r="R567" i="16"/>
  <c r="R568" i="16"/>
  <c r="R569" i="16"/>
  <c r="R566" i="16"/>
  <c r="R571" i="16"/>
  <c r="R572" i="16"/>
  <c r="R573" i="16"/>
  <c r="R570" i="16"/>
  <c r="R564" i="16"/>
  <c r="R586" i="16"/>
  <c r="R575" i="16"/>
  <c r="R576" i="16"/>
  <c r="R577" i="16"/>
  <c r="R574" i="16"/>
  <c r="R565" i="16"/>
  <c r="R579" i="16"/>
  <c r="R580" i="16"/>
  <c r="R581" i="16"/>
  <c r="R578" i="16"/>
  <c r="R563" i="16"/>
  <c r="R562" i="16"/>
  <c r="R583" i="16"/>
  <c r="R584" i="16"/>
  <c r="R585" i="16"/>
  <c r="R582" i="16"/>
  <c r="M25" i="11"/>
  <c r="R341" i="16"/>
  <c r="R374" i="2"/>
  <c r="P385" i="16"/>
  <c r="P387" i="16"/>
  <c r="P386" i="16"/>
  <c r="P511" i="16"/>
  <c r="P512" i="16"/>
  <c r="P513" i="16"/>
  <c r="P514" i="16"/>
  <c r="P515" i="16"/>
  <c r="P516" i="16"/>
  <c r="P1048" i="16"/>
  <c r="P1049" i="16"/>
  <c r="P1050" i="16"/>
  <c r="P436" i="2"/>
  <c r="P442" i="2"/>
  <c r="P446" i="2"/>
  <c r="P450" i="2"/>
  <c r="P454" i="2"/>
  <c r="P438" i="2"/>
  <c r="P451" i="2"/>
  <c r="P441" i="2"/>
  <c r="P440" i="2"/>
  <c r="P447" i="2"/>
  <c r="P437" i="2"/>
  <c r="P439" i="2"/>
  <c r="P453" i="2"/>
  <c r="P452" i="2"/>
  <c r="P435" i="2"/>
  <c r="P449" i="2"/>
  <c r="P448" i="2"/>
  <c r="P455" i="2"/>
  <c r="P444" i="2"/>
  <c r="P443" i="2"/>
  <c r="P456" i="2"/>
  <c r="P445" i="2"/>
  <c r="P541" i="2"/>
  <c r="P543" i="2"/>
  <c r="P552" i="2"/>
  <c r="P544" i="2"/>
  <c r="P553" i="2"/>
  <c r="P547" i="2"/>
  <c r="P555" i="2"/>
  <c r="P548" i="2"/>
  <c r="P556" i="2"/>
  <c r="P540" i="2"/>
  <c r="P549" i="2"/>
  <c r="P551" i="2"/>
  <c r="P546" i="2"/>
  <c r="P550" i="2"/>
  <c r="P545" i="2"/>
  <c r="P542" i="2"/>
  <c r="P554" i="2"/>
  <c r="R397" i="2"/>
  <c r="M38" i="11"/>
  <c r="R365" i="16"/>
  <c r="Q55" i="3"/>
  <c r="U564" i="2"/>
  <c r="U561" i="16"/>
  <c r="P76" i="11"/>
  <c r="O87" i="3"/>
  <c r="S929" i="2"/>
  <c r="S936" i="16"/>
  <c r="N52" i="11"/>
  <c r="O41" i="3"/>
  <c r="S388" i="16"/>
  <c r="S420" i="2"/>
  <c r="N45" i="11"/>
  <c r="M101" i="3"/>
  <c r="Q1035" i="2"/>
  <c r="Q1044" i="16"/>
  <c r="L72" i="11"/>
  <c r="M31" i="3"/>
  <c r="Q355" i="2"/>
  <c r="L39" i="11"/>
  <c r="Q307" i="16"/>
  <c r="K2" i="11"/>
  <c r="M79" i="3"/>
  <c r="Q819" i="2"/>
  <c r="Q820" i="2" s="1"/>
  <c r="Q823" i="16"/>
  <c r="Q824" i="16" s="1"/>
  <c r="L71" i="11"/>
  <c r="S369" i="16"/>
  <c r="S368" i="16"/>
  <c r="S373" i="16"/>
  <c r="S372" i="16"/>
  <c r="S366" i="16"/>
  <c r="S371" i="16"/>
  <c r="S370" i="16"/>
  <c r="S367" i="16"/>
  <c r="P646" i="16"/>
  <c r="P647" i="16"/>
  <c r="P648" i="16"/>
  <c r="P649" i="16"/>
  <c r="P650" i="16"/>
  <c r="P651" i="16"/>
  <c r="S43" i="3"/>
  <c r="W457" i="2"/>
  <c r="W425" i="16"/>
  <c r="O92" i="3"/>
  <c r="S998" i="2"/>
  <c r="N84" i="11"/>
  <c r="S1005" i="16"/>
  <c r="Q281" i="16"/>
  <c r="L30" i="11"/>
  <c r="M27" i="3"/>
  <c r="Q227" i="2"/>
  <c r="R576" i="2"/>
  <c r="R573" i="2"/>
  <c r="R570" i="2"/>
  <c r="R571" i="2"/>
  <c r="R580" i="2"/>
  <c r="R577" i="2"/>
  <c r="R574" i="2"/>
  <c r="R575" i="2"/>
  <c r="R569" i="2"/>
  <c r="R584" i="2"/>
  <c r="R581" i="2"/>
  <c r="R578" i="2"/>
  <c r="R579" i="2"/>
  <c r="R566" i="2"/>
  <c r="R588" i="2"/>
  <c r="R585" i="2"/>
  <c r="R582" i="2"/>
  <c r="R583" i="2"/>
  <c r="R568" i="2"/>
  <c r="R565" i="2"/>
  <c r="R589" i="2"/>
  <c r="R586" i="2"/>
  <c r="R587" i="2"/>
  <c r="R572" i="2"/>
  <c r="R567" i="2"/>
  <c r="P418" i="2"/>
  <c r="P417" i="2"/>
  <c r="P419" i="2"/>
  <c r="P523" i="2"/>
  <c r="P526" i="2"/>
  <c r="P525" i="2"/>
  <c r="P524" i="2"/>
  <c r="P527" i="2"/>
  <c r="O88" i="3"/>
  <c r="S938" i="2"/>
  <c r="S945" i="16"/>
  <c r="N35" i="11"/>
  <c r="M102" i="3"/>
  <c r="Q1038" i="2"/>
  <c r="L94" i="11"/>
  <c r="Q1047" i="16"/>
  <c r="P557" i="16"/>
  <c r="P558" i="16"/>
  <c r="P559" i="16"/>
  <c r="P560" i="16"/>
  <c r="P556" i="16"/>
  <c r="M42" i="3"/>
  <c r="Q434" i="2"/>
  <c r="Q402" i="16"/>
  <c r="L63" i="11"/>
  <c r="T221" i="2"/>
  <c r="T219" i="2"/>
  <c r="T220" i="2"/>
  <c r="M51" i="3"/>
  <c r="Q539" i="2"/>
  <c r="Q532" i="16"/>
  <c r="L55" i="11"/>
  <c r="P653" i="16"/>
  <c r="P659" i="16"/>
  <c r="P654" i="16"/>
  <c r="P660" i="16"/>
  <c r="P655" i="16"/>
  <c r="P661" i="16"/>
  <c r="P656" i="16"/>
  <c r="P662" i="16"/>
  <c r="P658" i="16"/>
  <c r="P663" i="16"/>
  <c r="P664" i="16"/>
  <c r="P657" i="16"/>
  <c r="O71" i="3"/>
  <c r="S771" i="2"/>
  <c r="S774" i="16"/>
  <c r="N33" i="11"/>
  <c r="P931" i="2"/>
  <c r="P937" i="2"/>
  <c r="P932" i="2"/>
  <c r="P933" i="2"/>
  <c r="P934" i="2"/>
  <c r="P930" i="2"/>
  <c r="P935" i="2"/>
  <c r="P936" i="2"/>
  <c r="P462" i="16"/>
  <c r="P463" i="16"/>
  <c r="P465" i="16"/>
  <c r="P464" i="16"/>
  <c r="P1032" i="16"/>
  <c r="P1033" i="16"/>
  <c r="P1034" i="16"/>
  <c r="P1035" i="16"/>
  <c r="O101" i="3"/>
  <c r="S1035" i="2"/>
  <c r="N72" i="11"/>
  <c r="S1044" i="16"/>
  <c r="P360" i="2"/>
  <c r="P363" i="2"/>
  <c r="P365" i="2"/>
  <c r="P366" i="2"/>
  <c r="P368" i="2"/>
  <c r="P356" i="2"/>
  <c r="P359" i="2"/>
  <c r="P357" i="2"/>
  <c r="P362" i="2"/>
  <c r="P364" i="2"/>
  <c r="P358" i="2"/>
  <c r="P361" i="2"/>
  <c r="P367" i="2"/>
  <c r="P767" i="16"/>
  <c r="P762" i="16"/>
  <c r="P768" i="16"/>
  <c r="P763" i="16"/>
  <c r="P769" i="16"/>
  <c r="P764" i="16"/>
  <c r="P770" i="16"/>
  <c r="P765" i="16"/>
  <c r="P766" i="16"/>
  <c r="P771" i="16"/>
  <c r="P772" i="16"/>
  <c r="V438" i="16"/>
  <c r="V442" i="16"/>
  <c r="V428" i="16"/>
  <c r="V441" i="16"/>
  <c r="V427" i="16"/>
  <c r="V429" i="16"/>
  <c r="V434" i="16"/>
  <c r="V439" i="16"/>
  <c r="V437" i="16"/>
  <c r="V432" i="16"/>
  <c r="V444" i="16"/>
  <c r="V443" i="16"/>
  <c r="V426" i="16"/>
  <c r="V431" i="16"/>
  <c r="V436" i="16"/>
  <c r="V433" i="16"/>
  <c r="V430" i="16"/>
  <c r="V435" i="16"/>
  <c r="V440" i="16"/>
  <c r="P1007" i="16"/>
  <c r="P1006" i="16"/>
  <c r="P1008" i="16"/>
  <c r="P1009" i="16"/>
  <c r="O27" i="3"/>
  <c r="S227" i="2"/>
  <c r="N30" i="11"/>
  <c r="S281" i="16"/>
  <c r="P383" i="16"/>
  <c r="P381" i="16"/>
  <c r="P382" i="16"/>
  <c r="M40" i="3"/>
  <c r="Q416" i="2"/>
  <c r="Q384" i="16"/>
  <c r="L43" i="11"/>
  <c r="M48" i="3"/>
  <c r="Q522" i="2"/>
  <c r="Q510" i="16"/>
  <c r="L73" i="11"/>
  <c r="P682" i="16"/>
  <c r="P683" i="16"/>
  <c r="P684" i="16"/>
  <c r="P680" i="16"/>
  <c r="P681" i="16"/>
  <c r="O76" i="3"/>
  <c r="S800" i="2"/>
  <c r="S804" i="16"/>
  <c r="N85" i="11"/>
  <c r="T925" i="16"/>
  <c r="T924" i="16"/>
  <c r="U218" i="2"/>
  <c r="P19" i="11"/>
  <c r="U268" i="16"/>
  <c r="Q25" i="3"/>
  <c r="P656" i="2"/>
  <c r="P657" i="2"/>
  <c r="P658" i="2"/>
  <c r="P661" i="2"/>
  <c r="P654" i="2"/>
  <c r="P662" i="2"/>
  <c r="P665" i="2"/>
  <c r="P655" i="2"/>
  <c r="P664" i="2"/>
  <c r="P663" i="2"/>
  <c r="P659" i="2"/>
  <c r="P660" i="2"/>
  <c r="P941" i="16"/>
  <c r="P942" i="16"/>
  <c r="P940" i="16"/>
  <c r="P937" i="16"/>
  <c r="P943" i="16"/>
  <c r="P939" i="16"/>
  <c r="P938" i="16"/>
  <c r="P944" i="16"/>
  <c r="P394" i="16"/>
  <c r="P400" i="16"/>
  <c r="P389" i="16"/>
  <c r="P395" i="16"/>
  <c r="P401" i="16"/>
  <c r="P391" i="16"/>
  <c r="P397" i="16"/>
  <c r="P398" i="16"/>
  <c r="P399" i="16"/>
  <c r="P390" i="16"/>
  <c r="P392" i="16"/>
  <c r="P393" i="16"/>
  <c r="P396" i="16"/>
  <c r="P1023" i="2"/>
  <c r="P1026" i="2"/>
  <c r="P1024" i="2"/>
  <c r="P1025" i="2"/>
  <c r="P313" i="16"/>
  <c r="P319" i="16"/>
  <c r="P308" i="16"/>
  <c r="P314" i="16"/>
  <c r="P320" i="16"/>
  <c r="P310" i="16"/>
  <c r="P316" i="16"/>
  <c r="P309" i="16"/>
  <c r="P311" i="16"/>
  <c r="P312" i="16"/>
  <c r="P315" i="16"/>
  <c r="P318" i="16"/>
  <c r="P317" i="16"/>
  <c r="P764" i="2"/>
  <c r="P766" i="2"/>
  <c r="P767" i="2"/>
  <c r="P760" i="2"/>
  <c r="P768" i="2"/>
  <c r="P770" i="2"/>
  <c r="P762" i="2"/>
  <c r="P763" i="2"/>
  <c r="P761" i="2"/>
  <c r="P765" i="2"/>
  <c r="P769" i="2"/>
  <c r="O79" i="3"/>
  <c r="S819" i="2"/>
  <c r="S820" i="2" s="1"/>
  <c r="S823" i="16"/>
  <c r="S824" i="16" s="1"/>
  <c r="N71" i="11"/>
  <c r="R925" i="16"/>
  <c r="R924" i="16"/>
  <c r="S404" i="2"/>
  <c r="S398" i="2"/>
  <c r="S401" i="2"/>
  <c r="S400" i="2"/>
  <c r="S399" i="2"/>
  <c r="S402" i="2"/>
  <c r="S403" i="2"/>
  <c r="S405" i="2"/>
  <c r="P649" i="2"/>
  <c r="P651" i="2"/>
  <c r="P652" i="2"/>
  <c r="P650" i="2"/>
  <c r="V460" i="2"/>
  <c r="V459" i="2"/>
  <c r="V458" i="2"/>
  <c r="S342" i="16"/>
  <c r="S343" i="16"/>
  <c r="S344" i="16"/>
  <c r="P236" i="2"/>
  <c r="P230" i="2"/>
  <c r="P232" i="2"/>
  <c r="P231" i="2"/>
  <c r="P240" i="2"/>
  <c r="P234" i="2"/>
  <c r="P235" i="2"/>
  <c r="P229" i="2"/>
  <c r="P238" i="2"/>
  <c r="P239" i="2"/>
  <c r="P233" i="2"/>
  <c r="P228" i="2"/>
  <c r="P237" i="2"/>
  <c r="P241" i="2"/>
  <c r="S416" i="2"/>
  <c r="S384" i="16"/>
  <c r="N43" i="11"/>
  <c r="O40" i="3"/>
  <c r="N73" i="11"/>
  <c r="O48" i="3"/>
  <c r="S522" i="2"/>
  <c r="S510" i="16"/>
  <c r="P680" i="2"/>
  <c r="P682" i="2"/>
  <c r="P683" i="2"/>
  <c r="P684" i="2"/>
  <c r="P681" i="2"/>
  <c r="P950" i="16"/>
  <c r="P956" i="16"/>
  <c r="P962" i="16"/>
  <c r="P968" i="16"/>
  <c r="P974" i="16"/>
  <c r="P980" i="16"/>
  <c r="P986" i="16"/>
  <c r="P948" i="16"/>
  <c r="P966" i="16"/>
  <c r="P984" i="16"/>
  <c r="P955" i="16"/>
  <c r="P973" i="16"/>
  <c r="P951" i="16"/>
  <c r="P957" i="16"/>
  <c r="P963" i="16"/>
  <c r="P969" i="16"/>
  <c r="P975" i="16"/>
  <c r="P981" i="16"/>
  <c r="P949" i="16"/>
  <c r="P967" i="16"/>
  <c r="P985" i="16"/>
  <c r="P946" i="16"/>
  <c r="P952" i="16"/>
  <c r="P958" i="16"/>
  <c r="P964" i="16"/>
  <c r="P970" i="16"/>
  <c r="P976" i="16"/>
  <c r="P982" i="16"/>
  <c r="P954" i="16"/>
  <c r="P972" i="16"/>
  <c r="P947" i="16"/>
  <c r="P953" i="16"/>
  <c r="P959" i="16"/>
  <c r="P965" i="16"/>
  <c r="P971" i="16"/>
  <c r="P977" i="16"/>
  <c r="P983" i="16"/>
  <c r="P960" i="16"/>
  <c r="P978" i="16"/>
  <c r="P961" i="16"/>
  <c r="P979" i="16"/>
  <c r="O102" i="3"/>
  <c r="N94" i="11"/>
  <c r="S1047" i="16"/>
  <c r="S1038" i="2"/>
  <c r="M54" i="3"/>
  <c r="Q562" i="2"/>
  <c r="Q563" i="2" s="1"/>
  <c r="Q555" i="16"/>
  <c r="L99" i="11"/>
  <c r="O42" i="3"/>
  <c r="S434" i="2"/>
  <c r="S402" i="16"/>
  <c r="N63" i="11"/>
  <c r="P808" i="16"/>
  <c r="P806" i="16"/>
  <c r="P807" i="16"/>
  <c r="P809" i="16"/>
  <c r="P810" i="16"/>
  <c r="P812" i="16"/>
  <c r="P805" i="16"/>
  <c r="P811" i="16"/>
  <c r="P813" i="16"/>
  <c r="R271" i="16"/>
  <c r="R275" i="16"/>
  <c r="R269" i="16"/>
  <c r="R273" i="16"/>
  <c r="R272" i="16"/>
  <c r="R270" i="16"/>
  <c r="R274" i="16"/>
  <c r="T917" i="2"/>
  <c r="T918" i="2"/>
  <c r="T275" i="16"/>
  <c r="T272" i="16"/>
  <c r="T269" i="16"/>
  <c r="T270" i="16"/>
  <c r="T273" i="16"/>
  <c r="T274" i="16"/>
  <c r="T271" i="16"/>
  <c r="O51" i="3"/>
  <c r="S539" i="2"/>
  <c r="S532" i="16"/>
  <c r="N55" i="11"/>
  <c r="M60" i="3"/>
  <c r="Q653" i="2"/>
  <c r="Q652" i="16"/>
  <c r="L56" i="11"/>
  <c r="P778" i="16"/>
  <c r="P784" i="16"/>
  <c r="P790" i="16"/>
  <c r="P779" i="16"/>
  <c r="P785" i="16"/>
  <c r="P791" i="16"/>
  <c r="P780" i="16"/>
  <c r="P786" i="16"/>
  <c r="P792" i="16"/>
  <c r="P775" i="16"/>
  <c r="P781" i="16"/>
  <c r="P787" i="16"/>
  <c r="P776" i="16"/>
  <c r="P788" i="16"/>
  <c r="P777" i="16"/>
  <c r="P782" i="16"/>
  <c r="P783" i="16"/>
  <c r="P789" i="16"/>
  <c r="P423" i="2"/>
  <c r="P424" i="2"/>
  <c r="P428" i="2"/>
  <c r="P432" i="2"/>
  <c r="P426" i="2"/>
  <c r="P433" i="2"/>
  <c r="P427" i="2"/>
  <c r="P422" i="2"/>
  <c r="P429" i="2"/>
  <c r="P421" i="2"/>
  <c r="P430" i="2"/>
  <c r="P425" i="2"/>
  <c r="P431" i="2"/>
  <c r="P478" i="2"/>
  <c r="P479" i="2"/>
  <c r="P480" i="2"/>
  <c r="P481" i="2"/>
  <c r="M97" i="3"/>
  <c r="Q1022" i="2"/>
  <c r="Q1031" i="16"/>
  <c r="L68" i="11"/>
  <c r="P1045" i="16"/>
  <c r="P1046" i="16"/>
  <c r="R917" i="2"/>
  <c r="R918" i="2"/>
  <c r="AB82" i="3"/>
  <c r="AF833" i="2"/>
  <c r="AA90" i="11"/>
  <c r="P37" i="3"/>
  <c r="T397" i="2"/>
  <c r="T365" i="16"/>
  <c r="O38" i="11"/>
  <c r="M59" i="3"/>
  <c r="Q648" i="2"/>
  <c r="Q645" i="16"/>
  <c r="L49" i="11"/>
  <c r="P999" i="2"/>
  <c r="P1002" i="2"/>
  <c r="P1000" i="2"/>
  <c r="P1001" i="2"/>
  <c r="S376" i="2"/>
  <c r="S375" i="2"/>
  <c r="S377" i="2"/>
  <c r="P413" i="2"/>
  <c r="P414" i="2"/>
  <c r="P415" i="2"/>
  <c r="Q342" i="16"/>
  <c r="Q343" i="16"/>
  <c r="Q344" i="16"/>
  <c r="M64" i="3"/>
  <c r="Q679" i="2"/>
  <c r="Q679" i="16"/>
  <c r="L50" i="11"/>
  <c r="P939" i="2"/>
  <c r="P942" i="2"/>
  <c r="P950" i="2"/>
  <c r="P958" i="2"/>
  <c r="P966" i="2"/>
  <c r="P974" i="2"/>
  <c r="P944" i="2"/>
  <c r="P952" i="2"/>
  <c r="P960" i="2"/>
  <c r="P968" i="2"/>
  <c r="P976" i="2"/>
  <c r="P945" i="2"/>
  <c r="P953" i="2"/>
  <c r="P961" i="2"/>
  <c r="P969" i="2"/>
  <c r="P977" i="2"/>
  <c r="P946" i="2"/>
  <c r="P954" i="2"/>
  <c r="P962" i="2"/>
  <c r="P970" i="2"/>
  <c r="P978" i="2"/>
  <c r="P957" i="2"/>
  <c r="P940" i="2"/>
  <c r="P964" i="2"/>
  <c r="P941" i="2"/>
  <c r="P965" i="2"/>
  <c r="P948" i="2"/>
  <c r="P972" i="2"/>
  <c r="P949" i="2"/>
  <c r="P956" i="2"/>
  <c r="P973" i="2"/>
  <c r="P959" i="2"/>
  <c r="P979" i="2"/>
  <c r="P955" i="2"/>
  <c r="P975" i="2"/>
  <c r="P943" i="2"/>
  <c r="P971" i="2"/>
  <c r="P947" i="2"/>
  <c r="P967" i="2"/>
  <c r="P963" i="2"/>
  <c r="P951" i="2"/>
  <c r="P1041" i="2"/>
  <c r="P1040" i="2"/>
  <c r="P1039" i="2"/>
  <c r="P801" i="2"/>
  <c r="P803" i="2"/>
  <c r="P804" i="2"/>
  <c r="P807" i="2"/>
  <c r="P808" i="2"/>
  <c r="P802" i="2"/>
  <c r="P805" i="2"/>
  <c r="P806" i="2"/>
  <c r="P809" i="2"/>
  <c r="Q85" i="3"/>
  <c r="P69" i="11"/>
  <c r="U916" i="2"/>
  <c r="U923" i="16"/>
  <c r="P537" i="16"/>
  <c r="P543" i="16"/>
  <c r="P549" i="16"/>
  <c r="P538" i="16"/>
  <c r="P544" i="16"/>
  <c r="P533" i="16"/>
  <c r="P539" i="16"/>
  <c r="P545" i="16"/>
  <c r="P534" i="16"/>
  <c r="P540" i="16"/>
  <c r="P546" i="16"/>
  <c r="P548" i="16"/>
  <c r="P547" i="16"/>
  <c r="P535" i="16"/>
  <c r="P536" i="16"/>
  <c r="P542" i="16"/>
  <c r="P541" i="16"/>
  <c r="Q367" i="16"/>
  <c r="Q373" i="16"/>
  <c r="Q368" i="16"/>
  <c r="Q370" i="16"/>
  <c r="Q369" i="16"/>
  <c r="Q371" i="16"/>
  <c r="Q372" i="16"/>
  <c r="Q366" i="16"/>
  <c r="T569" i="16"/>
  <c r="T566" i="16"/>
  <c r="T563" i="16"/>
  <c r="T564" i="16"/>
  <c r="T573" i="16"/>
  <c r="T570" i="16"/>
  <c r="T567" i="16"/>
  <c r="T568" i="16"/>
  <c r="T577" i="16"/>
  <c r="T574" i="16"/>
  <c r="T571" i="16"/>
  <c r="T572" i="16"/>
  <c r="T565" i="16"/>
  <c r="T586" i="16"/>
  <c r="T581" i="16"/>
  <c r="T578" i="16"/>
  <c r="T575" i="16"/>
  <c r="T576" i="16"/>
  <c r="T562" i="16"/>
  <c r="T584" i="16"/>
  <c r="T585" i="16"/>
  <c r="T582" i="16"/>
  <c r="T579" i="16"/>
  <c r="T580" i="16"/>
  <c r="T583" i="16"/>
  <c r="P773" i="2"/>
  <c r="P779" i="2"/>
  <c r="P785" i="2"/>
  <c r="P774" i="2"/>
  <c r="P780" i="2"/>
  <c r="P786" i="2"/>
  <c r="P775" i="2"/>
  <c r="P781" i="2"/>
  <c r="P787" i="2"/>
  <c r="P776" i="2"/>
  <c r="P782" i="2"/>
  <c r="P788" i="2"/>
  <c r="P783" i="2"/>
  <c r="P784" i="2"/>
  <c r="P789" i="2"/>
  <c r="P772" i="2"/>
  <c r="P777" i="2"/>
  <c r="P778" i="2"/>
  <c r="M41" i="3"/>
  <c r="Q420" i="2"/>
  <c r="Q388" i="16"/>
  <c r="L45" i="11"/>
  <c r="M45" i="3"/>
  <c r="Q477" i="2"/>
  <c r="Q461" i="16"/>
  <c r="L62" i="11"/>
  <c r="Y525" i="16"/>
  <c r="Y529" i="16"/>
  <c r="Y526" i="16"/>
  <c r="Y530" i="16"/>
  <c r="Y523" i="16"/>
  <c r="Y527" i="16"/>
  <c r="Y531" i="16"/>
  <c r="Y524" i="16"/>
  <c r="Y528" i="16"/>
  <c r="Y537" i="2"/>
  <c r="Y534" i="2"/>
  <c r="Y538" i="2"/>
  <c r="Y535" i="2"/>
  <c r="Y536" i="2"/>
  <c r="V50" i="3"/>
  <c r="Z533" i="2"/>
  <c r="U48" i="11"/>
  <c r="P40" i="11" l="1"/>
  <c r="Q58" i="3"/>
  <c r="U604" i="2"/>
  <c r="U601" i="16"/>
  <c r="V678" i="16"/>
  <c r="V678" i="2"/>
  <c r="R63" i="3"/>
  <c r="Q79" i="11"/>
  <c r="R631" i="16"/>
  <c r="R620" i="16"/>
  <c r="R609" i="16"/>
  <c r="R611" i="16"/>
  <c r="R605" i="16"/>
  <c r="R630" i="16"/>
  <c r="R604" i="16"/>
  <c r="R637" i="16"/>
  <c r="R626" i="16"/>
  <c r="R615" i="16"/>
  <c r="R623" i="16"/>
  <c r="R617" i="16"/>
  <c r="R642" i="16"/>
  <c r="R640" i="16"/>
  <c r="R607" i="16"/>
  <c r="R643" i="16"/>
  <c r="R632" i="16"/>
  <c r="R621" i="16"/>
  <c r="R635" i="16"/>
  <c r="R629" i="16"/>
  <c r="R616" i="16"/>
  <c r="R610" i="16"/>
  <c r="R613" i="16"/>
  <c r="R602" i="16"/>
  <c r="R638" i="16"/>
  <c r="R627" i="16"/>
  <c r="R612" i="16"/>
  <c r="R641" i="16"/>
  <c r="R622" i="16"/>
  <c r="R614" i="16"/>
  <c r="R603" i="16"/>
  <c r="R636" i="16"/>
  <c r="R618" i="16"/>
  <c r="R619" i="16"/>
  <c r="R608" i="16"/>
  <c r="R644" i="16"/>
  <c r="R633" i="16"/>
  <c r="R624" i="16"/>
  <c r="R606" i="16"/>
  <c r="R628" i="16"/>
  <c r="R625" i="16"/>
  <c r="R639" i="16"/>
  <c r="R634" i="16"/>
  <c r="R639" i="2"/>
  <c r="R617" i="2"/>
  <c r="R615" i="2"/>
  <c r="R644" i="2"/>
  <c r="R628" i="2"/>
  <c r="R635" i="2"/>
  <c r="R633" i="2"/>
  <c r="R618" i="2"/>
  <c r="R629" i="2"/>
  <c r="R608" i="2"/>
  <c r="R647" i="2"/>
  <c r="R610" i="2"/>
  <c r="R619" i="2"/>
  <c r="R614" i="2"/>
  <c r="R624" i="2"/>
  <c r="R622" i="2"/>
  <c r="R642" i="2"/>
  <c r="R626" i="2"/>
  <c r="R640" i="2"/>
  <c r="R632" i="2"/>
  <c r="R634" i="2"/>
  <c r="R638" i="2"/>
  <c r="R631" i="2"/>
  <c r="R609" i="2"/>
  <c r="R646" i="2"/>
  <c r="R623" i="2"/>
  <c r="R620" i="2"/>
  <c r="R636" i="2"/>
  <c r="R625" i="2"/>
  <c r="R616" i="2"/>
  <c r="R641" i="2"/>
  <c r="R606" i="2"/>
  <c r="R613" i="2"/>
  <c r="R605" i="2"/>
  <c r="R621" i="2"/>
  <c r="R611" i="2"/>
  <c r="R607" i="2"/>
  <c r="R627" i="2"/>
  <c r="R630" i="2"/>
  <c r="R645" i="2"/>
  <c r="R637" i="2"/>
  <c r="R612" i="2"/>
  <c r="R643" i="2"/>
  <c r="T617" i="16"/>
  <c r="T612" i="16"/>
  <c r="T607" i="16"/>
  <c r="T643" i="16"/>
  <c r="T615" i="16"/>
  <c r="T644" i="16"/>
  <c r="T610" i="16"/>
  <c r="T637" i="16"/>
  <c r="T623" i="16"/>
  <c r="T618" i="16"/>
  <c r="T613" i="16"/>
  <c r="T602" i="16"/>
  <c r="T627" i="16"/>
  <c r="T609" i="16"/>
  <c r="T616" i="16"/>
  <c r="T629" i="16"/>
  <c r="T624" i="16"/>
  <c r="T619" i="16"/>
  <c r="T614" i="16"/>
  <c r="T639" i="16"/>
  <c r="T621" i="16"/>
  <c r="T634" i="16"/>
  <c r="T635" i="16"/>
  <c r="T630" i="16"/>
  <c r="T625" i="16"/>
  <c r="T626" i="16"/>
  <c r="T608" i="16"/>
  <c r="T633" i="16"/>
  <c r="T622" i="16"/>
  <c r="T611" i="16"/>
  <c r="T606" i="16"/>
  <c r="T642" i="16"/>
  <c r="T603" i="16"/>
  <c r="T640" i="16"/>
  <c r="T605" i="16"/>
  <c r="T641" i="16"/>
  <c r="T636" i="16"/>
  <c r="T631" i="16"/>
  <c r="T638" i="16"/>
  <c r="T620" i="16"/>
  <c r="T604" i="16"/>
  <c r="T628" i="16"/>
  <c r="T632" i="16"/>
  <c r="T619" i="2"/>
  <c r="T644" i="2"/>
  <c r="T635" i="2"/>
  <c r="T630" i="2"/>
  <c r="T622" i="2"/>
  <c r="T637" i="2"/>
  <c r="T611" i="2"/>
  <c r="T631" i="2"/>
  <c r="T627" i="2"/>
  <c r="T639" i="2"/>
  <c r="T629" i="2"/>
  <c r="T645" i="2"/>
  <c r="T638" i="2"/>
  <c r="T610" i="2"/>
  <c r="T606" i="2"/>
  <c r="T643" i="2"/>
  <c r="T647" i="2"/>
  <c r="T612" i="2"/>
  <c r="T605" i="2"/>
  <c r="T621" i="2"/>
  <c r="T617" i="2"/>
  <c r="T607" i="2"/>
  <c r="T616" i="2"/>
  <c r="T620" i="2"/>
  <c r="T615" i="2"/>
  <c r="T608" i="2"/>
  <c r="T626" i="2"/>
  <c r="T642" i="2"/>
  <c r="T634" i="2"/>
  <c r="T628" i="2"/>
  <c r="T636" i="2"/>
  <c r="T623" i="2"/>
  <c r="T633" i="2"/>
  <c r="T625" i="2"/>
  <c r="T618" i="2"/>
  <c r="T613" i="2"/>
  <c r="T640" i="2"/>
  <c r="T624" i="2"/>
  <c r="T632" i="2"/>
  <c r="T609" i="2"/>
  <c r="T646" i="2"/>
  <c r="T641" i="2"/>
  <c r="T614" i="2"/>
  <c r="T821" i="2"/>
  <c r="P80" i="3"/>
  <c r="T825" i="16"/>
  <c r="O53" i="11"/>
  <c r="P57" i="3"/>
  <c r="T591" i="16"/>
  <c r="T594" i="2"/>
  <c r="O47" i="11"/>
  <c r="Q829" i="16"/>
  <c r="Q831" i="16"/>
  <c r="Q832" i="16"/>
  <c r="Q830" i="16"/>
  <c r="Q827" i="16"/>
  <c r="Q834" i="16"/>
  <c r="Q833" i="16"/>
  <c r="Q826" i="16"/>
  <c r="Q828" i="16"/>
  <c r="Q742" i="2"/>
  <c r="Q754" i="2"/>
  <c r="Q752" i="2"/>
  <c r="Q746" i="2"/>
  <c r="Q755" i="2"/>
  <c r="Q748" i="2"/>
  <c r="Q750" i="2"/>
  <c r="Q747" i="2"/>
  <c r="Q753" i="2"/>
  <c r="Q741" i="2"/>
  <c r="Q743" i="2"/>
  <c r="Q749" i="2"/>
  <c r="Q744" i="2"/>
  <c r="Q751" i="2"/>
  <c r="Q745" i="2"/>
  <c r="Q756" i="2"/>
  <c r="Q757" i="2"/>
  <c r="R530" i="2"/>
  <c r="R531" i="2"/>
  <c r="R532" i="2"/>
  <c r="R529" i="2"/>
  <c r="Q602" i="2"/>
  <c r="Q601" i="2"/>
  <c r="Q598" i="2"/>
  <c r="Q600" i="2"/>
  <c r="Q595" i="2"/>
  <c r="Q603" i="2"/>
  <c r="Q597" i="2"/>
  <c r="Q599" i="2"/>
  <c r="Q596" i="2"/>
  <c r="Q1060" i="16"/>
  <c r="Q1059" i="16"/>
  <c r="Q1057" i="16"/>
  <c r="Q1058" i="16"/>
  <c r="Q1061" i="16"/>
  <c r="Q1062" i="16"/>
  <c r="Q1055" i="16"/>
  <c r="Q1056" i="16"/>
  <c r="T675" i="2"/>
  <c r="T670" i="2"/>
  <c r="T669" i="2"/>
  <c r="T672" i="2"/>
  <c r="T673" i="2"/>
  <c r="T676" i="2"/>
  <c r="T674" i="2"/>
  <c r="T671" i="2"/>
  <c r="T677" i="2"/>
  <c r="S742" i="2"/>
  <c r="S751" i="2"/>
  <c r="S754" i="2"/>
  <c r="S743" i="2"/>
  <c r="S741" i="2"/>
  <c r="S746" i="2"/>
  <c r="S755" i="2"/>
  <c r="S747" i="2"/>
  <c r="S745" i="2"/>
  <c r="S750" i="2"/>
  <c r="S744" i="2"/>
  <c r="S749" i="2"/>
  <c r="S748" i="2"/>
  <c r="S757" i="2"/>
  <c r="S756" i="2"/>
  <c r="S753" i="2"/>
  <c r="S752" i="2"/>
  <c r="T531" i="2"/>
  <c r="T532" i="2"/>
  <c r="T529" i="2"/>
  <c r="T530" i="2"/>
  <c r="Q1029" i="2"/>
  <c r="Q1030" i="2"/>
  <c r="Q1028" i="2"/>
  <c r="Q74" i="3"/>
  <c r="U796" i="2"/>
  <c r="U797" i="2" s="1"/>
  <c r="U800" i="16"/>
  <c r="U801" i="16" s="1"/>
  <c r="P78" i="11"/>
  <c r="S822" i="2"/>
  <c r="S830" i="2"/>
  <c r="S824" i="2"/>
  <c r="S828" i="2"/>
  <c r="S825" i="2"/>
  <c r="S827" i="2"/>
  <c r="S831" i="2"/>
  <c r="S829" i="2"/>
  <c r="S826" i="2"/>
  <c r="S823" i="2"/>
  <c r="S1057" i="16"/>
  <c r="S1061" i="16"/>
  <c r="S1056" i="16"/>
  <c r="S1062" i="16"/>
  <c r="S1058" i="16"/>
  <c r="S1059" i="16"/>
  <c r="S1055" i="16"/>
  <c r="S1060" i="16"/>
  <c r="Q825" i="2"/>
  <c r="Q827" i="2"/>
  <c r="Q824" i="2"/>
  <c r="Q830" i="2"/>
  <c r="Q831" i="2"/>
  <c r="Q826" i="2"/>
  <c r="Q828" i="2"/>
  <c r="Q823" i="2"/>
  <c r="Q829" i="2"/>
  <c r="Q822" i="2"/>
  <c r="T459" i="16"/>
  <c r="T450" i="16"/>
  <c r="T446" i="16"/>
  <c r="T455" i="16"/>
  <c r="T460" i="16"/>
  <c r="T452" i="16"/>
  <c r="T448" i="16"/>
  <c r="T454" i="16"/>
  <c r="T458" i="16"/>
  <c r="T456" i="16"/>
  <c r="T451" i="16"/>
  <c r="T447" i="16"/>
  <c r="T449" i="16"/>
  <c r="T453" i="16"/>
  <c r="T457" i="16"/>
  <c r="M54" i="11"/>
  <c r="R1054" i="16"/>
  <c r="R1045" i="2"/>
  <c r="Q920" i="2"/>
  <c r="Q921" i="2"/>
  <c r="Q927" i="2"/>
  <c r="Q924" i="2"/>
  <c r="Q928" i="2"/>
  <c r="Q923" i="2"/>
  <c r="Q926" i="2"/>
  <c r="Q925" i="2"/>
  <c r="Q922" i="2"/>
  <c r="S1030" i="2"/>
  <c r="S1028" i="2"/>
  <c r="S1029" i="2"/>
  <c r="P27" i="11"/>
  <c r="Q49" i="3"/>
  <c r="U528" i="2"/>
  <c r="U517" i="16"/>
  <c r="Q1038" i="16"/>
  <c r="Q1039" i="16"/>
  <c r="Q1037" i="16"/>
  <c r="S1048" i="2"/>
  <c r="S1047" i="2"/>
  <c r="S1049" i="2"/>
  <c r="S1054" i="2"/>
  <c r="S1050" i="2"/>
  <c r="S1053" i="2"/>
  <c r="S1051" i="2"/>
  <c r="S1046" i="2"/>
  <c r="S1052" i="2"/>
  <c r="R821" i="2"/>
  <c r="R825" i="16"/>
  <c r="M53" i="11"/>
  <c r="T476" i="2"/>
  <c r="T471" i="2"/>
  <c r="T463" i="2"/>
  <c r="T469" i="2"/>
  <c r="T475" i="2"/>
  <c r="T473" i="2"/>
  <c r="T470" i="2"/>
  <c r="T468" i="2"/>
  <c r="T465" i="2"/>
  <c r="T462" i="2"/>
  <c r="T472" i="2"/>
  <c r="T474" i="2"/>
  <c r="T464" i="2"/>
  <c r="T466" i="2"/>
  <c r="T467" i="2"/>
  <c r="R591" i="16"/>
  <c r="M47" i="11"/>
  <c r="R594" i="2"/>
  <c r="T740" i="2"/>
  <c r="P68" i="3"/>
  <c r="T740" i="16"/>
  <c r="O34" i="11"/>
  <c r="M75" i="11"/>
  <c r="R1036" i="16"/>
  <c r="R1027" i="2"/>
  <c r="S922" i="2"/>
  <c r="S926" i="2"/>
  <c r="S928" i="2"/>
  <c r="S923" i="2"/>
  <c r="S924" i="2"/>
  <c r="S921" i="2"/>
  <c r="S927" i="2"/>
  <c r="S925" i="2"/>
  <c r="S920" i="2"/>
  <c r="S827" i="16"/>
  <c r="S834" i="16"/>
  <c r="S829" i="16"/>
  <c r="S830" i="16"/>
  <c r="S831" i="16"/>
  <c r="S826" i="16"/>
  <c r="S828" i="16"/>
  <c r="S833" i="16"/>
  <c r="S832" i="16"/>
  <c r="S595" i="2"/>
  <c r="S597" i="2"/>
  <c r="S596" i="2"/>
  <c r="S599" i="2"/>
  <c r="S601" i="2"/>
  <c r="S602" i="2"/>
  <c r="S603" i="2"/>
  <c r="S600" i="2"/>
  <c r="S598" i="2"/>
  <c r="Q757" i="16"/>
  <c r="Q748" i="16"/>
  <c r="Q752" i="16"/>
  <c r="Q746" i="16"/>
  <c r="Q755" i="16"/>
  <c r="Q742" i="16"/>
  <c r="Q753" i="16"/>
  <c r="Q744" i="16"/>
  <c r="Q758" i="16"/>
  <c r="Q754" i="16"/>
  <c r="Q759" i="16"/>
  <c r="Q743" i="16"/>
  <c r="Q745" i="16"/>
  <c r="Q747" i="16"/>
  <c r="Q749" i="16"/>
  <c r="Q756" i="16"/>
  <c r="Q751" i="16"/>
  <c r="Q741" i="16"/>
  <c r="Q750" i="16"/>
  <c r="P70" i="11"/>
  <c r="Q44" i="3"/>
  <c r="U461" i="2"/>
  <c r="U445" i="16"/>
  <c r="S1037" i="16"/>
  <c r="S1039" i="16"/>
  <c r="S1038" i="16"/>
  <c r="R473" i="2"/>
  <c r="R465" i="2"/>
  <c r="R474" i="2"/>
  <c r="R463" i="2"/>
  <c r="R469" i="2"/>
  <c r="R468" i="2"/>
  <c r="R472" i="2"/>
  <c r="R471" i="2"/>
  <c r="R467" i="2"/>
  <c r="R476" i="2"/>
  <c r="R466" i="2"/>
  <c r="R470" i="2"/>
  <c r="R475" i="2"/>
  <c r="R464" i="2"/>
  <c r="R462" i="2"/>
  <c r="S743" i="16"/>
  <c r="S748" i="16"/>
  <c r="S753" i="16"/>
  <c r="S758" i="16"/>
  <c r="S756" i="16"/>
  <c r="S742" i="16"/>
  <c r="S759" i="16"/>
  <c r="S745" i="16"/>
  <c r="S750" i="16"/>
  <c r="S747" i="16"/>
  <c r="S752" i="16"/>
  <c r="S757" i="16"/>
  <c r="S755" i="16"/>
  <c r="S741" i="16"/>
  <c r="S746" i="16"/>
  <c r="S744" i="16"/>
  <c r="S754" i="16"/>
  <c r="S751" i="16"/>
  <c r="S749" i="16"/>
  <c r="R676" i="2"/>
  <c r="R670" i="2"/>
  <c r="R669" i="2"/>
  <c r="R674" i="2"/>
  <c r="R673" i="2"/>
  <c r="R672" i="2"/>
  <c r="R671" i="2"/>
  <c r="R677" i="2"/>
  <c r="R675" i="2"/>
  <c r="S930" i="16"/>
  <c r="S935" i="16"/>
  <c r="S934" i="16"/>
  <c r="S933" i="16"/>
  <c r="S927" i="16"/>
  <c r="S932" i="16"/>
  <c r="S931" i="16"/>
  <c r="S929" i="16"/>
  <c r="S928" i="16"/>
  <c r="S595" i="16"/>
  <c r="S594" i="16"/>
  <c r="S592" i="16"/>
  <c r="S596" i="16"/>
  <c r="S597" i="16"/>
  <c r="S599" i="16"/>
  <c r="S600" i="16"/>
  <c r="S593" i="16"/>
  <c r="S598" i="16"/>
  <c r="P104" i="3"/>
  <c r="T1054" i="16"/>
  <c r="T1045" i="2"/>
  <c r="O54" i="11"/>
  <c r="R740" i="16"/>
  <c r="M34" i="11"/>
  <c r="R740" i="2"/>
  <c r="Q1053" i="2"/>
  <c r="Q1048" i="2"/>
  <c r="Q1049" i="2"/>
  <c r="Q1054" i="2"/>
  <c r="Q1052" i="2"/>
  <c r="Q1051" i="2"/>
  <c r="Q1050" i="2"/>
  <c r="Q1046" i="2"/>
  <c r="Q1047" i="2"/>
  <c r="U668" i="16"/>
  <c r="Q62" i="3"/>
  <c r="U668" i="2"/>
  <c r="P51" i="11"/>
  <c r="R919" i="2"/>
  <c r="R926" i="16"/>
  <c r="M96" i="11"/>
  <c r="P98" i="3"/>
  <c r="T1027" i="2"/>
  <c r="O75" i="11"/>
  <c r="T1036" i="16"/>
  <c r="R448" i="16"/>
  <c r="R449" i="16"/>
  <c r="R450" i="16"/>
  <c r="R457" i="16"/>
  <c r="R459" i="16"/>
  <c r="R453" i="16"/>
  <c r="R458" i="16"/>
  <c r="R447" i="16"/>
  <c r="R452" i="16"/>
  <c r="R456" i="16"/>
  <c r="R460" i="16"/>
  <c r="R455" i="16"/>
  <c r="R454" i="16"/>
  <c r="R446" i="16"/>
  <c r="R451" i="16"/>
  <c r="R670" i="16"/>
  <c r="R669" i="16"/>
  <c r="R674" i="16"/>
  <c r="R671" i="16"/>
  <c r="R677" i="16"/>
  <c r="R673" i="16"/>
  <c r="R676" i="16"/>
  <c r="R675" i="16"/>
  <c r="R672" i="16"/>
  <c r="P86" i="3"/>
  <c r="O96" i="11"/>
  <c r="T919" i="2"/>
  <c r="T926" i="16"/>
  <c r="R521" i="16"/>
  <c r="R519" i="16"/>
  <c r="R520" i="16"/>
  <c r="R518" i="16"/>
  <c r="Q593" i="16"/>
  <c r="Q600" i="16"/>
  <c r="Q596" i="16"/>
  <c r="Q597" i="16"/>
  <c r="Q598" i="16"/>
  <c r="Q594" i="16"/>
  <c r="Q592" i="16"/>
  <c r="Q595" i="16"/>
  <c r="Q599" i="16"/>
  <c r="T677" i="16"/>
  <c r="T676" i="16"/>
  <c r="T671" i="16"/>
  <c r="T670" i="16"/>
  <c r="T675" i="16"/>
  <c r="T672" i="16"/>
  <c r="T674" i="16"/>
  <c r="T669" i="16"/>
  <c r="T673" i="16"/>
  <c r="Q931" i="16"/>
  <c r="Q928" i="16"/>
  <c r="Q934" i="16"/>
  <c r="Q930" i="16"/>
  <c r="Q932" i="16"/>
  <c r="Q927" i="16"/>
  <c r="Q935" i="16"/>
  <c r="Q933" i="16"/>
  <c r="Q929" i="16"/>
  <c r="T520" i="16"/>
  <c r="T521" i="16"/>
  <c r="T518" i="16"/>
  <c r="T519" i="16"/>
  <c r="Z32" i="3"/>
  <c r="AD369" i="2"/>
  <c r="Y28" i="11"/>
  <c r="Q280" i="16"/>
  <c r="Q278" i="16"/>
  <c r="Q277" i="16"/>
  <c r="Q279" i="16"/>
  <c r="R798" i="16"/>
  <c r="R799" i="16" s="1"/>
  <c r="R795" i="2"/>
  <c r="M91" i="11"/>
  <c r="T739" i="16"/>
  <c r="P67" i="3"/>
  <c r="O26" i="11"/>
  <c r="T739" i="2"/>
  <c r="M20" i="11"/>
  <c r="R666" i="16"/>
  <c r="R667" i="16" s="1"/>
  <c r="R666" i="2"/>
  <c r="R667" i="2" s="1"/>
  <c r="Q223" i="2"/>
  <c r="Q224" i="2"/>
  <c r="Q225" i="2"/>
  <c r="Q226" i="2"/>
  <c r="S280" i="16"/>
  <c r="S277" i="16"/>
  <c r="S278" i="16"/>
  <c r="S279" i="16"/>
  <c r="M21" i="11"/>
  <c r="R276" i="16"/>
  <c r="R222" i="2"/>
  <c r="R739" i="16"/>
  <c r="M26" i="11"/>
  <c r="R739" i="2"/>
  <c r="S226" i="2"/>
  <c r="S223" i="2"/>
  <c r="S224" i="2"/>
  <c r="S225" i="2"/>
  <c r="P73" i="3"/>
  <c r="T798" i="16"/>
  <c r="T799" i="16" s="1"/>
  <c r="T795" i="2"/>
  <c r="O91" i="11"/>
  <c r="T276" i="16"/>
  <c r="O21" i="11"/>
  <c r="P26" i="3"/>
  <c r="T222" i="2"/>
  <c r="P61" i="3"/>
  <c r="T666" i="16"/>
  <c r="T667" i="16" s="1"/>
  <c r="O20" i="11"/>
  <c r="T666" i="2"/>
  <c r="T667" i="2" s="1"/>
  <c r="M57" i="11"/>
  <c r="R790" i="2"/>
  <c r="R793" i="16"/>
  <c r="Q517" i="2"/>
  <c r="Q521" i="2"/>
  <c r="Q508" i="2"/>
  <c r="Q510" i="2"/>
  <c r="Q516" i="2"/>
  <c r="Q519" i="2"/>
  <c r="Q514" i="2"/>
  <c r="Q518" i="2"/>
  <c r="Q512" i="2"/>
  <c r="Q509" i="2"/>
  <c r="Q507" i="2"/>
  <c r="Q511" i="2"/>
  <c r="Q520" i="2"/>
  <c r="Q515" i="2"/>
  <c r="Q513" i="2"/>
  <c r="P96" i="3"/>
  <c r="O95" i="11"/>
  <c r="T1016" i="2"/>
  <c r="T1025" i="16"/>
  <c r="R733" i="2"/>
  <c r="R733" i="16"/>
  <c r="M60" i="11"/>
  <c r="O74" i="11"/>
  <c r="P77" i="3"/>
  <c r="T814" i="16"/>
  <c r="T810" i="2"/>
  <c r="R1025" i="16"/>
  <c r="R1016" i="2"/>
  <c r="M95" i="11"/>
  <c r="Q816" i="16"/>
  <c r="Q815" i="16"/>
  <c r="Q817" i="16"/>
  <c r="S381" i="2"/>
  <c r="S385" i="2"/>
  <c r="S383" i="2"/>
  <c r="S386" i="2"/>
  <c r="S382" i="2"/>
  <c r="S379" i="2"/>
  <c r="S380" i="2"/>
  <c r="S384" i="2"/>
  <c r="P52" i="3"/>
  <c r="T557" i="2"/>
  <c r="T550" i="16"/>
  <c r="O44" i="11"/>
  <c r="S795" i="16"/>
  <c r="S796" i="16"/>
  <c r="S794" i="16"/>
  <c r="S797" i="16"/>
  <c r="Q815" i="2"/>
  <c r="Q817" i="2"/>
  <c r="Q816" i="2"/>
  <c r="Q818" i="2"/>
  <c r="Q502" i="16"/>
  <c r="Q499" i="16"/>
  <c r="Q501" i="16"/>
  <c r="Q493" i="16"/>
  <c r="Q508" i="16"/>
  <c r="Q505" i="16"/>
  <c r="Q494" i="16"/>
  <c r="Q503" i="16"/>
  <c r="Q506" i="16"/>
  <c r="Q500" i="16"/>
  <c r="Q497" i="16"/>
  <c r="Q495" i="16"/>
  <c r="Q504" i="16"/>
  <c r="Q507" i="16"/>
  <c r="Q496" i="16"/>
  <c r="Q509" i="16"/>
  <c r="Q498" i="16"/>
  <c r="Q990" i="16"/>
  <c r="Q988" i="16"/>
  <c r="Q989" i="16"/>
  <c r="S815" i="16"/>
  <c r="S816" i="16"/>
  <c r="S817" i="16"/>
  <c r="Q386" i="2"/>
  <c r="Q385" i="2"/>
  <c r="Q379" i="2"/>
  <c r="Q382" i="2"/>
  <c r="Q380" i="2"/>
  <c r="Q383" i="2"/>
  <c r="Q381" i="2"/>
  <c r="Q384" i="2"/>
  <c r="Q812" i="2"/>
  <c r="Q811" i="2"/>
  <c r="Q813" i="2"/>
  <c r="S822" i="16"/>
  <c r="S820" i="16"/>
  <c r="S821" i="16"/>
  <c r="S819" i="16"/>
  <c r="S791" i="2"/>
  <c r="S793" i="2"/>
  <c r="S794" i="2"/>
  <c r="S792" i="2"/>
  <c r="S504" i="16"/>
  <c r="S505" i="16"/>
  <c r="S499" i="16"/>
  <c r="S503" i="16"/>
  <c r="S506" i="16"/>
  <c r="S496" i="16"/>
  <c r="S494" i="16"/>
  <c r="S495" i="16"/>
  <c r="S497" i="16"/>
  <c r="S500" i="16"/>
  <c r="S507" i="16"/>
  <c r="S509" i="16"/>
  <c r="S502" i="16"/>
  <c r="S508" i="16"/>
  <c r="S498" i="16"/>
  <c r="S493" i="16"/>
  <c r="S501" i="16"/>
  <c r="M67" i="11"/>
  <c r="R818" i="16"/>
  <c r="R814" i="2"/>
  <c r="S812" i="2"/>
  <c r="S811" i="2"/>
  <c r="S813" i="2"/>
  <c r="M31" i="11"/>
  <c r="R345" i="16"/>
  <c r="R378" i="2"/>
  <c r="R814" i="16"/>
  <c r="M74" i="11"/>
  <c r="R810" i="2"/>
  <c r="S815" i="2"/>
  <c r="S817" i="2"/>
  <c r="S816" i="2"/>
  <c r="S818" i="2"/>
  <c r="S735" i="16"/>
  <c r="S736" i="16"/>
  <c r="S734" i="16"/>
  <c r="S737" i="16"/>
  <c r="S738" i="16"/>
  <c r="P72" i="3"/>
  <c r="T790" i="2"/>
  <c r="O57" i="11"/>
  <c r="T793" i="16"/>
  <c r="S514" i="2"/>
  <c r="S511" i="2"/>
  <c r="S519" i="2"/>
  <c r="S518" i="2"/>
  <c r="S509" i="2"/>
  <c r="S515" i="2"/>
  <c r="S512" i="2"/>
  <c r="S510" i="2"/>
  <c r="S516" i="2"/>
  <c r="S521" i="2"/>
  <c r="S517" i="2"/>
  <c r="S508" i="2"/>
  <c r="S507" i="2"/>
  <c r="S513" i="2"/>
  <c r="S520" i="2"/>
  <c r="Q797" i="16"/>
  <c r="Q794" i="16"/>
  <c r="Q796" i="16"/>
  <c r="Q795" i="16"/>
  <c r="S854" i="16"/>
  <c r="S858" i="16"/>
  <c r="S845" i="16"/>
  <c r="S860" i="16"/>
  <c r="S857" i="16"/>
  <c r="S861" i="16"/>
  <c r="S852" i="16"/>
  <c r="S848" i="16"/>
  <c r="S864" i="16"/>
  <c r="S851" i="16"/>
  <c r="S865" i="16"/>
  <c r="S844" i="16"/>
  <c r="S859" i="16"/>
  <c r="S855" i="16"/>
  <c r="S843" i="16"/>
  <c r="S850" i="16"/>
  <c r="S866" i="16"/>
  <c r="S863" i="16"/>
  <c r="S853" i="16"/>
  <c r="S842" i="16"/>
  <c r="S849" i="16"/>
  <c r="S856" i="16"/>
  <c r="S846" i="16"/>
  <c r="S862" i="16"/>
  <c r="S847" i="16"/>
  <c r="S988" i="16"/>
  <c r="S989" i="16"/>
  <c r="S990" i="16"/>
  <c r="Q835" i="2"/>
  <c r="Q858" i="2"/>
  <c r="Q842" i="2"/>
  <c r="Q846" i="2"/>
  <c r="Q850" i="2"/>
  <c r="Q845" i="2"/>
  <c r="Q848" i="2"/>
  <c r="Q843" i="2"/>
  <c r="Q838" i="2"/>
  <c r="Q841" i="2"/>
  <c r="Q844" i="2"/>
  <c r="Q837" i="2"/>
  <c r="Q840" i="2"/>
  <c r="Q859" i="2"/>
  <c r="Q854" i="2"/>
  <c r="Q857" i="2"/>
  <c r="Q836" i="2"/>
  <c r="Q855" i="2"/>
  <c r="Q852" i="2"/>
  <c r="Q839" i="2"/>
  <c r="Q853" i="2"/>
  <c r="Q851" i="2"/>
  <c r="Q849" i="2"/>
  <c r="Q847" i="2"/>
  <c r="Q856" i="2"/>
  <c r="Q734" i="16"/>
  <c r="Q735" i="16"/>
  <c r="Q738" i="16"/>
  <c r="Q736" i="16"/>
  <c r="Q737" i="16"/>
  <c r="Q983" i="2"/>
  <c r="Q982" i="2"/>
  <c r="Q981" i="2"/>
  <c r="Q1028" i="16"/>
  <c r="Q1029" i="16"/>
  <c r="Q1026" i="16"/>
  <c r="Q1030" i="16"/>
  <c r="Q1027" i="16"/>
  <c r="T378" i="2"/>
  <c r="P35" i="3"/>
  <c r="O31" i="11"/>
  <c r="T345" i="16"/>
  <c r="S737" i="2"/>
  <c r="S738" i="2"/>
  <c r="S734" i="2"/>
  <c r="S735" i="2"/>
  <c r="S736" i="2"/>
  <c r="M59" i="11"/>
  <c r="R492" i="16"/>
  <c r="R506" i="2"/>
  <c r="S838" i="2"/>
  <c r="S851" i="2"/>
  <c r="S847" i="2"/>
  <c r="S854" i="2"/>
  <c r="S836" i="2"/>
  <c r="S859" i="2"/>
  <c r="S842" i="2"/>
  <c r="S850" i="2"/>
  <c r="S855" i="2"/>
  <c r="S835" i="2"/>
  <c r="S849" i="2"/>
  <c r="S844" i="2"/>
  <c r="S845" i="2"/>
  <c r="S846" i="2"/>
  <c r="S841" i="2"/>
  <c r="S858" i="2"/>
  <c r="S837" i="2"/>
  <c r="S856" i="2"/>
  <c r="S848" i="2"/>
  <c r="S840" i="2"/>
  <c r="S843" i="2"/>
  <c r="S853" i="2"/>
  <c r="S839" i="2"/>
  <c r="S852" i="2"/>
  <c r="S857" i="2"/>
  <c r="S982" i="2"/>
  <c r="S981" i="2"/>
  <c r="S983" i="2"/>
  <c r="S1030" i="16"/>
  <c r="S1029" i="16"/>
  <c r="S1026" i="16"/>
  <c r="S1027" i="16"/>
  <c r="S1028" i="16"/>
  <c r="Q845" i="16"/>
  <c r="Q851" i="16"/>
  <c r="Q857" i="16"/>
  <c r="Q863" i="16"/>
  <c r="Q846" i="16"/>
  <c r="Q852" i="16"/>
  <c r="Q858" i="16"/>
  <c r="Q864" i="16"/>
  <c r="Q843" i="16"/>
  <c r="Q853" i="16"/>
  <c r="Q861" i="16"/>
  <c r="Q847" i="16"/>
  <c r="Q855" i="16"/>
  <c r="Q865" i="16"/>
  <c r="Q856" i="16"/>
  <c r="Q848" i="16"/>
  <c r="Q866" i="16"/>
  <c r="Q842" i="16"/>
  <c r="Q860" i="16"/>
  <c r="Q844" i="16"/>
  <c r="Q862" i="16"/>
  <c r="Q854" i="16"/>
  <c r="Q849" i="16"/>
  <c r="Q850" i="16"/>
  <c r="Q859" i="16"/>
  <c r="M58" i="11"/>
  <c r="R987" i="16"/>
  <c r="R980" i="2"/>
  <c r="Q346" i="16"/>
  <c r="Q352" i="16"/>
  <c r="Q347" i="16"/>
  <c r="Q351" i="16"/>
  <c r="Q349" i="16"/>
  <c r="Q348" i="16"/>
  <c r="Q353" i="16"/>
  <c r="Q350" i="16"/>
  <c r="Q354" i="16"/>
  <c r="O67" i="11"/>
  <c r="T814" i="2"/>
  <c r="T818" i="16"/>
  <c r="P78" i="3"/>
  <c r="P66" i="3"/>
  <c r="T733" i="2"/>
  <c r="T733" i="16"/>
  <c r="O60" i="11"/>
  <c r="Q821" i="16"/>
  <c r="Q822" i="16"/>
  <c r="Q819" i="16"/>
  <c r="Q820" i="16"/>
  <c r="Q791" i="2"/>
  <c r="Q792" i="2"/>
  <c r="Q794" i="2"/>
  <c r="Q793" i="2"/>
  <c r="P83" i="3"/>
  <c r="T834" i="2"/>
  <c r="T841" i="16"/>
  <c r="O77" i="11"/>
  <c r="P89" i="3"/>
  <c r="T980" i="2"/>
  <c r="O58" i="11"/>
  <c r="T987" i="16"/>
  <c r="S1017" i="2"/>
  <c r="S1018" i="2"/>
  <c r="S1019" i="2"/>
  <c r="S1020" i="2"/>
  <c r="S1021" i="2"/>
  <c r="R834" i="2"/>
  <c r="R841" i="16"/>
  <c r="M77" i="11"/>
  <c r="Q734" i="2"/>
  <c r="Q737" i="2"/>
  <c r="Q735" i="2"/>
  <c r="Q736" i="2"/>
  <c r="Q738" i="2"/>
  <c r="Q1018" i="2"/>
  <c r="Q1017" i="2"/>
  <c r="Q1020" i="2"/>
  <c r="Q1019" i="2"/>
  <c r="Q1021" i="2"/>
  <c r="S349" i="16"/>
  <c r="S354" i="16"/>
  <c r="S351" i="16"/>
  <c r="S352" i="16"/>
  <c r="S353" i="16"/>
  <c r="S347" i="16"/>
  <c r="S350" i="16"/>
  <c r="S348" i="16"/>
  <c r="S346" i="16"/>
  <c r="O59" i="11"/>
  <c r="T492" i="16"/>
  <c r="T506" i="2"/>
  <c r="P47" i="3"/>
  <c r="M44" i="11"/>
  <c r="R557" i="2"/>
  <c r="R550" i="16"/>
  <c r="W93" i="3"/>
  <c r="AA1003" i="2"/>
  <c r="V92" i="11"/>
  <c r="Q993" i="16"/>
  <c r="Q999" i="16"/>
  <c r="Q994" i="16"/>
  <c r="Q995" i="16"/>
  <c r="Q996" i="16"/>
  <c r="Q997" i="16"/>
  <c r="Q998" i="16"/>
  <c r="Q992" i="16"/>
  <c r="Q1000" i="16"/>
  <c r="M41" i="11"/>
  <c r="R860" i="2"/>
  <c r="R867" i="16"/>
  <c r="Q7" i="11"/>
  <c r="R33" i="3"/>
  <c r="V370" i="2"/>
  <c r="V338" i="16"/>
  <c r="S475" i="16"/>
  <c r="S472" i="16"/>
  <c r="S473" i="16"/>
  <c r="S474" i="16"/>
  <c r="S479" i="16"/>
  <c r="S476" i="16"/>
  <c r="S477" i="16"/>
  <c r="S478" i="16"/>
  <c r="S483" i="16"/>
  <c r="S482" i="16"/>
  <c r="S487" i="16"/>
  <c r="S484" i="16"/>
  <c r="S485" i="16"/>
  <c r="S486" i="16"/>
  <c r="S471" i="16"/>
  <c r="S467" i="16"/>
  <c r="S491" i="16"/>
  <c r="S488" i="16"/>
  <c r="S489" i="16"/>
  <c r="S490" i="16"/>
  <c r="S468" i="16"/>
  <c r="S470" i="16"/>
  <c r="S480" i="16"/>
  <c r="S481" i="16"/>
  <c r="S469" i="16"/>
  <c r="Q1009" i="2"/>
  <c r="Q1010" i="2"/>
  <c r="Q1014" i="2"/>
  <c r="Q1015" i="2"/>
  <c r="Q1011" i="2"/>
  <c r="Q1007" i="2"/>
  <c r="Q1013" i="2"/>
  <c r="Q1012" i="2"/>
  <c r="Q1008" i="2"/>
  <c r="P90" i="3"/>
  <c r="T984" i="2"/>
  <c r="T991" i="16"/>
  <c r="O86" i="11"/>
  <c r="Q985" i="2"/>
  <c r="Q992" i="2"/>
  <c r="Q986" i="2"/>
  <c r="Q987" i="2"/>
  <c r="Q988" i="2"/>
  <c r="Q990" i="2"/>
  <c r="Q991" i="2"/>
  <c r="Q993" i="2"/>
  <c r="Q989" i="2"/>
  <c r="Q469" i="16"/>
  <c r="Q475" i="16"/>
  <c r="Q481" i="16"/>
  <c r="Q487" i="16"/>
  <c r="Q470" i="16"/>
  <c r="Q476" i="16"/>
  <c r="Q482" i="16"/>
  <c r="Q488" i="16"/>
  <c r="Q471" i="16"/>
  <c r="Q477" i="16"/>
  <c r="Q483" i="16"/>
  <c r="Q489" i="16"/>
  <c r="Q472" i="16"/>
  <c r="Q478" i="16"/>
  <c r="Q484" i="16"/>
  <c r="Q490" i="16"/>
  <c r="Q468" i="16"/>
  <c r="Q486" i="16"/>
  <c r="Q473" i="16"/>
  <c r="Q491" i="16"/>
  <c r="Q479" i="16"/>
  <c r="Q480" i="16"/>
  <c r="Q467" i="16"/>
  <c r="Q474" i="16"/>
  <c r="Q485" i="16"/>
  <c r="R36" i="3"/>
  <c r="V387" i="2"/>
  <c r="Q81" i="11"/>
  <c r="V355" i="16"/>
  <c r="S1017" i="16"/>
  <c r="S1023" i="16"/>
  <c r="S1024" i="16"/>
  <c r="S1018" i="16"/>
  <c r="S1019" i="16"/>
  <c r="S1016" i="16"/>
  <c r="S1020" i="16"/>
  <c r="S1021" i="16"/>
  <c r="S1022" i="16"/>
  <c r="S491" i="2"/>
  <c r="S492" i="2"/>
  <c r="S493" i="2"/>
  <c r="S486" i="2"/>
  <c r="S495" i="2"/>
  <c r="S496" i="2"/>
  <c r="S497" i="2"/>
  <c r="S502" i="2"/>
  <c r="S503" i="2"/>
  <c r="S504" i="2"/>
  <c r="S505" i="2"/>
  <c r="S500" i="2"/>
  <c r="S490" i="2"/>
  <c r="S483" i="2"/>
  <c r="S484" i="2"/>
  <c r="S485" i="2"/>
  <c r="S494" i="2"/>
  <c r="S499" i="2"/>
  <c r="S487" i="2"/>
  <c r="S488" i="2"/>
  <c r="S489" i="2"/>
  <c r="S498" i="2"/>
  <c r="S501" i="2"/>
  <c r="S867" i="2"/>
  <c r="S915" i="2"/>
  <c r="S908" i="2"/>
  <c r="S893" i="2"/>
  <c r="S869" i="2"/>
  <c r="S897" i="2"/>
  <c r="S912" i="2"/>
  <c r="S886" i="2"/>
  <c r="S866" i="2"/>
  <c r="S875" i="2"/>
  <c r="S868" i="2"/>
  <c r="S863" i="2"/>
  <c r="S904" i="2"/>
  <c r="S885" i="2"/>
  <c r="S911" i="2"/>
  <c r="S877" i="2"/>
  <c r="S906" i="2"/>
  <c r="S878" i="2"/>
  <c r="S883" i="2"/>
  <c r="S876" i="2"/>
  <c r="S871" i="2"/>
  <c r="S865" i="2"/>
  <c r="S896" i="2"/>
  <c r="S901" i="2"/>
  <c r="S913" i="2"/>
  <c r="S882" i="2"/>
  <c r="S874" i="2"/>
  <c r="S891" i="2"/>
  <c r="S884" i="2"/>
  <c r="S879" i="2"/>
  <c r="S881" i="2"/>
  <c r="S909" i="2"/>
  <c r="S861" i="2"/>
  <c r="S888" i="2"/>
  <c r="S902" i="2"/>
  <c r="S914" i="2"/>
  <c r="S899" i="2"/>
  <c r="S892" i="2"/>
  <c r="S864" i="2"/>
  <c r="S895" i="2"/>
  <c r="S872" i="2"/>
  <c r="S903" i="2"/>
  <c r="S889" i="2"/>
  <c r="S870" i="2"/>
  <c r="S894" i="2"/>
  <c r="S862" i="2"/>
  <c r="S907" i="2"/>
  <c r="S900" i="2"/>
  <c r="S880" i="2"/>
  <c r="S905" i="2"/>
  <c r="S887" i="2"/>
  <c r="S873" i="2"/>
  <c r="S910" i="2"/>
  <c r="S898" i="2"/>
  <c r="S890" i="2"/>
  <c r="W69" i="3"/>
  <c r="AA758" i="2"/>
  <c r="V66" i="11"/>
  <c r="R984" i="2"/>
  <c r="M86" i="11"/>
  <c r="R991" i="16"/>
  <c r="Q485" i="2"/>
  <c r="Q497" i="2"/>
  <c r="Q483" i="2"/>
  <c r="Q502" i="2"/>
  <c r="Q486" i="2"/>
  <c r="Q493" i="2"/>
  <c r="Q498" i="2"/>
  <c r="Q505" i="2"/>
  <c r="Q489" i="2"/>
  <c r="Q500" i="2"/>
  <c r="Q494" i="2"/>
  <c r="Q492" i="2"/>
  <c r="Q501" i="2"/>
  <c r="Q488" i="2"/>
  <c r="Q490" i="2"/>
  <c r="Q487" i="2"/>
  <c r="Q504" i="2"/>
  <c r="Q496" i="2"/>
  <c r="Q503" i="2"/>
  <c r="Q484" i="2"/>
  <c r="Q499" i="2"/>
  <c r="Q495" i="2"/>
  <c r="Q491" i="2"/>
  <c r="S1007" i="2"/>
  <c r="S1012" i="2"/>
  <c r="S1013" i="2"/>
  <c r="S1008" i="2"/>
  <c r="S1014" i="2"/>
  <c r="S1009" i="2"/>
  <c r="S1015" i="2"/>
  <c r="S1010" i="2"/>
  <c r="S1011" i="2"/>
  <c r="R1006" i="2"/>
  <c r="R1015" i="16"/>
  <c r="M83" i="11"/>
  <c r="R482" i="2"/>
  <c r="R466" i="16"/>
  <c r="M32" i="11"/>
  <c r="U339" i="16"/>
  <c r="U340" i="16"/>
  <c r="U361" i="16"/>
  <c r="U362" i="16"/>
  <c r="U358" i="16"/>
  <c r="U360" i="16"/>
  <c r="U359" i="16"/>
  <c r="U364" i="16"/>
  <c r="U363" i="16"/>
  <c r="U357" i="16"/>
  <c r="U356" i="16"/>
  <c r="P95" i="3"/>
  <c r="O83" i="11"/>
  <c r="T1006" i="2"/>
  <c r="T1015" i="16"/>
  <c r="Q901" i="16"/>
  <c r="Q917" i="16"/>
  <c r="Q878" i="16"/>
  <c r="Q914" i="16"/>
  <c r="Q885" i="16"/>
  <c r="Q921" i="16"/>
  <c r="Q880" i="16"/>
  <c r="Q916" i="16"/>
  <c r="Q894" i="16"/>
  <c r="Q871" i="16"/>
  <c r="Q907" i="16"/>
  <c r="Q870" i="16"/>
  <c r="Q884" i="16"/>
  <c r="Q920" i="16"/>
  <c r="Q891" i="16"/>
  <c r="Q875" i="16"/>
  <c r="Q886" i="16"/>
  <c r="Q922" i="16"/>
  <c r="Q912" i="16"/>
  <c r="Q877" i="16"/>
  <c r="Q913" i="16"/>
  <c r="Q888" i="16"/>
  <c r="Q890" i="16"/>
  <c r="Q876" i="16"/>
  <c r="Q897" i="16"/>
  <c r="Q893" i="16"/>
  <c r="Q892" i="16"/>
  <c r="Q869" i="16"/>
  <c r="Q883" i="16"/>
  <c r="Q919" i="16"/>
  <c r="Q900" i="16"/>
  <c r="Q896" i="16"/>
  <c r="Q906" i="16"/>
  <c r="Q903" i="16"/>
  <c r="Q911" i="16"/>
  <c r="Q898" i="16"/>
  <c r="Q887" i="16"/>
  <c r="Q889" i="16"/>
  <c r="Q881" i="16"/>
  <c r="Q918" i="16"/>
  <c r="Q902" i="16"/>
  <c r="Q873" i="16"/>
  <c r="Q909" i="16"/>
  <c r="Q868" i="16"/>
  <c r="Q904" i="16"/>
  <c r="Q905" i="16"/>
  <c r="Q895" i="16"/>
  <c r="Q899" i="16"/>
  <c r="Q872" i="16"/>
  <c r="Q908" i="16"/>
  <c r="Q879" i="16"/>
  <c r="Q915" i="16"/>
  <c r="Q874" i="16"/>
  <c r="Q910" i="16"/>
  <c r="Q882" i="16"/>
  <c r="U388" i="2"/>
  <c r="U395" i="2"/>
  <c r="U390" i="2"/>
  <c r="U392" i="2"/>
  <c r="U396" i="2"/>
  <c r="U389" i="2"/>
  <c r="U393" i="2"/>
  <c r="U391" i="2"/>
  <c r="U394" i="2"/>
  <c r="M97" i="11"/>
  <c r="R802" i="16"/>
  <c r="R803" i="16" s="1"/>
  <c r="R798" i="2"/>
  <c r="R799" i="2" s="1"/>
  <c r="S996" i="16"/>
  <c r="S992" i="16"/>
  <c r="S999" i="16"/>
  <c r="S993" i="16"/>
  <c r="S1000" i="16"/>
  <c r="S994" i="16"/>
  <c r="S998" i="16"/>
  <c r="S995" i="16"/>
  <c r="S997" i="16"/>
  <c r="P84" i="3"/>
  <c r="T860" i="2"/>
  <c r="T867" i="16"/>
  <c r="O41" i="11"/>
  <c r="Q866" i="2"/>
  <c r="Q880" i="2"/>
  <c r="Q908" i="2"/>
  <c r="Q906" i="2"/>
  <c r="Q870" i="2"/>
  <c r="Q889" i="2"/>
  <c r="Q915" i="2"/>
  <c r="Q881" i="2"/>
  <c r="Q869" i="2"/>
  <c r="Q878" i="2"/>
  <c r="Q892" i="2"/>
  <c r="Q874" i="2"/>
  <c r="Q862" i="2"/>
  <c r="Q888" i="2"/>
  <c r="Q865" i="2"/>
  <c r="Q891" i="2"/>
  <c r="Q887" i="2"/>
  <c r="Q901" i="2"/>
  <c r="Q890" i="2"/>
  <c r="Q904" i="2"/>
  <c r="Q898" i="2"/>
  <c r="Q886" i="2"/>
  <c r="Q894" i="2"/>
  <c r="Q899" i="2"/>
  <c r="Q867" i="2"/>
  <c r="Q877" i="2"/>
  <c r="Q897" i="2"/>
  <c r="Q902" i="2"/>
  <c r="Q872" i="2"/>
  <c r="Q876" i="2"/>
  <c r="Q910" i="2"/>
  <c r="Q903" i="2"/>
  <c r="Q875" i="2"/>
  <c r="Q911" i="2"/>
  <c r="Q907" i="2"/>
  <c r="Q893" i="2"/>
  <c r="Q914" i="2"/>
  <c r="Q884" i="2"/>
  <c r="Q900" i="2"/>
  <c r="Q912" i="2"/>
  <c r="Q879" i="2"/>
  <c r="Q909" i="2"/>
  <c r="Q863" i="2"/>
  <c r="Q873" i="2"/>
  <c r="Q871" i="2"/>
  <c r="Q861" i="2"/>
  <c r="Q868" i="2"/>
  <c r="Q896" i="2"/>
  <c r="Q882" i="2"/>
  <c r="Q864" i="2"/>
  <c r="Q913" i="2"/>
  <c r="Q885" i="2"/>
  <c r="Q895" i="2"/>
  <c r="Q883" i="2"/>
  <c r="Q905" i="2"/>
  <c r="U373" i="2"/>
  <c r="U371" i="2"/>
  <c r="U372" i="2"/>
  <c r="P75" i="3"/>
  <c r="T798" i="2"/>
  <c r="T799" i="2" s="1"/>
  <c r="T802" i="16"/>
  <c r="T803" i="16" s="1"/>
  <c r="O97" i="11"/>
  <c r="P46" i="3"/>
  <c r="T466" i="16"/>
  <c r="T482" i="2"/>
  <c r="O32" i="11"/>
  <c r="Q1020" i="16"/>
  <c r="Q1021" i="16"/>
  <c r="Q1016" i="16"/>
  <c r="Q1022" i="16"/>
  <c r="Q1017" i="16"/>
  <c r="Q1023" i="16"/>
  <c r="Q1018" i="16"/>
  <c r="Q1024" i="16"/>
  <c r="Q1019" i="16"/>
  <c r="S991" i="2"/>
  <c r="S986" i="2"/>
  <c r="S985" i="2"/>
  <c r="S987" i="2"/>
  <c r="S992" i="2"/>
  <c r="S990" i="2"/>
  <c r="S988" i="2"/>
  <c r="S993" i="2"/>
  <c r="S989" i="2"/>
  <c r="S888" i="16"/>
  <c r="S886" i="16"/>
  <c r="S871" i="16"/>
  <c r="S907" i="16"/>
  <c r="S872" i="16"/>
  <c r="S908" i="16"/>
  <c r="S916" i="16"/>
  <c r="S903" i="16"/>
  <c r="S910" i="16"/>
  <c r="S894" i="16"/>
  <c r="S904" i="16"/>
  <c r="S877" i="16"/>
  <c r="S913" i="16"/>
  <c r="S878" i="16"/>
  <c r="S914" i="16"/>
  <c r="S873" i="16"/>
  <c r="S909" i="16"/>
  <c r="S875" i="16"/>
  <c r="S900" i="16"/>
  <c r="S922" i="16"/>
  <c r="S883" i="16"/>
  <c r="S919" i="16"/>
  <c r="S884" i="16"/>
  <c r="S920" i="16"/>
  <c r="S879" i="16"/>
  <c r="S915" i="16"/>
  <c r="S893" i="16"/>
  <c r="S870" i="16"/>
  <c r="S906" i="16"/>
  <c r="S881" i="16"/>
  <c r="S889" i="16"/>
  <c r="S869" i="16"/>
  <c r="S890" i="16"/>
  <c r="S868" i="16"/>
  <c r="S885" i="16"/>
  <c r="S921" i="16"/>
  <c r="S911" i="16"/>
  <c r="S876" i="16"/>
  <c r="S912" i="16"/>
  <c r="S899" i="16"/>
  <c r="S895" i="16"/>
  <c r="S887" i="16"/>
  <c r="S896" i="16"/>
  <c r="S880" i="16"/>
  <c r="S891" i="16"/>
  <c r="S874" i="16"/>
  <c r="S882" i="16"/>
  <c r="S918" i="16"/>
  <c r="S917" i="16"/>
  <c r="S901" i="16"/>
  <c r="S905" i="16"/>
  <c r="S902" i="16"/>
  <c r="S898" i="16"/>
  <c r="S897" i="16"/>
  <c r="S892" i="16"/>
  <c r="T403" i="2"/>
  <c r="T405" i="2"/>
  <c r="T400" i="2"/>
  <c r="T398" i="2"/>
  <c r="T401" i="2"/>
  <c r="T402" i="2"/>
  <c r="T404" i="2"/>
  <c r="T399" i="2"/>
  <c r="R1022" i="2"/>
  <c r="R1031" i="16"/>
  <c r="M68" i="11"/>
  <c r="Q653" i="16"/>
  <c r="Q659" i="16"/>
  <c r="Q654" i="16"/>
  <c r="Q660" i="16"/>
  <c r="Q655" i="16"/>
  <c r="Q661" i="16"/>
  <c r="Q656" i="16"/>
  <c r="Q662" i="16"/>
  <c r="Q664" i="16"/>
  <c r="Q663" i="16"/>
  <c r="Q657" i="16"/>
  <c r="Q658" i="16"/>
  <c r="P51" i="3"/>
  <c r="T539" i="2"/>
  <c r="T532" i="16"/>
  <c r="O55" i="11"/>
  <c r="S513" i="16"/>
  <c r="S514" i="16"/>
  <c r="S511" i="16"/>
  <c r="S515" i="16"/>
  <c r="S512" i="16"/>
  <c r="S516" i="16"/>
  <c r="S385" i="16"/>
  <c r="S386" i="16"/>
  <c r="S387" i="16"/>
  <c r="U221" i="2"/>
  <c r="U220" i="2"/>
  <c r="U219" i="2"/>
  <c r="S802" i="2"/>
  <c r="S808" i="2"/>
  <c r="S803" i="2"/>
  <c r="S809" i="2"/>
  <c r="S804" i="2"/>
  <c r="S801" i="2"/>
  <c r="S805" i="2"/>
  <c r="S806" i="2"/>
  <c r="S807" i="2"/>
  <c r="Q387" i="16"/>
  <c r="Q385" i="16"/>
  <c r="Q386" i="16"/>
  <c r="S1036" i="2"/>
  <c r="S1037" i="2"/>
  <c r="P71" i="3"/>
  <c r="T771" i="2"/>
  <c r="T774" i="16"/>
  <c r="O33" i="11"/>
  <c r="P88" i="3"/>
  <c r="T938" i="2"/>
  <c r="T945" i="16"/>
  <c r="O35" i="11"/>
  <c r="S1007" i="16"/>
  <c r="S1008" i="16"/>
  <c r="S1006" i="16"/>
  <c r="S1009" i="16"/>
  <c r="T43" i="3"/>
  <c r="X457" i="2"/>
  <c r="X425" i="16"/>
  <c r="Q1046" i="16"/>
  <c r="Q1045" i="16"/>
  <c r="O45" i="11"/>
  <c r="P41" i="3"/>
  <c r="T420" i="2"/>
  <c r="T388" i="16"/>
  <c r="R371" i="16"/>
  <c r="R367" i="16"/>
  <c r="R369" i="16"/>
  <c r="R368" i="16"/>
  <c r="R373" i="16"/>
  <c r="R372" i="16"/>
  <c r="R366" i="16"/>
  <c r="R370" i="16"/>
  <c r="M84" i="11"/>
  <c r="R1005" i="16"/>
  <c r="R998" i="2"/>
  <c r="S360" i="2"/>
  <c r="S358" i="2"/>
  <c r="S368" i="2"/>
  <c r="S364" i="2"/>
  <c r="S363" i="2"/>
  <c r="S359" i="2"/>
  <c r="S357" i="2"/>
  <c r="S365" i="2"/>
  <c r="S362" i="2"/>
  <c r="S361" i="2"/>
  <c r="S356" i="2"/>
  <c r="S367" i="2"/>
  <c r="S366" i="2"/>
  <c r="Q802" i="2"/>
  <c r="Q804" i="2"/>
  <c r="Q805" i="2"/>
  <c r="Q808" i="2"/>
  <c r="Q801" i="2"/>
  <c r="Q809" i="2"/>
  <c r="Q807" i="2"/>
  <c r="Q806" i="2"/>
  <c r="Q803" i="2"/>
  <c r="S558" i="16"/>
  <c r="S559" i="16"/>
  <c r="S556" i="16"/>
  <c r="S560" i="16"/>
  <c r="S557" i="16"/>
  <c r="Q951" i="16"/>
  <c r="Q957" i="16"/>
  <c r="Q963" i="16"/>
  <c r="Q969" i="16"/>
  <c r="Q975" i="16"/>
  <c r="Q981" i="16"/>
  <c r="Q961" i="16"/>
  <c r="Q979" i="16"/>
  <c r="Q950" i="16"/>
  <c r="Q968" i="16"/>
  <c r="Q986" i="16"/>
  <c r="Q946" i="16"/>
  <c r="Q952" i="16"/>
  <c r="Q958" i="16"/>
  <c r="Q964" i="16"/>
  <c r="Q970" i="16"/>
  <c r="Q976" i="16"/>
  <c r="Q982" i="16"/>
  <c r="Q962" i="16"/>
  <c r="Q980" i="16"/>
  <c r="Q947" i="16"/>
  <c r="Q953" i="16"/>
  <c r="Q959" i="16"/>
  <c r="Q965" i="16"/>
  <c r="Q971" i="16"/>
  <c r="Q977" i="16"/>
  <c r="Q983" i="16"/>
  <c r="Q949" i="16"/>
  <c r="Q967" i="16"/>
  <c r="Q985" i="16"/>
  <c r="Q948" i="16"/>
  <c r="Q954" i="16"/>
  <c r="Q960" i="16"/>
  <c r="Q966" i="16"/>
  <c r="Q972" i="16"/>
  <c r="Q978" i="16"/>
  <c r="Q984" i="16"/>
  <c r="Q955" i="16"/>
  <c r="Q973" i="16"/>
  <c r="Q956" i="16"/>
  <c r="Q974" i="16"/>
  <c r="T376" i="2"/>
  <c r="T375" i="2"/>
  <c r="T377" i="2"/>
  <c r="Q762" i="16"/>
  <c r="Q768" i="16"/>
  <c r="Q763" i="16"/>
  <c r="Q769" i="16"/>
  <c r="Q764" i="16"/>
  <c r="Q770" i="16"/>
  <c r="Q765" i="16"/>
  <c r="Q771" i="16"/>
  <c r="Q772" i="16"/>
  <c r="Q766" i="16"/>
  <c r="Q767" i="16"/>
  <c r="Q478" i="2"/>
  <c r="Q479" i="2"/>
  <c r="Q480" i="2"/>
  <c r="Q481" i="2"/>
  <c r="R461" i="16"/>
  <c r="M62" i="11"/>
  <c r="R477" i="2"/>
  <c r="R85" i="3"/>
  <c r="V923" i="16"/>
  <c r="V916" i="2"/>
  <c r="Q69" i="11"/>
  <c r="Q646" i="16"/>
  <c r="Q647" i="16"/>
  <c r="Q648" i="16"/>
  <c r="Q649" i="16"/>
  <c r="Q650" i="16"/>
  <c r="Q651" i="16"/>
  <c r="U397" i="2"/>
  <c r="P38" i="11"/>
  <c r="U365" i="16"/>
  <c r="Q37" i="3"/>
  <c r="Q655" i="2"/>
  <c r="Q657" i="2"/>
  <c r="Q661" i="2"/>
  <c r="Q665" i="2"/>
  <c r="Q656" i="2"/>
  <c r="Q662" i="2"/>
  <c r="Q664" i="2"/>
  <c r="Q663" i="2"/>
  <c r="Q660" i="2"/>
  <c r="Q659" i="2"/>
  <c r="Q654" i="2"/>
  <c r="Q658" i="2"/>
  <c r="Q558" i="16"/>
  <c r="Q559" i="16"/>
  <c r="Q560" i="16"/>
  <c r="Q557" i="16"/>
  <c r="Q556" i="16"/>
  <c r="P102" i="3"/>
  <c r="T1038" i="2"/>
  <c r="T1047" i="16"/>
  <c r="O94" i="11"/>
  <c r="S527" i="2"/>
  <c r="S524" i="2"/>
  <c r="S525" i="2"/>
  <c r="S526" i="2"/>
  <c r="S523" i="2"/>
  <c r="S419" i="2"/>
  <c r="S418" i="2"/>
  <c r="S417" i="2"/>
  <c r="P76" i="3"/>
  <c r="T800" i="2"/>
  <c r="O85" i="11"/>
  <c r="T804" i="16"/>
  <c r="Q418" i="2"/>
  <c r="Q419" i="2"/>
  <c r="Q417" i="2"/>
  <c r="S285" i="16"/>
  <c r="S294" i="16"/>
  <c r="S293" i="16"/>
  <c r="S287" i="16"/>
  <c r="S290" i="16"/>
  <c r="S289" i="16"/>
  <c r="S283" i="16"/>
  <c r="S284" i="16"/>
  <c r="S282" i="16"/>
  <c r="S291" i="16"/>
  <c r="S286" i="16"/>
  <c r="S288" i="16"/>
  <c r="S292" i="16"/>
  <c r="P101" i="3"/>
  <c r="T1035" i="2"/>
  <c r="T1044" i="16"/>
  <c r="O72" i="11"/>
  <c r="Q1041" i="2"/>
  <c r="Q1039" i="2"/>
  <c r="Q1040" i="2"/>
  <c r="Q320" i="16"/>
  <c r="Q318" i="16"/>
  <c r="Q309" i="16"/>
  <c r="Q311" i="16"/>
  <c r="Q313" i="16"/>
  <c r="Q315" i="16"/>
  <c r="Q316" i="16"/>
  <c r="Q314" i="16"/>
  <c r="Q308" i="16"/>
  <c r="Q317" i="16"/>
  <c r="Q319" i="16"/>
  <c r="Q312" i="16"/>
  <c r="Q310" i="16"/>
  <c r="Q1036" i="2"/>
  <c r="Q1037" i="2"/>
  <c r="S650" i="2"/>
  <c r="S651" i="2"/>
  <c r="S652" i="2"/>
  <c r="S649" i="2"/>
  <c r="P31" i="3"/>
  <c r="T355" i="2"/>
  <c r="T307" i="16"/>
  <c r="O39" i="11"/>
  <c r="P97" i="3"/>
  <c r="T1022" i="2"/>
  <c r="T1031" i="16"/>
  <c r="O68" i="11"/>
  <c r="Q939" i="16"/>
  <c r="Q937" i="16"/>
  <c r="Q944" i="16"/>
  <c r="Q940" i="16"/>
  <c r="Q941" i="16"/>
  <c r="Q942" i="16"/>
  <c r="Q943" i="16"/>
  <c r="Q938" i="16"/>
  <c r="T653" i="2"/>
  <c r="T652" i="16"/>
  <c r="P60" i="3"/>
  <c r="O56" i="11"/>
  <c r="R800" i="2"/>
  <c r="R804" i="16"/>
  <c r="M85" i="11"/>
  <c r="R938" i="2"/>
  <c r="R945" i="16"/>
  <c r="M35" i="11"/>
  <c r="Q34" i="3"/>
  <c r="U374" i="2"/>
  <c r="P25" i="11"/>
  <c r="U341" i="16"/>
  <c r="Q760" i="2"/>
  <c r="Q764" i="2"/>
  <c r="Q766" i="2"/>
  <c r="Q767" i="2"/>
  <c r="Q770" i="2"/>
  <c r="Q761" i="2"/>
  <c r="Q762" i="2"/>
  <c r="Q765" i="2"/>
  <c r="Q763" i="2"/>
  <c r="Q769" i="2"/>
  <c r="Q768" i="2"/>
  <c r="Q651" i="2"/>
  <c r="Q649" i="2"/>
  <c r="Q652" i="2"/>
  <c r="Q650" i="2"/>
  <c r="R653" i="2"/>
  <c r="R652" i="16"/>
  <c r="M56" i="11"/>
  <c r="T510" i="16"/>
  <c r="O73" i="11"/>
  <c r="P48" i="3"/>
  <c r="T522" i="2"/>
  <c r="Q511" i="16"/>
  <c r="Q512" i="16"/>
  <c r="Q513" i="16"/>
  <c r="Q514" i="16"/>
  <c r="Q516" i="16"/>
  <c r="Q515" i="16"/>
  <c r="R416" i="2"/>
  <c r="R384" i="16"/>
  <c r="M43" i="11"/>
  <c r="Q538" i="16"/>
  <c r="Q544" i="16"/>
  <c r="Q533" i="16"/>
  <c r="Q539" i="16"/>
  <c r="Q545" i="16"/>
  <c r="Q534" i="16"/>
  <c r="Q540" i="16"/>
  <c r="Q546" i="16"/>
  <c r="Q535" i="16"/>
  <c r="Q541" i="16"/>
  <c r="Q547" i="16"/>
  <c r="Q549" i="16"/>
  <c r="Q536" i="16"/>
  <c r="Q537" i="16"/>
  <c r="Q542" i="16"/>
  <c r="Q543" i="16"/>
  <c r="Q548" i="16"/>
  <c r="M94" i="11"/>
  <c r="R1047" i="16"/>
  <c r="R1038" i="2"/>
  <c r="Q236" i="2"/>
  <c r="Q230" i="2"/>
  <c r="Q238" i="2"/>
  <c r="Q232" i="2"/>
  <c r="Q241" i="2"/>
  <c r="Q240" i="2"/>
  <c r="Q234" i="2"/>
  <c r="Q229" i="2"/>
  <c r="Q239" i="2"/>
  <c r="Q233" i="2"/>
  <c r="Q231" i="2"/>
  <c r="Q237" i="2"/>
  <c r="Q228" i="2"/>
  <c r="Q235" i="2"/>
  <c r="S1000" i="2"/>
  <c r="S1002" i="2"/>
  <c r="S999" i="2"/>
  <c r="S1001" i="2"/>
  <c r="R1044" i="16"/>
  <c r="M72" i="11"/>
  <c r="R1035" i="2"/>
  <c r="S937" i="16"/>
  <c r="S943" i="16"/>
  <c r="S938" i="16"/>
  <c r="S944" i="16"/>
  <c r="S942" i="16"/>
  <c r="S939" i="16"/>
  <c r="S941" i="16"/>
  <c r="S940" i="16"/>
  <c r="R399" i="2"/>
  <c r="R405" i="2"/>
  <c r="R400" i="2"/>
  <c r="R401" i="2"/>
  <c r="R398" i="2"/>
  <c r="R402" i="2"/>
  <c r="R403" i="2"/>
  <c r="R404" i="2"/>
  <c r="S383" i="16"/>
  <c r="S381" i="16"/>
  <c r="S382" i="16"/>
  <c r="T645" i="16"/>
  <c r="O49" i="11"/>
  <c r="T648" i="2"/>
  <c r="P59" i="3"/>
  <c r="S764" i="16"/>
  <c r="S770" i="16"/>
  <c r="S765" i="16"/>
  <c r="S771" i="16"/>
  <c r="S766" i="16"/>
  <c r="S772" i="16"/>
  <c r="S767" i="16"/>
  <c r="S768" i="16"/>
  <c r="S769" i="16"/>
  <c r="S762" i="16"/>
  <c r="S763" i="16"/>
  <c r="Q931" i="2"/>
  <c r="Q930" i="2"/>
  <c r="Q933" i="2"/>
  <c r="Q934" i="2"/>
  <c r="Q937" i="2"/>
  <c r="Q932" i="2"/>
  <c r="Q935" i="2"/>
  <c r="Q936" i="2"/>
  <c r="P54" i="3"/>
  <c r="T562" i="2"/>
  <c r="T563" i="2" s="1"/>
  <c r="O99" i="11"/>
  <c r="T555" i="16"/>
  <c r="M29" i="11"/>
  <c r="R761" i="16"/>
  <c r="R759" i="2"/>
  <c r="Q393" i="16"/>
  <c r="Q399" i="16"/>
  <c r="Q394" i="16"/>
  <c r="Q400" i="16"/>
  <c r="Q390" i="16"/>
  <c r="Q396" i="16"/>
  <c r="Q397" i="16"/>
  <c r="Q398" i="16"/>
  <c r="Q389" i="16"/>
  <c r="Q401" i="16"/>
  <c r="Q391" i="16"/>
  <c r="Q392" i="16"/>
  <c r="Q395" i="16"/>
  <c r="Q683" i="16"/>
  <c r="Q684" i="16"/>
  <c r="Q680" i="16"/>
  <c r="Q682" i="16"/>
  <c r="Q681" i="16"/>
  <c r="R645" i="16"/>
  <c r="M49" i="11"/>
  <c r="R648" i="2"/>
  <c r="S405" i="16"/>
  <c r="S411" i="16"/>
  <c r="S417" i="16"/>
  <c r="S423" i="16"/>
  <c r="S406" i="16"/>
  <c r="S412" i="16"/>
  <c r="S418" i="16"/>
  <c r="S424" i="16"/>
  <c r="S408" i="16"/>
  <c r="S414" i="16"/>
  <c r="S420" i="16"/>
  <c r="S403" i="16"/>
  <c r="S415" i="16"/>
  <c r="S404" i="16"/>
  <c r="S416" i="16"/>
  <c r="S407" i="16"/>
  <c r="S419" i="16"/>
  <c r="S409" i="16"/>
  <c r="S421" i="16"/>
  <c r="S410" i="16"/>
  <c r="S413" i="16"/>
  <c r="S422" i="16"/>
  <c r="R562" i="2"/>
  <c r="R563" i="2" s="1"/>
  <c r="R555" i="16"/>
  <c r="M99" i="11"/>
  <c r="P79" i="3"/>
  <c r="T819" i="2"/>
  <c r="T820" i="2" s="1"/>
  <c r="T823" i="16"/>
  <c r="T824" i="16" s="1"/>
  <c r="O71" i="11"/>
  <c r="Q19" i="11"/>
  <c r="V268" i="16"/>
  <c r="V218" i="2"/>
  <c r="R25" i="3"/>
  <c r="Q525" i="2"/>
  <c r="Q524" i="2"/>
  <c r="Q526" i="2"/>
  <c r="Q527" i="2"/>
  <c r="Q523" i="2"/>
  <c r="S235" i="2"/>
  <c r="S229" i="2"/>
  <c r="S230" i="2"/>
  <c r="S228" i="2"/>
  <c r="S237" i="2"/>
  <c r="S240" i="2"/>
  <c r="S239" i="2"/>
  <c r="S233" i="2"/>
  <c r="S231" i="2"/>
  <c r="S238" i="2"/>
  <c r="S232" i="2"/>
  <c r="S241" i="2"/>
  <c r="S236" i="2"/>
  <c r="S234" i="2"/>
  <c r="Q540" i="2"/>
  <c r="Q543" i="2"/>
  <c r="Q555" i="2"/>
  <c r="Q546" i="2"/>
  <c r="Q547" i="2"/>
  <c r="Q550" i="2"/>
  <c r="Q542" i="2"/>
  <c r="Q551" i="2"/>
  <c r="Q554" i="2"/>
  <c r="Q553" i="2"/>
  <c r="Q556" i="2"/>
  <c r="Q549" i="2"/>
  <c r="Q545" i="2"/>
  <c r="Q548" i="2"/>
  <c r="Q544" i="2"/>
  <c r="Q552" i="2"/>
  <c r="Q541" i="2"/>
  <c r="Q407" i="16"/>
  <c r="Q413" i="16"/>
  <c r="Q419" i="16"/>
  <c r="Q408" i="16"/>
  <c r="Q414" i="16"/>
  <c r="Q420" i="16"/>
  <c r="Q404" i="16"/>
  <c r="Q410" i="16"/>
  <c r="Q416" i="16"/>
  <c r="Q422" i="16"/>
  <c r="Q411" i="16"/>
  <c r="Q423" i="16"/>
  <c r="Q412" i="16"/>
  <c r="Q424" i="16"/>
  <c r="Q403" i="16"/>
  <c r="Q415" i="16"/>
  <c r="Q405" i="16"/>
  <c r="Q417" i="16"/>
  <c r="Q418" i="16"/>
  <c r="Q421" i="16"/>
  <c r="Q406" i="16"/>
  <c r="Q409" i="16"/>
  <c r="R227" i="2"/>
  <c r="M30" i="11"/>
  <c r="R281" i="16"/>
  <c r="P92" i="3"/>
  <c r="T998" i="2"/>
  <c r="T1005" i="16"/>
  <c r="O84" i="11"/>
  <c r="Q367" i="2"/>
  <c r="Q360" i="2"/>
  <c r="Q357" i="2"/>
  <c r="Q365" i="2"/>
  <c r="Q362" i="2"/>
  <c r="Q356" i="2"/>
  <c r="Q368" i="2"/>
  <c r="Q361" i="2"/>
  <c r="Q359" i="2"/>
  <c r="Q358" i="2"/>
  <c r="Q366" i="2"/>
  <c r="Q363" i="2"/>
  <c r="Q364" i="2"/>
  <c r="S930" i="2"/>
  <c r="S933" i="2"/>
  <c r="S937" i="2"/>
  <c r="S936" i="2"/>
  <c r="S932" i="2"/>
  <c r="S935" i="2"/>
  <c r="S931" i="2"/>
  <c r="S934" i="2"/>
  <c r="U568" i="16"/>
  <c r="U569" i="16"/>
  <c r="U566" i="16"/>
  <c r="U563" i="16"/>
  <c r="U572" i="16"/>
  <c r="U573" i="16"/>
  <c r="U570" i="16"/>
  <c r="U567" i="16"/>
  <c r="U576" i="16"/>
  <c r="U577" i="16"/>
  <c r="U574" i="16"/>
  <c r="U571" i="16"/>
  <c r="U580" i="16"/>
  <c r="U581" i="16"/>
  <c r="U578" i="16"/>
  <c r="U575" i="16"/>
  <c r="U584" i="16"/>
  <c r="U585" i="16"/>
  <c r="U582" i="16"/>
  <c r="U579" i="16"/>
  <c r="U564" i="16"/>
  <c r="U565" i="16"/>
  <c r="U562" i="16"/>
  <c r="U586" i="16"/>
  <c r="U583" i="16"/>
  <c r="R376" i="2"/>
  <c r="R377" i="2"/>
  <c r="R375" i="2"/>
  <c r="S414" i="2"/>
  <c r="S413" i="2"/>
  <c r="S415" i="2"/>
  <c r="S314" i="16"/>
  <c r="S312" i="16"/>
  <c r="S308" i="16"/>
  <c r="S318" i="16"/>
  <c r="S316" i="16"/>
  <c r="S311" i="16"/>
  <c r="S320" i="16"/>
  <c r="S315" i="16"/>
  <c r="S309" i="16"/>
  <c r="S319" i="16"/>
  <c r="S313" i="16"/>
  <c r="S310" i="16"/>
  <c r="S317" i="16"/>
  <c r="S462" i="16"/>
  <c r="S464" i="16"/>
  <c r="S463" i="16"/>
  <c r="S465" i="16"/>
  <c r="R929" i="2"/>
  <c r="R936" i="16"/>
  <c r="M52" i="11"/>
  <c r="Q778" i="16"/>
  <c r="Q784" i="16"/>
  <c r="Q790" i="16"/>
  <c r="Q779" i="16"/>
  <c r="Q785" i="16"/>
  <c r="Q791" i="16"/>
  <c r="Q780" i="16"/>
  <c r="Q786" i="16"/>
  <c r="Q792" i="16"/>
  <c r="Q775" i="16"/>
  <c r="Q781" i="16"/>
  <c r="Q787" i="16"/>
  <c r="Q776" i="16"/>
  <c r="Q789" i="16"/>
  <c r="Q777" i="16"/>
  <c r="Q782" i="16"/>
  <c r="Q783" i="16"/>
  <c r="Q788" i="16"/>
  <c r="S662" i="16"/>
  <c r="S664" i="16"/>
  <c r="S655" i="16"/>
  <c r="S653" i="16"/>
  <c r="S659" i="16"/>
  <c r="S657" i="16"/>
  <c r="S663" i="16"/>
  <c r="S661" i="16"/>
  <c r="S654" i="16"/>
  <c r="S656" i="16"/>
  <c r="S658" i="16"/>
  <c r="S660" i="16"/>
  <c r="S683" i="16"/>
  <c r="S680" i="16"/>
  <c r="S684" i="16"/>
  <c r="S681" i="16"/>
  <c r="S682" i="16"/>
  <c r="Q381" i="16"/>
  <c r="Q383" i="16"/>
  <c r="Q382" i="16"/>
  <c r="Q421" i="2"/>
  <c r="Q422" i="2"/>
  <c r="Q423" i="2"/>
  <c r="Q431" i="2"/>
  <c r="Q424" i="2"/>
  <c r="Q432" i="2"/>
  <c r="Q426" i="2"/>
  <c r="Q427" i="2"/>
  <c r="Q428" i="2"/>
  <c r="Q430" i="2"/>
  <c r="Q429" i="2"/>
  <c r="Q425" i="2"/>
  <c r="Q433" i="2"/>
  <c r="U924" i="16"/>
  <c r="U925" i="16"/>
  <c r="Q682" i="2"/>
  <c r="Q680" i="2"/>
  <c r="Q683" i="2"/>
  <c r="Q684" i="2"/>
  <c r="Q681" i="2"/>
  <c r="AC82" i="3"/>
  <c r="AG833" i="2"/>
  <c r="AB90" i="11"/>
  <c r="AC90" i="11" s="1"/>
  <c r="Q1034" i="16"/>
  <c r="Q1035" i="16"/>
  <c r="Q1032" i="16"/>
  <c r="Q1033" i="16"/>
  <c r="S533" i="16"/>
  <c r="S539" i="16"/>
  <c r="S545" i="16"/>
  <c r="S534" i="16"/>
  <c r="S540" i="16"/>
  <c r="S546" i="16"/>
  <c r="S535" i="16"/>
  <c r="S541" i="16"/>
  <c r="S547" i="16"/>
  <c r="S536" i="16"/>
  <c r="S542" i="16"/>
  <c r="S548" i="16"/>
  <c r="S544" i="16"/>
  <c r="S549" i="16"/>
  <c r="S537" i="16"/>
  <c r="S538" i="16"/>
  <c r="S543" i="16"/>
  <c r="S436" i="2"/>
  <c r="S442" i="2"/>
  <c r="S446" i="2"/>
  <c r="S450" i="2"/>
  <c r="S454" i="2"/>
  <c r="S438" i="2"/>
  <c r="S451" i="2"/>
  <c r="S445" i="2"/>
  <c r="S452" i="2"/>
  <c r="S447" i="2"/>
  <c r="S441" i="2"/>
  <c r="S448" i="2"/>
  <c r="S439" i="2"/>
  <c r="S440" i="2"/>
  <c r="S435" i="2"/>
  <c r="S453" i="2"/>
  <c r="S449" i="2"/>
  <c r="S437" i="2"/>
  <c r="S443" i="2"/>
  <c r="S456" i="2"/>
  <c r="S444" i="2"/>
  <c r="S455" i="2"/>
  <c r="S1040" i="2"/>
  <c r="S1041" i="2"/>
  <c r="S1039" i="2"/>
  <c r="T384" i="16"/>
  <c r="O43" i="11"/>
  <c r="P40" i="3"/>
  <c r="T416" i="2"/>
  <c r="U269" i="16"/>
  <c r="U273" i="16"/>
  <c r="U270" i="16"/>
  <c r="U272" i="16"/>
  <c r="U271" i="16"/>
  <c r="U274" i="16"/>
  <c r="U275" i="16"/>
  <c r="R522" i="2"/>
  <c r="M73" i="11"/>
  <c r="R510" i="16"/>
  <c r="T281" i="16"/>
  <c r="T227" i="2"/>
  <c r="O30" i="11"/>
  <c r="P27" i="3"/>
  <c r="S1046" i="16"/>
  <c r="S1045" i="16"/>
  <c r="S778" i="16"/>
  <c r="S784" i="16"/>
  <c r="S790" i="16"/>
  <c r="S779" i="16"/>
  <c r="S785" i="16"/>
  <c r="S791" i="16"/>
  <c r="S780" i="16"/>
  <c r="S786" i="16"/>
  <c r="S792" i="16"/>
  <c r="S775" i="16"/>
  <c r="S781" i="16"/>
  <c r="S787" i="16"/>
  <c r="S776" i="16"/>
  <c r="S777" i="16"/>
  <c r="S782" i="16"/>
  <c r="S788" i="16"/>
  <c r="S783" i="16"/>
  <c r="S789" i="16"/>
  <c r="R532" i="16"/>
  <c r="M55" i="11"/>
  <c r="R539" i="2"/>
  <c r="Q437" i="2"/>
  <c r="Q438" i="2"/>
  <c r="Q450" i="2"/>
  <c r="Q439" i="2"/>
  <c r="Q451" i="2"/>
  <c r="Q442" i="2"/>
  <c r="Q454" i="2"/>
  <c r="Q443" i="2"/>
  <c r="Q455" i="2"/>
  <c r="Q435" i="2"/>
  <c r="Q446" i="2"/>
  <c r="Q447" i="2"/>
  <c r="Q452" i="2"/>
  <c r="Q445" i="2"/>
  <c r="Q448" i="2"/>
  <c r="Q441" i="2"/>
  <c r="Q440" i="2"/>
  <c r="Q436" i="2"/>
  <c r="Q453" i="2"/>
  <c r="Q449" i="2"/>
  <c r="Q456" i="2"/>
  <c r="Q444" i="2"/>
  <c r="S946" i="16"/>
  <c r="S952" i="16"/>
  <c r="S958" i="16"/>
  <c r="S964" i="16"/>
  <c r="S970" i="16"/>
  <c r="S976" i="16"/>
  <c r="S982" i="16"/>
  <c r="S956" i="16"/>
  <c r="S974" i="16"/>
  <c r="S957" i="16"/>
  <c r="S975" i="16"/>
  <c r="S947" i="16"/>
  <c r="S953" i="16"/>
  <c r="S959" i="16"/>
  <c r="S965" i="16"/>
  <c r="S971" i="16"/>
  <c r="S977" i="16"/>
  <c r="S983" i="16"/>
  <c r="S963" i="16"/>
  <c r="S981" i="16"/>
  <c r="S948" i="16"/>
  <c r="S954" i="16"/>
  <c r="S960" i="16"/>
  <c r="S966" i="16"/>
  <c r="S972" i="16"/>
  <c r="S978" i="16"/>
  <c r="S984" i="16"/>
  <c r="S962" i="16"/>
  <c r="S980" i="16"/>
  <c r="S949" i="16"/>
  <c r="S955" i="16"/>
  <c r="S961" i="16"/>
  <c r="S967" i="16"/>
  <c r="S973" i="16"/>
  <c r="S979" i="16"/>
  <c r="S985" i="16"/>
  <c r="S950" i="16"/>
  <c r="S968" i="16"/>
  <c r="S986" i="16"/>
  <c r="S951" i="16"/>
  <c r="S969" i="16"/>
  <c r="W428" i="16"/>
  <c r="W433" i="16"/>
  <c r="W442" i="16"/>
  <c r="W427" i="16"/>
  <c r="W432" i="16"/>
  <c r="W437" i="16"/>
  <c r="W430" i="16"/>
  <c r="W443" i="16"/>
  <c r="W431" i="16"/>
  <c r="W436" i="16"/>
  <c r="W441" i="16"/>
  <c r="W440" i="16"/>
  <c r="W435" i="16"/>
  <c r="W434" i="16"/>
  <c r="W429" i="16"/>
  <c r="W439" i="16"/>
  <c r="W444" i="16"/>
  <c r="W438" i="16"/>
  <c r="W426" i="16"/>
  <c r="M71" i="11"/>
  <c r="R823" i="16"/>
  <c r="R824" i="16" s="1"/>
  <c r="R819" i="2"/>
  <c r="R820" i="2" s="1"/>
  <c r="R307" i="16"/>
  <c r="M39" i="11"/>
  <c r="R355" i="2"/>
  <c r="S422" i="2"/>
  <c r="S424" i="2"/>
  <c r="S433" i="2"/>
  <c r="S432" i="2"/>
  <c r="S426" i="2"/>
  <c r="S428" i="2"/>
  <c r="S430" i="2"/>
  <c r="S423" i="2"/>
  <c r="S421" i="2"/>
  <c r="S427" i="2"/>
  <c r="S425" i="2"/>
  <c r="S431" i="2"/>
  <c r="S429" i="2"/>
  <c r="P87" i="3"/>
  <c r="T929" i="2"/>
  <c r="O52" i="11"/>
  <c r="T936" i="16"/>
  <c r="U578" i="2"/>
  <c r="U579" i="2"/>
  <c r="U580" i="2"/>
  <c r="U577" i="2"/>
  <c r="U582" i="2"/>
  <c r="U583" i="2"/>
  <c r="U584" i="2"/>
  <c r="U581" i="2"/>
  <c r="U586" i="2"/>
  <c r="U587" i="2"/>
  <c r="U588" i="2"/>
  <c r="U585" i="2"/>
  <c r="U566" i="2"/>
  <c r="U567" i="2"/>
  <c r="U568" i="2"/>
  <c r="U565" i="2"/>
  <c r="U589" i="2"/>
  <c r="U570" i="2"/>
  <c r="U571" i="2"/>
  <c r="U572" i="2"/>
  <c r="U569" i="2"/>
  <c r="U574" i="2"/>
  <c r="U575" i="2"/>
  <c r="U576" i="2"/>
  <c r="U573" i="2"/>
  <c r="R344" i="16"/>
  <c r="R342" i="16"/>
  <c r="R343" i="16"/>
  <c r="P39" i="3"/>
  <c r="T412" i="2"/>
  <c r="T380" i="16"/>
  <c r="O64" i="11"/>
  <c r="Q1009" i="16"/>
  <c r="Q1007" i="16"/>
  <c r="Q1006" i="16"/>
  <c r="Q1008" i="16"/>
  <c r="S646" i="16"/>
  <c r="S650" i="16"/>
  <c r="S647" i="16"/>
  <c r="S649" i="16"/>
  <c r="S651" i="16"/>
  <c r="S648" i="16"/>
  <c r="S764" i="2"/>
  <c r="S769" i="2"/>
  <c r="S770" i="2"/>
  <c r="S763" i="2"/>
  <c r="S760" i="2"/>
  <c r="S765" i="2"/>
  <c r="S768" i="2"/>
  <c r="S767" i="2"/>
  <c r="S766" i="2"/>
  <c r="S761" i="2"/>
  <c r="S762" i="2"/>
  <c r="S1025" i="2"/>
  <c r="S1026" i="2"/>
  <c r="S1024" i="2"/>
  <c r="S1023" i="2"/>
  <c r="S478" i="2"/>
  <c r="S479" i="2"/>
  <c r="S480" i="2"/>
  <c r="S481" i="2"/>
  <c r="Q772" i="2"/>
  <c r="Q774" i="2"/>
  <c r="Q786" i="2"/>
  <c r="Q775" i="2"/>
  <c r="Q787" i="2"/>
  <c r="Q778" i="2"/>
  <c r="Q779" i="2"/>
  <c r="Q782" i="2"/>
  <c r="Q783" i="2"/>
  <c r="Q789" i="2"/>
  <c r="Q788" i="2"/>
  <c r="Q785" i="2"/>
  <c r="Q777" i="2"/>
  <c r="Q780" i="2"/>
  <c r="Q773" i="2"/>
  <c r="Q776" i="2"/>
  <c r="Q784" i="2"/>
  <c r="Q781" i="2"/>
  <c r="S659" i="2"/>
  <c r="S661" i="2"/>
  <c r="S654" i="2"/>
  <c r="S655" i="2"/>
  <c r="S663" i="2"/>
  <c r="S665" i="2"/>
  <c r="S656" i="2"/>
  <c r="S657" i="2"/>
  <c r="S658" i="2"/>
  <c r="S660" i="2"/>
  <c r="S662" i="2"/>
  <c r="S664" i="2"/>
  <c r="Q805" i="16"/>
  <c r="Q811" i="16"/>
  <c r="Q810" i="16"/>
  <c r="Q806" i="16"/>
  <c r="Q812" i="16"/>
  <c r="Q807" i="16"/>
  <c r="Q813" i="16"/>
  <c r="Q808" i="16"/>
  <c r="Q809" i="16"/>
  <c r="Q940" i="2"/>
  <c r="Q942" i="2"/>
  <c r="Q954" i="2"/>
  <c r="Q966" i="2"/>
  <c r="Q978" i="2"/>
  <c r="Q943" i="2"/>
  <c r="Q955" i="2"/>
  <c r="Q967" i="2"/>
  <c r="Q979" i="2"/>
  <c r="Q946" i="2"/>
  <c r="Q958" i="2"/>
  <c r="Q970" i="2"/>
  <c r="Q947" i="2"/>
  <c r="Q959" i="2"/>
  <c r="Q971" i="2"/>
  <c r="Q939" i="2"/>
  <c r="Q975" i="2"/>
  <c r="Q950" i="2"/>
  <c r="Q951" i="2"/>
  <c r="Q962" i="2"/>
  <c r="Q963" i="2"/>
  <c r="Q974" i="2"/>
  <c r="Q965" i="2"/>
  <c r="Q941" i="2"/>
  <c r="Q960" i="2"/>
  <c r="Q961" i="2"/>
  <c r="Q956" i="2"/>
  <c r="Q973" i="2"/>
  <c r="Q948" i="2"/>
  <c r="Q969" i="2"/>
  <c r="Q976" i="2"/>
  <c r="Q944" i="2"/>
  <c r="Q953" i="2"/>
  <c r="Q949" i="2"/>
  <c r="Q972" i="2"/>
  <c r="Q964" i="2"/>
  <c r="Q977" i="2"/>
  <c r="Q952" i="2"/>
  <c r="Q957" i="2"/>
  <c r="Q945" i="2"/>
  <c r="Q968" i="2"/>
  <c r="T679" i="2"/>
  <c r="T679" i="16"/>
  <c r="O50" i="11"/>
  <c r="P64" i="3"/>
  <c r="Q413" i="2"/>
  <c r="Q415" i="2"/>
  <c r="Q414" i="2"/>
  <c r="Q464" i="16"/>
  <c r="Q465" i="16"/>
  <c r="Q462" i="16"/>
  <c r="Q463" i="16"/>
  <c r="M45" i="11"/>
  <c r="R388" i="16"/>
  <c r="R420" i="2"/>
  <c r="U917" i="2"/>
  <c r="U918" i="2"/>
  <c r="M50" i="11"/>
  <c r="R679" i="16"/>
  <c r="R679" i="2"/>
  <c r="T373" i="16"/>
  <c r="T372" i="16"/>
  <c r="T366" i="16"/>
  <c r="T370" i="16"/>
  <c r="T367" i="16"/>
  <c r="T371" i="16"/>
  <c r="T369" i="16"/>
  <c r="T368" i="16"/>
  <c r="Q1023" i="2"/>
  <c r="Q1024" i="2"/>
  <c r="Q1025" i="2"/>
  <c r="Q1026" i="2"/>
  <c r="S540" i="2"/>
  <c r="S543" i="2"/>
  <c r="S547" i="2"/>
  <c r="S551" i="2"/>
  <c r="S555" i="2"/>
  <c r="S545" i="2"/>
  <c r="S541" i="2"/>
  <c r="S550" i="2"/>
  <c r="S552" i="2"/>
  <c r="S546" i="2"/>
  <c r="S553" i="2"/>
  <c r="S548" i="2"/>
  <c r="S549" i="2"/>
  <c r="S542" i="2"/>
  <c r="S556" i="2"/>
  <c r="S544" i="2"/>
  <c r="S554" i="2"/>
  <c r="P42" i="3"/>
  <c r="T434" i="2"/>
  <c r="T402" i="16"/>
  <c r="O63" i="11"/>
  <c r="S1050" i="16"/>
  <c r="S1048" i="16"/>
  <c r="S1049" i="16"/>
  <c r="S808" i="16"/>
  <c r="S806" i="16"/>
  <c r="S813" i="16"/>
  <c r="S809" i="16"/>
  <c r="S810" i="16"/>
  <c r="S812" i="16"/>
  <c r="S805" i="16"/>
  <c r="S811" i="16"/>
  <c r="S807" i="16"/>
  <c r="S774" i="2"/>
  <c r="S778" i="2"/>
  <c r="S786" i="2"/>
  <c r="S779" i="2"/>
  <c r="S787" i="2"/>
  <c r="S781" i="2"/>
  <c r="S789" i="2"/>
  <c r="S773" i="2"/>
  <c r="S782" i="2"/>
  <c r="S775" i="2"/>
  <c r="S777" i="2"/>
  <c r="S783" i="2"/>
  <c r="S785" i="2"/>
  <c r="S772" i="2"/>
  <c r="S780" i="2"/>
  <c r="S776" i="2"/>
  <c r="S784" i="2"/>
  <c r="S788" i="2"/>
  <c r="M63" i="11"/>
  <c r="R402" i="16"/>
  <c r="R434" i="2"/>
  <c r="Q1050" i="16"/>
  <c r="Q1048" i="16"/>
  <c r="Q1049" i="16"/>
  <c r="S942" i="2"/>
  <c r="S948" i="2"/>
  <c r="S954" i="2"/>
  <c r="S960" i="2"/>
  <c r="S966" i="2"/>
  <c r="S972" i="2"/>
  <c r="S978" i="2"/>
  <c r="S943" i="2"/>
  <c r="S949" i="2"/>
  <c r="S955" i="2"/>
  <c r="S961" i="2"/>
  <c r="S967" i="2"/>
  <c r="S973" i="2"/>
  <c r="S979" i="2"/>
  <c r="S944" i="2"/>
  <c r="S950" i="2"/>
  <c r="S956" i="2"/>
  <c r="S962" i="2"/>
  <c r="S968" i="2"/>
  <c r="S974" i="2"/>
  <c r="S939" i="2"/>
  <c r="S945" i="2"/>
  <c r="S951" i="2"/>
  <c r="S957" i="2"/>
  <c r="S963" i="2"/>
  <c r="S969" i="2"/>
  <c r="S975" i="2"/>
  <c r="S953" i="2"/>
  <c r="S971" i="2"/>
  <c r="S940" i="2"/>
  <c r="S958" i="2"/>
  <c r="S976" i="2"/>
  <c r="S941" i="2"/>
  <c r="S959" i="2"/>
  <c r="S977" i="2"/>
  <c r="S946" i="2"/>
  <c r="S964" i="2"/>
  <c r="S970" i="2"/>
  <c r="S947" i="2"/>
  <c r="S952" i="2"/>
  <c r="S965" i="2"/>
  <c r="Q290" i="16"/>
  <c r="Q288" i="16"/>
  <c r="Q284" i="16"/>
  <c r="Q294" i="16"/>
  <c r="Q292" i="16"/>
  <c r="Q283" i="16"/>
  <c r="Q285" i="16"/>
  <c r="Q286" i="16"/>
  <c r="Q287" i="16"/>
  <c r="Q289" i="16"/>
  <c r="Q282" i="16"/>
  <c r="Q291" i="16"/>
  <c r="Q293" i="16"/>
  <c r="W459" i="2"/>
  <c r="W458" i="2"/>
  <c r="W460" i="2"/>
  <c r="S396" i="16"/>
  <c r="S390" i="16"/>
  <c r="S400" i="16"/>
  <c r="S394" i="16"/>
  <c r="S391" i="16"/>
  <c r="S389" i="16"/>
  <c r="S398" i="16"/>
  <c r="S392" i="16"/>
  <c r="S401" i="16"/>
  <c r="S395" i="16"/>
  <c r="S393" i="16"/>
  <c r="S397" i="16"/>
  <c r="S399" i="16"/>
  <c r="R55" i="3"/>
  <c r="V564" i="2"/>
  <c r="V561" i="16"/>
  <c r="Q76" i="11"/>
  <c r="Q1000" i="2"/>
  <c r="Q1002" i="2"/>
  <c r="Q999" i="2"/>
  <c r="Q1001" i="2"/>
  <c r="P70" i="3"/>
  <c r="T759" i="2"/>
  <c r="T761" i="16"/>
  <c r="O29" i="11"/>
  <c r="S1034" i="16"/>
  <c r="S1035" i="16"/>
  <c r="S1032" i="16"/>
  <c r="S1033" i="16"/>
  <c r="O62" i="11"/>
  <c r="T461" i="16"/>
  <c r="P45" i="3"/>
  <c r="T477" i="2"/>
  <c r="R774" i="16"/>
  <c r="M33" i="11"/>
  <c r="R771" i="2"/>
  <c r="S682" i="2"/>
  <c r="S683" i="2"/>
  <c r="S681" i="2"/>
  <c r="S680" i="2"/>
  <c r="S684" i="2"/>
  <c r="R412" i="2"/>
  <c r="R380" i="16"/>
  <c r="M64" i="11"/>
  <c r="T342" i="16"/>
  <c r="T344" i="16"/>
  <c r="T343" i="16"/>
  <c r="W50" i="3"/>
  <c r="AA533" i="2"/>
  <c r="V48" i="11"/>
  <c r="Z535" i="2"/>
  <c r="Z536" i="2"/>
  <c r="Z537" i="2"/>
  <c r="Z534" i="2"/>
  <c r="Z538" i="2"/>
  <c r="U634" i="16" l="1"/>
  <c r="U629" i="16"/>
  <c r="U624" i="16"/>
  <c r="U631" i="16"/>
  <c r="U613" i="16"/>
  <c r="U638" i="16"/>
  <c r="U621" i="16"/>
  <c r="U608" i="16"/>
  <c r="U604" i="16"/>
  <c r="U640" i="16"/>
  <c r="U635" i="16"/>
  <c r="U630" i="16"/>
  <c r="U643" i="16"/>
  <c r="U625" i="16"/>
  <c r="U633" i="16"/>
  <c r="U627" i="16"/>
  <c r="U610" i="16"/>
  <c r="U605" i="16"/>
  <c r="U641" i="16"/>
  <c r="U636" i="16"/>
  <c r="U637" i="16"/>
  <c r="U639" i="16"/>
  <c r="U616" i="16"/>
  <c r="U611" i="16"/>
  <c r="U606" i="16"/>
  <c r="U642" i="16"/>
  <c r="U620" i="16"/>
  <c r="U602" i="16"/>
  <c r="U603" i="16"/>
  <c r="U628" i="16"/>
  <c r="U623" i="16"/>
  <c r="U618" i="16"/>
  <c r="U619" i="16"/>
  <c r="U644" i="16"/>
  <c r="U626" i="16"/>
  <c r="U615" i="16"/>
  <c r="U622" i="16"/>
  <c r="U617" i="16"/>
  <c r="U612" i="16"/>
  <c r="U607" i="16"/>
  <c r="U632" i="16"/>
  <c r="U614" i="16"/>
  <c r="U609" i="16"/>
  <c r="U644" i="2"/>
  <c r="U637" i="2"/>
  <c r="U633" i="2"/>
  <c r="U629" i="2"/>
  <c r="U631" i="2"/>
  <c r="U627" i="2"/>
  <c r="U642" i="2"/>
  <c r="U624" i="2"/>
  <c r="U613" i="2"/>
  <c r="U609" i="2"/>
  <c r="U605" i="2"/>
  <c r="U607" i="2"/>
  <c r="U641" i="2"/>
  <c r="U617" i="2"/>
  <c r="U608" i="2"/>
  <c r="U612" i="2"/>
  <c r="U643" i="2"/>
  <c r="U639" i="2"/>
  <c r="U635" i="2"/>
  <c r="U626" i="2"/>
  <c r="U623" i="2"/>
  <c r="U622" i="2"/>
  <c r="U632" i="2"/>
  <c r="U606" i="2"/>
  <c r="U619" i="2"/>
  <c r="U615" i="2"/>
  <c r="U611" i="2"/>
  <c r="U618" i="2"/>
  <c r="U646" i="2"/>
  <c r="U628" i="2"/>
  <c r="U620" i="2"/>
  <c r="U614" i="2"/>
  <c r="U610" i="2"/>
  <c r="U645" i="2"/>
  <c r="U621" i="2"/>
  <c r="U636" i="2"/>
  <c r="U616" i="2"/>
  <c r="U638" i="2"/>
  <c r="U634" i="2"/>
  <c r="U630" i="2"/>
  <c r="U647" i="2"/>
  <c r="U640" i="2"/>
  <c r="U625" i="2"/>
  <c r="R58" i="3"/>
  <c r="V604" i="2"/>
  <c r="V601" i="16"/>
  <c r="Q40" i="11"/>
  <c r="S63" i="3"/>
  <c r="R79" i="11"/>
  <c r="W678" i="2"/>
  <c r="W678" i="16"/>
  <c r="Q86" i="3"/>
  <c r="U919" i="2"/>
  <c r="U926" i="16"/>
  <c r="P96" i="11"/>
  <c r="R932" i="16"/>
  <c r="R931" i="16"/>
  <c r="R935" i="16"/>
  <c r="R933" i="16"/>
  <c r="R929" i="16"/>
  <c r="R928" i="16"/>
  <c r="R927" i="16"/>
  <c r="R930" i="16"/>
  <c r="R934" i="16"/>
  <c r="R826" i="16"/>
  <c r="R833" i="16"/>
  <c r="R832" i="16"/>
  <c r="R831" i="16"/>
  <c r="R830" i="16"/>
  <c r="R834" i="16"/>
  <c r="R829" i="16"/>
  <c r="R827" i="16"/>
  <c r="R828" i="16"/>
  <c r="R1051" i="2"/>
  <c r="R1048" i="2"/>
  <c r="R1046" i="2"/>
  <c r="R1052" i="2"/>
  <c r="R1047" i="2"/>
  <c r="R1050" i="2"/>
  <c r="R1049" i="2"/>
  <c r="R1054" i="2"/>
  <c r="R1053" i="2"/>
  <c r="T597" i="16"/>
  <c r="T593" i="16"/>
  <c r="T594" i="16"/>
  <c r="T596" i="16"/>
  <c r="T598" i="16"/>
  <c r="T595" i="16"/>
  <c r="T592" i="16"/>
  <c r="T599" i="16"/>
  <c r="T600" i="16"/>
  <c r="T1038" i="16"/>
  <c r="T1039" i="16"/>
  <c r="T1037" i="16"/>
  <c r="R928" i="2"/>
  <c r="R927" i="2"/>
  <c r="R921" i="2"/>
  <c r="R925" i="2"/>
  <c r="R923" i="2"/>
  <c r="R924" i="2"/>
  <c r="R922" i="2"/>
  <c r="R920" i="2"/>
  <c r="R926" i="2"/>
  <c r="T1046" i="2"/>
  <c r="T1053" i="2"/>
  <c r="T1049" i="2"/>
  <c r="T1050" i="2"/>
  <c r="T1048" i="2"/>
  <c r="T1051" i="2"/>
  <c r="T1052" i="2"/>
  <c r="T1054" i="2"/>
  <c r="T1047" i="2"/>
  <c r="R594" i="16"/>
  <c r="R600" i="16"/>
  <c r="R598" i="16"/>
  <c r="R595" i="16"/>
  <c r="R597" i="16"/>
  <c r="R596" i="16"/>
  <c r="R599" i="16"/>
  <c r="R592" i="16"/>
  <c r="R593" i="16"/>
  <c r="R831" i="2"/>
  <c r="R823" i="2"/>
  <c r="R822" i="2"/>
  <c r="R825" i="2"/>
  <c r="R826" i="2"/>
  <c r="R827" i="2"/>
  <c r="R830" i="2"/>
  <c r="R829" i="2"/>
  <c r="R824" i="2"/>
  <c r="R828" i="2"/>
  <c r="R1062" i="16"/>
  <c r="R1061" i="16"/>
  <c r="R1057" i="16"/>
  <c r="R1058" i="16"/>
  <c r="R1059" i="16"/>
  <c r="R1056" i="16"/>
  <c r="R1055" i="16"/>
  <c r="R1060" i="16"/>
  <c r="Q78" i="11"/>
  <c r="R74" i="3"/>
  <c r="V796" i="2"/>
  <c r="V797" i="2" s="1"/>
  <c r="V800" i="16"/>
  <c r="V801" i="16" s="1"/>
  <c r="Q57" i="3"/>
  <c r="U591" i="16"/>
  <c r="U594" i="2"/>
  <c r="P47" i="11"/>
  <c r="T1062" i="16"/>
  <c r="T1057" i="16"/>
  <c r="T1059" i="16"/>
  <c r="T1055" i="16"/>
  <c r="T1061" i="16"/>
  <c r="T1060" i="16"/>
  <c r="T1056" i="16"/>
  <c r="T1058" i="16"/>
  <c r="U449" i="16"/>
  <c r="U459" i="16"/>
  <c r="U447" i="16"/>
  <c r="U455" i="16"/>
  <c r="U451" i="16"/>
  <c r="U454" i="16"/>
  <c r="U450" i="16"/>
  <c r="U452" i="16"/>
  <c r="U457" i="16"/>
  <c r="U456" i="16"/>
  <c r="U460" i="16"/>
  <c r="U448" i="16"/>
  <c r="U453" i="16"/>
  <c r="U458" i="16"/>
  <c r="U446" i="16"/>
  <c r="T741" i="16"/>
  <c r="T746" i="16"/>
  <c r="T751" i="16"/>
  <c r="T748" i="16"/>
  <c r="T753" i="16"/>
  <c r="T758" i="16"/>
  <c r="T745" i="16"/>
  <c r="T750" i="16"/>
  <c r="T755" i="16"/>
  <c r="T757" i="16"/>
  <c r="T744" i="16"/>
  <c r="T749" i="16"/>
  <c r="T754" i="16"/>
  <c r="T759" i="16"/>
  <c r="T752" i="16"/>
  <c r="T743" i="16"/>
  <c r="T756" i="16"/>
  <c r="T742" i="16"/>
  <c r="T747" i="16"/>
  <c r="U520" i="16"/>
  <c r="U521" i="16"/>
  <c r="U518" i="16"/>
  <c r="U519" i="16"/>
  <c r="T930" i="16"/>
  <c r="T934" i="16"/>
  <c r="T935" i="16"/>
  <c r="T929" i="16"/>
  <c r="T928" i="16"/>
  <c r="T931" i="16"/>
  <c r="T927" i="16"/>
  <c r="T933" i="16"/>
  <c r="T932" i="16"/>
  <c r="T1030" i="2"/>
  <c r="T1028" i="2"/>
  <c r="T1029" i="2"/>
  <c r="U670" i="2"/>
  <c r="U672" i="2"/>
  <c r="U674" i="2"/>
  <c r="U677" i="2"/>
  <c r="U676" i="2"/>
  <c r="U671" i="2"/>
  <c r="U669" i="2"/>
  <c r="U675" i="2"/>
  <c r="U673" i="2"/>
  <c r="R747" i="2"/>
  <c r="R748" i="2"/>
  <c r="R752" i="2"/>
  <c r="R753" i="2"/>
  <c r="R757" i="2"/>
  <c r="R743" i="2"/>
  <c r="R750" i="2"/>
  <c r="R742" i="2"/>
  <c r="R745" i="2"/>
  <c r="R756" i="2"/>
  <c r="R754" i="2"/>
  <c r="R755" i="2"/>
  <c r="R751" i="2"/>
  <c r="R749" i="2"/>
  <c r="R746" i="2"/>
  <c r="R744" i="2"/>
  <c r="R741" i="2"/>
  <c r="Q104" i="3"/>
  <c r="U1045" i="2"/>
  <c r="U1054" i="16"/>
  <c r="P54" i="11"/>
  <c r="U476" i="2"/>
  <c r="U467" i="2"/>
  <c r="U462" i="2"/>
  <c r="U475" i="2"/>
  <c r="U466" i="2"/>
  <c r="U473" i="2"/>
  <c r="U472" i="2"/>
  <c r="U464" i="2"/>
  <c r="U474" i="2"/>
  <c r="U471" i="2"/>
  <c r="U463" i="2"/>
  <c r="U470" i="2"/>
  <c r="U469" i="2"/>
  <c r="U465" i="2"/>
  <c r="U468" i="2"/>
  <c r="P34" i="11"/>
  <c r="U740" i="16"/>
  <c r="Q68" i="3"/>
  <c r="U740" i="2"/>
  <c r="U529" i="2"/>
  <c r="U530" i="2"/>
  <c r="U531" i="2"/>
  <c r="U532" i="2"/>
  <c r="T827" i="16"/>
  <c r="T826" i="16"/>
  <c r="T833" i="16"/>
  <c r="T830" i="16"/>
  <c r="T828" i="16"/>
  <c r="T829" i="16"/>
  <c r="T831" i="16"/>
  <c r="T834" i="16"/>
  <c r="T832" i="16"/>
  <c r="T920" i="2"/>
  <c r="T927" i="2"/>
  <c r="T923" i="2"/>
  <c r="T926" i="2"/>
  <c r="T924" i="2"/>
  <c r="T925" i="2"/>
  <c r="T921" i="2"/>
  <c r="T928" i="2"/>
  <c r="T922" i="2"/>
  <c r="Q98" i="3"/>
  <c r="U1027" i="2"/>
  <c r="U1036" i="16"/>
  <c r="P75" i="11"/>
  <c r="V668" i="16"/>
  <c r="R62" i="3"/>
  <c r="V668" i="2"/>
  <c r="Q51" i="11"/>
  <c r="V461" i="2"/>
  <c r="V445" i="16"/>
  <c r="Q70" i="11"/>
  <c r="R44" i="3"/>
  <c r="R1030" i="2"/>
  <c r="R1028" i="2"/>
  <c r="R1029" i="2"/>
  <c r="T747" i="2"/>
  <c r="T756" i="2"/>
  <c r="T742" i="2"/>
  <c r="T754" i="2"/>
  <c r="T751" i="2"/>
  <c r="T741" i="2"/>
  <c r="T746" i="2"/>
  <c r="T755" i="2"/>
  <c r="T745" i="2"/>
  <c r="T750" i="2"/>
  <c r="T744" i="2"/>
  <c r="T749" i="2"/>
  <c r="T753" i="2"/>
  <c r="T743" i="2"/>
  <c r="T752" i="2"/>
  <c r="T757" i="2"/>
  <c r="T748" i="2"/>
  <c r="V517" i="16"/>
  <c r="Q27" i="11"/>
  <c r="R49" i="3"/>
  <c r="V528" i="2"/>
  <c r="Q80" i="3"/>
  <c r="U821" i="2"/>
  <c r="P53" i="11"/>
  <c r="U825" i="16"/>
  <c r="U672" i="16"/>
  <c r="U674" i="16"/>
  <c r="U676" i="16"/>
  <c r="U669" i="16"/>
  <c r="U675" i="16"/>
  <c r="U673" i="16"/>
  <c r="U671" i="16"/>
  <c r="U670" i="16"/>
  <c r="U677" i="16"/>
  <c r="R755" i="16"/>
  <c r="R746" i="16"/>
  <c r="R747" i="16"/>
  <c r="R748" i="16"/>
  <c r="R750" i="16"/>
  <c r="R751" i="16"/>
  <c r="R742" i="16"/>
  <c r="R744" i="16"/>
  <c r="R758" i="16"/>
  <c r="R753" i="16"/>
  <c r="R749" i="16"/>
  <c r="R757" i="16"/>
  <c r="R754" i="16"/>
  <c r="R756" i="16"/>
  <c r="R752" i="16"/>
  <c r="R743" i="16"/>
  <c r="R745" i="16"/>
  <c r="R759" i="16"/>
  <c r="R741" i="16"/>
  <c r="R1039" i="16"/>
  <c r="R1037" i="16"/>
  <c r="R1038" i="16"/>
  <c r="R595" i="2"/>
  <c r="R598" i="2"/>
  <c r="R597" i="2"/>
  <c r="R602" i="2"/>
  <c r="R600" i="2"/>
  <c r="R599" i="2"/>
  <c r="R596" i="2"/>
  <c r="R601" i="2"/>
  <c r="R603" i="2"/>
  <c r="T597" i="2"/>
  <c r="T595" i="2"/>
  <c r="T598" i="2"/>
  <c r="T601" i="2"/>
  <c r="T596" i="2"/>
  <c r="T602" i="2"/>
  <c r="T603" i="2"/>
  <c r="T599" i="2"/>
  <c r="T600" i="2"/>
  <c r="T824" i="2"/>
  <c r="T823" i="2"/>
  <c r="T827" i="2"/>
  <c r="T829" i="2"/>
  <c r="T830" i="2"/>
  <c r="T825" i="2"/>
  <c r="T822" i="2"/>
  <c r="T828" i="2"/>
  <c r="T831" i="2"/>
  <c r="T826" i="2"/>
  <c r="AA32" i="3"/>
  <c r="AE369" i="2"/>
  <c r="Z28" i="11"/>
  <c r="R277" i="16"/>
  <c r="R278" i="16"/>
  <c r="R279" i="16"/>
  <c r="R280" i="16"/>
  <c r="Q61" i="3"/>
  <c r="U666" i="16"/>
  <c r="U667" i="16" s="1"/>
  <c r="U666" i="2"/>
  <c r="U667" i="2" s="1"/>
  <c r="P20" i="11"/>
  <c r="T223" i="2"/>
  <c r="T226" i="2"/>
  <c r="T224" i="2"/>
  <c r="T225" i="2"/>
  <c r="Q26" i="3"/>
  <c r="U222" i="2"/>
  <c r="P21" i="11"/>
  <c r="U276" i="16"/>
  <c r="Q73" i="3"/>
  <c r="U795" i="2"/>
  <c r="P91" i="11"/>
  <c r="U798" i="16"/>
  <c r="U799" i="16" s="1"/>
  <c r="U739" i="2"/>
  <c r="Q67" i="3"/>
  <c r="U739" i="16"/>
  <c r="P26" i="11"/>
  <c r="T280" i="16"/>
  <c r="T277" i="16"/>
  <c r="T278" i="16"/>
  <c r="T279" i="16"/>
  <c r="R224" i="2"/>
  <c r="R226" i="2"/>
  <c r="R225" i="2"/>
  <c r="R223" i="2"/>
  <c r="T817" i="2"/>
  <c r="T816" i="2"/>
  <c r="T815" i="2"/>
  <c r="T818" i="2"/>
  <c r="R990" i="16"/>
  <c r="R988" i="16"/>
  <c r="R989" i="16"/>
  <c r="R519" i="2"/>
  <c r="R521" i="2"/>
  <c r="R514" i="2"/>
  <c r="R513" i="2"/>
  <c r="R520" i="2"/>
  <c r="R515" i="2"/>
  <c r="R511" i="2"/>
  <c r="R507" i="2"/>
  <c r="R509" i="2"/>
  <c r="R508" i="2"/>
  <c r="R516" i="2"/>
  <c r="R518" i="2"/>
  <c r="R517" i="2"/>
  <c r="R510" i="2"/>
  <c r="R512" i="2"/>
  <c r="R812" i="2"/>
  <c r="R813" i="2"/>
  <c r="R811" i="2"/>
  <c r="R818" i="2"/>
  <c r="R815" i="2"/>
  <c r="R816" i="2"/>
  <c r="R817" i="2"/>
  <c r="R1029" i="16"/>
  <c r="R1030" i="16"/>
  <c r="R1026" i="16"/>
  <c r="R1028" i="16"/>
  <c r="R1027" i="16"/>
  <c r="R734" i="16"/>
  <c r="R738" i="16"/>
  <c r="R736" i="16"/>
  <c r="R737" i="16"/>
  <c r="R735" i="16"/>
  <c r="P59" i="11"/>
  <c r="Q47" i="3"/>
  <c r="U506" i="2"/>
  <c r="U492" i="16"/>
  <c r="R859" i="16"/>
  <c r="R860" i="16"/>
  <c r="R861" i="16"/>
  <c r="R858" i="16"/>
  <c r="R863" i="16"/>
  <c r="R864" i="16"/>
  <c r="R865" i="16"/>
  <c r="R862" i="16"/>
  <c r="R843" i="16"/>
  <c r="R844" i="16"/>
  <c r="R845" i="16"/>
  <c r="R842" i="16"/>
  <c r="R866" i="16"/>
  <c r="R851" i="16"/>
  <c r="R852" i="16"/>
  <c r="R853" i="16"/>
  <c r="R850" i="16"/>
  <c r="R855" i="16"/>
  <c r="R856" i="16"/>
  <c r="R857" i="16"/>
  <c r="R854" i="16"/>
  <c r="R847" i="16"/>
  <c r="R848" i="16"/>
  <c r="R849" i="16"/>
  <c r="R846" i="16"/>
  <c r="T842" i="16"/>
  <c r="T848" i="16"/>
  <c r="T854" i="16"/>
  <c r="T860" i="16"/>
  <c r="T866" i="16"/>
  <c r="T843" i="16"/>
  <c r="T849" i="16"/>
  <c r="T855" i="16"/>
  <c r="T861" i="16"/>
  <c r="T844" i="16"/>
  <c r="T852" i="16"/>
  <c r="T862" i="16"/>
  <c r="T846" i="16"/>
  <c r="T856" i="16"/>
  <c r="T864" i="16"/>
  <c r="T847" i="16"/>
  <c r="T865" i="16"/>
  <c r="T857" i="16"/>
  <c r="T851" i="16"/>
  <c r="T853" i="16"/>
  <c r="T850" i="16"/>
  <c r="T858" i="16"/>
  <c r="T845" i="16"/>
  <c r="T859" i="16"/>
  <c r="T863" i="16"/>
  <c r="T736" i="16"/>
  <c r="T737" i="16"/>
  <c r="T738" i="16"/>
  <c r="T734" i="16"/>
  <c r="T735" i="16"/>
  <c r="R507" i="16"/>
  <c r="R506" i="16"/>
  <c r="R509" i="16"/>
  <c r="R501" i="16"/>
  <c r="R504" i="16"/>
  <c r="R497" i="16"/>
  <c r="R500" i="16"/>
  <c r="R499" i="16"/>
  <c r="R494" i="16"/>
  <c r="R505" i="16"/>
  <c r="R508" i="16"/>
  <c r="R498" i="16"/>
  <c r="R502" i="16"/>
  <c r="R493" i="16"/>
  <c r="R503" i="16"/>
  <c r="R496" i="16"/>
  <c r="R495" i="16"/>
  <c r="T792" i="2"/>
  <c r="T791" i="2"/>
  <c r="T793" i="2"/>
  <c r="T794" i="2"/>
  <c r="R821" i="16"/>
  <c r="R820" i="16"/>
  <c r="R822" i="16"/>
  <c r="R819" i="16"/>
  <c r="T812" i="2"/>
  <c r="T811" i="2"/>
  <c r="T813" i="2"/>
  <c r="R736" i="2"/>
  <c r="R737" i="2"/>
  <c r="R734" i="2"/>
  <c r="R735" i="2"/>
  <c r="R738" i="2"/>
  <c r="T518" i="2"/>
  <c r="T515" i="2"/>
  <c r="T519" i="2"/>
  <c r="T514" i="2"/>
  <c r="T510" i="2"/>
  <c r="T512" i="2"/>
  <c r="T509" i="2"/>
  <c r="T511" i="2"/>
  <c r="T520" i="2"/>
  <c r="T508" i="2"/>
  <c r="T521" i="2"/>
  <c r="T507" i="2"/>
  <c r="T513" i="2"/>
  <c r="T517" i="2"/>
  <c r="T516" i="2"/>
  <c r="R840" i="2"/>
  <c r="R846" i="2"/>
  <c r="R852" i="2"/>
  <c r="R858" i="2"/>
  <c r="R835" i="2"/>
  <c r="R842" i="2"/>
  <c r="R849" i="2"/>
  <c r="R856" i="2"/>
  <c r="R836" i="2"/>
  <c r="R843" i="2"/>
  <c r="R850" i="2"/>
  <c r="R857" i="2"/>
  <c r="R837" i="2"/>
  <c r="R844" i="2"/>
  <c r="R851" i="2"/>
  <c r="R859" i="2"/>
  <c r="R838" i="2"/>
  <c r="R845" i="2"/>
  <c r="R853" i="2"/>
  <c r="R839" i="2"/>
  <c r="R841" i="2"/>
  <c r="R847" i="2"/>
  <c r="R848" i="2"/>
  <c r="R855" i="2"/>
  <c r="R854" i="2"/>
  <c r="T988" i="16"/>
  <c r="T989" i="16"/>
  <c r="T990" i="16"/>
  <c r="T837" i="2"/>
  <c r="T839" i="2"/>
  <c r="T848" i="2"/>
  <c r="T859" i="2"/>
  <c r="T835" i="2"/>
  <c r="T851" i="2"/>
  <c r="T840" i="2"/>
  <c r="T852" i="2"/>
  <c r="T841" i="2"/>
  <c r="T853" i="2"/>
  <c r="T842" i="2"/>
  <c r="T857" i="2"/>
  <c r="T845" i="2"/>
  <c r="T847" i="2"/>
  <c r="T858" i="2"/>
  <c r="T854" i="2"/>
  <c r="T846" i="2"/>
  <c r="T856" i="2"/>
  <c r="T855" i="2"/>
  <c r="T836" i="2"/>
  <c r="T850" i="2"/>
  <c r="T844" i="2"/>
  <c r="T838" i="2"/>
  <c r="T849" i="2"/>
  <c r="T843" i="2"/>
  <c r="T735" i="2"/>
  <c r="T736" i="2"/>
  <c r="T734" i="2"/>
  <c r="T737" i="2"/>
  <c r="T738" i="2"/>
  <c r="T351" i="16"/>
  <c r="T350" i="16"/>
  <c r="T353" i="16"/>
  <c r="T348" i="16"/>
  <c r="T347" i="16"/>
  <c r="T352" i="16"/>
  <c r="T346" i="16"/>
  <c r="T349" i="16"/>
  <c r="T354" i="16"/>
  <c r="Q72" i="3"/>
  <c r="U790" i="2"/>
  <c r="U793" i="16"/>
  <c r="P57" i="11"/>
  <c r="R816" i="16"/>
  <c r="R817" i="16"/>
  <c r="R815" i="16"/>
  <c r="T815" i="16"/>
  <c r="T817" i="16"/>
  <c r="T816" i="16"/>
  <c r="T1027" i="16"/>
  <c r="T1030" i="16"/>
  <c r="T1026" i="16"/>
  <c r="T1028" i="16"/>
  <c r="T1029" i="16"/>
  <c r="T495" i="16"/>
  <c r="T502" i="16"/>
  <c r="T498" i="16"/>
  <c r="T501" i="16"/>
  <c r="T503" i="16"/>
  <c r="T504" i="16"/>
  <c r="T507" i="16"/>
  <c r="T496" i="16"/>
  <c r="T493" i="16"/>
  <c r="T497" i="16"/>
  <c r="T494" i="16"/>
  <c r="T499" i="16"/>
  <c r="T509" i="16"/>
  <c r="T506" i="16"/>
  <c r="T505" i="16"/>
  <c r="T500" i="16"/>
  <c r="T508" i="16"/>
  <c r="Q83" i="3"/>
  <c r="P77" i="11"/>
  <c r="U834" i="2"/>
  <c r="U841" i="16"/>
  <c r="Q66" i="3"/>
  <c r="U733" i="2"/>
  <c r="U733" i="16"/>
  <c r="P60" i="11"/>
  <c r="R383" i="2"/>
  <c r="R385" i="2"/>
  <c r="R380" i="2"/>
  <c r="R384" i="2"/>
  <c r="R382" i="2"/>
  <c r="R386" i="2"/>
  <c r="R379" i="2"/>
  <c r="R381" i="2"/>
  <c r="U814" i="16"/>
  <c r="U810" i="2"/>
  <c r="P74" i="11"/>
  <c r="Q77" i="3"/>
  <c r="T1017" i="2"/>
  <c r="T1019" i="2"/>
  <c r="T1018" i="2"/>
  <c r="T1021" i="2"/>
  <c r="T1020" i="2"/>
  <c r="R795" i="16"/>
  <c r="R796" i="16"/>
  <c r="R797" i="16"/>
  <c r="R794" i="16"/>
  <c r="T982" i="2"/>
  <c r="T983" i="2"/>
  <c r="T981" i="2"/>
  <c r="U818" i="16"/>
  <c r="P67" i="11"/>
  <c r="U814" i="2"/>
  <c r="Q78" i="3"/>
  <c r="Q35" i="3"/>
  <c r="U378" i="2"/>
  <c r="U345" i="16"/>
  <c r="P31" i="11"/>
  <c r="R348" i="16"/>
  <c r="R349" i="16"/>
  <c r="R352" i="16"/>
  <c r="R351" i="16"/>
  <c r="R350" i="16"/>
  <c r="R354" i="16"/>
  <c r="R347" i="16"/>
  <c r="R353" i="16"/>
  <c r="R346" i="16"/>
  <c r="Q52" i="3"/>
  <c r="U550" i="16"/>
  <c r="P44" i="11"/>
  <c r="U557" i="2"/>
  <c r="R793" i="2"/>
  <c r="R791" i="2"/>
  <c r="R794" i="2"/>
  <c r="R792" i="2"/>
  <c r="Q89" i="3"/>
  <c r="U987" i="16"/>
  <c r="P58" i="11"/>
  <c r="U980" i="2"/>
  <c r="T819" i="16"/>
  <c r="T820" i="16"/>
  <c r="T821" i="16"/>
  <c r="T822" i="16"/>
  <c r="R981" i="2"/>
  <c r="R982" i="2"/>
  <c r="R983" i="2"/>
  <c r="T385" i="2"/>
  <c r="T379" i="2"/>
  <c r="T382" i="2"/>
  <c r="T380" i="2"/>
  <c r="T383" i="2"/>
  <c r="T384" i="2"/>
  <c r="T386" i="2"/>
  <c r="T381" i="2"/>
  <c r="T795" i="16"/>
  <c r="T796" i="16"/>
  <c r="T794" i="16"/>
  <c r="T797" i="16"/>
  <c r="R1019" i="2"/>
  <c r="R1020" i="2"/>
  <c r="R1021" i="2"/>
  <c r="R1017" i="2"/>
  <c r="R1018" i="2"/>
  <c r="Q96" i="3"/>
  <c r="U1016" i="2"/>
  <c r="U1025" i="16"/>
  <c r="P95" i="11"/>
  <c r="T478" i="16"/>
  <c r="T475" i="16"/>
  <c r="T472" i="16"/>
  <c r="T473" i="16"/>
  <c r="T482" i="16"/>
  <c r="T479" i="16"/>
  <c r="T476" i="16"/>
  <c r="T477" i="16"/>
  <c r="T484" i="16"/>
  <c r="T485" i="16"/>
  <c r="T486" i="16"/>
  <c r="T483" i="16"/>
  <c r="T480" i="16"/>
  <c r="T481" i="16"/>
  <c r="T490" i="16"/>
  <c r="T470" i="16"/>
  <c r="T467" i="16"/>
  <c r="T491" i="16"/>
  <c r="T488" i="16"/>
  <c r="T489" i="16"/>
  <c r="T474" i="16"/>
  <c r="T471" i="16"/>
  <c r="T468" i="16"/>
  <c r="T469" i="16"/>
  <c r="T487" i="16"/>
  <c r="T875" i="2"/>
  <c r="T868" i="2"/>
  <c r="T861" i="2"/>
  <c r="T873" i="2"/>
  <c r="T888" i="2"/>
  <c r="T903" i="2"/>
  <c r="T871" i="2"/>
  <c r="T902" i="2"/>
  <c r="T910" i="2"/>
  <c r="T883" i="2"/>
  <c r="T876" i="2"/>
  <c r="T872" i="2"/>
  <c r="T887" i="2"/>
  <c r="T901" i="2"/>
  <c r="T913" i="2"/>
  <c r="T904" i="2"/>
  <c r="T878" i="2"/>
  <c r="T898" i="2"/>
  <c r="T891" i="2"/>
  <c r="T884" i="2"/>
  <c r="T885" i="2"/>
  <c r="T897" i="2"/>
  <c r="T912" i="2"/>
  <c r="T880" i="2"/>
  <c r="T869" i="2"/>
  <c r="T890" i="2"/>
  <c r="T894" i="2"/>
  <c r="T899" i="2"/>
  <c r="T892" i="2"/>
  <c r="T896" i="2"/>
  <c r="T911" i="2"/>
  <c r="T865" i="2"/>
  <c r="T881" i="2"/>
  <c r="T905" i="2"/>
  <c r="T886" i="2"/>
  <c r="T866" i="2"/>
  <c r="T862" i="2"/>
  <c r="T907" i="2"/>
  <c r="T900" i="2"/>
  <c r="T909" i="2"/>
  <c r="T864" i="2"/>
  <c r="T879" i="2"/>
  <c r="T893" i="2"/>
  <c r="T906" i="2"/>
  <c r="T874" i="2"/>
  <c r="T914" i="2"/>
  <c r="T867" i="2"/>
  <c r="T915" i="2"/>
  <c r="T908" i="2"/>
  <c r="T863" i="2"/>
  <c r="T877" i="2"/>
  <c r="T889" i="2"/>
  <c r="T895" i="2"/>
  <c r="T882" i="2"/>
  <c r="T870" i="2"/>
  <c r="R995" i="16"/>
  <c r="R999" i="16"/>
  <c r="R993" i="16"/>
  <c r="R992" i="16"/>
  <c r="R997" i="16"/>
  <c r="R996" i="16"/>
  <c r="R994" i="16"/>
  <c r="R1000" i="16"/>
  <c r="R998" i="16"/>
  <c r="T993" i="16"/>
  <c r="T999" i="16"/>
  <c r="T997" i="16"/>
  <c r="T998" i="16"/>
  <c r="T992" i="16"/>
  <c r="T1000" i="16"/>
  <c r="T994" i="16"/>
  <c r="T995" i="16"/>
  <c r="T996" i="16"/>
  <c r="Q46" i="3"/>
  <c r="P32" i="11"/>
  <c r="U482" i="2"/>
  <c r="U466" i="16"/>
  <c r="U867" i="16"/>
  <c r="P41" i="11"/>
  <c r="Q84" i="3"/>
  <c r="U860" i="2"/>
  <c r="Q95" i="3"/>
  <c r="U1015" i="16"/>
  <c r="P83" i="11"/>
  <c r="U1006" i="2"/>
  <c r="V360" i="16"/>
  <c r="V364" i="16"/>
  <c r="V356" i="16"/>
  <c r="V362" i="16"/>
  <c r="V357" i="16"/>
  <c r="V358" i="16"/>
  <c r="V359" i="16"/>
  <c r="V361" i="16"/>
  <c r="V363" i="16"/>
  <c r="T985" i="2"/>
  <c r="T993" i="2"/>
  <c r="T989" i="2"/>
  <c r="T988" i="2"/>
  <c r="T986" i="2"/>
  <c r="T990" i="2"/>
  <c r="T991" i="2"/>
  <c r="T992" i="2"/>
  <c r="T987" i="2"/>
  <c r="V339" i="16"/>
  <c r="V340" i="16"/>
  <c r="R472" i="16"/>
  <c r="R473" i="16"/>
  <c r="R474" i="16"/>
  <c r="R471" i="16"/>
  <c r="R480" i="16"/>
  <c r="R481" i="16"/>
  <c r="R482" i="16"/>
  <c r="R479" i="16"/>
  <c r="R488" i="16"/>
  <c r="R489" i="16"/>
  <c r="R490" i="16"/>
  <c r="R487" i="16"/>
  <c r="R476" i="16"/>
  <c r="R484" i="16"/>
  <c r="R485" i="16"/>
  <c r="R486" i="16"/>
  <c r="R483" i="16"/>
  <c r="R477" i="16"/>
  <c r="R475" i="16"/>
  <c r="R468" i="16"/>
  <c r="R469" i="16"/>
  <c r="R470" i="16"/>
  <c r="R467" i="16"/>
  <c r="R491" i="16"/>
  <c r="R478" i="16"/>
  <c r="R990" i="2"/>
  <c r="R985" i="2"/>
  <c r="R991" i="2"/>
  <c r="R986" i="2"/>
  <c r="R992" i="2"/>
  <c r="R987" i="2"/>
  <c r="R993" i="2"/>
  <c r="R988" i="2"/>
  <c r="R989" i="2"/>
  <c r="Q90" i="3"/>
  <c r="U984" i="2"/>
  <c r="U991" i="16"/>
  <c r="P86" i="11"/>
  <c r="V372" i="2"/>
  <c r="V373" i="2"/>
  <c r="V371" i="2"/>
  <c r="R899" i="16"/>
  <c r="R869" i="16"/>
  <c r="R903" i="16"/>
  <c r="R912" i="16"/>
  <c r="R883" i="16"/>
  <c r="R901" i="16"/>
  <c r="R880" i="16"/>
  <c r="R905" i="16"/>
  <c r="R884" i="16"/>
  <c r="R889" i="16"/>
  <c r="R868" i="16"/>
  <c r="R893" i="16"/>
  <c r="R872" i="16"/>
  <c r="R873" i="16"/>
  <c r="R907" i="16"/>
  <c r="R870" i="16"/>
  <c r="R904" i="16"/>
  <c r="R874" i="16"/>
  <c r="R908" i="16"/>
  <c r="R913" i="16"/>
  <c r="R892" i="16"/>
  <c r="R917" i="16"/>
  <c r="R896" i="16"/>
  <c r="R897" i="16"/>
  <c r="R876" i="16"/>
  <c r="R894" i="16"/>
  <c r="R885" i="16"/>
  <c r="R898" i="16"/>
  <c r="R882" i="16"/>
  <c r="R916" i="16"/>
  <c r="R886" i="16"/>
  <c r="R920" i="16"/>
  <c r="R921" i="16"/>
  <c r="R900" i="16"/>
  <c r="R918" i="16"/>
  <c r="R871" i="16"/>
  <c r="R922" i="16"/>
  <c r="R906" i="16"/>
  <c r="R878" i="16"/>
  <c r="R910" i="16"/>
  <c r="R909" i="16"/>
  <c r="R890" i="16"/>
  <c r="R902" i="16"/>
  <c r="R887" i="16"/>
  <c r="R888" i="16"/>
  <c r="R891" i="16"/>
  <c r="R875" i="16"/>
  <c r="R919" i="16"/>
  <c r="R879" i="16"/>
  <c r="R895" i="16"/>
  <c r="R914" i="16"/>
  <c r="R877" i="16"/>
  <c r="R911" i="16"/>
  <c r="R881" i="16"/>
  <c r="R915" i="16"/>
  <c r="R483" i="2"/>
  <c r="R489" i="2"/>
  <c r="R495" i="2"/>
  <c r="R501" i="2"/>
  <c r="R484" i="2"/>
  <c r="R490" i="2"/>
  <c r="R496" i="2"/>
  <c r="R502" i="2"/>
  <c r="R492" i="2"/>
  <c r="R500" i="2"/>
  <c r="R486" i="2"/>
  <c r="R494" i="2"/>
  <c r="R504" i="2"/>
  <c r="R487" i="2"/>
  <c r="R497" i="2"/>
  <c r="R505" i="2"/>
  <c r="R498" i="2"/>
  <c r="R499" i="2"/>
  <c r="R485" i="2"/>
  <c r="R503" i="2"/>
  <c r="R488" i="2"/>
  <c r="R491" i="2"/>
  <c r="R493" i="2"/>
  <c r="R1018" i="16"/>
  <c r="R1024" i="16"/>
  <c r="R1019" i="16"/>
  <c r="R1023" i="16"/>
  <c r="R1017" i="16"/>
  <c r="R1016" i="16"/>
  <c r="R1021" i="16"/>
  <c r="R1020" i="16"/>
  <c r="R1022" i="16"/>
  <c r="X69" i="3"/>
  <c r="W66" i="11"/>
  <c r="AB758" i="2"/>
  <c r="V395" i="2"/>
  <c r="V389" i="2"/>
  <c r="V388" i="2"/>
  <c r="V393" i="2"/>
  <c r="V392" i="2"/>
  <c r="V396" i="2"/>
  <c r="V394" i="2"/>
  <c r="V391" i="2"/>
  <c r="V390" i="2"/>
  <c r="S33" i="3"/>
  <c r="W370" i="2"/>
  <c r="W338" i="16"/>
  <c r="R7" i="11"/>
  <c r="R889" i="2"/>
  <c r="R868" i="2"/>
  <c r="R862" i="2"/>
  <c r="R896" i="2"/>
  <c r="R890" i="2"/>
  <c r="R895" i="2"/>
  <c r="R887" i="2"/>
  <c r="R905" i="2"/>
  <c r="R884" i="2"/>
  <c r="R913" i="2"/>
  <c r="R892" i="2"/>
  <c r="R886" i="2"/>
  <c r="R909" i="2"/>
  <c r="R914" i="2"/>
  <c r="R877" i="2"/>
  <c r="R911" i="2"/>
  <c r="R874" i="2"/>
  <c r="R908" i="2"/>
  <c r="R882" i="2"/>
  <c r="R902" i="2"/>
  <c r="R910" i="2"/>
  <c r="R864" i="2"/>
  <c r="R883" i="2"/>
  <c r="R901" i="2"/>
  <c r="R880" i="2"/>
  <c r="R898" i="2"/>
  <c r="R861" i="2"/>
  <c r="R906" i="2"/>
  <c r="R912" i="2"/>
  <c r="R879" i="2"/>
  <c r="R873" i="2"/>
  <c r="R907" i="2"/>
  <c r="R870" i="2"/>
  <c r="R904" i="2"/>
  <c r="R867" i="2"/>
  <c r="R885" i="2"/>
  <c r="R875" i="2"/>
  <c r="R869" i="2"/>
  <c r="R903" i="2"/>
  <c r="R897" i="2"/>
  <c r="R876" i="2"/>
  <c r="R894" i="2"/>
  <c r="R878" i="2"/>
  <c r="R891" i="2"/>
  <c r="R871" i="2"/>
  <c r="R865" i="2"/>
  <c r="R899" i="2"/>
  <c r="R893" i="2"/>
  <c r="R872" i="2"/>
  <c r="R866" i="2"/>
  <c r="R900" i="2"/>
  <c r="R863" i="2"/>
  <c r="R881" i="2"/>
  <c r="R915" i="2"/>
  <c r="R888" i="2"/>
  <c r="T1020" i="16"/>
  <c r="T1021" i="16"/>
  <c r="T1016" i="16"/>
  <c r="T1022" i="16"/>
  <c r="T1017" i="16"/>
  <c r="T1019" i="16"/>
  <c r="T1023" i="16"/>
  <c r="T1018" i="16"/>
  <c r="T1024" i="16"/>
  <c r="R1014" i="2"/>
  <c r="R1012" i="2"/>
  <c r="R1011" i="2"/>
  <c r="R1009" i="2"/>
  <c r="R1015" i="2"/>
  <c r="R1013" i="2"/>
  <c r="R1010" i="2"/>
  <c r="R1007" i="2"/>
  <c r="R1008" i="2"/>
  <c r="R81" i="11"/>
  <c r="S36" i="3"/>
  <c r="W387" i="2"/>
  <c r="W355" i="16"/>
  <c r="X93" i="3"/>
  <c r="AB1003" i="2"/>
  <c r="W92" i="11"/>
  <c r="T483" i="2"/>
  <c r="T484" i="2"/>
  <c r="T485" i="2"/>
  <c r="T486" i="2"/>
  <c r="T488" i="2"/>
  <c r="T487" i="2"/>
  <c r="T489" i="2"/>
  <c r="T502" i="2"/>
  <c r="T491" i="2"/>
  <c r="T492" i="2"/>
  <c r="T493" i="2"/>
  <c r="T490" i="2"/>
  <c r="T495" i="2"/>
  <c r="T496" i="2"/>
  <c r="T497" i="2"/>
  <c r="T494" i="2"/>
  <c r="T499" i="2"/>
  <c r="T500" i="2"/>
  <c r="T501" i="2"/>
  <c r="T498" i="2"/>
  <c r="T503" i="2"/>
  <c r="T504" i="2"/>
  <c r="T505" i="2"/>
  <c r="Q75" i="3"/>
  <c r="U798" i="2"/>
  <c r="U799" i="2" s="1"/>
  <c r="U802" i="16"/>
  <c r="U803" i="16" s="1"/>
  <c r="P97" i="11"/>
  <c r="T887" i="16"/>
  <c r="T885" i="16"/>
  <c r="T870" i="16"/>
  <c r="T906" i="16"/>
  <c r="T922" i="16"/>
  <c r="T901" i="16"/>
  <c r="T915" i="16"/>
  <c r="T902" i="16"/>
  <c r="T909" i="16"/>
  <c r="T893" i="16"/>
  <c r="T903" i="16"/>
  <c r="T876" i="16"/>
  <c r="T912" i="16"/>
  <c r="T871" i="16"/>
  <c r="T907" i="16"/>
  <c r="T872" i="16"/>
  <c r="T908" i="16"/>
  <c r="T874" i="16"/>
  <c r="T899" i="16"/>
  <c r="T921" i="16"/>
  <c r="T882" i="16"/>
  <c r="T918" i="16"/>
  <c r="T877" i="16"/>
  <c r="T913" i="16"/>
  <c r="T878" i="16"/>
  <c r="T914" i="16"/>
  <c r="T892" i="16"/>
  <c r="T869" i="16"/>
  <c r="T905" i="16"/>
  <c r="T880" i="16"/>
  <c r="T888" i="16"/>
  <c r="T868" i="16"/>
  <c r="T883" i="16"/>
  <c r="T919" i="16"/>
  <c r="T884" i="16"/>
  <c r="T920" i="16"/>
  <c r="T910" i="16"/>
  <c r="T875" i="16"/>
  <c r="T911" i="16"/>
  <c r="T898" i="16"/>
  <c r="T894" i="16"/>
  <c r="T886" i="16"/>
  <c r="T889" i="16"/>
  <c r="T879" i="16"/>
  <c r="T890" i="16"/>
  <c r="T873" i="16"/>
  <c r="T881" i="16"/>
  <c r="T917" i="16"/>
  <c r="T916" i="16"/>
  <c r="T900" i="16"/>
  <c r="T904" i="16"/>
  <c r="T895" i="16"/>
  <c r="T897" i="16"/>
  <c r="T896" i="16"/>
  <c r="T891" i="16"/>
  <c r="T1008" i="2"/>
  <c r="T1010" i="2"/>
  <c r="T1009" i="2"/>
  <c r="T1014" i="2"/>
  <c r="T1015" i="2"/>
  <c r="T1007" i="2"/>
  <c r="T1011" i="2"/>
  <c r="T1012" i="2"/>
  <c r="T1013" i="2"/>
  <c r="T462" i="16"/>
  <c r="T463" i="16"/>
  <c r="T464" i="16"/>
  <c r="T465" i="16"/>
  <c r="V568" i="16"/>
  <c r="V569" i="16"/>
  <c r="V573" i="16"/>
  <c r="V575" i="16"/>
  <c r="V576" i="16"/>
  <c r="V577" i="16"/>
  <c r="V574" i="16"/>
  <c r="V579" i="16"/>
  <c r="V580" i="16"/>
  <c r="V578" i="16"/>
  <c r="V567" i="16"/>
  <c r="V571" i="16"/>
  <c r="V572" i="16"/>
  <c r="V570" i="16"/>
  <c r="V581" i="16"/>
  <c r="V566" i="16"/>
  <c r="V583" i="16"/>
  <c r="V584" i="16"/>
  <c r="V585" i="16"/>
  <c r="V582" i="16"/>
  <c r="V563" i="16"/>
  <c r="V564" i="16"/>
  <c r="V565" i="16"/>
  <c r="V562" i="16"/>
  <c r="V586" i="16"/>
  <c r="R684" i="2"/>
  <c r="R681" i="2"/>
  <c r="R682" i="2"/>
  <c r="R683" i="2"/>
  <c r="R680" i="2"/>
  <c r="Q45" i="3"/>
  <c r="U477" i="2"/>
  <c r="U461" i="16"/>
  <c r="P62" i="11"/>
  <c r="R76" i="11"/>
  <c r="S55" i="3"/>
  <c r="W564" i="2"/>
  <c r="W561" i="16"/>
  <c r="R403" i="16"/>
  <c r="R409" i="16"/>
  <c r="R415" i="16"/>
  <c r="R421" i="16"/>
  <c r="R404" i="16"/>
  <c r="R410" i="16"/>
  <c r="R416" i="16"/>
  <c r="R422" i="16"/>
  <c r="R406" i="16"/>
  <c r="R412" i="16"/>
  <c r="R418" i="16"/>
  <c r="R424" i="16"/>
  <c r="R413" i="16"/>
  <c r="R414" i="16"/>
  <c r="R405" i="16"/>
  <c r="R417" i="16"/>
  <c r="R407" i="16"/>
  <c r="R419" i="16"/>
  <c r="R420" i="16"/>
  <c r="R423" i="16"/>
  <c r="R408" i="16"/>
  <c r="R411" i="16"/>
  <c r="T288" i="16"/>
  <c r="T286" i="16"/>
  <c r="T292" i="16"/>
  <c r="T290" i="16"/>
  <c r="T283" i="16"/>
  <c r="T285" i="16"/>
  <c r="T294" i="16"/>
  <c r="T287" i="16"/>
  <c r="T289" i="16"/>
  <c r="T291" i="16"/>
  <c r="T293" i="16"/>
  <c r="T284" i="16"/>
  <c r="T282" i="16"/>
  <c r="U384" i="16"/>
  <c r="P43" i="11"/>
  <c r="Q40" i="3"/>
  <c r="U416" i="2"/>
  <c r="Q92" i="3"/>
  <c r="U998" i="2"/>
  <c r="P84" i="11"/>
  <c r="U1005" i="16"/>
  <c r="W218" i="2"/>
  <c r="W268" i="16"/>
  <c r="R19" i="11"/>
  <c r="S25" i="3"/>
  <c r="R650" i="16"/>
  <c r="R647" i="16"/>
  <c r="R651" i="16"/>
  <c r="R648" i="16"/>
  <c r="R649" i="16"/>
  <c r="R646" i="16"/>
  <c r="T648" i="16"/>
  <c r="T649" i="16"/>
  <c r="T646" i="16"/>
  <c r="T650" i="16"/>
  <c r="T647" i="16"/>
  <c r="T651" i="16"/>
  <c r="U342" i="16"/>
  <c r="U343" i="16"/>
  <c r="U344" i="16"/>
  <c r="R939" i="2"/>
  <c r="R963" i="2"/>
  <c r="R944" i="2"/>
  <c r="R968" i="2"/>
  <c r="R953" i="2"/>
  <c r="R977" i="2"/>
  <c r="R978" i="2"/>
  <c r="R964" i="2"/>
  <c r="R943" i="2"/>
  <c r="R967" i="2"/>
  <c r="R948" i="2"/>
  <c r="R972" i="2"/>
  <c r="R957" i="2"/>
  <c r="R942" i="2"/>
  <c r="R950" i="2"/>
  <c r="R940" i="2"/>
  <c r="R962" i="2"/>
  <c r="R947" i="2"/>
  <c r="R971" i="2"/>
  <c r="R952" i="2"/>
  <c r="R976" i="2"/>
  <c r="R961" i="2"/>
  <c r="R958" i="2"/>
  <c r="R966" i="2"/>
  <c r="R949" i="2"/>
  <c r="R951" i="2"/>
  <c r="R975" i="2"/>
  <c r="R956" i="2"/>
  <c r="R941" i="2"/>
  <c r="R965" i="2"/>
  <c r="R974" i="2"/>
  <c r="R954" i="2"/>
  <c r="R959" i="2"/>
  <c r="R973" i="2"/>
  <c r="R955" i="2"/>
  <c r="R979" i="2"/>
  <c r="R960" i="2"/>
  <c r="R945" i="2"/>
  <c r="R969" i="2"/>
  <c r="R946" i="2"/>
  <c r="R970" i="2"/>
  <c r="T655" i="16"/>
  <c r="T653" i="16"/>
  <c r="T659" i="16"/>
  <c r="T657" i="16"/>
  <c r="T663" i="16"/>
  <c r="T661" i="16"/>
  <c r="T654" i="16"/>
  <c r="T656" i="16"/>
  <c r="T658" i="16"/>
  <c r="T660" i="16"/>
  <c r="T662" i="16"/>
  <c r="T664" i="16"/>
  <c r="T1024" i="2"/>
  <c r="T1023" i="2"/>
  <c r="T1025" i="2"/>
  <c r="T1026" i="2"/>
  <c r="T1036" i="2"/>
  <c r="T1037" i="2"/>
  <c r="T805" i="16"/>
  <c r="T811" i="16"/>
  <c r="T806" i="16"/>
  <c r="T812" i="16"/>
  <c r="T807" i="16"/>
  <c r="T813" i="16"/>
  <c r="T808" i="16"/>
  <c r="T809" i="16"/>
  <c r="T810" i="16"/>
  <c r="T1039" i="2"/>
  <c r="T1040" i="2"/>
  <c r="T1041" i="2"/>
  <c r="V918" i="2"/>
  <c r="V917" i="2"/>
  <c r="T391" i="16"/>
  <c r="T389" i="16"/>
  <c r="T395" i="16"/>
  <c r="T393" i="16"/>
  <c r="T399" i="16"/>
  <c r="T397" i="16"/>
  <c r="T390" i="16"/>
  <c r="T392" i="16"/>
  <c r="T401" i="16"/>
  <c r="T394" i="16"/>
  <c r="T396" i="16"/>
  <c r="T398" i="16"/>
  <c r="T400" i="16"/>
  <c r="U43" i="3"/>
  <c r="Y457" i="2"/>
  <c r="Y425" i="16"/>
  <c r="T947" i="16"/>
  <c r="T953" i="16"/>
  <c r="T959" i="16"/>
  <c r="T965" i="16"/>
  <c r="T971" i="16"/>
  <c r="T977" i="16"/>
  <c r="T983" i="16"/>
  <c r="T951" i="16"/>
  <c r="T963" i="16"/>
  <c r="T981" i="16"/>
  <c r="T952" i="16"/>
  <c r="T970" i="16"/>
  <c r="T948" i="16"/>
  <c r="T954" i="16"/>
  <c r="T960" i="16"/>
  <c r="T966" i="16"/>
  <c r="T972" i="16"/>
  <c r="T978" i="16"/>
  <c r="T984" i="16"/>
  <c r="T958" i="16"/>
  <c r="T976" i="16"/>
  <c r="T949" i="16"/>
  <c r="T955" i="16"/>
  <c r="T961" i="16"/>
  <c r="T967" i="16"/>
  <c r="T973" i="16"/>
  <c r="T979" i="16"/>
  <c r="T985" i="16"/>
  <c r="T957" i="16"/>
  <c r="T975" i="16"/>
  <c r="T950" i="16"/>
  <c r="T956" i="16"/>
  <c r="T962" i="16"/>
  <c r="T968" i="16"/>
  <c r="T974" i="16"/>
  <c r="T980" i="16"/>
  <c r="T986" i="16"/>
  <c r="T969" i="16"/>
  <c r="T946" i="16"/>
  <c r="T964" i="16"/>
  <c r="T982" i="16"/>
  <c r="Q71" i="3"/>
  <c r="U771" i="2"/>
  <c r="U774" i="16"/>
  <c r="P33" i="11"/>
  <c r="Q51" i="3"/>
  <c r="U539" i="2"/>
  <c r="P55" i="11"/>
  <c r="U532" i="16"/>
  <c r="R515" i="16"/>
  <c r="R512" i="16"/>
  <c r="R516" i="16"/>
  <c r="R513" i="16"/>
  <c r="R514" i="16"/>
  <c r="R511" i="16"/>
  <c r="V220" i="2"/>
  <c r="V221" i="2"/>
  <c r="V219" i="2"/>
  <c r="R767" i="2"/>
  <c r="R765" i="2"/>
  <c r="R761" i="2"/>
  <c r="R763" i="2"/>
  <c r="R760" i="2"/>
  <c r="R762" i="2"/>
  <c r="R768" i="2"/>
  <c r="R766" i="2"/>
  <c r="R764" i="2"/>
  <c r="R770" i="2"/>
  <c r="R769" i="2"/>
  <c r="Q54" i="3"/>
  <c r="U562" i="2"/>
  <c r="U563" i="2" s="1"/>
  <c r="U555" i="16"/>
  <c r="P99" i="11"/>
  <c r="R663" i="16"/>
  <c r="R661" i="16"/>
  <c r="R657" i="16"/>
  <c r="R654" i="16"/>
  <c r="R656" i="16"/>
  <c r="R658" i="16"/>
  <c r="R660" i="16"/>
  <c r="R662" i="16"/>
  <c r="R664" i="16"/>
  <c r="R659" i="16"/>
  <c r="R655" i="16"/>
  <c r="R653" i="16"/>
  <c r="T661" i="2"/>
  <c r="T659" i="2"/>
  <c r="T665" i="2"/>
  <c r="T663" i="2"/>
  <c r="T654" i="2"/>
  <c r="T656" i="2"/>
  <c r="T658" i="2"/>
  <c r="T660" i="2"/>
  <c r="T662" i="2"/>
  <c r="T664" i="2"/>
  <c r="T657" i="2"/>
  <c r="T655" i="2"/>
  <c r="Q97" i="3"/>
  <c r="U1022" i="2"/>
  <c r="U1031" i="16"/>
  <c r="P68" i="11"/>
  <c r="Q101" i="3"/>
  <c r="U1035" i="2"/>
  <c r="U1044" i="16"/>
  <c r="P72" i="11"/>
  <c r="Q102" i="3"/>
  <c r="U1038" i="2"/>
  <c r="U1047" i="16"/>
  <c r="P94" i="11"/>
  <c r="Q38" i="11"/>
  <c r="V365" i="16"/>
  <c r="R37" i="3"/>
  <c r="V397" i="2"/>
  <c r="V925" i="16"/>
  <c r="V924" i="16"/>
  <c r="T421" i="2"/>
  <c r="T430" i="2"/>
  <c r="T425" i="2"/>
  <c r="T423" i="2"/>
  <c r="T429" i="2"/>
  <c r="T427" i="2"/>
  <c r="T426" i="2"/>
  <c r="T424" i="2"/>
  <c r="T433" i="2"/>
  <c r="T431" i="2"/>
  <c r="T428" i="2"/>
  <c r="T422" i="2"/>
  <c r="T432" i="2"/>
  <c r="T942" i="2"/>
  <c r="T954" i="2"/>
  <c r="T970" i="2"/>
  <c r="T978" i="2"/>
  <c r="T962" i="2"/>
  <c r="T974" i="2"/>
  <c r="T955" i="2"/>
  <c r="T979" i="2"/>
  <c r="T960" i="2"/>
  <c r="T945" i="2"/>
  <c r="T969" i="2"/>
  <c r="T946" i="2"/>
  <c r="T958" i="2"/>
  <c r="T959" i="2"/>
  <c r="T940" i="2"/>
  <c r="T964" i="2"/>
  <c r="T949" i="2"/>
  <c r="T973" i="2"/>
  <c r="T950" i="2"/>
  <c r="T943" i="2"/>
  <c r="T967" i="2"/>
  <c r="T948" i="2"/>
  <c r="T972" i="2"/>
  <c r="T957" i="2"/>
  <c r="T971" i="2"/>
  <c r="T976" i="2"/>
  <c r="T966" i="2"/>
  <c r="T939" i="2"/>
  <c r="T944" i="2"/>
  <c r="T953" i="2"/>
  <c r="T947" i="2"/>
  <c r="T952" i="2"/>
  <c r="T961" i="2"/>
  <c r="T975" i="2"/>
  <c r="T956" i="2"/>
  <c r="T941" i="2"/>
  <c r="T951" i="2"/>
  <c r="T965" i="2"/>
  <c r="T963" i="2"/>
  <c r="T977" i="2"/>
  <c r="T968" i="2"/>
  <c r="U679" i="2"/>
  <c r="U679" i="16"/>
  <c r="P50" i="11"/>
  <c r="Q64" i="3"/>
  <c r="T381" i="16"/>
  <c r="T383" i="16"/>
  <c r="T382" i="16"/>
  <c r="R356" i="2"/>
  <c r="R359" i="2"/>
  <c r="R358" i="2"/>
  <c r="R361" i="2"/>
  <c r="R364" i="2"/>
  <c r="R362" i="2"/>
  <c r="R367" i="2"/>
  <c r="R366" i="2"/>
  <c r="R357" i="2"/>
  <c r="R360" i="2"/>
  <c r="R363" i="2"/>
  <c r="R365" i="2"/>
  <c r="R368" i="2"/>
  <c r="R414" i="2"/>
  <c r="R415" i="2"/>
  <c r="R413" i="2"/>
  <c r="R774" i="2"/>
  <c r="R783" i="2"/>
  <c r="R788" i="2"/>
  <c r="R784" i="2"/>
  <c r="R773" i="2"/>
  <c r="R778" i="2"/>
  <c r="R787" i="2"/>
  <c r="R789" i="2"/>
  <c r="R777" i="2"/>
  <c r="R782" i="2"/>
  <c r="R772" i="2"/>
  <c r="R781" i="2"/>
  <c r="R786" i="2"/>
  <c r="R776" i="2"/>
  <c r="R779" i="2"/>
  <c r="R785" i="2"/>
  <c r="R775" i="2"/>
  <c r="R780" i="2"/>
  <c r="T765" i="16"/>
  <c r="T771" i="16"/>
  <c r="T766" i="16"/>
  <c r="T772" i="16"/>
  <c r="T767" i="16"/>
  <c r="T762" i="16"/>
  <c r="T768" i="16"/>
  <c r="T770" i="16"/>
  <c r="T763" i="16"/>
  <c r="T769" i="16"/>
  <c r="T764" i="16"/>
  <c r="T407" i="16"/>
  <c r="T413" i="16"/>
  <c r="T419" i="16"/>
  <c r="T408" i="16"/>
  <c r="T414" i="16"/>
  <c r="T420" i="16"/>
  <c r="T404" i="16"/>
  <c r="T410" i="16"/>
  <c r="T416" i="16"/>
  <c r="T422" i="16"/>
  <c r="T405" i="16"/>
  <c r="T417" i="16"/>
  <c r="T406" i="16"/>
  <c r="T418" i="16"/>
  <c r="T409" i="16"/>
  <c r="T421" i="16"/>
  <c r="T411" i="16"/>
  <c r="T423" i="16"/>
  <c r="T424" i="16"/>
  <c r="T415" i="16"/>
  <c r="T403" i="16"/>
  <c r="T412" i="16"/>
  <c r="T414" i="2"/>
  <c r="T413" i="2"/>
  <c r="T415" i="2"/>
  <c r="T941" i="16"/>
  <c r="T939" i="16"/>
  <c r="T942" i="16"/>
  <c r="T937" i="16"/>
  <c r="T943" i="16"/>
  <c r="T938" i="16"/>
  <c r="T944" i="16"/>
  <c r="T940" i="16"/>
  <c r="R546" i="2"/>
  <c r="R555" i="2"/>
  <c r="R541" i="2"/>
  <c r="R550" i="2"/>
  <c r="R540" i="2"/>
  <c r="R545" i="2"/>
  <c r="R556" i="2"/>
  <c r="R554" i="2"/>
  <c r="R544" i="2"/>
  <c r="R549" i="2"/>
  <c r="R542" i="2"/>
  <c r="R543" i="2"/>
  <c r="R548" i="2"/>
  <c r="R553" i="2"/>
  <c r="R551" i="2"/>
  <c r="R547" i="2"/>
  <c r="R552" i="2"/>
  <c r="T386" i="16"/>
  <c r="T387" i="16"/>
  <c r="T385" i="16"/>
  <c r="R289" i="16"/>
  <c r="R283" i="16"/>
  <c r="R293" i="16"/>
  <c r="R287" i="16"/>
  <c r="R292" i="16"/>
  <c r="R282" i="16"/>
  <c r="R291" i="16"/>
  <c r="R288" i="16"/>
  <c r="R286" i="16"/>
  <c r="R284" i="16"/>
  <c r="R290" i="16"/>
  <c r="R294" i="16"/>
  <c r="R285" i="16"/>
  <c r="Q79" i="3"/>
  <c r="U819" i="2"/>
  <c r="U820" i="2" s="1"/>
  <c r="U823" i="16"/>
  <c r="U824" i="16" s="1"/>
  <c r="P71" i="11"/>
  <c r="R763" i="16"/>
  <c r="R769" i="16"/>
  <c r="R764" i="16"/>
  <c r="R770" i="16"/>
  <c r="R765" i="16"/>
  <c r="R771" i="16"/>
  <c r="R766" i="16"/>
  <c r="R772" i="16"/>
  <c r="R762" i="16"/>
  <c r="R767" i="16"/>
  <c r="R768" i="16"/>
  <c r="R1036" i="2"/>
  <c r="R1037" i="2"/>
  <c r="R1039" i="2"/>
  <c r="R1040" i="2"/>
  <c r="R1041" i="2"/>
  <c r="R385" i="16"/>
  <c r="R386" i="16"/>
  <c r="R387" i="16"/>
  <c r="T523" i="2"/>
  <c r="T527" i="2"/>
  <c r="T524" i="2"/>
  <c r="T525" i="2"/>
  <c r="T526" i="2"/>
  <c r="R657" i="2"/>
  <c r="R663" i="2"/>
  <c r="R658" i="2"/>
  <c r="R664" i="2"/>
  <c r="R659" i="2"/>
  <c r="R665" i="2"/>
  <c r="R655" i="2"/>
  <c r="R656" i="2"/>
  <c r="R660" i="2"/>
  <c r="R661" i="2"/>
  <c r="R654" i="2"/>
  <c r="R662" i="2"/>
  <c r="U376" i="2"/>
  <c r="U375" i="2"/>
  <c r="U377" i="2"/>
  <c r="R807" i="16"/>
  <c r="R813" i="16"/>
  <c r="R811" i="16"/>
  <c r="R808" i="16"/>
  <c r="R810" i="16"/>
  <c r="R812" i="16"/>
  <c r="R806" i="16"/>
  <c r="R805" i="16"/>
  <c r="R809" i="16"/>
  <c r="T801" i="2"/>
  <c r="T808" i="2"/>
  <c r="T804" i="2"/>
  <c r="T807" i="2"/>
  <c r="T803" i="2"/>
  <c r="T802" i="2"/>
  <c r="T809" i="2"/>
  <c r="T805" i="2"/>
  <c r="T806" i="2"/>
  <c r="U370" i="16"/>
  <c r="U367" i="16"/>
  <c r="U371" i="16"/>
  <c r="U369" i="16"/>
  <c r="U368" i="16"/>
  <c r="U366" i="16"/>
  <c r="U373" i="16"/>
  <c r="U372" i="16"/>
  <c r="S85" i="3"/>
  <c r="W916" i="2"/>
  <c r="W923" i="16"/>
  <c r="R69" i="11"/>
  <c r="R1001" i="2"/>
  <c r="R1002" i="2"/>
  <c r="R999" i="2"/>
  <c r="R1000" i="2"/>
  <c r="P45" i="11"/>
  <c r="U388" i="16"/>
  <c r="Q41" i="3"/>
  <c r="U420" i="2"/>
  <c r="Q88" i="3"/>
  <c r="U938" i="2"/>
  <c r="P35" i="11"/>
  <c r="U945" i="16"/>
  <c r="R1033" i="16"/>
  <c r="R1034" i="16"/>
  <c r="R1035" i="16"/>
  <c r="R1032" i="16"/>
  <c r="T760" i="2"/>
  <c r="T769" i="2"/>
  <c r="T763" i="2"/>
  <c r="T764" i="2"/>
  <c r="T768" i="2"/>
  <c r="T765" i="2"/>
  <c r="T761" i="2"/>
  <c r="T762" i="2"/>
  <c r="T766" i="2"/>
  <c r="T770" i="2"/>
  <c r="T767" i="2"/>
  <c r="T437" i="2"/>
  <c r="T438" i="2"/>
  <c r="T450" i="2"/>
  <c r="T439" i="2"/>
  <c r="T451" i="2"/>
  <c r="T442" i="2"/>
  <c r="T454" i="2"/>
  <c r="T443" i="2"/>
  <c r="T455" i="2"/>
  <c r="T435" i="2"/>
  <c r="T446" i="2"/>
  <c r="T447" i="2"/>
  <c r="T452" i="2"/>
  <c r="T448" i="2"/>
  <c r="T453" i="2"/>
  <c r="T440" i="2"/>
  <c r="T445" i="2"/>
  <c r="T436" i="2"/>
  <c r="T441" i="2"/>
  <c r="T456" i="2"/>
  <c r="T444" i="2"/>
  <c r="T449" i="2"/>
  <c r="R432" i="2"/>
  <c r="R426" i="2"/>
  <c r="R421" i="2"/>
  <c r="R430" i="2"/>
  <c r="R422" i="2"/>
  <c r="R425" i="2"/>
  <c r="R423" i="2"/>
  <c r="R429" i="2"/>
  <c r="R427" i="2"/>
  <c r="R428" i="2"/>
  <c r="R424" i="2"/>
  <c r="R433" i="2"/>
  <c r="R431" i="2"/>
  <c r="T683" i="16"/>
  <c r="T680" i="16"/>
  <c r="T684" i="16"/>
  <c r="T681" i="16"/>
  <c r="T682" i="16"/>
  <c r="Q39" i="3"/>
  <c r="U412" i="2"/>
  <c r="P64" i="11"/>
  <c r="U380" i="16"/>
  <c r="R311" i="16"/>
  <c r="R320" i="16"/>
  <c r="R318" i="16"/>
  <c r="R315" i="16"/>
  <c r="R309" i="16"/>
  <c r="R319" i="16"/>
  <c r="R313" i="16"/>
  <c r="R308" i="16"/>
  <c r="R317" i="16"/>
  <c r="R312" i="16"/>
  <c r="R310" i="16"/>
  <c r="R316" i="16"/>
  <c r="R314" i="16"/>
  <c r="Q27" i="3"/>
  <c r="U227" i="2"/>
  <c r="P30" i="11"/>
  <c r="U281" i="16"/>
  <c r="R527" i="2"/>
  <c r="R523" i="2"/>
  <c r="R524" i="2"/>
  <c r="R525" i="2"/>
  <c r="R526" i="2"/>
  <c r="AD82" i="3"/>
  <c r="AH833" i="2"/>
  <c r="R938" i="16"/>
  <c r="R937" i="16"/>
  <c r="R944" i="16"/>
  <c r="R942" i="16"/>
  <c r="R941" i="16"/>
  <c r="R939" i="16"/>
  <c r="R943" i="16"/>
  <c r="R940" i="16"/>
  <c r="V271" i="16"/>
  <c r="V272" i="16"/>
  <c r="V275" i="16"/>
  <c r="V269" i="16"/>
  <c r="V273" i="16"/>
  <c r="V270" i="16"/>
  <c r="V274" i="16"/>
  <c r="Q59" i="3"/>
  <c r="U648" i="2"/>
  <c r="U645" i="16"/>
  <c r="P49" i="11"/>
  <c r="R1048" i="16"/>
  <c r="R1049" i="16"/>
  <c r="R1050" i="16"/>
  <c r="R418" i="2"/>
  <c r="R419" i="2"/>
  <c r="R417" i="2"/>
  <c r="Q48" i="3"/>
  <c r="U522" i="2"/>
  <c r="U510" i="16"/>
  <c r="P73" i="11"/>
  <c r="R34" i="3"/>
  <c r="V374" i="2"/>
  <c r="V341" i="16"/>
  <c r="Q25" i="11"/>
  <c r="R809" i="2"/>
  <c r="R808" i="2"/>
  <c r="R805" i="2"/>
  <c r="R802" i="2"/>
  <c r="R806" i="2"/>
  <c r="R803" i="2"/>
  <c r="R801" i="2"/>
  <c r="R807" i="2"/>
  <c r="R804" i="2"/>
  <c r="T313" i="16"/>
  <c r="T315" i="16"/>
  <c r="T317" i="16"/>
  <c r="T319" i="16"/>
  <c r="T310" i="16"/>
  <c r="T308" i="16"/>
  <c r="T314" i="16"/>
  <c r="T312" i="16"/>
  <c r="T318" i="16"/>
  <c r="T316" i="16"/>
  <c r="T309" i="16"/>
  <c r="T311" i="16"/>
  <c r="T320" i="16"/>
  <c r="Q76" i="3"/>
  <c r="U800" i="2"/>
  <c r="U804" i="16"/>
  <c r="P85" i="11"/>
  <c r="R480" i="2"/>
  <c r="R481" i="2"/>
  <c r="R478" i="2"/>
  <c r="R479" i="2"/>
  <c r="R1006" i="16"/>
  <c r="R1007" i="16"/>
  <c r="R1008" i="16"/>
  <c r="R1009" i="16"/>
  <c r="R1025" i="2"/>
  <c r="R1026" i="2"/>
  <c r="R1023" i="2"/>
  <c r="R1024" i="2"/>
  <c r="R382" i="16"/>
  <c r="R381" i="16"/>
  <c r="R383" i="16"/>
  <c r="R788" i="16"/>
  <c r="R778" i="16"/>
  <c r="R783" i="16"/>
  <c r="R792" i="16"/>
  <c r="R782" i="16"/>
  <c r="R787" i="16"/>
  <c r="R779" i="16"/>
  <c r="R777" i="16"/>
  <c r="R786" i="16"/>
  <c r="R791" i="16"/>
  <c r="R776" i="16"/>
  <c r="R781" i="16"/>
  <c r="R790" i="16"/>
  <c r="R780" i="16"/>
  <c r="R785" i="16"/>
  <c r="R775" i="16"/>
  <c r="R789" i="16"/>
  <c r="R784" i="16"/>
  <c r="R392" i="16"/>
  <c r="R398" i="16"/>
  <c r="R393" i="16"/>
  <c r="R399" i="16"/>
  <c r="R389" i="16"/>
  <c r="R395" i="16"/>
  <c r="R401" i="16"/>
  <c r="R396" i="16"/>
  <c r="R397" i="16"/>
  <c r="R400" i="16"/>
  <c r="R390" i="16"/>
  <c r="R391" i="16"/>
  <c r="R394" i="16"/>
  <c r="T681" i="2"/>
  <c r="T682" i="2"/>
  <c r="T683" i="2"/>
  <c r="T680" i="2"/>
  <c r="T684" i="2"/>
  <c r="T930" i="2"/>
  <c r="T931" i="2"/>
  <c r="T932" i="2"/>
  <c r="T933" i="2"/>
  <c r="T935" i="2"/>
  <c r="T936" i="2"/>
  <c r="T937" i="2"/>
  <c r="T934" i="2"/>
  <c r="R535" i="16"/>
  <c r="R544" i="16"/>
  <c r="R549" i="16"/>
  <c r="R546" i="16"/>
  <c r="R545" i="16"/>
  <c r="R539" i="16"/>
  <c r="R548" i="16"/>
  <c r="R540" i="16"/>
  <c r="R534" i="16"/>
  <c r="R543" i="16"/>
  <c r="R533" i="16"/>
  <c r="R538" i="16"/>
  <c r="R547" i="16"/>
  <c r="R537" i="16"/>
  <c r="R542" i="16"/>
  <c r="R536" i="16"/>
  <c r="R541" i="16"/>
  <c r="R930" i="2"/>
  <c r="R936" i="2"/>
  <c r="R931" i="2"/>
  <c r="R937" i="2"/>
  <c r="R932" i="2"/>
  <c r="R933" i="2"/>
  <c r="R935" i="2"/>
  <c r="R934" i="2"/>
  <c r="T1009" i="16"/>
  <c r="T1008" i="16"/>
  <c r="T1007" i="16"/>
  <c r="T1006" i="16"/>
  <c r="R235" i="2"/>
  <c r="R233" i="2"/>
  <c r="R239" i="2"/>
  <c r="R237" i="2"/>
  <c r="R230" i="2"/>
  <c r="R228" i="2"/>
  <c r="R241" i="2"/>
  <c r="R234" i="2"/>
  <c r="R232" i="2"/>
  <c r="R229" i="2"/>
  <c r="R238" i="2"/>
  <c r="R236" i="2"/>
  <c r="R231" i="2"/>
  <c r="R240" i="2"/>
  <c r="R559" i="16"/>
  <c r="R556" i="16"/>
  <c r="R560" i="16"/>
  <c r="R558" i="16"/>
  <c r="R557" i="16"/>
  <c r="R651" i="2"/>
  <c r="R652" i="2"/>
  <c r="R649" i="2"/>
  <c r="R650" i="2"/>
  <c r="T559" i="16"/>
  <c r="T556" i="16"/>
  <c r="T560" i="16"/>
  <c r="T557" i="16"/>
  <c r="T558" i="16"/>
  <c r="T651" i="2"/>
  <c r="T650" i="2"/>
  <c r="T652" i="2"/>
  <c r="T649" i="2"/>
  <c r="R1046" i="16"/>
  <c r="R1045" i="16"/>
  <c r="T366" i="2"/>
  <c r="T361" i="2"/>
  <c r="T359" i="2"/>
  <c r="T367" i="2"/>
  <c r="T364" i="2"/>
  <c r="T357" i="2"/>
  <c r="T360" i="2"/>
  <c r="T363" i="2"/>
  <c r="T358" i="2"/>
  <c r="T365" i="2"/>
  <c r="T368" i="2"/>
  <c r="T362" i="2"/>
  <c r="T356" i="2"/>
  <c r="U398" i="2"/>
  <c r="U402" i="2"/>
  <c r="U404" i="2"/>
  <c r="U399" i="2"/>
  <c r="U401" i="2"/>
  <c r="U400" i="2"/>
  <c r="U405" i="2"/>
  <c r="U403" i="2"/>
  <c r="X436" i="16"/>
  <c r="X441" i="16"/>
  <c r="X431" i="16"/>
  <c r="X440" i="16"/>
  <c r="X426" i="16"/>
  <c r="X435" i="16"/>
  <c r="X430" i="16"/>
  <c r="X439" i="16"/>
  <c r="X444" i="16"/>
  <c r="X429" i="16"/>
  <c r="X434" i="16"/>
  <c r="X427" i="16"/>
  <c r="X428" i="16"/>
  <c r="X438" i="16"/>
  <c r="X443" i="16"/>
  <c r="X432" i="16"/>
  <c r="X437" i="16"/>
  <c r="X442" i="16"/>
  <c r="X433" i="16"/>
  <c r="T778" i="16"/>
  <c r="T784" i="16"/>
  <c r="T790" i="16"/>
  <c r="T779" i="16"/>
  <c r="T785" i="16"/>
  <c r="T791" i="16"/>
  <c r="T780" i="16"/>
  <c r="T786" i="16"/>
  <c r="T792" i="16"/>
  <c r="T775" i="16"/>
  <c r="T781" i="16"/>
  <c r="T787" i="16"/>
  <c r="T776" i="16"/>
  <c r="T788" i="16"/>
  <c r="T789" i="16"/>
  <c r="T777" i="16"/>
  <c r="T782" i="16"/>
  <c r="T783" i="16"/>
  <c r="T534" i="16"/>
  <c r="T540" i="16"/>
  <c r="T546" i="16"/>
  <c r="T535" i="16"/>
  <c r="T541" i="16"/>
  <c r="T547" i="16"/>
  <c r="T536" i="16"/>
  <c r="T542" i="16"/>
  <c r="T548" i="16"/>
  <c r="T537" i="16"/>
  <c r="T543" i="16"/>
  <c r="T549" i="16"/>
  <c r="T533" i="16"/>
  <c r="T538" i="16"/>
  <c r="T539" i="16"/>
  <c r="T545" i="16"/>
  <c r="T544" i="16"/>
  <c r="Q70" i="3"/>
  <c r="U759" i="2"/>
  <c r="U761" i="16"/>
  <c r="P29" i="11"/>
  <c r="Q42" i="3"/>
  <c r="U434" i="2"/>
  <c r="P63" i="11"/>
  <c r="U402" i="16"/>
  <c r="T481" i="2"/>
  <c r="T478" i="2"/>
  <c r="T479" i="2"/>
  <c r="T480" i="2"/>
  <c r="V571" i="2"/>
  <c r="V575" i="2"/>
  <c r="V580" i="2"/>
  <c r="V584" i="2"/>
  <c r="V581" i="2"/>
  <c r="V578" i="2"/>
  <c r="V579" i="2"/>
  <c r="V585" i="2"/>
  <c r="V582" i="2"/>
  <c r="V583" i="2"/>
  <c r="V569" i="2"/>
  <c r="V566" i="2"/>
  <c r="V576" i="2"/>
  <c r="V570" i="2"/>
  <c r="V577" i="2"/>
  <c r="V588" i="2"/>
  <c r="V573" i="2"/>
  <c r="V568" i="2"/>
  <c r="V565" i="2"/>
  <c r="V589" i="2"/>
  <c r="V586" i="2"/>
  <c r="V587" i="2"/>
  <c r="V572" i="2"/>
  <c r="V567" i="2"/>
  <c r="V574" i="2"/>
  <c r="R447" i="2"/>
  <c r="R448" i="2"/>
  <c r="R449" i="2"/>
  <c r="R454" i="2"/>
  <c r="R445" i="2"/>
  <c r="R451" i="2"/>
  <c r="R452" i="2"/>
  <c r="R453" i="2"/>
  <c r="R444" i="2"/>
  <c r="R455" i="2"/>
  <c r="R456" i="2"/>
  <c r="R438" i="2"/>
  <c r="R435" i="2"/>
  <c r="R436" i="2"/>
  <c r="R437" i="2"/>
  <c r="R442" i="2"/>
  <c r="R439" i="2"/>
  <c r="R440" i="2"/>
  <c r="R441" i="2"/>
  <c r="R446" i="2"/>
  <c r="R443" i="2"/>
  <c r="R450" i="2"/>
  <c r="R684" i="16"/>
  <c r="R680" i="16"/>
  <c r="R681" i="16"/>
  <c r="R682" i="16"/>
  <c r="R683" i="16"/>
  <c r="Q87" i="3"/>
  <c r="U929" i="2"/>
  <c r="P52" i="11"/>
  <c r="U936" i="16"/>
  <c r="T232" i="2"/>
  <c r="T241" i="2"/>
  <c r="T231" i="2"/>
  <c r="T236" i="2"/>
  <c r="T230" i="2"/>
  <c r="T240" i="2"/>
  <c r="T234" i="2"/>
  <c r="T229" i="2"/>
  <c r="T238" i="2"/>
  <c r="T233" i="2"/>
  <c r="T235" i="2"/>
  <c r="T228" i="2"/>
  <c r="T237" i="2"/>
  <c r="T239" i="2"/>
  <c r="T418" i="2"/>
  <c r="T417" i="2"/>
  <c r="T419" i="2"/>
  <c r="T1001" i="2"/>
  <c r="T999" i="2"/>
  <c r="T1000" i="2"/>
  <c r="T1002" i="2"/>
  <c r="T515" i="16"/>
  <c r="T512" i="16"/>
  <c r="T516" i="16"/>
  <c r="T513" i="16"/>
  <c r="T514" i="16"/>
  <c r="T511" i="16"/>
  <c r="R955" i="16"/>
  <c r="R979" i="16"/>
  <c r="R964" i="16"/>
  <c r="R949" i="16"/>
  <c r="R973" i="16"/>
  <c r="R954" i="16"/>
  <c r="R978" i="16"/>
  <c r="R969" i="16"/>
  <c r="R959" i="16"/>
  <c r="R983" i="16"/>
  <c r="R968" i="16"/>
  <c r="R953" i="16"/>
  <c r="R977" i="16"/>
  <c r="R958" i="16"/>
  <c r="R982" i="16"/>
  <c r="R951" i="16"/>
  <c r="R960" i="16"/>
  <c r="R984" i="16"/>
  <c r="R974" i="16"/>
  <c r="R963" i="16"/>
  <c r="R948" i="16"/>
  <c r="R972" i="16"/>
  <c r="R957" i="16"/>
  <c r="R981" i="16"/>
  <c r="R962" i="16"/>
  <c r="R986" i="16"/>
  <c r="R950" i="16"/>
  <c r="R967" i="16"/>
  <c r="R952" i="16"/>
  <c r="R976" i="16"/>
  <c r="R961" i="16"/>
  <c r="R985" i="16"/>
  <c r="R966" i="16"/>
  <c r="R947" i="16"/>
  <c r="R956" i="16"/>
  <c r="R980" i="16"/>
  <c r="R965" i="16"/>
  <c r="R946" i="16"/>
  <c r="R975" i="16"/>
  <c r="R971" i="16"/>
  <c r="R970" i="16"/>
  <c r="U653" i="2"/>
  <c r="U652" i="16"/>
  <c r="P56" i="11"/>
  <c r="Q60" i="3"/>
  <c r="T1032" i="16"/>
  <c r="T1033" i="16"/>
  <c r="T1034" i="16"/>
  <c r="T1035" i="16"/>
  <c r="Q31" i="3"/>
  <c r="U355" i="2"/>
  <c r="P39" i="11"/>
  <c r="U307" i="16"/>
  <c r="T1045" i="16"/>
  <c r="T1046" i="16"/>
  <c r="T1048" i="16"/>
  <c r="T1049" i="16"/>
  <c r="T1050" i="16"/>
  <c r="R462" i="16"/>
  <c r="R463" i="16"/>
  <c r="R465" i="16"/>
  <c r="R464" i="16"/>
  <c r="X459" i="2"/>
  <c r="X460" i="2"/>
  <c r="X458" i="2"/>
  <c r="T772" i="2"/>
  <c r="T778" i="2"/>
  <c r="T779" i="2"/>
  <c r="T782" i="2"/>
  <c r="T783" i="2"/>
  <c r="T786" i="2"/>
  <c r="T787" i="2"/>
  <c r="T774" i="2"/>
  <c r="T775" i="2"/>
  <c r="T777" i="2"/>
  <c r="T776" i="2"/>
  <c r="T773" i="2"/>
  <c r="T788" i="2"/>
  <c r="T789" i="2"/>
  <c r="T784" i="2"/>
  <c r="T780" i="2"/>
  <c r="T785" i="2"/>
  <c r="T781" i="2"/>
  <c r="T545" i="2"/>
  <c r="T551" i="2"/>
  <c r="T540" i="2"/>
  <c r="T546" i="2"/>
  <c r="T552" i="2"/>
  <c r="T541" i="2"/>
  <c r="T547" i="2"/>
  <c r="T553" i="2"/>
  <c r="T542" i="2"/>
  <c r="T548" i="2"/>
  <c r="T554" i="2"/>
  <c r="T544" i="2"/>
  <c r="T549" i="2"/>
  <c r="T550" i="2"/>
  <c r="T555" i="2"/>
  <c r="T543" i="2"/>
  <c r="T556" i="2"/>
  <c r="AA537" i="2"/>
  <c r="AA534" i="2"/>
  <c r="AA538" i="2"/>
  <c r="AA535" i="2"/>
  <c r="AA536" i="2"/>
  <c r="X50" i="3"/>
  <c r="AB533" i="2"/>
  <c r="W48" i="11"/>
  <c r="V603" i="16" l="1"/>
  <c r="V639" i="16"/>
  <c r="V634" i="16"/>
  <c r="V629" i="16"/>
  <c r="V613" i="16"/>
  <c r="V642" i="16"/>
  <c r="V632" i="16"/>
  <c r="V614" i="16"/>
  <c r="V628" i="16"/>
  <c r="V626" i="16"/>
  <c r="V609" i="16"/>
  <c r="V604" i="16"/>
  <c r="V640" i="16"/>
  <c r="V635" i="16"/>
  <c r="V625" i="16"/>
  <c r="V607" i="16"/>
  <c r="V602" i="16"/>
  <c r="V636" i="16"/>
  <c r="V615" i="16"/>
  <c r="V610" i="16"/>
  <c r="V605" i="16"/>
  <c r="V641" i="16"/>
  <c r="V637" i="16"/>
  <c r="V619" i="16"/>
  <c r="V638" i="16"/>
  <c r="V644" i="16"/>
  <c r="V621" i="16"/>
  <c r="V616" i="16"/>
  <c r="V611" i="16"/>
  <c r="V612" i="16"/>
  <c r="V606" i="16"/>
  <c r="V631" i="16"/>
  <c r="V620" i="16"/>
  <c r="V627" i="16"/>
  <c r="V622" i="16"/>
  <c r="V617" i="16"/>
  <c r="V624" i="16"/>
  <c r="V618" i="16"/>
  <c r="V643" i="16"/>
  <c r="V608" i="16"/>
  <c r="V633" i="16"/>
  <c r="V630" i="16"/>
  <c r="V623" i="16"/>
  <c r="V628" i="2"/>
  <c r="V636" i="2"/>
  <c r="V623" i="2"/>
  <c r="V619" i="2"/>
  <c r="V615" i="2"/>
  <c r="V611" i="2"/>
  <c r="V630" i="2"/>
  <c r="V624" i="2"/>
  <c r="V632" i="2"/>
  <c r="V647" i="2"/>
  <c r="V643" i="2"/>
  <c r="V621" i="2"/>
  <c r="V640" i="2"/>
  <c r="V644" i="2"/>
  <c r="V646" i="2"/>
  <c r="V642" i="2"/>
  <c r="V638" i="2"/>
  <c r="V634" i="2"/>
  <c r="V626" i="2"/>
  <c r="V612" i="2"/>
  <c r="V620" i="2"/>
  <c r="V622" i="2"/>
  <c r="V618" i="2"/>
  <c r="V614" i="2"/>
  <c r="V610" i="2"/>
  <c r="V631" i="2"/>
  <c r="V635" i="2"/>
  <c r="V616" i="2"/>
  <c r="V641" i="2"/>
  <c r="V637" i="2"/>
  <c r="V633" i="2"/>
  <c r="V629" i="2"/>
  <c r="V625" i="2"/>
  <c r="V645" i="2"/>
  <c r="V606" i="2"/>
  <c r="V608" i="2"/>
  <c r="V617" i="2"/>
  <c r="V613" i="2"/>
  <c r="V609" i="2"/>
  <c r="V605" i="2"/>
  <c r="V607" i="2"/>
  <c r="V627" i="2"/>
  <c r="V639" i="2"/>
  <c r="R40" i="11"/>
  <c r="S58" i="3"/>
  <c r="W604" i="2"/>
  <c r="W601" i="16"/>
  <c r="X678" i="16"/>
  <c r="S79" i="11"/>
  <c r="X678" i="2"/>
  <c r="T63" i="3"/>
  <c r="V519" i="16"/>
  <c r="V518" i="16"/>
  <c r="V520" i="16"/>
  <c r="V521" i="16"/>
  <c r="V466" i="2"/>
  <c r="V472" i="2"/>
  <c r="V462" i="2"/>
  <c r="V465" i="2"/>
  <c r="V467" i="2"/>
  <c r="V473" i="2"/>
  <c r="V464" i="2"/>
  <c r="V476" i="2"/>
  <c r="V468" i="2"/>
  <c r="V463" i="2"/>
  <c r="V471" i="2"/>
  <c r="V470" i="2"/>
  <c r="V474" i="2"/>
  <c r="V469" i="2"/>
  <c r="V475" i="2"/>
  <c r="U1039" i="16"/>
  <c r="U1038" i="16"/>
  <c r="U1037" i="16"/>
  <c r="S74" i="3"/>
  <c r="W796" i="2"/>
  <c r="W797" i="2" s="1"/>
  <c r="R78" i="11"/>
  <c r="W800" i="16"/>
  <c r="W801" i="16" s="1"/>
  <c r="U829" i="2"/>
  <c r="U822" i="2"/>
  <c r="U830" i="2"/>
  <c r="U828" i="2"/>
  <c r="U824" i="2"/>
  <c r="U826" i="2"/>
  <c r="U831" i="2"/>
  <c r="U825" i="2"/>
  <c r="U823" i="2"/>
  <c r="U827" i="2"/>
  <c r="U1030" i="2"/>
  <c r="U1029" i="2"/>
  <c r="U1028" i="2"/>
  <c r="U742" i="2"/>
  <c r="U751" i="2"/>
  <c r="U741" i="2"/>
  <c r="U746" i="2"/>
  <c r="U755" i="2"/>
  <c r="U757" i="2"/>
  <c r="U747" i="2"/>
  <c r="U756" i="2"/>
  <c r="U745" i="2"/>
  <c r="U750" i="2"/>
  <c r="U744" i="2"/>
  <c r="U752" i="2"/>
  <c r="U749" i="2"/>
  <c r="U754" i="2"/>
  <c r="U748" i="2"/>
  <c r="U753" i="2"/>
  <c r="U743" i="2"/>
  <c r="U597" i="2"/>
  <c r="U596" i="2"/>
  <c r="U598" i="2"/>
  <c r="U602" i="2"/>
  <c r="U595" i="2"/>
  <c r="U600" i="2"/>
  <c r="U603" i="2"/>
  <c r="U601" i="2"/>
  <c r="U599" i="2"/>
  <c r="R80" i="3"/>
  <c r="V821" i="2"/>
  <c r="V825" i="16"/>
  <c r="Q53" i="11"/>
  <c r="V671" i="2"/>
  <c r="V677" i="2"/>
  <c r="V675" i="2"/>
  <c r="V672" i="2"/>
  <c r="V676" i="2"/>
  <c r="V670" i="2"/>
  <c r="V669" i="2"/>
  <c r="V674" i="2"/>
  <c r="V673" i="2"/>
  <c r="R98" i="3"/>
  <c r="V1036" i="16"/>
  <c r="Q75" i="11"/>
  <c r="V1027" i="2"/>
  <c r="V740" i="2"/>
  <c r="V740" i="16"/>
  <c r="Q34" i="11"/>
  <c r="R68" i="3"/>
  <c r="U592" i="16"/>
  <c r="U600" i="16"/>
  <c r="U596" i="16"/>
  <c r="U597" i="16"/>
  <c r="U594" i="16"/>
  <c r="U598" i="16"/>
  <c r="U595" i="16"/>
  <c r="U593" i="16"/>
  <c r="U599" i="16"/>
  <c r="V531" i="2"/>
  <c r="V532" i="2"/>
  <c r="V530" i="2"/>
  <c r="V529" i="2"/>
  <c r="W445" i="16"/>
  <c r="R70" i="11"/>
  <c r="S44" i="3"/>
  <c r="W461" i="2"/>
  <c r="W668" i="2"/>
  <c r="R51" i="11"/>
  <c r="S62" i="3"/>
  <c r="W668" i="16"/>
  <c r="U749" i="16"/>
  <c r="U754" i="16"/>
  <c r="U759" i="16"/>
  <c r="U753" i="16"/>
  <c r="U758" i="16"/>
  <c r="U744" i="16"/>
  <c r="U757" i="16"/>
  <c r="U743" i="16"/>
  <c r="U748" i="16"/>
  <c r="U742" i="16"/>
  <c r="U747" i="16"/>
  <c r="U752" i="16"/>
  <c r="U746" i="16"/>
  <c r="U751" i="16"/>
  <c r="U756" i="16"/>
  <c r="U745" i="16"/>
  <c r="U741" i="16"/>
  <c r="U750" i="16"/>
  <c r="U755" i="16"/>
  <c r="U1056" i="16"/>
  <c r="U1059" i="16"/>
  <c r="U1062" i="16"/>
  <c r="U1055" i="16"/>
  <c r="U1060" i="16"/>
  <c r="U1061" i="16"/>
  <c r="U1057" i="16"/>
  <c r="U1058" i="16"/>
  <c r="R57" i="3"/>
  <c r="Q47" i="11"/>
  <c r="V594" i="2"/>
  <c r="V591" i="16"/>
  <c r="U929" i="16"/>
  <c r="U934" i="16"/>
  <c r="U932" i="16"/>
  <c r="U930" i="16"/>
  <c r="U933" i="16"/>
  <c r="U928" i="16"/>
  <c r="U927" i="16"/>
  <c r="U931" i="16"/>
  <c r="U935" i="16"/>
  <c r="S49" i="3"/>
  <c r="R27" i="11"/>
  <c r="W528" i="2"/>
  <c r="W517" i="16"/>
  <c r="V674" i="16"/>
  <c r="V673" i="16"/>
  <c r="V671" i="16"/>
  <c r="V677" i="16"/>
  <c r="V672" i="16"/>
  <c r="V670" i="16"/>
  <c r="V669" i="16"/>
  <c r="V675" i="16"/>
  <c r="V676" i="16"/>
  <c r="U1053" i="2"/>
  <c r="U1046" i="2"/>
  <c r="U1048" i="2"/>
  <c r="U1047" i="2"/>
  <c r="U1052" i="2"/>
  <c r="U1051" i="2"/>
  <c r="U1050" i="2"/>
  <c r="U1049" i="2"/>
  <c r="U1054" i="2"/>
  <c r="U922" i="2"/>
  <c r="U928" i="2"/>
  <c r="U920" i="2"/>
  <c r="U923" i="2"/>
  <c r="U926" i="2"/>
  <c r="U924" i="2"/>
  <c r="U921" i="2"/>
  <c r="U927" i="2"/>
  <c r="U925" i="2"/>
  <c r="U827" i="16"/>
  <c r="U830" i="16"/>
  <c r="U834" i="16"/>
  <c r="U829" i="16"/>
  <c r="U832" i="16"/>
  <c r="U833" i="16"/>
  <c r="U831" i="16"/>
  <c r="U828" i="16"/>
  <c r="U826" i="16"/>
  <c r="V459" i="16"/>
  <c r="V457" i="16"/>
  <c r="V446" i="16"/>
  <c r="V451" i="16"/>
  <c r="V449" i="16"/>
  <c r="V452" i="16"/>
  <c r="V454" i="16"/>
  <c r="V460" i="16"/>
  <c r="V458" i="16"/>
  <c r="V455" i="16"/>
  <c r="V450" i="16"/>
  <c r="V447" i="16"/>
  <c r="V456" i="16"/>
  <c r="V453" i="16"/>
  <c r="V448" i="16"/>
  <c r="R104" i="3"/>
  <c r="V1045" i="2"/>
  <c r="Q54" i="11"/>
  <c r="V1054" i="16"/>
  <c r="R86" i="3"/>
  <c r="V919" i="2"/>
  <c r="V926" i="16"/>
  <c r="Q96" i="11"/>
  <c r="AB32" i="3"/>
  <c r="AF369" i="2"/>
  <c r="AA28" i="11"/>
  <c r="R73" i="3"/>
  <c r="V795" i="2"/>
  <c r="V798" i="16"/>
  <c r="V799" i="16" s="1"/>
  <c r="Q91" i="11"/>
  <c r="R61" i="3"/>
  <c r="V666" i="2"/>
  <c r="V667" i="2" s="1"/>
  <c r="V666" i="16"/>
  <c r="V667" i="16" s="1"/>
  <c r="Q20" i="11"/>
  <c r="R67" i="3"/>
  <c r="V739" i="2"/>
  <c r="Q26" i="11"/>
  <c r="V739" i="16"/>
  <c r="U279" i="16"/>
  <c r="U278" i="16"/>
  <c r="U277" i="16"/>
  <c r="U280" i="16"/>
  <c r="U224" i="2"/>
  <c r="U225" i="2"/>
  <c r="U226" i="2"/>
  <c r="U223" i="2"/>
  <c r="V222" i="2"/>
  <c r="Q21" i="11"/>
  <c r="V276" i="16"/>
  <c r="R26" i="3"/>
  <c r="R96" i="3"/>
  <c r="V1016" i="2"/>
  <c r="V1025" i="16"/>
  <c r="Q95" i="11"/>
  <c r="Q44" i="11"/>
  <c r="R52" i="3"/>
  <c r="V557" i="2"/>
  <c r="V550" i="16"/>
  <c r="U385" i="2"/>
  <c r="U380" i="2"/>
  <c r="U379" i="2"/>
  <c r="U384" i="2"/>
  <c r="U383" i="2"/>
  <c r="U382" i="2"/>
  <c r="U381" i="2"/>
  <c r="U386" i="2"/>
  <c r="U858" i="2"/>
  <c r="U854" i="2"/>
  <c r="U836" i="2"/>
  <c r="U838" i="2"/>
  <c r="U842" i="2"/>
  <c r="U846" i="2"/>
  <c r="U847" i="2"/>
  <c r="U849" i="2"/>
  <c r="U848" i="2"/>
  <c r="U843" i="2"/>
  <c r="U845" i="2"/>
  <c r="U850" i="2"/>
  <c r="U839" i="2"/>
  <c r="U841" i="2"/>
  <c r="U840" i="2"/>
  <c r="U859" i="2"/>
  <c r="U835" i="2"/>
  <c r="U837" i="2"/>
  <c r="U857" i="2"/>
  <c r="U844" i="2"/>
  <c r="U855" i="2"/>
  <c r="U853" i="2"/>
  <c r="U856" i="2"/>
  <c r="U851" i="2"/>
  <c r="U852" i="2"/>
  <c r="U982" i="2"/>
  <c r="U981" i="2"/>
  <c r="U983" i="2"/>
  <c r="R35" i="3"/>
  <c r="V378" i="2"/>
  <c r="Q31" i="11"/>
  <c r="V345" i="16"/>
  <c r="V810" i="2"/>
  <c r="Q74" i="11"/>
  <c r="R77" i="3"/>
  <c r="V814" i="16"/>
  <c r="V818" i="16"/>
  <c r="Q67" i="11"/>
  <c r="R78" i="3"/>
  <c r="V814" i="2"/>
  <c r="U737" i="16"/>
  <c r="U738" i="16"/>
  <c r="U734" i="16"/>
  <c r="U735" i="16"/>
  <c r="U736" i="16"/>
  <c r="R83" i="3"/>
  <c r="V834" i="2"/>
  <c r="V841" i="16"/>
  <c r="Q77" i="11"/>
  <c r="U794" i="16"/>
  <c r="U795" i="16"/>
  <c r="U796" i="16"/>
  <c r="U797" i="16"/>
  <c r="U493" i="16"/>
  <c r="U496" i="16"/>
  <c r="U497" i="16"/>
  <c r="U499" i="16"/>
  <c r="U502" i="16"/>
  <c r="U509" i="16"/>
  <c r="U505" i="16"/>
  <c r="U508" i="16"/>
  <c r="U498" i="16"/>
  <c r="U494" i="16"/>
  <c r="U504" i="16"/>
  <c r="U503" i="16"/>
  <c r="U507" i="16"/>
  <c r="U500" i="16"/>
  <c r="U495" i="16"/>
  <c r="U501" i="16"/>
  <c r="U506" i="16"/>
  <c r="U988" i="16"/>
  <c r="U989" i="16"/>
  <c r="U990" i="16"/>
  <c r="U815" i="2"/>
  <c r="U816" i="2"/>
  <c r="U817" i="2"/>
  <c r="U818" i="2"/>
  <c r="U812" i="2"/>
  <c r="U811" i="2"/>
  <c r="U813" i="2"/>
  <c r="U735" i="2"/>
  <c r="U736" i="2"/>
  <c r="U734" i="2"/>
  <c r="U738" i="2"/>
  <c r="U737" i="2"/>
  <c r="U792" i="2"/>
  <c r="U794" i="2"/>
  <c r="U793" i="2"/>
  <c r="U791" i="2"/>
  <c r="U507" i="2"/>
  <c r="U515" i="2"/>
  <c r="U511" i="2"/>
  <c r="U510" i="2"/>
  <c r="U521" i="2"/>
  <c r="U513" i="2"/>
  <c r="U516" i="2"/>
  <c r="U508" i="2"/>
  <c r="U514" i="2"/>
  <c r="U509" i="2"/>
  <c r="U520" i="2"/>
  <c r="U518" i="2"/>
  <c r="U512" i="2"/>
  <c r="U517" i="2"/>
  <c r="U519" i="2"/>
  <c r="U1026" i="16"/>
  <c r="U1028" i="16"/>
  <c r="U1027" i="16"/>
  <c r="U1029" i="16"/>
  <c r="U1030" i="16"/>
  <c r="R89" i="3"/>
  <c r="V987" i="16"/>
  <c r="V980" i="2"/>
  <c r="Q58" i="11"/>
  <c r="U815" i="16"/>
  <c r="U816" i="16"/>
  <c r="U817" i="16"/>
  <c r="R66" i="3"/>
  <c r="V733" i="16"/>
  <c r="Q60" i="11"/>
  <c r="V733" i="2"/>
  <c r="R72" i="3"/>
  <c r="V790" i="2"/>
  <c r="V793" i="16"/>
  <c r="Q57" i="11"/>
  <c r="V492" i="16"/>
  <c r="Q59" i="11"/>
  <c r="R47" i="3"/>
  <c r="V506" i="2"/>
  <c r="U1018" i="2"/>
  <c r="U1020" i="2"/>
  <c r="U1019" i="2"/>
  <c r="U1017" i="2"/>
  <c r="U1021" i="2"/>
  <c r="U350" i="16"/>
  <c r="U347" i="16"/>
  <c r="U349" i="16"/>
  <c r="U346" i="16"/>
  <c r="U354" i="16"/>
  <c r="U352" i="16"/>
  <c r="U353" i="16"/>
  <c r="U351" i="16"/>
  <c r="U348" i="16"/>
  <c r="U821" i="16"/>
  <c r="U822" i="16"/>
  <c r="U819" i="16"/>
  <c r="U820" i="16"/>
  <c r="U847" i="16"/>
  <c r="U853" i="16"/>
  <c r="U859" i="16"/>
  <c r="U865" i="16"/>
  <c r="U842" i="16"/>
  <c r="U848" i="16"/>
  <c r="U854" i="16"/>
  <c r="U860" i="16"/>
  <c r="U866" i="16"/>
  <c r="U845" i="16"/>
  <c r="U855" i="16"/>
  <c r="U863" i="16"/>
  <c r="U849" i="16"/>
  <c r="U857" i="16"/>
  <c r="U858" i="16"/>
  <c r="U850" i="16"/>
  <c r="U844" i="16"/>
  <c r="U862" i="16"/>
  <c r="U856" i="16"/>
  <c r="U843" i="16"/>
  <c r="U846" i="16"/>
  <c r="U864" i="16"/>
  <c r="U851" i="16"/>
  <c r="U861" i="16"/>
  <c r="U852" i="16"/>
  <c r="W358" i="16"/>
  <c r="W364" i="16"/>
  <c r="W362" i="16"/>
  <c r="W357" i="16"/>
  <c r="W359" i="16"/>
  <c r="W363" i="16"/>
  <c r="W356" i="16"/>
  <c r="W361" i="16"/>
  <c r="W360" i="16"/>
  <c r="U892" i="16"/>
  <c r="U884" i="16"/>
  <c r="U869" i="16"/>
  <c r="U905" i="16"/>
  <c r="U870" i="16"/>
  <c r="U906" i="16"/>
  <c r="U871" i="16"/>
  <c r="U907" i="16"/>
  <c r="U873" i="16"/>
  <c r="U898" i="16"/>
  <c r="U902" i="16"/>
  <c r="U875" i="16"/>
  <c r="U911" i="16"/>
  <c r="U876" i="16"/>
  <c r="U912" i="16"/>
  <c r="U877" i="16"/>
  <c r="U913" i="16"/>
  <c r="U891" i="16"/>
  <c r="U868" i="16"/>
  <c r="U904" i="16"/>
  <c r="U920" i="16"/>
  <c r="U881" i="16"/>
  <c r="U917" i="16"/>
  <c r="U882" i="16"/>
  <c r="U918" i="16"/>
  <c r="U883" i="16"/>
  <c r="U919" i="16"/>
  <c r="U909" i="16"/>
  <c r="U874" i="16"/>
  <c r="U910" i="16"/>
  <c r="U879" i="16"/>
  <c r="U887" i="16"/>
  <c r="U885" i="16"/>
  <c r="U888" i="16"/>
  <c r="U878" i="16"/>
  <c r="U889" i="16"/>
  <c r="U872" i="16"/>
  <c r="U880" i="16"/>
  <c r="U916" i="16"/>
  <c r="U897" i="16"/>
  <c r="U893" i="16"/>
  <c r="U903" i="16"/>
  <c r="U894" i="16"/>
  <c r="U896" i="16"/>
  <c r="U895" i="16"/>
  <c r="U890" i="16"/>
  <c r="U886" i="16"/>
  <c r="U922" i="16"/>
  <c r="U915" i="16"/>
  <c r="U899" i="16"/>
  <c r="U921" i="16"/>
  <c r="U900" i="16"/>
  <c r="U914" i="16"/>
  <c r="U901" i="16"/>
  <c r="U908" i="16"/>
  <c r="W396" i="2"/>
  <c r="W389" i="2"/>
  <c r="W393" i="2"/>
  <c r="W395" i="2"/>
  <c r="W390" i="2"/>
  <c r="W391" i="2"/>
  <c r="W394" i="2"/>
  <c r="W388" i="2"/>
  <c r="W392" i="2"/>
  <c r="U1017" i="16"/>
  <c r="U1023" i="16"/>
  <c r="U1018" i="16"/>
  <c r="U1024" i="16"/>
  <c r="U1019" i="16"/>
  <c r="U1020" i="16"/>
  <c r="U1021" i="16"/>
  <c r="U1016" i="16"/>
  <c r="U1022" i="16"/>
  <c r="U475" i="16"/>
  <c r="U482" i="16"/>
  <c r="U483" i="16"/>
  <c r="U481" i="16"/>
  <c r="U489" i="16"/>
  <c r="U490" i="16"/>
  <c r="U487" i="16"/>
  <c r="U484" i="16"/>
  <c r="U469" i="16"/>
  <c r="U470" i="16"/>
  <c r="U467" i="16"/>
  <c r="U491" i="16"/>
  <c r="U488" i="16"/>
  <c r="U474" i="16"/>
  <c r="U471" i="16"/>
  <c r="U468" i="16"/>
  <c r="U477" i="16"/>
  <c r="U472" i="16"/>
  <c r="U479" i="16"/>
  <c r="U486" i="16"/>
  <c r="U473" i="16"/>
  <c r="U478" i="16"/>
  <c r="U476" i="16"/>
  <c r="U485" i="16"/>
  <c r="U480" i="16"/>
  <c r="X355" i="16"/>
  <c r="S81" i="11"/>
  <c r="T36" i="3"/>
  <c r="X387" i="2"/>
  <c r="W340" i="16"/>
  <c r="W339" i="16"/>
  <c r="R95" i="3"/>
  <c r="V1015" i="16"/>
  <c r="V1006" i="2"/>
  <c r="Q83" i="11"/>
  <c r="U495" i="2"/>
  <c r="U496" i="2"/>
  <c r="U497" i="2"/>
  <c r="U502" i="2"/>
  <c r="U503" i="2"/>
  <c r="U505" i="2"/>
  <c r="U499" i="2"/>
  <c r="U500" i="2"/>
  <c r="U501" i="2"/>
  <c r="U490" i="2"/>
  <c r="U483" i="2"/>
  <c r="U484" i="2"/>
  <c r="U485" i="2"/>
  <c r="U494" i="2"/>
  <c r="U487" i="2"/>
  <c r="U488" i="2"/>
  <c r="U489" i="2"/>
  <c r="U498" i="2"/>
  <c r="U491" i="2"/>
  <c r="U492" i="2"/>
  <c r="U493" i="2"/>
  <c r="U486" i="2"/>
  <c r="U504" i="2"/>
  <c r="R75" i="3"/>
  <c r="V798" i="2"/>
  <c r="V799" i="2" s="1"/>
  <c r="Q97" i="11"/>
  <c r="V802" i="16"/>
  <c r="V803" i="16" s="1"/>
  <c r="W371" i="2"/>
  <c r="W372" i="2"/>
  <c r="W373" i="2"/>
  <c r="U996" i="16"/>
  <c r="U995" i="16"/>
  <c r="U997" i="16"/>
  <c r="U998" i="16"/>
  <c r="U994" i="16"/>
  <c r="U992" i="16"/>
  <c r="U999" i="16"/>
  <c r="U993" i="16"/>
  <c r="U1000" i="16"/>
  <c r="U871" i="2"/>
  <c r="U896" i="2"/>
  <c r="U888" i="2"/>
  <c r="U892" i="2"/>
  <c r="U880" i="2"/>
  <c r="U877" i="2"/>
  <c r="U866" i="2"/>
  <c r="U869" i="2"/>
  <c r="U890" i="2"/>
  <c r="U883" i="2"/>
  <c r="U908" i="2"/>
  <c r="U904" i="2"/>
  <c r="U912" i="2"/>
  <c r="U899" i="2"/>
  <c r="U894" i="2"/>
  <c r="U889" i="2"/>
  <c r="U878" i="2"/>
  <c r="U885" i="2"/>
  <c r="U895" i="2"/>
  <c r="U867" i="2"/>
  <c r="U875" i="2"/>
  <c r="U863" i="2"/>
  <c r="U900" i="2"/>
  <c r="U870" i="2"/>
  <c r="U902" i="2"/>
  <c r="U909" i="2"/>
  <c r="U886" i="2"/>
  <c r="U907" i="2"/>
  <c r="U887" i="2"/>
  <c r="U891" i="2"/>
  <c r="U915" i="2"/>
  <c r="U898" i="2"/>
  <c r="U897" i="2"/>
  <c r="U862" i="2"/>
  <c r="U865" i="2"/>
  <c r="U914" i="2"/>
  <c r="U872" i="2"/>
  <c r="U903" i="2"/>
  <c r="U911" i="2"/>
  <c r="U864" i="2"/>
  <c r="U874" i="2"/>
  <c r="U873" i="2"/>
  <c r="U882" i="2"/>
  <c r="U910" i="2"/>
  <c r="U905" i="2"/>
  <c r="U861" i="2"/>
  <c r="U884" i="2"/>
  <c r="U868" i="2"/>
  <c r="U876" i="2"/>
  <c r="U879" i="2"/>
  <c r="U901" i="2"/>
  <c r="U906" i="2"/>
  <c r="U913" i="2"/>
  <c r="U893" i="2"/>
  <c r="U881" i="2"/>
  <c r="T33" i="3"/>
  <c r="X370" i="2"/>
  <c r="X338" i="16"/>
  <c r="S7" i="11"/>
  <c r="Y69" i="3"/>
  <c r="AC758" i="2"/>
  <c r="X66" i="11"/>
  <c r="U988" i="2"/>
  <c r="U991" i="2"/>
  <c r="U993" i="2"/>
  <c r="U985" i="2"/>
  <c r="U990" i="2"/>
  <c r="U989" i="2"/>
  <c r="U987" i="2"/>
  <c r="U992" i="2"/>
  <c r="U986" i="2"/>
  <c r="R84" i="3"/>
  <c r="Q41" i="11"/>
  <c r="V860" i="2"/>
  <c r="V867" i="16"/>
  <c r="Q32" i="11"/>
  <c r="R46" i="3"/>
  <c r="V482" i="2"/>
  <c r="V466" i="16"/>
  <c r="Y93" i="3"/>
  <c r="AC1003" i="2"/>
  <c r="X92" i="11"/>
  <c r="R90" i="3"/>
  <c r="V991" i="16"/>
  <c r="Q86" i="11"/>
  <c r="V984" i="2"/>
  <c r="U1009" i="2"/>
  <c r="U1013" i="2"/>
  <c r="U1015" i="2"/>
  <c r="U1010" i="2"/>
  <c r="U1011" i="2"/>
  <c r="U1012" i="2"/>
  <c r="U1008" i="2"/>
  <c r="U1014" i="2"/>
  <c r="U1007" i="2"/>
  <c r="U356" i="2"/>
  <c r="U357" i="2"/>
  <c r="U365" i="2"/>
  <c r="U360" i="2"/>
  <c r="U362" i="2"/>
  <c r="U364" i="2"/>
  <c r="U367" i="2"/>
  <c r="U368" i="2"/>
  <c r="U358" i="2"/>
  <c r="U361" i="2"/>
  <c r="U363" i="2"/>
  <c r="U366" i="2"/>
  <c r="U359" i="2"/>
  <c r="R60" i="3"/>
  <c r="V653" i="2"/>
  <c r="Q56" i="11"/>
  <c r="V652" i="16"/>
  <c r="U935" i="2"/>
  <c r="U930" i="2"/>
  <c r="U936" i="2"/>
  <c r="U931" i="2"/>
  <c r="U937" i="2"/>
  <c r="U932" i="2"/>
  <c r="U934" i="2"/>
  <c r="U933" i="2"/>
  <c r="U436" i="2"/>
  <c r="U442" i="2"/>
  <c r="U448" i="2"/>
  <c r="U454" i="2"/>
  <c r="U437" i="2"/>
  <c r="U443" i="2"/>
  <c r="U449" i="2"/>
  <c r="U455" i="2"/>
  <c r="U438" i="2"/>
  <c r="U444" i="2"/>
  <c r="U450" i="2"/>
  <c r="U456" i="2"/>
  <c r="U439" i="2"/>
  <c r="U445" i="2"/>
  <c r="U451" i="2"/>
  <c r="U440" i="2"/>
  <c r="U441" i="2"/>
  <c r="U446" i="2"/>
  <c r="U447" i="2"/>
  <c r="U435" i="2"/>
  <c r="U452" i="2"/>
  <c r="U453" i="2"/>
  <c r="U513" i="16"/>
  <c r="U514" i="16"/>
  <c r="U511" i="16"/>
  <c r="U515" i="16"/>
  <c r="U512" i="16"/>
  <c r="U516" i="16"/>
  <c r="V645" i="16"/>
  <c r="Q49" i="11"/>
  <c r="R59" i="3"/>
  <c r="V648" i="2"/>
  <c r="AE82" i="3"/>
  <c r="AI833" i="2"/>
  <c r="U383" i="16"/>
  <c r="U381" i="16"/>
  <c r="U382" i="16"/>
  <c r="U427" i="2"/>
  <c r="U425" i="2"/>
  <c r="U431" i="2"/>
  <c r="U429" i="2"/>
  <c r="U422" i="2"/>
  <c r="U424" i="2"/>
  <c r="U433" i="2"/>
  <c r="U430" i="2"/>
  <c r="U432" i="2"/>
  <c r="U426" i="2"/>
  <c r="U428" i="2"/>
  <c r="U421" i="2"/>
  <c r="U423" i="2"/>
  <c r="U683" i="16"/>
  <c r="U680" i="16"/>
  <c r="U684" i="16"/>
  <c r="U681" i="16"/>
  <c r="U682" i="16"/>
  <c r="U1050" i="16"/>
  <c r="U1048" i="16"/>
  <c r="U1049" i="16"/>
  <c r="R101" i="3"/>
  <c r="Q72" i="11"/>
  <c r="V1044" i="16"/>
  <c r="V1035" i="2"/>
  <c r="R54" i="3"/>
  <c r="V562" i="2"/>
  <c r="V563" i="2" s="1"/>
  <c r="Q99" i="11"/>
  <c r="V555" i="16"/>
  <c r="U535" i="16"/>
  <c r="U541" i="16"/>
  <c r="U547" i="16"/>
  <c r="U536" i="16"/>
  <c r="U542" i="16"/>
  <c r="U548" i="16"/>
  <c r="U537" i="16"/>
  <c r="U543" i="16"/>
  <c r="U549" i="16"/>
  <c r="U538" i="16"/>
  <c r="U544" i="16"/>
  <c r="U534" i="16"/>
  <c r="U539" i="16"/>
  <c r="U540" i="16"/>
  <c r="U545" i="16"/>
  <c r="U546" i="16"/>
  <c r="U533" i="16"/>
  <c r="U772" i="2"/>
  <c r="U775" i="2"/>
  <c r="U779" i="2"/>
  <c r="U783" i="2"/>
  <c r="U787" i="2"/>
  <c r="U782" i="2"/>
  <c r="U781" i="2"/>
  <c r="U784" i="2"/>
  <c r="U778" i="2"/>
  <c r="U777" i="2"/>
  <c r="U780" i="2"/>
  <c r="U774" i="2"/>
  <c r="U788" i="2"/>
  <c r="U773" i="2"/>
  <c r="U776" i="2"/>
  <c r="U789" i="2"/>
  <c r="U785" i="2"/>
  <c r="U786" i="2"/>
  <c r="W273" i="16"/>
  <c r="W270" i="16"/>
  <c r="W274" i="16"/>
  <c r="W271" i="16"/>
  <c r="W272" i="16"/>
  <c r="W275" i="16"/>
  <c r="W269" i="16"/>
  <c r="U385" i="16"/>
  <c r="U386" i="16"/>
  <c r="U387" i="16"/>
  <c r="W578" i="16"/>
  <c r="W582" i="16"/>
  <c r="W579" i="16"/>
  <c r="W580" i="16"/>
  <c r="W581" i="16"/>
  <c r="W562" i="16"/>
  <c r="W586" i="16"/>
  <c r="W583" i="16"/>
  <c r="W584" i="16"/>
  <c r="W585" i="16"/>
  <c r="W566" i="16"/>
  <c r="W563" i="16"/>
  <c r="W564" i="16"/>
  <c r="W565" i="16"/>
  <c r="W570" i="16"/>
  <c r="W567" i="16"/>
  <c r="W568" i="16"/>
  <c r="W569" i="16"/>
  <c r="W576" i="16"/>
  <c r="W574" i="16"/>
  <c r="W571" i="16"/>
  <c r="W572" i="16"/>
  <c r="W573" i="16"/>
  <c r="W575" i="16"/>
  <c r="W577" i="16"/>
  <c r="U478" i="2"/>
  <c r="U479" i="2"/>
  <c r="U481" i="2"/>
  <c r="U480" i="2"/>
  <c r="R87" i="3"/>
  <c r="V929" i="2"/>
  <c r="V936" i="16"/>
  <c r="Q52" i="11"/>
  <c r="R42" i="3"/>
  <c r="V434" i="2"/>
  <c r="V402" i="16"/>
  <c r="Q63" i="11"/>
  <c r="U526" i="2"/>
  <c r="U523" i="2"/>
  <c r="U527" i="2"/>
  <c r="U524" i="2"/>
  <c r="U525" i="2"/>
  <c r="U287" i="16"/>
  <c r="U289" i="16"/>
  <c r="U282" i="16"/>
  <c r="U291" i="16"/>
  <c r="U293" i="16"/>
  <c r="U286" i="16"/>
  <c r="U284" i="16"/>
  <c r="U283" i="16"/>
  <c r="U290" i="16"/>
  <c r="U288" i="16"/>
  <c r="U285" i="16"/>
  <c r="U294" i="16"/>
  <c r="U292" i="16"/>
  <c r="U939" i="2"/>
  <c r="U945" i="2"/>
  <c r="U951" i="2"/>
  <c r="U957" i="2"/>
  <c r="U963" i="2"/>
  <c r="U969" i="2"/>
  <c r="U975" i="2"/>
  <c r="U940" i="2"/>
  <c r="U946" i="2"/>
  <c r="U952" i="2"/>
  <c r="U958" i="2"/>
  <c r="U964" i="2"/>
  <c r="U970" i="2"/>
  <c r="U976" i="2"/>
  <c r="U941" i="2"/>
  <c r="U947" i="2"/>
  <c r="U953" i="2"/>
  <c r="U959" i="2"/>
  <c r="U965" i="2"/>
  <c r="U971" i="2"/>
  <c r="U977" i="2"/>
  <c r="U942" i="2"/>
  <c r="U948" i="2"/>
  <c r="U954" i="2"/>
  <c r="U960" i="2"/>
  <c r="U966" i="2"/>
  <c r="U972" i="2"/>
  <c r="U978" i="2"/>
  <c r="U944" i="2"/>
  <c r="U962" i="2"/>
  <c r="U949" i="2"/>
  <c r="U967" i="2"/>
  <c r="U950" i="2"/>
  <c r="U968" i="2"/>
  <c r="U955" i="2"/>
  <c r="U973" i="2"/>
  <c r="U979" i="2"/>
  <c r="U956" i="2"/>
  <c r="U961" i="2"/>
  <c r="U943" i="2"/>
  <c r="U974" i="2"/>
  <c r="R41" i="3"/>
  <c r="V420" i="2"/>
  <c r="V388" i="16"/>
  <c r="Q45" i="11"/>
  <c r="U680" i="2"/>
  <c r="U684" i="2"/>
  <c r="U681" i="2"/>
  <c r="U683" i="2"/>
  <c r="U682" i="2"/>
  <c r="V400" i="2"/>
  <c r="V399" i="2"/>
  <c r="V404" i="2"/>
  <c r="V402" i="2"/>
  <c r="V403" i="2"/>
  <c r="V405" i="2"/>
  <c r="V401" i="2"/>
  <c r="V398" i="2"/>
  <c r="U1039" i="2"/>
  <c r="U1040" i="2"/>
  <c r="U1041" i="2"/>
  <c r="R71" i="3"/>
  <c r="V771" i="2"/>
  <c r="V774" i="16"/>
  <c r="Q33" i="11"/>
  <c r="Y434" i="16"/>
  <c r="Y439" i="16"/>
  <c r="Y437" i="16"/>
  <c r="Y442" i="16"/>
  <c r="Y428" i="16"/>
  <c r="Y441" i="16"/>
  <c r="Y427" i="16"/>
  <c r="Y444" i="16"/>
  <c r="Y436" i="16"/>
  <c r="Y429" i="16"/>
  <c r="Y440" i="16"/>
  <c r="Y433" i="16"/>
  <c r="Y438" i="16"/>
  <c r="Y443" i="16"/>
  <c r="Y426" i="16"/>
  <c r="Y431" i="16"/>
  <c r="Y432" i="16"/>
  <c r="Y430" i="16"/>
  <c r="Y435" i="16"/>
  <c r="W219" i="2"/>
  <c r="W221" i="2"/>
  <c r="W220" i="2"/>
  <c r="U999" i="2"/>
  <c r="U1002" i="2"/>
  <c r="U1000" i="2"/>
  <c r="U1001" i="2"/>
  <c r="W581" i="2"/>
  <c r="W586" i="2"/>
  <c r="W587" i="2"/>
  <c r="W588" i="2"/>
  <c r="W585" i="2"/>
  <c r="W566" i="2"/>
  <c r="W567" i="2"/>
  <c r="W568" i="2"/>
  <c r="W565" i="2"/>
  <c r="W589" i="2"/>
  <c r="W584" i="2"/>
  <c r="W570" i="2"/>
  <c r="W571" i="2"/>
  <c r="W572" i="2"/>
  <c r="W569" i="2"/>
  <c r="W575" i="2"/>
  <c r="W573" i="2"/>
  <c r="W582" i="2"/>
  <c r="W574" i="2"/>
  <c r="W576" i="2"/>
  <c r="W583" i="2"/>
  <c r="W578" i="2"/>
  <c r="W579" i="2"/>
  <c r="W580" i="2"/>
  <c r="W577" i="2"/>
  <c r="V461" i="16"/>
  <c r="Q62" i="11"/>
  <c r="R45" i="3"/>
  <c r="V477" i="2"/>
  <c r="V307" i="16"/>
  <c r="Q39" i="11"/>
  <c r="V355" i="2"/>
  <c r="R31" i="3"/>
  <c r="U663" i="16"/>
  <c r="U661" i="16"/>
  <c r="U654" i="16"/>
  <c r="U656" i="16"/>
  <c r="U658" i="16"/>
  <c r="U660" i="16"/>
  <c r="U662" i="16"/>
  <c r="U664" i="16"/>
  <c r="U655" i="16"/>
  <c r="U653" i="16"/>
  <c r="U659" i="16"/>
  <c r="U657" i="16"/>
  <c r="V342" i="16"/>
  <c r="V343" i="16"/>
  <c r="V344" i="16"/>
  <c r="R48" i="3"/>
  <c r="V522" i="2"/>
  <c r="Q73" i="11"/>
  <c r="V510" i="16"/>
  <c r="U414" i="2"/>
  <c r="U413" i="2"/>
  <c r="U415" i="2"/>
  <c r="R88" i="3"/>
  <c r="V938" i="2"/>
  <c r="V945" i="16"/>
  <c r="Q35" i="11"/>
  <c r="U394" i="16"/>
  <c r="U396" i="16"/>
  <c r="U389" i="16"/>
  <c r="U398" i="16"/>
  <c r="U400" i="16"/>
  <c r="U393" i="16"/>
  <c r="U391" i="16"/>
  <c r="U397" i="16"/>
  <c r="U395" i="16"/>
  <c r="U401" i="16"/>
  <c r="U399" i="16"/>
  <c r="U390" i="16"/>
  <c r="U392" i="16"/>
  <c r="S37" i="3"/>
  <c r="W397" i="2"/>
  <c r="R38" i="11"/>
  <c r="W365" i="16"/>
  <c r="R102" i="3"/>
  <c r="V1038" i="2"/>
  <c r="Q94" i="11"/>
  <c r="V1047" i="16"/>
  <c r="U1034" i="16"/>
  <c r="U1035" i="16"/>
  <c r="U1032" i="16"/>
  <c r="U1033" i="16"/>
  <c r="U540" i="2"/>
  <c r="U543" i="2"/>
  <c r="U547" i="2"/>
  <c r="U551" i="2"/>
  <c r="U555" i="2"/>
  <c r="U546" i="2"/>
  <c r="U545" i="2"/>
  <c r="U544" i="2"/>
  <c r="U550" i="2"/>
  <c r="U552" i="2"/>
  <c r="U542" i="2"/>
  <c r="U553" i="2"/>
  <c r="U548" i="2"/>
  <c r="U541" i="2"/>
  <c r="U554" i="2"/>
  <c r="U549" i="2"/>
  <c r="U556" i="2"/>
  <c r="Y460" i="2"/>
  <c r="Y458" i="2"/>
  <c r="Y459" i="2"/>
  <c r="R92" i="3"/>
  <c r="V998" i="2"/>
  <c r="V1005" i="16"/>
  <c r="Q84" i="11"/>
  <c r="X564" i="2"/>
  <c r="X561" i="16"/>
  <c r="T55" i="3"/>
  <c r="S76" i="11"/>
  <c r="U660" i="2"/>
  <c r="U658" i="2"/>
  <c r="U664" i="2"/>
  <c r="U662" i="2"/>
  <c r="U657" i="2"/>
  <c r="U655" i="2"/>
  <c r="U654" i="2"/>
  <c r="U661" i="2"/>
  <c r="U659" i="2"/>
  <c r="U656" i="2"/>
  <c r="U665" i="2"/>
  <c r="U663" i="2"/>
  <c r="U766" i="16"/>
  <c r="U772" i="16"/>
  <c r="U767" i="16"/>
  <c r="U762" i="16"/>
  <c r="U768" i="16"/>
  <c r="U763" i="16"/>
  <c r="U769" i="16"/>
  <c r="U764" i="16"/>
  <c r="U765" i="16"/>
  <c r="U770" i="16"/>
  <c r="U771" i="16"/>
  <c r="U808" i="16"/>
  <c r="U806" i="16"/>
  <c r="U807" i="16"/>
  <c r="U809" i="16"/>
  <c r="U810" i="16"/>
  <c r="U812" i="16"/>
  <c r="U805" i="16"/>
  <c r="U811" i="16"/>
  <c r="U813" i="16"/>
  <c r="V376" i="2"/>
  <c r="V375" i="2"/>
  <c r="V377" i="2"/>
  <c r="U241" i="2"/>
  <c r="U239" i="2"/>
  <c r="U230" i="2"/>
  <c r="U236" i="2"/>
  <c r="U234" i="2"/>
  <c r="U240" i="2"/>
  <c r="U229" i="2"/>
  <c r="U238" i="2"/>
  <c r="U228" i="2"/>
  <c r="U233" i="2"/>
  <c r="U231" i="2"/>
  <c r="U232" i="2"/>
  <c r="U237" i="2"/>
  <c r="U235" i="2"/>
  <c r="R39" i="3"/>
  <c r="V412" i="2"/>
  <c r="V380" i="16"/>
  <c r="Q64" i="11"/>
  <c r="W925" i="16"/>
  <c r="W924" i="16"/>
  <c r="R79" i="3"/>
  <c r="V823" i="16"/>
  <c r="V824" i="16" s="1"/>
  <c r="V819" i="2"/>
  <c r="V820" i="2" s="1"/>
  <c r="Q71" i="11"/>
  <c r="V373" i="16"/>
  <c r="V370" i="16"/>
  <c r="V367" i="16"/>
  <c r="V372" i="16"/>
  <c r="V366" i="16"/>
  <c r="V371" i="16"/>
  <c r="V369" i="16"/>
  <c r="V368" i="16"/>
  <c r="U1023" i="2"/>
  <c r="U1024" i="2"/>
  <c r="U1026" i="2"/>
  <c r="U1025" i="2"/>
  <c r="R51" i="3"/>
  <c r="V539" i="2"/>
  <c r="V532" i="16"/>
  <c r="Q55" i="11"/>
  <c r="V43" i="3"/>
  <c r="Z457" i="2"/>
  <c r="S19" i="11"/>
  <c r="X268" i="16"/>
  <c r="T25" i="3"/>
  <c r="X218" i="2"/>
  <c r="U418" i="2"/>
  <c r="U417" i="2"/>
  <c r="U419" i="2"/>
  <c r="U313" i="16"/>
  <c r="U315" i="16"/>
  <c r="U308" i="16"/>
  <c r="U317" i="16"/>
  <c r="U319" i="16"/>
  <c r="U312" i="16"/>
  <c r="U310" i="16"/>
  <c r="U311" i="16"/>
  <c r="U316" i="16"/>
  <c r="U314" i="16"/>
  <c r="U309" i="16"/>
  <c r="U320" i="16"/>
  <c r="U318" i="16"/>
  <c r="U939" i="16"/>
  <c r="U943" i="16"/>
  <c r="U938" i="16"/>
  <c r="U940" i="16"/>
  <c r="U941" i="16"/>
  <c r="U942" i="16"/>
  <c r="U937" i="16"/>
  <c r="U944" i="16"/>
  <c r="U403" i="16"/>
  <c r="U409" i="16"/>
  <c r="U415" i="16"/>
  <c r="U421" i="16"/>
  <c r="U404" i="16"/>
  <c r="U410" i="16"/>
  <c r="U416" i="16"/>
  <c r="U422" i="16"/>
  <c r="U406" i="16"/>
  <c r="U412" i="16"/>
  <c r="U418" i="16"/>
  <c r="U424" i="16"/>
  <c r="U407" i="16"/>
  <c r="U419" i="16"/>
  <c r="U408" i="16"/>
  <c r="U420" i="16"/>
  <c r="U411" i="16"/>
  <c r="U423" i="16"/>
  <c r="U413" i="16"/>
  <c r="U405" i="16"/>
  <c r="U414" i="16"/>
  <c r="U417" i="16"/>
  <c r="U765" i="2"/>
  <c r="U767" i="2"/>
  <c r="U760" i="2"/>
  <c r="U768" i="2"/>
  <c r="U761" i="2"/>
  <c r="U769" i="2"/>
  <c r="U763" i="2"/>
  <c r="U764" i="2"/>
  <c r="U770" i="2"/>
  <c r="U766" i="2"/>
  <c r="U762" i="2"/>
  <c r="U801" i="2"/>
  <c r="U802" i="2"/>
  <c r="U808" i="2"/>
  <c r="U803" i="2"/>
  <c r="U809" i="2"/>
  <c r="U804" i="2"/>
  <c r="U805" i="2"/>
  <c r="U806" i="2"/>
  <c r="U807" i="2"/>
  <c r="S34" i="3"/>
  <c r="W374" i="2"/>
  <c r="W341" i="16"/>
  <c r="R25" i="11"/>
  <c r="U646" i="16"/>
  <c r="U650" i="16"/>
  <c r="U647" i="16"/>
  <c r="U651" i="16"/>
  <c r="U648" i="16"/>
  <c r="U649" i="16"/>
  <c r="R27" i="3"/>
  <c r="V227" i="2"/>
  <c r="Q30" i="11"/>
  <c r="V281" i="16"/>
  <c r="W917" i="2"/>
  <c r="W918" i="2"/>
  <c r="R64" i="3"/>
  <c r="V679" i="2"/>
  <c r="Q50" i="11"/>
  <c r="V679" i="16"/>
  <c r="U1046" i="16"/>
  <c r="U1045" i="16"/>
  <c r="R97" i="3"/>
  <c r="V1022" i="2"/>
  <c r="Q68" i="11"/>
  <c r="V1031" i="16"/>
  <c r="U557" i="16"/>
  <c r="U558" i="16"/>
  <c r="U560" i="16"/>
  <c r="U559" i="16"/>
  <c r="U556" i="16"/>
  <c r="V384" i="16"/>
  <c r="Q43" i="11"/>
  <c r="R40" i="3"/>
  <c r="V416" i="2"/>
  <c r="R70" i="3"/>
  <c r="V759" i="2"/>
  <c r="Q29" i="11"/>
  <c r="V761" i="16"/>
  <c r="R76" i="3"/>
  <c r="V800" i="2"/>
  <c r="V804" i="16"/>
  <c r="Q85" i="11"/>
  <c r="U650" i="2"/>
  <c r="U649" i="2"/>
  <c r="U651" i="2"/>
  <c r="U652" i="2"/>
  <c r="U948" i="16"/>
  <c r="U954" i="16"/>
  <c r="U960" i="16"/>
  <c r="U966" i="16"/>
  <c r="U972" i="16"/>
  <c r="U978" i="16"/>
  <c r="U984" i="16"/>
  <c r="U952" i="16"/>
  <c r="U970" i="16"/>
  <c r="U947" i="16"/>
  <c r="U959" i="16"/>
  <c r="U977" i="16"/>
  <c r="U949" i="16"/>
  <c r="U955" i="16"/>
  <c r="U961" i="16"/>
  <c r="U967" i="16"/>
  <c r="U973" i="16"/>
  <c r="U979" i="16"/>
  <c r="U985" i="16"/>
  <c r="U953" i="16"/>
  <c r="U971" i="16"/>
  <c r="U950" i="16"/>
  <c r="U956" i="16"/>
  <c r="U962" i="16"/>
  <c r="U968" i="16"/>
  <c r="U974" i="16"/>
  <c r="U980" i="16"/>
  <c r="U986" i="16"/>
  <c r="U958" i="16"/>
  <c r="U976" i="16"/>
  <c r="U951" i="16"/>
  <c r="U957" i="16"/>
  <c r="U963" i="16"/>
  <c r="U969" i="16"/>
  <c r="U975" i="16"/>
  <c r="U981" i="16"/>
  <c r="U946" i="16"/>
  <c r="U964" i="16"/>
  <c r="U982" i="16"/>
  <c r="U965" i="16"/>
  <c r="U983" i="16"/>
  <c r="T85" i="3"/>
  <c r="S69" i="11"/>
  <c r="X923" i="16"/>
  <c r="X916" i="2"/>
  <c r="U1036" i="2"/>
  <c r="U1037" i="2"/>
  <c r="U778" i="16"/>
  <c r="U784" i="16"/>
  <c r="U790" i="16"/>
  <c r="U779" i="16"/>
  <c r="U785" i="16"/>
  <c r="U791" i="16"/>
  <c r="U780" i="16"/>
  <c r="U786" i="16"/>
  <c r="U792" i="16"/>
  <c r="U775" i="16"/>
  <c r="U781" i="16"/>
  <c r="U787" i="16"/>
  <c r="U776" i="16"/>
  <c r="U777" i="16"/>
  <c r="U782" i="16"/>
  <c r="U788" i="16"/>
  <c r="U783" i="16"/>
  <c r="U789" i="16"/>
  <c r="U1009" i="16"/>
  <c r="U1006" i="16"/>
  <c r="U1007" i="16"/>
  <c r="U1008" i="16"/>
  <c r="U464" i="16"/>
  <c r="U465" i="16"/>
  <c r="U462" i="16"/>
  <c r="U463" i="16"/>
  <c r="AB535" i="2"/>
  <c r="AB536" i="2"/>
  <c r="AB537" i="2"/>
  <c r="AB534" i="2"/>
  <c r="AB538" i="2"/>
  <c r="Y50" i="3"/>
  <c r="AC533" i="2"/>
  <c r="X48" i="11"/>
  <c r="W614" i="16" l="1"/>
  <c r="W603" i="16"/>
  <c r="W639" i="16"/>
  <c r="W634" i="16"/>
  <c r="W606" i="16"/>
  <c r="W635" i="16"/>
  <c r="W631" i="16"/>
  <c r="W626" i="16"/>
  <c r="W615" i="16"/>
  <c r="W610" i="16"/>
  <c r="W605" i="16"/>
  <c r="W630" i="16"/>
  <c r="W624" i="16"/>
  <c r="W607" i="16"/>
  <c r="W608" i="16"/>
  <c r="W620" i="16"/>
  <c r="W609" i="16"/>
  <c r="W604" i="16"/>
  <c r="W640" i="16"/>
  <c r="W618" i="16"/>
  <c r="W612" i="16"/>
  <c r="W637" i="16"/>
  <c r="W632" i="16"/>
  <c r="W621" i="16"/>
  <c r="W616" i="16"/>
  <c r="W617" i="16"/>
  <c r="W642" i="16"/>
  <c r="W636" i="16"/>
  <c r="W643" i="16"/>
  <c r="W644" i="16"/>
  <c r="W633" i="16"/>
  <c r="W628" i="16"/>
  <c r="W641" i="16"/>
  <c r="W623" i="16"/>
  <c r="W625" i="16"/>
  <c r="W602" i="16"/>
  <c r="W638" i="16"/>
  <c r="W627" i="16"/>
  <c r="W622" i="16"/>
  <c r="W629" i="16"/>
  <c r="W611" i="16"/>
  <c r="W619" i="16"/>
  <c r="W613" i="16"/>
  <c r="W612" i="2"/>
  <c r="W636" i="2"/>
  <c r="W608" i="2"/>
  <c r="W637" i="2"/>
  <c r="W624" i="2"/>
  <c r="W618" i="2"/>
  <c r="W625" i="2"/>
  <c r="W643" i="2"/>
  <c r="W610" i="2"/>
  <c r="W644" i="2"/>
  <c r="W632" i="2"/>
  <c r="W641" i="2"/>
  <c r="W613" i="2"/>
  <c r="W633" i="2"/>
  <c r="W635" i="2"/>
  <c r="W607" i="2"/>
  <c r="W616" i="2"/>
  <c r="W645" i="2"/>
  <c r="W617" i="2"/>
  <c r="W609" i="2"/>
  <c r="W638" i="2"/>
  <c r="W620" i="2"/>
  <c r="W621" i="2"/>
  <c r="W647" i="2"/>
  <c r="W619" i="2"/>
  <c r="W639" i="2"/>
  <c r="W631" i="2"/>
  <c r="W605" i="2"/>
  <c r="W606" i="2"/>
  <c r="W640" i="2"/>
  <c r="W626" i="2"/>
  <c r="W622" i="2"/>
  <c r="W642" i="2"/>
  <c r="W611" i="2"/>
  <c r="W614" i="2"/>
  <c r="W628" i="2"/>
  <c r="W627" i="2"/>
  <c r="W623" i="2"/>
  <c r="W646" i="2"/>
  <c r="W615" i="2"/>
  <c r="W629" i="2"/>
  <c r="W634" i="2"/>
  <c r="W630" i="2"/>
  <c r="U63" i="3"/>
  <c r="Y678" i="16"/>
  <c r="Y678" i="2"/>
  <c r="T79" i="11"/>
  <c r="S40" i="11"/>
  <c r="T58" i="3"/>
  <c r="X601" i="16"/>
  <c r="X604" i="2"/>
  <c r="V1052" i="2"/>
  <c r="V1047" i="2"/>
  <c r="V1054" i="2"/>
  <c r="V1046" i="2"/>
  <c r="V1048" i="2"/>
  <c r="V1050" i="2"/>
  <c r="V1053" i="2"/>
  <c r="V1051" i="2"/>
  <c r="V1049" i="2"/>
  <c r="W530" i="2"/>
  <c r="W531" i="2"/>
  <c r="W532" i="2"/>
  <c r="W529" i="2"/>
  <c r="V599" i="16"/>
  <c r="V593" i="16"/>
  <c r="V598" i="16"/>
  <c r="V592" i="16"/>
  <c r="V595" i="16"/>
  <c r="V594" i="16"/>
  <c r="V597" i="16"/>
  <c r="V596" i="16"/>
  <c r="V600" i="16"/>
  <c r="T44" i="3"/>
  <c r="X461" i="2"/>
  <c r="X445" i="16"/>
  <c r="S70" i="11"/>
  <c r="V742" i="16"/>
  <c r="V747" i="16"/>
  <c r="V752" i="16"/>
  <c r="V757" i="16"/>
  <c r="V746" i="16"/>
  <c r="V751" i="16"/>
  <c r="V756" i="16"/>
  <c r="V750" i="16"/>
  <c r="V741" i="16"/>
  <c r="V754" i="16"/>
  <c r="V759" i="16"/>
  <c r="V745" i="16"/>
  <c r="V743" i="16"/>
  <c r="V748" i="16"/>
  <c r="V753" i="16"/>
  <c r="V755" i="16"/>
  <c r="V758" i="16"/>
  <c r="V744" i="16"/>
  <c r="V749" i="16"/>
  <c r="W821" i="2"/>
  <c r="S80" i="3"/>
  <c r="W825" i="16"/>
  <c r="R53" i="11"/>
  <c r="V928" i="16"/>
  <c r="V932" i="16"/>
  <c r="V934" i="16"/>
  <c r="V929" i="16"/>
  <c r="V935" i="16"/>
  <c r="V931" i="16"/>
  <c r="V927" i="16"/>
  <c r="V933" i="16"/>
  <c r="V930" i="16"/>
  <c r="S104" i="3"/>
  <c r="W1054" i="16"/>
  <c r="R54" i="11"/>
  <c r="W1045" i="2"/>
  <c r="V595" i="2"/>
  <c r="V596" i="2"/>
  <c r="V603" i="2"/>
  <c r="V597" i="2"/>
  <c r="V598" i="2"/>
  <c r="V601" i="2"/>
  <c r="V602" i="2"/>
  <c r="V600" i="2"/>
  <c r="V599" i="2"/>
  <c r="W669" i="16"/>
  <c r="W675" i="16"/>
  <c r="W673" i="16"/>
  <c r="W670" i="16"/>
  <c r="W677" i="16"/>
  <c r="W676" i="16"/>
  <c r="W674" i="16"/>
  <c r="W671" i="16"/>
  <c r="W672" i="16"/>
  <c r="V743" i="2"/>
  <c r="V752" i="2"/>
  <c r="V757" i="2"/>
  <c r="V747" i="2"/>
  <c r="V756" i="2"/>
  <c r="V742" i="2"/>
  <c r="V746" i="2"/>
  <c r="V741" i="2"/>
  <c r="V755" i="2"/>
  <c r="V745" i="2"/>
  <c r="V750" i="2"/>
  <c r="V744" i="2"/>
  <c r="V751" i="2"/>
  <c r="V749" i="2"/>
  <c r="V754" i="2"/>
  <c r="V753" i="2"/>
  <c r="V748" i="2"/>
  <c r="T74" i="3"/>
  <c r="X796" i="2"/>
  <c r="X797" i="2" s="1"/>
  <c r="X800" i="16"/>
  <c r="X801" i="16" s="1"/>
  <c r="S78" i="11"/>
  <c r="V920" i="2"/>
  <c r="V925" i="2"/>
  <c r="V927" i="2"/>
  <c r="V923" i="2"/>
  <c r="V928" i="2"/>
  <c r="V924" i="2"/>
  <c r="V922" i="2"/>
  <c r="V921" i="2"/>
  <c r="V926" i="2"/>
  <c r="S27" i="11"/>
  <c r="T49" i="3"/>
  <c r="X528" i="2"/>
  <c r="X517" i="16"/>
  <c r="T62" i="3"/>
  <c r="X668" i="16"/>
  <c r="X668" i="2"/>
  <c r="S51" i="11"/>
  <c r="W456" i="16"/>
  <c r="W458" i="16"/>
  <c r="W446" i="16"/>
  <c r="W451" i="16"/>
  <c r="W454" i="16"/>
  <c r="W459" i="16"/>
  <c r="W449" i="16"/>
  <c r="W447" i="16"/>
  <c r="W452" i="16"/>
  <c r="W455" i="16"/>
  <c r="W457" i="16"/>
  <c r="W453" i="16"/>
  <c r="W450" i="16"/>
  <c r="W448" i="16"/>
  <c r="W460" i="16"/>
  <c r="V1030" i="2"/>
  <c r="V1028" i="2"/>
  <c r="V1029" i="2"/>
  <c r="S86" i="3"/>
  <c r="R96" i="11"/>
  <c r="W926" i="16"/>
  <c r="W919" i="2"/>
  <c r="S57" i="3"/>
  <c r="W591" i="16"/>
  <c r="R47" i="11"/>
  <c r="W594" i="2"/>
  <c r="V1057" i="16"/>
  <c r="V1062" i="16"/>
  <c r="V1058" i="16"/>
  <c r="V1056" i="16"/>
  <c r="V1060" i="16"/>
  <c r="V1055" i="16"/>
  <c r="V1059" i="16"/>
  <c r="V1061" i="16"/>
  <c r="W670" i="2"/>
  <c r="W672" i="2"/>
  <c r="W669" i="2"/>
  <c r="W674" i="2"/>
  <c r="W675" i="2"/>
  <c r="W676" i="2"/>
  <c r="W671" i="2"/>
  <c r="W673" i="2"/>
  <c r="W677" i="2"/>
  <c r="S68" i="3"/>
  <c r="W740" i="2"/>
  <c r="R34" i="11"/>
  <c r="W740" i="16"/>
  <c r="V1039" i="16"/>
  <c r="V1038" i="16"/>
  <c r="V1037" i="16"/>
  <c r="V827" i="16"/>
  <c r="V826" i="16"/>
  <c r="V833" i="16"/>
  <c r="V830" i="16"/>
  <c r="V828" i="16"/>
  <c r="V834" i="16"/>
  <c r="V829" i="16"/>
  <c r="V831" i="16"/>
  <c r="V832" i="16"/>
  <c r="W521" i="16"/>
  <c r="W518" i="16"/>
  <c r="W519" i="16"/>
  <c r="W520" i="16"/>
  <c r="W469" i="2"/>
  <c r="W464" i="2"/>
  <c r="W472" i="2"/>
  <c r="W474" i="2"/>
  <c r="W467" i="2"/>
  <c r="W462" i="2"/>
  <c r="W465" i="2"/>
  <c r="W466" i="2"/>
  <c r="W470" i="2"/>
  <c r="W473" i="2"/>
  <c r="W468" i="2"/>
  <c r="W475" i="2"/>
  <c r="W476" i="2"/>
  <c r="W463" i="2"/>
  <c r="W471" i="2"/>
  <c r="S98" i="3"/>
  <c r="R75" i="11"/>
  <c r="W1027" i="2"/>
  <c r="W1036" i="16"/>
  <c r="V824" i="2"/>
  <c r="V825" i="2"/>
  <c r="V830" i="2"/>
  <c r="V831" i="2"/>
  <c r="V826" i="2"/>
  <c r="V828" i="2"/>
  <c r="V827" i="2"/>
  <c r="V829" i="2"/>
  <c r="V822" i="2"/>
  <c r="V823" i="2"/>
  <c r="AC32" i="3"/>
  <c r="AG369" i="2"/>
  <c r="AB28" i="11"/>
  <c r="AC28" i="11" s="1"/>
  <c r="S26" i="3"/>
  <c r="W222" i="2"/>
  <c r="R21" i="11"/>
  <c r="W276" i="16"/>
  <c r="V277" i="16"/>
  <c r="V278" i="16"/>
  <c r="V280" i="16"/>
  <c r="V279" i="16"/>
  <c r="S61" i="3"/>
  <c r="W666" i="16"/>
  <c r="W667" i="16" s="1"/>
  <c r="W666" i="2"/>
  <c r="W667" i="2" s="1"/>
  <c r="R20" i="11"/>
  <c r="V226" i="2"/>
  <c r="V224" i="2"/>
  <c r="V223" i="2"/>
  <c r="V225" i="2"/>
  <c r="R26" i="11"/>
  <c r="S67" i="3"/>
  <c r="W739" i="16"/>
  <c r="W739" i="2"/>
  <c r="S73" i="3"/>
  <c r="W795" i="2"/>
  <c r="R91" i="11"/>
  <c r="W798" i="16"/>
  <c r="W799" i="16" s="1"/>
  <c r="V738" i="16"/>
  <c r="V736" i="16"/>
  <c r="V737" i="16"/>
  <c r="V735" i="16"/>
  <c r="V734" i="16"/>
  <c r="V982" i="2"/>
  <c r="V983" i="2"/>
  <c r="V981" i="2"/>
  <c r="W810" i="2"/>
  <c r="W814" i="16"/>
  <c r="R74" i="11"/>
  <c r="S77" i="3"/>
  <c r="W378" i="2"/>
  <c r="W345" i="16"/>
  <c r="R31" i="11"/>
  <c r="S35" i="3"/>
  <c r="S52" i="3"/>
  <c r="W557" i="2"/>
  <c r="W550" i="16"/>
  <c r="R44" i="11"/>
  <c r="V796" i="16"/>
  <c r="V797" i="16"/>
  <c r="V794" i="16"/>
  <c r="V795" i="16"/>
  <c r="S66" i="3"/>
  <c r="W733" i="2"/>
  <c r="W733" i="16"/>
  <c r="R60" i="11"/>
  <c r="V988" i="16"/>
  <c r="V990" i="16"/>
  <c r="V989" i="16"/>
  <c r="V822" i="16"/>
  <c r="V820" i="16"/>
  <c r="V819" i="16"/>
  <c r="V821" i="16"/>
  <c r="V514" i="2"/>
  <c r="V515" i="2"/>
  <c r="V516" i="2"/>
  <c r="V517" i="2"/>
  <c r="V513" i="2"/>
  <c r="V518" i="2"/>
  <c r="V521" i="2"/>
  <c r="V509" i="2"/>
  <c r="V510" i="2"/>
  <c r="V508" i="2"/>
  <c r="V512" i="2"/>
  <c r="V520" i="2"/>
  <c r="V507" i="2"/>
  <c r="V519" i="2"/>
  <c r="V511" i="2"/>
  <c r="V791" i="2"/>
  <c r="V794" i="2"/>
  <c r="V792" i="2"/>
  <c r="V793" i="2"/>
  <c r="S89" i="3"/>
  <c r="W980" i="2"/>
  <c r="R58" i="11"/>
  <c r="W987" i="16"/>
  <c r="V849" i="16"/>
  <c r="V858" i="16"/>
  <c r="V860" i="16"/>
  <c r="V842" i="16"/>
  <c r="V843" i="16"/>
  <c r="V850" i="16"/>
  <c r="V851" i="16"/>
  <c r="V857" i="16"/>
  <c r="V865" i="16"/>
  <c r="V845" i="16"/>
  <c r="V846" i="16"/>
  <c r="V864" i="16"/>
  <c r="V854" i="16"/>
  <c r="V856" i="16"/>
  <c r="V847" i="16"/>
  <c r="V861" i="16"/>
  <c r="V848" i="16"/>
  <c r="V862" i="16"/>
  <c r="V853" i="16"/>
  <c r="V859" i="16"/>
  <c r="V852" i="16"/>
  <c r="V844" i="16"/>
  <c r="V866" i="16"/>
  <c r="V863" i="16"/>
  <c r="V855" i="16"/>
  <c r="V812" i="2"/>
  <c r="V813" i="2"/>
  <c r="V811" i="2"/>
  <c r="S47" i="3"/>
  <c r="W492" i="16"/>
  <c r="W506" i="2"/>
  <c r="R59" i="11"/>
  <c r="S72" i="3"/>
  <c r="W790" i="2"/>
  <c r="R57" i="11"/>
  <c r="W793" i="16"/>
  <c r="V835" i="2"/>
  <c r="V838" i="2"/>
  <c r="V845" i="2"/>
  <c r="V852" i="2"/>
  <c r="V842" i="2"/>
  <c r="V850" i="2"/>
  <c r="V858" i="2"/>
  <c r="V843" i="2"/>
  <c r="V851" i="2"/>
  <c r="V836" i="2"/>
  <c r="V844" i="2"/>
  <c r="V854" i="2"/>
  <c r="V837" i="2"/>
  <c r="V846" i="2"/>
  <c r="V855" i="2"/>
  <c r="V839" i="2"/>
  <c r="V840" i="2"/>
  <c r="V848" i="2"/>
  <c r="V849" i="2"/>
  <c r="V856" i="2"/>
  <c r="V857" i="2"/>
  <c r="V841" i="2"/>
  <c r="V847" i="2"/>
  <c r="V859" i="2"/>
  <c r="V853" i="2"/>
  <c r="V352" i="16"/>
  <c r="V350" i="16"/>
  <c r="V354" i="16"/>
  <c r="V353" i="16"/>
  <c r="V347" i="16"/>
  <c r="V348" i="16"/>
  <c r="V349" i="16"/>
  <c r="V346" i="16"/>
  <c r="V351" i="16"/>
  <c r="V1027" i="16"/>
  <c r="V1029" i="16"/>
  <c r="V1026" i="16"/>
  <c r="V1028" i="16"/>
  <c r="V1030" i="16"/>
  <c r="V735" i="2"/>
  <c r="V737" i="2"/>
  <c r="V738" i="2"/>
  <c r="V736" i="2"/>
  <c r="V734" i="2"/>
  <c r="S83" i="3"/>
  <c r="W834" i="2"/>
  <c r="W841" i="16"/>
  <c r="R77" i="11"/>
  <c r="V817" i="2"/>
  <c r="V815" i="2"/>
  <c r="V816" i="2"/>
  <c r="V818" i="2"/>
  <c r="V1018" i="2"/>
  <c r="V1021" i="2"/>
  <c r="V1017" i="2"/>
  <c r="V1019" i="2"/>
  <c r="V1020" i="2"/>
  <c r="V506" i="16"/>
  <c r="V509" i="16"/>
  <c r="V498" i="16"/>
  <c r="V503" i="16"/>
  <c r="V495" i="16"/>
  <c r="V499" i="16"/>
  <c r="V508" i="16"/>
  <c r="V505" i="16"/>
  <c r="V501" i="16"/>
  <c r="V502" i="16"/>
  <c r="V496" i="16"/>
  <c r="V507" i="16"/>
  <c r="V504" i="16"/>
  <c r="V494" i="16"/>
  <c r="V497" i="16"/>
  <c r="V493" i="16"/>
  <c r="V500" i="16"/>
  <c r="W818" i="16"/>
  <c r="R67" i="11"/>
  <c r="S78" i="3"/>
  <c r="W814" i="2"/>
  <c r="V816" i="16"/>
  <c r="V817" i="16"/>
  <c r="V815" i="16"/>
  <c r="V386" i="2"/>
  <c r="V380" i="2"/>
  <c r="V379" i="2"/>
  <c r="V385" i="2"/>
  <c r="V381" i="2"/>
  <c r="V384" i="2"/>
  <c r="V383" i="2"/>
  <c r="V382" i="2"/>
  <c r="S96" i="3"/>
  <c r="W1016" i="2"/>
  <c r="R95" i="11"/>
  <c r="W1025" i="16"/>
  <c r="V986" i="2"/>
  <c r="V985" i="2"/>
  <c r="V993" i="2"/>
  <c r="V987" i="2"/>
  <c r="V988" i="2"/>
  <c r="V989" i="2"/>
  <c r="V990" i="2"/>
  <c r="V991" i="2"/>
  <c r="V992" i="2"/>
  <c r="Z93" i="3"/>
  <c r="AD1003" i="2"/>
  <c r="Y92" i="11"/>
  <c r="V495" i="2"/>
  <c r="V496" i="2"/>
  <c r="V497" i="2"/>
  <c r="V494" i="2"/>
  <c r="V499" i="2"/>
  <c r="V501" i="2"/>
  <c r="V498" i="2"/>
  <c r="V503" i="2"/>
  <c r="V504" i="2"/>
  <c r="V505" i="2"/>
  <c r="V486" i="2"/>
  <c r="V491" i="2"/>
  <c r="V490" i="2"/>
  <c r="V500" i="2"/>
  <c r="V483" i="2"/>
  <c r="V484" i="2"/>
  <c r="V487" i="2"/>
  <c r="V502" i="2"/>
  <c r="V489" i="2"/>
  <c r="V492" i="2"/>
  <c r="V493" i="2"/>
  <c r="V485" i="2"/>
  <c r="V488" i="2"/>
  <c r="W860" i="2"/>
  <c r="W867" i="16"/>
  <c r="R41" i="11"/>
  <c r="S84" i="3"/>
  <c r="X372" i="2"/>
  <c r="X373" i="2"/>
  <c r="X371" i="2"/>
  <c r="T81" i="11"/>
  <c r="U36" i="3"/>
  <c r="Y387" i="2"/>
  <c r="Y355" i="16"/>
  <c r="W482" i="2"/>
  <c r="R32" i="11"/>
  <c r="W466" i="16"/>
  <c r="S46" i="3"/>
  <c r="U33" i="3"/>
  <c r="T7" i="11"/>
  <c r="Y338" i="16"/>
  <c r="Y370" i="2"/>
  <c r="V993" i="16"/>
  <c r="V999" i="16"/>
  <c r="V994" i="16"/>
  <c r="V995" i="16"/>
  <c r="V996" i="16"/>
  <c r="V1000" i="16"/>
  <c r="V997" i="16"/>
  <c r="V998" i="16"/>
  <c r="V992" i="16"/>
  <c r="X357" i="16"/>
  <c r="X356" i="16"/>
  <c r="X361" i="16"/>
  <c r="X360" i="16"/>
  <c r="X358" i="16"/>
  <c r="X364" i="16"/>
  <c r="X362" i="16"/>
  <c r="X359" i="16"/>
  <c r="X363" i="16"/>
  <c r="S90" i="3"/>
  <c r="W984" i="2"/>
  <c r="W991" i="16"/>
  <c r="R86" i="11"/>
  <c r="V903" i="16"/>
  <c r="V878" i="16"/>
  <c r="V886" i="16"/>
  <c r="V922" i="16"/>
  <c r="V887" i="16"/>
  <c r="V877" i="16"/>
  <c r="V888" i="16"/>
  <c r="V871" i="16"/>
  <c r="V902" i="16"/>
  <c r="V873" i="16"/>
  <c r="V909" i="16"/>
  <c r="V896" i="16"/>
  <c r="V892" i="16"/>
  <c r="V890" i="16"/>
  <c r="V893" i="16"/>
  <c r="V895" i="16"/>
  <c r="V894" i="16"/>
  <c r="V889" i="16"/>
  <c r="V920" i="16"/>
  <c r="V879" i="16"/>
  <c r="V915" i="16"/>
  <c r="V914" i="16"/>
  <c r="V898" i="16"/>
  <c r="V908" i="16"/>
  <c r="V899" i="16"/>
  <c r="V913" i="16"/>
  <c r="V900" i="16"/>
  <c r="V901" i="16"/>
  <c r="V885" i="16"/>
  <c r="V921" i="16"/>
  <c r="V868" i="16"/>
  <c r="V904" i="16"/>
  <c r="V869" i="16"/>
  <c r="V905" i="16"/>
  <c r="V870" i="16"/>
  <c r="V906" i="16"/>
  <c r="V919" i="16"/>
  <c r="V891" i="16"/>
  <c r="V883" i="16"/>
  <c r="V874" i="16"/>
  <c r="V910" i="16"/>
  <c r="V875" i="16"/>
  <c r="V911" i="16"/>
  <c r="V876" i="16"/>
  <c r="V912" i="16"/>
  <c r="V872" i="16"/>
  <c r="V897" i="16"/>
  <c r="V907" i="16"/>
  <c r="V880" i="16"/>
  <c r="V916" i="16"/>
  <c r="V881" i="16"/>
  <c r="V917" i="16"/>
  <c r="V882" i="16"/>
  <c r="V918" i="16"/>
  <c r="V884" i="16"/>
  <c r="Z69" i="3"/>
  <c r="AD758" i="2"/>
  <c r="Y66" i="11"/>
  <c r="V1008" i="2"/>
  <c r="V1009" i="2"/>
  <c r="V1010" i="2"/>
  <c r="V1014" i="2"/>
  <c r="V1015" i="2"/>
  <c r="V1007" i="2"/>
  <c r="V1011" i="2"/>
  <c r="V1012" i="2"/>
  <c r="V1013" i="2"/>
  <c r="V899" i="2"/>
  <c r="V867" i="2"/>
  <c r="V871" i="2"/>
  <c r="V912" i="2"/>
  <c r="V914" i="2"/>
  <c r="V886" i="2"/>
  <c r="V877" i="2"/>
  <c r="V902" i="2"/>
  <c r="V906" i="2"/>
  <c r="V911" i="2"/>
  <c r="V883" i="2"/>
  <c r="V891" i="2"/>
  <c r="V915" i="2"/>
  <c r="V890" i="2"/>
  <c r="V862" i="2"/>
  <c r="V878" i="2"/>
  <c r="V885" i="2"/>
  <c r="V865" i="2"/>
  <c r="V861" i="2"/>
  <c r="V864" i="2"/>
  <c r="V903" i="2"/>
  <c r="V907" i="2"/>
  <c r="V879" i="2"/>
  <c r="V866" i="2"/>
  <c r="V893" i="2"/>
  <c r="V874" i="2"/>
  <c r="V898" i="2"/>
  <c r="V889" i="2"/>
  <c r="V863" i="2"/>
  <c r="V876" i="2"/>
  <c r="V868" i="2"/>
  <c r="V872" i="2"/>
  <c r="V880" i="2"/>
  <c r="V897" i="2"/>
  <c r="V869" i="2"/>
  <c r="V905" i="2"/>
  <c r="V881" i="2"/>
  <c r="V875" i="2"/>
  <c r="V888" i="2"/>
  <c r="V884" i="2"/>
  <c r="V892" i="2"/>
  <c r="V896" i="2"/>
  <c r="V873" i="2"/>
  <c r="V882" i="2"/>
  <c r="V870" i="2"/>
  <c r="V894" i="2"/>
  <c r="V887" i="2"/>
  <c r="V900" i="2"/>
  <c r="V904" i="2"/>
  <c r="V908" i="2"/>
  <c r="V895" i="2"/>
  <c r="V910" i="2"/>
  <c r="V909" i="2"/>
  <c r="V901" i="2"/>
  <c r="V913" i="2"/>
  <c r="S75" i="3"/>
  <c r="W798" i="2"/>
  <c r="W799" i="2" s="1"/>
  <c r="W802" i="16"/>
  <c r="W803" i="16" s="1"/>
  <c r="R97" i="11"/>
  <c r="V1020" i="16"/>
  <c r="V1021" i="16"/>
  <c r="V1016" i="16"/>
  <c r="V1022" i="16"/>
  <c r="V1023" i="16"/>
  <c r="V1017" i="16"/>
  <c r="V1018" i="16"/>
  <c r="V1024" i="16"/>
  <c r="V1019" i="16"/>
  <c r="V488" i="16"/>
  <c r="V489" i="16"/>
  <c r="V490" i="16"/>
  <c r="V487" i="16"/>
  <c r="V468" i="16"/>
  <c r="V469" i="16"/>
  <c r="V470" i="16"/>
  <c r="V467" i="16"/>
  <c r="V491" i="16"/>
  <c r="V473" i="16"/>
  <c r="V471" i="16"/>
  <c r="V482" i="16"/>
  <c r="V484" i="16"/>
  <c r="V486" i="16"/>
  <c r="V477" i="16"/>
  <c r="V478" i="16"/>
  <c r="V472" i="16"/>
  <c r="V474" i="16"/>
  <c r="V479" i="16"/>
  <c r="V483" i="16"/>
  <c r="V476" i="16"/>
  <c r="V475" i="16"/>
  <c r="V480" i="16"/>
  <c r="V481" i="16"/>
  <c r="V485" i="16"/>
  <c r="X339" i="16"/>
  <c r="X340" i="16"/>
  <c r="S95" i="3"/>
  <c r="R83" i="11"/>
  <c r="W1006" i="2"/>
  <c r="W1015" i="16"/>
  <c r="X391" i="2"/>
  <c r="X395" i="2"/>
  <c r="X389" i="2"/>
  <c r="X388" i="2"/>
  <c r="X393" i="2"/>
  <c r="X392" i="2"/>
  <c r="X390" i="2"/>
  <c r="X396" i="2"/>
  <c r="X394" i="2"/>
  <c r="U85" i="3"/>
  <c r="Y916" i="2"/>
  <c r="Y923" i="16"/>
  <c r="T69" i="11"/>
  <c r="V801" i="2"/>
  <c r="V804" i="2"/>
  <c r="V808" i="2"/>
  <c r="V807" i="2"/>
  <c r="V806" i="2"/>
  <c r="V802" i="2"/>
  <c r="V809" i="2"/>
  <c r="V803" i="2"/>
  <c r="V805" i="2"/>
  <c r="V764" i="2"/>
  <c r="V765" i="2"/>
  <c r="V769" i="2"/>
  <c r="V760" i="2"/>
  <c r="V762" i="2"/>
  <c r="V767" i="2"/>
  <c r="V766" i="2"/>
  <c r="V761" i="2"/>
  <c r="V770" i="2"/>
  <c r="V768" i="2"/>
  <c r="V763" i="2"/>
  <c r="R30" i="11"/>
  <c r="W227" i="2"/>
  <c r="W281" i="16"/>
  <c r="S27" i="3"/>
  <c r="AA457" i="2"/>
  <c r="W43" i="3"/>
  <c r="V381" i="16"/>
  <c r="V383" i="16"/>
  <c r="V382" i="16"/>
  <c r="X577" i="16"/>
  <c r="X574" i="16"/>
  <c r="X571" i="16"/>
  <c r="X572" i="16"/>
  <c r="X581" i="16"/>
  <c r="X578" i="16"/>
  <c r="X575" i="16"/>
  <c r="X576" i="16"/>
  <c r="X585" i="16"/>
  <c r="X579" i="16"/>
  <c r="X580" i="16"/>
  <c r="X582" i="16"/>
  <c r="X565" i="16"/>
  <c r="X562" i="16"/>
  <c r="X586" i="16"/>
  <c r="X583" i="16"/>
  <c r="X584" i="16"/>
  <c r="X569" i="16"/>
  <c r="X566" i="16"/>
  <c r="X563" i="16"/>
  <c r="X564" i="16"/>
  <c r="X573" i="16"/>
  <c r="X570" i="16"/>
  <c r="X567" i="16"/>
  <c r="X568" i="16"/>
  <c r="S102" i="3"/>
  <c r="W1038" i="2"/>
  <c r="R94" i="11"/>
  <c r="W1047" i="16"/>
  <c r="V308" i="16"/>
  <c r="V317" i="16"/>
  <c r="V312" i="16"/>
  <c r="V316" i="16"/>
  <c r="V314" i="16"/>
  <c r="V310" i="16"/>
  <c r="V311" i="16"/>
  <c r="V320" i="16"/>
  <c r="V318" i="16"/>
  <c r="V315" i="16"/>
  <c r="V309" i="16"/>
  <c r="V319" i="16"/>
  <c r="V313" i="16"/>
  <c r="V425" i="2"/>
  <c r="V423" i="2"/>
  <c r="V427" i="2"/>
  <c r="V424" i="2"/>
  <c r="V433" i="2"/>
  <c r="V431" i="2"/>
  <c r="V429" i="2"/>
  <c r="V428" i="2"/>
  <c r="V422" i="2"/>
  <c r="V432" i="2"/>
  <c r="V426" i="2"/>
  <c r="V421" i="2"/>
  <c r="V430" i="2"/>
  <c r="V556" i="16"/>
  <c r="V560" i="16"/>
  <c r="V558" i="16"/>
  <c r="V559" i="16"/>
  <c r="V557" i="16"/>
  <c r="V659" i="16"/>
  <c r="V654" i="16"/>
  <c r="V663" i="16"/>
  <c r="V661" i="16"/>
  <c r="V658" i="16"/>
  <c r="V660" i="16"/>
  <c r="V662" i="16"/>
  <c r="V664" i="16"/>
  <c r="V656" i="16"/>
  <c r="V655" i="16"/>
  <c r="V653" i="16"/>
  <c r="V657" i="16"/>
  <c r="S76" i="3"/>
  <c r="W800" i="2"/>
  <c r="R85" i="11"/>
  <c r="W804" i="16"/>
  <c r="S70" i="3"/>
  <c r="W759" i="2"/>
  <c r="W761" i="16"/>
  <c r="R29" i="11"/>
  <c r="X219" i="2"/>
  <c r="X220" i="2"/>
  <c r="X221" i="2"/>
  <c r="V414" i="2"/>
  <c r="V413" i="2"/>
  <c r="V415" i="2"/>
  <c r="X584" i="2"/>
  <c r="X581" i="2"/>
  <c r="X578" i="2"/>
  <c r="X579" i="2"/>
  <c r="X588" i="2"/>
  <c r="X585" i="2"/>
  <c r="X582" i="2"/>
  <c r="X583" i="2"/>
  <c r="X589" i="2"/>
  <c r="X568" i="2"/>
  <c r="X565" i="2"/>
  <c r="X586" i="2"/>
  <c r="X587" i="2"/>
  <c r="X572" i="2"/>
  <c r="X569" i="2"/>
  <c r="X566" i="2"/>
  <c r="X567" i="2"/>
  <c r="X576" i="2"/>
  <c r="X573" i="2"/>
  <c r="X570" i="2"/>
  <c r="X577" i="2"/>
  <c r="X571" i="2"/>
  <c r="X574" i="2"/>
  <c r="X580" i="2"/>
  <c r="X575" i="2"/>
  <c r="W373" i="16"/>
  <c r="W366" i="16"/>
  <c r="W370" i="16"/>
  <c r="W367" i="16"/>
  <c r="W371" i="16"/>
  <c r="W369" i="16"/>
  <c r="W368" i="16"/>
  <c r="W372" i="16"/>
  <c r="V949" i="16"/>
  <c r="V955" i="16"/>
  <c r="V961" i="16"/>
  <c r="V967" i="16"/>
  <c r="V973" i="16"/>
  <c r="V979" i="16"/>
  <c r="V985" i="16"/>
  <c r="V947" i="16"/>
  <c r="V965" i="16"/>
  <c r="V983" i="16"/>
  <c r="V954" i="16"/>
  <c r="V972" i="16"/>
  <c r="V984" i="16"/>
  <c r="V950" i="16"/>
  <c r="V956" i="16"/>
  <c r="V962" i="16"/>
  <c r="V968" i="16"/>
  <c r="V974" i="16"/>
  <c r="V980" i="16"/>
  <c r="V986" i="16"/>
  <c r="V948" i="16"/>
  <c r="V966" i="16"/>
  <c r="V951" i="16"/>
  <c r="V957" i="16"/>
  <c r="V963" i="16"/>
  <c r="V969" i="16"/>
  <c r="V975" i="16"/>
  <c r="V981" i="16"/>
  <c r="V953" i="16"/>
  <c r="V971" i="16"/>
  <c r="V946" i="16"/>
  <c r="V952" i="16"/>
  <c r="V958" i="16"/>
  <c r="V964" i="16"/>
  <c r="V970" i="16"/>
  <c r="V976" i="16"/>
  <c r="V982" i="16"/>
  <c r="V959" i="16"/>
  <c r="V977" i="16"/>
  <c r="V960" i="16"/>
  <c r="V978" i="16"/>
  <c r="V516" i="16"/>
  <c r="V514" i="16"/>
  <c r="V511" i="16"/>
  <c r="V513" i="16"/>
  <c r="V515" i="16"/>
  <c r="V512" i="16"/>
  <c r="V479" i="2"/>
  <c r="V480" i="2"/>
  <c r="V481" i="2"/>
  <c r="V478" i="2"/>
  <c r="W388" i="16"/>
  <c r="R45" i="11"/>
  <c r="S41" i="3"/>
  <c r="W420" i="2"/>
  <c r="V937" i="16"/>
  <c r="V943" i="16"/>
  <c r="V938" i="16"/>
  <c r="V944" i="16"/>
  <c r="V942" i="16"/>
  <c r="V939" i="16"/>
  <c r="V941" i="16"/>
  <c r="V940" i="16"/>
  <c r="S101" i="3"/>
  <c r="W1044" i="16"/>
  <c r="W1035" i="2"/>
  <c r="R72" i="11"/>
  <c r="V650" i="16"/>
  <c r="V647" i="16"/>
  <c r="V651" i="16"/>
  <c r="V649" i="16"/>
  <c r="V646" i="16"/>
  <c r="V648" i="16"/>
  <c r="V417" i="2"/>
  <c r="V418" i="2"/>
  <c r="V419" i="2"/>
  <c r="V1034" i="16"/>
  <c r="V1032" i="16"/>
  <c r="V1033" i="16"/>
  <c r="V1035" i="16"/>
  <c r="V683" i="16"/>
  <c r="V684" i="16"/>
  <c r="V681" i="16"/>
  <c r="V682" i="16"/>
  <c r="V680" i="16"/>
  <c r="W342" i="16"/>
  <c r="W343" i="16"/>
  <c r="W344" i="16"/>
  <c r="Y268" i="16"/>
  <c r="U25" i="3"/>
  <c r="Y218" i="2"/>
  <c r="T19" i="11"/>
  <c r="V536" i="16"/>
  <c r="V542" i="16"/>
  <c r="V548" i="16"/>
  <c r="V537" i="16"/>
  <c r="V543" i="16"/>
  <c r="V549" i="16"/>
  <c r="V538" i="16"/>
  <c r="V544" i="16"/>
  <c r="V533" i="16"/>
  <c r="V539" i="16"/>
  <c r="V545" i="16"/>
  <c r="V535" i="16"/>
  <c r="V547" i="16"/>
  <c r="V534" i="16"/>
  <c r="V540" i="16"/>
  <c r="V541" i="16"/>
  <c r="V546" i="16"/>
  <c r="S79" i="3"/>
  <c r="W819" i="2"/>
  <c r="W820" i="2" s="1"/>
  <c r="W823" i="16"/>
  <c r="W824" i="16" s="1"/>
  <c r="R71" i="11"/>
  <c r="S39" i="3"/>
  <c r="W412" i="2"/>
  <c r="W380" i="16"/>
  <c r="R64" i="11"/>
  <c r="V942" i="2"/>
  <c r="V950" i="2"/>
  <c r="V954" i="2"/>
  <c r="V966" i="2"/>
  <c r="V970" i="2"/>
  <c r="V978" i="2"/>
  <c r="V962" i="2"/>
  <c r="V943" i="2"/>
  <c r="V967" i="2"/>
  <c r="V948" i="2"/>
  <c r="V972" i="2"/>
  <c r="V957" i="2"/>
  <c r="V946" i="2"/>
  <c r="V947" i="2"/>
  <c r="V971" i="2"/>
  <c r="V952" i="2"/>
  <c r="V976" i="2"/>
  <c r="V961" i="2"/>
  <c r="V974" i="2"/>
  <c r="V955" i="2"/>
  <c r="V979" i="2"/>
  <c r="V960" i="2"/>
  <c r="V945" i="2"/>
  <c r="V969" i="2"/>
  <c r="V939" i="2"/>
  <c r="V944" i="2"/>
  <c r="V953" i="2"/>
  <c r="V958" i="2"/>
  <c r="V959" i="2"/>
  <c r="V964" i="2"/>
  <c r="V973" i="2"/>
  <c r="V963" i="2"/>
  <c r="V968" i="2"/>
  <c r="V977" i="2"/>
  <c r="V951" i="2"/>
  <c r="V965" i="2"/>
  <c r="V975" i="2"/>
  <c r="V956" i="2"/>
  <c r="V941" i="2"/>
  <c r="V949" i="2"/>
  <c r="V940" i="2"/>
  <c r="S45" i="3"/>
  <c r="W477" i="2"/>
  <c r="W461" i="16"/>
  <c r="R62" i="11"/>
  <c r="V931" i="2"/>
  <c r="V934" i="2"/>
  <c r="V937" i="2"/>
  <c r="V930" i="2"/>
  <c r="V933" i="2"/>
  <c r="V936" i="2"/>
  <c r="V932" i="2"/>
  <c r="V935" i="2"/>
  <c r="V663" i="2"/>
  <c r="V656" i="2"/>
  <c r="V660" i="2"/>
  <c r="V658" i="2"/>
  <c r="V664" i="2"/>
  <c r="V662" i="2"/>
  <c r="V659" i="2"/>
  <c r="V665" i="2"/>
  <c r="V654" i="2"/>
  <c r="V655" i="2"/>
  <c r="V657" i="2"/>
  <c r="V661" i="2"/>
  <c r="X917" i="2"/>
  <c r="X918" i="2"/>
  <c r="R43" i="11"/>
  <c r="S40" i="3"/>
  <c r="W416" i="2"/>
  <c r="W384" i="16"/>
  <c r="V293" i="16"/>
  <c r="V287" i="16"/>
  <c r="V291" i="16"/>
  <c r="V286" i="16"/>
  <c r="V284" i="16"/>
  <c r="V290" i="16"/>
  <c r="V288" i="16"/>
  <c r="V282" i="16"/>
  <c r="V285" i="16"/>
  <c r="V294" i="16"/>
  <c r="V292" i="16"/>
  <c r="V289" i="16"/>
  <c r="V283" i="16"/>
  <c r="W376" i="2"/>
  <c r="W375" i="2"/>
  <c r="W377" i="2"/>
  <c r="X275" i="16"/>
  <c r="X273" i="16"/>
  <c r="X274" i="16"/>
  <c r="X271" i="16"/>
  <c r="X272" i="16"/>
  <c r="X269" i="16"/>
  <c r="X270" i="16"/>
  <c r="V540" i="2"/>
  <c r="V546" i="2"/>
  <c r="V552" i="2"/>
  <c r="V541" i="2"/>
  <c r="V547" i="2"/>
  <c r="V553" i="2"/>
  <c r="V542" i="2"/>
  <c r="V548" i="2"/>
  <c r="V554" i="2"/>
  <c r="V543" i="2"/>
  <c r="V549" i="2"/>
  <c r="V555" i="2"/>
  <c r="V544" i="2"/>
  <c r="V545" i="2"/>
  <c r="V550" i="2"/>
  <c r="V551" i="2"/>
  <c r="V556" i="2"/>
  <c r="V1007" i="16"/>
  <c r="V1008" i="16"/>
  <c r="V1009" i="16"/>
  <c r="V1006" i="16"/>
  <c r="V1048" i="16"/>
  <c r="V1049" i="16"/>
  <c r="V1050" i="16"/>
  <c r="W402" i="2"/>
  <c r="W405" i="2"/>
  <c r="W399" i="2"/>
  <c r="W398" i="2"/>
  <c r="W403" i="2"/>
  <c r="W401" i="2"/>
  <c r="W404" i="2"/>
  <c r="W400" i="2"/>
  <c r="S88" i="3"/>
  <c r="W938" i="2"/>
  <c r="W945" i="16"/>
  <c r="R35" i="11"/>
  <c r="V527" i="2"/>
  <c r="V525" i="2"/>
  <c r="V526" i="2"/>
  <c r="V523" i="2"/>
  <c r="V524" i="2"/>
  <c r="S31" i="3"/>
  <c r="W355" i="2"/>
  <c r="R39" i="11"/>
  <c r="W307" i="16"/>
  <c r="V778" i="16"/>
  <c r="V784" i="16"/>
  <c r="V790" i="16"/>
  <c r="V779" i="16"/>
  <c r="V785" i="16"/>
  <c r="V791" i="16"/>
  <c r="V780" i="16"/>
  <c r="V786" i="16"/>
  <c r="V792" i="16"/>
  <c r="V775" i="16"/>
  <c r="V781" i="16"/>
  <c r="V787" i="16"/>
  <c r="V776" i="16"/>
  <c r="V789" i="16"/>
  <c r="V777" i="16"/>
  <c r="V782" i="16"/>
  <c r="V783" i="16"/>
  <c r="V788" i="16"/>
  <c r="V405" i="16"/>
  <c r="V411" i="16"/>
  <c r="V417" i="16"/>
  <c r="V423" i="16"/>
  <c r="V406" i="16"/>
  <c r="V412" i="16"/>
  <c r="V418" i="16"/>
  <c r="V424" i="16"/>
  <c r="V408" i="16"/>
  <c r="V414" i="16"/>
  <c r="V420" i="16"/>
  <c r="V409" i="16"/>
  <c r="V421" i="16"/>
  <c r="V410" i="16"/>
  <c r="V422" i="16"/>
  <c r="V413" i="16"/>
  <c r="V403" i="16"/>
  <c r="V415" i="16"/>
  <c r="V416" i="16"/>
  <c r="V404" i="16"/>
  <c r="V419" i="16"/>
  <c r="V407" i="16"/>
  <c r="S87" i="3"/>
  <c r="W929" i="2"/>
  <c r="W936" i="16"/>
  <c r="R52" i="11"/>
  <c r="W562" i="2"/>
  <c r="W563" i="2" s="1"/>
  <c r="W555" i="16"/>
  <c r="R99" i="11"/>
  <c r="S54" i="3"/>
  <c r="AF82" i="3"/>
  <c r="AJ833" i="2"/>
  <c r="W653" i="2"/>
  <c r="R56" i="11"/>
  <c r="W652" i="16"/>
  <c r="S60" i="3"/>
  <c r="X924" i="16"/>
  <c r="X925" i="16"/>
  <c r="V767" i="16"/>
  <c r="V762" i="16"/>
  <c r="V768" i="16"/>
  <c r="V763" i="16"/>
  <c r="V769" i="16"/>
  <c r="V764" i="16"/>
  <c r="V770" i="16"/>
  <c r="V771" i="16"/>
  <c r="V765" i="16"/>
  <c r="V772" i="16"/>
  <c r="V766" i="16"/>
  <c r="V1026" i="2"/>
  <c r="V1023" i="2"/>
  <c r="V1025" i="2"/>
  <c r="V1024" i="2"/>
  <c r="V682" i="2"/>
  <c r="V680" i="2"/>
  <c r="V684" i="2"/>
  <c r="V683" i="2"/>
  <c r="V681" i="2"/>
  <c r="T34" i="3"/>
  <c r="X374" i="2"/>
  <c r="S25" i="11"/>
  <c r="X341" i="16"/>
  <c r="S51" i="3"/>
  <c r="W539" i="2"/>
  <c r="W532" i="16"/>
  <c r="R55" i="11"/>
  <c r="V1000" i="2"/>
  <c r="V999" i="2"/>
  <c r="V1001" i="2"/>
  <c r="V1002" i="2"/>
  <c r="T37" i="3"/>
  <c r="X365" i="16"/>
  <c r="X397" i="2"/>
  <c r="S38" i="11"/>
  <c r="W510" i="16"/>
  <c r="W522" i="2"/>
  <c r="R73" i="11"/>
  <c r="S48" i="3"/>
  <c r="V358" i="2"/>
  <c r="V364" i="2"/>
  <c r="V366" i="2"/>
  <c r="V360" i="2"/>
  <c r="V357" i="2"/>
  <c r="V365" i="2"/>
  <c r="V362" i="2"/>
  <c r="V359" i="2"/>
  <c r="V363" i="2"/>
  <c r="V356" i="2"/>
  <c r="V368" i="2"/>
  <c r="V361" i="2"/>
  <c r="V367" i="2"/>
  <c r="V462" i="16"/>
  <c r="V463" i="16"/>
  <c r="V464" i="16"/>
  <c r="V465" i="16"/>
  <c r="V774" i="2"/>
  <c r="V772" i="2"/>
  <c r="V780" i="2"/>
  <c r="V788" i="2"/>
  <c r="V773" i="2"/>
  <c r="V781" i="2"/>
  <c r="V789" i="2"/>
  <c r="V775" i="2"/>
  <c r="V783" i="2"/>
  <c r="V776" i="2"/>
  <c r="V784" i="2"/>
  <c r="V785" i="2"/>
  <c r="V787" i="2"/>
  <c r="V777" i="2"/>
  <c r="V779" i="2"/>
  <c r="V786" i="2"/>
  <c r="V782" i="2"/>
  <c r="V778" i="2"/>
  <c r="V435" i="2"/>
  <c r="V438" i="2"/>
  <c r="V446" i="2"/>
  <c r="V454" i="2"/>
  <c r="V440" i="2"/>
  <c r="V448" i="2"/>
  <c r="V456" i="2"/>
  <c r="V441" i="2"/>
  <c r="V449" i="2"/>
  <c r="V442" i="2"/>
  <c r="V450" i="2"/>
  <c r="V436" i="2"/>
  <c r="V437" i="2"/>
  <c r="V444" i="2"/>
  <c r="V445" i="2"/>
  <c r="V453" i="2"/>
  <c r="V452" i="2"/>
  <c r="V439" i="2"/>
  <c r="V451" i="2"/>
  <c r="V447" i="2"/>
  <c r="V455" i="2"/>
  <c r="V443" i="2"/>
  <c r="V1037" i="2"/>
  <c r="V1036" i="2"/>
  <c r="V650" i="2"/>
  <c r="V651" i="2"/>
  <c r="V652" i="2"/>
  <c r="V649" i="2"/>
  <c r="V805" i="16"/>
  <c r="V811" i="16"/>
  <c r="V810" i="16"/>
  <c r="V806" i="16"/>
  <c r="V812" i="16"/>
  <c r="V807" i="16"/>
  <c r="V813" i="16"/>
  <c r="V808" i="16"/>
  <c r="V809" i="16"/>
  <c r="V386" i="16"/>
  <c r="V387" i="16"/>
  <c r="V385" i="16"/>
  <c r="S97" i="3"/>
  <c r="W1022" i="2"/>
  <c r="W1031" i="16"/>
  <c r="R68" i="11"/>
  <c r="W679" i="2"/>
  <c r="R50" i="11"/>
  <c r="W679" i="16"/>
  <c r="S64" i="3"/>
  <c r="V236" i="2"/>
  <c r="V233" i="2"/>
  <c r="V238" i="2"/>
  <c r="V231" i="2"/>
  <c r="V240" i="2"/>
  <c r="V235" i="2"/>
  <c r="V237" i="2"/>
  <c r="V234" i="2"/>
  <c r="V232" i="2"/>
  <c r="V239" i="2"/>
  <c r="V241" i="2"/>
  <c r="V230" i="2"/>
  <c r="V228" i="2"/>
  <c r="V229" i="2"/>
  <c r="Z460" i="2"/>
  <c r="Z458" i="2"/>
  <c r="Z459" i="2"/>
  <c r="Y564" i="2"/>
  <c r="Y561" i="16"/>
  <c r="T76" i="11"/>
  <c r="U55" i="3"/>
  <c r="S92" i="3"/>
  <c r="W1005" i="16"/>
  <c r="R84" i="11"/>
  <c r="W998" i="2"/>
  <c r="V1039" i="2"/>
  <c r="V1040" i="2"/>
  <c r="V1041" i="2"/>
  <c r="S71" i="3"/>
  <c r="W771" i="2"/>
  <c r="R33" i="11"/>
  <c r="W774" i="16"/>
  <c r="V392" i="16"/>
  <c r="V396" i="16"/>
  <c r="V390" i="16"/>
  <c r="V400" i="16"/>
  <c r="V394" i="16"/>
  <c r="V393" i="16"/>
  <c r="V395" i="16"/>
  <c r="V389" i="16"/>
  <c r="V398" i="16"/>
  <c r="V391" i="16"/>
  <c r="V397" i="16"/>
  <c r="V401" i="16"/>
  <c r="V399" i="16"/>
  <c r="S42" i="3"/>
  <c r="W434" i="2"/>
  <c r="W402" i="16"/>
  <c r="R63" i="11"/>
  <c r="V1046" i="16"/>
  <c r="V1045" i="16"/>
  <c r="R49" i="11"/>
  <c r="S59" i="3"/>
  <c r="W648" i="2"/>
  <c r="W645" i="16"/>
  <c r="AC537" i="2"/>
  <c r="AC534" i="2"/>
  <c r="AC538" i="2"/>
  <c r="AC535" i="2"/>
  <c r="AC536" i="2"/>
  <c r="Z50" i="3"/>
  <c r="AD533" i="2"/>
  <c r="Y48" i="11"/>
  <c r="X644" i="2" l="1"/>
  <c r="X612" i="2"/>
  <c r="X614" i="2"/>
  <c r="X641" i="2"/>
  <c r="X613" i="2"/>
  <c r="X608" i="2"/>
  <c r="X633" i="2"/>
  <c r="X640" i="2"/>
  <c r="X638" i="2"/>
  <c r="X637" i="2"/>
  <c r="X635" i="2"/>
  <c r="X616" i="2"/>
  <c r="X632" i="2"/>
  <c r="X645" i="2"/>
  <c r="X617" i="2"/>
  <c r="X643" i="2"/>
  <c r="X605" i="2"/>
  <c r="X615" i="2"/>
  <c r="X636" i="2"/>
  <c r="X610" i="2"/>
  <c r="X642" i="2"/>
  <c r="X624" i="2"/>
  <c r="X625" i="2"/>
  <c r="X621" i="2"/>
  <c r="X647" i="2"/>
  <c r="X619" i="2"/>
  <c r="X622" i="2"/>
  <c r="X629" i="2"/>
  <c r="X628" i="2"/>
  <c r="X631" i="2"/>
  <c r="X627" i="2"/>
  <c r="X623" i="2"/>
  <c r="X626" i="2"/>
  <c r="X639" i="2"/>
  <c r="X611" i="2"/>
  <c r="X606" i="2"/>
  <c r="X620" i="2"/>
  <c r="X607" i="2"/>
  <c r="X634" i="2"/>
  <c r="X630" i="2"/>
  <c r="X609" i="2"/>
  <c r="X618" i="2"/>
  <c r="X646" i="2"/>
  <c r="X607" i="16"/>
  <c r="X643" i="16"/>
  <c r="X632" i="16"/>
  <c r="X621" i="16"/>
  <c r="X634" i="16"/>
  <c r="X628" i="16"/>
  <c r="X612" i="16"/>
  <c r="X642" i="16"/>
  <c r="X626" i="16"/>
  <c r="X616" i="16"/>
  <c r="X636" i="16"/>
  <c r="X613" i="16"/>
  <c r="X602" i="16"/>
  <c r="X638" i="16"/>
  <c r="X627" i="16"/>
  <c r="X611" i="16"/>
  <c r="X640" i="16"/>
  <c r="X618" i="16"/>
  <c r="X637" i="16"/>
  <c r="X622" i="16"/>
  <c r="X641" i="16"/>
  <c r="X619" i="16"/>
  <c r="X608" i="16"/>
  <c r="X644" i="16"/>
  <c r="X633" i="16"/>
  <c r="X623" i="16"/>
  <c r="X605" i="16"/>
  <c r="X624" i="16"/>
  <c r="X625" i="16"/>
  <c r="X614" i="16"/>
  <c r="X603" i="16"/>
  <c r="X639" i="16"/>
  <c r="X635" i="16"/>
  <c r="X617" i="16"/>
  <c r="X606" i="16"/>
  <c r="X631" i="16"/>
  <c r="X620" i="16"/>
  <c r="X609" i="16"/>
  <c r="X610" i="16"/>
  <c r="X604" i="16"/>
  <c r="X629" i="16"/>
  <c r="X630" i="16"/>
  <c r="X615" i="16"/>
  <c r="V63" i="3"/>
  <c r="U79" i="11"/>
  <c r="Z678" i="2"/>
  <c r="U58" i="3"/>
  <c r="Y604" i="2"/>
  <c r="Y601" i="16"/>
  <c r="T40" i="11"/>
  <c r="X740" i="16"/>
  <c r="S34" i="11"/>
  <c r="T68" i="3"/>
  <c r="X740" i="2"/>
  <c r="W595" i="2"/>
  <c r="W603" i="2"/>
  <c r="W599" i="2"/>
  <c r="W600" i="2"/>
  <c r="W602" i="2"/>
  <c r="W598" i="2"/>
  <c r="W601" i="2"/>
  <c r="W597" i="2"/>
  <c r="W596" i="2"/>
  <c r="X520" i="16"/>
  <c r="X521" i="16"/>
  <c r="X518" i="16"/>
  <c r="X519" i="16"/>
  <c r="W1056" i="16"/>
  <c r="W1059" i="16"/>
  <c r="W1062" i="16"/>
  <c r="W1057" i="16"/>
  <c r="W1061" i="16"/>
  <c r="W1058" i="16"/>
  <c r="W1060" i="16"/>
  <c r="W1055" i="16"/>
  <c r="W829" i="16"/>
  <c r="W830" i="16"/>
  <c r="W831" i="16"/>
  <c r="W826" i="16"/>
  <c r="W832" i="16"/>
  <c r="W833" i="16"/>
  <c r="W828" i="16"/>
  <c r="W827" i="16"/>
  <c r="W834" i="16"/>
  <c r="X473" i="2"/>
  <c r="X466" i="2"/>
  <c r="X463" i="2"/>
  <c r="X475" i="2"/>
  <c r="X468" i="2"/>
  <c r="X470" i="2"/>
  <c r="X476" i="2"/>
  <c r="X464" i="2"/>
  <c r="X467" i="2"/>
  <c r="X462" i="2"/>
  <c r="X474" i="2"/>
  <c r="X465" i="2"/>
  <c r="X469" i="2"/>
  <c r="X471" i="2"/>
  <c r="X472" i="2"/>
  <c r="T98" i="3"/>
  <c r="X1027" i="2"/>
  <c r="S75" i="11"/>
  <c r="X1036" i="16"/>
  <c r="T86" i="3"/>
  <c r="X919" i="2"/>
  <c r="S96" i="11"/>
  <c r="X926" i="16"/>
  <c r="X529" i="2"/>
  <c r="X530" i="2"/>
  <c r="X531" i="2"/>
  <c r="X532" i="2"/>
  <c r="T104" i="3"/>
  <c r="X1054" i="16"/>
  <c r="X1045" i="2"/>
  <c r="S54" i="11"/>
  <c r="T80" i="3"/>
  <c r="X821" i="2"/>
  <c r="X825" i="16"/>
  <c r="S53" i="11"/>
  <c r="U44" i="3"/>
  <c r="Y461" i="2"/>
  <c r="Y445" i="16"/>
  <c r="T70" i="11"/>
  <c r="W596" i="16"/>
  <c r="W595" i="16"/>
  <c r="W599" i="16"/>
  <c r="W598" i="16"/>
  <c r="W592" i="16"/>
  <c r="W600" i="16"/>
  <c r="W594" i="16"/>
  <c r="W597" i="16"/>
  <c r="W593" i="16"/>
  <c r="Y528" i="2"/>
  <c r="Y517" i="16"/>
  <c r="T27" i="11"/>
  <c r="U49" i="3"/>
  <c r="W828" i="2"/>
  <c r="W824" i="2"/>
  <c r="W829" i="2"/>
  <c r="W830" i="2"/>
  <c r="W827" i="2"/>
  <c r="W825" i="2"/>
  <c r="W822" i="2"/>
  <c r="W826" i="2"/>
  <c r="W823" i="2"/>
  <c r="W831" i="2"/>
  <c r="W759" i="16"/>
  <c r="W745" i="16"/>
  <c r="W750" i="16"/>
  <c r="W749" i="16"/>
  <c r="W757" i="16"/>
  <c r="W744" i="16"/>
  <c r="W754" i="16"/>
  <c r="W752" i="16"/>
  <c r="W743" i="16"/>
  <c r="W748" i="16"/>
  <c r="W753" i="16"/>
  <c r="W758" i="16"/>
  <c r="W747" i="16"/>
  <c r="W751" i="16"/>
  <c r="W756" i="16"/>
  <c r="W742" i="16"/>
  <c r="W755" i="16"/>
  <c r="W741" i="16"/>
  <c r="W746" i="16"/>
  <c r="T57" i="3"/>
  <c r="X594" i="2"/>
  <c r="X591" i="16"/>
  <c r="S47" i="11"/>
  <c r="X672" i="2"/>
  <c r="X674" i="2"/>
  <c r="X673" i="2"/>
  <c r="X671" i="2"/>
  <c r="X677" i="2"/>
  <c r="X675" i="2"/>
  <c r="X676" i="2"/>
  <c r="X670" i="2"/>
  <c r="X669" i="2"/>
  <c r="W1037" i="16"/>
  <c r="W1039" i="16"/>
  <c r="W1038" i="16"/>
  <c r="W926" i="2"/>
  <c r="W920" i="2"/>
  <c r="W927" i="2"/>
  <c r="W921" i="2"/>
  <c r="W922" i="2"/>
  <c r="W923" i="2"/>
  <c r="W924" i="2"/>
  <c r="W925" i="2"/>
  <c r="W928" i="2"/>
  <c r="X677" i="16"/>
  <c r="X670" i="16"/>
  <c r="X672" i="16"/>
  <c r="X674" i="16"/>
  <c r="X676" i="16"/>
  <c r="X671" i="16"/>
  <c r="X669" i="16"/>
  <c r="X675" i="16"/>
  <c r="X673" i="16"/>
  <c r="U74" i="3"/>
  <c r="Y796" i="2"/>
  <c r="Y797" i="2" s="1"/>
  <c r="Y800" i="16"/>
  <c r="Y801" i="16" s="1"/>
  <c r="T78" i="11"/>
  <c r="W1047" i="2"/>
  <c r="W1048" i="2"/>
  <c r="W1049" i="2"/>
  <c r="W1053" i="2"/>
  <c r="W1050" i="2"/>
  <c r="W1051" i="2"/>
  <c r="W1052" i="2"/>
  <c r="W1054" i="2"/>
  <c r="W1046" i="2"/>
  <c r="W1030" i="2"/>
  <c r="W1029" i="2"/>
  <c r="W1028" i="2"/>
  <c r="W753" i="2"/>
  <c r="W743" i="2"/>
  <c r="W752" i="2"/>
  <c r="W747" i="2"/>
  <c r="W746" i="2"/>
  <c r="W757" i="2"/>
  <c r="W741" i="2"/>
  <c r="W742" i="2"/>
  <c r="W751" i="2"/>
  <c r="W745" i="2"/>
  <c r="W750" i="2"/>
  <c r="W744" i="2"/>
  <c r="W749" i="2"/>
  <c r="W748" i="2"/>
  <c r="W756" i="2"/>
  <c r="W754" i="2"/>
  <c r="W755" i="2"/>
  <c r="W930" i="16"/>
  <c r="W928" i="16"/>
  <c r="W927" i="16"/>
  <c r="W931" i="16"/>
  <c r="W935" i="16"/>
  <c r="W932" i="16"/>
  <c r="W933" i="16"/>
  <c r="W934" i="16"/>
  <c r="W929" i="16"/>
  <c r="Y668" i="16"/>
  <c r="U62" i="3"/>
  <c r="Y668" i="2"/>
  <c r="T51" i="11"/>
  <c r="X453" i="16"/>
  <c r="X451" i="16"/>
  <c r="X459" i="16"/>
  <c r="X454" i="16"/>
  <c r="X446" i="16"/>
  <c r="X449" i="16"/>
  <c r="X455" i="16"/>
  <c r="X452" i="16"/>
  <c r="X457" i="16"/>
  <c r="X448" i="16"/>
  <c r="X458" i="16"/>
  <c r="X450" i="16"/>
  <c r="X456" i="16"/>
  <c r="X447" i="16"/>
  <c r="X460" i="16"/>
  <c r="AD32" i="3"/>
  <c r="AH369" i="2"/>
  <c r="T67" i="3"/>
  <c r="X739" i="16"/>
  <c r="S26" i="11"/>
  <c r="X739" i="2"/>
  <c r="W279" i="16"/>
  <c r="W277" i="16"/>
  <c r="W280" i="16"/>
  <c r="W278" i="16"/>
  <c r="T73" i="3"/>
  <c r="S91" i="11"/>
  <c r="X795" i="2"/>
  <c r="X798" i="16"/>
  <c r="X799" i="16" s="1"/>
  <c r="T61" i="3"/>
  <c r="X666" i="2"/>
  <c r="X667" i="2" s="1"/>
  <c r="X666" i="16"/>
  <c r="X667" i="16" s="1"/>
  <c r="S20" i="11"/>
  <c r="W226" i="2"/>
  <c r="W223" i="2"/>
  <c r="W224" i="2"/>
  <c r="W225" i="2"/>
  <c r="S21" i="11"/>
  <c r="T26" i="3"/>
  <c r="X276" i="16"/>
  <c r="X222" i="2"/>
  <c r="T78" i="3"/>
  <c r="X814" i="2"/>
  <c r="S67" i="11"/>
  <c r="X818" i="16"/>
  <c r="W846" i="16"/>
  <c r="W852" i="16"/>
  <c r="W858" i="16"/>
  <c r="W864" i="16"/>
  <c r="W847" i="16"/>
  <c r="W853" i="16"/>
  <c r="W859" i="16"/>
  <c r="W865" i="16"/>
  <c r="W842" i="16"/>
  <c r="W850" i="16"/>
  <c r="W860" i="16"/>
  <c r="W844" i="16"/>
  <c r="W854" i="16"/>
  <c r="W862" i="16"/>
  <c r="W845" i="16"/>
  <c r="W863" i="16"/>
  <c r="W855" i="16"/>
  <c r="W849" i="16"/>
  <c r="W851" i="16"/>
  <c r="W843" i="16"/>
  <c r="W866" i="16"/>
  <c r="W856" i="16"/>
  <c r="W857" i="16"/>
  <c r="W861" i="16"/>
  <c r="W848" i="16"/>
  <c r="X492" i="16"/>
  <c r="S59" i="11"/>
  <c r="X506" i="2"/>
  <c r="T47" i="3"/>
  <c r="W734" i="16"/>
  <c r="W735" i="16"/>
  <c r="W736" i="16"/>
  <c r="W737" i="16"/>
  <c r="W738" i="16"/>
  <c r="W813" i="2"/>
  <c r="W812" i="2"/>
  <c r="W811" i="2"/>
  <c r="W846" i="2"/>
  <c r="W854" i="2"/>
  <c r="W836" i="2"/>
  <c r="W842" i="2"/>
  <c r="W838" i="2"/>
  <c r="W843" i="2"/>
  <c r="W849" i="2"/>
  <c r="W852" i="2"/>
  <c r="W858" i="2"/>
  <c r="W839" i="2"/>
  <c r="W845" i="2"/>
  <c r="W859" i="2"/>
  <c r="W835" i="2"/>
  <c r="W841" i="2"/>
  <c r="W844" i="2"/>
  <c r="W850" i="2"/>
  <c r="W855" i="2"/>
  <c r="W837" i="2"/>
  <c r="W840" i="2"/>
  <c r="W851" i="2"/>
  <c r="W853" i="2"/>
  <c r="W856" i="2"/>
  <c r="W847" i="2"/>
  <c r="W848" i="2"/>
  <c r="W857" i="2"/>
  <c r="W791" i="2"/>
  <c r="W793" i="2"/>
  <c r="W792" i="2"/>
  <c r="W794" i="2"/>
  <c r="W735" i="2"/>
  <c r="W737" i="2"/>
  <c r="W738" i="2"/>
  <c r="W736" i="2"/>
  <c r="W734" i="2"/>
  <c r="W354" i="16"/>
  <c r="W353" i="16"/>
  <c r="W347" i="16"/>
  <c r="W346" i="16"/>
  <c r="W349" i="16"/>
  <c r="W350" i="16"/>
  <c r="W351" i="16"/>
  <c r="W348" i="16"/>
  <c r="W352" i="16"/>
  <c r="W1028" i="16"/>
  <c r="W1030" i="16"/>
  <c r="W1026" i="16"/>
  <c r="W1027" i="16"/>
  <c r="W1029" i="16"/>
  <c r="W819" i="16"/>
  <c r="W822" i="16"/>
  <c r="W820" i="16"/>
  <c r="W821" i="16"/>
  <c r="T83" i="3"/>
  <c r="X834" i="2"/>
  <c r="S77" i="11"/>
  <c r="X841" i="16"/>
  <c r="T72" i="3"/>
  <c r="X790" i="2"/>
  <c r="X793" i="16"/>
  <c r="S57" i="11"/>
  <c r="W988" i="16"/>
  <c r="W989" i="16"/>
  <c r="W990" i="16"/>
  <c r="T66" i="3"/>
  <c r="X733" i="2"/>
  <c r="X733" i="16"/>
  <c r="S60" i="11"/>
  <c r="W383" i="2"/>
  <c r="W379" i="2"/>
  <c r="W381" i="2"/>
  <c r="W385" i="2"/>
  <c r="W382" i="2"/>
  <c r="W386" i="2"/>
  <c r="W384" i="2"/>
  <c r="W380" i="2"/>
  <c r="T77" i="3"/>
  <c r="X810" i="2"/>
  <c r="S74" i="11"/>
  <c r="X814" i="16"/>
  <c r="W1019" i="2"/>
  <c r="W1020" i="2"/>
  <c r="W1021" i="2"/>
  <c r="W1017" i="2"/>
  <c r="W1018" i="2"/>
  <c r="W507" i="2"/>
  <c r="W515" i="2"/>
  <c r="W513" i="2"/>
  <c r="W508" i="2"/>
  <c r="W514" i="2"/>
  <c r="W521" i="2"/>
  <c r="W516" i="2"/>
  <c r="W518" i="2"/>
  <c r="W517" i="2"/>
  <c r="W511" i="2"/>
  <c r="W510" i="2"/>
  <c r="W520" i="2"/>
  <c r="W509" i="2"/>
  <c r="W512" i="2"/>
  <c r="W519" i="2"/>
  <c r="W982" i="2"/>
  <c r="W981" i="2"/>
  <c r="W983" i="2"/>
  <c r="X550" i="16"/>
  <c r="S44" i="11"/>
  <c r="T52" i="3"/>
  <c r="X557" i="2"/>
  <c r="T96" i="3"/>
  <c r="X1016" i="2"/>
  <c r="X1025" i="16"/>
  <c r="S95" i="11"/>
  <c r="W818" i="2"/>
  <c r="W815" i="2"/>
  <c r="W817" i="2"/>
  <c r="W816" i="2"/>
  <c r="W795" i="16"/>
  <c r="W794" i="16"/>
  <c r="W797" i="16"/>
  <c r="W796" i="16"/>
  <c r="W496" i="16"/>
  <c r="W506" i="16"/>
  <c r="W503" i="16"/>
  <c r="W494" i="16"/>
  <c r="W502" i="16"/>
  <c r="W497" i="16"/>
  <c r="W505" i="16"/>
  <c r="W508" i="16"/>
  <c r="W509" i="16"/>
  <c r="W507" i="16"/>
  <c r="W495" i="16"/>
  <c r="W498" i="16"/>
  <c r="W499" i="16"/>
  <c r="W501" i="16"/>
  <c r="W504" i="16"/>
  <c r="W500" i="16"/>
  <c r="W493" i="16"/>
  <c r="T89" i="3"/>
  <c r="X980" i="2"/>
  <c r="X987" i="16"/>
  <c r="S58" i="11"/>
  <c r="S31" i="11"/>
  <c r="T35" i="3"/>
  <c r="X378" i="2"/>
  <c r="X345" i="16"/>
  <c r="W815" i="16"/>
  <c r="W816" i="16"/>
  <c r="W817" i="16"/>
  <c r="W1017" i="16"/>
  <c r="W1023" i="16"/>
  <c r="W1018" i="16"/>
  <c r="W1024" i="16"/>
  <c r="W1019" i="16"/>
  <c r="W1020" i="16"/>
  <c r="W1021" i="16"/>
  <c r="W1022" i="16"/>
  <c r="W1016" i="16"/>
  <c r="W996" i="16"/>
  <c r="W992" i="16"/>
  <c r="W999" i="16"/>
  <c r="W993" i="16"/>
  <c r="W1000" i="16"/>
  <c r="W994" i="16"/>
  <c r="W995" i="16"/>
  <c r="W997" i="16"/>
  <c r="W998" i="16"/>
  <c r="Y371" i="2"/>
  <c r="Y372" i="2"/>
  <c r="Y373" i="2"/>
  <c r="W861" i="2"/>
  <c r="W875" i="2"/>
  <c r="W907" i="2"/>
  <c r="W883" i="2"/>
  <c r="W912" i="2"/>
  <c r="W893" i="2"/>
  <c r="W865" i="2"/>
  <c r="W874" i="2"/>
  <c r="W890" i="2"/>
  <c r="W914" i="2"/>
  <c r="W867" i="2"/>
  <c r="W888" i="2"/>
  <c r="W864" i="2"/>
  <c r="W896" i="2"/>
  <c r="W872" i="2"/>
  <c r="W869" i="2"/>
  <c r="W898" i="2"/>
  <c r="W901" i="2"/>
  <c r="W909" i="2"/>
  <c r="W879" i="2"/>
  <c r="W904" i="2"/>
  <c r="W880" i="2"/>
  <c r="W911" i="2"/>
  <c r="W884" i="2"/>
  <c r="W902" i="2"/>
  <c r="W866" i="2"/>
  <c r="W870" i="2"/>
  <c r="W873" i="2"/>
  <c r="W891" i="2"/>
  <c r="W863" i="2"/>
  <c r="W895" i="2"/>
  <c r="W899" i="2"/>
  <c r="W887" i="2"/>
  <c r="W878" i="2"/>
  <c r="W897" i="2"/>
  <c r="W885" i="2"/>
  <c r="W886" i="2"/>
  <c r="W903" i="2"/>
  <c r="W876" i="2"/>
  <c r="W908" i="2"/>
  <c r="W900" i="2"/>
  <c r="W906" i="2"/>
  <c r="W913" i="2"/>
  <c r="W894" i="2"/>
  <c r="W910" i="2"/>
  <c r="W881" i="2"/>
  <c r="W915" i="2"/>
  <c r="W892" i="2"/>
  <c r="W868" i="2"/>
  <c r="W871" i="2"/>
  <c r="W882" i="2"/>
  <c r="W889" i="2"/>
  <c r="W862" i="2"/>
  <c r="W877" i="2"/>
  <c r="W905" i="2"/>
  <c r="W1012" i="2"/>
  <c r="W1007" i="2"/>
  <c r="W1014" i="2"/>
  <c r="W1009" i="2"/>
  <c r="W1015" i="2"/>
  <c r="W1010" i="2"/>
  <c r="W1013" i="2"/>
  <c r="W1008" i="2"/>
  <c r="W1011" i="2"/>
  <c r="W991" i="2"/>
  <c r="W988" i="2"/>
  <c r="W993" i="2"/>
  <c r="W992" i="2"/>
  <c r="W990" i="2"/>
  <c r="W989" i="2"/>
  <c r="W986" i="2"/>
  <c r="W985" i="2"/>
  <c r="W987" i="2"/>
  <c r="Y340" i="16"/>
  <c r="Y339" i="16"/>
  <c r="W491" i="2"/>
  <c r="W492" i="2"/>
  <c r="W493" i="2"/>
  <c r="W486" i="2"/>
  <c r="W494" i="2"/>
  <c r="W495" i="2"/>
  <c r="W496" i="2"/>
  <c r="W497" i="2"/>
  <c r="W502" i="2"/>
  <c r="W500" i="2"/>
  <c r="W501" i="2"/>
  <c r="W490" i="2"/>
  <c r="W503" i="2"/>
  <c r="W505" i="2"/>
  <c r="W484" i="2"/>
  <c r="W499" i="2"/>
  <c r="W504" i="2"/>
  <c r="W485" i="2"/>
  <c r="W483" i="2"/>
  <c r="W487" i="2"/>
  <c r="W488" i="2"/>
  <c r="W489" i="2"/>
  <c r="W498" i="2"/>
  <c r="T75" i="3"/>
  <c r="X798" i="2"/>
  <c r="X799" i="2" s="1"/>
  <c r="X802" i="16"/>
  <c r="X803" i="16" s="1"/>
  <c r="S97" i="11"/>
  <c r="T90" i="3"/>
  <c r="X984" i="2"/>
  <c r="X991" i="16"/>
  <c r="S86" i="11"/>
  <c r="AA93" i="3"/>
  <c r="AE1003" i="2"/>
  <c r="Z92" i="11"/>
  <c r="T95" i="3"/>
  <c r="X1015" i="16"/>
  <c r="S83" i="11"/>
  <c r="X1006" i="2"/>
  <c r="AA69" i="3"/>
  <c r="Z66" i="11"/>
  <c r="AE758" i="2"/>
  <c r="V33" i="3"/>
  <c r="Z370" i="2"/>
  <c r="U7" i="11"/>
  <c r="Y356" i="16"/>
  <c r="Y362" i="16"/>
  <c r="Y360" i="16"/>
  <c r="Y359" i="16"/>
  <c r="Y364" i="16"/>
  <c r="Y363" i="16"/>
  <c r="Y358" i="16"/>
  <c r="Y357" i="16"/>
  <c r="Y361" i="16"/>
  <c r="X867" i="16"/>
  <c r="S41" i="11"/>
  <c r="T84" i="3"/>
  <c r="X860" i="2"/>
  <c r="T46" i="3"/>
  <c r="X482" i="2"/>
  <c r="X466" i="16"/>
  <c r="S32" i="11"/>
  <c r="Y395" i="2"/>
  <c r="Y390" i="2"/>
  <c r="Y391" i="2"/>
  <c r="Y388" i="2"/>
  <c r="Y394" i="2"/>
  <c r="Y396" i="2"/>
  <c r="Y393" i="2"/>
  <c r="Y392" i="2"/>
  <c r="Y389" i="2"/>
  <c r="W475" i="16"/>
  <c r="W472" i="16"/>
  <c r="W473" i="16"/>
  <c r="W474" i="16"/>
  <c r="W479" i="16"/>
  <c r="W476" i="16"/>
  <c r="W477" i="16"/>
  <c r="W478" i="16"/>
  <c r="W482" i="16"/>
  <c r="W487" i="16"/>
  <c r="W485" i="16"/>
  <c r="W486" i="16"/>
  <c r="W467" i="16"/>
  <c r="W483" i="16"/>
  <c r="W480" i="16"/>
  <c r="W481" i="16"/>
  <c r="W484" i="16"/>
  <c r="W491" i="16"/>
  <c r="W489" i="16"/>
  <c r="W488" i="16"/>
  <c r="W490" i="16"/>
  <c r="W471" i="16"/>
  <c r="W468" i="16"/>
  <c r="W469" i="16"/>
  <c r="W470" i="16"/>
  <c r="V36" i="3"/>
  <c r="Z387" i="2"/>
  <c r="U81" i="11"/>
  <c r="W902" i="16"/>
  <c r="W906" i="16"/>
  <c r="W885" i="16"/>
  <c r="W921" i="16"/>
  <c r="W874" i="16"/>
  <c r="W910" i="16"/>
  <c r="W869" i="16"/>
  <c r="W905" i="16"/>
  <c r="W901" i="16"/>
  <c r="W872" i="16"/>
  <c r="W908" i="16"/>
  <c r="W877" i="16"/>
  <c r="W891" i="16"/>
  <c r="W918" i="16"/>
  <c r="W880" i="16"/>
  <c r="W916" i="16"/>
  <c r="W875" i="16"/>
  <c r="W911" i="16"/>
  <c r="W919" i="16"/>
  <c r="W878" i="16"/>
  <c r="W914" i="16"/>
  <c r="W889" i="16"/>
  <c r="W897" i="16"/>
  <c r="W871" i="16"/>
  <c r="W886" i="16"/>
  <c r="W922" i="16"/>
  <c r="W881" i="16"/>
  <c r="W917" i="16"/>
  <c r="W884" i="16"/>
  <c r="W920" i="16"/>
  <c r="W907" i="16"/>
  <c r="W903" i="16"/>
  <c r="W895" i="16"/>
  <c r="W892" i="16"/>
  <c r="W876" i="16"/>
  <c r="W887" i="16"/>
  <c r="W882" i="16"/>
  <c r="W890" i="16"/>
  <c r="W870" i="16"/>
  <c r="W873" i="16"/>
  <c r="W909" i="16"/>
  <c r="W913" i="16"/>
  <c r="W898" i="16"/>
  <c r="W894" i="16"/>
  <c r="W893" i="16"/>
  <c r="W900" i="16"/>
  <c r="W896" i="16"/>
  <c r="W888" i="16"/>
  <c r="W879" i="16"/>
  <c r="W915" i="16"/>
  <c r="W868" i="16"/>
  <c r="W904" i="16"/>
  <c r="W912" i="16"/>
  <c r="W899" i="16"/>
  <c r="W883" i="16"/>
  <c r="W651" i="2"/>
  <c r="W649" i="2"/>
  <c r="W650" i="2"/>
  <c r="W652" i="2"/>
  <c r="T59" i="3"/>
  <c r="X648" i="2"/>
  <c r="X645" i="16"/>
  <c r="S49" i="11"/>
  <c r="W438" i="2"/>
  <c r="W450" i="2"/>
  <c r="W454" i="2"/>
  <c r="W448" i="2"/>
  <c r="W449" i="2"/>
  <c r="W436" i="2"/>
  <c r="W441" i="2"/>
  <c r="W447" i="2"/>
  <c r="W440" i="2"/>
  <c r="W445" i="2"/>
  <c r="W451" i="2"/>
  <c r="W452" i="2"/>
  <c r="W435" i="2"/>
  <c r="W456" i="2"/>
  <c r="W439" i="2"/>
  <c r="W442" i="2"/>
  <c r="W444" i="2"/>
  <c r="W437" i="2"/>
  <c r="W446" i="2"/>
  <c r="W443" i="2"/>
  <c r="W455" i="2"/>
  <c r="W453" i="2"/>
  <c r="T71" i="3"/>
  <c r="X771" i="2"/>
  <c r="X774" i="16"/>
  <c r="S33" i="11"/>
  <c r="W1009" i="16"/>
  <c r="W1008" i="16"/>
  <c r="W1006" i="16"/>
  <c r="W1007" i="16"/>
  <c r="W681" i="16"/>
  <c r="W682" i="16"/>
  <c r="W683" i="16"/>
  <c r="W680" i="16"/>
  <c r="W684" i="16"/>
  <c r="T97" i="3"/>
  <c r="X1022" i="2"/>
  <c r="X1031" i="16"/>
  <c r="S68" i="11"/>
  <c r="W524" i="2"/>
  <c r="W525" i="2"/>
  <c r="W526" i="2"/>
  <c r="W523" i="2"/>
  <c r="W527" i="2"/>
  <c r="W540" i="2"/>
  <c r="W543" i="2"/>
  <c r="W547" i="2"/>
  <c r="W551" i="2"/>
  <c r="W555" i="2"/>
  <c r="W554" i="2"/>
  <c r="W553" i="2"/>
  <c r="W552" i="2"/>
  <c r="W541" i="2"/>
  <c r="W546" i="2"/>
  <c r="W548" i="2"/>
  <c r="W542" i="2"/>
  <c r="W549" i="2"/>
  <c r="W544" i="2"/>
  <c r="W550" i="2"/>
  <c r="W556" i="2"/>
  <c r="W545" i="2"/>
  <c r="U34" i="3"/>
  <c r="Y374" i="2"/>
  <c r="Y341" i="16"/>
  <c r="T25" i="11"/>
  <c r="W419" i="2"/>
  <c r="W417" i="2"/>
  <c r="W418" i="2"/>
  <c r="Y273" i="16"/>
  <c r="Y270" i="16"/>
  <c r="Y274" i="16"/>
  <c r="Y272" i="16"/>
  <c r="Y275" i="16"/>
  <c r="Y269" i="16"/>
  <c r="Y271" i="16"/>
  <c r="W422" i="2"/>
  <c r="W424" i="2"/>
  <c r="W433" i="2"/>
  <c r="W426" i="2"/>
  <c r="W428" i="2"/>
  <c r="W421" i="2"/>
  <c r="W430" i="2"/>
  <c r="W432" i="2"/>
  <c r="W423" i="2"/>
  <c r="W429" i="2"/>
  <c r="W427" i="2"/>
  <c r="W425" i="2"/>
  <c r="W431" i="2"/>
  <c r="W764" i="2"/>
  <c r="W769" i="2"/>
  <c r="W767" i="2"/>
  <c r="W762" i="2"/>
  <c r="W761" i="2"/>
  <c r="W770" i="2"/>
  <c r="W766" i="2"/>
  <c r="W763" i="2"/>
  <c r="W765" i="2"/>
  <c r="W768" i="2"/>
  <c r="W760" i="2"/>
  <c r="W1039" i="2"/>
  <c r="W1040" i="2"/>
  <c r="W1041" i="2"/>
  <c r="AB457" i="2"/>
  <c r="X43" i="3"/>
  <c r="T42" i="3"/>
  <c r="X434" i="2"/>
  <c r="X402" i="16"/>
  <c r="S63" i="11"/>
  <c r="W516" i="16"/>
  <c r="W513" i="16"/>
  <c r="W514" i="16"/>
  <c r="W511" i="16"/>
  <c r="W512" i="16"/>
  <c r="W515" i="16"/>
  <c r="T51" i="3"/>
  <c r="X539" i="2"/>
  <c r="X532" i="16"/>
  <c r="S55" i="11"/>
  <c r="AG82" i="3"/>
  <c r="AK833" i="2"/>
  <c r="W941" i="16"/>
  <c r="W940" i="16"/>
  <c r="W942" i="16"/>
  <c r="W937" i="16"/>
  <c r="W943" i="16"/>
  <c r="W938" i="16"/>
  <c r="W944" i="16"/>
  <c r="W939" i="16"/>
  <c r="W950" i="16"/>
  <c r="W956" i="16"/>
  <c r="W962" i="16"/>
  <c r="W968" i="16"/>
  <c r="W974" i="16"/>
  <c r="W980" i="16"/>
  <c r="W986" i="16"/>
  <c r="W960" i="16"/>
  <c r="W978" i="16"/>
  <c r="W961" i="16"/>
  <c r="W979" i="16"/>
  <c r="W951" i="16"/>
  <c r="W957" i="16"/>
  <c r="W963" i="16"/>
  <c r="W969" i="16"/>
  <c r="W975" i="16"/>
  <c r="W981" i="16"/>
  <c r="W949" i="16"/>
  <c r="W967" i="16"/>
  <c r="W985" i="16"/>
  <c r="W946" i="16"/>
  <c r="W952" i="16"/>
  <c r="W958" i="16"/>
  <c r="W964" i="16"/>
  <c r="W970" i="16"/>
  <c r="W976" i="16"/>
  <c r="W982" i="16"/>
  <c r="W948" i="16"/>
  <c r="W966" i="16"/>
  <c r="W984" i="16"/>
  <c r="W947" i="16"/>
  <c r="W953" i="16"/>
  <c r="W959" i="16"/>
  <c r="W965" i="16"/>
  <c r="W971" i="16"/>
  <c r="W977" i="16"/>
  <c r="W983" i="16"/>
  <c r="W954" i="16"/>
  <c r="W972" i="16"/>
  <c r="W955" i="16"/>
  <c r="W973" i="16"/>
  <c r="T40" i="3"/>
  <c r="X416" i="2"/>
  <c r="S43" i="11"/>
  <c r="X384" i="16"/>
  <c r="W1036" i="2"/>
  <c r="W1037" i="2"/>
  <c r="T41" i="3"/>
  <c r="X420" i="2"/>
  <c r="X388" i="16"/>
  <c r="S45" i="11"/>
  <c r="T70" i="3"/>
  <c r="X759" i="2"/>
  <c r="X761" i="16"/>
  <c r="S29" i="11"/>
  <c r="W801" i="2"/>
  <c r="W807" i="2"/>
  <c r="W802" i="2"/>
  <c r="W808" i="2"/>
  <c r="W805" i="2"/>
  <c r="W806" i="2"/>
  <c r="W809" i="2"/>
  <c r="W803" i="2"/>
  <c r="W804" i="2"/>
  <c r="T102" i="3"/>
  <c r="X1038" i="2"/>
  <c r="X1047" i="16"/>
  <c r="S94" i="11"/>
  <c r="AA458" i="2"/>
  <c r="AA459" i="2"/>
  <c r="AA460" i="2"/>
  <c r="T92" i="3"/>
  <c r="X998" i="2"/>
  <c r="S84" i="11"/>
  <c r="X1005" i="16"/>
  <c r="V55" i="3"/>
  <c r="Z564" i="2"/>
  <c r="U76" i="11"/>
  <c r="W682" i="2"/>
  <c r="W683" i="2"/>
  <c r="W680" i="2"/>
  <c r="W681" i="2"/>
  <c r="W684" i="2"/>
  <c r="X652" i="16"/>
  <c r="T60" i="3"/>
  <c r="S56" i="11"/>
  <c r="X653" i="2"/>
  <c r="T54" i="3"/>
  <c r="X562" i="2"/>
  <c r="X563" i="2" s="1"/>
  <c r="S99" i="11"/>
  <c r="X555" i="16"/>
  <c r="W930" i="2"/>
  <c r="W933" i="2"/>
  <c r="W937" i="2"/>
  <c r="W932" i="2"/>
  <c r="W934" i="2"/>
  <c r="W931" i="2"/>
  <c r="W936" i="2"/>
  <c r="W935" i="2"/>
  <c r="W318" i="16"/>
  <c r="W316" i="16"/>
  <c r="W311" i="16"/>
  <c r="W320" i="16"/>
  <c r="W312" i="16"/>
  <c r="W315" i="16"/>
  <c r="W309" i="16"/>
  <c r="W319" i="16"/>
  <c r="W313" i="16"/>
  <c r="W310" i="16"/>
  <c r="W308" i="16"/>
  <c r="W317" i="16"/>
  <c r="W314" i="16"/>
  <c r="W940" i="2"/>
  <c r="W946" i="2"/>
  <c r="W952" i="2"/>
  <c r="W958" i="2"/>
  <c r="W964" i="2"/>
  <c r="W970" i="2"/>
  <c r="W976" i="2"/>
  <c r="W941" i="2"/>
  <c r="W947" i="2"/>
  <c r="W953" i="2"/>
  <c r="W959" i="2"/>
  <c r="W965" i="2"/>
  <c r="W971" i="2"/>
  <c r="W977" i="2"/>
  <c r="W942" i="2"/>
  <c r="W948" i="2"/>
  <c r="W954" i="2"/>
  <c r="W960" i="2"/>
  <c r="W966" i="2"/>
  <c r="W972" i="2"/>
  <c r="W978" i="2"/>
  <c r="W943" i="2"/>
  <c r="W949" i="2"/>
  <c r="W955" i="2"/>
  <c r="W961" i="2"/>
  <c r="W967" i="2"/>
  <c r="W973" i="2"/>
  <c r="W979" i="2"/>
  <c r="W951" i="2"/>
  <c r="W969" i="2"/>
  <c r="W956" i="2"/>
  <c r="W974" i="2"/>
  <c r="W939" i="2"/>
  <c r="W957" i="2"/>
  <c r="W975" i="2"/>
  <c r="W944" i="2"/>
  <c r="W962" i="2"/>
  <c r="W945" i="2"/>
  <c r="W963" i="2"/>
  <c r="W968" i="2"/>
  <c r="W950" i="2"/>
  <c r="W463" i="16"/>
  <c r="W464" i="16"/>
  <c r="W465" i="16"/>
  <c r="W462" i="16"/>
  <c r="W383" i="16"/>
  <c r="W381" i="16"/>
  <c r="W382" i="16"/>
  <c r="T79" i="3"/>
  <c r="X819" i="2"/>
  <c r="X820" i="2" s="1"/>
  <c r="X823" i="16"/>
  <c r="X824" i="16" s="1"/>
  <c r="S71" i="11"/>
  <c r="W1045" i="16"/>
  <c r="W1046" i="16"/>
  <c r="T76" i="3"/>
  <c r="X800" i="2"/>
  <c r="X804" i="16"/>
  <c r="S85" i="11"/>
  <c r="Y924" i="16"/>
  <c r="Y925" i="16"/>
  <c r="W778" i="16"/>
  <c r="W784" i="16"/>
  <c r="W790" i="16"/>
  <c r="W779" i="16"/>
  <c r="W785" i="16"/>
  <c r="W791" i="16"/>
  <c r="W780" i="16"/>
  <c r="W786" i="16"/>
  <c r="W792" i="16"/>
  <c r="W775" i="16"/>
  <c r="W781" i="16"/>
  <c r="W787" i="16"/>
  <c r="W776" i="16"/>
  <c r="W788" i="16"/>
  <c r="W789" i="16"/>
  <c r="W777" i="16"/>
  <c r="W782" i="16"/>
  <c r="W783" i="16"/>
  <c r="X403" i="2"/>
  <c r="X401" i="2"/>
  <c r="X404" i="2"/>
  <c r="X398" i="2"/>
  <c r="X405" i="2"/>
  <c r="X402" i="2"/>
  <c r="X400" i="2"/>
  <c r="X399" i="2"/>
  <c r="X342" i="16"/>
  <c r="X344" i="16"/>
  <c r="X343" i="16"/>
  <c r="W658" i="16"/>
  <c r="W660" i="16"/>
  <c r="W662" i="16"/>
  <c r="W664" i="16"/>
  <c r="W656" i="16"/>
  <c r="W655" i="16"/>
  <c r="W653" i="16"/>
  <c r="W659" i="16"/>
  <c r="W657" i="16"/>
  <c r="W663" i="16"/>
  <c r="W661" i="16"/>
  <c r="W654" i="16"/>
  <c r="T87" i="3"/>
  <c r="S52" i="11"/>
  <c r="X929" i="2"/>
  <c r="X936" i="16"/>
  <c r="T88" i="3"/>
  <c r="X938" i="2"/>
  <c r="X945" i="16"/>
  <c r="S35" i="11"/>
  <c r="W478" i="2"/>
  <c r="W479" i="2"/>
  <c r="W480" i="2"/>
  <c r="W481" i="2"/>
  <c r="W414" i="2"/>
  <c r="W413" i="2"/>
  <c r="W415" i="2"/>
  <c r="Y219" i="2"/>
  <c r="Y220" i="2"/>
  <c r="Y221" i="2"/>
  <c r="T101" i="3"/>
  <c r="X1035" i="2"/>
  <c r="X1044" i="16"/>
  <c r="S72" i="11"/>
  <c r="W392" i="16"/>
  <c r="W401" i="16"/>
  <c r="W396" i="16"/>
  <c r="W390" i="16"/>
  <c r="W400" i="16"/>
  <c r="W394" i="16"/>
  <c r="W399" i="16"/>
  <c r="W391" i="16"/>
  <c r="W389" i="16"/>
  <c r="W398" i="16"/>
  <c r="W397" i="16"/>
  <c r="W395" i="16"/>
  <c r="W393" i="16"/>
  <c r="X227" i="2"/>
  <c r="X281" i="16"/>
  <c r="S30" i="11"/>
  <c r="T27" i="3"/>
  <c r="Y917" i="2"/>
  <c r="Y918" i="2"/>
  <c r="W646" i="16"/>
  <c r="W650" i="16"/>
  <c r="W647" i="16"/>
  <c r="W651" i="16"/>
  <c r="W649" i="16"/>
  <c r="W648" i="16"/>
  <c r="W1000" i="2"/>
  <c r="W1002" i="2"/>
  <c r="W999" i="2"/>
  <c r="W1001" i="2"/>
  <c r="Y576" i="16"/>
  <c r="Y577" i="16"/>
  <c r="Y574" i="16"/>
  <c r="Y571" i="16"/>
  <c r="Y580" i="16"/>
  <c r="Y581" i="16"/>
  <c r="Y578" i="16"/>
  <c r="Y575" i="16"/>
  <c r="Y584" i="16"/>
  <c r="Y585" i="16"/>
  <c r="Y582" i="16"/>
  <c r="Y579" i="16"/>
  <c r="Y564" i="16"/>
  <c r="Y565" i="16"/>
  <c r="Y562" i="16"/>
  <c r="Y586" i="16"/>
  <c r="Y583" i="16"/>
  <c r="Y572" i="16"/>
  <c r="Y570" i="16"/>
  <c r="Y568" i="16"/>
  <c r="Y569" i="16"/>
  <c r="Y566" i="16"/>
  <c r="Y563" i="16"/>
  <c r="Y573" i="16"/>
  <c r="Y567" i="16"/>
  <c r="W1032" i="16"/>
  <c r="W1033" i="16"/>
  <c r="W1034" i="16"/>
  <c r="W1035" i="16"/>
  <c r="T48" i="3"/>
  <c r="X522" i="2"/>
  <c r="S73" i="11"/>
  <c r="X510" i="16"/>
  <c r="X370" i="16"/>
  <c r="X367" i="16"/>
  <c r="X371" i="16"/>
  <c r="X369" i="16"/>
  <c r="X368" i="16"/>
  <c r="X372" i="16"/>
  <c r="X373" i="16"/>
  <c r="X366" i="16"/>
  <c r="W559" i="16"/>
  <c r="W556" i="16"/>
  <c r="W558" i="16"/>
  <c r="W560" i="16"/>
  <c r="W557" i="16"/>
  <c r="W359" i="2"/>
  <c r="W367" i="2"/>
  <c r="W365" i="2"/>
  <c r="W358" i="2"/>
  <c r="W356" i="2"/>
  <c r="W361" i="2"/>
  <c r="W363" i="2"/>
  <c r="W360" i="2"/>
  <c r="W366" i="2"/>
  <c r="W364" i="2"/>
  <c r="W357" i="2"/>
  <c r="W368" i="2"/>
  <c r="W362" i="2"/>
  <c r="T45" i="3"/>
  <c r="X461" i="16"/>
  <c r="X477" i="2"/>
  <c r="S62" i="11"/>
  <c r="T39" i="3"/>
  <c r="X412" i="2"/>
  <c r="S64" i="11"/>
  <c r="X380" i="16"/>
  <c r="Z218" i="2"/>
  <c r="V25" i="3"/>
  <c r="U19" i="11"/>
  <c r="R2" i="11"/>
  <c r="W1050" i="16"/>
  <c r="W1048" i="16"/>
  <c r="W1049" i="16"/>
  <c r="W288" i="16"/>
  <c r="W286" i="16"/>
  <c r="W292" i="16"/>
  <c r="W290" i="16"/>
  <c r="W285" i="16"/>
  <c r="W294" i="16"/>
  <c r="W284" i="16"/>
  <c r="W289" i="16"/>
  <c r="W283" i="16"/>
  <c r="W282" i="16"/>
  <c r="W291" i="16"/>
  <c r="W293" i="16"/>
  <c r="W287" i="16"/>
  <c r="V85" i="3"/>
  <c r="Z916" i="2"/>
  <c r="U69" i="11"/>
  <c r="W407" i="16"/>
  <c r="W413" i="16"/>
  <c r="W419" i="16"/>
  <c r="W408" i="16"/>
  <c r="W414" i="16"/>
  <c r="W420" i="16"/>
  <c r="W404" i="16"/>
  <c r="W410" i="16"/>
  <c r="W416" i="16"/>
  <c r="W422" i="16"/>
  <c r="W411" i="16"/>
  <c r="W423" i="16"/>
  <c r="W412" i="16"/>
  <c r="W424" i="16"/>
  <c r="W403" i="16"/>
  <c r="W415" i="16"/>
  <c r="W405" i="16"/>
  <c r="W417" i="16"/>
  <c r="W421" i="16"/>
  <c r="W406" i="16"/>
  <c r="W418" i="16"/>
  <c r="W409" i="16"/>
  <c r="W774" i="2"/>
  <c r="W779" i="2"/>
  <c r="W787" i="2"/>
  <c r="W781" i="2"/>
  <c r="W789" i="2"/>
  <c r="W782" i="2"/>
  <c r="W773" i="2"/>
  <c r="W783" i="2"/>
  <c r="W775" i="2"/>
  <c r="W777" i="2"/>
  <c r="W785" i="2"/>
  <c r="W786" i="2"/>
  <c r="W788" i="2"/>
  <c r="W784" i="2"/>
  <c r="W776" i="2"/>
  <c r="W772" i="2"/>
  <c r="W780" i="2"/>
  <c r="W778" i="2"/>
  <c r="Y582" i="2"/>
  <c r="Y583" i="2"/>
  <c r="Y584" i="2"/>
  <c r="Y581" i="2"/>
  <c r="Y566" i="2"/>
  <c r="Y567" i="2"/>
  <c r="Y568" i="2"/>
  <c r="Y565" i="2"/>
  <c r="Y589" i="2"/>
  <c r="Y570" i="2"/>
  <c r="Y571" i="2"/>
  <c r="Y572" i="2"/>
  <c r="Y569" i="2"/>
  <c r="Y578" i="2"/>
  <c r="Y579" i="2"/>
  <c r="Y577" i="2"/>
  <c r="Y586" i="2"/>
  <c r="Y588" i="2"/>
  <c r="Y574" i="2"/>
  <c r="Y575" i="2"/>
  <c r="Y576" i="2"/>
  <c r="Y573" i="2"/>
  <c r="Y580" i="2"/>
  <c r="Y587" i="2"/>
  <c r="Y585" i="2"/>
  <c r="X679" i="16"/>
  <c r="S50" i="11"/>
  <c r="T64" i="3"/>
  <c r="X679" i="2"/>
  <c r="W1025" i="2"/>
  <c r="W1026" i="2"/>
  <c r="W1024" i="2"/>
  <c r="W1023" i="2"/>
  <c r="Y365" i="16"/>
  <c r="U37" i="3"/>
  <c r="Y397" i="2"/>
  <c r="T38" i="11"/>
  <c r="W537" i="16"/>
  <c r="W543" i="16"/>
  <c r="W549" i="16"/>
  <c r="W538" i="16"/>
  <c r="W544" i="16"/>
  <c r="W533" i="16"/>
  <c r="W539" i="16"/>
  <c r="W545" i="16"/>
  <c r="W534" i="16"/>
  <c r="W540" i="16"/>
  <c r="W546" i="16"/>
  <c r="W536" i="16"/>
  <c r="W541" i="16"/>
  <c r="W542" i="16"/>
  <c r="W548" i="16"/>
  <c r="W547" i="16"/>
  <c r="W535" i="16"/>
  <c r="X376" i="2"/>
  <c r="X377" i="2"/>
  <c r="X375" i="2"/>
  <c r="W659" i="2"/>
  <c r="W661" i="2"/>
  <c r="W663" i="2"/>
  <c r="W665" i="2"/>
  <c r="W658" i="2"/>
  <c r="W660" i="2"/>
  <c r="W655" i="2"/>
  <c r="W654" i="2"/>
  <c r="W656" i="2"/>
  <c r="W657" i="2"/>
  <c r="W662" i="2"/>
  <c r="W664" i="2"/>
  <c r="T31" i="3"/>
  <c r="X355" i="2"/>
  <c r="X307" i="16"/>
  <c r="S39" i="11"/>
  <c r="W385" i="16"/>
  <c r="W386" i="16"/>
  <c r="W387" i="16"/>
  <c r="W762" i="16"/>
  <c r="W768" i="16"/>
  <c r="W763" i="16"/>
  <c r="W769" i="16"/>
  <c r="W764" i="16"/>
  <c r="W770" i="16"/>
  <c r="W765" i="16"/>
  <c r="W771" i="16"/>
  <c r="W766" i="16"/>
  <c r="W767" i="16"/>
  <c r="W772" i="16"/>
  <c r="W808" i="16"/>
  <c r="W806" i="16"/>
  <c r="W807" i="16"/>
  <c r="W809" i="16"/>
  <c r="W810" i="16"/>
  <c r="W812" i="16"/>
  <c r="W805" i="16"/>
  <c r="W811" i="16"/>
  <c r="W813" i="16"/>
  <c r="W236" i="2"/>
  <c r="W229" i="2"/>
  <c r="W230" i="2"/>
  <c r="W233" i="2"/>
  <c r="W238" i="2"/>
  <c r="W231" i="2"/>
  <c r="W237" i="2"/>
  <c r="W232" i="2"/>
  <c r="W235" i="2"/>
  <c r="W241" i="2"/>
  <c r="W240" i="2"/>
  <c r="W239" i="2"/>
  <c r="W234" i="2"/>
  <c r="W228" i="2"/>
  <c r="AD535" i="2"/>
  <c r="AD536" i="2"/>
  <c r="AD537" i="2"/>
  <c r="AD534" i="2"/>
  <c r="AD538" i="2"/>
  <c r="AA50" i="3"/>
  <c r="AE533" i="2"/>
  <c r="Z48" i="11"/>
  <c r="Z604" i="2" l="1"/>
  <c r="U40" i="11"/>
  <c r="V58" i="3"/>
  <c r="W63" i="3"/>
  <c r="AA678" i="2"/>
  <c r="V79" i="11"/>
  <c r="Y624" i="16"/>
  <c r="Y619" i="16"/>
  <c r="Y608" i="16"/>
  <c r="Y644" i="16"/>
  <c r="Y616" i="16"/>
  <c r="Y610" i="16"/>
  <c r="Y617" i="16"/>
  <c r="Y636" i="16"/>
  <c r="Y631" i="16"/>
  <c r="Y620" i="16"/>
  <c r="Y615" i="16"/>
  <c r="Y640" i="16"/>
  <c r="Y634" i="16"/>
  <c r="Y623" i="16"/>
  <c r="Y630" i="16"/>
  <c r="Y625" i="16"/>
  <c r="Y614" i="16"/>
  <c r="Y603" i="16"/>
  <c r="Y628" i="16"/>
  <c r="Y622" i="16"/>
  <c r="Y635" i="16"/>
  <c r="Y606" i="16"/>
  <c r="Y642" i="16"/>
  <c r="Y637" i="16"/>
  <c r="Y626" i="16"/>
  <c r="Y627" i="16"/>
  <c r="Y609" i="16"/>
  <c r="Y605" i="16"/>
  <c r="Y629" i="16"/>
  <c r="Y612" i="16"/>
  <c r="Y607" i="16"/>
  <c r="Y643" i="16"/>
  <c r="Y632" i="16"/>
  <c r="Y639" i="16"/>
  <c r="Y621" i="16"/>
  <c r="Y641" i="16"/>
  <c r="Y618" i="16"/>
  <c r="Y613" i="16"/>
  <c r="Y602" i="16"/>
  <c r="Y638" i="16"/>
  <c r="Y604" i="16"/>
  <c r="Y633" i="16"/>
  <c r="Y611" i="16"/>
  <c r="Y620" i="2"/>
  <c r="Y640" i="2"/>
  <c r="Y611" i="2"/>
  <c r="Y642" i="2"/>
  <c r="Y614" i="2"/>
  <c r="Y634" i="2"/>
  <c r="Y613" i="2"/>
  <c r="Y639" i="2"/>
  <c r="Y628" i="2"/>
  <c r="Y632" i="2"/>
  <c r="Y622" i="2"/>
  <c r="Y645" i="2"/>
  <c r="Y641" i="2"/>
  <c r="Y637" i="2"/>
  <c r="Y609" i="2"/>
  <c r="Y644" i="2"/>
  <c r="Y608" i="2"/>
  <c r="Y646" i="2"/>
  <c r="Y618" i="2"/>
  <c r="Y612" i="2"/>
  <c r="Y610" i="2"/>
  <c r="Y636" i="2"/>
  <c r="Y616" i="2"/>
  <c r="Y629" i="2"/>
  <c r="Y625" i="2"/>
  <c r="Y621" i="2"/>
  <c r="Y617" i="2"/>
  <c r="Y619" i="2"/>
  <c r="Y630" i="2"/>
  <c r="Y624" i="2"/>
  <c r="Y605" i="2"/>
  <c r="Y631" i="2"/>
  <c r="Y627" i="2"/>
  <c r="Y647" i="2"/>
  <c r="Y633" i="2"/>
  <c r="Y643" i="2"/>
  <c r="Y606" i="2"/>
  <c r="Y635" i="2"/>
  <c r="Y607" i="2"/>
  <c r="Y638" i="2"/>
  <c r="Y623" i="2"/>
  <c r="Y615" i="2"/>
  <c r="Y626" i="2"/>
  <c r="Y673" i="16"/>
  <c r="Y671" i="16"/>
  <c r="Y677" i="16"/>
  <c r="Y672" i="16"/>
  <c r="Y675" i="16"/>
  <c r="Y670" i="16"/>
  <c r="Y674" i="16"/>
  <c r="Y676" i="16"/>
  <c r="Y669" i="16"/>
  <c r="V74" i="3"/>
  <c r="Z796" i="2"/>
  <c r="Z797" i="2" s="1"/>
  <c r="U78" i="11"/>
  <c r="Y521" i="16"/>
  <c r="Y520" i="16"/>
  <c r="Y518" i="16"/>
  <c r="Y519" i="16"/>
  <c r="Y455" i="16"/>
  <c r="Y446" i="16"/>
  <c r="Y459" i="16"/>
  <c r="Y450" i="16"/>
  <c r="Y454" i="16"/>
  <c r="Y451" i="16"/>
  <c r="Y456" i="16"/>
  <c r="Y457" i="16"/>
  <c r="Y452" i="16"/>
  <c r="Y447" i="16"/>
  <c r="Y460" i="16"/>
  <c r="Y458" i="16"/>
  <c r="Y449" i="16"/>
  <c r="Y453" i="16"/>
  <c r="Y448" i="16"/>
  <c r="Y821" i="2"/>
  <c r="Y825" i="16"/>
  <c r="T53" i="11"/>
  <c r="U80" i="3"/>
  <c r="U86" i="3"/>
  <c r="Y926" i="16"/>
  <c r="Y919" i="2"/>
  <c r="T96" i="11"/>
  <c r="Y531" i="2"/>
  <c r="Y530" i="2"/>
  <c r="Y532" i="2"/>
  <c r="Y529" i="2"/>
  <c r="Y467" i="2"/>
  <c r="Y471" i="2"/>
  <c r="Y462" i="2"/>
  <c r="Y464" i="2"/>
  <c r="Y470" i="2"/>
  <c r="Y468" i="2"/>
  <c r="Y473" i="2"/>
  <c r="Y466" i="2"/>
  <c r="Y469" i="2"/>
  <c r="Y475" i="2"/>
  <c r="Y476" i="2"/>
  <c r="Y465" i="2"/>
  <c r="Y474" i="2"/>
  <c r="Y472" i="2"/>
  <c r="Y463" i="2"/>
  <c r="X1037" i="16"/>
  <c r="X1039" i="16"/>
  <c r="X1038" i="16"/>
  <c r="X596" i="16"/>
  <c r="X598" i="16"/>
  <c r="X594" i="16"/>
  <c r="X595" i="16"/>
  <c r="X597" i="16"/>
  <c r="X599" i="16"/>
  <c r="X600" i="16"/>
  <c r="X592" i="16"/>
  <c r="X593" i="16"/>
  <c r="V44" i="3"/>
  <c r="Z461" i="2"/>
  <c r="U70" i="11"/>
  <c r="X1046" i="2"/>
  <c r="X1049" i="2"/>
  <c r="X1047" i="2"/>
  <c r="X1050" i="2"/>
  <c r="X1053" i="2"/>
  <c r="X1052" i="2"/>
  <c r="X1048" i="2"/>
  <c r="X1054" i="2"/>
  <c r="X1051" i="2"/>
  <c r="X744" i="2"/>
  <c r="X751" i="2"/>
  <c r="X755" i="2"/>
  <c r="X749" i="2"/>
  <c r="X748" i="2"/>
  <c r="X753" i="2"/>
  <c r="X743" i="2"/>
  <c r="X752" i="2"/>
  <c r="X742" i="2"/>
  <c r="X756" i="2"/>
  <c r="X745" i="2"/>
  <c r="X747" i="2"/>
  <c r="X746" i="2"/>
  <c r="X741" i="2"/>
  <c r="X750" i="2"/>
  <c r="X754" i="2"/>
  <c r="X757" i="2"/>
  <c r="X595" i="2"/>
  <c r="X597" i="2"/>
  <c r="X603" i="2"/>
  <c r="X598" i="2"/>
  <c r="X600" i="2"/>
  <c r="X599" i="2"/>
  <c r="X596" i="2"/>
  <c r="X601" i="2"/>
  <c r="X602" i="2"/>
  <c r="X1056" i="16"/>
  <c r="X1060" i="16"/>
  <c r="X1057" i="16"/>
  <c r="X1061" i="16"/>
  <c r="X1062" i="16"/>
  <c r="X1058" i="16"/>
  <c r="X1055" i="16"/>
  <c r="X1059" i="16"/>
  <c r="X934" i="16"/>
  <c r="X932" i="16"/>
  <c r="X935" i="16"/>
  <c r="X930" i="16"/>
  <c r="X931" i="16"/>
  <c r="X929" i="16"/>
  <c r="X927" i="16"/>
  <c r="X928" i="16"/>
  <c r="X933" i="16"/>
  <c r="X1030" i="2"/>
  <c r="X1029" i="2"/>
  <c r="X1028" i="2"/>
  <c r="Y740" i="16"/>
  <c r="U68" i="3"/>
  <c r="Y740" i="2"/>
  <c r="T34" i="11"/>
  <c r="Y672" i="2"/>
  <c r="Y674" i="2"/>
  <c r="Y676" i="2"/>
  <c r="Y671" i="2"/>
  <c r="Y669" i="2"/>
  <c r="Y675" i="2"/>
  <c r="Y677" i="2"/>
  <c r="Y673" i="2"/>
  <c r="Y670" i="2"/>
  <c r="U57" i="3"/>
  <c r="T47" i="11"/>
  <c r="Y591" i="16"/>
  <c r="Y594" i="2"/>
  <c r="V49" i="3"/>
  <c r="Z528" i="2"/>
  <c r="U27" i="11"/>
  <c r="X828" i="16"/>
  <c r="X829" i="16"/>
  <c r="X827" i="16"/>
  <c r="X826" i="16"/>
  <c r="X833" i="16"/>
  <c r="X830" i="16"/>
  <c r="X831" i="16"/>
  <c r="X834" i="16"/>
  <c r="X832" i="16"/>
  <c r="U104" i="3"/>
  <c r="T54" i="11"/>
  <c r="Y1045" i="2"/>
  <c r="Y1054" i="16"/>
  <c r="U98" i="3"/>
  <c r="Y1036" i="16"/>
  <c r="T75" i="11"/>
  <c r="Y1027" i="2"/>
  <c r="Z668" i="2"/>
  <c r="U51" i="11"/>
  <c r="V62" i="3"/>
  <c r="X822" i="2"/>
  <c r="X827" i="2"/>
  <c r="X825" i="2"/>
  <c r="X823" i="2"/>
  <c r="X829" i="2"/>
  <c r="X826" i="2"/>
  <c r="X828" i="2"/>
  <c r="X830" i="2"/>
  <c r="X824" i="2"/>
  <c r="X831" i="2"/>
  <c r="X923" i="2"/>
  <c r="X920" i="2"/>
  <c r="X927" i="2"/>
  <c r="X926" i="2"/>
  <c r="X924" i="2"/>
  <c r="X922" i="2"/>
  <c r="X925" i="2"/>
  <c r="X921" i="2"/>
  <c r="X928" i="2"/>
  <c r="X747" i="16"/>
  <c r="X741" i="16"/>
  <c r="X751" i="16"/>
  <c r="X745" i="16"/>
  <c r="X750" i="16"/>
  <c r="X755" i="16"/>
  <c r="X744" i="16"/>
  <c r="X749" i="16"/>
  <c r="X754" i="16"/>
  <c r="X759" i="16"/>
  <c r="X753" i="16"/>
  <c r="X756" i="16"/>
  <c r="X742" i="16"/>
  <c r="X748" i="16"/>
  <c r="X758" i="16"/>
  <c r="X752" i="16"/>
  <c r="X757" i="16"/>
  <c r="X743" i="16"/>
  <c r="X746" i="16"/>
  <c r="AE32" i="3"/>
  <c r="AI369" i="2"/>
  <c r="X224" i="2"/>
  <c r="X223" i="2"/>
  <c r="X225" i="2"/>
  <c r="X226" i="2"/>
  <c r="X278" i="16"/>
  <c r="X279" i="16"/>
  <c r="X280" i="16"/>
  <c r="X277" i="16"/>
  <c r="T21" i="11"/>
  <c r="Y276" i="16"/>
  <c r="U26" i="3"/>
  <c r="Y222" i="2"/>
  <c r="U73" i="3"/>
  <c r="Y795" i="2"/>
  <c r="T91" i="11"/>
  <c r="Y798" i="16"/>
  <c r="Y799" i="16" s="1"/>
  <c r="U61" i="3"/>
  <c r="Y666" i="2"/>
  <c r="Y667" i="2" s="1"/>
  <c r="Y666" i="16"/>
  <c r="Y667" i="16" s="1"/>
  <c r="T20" i="11"/>
  <c r="Y739" i="16"/>
  <c r="U67" i="3"/>
  <c r="T26" i="11"/>
  <c r="Y739" i="2"/>
  <c r="X1029" i="16"/>
  <c r="X1030" i="16"/>
  <c r="X1027" i="16"/>
  <c r="X1026" i="16"/>
  <c r="X1028" i="16"/>
  <c r="X816" i="16"/>
  <c r="X815" i="16"/>
  <c r="X817" i="16"/>
  <c r="X497" i="16"/>
  <c r="X501" i="16"/>
  <c r="X500" i="16"/>
  <c r="X503" i="16"/>
  <c r="X504" i="16"/>
  <c r="X498" i="16"/>
  <c r="X505" i="16"/>
  <c r="X509" i="16"/>
  <c r="X494" i="16"/>
  <c r="X507" i="16"/>
  <c r="X496" i="16"/>
  <c r="X493" i="16"/>
  <c r="X506" i="16"/>
  <c r="X508" i="16"/>
  <c r="X502" i="16"/>
  <c r="X499" i="16"/>
  <c r="X495" i="16"/>
  <c r="X990" i="16"/>
  <c r="X988" i="16"/>
  <c r="X989" i="16"/>
  <c r="X1020" i="2"/>
  <c r="X1021" i="2"/>
  <c r="X1018" i="2"/>
  <c r="X1017" i="2"/>
  <c r="X1019" i="2"/>
  <c r="X734" i="16"/>
  <c r="X735" i="16"/>
  <c r="X736" i="16"/>
  <c r="X737" i="16"/>
  <c r="X738" i="16"/>
  <c r="X837" i="2"/>
  <c r="X850" i="2"/>
  <c r="X858" i="2"/>
  <c r="X841" i="2"/>
  <c r="X848" i="2"/>
  <c r="X845" i="2"/>
  <c r="X842" i="2"/>
  <c r="X852" i="2"/>
  <c r="X840" i="2"/>
  <c r="X844" i="2"/>
  <c r="X857" i="2"/>
  <c r="X853" i="2"/>
  <c r="X854" i="2"/>
  <c r="X851" i="2"/>
  <c r="X846" i="2"/>
  <c r="X847" i="2"/>
  <c r="X835" i="2"/>
  <c r="X838" i="2"/>
  <c r="X843" i="2"/>
  <c r="X836" i="2"/>
  <c r="X856" i="2"/>
  <c r="X839" i="2"/>
  <c r="X849" i="2"/>
  <c r="X855" i="2"/>
  <c r="X859" i="2"/>
  <c r="X351" i="16"/>
  <c r="X350" i="16"/>
  <c r="X352" i="16"/>
  <c r="X347" i="16"/>
  <c r="X353" i="16"/>
  <c r="X346" i="16"/>
  <c r="X348" i="16"/>
  <c r="X354" i="16"/>
  <c r="X349" i="16"/>
  <c r="X982" i="2"/>
  <c r="X983" i="2"/>
  <c r="X981" i="2"/>
  <c r="U96" i="3"/>
  <c r="Y1016" i="2"/>
  <c r="Y1025" i="16"/>
  <c r="T95" i="11"/>
  <c r="X811" i="2"/>
  <c r="X812" i="2"/>
  <c r="X813" i="2"/>
  <c r="X734" i="2"/>
  <c r="X736" i="2"/>
  <c r="X737" i="2"/>
  <c r="X735" i="2"/>
  <c r="X738" i="2"/>
  <c r="X795" i="16"/>
  <c r="X796" i="16"/>
  <c r="X794" i="16"/>
  <c r="X797" i="16"/>
  <c r="U83" i="3"/>
  <c r="Y834" i="2"/>
  <c r="Y841" i="16"/>
  <c r="T77" i="11"/>
  <c r="X820" i="16"/>
  <c r="X819" i="16"/>
  <c r="X821" i="16"/>
  <c r="X822" i="16"/>
  <c r="X379" i="2"/>
  <c r="X383" i="2"/>
  <c r="X382" i="2"/>
  <c r="X386" i="2"/>
  <c r="X384" i="2"/>
  <c r="X380" i="2"/>
  <c r="X385" i="2"/>
  <c r="X381" i="2"/>
  <c r="U89" i="3"/>
  <c r="Y980" i="2"/>
  <c r="Y987" i="16"/>
  <c r="T58" i="11"/>
  <c r="U77" i="3"/>
  <c r="T74" i="11"/>
  <c r="Y810" i="2"/>
  <c r="Y814" i="16"/>
  <c r="U66" i="3"/>
  <c r="Y733" i="2"/>
  <c r="Y733" i="16"/>
  <c r="T60" i="11"/>
  <c r="X793" i="2"/>
  <c r="X791" i="2"/>
  <c r="X792" i="2"/>
  <c r="X794" i="2"/>
  <c r="U47" i="3"/>
  <c r="Y506" i="2"/>
  <c r="Y492" i="16"/>
  <c r="T59" i="11"/>
  <c r="U35" i="3"/>
  <c r="T31" i="11"/>
  <c r="Y378" i="2"/>
  <c r="Y345" i="16"/>
  <c r="Y550" i="16"/>
  <c r="T44" i="11"/>
  <c r="Y557" i="2"/>
  <c r="U52" i="3"/>
  <c r="U72" i="3"/>
  <c r="Y790" i="2"/>
  <c r="Y793" i="16"/>
  <c r="T57" i="11"/>
  <c r="X510" i="2"/>
  <c r="X519" i="2"/>
  <c r="X515" i="2"/>
  <c r="X518" i="2"/>
  <c r="X521" i="2"/>
  <c r="X509" i="2"/>
  <c r="X514" i="2"/>
  <c r="X511" i="2"/>
  <c r="X508" i="2"/>
  <c r="X512" i="2"/>
  <c r="X517" i="2"/>
  <c r="X513" i="2"/>
  <c r="X516" i="2"/>
  <c r="X520" i="2"/>
  <c r="X507" i="2"/>
  <c r="X815" i="2"/>
  <c r="X818" i="2"/>
  <c r="X817" i="2"/>
  <c r="X816" i="2"/>
  <c r="X845" i="16"/>
  <c r="X851" i="16"/>
  <c r="X857" i="16"/>
  <c r="X863" i="16"/>
  <c r="X846" i="16"/>
  <c r="X852" i="16"/>
  <c r="X858" i="16"/>
  <c r="X864" i="16"/>
  <c r="X843" i="16"/>
  <c r="X853" i="16"/>
  <c r="X861" i="16"/>
  <c r="X847" i="16"/>
  <c r="X855" i="16"/>
  <c r="X865" i="16"/>
  <c r="X856" i="16"/>
  <c r="X848" i="16"/>
  <c r="X866" i="16"/>
  <c r="X842" i="16"/>
  <c r="X860" i="16"/>
  <c r="X854" i="16"/>
  <c r="X859" i="16"/>
  <c r="X844" i="16"/>
  <c r="X862" i="16"/>
  <c r="X849" i="16"/>
  <c r="X850" i="16"/>
  <c r="U78" i="3"/>
  <c r="Y814" i="2"/>
  <c r="Y818" i="16"/>
  <c r="T67" i="11"/>
  <c r="X503" i="2"/>
  <c r="X504" i="2"/>
  <c r="X505" i="2"/>
  <c r="X487" i="2"/>
  <c r="X502" i="2"/>
  <c r="X483" i="2"/>
  <c r="X484" i="2"/>
  <c r="X485" i="2"/>
  <c r="X486" i="2"/>
  <c r="X489" i="2"/>
  <c r="X495" i="2"/>
  <c r="X496" i="2"/>
  <c r="X497" i="2"/>
  <c r="X494" i="2"/>
  <c r="X491" i="2"/>
  <c r="X492" i="2"/>
  <c r="X493" i="2"/>
  <c r="X490" i="2"/>
  <c r="X499" i="2"/>
  <c r="X500" i="2"/>
  <c r="X501" i="2"/>
  <c r="X498" i="2"/>
  <c r="X488" i="2"/>
  <c r="X871" i="2"/>
  <c r="X891" i="2"/>
  <c r="X867" i="2"/>
  <c r="X899" i="2"/>
  <c r="X872" i="2"/>
  <c r="X889" i="2"/>
  <c r="X914" i="2"/>
  <c r="X893" i="2"/>
  <c r="X890" i="2"/>
  <c r="X883" i="2"/>
  <c r="X904" i="2"/>
  <c r="X880" i="2"/>
  <c r="X912" i="2"/>
  <c r="X875" i="2"/>
  <c r="X865" i="2"/>
  <c r="X882" i="2"/>
  <c r="X862" i="2"/>
  <c r="X901" i="2"/>
  <c r="X895" i="2"/>
  <c r="X864" i="2"/>
  <c r="X896" i="2"/>
  <c r="X887" i="2"/>
  <c r="X915" i="2"/>
  <c r="X894" i="2"/>
  <c r="X877" i="2"/>
  <c r="X881" i="2"/>
  <c r="X886" i="2"/>
  <c r="X907" i="2"/>
  <c r="X879" i="2"/>
  <c r="X911" i="2"/>
  <c r="X888" i="2"/>
  <c r="X898" i="2"/>
  <c r="X870" i="2"/>
  <c r="X910" i="2"/>
  <c r="X902" i="2"/>
  <c r="X906" i="2"/>
  <c r="X863" i="2"/>
  <c r="X892" i="2"/>
  <c r="X868" i="2"/>
  <c r="X900" i="2"/>
  <c r="X874" i="2"/>
  <c r="X909" i="2"/>
  <c r="X878" i="2"/>
  <c r="X905" i="2"/>
  <c r="X897" i="2"/>
  <c r="X861" i="2"/>
  <c r="X876" i="2"/>
  <c r="X908" i="2"/>
  <c r="X884" i="2"/>
  <c r="X903" i="2"/>
  <c r="X913" i="2"/>
  <c r="X885" i="2"/>
  <c r="X866" i="2"/>
  <c r="X869" i="2"/>
  <c r="X873" i="2"/>
  <c r="Y482" i="2"/>
  <c r="Y466" i="16"/>
  <c r="T32" i="11"/>
  <c r="U46" i="3"/>
  <c r="U84" i="3"/>
  <c r="T41" i="11"/>
  <c r="Y860" i="2"/>
  <c r="Y867" i="16"/>
  <c r="X1020" i="16"/>
  <c r="X1021" i="16"/>
  <c r="X1016" i="16"/>
  <c r="X1022" i="16"/>
  <c r="X1023" i="16"/>
  <c r="X1017" i="16"/>
  <c r="X1018" i="16"/>
  <c r="X1024" i="16"/>
  <c r="X1019" i="16"/>
  <c r="Z393" i="2"/>
  <c r="Z396" i="2"/>
  <c r="Z390" i="2"/>
  <c r="Z391" i="2"/>
  <c r="Z394" i="2"/>
  <c r="Z392" i="2"/>
  <c r="Z389" i="2"/>
  <c r="Z388" i="2"/>
  <c r="Z395" i="2"/>
  <c r="Z371" i="2"/>
  <c r="Z372" i="2"/>
  <c r="Z373" i="2"/>
  <c r="U95" i="3"/>
  <c r="Y1015" i="16"/>
  <c r="Y1006" i="2"/>
  <c r="T83" i="11"/>
  <c r="X993" i="16"/>
  <c r="X999" i="16"/>
  <c r="X997" i="16"/>
  <c r="X998" i="16"/>
  <c r="X992" i="16"/>
  <c r="X1000" i="16"/>
  <c r="X996" i="16"/>
  <c r="X994" i="16"/>
  <c r="X995" i="16"/>
  <c r="U75" i="3"/>
  <c r="Y798" i="2"/>
  <c r="Y799" i="2" s="1"/>
  <c r="T97" i="11"/>
  <c r="Y802" i="16"/>
  <c r="Y803" i="16" s="1"/>
  <c r="W36" i="3"/>
  <c r="AA387" i="2"/>
  <c r="V81" i="11"/>
  <c r="X883" i="16"/>
  <c r="X919" i="16"/>
  <c r="X906" i="16"/>
  <c r="X902" i="16"/>
  <c r="X912" i="16"/>
  <c r="X903" i="16"/>
  <c r="X917" i="16"/>
  <c r="X898" i="16"/>
  <c r="X893" i="16"/>
  <c r="X889" i="16"/>
  <c r="X869" i="16"/>
  <c r="X872" i="16"/>
  <c r="X908" i="16"/>
  <c r="X873" i="16"/>
  <c r="X909" i="16"/>
  <c r="X868" i="16"/>
  <c r="X904" i="16"/>
  <c r="X911" i="16"/>
  <c r="X895" i="16"/>
  <c r="X887" i="16"/>
  <c r="X878" i="16"/>
  <c r="X914" i="16"/>
  <c r="X879" i="16"/>
  <c r="X915" i="16"/>
  <c r="X874" i="16"/>
  <c r="X910" i="16"/>
  <c r="X882" i="16"/>
  <c r="X901" i="16"/>
  <c r="X905" i="16"/>
  <c r="X884" i="16"/>
  <c r="X920" i="16"/>
  <c r="X885" i="16"/>
  <c r="X921" i="16"/>
  <c r="X880" i="16"/>
  <c r="X916" i="16"/>
  <c r="X900" i="16"/>
  <c r="X871" i="16"/>
  <c r="X907" i="16"/>
  <c r="X870" i="16"/>
  <c r="X890" i="16"/>
  <c r="X876" i="16"/>
  <c r="X891" i="16"/>
  <c r="X881" i="16"/>
  <c r="X886" i="16"/>
  <c r="X922" i="16"/>
  <c r="X918" i="16"/>
  <c r="X877" i="16"/>
  <c r="X913" i="16"/>
  <c r="X888" i="16"/>
  <c r="X896" i="16"/>
  <c r="X894" i="16"/>
  <c r="X897" i="16"/>
  <c r="X899" i="16"/>
  <c r="X892" i="16"/>
  <c r="X875" i="16"/>
  <c r="W33" i="3"/>
  <c r="AA370" i="2"/>
  <c r="V7" i="11"/>
  <c r="X985" i="2"/>
  <c r="X993" i="2"/>
  <c r="X989" i="2"/>
  <c r="X988" i="2"/>
  <c r="X986" i="2"/>
  <c r="X990" i="2"/>
  <c r="X992" i="2"/>
  <c r="X987" i="2"/>
  <c r="X991" i="2"/>
  <c r="AB69" i="3"/>
  <c r="AF758" i="2"/>
  <c r="AA66" i="11"/>
  <c r="U90" i="3"/>
  <c r="Y984" i="2"/>
  <c r="Y991" i="16"/>
  <c r="T86" i="11"/>
  <c r="X478" i="16"/>
  <c r="X475" i="16"/>
  <c r="X472" i="16"/>
  <c r="X473" i="16"/>
  <c r="X482" i="16"/>
  <c r="X479" i="16"/>
  <c r="X476" i="16"/>
  <c r="X477" i="16"/>
  <c r="X486" i="16"/>
  <c r="X483" i="16"/>
  <c r="X480" i="16"/>
  <c r="X481" i="16"/>
  <c r="X490" i="16"/>
  <c r="X487" i="16"/>
  <c r="X484" i="16"/>
  <c r="X485" i="16"/>
  <c r="X470" i="16"/>
  <c r="X467" i="16"/>
  <c r="X491" i="16"/>
  <c r="X488" i="16"/>
  <c r="X489" i="16"/>
  <c r="X474" i="16"/>
  <c r="X471" i="16"/>
  <c r="X468" i="16"/>
  <c r="X469" i="16"/>
  <c r="X1008" i="2"/>
  <c r="X1015" i="2"/>
  <c r="X1007" i="2"/>
  <c r="X1009" i="2"/>
  <c r="X1010" i="2"/>
  <c r="X1014" i="2"/>
  <c r="X1012" i="2"/>
  <c r="X1013" i="2"/>
  <c r="X1011" i="2"/>
  <c r="AB93" i="3"/>
  <c r="AF1003" i="2"/>
  <c r="AA92" i="11"/>
  <c r="Y402" i="2"/>
  <c r="Y403" i="2"/>
  <c r="Y401" i="2"/>
  <c r="Y404" i="2"/>
  <c r="Y398" i="2"/>
  <c r="Y400" i="2"/>
  <c r="Y405" i="2"/>
  <c r="Y399" i="2"/>
  <c r="W85" i="3"/>
  <c r="AA916" i="2"/>
  <c r="V69" i="11"/>
  <c r="Z219" i="2"/>
  <c r="Z220" i="2"/>
  <c r="Z221" i="2"/>
  <c r="U48" i="3"/>
  <c r="Y522" i="2"/>
  <c r="Y510" i="16"/>
  <c r="T73" i="11"/>
  <c r="X659" i="16"/>
  <c r="X663" i="16"/>
  <c r="X661" i="16"/>
  <c r="X656" i="16"/>
  <c r="X654" i="16"/>
  <c r="X658" i="16"/>
  <c r="X660" i="16"/>
  <c r="X662" i="16"/>
  <c r="X664" i="16"/>
  <c r="X655" i="16"/>
  <c r="X653" i="16"/>
  <c r="X657" i="16"/>
  <c r="X999" i="2"/>
  <c r="X1000" i="2"/>
  <c r="X1001" i="2"/>
  <c r="X1002" i="2"/>
  <c r="U70" i="3"/>
  <c r="Y759" i="2"/>
  <c r="T29" i="11"/>
  <c r="Y761" i="16"/>
  <c r="Y645" i="16"/>
  <c r="U59" i="3"/>
  <c r="T49" i="11"/>
  <c r="Y648" i="2"/>
  <c r="X682" i="2"/>
  <c r="X683" i="2"/>
  <c r="X680" i="2"/>
  <c r="X684" i="2"/>
  <c r="X681" i="2"/>
  <c r="X479" i="2"/>
  <c r="X480" i="2"/>
  <c r="X481" i="2"/>
  <c r="X478" i="2"/>
  <c r="U27" i="3"/>
  <c r="Y227" i="2"/>
  <c r="T30" i="11"/>
  <c r="Y281" i="16"/>
  <c r="X1045" i="16"/>
  <c r="X1046" i="16"/>
  <c r="X951" i="16"/>
  <c r="X957" i="16"/>
  <c r="X963" i="16"/>
  <c r="X969" i="16"/>
  <c r="X975" i="16"/>
  <c r="X981" i="16"/>
  <c r="X955" i="16"/>
  <c r="X973" i="16"/>
  <c r="X956" i="16"/>
  <c r="X974" i="16"/>
  <c r="X946" i="16"/>
  <c r="X952" i="16"/>
  <c r="X958" i="16"/>
  <c r="X964" i="16"/>
  <c r="X970" i="16"/>
  <c r="X976" i="16"/>
  <c r="X982" i="16"/>
  <c r="X962" i="16"/>
  <c r="X980" i="16"/>
  <c r="X947" i="16"/>
  <c r="X953" i="16"/>
  <c r="X959" i="16"/>
  <c r="X965" i="16"/>
  <c r="X971" i="16"/>
  <c r="X977" i="16"/>
  <c r="X983" i="16"/>
  <c r="X961" i="16"/>
  <c r="X979" i="16"/>
  <c r="X948" i="16"/>
  <c r="X954" i="16"/>
  <c r="X960" i="16"/>
  <c r="X966" i="16"/>
  <c r="X972" i="16"/>
  <c r="X978" i="16"/>
  <c r="X984" i="16"/>
  <c r="X949" i="16"/>
  <c r="X967" i="16"/>
  <c r="X985" i="16"/>
  <c r="X950" i="16"/>
  <c r="X968" i="16"/>
  <c r="X986" i="16"/>
  <c r="U87" i="3"/>
  <c r="Y929" i="2"/>
  <c r="Y936" i="16"/>
  <c r="T52" i="11"/>
  <c r="X805" i="16"/>
  <c r="X811" i="16"/>
  <c r="X810" i="16"/>
  <c r="X806" i="16"/>
  <c r="X812" i="16"/>
  <c r="X807" i="16"/>
  <c r="X813" i="16"/>
  <c r="X808" i="16"/>
  <c r="X809" i="16"/>
  <c r="U79" i="3"/>
  <c r="Y819" i="2"/>
  <c r="Y820" i="2" s="1"/>
  <c r="Y823" i="16"/>
  <c r="Y824" i="16" s="1"/>
  <c r="T71" i="11"/>
  <c r="U92" i="3"/>
  <c r="Y998" i="2"/>
  <c r="T84" i="11"/>
  <c r="Y1005" i="16"/>
  <c r="X386" i="16"/>
  <c r="X387" i="16"/>
  <c r="X385" i="16"/>
  <c r="AH82" i="3"/>
  <c r="AL833" i="2"/>
  <c r="X403" i="16"/>
  <c r="X409" i="16"/>
  <c r="X415" i="16"/>
  <c r="X421" i="16"/>
  <c r="X404" i="16"/>
  <c r="X410" i="16"/>
  <c r="X416" i="16"/>
  <c r="X422" i="16"/>
  <c r="X406" i="16"/>
  <c r="X412" i="16"/>
  <c r="X418" i="16"/>
  <c r="X424" i="16"/>
  <c r="X413" i="16"/>
  <c r="X414" i="16"/>
  <c r="X405" i="16"/>
  <c r="X417" i="16"/>
  <c r="X407" i="16"/>
  <c r="X419" i="16"/>
  <c r="X408" i="16"/>
  <c r="X411" i="16"/>
  <c r="X420" i="16"/>
  <c r="X423" i="16"/>
  <c r="Y43" i="3"/>
  <c r="AC457" i="2"/>
  <c r="X1034" i="16"/>
  <c r="X1035" i="16"/>
  <c r="X1032" i="16"/>
  <c r="X1033" i="16"/>
  <c r="U64" i="3"/>
  <c r="Y679" i="2"/>
  <c r="Y679" i="16"/>
  <c r="T50" i="11"/>
  <c r="X381" i="16"/>
  <c r="X383" i="16"/>
  <c r="X382" i="16"/>
  <c r="X465" i="16"/>
  <c r="X462" i="16"/>
  <c r="X463" i="16"/>
  <c r="X464" i="16"/>
  <c r="X1036" i="2"/>
  <c r="X1037" i="2"/>
  <c r="X942" i="2"/>
  <c r="X950" i="2"/>
  <c r="X954" i="2"/>
  <c r="X962" i="2"/>
  <c r="X966" i="2"/>
  <c r="X978" i="2"/>
  <c r="X970" i="2"/>
  <c r="X946" i="2"/>
  <c r="X951" i="2"/>
  <c r="X975" i="2"/>
  <c r="X956" i="2"/>
  <c r="X941" i="2"/>
  <c r="X965" i="2"/>
  <c r="X955" i="2"/>
  <c r="X979" i="2"/>
  <c r="X960" i="2"/>
  <c r="X945" i="2"/>
  <c r="X969" i="2"/>
  <c r="X959" i="2"/>
  <c r="X940" i="2"/>
  <c r="X964" i="2"/>
  <c r="X949" i="2"/>
  <c r="X973" i="2"/>
  <c r="X974" i="2"/>
  <c r="X943" i="2"/>
  <c r="X967" i="2"/>
  <c r="X948" i="2"/>
  <c r="X972" i="2"/>
  <c r="X957" i="2"/>
  <c r="X971" i="2"/>
  <c r="X961" i="2"/>
  <c r="X952" i="2"/>
  <c r="X939" i="2"/>
  <c r="X968" i="2"/>
  <c r="X958" i="2"/>
  <c r="X947" i="2"/>
  <c r="X963" i="2"/>
  <c r="X976" i="2"/>
  <c r="X953" i="2"/>
  <c r="X977" i="2"/>
  <c r="X944" i="2"/>
  <c r="X801" i="2"/>
  <c r="X808" i="2"/>
  <c r="X804" i="2"/>
  <c r="X803" i="2"/>
  <c r="X806" i="2"/>
  <c r="X809" i="2"/>
  <c r="X802" i="2"/>
  <c r="X805" i="2"/>
  <c r="X807" i="2"/>
  <c r="U54" i="3"/>
  <c r="Y562" i="2"/>
  <c r="Y563" i="2" s="1"/>
  <c r="Y555" i="16"/>
  <c r="T99" i="11"/>
  <c r="Z578" i="2"/>
  <c r="Z588" i="2"/>
  <c r="Z585" i="2"/>
  <c r="Z583" i="2"/>
  <c r="Z582" i="2"/>
  <c r="Z573" i="2"/>
  <c r="Z570" i="2"/>
  <c r="Z571" i="2"/>
  <c r="Z568" i="2"/>
  <c r="Z565" i="2"/>
  <c r="Z589" i="2"/>
  <c r="Z586" i="2"/>
  <c r="Z587" i="2"/>
  <c r="Z576" i="2"/>
  <c r="Z572" i="2"/>
  <c r="Z569" i="2"/>
  <c r="Z566" i="2"/>
  <c r="Z567" i="2"/>
  <c r="Z580" i="2"/>
  <c r="Z577" i="2"/>
  <c r="Z574" i="2"/>
  <c r="Z575" i="2"/>
  <c r="Z584" i="2"/>
  <c r="Z581" i="2"/>
  <c r="Z579" i="2"/>
  <c r="X398" i="16"/>
  <c r="X400" i="16"/>
  <c r="X391" i="16"/>
  <c r="X389" i="16"/>
  <c r="X395" i="16"/>
  <c r="X393" i="16"/>
  <c r="X399" i="16"/>
  <c r="X397" i="16"/>
  <c r="X390" i="16"/>
  <c r="X392" i="16"/>
  <c r="X401" i="16"/>
  <c r="X394" i="16"/>
  <c r="X396" i="16"/>
  <c r="X437" i="2"/>
  <c r="X438" i="2"/>
  <c r="X450" i="2"/>
  <c r="X439" i="2"/>
  <c r="X451" i="2"/>
  <c r="X442" i="2"/>
  <c r="X454" i="2"/>
  <c r="X443" i="2"/>
  <c r="X455" i="2"/>
  <c r="X435" i="2"/>
  <c r="X446" i="2"/>
  <c r="X447" i="2"/>
  <c r="X452" i="2"/>
  <c r="X445" i="2"/>
  <c r="X448" i="2"/>
  <c r="X441" i="2"/>
  <c r="X440" i="2"/>
  <c r="X436" i="2"/>
  <c r="X453" i="2"/>
  <c r="X449" i="2"/>
  <c r="X456" i="2"/>
  <c r="X444" i="2"/>
  <c r="AB460" i="2"/>
  <c r="AB459" i="2"/>
  <c r="AB458" i="2"/>
  <c r="Y342" i="16"/>
  <c r="Y343" i="16"/>
  <c r="Y344" i="16"/>
  <c r="X1024" i="2"/>
  <c r="X1026" i="2"/>
  <c r="X1023" i="2"/>
  <c r="X1025" i="2"/>
  <c r="X778" i="16"/>
  <c r="X784" i="16"/>
  <c r="X790" i="16"/>
  <c r="X779" i="16"/>
  <c r="X785" i="16"/>
  <c r="X791" i="16"/>
  <c r="X780" i="16"/>
  <c r="X775" i="16"/>
  <c r="X781" i="16"/>
  <c r="X787" i="16"/>
  <c r="X776" i="16"/>
  <c r="X789" i="16"/>
  <c r="X777" i="16"/>
  <c r="X792" i="16"/>
  <c r="X782" i="16"/>
  <c r="X786" i="16"/>
  <c r="X783" i="16"/>
  <c r="X788" i="16"/>
  <c r="T62" i="11"/>
  <c r="U45" i="3"/>
  <c r="Y461" i="16"/>
  <c r="Y477" i="2"/>
  <c r="X513" i="16"/>
  <c r="X514" i="16"/>
  <c r="X511" i="16"/>
  <c r="X515" i="16"/>
  <c r="X512" i="16"/>
  <c r="X516" i="16"/>
  <c r="X284" i="16"/>
  <c r="X282" i="16"/>
  <c r="X288" i="16"/>
  <c r="X286" i="16"/>
  <c r="X292" i="16"/>
  <c r="X290" i="16"/>
  <c r="X283" i="16"/>
  <c r="X285" i="16"/>
  <c r="X294" i="16"/>
  <c r="X287" i="16"/>
  <c r="X289" i="16"/>
  <c r="X291" i="16"/>
  <c r="X293" i="16"/>
  <c r="U101" i="3"/>
  <c r="Y1035" i="2"/>
  <c r="T72" i="11"/>
  <c r="Y1044" i="16"/>
  <c r="U88" i="3"/>
  <c r="Y938" i="2"/>
  <c r="T35" i="11"/>
  <c r="Y945" i="16"/>
  <c r="U76" i="3"/>
  <c r="Y800" i="2"/>
  <c r="Y804" i="16"/>
  <c r="T85" i="11"/>
  <c r="X664" i="2"/>
  <c r="X657" i="2"/>
  <c r="X655" i="2"/>
  <c r="X661" i="2"/>
  <c r="X659" i="2"/>
  <c r="X662" i="2"/>
  <c r="X665" i="2"/>
  <c r="X663" i="2"/>
  <c r="X654" i="2"/>
  <c r="X660" i="2"/>
  <c r="X656" i="2"/>
  <c r="X658" i="2"/>
  <c r="V76" i="11"/>
  <c r="W55" i="3"/>
  <c r="AA564" i="2"/>
  <c r="X1048" i="16"/>
  <c r="X1049" i="16"/>
  <c r="X1050" i="16"/>
  <c r="X425" i="2"/>
  <c r="X423" i="2"/>
  <c r="X429" i="2"/>
  <c r="X427" i="2"/>
  <c r="X424" i="2"/>
  <c r="X433" i="2"/>
  <c r="X431" i="2"/>
  <c r="X428" i="2"/>
  <c r="X422" i="2"/>
  <c r="X432" i="2"/>
  <c r="X426" i="2"/>
  <c r="X421" i="2"/>
  <c r="X430" i="2"/>
  <c r="X417" i="2"/>
  <c r="X418" i="2"/>
  <c r="X419" i="2"/>
  <c r="X538" i="16"/>
  <c r="X544" i="16"/>
  <c r="X533" i="16"/>
  <c r="X539" i="16"/>
  <c r="X545" i="16"/>
  <c r="X534" i="16"/>
  <c r="X540" i="16"/>
  <c r="X546" i="16"/>
  <c r="X535" i="16"/>
  <c r="X541" i="16"/>
  <c r="X547" i="16"/>
  <c r="X537" i="16"/>
  <c r="X536" i="16"/>
  <c r="X542" i="16"/>
  <c r="X543" i="16"/>
  <c r="X548" i="16"/>
  <c r="X549" i="16"/>
  <c r="U42" i="3"/>
  <c r="Y434" i="2"/>
  <c r="Y402" i="16"/>
  <c r="T63" i="11"/>
  <c r="Y376" i="2"/>
  <c r="Y375" i="2"/>
  <c r="Y377" i="2"/>
  <c r="U97" i="3"/>
  <c r="Y1022" i="2"/>
  <c r="T68" i="11"/>
  <c r="Y1031" i="16"/>
  <c r="X772" i="2"/>
  <c r="X779" i="2"/>
  <c r="X782" i="2"/>
  <c r="X783" i="2"/>
  <c r="X774" i="2"/>
  <c r="X786" i="2"/>
  <c r="X775" i="2"/>
  <c r="X778" i="2"/>
  <c r="X787" i="2"/>
  <c r="X776" i="2"/>
  <c r="X789" i="2"/>
  <c r="X777" i="2"/>
  <c r="X780" i="2"/>
  <c r="X773" i="2"/>
  <c r="X788" i="2"/>
  <c r="X785" i="2"/>
  <c r="X781" i="2"/>
  <c r="X784" i="2"/>
  <c r="X361" i="2"/>
  <c r="X364" i="2"/>
  <c r="X367" i="2"/>
  <c r="X360" i="2"/>
  <c r="X358" i="2"/>
  <c r="X357" i="2"/>
  <c r="X365" i="2"/>
  <c r="X363" i="2"/>
  <c r="X359" i="2"/>
  <c r="X362" i="2"/>
  <c r="X368" i="2"/>
  <c r="X366" i="2"/>
  <c r="X356" i="2"/>
  <c r="U38" i="11"/>
  <c r="V37" i="3"/>
  <c r="Z397" i="2"/>
  <c r="X414" i="2"/>
  <c r="X415" i="2"/>
  <c r="X413" i="2"/>
  <c r="X231" i="2"/>
  <c r="X234" i="2"/>
  <c r="X239" i="2"/>
  <c r="X228" i="2"/>
  <c r="X238" i="2"/>
  <c r="X230" i="2"/>
  <c r="X233" i="2"/>
  <c r="X232" i="2"/>
  <c r="X235" i="2"/>
  <c r="X241" i="2"/>
  <c r="X236" i="2"/>
  <c r="X229" i="2"/>
  <c r="X237" i="2"/>
  <c r="X240" i="2"/>
  <c r="X939" i="16"/>
  <c r="X937" i="16"/>
  <c r="X940" i="16"/>
  <c r="X944" i="16"/>
  <c r="X941" i="16"/>
  <c r="X943" i="16"/>
  <c r="X942" i="16"/>
  <c r="X938" i="16"/>
  <c r="X1006" i="16"/>
  <c r="X1007" i="16"/>
  <c r="X1009" i="16"/>
  <c r="X1008" i="16"/>
  <c r="X1039" i="2"/>
  <c r="X1040" i="2"/>
  <c r="X1041" i="2"/>
  <c r="X763" i="16"/>
  <c r="X769" i="16"/>
  <c r="X764" i="16"/>
  <c r="X770" i="16"/>
  <c r="X765" i="16"/>
  <c r="X771" i="16"/>
  <c r="X766" i="16"/>
  <c r="X772" i="16"/>
  <c r="X767" i="16"/>
  <c r="X762" i="16"/>
  <c r="X768" i="16"/>
  <c r="U41" i="3"/>
  <c r="Y420" i="2"/>
  <c r="T45" i="11"/>
  <c r="Y388" i="16"/>
  <c r="Y384" i="16"/>
  <c r="U40" i="3"/>
  <c r="T43" i="11"/>
  <c r="Y416" i="2"/>
  <c r="X541" i="2"/>
  <c r="X547" i="2"/>
  <c r="X553" i="2"/>
  <c r="X542" i="2"/>
  <c r="X548" i="2"/>
  <c r="X554" i="2"/>
  <c r="X543" i="2"/>
  <c r="X549" i="2"/>
  <c r="X555" i="2"/>
  <c r="X544" i="2"/>
  <c r="X550" i="2"/>
  <c r="X556" i="2"/>
  <c r="X552" i="2"/>
  <c r="X540" i="2"/>
  <c r="X545" i="2"/>
  <c r="X546" i="2"/>
  <c r="X551" i="2"/>
  <c r="V34" i="3"/>
  <c r="Z374" i="2"/>
  <c r="U25" i="11"/>
  <c r="U71" i="3"/>
  <c r="Y771" i="2"/>
  <c r="Y774" i="16"/>
  <c r="T33" i="11"/>
  <c r="X651" i="16"/>
  <c r="X648" i="16"/>
  <c r="X649" i="16"/>
  <c r="X646" i="16"/>
  <c r="X650" i="16"/>
  <c r="X647" i="16"/>
  <c r="X314" i="16"/>
  <c r="X312" i="16"/>
  <c r="X318" i="16"/>
  <c r="X316" i="16"/>
  <c r="X309" i="16"/>
  <c r="X320" i="16"/>
  <c r="X311" i="16"/>
  <c r="X313" i="16"/>
  <c r="X315" i="16"/>
  <c r="X317" i="16"/>
  <c r="X310" i="16"/>
  <c r="X308" i="16"/>
  <c r="X319" i="16"/>
  <c r="X684" i="16"/>
  <c r="X681" i="16"/>
  <c r="X682" i="16"/>
  <c r="X683" i="16"/>
  <c r="X680" i="16"/>
  <c r="U31" i="3"/>
  <c r="Y355" i="2"/>
  <c r="T39" i="11"/>
  <c r="Y307" i="16"/>
  <c r="Y367" i="16"/>
  <c r="Y371" i="16"/>
  <c r="Y369" i="16"/>
  <c r="Y368" i="16"/>
  <c r="Y373" i="16"/>
  <c r="Y372" i="16"/>
  <c r="Y370" i="16"/>
  <c r="Y366" i="16"/>
  <c r="Z918" i="2"/>
  <c r="Z917" i="2"/>
  <c r="W25" i="3"/>
  <c r="AA218" i="2"/>
  <c r="V19" i="11"/>
  <c r="U39" i="3"/>
  <c r="Y412" i="2"/>
  <c r="Y380" i="16"/>
  <c r="T64" i="11"/>
  <c r="X523" i="2"/>
  <c r="X526" i="2"/>
  <c r="X527" i="2"/>
  <c r="X524" i="2"/>
  <c r="X525" i="2"/>
  <c r="X930" i="2"/>
  <c r="X931" i="2"/>
  <c r="X932" i="2"/>
  <c r="X933" i="2"/>
  <c r="X935" i="2"/>
  <c r="X937" i="2"/>
  <c r="X936" i="2"/>
  <c r="X934" i="2"/>
  <c r="X557" i="16"/>
  <c r="X558" i="16"/>
  <c r="X559" i="16"/>
  <c r="X556" i="16"/>
  <c r="X560" i="16"/>
  <c r="U60" i="3"/>
  <c r="Y653" i="2"/>
  <c r="Y652" i="16"/>
  <c r="T56" i="11"/>
  <c r="U102" i="3"/>
  <c r="Y1038" i="2"/>
  <c r="T94" i="11"/>
  <c r="Y1047" i="16"/>
  <c r="X762" i="2"/>
  <c r="X763" i="2"/>
  <c r="X764" i="2"/>
  <c r="X767" i="2"/>
  <c r="X768" i="2"/>
  <c r="X770" i="2"/>
  <c r="X766" i="2"/>
  <c r="X769" i="2"/>
  <c r="X761" i="2"/>
  <c r="X765" i="2"/>
  <c r="X760" i="2"/>
  <c r="U51" i="3"/>
  <c r="Y539" i="2"/>
  <c r="Y532" i="16"/>
  <c r="T55" i="11"/>
  <c r="X652" i="2"/>
  <c r="X649" i="2"/>
  <c r="X650" i="2"/>
  <c r="X651" i="2"/>
  <c r="AE537" i="2"/>
  <c r="AE534" i="2"/>
  <c r="AE538" i="2"/>
  <c r="AE535" i="2"/>
  <c r="AE536" i="2"/>
  <c r="AB50" i="3"/>
  <c r="AF533" i="2"/>
  <c r="AA48" i="11"/>
  <c r="X63" i="3" l="1"/>
  <c r="W79" i="11"/>
  <c r="AB678" i="2"/>
  <c r="W58" i="3"/>
  <c r="AA604" i="2"/>
  <c r="V40" i="11"/>
  <c r="Z632" i="2"/>
  <c r="Z633" i="2"/>
  <c r="Z605" i="2"/>
  <c r="Z631" i="2"/>
  <c r="Z621" i="2"/>
  <c r="Z647" i="2"/>
  <c r="Z610" i="2"/>
  <c r="Z620" i="2"/>
  <c r="Z609" i="2"/>
  <c r="Z635" i="2"/>
  <c r="Z607" i="2"/>
  <c r="Z627" i="2"/>
  <c r="Z634" i="2"/>
  <c r="Z637" i="2"/>
  <c r="Z606" i="2"/>
  <c r="Z639" i="2"/>
  <c r="Z611" i="2"/>
  <c r="Z646" i="2"/>
  <c r="Z642" i="2"/>
  <c r="Z643" i="2"/>
  <c r="Z619" i="2"/>
  <c r="Z644" i="2"/>
  <c r="Z615" i="2"/>
  <c r="Z626" i="2"/>
  <c r="Z622" i="2"/>
  <c r="Z618" i="2"/>
  <c r="Z614" i="2"/>
  <c r="Z617" i="2"/>
  <c r="Z612" i="2"/>
  <c r="Z630" i="2"/>
  <c r="Z636" i="2"/>
  <c r="Z616" i="2"/>
  <c r="Z624" i="2"/>
  <c r="Z641" i="2"/>
  <c r="Z613" i="2"/>
  <c r="Z640" i="2"/>
  <c r="Z608" i="2"/>
  <c r="Z629" i="2"/>
  <c r="Z625" i="2"/>
  <c r="Z645" i="2"/>
  <c r="Z628" i="2"/>
  <c r="Z623" i="2"/>
  <c r="Z638" i="2"/>
  <c r="W62" i="3"/>
  <c r="AA668" i="2"/>
  <c r="V51" i="11"/>
  <c r="V98" i="3"/>
  <c r="Z1027" i="2"/>
  <c r="U75" i="11"/>
  <c r="Y599" i="16"/>
  <c r="Y594" i="16"/>
  <c r="Y593" i="16"/>
  <c r="Y596" i="16"/>
  <c r="Y598" i="16"/>
  <c r="Y597" i="16"/>
  <c r="Y595" i="16"/>
  <c r="Y600" i="16"/>
  <c r="Y592" i="16"/>
  <c r="Z476" i="2"/>
  <c r="Z471" i="2"/>
  <c r="Z468" i="2"/>
  <c r="Z462" i="2"/>
  <c r="Z463" i="2"/>
  <c r="Z464" i="2"/>
  <c r="Z469" i="2"/>
  <c r="Z466" i="2"/>
  <c r="Z473" i="2"/>
  <c r="Z475" i="2"/>
  <c r="Z467" i="2"/>
  <c r="Z472" i="2"/>
  <c r="Z465" i="2"/>
  <c r="Z470" i="2"/>
  <c r="Z474" i="2"/>
  <c r="V86" i="3"/>
  <c r="Z919" i="2"/>
  <c r="U96" i="11"/>
  <c r="Y1057" i="16"/>
  <c r="Y1060" i="16"/>
  <c r="Y1058" i="16"/>
  <c r="Y1056" i="16"/>
  <c r="Y1062" i="16"/>
  <c r="Y1055" i="16"/>
  <c r="Y1059" i="16"/>
  <c r="Y1061" i="16"/>
  <c r="Y757" i="2"/>
  <c r="Y748" i="2"/>
  <c r="Y743" i="2"/>
  <c r="Y750" i="2"/>
  <c r="Y742" i="2"/>
  <c r="Y752" i="2"/>
  <c r="Y746" i="2"/>
  <c r="Y741" i="2"/>
  <c r="Y756" i="2"/>
  <c r="Y747" i="2"/>
  <c r="Y749" i="2"/>
  <c r="Y754" i="2"/>
  <c r="Y751" i="2"/>
  <c r="Y753" i="2"/>
  <c r="Y744" i="2"/>
  <c r="Y755" i="2"/>
  <c r="Y745" i="2"/>
  <c r="W44" i="3"/>
  <c r="AA461" i="2"/>
  <c r="V70" i="11"/>
  <c r="V80" i="3"/>
  <c r="Z821" i="2"/>
  <c r="U53" i="11"/>
  <c r="Z674" i="2"/>
  <c r="Z673" i="2"/>
  <c r="Z671" i="2"/>
  <c r="Z677" i="2"/>
  <c r="Z675" i="2"/>
  <c r="Z672" i="2"/>
  <c r="Z676" i="2"/>
  <c r="Z670" i="2"/>
  <c r="Z669" i="2"/>
  <c r="Y1054" i="2"/>
  <c r="Y1048" i="2"/>
  <c r="Y1046" i="2"/>
  <c r="Y1047" i="2"/>
  <c r="Y1049" i="2"/>
  <c r="Y1053" i="2"/>
  <c r="Y1051" i="2"/>
  <c r="Y1050" i="2"/>
  <c r="Y1052" i="2"/>
  <c r="V57" i="3"/>
  <c r="U47" i="11"/>
  <c r="Z594" i="2"/>
  <c r="V68" i="3"/>
  <c r="Z740" i="2"/>
  <c r="U34" i="11"/>
  <c r="W74" i="3"/>
  <c r="AA796" i="2"/>
  <c r="AA797" i="2" s="1"/>
  <c r="V78" i="11"/>
  <c r="Y1030" i="2"/>
  <c r="Y1029" i="2"/>
  <c r="Y1028" i="2"/>
  <c r="Z531" i="2"/>
  <c r="Z529" i="2"/>
  <c r="Z530" i="2"/>
  <c r="Z532" i="2"/>
  <c r="Y749" i="16"/>
  <c r="Y754" i="16"/>
  <c r="Y759" i="16"/>
  <c r="Y752" i="16"/>
  <c r="Y753" i="16"/>
  <c r="Y758" i="16"/>
  <c r="Y744" i="16"/>
  <c r="Y757" i="16"/>
  <c r="Y743" i="16"/>
  <c r="Y748" i="16"/>
  <c r="Y742" i="16"/>
  <c r="Y741" i="16"/>
  <c r="Y746" i="16"/>
  <c r="Y751" i="16"/>
  <c r="Y756" i="16"/>
  <c r="Y745" i="16"/>
  <c r="Y750" i="16"/>
  <c r="Y755" i="16"/>
  <c r="Y747" i="16"/>
  <c r="Y826" i="16"/>
  <c r="Y833" i="16"/>
  <c r="Y827" i="16"/>
  <c r="Y830" i="16"/>
  <c r="Y834" i="16"/>
  <c r="Y829" i="16"/>
  <c r="Y828" i="16"/>
  <c r="Y831" i="16"/>
  <c r="Y832" i="16"/>
  <c r="V104" i="3"/>
  <c r="U54" i="11"/>
  <c r="Z1045" i="2"/>
  <c r="AA528" i="2"/>
  <c r="W49" i="3"/>
  <c r="V27" i="11"/>
  <c r="Y928" i="2"/>
  <c r="Y924" i="2"/>
  <c r="Y922" i="2"/>
  <c r="Y923" i="2"/>
  <c r="Y927" i="2"/>
  <c r="Y926" i="2"/>
  <c r="Y920" i="2"/>
  <c r="Y925" i="2"/>
  <c r="Y921" i="2"/>
  <c r="Y830" i="2"/>
  <c r="Y827" i="2"/>
  <c r="Y826" i="2"/>
  <c r="Y828" i="2"/>
  <c r="Y825" i="2"/>
  <c r="Y822" i="2"/>
  <c r="Y823" i="2"/>
  <c r="Y824" i="2"/>
  <c r="Y829" i="2"/>
  <c r="Y831" i="2"/>
  <c r="Y1039" i="16"/>
  <c r="Y1038" i="16"/>
  <c r="Y1037" i="16"/>
  <c r="Y595" i="2"/>
  <c r="Y598" i="2"/>
  <c r="Y603" i="2"/>
  <c r="Y599" i="2"/>
  <c r="Y596" i="2"/>
  <c r="Y602" i="2"/>
  <c r="Y600" i="2"/>
  <c r="Y597" i="2"/>
  <c r="Y601" i="2"/>
  <c r="Y930" i="16"/>
  <c r="Y929" i="16"/>
  <c r="Y928" i="16"/>
  <c r="Y933" i="16"/>
  <c r="Y932" i="16"/>
  <c r="Y934" i="16"/>
  <c r="Y935" i="16"/>
  <c r="Y927" i="16"/>
  <c r="Y931" i="16"/>
  <c r="AF32" i="3"/>
  <c r="AJ369" i="2"/>
  <c r="Y226" i="2"/>
  <c r="Y223" i="2"/>
  <c r="Y224" i="2"/>
  <c r="Y225" i="2"/>
  <c r="V61" i="3"/>
  <c r="U20" i="11"/>
  <c r="Z666" i="2"/>
  <c r="Z667" i="2" s="1"/>
  <c r="V26" i="3"/>
  <c r="Z222" i="2"/>
  <c r="U21" i="11"/>
  <c r="V67" i="3"/>
  <c r="Z739" i="2"/>
  <c r="U26" i="11"/>
  <c r="Y279" i="16"/>
  <c r="Y278" i="16"/>
  <c r="Y280" i="16"/>
  <c r="Y277" i="16"/>
  <c r="V73" i="3"/>
  <c r="U91" i="11"/>
  <c r="Z795" i="2"/>
  <c r="Y819" i="16"/>
  <c r="Y820" i="16"/>
  <c r="Y821" i="16"/>
  <c r="Y822" i="16"/>
  <c r="Z557" i="2"/>
  <c r="U44" i="11"/>
  <c r="V52" i="3"/>
  <c r="Y813" i="2"/>
  <c r="Y812" i="2"/>
  <c r="Y811" i="2"/>
  <c r="V89" i="3"/>
  <c r="Z980" i="2"/>
  <c r="U58" i="11"/>
  <c r="Y1030" i="16"/>
  <c r="Y1026" i="16"/>
  <c r="Y1027" i="16"/>
  <c r="Y1028" i="16"/>
  <c r="Y1029" i="16"/>
  <c r="Y815" i="2"/>
  <c r="Y816" i="2"/>
  <c r="Y817" i="2"/>
  <c r="Y818" i="2"/>
  <c r="V35" i="3"/>
  <c r="U31" i="11"/>
  <c r="Z378" i="2"/>
  <c r="Y1021" i="2"/>
  <c r="Y1017" i="2"/>
  <c r="Y1018" i="2"/>
  <c r="Y1019" i="2"/>
  <c r="Y1020" i="2"/>
  <c r="V78" i="3"/>
  <c r="Z814" i="2"/>
  <c r="U67" i="11"/>
  <c r="Y735" i="16"/>
  <c r="Y736" i="16"/>
  <c r="Y734" i="16"/>
  <c r="Y737" i="16"/>
  <c r="Y738" i="16"/>
  <c r="U74" i="11"/>
  <c r="Z810" i="2"/>
  <c r="V77" i="3"/>
  <c r="Y849" i="16"/>
  <c r="Y865" i="16"/>
  <c r="Y852" i="16"/>
  <c r="Y857" i="16"/>
  <c r="Y860" i="16"/>
  <c r="Y864" i="16"/>
  <c r="Y843" i="16"/>
  <c r="Y858" i="16"/>
  <c r="Y847" i="16"/>
  <c r="Y850" i="16"/>
  <c r="Y845" i="16"/>
  <c r="Y859" i="16"/>
  <c r="Y856" i="16"/>
  <c r="Y851" i="16"/>
  <c r="Y848" i="16"/>
  <c r="Y863" i="16"/>
  <c r="Y842" i="16"/>
  <c r="Y855" i="16"/>
  <c r="Y854" i="16"/>
  <c r="Y866" i="16"/>
  <c r="Y846" i="16"/>
  <c r="Y861" i="16"/>
  <c r="Y844" i="16"/>
  <c r="Y862" i="16"/>
  <c r="Y853" i="16"/>
  <c r="V96" i="3"/>
  <c r="Z1016" i="2"/>
  <c r="U95" i="11"/>
  <c r="Y797" i="16"/>
  <c r="Y795" i="16"/>
  <c r="Y794" i="16"/>
  <c r="Y796" i="16"/>
  <c r="Y498" i="16"/>
  <c r="Y508" i="16"/>
  <c r="Y507" i="16"/>
  <c r="Y504" i="16"/>
  <c r="Y499" i="16"/>
  <c r="Y505" i="16"/>
  <c r="Y494" i="16"/>
  <c r="Y501" i="16"/>
  <c r="Y497" i="16"/>
  <c r="Y500" i="16"/>
  <c r="Y502" i="16"/>
  <c r="Y503" i="16"/>
  <c r="Y506" i="16"/>
  <c r="Y493" i="16"/>
  <c r="Y509" i="16"/>
  <c r="Y496" i="16"/>
  <c r="Y495" i="16"/>
  <c r="Y735" i="2"/>
  <c r="Y736" i="2"/>
  <c r="Y737" i="2"/>
  <c r="Y738" i="2"/>
  <c r="Y734" i="2"/>
  <c r="Y858" i="2"/>
  <c r="Y838" i="2"/>
  <c r="Y836" i="2"/>
  <c r="Y842" i="2"/>
  <c r="Y854" i="2"/>
  <c r="Y839" i="2"/>
  <c r="Y849" i="2"/>
  <c r="Y856" i="2"/>
  <c r="Y859" i="2"/>
  <c r="Y835" i="2"/>
  <c r="Y845" i="2"/>
  <c r="Y855" i="2"/>
  <c r="Y841" i="2"/>
  <c r="Y848" i="2"/>
  <c r="Y851" i="2"/>
  <c r="Y837" i="2"/>
  <c r="Y844" i="2"/>
  <c r="Y846" i="2"/>
  <c r="Y850" i="2"/>
  <c r="Y857" i="2"/>
  <c r="Y853" i="2"/>
  <c r="Y843" i="2"/>
  <c r="Y840" i="2"/>
  <c r="Y847" i="2"/>
  <c r="Y852" i="2"/>
  <c r="Y792" i="2"/>
  <c r="Y794" i="2"/>
  <c r="Y791" i="2"/>
  <c r="Y793" i="2"/>
  <c r="Y353" i="16"/>
  <c r="Y348" i="16"/>
  <c r="Y347" i="16"/>
  <c r="Y346" i="16"/>
  <c r="Y354" i="16"/>
  <c r="Y352" i="16"/>
  <c r="Y351" i="16"/>
  <c r="Y349" i="16"/>
  <c r="Y350" i="16"/>
  <c r="Y515" i="2"/>
  <c r="Y508" i="2"/>
  <c r="Y517" i="2"/>
  <c r="Y521" i="2"/>
  <c r="Y507" i="2"/>
  <c r="Y520" i="2"/>
  <c r="Y509" i="2"/>
  <c r="Y510" i="2"/>
  <c r="Y511" i="2"/>
  <c r="Y512" i="2"/>
  <c r="Y514" i="2"/>
  <c r="Y513" i="2"/>
  <c r="Y519" i="2"/>
  <c r="Y518" i="2"/>
  <c r="Y516" i="2"/>
  <c r="V66" i="3"/>
  <c r="Z733" i="2"/>
  <c r="U60" i="11"/>
  <c r="Y988" i="16"/>
  <c r="Y989" i="16"/>
  <c r="Y990" i="16"/>
  <c r="V83" i="3"/>
  <c r="Z834" i="2"/>
  <c r="U77" i="11"/>
  <c r="V72" i="3"/>
  <c r="Z790" i="2"/>
  <c r="U57" i="11"/>
  <c r="Y380" i="2"/>
  <c r="Y379" i="2"/>
  <c r="Y384" i="2"/>
  <c r="Y383" i="2"/>
  <c r="Y385" i="2"/>
  <c r="Y382" i="2"/>
  <c r="Y381" i="2"/>
  <c r="Y386" i="2"/>
  <c r="V47" i="3"/>
  <c r="Z506" i="2"/>
  <c r="U59" i="11"/>
  <c r="Y816" i="16"/>
  <c r="Y817" i="16"/>
  <c r="Y815" i="16"/>
  <c r="Y982" i="2"/>
  <c r="Y981" i="2"/>
  <c r="Y983" i="2"/>
  <c r="AA372" i="2"/>
  <c r="AA373" i="2"/>
  <c r="AA371" i="2"/>
  <c r="Y1017" i="16"/>
  <c r="Y1023" i="16"/>
  <c r="Y1018" i="16"/>
  <c r="Y1024" i="16"/>
  <c r="Y1019" i="16"/>
  <c r="Y1020" i="16"/>
  <c r="Y1021" i="16"/>
  <c r="Y1016" i="16"/>
  <c r="Y1022" i="16"/>
  <c r="AC69" i="3"/>
  <c r="AG758" i="2"/>
  <c r="AB66" i="11"/>
  <c r="AC66" i="11" s="1"/>
  <c r="X33" i="3"/>
  <c r="AB370" i="2"/>
  <c r="W7" i="11"/>
  <c r="V95" i="3"/>
  <c r="Z1006" i="2"/>
  <c r="U83" i="11"/>
  <c r="V84" i="3"/>
  <c r="Z860" i="2"/>
  <c r="U41" i="11"/>
  <c r="AC93" i="3"/>
  <c r="AG1003" i="2"/>
  <c r="AB92" i="11"/>
  <c r="AC92" i="11" s="1"/>
  <c r="Y996" i="16"/>
  <c r="Y995" i="16"/>
  <c r="Y997" i="16"/>
  <c r="Y998" i="16"/>
  <c r="Y992" i="16"/>
  <c r="Y999" i="16"/>
  <c r="Y993" i="16"/>
  <c r="Y1000" i="16"/>
  <c r="Y994" i="16"/>
  <c r="V46" i="3"/>
  <c r="Z482" i="2"/>
  <c r="U32" i="11"/>
  <c r="Y991" i="2"/>
  <c r="Y988" i="2"/>
  <c r="Y985" i="2"/>
  <c r="Y986" i="2"/>
  <c r="Y992" i="2"/>
  <c r="Y987" i="2"/>
  <c r="Y993" i="2"/>
  <c r="Y989" i="2"/>
  <c r="Y990" i="2"/>
  <c r="V75" i="3"/>
  <c r="Z798" i="2"/>
  <c r="Z799" i="2" s="1"/>
  <c r="U97" i="11"/>
  <c r="V90" i="3"/>
  <c r="Z984" i="2"/>
  <c r="U86" i="11"/>
  <c r="AA395" i="2"/>
  <c r="AA394" i="2"/>
  <c r="AA392" i="2"/>
  <c r="AA393" i="2"/>
  <c r="AA396" i="2"/>
  <c r="AA391" i="2"/>
  <c r="AA388" i="2"/>
  <c r="AA389" i="2"/>
  <c r="AA390" i="2"/>
  <c r="Y888" i="16"/>
  <c r="Y874" i="16"/>
  <c r="Y871" i="16"/>
  <c r="Y907" i="16"/>
  <c r="Y872" i="16"/>
  <c r="Y908" i="16"/>
  <c r="Y873" i="16"/>
  <c r="Y909" i="16"/>
  <c r="Y922" i="16"/>
  <c r="Y894" i="16"/>
  <c r="Y892" i="16"/>
  <c r="Y877" i="16"/>
  <c r="Y913" i="16"/>
  <c r="Y878" i="16"/>
  <c r="Y914" i="16"/>
  <c r="Y879" i="16"/>
  <c r="Y915" i="16"/>
  <c r="Y881" i="16"/>
  <c r="Y900" i="16"/>
  <c r="Y910" i="16"/>
  <c r="Y883" i="16"/>
  <c r="Y919" i="16"/>
  <c r="Y884" i="16"/>
  <c r="Y920" i="16"/>
  <c r="Y885" i="16"/>
  <c r="Y921" i="16"/>
  <c r="Y899" i="16"/>
  <c r="Y870" i="16"/>
  <c r="Y906" i="16"/>
  <c r="Y869" i="16"/>
  <c r="Y889" i="16"/>
  <c r="Y875" i="16"/>
  <c r="Y890" i="16"/>
  <c r="Y880" i="16"/>
  <c r="Y891" i="16"/>
  <c r="Y868" i="16"/>
  <c r="Y917" i="16"/>
  <c r="Y876" i="16"/>
  <c r="Y912" i="16"/>
  <c r="Y887" i="16"/>
  <c r="Y895" i="16"/>
  <c r="Y893" i="16"/>
  <c r="Y896" i="16"/>
  <c r="Y898" i="16"/>
  <c r="Y897" i="16"/>
  <c r="Y886" i="16"/>
  <c r="Y882" i="16"/>
  <c r="Y918" i="16"/>
  <c r="Y905" i="16"/>
  <c r="Y901" i="16"/>
  <c r="Y911" i="16"/>
  <c r="Y902" i="16"/>
  <c r="Y916" i="16"/>
  <c r="Y903" i="16"/>
  <c r="Y904" i="16"/>
  <c r="Y481" i="16"/>
  <c r="Y482" i="16"/>
  <c r="Y479" i="16"/>
  <c r="Y476" i="16"/>
  <c r="Y477" i="16"/>
  <c r="Y485" i="16"/>
  <c r="Y486" i="16"/>
  <c r="Y483" i="16"/>
  <c r="Y480" i="16"/>
  <c r="Y489" i="16"/>
  <c r="Y490" i="16"/>
  <c r="Y487" i="16"/>
  <c r="Y484" i="16"/>
  <c r="Y478" i="16"/>
  <c r="Y469" i="16"/>
  <c r="Y470" i="16"/>
  <c r="Y467" i="16"/>
  <c r="Y491" i="16"/>
  <c r="Y488" i="16"/>
  <c r="Y473" i="16"/>
  <c r="Y474" i="16"/>
  <c r="Y471" i="16"/>
  <c r="Y468" i="16"/>
  <c r="Y475" i="16"/>
  <c r="Y472" i="16"/>
  <c r="X36" i="3"/>
  <c r="AB387" i="2"/>
  <c r="W81" i="11"/>
  <c r="Y1012" i="2"/>
  <c r="Y1013" i="2"/>
  <c r="Y1007" i="2"/>
  <c r="Y1008" i="2"/>
  <c r="Y1014" i="2"/>
  <c r="Y1009" i="2"/>
  <c r="Y1015" i="2"/>
  <c r="Y1010" i="2"/>
  <c r="Y1011" i="2"/>
  <c r="Y868" i="2"/>
  <c r="Y876" i="2"/>
  <c r="Y892" i="2"/>
  <c r="Y866" i="2"/>
  <c r="Y862" i="2"/>
  <c r="Y897" i="2"/>
  <c r="Y870" i="2"/>
  <c r="Y882" i="2"/>
  <c r="Y869" i="2"/>
  <c r="Y896" i="2"/>
  <c r="Y863" i="2"/>
  <c r="Y901" i="2"/>
  <c r="Y861" i="2"/>
  <c r="Y895" i="2"/>
  <c r="Y899" i="2"/>
  <c r="Y904" i="2"/>
  <c r="Y909" i="2"/>
  <c r="Y905" i="2"/>
  <c r="Y865" i="2"/>
  <c r="Y873" i="2"/>
  <c r="Y893" i="2"/>
  <c r="Y889" i="2"/>
  <c r="Y864" i="2"/>
  <c r="Y908" i="2"/>
  <c r="Y912" i="2"/>
  <c r="Y907" i="2"/>
  <c r="Y885" i="2"/>
  <c r="Y881" i="2"/>
  <c r="Y891" i="2"/>
  <c r="Y887" i="2"/>
  <c r="Y867" i="2"/>
  <c r="Y914" i="2"/>
  <c r="Y888" i="2"/>
  <c r="Y872" i="2"/>
  <c r="Y880" i="2"/>
  <c r="Y883" i="2"/>
  <c r="Y879" i="2"/>
  <c r="Y871" i="2"/>
  <c r="Y894" i="2"/>
  <c r="Y902" i="2"/>
  <c r="Y878" i="2"/>
  <c r="Y900" i="2"/>
  <c r="Y910" i="2"/>
  <c r="Y874" i="2"/>
  <c r="Y906" i="2"/>
  <c r="Y903" i="2"/>
  <c r="Y915" i="2"/>
  <c r="Y911" i="2"/>
  <c r="Y884" i="2"/>
  <c r="Y890" i="2"/>
  <c r="Y886" i="2"/>
  <c r="Y898" i="2"/>
  <c r="Y877" i="2"/>
  <c r="Y875" i="2"/>
  <c r="Y913" i="2"/>
  <c r="Y503" i="2"/>
  <c r="Y504" i="2"/>
  <c r="Y505" i="2"/>
  <c r="Y496" i="2"/>
  <c r="Y490" i="2"/>
  <c r="Y483" i="2"/>
  <c r="Y484" i="2"/>
  <c r="Y485" i="2"/>
  <c r="Y494" i="2"/>
  <c r="Y487" i="2"/>
  <c r="Y488" i="2"/>
  <c r="Y489" i="2"/>
  <c r="Y498" i="2"/>
  <c r="Y500" i="2"/>
  <c r="Y491" i="2"/>
  <c r="Y492" i="2"/>
  <c r="Y493" i="2"/>
  <c r="Y486" i="2"/>
  <c r="Y495" i="2"/>
  <c r="Y497" i="2"/>
  <c r="Y502" i="2"/>
  <c r="Y499" i="2"/>
  <c r="Y501" i="2"/>
  <c r="V51" i="3"/>
  <c r="Z539" i="2"/>
  <c r="U55" i="11"/>
  <c r="Y1050" i="16"/>
  <c r="Y1048" i="16"/>
  <c r="Y1049" i="16"/>
  <c r="Y657" i="2"/>
  <c r="Y655" i="2"/>
  <c r="Y665" i="2"/>
  <c r="Y663" i="2"/>
  <c r="Y656" i="2"/>
  <c r="Y654" i="2"/>
  <c r="Y660" i="2"/>
  <c r="Y658" i="2"/>
  <c r="Y662" i="2"/>
  <c r="Y661" i="2"/>
  <c r="Y664" i="2"/>
  <c r="Y659" i="2"/>
  <c r="Y414" i="2"/>
  <c r="Y413" i="2"/>
  <c r="Y415" i="2"/>
  <c r="W19" i="11"/>
  <c r="X25" i="3"/>
  <c r="AB218" i="2"/>
  <c r="V71" i="3"/>
  <c r="Z771" i="2"/>
  <c r="U33" i="11"/>
  <c r="W34" i="3"/>
  <c r="AA374" i="2"/>
  <c r="V25" i="11"/>
  <c r="Y419" i="2"/>
  <c r="Y418" i="2"/>
  <c r="Y417" i="2"/>
  <c r="Y427" i="2"/>
  <c r="Y425" i="2"/>
  <c r="Y431" i="2"/>
  <c r="Y429" i="2"/>
  <c r="Y422" i="2"/>
  <c r="Y424" i="2"/>
  <c r="Y433" i="2"/>
  <c r="Y426" i="2"/>
  <c r="Y428" i="2"/>
  <c r="Y423" i="2"/>
  <c r="Y421" i="2"/>
  <c r="Y430" i="2"/>
  <c r="Y432" i="2"/>
  <c r="V42" i="3"/>
  <c r="Z434" i="2"/>
  <c r="U63" i="11"/>
  <c r="Y1046" i="16"/>
  <c r="Y1045" i="16"/>
  <c r="Y465" i="16"/>
  <c r="Y462" i="16"/>
  <c r="Y464" i="16"/>
  <c r="Y463" i="16"/>
  <c r="Y683" i="16"/>
  <c r="Y680" i="16"/>
  <c r="Y684" i="16"/>
  <c r="Y681" i="16"/>
  <c r="Y682" i="16"/>
  <c r="Y1007" i="16"/>
  <c r="Y1006" i="16"/>
  <c r="Y1008" i="16"/>
  <c r="Y1009" i="16"/>
  <c r="Y937" i="16"/>
  <c r="Y943" i="16"/>
  <c r="Y942" i="16"/>
  <c r="Y938" i="16"/>
  <c r="Y944" i="16"/>
  <c r="Y939" i="16"/>
  <c r="Y940" i="16"/>
  <c r="Y941" i="16"/>
  <c r="Y650" i="2"/>
  <c r="Y651" i="2"/>
  <c r="Y649" i="2"/>
  <c r="Y652" i="2"/>
  <c r="Y760" i="2"/>
  <c r="Y763" i="2"/>
  <c r="Y767" i="2"/>
  <c r="Y762" i="2"/>
  <c r="Y769" i="2"/>
  <c r="Y765" i="2"/>
  <c r="Y764" i="2"/>
  <c r="Y770" i="2"/>
  <c r="Y768" i="2"/>
  <c r="Y766" i="2"/>
  <c r="Y761" i="2"/>
  <c r="Z522" i="2"/>
  <c r="U73" i="11"/>
  <c r="V48" i="3"/>
  <c r="Y368" i="2"/>
  <c r="Y366" i="2"/>
  <c r="Y358" i="2"/>
  <c r="Y357" i="2"/>
  <c r="Y363" i="2"/>
  <c r="Y362" i="2"/>
  <c r="Y356" i="2"/>
  <c r="Y359" i="2"/>
  <c r="Y367" i="2"/>
  <c r="Y364" i="2"/>
  <c r="Y360" i="2"/>
  <c r="Y365" i="2"/>
  <c r="Y361" i="2"/>
  <c r="Z403" i="2"/>
  <c r="Z404" i="2"/>
  <c r="Z398" i="2"/>
  <c r="Z399" i="2"/>
  <c r="Z401" i="2"/>
  <c r="Z405" i="2"/>
  <c r="Z402" i="2"/>
  <c r="Z400" i="2"/>
  <c r="Y1023" i="2"/>
  <c r="Y1024" i="2"/>
  <c r="Y1026" i="2"/>
  <c r="Y1025" i="2"/>
  <c r="V45" i="3"/>
  <c r="Z477" i="2"/>
  <c r="U62" i="11"/>
  <c r="Y681" i="2"/>
  <c r="Y683" i="2"/>
  <c r="Y680" i="2"/>
  <c r="Y684" i="2"/>
  <c r="Y682" i="2"/>
  <c r="AC458" i="2"/>
  <c r="AC459" i="2"/>
  <c r="AC460" i="2"/>
  <c r="V79" i="3"/>
  <c r="Z819" i="2"/>
  <c r="Z820" i="2" s="1"/>
  <c r="U71" i="11"/>
  <c r="Y935" i="2"/>
  <c r="Y930" i="2"/>
  <c r="Y936" i="2"/>
  <c r="Y931" i="2"/>
  <c r="Y937" i="2"/>
  <c r="Y932" i="2"/>
  <c r="Y933" i="2"/>
  <c r="Y934" i="2"/>
  <c r="Y241" i="2"/>
  <c r="Y230" i="2"/>
  <c r="Y231" i="2"/>
  <c r="Y238" i="2"/>
  <c r="Y235" i="2"/>
  <c r="Y232" i="2"/>
  <c r="Y229" i="2"/>
  <c r="Y239" i="2"/>
  <c r="Y240" i="2"/>
  <c r="Y236" i="2"/>
  <c r="Y233" i="2"/>
  <c r="Y228" i="2"/>
  <c r="Y234" i="2"/>
  <c r="Y237" i="2"/>
  <c r="V70" i="3"/>
  <c r="Z759" i="2"/>
  <c r="U29" i="11"/>
  <c r="V60" i="3"/>
  <c r="U56" i="11"/>
  <c r="Z653" i="2"/>
  <c r="V39" i="3"/>
  <c r="Z412" i="2"/>
  <c r="U64" i="11"/>
  <c r="V41" i="3"/>
  <c r="Z420" i="2"/>
  <c r="U45" i="11"/>
  <c r="Y1039" i="2"/>
  <c r="Y1040" i="2"/>
  <c r="Y1041" i="2"/>
  <c r="U39" i="11"/>
  <c r="V31" i="3"/>
  <c r="Z355" i="2"/>
  <c r="V40" i="3"/>
  <c r="U43" i="11"/>
  <c r="Z416" i="2"/>
  <c r="W37" i="3"/>
  <c r="V38" i="11"/>
  <c r="AA397" i="2"/>
  <c r="V97" i="3"/>
  <c r="Z1022" i="2"/>
  <c r="U68" i="11"/>
  <c r="Y808" i="16"/>
  <c r="Y806" i="16"/>
  <c r="Y813" i="16"/>
  <c r="Y809" i="16"/>
  <c r="Y810" i="16"/>
  <c r="Y812" i="16"/>
  <c r="Y805" i="16"/>
  <c r="Y811" i="16"/>
  <c r="Y807" i="16"/>
  <c r="Y946" i="16"/>
  <c r="Y952" i="16"/>
  <c r="Y958" i="16"/>
  <c r="Y964" i="16"/>
  <c r="Y970" i="16"/>
  <c r="Y976" i="16"/>
  <c r="Y982" i="16"/>
  <c r="Y950" i="16"/>
  <c r="Y968" i="16"/>
  <c r="Y986" i="16"/>
  <c r="Y951" i="16"/>
  <c r="Y975" i="16"/>
  <c r="Y947" i="16"/>
  <c r="Y953" i="16"/>
  <c r="Y959" i="16"/>
  <c r="Y965" i="16"/>
  <c r="Y971" i="16"/>
  <c r="Y977" i="16"/>
  <c r="Y983" i="16"/>
  <c r="Y957" i="16"/>
  <c r="Y969" i="16"/>
  <c r="Y948" i="16"/>
  <c r="Y954" i="16"/>
  <c r="Y960" i="16"/>
  <c r="Y966" i="16"/>
  <c r="Y972" i="16"/>
  <c r="Y978" i="16"/>
  <c r="Y984" i="16"/>
  <c r="Y956" i="16"/>
  <c r="Y974" i="16"/>
  <c r="Y949" i="16"/>
  <c r="Y955" i="16"/>
  <c r="Y961" i="16"/>
  <c r="Y967" i="16"/>
  <c r="Y973" i="16"/>
  <c r="Y979" i="16"/>
  <c r="Y985" i="16"/>
  <c r="Y962" i="16"/>
  <c r="Y980" i="16"/>
  <c r="Y963" i="16"/>
  <c r="Y981" i="16"/>
  <c r="Y1036" i="2"/>
  <c r="Y1037" i="2"/>
  <c r="Y558" i="16"/>
  <c r="Y559" i="16"/>
  <c r="Y556" i="16"/>
  <c r="Y560" i="16"/>
  <c r="Y557" i="16"/>
  <c r="U50" i="11"/>
  <c r="Z679" i="2"/>
  <c r="V64" i="3"/>
  <c r="AD457" i="2"/>
  <c r="Z43" i="3"/>
  <c r="AM833" i="2"/>
  <c r="AZ833" i="2" s="1"/>
  <c r="AK82" i="3"/>
  <c r="Y999" i="2"/>
  <c r="Y1002" i="2"/>
  <c r="Y1000" i="2"/>
  <c r="Y1001" i="2"/>
  <c r="V87" i="3"/>
  <c r="Z929" i="2"/>
  <c r="U52" i="11"/>
  <c r="U30" i="11"/>
  <c r="Z227" i="2"/>
  <c r="V27" i="3"/>
  <c r="V59" i="3"/>
  <c r="U49" i="11"/>
  <c r="Z648" i="2"/>
  <c r="AA917" i="2"/>
  <c r="AA918" i="2"/>
  <c r="V102" i="3"/>
  <c r="Z1038" i="2"/>
  <c r="U94" i="11"/>
  <c r="Y387" i="16"/>
  <c r="Y386" i="16"/>
  <c r="Y385" i="16"/>
  <c r="Y803" i="2"/>
  <c r="Y808" i="2"/>
  <c r="Y801" i="2"/>
  <c r="Y809" i="2"/>
  <c r="Y802" i="2"/>
  <c r="Y804" i="2"/>
  <c r="Y805" i="2"/>
  <c r="Y806" i="2"/>
  <c r="Y807" i="2"/>
  <c r="V101" i="3"/>
  <c r="U72" i="11"/>
  <c r="Z1035" i="2"/>
  <c r="V92" i="3"/>
  <c r="Z998" i="2"/>
  <c r="U84" i="11"/>
  <c r="Y647" i="16"/>
  <c r="Y651" i="16"/>
  <c r="Y648" i="16"/>
  <c r="Y649" i="16"/>
  <c r="Y646" i="16"/>
  <c r="Y650" i="16"/>
  <c r="X85" i="3"/>
  <c r="AB916" i="2"/>
  <c r="W69" i="11"/>
  <c r="Y533" i="16"/>
  <c r="Y539" i="16"/>
  <c r="Y545" i="16"/>
  <c r="Y534" i="16"/>
  <c r="Y540" i="16"/>
  <c r="Y546" i="16"/>
  <c r="Y535" i="16"/>
  <c r="Y541" i="16"/>
  <c r="Y547" i="16"/>
  <c r="Y536" i="16"/>
  <c r="Y542" i="16"/>
  <c r="Y548" i="16"/>
  <c r="Y538" i="16"/>
  <c r="Y543" i="16"/>
  <c r="Y544" i="16"/>
  <c r="Y549" i="16"/>
  <c r="Y537" i="16"/>
  <c r="Y778" i="16"/>
  <c r="Y779" i="16"/>
  <c r="Y775" i="16"/>
  <c r="Y782" i="16"/>
  <c r="Y788" i="16"/>
  <c r="Y786" i="16"/>
  <c r="Y781" i="16"/>
  <c r="Y783" i="16"/>
  <c r="Y789" i="16"/>
  <c r="Y776" i="16"/>
  <c r="Y784" i="16"/>
  <c r="Y790" i="16"/>
  <c r="Y792" i="16"/>
  <c r="Y777" i="16"/>
  <c r="Y785" i="16"/>
  <c r="Y791" i="16"/>
  <c r="Y780" i="16"/>
  <c r="Y787" i="16"/>
  <c r="Y390" i="16"/>
  <c r="Y392" i="16"/>
  <c r="Y394" i="16"/>
  <c r="Y396" i="16"/>
  <c r="Y389" i="16"/>
  <c r="Y398" i="16"/>
  <c r="Y400" i="16"/>
  <c r="Y393" i="16"/>
  <c r="Y391" i="16"/>
  <c r="Y401" i="16"/>
  <c r="Y399" i="16"/>
  <c r="Y397" i="16"/>
  <c r="Y395" i="16"/>
  <c r="Y405" i="16"/>
  <c r="Y411" i="16"/>
  <c r="Y417" i="16"/>
  <c r="Y423" i="16"/>
  <c r="Y406" i="16"/>
  <c r="Y412" i="16"/>
  <c r="Y418" i="16"/>
  <c r="Y424" i="16"/>
  <c r="Y408" i="16"/>
  <c r="Y414" i="16"/>
  <c r="Y420" i="16"/>
  <c r="Y403" i="16"/>
  <c r="Y415" i="16"/>
  <c r="Y404" i="16"/>
  <c r="Y416" i="16"/>
  <c r="Y407" i="16"/>
  <c r="Y419" i="16"/>
  <c r="Y409" i="16"/>
  <c r="Y421" i="16"/>
  <c r="Y422" i="16"/>
  <c r="Y413" i="16"/>
  <c r="Y410" i="16"/>
  <c r="AA570" i="2"/>
  <c r="AA571" i="2"/>
  <c r="AA572" i="2"/>
  <c r="AA569" i="2"/>
  <c r="AA574" i="2"/>
  <c r="AA575" i="2"/>
  <c r="AA576" i="2"/>
  <c r="AA573" i="2"/>
  <c r="AA586" i="2"/>
  <c r="AA587" i="2"/>
  <c r="AA585" i="2"/>
  <c r="AA578" i="2"/>
  <c r="AA577" i="2"/>
  <c r="AA582" i="2"/>
  <c r="AA583" i="2"/>
  <c r="AA584" i="2"/>
  <c r="AA581" i="2"/>
  <c r="AA588" i="2"/>
  <c r="AA566" i="2"/>
  <c r="AA567" i="2"/>
  <c r="AA568" i="2"/>
  <c r="AA565" i="2"/>
  <c r="AA589" i="2"/>
  <c r="AA579" i="2"/>
  <c r="AA580" i="2"/>
  <c r="V76" i="3"/>
  <c r="Z800" i="2"/>
  <c r="U85" i="11"/>
  <c r="Y941" i="2"/>
  <c r="Y946" i="2"/>
  <c r="Y954" i="2"/>
  <c r="Y962" i="2"/>
  <c r="Y970" i="2"/>
  <c r="Y978" i="2"/>
  <c r="Y939" i="2"/>
  <c r="Y947" i="2"/>
  <c r="Y955" i="2"/>
  <c r="Y963" i="2"/>
  <c r="Y971" i="2"/>
  <c r="Y979" i="2"/>
  <c r="Y940" i="2"/>
  <c r="Y948" i="2"/>
  <c r="Y956" i="2"/>
  <c r="Y964" i="2"/>
  <c r="Y972" i="2"/>
  <c r="Y942" i="2"/>
  <c r="Y950" i="2"/>
  <c r="Y958" i="2"/>
  <c r="Y966" i="2"/>
  <c r="Y974" i="2"/>
  <c r="Y960" i="2"/>
  <c r="Y943" i="2"/>
  <c r="Y967" i="2"/>
  <c r="Y944" i="2"/>
  <c r="Y968" i="2"/>
  <c r="Y951" i="2"/>
  <c r="Y975" i="2"/>
  <c r="Y952" i="2"/>
  <c r="Y976" i="2"/>
  <c r="Y959" i="2"/>
  <c r="Y973" i="2"/>
  <c r="Y949" i="2"/>
  <c r="Y969" i="2"/>
  <c r="Y945" i="2"/>
  <c r="Y953" i="2"/>
  <c r="Y957" i="2"/>
  <c r="Y977" i="2"/>
  <c r="Y965" i="2"/>
  <c r="Y961" i="2"/>
  <c r="V54" i="3"/>
  <c r="Z562" i="2"/>
  <c r="Z563" i="2" s="1"/>
  <c r="U99" i="11"/>
  <c r="Y764" i="16"/>
  <c r="Y770" i="16"/>
  <c r="Y765" i="16"/>
  <c r="Y771" i="16"/>
  <c r="Y766" i="16"/>
  <c r="Y772" i="16"/>
  <c r="Y767" i="16"/>
  <c r="Y762" i="16"/>
  <c r="Y768" i="16"/>
  <c r="Y763" i="16"/>
  <c r="Y769" i="16"/>
  <c r="Y513" i="16"/>
  <c r="Y514" i="16"/>
  <c r="Y511" i="16"/>
  <c r="Y515" i="16"/>
  <c r="Y512" i="16"/>
  <c r="Y516" i="16"/>
  <c r="Y540" i="2"/>
  <c r="Y547" i="2"/>
  <c r="Y551" i="2"/>
  <c r="Y555" i="2"/>
  <c r="Y543" i="2"/>
  <c r="Y546" i="2"/>
  <c r="Y553" i="2"/>
  <c r="Y548" i="2"/>
  <c r="Y542" i="2"/>
  <c r="Y549" i="2"/>
  <c r="Y544" i="2"/>
  <c r="Y541" i="2"/>
  <c r="Y554" i="2"/>
  <c r="Y556" i="2"/>
  <c r="Y552" i="2"/>
  <c r="Y545" i="2"/>
  <c r="Y550" i="2"/>
  <c r="Y663" i="16"/>
  <c r="Y661" i="16"/>
  <c r="Y654" i="16"/>
  <c r="Y656" i="16"/>
  <c r="Y658" i="16"/>
  <c r="Y660" i="16"/>
  <c r="Y662" i="16"/>
  <c r="Y664" i="16"/>
  <c r="Y657" i="16"/>
  <c r="Y655" i="16"/>
  <c r="Y653" i="16"/>
  <c r="Y659" i="16"/>
  <c r="Y383" i="16"/>
  <c r="Y381" i="16"/>
  <c r="Y382" i="16"/>
  <c r="AA220" i="2"/>
  <c r="AA221" i="2"/>
  <c r="AA219" i="2"/>
  <c r="Y309" i="16"/>
  <c r="Y311" i="16"/>
  <c r="Y308" i="16"/>
  <c r="Y317" i="16"/>
  <c r="Y319" i="16"/>
  <c r="Y312" i="16"/>
  <c r="Y310" i="16"/>
  <c r="Y316" i="16"/>
  <c r="Y314" i="16"/>
  <c r="Y318" i="16"/>
  <c r="Y313" i="16"/>
  <c r="Y320" i="16"/>
  <c r="Y315" i="16"/>
  <c r="Y772" i="2"/>
  <c r="Y775" i="2"/>
  <c r="Y779" i="2"/>
  <c r="Y783" i="2"/>
  <c r="Y787" i="2"/>
  <c r="Y774" i="2"/>
  <c r="Y781" i="2"/>
  <c r="Y788" i="2"/>
  <c r="Y777" i="2"/>
  <c r="Y784" i="2"/>
  <c r="Y786" i="2"/>
  <c r="Y789" i="2"/>
  <c r="Y773" i="2"/>
  <c r="Y780" i="2"/>
  <c r="Y782" i="2"/>
  <c r="Y776" i="2"/>
  <c r="Y785" i="2"/>
  <c r="Y778" i="2"/>
  <c r="Z376" i="2"/>
  <c r="Z377" i="2"/>
  <c r="Z375" i="2"/>
  <c r="Y1032" i="16"/>
  <c r="Y1034" i="16"/>
  <c r="Y1033" i="16"/>
  <c r="Y1035" i="16"/>
  <c r="Y436" i="2"/>
  <c r="Y442" i="2"/>
  <c r="Y448" i="2"/>
  <c r="Y454" i="2"/>
  <c r="Y437" i="2"/>
  <c r="Y443" i="2"/>
  <c r="Y449" i="2"/>
  <c r="Y455" i="2"/>
  <c r="Y438" i="2"/>
  <c r="Y444" i="2"/>
  <c r="Y450" i="2"/>
  <c r="Y456" i="2"/>
  <c r="Y439" i="2"/>
  <c r="Y445" i="2"/>
  <c r="Y451" i="2"/>
  <c r="Y440" i="2"/>
  <c r="Y441" i="2"/>
  <c r="Y446" i="2"/>
  <c r="Y447" i="2"/>
  <c r="Y435" i="2"/>
  <c r="Y452" i="2"/>
  <c r="Y453" i="2"/>
  <c r="X55" i="3"/>
  <c r="W76" i="11"/>
  <c r="AB564" i="2"/>
  <c r="V88" i="3"/>
  <c r="Z938" i="2"/>
  <c r="U35" i="11"/>
  <c r="Y480" i="2"/>
  <c r="Y481" i="2"/>
  <c r="Y479" i="2"/>
  <c r="Y478" i="2"/>
  <c r="Y294" i="16"/>
  <c r="Y292" i="16"/>
  <c r="Y283" i="16"/>
  <c r="Y287" i="16"/>
  <c r="Y289" i="16"/>
  <c r="Y282" i="16"/>
  <c r="Y291" i="16"/>
  <c r="Y293" i="16"/>
  <c r="Y284" i="16"/>
  <c r="Y290" i="16"/>
  <c r="Y285" i="16"/>
  <c r="Y286" i="16"/>
  <c r="Y288" i="16"/>
  <c r="Y527" i="2"/>
  <c r="Y524" i="2"/>
  <c r="Y525" i="2"/>
  <c r="Y523" i="2"/>
  <c r="Y526" i="2"/>
  <c r="AF535" i="2"/>
  <c r="AF536" i="2"/>
  <c r="AF537" i="2"/>
  <c r="AF534" i="2"/>
  <c r="AF538" i="2"/>
  <c r="AC50" i="3"/>
  <c r="AG533" i="2"/>
  <c r="AB48" i="11"/>
  <c r="AC48" i="11" s="1"/>
  <c r="AU833" i="2" l="1"/>
  <c r="AV833" i="2"/>
  <c r="AA624" i="2"/>
  <c r="AA643" i="2"/>
  <c r="AA639" i="2"/>
  <c r="AA635" i="2"/>
  <c r="AA607" i="2"/>
  <c r="AA646" i="2"/>
  <c r="AA618" i="2"/>
  <c r="AA606" i="2"/>
  <c r="AA619" i="2"/>
  <c r="AA615" i="2"/>
  <c r="AA611" i="2"/>
  <c r="AA626" i="2"/>
  <c r="AA642" i="2"/>
  <c r="AA641" i="2"/>
  <c r="AA608" i="2"/>
  <c r="AA612" i="2"/>
  <c r="AA638" i="2"/>
  <c r="AA634" i="2"/>
  <c r="AA630" i="2"/>
  <c r="AA640" i="2"/>
  <c r="AA647" i="2"/>
  <c r="AA623" i="2"/>
  <c r="AA620" i="2"/>
  <c r="AA632" i="2"/>
  <c r="AA614" i="2"/>
  <c r="AA610" i="2"/>
  <c r="AA616" i="2"/>
  <c r="AA628" i="2"/>
  <c r="AA622" i="2"/>
  <c r="AA636" i="2"/>
  <c r="AA637" i="2"/>
  <c r="AA633" i="2"/>
  <c r="AA629" i="2"/>
  <c r="AA625" i="2"/>
  <c r="AA621" i="2"/>
  <c r="AA645" i="2"/>
  <c r="AA644" i="2"/>
  <c r="AA613" i="2"/>
  <c r="AA609" i="2"/>
  <c r="AA605" i="2"/>
  <c r="AA631" i="2"/>
  <c r="AA617" i="2"/>
  <c r="AA627" i="2"/>
  <c r="X58" i="3"/>
  <c r="AB604" i="2"/>
  <c r="W40" i="11"/>
  <c r="Y63" i="3"/>
  <c r="AC678" i="2"/>
  <c r="X79" i="11"/>
  <c r="AA475" i="2"/>
  <c r="AA466" i="2"/>
  <c r="AA462" i="2"/>
  <c r="AA476" i="2"/>
  <c r="AA472" i="2"/>
  <c r="AA469" i="2"/>
  <c r="AA464" i="2"/>
  <c r="AA463" i="2"/>
  <c r="AA473" i="2"/>
  <c r="AA471" i="2"/>
  <c r="AA470" i="2"/>
  <c r="AA465" i="2"/>
  <c r="AA467" i="2"/>
  <c r="AA468" i="2"/>
  <c r="AA474" i="2"/>
  <c r="X49" i="3"/>
  <c r="AB528" i="2"/>
  <c r="W27" i="11"/>
  <c r="X74" i="3"/>
  <c r="AB796" i="2"/>
  <c r="AB797" i="2" s="1"/>
  <c r="W78" i="11"/>
  <c r="W57" i="3"/>
  <c r="V47" i="11"/>
  <c r="AA594" i="2"/>
  <c r="X44" i="3"/>
  <c r="AB461" i="2"/>
  <c r="W70" i="11"/>
  <c r="Z1030" i="2"/>
  <c r="Z1028" i="2"/>
  <c r="Z1029" i="2"/>
  <c r="AA532" i="2"/>
  <c r="AA529" i="2"/>
  <c r="AA531" i="2"/>
  <c r="AA530" i="2"/>
  <c r="W98" i="3"/>
  <c r="V75" i="11"/>
  <c r="AA1027" i="2"/>
  <c r="Z1053" i="2"/>
  <c r="Z1054" i="2"/>
  <c r="Z1051" i="2"/>
  <c r="Z1050" i="2"/>
  <c r="Z1052" i="2"/>
  <c r="Z1048" i="2"/>
  <c r="Z1047" i="2"/>
  <c r="Z1049" i="2"/>
  <c r="Z1046" i="2"/>
  <c r="Z744" i="2"/>
  <c r="Z750" i="2"/>
  <c r="Z757" i="2"/>
  <c r="Z756" i="2"/>
  <c r="Z748" i="2"/>
  <c r="Z754" i="2"/>
  <c r="Z743" i="2"/>
  <c r="Z745" i="2"/>
  <c r="Z749" i="2"/>
  <c r="Z752" i="2"/>
  <c r="Z747" i="2"/>
  <c r="Z751" i="2"/>
  <c r="Z742" i="2"/>
  <c r="Z753" i="2"/>
  <c r="Z755" i="2"/>
  <c r="Z746" i="2"/>
  <c r="Z741" i="2"/>
  <c r="Z827" i="2"/>
  <c r="Z830" i="2"/>
  <c r="Z828" i="2"/>
  <c r="Z823" i="2"/>
  <c r="Z824" i="2"/>
  <c r="Z829" i="2"/>
  <c r="Z822" i="2"/>
  <c r="Z831" i="2"/>
  <c r="Z826" i="2"/>
  <c r="Z825" i="2"/>
  <c r="AA740" i="2"/>
  <c r="V34" i="11"/>
  <c r="W68" i="3"/>
  <c r="W80" i="3"/>
  <c r="AA821" i="2"/>
  <c r="V53" i="11"/>
  <c r="Z923" i="2"/>
  <c r="Z926" i="2"/>
  <c r="Z924" i="2"/>
  <c r="Z927" i="2"/>
  <c r="Z925" i="2"/>
  <c r="Z921" i="2"/>
  <c r="Z928" i="2"/>
  <c r="Z920" i="2"/>
  <c r="Z922" i="2"/>
  <c r="AA670" i="2"/>
  <c r="AA671" i="2"/>
  <c r="AA672" i="2"/>
  <c r="AA674" i="2"/>
  <c r="AA675" i="2"/>
  <c r="AA676" i="2"/>
  <c r="AA673" i="2"/>
  <c r="AA677" i="2"/>
  <c r="AA669" i="2"/>
  <c r="W104" i="3"/>
  <c r="AA1045" i="2"/>
  <c r="V54" i="11"/>
  <c r="Z595" i="2"/>
  <c r="Z603" i="2"/>
  <c r="Z597" i="2"/>
  <c r="Z598" i="2"/>
  <c r="Z596" i="2"/>
  <c r="Z601" i="2"/>
  <c r="Z602" i="2"/>
  <c r="Z600" i="2"/>
  <c r="Z599" i="2"/>
  <c r="W86" i="3"/>
  <c r="AA919" i="2"/>
  <c r="V96" i="11"/>
  <c r="X62" i="3"/>
  <c r="AB668" i="2"/>
  <c r="W51" i="11"/>
  <c r="AG32" i="3"/>
  <c r="AK369" i="2"/>
  <c r="W73" i="3"/>
  <c r="V91" i="11"/>
  <c r="AA795" i="2"/>
  <c r="W67" i="3"/>
  <c r="V26" i="11"/>
  <c r="AA739" i="2"/>
  <c r="W61" i="3"/>
  <c r="AA666" i="2"/>
  <c r="AA667" i="2" s="1"/>
  <c r="V20" i="11"/>
  <c r="Z224" i="2"/>
  <c r="Z225" i="2"/>
  <c r="Z226" i="2"/>
  <c r="Z223" i="2"/>
  <c r="V21" i="11"/>
  <c r="W26" i="3"/>
  <c r="AA222" i="2"/>
  <c r="Z842" i="2"/>
  <c r="Z850" i="2"/>
  <c r="Z835" i="2"/>
  <c r="Z853" i="2"/>
  <c r="Z856" i="2"/>
  <c r="Z849" i="2"/>
  <c r="Z836" i="2"/>
  <c r="Z838" i="2"/>
  <c r="Z857" i="2"/>
  <c r="Z844" i="2"/>
  <c r="Z846" i="2"/>
  <c r="Z852" i="2"/>
  <c r="Z854" i="2"/>
  <c r="Z841" i="2"/>
  <c r="Z840" i="2"/>
  <c r="Z851" i="2"/>
  <c r="Z848" i="2"/>
  <c r="Z847" i="2"/>
  <c r="Z843" i="2"/>
  <c r="Z839" i="2"/>
  <c r="Z855" i="2"/>
  <c r="Z858" i="2"/>
  <c r="Z837" i="2"/>
  <c r="Z859" i="2"/>
  <c r="Z845" i="2"/>
  <c r="Z735" i="2"/>
  <c r="Z737" i="2"/>
  <c r="Z736" i="2"/>
  <c r="Z734" i="2"/>
  <c r="Z738" i="2"/>
  <c r="W83" i="3"/>
  <c r="AA834" i="2"/>
  <c r="V77" i="11"/>
  <c r="W66" i="3"/>
  <c r="AA733" i="2"/>
  <c r="V60" i="11"/>
  <c r="W77" i="3"/>
  <c r="AA810" i="2"/>
  <c r="V74" i="11"/>
  <c r="V31" i="11"/>
  <c r="W35" i="3"/>
  <c r="AA378" i="2"/>
  <c r="Z812" i="2"/>
  <c r="Z811" i="2"/>
  <c r="Z813" i="2"/>
  <c r="W52" i="3"/>
  <c r="AA557" i="2"/>
  <c r="V44" i="11"/>
  <c r="Z791" i="2"/>
  <c r="Z793" i="2"/>
  <c r="Z794" i="2"/>
  <c r="Z792" i="2"/>
  <c r="Z982" i="2"/>
  <c r="Z981" i="2"/>
  <c r="Z983" i="2"/>
  <c r="Z510" i="2"/>
  <c r="Z513" i="2"/>
  <c r="Z509" i="2"/>
  <c r="Z516" i="2"/>
  <c r="Z508" i="2"/>
  <c r="Z511" i="2"/>
  <c r="Z507" i="2"/>
  <c r="Z517" i="2"/>
  <c r="Z512" i="2"/>
  <c r="Z514" i="2"/>
  <c r="Z520" i="2"/>
  <c r="Z519" i="2"/>
  <c r="Z518" i="2"/>
  <c r="Z515" i="2"/>
  <c r="Z521" i="2"/>
  <c r="W72" i="3"/>
  <c r="V57" i="11"/>
  <c r="AA790" i="2"/>
  <c r="Z1019" i="2"/>
  <c r="Z1017" i="2"/>
  <c r="Z1020" i="2"/>
  <c r="Z1021" i="2"/>
  <c r="Z1018" i="2"/>
  <c r="Z815" i="2"/>
  <c r="Z816" i="2"/>
  <c r="Z818" i="2"/>
  <c r="Z817" i="2"/>
  <c r="W89" i="3"/>
  <c r="AA980" i="2"/>
  <c r="V58" i="11"/>
  <c r="W47" i="3"/>
  <c r="AA506" i="2"/>
  <c r="V59" i="11"/>
  <c r="W96" i="3"/>
  <c r="V95" i="11"/>
  <c r="AA1016" i="2"/>
  <c r="V67" i="11"/>
  <c r="W78" i="3"/>
  <c r="AA814" i="2"/>
  <c r="Z380" i="2"/>
  <c r="Z385" i="2"/>
  <c r="Z384" i="2"/>
  <c r="Z383" i="2"/>
  <c r="Z386" i="2"/>
  <c r="Z382" i="2"/>
  <c r="Z379" i="2"/>
  <c r="Z381" i="2"/>
  <c r="AB389" i="2"/>
  <c r="AB391" i="2"/>
  <c r="AB390" i="2"/>
  <c r="AB395" i="2"/>
  <c r="AB393" i="2"/>
  <c r="AB392" i="2"/>
  <c r="AB394" i="2"/>
  <c r="AB388" i="2"/>
  <c r="AB396" i="2"/>
  <c r="W95" i="3"/>
  <c r="V83" i="11"/>
  <c r="AA1006" i="2"/>
  <c r="AD69" i="3"/>
  <c r="AH758" i="2"/>
  <c r="Y36" i="3"/>
  <c r="AC387" i="2"/>
  <c r="X81" i="11"/>
  <c r="Z987" i="2"/>
  <c r="Z992" i="2"/>
  <c r="Z993" i="2"/>
  <c r="Z985" i="2"/>
  <c r="Z988" i="2"/>
  <c r="Z989" i="2"/>
  <c r="Z990" i="2"/>
  <c r="Z991" i="2"/>
  <c r="Z986" i="2"/>
  <c r="V32" i="11"/>
  <c r="AA482" i="2"/>
  <c r="W46" i="3"/>
  <c r="W90" i="3"/>
  <c r="AA984" i="2"/>
  <c r="V86" i="11"/>
  <c r="Z876" i="2"/>
  <c r="Z896" i="2"/>
  <c r="Z882" i="2"/>
  <c r="Z878" i="2"/>
  <c r="Z863" i="2"/>
  <c r="Z870" i="2"/>
  <c r="Z862" i="2"/>
  <c r="Z890" i="2"/>
  <c r="Z898" i="2"/>
  <c r="Z861" i="2"/>
  <c r="Z908" i="2"/>
  <c r="Z864" i="2"/>
  <c r="Z905" i="2"/>
  <c r="Z901" i="2"/>
  <c r="Z914" i="2"/>
  <c r="Z887" i="2"/>
  <c r="Z909" i="2"/>
  <c r="Z889" i="2"/>
  <c r="Z873" i="2"/>
  <c r="Z880" i="2"/>
  <c r="Z884" i="2"/>
  <c r="Z868" i="2"/>
  <c r="Z881" i="2"/>
  <c r="Z877" i="2"/>
  <c r="Z874" i="2"/>
  <c r="Z866" i="2"/>
  <c r="Z865" i="2"/>
  <c r="Z907" i="2"/>
  <c r="Z904" i="2"/>
  <c r="Z912" i="2"/>
  <c r="Z899" i="2"/>
  <c r="Z895" i="2"/>
  <c r="Z911" i="2"/>
  <c r="Z885" i="2"/>
  <c r="Z913" i="2"/>
  <c r="Z894" i="2"/>
  <c r="Z886" i="2"/>
  <c r="Z872" i="2"/>
  <c r="Z888" i="2"/>
  <c r="Z875" i="2"/>
  <c r="Z871" i="2"/>
  <c r="Z879" i="2"/>
  <c r="Z891" i="2"/>
  <c r="Z869" i="2"/>
  <c r="Z893" i="2"/>
  <c r="Z867" i="2"/>
  <c r="Z900" i="2"/>
  <c r="Z892" i="2"/>
  <c r="Z906" i="2"/>
  <c r="Z902" i="2"/>
  <c r="Z903" i="2"/>
  <c r="Z910" i="2"/>
  <c r="Z883" i="2"/>
  <c r="Z915" i="2"/>
  <c r="Z897" i="2"/>
  <c r="AB371" i="2"/>
  <c r="AB372" i="2"/>
  <c r="AB373" i="2"/>
  <c r="AD93" i="3"/>
  <c r="AH1003" i="2"/>
  <c r="W84" i="3"/>
  <c r="AA860" i="2"/>
  <c r="V41" i="11"/>
  <c r="Y33" i="3"/>
  <c r="AC370" i="2"/>
  <c r="X7" i="11"/>
  <c r="Z1008" i="2"/>
  <c r="Z1007" i="2"/>
  <c r="Z1015" i="2"/>
  <c r="Z1009" i="2"/>
  <c r="Z1010" i="2"/>
  <c r="Z1014" i="2"/>
  <c r="Z1012" i="2"/>
  <c r="Z1013" i="2"/>
  <c r="Z1011" i="2"/>
  <c r="W75" i="3"/>
  <c r="AA798" i="2"/>
  <c r="AA799" i="2" s="1"/>
  <c r="V97" i="11"/>
  <c r="Z499" i="2"/>
  <c r="Z500" i="2"/>
  <c r="Z501" i="2"/>
  <c r="Z498" i="2"/>
  <c r="Z487" i="2"/>
  <c r="Z491" i="2"/>
  <c r="Z503" i="2"/>
  <c r="Z504" i="2"/>
  <c r="Z505" i="2"/>
  <c r="Z483" i="2"/>
  <c r="Z484" i="2"/>
  <c r="Z485" i="2"/>
  <c r="Z486" i="2"/>
  <c r="Z488" i="2"/>
  <c r="Z502" i="2"/>
  <c r="Z492" i="2"/>
  <c r="Z489" i="2"/>
  <c r="Z490" i="2"/>
  <c r="Z493" i="2"/>
  <c r="Z495" i="2"/>
  <c r="Z496" i="2"/>
  <c r="Z497" i="2"/>
  <c r="Z494" i="2"/>
  <c r="W88" i="3"/>
  <c r="AA938" i="2"/>
  <c r="V35" i="11"/>
  <c r="Z1037" i="2"/>
  <c r="Z1036" i="2"/>
  <c r="V49" i="11"/>
  <c r="AA648" i="2"/>
  <c r="W59" i="3"/>
  <c r="Z931" i="2"/>
  <c r="Z934" i="2"/>
  <c r="Z937" i="2"/>
  <c r="Z930" i="2"/>
  <c r="Z933" i="2"/>
  <c r="Z936" i="2"/>
  <c r="Z932" i="2"/>
  <c r="Z935" i="2"/>
  <c r="W38" i="11"/>
  <c r="X37" i="3"/>
  <c r="AB397" i="2"/>
  <c r="Z414" i="2"/>
  <c r="Z413" i="2"/>
  <c r="Z415" i="2"/>
  <c r="X34" i="3"/>
  <c r="AB374" i="2"/>
  <c r="W25" i="11"/>
  <c r="AB584" i="2"/>
  <c r="AB581" i="2"/>
  <c r="AB579" i="2"/>
  <c r="AB588" i="2"/>
  <c r="AB585" i="2"/>
  <c r="AB582" i="2"/>
  <c r="AB583" i="2"/>
  <c r="AB568" i="2"/>
  <c r="AB565" i="2"/>
  <c r="AB589" i="2"/>
  <c r="AB586" i="2"/>
  <c r="AB587" i="2"/>
  <c r="AB572" i="2"/>
  <c r="AB569" i="2"/>
  <c r="AB566" i="2"/>
  <c r="AB567" i="2"/>
  <c r="AB576" i="2"/>
  <c r="AB573" i="2"/>
  <c r="AB570" i="2"/>
  <c r="AB571" i="2"/>
  <c r="AB580" i="2"/>
  <c r="AB577" i="2"/>
  <c r="AB574" i="2"/>
  <c r="AB575" i="2"/>
  <c r="AB578" i="2"/>
  <c r="V99" i="11"/>
  <c r="W54" i="3"/>
  <c r="AA562" i="2"/>
  <c r="AA563" i="2" s="1"/>
  <c r="W87" i="3"/>
  <c r="AA929" i="2"/>
  <c r="V52" i="11"/>
  <c r="Z417" i="2"/>
  <c r="Z419" i="2"/>
  <c r="Z418" i="2"/>
  <c r="W39" i="3"/>
  <c r="AA412" i="2"/>
  <c r="V64" i="11"/>
  <c r="Z435" i="2"/>
  <c r="Z438" i="2"/>
  <c r="Z446" i="2"/>
  <c r="Z454" i="2"/>
  <c r="Z440" i="2"/>
  <c r="Z448" i="2"/>
  <c r="Z456" i="2"/>
  <c r="Z441" i="2"/>
  <c r="Z449" i="2"/>
  <c r="Z442" i="2"/>
  <c r="Z450" i="2"/>
  <c r="Z436" i="2"/>
  <c r="Z437" i="2"/>
  <c r="Z444" i="2"/>
  <c r="Z445" i="2"/>
  <c r="Z452" i="2"/>
  <c r="Z453" i="2"/>
  <c r="Z451" i="2"/>
  <c r="Z447" i="2"/>
  <c r="Z439" i="2"/>
  <c r="Z455" i="2"/>
  <c r="Z443" i="2"/>
  <c r="Z801" i="2"/>
  <c r="Z808" i="2"/>
  <c r="Z804" i="2"/>
  <c r="Z802" i="2"/>
  <c r="Z806" i="2"/>
  <c r="Z805" i="2"/>
  <c r="Z803" i="2"/>
  <c r="Z807" i="2"/>
  <c r="Z809" i="2"/>
  <c r="W101" i="3"/>
  <c r="AA1035" i="2"/>
  <c r="V72" i="11"/>
  <c r="W27" i="3"/>
  <c r="AA227" i="2"/>
  <c r="V30" i="11"/>
  <c r="AA43" i="3"/>
  <c r="AE457" i="2"/>
  <c r="Z1024" i="2"/>
  <c r="Z1025" i="2"/>
  <c r="Z1026" i="2"/>
  <c r="Z1023" i="2"/>
  <c r="Z660" i="2"/>
  <c r="Z658" i="2"/>
  <c r="Z664" i="2"/>
  <c r="Z662" i="2"/>
  <c r="Z661" i="2"/>
  <c r="Z655" i="2"/>
  <c r="Z657" i="2"/>
  <c r="Z659" i="2"/>
  <c r="Z663" i="2"/>
  <c r="Z665" i="2"/>
  <c r="Z656" i="2"/>
  <c r="Z654" i="2"/>
  <c r="W42" i="3"/>
  <c r="AA434" i="2"/>
  <c r="V63" i="11"/>
  <c r="Z774" i="2"/>
  <c r="Z773" i="2"/>
  <c r="Z781" i="2"/>
  <c r="Z789" i="2"/>
  <c r="Z775" i="2"/>
  <c r="Z783" i="2"/>
  <c r="Z776" i="2"/>
  <c r="Z784" i="2"/>
  <c r="Z777" i="2"/>
  <c r="Z785" i="2"/>
  <c r="Z779" i="2"/>
  <c r="Z780" i="2"/>
  <c r="Z787" i="2"/>
  <c r="Z788" i="2"/>
  <c r="Z772" i="2"/>
  <c r="Z786" i="2"/>
  <c r="Z778" i="2"/>
  <c r="Z782" i="2"/>
  <c r="AC564" i="2"/>
  <c r="Y55" i="3"/>
  <c r="X76" i="11"/>
  <c r="W76" i="3"/>
  <c r="AA800" i="2"/>
  <c r="V85" i="11"/>
  <c r="Z229" i="2"/>
  <c r="Z236" i="2"/>
  <c r="Z238" i="2"/>
  <c r="Z237" i="2"/>
  <c r="Z228" i="2"/>
  <c r="Z231" i="2"/>
  <c r="Z233" i="2"/>
  <c r="Z232" i="2"/>
  <c r="Z239" i="2"/>
  <c r="Z230" i="2"/>
  <c r="Z240" i="2"/>
  <c r="Z241" i="2"/>
  <c r="Z234" i="2"/>
  <c r="Z235" i="2"/>
  <c r="AD459" i="2"/>
  <c r="AD460" i="2"/>
  <c r="AD458" i="2"/>
  <c r="W97" i="3"/>
  <c r="AA1022" i="2"/>
  <c r="V68" i="11"/>
  <c r="V43" i="11"/>
  <c r="W40" i="3"/>
  <c r="AA416" i="2"/>
  <c r="Z421" i="2"/>
  <c r="Z425" i="2"/>
  <c r="Z422" i="2"/>
  <c r="Z429" i="2"/>
  <c r="Z427" i="2"/>
  <c r="Z424" i="2"/>
  <c r="Z433" i="2"/>
  <c r="Z431" i="2"/>
  <c r="Z432" i="2"/>
  <c r="Z426" i="2"/>
  <c r="Z430" i="2"/>
  <c r="Z423" i="2"/>
  <c r="Z428" i="2"/>
  <c r="Z760" i="2"/>
  <c r="Z763" i="2"/>
  <c r="Z767" i="2"/>
  <c r="Z768" i="2"/>
  <c r="Z770" i="2"/>
  <c r="Z764" i="2"/>
  <c r="Z765" i="2"/>
  <c r="Z766" i="2"/>
  <c r="Z761" i="2"/>
  <c r="Z769" i="2"/>
  <c r="Z762" i="2"/>
  <c r="Z480" i="2"/>
  <c r="Z481" i="2"/>
  <c r="Z478" i="2"/>
  <c r="Z479" i="2"/>
  <c r="W48" i="3"/>
  <c r="AA522" i="2"/>
  <c r="V73" i="11"/>
  <c r="W71" i="3"/>
  <c r="AA771" i="2"/>
  <c r="V33" i="11"/>
  <c r="Z542" i="2"/>
  <c r="Z548" i="2"/>
  <c r="Z554" i="2"/>
  <c r="Z543" i="2"/>
  <c r="Z549" i="2"/>
  <c r="Z555" i="2"/>
  <c r="Z544" i="2"/>
  <c r="Z550" i="2"/>
  <c r="Z556" i="2"/>
  <c r="Z545" i="2"/>
  <c r="Z551" i="2"/>
  <c r="Z547" i="2"/>
  <c r="Z552" i="2"/>
  <c r="Z553" i="2"/>
  <c r="Z540" i="2"/>
  <c r="Z546" i="2"/>
  <c r="Z541" i="2"/>
  <c r="AB917" i="2"/>
  <c r="AB918" i="2"/>
  <c r="Z1000" i="2"/>
  <c r="Z999" i="2"/>
  <c r="Z1001" i="2"/>
  <c r="Z1002" i="2"/>
  <c r="Z1039" i="2"/>
  <c r="Z1040" i="2"/>
  <c r="Z1041" i="2"/>
  <c r="Z649" i="2"/>
  <c r="Z650" i="2"/>
  <c r="Z651" i="2"/>
  <c r="Z652" i="2"/>
  <c r="AA679" i="2"/>
  <c r="W64" i="3"/>
  <c r="V50" i="11"/>
  <c r="AA401" i="2"/>
  <c r="AA399" i="2"/>
  <c r="AA402" i="2"/>
  <c r="AA403" i="2"/>
  <c r="AA405" i="2"/>
  <c r="AA400" i="2"/>
  <c r="AA404" i="2"/>
  <c r="AA398" i="2"/>
  <c r="Z360" i="2"/>
  <c r="Z365" i="2"/>
  <c r="Z356" i="2"/>
  <c r="Z359" i="2"/>
  <c r="Z362" i="2"/>
  <c r="Z358" i="2"/>
  <c r="Z361" i="2"/>
  <c r="Z364" i="2"/>
  <c r="Z366" i="2"/>
  <c r="Z357" i="2"/>
  <c r="Z363" i="2"/>
  <c r="Z368" i="2"/>
  <c r="Z367" i="2"/>
  <c r="AA420" i="2"/>
  <c r="W41" i="3"/>
  <c r="V45" i="11"/>
  <c r="V56" i="11"/>
  <c r="W60" i="3"/>
  <c r="AA653" i="2"/>
  <c r="W70" i="3"/>
  <c r="AA759" i="2"/>
  <c r="V29" i="11"/>
  <c r="AA477" i="2"/>
  <c r="W45" i="3"/>
  <c r="V62" i="11"/>
  <c r="AB219" i="2"/>
  <c r="AB220" i="2"/>
  <c r="AB221" i="2"/>
  <c r="W51" i="3"/>
  <c r="AA539" i="2"/>
  <c r="V55" i="11"/>
  <c r="Z942" i="2"/>
  <c r="Z954" i="2"/>
  <c r="Z970" i="2"/>
  <c r="Z978" i="2"/>
  <c r="Z974" i="2"/>
  <c r="Z947" i="2"/>
  <c r="Z971" i="2"/>
  <c r="Z952" i="2"/>
  <c r="Z976" i="2"/>
  <c r="Z961" i="2"/>
  <c r="Z966" i="2"/>
  <c r="Z962" i="2"/>
  <c r="Z958" i="2"/>
  <c r="Z951" i="2"/>
  <c r="Z975" i="2"/>
  <c r="Z956" i="2"/>
  <c r="Z941" i="2"/>
  <c r="Z965" i="2"/>
  <c r="Z950" i="2"/>
  <c r="Z959" i="2"/>
  <c r="Z940" i="2"/>
  <c r="Z964" i="2"/>
  <c r="Z949" i="2"/>
  <c r="Z973" i="2"/>
  <c r="Z946" i="2"/>
  <c r="Z967" i="2"/>
  <c r="Z972" i="2"/>
  <c r="Z939" i="2"/>
  <c r="Z944" i="2"/>
  <c r="Z953" i="2"/>
  <c r="Z943" i="2"/>
  <c r="Z948" i="2"/>
  <c r="Z957" i="2"/>
  <c r="Z979" i="2"/>
  <c r="Z960" i="2"/>
  <c r="Z945" i="2"/>
  <c r="Z955" i="2"/>
  <c r="Z969" i="2"/>
  <c r="Z963" i="2"/>
  <c r="Z977" i="2"/>
  <c r="Z968" i="2"/>
  <c r="Y85" i="3"/>
  <c r="AC916" i="2"/>
  <c r="X69" i="11"/>
  <c r="W92" i="3"/>
  <c r="AA998" i="2"/>
  <c r="V84" i="11"/>
  <c r="W102" i="3"/>
  <c r="AA1038" i="2"/>
  <c r="V94" i="11"/>
  <c r="Z680" i="2"/>
  <c r="Z684" i="2"/>
  <c r="Z682" i="2"/>
  <c r="Z681" i="2"/>
  <c r="Z683" i="2"/>
  <c r="AA355" i="2"/>
  <c r="V39" i="11"/>
  <c r="W31" i="3"/>
  <c r="W79" i="3"/>
  <c r="AA819" i="2"/>
  <c r="AA820" i="2" s="1"/>
  <c r="V71" i="11"/>
  <c r="Z523" i="2"/>
  <c r="Z525" i="2"/>
  <c r="Z526" i="2"/>
  <c r="Z527" i="2"/>
  <c r="Z524" i="2"/>
  <c r="AA376" i="2"/>
  <c r="AA375" i="2"/>
  <c r="AA377" i="2"/>
  <c r="X19" i="11"/>
  <c r="Y25" i="3"/>
  <c r="AC218" i="2"/>
  <c r="AG537" i="2"/>
  <c r="AG534" i="2"/>
  <c r="AG538" i="2"/>
  <c r="AG535" i="2"/>
  <c r="AG536" i="2"/>
  <c r="AD50" i="3"/>
  <c r="AH533" i="2"/>
  <c r="Z63" i="3" l="1"/>
  <c r="Y79" i="11"/>
  <c r="AD678" i="2"/>
  <c r="AB606" i="2"/>
  <c r="AB640" i="2"/>
  <c r="AB647" i="2"/>
  <c r="AB643" i="2"/>
  <c r="AB609" i="2"/>
  <c r="AB605" i="2"/>
  <c r="AB626" i="2"/>
  <c r="AB630" i="2"/>
  <c r="AB628" i="2"/>
  <c r="AB612" i="2"/>
  <c r="AB623" i="2"/>
  <c r="AB619" i="2"/>
  <c r="AB639" i="2"/>
  <c r="AB635" i="2"/>
  <c r="AB645" i="2"/>
  <c r="AB632" i="2"/>
  <c r="AB624" i="2"/>
  <c r="AB646" i="2"/>
  <c r="AB642" i="2"/>
  <c r="AB615" i="2"/>
  <c r="AB611" i="2"/>
  <c r="AB627" i="2"/>
  <c r="AB636" i="2"/>
  <c r="AB644" i="2"/>
  <c r="AB622" i="2"/>
  <c r="AB618" i="2"/>
  <c r="AB638" i="2"/>
  <c r="AB634" i="2"/>
  <c r="AB625" i="2"/>
  <c r="AB608" i="2"/>
  <c r="AB641" i="2"/>
  <c r="AB637" i="2"/>
  <c r="AB620" i="2"/>
  <c r="AB614" i="2"/>
  <c r="AB610" i="2"/>
  <c r="AB607" i="2"/>
  <c r="AB616" i="2"/>
  <c r="AB617" i="2"/>
  <c r="AB613" i="2"/>
  <c r="AB633" i="2"/>
  <c r="AB629" i="2"/>
  <c r="AB631" i="2"/>
  <c r="AB621" i="2"/>
  <c r="X40" i="11"/>
  <c r="Y58" i="3"/>
  <c r="AC604" i="2"/>
  <c r="AB674" i="2"/>
  <c r="AB673" i="2"/>
  <c r="AB671" i="2"/>
  <c r="AB677" i="2"/>
  <c r="AB676" i="2"/>
  <c r="AB670" i="2"/>
  <c r="AB669" i="2"/>
  <c r="AB675" i="2"/>
  <c r="AB672" i="2"/>
  <c r="AA829" i="2"/>
  <c r="AA830" i="2"/>
  <c r="AA824" i="2"/>
  <c r="AA826" i="2"/>
  <c r="AA827" i="2"/>
  <c r="AA831" i="2"/>
  <c r="AA822" i="2"/>
  <c r="AA823" i="2"/>
  <c r="AA825" i="2"/>
  <c r="AA828" i="2"/>
  <c r="AA598" i="2"/>
  <c r="AA596" i="2"/>
  <c r="AA599" i="2"/>
  <c r="AA595" i="2"/>
  <c r="AA597" i="2"/>
  <c r="AA600" i="2"/>
  <c r="AA601" i="2"/>
  <c r="AA602" i="2"/>
  <c r="AA603" i="2"/>
  <c r="AC668" i="2"/>
  <c r="X51" i="11"/>
  <c r="Y62" i="3"/>
  <c r="X80" i="3"/>
  <c r="AB821" i="2"/>
  <c r="W53" i="11"/>
  <c r="X98" i="3"/>
  <c r="AB1027" i="2"/>
  <c r="W75" i="11"/>
  <c r="AB529" i="2"/>
  <c r="AB532" i="2"/>
  <c r="AB530" i="2"/>
  <c r="AB531" i="2"/>
  <c r="X68" i="3"/>
  <c r="AB740" i="2"/>
  <c r="W34" i="11"/>
  <c r="X57" i="3"/>
  <c r="AB594" i="2"/>
  <c r="W47" i="11"/>
  <c r="Y49" i="3"/>
  <c r="AC528" i="2"/>
  <c r="X27" i="11"/>
  <c r="AA928" i="2"/>
  <c r="AA922" i="2"/>
  <c r="AA925" i="2"/>
  <c r="AA927" i="2"/>
  <c r="AA924" i="2"/>
  <c r="AA926" i="2"/>
  <c r="AA920" i="2"/>
  <c r="AA923" i="2"/>
  <c r="AA921" i="2"/>
  <c r="AA1051" i="2"/>
  <c r="AA1053" i="2"/>
  <c r="AA1050" i="2"/>
  <c r="AA1048" i="2"/>
  <c r="AA1046" i="2"/>
  <c r="AA1047" i="2"/>
  <c r="AA1052" i="2"/>
  <c r="AA1049" i="2"/>
  <c r="AA1054" i="2"/>
  <c r="X86" i="3"/>
  <c r="AB919" i="2"/>
  <c r="W96" i="11"/>
  <c r="X104" i="3"/>
  <c r="W54" i="11"/>
  <c r="AB1045" i="2"/>
  <c r="AA757" i="2"/>
  <c r="AA748" i="2"/>
  <c r="AA750" i="2"/>
  <c r="AA742" i="2"/>
  <c r="AA752" i="2"/>
  <c r="AA741" i="2"/>
  <c r="AA756" i="2"/>
  <c r="AA743" i="2"/>
  <c r="AA749" i="2"/>
  <c r="AA754" i="2"/>
  <c r="AA747" i="2"/>
  <c r="AA753" i="2"/>
  <c r="AA751" i="2"/>
  <c r="AA755" i="2"/>
  <c r="AA746" i="2"/>
  <c r="AA745" i="2"/>
  <c r="AA744" i="2"/>
  <c r="AB462" i="2"/>
  <c r="AB476" i="2"/>
  <c r="AB464" i="2"/>
  <c r="AB468" i="2"/>
  <c r="AB466" i="2"/>
  <c r="AB471" i="2"/>
  <c r="AB473" i="2"/>
  <c r="AB463" i="2"/>
  <c r="AB467" i="2"/>
  <c r="AB469" i="2"/>
  <c r="AB474" i="2"/>
  <c r="AB465" i="2"/>
  <c r="AB472" i="2"/>
  <c r="AB470" i="2"/>
  <c r="AB475" i="2"/>
  <c r="AA1030" i="2"/>
  <c r="AA1029" i="2"/>
  <c r="AA1028" i="2"/>
  <c r="Y44" i="3"/>
  <c r="AC461" i="2"/>
  <c r="X70" i="11"/>
  <c r="Y74" i="3"/>
  <c r="X78" i="11"/>
  <c r="AC796" i="2"/>
  <c r="AC797" i="2" s="1"/>
  <c r="AH32" i="3"/>
  <c r="AL369" i="2"/>
  <c r="AA225" i="2"/>
  <c r="AA226" i="2"/>
  <c r="AA223" i="2"/>
  <c r="AA224" i="2"/>
  <c r="AB739" i="2"/>
  <c r="W26" i="11"/>
  <c r="X67" i="3"/>
  <c r="AB222" i="2"/>
  <c r="W21" i="11"/>
  <c r="X26" i="3"/>
  <c r="X61" i="3"/>
  <c r="AB666" i="2"/>
  <c r="AB667" i="2" s="1"/>
  <c r="W20" i="11"/>
  <c r="X73" i="3"/>
  <c r="W91" i="11"/>
  <c r="AB795" i="2"/>
  <c r="AA982" i="2"/>
  <c r="AA981" i="2"/>
  <c r="AA983" i="2"/>
  <c r="AA382" i="2"/>
  <c r="AA386" i="2"/>
  <c r="AA383" i="2"/>
  <c r="AA384" i="2"/>
  <c r="AA380" i="2"/>
  <c r="AA381" i="2"/>
  <c r="AA379" i="2"/>
  <c r="AA385" i="2"/>
  <c r="X96" i="3"/>
  <c r="AB1016" i="2"/>
  <c r="W95" i="11"/>
  <c r="X89" i="3"/>
  <c r="AB980" i="2"/>
  <c r="W58" i="11"/>
  <c r="AB378" i="2"/>
  <c r="W31" i="11"/>
  <c r="X35" i="3"/>
  <c r="AA734" i="2"/>
  <c r="AA736" i="2"/>
  <c r="AA738" i="2"/>
  <c r="AA735" i="2"/>
  <c r="AA737" i="2"/>
  <c r="AA816" i="2"/>
  <c r="AA815" i="2"/>
  <c r="AA818" i="2"/>
  <c r="AA817" i="2"/>
  <c r="AA791" i="2"/>
  <c r="AA793" i="2"/>
  <c r="AA792" i="2"/>
  <c r="AA794" i="2"/>
  <c r="X52" i="3"/>
  <c r="AB557" i="2"/>
  <c r="W44" i="11"/>
  <c r="X66" i="3"/>
  <c r="AB733" i="2"/>
  <c r="W60" i="11"/>
  <c r="AB814" i="2"/>
  <c r="W67" i="11"/>
  <c r="X78" i="3"/>
  <c r="AA516" i="2"/>
  <c r="AA512" i="2"/>
  <c r="AA507" i="2"/>
  <c r="AA515" i="2"/>
  <c r="AA511" i="2"/>
  <c r="AA510" i="2"/>
  <c r="AA513" i="2"/>
  <c r="AA521" i="2"/>
  <c r="AA514" i="2"/>
  <c r="AA520" i="2"/>
  <c r="AA508" i="2"/>
  <c r="AA518" i="2"/>
  <c r="AA519" i="2"/>
  <c r="AA517" i="2"/>
  <c r="AA509" i="2"/>
  <c r="AB506" i="2"/>
  <c r="W59" i="11"/>
  <c r="X47" i="3"/>
  <c r="X72" i="3"/>
  <c r="AB790" i="2"/>
  <c r="W57" i="11"/>
  <c r="AA812" i="2"/>
  <c r="AA811" i="2"/>
  <c r="AA813" i="2"/>
  <c r="AA846" i="2"/>
  <c r="AA854" i="2"/>
  <c r="AA836" i="2"/>
  <c r="AA858" i="2"/>
  <c r="AA842" i="2"/>
  <c r="AA859" i="2"/>
  <c r="AA835" i="2"/>
  <c r="AA849" i="2"/>
  <c r="AA850" i="2"/>
  <c r="AA855" i="2"/>
  <c r="AA845" i="2"/>
  <c r="AA838" i="2"/>
  <c r="AA851" i="2"/>
  <c r="AA841" i="2"/>
  <c r="AA852" i="2"/>
  <c r="AA847" i="2"/>
  <c r="AA837" i="2"/>
  <c r="AA848" i="2"/>
  <c r="AA856" i="2"/>
  <c r="AA843" i="2"/>
  <c r="AA844" i="2"/>
  <c r="AA853" i="2"/>
  <c r="AA839" i="2"/>
  <c r="AA857" i="2"/>
  <c r="AA840" i="2"/>
  <c r="AA1017" i="2"/>
  <c r="AA1020" i="2"/>
  <c r="AA1019" i="2"/>
  <c r="AA1021" i="2"/>
  <c r="AA1018" i="2"/>
  <c r="X77" i="3"/>
  <c r="AB810" i="2"/>
  <c r="W74" i="11"/>
  <c r="X83" i="3"/>
  <c r="AB834" i="2"/>
  <c r="W77" i="11"/>
  <c r="AC371" i="2"/>
  <c r="AC372" i="2"/>
  <c r="AC373" i="2"/>
  <c r="AE93" i="3"/>
  <c r="AI1003" i="2"/>
  <c r="Y7" i="11"/>
  <c r="R5" i="10" s="1"/>
  <c r="Z33" i="3"/>
  <c r="AD370" i="2"/>
  <c r="X46" i="3"/>
  <c r="AB482" i="2"/>
  <c r="W32" i="11"/>
  <c r="AE69" i="3"/>
  <c r="AI758" i="2"/>
  <c r="AA985" i="2"/>
  <c r="AA992" i="2"/>
  <c r="AA987" i="2"/>
  <c r="AA988" i="2"/>
  <c r="AA991" i="2"/>
  <c r="AA993" i="2"/>
  <c r="AA989" i="2"/>
  <c r="AA990" i="2"/>
  <c r="AA986" i="2"/>
  <c r="AA484" i="2"/>
  <c r="AA487" i="2"/>
  <c r="AA488" i="2"/>
  <c r="AA489" i="2"/>
  <c r="AA498" i="2"/>
  <c r="AA491" i="2"/>
  <c r="AA492" i="2"/>
  <c r="AA493" i="2"/>
  <c r="AA486" i="2"/>
  <c r="AA495" i="2"/>
  <c r="AA496" i="2"/>
  <c r="AA497" i="2"/>
  <c r="AA502" i="2"/>
  <c r="AA499" i="2"/>
  <c r="AA500" i="2"/>
  <c r="AA501" i="2"/>
  <c r="AA490" i="2"/>
  <c r="AA503" i="2"/>
  <c r="AA504" i="2"/>
  <c r="AA505" i="2"/>
  <c r="AA483" i="2"/>
  <c r="AA485" i="2"/>
  <c r="AA494" i="2"/>
  <c r="AA1013" i="2"/>
  <c r="AA1015" i="2"/>
  <c r="AA1010" i="2"/>
  <c r="AA1011" i="2"/>
  <c r="AA1008" i="2"/>
  <c r="AA1007" i="2"/>
  <c r="AA1012" i="2"/>
  <c r="AA1014" i="2"/>
  <c r="AA1009" i="2"/>
  <c r="AA904" i="2"/>
  <c r="AA864" i="2"/>
  <c r="AA867" i="2"/>
  <c r="AA887" i="2"/>
  <c r="AA895" i="2"/>
  <c r="AA875" i="2"/>
  <c r="AA899" i="2"/>
  <c r="AA885" i="2"/>
  <c r="AA889" i="2"/>
  <c r="AA880" i="2"/>
  <c r="AA868" i="2"/>
  <c r="AA898" i="2"/>
  <c r="AA863" i="2"/>
  <c r="AA879" i="2"/>
  <c r="AA886" i="2"/>
  <c r="AA910" i="2"/>
  <c r="AA882" i="2"/>
  <c r="AA869" i="2"/>
  <c r="AA861" i="2"/>
  <c r="AA908" i="2"/>
  <c r="AA892" i="2"/>
  <c r="AA874" i="2"/>
  <c r="AA894" i="2"/>
  <c r="AA890" i="2"/>
  <c r="AA903" i="2"/>
  <c r="AA862" i="2"/>
  <c r="AA881" i="2"/>
  <c r="AA906" i="2"/>
  <c r="AA872" i="2"/>
  <c r="AA884" i="2"/>
  <c r="AA900" i="2"/>
  <c r="AA901" i="2"/>
  <c r="AA870" i="2"/>
  <c r="AA905" i="2"/>
  <c r="AA914" i="2"/>
  <c r="AA893" i="2"/>
  <c r="AA878" i="2"/>
  <c r="AA896" i="2"/>
  <c r="AA912" i="2"/>
  <c r="AA915" i="2"/>
  <c r="AA877" i="2"/>
  <c r="AA897" i="2"/>
  <c r="AA865" i="2"/>
  <c r="AA866" i="2"/>
  <c r="AA871" i="2"/>
  <c r="AA883" i="2"/>
  <c r="AA876" i="2"/>
  <c r="AA888" i="2"/>
  <c r="AA891" i="2"/>
  <c r="AA911" i="2"/>
  <c r="AA873" i="2"/>
  <c r="AA907" i="2"/>
  <c r="AA909" i="2"/>
  <c r="AA902" i="2"/>
  <c r="AA913" i="2"/>
  <c r="X90" i="3"/>
  <c r="AB984" i="2"/>
  <c r="W86" i="11"/>
  <c r="Z36" i="3"/>
  <c r="Y81" i="11"/>
  <c r="AD387" i="2"/>
  <c r="X75" i="3"/>
  <c r="AB798" i="2"/>
  <c r="AB799" i="2" s="1"/>
  <c r="W97" i="11"/>
  <c r="AB860" i="2"/>
  <c r="W41" i="11"/>
  <c r="X84" i="3"/>
  <c r="AC388" i="2"/>
  <c r="AC392" i="2"/>
  <c r="AC396" i="2"/>
  <c r="AC391" i="2"/>
  <c r="AC389" i="2"/>
  <c r="AC390" i="2"/>
  <c r="AC394" i="2"/>
  <c r="AC395" i="2"/>
  <c r="AC393" i="2"/>
  <c r="X95" i="3"/>
  <c r="W83" i="11"/>
  <c r="AB1006" i="2"/>
  <c r="AC219" i="2"/>
  <c r="AC221" i="2"/>
  <c r="AC220" i="2"/>
  <c r="AA368" i="2"/>
  <c r="AA359" i="2"/>
  <c r="AA361" i="2"/>
  <c r="AA357" i="2"/>
  <c r="AA365" i="2"/>
  <c r="AA360" i="2"/>
  <c r="AA362" i="2"/>
  <c r="AA356" i="2"/>
  <c r="AA367" i="2"/>
  <c r="AA366" i="2"/>
  <c r="AA364" i="2"/>
  <c r="AA363" i="2"/>
  <c r="AA358" i="2"/>
  <c r="X45" i="3"/>
  <c r="AB477" i="2"/>
  <c r="W62" i="11"/>
  <c r="AB653" i="2"/>
  <c r="W56" i="11"/>
  <c r="X60" i="3"/>
  <c r="AA774" i="2"/>
  <c r="AA781" i="2"/>
  <c r="AA789" i="2"/>
  <c r="AA782" i="2"/>
  <c r="AA773" i="2"/>
  <c r="AA783" i="2"/>
  <c r="AA775" i="2"/>
  <c r="AA785" i="2"/>
  <c r="AA786" i="2"/>
  <c r="AA787" i="2"/>
  <c r="AA777" i="2"/>
  <c r="AA779" i="2"/>
  <c r="AA780" i="2"/>
  <c r="AA776" i="2"/>
  <c r="AA772" i="2"/>
  <c r="AA784" i="2"/>
  <c r="AA788" i="2"/>
  <c r="AA778" i="2"/>
  <c r="AD564" i="2"/>
  <c r="Y76" i="11"/>
  <c r="Z55" i="3"/>
  <c r="AA229" i="2"/>
  <c r="AA232" i="2"/>
  <c r="AA233" i="2"/>
  <c r="AA240" i="2"/>
  <c r="AA235" i="2"/>
  <c r="AA237" i="2"/>
  <c r="AA234" i="2"/>
  <c r="AA231" i="2"/>
  <c r="AA241" i="2"/>
  <c r="AA228" i="2"/>
  <c r="AA236" i="2"/>
  <c r="AA230" i="2"/>
  <c r="AA239" i="2"/>
  <c r="AA238" i="2"/>
  <c r="AA930" i="2"/>
  <c r="AA933" i="2"/>
  <c r="AA937" i="2"/>
  <c r="AA931" i="2"/>
  <c r="AA934" i="2"/>
  <c r="AA936" i="2"/>
  <c r="AA935" i="2"/>
  <c r="AA932" i="2"/>
  <c r="Y34" i="3"/>
  <c r="AC374" i="2"/>
  <c r="X25" i="11"/>
  <c r="AD218" i="2"/>
  <c r="Y19" i="11"/>
  <c r="Z25" i="3"/>
  <c r="AA1039" i="2"/>
  <c r="AA1040" i="2"/>
  <c r="AA1041" i="2"/>
  <c r="AC917" i="2"/>
  <c r="AC918" i="2"/>
  <c r="AA479" i="2"/>
  <c r="AA480" i="2"/>
  <c r="AA481" i="2"/>
  <c r="AA478" i="2"/>
  <c r="X71" i="3"/>
  <c r="AB771" i="2"/>
  <c r="W33" i="11"/>
  <c r="AA1025" i="2"/>
  <c r="AA1026" i="2"/>
  <c r="AA1023" i="2"/>
  <c r="AA1024" i="2"/>
  <c r="AC581" i="2"/>
  <c r="AC565" i="2"/>
  <c r="AC586" i="2"/>
  <c r="AC587" i="2"/>
  <c r="AC588" i="2"/>
  <c r="AC585" i="2"/>
  <c r="AC566" i="2"/>
  <c r="AC568" i="2"/>
  <c r="AC570" i="2"/>
  <c r="AC571" i="2"/>
  <c r="AC572" i="2"/>
  <c r="AC569" i="2"/>
  <c r="AC574" i="2"/>
  <c r="AC576" i="2"/>
  <c r="AC573" i="2"/>
  <c r="AC575" i="2"/>
  <c r="AC578" i="2"/>
  <c r="AC579" i="2"/>
  <c r="AC580" i="2"/>
  <c r="AC577" i="2"/>
  <c r="AC582" i="2"/>
  <c r="AC583" i="2"/>
  <c r="AC584" i="2"/>
  <c r="AC567" i="2"/>
  <c r="AC589" i="2"/>
  <c r="AE458" i="2"/>
  <c r="AE459" i="2"/>
  <c r="AE460" i="2"/>
  <c r="W30" i="11"/>
  <c r="X27" i="3"/>
  <c r="AB227" i="2"/>
  <c r="X87" i="3"/>
  <c r="AB929" i="2"/>
  <c r="W52" i="11"/>
  <c r="X54" i="3"/>
  <c r="AB562" i="2"/>
  <c r="AB563" i="2" s="1"/>
  <c r="W99" i="11"/>
  <c r="X102" i="3"/>
  <c r="AB1038" i="2"/>
  <c r="W94" i="11"/>
  <c r="Z85" i="3"/>
  <c r="AD916" i="2"/>
  <c r="Y69" i="11"/>
  <c r="X97" i="3"/>
  <c r="AB1022" i="2"/>
  <c r="W68" i="11"/>
  <c r="AB43" i="3"/>
  <c r="AF457" i="2"/>
  <c r="AB402" i="2"/>
  <c r="AB399" i="2"/>
  <c r="AB404" i="2"/>
  <c r="AB405" i="2"/>
  <c r="AB400" i="2"/>
  <c r="AB398" i="2"/>
  <c r="AB401" i="2"/>
  <c r="AB403" i="2"/>
  <c r="X79" i="3"/>
  <c r="AB819" i="2"/>
  <c r="AB820" i="2" s="1"/>
  <c r="W71" i="11"/>
  <c r="AA540" i="2"/>
  <c r="AA551" i="2"/>
  <c r="AA555" i="2"/>
  <c r="AA543" i="2"/>
  <c r="AA547" i="2"/>
  <c r="AA546" i="2"/>
  <c r="AA545" i="2"/>
  <c r="AA544" i="2"/>
  <c r="AA554" i="2"/>
  <c r="AA556" i="2"/>
  <c r="AA542" i="2"/>
  <c r="AA553" i="2"/>
  <c r="AA548" i="2"/>
  <c r="AA549" i="2"/>
  <c r="AA541" i="2"/>
  <c r="AA550" i="2"/>
  <c r="AA552" i="2"/>
  <c r="AA760" i="2"/>
  <c r="AA763" i="2"/>
  <c r="AA767" i="2"/>
  <c r="AA762" i="2"/>
  <c r="AA769" i="2"/>
  <c r="AA765" i="2"/>
  <c r="AA770" i="2"/>
  <c r="AA766" i="2"/>
  <c r="AA761" i="2"/>
  <c r="AA768" i="2"/>
  <c r="AA764" i="2"/>
  <c r="W45" i="11"/>
  <c r="X41" i="3"/>
  <c r="AB420" i="2"/>
  <c r="X64" i="3"/>
  <c r="AB679" i="2"/>
  <c r="W50" i="11"/>
  <c r="AA523" i="2"/>
  <c r="AA527" i="2"/>
  <c r="AA524" i="2"/>
  <c r="AA525" i="2"/>
  <c r="AA526" i="2"/>
  <c r="AA419" i="2"/>
  <c r="AA417" i="2"/>
  <c r="AA418" i="2"/>
  <c r="AA803" i="2"/>
  <c r="AA802" i="2"/>
  <c r="AA804" i="2"/>
  <c r="AA806" i="2"/>
  <c r="AA808" i="2"/>
  <c r="AA809" i="2"/>
  <c r="AA805" i="2"/>
  <c r="AA801" i="2"/>
  <c r="AA807" i="2"/>
  <c r="AA438" i="2"/>
  <c r="AA442" i="2"/>
  <c r="AA450" i="2"/>
  <c r="AA440" i="2"/>
  <c r="AA441" i="2"/>
  <c r="AA443" i="2"/>
  <c r="AA454" i="2"/>
  <c r="AA444" i="2"/>
  <c r="AA445" i="2"/>
  <c r="AA447" i="2"/>
  <c r="AA452" i="2"/>
  <c r="AA453" i="2"/>
  <c r="AA455" i="2"/>
  <c r="AA456" i="2"/>
  <c r="AA435" i="2"/>
  <c r="AA439" i="2"/>
  <c r="AA436" i="2"/>
  <c r="AA451" i="2"/>
  <c r="AA446" i="2"/>
  <c r="AA448" i="2"/>
  <c r="AA437" i="2"/>
  <c r="AA449" i="2"/>
  <c r="AA1036" i="2"/>
  <c r="AA1037" i="2"/>
  <c r="AA414" i="2"/>
  <c r="AA413" i="2"/>
  <c r="AA415" i="2"/>
  <c r="X38" i="11"/>
  <c r="Y37" i="3"/>
  <c r="AC397" i="2"/>
  <c r="AB648" i="2"/>
  <c r="W49" i="11"/>
  <c r="X59" i="3"/>
  <c r="AA941" i="2"/>
  <c r="AA940" i="2"/>
  <c r="AA952" i="2"/>
  <c r="AA964" i="2"/>
  <c r="AA976" i="2"/>
  <c r="AA942" i="2"/>
  <c r="AA954" i="2"/>
  <c r="AA966" i="2"/>
  <c r="AA978" i="2"/>
  <c r="AA944" i="2"/>
  <c r="AA956" i="2"/>
  <c r="AA968" i="2"/>
  <c r="AA946" i="2"/>
  <c r="AA958" i="2"/>
  <c r="AA970" i="2"/>
  <c r="AA974" i="2"/>
  <c r="AA948" i="2"/>
  <c r="AA950" i="2"/>
  <c r="AA960" i="2"/>
  <c r="AA972" i="2"/>
  <c r="AA962" i="2"/>
  <c r="AA975" i="2"/>
  <c r="AA951" i="2"/>
  <c r="AA961" i="2"/>
  <c r="AA971" i="2"/>
  <c r="AA947" i="2"/>
  <c r="AA957" i="2"/>
  <c r="AA979" i="2"/>
  <c r="AA939" i="2"/>
  <c r="AA963" i="2"/>
  <c r="AA949" i="2"/>
  <c r="AA959" i="2"/>
  <c r="AA977" i="2"/>
  <c r="AA945" i="2"/>
  <c r="AA943" i="2"/>
  <c r="AA969" i="2"/>
  <c r="AA965" i="2"/>
  <c r="AA967" i="2"/>
  <c r="AA955" i="2"/>
  <c r="AA973" i="2"/>
  <c r="AA953" i="2"/>
  <c r="X31" i="3"/>
  <c r="AB355" i="2"/>
  <c r="W39" i="11"/>
  <c r="AA1000" i="2"/>
  <c r="AA1002" i="2"/>
  <c r="AA999" i="2"/>
  <c r="AA1001" i="2"/>
  <c r="X51" i="3"/>
  <c r="AB539" i="2"/>
  <c r="W55" i="11"/>
  <c r="X70" i="3"/>
  <c r="AB759" i="2"/>
  <c r="W29" i="11"/>
  <c r="AA427" i="2"/>
  <c r="AA425" i="2"/>
  <c r="AA431" i="2"/>
  <c r="AA429" i="2"/>
  <c r="AA422" i="2"/>
  <c r="AA424" i="2"/>
  <c r="AA433" i="2"/>
  <c r="AA426" i="2"/>
  <c r="AA428" i="2"/>
  <c r="AA430" i="2"/>
  <c r="AA432" i="2"/>
  <c r="AA423" i="2"/>
  <c r="AA421" i="2"/>
  <c r="AA683" i="2"/>
  <c r="AA680" i="2"/>
  <c r="AA682" i="2"/>
  <c r="AA681" i="2"/>
  <c r="AA684" i="2"/>
  <c r="X48" i="3"/>
  <c r="AB522" i="2"/>
  <c r="W73" i="11"/>
  <c r="X40" i="3"/>
  <c r="W43" i="11"/>
  <c r="AB416" i="2"/>
  <c r="X76" i="3"/>
  <c r="AB800" i="2"/>
  <c r="W85" i="11"/>
  <c r="X42" i="3"/>
  <c r="AB434" i="2"/>
  <c r="W63" i="11"/>
  <c r="X101" i="3"/>
  <c r="AB1035" i="2"/>
  <c r="W72" i="11"/>
  <c r="X39" i="3"/>
  <c r="AB412" i="2"/>
  <c r="W64" i="11"/>
  <c r="AA652" i="2"/>
  <c r="AA649" i="2"/>
  <c r="AA650" i="2"/>
  <c r="AA651" i="2"/>
  <c r="X88" i="3"/>
  <c r="AB938" i="2"/>
  <c r="W35" i="11"/>
  <c r="X92" i="3"/>
  <c r="W84" i="11"/>
  <c r="AB998" i="2"/>
  <c r="AA659" i="2"/>
  <c r="AA661" i="2"/>
  <c r="AA663" i="2"/>
  <c r="AA665" i="2"/>
  <c r="AA662" i="2"/>
  <c r="AA654" i="2"/>
  <c r="AA658" i="2"/>
  <c r="AA660" i="2"/>
  <c r="AA664" i="2"/>
  <c r="AA655" i="2"/>
  <c r="AA657" i="2"/>
  <c r="AA656" i="2"/>
  <c r="AB376" i="2"/>
  <c r="AB375" i="2"/>
  <c r="AB377" i="2"/>
  <c r="AE50" i="3"/>
  <c r="AI533" i="2"/>
  <c r="AH535" i="2"/>
  <c r="AH536" i="2"/>
  <c r="AH537" i="2"/>
  <c r="AH534" i="2"/>
  <c r="AH538" i="2"/>
  <c r="Z58" i="3" l="1"/>
  <c r="AD604" i="2"/>
  <c r="Y40" i="11"/>
  <c r="AC616" i="2"/>
  <c r="AC624" i="2"/>
  <c r="AC641" i="2"/>
  <c r="AC613" i="2"/>
  <c r="AC609" i="2"/>
  <c r="AC638" i="2"/>
  <c r="AC611" i="2"/>
  <c r="AC640" i="2"/>
  <c r="AC632" i="2"/>
  <c r="AC617" i="2"/>
  <c r="AC643" i="2"/>
  <c r="AC639" i="2"/>
  <c r="AC635" i="2"/>
  <c r="AC610" i="2"/>
  <c r="AC628" i="2"/>
  <c r="AC645" i="2"/>
  <c r="AC647" i="2"/>
  <c r="AC619" i="2"/>
  <c r="AC615" i="2"/>
  <c r="AC634" i="2"/>
  <c r="AC625" i="2"/>
  <c r="AC620" i="2"/>
  <c r="AC606" i="2"/>
  <c r="AC644" i="2"/>
  <c r="AC621" i="2"/>
  <c r="AC623" i="2"/>
  <c r="AC646" i="2"/>
  <c r="AC642" i="2"/>
  <c r="AC631" i="2"/>
  <c r="AC607" i="2"/>
  <c r="AC612" i="2"/>
  <c r="AC608" i="2"/>
  <c r="AC627" i="2"/>
  <c r="AC626" i="2"/>
  <c r="AC622" i="2"/>
  <c r="AC618" i="2"/>
  <c r="AC614" i="2"/>
  <c r="AC636" i="2"/>
  <c r="AC630" i="2"/>
  <c r="AC637" i="2"/>
  <c r="AC633" i="2"/>
  <c r="AC605" i="2"/>
  <c r="AC629" i="2"/>
  <c r="AA63" i="3"/>
  <c r="AE678" i="2"/>
  <c r="Z79" i="11"/>
  <c r="Y104" i="3"/>
  <c r="AC1045" i="2"/>
  <c r="X54" i="11"/>
  <c r="AD528" i="2"/>
  <c r="Y27" i="11"/>
  <c r="Z49" i="3"/>
  <c r="AB1030" i="2"/>
  <c r="AB1029" i="2"/>
  <c r="AB1028" i="2"/>
  <c r="AC740" i="2"/>
  <c r="Y68" i="3"/>
  <c r="X34" i="11"/>
  <c r="Z74" i="3"/>
  <c r="AD796" i="2"/>
  <c r="AD797" i="2" s="1"/>
  <c r="Y78" i="11"/>
  <c r="Y98" i="3"/>
  <c r="AC1027" i="2"/>
  <c r="X75" i="11"/>
  <c r="AC672" i="2"/>
  <c r="AC674" i="2"/>
  <c r="AC673" i="2"/>
  <c r="AC677" i="2"/>
  <c r="AC676" i="2"/>
  <c r="AC671" i="2"/>
  <c r="AC670" i="2"/>
  <c r="AC669" i="2"/>
  <c r="AC675" i="2"/>
  <c r="AB923" i="2"/>
  <c r="AB927" i="2"/>
  <c r="AB925" i="2"/>
  <c r="AB928" i="2"/>
  <c r="AB926" i="2"/>
  <c r="AB922" i="2"/>
  <c r="AB921" i="2"/>
  <c r="AB920" i="2"/>
  <c r="AB924" i="2"/>
  <c r="AB596" i="2"/>
  <c r="AB595" i="2"/>
  <c r="AB598" i="2"/>
  <c r="AB601" i="2"/>
  <c r="AB599" i="2"/>
  <c r="AB600" i="2"/>
  <c r="AB602" i="2"/>
  <c r="AB597" i="2"/>
  <c r="AB603" i="2"/>
  <c r="AC473" i="2"/>
  <c r="AC466" i="2"/>
  <c r="AC472" i="2"/>
  <c r="AC476" i="2"/>
  <c r="AC468" i="2"/>
  <c r="AC475" i="2"/>
  <c r="AC467" i="2"/>
  <c r="AC474" i="2"/>
  <c r="AC464" i="2"/>
  <c r="AC462" i="2"/>
  <c r="AC471" i="2"/>
  <c r="AC470" i="2"/>
  <c r="AC465" i="2"/>
  <c r="AC463" i="2"/>
  <c r="AC469" i="2"/>
  <c r="Y86" i="3"/>
  <c r="AC919" i="2"/>
  <c r="X96" i="11"/>
  <c r="Y57" i="3"/>
  <c r="X47" i="11"/>
  <c r="AC594" i="2"/>
  <c r="AB828" i="2"/>
  <c r="AB823" i="2"/>
  <c r="AB829" i="2"/>
  <c r="AB822" i="2"/>
  <c r="AB827" i="2"/>
  <c r="AB830" i="2"/>
  <c r="AB824" i="2"/>
  <c r="AB831" i="2"/>
  <c r="AB825" i="2"/>
  <c r="AB826" i="2"/>
  <c r="Z44" i="3"/>
  <c r="AD461" i="2"/>
  <c r="Y70" i="11"/>
  <c r="AB1049" i="2"/>
  <c r="AB1048" i="2"/>
  <c r="AB1050" i="2"/>
  <c r="AB1047" i="2"/>
  <c r="AB1046" i="2"/>
  <c r="AB1051" i="2"/>
  <c r="AB1054" i="2"/>
  <c r="AB1053" i="2"/>
  <c r="AB1052" i="2"/>
  <c r="Y80" i="3"/>
  <c r="AC821" i="2"/>
  <c r="X53" i="11"/>
  <c r="AC530" i="2"/>
  <c r="AC531" i="2"/>
  <c r="AC532" i="2"/>
  <c r="AC529" i="2"/>
  <c r="AB744" i="2"/>
  <c r="AB753" i="2"/>
  <c r="AB748" i="2"/>
  <c r="AB754" i="2"/>
  <c r="AB752" i="2"/>
  <c r="AB757" i="2"/>
  <c r="AB747" i="2"/>
  <c r="AB751" i="2"/>
  <c r="AB742" i="2"/>
  <c r="AB745" i="2"/>
  <c r="AB743" i="2"/>
  <c r="AB755" i="2"/>
  <c r="AB746" i="2"/>
  <c r="AB749" i="2"/>
  <c r="AB750" i="2"/>
  <c r="AB741" i="2"/>
  <c r="AB756" i="2"/>
  <c r="Z62" i="3"/>
  <c r="AD668" i="2"/>
  <c r="Y51" i="11"/>
  <c r="AM369" i="2"/>
  <c r="AZ369" i="2" s="1"/>
  <c r="AK32" i="3"/>
  <c r="Y61" i="3"/>
  <c r="AC666" i="2"/>
  <c r="AC667" i="2" s="1"/>
  <c r="X20" i="11"/>
  <c r="AC222" i="2"/>
  <c r="Y26" i="3"/>
  <c r="X21" i="11"/>
  <c r="Y73" i="3"/>
  <c r="AC795" i="2"/>
  <c r="X91" i="11"/>
  <c r="AB225" i="2"/>
  <c r="AB226" i="2"/>
  <c r="AB223" i="2"/>
  <c r="AB224" i="2"/>
  <c r="Y67" i="3"/>
  <c r="X26" i="11"/>
  <c r="AC739" i="2"/>
  <c r="X67" i="11"/>
  <c r="AC814" i="2"/>
  <c r="Y78" i="3"/>
  <c r="AB382" i="2"/>
  <c r="AB386" i="2"/>
  <c r="AB380" i="2"/>
  <c r="AB384" i="2"/>
  <c r="AB379" i="2"/>
  <c r="AB385" i="2"/>
  <c r="AB383" i="2"/>
  <c r="AB381" i="2"/>
  <c r="Y96" i="3"/>
  <c r="AC1016" i="2"/>
  <c r="X95" i="11"/>
  <c r="AB853" i="2"/>
  <c r="AB837" i="2"/>
  <c r="AB850" i="2"/>
  <c r="AB835" i="2"/>
  <c r="AB852" i="2"/>
  <c r="AB845" i="2"/>
  <c r="AB842" i="2"/>
  <c r="AB856" i="2"/>
  <c r="AB841" i="2"/>
  <c r="AB838" i="2"/>
  <c r="AB840" i="2"/>
  <c r="AB849" i="2"/>
  <c r="AB846" i="2"/>
  <c r="AB857" i="2"/>
  <c r="AB854" i="2"/>
  <c r="AB858" i="2"/>
  <c r="AB851" i="2"/>
  <c r="AB847" i="2"/>
  <c r="AB843" i="2"/>
  <c r="AB836" i="2"/>
  <c r="AB839" i="2"/>
  <c r="AB844" i="2"/>
  <c r="AB859" i="2"/>
  <c r="AB848" i="2"/>
  <c r="AB855" i="2"/>
  <c r="Y83" i="3"/>
  <c r="X77" i="11"/>
  <c r="AC834" i="2"/>
  <c r="AB816" i="2"/>
  <c r="AB818" i="2"/>
  <c r="AB817" i="2"/>
  <c r="AB815" i="2"/>
  <c r="X44" i="11"/>
  <c r="Y52" i="3"/>
  <c r="AC557" i="2"/>
  <c r="AB981" i="2"/>
  <c r="AB982" i="2"/>
  <c r="AB983" i="2"/>
  <c r="Y47" i="3"/>
  <c r="AC506" i="2"/>
  <c r="X59" i="11"/>
  <c r="Y89" i="3"/>
  <c r="AC980" i="2"/>
  <c r="X58" i="11"/>
  <c r="AB813" i="2"/>
  <c r="AB812" i="2"/>
  <c r="AB811" i="2"/>
  <c r="AB791" i="2"/>
  <c r="AB793" i="2"/>
  <c r="AB794" i="2"/>
  <c r="AB792" i="2"/>
  <c r="AB735" i="2"/>
  <c r="AB738" i="2"/>
  <c r="AB736" i="2"/>
  <c r="AB734" i="2"/>
  <c r="AB737" i="2"/>
  <c r="Y35" i="3"/>
  <c r="AC378" i="2"/>
  <c r="X31" i="11"/>
  <c r="X74" i="11"/>
  <c r="Y77" i="3"/>
  <c r="AC810" i="2"/>
  <c r="Y72" i="3"/>
  <c r="AC790" i="2"/>
  <c r="X57" i="11"/>
  <c r="AB521" i="2"/>
  <c r="AB513" i="2"/>
  <c r="AB511" i="2"/>
  <c r="AB507" i="2"/>
  <c r="AB516" i="2"/>
  <c r="AB517" i="2"/>
  <c r="AB510" i="2"/>
  <c r="AB519" i="2"/>
  <c r="AB520" i="2"/>
  <c r="AB514" i="2"/>
  <c r="AB509" i="2"/>
  <c r="AB508" i="2"/>
  <c r="AB518" i="2"/>
  <c r="AB512" i="2"/>
  <c r="AB515" i="2"/>
  <c r="Y66" i="3"/>
  <c r="AC733" i="2"/>
  <c r="X60" i="11"/>
  <c r="AB1017" i="2"/>
  <c r="AB1019" i="2"/>
  <c r="AB1020" i="2"/>
  <c r="AB1021" i="2"/>
  <c r="AB1018" i="2"/>
  <c r="AB1008" i="2"/>
  <c r="AB1015" i="2"/>
  <c r="AB1014" i="2"/>
  <c r="AB1007" i="2"/>
  <c r="AB1009" i="2"/>
  <c r="AB1010" i="2"/>
  <c r="AB1013" i="2"/>
  <c r="AB1011" i="2"/>
  <c r="AB1012" i="2"/>
  <c r="Y75" i="3"/>
  <c r="AC798" i="2"/>
  <c r="AC799" i="2" s="1"/>
  <c r="X97" i="11"/>
  <c r="AB986" i="2"/>
  <c r="AB988" i="2"/>
  <c r="AB992" i="2"/>
  <c r="AB985" i="2"/>
  <c r="AB991" i="2"/>
  <c r="AB993" i="2"/>
  <c r="AB987" i="2"/>
  <c r="AB989" i="2"/>
  <c r="AB990" i="2"/>
  <c r="Y46" i="3"/>
  <c r="AC482" i="2"/>
  <c r="X32" i="11"/>
  <c r="Y84" i="3"/>
  <c r="AC860" i="2"/>
  <c r="X41" i="11"/>
  <c r="Y90" i="3"/>
  <c r="AC984" i="2"/>
  <c r="X86" i="11"/>
  <c r="AD371" i="2"/>
  <c r="AD372" i="2"/>
  <c r="AD373" i="2"/>
  <c r="AF93" i="3"/>
  <c r="AJ1003" i="2"/>
  <c r="Y95" i="3"/>
  <c r="AC1006" i="2"/>
  <c r="X83" i="11"/>
  <c r="AD392" i="2"/>
  <c r="AD395" i="2"/>
  <c r="AD389" i="2"/>
  <c r="AD388" i="2"/>
  <c r="AD393" i="2"/>
  <c r="AD396" i="2"/>
  <c r="AD390" i="2"/>
  <c r="AD391" i="2"/>
  <c r="AD394" i="2"/>
  <c r="AF69" i="3"/>
  <c r="AJ758" i="2"/>
  <c r="AA33" i="3"/>
  <c r="Z7" i="11"/>
  <c r="S5" i="10" s="1"/>
  <c r="AE370" i="2"/>
  <c r="AB912" i="2"/>
  <c r="AB892" i="2"/>
  <c r="AB883" i="2"/>
  <c r="AB903" i="2"/>
  <c r="AB869" i="2"/>
  <c r="AB874" i="2"/>
  <c r="AB915" i="2"/>
  <c r="AB875" i="2"/>
  <c r="AB881" i="2"/>
  <c r="AB876" i="2"/>
  <c r="AB868" i="2"/>
  <c r="AB914" i="2"/>
  <c r="AB879" i="2"/>
  <c r="AB911" i="2"/>
  <c r="AB885" i="2"/>
  <c r="AB889" i="2"/>
  <c r="AB882" i="2"/>
  <c r="AB898" i="2"/>
  <c r="AB904" i="2"/>
  <c r="AB872" i="2"/>
  <c r="AB890" i="2"/>
  <c r="AB910" i="2"/>
  <c r="AB871" i="2"/>
  <c r="AB891" i="2"/>
  <c r="AB887" i="2"/>
  <c r="AB909" i="2"/>
  <c r="AB899" i="2"/>
  <c r="AB861" i="2"/>
  <c r="AB880" i="2"/>
  <c r="AB896" i="2"/>
  <c r="AB866" i="2"/>
  <c r="AB886" i="2"/>
  <c r="AB895" i="2"/>
  <c r="AB902" i="2"/>
  <c r="AB894" i="2"/>
  <c r="AB865" i="2"/>
  <c r="AB905" i="2"/>
  <c r="AB864" i="2"/>
  <c r="AB908" i="2"/>
  <c r="AB900" i="2"/>
  <c r="AB897" i="2"/>
  <c r="AB862" i="2"/>
  <c r="AB863" i="2"/>
  <c r="AB870" i="2"/>
  <c r="AB913" i="2"/>
  <c r="AB867" i="2"/>
  <c r="AB888" i="2"/>
  <c r="AB884" i="2"/>
  <c r="AB907" i="2"/>
  <c r="AB873" i="2"/>
  <c r="AB893" i="2"/>
  <c r="AB906" i="2"/>
  <c r="AB901" i="2"/>
  <c r="AB877" i="2"/>
  <c r="AB878" i="2"/>
  <c r="AE387" i="2"/>
  <c r="Z81" i="11"/>
  <c r="AA36" i="3"/>
  <c r="AB499" i="2"/>
  <c r="AB500" i="2"/>
  <c r="AB501" i="2"/>
  <c r="AB498" i="2"/>
  <c r="AB503" i="2"/>
  <c r="AB504" i="2"/>
  <c r="AB505" i="2"/>
  <c r="AB483" i="2"/>
  <c r="AB484" i="2"/>
  <c r="AB486" i="2"/>
  <c r="AB487" i="2"/>
  <c r="AB488" i="2"/>
  <c r="AB489" i="2"/>
  <c r="AB502" i="2"/>
  <c r="AB491" i="2"/>
  <c r="AB492" i="2"/>
  <c r="AB493" i="2"/>
  <c r="AB490" i="2"/>
  <c r="AB495" i="2"/>
  <c r="AB496" i="2"/>
  <c r="AB497" i="2"/>
  <c r="AB494" i="2"/>
  <c r="AB485" i="2"/>
  <c r="AB414" i="2"/>
  <c r="AB413" i="2"/>
  <c r="AB415" i="2"/>
  <c r="AB999" i="2"/>
  <c r="AB1000" i="2"/>
  <c r="AB1001" i="2"/>
  <c r="AB1002" i="2"/>
  <c r="Y39" i="3"/>
  <c r="AC412" i="2"/>
  <c r="X64" i="11"/>
  <c r="Y42" i="3"/>
  <c r="AC434" i="2"/>
  <c r="X63" i="11"/>
  <c r="X43" i="11"/>
  <c r="Y40" i="3"/>
  <c r="AC416" i="2"/>
  <c r="Y70" i="3"/>
  <c r="AC759" i="2"/>
  <c r="X29" i="11"/>
  <c r="AB649" i="2"/>
  <c r="AB650" i="2"/>
  <c r="AB651" i="2"/>
  <c r="AB652" i="2"/>
  <c r="AB424" i="2"/>
  <c r="AB433" i="2"/>
  <c r="AB431" i="2"/>
  <c r="AB425" i="2"/>
  <c r="AB428" i="2"/>
  <c r="AB422" i="2"/>
  <c r="AB432" i="2"/>
  <c r="AB426" i="2"/>
  <c r="AB421" i="2"/>
  <c r="AB430" i="2"/>
  <c r="AB423" i="2"/>
  <c r="AB429" i="2"/>
  <c r="AB427" i="2"/>
  <c r="AF459" i="2"/>
  <c r="AF458" i="2"/>
  <c r="AF460" i="2"/>
  <c r="AD918" i="2"/>
  <c r="AD917" i="2"/>
  <c r="AB228" i="2"/>
  <c r="AB238" i="2"/>
  <c r="AB229" i="2"/>
  <c r="AB232" i="2"/>
  <c r="AB231" i="2"/>
  <c r="AB237" i="2"/>
  <c r="AB236" i="2"/>
  <c r="AB239" i="2"/>
  <c r="AB240" i="2"/>
  <c r="AB233" i="2"/>
  <c r="AB230" i="2"/>
  <c r="AB241" i="2"/>
  <c r="AB234" i="2"/>
  <c r="AB235" i="2"/>
  <c r="AB772" i="2"/>
  <c r="AB782" i="2"/>
  <c r="AB783" i="2"/>
  <c r="AB774" i="2"/>
  <c r="AB786" i="2"/>
  <c r="AB775" i="2"/>
  <c r="AB787" i="2"/>
  <c r="AB778" i="2"/>
  <c r="AB779" i="2"/>
  <c r="AB785" i="2"/>
  <c r="AB776" i="2"/>
  <c r="AB781" i="2"/>
  <c r="AB789" i="2"/>
  <c r="AB788" i="2"/>
  <c r="AB777" i="2"/>
  <c r="AB780" i="2"/>
  <c r="AB773" i="2"/>
  <c r="AB784" i="2"/>
  <c r="AC405" i="2"/>
  <c r="AC402" i="2"/>
  <c r="AC399" i="2"/>
  <c r="AC400" i="2"/>
  <c r="AC404" i="2"/>
  <c r="AC403" i="2"/>
  <c r="AC401" i="2"/>
  <c r="AC398" i="2"/>
  <c r="Y41" i="3"/>
  <c r="AC420" i="2"/>
  <c r="X45" i="11"/>
  <c r="AG457" i="2"/>
  <c r="AC43" i="3"/>
  <c r="AA85" i="3"/>
  <c r="AE916" i="2"/>
  <c r="Z69" i="11"/>
  <c r="AC227" i="2"/>
  <c r="Y27" i="3"/>
  <c r="X30" i="11"/>
  <c r="Y71" i="3"/>
  <c r="AC771" i="2"/>
  <c r="X33" i="11"/>
  <c r="AE218" i="2"/>
  <c r="AA25" i="3"/>
  <c r="Z19" i="11"/>
  <c r="AB657" i="2"/>
  <c r="AB655" i="2"/>
  <c r="AB661" i="2"/>
  <c r="AB659" i="2"/>
  <c r="AB654" i="2"/>
  <c r="AB656" i="2"/>
  <c r="AB665" i="2"/>
  <c r="AB663" i="2"/>
  <c r="AB658" i="2"/>
  <c r="AB660" i="2"/>
  <c r="AB662" i="2"/>
  <c r="AB664" i="2"/>
  <c r="AB437" i="2"/>
  <c r="AB435" i="2"/>
  <c r="AB447" i="2"/>
  <c r="AB438" i="2"/>
  <c r="AB450" i="2"/>
  <c r="AB439" i="2"/>
  <c r="AB451" i="2"/>
  <c r="AB442" i="2"/>
  <c r="AB454" i="2"/>
  <c r="AB443" i="2"/>
  <c r="AB446" i="2"/>
  <c r="AB455" i="2"/>
  <c r="AB452" i="2"/>
  <c r="AB448" i="2"/>
  <c r="AB453" i="2"/>
  <c r="AB440" i="2"/>
  <c r="AB445" i="2"/>
  <c r="AB436" i="2"/>
  <c r="AB441" i="2"/>
  <c r="AB456" i="2"/>
  <c r="AB444" i="2"/>
  <c r="AB449" i="2"/>
  <c r="Y92" i="3"/>
  <c r="AC998" i="2"/>
  <c r="X84" i="11"/>
  <c r="AB1036" i="2"/>
  <c r="AB1037" i="2"/>
  <c r="AB801" i="2"/>
  <c r="AB808" i="2"/>
  <c r="AB804" i="2"/>
  <c r="AB809" i="2"/>
  <c r="AB805" i="2"/>
  <c r="AB803" i="2"/>
  <c r="AB807" i="2"/>
  <c r="AB806" i="2"/>
  <c r="AB802" i="2"/>
  <c r="AB524" i="2"/>
  <c r="AB525" i="2"/>
  <c r="AB526" i="2"/>
  <c r="AB523" i="2"/>
  <c r="AB527" i="2"/>
  <c r="AB543" i="2"/>
  <c r="AB549" i="2"/>
  <c r="AB555" i="2"/>
  <c r="AB544" i="2"/>
  <c r="AB550" i="2"/>
  <c r="AB556" i="2"/>
  <c r="AB545" i="2"/>
  <c r="AB551" i="2"/>
  <c r="AB540" i="2"/>
  <c r="AB546" i="2"/>
  <c r="AB552" i="2"/>
  <c r="AB542" i="2"/>
  <c r="AB547" i="2"/>
  <c r="AB548" i="2"/>
  <c r="AB553" i="2"/>
  <c r="AB541" i="2"/>
  <c r="AB554" i="2"/>
  <c r="Z37" i="3"/>
  <c r="AD397" i="2"/>
  <c r="Y38" i="11"/>
  <c r="Y54" i="3"/>
  <c r="AC562" i="2"/>
  <c r="AC563" i="2" s="1"/>
  <c r="X99" i="11"/>
  <c r="AC376" i="2"/>
  <c r="AC375" i="2"/>
  <c r="AC377" i="2"/>
  <c r="Z76" i="11"/>
  <c r="AA55" i="3"/>
  <c r="AE564" i="2"/>
  <c r="Y101" i="3"/>
  <c r="AC1035" i="2"/>
  <c r="X72" i="11"/>
  <c r="Y76" i="3"/>
  <c r="AC800" i="2"/>
  <c r="X85" i="11"/>
  <c r="X73" i="11"/>
  <c r="Y48" i="3"/>
  <c r="AC522" i="2"/>
  <c r="Y51" i="3"/>
  <c r="AC539" i="2"/>
  <c r="X55" i="11"/>
  <c r="AB362" i="2"/>
  <c r="AB356" i="2"/>
  <c r="AB366" i="2"/>
  <c r="AB361" i="2"/>
  <c r="AB364" i="2"/>
  <c r="AB357" i="2"/>
  <c r="AB359" i="2"/>
  <c r="AB367" i="2"/>
  <c r="AB360" i="2"/>
  <c r="AB363" i="2"/>
  <c r="AB358" i="2"/>
  <c r="AB365" i="2"/>
  <c r="AB368" i="2"/>
  <c r="Y79" i="3"/>
  <c r="AC819" i="2"/>
  <c r="AC820" i="2" s="1"/>
  <c r="X71" i="11"/>
  <c r="AB1024" i="2"/>
  <c r="AB1023" i="2"/>
  <c r="AB1025" i="2"/>
  <c r="AB1026" i="2"/>
  <c r="AB1039" i="2"/>
  <c r="AB1040" i="2"/>
  <c r="AB1041" i="2"/>
  <c r="Z34" i="3"/>
  <c r="AD374" i="2"/>
  <c r="Y25" i="11"/>
  <c r="AB481" i="2"/>
  <c r="AB478" i="2"/>
  <c r="AB479" i="2"/>
  <c r="AB480" i="2"/>
  <c r="Y88" i="3"/>
  <c r="AC938" i="2"/>
  <c r="X35" i="11"/>
  <c r="AB942" i="2"/>
  <c r="AB954" i="2"/>
  <c r="AB970" i="2"/>
  <c r="AB946" i="2"/>
  <c r="AB958" i="2"/>
  <c r="AB951" i="2"/>
  <c r="AB975" i="2"/>
  <c r="AB956" i="2"/>
  <c r="AB941" i="2"/>
  <c r="AB965" i="2"/>
  <c r="AB955" i="2"/>
  <c r="AB979" i="2"/>
  <c r="AB960" i="2"/>
  <c r="AB945" i="2"/>
  <c r="AB969" i="2"/>
  <c r="AB978" i="2"/>
  <c r="AB939" i="2"/>
  <c r="AB963" i="2"/>
  <c r="AB944" i="2"/>
  <c r="AB968" i="2"/>
  <c r="AB953" i="2"/>
  <c r="AB977" i="2"/>
  <c r="AB947" i="2"/>
  <c r="AB952" i="2"/>
  <c r="AB961" i="2"/>
  <c r="AB966" i="2"/>
  <c r="AB974" i="2"/>
  <c r="AB967" i="2"/>
  <c r="AB972" i="2"/>
  <c r="AB971" i="2"/>
  <c r="AB976" i="2"/>
  <c r="AB964" i="2"/>
  <c r="AB949" i="2"/>
  <c r="AB959" i="2"/>
  <c r="AB973" i="2"/>
  <c r="AB950" i="2"/>
  <c r="AB940" i="2"/>
  <c r="AB962" i="2"/>
  <c r="AB948" i="2"/>
  <c r="AB943" i="2"/>
  <c r="AB957" i="2"/>
  <c r="AB418" i="2"/>
  <c r="AB419" i="2"/>
  <c r="AB417" i="2"/>
  <c r="Y31" i="3"/>
  <c r="AC355" i="2"/>
  <c r="X39" i="11"/>
  <c r="X49" i="11"/>
  <c r="Y59" i="3"/>
  <c r="AC648" i="2"/>
  <c r="AB683" i="2"/>
  <c r="AB680" i="2"/>
  <c r="AB684" i="2"/>
  <c r="AB682" i="2"/>
  <c r="AB681" i="2"/>
  <c r="Y97" i="3"/>
  <c r="AC1022" i="2"/>
  <c r="X68" i="11"/>
  <c r="Y102" i="3"/>
  <c r="AC1038" i="2"/>
  <c r="X94" i="11"/>
  <c r="AB930" i="2"/>
  <c r="AB931" i="2"/>
  <c r="AB932" i="2"/>
  <c r="AB933" i="2"/>
  <c r="AB935" i="2"/>
  <c r="AB936" i="2"/>
  <c r="AB937" i="2"/>
  <c r="AB934" i="2"/>
  <c r="AD221" i="2"/>
  <c r="AD219" i="2"/>
  <c r="AD220" i="2"/>
  <c r="AD577" i="2"/>
  <c r="AD575" i="2"/>
  <c r="AD585" i="2"/>
  <c r="AD588" i="2"/>
  <c r="AD568" i="2"/>
  <c r="AD565" i="2"/>
  <c r="AD589" i="2"/>
  <c r="AD586" i="2"/>
  <c r="AD587" i="2"/>
  <c r="AD572" i="2"/>
  <c r="AD566" i="2"/>
  <c r="AD567" i="2"/>
  <c r="AD583" i="2"/>
  <c r="AD569" i="2"/>
  <c r="AD576" i="2"/>
  <c r="AD573" i="2"/>
  <c r="AD570" i="2"/>
  <c r="AD571" i="2"/>
  <c r="AD580" i="2"/>
  <c r="AD574" i="2"/>
  <c r="AD584" i="2"/>
  <c r="AD581" i="2"/>
  <c r="AD578" i="2"/>
  <c r="AD579" i="2"/>
  <c r="AD582" i="2"/>
  <c r="Y45" i="3"/>
  <c r="AC477" i="2"/>
  <c r="X62" i="11"/>
  <c r="AB760" i="2"/>
  <c r="AB763" i="2"/>
  <c r="AB767" i="2"/>
  <c r="AB770" i="2"/>
  <c r="AB761" i="2"/>
  <c r="AB762" i="2"/>
  <c r="AB764" i="2"/>
  <c r="AB769" i="2"/>
  <c r="AB765" i="2"/>
  <c r="AB766" i="2"/>
  <c r="AB768" i="2"/>
  <c r="AC679" i="2"/>
  <c r="X50" i="11"/>
  <c r="Y64" i="3"/>
  <c r="Y87" i="3"/>
  <c r="AC929" i="2"/>
  <c r="X52" i="11"/>
  <c r="Y60" i="3"/>
  <c r="AC653" i="2"/>
  <c r="X56" i="11"/>
  <c r="AF50" i="3"/>
  <c r="AJ533" i="2"/>
  <c r="AI537" i="2"/>
  <c r="AI534" i="2"/>
  <c r="AI538" i="2"/>
  <c r="AI535" i="2"/>
  <c r="AI536" i="2"/>
  <c r="AU369" i="2" l="1"/>
  <c r="AV369" i="2"/>
  <c r="AB63" i="3"/>
  <c r="AA79" i="11"/>
  <c r="AF678" i="2"/>
  <c r="AD606" i="2"/>
  <c r="AD616" i="2"/>
  <c r="AD631" i="2"/>
  <c r="AD627" i="2"/>
  <c r="AD623" i="2"/>
  <c r="AD626" i="2"/>
  <c r="AD609" i="2"/>
  <c r="AD622" i="2"/>
  <c r="AD624" i="2"/>
  <c r="AD636" i="2"/>
  <c r="AD607" i="2"/>
  <c r="AD634" i="2"/>
  <c r="AD630" i="2"/>
  <c r="AD633" i="2"/>
  <c r="AD605" i="2"/>
  <c r="AD628" i="2"/>
  <c r="AD638" i="2"/>
  <c r="AD610" i="2"/>
  <c r="AD637" i="2"/>
  <c r="AD615" i="2"/>
  <c r="AD646" i="2"/>
  <c r="AD632" i="2"/>
  <c r="AD640" i="2"/>
  <c r="AD612" i="2"/>
  <c r="AD614" i="2"/>
  <c r="AD641" i="2"/>
  <c r="AD613" i="2"/>
  <c r="AD618" i="2"/>
  <c r="AD639" i="2"/>
  <c r="AD620" i="2"/>
  <c r="AD608" i="2"/>
  <c r="AD645" i="2"/>
  <c r="AD617" i="2"/>
  <c r="AD643" i="2"/>
  <c r="AD629" i="2"/>
  <c r="AD642" i="2"/>
  <c r="AD644" i="2"/>
  <c r="AD625" i="2"/>
  <c r="AD621" i="2"/>
  <c r="AD647" i="2"/>
  <c r="AD619" i="2"/>
  <c r="AD611" i="2"/>
  <c r="AD635" i="2"/>
  <c r="AA58" i="3"/>
  <c r="AE604" i="2"/>
  <c r="Z40" i="11"/>
  <c r="AD675" i="2"/>
  <c r="AD669" i="2"/>
  <c r="AD670" i="2"/>
  <c r="AD674" i="2"/>
  <c r="AD673" i="2"/>
  <c r="AD677" i="2"/>
  <c r="AD671" i="2"/>
  <c r="AD672" i="2"/>
  <c r="AD676" i="2"/>
  <c r="AC823" i="2"/>
  <c r="AC822" i="2"/>
  <c r="AC829" i="2"/>
  <c r="AC828" i="2"/>
  <c r="AC825" i="2"/>
  <c r="AC831" i="2"/>
  <c r="AC830" i="2"/>
  <c r="AC827" i="2"/>
  <c r="AC826" i="2"/>
  <c r="AC824" i="2"/>
  <c r="AD475" i="2"/>
  <c r="AD466" i="2"/>
  <c r="AD474" i="2"/>
  <c r="AD465" i="2"/>
  <c r="AD468" i="2"/>
  <c r="AD469" i="2"/>
  <c r="AD471" i="2"/>
  <c r="AD476" i="2"/>
  <c r="AD463" i="2"/>
  <c r="AD473" i="2"/>
  <c r="AD470" i="2"/>
  <c r="AD464" i="2"/>
  <c r="AD462" i="2"/>
  <c r="AD472" i="2"/>
  <c r="AD467" i="2"/>
  <c r="AC603" i="2"/>
  <c r="AC599" i="2"/>
  <c r="AC598" i="2"/>
  <c r="AC600" i="2"/>
  <c r="AC595" i="2"/>
  <c r="AC602" i="2"/>
  <c r="AC601" i="2"/>
  <c r="AC597" i="2"/>
  <c r="AC596" i="2"/>
  <c r="Z27" i="11"/>
  <c r="AA49" i="3"/>
  <c r="AE528" i="2"/>
  <c r="AE668" i="2"/>
  <c r="AA62" i="3"/>
  <c r="Z51" i="11"/>
  <c r="Y53" i="11"/>
  <c r="Z80" i="3"/>
  <c r="AD821" i="2"/>
  <c r="Z70" i="11"/>
  <c r="AA44" i="3"/>
  <c r="AE461" i="2"/>
  <c r="AC1030" i="2"/>
  <c r="AC1029" i="2"/>
  <c r="AC1028" i="2"/>
  <c r="Z68" i="3"/>
  <c r="AD740" i="2"/>
  <c r="Y34" i="11"/>
  <c r="Z57" i="3"/>
  <c r="Y47" i="11"/>
  <c r="AD594" i="2"/>
  <c r="Z98" i="3"/>
  <c r="Y75" i="11"/>
  <c r="AD1027" i="2"/>
  <c r="AC749" i="2"/>
  <c r="AC754" i="2"/>
  <c r="AC743" i="2"/>
  <c r="AC753" i="2"/>
  <c r="AC744" i="2"/>
  <c r="AC742" i="2"/>
  <c r="AC752" i="2"/>
  <c r="AC746" i="2"/>
  <c r="AC741" i="2"/>
  <c r="AC756" i="2"/>
  <c r="AC747" i="2"/>
  <c r="AC745" i="2"/>
  <c r="AC750" i="2"/>
  <c r="AC755" i="2"/>
  <c r="AC757" i="2"/>
  <c r="AC748" i="2"/>
  <c r="AC751" i="2"/>
  <c r="AD531" i="2"/>
  <c r="AD532" i="2"/>
  <c r="AD529" i="2"/>
  <c r="AD530" i="2"/>
  <c r="AC921" i="2"/>
  <c r="AC923" i="2"/>
  <c r="AC920" i="2"/>
  <c r="AC926" i="2"/>
  <c r="AC928" i="2"/>
  <c r="AC925" i="2"/>
  <c r="AC922" i="2"/>
  <c r="AC924" i="2"/>
  <c r="AC927" i="2"/>
  <c r="AC1047" i="2"/>
  <c r="AC1048" i="2"/>
  <c r="AC1053" i="2"/>
  <c r="AC1051" i="2"/>
  <c r="AC1054" i="2"/>
  <c r="AC1050" i="2"/>
  <c r="AC1049" i="2"/>
  <c r="AC1052" i="2"/>
  <c r="AC1046" i="2"/>
  <c r="Z86" i="3"/>
  <c r="AD919" i="2"/>
  <c r="Y96" i="11"/>
  <c r="AE796" i="2"/>
  <c r="AE797" i="2" s="1"/>
  <c r="Z78" i="11"/>
  <c r="AA74" i="3"/>
  <c r="Z104" i="3"/>
  <c r="AD1045" i="2"/>
  <c r="Y54" i="11"/>
  <c r="AD222" i="2"/>
  <c r="Y21" i="11"/>
  <c r="Z26" i="3"/>
  <c r="AC226" i="2"/>
  <c r="AC225" i="2"/>
  <c r="AC223" i="2"/>
  <c r="AC224" i="2"/>
  <c r="Z67" i="3"/>
  <c r="AD739" i="2"/>
  <c r="Y26" i="11"/>
  <c r="Z73" i="3"/>
  <c r="Y91" i="11"/>
  <c r="AD795" i="2"/>
  <c r="Z61" i="3"/>
  <c r="AD666" i="2"/>
  <c r="AD667" i="2" s="1"/>
  <c r="Y20" i="11"/>
  <c r="AC738" i="2"/>
  <c r="AC734" i="2"/>
  <c r="AC735" i="2"/>
  <c r="AC736" i="2"/>
  <c r="AC737" i="2"/>
  <c r="AC792" i="2"/>
  <c r="AC791" i="2"/>
  <c r="AC793" i="2"/>
  <c r="AC794" i="2"/>
  <c r="AC383" i="2"/>
  <c r="AC379" i="2"/>
  <c r="AC384" i="2"/>
  <c r="AC385" i="2"/>
  <c r="AC382" i="2"/>
  <c r="AC381" i="2"/>
  <c r="AC380" i="2"/>
  <c r="AC386" i="2"/>
  <c r="AC508" i="2"/>
  <c r="AC521" i="2"/>
  <c r="AC507" i="2"/>
  <c r="AC515" i="2"/>
  <c r="AC511" i="2"/>
  <c r="AC514" i="2"/>
  <c r="AC513" i="2"/>
  <c r="AC517" i="2"/>
  <c r="AC518" i="2"/>
  <c r="AC516" i="2"/>
  <c r="AC520" i="2"/>
  <c r="AC510" i="2"/>
  <c r="AC512" i="2"/>
  <c r="AC509" i="2"/>
  <c r="AC519" i="2"/>
  <c r="AD557" i="2"/>
  <c r="Y44" i="11"/>
  <c r="Z52" i="3"/>
  <c r="Z96" i="3"/>
  <c r="AD1016" i="2"/>
  <c r="Y95" i="11"/>
  <c r="Z66" i="3"/>
  <c r="AD733" i="2"/>
  <c r="Y60" i="11"/>
  <c r="Z72" i="3"/>
  <c r="AD790" i="2"/>
  <c r="Y57" i="11"/>
  <c r="Y31" i="11"/>
  <c r="AD378" i="2"/>
  <c r="Z35" i="3"/>
  <c r="Y59" i="11"/>
  <c r="Z47" i="3"/>
  <c r="AD506" i="2"/>
  <c r="AC812" i="2"/>
  <c r="AC811" i="2"/>
  <c r="AC813" i="2"/>
  <c r="Z77" i="3"/>
  <c r="AD810" i="2"/>
  <c r="Y74" i="11"/>
  <c r="AC982" i="2"/>
  <c r="AC981" i="2"/>
  <c r="AC983" i="2"/>
  <c r="AC836" i="2"/>
  <c r="AC842" i="2"/>
  <c r="AC846" i="2"/>
  <c r="AC858" i="2"/>
  <c r="AC838" i="2"/>
  <c r="AC855" i="2"/>
  <c r="AC849" i="2"/>
  <c r="AC840" i="2"/>
  <c r="AC854" i="2"/>
  <c r="AC851" i="2"/>
  <c r="AC845" i="2"/>
  <c r="AC847" i="2"/>
  <c r="AC841" i="2"/>
  <c r="AC856" i="2"/>
  <c r="AC843" i="2"/>
  <c r="AC837" i="2"/>
  <c r="AC852" i="2"/>
  <c r="AC839" i="2"/>
  <c r="AC853" i="2"/>
  <c r="AC844" i="2"/>
  <c r="AC848" i="2"/>
  <c r="AC850" i="2"/>
  <c r="AC835" i="2"/>
  <c r="AC857" i="2"/>
  <c r="AC859" i="2"/>
  <c r="Z78" i="3"/>
  <c r="AD814" i="2"/>
  <c r="Y67" i="11"/>
  <c r="Z89" i="3"/>
  <c r="AD980" i="2"/>
  <c r="Y58" i="11"/>
  <c r="AC815" i="2"/>
  <c r="AC816" i="2"/>
  <c r="AC817" i="2"/>
  <c r="AC818" i="2"/>
  <c r="Z83" i="3"/>
  <c r="AD834" i="2"/>
  <c r="Y77" i="11"/>
  <c r="AC1017" i="2"/>
  <c r="AC1019" i="2"/>
  <c r="AC1020" i="2"/>
  <c r="AC1018" i="2"/>
  <c r="AC1021" i="2"/>
  <c r="AB36" i="3"/>
  <c r="AA81" i="11"/>
  <c r="AF387" i="2"/>
  <c r="AE372" i="2"/>
  <c r="AE373" i="2"/>
  <c r="AE371" i="2"/>
  <c r="AC985" i="2"/>
  <c r="AC990" i="2"/>
  <c r="AC988" i="2"/>
  <c r="AC986" i="2"/>
  <c r="AC991" i="2"/>
  <c r="AC993" i="2"/>
  <c r="AC989" i="2"/>
  <c r="AC992" i="2"/>
  <c r="AC987" i="2"/>
  <c r="AC492" i="2"/>
  <c r="AC495" i="2"/>
  <c r="AC496" i="2"/>
  <c r="AC497" i="2"/>
  <c r="AC502" i="2"/>
  <c r="AC493" i="2"/>
  <c r="AC499" i="2"/>
  <c r="AC500" i="2"/>
  <c r="AC501" i="2"/>
  <c r="AC490" i="2"/>
  <c r="AC484" i="2"/>
  <c r="AC485" i="2"/>
  <c r="AC494" i="2"/>
  <c r="AC489" i="2"/>
  <c r="AC503" i="2"/>
  <c r="AC504" i="2"/>
  <c r="AC505" i="2"/>
  <c r="AC483" i="2"/>
  <c r="AC487" i="2"/>
  <c r="AC488" i="2"/>
  <c r="AC498" i="2"/>
  <c r="AC491" i="2"/>
  <c r="AC486" i="2"/>
  <c r="AG93" i="3"/>
  <c r="AK1003" i="2"/>
  <c r="Z90" i="3"/>
  <c r="Y86" i="11"/>
  <c r="AD984" i="2"/>
  <c r="Y32" i="11"/>
  <c r="Z46" i="3"/>
  <c r="AD482" i="2"/>
  <c r="AE388" i="2"/>
  <c r="AE389" i="2"/>
  <c r="AE393" i="2"/>
  <c r="AE392" i="2"/>
  <c r="AE396" i="2"/>
  <c r="AE390" i="2"/>
  <c r="AE395" i="2"/>
  <c r="AE394" i="2"/>
  <c r="AE391" i="2"/>
  <c r="AA7" i="11"/>
  <c r="AB33" i="3"/>
  <c r="AF370" i="2"/>
  <c r="Z75" i="3"/>
  <c r="AD798" i="2"/>
  <c r="AD799" i="2" s="1"/>
  <c r="Y97" i="11"/>
  <c r="AC861" i="2"/>
  <c r="AC912" i="2"/>
  <c r="AC872" i="2"/>
  <c r="AC893" i="2"/>
  <c r="AC913" i="2"/>
  <c r="AC890" i="2"/>
  <c r="AC863" i="2"/>
  <c r="AC881" i="2"/>
  <c r="AC901" i="2"/>
  <c r="AC877" i="2"/>
  <c r="AC880" i="2"/>
  <c r="AC888" i="2"/>
  <c r="AC868" i="2"/>
  <c r="AC869" i="2"/>
  <c r="AC889" i="2"/>
  <c r="AC905" i="2"/>
  <c r="AC914" i="2"/>
  <c r="AC903" i="2"/>
  <c r="AC883" i="2"/>
  <c r="AC904" i="2"/>
  <c r="AC864" i="2"/>
  <c r="AC899" i="2"/>
  <c r="AC895" i="2"/>
  <c r="AC865" i="2"/>
  <c r="AC873" i="2"/>
  <c r="AC866" i="2"/>
  <c r="AC894" i="2"/>
  <c r="AC870" i="2"/>
  <c r="AC876" i="2"/>
  <c r="AC892" i="2"/>
  <c r="AC875" i="2"/>
  <c r="AC871" i="2"/>
  <c r="AC887" i="2"/>
  <c r="AC907" i="2"/>
  <c r="AC885" i="2"/>
  <c r="AC909" i="2"/>
  <c r="AC898" i="2"/>
  <c r="AC908" i="2"/>
  <c r="AC896" i="2"/>
  <c r="AC906" i="2"/>
  <c r="AC902" i="2"/>
  <c r="AC911" i="2"/>
  <c r="AC867" i="2"/>
  <c r="AC910" i="2"/>
  <c r="AC891" i="2"/>
  <c r="AC897" i="2"/>
  <c r="AC884" i="2"/>
  <c r="AC900" i="2"/>
  <c r="AC882" i="2"/>
  <c r="AC878" i="2"/>
  <c r="AC879" i="2"/>
  <c r="AC886" i="2"/>
  <c r="AC862" i="2"/>
  <c r="AC874" i="2"/>
  <c r="AC915" i="2"/>
  <c r="Z95" i="3"/>
  <c r="Y83" i="11"/>
  <c r="AD1006" i="2"/>
  <c r="AG69" i="3"/>
  <c r="AK758" i="2"/>
  <c r="AC1007" i="2"/>
  <c r="AC1012" i="2"/>
  <c r="AC1014" i="2"/>
  <c r="AC1009" i="2"/>
  <c r="AC1015" i="2"/>
  <c r="AC1013" i="2"/>
  <c r="AC1010" i="2"/>
  <c r="AC1011" i="2"/>
  <c r="AC1008" i="2"/>
  <c r="Z84" i="3"/>
  <c r="AD860" i="2"/>
  <c r="Y41" i="11"/>
  <c r="AC1039" i="2"/>
  <c r="AC1040" i="2"/>
  <c r="AC1041" i="2"/>
  <c r="Z102" i="3"/>
  <c r="AD1038" i="2"/>
  <c r="Y94" i="11"/>
  <c r="AD522" i="2"/>
  <c r="Y73" i="11"/>
  <c r="Z48" i="3"/>
  <c r="AC1036" i="2"/>
  <c r="AC1037" i="2"/>
  <c r="AC772" i="2"/>
  <c r="AC779" i="2"/>
  <c r="AC783" i="2"/>
  <c r="AC787" i="2"/>
  <c r="AC775" i="2"/>
  <c r="AC781" i="2"/>
  <c r="AC786" i="2"/>
  <c r="AC777" i="2"/>
  <c r="AC788" i="2"/>
  <c r="AC774" i="2"/>
  <c r="AC785" i="2"/>
  <c r="AC780" i="2"/>
  <c r="AC773" i="2"/>
  <c r="AC789" i="2"/>
  <c r="AC782" i="2"/>
  <c r="AC784" i="2"/>
  <c r="AC776" i="2"/>
  <c r="AC778" i="2"/>
  <c r="AH457" i="2"/>
  <c r="AD43" i="3"/>
  <c r="AC760" i="2"/>
  <c r="AC763" i="2"/>
  <c r="AC767" i="2"/>
  <c r="AC762" i="2"/>
  <c r="AC769" i="2"/>
  <c r="AC768" i="2"/>
  <c r="AC765" i="2"/>
  <c r="AC764" i="2"/>
  <c r="AC770" i="2"/>
  <c r="AC766" i="2"/>
  <c r="AC761" i="2"/>
  <c r="AC435" i="2"/>
  <c r="AC436" i="2"/>
  <c r="AC442" i="2"/>
  <c r="AC448" i="2"/>
  <c r="AC454" i="2"/>
  <c r="AC437" i="2"/>
  <c r="AC443" i="2"/>
  <c r="AC449" i="2"/>
  <c r="AC455" i="2"/>
  <c r="AC438" i="2"/>
  <c r="AC444" i="2"/>
  <c r="AC450" i="2"/>
  <c r="AC456" i="2"/>
  <c r="AC439" i="2"/>
  <c r="AC445" i="2"/>
  <c r="AC451" i="2"/>
  <c r="AC452" i="2"/>
  <c r="AC453" i="2"/>
  <c r="AC440" i="2"/>
  <c r="AC441" i="2"/>
  <c r="AC446" i="2"/>
  <c r="AC447" i="2"/>
  <c r="AC656" i="2"/>
  <c r="AC654" i="2"/>
  <c r="AC660" i="2"/>
  <c r="AC658" i="2"/>
  <c r="AC664" i="2"/>
  <c r="AC662" i="2"/>
  <c r="AC657" i="2"/>
  <c r="AC655" i="2"/>
  <c r="AC661" i="2"/>
  <c r="AC659" i="2"/>
  <c r="AC665" i="2"/>
  <c r="AC663" i="2"/>
  <c r="AC681" i="2"/>
  <c r="AC682" i="2"/>
  <c r="AC683" i="2"/>
  <c r="AC680" i="2"/>
  <c r="AC684" i="2"/>
  <c r="AC364" i="2"/>
  <c r="AC361" i="2"/>
  <c r="AC368" i="2"/>
  <c r="AC358" i="2"/>
  <c r="AC366" i="2"/>
  <c r="AC359" i="2"/>
  <c r="AC356" i="2"/>
  <c r="AC357" i="2"/>
  <c r="AC365" i="2"/>
  <c r="AC360" i="2"/>
  <c r="AC362" i="2"/>
  <c r="AC367" i="2"/>
  <c r="AC363" i="2"/>
  <c r="AC941" i="2"/>
  <c r="AC940" i="2"/>
  <c r="AC952" i="2"/>
  <c r="AC964" i="2"/>
  <c r="AC976" i="2"/>
  <c r="AC942" i="2"/>
  <c r="AC954" i="2"/>
  <c r="AC966" i="2"/>
  <c r="AC978" i="2"/>
  <c r="AC944" i="2"/>
  <c r="AC956" i="2"/>
  <c r="AC968" i="2"/>
  <c r="AC946" i="2"/>
  <c r="AC958" i="2"/>
  <c r="AC970" i="2"/>
  <c r="AC962" i="2"/>
  <c r="AC972" i="2"/>
  <c r="AC974" i="2"/>
  <c r="AC948" i="2"/>
  <c r="AC950" i="2"/>
  <c r="AC960" i="2"/>
  <c r="AC979" i="2"/>
  <c r="AC955" i="2"/>
  <c r="AC973" i="2"/>
  <c r="AC949" i="2"/>
  <c r="AC975" i="2"/>
  <c r="AC951" i="2"/>
  <c r="AC969" i="2"/>
  <c r="AC945" i="2"/>
  <c r="AC967" i="2"/>
  <c r="AC959" i="2"/>
  <c r="AC953" i="2"/>
  <c r="AC947" i="2"/>
  <c r="AC971" i="2"/>
  <c r="AC963" i="2"/>
  <c r="AC977" i="2"/>
  <c r="AC939" i="2"/>
  <c r="AC961" i="2"/>
  <c r="AC957" i="2"/>
  <c r="AC943" i="2"/>
  <c r="AC965" i="2"/>
  <c r="Z101" i="3"/>
  <c r="AD1035" i="2"/>
  <c r="Y72" i="11"/>
  <c r="Z54" i="3"/>
  <c r="AD562" i="2"/>
  <c r="AD563" i="2" s="1"/>
  <c r="Y99" i="11"/>
  <c r="AD405" i="2"/>
  <c r="AD400" i="2"/>
  <c r="AD403" i="2"/>
  <c r="AD404" i="2"/>
  <c r="AD401" i="2"/>
  <c r="AD399" i="2"/>
  <c r="AD398" i="2"/>
  <c r="AD402" i="2"/>
  <c r="AC999" i="2"/>
  <c r="AC1000" i="2"/>
  <c r="AC1002" i="2"/>
  <c r="AC1001" i="2"/>
  <c r="Z71" i="3"/>
  <c r="AD771" i="2"/>
  <c r="Y33" i="11"/>
  <c r="AG459" i="2"/>
  <c r="AG460" i="2"/>
  <c r="AG458" i="2"/>
  <c r="Z70" i="3"/>
  <c r="AD759" i="2"/>
  <c r="Y29" i="11"/>
  <c r="Z42" i="3"/>
  <c r="AD434" i="2"/>
  <c r="Y63" i="11"/>
  <c r="AD653" i="2"/>
  <c r="Y56" i="11"/>
  <c r="Z60" i="3"/>
  <c r="AC481" i="2"/>
  <c r="AC478" i="2"/>
  <c r="AC479" i="2"/>
  <c r="AC480" i="2"/>
  <c r="AC1023" i="2"/>
  <c r="AC1024" i="2"/>
  <c r="AC1026" i="2"/>
  <c r="AC1025" i="2"/>
  <c r="Z31" i="3"/>
  <c r="AD355" i="2"/>
  <c r="Y39" i="11"/>
  <c r="Z88" i="3"/>
  <c r="AD938" i="2"/>
  <c r="Y35" i="11"/>
  <c r="AD376" i="2"/>
  <c r="AD375" i="2"/>
  <c r="AD377" i="2"/>
  <c r="AE586" i="2"/>
  <c r="AE587" i="2"/>
  <c r="AE588" i="2"/>
  <c r="AE585" i="2"/>
  <c r="AE566" i="2"/>
  <c r="AE567" i="2"/>
  <c r="AE568" i="2"/>
  <c r="AE565" i="2"/>
  <c r="AE589" i="2"/>
  <c r="AE570" i="2"/>
  <c r="AE571" i="2"/>
  <c r="AE572" i="2"/>
  <c r="AE569" i="2"/>
  <c r="AE577" i="2"/>
  <c r="AE579" i="2"/>
  <c r="AE574" i="2"/>
  <c r="AE575" i="2"/>
  <c r="AE576" i="2"/>
  <c r="AE573" i="2"/>
  <c r="AE580" i="2"/>
  <c r="AE582" i="2"/>
  <c r="AE583" i="2"/>
  <c r="AE584" i="2"/>
  <c r="AE581" i="2"/>
  <c r="AE578" i="2"/>
  <c r="AA37" i="3"/>
  <c r="AE397" i="2"/>
  <c r="Z38" i="11"/>
  <c r="Z92" i="3"/>
  <c r="AD998" i="2"/>
  <c r="Y84" i="11"/>
  <c r="AA19" i="11"/>
  <c r="AB25" i="3"/>
  <c r="AF218" i="2"/>
  <c r="AC419" i="2"/>
  <c r="AC417" i="2"/>
  <c r="AC418" i="2"/>
  <c r="AC935" i="2"/>
  <c r="AC930" i="2"/>
  <c r="AC936" i="2"/>
  <c r="AC931" i="2"/>
  <c r="AC937" i="2"/>
  <c r="AC932" i="2"/>
  <c r="AC933" i="2"/>
  <c r="AC934" i="2"/>
  <c r="Z45" i="3"/>
  <c r="Y62" i="11"/>
  <c r="AD477" i="2"/>
  <c r="Z97" i="3"/>
  <c r="AD1022" i="2"/>
  <c r="Y68" i="11"/>
  <c r="AC652" i="2"/>
  <c r="AC650" i="2"/>
  <c r="AC651" i="2"/>
  <c r="AC649" i="2"/>
  <c r="AA34" i="3"/>
  <c r="AE374" i="2"/>
  <c r="Z25" i="11"/>
  <c r="Z79" i="3"/>
  <c r="AD819" i="2"/>
  <c r="AD820" i="2" s="1"/>
  <c r="Y71" i="11"/>
  <c r="AC540" i="2"/>
  <c r="AC555" i="2"/>
  <c r="AC543" i="2"/>
  <c r="AC551" i="2"/>
  <c r="AC547" i="2"/>
  <c r="AC554" i="2"/>
  <c r="AC553" i="2"/>
  <c r="AC552" i="2"/>
  <c r="AC542" i="2"/>
  <c r="AC549" i="2"/>
  <c r="AC544" i="2"/>
  <c r="AC545" i="2"/>
  <c r="AC550" i="2"/>
  <c r="AC556" i="2"/>
  <c r="AC541" i="2"/>
  <c r="AC546" i="2"/>
  <c r="AC548" i="2"/>
  <c r="AC803" i="2"/>
  <c r="AC802" i="2"/>
  <c r="AC804" i="2"/>
  <c r="AC806" i="2"/>
  <c r="AC808" i="2"/>
  <c r="AC809" i="2"/>
  <c r="AC801" i="2"/>
  <c r="AC807" i="2"/>
  <c r="AC805" i="2"/>
  <c r="AA76" i="11"/>
  <c r="AF564" i="2"/>
  <c r="AB55" i="3"/>
  <c r="AC424" i="2"/>
  <c r="AC431" i="2"/>
  <c r="AC429" i="2"/>
  <c r="AC422" i="2"/>
  <c r="AC426" i="2"/>
  <c r="AC428" i="2"/>
  <c r="AC430" i="2"/>
  <c r="AC432" i="2"/>
  <c r="AC423" i="2"/>
  <c r="AC421" i="2"/>
  <c r="AC427" i="2"/>
  <c r="AC425" i="2"/>
  <c r="AC433" i="2"/>
  <c r="Z40" i="3"/>
  <c r="AD416" i="2"/>
  <c r="Y43" i="11"/>
  <c r="AC414" i="2"/>
  <c r="AC413" i="2"/>
  <c r="AC415" i="2"/>
  <c r="AD679" i="2"/>
  <c r="Z64" i="3"/>
  <c r="Y50" i="11"/>
  <c r="Z87" i="3"/>
  <c r="AD929" i="2"/>
  <c r="Y52" i="11"/>
  <c r="Y49" i="11"/>
  <c r="Z59" i="3"/>
  <c r="AD648" i="2"/>
  <c r="Z51" i="3"/>
  <c r="AD539" i="2"/>
  <c r="Y55" i="11"/>
  <c r="Z76" i="3"/>
  <c r="AD800" i="2"/>
  <c r="Y85" i="11"/>
  <c r="AE219" i="2"/>
  <c r="AE220" i="2"/>
  <c r="AE221" i="2"/>
  <c r="Y30" i="11"/>
  <c r="Z27" i="3"/>
  <c r="AD227" i="2"/>
  <c r="AE917" i="2"/>
  <c r="AE918" i="2"/>
  <c r="Y45" i="11"/>
  <c r="Z41" i="3"/>
  <c r="AD420" i="2"/>
  <c r="Z39" i="3"/>
  <c r="AD412" i="2"/>
  <c r="Y64" i="11"/>
  <c r="AC527" i="2"/>
  <c r="AC524" i="2"/>
  <c r="AC525" i="2"/>
  <c r="AC526" i="2"/>
  <c r="AC523" i="2"/>
  <c r="AC233" i="2"/>
  <c r="AC232" i="2"/>
  <c r="AC238" i="2"/>
  <c r="AC241" i="2"/>
  <c r="AC234" i="2"/>
  <c r="AC231" i="2"/>
  <c r="AC228" i="2"/>
  <c r="AC235" i="2"/>
  <c r="AC236" i="2"/>
  <c r="AC229" i="2"/>
  <c r="AC239" i="2"/>
  <c r="AC230" i="2"/>
  <c r="AC237" i="2"/>
  <c r="AC240" i="2"/>
  <c r="AB85" i="3"/>
  <c r="AF916" i="2"/>
  <c r="AA69" i="11"/>
  <c r="AG50" i="3"/>
  <c r="AK533" i="2"/>
  <c r="AJ535" i="2"/>
  <c r="AJ536" i="2"/>
  <c r="AJ537" i="2"/>
  <c r="AJ534" i="2"/>
  <c r="AJ538" i="2"/>
  <c r="AE640" i="2" l="1"/>
  <c r="AE635" i="2"/>
  <c r="AE631" i="2"/>
  <c r="AE621" i="2"/>
  <c r="AE647" i="2"/>
  <c r="AE630" i="2"/>
  <c r="AE613" i="2"/>
  <c r="AE620" i="2"/>
  <c r="AE608" i="2"/>
  <c r="AE611" i="2"/>
  <c r="AE607" i="2"/>
  <c r="AE627" i="2"/>
  <c r="AE623" i="2"/>
  <c r="AE637" i="2"/>
  <c r="AE609" i="2"/>
  <c r="AE628" i="2"/>
  <c r="AE646" i="2"/>
  <c r="AE642" i="2"/>
  <c r="AE638" i="2"/>
  <c r="AE634" i="2"/>
  <c r="AE619" i="2"/>
  <c r="AE632" i="2"/>
  <c r="AE644" i="2"/>
  <c r="AE612" i="2"/>
  <c r="AE622" i="2"/>
  <c r="AE618" i="2"/>
  <c r="AE614" i="2"/>
  <c r="AE610" i="2"/>
  <c r="AE626" i="2"/>
  <c r="AE624" i="2"/>
  <c r="AE629" i="2"/>
  <c r="AE636" i="2"/>
  <c r="AE616" i="2"/>
  <c r="AE641" i="2"/>
  <c r="AE643" i="2"/>
  <c r="AE633" i="2"/>
  <c r="AE606" i="2"/>
  <c r="AE605" i="2"/>
  <c r="AE625" i="2"/>
  <c r="AE645" i="2"/>
  <c r="AE617" i="2"/>
  <c r="AE639" i="2"/>
  <c r="AE615" i="2"/>
  <c r="AB58" i="3"/>
  <c r="AF604" i="2"/>
  <c r="AA40" i="11"/>
  <c r="AC63" i="3"/>
  <c r="AB79" i="11"/>
  <c r="AC79" i="11" s="1"/>
  <c r="AG678" i="2"/>
  <c r="AD1046" i="2"/>
  <c r="AD1053" i="2"/>
  <c r="AD1052" i="2"/>
  <c r="AD1047" i="2"/>
  <c r="AD1054" i="2"/>
  <c r="AD1050" i="2"/>
  <c r="AD1048" i="2"/>
  <c r="AD1051" i="2"/>
  <c r="AD1049" i="2"/>
  <c r="AD920" i="2"/>
  <c r="AD927" i="2"/>
  <c r="AD923" i="2"/>
  <c r="AD926" i="2"/>
  <c r="AD924" i="2"/>
  <c r="AD922" i="2"/>
  <c r="AD928" i="2"/>
  <c r="AD921" i="2"/>
  <c r="AD925" i="2"/>
  <c r="AD744" i="2"/>
  <c r="AD750" i="2"/>
  <c r="AD749" i="2"/>
  <c r="AD748" i="2"/>
  <c r="AD741" i="2"/>
  <c r="AD747" i="2"/>
  <c r="AD752" i="2"/>
  <c r="AD756" i="2"/>
  <c r="AD751" i="2"/>
  <c r="AD742" i="2"/>
  <c r="AD757" i="2"/>
  <c r="AD746" i="2"/>
  <c r="AD754" i="2"/>
  <c r="AD743" i="2"/>
  <c r="AD755" i="2"/>
  <c r="AD745" i="2"/>
  <c r="AD753" i="2"/>
  <c r="AA70" i="11"/>
  <c r="AB44" i="3"/>
  <c r="AF461" i="2"/>
  <c r="AB62" i="3"/>
  <c r="AF668" i="2"/>
  <c r="AA51" i="11"/>
  <c r="AA104" i="3"/>
  <c r="Z54" i="11"/>
  <c r="AE1045" i="2"/>
  <c r="AA86" i="3"/>
  <c r="AE919" i="2"/>
  <c r="Z96" i="11"/>
  <c r="AA98" i="3"/>
  <c r="Z75" i="11"/>
  <c r="AE1027" i="2"/>
  <c r="AE740" i="2"/>
  <c r="Z34" i="11"/>
  <c r="AA68" i="3"/>
  <c r="AE673" i="2"/>
  <c r="AE677" i="2"/>
  <c r="AE672" i="2"/>
  <c r="AE674" i="2"/>
  <c r="AE676" i="2"/>
  <c r="AE671" i="2"/>
  <c r="AE669" i="2"/>
  <c r="AE675" i="2"/>
  <c r="AE670" i="2"/>
  <c r="AB74" i="3"/>
  <c r="AF796" i="2"/>
  <c r="AF797" i="2" s="1"/>
  <c r="AA78" i="11"/>
  <c r="AD597" i="2"/>
  <c r="AD601" i="2"/>
  <c r="AD602" i="2"/>
  <c r="AD603" i="2"/>
  <c r="AD600" i="2"/>
  <c r="AD599" i="2"/>
  <c r="AD596" i="2"/>
  <c r="AD595" i="2"/>
  <c r="AD598" i="2"/>
  <c r="AD823" i="2"/>
  <c r="AD830" i="2"/>
  <c r="AD822" i="2"/>
  <c r="AD824" i="2"/>
  <c r="AD825" i="2"/>
  <c r="AD826" i="2"/>
  <c r="AD827" i="2"/>
  <c r="AD831" i="2"/>
  <c r="AD829" i="2"/>
  <c r="AD828" i="2"/>
  <c r="AE529" i="2"/>
  <c r="AE530" i="2"/>
  <c r="AE531" i="2"/>
  <c r="AE532" i="2"/>
  <c r="AA80" i="3"/>
  <c r="AE821" i="2"/>
  <c r="Z53" i="11"/>
  <c r="AA27" i="11"/>
  <c r="AF528" i="2"/>
  <c r="AB49" i="3"/>
  <c r="AA57" i="3"/>
  <c r="Z47" i="11"/>
  <c r="AE594" i="2"/>
  <c r="AD1030" i="2"/>
  <c r="AD1029" i="2"/>
  <c r="AD1028" i="2"/>
  <c r="AE468" i="2"/>
  <c r="AE463" i="2"/>
  <c r="AE466" i="2"/>
  <c r="AE469" i="2"/>
  <c r="AE472" i="2"/>
  <c r="AE465" i="2"/>
  <c r="AE474" i="2"/>
  <c r="AE467" i="2"/>
  <c r="AE471" i="2"/>
  <c r="AE462" i="2"/>
  <c r="AE475" i="2"/>
  <c r="AE476" i="2"/>
  <c r="AE473" i="2"/>
  <c r="AE464" i="2"/>
  <c r="AE470" i="2"/>
  <c r="AA73" i="3"/>
  <c r="Z91" i="11"/>
  <c r="AE795" i="2"/>
  <c r="AA26" i="3"/>
  <c r="AE222" i="2"/>
  <c r="Z21" i="11"/>
  <c r="AA61" i="3"/>
  <c r="Z20" i="11"/>
  <c r="AE666" i="2"/>
  <c r="AE667" i="2" s="1"/>
  <c r="AA67" i="3"/>
  <c r="Z26" i="11"/>
  <c r="AE739" i="2"/>
  <c r="AD224" i="2"/>
  <c r="AD226" i="2"/>
  <c r="AD225" i="2"/>
  <c r="AD223" i="2"/>
  <c r="AD835" i="2"/>
  <c r="AD836" i="2"/>
  <c r="AD852" i="2"/>
  <c r="AD844" i="2"/>
  <c r="AD845" i="2"/>
  <c r="AD849" i="2"/>
  <c r="AD853" i="2"/>
  <c r="AD857" i="2"/>
  <c r="AD858" i="2"/>
  <c r="AD842" i="2"/>
  <c r="AD841" i="2"/>
  <c r="AD856" i="2"/>
  <c r="AD848" i="2"/>
  <c r="AD838" i="2"/>
  <c r="AD840" i="2"/>
  <c r="AD851" i="2"/>
  <c r="AD847" i="2"/>
  <c r="AD843" i="2"/>
  <c r="AD850" i="2"/>
  <c r="AD854" i="2"/>
  <c r="AD839" i="2"/>
  <c r="AD846" i="2"/>
  <c r="AD837" i="2"/>
  <c r="AD859" i="2"/>
  <c r="AD855" i="2"/>
  <c r="Z74" i="11"/>
  <c r="AA77" i="3"/>
  <c r="AE810" i="2"/>
  <c r="AA72" i="3"/>
  <c r="Z57" i="11"/>
  <c r="AE790" i="2"/>
  <c r="AA96" i="3"/>
  <c r="AE1016" i="2"/>
  <c r="Z95" i="11"/>
  <c r="AA83" i="3"/>
  <c r="AE834" i="2"/>
  <c r="Z77" i="11"/>
  <c r="AD982" i="2"/>
  <c r="AD981" i="2"/>
  <c r="AD983" i="2"/>
  <c r="AA35" i="3"/>
  <c r="AE378" i="2"/>
  <c r="Z31" i="11"/>
  <c r="AE557" i="2"/>
  <c r="Z44" i="11"/>
  <c r="AA52" i="3"/>
  <c r="AA89" i="3"/>
  <c r="AE980" i="2"/>
  <c r="Z58" i="11"/>
  <c r="AD384" i="2"/>
  <c r="AD383" i="2"/>
  <c r="AD381" i="2"/>
  <c r="AD382" i="2"/>
  <c r="AD380" i="2"/>
  <c r="AD386" i="2"/>
  <c r="AD385" i="2"/>
  <c r="AD379" i="2"/>
  <c r="AD736" i="2"/>
  <c r="AD735" i="2"/>
  <c r="AD737" i="2"/>
  <c r="AD738" i="2"/>
  <c r="AD734" i="2"/>
  <c r="AA66" i="3"/>
  <c r="AE733" i="2"/>
  <c r="Z60" i="11"/>
  <c r="AD817" i="2"/>
  <c r="AD816" i="2"/>
  <c r="AD818" i="2"/>
  <c r="AD815" i="2"/>
  <c r="AD510" i="2"/>
  <c r="AD521" i="2"/>
  <c r="AD520" i="2"/>
  <c r="AD514" i="2"/>
  <c r="AD509" i="2"/>
  <c r="AD515" i="2"/>
  <c r="AD518" i="2"/>
  <c r="AD512" i="2"/>
  <c r="AD517" i="2"/>
  <c r="AD508" i="2"/>
  <c r="AD516" i="2"/>
  <c r="AD519" i="2"/>
  <c r="AD507" i="2"/>
  <c r="AD511" i="2"/>
  <c r="AD513" i="2"/>
  <c r="AA78" i="3"/>
  <c r="AE814" i="2"/>
  <c r="Z67" i="11"/>
  <c r="AD812" i="2"/>
  <c r="AD811" i="2"/>
  <c r="AD813" i="2"/>
  <c r="AA47" i="3"/>
  <c r="AE506" i="2"/>
  <c r="Z59" i="11"/>
  <c r="AD791" i="2"/>
  <c r="AD792" i="2"/>
  <c r="AD794" i="2"/>
  <c r="AD793" i="2"/>
  <c r="AD1019" i="2"/>
  <c r="AD1017" i="2"/>
  <c r="AD1020" i="2"/>
  <c r="AD1021" i="2"/>
  <c r="AD1018" i="2"/>
  <c r="AA95" i="3"/>
  <c r="AE1006" i="2"/>
  <c r="Z83" i="11"/>
  <c r="AD880" i="2"/>
  <c r="AD892" i="2"/>
  <c r="AD891" i="2"/>
  <c r="AD865" i="2"/>
  <c r="AD909" i="2"/>
  <c r="AD866" i="2"/>
  <c r="AD914" i="2"/>
  <c r="AD901" i="2"/>
  <c r="AD905" i="2"/>
  <c r="AD908" i="2"/>
  <c r="AD868" i="2"/>
  <c r="AD867" i="2"/>
  <c r="AD911" i="2"/>
  <c r="AD885" i="2"/>
  <c r="AD893" i="2"/>
  <c r="AD877" i="2"/>
  <c r="AD907" i="2"/>
  <c r="AD890" i="2"/>
  <c r="AD884" i="2"/>
  <c r="AD876" i="2"/>
  <c r="AD898" i="2"/>
  <c r="AD887" i="2"/>
  <c r="AD903" i="2"/>
  <c r="AD883" i="2"/>
  <c r="AD875" i="2"/>
  <c r="AD882" i="2"/>
  <c r="AD881" i="2"/>
  <c r="AD861" i="2"/>
  <c r="AD912" i="2"/>
  <c r="AD900" i="2"/>
  <c r="AD874" i="2"/>
  <c r="AD863" i="2"/>
  <c r="AD871" i="2"/>
  <c r="AD902" i="2"/>
  <c r="AD910" i="2"/>
  <c r="AD897" i="2"/>
  <c r="AD869" i="2"/>
  <c r="AD872" i="2"/>
  <c r="AD888" i="2"/>
  <c r="AD904" i="2"/>
  <c r="AD913" i="2"/>
  <c r="AD894" i="2"/>
  <c r="AD895" i="2"/>
  <c r="AD862" i="2"/>
  <c r="AD873" i="2"/>
  <c r="AD899" i="2"/>
  <c r="AD896" i="2"/>
  <c r="AD864" i="2"/>
  <c r="AD915" i="2"/>
  <c r="AD889" i="2"/>
  <c r="AD870" i="2"/>
  <c r="AD906" i="2"/>
  <c r="AD879" i="2"/>
  <c r="AD886" i="2"/>
  <c r="AD878" i="2"/>
  <c r="AH69" i="3"/>
  <c r="AL758" i="2"/>
  <c r="AD484" i="2"/>
  <c r="AD485" i="2"/>
  <c r="AD483" i="2"/>
  <c r="AD487" i="2"/>
  <c r="AD488" i="2"/>
  <c r="AD489" i="2"/>
  <c r="AD491" i="2"/>
  <c r="AD495" i="2"/>
  <c r="AD486" i="2"/>
  <c r="AD502" i="2"/>
  <c r="AD492" i="2"/>
  <c r="AD493" i="2"/>
  <c r="AD499" i="2"/>
  <c r="AD503" i="2"/>
  <c r="AD497" i="2"/>
  <c r="AD496" i="2"/>
  <c r="AD490" i="2"/>
  <c r="AD504" i="2"/>
  <c r="AD500" i="2"/>
  <c r="AD501" i="2"/>
  <c r="AD494" i="2"/>
  <c r="AD498" i="2"/>
  <c r="AD505" i="2"/>
  <c r="AA84" i="3"/>
  <c r="AE860" i="2"/>
  <c r="Z41" i="11"/>
  <c r="AE482" i="2"/>
  <c r="AA46" i="3"/>
  <c r="Z32" i="11"/>
  <c r="AH93" i="3"/>
  <c r="AL1003" i="2"/>
  <c r="AF393" i="2"/>
  <c r="AF392" i="2"/>
  <c r="AF390" i="2"/>
  <c r="AF395" i="2"/>
  <c r="AF389" i="2"/>
  <c r="AF394" i="2"/>
  <c r="AF396" i="2"/>
  <c r="AF388" i="2"/>
  <c r="AF391" i="2"/>
  <c r="AG370" i="2"/>
  <c r="AC33" i="3"/>
  <c r="AB7" i="11"/>
  <c r="AC7" i="11" s="1"/>
  <c r="AA90" i="3"/>
  <c r="AE984" i="2"/>
  <c r="Z86" i="11"/>
  <c r="AD1008" i="2"/>
  <c r="AD1010" i="2"/>
  <c r="AD1013" i="2"/>
  <c r="AD1009" i="2"/>
  <c r="AD1015" i="2"/>
  <c r="AD1014" i="2"/>
  <c r="AD1011" i="2"/>
  <c r="AD1007" i="2"/>
  <c r="AD1012" i="2"/>
  <c r="AA75" i="3"/>
  <c r="AE798" i="2"/>
  <c r="AE799" i="2" s="1"/>
  <c r="Z97" i="11"/>
  <c r="AD987" i="2"/>
  <c r="AD985" i="2"/>
  <c r="AD986" i="2"/>
  <c r="AD988" i="2"/>
  <c r="AD990" i="2"/>
  <c r="AD992" i="2"/>
  <c r="AD993" i="2"/>
  <c r="AD991" i="2"/>
  <c r="AD989" i="2"/>
  <c r="AG387" i="2"/>
  <c r="AB81" i="11"/>
  <c r="AC81" i="11" s="1"/>
  <c r="AC36" i="3"/>
  <c r="AF373" i="2"/>
  <c r="AF371" i="2"/>
  <c r="AF372" i="2"/>
  <c r="AA76" i="3"/>
  <c r="AE800" i="2"/>
  <c r="Z85" i="11"/>
  <c r="AA45" i="3"/>
  <c r="AE477" i="2"/>
  <c r="Z62" i="11"/>
  <c r="AA92" i="3"/>
  <c r="Z84" i="11"/>
  <c r="AE998" i="2"/>
  <c r="AD358" i="2"/>
  <c r="AD359" i="2"/>
  <c r="AD367" i="2"/>
  <c r="AD360" i="2"/>
  <c r="AD357" i="2"/>
  <c r="AD365" i="2"/>
  <c r="AD366" i="2"/>
  <c r="AD363" i="2"/>
  <c r="AD356" i="2"/>
  <c r="AD368" i="2"/>
  <c r="AD361" i="2"/>
  <c r="AD362" i="2"/>
  <c r="AD364" i="2"/>
  <c r="AD656" i="2"/>
  <c r="AD654" i="2"/>
  <c r="AD660" i="2"/>
  <c r="AD664" i="2"/>
  <c r="AD655" i="2"/>
  <c r="AD657" i="2"/>
  <c r="AD659" i="2"/>
  <c r="AD661" i="2"/>
  <c r="AD663" i="2"/>
  <c r="AD665" i="2"/>
  <c r="AD658" i="2"/>
  <c r="AD662" i="2"/>
  <c r="AA70" i="3"/>
  <c r="AE759" i="2"/>
  <c r="Z29" i="11"/>
  <c r="AA71" i="3"/>
  <c r="AE771" i="2"/>
  <c r="Z33" i="11"/>
  <c r="AD1037" i="2"/>
  <c r="AD1036" i="2"/>
  <c r="AE43" i="3"/>
  <c r="AI457" i="2"/>
  <c r="AD525" i="2"/>
  <c r="AD527" i="2"/>
  <c r="AD524" i="2"/>
  <c r="AD526" i="2"/>
  <c r="AD523" i="2"/>
  <c r="AA102" i="3"/>
  <c r="AE1038" i="2"/>
  <c r="Z94" i="11"/>
  <c r="AF917" i="2"/>
  <c r="AF918" i="2"/>
  <c r="AD421" i="2"/>
  <c r="AD430" i="2"/>
  <c r="AD425" i="2"/>
  <c r="AD423" i="2"/>
  <c r="AD429" i="2"/>
  <c r="AD424" i="2"/>
  <c r="AD433" i="2"/>
  <c r="AD431" i="2"/>
  <c r="AD427" i="2"/>
  <c r="AD428" i="2"/>
  <c r="AD422" i="2"/>
  <c r="AD432" i="2"/>
  <c r="AD426" i="2"/>
  <c r="AD228" i="2"/>
  <c r="AD235" i="2"/>
  <c r="AD232" i="2"/>
  <c r="AD229" i="2"/>
  <c r="AD237" i="2"/>
  <c r="AD230" i="2"/>
  <c r="AD240" i="2"/>
  <c r="AD231" i="2"/>
  <c r="AD234" i="2"/>
  <c r="AD233" i="2"/>
  <c r="AD239" i="2"/>
  <c r="AD238" i="2"/>
  <c r="AD241" i="2"/>
  <c r="AD236" i="2"/>
  <c r="Z50" i="11"/>
  <c r="AA64" i="3"/>
  <c r="AE679" i="2"/>
  <c r="AD419" i="2"/>
  <c r="AD417" i="2"/>
  <c r="AD418" i="2"/>
  <c r="AE376" i="2"/>
  <c r="AE375" i="2"/>
  <c r="AE377" i="2"/>
  <c r="AF221" i="2"/>
  <c r="AF220" i="2"/>
  <c r="AF219" i="2"/>
  <c r="AE355" i="2"/>
  <c r="Z39" i="11"/>
  <c r="AA31" i="3"/>
  <c r="AA101" i="3"/>
  <c r="AE1035" i="2"/>
  <c r="Z72" i="11"/>
  <c r="AH459" i="2"/>
  <c r="AH458" i="2"/>
  <c r="AH460" i="2"/>
  <c r="AC85" i="3"/>
  <c r="AG916" i="2"/>
  <c r="AB69" i="11"/>
  <c r="AC69" i="11" s="1"/>
  <c r="AE420" i="2"/>
  <c r="Z45" i="11"/>
  <c r="AA41" i="3"/>
  <c r="AA27" i="3"/>
  <c r="AE227" i="2"/>
  <c r="Z30" i="11"/>
  <c r="AD544" i="2"/>
  <c r="AD550" i="2"/>
  <c r="AD556" i="2"/>
  <c r="AD545" i="2"/>
  <c r="AD540" i="2"/>
  <c r="AD546" i="2"/>
  <c r="AD552" i="2"/>
  <c r="AD541" i="2"/>
  <c r="AD547" i="2"/>
  <c r="AD553" i="2"/>
  <c r="AD554" i="2"/>
  <c r="AD542" i="2"/>
  <c r="AD555" i="2"/>
  <c r="AD543" i="2"/>
  <c r="AD548" i="2"/>
  <c r="AD551" i="2"/>
  <c r="AD549" i="2"/>
  <c r="AD931" i="2"/>
  <c r="AD934" i="2"/>
  <c r="AD937" i="2"/>
  <c r="AD933" i="2"/>
  <c r="AD930" i="2"/>
  <c r="AD935" i="2"/>
  <c r="AD936" i="2"/>
  <c r="AD932" i="2"/>
  <c r="AD684" i="2"/>
  <c r="AD681" i="2"/>
  <c r="AD682" i="2"/>
  <c r="AD683" i="2"/>
  <c r="AD680" i="2"/>
  <c r="AA40" i="3"/>
  <c r="Z43" i="11"/>
  <c r="AE416" i="2"/>
  <c r="AB34" i="3"/>
  <c r="AF374" i="2"/>
  <c r="AA25" i="11"/>
  <c r="AD1023" i="2"/>
  <c r="AD1024" i="2"/>
  <c r="AD1025" i="2"/>
  <c r="AD1026" i="2"/>
  <c r="AC25" i="3"/>
  <c r="AG218" i="2"/>
  <c r="AB19" i="11"/>
  <c r="AC19" i="11" s="1"/>
  <c r="AE402" i="2"/>
  <c r="AE405" i="2"/>
  <c r="AE399" i="2"/>
  <c r="AE403" i="2"/>
  <c r="AE404" i="2"/>
  <c r="AE400" i="2"/>
  <c r="AE398" i="2"/>
  <c r="AE401" i="2"/>
  <c r="AD435" i="2"/>
  <c r="AD438" i="2"/>
  <c r="AD446" i="2"/>
  <c r="AD454" i="2"/>
  <c r="AD440" i="2"/>
  <c r="AD448" i="2"/>
  <c r="AD456" i="2"/>
  <c r="AD441" i="2"/>
  <c r="AD449" i="2"/>
  <c r="AD442" i="2"/>
  <c r="AD450" i="2"/>
  <c r="AD452" i="2"/>
  <c r="AD453" i="2"/>
  <c r="AD436" i="2"/>
  <c r="AD437" i="2"/>
  <c r="AD445" i="2"/>
  <c r="AD444" i="2"/>
  <c r="AD439" i="2"/>
  <c r="AD451" i="2"/>
  <c r="AD447" i="2"/>
  <c r="AD455" i="2"/>
  <c r="AD443" i="2"/>
  <c r="AD414" i="2"/>
  <c r="AD413" i="2"/>
  <c r="AD415" i="2"/>
  <c r="AA51" i="3"/>
  <c r="AE539" i="2"/>
  <c r="Z55" i="11"/>
  <c r="AA87" i="3"/>
  <c r="AE929" i="2"/>
  <c r="Z52" i="11"/>
  <c r="AA97" i="3"/>
  <c r="Z68" i="11"/>
  <c r="AE1022" i="2"/>
  <c r="AF397" i="2"/>
  <c r="AB37" i="3"/>
  <c r="AA38" i="11"/>
  <c r="AD942" i="2"/>
  <c r="AD954" i="2"/>
  <c r="AD970" i="2"/>
  <c r="AD978" i="2"/>
  <c r="AD955" i="2"/>
  <c r="AD979" i="2"/>
  <c r="AD960" i="2"/>
  <c r="AD945" i="2"/>
  <c r="AD969" i="2"/>
  <c r="AD962" i="2"/>
  <c r="AD959" i="2"/>
  <c r="AD940" i="2"/>
  <c r="AD964" i="2"/>
  <c r="AD949" i="2"/>
  <c r="AD973" i="2"/>
  <c r="AD958" i="2"/>
  <c r="AD943" i="2"/>
  <c r="AD967" i="2"/>
  <c r="AD948" i="2"/>
  <c r="AD972" i="2"/>
  <c r="AD957" i="2"/>
  <c r="AD950" i="2"/>
  <c r="AD975" i="2"/>
  <c r="AD941" i="2"/>
  <c r="AD947" i="2"/>
  <c r="AD952" i="2"/>
  <c r="AD961" i="2"/>
  <c r="AD951" i="2"/>
  <c r="AD956" i="2"/>
  <c r="AD965" i="2"/>
  <c r="AD939" i="2"/>
  <c r="AD953" i="2"/>
  <c r="AD963" i="2"/>
  <c r="AD977" i="2"/>
  <c r="AD944" i="2"/>
  <c r="AD946" i="2"/>
  <c r="AD968" i="2"/>
  <c r="AD974" i="2"/>
  <c r="AD976" i="2"/>
  <c r="AD971" i="2"/>
  <c r="AD966" i="2"/>
  <c r="AA42" i="3"/>
  <c r="AE434" i="2"/>
  <c r="Z63" i="11"/>
  <c r="AA39" i="3"/>
  <c r="AE412" i="2"/>
  <c r="Z64" i="11"/>
  <c r="AD650" i="2"/>
  <c r="AD651" i="2"/>
  <c r="AD652" i="2"/>
  <c r="AD649" i="2"/>
  <c r="AG564" i="2"/>
  <c r="AB76" i="11"/>
  <c r="AC76" i="11" s="1"/>
  <c r="AC55" i="3"/>
  <c r="AD478" i="2"/>
  <c r="AD479" i="2"/>
  <c r="AD480" i="2"/>
  <c r="AD481" i="2"/>
  <c r="AA88" i="3"/>
  <c r="Z35" i="11"/>
  <c r="AE938" i="2"/>
  <c r="AA60" i="3"/>
  <c r="AE653" i="2"/>
  <c r="Z56" i="11"/>
  <c r="Z99" i="11"/>
  <c r="AA54" i="3"/>
  <c r="AE562" i="2"/>
  <c r="AE563" i="2" s="1"/>
  <c r="AA48" i="3"/>
  <c r="AE522" i="2"/>
  <c r="Z73" i="11"/>
  <c r="AD801" i="2"/>
  <c r="AD804" i="2"/>
  <c r="AD808" i="2"/>
  <c r="AD803" i="2"/>
  <c r="AD806" i="2"/>
  <c r="AD802" i="2"/>
  <c r="AD809" i="2"/>
  <c r="AD807" i="2"/>
  <c r="AD805" i="2"/>
  <c r="AA59" i="3"/>
  <c r="AE648" i="2"/>
  <c r="Z49" i="11"/>
  <c r="AF585" i="2"/>
  <c r="AF572" i="2"/>
  <c r="AF569" i="2"/>
  <c r="AF566" i="2"/>
  <c r="AF567" i="2"/>
  <c r="AF565" i="2"/>
  <c r="AF589" i="2"/>
  <c r="AF576" i="2"/>
  <c r="AF573" i="2"/>
  <c r="AF570" i="2"/>
  <c r="AF571" i="2"/>
  <c r="AF580" i="2"/>
  <c r="AF577" i="2"/>
  <c r="AF574" i="2"/>
  <c r="AF575" i="2"/>
  <c r="AF582" i="2"/>
  <c r="AF568" i="2"/>
  <c r="AF587" i="2"/>
  <c r="AF584" i="2"/>
  <c r="AF581" i="2"/>
  <c r="AF578" i="2"/>
  <c r="AF579" i="2"/>
  <c r="AF588" i="2"/>
  <c r="AF583" i="2"/>
  <c r="AF586" i="2"/>
  <c r="AA79" i="3"/>
  <c r="Z71" i="11"/>
  <c r="AE819" i="2"/>
  <c r="AE820" i="2" s="1"/>
  <c r="AD1000" i="2"/>
  <c r="AD999" i="2"/>
  <c r="AD1001" i="2"/>
  <c r="AD1002" i="2"/>
  <c r="AD760" i="2"/>
  <c r="AD763" i="2"/>
  <c r="AD767" i="2"/>
  <c r="AD770" i="2"/>
  <c r="AD766" i="2"/>
  <c r="AD769" i="2"/>
  <c r="AD764" i="2"/>
  <c r="AD762" i="2"/>
  <c r="AD765" i="2"/>
  <c r="AD761" i="2"/>
  <c r="AD768" i="2"/>
  <c r="AD774" i="2"/>
  <c r="AD775" i="2"/>
  <c r="AD783" i="2"/>
  <c r="AD776" i="2"/>
  <c r="AD784" i="2"/>
  <c r="AD777" i="2"/>
  <c r="AD785" i="2"/>
  <c r="AD779" i="2"/>
  <c r="AD787" i="2"/>
  <c r="AD772" i="2"/>
  <c r="AD773" i="2"/>
  <c r="AD780" i="2"/>
  <c r="AD781" i="2"/>
  <c r="AD788" i="2"/>
  <c r="AD789" i="2"/>
  <c r="AD786" i="2"/>
  <c r="AD782" i="2"/>
  <c r="AD778" i="2"/>
  <c r="AD1039" i="2"/>
  <c r="AD1040" i="2"/>
  <c r="AD1041" i="2"/>
  <c r="AH50" i="3"/>
  <c r="AL533" i="2"/>
  <c r="AK537" i="2"/>
  <c r="AK534" i="2"/>
  <c r="AK538" i="2"/>
  <c r="AK535" i="2"/>
  <c r="AK536" i="2"/>
  <c r="AH678" i="2" l="1"/>
  <c r="AD63" i="3"/>
  <c r="AF612" i="2"/>
  <c r="AF640" i="2"/>
  <c r="AF630" i="2"/>
  <c r="AF606" i="2"/>
  <c r="AF620" i="2"/>
  <c r="AF644" i="2"/>
  <c r="AF638" i="2"/>
  <c r="AF614" i="2"/>
  <c r="AF628" i="2"/>
  <c r="AF626" i="2"/>
  <c r="AF622" i="2"/>
  <c r="AF618" i="2"/>
  <c r="AF619" i="2"/>
  <c r="AF608" i="2"/>
  <c r="AF632" i="2"/>
  <c r="AF629" i="2"/>
  <c r="AF625" i="2"/>
  <c r="AF645" i="2"/>
  <c r="AF617" i="2"/>
  <c r="AF641" i="2"/>
  <c r="AF616" i="2"/>
  <c r="AF639" i="2"/>
  <c r="AF611" i="2"/>
  <c r="AF646" i="2"/>
  <c r="AF647" i="2"/>
  <c r="AF637" i="2"/>
  <c r="AF643" i="2"/>
  <c r="AF636" i="2"/>
  <c r="AF633" i="2"/>
  <c r="AF605" i="2"/>
  <c r="AF631" i="2"/>
  <c r="AF621" i="2"/>
  <c r="AF610" i="2"/>
  <c r="AF623" i="2"/>
  <c r="AF642" i="2"/>
  <c r="AF615" i="2"/>
  <c r="AF624" i="2"/>
  <c r="AF609" i="2"/>
  <c r="AF635" i="2"/>
  <c r="AF607" i="2"/>
  <c r="AF627" i="2"/>
  <c r="AF613" i="2"/>
  <c r="AF634" i="2"/>
  <c r="AC58" i="3"/>
  <c r="AG604" i="2"/>
  <c r="AB40" i="11"/>
  <c r="AC40" i="11" s="1"/>
  <c r="AE823" i="2"/>
  <c r="AE828" i="2"/>
  <c r="AE831" i="2"/>
  <c r="AE829" i="2"/>
  <c r="AE824" i="2"/>
  <c r="AE825" i="2"/>
  <c r="AE830" i="2"/>
  <c r="AE827" i="2"/>
  <c r="AE826" i="2"/>
  <c r="AE822" i="2"/>
  <c r="AB98" i="3"/>
  <c r="AF1027" i="2"/>
  <c r="AA75" i="11"/>
  <c r="AB104" i="3"/>
  <c r="AA54" i="11"/>
  <c r="AF1045" i="2"/>
  <c r="AB57" i="3"/>
  <c r="AA47" i="11"/>
  <c r="AF594" i="2"/>
  <c r="AA53" i="11"/>
  <c r="AB80" i="3"/>
  <c r="AF821" i="2"/>
  <c r="AF740" i="2"/>
  <c r="AB68" i="3"/>
  <c r="AA34" i="11"/>
  <c r="AC49" i="3"/>
  <c r="AG528" i="2"/>
  <c r="AB27" i="11"/>
  <c r="AC27" i="11" s="1"/>
  <c r="AE922" i="2"/>
  <c r="AE926" i="2"/>
  <c r="AE928" i="2"/>
  <c r="AE923" i="2"/>
  <c r="AE924" i="2"/>
  <c r="AE920" i="2"/>
  <c r="AE925" i="2"/>
  <c r="AE921" i="2"/>
  <c r="AE927" i="2"/>
  <c r="AF670" i="2"/>
  <c r="AF669" i="2"/>
  <c r="AF672" i="2"/>
  <c r="AF676" i="2"/>
  <c r="AF674" i="2"/>
  <c r="AF673" i="2"/>
  <c r="AF671" i="2"/>
  <c r="AF677" i="2"/>
  <c r="AF675" i="2"/>
  <c r="AF529" i="2"/>
  <c r="AF530" i="2"/>
  <c r="AF531" i="2"/>
  <c r="AF532" i="2"/>
  <c r="AC74" i="3"/>
  <c r="AG796" i="2"/>
  <c r="AG797" i="2" s="1"/>
  <c r="AB78" i="11"/>
  <c r="AC78" i="11" s="1"/>
  <c r="AE749" i="2"/>
  <c r="AE754" i="2"/>
  <c r="AE755" i="2"/>
  <c r="AE753" i="2"/>
  <c r="AE744" i="2"/>
  <c r="AE743" i="2"/>
  <c r="AE742" i="2"/>
  <c r="AE752" i="2"/>
  <c r="AE757" i="2"/>
  <c r="AE748" i="2"/>
  <c r="AE741" i="2"/>
  <c r="AE746" i="2"/>
  <c r="AE756" i="2"/>
  <c r="AE747" i="2"/>
  <c r="AE745" i="2"/>
  <c r="AE750" i="2"/>
  <c r="AE751" i="2"/>
  <c r="AB86" i="3"/>
  <c r="AF919" i="2"/>
  <c r="AA96" i="11"/>
  <c r="AG668" i="2"/>
  <c r="AB51" i="11"/>
  <c r="AC51" i="11" s="1"/>
  <c r="AC62" i="3"/>
  <c r="AE1030" i="2"/>
  <c r="AE1028" i="2"/>
  <c r="AE1029" i="2"/>
  <c r="AE1048" i="2"/>
  <c r="AE1047" i="2"/>
  <c r="AE1049" i="2"/>
  <c r="AE1053" i="2"/>
  <c r="AE1051" i="2"/>
  <c r="AE1054" i="2"/>
  <c r="AE1050" i="2"/>
  <c r="AE1046" i="2"/>
  <c r="AE1052" i="2"/>
  <c r="AF473" i="2"/>
  <c r="AF464" i="2"/>
  <c r="AF465" i="2"/>
  <c r="AF472" i="2"/>
  <c r="AF471" i="2"/>
  <c r="AF476" i="2"/>
  <c r="AF470" i="2"/>
  <c r="AF474" i="2"/>
  <c r="AF467" i="2"/>
  <c r="AF468" i="2"/>
  <c r="AF463" i="2"/>
  <c r="AF462" i="2"/>
  <c r="AF475" i="2"/>
  <c r="AF469" i="2"/>
  <c r="AF466" i="2"/>
  <c r="AE598" i="2"/>
  <c r="AE600" i="2"/>
  <c r="AE597" i="2"/>
  <c r="AE603" i="2"/>
  <c r="AE599" i="2"/>
  <c r="AE601" i="2"/>
  <c r="AE602" i="2"/>
  <c r="AE595" i="2"/>
  <c r="AE596" i="2"/>
  <c r="AC44" i="3"/>
  <c r="AG461" i="2"/>
  <c r="AB70" i="11"/>
  <c r="AC70" i="11" s="1"/>
  <c r="AE224" i="2"/>
  <c r="AE225" i="2"/>
  <c r="AE223" i="2"/>
  <c r="AE226" i="2"/>
  <c r="AB67" i="3"/>
  <c r="AA26" i="11"/>
  <c r="AF739" i="2"/>
  <c r="AF222" i="2"/>
  <c r="AB26" i="3"/>
  <c r="AA21" i="11"/>
  <c r="AB61" i="3"/>
  <c r="AA20" i="11"/>
  <c r="AF666" i="2"/>
  <c r="AF667" i="2" s="1"/>
  <c r="AB73" i="3"/>
  <c r="AF795" i="2"/>
  <c r="AA91" i="11"/>
  <c r="AF506" i="2"/>
  <c r="AA59" i="11"/>
  <c r="AB47" i="3"/>
  <c r="AB78" i="3"/>
  <c r="AF814" i="2"/>
  <c r="AA67" i="11"/>
  <c r="AE981" i="2"/>
  <c r="AE983" i="2"/>
  <c r="AE982" i="2"/>
  <c r="AE381" i="2"/>
  <c r="AE385" i="2"/>
  <c r="AE384" i="2"/>
  <c r="AE386" i="2"/>
  <c r="AE383" i="2"/>
  <c r="AE380" i="2"/>
  <c r="AE382" i="2"/>
  <c r="AE379" i="2"/>
  <c r="AE838" i="2"/>
  <c r="AE854" i="2"/>
  <c r="AE850" i="2"/>
  <c r="AE858" i="2"/>
  <c r="AE836" i="2"/>
  <c r="AE851" i="2"/>
  <c r="AE849" i="2"/>
  <c r="AE844" i="2"/>
  <c r="AE842" i="2"/>
  <c r="AE847" i="2"/>
  <c r="AE845" i="2"/>
  <c r="AE846" i="2"/>
  <c r="AE843" i="2"/>
  <c r="AE841" i="2"/>
  <c r="AE839" i="2"/>
  <c r="AE837" i="2"/>
  <c r="AE856" i="2"/>
  <c r="AE857" i="2"/>
  <c r="AE859" i="2"/>
  <c r="AE853" i="2"/>
  <c r="AE852" i="2"/>
  <c r="AE835" i="2"/>
  <c r="AE840" i="2"/>
  <c r="AE855" i="2"/>
  <c r="AE848" i="2"/>
  <c r="AB89" i="3"/>
  <c r="AF980" i="2"/>
  <c r="AA58" i="11"/>
  <c r="AA31" i="11"/>
  <c r="AB35" i="3"/>
  <c r="AF378" i="2"/>
  <c r="AB83" i="3"/>
  <c r="AF834" i="2"/>
  <c r="AA77" i="11"/>
  <c r="AB72" i="3"/>
  <c r="AA57" i="11"/>
  <c r="AF790" i="2"/>
  <c r="AA44" i="11"/>
  <c r="AF557" i="2"/>
  <c r="AB52" i="3"/>
  <c r="AE812" i="2"/>
  <c r="AE811" i="2"/>
  <c r="AE813" i="2"/>
  <c r="AE735" i="2"/>
  <c r="AE734" i="2"/>
  <c r="AE738" i="2"/>
  <c r="AE736" i="2"/>
  <c r="AE737" i="2"/>
  <c r="AE1020" i="2"/>
  <c r="AE1018" i="2"/>
  <c r="AE1019" i="2"/>
  <c r="AE1017" i="2"/>
  <c r="AE1021" i="2"/>
  <c r="AA74" i="11"/>
  <c r="AB77" i="3"/>
  <c r="AF810" i="2"/>
  <c r="AB66" i="3"/>
  <c r="AF733" i="2"/>
  <c r="AA60" i="11"/>
  <c r="AB96" i="3"/>
  <c r="AF1016" i="2"/>
  <c r="AA95" i="11"/>
  <c r="AE518" i="2"/>
  <c r="AE511" i="2"/>
  <c r="AE515" i="2"/>
  <c r="AE517" i="2"/>
  <c r="AE509" i="2"/>
  <c r="AE520" i="2"/>
  <c r="AE507" i="2"/>
  <c r="AE512" i="2"/>
  <c r="AE513" i="2"/>
  <c r="AE510" i="2"/>
  <c r="AE508" i="2"/>
  <c r="AE516" i="2"/>
  <c r="AE514" i="2"/>
  <c r="AE521" i="2"/>
  <c r="AE519" i="2"/>
  <c r="AE816" i="2"/>
  <c r="AE815" i="2"/>
  <c r="AE818" i="2"/>
  <c r="AE817" i="2"/>
  <c r="AE791" i="2"/>
  <c r="AE793" i="2"/>
  <c r="AE794" i="2"/>
  <c r="AE792" i="2"/>
  <c r="AE488" i="2"/>
  <c r="AE489" i="2"/>
  <c r="AE491" i="2"/>
  <c r="AE495" i="2"/>
  <c r="AE496" i="2"/>
  <c r="AE486" i="2"/>
  <c r="AE500" i="2"/>
  <c r="AE492" i="2"/>
  <c r="AE493" i="2"/>
  <c r="AE499" i="2"/>
  <c r="AE503" i="2"/>
  <c r="AE490" i="2"/>
  <c r="AE498" i="2"/>
  <c r="AE497" i="2"/>
  <c r="AE494" i="2"/>
  <c r="AE501" i="2"/>
  <c r="AE504" i="2"/>
  <c r="AE505" i="2"/>
  <c r="AE484" i="2"/>
  <c r="AE485" i="2"/>
  <c r="AE483" i="2"/>
  <c r="AE487" i="2"/>
  <c r="AE502" i="2"/>
  <c r="AE908" i="2"/>
  <c r="AE876" i="2"/>
  <c r="AE890" i="2"/>
  <c r="AE910" i="2"/>
  <c r="AE911" i="2"/>
  <c r="AE867" i="2"/>
  <c r="AE902" i="2"/>
  <c r="AE874" i="2"/>
  <c r="AE897" i="2"/>
  <c r="AE861" i="2"/>
  <c r="AE884" i="2"/>
  <c r="AE900" i="2"/>
  <c r="AE866" i="2"/>
  <c r="AE886" i="2"/>
  <c r="AE871" i="2"/>
  <c r="AE878" i="2"/>
  <c r="AE901" i="2"/>
  <c r="AE889" i="2"/>
  <c r="AE877" i="2"/>
  <c r="AE864" i="2"/>
  <c r="AE892" i="2"/>
  <c r="AE904" i="2"/>
  <c r="AE909" i="2"/>
  <c r="AE862" i="2"/>
  <c r="AE882" i="2"/>
  <c r="AE895" i="2"/>
  <c r="AE865" i="2"/>
  <c r="AE915" i="2"/>
  <c r="AE888" i="2"/>
  <c r="AE868" i="2"/>
  <c r="AE907" i="2"/>
  <c r="AE885" i="2"/>
  <c r="AE905" i="2"/>
  <c r="AE913" i="2"/>
  <c r="AE906" i="2"/>
  <c r="AE863" i="2"/>
  <c r="AE870" i="2"/>
  <c r="AE912" i="2"/>
  <c r="AE896" i="2"/>
  <c r="AE883" i="2"/>
  <c r="AE903" i="2"/>
  <c r="AE881" i="2"/>
  <c r="AE873" i="2"/>
  <c r="AE869" i="2"/>
  <c r="AE894" i="2"/>
  <c r="AE898" i="2"/>
  <c r="AE880" i="2"/>
  <c r="AE872" i="2"/>
  <c r="AE914" i="2"/>
  <c r="AE879" i="2"/>
  <c r="AE887" i="2"/>
  <c r="AE899" i="2"/>
  <c r="AE891" i="2"/>
  <c r="AE893" i="2"/>
  <c r="AE875" i="2"/>
  <c r="AM758" i="2"/>
  <c r="AZ758" i="2" s="1"/>
  <c r="AK69" i="3"/>
  <c r="AE991" i="2"/>
  <c r="AE985" i="2"/>
  <c r="AE986" i="2"/>
  <c r="AE987" i="2"/>
  <c r="AE993" i="2"/>
  <c r="AE988" i="2"/>
  <c r="AE989" i="2"/>
  <c r="AE992" i="2"/>
  <c r="AE990" i="2"/>
  <c r="AB84" i="3"/>
  <c r="AF860" i="2"/>
  <c r="AA41" i="11"/>
  <c r="AB90" i="3"/>
  <c r="AF984" i="2"/>
  <c r="AA86" i="11"/>
  <c r="AD36" i="3"/>
  <c r="AH387" i="2"/>
  <c r="AD33" i="3"/>
  <c r="AH370" i="2"/>
  <c r="AM1003" i="2"/>
  <c r="AZ1003" i="2" s="1"/>
  <c r="AK93" i="3"/>
  <c r="AG373" i="2"/>
  <c r="AG372" i="2"/>
  <c r="AG371" i="2"/>
  <c r="AE1010" i="2"/>
  <c r="AE1012" i="2"/>
  <c r="AE1013" i="2"/>
  <c r="AE1007" i="2"/>
  <c r="AE1014" i="2"/>
  <c r="AE1008" i="2"/>
  <c r="AE1015" i="2"/>
  <c r="AE1009" i="2"/>
  <c r="AE1011" i="2"/>
  <c r="AG396" i="2"/>
  <c r="AG394" i="2"/>
  <c r="AG395" i="2"/>
  <c r="AG391" i="2"/>
  <c r="AG389" i="2"/>
  <c r="AG390" i="2"/>
  <c r="AG388" i="2"/>
  <c r="AG393" i="2"/>
  <c r="AG392" i="2"/>
  <c r="AB75" i="3"/>
  <c r="AF798" i="2"/>
  <c r="AF799" i="2" s="1"/>
  <c r="AA97" i="11"/>
  <c r="AB46" i="3"/>
  <c r="AF482" i="2"/>
  <c r="AA32" i="11"/>
  <c r="AB95" i="3"/>
  <c r="AF1006" i="2"/>
  <c r="AA83" i="11"/>
  <c r="AB79" i="3"/>
  <c r="AF819" i="2"/>
  <c r="AF820" i="2" s="1"/>
  <c r="AA71" i="11"/>
  <c r="AA49" i="11"/>
  <c r="AB59" i="3"/>
  <c r="AF648" i="2"/>
  <c r="AB88" i="3"/>
  <c r="AF938" i="2"/>
  <c r="AA35" i="11"/>
  <c r="AB39" i="3"/>
  <c r="AF412" i="2"/>
  <c r="AA64" i="11"/>
  <c r="AB87" i="3"/>
  <c r="AF929" i="2"/>
  <c r="AA52" i="11"/>
  <c r="AG220" i="2"/>
  <c r="AG219" i="2"/>
  <c r="AG221" i="2"/>
  <c r="AB27" i="3"/>
  <c r="AF227" i="2"/>
  <c r="AA30" i="11"/>
  <c r="AD85" i="3"/>
  <c r="AH916" i="2"/>
  <c r="AE1039" i="2"/>
  <c r="AE1040" i="2"/>
  <c r="AE1041" i="2"/>
  <c r="AE774" i="2"/>
  <c r="AE783" i="2"/>
  <c r="AE773" i="2"/>
  <c r="AE785" i="2"/>
  <c r="AE775" i="2"/>
  <c r="AE787" i="2"/>
  <c r="AE777" i="2"/>
  <c r="AE789" i="2"/>
  <c r="AE779" i="2"/>
  <c r="AE781" i="2"/>
  <c r="AE772" i="2"/>
  <c r="AE778" i="2"/>
  <c r="AE788" i="2"/>
  <c r="AE784" i="2"/>
  <c r="AE776" i="2"/>
  <c r="AE786" i="2"/>
  <c r="AE780" i="2"/>
  <c r="AE782" i="2"/>
  <c r="AE1000" i="2"/>
  <c r="AE1002" i="2"/>
  <c r="AE1001" i="2"/>
  <c r="AE999" i="2"/>
  <c r="AG586" i="2"/>
  <c r="AG587" i="2"/>
  <c r="AG588" i="2"/>
  <c r="AG585" i="2"/>
  <c r="AG566" i="2"/>
  <c r="AG567" i="2"/>
  <c r="AG568" i="2"/>
  <c r="AG565" i="2"/>
  <c r="AG570" i="2"/>
  <c r="AG571" i="2"/>
  <c r="AG572" i="2"/>
  <c r="AG569" i="2"/>
  <c r="AG574" i="2"/>
  <c r="AG575" i="2"/>
  <c r="AG576" i="2"/>
  <c r="AG573" i="2"/>
  <c r="AG578" i="2"/>
  <c r="AG579" i="2"/>
  <c r="AG580" i="2"/>
  <c r="AG577" i="2"/>
  <c r="AG582" i="2"/>
  <c r="AG583" i="2"/>
  <c r="AG584" i="2"/>
  <c r="AG581" i="2"/>
  <c r="AG589" i="2"/>
  <c r="AE1025" i="2"/>
  <c r="AE1026" i="2"/>
  <c r="AE1023" i="2"/>
  <c r="AE1024" i="2"/>
  <c r="AD25" i="3"/>
  <c r="AH218" i="2"/>
  <c r="AF376" i="2"/>
  <c r="AF375" i="2"/>
  <c r="AF377" i="2"/>
  <c r="AF420" i="2"/>
  <c r="AA45" i="11"/>
  <c r="AB41" i="3"/>
  <c r="AE1036" i="2"/>
  <c r="AE1037" i="2"/>
  <c r="AB102" i="3"/>
  <c r="AF1038" i="2"/>
  <c r="AA94" i="11"/>
  <c r="AI460" i="2"/>
  <c r="AI458" i="2"/>
  <c r="AI459" i="2"/>
  <c r="AB71" i="3"/>
  <c r="AF771" i="2"/>
  <c r="AA33" i="11"/>
  <c r="AE803" i="2"/>
  <c r="AE806" i="2"/>
  <c r="AE808" i="2"/>
  <c r="AE802" i="2"/>
  <c r="AE804" i="2"/>
  <c r="AE805" i="2"/>
  <c r="AE801" i="2"/>
  <c r="AE807" i="2"/>
  <c r="AE809" i="2"/>
  <c r="AE525" i="2"/>
  <c r="AE526" i="2"/>
  <c r="AE527" i="2"/>
  <c r="AE523" i="2"/>
  <c r="AE524" i="2"/>
  <c r="AE655" i="2"/>
  <c r="AE657" i="2"/>
  <c r="AE659" i="2"/>
  <c r="AE661" i="2"/>
  <c r="AE663" i="2"/>
  <c r="AE665" i="2"/>
  <c r="AE654" i="2"/>
  <c r="AE656" i="2"/>
  <c r="AE658" i="2"/>
  <c r="AE660" i="2"/>
  <c r="AE662" i="2"/>
  <c r="AE664" i="2"/>
  <c r="AE437" i="2"/>
  <c r="AE442" i="2"/>
  <c r="AE450" i="2"/>
  <c r="AE448" i="2"/>
  <c r="AE447" i="2"/>
  <c r="AE456" i="2"/>
  <c r="AE441" i="2"/>
  <c r="AE435" i="2"/>
  <c r="AE453" i="2"/>
  <c r="AE440" i="2"/>
  <c r="AE443" i="2"/>
  <c r="AE446" i="2"/>
  <c r="AE445" i="2"/>
  <c r="AE444" i="2"/>
  <c r="AE451" i="2"/>
  <c r="AE438" i="2"/>
  <c r="AE449" i="2"/>
  <c r="AE436" i="2"/>
  <c r="AE454" i="2"/>
  <c r="AE452" i="2"/>
  <c r="AE439" i="2"/>
  <c r="AE455" i="2"/>
  <c r="AE540" i="2"/>
  <c r="AE547" i="2"/>
  <c r="AE543" i="2"/>
  <c r="AE551" i="2"/>
  <c r="AE555" i="2"/>
  <c r="AE554" i="2"/>
  <c r="AE556" i="2"/>
  <c r="AE550" i="2"/>
  <c r="AE552" i="2"/>
  <c r="AE542" i="2"/>
  <c r="AE549" i="2"/>
  <c r="AE544" i="2"/>
  <c r="AE545" i="2"/>
  <c r="AE541" i="2"/>
  <c r="AE546" i="2"/>
  <c r="AE548" i="2"/>
  <c r="AE553" i="2"/>
  <c r="AC34" i="3"/>
  <c r="AG374" i="2"/>
  <c r="AB25" i="11"/>
  <c r="AC25" i="11" s="1"/>
  <c r="AB101" i="3"/>
  <c r="AF1035" i="2"/>
  <c r="AA72" i="11"/>
  <c r="AJ457" i="2"/>
  <c r="AF43" i="3"/>
  <c r="AB92" i="3"/>
  <c r="AF998" i="2"/>
  <c r="AA84" i="11"/>
  <c r="AB76" i="3"/>
  <c r="AF800" i="2"/>
  <c r="AA85" i="11"/>
  <c r="AF522" i="2"/>
  <c r="AB48" i="3"/>
  <c r="AA73" i="11"/>
  <c r="AB60" i="3"/>
  <c r="AA56" i="11"/>
  <c r="AF653" i="2"/>
  <c r="AB42" i="3"/>
  <c r="AF434" i="2"/>
  <c r="AA63" i="11"/>
  <c r="AB97" i="3"/>
  <c r="AF1022" i="2"/>
  <c r="AA68" i="11"/>
  <c r="AB51" i="3"/>
  <c r="AF539" i="2"/>
  <c r="AA55" i="11"/>
  <c r="AE417" i="2"/>
  <c r="AE418" i="2"/>
  <c r="AE419" i="2"/>
  <c r="AE427" i="2"/>
  <c r="AE425" i="2"/>
  <c r="AE433" i="2"/>
  <c r="AE431" i="2"/>
  <c r="AE429" i="2"/>
  <c r="AE422" i="2"/>
  <c r="AE424" i="2"/>
  <c r="AE426" i="2"/>
  <c r="AE428" i="2"/>
  <c r="AE432" i="2"/>
  <c r="AE430" i="2"/>
  <c r="AE423" i="2"/>
  <c r="AE421" i="2"/>
  <c r="AF355" i="2"/>
  <c r="AB31" i="3"/>
  <c r="AA39" i="11"/>
  <c r="AE681" i="2"/>
  <c r="AE680" i="2"/>
  <c r="AE682" i="2"/>
  <c r="AE683" i="2"/>
  <c r="AE684" i="2"/>
  <c r="AE760" i="2"/>
  <c r="AE763" i="2"/>
  <c r="AE767" i="2"/>
  <c r="AE762" i="2"/>
  <c r="AE769" i="2"/>
  <c r="AE765" i="2"/>
  <c r="AE761" i="2"/>
  <c r="AE770" i="2"/>
  <c r="AE764" i="2"/>
  <c r="AE768" i="2"/>
  <c r="AE766" i="2"/>
  <c r="AE941" i="2"/>
  <c r="AE940" i="2"/>
  <c r="AE952" i="2"/>
  <c r="AE964" i="2"/>
  <c r="AE976" i="2"/>
  <c r="AE942" i="2"/>
  <c r="AE954" i="2"/>
  <c r="AE966" i="2"/>
  <c r="AE978" i="2"/>
  <c r="AE944" i="2"/>
  <c r="AE956" i="2"/>
  <c r="AE968" i="2"/>
  <c r="AE946" i="2"/>
  <c r="AE958" i="2"/>
  <c r="AE970" i="2"/>
  <c r="AE950" i="2"/>
  <c r="AE960" i="2"/>
  <c r="AE962" i="2"/>
  <c r="AE972" i="2"/>
  <c r="AE948" i="2"/>
  <c r="AE974" i="2"/>
  <c r="AE959" i="2"/>
  <c r="AE961" i="2"/>
  <c r="AE979" i="2"/>
  <c r="AE955" i="2"/>
  <c r="AE957" i="2"/>
  <c r="AE963" i="2"/>
  <c r="AE947" i="2"/>
  <c r="AE949" i="2"/>
  <c r="AE975" i="2"/>
  <c r="AE943" i="2"/>
  <c r="AE977" i="2"/>
  <c r="AE945" i="2"/>
  <c r="AE953" i="2"/>
  <c r="AE967" i="2"/>
  <c r="AE973" i="2"/>
  <c r="AE951" i="2"/>
  <c r="AE969" i="2"/>
  <c r="AE939" i="2"/>
  <c r="AE965" i="2"/>
  <c r="AE971" i="2"/>
  <c r="AG397" i="2"/>
  <c r="AC37" i="3"/>
  <c r="AB38" i="11"/>
  <c r="AC38" i="11" s="1"/>
  <c r="AB64" i="3"/>
  <c r="AA50" i="11"/>
  <c r="AF679" i="2"/>
  <c r="AB70" i="3"/>
  <c r="AF759" i="2"/>
  <c r="AA29" i="11"/>
  <c r="AE478" i="2"/>
  <c r="AE479" i="2"/>
  <c r="AE480" i="2"/>
  <c r="AE481" i="2"/>
  <c r="AE652" i="2"/>
  <c r="AE650" i="2"/>
  <c r="AE649" i="2"/>
  <c r="AE651" i="2"/>
  <c r="AA99" i="11"/>
  <c r="AB54" i="3"/>
  <c r="AF562" i="2"/>
  <c r="AF563" i="2" s="1"/>
  <c r="AD55" i="3"/>
  <c r="AH564" i="2"/>
  <c r="AE414" i="2"/>
  <c r="AE413" i="2"/>
  <c r="AE415" i="2"/>
  <c r="AF399" i="2"/>
  <c r="AF398" i="2"/>
  <c r="AF403" i="2"/>
  <c r="AF401" i="2"/>
  <c r="AF400" i="2"/>
  <c r="AF402" i="2"/>
  <c r="AF405" i="2"/>
  <c r="AF404" i="2"/>
  <c r="AE930" i="2"/>
  <c r="AE933" i="2"/>
  <c r="AE937" i="2"/>
  <c r="AE936" i="2"/>
  <c r="AE935" i="2"/>
  <c r="AE932" i="2"/>
  <c r="AE931" i="2"/>
  <c r="AE934" i="2"/>
  <c r="AA43" i="11"/>
  <c r="AB40" i="3"/>
  <c r="AF416" i="2"/>
  <c r="AE239" i="2"/>
  <c r="AE228" i="2"/>
  <c r="AE236" i="2"/>
  <c r="AE233" i="2"/>
  <c r="AE231" i="2"/>
  <c r="AE241" i="2"/>
  <c r="AE229" i="2"/>
  <c r="AE230" i="2"/>
  <c r="AE237" i="2"/>
  <c r="AE238" i="2"/>
  <c r="AE232" i="2"/>
  <c r="AE235" i="2"/>
  <c r="AE234" i="2"/>
  <c r="AE240" i="2"/>
  <c r="AG917" i="2"/>
  <c r="AG918" i="2"/>
  <c r="AE365" i="2"/>
  <c r="AE358" i="2"/>
  <c r="AE360" i="2"/>
  <c r="AE366" i="2"/>
  <c r="AE356" i="2"/>
  <c r="AE361" i="2"/>
  <c r="AE363" i="2"/>
  <c r="AE362" i="2"/>
  <c r="AE364" i="2"/>
  <c r="AE357" i="2"/>
  <c r="AE368" i="2"/>
  <c r="AE359" i="2"/>
  <c r="AE367" i="2"/>
  <c r="AA62" i="11"/>
  <c r="AF477" i="2"/>
  <c r="AB45" i="3"/>
  <c r="AL535" i="2"/>
  <c r="AL536" i="2"/>
  <c r="AL537" i="2"/>
  <c r="AL534" i="2"/>
  <c r="AL538" i="2"/>
  <c r="AM533" i="2"/>
  <c r="AK50" i="3"/>
  <c r="AV533" i="2" l="1"/>
  <c r="AZ533" i="2"/>
  <c r="AU758" i="2"/>
  <c r="AV758" i="2"/>
  <c r="AU1003" i="2"/>
  <c r="AV1003" i="2"/>
  <c r="AG608" i="2"/>
  <c r="AG624" i="2"/>
  <c r="AG614" i="2"/>
  <c r="AG634" i="2"/>
  <c r="AG626" i="2"/>
  <c r="AG623" i="2"/>
  <c r="AG646" i="2"/>
  <c r="AG640" i="2"/>
  <c r="AG637" i="2"/>
  <c r="AG606" i="2"/>
  <c r="AG610" i="2"/>
  <c r="AG630" i="2"/>
  <c r="AG628" i="2"/>
  <c r="AG622" i="2"/>
  <c r="AG620" i="2"/>
  <c r="AG643" i="2"/>
  <c r="AG609" i="2"/>
  <c r="AG629" i="2"/>
  <c r="AG627" i="2"/>
  <c r="AG618" i="2"/>
  <c r="AG632" i="2"/>
  <c r="AG613" i="2"/>
  <c r="AG633" i="2"/>
  <c r="AG616" i="2"/>
  <c r="AG612" i="2"/>
  <c r="AG645" i="2"/>
  <c r="AG621" i="2"/>
  <c r="AG625" i="2"/>
  <c r="AG636" i="2"/>
  <c r="AG619" i="2"/>
  <c r="AG639" i="2"/>
  <c r="AG605" i="2"/>
  <c r="AG631" i="2"/>
  <c r="AG642" i="2"/>
  <c r="AG617" i="2"/>
  <c r="AG611" i="2"/>
  <c r="AG644" i="2"/>
  <c r="AG638" i="2"/>
  <c r="AG615" i="2"/>
  <c r="AG635" i="2"/>
  <c r="AG607" i="2"/>
  <c r="AG641" i="2"/>
  <c r="AG647" i="2"/>
  <c r="AD58" i="3"/>
  <c r="AH604" i="2"/>
  <c r="AE63" i="3"/>
  <c r="AI678" i="2"/>
  <c r="AG469" i="2"/>
  <c r="AG467" i="2"/>
  <c r="AG472" i="2"/>
  <c r="AG462" i="2"/>
  <c r="AG465" i="2"/>
  <c r="AG470" i="2"/>
  <c r="AG473" i="2"/>
  <c r="AG476" i="2"/>
  <c r="AG471" i="2"/>
  <c r="AG475" i="2"/>
  <c r="AG474" i="2"/>
  <c r="AG463" i="2"/>
  <c r="AG468" i="2"/>
  <c r="AG466" i="2"/>
  <c r="AG464" i="2"/>
  <c r="AF920" i="2"/>
  <c r="AF927" i="2"/>
  <c r="AF926" i="2"/>
  <c r="AF924" i="2"/>
  <c r="AF925" i="2"/>
  <c r="AF921" i="2"/>
  <c r="AF928" i="2"/>
  <c r="AF922" i="2"/>
  <c r="AF923" i="2"/>
  <c r="AB34" i="11"/>
  <c r="AC34" i="11" s="1"/>
  <c r="AC68" i="3"/>
  <c r="AG740" i="2"/>
  <c r="AF1030" i="2"/>
  <c r="AF1028" i="2"/>
  <c r="AF1029" i="2"/>
  <c r="AD44" i="3"/>
  <c r="AH461" i="2"/>
  <c r="AC86" i="3"/>
  <c r="AG919" i="2"/>
  <c r="AB96" i="11"/>
  <c r="AC96" i="11" s="1"/>
  <c r="AF747" i="2"/>
  <c r="AF756" i="2"/>
  <c r="AF753" i="2"/>
  <c r="AF750" i="2"/>
  <c r="AF743" i="2"/>
  <c r="AF749" i="2"/>
  <c r="AF751" i="2"/>
  <c r="AF742" i="2"/>
  <c r="AF741" i="2"/>
  <c r="AF755" i="2"/>
  <c r="AF746" i="2"/>
  <c r="AF757" i="2"/>
  <c r="AF745" i="2"/>
  <c r="AF748" i="2"/>
  <c r="AF754" i="2"/>
  <c r="AF744" i="2"/>
  <c r="AF752" i="2"/>
  <c r="AC57" i="3"/>
  <c r="AB47" i="11"/>
  <c r="AC47" i="11" s="1"/>
  <c r="AG594" i="2"/>
  <c r="AC98" i="3"/>
  <c r="AB75" i="11"/>
  <c r="AC75" i="11" s="1"/>
  <c r="AG1027" i="2"/>
  <c r="AD62" i="3"/>
  <c r="AH668" i="2"/>
  <c r="AF822" i="2"/>
  <c r="AF831" i="2"/>
  <c r="AF829" i="2"/>
  <c r="AF827" i="2"/>
  <c r="AF824" i="2"/>
  <c r="AF830" i="2"/>
  <c r="AF825" i="2"/>
  <c r="AF826" i="2"/>
  <c r="AF828" i="2"/>
  <c r="AF823" i="2"/>
  <c r="AF1046" i="2"/>
  <c r="AF1050" i="2"/>
  <c r="AF1048" i="2"/>
  <c r="AF1053" i="2"/>
  <c r="AF1049" i="2"/>
  <c r="AF1051" i="2"/>
  <c r="AF1047" i="2"/>
  <c r="AF1054" i="2"/>
  <c r="AF1052" i="2"/>
  <c r="AH796" i="2"/>
  <c r="AH797" i="2" s="1"/>
  <c r="AD74" i="3"/>
  <c r="AG530" i="2"/>
  <c r="AG531" i="2"/>
  <c r="AG529" i="2"/>
  <c r="AG532" i="2"/>
  <c r="AC80" i="3"/>
  <c r="AG821" i="2"/>
  <c r="AB53" i="11"/>
  <c r="AC53" i="11" s="1"/>
  <c r="AG669" i="2"/>
  <c r="AG677" i="2"/>
  <c r="AG670" i="2"/>
  <c r="AG672" i="2"/>
  <c r="AG674" i="2"/>
  <c r="AG676" i="2"/>
  <c r="AG671" i="2"/>
  <c r="AG675" i="2"/>
  <c r="AG673" i="2"/>
  <c r="AD49" i="3"/>
  <c r="AH528" i="2"/>
  <c r="AC104" i="3"/>
  <c r="AG1045" i="2"/>
  <c r="AB54" i="11"/>
  <c r="AC54" i="11" s="1"/>
  <c r="AF597" i="2"/>
  <c r="AF603" i="2"/>
  <c r="AF595" i="2"/>
  <c r="AF598" i="2"/>
  <c r="AF596" i="2"/>
  <c r="AF601" i="2"/>
  <c r="AF602" i="2"/>
  <c r="AF599" i="2"/>
  <c r="AF600" i="2"/>
  <c r="AC61" i="3"/>
  <c r="AG666" i="2"/>
  <c r="AG667" i="2" s="1"/>
  <c r="AB20" i="11"/>
  <c r="AC20" i="11" s="1"/>
  <c r="AC67" i="3"/>
  <c r="AB26" i="11"/>
  <c r="AC26" i="11" s="1"/>
  <c r="AG739" i="2"/>
  <c r="AG222" i="2"/>
  <c r="AB21" i="11"/>
  <c r="AC21" i="11" s="1"/>
  <c r="AC26" i="3"/>
  <c r="AC73" i="3"/>
  <c r="AB91" i="11"/>
  <c r="AC91" i="11" s="1"/>
  <c r="AG795" i="2"/>
  <c r="AF225" i="2"/>
  <c r="AF223" i="2"/>
  <c r="AF224" i="2"/>
  <c r="AF226" i="2"/>
  <c r="AC72" i="3"/>
  <c r="AG790" i="2"/>
  <c r="AB57" i="11"/>
  <c r="AC57" i="11" s="1"/>
  <c r="AF734" i="2"/>
  <c r="AF736" i="2"/>
  <c r="AF737" i="2"/>
  <c r="AF738" i="2"/>
  <c r="AF735" i="2"/>
  <c r="AC52" i="3"/>
  <c r="AG557" i="2"/>
  <c r="AB44" i="11"/>
  <c r="AC44" i="11" s="1"/>
  <c r="AF818" i="2"/>
  <c r="AF817" i="2"/>
  <c r="AF816" i="2"/>
  <c r="AF815" i="2"/>
  <c r="AC66" i="3"/>
  <c r="AG733" i="2"/>
  <c r="AB60" i="11"/>
  <c r="AC60" i="11" s="1"/>
  <c r="AF857" i="2"/>
  <c r="AF842" i="2"/>
  <c r="AF836" i="2"/>
  <c r="AF840" i="2"/>
  <c r="AF844" i="2"/>
  <c r="AF848" i="2"/>
  <c r="AF838" i="2"/>
  <c r="AF852" i="2"/>
  <c r="AF856" i="2"/>
  <c r="AF850" i="2"/>
  <c r="AF837" i="2"/>
  <c r="AF845" i="2"/>
  <c r="AF851" i="2"/>
  <c r="AF858" i="2"/>
  <c r="AF853" i="2"/>
  <c r="AF849" i="2"/>
  <c r="AF847" i="2"/>
  <c r="AF841" i="2"/>
  <c r="AF843" i="2"/>
  <c r="AF854" i="2"/>
  <c r="AF846" i="2"/>
  <c r="AF839" i="2"/>
  <c r="AF855" i="2"/>
  <c r="AF835" i="2"/>
  <c r="AF859" i="2"/>
  <c r="AF981" i="2"/>
  <c r="AF983" i="2"/>
  <c r="AF982" i="2"/>
  <c r="AC78" i="3"/>
  <c r="AG814" i="2"/>
  <c r="AB67" i="11"/>
  <c r="AC67" i="11" s="1"/>
  <c r="AF811" i="2"/>
  <c r="AF813" i="2"/>
  <c r="AF812" i="2"/>
  <c r="AC83" i="3"/>
  <c r="AG834" i="2"/>
  <c r="AB77" i="11"/>
  <c r="AC77" i="11" s="1"/>
  <c r="AC89" i="3"/>
  <c r="AB58" i="11"/>
  <c r="AC58" i="11" s="1"/>
  <c r="AG980" i="2"/>
  <c r="AB59" i="11"/>
  <c r="AC59" i="11" s="1"/>
  <c r="AC47" i="3"/>
  <c r="AG506" i="2"/>
  <c r="AF1019" i="2"/>
  <c r="AF1020" i="2"/>
  <c r="AF1017" i="2"/>
  <c r="AF1018" i="2"/>
  <c r="AF1021" i="2"/>
  <c r="AG810" i="2"/>
  <c r="AB74" i="11"/>
  <c r="AC74" i="11" s="1"/>
  <c r="AC77" i="3"/>
  <c r="AF794" i="2"/>
  <c r="AF791" i="2"/>
  <c r="AF793" i="2"/>
  <c r="AF792" i="2"/>
  <c r="AF379" i="2"/>
  <c r="AF380" i="2"/>
  <c r="AF381" i="2"/>
  <c r="AF384" i="2"/>
  <c r="AF383" i="2"/>
  <c r="AF385" i="2"/>
  <c r="AF386" i="2"/>
  <c r="AF382" i="2"/>
  <c r="AC96" i="3"/>
  <c r="AG1016" i="2"/>
  <c r="AB95" i="11"/>
  <c r="AC95" i="11" s="1"/>
  <c r="AG378" i="2"/>
  <c r="AB31" i="11"/>
  <c r="AC31" i="11" s="1"/>
  <c r="AC35" i="3"/>
  <c r="AF509" i="2"/>
  <c r="AF511" i="2"/>
  <c r="AF508" i="2"/>
  <c r="AF512" i="2"/>
  <c r="AF507" i="2"/>
  <c r="AF521" i="2"/>
  <c r="AF519" i="2"/>
  <c r="AF514" i="2"/>
  <c r="AF515" i="2"/>
  <c r="AF513" i="2"/>
  <c r="AF518" i="2"/>
  <c r="AF517" i="2"/>
  <c r="AF516" i="2"/>
  <c r="AF510" i="2"/>
  <c r="AF520" i="2"/>
  <c r="AF1007" i="2"/>
  <c r="AF1013" i="2"/>
  <c r="AF1009" i="2"/>
  <c r="AF1008" i="2"/>
  <c r="AF1010" i="2"/>
  <c r="AF1012" i="2"/>
  <c r="AF1015" i="2"/>
  <c r="AF1011" i="2"/>
  <c r="AF1014" i="2"/>
  <c r="AC46" i="3"/>
  <c r="AG482" i="2"/>
  <c r="AB32" i="11"/>
  <c r="AC32" i="11" s="1"/>
  <c r="AH371" i="2"/>
  <c r="AH373" i="2"/>
  <c r="AH372" i="2"/>
  <c r="AH390" i="2"/>
  <c r="AH391" i="2"/>
  <c r="AH394" i="2"/>
  <c r="AH393" i="2"/>
  <c r="AH392" i="2"/>
  <c r="AH395" i="2"/>
  <c r="AH389" i="2"/>
  <c r="AH388" i="2"/>
  <c r="AH396" i="2"/>
  <c r="AC95" i="3"/>
  <c r="AB83" i="11"/>
  <c r="AC83" i="11" s="1"/>
  <c r="AG1006" i="2"/>
  <c r="AI370" i="2"/>
  <c r="AE33" i="3"/>
  <c r="AI387" i="2"/>
  <c r="AE36" i="3"/>
  <c r="AF985" i="2"/>
  <c r="AF989" i="2"/>
  <c r="AF991" i="2"/>
  <c r="AF992" i="2"/>
  <c r="AF987" i="2"/>
  <c r="AF993" i="2"/>
  <c r="AF986" i="2"/>
  <c r="AF988" i="2"/>
  <c r="AF990" i="2"/>
  <c r="AC90" i="3"/>
  <c r="AG984" i="2"/>
  <c r="AB86" i="11"/>
  <c r="AC86" i="11" s="1"/>
  <c r="AF888" i="2"/>
  <c r="AF908" i="2"/>
  <c r="AF882" i="2"/>
  <c r="AF878" i="2"/>
  <c r="AF898" i="2"/>
  <c r="AF862" i="2"/>
  <c r="AF910" i="2"/>
  <c r="AF874" i="2"/>
  <c r="AF869" i="2"/>
  <c r="AF861" i="2"/>
  <c r="AF864" i="2"/>
  <c r="AF872" i="2"/>
  <c r="AF905" i="2"/>
  <c r="AF901" i="2"/>
  <c r="AF866" i="2"/>
  <c r="AF911" i="2"/>
  <c r="AF897" i="2"/>
  <c r="AF873" i="2"/>
  <c r="AF890" i="2"/>
  <c r="AF912" i="2"/>
  <c r="AF900" i="2"/>
  <c r="AF906" i="2"/>
  <c r="AF902" i="2"/>
  <c r="AF887" i="2"/>
  <c r="AF894" i="2"/>
  <c r="AF907" i="2"/>
  <c r="AF867" i="2"/>
  <c r="AF891" i="2"/>
  <c r="AF880" i="2"/>
  <c r="AF892" i="2"/>
  <c r="AF876" i="2"/>
  <c r="AF881" i="2"/>
  <c r="AF877" i="2"/>
  <c r="AF893" i="2"/>
  <c r="AF914" i="2"/>
  <c r="AF879" i="2"/>
  <c r="AF870" i="2"/>
  <c r="AF904" i="2"/>
  <c r="AF868" i="2"/>
  <c r="AF899" i="2"/>
  <c r="AF895" i="2"/>
  <c r="AF903" i="2"/>
  <c r="AF915" i="2"/>
  <c r="AF909" i="2"/>
  <c r="AF886" i="2"/>
  <c r="AF889" i="2"/>
  <c r="AF884" i="2"/>
  <c r="AF896" i="2"/>
  <c r="AF875" i="2"/>
  <c r="AF871" i="2"/>
  <c r="AF863" i="2"/>
  <c r="AF883" i="2"/>
  <c r="AF865" i="2"/>
  <c r="AF885" i="2"/>
  <c r="AF913" i="2"/>
  <c r="AF500" i="2"/>
  <c r="AF501" i="2"/>
  <c r="AF494" i="2"/>
  <c r="AF498" i="2"/>
  <c r="AF497" i="2"/>
  <c r="AF504" i="2"/>
  <c r="AF505" i="2"/>
  <c r="AF502" i="2"/>
  <c r="AF483" i="2"/>
  <c r="AF496" i="2"/>
  <c r="AF486" i="2"/>
  <c r="AF484" i="2"/>
  <c r="AF485" i="2"/>
  <c r="AF487" i="2"/>
  <c r="AF488" i="2"/>
  <c r="AF489" i="2"/>
  <c r="AF491" i="2"/>
  <c r="AF495" i="2"/>
  <c r="AF492" i="2"/>
  <c r="AF493" i="2"/>
  <c r="AF499" i="2"/>
  <c r="AF503" i="2"/>
  <c r="AF490" i="2"/>
  <c r="AC75" i="3"/>
  <c r="AG798" i="2"/>
  <c r="AG799" i="2" s="1"/>
  <c r="AB97" i="11"/>
  <c r="AC97" i="11" s="1"/>
  <c r="AG860" i="2"/>
  <c r="AC84" i="3"/>
  <c r="AB41" i="11"/>
  <c r="AC41" i="11" s="1"/>
  <c r="AB50" i="11"/>
  <c r="AC50" i="11" s="1"/>
  <c r="AC64" i="3"/>
  <c r="AG679" i="2"/>
  <c r="AG398" i="2"/>
  <c r="AG400" i="2"/>
  <c r="AG399" i="2"/>
  <c r="AG404" i="2"/>
  <c r="AG403" i="2"/>
  <c r="AG401" i="2"/>
  <c r="AG405" i="2"/>
  <c r="AG402" i="2"/>
  <c r="AF1024" i="2"/>
  <c r="AF1023" i="2"/>
  <c r="AF1025" i="2"/>
  <c r="AF1026" i="2"/>
  <c r="AF1036" i="2"/>
  <c r="AF1037" i="2"/>
  <c r="AD34" i="3"/>
  <c r="AH374" i="2"/>
  <c r="AC71" i="3"/>
  <c r="AG771" i="2"/>
  <c r="AB33" i="11"/>
  <c r="AC33" i="11" s="1"/>
  <c r="AC102" i="3"/>
  <c r="AG1038" i="2"/>
  <c r="AB94" i="11"/>
  <c r="AC94" i="11" s="1"/>
  <c r="AF649" i="2"/>
  <c r="AF650" i="2"/>
  <c r="AF652" i="2"/>
  <c r="AF651" i="2"/>
  <c r="AC45" i="3"/>
  <c r="AG477" i="2"/>
  <c r="AB62" i="11"/>
  <c r="AC62" i="11" s="1"/>
  <c r="AC54" i="3"/>
  <c r="AG562" i="2"/>
  <c r="AG563" i="2" s="1"/>
  <c r="AB99" i="11"/>
  <c r="AC99" i="11" s="1"/>
  <c r="AC97" i="3"/>
  <c r="AG1022" i="2"/>
  <c r="AB68" i="11"/>
  <c r="AC68" i="11" s="1"/>
  <c r="AG653" i="2"/>
  <c r="AC60" i="3"/>
  <c r="AB56" i="11"/>
  <c r="AC56" i="11" s="1"/>
  <c r="AF999" i="2"/>
  <c r="AF1000" i="2"/>
  <c r="AF1001" i="2"/>
  <c r="AF1002" i="2"/>
  <c r="AC101" i="3"/>
  <c r="AG1035" i="2"/>
  <c r="AB72" i="11"/>
  <c r="AC72" i="11" s="1"/>
  <c r="AB45" i="11"/>
  <c r="AC45" i="11" s="1"/>
  <c r="AC41" i="3"/>
  <c r="AG420" i="2"/>
  <c r="AF414" i="2"/>
  <c r="AF413" i="2"/>
  <c r="AF415" i="2"/>
  <c r="AC59" i="3"/>
  <c r="AG648" i="2"/>
  <c r="AB49" i="11"/>
  <c r="AC49" i="11" s="1"/>
  <c r="AF481" i="2"/>
  <c r="AF478" i="2"/>
  <c r="AF479" i="2"/>
  <c r="AF480" i="2"/>
  <c r="AF760" i="2"/>
  <c r="AF763" i="2"/>
  <c r="AF767" i="2"/>
  <c r="AF768" i="2"/>
  <c r="AF770" i="2"/>
  <c r="AF764" i="2"/>
  <c r="AF762" i="2"/>
  <c r="AF769" i="2"/>
  <c r="AF765" i="2"/>
  <c r="AF766" i="2"/>
  <c r="AF761" i="2"/>
  <c r="AC31" i="3"/>
  <c r="AB39" i="11"/>
  <c r="AC39" i="11" s="1"/>
  <c r="AG355" i="2"/>
  <c r="AC92" i="3"/>
  <c r="AB84" i="11"/>
  <c r="AC84" i="11" s="1"/>
  <c r="AG998" i="2"/>
  <c r="AH221" i="2"/>
  <c r="AH219" i="2"/>
  <c r="AH220" i="2"/>
  <c r="AF232" i="2"/>
  <c r="AF235" i="2"/>
  <c r="AF241" i="2"/>
  <c r="AF238" i="2"/>
  <c r="AF236" i="2"/>
  <c r="AF229" i="2"/>
  <c r="AF234" i="2"/>
  <c r="AF239" i="2"/>
  <c r="AF233" i="2"/>
  <c r="AF240" i="2"/>
  <c r="AF237" i="2"/>
  <c r="AF230" i="2"/>
  <c r="AF231" i="2"/>
  <c r="AF228" i="2"/>
  <c r="AF930" i="2"/>
  <c r="AF931" i="2"/>
  <c r="AF932" i="2"/>
  <c r="AF933" i="2"/>
  <c r="AF935" i="2"/>
  <c r="AF936" i="2"/>
  <c r="AF937" i="2"/>
  <c r="AF934" i="2"/>
  <c r="AC39" i="3"/>
  <c r="AG412" i="2"/>
  <c r="AB64" i="11"/>
  <c r="AC64" i="11" s="1"/>
  <c r="AF419" i="2"/>
  <c r="AF417" i="2"/>
  <c r="AF418" i="2"/>
  <c r="AC70" i="3"/>
  <c r="AG759" i="2"/>
  <c r="AB29" i="11"/>
  <c r="AC29" i="11" s="1"/>
  <c r="AF366" i="2"/>
  <c r="AF368" i="2"/>
  <c r="AF358" i="2"/>
  <c r="AF356" i="2"/>
  <c r="AF359" i="2"/>
  <c r="AF365" i="2"/>
  <c r="AF363" i="2"/>
  <c r="AF361" i="2"/>
  <c r="AF364" i="2"/>
  <c r="AF367" i="2"/>
  <c r="AF360" i="2"/>
  <c r="AF357" i="2"/>
  <c r="AF362" i="2"/>
  <c r="AF545" i="2"/>
  <c r="AF551" i="2"/>
  <c r="AF540" i="2"/>
  <c r="AF546" i="2"/>
  <c r="AF552" i="2"/>
  <c r="AF541" i="2"/>
  <c r="AF547" i="2"/>
  <c r="AF553" i="2"/>
  <c r="AF542" i="2"/>
  <c r="AF548" i="2"/>
  <c r="AF554" i="2"/>
  <c r="AF550" i="2"/>
  <c r="AF555" i="2"/>
  <c r="AF556" i="2"/>
  <c r="AF543" i="2"/>
  <c r="AF544" i="2"/>
  <c r="AF549" i="2"/>
  <c r="AF438" i="2"/>
  <c r="AF435" i="2"/>
  <c r="AF455" i="2"/>
  <c r="AF442" i="2"/>
  <c r="AF443" i="2"/>
  <c r="AF447" i="2"/>
  <c r="AF450" i="2"/>
  <c r="AF451" i="2"/>
  <c r="AF437" i="2"/>
  <c r="AF440" i="2"/>
  <c r="AF454" i="2"/>
  <c r="AF441" i="2"/>
  <c r="AF444" i="2"/>
  <c r="AF439" i="2"/>
  <c r="AF449" i="2"/>
  <c r="AF452" i="2"/>
  <c r="AF453" i="2"/>
  <c r="AF456" i="2"/>
  <c r="AF446" i="2"/>
  <c r="AF445" i="2"/>
  <c r="AF436" i="2"/>
  <c r="AF448" i="2"/>
  <c r="AG522" i="2"/>
  <c r="AC48" i="3"/>
  <c r="AB73" i="11"/>
  <c r="AC73" i="11" s="1"/>
  <c r="AG43" i="3"/>
  <c r="AK457" i="2"/>
  <c r="AF428" i="2"/>
  <c r="AF422" i="2"/>
  <c r="AF432" i="2"/>
  <c r="AF426" i="2"/>
  <c r="AF429" i="2"/>
  <c r="AF433" i="2"/>
  <c r="AF421" i="2"/>
  <c r="AF430" i="2"/>
  <c r="AF425" i="2"/>
  <c r="AF423" i="2"/>
  <c r="AF427" i="2"/>
  <c r="AF424" i="2"/>
  <c r="AF431" i="2"/>
  <c r="AE25" i="3"/>
  <c r="AI218" i="2"/>
  <c r="AB30" i="11"/>
  <c r="AC30" i="11" s="1"/>
  <c r="AG227" i="2"/>
  <c r="AC27" i="3"/>
  <c r="AC87" i="3"/>
  <c r="AG929" i="2"/>
  <c r="AB52" i="11"/>
  <c r="AC52" i="11" s="1"/>
  <c r="AC40" i="3"/>
  <c r="AG416" i="2"/>
  <c r="AB43" i="11"/>
  <c r="AC43" i="11" s="1"/>
  <c r="AH572" i="2"/>
  <c r="AH569" i="2"/>
  <c r="AH566" i="2"/>
  <c r="AH567" i="2"/>
  <c r="AH568" i="2"/>
  <c r="AH586" i="2"/>
  <c r="AH576" i="2"/>
  <c r="AH573" i="2"/>
  <c r="AH570" i="2"/>
  <c r="AH571" i="2"/>
  <c r="AH580" i="2"/>
  <c r="AH577" i="2"/>
  <c r="AH574" i="2"/>
  <c r="AH575" i="2"/>
  <c r="AH584" i="2"/>
  <c r="AH581" i="2"/>
  <c r="AH579" i="2"/>
  <c r="AH589" i="2"/>
  <c r="AH578" i="2"/>
  <c r="AH565" i="2"/>
  <c r="AH587" i="2"/>
  <c r="AH588" i="2"/>
  <c r="AH585" i="2"/>
  <c r="AH582" i="2"/>
  <c r="AH583" i="2"/>
  <c r="AF683" i="2"/>
  <c r="AF684" i="2"/>
  <c r="AF681" i="2"/>
  <c r="AF682" i="2"/>
  <c r="AF680" i="2"/>
  <c r="AC51" i="3"/>
  <c r="AG539" i="2"/>
  <c r="AB55" i="11"/>
  <c r="AC55" i="11" s="1"/>
  <c r="AC42" i="3"/>
  <c r="AG434" i="2"/>
  <c r="AB63" i="11"/>
  <c r="AC63" i="11" s="1"/>
  <c r="AF525" i="2"/>
  <c r="AF523" i="2"/>
  <c r="AF526" i="2"/>
  <c r="AF527" i="2"/>
  <c r="AF524" i="2"/>
  <c r="AF801" i="2"/>
  <c r="AF804" i="2"/>
  <c r="AF808" i="2"/>
  <c r="AF807" i="2"/>
  <c r="AF809" i="2"/>
  <c r="AF803" i="2"/>
  <c r="AF805" i="2"/>
  <c r="AF806" i="2"/>
  <c r="AF802" i="2"/>
  <c r="AJ460" i="2"/>
  <c r="AJ459" i="2"/>
  <c r="AJ458" i="2"/>
  <c r="AH918" i="2"/>
  <c r="AH917" i="2"/>
  <c r="AF940" i="2"/>
  <c r="AF970" i="2"/>
  <c r="AF978" i="2"/>
  <c r="AF946" i="2"/>
  <c r="AF962" i="2"/>
  <c r="AF954" i="2"/>
  <c r="AF942" i="2"/>
  <c r="AF964" i="2"/>
  <c r="AF956" i="2"/>
  <c r="AF943" i="2"/>
  <c r="AF967" i="2"/>
  <c r="AF949" i="2"/>
  <c r="AF973" i="2"/>
  <c r="AF952" i="2"/>
  <c r="AF974" i="2"/>
  <c r="AF948" i="2"/>
  <c r="AF947" i="2"/>
  <c r="AF971" i="2"/>
  <c r="AF953" i="2"/>
  <c r="AF977" i="2"/>
  <c r="AF944" i="2"/>
  <c r="AF958" i="2"/>
  <c r="AF955" i="2"/>
  <c r="AF979" i="2"/>
  <c r="AF961" i="2"/>
  <c r="AF976" i="2"/>
  <c r="AF972" i="2"/>
  <c r="AF963" i="2"/>
  <c r="AF969" i="2"/>
  <c r="AF966" i="2"/>
  <c r="AF941" i="2"/>
  <c r="AF950" i="2"/>
  <c r="AF939" i="2"/>
  <c r="AF945" i="2"/>
  <c r="AF968" i="2"/>
  <c r="AF951" i="2"/>
  <c r="AF960" i="2"/>
  <c r="AF975" i="2"/>
  <c r="AF957" i="2"/>
  <c r="AF965" i="2"/>
  <c r="AF959" i="2"/>
  <c r="AI564" i="2"/>
  <c r="AE55" i="3"/>
  <c r="AH397" i="2"/>
  <c r="AD37" i="3"/>
  <c r="AF665" i="2"/>
  <c r="AF663" i="2"/>
  <c r="AF658" i="2"/>
  <c r="AF660" i="2"/>
  <c r="AF654" i="2"/>
  <c r="AF656" i="2"/>
  <c r="AF662" i="2"/>
  <c r="AF664" i="2"/>
  <c r="AF657" i="2"/>
  <c r="AF655" i="2"/>
  <c r="AF661" i="2"/>
  <c r="AF659" i="2"/>
  <c r="AC76" i="3"/>
  <c r="AG800" i="2"/>
  <c r="AB85" i="11"/>
  <c r="AC85" i="11" s="1"/>
  <c r="AG376" i="2"/>
  <c r="AG375" i="2"/>
  <c r="AG377" i="2"/>
  <c r="AF772" i="2"/>
  <c r="AF775" i="2"/>
  <c r="AF787" i="2"/>
  <c r="AF778" i="2"/>
  <c r="AF779" i="2"/>
  <c r="AF782" i="2"/>
  <c r="AF774" i="2"/>
  <c r="AF783" i="2"/>
  <c r="AF786" i="2"/>
  <c r="AF777" i="2"/>
  <c r="AF776" i="2"/>
  <c r="AF773" i="2"/>
  <c r="AF788" i="2"/>
  <c r="AF784" i="2"/>
  <c r="AF785" i="2"/>
  <c r="AF780" i="2"/>
  <c r="AF781" i="2"/>
  <c r="AF789" i="2"/>
  <c r="AF1039" i="2"/>
  <c r="AF1040" i="2"/>
  <c r="AF1041" i="2"/>
  <c r="AE85" i="3"/>
  <c r="AI916" i="2"/>
  <c r="AC88" i="3"/>
  <c r="AG938" i="2"/>
  <c r="AB35" i="11"/>
  <c r="AC35" i="11" s="1"/>
  <c r="AC79" i="3"/>
  <c r="AG819" i="2"/>
  <c r="AG820" i="2" s="1"/>
  <c r="AB71" i="11"/>
  <c r="AC71" i="11" s="1"/>
  <c r="AU533" i="2"/>
  <c r="AM537" i="2"/>
  <c r="AM534" i="2"/>
  <c r="AM538" i="2"/>
  <c r="AM535" i="2"/>
  <c r="AM536" i="2"/>
  <c r="AF63" i="3" l="1"/>
  <c r="AJ678" i="2"/>
  <c r="AH642" i="2"/>
  <c r="AH638" i="2"/>
  <c r="AH611" i="2"/>
  <c r="AH630" i="2"/>
  <c r="AH640" i="2"/>
  <c r="AH620" i="2"/>
  <c r="AH622" i="2"/>
  <c r="AH618" i="2"/>
  <c r="AH614" i="2"/>
  <c r="AH634" i="2"/>
  <c r="AH625" i="2"/>
  <c r="AH612" i="2"/>
  <c r="AH641" i="2"/>
  <c r="AH637" i="2"/>
  <c r="AH633" i="2"/>
  <c r="AH624" i="2"/>
  <c r="AH610" i="2"/>
  <c r="AH607" i="2"/>
  <c r="AH608" i="2"/>
  <c r="AH628" i="2"/>
  <c r="AH617" i="2"/>
  <c r="AH613" i="2"/>
  <c r="AH609" i="2"/>
  <c r="AH629" i="2"/>
  <c r="AH631" i="2"/>
  <c r="AH626" i="2"/>
  <c r="AH646" i="2"/>
  <c r="AH606" i="2"/>
  <c r="AH636" i="2"/>
  <c r="AH647" i="2"/>
  <c r="AH643" i="2"/>
  <c r="AH639" i="2"/>
  <c r="AH605" i="2"/>
  <c r="AH645" i="2"/>
  <c r="AH621" i="2"/>
  <c r="AH632" i="2"/>
  <c r="AH616" i="2"/>
  <c r="AH623" i="2"/>
  <c r="AH619" i="2"/>
  <c r="AH615" i="2"/>
  <c r="AH635" i="2"/>
  <c r="AH627" i="2"/>
  <c r="AH644" i="2"/>
  <c r="AE58" i="3"/>
  <c r="AI604" i="2"/>
  <c r="AH671" i="2"/>
  <c r="AH677" i="2"/>
  <c r="AH675" i="2"/>
  <c r="AH672" i="2"/>
  <c r="AH676" i="2"/>
  <c r="AH673" i="2"/>
  <c r="AH674" i="2"/>
  <c r="AH670" i="2"/>
  <c r="AH669" i="2"/>
  <c r="AG1047" i="2"/>
  <c r="AG1046" i="2"/>
  <c r="AG1049" i="2"/>
  <c r="AG1051" i="2"/>
  <c r="AG1053" i="2"/>
  <c r="AG1054" i="2"/>
  <c r="AG1050" i="2"/>
  <c r="AG1048" i="2"/>
  <c r="AG1052" i="2"/>
  <c r="AE62" i="3"/>
  <c r="AI668" i="2"/>
  <c r="AD57" i="3"/>
  <c r="AH594" i="2"/>
  <c r="AD104" i="3"/>
  <c r="AH1045" i="2"/>
  <c r="AG1030" i="2"/>
  <c r="AG1029" i="2"/>
  <c r="AG1028" i="2"/>
  <c r="AG926" i="2"/>
  <c r="AG924" i="2"/>
  <c r="AG921" i="2"/>
  <c r="AG925" i="2"/>
  <c r="AG927" i="2"/>
  <c r="AG922" i="2"/>
  <c r="AG920" i="2"/>
  <c r="AG928" i="2"/>
  <c r="AG923" i="2"/>
  <c r="AH530" i="2"/>
  <c r="AH532" i="2"/>
  <c r="AH531" i="2"/>
  <c r="AH529" i="2"/>
  <c r="AG829" i="2"/>
  <c r="AG831" i="2"/>
  <c r="AG830" i="2"/>
  <c r="AG827" i="2"/>
  <c r="AG826" i="2"/>
  <c r="AG828" i="2"/>
  <c r="AG822" i="2"/>
  <c r="AG825" i="2"/>
  <c r="AG823" i="2"/>
  <c r="AG824" i="2"/>
  <c r="AE74" i="3"/>
  <c r="AI796" i="2"/>
  <c r="AI797" i="2" s="1"/>
  <c r="AD86" i="3"/>
  <c r="AH919" i="2"/>
  <c r="AG756" i="2"/>
  <c r="AG750" i="2"/>
  <c r="AG749" i="2"/>
  <c r="AG754" i="2"/>
  <c r="AG751" i="2"/>
  <c r="AG753" i="2"/>
  <c r="AG744" i="2"/>
  <c r="AG755" i="2"/>
  <c r="AG757" i="2"/>
  <c r="AG748" i="2"/>
  <c r="AG743" i="2"/>
  <c r="AG742" i="2"/>
  <c r="AG741" i="2"/>
  <c r="AG746" i="2"/>
  <c r="AG745" i="2"/>
  <c r="AG752" i="2"/>
  <c r="AG747" i="2"/>
  <c r="AE49" i="3"/>
  <c r="AI528" i="2"/>
  <c r="AD80" i="3"/>
  <c r="AH821" i="2"/>
  <c r="AD98" i="3"/>
  <c r="AH1027" i="2"/>
  <c r="AH464" i="2"/>
  <c r="AH473" i="2"/>
  <c r="AH471" i="2"/>
  <c r="AH472" i="2"/>
  <c r="AH466" i="2"/>
  <c r="AH462" i="2"/>
  <c r="AH475" i="2"/>
  <c r="AH467" i="2"/>
  <c r="AH469" i="2"/>
  <c r="AH470" i="2"/>
  <c r="AH463" i="2"/>
  <c r="AH465" i="2"/>
  <c r="AH474" i="2"/>
  <c r="AH476" i="2"/>
  <c r="AH468" i="2"/>
  <c r="AD68" i="3"/>
  <c r="AH740" i="2"/>
  <c r="AG603" i="2"/>
  <c r="AG595" i="2"/>
  <c r="AG602" i="2"/>
  <c r="AG598" i="2"/>
  <c r="AG601" i="2"/>
  <c r="AG597" i="2"/>
  <c r="AG599" i="2"/>
  <c r="AG600" i="2"/>
  <c r="AG596" i="2"/>
  <c r="AI461" i="2"/>
  <c r="AE44" i="3"/>
  <c r="AD73" i="3"/>
  <c r="AH795" i="2"/>
  <c r="AD67" i="3"/>
  <c r="AH739" i="2"/>
  <c r="AD26" i="3"/>
  <c r="AH222" i="2"/>
  <c r="AG225" i="2"/>
  <c r="AG226" i="2"/>
  <c r="AG223" i="2"/>
  <c r="AG224" i="2"/>
  <c r="AD61" i="3"/>
  <c r="AH666" i="2"/>
  <c r="AH667" i="2" s="1"/>
  <c r="AD35" i="3"/>
  <c r="AH378" i="2"/>
  <c r="AD47" i="3"/>
  <c r="AH506" i="2"/>
  <c r="AG846" i="2"/>
  <c r="AG854" i="2"/>
  <c r="AG836" i="2"/>
  <c r="AG850" i="2"/>
  <c r="AG858" i="2"/>
  <c r="AG838" i="2"/>
  <c r="AG847" i="2"/>
  <c r="AG849" i="2"/>
  <c r="AG848" i="2"/>
  <c r="AG843" i="2"/>
  <c r="AG845" i="2"/>
  <c r="AG839" i="2"/>
  <c r="AG841" i="2"/>
  <c r="AG840" i="2"/>
  <c r="AG842" i="2"/>
  <c r="AG859" i="2"/>
  <c r="AG835" i="2"/>
  <c r="AG837" i="2"/>
  <c r="AG855" i="2"/>
  <c r="AG852" i="2"/>
  <c r="AG853" i="2"/>
  <c r="AG851" i="2"/>
  <c r="AG844" i="2"/>
  <c r="AG857" i="2"/>
  <c r="AG856" i="2"/>
  <c r="AG818" i="2"/>
  <c r="AG815" i="2"/>
  <c r="AG816" i="2"/>
  <c r="AG817" i="2"/>
  <c r="AD83" i="3"/>
  <c r="AH834" i="2"/>
  <c r="AH814" i="2"/>
  <c r="AD78" i="3"/>
  <c r="AG735" i="2"/>
  <c r="AG737" i="2"/>
  <c r="AG738" i="2"/>
  <c r="AG734" i="2"/>
  <c r="AG736" i="2"/>
  <c r="AG379" i="2"/>
  <c r="AG380" i="2"/>
  <c r="AG386" i="2"/>
  <c r="AG383" i="2"/>
  <c r="AG381" i="2"/>
  <c r="AG384" i="2"/>
  <c r="AG382" i="2"/>
  <c r="AG385" i="2"/>
  <c r="AG981" i="2"/>
  <c r="AG982" i="2"/>
  <c r="AG983" i="2"/>
  <c r="AD66" i="3"/>
  <c r="AH733" i="2"/>
  <c r="AD77" i="3"/>
  <c r="AH810" i="2"/>
  <c r="AD52" i="3"/>
  <c r="AH557" i="2"/>
  <c r="AG1017" i="2"/>
  <c r="AG1020" i="2"/>
  <c r="AG1021" i="2"/>
  <c r="AG1019" i="2"/>
  <c r="AG1018" i="2"/>
  <c r="AD89" i="3"/>
  <c r="AH980" i="2"/>
  <c r="AG792" i="2"/>
  <c r="AG793" i="2"/>
  <c r="AG791" i="2"/>
  <c r="AG794" i="2"/>
  <c r="AD96" i="3"/>
  <c r="AH1016" i="2"/>
  <c r="AG811" i="2"/>
  <c r="AG813" i="2"/>
  <c r="AG812" i="2"/>
  <c r="AG516" i="2"/>
  <c r="AG520" i="2"/>
  <c r="AG508" i="2"/>
  <c r="AG509" i="2"/>
  <c r="AG507" i="2"/>
  <c r="AG515" i="2"/>
  <c r="AG511" i="2"/>
  <c r="AG510" i="2"/>
  <c r="AG518" i="2"/>
  <c r="AG521" i="2"/>
  <c r="AG512" i="2"/>
  <c r="AG514" i="2"/>
  <c r="AG519" i="2"/>
  <c r="AG517" i="2"/>
  <c r="AG513" i="2"/>
  <c r="AD72" i="3"/>
  <c r="AH790" i="2"/>
  <c r="AD84" i="3"/>
  <c r="AH860" i="2"/>
  <c r="AF36" i="3"/>
  <c r="AJ387" i="2"/>
  <c r="AG1010" i="2"/>
  <c r="AG1013" i="2"/>
  <c r="AG1008" i="2"/>
  <c r="AG1009" i="2"/>
  <c r="AG1012" i="2"/>
  <c r="AG1014" i="2"/>
  <c r="AG1015" i="2"/>
  <c r="AG1007" i="2"/>
  <c r="AG1011" i="2"/>
  <c r="AH482" i="2"/>
  <c r="AD46" i="3"/>
  <c r="AG496" i="2"/>
  <c r="AG497" i="2"/>
  <c r="AG486" i="2"/>
  <c r="AG490" i="2"/>
  <c r="AG492" i="2"/>
  <c r="AG499" i="2"/>
  <c r="AG500" i="2"/>
  <c r="AG501" i="2"/>
  <c r="AG494" i="2"/>
  <c r="AG498" i="2"/>
  <c r="AG484" i="2"/>
  <c r="AG487" i="2"/>
  <c r="AG493" i="2"/>
  <c r="AG504" i="2"/>
  <c r="AG505" i="2"/>
  <c r="AG502" i="2"/>
  <c r="AG483" i="2"/>
  <c r="AG485" i="2"/>
  <c r="AG488" i="2"/>
  <c r="AG489" i="2"/>
  <c r="AG491" i="2"/>
  <c r="AG495" i="2"/>
  <c r="AG503" i="2"/>
  <c r="AG912" i="2"/>
  <c r="AG876" i="2"/>
  <c r="AG867" i="2"/>
  <c r="AG887" i="2"/>
  <c r="AG879" i="2"/>
  <c r="AG881" i="2"/>
  <c r="AG893" i="2"/>
  <c r="AG883" i="2"/>
  <c r="AG907" i="2"/>
  <c r="AG891" i="2"/>
  <c r="AG888" i="2"/>
  <c r="AG880" i="2"/>
  <c r="AG898" i="2"/>
  <c r="AG863" i="2"/>
  <c r="AG903" i="2"/>
  <c r="AG899" i="2"/>
  <c r="AG902" i="2"/>
  <c r="AG866" i="2"/>
  <c r="AG890" i="2"/>
  <c r="AG885" i="2"/>
  <c r="AG861" i="2"/>
  <c r="AG864" i="2"/>
  <c r="AG908" i="2"/>
  <c r="AG874" i="2"/>
  <c r="AG894" i="2"/>
  <c r="AG871" i="2"/>
  <c r="AG910" i="2"/>
  <c r="AG889" i="2"/>
  <c r="AG865" i="2"/>
  <c r="AG905" i="2"/>
  <c r="AG869" i="2"/>
  <c r="AG872" i="2"/>
  <c r="AG892" i="2"/>
  <c r="AG904" i="2"/>
  <c r="AG901" i="2"/>
  <c r="AG870" i="2"/>
  <c r="AG914" i="2"/>
  <c r="AG878" i="2"/>
  <c r="AG895" i="2"/>
  <c r="AG875" i="2"/>
  <c r="AG900" i="2"/>
  <c r="AG896" i="2"/>
  <c r="AG868" i="2"/>
  <c r="AG915" i="2"/>
  <c r="AG877" i="2"/>
  <c r="AG897" i="2"/>
  <c r="AG882" i="2"/>
  <c r="AG909" i="2"/>
  <c r="AG886" i="2"/>
  <c r="AG862" i="2"/>
  <c r="AG884" i="2"/>
  <c r="AG911" i="2"/>
  <c r="AG873" i="2"/>
  <c r="AG913" i="2"/>
  <c r="AG906" i="2"/>
  <c r="AG985" i="2"/>
  <c r="AG992" i="2"/>
  <c r="AG988" i="2"/>
  <c r="AG991" i="2"/>
  <c r="AG987" i="2"/>
  <c r="AG990" i="2"/>
  <c r="AG986" i="2"/>
  <c r="AG993" i="2"/>
  <c r="AG989" i="2"/>
  <c r="AI388" i="2"/>
  <c r="AI389" i="2"/>
  <c r="AI392" i="2"/>
  <c r="AI396" i="2"/>
  <c r="AI395" i="2"/>
  <c r="AI394" i="2"/>
  <c r="AI390" i="2"/>
  <c r="AI391" i="2"/>
  <c r="AI393" i="2"/>
  <c r="AD90" i="3"/>
  <c r="AH984" i="2"/>
  <c r="AJ370" i="2"/>
  <c r="AF33" i="3"/>
  <c r="AD95" i="3"/>
  <c r="AH1006" i="2"/>
  <c r="AD75" i="3"/>
  <c r="AH798" i="2"/>
  <c r="AH799" i="2" s="1"/>
  <c r="AI373" i="2"/>
  <c r="AI371" i="2"/>
  <c r="AI372" i="2"/>
  <c r="AD76" i="3"/>
  <c r="AH800" i="2"/>
  <c r="AG439" i="2"/>
  <c r="AG445" i="2"/>
  <c r="AG451" i="2"/>
  <c r="AG440" i="2"/>
  <c r="AG446" i="2"/>
  <c r="AG452" i="2"/>
  <c r="AG435" i="2"/>
  <c r="AG441" i="2"/>
  <c r="AG447" i="2"/>
  <c r="AG453" i="2"/>
  <c r="AG436" i="2"/>
  <c r="AG442" i="2"/>
  <c r="AG448" i="2"/>
  <c r="AG454" i="2"/>
  <c r="AG437" i="2"/>
  <c r="AG455" i="2"/>
  <c r="AG438" i="2"/>
  <c r="AG456" i="2"/>
  <c r="AG443" i="2"/>
  <c r="AG444" i="2"/>
  <c r="AG449" i="2"/>
  <c r="AG450" i="2"/>
  <c r="AG419" i="2"/>
  <c r="AG417" i="2"/>
  <c r="AG418" i="2"/>
  <c r="AD27" i="3"/>
  <c r="AH227" i="2"/>
  <c r="AD48" i="3"/>
  <c r="AH522" i="2"/>
  <c r="AG652" i="2"/>
  <c r="AG650" i="2"/>
  <c r="AG651" i="2"/>
  <c r="AG649" i="2"/>
  <c r="AD41" i="3"/>
  <c r="AH420" i="2"/>
  <c r="AG682" i="2"/>
  <c r="AG684" i="2"/>
  <c r="AG681" i="2"/>
  <c r="AG683" i="2"/>
  <c r="AG680" i="2"/>
  <c r="AE37" i="3"/>
  <c r="AI397" i="2"/>
  <c r="AD42" i="3"/>
  <c r="AH434" i="2"/>
  <c r="AD40" i="3"/>
  <c r="AH416" i="2"/>
  <c r="AG231" i="2"/>
  <c r="AG229" i="2"/>
  <c r="AG239" i="2"/>
  <c r="AG240" i="2"/>
  <c r="AG232" i="2"/>
  <c r="AG233" i="2"/>
  <c r="AG228" i="2"/>
  <c r="AG234" i="2"/>
  <c r="AG236" i="2"/>
  <c r="AG230" i="2"/>
  <c r="AG238" i="2"/>
  <c r="AG237" i="2"/>
  <c r="AG241" i="2"/>
  <c r="AG235" i="2"/>
  <c r="AG524" i="2"/>
  <c r="AG525" i="2"/>
  <c r="AG526" i="2"/>
  <c r="AG523" i="2"/>
  <c r="AG527" i="2"/>
  <c r="AG760" i="2"/>
  <c r="AG763" i="2"/>
  <c r="AG767" i="2"/>
  <c r="AG762" i="2"/>
  <c r="AG769" i="2"/>
  <c r="AG765" i="2"/>
  <c r="AG770" i="2"/>
  <c r="AG766" i="2"/>
  <c r="AG761" i="2"/>
  <c r="AG768" i="2"/>
  <c r="AG764" i="2"/>
  <c r="AG414" i="2"/>
  <c r="AG413" i="2"/>
  <c r="AG415" i="2"/>
  <c r="AG361" i="2"/>
  <c r="AG368" i="2"/>
  <c r="AG366" i="2"/>
  <c r="AG365" i="2"/>
  <c r="AG364" i="2"/>
  <c r="AG358" i="2"/>
  <c r="AG357" i="2"/>
  <c r="AG359" i="2"/>
  <c r="AG360" i="2"/>
  <c r="AG363" i="2"/>
  <c r="AG362" i="2"/>
  <c r="AG356" i="2"/>
  <c r="AG367" i="2"/>
  <c r="AD59" i="3"/>
  <c r="AH648" i="2"/>
  <c r="AG1023" i="2"/>
  <c r="AG1024" i="2"/>
  <c r="AG1026" i="2"/>
  <c r="AG1025" i="2"/>
  <c r="AG772" i="2"/>
  <c r="AG775" i="2"/>
  <c r="AG779" i="2"/>
  <c r="AG783" i="2"/>
  <c r="AG787" i="2"/>
  <c r="AG782" i="2"/>
  <c r="AG781" i="2"/>
  <c r="AG788" i="2"/>
  <c r="AG778" i="2"/>
  <c r="AG777" i="2"/>
  <c r="AG784" i="2"/>
  <c r="AG786" i="2"/>
  <c r="AG789" i="2"/>
  <c r="AG776" i="2"/>
  <c r="AG774" i="2"/>
  <c r="AG785" i="2"/>
  <c r="AG780" i="2"/>
  <c r="AG773" i="2"/>
  <c r="AD64" i="3"/>
  <c r="AH679" i="2"/>
  <c r="AD79" i="3"/>
  <c r="AH819" i="2"/>
  <c r="AH820" i="2" s="1"/>
  <c r="AI917" i="2"/>
  <c r="AI918" i="2"/>
  <c r="AH404" i="2"/>
  <c r="AH401" i="2"/>
  <c r="AH405" i="2"/>
  <c r="AH399" i="2"/>
  <c r="AH398" i="2"/>
  <c r="AH400" i="2"/>
  <c r="AH403" i="2"/>
  <c r="AH402" i="2"/>
  <c r="AD70" i="3"/>
  <c r="AH759" i="2"/>
  <c r="AD39" i="3"/>
  <c r="AH412" i="2"/>
  <c r="AG999" i="2"/>
  <c r="AG1000" i="2"/>
  <c r="AG1002" i="2"/>
  <c r="AG1001" i="2"/>
  <c r="AD97" i="3"/>
  <c r="AH1022" i="2"/>
  <c r="AD71" i="3"/>
  <c r="AH771" i="2"/>
  <c r="AF55" i="3"/>
  <c r="AJ564" i="2"/>
  <c r="AG540" i="2"/>
  <c r="AG543" i="2"/>
  <c r="AG547" i="2"/>
  <c r="AG551" i="2"/>
  <c r="AG555" i="2"/>
  <c r="AG546" i="2"/>
  <c r="AG545" i="2"/>
  <c r="AG544" i="2"/>
  <c r="AG549" i="2"/>
  <c r="AG541" i="2"/>
  <c r="AG554" i="2"/>
  <c r="AG556" i="2"/>
  <c r="AG550" i="2"/>
  <c r="AG552" i="2"/>
  <c r="AG548" i="2"/>
  <c r="AG542" i="2"/>
  <c r="AG553" i="2"/>
  <c r="AG935" i="2"/>
  <c r="AG930" i="2"/>
  <c r="AG936" i="2"/>
  <c r="AG931" i="2"/>
  <c r="AG937" i="2"/>
  <c r="AG932" i="2"/>
  <c r="AG934" i="2"/>
  <c r="AG933" i="2"/>
  <c r="AK460" i="2"/>
  <c r="AK458" i="2"/>
  <c r="AK459" i="2"/>
  <c r="AD31" i="3"/>
  <c r="AH355" i="2"/>
  <c r="AG1036" i="2"/>
  <c r="AG1037" i="2"/>
  <c r="AG481" i="2"/>
  <c r="AG478" i="2"/>
  <c r="AG480" i="2"/>
  <c r="AG479" i="2"/>
  <c r="AH376" i="2"/>
  <c r="AH375" i="2"/>
  <c r="AH377" i="2"/>
  <c r="AF85" i="3"/>
  <c r="AJ916" i="2"/>
  <c r="AG940" i="2"/>
  <c r="AG954" i="2"/>
  <c r="AG978" i="2"/>
  <c r="AG960" i="2"/>
  <c r="AG962" i="2"/>
  <c r="AG944" i="2"/>
  <c r="AG968" i="2"/>
  <c r="AG946" i="2"/>
  <c r="AG952" i="2"/>
  <c r="AG970" i="2"/>
  <c r="AG976" i="2"/>
  <c r="AG956" i="2"/>
  <c r="AG957" i="2"/>
  <c r="AG939" i="2"/>
  <c r="AG963" i="2"/>
  <c r="AG948" i="2"/>
  <c r="AG961" i="2"/>
  <c r="AG943" i="2"/>
  <c r="AG967" i="2"/>
  <c r="AG958" i="2"/>
  <c r="AG941" i="2"/>
  <c r="AG965" i="2"/>
  <c r="AG947" i="2"/>
  <c r="AG971" i="2"/>
  <c r="AG950" i="2"/>
  <c r="AG972" i="2"/>
  <c r="AG949" i="2"/>
  <c r="AG973" i="2"/>
  <c r="AG955" i="2"/>
  <c r="AG979" i="2"/>
  <c r="AG953" i="2"/>
  <c r="AG974" i="2"/>
  <c r="AG977" i="2"/>
  <c r="AG942" i="2"/>
  <c r="AG951" i="2"/>
  <c r="AG966" i="2"/>
  <c r="AG945" i="2"/>
  <c r="AG964" i="2"/>
  <c r="AG959" i="2"/>
  <c r="AG975" i="2"/>
  <c r="AG969" i="2"/>
  <c r="AI574" i="2"/>
  <c r="AI575" i="2"/>
  <c r="AI576" i="2"/>
  <c r="AI573" i="2"/>
  <c r="AI578" i="2"/>
  <c r="AI580" i="2"/>
  <c r="AI577" i="2"/>
  <c r="AI587" i="2"/>
  <c r="AI579" i="2"/>
  <c r="AI586" i="2"/>
  <c r="AI588" i="2"/>
  <c r="AI585" i="2"/>
  <c r="AI582" i="2"/>
  <c r="AI583" i="2"/>
  <c r="AI584" i="2"/>
  <c r="AI581" i="2"/>
  <c r="AI571" i="2"/>
  <c r="AI572" i="2"/>
  <c r="AI570" i="2"/>
  <c r="AI569" i="2"/>
  <c r="AI566" i="2"/>
  <c r="AI567" i="2"/>
  <c r="AI568" i="2"/>
  <c r="AI565" i="2"/>
  <c r="AI589" i="2"/>
  <c r="AD51" i="3"/>
  <c r="AH539" i="2"/>
  <c r="AD87" i="3"/>
  <c r="AH929" i="2"/>
  <c r="AI220" i="2"/>
  <c r="AI221" i="2"/>
  <c r="AI219" i="2"/>
  <c r="AH43" i="3"/>
  <c r="AL457" i="2"/>
  <c r="AD92" i="3"/>
  <c r="AH998" i="2"/>
  <c r="AD101" i="3"/>
  <c r="AH1035" i="2"/>
  <c r="AH653" i="2"/>
  <c r="AD60" i="3"/>
  <c r="AH477" i="2"/>
  <c r="AD45" i="3"/>
  <c r="AG1039" i="2"/>
  <c r="AG1040" i="2"/>
  <c r="AG1041" i="2"/>
  <c r="AE34" i="3"/>
  <c r="AI374" i="2"/>
  <c r="AD88" i="3"/>
  <c r="AH938" i="2"/>
  <c r="AG803" i="2"/>
  <c r="AG802" i="2"/>
  <c r="AG804" i="2"/>
  <c r="AG806" i="2"/>
  <c r="AG808" i="2"/>
  <c r="AG809" i="2"/>
  <c r="AG807" i="2"/>
  <c r="AG805" i="2"/>
  <c r="AG801" i="2"/>
  <c r="AJ218" i="2"/>
  <c r="AF25" i="3"/>
  <c r="AG431" i="2"/>
  <c r="AG429" i="2"/>
  <c r="AG433" i="2"/>
  <c r="AG426" i="2"/>
  <c r="AG428" i="2"/>
  <c r="AG430" i="2"/>
  <c r="AG432" i="2"/>
  <c r="AG423" i="2"/>
  <c r="AG421" i="2"/>
  <c r="AG427" i="2"/>
  <c r="AG425" i="2"/>
  <c r="AG422" i="2"/>
  <c r="AG424" i="2"/>
  <c r="AG656" i="2"/>
  <c r="AG654" i="2"/>
  <c r="AG660" i="2"/>
  <c r="AG657" i="2"/>
  <c r="AG655" i="2"/>
  <c r="AG661" i="2"/>
  <c r="AG659" i="2"/>
  <c r="AG658" i="2"/>
  <c r="AG664" i="2"/>
  <c r="AG662" i="2"/>
  <c r="AG665" i="2"/>
  <c r="AG663" i="2"/>
  <c r="AD54" i="3"/>
  <c r="AH562" i="2"/>
  <c r="AH563" i="2" s="1"/>
  <c r="AD102" i="3"/>
  <c r="AH1038" i="2"/>
  <c r="AI632" i="2" l="1"/>
  <c r="AI640" i="2"/>
  <c r="AI641" i="2"/>
  <c r="AI613" i="2"/>
  <c r="AI609" i="2"/>
  <c r="AI629" i="2"/>
  <c r="AI605" i="2"/>
  <c r="AI636" i="2"/>
  <c r="AI624" i="2"/>
  <c r="AI617" i="2"/>
  <c r="AI643" i="2"/>
  <c r="AI639" i="2"/>
  <c r="AI611" i="2"/>
  <c r="AI610" i="2"/>
  <c r="AI644" i="2"/>
  <c r="AI645" i="2"/>
  <c r="AI647" i="2"/>
  <c r="AI619" i="2"/>
  <c r="AI615" i="2"/>
  <c r="AI634" i="2"/>
  <c r="AI635" i="2"/>
  <c r="AI612" i="2"/>
  <c r="AI621" i="2"/>
  <c r="AI623" i="2"/>
  <c r="AI646" i="2"/>
  <c r="AI642" i="2"/>
  <c r="AI625" i="2"/>
  <c r="AI631" i="2"/>
  <c r="AI620" i="2"/>
  <c r="AI628" i="2"/>
  <c r="AI630" i="2"/>
  <c r="AI637" i="2"/>
  <c r="AI633" i="2"/>
  <c r="AI608" i="2"/>
  <c r="AI606" i="2"/>
  <c r="AI616" i="2"/>
  <c r="AI627" i="2"/>
  <c r="AI626" i="2"/>
  <c r="AI622" i="2"/>
  <c r="AI618" i="2"/>
  <c r="AI607" i="2"/>
  <c r="AI638" i="2"/>
  <c r="AI614" i="2"/>
  <c r="AF58" i="3"/>
  <c r="AJ604" i="2"/>
  <c r="AK678" i="2"/>
  <c r="AG63" i="3"/>
  <c r="AF49" i="3"/>
  <c r="AJ528" i="2"/>
  <c r="AH920" i="2"/>
  <c r="AH927" i="2"/>
  <c r="AH923" i="2"/>
  <c r="AH925" i="2"/>
  <c r="AH928" i="2"/>
  <c r="AH924" i="2"/>
  <c r="AH921" i="2"/>
  <c r="AH926" i="2"/>
  <c r="AH922" i="2"/>
  <c r="AH1049" i="2"/>
  <c r="AH1046" i="2"/>
  <c r="AH1053" i="2"/>
  <c r="AH1052" i="2"/>
  <c r="AH1047" i="2"/>
  <c r="AH1054" i="2"/>
  <c r="AH1048" i="2"/>
  <c r="AH1050" i="2"/>
  <c r="AH1051" i="2"/>
  <c r="AH1030" i="2"/>
  <c r="AH1029" i="2"/>
  <c r="AH1028" i="2"/>
  <c r="AE86" i="3"/>
  <c r="AI919" i="2"/>
  <c r="AE104" i="3"/>
  <c r="AI1045" i="2"/>
  <c r="AH755" i="2"/>
  <c r="AH750" i="2"/>
  <c r="AH748" i="2"/>
  <c r="AH742" i="2"/>
  <c r="AH756" i="2"/>
  <c r="AH753" i="2"/>
  <c r="AH745" i="2"/>
  <c r="AH744" i="2"/>
  <c r="AH746" i="2"/>
  <c r="AH741" i="2"/>
  <c r="AH743" i="2"/>
  <c r="AH749" i="2"/>
  <c r="AH752" i="2"/>
  <c r="AH747" i="2"/>
  <c r="AH754" i="2"/>
  <c r="AH757" i="2"/>
  <c r="AH751" i="2"/>
  <c r="AE98" i="3"/>
  <c r="AI1027" i="2"/>
  <c r="AH596" i="2"/>
  <c r="AH595" i="2"/>
  <c r="AH598" i="2"/>
  <c r="AH601" i="2"/>
  <c r="AH602" i="2"/>
  <c r="AH597" i="2"/>
  <c r="AH600" i="2"/>
  <c r="AH603" i="2"/>
  <c r="AH599" i="2"/>
  <c r="AF44" i="3"/>
  <c r="AJ461" i="2"/>
  <c r="AE68" i="3"/>
  <c r="AI740" i="2"/>
  <c r="AH830" i="2"/>
  <c r="AH826" i="2"/>
  <c r="AH822" i="2"/>
  <c r="AH823" i="2"/>
  <c r="AH829" i="2"/>
  <c r="AH824" i="2"/>
  <c r="AH828" i="2"/>
  <c r="AH827" i="2"/>
  <c r="AH831" i="2"/>
  <c r="AH825" i="2"/>
  <c r="AF74" i="3"/>
  <c r="AJ796" i="2"/>
  <c r="AJ797" i="2" s="1"/>
  <c r="AE57" i="3"/>
  <c r="AI594" i="2"/>
  <c r="AI476" i="2"/>
  <c r="AI472" i="2"/>
  <c r="AI464" i="2"/>
  <c r="AI467" i="2"/>
  <c r="AI474" i="2"/>
  <c r="AI462" i="2"/>
  <c r="AI466" i="2"/>
  <c r="AI471" i="2"/>
  <c r="AI468" i="2"/>
  <c r="AI465" i="2"/>
  <c r="AI463" i="2"/>
  <c r="AI475" i="2"/>
  <c r="AI473" i="2"/>
  <c r="AI469" i="2"/>
  <c r="AI470" i="2"/>
  <c r="AE80" i="3"/>
  <c r="AI821" i="2"/>
  <c r="AI676" i="2"/>
  <c r="AI671" i="2"/>
  <c r="AI669" i="2"/>
  <c r="AI675" i="2"/>
  <c r="AI677" i="2"/>
  <c r="AI673" i="2"/>
  <c r="AI670" i="2"/>
  <c r="AI672" i="2"/>
  <c r="AI674" i="2"/>
  <c r="AI531" i="2"/>
  <c r="AI529" i="2"/>
  <c r="AI532" i="2"/>
  <c r="AI530" i="2"/>
  <c r="AF62" i="3"/>
  <c r="AJ668" i="2"/>
  <c r="AE61" i="3"/>
  <c r="AI666" i="2"/>
  <c r="AI667" i="2" s="1"/>
  <c r="AE26" i="3"/>
  <c r="AI222" i="2"/>
  <c r="AE67" i="3"/>
  <c r="AI739" i="2"/>
  <c r="AH223" i="2"/>
  <c r="AH224" i="2"/>
  <c r="AH225" i="2"/>
  <c r="AH226" i="2"/>
  <c r="AE73" i="3"/>
  <c r="AI795" i="2"/>
  <c r="AE72" i="3"/>
  <c r="AI790" i="2"/>
  <c r="AE66" i="3"/>
  <c r="AI733" i="2"/>
  <c r="AH817" i="2"/>
  <c r="AH815" i="2"/>
  <c r="AH816" i="2"/>
  <c r="AH818" i="2"/>
  <c r="AH1019" i="2"/>
  <c r="AH1020" i="2"/>
  <c r="AH1018" i="2"/>
  <c r="AH1021" i="2"/>
  <c r="AH1017" i="2"/>
  <c r="AH840" i="2"/>
  <c r="AH845" i="2"/>
  <c r="AH837" i="2"/>
  <c r="AH848" i="2"/>
  <c r="AH850" i="2"/>
  <c r="AH853" i="2"/>
  <c r="AH842" i="2"/>
  <c r="AH846" i="2"/>
  <c r="AH844" i="2"/>
  <c r="AH854" i="2"/>
  <c r="AH852" i="2"/>
  <c r="AH841" i="2"/>
  <c r="AH849" i="2"/>
  <c r="AH856" i="2"/>
  <c r="AH836" i="2"/>
  <c r="AH851" i="2"/>
  <c r="AH847" i="2"/>
  <c r="AH858" i="2"/>
  <c r="AH843" i="2"/>
  <c r="AH835" i="2"/>
  <c r="AH839" i="2"/>
  <c r="AH857" i="2"/>
  <c r="AH838" i="2"/>
  <c r="AH859" i="2"/>
  <c r="AH855" i="2"/>
  <c r="AE96" i="3"/>
  <c r="AI1016" i="2"/>
  <c r="AE52" i="3"/>
  <c r="AI557" i="2"/>
  <c r="AE83" i="3"/>
  <c r="AI834" i="2"/>
  <c r="AH517" i="2"/>
  <c r="AH508" i="2"/>
  <c r="AH520" i="2"/>
  <c r="AH521" i="2"/>
  <c r="AH507" i="2"/>
  <c r="AH519" i="2"/>
  <c r="AH511" i="2"/>
  <c r="AH510" i="2"/>
  <c r="AH513" i="2"/>
  <c r="AH509" i="2"/>
  <c r="AH514" i="2"/>
  <c r="AH516" i="2"/>
  <c r="AH512" i="2"/>
  <c r="AH518" i="2"/>
  <c r="AH515" i="2"/>
  <c r="AH981" i="2"/>
  <c r="AH982" i="2"/>
  <c r="AH983" i="2"/>
  <c r="AH813" i="2"/>
  <c r="AH812" i="2"/>
  <c r="AH811" i="2"/>
  <c r="AE47" i="3"/>
  <c r="AI506" i="2"/>
  <c r="AE89" i="3"/>
  <c r="AI980" i="2"/>
  <c r="AI810" i="2"/>
  <c r="AE77" i="3"/>
  <c r="AH386" i="2"/>
  <c r="AH379" i="2"/>
  <c r="AH381" i="2"/>
  <c r="AH385" i="2"/>
  <c r="AH383" i="2"/>
  <c r="AH384" i="2"/>
  <c r="AH380" i="2"/>
  <c r="AH382" i="2"/>
  <c r="AH791" i="2"/>
  <c r="AH794" i="2"/>
  <c r="AH792" i="2"/>
  <c r="AH793" i="2"/>
  <c r="AH734" i="2"/>
  <c r="AH735" i="2"/>
  <c r="AH736" i="2"/>
  <c r="AH737" i="2"/>
  <c r="AH738" i="2"/>
  <c r="AI814" i="2"/>
  <c r="AE78" i="3"/>
  <c r="AE35" i="3"/>
  <c r="AI378" i="2"/>
  <c r="AE95" i="3"/>
  <c r="AI1006" i="2"/>
  <c r="AK370" i="2"/>
  <c r="AG33" i="3"/>
  <c r="AE90" i="3"/>
  <c r="AI984" i="2"/>
  <c r="AJ372" i="2"/>
  <c r="AJ373" i="2"/>
  <c r="AJ371" i="2"/>
  <c r="AJ388" i="2"/>
  <c r="AJ396" i="2"/>
  <c r="AJ395" i="2"/>
  <c r="AJ389" i="2"/>
  <c r="AJ391" i="2"/>
  <c r="AJ393" i="2"/>
  <c r="AJ392" i="2"/>
  <c r="AJ390" i="2"/>
  <c r="AJ394" i="2"/>
  <c r="AE46" i="3"/>
  <c r="AI482" i="2"/>
  <c r="AK387" i="2"/>
  <c r="AG36" i="3"/>
  <c r="AE75" i="3"/>
  <c r="AI798" i="2"/>
  <c r="AI799" i="2" s="1"/>
  <c r="AH504" i="2"/>
  <c r="AH505" i="2"/>
  <c r="AH502" i="2"/>
  <c r="AH484" i="2"/>
  <c r="AH485" i="2"/>
  <c r="AH483" i="2"/>
  <c r="AH487" i="2"/>
  <c r="AH488" i="2"/>
  <c r="AH489" i="2"/>
  <c r="AH491" i="2"/>
  <c r="AH495" i="2"/>
  <c r="AH492" i="2"/>
  <c r="AH493" i="2"/>
  <c r="AH499" i="2"/>
  <c r="AH503" i="2"/>
  <c r="AH500" i="2"/>
  <c r="AH494" i="2"/>
  <c r="AH486" i="2"/>
  <c r="AH498" i="2"/>
  <c r="AH497" i="2"/>
  <c r="AH496" i="2"/>
  <c r="AH490" i="2"/>
  <c r="AH501" i="2"/>
  <c r="AH892" i="2"/>
  <c r="AH880" i="2"/>
  <c r="AH890" i="2"/>
  <c r="AH910" i="2"/>
  <c r="AH863" i="2"/>
  <c r="AH894" i="2"/>
  <c r="AH902" i="2"/>
  <c r="AH874" i="2"/>
  <c r="AH909" i="2"/>
  <c r="AH899" i="2"/>
  <c r="AH861" i="2"/>
  <c r="AH868" i="2"/>
  <c r="AH904" i="2"/>
  <c r="AH866" i="2"/>
  <c r="AH886" i="2"/>
  <c r="AH887" i="2"/>
  <c r="AH889" i="2"/>
  <c r="AH885" i="2"/>
  <c r="AH913" i="2"/>
  <c r="AH881" i="2"/>
  <c r="AH864" i="2"/>
  <c r="AH896" i="2"/>
  <c r="AH908" i="2"/>
  <c r="AH897" i="2"/>
  <c r="AH862" i="2"/>
  <c r="AH898" i="2"/>
  <c r="AH871" i="2"/>
  <c r="AH911" i="2"/>
  <c r="AH865" i="2"/>
  <c r="AH867" i="2"/>
  <c r="AH888" i="2"/>
  <c r="AH872" i="2"/>
  <c r="AH907" i="2"/>
  <c r="AH873" i="2"/>
  <c r="AH893" i="2"/>
  <c r="AH901" i="2"/>
  <c r="AH906" i="2"/>
  <c r="AH878" i="2"/>
  <c r="AH891" i="2"/>
  <c r="AH876" i="2"/>
  <c r="AH879" i="2"/>
  <c r="AH875" i="2"/>
  <c r="AH912" i="2"/>
  <c r="AH900" i="2"/>
  <c r="AH883" i="2"/>
  <c r="AH903" i="2"/>
  <c r="AH869" i="2"/>
  <c r="AH915" i="2"/>
  <c r="AH905" i="2"/>
  <c r="AH877" i="2"/>
  <c r="AH870" i="2"/>
  <c r="AH884" i="2"/>
  <c r="AH914" i="2"/>
  <c r="AH895" i="2"/>
  <c r="AH882" i="2"/>
  <c r="AH1008" i="2"/>
  <c r="AH1014" i="2"/>
  <c r="AH1015" i="2"/>
  <c r="AH1011" i="2"/>
  <c r="AH1012" i="2"/>
  <c r="AH1007" i="2"/>
  <c r="AH1013" i="2"/>
  <c r="AH1010" i="2"/>
  <c r="AH1009" i="2"/>
  <c r="AH988" i="2"/>
  <c r="AH990" i="2"/>
  <c r="AH992" i="2"/>
  <c r="AH993" i="2"/>
  <c r="AH986" i="2"/>
  <c r="AH989" i="2"/>
  <c r="AH991" i="2"/>
  <c r="AH987" i="2"/>
  <c r="AH985" i="2"/>
  <c r="AI860" i="2"/>
  <c r="AE84" i="3"/>
  <c r="AH1000" i="2"/>
  <c r="AH999" i="2"/>
  <c r="AH1001" i="2"/>
  <c r="AH1002" i="2"/>
  <c r="AG85" i="3"/>
  <c r="AK916" i="2"/>
  <c r="AH774" i="2"/>
  <c r="AH779" i="2"/>
  <c r="AH787" i="2"/>
  <c r="AH772" i="2"/>
  <c r="AH780" i="2"/>
  <c r="AH788" i="2"/>
  <c r="AH773" i="2"/>
  <c r="AH781" i="2"/>
  <c r="AH789" i="2"/>
  <c r="AH775" i="2"/>
  <c r="AH783" i="2"/>
  <c r="AH776" i="2"/>
  <c r="AH777" i="2"/>
  <c r="AH784" i="2"/>
  <c r="AH785" i="2"/>
  <c r="AH786" i="2"/>
  <c r="AH782" i="2"/>
  <c r="AH778" i="2"/>
  <c r="AI402" i="2"/>
  <c r="AI405" i="2"/>
  <c r="AI399" i="2"/>
  <c r="AI400" i="2"/>
  <c r="AI403" i="2"/>
  <c r="AI398" i="2"/>
  <c r="AI404" i="2"/>
  <c r="AI401" i="2"/>
  <c r="AJ219" i="2"/>
  <c r="AJ220" i="2"/>
  <c r="AJ221" i="2"/>
  <c r="AI376" i="2"/>
  <c r="AI375" i="2"/>
  <c r="AI377" i="2"/>
  <c r="AH481" i="2"/>
  <c r="AH478" i="2"/>
  <c r="AH480" i="2"/>
  <c r="AH479" i="2"/>
  <c r="AE92" i="3"/>
  <c r="AI998" i="2"/>
  <c r="AH931" i="2"/>
  <c r="AH934" i="2"/>
  <c r="AH937" i="2"/>
  <c r="AH930" i="2"/>
  <c r="AH933" i="2"/>
  <c r="AH936" i="2"/>
  <c r="AH935" i="2"/>
  <c r="AH932" i="2"/>
  <c r="AE71" i="3"/>
  <c r="AI771" i="2"/>
  <c r="AE79" i="3"/>
  <c r="AI819" i="2"/>
  <c r="AI820" i="2" s="1"/>
  <c r="AJ397" i="2"/>
  <c r="AF37" i="3"/>
  <c r="AH232" i="2"/>
  <c r="AH239" i="2"/>
  <c r="AH236" i="2"/>
  <c r="AH233" i="2"/>
  <c r="AH228" i="2"/>
  <c r="AH231" i="2"/>
  <c r="AH230" i="2"/>
  <c r="AH240" i="2"/>
  <c r="AH241" i="2"/>
  <c r="AH234" i="2"/>
  <c r="AH229" i="2"/>
  <c r="AH235" i="2"/>
  <c r="AH238" i="2"/>
  <c r="AH237" i="2"/>
  <c r="AL460" i="2"/>
  <c r="AL458" i="2"/>
  <c r="AL459" i="2"/>
  <c r="AH1026" i="2"/>
  <c r="AH1023" i="2"/>
  <c r="AH1024" i="2"/>
  <c r="AH1025" i="2"/>
  <c r="AH414" i="2"/>
  <c r="AH415" i="2"/>
  <c r="AH413" i="2"/>
  <c r="AH684" i="2"/>
  <c r="AH680" i="2"/>
  <c r="AH681" i="2"/>
  <c r="AH682" i="2"/>
  <c r="AH683" i="2"/>
  <c r="AH418" i="2"/>
  <c r="AH419" i="2"/>
  <c r="AH417" i="2"/>
  <c r="AE27" i="3"/>
  <c r="AI227" i="2"/>
  <c r="AE102" i="3"/>
  <c r="AI1038" i="2"/>
  <c r="AF34" i="3"/>
  <c r="AJ374" i="2"/>
  <c r="AE60" i="3"/>
  <c r="AI653" i="2"/>
  <c r="AE87" i="3"/>
  <c r="AI929" i="2"/>
  <c r="AE54" i="3"/>
  <c r="AI562" i="2"/>
  <c r="AI563" i="2" s="1"/>
  <c r="AH664" i="2"/>
  <c r="AH662" i="2"/>
  <c r="AH655" i="2"/>
  <c r="AH657" i="2"/>
  <c r="AH659" i="2"/>
  <c r="AH661" i="2"/>
  <c r="AH658" i="2"/>
  <c r="AH663" i="2"/>
  <c r="AH665" i="2"/>
  <c r="AH656" i="2"/>
  <c r="AH654" i="2"/>
  <c r="AH660" i="2"/>
  <c r="AM457" i="2"/>
  <c r="AK43" i="3"/>
  <c r="AH540" i="2"/>
  <c r="AH546" i="2"/>
  <c r="AH552" i="2"/>
  <c r="AH541" i="2"/>
  <c r="AH547" i="2"/>
  <c r="AH553" i="2"/>
  <c r="AH542" i="2"/>
  <c r="AH548" i="2"/>
  <c r="AH554" i="2"/>
  <c r="AH543" i="2"/>
  <c r="AH549" i="2"/>
  <c r="AH555" i="2"/>
  <c r="AH545" i="2"/>
  <c r="AH550" i="2"/>
  <c r="AH551" i="2"/>
  <c r="AH556" i="2"/>
  <c r="AH544" i="2"/>
  <c r="AE97" i="3"/>
  <c r="AI1022" i="2"/>
  <c r="AE39" i="3"/>
  <c r="AI412" i="2"/>
  <c r="AE64" i="3"/>
  <c r="AI679" i="2"/>
  <c r="AE40" i="3"/>
  <c r="AI416" i="2"/>
  <c r="AH1039" i="2"/>
  <c r="AH1040" i="2"/>
  <c r="AH1041" i="2"/>
  <c r="AE88" i="3"/>
  <c r="AI938" i="2"/>
  <c r="AE51" i="3"/>
  <c r="AI539" i="2"/>
  <c r="AH365" i="2"/>
  <c r="AH368" i="2"/>
  <c r="AH356" i="2"/>
  <c r="AH359" i="2"/>
  <c r="AH363" i="2"/>
  <c r="AH358" i="2"/>
  <c r="AH361" i="2"/>
  <c r="AH364" i="2"/>
  <c r="AH362" i="2"/>
  <c r="AH367" i="2"/>
  <c r="AH360" i="2"/>
  <c r="AH366" i="2"/>
  <c r="AH357" i="2"/>
  <c r="AH760" i="2"/>
  <c r="AH763" i="2"/>
  <c r="AH767" i="2"/>
  <c r="AH770" i="2"/>
  <c r="AH761" i="2"/>
  <c r="AH764" i="2"/>
  <c r="AH769" i="2"/>
  <c r="AH766" i="2"/>
  <c r="AH762" i="2"/>
  <c r="AH768" i="2"/>
  <c r="AH765" i="2"/>
  <c r="AH652" i="2"/>
  <c r="AH649" i="2"/>
  <c r="AH650" i="2"/>
  <c r="AH651" i="2"/>
  <c r="AH435" i="2"/>
  <c r="AH442" i="2"/>
  <c r="AH450" i="2"/>
  <c r="AH436" i="2"/>
  <c r="AH444" i="2"/>
  <c r="AH452" i="2"/>
  <c r="AH437" i="2"/>
  <c r="AH445" i="2"/>
  <c r="AH453" i="2"/>
  <c r="AH438" i="2"/>
  <c r="AH446" i="2"/>
  <c r="AH454" i="2"/>
  <c r="AH456" i="2"/>
  <c r="AH440" i="2"/>
  <c r="AH441" i="2"/>
  <c r="AH449" i="2"/>
  <c r="AH448" i="2"/>
  <c r="AH443" i="2"/>
  <c r="AH439" i="2"/>
  <c r="AH455" i="2"/>
  <c r="AH451" i="2"/>
  <c r="AH447" i="2"/>
  <c r="AH425" i="2"/>
  <c r="AH429" i="2"/>
  <c r="AH427" i="2"/>
  <c r="AH423" i="2"/>
  <c r="AH424" i="2"/>
  <c r="AH433" i="2"/>
  <c r="AH431" i="2"/>
  <c r="AH428" i="2"/>
  <c r="AH422" i="2"/>
  <c r="AH432" i="2"/>
  <c r="AH426" i="2"/>
  <c r="AH421" i="2"/>
  <c r="AH430" i="2"/>
  <c r="AH527" i="2"/>
  <c r="AH523" i="2"/>
  <c r="AH524" i="2"/>
  <c r="AH525" i="2"/>
  <c r="AH526" i="2"/>
  <c r="AH801" i="2"/>
  <c r="AH808" i="2"/>
  <c r="AH804" i="2"/>
  <c r="AH807" i="2"/>
  <c r="AH802" i="2"/>
  <c r="AH803" i="2"/>
  <c r="AH809" i="2"/>
  <c r="AH805" i="2"/>
  <c r="AH806" i="2"/>
  <c r="AE45" i="3"/>
  <c r="AI477" i="2"/>
  <c r="AH1037" i="2"/>
  <c r="AH1036" i="2"/>
  <c r="AJ576" i="2"/>
  <c r="AJ573" i="2"/>
  <c r="AJ570" i="2"/>
  <c r="AJ571" i="2"/>
  <c r="AJ580" i="2"/>
  <c r="AJ577" i="2"/>
  <c r="AJ574" i="2"/>
  <c r="AJ575" i="2"/>
  <c r="AJ584" i="2"/>
  <c r="AJ581" i="2"/>
  <c r="AJ578" i="2"/>
  <c r="AJ579" i="2"/>
  <c r="AJ572" i="2"/>
  <c r="AJ588" i="2"/>
  <c r="AJ585" i="2"/>
  <c r="AJ582" i="2"/>
  <c r="AJ583" i="2"/>
  <c r="AJ568" i="2"/>
  <c r="AJ565" i="2"/>
  <c r="AJ589" i="2"/>
  <c r="AJ586" i="2"/>
  <c r="AJ587" i="2"/>
  <c r="AJ569" i="2"/>
  <c r="AJ566" i="2"/>
  <c r="AJ567" i="2"/>
  <c r="AG25" i="3"/>
  <c r="AK218" i="2"/>
  <c r="AH948" i="2"/>
  <c r="AH960" i="2"/>
  <c r="AH972" i="2"/>
  <c r="AH950" i="2"/>
  <c r="AH962" i="2"/>
  <c r="AH974" i="2"/>
  <c r="AH940" i="2"/>
  <c r="AH952" i="2"/>
  <c r="AH964" i="2"/>
  <c r="AH976" i="2"/>
  <c r="AH942" i="2"/>
  <c r="AH954" i="2"/>
  <c r="AH966" i="2"/>
  <c r="AH978" i="2"/>
  <c r="AH946" i="2"/>
  <c r="AH956" i="2"/>
  <c r="AH958" i="2"/>
  <c r="AH968" i="2"/>
  <c r="AH970" i="2"/>
  <c r="AH944" i="2"/>
  <c r="AH959" i="2"/>
  <c r="AH941" i="2"/>
  <c r="AH965" i="2"/>
  <c r="AH939" i="2"/>
  <c r="AH963" i="2"/>
  <c r="AH945" i="2"/>
  <c r="AH969" i="2"/>
  <c r="AH943" i="2"/>
  <c r="AH967" i="2"/>
  <c r="AH949" i="2"/>
  <c r="AH973" i="2"/>
  <c r="AH951" i="2"/>
  <c r="AH975" i="2"/>
  <c r="AH957" i="2"/>
  <c r="AH947" i="2"/>
  <c r="AH977" i="2"/>
  <c r="AH971" i="2"/>
  <c r="AH979" i="2"/>
  <c r="AH955" i="2"/>
  <c r="AH953" i="2"/>
  <c r="AH961" i="2"/>
  <c r="AE101" i="3"/>
  <c r="AI1035" i="2"/>
  <c r="AJ917" i="2"/>
  <c r="AJ918" i="2"/>
  <c r="AE31" i="3"/>
  <c r="AI355" i="2"/>
  <c r="AK564" i="2"/>
  <c r="AG55" i="3"/>
  <c r="AE70" i="3"/>
  <c r="AI759" i="2"/>
  <c r="AE59" i="3"/>
  <c r="AI648" i="2"/>
  <c r="AE42" i="3"/>
  <c r="AI434" i="2"/>
  <c r="AE41" i="3"/>
  <c r="AI420" i="2"/>
  <c r="AE48" i="3"/>
  <c r="AI522" i="2"/>
  <c r="AE76" i="3"/>
  <c r="AI800" i="2"/>
  <c r="AV457" i="2" l="1"/>
  <c r="AZ457" i="2"/>
  <c r="AL678" i="2"/>
  <c r="AH63" i="3"/>
  <c r="AJ628" i="2"/>
  <c r="AJ607" i="2"/>
  <c r="AJ634" i="2"/>
  <c r="AJ623" i="2"/>
  <c r="AJ626" i="2"/>
  <c r="AJ642" i="2"/>
  <c r="AJ612" i="2"/>
  <c r="AJ606" i="2"/>
  <c r="AJ640" i="2"/>
  <c r="AJ638" i="2"/>
  <c r="AJ610" i="2"/>
  <c r="AJ630" i="2"/>
  <c r="AJ639" i="2"/>
  <c r="AJ629" i="2"/>
  <c r="AJ605" i="2"/>
  <c r="AJ644" i="2"/>
  <c r="AJ636" i="2"/>
  <c r="AJ614" i="2"/>
  <c r="AJ608" i="2"/>
  <c r="AJ637" i="2"/>
  <c r="AJ635" i="2"/>
  <c r="AJ611" i="2"/>
  <c r="AJ620" i="2"/>
  <c r="AJ632" i="2"/>
  <c r="AJ645" i="2"/>
  <c r="AJ641" i="2"/>
  <c r="AJ613" i="2"/>
  <c r="AJ646" i="2"/>
  <c r="AJ622" i="2"/>
  <c r="AJ624" i="2"/>
  <c r="AJ625" i="2"/>
  <c r="AJ621" i="2"/>
  <c r="AJ617" i="2"/>
  <c r="AJ643" i="2"/>
  <c r="AJ633" i="2"/>
  <c r="AJ609" i="2"/>
  <c r="AJ616" i="2"/>
  <c r="AJ631" i="2"/>
  <c r="AJ627" i="2"/>
  <c r="AJ647" i="2"/>
  <c r="AJ619" i="2"/>
  <c r="AJ615" i="2"/>
  <c r="AJ618" i="2"/>
  <c r="AG58" i="3"/>
  <c r="AK604" i="2"/>
  <c r="AI823" i="2"/>
  <c r="AI822" i="2"/>
  <c r="AI825" i="2"/>
  <c r="AI824" i="2"/>
  <c r="AI831" i="2"/>
  <c r="AI827" i="2"/>
  <c r="AI830" i="2"/>
  <c r="AI828" i="2"/>
  <c r="AI826" i="2"/>
  <c r="AI829" i="2"/>
  <c r="AF57" i="3"/>
  <c r="AJ594" i="2"/>
  <c r="AF86" i="3"/>
  <c r="AJ919" i="2"/>
  <c r="AF80" i="3"/>
  <c r="AJ821" i="2"/>
  <c r="AI749" i="2"/>
  <c r="AI743" i="2"/>
  <c r="AI746" i="2"/>
  <c r="AI753" i="2"/>
  <c r="AI748" i="2"/>
  <c r="AI751" i="2"/>
  <c r="AI742" i="2"/>
  <c r="AI757" i="2"/>
  <c r="AI754" i="2"/>
  <c r="AI756" i="2"/>
  <c r="AI744" i="2"/>
  <c r="AI741" i="2"/>
  <c r="AI747" i="2"/>
  <c r="AI750" i="2"/>
  <c r="AI745" i="2"/>
  <c r="AI755" i="2"/>
  <c r="AI752" i="2"/>
  <c r="AK796" i="2"/>
  <c r="AK797" i="2" s="1"/>
  <c r="AG74" i="3"/>
  <c r="AF68" i="3"/>
  <c r="AJ740" i="2"/>
  <c r="AI1030" i="2"/>
  <c r="AI1029" i="2"/>
  <c r="AI1028" i="2"/>
  <c r="AJ671" i="2"/>
  <c r="AJ677" i="2"/>
  <c r="AJ674" i="2"/>
  <c r="AJ675" i="2"/>
  <c r="AJ672" i="2"/>
  <c r="AJ676" i="2"/>
  <c r="AJ673" i="2"/>
  <c r="AJ670" i="2"/>
  <c r="AJ669" i="2"/>
  <c r="AJ465" i="2"/>
  <c r="AJ464" i="2"/>
  <c r="AJ468" i="2"/>
  <c r="AJ467" i="2"/>
  <c r="AJ462" i="2"/>
  <c r="AJ471" i="2"/>
  <c r="AJ466" i="2"/>
  <c r="AJ473" i="2"/>
  <c r="AJ470" i="2"/>
  <c r="AJ474" i="2"/>
  <c r="AJ469" i="2"/>
  <c r="AJ476" i="2"/>
  <c r="AJ463" i="2"/>
  <c r="AJ475" i="2"/>
  <c r="AJ472" i="2"/>
  <c r="AF98" i="3"/>
  <c r="AJ1027" i="2"/>
  <c r="AI1048" i="2"/>
  <c r="AI1053" i="2"/>
  <c r="AI1051" i="2"/>
  <c r="AI1050" i="2"/>
  <c r="AI1046" i="2"/>
  <c r="AI1049" i="2"/>
  <c r="AI1047" i="2"/>
  <c r="AI1054" i="2"/>
  <c r="AI1052" i="2"/>
  <c r="AG62" i="3"/>
  <c r="AK668" i="2"/>
  <c r="AG44" i="3"/>
  <c r="AK461" i="2"/>
  <c r="AF104" i="3"/>
  <c r="AJ1045" i="2"/>
  <c r="AJ532" i="2"/>
  <c r="AJ530" i="2"/>
  <c r="AJ531" i="2"/>
  <c r="AJ529" i="2"/>
  <c r="AI595" i="2"/>
  <c r="AI598" i="2"/>
  <c r="AI596" i="2"/>
  <c r="AI599" i="2"/>
  <c r="AI602" i="2"/>
  <c r="AI597" i="2"/>
  <c r="AI600" i="2"/>
  <c r="AI601" i="2"/>
  <c r="AI603" i="2"/>
  <c r="AI924" i="2"/>
  <c r="AI925" i="2"/>
  <c r="AI923" i="2"/>
  <c r="AI926" i="2"/>
  <c r="AI921" i="2"/>
  <c r="AI927" i="2"/>
  <c r="AI922" i="2"/>
  <c r="AI928" i="2"/>
  <c r="AI920" i="2"/>
  <c r="AG49" i="3"/>
  <c r="AK528" i="2"/>
  <c r="AF73" i="3"/>
  <c r="AJ795" i="2"/>
  <c r="AF67" i="3"/>
  <c r="AJ739" i="2"/>
  <c r="AI226" i="2"/>
  <c r="AI223" i="2"/>
  <c r="AI224" i="2"/>
  <c r="AI225" i="2"/>
  <c r="AJ222" i="2"/>
  <c r="AF26" i="3"/>
  <c r="AF61" i="3"/>
  <c r="AJ666" i="2"/>
  <c r="AJ667" i="2" s="1"/>
  <c r="AJ378" i="2"/>
  <c r="AF35" i="3"/>
  <c r="AJ814" i="2"/>
  <c r="AF78" i="3"/>
  <c r="AF52" i="3"/>
  <c r="AJ557" i="2"/>
  <c r="AI816" i="2"/>
  <c r="AI818" i="2"/>
  <c r="AI817" i="2"/>
  <c r="AI815" i="2"/>
  <c r="AF77" i="3"/>
  <c r="AJ810" i="2"/>
  <c r="AI509" i="2"/>
  <c r="AI516" i="2"/>
  <c r="AI508" i="2"/>
  <c r="AI519" i="2"/>
  <c r="AI520" i="2"/>
  <c r="AI510" i="2"/>
  <c r="AI507" i="2"/>
  <c r="AI515" i="2"/>
  <c r="AI521" i="2"/>
  <c r="AI514" i="2"/>
  <c r="AI517" i="2"/>
  <c r="AI511" i="2"/>
  <c r="AI518" i="2"/>
  <c r="AI512" i="2"/>
  <c r="AI513" i="2"/>
  <c r="AI1017" i="2"/>
  <c r="AI1019" i="2"/>
  <c r="AI1021" i="2"/>
  <c r="AI1018" i="2"/>
  <c r="AI1020" i="2"/>
  <c r="AI736" i="2"/>
  <c r="AI734" i="2"/>
  <c r="AI737" i="2"/>
  <c r="AI738" i="2"/>
  <c r="AI735" i="2"/>
  <c r="AI813" i="2"/>
  <c r="AI812" i="2"/>
  <c r="AI811" i="2"/>
  <c r="AJ506" i="2"/>
  <c r="AF47" i="3"/>
  <c r="AF96" i="3"/>
  <c r="AJ1016" i="2"/>
  <c r="AF66" i="3"/>
  <c r="AJ733" i="2"/>
  <c r="AI981" i="2"/>
  <c r="AI983" i="2"/>
  <c r="AI982" i="2"/>
  <c r="AI846" i="2"/>
  <c r="AI842" i="2"/>
  <c r="AI858" i="2"/>
  <c r="AI836" i="2"/>
  <c r="AI850" i="2"/>
  <c r="AI854" i="2"/>
  <c r="AI838" i="2"/>
  <c r="AI843" i="2"/>
  <c r="AI849" i="2"/>
  <c r="AI852" i="2"/>
  <c r="AI839" i="2"/>
  <c r="AI845" i="2"/>
  <c r="AI859" i="2"/>
  <c r="AI835" i="2"/>
  <c r="AI841" i="2"/>
  <c r="AI844" i="2"/>
  <c r="AI855" i="2"/>
  <c r="AI837" i="2"/>
  <c r="AI840" i="2"/>
  <c r="AI853" i="2"/>
  <c r="AI851" i="2"/>
  <c r="AI848" i="2"/>
  <c r="AI847" i="2"/>
  <c r="AI857" i="2"/>
  <c r="AI856" i="2"/>
  <c r="AI793" i="2"/>
  <c r="AI794" i="2"/>
  <c r="AI792" i="2"/>
  <c r="AI791" i="2"/>
  <c r="AI383" i="2"/>
  <c r="AI385" i="2"/>
  <c r="AI384" i="2"/>
  <c r="AI382" i="2"/>
  <c r="AI379" i="2"/>
  <c r="AI386" i="2"/>
  <c r="AI381" i="2"/>
  <c r="AI380" i="2"/>
  <c r="AF89" i="3"/>
  <c r="AJ980" i="2"/>
  <c r="AF83" i="3"/>
  <c r="AJ834" i="2"/>
  <c r="AF72" i="3"/>
  <c r="AJ790" i="2"/>
  <c r="AI888" i="2"/>
  <c r="AI900" i="2"/>
  <c r="AI875" i="2"/>
  <c r="AI871" i="2"/>
  <c r="AI911" i="2"/>
  <c r="AI881" i="2"/>
  <c r="AI887" i="2"/>
  <c r="AI886" i="2"/>
  <c r="AI867" i="2"/>
  <c r="AI872" i="2"/>
  <c r="AI899" i="2"/>
  <c r="AI895" i="2"/>
  <c r="AI874" i="2"/>
  <c r="AI877" i="2"/>
  <c r="AI864" i="2"/>
  <c r="AI908" i="2"/>
  <c r="AI906" i="2"/>
  <c r="AI902" i="2"/>
  <c r="AI879" i="2"/>
  <c r="AI891" i="2"/>
  <c r="AI898" i="2"/>
  <c r="AI873" i="2"/>
  <c r="AI905" i="2"/>
  <c r="AI862" i="2"/>
  <c r="AI892" i="2"/>
  <c r="AI912" i="2"/>
  <c r="AI882" i="2"/>
  <c r="AI878" i="2"/>
  <c r="AI903" i="2"/>
  <c r="AI910" i="2"/>
  <c r="AI901" i="2"/>
  <c r="AI915" i="2"/>
  <c r="AI885" i="2"/>
  <c r="AI904" i="2"/>
  <c r="AI865" i="2"/>
  <c r="AI861" i="2"/>
  <c r="AI868" i="2"/>
  <c r="AI876" i="2"/>
  <c r="AI893" i="2"/>
  <c r="AI913" i="2"/>
  <c r="AI863" i="2"/>
  <c r="AI870" i="2"/>
  <c r="AI883" i="2"/>
  <c r="AI866" i="2"/>
  <c r="AI890" i="2"/>
  <c r="AI880" i="2"/>
  <c r="AI896" i="2"/>
  <c r="AI884" i="2"/>
  <c r="AI869" i="2"/>
  <c r="AI889" i="2"/>
  <c r="AI914" i="2"/>
  <c r="AI909" i="2"/>
  <c r="AI894" i="2"/>
  <c r="AI907" i="2"/>
  <c r="AI897" i="2"/>
  <c r="AF75" i="3"/>
  <c r="AJ798" i="2"/>
  <c r="AJ799" i="2" s="1"/>
  <c r="AF84" i="3"/>
  <c r="AJ860" i="2"/>
  <c r="AH36" i="3"/>
  <c r="AL387" i="2"/>
  <c r="AI985" i="2"/>
  <c r="AI991" i="2"/>
  <c r="AI992" i="2"/>
  <c r="AI987" i="2"/>
  <c r="AI990" i="2"/>
  <c r="AI993" i="2"/>
  <c r="AI988" i="2"/>
  <c r="AI986" i="2"/>
  <c r="AI989" i="2"/>
  <c r="AH33" i="3"/>
  <c r="AL370" i="2"/>
  <c r="AK388" i="2"/>
  <c r="AK393" i="2"/>
  <c r="AK392" i="2"/>
  <c r="AK396" i="2"/>
  <c r="AK394" i="2"/>
  <c r="AK391" i="2"/>
  <c r="AK389" i="2"/>
  <c r="AK390" i="2"/>
  <c r="AK395" i="2"/>
  <c r="AF90" i="3"/>
  <c r="AJ984" i="2"/>
  <c r="AK371" i="2"/>
  <c r="AK372" i="2"/>
  <c r="AK373" i="2"/>
  <c r="AI492" i="2"/>
  <c r="AI493" i="2"/>
  <c r="AI499" i="2"/>
  <c r="AI503" i="2"/>
  <c r="AI496" i="2"/>
  <c r="AI486" i="2"/>
  <c r="AI490" i="2"/>
  <c r="AI497" i="2"/>
  <c r="AI500" i="2"/>
  <c r="AI501" i="2"/>
  <c r="AI494" i="2"/>
  <c r="AI498" i="2"/>
  <c r="AI484" i="2"/>
  <c r="AI485" i="2"/>
  <c r="AI483" i="2"/>
  <c r="AI487" i="2"/>
  <c r="AI488" i="2"/>
  <c r="AI489" i="2"/>
  <c r="AI491" i="2"/>
  <c r="AI495" i="2"/>
  <c r="AI504" i="2"/>
  <c r="AI505" i="2"/>
  <c r="AI502" i="2"/>
  <c r="AI1009" i="2"/>
  <c r="AI1007" i="2"/>
  <c r="AI1008" i="2"/>
  <c r="AI1014" i="2"/>
  <c r="AI1015" i="2"/>
  <c r="AI1013" i="2"/>
  <c r="AI1010" i="2"/>
  <c r="AI1012" i="2"/>
  <c r="AI1011" i="2"/>
  <c r="AJ482" i="2"/>
  <c r="AF46" i="3"/>
  <c r="AF95" i="3"/>
  <c r="AJ1006" i="2"/>
  <c r="AI438" i="2"/>
  <c r="AI437" i="2"/>
  <c r="AI442" i="2"/>
  <c r="AI445" i="2"/>
  <c r="AI450" i="2"/>
  <c r="AI453" i="2"/>
  <c r="AI446" i="2"/>
  <c r="AI454" i="2"/>
  <c r="AI436" i="2"/>
  <c r="AI435" i="2"/>
  <c r="AI441" i="2"/>
  <c r="AI440" i="2"/>
  <c r="AI439" i="2"/>
  <c r="AI448" i="2"/>
  <c r="AI447" i="2"/>
  <c r="AI452" i="2"/>
  <c r="AI451" i="2"/>
  <c r="AI456" i="2"/>
  <c r="AI449" i="2"/>
  <c r="AI443" i="2"/>
  <c r="AI444" i="2"/>
  <c r="AI455" i="2"/>
  <c r="AI414" i="2"/>
  <c r="AI415" i="2"/>
  <c r="AI413" i="2"/>
  <c r="AF54" i="3"/>
  <c r="AJ562" i="2"/>
  <c r="AJ563" i="2" s="1"/>
  <c r="AG34" i="3"/>
  <c r="AK374" i="2"/>
  <c r="AI1000" i="2"/>
  <c r="AI1002" i="2"/>
  <c r="AI999" i="2"/>
  <c r="AI1001" i="2"/>
  <c r="AK917" i="2"/>
  <c r="AK918" i="2"/>
  <c r="AI803" i="2"/>
  <c r="AI804" i="2"/>
  <c r="AI806" i="2"/>
  <c r="AI808" i="2"/>
  <c r="AI802" i="2"/>
  <c r="AI801" i="2"/>
  <c r="AI805" i="2"/>
  <c r="AI807" i="2"/>
  <c r="AI809" i="2"/>
  <c r="AF76" i="3"/>
  <c r="AJ800" i="2"/>
  <c r="AF42" i="3"/>
  <c r="AJ434" i="2"/>
  <c r="AF70" i="3"/>
  <c r="AJ759" i="2"/>
  <c r="AI540" i="2"/>
  <c r="AI543" i="2"/>
  <c r="AI547" i="2"/>
  <c r="AI551" i="2"/>
  <c r="AI555" i="2"/>
  <c r="AI554" i="2"/>
  <c r="AI553" i="2"/>
  <c r="AI552" i="2"/>
  <c r="AI550" i="2"/>
  <c r="AI556" i="2"/>
  <c r="AI546" i="2"/>
  <c r="AI548" i="2"/>
  <c r="AI545" i="2"/>
  <c r="AI541" i="2"/>
  <c r="AI542" i="2"/>
  <c r="AI544" i="2"/>
  <c r="AI549" i="2"/>
  <c r="AF39" i="3"/>
  <c r="AJ412" i="2"/>
  <c r="AI930" i="2"/>
  <c r="AI933" i="2"/>
  <c r="AI937" i="2"/>
  <c r="AI935" i="2"/>
  <c r="AI932" i="2"/>
  <c r="AI931" i="2"/>
  <c r="AI936" i="2"/>
  <c r="AI934" i="2"/>
  <c r="AI1039" i="2"/>
  <c r="AI1040" i="2"/>
  <c r="AI1041" i="2"/>
  <c r="AF92" i="3"/>
  <c r="AJ998" i="2"/>
  <c r="AH85" i="3"/>
  <c r="AL916" i="2"/>
  <c r="AI650" i="2"/>
  <c r="AI651" i="2"/>
  <c r="AI652" i="2"/>
  <c r="AI649" i="2"/>
  <c r="AH55" i="3"/>
  <c r="AL564" i="2"/>
  <c r="AI1036" i="2"/>
  <c r="AI1037" i="2"/>
  <c r="AF51" i="3"/>
  <c r="AJ539" i="2"/>
  <c r="AI418" i="2"/>
  <c r="AI417" i="2"/>
  <c r="AI419" i="2"/>
  <c r="AI1025" i="2"/>
  <c r="AI1026" i="2"/>
  <c r="AI1024" i="2"/>
  <c r="AI1023" i="2"/>
  <c r="AF87" i="3"/>
  <c r="AJ929" i="2"/>
  <c r="AF102" i="3"/>
  <c r="AJ1038" i="2"/>
  <c r="AG37" i="3"/>
  <c r="AK397" i="2"/>
  <c r="AI774" i="2"/>
  <c r="AI777" i="2"/>
  <c r="AI789" i="2"/>
  <c r="AI779" i="2"/>
  <c r="AI781" i="2"/>
  <c r="AI783" i="2"/>
  <c r="AI773" i="2"/>
  <c r="AI775" i="2"/>
  <c r="AI785" i="2"/>
  <c r="AI787" i="2"/>
  <c r="AI788" i="2"/>
  <c r="AI784" i="2"/>
  <c r="AI772" i="2"/>
  <c r="AI778" i="2"/>
  <c r="AI776" i="2"/>
  <c r="AI786" i="2"/>
  <c r="AI782" i="2"/>
  <c r="AI780" i="2"/>
  <c r="AI526" i="2"/>
  <c r="AI523" i="2"/>
  <c r="AI527" i="2"/>
  <c r="AI524" i="2"/>
  <c r="AI525" i="2"/>
  <c r="AJ648" i="2"/>
  <c r="AF59" i="3"/>
  <c r="AF101" i="3"/>
  <c r="AJ1035" i="2"/>
  <c r="AI944" i="2"/>
  <c r="AI942" i="2"/>
  <c r="AI958" i="2"/>
  <c r="AI974" i="2"/>
  <c r="AI946" i="2"/>
  <c r="AI962" i="2"/>
  <c r="AI978" i="2"/>
  <c r="AI948" i="2"/>
  <c r="AI964" i="2"/>
  <c r="AI950" i="2"/>
  <c r="AI966" i="2"/>
  <c r="AI940" i="2"/>
  <c r="AI954" i="2"/>
  <c r="AI956" i="2"/>
  <c r="AI970" i="2"/>
  <c r="AI972" i="2"/>
  <c r="AI952" i="2"/>
  <c r="AI961" i="2"/>
  <c r="AI943" i="2"/>
  <c r="AI967" i="2"/>
  <c r="AI941" i="2"/>
  <c r="AI965" i="2"/>
  <c r="AI947" i="2"/>
  <c r="AI971" i="2"/>
  <c r="AI968" i="2"/>
  <c r="AI949" i="2"/>
  <c r="AI973" i="2"/>
  <c r="AI955" i="2"/>
  <c r="AI979" i="2"/>
  <c r="AI977" i="2"/>
  <c r="AI945" i="2"/>
  <c r="AI951" i="2"/>
  <c r="AI953" i="2"/>
  <c r="AI959" i="2"/>
  <c r="AI957" i="2"/>
  <c r="AI939" i="2"/>
  <c r="AI976" i="2"/>
  <c r="AI963" i="2"/>
  <c r="AI960" i="2"/>
  <c r="AI975" i="2"/>
  <c r="AI969" i="2"/>
  <c r="AJ416" i="2"/>
  <c r="AF40" i="3"/>
  <c r="AF97" i="3"/>
  <c r="AJ1022" i="2"/>
  <c r="AI659" i="2"/>
  <c r="AI661" i="2"/>
  <c r="AI663" i="2"/>
  <c r="AI665" i="2"/>
  <c r="AI658" i="2"/>
  <c r="AI660" i="2"/>
  <c r="AI654" i="2"/>
  <c r="AI656" i="2"/>
  <c r="AI655" i="2"/>
  <c r="AI657" i="2"/>
  <c r="AI662" i="2"/>
  <c r="AI664" i="2"/>
  <c r="AJ405" i="2"/>
  <c r="AJ404" i="2"/>
  <c r="AJ398" i="2"/>
  <c r="AJ402" i="2"/>
  <c r="AJ401" i="2"/>
  <c r="AJ399" i="2"/>
  <c r="AJ403" i="2"/>
  <c r="AJ400" i="2"/>
  <c r="AF71" i="3"/>
  <c r="AJ771" i="2"/>
  <c r="AK570" i="2"/>
  <c r="AK571" i="2"/>
  <c r="AK572" i="2"/>
  <c r="AK569" i="2"/>
  <c r="AK574" i="2"/>
  <c r="AK575" i="2"/>
  <c r="AK576" i="2"/>
  <c r="AK573" i="2"/>
  <c r="AK578" i="2"/>
  <c r="AK579" i="2"/>
  <c r="AK580" i="2"/>
  <c r="AK577" i="2"/>
  <c r="AK582" i="2"/>
  <c r="AK583" i="2"/>
  <c r="AK584" i="2"/>
  <c r="AK581" i="2"/>
  <c r="AK586" i="2"/>
  <c r="AK587" i="2"/>
  <c r="AK588" i="2"/>
  <c r="AK585" i="2"/>
  <c r="AK566" i="2"/>
  <c r="AK567" i="2"/>
  <c r="AK568" i="2"/>
  <c r="AK565" i="2"/>
  <c r="AK589" i="2"/>
  <c r="AI481" i="2"/>
  <c r="AI478" i="2"/>
  <c r="AI479" i="2"/>
  <c r="AI480" i="2"/>
  <c r="AI423" i="2"/>
  <c r="AI421" i="2"/>
  <c r="AI427" i="2"/>
  <c r="AI425" i="2"/>
  <c r="AI433" i="2"/>
  <c r="AI430" i="2"/>
  <c r="AI424" i="2"/>
  <c r="AI432" i="2"/>
  <c r="AI431" i="2"/>
  <c r="AI429" i="2"/>
  <c r="AI422" i="2"/>
  <c r="AI426" i="2"/>
  <c r="AI428" i="2"/>
  <c r="AI362" i="2"/>
  <c r="AI361" i="2"/>
  <c r="AI356" i="2"/>
  <c r="AI366" i="2"/>
  <c r="AI367" i="2"/>
  <c r="AI365" i="2"/>
  <c r="AI360" i="2"/>
  <c r="AI358" i="2"/>
  <c r="AI364" i="2"/>
  <c r="AI363" i="2"/>
  <c r="AI357" i="2"/>
  <c r="AI368" i="2"/>
  <c r="AI359" i="2"/>
  <c r="AF88" i="3"/>
  <c r="AJ938" i="2"/>
  <c r="AI680" i="2"/>
  <c r="AI684" i="2"/>
  <c r="AI682" i="2"/>
  <c r="AI681" i="2"/>
  <c r="AI683" i="2"/>
  <c r="AU457" i="2"/>
  <c r="AM460" i="2"/>
  <c r="AM458" i="2"/>
  <c r="AM459" i="2"/>
  <c r="AJ653" i="2"/>
  <c r="AF60" i="3"/>
  <c r="AI241" i="2"/>
  <c r="AI235" i="2"/>
  <c r="AI230" i="2"/>
  <c r="AI236" i="2"/>
  <c r="AI239" i="2"/>
  <c r="AI238" i="2"/>
  <c r="AI229" i="2"/>
  <c r="AI232" i="2"/>
  <c r="AI233" i="2"/>
  <c r="AI240" i="2"/>
  <c r="AI231" i="2"/>
  <c r="AI237" i="2"/>
  <c r="AI234" i="2"/>
  <c r="AI228" i="2"/>
  <c r="AI760" i="2"/>
  <c r="AI763" i="2"/>
  <c r="AI767" i="2"/>
  <c r="AI762" i="2"/>
  <c r="AI769" i="2"/>
  <c r="AI768" i="2"/>
  <c r="AI765" i="2"/>
  <c r="AI764" i="2"/>
  <c r="AI761" i="2"/>
  <c r="AI770" i="2"/>
  <c r="AI766" i="2"/>
  <c r="AJ522" i="2"/>
  <c r="AF48" i="3"/>
  <c r="AK219" i="2"/>
  <c r="AK221" i="2"/>
  <c r="AK220" i="2"/>
  <c r="AJ477" i="2"/>
  <c r="AF45" i="3"/>
  <c r="AF41" i="3"/>
  <c r="AJ420" i="2"/>
  <c r="AF31" i="3"/>
  <c r="AJ355" i="2"/>
  <c r="AH25" i="3"/>
  <c r="AL218" i="2"/>
  <c r="AF64" i="3"/>
  <c r="AJ679" i="2"/>
  <c r="AJ376" i="2"/>
  <c r="AJ375" i="2"/>
  <c r="AJ377" i="2"/>
  <c r="AF27" i="3"/>
  <c r="AJ227" i="2"/>
  <c r="AF79" i="3"/>
  <c r="AJ819" i="2"/>
  <c r="AJ820" i="2" s="1"/>
  <c r="AK612" i="2" l="1"/>
  <c r="AK640" i="2"/>
  <c r="AK646" i="2"/>
  <c r="AK642" i="2"/>
  <c r="AK614" i="2"/>
  <c r="AK610" i="2"/>
  <c r="AK643" i="2"/>
  <c r="AK630" i="2"/>
  <c r="AK644" i="2"/>
  <c r="AK624" i="2"/>
  <c r="AK622" i="2"/>
  <c r="AK618" i="2"/>
  <c r="AK641" i="2"/>
  <c r="AK608" i="2"/>
  <c r="AK639" i="2"/>
  <c r="AK636" i="2"/>
  <c r="AK629" i="2"/>
  <c r="AK628" i="2"/>
  <c r="AK645" i="2"/>
  <c r="AK617" i="2"/>
  <c r="AK632" i="2"/>
  <c r="AK637" i="2"/>
  <c r="AK620" i="2"/>
  <c r="AK605" i="2"/>
  <c r="AK625" i="2"/>
  <c r="AK621" i="2"/>
  <c r="AK647" i="2"/>
  <c r="AK613" i="2"/>
  <c r="AK619" i="2"/>
  <c r="AK616" i="2"/>
  <c r="AK635" i="2"/>
  <c r="AK631" i="2"/>
  <c r="AK627" i="2"/>
  <c r="AK623" i="2"/>
  <c r="AK626" i="2"/>
  <c r="AK633" i="2"/>
  <c r="AK606" i="2"/>
  <c r="AK611" i="2"/>
  <c r="AK607" i="2"/>
  <c r="AK638" i="2"/>
  <c r="AK634" i="2"/>
  <c r="AK609" i="2"/>
  <c r="AK615" i="2"/>
  <c r="AH58" i="3"/>
  <c r="AL604" i="2"/>
  <c r="AK63" i="3"/>
  <c r="AM678" i="2"/>
  <c r="AZ678" i="2" s="1"/>
  <c r="AK677" i="2"/>
  <c r="AK673" i="2"/>
  <c r="AK670" i="2"/>
  <c r="AK669" i="2"/>
  <c r="AK672" i="2"/>
  <c r="AK674" i="2"/>
  <c r="AK676" i="2"/>
  <c r="AK671" i="2"/>
  <c r="AK675" i="2"/>
  <c r="AG98" i="3"/>
  <c r="AK1027" i="2"/>
  <c r="AH74" i="3"/>
  <c r="AL796" i="2"/>
  <c r="AL797" i="2" s="1"/>
  <c r="AG57" i="3"/>
  <c r="AK594" i="2"/>
  <c r="AJ1030" i="2"/>
  <c r="AJ1029" i="2"/>
  <c r="AJ1028" i="2"/>
  <c r="AG68" i="3"/>
  <c r="AK740" i="2"/>
  <c r="AJ598" i="2"/>
  <c r="AJ595" i="2"/>
  <c r="AJ600" i="2"/>
  <c r="AJ602" i="2"/>
  <c r="AJ597" i="2"/>
  <c r="AJ596" i="2"/>
  <c r="AJ601" i="2"/>
  <c r="AJ599" i="2"/>
  <c r="AJ603" i="2"/>
  <c r="AH62" i="3"/>
  <c r="AL668" i="2"/>
  <c r="AJ826" i="2"/>
  <c r="AJ831" i="2"/>
  <c r="AJ827" i="2"/>
  <c r="AJ822" i="2"/>
  <c r="AJ828" i="2"/>
  <c r="AJ825" i="2"/>
  <c r="AJ823" i="2"/>
  <c r="AJ829" i="2"/>
  <c r="AJ824" i="2"/>
  <c r="AJ830" i="2"/>
  <c r="AK532" i="2"/>
  <c r="AK529" i="2"/>
  <c r="AK530" i="2"/>
  <c r="AK531" i="2"/>
  <c r="AJ1049" i="2"/>
  <c r="AJ1053" i="2"/>
  <c r="AJ1047" i="2"/>
  <c r="AJ1050" i="2"/>
  <c r="AJ1046" i="2"/>
  <c r="AJ1052" i="2"/>
  <c r="AJ1054" i="2"/>
  <c r="AJ1048" i="2"/>
  <c r="AJ1051" i="2"/>
  <c r="AK821" i="2"/>
  <c r="AG80" i="3"/>
  <c r="AH44" i="3"/>
  <c r="AL461" i="2"/>
  <c r="AH49" i="3"/>
  <c r="AL528" i="2"/>
  <c r="AG104" i="3"/>
  <c r="AK1045" i="2"/>
  <c r="AJ923" i="2"/>
  <c r="AJ926" i="2"/>
  <c r="AJ924" i="2"/>
  <c r="AJ922" i="2"/>
  <c r="AJ925" i="2"/>
  <c r="AJ921" i="2"/>
  <c r="AJ920" i="2"/>
  <c r="AJ928" i="2"/>
  <c r="AJ927" i="2"/>
  <c r="AK467" i="2"/>
  <c r="AK463" i="2"/>
  <c r="AK476" i="2"/>
  <c r="AK464" i="2"/>
  <c r="AK462" i="2"/>
  <c r="AK466" i="2"/>
  <c r="AK471" i="2"/>
  <c r="AK468" i="2"/>
  <c r="AK472" i="2"/>
  <c r="AK470" i="2"/>
  <c r="AK473" i="2"/>
  <c r="AK475" i="2"/>
  <c r="AK465" i="2"/>
  <c r="AK469" i="2"/>
  <c r="AK474" i="2"/>
  <c r="AJ750" i="2"/>
  <c r="AJ742" i="2"/>
  <c r="AJ757" i="2"/>
  <c r="AJ743" i="2"/>
  <c r="AJ756" i="2"/>
  <c r="AJ748" i="2"/>
  <c r="AJ745" i="2"/>
  <c r="AJ747" i="2"/>
  <c r="AJ741" i="2"/>
  <c r="AJ753" i="2"/>
  <c r="AJ754" i="2"/>
  <c r="AJ751" i="2"/>
  <c r="AJ746" i="2"/>
  <c r="AJ744" i="2"/>
  <c r="AJ755" i="2"/>
  <c r="AJ752" i="2"/>
  <c r="AJ749" i="2"/>
  <c r="AG86" i="3"/>
  <c r="AK919" i="2"/>
  <c r="AG61" i="3"/>
  <c r="AK666" i="2"/>
  <c r="AK667" i="2" s="1"/>
  <c r="AG26" i="3"/>
  <c r="AK222" i="2"/>
  <c r="AJ225" i="2"/>
  <c r="AJ226" i="2"/>
  <c r="AJ223" i="2"/>
  <c r="AJ224" i="2"/>
  <c r="AG67" i="3"/>
  <c r="AK739" i="2"/>
  <c r="AG73" i="3"/>
  <c r="AK795" i="2"/>
  <c r="AG72" i="3"/>
  <c r="AK790" i="2"/>
  <c r="AG96" i="3"/>
  <c r="AK1016" i="2"/>
  <c r="AJ815" i="2"/>
  <c r="AJ818" i="2"/>
  <c r="AJ817" i="2"/>
  <c r="AJ816" i="2"/>
  <c r="AJ842" i="2"/>
  <c r="AJ837" i="2"/>
  <c r="AJ850" i="2"/>
  <c r="AJ853" i="2"/>
  <c r="AJ858" i="2"/>
  <c r="AJ836" i="2"/>
  <c r="AJ849" i="2"/>
  <c r="AJ841" i="2"/>
  <c r="AJ856" i="2"/>
  <c r="AJ835" i="2"/>
  <c r="AJ852" i="2"/>
  <c r="AJ854" i="2"/>
  <c r="AJ851" i="2"/>
  <c r="AJ845" i="2"/>
  <c r="AJ844" i="2"/>
  <c r="AJ846" i="2"/>
  <c r="AJ847" i="2"/>
  <c r="AJ857" i="2"/>
  <c r="AJ838" i="2"/>
  <c r="AJ843" i="2"/>
  <c r="AJ839" i="2"/>
  <c r="AJ848" i="2"/>
  <c r="AJ840" i="2"/>
  <c r="AJ855" i="2"/>
  <c r="AJ859" i="2"/>
  <c r="AG47" i="3"/>
  <c r="AK506" i="2"/>
  <c r="AJ812" i="2"/>
  <c r="AJ811" i="2"/>
  <c r="AJ813" i="2"/>
  <c r="AG83" i="3"/>
  <c r="AK834" i="2"/>
  <c r="AJ518" i="2"/>
  <c r="AJ512" i="2"/>
  <c r="AJ517" i="2"/>
  <c r="AJ519" i="2"/>
  <c r="AJ516" i="2"/>
  <c r="AJ511" i="2"/>
  <c r="AJ507" i="2"/>
  <c r="AJ513" i="2"/>
  <c r="AJ521" i="2"/>
  <c r="AJ510" i="2"/>
  <c r="AJ520" i="2"/>
  <c r="AJ515" i="2"/>
  <c r="AJ514" i="2"/>
  <c r="AJ509" i="2"/>
  <c r="AJ508" i="2"/>
  <c r="AG77" i="3"/>
  <c r="AK810" i="2"/>
  <c r="AG52" i="3"/>
  <c r="AK557" i="2"/>
  <c r="AJ981" i="2"/>
  <c r="AJ983" i="2"/>
  <c r="AJ982" i="2"/>
  <c r="AJ735" i="2"/>
  <c r="AJ737" i="2"/>
  <c r="AJ738" i="2"/>
  <c r="AJ736" i="2"/>
  <c r="AJ734" i="2"/>
  <c r="AG89" i="3"/>
  <c r="AK980" i="2"/>
  <c r="AG66" i="3"/>
  <c r="AK733" i="2"/>
  <c r="AK378" i="2"/>
  <c r="AG35" i="3"/>
  <c r="AJ791" i="2"/>
  <c r="AJ792" i="2"/>
  <c r="AJ793" i="2"/>
  <c r="AJ794" i="2"/>
  <c r="AJ1019" i="2"/>
  <c r="AJ1020" i="2"/>
  <c r="AJ1017" i="2"/>
  <c r="AJ1018" i="2"/>
  <c r="AJ1021" i="2"/>
  <c r="AG78" i="3"/>
  <c r="AK814" i="2"/>
  <c r="AJ380" i="2"/>
  <c r="AJ385" i="2"/>
  <c r="AJ384" i="2"/>
  <c r="AJ379" i="2"/>
  <c r="AJ381" i="2"/>
  <c r="AJ382" i="2"/>
  <c r="AJ383" i="2"/>
  <c r="AJ386" i="2"/>
  <c r="AJ1012" i="2"/>
  <c r="AJ1013" i="2"/>
  <c r="AJ1008" i="2"/>
  <c r="AJ1015" i="2"/>
  <c r="AJ1009" i="2"/>
  <c r="AJ1014" i="2"/>
  <c r="AJ1007" i="2"/>
  <c r="AJ1010" i="2"/>
  <c r="AJ1011" i="2"/>
  <c r="AG95" i="3"/>
  <c r="AK1006" i="2"/>
  <c r="AK482" i="2"/>
  <c r="AG46" i="3"/>
  <c r="AK33" i="3"/>
  <c r="AM370" i="2"/>
  <c r="AK860" i="2"/>
  <c r="AG84" i="3"/>
  <c r="AJ488" i="2"/>
  <c r="AJ489" i="2"/>
  <c r="AJ491" i="2"/>
  <c r="AJ495" i="2"/>
  <c r="AJ492" i="2"/>
  <c r="AJ493" i="2"/>
  <c r="AJ499" i="2"/>
  <c r="AJ503" i="2"/>
  <c r="AJ504" i="2"/>
  <c r="AJ505" i="2"/>
  <c r="AJ502" i="2"/>
  <c r="AJ496" i="2"/>
  <c r="AJ497" i="2"/>
  <c r="AJ486" i="2"/>
  <c r="AJ490" i="2"/>
  <c r="AJ483" i="2"/>
  <c r="AJ500" i="2"/>
  <c r="AJ501" i="2"/>
  <c r="AJ494" i="2"/>
  <c r="AJ498" i="2"/>
  <c r="AJ487" i="2"/>
  <c r="AJ484" i="2"/>
  <c r="AJ485" i="2"/>
  <c r="AJ987" i="2"/>
  <c r="AJ992" i="2"/>
  <c r="AJ986" i="2"/>
  <c r="AJ989" i="2"/>
  <c r="AJ990" i="2"/>
  <c r="AJ991" i="2"/>
  <c r="AJ988" i="2"/>
  <c r="AJ993" i="2"/>
  <c r="AJ985" i="2"/>
  <c r="AL395" i="2"/>
  <c r="AL389" i="2"/>
  <c r="AL388" i="2"/>
  <c r="AL392" i="2"/>
  <c r="AL393" i="2"/>
  <c r="AL396" i="2"/>
  <c r="AL390" i="2"/>
  <c r="AL391" i="2"/>
  <c r="AL394" i="2"/>
  <c r="AG75" i="3"/>
  <c r="AK798" i="2"/>
  <c r="AK799" i="2" s="1"/>
  <c r="AG90" i="3"/>
  <c r="AK984" i="2"/>
  <c r="AL372" i="2"/>
  <c r="AL371" i="2"/>
  <c r="AL373" i="2"/>
  <c r="AK36" i="3"/>
  <c r="AM387" i="2"/>
  <c r="AJ861" i="2"/>
  <c r="AJ868" i="2"/>
  <c r="AJ908" i="2"/>
  <c r="AJ874" i="2"/>
  <c r="AJ863" i="2"/>
  <c r="AJ879" i="2"/>
  <c r="AJ886" i="2"/>
  <c r="AJ902" i="2"/>
  <c r="AJ866" i="2"/>
  <c r="AJ883" i="2"/>
  <c r="AJ872" i="2"/>
  <c r="AJ900" i="2"/>
  <c r="AJ912" i="2"/>
  <c r="AJ913" i="2"/>
  <c r="AJ894" i="2"/>
  <c r="AJ890" i="2"/>
  <c r="AJ897" i="2"/>
  <c r="AJ893" i="2"/>
  <c r="AJ873" i="2"/>
  <c r="AJ898" i="2"/>
  <c r="AJ875" i="2"/>
  <c r="AJ882" i="2"/>
  <c r="AJ896" i="2"/>
  <c r="AJ876" i="2"/>
  <c r="AJ915" i="2"/>
  <c r="AJ889" i="2"/>
  <c r="AJ870" i="2"/>
  <c r="AJ901" i="2"/>
  <c r="AJ903" i="2"/>
  <c r="AJ871" i="2"/>
  <c r="AJ910" i="2"/>
  <c r="AJ892" i="2"/>
  <c r="AJ884" i="2"/>
  <c r="AJ887" i="2"/>
  <c r="AJ895" i="2"/>
  <c r="AJ899" i="2"/>
  <c r="AJ914" i="2"/>
  <c r="AJ888" i="2"/>
  <c r="AJ904" i="2"/>
  <c r="AJ891" i="2"/>
  <c r="AJ865" i="2"/>
  <c r="AJ909" i="2"/>
  <c r="AJ869" i="2"/>
  <c r="AJ906" i="2"/>
  <c r="AJ878" i="2"/>
  <c r="AJ862" i="2"/>
  <c r="AJ864" i="2"/>
  <c r="AJ880" i="2"/>
  <c r="AJ867" i="2"/>
  <c r="AJ911" i="2"/>
  <c r="AJ885" i="2"/>
  <c r="AJ907" i="2"/>
  <c r="AJ905" i="2"/>
  <c r="AJ877" i="2"/>
  <c r="AJ881" i="2"/>
  <c r="AL918" i="2"/>
  <c r="AL917" i="2"/>
  <c r="AG39" i="3"/>
  <c r="AK412" i="2"/>
  <c r="AJ760" i="2"/>
  <c r="AJ763" i="2"/>
  <c r="AJ767" i="2"/>
  <c r="AJ770" i="2"/>
  <c r="AJ766" i="2"/>
  <c r="AJ769" i="2"/>
  <c r="AJ762" i="2"/>
  <c r="AJ765" i="2"/>
  <c r="AJ768" i="2"/>
  <c r="AJ764" i="2"/>
  <c r="AJ761" i="2"/>
  <c r="AJ429" i="2"/>
  <c r="AJ427" i="2"/>
  <c r="AJ424" i="2"/>
  <c r="AJ433" i="2"/>
  <c r="AJ431" i="2"/>
  <c r="AJ428" i="2"/>
  <c r="AJ422" i="2"/>
  <c r="AJ432" i="2"/>
  <c r="AJ426" i="2"/>
  <c r="AJ421" i="2"/>
  <c r="AJ430" i="2"/>
  <c r="AJ425" i="2"/>
  <c r="AJ423" i="2"/>
  <c r="AG59" i="3"/>
  <c r="AK648" i="2"/>
  <c r="AG87" i="3"/>
  <c r="AK929" i="2"/>
  <c r="AG88" i="3"/>
  <c r="AK938" i="2"/>
  <c r="AJ1024" i="2"/>
  <c r="AJ1026" i="2"/>
  <c r="AJ1023" i="2"/>
  <c r="AJ1025" i="2"/>
  <c r="AJ649" i="2"/>
  <c r="AJ650" i="2"/>
  <c r="AJ651" i="2"/>
  <c r="AJ652" i="2"/>
  <c r="AK405" i="2"/>
  <c r="AK398" i="2"/>
  <c r="AK402" i="2"/>
  <c r="AK400" i="2"/>
  <c r="AK399" i="2"/>
  <c r="AK404" i="2"/>
  <c r="AK403" i="2"/>
  <c r="AK401" i="2"/>
  <c r="AK55" i="3"/>
  <c r="AM564" i="2"/>
  <c r="AM916" i="2"/>
  <c r="AK85" i="3"/>
  <c r="AG70" i="3"/>
  <c r="AK759" i="2"/>
  <c r="AK376" i="2"/>
  <c r="AK375" i="2"/>
  <c r="AK377" i="2"/>
  <c r="AL572" i="2"/>
  <c r="AL569" i="2"/>
  <c r="AL566" i="2"/>
  <c r="AL567" i="2"/>
  <c r="AL576" i="2"/>
  <c r="AL570" i="2"/>
  <c r="AL571" i="2"/>
  <c r="AL583" i="2"/>
  <c r="AL565" i="2"/>
  <c r="AL573" i="2"/>
  <c r="AL568" i="2"/>
  <c r="AL587" i="2"/>
  <c r="AL580" i="2"/>
  <c r="AL577" i="2"/>
  <c r="AL574" i="2"/>
  <c r="AL575" i="2"/>
  <c r="AL584" i="2"/>
  <c r="AL581" i="2"/>
  <c r="AL578" i="2"/>
  <c r="AL579" i="2"/>
  <c r="AL589" i="2"/>
  <c r="AL588" i="2"/>
  <c r="AL585" i="2"/>
  <c r="AL582" i="2"/>
  <c r="AL586" i="2"/>
  <c r="AG41" i="3"/>
  <c r="AK420" i="2"/>
  <c r="AK653" i="2"/>
  <c r="AG60" i="3"/>
  <c r="AJ662" i="2"/>
  <c r="AJ664" i="2"/>
  <c r="AJ657" i="2"/>
  <c r="AJ655" i="2"/>
  <c r="AJ661" i="2"/>
  <c r="AJ659" i="2"/>
  <c r="AJ665" i="2"/>
  <c r="AJ663" i="2"/>
  <c r="AJ654" i="2"/>
  <c r="AJ656" i="2"/>
  <c r="AJ658" i="2"/>
  <c r="AJ660" i="2"/>
  <c r="AG97" i="3"/>
  <c r="AK1022" i="2"/>
  <c r="AH37" i="3"/>
  <c r="AL397" i="2"/>
  <c r="AJ541" i="2"/>
  <c r="AJ547" i="2"/>
  <c r="AJ553" i="2"/>
  <c r="AJ542" i="2"/>
  <c r="AJ548" i="2"/>
  <c r="AJ554" i="2"/>
  <c r="AJ543" i="2"/>
  <c r="AJ549" i="2"/>
  <c r="AJ555" i="2"/>
  <c r="AJ544" i="2"/>
  <c r="AJ550" i="2"/>
  <c r="AJ556" i="2"/>
  <c r="AJ540" i="2"/>
  <c r="AJ545" i="2"/>
  <c r="AJ546" i="2"/>
  <c r="AJ551" i="2"/>
  <c r="AJ552" i="2"/>
  <c r="AJ1002" i="2"/>
  <c r="AJ999" i="2"/>
  <c r="AJ1001" i="2"/>
  <c r="AJ1000" i="2"/>
  <c r="AJ435" i="2"/>
  <c r="AJ438" i="2"/>
  <c r="AJ454" i="2"/>
  <c r="AJ442" i="2"/>
  <c r="AJ443" i="2"/>
  <c r="AJ446" i="2"/>
  <c r="AJ450" i="2"/>
  <c r="AJ451" i="2"/>
  <c r="AJ437" i="2"/>
  <c r="AJ440" i="2"/>
  <c r="AJ441" i="2"/>
  <c r="AJ444" i="2"/>
  <c r="AJ455" i="2"/>
  <c r="AJ449" i="2"/>
  <c r="AJ452" i="2"/>
  <c r="AJ447" i="2"/>
  <c r="AJ453" i="2"/>
  <c r="AJ456" i="2"/>
  <c r="AJ439" i="2"/>
  <c r="AJ445" i="2"/>
  <c r="AJ436" i="2"/>
  <c r="AJ448" i="2"/>
  <c r="AH34" i="3"/>
  <c r="AL374" i="2"/>
  <c r="AJ940" i="2"/>
  <c r="AJ969" i="2"/>
  <c r="AJ974" i="2"/>
  <c r="AJ978" i="2"/>
  <c r="AJ946" i="2"/>
  <c r="AJ962" i="2"/>
  <c r="AJ954" i="2"/>
  <c r="AJ958" i="2"/>
  <c r="AJ956" i="2"/>
  <c r="AJ950" i="2"/>
  <c r="AJ948" i="2"/>
  <c r="AJ959" i="2"/>
  <c r="AJ949" i="2"/>
  <c r="AJ944" i="2"/>
  <c r="AJ942" i="2"/>
  <c r="AJ979" i="2"/>
  <c r="AJ939" i="2"/>
  <c r="AJ963" i="2"/>
  <c r="AJ953" i="2"/>
  <c r="AJ977" i="2"/>
  <c r="AJ972" i="2"/>
  <c r="AJ970" i="2"/>
  <c r="AJ947" i="2"/>
  <c r="AJ971" i="2"/>
  <c r="AJ961" i="2"/>
  <c r="AJ968" i="2"/>
  <c r="AJ945" i="2"/>
  <c r="AJ960" i="2"/>
  <c r="AJ976" i="2"/>
  <c r="AJ951" i="2"/>
  <c r="AJ965" i="2"/>
  <c r="AJ966" i="2"/>
  <c r="AJ975" i="2"/>
  <c r="AJ955" i="2"/>
  <c r="AJ964" i="2"/>
  <c r="AJ957" i="2"/>
  <c r="AJ952" i="2"/>
  <c r="AJ943" i="2"/>
  <c r="AJ967" i="2"/>
  <c r="AJ941" i="2"/>
  <c r="AJ973" i="2"/>
  <c r="AK355" i="2"/>
  <c r="AG31" i="3"/>
  <c r="AJ772" i="2"/>
  <c r="AJ782" i="2"/>
  <c r="AJ783" i="2"/>
  <c r="AJ774" i="2"/>
  <c r="AJ786" i="2"/>
  <c r="AJ775" i="2"/>
  <c r="AJ787" i="2"/>
  <c r="AJ779" i="2"/>
  <c r="AJ778" i="2"/>
  <c r="AJ776" i="2"/>
  <c r="AJ789" i="2"/>
  <c r="AJ785" i="2"/>
  <c r="AJ780" i="2"/>
  <c r="AJ781" i="2"/>
  <c r="AJ777" i="2"/>
  <c r="AJ788" i="2"/>
  <c r="AJ773" i="2"/>
  <c r="AJ784" i="2"/>
  <c r="AG40" i="3"/>
  <c r="AK416" i="2"/>
  <c r="AJ1039" i="2"/>
  <c r="AJ1040" i="2"/>
  <c r="AJ1041" i="2"/>
  <c r="AG51" i="3"/>
  <c r="AK539" i="2"/>
  <c r="AG92" i="3"/>
  <c r="AK998" i="2"/>
  <c r="AG42" i="3"/>
  <c r="AK434" i="2"/>
  <c r="AK25" i="3"/>
  <c r="AM218" i="2"/>
  <c r="AJ359" i="2"/>
  <c r="AJ367" i="2"/>
  <c r="AJ364" i="2"/>
  <c r="AJ357" i="2"/>
  <c r="AJ360" i="2"/>
  <c r="AJ363" i="2"/>
  <c r="AJ358" i="2"/>
  <c r="AJ365" i="2"/>
  <c r="AJ368" i="2"/>
  <c r="AJ362" i="2"/>
  <c r="AJ356" i="2"/>
  <c r="AJ366" i="2"/>
  <c r="AJ361" i="2"/>
  <c r="AK477" i="2"/>
  <c r="AG45" i="3"/>
  <c r="AJ481" i="2"/>
  <c r="AJ478" i="2"/>
  <c r="AJ479" i="2"/>
  <c r="AJ480" i="2"/>
  <c r="AJ229" i="2"/>
  <c r="AJ232" i="2"/>
  <c r="AJ231" i="2"/>
  <c r="AJ237" i="2"/>
  <c r="AJ236" i="2"/>
  <c r="AJ239" i="2"/>
  <c r="AJ240" i="2"/>
  <c r="AJ241" i="2"/>
  <c r="AJ233" i="2"/>
  <c r="AJ234" i="2"/>
  <c r="AJ228" i="2"/>
  <c r="AJ230" i="2"/>
  <c r="AJ235" i="2"/>
  <c r="AJ238" i="2"/>
  <c r="AG64" i="3"/>
  <c r="AK679" i="2"/>
  <c r="AG48" i="3"/>
  <c r="AK522" i="2"/>
  <c r="AG71" i="3"/>
  <c r="AK771" i="2"/>
  <c r="AJ418" i="2"/>
  <c r="AJ417" i="2"/>
  <c r="AJ419" i="2"/>
  <c r="AJ1036" i="2"/>
  <c r="AJ1037" i="2"/>
  <c r="AG102" i="3"/>
  <c r="AK1038" i="2"/>
  <c r="AJ801" i="2"/>
  <c r="AJ804" i="2"/>
  <c r="AJ808" i="2"/>
  <c r="AJ806" i="2"/>
  <c r="AJ809" i="2"/>
  <c r="AJ802" i="2"/>
  <c r="AJ805" i="2"/>
  <c r="AJ807" i="2"/>
  <c r="AJ803" i="2"/>
  <c r="AG54" i="3"/>
  <c r="AK562" i="2"/>
  <c r="AK563" i="2" s="1"/>
  <c r="AG79" i="3"/>
  <c r="AK819" i="2"/>
  <c r="AK820" i="2" s="1"/>
  <c r="AJ684" i="2"/>
  <c r="AJ681" i="2"/>
  <c r="AJ682" i="2"/>
  <c r="AJ683" i="2"/>
  <c r="AJ680" i="2"/>
  <c r="AG27" i="3"/>
  <c r="AK227" i="2"/>
  <c r="AL219" i="2"/>
  <c r="AL220" i="2"/>
  <c r="AL221" i="2"/>
  <c r="AJ526" i="2"/>
  <c r="AJ523" i="2"/>
  <c r="AJ527" i="2"/>
  <c r="AJ524" i="2"/>
  <c r="AJ525" i="2"/>
  <c r="AG101" i="3"/>
  <c r="AK1035" i="2"/>
  <c r="AJ930" i="2"/>
  <c r="AJ931" i="2"/>
  <c r="AJ932" i="2"/>
  <c r="AJ933" i="2"/>
  <c r="AJ935" i="2"/>
  <c r="AJ937" i="2"/>
  <c r="AJ936" i="2"/>
  <c r="AJ934" i="2"/>
  <c r="AJ414" i="2"/>
  <c r="AJ413" i="2"/>
  <c r="AJ415" i="2"/>
  <c r="AG76" i="3"/>
  <c r="AK800" i="2"/>
  <c r="AV916" i="2" l="1"/>
  <c r="AZ916" i="2"/>
  <c r="AV387" i="2"/>
  <c r="AZ387" i="2"/>
  <c r="AV370" i="2"/>
  <c r="AZ370" i="2"/>
  <c r="AV564" i="2"/>
  <c r="AZ564" i="2"/>
  <c r="AV218" i="2"/>
  <c r="AZ218" i="2"/>
  <c r="AU678" i="2"/>
  <c r="AV678" i="2"/>
  <c r="AL606" i="2"/>
  <c r="AL633" i="2"/>
  <c r="AL629" i="2"/>
  <c r="AL625" i="2"/>
  <c r="AL621" i="2"/>
  <c r="AL637" i="2"/>
  <c r="AL614" i="2"/>
  <c r="AL644" i="2"/>
  <c r="AL609" i="2"/>
  <c r="AL605" i="2"/>
  <c r="AL631" i="2"/>
  <c r="AL627" i="2"/>
  <c r="AL619" i="2"/>
  <c r="AL647" i="2"/>
  <c r="AL612" i="2"/>
  <c r="AL639" i="2"/>
  <c r="AL635" i="2"/>
  <c r="AL607" i="2"/>
  <c r="AL642" i="2"/>
  <c r="AL638" i="2"/>
  <c r="AL610" i="2"/>
  <c r="AL608" i="2"/>
  <c r="AL636" i="2"/>
  <c r="AL615" i="2"/>
  <c r="AL611" i="2"/>
  <c r="AL646" i="2"/>
  <c r="AL618" i="2"/>
  <c r="AL617" i="2"/>
  <c r="AL643" i="2"/>
  <c r="AL624" i="2"/>
  <c r="AL616" i="2"/>
  <c r="AL630" i="2"/>
  <c r="AL626" i="2"/>
  <c r="AL622" i="2"/>
  <c r="AL641" i="2"/>
  <c r="AL634" i="2"/>
  <c r="AL620" i="2"/>
  <c r="AL628" i="2"/>
  <c r="AL640" i="2"/>
  <c r="AL632" i="2"/>
  <c r="AL645" i="2"/>
  <c r="AL623" i="2"/>
  <c r="AL613" i="2"/>
  <c r="AM604" i="2"/>
  <c r="AK58" i="3"/>
  <c r="AL531" i="2"/>
  <c r="AL532" i="2"/>
  <c r="AL529" i="2"/>
  <c r="AL530" i="2"/>
  <c r="AM668" i="2"/>
  <c r="AK62" i="3"/>
  <c r="AM796" i="2"/>
  <c r="AK74" i="3"/>
  <c r="AK49" i="3"/>
  <c r="AM528" i="2"/>
  <c r="AK1030" i="2"/>
  <c r="AK1029" i="2"/>
  <c r="AK1028" i="2"/>
  <c r="AL476" i="2"/>
  <c r="AL471" i="2"/>
  <c r="AL468" i="2"/>
  <c r="AL464" i="2"/>
  <c r="AL467" i="2"/>
  <c r="AL470" i="2"/>
  <c r="AL474" i="2"/>
  <c r="AL465" i="2"/>
  <c r="AL472" i="2"/>
  <c r="AL462" i="2"/>
  <c r="AL475" i="2"/>
  <c r="AL469" i="2"/>
  <c r="AL463" i="2"/>
  <c r="AL473" i="2"/>
  <c r="AL466" i="2"/>
  <c r="AH98" i="3"/>
  <c r="AL1027" i="2"/>
  <c r="AK928" i="2"/>
  <c r="AK925" i="2"/>
  <c r="AK924" i="2"/>
  <c r="AK922" i="2"/>
  <c r="AK926" i="2"/>
  <c r="AK920" i="2"/>
  <c r="AK927" i="2"/>
  <c r="AK921" i="2"/>
  <c r="AK923" i="2"/>
  <c r="AK44" i="3"/>
  <c r="AM461" i="2"/>
  <c r="AK599" i="2"/>
  <c r="AK602" i="2"/>
  <c r="AK595" i="2"/>
  <c r="AK601" i="2"/>
  <c r="AK603" i="2"/>
  <c r="AK597" i="2"/>
  <c r="AK600" i="2"/>
  <c r="AK596" i="2"/>
  <c r="AK598" i="2"/>
  <c r="AH86" i="3"/>
  <c r="AL919" i="2"/>
  <c r="AK1047" i="2"/>
  <c r="AK1054" i="2"/>
  <c r="AK1050" i="2"/>
  <c r="AK1053" i="2"/>
  <c r="AK1051" i="2"/>
  <c r="AK1046" i="2"/>
  <c r="AK1052" i="2"/>
  <c r="AK1048" i="2"/>
  <c r="AK1049" i="2"/>
  <c r="AH80" i="3"/>
  <c r="AL821" i="2"/>
  <c r="AK757" i="2"/>
  <c r="AK755" i="2"/>
  <c r="AK752" i="2"/>
  <c r="AK743" i="2"/>
  <c r="AK746" i="2"/>
  <c r="AK750" i="2"/>
  <c r="AK742" i="2"/>
  <c r="AK747" i="2"/>
  <c r="AK741" i="2"/>
  <c r="AK748" i="2"/>
  <c r="AK751" i="2"/>
  <c r="AK754" i="2"/>
  <c r="AK756" i="2"/>
  <c r="AK745" i="2"/>
  <c r="AK744" i="2"/>
  <c r="AK753" i="2"/>
  <c r="AK749" i="2"/>
  <c r="AH57" i="3"/>
  <c r="AL594" i="2"/>
  <c r="AH104" i="3"/>
  <c r="AL1045" i="2"/>
  <c r="AK829" i="2"/>
  <c r="AK828" i="2"/>
  <c r="AK825" i="2"/>
  <c r="AK826" i="2"/>
  <c r="AK830" i="2"/>
  <c r="AK822" i="2"/>
  <c r="AK824" i="2"/>
  <c r="AK831" i="2"/>
  <c r="AK823" i="2"/>
  <c r="AK827" i="2"/>
  <c r="AL672" i="2"/>
  <c r="AL676" i="2"/>
  <c r="AL670" i="2"/>
  <c r="AL669" i="2"/>
  <c r="AL674" i="2"/>
  <c r="AL673" i="2"/>
  <c r="AL671" i="2"/>
  <c r="AL677" i="2"/>
  <c r="AL675" i="2"/>
  <c r="AL740" i="2"/>
  <c r="AH68" i="3"/>
  <c r="AH73" i="3"/>
  <c r="AL795" i="2"/>
  <c r="AK224" i="2"/>
  <c r="AK223" i="2"/>
  <c r="AK225" i="2"/>
  <c r="AK226" i="2"/>
  <c r="AH67" i="3"/>
  <c r="AL739" i="2"/>
  <c r="AH26" i="3"/>
  <c r="AL222" i="2"/>
  <c r="AH61" i="3"/>
  <c r="AL666" i="2"/>
  <c r="AL667" i="2" s="1"/>
  <c r="AL378" i="2"/>
  <c r="AH35" i="3"/>
  <c r="AK737" i="2"/>
  <c r="AK736" i="2"/>
  <c r="AK738" i="2"/>
  <c r="AK735" i="2"/>
  <c r="AK734" i="2"/>
  <c r="AK515" i="2"/>
  <c r="AK511" i="2"/>
  <c r="AK508" i="2"/>
  <c r="AK507" i="2"/>
  <c r="AK521" i="2"/>
  <c r="AK517" i="2"/>
  <c r="AK512" i="2"/>
  <c r="AK510" i="2"/>
  <c r="AK513" i="2"/>
  <c r="AK520" i="2"/>
  <c r="AK514" i="2"/>
  <c r="AK516" i="2"/>
  <c r="AK519" i="2"/>
  <c r="AK518" i="2"/>
  <c r="AK509" i="2"/>
  <c r="AK816" i="2"/>
  <c r="AK817" i="2"/>
  <c r="AK818" i="2"/>
  <c r="AK815" i="2"/>
  <c r="AK383" i="2"/>
  <c r="AK380" i="2"/>
  <c r="AK382" i="2"/>
  <c r="AK384" i="2"/>
  <c r="AK381" i="2"/>
  <c r="AK386" i="2"/>
  <c r="AK379" i="2"/>
  <c r="AK385" i="2"/>
  <c r="AH66" i="3"/>
  <c r="AL733" i="2"/>
  <c r="AH52" i="3"/>
  <c r="AL557" i="2"/>
  <c r="AK858" i="2"/>
  <c r="AK838" i="2"/>
  <c r="AK850" i="2"/>
  <c r="AK836" i="2"/>
  <c r="AK842" i="2"/>
  <c r="AK839" i="2"/>
  <c r="AK849" i="2"/>
  <c r="AK856" i="2"/>
  <c r="AK846" i="2"/>
  <c r="AK859" i="2"/>
  <c r="AK835" i="2"/>
  <c r="AK845" i="2"/>
  <c r="AK852" i="2"/>
  <c r="AK854" i="2"/>
  <c r="AK855" i="2"/>
  <c r="AK841" i="2"/>
  <c r="AK848" i="2"/>
  <c r="AK851" i="2"/>
  <c r="AK837" i="2"/>
  <c r="AK844" i="2"/>
  <c r="AK857" i="2"/>
  <c r="AK847" i="2"/>
  <c r="AK853" i="2"/>
  <c r="AK840" i="2"/>
  <c r="AK843" i="2"/>
  <c r="AH47" i="3"/>
  <c r="AL506" i="2"/>
  <c r="AK1017" i="2"/>
  <c r="AK1020" i="2"/>
  <c r="AK1021" i="2"/>
  <c r="AK1018" i="2"/>
  <c r="AK1019" i="2"/>
  <c r="AL814" i="2"/>
  <c r="AH78" i="3"/>
  <c r="AK981" i="2"/>
  <c r="AK983" i="2"/>
  <c r="AK982" i="2"/>
  <c r="AK812" i="2"/>
  <c r="AK811" i="2"/>
  <c r="AK813" i="2"/>
  <c r="AH83" i="3"/>
  <c r="AL834" i="2"/>
  <c r="AH96" i="3"/>
  <c r="AL1016" i="2"/>
  <c r="AH89" i="3"/>
  <c r="AL980" i="2"/>
  <c r="AH77" i="3"/>
  <c r="AL810" i="2"/>
  <c r="AK792" i="2"/>
  <c r="AK791" i="2"/>
  <c r="AK794" i="2"/>
  <c r="AK793" i="2"/>
  <c r="AH72" i="3"/>
  <c r="AL790" i="2"/>
  <c r="AM395" i="2"/>
  <c r="AM394" i="2"/>
  <c r="AM388" i="2"/>
  <c r="AM390" i="2"/>
  <c r="AM389" i="2"/>
  <c r="AU387" i="2"/>
  <c r="AM393" i="2"/>
  <c r="AM392" i="2"/>
  <c r="AM396" i="2"/>
  <c r="AM391" i="2"/>
  <c r="AH90" i="3"/>
  <c r="AL984" i="2"/>
  <c r="AL482" i="2"/>
  <c r="AH46" i="3"/>
  <c r="AK988" i="2"/>
  <c r="AK991" i="2"/>
  <c r="AK986" i="2"/>
  <c r="AK985" i="2"/>
  <c r="AK992" i="2"/>
  <c r="AK990" i="2"/>
  <c r="AK987" i="2"/>
  <c r="AK993" i="2"/>
  <c r="AK989" i="2"/>
  <c r="AK504" i="2"/>
  <c r="AK505" i="2"/>
  <c r="AK502" i="2"/>
  <c r="AK484" i="2"/>
  <c r="AK485" i="2"/>
  <c r="AK483" i="2"/>
  <c r="AK487" i="2"/>
  <c r="AK488" i="2"/>
  <c r="AK489" i="2"/>
  <c r="AK491" i="2"/>
  <c r="AK495" i="2"/>
  <c r="AK492" i="2"/>
  <c r="AK493" i="2"/>
  <c r="AK499" i="2"/>
  <c r="AK503" i="2"/>
  <c r="AK490" i="2"/>
  <c r="AK500" i="2"/>
  <c r="AK498" i="2"/>
  <c r="AK496" i="2"/>
  <c r="AK497" i="2"/>
  <c r="AK486" i="2"/>
  <c r="AK494" i="2"/>
  <c r="AK501" i="2"/>
  <c r="AH75" i="3"/>
  <c r="AL798" i="2"/>
  <c r="AL799" i="2" s="1"/>
  <c r="AH84" i="3"/>
  <c r="AL860" i="2"/>
  <c r="AK888" i="2"/>
  <c r="AK900" i="2"/>
  <c r="AK907" i="2"/>
  <c r="AK885" i="2"/>
  <c r="AK905" i="2"/>
  <c r="AK906" i="2"/>
  <c r="AK877" i="2"/>
  <c r="AK887" i="2"/>
  <c r="AK882" i="2"/>
  <c r="AK912" i="2"/>
  <c r="AK876" i="2"/>
  <c r="AK883" i="2"/>
  <c r="AK903" i="2"/>
  <c r="AK881" i="2"/>
  <c r="AK874" i="2"/>
  <c r="AK898" i="2"/>
  <c r="AK878" i="2"/>
  <c r="AK913" i="2"/>
  <c r="AK892" i="2"/>
  <c r="AK904" i="2"/>
  <c r="AK914" i="2"/>
  <c r="AK879" i="2"/>
  <c r="AK911" i="2"/>
  <c r="AK889" i="2"/>
  <c r="AK901" i="2"/>
  <c r="AK873" i="2"/>
  <c r="AK899" i="2"/>
  <c r="AK868" i="2"/>
  <c r="AK880" i="2"/>
  <c r="AK890" i="2"/>
  <c r="AK910" i="2"/>
  <c r="AK871" i="2"/>
  <c r="AK891" i="2"/>
  <c r="AK915" i="2"/>
  <c r="AK875" i="2"/>
  <c r="AK893" i="2"/>
  <c r="AK861" i="2"/>
  <c r="AK896" i="2"/>
  <c r="AK884" i="2"/>
  <c r="AK866" i="2"/>
  <c r="AK886" i="2"/>
  <c r="AK895" i="2"/>
  <c r="AK902" i="2"/>
  <c r="AK894" i="2"/>
  <c r="AK869" i="2"/>
  <c r="AK865" i="2"/>
  <c r="AK864" i="2"/>
  <c r="AK872" i="2"/>
  <c r="AK908" i="2"/>
  <c r="AK909" i="2"/>
  <c r="AK862" i="2"/>
  <c r="AK863" i="2"/>
  <c r="AK870" i="2"/>
  <c r="AK897" i="2"/>
  <c r="AK867" i="2"/>
  <c r="AH95" i="3"/>
  <c r="AL1006" i="2"/>
  <c r="AM373" i="2"/>
  <c r="AM371" i="2"/>
  <c r="AM372" i="2"/>
  <c r="AU370" i="2"/>
  <c r="AK1007" i="2"/>
  <c r="AK1008" i="2"/>
  <c r="AK1010" i="2"/>
  <c r="AK1012" i="2"/>
  <c r="AK1014" i="2"/>
  <c r="AK1013" i="2"/>
  <c r="AK1011" i="2"/>
  <c r="AK1009" i="2"/>
  <c r="AK1015" i="2"/>
  <c r="AK1039" i="2"/>
  <c r="AK1041" i="2"/>
  <c r="AK1040" i="2"/>
  <c r="AH64" i="3"/>
  <c r="AL679" i="2"/>
  <c r="AH51" i="3"/>
  <c r="AL539" i="2"/>
  <c r="AH31" i="3"/>
  <c r="AL355" i="2"/>
  <c r="AK1023" i="2"/>
  <c r="AK1024" i="2"/>
  <c r="AK1026" i="2"/>
  <c r="AK1025" i="2"/>
  <c r="AK651" i="2"/>
  <c r="AK649" i="2"/>
  <c r="AK652" i="2"/>
  <c r="AK650" i="2"/>
  <c r="AK772" i="2"/>
  <c r="AK779" i="2"/>
  <c r="AK783" i="2"/>
  <c r="AK787" i="2"/>
  <c r="AK775" i="2"/>
  <c r="AK774" i="2"/>
  <c r="AK781" i="2"/>
  <c r="AK784" i="2"/>
  <c r="AK777" i="2"/>
  <c r="AK780" i="2"/>
  <c r="AK789" i="2"/>
  <c r="AK786" i="2"/>
  <c r="AK782" i="2"/>
  <c r="AK785" i="2"/>
  <c r="AK788" i="2"/>
  <c r="AK778" i="2"/>
  <c r="AK773" i="2"/>
  <c r="AK776" i="2"/>
  <c r="AH45" i="3"/>
  <c r="AL477" i="2"/>
  <c r="AK439" i="2"/>
  <c r="AK445" i="2"/>
  <c r="AK451" i="2"/>
  <c r="AK440" i="2"/>
  <c r="AK446" i="2"/>
  <c r="AK452" i="2"/>
  <c r="AK435" i="2"/>
  <c r="AK441" i="2"/>
  <c r="AK447" i="2"/>
  <c r="AK453" i="2"/>
  <c r="AK436" i="2"/>
  <c r="AK442" i="2"/>
  <c r="AK448" i="2"/>
  <c r="AK454" i="2"/>
  <c r="AK437" i="2"/>
  <c r="AK455" i="2"/>
  <c r="AK438" i="2"/>
  <c r="AK456" i="2"/>
  <c r="AK443" i="2"/>
  <c r="AK444" i="2"/>
  <c r="AK449" i="2"/>
  <c r="AK450" i="2"/>
  <c r="AK361" i="2"/>
  <c r="AK363" i="2"/>
  <c r="AK366" i="2"/>
  <c r="AK359" i="2"/>
  <c r="AK367" i="2"/>
  <c r="AK356" i="2"/>
  <c r="AK357" i="2"/>
  <c r="AK365" i="2"/>
  <c r="AK360" i="2"/>
  <c r="AK362" i="2"/>
  <c r="AK364" i="2"/>
  <c r="AK368" i="2"/>
  <c r="AK358" i="2"/>
  <c r="AL376" i="2"/>
  <c r="AL375" i="2"/>
  <c r="AL377" i="2"/>
  <c r="AH97" i="3"/>
  <c r="AL1022" i="2"/>
  <c r="AU916" i="2"/>
  <c r="AM917" i="2"/>
  <c r="AM918" i="2"/>
  <c r="AH59" i="3"/>
  <c r="AL648" i="2"/>
  <c r="AH79" i="3"/>
  <c r="AL819" i="2"/>
  <c r="AL820" i="2" s="1"/>
  <c r="AH101" i="3"/>
  <c r="AL1035" i="2"/>
  <c r="AL562" i="2"/>
  <c r="AL563" i="2" s="1"/>
  <c r="AH54" i="3"/>
  <c r="AH71" i="3"/>
  <c r="AL771" i="2"/>
  <c r="AK480" i="2"/>
  <c r="AK481" i="2"/>
  <c r="AK478" i="2"/>
  <c r="AK479" i="2"/>
  <c r="AH42" i="3"/>
  <c r="AL434" i="2"/>
  <c r="AM374" i="2"/>
  <c r="AZ374" i="2" s="1"/>
  <c r="AK34" i="3"/>
  <c r="AH60" i="3"/>
  <c r="AL653" i="2"/>
  <c r="AM582" i="2"/>
  <c r="AM583" i="2"/>
  <c r="AM580" i="2"/>
  <c r="AM577" i="2"/>
  <c r="AM567" i="2"/>
  <c r="AM585" i="2"/>
  <c r="AM571" i="2"/>
  <c r="AM565" i="2"/>
  <c r="AM573" i="2"/>
  <c r="AM586" i="2"/>
  <c r="AM587" i="2"/>
  <c r="AM584" i="2"/>
  <c r="AM581" i="2"/>
  <c r="AM566" i="2"/>
  <c r="AM588" i="2"/>
  <c r="AM568" i="2"/>
  <c r="AM589" i="2"/>
  <c r="AM579" i="2"/>
  <c r="AU564" i="2"/>
  <c r="AM576" i="2"/>
  <c r="AM570" i="2"/>
  <c r="AM578" i="2"/>
  <c r="AM574" i="2"/>
  <c r="AM575" i="2"/>
  <c r="AM572" i="2"/>
  <c r="AM569" i="2"/>
  <c r="AK941" i="2"/>
  <c r="AK947" i="2"/>
  <c r="AK953" i="2"/>
  <c r="AK959" i="2"/>
  <c r="AK965" i="2"/>
  <c r="AK971" i="2"/>
  <c r="AK977" i="2"/>
  <c r="AK942" i="2"/>
  <c r="AK948" i="2"/>
  <c r="AK954" i="2"/>
  <c r="AK960" i="2"/>
  <c r="AK966" i="2"/>
  <c r="AK972" i="2"/>
  <c r="AK978" i="2"/>
  <c r="AK943" i="2"/>
  <c r="AK949" i="2"/>
  <c r="AK955" i="2"/>
  <c r="AK961" i="2"/>
  <c r="AK967" i="2"/>
  <c r="AK973" i="2"/>
  <c r="AK979" i="2"/>
  <c r="AK944" i="2"/>
  <c r="AK950" i="2"/>
  <c r="AK956" i="2"/>
  <c r="AK962" i="2"/>
  <c r="AK968" i="2"/>
  <c r="AK974" i="2"/>
  <c r="AK952" i="2"/>
  <c r="AK970" i="2"/>
  <c r="AK939" i="2"/>
  <c r="AK957" i="2"/>
  <c r="AK975" i="2"/>
  <c r="AK940" i="2"/>
  <c r="AK958" i="2"/>
  <c r="AK976" i="2"/>
  <c r="AK945" i="2"/>
  <c r="AK963" i="2"/>
  <c r="AK946" i="2"/>
  <c r="AK964" i="2"/>
  <c r="AK969" i="2"/>
  <c r="AK951" i="2"/>
  <c r="AK414" i="2"/>
  <c r="AK415" i="2"/>
  <c r="AK413" i="2"/>
  <c r="AK526" i="2"/>
  <c r="AK523" i="2"/>
  <c r="AK527" i="2"/>
  <c r="AK524" i="2"/>
  <c r="AK525" i="2"/>
  <c r="AK999" i="2"/>
  <c r="AK1000" i="2"/>
  <c r="AK1002" i="2"/>
  <c r="AK1001" i="2"/>
  <c r="AK664" i="2"/>
  <c r="AK662" i="2"/>
  <c r="AK657" i="2"/>
  <c r="AK655" i="2"/>
  <c r="AK654" i="2"/>
  <c r="AK661" i="2"/>
  <c r="AK659" i="2"/>
  <c r="AK665" i="2"/>
  <c r="AK663" i="2"/>
  <c r="AK656" i="2"/>
  <c r="AK660" i="2"/>
  <c r="AK658" i="2"/>
  <c r="AH88" i="3"/>
  <c r="AL938" i="2"/>
  <c r="AH39" i="3"/>
  <c r="AL412" i="2"/>
  <c r="AK1036" i="2"/>
  <c r="AK1037" i="2"/>
  <c r="AK233" i="2"/>
  <c r="AK232" i="2"/>
  <c r="AK238" i="2"/>
  <c r="AK237" i="2"/>
  <c r="AK240" i="2"/>
  <c r="AK241" i="2"/>
  <c r="AK234" i="2"/>
  <c r="AK231" i="2"/>
  <c r="AK228" i="2"/>
  <c r="AK235" i="2"/>
  <c r="AK236" i="2"/>
  <c r="AK229" i="2"/>
  <c r="AK239" i="2"/>
  <c r="AK230" i="2"/>
  <c r="AH48" i="3"/>
  <c r="AL522" i="2"/>
  <c r="AM220" i="2"/>
  <c r="AM221" i="2"/>
  <c r="AU218" i="2"/>
  <c r="AM219" i="2"/>
  <c r="AH92" i="3"/>
  <c r="AL998" i="2"/>
  <c r="AK417" i="2"/>
  <c r="AK418" i="2"/>
  <c r="AK419" i="2"/>
  <c r="AL400" i="2"/>
  <c r="AL404" i="2"/>
  <c r="AL401" i="2"/>
  <c r="AL405" i="2"/>
  <c r="AL402" i="2"/>
  <c r="AL399" i="2"/>
  <c r="AL398" i="2"/>
  <c r="AL403" i="2"/>
  <c r="AK427" i="2"/>
  <c r="AK425" i="2"/>
  <c r="AK431" i="2"/>
  <c r="AK429" i="2"/>
  <c r="AK430" i="2"/>
  <c r="AK422" i="2"/>
  <c r="AK424" i="2"/>
  <c r="AK433" i="2"/>
  <c r="AK426" i="2"/>
  <c r="AK428" i="2"/>
  <c r="AK432" i="2"/>
  <c r="AK423" i="2"/>
  <c r="AK421" i="2"/>
  <c r="AK760" i="2"/>
  <c r="AK763" i="2"/>
  <c r="AK767" i="2"/>
  <c r="AK762" i="2"/>
  <c r="AK769" i="2"/>
  <c r="AK765" i="2"/>
  <c r="AK766" i="2"/>
  <c r="AK768" i="2"/>
  <c r="AK761" i="2"/>
  <c r="AK770" i="2"/>
  <c r="AK764" i="2"/>
  <c r="AK935" i="2"/>
  <c r="AK930" i="2"/>
  <c r="AK936" i="2"/>
  <c r="AK931" i="2"/>
  <c r="AK937" i="2"/>
  <c r="AK932" i="2"/>
  <c r="AK933" i="2"/>
  <c r="AK934" i="2"/>
  <c r="AK803" i="2"/>
  <c r="AK806" i="2"/>
  <c r="AK802" i="2"/>
  <c r="AK804" i="2"/>
  <c r="AK808" i="2"/>
  <c r="AK805" i="2"/>
  <c r="AK801" i="2"/>
  <c r="AK807" i="2"/>
  <c r="AK809" i="2"/>
  <c r="AH102" i="3"/>
  <c r="AL1038" i="2"/>
  <c r="AH76" i="3"/>
  <c r="AL800" i="2"/>
  <c r="AH27" i="3"/>
  <c r="AL227" i="2"/>
  <c r="AK683" i="2"/>
  <c r="AK680" i="2"/>
  <c r="AK681" i="2"/>
  <c r="AK684" i="2"/>
  <c r="AK682" i="2"/>
  <c r="AK540" i="2"/>
  <c r="AK547" i="2"/>
  <c r="AK551" i="2"/>
  <c r="AK555" i="2"/>
  <c r="AK543" i="2"/>
  <c r="AK545" i="2"/>
  <c r="AK541" i="2"/>
  <c r="AK550" i="2"/>
  <c r="AK552" i="2"/>
  <c r="AK546" i="2"/>
  <c r="AK553" i="2"/>
  <c r="AK548" i="2"/>
  <c r="AK544" i="2"/>
  <c r="AK549" i="2"/>
  <c r="AK554" i="2"/>
  <c r="AK542" i="2"/>
  <c r="AK556" i="2"/>
  <c r="AH40" i="3"/>
  <c r="AL416" i="2"/>
  <c r="AM397" i="2"/>
  <c r="AK37" i="3"/>
  <c r="AH41" i="3"/>
  <c r="AL420" i="2"/>
  <c r="AH70" i="3"/>
  <c r="AL759" i="2"/>
  <c r="AH87" i="3"/>
  <c r="AL929" i="2"/>
  <c r="AV397" i="2" l="1"/>
  <c r="AZ397" i="2"/>
  <c r="AV528" i="2"/>
  <c r="AZ528" i="2"/>
  <c r="AV796" i="2"/>
  <c r="AZ796" i="2"/>
  <c r="AV604" i="2"/>
  <c r="AZ604" i="2"/>
  <c r="AV461" i="2"/>
  <c r="AZ461" i="2"/>
  <c r="AV668" i="2"/>
  <c r="AZ668" i="2"/>
  <c r="AM629" i="2"/>
  <c r="AM619" i="2"/>
  <c r="AM614" i="2"/>
  <c r="AU604" i="2"/>
  <c r="AM630" i="2"/>
  <c r="AM610" i="2"/>
  <c r="AM636" i="2"/>
  <c r="AM635" i="2"/>
  <c r="AM625" i="2"/>
  <c r="AM620" i="2"/>
  <c r="AM616" i="2"/>
  <c r="AM642" i="2"/>
  <c r="AM622" i="2"/>
  <c r="AM627" i="2"/>
  <c r="AM605" i="2"/>
  <c r="AM641" i="2"/>
  <c r="AM631" i="2"/>
  <c r="AM626" i="2"/>
  <c r="AM628" i="2"/>
  <c r="AM609" i="2"/>
  <c r="AM634" i="2"/>
  <c r="AM639" i="2"/>
  <c r="AM611" i="2"/>
  <c r="AM647" i="2"/>
  <c r="AM637" i="2"/>
  <c r="AM632" i="2"/>
  <c r="AM640" i="2"/>
  <c r="AM621" i="2"/>
  <c r="AM646" i="2"/>
  <c r="AM615" i="2"/>
  <c r="AM617" i="2"/>
  <c r="AM607" i="2"/>
  <c r="AM643" i="2"/>
  <c r="AM638" i="2"/>
  <c r="AM606" i="2"/>
  <c r="AM633" i="2"/>
  <c r="AM612" i="2"/>
  <c r="AM623" i="2"/>
  <c r="AM613" i="2"/>
  <c r="AM608" i="2"/>
  <c r="AM644" i="2"/>
  <c r="AM618" i="2"/>
  <c r="AM645" i="2"/>
  <c r="AM624" i="2"/>
  <c r="AL1046" i="2"/>
  <c r="AL1053" i="2"/>
  <c r="AL1049" i="2"/>
  <c r="AL1054" i="2"/>
  <c r="AL1051" i="2"/>
  <c r="AL1050" i="2"/>
  <c r="AL1047" i="2"/>
  <c r="AL1048" i="2"/>
  <c r="AL1052" i="2"/>
  <c r="AL1030" i="2"/>
  <c r="AL1029" i="2"/>
  <c r="AL1028" i="2"/>
  <c r="AM1045" i="2"/>
  <c r="AK104" i="3"/>
  <c r="AM468" i="2"/>
  <c r="AM475" i="2"/>
  <c r="AM474" i="2"/>
  <c r="AM465" i="2"/>
  <c r="AU461" i="2"/>
  <c r="AM464" i="2"/>
  <c r="AM466" i="2"/>
  <c r="AM467" i="2"/>
  <c r="AM470" i="2"/>
  <c r="AM469" i="2"/>
  <c r="AM473" i="2"/>
  <c r="AM476" i="2"/>
  <c r="AM471" i="2"/>
  <c r="AM462" i="2"/>
  <c r="AM463" i="2"/>
  <c r="AM472" i="2"/>
  <c r="AM1027" i="2"/>
  <c r="AK98" i="3"/>
  <c r="AM677" i="2"/>
  <c r="AM675" i="2"/>
  <c r="AU668" i="2"/>
  <c r="AM670" i="2"/>
  <c r="AM676" i="2"/>
  <c r="AM671" i="2"/>
  <c r="AM669" i="2"/>
  <c r="AM672" i="2"/>
  <c r="AM674" i="2"/>
  <c r="AM673" i="2"/>
  <c r="AL595" i="2"/>
  <c r="AL597" i="2"/>
  <c r="AL603" i="2"/>
  <c r="AL598" i="2"/>
  <c r="AL600" i="2"/>
  <c r="AL596" i="2"/>
  <c r="AL599" i="2"/>
  <c r="AL602" i="2"/>
  <c r="AL601" i="2"/>
  <c r="AL926" i="2"/>
  <c r="AL924" i="2"/>
  <c r="AL920" i="2"/>
  <c r="AL925" i="2"/>
  <c r="AL923" i="2"/>
  <c r="AL921" i="2"/>
  <c r="AL922" i="2"/>
  <c r="AL927" i="2"/>
  <c r="AL928" i="2"/>
  <c r="AU528" i="2"/>
  <c r="AM532" i="2"/>
  <c r="AM529" i="2"/>
  <c r="AM530" i="2"/>
  <c r="AM531" i="2"/>
  <c r="AM740" i="2"/>
  <c r="AK68" i="3"/>
  <c r="AM594" i="2"/>
  <c r="AK57" i="3"/>
  <c r="AL826" i="2"/>
  <c r="AL822" i="2"/>
  <c r="AL827" i="2"/>
  <c r="AL830" i="2"/>
  <c r="AL829" i="2"/>
  <c r="AL831" i="2"/>
  <c r="AL824" i="2"/>
  <c r="AL825" i="2"/>
  <c r="AL828" i="2"/>
  <c r="AL823" i="2"/>
  <c r="AM919" i="2"/>
  <c r="AK86" i="3"/>
  <c r="AL755" i="2"/>
  <c r="AL748" i="2"/>
  <c r="AL750" i="2"/>
  <c r="AL741" i="2"/>
  <c r="AL753" i="2"/>
  <c r="AL756" i="2"/>
  <c r="AL746" i="2"/>
  <c r="AL744" i="2"/>
  <c r="AL743" i="2"/>
  <c r="AL752" i="2"/>
  <c r="AL749" i="2"/>
  <c r="AL745" i="2"/>
  <c r="AL747" i="2"/>
  <c r="AL757" i="2"/>
  <c r="AL754" i="2"/>
  <c r="AL751" i="2"/>
  <c r="AL742" i="2"/>
  <c r="AM821" i="2"/>
  <c r="AK80" i="3"/>
  <c r="AM797" i="2"/>
  <c r="AU796" i="2"/>
  <c r="AM666" i="2"/>
  <c r="AK61" i="3"/>
  <c r="AL226" i="2"/>
  <c r="AL223" i="2"/>
  <c r="AL225" i="2"/>
  <c r="AL224" i="2"/>
  <c r="AM222" i="2"/>
  <c r="AK26" i="3"/>
  <c r="AK67" i="3"/>
  <c r="AM739" i="2"/>
  <c r="AZ739" i="2" s="1"/>
  <c r="AM795" i="2"/>
  <c r="AZ795" i="2" s="1"/>
  <c r="AK73" i="3"/>
  <c r="AL981" i="2"/>
  <c r="AL983" i="2"/>
  <c r="AL982" i="2"/>
  <c r="AM814" i="2"/>
  <c r="AK78" i="3"/>
  <c r="AL736" i="2"/>
  <c r="AL737" i="2"/>
  <c r="AL738" i="2"/>
  <c r="AL735" i="2"/>
  <c r="AL734" i="2"/>
  <c r="AM980" i="2"/>
  <c r="AK89" i="3"/>
  <c r="AL817" i="2"/>
  <c r="AL815" i="2"/>
  <c r="AL816" i="2"/>
  <c r="AL818" i="2"/>
  <c r="AL514" i="2"/>
  <c r="AL516" i="2"/>
  <c r="AL520" i="2"/>
  <c r="AL518" i="2"/>
  <c r="AL512" i="2"/>
  <c r="AL519" i="2"/>
  <c r="AL510" i="2"/>
  <c r="AL515" i="2"/>
  <c r="AL509" i="2"/>
  <c r="AL521" i="2"/>
  <c r="AL508" i="2"/>
  <c r="AL511" i="2"/>
  <c r="AL507" i="2"/>
  <c r="AL513" i="2"/>
  <c r="AL517" i="2"/>
  <c r="AM733" i="2"/>
  <c r="AK66" i="3"/>
  <c r="AL1019" i="2"/>
  <c r="AL1020" i="2"/>
  <c r="AL1018" i="2"/>
  <c r="AL1021" i="2"/>
  <c r="AL1017" i="2"/>
  <c r="AK47" i="3"/>
  <c r="AM506" i="2"/>
  <c r="AM1016" i="2"/>
  <c r="AK96" i="3"/>
  <c r="AL791" i="2"/>
  <c r="AL793" i="2"/>
  <c r="AL794" i="2"/>
  <c r="AL792" i="2"/>
  <c r="AL812" i="2"/>
  <c r="AL813" i="2"/>
  <c r="AL811" i="2"/>
  <c r="AL835" i="2"/>
  <c r="AL853" i="2"/>
  <c r="AL842" i="2"/>
  <c r="AL836" i="2"/>
  <c r="AL840" i="2"/>
  <c r="AL858" i="2"/>
  <c r="AL850" i="2"/>
  <c r="AL844" i="2"/>
  <c r="AL848" i="2"/>
  <c r="AL846" i="2"/>
  <c r="AL852" i="2"/>
  <c r="AL856" i="2"/>
  <c r="AL849" i="2"/>
  <c r="AL841" i="2"/>
  <c r="AL851" i="2"/>
  <c r="AL838" i="2"/>
  <c r="AL857" i="2"/>
  <c r="AL847" i="2"/>
  <c r="AL854" i="2"/>
  <c r="AL843" i="2"/>
  <c r="AL839" i="2"/>
  <c r="AL855" i="2"/>
  <c r="AL837" i="2"/>
  <c r="AL845" i="2"/>
  <c r="AL859" i="2"/>
  <c r="AM378" i="2"/>
  <c r="AK35" i="3"/>
  <c r="AM790" i="2"/>
  <c r="AK72" i="3"/>
  <c r="AM810" i="2"/>
  <c r="AK77" i="3"/>
  <c r="AM834" i="2"/>
  <c r="AK83" i="3"/>
  <c r="AK52" i="3"/>
  <c r="AM557" i="2"/>
  <c r="AZ557" i="2" s="1"/>
  <c r="AL380" i="2"/>
  <c r="AL382" i="2"/>
  <c r="AL381" i="2"/>
  <c r="AL386" i="2"/>
  <c r="AL384" i="2"/>
  <c r="AL385" i="2"/>
  <c r="AL379" i="2"/>
  <c r="AL383" i="2"/>
  <c r="AL880" i="2"/>
  <c r="AL872" i="2"/>
  <c r="AL884" i="2"/>
  <c r="AL881" i="2"/>
  <c r="AL877" i="2"/>
  <c r="AL869" i="2"/>
  <c r="AL863" i="2"/>
  <c r="AL870" i="2"/>
  <c r="AL883" i="2"/>
  <c r="AL904" i="2"/>
  <c r="AL900" i="2"/>
  <c r="AL899" i="2"/>
  <c r="AL895" i="2"/>
  <c r="AL887" i="2"/>
  <c r="AL907" i="2"/>
  <c r="AL898" i="2"/>
  <c r="AL885" i="2"/>
  <c r="AL910" i="2"/>
  <c r="AL864" i="2"/>
  <c r="AL876" i="2"/>
  <c r="AL875" i="2"/>
  <c r="AL871" i="2"/>
  <c r="AL911" i="2"/>
  <c r="AL867" i="2"/>
  <c r="AL913" i="2"/>
  <c r="AL891" i="2"/>
  <c r="AL862" i="2"/>
  <c r="AL892" i="2"/>
  <c r="AL908" i="2"/>
  <c r="AL906" i="2"/>
  <c r="AL902" i="2"/>
  <c r="AL879" i="2"/>
  <c r="AL886" i="2"/>
  <c r="AL894" i="2"/>
  <c r="AL914" i="2"/>
  <c r="AL915" i="2"/>
  <c r="AL868" i="2"/>
  <c r="AL912" i="2"/>
  <c r="AL882" i="2"/>
  <c r="AL878" i="2"/>
  <c r="AL890" i="2"/>
  <c r="AL897" i="2"/>
  <c r="AL893" i="2"/>
  <c r="AL866" i="2"/>
  <c r="AL874" i="2"/>
  <c r="AL861" i="2"/>
  <c r="AL896" i="2"/>
  <c r="AL888" i="2"/>
  <c r="AL905" i="2"/>
  <c r="AL901" i="2"/>
  <c r="AL909" i="2"/>
  <c r="AL865" i="2"/>
  <c r="AL903" i="2"/>
  <c r="AL873" i="2"/>
  <c r="AL889" i="2"/>
  <c r="AL987" i="2"/>
  <c r="AL988" i="2"/>
  <c r="AL989" i="2"/>
  <c r="AL990" i="2"/>
  <c r="AL992" i="2"/>
  <c r="AL993" i="2"/>
  <c r="AL985" i="2"/>
  <c r="AL986" i="2"/>
  <c r="AL991" i="2"/>
  <c r="AM860" i="2"/>
  <c r="AK84" i="3"/>
  <c r="AM984" i="2"/>
  <c r="AK90" i="3"/>
  <c r="AL1008" i="2"/>
  <c r="AL1010" i="2"/>
  <c r="AL1014" i="2"/>
  <c r="AL1007" i="2"/>
  <c r="AL1009" i="2"/>
  <c r="AL1012" i="2"/>
  <c r="AL1015" i="2"/>
  <c r="AL1011" i="2"/>
  <c r="AL1013" i="2"/>
  <c r="AM798" i="2"/>
  <c r="AK75" i="3"/>
  <c r="AK46" i="3"/>
  <c r="AM482" i="2"/>
  <c r="AM1006" i="2"/>
  <c r="AK95" i="3"/>
  <c r="AL492" i="2"/>
  <c r="AL493" i="2"/>
  <c r="AL499" i="2"/>
  <c r="AL503" i="2"/>
  <c r="AL496" i="2"/>
  <c r="AL497" i="2"/>
  <c r="AL486" i="2"/>
  <c r="AL490" i="2"/>
  <c r="AL489" i="2"/>
  <c r="AL495" i="2"/>
  <c r="AL500" i="2"/>
  <c r="AL501" i="2"/>
  <c r="AL494" i="2"/>
  <c r="AL498" i="2"/>
  <c r="AL485" i="2"/>
  <c r="AL483" i="2"/>
  <c r="AL487" i="2"/>
  <c r="AL504" i="2"/>
  <c r="AL505" i="2"/>
  <c r="AL502" i="2"/>
  <c r="AL484" i="2"/>
  <c r="AL488" i="2"/>
  <c r="AL491" i="2"/>
  <c r="AL429" i="2"/>
  <c r="AL427" i="2"/>
  <c r="AL424" i="2"/>
  <c r="AL433" i="2"/>
  <c r="AL431" i="2"/>
  <c r="AL428" i="2"/>
  <c r="AL422" i="2"/>
  <c r="AL432" i="2"/>
  <c r="AL426" i="2"/>
  <c r="AL421" i="2"/>
  <c r="AL430" i="2"/>
  <c r="AL425" i="2"/>
  <c r="AL423" i="2"/>
  <c r="AM227" i="2"/>
  <c r="AK27" i="3"/>
  <c r="AM938" i="2"/>
  <c r="AK88" i="3"/>
  <c r="AK45" i="3"/>
  <c r="AM477" i="2"/>
  <c r="AM539" i="2"/>
  <c r="AK51" i="3"/>
  <c r="AM420" i="2"/>
  <c r="AK41" i="3"/>
  <c r="AL801" i="2"/>
  <c r="AL804" i="2"/>
  <c r="AL808" i="2"/>
  <c r="AL807" i="2"/>
  <c r="AL803" i="2"/>
  <c r="AL806" i="2"/>
  <c r="AL802" i="2"/>
  <c r="AL809" i="2"/>
  <c r="AL805" i="2"/>
  <c r="AM434" i="2"/>
  <c r="AK42" i="3"/>
  <c r="AM771" i="2"/>
  <c r="AK71" i="3"/>
  <c r="AM819" i="2"/>
  <c r="AK79" i="3"/>
  <c r="AL1024" i="2"/>
  <c r="AL1025" i="2"/>
  <c r="AL1026" i="2"/>
  <c r="AL1023" i="2"/>
  <c r="AL681" i="2"/>
  <c r="AL682" i="2"/>
  <c r="AL683" i="2"/>
  <c r="AL680" i="2"/>
  <c r="AL684" i="2"/>
  <c r="AL931" i="2"/>
  <c r="AL934" i="2"/>
  <c r="AL937" i="2"/>
  <c r="AL930" i="2"/>
  <c r="AL933" i="2"/>
  <c r="AL935" i="2"/>
  <c r="AL936" i="2"/>
  <c r="AL932" i="2"/>
  <c r="AM800" i="2"/>
  <c r="AK76" i="3"/>
  <c r="AL664" i="2"/>
  <c r="AL662" i="2"/>
  <c r="AL655" i="2"/>
  <c r="AL657" i="2"/>
  <c r="AL659" i="2"/>
  <c r="AL661" i="2"/>
  <c r="AL665" i="2"/>
  <c r="AL663" i="2"/>
  <c r="AL658" i="2"/>
  <c r="AL656" i="2"/>
  <c r="AL654" i="2"/>
  <c r="AL660" i="2"/>
  <c r="AK54" i="3"/>
  <c r="AM562" i="2"/>
  <c r="AL649" i="2"/>
  <c r="AL652" i="2"/>
  <c r="AL650" i="2"/>
  <c r="AL651" i="2"/>
  <c r="AM1022" i="2"/>
  <c r="AK97" i="3"/>
  <c r="AK64" i="3"/>
  <c r="AM679" i="2"/>
  <c r="AL1000" i="2"/>
  <c r="AL1001" i="2"/>
  <c r="AL1002" i="2"/>
  <c r="AL999" i="2"/>
  <c r="AL527" i="2"/>
  <c r="AL524" i="2"/>
  <c r="AL525" i="2"/>
  <c r="AL526" i="2"/>
  <c r="AL523" i="2"/>
  <c r="AL414" i="2"/>
  <c r="AL413" i="2"/>
  <c r="AL415" i="2"/>
  <c r="AM653" i="2"/>
  <c r="AK60" i="3"/>
  <c r="AK59" i="3"/>
  <c r="AM648" i="2"/>
  <c r="AL366" i="2"/>
  <c r="AL364" i="2"/>
  <c r="AL357" i="2"/>
  <c r="AL359" i="2"/>
  <c r="AL368" i="2"/>
  <c r="AL361" i="2"/>
  <c r="AL363" i="2"/>
  <c r="AL365" i="2"/>
  <c r="AL367" i="2"/>
  <c r="AL358" i="2"/>
  <c r="AL356" i="2"/>
  <c r="AL362" i="2"/>
  <c r="AL360" i="2"/>
  <c r="AL773" i="2"/>
  <c r="AL776" i="2"/>
  <c r="AL785" i="2"/>
  <c r="AL779" i="2"/>
  <c r="AL787" i="2"/>
  <c r="AL780" i="2"/>
  <c r="AL788" i="2"/>
  <c r="AL784" i="2"/>
  <c r="AL789" i="2"/>
  <c r="AL772" i="2"/>
  <c r="AL775" i="2"/>
  <c r="AL781" i="2"/>
  <c r="AL783" i="2"/>
  <c r="AL786" i="2"/>
  <c r="AL782" i="2"/>
  <c r="AL774" i="2"/>
  <c r="AL778" i="2"/>
  <c r="AL777" i="2"/>
  <c r="AM929" i="2"/>
  <c r="AK87" i="3"/>
  <c r="AM404" i="2"/>
  <c r="AM402" i="2"/>
  <c r="AM398" i="2"/>
  <c r="AU397" i="2"/>
  <c r="AM401" i="2"/>
  <c r="AM400" i="2"/>
  <c r="AM399" i="2"/>
  <c r="AM405" i="2"/>
  <c r="AM403" i="2"/>
  <c r="AL760" i="2"/>
  <c r="AL763" i="2"/>
  <c r="AL767" i="2"/>
  <c r="AL768" i="2"/>
  <c r="AL770" i="2"/>
  <c r="AL764" i="2"/>
  <c r="AL769" i="2"/>
  <c r="AL766" i="2"/>
  <c r="AL761" i="2"/>
  <c r="AL762" i="2"/>
  <c r="AL765" i="2"/>
  <c r="AL418" i="2"/>
  <c r="AL417" i="2"/>
  <c r="AL419" i="2"/>
  <c r="AM1038" i="2"/>
  <c r="AK102" i="3"/>
  <c r="AM998" i="2"/>
  <c r="AK92" i="3"/>
  <c r="AK48" i="3"/>
  <c r="AM522" i="2"/>
  <c r="AM412" i="2"/>
  <c r="AK39" i="3"/>
  <c r="AL1037" i="2"/>
  <c r="AL1036" i="2"/>
  <c r="AM355" i="2"/>
  <c r="AZ355" i="2" s="1"/>
  <c r="AK31" i="3"/>
  <c r="AL435" i="2"/>
  <c r="AL442" i="2"/>
  <c r="AL450" i="2"/>
  <c r="AL436" i="2"/>
  <c r="AL444" i="2"/>
  <c r="AL452" i="2"/>
  <c r="AL437" i="2"/>
  <c r="AL445" i="2"/>
  <c r="AL453" i="2"/>
  <c r="AL438" i="2"/>
  <c r="AL446" i="2"/>
  <c r="AL454" i="2"/>
  <c r="AL456" i="2"/>
  <c r="AL440" i="2"/>
  <c r="AL441" i="2"/>
  <c r="AL449" i="2"/>
  <c r="AL448" i="2"/>
  <c r="AL447" i="2"/>
  <c r="AL443" i="2"/>
  <c r="AL455" i="2"/>
  <c r="AL451" i="2"/>
  <c r="AL439" i="2"/>
  <c r="AL1039" i="2"/>
  <c r="AL1040" i="2"/>
  <c r="AL1041" i="2"/>
  <c r="AM759" i="2"/>
  <c r="AK70" i="3"/>
  <c r="AM416" i="2"/>
  <c r="AK40" i="3"/>
  <c r="AL236" i="2"/>
  <c r="AL237" i="2"/>
  <c r="AL230" i="2"/>
  <c r="AL240" i="2"/>
  <c r="AL231" i="2"/>
  <c r="AL234" i="2"/>
  <c r="AL233" i="2"/>
  <c r="AL239" i="2"/>
  <c r="AL238" i="2"/>
  <c r="AL241" i="2"/>
  <c r="AL228" i="2"/>
  <c r="AL235" i="2"/>
  <c r="AL232" i="2"/>
  <c r="AL229" i="2"/>
  <c r="AL941" i="2"/>
  <c r="AL950" i="2"/>
  <c r="AL974" i="2"/>
  <c r="AL954" i="2"/>
  <c r="AL978" i="2"/>
  <c r="AL958" i="2"/>
  <c r="AL962" i="2"/>
  <c r="AL970" i="2"/>
  <c r="AL942" i="2"/>
  <c r="AL966" i="2"/>
  <c r="AL946" i="2"/>
  <c r="AL972" i="2"/>
  <c r="AL948" i="2"/>
  <c r="AL967" i="2"/>
  <c r="AL943" i="2"/>
  <c r="AL968" i="2"/>
  <c r="AL944" i="2"/>
  <c r="AL963" i="2"/>
  <c r="AL939" i="2"/>
  <c r="AL969" i="2"/>
  <c r="AL945" i="2"/>
  <c r="AL964" i="2"/>
  <c r="AL940" i="2"/>
  <c r="AL959" i="2"/>
  <c r="AL965" i="2"/>
  <c r="AL956" i="2"/>
  <c r="AL975" i="2"/>
  <c r="AL951" i="2"/>
  <c r="AL957" i="2"/>
  <c r="AL960" i="2"/>
  <c r="AL971" i="2"/>
  <c r="AL977" i="2"/>
  <c r="AL947" i="2"/>
  <c r="AL961" i="2"/>
  <c r="AL953" i="2"/>
  <c r="AL952" i="2"/>
  <c r="AL973" i="2"/>
  <c r="AL979" i="2"/>
  <c r="AL949" i="2"/>
  <c r="AL955" i="2"/>
  <c r="AL976" i="2"/>
  <c r="AM375" i="2"/>
  <c r="AU374" i="2"/>
  <c r="AM376" i="2"/>
  <c r="AM377" i="2"/>
  <c r="AM1035" i="2"/>
  <c r="AK101" i="3"/>
  <c r="AL479" i="2"/>
  <c r="AL480" i="2"/>
  <c r="AL481" i="2"/>
  <c r="AL478" i="2"/>
  <c r="AL542" i="2"/>
  <c r="AL548" i="2"/>
  <c r="AL554" i="2"/>
  <c r="AL543" i="2"/>
  <c r="AL549" i="2"/>
  <c r="AL555" i="2"/>
  <c r="AL544" i="2"/>
  <c r="AL550" i="2"/>
  <c r="AL556" i="2"/>
  <c r="AL545" i="2"/>
  <c r="AL551" i="2"/>
  <c r="AL553" i="2"/>
  <c r="AL540" i="2"/>
  <c r="AL541" i="2"/>
  <c r="AL546" i="2"/>
  <c r="AL552" i="2"/>
  <c r="AL547" i="2"/>
  <c r="AV1035" i="2" l="1"/>
  <c r="AZ1035" i="2"/>
  <c r="AV1038" i="2"/>
  <c r="AZ1038" i="2"/>
  <c r="AV653" i="2"/>
  <c r="AZ653" i="2"/>
  <c r="AV1022" i="2"/>
  <c r="AZ1022" i="2"/>
  <c r="AV800" i="2"/>
  <c r="AZ800" i="2"/>
  <c r="AV539" i="2"/>
  <c r="AZ539" i="2"/>
  <c r="AV938" i="2"/>
  <c r="AZ938" i="2"/>
  <c r="AV1006" i="2"/>
  <c r="AZ1006" i="2"/>
  <c r="AV798" i="2"/>
  <c r="AZ798" i="2"/>
  <c r="AV919" i="2"/>
  <c r="AZ919" i="2"/>
  <c r="AV594" i="2"/>
  <c r="AZ594" i="2"/>
  <c r="AV929" i="2"/>
  <c r="AZ929" i="2"/>
  <c r="AV648" i="2"/>
  <c r="AZ648" i="2"/>
  <c r="AV562" i="2"/>
  <c r="AZ562" i="2"/>
  <c r="AV771" i="2"/>
  <c r="AZ771" i="2"/>
  <c r="AV477" i="2"/>
  <c r="AZ477" i="2"/>
  <c r="AV482" i="2"/>
  <c r="AZ482" i="2"/>
  <c r="AV860" i="2"/>
  <c r="AZ860" i="2"/>
  <c r="AV834" i="2"/>
  <c r="AZ834" i="2"/>
  <c r="AV790" i="2"/>
  <c r="AZ790" i="2"/>
  <c r="AV1016" i="2"/>
  <c r="AZ1016" i="2"/>
  <c r="AV666" i="2"/>
  <c r="AZ666" i="2"/>
  <c r="AV821" i="2"/>
  <c r="AZ821" i="2"/>
  <c r="AV1027" i="2"/>
  <c r="AZ1027" i="2"/>
  <c r="AV416" i="2"/>
  <c r="AZ416" i="2"/>
  <c r="AV679" i="2"/>
  <c r="AZ679" i="2"/>
  <c r="AV412" i="2"/>
  <c r="AZ412" i="2"/>
  <c r="AV998" i="2"/>
  <c r="AZ998" i="2"/>
  <c r="AV420" i="2"/>
  <c r="AZ420" i="2"/>
  <c r="AV227" i="2"/>
  <c r="AZ227" i="2"/>
  <c r="AV506" i="2"/>
  <c r="AZ506" i="2"/>
  <c r="AV733" i="2"/>
  <c r="AZ733" i="2"/>
  <c r="AV814" i="2"/>
  <c r="AZ814" i="2"/>
  <c r="AV740" i="2"/>
  <c r="AZ740" i="2"/>
  <c r="AV759" i="2"/>
  <c r="AZ759" i="2"/>
  <c r="AV522" i="2"/>
  <c r="AZ522" i="2"/>
  <c r="AV819" i="2"/>
  <c r="AZ819" i="2"/>
  <c r="AV434" i="2"/>
  <c r="AZ434" i="2"/>
  <c r="AV984" i="2"/>
  <c r="AZ984" i="2"/>
  <c r="AV810" i="2"/>
  <c r="AZ810" i="2"/>
  <c r="AV378" i="2"/>
  <c r="AZ378" i="2"/>
  <c r="AV980" i="2"/>
  <c r="AZ980" i="2"/>
  <c r="AV222" i="2"/>
  <c r="AZ222" i="2"/>
  <c r="AV1045" i="2"/>
  <c r="AZ1045" i="2"/>
  <c r="AU355" i="2"/>
  <c r="AV355" i="2"/>
  <c r="AU739" i="2"/>
  <c r="AV739" i="2"/>
  <c r="AU557" i="2"/>
  <c r="AV557" i="2"/>
  <c r="AU795" i="2"/>
  <c r="AV795" i="2"/>
  <c r="AM744" i="2"/>
  <c r="AM756" i="2"/>
  <c r="AM754" i="2"/>
  <c r="AM743" i="2"/>
  <c r="AM741" i="2"/>
  <c r="AM750" i="2"/>
  <c r="AM742" i="2"/>
  <c r="AM749" i="2"/>
  <c r="AU740" i="2"/>
  <c r="AM752" i="2"/>
  <c r="AM753" i="2"/>
  <c r="AM746" i="2"/>
  <c r="AM745" i="2"/>
  <c r="AM755" i="2"/>
  <c r="AM747" i="2"/>
  <c r="AM757" i="2"/>
  <c r="AM748" i="2"/>
  <c r="AM751" i="2"/>
  <c r="AM822" i="2"/>
  <c r="AU821" i="2"/>
  <c r="AM828" i="2"/>
  <c r="AM825" i="2"/>
  <c r="AM823" i="2"/>
  <c r="AM827" i="2"/>
  <c r="AM829" i="2"/>
  <c r="AM831" i="2"/>
  <c r="AM824" i="2"/>
  <c r="AM826" i="2"/>
  <c r="AM830" i="2"/>
  <c r="AU919" i="2"/>
  <c r="AM925" i="2"/>
  <c r="AM920" i="2"/>
  <c r="AM926" i="2"/>
  <c r="AM922" i="2"/>
  <c r="AM928" i="2"/>
  <c r="AM923" i="2"/>
  <c r="AM924" i="2"/>
  <c r="AM921" i="2"/>
  <c r="AM927" i="2"/>
  <c r="AM596" i="2"/>
  <c r="AM598" i="2"/>
  <c r="AU594" i="2"/>
  <c r="AM602" i="2"/>
  <c r="AM597" i="2"/>
  <c r="AM603" i="2"/>
  <c r="AM599" i="2"/>
  <c r="AM601" i="2"/>
  <c r="AM600" i="2"/>
  <c r="AM595" i="2"/>
  <c r="AU1027" i="2"/>
  <c r="AM1029" i="2"/>
  <c r="AM1030" i="2"/>
  <c r="AM1028" i="2"/>
  <c r="AU1045" i="2"/>
  <c r="AM1051" i="2"/>
  <c r="AM1046" i="2"/>
  <c r="AM1052" i="2"/>
  <c r="AM1048" i="2"/>
  <c r="AM1054" i="2"/>
  <c r="AM1049" i="2"/>
  <c r="AM1050" i="2"/>
  <c r="AM1053" i="2"/>
  <c r="AM1047" i="2"/>
  <c r="AM226" i="2"/>
  <c r="AM223" i="2"/>
  <c r="AM224" i="2"/>
  <c r="AU222" i="2"/>
  <c r="AM225" i="2"/>
  <c r="AU666" i="2"/>
  <c r="AM667" i="2"/>
  <c r="AU790" i="2"/>
  <c r="AM791" i="2"/>
  <c r="AM794" i="2"/>
  <c r="AM792" i="2"/>
  <c r="AM793" i="2"/>
  <c r="AM1019" i="2"/>
  <c r="AM1020" i="2"/>
  <c r="AM1021" i="2"/>
  <c r="AU1016" i="2"/>
  <c r="AM1017" i="2"/>
  <c r="AM1018" i="2"/>
  <c r="AM982" i="2"/>
  <c r="AM983" i="2"/>
  <c r="AU980" i="2"/>
  <c r="AM981" i="2"/>
  <c r="AM517" i="2"/>
  <c r="AM519" i="2"/>
  <c r="AM520" i="2"/>
  <c r="AU506" i="2"/>
  <c r="AM521" i="2"/>
  <c r="AM512" i="2"/>
  <c r="AM508" i="2"/>
  <c r="AM510" i="2"/>
  <c r="AM518" i="2"/>
  <c r="AM509" i="2"/>
  <c r="AM516" i="2"/>
  <c r="AM507" i="2"/>
  <c r="AM514" i="2"/>
  <c r="AM511" i="2"/>
  <c r="AM513" i="2"/>
  <c r="AM515" i="2"/>
  <c r="AM816" i="2"/>
  <c r="AM817" i="2"/>
  <c r="AM818" i="2"/>
  <c r="AU814" i="2"/>
  <c r="AM815" i="2"/>
  <c r="AM839" i="2"/>
  <c r="AM845" i="2"/>
  <c r="AM851" i="2"/>
  <c r="AM857" i="2"/>
  <c r="AU834" i="2"/>
  <c r="AM840" i="2"/>
  <c r="AM846" i="2"/>
  <c r="AM852" i="2"/>
  <c r="AM858" i="2"/>
  <c r="AM835" i="2"/>
  <c r="AM841" i="2"/>
  <c r="AM847" i="2"/>
  <c r="AM853" i="2"/>
  <c r="AM859" i="2"/>
  <c r="AM836" i="2"/>
  <c r="AM842" i="2"/>
  <c r="AM848" i="2"/>
  <c r="AM854" i="2"/>
  <c r="AM849" i="2"/>
  <c r="AM850" i="2"/>
  <c r="AM837" i="2"/>
  <c r="AM855" i="2"/>
  <c r="AM838" i="2"/>
  <c r="AM856" i="2"/>
  <c r="AM843" i="2"/>
  <c r="AM844" i="2"/>
  <c r="AM382" i="2"/>
  <c r="AM379" i="2"/>
  <c r="AM380" i="2"/>
  <c r="AM381" i="2"/>
  <c r="AM386" i="2"/>
  <c r="AM383" i="2"/>
  <c r="AM385" i="2"/>
  <c r="AU378" i="2"/>
  <c r="AM384" i="2"/>
  <c r="AM738" i="2"/>
  <c r="AU733" i="2"/>
  <c r="AM734" i="2"/>
  <c r="AM735" i="2"/>
  <c r="AM736" i="2"/>
  <c r="AM737" i="2"/>
  <c r="AM811" i="2"/>
  <c r="AM812" i="2"/>
  <c r="AM813" i="2"/>
  <c r="AU810" i="2"/>
  <c r="AU798" i="2"/>
  <c r="AM799" i="2"/>
  <c r="AM875" i="2"/>
  <c r="AM911" i="2"/>
  <c r="AM894" i="2"/>
  <c r="AM877" i="2"/>
  <c r="AM913" i="2"/>
  <c r="AM896" i="2"/>
  <c r="AM915" i="2"/>
  <c r="AM903" i="2"/>
  <c r="AM891" i="2"/>
  <c r="AM861" i="2"/>
  <c r="AM882" i="2"/>
  <c r="AM864" i="2"/>
  <c r="AM884" i="2"/>
  <c r="AM866" i="2"/>
  <c r="AM910" i="2"/>
  <c r="AM888" i="2"/>
  <c r="AM881" i="2"/>
  <c r="AM862" i="2"/>
  <c r="AM900" i="2"/>
  <c r="AM883" i="2"/>
  <c r="AM865" i="2"/>
  <c r="AM902" i="2"/>
  <c r="AU860" i="2"/>
  <c r="AM867" i="2"/>
  <c r="AM892" i="2"/>
  <c r="AM899" i="2"/>
  <c r="AM879" i="2"/>
  <c r="AM905" i="2"/>
  <c r="AM871" i="2"/>
  <c r="AM890" i="2"/>
  <c r="AM897" i="2"/>
  <c r="AM885" i="2"/>
  <c r="AM863" i="2"/>
  <c r="AM887" i="2"/>
  <c r="AM870" i="2"/>
  <c r="AM906" i="2"/>
  <c r="AM889" i="2"/>
  <c r="AM872" i="2"/>
  <c r="AM908" i="2"/>
  <c r="AM880" i="2"/>
  <c r="AM886" i="2"/>
  <c r="AM874" i="2"/>
  <c r="AM901" i="2"/>
  <c r="AM869" i="2"/>
  <c r="AM893" i="2"/>
  <c r="AM876" i="2"/>
  <c r="AM912" i="2"/>
  <c r="AM895" i="2"/>
  <c r="AM878" i="2"/>
  <c r="AM914" i="2"/>
  <c r="AM898" i="2"/>
  <c r="AM904" i="2"/>
  <c r="AM909" i="2"/>
  <c r="AM868" i="2"/>
  <c r="AM907" i="2"/>
  <c r="AM873" i="2"/>
  <c r="AU1006" i="2"/>
  <c r="AM1012" i="2"/>
  <c r="AM1007" i="2"/>
  <c r="AM1014" i="2"/>
  <c r="AM1008" i="2"/>
  <c r="AM1015" i="2"/>
  <c r="AM1009" i="2"/>
  <c r="AM1010" i="2"/>
  <c r="AM1011" i="2"/>
  <c r="AM1013" i="2"/>
  <c r="AM500" i="2"/>
  <c r="AM501" i="2"/>
  <c r="AM494" i="2"/>
  <c r="AM490" i="2"/>
  <c r="AM504" i="2"/>
  <c r="AM502" i="2"/>
  <c r="AM498" i="2"/>
  <c r="AM493" i="2"/>
  <c r="AM503" i="2"/>
  <c r="AM505" i="2"/>
  <c r="AM492" i="2"/>
  <c r="AM499" i="2"/>
  <c r="AM497" i="2"/>
  <c r="AM486" i="2"/>
  <c r="AM484" i="2"/>
  <c r="AM485" i="2"/>
  <c r="AM483" i="2"/>
  <c r="AM487" i="2"/>
  <c r="AM488" i="2"/>
  <c r="AM489" i="2"/>
  <c r="AM491" i="2"/>
  <c r="AM495" i="2"/>
  <c r="AM496" i="2"/>
  <c r="AU482" i="2"/>
  <c r="AM985" i="2"/>
  <c r="AM991" i="2"/>
  <c r="AM986" i="2"/>
  <c r="AM992" i="2"/>
  <c r="AM987" i="2"/>
  <c r="AM993" i="2"/>
  <c r="AM988" i="2"/>
  <c r="AM989" i="2"/>
  <c r="AU984" i="2"/>
  <c r="AM990" i="2"/>
  <c r="AU562" i="2"/>
  <c r="AM563" i="2"/>
  <c r="AM773" i="2"/>
  <c r="AM779" i="2"/>
  <c r="AM785" i="2"/>
  <c r="AM774" i="2"/>
  <c r="AM780" i="2"/>
  <c r="AM786" i="2"/>
  <c r="AM775" i="2"/>
  <c r="AM781" i="2"/>
  <c r="AM787" i="2"/>
  <c r="AM778" i="2"/>
  <c r="AM782" i="2"/>
  <c r="AU771" i="2"/>
  <c r="AM783" i="2"/>
  <c r="AM772" i="2"/>
  <c r="AM784" i="2"/>
  <c r="AM776" i="2"/>
  <c r="AM777" i="2"/>
  <c r="AM788" i="2"/>
  <c r="AM789" i="2"/>
  <c r="AM1002" i="2"/>
  <c r="AU998" i="2"/>
  <c r="AM999" i="2"/>
  <c r="AM1000" i="2"/>
  <c r="AM1001" i="2"/>
  <c r="AM1025" i="2"/>
  <c r="AM1026" i="2"/>
  <c r="AU1022" i="2"/>
  <c r="AM1024" i="2"/>
  <c r="AM1023" i="2"/>
  <c r="AM422" i="2"/>
  <c r="AU420" i="2"/>
  <c r="AM429" i="2"/>
  <c r="AM428" i="2"/>
  <c r="AM432" i="2"/>
  <c r="AM426" i="2"/>
  <c r="AM424" i="2"/>
  <c r="AM433" i="2"/>
  <c r="AM430" i="2"/>
  <c r="AM431" i="2"/>
  <c r="AM425" i="2"/>
  <c r="AM423" i="2"/>
  <c r="AM427" i="2"/>
  <c r="AM421" i="2"/>
  <c r="AM942" i="2"/>
  <c r="AM948" i="2"/>
  <c r="AM954" i="2"/>
  <c r="AM960" i="2"/>
  <c r="AM966" i="2"/>
  <c r="AM972" i="2"/>
  <c r="AM978" i="2"/>
  <c r="AM943" i="2"/>
  <c r="AM949" i="2"/>
  <c r="AM955" i="2"/>
  <c r="AM961" i="2"/>
  <c r="AM967" i="2"/>
  <c r="AM973" i="2"/>
  <c r="AM979" i="2"/>
  <c r="AU938" i="2"/>
  <c r="AM944" i="2"/>
  <c r="AM950" i="2"/>
  <c r="AM956" i="2"/>
  <c r="AM962" i="2"/>
  <c r="AM968" i="2"/>
  <c r="AM974" i="2"/>
  <c r="AM939" i="2"/>
  <c r="AM945" i="2"/>
  <c r="AM951" i="2"/>
  <c r="AM957" i="2"/>
  <c r="AM963" i="2"/>
  <c r="AM969" i="2"/>
  <c r="AM975" i="2"/>
  <c r="AM953" i="2"/>
  <c r="AM971" i="2"/>
  <c r="AM940" i="2"/>
  <c r="AM958" i="2"/>
  <c r="AM976" i="2"/>
  <c r="AM941" i="2"/>
  <c r="AM959" i="2"/>
  <c r="AM977" i="2"/>
  <c r="AM946" i="2"/>
  <c r="AM964" i="2"/>
  <c r="AM947" i="2"/>
  <c r="AM965" i="2"/>
  <c r="AM970" i="2"/>
  <c r="AM952" i="2"/>
  <c r="AM760" i="2"/>
  <c r="AM766" i="2"/>
  <c r="AM761" i="2"/>
  <c r="AM767" i="2"/>
  <c r="AM762" i="2"/>
  <c r="AM768" i="2"/>
  <c r="AM763" i="2"/>
  <c r="AM769" i="2"/>
  <c r="AM770" i="2"/>
  <c r="AU759" i="2"/>
  <c r="AM764" i="2"/>
  <c r="AM765" i="2"/>
  <c r="AM413" i="2"/>
  <c r="AM414" i="2"/>
  <c r="AM415" i="2"/>
  <c r="AU412" i="2"/>
  <c r="AM1039" i="2"/>
  <c r="AM1040" i="2"/>
  <c r="AM1041" i="2"/>
  <c r="AU1038" i="2"/>
  <c r="AM662" i="2"/>
  <c r="AM664" i="2"/>
  <c r="AM657" i="2"/>
  <c r="AM660" i="2"/>
  <c r="AM655" i="2"/>
  <c r="AU653" i="2"/>
  <c r="AM659" i="2"/>
  <c r="AM663" i="2"/>
  <c r="AM661" i="2"/>
  <c r="AM658" i="2"/>
  <c r="AM654" i="2"/>
  <c r="AM656" i="2"/>
  <c r="AM665" i="2"/>
  <c r="AM801" i="2"/>
  <c r="AM807" i="2"/>
  <c r="AU800" i="2"/>
  <c r="AM808" i="2"/>
  <c r="AM802" i="2"/>
  <c r="AM809" i="2"/>
  <c r="AM803" i="2"/>
  <c r="AM804" i="2"/>
  <c r="AM805" i="2"/>
  <c r="AM806" i="2"/>
  <c r="AM542" i="2"/>
  <c r="AM548" i="2"/>
  <c r="AM554" i="2"/>
  <c r="AM543" i="2"/>
  <c r="AM549" i="2"/>
  <c r="AM555" i="2"/>
  <c r="AM544" i="2"/>
  <c r="AM550" i="2"/>
  <c r="AM556" i="2"/>
  <c r="AU539" i="2"/>
  <c r="AM545" i="2"/>
  <c r="AM551" i="2"/>
  <c r="AM553" i="2"/>
  <c r="AM540" i="2"/>
  <c r="AM541" i="2"/>
  <c r="AM546" i="2"/>
  <c r="AM547" i="2"/>
  <c r="AM552" i="2"/>
  <c r="AM419" i="2"/>
  <c r="AU416" i="2"/>
  <c r="AM417" i="2"/>
  <c r="AM418" i="2"/>
  <c r="AM435" i="2"/>
  <c r="AM441" i="2"/>
  <c r="AM447" i="2"/>
  <c r="AM453" i="2"/>
  <c r="AM436" i="2"/>
  <c r="AM442" i="2"/>
  <c r="AM448" i="2"/>
  <c r="AM454" i="2"/>
  <c r="AM437" i="2"/>
  <c r="AM443" i="2"/>
  <c r="AM449" i="2"/>
  <c r="AM455" i="2"/>
  <c r="AM438" i="2"/>
  <c r="AM444" i="2"/>
  <c r="AM450" i="2"/>
  <c r="AM456" i="2"/>
  <c r="AM451" i="2"/>
  <c r="AU434" i="2"/>
  <c r="AM452" i="2"/>
  <c r="AM439" i="2"/>
  <c r="AM440" i="2"/>
  <c r="AM445" i="2"/>
  <c r="AM446" i="2"/>
  <c r="AM526" i="2"/>
  <c r="AM523" i="2"/>
  <c r="AM527" i="2"/>
  <c r="AM524" i="2"/>
  <c r="AM525" i="2"/>
  <c r="AU522" i="2"/>
  <c r="AM933" i="2"/>
  <c r="AM934" i="2"/>
  <c r="AU929" i="2"/>
  <c r="AM935" i="2"/>
  <c r="AM930" i="2"/>
  <c r="AM936" i="2"/>
  <c r="AM932" i="2"/>
  <c r="AM937" i="2"/>
  <c r="AM931" i="2"/>
  <c r="AM684" i="2"/>
  <c r="AM680" i="2"/>
  <c r="AM681" i="2"/>
  <c r="AM682" i="2"/>
  <c r="AU679" i="2"/>
  <c r="AM683" i="2"/>
  <c r="AU819" i="2"/>
  <c r="AM820" i="2"/>
  <c r="AM480" i="2"/>
  <c r="AM478" i="2"/>
  <c r="AU477" i="2"/>
  <c r="AM481" i="2"/>
  <c r="AM479" i="2"/>
  <c r="AM236" i="2"/>
  <c r="AM229" i="2"/>
  <c r="AM231" i="2"/>
  <c r="AM234" i="2"/>
  <c r="AM232" i="2"/>
  <c r="AM240" i="2"/>
  <c r="AM237" i="2"/>
  <c r="AM230" i="2"/>
  <c r="AM239" i="2"/>
  <c r="AU227" i="2"/>
  <c r="AM241" i="2"/>
  <c r="AM228" i="2"/>
  <c r="AM238" i="2"/>
  <c r="AM233" i="2"/>
  <c r="AM235" i="2"/>
  <c r="AM650" i="2"/>
  <c r="AM651" i="2"/>
  <c r="AU648" i="2"/>
  <c r="AM652" i="2"/>
  <c r="AM649" i="2"/>
  <c r="AU1035" i="2"/>
  <c r="AM1036" i="2"/>
  <c r="AM1037" i="2"/>
  <c r="AM360" i="2"/>
  <c r="AM358" i="2"/>
  <c r="AM365" i="2"/>
  <c r="AM364" i="2"/>
  <c r="AM362" i="2"/>
  <c r="AM368" i="2"/>
  <c r="AM366" i="2"/>
  <c r="AM367" i="2"/>
  <c r="AM357" i="2"/>
  <c r="AM359" i="2"/>
  <c r="AM361" i="2"/>
  <c r="AM363" i="2"/>
  <c r="AM356" i="2"/>
  <c r="AJ105" i="3" l="1"/>
  <c r="E105" i="3" s="1"/>
  <c r="E98" i="11" s="1"/>
  <c r="E102" i="11" s="1"/>
  <c r="J1055" i="2" l="1"/>
  <c r="J1057" i="2" s="1"/>
  <c r="J1063" i="16"/>
  <c r="F105" i="3"/>
  <c r="E106" i="3"/>
  <c r="AI105" i="3"/>
  <c r="AI106" i="3" s="1"/>
  <c r="J1056" i="2" l="1"/>
  <c r="F98" i="11"/>
  <c r="F102" i="11" s="1"/>
  <c r="G105" i="3"/>
  <c r="F106" i="3"/>
  <c r="K1063" i="16"/>
  <c r="F2" i="3"/>
  <c r="K1055" i="2"/>
  <c r="J1065" i="16"/>
  <c r="J1064" i="16"/>
  <c r="J1066" i="16"/>
  <c r="K1065" i="16" l="1"/>
  <c r="K1066" i="16"/>
  <c r="K1064" i="16"/>
  <c r="K1056" i="2"/>
  <c r="K1057" i="2"/>
  <c r="H105" i="3"/>
  <c r="L1055" i="2"/>
  <c r="L1063" i="16"/>
  <c r="G106" i="3"/>
  <c r="G98" i="11"/>
  <c r="G102" i="11" s="1"/>
  <c r="L1066" i="16" l="1"/>
  <c r="L1065" i="16"/>
  <c r="L1064" i="16"/>
  <c r="L1057" i="2"/>
  <c r="L1056" i="2"/>
  <c r="I105" i="3"/>
  <c r="H106" i="3"/>
  <c r="H98" i="11"/>
  <c r="H102" i="11" s="1"/>
  <c r="M1063" i="16"/>
  <c r="M1055" i="2"/>
  <c r="M1057" i="2" l="1"/>
  <c r="M1056" i="2"/>
  <c r="N1055" i="2"/>
  <c r="J105" i="3"/>
  <c r="I106" i="3"/>
  <c r="N1063" i="16"/>
  <c r="I98" i="11"/>
  <c r="I102" i="11" s="1"/>
  <c r="M1065" i="16"/>
  <c r="M1064" i="16"/>
  <c r="M1066" i="16"/>
  <c r="J106" i="3" l="1"/>
  <c r="O1055" i="2"/>
  <c r="J98" i="11"/>
  <c r="J102" i="11" s="1"/>
  <c r="K105" i="3"/>
  <c r="O1063" i="16"/>
  <c r="N1057" i="2"/>
  <c r="N1056" i="2"/>
  <c r="N1064" i="16"/>
  <c r="N1066" i="16"/>
  <c r="N1065" i="16"/>
  <c r="N105" i="3" l="1"/>
  <c r="L105" i="3"/>
  <c r="V118" i="19"/>
  <c r="V1" i="19" s="1"/>
  <c r="K98" i="11"/>
  <c r="K106" i="3"/>
  <c r="P1063" i="16"/>
  <c r="P1055" i="2"/>
  <c r="O1056" i="2"/>
  <c r="O1057" i="2"/>
  <c r="O1064" i="16"/>
  <c r="O1066" i="16"/>
  <c r="O1065" i="16"/>
  <c r="P1056" i="2" l="1"/>
  <c r="P1057" i="2"/>
  <c r="O105" i="3"/>
  <c r="N98" i="11"/>
  <c r="N102" i="11" s="1"/>
  <c r="S1055" i="2"/>
  <c r="S1063" i="16"/>
  <c r="N106" i="3"/>
  <c r="K102" i="11"/>
  <c r="G1" i="11" s="1"/>
  <c r="P1066" i="16"/>
  <c r="P1065" i="16"/>
  <c r="P1064" i="16"/>
  <c r="L98" i="11"/>
  <c r="L102" i="11" s="1"/>
  <c r="M105" i="3"/>
  <c r="Q1063" i="16"/>
  <c r="L106" i="3"/>
  <c r="Q1055" i="2"/>
  <c r="Q1056" i="2" l="1"/>
  <c r="Q1057" i="2"/>
  <c r="S1056" i="2"/>
  <c r="S1057" i="2"/>
  <c r="Q1064" i="16"/>
  <c r="Q1065" i="16"/>
  <c r="Q1066" i="16"/>
  <c r="T1063" i="16"/>
  <c r="O106" i="3"/>
  <c r="P105" i="3"/>
  <c r="O98" i="11"/>
  <c r="O102" i="11" s="1"/>
  <c r="T1055" i="2"/>
  <c r="O2" i="3"/>
  <c r="R1063" i="16"/>
  <c r="R1055" i="2"/>
  <c r="M98" i="11"/>
  <c r="M102" i="11" s="1"/>
  <c r="M106" i="3"/>
  <c r="S1066" i="16"/>
  <c r="S1064" i="16"/>
  <c r="S1065" i="16"/>
  <c r="T1057" i="2" l="1"/>
  <c r="T1056" i="2"/>
  <c r="T1065" i="16"/>
  <c r="T1066" i="16"/>
  <c r="T1064" i="16"/>
  <c r="R1057" i="2"/>
  <c r="R1056" i="2"/>
  <c r="R1064" i="16"/>
  <c r="R1065" i="16"/>
  <c r="R1066" i="16"/>
  <c r="P98" i="11"/>
  <c r="P102" i="11" s="1"/>
  <c r="U1055" i="2"/>
  <c r="Q105" i="3"/>
  <c r="U1063" i="16"/>
  <c r="P106" i="3"/>
  <c r="R105" i="3" l="1"/>
  <c r="Q98" i="11"/>
  <c r="Q102" i="11" s="1"/>
  <c r="Q106" i="3"/>
  <c r="V1055" i="2"/>
  <c r="V1063" i="16"/>
  <c r="U1057" i="2"/>
  <c r="U1056" i="2"/>
  <c r="U1065" i="16"/>
  <c r="U1064" i="16"/>
  <c r="U1066" i="16"/>
  <c r="V1064" i="16" l="1"/>
  <c r="V1065" i="16"/>
  <c r="V1066" i="16"/>
  <c r="S105" i="3"/>
  <c r="R98" i="11"/>
  <c r="R102" i="11" s="1"/>
  <c r="W1063" i="16"/>
  <c r="R106" i="3"/>
  <c r="W1055" i="2"/>
  <c r="V1056" i="2"/>
  <c r="V1057" i="2"/>
  <c r="W1056" i="2" l="1"/>
  <c r="W1057" i="2"/>
  <c r="X1055" i="2"/>
  <c r="T105" i="3"/>
  <c r="S98" i="11"/>
  <c r="S102" i="11" s="1"/>
  <c r="S106" i="3"/>
  <c r="X1063" i="16"/>
  <c r="W1065" i="16"/>
  <c r="W1064" i="16"/>
  <c r="W1066" i="16"/>
  <c r="T98" i="11" l="1"/>
  <c r="T102" i="11" s="1"/>
  <c r="U105" i="3"/>
  <c r="Y1063" i="16"/>
  <c r="Y1055" i="2"/>
  <c r="T106" i="3"/>
  <c r="X1065" i="16"/>
  <c r="X1066" i="16"/>
  <c r="X1064" i="16"/>
  <c r="X1057" i="2"/>
  <c r="X1056" i="2"/>
  <c r="Y1066" i="16" l="1"/>
  <c r="Y1064" i="16"/>
  <c r="Y1065" i="16"/>
  <c r="Y1056" i="2"/>
  <c r="Y1057" i="2"/>
  <c r="V105" i="3"/>
  <c r="U106" i="3"/>
  <c r="U98" i="11"/>
  <c r="U102" i="11" s="1"/>
  <c r="Z1055" i="2"/>
  <c r="W105" i="3" l="1"/>
  <c r="V98" i="11"/>
  <c r="V102" i="11" s="1"/>
  <c r="AA1055" i="2"/>
  <c r="V106" i="3"/>
  <c r="V2" i="3"/>
  <c r="Z1056" i="2"/>
  <c r="Z1057" i="2"/>
  <c r="AA1057" i="2" l="1"/>
  <c r="AA1056" i="2"/>
  <c r="AB1055" i="2"/>
  <c r="X105" i="3"/>
  <c r="W98" i="11"/>
  <c r="W102" i="11" s="1"/>
  <c r="W106" i="3"/>
  <c r="X98" i="11" l="1"/>
  <c r="X102" i="11" s="1"/>
  <c r="Y105" i="3"/>
  <c r="AC1055" i="2"/>
  <c r="X106" i="3"/>
  <c r="AB1057" i="2"/>
  <c r="AB1056" i="2"/>
  <c r="AC1056" i="2" l="1"/>
  <c r="AC1057" i="2"/>
  <c r="Z105" i="3"/>
  <c r="AD1055" i="2"/>
  <c r="Y98" i="11"/>
  <c r="Y102" i="11" s="1"/>
  <c r="Y106" i="3"/>
  <c r="AD1057" i="2" l="1"/>
  <c r="AD1056" i="2"/>
  <c r="AA105" i="3"/>
  <c r="Z98" i="11"/>
  <c r="Z102" i="11" s="1"/>
  <c r="AE1055" i="2"/>
  <c r="Z106" i="3"/>
  <c r="AA106" i="3" l="1"/>
  <c r="AB105" i="3"/>
  <c r="AA98" i="11"/>
  <c r="AA102" i="11" s="1"/>
  <c r="AF1055" i="2"/>
  <c r="AE1056" i="2"/>
  <c r="AE1057" i="2"/>
  <c r="AF1056" i="2" l="1"/>
  <c r="AF1057" i="2"/>
  <c r="AB106" i="3"/>
  <c r="AC105" i="3"/>
  <c r="AB98" i="11"/>
  <c r="AC98" i="11" s="1"/>
  <c r="AG1055" i="2"/>
  <c r="AG1057" i="2" l="1"/>
  <c r="AG1056" i="2"/>
  <c r="AD105" i="3"/>
  <c r="AC106" i="3"/>
  <c r="AH1055" i="2"/>
  <c r="AE105" i="3" l="1"/>
  <c r="AD106" i="3"/>
  <c r="AI1055" i="2"/>
  <c r="AH1056" i="2"/>
  <c r="AH1057" i="2"/>
  <c r="AI1056" i="2" l="1"/>
  <c r="AI1057" i="2"/>
  <c r="AF105" i="3"/>
  <c r="AE106" i="3"/>
  <c r="AJ1055" i="2"/>
  <c r="AK1055" i="2" l="1"/>
  <c r="AG105" i="3"/>
  <c r="AF106" i="3"/>
  <c r="AJ1057" i="2"/>
  <c r="AJ1056" i="2"/>
  <c r="AH105" i="3" l="1"/>
  <c r="AL1055" i="2"/>
  <c r="AG106" i="3"/>
  <c r="AK1057" i="2"/>
  <c r="AK1056" i="2"/>
  <c r="AL1056" i="2" l="1"/>
  <c r="AL1057" i="2"/>
  <c r="AH106" i="3"/>
  <c r="AM1055" i="2"/>
  <c r="AK105" i="3"/>
  <c r="AV1055" i="2" l="1"/>
  <c r="AZ1055" i="2"/>
  <c r="AM1056" i="2"/>
  <c r="AM1057" i="2"/>
  <c r="AU1055" i="2"/>
  <c r="B64" i="21" l="1"/>
  <c r="B62" i="21"/>
  <c r="B18" i="21"/>
  <c r="B56" i="21"/>
  <c r="B22" i="21"/>
  <c r="B58" i="21"/>
  <c r="B60" i="21"/>
  <c r="B13" i="21"/>
  <c r="B54" i="21"/>
  <c r="B46" i="21"/>
</calcChain>
</file>

<file path=xl/comments1.xml><?xml version="1.0" encoding="utf-8"?>
<comments xmlns="http://schemas.openxmlformats.org/spreadsheetml/2006/main">
  <authors>
    <author/>
  </authors>
  <commentList>
    <comment ref="D3" authorId="0" shapeId="0">
      <text>
        <r>
          <rPr>
            <b/>
            <sz val="14"/>
            <color rgb="FF000000"/>
            <rFont val="Tahoma"/>
            <family val="2"/>
            <charset val="204"/>
          </rPr>
          <t>Автор:
Не удалять. Завязан с формулами</t>
        </r>
      </text>
    </comment>
    <comment ref="AJ3" authorId="0" shapeId="0">
      <text>
        <r>
          <rPr>
            <b/>
            <sz val="14"/>
            <color rgb="FF000000"/>
            <rFont val="Tahoma"/>
            <family val="2"/>
            <charset val="204"/>
          </rPr>
          <t>Автор:
Не удалять. Завязан с формулами</t>
        </r>
      </text>
    </comment>
    <comment ref="AL14" authorId="0" shapeId="0">
      <text>
        <r>
          <rPr>
            <b/>
            <sz val="9"/>
            <color rgb="FF000000"/>
            <rFont val="Tahoma"/>
            <family val="2"/>
            <charset val="204"/>
          </rPr>
          <t xml:space="preserve">Автор:
</t>
        </r>
        <r>
          <rPr>
            <sz val="9"/>
            <color rgb="FF000000"/>
            <rFont val="Tahoma"/>
            <family val="2"/>
            <charset val="204"/>
          </rPr>
          <t>Даты были ранее у Трачука</t>
        </r>
      </text>
    </comment>
  </commentList>
</comments>
</file>

<file path=xl/comments2.xml><?xml version="1.0" encoding="utf-8"?>
<comments xmlns="http://schemas.openxmlformats.org/spreadsheetml/2006/main">
  <authors>
    <author/>
  </authors>
  <commentList>
    <comment ref="T6" authorId="0" shapeId="0">
      <text>
        <r>
          <rPr>
            <b/>
            <sz val="9"/>
            <color rgb="FF000000"/>
            <rFont val="Tahoma"/>
            <family val="2"/>
            <charset val="204"/>
          </rPr>
          <t xml:space="preserve">Автор:
</t>
        </r>
        <r>
          <rPr>
            <sz val="9"/>
            <color rgb="FF000000"/>
            <rFont val="Tahoma"/>
            <family val="2"/>
            <charset val="204"/>
          </rPr>
          <t xml:space="preserve">Рассмотреть возможность замены местами со столбцом 17
</t>
        </r>
      </text>
    </comment>
  </commentList>
</comments>
</file>

<file path=xl/comments3.xml><?xml version="1.0" encoding="utf-8"?>
<comments xmlns="http://schemas.openxmlformats.org/spreadsheetml/2006/main">
  <authors>
    <author/>
  </authors>
  <commentList>
    <comment ref="AD2" authorId="0" shapeId="0">
      <text>
        <r>
          <rPr>
            <b/>
            <sz val="14"/>
            <color rgb="FF000000"/>
            <rFont val="Tahoma"/>
            <family val="2"/>
            <charset val="204"/>
          </rPr>
          <t>Автор:
Не удалять. Завязан с формулами. Длительность контрактации ЗЗП.</t>
        </r>
      </text>
    </comment>
    <comment ref="AD3" authorId="0" shapeId="0">
      <text>
        <r>
          <rPr>
            <b/>
            <sz val="14"/>
            <color rgb="FF000000"/>
            <rFont val="Times New Roman"/>
            <family val="1"/>
            <charset val="204"/>
          </rPr>
          <t xml:space="preserve">Автор:
</t>
        </r>
        <r>
          <rPr>
            <sz val="14"/>
            <color rgb="FF000000"/>
            <rFont val="Times New Roman"/>
            <family val="1"/>
            <charset val="204"/>
          </rPr>
          <t xml:space="preserve">Длительность контрактации при закупке у ЕП
</t>
        </r>
      </text>
    </comment>
    <comment ref="X9" authorId="0" shapeId="0">
      <text>
        <r>
          <rPr>
            <b/>
            <sz val="14"/>
            <color rgb="FF000000"/>
            <rFont val="Times New Roman"/>
            <family val="1"/>
            <charset val="204"/>
          </rPr>
          <t xml:space="preserve">Автор:
</t>
        </r>
        <r>
          <rPr>
            <sz val="14"/>
            <color rgb="FF000000"/>
            <rFont val="Times New Roman"/>
            <family val="1"/>
            <charset val="204"/>
          </rPr>
          <t>Применяется в формулах, в случае закупки у ЕП</t>
        </r>
      </text>
    </comment>
    <comment ref="G10" authorId="0" shapeId="0">
      <text>
        <r>
          <rPr>
            <b/>
            <sz val="14"/>
            <color rgb="FF000000"/>
            <rFont val="Tahoma"/>
            <family val="2"/>
            <charset val="204"/>
          </rPr>
          <t xml:space="preserve">Автор:
Здесь и далее красный шрифт - уменьшение и/или увеличение срока в самой формуле.
</t>
        </r>
      </text>
    </comment>
  </commentList>
</comments>
</file>

<file path=xl/comments4.xml><?xml version="1.0" encoding="utf-8"?>
<comments xmlns="http://schemas.openxmlformats.org/spreadsheetml/2006/main">
  <authors>
    <author/>
  </authors>
  <commentList>
    <comment ref="AB2" authorId="0" shapeId="0">
      <text>
        <r>
          <rPr>
            <b/>
            <sz val="14"/>
            <color rgb="FF000000"/>
            <rFont val="Tahoma"/>
            <family val="2"/>
            <charset val="204"/>
          </rPr>
          <t>Автор:
Не удалять. Завязан с формулами</t>
        </r>
      </text>
    </comment>
  </commentList>
</comments>
</file>

<file path=xl/comments5.xml><?xml version="1.0" encoding="utf-8"?>
<comments xmlns="http://schemas.openxmlformats.org/spreadsheetml/2006/main">
  <authors>
    <author/>
  </authors>
  <commentList>
    <comment ref="X2" authorId="0" shapeId="0">
      <text>
        <r>
          <rPr>
            <b/>
            <sz val="14"/>
            <color rgb="FF000000"/>
            <rFont val="Tahoma"/>
            <family val="2"/>
            <charset val="204"/>
          </rPr>
          <t>Автор:
Не удалять. Завязан с формулами. Длительность контрактации ЗЗП.</t>
        </r>
      </text>
    </comment>
    <comment ref="X3" authorId="0" shapeId="0">
      <text>
        <r>
          <rPr>
            <b/>
            <sz val="14"/>
            <color rgb="FF000000"/>
            <rFont val="Times New Roman"/>
            <family val="1"/>
            <charset val="204"/>
          </rPr>
          <t xml:space="preserve">Автор:
</t>
        </r>
        <r>
          <rPr>
            <sz val="14"/>
            <color rgb="FF000000"/>
            <rFont val="Times New Roman"/>
            <family val="1"/>
            <charset val="204"/>
          </rPr>
          <t xml:space="preserve">Длительность контрактации при закупке у ЕП
</t>
        </r>
      </text>
    </comment>
  </commentList>
</comments>
</file>

<file path=xl/comments6.xml><?xml version="1.0" encoding="utf-8"?>
<comments xmlns="http://schemas.openxmlformats.org/spreadsheetml/2006/main">
  <authors>
    <author/>
  </authors>
  <commentList>
    <comment ref="L70" authorId="0" shapeId="0">
      <text>
        <r>
          <rPr>
            <b/>
            <sz val="14"/>
            <color rgb="FF000000"/>
            <rFont val="Times New Roman"/>
            <family val="1"/>
            <charset val="204"/>
          </rPr>
          <t xml:space="preserve">Приложение W: Необходимость определиться по результатам инженерных изысканий
</t>
        </r>
      </text>
    </comment>
    <comment ref="L71" authorId="0" shapeId="0">
      <text>
        <r>
          <rPr>
            <b/>
            <sz val="14"/>
            <color rgb="FF000000"/>
            <rFont val="Times New Roman"/>
            <family val="1"/>
            <charset val="204"/>
          </rPr>
          <t>Приложение W: Необходимость определиться по результатам инженерных изысканий</t>
        </r>
      </text>
    </comment>
    <comment ref="L80" authorId="0" shapeId="0">
      <text>
        <r>
          <rPr>
            <b/>
            <sz val="14"/>
            <color rgb="FF000000"/>
            <rFont val="Times New Roman"/>
            <family val="1"/>
            <charset val="204"/>
          </rPr>
          <t xml:space="preserve">Приложение W: Целесообразность и возможность устройства Технологического тоннеля 00UGZ должна быть определена в ходе проектирования
</t>
        </r>
      </text>
    </comment>
    <comment ref="L161" authorId="0" shapeId="0">
      <text>
        <r>
          <rPr>
            <b/>
            <sz val="14"/>
            <color rgb="FF000000"/>
            <rFont val="Times New Roman"/>
            <family val="1"/>
            <charset val="204"/>
          </rPr>
          <t xml:space="preserve">Приложение W: Необходимость включения Пускорезервной котельной 00UTH в проекте АЭС "Бушер-2" должна определиться позднее
</t>
        </r>
      </text>
    </comment>
    <comment ref="L202" authorId="0" shapeId="0">
      <text>
        <r>
          <rPr>
            <b/>
            <sz val="14"/>
            <color rgb="FF000000"/>
            <rFont val="Times New Roman"/>
            <family val="1"/>
            <charset val="204"/>
          </rPr>
          <t>Приложение W: Необходимость проектирования и сооружения Хранилища отработанного ядерного топлива (ХОЯТ) должна быть указана в Техническом задании</t>
        </r>
      </text>
    </comment>
    <comment ref="L207" authorId="0" shapeId="0">
      <text>
        <r>
          <rPr>
            <b/>
            <sz val="14"/>
            <color rgb="FF000000"/>
            <rFont val="Times New Roman"/>
            <family val="1"/>
            <charset val="204"/>
          </rPr>
          <t xml:space="preserve">Приложение W: перечень зданий и сооружений может уточняться в процессе проектирования
</t>
        </r>
      </text>
    </comment>
  </commentList>
</comments>
</file>

<file path=xl/sharedStrings.xml><?xml version="1.0" encoding="utf-8"?>
<sst xmlns="http://schemas.openxmlformats.org/spreadsheetml/2006/main" count="63410" uniqueCount="28743">
  <si>
    <t>График</t>
  </si>
  <si>
    <t>контрактации объединенных лотов СМР по сооружению АЭС в 2019г.</t>
  </si>
  <si>
    <t>Номер лота</t>
  </si>
  <si>
    <t>Предмет закупки
(наимеование лота)</t>
  </si>
  <si>
    <t>Вид процедуры</t>
  </si>
  <si>
    <t>Планируемая цена
 Всего (в тыс. руб.)</t>
  </si>
  <si>
    <t>Выдача РД, (ВОР, ЛСР, ЛС)</t>
  </si>
  <si>
    <t>Передача РД (ВОР, ЛСР.ЛС) в Блок стоимости</t>
  </si>
  <si>
    <t>ТЗ (разработка, согласование и утверждение)</t>
  </si>
  <si>
    <t>Формирование проекта договора</t>
  </si>
  <si>
    <t>Запрос ТКП
(объектовое управление /филиал)</t>
  </si>
  <si>
    <t>Расчет НМЦ
(объектовое управление /филиал)</t>
  </si>
  <si>
    <t>Передача комплекта документов в ДК СМР</t>
  </si>
  <si>
    <t>Подготовка и согласование заявки на закупку 
(ДК СМР)</t>
  </si>
  <si>
    <t>Подготовка  и согласование ЗД для ЗЗП, передача ЗД в ПАСЭ</t>
  </si>
  <si>
    <t>Направление документов в адрес потенциальных подрядчиков</t>
  </si>
  <si>
    <t>Вскрытие конвертов с заявками участников
(ДК СМР)</t>
  </si>
  <si>
    <t>Проведение аудита подрядчиков
(ДК СМР)</t>
  </si>
  <si>
    <t>Подведение итогов закупочной процедуры
(ДК СМР)</t>
  </si>
  <si>
    <t xml:space="preserve">Подготовка и заключение договора по результатам ЗП
</t>
  </si>
  <si>
    <t>Начало выполнения СМР
(филиал)</t>
  </si>
  <si>
    <t>План</t>
  </si>
  <si>
    <t>Согласование договора и подписание договора со стороны АСЭ</t>
  </si>
  <si>
    <t>Подписание договора со стороны подрядчика</t>
  </si>
  <si>
    <t>Ответственные за исполнения этапов</t>
  </si>
  <si>
    <t>Трошин А.Н.</t>
  </si>
  <si>
    <t>Горяинов В.М.</t>
  </si>
  <si>
    <t>Юсупов И.Н.</t>
  </si>
  <si>
    <t>Чунюкин П.Г.</t>
  </si>
  <si>
    <t>Амбарцумян С.А.</t>
  </si>
  <si>
    <t>Лимаренко Д.В.</t>
  </si>
  <si>
    <t>Подгорнов А.В.</t>
  </si>
  <si>
    <t>6</t>
  </si>
  <si>
    <t>Строительные работы - 30UJA Реакторное здание</t>
  </si>
  <si>
    <t>ЕП</t>
  </si>
  <si>
    <t>Строительные работы - 30UJG Транспортный портал здания 30UJA</t>
  </si>
  <si>
    <t>25.06.2019. ПАСЭ направлен в ПБ на согласовние и утверждение ВОР</t>
  </si>
  <si>
    <t>25.06.2019. ПАСЭ направлен в ПБ на согласовние и утверждение ВОР. Корректировка ПСД в ПБ до 09.08.2019</t>
  </si>
  <si>
    <t>Требуется внесение изменений и корректировка ТЗ</t>
  </si>
  <si>
    <t>К проекту договора подготовлен и направлен в адерс УОДСМР реестр неучтенных замечаний и предложений ПАСЭ, в работе</t>
  </si>
  <si>
    <t>Запросы ТКП после согласования ВОР и экспертизы ПД, направленной в ПБ 03.06.2019г.</t>
  </si>
  <si>
    <t>30.06.2019 док. для НМЦ на в УКСК (аналог  Бл.2). Ответ УКСК 10.07.19. отсутст. УЭПСД; прот.№4 - РосСЭМ</t>
  </si>
  <si>
    <t>30.06.2019 Комплект ЗД и комплект Договора с ЕП направлен в УОДСМР (аналог Бл.2). Нет соглас. НМЦ</t>
  </si>
  <si>
    <t>11</t>
  </si>
  <si>
    <t xml:space="preserve">Технологические работы - 20UJA Реакторное здание </t>
  </si>
  <si>
    <t xml:space="preserve">Технологические работы - 30UJA Реакторное здание </t>
  </si>
  <si>
    <t>Технологические работы - 30UJG Транспортный портал здания 30UJA</t>
  </si>
  <si>
    <t>Технологические работы - 20UJG Транспортный портал здания 20UJA</t>
  </si>
  <si>
    <t>Ведется изменение состава Лота</t>
  </si>
  <si>
    <t>Укомплектован</t>
  </si>
  <si>
    <t>Требуется ВОР переделать по примеру 3У_С</t>
  </si>
  <si>
    <t>куратор Блохин</t>
  </si>
  <si>
    <t>Проформа договора основного периода</t>
  </si>
  <si>
    <t>18</t>
  </si>
  <si>
    <t>Поставка и монтаж СПЗО Реакторного здания блоков № 2 и № 3</t>
  </si>
  <si>
    <t>ЗЗП</t>
  </si>
  <si>
    <t>Комментарии (факт)</t>
  </si>
  <si>
    <t>ТЗ от 28.04.2019 откоррект-но с учетом исключения первоочередн. Поставок, срок 08.07.2019</t>
  </si>
  <si>
    <t>Согласован 21.06.19</t>
  </si>
  <si>
    <t>03.06.2029 Получены 3 ТКП на часть СМР. 3 ТКП на поставку получены</t>
  </si>
  <si>
    <t>Расчет НМЦ передан на согласование исх. ПАСЭ №-/ 01-2013 от 03.07.2019; замеч.УКСК №33563 19.07.19. Расчет НМЦ откорректирован, ответ по замечаниям направлен 22.07.2019</t>
  </si>
  <si>
    <t>Комплект ЗД передан в ДК СМР исх. №-/ 01-2041 от 07.07.19. без соглас. НМЦ ; дополнение ЗД по замечаниям УОД до 21.08.19.</t>
  </si>
  <si>
    <t>20</t>
  </si>
  <si>
    <t>Временная защитная дамба котлованов основных насосных станций 20(30)UQA, насосных станций ответственных потребителей 21-22(31-32)UQC.</t>
  </si>
  <si>
    <t>Шпунтовая стенка для котлована  основных  насосных станций 20(30)UQA, насосных станций ответственных потребителей 21-22(31-32)UQC в районе существующей обессоливающей станции.</t>
  </si>
  <si>
    <t>Временное шпунтовое ограждение  распределительной камеры охлаждающей воды 00UQW со стороны моря.</t>
  </si>
  <si>
    <t>-</t>
  </si>
  <si>
    <t xml:space="preserve">Договор подписан 20.05.2019 </t>
  </si>
  <si>
    <t>идет Мобилизация СПО, передача площадки</t>
  </si>
  <si>
    <t>Работы по монтажу, ПНР оборудования и обеспечения аккредитации строительной лаборатории бетонно-растворного хозяйства (поз. по генплану 5.6)</t>
  </si>
  <si>
    <t>Договор на площадке на подписании Подрядчиком</t>
  </si>
  <si>
    <t>Устройство системы водопонижения при разработке котлована под основные объекты (20-30UJA, 20-30UMA, 20-30UBA, 20-30UMX, 20-30UMV) - 2 этап.</t>
  </si>
  <si>
    <t>16.08.2019</t>
  </si>
  <si>
    <t>получена РД, согласованная с УЭПСД - 29.06.2019. После анализа РД, 18.08.2019 направлена СЗ в адес ПБ о необходимости внесения в РД затрат на эксплуатацию насосов.</t>
  </si>
  <si>
    <t>Комплект РД, согласован с УЭПСД - 16.05.2019</t>
  </si>
  <si>
    <t>07.07.2019 получены откорректированные ТКП по замечаниям от 25.06.19</t>
  </si>
  <si>
    <t>Расчет НМЦ по коррект-ным ТКП на согласовании исх. ПАСЭ №2035 07.07; замеч.УКСК №33649 19.07.19. Запрос ПАСЭ в адрес ПБ о включении затрат на эксплуатацию насосов</t>
  </si>
  <si>
    <t>С учетом корректировок ТЗ и ТКП передан комплект 10.07.19 без НМЦ</t>
  </si>
  <si>
    <t>Монтаж оборудования и ввод в эксплуатацию БРХ</t>
  </si>
  <si>
    <t>15.01.1019</t>
  </si>
  <si>
    <t>Инженерно-техническое сопровождение производства бетонных работ на объектах  АЭС "Бушер-2"</t>
  </si>
  <si>
    <t>24.06.19 получено ТЗ откорректир. по замечаниям</t>
  </si>
  <si>
    <t xml:space="preserve">24.06.19 получены ТКП </t>
  </si>
  <si>
    <t>НМЦ по ТКП от 24.06.19. передан на согласование УКСК 24.06.19. СЗ 1859 не согласован, противоречия</t>
  </si>
  <si>
    <t>02.04.2019  направлен уточненный комплекта ЗД без НМЦ</t>
  </si>
  <si>
    <t>31</t>
  </si>
  <si>
    <t>Технологические работы - 20UJA Реакторное здание (Устройство локализации  расплава)
Технологические работы - 30UJA Реакторное здание (Устройство локализации  расплава JKM)</t>
  </si>
  <si>
    <t>ТЗ направлено на согласование в ПБ 27.07.2019</t>
  </si>
  <si>
    <t>32</t>
  </si>
  <si>
    <t>Временные сети электроснабжения строительно-монтажных работ промплощадки на этапе основного строительства.
Временные сети освещения строительно-монтажных работ промплощадки на этапе основного строительства.</t>
  </si>
  <si>
    <t>срок не наступил</t>
  </si>
  <si>
    <t xml:space="preserve">Руководитель представительства –                                                 
директор по сооружению </t>
  </si>
  <si>
    <t>С.А.Амбарцумян</t>
  </si>
  <si>
    <t xml:space="preserve">Заместитель директора по экономике и финансам                      </t>
  </si>
  <si>
    <t>В.М. Осипов</t>
  </si>
  <si>
    <t>Заместитель директора по СМР</t>
  </si>
  <si>
    <t>А.И.Кирсанов</t>
  </si>
  <si>
    <t xml:space="preserve">Начальник управления по управлению проектом                                 </t>
  </si>
  <si>
    <t>В.И. Трачук</t>
  </si>
  <si>
    <t>Детальный График контрактации двухэтапных конкурсных процедур для выполнения работ по сооружению Проекта - 53</t>
  </si>
  <si>
    <t>№ 
п/п
для
Блока
2 и 3</t>
  </si>
  <si>
    <t>Номер Лота
Блок 2 и 3</t>
  </si>
  <si>
    <t>KKS здания</t>
  </si>
  <si>
    <t>Вид работ</t>
  </si>
  <si>
    <t>Предмет закупки
(наименование лота)</t>
  </si>
  <si>
    <t>Состав закупки
(наименование объектов / работ)</t>
  </si>
  <si>
    <t>Самая ранняя дата Старта СМР по лоту</t>
  </si>
  <si>
    <t>ID работ из График СМР 2020</t>
  </si>
  <si>
    <t>Start 
График СМР 2020</t>
  </si>
  <si>
    <t>Минимум по Лоту
Максимально поздний старт для контрактации</t>
  </si>
  <si>
    <t>Подписание договора + 1 мес Мобилизации</t>
  </si>
  <si>
    <t>НАЧАЛО СМР</t>
  </si>
  <si>
    <t>Сроки по ТП на 2021г.</t>
  </si>
  <si>
    <t>НАЧАЛО СМР
14-11-2020</t>
  </si>
  <si>
    <t>У_С</t>
  </si>
  <si>
    <t>21UQZ</t>
  </si>
  <si>
    <t>CIW</t>
  </si>
  <si>
    <t>Строительные работы - 21UQZ Тоннель для трубопроводов ответственных потребителей</t>
  </si>
  <si>
    <t>2-х этапный ЗЗП, с ПС</t>
  </si>
  <si>
    <t>нет</t>
  </si>
  <si>
    <t>максимум</t>
  </si>
  <si>
    <t>22UQZ</t>
  </si>
  <si>
    <t>Строительные работы - 22UQZ Тоннель для трубопроводов ответственных потребителей</t>
  </si>
  <si>
    <t>23UQZ</t>
  </si>
  <si>
    <t>Строительные работы - 23UQZ Тоннель для трубопроводов ответственных потребителей</t>
  </si>
  <si>
    <t>24UQZ</t>
  </si>
  <si>
    <t>Строительные работы - 24UQZ Тоннель для трубопроводов ответственных потребителей</t>
  </si>
  <si>
    <t>34UQZ</t>
  </si>
  <si>
    <t>Строительные работы - 34UQZ Тоннель для трубопроводов ответственных потребителей</t>
  </si>
  <si>
    <t>31UQZ</t>
  </si>
  <si>
    <t>Строительные работы - 31UQZ Тоннель для трубопроводов ответственных потребителей</t>
  </si>
  <si>
    <t>32UQZ</t>
  </si>
  <si>
    <t>Строительные работы - 32UQZ Тоннель для трубопроводов ответственных потребителей</t>
  </si>
  <si>
    <t>33UQZ</t>
  </si>
  <si>
    <t>Строительные работы - 33UQZ Тоннель для трубопроводов ответственных потребителей</t>
  </si>
  <si>
    <t>21UUP</t>
  </si>
  <si>
    <t>Строительные работы - 21UUP Вентцентр тоннеля для трубопроводов ответственных потребителей</t>
  </si>
  <si>
    <t>22UUP</t>
  </si>
  <si>
    <t>Строительные работы - 22UUP Вентцентр тоннеля для трубопроводов ответственных потребителей</t>
  </si>
  <si>
    <t>23UUP</t>
  </si>
  <si>
    <t>Строительные работы - 23UUP Вентцентр тоннеля для трубопроводов ответственных потребителей</t>
  </si>
  <si>
    <t>31UUP</t>
  </si>
  <si>
    <t>Строительные работы - 31UUP Вентцентр тоннеля для трубопроводов ответственных потребителей</t>
  </si>
  <si>
    <t>32UUP</t>
  </si>
  <si>
    <t>Строительные работы - 32UUP Вентцентр тоннеля для трубопроводов ответственных потребителей</t>
  </si>
  <si>
    <t>33UUP</t>
  </si>
  <si>
    <t>Строительные работы - 33UUP Вентцентр тоннеля для трубопроводов ответственных потребителей</t>
  </si>
  <si>
    <t>31UUQ</t>
  </si>
  <si>
    <t>Строительные работы - 31UUQ Вентцентр тоннеля для трубопроводов ответственных потребителей</t>
  </si>
  <si>
    <t>32UUQ</t>
  </si>
  <si>
    <t>Строительные работы - 32UUQ Вентцентр тоннеля для трубопроводов ответственных потребителей</t>
  </si>
  <si>
    <t>33UUQ</t>
  </si>
  <si>
    <t>Строительные работы -33UUQ Вентцентр тоннеля для трубопроводов ответственных потребителей</t>
  </si>
  <si>
    <t>21UUQ</t>
  </si>
  <si>
    <t>Строительные работы - 21 UUQ Вентцентр тоннеля для трубопроводов ответственных потребителей</t>
  </si>
  <si>
    <t>22UUQ</t>
  </si>
  <si>
    <t>Строительные работы - 22 UUQ Вентцентр тоннеля для трубопроводов ответственных потребителей</t>
  </si>
  <si>
    <t>23UUQ</t>
  </si>
  <si>
    <t>Строительные работы - 23 UUQ Вентцентр тоннеля для трубопроводов ответственных потребителей</t>
  </si>
  <si>
    <t>03UPZ</t>
  </si>
  <si>
    <t>Строительные работы - 03UPZ Кабельные тоннели системы нормальной эксплуатации</t>
  </si>
  <si>
    <t>04UPZ</t>
  </si>
  <si>
    <t>Строительные работы - 04UPZ Кабельные тоннели системы нормальной эксплуатации</t>
  </si>
  <si>
    <t>37UPZ</t>
  </si>
  <si>
    <t>Строительные работы - 37UPZ Кабельные тоннели системы нормальной эксплуатации</t>
  </si>
  <si>
    <t>38UPZ</t>
  </si>
  <si>
    <t>Строительные работы - 38UPZ Кабельные тоннели системы нормальной эксплуатации</t>
  </si>
  <si>
    <t>27UPZ</t>
  </si>
  <si>
    <t>Строительные работы - 27UPZ Кабельные тоннели системы нормальной эксплуатации</t>
  </si>
  <si>
    <t>28UPZ</t>
  </si>
  <si>
    <t>Строительные работы - 28UPZ Кабельные тоннели системы нормальной эксплуатации</t>
  </si>
  <si>
    <t>21UQF</t>
  </si>
  <si>
    <t>Строительные работы - 21UQF Камеры компенсаторов</t>
  </si>
  <si>
    <t>под договор</t>
  </si>
  <si>
    <t>22UQF</t>
  </si>
  <si>
    <t>Строительные работы - 22UQF Камеры компенсаторов</t>
  </si>
  <si>
    <t>23UQF</t>
  </si>
  <si>
    <t>Строительные работы - 23UQF Камеры компенсаторов</t>
  </si>
  <si>
    <t>24UQF</t>
  </si>
  <si>
    <t>Строительные работы - 24UQF Камеры компенсаторов</t>
  </si>
  <si>
    <t>25UQF</t>
  </si>
  <si>
    <t>Строительные работы - 25UQF Камеры компенсаторов</t>
  </si>
  <si>
    <t>26UQF</t>
  </si>
  <si>
    <t>Строительные работы - 26UQF Камеры компенсаторов</t>
  </si>
  <si>
    <t>27UQF</t>
  </si>
  <si>
    <t>Строительные работы - 27UQF Камеры компенсаторов</t>
  </si>
  <si>
    <t>20UQE</t>
  </si>
  <si>
    <t>Строительные работы - 20UQE Напорный сливной коллектор</t>
  </si>
  <si>
    <t>31UQF</t>
  </si>
  <si>
    <t>Строительные работы - 31UQF Камеры компенсаторов</t>
  </si>
  <si>
    <t>32UQF</t>
  </si>
  <si>
    <t>Строительные работы - 32UQF Камеры компенсаторов</t>
  </si>
  <si>
    <t>33UQF</t>
  </si>
  <si>
    <t>Строительные работы - 33UQF Камеры компенсаторов</t>
  </si>
  <si>
    <t>34UQF</t>
  </si>
  <si>
    <t>Строительные работы - 34UQF Камеры компенсаторов</t>
  </si>
  <si>
    <t>35UQF</t>
  </si>
  <si>
    <t>Строительные работы - 35UQF Камеры компенсаторов</t>
  </si>
  <si>
    <t>36UQF</t>
  </si>
  <si>
    <t>Строительные работы - 36UQF Камеры компенсаторов</t>
  </si>
  <si>
    <t>37UQF</t>
  </si>
  <si>
    <t>Строительные работы - 37UQF Камеры компенсаторов</t>
  </si>
  <si>
    <t>30UQE</t>
  </si>
  <si>
    <t>Строительные работы - 30UQE Напорный сливной коллектор</t>
  </si>
  <si>
    <t>23UMW</t>
  </si>
  <si>
    <t>Строительные работы - 23UMW Сооружение баков 21UMW, 22UMW</t>
  </si>
  <si>
    <t>33UMW</t>
  </si>
  <si>
    <t>Строительные работы - 33UMW Сооружение баков 31UMW, 32UMW</t>
  </si>
  <si>
    <t>21ULD</t>
  </si>
  <si>
    <t>Строительные работы - 21ULD Сооружение для баков сбора регенерационных вод БОУ</t>
  </si>
  <si>
    <t>22ULD</t>
  </si>
  <si>
    <t>Строительные работы - 22ULD Сооружение для контрольного бака</t>
  </si>
  <si>
    <t>23ULD</t>
  </si>
  <si>
    <t>Строительные работы - 23ULD Сооружение для бака собственных нужд</t>
  </si>
  <si>
    <t>24ULD</t>
  </si>
  <si>
    <t>Строительные работы - 24ULD Сооружение для бака сбросных вод</t>
  </si>
  <si>
    <t>30UGB</t>
  </si>
  <si>
    <t>Строительные работы - 30UGB Здание для баков запаса обессоленной воды и бака загрязненного конденсата</t>
  </si>
  <si>
    <t>20UGB</t>
  </si>
  <si>
    <t>Строительные работы - 20UGB Здание для баков запаса обессоленной воды и бака загрязненного конденсата</t>
  </si>
  <si>
    <t>25USZ</t>
  </si>
  <si>
    <t>Строительные работы - 25USZ Кабельные тоннели системы нормальной эксплуатации</t>
  </si>
  <si>
    <t>35USZ</t>
  </si>
  <si>
    <t>Строительные работы - 35USZ Кабельные тоннели системы нормальной эксплуатации</t>
  </si>
  <si>
    <t>31ULD</t>
  </si>
  <si>
    <t>Строительные работы - 31ULD Сооружение для баков сбора регенерационных вод БОУ</t>
  </si>
  <si>
    <t>32ULD</t>
  </si>
  <si>
    <t>Строительные работы - 32ULD Сооружение для контрольного бака</t>
  </si>
  <si>
    <t>33ULD</t>
  </si>
  <si>
    <t>Строительные работы - 33ULD Сооружение для бака собственных нужд</t>
  </si>
  <si>
    <t>34ULD</t>
  </si>
  <si>
    <t>Строительные работы - 34ULD Сооружение для бака сбросных вод</t>
  </si>
  <si>
    <t>00UJY</t>
  </si>
  <si>
    <t>Строительные работы - 00UJY Галерея зоны контролируемого доступа</t>
  </si>
  <si>
    <t>00UKY</t>
  </si>
  <si>
    <t>Строительные работы - 00UKY Галерея зоны свободного доступа</t>
  </si>
  <si>
    <t>00UYZ</t>
  </si>
  <si>
    <t>Строительные работы - 00UYZ Технологический канал</t>
  </si>
  <si>
    <t>35UBZ</t>
  </si>
  <si>
    <t>Строительные работы - 35UBZ Кабельные тоннели системы норма льной эксплуатации</t>
  </si>
  <si>
    <t>36UBZ</t>
  </si>
  <si>
    <t>Строительные работы - 36UBZ Кабельные тоннели системы норма льной эксплуатации</t>
  </si>
  <si>
    <t>37UBZ</t>
  </si>
  <si>
    <t>Строительные работы - 37UBZ Кабельные тоннели системы норма льной эксплуатации</t>
  </si>
  <si>
    <t>38UBZ</t>
  </si>
  <si>
    <t>Строительные работы - 38UBZ Кабельные тоннели системы норма льной эксплуатации</t>
  </si>
  <si>
    <t>25UBZ</t>
  </si>
  <si>
    <t>Строительные работы - 25UBZ Кабельные тоннели системы нормальной эксплуатации</t>
  </si>
  <si>
    <t>26UBZ</t>
  </si>
  <si>
    <t>Строительные работы - 26UBZ Кабельные тоннели системы нормальной эксплуатации</t>
  </si>
  <si>
    <t>27UBZ</t>
  </si>
  <si>
    <t>Строительные работы - 27UBZ Кабельные тоннели системы нормальной эксплуатации</t>
  </si>
  <si>
    <t>28UBZ</t>
  </si>
  <si>
    <t>Строительные работы - 28UBZ Кабельные тоннели системы нормальной эксплуатации</t>
  </si>
  <si>
    <t>20UBF</t>
  </si>
  <si>
    <t>Строительные работы - 20UBF Сооружение блочных трансформаторов</t>
  </si>
  <si>
    <t>30UBF</t>
  </si>
  <si>
    <t>Строительные работы - 30UBF Сооружение блочных трансформаторов</t>
  </si>
  <si>
    <t>25UBN</t>
  </si>
  <si>
    <t>Строительные работы - 25UBN Здание РДЭС системы нормальной эксплуатации</t>
  </si>
  <si>
    <t>25UEJ</t>
  </si>
  <si>
    <t>Строительные работы - 25UEJ Промежуточный склад дизельного топлива</t>
  </si>
  <si>
    <t>35UBN</t>
  </si>
  <si>
    <t>Строительные работы - 35UBN Здание РДЭС системы нормальной эксплуатации</t>
  </si>
  <si>
    <t>35UEJ</t>
  </si>
  <si>
    <t>Строительные работы - 35UEJ Промежуточный склад дизельного топлива</t>
  </si>
  <si>
    <t>20UBH</t>
  </si>
  <si>
    <t>Строительные работы - 20UBH Емкость аварийного слива масла и воды трансформаторов</t>
  </si>
  <si>
    <t>30UBH</t>
  </si>
  <si>
    <t>Строительные работы - 30UBH Емкость аварийного слива масла и воды трансформаторов</t>
  </si>
  <si>
    <t>21UPZ</t>
  </si>
  <si>
    <t>Строительные работы - 21UPZ Кабельные тоннели системы нормальной эксплуатации</t>
  </si>
  <si>
    <t>22UPZ</t>
  </si>
  <si>
    <t>Строительные работы - 22UPZ Кабельные тоннели системы нормальной эксплуатации</t>
  </si>
  <si>
    <t>23UPZ</t>
  </si>
  <si>
    <t>Строительные работы - 23UPZ Кабельные тоннели системы нормальной эксплуатации</t>
  </si>
  <si>
    <t>24UPZ</t>
  </si>
  <si>
    <t>Строительные работы - 24UPZ Кабельные тоннели системы нормальной эксплуатации</t>
  </si>
  <si>
    <t>25UPZ</t>
  </si>
  <si>
    <t>Строительные работы - 25UPZ Кабельные тоннели системы нормальной эксплуатации</t>
  </si>
  <si>
    <t>26UPZ</t>
  </si>
  <si>
    <t>Строительные работы - 26UPZ Кабельные тоннели системы нормальной эксплуатации</t>
  </si>
  <si>
    <t>23USZ</t>
  </si>
  <si>
    <t>Строительные работы - 23USZ Кабельные тоннели системы нормальной эксплуатации</t>
  </si>
  <si>
    <t>24USZ</t>
  </si>
  <si>
    <t>Строительные работы - 24USZ Кабельные тоннели системы нормальной эксплуатации</t>
  </si>
  <si>
    <t>31UPZ</t>
  </si>
  <si>
    <t>Строительные работы - 31UPZ Кабельные тоннели системы нормальной эксплуатации</t>
  </si>
  <si>
    <t>32UPZ</t>
  </si>
  <si>
    <t>Строительные работы - 32UPZ Кабельные тоннели системы нормальной эксплуатации</t>
  </si>
  <si>
    <t>33UPZ</t>
  </si>
  <si>
    <t>Строительные работы - 33UPZ Кабельные тоннели системы нормальной эксплуатации</t>
  </si>
  <si>
    <t>34UPZ</t>
  </si>
  <si>
    <t>Строительные работы - 34UPZ Кабельные тоннели системы нормальной эксплуатации</t>
  </si>
  <si>
    <t>35UPZ</t>
  </si>
  <si>
    <t>Строительные работы - 35UPZ Кабельные тоннели системы нормальной эксплуатации</t>
  </si>
  <si>
    <t>36UPZ</t>
  </si>
  <si>
    <t>Строительные работы - 36UPZ Кабельные тоннели системы нормальной эксплуатации</t>
  </si>
  <si>
    <t>33USZ</t>
  </si>
  <si>
    <t>Строительные работы - 33USZ Кабельные тоннели системы нормальной эксплуатации</t>
  </si>
  <si>
    <t>34USZ</t>
  </si>
  <si>
    <t>Строительные работы - 34USZ Кабельные тоннели системы нормальной эксплуатации</t>
  </si>
  <si>
    <t>21USF</t>
  </si>
  <si>
    <t>Строительные работы - 21 Сооружение ресивера азота для нужд здания 20UJA</t>
  </si>
  <si>
    <t>22USF</t>
  </si>
  <si>
    <t>Строительные работы - 22USF Сооружение ресивера азота для нужд здания 20UJA</t>
  </si>
  <si>
    <t>23USF</t>
  </si>
  <si>
    <t>Строительные работы - 23USF Сооружение ресивера азота для нужд здания 20UМA</t>
  </si>
  <si>
    <t>31USF</t>
  </si>
  <si>
    <t>Строительные работы - 31USF Сооружение ресивера азота для нужд здания 30UJA</t>
  </si>
  <si>
    <t>32USF</t>
  </si>
  <si>
    <t>Строительные работы - 32USF Сооружение ресивера азота для нужд здания 30UJA</t>
  </si>
  <si>
    <t>33USF</t>
  </si>
  <si>
    <t>Строительные работы - 33USF Сооружение ресивера азота для нужд здания 30UMA</t>
  </si>
  <si>
    <t>21USC</t>
  </si>
  <si>
    <t>Строительные работы - 21USC Сооружение ресивера сжатого воздуха для отсечной арматуры</t>
  </si>
  <si>
    <t>22USC</t>
  </si>
  <si>
    <t>Строительные работы - 22USC Сооружение ресивера сжатого воздуха для отсечной арматуры</t>
  </si>
  <si>
    <t>31USC</t>
  </si>
  <si>
    <t>Строительные работы - 31USC Сооружение ресивера сжатого воздуха для отсечной арматуры</t>
  </si>
  <si>
    <t>32USC</t>
  </si>
  <si>
    <t>Строительные работы - 32USC Сооружение ресивера сжатого воздуха для отсечной арматуры</t>
  </si>
  <si>
    <t>00UNA</t>
  </si>
  <si>
    <t>Строительные работы - 00UNA Здание узла локализуюших задвижек</t>
  </si>
  <si>
    <t>00UNJ</t>
  </si>
  <si>
    <t>Строительные работы - 00UNJ Сооружение бака для слива загрязненной сетевой воды</t>
  </si>
  <si>
    <t>01UYX</t>
  </si>
  <si>
    <t>Строительные работы - 01UYX Защищенный пункт управления противоаварийными действиями на АС</t>
  </si>
  <si>
    <t>30UCB</t>
  </si>
  <si>
    <t>Строительные работы - 30UСB Здания резервного пункта управления</t>
  </si>
  <si>
    <t>20UCB</t>
  </si>
  <si>
    <t>Строительные работы - 20UСB Здания резервного пункта управления</t>
  </si>
  <si>
    <t>21UKZ</t>
  </si>
  <si>
    <t>Строительные работы - 21UKZ Кабельный тоннель системы безопасности</t>
  </si>
  <si>
    <t>22UKZ</t>
  </si>
  <si>
    <t>Строительные работы - 22UKZ Кабельный тоннель системы безопасности</t>
  </si>
  <si>
    <t>23UKZ</t>
  </si>
  <si>
    <t>Строительные работы - 23UKZ Кабельный тоннель системы безопасности</t>
  </si>
  <si>
    <t>24UKZ</t>
  </si>
  <si>
    <t>Строительные работы - 24UKZ Кабельный тоннель системы безопасности</t>
  </si>
  <si>
    <t>31UKZ</t>
  </si>
  <si>
    <t>Строительные работы - 31UKZ Кабельный тоннель системы безопасности</t>
  </si>
  <si>
    <t>32UKZ</t>
  </si>
  <si>
    <t>Строительные работы - 32UKZ Кабельный тоннель системы безопасности</t>
  </si>
  <si>
    <t>33UKZ</t>
  </si>
  <si>
    <t>Строительные работы - 33UKZ Кабельный тоннель системы безопасности</t>
  </si>
  <si>
    <t>34UKZ</t>
  </si>
  <si>
    <t>Строительные работы - 34UKZ Кабельный тоннель системы безопасности</t>
  </si>
  <si>
    <t>21UUK</t>
  </si>
  <si>
    <t>Строительные работы - 21UUK Вентцентр кабельного тоннеля системы безопасности</t>
  </si>
  <si>
    <t>22UUK</t>
  </si>
  <si>
    <t>Строительные работы - 22UUK Вентцентр кабельного тоннеля системы безопасности</t>
  </si>
  <si>
    <t>23UUK</t>
  </si>
  <si>
    <t>Строительные работы - 23UUK Вентцентр кабельного тоннеля системы безопасности</t>
  </si>
  <si>
    <t>24UUK</t>
  </si>
  <si>
    <t>Строительные работы - 24UUK Вентцентр кабельного тоннеля системы безопасности</t>
  </si>
  <si>
    <t>25UUK</t>
  </si>
  <si>
    <t>Строительные работы - 25UUK Вентцентр кабельного тоннеля системы безопасности</t>
  </si>
  <si>
    <t>26UUK</t>
  </si>
  <si>
    <t>Строительные работы - 26UUK Вентцентр кабельного тоннеля системы безопасности</t>
  </si>
  <si>
    <t>27UUK</t>
  </si>
  <si>
    <t>Строительные работы - 27UUK Вентцентр кабельного тоннеля системы безопасности</t>
  </si>
  <si>
    <t>28UUK</t>
  </si>
  <si>
    <t>Строительные работы - 28UUK Вентцентр кабельного тоннеля системы безопасности</t>
  </si>
  <si>
    <t>31UUK</t>
  </si>
  <si>
    <t>Строительные работы - 31UUK Вентцентр кабельного тоннеля системы безопасности</t>
  </si>
  <si>
    <t>32UUK</t>
  </si>
  <si>
    <t>Строительные работы - 32UUK Вентцентр кабельного тоннеля системы безопасности</t>
  </si>
  <si>
    <t>33UUK</t>
  </si>
  <si>
    <t>Строительные работы - 33UUK Вентцентр кабельного тоннеля системы безопасности</t>
  </si>
  <si>
    <t>34UUK</t>
  </si>
  <si>
    <t>Строительные работы - 34UUK Вентцентр кабельного тоннеля системы безопасности</t>
  </si>
  <si>
    <t>35UUK</t>
  </si>
  <si>
    <t>Строительные работы - 35UUK Вентцентр кабельного тоннеля системы безопасности</t>
  </si>
  <si>
    <t>36UUK</t>
  </si>
  <si>
    <t>Строительные работы - 36UUK Вентцентр кабельного тоннеля системы безопасности</t>
  </si>
  <si>
    <t>37UUK</t>
  </si>
  <si>
    <t>Строительные работы - 37UUK Вентцентр кабельного тоннеля системы безопасности</t>
  </si>
  <si>
    <t>38UUK</t>
  </si>
  <si>
    <t>Строительные работы - 38UUK Вентцентр кабельного тоннеля системы безопасности</t>
  </si>
  <si>
    <t>03UTZ</t>
  </si>
  <si>
    <t>Строительные работы - 03UTZ Кабельный канал системы нормальной эксплуатации</t>
  </si>
  <si>
    <t>05UBG</t>
  </si>
  <si>
    <t>Строительные работы - 05UBG Здание общестанционного распредустройства 6.6 kV</t>
  </si>
  <si>
    <t>00UKT</t>
  </si>
  <si>
    <t>Строительные работы - 00UKT Здание хранилища радиоактивных источников</t>
  </si>
  <si>
    <t>00UKX</t>
  </si>
  <si>
    <t>Строительные работы - 00UKX Гараж спецавтотранспорта</t>
  </si>
  <si>
    <t>06UTZ</t>
  </si>
  <si>
    <t>Строительные работы 06UTZ Кабельный канал системы нормальной эксплуатации</t>
  </si>
  <si>
    <t>07UTZ</t>
  </si>
  <si>
    <t>Строительные работы 07UTZ Кабельный канал системы нормальной эксплуатации</t>
  </si>
  <si>
    <t>00UFA</t>
  </si>
  <si>
    <t>Строительные работы - 00UFA Хранилище отработавшего ядерного топлива</t>
  </si>
  <si>
    <t>01UKH</t>
  </si>
  <si>
    <t>Строительные работы - 01UKH Вентиляционная труба</t>
  </si>
  <si>
    <t>00UKS</t>
  </si>
  <si>
    <t>Строительные работы - 00UKS Здание переработки и хранения радиоактивных отходов</t>
  </si>
  <si>
    <t>04USZ</t>
  </si>
  <si>
    <t>Строительные работы - 04USZ Кабельные тоннели системы нормальной эксплуатации</t>
  </si>
  <si>
    <t>00UKU</t>
  </si>
  <si>
    <t>Строительные работы - 00UKU Центральные мастерские зоны контролируемого доступа</t>
  </si>
  <si>
    <t>01UYY</t>
  </si>
  <si>
    <t xml:space="preserve">Строительные работы - 01UYY. Галерея зоны свободного доступа
</t>
  </si>
  <si>
    <t>02UXZ</t>
  </si>
  <si>
    <t>Строительные работы - 02UXZ Кабельный канал системы нормальной эксплуатации</t>
  </si>
  <si>
    <t>02UKH</t>
  </si>
  <si>
    <t>Строительные работы - 02UKH Вентиляционная труба</t>
  </si>
  <si>
    <t>07UEH</t>
  </si>
  <si>
    <t>Строительные работы - 07UEH Сооружение бака аварийного слива дизельного топлива из здания 00UKS</t>
  </si>
  <si>
    <t>06UEH</t>
  </si>
  <si>
    <t>Строительные работы - 06UEH Приемное сооружение для дизельного топлива</t>
  </si>
  <si>
    <t>01UUB</t>
  </si>
  <si>
    <t>Строительные работы - 01UUB Вентцентр кабельного тоннеля системы нормальной эксплуатации</t>
  </si>
  <si>
    <t>02UUB</t>
  </si>
  <si>
    <t>Строительные работы - 02UUB Вентцентр кабельного тоннеля системы нормальной эксплуатации</t>
  </si>
  <si>
    <t>03UXZ</t>
  </si>
  <si>
    <t>Строительные работы - 03UXZ Кабельный канал системы нормальной эксплуатации</t>
  </si>
  <si>
    <t>07USZ</t>
  </si>
  <si>
    <t>Строительные работы -07USZ Кабельные тоннели системы нормальной эксплуатации</t>
  </si>
  <si>
    <t>07UBG</t>
  </si>
  <si>
    <t>Строительные работы - 07UBG Модульная комплектная трансформаторная подстанция</t>
  </si>
  <si>
    <t>01UBZ</t>
  </si>
  <si>
    <t>Строительные работы - 01UBZ Кабельные тоннели системы нормальной эксплуатации</t>
  </si>
  <si>
    <t>02UBZ</t>
  </si>
  <si>
    <t>Строительные работы - 02UBZ Кабельные тоннели системы нормальной эксплуатации</t>
  </si>
  <si>
    <t>02UTZ</t>
  </si>
  <si>
    <t>Строительные работы 02UTZ Кабельный канал системы нормальной эксплуатации</t>
  </si>
  <si>
    <t>04UTZ</t>
  </si>
  <si>
    <t>Строительные работы 04UTZ Кабельный канал системы нормальной эксплуатации</t>
  </si>
  <si>
    <t>00UGD</t>
  </si>
  <si>
    <t>Строительные работы - 00UGD Здание обессоливающей установки</t>
  </si>
  <si>
    <t>экспертно</t>
  </si>
  <si>
    <t>02UGD</t>
  </si>
  <si>
    <t>Строительные работы - 02UGD Сооружение для бака запаса обессоленной воды</t>
  </si>
  <si>
    <t>03UGD</t>
  </si>
  <si>
    <t>Строительные работы - 03UGD Сооружение для бака приема вод от химических промывок и консервации</t>
  </si>
  <si>
    <t>04UGD</t>
  </si>
  <si>
    <t>Строительные работы - 04UGD Сооружение для бака приема вод от химических промывок и консервации</t>
  </si>
  <si>
    <t>05USZ</t>
  </si>
  <si>
    <t>Строительные работы - 05USZ Кабельные тоннели системы нормальной эксплуатации</t>
  </si>
  <si>
    <t>01UGD</t>
  </si>
  <si>
    <t>Строительные работы - 01UGD Сооружение для бака запаса обессоленной воды</t>
  </si>
  <si>
    <t>00UYB</t>
  </si>
  <si>
    <t>Строительные работы - 00UYB Санитарно-бытовой корпус зоны контролируемого дocтyпа</t>
  </si>
  <si>
    <t>03UKH</t>
  </si>
  <si>
    <t>Строительные работы - 03UKH Вентиляционная труба</t>
  </si>
  <si>
    <t>00USV</t>
  </si>
  <si>
    <t>Строительные работы - 00USV Инженерно-бытовой корпус</t>
  </si>
  <si>
    <t>01USZ</t>
  </si>
  <si>
    <t>Строительные работы - 01USZ Кабельные тоннели системы нормальной эксплуатации</t>
  </si>
  <si>
    <t>03USZ</t>
  </si>
  <si>
    <t>Строительные работы - 03USZ Кабельные тоннели системы нормальной эксплуатации</t>
  </si>
  <si>
    <t>00UEJ</t>
  </si>
  <si>
    <t>Строительные работы - 00UEJ Склад дизельного топлива</t>
  </si>
  <si>
    <t>01UEK</t>
  </si>
  <si>
    <t>Строительные работы - 01UEK Склад масел</t>
  </si>
  <si>
    <t>02UEK</t>
  </si>
  <si>
    <t>Строительные работы - 02UEK Склад масел</t>
  </si>
  <si>
    <t>00USE</t>
  </si>
  <si>
    <t>Строительные работы - 00USE Сооружение для ресиверов водорода</t>
  </si>
  <si>
    <t>02UZJ</t>
  </si>
  <si>
    <t>Строительные работы - 02UZJ Ограждение резервуаров дизельного топлива и масел</t>
  </si>
  <si>
    <t>08USZ</t>
  </si>
  <si>
    <t>Строительные работы - 08USZ Кабельные тоннели системы нормальной эксплуатации</t>
  </si>
  <si>
    <t>01UEH</t>
  </si>
  <si>
    <t>Строительные работы - 01UEH Приемное сооружение для дизельного топлива и масел</t>
  </si>
  <si>
    <t>02UEH</t>
  </si>
  <si>
    <t>Строительные работы - 02UEH Приемное сооружение для дизельного топлива и масел</t>
  </si>
  <si>
    <t>03UEH</t>
  </si>
  <si>
    <t>Строительные работы - 03UEH Приемное сооружение для дизельного топлива и масел</t>
  </si>
  <si>
    <t>04UEH</t>
  </si>
  <si>
    <t>Строительные работы - 04UEH Приемное сооружение для дизельного топлива и масел</t>
  </si>
  <si>
    <t>05UEH</t>
  </si>
  <si>
    <t>Строительные работы - 05UEH Приемное сооружение для дизельного топлива и масел</t>
  </si>
  <si>
    <t>00UEL</t>
  </si>
  <si>
    <t>Строительные работы - 00UEL Насосная станция дизельного топлива и масел</t>
  </si>
  <si>
    <t>08UTZ</t>
  </si>
  <si>
    <t>Строительные работы 08UTZ Кабельный канал системы нормальной эксплуатации</t>
  </si>
  <si>
    <t>09UTZ</t>
  </si>
  <si>
    <t>Строительные работы 09UTZ Кабельный канал системы нормальной эксплуатации</t>
  </si>
  <si>
    <t>05UTZ</t>
  </si>
  <si>
    <t>Строительные работы 05UTZ Кабельный канал системы нормальной эксплуатации</t>
  </si>
  <si>
    <t>01UTZ</t>
  </si>
  <si>
    <t>Строительные работы - 01UTZ Кабельный канал системы нормальной эксплуатации</t>
  </si>
  <si>
    <t>09USZ</t>
  </si>
  <si>
    <t>Строительные работы -09USZ Кабельные тоннели системы нормальной эксплуатации</t>
  </si>
  <si>
    <t>00UGW</t>
  </si>
  <si>
    <t>Строительные работы - 00UGW Очистные сооружения бытовых сточных вод зоны контролируемого доступа в составе 01UGW-03UGW</t>
  </si>
  <si>
    <t>00UGH</t>
  </si>
  <si>
    <t>Строительные работы - 00UGH Очистные сооружения дождевых вод в составе 01UGH-08UGH</t>
  </si>
  <si>
    <t>00UGM</t>
  </si>
  <si>
    <t>Строительные работы - 00UGM Очистные сооружения нефтесодержащих вод в составе 01UGM-08UGM</t>
  </si>
  <si>
    <t>00UGV</t>
  </si>
  <si>
    <t xml:space="preserve">Строительные работы - 00UGV Очистные сооружения бытовых сточных вод зоны свободного доступа в составе 01UGV-03UGV </t>
  </si>
  <si>
    <t>01UXZ</t>
  </si>
  <si>
    <t>Строительные работы - 01UXZ Кабельный канал системы нормальной эксплуатации</t>
  </si>
  <si>
    <t>04UXZ</t>
  </si>
  <si>
    <t>Строительные работы - 04UXZ Кабельный канал системы нормальной эксплуатации</t>
  </si>
  <si>
    <t>06UBG</t>
  </si>
  <si>
    <t>Строительные работы - 06UBG Модульная комплектная трансформаторная подстанция</t>
  </si>
  <si>
    <t>01UBG</t>
  </si>
  <si>
    <t>Строительные работы - 01UBG Здание резервного электроснабжения</t>
  </si>
  <si>
    <t>02UBG</t>
  </si>
  <si>
    <t>Строительные работы - 02UBG Здание резервного электроснабжения</t>
  </si>
  <si>
    <t>03UBG</t>
  </si>
  <si>
    <t>Строительные работы - 03UBG Здание общестанционного электроснабжения</t>
  </si>
  <si>
    <t>03UBZ</t>
  </si>
  <si>
    <t>Строительные работы - 03UBZ Кабельные тоннели системы нормальной эксплуатации</t>
  </si>
  <si>
    <t>04UBZ</t>
  </si>
  <si>
    <t>Строительные работы - 04UBZ Кабельные тоннели системы нормальной эксплуатации</t>
  </si>
  <si>
    <t>05UBZ</t>
  </si>
  <si>
    <t>Строительные работы - 05UBZ Кабельные тоннели системы нормальной эксплуатации</t>
  </si>
  <si>
    <t>01UPZ</t>
  </si>
  <si>
    <t>IWT</t>
  </si>
  <si>
    <t>Строительные работы - 01UPZ Кабельные тоннели системы нормальной эксплуатации</t>
  </si>
  <si>
    <t>02UPZ</t>
  </si>
  <si>
    <t>Строительные работы - 02UPZ Кабельные тоннели системы нормальной эксплуатации</t>
  </si>
  <si>
    <t>06UBZ</t>
  </si>
  <si>
    <t>Строительные работы - 06UBZ Кабельные тоннели системы нормальной эксплуатации</t>
  </si>
  <si>
    <t>07UBZ</t>
  </si>
  <si>
    <t>Строительные работы - 07UBZ Кабельные тоннели системы нормальной эксплуатации</t>
  </si>
  <si>
    <t>08UBZ</t>
  </si>
  <si>
    <t>Строительные работы - 08UBZ Кабельные тоннели системы нормальной эксплуатации</t>
  </si>
  <si>
    <t>09UBZ</t>
  </si>
  <si>
    <t>Строительные работы - 09UBZ Кабельные тоннели системы нормальной эксплуатации</t>
  </si>
  <si>
    <t>00USY</t>
  </si>
  <si>
    <t>Строительные работы - 00USY Эстакада технологических трубопроводов</t>
  </si>
  <si>
    <t>06USZ</t>
  </si>
  <si>
    <t>Строительные работы - 06USZ Кабельные каналы системы нормальной эксплуатации</t>
  </si>
  <si>
    <t>00UQW</t>
  </si>
  <si>
    <t>Строительные работы - 00UQW Распределительная камера охлаждающей воды</t>
  </si>
  <si>
    <t>20UQN</t>
  </si>
  <si>
    <t>Строительные работы - 20UQN Отводящий канал</t>
  </si>
  <si>
    <t>30UQN</t>
  </si>
  <si>
    <t>Строительные работы - 30UQN Отводящий канал</t>
  </si>
  <si>
    <t>20UQX</t>
  </si>
  <si>
    <t>Строительные работы - 20UQX Сифонный колодец</t>
  </si>
  <si>
    <t>30UQX</t>
  </si>
  <si>
    <t>Строительные работы - 30UQX Сифонный колодец</t>
  </si>
  <si>
    <t>00UQG</t>
  </si>
  <si>
    <t>Строительные работы - 00UQG Сопрягающее сооружение</t>
  </si>
  <si>
    <t>03UGF</t>
  </si>
  <si>
    <t>Строительные работы - 03UGF Насосная станция противопожарного и технического водоснабжения</t>
  </si>
  <si>
    <t>01UGF</t>
  </si>
  <si>
    <t>Строительные работы - 01UGF Резервуар противопожарной воды</t>
  </si>
  <si>
    <t>02UGF</t>
  </si>
  <si>
    <t>Строительные работы - 02UGF Резервуар противопожарной воды</t>
  </si>
  <si>
    <t>02USZ</t>
  </si>
  <si>
    <t>Строительные работы - 02USZ Кабельные каналы системы нормальной эксплуатации</t>
  </si>
  <si>
    <t>00UPU</t>
  </si>
  <si>
    <t>Строительные работы - 00UPU Аванкамера</t>
  </si>
  <si>
    <t>00UPX</t>
  </si>
  <si>
    <t>Строительные работы - 00UPX Рыбозащитное сооружение</t>
  </si>
  <si>
    <t>00UPC</t>
  </si>
  <si>
    <t>Строительные работы - 00UPC Водозаборное сооружение</t>
  </si>
  <si>
    <t>00UZQ</t>
  </si>
  <si>
    <t>Строительные работы - 00UZQ Защитная дамба</t>
  </si>
  <si>
    <t>00UZP</t>
  </si>
  <si>
    <t>Строительные работы - 00UZP. Берегозащитное сооружение</t>
  </si>
  <si>
    <t>01UZJ</t>
  </si>
  <si>
    <t>Ограждение шламоотвала</t>
  </si>
  <si>
    <t>26USZ</t>
  </si>
  <si>
    <t>Строительные работы - 26USZ Кабельные тоннели системы нормальной эксплуатации</t>
  </si>
  <si>
    <t>27USZ</t>
  </si>
  <si>
    <t>Строительные работы - 27USZ Кабельные тоннели системы нормальной эксплуатации</t>
  </si>
  <si>
    <t>28USZ</t>
  </si>
  <si>
    <t>Строительные работы - 28USZ Кабельные тоннели системы нормальной эксплуатации</t>
  </si>
  <si>
    <t>29USZ</t>
  </si>
  <si>
    <t>Строительные работы - 29USZ Кабельные тоннели системы нормальной эксплуатации</t>
  </si>
  <si>
    <t>36USZ</t>
  </si>
  <si>
    <t>Строительные работы - 36USZ Кабельные тоннели системы нормальной эксплуатации</t>
  </si>
  <si>
    <t>37USZ</t>
  </si>
  <si>
    <t>Строительные работы - 37USZ Кабельные тоннели системы нормальной эксплуатации</t>
  </si>
  <si>
    <t>38USZ</t>
  </si>
  <si>
    <t>Строительные работы - 38USZ Кабельные тоннели системы нормальной эксплуатации</t>
  </si>
  <si>
    <t>39USZ</t>
  </si>
  <si>
    <t>Строительные работы - 39USZ Кабельные тоннели системы нормальной эксплуатации</t>
  </si>
  <si>
    <t>05UXZ</t>
  </si>
  <si>
    <t>Строительные работы - 05UXZ Кабельный канал системы нормальной эксплуатации</t>
  </si>
  <si>
    <t>06UXZ</t>
  </si>
  <si>
    <t>Строительные работы - 06UXZ Кабельный канал системы нормальной эксплуатации</t>
  </si>
  <si>
    <t>07UXZ</t>
  </si>
  <si>
    <t>Строительные работы - 07UXZ Кабельный канал системы нормальной эксплуатации</t>
  </si>
  <si>
    <t>00UZT</t>
  </si>
  <si>
    <t>Подъездные автодороги</t>
  </si>
  <si>
    <t>30UKY</t>
  </si>
  <si>
    <t>Строительные работы - 30UKY Пешеходная галерея</t>
  </si>
  <si>
    <t>20UKY</t>
  </si>
  <si>
    <t>Строительные работы - 20UKY Галерея зоны свободного доступа</t>
  </si>
  <si>
    <t>20UKC</t>
  </si>
  <si>
    <t>Антикоррозионная защита строительных конструкций зоны контролируемого доступа 20UKC</t>
  </si>
  <si>
    <t>30UKC</t>
  </si>
  <si>
    <t>Антикоррозионная защита строительных конструкций зоны контролируемого доступа 30UKC</t>
  </si>
  <si>
    <t>20UKH</t>
  </si>
  <si>
    <t>Антикоррозионная защита строительных конструкций зоны контролируемого доступа 20UKH</t>
  </si>
  <si>
    <t>30UKH</t>
  </si>
  <si>
    <t>Антикоррозионная защита строительных конструкций зоны контролируемого доступа 30UKH</t>
  </si>
  <si>
    <t>20UJA</t>
  </si>
  <si>
    <t>Антикоррозионная защита  трубопроводов и воздуховодов 20UJA</t>
  </si>
  <si>
    <t>30UJA</t>
  </si>
  <si>
    <t>Антикоррозионная защита  трубопроводов и воздуховодов 30UJA</t>
  </si>
  <si>
    <t>20UJG</t>
  </si>
  <si>
    <t>Антикоррозионная защита  трубопроводов и воздуховодов 20UJG</t>
  </si>
  <si>
    <t>30UJG</t>
  </si>
  <si>
    <t>Антикоррозионная защита  трубопроводов и воздуховодов 30UJG</t>
  </si>
  <si>
    <t>Антикоррозионная защита  трубопроводов и воздуховодов 20UKC</t>
  </si>
  <si>
    <t>Антикоррозионная защита  трубопроводов и воздуховодов 30UKC</t>
  </si>
  <si>
    <t>20UBA</t>
  </si>
  <si>
    <t>Антикоррозионная защита  трубопроводов и воздуховодов 20UBA</t>
  </si>
  <si>
    <t>30UBA</t>
  </si>
  <si>
    <t>Антикоррозионная защита  трубопроводов и воздуховодов 30UBA</t>
  </si>
  <si>
    <t>21UBN</t>
  </si>
  <si>
    <t>Антикоррозионная защита  трубопроводов и воздуховодов 21UBN</t>
  </si>
  <si>
    <t>22UBN</t>
  </si>
  <si>
    <t>Антикоррозионная защита  трубопроводов и воздуховодов 22UBN</t>
  </si>
  <si>
    <t>23UBN</t>
  </si>
  <si>
    <t>Антикоррозионная защита  трубопроводов и воздуховодов 23UBN</t>
  </si>
  <si>
    <t>24UBN</t>
  </si>
  <si>
    <t>Антикоррозионная защита  трубопроводов и воздуховодов 24UBN</t>
  </si>
  <si>
    <t>31UBN</t>
  </si>
  <si>
    <t>Антикоррозионная защита  трубопроводов и воздуховодов 31UBN</t>
  </si>
  <si>
    <t>32UBN</t>
  </si>
  <si>
    <t>Антикоррозионная защита  трубопроводов и воздуховодов 32UBN</t>
  </si>
  <si>
    <t>33UBN</t>
  </si>
  <si>
    <t>Антикоррозионная защита  трубопроводов и воздуховодов 33UBN</t>
  </si>
  <si>
    <t>34UBN</t>
  </si>
  <si>
    <t>Антикоррозионная защита  трубопроводов и воздуховодов 34UBN</t>
  </si>
  <si>
    <t>21UEJ</t>
  </si>
  <si>
    <t>Антикоррозионная защита  трубопроводов и воздуховодов 21UEJ</t>
  </si>
  <si>
    <t>22UEJ</t>
  </si>
  <si>
    <t>Антикоррозионная защита  трубопроводов и воздуховодов 22UEJ</t>
  </si>
  <si>
    <t>23UEJ</t>
  </si>
  <si>
    <t>Антикоррозионная защита  трубопроводов и воздуховодов 23UEJ</t>
  </si>
  <si>
    <t>24UEJ</t>
  </si>
  <si>
    <t>Антикоррозионная защита  трубопроводов и воздуховодов 24UEJ</t>
  </si>
  <si>
    <t>31UEJ</t>
  </si>
  <si>
    <t>Антикоррозионная защита  трубопроводов и воздуховодов 31UEJ</t>
  </si>
  <si>
    <t>32UEJ</t>
  </si>
  <si>
    <t>Антикоррозионная защита  трубопроводов и воздуховодов 32UEJ</t>
  </si>
  <si>
    <t>33UEJ</t>
  </si>
  <si>
    <t>Антикоррозионная защита  трубопроводов и воздуховодов 33UEJ</t>
  </si>
  <si>
    <t>34UEJ</t>
  </si>
  <si>
    <t>Антикоррозионная защита  трубопроводов и воздуховодов 34UEJ</t>
  </si>
  <si>
    <t>Антикоррозионная защита  трубопроводов и воздуховодов 25UBN</t>
  </si>
  <si>
    <t>Антикоррозионная защита  трубопроводов и воздуховодов 35UBN</t>
  </si>
  <si>
    <t>Антикоррозионная защита  трубопроводов и воздуховодов 25UEJ</t>
  </si>
  <si>
    <t>Антикоррозионная защита  трубопроводов и воздуховодов 35UEJ</t>
  </si>
  <si>
    <t>Антикоррозионная защита  трубопроводов и воздуховодов 21UKZ</t>
  </si>
  <si>
    <t>Антикоррозионная защита  трубопроводов и воздуховодов 22UKZ</t>
  </si>
  <si>
    <t>Антикоррозионная защита  трубопроводов и воздуховодов 23UKZ</t>
  </si>
  <si>
    <t>Антикоррозионная защита  трубопроводов и воздуховодов 24UKZ</t>
  </si>
  <si>
    <t>Антикоррозионная защита  трубопроводов и воздуховодов 31UKZ</t>
  </si>
  <si>
    <t>Антикоррозионная защита  трубопроводов и воздуховодов 32UKZ</t>
  </si>
  <si>
    <t>Антикоррозионная защита  трубопроводов и воздуховодов 33UKZ</t>
  </si>
  <si>
    <t>Антикоррозионная защита  трубопроводов и воздуховодов 34UKZ</t>
  </si>
  <si>
    <t>Тепловая изоляция 20UJA</t>
  </si>
  <si>
    <t>Тепловая изоляция 30UJA</t>
  </si>
  <si>
    <t>Тепловая изоляция 20UKC</t>
  </si>
  <si>
    <t>Тепловая изоляция 30UKC</t>
  </si>
  <si>
    <t>Тепловая изоляция 20UKH</t>
  </si>
  <si>
    <t>Тепловая изоляция 30UKH</t>
  </si>
  <si>
    <t>Тепловая изоляция 20UBA</t>
  </si>
  <si>
    <t>Тепловая изоляция 30UBA</t>
  </si>
  <si>
    <t>Тепловая изоляция 21UBN</t>
  </si>
  <si>
    <t>Тепловая изоляция 22UBN</t>
  </si>
  <si>
    <t>Тепловая изоляция 23UBN</t>
  </si>
  <si>
    <t>Тепловая изоляция 24UBN</t>
  </si>
  <si>
    <t>Тепловая изоляция 31UBN</t>
  </si>
  <si>
    <t>Тепловая изоляция 32UBN</t>
  </si>
  <si>
    <t>Тепловая изоляция 33UBN</t>
  </si>
  <si>
    <t>Тепловая изоляция 34UBN</t>
  </si>
  <si>
    <t>Тепловая изоляция 25UBN</t>
  </si>
  <si>
    <t>Тепловая изоляция 35UBN</t>
  </si>
  <si>
    <t>Тепловая изоляция 21UEJ</t>
  </si>
  <si>
    <t>Тепловая изоляция 22UEJ</t>
  </si>
  <si>
    <t>Тепловая изоляция 23UEJ</t>
  </si>
  <si>
    <t>Тепловая изоляция 24UEJ</t>
  </si>
  <si>
    <t>Тепловая изоляция 31UEJ</t>
  </si>
  <si>
    <t>Тепловая изоляция 32UEJ</t>
  </si>
  <si>
    <t>Тепловая изоляция 33UEJ</t>
  </si>
  <si>
    <t>Тепловая изоляция 34UEJ</t>
  </si>
  <si>
    <t>Тепловая изоляция 25UEJ</t>
  </si>
  <si>
    <t>Тепловая изоляция35UEJ</t>
  </si>
  <si>
    <t>Тепловая изоляция 21UKZ</t>
  </si>
  <si>
    <t>Тепловая изоляция 22UKZ</t>
  </si>
  <si>
    <t>Тепловая изоляция 23UKZ</t>
  </si>
  <si>
    <t>Тепловая изоляция 24UKZ</t>
  </si>
  <si>
    <t>Тепловая изоляция 31UKZ</t>
  </si>
  <si>
    <t>Тепловая изоляция 32UKZ</t>
  </si>
  <si>
    <t>Тепловая изоляция 33UKZ</t>
  </si>
  <si>
    <t>Тепловая изоляция 34UKZ</t>
  </si>
  <si>
    <t>Антикоррозионная защита строительных конструкций зоны свободного доступа 20UKC</t>
  </si>
  <si>
    <t>Антикоррозионная защита строительных конструкций зоны свободного доступа 30UKC</t>
  </si>
  <si>
    <t>Антикоррозионная защита строительных конструкций зоны свободного доступа 20UBA</t>
  </si>
  <si>
    <t>Антикоррозионная защита строительных конструкций зоны свободного доступа 30UBA</t>
  </si>
  <si>
    <t>20UMA</t>
  </si>
  <si>
    <t>Антикоррозионная защита и тепловая изоляция в зданиях 20UMA</t>
  </si>
  <si>
    <t>30UMA</t>
  </si>
  <si>
    <t>Антикоррозионная защита и тепловая изоляция в зданиях 30UMA</t>
  </si>
  <si>
    <t>20UMV</t>
  </si>
  <si>
    <t>Антикоррозионная защита и тепловая изоляция в зданиях 20UMV</t>
  </si>
  <si>
    <t xml:space="preserve"> 30UMV</t>
  </si>
  <si>
    <t>Антикоррозионная защита и тепловая изоляция в зданиях 30UMV</t>
  </si>
  <si>
    <t>20UMX</t>
  </si>
  <si>
    <t>Антикоррозионная защита и тепловая изоляция в зданиях 20UMX</t>
  </si>
  <si>
    <t>30UMX</t>
  </si>
  <si>
    <t>Антикоррозионная защита и тепловая изоляция в зданиях 30UMX</t>
  </si>
  <si>
    <t>Антикоррозионная защита и тепловая изоляция в зданиях 20UGB</t>
  </si>
  <si>
    <t>Антикоррозионная защита и тепловая изоляция в зданиях 30UGB</t>
  </si>
  <si>
    <t>20ULD</t>
  </si>
  <si>
    <t>Антикоррозионная защита и тепловая изоляция в зданиях 20ULD</t>
  </si>
  <si>
    <t>30ULD</t>
  </si>
  <si>
    <t>Антикоррозионная защита и тепловая изоляция в зданиях 30ULD</t>
  </si>
  <si>
    <t>00UAB</t>
  </si>
  <si>
    <t>00UST</t>
  </si>
  <si>
    <t>00UYD</t>
  </si>
  <si>
    <t>20UAZ</t>
  </si>
  <si>
    <t>30UAZ</t>
  </si>
  <si>
    <t>01UAX</t>
  </si>
  <si>
    <t>00UTF</t>
  </si>
  <si>
    <t>01USK</t>
  </si>
  <si>
    <t>02USK</t>
  </si>
  <si>
    <t>00USK</t>
  </si>
  <si>
    <t>00UPK</t>
  </si>
  <si>
    <t>Выполнение работ по Благоустройству (дороги, вертикальная планировка и пр)</t>
  </si>
  <si>
    <t>Благоустройство (дороги, вертикальная планировка и пр)</t>
  </si>
  <si>
    <t>У_Т</t>
  </si>
  <si>
    <t>Технологические работы - 31,32,33UUQ Вентцентр тоннеля для трубопроводов ответственных потребителей</t>
  </si>
  <si>
    <t>Технологические работы - 31UQZ-34UQZ Тоннель для трубопроводов ответственных потребителей</t>
  </si>
  <si>
    <t>Технологические работы - 21UQZ-24UQZ Тоннель для трубопроводов ответственных потребителей</t>
  </si>
  <si>
    <t>Технологические работы - 21,22,23UUQ Вентцентр тоннеля для трубопроводов ответственных потребителей</t>
  </si>
  <si>
    <t>00UQU</t>
  </si>
  <si>
    <t>Строительные работы - 00UQU Водосбросное сооружение</t>
  </si>
  <si>
    <t>Тепломонтажные работы - 20UMA Здание турбины</t>
  </si>
  <si>
    <t>Технологические работы - 20UMX Здание блочной обессоливающей установки</t>
  </si>
  <si>
    <t>Технологические работы - 20UGB Здание для баков запаса обессоленной воды и бака загрязненного конденсата</t>
  </si>
  <si>
    <t>Технологические работы - 20UMV Здание маслохозяйства турбины и генератора</t>
  </si>
  <si>
    <t>Технологические работы - 20UBF Сооружение блочных трансформаторов</t>
  </si>
  <si>
    <t>Технологические работы - 30UBF Сооружение блочных трансформаторов</t>
  </si>
  <si>
    <t>Технологические работы - 20UBH Емкость аварийного слива масла и воды трансформаторов</t>
  </si>
  <si>
    <t>Технологические работы - 30UBH Емкость аварийного слива масла и воды трансформаторов</t>
  </si>
  <si>
    <t>Технологические работы - 00UGD Здание обессоливающей установки</t>
  </si>
  <si>
    <t>Технологические работы - 01UGD Сооружение для бака запаса обессоленной воды</t>
  </si>
  <si>
    <t>Технологические работы - 02UGD Сооружение для бака запаса обессоленной воды</t>
  </si>
  <si>
    <t>Технологические работы - 03UGD Сооружение для бака приема вод от химических промывок и консервации</t>
  </si>
  <si>
    <t>Технологические работы - 04UGD Сооружение для бака приема вод от химических промывок и консервации</t>
  </si>
  <si>
    <t>Технологические работы - 05USZ Кабельные тоннели системы нормальной эксплуатации</t>
  </si>
  <si>
    <t>Технологические работы - 21-23UUP Вентцентр тоннеля для трубопроводов ответственных потребителей</t>
  </si>
  <si>
    <t>Технологические работы - 00UEJ Склад дизельного топлива</t>
  </si>
  <si>
    <t>Технологические работы - 02UEK Склад масел</t>
  </si>
  <si>
    <t>Технологические работы - 01UEK Склад масел</t>
  </si>
  <si>
    <t>Технологические работы - 00UEL Насосная станция дизельного топлива и масел</t>
  </si>
  <si>
    <t>Технологические работы - 08USZ Кабельные тоннели системы нормальной эксплуатации</t>
  </si>
  <si>
    <t>Технологические работы - 01-05UEH Приемное сооружение для дизельного топлива и масел</t>
  </si>
  <si>
    <t>Технологические работы - 00UYB Санитарно-бытовой корпус зоны контролируемого дocтyпа</t>
  </si>
  <si>
    <t>Технологические работы - 00USV Инженерно-бытовой корпус</t>
  </si>
  <si>
    <t>Технологические работы - 01,02UUB Вентцентр кабельного тоннеля системы нормальной эксплуатации</t>
  </si>
  <si>
    <t>Технологические работы - 03UBZ Кабельные тоннели системы нормальной эксплуатации</t>
  </si>
  <si>
    <t>Технологические работы - 01USZ Кабельные тоннели системы нормальной эксплуатации</t>
  </si>
  <si>
    <t>Технологические работы - 03USZ Кабельные тоннели системы нормальной эксплуатации</t>
  </si>
  <si>
    <t>Технологические работы - 01-02UBZ Кабельные тоннели системы нормальной эксплуатации</t>
  </si>
  <si>
    <t>Технологические работы - 00UKS Здание переработки и хранения радиоактивных отходов</t>
  </si>
  <si>
    <t>Технологические работы - 00UKU Центральные мастерские зоны контролируемого доступа</t>
  </si>
  <si>
    <t>Технологические работы - 00UJY Галерея зоны контролируемого доступа</t>
  </si>
  <si>
    <t>Технологические работы - 06UEH Приемное сооружение для дизельного топлива</t>
  </si>
  <si>
    <t>Технологические работы - 07UEH Сооружение бака аварийного слива дизельного топлива из здания 00UKS</t>
  </si>
  <si>
    <t>Технологические работы - 07USZ Кабельные тоннели системы нормальной эксплуатации</t>
  </si>
  <si>
    <t>ꟷ</t>
  </si>
  <si>
    <t>Технологические работы - 00UFA Хранилище отработавшего ядерного топлива</t>
  </si>
  <si>
    <t>Технологические работы - 00UKT Здание хранилища радиоактивных источников</t>
  </si>
  <si>
    <t>Технологические работы - 00UKX Гараж спецавтотранспорта</t>
  </si>
  <si>
    <t>Технологические работы - 05UBG Здание общестанционного распредустройства 6.6 kV</t>
  </si>
  <si>
    <t>Технологические работы - 01UYX Защищенный пункт управления противоаварийными действиями на АС</t>
  </si>
  <si>
    <t>20UKD</t>
  </si>
  <si>
    <t>Технологические работы - 20UKD Площадка для размещения альтернативных средств для управления запроектной аварией</t>
  </si>
  <si>
    <t>Технологические работы - 30UCB Защищенный пункт управления</t>
  </si>
  <si>
    <t>Технологические работы - 20UCB Защищенный пункт управления</t>
  </si>
  <si>
    <t>Технологические работы - 21UBN Здание РДЭС системы аварийного электроснабжения и управляющих систем безопасности</t>
  </si>
  <si>
    <t>Технологические работы - 22UBN Здание РДЭС системы аварийного электроснабжения и управляющих систем безопасности</t>
  </si>
  <si>
    <t>Технологические работы - 23UBN Здание РДЭС системы аварийного электроснабжения и управляющих систем безопасности</t>
  </si>
  <si>
    <t>Технологические работы - 24UBN Здание РДЭС системы аварийного электроснабжения и управляющих систем безопасности</t>
  </si>
  <si>
    <t>Технологические работы - 21-24UEJ Промежуточный склад дизельного топлива</t>
  </si>
  <si>
    <t>Технологические работы - 25UBN Здание РДЭС системы нормальной эксплуатации</t>
  </si>
  <si>
    <t>Технологические работы - 25UEJ Промежуточный склад дизельного топлива</t>
  </si>
  <si>
    <t>Технологические работы - 21-24UKZ Кабельный тоннель системы безопасности</t>
  </si>
  <si>
    <t>Технологические работы - 31UBN Здание РДЭС системы аварийного электроснабжения и управляющих систем безопасности</t>
  </si>
  <si>
    <t>Технологические работы - 32UBN Здание РДЭС системы аварийного электроснабжения и управляющих систем безопасности</t>
  </si>
  <si>
    <t>Технологические работы - 33UBN Здание РДЭС системы аварийного электроснабжения и управляющих систем безопасности</t>
  </si>
  <si>
    <t>Технологические работы - 34UBN Здание РДЭС системы аварийного электроснабжения и управляющих систем безопасности</t>
  </si>
  <si>
    <t>Технологические работы - 35UBN Здание РДЭС системы нормальной эксплуатации</t>
  </si>
  <si>
    <t>Технологические работы - 31-35UEJ Промежуточный склад дизельного топлива</t>
  </si>
  <si>
    <t>Технологические работы - 30UBA Здание электроснабжения нормальной эксплуатации</t>
  </si>
  <si>
    <t>Технологические работы - 31-38UUK Вентцентр кабельного тоннеля системы безопасности</t>
  </si>
  <si>
    <t>Технологические работы - 31-34UKZ Кабельный тоннель системы безопасности</t>
  </si>
  <si>
    <t>Технологические работы - 30UGB Здание для баков запаса обессоленной воды и бака загрязненного конденсата</t>
  </si>
  <si>
    <t>Технологические работы - 30UMX Здание блочной обессоливающей установки</t>
  </si>
  <si>
    <t>Технологические работы - 30UMA Здание турбины</t>
  </si>
  <si>
    <t>30UMV</t>
  </si>
  <si>
    <t>Технологические работы - 30UMV Здание маслохозяйства турбины и генератора</t>
  </si>
  <si>
    <t>Технологические работы - 31,32USF Сооружение ресивера азота для нужд здания 30UJA</t>
  </si>
  <si>
    <t>31USZ</t>
  </si>
  <si>
    <t>Технологические работы - 31-39USZ Кабельные тоннели системы нормальной эксплуатации</t>
  </si>
  <si>
    <t>32USZ</t>
  </si>
  <si>
    <t>30UKD</t>
  </si>
  <si>
    <t>Технологические работы - 30UKD Площадка для размещения альтернативных средств для управления запроектной аварией</t>
  </si>
  <si>
    <t>31UUB</t>
  </si>
  <si>
    <t>Технологические работы - 31-34UUB Вентцентр кабельного тоннеля системы нормальной эксплуатации</t>
  </si>
  <si>
    <t>32UUB</t>
  </si>
  <si>
    <t>33UUB</t>
  </si>
  <si>
    <t>34UUB</t>
  </si>
  <si>
    <t>Технологические работы - 01UBG Здание резервного электроснабжения</t>
  </si>
  <si>
    <t>Технологические работы - 02UBG Здание резервного электроснабжения</t>
  </si>
  <si>
    <t>Технологические работы - 03UBG Здание общестанционного электроснабжения</t>
  </si>
  <si>
    <t>Технологические работы - 06UBG Модульная комплектная трансформаторная подстанция</t>
  </si>
  <si>
    <t>Технологические работы - 07UBG Модульная комплектная трансформаторная подстанция</t>
  </si>
  <si>
    <t>Технологические работы - 00USY Эстакада технологических трубопроводов</t>
  </si>
  <si>
    <t>Технологические работы - 31-37UQF Камеры компенсаторов</t>
  </si>
  <si>
    <t>Технологические работы - 30UQE Напорный сливной коллектор</t>
  </si>
  <si>
    <t>Технологические работы - 30UQX Сифонный колодец</t>
  </si>
  <si>
    <t>Технологические работы - 30UQN Отводящий канал</t>
  </si>
  <si>
    <t>Технологические работы - 31-38UPZ Кабельные тоннели системы нормальной эксплуатации</t>
  </si>
  <si>
    <t>Технологические работы - 31-33UUP Вентцентр тоннеля для трубопроводов ответственных потребителей</t>
  </si>
  <si>
    <t>31UQC</t>
  </si>
  <si>
    <t>Технологические работы - 31-32UQС Насосная станция ответственных потребителей</t>
  </si>
  <si>
    <t>32UQC</t>
  </si>
  <si>
    <t>Технологические работы - 21-27UQF Камеры компенсаторов</t>
  </si>
  <si>
    <t>Технологические работы - 20UQE Напорный сливной коллектор</t>
  </si>
  <si>
    <t>Технологические работы - 20UQX Сифонный колодец</t>
  </si>
  <si>
    <t>Технологические работы - 01-04UPZ Кабельные тоннели системы нормальной эксплуатации</t>
  </si>
  <si>
    <t>21UQC</t>
  </si>
  <si>
    <t>Технологические работы - 21-22UQС Насосная станция ответственных потребителей</t>
  </si>
  <si>
    <t>22UQC</t>
  </si>
  <si>
    <t>20UQA</t>
  </si>
  <si>
    <t>Технологические работы - 20UQA Основная насосная станция</t>
  </si>
  <si>
    <t>Технологические работы - 00UQU Водосбросное сооружение</t>
  </si>
  <si>
    <t>Технологические работы - 00UPX Рыбозащитное сооружение</t>
  </si>
  <si>
    <t xml:space="preserve">00UGW  </t>
  </si>
  <si>
    <t>Технологические работы - 00UGW Очистные сооружения бытовых сточных вод зоны контролируемого доступа в составе 01UGW-03UGW</t>
  </si>
  <si>
    <t>Технологические работы - 00UGH Очистные сооружения дождевых вод в составе 01UGH-08UGH</t>
  </si>
  <si>
    <t>Технологические работы  - 00UGM Очистные сооружения нефтесодержащих вод в составе 01UGM-08UGM</t>
  </si>
  <si>
    <t xml:space="preserve">Технологические работы - 00UGV Очистные сооружения бытовых сточных вод зоны свободного доступа в составе 01UGV-03UGV </t>
  </si>
  <si>
    <t>Технологические работы - 20UQN Отводящий канал</t>
  </si>
  <si>
    <t>Технологические работы - 00UQW Распределительная камера охлаждающей воды</t>
  </si>
  <si>
    <t>Технологические работы - 00UNA Здание узла локализуюших задвижек</t>
  </si>
  <si>
    <t>Технологические работы - 00UNJ Сооружение бака для слива загрязненной сетевой воды</t>
  </si>
  <si>
    <t>Технологические работы - 00UQG Сопрягающее сооружение</t>
  </si>
  <si>
    <t>30UQA</t>
  </si>
  <si>
    <t>Технологические работы - 30UQA Основная насосная станция</t>
  </si>
  <si>
    <t>Технологические работы - 01-02UGF Резервуар противопожарной воды</t>
  </si>
  <si>
    <t>Технологические работы - 03UGF Насосная станция противопожарного и технического водоснабжения</t>
  </si>
  <si>
    <t>Технологические работы - 30ULD Сооружения для баков БОУ в составе 31ULD-34ULD</t>
  </si>
  <si>
    <t>Технологические работы - 20ULD Сооружения для баков БОУ в составе 21ULD-24ULD</t>
  </si>
  <si>
    <t>Технологические работы - 20UBA Здание электроснабжения нормальной эксплуатации</t>
  </si>
  <si>
    <t>21USZ</t>
  </si>
  <si>
    <t>Технологические работы - 21-29USZ Кабельные тоннели системы нормальной эксплуатации</t>
  </si>
  <si>
    <t>22USZ</t>
  </si>
  <si>
    <t>Технологические работы - 21-28UPZ Кабельные тоннели системы нормальной эксплуатации</t>
  </si>
  <si>
    <t>У_Э</t>
  </si>
  <si>
    <t>IWB</t>
  </si>
  <si>
    <t>Электротехнические работы - 00UZQ Защитная дамба</t>
  </si>
  <si>
    <t xml:space="preserve">Электротехнические работы - 20UJA Реакторное здание </t>
  </si>
  <si>
    <t xml:space="preserve">Электротехнические работы - 30UJA Реакторное здание </t>
  </si>
  <si>
    <t>Электротехнические работы - 30UJG Транспортный портал здания 30UJA</t>
  </si>
  <si>
    <t>Электротехнические работы - 20UJG Транспортный портал здания 20UJA</t>
  </si>
  <si>
    <t>Электротехнические работы - 20UQX Сифонный колодец</t>
  </si>
  <si>
    <t>Электротехнические работы - 30UQX Сифонный колодец</t>
  </si>
  <si>
    <t>Электротехнические работы - 21,22,23UUQ Вентцентр тоннеля для трубопроводов ответственных потребителей</t>
  </si>
  <si>
    <t>Электротехнические работы - 21UQZ-24UQZ Тоннель для трубопроводов ответственных потребителей</t>
  </si>
  <si>
    <t>Электротехнические работы - 31,32,33UUQ Вентцентр тоннеля для трубопроводов ответственных потребителей</t>
  </si>
  <si>
    <t>Электротехнические работы - 31-33UUP Вентцентр тоннеля для трубопроводов ответственных потребителей</t>
  </si>
  <si>
    <t>Электротехнические работы - 31UQZ-34UQZ Тоннель для трубопроводов ответственных потребителей</t>
  </si>
  <si>
    <t>Электротехнические работы - 01-04UPZ Кабельные тоннели системы нормальной эксплуатации</t>
  </si>
  <si>
    <t>Электротехнические работы - 21-23UUP Вентцентр тоннеля для трубопроводов ответственных потребителей</t>
  </si>
  <si>
    <t>Электротехнические работы - 27-28UPZ Кабельные тоннели системы нормальной эксплуатации</t>
  </si>
  <si>
    <t>Электромонтажные работы - 20UKC Вспомогательное реакторное здание с БПУ</t>
  </si>
  <si>
    <t>Электромонтажные работы - 30UKC Вспомогательное реакторное здание с БПУ</t>
  </si>
  <si>
    <t>Электротехнические работы - 20UKH Вентиляционная труба</t>
  </si>
  <si>
    <t>Электротехнические работы - 30UKH Вентиляционная труба</t>
  </si>
  <si>
    <t>Электротехнические работы - 21UBN системы аварийного электроснабжения и управляющих систем безопасности</t>
  </si>
  <si>
    <t>Электротехнические работы - 22UBN Здание РДЭС системы аварийного электроснабжения и управляющих систем безопасности</t>
  </si>
  <si>
    <t>Электротехнические работы - 23UBN Здание РДЭС системы аварийного электроснабжения и управляющих систем безопасности</t>
  </si>
  <si>
    <t>Электротехнические работы - 24UBN Здание РДЭС системы аварийного электроснабжения и управляющих систем безопасности</t>
  </si>
  <si>
    <t>Электротехнические работы - 33UBN Здание РДЭС системы аварийного электроснабжения и управляющих систем безопасности</t>
  </si>
  <si>
    <t>Электротехнические работы - 34UBN Здание РДЭС системы аварийного электроснабжения и управляющих систем безопасности</t>
  </si>
  <si>
    <t>Электротехнические работы - 25UBN Здание РДЭС системы нормальной эксплуатации</t>
  </si>
  <si>
    <t>Электротехнические работы - 32UBN Здание РДЭС системы аварийного электроснабжения и управляющих систем безопасности</t>
  </si>
  <si>
    <t>Электротехнические работы - 31UBN системы аварийного электроснабжения и управляющих систем безопасности</t>
  </si>
  <si>
    <t>Электротехнические работы - 35UBN Здание РДЭС системы нормальной эксплуатации</t>
  </si>
  <si>
    <t>20UGU</t>
  </si>
  <si>
    <t>Электротехнические работы - 20UGU Дренажная насосная станция</t>
  </si>
  <si>
    <t>31UBZ</t>
  </si>
  <si>
    <t>Электротехнические работы - 31-38UBZ Кабельные тоннели системы нормальной эксплуатации</t>
  </si>
  <si>
    <t>32UBZ</t>
  </si>
  <si>
    <t>33UBZ</t>
  </si>
  <si>
    <t>34UBZ</t>
  </si>
  <si>
    <t>30UGU</t>
  </si>
  <si>
    <t>Электротехнические работы - 30UGU Дренажная насосная станция</t>
  </si>
  <si>
    <t>21UUB</t>
  </si>
  <si>
    <t>Электротехнические работы - 21-24UUB Вентцентр кабельного тоннеля системы нормальной эксплуатации</t>
  </si>
  <si>
    <t>22UUB</t>
  </si>
  <si>
    <t>23UUB</t>
  </si>
  <si>
    <t>24UUB</t>
  </si>
  <si>
    <t>Электротехнические работы - 21-28UUK Вентцентр кабельного тоннеля системы безопасности</t>
  </si>
  <si>
    <t>Электротехнические работы - 31-38UUK Вентцентр кабельного тоннеля системы безопасности</t>
  </si>
  <si>
    <t>Электротехнические работы - 20UKY Галерея зоны свободного доступа</t>
  </si>
  <si>
    <t>21UBZ</t>
  </si>
  <si>
    <t>Электротехнические работы - 21-28UBZ Кабельные тоннели системы нормальной эксплуатации</t>
  </si>
  <si>
    <t>22UBZ</t>
  </si>
  <si>
    <t>23UBZ</t>
  </si>
  <si>
    <t>24UBZ</t>
  </si>
  <si>
    <t>Электротехнические работы - 30UKY Пешеходная галерея</t>
  </si>
  <si>
    <t>Электротехнические работы - 31-34UUB Вентцентр кабельного тоннеля системы нормальной эксплуатации</t>
  </si>
  <si>
    <t>Электромонтажные работы - 01-02UGF Резервуар противопожарной воды</t>
  </si>
  <si>
    <t>Электромонтажные работы - 02USZ Кабельные каналы системы нормальной эксплуатации</t>
  </si>
  <si>
    <t>Электромонтажные работы - 06USZ Кабельные каналы системы нормальной эксплуатации</t>
  </si>
  <si>
    <t>Электромонтажные работы - 03UGF Насосная станция противопожарного и технического водоснабжения</t>
  </si>
  <si>
    <t>Электротехнические работы - 01UEK Склад масел</t>
  </si>
  <si>
    <t>Электротехнические работы - 00UEL Насосная станция дизельного топлива и масел</t>
  </si>
  <si>
    <t>Электротехнические работы - 00UEJ Склад дизельного топлива</t>
  </si>
  <si>
    <t>Электротехнические работы - 08USZ Кабельные тоннели системы нормальной эксплуатации</t>
  </si>
  <si>
    <t>Электротехнические работы - 02UEK Склад масел</t>
  </si>
  <si>
    <t>Электротехнические работы - 01-05UEH Приемное сооружение для дизельного топлива и масел</t>
  </si>
  <si>
    <t>Электротехнические работы - 01UTZ Кабельный канал системы нормальной эксплуатации</t>
  </si>
  <si>
    <t>Электротехнические работы - 05UTZ Кабельный канал системы нормальной эксплуатации</t>
  </si>
  <si>
    <t>Электротехнические работы - 08UTZ Кабельный канал системы нормальной эксплуатации</t>
  </si>
  <si>
    <t>Электромонтажные работы - 20UBA Здание электроснабжения нормальной эксплуатации</t>
  </si>
  <si>
    <t>Электромонтажные работы - 30UBA Здание электроснабжения нормальной эксплуатации</t>
  </si>
  <si>
    <t>Электротехнические работы - 04UTZ Кабельный канал системы нормальной эксплуатации</t>
  </si>
  <si>
    <t>Электротехнические работы - 02UTZ Кабельный канал системы нормальной эксплуатации</t>
  </si>
  <si>
    <t>Электротехнические работы - 07USZ Кабельные тоннели системы нормальной эксплуатации</t>
  </si>
  <si>
    <t>Электротехнические работы - 03USZ Кабельные тоннели системы нормальной эксплуатации</t>
  </si>
  <si>
    <t>Электротехнические работы - 01USZ Кабельные тоннели системы нормальной эксплуатации</t>
  </si>
  <si>
    <t>Электротехнические работы - 05USZ Кабельные тоннели системы нормальной эксплуатации</t>
  </si>
  <si>
    <t>Электротехнические работы - 01-02UBZ Кабельные тоннели системы нормальной эксплуатации</t>
  </si>
  <si>
    <t>Электротехнические работы - 01,02UUB Вентцентр кабельного тоннеля системы нормальной эксплуатации</t>
  </si>
  <si>
    <t>Электротехнические работы - 00USV Инженерно-бытовой корпус</t>
  </si>
  <si>
    <t>Электротехнические работы -01UKH Вентиляционная труба</t>
  </si>
  <si>
    <t>Электротехнические работы -02UKH Вентиляционная труба</t>
  </si>
  <si>
    <t>Электротехнические работы -03UKH Вентиляционная труба</t>
  </si>
  <si>
    <t>Электромонтажные работы - 00UKS Здание переработки и хранения радиоактивных отходов</t>
  </si>
  <si>
    <t>Электромонтажные работы - 00UKU Центральные мастерские зоны контролируемого доступа</t>
  </si>
  <si>
    <t>Электромонтажные работы - 00USY Эстакада технологических трубопроводов</t>
  </si>
  <si>
    <t>Электротехнические работы - 20UMV Здание маслохозяйства турбины и генератора</t>
  </si>
  <si>
    <t>Электротехнические работы - 30UMV Здание маслохозяйства турбины и генератора</t>
  </si>
  <si>
    <t>Электротехнические работы - 21-29USZ Кабельные тоннели системы нормальной эксплуатации</t>
  </si>
  <si>
    <t>Электротехнические работы - 21-26UPZ Кабельные тоннели системы нормальной эксплуатации</t>
  </si>
  <si>
    <t>Электротехнические работы - 31-39USZ Кабельные тоннели системы нормальной эксплуатации</t>
  </si>
  <si>
    <t xml:space="preserve">21UEJ </t>
  </si>
  <si>
    <t>Электротехнические работы - 21-25UEJ Промежуточный склад дизельного топлива</t>
  </si>
  <si>
    <t xml:space="preserve">22UEJ </t>
  </si>
  <si>
    <t xml:space="preserve">23UEJ </t>
  </si>
  <si>
    <t xml:space="preserve">24UEJ </t>
  </si>
  <si>
    <t xml:space="preserve">25UEJ </t>
  </si>
  <si>
    <t>Электротехнические работы - 31-35UEJ Промежуточный склад дизельного топлива</t>
  </si>
  <si>
    <t>Электротехнические работы - 20UBF Сооружение блочных трансформаторов</t>
  </si>
  <si>
    <t>Электротехнические работы - 31-38UPZ Кабельные тоннели системы нормальной эксплуатации</t>
  </si>
  <si>
    <t>Электротехнические работы - 30UBF Сооружение блочных трансформаторов</t>
  </si>
  <si>
    <t>Электротехнические работы - 20UBH Емкость аварийного слива масла и воды трансформаторов</t>
  </si>
  <si>
    <t xml:space="preserve"> </t>
  </si>
  <si>
    <t>Электротехнические работы - 30UBH Емкость аварийного слива масла и воды трансформаторов</t>
  </si>
  <si>
    <t>Электротехнические работы - 20UQA Основная насосная станция</t>
  </si>
  <si>
    <t>Электротехнические работы - 21-22UQС Насосная станция ответственных потребителей</t>
  </si>
  <si>
    <t>Электротехнические работы - 30UQA Основная насосная станция</t>
  </si>
  <si>
    <t>Электротехнические работы - 31-32UQС Насосная станция ответственных потребителей</t>
  </si>
  <si>
    <t>Электротехнические работы - 00UYB Санитарно-бытовой корпус зоны контролируемого дocтyпа</t>
  </si>
  <si>
    <t>Электротехнические работы - 20UMX Здание блочной обессоливающей установки</t>
  </si>
  <si>
    <t>Электротехнические работы - 30UMX Здание блочной обессоливающей установки</t>
  </si>
  <si>
    <t>Электромонтажные работы - 20UMA Здание турбины</t>
  </si>
  <si>
    <t>Электромонтажные работы - 30UMA Здание турбины</t>
  </si>
  <si>
    <t>Электротехнические работы - 21-27UQF Камеры компенсаторов</t>
  </si>
  <si>
    <t>Электротехнические работы -  31-37 UQF Камеры компенсаторов</t>
  </si>
  <si>
    <t>00UZC</t>
  </si>
  <si>
    <t>Электротехнические работы - 00UZC Территория промплощадки</t>
  </si>
  <si>
    <t>Электротехнические работы - 20UCB Защищенный пункт управления</t>
  </si>
  <si>
    <t>Электротехнические работы - 01UYX Защищенный пункт управления противоаварийными действиями на АС</t>
  </si>
  <si>
    <t>Электротехнические работы - 30UCB Защищенный пункт управления</t>
  </si>
  <si>
    <t>Электротехнические работы - 21-24UKZ Кабельный тоннель системы безопасности</t>
  </si>
  <si>
    <t>Электротехнические работы - 31-34UKZ Кабельный тоннель системы безопасности</t>
  </si>
  <si>
    <t>Электротехнические работы - 03UTZ Кабельный канал системы нормальной эксплуатации</t>
  </si>
  <si>
    <t>Электромонтажные работы - 03UBG Здание обще станционного электроснабжения</t>
  </si>
  <si>
    <t>Электромонтажные работы - 01UBG Здание резервного электроснабжения</t>
  </si>
  <si>
    <t>Электромонтажные работы - 02UBG Здание резервного электроснабжения</t>
  </si>
  <si>
    <t>Электромонтажные работы-01-07UXZ Кабельный канал системы нормальной эксплуатации</t>
  </si>
  <si>
    <t>Электромонтажные работы - 05UBG Здание обще станционного распредустройства 6.6 kV</t>
  </si>
  <si>
    <t>Электромонтажные работы - 07UBG Модульная комплектная трансформаторная подстанция</t>
  </si>
  <si>
    <t>Электромонтажные работы - 07UBZ Кабельные тоннели системы нормальной эксплуатации</t>
  </si>
  <si>
    <t>Электромонтажные работы - 03UBZ Кабельные тоннели системы нормальной эксплуатации</t>
  </si>
  <si>
    <t>Электромонтажные работы - 04UBZ Кабельные тоннели системы нормальной эксплуатации</t>
  </si>
  <si>
    <t>Электромонтажные работы - 05UBZ Кабельные тоннели системы нормальной эксплуатации</t>
  </si>
  <si>
    <t>Электромонтажные работы - 06UBZ Кабельные тоннели системы нормальной эксплуатации</t>
  </si>
  <si>
    <t>Электромонтажные работы - 08UBZ Кабельные тоннели системы нормальной эксплуатации</t>
  </si>
  <si>
    <t>Электромонтажные работы - 09UBZ Кабельные тоннели системы нормальной эксплуатации</t>
  </si>
  <si>
    <t>Электротехнические работы - 00UGD Здание обессоливающей установки</t>
  </si>
  <si>
    <t>Электротехнические работы - 01UGD Сооружение для бака запаса обессоленной воды</t>
  </si>
  <si>
    <t>Электротехнические работы - 02UGD Сооружение для бака запаса обессоленной воды</t>
  </si>
  <si>
    <t>Электротехнические работы - 03UGD Сооружение для бака приема вод от химических промывок и консервации</t>
  </si>
  <si>
    <t>Электротехнические работы - 04UGD Сооружение для бака приема вод от химических промывок и консервации</t>
  </si>
  <si>
    <t>Электромонтажные работы - 00UPX Рыбозащитное сооружение</t>
  </si>
  <si>
    <t>Электромонтажные работы - 00UKT Здание хранилища радиоактивных источников</t>
  </si>
  <si>
    <t>Электротехнические работы - 00UKX Гараж спецавтотранспорта</t>
  </si>
  <si>
    <t>Электротехнические работы - 07UTZ Кабельный канал системы нормальной эксплуатации</t>
  </si>
  <si>
    <t>Электротехнические работы - 06UTZ Кабельный канал системы нормальной эксплуатации</t>
  </si>
  <si>
    <t>Электротехнические работы - 00UNA Здание узла локализуюших задвижек</t>
  </si>
  <si>
    <t>Электротехнические работы - 20UGB Здание для баков запаса обессоленной воды и бака загрязненного конденсата</t>
  </si>
  <si>
    <t>Электротехнические работы - 21ULD Сооружение для баков сбора регенерационных вод БОУ</t>
  </si>
  <si>
    <t>Электротехнические работы - 22ULD Сооружение для контрольного бака</t>
  </si>
  <si>
    <t>Электротехнические работы - 23ULD Сооружение для бака собственных нужд</t>
  </si>
  <si>
    <t>Электротехнические работы - 24ULD Сооружение для бака сбросных вод</t>
  </si>
  <si>
    <t>Электротехнические работы - 20ULD Сооружения для баков БОУ в составе 21ULD-24ULD</t>
  </si>
  <si>
    <t>Электротехнические работы - 00UNJ Сооружение бака для слива загрязненной сетевой воды</t>
  </si>
  <si>
    <t>Электротехнические работы - 30UGB Здание для баков запаса обессоленной воды и бака загрязненного конденсата</t>
  </si>
  <si>
    <t>Электротехнические работы - 30ULD Сооружения для баков БОУ в составе 31ULD-34ULD</t>
  </si>
  <si>
    <t>Электротехнические работы - 00UKY Галерея зоны свободного доступа</t>
  </si>
  <si>
    <t>Электротехнические работы - 00UJY Галерея зоны контролируемого доступа</t>
  </si>
  <si>
    <t>Электротехнические работы - 06UEH Приемное сооружение для дизельного топлива</t>
  </si>
  <si>
    <t>Электротехнические работы - 07UEH Сооружение бака аварийного слива дизельного топлива из здания 00UKS</t>
  </si>
  <si>
    <t>Электромонтажные работы - 00UGH Очистные сооружения дождевых вод в составе 01UGH-08UGH</t>
  </si>
  <si>
    <t>Электромонтажные работы - 00UGM Очистные сооружения нефтесодержащих вод в составе 01UGM-08UGM</t>
  </si>
  <si>
    <t xml:space="preserve">Электромонтажные работы - 00UGV Очистные сооружения бытовых сточных вод зоны свободного доступа в составе 01UGV-03UGV </t>
  </si>
  <si>
    <t>Электромонтажные работы - 00UGW Очистные сооружения бытовых сточных вод зоны контролируемого доступа в составе 01UGW-03UGW</t>
  </si>
  <si>
    <t>Электромонтажные работы - 06UBG Модульная комплектная трансформаторная подстанция</t>
  </si>
  <si>
    <t>Электротехнические работы - 20UKD Площадка для размещения альтернативных средств для управления запроектной аварией</t>
  </si>
  <si>
    <t>Электротехнические работы - 30UKD Площадка для размещения альтернативных средств для управления запроектной аварией</t>
  </si>
  <si>
    <t>Электромонтажные работы - 33USF Сооружение ресивера азота для нужд здания 30UMA</t>
  </si>
  <si>
    <t>Электротехнические работы - 21-23USF Сооружение ресивера азота для нужд здания 20UJA</t>
  </si>
  <si>
    <t>Электротехнические работы - 21-23USF Сооружение ресивера азота для нужд здания 20UМA</t>
  </si>
  <si>
    <t>Электромонтажные работы - 21,22USC Сооружение ресивера сжатого воздуха для отсечной арматуры</t>
  </si>
  <si>
    <t>Электромонтажные работы - 31,32USF Сооружение ресивера азота для нужд здания 30UJA</t>
  </si>
  <si>
    <t>Электромонтажные работы - 31,32USC Сооружение ресивера сжатого воздуха для отсечной арматуры</t>
  </si>
  <si>
    <t>Электротехнические работы - 00USE Сооружение для ресиверов водорода</t>
  </si>
  <si>
    <t>Электротехнические работы - 00UFA Хранилище отработавшего ядерного топлива</t>
  </si>
  <si>
    <t>У_К</t>
  </si>
  <si>
    <t>IWC</t>
  </si>
  <si>
    <t>Монтаж КИП - 00UQW Распределительная камера охлаждающей воды (АСУ ТП)</t>
  </si>
  <si>
    <t>Монтаж КИП - 21,22,23UUQ Вентцентр тоннеля для трубопроводов ответственных потребителей (АСУ ТП)</t>
  </si>
  <si>
    <t>Монтаж КИП - 21UQZ-24UQZ Тоннель для трубопроводов ответственных потребителей (АСУ ТП)</t>
  </si>
  <si>
    <t>Монтаж КИП - 27-28UPZ Кабельные тоннели системы нормальной эксплуатации (АСУ ТП)</t>
  </si>
  <si>
    <t>Монтаж КИП - 01-04UPZ Кабельные тоннели системы нормальной эксплуатации (АСУ ТП)</t>
  </si>
  <si>
    <t>Монтаж КИП - 21-23UUP Вентцентр тоннеля для трубопроводов ответственных потребителей (АСУ ТП)</t>
  </si>
  <si>
    <t>Монтаж КИП - 31UQZ-34UQZ Тоннель для трубопроводов ответственных потребителей</t>
  </si>
  <si>
    <t>Монтаж КИП - 31-33UUP Вентцентр тоннеля для трубопроводов ответственных потребителей</t>
  </si>
  <si>
    <t>Монтаж КИП - 31,32,33UUQ Вентцентр тоннеля для трубопроводов ответственных потребителей</t>
  </si>
  <si>
    <t>Монтаж КИП - 20UGU Дренажная насосная станция (АСУ ТП)</t>
  </si>
  <si>
    <t>Монтаж КИП - 21-24UKZ Кабельный тоннель системы безопасности</t>
  </si>
  <si>
    <t>Монтаж КИП - 21-24USZ Кабельные тоннели системы нормальной эксплуатации (АСУ ТП)</t>
  </si>
  <si>
    <t>Монтаж КИП - 30UGU Дренажная насосная станция</t>
  </si>
  <si>
    <t>Монтаж КИП - 21-24UUB Вентцентр кабельного тоннеля системы нормальной эксплуатации (АСУ ТП)</t>
  </si>
  <si>
    <t>Монтаж КИП - 21-28UUK Вентцентр кабельного тоннеля системы безопасности (АСУ ТП)</t>
  </si>
  <si>
    <t>Монтаж КИП  - 20UKY Галерея зоны свободного доступа (АСУ ТП)</t>
  </si>
  <si>
    <t>Монтаж КИП - 21-28UBZ Кабельные тоннели системы нормальной эксплуатации (АСУ ТП)</t>
  </si>
  <si>
    <t>Монтаж КИП - 31-34UKZ Кабельный тоннель системы безопасности</t>
  </si>
  <si>
    <t>Монтаж КИП - 31-38UBZ Кабельные тоннели системы нормальной эксплуатации</t>
  </si>
  <si>
    <t>Монтаж КИП - 30UKY Пешеходная галерея</t>
  </si>
  <si>
    <t>Монтаж КИП - 31-34UUB Вентцентр кабельного тоннеля системы нормальной эксплуатации</t>
  </si>
  <si>
    <t>Монтаж КИП - 31-38UUK Вентцентр кабельного тоннеля системы безопасности</t>
  </si>
  <si>
    <t>Монтаж КИП - 01-02UGF Резервуар противопожарной воды</t>
  </si>
  <si>
    <t>Монтаж КИП - 03UGF Насосная станция противопожарного и технического водоснабжения</t>
  </si>
  <si>
    <t>Монтаж КИП - 01UEK Склад масел (АСУ ТП)</t>
  </si>
  <si>
    <t>Монтаж КИП - 00UEJ Склад дизельного топлива (АСУ ТП)</t>
  </si>
  <si>
    <t>Монтаж КИП - 02UEK Склад масел (АСУ ТП)</t>
  </si>
  <si>
    <t>Монтаж КИП - 01-05UEH Приемное сооружение для дизельного топлива и масел (АСУ ТП)</t>
  </si>
  <si>
    <t>Монтаж КИП - 00UEL Насосная станция дизельного топлива и масел (АСУ ТП)</t>
  </si>
  <si>
    <t>Монтаж КИП - 00USE Сооружение для ресиверов водорода 
(АСУ ТП)</t>
  </si>
  <si>
    <t>Монтаж КИП - 07USZ Кабельные тоннели системы нормальной эксплуатации (АСУ ТП)</t>
  </si>
  <si>
    <t>Монтаж КИП - 03USZ Кабельные тоннели системы нормальной эксплуатации (АСУ ТП)</t>
  </si>
  <si>
    <t>Монтаж КИП - 01USZ Кабельные тоннели системы нормальной эксплуатации (АСУ ТП)</t>
  </si>
  <si>
    <t>Монтаж КИП - 01-02UBZ Кабельные тоннели системы нормальной эксплуатации (АСУ ТП)</t>
  </si>
  <si>
    <t>Монтаж КИП - 05USZ Кабельные тоннели системы нормальной эксплуатации (АСУ ТП)</t>
  </si>
  <si>
    <t>Монтаж КИП - 01,02UUB Вентцентр кабельного тоннеля системы нормальной эксплуатации (АСУ ТП)</t>
  </si>
  <si>
    <t>Монтаж КИП - 08USZ Кабельные тоннели системы нормальной эксплуатации (АСУ ТП)</t>
  </si>
  <si>
    <t>Монтаж КИП - 27-29USZ Кабельные тоннели системы нормальной эксплуатации (АСУ ТП)</t>
  </si>
  <si>
    <t>Монтаж КИП - 21-26UPZ Кабельные тоннели системы нормальной эксплуатации (АСУ ТП)</t>
  </si>
  <si>
    <t>Монтаж КИП - 20UMV Здание маслохозяйства турбины и генератора (АСУ ТП)</t>
  </si>
  <si>
    <t>Монтаж КИП - 21-25UEJ Промежуточный склад дизельного топлива (АСУ ТП)</t>
  </si>
  <si>
    <t>Монтаж КИП - 30UMV Здание маслохозяйства турбины и генератора</t>
  </si>
  <si>
    <t>Монтаж КИП - 31-35UEJ Промежуточный склад дизельного топлива</t>
  </si>
  <si>
    <t>Монтаж КИП - 20UBF Сооружение блочных трансформаторов (АСУ ТП)</t>
  </si>
  <si>
    <t>Монтаж КИП - 20UBH Емкость аварийного слива масла и воды трансформаторов (АСУ ТП)</t>
  </si>
  <si>
    <t>Монтаж КИП - 31-38UPZ Кабельные тоннели системы нормальной эксплуатации</t>
  </si>
  <si>
    <t>Монтаж КИП - 31-39USZ Кабельные тоннели системы нормальной эксплуатации</t>
  </si>
  <si>
    <t>Монтаж КИП - 30UBF Сооружение блочных трансформаторов</t>
  </si>
  <si>
    <t>Монтаж КИП - 30UBH Емкость аварийного слива масла и воды трансформаторов</t>
  </si>
  <si>
    <t>Монтаж КИП - 20UMA Здание турбины (АСУ ТП)</t>
  </si>
  <si>
    <t>Монтаж КИП - 20UMX Здание блочной обессоливающей установки (АСУ ТП)</t>
  </si>
  <si>
    <t>Монтаж КИП - 30UMA Здание турбины</t>
  </si>
  <si>
    <t>Монтаж КИП - 30UMX Здание блочной обессоливающей установки</t>
  </si>
  <si>
    <t>Монтаж КИП - 20ULD Сооружения для баков БОУ в составе 21ULD-24ULD</t>
  </si>
  <si>
    <t>Монтаж КИП - 20UGB Здание для баков запаса обессоленной воды и бака загрязненного конденсата (АСУ ТП)</t>
  </si>
  <si>
    <t>Монтаж КИП - 21ULD Сооружение для баков сбора регенерационных вод БОУ (АСУ ТП)</t>
  </si>
  <si>
    <t>Монтаж КИП - 22ULD Сооружение для контрольного бака (АСУ ТП)</t>
  </si>
  <si>
    <t>Монтаж КИП - 23ULD Сооружение для бака собственных нужд (АСУ ТП)</t>
  </si>
  <si>
    <t>Монтаж КИП - 24ULD Сооружение для бака сбросных вод (АСУ ТП)</t>
  </si>
  <si>
    <t>Монтаж КИП - 00UNA Здание узла локализуюших задвижек (АСУ ТП)</t>
  </si>
  <si>
    <t>Монтаж КИП - 00UNJ Сооружение бака для слива загрязненной сетевой воды (АСУ ТП)</t>
  </si>
  <si>
    <t>Монтаж КИП - 30UGB Здание для баков запаса обессоленной воды и бака загрязненного конденсата</t>
  </si>
  <si>
    <t>Монтаж КИП - 30ULD Сооружения для баков БОУ в составе 31ULD-34ULD</t>
  </si>
  <si>
    <t>Монтаж КИП - 20UJA Реакторное здание  (АСУ ТП)</t>
  </si>
  <si>
    <t xml:space="preserve">Монтаж КИП - 30UJA Реакторное здание </t>
  </si>
  <si>
    <t>Монтаж КИП - 20UJG Транспортный портал здания 20UJA (АСУ ТП)</t>
  </si>
  <si>
    <t>Монтаж КИП - 30UJG Транспортный портал здания 30UJA</t>
  </si>
  <si>
    <t>Монтаж КИП - 01UGD Сооружение для бака запаса обессоленной воды (АСУ ТП)</t>
  </si>
  <si>
    <t>Монтаж КИП - 02UGD Сооружение для бака запаса обессоленной воды (АСУ ТП)</t>
  </si>
  <si>
    <t>Монтаж КИП - 03UGD Сооружение для бака приема вод от химических промывок и консервации (АСУ ТП)</t>
  </si>
  <si>
    <t>Монтаж КИП - 04UGD Сооружение для бака приема вод от химических промывок и консервации (АСУ ТП)</t>
  </si>
  <si>
    <t>Монтаж КИП - 00UGD Здание обессоливающей установки (АСУ ТП)</t>
  </si>
  <si>
    <t>Монтаж КИП - 00UPX Рыбозащитное сооружение</t>
  </si>
  <si>
    <t>Монтаж КИП - 00USV Инженерно-бытовой корпус (АСУ ТП)</t>
  </si>
  <si>
    <t>Монтаж КИП - 00UYB Санитарно-бытовой корпус зоны контролируемого дocтyпа (АСУ ТП)</t>
  </si>
  <si>
    <t>Монтаж КИП - 25UBN Здание РДЭС системы нормальной эксплуатации (АСУ ТП)</t>
  </si>
  <si>
    <t>Монтаж КИП - 23UBN Здание РДЭС системы аварийного электроснабжения и управляющих систем безопасности (АСУ ТП)</t>
  </si>
  <si>
    <t>Монтаж КИП - 24UBN Здание РДЭС системы аварийного электроснабжения и управляющих систем безопасности (АСУ ТП)</t>
  </si>
  <si>
    <t>Монтаж КИП - 21UBN системы аварийного электроснабжения и управляющих систем безопасности (АСУ ТП)</t>
  </si>
  <si>
    <t>Монтаж КИП - 22UBN Здание РДЭС системы аварийного электроснабжения и управляющих систем безопасности (АСУ ТП)</t>
  </si>
  <si>
    <t>Монтаж КИП - 35UBN Здание РДЭС системы нормальной эксплуатации</t>
  </si>
  <si>
    <t>Монтаж КИП - 32UBN Здание РДЭС системы аварийного электроснабжения и управляющих систем безопасности</t>
  </si>
  <si>
    <t>Монтаж КИП - 31UBN системы аварийного электроснабжения и управляющих систем безопасности</t>
  </si>
  <si>
    <t>Монтаж КИП - 33UBN Здание РДЭС системы аварийного электроснабжения и управляющих систем безопасности</t>
  </si>
  <si>
    <t>Монтаж КИП - 34UBN Здание РДЭС системы аварийного электроснабжения и управляющих систем безопасности</t>
  </si>
  <si>
    <t>Монтаж КИП - 20UQA Основная насосная станция (АСУ ТП)</t>
  </si>
  <si>
    <t>Монтаж КИП - 21-22UQС Насосная станция ответственных потребителей (АСУ ТП)</t>
  </si>
  <si>
    <t>Монтаж КИП - 31-32UQС Насосная станция ответственных потребителей</t>
  </si>
  <si>
    <t>Монтаж КИП - 30UQA Основная насосная станция</t>
  </si>
  <si>
    <t>Монтаж КИП - 07UBG Модульная комплектная трансформаторная подстанция</t>
  </si>
  <si>
    <t>Монтаж КИП - 06UBG Модульная комплектная трансформаторная подстанция</t>
  </si>
  <si>
    <t>Монтаж КИП - 03UBG Здание общестанционного электроснабжения</t>
  </si>
  <si>
    <t>Монтаж КИП - 01UBG Здание резервного электроснабжения</t>
  </si>
  <si>
    <t>Монтаж КИП - 02UBG Здание резервного электроснабжения</t>
  </si>
  <si>
    <t>Монтаж КИП - 00UKY Галерея зоны свободного доступа (АСУ ТП)</t>
  </si>
  <si>
    <t>Монтаж КИП - 00UJY Галерея зоны контролируемого доступа (АСУ ТП)</t>
  </si>
  <si>
    <t>Монтаж КИП - 06UEH Приемное сооружение для дизельного топлива (АСУ ТП)</t>
  </si>
  <si>
    <t>Монтаж КИП - 07UEH Сооружение бака аварийного слива дизельного топлива из здания 00UKS (АСУ ТП)</t>
  </si>
  <si>
    <t>Монтаж КИП - 00UKU Центральные мастерские зоны контролируемого доступа</t>
  </si>
  <si>
    <t>Монтаж КИП - 00UKS Здание переработки и хранения радиоактивных отходов</t>
  </si>
  <si>
    <t>Монтаж КИП - 20UKC Вспомогательное реакторное здание с БПУ (АСУ ТП)</t>
  </si>
  <si>
    <t>Монтаж КИП - 30UKC Вспомогательное реакторное здание с БПУ</t>
  </si>
  <si>
    <t>Монтаж КИП - 01UYX Защищенный пункт управления противоаварийными действиями на АС (АСУ ТП)</t>
  </si>
  <si>
    <t>Монтаж КИП - 20UCB Защищенный пункт управления (АСУ ТП)</t>
  </si>
  <si>
    <t>Монтаж КИП - 30UCB Защищенный пункт управления</t>
  </si>
  <si>
    <t>Монтаж КИП - 00UGH Очистные сооружения дождевых вод в составе 01UGH-08UGH</t>
  </si>
  <si>
    <t>Монтаж КИП - 00UGM Очистные сооружения нефтесодержащих вод в составе 01UGM-08UGM</t>
  </si>
  <si>
    <t xml:space="preserve">Монтаж КИП - 00UGV Очистные сооружения бытовых сточных вод зоны свободного доступа в составе 01UGV-03UGV </t>
  </si>
  <si>
    <t>Монтаж КИП - 00UGW Очистные сооружения бытовых сточных вод зоны контролируемого доступа в составе 01UGW-03UGW</t>
  </si>
  <si>
    <t>Монтаж КИП - 20UBA Здание электроснабжения нормальной эксплуатации (АСУ ТП)</t>
  </si>
  <si>
    <t>Монтаж КИП -30UBA Здание электроснабжения нормальной эксплуатации</t>
  </si>
  <si>
    <t>Монтаж КИП - 05UBG Здание общестанционного распредустройства 6.6 kV (АСУ ТП)</t>
  </si>
  <si>
    <t>Монтаж КИП - 33USF Сооружение ресивера азота для нужд здания 30UMA</t>
  </si>
  <si>
    <t>Монтаж КИП - 21-23USF Сооружение ресивера азота для нужд здания 20UJA (АСУ ТП)</t>
  </si>
  <si>
    <t>Монтаж КИП - 21-23USF Сооружение ресивера азота для нужд здания 20UМA (АСУ ТП)</t>
  </si>
  <si>
    <t>Монтаж КИП - 21,22USC Сооружение ресивера сжатого воздуха для отсечной арматуры</t>
  </si>
  <si>
    <t>Монтаж КИП - 31,32USF Сооружение ресивера азота для нужд здания 30UJA</t>
  </si>
  <si>
    <t>Монтаж КИП - 31,32USC Сооружение ресивера сжатого воздуха для отсечной арматуры</t>
  </si>
  <si>
    <t>Монтаж КИП - 00UFA Хранилище отработавшего ядерного топлива (АСУ ТП)</t>
  </si>
  <si>
    <t>Монтаж КИП - 00UKT Здание хранилища радиоактивных источников (АСУ ТП)</t>
  </si>
  <si>
    <t>Монтаж КИП - 00UKX Гараж спецавтотранспорта (АСУ ТП)</t>
  </si>
  <si>
    <t>Руководитель представительства - директор по сооружению</t>
  </si>
  <si>
    <t>С.А. Амбарцумян</t>
  </si>
  <si>
    <t>Заместитель директора - главный инженер</t>
  </si>
  <si>
    <t>Д.С. Волгушев</t>
  </si>
  <si>
    <t>А.И. Кирсанов</t>
  </si>
  <si>
    <t>Заместитель директора по экономике и финансам</t>
  </si>
  <si>
    <t>Начальник УПП</t>
  </si>
  <si>
    <t>Длительность контрактации</t>
  </si>
  <si>
    <t>ближайшая дата передачи в УОДСМР</t>
  </si>
  <si>
    <t>ПОИСК</t>
  </si>
  <si>
    <t>36У_Т</t>
  </si>
  <si>
    <t>ближайшая дата расчета НМЦ</t>
  </si>
  <si>
    <t>Этап "0". Формирование исходных данных к ТЗ
(Сроки подгот/согл/утв/  - 65+ 3 на передачу документации раб.дней)
Размещение комплекта ПД на информационном сетевом ресурсе (ограниченному кругу участников закупки)</t>
  </si>
  <si>
    <t>Проведение 1 этапа закупочной процедуры</t>
  </si>
  <si>
    <t>Расчет и согласование НМЦ</t>
  </si>
  <si>
    <t xml:space="preserve">Проведение 2 этапа закупочной процедуры </t>
  </si>
  <si>
    <t>Заключение договора</t>
  </si>
  <si>
    <t>Предоставление в ПБ кодов KKS для каждой документации, входящей в состав лота</t>
  </si>
  <si>
    <t>Формирование ПБ пакета ПД в объеме  лота ГПЗ и направление в УЭПСД</t>
  </si>
  <si>
    <t>Входной контроль  ПСД (УЭПСД)</t>
  </si>
  <si>
    <t>Размещение комплекта ПСД в объеме лота с отметкой о согласовании УЭПСД</t>
  </si>
  <si>
    <t>Подготовка разделительной ведомости МТР и оборудования (Централизованная закупка) - давальческие</t>
  </si>
  <si>
    <t xml:space="preserve">Подготовка разделительной ведомости МТР и оборудования с учетом локализации ресурсов  (ДЗО)        </t>
  </si>
  <si>
    <t>ТЗ разработано и согласовано с Проектным Блоком (ПБ)</t>
  </si>
  <si>
    <t>Расчет, согласование, издание распоряжения о плановой стоимости закупки (бюджетных лимитов закупки), передача в ПАСЭ</t>
  </si>
  <si>
    <t>Мониторинг ресурсов с учетом локализации</t>
  </si>
  <si>
    <t xml:space="preserve">Разработка проекта договора </t>
  </si>
  <si>
    <t>Передача комплекта документов в ДК СМР (До момента создания информационного ресурса ограниченного пользования)</t>
  </si>
  <si>
    <t>Формирование заявки на закупку (подготовка, согласование, утверждение) 1 этап</t>
  </si>
  <si>
    <t>Формирование закупочной документации (подготовка, утверждение) 1 этап</t>
  </si>
  <si>
    <t>Передача комплекта документов в ПАСЭ</t>
  </si>
  <si>
    <t>Направление документов 1 этапа в адрес подрядчиков</t>
  </si>
  <si>
    <t>Подача и прием заявок на участие в закупке, вскрытие заявок (1 эт.)</t>
  </si>
  <si>
    <t>Проведение отборочной стадии (1 эт.)</t>
  </si>
  <si>
    <t>Расчет НМЦ</t>
  </si>
  <si>
    <t>Передача комплекта документов в блок стоимости</t>
  </si>
  <si>
    <t>Согласование НМЦ</t>
  </si>
  <si>
    <t>Формирование заявки на закупку (подготовка, согласование, утверждение) 2 этап</t>
  </si>
  <si>
    <t>Формирование закупочной документации (подготовка, утверждение) 2 этап</t>
  </si>
  <si>
    <t>Направление документов 2 этапа в адрес подрядчиков</t>
  </si>
  <si>
    <t>Подача и прием заявок на участие в закупке, вскрытие заявок (2 эт.)</t>
  </si>
  <si>
    <t>Проведение отборочной стадии (2 эт.)</t>
  </si>
  <si>
    <t>Проведение аудита (при необходимости) (2 эт.)</t>
  </si>
  <si>
    <t>Проведение оценочной стадии и, в случае последнего этапа заку-почной процедуры, подведение итогов (2 эт.)</t>
  </si>
  <si>
    <t>Подписание договора со стороны Заказчика (АО АСЭ)</t>
  </si>
  <si>
    <t>Подписание договора со стороны Подрядчика</t>
  </si>
  <si>
    <t>Начало СМР</t>
  </si>
  <si>
    <t>Начало работ по
Графику
от 25082019</t>
  </si>
  <si>
    <t>Разница, отставание</t>
  </si>
  <si>
    <t>Амбарцумян С.А</t>
  </si>
  <si>
    <t>Митюхина Е.А.
Таланов Д.В.</t>
  </si>
  <si>
    <t>Рымарь О.В.</t>
  </si>
  <si>
    <t>Трошин А.Н. - передача по ЕОСДО 
Ильчук А.И. - размещение на спецресурсе</t>
  </si>
  <si>
    <t>Синев В.Ю.</t>
  </si>
  <si>
    <t>Петренко Н.В.</t>
  </si>
  <si>
    <t>Аверин С.В.
Фирсов В.Б.</t>
  </si>
  <si>
    <t>Денисов А.В.</t>
  </si>
  <si>
    <t xml:space="preserve">С учетом предложения УОДСМР </t>
  </si>
  <si>
    <t>точка отсчёта</t>
  </si>
  <si>
    <t>= ст. 6</t>
  </si>
  <si>
    <t>= ст. 9</t>
  </si>
  <si>
    <t>= ст.27</t>
  </si>
  <si>
    <t>= ст. 8 + 21 р.д.</t>
  </si>
  <si>
    <t>= ст. 11</t>
  </si>
  <si>
    <t>Детальный График контрактации одноэтапных конкурсных процедур для выполнения работ по сооружению Проекта - 53</t>
  </si>
  <si>
    <t>поиск</t>
  </si>
  <si>
    <t>Минимум по лоту</t>
  </si>
  <si>
    <t>ID</t>
  </si>
  <si>
    <t>Текущий график</t>
  </si>
  <si>
    <t>=$A$12</t>
  </si>
  <si>
    <t>=$A$13</t>
  </si>
  <si>
    <t>=$A$14</t>
  </si>
  <si>
    <t>3О_С</t>
  </si>
  <si>
    <t>Строительные работы - 20UQA Основная насосная станция</t>
  </si>
  <si>
    <t>Строительные работы - 21-22UQС Насосная станция ответственных потребителей</t>
  </si>
  <si>
    <t>Строительные работы - 30UQA Основная насосная станция</t>
  </si>
  <si>
    <t>Строительные работы - 31-32UQС Насосная станция ответственных потребителей</t>
  </si>
  <si>
    <t>4О_С</t>
  </si>
  <si>
    <t>Строительные работы - 21UBN Здание РДЭС системы аварийного электроснабжения и управляющих систем безопасности</t>
  </si>
  <si>
    <t>Строительные работы - 22UBN Здание РДЭС системы аварийного электроснабжения и управляющих систем безопасности</t>
  </si>
  <si>
    <t>Строительные работы - 21UEJ Промежуточный склад дизельного топлива</t>
  </si>
  <si>
    <t>Строительные работы - 22UEJ Промежуточный склад дизельного топлива</t>
  </si>
  <si>
    <t>Строительные работы - 23UEJ Промежуточный склад дизельного топлива</t>
  </si>
  <si>
    <t>Строительные работы - 24UEJ Промежуточный склад дизельного топлива</t>
  </si>
  <si>
    <t>Строительные работы - 23UBN Здание РДЭС системы аварийного электроснабжения и управляющих систем безопасности</t>
  </si>
  <si>
    <t>Строительные работы - 24UBN Здание РДЭС системы аварийного электроснабжения и управляющих систем безопасности</t>
  </si>
  <si>
    <t>Строительные работы - 31UBN Здание РДЭС системы аварийного электроснабжения и управляющих систем безопасности</t>
  </si>
  <si>
    <t>Строительные работы - 34UBN Здание РДЭС системы аварийного электроснабжения и управляющих систем безопасности</t>
  </si>
  <si>
    <t>Строительные работы - 33UBN Здание РДЭС системы аварийного электроснабжения и управляющих систем безопасности</t>
  </si>
  <si>
    <t>Строительные работы - 32UBN Здание РДЭС системы аварийного электроснабжения и управляющих систем безопасности</t>
  </si>
  <si>
    <t>Строительные работы - 30UKD Площадка для размещения альтернативных средств для управления запроектной аварией</t>
  </si>
  <si>
    <t>Строительные работы - 20UKD Площадка для размещения альтернативных средств для управления запроектной аварией</t>
  </si>
  <si>
    <t>Строительные работы - 31UEJ Промежуточный склад дизельного топлива</t>
  </si>
  <si>
    <t>Строительные работы - 32UEJ Промежуточный склад дизельного топлива</t>
  </si>
  <si>
    <t>Строительные работы - 33UEJ Промежуточный склад дизельного топлива</t>
  </si>
  <si>
    <t>Строительные работы - 34UEJ Промежуточный склад дизельного топлива</t>
  </si>
  <si>
    <t>Строительные работы - 21UUB Вентцентр кабельного тоннеля системы нормальной эксплуатации</t>
  </si>
  <si>
    <t>Строительные работы - 22UUB Вентцентр кабельного тоннеля системы нормальной эксплуатации</t>
  </si>
  <si>
    <t>Строительные работы - 23UUB Вентцентр кабельного тоннеля системы нормальной эксплуатации</t>
  </si>
  <si>
    <t>Строительные работы - 24UUB Вентцентр кабельного тоннеля системы нормальной эксплуатации</t>
  </si>
  <si>
    <t>Строительные работы - 31UUB Вентцентр кабельного тоннеля системы нормальной эксплуатации</t>
  </si>
  <si>
    <t>Строительные работы - 32UUB Вентцентр кабельного тоннеля системы нормальной эксплуатации</t>
  </si>
  <si>
    <t>Строительные работы - 33UUB Вентцентр кабельного тоннеля системы нормальной эксплуатации</t>
  </si>
  <si>
    <t>Строительные работы - 34UUB Вентцентр кабельного тоннеля системы нормальной эксплуатации</t>
  </si>
  <si>
    <t>Строительные работы - 21USZ Кабельные тоннели системы нормальной эксплуатации</t>
  </si>
  <si>
    <t>Строительные работы - 22USZ Кабельные тоннели системы нормальной эксплуатации</t>
  </si>
  <si>
    <t>Строительные работы - 31USZ Кабельные тоннели системы нормальной эксплуатации</t>
  </si>
  <si>
    <t>Строительные работы - 32USZ Кабельные тоннели системы нормальной эксплуатации</t>
  </si>
  <si>
    <t>Строительные работы - 31UBZ Кабельные тоннели системы норма льной эксплуатации</t>
  </si>
  <si>
    <t>Строительные работы - 32UBZ Кабельные тоннели системы норма льной эксплуатации</t>
  </si>
  <si>
    <t>Строительные работы - 33UBZ Кабельные тоннели системы норма льной эксплуатации</t>
  </si>
  <si>
    <t>Строительные работы - 34UBZ Кабельные тоннели системы норма льной эксплуатации</t>
  </si>
  <si>
    <t>Строительные работы - 21UBZ Кабельные тоннели системы нормальной эксплуатации</t>
  </si>
  <si>
    <t>Строительные работы - 22UBZ Кабельные тоннели системы нормальной эксплуатации</t>
  </si>
  <si>
    <t>Строительные работы - 23UBZ Кабельные тоннели системы нормальной эксплуатации</t>
  </si>
  <si>
    <t>Строительные работы - 24UBZ Кабельные тоннели системы нормальной эксплуатации</t>
  </si>
  <si>
    <t>7О_С</t>
  </si>
  <si>
    <t>Строительные работы - 30UKC Вспомогательное реакторное здание с БПУ</t>
  </si>
  <si>
    <t>=$B$59</t>
  </si>
  <si>
    <t>Строительные работы - 30UKH Вентиляционная труба</t>
  </si>
  <si>
    <t>8О_С</t>
  </si>
  <si>
    <t>Строительные работы - 30UMA Здание турбины</t>
  </si>
  <si>
    <t>=$B$61</t>
  </si>
  <si>
    <t>Строительные работы - 30UMX Здание блочной обессоливающей установки</t>
  </si>
  <si>
    <t>=$B$62</t>
  </si>
  <si>
    <t>Строительные работы - 30UMV Здание маслохозяйства турбины и генератора</t>
  </si>
  <si>
    <t>=$B$63</t>
  </si>
  <si>
    <t>Строительные работы - 30UBA Здание электроснабжения нормальной эксплуатации</t>
  </si>
  <si>
    <t>12О_С</t>
  </si>
  <si>
    <t>Выполнение работ по временным сетям электроснабжения и освещения на этапе первого бетона по объекту 00UZC.</t>
  </si>
  <si>
    <t>Временные сети электроснабжения строительно-монтажных работ промплощадки на этапе первого бетона</t>
  </si>
  <si>
    <t>Система электроснабжения для работ по замещению грунтов и водоотведению на промплощадке (00UZC)</t>
  </si>
  <si>
    <t>Временные сети освещения строительно-монтажных работ промплощадки на этапе первого бетона</t>
  </si>
  <si>
    <t>13О_С</t>
  </si>
  <si>
    <t>Сеть дренажа грунтовых вод 20UGT. Дренажная насосная станция 20UGU. BU2.0783.20UGT.0.NW.TB0001</t>
  </si>
  <si>
    <t>20UGU. Дренажная насосная станция. Строительные решения. BU2.0783.20UGU.0.AS.TB0001</t>
  </si>
  <si>
    <t>Сеть дренажа грунтовых вод 30UGT. Дренажная насосная станция 30UGU. BU2.0783.30UGT.0.NW.TB0001</t>
  </si>
  <si>
    <t>30UGU. Дренажная насосная станция. Строительные решения. BU2.0783.30UGU.0.AS.TB0001</t>
  </si>
  <si>
    <t xml:space="preserve">25USZ. Кабельный канал системы нормальной эксплуатации. Строительные конструкции </t>
  </si>
  <si>
    <t xml:space="preserve">35USZ. Кабельный канал системы нормальной эксплуатации. Строительные конструкции </t>
  </si>
  <si>
    <t>14У_С</t>
  </si>
  <si>
    <t>Объединённый котлован насосных станций 20UQA, 21-22UQC. 1 Этап</t>
  </si>
  <si>
    <t>Временные сети электроснабжения системы наружного освещения и системы отвода грунтовых и поверхностных вод из котлованов основных насосных станции 20UQA, насосных станции ответственных потребителей 21-22UQC</t>
  </si>
  <si>
    <t>Временные сети электроснабжения системы наружного освещения и системы отвода грунтовых и поверхностных вод из котлованов основных насосных станции 30UQA, насосных станции ответственных потребителей 31-32UQC</t>
  </si>
  <si>
    <t>Основная насосная станция 20(30)UQA, насосная станция ответственных потребителей 21-22(31-32)UQC. Временные автомобильные дороги для вывоза грунта (вне котлована)</t>
  </si>
  <si>
    <t>Устройство временных сетей отвода поверхностных и дождевых вод из котлованов основных насосных станции 30UQA, насосных станции ответственных потребителей 31-32UQC</t>
  </si>
  <si>
    <t>Устройство временных сетей отвода поверхностных и дождевых вод из котлованов основных насосных станции 20UQA, насосных станции ответственных потребителей 21-22UQC</t>
  </si>
  <si>
    <t>Объединённый котлован насосных станций 30UQA, 31-32UQC. 1 Этап</t>
  </si>
  <si>
    <t>Объединённый котлован насосных станций 20UQA, 21-22UQC. 2 Этап</t>
  </si>
  <si>
    <t>Объединённый котлован насосных станций 30UQA, 31-32UQC. 2 Этап</t>
  </si>
  <si>
    <t>21-22UQC, 31-32 UQC Насосная станция ответственных потребителей. 20UQA, 30UQA Основная насосная станция. Строительное водопонижение на период строительства подземной части. Технологические решения.</t>
  </si>
  <si>
    <t>Временные сети электроснабжения системы строительного водопонижения на период строительства подземной части основных насосных станций 20(30)UQA, насосных станций ответственных потребителей 21-22(31-32)UQC</t>
  </si>
  <si>
    <t>Строительное водопонижение на период строительства подземной части зданий основных насосных станций 20 (30) UQA, насосных станций ответственных потребителей 21-22 (31-32)UQC. Бурение и обустройство водопонижающих и наблюдательных пьезометрических скважин</t>
  </si>
  <si>
    <t>15О_С</t>
  </si>
  <si>
    <t>Выполнение работ по свяци, видеонаблюдению и опевещению промплощадки на объекте 00UZC</t>
  </si>
  <si>
    <t>Организация связи для оперативно-диспетчерского управления производством работ на этапе первого бетона</t>
  </si>
  <si>
    <t>Территория промплощадки (00UZC). Этап укрепления грунта. Система технологического видеонаблюдения</t>
  </si>
  <si>
    <t>Территория промплощадки (00UZC) Этап укрепления грунта. Система оповещения и поиска персонала</t>
  </si>
  <si>
    <t>16У_С</t>
  </si>
  <si>
    <t>Укрепление грунтовых оснований под вспомогательными зданиями и сооружениями энергоблоков 2, 3</t>
  </si>
  <si>
    <t>17О_С</t>
  </si>
  <si>
    <t>Территория промплощадки (00UZC). Вертикальная планировка. План земляных масс до планировочной отметки</t>
  </si>
  <si>
    <t>28</t>
  </si>
  <si>
    <t>30</t>
  </si>
  <si>
    <t>Технологические работы - 20UJA Реакторное здание (Устройство локализации  расплава)</t>
  </si>
  <si>
    <t>Технологические работы - 30UJA Реакторное здание (Устройство локализации  расплава JKM)</t>
  </si>
  <si>
    <t>Временные сети электроснабжения строительно-монтажных работ промплощадки на этапе основного строительства. Временные сети освещения строительно-монтажных работ промплощадки на этапе основного строительства.</t>
  </si>
  <si>
    <t>31О_С</t>
  </si>
  <si>
    <t xml:space="preserve">Выполнение работ по Антикоррозийной защите строительных конструкций зданий контролируемого доступа 20UJA и 30UJA, антикоррозийной защите зоны свободного доступа 20UJA и 30UJA; 20UJG и 30UJG   </t>
  </si>
  <si>
    <t xml:space="preserve">Выполнение работ по Антикоррозийной защите строительных конструкций зданий контролируемого доступа 20UJA и 30UJA, антикоррозийной защите зоны свободного доступа 20UJA и 30UJA, 20UJG и 30UJG   </t>
  </si>
  <si>
    <t>нд</t>
  </si>
  <si>
    <t>35О_Т</t>
  </si>
  <si>
    <t>Выполнение технологических работ по объектам 20UKC,20UKH,21USF,22USF,23USF,21UUB,22UUB,23UUB,24UUB,20UKY,21UBZ,22UBZ,23UBZ,24UBZ,25UBZ,26UBZ,27UBZ,28UBZ</t>
  </si>
  <si>
    <t>46О_Т</t>
  </si>
  <si>
    <t>Технологические работы - 30UKC Вспомогательное реакторное здание с БПУ</t>
  </si>
  <si>
    <t>Технологические работы - 21,22USC Сооружение ресивера сжатого воздуха для отсечной арматуры</t>
  </si>
  <si>
    <t>Технологические работы- 30UKH Вентиляционная труба</t>
  </si>
  <si>
    <t>Технологические работы - 33USF Сооружение ресивера азота для нужд здания 30UMA</t>
  </si>
  <si>
    <t>Технологические работы - 31,32USC Сооружение ресивера сжатого воздуха для отсечной арматуры</t>
  </si>
  <si>
    <t>Технологические работы - 00USE Сооружение для ресиверов водорода</t>
  </si>
  <si>
    <t>Технологические работы - 00UKY Галерея зоны свободного доступа</t>
  </si>
  <si>
    <t>Технологические работы - 30UKY Пешеходная галерея</t>
  </si>
  <si>
    <t>Технологические работы - 31-38UBZ Кабельные тоннели системы нормальной эксплуатации</t>
  </si>
  <si>
    <t>Д.С Волгушев</t>
  </si>
  <si>
    <t>Протокол №24</t>
  </si>
  <si>
    <t>Пункт Протокола</t>
  </si>
  <si>
    <t>Содержание пункта</t>
  </si>
  <si>
    <t>Отчет/комментарий/краткая информация</t>
  </si>
  <si>
    <t>Включить в еженедельный отчет информацию по конкурсу - договор по сопровождению бетонирования</t>
  </si>
  <si>
    <t>После направления расчета НМЦ планируется проведение совещания с участием представителей ПАСЭ, Оргэнергостроя и УКСК по снятию замечаний. Ориентировочной срок направления откорректированного расчета НМЦ в УКСК - 11.06.2019</t>
  </si>
  <si>
    <t>Обеспечить устранение замечаний к ДС по лоту №25</t>
  </si>
  <si>
    <t>СЗ о формировании ДС направлена в УОДСМР от 16.06.2019 №007/46-26/01-1746</t>
  </si>
  <si>
    <t>Утвердить типовое ТЗ у Павлова В.Н.</t>
  </si>
  <si>
    <t xml:space="preserve">По итогам предыдущего совещания форма типового ТЗ Павловым В.Н. утверждена. </t>
  </si>
  <si>
    <t>Проработать возможность делать ВОР из локальной сметы</t>
  </si>
  <si>
    <t>Возможно при условии отсутствия разночтений чертеж-спецификация-смета</t>
  </si>
  <si>
    <t>Представить график заключения лота на ловушку (ЭСМ)</t>
  </si>
  <si>
    <t>Проект графика подготовлен. Остается вопрос по заключению договора и проведению конкурентной закупки (у единственного поставщика).</t>
  </si>
  <si>
    <t xml:space="preserve">Представить график заключения лота на ловушку ЭСМ - подрядчик ИРИ </t>
  </si>
  <si>
    <t>Представить короткую справку о приеме на работу персонала для проведения Конкурсов. Кто нужен/когда/что сделать</t>
  </si>
  <si>
    <t>Общая информация</t>
  </si>
  <si>
    <t>В настоящее время на стадии заключения договора находится 1 лота - №20 - временная дамба (шпунт)</t>
  </si>
  <si>
    <t xml:space="preserve">На различных стадиях проведения конкурентной закупки находится 7 лота - 1У_С, 2У_С, 13У_С, 14У_С, 16У_С, №6, №18, №28, №30. </t>
  </si>
  <si>
    <t xml:space="preserve">1У_С; 2У_С - осуществляется 2 этап. </t>
  </si>
  <si>
    <t>13У_С - направлен пакет ЗД в УОДСМР и УКСК</t>
  </si>
  <si>
    <t>14У_С - начался первый этап проведения закупочных процедур. Начиная с 20.05.2019 направлены предложения участникам закупки.</t>
  </si>
  <si>
    <t>16У_С - направлен пакет ЗД в УОДСМР и УКСК</t>
  </si>
  <si>
    <t>Лот №6 - направлен проект ВОРа в адрес ПБ</t>
  </si>
  <si>
    <t>Лот №18 - осуществляется расчет НМЦ по строительной части и поставке.</t>
  </si>
  <si>
    <t>Лот №28 - требуется согласование Дорофеевой и устранение замечаний УКСК.</t>
  </si>
  <si>
    <t>Лот №30 - осуществляется согласование состава ТЗ с УКСК</t>
  </si>
  <si>
    <t>Протокол №25</t>
  </si>
  <si>
    <t>Договор по монтажу ловушки</t>
  </si>
  <si>
    <t>Заключить договор с открытой ценой на СМР РО №3 между АО "АСЭ" и ООО "Трест РосСЭМ" по стадии "П"</t>
  </si>
  <si>
    <t>Предоставить короткую справку о приеме на работу персонала для проведения конкурсов. План/факт/анализ.</t>
  </si>
  <si>
    <t>контрактации укрупненных лотов СМР по сооружению АЭС в 2019-2023г.г.</t>
  </si>
  <si>
    <t>Проектный блок (ПБ)</t>
  </si>
  <si>
    <t>ПАСЭ</t>
  </si>
  <si>
    <t>Отдел конъюнктуры</t>
  </si>
  <si>
    <t>ДК СМР</t>
  </si>
  <si>
    <t>Представительство</t>
  </si>
  <si>
    <t>Передача комплекта документации  в составе: текстовая и графическая части, спецификации с разделительной ведомостью поставки оборудования и материалов, ведомости объемов работ, локальные сметные расчеты с ресурсно-технологической моделью с «привязкой» локальных сметных расчетов к видам работ лота в разрезе объектовых сметных расчетов, с приложением реестра полученной документации с указанием архивных номеров. Проектно-сметная документация должна быть размещена в формате *.pdf, *.xls, *.sob. Кроме того ВОР приведенный в соответствие с требованиями подготовки закупочной документации в УКСК (Оценка стоимости), ДК СМР (Подготовка закупочной документации), Отдел защиты активов и коммерческой тайны зарубежных проектов</t>
  </si>
  <si>
    <t>Представительство - УКСК</t>
  </si>
  <si>
    <t>УКСК</t>
  </si>
  <si>
    <t>Передача оценки стоимости в ПАСЭ для расчета НМЦ</t>
  </si>
  <si>
    <t>Управление защиты активов</t>
  </si>
  <si>
    <t>Передача комплекта закупочной документации для проведения I-го этапа закрытого запроса предложений в ПАСЭ</t>
  </si>
  <si>
    <t>Представительство, УКСК</t>
  </si>
  <si>
    <t>ККС здания</t>
  </si>
  <si>
    <t>Новый номер Лоты
Блок 2 и 3</t>
  </si>
  <si>
    <t>ГПЗ</t>
  </si>
  <si>
    <t>Подготовка ПСД в следующем составе: текстовая и графическая части, спецификации с разделительной ведомостью поставки оборудования и материалов, ведомости объемов работ, локальные сметные расчеты с ресурсно-технологической моделью с «привязкой» локальных сметных расчетов к видам работ лота в разрезе объектовых сметных расчетов, с приложением реестра полученной документации с указанием архивных номеров. Проектно-сметная документация должна быть размещена в формате *.pdf, *.xls, *.sob.</t>
  </si>
  <si>
    <t>Согласование ПСД Дорофеевой</t>
  </si>
  <si>
    <t xml:space="preserve">Приемка передача ПСД у проектного блока </t>
  </si>
  <si>
    <t>Передача ПСД в представительство</t>
  </si>
  <si>
    <t>Передача ПСД в УСМР</t>
  </si>
  <si>
    <t xml:space="preserve">Подготовка ТЗ на основе проформы, </t>
  </si>
  <si>
    <t>Подготовка ВОР</t>
  </si>
  <si>
    <t>ПЕРЕВОД ВОР на английский язык</t>
  </si>
  <si>
    <t>Сформировать и утвердить разделительную ведомость поставки оборудования и материалов Уточнить со столбцом  5 Разделительная ведомость должна быть сформирована до ТЗ, т.к. является приложением к ТЗ</t>
  </si>
  <si>
    <t>Сформировать и утвердить спецификацию материалов с учетом сортамента на базе результатов по локализации</t>
  </si>
  <si>
    <t>Утверждение ТЗ</t>
  </si>
  <si>
    <t>Передача ПСД для проведения мониторинга цен страны строительства</t>
  </si>
  <si>
    <t>Составление формы договора с твердой ценой</t>
  </si>
  <si>
    <t>Передача комплекта документов для подготовки комплекта документов в соответствии с Чек-листом</t>
  </si>
  <si>
    <t>Подготовка Заявки на закупку</t>
  </si>
  <si>
    <t>Подготова комплекта закупочной документации для проведения первого этапа закрытого запроса предложений ДК СМР</t>
  </si>
  <si>
    <t>Передать принять Разработанный ВОР для разработки оценки стоимость</t>
  </si>
  <si>
    <t>Определение  оценки стоимости СМР</t>
  </si>
  <si>
    <t>Определение  оценки стоимости Оборудования</t>
  </si>
  <si>
    <t>Получение ПДТК</t>
  </si>
  <si>
    <t>Передача заключения ПДТК в ДК СМР</t>
  </si>
  <si>
    <t>Прием заявок I-го этапа</t>
  </si>
  <si>
    <t>Рассмотрение заявок отборочной стадия I-го этапа</t>
  </si>
  <si>
    <t>Анализ заявок, Разработка НМЦ (в случае выполнения работ по СМР, в случае выполнения работ, включающих 2 и более вида работ - расчет НМЦ за УКСК согласно Приказу 40/1670-П (п.6.2.2))</t>
  </si>
  <si>
    <t>Утверждение НМЦ</t>
  </si>
  <si>
    <t>Корректировка Заявки на проведение II-го этапа закупочной процедуры</t>
  </si>
  <si>
    <t>Согласование заявки на проведение ЗП II</t>
  </si>
  <si>
    <t>Передача заявки на площадку</t>
  </si>
  <si>
    <t>Рассмотрение заявок отборочной стадия II-го этапа</t>
  </si>
  <si>
    <t>Оценочная стадия</t>
  </si>
  <si>
    <t>Проведение 
аудита</t>
  </si>
  <si>
    <t>Отборочная и оценочная стадии 
II этапа</t>
  </si>
  <si>
    <t>Начало работ по
Графику</t>
  </si>
  <si>
    <t>Трошин, Меркулов, Альжев, Дудник - Сидоров И</t>
  </si>
  <si>
    <t>Дорофеева, Трошин</t>
  </si>
  <si>
    <t>Сидоров, Меркулов</t>
  </si>
  <si>
    <t>Сидоров, Трачук</t>
  </si>
  <si>
    <t>Трачук, Кирсанов</t>
  </si>
  <si>
    <t>Кирсанов, Горяинов, Иващенко, Дежин, Маркосян, Ялтыков, Малашкевич В, Ломакин, Коржаков, Блохин</t>
  </si>
  <si>
    <t>Ялтыков, Ремский, Ломакин, Гаврилова, Блохин</t>
  </si>
  <si>
    <t>Унжаков, Быстрова</t>
  </si>
  <si>
    <t>Малашкевич Ю.В, Фирсов В.</t>
  </si>
  <si>
    <t>Горяинов, Иващенко, Дежин, Маркосян, Ялтыков, Малашкевич В, Ломакин, Коржаков, Блохин</t>
  </si>
  <si>
    <t>Фирсов, Аверин</t>
  </si>
  <si>
    <t>Юдин, Епишин, Киселева</t>
  </si>
  <si>
    <t>Горяинов, Чунюкин</t>
  </si>
  <si>
    <t>УОДСМР</t>
  </si>
  <si>
    <t xml:space="preserve">Унжаков-Аверин - Лотарева, Кориков                                                                                                                                                                                                </t>
  </si>
  <si>
    <t>Симкин, Беспалова, Худолеев, Щербак, Бывшева, Карасев</t>
  </si>
  <si>
    <t>Горяинов, Чунюкин - Лотарева (ВОР на этом этапе итак в составе ЗД)</t>
  </si>
  <si>
    <t>Лотарева, Александров</t>
  </si>
  <si>
    <t>Кориков, Малашкевич</t>
  </si>
  <si>
    <t>Лотарева, Кориков (в случае наличия оборудования) - Унжаков - Братишко И., Чунюкин</t>
  </si>
  <si>
    <t>Унжаков, Скоробогатов М. - Леонова, Железнов, Несин</t>
  </si>
  <si>
    <t>Унжаков - Симкин, Беспалова, Худолеев, Щербак, Бывшева, Карасев</t>
  </si>
  <si>
    <t>Симкин, Беспалова, Худолеев, Щербак, Бывшева, Карасев - Унжаков - Братишко И., Вершинина, Чунюкин</t>
  </si>
  <si>
    <t>Осипов, Чунюкин, Братишко И., Вершинина.</t>
  </si>
  <si>
    <t>Гааг, Карпова (СМР), Лотарева (2 и более вида)</t>
  </si>
  <si>
    <t xml:space="preserve"> Симкин, Беспалова, Худолеев, Щербак, Бывшева, Карасев, Чунюкин, Гааг, Вершинина, Братишко И.</t>
  </si>
  <si>
    <t xml:space="preserve">Симкин, Беспалова, Худолеев, Щербак, Бывшева, Карасев </t>
  </si>
  <si>
    <t>Симкин, Беспалова, Худолеев, Щербак, Бывшева, Карасев - Унжаков - Братишко</t>
  </si>
  <si>
    <t xml:space="preserve">Якубовский, Симкин, Беспалова, Худолеев, Щербак, Бывшева, Карасев </t>
  </si>
  <si>
    <t>Вершинина Н.Ю., Чунюкин Лимаренко, Якубовский, Симкин</t>
  </si>
  <si>
    <t>Подгорнов АВ</t>
  </si>
  <si>
    <t xml:space="preserve">Унжаков - Лимаренко, Якубовский (Симкин, Беспалова, Худолеев, Щербак, Бывшева, Карасев)                                                                                                 </t>
  </si>
  <si>
    <t>Унжаков, Скоробогатов М. - Леонова</t>
  </si>
  <si>
    <t>Строительные работы - 20UMA Здание турбины</t>
  </si>
  <si>
    <t>1У_С</t>
  </si>
  <si>
    <t>2-х этапный ЗЗП, без ПС</t>
  </si>
  <si>
    <t>13996/37</t>
  </si>
  <si>
    <t>Строительные работы - 20UBA Здание электроснабжения нормальной эксплуатации</t>
  </si>
  <si>
    <t xml:space="preserve"> 11/12</t>
  </si>
  <si>
    <t>Строительные работы - 20UMX Здание блочной обессоливающей установки</t>
  </si>
  <si>
    <t>Строительные работы - 20UMV Здание маслохозяйства турбины и генератора</t>
  </si>
  <si>
    <t>Строительные работы - 20UKC Вспомогательное реакторное здание с БПУ</t>
  </si>
  <si>
    <t>2У_С</t>
  </si>
  <si>
    <t>Строительные работы - 20UKH Вентиляционная труба</t>
  </si>
  <si>
    <t>3У_С</t>
  </si>
  <si>
    <t>21-22UQC</t>
  </si>
  <si>
    <t>31-32UQС</t>
  </si>
  <si>
    <t>4У_С</t>
  </si>
  <si>
    <t>21-24UEJ</t>
  </si>
  <si>
    <t>Строительные работы - 21-25UEJ Промежуточный склад дизельного топлива</t>
  </si>
  <si>
    <t>21-24UQZ</t>
  </si>
  <si>
    <t>Строительные работы - 21UQZ-24UQZ Тоннель для трубопроводов ответственных потребителей</t>
  </si>
  <si>
    <t>5У_С</t>
  </si>
  <si>
    <t>31UQZ-
34UQZ</t>
  </si>
  <si>
    <t>Строительные работы - 31UQZ-34UQZ Тоннель для трубопроводов ответственных потребителей</t>
  </si>
  <si>
    <t>6У_С</t>
  </si>
  <si>
    <t>7У_С</t>
  </si>
  <si>
    <t>8У_С</t>
  </si>
  <si>
    <t>21-28UQF</t>
  </si>
  <si>
    <t>Строительные работы - 21-28UQF Камеры компенсаторов</t>
  </si>
  <si>
    <t>10У_С</t>
  </si>
  <si>
    <t>31-38UQF</t>
  </si>
  <si>
    <t>Строительные работы - 31-38UQF Камеры компенсаторов</t>
  </si>
  <si>
    <t>11У_Т</t>
  </si>
  <si>
    <t>12У_С</t>
  </si>
  <si>
    <t>Сети дренажа грунтовых вод 20UGT, 30UGT. Дренажные насосные станции 20UGU, 30UGU</t>
  </si>
  <si>
    <t>13У_С</t>
  </si>
  <si>
    <t>20UGU. Дренажная насосная станция. Строительные решения</t>
  </si>
  <si>
    <t>15У_С</t>
  </si>
  <si>
    <t>18У_С</t>
  </si>
  <si>
    <t xml:space="preserve"> -</t>
  </si>
  <si>
    <t>9У_С</t>
  </si>
  <si>
    <t>31-35UEJ</t>
  </si>
  <si>
    <t>Строительные работы - 31-35UEJ Промежуточный склад дизельного топлива</t>
  </si>
  <si>
    <t>Строительные работы - 30UСB Защищенный пункт управления</t>
  </si>
  <si>
    <t>Строительные работы - 20UСB Защищенный пункт управления</t>
  </si>
  <si>
    <t>17У_С</t>
  </si>
  <si>
    <t>21-24UUB</t>
  </si>
  <si>
    <t>Строительные работы - 21-24UUB Вентцентр кабельного тоннеля системы нормальной эксплуатации</t>
  </si>
  <si>
    <t>31-34UUB</t>
  </si>
  <si>
    <t>Строительные работы - 31-34UUB Вентцентр кабельного тоннеля системы нормальной эксплуатации</t>
  </si>
  <si>
    <t>21-28UUK</t>
  </si>
  <si>
    <t>Строительные работы - 21-28UUK Вентцентр кабельного тоннеля системы безопасности</t>
  </si>
  <si>
    <t>31-38UUK</t>
  </si>
  <si>
    <t>Строительные работы - 31-38UUK Вентцентр кабельного тоннеля системы безопасности</t>
  </si>
  <si>
    <t>21-23UUP</t>
  </si>
  <si>
    <t>Строительные работы - 21-23UUP Вентцентр тоннеля для трубопроводов ответственных потребителей</t>
  </si>
  <si>
    <t>31-33UUP</t>
  </si>
  <si>
    <t>Строительные работы - 31-33UUP Вентцентр тоннеля для трубопроводов ответственных потребителей</t>
  </si>
  <si>
    <t>01,02UUB</t>
  </si>
  <si>
    <t>Строительные работы - 01,02UUB Вентцентр кабельного тоннеля системы нормальной эксплуатации</t>
  </si>
  <si>
    <t>31,32,33UUQ</t>
  </si>
  <si>
    <t>Строительные работы - 31,32,33UUQ Вентцентр тоннеля для трубопроводов ответственных потребителей</t>
  </si>
  <si>
    <t>21-23 UUQ</t>
  </si>
  <si>
    <t>Строительные работы - 21,22,23 UUQ Вентцентр тоннеля для трубопроводов ответственных потребителей</t>
  </si>
  <si>
    <t>19У_С</t>
  </si>
  <si>
    <t>03-04UPZ</t>
  </si>
  <si>
    <t>Строительные работы - 01-04UPZ Кабельные тоннели системы нормальной эксплуатации</t>
  </si>
  <si>
    <t>21-26UPZ</t>
  </si>
  <si>
    <t>Строительные работы - 21-28UPZ Кабельные тоннели системы нормальной эксплуатации</t>
  </si>
  <si>
    <t>21-29USZ</t>
  </si>
  <si>
    <t>Строительные работы - 21-29USZ Кабельные тоннели системы нормальной эксплуатации</t>
  </si>
  <si>
    <t>31-38UPZ</t>
  </si>
  <si>
    <t>Строительные работы - 31-38UPZ Кабельные тоннели системы нормальной эксплуатации</t>
  </si>
  <si>
    <t>27-28UPZ</t>
  </si>
  <si>
    <t>31-39USZ</t>
  </si>
  <si>
    <t>Строительные работы - 31-39USZ Кабельные тоннели системы нормальной эксплуатации</t>
  </si>
  <si>
    <t>21-24UKZ</t>
  </si>
  <si>
    <t>Строительные работы - 21-24UKZ Кабельный тоннель системы безопасности</t>
  </si>
  <si>
    <t>31-34UKZ</t>
  </si>
  <si>
    <t>Строительные работы - 31-34UKZ Кабельный тоннель системы безопасности</t>
  </si>
  <si>
    <t>31-38UBZ</t>
  </si>
  <si>
    <t>Строительные работы - 31-38UBZ Кабельные тоннели системы норма льной эксплуатации</t>
  </si>
  <si>
    <t>20У_С</t>
  </si>
  <si>
    <t>21-28UBZ</t>
  </si>
  <si>
    <t>Строительные работы - 21-28UBZ Кабельные тоннели системы нормальной эксплуатации</t>
  </si>
  <si>
    <t>01-02UBZ</t>
  </si>
  <si>
    <t>Строительные работы - 01-09UBZ Кабельные тоннели системы нормальной эксплуатации</t>
  </si>
  <si>
    <t>01UBJ</t>
  </si>
  <si>
    <t>Строительные работы - 01UBJ Пути перекатки трансформаторов (этап 1)</t>
  </si>
  <si>
    <t>21У_С</t>
  </si>
  <si>
    <t>Строительные работы - 01UBJ Пути перекатки трансформаторов (этап 2)</t>
  </si>
  <si>
    <t>22У_С</t>
  </si>
  <si>
    <t>01-07UXZ</t>
  </si>
  <si>
    <t>Строительные работы - 01-07UXZ Кабельный канал системы нормальной эксплуатации</t>
  </si>
  <si>
    <t>23У_С</t>
  </si>
  <si>
    <t>24У_С</t>
  </si>
  <si>
    <t>01-05UEH</t>
  </si>
  <si>
    <t>Строительные работы - 01-05UEH Приемное сооружение для дизельного топлива и масел</t>
  </si>
  <si>
    <t>25У_С</t>
  </si>
  <si>
    <t>20UGT</t>
  </si>
  <si>
    <t>Строительные работы - 20UGT Сети дренажа грунтовых вод</t>
  </si>
  <si>
    <t>30UGT</t>
  </si>
  <si>
    <t>Строительные работы - 30UGT Сети дренажа грунтовых вод</t>
  </si>
  <si>
    <t>26У_С</t>
  </si>
  <si>
    <t>27У_С</t>
  </si>
  <si>
    <t>28У_С</t>
  </si>
  <si>
    <t>29У_С</t>
  </si>
  <si>
    <t>30У_С</t>
  </si>
  <si>
    <t>Строительные работы - 20ULD Сооружения для баков БОУ в составе 21ULD-24ULD</t>
  </si>
  <si>
    <t>Строительные работы - 30ULD Сооружения для баков БОУ в составе 31ULD-34ULD</t>
  </si>
  <si>
    <t>21,22USC</t>
  </si>
  <si>
    <t>Строительные работы - 21,22USC Сооружение ресивера сжатого воздуха для отсечной арматуры</t>
  </si>
  <si>
    <t>31,32USC</t>
  </si>
  <si>
    <t>Строительные работы - 31,32USC Сооружение ресивера сжатого воздуха для отсечной арматуры</t>
  </si>
  <si>
    <t>01-02UGF</t>
  </si>
  <si>
    <t>Строительные работы - 01-02UGF Резервуар противопожарной воды</t>
  </si>
  <si>
    <t>Строительные работы - 21-22USF Сооружение ресивера азота для нужд здания 20UJA</t>
  </si>
  <si>
    <t>31,32USF</t>
  </si>
  <si>
    <t>Строительные работы - 31,32USF Сооружение ресивера азота для нужд здания 30UJA</t>
  </si>
  <si>
    <t>31У_С</t>
  </si>
  <si>
    <t>32У_С</t>
  </si>
  <si>
    <t>Строительные работы - 30UGU Дренажная насосная станция</t>
  </si>
  <si>
    <t>33У_Т</t>
  </si>
  <si>
    <t>Технологические работы - 21-28UUK Вентцентр кабельного тоннеля системы безопасности</t>
  </si>
  <si>
    <t>_</t>
  </si>
  <si>
    <t>Технологические работы - 20UKC Вспомогательное реакторное здание с БПУ</t>
  </si>
  <si>
    <t>34У_Т</t>
  </si>
  <si>
    <t>Технологические работы- 20UKH Вентиляционная труба</t>
  </si>
  <si>
    <t>21-22USF</t>
  </si>
  <si>
    <t>Технологические работы - 21-22USF Сооружение ресивера азота для нужд здания 20UJA</t>
  </si>
  <si>
    <t>Технологические работы - 21-24UUB Вентцентр кабельного тоннеля системы нормальной эксплуатации</t>
  </si>
  <si>
    <t>Технологические работы - 20UKY Галерея зоны свободного доступа</t>
  </si>
  <si>
    <t>Технологические работы - 21-28UBZ Кабельные тоннели системы нормальной эксплуатации</t>
  </si>
  <si>
    <t>35У_Т</t>
  </si>
  <si>
    <t>Технологические работы - 20UGU Дренажная насосная станция</t>
  </si>
  <si>
    <t>21-28UPZ</t>
  </si>
  <si>
    <t>37У_Т</t>
  </si>
  <si>
    <t>38У_Т</t>
  </si>
  <si>
    <t>39У_Т</t>
  </si>
  <si>
    <t>40У_Т</t>
  </si>
  <si>
    <t>41У_Т</t>
  </si>
  <si>
    <t>42У_Т</t>
  </si>
  <si>
    <t>43У_Т</t>
  </si>
  <si>
    <t>44У_Т</t>
  </si>
  <si>
    <t>31UQZ-34UQZ</t>
  </si>
  <si>
    <t>45У_Т</t>
  </si>
  <si>
    <t>46У_Т</t>
  </si>
  <si>
    <t>47У_Т</t>
  </si>
  <si>
    <t>48У_Т</t>
  </si>
  <si>
    <t>Технологические работы - 31-38UQF Камеры компенсаторов</t>
  </si>
  <si>
    <t>49У_Т</t>
  </si>
  <si>
    <t>Технологические работы - 21-28UQF Камеры компенсаторов</t>
  </si>
  <si>
    <t>01-04UPZ</t>
  </si>
  <si>
    <t>50У_Т</t>
  </si>
  <si>
    <t>Технологические работы - 00UPC Водозаборное сооружение</t>
  </si>
  <si>
    <t>51У_Т</t>
  </si>
  <si>
    <t>Технологические работы - 20UGT Сети дренажа грунтовых вод</t>
  </si>
  <si>
    <t>52У_Т</t>
  </si>
  <si>
    <t>Технологические работы - 30UGT Сети дренажа грунтовых вод</t>
  </si>
  <si>
    <t>Технологические работы - 30UGU Дренажная насосная станция</t>
  </si>
  <si>
    <t>53У_Э</t>
  </si>
  <si>
    <t>54У_Э</t>
  </si>
  <si>
    <t>Электротехнические работы - 20UQN Отводящий канал</t>
  </si>
  <si>
    <t>55У_Э</t>
  </si>
  <si>
    <t>Электротехнические работы - 00UQG Сопрягающее сооружение</t>
  </si>
  <si>
    <t>Электротехнические работы - 30UQN Отводящий канал</t>
  </si>
  <si>
    <t>Электротехнические работы - 00UQW Распределительная камера охлаждающей воды</t>
  </si>
  <si>
    <t>56У_Э</t>
  </si>
  <si>
    <t>57У_Э</t>
  </si>
  <si>
    <t>58У_Э</t>
  </si>
  <si>
    <t>59У_Э</t>
  </si>
  <si>
    <t>60У_Э</t>
  </si>
  <si>
    <t>00UXX</t>
  </si>
  <si>
    <t>Электромонтажные работы - 00UXX Обьедененный склад хранения средств противоаварийных мероприятий</t>
  </si>
  <si>
    <t>03UXC</t>
  </si>
  <si>
    <t>Электромонтажные работы - 03UXC Здание оперативной группы охраны на площадке.</t>
  </si>
  <si>
    <t>61У_Э</t>
  </si>
  <si>
    <t>Электротехнические работы - 00UQU Водосбросное сооружение</t>
  </si>
  <si>
    <t>62У_Э</t>
  </si>
  <si>
    <t>63У_Э</t>
  </si>
  <si>
    <t>64У_Э</t>
  </si>
  <si>
    <t>65У_Э</t>
  </si>
  <si>
    <t>66У_Э</t>
  </si>
  <si>
    <t>67У_Э</t>
  </si>
  <si>
    <t xml:space="preserve">21-25UEJ </t>
  </si>
  <si>
    <t>68У_Э</t>
  </si>
  <si>
    <t>69У_Э</t>
  </si>
  <si>
    <t>70У_Э</t>
  </si>
  <si>
    <t>Электротехнические работы - 21-26(28, 29)UQF Камеры компенсаторов</t>
  </si>
  <si>
    <t>Электротехнические работы -  31-36 (38, 39)UQF Камеры компенсаторов</t>
  </si>
  <si>
    <t>71У_Э</t>
  </si>
  <si>
    <t>72У_Э</t>
  </si>
  <si>
    <t>00UYH</t>
  </si>
  <si>
    <t>Электротехнические работы - 00UYH Здание учебного центра</t>
  </si>
  <si>
    <t>73У_Э</t>
  </si>
  <si>
    <t>74У_Э</t>
  </si>
  <si>
    <t>75У_Э</t>
  </si>
  <si>
    <t>76У_Э</t>
  </si>
  <si>
    <t>Электромонтажные работы - 00UPC Водозаборное сооружение</t>
  </si>
  <si>
    <t>77У_Э</t>
  </si>
  <si>
    <t>78У_Э</t>
  </si>
  <si>
    <t>79У_Э</t>
  </si>
  <si>
    <t>80У_Э</t>
  </si>
  <si>
    <t>81У_Э</t>
  </si>
  <si>
    <t>82У_Э</t>
  </si>
  <si>
    <t>83У_Э</t>
  </si>
  <si>
    <t>Электротехнические работы - 21-22USF Сооружение ресивера азота для нужд здания 20UJA</t>
  </si>
  <si>
    <t>84У_Э</t>
  </si>
  <si>
    <t>00UFC</t>
  </si>
  <si>
    <t xml:space="preserve">Электротехнические работы - 00UFC Хранилище свежего топлива </t>
  </si>
  <si>
    <t>Монтаж КИП - 00UQG Сопрягающее сооружение (АСУ ТП)</t>
  </si>
  <si>
    <t>85У_К</t>
  </si>
  <si>
    <t>Монтаж КИП - 00UQU Водосбросное сооружение (АСУ ТП)</t>
  </si>
  <si>
    <t>Монтаж КИП - 20UQX Сифонный колодец (АСУ ТП)</t>
  </si>
  <si>
    <t>Монтаж КИП - 30UQX Сифонный колодец (АСУ ТП)</t>
  </si>
  <si>
    <t>86У_К</t>
  </si>
  <si>
    <t>87У_К</t>
  </si>
  <si>
    <t>21-24USZ</t>
  </si>
  <si>
    <t>88У_К</t>
  </si>
  <si>
    <t>89У_К</t>
  </si>
  <si>
    <t>90У_К</t>
  </si>
  <si>
    <t>27-29USZ</t>
  </si>
  <si>
    <t>91У_К</t>
  </si>
  <si>
    <t>21-25UEJ</t>
  </si>
  <si>
    <t>92У_К</t>
  </si>
  <si>
    <t>93У_К</t>
  </si>
  <si>
    <t>94У_К</t>
  </si>
  <si>
    <t>95У_К</t>
  </si>
  <si>
    <t>96У_К</t>
  </si>
  <si>
    <t>Монтаж КИП - 00UPC Водозаборное сооружение</t>
  </si>
  <si>
    <t>97У_К</t>
  </si>
  <si>
    <t>98У_К</t>
  </si>
  <si>
    <t>99У_К</t>
  </si>
  <si>
    <t>100У_К</t>
  </si>
  <si>
    <t>101У_К</t>
  </si>
  <si>
    <t>102У_К</t>
  </si>
  <si>
    <t>103У_К</t>
  </si>
  <si>
    <t>104У_К</t>
  </si>
  <si>
    <t>105У_К</t>
  </si>
  <si>
    <t>106У_К</t>
  </si>
  <si>
    <t>107У_К</t>
  </si>
  <si>
    <t>Монтаж КИП - 21-22USF Сооружение ресивера азота для нужд здания 20UJA (АСУ ТП)</t>
  </si>
  <si>
    <t>108У_К</t>
  </si>
  <si>
    <t>Монтаж КИП - 00UFC Хранилище свежего топлива (АСУ ТП)</t>
  </si>
  <si>
    <t xml:space="preserve">Руководитель представительства – директор по сооружению </t>
  </si>
  <si>
    <t>номер лота</t>
  </si>
  <si>
    <t>дата направления</t>
  </si>
  <si>
    <t>дата согл. НМЦ</t>
  </si>
  <si>
    <t>ближайшая дата передачи</t>
  </si>
  <si>
    <t>1</t>
  </si>
  <si>
    <t>Номер лотов по предыдущей редакции  ГПЗ-2019</t>
  </si>
  <si>
    <t>Формирование, комплектация и проверка пакета проектной документации (ГИП)</t>
  </si>
  <si>
    <t>Подтверждение соответствия  и предоставление пакета проектной документации по лоту
(ВОР, ОСР, ЛСР, Рес. Вед.)</t>
  </si>
  <si>
    <t>Направление на площадку документации с архивным номером, согласованной с Блоком стоимости</t>
  </si>
  <si>
    <t>Разработка ТЗ, существенных условий конкурсной документации для заключения договоров с твердой ценой</t>
  </si>
  <si>
    <t xml:space="preserve">Передача комплекта документов в ДК СМР и УКСК
(без НМЦ) </t>
  </si>
  <si>
    <t>Разработка и передача  в ПАСЭ и ДК СМР оценки стоимости</t>
  </si>
  <si>
    <t>Проведение  I этапа закупки
по техническим составляющим
(заявка-1+
ЗД-1+извещение-1
+прием заявок-1)</t>
  </si>
  <si>
    <t>Разработка и утверждение НМЦ</t>
  </si>
  <si>
    <t>Проведение II части конкурса
Коректировка исх. данных+заявка-2
ЗД-2+извещение-2
прием заявок-2)</t>
  </si>
  <si>
    <t>Заключение договора
исходная дата, начиная с 9У_С</t>
  </si>
  <si>
    <t>Начало работ по
Графику от 23.11.2018</t>
  </si>
  <si>
    <t>Даты (реальные) по графику</t>
  </si>
  <si>
    <t>Сроки по этапам, начиная с 9У_С</t>
  </si>
  <si>
    <t>Количество выбранных лотов</t>
  </si>
  <si>
    <t>ближайшая передачи документов в блок стоимости</t>
  </si>
  <si>
    <t>ближайшая дата согласования расчета НМЦ</t>
  </si>
  <si>
    <t>ближайшая дата передачи ЗД</t>
  </si>
  <si>
    <t>не требуется</t>
  </si>
  <si>
    <t>Представление в ПБ кодов KKS для каждой документации, входящей в состав лота</t>
  </si>
  <si>
    <t>Передача комплекта документов в блок стоимости для расчета и утверждения плановой стоимости</t>
  </si>
  <si>
    <t>Разработка и передача в ПАСЭ распоряжения об утверждении плановой стоимости в соответствии с действующим Порядком</t>
  </si>
  <si>
    <t>Разработка проекта договора</t>
  </si>
  <si>
    <t>Запрос, получение, перевод ТКП</t>
  </si>
  <si>
    <t>Передача комплекта документов для проведения закупки в ДКСМР</t>
  </si>
  <si>
    <t>Формирование заявки на закупку (подготовка, согласование, утверждение)</t>
  </si>
  <si>
    <t>Формирование ЗД для ЗЗП (подготовка, утверждение), передача ЗД в ПАСЭ</t>
  </si>
  <si>
    <t>Направление документов в адрес подрядчиков</t>
  </si>
  <si>
    <t>Отборочная стадия (Вскрытие конвертов)</t>
  </si>
  <si>
    <t>Оценочная стадии</t>
  </si>
  <si>
    <t>Разница между сроками начала и заключения договора</t>
  </si>
  <si>
    <t xml:space="preserve">Рымарь О.В.
</t>
  </si>
  <si>
    <t>=ст. 6</t>
  </si>
  <si>
    <t>=ст. 13</t>
  </si>
  <si>
    <t>= ст. 8 + 21 день</t>
  </si>
  <si>
    <t>= ст. 8 + 15 день</t>
  </si>
  <si>
    <t>3</t>
  </si>
  <si>
    <t>О_С</t>
  </si>
  <si>
    <t>4</t>
  </si>
  <si>
    <t>7</t>
  </si>
  <si>
    <t>факт 7</t>
  </si>
  <si>
    <t>8</t>
  </si>
  <si>
    <t>факт 8</t>
  </si>
  <si>
    <t>факт 12</t>
  </si>
  <si>
    <t>факт 13</t>
  </si>
  <si>
    <t>Полный комплект отсутствует</t>
  </si>
  <si>
    <t>факт 14</t>
  </si>
  <si>
    <t>факт 16</t>
  </si>
  <si>
    <t>согласование НМЦ в евро</t>
  </si>
  <si>
    <t>факт 17</t>
  </si>
  <si>
    <t>факт 18</t>
  </si>
  <si>
    <t>НМЦ согласован в евро</t>
  </si>
  <si>
    <t>факт 31</t>
  </si>
  <si>
    <t>факт 32</t>
  </si>
  <si>
    <t>не выполненно,  нет данных</t>
  </si>
  <si>
    <t>О_Т</t>
  </si>
  <si>
    <t>4 О_С</t>
  </si>
  <si>
    <t>7 О_С</t>
  </si>
  <si>
    <t>8 О_С</t>
  </si>
  <si>
    <t>12 О_С</t>
  </si>
  <si>
    <t xml:space="preserve">13 О_С </t>
  </si>
  <si>
    <t xml:space="preserve">14 У_С </t>
  </si>
  <si>
    <t xml:space="preserve">16 У_С </t>
  </si>
  <si>
    <t>17 О_С</t>
  </si>
  <si>
    <t>31 О_С</t>
  </si>
  <si>
    <t>Отчет состояния этапов сроков контрактации (двухэтапных лотов и одноэтапных лотов)</t>
  </si>
  <si>
    <t>Информация о сроке заключения и начале выполнения работ</t>
  </si>
  <si>
    <t>п/п</t>
  </si>
  <si>
    <t>Предмет закупки (объекты по лоту)</t>
  </si>
  <si>
    <t>Состояние по Этапу</t>
  </si>
  <si>
    <t>Раздел отчета по контрактации 2-хэтапных закупочных процедур (старт этапа "Представление в ПБ кодов KKS для каждой документации, входящей в состав лота" - на 1 полугодие 2020г.)</t>
  </si>
  <si>
    <t>В стадии формирования кодов KKS ТП</t>
  </si>
  <si>
    <t>Коды KKS сформированы. Протокол направлен в АЭП 13.01.2020</t>
  </si>
  <si>
    <t>Коды KKS сформированы. Протокол направлен в АЭП 10.01.2020</t>
  </si>
  <si>
    <t>Коды KKS сформированы. Протокол направлен в АЭП 15.01.2020</t>
  </si>
  <si>
    <t>Коды KKS сформированы. Протокол направлен в АЭП 14.01.2020</t>
  </si>
  <si>
    <t>Раздел отчета по контрактации 1-хэтапных закупочных процедур</t>
  </si>
  <si>
    <t>Коды KKS сформированы. ТЗ направлено в ПБ 16.01.2020</t>
  </si>
  <si>
    <t>выполнено</t>
  </si>
  <si>
    <t>ТЗ на согласовании в ПБ</t>
  </si>
  <si>
    <t>Не выполнено. Запрос направится после утверждения ТЗ.</t>
  </si>
  <si>
    <t>Выполняется по РД</t>
  </si>
  <si>
    <t>Выполнено</t>
  </si>
  <si>
    <t>На согласовании в УКСК после устранения замечаний - 28.01.2020</t>
  </si>
  <si>
    <t>Отсутствует акт по давальческим материалам</t>
  </si>
  <si>
    <t>Согласование лимитов</t>
  </si>
  <si>
    <t>На согласовании в УКСК</t>
  </si>
  <si>
    <t>Коды KKS сформированы. Напрален Протокол в АЭП 27.101.2020</t>
  </si>
  <si>
    <t>Коды комлпектов неизвестны. Есть только наименование РД</t>
  </si>
  <si>
    <t>Коды KKS сформированы. ТЗ направлено на согласование 15.01.2020</t>
  </si>
  <si>
    <t>не выполнено. Устранение замечаний заказчика</t>
  </si>
  <si>
    <t>Коды KKS сформированы. На проверке в ОТМР до 01.02.2020</t>
  </si>
  <si>
    <t>обычная процедура</t>
  </si>
  <si>
    <r>
      <rPr>
        <b/>
        <sz val="36"/>
        <color rgb="FF000000"/>
        <rFont val="Times New Roman"/>
        <family val="1"/>
        <charset val="204"/>
      </rPr>
      <t xml:space="preserve">Разработка ТЗ (В отчет). </t>
    </r>
    <r>
      <rPr>
        <b/>
        <sz val="36"/>
        <color rgb="FFFF0000"/>
        <rFont val="Times New Roman"/>
        <family val="1"/>
        <charset val="204"/>
      </rPr>
      <t>В ЭТИХ ЯЧЕЙКАХ НЕ ПРАВИТЬ!!!</t>
    </r>
  </si>
  <si>
    <t>Разработка ТЗ (Статус, состояние, дата)</t>
  </si>
  <si>
    <t>Разработка ТЗ (КУРАТОР)</t>
  </si>
  <si>
    <r>
      <rPr>
        <b/>
        <sz val="36"/>
        <color rgb="FF000000"/>
        <rFont val="Times New Roman"/>
        <family val="1"/>
        <charset val="204"/>
      </rPr>
      <t xml:space="preserve">Проведение  I этапа закупки (в отчет). </t>
    </r>
    <r>
      <rPr>
        <b/>
        <sz val="36"/>
        <color rgb="FFFF0000"/>
        <rFont val="Times New Roman"/>
        <family val="1"/>
        <charset val="204"/>
      </rPr>
      <t>В ЭТИХ ЯЧЕЙКАХ НЕ ПРАВИТЬ!!!</t>
    </r>
  </si>
  <si>
    <t>Проведение  I этапа закупки - Куратор</t>
  </si>
  <si>
    <t>Проведение  I этапа закупки - дата факт</t>
  </si>
  <si>
    <t>Разработка и утверждение НМЦ (В отчет)</t>
  </si>
  <si>
    <t>Разработка и утверждение НМЦ (Куратор)</t>
  </si>
  <si>
    <t>Разработка и утверждение НМЦ (Комментарии)</t>
  </si>
  <si>
    <t xml:space="preserve">Заключение договора
</t>
  </si>
  <si>
    <t>ТЗ утверждено.</t>
  </si>
  <si>
    <t>Дежин Константин Владимирович</t>
  </si>
  <si>
    <t>Проформа договора основного периода СМР</t>
  </si>
  <si>
    <t>20.05.2019г.</t>
  </si>
  <si>
    <t>Симкин П.Ю.</t>
  </si>
  <si>
    <t>13.03.2019</t>
  </si>
  <si>
    <t>Гааг Алёна</t>
  </si>
  <si>
    <t>Расчет НМЦ согласован на - 48 989 088,88 евро (с НДС).</t>
  </si>
  <si>
    <t>вскрытие конвертов 09.07.2019/ 14:00</t>
  </si>
  <si>
    <t>24.07.2019.</t>
  </si>
  <si>
    <t>Договор подписан от 13.08.2019</t>
  </si>
  <si>
    <t>Басалай Дмитрий Васильевич</t>
  </si>
  <si>
    <t>19.02.2019г.</t>
  </si>
  <si>
    <t>Беспалова Л.М.</t>
  </si>
  <si>
    <t>19.03.2020</t>
  </si>
  <si>
    <t>Расчет НМЦ согласован на -32 110 999,47 евро (с НДС).</t>
  </si>
  <si>
    <t>Вскрытие конвертов 08.07.2019/ 14:00</t>
  </si>
  <si>
    <t>01.08.2019-переторжка до 06.08.19.</t>
  </si>
  <si>
    <t>подготовка заключения договора с 08.08.19.</t>
  </si>
  <si>
    <t>20.09.19 №40-291-4/45480</t>
  </si>
  <si>
    <t>Ялтыков Илья Сергеевич</t>
  </si>
  <si>
    <t>Карпова Елена Алексеевна</t>
  </si>
  <si>
    <t>ПСД не укомплектована в полном объеме ввиду изменения состава Лота</t>
  </si>
  <si>
    <t>ТЗ на согласовании</t>
  </si>
  <si>
    <t>Куратор не назначен</t>
  </si>
  <si>
    <t>Худолеев И.М</t>
  </si>
  <si>
    <t xml:space="preserve">ПСД не укомплектована в полном объеме ввиду изменения состава Лота 20.09.19 №40-291-4/45480 только на 21-24UQZ; 31-34UQZ согласно Приказа </t>
  </si>
  <si>
    <t>Коржаков Денис Александрович</t>
  </si>
  <si>
    <t>Фомичев А.А.</t>
  </si>
  <si>
    <t>ВОР согласована с АЭП. ПСД на согласовании с УЭПСД</t>
  </si>
  <si>
    <t>ТЗ в разработке</t>
  </si>
  <si>
    <t>ПСД укопмлектована</t>
  </si>
  <si>
    <t>ПСД укомплектована. 20.09.19 №40-291-4/45480</t>
  </si>
  <si>
    <t>Карасев А.В.</t>
  </si>
  <si>
    <t>Жаркова Э.С.</t>
  </si>
  <si>
    <t>ТЗ направлен для утверждения Павлову В.Н.</t>
  </si>
  <si>
    <t>ТЗ утверждено от 30.03.2019.</t>
  </si>
  <si>
    <t>Бывшева Е.В.</t>
  </si>
  <si>
    <t xml:space="preserve">                                                               ПАСЭ направлена заявка о согласовании 1 этапа ЗЗП</t>
  </si>
  <si>
    <t>не назначен</t>
  </si>
  <si>
    <t>Текущий этап</t>
  </si>
  <si>
    <t>Состояние по лоту</t>
  </si>
  <si>
    <t>Ответственный</t>
  </si>
  <si>
    <t>Планируемый срок заключения договора - до 13.08.2019</t>
  </si>
  <si>
    <t>Вершинина Н.Ю.</t>
  </si>
  <si>
    <t>Планируемый срок заключения договора - до 26.08.2019. В настоящее время необходимо принятие решения Павловым В.Н. о заключении договора с объемами работ по антикоррозийной защите (в зоне контролируемого доступа), отличающихся с учтенным объемом в согласованном НМЦ (включена работ по атикоррозийной защите в зоне свободного доступа)</t>
  </si>
  <si>
    <t>Ялтыкова С.Ш.</t>
  </si>
  <si>
    <t>ВОР разработан, направлен в ПБ.Откорректированная ПСД с замечаниями Дорофеевой направлена в ПБ .</t>
  </si>
  <si>
    <t>Передача пакета документов для формирования заявки и проведения 1-го этапа</t>
  </si>
  <si>
    <t xml:space="preserve">Направлена СЗ на формирование заявки в УОДСМР от 19.06.2019 №007/46-26/01-1797, на формирование оценочной стоимости в УКСК от 19.06.2019 №007/46-26/01-1796. Получены замечания от УКСК с требованием внесения корректировок в ВОР, соответственно ТЗ и Приложения W к Контракту (отсутствуют здания лота в обязательствах за Подрядчиком, требуется уточнение Приложения) </t>
  </si>
  <si>
    <t>Кузьмин В.Н.</t>
  </si>
  <si>
    <t>Проведение 1-го этапа закупочных процедур</t>
  </si>
  <si>
    <t xml:space="preserve">Дозапрос по 1-му этапу до 13.08.2019. Осуществляется формирование расчета НМЦ с учетом ТКП 1-го этапа Подрядчиков </t>
  </si>
  <si>
    <t>Согласование закупочной документации</t>
  </si>
  <si>
    <t>Расчет НМЦ направлен на согласование в УКСК - 14.08.2019 №007/46-26/01-2560 (без ТКП потенциальных подрядчиков). Запрос о предоставлении ТКП направлен, ожидаем ответы. Осуществляется уточнение лимита на работу по данному лоту. Подготовлен проект приказа по срокам установления лимита и формирования расчета</t>
  </si>
  <si>
    <t>Карпова Е.А., Вершинина Н.Ю.</t>
  </si>
  <si>
    <t>Осуществляется корректировка ПСД с прохождением экспертизы.</t>
  </si>
  <si>
    <t>Кирсанов А.И.</t>
  </si>
  <si>
    <t>Откорректированный расчет НМЦ находится на рассмотрении и согласовании в УКСК. Дата направления расчета - 23.08.2019</t>
  </si>
  <si>
    <t>Гааг Е.П.</t>
  </si>
  <si>
    <t>В связи с внесением существенных изменений в РД (не учтены затраты по эксплуатации насосов), со стороны ПАСЭ направлена обращение от 18.08.2019 №007/46-26/01-2578 в ПБ о необходимости внесения изменений в РД. После внесения изменений будет сформирован расчет НМЦ.</t>
  </si>
  <si>
    <t>Карпова Е.А.</t>
  </si>
  <si>
    <t>Расчет НМЦ направлен на рассмотрение и согласование в УКСК - 13.08.2019</t>
  </si>
  <si>
    <t>ДС</t>
  </si>
  <si>
    <t>Формирование и согласование ДС по изменению сроков договора №CI-7717Б2-190161 от 19.03.2019 лот7 - Novin Sanat NASR Siraf. В связи с отсутствие в настоящее время актуальной РД, заключение необходимого ДС - крайне проблематично.</t>
  </si>
  <si>
    <t>Формирование и согласование ДС по изменению сроков договора №CI-7717Б2-180486 лот 25 - Novin Sanat NASR Siraf. Подготовлен проект приказа за подписью Локшина А.М. о переносе срока окончания работ. Проект приказ после внесения исправлений по замечаниям УМиОЗ будет повторно направлен на согласование.</t>
  </si>
  <si>
    <t>Итог</t>
  </si>
  <si>
    <t>В настоящее время, в соответствии с запросом РП и Проектного блока, осуществляется актуализация и корректировка Графика контрактации</t>
  </si>
  <si>
    <t>Детальный график контрактации двухэтапных конкурсных процедур</t>
  </si>
  <si>
    <r>
      <rPr>
        <b/>
        <sz val="14"/>
        <rFont val="Times New Roman"/>
        <family val="1"/>
        <charset val="204"/>
      </rPr>
      <t xml:space="preserve">Передача комплекта документации  </t>
    </r>
    <r>
      <rPr>
        <b/>
        <sz val="12"/>
        <rFont val="Times New Roman"/>
        <family val="1"/>
        <charset val="204"/>
      </rPr>
      <t>в составе:</t>
    </r>
    <r>
      <rPr>
        <sz val="12"/>
        <rFont val="Times New Roman"/>
        <family val="1"/>
        <charset val="204"/>
      </rPr>
      <t xml:space="preserve"> текстовая и графическая части, спецификации с разделительной ведомостью поставки оборудования и материалов, ведомости объемов работ, локальные сметные расчеты с ресурсно-технологической моделью с «привязкой» локальных сметных расчетов к видам работ лота в разрезе объектовых сметных расчетов, с приложением реестра полученной документации с указанием архивных номеров. Проектно-сметная документация должна быть размещена в формате *.pdf, *.xls, *.sob. Кроме того ВОР приведенный в соответствие с требованиями подготовки закупочной документации</t>
    </r>
    <r>
      <rPr>
        <b/>
        <sz val="12"/>
        <rFont val="Times New Roman"/>
        <family val="1"/>
        <charset val="204"/>
      </rPr>
      <t xml:space="preserve"> в </t>
    </r>
    <r>
      <rPr>
        <b/>
        <u/>
        <sz val="16"/>
        <rFont val="Times New Roman"/>
        <family val="1"/>
        <charset val="204"/>
      </rPr>
      <t xml:space="preserve">УКСК </t>
    </r>
    <r>
      <rPr>
        <b/>
        <sz val="12"/>
        <rFont val="Times New Roman"/>
        <family val="1"/>
        <charset val="204"/>
      </rPr>
      <t xml:space="preserve">(Оценка стоимости), </t>
    </r>
    <r>
      <rPr>
        <b/>
        <u/>
        <sz val="16"/>
        <rFont val="Times New Roman"/>
        <family val="1"/>
        <charset val="204"/>
      </rPr>
      <t>ДК СМР</t>
    </r>
    <r>
      <rPr>
        <b/>
        <sz val="12"/>
        <rFont val="Times New Roman"/>
        <family val="1"/>
        <charset val="204"/>
      </rPr>
      <t xml:space="preserve"> (Подготовка закупочной документации), </t>
    </r>
    <r>
      <rPr>
        <b/>
        <u/>
        <sz val="16"/>
        <rFont val="Times New Roman"/>
        <family val="1"/>
        <charset val="204"/>
      </rPr>
      <t>Отдел защиты активов и коммерческой тайны зарубежных проектов</t>
    </r>
  </si>
  <si>
    <t>Передать результаты мониторинга цен для оценки стоимости</t>
  </si>
  <si>
    <t>Передать оценку стоимости по оборудованию +ТЗ на оборудование, для разработки оценки стоимости всего Лота</t>
  </si>
  <si>
    <r>
      <rPr>
        <b/>
        <sz val="18"/>
        <rFont val="Times New Roman"/>
        <family val="1"/>
        <charset val="204"/>
      </rPr>
      <t xml:space="preserve">Подготовка ПСД </t>
    </r>
    <r>
      <rPr>
        <b/>
        <sz val="11"/>
        <rFont val="Times New Roman"/>
        <family val="1"/>
        <charset val="204"/>
      </rPr>
      <t>в следующем составе: текстовая и графическая части, спецификации с разделительной ведомостью поставки оборудования и материалов, ведомости объемов работ, локальные сметные расчеты с ресурсно-технологической моделью с «привязкой» локальных сметных расчетов к видам работ лота в разрезе объектовых сметных расчетов, с приложением реестра полученной документации с указанием архивных номеров. Проектно-сметная документация должна быть размещена в формате *.pdf, *.xls, *.sob.</t>
    </r>
  </si>
  <si>
    <t>Подготовка ТЗ</t>
  </si>
  <si>
    <t>Подготовка ВОР + перевод</t>
  </si>
  <si>
    <r>
      <rPr>
        <b/>
        <sz val="16"/>
        <rFont val="Times New Roman"/>
        <family val="1"/>
        <charset val="204"/>
      </rPr>
      <t xml:space="preserve">Сформировать и утвердить разделительную ведомость поставки оборудования и материалов </t>
    </r>
    <r>
      <rPr>
        <b/>
        <sz val="12"/>
        <rFont val="Times New Roman"/>
        <family val="1"/>
        <charset val="204"/>
      </rPr>
      <t>Уточнить со столбцом  5 Разделительная ведомость должна быть сформирована до ТЗ, т.к. является приложением к ТЗ</t>
    </r>
  </si>
  <si>
    <t>Передача ПСД для проведения мониторинга цен, мониторинг цен страны строительства</t>
  </si>
  <si>
    <t>Подготовка комплекта конкурсной документации  в соответствии с Чек-листом</t>
  </si>
  <si>
    <t xml:space="preserve">Передача   комплекта конкурсной документации для подготовки Закупочной документации </t>
  </si>
  <si>
    <t>Трошин, Меркулов, Альжев, Дудник - Сидоров И, Ануреев Я.</t>
  </si>
  <si>
    <t>Осипов, Кирсанов, Гаряйнов, Иващенко, Дежен, Маркосян, Ялтыков, Малашкевич В, Ломакин, Коржаков, Блохин</t>
  </si>
  <si>
    <t>Гаряйнов, Иващенко, Дежен, Маркосян, Ялтыков, Малашкевич В, Ломакин, Коржаков, Блохин</t>
  </si>
  <si>
    <t>Киселева Н.
Епишин А.А.
Ерышева И.
Белякова Ж.С.
Куканова Е.А.
Левицкий А.А.
Федин М.А.
Мельниченко Т.О.
Абдрахимова Т.Г.
Боков А.И.
Йордановски С.
Маркарян М.Е.
Огородник С.В.
Титова Н.И.</t>
  </si>
  <si>
    <t>Гаряйнов, Чунюкин</t>
  </si>
  <si>
    <t>Чунюкин, Гааг, Братишко И.,</t>
  </si>
  <si>
    <t>Чунюкин, Братишко И., Гааг - Унжаков</t>
  </si>
  <si>
    <t xml:space="preserve">Унжаков - Лотарева, Кориков                                                                                                                                                                                                </t>
  </si>
  <si>
    <t xml:space="preserve">Симкин, Беспалова, Щербак, Бывшева, Карасев, Фомичев, Худолеев, Жаркова, Казарина, Шерстов, Кочнев)  </t>
  </si>
  <si>
    <t xml:space="preserve">Горяинов, Чунюкин - Лотарева </t>
  </si>
  <si>
    <t>Аверин- Лотарева</t>
  </si>
  <si>
    <t>Кориков - Ярмольчук А.- Лотарева</t>
  </si>
  <si>
    <t>Чунюкин-Лотарева, Александров</t>
  </si>
  <si>
    <t>Кориков, Ярмольчук А.</t>
  </si>
  <si>
    <t>Лотарева, Кориков (в случае наличия оборудования) - Унжаков - Брратишко И., Чунюкин</t>
  </si>
  <si>
    <t xml:space="preserve">Унжаков, Скоробогатов М., </t>
  </si>
  <si>
    <t>Симкин, Беспалова, Щербак, Бывшева, Карасев - Унжаков - Братишко И., Гааг, Чунюкин, Фомичев, Худолеев, Жаркова, Казарина, Шерстов, Кочнев</t>
  </si>
  <si>
    <t>Лимаренко, Осипов, Чунюкин, Братишко И., Вершинина, Якубовский (Симкин, Беспалова, Щербак, Бывшева, Карасев, Фомичев, Худолеев, Жаркова, Казарина, Шерстов, Кочнев)</t>
  </si>
  <si>
    <t>Лотарева, Ченюкин (Карпова, Гааг)</t>
  </si>
  <si>
    <t>Лотарева, Александров Ченюкин</t>
  </si>
  <si>
    <t>Лимаренко, Якубовский (Симкин, Беспалова, Щербак, Бывшева, Карасев, Фомичев, Худолеев, Жаркова, Казарина, Шерстов, Кочнев)</t>
  </si>
  <si>
    <t xml:space="preserve">Подгорнов АВ
Юдин А.В.
Самойлов Е.В.
Новиков Н.Н.
Кот О.И.
Богданова Л.О.
</t>
  </si>
  <si>
    <t xml:space="preserve">Унжаков - Лимаренко, Якубовский (Симкин, Беспалова, Щербак, Бывшева, Карасев, Фомичев, Худолеев, Жаркова, Казарина, Шерстов, Кочнев)                                                                                                 </t>
  </si>
  <si>
    <t>Симкин П.Ю., Чунюкин</t>
  </si>
  <si>
    <t>Маркосян Армен Рафаэлович</t>
  </si>
  <si>
    <t>Беспалова Л.М.
 Чунюкин</t>
  </si>
  <si>
    <t>Худолеев И.М.</t>
  </si>
  <si>
    <t>Худолеев И.М.
Чунюкин</t>
  </si>
  <si>
    <t>Ломакин Александр Васильевич</t>
  </si>
  <si>
    <t>Фомичев А.А. Чунюкин</t>
  </si>
  <si>
    <t>Малашкевич Вадим Юрьевич</t>
  </si>
  <si>
    <t>Щербак А.М.</t>
  </si>
  <si>
    <t>Худолеев И.М. Чунюкин</t>
  </si>
  <si>
    <t>Симкин П.Ю. Чунюкин</t>
  </si>
  <si>
    <t>Карасев А.В</t>
  </si>
  <si>
    <t>Блохин Владимир Владимирович</t>
  </si>
  <si>
    <t xml:space="preserve">Карасев А.В. </t>
  </si>
  <si>
    <t>Карасев А.В. Чунюкин</t>
  </si>
  <si>
    <t>Щербак А.М. Чунюкин</t>
  </si>
  <si>
    <t>Иващенко Владимир Николаевич</t>
  </si>
  <si>
    <t>Жаркова Э.С. Чунюкин</t>
  </si>
  <si>
    <t>Бывшева Е.В. Чунюкин</t>
  </si>
  <si>
    <t>Рогов Иван</t>
  </si>
  <si>
    <t>Отставание</t>
  </si>
  <si>
    <t>Ракчеев П.А.
Сидоров А.В.
Таланов Д.В.</t>
  </si>
  <si>
    <t xml:space="preserve">Аверин С.В.
Фирсов В.Б. </t>
  </si>
  <si>
    <t>Амбарцумян С.А.
(Рымарь О.В.)</t>
  </si>
  <si>
    <t>38UQF</t>
  </si>
  <si>
    <t>33У_С</t>
  </si>
  <si>
    <t>28UQF</t>
  </si>
  <si>
    <t>53У_Т</t>
  </si>
  <si>
    <t>54</t>
  </si>
  <si>
    <t>54У_Т</t>
  </si>
  <si>
    <t>85У_Э</t>
  </si>
  <si>
    <t>86У_Э</t>
  </si>
  <si>
    <t>109У_К</t>
  </si>
  <si>
    <t>110У_К</t>
  </si>
  <si>
    <t>P - Заказчик</t>
  </si>
  <si>
    <t>C - Подрядчик</t>
  </si>
  <si>
    <t>№ п/п</t>
  </si>
  <si>
    <t>Код по KKS</t>
  </si>
  <si>
    <t>Наименование</t>
  </si>
  <si>
    <t>BD
Технический проект</t>
  </si>
  <si>
    <t>DD
Рабочий проект</t>
  </si>
  <si>
    <t>Deliv.
Доставка (Поставка)</t>
  </si>
  <si>
    <t>Construc.
Строительство</t>
  </si>
  <si>
    <t>Inst
Монтаж</t>
  </si>
  <si>
    <t>Comm 
Ввод в эксплуатацию</t>
  </si>
  <si>
    <t>Примечание</t>
  </si>
  <si>
    <t>Номер лота в графике контрактации</t>
  </si>
  <si>
    <t>00</t>
  </si>
  <si>
    <t>UBA</t>
  </si>
  <si>
    <t>00UBA</t>
  </si>
  <si>
    <t>Здание комплексного распределительного устройства 400kV</t>
  </si>
  <si>
    <t>C</t>
  </si>
  <si>
    <t>P</t>
  </si>
  <si>
    <t>UAC</t>
  </si>
  <si>
    <t>00UAC</t>
  </si>
  <si>
    <t>Здание центрального щита управления Подстанции</t>
  </si>
  <si>
    <t>UAD</t>
  </si>
  <si>
    <t>00UAD</t>
  </si>
  <si>
    <t>Здание комплексного распределительного устройства 230kV</t>
  </si>
  <si>
    <t>UAG</t>
  </si>
  <si>
    <t>00UAG</t>
  </si>
  <si>
    <t>Сооружение для автотрансформаторов</t>
  </si>
  <si>
    <t>UAX</t>
  </si>
  <si>
    <t>00UAX</t>
  </si>
  <si>
    <t>Ремонтная площадка для силового электротехнического оборудования</t>
  </si>
  <si>
    <t>10</t>
  </si>
  <si>
    <t>UAZ</t>
  </si>
  <si>
    <t>10UAZ</t>
  </si>
  <si>
    <t>Тоннель токопроводов 400kV системы выдачи мощности</t>
  </si>
  <si>
    <t>01</t>
  </si>
  <si>
    <t>01UAZ</t>
  </si>
  <si>
    <t>Тоннели токопроводов 230kV для связи с автотрансформатором</t>
  </si>
  <si>
    <t>02</t>
  </si>
  <si>
    <t>02UAZ</t>
  </si>
  <si>
    <t>03</t>
  </si>
  <si>
    <t>03UAZ</t>
  </si>
  <si>
    <t>Тоннели токопроводов 400kV для связи с автотрансформатором</t>
  </si>
  <si>
    <t>04</t>
  </si>
  <si>
    <t>04UAZ</t>
  </si>
  <si>
    <t>10UBA</t>
  </si>
  <si>
    <t>Здание электроснабжения нормальной эксплуатации</t>
  </si>
  <si>
    <t>UBF</t>
  </si>
  <si>
    <t>10UBF</t>
  </si>
  <si>
    <t>Сооружение для блочных трансформаторов</t>
  </si>
  <si>
    <t>UBG</t>
  </si>
  <si>
    <t>Здание резервного электроснабжения</t>
  </si>
  <si>
    <t>Здание общестанционного электроснабжения</t>
  </si>
  <si>
    <t>04UBG</t>
  </si>
  <si>
    <t xml:space="preserve">Сооружение для резервных и общестанционного трансформаторов </t>
  </si>
  <si>
    <t>UBJ</t>
  </si>
  <si>
    <t>Пути перекатки трансформаторов</t>
  </si>
  <si>
    <t>02UBJ</t>
  </si>
  <si>
    <t>11-14</t>
  </si>
  <si>
    <t>UBN</t>
  </si>
  <si>
    <t>11-14UBN</t>
  </si>
  <si>
    <t>Здание резервной дизельной электростанции системы аварийного электроснабжения и управляющих систем безопасности</t>
  </si>
  <si>
    <t>21-24</t>
  </si>
  <si>
    <t>21-24UBN</t>
  </si>
  <si>
    <t>15</t>
  </si>
  <si>
    <t>15UBN</t>
  </si>
  <si>
    <t>Здание резервной дизельной электростанции системы нормальной эксплуатации</t>
  </si>
  <si>
    <t>25</t>
  </si>
  <si>
    <t>11-17</t>
  </si>
  <si>
    <t>UBZ</t>
  </si>
  <si>
    <t>11-17UBZ</t>
  </si>
  <si>
    <t>Кабельный тоннель систем нормальной эксплуатации</t>
  </si>
  <si>
    <t>21-27</t>
  </si>
  <si>
    <t>21-27UBZ</t>
  </si>
  <si>
    <t>01-08</t>
  </si>
  <si>
    <t>01-08UBZ</t>
  </si>
  <si>
    <t>UBH</t>
  </si>
  <si>
    <t>01UBH</t>
  </si>
  <si>
    <t xml:space="preserve">Емкость аварийного слива масла и воды трансформаторов </t>
  </si>
  <si>
    <t>02UBH</t>
  </si>
  <si>
    <t>10-20</t>
  </si>
  <si>
    <t>10-20UBH</t>
  </si>
  <si>
    <t>UCB</t>
  </si>
  <si>
    <t>00UCB</t>
  </si>
  <si>
    <t>Защищенный пункт управления</t>
  </si>
  <si>
    <t>UEH</t>
  </si>
  <si>
    <t>Приемное сооружение для масла и дизельного топлива</t>
  </si>
  <si>
    <t>Сооружение бака аварийного слива топлива</t>
  </si>
  <si>
    <t>UEJ</t>
  </si>
  <si>
    <t>Склад дизельного топлива</t>
  </si>
  <si>
    <t>11-15</t>
  </si>
  <si>
    <t>11-15UEJ</t>
  </si>
  <si>
    <t>Промежуточный склад дизельного топлива</t>
  </si>
  <si>
    <t>21-25</t>
  </si>
  <si>
    <t>UEK</t>
  </si>
  <si>
    <t>Склад масел</t>
  </si>
  <si>
    <t>UEL</t>
  </si>
  <si>
    <t>Насосная станция дизельного топлива и масел</t>
  </si>
  <si>
    <t>UFC</t>
  </si>
  <si>
    <t>Хранилище свежего топлива</t>
  </si>
  <si>
    <t>UGB</t>
  </si>
  <si>
    <t>10UGB</t>
  </si>
  <si>
    <t>Здание для баков запаса обессоленной воды и бака загрязненного конденсата</t>
  </si>
  <si>
    <t>UGD</t>
  </si>
  <si>
    <t>Здание обессоливающей установки</t>
  </si>
  <si>
    <t>Сооружение для бака запаса обессоленной воды</t>
  </si>
  <si>
    <t>Сооружение для бака приема вод от химических промывок и консервации</t>
  </si>
  <si>
    <t>UGF</t>
  </si>
  <si>
    <t>Резервуар противопожарной воды</t>
  </si>
  <si>
    <t>Насосная станция противопожарного и технического водоснабжения</t>
  </si>
  <si>
    <t>UGH</t>
  </si>
  <si>
    <t>Очистные сооружения дождевых вод в составе 01-08UGH</t>
  </si>
  <si>
    <t>01UGH</t>
  </si>
  <si>
    <t>Регулирующий резервуар</t>
  </si>
  <si>
    <t>02UGH</t>
  </si>
  <si>
    <t>Отстойник тонкослойный</t>
  </si>
  <si>
    <t>03UGH</t>
  </si>
  <si>
    <t>Горизонтальные песколовки с круговым движением воды</t>
  </si>
  <si>
    <t>04UGH</t>
  </si>
  <si>
    <t>Резервуар промывной воды</t>
  </si>
  <si>
    <t>05</t>
  </si>
  <si>
    <t>05UGH</t>
  </si>
  <si>
    <t>Блок доочистки</t>
  </si>
  <si>
    <t>06</t>
  </si>
  <si>
    <t>06UGH</t>
  </si>
  <si>
    <t>Песковые площадки</t>
  </si>
  <si>
    <t>07</t>
  </si>
  <si>
    <t>07UGH</t>
  </si>
  <si>
    <t>Приемная камера №1</t>
  </si>
  <si>
    <t>08</t>
  </si>
  <si>
    <t>08UGH</t>
  </si>
  <si>
    <t>Приемная камера №2</t>
  </si>
  <si>
    <t>UGM</t>
  </si>
  <si>
    <t>Очистные сооружения нефтесодержащих вод в составе 01-04UGM</t>
  </si>
  <si>
    <t>01UGM</t>
  </si>
  <si>
    <t>Приемный резервуар</t>
  </si>
  <si>
    <t>02UGM</t>
  </si>
  <si>
    <t>Насосная станция нефтесодержащих сточных вод</t>
  </si>
  <si>
    <t>03UGM</t>
  </si>
  <si>
    <t>Производственное здание</t>
  </si>
  <si>
    <t>04UGM</t>
  </si>
  <si>
    <t>Насосная станция очищенных сточных вод</t>
  </si>
  <si>
    <t>UGR</t>
  </si>
  <si>
    <t>00UGR</t>
  </si>
  <si>
    <t>Шламоотвал</t>
  </si>
  <si>
    <t>UGU</t>
  </si>
  <si>
    <t>10UGU</t>
  </si>
  <si>
    <t>Дренажная насосная станция</t>
  </si>
  <si>
    <t>UGV</t>
  </si>
  <si>
    <t>Очистные сооружения бытовых сточных вод зоны свободного доступа в составе 01-03UGV</t>
  </si>
  <si>
    <t>01UGV</t>
  </si>
  <si>
    <t>Насосная станция бытовых вод зоны свободного доступа</t>
  </si>
  <si>
    <t>02UGV</t>
  </si>
  <si>
    <t>03UGV</t>
  </si>
  <si>
    <t>Здание механического обезвоживания осадка</t>
  </si>
  <si>
    <t>UGW</t>
  </si>
  <si>
    <t>Очистные сооружения бытовых сточных вод зоны контролируемого доступа в составе 01-03UGW</t>
  </si>
  <si>
    <t>01UGW</t>
  </si>
  <si>
    <t>Насосная станция бытовых вод зоны контролируемого доступа</t>
  </si>
  <si>
    <t>02UGW</t>
  </si>
  <si>
    <t>03UGW</t>
  </si>
  <si>
    <t>UGZ</t>
  </si>
  <si>
    <t>00UGZ</t>
  </si>
  <si>
    <t>Технологический тоннель</t>
  </si>
  <si>
    <t>UJA</t>
  </si>
  <si>
    <t>10UJA</t>
  </si>
  <si>
    <t>Реакторное здание / Внутренний контайнмент</t>
  </si>
  <si>
    <t>UJG</t>
  </si>
  <si>
    <t>10UJG</t>
  </si>
  <si>
    <t>Транспортный портал здания 10UJA (20UJA)</t>
  </si>
  <si>
    <t>UJY</t>
  </si>
  <si>
    <t>Галерея зоны контролируемого доступа</t>
  </si>
  <si>
    <t>UKC</t>
  </si>
  <si>
    <t>10UKC</t>
  </si>
  <si>
    <t>Вспомогательное реакторное здание с БПУ</t>
  </si>
  <si>
    <t>UKH</t>
  </si>
  <si>
    <t>Вентиляционная труба</t>
  </si>
  <si>
    <t>Удалено. Повторяет пункт 85</t>
  </si>
  <si>
    <t>10UKH</t>
  </si>
  <si>
    <t>UKS</t>
  </si>
  <si>
    <t>Здание переработки и хранения радиоактивных отходов</t>
  </si>
  <si>
    <t>UKT</t>
  </si>
  <si>
    <t>Здание хранилища радиоактивных источников</t>
  </si>
  <si>
    <t>UKU</t>
  </si>
  <si>
    <t>Центральные мастерские зоны контролируемого доступа</t>
  </si>
  <si>
    <t>UKY</t>
  </si>
  <si>
    <t>Галерея зоны свободного доступа</t>
  </si>
  <si>
    <t>10UKY</t>
  </si>
  <si>
    <t>Пешеходная галерея</t>
  </si>
  <si>
    <t>UKX</t>
  </si>
  <si>
    <t>Гараж спецавтотраснпорта</t>
  </si>
  <si>
    <t>UKZ</t>
  </si>
  <si>
    <t>11-14UKZ</t>
  </si>
  <si>
    <t>Кабельный тоннель системы безопасности</t>
  </si>
  <si>
    <t>11-12</t>
  </si>
  <si>
    <t>ULC</t>
  </si>
  <si>
    <t>11-12ULC</t>
  </si>
  <si>
    <t>Сооружения для контрольного бака</t>
  </si>
  <si>
    <t>21-22</t>
  </si>
  <si>
    <t>21-22ULC</t>
  </si>
  <si>
    <t>13</t>
  </si>
  <si>
    <t>13ULC</t>
  </si>
  <si>
    <t>Сооружения для бака сбора отмывочных вод</t>
  </si>
  <si>
    <t>23</t>
  </si>
  <si>
    <t>23ULC</t>
  </si>
  <si>
    <t>14</t>
  </si>
  <si>
    <t>14ULC</t>
  </si>
  <si>
    <t>Сооружения для бака сбора взрыхляющих вод</t>
  </si>
  <si>
    <t>24</t>
  </si>
  <si>
    <t>24ULC</t>
  </si>
  <si>
    <t>UMA</t>
  </si>
  <si>
    <t>10UMA</t>
  </si>
  <si>
    <t>Здание турбины</t>
  </si>
  <si>
    <t>UMV</t>
  </si>
  <si>
    <t>10UMV</t>
  </si>
  <si>
    <t>Здание маслохозяйства турбины и генератора</t>
  </si>
  <si>
    <t>11-13</t>
  </si>
  <si>
    <t>UMW</t>
  </si>
  <si>
    <t>11-13UMW</t>
  </si>
  <si>
    <t>Сооружения аварийного слива масла</t>
  </si>
  <si>
    <t>21-23</t>
  </si>
  <si>
    <t>21-23UMW</t>
  </si>
  <si>
    <t>UMX</t>
  </si>
  <si>
    <t>10UMX</t>
  </si>
  <si>
    <t>Здание блочной обессоливающей установки</t>
  </si>
  <si>
    <t>UPC</t>
  </si>
  <si>
    <t>Водозаборное сооружение</t>
  </si>
  <si>
    <t>UPK</t>
  </si>
  <si>
    <t>Хлораторная</t>
  </si>
  <si>
    <t>11-16</t>
  </si>
  <si>
    <t>UPZ</t>
  </si>
  <si>
    <t>11-16UPZ</t>
  </si>
  <si>
    <t>Кабельный тоннель системы нормальной эксплуатации</t>
  </si>
  <si>
    <t>21-26</t>
  </si>
  <si>
    <t>01-04</t>
  </si>
  <si>
    <t>UPX</t>
  </si>
  <si>
    <t>Рыбозащитное сооружение</t>
  </si>
  <si>
    <t>UQA</t>
  </si>
  <si>
    <t>10UQA</t>
  </si>
  <si>
    <t>Основная насосная станция</t>
  </si>
  <si>
    <t>UQC</t>
  </si>
  <si>
    <t>11-12UQC</t>
  </si>
  <si>
    <t>Насосная станция ответственных потребителей</t>
  </si>
  <si>
    <t>UQE</t>
  </si>
  <si>
    <t>10UQE</t>
  </si>
  <si>
    <t>Напорный сливной коллектор</t>
  </si>
  <si>
    <t>UQF</t>
  </si>
  <si>
    <t>11-16UQF</t>
  </si>
  <si>
    <t>Сооружение сливных колодцев</t>
  </si>
  <si>
    <t>21-26UQF</t>
  </si>
  <si>
    <t>UQG</t>
  </si>
  <si>
    <t>Сопрягающее сооружение</t>
  </si>
  <si>
    <t>UQN</t>
  </si>
  <si>
    <t>10UQN</t>
  </si>
  <si>
    <t>Отводящий канал</t>
  </si>
  <si>
    <t>UQR</t>
  </si>
  <si>
    <t>00UQR</t>
  </si>
  <si>
    <t>Здание холодильных машин (комплекс)</t>
  </si>
  <si>
    <t>UQU</t>
  </si>
  <si>
    <t>Водосбросное сооружение</t>
  </si>
  <si>
    <t>UQW</t>
  </si>
  <si>
    <t>Распределительная камера охлаждающей воды</t>
  </si>
  <si>
    <t>UQX</t>
  </si>
  <si>
    <t>10UQX</t>
  </si>
  <si>
    <t>Сифонный колодец</t>
  </si>
  <si>
    <t>UQZ</t>
  </si>
  <si>
    <t>11UQZ</t>
  </si>
  <si>
    <t>Тоннель для трубопроводов ответственных потребителей</t>
  </si>
  <si>
    <t>12</t>
  </si>
  <si>
    <t>12UQZ</t>
  </si>
  <si>
    <t>21</t>
  </si>
  <si>
    <t>22</t>
  </si>
  <si>
    <t>USC</t>
  </si>
  <si>
    <t>11-12USC</t>
  </si>
  <si>
    <t>Сооружения ресиверов сжатого воздуха для отсечной арматуры</t>
  </si>
  <si>
    <t>21-22USC</t>
  </si>
  <si>
    <t>USE</t>
  </si>
  <si>
    <t>Сооружения для ресиверов водорода</t>
  </si>
  <si>
    <t>USF</t>
  </si>
  <si>
    <t>00USF</t>
  </si>
  <si>
    <t>Азотно-кислотная станция</t>
  </si>
  <si>
    <t>11-12USF</t>
  </si>
  <si>
    <t>Сооружение ресиверов азота для нужд здания 10UJA (20UJA)</t>
  </si>
  <si>
    <t>12USF</t>
  </si>
  <si>
    <t>Сооружение ресиверов азота для нужд здания 10UMA (20UMA)</t>
  </si>
  <si>
    <t>USK</t>
  </si>
  <si>
    <t>Склад баллонов</t>
  </si>
  <si>
    <t>03USK</t>
  </si>
  <si>
    <t>Склад легковоспламеняющихся веществ</t>
  </si>
  <si>
    <t>04USK</t>
  </si>
  <si>
    <t>Здание хранения, ремонта и заправки модулей газового пожаротушения</t>
  </si>
  <si>
    <t>UST</t>
  </si>
  <si>
    <t>Мастерские зоны свободного доступа</t>
  </si>
  <si>
    <t>USV</t>
  </si>
  <si>
    <t>Инженерно-бытовой корпус</t>
  </si>
  <si>
    <t>USY</t>
  </si>
  <si>
    <t>Эстакада технологических трубопроводов</t>
  </si>
  <si>
    <t>01-09</t>
  </si>
  <si>
    <t>USZ</t>
  </si>
  <si>
    <t>01-09USZ</t>
  </si>
  <si>
    <t>Кабельный канал системы нормальной эксплуатации</t>
  </si>
  <si>
    <t>11-19</t>
  </si>
  <si>
    <t>11-19USZ</t>
  </si>
  <si>
    <t>21-29</t>
  </si>
  <si>
    <t>UTE</t>
  </si>
  <si>
    <t>00UTE</t>
  </si>
  <si>
    <t>Здание электролизной</t>
  </si>
  <si>
    <t>UTF</t>
  </si>
  <si>
    <t>Здание компрессорной</t>
  </si>
  <si>
    <t>UTH</t>
  </si>
  <si>
    <t>00UTH</t>
  </si>
  <si>
    <t>Пускорезервная котельная</t>
  </si>
  <si>
    <t>11,12</t>
  </si>
  <si>
    <t>UUP</t>
  </si>
  <si>
    <t>11,12UUP</t>
  </si>
  <si>
    <t>Приточный вентцентр 11-12UQZ (21-22UQZ)</t>
  </si>
  <si>
    <t>21,22</t>
  </si>
  <si>
    <t>21,22UUP</t>
  </si>
  <si>
    <t>11,12,13</t>
  </si>
  <si>
    <t>UUQ</t>
  </si>
  <si>
    <t>11,12,13UUQ</t>
  </si>
  <si>
    <t>Вытяжной вентцентр 11-12UQZ (21-22UQZ)</t>
  </si>
  <si>
    <t>21,22,23</t>
  </si>
  <si>
    <t>21,22,23UUQ</t>
  </si>
  <si>
    <t>UXA</t>
  </si>
  <si>
    <t>00UXA</t>
  </si>
  <si>
    <t>Опреснительная установка</t>
  </si>
  <si>
    <t>UXX</t>
  </si>
  <si>
    <t>Объединенный склад хранения средств противоаварийных мероприятий</t>
  </si>
  <si>
    <t>UYB</t>
  </si>
  <si>
    <t>Санитарно-бытовой корпус зоны контролируемого доступа</t>
  </si>
  <si>
    <t>UYC</t>
  </si>
  <si>
    <t>00UYC</t>
  </si>
  <si>
    <t>Административный корпус</t>
  </si>
  <si>
    <t>UYD</t>
  </si>
  <si>
    <t>Столовая</t>
  </si>
  <si>
    <t>UYE</t>
  </si>
  <si>
    <t>01UYE</t>
  </si>
  <si>
    <t xml:space="preserve">Центральный контрольно-пропускной пункт </t>
  </si>
  <si>
    <t>02UYE</t>
  </si>
  <si>
    <t>Контрольно-пропускной пункт</t>
  </si>
  <si>
    <t>01-03</t>
  </si>
  <si>
    <t>UYF</t>
  </si>
  <si>
    <t>01-03UYF</t>
  </si>
  <si>
    <t>Автомобильный контрольно-пропускной пункт</t>
  </si>
  <si>
    <t>UYG</t>
  </si>
  <si>
    <t>00UYG</t>
  </si>
  <si>
    <t>Информационный центр</t>
  </si>
  <si>
    <t>UYH</t>
  </si>
  <si>
    <t>Здание полномасштабного тренажера</t>
  </si>
  <si>
    <t>UZA</t>
  </si>
  <si>
    <t>00UZA</t>
  </si>
  <si>
    <t>Внутриплощадочные автодороги</t>
  </si>
  <si>
    <t>UZC</t>
  </si>
  <si>
    <t>Территория промплощадки</t>
  </si>
  <si>
    <t>UZJ</t>
  </si>
  <si>
    <t>Ограждение защищенной зоны (промплощадки)</t>
  </si>
  <si>
    <t>Ограждение склада дизельного топлива</t>
  </si>
  <si>
    <t>03UZJ</t>
  </si>
  <si>
    <t>Ограждение вспомогательной территории</t>
  </si>
  <si>
    <t>UZP</t>
  </si>
  <si>
    <t>Берегозащитное сооружение</t>
  </si>
  <si>
    <t>UZQ</t>
  </si>
  <si>
    <t>Защитная дамба</t>
  </si>
  <si>
    <t>UZZ</t>
  </si>
  <si>
    <t>00UZZ</t>
  </si>
  <si>
    <t>Водоотводные сооружения</t>
  </si>
  <si>
    <t>UZU</t>
  </si>
  <si>
    <t>00UZU</t>
  </si>
  <si>
    <t>Периметр защищенной зоны</t>
  </si>
  <si>
    <t>UZT</t>
  </si>
  <si>
    <t>Внешние дороги, соединенные с Площадкой, включая автобусные остановки и соответствующие сооружения</t>
  </si>
  <si>
    <t>Места автостоянок за пределами Площадки</t>
  </si>
  <si>
    <t>Трубопроводы и сооружения питьевого водоснабжения за пределами Площадки</t>
  </si>
  <si>
    <t>Метеорологическая станция</t>
  </si>
  <si>
    <t>Станция сейсмологического мониторинга за пределами Площадки</t>
  </si>
  <si>
    <t>Сооружения для доступа воздушного сообщения - вертолетная площадка</t>
  </si>
  <si>
    <t>Оборудование для контроля радиоционной ситуации за пределами Площадки</t>
  </si>
  <si>
    <t>Ландшафтная архитектура, озеленение и благоустройство</t>
  </si>
  <si>
    <t>Строительно-монтажная база</t>
  </si>
  <si>
    <t>Существующие складские помещения и открытые площадки с подъездными дорогами и оснащенные ГПМ</t>
  </si>
  <si>
    <t>Гидрологическая станция (мониторинг морской воды)</t>
  </si>
  <si>
    <t>Строительство нового жилого городка</t>
  </si>
  <si>
    <t>Система контроля и мониторинга метеорологической и радиоционной обстановки за пределами Площадки</t>
  </si>
  <si>
    <t>Система хранения, очистки и переработки, и утилизации ГСМ</t>
  </si>
  <si>
    <t>Внеплощадочные системы пожаротушения, пожарооповещения</t>
  </si>
  <si>
    <t>Пункты физического контроля, помещения охраны и средства ограничения доступа физической защиты Площадки и прилегающей водной акватории</t>
  </si>
  <si>
    <t>UFA</t>
  </si>
  <si>
    <t>Хранилище отработанного топлива</t>
  </si>
  <si>
    <t>UGT</t>
  </si>
  <si>
    <t>01UGT</t>
  </si>
  <si>
    <t>Площадочные сети водоснабжения и канализации</t>
  </si>
  <si>
    <t>USW</t>
  </si>
  <si>
    <t>01USW</t>
  </si>
  <si>
    <t>Сооружение для внутриплощадочных кабельных сетей</t>
  </si>
  <si>
    <t>02USW</t>
  </si>
  <si>
    <t>Сооружение для внутриплощадочного контура заземления</t>
  </si>
  <si>
    <t>03USW</t>
  </si>
  <si>
    <t>Сооружение для внеплощадочных кабельных сетей</t>
  </si>
  <si>
    <t>Прочие здания и сооружения, которые могут потребоваться для Станции в соответствии с проектом</t>
  </si>
  <si>
    <t>№</t>
  </si>
  <si>
    <t>Уникальный идентификатор</t>
  </si>
  <si>
    <t>Task name</t>
  </si>
  <si>
    <t>Наименование работ</t>
  </si>
  <si>
    <t>Dur.,d</t>
  </si>
  <si>
    <t>Start</t>
  </si>
  <si>
    <t>Finish</t>
  </si>
  <si>
    <t>BNPP 2,3</t>
  </si>
  <si>
    <t>Проект BNPP 2,3</t>
  </si>
  <si>
    <t>3847д</t>
  </si>
  <si>
    <t xml:space="preserve">   Main milestones</t>
  </si>
  <si>
    <t>Ключевые события</t>
  </si>
  <si>
    <t>2843д</t>
  </si>
  <si>
    <t xml:space="preserve">       Unit 2</t>
  </si>
  <si>
    <t>Блок 2</t>
  </si>
  <si>
    <t>2298д</t>
  </si>
  <si>
    <t xml:space="preserve">          First Сoncreting for Unit 2 Reactor Building Foundation plate</t>
  </si>
  <si>
    <t>Первый бетон в фундаментную плиту здания реактора. Блок 2</t>
  </si>
  <si>
    <t>0д</t>
  </si>
  <si>
    <t xml:space="preserve">          Concreting of foundation slab of turbine building Unit 2</t>
  </si>
  <si>
    <t>Бетонирование фундаментной плиты здания турбинного отделения. Блок 2</t>
  </si>
  <si>
    <t xml:space="preserve">          Mounting of core catcher at the design place Unit 2</t>
  </si>
  <si>
    <t>Установка устройства локализации расплава в проектное положение. Блок 2</t>
  </si>
  <si>
    <t xml:space="preserve">          Installation of the first tier of protective containment Unit 2</t>
  </si>
  <si>
    <t>Монтаж первого яруса защитной оболочки. Блок 2</t>
  </si>
  <si>
    <t xml:space="preserve">          Commencement of installation of Turbine condensers Unit 2</t>
  </si>
  <si>
    <t>Начало монтажа конденсаторов турбины. Блок 2</t>
  </si>
  <si>
    <t xml:space="preserve">          Installation of turbine condenser Unit 2</t>
  </si>
  <si>
    <t>Монтаж конденсатора турбины. Блок 2</t>
  </si>
  <si>
    <t xml:space="preserve">          Installation of supporting truss Unit 2</t>
  </si>
  <si>
    <t>Монтаж опорной фермы. Блок 2</t>
  </si>
  <si>
    <t xml:space="preserve">          Installation of blocks of internal protective containment Unit 2</t>
  </si>
  <si>
    <t>Монтаж блоков внутренней защитной оболочки. Блок 2</t>
  </si>
  <si>
    <t xml:space="preserve">          Placing turbine deaerator Unit 2</t>
  </si>
  <si>
    <t>Установка деаэратора турбины. Блок 2</t>
  </si>
  <si>
    <t xml:space="preserve">          Commissioning of bridge cranes in turbine building Unit 2</t>
  </si>
  <si>
    <t>Ввод в эксплуатацию мостовых кранов в турбинном здании. Блок 2</t>
  </si>
  <si>
    <t xml:space="preserve">          Installation of roof panels of turbine building Unit 2</t>
  </si>
  <si>
    <t>Монтаж кровли здания турбинного отделения. Блок 2</t>
  </si>
  <si>
    <t xml:space="preserve">          Installation of ECCS tanks Unit 2</t>
  </si>
  <si>
    <t>Монтаж емкостей САОЗ. Блок 2</t>
  </si>
  <si>
    <t xml:space="preserve">          Commencement of installation of Turbine Unit 2</t>
  </si>
  <si>
    <t>Начало монтажа турбинной установки. Блок 2</t>
  </si>
  <si>
    <t xml:space="preserve">          Installation of Diesel Generator Plants Unit 2</t>
  </si>
  <si>
    <t>Монтаж ДГУ. Блок 2</t>
  </si>
  <si>
    <t xml:space="preserve">          Installation of the transport air lock Unit 2</t>
  </si>
  <si>
    <t>Монтаж транспортного шлюза. Блок 2</t>
  </si>
  <si>
    <t xml:space="preserve">          Readiness of Polar (Bridge) Crane Unit 2</t>
  </si>
  <si>
    <t>Готовность полярного крана. Блок 2</t>
  </si>
  <si>
    <t xml:space="preserve">          Readiness of Traning Center (according to the meeting dated 22-24.05.2016)</t>
  </si>
  <si>
    <t>Готовность учебного центра (в соответствии с протоколом 22-24.05.2016)</t>
  </si>
  <si>
    <t xml:space="preserve">          Installation of pressurizer Unit 2</t>
  </si>
  <si>
    <t>Монтаж компенсатора давления. Блок 2</t>
  </si>
  <si>
    <t xml:space="preserve">          Mounting of reactor pressure vessel at the design place Unit 2</t>
  </si>
  <si>
    <t>Установка корпуса реактора в проектное положение. Блок 2</t>
  </si>
  <si>
    <t xml:space="preserve">          Installation of SG Unit 2</t>
  </si>
  <si>
    <t>Монтаж парогенератора. Блок 2</t>
  </si>
  <si>
    <t xml:space="preserve">          Connection to the Power Grid (Readiness of 230Kv, 400Kv Transmission Lines&amp; Substations) (item e paragraph 4.4.1) Unit 2</t>
  </si>
  <si>
    <t>Готовность схемы выдачи мощности (линии 230 кВ, 400кВ, подстанции). Блок 2</t>
  </si>
  <si>
    <t xml:space="preserve">          Commencement of Welding of MCP Unit 2</t>
  </si>
  <si>
    <t>Сварка ГЦТ. Блок 2</t>
  </si>
  <si>
    <t xml:space="preserve">          Tests of safety systems at open reactor Unit 2</t>
  </si>
  <si>
    <t>Испытания систем безопасности на открытый реактор. Блок 2</t>
  </si>
  <si>
    <t xml:space="preserve">          Commencement Manufacture of IFI (initial fuel inventory) Unit 2</t>
  </si>
  <si>
    <t>Изготовление НЗТ (начального запаса топлива). Блок 2</t>
  </si>
  <si>
    <t xml:space="preserve">          Readiness of Full Scope Simulator</t>
  </si>
  <si>
    <t>Готовность полномасштабного тренажера.</t>
  </si>
  <si>
    <t xml:space="preserve">          Readiness of the infrastructures for commissiong Unit 2</t>
  </si>
  <si>
    <t>Готовность инфраструктуры для начала ПНР. Блок 2</t>
  </si>
  <si>
    <t xml:space="preserve">          Readiness of demineralized water supply system Unit 2</t>
  </si>
  <si>
    <t>Готовность системы снабжения обессоленной водой Блок 2</t>
  </si>
  <si>
    <t xml:space="preserve">          Auxiliary power supply systems completion Unit 2</t>
  </si>
  <si>
    <t>Подача напряжения на собственные нужды. Блок 2</t>
  </si>
  <si>
    <t xml:space="preserve">          Commencement of Functional tests of systems and equipment Unit 2</t>
  </si>
  <si>
    <t>Функциональные испытания систем и оборудования. Блок 2</t>
  </si>
  <si>
    <t xml:space="preserve">          Installation of generator stator Unit 2</t>
  </si>
  <si>
    <t>Монтаж статора генератора. Блок 2</t>
  </si>
  <si>
    <t xml:space="preserve">          Installation of dome of internal protective containment Unit 2</t>
  </si>
  <si>
    <t>Монтаж купола внутренней защитной оболочки. Блок 2</t>
  </si>
  <si>
    <t xml:space="preserve">          Installation of Turbine Set on shaft-turning device Unit 2</t>
  </si>
  <si>
    <t>Постановка турбоагрегата на ВПУ Блок 2</t>
  </si>
  <si>
    <t xml:space="preserve">          MCR&amp; ECR Readiness Unit 2</t>
  </si>
  <si>
    <t>Готовность БЩУ и РЩУ. Блок 2</t>
  </si>
  <si>
    <t xml:space="preserve">          Test vacuum buildup in turbine condenser Unit 2</t>
  </si>
  <si>
    <t>Пробный набор вакуума в конденсаторе турбины. Блок 2</t>
  </si>
  <si>
    <t xml:space="preserve">          Readiness of Refueling Machine system Unit 2</t>
  </si>
  <si>
    <t>Готовность машины перегрузочной. Блок 2</t>
  </si>
  <si>
    <t xml:space="preserve">          Dummy Fuel delivery Unit 2</t>
  </si>
  <si>
    <t>Поставка имитаторов ТВС на Площадку. Блок 2</t>
  </si>
  <si>
    <t xml:space="preserve">          Commencement of Tests of containment. Cold function tests Unit 2</t>
  </si>
  <si>
    <t>Испытания оболочки. ГИ и ЦП. Блок 2</t>
  </si>
  <si>
    <t xml:space="preserve">          Delivery of IFI to the Site Unit 2</t>
  </si>
  <si>
    <t>Поставка НЗТ на Площадку. Блок 2</t>
  </si>
  <si>
    <t xml:space="preserve">          Commencement of Hot function tests Unit 2</t>
  </si>
  <si>
    <t>ГО РУ. Блок 2</t>
  </si>
  <si>
    <t xml:space="preserve">          Commencement of Inspection of main equipment Unit 2</t>
  </si>
  <si>
    <t>Ревизия оборудования. Блок 2</t>
  </si>
  <si>
    <t xml:space="preserve">          Completion of operating personel training Unit 2</t>
  </si>
  <si>
    <t>Завершение обучения оперативного персонала. Блок 2</t>
  </si>
  <si>
    <t xml:space="preserve">          Commencement of Physical startup Unit 2</t>
  </si>
  <si>
    <t>Физпуск. Блок 2</t>
  </si>
  <si>
    <t xml:space="preserve">          Commencement of Power startup Unit 2</t>
  </si>
  <si>
    <t>Энергопуск. Блок 2</t>
  </si>
  <si>
    <t xml:space="preserve">          Connection of the Generator to the grid Unit 2</t>
  </si>
  <si>
    <t>Синхронизация генератора с сетью. Блок 2</t>
  </si>
  <si>
    <t xml:space="preserve">          Commencement of Trial Operation of Unit 2</t>
  </si>
  <si>
    <t>Пробная эксплуатация блока № 2</t>
  </si>
  <si>
    <t xml:space="preserve">          Provisional acceptance of Unit 2</t>
  </si>
  <si>
    <t>Предварительная приемка Блока 2</t>
  </si>
  <si>
    <t xml:space="preserve">       Unit 3</t>
  </si>
  <si>
    <t>Блок 3</t>
  </si>
  <si>
    <t>2295д</t>
  </si>
  <si>
    <t xml:space="preserve">          First Сoncreting for Unit 3 Reactor Building Foundation plate</t>
  </si>
  <si>
    <t>Первый Бетон в фундаментную плиту здания реактора Блока 3</t>
  </si>
  <si>
    <t xml:space="preserve">          Concreting of foundation slab of turbine building Unit 3</t>
  </si>
  <si>
    <t>Бетонирование фундаментной плиты здания турбинного отделения. Блок 3</t>
  </si>
  <si>
    <t xml:space="preserve">          Installation of the first tier of protective containment Unit 3</t>
  </si>
  <si>
    <t>Монтаж первого яруса защитной оболочки. Блок 3</t>
  </si>
  <si>
    <t xml:space="preserve">          Installation of supporting truss Unit 3</t>
  </si>
  <si>
    <t>Монтаж опорной фермы. Блок 3</t>
  </si>
  <si>
    <t xml:space="preserve">          Mounting of core catcher at the design place Unit 3</t>
  </si>
  <si>
    <t>Установка устройства локализации расплава в проектное положение Блок 3</t>
  </si>
  <si>
    <t xml:space="preserve">          Commencement of installation of Turbine condensers Unit 3</t>
  </si>
  <si>
    <t>Начало монтажа конденсаторов турбины Блок 3</t>
  </si>
  <si>
    <t xml:space="preserve">          Installation of blocks of internal protective containment Unit 3</t>
  </si>
  <si>
    <t>Монтаж блоков внутренней защитной оболочки. Блока 3</t>
  </si>
  <si>
    <t xml:space="preserve">          Installation of pressurizer Unit 3</t>
  </si>
  <si>
    <t>Монтаж компенсатора давления. Блок 3</t>
  </si>
  <si>
    <t xml:space="preserve">          Installation of turbine deaerator Unit 3</t>
  </si>
  <si>
    <t>Монтаж деаэратора турбины. Блок 3</t>
  </si>
  <si>
    <t xml:space="preserve">          Installation of ECCS tanks Unit 3</t>
  </si>
  <si>
    <t>Монтаж емкостей САОЗ. Блок 3</t>
  </si>
  <si>
    <t xml:space="preserve">          Installation of roof panels of turbine building Unit 3</t>
  </si>
  <si>
    <t>Монтаж кровли здания турбинного отделения. Блок 3</t>
  </si>
  <si>
    <t xml:space="preserve">          Commissioning of bridge cranes in turbine building Unit 3</t>
  </si>
  <si>
    <t>Ввод в эксплуатацию мостовых кранов в турбинном здании. Блок 3</t>
  </si>
  <si>
    <t xml:space="preserve">          Installation of the transport air lock Unit 3</t>
  </si>
  <si>
    <t>Монтаж транспортного шлюза. Блок 3</t>
  </si>
  <si>
    <t xml:space="preserve">          Installation of Diesel Generator Plants Unit 3</t>
  </si>
  <si>
    <t>Монтаж ДГУ. Блок 3</t>
  </si>
  <si>
    <t xml:space="preserve">          Commencement of installation of Turbine Unit 3</t>
  </si>
  <si>
    <t>Начало монтажа турбинной установки Блок 3</t>
  </si>
  <si>
    <t xml:space="preserve">          Installation of dome of internal protective containment Unit 3</t>
  </si>
  <si>
    <t>Монтаж купола внутренней защитной оболочки. Блок 3</t>
  </si>
  <si>
    <t xml:space="preserve">          Readiness of Polar Crane Unit 3</t>
  </si>
  <si>
    <t>Готовность полярного крана Блок 3</t>
  </si>
  <si>
    <t xml:space="preserve">          Mounting of reactor pressure vessel at the design place Unit 3</t>
  </si>
  <si>
    <t>Установка корпуса реактора в проектное положение Блок 3</t>
  </si>
  <si>
    <t xml:space="preserve">          Commencement of Welding of MCP Unit 3</t>
  </si>
  <si>
    <t>Сварка ГЦТ Блок 3</t>
  </si>
  <si>
    <t xml:space="preserve">          Installation of SG Unit 3</t>
  </si>
  <si>
    <t>Монтаж парогенератора. Блок 3</t>
  </si>
  <si>
    <t xml:space="preserve">          Commencement Manufacture of IFI (initial fuel inventory) Unit 3</t>
  </si>
  <si>
    <t>Изготовление НЗТ (начального запаса топлива). Блок 3</t>
  </si>
  <si>
    <t xml:space="preserve">          Tests of safety systems at open reactor Unit 3</t>
  </si>
  <si>
    <t>Испытания систем безопасности на открытый реактор. Блок 3</t>
  </si>
  <si>
    <t xml:space="preserve">          Readiness of the infrastructures for commissiong Unit 3</t>
  </si>
  <si>
    <t>Готовность инфраструктуры для начала ПНР Блок 3</t>
  </si>
  <si>
    <t xml:space="preserve">          Readiness of demineralized water supply system Unit 3</t>
  </si>
  <si>
    <t>Готовность системы снабжения обессоленной водой Блок 3</t>
  </si>
  <si>
    <t xml:space="preserve">          Auxiliary power supply Unit 3</t>
  </si>
  <si>
    <t>Подача напряжения на собственные нужды. Блок 3</t>
  </si>
  <si>
    <t xml:space="preserve">          Commencement of Functional tests of systems and equipment Unit 3</t>
  </si>
  <si>
    <t>Функциональные испытания систем и оборудования. Блок 3</t>
  </si>
  <si>
    <t xml:space="preserve">          Installation of generator stator Unit 3</t>
  </si>
  <si>
    <t>Монтаж статора генератора. Блок 3</t>
  </si>
  <si>
    <t xml:space="preserve">          MCR&amp; ECR Readiness Unit 3</t>
  </si>
  <si>
    <t>Готовность БЩУ и РЩУ. Блок 3</t>
  </si>
  <si>
    <t xml:space="preserve">          Installation of Turbine Set on shaft-turning device Unit 3</t>
  </si>
  <si>
    <t>Постановка турбоагрегата на ВПУ Блок 3</t>
  </si>
  <si>
    <t xml:space="preserve">          Test vacuum buildup in turbine condenser Unit 3</t>
  </si>
  <si>
    <t>Пробный набор вакуума в конденсаторе турбины. Блок 3</t>
  </si>
  <si>
    <t xml:space="preserve">          Readiness of Refueling Machine system Unit 3</t>
  </si>
  <si>
    <t>Готовность машины перегрузочной. Блок 3</t>
  </si>
  <si>
    <t xml:space="preserve">          Completion of operating personel training Unit 3</t>
  </si>
  <si>
    <t>Завершение обучения оперативного персонала. Блок 3</t>
  </si>
  <si>
    <t xml:space="preserve">          Commencement of Tests of containment. Cold function tests Unit 3</t>
  </si>
  <si>
    <t>Испытания оболочки. ГИ и ЦП. Блок 3</t>
  </si>
  <si>
    <t xml:space="preserve">          Delivery of IFI to the Site Unit 3</t>
  </si>
  <si>
    <t>Поставка НЗТ на Площадку. Блок 3</t>
  </si>
  <si>
    <t xml:space="preserve">          Commencement of Hot function tests Unit 3</t>
  </si>
  <si>
    <t>ГО РУ. Блок 3</t>
  </si>
  <si>
    <t xml:space="preserve">          Commencement of Inspection of main equipment Unit 3</t>
  </si>
  <si>
    <t>Ревизия оборудования. Блок 3</t>
  </si>
  <si>
    <t xml:space="preserve">          Commencement of Physical startup Unit 3</t>
  </si>
  <si>
    <t>Физпуск. Блок 3</t>
  </si>
  <si>
    <t xml:space="preserve">          Commencement of Power startup Unit 3</t>
  </si>
  <si>
    <t>Энергопуск. Блок 3</t>
  </si>
  <si>
    <t xml:space="preserve">          Connection of the Generator to the grid Unit 3</t>
  </si>
  <si>
    <t>Синхронизация генератора с сетью. Блок 3</t>
  </si>
  <si>
    <t xml:space="preserve">          Commencement of Trial Operation of Unit 3</t>
  </si>
  <si>
    <t>Пробная эксплуатация. Блока 3</t>
  </si>
  <si>
    <t xml:space="preserve">          Provisional acceptance of power unit 3</t>
  </si>
  <si>
    <t>Предварительная приемка. Блока 3</t>
  </si>
  <si>
    <t xml:space="preserve">   Incommon Activities</t>
  </si>
  <si>
    <t>Общие работы проекта</t>
  </si>
  <si>
    <t>3806д</t>
  </si>
  <si>
    <t xml:space="preserve">       Management</t>
  </si>
  <si>
    <t>Менеджмент</t>
  </si>
  <si>
    <t>1004д</t>
  </si>
  <si>
    <t xml:space="preserve">          Project Management</t>
  </si>
  <si>
    <t>Управление Проектом</t>
  </si>
  <si>
    <t xml:space="preserve">             Commencement Date (according to the Adendum No.1)</t>
  </si>
  <si>
    <t>Начало работ в (соответствии с Дополнением 1 к Контракту)</t>
  </si>
  <si>
    <t xml:space="preserve">             Completion of remained Appendixes and Attachments of the Contract (Contractor)</t>
  </si>
  <si>
    <t>Завершение оставшихся Приложений и Дополнений к Контракту (Contractor)</t>
  </si>
  <si>
    <t xml:space="preserve">             Completion of remained Appendixes and Attachments of the Contract (Principal)</t>
  </si>
  <si>
    <t>Завершение оставшихся Приложений и Дополнений к Контракту (Principal)</t>
  </si>
  <si>
    <t xml:space="preserve">       Site Preparation</t>
  </si>
  <si>
    <t>Подготовка Площадки</t>
  </si>
  <si>
    <t>2188д</t>
  </si>
  <si>
    <t xml:space="preserve">          Hand over of site</t>
  </si>
  <si>
    <t>Передача площадки</t>
  </si>
  <si>
    <t xml:space="preserve">          Insite</t>
  </si>
  <si>
    <t>Внутриплощадочные работы</t>
  </si>
  <si>
    <t xml:space="preserve">             Transfer of engineering networks and structures of unit 1 at the main construction site</t>
  </si>
  <si>
    <t>Перенос инженерных сетей и сооружений блока 1 на площадке основного строительства</t>
  </si>
  <si>
    <t xml:space="preserve">             Handover of existing buildings which are subject to dismantling to the Contractor</t>
  </si>
  <si>
    <t>Передача Подрядчику существующих зданий, подлежащих демонтажу</t>
  </si>
  <si>
    <t xml:space="preserve">             Clearing area, dismantling existing buildings and structures</t>
  </si>
  <si>
    <t>Подготовка территории под СМР (расчистка территории, демонтаж сооружений и др.)</t>
  </si>
  <si>
    <t>110д</t>
  </si>
  <si>
    <t xml:space="preserve">                Subcontractor Mobilization</t>
  </si>
  <si>
    <t>Мобилизация Субподрядчика</t>
  </si>
  <si>
    <t>14д</t>
  </si>
  <si>
    <t xml:space="preserve">                1. (Zone 2.4)</t>
  </si>
  <si>
    <t>1. (Зона 2.4)</t>
  </si>
  <si>
    <t>5д</t>
  </si>
  <si>
    <t xml:space="preserve">                   Demolition of buildings and structures. 138. Workshop (А81)</t>
  </si>
  <si>
    <t>Демонтаж зданий и сооружений. 138. Мастерская (А81)</t>
  </si>
  <si>
    <t>4д</t>
  </si>
  <si>
    <t xml:space="preserve">                   Demolition of buildings and structures. 139. Platform and repair pit near А81</t>
  </si>
  <si>
    <t>Демонтаж зданий и сооружений. 139. Площадка и смотровая яма около А81</t>
  </si>
  <si>
    <t xml:space="preserve">                   Demolition of buildings and structures. 136. Toilet next to А80</t>
  </si>
  <si>
    <t>Демонтаж зданий и сооружений. 136. Туалет около А80</t>
  </si>
  <si>
    <t>1д</t>
  </si>
  <si>
    <t xml:space="preserve">                   Demolition of buildings and structures. 80. Batching plant (Platform 10)</t>
  </si>
  <si>
    <t>Демонтаж зданий и сооружений. 80. Бетонный завод (Площадка 10)</t>
  </si>
  <si>
    <t xml:space="preserve">                   Demolition of buildings and structures. 76. Dining place (А88)</t>
  </si>
  <si>
    <t>Демонтаж зданий и сооружений. 76. Столовая (А88)</t>
  </si>
  <si>
    <t xml:space="preserve">                   Demolition of buildings and structures. 78. Watch tower (Tower 1)</t>
  </si>
  <si>
    <t>Демонтаж зданий и сооружений. 78. Вышка караульная (Вышка 1)</t>
  </si>
  <si>
    <t xml:space="preserve">                   Demolition of buildings and structures. 16. Platform (S62)</t>
  </si>
  <si>
    <t>Демонтаж зданий и сооружений. 16. Площадка (S62)</t>
  </si>
  <si>
    <t xml:space="preserve">                2. (Zone 2.1)</t>
  </si>
  <si>
    <t>2. (Зона 2.1)</t>
  </si>
  <si>
    <t>20д</t>
  </si>
  <si>
    <t xml:space="preserve">                   Demolition of buildings and structures. 161. Water tank (S53)</t>
  </si>
  <si>
    <t>Демонтаж зданий и сооружений. 161. Резервуар для воды (S53)</t>
  </si>
  <si>
    <t>15д</t>
  </si>
  <si>
    <t xml:space="preserve">                   Demolition of buildings and structures. 163. Drain trench</t>
  </si>
  <si>
    <t>Демонтаж зданий и сооружений. 163. Водоотводной лоток</t>
  </si>
  <si>
    <t xml:space="preserve">                   Demolition of buildings and structures. 131. Workshop (А77)</t>
  </si>
  <si>
    <t>Демонтаж зданий и сооружений. 131. Мастерская (А77)</t>
  </si>
  <si>
    <t xml:space="preserve">                   Demolition of buildings and structures. 132. Platform 3 pcs. (W10, W11, W12)</t>
  </si>
  <si>
    <t>Демонтаж зданий и сооружений. 132. Площадка 3 шт. (W10, W11, W12)</t>
  </si>
  <si>
    <t xml:space="preserve">                   Demolition of buildings and structures. 133. Highline (Highline 1)</t>
  </si>
  <si>
    <t>Демонтаж зданий и сооружений. 133. Эстакада (Эстакада 1)</t>
  </si>
  <si>
    <t>2д</t>
  </si>
  <si>
    <t xml:space="preserve">                   Demolition of buildings and structures. 134. Platform (А76)</t>
  </si>
  <si>
    <t>Демонтаж зданий и сооружений. 134. Площадка (А76)</t>
  </si>
  <si>
    <t xml:space="preserve">                   Demolition of buildings and structures. 140. Platform (Platform 16)</t>
  </si>
  <si>
    <t>Демонтаж зданий и сооружений. 140. Площадка (Площадка 16)</t>
  </si>
  <si>
    <t>3д</t>
  </si>
  <si>
    <t xml:space="preserve">                   Demolition of buildings and structures. 128. Mast (А151.2)</t>
  </si>
  <si>
    <t>Демонтаж зданий и сооружений. 128. Мачта (А151.2)</t>
  </si>
  <si>
    <t xml:space="preserve">                   Demolition of buildings and structures. 145. Platform next to Workshop 1 (Platform 18)</t>
  </si>
  <si>
    <t>Демонтаж зданий и сооружений. 145. Площадка около Мастерская 1 (Площадка 18)</t>
  </si>
  <si>
    <t xml:space="preserve">                   Demolition of buildings and structures. 144. Warehouse (Warehouse 4)</t>
  </si>
  <si>
    <t>Демонтаж зданий и сооружений. 144. Склад (Склад 4)</t>
  </si>
  <si>
    <t xml:space="preserve">                   Demolition of buildings and structures. 143. Platform next to Workshop 1 (Platform 17)</t>
  </si>
  <si>
    <t>Демонтаж зданий и сооружений. 143. Площадка около Мастерская 1 (Площадка 17)</t>
  </si>
  <si>
    <t xml:space="preserve">                   Demolition of buildings and structures. 127. Toilet (А 151.1)</t>
  </si>
  <si>
    <t>Демонтаж зданий и сооружений. 127. Туалет (А 151.1)</t>
  </si>
  <si>
    <t xml:space="preserve">                   Demolition of buildings and structures. 146. Two buildings near the road (Structure 1)</t>
  </si>
  <si>
    <t>Демонтаж зданий и сооружений. 146. Два здания у дороги (Сооружение 1)</t>
  </si>
  <si>
    <t xml:space="preserve">                   Demolition of buildings and structures. 147. Warehouse (А51)</t>
  </si>
  <si>
    <t>Демонтаж зданий и сооружений. 147. Склад (А51)</t>
  </si>
  <si>
    <t xml:space="preserve">                   Demolition of buildings and structures. 148. Platform next to А51 (А51.1)</t>
  </si>
  <si>
    <t>Демонтаж зданий и сооружений. 148. Площадка у А51 (А51.1)</t>
  </si>
  <si>
    <t xml:space="preserve">                   Demolition of buildings and structures. 109. Platform (А146)</t>
  </si>
  <si>
    <t>Демонтаж зданий и сооружений. 109. Площадка (А146)</t>
  </si>
  <si>
    <t>10д</t>
  </si>
  <si>
    <t xml:space="preserve">                3. (Zone 2.3)</t>
  </si>
  <si>
    <t>3. (Зона 2.3)</t>
  </si>
  <si>
    <t xml:space="preserve">                   Demolition of buildings and structures. 142. Workshop and laboratory on the left of 2 Unit road (Workshop 1)</t>
  </si>
  <si>
    <t>Демонтаж зданий и сооружений. 142. Мастерская и лаборатория слева от дороги 2 блока (Мастерская 1)</t>
  </si>
  <si>
    <t xml:space="preserve">                4. (Zone 2.2)</t>
  </si>
  <si>
    <t>4. (Зона 2.2)</t>
  </si>
  <si>
    <t>11д</t>
  </si>
  <si>
    <t xml:space="preserve">                   Demolition of buildings and structures. 17. Platform (S62.1) (4 pcs)</t>
  </si>
  <si>
    <t>Демонтаж зданий и сооружений. 17. Площадка (S62.1) (4 шт.)</t>
  </si>
  <si>
    <t xml:space="preserve">                   Demolition of buildings and structures. 9. Platform (S55(4))</t>
  </si>
  <si>
    <t>Демонтаж зданий и сооружений. 9. Площадка (S55(4))</t>
  </si>
  <si>
    <t xml:space="preserve">                   Demolition of buildings and structures. 7. Platform (S55(2))</t>
  </si>
  <si>
    <t>Демонтаж зданий и сооружений. 7. Площадка (S55(2))</t>
  </si>
  <si>
    <t xml:space="preserve">                   Demolition of buildings and structures. 8. Platform (S55(3))</t>
  </si>
  <si>
    <t>Демонтаж зданий и сооружений. 8. Площадка (S55(3))</t>
  </si>
  <si>
    <t xml:space="preserve">                   Demolition of buildings and structures. 13. Metrology (А105)</t>
  </si>
  <si>
    <t>Демонтаж зданий и сооружений. 13. Метрология (А105)</t>
  </si>
  <si>
    <t xml:space="preserve">                   Demolition of buildings and structures. 14. Platform (S60)</t>
  </si>
  <si>
    <t>Демонтаж зданий и сооружений. 14. Площадка (S60)</t>
  </si>
  <si>
    <t xml:space="preserve">                   Demolition of buildings and structures. 15. Platform (S61)</t>
  </si>
  <si>
    <t>Демонтаж зданий и сооружений. 15. Площадка (S61)</t>
  </si>
  <si>
    <t xml:space="preserve">                   Demolition of buildings and structures. 10. Platform (S55(5))</t>
  </si>
  <si>
    <t>Демонтаж зданий и сооружений. 10. Площадка (S55(5))</t>
  </si>
  <si>
    <t xml:space="preserve">                   Demolition of buildings and structures. 6. Platform (S55(1) 7 pcs)</t>
  </si>
  <si>
    <t>Демонтаж зданий и сооружений. 6. Площадка (S55(1) (7 шт.)</t>
  </si>
  <si>
    <t xml:space="preserve">                   Demolition of buildings and structures. 22. Toilet (А70)</t>
  </si>
  <si>
    <t>Демонтаж зданий и сооружений. 22. Туалет (А70)</t>
  </si>
  <si>
    <t xml:space="preserve">                   Demolition of buildings and structures. 23. Garage (А69)</t>
  </si>
  <si>
    <t>Демонтаж зданий и сооружений. 23. Гараж (А69)</t>
  </si>
  <si>
    <t xml:space="preserve">                   Demolition of buildings and structures. 24. Post (А106)</t>
  </si>
  <si>
    <t>Демонтаж зданий и сооружений. 24. Пост (А106)</t>
  </si>
  <si>
    <t xml:space="preserve">                   Demolition of buildings and structures. 92. Toilet (А67)</t>
  </si>
  <si>
    <t>Демонтаж зданий и сооружений. 92. Туалет (А67)</t>
  </si>
  <si>
    <t xml:space="preserve">                   Demolition of buildings and structures. 93. Herasat building (А103)</t>
  </si>
  <si>
    <t>Демонтаж зданий и сооружений. 93. Помещение Харасат (А103)</t>
  </si>
  <si>
    <t xml:space="preserve">                   Demolition of buildings and structures. 94. Herasat building (А104)</t>
  </si>
  <si>
    <t>Демонтаж зданий и сооружений. 94. Помещение Харасат (А104)</t>
  </si>
  <si>
    <t xml:space="preserve">                   Demolition of buildings and structures. 5. Platform (S54)</t>
  </si>
  <si>
    <t>Демонтаж зданий и сооружений. 5. Площадка(S54)</t>
  </si>
  <si>
    <t xml:space="preserve">                   Demolition of buildings and structures. 95. Toilet (А67)</t>
  </si>
  <si>
    <t>Демонтаж зданий и сооружений. 95. Туалет (А67)</t>
  </si>
  <si>
    <t xml:space="preserve">                   Demolition of buildings and structures. 20. Herasat bldg. (А102)</t>
  </si>
  <si>
    <t>Демонтаж зданий и сооружений. 20. Помещение Харасат(А102)</t>
  </si>
  <si>
    <t xml:space="preserve">                   Demolition of buildings and structures. 21. Herasat football Platform (А102.1)</t>
  </si>
  <si>
    <t>Демонтаж зданий и сооружений. 21. Поле футбольное Харасат (А102.1)</t>
  </si>
  <si>
    <t xml:space="preserve">                5. (Zone 1.4)</t>
  </si>
  <si>
    <t>5. (Зона 1.4)</t>
  </si>
  <si>
    <t xml:space="preserve">                   Demolition of buildings and structures. 108. Warehouse (50.16)</t>
  </si>
  <si>
    <t>Демонтаж зданий и сооружений. 108. Склад (50.16)</t>
  </si>
  <si>
    <t xml:space="preserve">                   Demolition of buildings and structures. 4. Warehouse (50.17)</t>
  </si>
  <si>
    <t>Демонтаж зданий и сооружений. 4. Склад (50.17)</t>
  </si>
  <si>
    <t xml:space="preserve">                   Demolition of buildings and structures. 130. Platform for warehouse А151</t>
  </si>
  <si>
    <t>Демонтаж зданий и сооружений. 130. Площадка под склад А151</t>
  </si>
  <si>
    <t xml:space="preserve">                   Demolition of buildings and structures. 160. Water tank (S52)</t>
  </si>
  <si>
    <t>Демонтаж зданий и сооружений. 160. Резервуар для воды (S52)</t>
  </si>
  <si>
    <t xml:space="preserve">                6. (Zone 1.2)</t>
  </si>
  <si>
    <t>6. (Зона 1.2)</t>
  </si>
  <si>
    <t xml:space="preserve">                   Demolition of buildings and structures. 103. Concrete Platform next to Platform 12 (Platform 13)</t>
  </si>
  <si>
    <t>Демонтаж зданий и сооружений. 103. Площадка бетонная возле площадки 12 (Площадка 13)</t>
  </si>
  <si>
    <t xml:space="preserve">                7. (Zone 1.1)</t>
  </si>
  <si>
    <t>7. (Зона 1.1)</t>
  </si>
  <si>
    <t xml:space="preserve">                   Demolition of buildings and structures. 126. Ramp (А151)</t>
  </si>
  <si>
    <t>Демонтаж зданий и сооружений. 126. Пандус (А151)</t>
  </si>
  <si>
    <t xml:space="preserve">                   Demolition of buildings and structures. 73. Concrete Platform (Platform 8)</t>
  </si>
  <si>
    <t>Демонтаж зданий и сооружений. 73. Бетонная площадка (Площадка 8)</t>
  </si>
  <si>
    <t xml:space="preserve">                   Demolition of buildings and structures. 72. Concrete Platform next to S145-146 (Platform 7)</t>
  </si>
  <si>
    <t>Демонтаж зданий и сооружений. 72. Бетонная площадка рядом с S145-146 (Площадка 7)</t>
  </si>
  <si>
    <t xml:space="preserve">                   Demolition of buildings and structures. 25. Platform (2 pcs) (S145, S146)</t>
  </si>
  <si>
    <t>Демонтаж зданий и сооружений. 25. Площадка (2шт.) (S145, S146)</t>
  </si>
  <si>
    <t xml:space="preserve">                8. (Zone 3)</t>
  </si>
  <si>
    <t>8. (Зона 3)</t>
  </si>
  <si>
    <t>45д</t>
  </si>
  <si>
    <t xml:space="preserve">                   Demolition of buildings and structures. 117. Warehouse (27)</t>
  </si>
  <si>
    <t>Демонтаж зданий и сооружений. 117. Склад (27)</t>
  </si>
  <si>
    <t>8д</t>
  </si>
  <si>
    <t xml:space="preserve">                   Demolition of buildings and structures. 11. Road next to warehouse 50,17 (Road 1)</t>
  </si>
  <si>
    <t>Демонтаж зданий и сооружений. 11. Дорога около склада 50,17 (Дорога 1)</t>
  </si>
  <si>
    <t>42д</t>
  </si>
  <si>
    <t xml:space="preserve">                   Demolition of buildings and structures. 113. Concrete Platform next to А148 (А148.1)</t>
  </si>
  <si>
    <t>Демонтаж зданий и сооружений. 113. Площадка бетонная около А148 (А148.1)</t>
  </si>
  <si>
    <t>7д</t>
  </si>
  <si>
    <t xml:space="preserve">                   Demolition of buildings and structures. 57. Added structure to warehouse 36.1 - Workshop, warehouse, office (36.1.1)</t>
  </si>
  <si>
    <t>Демонтаж зданий и сооружений. 57. Пристройка к складу 36.1 - мастерская, склад, офис (36.1.1)</t>
  </si>
  <si>
    <t xml:space="preserve">                   Demolition of buildings and structures. 26. Added structure (S176)</t>
  </si>
  <si>
    <t>Демонтаж зданий и сооружений. 26. Пристройка (S176)</t>
  </si>
  <si>
    <t xml:space="preserve">                   Demolition of buildings and structures. 118. Warehouse (28)</t>
  </si>
  <si>
    <t>Демонтаж зданий и сооружений. 118. Склад (28)</t>
  </si>
  <si>
    <t xml:space="preserve">                   Demolition of buildings and structures. 31. Warehouse (42) with driveway</t>
  </si>
  <si>
    <t>Демонтаж зданий и сооружений. 31. Склад (42) с подъездной дорогой</t>
  </si>
  <si>
    <t xml:space="preserve">                   Demolition of buildings and structures. 27. Warehouse (42.1)</t>
  </si>
  <si>
    <t>Демонтаж зданий и сооружений. 27. Склад (42.1)</t>
  </si>
  <si>
    <t xml:space="preserve">                   Demolition of buildings and structures. 28. Warehouse (41) with concrete Platform</t>
  </si>
  <si>
    <t>Демонтаж зданий и сооружений. 28. Склад (41) с бетонной площадкой</t>
  </si>
  <si>
    <t xml:space="preserve">                   Demolition of buildings and structures. 119. Warehouse (28.1)</t>
  </si>
  <si>
    <t>Демонтаж зданий и сооружений. 119. Склад (28.1)</t>
  </si>
  <si>
    <t xml:space="preserve">                   Demolition of buildings and structures. 29. Platform between structures 41-39 (Platform 2)</t>
  </si>
  <si>
    <t>Демонтаж зданий и сооружений. 29. Площадка между строениями 41-39 (Площадка 2)</t>
  </si>
  <si>
    <t xml:space="preserve">                   Demolition of buildings and structures. 39. Water storage –structure added to warehouse 39 (39.1)</t>
  </si>
  <si>
    <t>Демонтаж зданий и сооружений. 39. Водохранилище-пристройка к складу 39 (39.1)</t>
  </si>
  <si>
    <t xml:space="preserve">                   Demolition of buildings and structures. 116. Toilet (Toilet 1)</t>
  </si>
  <si>
    <t>Демонтаж зданий и сооружений. 116. Туалет (Туалет 1)</t>
  </si>
  <si>
    <t xml:space="preserve">                   Demolition of buildings and structures. 66. Warehouse (38) with Platforms</t>
  </si>
  <si>
    <t>Демонтаж зданий и сооружений. 66. Склад (38) с площадками</t>
  </si>
  <si>
    <t xml:space="preserve">                   Demolition of buildings and structures. 67. Warehouse (39) with road and Platforms</t>
  </si>
  <si>
    <t>Демонтаж зданий и сооружений. 67. Склад (39) с дорогой и площадками</t>
  </si>
  <si>
    <t xml:space="preserve">                   Demolition of buildings and structures. 152. Warehouse (32.1) with access road</t>
  </si>
  <si>
    <t>Демонтаж зданий и сооружений. 152. Склад (32.1) с подъездной дорогой</t>
  </si>
  <si>
    <t xml:space="preserve">                   Demolition of buildings and structures. 110. Painting workshop (А146.1)</t>
  </si>
  <si>
    <t>Демонтаж зданий и сооружений. 110. Цех покраски (А146.1)</t>
  </si>
  <si>
    <t xml:space="preserve">                   Demolition of buildings and structures. 35. Tower (А152)</t>
  </si>
  <si>
    <t>Демонтаж зданий и сооружений. 35. Вышка (А152)</t>
  </si>
  <si>
    <t xml:space="preserve">                   Demolition of buildings and structures. 40. Added structure between warehouses 38-39 (А155)</t>
  </si>
  <si>
    <t>Демонтаж зданий и сооружений. 40. Пристройка между складами 38-39 (А155)</t>
  </si>
  <si>
    <t xml:space="preserve">                   Demolition of buildings and structures. 158. Painting workshop (40)</t>
  </si>
  <si>
    <t>Демонтаж зданий и сооружений. 158. Цех покраски (40)</t>
  </si>
  <si>
    <t>6д</t>
  </si>
  <si>
    <t xml:space="preserve">                   Demolition of buildings and structures. 54. Warehouse as added structure between 36,2-36,3 (37.1) with concrete driveway</t>
  </si>
  <si>
    <t>Демонтаж зданий и сооружений. 54. Склад-пристройка между 36,2-36,3 (37.1) с бетонной подъездной дорогой</t>
  </si>
  <si>
    <t xml:space="preserve">                   Demolition of buildings and structures. 112. Welfare rooms (А148)</t>
  </si>
  <si>
    <t>Демонтаж зданий и сооружений. 112. Бытовые помещения (А148)</t>
  </si>
  <si>
    <t xml:space="preserve">                   Demolition of buildings and structures. 53. Warehouse (36.3) with concrete driveway</t>
  </si>
  <si>
    <t>Демонтаж зданий и сооружений. 53. Склад (36.3) с бетонной подъездной дорогой</t>
  </si>
  <si>
    <t xml:space="preserve">                   Demolition of buildings and structures. 55. Workshop-warehouse of ventilation equipment (36.2) with concrete driveway</t>
  </si>
  <si>
    <t>Демонтаж зданий и сооружений. 55. Мастерская-склад вентиляционного оборудования (36.2) с бетонными подъездными дорогами</t>
  </si>
  <si>
    <t xml:space="preserve">                   Demolition of buildings and structures. 58. Warehouse (36.1) with concrete driveway and added structure consisting of metalware</t>
  </si>
  <si>
    <t>Демонтаж зданий и сооружений. 58. Склад (36.1) с бетонной подъездной дорогой с пристройкой из металлоконструкций</t>
  </si>
  <si>
    <t xml:space="preserve">                   Demolition of buildings and structures. 60; 61; 62. Warehouse, workshops, office (33-35) with road.</t>
  </si>
  <si>
    <t>Демонтаж зданий и сооружений. 60; 61; 62. Склад, мастерские, офис (33-35) с дорогой.</t>
  </si>
  <si>
    <t xml:space="preserve">                   Demolition of buildings and structures. 2. Warehouse and workshop with concrete access road and concrete Platform (26)</t>
  </si>
  <si>
    <t>Демонтаж зданий и сооружений. 2. Склад с мастерской с бетонной подъездной дорогой, бетонной площадкой(26)</t>
  </si>
  <si>
    <t xml:space="preserve">                   Demolition of buildings and structures. 68. Warehouse (25)</t>
  </si>
  <si>
    <t>Демонтаж зданий и сооружений. 68. Склад (25)</t>
  </si>
  <si>
    <t xml:space="preserve">                   Demolition of buildings and structures. 71. Ventilation workshop (24.1)</t>
  </si>
  <si>
    <t>Демонтаж зданий и сооружений. 71. Вентиляционная мастерская (24.1)</t>
  </si>
  <si>
    <t xml:space="preserve">                   Demolition of buildings and structures. 56. Platform with added structure between Warehouses 26-34 (Platform 5)</t>
  </si>
  <si>
    <t>Демонтаж зданий и сооружений. 56. Площадка с пристройкой между складами 26-34 (площадка 5)</t>
  </si>
  <si>
    <t xml:space="preserve">                   Demolition of buildings and structures. 3. Warehouse with concrete access road (26.1)</t>
  </si>
  <si>
    <t>Демонтаж зданий и сооружений. 3. Склад с бетонной подъездной дорогой(26.1)</t>
  </si>
  <si>
    <t xml:space="preserve">                   Demolition of buildings and structure s. 69 . Warehouse (25.1)</t>
  </si>
  <si>
    <t>Демонтаж зданий и сооружений. 69. Склад (25.1)</t>
  </si>
  <si>
    <t xml:space="preserve">                9. (Zone 4)</t>
  </si>
  <si>
    <t>9. (Зона 4)</t>
  </si>
  <si>
    <t>22д</t>
  </si>
  <si>
    <t xml:space="preserve">                   Dismantling of buildings and structures. 124. Platform for crane rails with a shed between workshops 145 and 138 (Platform 15)</t>
  </si>
  <si>
    <t>Демонтаж зданий и сооружений. 124. Площадка под крановые пути с навесом между мастерскими 145 и 138 (Площадка 15)</t>
  </si>
  <si>
    <t xml:space="preserve">                   Demolition of buildings and structures. 18. Round platform</t>
  </si>
  <si>
    <t>Демонтаж зданий и сооружений. 18. Площадка круглая</t>
  </si>
  <si>
    <t xml:space="preserve">                   Demolition of buildings and structures. 129. Workshop (А145+S138)</t>
  </si>
  <si>
    <t>Демонтаж зданий и сооружений. 129. Мастерская (А145+S138)</t>
  </si>
  <si>
    <t xml:space="preserve">                   Demolition of buildings and structures. 38. Well 1 (Well near P&amp; SD)</t>
  </si>
  <si>
    <t>Демонтаж зданий и сооружений. 38. Колодец 1 (Колодец около СПТК)</t>
  </si>
  <si>
    <t xml:space="preserve">                   Demolition of buildings and structures. 30. Access platform to structures 41, 42.1, 42 (Platform 3)</t>
  </si>
  <si>
    <t>Демонтаж зданий и сооружений. 30. Подъездная площадка к строениям 41, 42.1, 42 (Площадка 3)</t>
  </si>
  <si>
    <t xml:space="preserve">                   Demolition of buildings and structures. 34. P&amp; SD Warehouse (44.2) with driveway</t>
  </si>
  <si>
    <t>Демонтаж зданий и сооружений. 34. СПТК склад (44.2) с дорогой</t>
  </si>
  <si>
    <t xml:space="preserve">                   Demolition of buildings and structures. 33. P&amp; SD Warehouse (44.3) with access driveway</t>
  </si>
  <si>
    <t>Демонтаж зданий и сооружений. 33. СПТК склад (44.3) с подъездной дорогой</t>
  </si>
  <si>
    <t xml:space="preserve">                   Demolition of buildings and structures. 32. P&amp; SD Warehouse (44.1) with access driveway</t>
  </si>
  <si>
    <t>Демонтаж зданий и сооружений. 32. СПТКсклад (44.1) с подъездной дорогой</t>
  </si>
  <si>
    <t xml:space="preserve">                   Demolition of buildings and structures. 59. Platform between P&amp; SD 44.1 and warehouse 32.2.1</t>
  </si>
  <si>
    <t>Демонтаж зданий и сооружений. 59. Площадка между СПТК 44.1 и складом 32.2.1</t>
  </si>
  <si>
    <t xml:space="preserve">                   Demolition of buildings and structures. 74. Warehouse (32.2.1)</t>
  </si>
  <si>
    <t>Демонтаж зданий и сооружений. 74. Склад (32.2.1)</t>
  </si>
  <si>
    <t xml:space="preserve">                   Demolition of buildings and structures. 155. Warehouse (2-3) with access road</t>
  </si>
  <si>
    <t>Демонтаж зданий и сооружений. 155. Склад (2-3) с подъездной дорогой</t>
  </si>
  <si>
    <t xml:space="preserve">                   Demolition of buildings and structures. 64. Warehouse (32.2.2) with road</t>
  </si>
  <si>
    <t>Демонтаж зданий и сооружений. 64. Склад (32.2.2) с дорогой</t>
  </si>
  <si>
    <t xml:space="preserve">                   Demolition of buildings and structures. 149. Warehouse (24.2) with access road</t>
  </si>
  <si>
    <t>Демонтаж зданий и сооружений. 149. Склад (24.2) с подъездной дорогой</t>
  </si>
  <si>
    <t xml:space="preserve">                   Demolition of buildings and structures. 75. Platform behind warehouses 32.2.1, 32.2.2, 32.2.3 (Platform 9)</t>
  </si>
  <si>
    <t>Демонтаж зданий и сооружений. 75. Площадка за складами 32.2.1, 32.2.2, 32.2.3 (Площадка 9)</t>
  </si>
  <si>
    <t xml:space="preserve">                   Demolition of buildings and structures. 37. Platform behind warehouses 24.2-24.4 with shed</t>
  </si>
  <si>
    <t>Демонтаж зданий и сооружений. 37. Площадка за складами 24.2-24.4 с навесом</t>
  </si>
  <si>
    <t xml:space="preserve">                   Demolition of buildings and structures. 63. Warehouse (32.2.3)</t>
  </si>
  <si>
    <t>Демонтаж зданий и сооружений. 63. Склад (32.2.3)</t>
  </si>
  <si>
    <t xml:space="preserve">                   Demolition of buildings and structures. 65. Warehouse (2.1)</t>
  </si>
  <si>
    <t>Демонтаж зданий и сооружений. 65. Склад (2.1)</t>
  </si>
  <si>
    <t xml:space="preserve">                   Demolition of buildings and structures. 70. Warehouse, workshop (24.4) with road</t>
  </si>
  <si>
    <t>Демонтаж зданий и сооружений. 70. Склад, мастесркая (24.4) с дорогой</t>
  </si>
  <si>
    <t xml:space="preserve">                10. (Zone 1.3)</t>
  </si>
  <si>
    <t>10. (Зона 1.3)</t>
  </si>
  <si>
    <t xml:space="preserve">                   Demolition of buildings and structures. 98. Warehouse (50.19)</t>
  </si>
  <si>
    <t>Демонтаж зданий и сооружений. 98. Склад (50.19)</t>
  </si>
  <si>
    <t xml:space="preserve">                   Demolition of buildings and structures. 99. Warehouse (50.20)</t>
  </si>
  <si>
    <t>Демонтаж зданий и сооружений. 99. Склад (50.20)</t>
  </si>
  <si>
    <t xml:space="preserve">                   Demolition of buildings and structures. 100. Warehouse (50.18)</t>
  </si>
  <si>
    <t>Демонтаж зданий и сооружений. 100. Склад (50.18)</t>
  </si>
  <si>
    <t xml:space="preserve">                   Demolition of buildings and structures. 101. Concrete Platform next to Warehouse 50.18 (Platform 11)</t>
  </si>
  <si>
    <t>Демонтаж зданий и сооружений. 101. Площадка бетонная возле склада 50.18 (Площадка 11)</t>
  </si>
  <si>
    <t xml:space="preserve">                   Demolition of buildings and structures. 106. Warehouse (50.14)</t>
  </si>
  <si>
    <t>Демонтаж зданий и сооружений. 106. Склад (50.14)</t>
  </si>
  <si>
    <t xml:space="preserve">                   Demolition of buildings and structures. 107. Warehouse (50.15)</t>
  </si>
  <si>
    <t>Демонтаж зданий и сооружений. 107. Склад (50.15)</t>
  </si>
  <si>
    <t xml:space="preserve">                   Demolition of buildings and structures. 102. Platform for cable drums (Platform 12)</t>
  </si>
  <si>
    <t>Демонтаж зданий и сооружений. 102. Площадка под кабельные барабаны (Площадка 12)</t>
  </si>
  <si>
    <t xml:space="preserve">                   Demolition of buildings and structures. 104. Concrete Platform next to 50.15 (Platform 14)</t>
  </si>
  <si>
    <t>Демонтаж зданий и сооружений. 104. Площадка бетонная около 50.15 (Площадка 14)</t>
  </si>
  <si>
    <t xml:space="preserve">                   Demolition of buildings and structures. 105. Warehouse (50.13)</t>
  </si>
  <si>
    <t>Демонтаж зданий и сооружений. 105. Склад (50.13)</t>
  </si>
  <si>
    <t xml:space="preserve">                11. (Zone 5)</t>
  </si>
  <si>
    <t>11. (Зона 5)</t>
  </si>
  <si>
    <t>96д</t>
  </si>
  <si>
    <t xml:space="preserve">                   Demolition of buildings and structures. 12. Road next to reservoirs (Road 2)</t>
  </si>
  <si>
    <t>Демонтаж зданий и сооружений. 12. Дорога около резервуаров (Дорога 2)</t>
  </si>
  <si>
    <t xml:space="preserve">                   Demolition of buildings and structures. 162. Asphalt concrete roads and concrete grounds</t>
  </si>
  <si>
    <t>Демонтаж зданий и сооружений. 162. Асфальтобетонные дороги и бетонные площадки</t>
  </si>
  <si>
    <t xml:space="preserve">                   Demolition of buildings and structures. 81. Toilet (А83)</t>
  </si>
  <si>
    <t>Демонтаж зданий и сооружений. 81. Туалет (А83)</t>
  </si>
  <si>
    <t xml:space="preserve">                   Demolition of buildings and structures. 82. Office building (А85)</t>
  </si>
  <si>
    <t>Демонтаж зданий и сооружений. 82. Офисное здание (А85)</t>
  </si>
  <si>
    <t xml:space="preserve">                   Demolition of buildings and structures. 83. Office building (А85)</t>
  </si>
  <si>
    <t>Демонтаж зданий и сооружений. 83. Офисное здание (А85)</t>
  </si>
  <si>
    <t xml:space="preserve">                   Demolition of buildings and structures. 44. Residential building (А87) with Platform</t>
  </si>
  <si>
    <t>Демонтаж зданий и сооружений. 44. Жилое здание (А87) с площадкой</t>
  </si>
  <si>
    <t xml:space="preserve">                   Demolition of buildings and structures. 45. Toilet (А90)</t>
  </si>
  <si>
    <t>Демонтаж зданий и сооружений. 45. Туалет (А90)</t>
  </si>
  <si>
    <t xml:space="preserve">                   Demolition of buildings and structures. 46. Shower place (А74)</t>
  </si>
  <si>
    <t>Демонтаж зданий и сооружений. 46. Душевая (А74)</t>
  </si>
  <si>
    <t xml:space="preserve">                   Demolition of buildings and structures. 47. Toilet (А91)</t>
  </si>
  <si>
    <t>Демонтаж зданий и сооружений. 47. Туалет (А91)</t>
  </si>
  <si>
    <t xml:space="preserve">                   Demolition of buildings and structures. 159. Military unit near the circle</t>
  </si>
  <si>
    <t>Демонтаж зданий и сооружений. 159. Воинская часть около круга</t>
  </si>
  <si>
    <t xml:space="preserve">                   Demolition of buildings and structures. 41. Warehouse between А92 and А93 (Warehouse 1)</t>
  </si>
  <si>
    <t>Демонтаж зданий и сооружений. 41. Склад между А92 и А93 (Склад 1)</t>
  </si>
  <si>
    <t xml:space="preserve">                   Demolition of buildings and structures. 42. Warehouse (А92)</t>
  </si>
  <si>
    <t>Демонтаж зданий и сооружений. 42. Склад (А92)</t>
  </si>
  <si>
    <t xml:space="preserve">                   Demolition of buildings and structures. 43. Caserne (А93)</t>
  </si>
  <si>
    <t>Демонтаж зданий и сооружений. 43. Казарма (А93)</t>
  </si>
  <si>
    <t xml:space="preserve">                   Demolition of buildings and structures. 79. Warehouse next to A92 (Warehouse 3)</t>
  </si>
  <si>
    <t>Демонтаж зданий и сооружений. 79. Склад рядом с A92 (Склад 3)</t>
  </si>
  <si>
    <t xml:space="preserve">                   Demolition of buildings and structures. 48. Post (А97)</t>
  </si>
  <si>
    <t>Демонтаж зданий и сооружений. 48. Пост (А97)</t>
  </si>
  <si>
    <t xml:space="preserve">                   Demolition of buildings and structures. 49. Dwelling bldg, dangerous (А 101)</t>
  </si>
  <si>
    <t>Демонтаж зданий и сооружений. 49. Жилое здание аварийное (А 101)</t>
  </si>
  <si>
    <t xml:space="preserve">                   Demolition of buildings and structures. 50. Toilet (А100) with concrete Platforms</t>
  </si>
  <si>
    <t>Демонтаж зданий и сооружений. 50. Туалет (А100) с бетонными площадками</t>
  </si>
  <si>
    <t xml:space="preserve">                   Demolition of buildings and structures. 51. Household building (А99)</t>
  </si>
  <si>
    <t>Демонтаж зданий и сооружений. 51. Хозяйственная постройка (А99)</t>
  </si>
  <si>
    <t xml:space="preserve">                   Demolition of buildings and structures. 1. Dwelling barrack (А 98)</t>
  </si>
  <si>
    <t>Демонтаж зданий и сооружений. 1. Жилой барак (А 98)</t>
  </si>
  <si>
    <t xml:space="preserve">             Geological layer 3 " Caprock " soil replacement at BNPP-2 Site</t>
  </si>
  <si>
    <t>"Замещение грунтов 3-го инженерно-геологического слоя ""Кепрок"", укрепление грунтов"</t>
  </si>
  <si>
    <t>1162д</t>
  </si>
  <si>
    <t xml:space="preserve">                Section_2 (stage 1) for buildings (35UUK;30UCB; 00UAC; 01UBH; 01UYX; 20UCB; 00UAD; 02UBG; 01UBG; 03UBG; 26UUK; 04UBG; 02UBJ; 07UUB; 08UUB)</t>
  </si>
  <si>
    <t>Захватка 2 этап 1 под здания (35UUK;30UCB; 00UAC; 01UBH; 01UYX; 20UCB; 00UAD; 02UBG; 01UBG; 03UBG; 26UUK; 04UBG; 02UBJ; 07UUB; 08UUB)</t>
  </si>
  <si>
    <t>797д</t>
  </si>
  <si>
    <t xml:space="preserve">                   Removal of cap rock at section_2 (stage 1)</t>
  </si>
  <si>
    <t>Удаление кепрока на захватке_2 (этап 1), (143 408 м3)</t>
  </si>
  <si>
    <t>87д</t>
  </si>
  <si>
    <t xml:space="preserve">                   Soil replacement up to foundation bottom elevation (00UAC, 02UBH, 20UCB, 30UCB, 01UYX, 00UAX, 01-02UAF, 00UAG, 00UAC)</t>
  </si>
  <si>
    <t>Замещение грунта до отметки низа фундаментов (00UAC, 02UBH, 20UCB, 30UCB, 01UYX, 00UAX, 01-02UAF, 00UAG, 00UAC), (143 398 м3)</t>
  </si>
  <si>
    <t>202д</t>
  </si>
  <si>
    <t xml:space="preserve">                   Soil stabilization for buildings 20UCB, 30UCB, 01UYX</t>
  </si>
  <si>
    <t>Укрепление грунтов под зданиями 20UCB, 30UCB, 01UYX, (1740 шт.), выдержка, доработка котлована, ИИ</t>
  </si>
  <si>
    <t>184д</t>
  </si>
  <si>
    <t xml:space="preserve">                Sesction_1 (stage 1) for buildings (02UBH; 00UAX; 01UAF; 00UAB; 00UAG)</t>
  </si>
  <si>
    <t>Захватка 1 этап 1 под здания (02UBH; 00UAX; 01UAF; 00UAB; 00UAG)</t>
  </si>
  <si>
    <t>197д</t>
  </si>
  <si>
    <t xml:space="preserve">                   Removal of cap rock at section_1 (stage 1)</t>
  </si>
  <si>
    <t>Удаление кепрока на захватке_1 (Стадия 1), (102 921 м3)</t>
  </si>
  <si>
    <t>41,9д</t>
  </si>
  <si>
    <t xml:space="preserve">                   Soil replacement up to foundation bottom elevation (00UAB, 02UBH, 03UGF, 00UAX, 01-02UAF, 00UAG)</t>
  </si>
  <si>
    <t>Замещение грунта до отметки низа фундаментов (00UAB, 02UBH, 03UGF, 00UAX, 01-02UAF, 00UAG), (101 510 м3)</t>
  </si>
  <si>
    <t>125д</t>
  </si>
  <si>
    <t xml:space="preserve">                Sesction_8 for buildings (07UBG; 00UYC; 00UYD)</t>
  </si>
  <si>
    <t>Захватка 8 под здания (07UBG; 00UYC; 00UYD)</t>
  </si>
  <si>
    <t>185д</t>
  </si>
  <si>
    <t xml:space="preserve">                   Removal of cap rock at section_8</t>
  </si>
  <si>
    <t>Удаление кепрока на захватке_8 (139 252 м3)</t>
  </si>
  <si>
    <t>59д</t>
  </si>
  <si>
    <t xml:space="preserve">                   Soil replacement for buildings (00UYD, 00UYC, 01UYY, 07UBG)</t>
  </si>
  <si>
    <t>Замещение грунта, устройство котлованов под здания ((00UYD, 00UYC, 01UYY, 07UBG), (164 317 м3)</t>
  </si>
  <si>
    <t>120д</t>
  </si>
  <si>
    <t xml:space="preserve">                Sesction_9 for buildings (00UKX; 00UKT; 05UBG; 06UUB; 05UGS; 05UUB; 04UGS; 07UEH; 00UKS; 00UKU; 06UEH)</t>
  </si>
  <si>
    <t>Захватка 9 под здания (00UKX; 00UKT; 05UBG; 06UUB; 05UGS; 05UUB; 04UGS; 07UEH; 00UKS; 00UKU; 06UEH)</t>
  </si>
  <si>
    <t>235д</t>
  </si>
  <si>
    <t xml:space="preserve">                   Removal of cap rock at section_9</t>
  </si>
  <si>
    <t>Удаление кепрока на захватке_9 (253 531 м3)</t>
  </si>
  <si>
    <t>54д</t>
  </si>
  <si>
    <t xml:space="preserve">                   Soil replacement for buildings (00UKX, 00UKT, 05UBG, 00UKS, 00UKU)</t>
  </si>
  <si>
    <t>Замещение грунта, устройство котлованов под здания (00UKX, 00UKT, 05UBG, 00UKS, 00UKU), (299 166 м3)</t>
  </si>
  <si>
    <t>130д</t>
  </si>
  <si>
    <t xml:space="preserve">                Sesction_7 for buildings (02UGF; 01UGF; 06UBG; 03UGH; 05UGH; 07UGH; 04UGH; 07UGM; 06UGH; 06UGM; 03UGV; 03UGM; 02UGV; 04UGM; 03UGW; 02UGW; 01UZU; 03UYF;)</t>
  </si>
  <si>
    <t>Захватка 7 под здания (02UGF; 01UGF; 06UBG; 03UGH; 05UGH; 07UGH; 04UGH; 07UGM; 06UGH; 06UGM; 03UGV; 03UGM; 02UGV; 04UGM; 03UGW; 02UGW; 01UZU; 03UYF;)</t>
  </si>
  <si>
    <t>149д</t>
  </si>
  <si>
    <t xml:space="preserve">                   Removal of cap rock at section_7</t>
  </si>
  <si>
    <t>Удаление кепрока на захватке_7 (149 094 м3)</t>
  </si>
  <si>
    <t>63д</t>
  </si>
  <si>
    <t xml:space="preserve">                   Soil replacement for buildings (01UGF, 02UGF, 06UBG, 01UGH, 03UGH, 04UGH, 05UGH, 07UGM, 08UGH, 01UGM, 03UGM, 01UGV, 08UGM, 01UGW)</t>
  </si>
  <si>
    <t>Замещение грунта, устройство котлованов под здания (01UGF, 02UGF, 06UBG, 01UGH, 03UGH, 04UGH, 05UGH, 07UGM, 08UGH, 01UGM, 03UGM, 01UGV, 08UGM, 01UGW), (169 516 м3)</t>
  </si>
  <si>
    <t>137д</t>
  </si>
  <si>
    <t xml:space="preserve">                Sesction_6 for buildings (32UUP; 33UUP; 34UUP; 30UQF; 30UGU; 30UQX;35UEJ; 35UBN; 37UQF; 38UQF; 00UTB; 30UQN; 22UUP; 27UQF; 28UQF; 23UUP; 24UUP; 32UUO; 33UUO; 20UQX; 25UBN; 00UTH; 00UNJ; 00UNA; 02UXC; 02UZU)</t>
  </si>
  <si>
    <t>Захватка 6 под здания (32UUP; 33UUP; 34UUP; 30UQF; 30UGU; 30UQX;35UEJ; 35UBN; 37UQF; 38UQF; 00UTB; 30UQN; 22UUP; 27UQF; 28UQF; 23UUP; 24UUP; 32UUO; 33UUO; 20UQX; 25UBN; 00UTH; 00UNJ; 00UNA; 02UXC; 02UZU)</t>
  </si>
  <si>
    <t>542д</t>
  </si>
  <si>
    <t xml:space="preserve">                   Removal of cap rock at section_6</t>
  </si>
  <si>
    <t>Удаление кепрока на захватке_6 (350 081 м3)</t>
  </si>
  <si>
    <t>237д</t>
  </si>
  <si>
    <t xml:space="preserve">                   Soil replacement for buildings (02UXC, 00UTB, 25UBN, 35UBN, 20UQX, 30UQX)</t>
  </si>
  <si>
    <t>Замещение грунта, устройство котлованов под зданиями (02UXC, 00UTB, 25UBN, 35UBN, 20UQX, 30UQX), (252 296 м3)</t>
  </si>
  <si>
    <t>79д</t>
  </si>
  <si>
    <t xml:space="preserve">                Section_3 (stage 1) for buildings (00UFC; 00UFA)</t>
  </si>
  <si>
    <t>Захватка 3 этап 1 под здания (00UFC; 00UFA)</t>
  </si>
  <si>
    <t>813д</t>
  </si>
  <si>
    <t xml:space="preserve">                   Removal of cap rock at section_3</t>
  </si>
  <si>
    <t>Удаление кепрока на захватке_3 (62 084 м3)</t>
  </si>
  <si>
    <t>21д</t>
  </si>
  <si>
    <t xml:space="preserve">                   Soil replacement for buildings (00UFA, 00UFC)</t>
  </si>
  <si>
    <t>Замещение грунта, устройство котлованов под здания (00UFA, 00UFC), (62 094 м3)</t>
  </si>
  <si>
    <t>25д</t>
  </si>
  <si>
    <t xml:space="preserve">                   Soil stabilization for building 00UFC</t>
  </si>
  <si>
    <t>Укрепление грунтов под зданиями (00UFC), (1860 шт.), выдержка, доработка котлована, ИИ</t>
  </si>
  <si>
    <t>193д</t>
  </si>
  <si>
    <t xml:space="preserve">                   Soil stabilization for building 00UFA</t>
  </si>
  <si>
    <t>Укрепление грунтов под зданиями (00UFA), (2000 шт.), выдержка, доработка котлована, ИИ</t>
  </si>
  <si>
    <t>220д</t>
  </si>
  <si>
    <t xml:space="preserve">                Sesction_4 for buildings (23UUQ; 24UUQ; 25UUQ; 26UUQ; 00UST; 00USV; 01UUB; 02UUB; 03UUB; 00UYB; 04UUB; 01UGS; 02UGS; 03UGS; 01UYE; 01UYF)</t>
  </si>
  <si>
    <t>Захватка 4 под здания (23UUQ; 24UUQ; 25UUQ; 26UUQ; 00UST; 00USV; 01UUB; 02UUB; 03UUB; 00UYB; 04UUB; 01UGS; 02UGS; 03UGS; 01UYE; 01UYF)</t>
  </si>
  <si>
    <t>195д</t>
  </si>
  <si>
    <t xml:space="preserve">                   Removal of cap rock at section_4</t>
  </si>
  <si>
    <t>Удаление кепрока на захватке_4 (189 701 м3)</t>
  </si>
  <si>
    <t xml:space="preserve">                   Soil replacement up to foundation bottom elevation (00USV, 00UST, 00UYB, 01UAE)</t>
  </si>
  <si>
    <t>Замещение грунта до отметки низа фундаментов (00USV, 00UST, 00UYB, 01UAE),(222 995 м3)</t>
  </si>
  <si>
    <t>65д</t>
  </si>
  <si>
    <t xml:space="preserve">                Sesction_5 for buildings (22UUQ; 01UGD; 02UGD; 03UGD; 04UGD; 00UGD; 00UQG; 00UQW)</t>
  </si>
  <si>
    <t>Захватка 5 под здания (22UUQ; 01UGD; 02UGD; 03UGD; 04UGD; 00UGD; 00UQG; 00UQW)</t>
  </si>
  <si>
    <t>75д</t>
  </si>
  <si>
    <t xml:space="preserve">                   Removal of cap rock at section_5</t>
  </si>
  <si>
    <t>Удаление кепрока на захватке_5 (161 254 м3)</t>
  </si>
  <si>
    <t>26д</t>
  </si>
  <si>
    <t xml:space="preserve">                   Soil replacement up to foundation bottom elevation (00UGD, 00UQG, 00UQW)</t>
  </si>
  <si>
    <t>Замещение грунта до отметки низа фундаментов (00UGD, 00UQG, 00UQW), (101 364 м3)</t>
  </si>
  <si>
    <t>49д</t>
  </si>
  <si>
    <t xml:space="preserve">                Sesction_10 for buildings (00UTF; 00USF; 01USK; 02USK; 00UXX; 00UTE; 03USK; 00USE; 00UEL; 00UEJ; 02UEK; 01UEK; 03UXC)</t>
  </si>
  <si>
    <t>Захватка 10 под здания (00UTF; 00USF; 01USK; 02USK; 00UXX; 00UTE; 03USK; 00USE; 00UEL; 00UEJ; 02UEK; 01UEK; 03UXC)</t>
  </si>
  <si>
    <t>129д</t>
  </si>
  <si>
    <t xml:space="preserve">                   Removal of cap rock at section_10</t>
  </si>
  <si>
    <t>Удаление кепрока на захватке_10 (226 579 м3)</t>
  </si>
  <si>
    <t>38д</t>
  </si>
  <si>
    <t xml:space="preserve">                   Pit excavation for buildings (03USK, 01-05UEH, 01-02UEK, 00UEJ, 00UTE, 00USF, 01-02USK, 00UXX, 03UXC, 00UEL, 00USE)</t>
  </si>
  <si>
    <t>Замещение грунта, устройство котлованов под здания (03USK, 01-05UEH, 01-02UEK, 00UEJ, 00UTE, 00USF, 01-02USK, 00UXX, 03UXC, 00UEL, 00USE), (263 320 м3)</t>
  </si>
  <si>
    <t>91д</t>
  </si>
  <si>
    <t xml:space="preserve">                Section_3 (stage 2) for buildings (23UBN; 24UBN; 23UUK; 24UUK; 23UEJ; 24UEJ; 20UBX)</t>
  </si>
  <si>
    <t>Захватка 3 этап 2 под здания (23UBN; 24UBN; 23UUK; 24UUK; 23UEJ; 24UEJ; 20UBX)</t>
  </si>
  <si>
    <t>212д</t>
  </si>
  <si>
    <t xml:space="preserve">                   Removal of cap rock at section_3 (66 018 м3)</t>
  </si>
  <si>
    <t>Удаление кепрока на захватке_3 (66 018 м3)</t>
  </si>
  <si>
    <t xml:space="preserve">                   Soil replacement for buildings (23UBN, 24UBN, 23UEJ, 24UEJ)</t>
  </si>
  <si>
    <t>Замещение грунта, устройство котлованов под здания (23UBN, 24UBN, 23UEJ, 24UEJ), (78 182 м3)</t>
  </si>
  <si>
    <t>18д</t>
  </si>
  <si>
    <t xml:space="preserve">                   Soil stabilization for buildings (23UBN, 24UBN, 23UEJ, 24UEJ)</t>
  </si>
  <si>
    <t>Укрепление грунтов под зданиями (23UBN, 24UBN, 23UEJ, 24UEJ), (2696 шт.), выдержка, доработка котлована, ИИ</t>
  </si>
  <si>
    <t xml:space="preserve">                Sesction_2 (stage 2) for buildings (33UUK; 34UUK; 36UUK; 33UBN; 34UBN; 21UUK; 22UUK; 25UUK; 21UBN; 22UBN; 31UEJ; 32UEJ; 30UKD; 33UEJ; 34UEJ; 30UBX; 21UEJ; 22UEJ; 20UKD)</t>
  </si>
  <si>
    <t>Захватка 2 этап 2 под здания (33UUK; 34UUK; 36UUK; 33UBN; 34UBN; 21UUK; 22UUK; 25UUK; 21UBN; 22UBN; 31UEJ; 32UEJ; 30UKD; 33UEJ; 34UEJ; 30UBX; 21UEJ; 22UEJ; 20UKD)</t>
  </si>
  <si>
    <t>539д</t>
  </si>
  <si>
    <t xml:space="preserve">                   Removal of cap rock at section_2 (Stage 2)</t>
  </si>
  <si>
    <t>Удаление кепрока на захватке_2 (Этап 2) (141 486 м3)</t>
  </si>
  <si>
    <t>24д</t>
  </si>
  <si>
    <t xml:space="preserve">                   Soil replacement up to foundation bottom elevation</t>
  </si>
  <si>
    <t>Замещение грунта до отметки низа фундаментов (141 486 м3)</t>
  </si>
  <si>
    <t>50д</t>
  </si>
  <si>
    <t xml:space="preserve">                   Soil stabilization for buildings 21UBN, 22UBN, 21UEJ, 22UEJ</t>
  </si>
  <si>
    <t>Укрепление грунтов под зданиями 21UBN, 22UBN, 21UEJ, 22UEJ (2696 шт.), (выдержка, доработка котлована, ИИ)</t>
  </si>
  <si>
    <t>213д</t>
  </si>
  <si>
    <t xml:space="preserve">                   Soil stabilization for buildings 33UBN, 34UBN, 33UEJ, 34UEJ</t>
  </si>
  <si>
    <t>Укрепление грунтов под зданиями 33UBN, 34UBN, 33UEJ, 34UEJ (2696 шт.), (выдержка, доработка котлована, ИИ)</t>
  </si>
  <si>
    <t>214д</t>
  </si>
  <si>
    <t xml:space="preserve">                Sesction_1 (stage 2) for buildings (02UYE; 03UGF; 31UBN; 32UBN; 32UUK; 31UUK)</t>
  </si>
  <si>
    <t>Захватка 1 этап 2 под здания (02UYE; 03UGF; 31UBN; 32UBN; 32UUK; 31UUK)</t>
  </si>
  <si>
    <t>401д</t>
  </si>
  <si>
    <t xml:space="preserve">                   Removal of cap rock at section_1 (stage 2)</t>
  </si>
  <si>
    <t>Удаление кепрока на захватке_1 (этап 2) (96689 м3)</t>
  </si>
  <si>
    <t xml:space="preserve">                   Soil replacement up to foundation bottom elevation (03UGF, 31UBN, 32UBN, 02UYF, 02UYE)</t>
  </si>
  <si>
    <t>Замещение грунта до отметки низа фундаментов (03UGF, 31UBN, 32UBN, 02UYF, 02UYE)</t>
  </si>
  <si>
    <t xml:space="preserve">                   Soil stabilization 31UBN, 32UBN, 31UEJ, 32UEJ</t>
  </si>
  <si>
    <t>Укрепление грунтов под зданиями 31UBN, 32UBN, 31UEJ, 32UEJ (2696 шт.), (выдержка, доработка котлована, ИИ)</t>
  </si>
  <si>
    <t>215д</t>
  </si>
  <si>
    <t xml:space="preserve">             Temporary onsite motor roads</t>
  </si>
  <si>
    <t>Временные внутриплощадочные автомобильные дороги</t>
  </si>
  <si>
    <t>625д</t>
  </si>
  <si>
    <t xml:space="preserve">                Temporary road for the removal of soil</t>
  </si>
  <si>
    <t>Временная автодорога для вывоза грунта</t>
  </si>
  <si>
    <t>74д</t>
  </si>
  <si>
    <t xml:space="preserve">                Temporary onsite motor roads inside the foundation pit (foundation pit - Stage 2)</t>
  </si>
  <si>
    <t>Временные внутриплощадочные автомобильные дороги внутри котлована (котлован - 2 этап)</t>
  </si>
  <si>
    <t>360д</t>
  </si>
  <si>
    <t xml:space="preserve">                Temporary onsite motor roads at the first-pour stage (off-pit)</t>
  </si>
  <si>
    <t>Временные внутриплощадочные автомобильные дороги на этапе первого бетона (вне котлована)</t>
  </si>
  <si>
    <t>150д</t>
  </si>
  <si>
    <t xml:space="preserve">             System of combined firefighting and service water supply for construction of Site facilities at the first-pour stage</t>
  </si>
  <si>
    <t>Система совмещенного противопожарно-технического водоснабжения строительства объектов промплощадки на этапе первого бетона</t>
  </si>
  <si>
    <t xml:space="preserve">             Arrangement of temporary onsite networks for stormwater drainage from onsite roads</t>
  </si>
  <si>
    <t>Устройство временных внутриплощадочных сетей отвода ливневых вод от внутриплощадочных дорог</t>
  </si>
  <si>
    <t>598д</t>
  </si>
  <si>
    <t xml:space="preserve">                Arrangement of Temporary storm drainage of the road for the removal of soil. Stage of strengthening the soil</t>
  </si>
  <si>
    <t>Временная ливневая канализация автодороги для вывоза грунта. Этап укрепления грунта</t>
  </si>
  <si>
    <t>318д</t>
  </si>
  <si>
    <t xml:space="preserve">                Arrangement of temporary onsite networks for stormwater drainage from onsite roads at the first-pour stage</t>
  </si>
  <si>
    <t>Устройство временных внутриплощадочных сетей отвода ливневых вод от внутриплощадочных дорог на этапе первого бетона</t>
  </si>
  <si>
    <t>245д</t>
  </si>
  <si>
    <t xml:space="preserve">             Temporary electric power supply network for construction and installation jobs at the industrial site</t>
  </si>
  <si>
    <t>Временные сети электроснабжения и освещения строительно-монтажных работ промплощадки</t>
  </si>
  <si>
    <t>801,6д</t>
  </si>
  <si>
    <t xml:space="preserve">                Site area power supply (00UZC) at the soil improvement stage</t>
  </si>
  <si>
    <t>Электроснабжение территории промплощадки (00UZC) на этапе укрепления грунтов</t>
  </si>
  <si>
    <t xml:space="preserve">                Site area external lighting (00UZC) at the soil improvement stage</t>
  </si>
  <si>
    <t>Наружное освещение территории промплощадки (00UZC) на этапе укрепления грунтов</t>
  </si>
  <si>
    <t xml:space="preserve">                Temporary power supply networks for the Site CEW at the first-concrete-pour stage</t>
  </si>
  <si>
    <t>250д</t>
  </si>
  <si>
    <t xml:space="preserve">                Temporary lighting networks for the Site CEW at the first-concrete-pour stage</t>
  </si>
  <si>
    <t xml:space="preserve">             Communication arrangement for real-time operation control of work performance at the first-concrete-pour stage</t>
  </si>
  <si>
    <t xml:space="preserve">             Water drawdown system arrangement, stage 2</t>
  </si>
  <si>
    <t>Устройство временного строительного водопонижения этап 2</t>
  </si>
  <si>
    <t>60д</t>
  </si>
  <si>
    <t xml:space="preserve">             Operation of construction dewatering system, stage 2</t>
  </si>
  <si>
    <t>Эксплуатация системы строительного водопонижения этап 2</t>
  </si>
  <si>
    <t>880д</t>
  </si>
  <si>
    <t xml:space="preserve">       Personnel Training</t>
  </si>
  <si>
    <t>Подготовка персонала</t>
  </si>
  <si>
    <t>2525д</t>
  </si>
  <si>
    <t xml:space="preserve">          Elaboration of training documentation</t>
  </si>
  <si>
    <t>Разработка учебно-методической документации</t>
  </si>
  <si>
    <t xml:space="preserve">          Operating staff training</t>
  </si>
  <si>
    <t>Обучение эксплуатационного персонала</t>
  </si>
  <si>
    <t>2010д</t>
  </si>
  <si>
    <t xml:space="preserve">   Unit 2</t>
  </si>
  <si>
    <t>Энергоблок 2</t>
  </si>
  <si>
    <t>3302д</t>
  </si>
  <si>
    <t xml:space="preserve">       General</t>
  </si>
  <si>
    <t>Общее</t>
  </si>
  <si>
    <t>2710д</t>
  </si>
  <si>
    <t xml:space="preserve">          Documents</t>
  </si>
  <si>
    <t>Документы</t>
  </si>
  <si>
    <t>1538д</t>
  </si>
  <si>
    <t xml:space="preserve">             FSAR</t>
  </si>
  <si>
    <t>ОООБ</t>
  </si>
  <si>
    <t>510д</t>
  </si>
  <si>
    <t xml:space="preserve">                Elaboration of FSAR Unit 2</t>
  </si>
  <si>
    <t>Разработка ОООБ Блока 2</t>
  </si>
  <si>
    <t xml:space="preserve">                Transfer of FSAR by NPPD Unit 2</t>
  </si>
  <si>
    <t>Передача ОООБ Блока 2 NPPD</t>
  </si>
  <si>
    <t xml:space="preserve">                FSAR approval by NPPD of Unit 2</t>
  </si>
  <si>
    <t>Согласование NPPD ОООБ Блока 2</t>
  </si>
  <si>
    <t>180д</t>
  </si>
  <si>
    <t xml:space="preserve">                FSAR approval by INRA of Unit 2</t>
  </si>
  <si>
    <t>Согласование INRA ОООБ Блока 2</t>
  </si>
  <si>
    <t xml:space="preserve">             Commissioning</t>
  </si>
  <si>
    <t>Ввод в эксплуатацию</t>
  </si>
  <si>
    <t>1383д</t>
  </si>
  <si>
    <t xml:space="preserve">                Elaboration of organizational and technical commissioning documentation</t>
  </si>
  <si>
    <t>Разработка организационно-технической документации по вводу в эксплуатацию</t>
  </si>
  <si>
    <t>363д</t>
  </si>
  <si>
    <t xml:space="preserve">                Elaboration of commissioning documentation</t>
  </si>
  <si>
    <t>Разработка пуско-наладочной документации</t>
  </si>
  <si>
    <t>1200д</t>
  </si>
  <si>
    <t xml:space="preserve">             Operating</t>
  </si>
  <si>
    <t>Эксплуатация</t>
  </si>
  <si>
    <t>886д</t>
  </si>
  <si>
    <t xml:space="preserve">                Elaboration of operation documentation</t>
  </si>
  <si>
    <t>Разработка эксплуатационной документации</t>
  </si>
  <si>
    <t xml:space="preserve">             Repair &amp; maintenance</t>
  </si>
  <si>
    <t>Ремонт и техническое обслуживание</t>
  </si>
  <si>
    <t>757д</t>
  </si>
  <si>
    <t xml:space="preserve">                Elaboration of maintenance documentation Unit 2</t>
  </si>
  <si>
    <t>Разработка ремонтной документации</t>
  </si>
  <si>
    <t xml:space="preserve">          Licenses and Permits</t>
  </si>
  <si>
    <t>Лицензии и разрешения</t>
  </si>
  <si>
    <t>382д</t>
  </si>
  <si>
    <t>Лицензия на ввод в эксплуатацию</t>
  </si>
  <si>
    <t xml:space="preserve">                Obtaining of commissioning license Unit 2</t>
  </si>
  <si>
    <t>Получении Лицензии на ввод в эксплуатацию Блока 2</t>
  </si>
  <si>
    <t xml:space="preserve">             Initial Fuel Load (IFL) - Special Permit</t>
  </si>
  <si>
    <t>Специальные разрешения на загрузку топлива</t>
  </si>
  <si>
    <t xml:space="preserve">                Obtaining of IFL (initial fuel load) permits Unit 2</t>
  </si>
  <si>
    <t>Получение лицензии на НЗТ Блока 2</t>
  </si>
  <si>
    <t xml:space="preserve">             Operation</t>
  </si>
  <si>
    <t>Лицензия на эксплуатацию</t>
  </si>
  <si>
    <t xml:space="preserve">                Obtaining of operation license Unit 2</t>
  </si>
  <si>
    <t>Получении Лицензии на эксплуатацию Блока 2</t>
  </si>
  <si>
    <t xml:space="preserve">          Common Civil Works</t>
  </si>
  <si>
    <t>Первоочередные строительно-монтажные работы для обеспечения" первого " бетона</t>
  </si>
  <si>
    <t xml:space="preserve">             Pit arrangement for main buildings and structures of power unit 2 (20UJA, 20UJG, 20UKC, 20UMA, 20UBA, 20UMX, 20UMV)</t>
  </si>
  <si>
    <t>Устройство котлована под основные здания и сооружения энергоблока №2 (20UJA, 20UJG, 20UKC, 20UMA, 20UBA, 20UMX, 20UMV)</t>
  </si>
  <si>
    <t xml:space="preserve">             Water drawdown system arrangement, stage 1</t>
  </si>
  <si>
    <t>Устройство временного строительного водопонижения этап 1</t>
  </si>
  <si>
    <t>436д</t>
  </si>
  <si>
    <t xml:space="preserve">             Operation of construction dewatering system, stage 1</t>
  </si>
  <si>
    <t>Эксплуатация системы строительного водопонижения этап 1</t>
  </si>
  <si>
    <t>1059д</t>
  </si>
  <si>
    <t xml:space="preserve">             Delivery of machinery and silo for soil stabilization works</t>
  </si>
  <si>
    <t>Доставка техники и силосов для выполнения работ по укреплению грунтов на опытном участке и под основными зданиями</t>
  </si>
  <si>
    <t>30д</t>
  </si>
  <si>
    <t xml:space="preserve">             Soil stabilization at trial site, field testing and issue of a report on the results</t>
  </si>
  <si>
    <t>Укрепление грунтов на опытном участке, оформление окончательного отчёта по результатам испытаний</t>
  </si>
  <si>
    <t xml:space="preserve">             Soil stabilization for building 20UJA</t>
  </si>
  <si>
    <t>Укрепление грунтов под здание 20UJA</t>
  </si>
  <si>
    <t>361д</t>
  </si>
  <si>
    <t xml:space="preserve">             Improvement of pit for building 20UJA</t>
  </si>
  <si>
    <t>Доработка котлована под здание 20UJA</t>
  </si>
  <si>
    <t xml:space="preserve">             Soil stabilization for buildings 20UJG, 20UKC, 20UMA, 20UBA, 20UMX, 20UMV</t>
  </si>
  <si>
    <t>Укрепление грунтов под здания 20UJG, 20UKC, 20UMA, 20UBA, 20UMX, 20UMV</t>
  </si>
  <si>
    <t>369д</t>
  </si>
  <si>
    <t xml:space="preserve">             Improvement of pit for buildings 20UJG, 20UKC, 20UMA, 20UBA, 20UMX, 20UMV</t>
  </si>
  <si>
    <t>Доработка котлована под здания 20UJG, 20UKC, 20UMA, 20UBA, 20UMX, 20UMV</t>
  </si>
  <si>
    <t xml:space="preserve">             Vertical planning of the industrial site. Area 1. Excavation with loading and transportation to the dump area.</t>
  </si>
  <si>
    <t>Вертикальная планировка под промплощадку. Участок №1. Выемка грунта с погрузкой и вывозом в отвал</t>
  </si>
  <si>
    <t xml:space="preserve">             Temporal protection dike of pits of main pump stations 20(30)UQA and pump stations for essential loads 21-22(31-32)UQC.</t>
  </si>
  <si>
    <t>Устройство временной защитной дамбы котлованов основных насосных станций 20(30)UQA, насосных станций ответственных потребителей 21-22(31-32)UQC.</t>
  </si>
  <si>
    <t>107д</t>
  </si>
  <si>
    <t xml:space="preserve">             Sheet-pile wall for pit of main pump stations 20(30)UQA and pump stations for essential loads 21-22(31-32)UQC located in the vicinity of provided desalination station.</t>
  </si>
  <si>
    <t>Устройство шпунтовой стенки для котлована основных насосных станций 20(30)UQA, насосных станций ответственных потребителей 21-22(31-32)UQC в районе существующей обессоливающей станции.</t>
  </si>
  <si>
    <t>113д</t>
  </si>
  <si>
    <t xml:space="preserve">             Temporal sheet-pile enclosure of cooling water distribution chamber 00UQW located from the sea side.</t>
  </si>
  <si>
    <t>Устройство временного шпунтового ограждения распределительной камеры охлаждающей воды 00UQW со стороны моря.</t>
  </si>
  <si>
    <t xml:space="preserve">             Power supply system for soil replacement and water removal activities at the production site (00UZC)</t>
  </si>
  <si>
    <t xml:space="preserve">             Arrangement of drain line at the border of area No. 1</t>
  </si>
  <si>
    <t>Устройство дренажной системы отвода ливневых и грунтовых вод на промплощадке (00UZC), на период замещения грунтов</t>
  </si>
  <si>
    <t xml:space="preserve">             Arrangement of sheet pile screen (Larssen sheet piles)</t>
  </si>
  <si>
    <t>Устройство водоограждающего устройства и конструкций на промплощадке (00UZC) на период замещения грунтов</t>
  </si>
  <si>
    <t>147д</t>
  </si>
  <si>
    <t xml:space="preserve">             Combined pit of pump stations 20UQA, 21-22UQC. 1nd stage</t>
  </si>
  <si>
    <t>Объединенный котлован насосных станций 20UQA, 21-22UQC. 1 Этап</t>
  </si>
  <si>
    <t>123д</t>
  </si>
  <si>
    <t xml:space="preserve">             Combined pit of pump stations 20UQA, 21-22UQC. 2nd stage</t>
  </si>
  <si>
    <t>31д</t>
  </si>
  <si>
    <t xml:space="preserve">             Soil stabilization for building 20UQA</t>
  </si>
  <si>
    <t>Укрепление грунтов под зданием 20UQA</t>
  </si>
  <si>
    <t>203д</t>
  </si>
  <si>
    <t xml:space="preserve">             Soil stabilization for buildings 21-22UQC</t>
  </si>
  <si>
    <t>Укрепление грунтов под зданиями 21-22UQC</t>
  </si>
  <si>
    <t xml:space="preserve">             Combined pit of pump stations 30UQA, 31-32UQC. 1nd stagee</t>
  </si>
  <si>
    <t xml:space="preserve">             Combined pit of pump stations 30UQA, 31-32UQC. 2nd stagee</t>
  </si>
  <si>
    <t xml:space="preserve">             Soil stabilization for building 30UQA</t>
  </si>
  <si>
    <t>Укрепление грунтов под зданием 30UQA</t>
  </si>
  <si>
    <t xml:space="preserve">             Soil stabilization for buildings 31-32UQC</t>
  </si>
  <si>
    <t>Укрепление грунтов под зданиями 31-32UQC</t>
  </si>
  <si>
    <t xml:space="preserve">             Pit merging up to design dimensions</t>
  </si>
  <si>
    <t>Объединение котлована до проектных размеров (333686 м3)</t>
  </si>
  <si>
    <t xml:space="preserve">             Installation of tower cranes in proper places (stationary and rail)</t>
  </si>
  <si>
    <t>Установка на штатные места башенных кранов (стационарные и на рельсовом ходу)</t>
  </si>
  <si>
    <t>145д</t>
  </si>
  <si>
    <t xml:space="preserve">             Vertical levelling of industrial site.Soil transportation and backfilling (stage 1, section 1-4)</t>
  </si>
  <si>
    <t>Вертикальная планировка под промплощадку. Завоз и засыпка грунта. (этап 1, секции 1-4)</t>
  </si>
  <si>
    <t>283д</t>
  </si>
  <si>
    <t xml:space="preserve">             Vertical levelling of industrial site.Soil transportation and backfilling after construction of main buildings foundation slabs (stage 2, section 5-15)</t>
  </si>
  <si>
    <t>Вертикальная планировка под промплощадку. Завоз и засыпка грунта после сооружения фундаментов основных зданий. (этап 2, секции 5-15)</t>
  </si>
  <si>
    <t>1117д</t>
  </si>
  <si>
    <t xml:space="preserve">       Buildings\Structures\Channels</t>
  </si>
  <si>
    <t>Здания\Конструкции\Каналы</t>
  </si>
  <si>
    <t>2271д</t>
  </si>
  <si>
    <t xml:space="preserve">          20UJA Reactor building/ Inner containment</t>
  </si>
  <si>
    <t>20UJA Реакторное здание/Внутренний контайнмент</t>
  </si>
  <si>
    <t>2122д</t>
  </si>
  <si>
    <t xml:space="preserve">             Construction and Installation Work (Includes Pre-Commissioning)</t>
  </si>
  <si>
    <t>Строительно-монтажные работы, ПНР</t>
  </si>
  <si>
    <t xml:space="preserve">                Readiness of object 20UJA</t>
  </si>
  <si>
    <t>Готовность объекта 20UJA</t>
  </si>
  <si>
    <t xml:space="preserve">                Civil works</t>
  </si>
  <si>
    <t>Строительные работы</t>
  </si>
  <si>
    <t>2117д</t>
  </si>
  <si>
    <t xml:space="preserve">                   Construction works</t>
  </si>
  <si>
    <t>2032д</t>
  </si>
  <si>
    <t xml:space="preserve">                      Foundation part</t>
  </si>
  <si>
    <t>Фундаментная часть</t>
  </si>
  <si>
    <t>1877д</t>
  </si>
  <si>
    <t xml:space="preserve">                         Foundation slab</t>
  </si>
  <si>
    <t>Фундаментная плита</t>
  </si>
  <si>
    <t>477д</t>
  </si>
  <si>
    <t xml:space="preserve">                            Concrete blinding, lightning protection mesh, waterproofing (with function of anticorrosion protection) and geometry of Reactor building 20UJA foundation slab</t>
  </si>
  <si>
    <t>20UJA. Реакторное здание. Бетонная подготовка, молниезащитная сетка, гидроизоляция и геометрия фундаментной плиты</t>
  </si>
  <si>
    <t xml:space="preserve">                            Concrete cap arrangement of the reactor vessel foundation slab</t>
  </si>
  <si>
    <t>Устройство бетонной подготовки фундаментной плиты здания реактора</t>
  </si>
  <si>
    <t>47д</t>
  </si>
  <si>
    <t xml:space="preserve">                            Hydro-isolation arrangement of the reactor vessel foundation slab Unit 2</t>
  </si>
  <si>
    <t>Устройство гидроизоляции фундаментной плиты здания реактора</t>
  </si>
  <si>
    <t>132,9д</t>
  </si>
  <si>
    <t xml:space="preserve">                            Reactor building 20UJA foundation slab reinforcement</t>
  </si>
  <si>
    <t>20UJA. Реакторное здание. Фундаментная плита. Армирование</t>
  </si>
  <si>
    <t>230д</t>
  </si>
  <si>
    <t xml:space="preserve">                            20UJA. Reactor building. Foundation slab. Free length of reinforcing for wall and foundations</t>
  </si>
  <si>
    <t>20UJA. Реакторное здание. Фундаментная плита. Выпуски под стены и фундаменты</t>
  </si>
  <si>
    <t xml:space="preserve">                            20UJA. Reactor building. UKA room. Embedded parts of ventilation in the foundation part of the building</t>
  </si>
  <si>
    <t>20UJA. Реакторное здание. Помещения UKA. Закладные детали вентиляции в фундаментной части здания с отм. -8,900 до отм. -4,250</t>
  </si>
  <si>
    <t xml:space="preserve">                            Сoncreting for Unit 2 Reactor Building Foundation plate</t>
  </si>
  <si>
    <t>Бетонирование ФП 20UJA</t>
  </si>
  <si>
    <t>163д</t>
  </si>
  <si>
    <t xml:space="preserve">                         Structures up to floor at el.0.000</t>
  </si>
  <si>
    <t>Конструкции до перекрытия на отм.0,000</t>
  </si>
  <si>
    <t>610д</t>
  </si>
  <si>
    <t xml:space="preserve">                            Walls from elevation -4.250 to -0.050.</t>
  </si>
  <si>
    <t>Стены с отметки -4.250 до отметки -0.050</t>
  </si>
  <si>
    <t>170д</t>
  </si>
  <si>
    <t xml:space="preserve">                               20UJA. Reactor building. UKA room. Embedded parts of ventilation in civil structures from el. -4.250 to el. -0.050</t>
  </si>
  <si>
    <t>20UJA. Реакторное здание. Помещения UKA. Закладные детали вентиляции в строительных конструкциях с отм.-4,250 до отм. -0,050</t>
  </si>
  <si>
    <t>80д</t>
  </si>
  <si>
    <t xml:space="preserve">                               20UJA. Reactor building. UKA rooms. Structures up to slab at elev. 0.000. Walls from elev. -4.250 to elev. -0.050 in grid lines B-C. Geometry</t>
  </si>
  <si>
    <t>20UJA. Реакторное здание. Помещения UKA. Конструкции до перекрытия на отм. 0.000. Стены с отметки -4.250 до отметки -0.050 в осях В-С. Геометрия</t>
  </si>
  <si>
    <t>160д</t>
  </si>
  <si>
    <t xml:space="preserve">                               20UJA. Reactor building. UKA rooms. Structures up to slab at elev. 0.000. Walls from elev. -4.250 to elev. -0.050 in grid lines А-А/0. Geometry</t>
  </si>
  <si>
    <t>20UJA. Реакторное здание. Помещения UKA. Конструкции до перекрытия на отм. 0.000. Стены с отметки -4.250 до отметки -0.050 в осях А-А/0. Геометрия</t>
  </si>
  <si>
    <t xml:space="preserve">                               Contour walls</t>
  </si>
  <si>
    <t>Контурные стены</t>
  </si>
  <si>
    <t xml:space="preserve">                                  Contour walls from elevation -4.250 to -0.050 in axis 1 direction.</t>
  </si>
  <si>
    <t>Контурные стены с отметки -4,250 до до отметки -0,050 по оси 1</t>
  </si>
  <si>
    <t xml:space="preserve">                                     20UJA. Reactor building. Enclosing walls from elev. -4.250 to elev. +0.050 along grid line A/0. Reinforcement</t>
  </si>
  <si>
    <t>20UJA. Реакторное здание. Контурные стены с отметки -4,250 до отметки -0,050 по оси А/0. Армирование</t>
  </si>
  <si>
    <t xml:space="preserve">                                     20UJA. Reactor building. Enclosing walls from elev. -4.250 to elev. +0.050 along grid lines 1,5,А/0,С/1. Geometry</t>
  </si>
  <si>
    <t>20UJA. Реакторное здание. Контурные стены с отметки -4,250 до отметки -0,050 в осях 1,5,А/0,С/1. Геометрия</t>
  </si>
  <si>
    <t xml:space="preserve">                                     20UJA. Reactor building. Enclosing walls from elev. -4.250 to elev. +0.050 along grid line 1. Reinforcement</t>
  </si>
  <si>
    <t>20UJA. Реакторное здание. Контурные стены с отметки -4,250 до отметки -0,050 по оси 1. Армирование</t>
  </si>
  <si>
    <t xml:space="preserve">                                  Contour walls from elevation -4.250 to -0.050 in axis C/1 direction.</t>
  </si>
  <si>
    <t>Контурные стены с отметки -4,250 до до отметки -0,050 по оси C/1</t>
  </si>
  <si>
    <t xml:space="preserve">                                     20UJA. Reactor building. Enclosing walls from elev. -4.250 to elev. +0.050 along grid line C/1. Reinforcement</t>
  </si>
  <si>
    <t>20UJA. Реакторное здание. Контурные стены с отметки -4,250 до отметки -0,050 по оси С/1. Армирование</t>
  </si>
  <si>
    <t xml:space="preserve">                                  Contour walls from elevation -4.250 to -0.050 in axis 5 direction.</t>
  </si>
  <si>
    <t>Контурные стены с отметки -4,250 до до отметки -0,050 по оси 5</t>
  </si>
  <si>
    <t xml:space="preserve">                                     20UJA. Reactor building. Enclosing walls from elev. -4.250 to elev. +0.050 along grid line 5. Reinforcement</t>
  </si>
  <si>
    <t>20UJA. Реакторное здание. Контурные стены с отметки -4,250 до отметки -0,050 по оси 5. Армирование</t>
  </si>
  <si>
    <t xml:space="preserve">                               Internal walls</t>
  </si>
  <si>
    <t>Внутренние стены</t>
  </si>
  <si>
    <t xml:space="preserve">                                  Walls from elevation -4.250 to -0.050 in axes 1-2</t>
  </si>
  <si>
    <t>Стены с отметки -4.250 до отметки -0.050 в осях 1-2</t>
  </si>
  <si>
    <t xml:space="preserve">                                     20UJA. Reactor building. Premises UKA. Structures up to elev. 0.000. Walls from elevation -4.250 up to elevation -0.050. Geometry</t>
  </si>
  <si>
    <t>20UJA. Реакторное здание. Помещения UKA. Конструкции до перекрытия на отм. 0.000. Стены с отметки -4.250 до отметки -0.050 в осях А-В. Геометрия</t>
  </si>
  <si>
    <t xml:space="preserve">                                     20UJA. Reactor building. Premises UKA. Structures up to elev. 0.000. Walls from elevation -4.250 up to elevation -0.050 in axis А-В. Reinforcement</t>
  </si>
  <si>
    <t>20UJA. Реакторное здание. Помещения UKA. Конструкции до перекрытия на отм. 0.000. Стены с отметки -4.250 до отметки -0.050 в осях А-В. Армирование</t>
  </si>
  <si>
    <t xml:space="preserve">                                  Walls from elevation -4.250 to -0.050 in axes 2-4</t>
  </si>
  <si>
    <t>Стены с отметки -4.250 до отметки -0.050 в осях 2-4</t>
  </si>
  <si>
    <t xml:space="preserve">                                     20UJA. Reactor building. Premises UKA. Structures up to elev. 0.000. Walls from elevation -4.250 up to elevation -0.050 in axis В-С. Reinforcement</t>
  </si>
  <si>
    <t>20UJA. Реакторное здание. Помещения UKA. Конструкции до перекрытия на отм. 0.000. Стены с отметки -4.250 до отметки -0.050 в осях В-С. Армирование</t>
  </si>
  <si>
    <t xml:space="preserve">                                  Walls from elevation -4.250 to -0.050 in axes 3-5</t>
  </si>
  <si>
    <t>Стены с отметки -4.250 до отметки -0.050 в осях 3-5</t>
  </si>
  <si>
    <t xml:space="preserve">                                     20UJA. Reactor building. Premises UKA. Structures up to elev. 0.000. Walls from elevation -4.250 up to elevation -0.050 in axis A-A/0. Reinforcement</t>
  </si>
  <si>
    <t>20UJA. Реакторное здание. Помещения UKA. Конструкции до перекрытия на отм. 0.000. Стены с отметки -4.250 до отметки -0.050 в осях A-A/0. Армирование</t>
  </si>
  <si>
    <t xml:space="preserve">                                     20UJA. Reactor building. UBB, UKK rooms. Civil engineering structures at elev. -4.250 in grid lines 3-5. Geometry</t>
  </si>
  <si>
    <t>20UJA. Реакторное здание. Помещения UBB, UKK. Строительные конструкции на отм. -4.250 в осях 3-5. Геометрия</t>
  </si>
  <si>
    <t xml:space="preserve">                                  Embedded parts in civil engineering structures from elevation -4.250 to -0.050</t>
  </si>
  <si>
    <t>Закладные детали в строительных конструкциях с отм.-4,250 до отм. -0,050</t>
  </si>
  <si>
    <t xml:space="preserve">                                     20UJA. Reactor building. Premises UKA. Structures up to elev. 0.000. Metalworks of embedded parts in walls for fastening the liners</t>
  </si>
  <si>
    <t>20UJA. Реакторное здание. Помещения UKA. Конструкции до перекрытия на отм. 0.000. М.к. закладных деталей в стенах для крепления облицовок</t>
  </si>
  <si>
    <t xml:space="preserve">                            Floor at the elevation of 0.000</t>
  </si>
  <si>
    <t>Перекрытие на отметке 0.000</t>
  </si>
  <si>
    <t xml:space="preserve">                               20UJA. Reactor building. Premises UKA. Floor at el. 0.000. Geometry</t>
  </si>
  <si>
    <t>20UJA. Реакторное здание. Помещения UKA. Перекрытие на отметке 0.000. Геометрия</t>
  </si>
  <si>
    <t>35д</t>
  </si>
  <si>
    <t xml:space="preserve">                               20UJA. Reactor building. Premises UKA. Floor at el. 0.000. Reinforcement</t>
  </si>
  <si>
    <t>20UJA. Реакторное здание. Помещения UKA. Перекрытие на отметке 0.000. Армирование</t>
  </si>
  <si>
    <t xml:space="preserve">                               20UJA. Reactor building. Premises UKA. Floor at el. 0.000. Channels above el. 0.000</t>
  </si>
  <si>
    <t>20UJA. Реакторное здание. Помещения UKA. Перекрытие на отметке 0.000. Каналы под отметкой 0.000. Армирование</t>
  </si>
  <si>
    <t xml:space="preserve">                            Stairs</t>
  </si>
  <si>
    <t>Лестницы</t>
  </si>
  <si>
    <t xml:space="preserve">                               20UJA. Reactor building. Premises UKA. Structures up to elev. 0.000. Staircases. Geometry</t>
  </si>
  <si>
    <t>20UJA. Реакторное здание. Помещения UKA. Строительные конструкции до перекрытия на отм. 0.000. Лестницы. Геометрия</t>
  </si>
  <si>
    <t xml:space="preserve">                               20UJA. Reactor building. Premises UKA. Structures up to elev. 0.000. Staircases. Reinforcement</t>
  </si>
  <si>
    <t>20UJA. Реакторное здание. Помещения UKA. Строительные конструкции до перекрытия на отм. 0.000. Лестницы. Армирование</t>
  </si>
  <si>
    <t xml:space="preserve">                            Floors and foundations for the equipment above el. 0.000</t>
  </si>
  <si>
    <t>Полы и фундаменты для оборудования до отм. 0.000</t>
  </si>
  <si>
    <t xml:space="preserve">                               20UJA. Reactor building. Premises UKA. Floors and foundations for the equipment up to el. 0.000</t>
  </si>
  <si>
    <t>20UJA. Реакторное здание. Помещения UKA. Полы и фундаменты для оборудования до отм. 0.000</t>
  </si>
  <si>
    <t xml:space="preserve">                         Civil structures up to el. +5.400</t>
  </si>
  <si>
    <t>Строительные конструкции до отм. +5,400</t>
  </si>
  <si>
    <t>525д</t>
  </si>
  <si>
    <t xml:space="preserve">                            Walls from elevation -0.050 to the bottom of floor at elevation +5.350</t>
  </si>
  <si>
    <t>Стены с отметки -0.050 до низа перекрытия на отметке +5.350</t>
  </si>
  <si>
    <t xml:space="preserve">                               20UJA. Reactor building. Premises UKA. Floor at el. +5.400. Walls of core retention device. Reinforcement</t>
  </si>
  <si>
    <t>20UJA. Реакторное здание. Помещения UKA. Перекрытие на отм.+5.400. Стены устройства локализации расплава активной зоны. Армирование</t>
  </si>
  <si>
    <t>90д</t>
  </si>
  <si>
    <t xml:space="preserve">                               20UJA. Reactor building. UKA rooms. Civil structures up to the slab at elev. +5.400. Walls from el. -0.050 to slab bottom at el. +5.350 in grid lines 2-4. Geometry</t>
  </si>
  <si>
    <t>20UJA. Реакторное здание. Помещения UKA. Строительные конструкции до перекрытия на отм.+5.400. Стены с отметки -0.050 до низа перекрытия на отметке +5.350 в осях 2-4. Геометрия</t>
  </si>
  <si>
    <t xml:space="preserve">                               20UJA. Reactor building. UKA rooms. Civil structures up to the slab at elev. +5.400. Walls from el. -0.050 to slab bottom at el. +5.350 in grid lines 4-5. Geometry</t>
  </si>
  <si>
    <t>20UJA. Реакторное здание. Помещения UKA. Строительные конструкции до перекрытия на отм.+5.400. Стены с отметки -0.050 до низа перекрытия на отметке +5.350 в осях 4-5. Геометрия</t>
  </si>
  <si>
    <t xml:space="preserve">                               20UJA. Reactor building. UBB, UKK rooms. Civil structures up to the slab at elev. +5.400. Walls from el. -0.050 to slab bottom at el. +5.350 in grid lines 1-5. Geometry</t>
  </si>
  <si>
    <t>20UJA. Реакторное здание. Помещения UBB, UKK. Строительные конструкции до перекрытия на отм.+5.400. Стены с отметки -0.050 до низа перекрытия на отметке +5.350 в осях3-5. Геометрия</t>
  </si>
  <si>
    <t xml:space="preserve">                               20UJA. Reactor building. UBB, UKK rooms. Civil structures up to the slab at elev. +5.400. Walls from el. -0.050 to slab bottom at el. +5.350 in grid lines 1-5. Reinforcement</t>
  </si>
  <si>
    <t>20UJA. Реакторное здание. Помещения UBB, UKK. Строительные конструкции до перекрытия на отм.+5.400. Стены с отметки -0.050 до низа перекрытия на отметке +5.350 в осях3-5. Армирование</t>
  </si>
  <si>
    <t xml:space="preserve">                               20UJA. Reactor building. Premises UKA. Structures up to flooring at el. +5.400. Walls from el. -0.050 down to bottom of flooring at el. +5.350. Geometry</t>
  </si>
  <si>
    <t>20UJA. Реакторное здание. Помещения UKA. Строительные конструкции до перекрытия на отм.+5.400. Стены с отметки -0.050 до низа перекрытия на отметке +5.350 в осях 1-2. Геометрия</t>
  </si>
  <si>
    <t xml:space="preserve">                               20UJA. Reactor building. Premises UKA. Structures up to flooring at el. +5.400. Walls from el. -0.050 down to bottom of flooring at el. +5.350 in grid 1-2. Reinforcement</t>
  </si>
  <si>
    <t>20UJA. Реакторное здание. Помещения UKA. Строительные конструкции до перекрытия на отм.+5.400. Стены с отметки -0.050 до низа перекрытия на отметке +5.350 в осях 1-2. Армирование</t>
  </si>
  <si>
    <t xml:space="preserve">                               20UJA. Reactor building. Premises UKA. Structures up to flooring at el. +5.400. Walls from el. -0.050 down to bottom of flooring at el. +5.350 in axis2-4. Reinforcement</t>
  </si>
  <si>
    <t>20UJA. Реакторное здание. Помещения UKA. Строительные конструкции до перекрытия на отм.+5.400. Стены с отметки -0.050 до низа перекрытия на отметке +5.350 в осях 2-4. Армирование</t>
  </si>
  <si>
    <t xml:space="preserve">                               20UJA. Reactor building. Premises UKA. Structures up to flooring at el. +5.400. Walls from el. -0.050 down to bottom of flooring at el. +5.350 in grid 4-5. Reinforcement</t>
  </si>
  <si>
    <t>20UJA. Реакторное здание. Помещения UKA. Строительные конструкции до перекрытия на отм.+5.400. Стены с отметки -0.050 до низа перекрытия на отметке +5.350 в осях 4-5. Армирование</t>
  </si>
  <si>
    <t xml:space="preserve">                              20UJA. Reactor building. UKA room. Civil structures to slab at elev. +14.400. Metal structures of framing for wall openings for UKA to UKC passage</t>
  </si>
  <si>
    <t>20UJA. Реакторное здание. Помещения UKA. Конструкции до перекрытия на отметке +5.400. Металлоконструкции обрамления проемов в стенах для перехода из UKA в UKC.</t>
  </si>
  <si>
    <t xml:space="preserve">                            Floor at elevation +5.400</t>
  </si>
  <si>
    <t>Перекрытие на отм.+5.400</t>
  </si>
  <si>
    <t>100д</t>
  </si>
  <si>
    <t xml:space="preserve">                               20UJA. Reactor building. UKA room. Embedded parts of ventilation in the floor at el. +5.400</t>
  </si>
  <si>
    <t>20UJA. Реакторное здание. Помещения UKA. Закладные детали вентиляции в перекрытии на отм. +5,400</t>
  </si>
  <si>
    <t xml:space="preserve">                               20UJA. Reactor building. Premises UKA. Floor at el. +5.400. Geometry</t>
  </si>
  <si>
    <t>20UJA. Реакторное здание. Помещения UKA. Перекрытие на отм.+5.400. Геометрия</t>
  </si>
  <si>
    <t xml:space="preserve">                               20UJA. Reactor building. Premises UKA. Floor at el. +5.400. Reinforced concrete structures of rooms and ventilation ducts below el. +3.550. Reinforcement</t>
  </si>
  <si>
    <t>20UJA. Реакторное здание. Помещения UKA. Перекрытие на отм.+5.400. Железобетонные конструкции помещений и венткоробов под отметкой +3.550. Армирование</t>
  </si>
  <si>
    <t xml:space="preserve">                               20UJA. Reactor building. Premises UKA. Floor at el. +5.400. Floor of core meltdown retention device. Reinforcement</t>
  </si>
  <si>
    <t>20UJA. Реакторное здание. Помещения UKA. Перекрытие на отм.+5.400. Перекрытие устройства локализации расплыва активной зоны. Армирование</t>
  </si>
  <si>
    <t xml:space="preserve">                               20UJA. Reactor building. Premises UKA. Floor at el. +5.400. Floor in axis 1-2. Reinforcement</t>
  </si>
  <si>
    <t>20UJA. Реакторное здание. Помещения UKA. Перекрытие на отм.+5.400. Перекрытие в осях 1-2. Армирование</t>
  </si>
  <si>
    <t xml:space="preserve">                               20UJA. Reactor building. Premises UKA. Floor at el. +5.400. Floor in axis 2-4. Reinforcement</t>
  </si>
  <si>
    <t>20UJA. Реакторное здание. Помещения UKA. Перекрытие на отм.+5.400. Перекрытие в осях 2-4. Армирование</t>
  </si>
  <si>
    <t xml:space="preserve">                               20UJA. Reactor building. Premises UKA. Floor at el. +5.400. Floor in axis 4-5. Reinforcement</t>
  </si>
  <si>
    <t>20UJA. Реакторное здание. Помещения UKA. Перекрытие на отм.+5.400. Перекрытие в осях 4-5. Армирование</t>
  </si>
  <si>
    <t xml:space="preserve">                               20UJA. Reactor building. Premises UKA. Floor at el. +5.400. Floor above circular corridor. Reinforcement</t>
  </si>
  <si>
    <t>20UJA. Реакторное здание. Помещения UKA. Перекрытие на отм.+5.400. Перекрытие над кольцевым коридором. Армирование</t>
  </si>
  <si>
    <t xml:space="preserve">                               20UJA. Reactor building. Premises UKA. Floor at el. +5.400. Outlets for inner and outer containment enclosure</t>
  </si>
  <si>
    <t>20UJA. Реакторное здание. Помещения UKA. Перекрытие на отм.+5.400. Выпуски под внутреннюю и наружную защитную оболочку</t>
  </si>
  <si>
    <t xml:space="preserve">                               20UJA. Reactor building. UBB, UKK rooms. Slab at elev. +5.400, +7.200. Geometry</t>
  </si>
  <si>
    <t>20UJA. Реакторное здание. Помещения UBB, UKK. Перекрытие на отм.+5.400, +7.200. Геометрия</t>
  </si>
  <si>
    <t>105д</t>
  </si>
  <si>
    <t xml:space="preserve">                               20UJA. Reactor building. Premises UKA. Structures up to flooring at el. +5.400. Ladders. Geometry</t>
  </si>
  <si>
    <t>20UJA. Реакторное здание. Помещения UKA. Строительные конструкции до перекрытия на отм.+5.400. Лестницы. Геометрия</t>
  </si>
  <si>
    <t xml:space="preserve">                               20UJA. Reactor building. Premises UKA. Structures up to flooring at el. +5.400. Ladders. Reinforcement</t>
  </si>
  <si>
    <t>20UJA. Реакторное здание. Помещения UKA. Строительные конструкции до перекрытия на отм.+5.400. Лестницы. Армирование</t>
  </si>
  <si>
    <t xml:space="preserve">                            Floors and foundations for the equipment at el. +5.400 and higher</t>
  </si>
  <si>
    <t>Полы и фундаменты для оборудования на отм.+5.400 и выше</t>
  </si>
  <si>
    <t xml:space="preserve">                               20UJA. Reactor building. Premises UKB. Floors and foundations for the equipment at el. +5.400, and above in grid lines 1-2. Foundations at el. +5.400</t>
  </si>
  <si>
    <t>20UJA. Реакторное здание. Помещения UKB. Полы и фундаменты для оборудования на отм.+5.400 и выше в осях 1-2. Фундаменты на отм. +5.400</t>
  </si>
  <si>
    <t xml:space="preserve">                         Metal structures</t>
  </si>
  <si>
    <t>Металлоконструкции</t>
  </si>
  <si>
    <t>1170д</t>
  </si>
  <si>
    <t xml:space="preserve">                            Lining metal structures</t>
  </si>
  <si>
    <t>М.к. облицовок</t>
  </si>
  <si>
    <t>275д</t>
  </si>
  <si>
    <t xml:space="preserve">                               20UJA. Reactor building. Premises UKA. Floor lining at el. 0.000</t>
  </si>
  <si>
    <t>20UJA. Реакторное здание. Помещения UKA. Облицовка полов на отм. 0.000</t>
  </si>
  <si>
    <t xml:space="preserve">                               20UJA. Reactor building. Metal structures of the sealing lining up to elev. +5.400 (inclusive)</t>
  </si>
  <si>
    <t>20UJA. Реакторное здание. М. к. герметизирующей облицовки до отм. +5.400 (включительно)</t>
  </si>
  <si>
    <t xml:space="preserve">                               20UJA.Reactor building. Premises UKA. Floor lining at el. -4.250 and -7.250</t>
  </si>
  <si>
    <t>20UJA. Реакторное здание. Помещения UKA. Облицовка полов на отм. -4.250 и -7.250</t>
  </si>
  <si>
    <t xml:space="preserve">                            Metal structures of platforms, partitions and stairs</t>
  </si>
  <si>
    <t>М.к. площадок, перегородок и лестниц</t>
  </si>
  <si>
    <t>135д</t>
  </si>
  <si>
    <t xml:space="preserve">                               20UJA. Reactor building. UKВ room. Metal structures of platforms in room UKB15R001 and UKB15R009 (grid lines 1-2)</t>
  </si>
  <si>
    <t>20UJA. Реакторное здание. Помещения UKВ. М. к. площадок в пом. UKB15R001 и UKB15R009 (оси 1-2)</t>
  </si>
  <si>
    <t xml:space="preserve">                               20UJA. Reactor building. Premises UKA. Landings at el. -4.200 and -3.500</t>
  </si>
  <si>
    <t>20UJA. Реакторное здание. Помещения UKA. Площадки на отм. -4.200 и -3.500</t>
  </si>
  <si>
    <t xml:space="preserve">                               20UJA. Reactor building. Premises UKA. Partitions at el. -7.800</t>
  </si>
  <si>
    <t>20UJA. Реакторное здание. Помещения UKA. Перегородки на отм. -7.800</t>
  </si>
  <si>
    <t xml:space="preserve">                               20UJA. Reactor building. Premises UKA. Landings at el. 0.000 in axis 4-5</t>
  </si>
  <si>
    <t>20UJA. Реакторное здание. Помещения UKA. Площадки на отм. 0.000 в осях 4-5</t>
  </si>
  <si>
    <t xml:space="preserve">                               20UJA. Reactor building. Premises UKA. Landings at el. 0.000 in axis 1-2</t>
  </si>
  <si>
    <t>20UJA. Реакторное здание. Помещения UKA. Площадки на отм. 0.000 в осях 1-2</t>
  </si>
  <si>
    <t xml:space="preserve">                               20UJA. Reactor building. Metal structures of landings, stairs in cable rooms</t>
  </si>
  <si>
    <t>20UJA. Реакторное здание. Металлоконструкциии площадок, лестниц в кабельных помещениях</t>
  </si>
  <si>
    <t xml:space="preserve">                               20UJA. Reactor building. Metal structures of outdoor stairs near axis 1</t>
  </si>
  <si>
    <t>20UJA. Реакторное здание. Металлоконструкциии внешних лестниц около оси 1</t>
  </si>
  <si>
    <t xml:space="preserve">                            Monorail metal structures</t>
  </si>
  <si>
    <t>М.к. монорельсов</t>
  </si>
  <si>
    <t xml:space="preserve">                               20UJA. Reactor building. Premises UKA. S. s. of monorails under the floor at el. +5.400 in axis 4-5</t>
  </si>
  <si>
    <t>20UJA. Реакторное здание. Помещения UKA. М. к. монорельсов под перекрытием на отм. +5.400 в осях 4-5</t>
  </si>
  <si>
    <t xml:space="preserve">                               20UJA. Reactor building. Premises UKA. S. s. of monorails under the floor at el. +5.400 in axis 2-4</t>
  </si>
  <si>
    <t>20UJA. Реакторное здание. Помещения UKA. М. к. монорельсов под перекрытием на отм. +5.400 в осях 2-4</t>
  </si>
  <si>
    <t xml:space="preserve">                               20UJA. Reactor building. Premises UKA. Мonorails below elev. 0.000</t>
  </si>
  <si>
    <t>20UJA. Реакторное здание. Помещения UKA. Монорельсы под отм. 0.000</t>
  </si>
  <si>
    <t xml:space="preserve">                               20UJA. Reactor building. Premises UKA. S. s. of monorails under the floor at el. +5.400 in axis 1-2</t>
  </si>
  <si>
    <t>20UJA. Реакторное здание. Помещения UKA. М. к. монорельсов под перекрытием на отм. +5.400 в осях 1-2</t>
  </si>
  <si>
    <t xml:space="preserve">                            Metal structures of supports</t>
  </si>
  <si>
    <t>М.к. опор</t>
  </si>
  <si>
    <t xml:space="preserve">                               20UJA. Reactor building. Foundation part (UKA). Metal structures of supports for valves and air ducts</t>
  </si>
  <si>
    <t>20UJA. Реакторное здание. Фундаментная часть (UKA). М.к. опор под арматуру и воздуховоды</t>
  </si>
  <si>
    <t xml:space="preserve">                               20UJA. Reactor building. Metal structures of supports for valves and air ducts at elev. +5.400</t>
  </si>
  <si>
    <t>20UJA. Реакторное здание. М. к. опор под арматуру и воздуховоды на отм. +5.400</t>
  </si>
  <si>
    <t xml:space="preserve">                               20UJA. Reactor building. Premises UKA. Metal structures of supports for air ducts below el. 0.000 in axis 3-5</t>
  </si>
  <si>
    <t>20UJA. Реакторное здание. Помещения UKA. М.к. опор для крепления воздуховодов ниже отм. 0.000 в осях 3-5</t>
  </si>
  <si>
    <t xml:space="preserve">                               20UJA. Reactor building. Premises UKA. Metal structures of supports for air ducts above el. 0.000 in axis 3-5</t>
  </si>
  <si>
    <t>20UJA. Реакторное здание. Помещения UKA. М.к. опор для крепления воздуховодов выше отм. 0.000 в осях 3-5</t>
  </si>
  <si>
    <t xml:space="preserve">                               20UJA. Reactor building. UKВ room. Metal structures of supports for electric air heaters between grid lines 1-2</t>
  </si>
  <si>
    <t>20UJA. Реакторное здание. Помещения UKВ. М.к. опор для крепления электрокалориферов в осях 1-2</t>
  </si>
  <si>
    <t xml:space="preserve">                               20UJA. Reactor building. UKA room. Metal structures of supports for process equipment below the floor slab at elev. 0.000</t>
  </si>
  <si>
    <t>20UJA. Реакторное здание. Помещения UKA. М.к. опор под технологическое оборудование ниже перекрытия на отм. 0.000</t>
  </si>
  <si>
    <t xml:space="preserve">                               20UJA. Reactor building. UKA room. Metal structures of supports for process equipment above the floor slab at elev. 0.000</t>
  </si>
  <si>
    <t>20UJA. Реакторное здание. Помещения UKA. М.к. опор под технологическое оборудование выше перекрытия на отм. 0.000</t>
  </si>
  <si>
    <t xml:space="preserve">                               20UJA. Reactor building. Premises UKA. Metal structures of supports for air ducts below el. 0.000 in axis 1-3</t>
  </si>
  <si>
    <t>20UJA. Реакторное здание. Помещения UKA. М.к. опор для крепления воздуховодов ниже отм. 0.000 в осях 1-3</t>
  </si>
  <si>
    <t xml:space="preserve">                               20UJA. Reactor building. Premises UKA. Metal structures of supports for air ducts above el. 0.000 in axis 1-3</t>
  </si>
  <si>
    <t>20UJA. Реакторное здание. Помещения UKA. М.к. опор для крепления воздуховодов выше отм. 0.000 в осях 1-3</t>
  </si>
  <si>
    <t xml:space="preserve">                            Other metal structures</t>
  </si>
  <si>
    <t>Прочие м.к.</t>
  </si>
  <si>
    <t xml:space="preserve">                               20UJA. Reactor building. Premises UKA. S. s. of air ducts in the ring corridor under flooring at elev. +5.400</t>
  </si>
  <si>
    <t>20UJA. Реакторное здание. Помещения UKA. М. к. воздуховодов в кольцевом коридоре под перекрытием на отм. +5.400</t>
  </si>
  <si>
    <t xml:space="preserve">                            Grounding and lightning protection</t>
  </si>
  <si>
    <t>Заземление и молниезащита</t>
  </si>
  <si>
    <t xml:space="preserve">                               20UJA. Reactor building. Lightning protection of buildings. Lightning protection in the UJA building (UCE,UJE)</t>
  </si>
  <si>
    <t>20UJA. Реакторное здание. Молниезащита зданий. Устройство молниезащиты в здании UJA (UCE,UJE)</t>
  </si>
  <si>
    <t xml:space="preserve">                      Reactor pit</t>
  </si>
  <si>
    <t>Шахта реактора</t>
  </si>
  <si>
    <t>730д</t>
  </si>
  <si>
    <t xml:space="preserve">                         Civil structures</t>
  </si>
  <si>
    <t>Строительные конструкции</t>
  </si>
  <si>
    <t xml:space="preserve">                            20UJA. Reactor building. Reactor cavity up to el. +17.100. Floor and walls of rooms of core meltdown retention device from el. +1.700 up to el. +9.830. Geometry</t>
  </si>
  <si>
    <t>20UJA. Реакторное здание. Шахта реактора до отметки +17.100. Перекрытие и стены помещений локализации расплава активной зоны с отметки +1.700 до отметки +9.830. Геометрия</t>
  </si>
  <si>
    <t xml:space="preserve">                            20UJA. Reactor building. Reactor cavity up to el. +17.100. Walls of rooms of core meltdown retention device from el. +1.700 up to el. +6.000. Reinforcement</t>
  </si>
  <si>
    <t>20UJA. Реакторное здание. Шахта реактора до отметки +17.100. Стены помещений локализации активной зоны с отметки +1.700 до отметки +6.000. Армирование</t>
  </si>
  <si>
    <t xml:space="preserve">                            20UJA. Reactor building. Reactor cavity up to el. +17.100. Walls from el. +1.700 up to el. +9.830. Reinforcement</t>
  </si>
  <si>
    <t>20UJA. Реакторное здание. Шахта реактора до отметки +17.100. Стены с отметки +1.700 до отметки +9.830. Армирование</t>
  </si>
  <si>
    <t xml:space="preserve">                            20UJA. Reactor Building. Reactor cavity structures above el. +17.100. Cavity from el. +21.670 up to el. +30.700. Geometry</t>
  </si>
  <si>
    <t>20UJA. Реакторное здание. Шахта реактора выше отм.+17.100. Шахта с отметки +21.670 до отметки +30.700. Геометрия</t>
  </si>
  <si>
    <t xml:space="preserve">                            20UJA. Reactor Building. Reactor cavity structures above el.+17.100. Reactor cavity above el. +21.670 up to el.+30.700. Reinforcement</t>
  </si>
  <si>
    <t>20UJA. Реакторное здание. Шахта реактора выше отм.+17.100. Шахта реактора выше отм. +21.670 до отетки +30.700. Армирование</t>
  </si>
  <si>
    <t xml:space="preserve">                            20UJA. Reactor building. Reactor cavity up to el. +17.100. Reactor cavity from el. +9.830 up to el. +17.100. Geometry</t>
  </si>
  <si>
    <t>20UJA. Реакторное здание. Шахта реактора до отметки +17.100. Шахта с отметки +9.830 до отметки +17.100. Геометрия</t>
  </si>
  <si>
    <t xml:space="preserve">                            20UJA. Reactor Building. Reactor cavity above el. +17.100. Columns from el. +17.100 up to el. +21.670. Reinforcement</t>
  </si>
  <si>
    <t>20UJA. Реакторное здание. Шахта реактора выше отм.+17.100. Колонны с отметки +17.100 до отметки +21.670. Армирование</t>
  </si>
  <si>
    <t>400д</t>
  </si>
  <si>
    <t xml:space="preserve">                            20UJA. Reactor building. ACA. Reactor cavity. Metal structures of lining to elev. +31.700</t>
  </si>
  <si>
    <t>20UJA. Реакторное здание. ЗЛА. Шахта реактора. М. к. облицовки до отм. +31.700</t>
  </si>
  <si>
    <t xml:space="preserve">                      Reactor internal storage pool</t>
  </si>
  <si>
    <t>Шахта ВКУ</t>
  </si>
  <si>
    <t>305д</t>
  </si>
  <si>
    <t xml:space="preserve">                            20UJA. Reactor building. Reactor internal storage pool up to el. +22.530. Geometry</t>
  </si>
  <si>
    <t>20UJA. Реакторное здание. Шахта ВКУ до отм.+22.530. Геометрия</t>
  </si>
  <si>
    <t xml:space="preserve">                            20UJA. Reactor building. Reactor internal storage pool up to el. +22.530. Reinforcement</t>
  </si>
  <si>
    <t>20UJA. Реакторное здание. Шахта ВКУ до отм.+22.530. Армирование</t>
  </si>
  <si>
    <t xml:space="preserve">                            20UJA. Reactor building. Reactor internal storage pool up to el. +22.530. Reinforcement. Walls from el. +10.230 up to el. +22.530</t>
  </si>
  <si>
    <t>20UJA. Реакторное здание. Шахта ВКУ до отм.+22.530. Армирование. Стены с отметки +10.230 до отметки +22.530</t>
  </si>
  <si>
    <t xml:space="preserve">                            20UJA. Reactor building. Reactor internals shaft structures from el. +22.530 up to el. +31.700. Walls from el. +22.526 up to el. +31.700. Geometry</t>
  </si>
  <si>
    <t>20UJA. Реакторное здание. Строительные конструкции шахты ВКУ с отм. +22.530 до отм. +31.700. Стены с отметки +22.526 до отметки +31.700. Геометрия</t>
  </si>
  <si>
    <t>95д</t>
  </si>
  <si>
    <t xml:space="preserve">                            20UJA. Reactor building. Reactor internals shaft structures from el. +22.530 up to el. +31.700. Walls from el. +22.526 up to el. +31.700. Reinforcement</t>
  </si>
  <si>
    <t>20UJA. Реакторное здание. Строительные конструкции шахты ВКУ с отм. +22.530 до отм. +31.700. Стены с отметки +22.526 до отметки +31.700. Армирование</t>
  </si>
  <si>
    <t xml:space="preserve">                            20UJA. Reactor building. ACA. RI shafts to el. +22.530. Metal structures for lining</t>
  </si>
  <si>
    <t>20UJA. Реакторное здание. ЗЛА. Шахты ВКУ до отм. +22.530. М. к. облицовки</t>
  </si>
  <si>
    <t xml:space="preserve">                            20UJA. Reactor building. ACA. RI shafts to el. +31.700. Metal structures for lining</t>
  </si>
  <si>
    <t>20UJA. Реакторное здание. ЗЛА. Шахты ВКУ до отм. +31.700. М. к. облицовки</t>
  </si>
  <si>
    <t xml:space="preserve">                      Spent fuel pool</t>
  </si>
  <si>
    <t>Бассейн выдержки</t>
  </si>
  <si>
    <t>435д</t>
  </si>
  <si>
    <t xml:space="preserve">                            20UJA. Reactor building. Civil structures of the fuel pool up to elevation +14.140. Geometry</t>
  </si>
  <si>
    <t>20UJA. Реакторное здание. Строительные конструкции бассейна выдержки до отметки +14.140. Геометрия</t>
  </si>
  <si>
    <t xml:space="preserve">                            20UJA. Reactor building. Civil structures of the fuel pool up to elevation +14.140. Floor at el. +12.190. Reinforcement</t>
  </si>
  <si>
    <t>20UJA. Реакторное здание. Строительные конструкции бассейна выдержки до отметки +14.140. Перекрытие на отметке +12.190. Армирование</t>
  </si>
  <si>
    <t xml:space="preserve">                            20UJA Reactor building. System of sealed pipeline penetrations in fuel pool</t>
  </si>
  <si>
    <t>20UJA Реакторное здание. Система герметичных трубных проходок в бассейне выдержки</t>
  </si>
  <si>
    <t>410д</t>
  </si>
  <si>
    <t xml:space="preserve">                            20UJA. Reactor building. Civil structures of the fuel pool up to elevation +14.140. Walls. Reinforcement</t>
  </si>
  <si>
    <t>20UJA. Реакторное здание. Строительные конструкции бассейна выдержки до отметки +14.140. Стены. Армирование</t>
  </si>
  <si>
    <t xml:space="preserve">                            20UJA. Reactor Building. Civil structures of the fuel pool up to el.+31.700. Geometry</t>
  </si>
  <si>
    <t>20UJA. Реакторное здание. Строительные конструкции бассейна выдержки до отм.+31.700. Геометрия</t>
  </si>
  <si>
    <t xml:space="preserve">                            20UJA. Reactor Building. Civil structures of the fuel pool up to el.+31.700. Walls. Reinforcement</t>
  </si>
  <si>
    <t>20UJA. Реакторное здание. Строительные конструкции бассейна выдержки до отм.+31.700. Стены. Армирование</t>
  </si>
  <si>
    <t>300д</t>
  </si>
  <si>
    <t xml:space="preserve">                            20UJA. Reactor building. ACA. Fuel pool. Metal structures for floor lining</t>
  </si>
  <si>
    <t>20UJA. Реакторное здание. ЗЛА. Бассейн выдержки. М. к. облицовки пола</t>
  </si>
  <si>
    <t xml:space="preserve">                            20UJA. Reactor building. ACA. Fuel pool. Metal structures for wall lining</t>
  </si>
  <si>
    <t>20UJA. Реакторное здание. ЗЛА. Бассейн выдержки. М. к. облицовки стен</t>
  </si>
  <si>
    <t xml:space="preserve">                            20UJA. Reactor building. Fuel pool. Metal structures for container compartment lining</t>
  </si>
  <si>
    <t>20UJA. Реакторное здание. Бассейн выдержки. М. к. облицовки контейнерного отсека</t>
  </si>
  <si>
    <t xml:space="preserve">                            20UJA. Reactor building. ACA. Fuel pool. Metal structures of the removable platform for drainage pump installation</t>
  </si>
  <si>
    <t>20UJA. Реакторное здание. ЗЛА. Бассейн выдержки. М. к. съемной площадки для монтажа дренажного насоса</t>
  </si>
  <si>
    <t xml:space="preserve">                      ACA internal structures</t>
  </si>
  <si>
    <t>Внутренние конструкции ЗЛА</t>
  </si>
  <si>
    <t>810д</t>
  </si>
  <si>
    <t xml:space="preserve">                         ACA structures to el. +14.140</t>
  </si>
  <si>
    <t>Конструкции ЗЛА до отм.+14,140</t>
  </si>
  <si>
    <t>335д</t>
  </si>
  <si>
    <t>55д</t>
  </si>
  <si>
    <t xml:space="preserve">                               20UJA. Reactor building. Accident Localization zone structures up to floor at el. +14.140. Staircases. Geometry</t>
  </si>
  <si>
    <t>20UJA. Реакторное здание. Строительные конструкции зоны локализации аварии до перекрытия на отм.+14.140. Лестницы. Геометрия</t>
  </si>
  <si>
    <t xml:space="preserve">                               20UJA. Reactor building. Accident Localization zone structures up to floor at el. +14.140. Staircases. Reinforcement</t>
  </si>
  <si>
    <t>20UJA. Реакторное здание. Строительные конструкции зоны локализации аварии до перекрытия на отм.+14.140. Лестницы. Армирование</t>
  </si>
  <si>
    <t xml:space="preserve">                            Accident Confinement Area floor at elevation +14.140</t>
  </si>
  <si>
    <t>Перекрытие зоны локализации аварии на отметке +14.140</t>
  </si>
  <si>
    <t xml:space="preserve">                               20UJA. Reactor building. Floors of ALA at el. +14.140. Geometry</t>
  </si>
  <si>
    <t>20UJA. Реакторное здание. Перекрытие зоны локализации аварии на отметке +14.140. Геометрия</t>
  </si>
  <si>
    <t xml:space="preserve">                               20UJA. Reactor building. Floors of ALA at el. +14.140. Reinforcement</t>
  </si>
  <si>
    <t>20UJA. Реакторное здание. Перекрытие зоны локализации аварии на отметке +14.140. Армирование</t>
  </si>
  <si>
    <t xml:space="preserve">                            Plate at el. +6.000</t>
  </si>
  <si>
    <t>Плита на отм.+6.000</t>
  </si>
  <si>
    <t xml:space="preserve">                               20UJA. Reactor building. Slab at el. +6.000 m in the Accident Localization zone. Geometry</t>
  </si>
  <si>
    <t>20UJA. Реакторное здание. Плита на отм.+6.000 в зоне локализации аварии. Геометрия</t>
  </si>
  <si>
    <t>140д</t>
  </si>
  <si>
    <t xml:space="preserve">                               20UJA. Reactor building. Slab at el. +6.000 m in the Accident Localization zone. Reinforcement</t>
  </si>
  <si>
    <t>20UJA. Реакторное здание. Плита на отм.+6.000 в зоне локализации аварии. Армирование</t>
  </si>
  <si>
    <t xml:space="preserve">                            Walls from elevation +5.950 to the bottom of floor at elevation +14.040</t>
  </si>
  <si>
    <t>Стены с отметки +5.950 до низа перекрытия на отметке +14.040</t>
  </si>
  <si>
    <t xml:space="preserve">                               20UJA. Reactor building. Accident Localization zone structures up to floor at el. +14.140. Walls from el. +5.950 up to bottom floor at el. +14.040. Geometry</t>
  </si>
  <si>
    <t>20UJA. Реакторное здание. Строительные конструкции зоны локализации аварии до перекрытия на отм.+14.140. Стены с отметки +5.950 до низа перекрытия на отметке +14.040. Геометрия</t>
  </si>
  <si>
    <t xml:space="preserve">                               20UJA. Reactor building. Accident Localization zone structures up to floor at el. +14.140. Walls from el. +5.950 up to bottom floor at el. +14.040 in axis А-В. Reinforcement</t>
  </si>
  <si>
    <t>20UJA. Реакторное здание. Строительные конструкции зоны локализации аварии до перекрытия на отм.+14.140. Стены с отметки +5.950 до низа перекрытия на отметке +14.040 в осях А-В. Армирование</t>
  </si>
  <si>
    <t xml:space="preserve">                               20UJA. Reactor building. Accident Localization zone structures up to floor at el. +14.140. Walls from el. +5.950 up to bottom floor at el. +14.040 in axis В-С. Reinforcement</t>
  </si>
  <si>
    <t>20UJA. Реакторное здание. Строительные конструкции зоны локализации аварии до перекрытия на отм.+14.140. Стены с отметки +5.950 до низа перкрытия на отметке +14.040 в осях В-С. Армирование</t>
  </si>
  <si>
    <t xml:space="preserve">                               20UJA. Reactor building. Accident Localization zone structures up to floor at el. +14.140. Floor in axis А-В. Reinforcement</t>
  </si>
  <si>
    <t>20UJA. Реакторное здание. Строительные конструкции зоны локализации аварии до перекрытия на отм.+14.140. Перекрытие в осях А-В. Армирование</t>
  </si>
  <si>
    <t xml:space="preserve">                               20UJA. Reactor building. Accident Localization zone structures up to floor at el. +14.140. Floors in axis В-С. Reinforcement</t>
  </si>
  <si>
    <t>20UJA. Реакторное здание. Строительные конструкции зоны локализации аварии до перекрытия на отм.+14.140. Перекрытия в осях В-С. Армирование</t>
  </si>
  <si>
    <t xml:space="preserve">                         ACA structures from el. +14,140 up to el. +20,500</t>
  </si>
  <si>
    <t>Конструкции ЗЛА с отм.+14,140 до отм.+20,500</t>
  </si>
  <si>
    <t xml:space="preserve">                            Floor at el. +20.500</t>
  </si>
  <si>
    <t>Перекрытие на отм.+20.500</t>
  </si>
  <si>
    <t xml:space="preserve">                               20UJA. Reactor building. Civil structures of the ACA. Slab at el. +20.500 in grid lines 0°-180°. Geometry</t>
  </si>
  <si>
    <t>20UJA. Реакторное здание. Строительные конструкции ЗЛА. Перекрытие на отм.+20.500 в осях 0°-180°. Геометрия</t>
  </si>
  <si>
    <t xml:space="preserve">                               20UJA. Reactor building. Civil structures of the ACA. Slab at el. +20.500 in grid lines 0°-180°. Reinforcing</t>
  </si>
  <si>
    <t>20UJA. Реакторное здание. Строительные конструкции ЗЛА. Перекрытие на отм.+20.500 в осях 0°-180°. Армирование</t>
  </si>
  <si>
    <t xml:space="preserve">                               20UJA. Reactor building. Civil structures. ACA. Slab at el. +20.500 in grid lines 180°-360°. Geometry</t>
  </si>
  <si>
    <t>20UJA. Реакторное здание. Строительные конструкции ЗЛА. Перекрытие на отм.+20.500 в осях 180°-360°. Геометрия</t>
  </si>
  <si>
    <t xml:space="preserve">                               20UJA. Reactor building. Civil structures. ACA. Slab at el. +20.500 in grid lines 180°-360°. Fragment 1. Reinforcing</t>
  </si>
  <si>
    <t>20UJA. Реакторное здание. Строительные конструкции ЗЛА. Перекрытие на отм.+20.500 в осях 180°-360°. Фрагмент 1. Армирование</t>
  </si>
  <si>
    <t xml:space="preserve">                               20UJA. Reactor building. Civil structures. ACA. Slab at el. +20.500 in grid lines 180°-360°. Fragment 2. Reinforcing</t>
  </si>
  <si>
    <t>20UJA. Реакторное здание. Строительные конструкции ЗЛА. Перекрытие на отм.+20.500 в осях 180°-360°. Фрагмент 2. Армирование</t>
  </si>
  <si>
    <t xml:space="preserve">                               20UJA. Reactor building. Civil structures. ACA. Slab at el. +20.500 in grid lines 180°-360°. Fragment 3. Reinforcing</t>
  </si>
  <si>
    <t>20UJA. Реакторное здание. Строительные конструкции ЗЛА. Перекрытие на отм.+20.500 в осях 180°-360°. Фрагмент 3. Армирование</t>
  </si>
  <si>
    <t xml:space="preserve">                               20UJA. Reactor building. Civil structures. ACA. Slab at el. +20.500 in grid lines 180°-360°. Fragment 4. Reinforcing</t>
  </si>
  <si>
    <t>20UJA. Реакторное здание. Строительные конструкции ЗЛА. Перекрытие на отм.+20.500 в осях 180°-360°. Фрагмент 4. Армирование</t>
  </si>
  <si>
    <t xml:space="preserve">                               20UJA. Reactor building. Civil structures. ACA. Slab at el. +20.500 in grid lines 180°-360°. Fragment 5. Reinforcing</t>
  </si>
  <si>
    <t>20UJA. Реакторное здание. Строительные конструкции ЗЛА. Перекрытие на отм.+20.500 в осях 180°-360°. Фрагмент 5. Армирование</t>
  </si>
  <si>
    <t xml:space="preserve">                            Steam generator supports</t>
  </si>
  <si>
    <t>Опоры парогенераторов</t>
  </si>
  <si>
    <t xml:space="preserve">                               20UJA. Reactor building. Steam generators supports. Geometry</t>
  </si>
  <si>
    <t>20UJA. Реакторное здание. Опоры парогенераторов. Геометрия</t>
  </si>
  <si>
    <t xml:space="preserve">                               20UJA. Reactor building. Steam generators supports. Reinforcement</t>
  </si>
  <si>
    <t>20UJA. Реакторное здание. Опоры парогенераторов. Армирование</t>
  </si>
  <si>
    <t xml:space="preserve">                            Walls from elevation +14.040 to the bottom of floor at elevation +20.450</t>
  </si>
  <si>
    <t>Стены с отметки +14.040 до низа перекрытия на отметке +20.450</t>
  </si>
  <si>
    <t xml:space="preserve">                               20UJA. Reactor building. Civil structures of the ACA from el. +14.140 to the slab at el. +20.500 in grid lines 90°-180°. Reinforcing</t>
  </si>
  <si>
    <t>20UJA. Реакторное здание. Строительные конструкции ЗЛА с отм.+14.140 до перекрытия на отм.+20.500 в осях 90°-180°. Армирование</t>
  </si>
  <si>
    <t xml:space="preserve">                               20UJA. Reactor building. Civil structures of the ACA from el. +14.140 to the slab at el. +20.500 in grid lines 180°-360°. Walls from el. +14.040 to the bottom of the floor slab at el. +20.450. Geometry</t>
  </si>
  <si>
    <t>20UJA. Реакторное здание. Строительные конструкции ЗЛА с отм.+14.140 до перекрытия на отм.+20.500 в осях 180°-360°. Стены с отм. +14.040 до низа перекрытия на отм. +20.450. Геометрия</t>
  </si>
  <si>
    <t xml:space="preserve">                               20UJA. Reactor building. Civil structures of the ACA from el. +14.140 to the slab at el. +20.500 in grid lines 180°-360°. Walls from el. +14.040 to the bottom of the floor slab at el. +20.450. Reinforcing</t>
  </si>
  <si>
    <t>20UJA. Реакторное здание. Строительные конструкции ЗЛА с отм.+14.140 до перекрытия на отм.+20.500 в осях 180°-360°. Стены с отметки +14.040 до низа перекрытия на отметке +20.450. Армирование</t>
  </si>
  <si>
    <t xml:space="preserve">                               20UJA. Reactor building. Civil structures of the accident confinement area (ACA) from el. +14.140 to the slab at el. +20.500 in grid lines 0°-90°. Walls from el. +14.040 to slab bottom at el. +20.450. Geometry</t>
  </si>
  <si>
    <t>20UJA. Реакторное здание. Строительные конструкции ЗЛА с отм.+14.140 до перекрытия на отм.+20.500 в осях 0°-90°. Стены с отметки +14.040 до низа перекрытия на отметке +20.450. Геометрия</t>
  </si>
  <si>
    <t xml:space="preserve">                               20UJA. Reactor building. Civil structures of the accident confinement area (ACA) from el. +14.140 to the slab at el. +20.500 in grid lines 0°-90°. Walls from el. +14.040 to slab bottom at el. +20.450. Reinforcing</t>
  </si>
  <si>
    <t>20UJA. Реакторное здание. Строительные конструкции ЗЛА с отм.+14.140 до перекрытия на отм.+20.500 в осях 0°-90°. Стены с отметки +14.140 до низа перекрытия на отметке +20.450. Армирование</t>
  </si>
  <si>
    <t xml:space="preserve">                               20UJA. Reactor building. Civil structures of the ACA from el. +14.140 to the slab at el. +20.500 in grid lines 90°-180°. Geometry</t>
  </si>
  <si>
    <t>20UJA. Реакторное здание. Строительные конструкции ЗЛА с отм.+14.140 до перекрытия на отм.+20.500 в осях 90°-180°. Геометрия</t>
  </si>
  <si>
    <t xml:space="preserve">                               20UJA. Reactor building. Civil structures of the ACA from el. +14.140 to the slab at el. +20.500 in grid lines 90°-180°. Stairs. Geometry</t>
  </si>
  <si>
    <t>20UJA. Реакторное здание. Строительные конструкции ЗЛА с отм.+14.140 до перекрытия на отм.+20.500 в осях 90°-180°. Лестницы. Геометрия</t>
  </si>
  <si>
    <t xml:space="preserve">                               20UJA. Reactor building. Civil structures of the ACA from el. +14.140 to the slab at el. +20.500 in grid lines 90°-180°. Stairs. Reinforcing</t>
  </si>
  <si>
    <t>20UJA. Реакторное здание. Строительные конструкции ЗЛА с отм.+14.140 до перекрытия на отм.+20.500 в осях 90°-180°. Лестницы. Армирование</t>
  </si>
  <si>
    <t xml:space="preserve">                               20UJA. Reactor building. Civil structures of the ACA from el. +14.140 to the slab at el. +20.500 in grid lines 180°-360°. Stairs. Geometry</t>
  </si>
  <si>
    <t>20UJA. Реакторное здание. Строительные конструкции ЗЛА с отм.+14.140 до перекрытия на отм.+20.500 в осях 180°-360°. Лестницы. Геометрия</t>
  </si>
  <si>
    <t xml:space="preserve">                               20UJA. Reactor building. Civil structures of the ACA from el. +14.140 to the slab at el. +20.500 in grid lines 180°-360°. Stairs. Reinforcing</t>
  </si>
  <si>
    <t>20UJA. Реакторное здание. Строительные конструкции ЗЛА с отм.+14.140 до перекрытия на отм.+20.500 в осях 180°-360°. Лестницы. Армирование</t>
  </si>
  <si>
    <t xml:space="preserve">                         ACA structures from el. +20,50 up to el. +31,700</t>
  </si>
  <si>
    <t>Конструкции ЗЛА с отм.+20,50 до отм.+31,700</t>
  </si>
  <si>
    <t>320д</t>
  </si>
  <si>
    <t xml:space="preserve">                            Walls from elevation +20.450 to the bottom of floor at elevation +31.700</t>
  </si>
  <si>
    <t>Стены с отметки +20.450 до низа перекрытия на отметке +31.700</t>
  </si>
  <si>
    <t xml:space="preserve">                               20UJA. Reactor building. Civil structures of the ACA from el. +20.500 to the slab at el. +31.700 in grid lines 180°-360°. Walls from el. +20.450 to slab bottom at el. +31.700. Fragment 6. Reinforcing</t>
  </si>
  <si>
    <t>20UJA. Реакторное здание. Строительные конструкции ЗЛА с отм.+20.500 до перекрытия на отм.+31.700 в осях 180°-360°. Стены с отм. +20.450 до низа перекрытия на отм. +31.700. Фрагмент 6. Армирование</t>
  </si>
  <si>
    <t xml:space="preserve">                               20UJA. Reactor building. Civil structures of the ACA from el. +20.500 to the slab at el. +31.700 in grid lines 180°-360°. PRZ room walls from el. +20.450 to slab bottom at el. +31.700. Geometry</t>
  </si>
  <si>
    <t>20UJA. Реакторное здание. Строительные конструкции ЗЛА с отм.+20.500 до перекрытия на отм.+31.700 в осях 180°-360°. Стены помещения КД с отм. +20.450 до низа перекрытия на отм. +31.700. Геометрия</t>
  </si>
  <si>
    <t xml:space="preserve">                               20UJA. Reactor building. Civil structures of the ACA from el. +20.500 to the slab at el. +31.700 in grid lines 180°-360°. Walls from el. +20.450 to slab bottom at el. +31.700 in grids 270°-360°. Geometry</t>
  </si>
  <si>
    <t>20UJA. Реакторное здание. Строительные конструкции ЗЛА с отм.+20.500 до перекрытия на отм.+31.700 в осях 180°-360°. Стены с отм. +20.450 до низа перекрытия на отм. +31.700 в осях 270°-360°. Геометрия</t>
  </si>
  <si>
    <t xml:space="preserve">                               20UJA. Reactor building. Civil structures of the ACA from el. +20.500 to the slab at el. +31.700 in grid lines 180°-360°. Walls from el. +20.450 to slab bottom at el. +31.700. Fragment 7. Reinforcing</t>
  </si>
  <si>
    <t>20UJA. Реакторное здание. Строительные конструкции ЗЛА с отм.+20.500 до перекрытия на отм.+31.700 в осях 180°-360°. Стены с отм. +20.450 до низа перекрытия на отм. +31.700. Фрагмент 7. Армирование</t>
  </si>
  <si>
    <t xml:space="preserve">                               20UJA. Reactor building. Civil structures of the ACA from el. +20.500 to the slab at el. +31.700 in grid lines 180°-360°. Walls from el. +20.450 to slab bottom at el. +31.700. Fragment 8. Reinforcing</t>
  </si>
  <si>
    <t>20UJA. Реакторное здание. Строительные конструкции ЗЛА с отм.+20.500 до перекрытия на отм.+31.700 в осях 180°-360°. Стены с отм. +20.450 до низа перекрытия на отм. +31.700. Фрагмент 8. Армирование</t>
  </si>
  <si>
    <t xml:space="preserve">                               20UJA. Reactor building. Civil structures of the ACA from el. +20.500 to the slab at el. +31.700 in grid lines 180°-360°. Walls from el. +20.450 to slab bottom at el. +31.700. Fragment 9. Reinforcing</t>
  </si>
  <si>
    <t>20UJA. Реакторное здание. Строительные конструкции ЗЛА с отм.+20.500 до перекрытия на отм.+31.700 в осях 180°-360°. Стены с отм. +20.450 до низа перекрытия на отм. +31.700. Фрагмент 9. Армирование</t>
  </si>
  <si>
    <t xml:space="preserve">                               20UJA. Reactor building. Civil structures of the ACA from el. +20.500 to the slab at el. +31.700 in grid lines 180°-360°. Walls from el. +20.450 to slab bottom at el. +31.700. Fragment 10. Reinforcing</t>
  </si>
  <si>
    <t>20UJA. Реакторное здание. Строительные конструкции ЗЛА с отм.+20.50 дСтроительные конструкции ЗЛА с отм.+20.500 до перекрытия на отм.+31.700 в осях 180°-360°. Стены с отм. +20.450 до низа перекрытия на отм. +31.700. Фрагмент 10. Армирование</t>
  </si>
  <si>
    <t xml:space="preserve">                               20UJA. Reactor building. Civil structures of the ACA from el. +20.500 to the slab at el. +31.700 in grid lines 180°-360°. Walls from el. +20.450 to slab bottom at el. +31.700. Fragment 11. Reinforcing</t>
  </si>
  <si>
    <t>20UJA. Реакторное здание. Строительные конструкции ЗЛА с отм.+20.500 до перекрытия на отм.+31.700 в осях 180°-360°. Стены с отм. +20.450 до низа перекрытия на отм. +31.700. Фрагмент 11. Армирование</t>
  </si>
  <si>
    <t xml:space="preserve">                               20UJA. Reactor building. Civil structures of the ACA from el. +20.500 to the slab at el. +31.700 in grid lines 180°-360°. Fragment 12. Reinforcing</t>
  </si>
  <si>
    <t>20UJA. Реакторное здание. Строительные конструкции ЗЛА с отм.+20.500 до перекрытия на отм.+31.700 в осях 180°-360°. Фрагмент 12. Армирование</t>
  </si>
  <si>
    <t xml:space="preserve">                               20UJA. Reactor building. Civil structures of the ACA from el. +20.500 to the slab at el. +31.700 in grid lines 180°-360°. Walls from el. +20.450 to slab bottom at el. +31.700. Fragment 13. Reinforcing</t>
  </si>
  <si>
    <t>20UJA. Реакторное здание. Строительные конструкции ЗЛА с отм.+20.500 до перекрытия на отм.+31.700 в осях 180°-360°. Стены с отм. +20.450 до низа перекрытия на отм. +31.700. Фрагмент 13. Армирование</t>
  </si>
  <si>
    <t xml:space="preserve">                               20UJA. Reactor building. Civil structures of the ACA from el. +20.500 to the slab at el. +31.700 in grid lines 180°-360°. Walls from el. +20.450 to slab bottom at el. +31.700. Fragment 14. Reinforcing</t>
  </si>
  <si>
    <t>20UJA. Реакторное здание. Строительные конструкции ЗЛА с отм.+20.500 до перекрытия на отм.+31.700 в осях 180°-360°. Стены с отм. +20.450 до низа перекрытия на отм. +31.700. Фрагмент 14. Армирование</t>
  </si>
  <si>
    <t xml:space="preserve">                               20UJA. Reactor building. Civil structures of the ACA from el. +20.500 to the slab at el. +31.700 in grid lines 180°-360°. Walls from el. +20.450 to slab bottom at el. +31.700. Fragment 15. Reinforcing</t>
  </si>
  <si>
    <t>20UJA. Реакторное здание. Строительные конструкции ЗЛА с отм.+20.500 до перекрытия на отм.+31.700 в осях 180°-360°. Стены с отм. +20.450 до низа перекрытия на отм. +31.700. Фрагмент 15. Армирование</t>
  </si>
  <si>
    <t xml:space="preserve">                               20UJA. Reactor building. Civil structures of the ACA from el. +20.500 to the slab at el. +31.700 in grid lines 180°-360°. Walls from el. +20.450 to slab bottom at el. +31.700. Fragment 16. Reinforcing</t>
  </si>
  <si>
    <t>20UJA. Реакторное здание. Строительные конструкции ЗЛА с отм.+20.500 до перекрытия на отм.+31.700 в осях 180°-360°. Стены с отм. +20.450 до низа перекрытия на отм. +31.700. Фрагмент 16. Армирование</t>
  </si>
  <si>
    <t xml:space="preserve">                               20UJA. Reactor building. Civil structures of the ACA from el. +20.500 to the slab at el. +31.700 in grid lines 180°-360°. Walls from el. +20.450 to slab bottom at el. +31.700. Fragment 17. Reinforcing</t>
  </si>
  <si>
    <t>20UJA. Реакторное здание. Строительные конструкции ЗЛА с отм.+20.500 до перекрытия на отм.+31.700 в осях 180°-360°. Стены с отм. +20.450 до низа перекрытия на отм. +31.700. Фрагмент 17. Армирование</t>
  </si>
  <si>
    <t xml:space="preserve">                               20UJA. Reactor building. Civil structures of ACA from el. +20.500 to the slab at el. +31.700 in axis 0°-90°. Walls from el. +20.450 to slab bottom at el. +31.700 in axis 0°-90°. Geometry</t>
  </si>
  <si>
    <t>20UJA. Реакторное здание. Строительные конструкции ЗЛА с отм.+20.500 до перекрытия на отм.+31.700 в осях 0°-90°. Стены с отметки +20.450 до низа перекрытия на отметке +31.700 в осях 0°-90°. Геометрия</t>
  </si>
  <si>
    <t xml:space="preserve">                               20UJA. Reactor building. Civil structures of ACA from el. +20.500 to the slab at el. +31.700 in grid lines 0°-90°. Walls from el. +20.450 to slab bottom at el. +31.700. Reinforcing</t>
  </si>
  <si>
    <t>20UJA. Реакторное здание. Строительные конструкции ЗЛА с отм.+20.500 до перекрытия на отм.+31.700 в осях 0°-90°. Стены с отметки +20.450 до низа перекрытия на отметке +31.700. Армирование</t>
  </si>
  <si>
    <t xml:space="preserve">                               20UJA. Reactor building. Civil structures of ACA from el. +20.500 to the slab at el. +31.700 in grid lines 0°-90°. Civil structures of the decontamination room. Reinforcing</t>
  </si>
  <si>
    <t>20UJA. Реакторное здание. Строительные конструкции ЗЛА с отм.+20.500 до перекрытия на отм.+31.700 в осях 0°-90°. Строительные конструкции помещения дезактивации. Армирование</t>
  </si>
  <si>
    <t xml:space="preserve">                               20UJA. Reactor building. Civil structures of ACA from el. +20.500 to the slab at el. +31.700 in grid lines 90°-180°. Geometry</t>
  </si>
  <si>
    <t>20UJA. Реакторное здание. Строительные конструкции ЗЛА с отм.+20.500 до перекрытия на отм.+31.700 в осях 90°-180°. Геометрия</t>
  </si>
  <si>
    <t xml:space="preserve">                               20UJA. Reactor building. Civil structures of ACA from el. +20.500 to the slab at el. +31.700 in grid lines 90°-180°. Fragment 1. Reinforcing</t>
  </si>
  <si>
    <t>20UJA. Реакторное здание. Строительные конструкции ЗЛА с отм.+20.500 до перекрытия на отм.+31.700 в осях 90°-180°. Фрагмент 1. Армирование</t>
  </si>
  <si>
    <t xml:space="preserve">                               20UJA. Reactor building. Civil structures of the ACA from el. +20.500 to the slab at el. +31.700 in grid lines 90°-180°. Walls from el. +20.450 to slab bottom at el. +31.700. Fragment 2. Reinforcing</t>
  </si>
  <si>
    <t>20UJA. Реакторное здание. Строительные конструкции ЗЛА с отм.+20.500 до перекрытия на отм.+31.700 в осях 90°-180°. Стены с отм +20.4050 до низа перекрытия на отметке +31.700. Фрагмент 2. Армирование</t>
  </si>
  <si>
    <t xml:space="preserve">                               20UJA. Reactor building. Civil structures of the ACA from el. +20.500 to the slab at el. +31.700 in grid lines 90°-180°. Walls from el. +20.450 to slab bottom at el. +31.700. Fragment 3. Reinforcing</t>
  </si>
  <si>
    <t>20UJA. Реакторное здание. Строительные конструкции ЗЛА с отм.+20.500 до перекрытия на отм.+31.700 в осях 90°-180°. Стены с отметки +20.450 до низа перекрытия на отметке +31.700. Фрагмент 3. Армирование</t>
  </si>
  <si>
    <t xml:space="preserve">                               20UJA. Reactor building. Civil structures of the ACA from el. +20.500 to the slab at el. +31.700 in grid lines 90°-180°. Walls from el. +20.450 to slab bottom at el. +31.700. Fragment 4. Reinforcing</t>
  </si>
  <si>
    <t>20UJA. Реакторное здание. Строительные конструкции ЗЛА с отм.+20.500 до перекрытия на отм.+31.700 в осях 90°-180°. Стены с отметки +20.450 до низа перекрытия на отметке +31.700. Фрагмент 4. Армирование</t>
  </si>
  <si>
    <t xml:space="preserve">                               20UJA. Reactor building. Civil structures of the ACA from el. +20.500 to the slab at el. +31.700 in grid lines 90°-180°. Walls from el. +20.450 to slab bottom at el. +31.700. Fragment 5. Reinforcing</t>
  </si>
  <si>
    <t>20UJA. Реакторное здание. Строительные конструкции ЗЛА с отм.+20.500 до перекрытия на отм.+31.700 в осях 90°-180°. Стены с отметки +20.450 до низа перекрытия на отметке +31.700. Фрагмент 5. Армирование</t>
  </si>
  <si>
    <t xml:space="preserve">                               20UJA. Reactor building. Civil structures of the ACA from el. +20.500 to the slab at el. +31.700 in grid lines 180°-360°. Walls and slab from el. +20.450 to slab bottom at el. +31.700, besides of PRZ room in grids 180°-270°. Geometry</t>
  </si>
  <si>
    <t>20UJA. Реакторное здание. Строительные конструкции ЗЛА с отм.+20.500 до перекрытия на отм.+31.700 в осях 180°-360°. Стены и перекрытие с отм +20.450 до низа перекрытия на отм. +31.700, кроме помещения КД в осях 180°-270°. Геометрия</t>
  </si>
  <si>
    <t xml:space="preserve">                               20UJA. Reactor building. Civil structures of the ACA from el. +20.500 to the slab at el. +31.700 in grid lines 180°-360°. Walls from el. +20.450 to slab bottom at el. +31.700. Fragment 1. Reinforcing</t>
  </si>
  <si>
    <t>20UJA. Реакторное здание. Строительные конструкции ЗЛА с отм.+20.500 до перекрытия на отм.+31.700 в осях 180°-360°. Стены с отметки +20.450 до низа перекрытия на отметке +31.700. Фрагмент 1. Армирование</t>
  </si>
  <si>
    <t xml:space="preserve">                               20UJA. Reactor building. Civil structures of the ACA from el. +20.500 to the slab at el. +31.700 in grid lines 180°-360°. Walls from el. +20.450 to slab bottom at el. +31.700. Fragment 3. Reinforcing</t>
  </si>
  <si>
    <t>20UJA. Реакторное здание. Строительные конструкции ЗЛА с отм.+20.500 до перекрытия на отм.+31.700 в осях 180°-360°. Стены с отм. +20.450 до низа перекрытия на отм. +31.700. Фрагмент 3. Армирование</t>
  </si>
  <si>
    <t xml:space="preserve">                               20UJA. Reactor building. Civil structures of the ACA from el. +20.500 to the slab at el. +31.700 in grid lines 180°-360°. Walls from el. +20.450 to slab bottom at el. +31.700. Fragment 4. Reinforcing</t>
  </si>
  <si>
    <t>20UJA. Реакторное здание. Строительные конструкции ЗЛА с отм.+20.500 до перекрытия на отм.+31.700 в осях 180°-360°. Стены с отметки +20.450 до низа перекрытия на отм. +31.700. Фрагмент 4. Армирование</t>
  </si>
  <si>
    <t xml:space="preserve">                               20UJA. Reactor building. Civil structures of the ACA from el. +20.500 to the slab at el. +31.700 in grid lines 180°-360°. Walls from el. +20.450 to slab bottom at el. +31.700. Fragment 5. Reinforcing</t>
  </si>
  <si>
    <t>20UJA. Реакторное здание. Строительные конструкции ЗЛА с отм.+20.500 до перекрытия на отм.+31.700 в осях 180°-360°. Стены с отм. +20.450 до низа перекрытия на отм. +31.700. Фрагмент 5. Армирование</t>
  </si>
  <si>
    <t xml:space="preserve">                            Floor at el. +31.700</t>
  </si>
  <si>
    <t>Перекрытие на отм.+31.700</t>
  </si>
  <si>
    <t xml:space="preserve">                               20UJA. Reactor building. ACA. Slab at el. +31.700 in grid lines 0°-180°. Slab in the reactor shaft area. Geometry</t>
  </si>
  <si>
    <t>20UJA. Реакторное здание. ЗЛА. Перекрытие на отм.+31.700 в осях 0°-180°. Перекрытие в зоне шахты реактора. Геометрия</t>
  </si>
  <si>
    <t xml:space="preserve">                               20UJA. Reactor building. ACA. Slab at el. +31.700 in grid lines 0°-180°. Slab in the reactor shaft area. Fragment 7. Reinforcing</t>
  </si>
  <si>
    <t>20UJA. Реакторное здание. ЗЛА. Перекрытие на отм.+31.700 в осях 0°-180°. Перкрытие в зоне шахты реактора. Фрагмент 7. Армирование</t>
  </si>
  <si>
    <t xml:space="preserve">                               20UJA. Reactor building. ACA. Slab at el. +31.700 in grid lines 0°-180°. Slab at el. +29.650 in grids 0°-90°. Reinforcing</t>
  </si>
  <si>
    <t>20UJA. Реакторное здание. ЗЛА. Перекрытие на отм.+31.700 в осях 0°-180°. Перекрытие на отметке +29.650 в осях 0°-90°. Армирование</t>
  </si>
  <si>
    <t xml:space="preserve">                               20UJA. Reactor building. ACA. Slab at el. +31.700 in grid lines 0°-180°. Fragment 1. Reinforcing</t>
  </si>
  <si>
    <t>20UJA. Реакторное здание. ЗЛА. Перекрытие на отм.+31.700 в осях 0°-180°. Фрагмент 1. Армирование</t>
  </si>
  <si>
    <t xml:space="preserve">                               20UJA. Reactor building. ACA. Slab at el. +31.700 in grid lines 0°-180°. Slab at el. +31.700 in grids 0°-180°. Fragent 2. Reinforcing</t>
  </si>
  <si>
    <t>20UJA. Реакторное здание. ЗЛА. Перекрытие на отм.+31.700 в осях 0°-180°. Фрагмент 2. Армирование</t>
  </si>
  <si>
    <t xml:space="preserve">                               20UJA. Reactor building. ACA. Slab at el. +31.700 in grid lines 0°-180°. Fragment 3. Reinforcing</t>
  </si>
  <si>
    <t>20UJA. Реакторное здание. ЗЛА. Перекрытие на отм.+31.700 в осях 0°-180°. Фрагмент 3. Армирование</t>
  </si>
  <si>
    <t xml:space="preserve">                               20UJA. Reactor building. ACA. Slab at el. +31.700 in grid lines 0°-180°. Fragment 4. Reinforcing</t>
  </si>
  <si>
    <t>20UJA. Реакторное здание. ЗЛА. Перекрытие на отм.+31.700 в осях 0°-180°. Фрагмент 4. Армирование</t>
  </si>
  <si>
    <t xml:space="preserve">                               20UJA. Reactor building. ACA. Slab at el. +31.700 in grid lines 0°-180°. Fragment 5. Reinforcing</t>
  </si>
  <si>
    <t>20UJA. Реакторное здание. ЗЛА. Перекрытие на отм.+31.700 в осях 0°-180°. Фрагмент 5. Армирование</t>
  </si>
  <si>
    <t xml:space="preserve">                               20UJA. Reactor building. ACA. Slab at el. +31.700 in grid lines 0°-180°. Fragment 6. Reinforcing</t>
  </si>
  <si>
    <t>20UJA. Реакторное здание. ЗЛА. Перекрытие на отм.+31.700 в осях 0°-180°. Фрагмент 6. Армирование</t>
  </si>
  <si>
    <t xml:space="preserve">                               20UJA. Reactor building. ACA. Slab at el. +31.700 in grid lines 0°-180°. Slab at el. +29.650 in grids 0°-90°. Geometry</t>
  </si>
  <si>
    <t>20UJA. Реакторное здание. ЗЛА. Перекрытие на отм.+31.700 в осях 0°-180°. Перекрытие на отметке +29.650 в осях 0°-90°. Геометрия</t>
  </si>
  <si>
    <t xml:space="preserve">                               20UJA. Reactor building. ACA. Slab at el. +31.700 in grid lines 0°-180°. Geometry</t>
  </si>
  <si>
    <t>20UJA. Реакторное здание. ЗЛА. Перекрытие на отм.+31.700 в осях 0°-180°. Геометрия</t>
  </si>
  <si>
    <t xml:space="preserve">                               20UJA. Reactor building. ACA. Slab at el. +31.700 in grid lines 0°-180°. Slab in the reactor shaft area. Fragment 8. Reinforcing</t>
  </si>
  <si>
    <t>20UJA. Реакторное здание. ЗЛА. Перекрытие на отм.+31.700 в осях 0°-180°. Перекрытие в зоне шахты реактора. Армирование. Фрагмент 8</t>
  </si>
  <si>
    <t xml:space="preserve">                               20UJA. Reactor building. ACA. Slab at el. +31.700 in grid lines 0°-180°. Slab in the reactor shaft area. Fragment 9. Reinforcing</t>
  </si>
  <si>
    <t>20UJA. Реакторное здание. ЗЛА. Перекрытие на отм.+31.700 в осях 0°-180°. Перекрытие в зоне шахты реактора. Армирование. Фрагмент 9</t>
  </si>
  <si>
    <t xml:space="preserve">                               20UJA. Reactor building. ACA. Slab at el. +31.700 in grid lines 180°-360°. Slab in the reactor shaft area. Geometry</t>
  </si>
  <si>
    <t>20UJA. Реакторное здание. ЗЛА. Перекрытие на отм.+31.700 в осях 180°-360°. Перекрытие в зоне шахты реактора. Геометрия</t>
  </si>
  <si>
    <t xml:space="preserve">                               20UJA. Reactor building. ACA. Slab at el. +31.700 in grid lines 180°-360°. Slab in the reactor shaft area. Reinforcing. Fragment 1</t>
  </si>
  <si>
    <t>20UJA. Реакторное здание. ЗЛА. Перекрытие на отм.+31.700 в осях 180°-360°. Перекрытие в зоне шахты реактора. Армирование. Фрагмент 1</t>
  </si>
  <si>
    <t xml:space="preserve">                               20UJA. Reactor building. ACA. Slab at el. +31.700 in grid lines 180°-360°. Slab at el. +29.650 in grids 180°-270°. Geometry</t>
  </si>
  <si>
    <t>20UJA. Реакторное здание. ЗЛА. Перекрытие на отм.+31.700 в осях 180°-360°. Перекрытие на отм +29.650 в осях 180°-270°. Геометрия</t>
  </si>
  <si>
    <t xml:space="preserve">                               20UJA. Reactor building. ACA. Slab at el. +31.700 in grid lines 180°-360°. Geometry</t>
  </si>
  <si>
    <t>20UJA. Реакторное здание. ЗЛА. Перекрытие на отм.+31.700 в осях 180°-360°. Геометрия</t>
  </si>
  <si>
    <t xml:space="preserve">                               20UJA. Reactor building. ACA. Slab at el. +31.700 in grid lines 180°-360°. Slab in the reactor shaft area. Reinforcing. Fragment 3</t>
  </si>
  <si>
    <t>20UJA. Реакторное здание. ЗЛА. Перекрытие на отм.+31.700 в осях 180°-360°. Перекрытие в зоне шахты реактора. Армирование. Фрагмент 3</t>
  </si>
  <si>
    <t xml:space="preserve">                               20UJA. Reactor building. ACA. Slab at el. +31.700 in grid lines 180°-360°. Slab at el. +29.650. Reinforcing</t>
  </si>
  <si>
    <t>20UJA. Реакторное здание. ЗЛА. Перекрытие на отм.+31.700 в осях 180°-360°. Перекрытие на отметке +29.650. Армирование</t>
  </si>
  <si>
    <t xml:space="preserve">                               20UJA. Reactor building. ACA. Slab at el. +31.700 in grid lines 180°-360°. Fragment 4. Reinforcing</t>
  </si>
  <si>
    <t>20UJA. Реакторное здание. ЗЛА. Перекрытие на отм.+31.700 в осях 180°-360°. Фрагмент 4. Армирование</t>
  </si>
  <si>
    <t xml:space="preserve">                               20UJA. Reactor building. ACA. Slab at el. +31.700 in grid lines 180°-360°. Fragment 5. Reinforcing</t>
  </si>
  <si>
    <t>20UJA. Реакторное здание. ЗЛА. Перекрытие на отм.+31.700 в осях 180°-360°. Фрагмент 5. Армирование</t>
  </si>
  <si>
    <t xml:space="preserve">                               20UJA. Reactor building. ACA. Slab at el. +31.700 in grid lines 180°-360°. Fragment 6. Reinforcing</t>
  </si>
  <si>
    <t>20UJA. Реакторное здание. ЗЛА. Перекрытие на отм.+31.700 в осях 180°-360°. Фрагмент 6. Армирование</t>
  </si>
  <si>
    <t xml:space="preserve">                               20UJA. Reactor building. ACA. Slab at el. +31.700 in grid lines 180°-360°. Fragment 7. Reinforcing</t>
  </si>
  <si>
    <t>20UJA. Реакторное здание. ЗЛА. Перекрытие на отм.+31.700 в осях 180°-360°. Фрагмент 7. Армирование</t>
  </si>
  <si>
    <t xml:space="preserve">                               20UJA. Reactor building. ACA. Slab at el. +31.700 in grid lines 180°-360°. Fragment 8. Reinforcing</t>
  </si>
  <si>
    <t>20UJA. Реакторное здание. ЗЛА. Перекрытие на отм.+31.700 в осях 180°-360°. Фрагмент 8. Армирование</t>
  </si>
  <si>
    <t xml:space="preserve">                               20UJA. Reactor building. Civil structures of ACA from el. +20.500 to the slab at el. +31.700 in grid lines 90°-180°. Stairs. Geometry</t>
  </si>
  <si>
    <t>20UJA. Реакторное здание. Строительные конструкции ЗЛА с отм.+20.500 до перекрытия на отм.+31.700 в осях 90°-180°. Лестница. Геометрия</t>
  </si>
  <si>
    <t xml:space="preserve">                               20UJA. Reactor building. Civil structures of ACA from el. +20.500 to the slab at el. +31.700 in grid lines 90°-180°. Stairs. Reinforcing</t>
  </si>
  <si>
    <t>20UJA. Реакторное здание. Строительные конструкции ЗЛА с отм.+20.500 до перекрытия на отм.+31.700 в осях 90°-180°. Лестница. Армирование</t>
  </si>
  <si>
    <t xml:space="preserve">                               20UJA. Reactor building. Civil structures of the ACA from el. +20.500 to the slab at el. +31.700 in grid lines 180°-360°. Stairs. Geometry</t>
  </si>
  <si>
    <t>20UJA. Реакторное здание. Строительные конструкции ЗЛА с отм.+20.500 до перекрытия на отм.+31.700 в осях 180°-360°. Лестница. Геометрия</t>
  </si>
  <si>
    <t xml:space="preserve">                               20UJA. Reactor building. Civil structures of the ACA from el. +20.500 to the slab at el. +31.700 in grid lines 180°-360°. Stairs. Reinforcing</t>
  </si>
  <si>
    <t>20UJA. Реакторное здание. Строительные конструкции ЗЛА с отм.+20.500 до перекрытия на отм.+31.700 в осях 180°-360°. Лестница. Армирование</t>
  </si>
  <si>
    <t xml:space="preserve">                            Floors and foundations for equipment at el. +20.500; +22.530; +23.730; +25.840</t>
  </si>
  <si>
    <t>Полы и фундаменты для оборудования на отм.+20.500; +22.530; +23.730; +25.840</t>
  </si>
  <si>
    <t xml:space="preserve">                               20UJA. Reactor building. ACA. Floors and foundations for the equipment at el. +20.500; +22.530; +23.730; +25.840. Foundation at el. +25.840</t>
  </si>
  <si>
    <t>20UJA. Реакторное здание. ЗЛА. Полы и фундаменты для оборудования на отм.+20.500; +22.530; +23.730; +25.840. Фундамент на отм. +25.840</t>
  </si>
  <si>
    <t xml:space="preserve">                         ACA structures above el. +31,700</t>
  </si>
  <si>
    <t>Конструкции ЗЛА выше отм.+31,700</t>
  </si>
  <si>
    <t>115д</t>
  </si>
  <si>
    <t xml:space="preserve">                            20UJA. Reactor building. Civil structures of the ACA above el. +31.700. Reinforcing. Fragment 5</t>
  </si>
  <si>
    <t>20UJA. Реакторное здание. Строительные конструкции ЗЛА выше отм.+31.700. Армирование. Фрагмент 5</t>
  </si>
  <si>
    <t xml:space="preserve">                            20UJA. Reactor building. Civil structures of the ACA above el. +31.700. Reinforcing. Fragment 6</t>
  </si>
  <si>
    <t>20UJA. Реакторное здание. Строительные конструкции ЗЛА выше отм.+31.700. Армирование. Фрагмент 6</t>
  </si>
  <si>
    <t xml:space="preserve">                            20UJA. Reactor building. Civil structures of the ACA above el. +31.700. Reinforcing. Slab of PRZ area at el. +41.500</t>
  </si>
  <si>
    <t>20UJA. Реакторное здание. Строительные конструкции ЗЛА выше отм.+31.700. Армирование. Перекрытие помещения КД на отметке +41.500</t>
  </si>
  <si>
    <t xml:space="preserve">                            20UJA. Reactor building. Civil structures of the ACA above el. +31.700. Geometry. Walls and slabs of PRZ area</t>
  </si>
  <si>
    <t>20UJA. Реакторное здание. Строительные конструкции ЗЛА выше отм.+31.700. Геометрия. Стены и перекрытие помещения КД</t>
  </si>
  <si>
    <t xml:space="preserve">                            20UJA. Reactor building. Civil structures of the ACA above el. +31.700. Geometry. Walls and slabs of stairs and lift shaft</t>
  </si>
  <si>
    <t>20UJA. Реакторное здание. Строительные конструкции ЗЛА выше отм.+31.700. Геометрия. Стены и перекрытия лестниц и шахты лифта</t>
  </si>
  <si>
    <t xml:space="preserve">                            20UJA. Reactor building. Civil structures of the ACA above el. +31.700. Reinforcing. Fragment 1</t>
  </si>
  <si>
    <t>20UJA. Реакторное здание. Строительные конструкции ЗЛА выше отм.+31.700. Армирование. Фрамент 1</t>
  </si>
  <si>
    <t xml:space="preserve">                            20UJA. Reactor building. Civil structures of the ACA above el. +31.700. Reinforcing. Fragment 2</t>
  </si>
  <si>
    <t>20UJA. Реакторное здание. Строительные конструкции ЗЛА выше отм.+31.700. Армирование. Фрамент 2</t>
  </si>
  <si>
    <t xml:space="preserve">                            20UJA. Reactor building. Civil structures of the ACA above el. +31.700. Reinforcing. Fragment 3</t>
  </si>
  <si>
    <t>20UJA. Реакторное здание. Строительные конструкции ЗЛА выше отм.+31.700. Армирование. Фрагмент 3</t>
  </si>
  <si>
    <t xml:space="preserve">                            20UJA. Reactor building. Civil structures of the ACA above el. +31.700. Reinforcing. Fragment 4</t>
  </si>
  <si>
    <t>20UJA. Реакторное здание. Строительные конструкции ЗЛА выше отм.+31.700. Армирование. Фрагмент 4</t>
  </si>
  <si>
    <t xml:space="preserve">                            Metal structures of polar crane runways and monorails</t>
  </si>
  <si>
    <t>М.к. подкрановых путей кругового крана и монорельсов</t>
  </si>
  <si>
    <t>234д</t>
  </si>
  <si>
    <t xml:space="preserve">                               20UJA. Reactor building. ACA. Metal structures of monorails under elev. +9.930</t>
  </si>
  <si>
    <t>20UJA. Реакторное здание. ЗЛА. М. к. монорельсов под отм. +9.930</t>
  </si>
  <si>
    <t xml:space="preserve">                               20UJA. Reactor building. Metal structure of round crane lines</t>
  </si>
  <si>
    <t>20UJA. Реакторное здание. Металлоконструкциии подкрановых путей кругового крана</t>
  </si>
  <si>
    <t>70д</t>
  </si>
  <si>
    <t xml:space="preserve">                               20UJA. Reactor building. ACA. Metal structures of monorails in grid lines 0°-90°above elev. +14.140</t>
  </si>
  <si>
    <t>20UJA. Реакторное здание. ЗЛА. М. к. монорельсов в осях 0°-90° выше отм. +14.140</t>
  </si>
  <si>
    <t xml:space="preserve">                            Metal structures of ventilation ducts, trays, valves</t>
  </si>
  <si>
    <t>М.к. венткоробов, лотков, клапанов</t>
  </si>
  <si>
    <t xml:space="preserve">                               20UJA. Reactor building. ACA. Metal structures of ventilation ducts to elev. +12.540</t>
  </si>
  <si>
    <t>20UJA. Реакторное здание. ЗЛА. М. к. венткоробов до отм. +12.540</t>
  </si>
  <si>
    <t xml:space="preserve">                               20UJA. Reactor building. ACA. Metal structures of ventilation ducts to elev. +31.700</t>
  </si>
  <si>
    <t>20UJA. Реакторное здание. ЗЛА. М. к. венткоробов до отм. +31.700</t>
  </si>
  <si>
    <t xml:space="preserve">                               20UJA. Reactor building. ACA. Metal structures of valves fastening under floor at elev. +10.540</t>
  </si>
  <si>
    <t>20UJA. Реакторное здание. ЗЛА. М. к. крепления клапанов под перекрытием на отм. +10.540</t>
  </si>
  <si>
    <t xml:space="preserve">                               20UJA. Reactor building. ACA. Metal structures for the fastening of filtering module blocks at elev. +1.700</t>
  </si>
  <si>
    <t>20UJA. Реакторное здание. ЗЛА. М. к. крепления блоков фильтрующих модулей на отм. +1.700</t>
  </si>
  <si>
    <t xml:space="preserve">                               20UJA. Reactor building. ACA. Metal structures of cable trays at elev. +6.000</t>
  </si>
  <si>
    <t>20UJA. Реакторное здание. ЗЛА. М. к. лотков на отм. +6.000</t>
  </si>
  <si>
    <t xml:space="preserve">                               20UJA. Reactor building. Metal structures for the fastening of valves at elev. +9.830 in grid lines 0°-90°</t>
  </si>
  <si>
    <t>20UJA. Реакторное здание. М. к. крепление клапанов на отм. +9.830 в осях 0°–90°</t>
  </si>
  <si>
    <t>780д</t>
  </si>
  <si>
    <t xml:space="preserve">                               20UJA. Reactor building. ACA. Metal structures for floor lining at elevation +6.000</t>
  </si>
  <si>
    <t>20UJA. Реакторное здание. ЗЛА. М. к. облицовки пола на отметке +6.000</t>
  </si>
  <si>
    <t xml:space="preserve">                               20UJA. Reactor building. ACA. Metal structures for corium catcher rooms and filtering moduli</t>
  </si>
  <si>
    <t>20UJA. Реакторное здание. ЗЛА. М.к. облицовки помещений УЛР и фильтрующих модулей</t>
  </si>
  <si>
    <t xml:space="preserve">                               20UJA. Reactor building. ACA. Metal structures for room lining. 20UJA35R709 (washing facility)</t>
  </si>
  <si>
    <t>20UJA. Реакторное здание. ЗЛА. М. к. облицовки пом. 20UJA35R709 (мойка")</t>
  </si>
  <si>
    <t xml:space="preserve">                               20UJA. Reactor building. ACA. Slab at elev. +31.700. Metal structures of floor lining in grid lines 0°-90°-180°</t>
  </si>
  <si>
    <t>20UJA. Реакторное здание. ЗЛА. Перекрытие на отм. +31.700. М. к. облицовки пола в осях 0°-90°-180°</t>
  </si>
  <si>
    <t xml:space="preserve">                               20UJA. Reactor building. ACA. Slab at elev. +31.700. Metal structures of floor lining in grid lines 180°-270°-360°</t>
  </si>
  <si>
    <t>20UJA. Реакторное здание. ЗЛА. Перекрытие на отм. +31.700. М. к. облицовки пола в осях 180°-270°-360°</t>
  </si>
  <si>
    <t>136д</t>
  </si>
  <si>
    <t xml:space="preserve">                               20UJA. Reactor building. ACA. Metal structures of wall lining above elev. +6.000</t>
  </si>
  <si>
    <t>20UJA. Реакторное здание. ЗЛА. М. к. облицовки стен выше отм. +6.000</t>
  </si>
  <si>
    <t xml:space="preserve">                            Metal structures of supports for air ducts fastening</t>
  </si>
  <si>
    <t>М.к. опор для крепления воздуховодов</t>
  </si>
  <si>
    <t xml:space="preserve">                               20UJA. Reactor building. ACA. Metal structures of supports for air ducts fastening in the polar crane area</t>
  </si>
  <si>
    <t>20UJA. Реакторное здание. ЗЛА. М. к. опор для крепления воздуховодов в зоне полярного крана</t>
  </si>
  <si>
    <t xml:space="preserve">                               20UJA. Reactor building. ACA. Metal structures of trays above elev. +6.000</t>
  </si>
  <si>
    <t>20UJA. Реакторное здание. ЗЛА. М.к. лотков выше отм. +6.000</t>
  </si>
  <si>
    <t xml:space="preserve">                               20UJA. Reactor building. ACA. Metal structrures for valves fastening above elev. +14.140</t>
  </si>
  <si>
    <t>20UJA. Реакторное здание. ЗЛА. М. к. крепления клапанов выше отм. +14.140</t>
  </si>
  <si>
    <t xml:space="preserve">                               20UJA. Reactor building. ACA. Metal structures of supports for air ducts fastening up to elev. +14.140</t>
  </si>
  <si>
    <t>20UJA. Реакторное здание. ЗЛА. М. к. опор для крепления воздуховодов до отм. +14.140</t>
  </si>
  <si>
    <t xml:space="preserve">                               20UJA. Reactor building. ACA. Metal structures of trays to elev. +31.700</t>
  </si>
  <si>
    <t>20UJA. Реакторное здание. ЗЛА. М. к. лотков до отм. +31.700.</t>
  </si>
  <si>
    <t xml:space="preserve">                               20UJA. Reactor building. ACA. Metal structures of supports for the fastening of air ducts above elev. +14.140</t>
  </si>
  <si>
    <t>20UJA. Реакторное здание. ЗЛА.М. к. опор для крепления воздуховодов выше отм. +14.140</t>
  </si>
  <si>
    <t xml:space="preserve">                            Metal structures of platforms and floors</t>
  </si>
  <si>
    <t>М.к. площадок и перекрытий</t>
  </si>
  <si>
    <t xml:space="preserve">                               20UJA. Reactor building. ACA. Metal structures of maintenance platforms for the pressurizer</t>
  </si>
  <si>
    <t>20UJA. Реакторное здание. ЗЛА. М. к. площадок обслуживания компенсатора давления</t>
  </si>
  <si>
    <t xml:space="preserve">                               20UJA. Reactor building. ACA. Metal structures of by-pass platforms and stairs to elev. +14.140 in grid lines 0°-180°</t>
  </si>
  <si>
    <t>20UJA. Реакторное здание. ЗЛА. М. к. обходных площадок и лестниц до отм. +14.140 в осях 0°-180°</t>
  </si>
  <si>
    <t xml:space="preserve">                               20UJA. Reactor building. ACA. Metal structures of by-pass platforms and stairs to elev. +14.140 in grid lines 180°-360°</t>
  </si>
  <si>
    <t>20UJA. Реакторное здание. ЗЛА. М. к. обходных площадок и лестниц до отм. +14.140 в осях 180°-360°</t>
  </si>
  <si>
    <t xml:space="preserve">                               20UJA. Reactor building. ACA. Metal structures of by-pass platforms and stairs at elev. +14.140and +17.450 in grid lines 0°-180°</t>
  </si>
  <si>
    <t>20UJA. Реакторное здание. ЗЛА. М. к. обходных площадок и лестниц на отм. +14.140 и +17.450 в осях 0°-180°</t>
  </si>
  <si>
    <t xml:space="preserve">                               20UJA. Reactor building. ACA. Metal structures of by-pass platforms and stairs at elev. +14.140 in grid lines 180°-360°</t>
  </si>
  <si>
    <t>20UJA. Реакторное здание. ЗЛА. М. к. обходных площадок и лестниц на отм. +14.140 в осях 180°-360°</t>
  </si>
  <si>
    <t xml:space="preserve">                               20UJA. Reactor building. ACA. Metal structures of by-pass platforms and stairs at elev. +17.000 in grid lines 180°-360°</t>
  </si>
  <si>
    <t>20UJA. Реакторное здание. ЗЛА. М. к. обходных площадок и лестниц на отм. +17.000 в осях 180°-360°</t>
  </si>
  <si>
    <t xml:space="preserve">                               20UJA. Reactor building. ACA. Metal structures of by-pass platforms and stairs at elev. +20.500 and +25.000 in grid lines 0°-180°</t>
  </si>
  <si>
    <t>20UJA. Реакторное здание. ЗЛА. М. к. обходных площадок и лестниц на отм. +20.500 и +25.000 в осях 0°-180°</t>
  </si>
  <si>
    <t xml:space="preserve">                               20UJA. Reactor building. ACA. Metal structures of by-pass platforms and stairs at elev. +20.500 in grid lines 180°-360°</t>
  </si>
  <si>
    <t>20UJA. Реакторное здание. ЗЛА. М. к. обходных площадок и лестниц на отм. +20.500 в осях 180°-360°</t>
  </si>
  <si>
    <t xml:space="preserve">                               20UJA. Reactor building. ACA. Metal structures of maintenance platforms for electrical interconnections at elev. +28.900</t>
  </si>
  <si>
    <t>20UJA. Реакторное здание. ЗЛА. М. к. площадок обслуживания электроразводок на отм. +28.900</t>
  </si>
  <si>
    <t xml:space="preserve">                               20UJA. Reactor building. ACA. Metal structures of pressure relief tank maintenance platforms</t>
  </si>
  <si>
    <t>20UJA. Реакторное здание. ЗЛА. М. к. площадок обслуживания барбатера</t>
  </si>
  <si>
    <t xml:space="preserve">                               20UJA. Reactor building. ACA. Slab at elev. +31.700. Metal structures of removable slab above room 20UJA35R709 ("washing facility")</t>
  </si>
  <si>
    <t>20UJA. Реакторное здание. ЗЛА. Перекрытие на отм. +31.700. М. к. съемного перекрытия над пом. 20UJA35R709 ("мойка")</t>
  </si>
  <si>
    <t xml:space="preserve">                               20UJA. Reactor building. ACA. Metal structures of landings to elev. +14.140 in grid lines 0°-90°-180°</t>
  </si>
  <si>
    <t>20UJA. Реакторное здание. ЗЛА. М. к. площадок до отм. +14.140 в осях 0°-90°-180°</t>
  </si>
  <si>
    <t xml:space="preserve">                               20UJA. Reactor building. ACA. Metal structures of landings to elev. +14.140 in grid lines 180°-270°-360°</t>
  </si>
  <si>
    <t>20UJA. Реакторное здание. ЗЛА. М. к. площадок до отм.+14.140 в осях 180°-270°-360°</t>
  </si>
  <si>
    <t xml:space="preserve">                               20UJA. Reactor building. ACA. Slab at elev. +31.700. Metal structures of removable hatch covers above SG in grid lines 0°-90°-180°</t>
  </si>
  <si>
    <t>20UJA. Реакторное здание. ЗЛА. Перекрытие на отм. +31.700. М. к. съемных крышек люков над ПГ в осях 0°-90°-180°</t>
  </si>
  <si>
    <t xml:space="preserve">                               20UJA. Reactor building. ACA. Slab at elev. +31.700. Metal structures of beams in grid lines 0°-90°-180°</t>
  </si>
  <si>
    <t>20UJA. Реакторное здание. ЗЛА. Перекрытие на отм. +31.700. М. к. балок в осях 0°-90°-180°</t>
  </si>
  <si>
    <t xml:space="preserve">                               20UJA. Reactor building. ACA. Slab at elev. +31.700. Metal structures of beams in grid lines 180°-270°-360°</t>
  </si>
  <si>
    <t>20UJA. Реакторное здание. ЗЛА. Перекрытие на отм. +31.700. М. к. балок в осях 180°-270°-360°</t>
  </si>
  <si>
    <t xml:space="preserve">                               20UJA. Reactor building. ACA. Slab at elev. +31.700. Metal structures of removable hatch covers above SG in grid lines 180°-270°-360°</t>
  </si>
  <si>
    <t>20UJA. Реакторное здание. ЗЛА. Перекрытие на отм. +31.700. М. к. съемных крышек люков над ПГ в осях 180°-270°-360°</t>
  </si>
  <si>
    <t xml:space="preserve">                               20UJA. Reactor building. ACA. Metal structures of maintenance platforms at elev. +6.900</t>
  </si>
  <si>
    <t>20UJA. Реакторное здание. ЗЛА. М. к. площадок обслуживания на отм. +6.900</t>
  </si>
  <si>
    <t xml:space="preserve">                               20UJA. Reactor building. ACA. Metal structures for heat exchangers in grid lines 180°-270°</t>
  </si>
  <si>
    <t>20UJA. Реакторное здание. ЗЛА. М. к. под теплообменники в осях 180°-270°</t>
  </si>
  <si>
    <t xml:space="preserve">                               20UJA. Reactor building. ACA. Metal structures of maintenance platforms in rooms 20UJA11R016 ... 20UJA11R019</t>
  </si>
  <si>
    <t>20UJA. Реакторное здание. ЗЛА. М. к. площадок обслуживания в помещениях 20UJA11R016…20UJA11R019</t>
  </si>
  <si>
    <t xml:space="preserve">                               20UJA. Reactor building. ACA. Metal structures of maintenance platforms for ECCS HAs 1st stage in grid lines 0°-90°</t>
  </si>
  <si>
    <t>20UJA. Реакторное здание. ЗЛА. М. к. площадок обслуживания емкостей САОЗ 1-й ступени в осях 0°-90°</t>
  </si>
  <si>
    <t xml:space="preserve">                               20UJA. Reactor building. ACA. Metal structures of maintenance platforms for ECCS HA 1st stage in grid lines 180°-270°</t>
  </si>
  <si>
    <t>20UJA. Реакторное здание. ЗЛА. М. к. площадок обслуживания емкостей САОЗ 1-й ступени в осях 180°-270°</t>
  </si>
  <si>
    <t xml:space="preserve">                               20UJA. Reactor building. ACA. Metal structures of maintenance platforms at elev. +19.900 in grid lines 180°-270°</t>
  </si>
  <si>
    <t>20UJA. Реакторное здание. ЗЛА. М. к. площадок обслуживания на отм. +19.900 в осях 180°-270°</t>
  </si>
  <si>
    <t xml:space="preserve">                               20UJA. Reactor building. ACA. Metal structures of steam generators maintenance platforms at elev. +15.700 in grid lines 180°-360°</t>
  </si>
  <si>
    <t>20UJA. Реакторное здание. ЗЛА. М. к. площадок обслуживания парогенераторов на отм. +15.700 в осях 180°-360°</t>
  </si>
  <si>
    <t xml:space="preserve">                               20UJA. Reactor building. ACA. Metal structures of steam generators maintenance platforms at elev. +17.900 in grid lines 0°-180°</t>
  </si>
  <si>
    <t>20UJA. Реакторное здание. ЗЛА. М. к. площадок обслуживания парогенераторов на отм. +17.900 в осях 0°-180°</t>
  </si>
  <si>
    <t xml:space="preserve">                               20UJA. Reactor building. ACA. Metal structures of steam generators maintenance platforms at elev. +17.900 in grid lines 180°-360°</t>
  </si>
  <si>
    <t>20UJA. Реакторное здание. ЗЛА. М. к. площадок обслуживания парогенераторов на отм. +17.900 в осях 180°-360°</t>
  </si>
  <si>
    <t xml:space="preserve">                               20UJA. Reactor building. ACA. Metal structures of steam generators maintenance platforms at elev. +19.700 in grid lines 0°-180°</t>
  </si>
  <si>
    <t>20UJA. Реакторное здание. ЗЛА. М. к. площадок обслуживания парогенераторов на отм. +19.700 в осях 0°-180°</t>
  </si>
  <si>
    <t xml:space="preserve">                               20UJA. Reactor building. ACA. Metal structures of steam generators maintenance platforms at elev. +19.700 in grid lines 180°-360°</t>
  </si>
  <si>
    <t>20UJA. Реакторное здание. ЗЛА. М. к. площадок обслуживания парогенераторов на отм. +19.700 в осях 180°-360°</t>
  </si>
  <si>
    <t xml:space="preserve">                               20UJA. Reactor building. ACA. Metal structures of steam generators maintenance platforms at elev. +22.000 in grid lines 0°-180°</t>
  </si>
  <si>
    <t>20UJA. Реакторное здание. ЗЛА. М. к. площадок обслуживания парогенераторов на отм. +22.000 в осях 0°-180°</t>
  </si>
  <si>
    <t xml:space="preserve">                               20UJA. Reactor building. ACA. Metal structures of steam generators maintenance platforms at elev. +22.000 in grid lines 180°-360°</t>
  </si>
  <si>
    <t>20UJA. Реакторное здание. ЗЛА. М. к. площадок обслуживания парогенераторов на отм. +22.000 в осях 180°-360°</t>
  </si>
  <si>
    <t xml:space="preserve">                               20UJA. Reactor building. ACA. Metal structures of steam generators maintenance platforms at elev. +24.710 in grid lines 0°-180°</t>
  </si>
  <si>
    <t>20UJA. Реакторное здание. ЗЛА. М. к. площадок обслуживания парогенераторов на отм. +24.710 в осях 0°-180°</t>
  </si>
  <si>
    <t xml:space="preserve">                               20UJA. Reactor building. ACA. Metal structures of the surge tank platform at elev. +27.450 in grid lines 0°-90°</t>
  </si>
  <si>
    <t>20UJA. Реакторное здание. ЗЛА. М. к. площадки под дыхательный бак на отм. +27.450 в осях 0°-90°</t>
  </si>
  <si>
    <t xml:space="preserve">                               20UJA. Reactor building. ACA. Metal structures of the surge tank platform at elev. +27.450 in grid lines 270°-360°</t>
  </si>
  <si>
    <t>20UJA. Реакторное здание. ЗЛА. М. к. площадки под дыхательный бак на отм. +27.450 в осях 270°-360°</t>
  </si>
  <si>
    <t xml:space="preserve">                               20UJA. Reactor building. ACA. Metal structures of platforms at elev. +14.140</t>
  </si>
  <si>
    <t>20UJA. Реакторное здание. ЗЛА. М. к. площадок на отм. +14.140</t>
  </si>
  <si>
    <t xml:space="preserve">                               20UJA. Reactor building. ACA. Slab at elev. +31.700. Metal structures of cable trays and fencing</t>
  </si>
  <si>
    <t>20UJA. Реакторное здание. ЗЛА. Перекрытие на отм. +31.700. М. к. лотков и ограждений</t>
  </si>
  <si>
    <t xml:space="preserve">                               20UJA. Reactor building. ACA. Metal structures of landings, stairs and monorails in room. 20UJA16R502</t>
  </si>
  <si>
    <t>20UJA. Реакторное здание. ЗЛА. М. к. площадок, лестниц и монорельсов в пом. 20UJA16R502</t>
  </si>
  <si>
    <t xml:space="preserve">                               20UJA. Reactor building. ACA. Metal structures of platforms for fuel handling operations above elev. +31.700</t>
  </si>
  <si>
    <t>20UJA. Реакторное здание. ЗЛА. М. к. площадок под ТТО выше отм. +31.700</t>
  </si>
  <si>
    <t xml:space="preserve">                               20UJA. Reactor building. ACA. Slab at elev. +31.700. Metal structures of removable platforms above RCPS</t>
  </si>
  <si>
    <t>20UJA. Реакторное здание. ЗЛА. Перекрытие на отм. +31.700. М. к. съемных площадок над ГЦНА</t>
  </si>
  <si>
    <t xml:space="preserve">                               20UJA. Reactor building. ACA. Metal structures of steam generators maintenance platforms at elev. +26.800 in grid lines 180°-360°</t>
  </si>
  <si>
    <t>20UJA. Реакторное здание. ЗЛА. М. к. площадок обслуживания парогенераторов на отм. +26.800 в осях 180°-360°</t>
  </si>
  <si>
    <t xml:space="preserve">                               20UJA. Reactor building. ACA. Metal structures of steam generators maintenance platforms at elev. +26.800 in grid lines 0°-180°</t>
  </si>
  <si>
    <t>20UJA. Реакторное здание. ЗЛА. М. к. площадок обслуживания парогенераторов на отм. +26.800 в осях 0°-180°</t>
  </si>
  <si>
    <t xml:space="preserve">                               20UJA. Reactor building. ACA. Metal structures of steam generators maintenance platforms at elev. +24.710 in grid lines 180°-360°</t>
  </si>
  <si>
    <t>20UJA. Реакторное здание. ЗЛА. М. к. площадок обслуживания парогенераторов на отм. +24.710 в осях 180°-360°</t>
  </si>
  <si>
    <t xml:space="preserve">                               20UJA. Reactor building. ACA. Metal structures of steam generators maintenance platforms at elev. +15.700 in grid lines 0°-180°</t>
  </si>
  <si>
    <t>20UJA. Реакторное здание. ЗЛА. М. к. площадок обслуживания парогенераторов на отм. +15.700 в осях 0°-180°</t>
  </si>
  <si>
    <t xml:space="preserve">                               20UJA. Reactor building. ACA. Metal structures of maintenance platforms for the vertical stand</t>
  </si>
  <si>
    <t>20UJA. Реакторное здание. ЗЛА. М. к. площадок обслуживания вертикального стенда</t>
  </si>
  <si>
    <t xml:space="preserve">                               20UJA. Reactor building. ACA. Metal structures of maintenance platforms for ECCS HAs 2nd stage</t>
  </si>
  <si>
    <t>20UJA. Реакторное здание. ЗЛА. М. к. площадок обслуживания гидроемкостей САОЗ 2й ступени</t>
  </si>
  <si>
    <t xml:space="preserve">                      Inner containment</t>
  </si>
  <si>
    <t>Внутренняя защитная оболочка</t>
  </si>
  <si>
    <t>861д</t>
  </si>
  <si>
    <t xml:space="preserve">                            Cylindrical part of inner containment to elevation +23.400</t>
  </si>
  <si>
    <t>Цилиндрическая часть внутренней защитной оболочки до отметки +23.400</t>
  </si>
  <si>
    <t xml:space="preserve">                               20UJA. Reactor building. Cylindrical part of the inner containment up to el. +23.400. Duct-channel routing in UJA</t>
  </si>
  <si>
    <t>20UJA. Реакторное здание. Цилиндрическая часть внутренней защитной оболочки до отметки +23.400. Схема трассировки каналообразователей UJA</t>
  </si>
  <si>
    <t xml:space="preserve">                               20UJA Reactor building. System of sealed pipeline penetrations in inner containment</t>
  </si>
  <si>
    <t>20UJA Реакторное здание. Система герметичных трубных проходок во внутренней защитной оболочке</t>
  </si>
  <si>
    <t>210д</t>
  </si>
  <si>
    <t xml:space="preserve">                               20UJA. Reactor building. Cylindrical part of the inner containment up to el. +23.400. Geometry</t>
  </si>
  <si>
    <t>20UJA. Реакторное здание. Цилиндрическая часть внутренней защитной оболочки до отметки +23.400. Геометрия</t>
  </si>
  <si>
    <t xml:space="preserve">                               20UJA. Reactor building. Cylindrical part of the inner containment up to el. +23.400. Reinforcement from el. +5.400 up to el. +8.400</t>
  </si>
  <si>
    <t>20UJA. Реакторное здание. Цилиндрическая часть внутренней защитной оболочки до отметки +23.400. Армирование с отметки +5.400 до отметки +8.400</t>
  </si>
  <si>
    <t xml:space="preserve">                               20UJA. Reactor building. Cylindrical part of the inner containment up to el. +23.400. Reinforcement from el. +8.400 in axis 0°-90°-180°</t>
  </si>
  <si>
    <t>20UJA. Реакторное здание. Цилиндрическая часть внутренней защитной оболочки до отметки +23.400. Армирование с отметки +8.400 в осях 0°-90°-180°</t>
  </si>
  <si>
    <t xml:space="preserve">                               20UJA. Reactor building. Cylindrical part of the inner containment up to el. +23.400. Reinforcement from el. +8.400 in axis 180°-270°-360°</t>
  </si>
  <si>
    <t>20UJA. Реакторное здание. Цилиндрическая часть внутренней защитной оболочки до отметки +23.400. Армирование с отметки +8.400 в осях 180°-270°-360°</t>
  </si>
  <si>
    <t xml:space="preserve">                               20UJA. Reactor building. Cylindrical part of the inner containment up to el. +23.400. Anchorage of EPs</t>
  </si>
  <si>
    <t>20UJA. Реакторное здание. Цилиндрическая часть внутренней защитной оболочки до отметки +23.400. Узлы анкеровки закладных технологических деталей</t>
  </si>
  <si>
    <t xml:space="preserve">                               20UJA. Reactor building. Cylindrical part of the inner containment up to el. +23.400. Reinforcement pilaster along axis 0°</t>
  </si>
  <si>
    <t>20UJA. Реакторное здание. Цилиндрическая часть внутренней защитной оболочки до отметки +23.400. Армирование пилястры по оси 0°</t>
  </si>
  <si>
    <t xml:space="preserve">                               20UJA. Reactor building. Cylindrical part of the inner containment up to el. +23.400. Reinforcement pilaster along axis 180°</t>
  </si>
  <si>
    <t>20UJA. Реакторное здание. Цилиндрическая часть внутренней защитной оболочки до отметки +23.400. Армирование пилястры по оси 180°</t>
  </si>
  <si>
    <t xml:space="preserve">                            Cylindrical part of inner containment above elevation +23.400</t>
  </si>
  <si>
    <t>Цилиндрическая часть внутренней защитной оболочки выше отметки +23.400</t>
  </si>
  <si>
    <t xml:space="preserve">                               20UJA. Reactor building. Cylindrical part of inner containment above el +23.400. Geometry up to el. +39.700</t>
  </si>
  <si>
    <t>20UJA. Реакторное здание. Цилиндрическая часть внутренней защитной оболочки выше отметки +23.400. Геометрия до отметки +39.700</t>
  </si>
  <si>
    <t xml:space="preserve">                               20UJA. Reactor building. Cylindrical part of inner containment above el +23.400. Reinforcement up to el. +37.600 in axis 0°-90°-180°</t>
  </si>
  <si>
    <t>20UJA. Реакторное здание. Цилиндрическая часть внутренней защитной оболочки выше отметки +23.400. Армирование до отметки +37.600 в осях 0°-90°-180°</t>
  </si>
  <si>
    <t xml:space="preserve">                               20UJA. Reactor building. Cylindrical part of inner containment above el +23.400. Reinforcement up to el. +37.600 in axis 180°-270°-360°</t>
  </si>
  <si>
    <t>20UJA. Реакторное здание. Цилиндрическая часть внутренней защитной оболочки выше отметки +23.400. Армирование до отметки +37.600 в осях 180°-270°-360°</t>
  </si>
  <si>
    <t xml:space="preserve">                               20UJA. Reactor building. Cylindrical part of inner containment above el +23.400. Anchorage of EPs up to el. +39.700</t>
  </si>
  <si>
    <t>20UJA. Реакторное здание. Цилиндрическая часть внутренней защитной оболочки выше отметки +23.400. Узлы анкеровки закладных технологических деталей до отметки +39.700</t>
  </si>
  <si>
    <t xml:space="preserve">                               20UJA. Reactor building. Cylindrical part of inner containment above el +23.400. Reinforcement of pilaster up to el. +37.600 to axis 0°</t>
  </si>
  <si>
    <t>20UJA. Реакторное здание. Цилиндрическая часть внутренней защитной оболочки выше отметки +23.400. Армирование пилястры до отметки +37.600 по оси 0°</t>
  </si>
  <si>
    <t xml:space="preserve">                               20UJA. Reactor building. Cylindrical part of inner containment above el +23.400. Reinforcement of pilaster up to el. +37.600 to axis 180°</t>
  </si>
  <si>
    <t>20UJA. Реакторное здание. Цилиндрическая часть внутренней защитной оболочки выше отметки +23.400. Армирование пилястры до отметки +37.600 по оси 180°</t>
  </si>
  <si>
    <t xml:space="preserve">                            Inner containment dome from el. +39.500 to el. +44.500</t>
  </si>
  <si>
    <t>Купол внутренней защитной оболочки с отм.+39.500 до отм.+44.500</t>
  </si>
  <si>
    <t>196д</t>
  </si>
  <si>
    <t xml:space="preserve">                               20UJA. Reactor building. Civil structures of the inner containment dome from el. +39.500 to el. +44.500. Geometry</t>
  </si>
  <si>
    <t>20UJA. Реакторное здание. Строительные конструкции купола внутренней защитной оболочки с отм.+39.500 до отм.+44.500. Геометрия</t>
  </si>
  <si>
    <t>46д</t>
  </si>
  <si>
    <t xml:space="preserve">                               20UJA. Reactor building. Civil structures of the inner containment dome from el. +39.500 to el. +44.500. Reinforcing in axis 0°-90°-180°</t>
  </si>
  <si>
    <t>20UJA. Реакторное здание. Строительные конструкции купола внутренней защитной оболочки с отм.+39.500 до отм.+44.500. Армирование в осях 0°-90°-180°</t>
  </si>
  <si>
    <t xml:space="preserve">                               20UJA. Reactor building. Civil structures of the inner containment dome from el. +39.500 to el. +44.500. Reinforcing in axis 180°-270°-360°</t>
  </si>
  <si>
    <t>20UJA. Реакторное здание. Строительные конструкции купола внутренней защитной оболочки с отм.+39.500 до отм.+44.500. Армирование в осях 180°-270°-360°</t>
  </si>
  <si>
    <t xml:space="preserve">                               20UJA. Reactor building. Civil structures of the inner containment dome from el. +39.500 to el. +44.500. Reinforcing. Anchoring details of embedded part of the transport gateway</t>
  </si>
  <si>
    <t>20UJA. Реакторное здание. Строительные конструкции купола внутренней защитной оболочки с отм.+39.500 до отм.+44.500. Армирование. Узлы анкеровки закладной детали транспортного шлюза</t>
  </si>
  <si>
    <t xml:space="preserve">                               20UJA. Reactor building. Civil structures of the inner containment dome from el. +39.500 to el. +44.500. Anchoring details of embedded parts of the crane cantilevers (except of pilaster area)</t>
  </si>
  <si>
    <t>20UJA. Реакторное здание. Строительные конструкции купола внутренней защитной оболочки с отм.+39.500 до отм.+44.500. Узлы анкеровки закладных деталей подкрановых консолей (кроме зон пилястр)</t>
  </si>
  <si>
    <t xml:space="preserve">                               20UJA. Reactor building. Civil structures of the inner containment dome from el. +39.500 to el. +44.500. Pilaster reinforcing along axis 0°</t>
  </si>
  <si>
    <t>20UJA. Реакторное здание. Строительные конструкции купола внутренней защитной оболочки с отм.+39.500 до отм.+44.500. Армирование пилястры по оси 0°</t>
  </si>
  <si>
    <t xml:space="preserve">                               20UJA. Reactor building. Civil structures of the inner containment dome from el. +39.500 to el. +44.500. Pilaster reinforcing along axis 180°</t>
  </si>
  <si>
    <t>20UJA. Реакторное здание. Строительные конструкции купола внутренней защитной оболочки с отм.+39.500 до отм.+44.500. Армирование пилястры по оси 180 °</t>
  </si>
  <si>
    <t xml:space="preserve">                               20UJA. Reactor building. Civil structures of the inner containment dome from el. +39.500 to el. +44.500. Anchoring details of embedded parts of the crane cantilever in the pilaster area</t>
  </si>
  <si>
    <t>20UJA. Реакторное здание. Строительные конструкции купола внутренней защитной оболочки с отм.+39.500 до отм.+44.500. Узлы анкеровки закладных деталей подкрановых консолей в зонах пилястр</t>
  </si>
  <si>
    <t xml:space="preserve">                            Inner containment dome from el. +44.500 to the top of attached columns</t>
  </si>
  <si>
    <t>Купол внутренней защитной оболочки с отм.+44.500 до верха пилястр</t>
  </si>
  <si>
    <t xml:space="preserve">                               20UJA. Reactor building. Civil structures of the inner containment dome above the pilaster top elevation. Geometry</t>
  </si>
  <si>
    <t>20UJA. Реакторное здание. Строительные конструкции купола внутренней защитной оболочки выше верха пилястр. Геометрия</t>
  </si>
  <si>
    <t xml:space="preserve">                               20UJA. Reactor building. Civil structures of the inner containment dome above the pilaster top elevation. The layout of the measuring transducers of the diagnostics system in the containment at elevations +62.000; +67.100</t>
  </si>
  <si>
    <t>20UJA. Реакторное здание. Строительные конструкции купола внутренней защитной оболочки выше верха пилястр. Схема размещения измерительных преобразователей системы диагностики в защитной оболочке на отм +62.000; +67.100</t>
  </si>
  <si>
    <t xml:space="preserve">                               20UJA. Reactor building. Civil structures of the inner containment dome from el. +44.500 to the pilaster top elevation. Geometry</t>
  </si>
  <si>
    <t>20UJA. Реакторное здание. Строительные конструкции купола внутренней защитной оболочки с отм.+44.500 до верха пилястр. Геометрия</t>
  </si>
  <si>
    <t xml:space="preserve">                               20UJA. Reactor building. Civil structures of the inner containment dome from el. +44.500 to the pilaster top elevation. Reinforcing. Outer reinforcement</t>
  </si>
  <si>
    <t>20UJA. Реакторное здание. Строительные конструкции купола внутренней защитной оболочки с отм.+44.500 до верха пилястр. Армирование. Наружная арматура</t>
  </si>
  <si>
    <t xml:space="preserve">                               20UJA. Reactor building. Civil structures of the inner containment dome from el. +44.500 to the pilaster top elevation. Inner reinforcement</t>
  </si>
  <si>
    <t>20UJA. Реакторное здание. Строительные конструкции купола внутренней защитной оболочки с отм.+44.500 до верха пилястр. Внутренняя арматура</t>
  </si>
  <si>
    <t xml:space="preserve">                               20UJA. Reactor building. Civil structures of the inner containment dome from el. +44.500 to the pilaster top elevation. Pilaster reinforcing along grid 0°</t>
  </si>
  <si>
    <t>20UJA. Реакторное здание. Строительные конструкции купола внутренней защитной оболочки с отм.+44.500 до верха пилястр. Армирование пилястры по оси 0°</t>
  </si>
  <si>
    <t xml:space="preserve">                            Cylindrical part of inner containment to elevation +25.700</t>
  </si>
  <si>
    <t>Цилиндрическая часть внутренней защитной оболочки до отметки +25.700</t>
  </si>
  <si>
    <t xml:space="preserve">                               20UJA. Reactor building. Cylindrical part of the inner containment up to el. +25.700. Sealing lining. Metal structures of framework</t>
  </si>
  <si>
    <t>20UJA. Реакторное здание. Цилиндрическая часть внутренней защитной оболочки до отметки +25.700. Герметизирующая облицовка. Металлоконструкциии каркаса</t>
  </si>
  <si>
    <t xml:space="preserve">                            Cylindrical part of inner containment above elevation +25.700</t>
  </si>
  <si>
    <t>Цилиндрическая часть внутренней защитной оболочки выше отметки +25,700</t>
  </si>
  <si>
    <t xml:space="preserve">                               20UJA. Reactor building. Cylindrical part of the inner containment above el. +25.700. Sealing lining. Metal structures of framework</t>
  </si>
  <si>
    <t>20UJA. Реакторное здание. Цилиндрическая часть внутренней защитной оболочки выше отметки +25,700 . Герметизирующая облицовка. Металлоконструкции каркаса</t>
  </si>
  <si>
    <t xml:space="preserve">                            Inner containment dome from el. +39.700 to el. +45.300</t>
  </si>
  <si>
    <t>Купол внутренней защитной оболочки с отм.+39.700 до отм.+45.300</t>
  </si>
  <si>
    <t xml:space="preserve">                               20UJA. Reactor building. Civil structures of the inner containment dome from el. +39.700 to el. +45.300. Sealing lining. Frame metal structures</t>
  </si>
  <si>
    <t>20UJA. Реакторное здание. Строительные конструкции купола внутренней защитной оболочки с отм.+39.700 до отм.+45.300. Герметизирующая облицовка. Металлоконструкциии каркаса</t>
  </si>
  <si>
    <t xml:space="preserve">                            Inner containment dome from el. +45.300 to the top of attached columns</t>
  </si>
  <si>
    <t>Купол внутренней защитной оболочки с отм.+45.300 до верха пилястр</t>
  </si>
  <si>
    <t xml:space="preserve">                               20UJA. Reactor building. Civil structures of the inner containment dome from el. +45.300 to the pilaster top elevation</t>
  </si>
  <si>
    <t>20UJA. Реакторное здание. Строительные конструкции купола внутренней защитной оболочки с отм.+45.300 до верха пилястр</t>
  </si>
  <si>
    <t xml:space="preserve">                            Inner containment dome above the top of attached columns</t>
  </si>
  <si>
    <t>Купол внутренней защитной оболочки выше верха пилястр</t>
  </si>
  <si>
    <t xml:space="preserve">                               20UJA. Reactor building. Civil structures of the inner containment dome above the pilaster top elevation</t>
  </si>
  <si>
    <t>20UJA. Реакторное здание. Строительные конструкции купола внутренней защитной оболочки выше верха пилястр</t>
  </si>
  <si>
    <t xml:space="preserve">                      Outside containment</t>
  </si>
  <si>
    <t>Наружная защитная оболочка</t>
  </si>
  <si>
    <t>875д</t>
  </si>
  <si>
    <t xml:space="preserve">                         Cylindrical part of inner containment to elevation +14.500</t>
  </si>
  <si>
    <t>Цилиндрическая часть наружной защитной оболочки до отметки +14.500</t>
  </si>
  <si>
    <t xml:space="preserve">                            20UJA. Reactor building. UJB. Cylindrical part of outer containment up to el. +14.500. Reinforcement. Outer containment from elevation +5.400 in axis 1-2, A-C</t>
  </si>
  <si>
    <t>20UJA. Реакторное здание. UJB. Цилиндрическая часть наружной защитной оболочки до отметки +14.500. Армирование.Наружная оболочка с отметки +5.400 в осях 1-2, A-C</t>
  </si>
  <si>
    <t xml:space="preserve">                            20UJA Reactor building. System of sealed pipeline penetrations in outer containment</t>
  </si>
  <si>
    <t>20UJA Реакторное здание. Система герметичных трубных проходок в наружной защитной оболочке</t>
  </si>
  <si>
    <t xml:space="preserve">                            20UJA. Reactor building. UJB. Cylindrical part of outer containment up to el. +14.500. Reinforcement.Outer containment from elevation +5.400 in axis 2-4 near axis C</t>
  </si>
  <si>
    <t>20UJA. Реакторное здание. UJB. Цилиндрическая часть наружной защитной оболочки до отметки +14.500. Армирование.Наружная оболочка с отметки +5.400 в осях 2-4 у оси C</t>
  </si>
  <si>
    <t xml:space="preserve">                            20UJA. Reactor building. UJB. Cylindrical part of outer containment up to el. +14.500. Reinforcement.Outer containment from elevation +5.400 in axis 2-4 near axis A</t>
  </si>
  <si>
    <t>20UJA. Реакторное здание. UJB. Цилиндрическая часть наружной защитной оболочки до отметки +14.500. Армирование.Наружная оболочка с отметки +5.400 в осях 2-4 у оси A</t>
  </si>
  <si>
    <t xml:space="preserve">                            20UJA. Reactor building. UJB. Cylindrical part of outer containment up to el. +14.500. Reinforcement. Outlets for adjacent walls and floors in axis 1-2</t>
  </si>
  <si>
    <t>20UJA. Реакторное здание. UJB. Цилиндрическая часть наружной защитной оболочки до отметки +14.500. Армирование. Выпуски под примыкающие стены и перекрытия в осях 1-2</t>
  </si>
  <si>
    <t xml:space="preserve">                            20UJA. Reactor building. UJB. Cylindrical part of outer containment up to el. +14.500. Reinforcement. Outlets for adjacent walls and floors in axis 4-5</t>
  </si>
  <si>
    <t>20UJA. Реакторное здание. UJB. Цилиндрическая часть наружной защитной оболочки до отметки +14.500. Армирование. Выпуски под примыкающие стены и перекрытия в осях 4-5</t>
  </si>
  <si>
    <t xml:space="preserve">                            20UJA. Reactor building. UJB. Cylindrical part of outer containment up to el. +14.500. Reinforcement.Dowel bars for adjoining walls and floors in axis 2-4 near axis A and C</t>
  </si>
  <si>
    <t>20UJA. Реакторное здание. UJB. Цилиндрическая часть наружной защитной оболочки до отметки +14.500. Армирование.Выпуски под примыкающие стены и перекрытия в осях 2-4 у осей А и С</t>
  </si>
  <si>
    <t xml:space="preserve">                            20UJA. Reactor building. UJB. Cylindrical part of outer containment up to el. +14.500. Reinforcement. Outlets for floors of annular region</t>
  </si>
  <si>
    <t>20UJA. Реакторное здание. UJB. Цилиндрическая часть наружной защитной оболочки до отметки +14.500. Выпуски под перекытие межоболочного пространства</t>
  </si>
  <si>
    <t xml:space="preserve">                            20UJA. Reactor building. UJB. Cylindrical part of outer containment up to el. +14.500. Geometry</t>
  </si>
  <si>
    <t>20UJA. Реакторное здание. UJB. Цилиндрическая часть наружной защитной оболочки до отметки +14.500. Геометрия</t>
  </si>
  <si>
    <t>200д</t>
  </si>
  <si>
    <t xml:space="preserve">                            20UJA. Reactor building. UJB. Cylindrical part of outer containment up to el. +14.500. Reinforcement. Outer containment from elevation +5.400 in axis 4-5, A-C</t>
  </si>
  <si>
    <t>20UJA. Реакторное здание. UJB. Цилиндрическая часть наружной защитной оболочки до отметки +14.500. Армирование.Наружная оболочка с отметки +5.400 в осях 4-5, A-C</t>
  </si>
  <si>
    <t xml:space="preserve">                         Cylindrical part of inner containment above el. +14.500</t>
  </si>
  <si>
    <t>Цилиндрическая часть наружной защитной оболочки выше отм.+14.500</t>
  </si>
  <si>
    <t xml:space="preserve">                            20UJA. Reactor building. UJB. Cylindrical part of outer containment above el. +14.500. Reinforcement. Dowel bars for adjoining walls and floors in axis 2-4 near axis A and C from elevation +27.660</t>
  </si>
  <si>
    <t>20UJA. Реакторное здание. UJB. Цилиндрическая часть наружной защитной оболочки выше отм.+14.500. Армирование. Выпуски под примыкающие стены и перекрытия в осях 2-4 у оси А и С с отметки +27.660</t>
  </si>
  <si>
    <t xml:space="preserve">                            20UJA. Reactor building. UJB. Cylindrical part of outer containment above el.+14.500. Reinforcement. Dowel bars for annulus floors</t>
  </si>
  <si>
    <t>20UJA. Реакторное здание. UJB. Цилиндрическая часть наружной защитной оболочки выше отм.+14.500. Армирование. Выпуски под перекрытие межоболочечного пространства</t>
  </si>
  <si>
    <t xml:space="preserve">                            20UJA. Reactor building. UJB. Cylindrical part of outer containment above el.+14.500. Geometry</t>
  </si>
  <si>
    <t>20UJA. Реакторное здание. UJB. Цилиндрическая часть наружной защитной оболочки выше отм.+14.500. Геометрия</t>
  </si>
  <si>
    <t>190д</t>
  </si>
  <si>
    <t xml:space="preserve">                            20UJA. Reactor building. UJB. Cylindrical part of outer containment above el.+14.500. Reinforcement. Outer containment from elevation +14.350 in axis 4-5. A-C</t>
  </si>
  <si>
    <t>20UJA. Реакторное здание. UJB. Цилиндрическая часть наружной защитной оболочки выше отм.+14.500. Армирование. Наружная оболочка с отметки +14.350 в осях 4-5. A-C</t>
  </si>
  <si>
    <t xml:space="preserve">                            20UJA. Reactor building. UJB. Cylindrical part of outer containment above el.+14.500. Reinforcement. Outer containment from elevation +14.350 in axis 1-2. A-C</t>
  </si>
  <si>
    <t>20UJA. Реакторное здание. UJB. Цилиндрическая часть наружной защитной оболочки выше отм.+14.500. Армирование. Наружная оболочка с отметки +14.350 в осях 1-2. A-C</t>
  </si>
  <si>
    <t xml:space="preserve">                            20UJA. Reactor building. UJB. Cylindrical part of outer containment above el.+14.500. Reinforcement. Outer containment from elevation +14.350 in axis 2-4 near axis C</t>
  </si>
  <si>
    <t>20UJA. Реакторное здание. UJB. Цилиндрическая часть наружной защитной оболочки выше отм.+14.500. Армирование. Наружная оболочка с отметки +14.350 в осях 2-4 у оси С</t>
  </si>
  <si>
    <t xml:space="preserve">                            20UJA. Reactor building. UJB. Cylindrical part of outer containment above el.+14.500. Reinforcement. Outer containment from elevation +14.350 in axis 2-4 near axis A</t>
  </si>
  <si>
    <t>20UJA. Реакторное здание. UJB. Цилиндрическая часть наружной защитной оболочки выше отм.+14.500. Армирование. Наружная оболочка с отметки +14.350 в осях 2-4 у оси A</t>
  </si>
  <si>
    <t xml:space="preserve">                            20UJA. Reactor building. UJB. Cylindrical part of outer containment above el.+14.500. Reinforcement. Dowel bars for adjoining walls and floors in axis 1-2</t>
  </si>
  <si>
    <t>20UJA. Реакторное здание. UJB. Цилиндрическая часть наружной защитной оболочки выше отм.+14.500. Армирование. Выпуски под примыкающие стены и перекрытия в осях 1-2</t>
  </si>
  <si>
    <t xml:space="preserve">                            20UJA. Reactor building. UJB. Cylindrical part of outer containment above el.+14.500. Reinforcement. Dowel bars for adjoining walls and floors in axis 4-5</t>
  </si>
  <si>
    <t>20UJA. Реакторное здание. UJB. Цилиндрическая часть наружной защитной оболочки выше отм.+14.500. Армирование. Выпуски под примыкающие стены и перекрытия в осях 4-5</t>
  </si>
  <si>
    <t xml:space="preserve">                            20UJA. Reactor building. UJB. Cylindrical part of outer containment above el.+14.500. Reinforcement. Dowel bars for adjoining walls and floors in axis 2-4 near axis A and C up to elevation +27.660</t>
  </si>
  <si>
    <t>20UJA. Реакторное здание. UJB. Цилиндрическая часть наружной защитной оболочки выше отм.+14.500. Армирование. Выпуски под примыкающие стены и перекрытия в осях 2-4 у оси А и С до отметки +27.660</t>
  </si>
  <si>
    <t xml:space="preserve">                         Inner containment dome from el. +36.000 to el. +51.200</t>
  </si>
  <si>
    <t>Купол наружной защитной оболочки с отм.+36.000 до отм.+51.200</t>
  </si>
  <si>
    <t>280д</t>
  </si>
  <si>
    <t xml:space="preserve">                            20UJA. Reactor building. UJB. Civil structures of the outer containment dome from el. +36.000 to el. +51.200. Geometry</t>
  </si>
  <si>
    <t>20UJA. Реакторное здание. UJB. Строительные конструкции купола наружной защитной оболочки с отм.+36.000 до отм.+51.200. Геометрия</t>
  </si>
  <si>
    <t xml:space="preserve">                            20UJA. Reactor building. UJB. Civil structures of the outer containment dome from el. +36.000 to el. +51.200. Outer containment in grids 1-2. A-C. Reinforcement</t>
  </si>
  <si>
    <t>20UJA. Реакторное здание. UJB. Строительные конструкции купола наружной защитной оболочки с отм.+36.000 до отм.+51.200. Наружная оболочка в осях 1-2. А-С. Армирование</t>
  </si>
  <si>
    <t xml:space="preserve">                            20UJA. Reactor building. UJB. Civil structures of the outer containment dome from el. +36.000 to el. +51.200. Outer containment in grids 4-5. A-C. Reinforcement</t>
  </si>
  <si>
    <t>20UJA. Реакторное здание. UJB. Строительные конструкции купола наружной защитной оболочки с отм.+36.000 до отм.+51.200. Наружная оболочка в осях 4-5. А-С. Армирование</t>
  </si>
  <si>
    <t xml:space="preserve">                            20UJA. Reactor building. UJB. Civil structures of the outer containment dome from el. +36.000 to el. +51.200. Outer containment in grids 2-4 near grid C. Reinforcement</t>
  </si>
  <si>
    <t>20UJA. Реакторное здание. UJB. Строительные конструкции купола наружной защитной оболочки с отм.+36.000 до отм.+51.200. Наружная оболочка в осях 2-4 у оси С. Армирование</t>
  </si>
  <si>
    <t xml:space="preserve">                            20UJA. Reactor building. UJB. Civil structures of the outer containment dome from el. +36.000 to el. +51.200. Outer containment in grids 2-4 near grid A. Reinforcement</t>
  </si>
  <si>
    <t>20UJA. Реакторное здание. UJB. Строительные конструкции купола наружной защитной оболочки с отм.+36.000 до отм.+51.200. Наружная оболочка в осях 2-4 у оси А. Армирование</t>
  </si>
  <si>
    <t xml:space="preserve">                            20UJA. Reactor building. UJB. Civil structures of the outer containment from el. +36.000 to el. +51.200. Dowels for floor slab at el. +36.600. Reinforcement</t>
  </si>
  <si>
    <t>20UJA. Реакторное здание. UJB. Строительные конструкции купола наружной защитной оболочки с отм.+36.000 до отм.+51.200. Выпуски под перекрытие на отм +36.600. Армирование</t>
  </si>
  <si>
    <t xml:space="preserve">                            20UJA (20UJB). Reactor building. Metal structures of the outer containment dome from elev.+43.900 to elev.+54.200</t>
  </si>
  <si>
    <t>20UJA (20UJB). Реакторное здание. Металлоконструкции купола наружной защитной оболочки с отм.+43.900 до отм.+54.200</t>
  </si>
  <si>
    <t xml:space="preserve">                            20UJA (20UJB). Reactor building. Metal structures of the outer containment dome above elev. +54.200</t>
  </si>
  <si>
    <t>20UJA (20UJB). Реакторное здание. Металлоконструкции купола наружной защитной оболочки выше отм.+54.200</t>
  </si>
  <si>
    <t xml:space="preserve">                         Inner containment dome from el. +51.200 to el. +67.000</t>
  </si>
  <si>
    <t>Купол наружной защитной оболочки с отм.+51.200 до отм.+67.000</t>
  </si>
  <si>
    <t xml:space="preserve">                            20UJA. Reactor building. UJB. Civil structures of the outer containment dome from el. +51.200 to el. +67.000. Geometry</t>
  </si>
  <si>
    <t>20UJA. Реакторное здание. UJB. Строительные конструкции купола наружной защитной оболочки с отм.+51.200 до отм.+67.000. Геометрия</t>
  </si>
  <si>
    <t xml:space="preserve">                            20UJA. Reactor building. UJB. Civil structures of the outer containment dome from el. +51.200 to el. +67.000. Outer comtainment in grids 2-4. 0-90-180. Reinforcement</t>
  </si>
  <si>
    <t>20UJA. Реакторное здание. UJB. Строительные конструкции купола наружной защитной оболочки с отм.+51.200 до отм.+67.000. Наружная оболочка в осях 2-4. 0-90-180. Армирование</t>
  </si>
  <si>
    <t xml:space="preserve">                            20UJA. Reactor building. UJB. Civil structures of the outer containment dome from el. +51.200 to el. +67.000. Outer comtainment in grids 2-4. 180-270-360. Reinforcement</t>
  </si>
  <si>
    <t>20UJA. Реакторное здание. UJB. Строительные конструкции купола наружной защитной оболочки с отм.+51.200 до отм.+67.000. Наружная оболочка в осях 2-4. 180-270-360. Армирование</t>
  </si>
  <si>
    <t xml:space="preserve">                         Dome summit area</t>
  </si>
  <si>
    <t>Зона зенита купола</t>
  </si>
  <si>
    <t xml:space="preserve">                            20UJA. Reactor building. UJB. Civil structures of the outer containment dome. Dome zenith area. Geometry</t>
  </si>
  <si>
    <t>20UJA. Реакторное здание. UJB. Строительные конструкции купола наружной защитной оболочки. Зона зенита купола. Геометрия</t>
  </si>
  <si>
    <t xml:space="preserve">                            20UJA. Reactor building. UJB. Civil structures of the outer containment dome. Dome zenith area. Reinforcement</t>
  </si>
  <si>
    <t>20UJA. Реакторное здание. UJB. Строительные конструкции купола наружной защитной оболочки. Зона зенита купола. Армирование</t>
  </si>
  <si>
    <t xml:space="preserve">                      Annulus</t>
  </si>
  <si>
    <t>Межоболочечное пространство</t>
  </si>
  <si>
    <t xml:space="preserve">                            20UJA. Reactor building. UJB. Partitions and double floors in the rooms 20UJB27R001…20UJB27R005</t>
  </si>
  <si>
    <t>20UJA. Реакторное здание. UJB. Перегородки и двойные полы в помещениях 20UJB27R001…20UJB27R005</t>
  </si>
  <si>
    <t xml:space="preserve">                            20UJA. Reactor building. UJB. Supporting metal structures for surge tanks at el. +28.150</t>
  </si>
  <si>
    <t>20UJA. Реакторное здание. UJB. Опорные М.к. под дыхательные баки на отм. +28.150</t>
  </si>
  <si>
    <t xml:space="preserve">                            20UJA. Reactor building. UJB. Install locations of air duct supports</t>
  </si>
  <si>
    <t>20UJA. Реакторное здание. UJB. М.к. опор для крепления воздуховодов</t>
  </si>
  <si>
    <t xml:space="preserve">                            20UJA. Reactor building. UJB. Metal structures of electric cables maintenance platforms at elev. +25.100</t>
  </si>
  <si>
    <t>20UJA. Реакторное здание. UJB. М.к. площадок обслуживания электрокабелей на отм. +25.100</t>
  </si>
  <si>
    <t xml:space="preserve">                            20UJA. Reactor building. UJB. Metal structures of landings above elev. +44.000</t>
  </si>
  <si>
    <t>20UJA. Реакторное здание. UJB. М.к. площадок выше отм. +44.000</t>
  </si>
  <si>
    <t xml:space="preserve">                            20UJA. Reactor building. UJB. Metal structures of landings in the emergency airlock area at elev. +19.080; +21.080 along grid line 90°</t>
  </si>
  <si>
    <t>20UJA. Реакторное здание. UJB. М.к. площадок в зоне аварийного шлюза на отм. +19.080; +21.080 по оси 90°</t>
  </si>
  <si>
    <t xml:space="preserve">                            20UJA. Reactor building. UJB. Metal structures of landings in the main airlock area at elev. +26.300; +28.300 along grid line 295°</t>
  </si>
  <si>
    <t>20UJA. Реакторное здание. UJB. М.к. площадок в зоне основного шлюза на отм. +26.300; +28.300 по оси 295°</t>
  </si>
  <si>
    <t xml:space="preserve">                            20UJA. Reactor building. UJB. Metal structures of sealed valves maintenance platforms at elev. +32.200 and +34.000</t>
  </si>
  <si>
    <t>20UJA. Реакторное здание. UJB. М.к. площадок обслуживания гермоклапанов на отм. +32.200 и +34.000</t>
  </si>
  <si>
    <t xml:space="preserve">                            20UJA. Reactor building. Metal structures of platforms and stairs at el. +17.000</t>
  </si>
  <si>
    <t>20UJA. Реакторное здание. UJB. М.к. площадок и лестниц на отм. +17.000</t>
  </si>
  <si>
    <t xml:space="preserve">                            20UJA. Reactor building. UJB. Metal structures of landings and stairs at elev. +10.800, +11.300, +14.100</t>
  </si>
  <si>
    <t>20UJA. Реакторное здание. UJB. М.к. площадок и лестниц на отм. +10.800, +11.300, +14.100</t>
  </si>
  <si>
    <t xml:space="preserve">                            20UJA. Reactor building. UJB. Annulus structures. Reinforcement. Fragment 6</t>
  </si>
  <si>
    <t>20UJA. Реакторное здание. UJB. Строительные конструкции межоболочечного пространства. Армирование. Фрагмент 6</t>
  </si>
  <si>
    <t xml:space="preserve">                            20UJA. Reactor building. UJB. Annulus structures. Reinforcement. Fragment 7</t>
  </si>
  <si>
    <t>20UJA. Реакторное здание. UJB. Строительные конструкции межоболочечного пространства. Армирование. Фрагмент 7</t>
  </si>
  <si>
    <t xml:space="preserve">                            20UJA. Reactor building. UJB. Annulus structures. Reinforcement. Fragment 8</t>
  </si>
  <si>
    <t>20UJA. Реакторное здание. UJB. Строительные конструкции межоболочечного пространства. Армирование. Фрагмент 8</t>
  </si>
  <si>
    <t xml:space="preserve">                            20UJA. Reactor building. UJB. Annulus structures. Geometry</t>
  </si>
  <si>
    <t>20UJA. Реакторное здание. UJB. Строительные конструкции межоболочечного пространства. Геометрия</t>
  </si>
  <si>
    <t xml:space="preserve">                            20UJA. Reactor building. UJB. Annulus structures. Geometry. Reinforcement. Fragment 1</t>
  </si>
  <si>
    <t>20UJA. Реакторное здание. UJB. Строительные конструкции межоболочечного пространства. Геометрия. Армирование. Фрагмент 1</t>
  </si>
  <si>
    <t xml:space="preserve">                            20UJA. Reactor building. UJB. Annulus structures. Reinforcement. Fragment 2</t>
  </si>
  <si>
    <t>20UJA. Реакторное здание. UJB. Строительные конструкции межоболочечного пространства. Армирование. Фрагмент 2</t>
  </si>
  <si>
    <t xml:space="preserve">                            20UJA. Reactor building. UJB. Annulus structures. Reinforcement. Fragment 3</t>
  </si>
  <si>
    <t>20UJA. Реакторное здание. UJB. Строительные конструкции межоболочечного пространства. Армирование. Фрагмент 3</t>
  </si>
  <si>
    <t xml:space="preserve">                            20UJA. Reactor building. UJB. Annulus structures. Reinforcement. Fragment 4</t>
  </si>
  <si>
    <t>20UJA. Реакторное здание. UJB. Строительные конструкции межоболочечного пространства. Армирование. Фрагмент 4</t>
  </si>
  <si>
    <t xml:space="preserve">                            20UJA. Reactor building. UJB. Annulus structures. Reinforcement. Fragment 5</t>
  </si>
  <si>
    <t>20UJA. Реакторное здание. UJB. Строительные конструкции межоболочечного пространства. Армирование. Фрагмент 5</t>
  </si>
  <si>
    <t xml:space="preserve">                      Auxiliary building</t>
  </si>
  <si>
    <t>Обстройка</t>
  </si>
  <si>
    <t>1535д</t>
  </si>
  <si>
    <t xml:space="preserve">                         Civil structures in axes 1-2</t>
  </si>
  <si>
    <t>Строительные конструкции в осях 1-2</t>
  </si>
  <si>
    <t>1085д</t>
  </si>
  <si>
    <t xml:space="preserve">                            Civil structures</t>
  </si>
  <si>
    <t>1050д</t>
  </si>
  <si>
    <t xml:space="preserve">                               20UJA Reactor building. System of sealed pipeline penetrations in enclosing walls</t>
  </si>
  <si>
    <t>20UJA Реакторное здание. Система герметичных трубных проходок в контурных стенах</t>
  </si>
  <si>
    <t xml:space="preserve">                               20UJA. Reactor building. Premises UKB. Civil structures in grid lines 1-2 from the slab bottom at el. +14.400 to the slab at el. +19.200. Floor at elevation +14.350. Reinforcement</t>
  </si>
  <si>
    <t>20UJA. Реакторное здание. Помещения UKB. Строительные конструкции в осях 1-2 от низа перекрытия на отм.+14.400 до перекрытия на отм.+19.200. Перекрытие на отм. +14.350. Армирование</t>
  </si>
  <si>
    <t xml:space="preserve">                               20UJA. Reactor building. Premises UKB. Civil structures in grid lines 1-2 from the slab bottom at el. +14.400 to the slab at el. +19.200. Walls from el. +14.350 up to bottom floor at el. +19.200. Geometry</t>
  </si>
  <si>
    <t>20UJA. Реакторное здание. Помещения UKB. Строительные конструкции в осях 1-2 от низа перекрытия на отм.+14.400 до перекрытия на отм.+19.200. Стены с отм. +14.350 до низа перекрытия на отм. +19.200. Геометрия</t>
  </si>
  <si>
    <t xml:space="preserve">                               20UJA. Reactor building. Premises UKB. Civil structures in grid lines 1-2 from the slab bottom at el. +14.400 to the slab at el. +19.200. Internal walls from elevation +14.350 up to floor bottom at elevation +19.200. Reinforcement</t>
  </si>
  <si>
    <t>20UJA. Реакторное здание. Помещения UKB. Строительные конструкции в осях 1-2 от низа перекрытия на отм.+14.400 до перекрытия на отм.+19.200. Внутренние стены с отм. +14.350 до низа кровельного перекрытия на отм. +19.200. Армирование</t>
  </si>
  <si>
    <t xml:space="preserve">                               20UJA. Reactor building. Premises UKB. Civil structures in grid lines 1-2 from the slab bottom at el. +14.400 to the slab at el. +19.200. Outline walls from elevation +14.350 up to floor bottom at elevation +19.200. Reinforcement</t>
  </si>
  <si>
    <t>20UJA. Реакторное здание. Помещения UKB. Строительные конструкции в осях 1-2 от низа перекрытия на отм.+14.400 до перекрытия на отм.+19.200. Контурные стены с отм. +14.350 до низа кровельного перекрытия на отм. +19.200. Армирование</t>
  </si>
  <si>
    <t xml:space="preserve">                               20UJA. Reactor building. Premises UKB. Civil structures in grid lines 1-2 from the slab bottom at el. +14.400 to the slab at el. +19.200. Staircases. Geometry</t>
  </si>
  <si>
    <t>20UJA. Реакторное здание. Помещения UKB. Строительные конструкции в осях 1-2 от низа перекрытия на отм.+14.400 до перекрытия на отм.+19.200. Лестницы. Геометрия</t>
  </si>
  <si>
    <t xml:space="preserve">                               20UJA. Reactor building. Premises UKB. Civil structures in grid lines 1-2 from the slab bottom at el. +14.400 to the slab at el. +19.200. Staircases. Reinforcement</t>
  </si>
  <si>
    <t>20UJA. Реакторное здание. Помещения UKB. Строительные конструкции в осях 1-2 от низа перекрытия на отм.+14.400 до перекрытия на отм.+19.200. Лестницы. Армирование</t>
  </si>
  <si>
    <t xml:space="preserve">                               20UJA. Reactor building. Premises UKB. Civil structures in grid lines 1-2. Roofing slab at el. +19.200. Geometry</t>
  </si>
  <si>
    <t>20UJA. Реакторное здание. Помещения UKB. Строительные конструкции в осях 1-2. Кровельное перекрытие на отм.+19.200. Геометрия</t>
  </si>
  <si>
    <t xml:space="preserve">                               20UJA. Reactor building. Premises UKB. Civil structures in grid lines 1-2. Roofing slab at el. +19.200. Reinforcement</t>
  </si>
  <si>
    <t>20UJA. Реакторное здание. Помещения UKB. Строительные конструкции в осях 1-2. Кровельное перекрытие на отм.+19.200. Армирование</t>
  </si>
  <si>
    <t xml:space="preserve">                               20UJA. Reactor building. Premises UKB. Civil structures in grid lines 1-2. Roofing slab at el. +19.200. The structures above the floor at el. +19.200. Reinforcement</t>
  </si>
  <si>
    <t>20UJA. Реакторное здание. Помещения UKB. Строительные конструкции в осях 1-2. Кровельное перекрытие на отм.+19.200. Конструкции выше перекрытия на отм. +19.200. Армирование</t>
  </si>
  <si>
    <t xml:space="preserve">                               20UJA. Reactor building. Structures in axis 1-2 from el. +5.400 up to floor at el. +10.800. Walls from el. +5.350 up to bottom of floor at el. +10.750. Geometry</t>
  </si>
  <si>
    <t>20UJA. Реакторное здание. Строительные конструкции в осях 1-2 с отм.+5.400 до перекрытия на отм.+10.800. Стены с отметки +5.350 до низа перекрытия на отметке +10.750. Геометрия</t>
  </si>
  <si>
    <t xml:space="preserve">                               20UJA. Reactor building. Premises UKB. Structures in axis 1-2 from el. +5.400 up to floor at el. +10.800. Inner walls from el. +5.350 up to bottom of floor at el. +10.750. Reinforcement</t>
  </si>
  <si>
    <t>20UJA. Реакторное здание. Помещения UKB. Строительные конструкции в осях 1-2 с отм.+5.400 до перекрытия на отм.+10.800. Внутренние стены с отметки +5.350 до низа перекрытия на отметке +10.750. Армирование</t>
  </si>
  <si>
    <t xml:space="preserve">                               20UJA. Reactor building. Premises UKB. Structures in axis 1-2 from el. +5.400 up to floor at el. +10.800. Contour walls from el. +5.350 up to bottom of floor at el. +10.750. Reinforcement</t>
  </si>
  <si>
    <t>20UJA. Реакторное здание. Помещения UKB. Строительные конструкции в осях 1-2 с отм.+5.400 до перекрытия на отм.+10.800. Контурные стены с отметки +5.350 до низа перекрытия на отметке +10.750. Армирование</t>
  </si>
  <si>
    <t xml:space="preserve">                               20UJA. Reactor building. Premises UKB. Structures in axis 1-2 from el. +5.400 up to floor at el. +10.800. Staircases. Geometry</t>
  </si>
  <si>
    <t>20UJA. Реакторное здание. Помещения UKB. Строительные конструкции в осях 1-2 с отм.+5.400 до перекрытия на отм.+10.800. Лестницы. Геометрия</t>
  </si>
  <si>
    <t xml:space="preserve">                               20UJA. Reactor building. Premises UKB. Structures in axis 1-2 from el. +5.400 up to floor at el. +10.800. Staircases. Reinforcement</t>
  </si>
  <si>
    <t>20UJA. Реакторное здание. Помещения UKB. Строительные конструкции в осях 1-2 с отм.+5.400 до перекрытия на отм.+10.800. Лестницы. Армирование</t>
  </si>
  <si>
    <t xml:space="preserve">                               20UJA. Reactor building. Premises UKB. Structures in axis 1-2 from el. +5.400 up to floor at el. +10.800. Floor at el. +8.050 and +8.650. Reinforcement</t>
  </si>
  <si>
    <t>20UJA. Реакторное здание. Помещения UKB. Строительные конструкции в осях 1-2 с отм.+5.400 до перекрытия на отм.+10.800. Перекрытие на отметке +8.050 и +8.650. Армирование</t>
  </si>
  <si>
    <t xml:space="preserve">                               20UJA. Reactor building. Premises UKB. Structures in axis 1-2 from el.+10.800 up to floor at el. +14.400. Walls from el.+10.750 up to bottom floor at el. +14.350. Geometry</t>
  </si>
  <si>
    <t>20UJA. Реакторное здание. Помещения UKB. Строительные конструкции в осях 1-2 с отм. +10.800 до перекрытия на отм. +14.400. Стены с отм. +10.750 до низа перекрытия на отм. +14.350. Геометрия</t>
  </si>
  <si>
    <t xml:space="preserve">                               20UJA. Reactor building. Premises UKB. Structures in axis 1-2 from el.+10.800 up to floor at el. +14.400. Floor at el. +10.750. Reinforcement</t>
  </si>
  <si>
    <t>20UJA. Реакторное здание. Помещения UKB. Строительные конструкции в осях 1-2 с отм. +10.800 до перекрытия на отм. +14.400. Перекрытие на отметке +10.750. Армирование</t>
  </si>
  <si>
    <t xml:space="preserve">                               20UJA. Reactor building. Premises UKB. Structures in axis 1-2 from el.+10.800 up to floor at el. +14.400. Inner walls from el.+10.750 up to bottom floor at el. +14.350. Geometry</t>
  </si>
  <si>
    <t>20UJA. Реакторное здание. Помещения UKB. Строительные конструкции в осях 1-2 с отм. +10.800 до перекрытия на отм. +14.400. Внутренние стены с отм. +10.750 до низа перекрытия на отм.+14.350. Геометрия</t>
  </si>
  <si>
    <t xml:space="preserve">                               20UJA. Reactor building. Premises UKA. Reinforcment bars under internal walls of unhermetic zone at el. +5.400. Dowel bars in axis 1-2</t>
  </si>
  <si>
    <t>20UJA. Реакторное здание. Помещения UKA. Выпуски под внутренние стены негерметичной части на отметке +5.400. Выпуски в осях 1-2</t>
  </si>
  <si>
    <t xml:space="preserve">                               20UJA. Reactor building. Premises UKB. Structures in axis 1-2 from el.+10.800 up to floor at el. +14.400. Contour walls from el. +10.750 up to bottom floor at el. +14.350. Reinforcement</t>
  </si>
  <si>
    <t>20UJA. Реакторное здание. Помещения UKB. Строительные конструкции в осях 1-2 с отм. +10.800 до перекрытия на отм. +14.400. Контурные стены сотметки +10.750 до низа перекрытия на отметке +14.350. Армирование</t>
  </si>
  <si>
    <t xml:space="preserve">                               20UJA. Reactor building. Premises UKB. Structures in axis 1-2 from el.+10.800 up to floor at el. +14.400. Staircases. Geometry</t>
  </si>
  <si>
    <t>20UJA. Реакторное здание. Помещения UKB. Строительные конструкции в осях 1-2 с отм. +10.800 до перекрытия на отм. +14.400. Лестницы. Геометрия</t>
  </si>
  <si>
    <t xml:space="preserve">                               20UJA. Reactor building. Premises UKB. Structures in axis 1-2 from el.+10.800 up to floor at el. +14.400. Staircases. Reinforcement</t>
  </si>
  <si>
    <t>20UJA. Реакторное здание. Помещения UKB. Строительные конструкции в осях 1-2 с отм. +10.800 до перекрытия на отм. +14.400. Лестницы. Армирование</t>
  </si>
  <si>
    <t xml:space="preserve">                               20UJA. Reactor building. Premises UKB. Structures in axis 1-2 from el.+10.800 up to floor at el. +14.400. Floor at el. +10.750. Geometry</t>
  </si>
  <si>
    <t>20UJA. Реакторное здание. Помещения UKB. Строительные конструкции в осях 1-2 с отм. +10.800 до перекрытия на отм. +14.400. Перекрытие на отметке +10.750. Геометрия</t>
  </si>
  <si>
    <t xml:space="preserve">                               20UJA. Reactor building. Premises UKB. Civil structures in grid lines 1-2 from the slab bottom at el. +14.400 to the slab at el. +19.200. Floor at elevation +14.350. Geometry</t>
  </si>
  <si>
    <t>20UJA. Реакторное здание. Помещения UKB. Строительные конструкции в осях 1-2 от низа перекрытия на отм.+14.400 до перекрытия на отм.+19.200. Перекрытие на отм. +14.350. Геометрия</t>
  </si>
  <si>
    <t xml:space="preserve">                            Metal structures</t>
  </si>
  <si>
    <t xml:space="preserve">                               20UJA. Reactor building. Adjacent structure (UKB). Metal structures of landings at elev. +8.560 in grid lines 1-2</t>
  </si>
  <si>
    <t>20UJA. Реакторное здание. Обстройка (UKB). М.к. площадок на отм. +8,560 в осях 1-2</t>
  </si>
  <si>
    <t xml:space="preserve">                               20UJA. Reactor building. Adjacent structure (UKB). Metal structures of monorails under the slab at elev. +10.750 in grid lines 1-2</t>
  </si>
  <si>
    <t>20UJA. Реакторное здание. Обстройка (UKB). М.к. монорельсов под перекрытием на отм. +10,750 в осях 1-2</t>
  </si>
  <si>
    <t xml:space="preserve">                               20UJA. Reactor building. Adjacent structure (UKB). Support metal structures for the fastening of air ducts in grid lines 1-2</t>
  </si>
  <si>
    <t>20UJA. Реакторное здание. Обстройка (UKB). Опорные м.к. для крепления воздуховодов в осях 1-2</t>
  </si>
  <si>
    <t xml:space="preserve">                               20UJA. Reactor building. Adjacent structure (UKB). Support metal structures for the fastening of sealed valves in grid lines 1-2</t>
  </si>
  <si>
    <t>20UJA. Реакторное здание. Обстройка (UKB). Опорные м.к. для крепления гермоклапанов в осях 1-2</t>
  </si>
  <si>
    <t xml:space="preserve">                               20UJA. Reactor building. Adjacent structure (UKB). Support metal structures parts for electric air heaters fastening at elev. +7.390 in grid lines 1-2</t>
  </si>
  <si>
    <t>20UJA. Реакторное здание. Обстройка (UKB). Опорные м.к. для крепления электрокалориферов на отм. +7,390 в осях 1-2</t>
  </si>
  <si>
    <t xml:space="preserve">                               20UJA. Reactor building. Adjacent structure (UKB). Metal structures of ventilation ducts at elev. +14.350 in grid lines 1-2</t>
  </si>
  <si>
    <t>20UJA. Реакторное здание. Обстройка (UKB). М.к. венткоробов на отм. +14,350 в осях 1-2</t>
  </si>
  <si>
    <t xml:space="preserve">                               20UJA. Reactor building. Adjacent structure (UKB). Metal structures of platforms in rooms UKB15R001 and UKB15R009 in grid lines 1-2</t>
  </si>
  <si>
    <t>20UJA. Реакторное здание. Обстройка (UKB). М.к. площадок в помещениях UKB15R001 и UKB15R009 в осях 1-2</t>
  </si>
  <si>
    <t xml:space="preserve">                         Civil structures in axes 4-5</t>
  </si>
  <si>
    <t>Строительные конструкции в осях 4-5</t>
  </si>
  <si>
    <t>1240д</t>
  </si>
  <si>
    <t>1210д</t>
  </si>
  <si>
    <t xml:space="preserve">                               20UJA. Reactor building. Premise UCC. Structures in axis 4-5 from el.+5.400 to el. +9.000. Inner walls from el. +5.350 up to floor at el. +8.950. Reinforcement</t>
  </si>
  <si>
    <t>20UJA. Реакторное здание. Помещение UCC. Строительные конструкции в осях 4-5 с отм. +5.400 до отм. 9.000. Внутренние стены с отметки +5.350 до перекрытия на отметке +8.950. Армирование</t>
  </si>
  <si>
    <t xml:space="preserve">                               20UJA. Reactor building. Premises UJE. Civil structures in grid lines 4-5 from the slab bottom at el. +19.000 (20.500) to the slab at el. +26.200. Contour walls from el. +20.450 to slab bottom at el. +26.200. Reinforcement</t>
  </si>
  <si>
    <t>20UJA. Реакторное здание. Помещение UJE. Строительные конструкции в осях 4-5 от низа перекрытия на отм.+19.000(20.500) до перекрытия на отм.+26.200. Контурные стены с отм. +20.450 до низа перекрытия на отм. +26.200. Армирование</t>
  </si>
  <si>
    <t xml:space="preserve">                               20UJA. Reactor building. Premises UJE. Civil structures in grid lines 4-5 from the slab bottom at el. +19.000 (20.500) to the slab at el. +26.200. Stair structures from el. +19.750 to el. +23.350. Geometry</t>
  </si>
  <si>
    <t>20UJA. Реакторное здание. Помещение UJE. Строительные конструкции в осях 4-5 от низа перекрытия на отм.+19.000(20.500) до перекрытия на отм.+26.200. Конструкции лестницы с отм. +19.750 до отм. +23.350. Геометрия</t>
  </si>
  <si>
    <t xml:space="preserve">                               20UJA. Reactor building. Premises UJE. Civil structures in grid lines 4-5 from the slab bottom at el. +19.000 (20.500) to the slab at el. +26.200. Stair structures from el. +19.750 to el. +23.350. Reinforcement</t>
  </si>
  <si>
    <t>20UJA. Реакторное здание. Помещение UJE. Строительные конструкции в осях 4-5 от низа перекрытия на отм.+19.000(20.500) до перекрытия на отм.+26.200. Конструкции лестницы с отм. +19.750 до отм. +23.350. Армирование</t>
  </si>
  <si>
    <t xml:space="preserve">                               20UJA. Reactor building. Premises UJE. Civil structures in grid lines 4-5 from the slab bottom at el. +19.000 (20.500) to the slab at el. +26.200. Structures of the protective walls from el. +12.550 to el. +20.450. Reinforcement</t>
  </si>
  <si>
    <t>20UJA. Реакторное здание. Помещение UJE. Строительные конструкции в осях 4-5 от низа перекрытия на отм.+19.000(20.500) до перекрытия на отм.+26.200. Конструкции защитных стен с отм. +12.550 до отм. +20.450. Армирование</t>
  </si>
  <si>
    <t xml:space="preserve">                               20UJA. Reactor building. Premises UJE. Civil structures in grid lines 4-5 from the slab bottom at el. +19.000 (20.500) to the slab at el. +26.200. Structures of the protective walls above el. +20.450. Reinforcement</t>
  </si>
  <si>
    <t>20UJA. Реакторное здание. Помещение UJE. Строительные конструкции в осях 4-5 от низа перекрытия на отм.+19.000(20.500) до перекрытия на отм.+26.200. Конструкции защитных стен выше отметки +20.450. Армирование</t>
  </si>
  <si>
    <t xml:space="preserve">                               20UJA. Reactor building. Premises UJE. Civil structures in grid lines 4-5 from the slab at el. +26.200 and above. Roofing at el. +24.700, +26.200, +30.000. Geometry</t>
  </si>
  <si>
    <t>20UJA. Реакторное здание. Помещение UJE. Строительные конструкции в осях 4-5 перекрытия на отм.+26.200 и выше. Кровельные перекрытия на отм. +24.700, +26.200, +30.000. Геометрия</t>
  </si>
  <si>
    <t xml:space="preserve">                               20UJA. Reactor building. Premises UJE. Civil structures in grid lines 4-5 from the slab at el. +26.200 and above. Roofing at el. +24.700 near grid A. Reinforcement</t>
  </si>
  <si>
    <t>20UJA. Реакторное здание. Помещение UJE. Строительные конструкции в осях 4-5 перекрытия на отм.+26.200 и выше. Кровельное перекрытие на отм +24.700 у оси А. Армирование</t>
  </si>
  <si>
    <t xml:space="preserve">                               20UJA. Reactor building. Premises UJE. Civil structures in grid lines 4-5 from the slab at el. +26.200 and above. Slab at el. +26.200. Reinforcement</t>
  </si>
  <si>
    <t>20UJA. Реакторное здание. Помещение UJE. Строительные конструкции в осях 4-5 перекрытия на отм.+26.200 и выше. Перекрытие на отметке +26.200. Армирование</t>
  </si>
  <si>
    <t xml:space="preserve">                               20UJA. Reactor building. Premises UJE. Civil structures in grid lines 4-5 from the slab at el. +26.200 and above. Roofing at el. +30.000. Reinforcement</t>
  </si>
  <si>
    <t>20UJA. Реакторное здание. Помещение UJE. Строительные конструкции в осях 4-5 перекрытия на отм.+26.200 и выше. Кровельное перекрытие на отм +30.000. Армирование</t>
  </si>
  <si>
    <t xml:space="preserve">                               20UJA. Reactor building. Premises UJE. Civil structures in grid lines 4-5 from the slab at el. +26.200 and above. Walls from el. +26.200 to el. +30.000. Geometry</t>
  </si>
  <si>
    <t>20UJA. Реакторное здание. Помещение UJE. Строительные конструкции в осях 4-5 перекрытия на отм.+26.200 и выше. Стены с отм. +26.200 до отм. +30.000. Геометрия</t>
  </si>
  <si>
    <t xml:space="preserve">                               20UJA. Reactor building. Premises UJE. Civil structures in grid lines 4-5 from the slab at el. +26.200 and above. Inner walls and slabs at el. +26.200. Reinforcement</t>
  </si>
  <si>
    <t>20UJA. Реакторное здание. Помещение UJE. Строительные конструкции в осях 4-5 перекрытия на отм.+26.200 и выше. Внутренние стены и перкрытия на отметке +26.200. Армирование</t>
  </si>
  <si>
    <t xml:space="preserve">                               20UJA. Reactor building. Premises UJE. Civil structures in grid lines 4-5 from the slab at el. +26.200 and above. Contour walls above slab at el. +26.200. Reinforcement</t>
  </si>
  <si>
    <t>20UJA. Реакторное здание. Помещение UJE. Строительные конструкции в осях 4-5 перекрытия на отм.+26.200 и выше. Контурные стены выше перекрытия на отм +26.200. Армирование</t>
  </si>
  <si>
    <t xml:space="preserve">                               20UJA. Reactor building. Premises UJE. Civil structures in axis 4-5 from bottom floor at el. +12.600 up to floor at el. +16.200. Floor at el. +12.550. Reinforcement</t>
  </si>
  <si>
    <t>20UJA. Реакторное здание. Помещение UJE. Строительные конструкции в осях 4-5 от низа перекрытия на отм.+12.600 до перекрытия на отм.+16.200. Перекрытие на отм. +12.550. Армирование</t>
  </si>
  <si>
    <t xml:space="preserve">                               20UJA. Reactor building. Premises UJE. Civil structures in axis 4-5 from bottom floor at el. +12.600 up to floor at el. +16.200. Walls from el. +12.550 up to floor at el. +16.150. Geometry</t>
  </si>
  <si>
    <t>20UJA. Реакторное здание. Помещение UJE. Строительные конструкции в осях 4-5 от низа перекрытия на отм.+12.600 до перекрытия на отм.+16.200. Стены с отм. +12.550 до низа перекрытия на отм. +16.150. Геометрия</t>
  </si>
  <si>
    <t xml:space="preserve">                               20UJA. Reactor building. Premises UJE. Civil structures in grid lines 4-5 from the slab at el. +26.200 and above. Protective walls structures above el. +26.200. Reinforcement</t>
  </si>
  <si>
    <t>20UJA. Реакторное здание. Помещение UJE. Строительные конструкции в осях 4-5 перекрытия на отм.+26.200 и выше. Конструкции защитных стен выше отм +26.200. Армирование</t>
  </si>
  <si>
    <t xml:space="preserve">                               20UJA. Reactor building. Premises UJE. Civil structures in grid lines 4-5 from the slab at el. +26.200 and above. Slab at el. +26.200. Geometry</t>
  </si>
  <si>
    <t>20UJA. Реакторное здание. Помещение UJE. Строительные конструкции в осях 4-5 перекрытия на отм.+26.200 и выше. Перекрытие на отметке +26.200. Геометрия</t>
  </si>
  <si>
    <t xml:space="preserve">                               20UJA. Reactor building. Premise UCC. Structures in axis 4-5 from el.+5.400 to el. +9.000. Staircases. Geometry</t>
  </si>
  <si>
    <t>20UJA. Реакторное здание. Помещение UCC. Строительные конструкции в осях 4-5 с отм. +5.400 до отм. 9.000. Лестницы. Геометрия</t>
  </si>
  <si>
    <t xml:space="preserve">                               20UJA. Reactor building. Premise UCC. Structures in axis 4-5 from el.+5.400 to el. +9.000. Staircases. Reinforcement</t>
  </si>
  <si>
    <t>20UJA. Реакторное здание. Помещение UCC. Строительные конструкции в осях 4-5 с отм. +5.400 до отм. 9.000. Лестницы. Армирование</t>
  </si>
  <si>
    <t xml:space="preserve">                               20UJA. Reactor building. Premise UCC. Structures in axis 4-5 from el. +9.000 up to floor at el. +12.600. Floor at el. +8.950. Geometry</t>
  </si>
  <si>
    <t>20UJA. Реакторное здание. Помещение UCC. Строительные конструкции в осях 4-5 с отметки +9.000 до перекрытия на отметке +12.600. Перекрытие на отметке +8.950. Геометрия</t>
  </si>
  <si>
    <t xml:space="preserve">                               20UJA. Reactor building. Premise UCC. Structures in axis 4-5 from el. +9.000 up to floor at el. +12.600. Floor at el. +8.950. Reinforcement</t>
  </si>
  <si>
    <t>20UJA. Реакторное здание. Помещение UCC. Строительные конструкции в осях 4-5 с отметки +9.000 до перекрытия на отметке +12.600. Перекрытие на отметке +8.950. Армирование</t>
  </si>
  <si>
    <t xml:space="preserve">                               20UJA. Reactor building. Premise UCC. Structures in axis 4-5 from el. +9.000 up to floor at el. +12.600. Internal walls from el. +8.950 up to bottom floor at el. +12.550. Reinforcement</t>
  </si>
  <si>
    <t>20UJA. Реакторное здание. Помещение UCC. Строительные конструкции в осях 4-5 с отметки +9.000 до перекрытия на отметке +12.600. Внутренние стены с отметки +8.950 до низа перекрытия на отметке +12.550. Армирование</t>
  </si>
  <si>
    <t xml:space="preserve">                               20UJA. Reactor building. Premise UCC. Structures in axis 4-5 from el. +9.000 up to floor at el. +12.600. Outline walls from el. +8.950 up to bottom floor at el. +12.550. Reinforcement</t>
  </si>
  <si>
    <t>20UJA. Реакторное здание. Помещение UCC. Строительные конструкции в осях 4-5 с отметки +9.000 до перекрытия на отметке +12.600. Контурные стены с отметки +8.950 до низа перекрытия на отметке +12.550. Армирование</t>
  </si>
  <si>
    <t xml:space="preserve">                               20UJA. Reactor building. Premise UCC. Structures in axis 4-5 from el. +9.000 up to floor at el. +12.600. Staircase. Geometry</t>
  </si>
  <si>
    <t>20UJA. Реакторное здание. Помещение UCC. Строительные конструкции в осях 4-5 с отметки +9.000 до перекрытия на отметке +12.600. Лестница. Геометрия</t>
  </si>
  <si>
    <t xml:space="preserve">                               20UJA. Reactor building. Premise UCC. Structures in axis 4-5 from el. +9.000 up to floor at el. +12.600. Staircase. Reinforcement</t>
  </si>
  <si>
    <t>20UJA. Реакторное здание. Помещение UCC. Строительные конструкции в осях 4-5 с отметки +9.000 до перекрытия на отметке +12.600. Лестница. Армирование</t>
  </si>
  <si>
    <t xml:space="preserve">                               20UJA. Reactor building. Premises UJE. Civil structures in axis 4-5 from bottom floor at el. +12.600 up to floor at el. +16.200. Geometry</t>
  </si>
  <si>
    <t>20UJA. Реакторное здание. Помещение UJE. Строительные конструкции в осях 4-5 от низа перекрытия на отм.+12.600 до перекрытия на отм.+16.200. Геометрия</t>
  </si>
  <si>
    <t xml:space="preserve">                               20UJA. Reactor building. Premises UJE. Civil structures in grid lines 4-5 from the slab at el. +26.200 and above. Roofing at el. +26.200. Reinforcement</t>
  </si>
  <si>
    <t>20UJA. Реакторное здание. Помещение UJE. Строительные конструкции в осях 4-5 перекрытия на отм.+26.200 и выше. Кровельное перекрытие на отм +26.200. Армирование</t>
  </si>
  <si>
    <t xml:space="preserve">                               20UJA. Reactor building. Premises UJE. Civil structures in axis 4-5 from bottom floor at el. +12.600 up to floor at el. +16.200. Inner walls from el. +12.550 up to bottom floor at el. +20.450. Reinforcement</t>
  </si>
  <si>
    <t>20UJA. Реакторное здание. Помещение UJE. Строительные конструкции в осях 4-5 от низа перекрытия на отм.+12.600 до перекрытия на отм.+16.200. Внутренние стены с отметки +12.550 до низа перекрытия на отметке +20.450. Армирование</t>
  </si>
  <si>
    <t xml:space="preserve">                               20UJA. Reactor building. Premises UJE. Civil structures in axis 4-5 rom bottom floor at el. +12.600 up to floor at el. +16.200. Contour walls from el. +12.550 up to floor at el. +20.450. Reinforcement</t>
  </si>
  <si>
    <t>20UJA. Реакторное здание. Помещение UJE. Строительные конструкции в осях 4-5 от низа перекрытия на отм.+12.600 до перекрытия на отм.+16.200. Контурные стены с отм. +12.550 до низа перекрытия на отм. +20.450. Армирование</t>
  </si>
  <si>
    <t xml:space="preserve">                               20UJA. Reactor building. Premises UJE. Civil structures in axis 4-5 rom bottom floor at el. +12.600 up to floor at el. +16.200. Structure of stairs from el. +12.550 up to el. +19.750. Geometry</t>
  </si>
  <si>
    <t>20UJA. Реакторное здание. Помещение UJE. Строительные конструкции в осях 4-5 от низа перекрытия на отм.+12.600 до перекрытия на отм.+16.200. Конструкции лестниц с отм. +12.550 до отм. +19.750. Геометрия</t>
  </si>
  <si>
    <t xml:space="preserve">                               20UJA. Reactor building. Premises UJE. Civil structures in axis 4-5 rom bottom floor at el. +12.600 up to floor at el. +16.200. Structure of stairs from el. +12.550 up to el. +19.750. Reinforcement</t>
  </si>
  <si>
    <t>20UJA. Реакторное здание. Помещение UJE. Строительные конструкции в осях 4-5 от низа перекрытия на отм.+12.600 до перекрытия на отм.+16.200. Конструкции лестниц с отм. +12.550 до отм. +19.750. Армирование</t>
  </si>
  <si>
    <t xml:space="preserve">                               20UJA. Reactor building. Premises UJE. Civil structures in grid lines 4-5 from el. +16.200 to the slab at el. +19.000. Slab at el. +16.150. Geometry</t>
  </si>
  <si>
    <t>20UJA. Реакторное здание. Помещение UJE. Строительные конструкции в осях 4-5 с отм.+16.200 до перекрытия на отм.+19.000. Перекрытие на отм. +16.150. Геометрия</t>
  </si>
  <si>
    <t xml:space="preserve">                               20UJA. Reactor building. Premises UJE. Civil structures in grid lines 4-5 from el. +16.200 to the slab at el. +19.000. Slab at el. +16.150. Reinforcement</t>
  </si>
  <si>
    <t>20UJA. Реакторное здание. Помещение UJE. Строительные конструкции в осях 4-5 с отм.+16.200 до перекрытия на отм.+19.000. Перекрытие на отметке +16.150. Армирование</t>
  </si>
  <si>
    <t xml:space="preserve">                               20UJA. Reactor building. Premises UJE. Civil structures in grid lines 4-5 from el. +16.200 to the slab at el. +19.000. Walls from el. +16.150 to slab bottom at el. +20.450. Geometry</t>
  </si>
  <si>
    <t>20UJA. Реакторное здание. Помещение UJE. Строительные конструкции в осях 4-5 с отм.+16.200 до перекрытия на отм.+19.000. Стены с отм. +16.150 до низа перекрытия на отм. +20.450. Геометрия</t>
  </si>
  <si>
    <t xml:space="preserve">                               20UJA. Reactor building. Premises UJE. Civil structures in grid lines 4-5 from el. +16.200 to the slab at el. +19.000. Walls from el. +16.150 to slab bottom at el. +20.450. Reinforcement</t>
  </si>
  <si>
    <t>20UJA. Реакторное здание. Помещение UJE. Строительные конструкции в осях 4-5 с отм.+16.200 до перекрытия на отм.+19.000. Внутренние стены с отм. +16.150 до низа перекрытия на отм. +20.450. Армирование</t>
  </si>
  <si>
    <t xml:space="preserve">                               20UJA. Reactor building. Premises UJE. Civil structures in grid lines 4-5 from the slab bottom at el. +19.000 (20.500) to the slab at el. +26.200. Slab at el. +20.450. Geometry</t>
  </si>
  <si>
    <t>20UJA. Реакторное здание. Помещение UJE. Строительные конструкции в осях 4-5 от низа перекрытия на отм.+19.000(20.500) до перекрытия на отм.+26.200. Перекрытие на отметке +20.450. Геометрия</t>
  </si>
  <si>
    <t xml:space="preserve">                               20UJA. Reactor building. Premises UJE. Civil structures in grid lines 4-5 from the slab bottom at el. +19.000 (20.500) to the slab at el. +26.200. Slab at el. +20.450. Reinforcement</t>
  </si>
  <si>
    <t>20UJA. Реакторное здание. Помещение UJE. Строительные конструкции в осях 4-5 от низа перекрытия на отм.+19.000(20.500) до перекрытия на отм.+26.200. Перекрытие на отметке +20.450. Армирование</t>
  </si>
  <si>
    <t xml:space="preserve">                               20UJA. Reactor building. Premises UJE. Civil structures in grid lines 4-5 from the slab bottom at el. +19.000 (20.500) to the slab at el. +26.200. Walls from el. +20.450 to slab bottom at el. +26.200. Geometry</t>
  </si>
  <si>
    <t>20UJA. Реакторное здание. Помещение UJE. Строительные конструкции в осях 4-5 от низа перекрытия на отм.+19.000(20.500) до перекрытия на отм.+26.200. Стены с отм. +20.450 до низа перекрытия на отм. +26.200. Геометрия</t>
  </si>
  <si>
    <t xml:space="preserve">                               20UJA. Reactor building. Premises UJE. Civil structures in grid lines 4-5 from the slab bottom at el. +19.000 (20.500) to the slab at el. +26.200. Inside walls from el. +20.450 to slab bottom at el. +26.200. Reinforcement</t>
  </si>
  <si>
    <t>20UJA. Реакторное здание. Помещение UJE. Строительные конструкции в осях 4-5 от низа перекрытия на отм.+19.000(20.500) до перекрытия на отм.+26.200. Внутренние стены с отметки +20.450 до низа перекрытия на отметке +26.200. Армирование</t>
  </si>
  <si>
    <t xml:space="preserve">                               20UJA. Reactor building. Structures in axis 4-5 from el.+5.400 to el. +9.000. Walls from el. +5.350 up to bottom floor at el. +8.950. Geometry</t>
  </si>
  <si>
    <t>20UJA. Реакторное здание. Строительные конструкции в осях 4-5 с отм. +5.400 до отм. 9.000. Стены с отметки +5.350 до низа перекрытия на отметке +8.950. Геометрия</t>
  </si>
  <si>
    <t xml:space="preserve">                               20UJA. Reactor building. Premises UJE. Civil structures in grid lines 4-5 from the slab at el. +26.200 and above. Roofing at el. +24.700 near grid С. Reinforcement</t>
  </si>
  <si>
    <t>20UJA. Реакторное здание. Помещение UJE. Строительные конструкции в осях 4-5 перекрытия на отм.+26.200 и выше. Кровельное перекрытие на отм +24.700 у оси С. Армирование</t>
  </si>
  <si>
    <t xml:space="preserve">                               20UJA. Reactor building. Premises UJE. Floors and foundations for the equipment at el. +12.600, +16.200, +20.500, +26.200 in grid lines 4-5. Foundations at el. +12.600</t>
  </si>
  <si>
    <t>20UJA. Реакторное здание. Помещение UJE. Полы и фундаменты для оборудования на отм.+12.600; +16.200; +20.500; +26.200 в осях 4-5. Фундаменты на отм. +12.600</t>
  </si>
  <si>
    <t xml:space="preserve">                               20UJA. Reactor building. Premises UJE. Floors and foundations for the equipment at el. +12.600, +16.200, +20.500, +26.200 in grid lines 4-5. Foundations at el. +16.200</t>
  </si>
  <si>
    <t>20UJA. Реакторное здание. Помещение UJE. Полы и фундаменты для оборудования на отм.+12.600; +16.200; +20.500; +26.200 в осях 4-5. Фундаменты на отм. +16.200</t>
  </si>
  <si>
    <t xml:space="preserve">                               20UJA. Reactor building. Premises UJE. Floors and foundations for the equipment at el. +12.600, +16.200, +20.500, +26.200 in grid lines 4-5. Foundations at el. +20.500; +23.600</t>
  </si>
  <si>
    <t>20UJA. Реакторное здание. Помещение UJE. Полы и фундаменты для оборудования на отм.+12.600; +16.200; +20.500; +26.200 в осях 4-5. Фундаменты на отм +20.500; +23.600</t>
  </si>
  <si>
    <t xml:space="preserve">                               20UJA. Reactor building. Premises UKA. Reinforcment bars under internal walls of unhermetic zone at el. +5.400. Dowel bars in axis 4-5</t>
  </si>
  <si>
    <t>20UJA. Реакторное здание. Помещения UKA. Выпуски под внутренние стены негерметичной части на отметке +5.400. Выпуски в осях 4-5</t>
  </si>
  <si>
    <t xml:space="preserve">                               20UJA. Reactor building. Adjacent structure (UCC). Metal structures of landings to elev. +12.600 in grid lines 4-5</t>
  </si>
  <si>
    <t>20UJA. Реакторное здание. Обстройка (UCC). М.к. площадок до отм. +12,600 в осях 4-5</t>
  </si>
  <si>
    <t xml:space="preserve">                               20UJA. Reactor building. Adjacent structure (UCC). Metal structures of monorails to elev. +12.600 in grid lines 4-5</t>
  </si>
  <si>
    <t>20UJA. Реакторное здание. Обстройка (UCC). М.к. монорельсов до отм. +12,600 в осях 4-5</t>
  </si>
  <si>
    <t xml:space="preserve">                               20UJA. Reactor building. Adjacent structure (UCC). Metal structures of supports for air ducts fastening to elev. +12.600 in grid lines 4-5</t>
  </si>
  <si>
    <t>20UJA. Реакторное здание. Обстройка (UCC). М.к. опор для крепления воздуховодов до отм. +12,600 в осях 4-5</t>
  </si>
  <si>
    <t xml:space="preserve">                               20UJA. Reactor building. Adjacent structure (UJE). Metal structures of embedded parts for lining fastening above elev. +12.600 in grid lines 4-5</t>
  </si>
  <si>
    <t>20UJA. Реакторное здание. Обстройка (UJE). М.к. закладных деталей для крепления облицовки выше отм. +12,600 в осях 4-5</t>
  </si>
  <si>
    <t xml:space="preserve">                               20UJA. Reactor building. Adjacent structure (UJE). Metal structures of floor lining at elev. +12.600 in rooms UJE22R001… UJE22R004 in grid lines 4-5</t>
  </si>
  <si>
    <t>20UJA. Реакторное здание. Обстройка (UJE). М.к. облицовки пола на отм. +12,600 в пом. UJE22R001… UJE22R004 в осях 4-5</t>
  </si>
  <si>
    <t xml:space="preserve">                               20UJA. Reactor building. Adjacent structure (UJE). Metal structures of monorails above elev. +12.600 in grid lines 4-5</t>
  </si>
  <si>
    <t>20UJA. Реакторное здание. Обстройка (UJE). М.к. монорельсов выше отм. +12,600 в осях 4-5</t>
  </si>
  <si>
    <t xml:space="preserve">                               20UJA. Reactor building. Adjacent structure (UJE). Metal structures of landings at elev. +16.200 in grid lines 4-5</t>
  </si>
  <si>
    <t>20UJA. Реакторное здание. Обстройка (UJE). М.к. площадок на отм. +16,200 в осях 4-5</t>
  </si>
  <si>
    <t xml:space="preserve">                               20UJA. Reactor building. Adjacent structure (UJE). Metal structures of landings at elev. +20.500 and +22.500 in grid lines 4-5</t>
  </si>
  <si>
    <t>20UJA. Реакторное здание. Обстройка (UJE). М.к. площадок на отм. +20,500 и +22,500 в осях 4-5</t>
  </si>
  <si>
    <t xml:space="preserve">                               20UJA. Reactor building. Adjacent structure (UJE). Metal structures of supports for air ducts fastening at elev. +16.150 in grid lines 4-5</t>
  </si>
  <si>
    <t>20UJA. Реакторное здание. Обстройка (UJE). М.к. опор для крепления воздуховодов на отм. +12,600 в осях 4-5</t>
  </si>
  <si>
    <t>20UJA. Реакторное здание. Обстройка (UJE). М.к. опор для крепления воздуховодов на отм. +16,150 в осях 4-5</t>
  </si>
  <si>
    <t xml:space="preserve">                               20UJA. Reactor building. Adjacent structure (UJE). Metal structures of supports for air ducts fastening at elev. +20.450 in grid lines 4-5</t>
  </si>
  <si>
    <t>20UJA. Реакторное здание. Обстройка (UJE). М.к. опор для крепления воздуховодов на отм. +20,450 в осях 4-5</t>
  </si>
  <si>
    <t xml:space="preserve">                         Civil structures of premises UBB, UKK</t>
  </si>
  <si>
    <t>Строительные конструкции помещений UBB, UKK</t>
  </si>
  <si>
    <t>1410д</t>
  </si>
  <si>
    <t xml:space="preserve">                               20UJA. Reactor building. UBB, UKK rooms. Walls at elev. +14.350. Reinforcement</t>
  </si>
  <si>
    <t>20UJA. Реакторное здание. Помещения UBB, UKK. Стены на отм. +14.350. Армирование</t>
  </si>
  <si>
    <t xml:space="preserve">                               20UJA. Reactor building. UBB, UKK rooms. Civil engineering structures at elev. +18.000. Geometry</t>
  </si>
  <si>
    <t>20UJA. Реакторное здание. Помещения UBB, UKK. Строительные конструкции на отм. +18.000. Геометрия</t>
  </si>
  <si>
    <t xml:space="preserve">                               20UJA. Reactor building. UBB, UKK rooms. Slab at elev. +18.000. Reinforcement</t>
  </si>
  <si>
    <t>20UJA. Реакторное здание. Помещения UBB, UKK. Перекрытие на отм. +18.000. Армирование</t>
  </si>
  <si>
    <t xml:space="preserve">                               20UJA. Reactor building. UBB, UKK rooms. Walls at elev. +18.000. Reinforcement</t>
  </si>
  <si>
    <t>20UJA. Реакторное здание. Помещения UBB, UKK. Стены на отм. +18.000. Армирование</t>
  </si>
  <si>
    <t xml:space="preserve">                               20UJA. Reactor building. UBB, UKK rooms. Civil engineering structures at elev. +21.000. Geometry</t>
  </si>
  <si>
    <t>20UJA. Реакторное здание. Помещения UBB, UKK. Строительные конструкции на отм. +21.000. Геометрия</t>
  </si>
  <si>
    <t xml:space="preserve">                               20UJA. Reactor building. UBB, UKK rooms. Slab at elev. +21.000. Reinforcement</t>
  </si>
  <si>
    <t>20UJA. Реакторное здание. Помещения UBB, UKK. Перекрытие на отм. +21.000. Армирование</t>
  </si>
  <si>
    <t xml:space="preserve">                               20UJA. Reactor building. UBB, UKK rooms. Walls at elev. +21.000. Reinforcement</t>
  </si>
  <si>
    <t>20UJA. Реакторное здание. Помещения UBB, UKK. Стены на отм. +21.000. Армирование</t>
  </si>
  <si>
    <t xml:space="preserve">                               20UJA. Reactor building. UBB, UKK rooms. Civil engineering structures at elev. +24.600. Geometry</t>
  </si>
  <si>
    <t>20UJA. Реакторное здание. Помещения UBB, UKK. Строительные конструкции на отм. +24.600. Геометрия</t>
  </si>
  <si>
    <t xml:space="preserve">                               20UJA. Reactor building. UBB, UKK rooms. Slab at elev. +24.600. Reinforcement</t>
  </si>
  <si>
    <t>20UJA. Реакторное здание. Помещения UBB, UKK. Перекрытие на отм. +24.600. Армирование</t>
  </si>
  <si>
    <t xml:space="preserve">                               20UJA. Reactor building. UBB, UKK rooms. Walls at elev. +24.600. Reinforcement</t>
  </si>
  <si>
    <t>20UJA. Реакторное здание. Помещения UBB, UKK. Стены на отм. +24.600. Армирование</t>
  </si>
  <si>
    <t xml:space="preserve">                               20UJA. Reactor building. UBB, UKK rooms. Roof slab at elev. +30.600. Geometry</t>
  </si>
  <si>
    <t>20UJA. Реакторное здание. Помещения UBB, UKK. Кровельное перекрытие на отм. +30.600. Геометрия</t>
  </si>
  <si>
    <t xml:space="preserve">                               20UJA. Reactor building. UBB, UKK rooms. Roof slab at elev. +30.600. Reinforcement</t>
  </si>
  <si>
    <t>20UJA. Реакторное здание. Помещения UBB, UKK. Кровельное перекрытие на отм. +30.600. Армирование</t>
  </si>
  <si>
    <t xml:space="preserve">                               20UJA. Reactor building. UBB, UKK rooms. Foundations at elev. -4.250, -0.050, +3.550, +7.150</t>
  </si>
  <si>
    <t>20UJA. Реакторное здание. Помещения UBB, UKK. Фундаменты на отм. -4.250, -0.050, +3.550, +7.150</t>
  </si>
  <si>
    <t xml:space="preserve">                               20UJA. Reactor building. UBB, UKK rooms. Foundations at elev. +10.750, +14.350, +18.000, +21.000, +24.600</t>
  </si>
  <si>
    <t>20UJA. Реакторное здание. Помещения UBB, UKK. Фундаменты на отм. +10.750, +14.350, +18.000, +21.000, +24.600</t>
  </si>
  <si>
    <t xml:space="preserve">                               20UJA. Reactor building. UBB, UKK rooms. Civil engineering structures at elev. -4.250 in grid lines 1-3. Geometry</t>
  </si>
  <si>
    <t>20UJA. Реакторное здание. Помещения UBB, UKK. Строительные конструкции на отм. -4.250 в осях 1-3. Геометрия</t>
  </si>
  <si>
    <t xml:space="preserve">                               20UJA. Reactor building. UBB, UKK rooms. Slab at elev. +10.750. Reinforcement</t>
  </si>
  <si>
    <t>20UJA. Реакторное здание. Помещения UBB, UKK. Перекрытие на отм. +10.750. Армирование</t>
  </si>
  <si>
    <t xml:space="preserve">                               20UJA. Reactor building. UBB, UKK rooms. Walls at elev. +10.750. Reinforcement</t>
  </si>
  <si>
    <t>20UJA. Реакторное здание. Помещения UBB, UKK. Стены на отм. +10.750. Армирование</t>
  </si>
  <si>
    <t xml:space="preserve">                               20UJA. Reactor building. UBB, UKK rooms. Civil engineering structures at elev. +14.350. Geometry</t>
  </si>
  <si>
    <t>20UJA. Реакторное здание. Помещения UBB, UKK. Строительные конструкции на отм. +14.350. Геометрия</t>
  </si>
  <si>
    <t xml:space="preserve">                               20UJA. Reactor building. UBB, UKK rooms. Slab at elev. +14.350. Reinforcement</t>
  </si>
  <si>
    <t>20UJA. Реакторное здание. Помещения UBB, UKK. Перекрытие на отм. +14.350. Армирование</t>
  </si>
  <si>
    <t xml:space="preserve">                               20UJA. Reactor building. UBB, UKK rooms. Walls from elev. -4.250 to elev. -0.050 in grid lines 1-3. Reinforcement</t>
  </si>
  <si>
    <t>20UJA. Реакторное здание. Помещения UBB, UKK. Стены с отм. -4.250 до отм. -0.050 в осях 1-3. Армирование</t>
  </si>
  <si>
    <t xml:space="preserve">                               20UJA. Reactor building. UBB, UKK rooms. Walls from elev. -4.250 to elev. -0.050 in grid lines 3-5. Reinforcement</t>
  </si>
  <si>
    <t>20UJA. Реакторное здание. Помещения UBB, UKK. Стены с отм. -4.250 до отм. -0.050 в осях 3-5. Армирование</t>
  </si>
  <si>
    <t xml:space="preserve">                               20UJA. Reactor building. UBB, UKK rooms. Civil structures up to the slab at elev. +5.400. Walls from el. -0.050 to floor bottom at el. +5.350 in grid lines 1-3. Geometry</t>
  </si>
  <si>
    <t>20UJA. Реакторное здание. Помещения UBB, UKK. Строительные конструкции до перекрытия на отм.+5.400. Стены с отметки -0.050 до низа перекрытия на отметке +5.350 в осях 1-3. Геометрия</t>
  </si>
  <si>
    <t xml:space="preserve">                               20UJA. Reactor building. UBB, UKK rooms. Floor at elevation 0.000. Reinforcement</t>
  </si>
  <si>
    <t>20UJA. Реакторное здание. Помещения UBB, UKK. Перекрытие на отметке 0.000. Армирование</t>
  </si>
  <si>
    <t xml:space="preserve">                               20UJA. Reactor building. UBB, UKK rooms. Civil structures up to the slab at elev. +5.400. Walls from el. -0.050 to slab bottom at el. +5.350 in grid lines 1-3. Reinforcement</t>
  </si>
  <si>
    <t>20UJA. Реакторное здание. Помещения UBB, UKK. Строительные конструкции до перекрытия на отм.+5.400. Стены с отметки -0.050 до низа перекрытия на отметке +5.350 в осях1-3. Армирование</t>
  </si>
  <si>
    <t xml:space="preserve">                               20UJA. Reactor building. UBB, UKK rooms. Civil engineering structures at elev. +3.550. Geometry</t>
  </si>
  <si>
    <t>20UJA. Реакторное здание. Помещения UBB, UKK. Строительные конструкции на отм. +3.550. Геометрия</t>
  </si>
  <si>
    <t xml:space="preserve">                               20UJA. Reactor building. UBB, UKK rooms. Slab at elev. +3.550. Reinforcement</t>
  </si>
  <si>
    <t>20UJA. Реакторное здание. Помещения UBB, UKK. Перекрытие на отм. +3.550. Армирование</t>
  </si>
  <si>
    <t xml:space="preserve">                               20UJA. Reactor building. UBB, UKK rooms. Civil engineering structures at elev. +7.150. Geometry</t>
  </si>
  <si>
    <t>20UJA. Реакторное здание. Помещения UBB, UKK. Строительные конструкции на отм. +7.150. Геометрия</t>
  </si>
  <si>
    <t xml:space="preserve">                               20UJA. Reactor building. UBB, UKK rooms. Slab at elev. +7.150. Reinforcement</t>
  </si>
  <si>
    <t>20UJA. Реакторное здание. Помещения UBB, UKK. Перекрытие на отм. +7.150. Армирование</t>
  </si>
  <si>
    <t xml:space="preserve">                               20UJA. Reactor building. UBB, UKK rooms. Walls at elev. +7.150. Reinforcement</t>
  </si>
  <si>
    <t>20UJA. Реакторное здание. Помещения UBB, UKK. Стены на отм. +7.150. Армирование</t>
  </si>
  <si>
    <t xml:space="preserve">                               20UJA. Reactor building. UBB, UKK rooms. Civil engineering structures at elev. +10.750. Geometry</t>
  </si>
  <si>
    <t>20UJA. Реакторное здание. Помещения UBB, UKK. Строительные конструкции на отм. +10.750. Геометрия</t>
  </si>
  <si>
    <t xml:space="preserve">                               20UJA. Reactor building. UBB, UKK rooms. Slab at elevation 0.000. Geometry</t>
  </si>
  <si>
    <t>20UJA. Реакторное здание. Помещения UBB, UKK. Перекрытие на отметке 0.000. Геометрия</t>
  </si>
  <si>
    <t xml:space="preserve">                               20UJA. Reactor building. UKK rooms. Metal structures of supports for process equipment and air ducts</t>
  </si>
  <si>
    <t>20UJA. Реакторное здание. Помещения UKK. М.к. опор для технологического оборудования и воздуховодов</t>
  </si>
  <si>
    <t xml:space="preserve">                               20UJA. Reactor building. UKK rooms. Metal structures of monorails</t>
  </si>
  <si>
    <t>20UJA. Реакторное здание. Помещения UKK. М.к. монорельсов</t>
  </si>
  <si>
    <t xml:space="preserve">                               20UJA. Reactor building. UKK rooms. Metal structures of ladders in cable shafts</t>
  </si>
  <si>
    <t>20UJA. Реакторное здание. Помещения UKK. М.к. лестниц в кабельных шахтах.</t>
  </si>
  <si>
    <t xml:space="preserve">                               20UJA. Reactor building. UKK rooms. Metal structures of supports for electrical equipment and mounting racks</t>
  </si>
  <si>
    <t>20UJA. Реакторное здание. Помещения UKK. М.к. опор для электротехнического оборудования и стендов</t>
  </si>
  <si>
    <t xml:space="preserve">                               20UJA. Reactor building. UKK rooms. Metal structures of screening grids</t>
  </si>
  <si>
    <t>20UJA. Реакторное здание. Помещения UKK. М.к. экранирующих сеток</t>
  </si>
  <si>
    <t xml:space="preserve">                               20UJA. Reactor building. UKK rooms. Metal structures of landings and stairs in process rooms</t>
  </si>
  <si>
    <t>20UJA. Реакторное здание. Помещения UKK. М.к. площадок и лестниц в технологических помещениях.</t>
  </si>
  <si>
    <t xml:space="preserve">                      Civil structures in PHRS heat exchanger area</t>
  </si>
  <si>
    <t>Строительные конструкции в зоне теплообменников СПОТ</t>
  </si>
  <si>
    <t xml:space="preserve">                            20UJA. Reactor building. Premises UJC. Civil structures of in the area of PHRS heat exchangers. Outer containment wall in the area of transport lock. Reinforcement</t>
  </si>
  <si>
    <t>20UJA. Реакторное здание. Помещения UJC. Строительные конструкции в зоне теплообменников СПОТ. Стена наружной защитной оболочки в районе транспортного шлюза. Армирование</t>
  </si>
  <si>
    <t xml:space="preserve">                            20UJA. Reactor building. Premises UJC. Civil structures in the area of PHRS heat exchangers. Walls and floor slabs above elevation +40.100 in the area of transport lock. Geometry</t>
  </si>
  <si>
    <t>20UJA. Реакторное здание. Помещения UJC. Строительные конструкции в зоне теплообменников СПОТ. Cтены и перекрытия выше отметки +40.100 в районе транспортного шлюза. Геометрия</t>
  </si>
  <si>
    <t xml:space="preserve">                            20UJA. Reactor building. Premises UJC. Civil structures in the area of PHRS heat exchangers. Walls and floors from elevation +36.600 to elevation +51.200, except for the area of transport lock. Geometry</t>
  </si>
  <si>
    <t>20UJA. Реакторное здание. Помещения UJC. Строительные конструкции в зоне теплообменников СПОТ. Стены и перекрытия с отметки +36.600 до отметки +51.200, кроме района транспортного шлюза. Геометрия</t>
  </si>
  <si>
    <t xml:space="preserve">                            20UJA. Reactor building. Premises UJC. Civil structures in the area of PHRS heat exchangers. Walls and floors above elevation +40.100 in the area of transport lock. Reinforcement</t>
  </si>
  <si>
    <t>20UJA. Реакторное здание. Помещения UJC. Строительные конструкции в зоне теплообменников СПОТ. Стены и перекрытия выше отметки +40.100 в районе транспортного шлюза . Армирование</t>
  </si>
  <si>
    <t xml:space="preserve">                            20UJA. Reactor building. Premises UJC. Civil structures in the area of PHRS heat exchangers. Floor at elevation +36.600. Reinforcement</t>
  </si>
  <si>
    <t>20UJA. Реакторное здание. Помещения UJC. Строительные конструкции в зоне теплообменников СПОТ. Перекрытие на отметке +36.600. Армирование</t>
  </si>
  <si>
    <t xml:space="preserve">                            20UJA. Reactor building. Premises UJC. Civil structures in the area of PHRS heat exchangers. Internal walls and floor at elevation +43.200. Reinforcement</t>
  </si>
  <si>
    <t>20UJA. Реакторное здание. Помещения UJC. Строительные конструкции в зоне теплообменников СПОТ. Внутренние стены и перекрытие на отметке +43.200. Армирование</t>
  </si>
  <si>
    <t xml:space="preserve">                            20UJA. Reactor building. Premises UJC. Civil structures in the area of PHRS heat exchangers. Floor at elevation +51.200. Reinforcement</t>
  </si>
  <si>
    <t>20UJA. Реакторное здание. Помещения UJC. Строительные конструкции в зоне теплообменников СПОТ. Перекрытие на отметке +51.200. Армирование</t>
  </si>
  <si>
    <t xml:space="preserve">                            20UJA. Reactor building. Premises UJC. Civil structures in the area of PHRS heat exchangers. Outline walls, except for the area of transport lock. Reinforcement</t>
  </si>
  <si>
    <t>20UJA. Реакторное здание. Помещения UJC. Строительные конструкции в зоне теплообменников СПОТ. Контурные стены, кроме района транспортного шлюза. Армирование</t>
  </si>
  <si>
    <t xml:space="preserve">                            20UJA. Reactor building. Premises UJC. Civil structures in the area of PHRS heat exchangers. Internal walls and floor of ventilation center room and crane control room. Geometry</t>
  </si>
  <si>
    <t>20UJA. Реакторное здание. Помещения UJC. Строительные конструкции в зоне теплообменников СПОТ. Внутренние стены и перекрытие помещений вентцентра и управления краном. Геометрия</t>
  </si>
  <si>
    <t xml:space="preserve">                            20UJA. Reactor building. Premises UJC. Civil structures in the area of PHRS heat exchangers. External walls and floors of transport lock rooms. Geometry</t>
  </si>
  <si>
    <t>20UJA. Реакторное здание. Помещения UJC. Строительные конструкции в зоне теплообменников СПОТ. Внешние стены и перекрытия помещений транспортного шлюза. Геометрия</t>
  </si>
  <si>
    <t xml:space="preserve">                            20UJA. Reactor building. Premises UJC. Civil structures in the area of PHRS heat exchangers. Internal walls and floor of ventilation center room and crane control room. Reinforcement</t>
  </si>
  <si>
    <t>20UJA. Реакторное здание. Помещения UJC. Строительные конструкции в зоне теплообменников СПОТ. Внутренние стены и перекрытие помещений вентцентра и управления краном. Армирование</t>
  </si>
  <si>
    <t xml:space="preserve">                            20UJA. Reactor building. Premises UJC. Civil structures in the area of PHRS heat exchangers. External walls and floors of transport lock rooms. Reinforcement</t>
  </si>
  <si>
    <t>20UJA. Реакторное здание. Помещения UJC. Строительные конструкции в зоне теплообменников СПОТ. Внешние стены и перекрытия помещений транспортного шлюза. Армирование</t>
  </si>
  <si>
    <t xml:space="preserve">                            20UJA. Reactor building. Premises UJC. Civil structures in the area of PHRS heat exchangers. PHRS housing supporting structures</t>
  </si>
  <si>
    <t>20UJA. Реакторное здание. Помещения UJC. Строительные конструкции в зоне теплообменников СПОТ. М.к. опирания кожуха СПОТ</t>
  </si>
  <si>
    <t xml:space="preserve">                            20UJA. Reactor building. Premises UJC. Civil structures in the area of PHRS heat exchangers. Slab hatches at el. +36.600</t>
  </si>
  <si>
    <t>20UJA. Реакторное здание. Помещения UJC. Строительные конструкции в зоне теплообменников СПОТ. Люки в перекрытии на отм. +36.600</t>
  </si>
  <si>
    <t xml:space="preserve">                            20UJA. Reactor building. Premises UJC. Civil structures in the area of PHRS heat exchangers. Metal structures of platforms and stairs at el. +39.800</t>
  </si>
  <si>
    <t>20UJA. Реакторное здание. Помещения UJC. Строительные конструкции в зоне теплообменников СПОТ. М.к. площадок и лестниц на отм. +39.800</t>
  </si>
  <si>
    <t xml:space="preserve">                            20UJA. Reactor building. Premises UJC. Civil structures of in the area of PHRS heat exchangers. Metal structures of platforms and stairs at el. +43.200, +44.200, +45.400, +48.600</t>
  </si>
  <si>
    <t>20UJA. Реакторное здание. Помещения UJC. Строительные конструкции в зоне теплообменников СПОТ. М. к. площадок и лестниц на отм. +43.200, +44.200, +45.400, +48.600</t>
  </si>
  <si>
    <t xml:space="preserve">                            20UJA. Reactor building. Premises UJC. Civil structures in the area of PHRS heat exchangers. Metal structures of platforms and stairs from el. +52.920 ear grid 3 in the room R005</t>
  </si>
  <si>
    <t>20UJA. Реакторное здание. Помещения UJC. Строительные конструкции в зоне теплообменников СПОТ. Металлоконструкциии площадок и лестниц с отм. +52.920 у оси 3 в помещении R005</t>
  </si>
  <si>
    <t xml:space="preserve">                            20UJA. Reactor building. Premises UJC. Civil structures of PHRS above el. +51.200. Metal structures of PHRS deflector</t>
  </si>
  <si>
    <t>20UJA. Реакторное здание. Помещения UJC. Строительные конструкции СПОТ выше отм.+51.200. М.к. дефлектора СПОТ</t>
  </si>
  <si>
    <t xml:space="preserve">                            20UJA. Reactor building. Premises UJC. Civil structures of PHRS above el. +51.200. Metal structures of platforms at el. +71.550, 76.380 and outer stairs from el. +52.870</t>
  </si>
  <si>
    <t>20UJA. Реакторное здание. Помещения UJC. Строительные конструкции СПОТ выше отм.+51.200. МК площадок на отм.+71.550, 76.380 и наружной лестницы с отм. +52.870</t>
  </si>
  <si>
    <t xml:space="preserve">                            20UJA. Reactor building. Premises UJC. Civil structures of PHRS above el. +51.200. Metal structures of platforms and stairs from el. +51.120 to el.+71.120 near grid 3 in rooms R001&amp;R002</t>
  </si>
  <si>
    <t>20UJA. Реакторное здание. Помещения UJC. Строительные конструкции СПОТ выше отм.+51.200. Металлоконструкциии площадок и лестниц с отм.+51.120 до отм.+71.120 у оси 3 в пом. R001 и R002</t>
  </si>
  <si>
    <t xml:space="preserve">                   Architectural works</t>
  </si>
  <si>
    <t>Архитектурные работы</t>
  </si>
  <si>
    <t>1640д</t>
  </si>
  <si>
    <t xml:space="preserve">                      20UJA. Reactor building. ACA. Architectural solutions at el. +6.000; +9.000, including floors</t>
  </si>
  <si>
    <t>20UJA. Реакторное здание. ЗЛА. Архитектурные решения на отм.+6.000, +9.000, включая полы</t>
  </si>
  <si>
    <t>675д</t>
  </si>
  <si>
    <t xml:space="preserve">                      20UJA. Reactor building. ACA. Architectural solutions at el. +10.220; +12.490; +14.140, including floors</t>
  </si>
  <si>
    <t>20UJA. Реакторное здание. ЗЛА. Архитектурные решения на отм.+10.220, +12.490, +14.140, включая полы</t>
  </si>
  <si>
    <t xml:space="preserve">                      20UJA. Reactor building. ACA. Architectural solutions at el. +20.500; +25.840, including floors</t>
  </si>
  <si>
    <t>20UJA. Реакторное здание. ЗЛА. Архитектурные решения на отм.+20.500, +25.840, включая полы</t>
  </si>
  <si>
    <t xml:space="preserve">                      20UJA. Reactor building. ACA. Architectural solutions at el. +31.700, including floors</t>
  </si>
  <si>
    <t>20UJA. Реакторное здание. ЗЛА. Архитектурные решения на отм.+31.700, включая полы</t>
  </si>
  <si>
    <t xml:space="preserve">                      20UJA. Reactor building. Architectural solutions. 20UKB, 20UJE roof</t>
  </si>
  <si>
    <t>20UJA. Реакторное здание. Архитектурные решения. Кровля 20UKB, 20UJE</t>
  </si>
  <si>
    <t xml:space="preserve">                      20UJA. Reactor building. ACA. Passenger elevator, 400 kg load capacity</t>
  </si>
  <si>
    <t>20UJA. Реакторное здание. ЗЛА. Пассажирский лифт грузоподъемностью 400 кг</t>
  </si>
  <si>
    <t xml:space="preserve">                      20UJA. Reactor building. Premises UBB, UKK. Architectural solutions. Plan at el. -4.200, including floors</t>
  </si>
  <si>
    <t>20UJA. Реакторное здание. Помещения UBB, UKK. Архитектурные решения. План на отм. -4.200, включая полы</t>
  </si>
  <si>
    <t>1145д</t>
  </si>
  <si>
    <t xml:space="preserve">                      20UJA. Reactor building. Premises UBB, UKK. Architectural solutions. Plan at el. 0.000,+3.600, including finishing and floors</t>
  </si>
  <si>
    <t>20UJA. Реакторное здание. Помещения UBB, UKK. Архитектурные решения. Планы на отм. 0.000,+3.600, включая отделку и полы</t>
  </si>
  <si>
    <t xml:space="preserve">                      20UJA. Reactor building. Premises UBB, UKK. Architectural solutions. Plan at el.+5.400, +7.200, including finishing and floors</t>
  </si>
  <si>
    <t>20UJA. Реакторное здание. Помещения UBB, UKK. Архитектурные решения. Планы на отм. +5.400, +7.200, включая отделку и полы</t>
  </si>
  <si>
    <t xml:space="preserve">                      20UJA. Reactor building. Premises UBB, UKK. Architectural solutions. Plan at el. +9.00, +10.800, including finishing and floors</t>
  </si>
  <si>
    <t>20UJA. Реакторное здание. Помещения UBB, UKK. Архитектурные решения. Планы на отм. +9.000, +10.800, включая отделку и полы</t>
  </si>
  <si>
    <t xml:space="preserve">                      20UJA. Reactor building. Premises UBB, UKK. Architectural solutions. Plan at el. +12.600, +14.400, including finishing and floors</t>
  </si>
  <si>
    <t>20UJA. Реакторное здание. Помещения UBB, UKK. Архитектурные решения. Планы на отм. +12.600, +14.400, включая отделку и полы</t>
  </si>
  <si>
    <t xml:space="preserve">                      20UJA. Reactor building. Premises UBB, UKK. Architectural solutions. Plan at el. +18.000, +19.080, including finishing and floors</t>
  </si>
  <si>
    <t>20UJA. Реакторное здание. Помещения UBB, UKK. Архитектурные решения. План на отм. +18.000, +19.080, включая отделку и полы</t>
  </si>
  <si>
    <t xml:space="preserve">                      20UJA. Reactor building. Premises UBB, UKK. Architectural solutions. Plan at el. +21.000, +23.220, including finishing and floors</t>
  </si>
  <si>
    <t>20UJA. Реакторное здание. Помещения UBB, UKK. Архитектурные решения. План на отм. +21.000, +23.220 включая отделку и полы</t>
  </si>
  <si>
    <t xml:space="preserve">                      20UJA. Reactor building. Premises UBB, UKK. Architectural solutions. Plan at el. +24.600, +26.820, +30.960, including finishing and floors</t>
  </si>
  <si>
    <t>20UJA. Реакторное здание. Помещения UBB, UKK. Архитектурные решения. План на отм. +24.600, +26.820, +30.960, включая отделку и полы</t>
  </si>
  <si>
    <t xml:space="preserve">                      20UJA. Reactor building. Premises UBB, UKK. Architectural solutions. Roof</t>
  </si>
  <si>
    <t>20UJA. Реакторное здание. Помещения UBB, UKK. Архитектурные решения. Кровля</t>
  </si>
  <si>
    <t xml:space="preserve">                      20UJA. Reactor building. Premises UKA. Architectural solutions. Plans up to el. 0.000</t>
  </si>
  <si>
    <t>20UJA. Реакторное здание. Помещения UKA. Архитектурные решения. Планы до отм. 0.000</t>
  </si>
  <si>
    <t xml:space="preserve">                      20UJA. Reactor building. Premises UKA. Architectural solutions. Floors up to el. 0.000</t>
  </si>
  <si>
    <t>20UJA. Реакторное здание. Помещения UKA. Реакторное здание.. Архитектурные решения. Полы до отм. 0.000</t>
  </si>
  <si>
    <t xml:space="preserve">                      20UJA. Reactor building. Premises UKA. Architectural solutions. Plan at el. 0.000, including floors</t>
  </si>
  <si>
    <t>20UJA. Реакторное здание. Помещения UKA. Архитектурные решения. План на отм. 0.000, включая полы</t>
  </si>
  <si>
    <t>295д</t>
  </si>
  <si>
    <t xml:space="preserve">                      20UJA. Reactor building. Premises UKB. Architectural solutions at el. +5.400 and above in grid lines 1-2. Floors at el. +5.400, +8.100</t>
  </si>
  <si>
    <t>20UJA. Реакторное здание. Помещения UKB. Архитектурные решения на отм.+5.400 и выше в осях 1-2. Полы на отм. +5.400, +8.100</t>
  </si>
  <si>
    <t>570д</t>
  </si>
  <si>
    <t xml:space="preserve">                      20UJA. Reactor building. Premises UKB. Architectural solutions at el. +5.400 and above in grid lines 1-2. Plans at el. +14.400, +15.600</t>
  </si>
  <si>
    <t>20UJA. Реакторное здание. Помещения UKB. Архитектурные решения на отм.+5.400 и выше в осях 1-2. Планы на отм. +14.400, +15.600</t>
  </si>
  <si>
    <t>290д</t>
  </si>
  <si>
    <t xml:space="preserve">                      20UJA. Reactor building. Premises UKB. Architectural solutions at el. +5.400 and above in grid lines 1-2. Plans at el. +5.400, +8.100</t>
  </si>
  <si>
    <t>20UJA. Реакторное здание. Помещения UKB. Архитектурные решения на отм.+5.400 и выше в осях 1-2. Планы на отм. +5.400, +8.100</t>
  </si>
  <si>
    <t xml:space="preserve">                      20UJA. Reactor building. Premises UKB. Architectural solutions at el. +5.400 and above in grid lines 1-2. Floors at el. +14.400, +15.600</t>
  </si>
  <si>
    <t>20UJA. Реакторное здание. Помещения UKB. Архитектурные решения на отм.+5.400 и выше в осях 1-2. Полы на отм. +14.400, +15.600</t>
  </si>
  <si>
    <t xml:space="preserve">                      20UJA. Reactor building. Premises UCC. Architectural solutions at el. +5.400, +9.000 in grid lines 4-5. Plan at el. +5.400, including floors</t>
  </si>
  <si>
    <t>20UJA. Реакторное здание. Помещения UCC. Архитектурные решения на отм.+5.400, +9.000 в осях 4-5. План на отм. +5.400, включая отделку и полы</t>
  </si>
  <si>
    <t xml:space="preserve">                      20UJA. Reactor building. Premises UCC. Architectural solutions at el. +5.400, +9.000 in grid lines 4-5. Plan at el. +9.000, including finishing and floors</t>
  </si>
  <si>
    <t>20UJA. Реакторное здание. Помещения UCC. Архитектурные решения на отм.+5.400, +9.000 в осях 4-5. План на отм. +9.000, включая отделку и полы</t>
  </si>
  <si>
    <t xml:space="preserve">                      20UJA. Reactor building. (UJB). Architectural solutions of the annulus, including floors</t>
  </si>
  <si>
    <t>20UJA. Реакторное здание. (UJB). Архитектурные решения межоболочечного пространства, включая полы</t>
  </si>
  <si>
    <t xml:space="preserve">                      20UJA. Reactor building. Premises UJC. Architectural solutions of heat exchangers of PHRS, including the trim and floors</t>
  </si>
  <si>
    <t>20UJA. Реакторное здание. Помещения UJC. Архитектурные решения помещений теплообменников СПОТ, включая полы</t>
  </si>
  <si>
    <t xml:space="preserve">                      20UJA. Reactor building. UJC rooms. Architectural solutions. PHRS dome roofing</t>
  </si>
  <si>
    <t>20UJA. Реакторное здание. Помещения UJC. Архитектурные решения. Кровля купола СПОТ</t>
  </si>
  <si>
    <t xml:space="preserve">                      20UJA. Reactor building. Premises UJE. Architectural solutions at el. +12.600 and above in grid lines 4-5. Floors at el. +12.600, +16.200</t>
  </si>
  <si>
    <t>20UJA. Реакторное здание. Помещения UJE. Архитектурные решения на отм.+12.600 и выше в осях 4-5. Полы на отм. +12.600, +16.200</t>
  </si>
  <si>
    <t xml:space="preserve">                      20UJA. Reactor building. Premises UJE. Architectural solutions at el. +12.600 and above in grid lines 4-5. Plans at el. +12.600, +16.200</t>
  </si>
  <si>
    <t>20UJA. Реакторное здание. Помещения UJE. Архитектурные решения на отм.+12.600 и выше в осях 4-5. Планы на отм. +12.600, +16.200</t>
  </si>
  <si>
    <t>640д</t>
  </si>
  <si>
    <t xml:space="preserve">                      20UJA. Reactor building. Premises UJE. Architectural solutions at el. +12.600 and above in grid lines 4-5. Plans at el. +20.500, +23.400</t>
  </si>
  <si>
    <t>20UJA. Реакторное здание. Помещения UJE. Архитектурные решения на отм.+12.600 и выше в осях 4-5. Планы на отм. +20.500, +23.400</t>
  </si>
  <si>
    <t xml:space="preserve">                      20UJA. Reactor building. Premises UJE. Architectural solutions at el. +12.600 and above in grid lines 4-5. Floors at el. +20.500, +23.400</t>
  </si>
  <si>
    <t>20UJA. Реакторное здание. Помещения UJE. Архитектурные решения на отм.+12.600 и выше в осях 4-5. Полы на отм. +20.500, +23.400</t>
  </si>
  <si>
    <t xml:space="preserve">                   Corrosion protection</t>
  </si>
  <si>
    <t>АКЗ</t>
  </si>
  <si>
    <t>1215д</t>
  </si>
  <si>
    <t xml:space="preserve">                      20UJA. Reactor building. ACA. Corrosion protection of civil structures at elev. +20.500, +25.840, +31.700</t>
  </si>
  <si>
    <t>20UJA. Реакторное здание. ЗЛА. Антикоррозионная защита строительных конструкций на отм. +20.500, +25.840, + 31,700</t>
  </si>
  <si>
    <t xml:space="preserve">                      20UJA. Reactor building. Rooms UKB. Corrosion protection of civil structures at elev. +5.400, +8.100, +14.400, +15.600</t>
  </si>
  <si>
    <t>20UJA. Реакторное здание. Помещения UKB. Антикоррозионная защита строительных конструкций на отм. +5.400, +8.100, +14.400, +15.600</t>
  </si>
  <si>
    <t xml:space="preserve">                      20UJA. Reactor building. UJB. Corrosion protection of civil structures of the annulus</t>
  </si>
  <si>
    <t>20UJA. Реакторное здание. UJB. Антикоррозионная защита строительных конструкций межоболочечного пространства</t>
  </si>
  <si>
    <t xml:space="preserve">                      20UJA. Reactor building. Rooms UKK. Corrosion protection of civil structures</t>
  </si>
  <si>
    <t>20UJA. Реакторное здание. Помещения UKK. Антикоррозионная защита строительных конструкций</t>
  </si>
  <si>
    <t xml:space="preserve">                      20UJA. Reactor building. Corrosion protection of metalwork</t>
  </si>
  <si>
    <t>20UJA. Реакторное здание. Антикоррозионная защита металлоконструкций</t>
  </si>
  <si>
    <t xml:space="preserve">                      20UJA. Reactor building. ACA. Corrosion protection of civil structures at elev. +6.400, +9.000</t>
  </si>
  <si>
    <t>20UJA. Реакторное здание. ЗЛА. Антикоррозионная защита строительных конструкций на отм. +6,000, +9.000</t>
  </si>
  <si>
    <t xml:space="preserve">                      20UJA. Reactor building. Rooms UKA. Corrosion protection of civil structures at elev. -7.200, -4.200, 0.000</t>
  </si>
  <si>
    <t>20UJA. Реакторное здание. Помещения UKA. Антикоррозионная защита строительных конструкций на отм. -7.200, -4.200, 0.000</t>
  </si>
  <si>
    <t xml:space="preserve">                Process works</t>
  </si>
  <si>
    <t>Тепломонтажные работы</t>
  </si>
  <si>
    <t>1808д</t>
  </si>
  <si>
    <t xml:space="preserve">                   Pipelines</t>
  </si>
  <si>
    <t>Трубопроводы</t>
  </si>
  <si>
    <t>1792д</t>
  </si>
  <si>
    <t xml:space="preserve">                     20UJA. Reactor building. Pipelines of heat supply system in grid lines 1-2 above elev. +21.00. Cs, LP</t>
  </si>
  <si>
    <t>20UJA. Реакторное здание. Трубопроводы системы теплоснабжения в осях 1-2 выше отм. +21,00. Углеродистые, низкое давление</t>
  </si>
  <si>
    <t xml:space="preserve">                      FAK Fuel pool and core barrel pipeline system</t>
  </si>
  <si>
    <t>FAK Система трубопроводов бассейна выдержки и шахт ВКУ</t>
  </si>
  <si>
    <t xml:space="preserve">                        20UJA. Reactor building. Pipelines of fuel pool cooling system and fuel handling equipment shafts above elevation +5.400. Ss, LP</t>
  </si>
  <si>
    <t>20UJA. Реакторное здание. Трубопроводы охлаждения бассейна выдержки и шахт ТТО выше отметки +5,400. Нержавеющие, низкое давление</t>
  </si>
  <si>
    <t xml:space="preserve">                      FAL System of water supply from the fuel pool to treatment facility</t>
  </si>
  <si>
    <t>FAL Система подачи вод бассейна выдержки на очистку</t>
  </si>
  <si>
    <t>495д</t>
  </si>
  <si>
    <t xml:space="preserve">                        20UJA. Reactor building. Rooms UKA. Pipelines of fuel pond water supply for purification system in UKA. Ss, LP</t>
  </si>
  <si>
    <t>20UJA. Реакторное здание. Помещения UKA. Трубопроводы подачи воды бассейна выдержки на очистку в здании UKA. Нержавеющие, низкое давление</t>
  </si>
  <si>
    <t xml:space="preserve">                        20UJA. Reactor building. Pipelines of fuel pond water supply for purification system above elevation +5.400. Ss, LP</t>
  </si>
  <si>
    <t>20UJA. Реакторное здание. Трубопроводы подачи воды бассейна выдержки на очистку выше отметки +5,400. Нержавеющие, низкое давление</t>
  </si>
  <si>
    <t xml:space="preserve">                      FBA Defective Fuel Assembly Detection System (DFADS)</t>
  </si>
  <si>
    <t>FBA Система обнаружения дефектных сборок (СОДС)</t>
  </si>
  <si>
    <t>315д</t>
  </si>
  <si>
    <t xml:space="preserve">                         20UJA. Reactor building. Rooms UKK. Pipelines failed fuel assembly detection</t>
  </si>
  <si>
    <t>20UJA. Реакторное здание. Помещения UKK. Трубопроводы системы СОДС</t>
  </si>
  <si>
    <t xml:space="preserve">                        20UJA. Reactor building. Pipelines of media supply to bottles of defective assemblies identification system. Ss, LP above el. +5.400</t>
  </si>
  <si>
    <t>20UJA. Реакторное здание. Трубопроводы подачи сред к пеналам системы обнаружения дефектных сборок. Нержавеющие, низкое давление выше отметки +5,400</t>
  </si>
  <si>
    <t xml:space="preserve">                      FKA Decontamination system of buildings 20UJA (30UJA) and 20UKC (30UKC)</t>
  </si>
  <si>
    <t>FKA Система дезактивации зданий 20UJA (30UJA) и 20UKC (30UKC)</t>
  </si>
  <si>
    <t xml:space="preserve">                        20UJA. Reactor building. Rooms UKA. Pipelines of decontamination system in UKA. Ss, LP</t>
  </si>
  <si>
    <t>20UJA. Реакторное здание. Помещения UKA. Трубопроводы дезактивации оборудования и помещений в здании UKA. Нержавеющие, низкое давление</t>
  </si>
  <si>
    <t xml:space="preserve">                        20UJA. Reactor building. Pipelines of decontamination system above elevation +5.400. Ss, LP</t>
  </si>
  <si>
    <t>20UJA. Реакторное здание. Трубопроводы дезактивации оборудования и помещений выше отметки +5,400. Нержавеющие, низкое давление</t>
  </si>
  <si>
    <t xml:space="preserve">                      GML System of collection and discharge of drains after fire fighting</t>
  </si>
  <si>
    <t>GML Система сбора и отвода стоков после пожаротушения</t>
  </si>
  <si>
    <t xml:space="preserve">                         20UJA. Reactor building. Pipelines for collecting water after fire fighting</t>
  </si>
  <si>
    <t>20UJA. Реакторное здание. Трубопроводы сбора воды после пожаротушения</t>
  </si>
  <si>
    <t xml:space="preserve">                         20UJA. Reactor building. Pipelines for collecting water after fire fighting (С - С/1)</t>
  </si>
  <si>
    <t>20UJA. Реакторное здание. Трубопроводы сбора воды после пожаротушения (оси С - С/1)</t>
  </si>
  <si>
    <t xml:space="preserve">                      GMN System of Exhaust from I&amp;C rooms and emergency cooldown rooms for the second circuit</t>
  </si>
  <si>
    <t>GMN Система выхлопа из помещений КИП и помещений аварийного расхолаживания 2 контура</t>
  </si>
  <si>
    <t xml:space="preserve">                        20UJA. Reactor building. UKA rooms. Pipelines of the exhaust system from instrumentation rooms and secondary circuit emergency cooldown rooms. Cs, LP</t>
  </si>
  <si>
    <t>20UJA. Реакторное здание. Помещения UKA. Трубопроводы системы выхлопа из помещений КИП и помещений аварийного расхолаживания 2 контура. Углеродистые, низкое давление</t>
  </si>
  <si>
    <t xml:space="preserve">                         20UJA. Reactor building. Premises UKK. Pipelines for exhaust from the 20UKA rooms of I&amp;C and secondary circuit emergency cooling-down rooms</t>
  </si>
  <si>
    <t>20UJA. Реакторное здание. Помещения UKК. Трубопровод выхлопа из помещений КИП и помещений аварийного расхолаживания второго контура 20UKA</t>
  </si>
  <si>
    <t xml:space="preserve">                        20UJA. Reactor building. UKA compartments. Pipelines of exhaust system from instrumentation compartments and compartments of secondary circuit emergency cooling-down 20UKA.</t>
  </si>
  <si>
    <t>20UJA. Реакторное здание. Помещения UKА. Трубопровод выхлопа из помещений КИП и помещений аварийного расхолаживания второго контура 20UKA</t>
  </si>
  <si>
    <t xml:space="preserve">                      GQA, GQD, GUD Domestic waste water collection and discharge system</t>
  </si>
  <si>
    <t>GQA, GQD,GUD Системы сбора и отвода бытовых сточных вод</t>
  </si>
  <si>
    <t xml:space="preserve">                         20UJA. Reactor building. Sewerage systems</t>
  </si>
  <si>
    <t>20UJA. Реакторное здание. Система водоотведения</t>
  </si>
  <si>
    <t xml:space="preserve">                      JEA Steam generators system</t>
  </si>
  <si>
    <t>JEA Система парогенераторов</t>
  </si>
  <si>
    <t xml:space="preserve">                        20UJA. Reactor building. Pipelines of the system for removing air from the SG secondary coolant side. Cs, HP</t>
  </si>
  <si>
    <t>20UJA. Реакторное здание. Трубопроводы системы воздухоудаления из парогенераторов по второму контуру. Углеродистые, высокое давление</t>
  </si>
  <si>
    <t xml:space="preserve">                      JEB Main circulation pumps system</t>
  </si>
  <si>
    <t>JEB Система главных циркуляционных насосов</t>
  </si>
  <si>
    <t xml:space="preserve">                        20UJA. Reactor building. Associated pipework of the GTsNA-1391 reactor coolant pump set. Ss, LP, HP</t>
  </si>
  <si>
    <t>20UJA. Реакторное здание. Трубопроводы обвязки главного циркуляционного насосного агрегата ГЦНА-1391. Нержавеющие, низкое давление, высокое давление</t>
  </si>
  <si>
    <t xml:space="preserve">                      JEV RCP electric motor lubrication system</t>
  </si>
  <si>
    <t>JEV Система смазки электродвигателя ГЦН</t>
  </si>
  <si>
    <t xml:space="preserve">                         20UJA. Reactor building. Pipelines of lubricant supply system to RCPS oil tanks</t>
  </si>
  <si>
    <t>20UJA. Реакторное здание. Трубопроводы системы подачи масла в маслобаки ГЦНА</t>
  </si>
  <si>
    <t xml:space="preserve">                      JKM Molten core cooling and retainer system</t>
  </si>
  <si>
    <t>JKM Система удержания и охлаждения расплавленной активной зоны</t>
  </si>
  <si>
    <t xml:space="preserve">                        20UJA. Reactor building. Pipelines of system for retention &amp; cooling of reactor molten core above elevation +5.400. Ss, LP</t>
  </si>
  <si>
    <t>20UJA. Реакторное здание. Трубопроводы улавливания и охлаждения активной зоны вне реактора выше отметки +5,400. Нержавеющие, низкое двление</t>
  </si>
  <si>
    <t xml:space="preserve">                      JNB Emergency systems of decay heat removal through the secondary circuit</t>
  </si>
  <si>
    <t>JNB Аварийные системы отвода остаточных тепловыделений через второй контур</t>
  </si>
  <si>
    <t>736д</t>
  </si>
  <si>
    <t xml:space="preserve">                        20UJA. Reactor building. Rooms UKA. Pipelines of emergency SG cooling and flushing system in UKA. Ss, HP. DN 100</t>
  </si>
  <si>
    <t>20UJA. Реакторное здание. Помещения UKA. Трубопроводы аварийного расхолаживания и продувки парогенераторов в здании UKA. Нержавеющие, высокое давление. Ду 100</t>
  </si>
  <si>
    <t xml:space="preserve">                        20UJA. Reactor building. Rooms UKA. Pipelines of emergency SG cooling and flushing system in UKA. Ss, HP. DN&lt;100</t>
  </si>
  <si>
    <t>20UJA. Реакторное здание. Помещения UKA. Трубопроводы аварийного расхолаживания и продувки парогенераторов в здании UKA. Нержавеющие, высокое давление. Ду&lt;100</t>
  </si>
  <si>
    <t xml:space="preserve">                        20UJA. Reactor building. Rooms UJC. Associated pipework of the PHRS control devices. Ss, HP</t>
  </si>
  <si>
    <t>20UJA. Реакторное здание. Помещения UJC. Трубопроводы обвязки регулирующих устройств СПОТ. Нержавеющие, высокое давление</t>
  </si>
  <si>
    <t xml:space="preserve">                        20UJA. Reactor building. Pipelines of emergency SG cooling and flushing system above elevation +5.400. Ss, HP</t>
  </si>
  <si>
    <t>20UJA. Реакторное здание. Трубопроводы аварийного расхолаживания и продувки парогенераторов выше отметки +5,400. Нержавеющие, высокое давление</t>
  </si>
  <si>
    <t xml:space="preserve">                        20UJA. Reactor building. Pipelines of emergency SG cooling and flushing system above elevation +5.400. Ss, HP. Dampers.</t>
  </si>
  <si>
    <t>20UJA. Реакторное здание. Трубопроводы аварийного расхолаживания и продувки парогенераторов выше отметки +5,400. Нержавеющие, высокое давление. Демпфирующие устройства.</t>
  </si>
  <si>
    <t xml:space="preserve">                        20UJA. Reactor building. Pipelines of passive heat removal system in UJA. Cs, HP</t>
  </si>
  <si>
    <t>20UJA. Реакторное здание. Трубопроводы пассивного отвода тепла в здании UJA. Углеродистые, высокое давление</t>
  </si>
  <si>
    <t xml:space="preserve">                        20UJA. Reactor building. Pipelines of passive heat removal system in UJA. Ss, HP</t>
  </si>
  <si>
    <t>20UJA. Реакторное здание. Трубопроводы пассивного отвода тепла в здании UJA. Нержавеющие, высокое давление</t>
  </si>
  <si>
    <t xml:space="preserve">                        20UJA. Reactor building. Rooms UJC. Pipelines of passive heat removal system. Ss, HP</t>
  </si>
  <si>
    <t>20UJA. Реакторное здание. Помещения UJC. Трубопроводы пассивного отвода тепла. Углеродистые, высокое давление</t>
  </si>
  <si>
    <t xml:space="preserve">                         20UJA. Reactor building. Rooms UKA. Associated piping of regenerative heat exchangers</t>
  </si>
  <si>
    <t>20UJA. Реакторное здание. Помещения UKA. Трубопроводы обвязки регенеративных теплообменников</t>
  </si>
  <si>
    <t xml:space="preserve">                         20UJA. Reactor building. Rooms UKA. Associated pipework of the emergency cooldown heat exchanger</t>
  </si>
  <si>
    <t>20UJA. Реакторное здание. Помещения UKA. Трубопроводы обвязки теплообменника аварийного расхолаживания</t>
  </si>
  <si>
    <t xml:space="preserve">                         20UJA. Reactor building. Rooms UKA. Associated pipework of the emergency cooldown pump</t>
  </si>
  <si>
    <t>20UJA. Реакторное здание. Помещения UKA. Трубопроводы обвязки насоса аварийного расхолаживания</t>
  </si>
  <si>
    <t>20UJA. Реакторное здание. Помещения UJC. Трубопроводы пассивного отвода тепла. Нержавеющие, высокое давление</t>
  </si>
  <si>
    <t xml:space="preserve">                      JMN Sprinkler system</t>
  </si>
  <si>
    <t>JMN Система спринклерная</t>
  </si>
  <si>
    <t>412д</t>
  </si>
  <si>
    <t xml:space="preserve">                        20UJA. Reactor building. Rooms UKA. Pipelines of spray system in UKA. Ss, HP</t>
  </si>
  <si>
    <t>20UJA. Реакторное здание. Помещения UKA. Трубопроводы спринклерной системы в здании UKA. Нержавеющие, высокое давление</t>
  </si>
  <si>
    <t>240д</t>
  </si>
  <si>
    <t xml:space="preserve">                        20UJA. Reactor building. Rooms UKA. Pipelines of spray system in UKA. Ss, LP</t>
  </si>
  <si>
    <t>20UJA. Реакторное здание. Помещения UKA. Трубопроводы спринклерной системы в здании UKA. Нержавеющие, низкое давление</t>
  </si>
  <si>
    <t xml:space="preserve">                        20UJA. Reactor building. Pipelines of spray system above elevation +5.400. Ss, LP</t>
  </si>
  <si>
    <t>20UJA. Реакторное здание. Трубопроводы спринклерной системы выше отметки +5,400. Нержавеющие, низкое давление</t>
  </si>
  <si>
    <t xml:space="preserve">                        20UJA. Reactor building. Rooms UKA. Auxiliary piping of storage tanks for the solution of reagents for chemical binding of iodine. Ss, LP</t>
  </si>
  <si>
    <t>20UJA. Реакторное здание. Помещения UKA. Трубопроводы системы обвязки баков запаса раствора реагентов для химического закрепления йода. Нержавеющие, низкое давление</t>
  </si>
  <si>
    <t xml:space="preserve">                         20UJA. Reactor building. Rooms UKA. Auxiliary piping of pumps</t>
  </si>
  <si>
    <t>20UJA. Реакторное здание. Помещения UKA. Трубопроводы обвязки насосов</t>
  </si>
  <si>
    <t xml:space="preserve">                      JNA Emergency and planned cooldown system of the primary circuit and fuel pool cooling system</t>
  </si>
  <si>
    <t>JNA Система аварийного и планового расхолаживания первого контура и охлаждения бассейна выдержки</t>
  </si>
  <si>
    <t>671д</t>
  </si>
  <si>
    <t xml:space="preserve">                        20UJA. Reactor building. Rooms UKA. Pipelines of emergency &amp; planned primary circuit cooling &amp; fuel storage pool cooling system in UKA, Ss, HP</t>
  </si>
  <si>
    <t>20UJA. Реакторное здание. Помещения UKA. Трубопроводы аварийного и планового расхолаживания 1 контура в здании UKA. Нержавеющие, высокое давление</t>
  </si>
  <si>
    <t xml:space="preserve">                        20UJA. Reactor building. Rooms UKA. Pipelines of emergency &amp; planned primary circuit cooling &amp; fuel storage pool cooling system in UKA Ss, LP</t>
  </si>
  <si>
    <t>20UJA. Реакторное здание. Помещения UKA. Трубопроводы аварийного и планового расхолаживания 1 контура в здании UKA. Нержавеющие, низкое давление</t>
  </si>
  <si>
    <t xml:space="preserve">                         20UJA. Reactor building. Rooms UKA. Reactor coolant system emergency and planned cooldown pipelines in the UKA. Associated pipework of reagent storage tanks for chemical binding of iodine in the UKA building. Ss, LP</t>
  </si>
  <si>
    <t>20UJA. Реакторное здание. Помещения UKA. Трубопроводы аварийного и планового расхолаживания 1 контура в здании UKA. Трубопроводы обвязки баков запаса реагентов для химического закрепления йода в здании UKA. Нержавеющие Рр&lt;2,2 МПа</t>
  </si>
  <si>
    <t xml:space="preserve">                        20UJA. Reactor building. Pipelines of emergency &amp; planned primary circuit cooling &amp; fuel storage pool cooling system above elevation +5.400. Ss, HP</t>
  </si>
  <si>
    <t>20UJA. Реакторное здание. Трубопроводы аварийного и планового расхолаживания 1 контура выше отметки +5,400. Нержавеющие, высокое давление</t>
  </si>
  <si>
    <t xml:space="preserve">                        20UJA. Reactor building. Pipelines of emergency &amp; planned primary circuit cooling &amp; fuel storage pool cooling system above elevation +5.400. Ss, LP</t>
  </si>
  <si>
    <t>20UJA. Реакторное здание. Трубопроводы аварийного и планового расхолаживания 1 контура выше отметки +5,400. Нержавеющие, никое давление</t>
  </si>
  <si>
    <t xml:space="preserve">                        20UJA(UKK). Reactor building. UKK rooms. Primary circuit emergency and planned cooling down pipelines. Additional pipelines for BDBA management. Ss, LP</t>
  </si>
  <si>
    <t>20UJA(UKK). Реакторное здание. Помещения UKK . Трубопроводы аварийного и планового расхолаживания 1 контура. Дополнительные трубопроводы для управления ЗПА. Нержавеющие, низкое давление</t>
  </si>
  <si>
    <t xml:space="preserve">                        20UJA. Reactor building. Pipelines of emergency &amp; planned primary circuit cooling &amp; fuel storage pool cooling system above elevation +5.400. Ss, LP. Shock absorbers.</t>
  </si>
  <si>
    <t>20UJA. Реакторное здание. Трубопроводы аварийного и планового расхолаживания 1 контура выше отметки +5,400. Нержавеющие, низкое давление Гидроамортизаторы</t>
  </si>
  <si>
    <t xml:space="preserve">                        20UJA. Reactor building. Pipelines of emergency &amp; planned primary circuit cooling &amp; fuel storage pool cooling system above elevation +5.400. Ss, LP. Dampers.</t>
  </si>
  <si>
    <t>20UJA. Реакторное здание. Трубопроводы аварийного и планового расхолаживания 1 контура выше отметки +5,400. Нержавеющие, высокое давление. Демпфирующие устройства</t>
  </si>
  <si>
    <t xml:space="preserve">                         Reactor building (20UJA). Filtering module unit. Installation drawings</t>
  </si>
  <si>
    <t>Реакторное здание (20UJA). Блок фильтрующего модуля. Установочные чертежи</t>
  </si>
  <si>
    <t xml:space="preserve">                      JND High pressure emergency boron injection system</t>
  </si>
  <si>
    <t>JND Система аварийного ввода бора высокого давления</t>
  </si>
  <si>
    <t>540д</t>
  </si>
  <si>
    <t xml:space="preserve">                        20UJA. Reactor building. Rooms UKA. Pipelines of HP emergency injection system in UKA Ss, HP</t>
  </si>
  <si>
    <t>20UJA. Реакторное здание. Помещения UKA. Трубопроводы аварийного впрыска бора в здании UKA. Нержавеющие, высокое давление</t>
  </si>
  <si>
    <t xml:space="preserve">                        20UJA. Reactor building. Rooms UKA. Pipelines of emergency boron injection system. Ss, HP DN&lt;100</t>
  </si>
  <si>
    <t>20UJA. Реакторное здание. Помещения UKA. Трубопроводы аварийного ввода бора в здании UKA. Нержавеющие, высокое давление. Ду&lt;100</t>
  </si>
  <si>
    <t xml:space="preserve">                        20UJA. Reactor building. Rooms UKA. Pipelines of HP emergency injection system in UKA. Ss, LP</t>
  </si>
  <si>
    <t>20UJA. Реакторное здание. Помещения UKA. Трубопроводы аварийного впрыска бора в здании UKA. Нержавеющие, низкое давление.</t>
  </si>
  <si>
    <t xml:space="preserve">                        20UJA. Reactor building. Rooms UKA. Pipelines of emergency boron injection system. Ss, LP</t>
  </si>
  <si>
    <t>20UJA. Реакторное здание. Помещения UKA. Трубопроводы аварийного ввода бора в здании UKA. Нержавеющие, низкое давление</t>
  </si>
  <si>
    <t xml:space="preserve">                        20UJA. Reactor building. Pipelines of HP emergency injection system above elevation +5.400. Ss, HP</t>
  </si>
  <si>
    <t>20UJA. Реакторное здание. Трубопроводы аварийного впрыска бора выше отметки +5,400. Нержавеющие, высокое давление</t>
  </si>
  <si>
    <t>450д</t>
  </si>
  <si>
    <t xml:space="preserve">                        20UJA. Reactor building. Pipelines of emergency boron injection system above elevation +5.400. Ss, HP</t>
  </si>
  <si>
    <t>20UJA. Реакторное здание. Трубопроводы аварийного ввода бора выше отметки +5,400. Нержавеющие, высокое давление</t>
  </si>
  <si>
    <t xml:space="preserve">                      JNG Emergency core cooling system, passive part</t>
  </si>
  <si>
    <t>JNG Система аварийного охлаждения активной зоны, пассивная часть</t>
  </si>
  <si>
    <t xml:space="preserve">                        20UJA. Reactor building. Pipelines of passive heat removal system (2nd stage Hydrotanks) above elevation +5.400 (discharge). Ss, HP</t>
  </si>
  <si>
    <t>20UJA. Реакторное здание. Трубопроводы САОЗ 2 ступени (пассивная часть) выше отметки +5,400 (сливные). Нержавеющие, высокое давление</t>
  </si>
  <si>
    <t xml:space="preserve">                        20UJA. Reactor building. Pipelines of passive heat removal system (2nd stage Hydroaccumulators) above elevation +5.400 (steam admission). Ss, HP</t>
  </si>
  <si>
    <t>20UJA. Реакторное здание. Трубопроводы САОЗ 2 ступени (пассивная часть) выше отметки +5,400 (подвод пара). Нержавеющие, высокое давление</t>
  </si>
  <si>
    <t xml:space="preserve">                        20UJA. Reactor building. Pipelines of check valve piping drains of the 1st stage hydro accumulators system. Ss, HP</t>
  </si>
  <si>
    <t>20UJA. Реакторное здание. Трубопроводы дренажей обвязки обратных клапанов системы гидроемкостей первой ступени. Нержавеющие, высокое давление</t>
  </si>
  <si>
    <t xml:space="preserve">                        20UJA. Reactor building. Pipelines of 3rd stage ECCS (passive part) above elevation +5.400. Ss, HP</t>
  </si>
  <si>
    <t>20UJA. Реакторное здание. Трубопроводы САОЗ 3 ступени (пассивная часть) выше отметки +5,400. Нержавеющие, высокое давление</t>
  </si>
  <si>
    <t xml:space="preserve">                      KAA Essential consumers intermediate circuit system of building 20UJA (30UJA), 20UKС (30UKС)</t>
  </si>
  <si>
    <t>KAA Система промконтура ответственных потребителей здания 20UJA (30UJA), 20UKС (30UKС)</t>
  </si>
  <si>
    <t>484д</t>
  </si>
  <si>
    <t xml:space="preserve">                        20UJA. Reactor building. Component cooling circuit pipelines above elev. +5.400 inside containment. DN&gt;100. Ss, LP</t>
  </si>
  <si>
    <t>20UJA. Реакторное здание. Трубопроводы промежуточного контура выше отметки +5,400 в гермозоне. Ду&gt;100. Нержавеющие, низкое давление</t>
  </si>
  <si>
    <t xml:space="preserve">                        20UJA. Reactor building. Component cooling circuit pipelines above el. +5.400 outside the hermetic area DN&lt;100. Ss, LP</t>
  </si>
  <si>
    <t>20UJA. Реакторное здание. Трубопроводы промежуточного контура выше отметки +5,400 вне гермозоны Ду&lt;100. Нержавеющие, низкое давление</t>
  </si>
  <si>
    <t xml:space="preserve">                        20UJA. Reactor building. Component cooling circuit pipelines above el. +5.400 in the hermetic area. DN&lt;100. Ss, LP</t>
  </si>
  <si>
    <t>20UJA. Реакторное здание. Трубопроводы промежуточного контура выше отметки +5,400 в гермозоне. Ду&lt;100. Нержавеющие, низкое давление</t>
  </si>
  <si>
    <t xml:space="preserve">                        20UJA. Reactor building. Component cooling circuit pipelines above elev. +5.400. Ss, LP</t>
  </si>
  <si>
    <t>20UJA. Реакторное здание. Трубопроводы промежуточного контура выше отметки +5,400. Нержавеющие, низкое давление</t>
  </si>
  <si>
    <t xml:space="preserve">                        20UJA. Reactor building. Rooms UKA. Pipelines of component cooling system in UKA. Ss, LP. DN&gt;100 (1-2 channel)</t>
  </si>
  <si>
    <t>20UJA. Реакторное здание. Помещения UKA. Трубопроводы промежуточного контура в здании UKA. Нержавеющие, низкое давление. Ду&gt;100 (1-2 канал)</t>
  </si>
  <si>
    <t xml:space="preserve">                        20UJA. Reactor building. Rooms UKA. Pipelines of component cooling system in UKA. Ss, LP. DN&lt;100</t>
  </si>
  <si>
    <t>20UJA. Реакторное здание. Помещения UKA. Трубопроводы промежуточного контура в здании UKA. Нержавеющие,низкое давление. Ду&lt;100</t>
  </si>
  <si>
    <t xml:space="preserve">                        20UJA. Reactor building. Rooms UKA. Pipelines of component cooling system in UKA. Ss, LP. DN&gt;100 (3-4 channel)</t>
  </si>
  <si>
    <t>20UJA. Реакторное здание. Помещения UKA. Трубопроводы промежуточного контура в здании UKA. Нержавеющие, низкое давление. Ду&gt;100 (3-4 канал)</t>
  </si>
  <si>
    <t xml:space="preserve">                        20UJA(UKK). Reactor building. UKK rooms. Component cooling circuit pipelines in the UKK building. Ss, LP. DN&gt;100 (train 1-2). Additional pipelines for BDBA management</t>
  </si>
  <si>
    <t>20UJA(UKK). Реакторное здание. Помещения UKK. Трубопроводы промежуточного контура в здании UKK. Нержавеющие, низкое давление. Ду&gt;100 (1-2 канал). Дополнительные трубопроводы для управления ЗПА</t>
  </si>
  <si>
    <t xml:space="preserve">                        20UJA(UKK). Reactor building. UKK rooms. Pipelines of the component cooling circuit. Ss, LP</t>
  </si>
  <si>
    <t>20UJA(UKK). Реакторное здание. Помещения UKK. Трубопроводы промежуточного контура. Нержавеющие, низкое давление.</t>
  </si>
  <si>
    <t xml:space="preserve">                      KBA Chemical and volume control system</t>
  </si>
  <si>
    <t>KBA Система продувки-подпитки</t>
  </si>
  <si>
    <t>750д</t>
  </si>
  <si>
    <t xml:space="preserve">                        20UJA. Reactor building. Pipelines of primary volume control system above elevation +5.400. Ss, LP, HP. DN 100</t>
  </si>
  <si>
    <t>20UJA. Реакторное здание. Трубопроводы продувки-подпитки и химконтроля первого контура выше отметки +5,400. Нержавеющие, низкое давление, высокое давление. Ду 100</t>
  </si>
  <si>
    <t>270д</t>
  </si>
  <si>
    <t xml:space="preserve">                        20UJA. Reactor building. Pipelines of primary volume control system above elevation +5.400. Ss, HP. DN&lt;100</t>
  </si>
  <si>
    <t>20UJA. Реакторное здание. Трубопроводы продувки-подпитки и химконтроля первого контура выше отметки +5,400. Нержавеющие, высокое давление. Ду&lt;100</t>
  </si>
  <si>
    <t>480д</t>
  </si>
  <si>
    <t xml:space="preserve">                      KBC Distillate and boron concentrate system</t>
  </si>
  <si>
    <t>KBC Система дистиллята и борного концентрата</t>
  </si>
  <si>
    <t xml:space="preserve">                        20UJA. Reactor building. Rooms UKA. Pipelines of distillate system in UKA. Ss, LP. DN 100</t>
  </si>
  <si>
    <t>20UJA. Реакторное здание. Помещения UKA. Трубопроводы дистиллата в здании UKA. Нержавеющие, низкое давление. Ду 100</t>
  </si>
  <si>
    <t xml:space="preserve">                        20UJA. Reactor building. Rooms UKA. Pipelines of distillate system in UKA. Ss, LP. DN&lt;100</t>
  </si>
  <si>
    <t>20UJA. Реакторное здание. Помещения UKA. Трубопроводы дистиллата в здании UKA. Нержавеющие, низкое давление. Ду&lt;100</t>
  </si>
  <si>
    <t xml:space="preserve">                        20UJA. Reactor building. Pipelines of distillate system above elevation +5.400. Ss, LP</t>
  </si>
  <si>
    <t>20UJA. Реакторное здание. Трубопроводы дистиллата выше отметки +5,400. Нержавеющие, низкое давление</t>
  </si>
  <si>
    <t xml:space="preserve">                         20UJA. Reactor building. Pipelines of CMS drives hydrotest system of Reactor Building above el. +5.400</t>
  </si>
  <si>
    <t>20UJA. Реакторное здание. Трубопроводы системы гидроиспытаний приводов СУЗ реакторного отделения выше отметки +5,400</t>
  </si>
  <si>
    <t xml:space="preserve">                      KBE Coolant cleaning system</t>
  </si>
  <si>
    <t>KBE Система очистки теплоносителя</t>
  </si>
  <si>
    <t xml:space="preserve">                        20UJA. Reactor building. Pipelines of uncooled reactor coolant purification system above elevation +5.400. Ss, HP. DN 100</t>
  </si>
  <si>
    <t>20UJA. Реакторное здание. Трубопроводы очистки неохлажденного теплоносителя 1 контура выше отметки +5,400. Нержавеющие, высокое давление. Ду 100</t>
  </si>
  <si>
    <t xml:space="preserve">                        20UJA. Reactor building. Pipelines of uncooled reactor coolant purification system above elevation +5.400. Ss, HP. DN&lt;100</t>
  </si>
  <si>
    <t>20UJA. Реакторное здание. Трубопроводы очистки неохлажденного теплоносителя 1 контура выше отметки +5,400. Нержавеющие, высокое давление. Ду&lt;100</t>
  </si>
  <si>
    <t xml:space="preserve">                        20UJA. Reactor building. Pipelines of uncooled reactor coolant purification system above elevation +5.400. Ss, LP</t>
  </si>
  <si>
    <t>20UJA. Реакторное здание. Трубопроводы очистки неохлажденного теплоносителя 1 контура выше отметки +5,400. Нержавеющие, низкое давление</t>
  </si>
  <si>
    <t xml:space="preserve">                      KLB Annulus filtration system</t>
  </si>
  <si>
    <t>KLB Система фильтрации межоболочного пространства</t>
  </si>
  <si>
    <t xml:space="preserve">                         20UJA. Reactor building. Pipelines of annulus space filtration system above elevation +5.400</t>
  </si>
  <si>
    <t>20UJA. Реакторное здание. Трубопроводы фильтрации межоболочного пространства выше отметки +5.400</t>
  </si>
  <si>
    <t xml:space="preserve">                      KTA Primary circuit drain and controlled leakage system</t>
  </si>
  <si>
    <t>KTA Система дренажей и организованных протечек первого контура</t>
  </si>
  <si>
    <t xml:space="preserve">                        20UJA. Reactor building. Pipelines of primary drains and controlled leaks system above elevation +5.400. Ss, HP, LP. DN&gt;100</t>
  </si>
  <si>
    <t>20UJA. Реакторное здание. Трубопроводы дренажей и оргпротечек радиоактивных сред выше отметки +5.400. Нержавеющие, высокое давление, низкое давление. Ду&gt;100</t>
  </si>
  <si>
    <t xml:space="preserve">                        20UJA. Reactor building. Pipelines of primary drains and controlled leaks system above elevation +5.400. Ss, HP, LP. DN&lt;100</t>
  </si>
  <si>
    <t>20UJA. Реакторное здание. Трубопроводы дренажей и оргпротечек радиоактивных сред выше отметки +5.400. Нержавеющие, высокое давление, низкое давление. Ду&lt;100</t>
  </si>
  <si>
    <t xml:space="preserve">                      KTB Gas blow-off system</t>
  </si>
  <si>
    <t>KTB Система газовых сдувок</t>
  </si>
  <si>
    <t xml:space="preserve">                        20UJA. Reactor building. Pipelines of gaseous blow-offs system. Ss, HP</t>
  </si>
  <si>
    <t>20UJA. Реакторное здание. Трубопроводы газовых сдувок из оборудования реакторного отделения. Нержавеющие, высокое давление</t>
  </si>
  <si>
    <t xml:space="preserve">                        20UJA. Reactor building. Pipelines of gaseous blow-offs system. Ss, LP</t>
  </si>
  <si>
    <t>20UJA. Реакторное здание. Трубопроводы газовых сдувок из оборудования реакторного отделения. Нержавеющие, низкое давление</t>
  </si>
  <si>
    <t xml:space="preserve">                      KTC Borated water collection system</t>
  </si>
  <si>
    <t>KTC Система сбора боросодержащих вод</t>
  </si>
  <si>
    <t xml:space="preserve">                        20UJA. Reactor building. Rooms UKA. Pipelines of collecting system of boron-containing water from reactor systems in UKA. Ss, LP</t>
  </si>
  <si>
    <t>20UJA. Реакторное здание. Помещения UKA. Трубопроводы сбора протечек боросодержащих вод в здании UKA. Нержавеющие, низкое давление</t>
  </si>
  <si>
    <t xml:space="preserve">                        20UJA. Reactor building. Pipelines of collecting system of boron-containing water from reactor systems above elevation +5.400. Ss, LP</t>
  </si>
  <si>
    <t>20UJA. Реакторное здание. Трубопроводы сбора протечек боросодержащих вод выше отметки +5,400. Нержавеющие, низкое давление</t>
  </si>
  <si>
    <t xml:space="preserve">                      KTF Active drain system of buildings 20UJA (30UJA), 20UKA(30UKA), 20UKB(30UKB) (non-pressure section)</t>
  </si>
  <si>
    <t>KTF Система спецканализации здания 20UJA (30UJA), 20UKA(30UKA), 20UKB(30UKB) (безнапорная часть)</t>
  </si>
  <si>
    <t>1013д</t>
  </si>
  <si>
    <t xml:space="preserve">                        20UJA. Reactor building. Rooms UKA. Pipelines of active drainage pipework system for containment in UKA. Ss, LP</t>
  </si>
  <si>
    <t>20UJA. Реакторное здание. Помещения UKA. Трубопроводы спецканализации в здании UKA. Нержавеющие, низкое давление</t>
  </si>
  <si>
    <t xml:space="preserve">                        20UJA. Reactor building. Pipelines of active drainage pipework system for containment above elevation +5.400. Ss, LP</t>
  </si>
  <si>
    <t>20UJA. Реакторное здание. Трубопроводы спецканализации выше отметки +5,400. Нержавеющие, низкое давление</t>
  </si>
  <si>
    <t xml:space="preserve">                        20UJA. Reactor building. Rooms UKB. Pipelines of active drainage pipework system for containment above elevation +5.400. Ss, LP</t>
  </si>
  <si>
    <t>20UJA. Реакторное здание. Помещения UKB. Трубопроводы спецканализации выше отметки +5,400 в UKB. Нержавеющие Рр&lt;2,2 МПа</t>
  </si>
  <si>
    <t xml:space="preserve">                         20UJA(UKA). Reactor building. Pipelines for discharge from KTF collection pits (embedded parts)</t>
  </si>
  <si>
    <t>20UJA(UKA) Реакторное здание.Трубопроводы слива из трапов KTF(закладные детали)</t>
  </si>
  <si>
    <t xml:space="preserve">                      KTH Active drain system of buildings 20UJA (30UJA) и 20UKC (30UKC) (pressure section)</t>
  </si>
  <si>
    <t>KTH Система спецканализации зданий 20UJA (30UJA) и 20UKC (30UKC) (напорная часть)</t>
  </si>
  <si>
    <t xml:space="preserve">                        20UJA. Reactor building. Rooms UKA. Pipelines of active drainage pipework system in UKA (delivery part). Ss, LP</t>
  </si>
  <si>
    <t>20UJA. Реакторное здание. Помещения UKA. Трубопроводы спецканализации в здании UKA (напорная часть). Нержавеющие, низкое давление</t>
  </si>
  <si>
    <t xml:space="preserve">                        20UJA. Reactor building. Pipelines of active drainage pipework system above elevation +5.400 (delivery part). Ss, LP</t>
  </si>
  <si>
    <t>20UJA. Реакторное здание. Трубопроводы спецканализации выше отметки +5,400 (напорная часть). Нержавеющие, низкое давление</t>
  </si>
  <si>
    <t xml:space="preserve">                      KTQ Fuel pool lining integrity monitoring system</t>
  </si>
  <si>
    <t>KTQ Система контроля плотности облицовки бассейна выдержки</t>
  </si>
  <si>
    <t xml:space="preserve">                        20UJA. Reactor building. Pipelines of fuel storage pool lining integrity monitoring system above elevation +5.400. Ss, LP</t>
  </si>
  <si>
    <t>20UJA. Реакторное здание. Трубопроводы контроля плотности облицовок бассейна выдержки выше отметки +5,400. Нержавеющие, низкое давление</t>
  </si>
  <si>
    <t xml:space="preserve">                      KUA Sampling system of the primary circuit liquid medium</t>
  </si>
  <si>
    <t>KUA Система отбора проб жидких сред первого контура</t>
  </si>
  <si>
    <t xml:space="preserve">                        20UJA. Reactor building. Rooms UKA. Pipelines of reactor building equipment sampling system in UKA. Ss, LP</t>
  </si>
  <si>
    <t>20UJA. Реакторное здание. Помещения UKA. Трубопроводы отбора проб из оборудования реакторного отделения ниже отметки +5,400. Нержавеющие, низкое давление</t>
  </si>
  <si>
    <t xml:space="preserve">                        20UJA. Reactor building. Pipelines of sampling system for nuclear equipment above elevation +5.400. Ss, HP</t>
  </si>
  <si>
    <t>20UJA. Реакторное здание. Трубопроводы отбора проб из оборудования реакторного отделения выше отметки +5,400. Нержавеющие, высокое давление</t>
  </si>
  <si>
    <t xml:space="preserve">                      KUJ Air sampling system for mobile gas-aerosol radiometer</t>
  </si>
  <si>
    <t>KUJ Система отбора воздуха на мобильный газоаэрозольный радиометр</t>
  </si>
  <si>
    <t xml:space="preserve">                        20UJA. Reactor building. Rooms UKB. Pipelines for sampling gaseous radioactive media. Ss, LP</t>
  </si>
  <si>
    <t>20UJA. Реакторное здание. Помещения UKB. Трубопроводы пробоотбора газообразных радиоактивных сред. Нержавеющие, низкое давление.</t>
  </si>
  <si>
    <t xml:space="preserve">                      KWA System for I&amp;C detector hydraulic tests and blow-down with distillate</t>
  </si>
  <si>
    <t>KWA Система гидроиспытаний и продувки датчиков КИП дистиллятом</t>
  </si>
  <si>
    <t xml:space="preserve">                        20UJA. Reactor building. Rooms UKA. Pipelines of system for hydrotesting and blowdown of I and С sensors with distilled water in UKA. Ss, LP</t>
  </si>
  <si>
    <t>20UJA. Реакторное здание. Помещения UKA. Трубопроводы гидроиспытаний и продувки датчиков КИП дистиллатом в здании UKA. Нержавеющие, низкое давление</t>
  </si>
  <si>
    <t xml:space="preserve">                      KWB Systems of secondary circuit SG hydro-testing and I&amp;C detectors blow-down with secondary circuit blow-down water</t>
  </si>
  <si>
    <t>KWB Системы ГИ ПГ по второму контуру и продувки датчиков КИП продувочной водой второго контура</t>
  </si>
  <si>
    <t xml:space="preserve">                        20UJA. Reactor building. Rooms UKA. I&amp;C sensor purging pipelines in the UKA building. Ss, HP</t>
  </si>
  <si>
    <t>20UJA. Реакторное здание. Помещения UKA. Трубопроводы системы продувки датчиков КИП в здании UKA. Нержавеющие, высокое давление</t>
  </si>
  <si>
    <t xml:space="preserve">                      KWC System for I&amp;C detector hydraulic tests and blow-down with borated water</t>
  </si>
  <si>
    <t>KWC Система гидроиспытаний и продувки датчиков КИП боросодержащей водой</t>
  </si>
  <si>
    <t xml:space="preserve">                        20UJA. Reactor building. Rooms UKA. Pipelines of hydrotesting of primary system pipelines &amp; blowdown of I&amp;C sensor in UKA Ss, HP</t>
  </si>
  <si>
    <t>20UJA. Реакторное здание. Помещения UKA. Трубопроводы гидроиспытаний и продувки датчиков КИП в здании UKA. Нержавеющие, высокое давление</t>
  </si>
  <si>
    <t xml:space="preserve">                        20UJA. Reactor building. Rooms UKA. Pipelines of hydrotesting of primary system pipelines &amp; blowdown of I&amp;C sensor in UKA Ss, LP</t>
  </si>
  <si>
    <t>20UJA. Реакторное здание. Помещения UKA. Трубопроводы гидроиспытаний и продувки датчиков КИП в здании UKA. Нержавеющие, низкое давление</t>
  </si>
  <si>
    <t xml:space="preserve">                        20UJA. Reactor building. Pipelines of hydrotesting of primary system pipelines &amp; blowdown of I&amp;C sensor with boron solution system above elevation +5.400. Ss, HP</t>
  </si>
  <si>
    <t>20UJA. Реакторное здание. Трубопроводы гидроиспытаний и продувки датчиков КИП борсодержащей водой выше отметки +5,400. Нержавеющие, высокое давление</t>
  </si>
  <si>
    <t xml:space="preserve">                      LAB Pipeline system of main feed water</t>
  </si>
  <si>
    <t>LAB Система трубопроводов основной питательной воды</t>
  </si>
  <si>
    <t xml:space="preserve">                        20UJA. Reactor building. Main feedwater pipelines above el. +5.400 outside the hermetic area. Cs, HP</t>
  </si>
  <si>
    <t>20UJA. Реакторное здание. Трубопроводы основной питательной воды выше отметки +5,400 вне гермозоны. Углеродистые, высокое давление</t>
  </si>
  <si>
    <t xml:space="preserve">                        20UJA. Reactor building. Pipelines of main feedwater system above elevation +5.400. Cs, HP</t>
  </si>
  <si>
    <t>20UJA. Реакторное здание. Трубопроводы основной питательной воды выше отметки +5,400 в гермозоне. Углеродистые, высокое давление</t>
  </si>
  <si>
    <t xml:space="preserve">                        20UJA. Reactor building. Main feedwater pipelines above el. +5.400. Cs, HP. Dampers</t>
  </si>
  <si>
    <t>20UJA. Реакторное здание. Трубопроводы основной питательной воды выше отметки +5,400. Углеродистые, высокое давление. Демпфирующие устройства</t>
  </si>
  <si>
    <t xml:space="preserve">                      LBA Fresh steam pipeline system</t>
  </si>
  <si>
    <t>LBA Система паропроводов свежего пара</t>
  </si>
  <si>
    <t>330д</t>
  </si>
  <si>
    <t xml:space="preserve">                        20UJA. Reactor building. Rooms UJE. Pipelines of live steam line system above elevation +5.400. Cs, HP</t>
  </si>
  <si>
    <t>20UJA. Реакторное здание. Помещения UJE. Система паропровода основного пара выше отметки +5,400. Углеродистые, высокое давление</t>
  </si>
  <si>
    <t xml:space="preserve">                        20UJA. Reactor building. Pipelines of live steam line system above elevation +5.400. Cs, HP</t>
  </si>
  <si>
    <t>20UJA. Реакторное здание. Система паропровода основного пара выше отметки +5,400. Углеродистые, высокое давление</t>
  </si>
  <si>
    <t xml:space="preserve">                        20UJA. Reactor building. Rooms UJE. SG PSV associated pipework. Cs, LP, HP. Ss, HP</t>
  </si>
  <si>
    <t>20UJA. Реакторное здание. Помещения UJE. Трубопроводы обвязки ИПУ ПГ. Углеродистые, низкое давление, высокое давление. Нержавеющие, высокое давление</t>
  </si>
  <si>
    <t xml:space="preserve">                        20UJA. Reactor building. Rooms UJE. Associated pipework of fast-acting stop and shutoff valves 1LBA10-40AA501. Ss, HP, Cs, HP</t>
  </si>
  <si>
    <t>20UJA. Реакторное здание. Помещения UJE. Трубопроводы обвязки быстродействующих запорно-отсечных клапанов 1LBA10-40AA501. Нержавеющие, высокое давление. Углеродистые, высокое давление</t>
  </si>
  <si>
    <t xml:space="preserve">                        20UJA. Reactor building. Pipelines of live steam line system above elevation +5.400. Cs, HP. Dampers.</t>
  </si>
  <si>
    <t>20UJA. Реакторное здание. Система паропроводов основного пара выше отметки +5,400.Углеродистые, высокое давление Демпфирующие устройства</t>
  </si>
  <si>
    <t xml:space="preserve">                      LBG Auxiliary steam pipeline system</t>
  </si>
  <si>
    <t>LBG Система паропроводов собственных нужд</t>
  </si>
  <si>
    <t xml:space="preserve">                        20UJA. Reactor building. House loads pipelines above elev. +5.400. Cs, LP</t>
  </si>
  <si>
    <t>20UJA. Реакторное здание. Паропроводы собственных нужд выше отметки +5,400. Углеродистые, низкое давление</t>
  </si>
  <si>
    <t xml:space="preserve">                      LCQ Steam generator blow-down system</t>
  </si>
  <si>
    <t>LCQ Система продувки парогенератора</t>
  </si>
  <si>
    <t xml:space="preserve">                        20UJA. Reactor building. Pipelines of SG drain and blowdown system above elevation +5.400. Ss, HP outside containment</t>
  </si>
  <si>
    <t>20UJA. Реакторное здание. Трубопроводы системы продувки и дренажей парогенераторов выше отметки +5,400. Нержавеющие, высокое давление вне гермозоны</t>
  </si>
  <si>
    <t xml:space="preserve">                        20UJA. Reactor building. Pipelines of SG drain and blowdown system above elevation +5.400. Ss, HP inside containment</t>
  </si>
  <si>
    <t>20UJA. Реакторное здание. Трубопроводы системы продувки и дренажей парогенераторов выше отметки +5,400. Нержавеющие, высокое давление в гермозоне</t>
  </si>
  <si>
    <t xml:space="preserve">                        20UJA. Reactor building. Pipelines of SG drain and blowdown system above elevation +5.400. Ss, HP. Dampers</t>
  </si>
  <si>
    <t>20UJA. Реакторное здание. Трубопроводы системы продувки и дренажей парогенераторов выше отметки +5,400. Нержавеющие, высокое давление. Демпфирующие устройства</t>
  </si>
  <si>
    <t xml:space="preserve">                      LFG Steam generator chemical flushing system</t>
  </si>
  <si>
    <t>LFG Система химической промывки парогенераторов</t>
  </si>
  <si>
    <t xml:space="preserve">                        20UJA. Reactor building. Pipelines of steam generators chemical flush above elevation +5.400. Ss, LP</t>
  </si>
  <si>
    <t>20UJA. Реакторное здание. Трубопроводы системы химической промывки парогенераторов выше отметки +5,400. Нержавеющие, низкое давление</t>
  </si>
  <si>
    <t xml:space="preserve">                        20UJA. Reactor building. Pipelines of steam generators chemical flush above elevation +5.400. Ss, HP</t>
  </si>
  <si>
    <t>20UJA. Реакторное здание. Трубопроводы системы химической промывки парогенераторов выше отметки +5,400. Нержавеющие, высокое давление</t>
  </si>
  <si>
    <t xml:space="preserve">                        20UJA. Reactor building. Pipelines of steam generators chemical flush above elevation +5.400. Ss, HP. Shock absorbers.</t>
  </si>
  <si>
    <t>20UJA. Реакторное здание. Трубопроводы системы химической промывки парогенераторов выше отметки +5,400. Нержавеющие, высокое давление. Гидроамортизаторы</t>
  </si>
  <si>
    <t xml:space="preserve">                      PEB Essential loads cooling water pipework</t>
  </si>
  <si>
    <t>PEB Система трубопроводов охлаждающей воды ответственных потребителей</t>
  </si>
  <si>
    <t xml:space="preserve">                        20UJA. Reactor building. Rooms UKA. Pipelines of cooling water piping system for secured area in UKA Cs, LP</t>
  </si>
  <si>
    <t>20UJA. Реакторное здание. Помещения UKA. Трубопроводы надёжного водоснабжения морской водой в здании UKA. Углеродистые, низкое давление</t>
  </si>
  <si>
    <t xml:space="preserve">                        20UJA. Reactor building. Rooms UKA. Pipelines of cooling water piping system for secured area in UKA. Titanic, LP</t>
  </si>
  <si>
    <t>20UJA. Реакторное здание. Помещения UKA. Трубопроводы надёжного водоснабжения морской водой в здании UKA. Титановые, низкое давление</t>
  </si>
  <si>
    <t xml:space="preserve">                      QFA Compressed air system for the pneumatic drives of valves</t>
  </si>
  <si>
    <t>QFA Система сжатого воздуха для пневмоприводов арматуры</t>
  </si>
  <si>
    <t>571д</t>
  </si>
  <si>
    <t xml:space="preserve">                        20UJA. Reactor building. Rooms UKA. Pipelines of compressed air system for valve pneumatic drives in UKA. Ss, HP</t>
  </si>
  <si>
    <t>20UJA. Реакторное здание. Помещения UKA. Трубопроводы сжатого воздуха для пневмоприводов арматуры в здании UKA. Нержавеющие, высокое давление</t>
  </si>
  <si>
    <t xml:space="preserve">                        20UJA. Reactor building. Compressed air pipelines for valve pneumatic drives above el. +5.400 outside the hermetic area. Ss, HP</t>
  </si>
  <si>
    <t>20UJA. Реакторное здание. Трубопроводы сжатого воздуха для пневмоприводов арматуры выше отметки +5,400 вне гермозоны. Нержавеющие, высокое давление</t>
  </si>
  <si>
    <t xml:space="preserve">                        20UJA. Reactor building. Pipelines of compressed air system for valve pneumatic drives above elevation +5.400 inside containment. Ss, HP</t>
  </si>
  <si>
    <t>20UJA. Реакторное здание. Трубопроводы сжатого воздуха для пневмоприводов арматуры выше отметки +5,400 в гермозоне. Нержавеющие, высокое давление</t>
  </si>
  <si>
    <t xml:space="preserve">                      QKJ Cold supply system for ventilation system of 20UJA buildings</t>
  </si>
  <si>
    <t>QKJ Система холодоснабжения для вентиляционных систем зданий 20UJA</t>
  </si>
  <si>
    <t xml:space="preserve">                        20UJA. Reactor building. Rooms UKA. ipelines of cold supply system for ventilation systems in secured area (safety chilling machine and header pipes) in UKA. Cs, LP. DN&lt;100</t>
  </si>
  <si>
    <t>20UJA. Реакторное здание. Помещения UKA. Трубопроводы холодоснабжения ответственных потребителей в здании UKA. Углеродистые, низкое давление. Ду&lt;100</t>
  </si>
  <si>
    <t xml:space="preserve">                        20UJA. Reactor building. Rooms UKA. Pipelines of cold supply system for ventilation systems in secured area (safety chilling machine and header pipes) in UKA. Cs, LP. DN&gt;100</t>
  </si>
  <si>
    <t>20UJA. Реакторное здание. Помещения UKA. Трубопроводы холодоснабжения ответственных потребителей в здании UKA Углеродистые, низкое давление. Ду&gt;100</t>
  </si>
  <si>
    <t xml:space="preserve">                        20UJA. Reactor building. Chill supply pipelines for conventional loads above el. +5.400 in the hermetic area. DN&lt;100. Cs, LP</t>
  </si>
  <si>
    <t>20UJA. Реакторное здание. Трубопроводы холодоснабжения неответственных потребителей выше отметки +5,400 в гермозоне. Ду&lt;100. Углеродистые, низкое давление</t>
  </si>
  <si>
    <t xml:space="preserve">                        20UJA. Reactor building. Chill supply pipelines for conventional loads above el. +5.400 in the hermetic area. DN&gt;100. Cs, LP</t>
  </si>
  <si>
    <t>20UJA. Реакторное здание. Трубопроводы холодоснабжения неответственных потребителей выше отметки +5,400 в гермозоне. Ду&gt;100 . Углеродистые, низкое давление</t>
  </si>
  <si>
    <t xml:space="preserve">                        20UJA. Reactor building. Pipelines of cold supply system for ventilation systems in secured area (safety chilling machine and header pipes) above elevation +5.400. Cs, LP</t>
  </si>
  <si>
    <t>20UJA. Реакторное здание. Трубопроводы холодоснабжения ответственных потребителей выше отметки +5,400. Углеродистые, низкое давление</t>
  </si>
  <si>
    <t xml:space="preserve">                        20UJA. Reactor building. Rooms UJE. Pipelines of cold supply system for non-essential loads above elevation +5.400. Cs, LP</t>
  </si>
  <si>
    <t>20UJA. Реакторное здание. Помещения UJE. Трубопроводы холодоснабжения неответственных потребителей выше отметки +5,400. Углеродистые, низкое давление</t>
  </si>
  <si>
    <t xml:space="preserve">                        20UJA. Reactor building. Rooms UKB. Pipelines of cold supply system for ventilation systems in conventional area (chilling machine and header pipes) above elevation +5.400 in UKB. Cs, LP</t>
  </si>
  <si>
    <t>20UJA. Реакторное здание. Помещения UKB. Трубопроводы холодоснабжения неответственных потребителей выше отметки +5,400 в UKB. Углеродистые, низкое давление</t>
  </si>
  <si>
    <t xml:space="preserve">                        20UJA. Reactor building. Chill supply pipelines for conventional loads above el. +5.400 in the hermetic area. DN&gt;100. Cs, LP. Shock absorbers.</t>
  </si>
  <si>
    <t>20UJA. Реакторное здание. Трубопроводы холодоснабжения неответственных потребителей выше отметки +5,400 в гермозоне. Ду&gt;100 . Углеродистые, низкое давление. Гидроамортизаторы</t>
  </si>
  <si>
    <t xml:space="preserve">                        20UJA. Reactor building. UJE room. Cold supply pipelines for NO SIS. Cs, LP</t>
  </si>
  <si>
    <t>20UJA. Реакторное здание. Помещения UJE. Трубопроводы холодоснабжения СВБ НЭ Углеродистые, низкое давление</t>
  </si>
  <si>
    <t xml:space="preserve">                        20UJA. Reactor building. Cold supply pipelines for NO SIS. Cs, LP</t>
  </si>
  <si>
    <t>20UJA. Реакторное здание. Трубопроводы холодоснабжения СВБ НЭ. Углеродистые, низкое давление.</t>
  </si>
  <si>
    <t xml:space="preserve">                      QUH Secondary circuit sampling system</t>
  </si>
  <si>
    <t>QUH Система отбора проб второго контура</t>
  </si>
  <si>
    <t xml:space="preserve">                        20UJA. Reactor building. Pipelines of sampling system for secondary cycle and condensate polishihg plant in UJA. Ss, HP</t>
  </si>
  <si>
    <t>20UJA. Реакторное здание. Трубопроводы отбора проб контура и БОУ в здании UJA. Нержавеющие, высокое давление</t>
  </si>
  <si>
    <t xml:space="preserve">                        20UJA. Reactor building. Rooms UKA. Pipelines of sampling system for secondary cycle and condensate polishihg plant in UKA. Ss, HP</t>
  </si>
  <si>
    <t>20UJA. Реакторное здание. Помещения UKA. Трубопроводы отбора проб контура и БОУ в здании UKA. Нержавеющие, высокое давление</t>
  </si>
  <si>
    <t xml:space="preserve">                      QUK SG blow-down automated chemical monitoring system</t>
  </si>
  <si>
    <t>QUK Система автоматизированного химического контроля систем продувки парогенератора</t>
  </si>
  <si>
    <t xml:space="preserve">                        20UJA. Reactor building. Secondary coolant circuit automated water chemistry control system pipelines QUK. Ss, HP</t>
  </si>
  <si>
    <t>20UJA. Реакторное здание. Трубопроводы АХК водно-химического режима второго контура в здании UKA. Нержавеющие, высокое давление</t>
  </si>
  <si>
    <t xml:space="preserve">                      QUN Sampling system for SG blow-down water radiation monitoring</t>
  </si>
  <si>
    <t>QUN Система отбора проб на радиационный контроль продувочной воды ПГ</t>
  </si>
  <si>
    <t xml:space="preserve">                         20UJA. Reactor building. Pipelines of the system for SG blowdown water samples collection for radiation monitoring (QUN)</t>
  </si>
  <si>
    <t>20UJA. Реакторное здание. Трубопроводы системы отбора проб на радиационный контроль продувочной воды ПГ QUN</t>
  </si>
  <si>
    <t xml:space="preserve">                         20UJA(UKK). Reactor building. UKK rooms. Pipelines of the system for SG blowdown water samples collection for radiation monitoring QUN</t>
  </si>
  <si>
    <t>20UJA(UKK). Реакторное здание. Помещения UKK. Трубопроводы системы отбора проб на радиационный контроль продувочной воды ПГ QUN</t>
  </si>
  <si>
    <t xml:space="preserve">                      QUQ Steam generator level and steamline steam humidity monitoring system</t>
  </si>
  <si>
    <t>QUQ Система контроля уровня в парогенераторах и влажности пара в паропроводах</t>
  </si>
  <si>
    <t xml:space="preserve">                        20UJA. Reactor building. Rooms UKK. Pipelines of control system of SG level and steam humidity control in steamlines. Ss, HP</t>
  </si>
  <si>
    <t>20UJA. Реакторное здание. Помещения UKK. Трубопроводы системы контроля уровня ПГ и влажности пара в паропроводах. Нержавеющие, высокое давление</t>
  </si>
  <si>
    <t xml:space="preserve">                        20UJA. Reactor building. Pipelines of the system for monitoring the level in SG and steam wetness in steam lines. Ss, HP</t>
  </si>
  <si>
    <t>20UJA. Реакторное здание. Трубопроводы системы контроля уровня ПГ и влажности пара в паропроводах. Нержавеющие Рр&gt;2,2 МПа</t>
  </si>
  <si>
    <t xml:space="preserve">                      SCC Compressed air supply system for containment tests</t>
  </si>
  <si>
    <t>SCC Система подачи сжатого воздуха для испытаний ЗО</t>
  </si>
  <si>
    <t xml:space="preserve">                        20UJA. Reactor building. Pipelines of compressed air system for containment testing above elevation +5.400. Cs, LP</t>
  </si>
  <si>
    <t>20UJA. Реакторное здание. Трубопроводы подачи воздуха для испытаний защитной оболочки выше отметки +5,400. Углеродистые, низкое давление</t>
  </si>
  <si>
    <t xml:space="preserve">                      SCD Compressed air supply system for maintenance</t>
  </si>
  <si>
    <t>SCD Система подачи сжатого воздуха для ремонтных нужд</t>
  </si>
  <si>
    <t xml:space="preserve">                        20UJA. Reactor building. Rooms UKA. Pipelines of compressed air system for maintenance below elevation +5.400. Cs, LP</t>
  </si>
  <si>
    <t>20UJA. Реакторное здание. Помещения UKA. Трубопроводы сжатого воздуха для ремонтных работ ниже отметки +5,400. Углеродистые, низкое давление</t>
  </si>
  <si>
    <t xml:space="preserve">                        20UJA. Reactor building. Pipelines of compressed air system for maintenance above elevation +5.400. Cs, LP</t>
  </si>
  <si>
    <t>20UJA. Реакторное здание. Трубопроводы сжатого воздуха для ремонтных работ выше отметки +5,400. Углеродистые, низкое давление</t>
  </si>
  <si>
    <t xml:space="preserve">                   Equipment</t>
  </si>
  <si>
    <t>Оборудование</t>
  </si>
  <si>
    <t>1475д</t>
  </si>
  <si>
    <t xml:space="preserve">                      FCC Equipment for the reactor core parts movement (except for FCA and FCB)</t>
  </si>
  <si>
    <t>FCC Оборудование перемещения деталей активной зоны реактора (кроме FCA и FCB)</t>
  </si>
  <si>
    <t xml:space="preserve">                         20UJA. Reactor building. Installation drawings of vertical crossarm with a support</t>
  </si>
  <si>
    <t>20UJA. Реакторное здание. Установочные чертежи траверсы вертикальной с подставкой</t>
  </si>
  <si>
    <t xml:space="preserve">                      FAB Spent fuel storage system in the reactor building</t>
  </si>
  <si>
    <t>FAB Система приреакторного хранения отработавшего ядерного топлива</t>
  </si>
  <si>
    <t xml:space="preserve">                         20UJA. Reactor building. Installation drawings of fuel pool hydraulic lock</t>
  </si>
  <si>
    <t>20UJA. Реакторное здание. Установочные чертежи гидрозатворов бассейна выдержки</t>
  </si>
  <si>
    <t xml:space="preserve">                         20UJA. Reactor building. Installation drawings of FP container bay shock absorber</t>
  </si>
  <si>
    <t>20UJA. Реакторное здание. Установочные чертежи амортизатора контейнерного отсека БВ</t>
  </si>
  <si>
    <t xml:space="preserve">                      FCB Refueling machine</t>
  </si>
  <si>
    <t>FCB Машина перегрузочная</t>
  </si>
  <si>
    <t xml:space="preserve">                         Installation and adjustment of refueling machine</t>
  </si>
  <si>
    <t>Монтаж и наладка машины перегрузочной</t>
  </si>
  <si>
    <t xml:space="preserve">                      FJA Instrument and equipment for erection and maintenance of the reactor vessel and its lid</t>
  </si>
  <si>
    <t>FJA Инструмент и оборудование для монтажа и обслуживания корпуса реактора и его крышки</t>
  </si>
  <si>
    <t xml:space="preserve">                         20UJA. Reactor building. Sluice trolley installation drawing</t>
  </si>
  <si>
    <t>20UJA. Реакторное здание. Установочные чертежи тележки шлюзовой</t>
  </si>
  <si>
    <t xml:space="preserve">                      JAA Reactor pressure vessel</t>
  </si>
  <si>
    <t>JAA Корпус реактора</t>
  </si>
  <si>
    <t>614д</t>
  </si>
  <si>
    <t xml:space="preserve">                         Installation of the reactor pressure vessel with welding of the thrust ring</t>
  </si>
  <si>
    <t>Монтаж корпуса реактора с разваркой на упорном кольце</t>
  </si>
  <si>
    <t xml:space="preserve">                         Water circulation with the open reactor</t>
  </si>
  <si>
    <t>Пролив систем на открытый реактор</t>
  </si>
  <si>
    <t xml:space="preserve">                         Installation of dummy assemblies into the reactor</t>
  </si>
  <si>
    <t>Загрузка имитационной зоны в реактор</t>
  </si>
  <si>
    <t xml:space="preserve">                         Installation of support ring</t>
  </si>
  <si>
    <t>Монтаж опорного кольца</t>
  </si>
  <si>
    <t xml:space="preserve">                      JAB Reactor vessel lid (upper unit), including flanges, seals, pins</t>
  </si>
  <si>
    <t>JAB Крышка корпуса реактора (верхний блок), включая фланцы, уплотнения, шпильки</t>
  </si>
  <si>
    <t xml:space="preserve">                         Reactor assembly for hydraulic tests and circulation flushing</t>
  </si>
  <si>
    <t>Сборка реактора для проведения ГИ и ЦП</t>
  </si>
  <si>
    <t xml:space="preserve">                      JAC Reactor internals</t>
  </si>
  <si>
    <t>JAC Внутрикорпусные устройства реактора</t>
  </si>
  <si>
    <t xml:space="preserve">                         Installation of in-vessel internals into the RPV</t>
  </si>
  <si>
    <t>Монтаж ВКУ в корпус реактора</t>
  </si>
  <si>
    <t>71д</t>
  </si>
  <si>
    <t xml:space="preserve">                         Installation of steam generators</t>
  </si>
  <si>
    <t>Монтаж парогенераторов</t>
  </si>
  <si>
    <t>695д</t>
  </si>
  <si>
    <t xml:space="preserve">                         Installation of the RCP hydraulic part</t>
  </si>
  <si>
    <t>Монтаж гидравлической части ГЦН</t>
  </si>
  <si>
    <t xml:space="preserve">                         Installation of RCP removable parts and electric motors</t>
  </si>
  <si>
    <t>Монтаж выемных частей и электродвигателей ГЦН</t>
  </si>
  <si>
    <t xml:space="preserve">                      JEC Reactor coolant pipeline system</t>
  </si>
  <si>
    <t>JEC Система главных циркуляционных трубопроводов</t>
  </si>
  <si>
    <t>182д</t>
  </si>
  <si>
    <t xml:space="preserve">                         Installation of MCP</t>
  </si>
  <si>
    <t>Монтаж ГЦТ</t>
  </si>
  <si>
    <t xml:space="preserve">                      JEF Pressurizer system, including injection devices</t>
  </si>
  <si>
    <t>JEF Система компенсации давления, включая устройства впрыска</t>
  </si>
  <si>
    <t xml:space="preserve">                         Installation of Pressurizer into a design position</t>
  </si>
  <si>
    <t>Установка корпуса КД в проектное положение</t>
  </si>
  <si>
    <t xml:space="preserve">                      JEG System of steam receipt from PRZ steam dump devices</t>
  </si>
  <si>
    <t>JEG Система приема пара от сбросных устройств КД</t>
  </si>
  <si>
    <t xml:space="preserve">                         Installation of the bubble-tank into a design position</t>
  </si>
  <si>
    <t>Установка корпуса бака-барботера в проектное положение</t>
  </si>
  <si>
    <t xml:space="preserve">                         Installation of ECCS HA</t>
  </si>
  <si>
    <t>Монтаж ГЕ САОЗ</t>
  </si>
  <si>
    <t xml:space="preserve">                         Installation of CFS accumulator tank 3rd stage</t>
  </si>
  <si>
    <t>Монтаж ГЕ СПЗАЗ 3-й ступени</t>
  </si>
  <si>
    <t xml:space="preserve">                         Installation of the Core catcher vessel to a design position</t>
  </si>
  <si>
    <t>Установка корпуса УЛР в проектное положение</t>
  </si>
  <si>
    <t xml:space="preserve">                      JMK Leak-tight pipe penetrations system</t>
  </si>
  <si>
    <t>JMK Система герметичных трубных проходок</t>
  </si>
  <si>
    <t xml:space="preserve">                         20UJA Reactor building. System of sealed pipeline penetrations in a slab at elev. +5.400</t>
  </si>
  <si>
    <t>20UJA Реакторное здание. Система герметичных трубных проходок в плите на отм. +5,400</t>
  </si>
  <si>
    <t xml:space="preserve">                      SMJ Cranes, stationary hoisting mechanisms and transport equipment in 20UJA (30UJA) buildings</t>
  </si>
  <si>
    <t>SMJ Краны, стационарное подъемные устройства и транспортное оборудование в зданиях 20UJA (30UJA)</t>
  </si>
  <si>
    <t>57д</t>
  </si>
  <si>
    <t xml:space="preserve">                         20UJA. Reactor building. Installation drawing of the electrical circular bridge crane</t>
  </si>
  <si>
    <t>20UJA. Реакторное здание. Установочные чертежи крана мостового электрического кругового действия</t>
  </si>
  <si>
    <t>37д</t>
  </si>
  <si>
    <t xml:space="preserve">                         Installation and adjustment of polar crane</t>
  </si>
  <si>
    <t>Монтаж и наладка крана мостового электрического кругового действия</t>
  </si>
  <si>
    <t xml:space="preserve">                      JME Equipment lock</t>
  </si>
  <si>
    <t>JME Шлюз транспортный</t>
  </si>
  <si>
    <t xml:space="preserve">                         Reactor building (20UJA). Equipment air lock. Installation drawings</t>
  </si>
  <si>
    <t>Реакторное здание (20UJA). Шлюз транспортный. Установочные чертежи</t>
  </si>
  <si>
    <t xml:space="preserve">                      JMF Main personnel airlock</t>
  </si>
  <si>
    <t>JMF Шлюз для персонала основной</t>
  </si>
  <si>
    <t xml:space="preserve">                         Reactor building (20UJA). Main personnel lock. Installation drawings</t>
  </si>
  <si>
    <t>Реакторное здание (20UJA). Шлюз для персонала основной. Установочные чертежи</t>
  </si>
  <si>
    <t xml:space="preserve">                      JMG Emergency personnel airlock</t>
  </si>
  <si>
    <t>JMG Шлюз для персонала аварийный</t>
  </si>
  <si>
    <t xml:space="preserve">                         Reactor building (20UJA). Emergency personnel lock. Installation drawings</t>
  </si>
  <si>
    <t>Реакторное здание (20UJA). Шлюз для персонала аварийный. Установочные чертежи</t>
  </si>
  <si>
    <t xml:space="preserve">                      Equipment installation drawings</t>
  </si>
  <si>
    <t>Установочные чертежи оборудования</t>
  </si>
  <si>
    <t xml:space="preserve">                         20UJA. Reactor building. Equipment installation drawing at el. -7.200</t>
  </si>
  <si>
    <t>20UJA. Реакторное здание. Установочные чертежи оборудования отм. -7.200</t>
  </si>
  <si>
    <t>404д</t>
  </si>
  <si>
    <t xml:space="preserve">                         20UJA. Reactor building. Equipment installation drawing at el. -4.200</t>
  </si>
  <si>
    <t>20UJA. Реакторное здание. Установочные чертежи оборудования отм. -4.200</t>
  </si>
  <si>
    <t>464д</t>
  </si>
  <si>
    <t xml:space="preserve">                         20UJA. Reactor building. Equipment installation drawing at el. 0.000</t>
  </si>
  <si>
    <t>20UJA. Реакторное здание. Установочные чертежи оборудования отм. 0.000</t>
  </si>
  <si>
    <t>409д</t>
  </si>
  <si>
    <t xml:space="preserve">                         20UJA. Reactor building. Installation drawings of the equipment at el. +5.400</t>
  </si>
  <si>
    <t>20UJA. Реакторное здание. Установочные чертежи оборудования отм. +5,400</t>
  </si>
  <si>
    <t>319д</t>
  </si>
  <si>
    <t xml:space="preserve">                         20UJA. Reactor building. Equipment installation drawings from elev. +6.000 to slab elev. +20.500</t>
  </si>
  <si>
    <t>20UJA. Реакторное здание. Установочные чертежи оборудования с отм. +6,000 до перекрытия отм. +20,500</t>
  </si>
  <si>
    <t>379д</t>
  </si>
  <si>
    <t xml:space="preserve">                         20UJA. Reactor building. Installation drawings of the equipment from el. +20.500 to el. +31.700 inclusive</t>
  </si>
  <si>
    <t>20UJA. Реакторное здание. Установочные чертежи оборудования с отм. +20,500 до отм.+ 31,700 включительно</t>
  </si>
  <si>
    <t>350д</t>
  </si>
  <si>
    <t xml:space="preserve">                         20UJA. Reactor building. Installation drawing of equipment above +31.700</t>
  </si>
  <si>
    <t>20UJA. Реакторное здание. Установочные чертежи оборудования выше отм. +31,700</t>
  </si>
  <si>
    <t xml:space="preserve">                         20UJA. Reactor building. Adjacent structures. Installation drawings of load lifting equipment to el. +5.400</t>
  </si>
  <si>
    <t>20UJA. Реакторное здание. Обстройка. Установочные чертежи г/п оборудования до отм. +5.400</t>
  </si>
  <si>
    <t>259д</t>
  </si>
  <si>
    <t xml:space="preserve">                         20UJA. Reactor building. Adjacent structures. Installation drawings of load lifting equipment above el. +5.400</t>
  </si>
  <si>
    <t>20UJA. Реакторное здание. Обстройка. Установочные чертежи г/п оборудования выше отм. +5.400</t>
  </si>
  <si>
    <t xml:space="preserve">                   Anticorrosive protection. Heat insulation</t>
  </si>
  <si>
    <t>Антикоррозийная защита. Тепловая изоляция</t>
  </si>
  <si>
    <t xml:space="preserve">                      20UJA. Reactor building. Heat insulation of pipe lines, equipment and ventilation</t>
  </si>
  <si>
    <t>20UJA. Реакторное здание. Тепловая изоляция трубопроводов, оборудования и вентиляции</t>
  </si>
  <si>
    <t xml:space="preserve">                      20UJA. Reactor building. Rooms UJA, UJB, UKA, UKB. Corrosion protection of air ducts</t>
  </si>
  <si>
    <t>20UJA. Реакторное здание. Помещения UJA, UJB, UKA, UKB. Антикоррозионная защита воздуховодов</t>
  </si>
  <si>
    <t xml:space="preserve">                      20UJA. Reactor building. Corrosion protection of pipelines, supports, tie bars</t>
  </si>
  <si>
    <t>20UJA. Реакторное здание. Антикоррозионная защита трубопроводов, опор, подвесок</t>
  </si>
  <si>
    <t xml:space="preserve">                      20UJA. Reactor building. ACA. Corrosion protection of civil atructures at elev. +10.220, +12.490, +14.140</t>
  </si>
  <si>
    <t>20UJA. Реакторное здание. ЗЛА. Антикоррозионная защита строительных конструкций на отм. +10.220, +12.490, +14.140</t>
  </si>
  <si>
    <t xml:space="preserve">                      20UJA. Reactor building. Rooms UJE, UCC, UKK. Corrosion protection of air ducts</t>
  </si>
  <si>
    <t>20UJA. Реакторное здание. Помещения UJE, UCC, UKK. Антикоррозионная защита воздуховодов</t>
  </si>
  <si>
    <t xml:space="preserve">                   Ventilation and air conditioning systems</t>
  </si>
  <si>
    <t>Вентиляция и кондиционирование</t>
  </si>
  <si>
    <t xml:space="preserve">                      20UJA. Reactor building. Rooms UBB, UKK. Layout drawings of the ventilation systems</t>
  </si>
  <si>
    <t>20UJA. Реакторное здание. Помещения UBB, UKK. Компоновочные чертежи систем вентиляции</t>
  </si>
  <si>
    <t xml:space="preserve">                      20UJA. Reactor building. Rooms UBB, UKK. Installation drawings of the ventilation systems</t>
  </si>
  <si>
    <t>20UJA. Реакторное здание. Помещения UBB, UKK. Установочные чертежи систем вентиляции</t>
  </si>
  <si>
    <t xml:space="preserve">                      20UJA. Reactor building. Rooms UKA. Layout drawings of the ventilation systems</t>
  </si>
  <si>
    <t>20UJA. Реакторное здание. Помещения UKA. Помещения UKA. Компоновочные чертежи систем вентиляции</t>
  </si>
  <si>
    <t xml:space="preserve">                      20UJA. Reactor building. Rooms UKB. Layout drawings of the ventilation systems</t>
  </si>
  <si>
    <t>20UJA. Реакторное здание. Помещения UKB. Компоновочные чертежи систем вентиляции</t>
  </si>
  <si>
    <t xml:space="preserve">                      20UJA. Reactor building. Rooms UCC. Layout drawings of the ventilation systems</t>
  </si>
  <si>
    <t>20UJA. Реакторное здание. Помещения UCC. Компоновочные чертежи систем вентиляции</t>
  </si>
  <si>
    <t xml:space="preserve">                      20UJA. Reactor building. Rooms UJE. Layout drawings of the ventilation systems</t>
  </si>
  <si>
    <t>20UJA. Реакторное здание. Помещения UJE. Компоновочные чертежи систем вентиляции</t>
  </si>
  <si>
    <t xml:space="preserve">                      20UJA. Reactor building. Rooms UJA, UJB. Layout drawings of the ventilation systems</t>
  </si>
  <si>
    <t>20UJA. Реакторное здание. Помещения UJA, UJB. Компоновочные чертежи систем вентиляции</t>
  </si>
  <si>
    <t xml:space="preserve">                      20UJA. Reactor building. Rooms UJA, UJB. Layout drawings of the ventilation systems. Localization centers</t>
  </si>
  <si>
    <t>20UJA. Реакторное здание. Помещения UJA, UJB. Компоновочные чертежи систем вентиляции. Узлы локализации</t>
  </si>
  <si>
    <t xml:space="preserve">                      20UJA. Reactor building. Rooms UKA. Installation drawings of the ventilation systems</t>
  </si>
  <si>
    <t>20UJA. Реакторное здание. Помещения UKA. Установочные чертежи систем вентиляции</t>
  </si>
  <si>
    <t xml:space="preserve">                      20UJA. Reactor building. Rooms UKB. Installation drawings of the ventilation systems</t>
  </si>
  <si>
    <t>20UJA. Реакторное здание. Помещения UKB. Установочные чертежи систем вентиляции</t>
  </si>
  <si>
    <t xml:space="preserve">                      20UJA. Reactor building. Rooms UJE. Installation drawings of the ventilation systems</t>
  </si>
  <si>
    <t>20UJA. Реакторное здание. Помещения UJE. Установочные чертежи систем вентиляции</t>
  </si>
  <si>
    <t xml:space="preserve">                      20UJA. Reactor building. Rooms UJA, UJB. Installation drawings of the ventilation systems</t>
  </si>
  <si>
    <t>20UJA. Реакторное здание. Помещения UJA, UJB. Установочные чертежи систем вентиляции</t>
  </si>
  <si>
    <t xml:space="preserve">                      20UJA. Reactor building. Transport portal rooms UJG. Drawings of ventilation systems</t>
  </si>
  <si>
    <t>20UJA. Реакторное здание. Помещения транспортного портала UJG. Чертежи систем вентиляции</t>
  </si>
  <si>
    <t xml:space="preserve">                   Fire fighting</t>
  </si>
  <si>
    <t>Пожаротушение</t>
  </si>
  <si>
    <t xml:space="preserve">                      SGA,GKD,GKC Common-plant fire-fighting system Utility and drinking water supply</t>
  </si>
  <si>
    <t>SGA,GKD,GKC Водопровод противопожарный общестанционный. Водопровод хозяйственно-питьевой</t>
  </si>
  <si>
    <t xml:space="preserve">                         20UJA. Reactor building. Water supply systems</t>
  </si>
  <si>
    <t>20UJA. Реакторное здание. Системы водоснабжения</t>
  </si>
  <si>
    <t xml:space="preserve">                      SGE Automatic gas fire-fighting facilities systems</t>
  </si>
  <si>
    <t>SGE Система установок автоматического газового пожаротушения</t>
  </si>
  <si>
    <t xml:space="preserve">                         20UJA. Reactor building. Automatic gas fire-fighting plants system SGE11</t>
  </si>
  <si>
    <t>20UJA. Реакторное здание. Система установок автоматического газового пожаротушения SGE11</t>
  </si>
  <si>
    <t xml:space="preserve">                         20UJA. Reactor building. Gallery. Automatic gas fire-fighting plants system SGE21</t>
  </si>
  <si>
    <t>20UJA. Реакторное здание. Галерея. Система установок автоматического газового пожаротушения SGE21</t>
  </si>
  <si>
    <t xml:space="preserve">                      SGK Automatic water spray fire fighting equipment (drencher and sprinkler)</t>
  </si>
  <si>
    <t>SGK Система АУПТ тонкораспыленной водой (дренчерные и спринклерные)</t>
  </si>
  <si>
    <t xml:space="preserve">                         20UJA. Reactor building. Finely-dispersed water automatic fire-fighting plants system SGK11</t>
  </si>
  <si>
    <t>20UJA. Реакторное здание. Система установок автоматического пожаротушения тонкораспыленной водой SGK11</t>
  </si>
  <si>
    <t xml:space="preserve">                         20UJA. Reactor building. Gallery. Finely-dispersed water automatic fire-fighting plants system SGK21</t>
  </si>
  <si>
    <t>20UJA. Реакторное здание. Галерея. Система установок автоматического пожаротушения тонкораспыленной водой SGK21</t>
  </si>
  <si>
    <t xml:space="preserve">                   Cranes</t>
  </si>
  <si>
    <t>ТТО</t>
  </si>
  <si>
    <t>685д</t>
  </si>
  <si>
    <t xml:space="preserve">                      20UJA. Reactor building. ACA. Hoisting equipment installation drawings except electrical circular bridge crane</t>
  </si>
  <si>
    <t>20UJA. Реакторное здание. ЗЛА. Установочные чертежи г/п оборудования кроме крана мостового электрического кругового действия</t>
  </si>
  <si>
    <t xml:space="preserve">                Electrical works</t>
  </si>
  <si>
    <t>Электромонтажные работы</t>
  </si>
  <si>
    <t>1400д</t>
  </si>
  <si>
    <t xml:space="preserve">                   20UJA. Reactor building. Support plate. Layout of the AMS SSS sensors from el. 0.000 to el. +5.400</t>
  </si>
  <si>
    <t>20UJA. Реакторное здание. Опорная плита. Схема размещения датчиков АСК НДС с отметки 0.000 до отметки +5.400</t>
  </si>
  <si>
    <t xml:space="preserve">                   20UJA. Reactor building. Inner containment cylindrical part. Layout of the AMS SSS sensors</t>
  </si>
  <si>
    <t>20UJA. Реакторное здание. Цилиндрическая часть внутренней защитной оболочки. Схема размещения датчиков АСК НДС</t>
  </si>
  <si>
    <t xml:space="preserve">                   20UJA. Reactor building. Inner containment dome part. Layout of the AMS SSS sensors</t>
  </si>
  <si>
    <t>20UJA. Реакторное здание. Купольная часть внутренней защитной оболочки. Схема размещения датчиков АСК НДС</t>
  </si>
  <si>
    <t xml:space="preserve">                   20UJA. Reactor building. Civil structures of the inner containment dome above the pilaster top elevation. The layout of the measuring transducers of the diagnostics system in the containment at elevation +53.900</t>
  </si>
  <si>
    <t>20UJA. Реакторное здание. Строительные конструкции купола внутренней защитной оболочки выше верха пилястр. Схема размещения измерительных преобразователей системы диагностики в защитной оболочке на отм. +53.900</t>
  </si>
  <si>
    <t xml:space="preserve">                   20UJA. Reactor building. Premises UKA. Equipotential network at el. 0.000</t>
  </si>
  <si>
    <t>20UJA. Реакторное здание. Помещения UKA. Эквипотенциальная сеть на отм. 0.000</t>
  </si>
  <si>
    <t xml:space="preserve">                   20UJA. Reactor building. Adjacent structure (UCC). Equipotential networks to elev. +12.600 in grid lines 4-5</t>
  </si>
  <si>
    <t>20UJA. Реакторное здание. Обстройка (UCC). Эквипотенциальные сети до отм. +12,600 в осях 4-5</t>
  </si>
  <si>
    <t xml:space="preserve">                   20UJA. Reactor building. Adjacent structure (UJE). Equipotential networks above elev. +12.600 in grid lines 4-5</t>
  </si>
  <si>
    <t>20UJA. Реакторное здание. Обстройка (UJE). Эквипотенциальные сети выше отм. +12,600 в осях 4-5</t>
  </si>
  <si>
    <t xml:space="preserve">                   20UJA. Reactor building. Adjacent structure (UKB). Equipotential networks above elev. +5.400 in grid lines 1-2</t>
  </si>
  <si>
    <t>20UJA. Реакторное здание. Обстройка (UKB). Эквипотенциальные сети выше отм. +5.400 в осях 1-2</t>
  </si>
  <si>
    <t xml:space="preserve">                   Lighting and socket network</t>
  </si>
  <si>
    <t>Освещение и розеточная сеть</t>
  </si>
  <si>
    <t xml:space="preserve">                      20UJA. Reactor building. Single-line diagrams of lighting networks. Power cables log</t>
  </si>
  <si>
    <t>20UJA. Реакторное здание. Однолинейные схемы сетей освещения. Журнал силовых кабелей</t>
  </si>
  <si>
    <t xml:space="preserve">                      20UJA. Reactor building. Sealed volume lighting. Remote control and alarm. Control cables log. Layout group 3</t>
  </si>
  <si>
    <t>20UJA. Реакторное здание. Освещение гермозоны. Дистанционное управление и сигнализация. Журнал контрольных кабелей. Группа раскладки 3</t>
  </si>
  <si>
    <t xml:space="preserve">                      20UJA. Reactor building. Sealed volume lighting. Remote control and alarm. Tables of external connections</t>
  </si>
  <si>
    <t>20UJA. Реакторное здание. Освещение гермозоны. Дистанционное управление и сигнализация. Таблицы внешних подключений</t>
  </si>
  <si>
    <t xml:space="preserve">                      20UJA. Reactor building. Accident confinement area. Electric lighting and socket network of the sealed volume at elev. +6.000, +10.400</t>
  </si>
  <si>
    <t>20UJA. Реакторное здание. Зона локализации аварии. Электрическое освещение и розеточная сеть и розеточная сеть герметического объема на отм. +6.000, +10.400</t>
  </si>
  <si>
    <t xml:space="preserve">                      20UJA. Reactor building. Accident confinement area. Electric lighting and socket network of the sealed volume at elev. +14.140, +20.500</t>
  </si>
  <si>
    <t>20UJA. Реакторное здание. Зона локализации аварии. Электрическое освещение и розеточная сеть и розеточная сеть герметического объема на отм. +14.140, +20.500</t>
  </si>
  <si>
    <t xml:space="preserve">                      20UJA. Reactor building. Accident confinement area. Electric lighting and socket network of the sealed volume above elev. +31.700</t>
  </si>
  <si>
    <t>20UJA. Реакторное здание. Зона локализации аварии. Электрическое освещение и розеточная сеть и розеточная сеть герметического объема выше отм. +31.700</t>
  </si>
  <si>
    <t xml:space="preserve">                      20UJA. Reactor building. Accident confinement area. Overhead lighting</t>
  </si>
  <si>
    <t>20UJA. Реакторное здание. Зона локализации аварии. Верховое освещение</t>
  </si>
  <si>
    <t xml:space="preserve">                      20UJA. Reactor building. UJB rooms. Annulus. Electric lighting and socket network of the annulus at elev. +5.400, +9.100, +10.600</t>
  </si>
  <si>
    <t>20UJA. Реакторное здание. Помещения UJB. Межоболочечное пространство. Электрическое освещение и розеточная сеть межоболочечного пространства на отм. +5.400, +9.100, +10.600</t>
  </si>
  <si>
    <t xml:space="preserve">                      20UJA. Reactor building. UJB rooms. Annulus. Electric lighting and socket network of the annulus at elev. +14.350, +17. 000</t>
  </si>
  <si>
    <t>20UJA. Реакторное здание. Помещения UJB. Межоболочечное пространство. Электрическое освещение и розеточная сеть межоболочечного пространства на отм. +14.350, +17.000</t>
  </si>
  <si>
    <t xml:space="preserve">                      20UJA. Reactor building. UJB rooms. Annulus. Electric lighting and socket network of the annulus above elev. +20.700</t>
  </si>
  <si>
    <t>20UJA. Реакторное здание. Помещения UJB. Межоболочечное пространство. Электрическое освещение и розеточная сеть межоболочечного пространства выше отм. +20.700</t>
  </si>
  <si>
    <t xml:space="preserve">                      20UJA. Reactor building. PHRS. UJC rooms. Electric lighting and socket network</t>
  </si>
  <si>
    <t>20UJA. Реакторное здание. СПОТ. Помещения UJC. Электрическое освещение и розеточная сеть</t>
  </si>
  <si>
    <t xml:space="preserve">                      20UJA. Reactor building. Electric lighting and socket network of the UJA building adjacent structure at elev. +14.400, +18.000</t>
  </si>
  <si>
    <t>20UJA. Реакторное здание. Электрическое освещение и розеточная сеть обстройки здания UJA на отметке +14.400, +18.000</t>
  </si>
  <si>
    <t xml:space="preserve">                      20UJA. Reactor building. Electric lighting and socket network of the UJA building adjacent structure at elev. +21.000, +24.600</t>
  </si>
  <si>
    <t>20UJA. Реакторное здание. Электрическое освещение и розеточная сеть обстройки здания UJA на отметке +21.000, +24.600</t>
  </si>
  <si>
    <t xml:space="preserve">                      20UJA. Reactor building. Electric lighting and socket network of the UJA building adjacent structure above elev +27.640</t>
  </si>
  <si>
    <t>20UJA. Реакторное здание. Электрическое освещение и розеточная сеть обстройки здания UJA выше отметки +27.640</t>
  </si>
  <si>
    <t xml:space="preserve">                      20UJA. Reactor building. Electric lighting of stairs of the UJA building adjacent structure</t>
  </si>
  <si>
    <t>20UJA. Реакторное здание. Электрическое освещение лестниц обстройки здания UJA</t>
  </si>
  <si>
    <t xml:space="preserve">                      20UJA. Reactor building. Single-line diagrams of lighting networks</t>
  </si>
  <si>
    <t>20UJA. Реакторное здание. Однолинейные схемы сетей освещения</t>
  </si>
  <si>
    <t xml:space="preserve">                   Welding network</t>
  </si>
  <si>
    <t>Сварочная сеть</t>
  </si>
  <si>
    <t>340д</t>
  </si>
  <si>
    <t xml:space="preserve">                      20UJA. Reactor building. Welding network</t>
  </si>
  <si>
    <t>20UJA. Реакторное здание. Сварочная сеть</t>
  </si>
  <si>
    <t xml:space="preserve">                      20UJA. Reactor building. Welding electrical network. Power cables log</t>
  </si>
  <si>
    <t>20UJA. Реакторное здание. Сварочная сеть. Журнал силовых кабелей</t>
  </si>
  <si>
    <t xml:space="preserve">                   Cable metal structures</t>
  </si>
  <si>
    <t>Кабельные металлоконструкции</t>
  </si>
  <si>
    <t>915д</t>
  </si>
  <si>
    <t xml:space="preserve">                      20UJA (20UKA). Reactor building. Layout drawings of cable metal structures. Cable shafts</t>
  </si>
  <si>
    <t>20UJA (20UKA). Реакторное здание. Компоновочные чертежи кабельных металлоконструкций. Кабельные шахты</t>
  </si>
  <si>
    <t xml:space="preserve">                      20UJA (20UKA). Reactor building. Layout drawings of cable metal structures. Elevation 0.000</t>
  </si>
  <si>
    <t>20UJA (20UKA). Реакторное здание. Компоновочные чертежи кабельных металлоконструкций. Отметка 0,000</t>
  </si>
  <si>
    <t xml:space="preserve">                      20UJA (20UKA). Reactor building. Layout drawings of cable metal structures. Elevation -4.200</t>
  </si>
  <si>
    <t>20UJA (20UKA). Реакторное здание. Компоновочные чертежи кабельных металлоконструкций. Отметка -4,200</t>
  </si>
  <si>
    <t xml:space="preserve">                      20UJA (20UKB). Reactor building. Layout drawings of cable metal structures</t>
  </si>
  <si>
    <t>20UJA (20UKB). Реакторное здание. Компоновочные чертежи кабельных металлоконструкций</t>
  </si>
  <si>
    <t xml:space="preserve">                      20UJA (20UCC). Reactor building. Layout drawings of cable metal structures</t>
  </si>
  <si>
    <t>20UJA (20UCC). Реакторное здание. Компоновочные чертежи кабельных металлоконструкций</t>
  </si>
  <si>
    <t xml:space="preserve">                      20UJA (20UJE). Reactor building. Layout drawings of cable metal structures</t>
  </si>
  <si>
    <t>20UJA (20UJE). Реакторное здание. Компоновочные чертежи кабельных металлоконструкций</t>
  </si>
  <si>
    <t>697д</t>
  </si>
  <si>
    <t xml:space="preserve">                      20UJA (20UJB). Reactor building. Layout drawings of cable metal structures (outside containment). Area of normal operation sealed penetrations</t>
  </si>
  <si>
    <t>20UJA (20UJB). Реакторное здание. Компоновочные чертежи кабельных металлоконструкций (вне гермозоны). Зона гермопроходок нормальной эксплуатации</t>
  </si>
  <si>
    <t xml:space="preserve">                      20UJA (20UJB). Reactor building. Layout drawings of cable metal structures (outside containment). Area of safety system sealed penetrations</t>
  </si>
  <si>
    <t>20UJA (20UJB). Реакторное здание. Компоновочные чертежи кабельных металлоконструкций (вне гермозоны). Зона гермопроходок системы безопасности</t>
  </si>
  <si>
    <t xml:space="preserve">                      20UJA (20UBB). Reactor building. Layout drawings of cable metal structures. Cable room at elevation +18.000</t>
  </si>
  <si>
    <t>20UJA (20UBB). Реакторное здание. Компоновочные чертежи кабельных металлоконструкций. Кабельный этаж на отметке +18,000</t>
  </si>
  <si>
    <t xml:space="preserve">                      20UJA (20UBB). Reactor building. Layout drawings of cable metal structures. Cable room at elevation +21.000</t>
  </si>
  <si>
    <t>20UJA (20UBB). Реакторное здание. Компоновочные чертежи кабельных металлоконструкций. Кабельный этаж на отметке +21,000</t>
  </si>
  <si>
    <t xml:space="preserve">                      20UJA (20UBB). Reactor building. Layout drawings of cable metal structures. Elevation +10.800</t>
  </si>
  <si>
    <t>20UJA (20UBB). Реакторное здание. Компоновочные чертежи кабельных металлоконструкций. Отметка +10,800</t>
  </si>
  <si>
    <t xml:space="preserve">                      20UJA (20UBB). Reactor building. Layout drawings of cable metal structures. Elevation +14.400</t>
  </si>
  <si>
    <t>20UJA (20UBB). Реакторное здание. Компоновочные чертежи кабельных металлоконструкций. Отметка +14,400</t>
  </si>
  <si>
    <t xml:space="preserve">                      20UJA (20UKA). Reactor building. Layout drawings of cable metal structures. Elevation -7.200</t>
  </si>
  <si>
    <t>20UJA (20UKA). Реакторное здание. Компоновочные чертежи кабельных металлоконструкций. Отметка -7,200</t>
  </si>
  <si>
    <t xml:space="preserve">                      20UJA (20UBB). Reactor building. Layout drawings of cable metal structures. Elevation +24.600 and above</t>
  </si>
  <si>
    <t>20UJA (20UBB). Реакторное здание. Компоновочные чертежи кабельных металлоконструкций. Отметка +24,600 и выше</t>
  </si>
  <si>
    <t xml:space="preserve">                      20UJA (20UBB). Reactor building. Layout drawings of cable metal structures. Elevation +7.200</t>
  </si>
  <si>
    <t>20UJA (20UBB). Реакторное здание. Компоновочные чертежи кабельных металлоконструкций. Отметка +7,200</t>
  </si>
  <si>
    <t xml:space="preserve">                      20UJA (20UBB). Reactor building. Layout drawings of cable metal structures. Elevation -4,200</t>
  </si>
  <si>
    <t>20UJA (20UBB). Реакторное здание. Компоновочные чертежи кабельных металлоконструкций. Отметка -4,200</t>
  </si>
  <si>
    <t xml:space="preserve">                      20UJA (20UBB). Reactor building. Layout drawings of cable metal structures. Elevations +3.600; +4.800</t>
  </si>
  <si>
    <t>20UJA (20UBB). Реакторное здание. Компоновочные чертежи кабельных металлоконструкций. Отметки +3,600, +4,800</t>
  </si>
  <si>
    <t xml:space="preserve">                      20UJA. Reactor building. Layout drawings of cable metal structures (inside containment). Elevation +5.950</t>
  </si>
  <si>
    <t>20UJA. Реакторное здание. Компоновочные чертежи кабельных металлоконструкций (внутри гермозоны). Отметка +5,950</t>
  </si>
  <si>
    <t xml:space="preserve">                      20UJA. Reactor building. Layout drawings of cable metal structures (inside containment). Elevation +9.000</t>
  </si>
  <si>
    <t>20UJA. Реакторное здание. Компоновочные чертежи кабельных металлоконструкций (внутри гермозоны). Отметка +9,000</t>
  </si>
  <si>
    <t xml:space="preserve">                      20UJA. Reactor building. Layout drawings of cable metal structures (inside containment). Elevation +14.400</t>
  </si>
  <si>
    <t>20UJA. Реакторное здание. Компоновочные чертежи кабельных металлоконструкций (внутри гермозоны). Отметка +14,400</t>
  </si>
  <si>
    <t xml:space="preserve">                      20UJA. Reactor building. Layout drawings of cable metal structures (inside containment). Elevation +20.450 and above</t>
  </si>
  <si>
    <t>20UJA. Реакторное здание. Компоновочные чертежи кабельных металлоконструкций (внутри гермозоны). Отметка +20,450 и выше</t>
  </si>
  <si>
    <t xml:space="preserve">                   Grounding</t>
  </si>
  <si>
    <t>Заземление</t>
  </si>
  <si>
    <t>255д</t>
  </si>
  <si>
    <t xml:space="preserve">                      20UJA. Reactor building. Earthing drawings</t>
  </si>
  <si>
    <t>20UJA. Реакторное здание. Чертежи заземления</t>
  </si>
  <si>
    <t xml:space="preserve">                      20UJA. Reactor building. Special earthing system cable log</t>
  </si>
  <si>
    <t>20UJA. Реакторное здание. Журнал кабелей системы специального заземления</t>
  </si>
  <si>
    <t xml:space="preserve">                      20UJA (20UBB). Reactor building. Earthing drawings</t>
  </si>
  <si>
    <t>20UJA (20UBB). Реакторное здание. Чертежи заземления</t>
  </si>
  <si>
    <t xml:space="preserve">                      20UJA. Reactor building. Special earthing drawings</t>
  </si>
  <si>
    <t>20UJA. Реакторное здание. Чертежи специального заземления</t>
  </si>
  <si>
    <t xml:space="preserve">                      20UJA. Reactor building. ACA. Equipotential networks above elev. +5.400</t>
  </si>
  <si>
    <t>20UJA. Реакторное здание. ЗЛА. Эквипотенциальные сети выше отм. +5,400</t>
  </si>
  <si>
    <t xml:space="preserve">                   Electrical equipment</t>
  </si>
  <si>
    <t>Электрооборудование</t>
  </si>
  <si>
    <t xml:space="preserve">                      20UJA (20UKA). Reactor building. Layout drawings of electrical equipment</t>
  </si>
  <si>
    <t>20UJA (20UKA). Реакторное здание. Компоновочные чертежи электрооборудования</t>
  </si>
  <si>
    <t xml:space="preserve">                      20UJA (20UKB). Reactor building. Layout drawings of electrical equipment</t>
  </si>
  <si>
    <t>20UJA (20UKB). Реакторное здание. Компоновочные чертежи электрооборудования</t>
  </si>
  <si>
    <t xml:space="preserve">                      20UJA (20UCC). Reactor building. Layout drawings of electrical equipment</t>
  </si>
  <si>
    <t>20UJA (20UCC). Реакторное здание. Компоновочные чертежи электрооборудования</t>
  </si>
  <si>
    <t xml:space="preserve">                      20UJA (20UJB). Reactor building. Layout drawings of electrical equipment</t>
  </si>
  <si>
    <t>20UJA (20UJB). Реакторное здание. Компоновочные чертежи электрооборудования</t>
  </si>
  <si>
    <t xml:space="preserve">                      20UJA (20UJE). Reactor building. Layout drawings of electrical equipment</t>
  </si>
  <si>
    <t>20UJA (20UJE). Реакторное здание. Компоновочные чертежи электрооборудования</t>
  </si>
  <si>
    <t xml:space="preserve">                      20UJA (20UBB). Reactor building. Layout drawings of electrical equipment</t>
  </si>
  <si>
    <t>20UJA (20UBB). Реакторное здание. Компоновочные чертежи электрооборудования</t>
  </si>
  <si>
    <t xml:space="preserve">                      20UJA. Reactor building. Layout drawings of electrical equipment</t>
  </si>
  <si>
    <t>20UJA. Реакторное здание. Компоновочные чертежи электрооборудования</t>
  </si>
  <si>
    <t xml:space="preserve">                   Cable penetrations</t>
  </si>
  <si>
    <t>Кабельные гермопроходки</t>
  </si>
  <si>
    <t xml:space="preserve">                      20UJA. Reactor building. Tables of control cable connections of sealed penetrations of normal operation</t>
  </si>
  <si>
    <t>20UJA. Реакторное здание. Таблицы подключений гермопроходок нормальной эксплуатации контрольным кабелем</t>
  </si>
  <si>
    <t xml:space="preserve">                      20UJA. Reactor building. Tables of power cable connections of sealed penetrations of normal operation</t>
  </si>
  <si>
    <t>20UJA. Реакторное здание. Таблицы подключений гермопроходок нормальной эксплуатации силовым кабелем</t>
  </si>
  <si>
    <t xml:space="preserve">                      20UJA. Reactor building. Tables of control cable connections of sealed penetrations of SS train 1</t>
  </si>
  <si>
    <t>20UJA. Реакторное здание. Таблицы подключений гермопроходок системы безопасности 1 канала контрольным кабелем</t>
  </si>
  <si>
    <t xml:space="preserve">                      20UJA. Reactor building. Tables of power cable connections of sealed penetrations of SS train 1</t>
  </si>
  <si>
    <t>20UJA. Реакторное здание. Таблицы подключений гермопроходок системы безопасности 1 канала силовым кабелем</t>
  </si>
  <si>
    <t xml:space="preserve">                      20UJA. Reactor building. Tables of control cable connections of sealed penetrations of SS train 2</t>
  </si>
  <si>
    <t>20UJA. Реакторное здание. Таблицы подключений гермопроходок системы безопасности 2 канала контрольным кабелем</t>
  </si>
  <si>
    <t xml:space="preserve">                      20UJA. Reactor building. Tables of power cable connections of sealed penetrations of SS train 2</t>
  </si>
  <si>
    <t>20UJA. Реакторное здание. Таблицы подключений гермопроходок системы безопасности 2 канала силовым кабелем</t>
  </si>
  <si>
    <t xml:space="preserve">                      20UJA. Reactor building. Tables of control cable connections of sealed penetrations of SS train 3</t>
  </si>
  <si>
    <t>20UJA. Реакторное здание. Таблицы подключений гермопроходок системы безопасности 3 канала контрольным кабелем</t>
  </si>
  <si>
    <t xml:space="preserve">                      20UJA. Reactor building. Tables of power cable connections of sealed penetrations of SS train 3</t>
  </si>
  <si>
    <t>20UJA. Реакторное здание. Таблицы подключений гермопроходок системы безопасности 3 канала силовым кабелем</t>
  </si>
  <si>
    <t xml:space="preserve">                      20UJA. Reactor building. Tables of control cable connections of sealed penetrations of SS train 4</t>
  </si>
  <si>
    <t>20UJA. Реакторное здание. Таблицы подключений гермопроходок системы безопасности 4 канала контрольным кабелем</t>
  </si>
  <si>
    <t xml:space="preserve">                      20UJA. Reactor building. Tables of power cable connections of sealed penetrations of SS train 4</t>
  </si>
  <si>
    <t>20UJA. Реакторное здание. Таблицы подключений гермопроходок системы безопасности 4 канала силовым кабелем</t>
  </si>
  <si>
    <t xml:space="preserve">                      20UJA. Reactor building. Distribution album of control sealed penetrations of safety system chanel 1</t>
  </si>
  <si>
    <t>20UJA. Реакторное здание. Альбом распределения контрольных гермопроходок системы безопасности 1 канала</t>
  </si>
  <si>
    <t xml:space="preserve">                      20UJA. Reactor building. Distribution album of control sealed penetrations of safety system chanel 2</t>
  </si>
  <si>
    <t>20UJA. Реакторное здание. Альбом распределения контрольных гермопроходок системы безопасности 2 канала</t>
  </si>
  <si>
    <t xml:space="preserve">                      20UJA. Reactor building. Distribution album of control sealed penetrations of safety system chanel 3</t>
  </si>
  <si>
    <t>20UJA. Реакторное здание. Альбом распределения контрольных гермопроходок системы безопасности 3 канала</t>
  </si>
  <si>
    <t xml:space="preserve">                      20UJA. Reactor building. Distribution album of control sealed penetrations of safety system chanel 4</t>
  </si>
  <si>
    <t>20UJA. Реакторное здание. Альбом распределения контрольных гермопроходок системы безопасности 4 канала</t>
  </si>
  <si>
    <t xml:space="preserve">                      20UJA. Reactor building. Distribution album of power sealed penetrations of normal operation</t>
  </si>
  <si>
    <t>20UJA. Реакторное здание. Альбом распределения силовых гермопроходок нормальной эксплуатации</t>
  </si>
  <si>
    <t xml:space="preserve">                      20UJA. Reactor building. Distribution album of power sealed penetrations of safety system chanel 1</t>
  </si>
  <si>
    <t>20UJA. Реакторное здание. Альбом распределения силовых гермопроходок системы безопасности 1 канала</t>
  </si>
  <si>
    <t xml:space="preserve">                      20UJA. Reactor building. Distribution album of power sealed penetrations of safety system chanel 2</t>
  </si>
  <si>
    <t>20UJA. Реакторное здание. Альбом распределения силовых гермопроходок системы безопасности 2 канала</t>
  </si>
  <si>
    <t xml:space="preserve">                      20UJA. Reactor building. Distribution album of power sealed penetrations of safety system chanel 3</t>
  </si>
  <si>
    <t>20UJA. Реакторное здание. Альбом распределения силовых гермопроходок системы безопасности 3 канала</t>
  </si>
  <si>
    <t xml:space="preserve">                      20UJA. Reactor building. Distribution album of power sealed penetrations of safety system chanel 4</t>
  </si>
  <si>
    <t>20UJA. Реакторное здание. Альбом распределения силовых гермопроходок системы безопасности 4 канала</t>
  </si>
  <si>
    <t xml:space="preserve">                      20UJA. Reactor building. Distribution album of control sealed penetrations of normal operation</t>
  </si>
  <si>
    <t>20UJA. Реакторное здание. Альбом распределения контрольных гермопроходок нормальной эксплуатации</t>
  </si>
  <si>
    <t xml:space="preserve">                   0.4 kV switchgear. Sections, assemblies and boards</t>
  </si>
  <si>
    <t>КРУ 0,4 кВ. Секции, сборки и щиты</t>
  </si>
  <si>
    <t xml:space="preserve">                      20UJA. Reactor building. SCG 0.4 kV. RP and EE I&amp;C. Assemblies. Tables of external connections</t>
  </si>
  <si>
    <t>20UJA. Реакторное здание. КРУ 0,4 kV. РЗ и СКУ ЭЧ. Cборки. Таблицы внешних подключений</t>
  </si>
  <si>
    <t xml:space="preserve">                      20UJA. Reactor building. Electric connection diagrams for 0.4 kV assemblies of the transport portal</t>
  </si>
  <si>
    <t>20UJA. Реакторное здание. Схемы электрических соединений сборок 0,4 транспортного портала</t>
  </si>
  <si>
    <t xml:space="preserve">                      20UJA. Reactor building. UBB rooms. CPS direct current electric connections diagrams</t>
  </si>
  <si>
    <t>20UJA. Реакторное здание. Помещения UBB. Схемы электрических соединений постоянного тока СУЗ</t>
  </si>
  <si>
    <t xml:space="preserve">                      20UJA. Reactor building. Electric connection diagrams for 0.4 kV assemblies of the transport portal. Power cables log</t>
  </si>
  <si>
    <t>20UJA. Реакторное здание. Схемы электрических соединений сборок 0,4 транспортного портала. Журнал силовых кабелей</t>
  </si>
  <si>
    <t xml:space="preserve">                      20UJA. Reactor building. UBB room. Electric connection diagrams for 0.4 kV boards for pressurizer heaters power supply. Power cables log</t>
  </si>
  <si>
    <t>20UJA. Реакторное здание. Помещения UBB.Схемы электрических соединений щитов 0,4 кВ для питания обогревателей компенсатора давления. Журнал силовых кабелей</t>
  </si>
  <si>
    <t xml:space="preserve">                      20UJA. Reactor building. 0.4 kV SCG. RP and EE I&amp;C. Control cables log. Layout group 3</t>
  </si>
  <si>
    <t>20UJA. Реакторное здание. КРУ 0,4 кВ. РЗ и СКУ ЭЧ. Журнал контрольных кабелей. Группа раскладки 3</t>
  </si>
  <si>
    <t xml:space="preserve">                   Telephone communication, radio communication, alarm and video surveillance systems</t>
  </si>
  <si>
    <t>Системы телефонной связи, радиосвязи, сигнализации и видеонаблюдения</t>
  </si>
  <si>
    <t xml:space="preserve">                      20UJA. Reactor building. Common-plant telephone communication system</t>
  </si>
  <si>
    <t>20UJA. Реакторное здание. Система общестанционной телефонной связи</t>
  </si>
  <si>
    <t xml:space="preserve">                      20UJA. Reactor building. Operative loudspeaking and telephone communication system</t>
  </si>
  <si>
    <t>20UJA. Реакторное здание. Система оперативной громкоговорящей и телефонной связи</t>
  </si>
  <si>
    <t xml:space="preserve">                      20UJA. Reactor building. Personnel warning and search system</t>
  </si>
  <si>
    <t>20UJA. Реакторное здание. Система оповещения и поиска персонала</t>
  </si>
  <si>
    <t xml:space="preserve">                      20UJA. Reactor building. Operative radiotelephones system</t>
  </si>
  <si>
    <t>20UJA. Реакторное здание. Система эксплуатационных радиотелефонов</t>
  </si>
  <si>
    <t xml:space="preserve">                      20UJA. Reactor building. Master clock system</t>
  </si>
  <si>
    <t>20UJA. Реакторное здание. Система часофикации</t>
  </si>
  <si>
    <t xml:space="preserve">                      20UJA. Reactor building. Process videomonitoring system</t>
  </si>
  <si>
    <t>20UJA. Реакторное здание. Система технологического видеонаблюдения</t>
  </si>
  <si>
    <t xml:space="preserve">                      20UJA. Reactor building. UKA room. Common-plant telephone communication system</t>
  </si>
  <si>
    <t>20UJA. Реакторное здание. Помещения UKA. Система общестанционной телефонной связи</t>
  </si>
  <si>
    <t xml:space="preserve">                      20UJA. Reactor building. UKA room. Operative loudspeaking and telephone communication system</t>
  </si>
  <si>
    <t>20UJA. Реакторное здание. Помещения UKA. Система оперативной громкоговорящей и телефонной связи</t>
  </si>
  <si>
    <t xml:space="preserve">                      20UJA. Reactor building. UKA room. Personnel warning and search system</t>
  </si>
  <si>
    <t>20UJA. Реакторное здание. Помещения UKA. Система оповещения и поиска персонала</t>
  </si>
  <si>
    <t xml:space="preserve">                      20UJA. Reactor building. UKA room. System of operative radio telephones</t>
  </si>
  <si>
    <t>20UJA. Реакторное здание. Помещения UKA. Система Система эксплуатационных радиотелефонов</t>
  </si>
  <si>
    <t xml:space="preserve">                      20UJA. Reactor building. Common-plant telephone communication system. Control cable log</t>
  </si>
  <si>
    <t>20UJA. Реакторное здание. Система общестанционной телефонной связи. Журнал контрольных кабелей</t>
  </si>
  <si>
    <t xml:space="preserve">                      20UJA. Reactor building. Operative loudspeaking and telephone communication system. Control cable log</t>
  </si>
  <si>
    <t>20UJA. Реакторное здание. Система оперативной громкоговорящей и телефонной связи. Журнал контрольных кабелей</t>
  </si>
  <si>
    <t xml:space="preserve">                      20UJA. Reactor building. Operative radiotelephones system. Control cable log</t>
  </si>
  <si>
    <t>20UJA. Реакторное здание. Система эксплуатационных радиотелефонов. Журнал контрольных кабелей</t>
  </si>
  <si>
    <t xml:space="preserve">                      20UJA. Reactor building. Master clock system. Control cable log</t>
  </si>
  <si>
    <t>20UJA. Реакторное здание. Система часофикации. Журнал контрольных кабелей</t>
  </si>
  <si>
    <t xml:space="preserve">                      20UJA. Reactor building. Process videomonitoring system. Control cable log</t>
  </si>
  <si>
    <t>20UJA. Реакторное здание. Система технологического видеонаблюдения. Журнал контрольных кабелей</t>
  </si>
  <si>
    <t xml:space="preserve">                      20UJA (20UKA). Reactor building. Controlled access area rooms of the 30UJA building. Common-plant telephone communication system. Control cable log</t>
  </si>
  <si>
    <t>20UJA (20UKA). Реакторное здание. Помещения зоны контролируемого доступа здания 20UJA. Система общестанционной телефонной связи. Журнал контрольных кабелей</t>
  </si>
  <si>
    <t xml:space="preserve">                      20UJA (20UKA). Reactor building. Controlled access area rooms of the 30UJA building. Operative loudspeaking and telephone communication system. Control cable log</t>
  </si>
  <si>
    <t>20UJA (20UKA). Реакторное здание. Помещения зоны контролируемого доступа здания 20UJA. Система оперативной громкоговорящей и телефонной связи. Журнал контрольных кабелей</t>
  </si>
  <si>
    <t xml:space="preserve">                      20UJA (20UKA). Reactor building. Controlled access area rooms of the 20UJA building. Personnel warning and search system. Control cable log</t>
  </si>
  <si>
    <t>20UJA (20UKA). Реакторное здание. Помещения зоны контролируемого доступа здания 20UJA. Система оповещения и поиска персонала. Журнал контрольных кабелей</t>
  </si>
  <si>
    <t xml:space="preserve">                      20UJA. Reactor building. Personnel warning and search system. Control cable log</t>
  </si>
  <si>
    <t>20UJA. Реакторное здание. Система оповещения и поиска персонала. Журнал контрольных кабелей</t>
  </si>
  <si>
    <t xml:space="preserve">                      20UJA (20UKA). Reactor building. Controlled access area rooms of the 30UJA building. Operative radiotelephones system. Control cable log</t>
  </si>
  <si>
    <t>20UJA (20UKA). Реакторное здание. Помещения зоны контролируемого доступа здания 20UJA. Система эксплуатационных радиотелефонов. Журнал контрольных кабелей</t>
  </si>
  <si>
    <t xml:space="preserve">                APCS</t>
  </si>
  <si>
    <t>АСУТП</t>
  </si>
  <si>
    <t>667д</t>
  </si>
  <si>
    <t xml:space="preserve">                   I&amp;C FP</t>
  </si>
  <si>
    <t>СКУ ПЗ</t>
  </si>
  <si>
    <t xml:space="preserve">                      20UJA. Reactor building. FP I&amp;C. Automatic gas fire-fighting plant</t>
  </si>
  <si>
    <t>20UJA. Реакторное здание. СКУ ПЗ. Автоматическая установка газового пожаротушения</t>
  </si>
  <si>
    <t xml:space="preserve">                      20UJA. Reactor building. FP I&amp;C. Automatic water fire fighting</t>
  </si>
  <si>
    <t>20UJA. Реакторное здание. СКУ ПЗ. Автоматическое водяное пожаротушение</t>
  </si>
  <si>
    <t xml:space="preserve">                      20UJA. Reactor building. FP I&amp;C. Ventilation systems</t>
  </si>
  <si>
    <t>20UJA. Реакторное здание. СКУ ПЗ. Системы вентиляции</t>
  </si>
  <si>
    <t xml:space="preserve">                      20UJA. Reactor building. FP I&amp;C. Fire alarm</t>
  </si>
  <si>
    <t>20UJA. Реакторное здание. СКУ ПЗ. Пожарная сигнализация</t>
  </si>
  <si>
    <t xml:space="preserve">                      20UJA. Reactor building. FP I&amp;C. Fire annunciation</t>
  </si>
  <si>
    <t>20UJA. Реакторное здание. СКУ ПЗ. Оповещение о пожаре</t>
  </si>
  <si>
    <t xml:space="preserve">                      20UJA. Reactor building. FP I&amp;C. Ventilation systems. Control cables log. Layout group 5</t>
  </si>
  <si>
    <t>20UJA. Реакторное здание. СКУ ПЗ. Системы вентиляции. Журнал контрольных кабелей. Группа раскладки 5</t>
  </si>
  <si>
    <t xml:space="preserve">                      20UJA. Reactor building. FP I&amp;C. Gas fire fighting. Control cables log. Layout group 5</t>
  </si>
  <si>
    <t>20UJA. Реакторное здание. СКУ ПЗ. Газовое пожаротушение. Журнал контрольных кабелей. Группа раскладки 5</t>
  </si>
  <si>
    <t xml:space="preserve">                      20UJA. Reactor building. FP I&amp;C. Gas fire fighting. Power cables log. Layout group 3</t>
  </si>
  <si>
    <t>20UJA. Реакторное здание. СКУ ПЗ. Газовое пожаротушение. Журнал силовых кабелей. Группа раскладки 3</t>
  </si>
  <si>
    <t xml:space="preserve">                      20UJA. Reactor building. FP I&amp;C. Automatic water fire fighting. Control cables log. Layout group 5</t>
  </si>
  <si>
    <t>20UJA. Реакторное здание. СКУ ПЗ. Автоматическое водяное пожаротушение. Журнал контрольных кабелей. Группа раскладки 5</t>
  </si>
  <si>
    <t xml:space="preserve">                      20UJA. Reactor building. FP I&amp;C. Automatic water fire fighting. Power cables log. Layout group 3</t>
  </si>
  <si>
    <t>20UJA. Реакторное здание. СКУ ПЗ. Автоматическое водяное пожаротушение. Журнал силовых кабелей. Группа раскладки 3</t>
  </si>
  <si>
    <t xml:space="preserve">                      20UJA. Reactor building. FP I&amp;C. Fire alarm. Control cables log. Layout group 5</t>
  </si>
  <si>
    <t>20UJA. Реакторное здание. СКУ ПЗ. Пожарная сигнализация. Журнал контрольных кабелей. Группа раскладки 5</t>
  </si>
  <si>
    <t xml:space="preserve">                      20UJA. Reactor building. FP I&amp;C. Fire alarm. Power cables log. Layout group 3</t>
  </si>
  <si>
    <t>20UJA. Реакторное здание. СКУ ПЗ. Пожарная сигнализация. Журнал силовых кабелей. Группа раскладки 3</t>
  </si>
  <si>
    <t xml:space="preserve">                      20UJA. Reactor building. FP I&amp;C. Ventilation systems. Power cables log. Layout group 3</t>
  </si>
  <si>
    <t>20UJA. Реакторное здание. СКУ ПЗ. Системы вентиляции. Журнал силовых кабелей. Группа раскладки 3</t>
  </si>
  <si>
    <t xml:space="preserve">                   AVDS</t>
  </si>
  <si>
    <t>АСВД</t>
  </si>
  <si>
    <t xml:space="preserve">                      20UJA. Reactor building. Automated vibration monitoring and diagnostics system (AVMDS)</t>
  </si>
  <si>
    <t>20UJA. Реакторное здание. Автоматизированная система виброконтроля и диагностики (АСВД)</t>
  </si>
  <si>
    <t xml:space="preserve">                   LCP</t>
  </si>
  <si>
    <t>МПУ</t>
  </si>
  <si>
    <t>652д</t>
  </si>
  <si>
    <t xml:space="preserve">                      20UJA. Reactor building. LCP. NO power cables log</t>
  </si>
  <si>
    <t>20UJA. Реакторное здание. МПУ. Журнал силовых кабелей НЭ</t>
  </si>
  <si>
    <t xml:space="preserve">                      20UJA. Reactor building. LCP. Power cables log of SS train 1</t>
  </si>
  <si>
    <t>20UJA. Реакторное здание. МПУ. Журнал силовых кабелей 1 канала СБ</t>
  </si>
  <si>
    <t xml:space="preserve">                      20UJA. Reactor building. LCP. Power cables log of SS train 2</t>
  </si>
  <si>
    <t>20UJA. Реакторное здание. МПУ. Журнал силовых кабелей 2 канала СБ</t>
  </si>
  <si>
    <t xml:space="preserve">                      20UJA. Reactor building. LCP. Power cables log of SS train 3</t>
  </si>
  <si>
    <t>20UJA. Реакторное здание. МПУ. Журнал силовых кабелей 3 канала СБ</t>
  </si>
  <si>
    <t xml:space="preserve">                      20UJA. Reactor building. LCP. Power cables log of SS train 4</t>
  </si>
  <si>
    <t>20UJA. Реакторное здание. МПУ. Журнал силовых кабелей 4 канала СБ</t>
  </si>
  <si>
    <t xml:space="preserve">                      20UJA. Reactor building. LCP. NO control cables log</t>
  </si>
  <si>
    <t>20UJA. Реакторное здание. МПУ. Журнал контрольных кабелей НЭ</t>
  </si>
  <si>
    <t xml:space="preserve">                      20UJA. Reactor building. LCP. Control cables log of SS train 1</t>
  </si>
  <si>
    <t>20UJA. Реакторное здание. МПУ. Журнал контрольных кабелей 1 канала СБ</t>
  </si>
  <si>
    <t xml:space="preserve">                      20UJA. Reactor building. LCP. Control cables log of SS train 2</t>
  </si>
  <si>
    <t>20UJA. Реакторное здание. МПУ. Журнал контрольных кабелей 2 канала СБ</t>
  </si>
  <si>
    <t xml:space="preserve">                      20UJA. Reactor building. LCP. Control cables log of SS train 3</t>
  </si>
  <si>
    <t>20UJA. Реакторное здание. МПУ. Журнал контрольных кабелей 3 канала СБ</t>
  </si>
  <si>
    <t xml:space="preserve">                      20UJA. Reactor building. LCP. Control cables log of SS train 4</t>
  </si>
  <si>
    <t>20UJA. Реакторное здание. МПУ. Журнал контрольных кабелей 4 канала СБ</t>
  </si>
  <si>
    <t xml:space="preserve">                      20UJA. Reactor building. LCP. Trestle crane control system. Control cable log</t>
  </si>
  <si>
    <t>20UJA. Реакторное здание. МПУ. Система управления краном эстакады. Журнал контрольных кабелей</t>
  </si>
  <si>
    <t xml:space="preserve">                      20UJA. Reactor building. LCP. Electrically driven bridge polar crane (EBPC) control system. Control cable log</t>
  </si>
  <si>
    <t>20UJA. Реакторное здание. МПУ. Система управления краном мостовым электрическим кругового действия (КМЭКД). Журнал контрольных кабелей</t>
  </si>
  <si>
    <t xml:space="preserve">                      20UJA. Reactor building. LCP. Air locks and doors control system. Control cable log</t>
  </si>
  <si>
    <t>20UJA. Реакторное здание. МПУ. Система управления шлюзами и дверьми. Журнал контрольных кабелей</t>
  </si>
  <si>
    <t xml:space="preserve">                      20UJA. Reactor building. LCP. Hydraulic shock absorber monitoring system (HSAMS). Control cable log</t>
  </si>
  <si>
    <t>20UJA. Реакторное здание. МПУ. Система контроля за работой гидроамортизаторов (СКГА). Журнал контрольных кабелей</t>
  </si>
  <si>
    <t xml:space="preserve">                      20UJA. Reactor building. LCP. Refueling machine control system. Control cable log</t>
  </si>
  <si>
    <t>20UJA. Реакторное здание. МПУ. Система управления перегрузочной машиной. Журнал контрольных кабелей</t>
  </si>
  <si>
    <t xml:space="preserve">                      20UJA. Reactor building. LCP. Pre-commissioning measuring system (PCMS). Control cable log</t>
  </si>
  <si>
    <t>20UJA. Реакторное здание. МПУ. Система пуско-наладочных измерений (СПНИ). Журнал контрольных кабелей</t>
  </si>
  <si>
    <t xml:space="preserve">                   CPS</t>
  </si>
  <si>
    <t>СУЗ</t>
  </si>
  <si>
    <t xml:space="preserve">                      20UJA. Reactor building. UCC rooms. Diagrams of external connections to normal operation CPS EE cabinets</t>
  </si>
  <si>
    <t>20UJA. Реакторное здание. Помещения UCC. Схемы внешних присоединений к шкафам КЭ СУЗ нормальной эксплуатации</t>
  </si>
  <si>
    <t xml:space="preserve">                      20UJA. Reactor building. UBB rooms. Electric connection diagrams for 0.4 kV boards for pressurizer heaters power supply</t>
  </si>
  <si>
    <t>20UJA. Реакторное здание. Помещения UBB. Схемы электрических соединений щитов 0,4 кВ для питания обогревателей компенсатора давления</t>
  </si>
  <si>
    <t xml:space="preserve">                      20UJA. Reactor building. UBB rooms. Electric connection diagrams 0.4 kV CPS</t>
  </si>
  <si>
    <t>20UJA. Реакторное здание. Помещения UBB. Схемы электрических соединений 0,4 кВ СУЗ</t>
  </si>
  <si>
    <t xml:space="preserve">                      20UJA (20UCC). Reactor building. Power cables log of CPS actuation part of safety train 1, layout group 3</t>
  </si>
  <si>
    <t>20UJA (20UCC). Реакторное здание. Журнал силовых кабелей исполнительной СУЗ 1 канала безопасности 3 группы раскладки</t>
  </si>
  <si>
    <t xml:space="preserve">                      20UJA (20UCC). Reactor building. Power cables log of CPS actuation part of safety train 3, layout group 3</t>
  </si>
  <si>
    <t>20UJA (20UCC). Реакторное здание. Журнал силовых кабелей исполнительной СУЗ 3 канала безопасности 3 группы раскладки</t>
  </si>
  <si>
    <t xml:space="preserve">                      20UJA (20UCC). Reactor building. Power cables log of CPS initiating part of safety train 1, layout group 2</t>
  </si>
  <si>
    <t>20UJA (20UCC). Реакторное здание. Журнал силовых кабелей исполнительной части СУЗ 2 группы раскладки 1 канала безопасности</t>
  </si>
  <si>
    <t xml:space="preserve">                      20UJA (20UCC). Reactor building. Power cables log of CPS initiating part of safety train 3, layout group 2</t>
  </si>
  <si>
    <t>20UJA (20UCC). Реакторное здание. Журнал силовых кабелей исполнительной части СУЗ 2 группы раскладки 3 канала безопасности</t>
  </si>
  <si>
    <t xml:space="preserve">                      20UJA. Reactor building. Control and protection system (CPS). Set of drawings</t>
  </si>
  <si>
    <t>20UJA Реакторное здание. Система управления и защиты (СУЗ). Комплект чертежей</t>
  </si>
  <si>
    <t xml:space="preserve">                   GICS</t>
  </si>
  <si>
    <t>СГИУ</t>
  </si>
  <si>
    <t xml:space="preserve">                      20UJA (20UCC). Reactor building. Control cables log of GICS layout group 5</t>
  </si>
  <si>
    <t>20UJA (20UCC). Реакторное здание. Журнал контрольных кабелей СГИУ 5 группы раскладки</t>
  </si>
  <si>
    <t xml:space="preserve">                      20UJA (20UCC). Reactor building. Control cables log of GICS layout group 6</t>
  </si>
  <si>
    <t>20UJA (20UCC). Реакторное здание. Журнал контрольных кабелей СГИУ 6 группы раскладки</t>
  </si>
  <si>
    <t xml:space="preserve">                      20UJA (20UCC). Reactor building. Power cables log of GICS across sealed volume, layout group 3</t>
  </si>
  <si>
    <t>20UJA (20UCC). Реакторное здание. Журнал силовых кабелей СГИУ по гермообъему 3 группы раскладки</t>
  </si>
  <si>
    <t xml:space="preserve">                      20UJA (20UCC). Reactor building. Power cables log of GICS layout group 3</t>
  </si>
  <si>
    <t>20UJA (20UCC). Реакторное здание. Журнал силовых кабелей СГИУ 3 группы раскладки</t>
  </si>
  <si>
    <t xml:space="preserve">                   I&amp;C RC</t>
  </si>
  <si>
    <t>КИП РО</t>
  </si>
  <si>
    <t xml:space="preserve">                      20UJA. Reactor building. List of process parameter instrumentation loops</t>
  </si>
  <si>
    <t>20UJA. Реакторное здание. Перечень измерительных контуров ТТК</t>
  </si>
  <si>
    <t xml:space="preserve">                      20UJA. Reactor building. TPPM sensors pipe connections</t>
  </si>
  <si>
    <t>20UJA. Реакторное здание. Трубные соединения датчиков ТТК</t>
  </si>
  <si>
    <t xml:space="preserve">                      20UJA. Reactor building. TPPM sensors cable connections</t>
  </si>
  <si>
    <t>20UJA. Реакторное здание. Кабельные соединения датчиков ТТК</t>
  </si>
  <si>
    <t xml:space="preserve">                      20UJA. Reactor building. TPPM pulse lines routes</t>
  </si>
  <si>
    <t>20UJA. Реакторное здание. Трассы импульсных линий ТТК</t>
  </si>
  <si>
    <t xml:space="preserve">                      20UJA. Reactor building. Piping of headers of TPPM sensor mounting racks</t>
  </si>
  <si>
    <t>20UJA. Реакторное здание. Обвязка коллекторов стендов датчиков ТТК</t>
  </si>
  <si>
    <t xml:space="preserve">                      20UJA. Reactor building. TPPM control cables log. SS train 1. Layout group 5</t>
  </si>
  <si>
    <t>20UJA. Реакторное здание. Журнал контрольных кабелей ТТК. 1 Канал СБ. Группа раскладки 5</t>
  </si>
  <si>
    <t xml:space="preserve">                      20UJA. Reactor building. TPPM control cables log. SS train 2. Layout group 5</t>
  </si>
  <si>
    <t>20UJA. Реакторное здание. Журнал контрольных кабелей ТТК. 2 Канал СБ. Группа раскладки 5</t>
  </si>
  <si>
    <t xml:space="preserve">                      20UJA. Reactor building. TPPM control cables log. Normal operation. Layout group 5</t>
  </si>
  <si>
    <t>20UJA. Реакторное здание. Журнал контрольных кабелей ТТК. Нормальная эксплуатация. Группа раскладки 5</t>
  </si>
  <si>
    <t xml:space="preserve">                      20UJA. Reactor building. TPPM control cables log. SS train 1 (MCDS and LIE thermal control sensors). Layout group 6</t>
  </si>
  <si>
    <t>20UJA. Реакторное здание. Журнал контрольных кабелей ТТК. 1 Канал СБ (датчики термоконтроля СКУД и АИУ). Группа раскладки 6</t>
  </si>
  <si>
    <t xml:space="preserve">                      20UJA. Reactor building. TPPM control cables log. SS train 3 (MCDS and LIE thermal control sensors). Layout group 6</t>
  </si>
  <si>
    <t>20UJA. Реакторное здание. Журнал контрольных кабелей ТТК. 3 Канал СБ (датчики термоконтроля СКУД и АИУ). Группа раскладки 6</t>
  </si>
  <si>
    <t xml:space="preserve">                      20UJA. Reactor building. TPPM control cables log. SS train 3. Layout group 5</t>
  </si>
  <si>
    <t>20UJA. Реакторное здание. Журнал контрольных кабелей ТТК. 3 Канал СБ. Группа раскладки 5</t>
  </si>
  <si>
    <t xml:space="preserve">                      20UJA. Reactor building. TPPM control cables log. SS train 4. Layout group 5</t>
  </si>
  <si>
    <t>20UJA. Реакторное здание. Журнал контрольных кабелей ТТК. 4 Канал СБ. Группа раскладки 5</t>
  </si>
  <si>
    <t xml:space="preserve">                   ARMS</t>
  </si>
  <si>
    <t>АСРК</t>
  </si>
  <si>
    <t xml:space="preserve">                      20UJA. Reactor building. WD on radiation monitoring. RM cable connections. List of RM cable connections</t>
  </si>
  <si>
    <t>20UJA. Реакторное здание. РД по радиационному контролю. Кабельные соединения РК. Перечень кабельных соединений РК</t>
  </si>
  <si>
    <t xml:space="preserve">                      20UJA. Reactor building. WD on radiation monitoring. RM cable connections. Diagrams of RM external connections</t>
  </si>
  <si>
    <t>20UJA. Реакторное здание. РД по радиационному контролю. Кабельные соединения РК. Схемы внешних присоединений РК</t>
  </si>
  <si>
    <t xml:space="preserve">                      20UJA. Reactor building. WD on radiation monitoring. RM cable connections. List of RM electrical connections</t>
  </si>
  <si>
    <t>20UJA. Реакторное здание. РД по радиационному контролю. Кабельные соединения РК. Схемы электрических соединений РК</t>
  </si>
  <si>
    <t xml:space="preserve">                      20UJA. Reactor building. WD for radiation monitoring. RM equipment layout</t>
  </si>
  <si>
    <t>20UJA. Реакторное здание. РД по радиационному контролю. Компоновка оборудования РК</t>
  </si>
  <si>
    <t xml:space="preserve">                      20UJA. Reactor building. WD for radiation monitoring. RM sampling piping routes</t>
  </si>
  <si>
    <t>20UJA. Реакторное здание. РД по радиационному контролю. Трассы пробоотборных трубопроводов РК</t>
  </si>
  <si>
    <t xml:space="preserve">                      20UJA. Reactor building. RM control cables log. Normal operation. Layout group 5</t>
  </si>
  <si>
    <t>20UJA. Реакторное здание. Журнал контрольных кабелей РК. Нормальная эксплуатация. Группа раскладки 5</t>
  </si>
  <si>
    <t xml:space="preserve">                      20UJA. Reactor building. RM control cables log. Safety train 1. Layout group 5</t>
  </si>
  <si>
    <t>20UJA. Реакторное здание. Журнал контрольных кабелей РК. 1 Канал безопасности. Группа раскладки 5</t>
  </si>
  <si>
    <t xml:space="preserve">                      20UJA. Reactor building. RM control cables log. Safety train 2. Layout group 5</t>
  </si>
  <si>
    <t>20UJA. Реакторное здание. Журнал контрольных кабелей РК. 2 Канал безопасности. Группа раскладки 5</t>
  </si>
  <si>
    <t xml:space="preserve">                      20UJA. Reactor building. RM control cables log. Safety train 3. Layout group 5</t>
  </si>
  <si>
    <t>20UJA. Реакторное здание. Журнал контрольных кабелей РК. 3 Канал безопасности. Группа раскладки 5</t>
  </si>
  <si>
    <t xml:space="preserve">                      20UJA. Reactor building. RM control cables log. Safety train 4. Layout group 5</t>
  </si>
  <si>
    <t>20UJA. Реакторное здание. Журнал контрольных кабелей РК. 4 Канал безопасности. Группа раскладки 5</t>
  </si>
  <si>
    <t xml:space="preserve">                      20UJA. Reactor building. RM control cables log. Safety train 1. Layout group 6</t>
  </si>
  <si>
    <t>20UJA. Реакторное здание. Журнал контрольных кабелей РК. 1 Канал безопасности. Группа раскладки 6</t>
  </si>
  <si>
    <t xml:space="preserve">                      20UJA. Reactor building. RM control cables log. Safety train 3. Layout group 6</t>
  </si>
  <si>
    <t>20UJA. Реакторное здание. Журнал контрольных кабелей РК. 3 Канал безопасности. Группа раскладки 6</t>
  </si>
  <si>
    <t xml:space="preserve">                      20UJA (20UJE). Reactor building. Primary-to-secondary radiation leakage monitoring equipment (RLME). RM control cables log. Safety train 1. Layout group 5</t>
  </si>
  <si>
    <t>20UJA (20UJE). Реакторное здание. Аппаратура радиационного контроля течи из I во II контур (АРКТ). Журнал контрольных кабелей РК. 1 Канал безопасности. Группа раскладки 5</t>
  </si>
  <si>
    <t xml:space="preserve">                      20UJA (20UJE). Reactor building. Primary-to-secondary radiation leakage monitoring equipment (RLME). RM control cables log. Safety train 3. Layout group 5</t>
  </si>
  <si>
    <t>20UJA (20UJE). Реакторное здание. Аппаратура радиационного контроля течи из I во II контур (АРКТ). Журнал контрольных кабелей РК. 3 Канал безопасности. Группа раскладки 5</t>
  </si>
  <si>
    <t xml:space="preserve">          20UJG Transport portal of 20UJA building</t>
  </si>
  <si>
    <t>20UJG Транспортный портал здания 20UJA</t>
  </si>
  <si>
    <t>1431д</t>
  </si>
  <si>
    <t xml:space="preserve">                Readiness of object 20UJG</t>
  </si>
  <si>
    <t>Готовность объекта 20UJG</t>
  </si>
  <si>
    <t xml:space="preserve">                   Civil structures</t>
  </si>
  <si>
    <t xml:space="preserve">                      Civil structures up to el. 0.000</t>
  </si>
  <si>
    <t>Строительные конструкции до отм.0,000</t>
  </si>
  <si>
    <t>155д</t>
  </si>
  <si>
    <t xml:space="preserve">                         20UJG. Transport portal of the 20UJA building. Transport bay supports. Civil engineering structures of portal columns of underground part up to elevation 0.000</t>
  </si>
  <si>
    <t>20UJG. Транспортный портал здания 20UJA. Опоры портала. Строительные конструкции колонн портала подземной части до отметки 0.000</t>
  </si>
  <si>
    <t xml:space="preserve">                         20UJA (20UJG) building transport portal foundation slab reinforcement</t>
  </si>
  <si>
    <t>Армирование фундаментной плиты транспортного портала здания 20UJA (20UJG)</t>
  </si>
  <si>
    <t>13д</t>
  </si>
  <si>
    <t xml:space="preserve">                         Concrete blinding, lightning protection mesh, waterproofing (with function of anticorrosion protection) and geometry of 20UJA (20UJG) building transport portal foundation slab</t>
  </si>
  <si>
    <t>Бетонная подготовка, молниезащитная сетка, гидроизоляция (с функцией антикоррозионной защиты) и геометрия фундаментной плиты транспортного портала здания 20UJA (20UJG)</t>
  </si>
  <si>
    <t>39д</t>
  </si>
  <si>
    <t xml:space="preserve">                      Civil structures above el. 0.000</t>
  </si>
  <si>
    <t>Строительные конструкции выше отм.0,000</t>
  </si>
  <si>
    <t>580д</t>
  </si>
  <si>
    <t xml:space="preserve">                         20UJA. Reactor building. Premises UJG. Transport portal and external staircases. Walls from elevation -0.050 up to elevation +14.500. Reinforcement</t>
  </si>
  <si>
    <t>20UJA. Реакторное здание. Помещения UJG. Транспортный портал и наружные лестничные клетки. Стены с отметки -0.050 до отметки +14.500. Армирование</t>
  </si>
  <si>
    <t xml:space="preserve">                         20UJA. Reactor building. Premises UJG. Transport portal and external staircases. Walls from elevation +14.500 up to elevation +36.000. Reinforcement</t>
  </si>
  <si>
    <t>20UJA. Реакторное здание. Помещения UJG. Транспортный портал и наружные лестничные клетки. Стены с отметки +14.500 до отметки +36.000. Армирование</t>
  </si>
  <si>
    <t xml:space="preserve">                         20UJA. Reactor building. Premises UJG. Transport portal and external staircases. Walls and floors of air-lock. Reinforcement</t>
  </si>
  <si>
    <t>20UJA. Реакторное здание. Помещения UJG. Транспортный портал и наружные лестничные клетки. Стены и перекрытия тамбур-шлюза. Армирование</t>
  </si>
  <si>
    <t>85д</t>
  </si>
  <si>
    <t xml:space="preserve">                         20UJA. Reactor building. (UJG). Architectural solutions. Equipment lock rooms and external staircase</t>
  </si>
  <si>
    <t>20UJA. Реакторное здание. (UJG). Архитектурные решения. Помещения транспортного портала и наружная лестничная клетка</t>
  </si>
  <si>
    <t xml:space="preserve">                         20UJA. Reactor building. (UJG). Passenger elevator, 630 kg load capacity</t>
  </si>
  <si>
    <t>20UJA. Реакторное здание. (UJG). Пассажирский лифт грузоподъемностью 630 кг</t>
  </si>
  <si>
    <t xml:space="preserve">                         20UJG. Transport portal of the 20UJA building. Civil structures of portal columns up to el. of girder bottom</t>
  </si>
  <si>
    <t>20UJG. Транспортный портал здания 20UJA. Строительные конструкции колонн порталов до основания балок</t>
  </si>
  <si>
    <t xml:space="preserve">                         20UJG. Transport portal of the 20UJA building. Civil structures of portal supports above el. of girder bottom. Geometry</t>
  </si>
  <si>
    <t>20UJG. Транспортный портал здания 20UJA. Строительные конструкции опор портала выше основания балок. Геометрия</t>
  </si>
  <si>
    <t xml:space="preserve">                         20UJG. Transport portal of the 20UJA building. Civil structures of portal supports above el. of girder bottom. Columns. Reinforcement</t>
  </si>
  <si>
    <t>20UJG. Транспортный портал здания 20UJA. Строительные конструкции опор портала выше основания балок. Колонны. Армирование</t>
  </si>
  <si>
    <t xml:space="preserve">                         20UJG. Transport portal of the 20UJA building. Civil structures of portal supports above el. of girder bottom. Beam at el. +27.600</t>
  </si>
  <si>
    <t>20UJG. Транспортный портал здания 20UJA. Строительные конструкции опор портала выше основания балок. Балка на отм +27.600</t>
  </si>
  <si>
    <t xml:space="preserve">                         20UJG. Transport portal of the 20UJA building. Civil structures of portal supports above el. of girder bottom. Beam at el. +49.900. Reinforcement</t>
  </si>
  <si>
    <t>20UJG. Транспортный портал здания 20UJA. Строительные конструкции опор портала выше основания балок. Балка на отм +49.900. Армирование</t>
  </si>
  <si>
    <t xml:space="preserve">                         20UJA. Reactor building. Premises UJG. Transport portal and external staircases. External staircases and air-lock. Geometry</t>
  </si>
  <si>
    <t>20UJA. Реакторное здание. Помещения UJG. Транспортный портал и наружные лестничные клетки. Наружные лестничные клетки и тамбур-шлюз. Геометрия</t>
  </si>
  <si>
    <t xml:space="preserve">                         20UJA. Reactor building. Premises UJG. Transport portal and external staircases. Flights of stairs and landings from elevation -0.050 up to elevation +33.560. Reinforcement</t>
  </si>
  <si>
    <t>20UJA. Реакторное здание. Помещения UJG. Транспортный портал и наружные лестничные клетки. Лестничные марши и площадки с отметки -0.050 до отметки +33.560. Армирование</t>
  </si>
  <si>
    <t xml:space="preserve">                         20UJA. Reactor building. Premises UJG. Transport portal and external staircases. Floors from elevation +3.550 up to elevation +33.560. Reinforcement</t>
  </si>
  <si>
    <t>20UJA. Реакторное здание. Помещения UJG. Транспортный портал и наружные лестничные клетки. Перекрытия с отметки +3.550 до отметки +33.560. Армирование</t>
  </si>
  <si>
    <t xml:space="preserve">                   Metal structures</t>
  </si>
  <si>
    <t xml:space="preserve">                      20UJG. Transport portal of the 20UJA building. Metal structures of platforms and staircases from el. +31.100 up to el. +43.300</t>
  </si>
  <si>
    <t>20UJG. Транспортный портал здания 20UJA. Металлоконструкциии площадок и лестниц с отм.+31.100 до отм. +43.300</t>
  </si>
  <si>
    <t xml:space="preserve">                      20UJG. Transport portal of the 20UJA building. Metal structures of platforms and staircases from el. 0.000 up to el.+21.760 at UJC building and containment</t>
  </si>
  <si>
    <t>20UJG. Транспортный портал здания 20UJA. Металлоконструкциии площадок и лестниц на отм.0.000 до отм.+21.760 у здания UJC и оболочки</t>
  </si>
  <si>
    <t xml:space="preserve">                      20UJG. Transport portal of the 20UJA building. Metal structures of girder at el. +31.700</t>
  </si>
  <si>
    <t>20UJG. Транспортный портал здания 20UJA. Металлоконструкциии балок на отм.+31.700</t>
  </si>
  <si>
    <t xml:space="preserve">                      20UJG. Transport portal of the 20UJA building. Metal structures of girder at el. +52.500</t>
  </si>
  <si>
    <t>20UJG. Транспортный портал здания 20UJA. Металлоконструкциии балок на отм.+52.500</t>
  </si>
  <si>
    <t xml:space="preserve">                      20UJG. Transport portal of the 20UJA building. Metal structures of platforms at el. +23.350, +24.510 и +20.550 in room 20UJG30R001</t>
  </si>
  <si>
    <t>20UJG. Транспортный портал здания 20UJA. Металлоконструкциии площадок на отм.+23.350, +24.510 и +20.550 в пом. 20UJG30R001</t>
  </si>
  <si>
    <t xml:space="preserve">                      20UJG. Transport portal of the 20UJA building. Maintenance platforms of transport airlock separating device</t>
  </si>
  <si>
    <t>20UJG. Транспортный портал здания 20UJA. Площадки обслуживания разделительного устройства транспортного шлюза</t>
  </si>
  <si>
    <t>395д</t>
  </si>
  <si>
    <t xml:space="preserve">                   20UJA. Reactor building. UJG. Installation drawing of the portal crane</t>
  </si>
  <si>
    <t>20UJA. Реакторное здание. UJG. Установочный чертеж крана транспортного портала</t>
  </si>
  <si>
    <t xml:space="preserve">                   Sluice trolley with a rail track</t>
  </si>
  <si>
    <t>Тележка шлюзовая с рельсовым путем</t>
  </si>
  <si>
    <t>355д</t>
  </si>
  <si>
    <t xml:space="preserve">                      20UJG. Transport portal of the 20UJA building. Electric lighting and socket network</t>
  </si>
  <si>
    <t>20UJG. Транспортный портал здания 20UJA. Электрическое освещение и розеточная сеть</t>
  </si>
  <si>
    <t xml:space="preserve">                      20UJG. Transport portal of the 20UJA building. Layout drawings of cable metal structures</t>
  </si>
  <si>
    <t>20UJG. Транспортный портал здания 20UJA. Компоновочные чертежи кабельных металлоконструкций</t>
  </si>
  <si>
    <t xml:space="preserve">                      20UJG. Transport portal of the 20UJA building. Earthing drawings</t>
  </si>
  <si>
    <t>20UJG. Транспортный портал здания 20UJA. Чертежи заземления</t>
  </si>
  <si>
    <t xml:space="preserve">                      20UJG. Transport portal of the 20UJA building. Layout drawings of electrical equipment</t>
  </si>
  <si>
    <t>20UJG. Транспортный портал здания 20UJA. Компоновочные чертежи электрооборудования</t>
  </si>
  <si>
    <t xml:space="preserve">                      20UJG. Transport portal of the 20UJA building. Common-plant telephone communication system</t>
  </si>
  <si>
    <t>20UJG. Транспортный портал здания 20UJA. Система общестанционной телефонной связи</t>
  </si>
  <si>
    <t xml:space="preserve">                      20UJG. Transport portal of the 20UJA building. Operative loudspeaking and telephone communication system</t>
  </si>
  <si>
    <t>20UJG. Транспортный портал здания 20UJA. Система оперативной громкоговорящей и телефонной связи</t>
  </si>
  <si>
    <t xml:space="preserve">                      20UJG. Transport portal of the 20UJA building. Personnel warning and search system</t>
  </si>
  <si>
    <t>20UJG. Транспортный портал здания 20UJA. Система оповещения и поиска персонала</t>
  </si>
  <si>
    <t xml:space="preserve">                      20UJG. Transport portal of the 20UJA building. Operative radiotelephones system</t>
  </si>
  <si>
    <t>20UJG. Транспортный портал здания 20UJA. Система эксплуатационных радиотелефонов</t>
  </si>
  <si>
    <t xml:space="preserve">                      20UJG. Transport portal of the 20UJA building. Common-plant telephone communication system. Control cable log</t>
  </si>
  <si>
    <t>20UJG. Транспортный портал здания 20UJA. Система общестанционной телефонной связи. Журнал контрольных кабелей</t>
  </si>
  <si>
    <t xml:space="preserve">                      20UJG. Transport portal of the 20UJA building. Operative loudspeaking and telephone communication system. Control cable log</t>
  </si>
  <si>
    <t>20UJG. Транспортный портал здания 20UJA. Система оперативной громкоговорящей и телефонной связи. Журнал контрольных кабелей</t>
  </si>
  <si>
    <t xml:space="preserve">                      20UJG. Transport portal of the 20UJA building. Personnel warning and search system. Control cable log</t>
  </si>
  <si>
    <t>20UJG. Транспортный портал здания 20UJA. Система оповещения и поиска персонала. Журнал контрольных кабелей</t>
  </si>
  <si>
    <t xml:space="preserve">                      20UJG. Transport portal of the 20UJA building. Operative radiotelephones system. Control cable log</t>
  </si>
  <si>
    <t>20UJG. Транспортный портал здания 20UJA. Система эксплуатационных радиотелефонов. Журнал контрольных кабелей</t>
  </si>
  <si>
    <t xml:space="preserve">          20UKC Reactor auxiliary building with the MCR</t>
  </si>
  <si>
    <t>20UKC Вспомогательное реакторное здание с БПУ</t>
  </si>
  <si>
    <t>1722д</t>
  </si>
  <si>
    <t xml:space="preserve">                Readiness of object 20UKC</t>
  </si>
  <si>
    <t>Готовность объекта 20UKC</t>
  </si>
  <si>
    <t>1605д</t>
  </si>
  <si>
    <t>1455д</t>
  </si>
  <si>
    <t xml:space="preserve">                      Foundation slab</t>
  </si>
  <si>
    <t xml:space="preserve">                         Concrete blinding, lightning protection mesh, waterproofing (with function of anticorrosion protection) and geometry of Reactor auxiliary building (with MCR) 20UKC foundation slab</t>
  </si>
  <si>
    <t>Бетонная подготовка, молниезащитная сетка, гидроизоляция (с функцией антикоррозионной защиты) и геометрия фундаментной плиты вспомогательного реакторного здания с БПУ 20UKC</t>
  </si>
  <si>
    <t xml:space="preserve">                         20UKC. Reactor auxiliary building with the MCR. Foundatiоns slab. Free length of reinforcing for wall and foundations</t>
  </si>
  <si>
    <t>20UKC. Вспомогательное реакторное здание с БПУ. Фундаментная плита. Выпуски под стены и фундаменты</t>
  </si>
  <si>
    <t xml:space="preserve">                         Reactor auxiliary building (with MCR) 20UKC foundation slab reinforcement</t>
  </si>
  <si>
    <t>Армирование фундаментной плиты вспомогательного реакторного здания с БПУ 20UKC</t>
  </si>
  <si>
    <t>93д</t>
  </si>
  <si>
    <t xml:space="preserve">                      Walls, partitions, staircases</t>
  </si>
  <si>
    <t>Стены, перекрытия, лестницы</t>
  </si>
  <si>
    <t>1245д</t>
  </si>
  <si>
    <t xml:space="preserve">                         Walls</t>
  </si>
  <si>
    <t>Стены</t>
  </si>
  <si>
    <t>1195д</t>
  </si>
  <si>
    <t xml:space="preserve">                            Walls from el. -8.050 to el. -3.650 (-4.850)</t>
  </si>
  <si>
    <t>Стены с отм. -8.050 до отм. -3.650 (-4.850)</t>
  </si>
  <si>
    <t xml:space="preserve">                               20UKC. Reactor auxiliary building with the MCR. Contour walls from elev. -8.050 to elev. -3.650 (-4.850). Geometry</t>
  </si>
  <si>
    <t>20UKC. Вспомогательное реакторное здание с БПУ. Контурные стены с отм. -8.050 до отм. -3.650 (-4.850). Геометрия</t>
  </si>
  <si>
    <t xml:space="preserve">                               20UKC. Reactor auxiliary building with the MCR. Inner walls from elev. -8.050 to elev. -3.650 (-4.850). Geometry</t>
  </si>
  <si>
    <t>20UKC. Вспомогательное реакторное здание с БПУ. Внутренние стены с отм. -8.050 до отм. -3.650 (-4.850). Геометрия</t>
  </si>
  <si>
    <t xml:space="preserve">                               20UKC. Reactor auxiliary building with the MCR. Enclosing walls from elev. -8.050 to elev. -3.650 (-4.850). Reinforcement</t>
  </si>
  <si>
    <t>20UKC. Вспомогательное реакторное здание с БПУ. Контурные стены с отм. -8.050 до отм. -3.650 (-4.850). Армирование</t>
  </si>
  <si>
    <t xml:space="preserve">                               20UKC. Reactor auxiliary building with the MCR. Inner walls from elev. -8.050 to elev. -3.650 between grid lines 1-2 and D-E. Reinforcement</t>
  </si>
  <si>
    <t>20UKC. Вспомогательное реакторное здание с БПУ. Внутренние стены с отм. -8.050 до отм. -3.650 между осями 1-2 и D-E. Армирование</t>
  </si>
  <si>
    <t xml:space="preserve">                               20UKC. Reactor auxiliary building with the MCR. Inner walls from elev. -8.050 to elev. -3.650 between grid lines 2-3 and D-E. Reinforcement</t>
  </si>
  <si>
    <t>20UKC. Вспомогательное реакторное здание с БПУ. Внутренние стены с отм. -8.050 до отм. -3.650 между осями 2-3 и D-E. Армирование</t>
  </si>
  <si>
    <t xml:space="preserve">                               20UKC. Reactor auxiliary building with the MCR. Inner walls from elev. -8.050 to elev. -3.650 between grid lines -3-4 and D-E. Reinforcement</t>
  </si>
  <si>
    <t>20UKC. Вспомогательное реакторное здание с БПУ. Внутренние стены с отм. -8.050 до отм. -3.650 между осями 3-4 и D-E. Армирование</t>
  </si>
  <si>
    <t xml:space="preserve">                               20UKC. Reactor auxiliary building with the MCR. Inner walls from elev. -8.050 to elev. -3.650 (-4.850) between grid lines 4-5 and D-E. Reinforcement</t>
  </si>
  <si>
    <t>20UKC. Вспомогательное реакторное здание с БПУ. Внутренние стены с отм. -8.050 до отм. -3.650 (-4.850) между осями 4-5 и D-E. Армирование</t>
  </si>
  <si>
    <t xml:space="preserve">                               20UKC. Reactor auxiliary building with the MCR. Inner walls from elev. -4.850 to elev. -2.450 between grid lines 4-5 and D-E. Reinforcement</t>
  </si>
  <si>
    <t>20UKC. Вспомогательное реакторное здание с БПУ. Внутренние стены с отм. -4.850 до отм. -2.450 между осями 4-5 и D-E. Армирование</t>
  </si>
  <si>
    <t xml:space="preserve">                               20UKC. Reactor auxiliary building with the MCR. Inner walls from elev. -8.050 to elev. -3.650 between grid lines 1-2 and E-G. Reinforcement</t>
  </si>
  <si>
    <t>20UKC. Вспомогательное реакторное здание с БПУ. Внутренние стены с отм. -8.050 до отм. -3.650 между осями 1-2 и E-G. Армирование</t>
  </si>
  <si>
    <t xml:space="preserve">                               20UKC. Reactor auxiliary building with the MCR. Inner walls from elev. -8.050 to elev. -3.650 between grid lines 2-3 and E-G. Reinforcement</t>
  </si>
  <si>
    <t>20UKC. Вспомогательное реакторное здание с БПУ. Внутренние стены с отм. -8.050 до отм. -3.650 между осями 2-3 и E-G. Армирование</t>
  </si>
  <si>
    <t xml:space="preserve">                               20UKC. Reactor auxiliary building with the MCR. Inner walls from elev. -8.050 to elev. -3.650 between grid lines -3-4 and E-G. Reinforcement</t>
  </si>
  <si>
    <t>20UKC. Вспомогательное реакторное здание с БПУ. Внутренние стены с отм. -8.050 до отм. -3.650 между осями 3-4 и E-G. Армирование</t>
  </si>
  <si>
    <t xml:space="preserve">                               20UKC. Reactor auxiliary building with the MCR. Inner walls from elev. -8.050 to elev. -3.650 between grid lines 4-5 and E-G. Reinforcement</t>
  </si>
  <si>
    <t>20UKC. Вспомогательное реакторное здание с БПУ. Внутренние стены с отм. -8.050 до отм. -3.650 между осями 4-5 и E-G. Армирование</t>
  </si>
  <si>
    <t xml:space="preserve">                            Walls from el. -3.650 (-2.450) to el. -0.050</t>
  </si>
  <si>
    <t>Стены с отм. -3.650 (-2.450) до отм. -0.050</t>
  </si>
  <si>
    <t xml:space="preserve">                               20UKC. Reactor auxiliary building with the MCR. Contour walls from elev. -3.650 (-2.450) to elev. -0.050. Geometry</t>
  </si>
  <si>
    <t>20UKC. Вспомогательное реакторное здание с БПУ. Контурные стены с отм. -3.650 (-2.450) до отм. -0.050. Геометрия</t>
  </si>
  <si>
    <t xml:space="preserve">                               20UKC. Reactor auxiliary building with the MCR. Inner walls from elev. -3.650 (-2.450) to elev.-0.050. Geometry</t>
  </si>
  <si>
    <t>20UKC. Вспомогательное реакторное здание с БПУ. Внутренние стены с отм. -3.650 (-2.450) до отм. -0.050. Геометрия</t>
  </si>
  <si>
    <t xml:space="preserve">                               20UKC. Reactor auxiliary building with the MCR. Contour walls from elev. -3.650 (-2.450). -0.050. Reinforcement</t>
  </si>
  <si>
    <t>20UKC. Вспомогательное реакторное здание с БПУ. Контурные стены с отм. -3.650 (-2.450). -0.050. Армирование</t>
  </si>
  <si>
    <t xml:space="preserve">                               20UKC. Reactor auxiliary building with the MCR. Inner walls from elev. -3.650 to elev. -0.050 between grid lines 1-2 and D-E. Reinforcement</t>
  </si>
  <si>
    <t>20UKC. Вспомогательное реакторное здание с БПУ. Внутренние стены с отм. -3.650 до отм. -0.050 между осями 1-2 и D-E. Армирование</t>
  </si>
  <si>
    <t xml:space="preserve">                               20UKC. Reactor auxiliary building with the MCR. Inner walls from elev. -3.650 to elev. -0.050 between grid lines 2-3 and D-E. Reinforcement</t>
  </si>
  <si>
    <t>20UKC. Вспомогательное реакторное здание с БПУ. Внутренние стены с отм. -3.650 до отм. -0.050 между осями 2-3 и D-E. Армирование</t>
  </si>
  <si>
    <t xml:space="preserve">                               20UKC. Reactor auxiliary building with the MCR. Inner walls from elev. -3.650 to elev. -0.050 between grid lines 3-4 and D-E. Reinforcement</t>
  </si>
  <si>
    <t>20UKC. Вспомогательное реакторное здание с БПУ. Внутренние стены с отм. -3.650 до отм. -0.050 между осями 3-4 и D-E. Армирование</t>
  </si>
  <si>
    <t xml:space="preserve">                               20UKC. Reactor auxiliary building with the MCR. Inner walls from elev. -3.650 (-2.450) to elev. -0.050 between grid lines 4-5 and D-E. Reinforcement</t>
  </si>
  <si>
    <t>20UKC. Вспомогательное реакторное здание с БПУ. Внутренние стены с отм. -3.650 (-2.450) до отм. -0.050 между осями 4-5 и D-E. Армирование</t>
  </si>
  <si>
    <t xml:space="preserve">                               20UKC. Reactor auxiliary building with the MCR. Inner walls from elev. -3.650 to elev. -0.050 between grid lines 1-2 and E-G. Reinforcement</t>
  </si>
  <si>
    <t>20UKC. Вспомогательное реакторное здание с БПУ. Внутренние стены с отм. -3.650 до отм. -0.050 между осями 1-2 и E-G. Армирование</t>
  </si>
  <si>
    <t xml:space="preserve">                               20UKC. Reactor auxiliary building with the MCR. Inner walls from elev. -3.650 to elev. -0.050 between grid lines 2-3 and E-G. Reinforcement</t>
  </si>
  <si>
    <t>20UKC. Вспомогательное реакторное здание с БПУ. Внутренние стены с отм. -3.650 до отм. -0.050 между осями 2-3 и E-G. Армирование</t>
  </si>
  <si>
    <t xml:space="preserve">                               20UKC. Reactor auxiliary building with the MCR. Inner walls from elev. -3.650 to elev. -0.050 between grid lines 3-4 and E-G. Reinforcement</t>
  </si>
  <si>
    <t>20UKC. Вспомогательное реакторное здание с БПУ. Внутренние стены с отм. -3.650 до отм. -0.050 между осями 3-4 и E-G. Армирование</t>
  </si>
  <si>
    <t xml:space="preserve">                               20UKC. Reactor auxiliary building with the MCR. Inner walls from elev. -3.650 to elev. -0.050 between grid lines 4-5 and D-E. Reinforcement</t>
  </si>
  <si>
    <t>20UKC. Вспомогательное реакторное здание с БПУ. Внутренние стены с отм. -3.650 до отм. -0.050 между осями 4-5 и E-G. Армирование</t>
  </si>
  <si>
    <t xml:space="preserve">                            Walls from el. -0.050 to el. +3.550</t>
  </si>
  <si>
    <t>Стены с отм. -0.050 до отм.+3.550</t>
  </si>
  <si>
    <t xml:space="preserve">                               20UKC. Reactor auxiliary building with the MCR. Inner walls from elev. -0.050 to elev. +3.550 between grid lines 3-4 and E-G. Reinforcement</t>
  </si>
  <si>
    <t>20UKC. Вспомогательное реакторное здание с БПУ. Внутренние стены с отм. -0.050 до отм.+3.550 между осями 3-4 и E-G. Армирование</t>
  </si>
  <si>
    <t xml:space="preserve">                               20UKC. Reactor auxiliary building with the MCR. Inner walls from elev. -0.050 to elev. +3.550 between grid lines 4-5 and E-G. Reinforcement</t>
  </si>
  <si>
    <t>20UKC. Вспомогательное реакторное здание с БПУ. Внутренние стены с отм. -0.050 до отм.+3.550 между осями 4-5 и E-G. Армирование</t>
  </si>
  <si>
    <t xml:space="preserve">                               20UKC. Reactor auxiliary building with the MCR. Contour walls from elev. -0.050 to elev. +3.550. Geometry</t>
  </si>
  <si>
    <t>20UKC. Вспомогательное реакторное здание с БПУ. Контурные стены с отм. -0.050 до отм.+3.550. Геометрия</t>
  </si>
  <si>
    <t>20UKC. Вспомогательное реакторное здание с БПУ. Внутренние стены с отм. -0.050 до отм.+3.550. Геометрия</t>
  </si>
  <si>
    <t xml:space="preserve">                               20UKC. Reactor auxiliary building with the MCR. Contour walls from elev. -0.050 to elev. +3.550. Reinforcement</t>
  </si>
  <si>
    <t>20UKC. Вспомогательное реакторное здание с БПУ. Контурные стены с отм. -0.050 до отм.+3.550. Армирование</t>
  </si>
  <si>
    <t xml:space="preserve">                               20UKC. Reactor auxiliary building with the MCR. Inner walls from elev. -0.050 to elev. +3.550 between grid lines 1-2 and D-E. Reinforcement</t>
  </si>
  <si>
    <t>20UKC. Вспомогательное реакторное здание с БПУ. Внутренние стены с отм. -0.050 до отм.+3.550 между осями 1-2 и D-E. Армирование</t>
  </si>
  <si>
    <t xml:space="preserve">                               20UKC. Reactor auxiliary building with the MCR. Inner walls from elev. -0.050 to elev. +3.550 between grid lines 2-3 and D-E. Reinforcement</t>
  </si>
  <si>
    <t>20UKC. Вспомогательное реакторное здание с БПУ. Внутренние стены с отм. -0.050 до отм.+3.550 между осями 2-3 и D-E. Армирование</t>
  </si>
  <si>
    <t xml:space="preserve">                               20UKC. Reactor auxiliary building with the MCR. Inner walls from elev. -0.050 to elev. +3.550 between grid lines 3-4 and D-E. Reinforcement</t>
  </si>
  <si>
    <t>20UKC. Вспомогательное реакторное здание с БПУ. Внутренние стены с отм. -0.050 до отм.+3.550 между осями 3-4 и D-E. Армирование</t>
  </si>
  <si>
    <t xml:space="preserve">                               20UKC. Reactor auxiliary building with the MCR. Inner walls from elev. -0.050 to elev. +3.550 between grid lines 4-5 and D-E. Reinforcement</t>
  </si>
  <si>
    <t>20UKC. Вспомогательное реакторное здание с БПУ. Внутренние стены с отм. -0.050 до отм.+3.550 между осями 4-5 и D-E. Армирование</t>
  </si>
  <si>
    <t xml:space="preserve">                               20UKC. Reactor auxiliary building with the MCR. Inner walls from elev. -0.050 to elev. +3.550 between grid lines 1-2 and E-G. Reinforcement</t>
  </si>
  <si>
    <t>20UKC. Вспомогательное реакторное здание с БПУ. Внутренние стены с отм. -0.050 до отм.+3.550 между осями 1-2 и E-G. Армирование</t>
  </si>
  <si>
    <t xml:space="preserve">                               20UKC. Reactor auxiliary building with the MCR. Inner walls from elev. -0.050 to elev. +3.550 between grid lines 2-3 and E-G. Reinforcement</t>
  </si>
  <si>
    <t>20UKC. Вспомогательное реакторное здание с БПУ. Внутренние стены с отм. -0.050 до отм.+3.550 между осями 2-3 и E-G. Армирование</t>
  </si>
  <si>
    <t xml:space="preserve">                            Walls from el. +3.550 to el.+7.150</t>
  </si>
  <si>
    <t>Стены с отм. +3.550 до отм.+7.150</t>
  </si>
  <si>
    <t xml:space="preserve">                               20UKC. Reactor auxiliary building with the MCR. Contour walls from elev. +3.550 to elev. +7.150. Geometry</t>
  </si>
  <si>
    <t>20UKC. Вспомогательное реакторное здание с БПУ. Контурные стены с отм. +3.550 до отм.+7.150. Геометрия</t>
  </si>
  <si>
    <t xml:space="preserve">                               20UKC. Reactor auxiliary building with the MCR. Inner walls from elev. +3.550 to elev. +7.150. Geometry</t>
  </si>
  <si>
    <t>20UKC. Вспомогательное реакторное здание с БПУ. Внутренние стены с отм. +3.550 до отм.+7.150. Геометрия</t>
  </si>
  <si>
    <t xml:space="preserve">                               20UKC. Reactor auxiliary building with the MCR. Contour walls from elev. +3.550 to elev. +7.150. Reinforcement</t>
  </si>
  <si>
    <t>20UKC. Вспомогательное реакторное здание с БПУ. Контурные стены с отм. +3.550 до отм.+7.150. Армирование</t>
  </si>
  <si>
    <t xml:space="preserve">                               20UKC. Reactor auxiliary building with the MCR. Inner walls from elev. +3.550 to elev. +7.150 between grid lines 1-2 and D-E. Reinforcement</t>
  </si>
  <si>
    <t>20UKC. Вспомогательное реакторное здание с БПУ. Внутренние стены с отм. +3.550 до отм.+7.150 между осями 1-2 и D-E. Армирование</t>
  </si>
  <si>
    <t xml:space="preserve">                               20UKC. Reactor auxiliary building with the MCR. Inner walls from elev. +3.550 to elev. +7.150 between grid lines 2-3 and D-E. Reinforcement</t>
  </si>
  <si>
    <t>20UKC. Вспомогательное реакторное здание с БПУ. Внутренние стены с отм. +3.550 до отм.+7.150 между осями 2-3 и D-E. Армирование</t>
  </si>
  <si>
    <t xml:space="preserve">                               20UKC. Reactor auxiliary building with the MCR. Inner walls from elev. +3.550 to elev. +7.150 between grid lines 3-4 and D-E. Reinforcement</t>
  </si>
  <si>
    <t>20UKC. Вспомогательное реакторное здание с БПУ. Внутренние стены с отм. +3.550 до отм.+7.150 между осями 3-4 и D-E. Армирование</t>
  </si>
  <si>
    <t xml:space="preserve">                               20UKC. Reactor auxiliary building with the MCR. Inner walls from elev. +3.550 to elev. +7.150 between grid lines 4-5 and D-E. Reinforcement</t>
  </si>
  <si>
    <t>20UKC. Вспомогательное реакторное здание с БПУ. Внутренние стены с отм. +3.550 до отм.+7.150 между осями 4-5 и D-E. Армирование</t>
  </si>
  <si>
    <t xml:space="preserve">                               20UKC. Reactor auxiliary building with the MCR. Inner walls from elev. +3.550 to elev. +7.150 between grid lines 1-2 and E-G. Reinforcement</t>
  </si>
  <si>
    <t>20UKC. Вспомогательное реакторное здание с БПУ. Внутренние стены с отм. +3.550 до отм.+7.150 между осями 1-2 и E-G. Армирование</t>
  </si>
  <si>
    <t xml:space="preserve">                               20UKC. Reactor auxiliary building with the MCR. Inner walls from elev. +3.550 to elev. +7.150 between grid lines 2-3 and E-G. Reinforcement</t>
  </si>
  <si>
    <t>20UKC. Вспомогательное реакторное здание с БПУ. Внутренние стены с отм. +3.550 до отм.+7.150 между осями 2-3 и E-G. Армирование</t>
  </si>
  <si>
    <t xml:space="preserve">                               20UKC. Reactor auxiliary building with the MCR. Inner walls from elev. +3.550 to elev. +7.150 between grid lines 3-4 and E-G. Reinforcement</t>
  </si>
  <si>
    <t>20UKC. Вспомогательное реакторное здание с БПУ. Внутренние стены с отм. +3.550 до отм.+7.150 между осями 3-4 и E-G. Армирование</t>
  </si>
  <si>
    <t xml:space="preserve">                               20UKC. Reactor auxiliary building with the MCR. Inner walls from elev. +3.550 to elev. +7.150 between grid lines 4-5 and E-G. Reinforcement</t>
  </si>
  <si>
    <t>20UKC. Вспомогательное реакторное здание с БПУ. Внутренние стены с отм. +3.550 до отм.+7.150 между осями 4-5 и E-G. Армирование</t>
  </si>
  <si>
    <t xml:space="preserve">                            Walls from el. +7.150 to el.+10.750</t>
  </si>
  <si>
    <t>Стены с отм. +7.150 до отм.+10.750</t>
  </si>
  <si>
    <t xml:space="preserve">                               20UKC. Reactor auxiliary building with the MCR. Enclosing walls from elev. +7.150 to elev. +10.750. Geometry</t>
  </si>
  <si>
    <t>20UKC. Вспомогательное реакторное здание с БПУ. Контурные стены с отм. +7.150 до отм.+10.750. Геометрия</t>
  </si>
  <si>
    <t xml:space="preserve">                               20UKC. Reactor auxiliary building with the MCR. Inner walls from elev. +7.150 to elev. +10.750. Geometry</t>
  </si>
  <si>
    <t>20UKC. Вспомогательное реакторное здание с БПУ. Внутренние стены с отм. +7.150 до отм.+10.750. Геометрия</t>
  </si>
  <si>
    <t xml:space="preserve">                               20UKC. Reactor auxiliary building with the MCR. Enclosing walls from elev. +7.150 to elev. +10.750. Reinforcement</t>
  </si>
  <si>
    <t>20UKC. Вспомогательное реакторное здание с БПУ. Контурные стены с отм. +7.150 до отм.+10.750. Армирование</t>
  </si>
  <si>
    <t xml:space="preserve">                               20UKC. Reactor auxiliary building with the MCR. Inner walls from elev. +7.150 to elev. +10.750 between grid lines 1-2 and D-E. Reinforcement</t>
  </si>
  <si>
    <t>20UKC. Вспомогательное реакторное здание с БПУ. Внутренние стены с отм. +7.150 до отм.+10.750 между осями 1-2 и D-E. Армирование</t>
  </si>
  <si>
    <t xml:space="preserve">                               20UKC. Reactor auxiliary building with the MCR. Inner walls from elev. +7.150 to elev. +10.750 between grid lines 2-3 and D-E. Reinforcement</t>
  </si>
  <si>
    <t>20UKC. Вспомогательное реакторное здание с БПУ. Внутренние стены с отм. +7.150 до отм.+10.750 между осями 2-3 и D-E. Армирование</t>
  </si>
  <si>
    <t xml:space="preserve">                               20UKC. Reactor auxiliary building with the MCR. Inner walls from elev. +7.150 to elev. +10.750 between grid lines 3-4 and D-E. Reinforcement</t>
  </si>
  <si>
    <t>20UKC. Вспомогательное реакторное здание с БПУ. Внутренние стены с отм. +7.150 до отм.+10.750 между осями 3-4 и D-E. Армирование</t>
  </si>
  <si>
    <t xml:space="preserve">                               20UKC. Reactor auxiliary building with the MCR. Inner walls from elev. +7.150 to elev. +10.750 between grid lines 4-5 and D-E. Reinforcement</t>
  </si>
  <si>
    <t>20UKC. Вспомогательное реакторное здание с БПУ. Внутренние стены с отм. +7.150 до отм.+10.750 между осями 4-5 и D-E. Армирование</t>
  </si>
  <si>
    <t xml:space="preserve">                               20UKC. Reactor auxiliary building with the MCR. Inner walls from elev. +7.150 до отм.+10.750 between grid lines 1-2 and E-G. Reinforcement</t>
  </si>
  <si>
    <t>20UKC. Вспомогательное реакторное здание с БПУ. Внутренние стены с отм. +7.150 до отм.+10.750 между осями 1-2 и E-G. Армирование</t>
  </si>
  <si>
    <t xml:space="preserve">                               20UKC. Reactor auxiliary building with the MCR. Inner walls from elev. +7.150 до отм.+10.750 between grid lines 2-3 and E-G. Reinforcement</t>
  </si>
  <si>
    <t>20UKC. Вспомогательное реакторное здание с БПУ. Внутренние стены с отм. +7.150 до отм.+10.750 между осями 2-3 и E-G. Армирование</t>
  </si>
  <si>
    <t xml:space="preserve">                               20UKC. Reactor auxiliary building with the MCR. Inner walls from elev. +7.150 до отм.+10.750 between grid lines 3-4 and E-G. Reinforcement</t>
  </si>
  <si>
    <t>20UKC. Вспомогательное реакторное здание с БПУ. Внутренние стены с отм. +7.150 до отм.+10.750 между осями 3-4 и E-G. Армирование</t>
  </si>
  <si>
    <t xml:space="preserve">                               20UKC. Reactor auxiliary building with the MCR. Inner walls from elev. +7.150 до отм.+10.750 between grid lines 4-5 and E-G. Reinforcement</t>
  </si>
  <si>
    <t>20UKC. Вспомогательное реакторное здание с БПУ. Внутренние стены с отм. +7.150 до отм.+10.750 между осями 4-5 и E-G. Армирование</t>
  </si>
  <si>
    <t xml:space="preserve">                            Walls from el. +10.750 to el.+14.350 (+13.750)</t>
  </si>
  <si>
    <t>Стены с отм. +10.750 до отм.+14.350 (+13.750)</t>
  </si>
  <si>
    <t xml:space="preserve">                               20UKC. Reactor auxiliary building with the MCR. Enclosing walls from elev. +10.750 to elev.+14.350 (+13.750). Geometry</t>
  </si>
  <si>
    <t>20UKC. Вспомогательное реакторное здание с БПУ. Контурные стены с отм. +10.750 до отм.+14.350 (+13.750). Геометрия</t>
  </si>
  <si>
    <t xml:space="preserve">                               20UKC. Reactor auxiliary building with the MCR. Inner walls from elev. +10.750 to elev.+14.350 (+13.750). Geometry</t>
  </si>
  <si>
    <t>20UKC. Вспомогательное реакторное здание с БПУ. Внутренние стены с отм. +10.750 до отм.+14.350 (+13.750). Геометрия</t>
  </si>
  <si>
    <t xml:space="preserve">                               20UKC. Reactor auxiliary building with the MCR. Enclosing walls from elev. +10.750 to elev.+14.350 (+13.750). Reinforcement</t>
  </si>
  <si>
    <t>20UKC. Вспомогательное реакторное здание с БПУ. Контурные стены с отм. +10.750 до отм.+14.350 (+13.750). Армирование</t>
  </si>
  <si>
    <t xml:space="preserve">                               20UKC. Reactor auxiliary building with the MCR. Inner walls from elev. +10.750 to elev. +14.350 between grid lines 1-2 and D-E. Reinforcement</t>
  </si>
  <si>
    <t>20UKC. Вспомогательное реакторное здание с БПУ. Внутренние стены с отм. +10.750 до отм.+14.350 между осями 1-2 и D-E. Армирование</t>
  </si>
  <si>
    <t xml:space="preserve">                               20UKC. Reactor auxiliary building with the MCR. Inner walls from elev. +10.750 to elev. +14.350 between grid lines 2-3 and D-E. Reinforcement</t>
  </si>
  <si>
    <t>20UKC. Вспомогательное реакторное здание с БПУ. Внутренние стены с отм. +10.750 до отм.+14.350 между осями 2-3 и D-E. Армирование</t>
  </si>
  <si>
    <t xml:space="preserve">                               20UKC. Reactor auxiliary building with the MCR. Inner walls from elev. +10.750 to elev. +14.350 between grid lines 3-4 and D-E. Reinforcement</t>
  </si>
  <si>
    <t>20UKC. Вспомогательное реакторное здание с БПУ. Внутренние стены с отм. +10.750 до отм.+14.350 между осями 3-4 и D-E. Армирование</t>
  </si>
  <si>
    <t xml:space="preserve">                               20UKC. Reactor auxiliary building with the MCR. Inner walls from elev. +10.750 to elev. +14.350 (+13.750) between grid lines 4-5 and D-E. Reinforcement</t>
  </si>
  <si>
    <t>20UKC. Вспомогательное реакторное здание с БПУ. Внутренние стены с отм. +10.750 до отм.14.350 (+13.750) между осями 4-5 и D-E. Армирование</t>
  </si>
  <si>
    <t xml:space="preserve">                               20UKC. Reactor auxiliary building with the MCR. Inner walls from elev. +10.750 to elev. +14.350 between grid lines 1-2 and E-G. Reinforcement</t>
  </si>
  <si>
    <t>20UKC. Вспомогательное реакторное здание с БПУ. Внутренние стены с отм. +10.750 до отм.+14.350 между осями 1-2 и E-G. Армирование</t>
  </si>
  <si>
    <t xml:space="preserve">                               20UKC. Reactor auxiliary building with the MCR. Inner walls from elev. +10.750 to elev. +14.350 between grid lines 2-3 and E-G. Reinforcement</t>
  </si>
  <si>
    <t>20UKC. Вспомогательное реакторное здание с БПУ. Внутренние стены с отм. +10.750 до отм.+14.350 между осями 2-3 и E-G. Армирование</t>
  </si>
  <si>
    <t xml:space="preserve">                               20UKC. Reactor auxiliary building with the MCR. Inner walls from elev. +10.750 to elev. +14.350 between grid lines 3-4 and E-G. Reinforcement</t>
  </si>
  <si>
    <t>20UKC. Вспомогательное реакторное здание с БПУ. Внутренние стены с отм. +10.750 до отм.+14.350 между осями 3-4 и E-G. Армирование</t>
  </si>
  <si>
    <t xml:space="preserve">                               20UKC. Reactor auxiliary building with the MCR. Inner walls from elev. +10.750 to elev. +14.350 (+13.750) between grid lines 4-5 and E-G. Reinforcement</t>
  </si>
  <si>
    <t>20UKC. Вспомогательное реакторное здание с БПУ. Внутренние стены с отм. +10.750 до отм.14.350 (+13.750) между осями 4-5 и E-G. Армирование</t>
  </si>
  <si>
    <t xml:space="preserve">                            Walls from el. +14.350 (+13.750) to el.+17.950</t>
  </si>
  <si>
    <t>Стены с отм. +14.350 (+13.750) до отм.+17.950</t>
  </si>
  <si>
    <t xml:space="preserve">                               20UKC. Reactor auxiliary building with the MCR. Enclosing walls from elev. +14.350 (+13.750) up to elev.+17.950. Geometry</t>
  </si>
  <si>
    <t>20UKC. Вспомогательное реакторное здание с БПУ. Контурные стены с отм. +14.350 (+13.750) до отм.+17.950. Геометрия</t>
  </si>
  <si>
    <t xml:space="preserve">                               20UKC. Reactor auxiliary building with the MCR. Inner walls from elev. +14.350 (+13.750) up to elev.+17.950. Geometry</t>
  </si>
  <si>
    <t>20UKC. Вспомогательное реакторное здание с БПУ. Внутренние стены с отм. +14.350 (+13.750) до отм.+17.950. Геометрия</t>
  </si>
  <si>
    <t xml:space="preserve">                               20UKC. Reactor auxiliary building with the MCR. Enclosing walls from elev. +14.350 (+13.750) up to elev.+17.950. Reinforcement</t>
  </si>
  <si>
    <t>20UKC. Вспомогательное реакторное здание с БПУ. Контурные стены с отм. +14.350 (+13.750) до отм.+17.950. Армирование</t>
  </si>
  <si>
    <t xml:space="preserve">                               20UKC. Reactor auxiliary building with the MCR. Inner walls from elev. +14.350 (+13.750) to elev. +17.950 between grid lines 1-2 and D-E. Reinforcement</t>
  </si>
  <si>
    <t>20UKC. Вспомогательное реакторное здание с БПУ. Внутренние стены с отм. +14.350 (+13.750) до отм.+17.950 между осями 1-2 и D-E. Армирование</t>
  </si>
  <si>
    <t xml:space="preserve">                               20UKC. Reactor auxiliary building with the MCR. Inner walls from elev. +14.350 (+13.750) to elev. +17.950 between grid lines 2-3 and D-E. Reinforcement</t>
  </si>
  <si>
    <t>20UKC. Вспомогательное реакторное здание с БПУ. Внутренние стены с отм. +14.350 (+13.750) до отм.+17.950 между осями 2-3 и D-E. Армирование</t>
  </si>
  <si>
    <t xml:space="preserve">                               20UKC. Reactor auxiliary building with the MCR. Inner walls from elev. +14.350 (+13.750) to elev. +17.950 between grid lines 3-4 and D-E. Reinforcement</t>
  </si>
  <si>
    <t>20UKC. Вспомогательное реакторное здание с БПУ. Внутренние стены с отм. +14.350 (+13.750) до отм.+17.950 между осями 3-4 и D-E. Армирование</t>
  </si>
  <si>
    <t xml:space="preserve">                               20UKC. Reactor auxiliary building with the MCR. Inner walls from elev. +14.350 (+13.750) to elev. +17.950 between grid lines 4-5 and D-E. Reinforcement</t>
  </si>
  <si>
    <t>20UKC. Вспомогательное реакторное здание с БПУ. Внутренние стены с отм. +14.350 (+13.750) до отм.+17.950 между осями 4-5 и D-E. Армирование</t>
  </si>
  <si>
    <t xml:space="preserve">                               20UKC. Reactor auxiliary building with the MCR. Inner walls from elev. +14.350 (+13.750 to elev. +17.950 between grid lines 1-2 and E-G. Reinforcement</t>
  </si>
  <si>
    <t>20UKC. Вспомогательное реакторное здание с БПУ. Внутренние стены с отм. +14.350 (+13.750) до отм.+17.950 между осями 1-2 и E-G. Армирование</t>
  </si>
  <si>
    <t xml:space="preserve">                               20UKC. Reactor auxiliary building with the MCR. Inner walls from elev. +14.350 (+13.750 to elev. +17.950 between grid lines 2-3 and E-G. Reinforcement</t>
  </si>
  <si>
    <t>20UKC. Вспомогательное реакторное здание с БПУ. Внутренние стены с отм. +14.350 (+13.750) до отм.+17.950 между осями 2-3 и E-G. Армирование</t>
  </si>
  <si>
    <t xml:space="preserve">                               20UKC. Reactor auxiliary building with the MCR. Inner walls from elev. +14.350 (+13.750 to elev. +17.950 between grid lines 3-4 and E-G. Reinforcement</t>
  </si>
  <si>
    <t>20UKC. Вспомогательное реакторное здание с БПУ. Внутренние стены с отм. +14.350 (+13.750) до отм.+17.950 между осями 3-4 и E-G. Армирование</t>
  </si>
  <si>
    <t xml:space="preserve">                               20UKC. Reactor auxiliary building with the MCR. Inner walls from elev. +14.350 (+13.750) to elev. +17.950 between grid lines 4-5 and E-G. Reinforcement</t>
  </si>
  <si>
    <t>20UKC. Вспомогательное реакторное здание с БПУ. Внутренние стены с отм. +14.350 (+13.750) до отм.17.950 между осями 4-5 и E-G. Армирование</t>
  </si>
  <si>
    <t xml:space="preserve">                            Walls from el. +17.950 to el.+20.950 (+21.550)</t>
  </si>
  <si>
    <t>Стены с отм.+17.950 до отм.+20.950 (+21.550)</t>
  </si>
  <si>
    <t xml:space="preserve">                               20UKC. Reactor auxiliary building with the MCR. Inner walls from elev. +17.950 to elev. +20.950 (+21.550) between grid lines 3-4 and E-G. Reinforcement</t>
  </si>
  <si>
    <t>20UKC. Вспомогательное реакторное здание с БПУ. Внутренние стены с отм.+17.950 до отм.+20.950 (+21.550) между осями 3-4 и E-G. Армирование</t>
  </si>
  <si>
    <t xml:space="preserve">                               20UKC. Reactor auxiliary building with the MCR. Inner walls from elev. +17.950 to elev. +20.950 (+21.550) between grid lines 4-5 and E-G. Reinforcement</t>
  </si>
  <si>
    <t>20UKC. Вспомогательное реакторное здание с БПУ. Внутренние стены с отм.+17.950 до отм.+20.950 (+21.550) между осями 4-5 и E-G. Армирование</t>
  </si>
  <si>
    <t xml:space="preserve">                               20UKC. Reactor auxiliary building with the MCR. Enclosing walls from elev. +17.950 to elev. +20.950 (+21.550). Geometry</t>
  </si>
  <si>
    <t>20UKC. Вспомогательное реакторное здание с БПУ. Контурные стены с отм.+17.950 до отм.+20.950 (+21.550). Геометрия</t>
  </si>
  <si>
    <t xml:space="preserve">                               20UKC. Reactor auxiliary building with the MCR. Inner walls from elev. +17.950 to elev. +20.950 (+21.550). Geometry</t>
  </si>
  <si>
    <t>20UKC. Вспомогательное реакторное здание с БПУ. Внутренние стены с отм.+17.950 до отм.+20.950 (+21.550). Геометрия</t>
  </si>
  <si>
    <t xml:space="preserve">                               20UKC. Reactor auxiliary building with the MCR. Contour walls from elev. +17.950 to elev. +20.950 (+21.550). Reinforcement</t>
  </si>
  <si>
    <t>20UKC. Вспомогательное реакторное здание с БПУ. Контурные стены с отм.+17.950 до отм.+20.950 (+21.550). Армирование</t>
  </si>
  <si>
    <t xml:space="preserve">                               20UKC. Reactor auxiliary building with the MCR. Inner walls from elev. +17.950 to elev. +20.950 (+21.550) between grid lines 1-2 and D-E. Reinforcement</t>
  </si>
  <si>
    <t>20UKC. Вспомогательное реакторное здание с БПУ. Внутренние стены с отм.+17.950 до отм.+20.950 (+21.550) между осями 1-2 и D-E. Армирование</t>
  </si>
  <si>
    <t xml:space="preserve">                               20UKC. Reactor auxiliary building with the MCR. Inner walls from elev. +17.950 to elev. +20.950 (+21.550) between grid lines 2-3 and D-E. Reinforcement</t>
  </si>
  <si>
    <t>20UKC. Вспомогательное реакторное здание с БПУ. Внутренние стены с отм.+17.950 до отм.+20.950 (+21.550) между осями 2-3 и D-E. Армирование</t>
  </si>
  <si>
    <t xml:space="preserve">                               20UKC. Reactor auxiliary building with the MCR. Inner walls from elev. +17.950 to elev. +20.950 (+21.550) between grid lines 3-4 and D-E. Reinforcement</t>
  </si>
  <si>
    <t>20UKC. Вспомогательное реакторное здание с БПУ. Внутренние стены с отм.+17.950 до отм.+20.950 (+21.550) между осями 3-4 и D-E. Армирование</t>
  </si>
  <si>
    <t xml:space="preserve">                               20UKC. Reactor auxiliary building with the MCR. Inner walls from elev. +17.950 to elev. +20.950 (+21.550) between grid lines 4-5 and D-E. Reinforcement</t>
  </si>
  <si>
    <t>20UKC. Вспомогательное реакторное здание с БПУ. Внутренние стены с отм.+17.950 до отм.+20.950 (+21.550) между осями 4-5 и D-E. Армирование</t>
  </si>
  <si>
    <t xml:space="preserve">                               20UKC. Reactor auxiliary building with the MCR. Inner walls from elev. +17.950 to elev. +20.950 (+21.550) between grid lines 1-2 and E-G. Reinforcement</t>
  </si>
  <si>
    <t>20UKC. Вспомогательное реакторное здание с БПУ. Внутренние стены с отм.+17.950 до отм.+20.950 (+21.550) между осями 1-2 и E-G. Армирование</t>
  </si>
  <si>
    <t xml:space="preserve">                               20UKC. Reactor auxiliary building with the MCR. Inner walls from elev. +17.950 to elev. +20.950 (+21.550) between grid lines 2-3 and E-G. Reinforcement</t>
  </si>
  <si>
    <t>20UKC. Вспомогательное реакторное здание с БПУ. Внутренние стены с отм.+17.950 до отм.+20.950 (+21.550) между осями 2-3 и E-G. Армирование</t>
  </si>
  <si>
    <t xml:space="preserve">                            Walls from el. +20.950 (+21.550) to el.+24.550</t>
  </si>
  <si>
    <t>Стены с отм.+20.950 (+21.550) до отм.+24.550</t>
  </si>
  <si>
    <t xml:space="preserve">                               20UKC. Reactor auxiliary building with the MCR. Enclosing walls from elev. +20.950 (+21.550) to elev. +24.550. Geometry</t>
  </si>
  <si>
    <t>20UKC. Вспомогательное реакторное здание с БПУ. Контурные стены с отм.+20.950 (+21.550) до отм.+24.550. Геометрия</t>
  </si>
  <si>
    <t xml:space="preserve">                               20UKC. Reactor auxiliary building with the MCR. Inner walls from elev. +20.950 (+21.550) to elev. +24.550. Geometry</t>
  </si>
  <si>
    <t>20UKC. Вспомогательное реакторное здание с БПУ. Внутренние стены с отм.+20.950 (+21.550) до отм.+24.550. Геометрия</t>
  </si>
  <si>
    <t xml:space="preserve">                               20UKC. Reactor auxiliary building with the MCR. Enclosing walls from elev. +20.950 (+21.550) to elev. +24.550. Reinforcement</t>
  </si>
  <si>
    <t>20UKC. Вспомогательное реакторное здание с БПУ. Контурные стены с отм.+20.950 (+21.550) до отм.+24.550. Армирование</t>
  </si>
  <si>
    <t xml:space="preserve">                               20UKC. Reactor auxiliary building with the MCR. Inner walls from elev. +20.950 (+21.550) to elev. +24.550 between grid lines 1-2 and D-E. Reinforcement</t>
  </si>
  <si>
    <t>20UKC. Вспомогательное реакторное здание с БПУ. Внутренние стены с отм.+20.950 (+21.550) до отм.+24.550 между осями 1-2 и D-E. Армирование</t>
  </si>
  <si>
    <t xml:space="preserve">                               20UKC. Reactor auxiliary building with the MCR. Inner walls from elev. +20.950 (+21.550) to elev. +24.550 between grid lines 2-3 and D-E. Reinforcement</t>
  </si>
  <si>
    <t>20UKC. Вспомогательное реакторное здание с БПУ. Внутренние стены с отм.+20.950 (+21.550) до отм.+24.550 между осями 2-3 и D-E. Армирование</t>
  </si>
  <si>
    <t xml:space="preserve">                               20UKC. Reactor auxiliary building with the MCR. Inner walls from elev. +20.950 (+21.550) to elev. +24.550 between grid lines 3-4 and D-E. Reinforcement</t>
  </si>
  <si>
    <t>20UKC. Вспомогательное реакторное здание с БПУ. Внутренние стены с отм.+20.950 (+21.550) до отм.+24.550 между осями 3-4 и D-E. Армирование</t>
  </si>
  <si>
    <t xml:space="preserve">                               20UKC. Reactor auxiliary building with the MCR. Inner walls from elev. +20.950 (+21.550) to elev. +24.550 between grid lines 4-5 and D-E. Reinforcement</t>
  </si>
  <si>
    <t>20UKC. Вспомогательное реакторное здание с БПУ. Внутренние стены с отм.+20.950 (+21.550) до отм.+24.550 между осями 4-5 и D-E. Армирование</t>
  </si>
  <si>
    <t xml:space="preserve">                               20UKC. Reactor auxiliary building with the MCR. Inner walls from elev. +20.950 (+21.550) to elev. +24.550 between grid lines 1-2 and E-G. Reinforcement</t>
  </si>
  <si>
    <t>20UKC. Вспомогательное реакторное здание с БПУ. Внутренние стены с отм.+20.950 (+21.550) до отм.+24.550 между осями 1-2 и E-G. Армирование</t>
  </si>
  <si>
    <t xml:space="preserve">                               20UKC. Reactor auxiliary building with the MCR. Inner walls from elev. +20.950 (+21.550) to elev. +24.550 between grid lines 2-3 and E-G. Reinforcement</t>
  </si>
  <si>
    <t>20UKC. Вспомогательное реакторное здание с БПУ. Внутренние стены с отм.+20.950 (+21.550) до отм.+24.550 между осями 2-3 и E-G. Армирование</t>
  </si>
  <si>
    <t xml:space="preserve">                               20UKC. Reactor auxiliary building with the MCR. Inner walls from elev. +20.950 (+21.550) to elev. +24.550 between grid lines 3-4 and E-G. Reinforcement</t>
  </si>
  <si>
    <t>20UKC. Вспомогательное реакторное здание с БПУ. Внутренние стены с отм.+20.950 (+21.550) до отм.+24.550 между осями 3-4 и E-G. Армирование</t>
  </si>
  <si>
    <t xml:space="preserve">                               20UKC. Reactor auxiliary building with the MCR. Inner walls from elev. +20.950 (+21.550) to elev. +24.550 between grid lines 4-5 and E-G. Reinforcement</t>
  </si>
  <si>
    <t>20UKC. Вспомогательное реакторное здание с БПУ. Внутренние стены с отм.+20.950 (+21.550) до отм.+24.550 между осями 4-5 и E-G. Армирование</t>
  </si>
  <si>
    <t xml:space="preserve">                            Walls from el. +24.550 to el.+27.550 (+28.150)</t>
  </si>
  <si>
    <t>Стены с отм.+24.550 до отм.+27.550 (+28.150)</t>
  </si>
  <si>
    <t xml:space="preserve">                               20UKC. Reactor auxiliary building with the MCR. Enclosing walls from elev. +24.550 to elev. +27.550 (+28.150). Geometry</t>
  </si>
  <si>
    <t>20UKC. Вспомогательное реакторное здание с БПУ. Контурные стены с отм.+24.550 до отм.+27.550 (+28.150). Геометрия</t>
  </si>
  <si>
    <t xml:space="preserve">                               20UKC. Reactor auxiliary building with the MCR. Inner walls from elev. +24.550 to elev. +27.550 (+28.150). Geometry</t>
  </si>
  <si>
    <t>20UKC. Вспомогательное реакторное здание с БПУ. Внутренние стены с отм.+24.550 до отм.+27.550 (+28.150). Геометрия</t>
  </si>
  <si>
    <t xml:space="preserve">                               20UKC. Reactor auxiliary building with the MCR. Enclosing walls from elev. +24.550 to elev. +27.550 (+28.150). Reinforcement</t>
  </si>
  <si>
    <t>20UKC. Вспомогательное реакторное здание с БПУ. Контурные стены с отм.+24.550 до отм.+27.550 (+28.150). Армирование</t>
  </si>
  <si>
    <t xml:space="preserve">                               20UKC. Reactor auxiliary building with the MCR. Inner walls from elev. +24.550 to elev. +27.550 (+28.150) between grid lines 1-2 and D-E. Reinforcement</t>
  </si>
  <si>
    <t>20UKC. Вспомогательное реакторное здание с БПУ. Внутренние стены с отм.+24.550 до отм.+27.550 (+28.150) между осями 1-2 и D-E. Армирование</t>
  </si>
  <si>
    <t xml:space="preserve">                               20UKC. Reactor auxiliary building with the MCR. Inner walls from elev. +24.550 to elev. +27.550 (+28.150) between grid lines 2-3 and D-E. Reinforcement</t>
  </si>
  <si>
    <t>20UKC. Вспомогательное реакторное здание с БПУ. Внутренние стены с отм.+24.550 до отм.+27.550 (+28.150) между осями 2-3 и D-E. Армирование</t>
  </si>
  <si>
    <t xml:space="preserve">                               20UKC. Reactor auxiliary building with the MCR. Inner walls from elev. +24.550 to elev. +27.550 (+28.150) between grid lines 3-4 and D-E. Reinforcement</t>
  </si>
  <si>
    <t>20UKC. Вспомогательное реакторное здание с БПУ. Внутренние стены с отм.+24.550 до отм.+27.550 (+28.150) между осями 3-4 и D-E. Армирование</t>
  </si>
  <si>
    <t xml:space="preserve">                               20UKC. Reactor auxiliary building with the MCR. Inner walls from elev. +24.550 to elev. +27.550 (+28.150) between grid lines 4-5 and D-E. Reinforcement</t>
  </si>
  <si>
    <t>20UKC. Вспомогательное реакторное здание с БПУ. Внутренние стены с отм.+24.550 до отм.+27.550 (+28.150) между осями 4-5 и D-E. Армирование</t>
  </si>
  <si>
    <t xml:space="preserve">                               20UKC. Reactor auxiliary building with the MCR. Inner walls from elev. +24.550 to elev. +27.550 (+28.150) between grid lines 1-2 and E-G. Reinforcement</t>
  </si>
  <si>
    <t>20UKC. Вспомогательное реакторное здание с БПУ. Внутренние стены с отм.+24.550 до отм.+27.550 (+28.150) между осями 1-2 и E-G. Армирование</t>
  </si>
  <si>
    <t xml:space="preserve">                               20UKC. Reactor auxiliary building with the MCR. Inner walls from elev. +24.550 to elev. +27.550 (+28.150) between grid lines 2-3 and E-G. Reinforcement</t>
  </si>
  <si>
    <t>20UKC. Вспомогательное реакторное здание с БПУ. Внутренние стены с отм.+24.550 до отм.+27.550 (+28.150) между осями 2-3 и E-G. Армирование</t>
  </si>
  <si>
    <t xml:space="preserve">                               20UKC. Reactor auxiliary building with the MCR. Inner walls from elev. +24.550 to elev. +27.550 (+28.150) between grid lines 3-4 and E-G. Reinforcement</t>
  </si>
  <si>
    <t>20UKC. Вспомогательное реакторное здание с БПУ. Внутренние стены с отм.+24.550 до отм.+27.550 (+28.150) между осями 3-4 и E-G. Армирование</t>
  </si>
  <si>
    <t xml:space="preserve">                               20UKC. Reactor auxiliary building with the MCR. Inner walls from elev. +24.550 to elev. +27.550 (+28.150) between grid lines 4-5 and E-G. Reinforcement</t>
  </si>
  <si>
    <t>20UKC. Вспомогательное реакторное здание с БПУ. Внутренние стены с отм.+24.550 до отм.+27.550 (+28.150) между осями 4-5 и E-G. Армирование</t>
  </si>
  <si>
    <t xml:space="preserve">                            Walls from el. +27.550 (+28.150) to el.+31.200</t>
  </si>
  <si>
    <t>стены с отм.+27.550 (+28.150) до отм.+31.200</t>
  </si>
  <si>
    <t xml:space="preserve">                               20UKC. Reactor auxiliary building with the MCR. Inner walls from elev. +27.559 (+28.150) to elev. +31.200 between grid lines 3-4 and E-G. Reinforcement</t>
  </si>
  <si>
    <t>20UKC. Вспомогательное реакторное здание с БПУ. Внутренние стены с отм.+27.550 (+28.150) до отм.+31.200 между осями 3-4 и E-G. Армирование</t>
  </si>
  <si>
    <t xml:space="preserve">                               20UKC. Reactor auxiliary building with the MCR. Inner walls from elev. +27.559 (+28.150) to elev. +31.200 between grid lines 4-5 and E-G. Reinforcement</t>
  </si>
  <si>
    <t>20UKC. Вспомогательное реакторное здание с БПУ. Внутренние стены с отм.+27.550 (+28.150) до отм.+31.200 между осями 4-5 и E-G. Армирование</t>
  </si>
  <si>
    <t xml:space="preserve">                               20UKC. Reactor auxiliary building with the MCR. Contour walls from elev. +27.550 (+28.150) to elev. +31.200. Geometry</t>
  </si>
  <si>
    <t>20UKC. Вспомогательное реакторное здание с БПУ. Контурные стены с отм.+27.550 (+28.150) до отм.+31.200. Геометрия</t>
  </si>
  <si>
    <t xml:space="preserve">                               20UKC. Reactor auxiliary building with the MCR. Inner walls from elev. +27.550 (+28.150) to elev. +31.200. Geometry</t>
  </si>
  <si>
    <t>20UKC. Вспомогательное реакторное здание с БПУ. Внутренние стены с отм.+27.550 (+28.150) до отм.+31.200. Геометрия</t>
  </si>
  <si>
    <t xml:space="preserve">                               20UKC. Reactor auxiliary building with the MCR. Contour walls from elev. +27.550 (+28.150) to elev. +31.200. Reinforcement</t>
  </si>
  <si>
    <t>20UKC. Вспомогательное реакторное здание с БПУ. Контурные стены с отм.+27.550 (+28.150) до отм.+31.200. Армирование</t>
  </si>
  <si>
    <t xml:space="preserve">                               20UKC. Reactor auxiliary building with the MCR. Inner walls from elev. +27.550 (+28.150) to elev. +31.200 between grid lines 1-2 and D-E. Reinforcement</t>
  </si>
  <si>
    <t>20UKC. Вспомогательное реакторное здание с БПУ. Внутренние стены с отм.+27.550 (+28.150) до отм.+31.200 между осями 1-2 и D-E. Армирование</t>
  </si>
  <si>
    <t xml:space="preserve">                               20UKC. Reactor auxiliary building with the MCR. Inner walls from elev. +27.550 (+28.150) to elev. +31.200 between grid lines 2-3 and D-E. Reinforcement</t>
  </si>
  <si>
    <t>20UKC. Вспомогательное реакторное здание с БПУ. Внутренние стены с отм.+27.550 (+28.150) до отм.+31.200 между осями 2-3 и D-E. Армирование</t>
  </si>
  <si>
    <t xml:space="preserve">                               20UKC. Reactor auxiliary building with the MCR. Inner walls from elev. +27.550 (+28.150) to elev. +31.200 between grid lines 3-4 and D-E. Reinforcement</t>
  </si>
  <si>
    <t>20UKC. Вспомогательное реакторное здание с БПУ. Внутренние стены с отм.+27.550 (+28.150) до отм.+31.200 между осями 3-4 и D-E. Армирование</t>
  </si>
  <si>
    <t xml:space="preserve">                               20UKC. Reactor auxiliary building with the MCR. Inner walls from elev. +27.550 (+28.150) to elev. +31.200 between grid lines 4-5 and D-E. Reinforcement</t>
  </si>
  <si>
    <t>20UKC. Вспомогательное реакторное здание с БПУ. Внутренние стены с отм.+27.550 (+28.150) до отм.+31.200 между осями 4-5 и D-E. Армирование</t>
  </si>
  <si>
    <t xml:space="preserve">                               20UKC. Reactor auxiliary building with the MCR. Inner walls from elev. +27.559 (+28.150) to elev. +31.200 between grid lines 1-2 and E-G. Reinforcement</t>
  </si>
  <si>
    <t>20UKC. Вспомогательное реакторное здание с БПУ. Внутренние стены с отм.+27.550 (+28.150) до отм.+31.200 между осями 1-2 и E-G. Армирование</t>
  </si>
  <si>
    <t xml:space="preserve">                               20UKC. Reactor auxiliary building with the MCR. Inner walls from elev. +27.559 (+28.150) to elev. +31.200 between grid lines 2-3 and E-G. Reinforcement</t>
  </si>
  <si>
    <t>20UKC. Вспомогательное реакторное здание с БПУ. Внутренние стены с отм.+27.550 (+28.150) до отм.+31.200 между осями 2-3 и E-G. Армирование</t>
  </si>
  <si>
    <t xml:space="preserve">                         Floors</t>
  </si>
  <si>
    <t>Перекрытия</t>
  </si>
  <si>
    <t>1155д</t>
  </si>
  <si>
    <t xml:space="preserve">                            Floor at el. -3.650 (-4.850)</t>
  </si>
  <si>
    <t>Перекрытие на отм. -3.650 (-4.850)</t>
  </si>
  <si>
    <t xml:space="preserve">                               20UKC. Reactor auxiliary building with the MCR. Slab at elev. -3.650 (-4.850). Geometry</t>
  </si>
  <si>
    <t>20UKC. Вспомогательное реакторное здание с БПУ. Перекрытие на отм. -3.650 (-4.850). Геометрия</t>
  </si>
  <si>
    <t xml:space="preserve">                               20UKC. Reactor auxiliary building with the MCR. Slab at elev. -3.650 (-4.850) between grid lines 1-3 and D-E. Reinforcement</t>
  </si>
  <si>
    <t>20UKC. Вспомогательное реакторное здание с БПУ. Перекрытие на отм. -3.650 (-4.850) между осями 1-3 и D-E. Армирование</t>
  </si>
  <si>
    <t xml:space="preserve">                               20UKC. Reactor auxiliary building with the MCR. Slab at elev. -3.650 (-4.850) between grid lines 3-5 and D-E. Reinforcement</t>
  </si>
  <si>
    <t>20UKC. Вспомогательное реакторное здание с БПУ. Перекрытие на отм. -3.650 (-4.850) между осями 3-5 и D-E. Армирование</t>
  </si>
  <si>
    <t xml:space="preserve">                               20UKC. Reactor auxiliary building with the MCR. Slab at elev. -3.650 (-4.850) between grid lines 1-3 and E-G. Reinforcement</t>
  </si>
  <si>
    <t>20UKC. Вспомогательное реакторное здание с БПУ. Перекрытие на отм. -3.650 (-4.850) между осями 1-3 и E-G. Армирование</t>
  </si>
  <si>
    <t xml:space="preserve">                               20UKC. Reactor auxiliary building with the MCR. Slab at elev. -3.650 (-4.850) between grid lines 3-5 and E-G. Reinforcement</t>
  </si>
  <si>
    <t>20UKC. Вспомогательное реакторное здание с БПУ. Перекрытие на отм. -3.650 (-4.850) между осями 3-5 и E-G. Армирование</t>
  </si>
  <si>
    <t xml:space="preserve">                            Floor at el. 0.000</t>
  </si>
  <si>
    <t>Перекрытие на отм. 0.000</t>
  </si>
  <si>
    <t xml:space="preserve">                               20UKC. Reactor auxiliary building with the MCR. Slab at elev. 0.000. Geometry</t>
  </si>
  <si>
    <t>20UKC. Вспомогательное реакторное здание с БПУ. Перекрытие на отм. 0.000. Геометрия</t>
  </si>
  <si>
    <t xml:space="preserve">                               20UKC. Reactor auxiliary building with the MCR. Slab at elev. 0.050 between grid lines 1-3 and D-E. Reinforcement</t>
  </si>
  <si>
    <t>20UKC. Вспомогательное реакторное здание с БПУ. Перекрытие на отм. 0.000 между осями 1-3 и D-E. Армирование</t>
  </si>
  <si>
    <t xml:space="preserve">                               20UKC. Reactor auxiliary building with the MCR. Slab at elev. 0.050 between grid lines 3-5 and D-E. Reinforcement</t>
  </si>
  <si>
    <t>20UKC. Вспомогательное реакторное здание с БПУ. Перекрытие на отм. 0.000 между осями 3-5 и D-E. Армирование</t>
  </si>
  <si>
    <t xml:space="preserve">                               20UKC. Reactor auxiliary building with the MCR. Slab at elev. 0.000 between grid lines 1-3 and E-G. Reinforcement</t>
  </si>
  <si>
    <t>20UKC. Вспомогательное реакторное здание с БПУ. Перекрытие на отм. 0.000 между осями 1-3 и E-G. Армирование</t>
  </si>
  <si>
    <t xml:space="preserve">                               20UKC. Reactor auxiliary building with the MCR. Slab at elev. 0.000 between grid lines 3-5 and E-G. Reinforcement</t>
  </si>
  <si>
    <t>20UKC. Вспомогательное реакторное здание с БПУ. Перекрытие на отм. 0.000 между осями 3-5 и E-G. Армирование</t>
  </si>
  <si>
    <t xml:space="preserve">                            Floor at el. +3.550</t>
  </si>
  <si>
    <t>Перекрытие на отм. +3.550</t>
  </si>
  <si>
    <t xml:space="preserve">                               20UKC. Reactor auxiliary building with the MCR. Slab at elev. +3.550. Geometry</t>
  </si>
  <si>
    <t>20UKC. Вспомогательное реакторное здание с БПУ. Перекрытие на отм. +3.550. Геометрия</t>
  </si>
  <si>
    <t xml:space="preserve">                               20UKC. Reactor auxiliary building with the MCR. Slab at elev. +3.550 between grid lines 1-3 and D-E. Reinforcement</t>
  </si>
  <si>
    <t>20UKC. Вспомогательное реакторное здание с БПУ. Перекрытие на отм. +3.550 между осями 1-3 и D-E. Армирование</t>
  </si>
  <si>
    <t xml:space="preserve">                               20UKC. Reactor auxiliary building with the MCR. Slab at elev. +3.550 between grid lines 3-5 and D-E. Reinforcement</t>
  </si>
  <si>
    <t>20UKC. Вспомогательное реакторное здание с БПУ. Перекрытие на отм. +3.550 между осями 3-5 и D-E. Армирование</t>
  </si>
  <si>
    <t xml:space="preserve">                               20UKC. Reactor auxiliary building with the MCR. Slab at elev. +3.550 between grid lines 1-3 and E-G. Reinforcement</t>
  </si>
  <si>
    <t>20UKC. Вспомогательное реакторное здание с БПУ. Перекрытие на отм. +3.550 между осями 1-3 и E-G. Армирование</t>
  </si>
  <si>
    <t xml:space="preserve">                               20UKC. Reactor auxiliary building with the MCR. Slab at elev. +3.550 between grid lines 3-5 and E-G. Reinforcement</t>
  </si>
  <si>
    <t>20UKC. Вспомогательное реакторное здание с БПУ. Перекрытие на отм. +3.550 между осями 3-5 и E-G. Армирование</t>
  </si>
  <si>
    <t xml:space="preserve">                            Floor at el. +7.150</t>
  </si>
  <si>
    <t>Перекрытие на отм. +7.150</t>
  </si>
  <si>
    <t xml:space="preserve">                               20UKC. Reactor auxiliary building with the MCR. Slab at elev. +7.150. Geometry</t>
  </si>
  <si>
    <t>20UKC. Вспомогательное реакторное здание с БПУ. Перекрытие на отм. +7.150. Геометрия</t>
  </si>
  <si>
    <t xml:space="preserve">                               20UKC. Reactor auxiliary building with the MCR. Slab at elev. +7.150 between grid lines 1-3 and D-E. Reinforcement</t>
  </si>
  <si>
    <t>20UKC. Вспомогательное реакторное здание с БПУ. Перекрытие на отм. +7.150 между осями 1-3 и D-E. Армирование</t>
  </si>
  <si>
    <t xml:space="preserve">                               20UKC. Reactor auxiliary building with the MCR. Slab at elev. +7.150 between grid lines 3-5 and D-E. Reinforcement</t>
  </si>
  <si>
    <t>20UKC. Вспомогательное реакторное здание с БПУ. Перекрытие на отм. +7.150 между осями 3-5 и D-E. Армирование</t>
  </si>
  <si>
    <t xml:space="preserve">                               20UKC. Reactor auxiliary building with the MCR. Slab at elev. +7.150 between grid lines 1-3 and E-G. Reinforcement</t>
  </si>
  <si>
    <t>20UKC. Вспомогательное реакторное здание с БПУ. Перекрытие на отм. +7.150 между осями 1-3 и E-G. Армирование</t>
  </si>
  <si>
    <t xml:space="preserve">                               20UKC. Reactor auxiliary building with the MCR. Slab at elev. +7.150 between grid lines 3-5 and E-G. Reinforcement</t>
  </si>
  <si>
    <t>20UKC. Вспомогательное реакторное здание с БПУ. Перекрытие на отм. +7.150 между осями 3-5 и E-G. Армирование</t>
  </si>
  <si>
    <t xml:space="preserve">                            Floor at el. +10.750</t>
  </si>
  <si>
    <t>Перекрытие на отм. +10.750</t>
  </si>
  <si>
    <t xml:space="preserve">                               20UKC. Reactor auxiliary building with the MCR. Slab at elev. +10.750. Geometry</t>
  </si>
  <si>
    <t>20UKC. Вспомогательное реакторное здание с БПУ. Перекрытие на отм. +10.750. Геометрия</t>
  </si>
  <si>
    <t xml:space="preserve">                               20UKC. Reactor auxiliary building with the MCR. Slab at elev. +10.750 between grid lines 1-3 and D-E. Reinforcement</t>
  </si>
  <si>
    <t>20UKC. Вспомогательное реакторное здание с БПУ. Перекрытие на отм. +10.750 между осями 1-3 и D-E. Армирование</t>
  </si>
  <si>
    <t xml:space="preserve">                               20UKC. Reactor auxiliary building with the MCR. Slab at elev. +10.750 between grid lines 3-5 and D-E. Reinforcement</t>
  </si>
  <si>
    <t>20UKC. Вспомогательное реакторное здание с БПУ. Перекрытие на отм. +10.750 между осями 3-5 и D-E. Армирование</t>
  </si>
  <si>
    <t xml:space="preserve">                               20UKC. Reactor auxiliary building with the MCR. Slab at elev. +10.750 between grid lines 1-3 and E-G. Reinforcement</t>
  </si>
  <si>
    <t>20UKC. Вспомогательное реакторное здание с БПУ. Перекрытие на отм. +10.750 между осями 1-3 и E-G. Армирование</t>
  </si>
  <si>
    <t xml:space="preserve">                               20UKC. Reactor auxiliary building with the MCR. Slab at elev. +10.750 between grid lines 3-5 and E-G. Reinforcement</t>
  </si>
  <si>
    <t>20UKC. Вспомогательное реакторное здание с БПУ. Перекрытие на отм. +10.750 между осями 3-5 и E-G. Армирование</t>
  </si>
  <si>
    <t xml:space="preserve">                            Floor at el. +14.350 (+13.750)</t>
  </si>
  <si>
    <t>Перекрытие на отм. +14.350 (+13.750)</t>
  </si>
  <si>
    <t xml:space="preserve">                               20UKC. Reactor auxiliary building with the MCR. Slab at elev. +14.350 (+13.750). Geometry</t>
  </si>
  <si>
    <t>20UKC. Вспомогательное реакторное здание с БПУ. Перекрытие на отм. +14.350 (+13.750). Геометрия</t>
  </si>
  <si>
    <t xml:space="preserve">                               20UKC. Reactor auxiliary building with the MCR. Slab at elev. +14.350 (+13.750) between grid lines 1-3 and D-E. Reinforcement</t>
  </si>
  <si>
    <t>20UKC. Вспомогательное реакторное здание с БПУ. Перекрытие на отм. +14.350 (+13.750) между осями 1-3 и D-E. Армирование</t>
  </si>
  <si>
    <t xml:space="preserve">                               20UKC. Reactor auxiliary building with the MCR. Slab at elev. +14.350 (+13.750) between grid lines 3-5 and D-E. Reinforcement</t>
  </si>
  <si>
    <t>20UKC. Вспомогательное реакторное здание с БПУ. Перекрытие на отм. +14.350 (+13.750) между осями 3-5 и D-E. Армирование</t>
  </si>
  <si>
    <t xml:space="preserve">                               20UKC. Reactor auxiliary building with the MCR. Slab at elev. +14.350 (+13.750) between grid lines 1-3 and E-G. Reinforcement</t>
  </si>
  <si>
    <t>20UKC. Вспомогательное реакторное здание с БПУ. Перекрытие на отм. +14.350 (+13.750) между осями 1-3 и E-G. Армирование</t>
  </si>
  <si>
    <t xml:space="preserve">                               20UKC. Reactor auxiliary building with the MCR. Slab at elev. +14.350 (+13.750) between grid lines 3-5 and E-G. Reinforcement</t>
  </si>
  <si>
    <t>20UKC. Вспомогательное реакторное здание с БПУ. Перекрытие на отм. +14.350 (+13.750) между осями 3-5 и E-G. Армирование</t>
  </si>
  <si>
    <t xml:space="preserve">                            Floor at el. +17.950</t>
  </si>
  <si>
    <t>Перекрытие на отм. +17.950</t>
  </si>
  <si>
    <t xml:space="preserve">                               20UKC. Reactor auxiliary building with the MCR. Slab at elev. +17.950. Geometry</t>
  </si>
  <si>
    <t>20UKC. Вспомогательное реакторное здание с БПУ. Перекрытие на отм. +17.950. Геометрия</t>
  </si>
  <si>
    <t xml:space="preserve">                               20UKC. Reactor auxiliary building with the MCR. Slab at elev. +17.950 between grid lines 1-3 and D-E. Reinforcement</t>
  </si>
  <si>
    <t>20UKC. Вспомогательное реакторное здание с БПУ. Перекрытие на отм. +17.950 между осями 1-3 и D-E. Армирование</t>
  </si>
  <si>
    <t xml:space="preserve">                               20UKC. Reactor auxiliary building with the MCR. Slab at elev. +17.950 between grid lines 3-5 and D-E. Reinforcement</t>
  </si>
  <si>
    <t>20UKC. Вспомогательное реакторное здание с БПУ. Перекрытие на отм. +17.950 между осями 3-5 и D-E. Армирование</t>
  </si>
  <si>
    <t xml:space="preserve">                               20UKC. Reactor auxiliary building with the MCR. Slab at elev. +17.950 between grid lines 1-3 and E-G. Reinforcement</t>
  </si>
  <si>
    <t>20UKC. Вспомогательное реакторное здание с БПУ. Перекрытие на отм. +17.950 между осями 1-3 и E-G. Армирование</t>
  </si>
  <si>
    <t xml:space="preserve">                               20UKC. Reactor auxiliary building with the MCR. Slab at elev. +17.950 between grid lines 3-5 and E-G. Reinforcement</t>
  </si>
  <si>
    <t>20UKC. Вспомогательное реакторное здание с БПУ. Перекрытие на отм. +17.950 между осями 3-5 и E-G. Армирование</t>
  </si>
  <si>
    <t xml:space="preserve">                            Floor at el. +20.950 (+21.550)</t>
  </si>
  <si>
    <t>Перекрытие на отм. +20.950 (+21.550)</t>
  </si>
  <si>
    <t xml:space="preserve">                               20UKC. Reactor auxiliary building with the MCR. Slab at elev. +20.950 (+21.550). Geometry</t>
  </si>
  <si>
    <t>20UKC. Вспомогательное реакторное здание с БПУ. Перекрытие на отм. +20.950 (+21.550). Геометрия</t>
  </si>
  <si>
    <t xml:space="preserve">                               20UKC. Reactor auxiliary building with the MCR. Slab at elev. +20.950 (+21.550) between grid lines 1-3 and D-E. Reinforcement</t>
  </si>
  <si>
    <t>20UKC. Вспомогательное реакторное здание с БПУ. Перекрытие на отм. +20.950 (+21.550) между осями 1-3 и D-E. Армирование</t>
  </si>
  <si>
    <t xml:space="preserve">                               20UKC. Reactor auxiliary building with the MCR. Slab at elev. +20.950 (+21.550) between grid lines 3-5 and D-E. Reinforcement</t>
  </si>
  <si>
    <t>20UKC. Вспомогательное реакторное здание с БПУ. Перекрытие на отм. +20.950 (+21.550) между осями 3-5 и D-E. Армирование</t>
  </si>
  <si>
    <t xml:space="preserve">                               20UKC. Reactor auxiliary building with the MCR. Slab at elev. +20.950 (+21.550) between grid lines 1-3 and E-G. Reinforcement</t>
  </si>
  <si>
    <t>20UKC. Вспомогательное реакторное здание с БПУ. Перекрытие на отм. +20.950 (+21.550) между осями 1-3 и E-G. Армирование</t>
  </si>
  <si>
    <t xml:space="preserve">                               20UKC. Reactor auxiliary building with the MCR. Slab at elev. +20.950 (+21.550) between grid lines 3-5 and E-G. Reinforcement</t>
  </si>
  <si>
    <t>20UKC. Вспомогательное реакторное здание с БПУ. Перекрытие на отм. +20.950 (+21.550) между осями 3-5 и E-G. Армирование</t>
  </si>
  <si>
    <t xml:space="preserve">                            Floor at el. +24.550</t>
  </si>
  <si>
    <t>Перекрытие на отм. +24.550</t>
  </si>
  <si>
    <t xml:space="preserve">                               20UKC. Reactor auxiliary building with the MCR. Slab at elev. +24.550. Geometry</t>
  </si>
  <si>
    <t>20UKC. Вспомогательное реакторное здание с БПУ. Перекрытие на отм. +24.550. Геометрия</t>
  </si>
  <si>
    <t xml:space="preserve">                               20UKC. Reactor auxiliary building with the MCR. Slab at elev. +24.550 between grid lines 1-3 and D-E. Reinforcement</t>
  </si>
  <si>
    <t>20UKC. Вспомогательное реакторное здание с БПУ. Перекрытие на отм. +24.550 между осями 1-3 и D-E. Армирование</t>
  </si>
  <si>
    <t xml:space="preserve">                               20UKC. Reactor auxiliary building with the MCR. Slab at elev. +24.550 between grid lines 3-5 and D-E. Reinforcement</t>
  </si>
  <si>
    <t>20UKC. Вспомогательное реакторное здание с БПУ. Перекрытие на отм. +24.550 между осями 3-5 и D-E. Армирование</t>
  </si>
  <si>
    <t xml:space="preserve">                               20UKC. Reactor auxiliary building with the MCR. Slab at elev. +24.550 between grid lines 1-3 and E-G. Reinforcement</t>
  </si>
  <si>
    <t>20UKC. Вспомогательное реакторное здание с БПУ. Перекрытие на отм. +24.550 между осями 1-3 и E-G. Армирование</t>
  </si>
  <si>
    <t xml:space="preserve">                               20UKC. Reactor auxiliary building with the MCR. Slab at elev. +3.550 between grid lines +24-5 and E-G. Reinforcement</t>
  </si>
  <si>
    <t>20UKC. Вспомогательное реакторное здание с БПУ. Перекрытие на отм. +24.550 между осями 3-5 и E-G. Армирование</t>
  </si>
  <si>
    <t xml:space="preserve">                            Floor at el. +27.550 (+28.150)</t>
  </si>
  <si>
    <t>Перекрытие на отм.+27.550 (+28.150)</t>
  </si>
  <si>
    <t xml:space="preserve">                               20UKC. Reactor auxiliary building with the MCR. Slab at elev. +27.550 (+28.150). Geometry</t>
  </si>
  <si>
    <t>20UKC. Вспомогательное реакторное здание с БПУ. Перекрытие на отм. +27.550 (+28.150). Геометрия</t>
  </si>
  <si>
    <t xml:space="preserve">                               20UKC. Reactor auxiliary building with the MCR. Slab at elev. +27.550 (+28.150) between grid lines 1-3 and D-E. Reinforcement</t>
  </si>
  <si>
    <t>20UKC. Вспомогательное реакторное здание с БПУ. Перекрытие на отм. +27.550 (+28.150) между осями 1-3 и D-E. Армирование</t>
  </si>
  <si>
    <t xml:space="preserve">                               20UKC. Reactor auxiliary building with the MCR. Slab at elev. +27.550 (+28.150) between grid lines 3-5 and D-E. Reinforcement</t>
  </si>
  <si>
    <t>20UKC. Вспомогательное реакторное здание с БПУ. Перекрытие на отм.+27.550 (+28.150) между осями 3-5 и D-E. Армирование</t>
  </si>
  <si>
    <t xml:space="preserve">                               20UKC. Reactor auxiliary building with the MCR. Slab at elev. +27.550 (+28.150) between grid lines 1-3 and E-G. Reinforcement</t>
  </si>
  <si>
    <t>20UKC. Вспомогательное реакторное здание с БПУ. Перекрытие на отм. +27.550 (+28.150) между осями 1-3 и E-G. Армирование</t>
  </si>
  <si>
    <t xml:space="preserve">                               20UKC. Reactor auxiliary building with the MCR. Slab at elev. +27.550 (+28.150) between grid lines 3-5 and E-G. Reinforcement</t>
  </si>
  <si>
    <t>20UKC. Вспомогательное реакторное здание с БПУ. Перекрытие на отм. +27.550 (+28.150) между осями 3-5 и E-G. Армирование</t>
  </si>
  <si>
    <t xml:space="preserve">                            Roofing at el. +31.200</t>
  </si>
  <si>
    <t>Кровельное перекрытие на отм +31.200</t>
  </si>
  <si>
    <t xml:space="preserve">                               20UKC. Reactor auxiliary building with the MCR. Roof slab at elev. +31.200. Geometry</t>
  </si>
  <si>
    <t>20UKC. Вспомогательное реакторное здание с БПУ. Кровельное перекрытие на отм +31.200. Геометрия</t>
  </si>
  <si>
    <t xml:space="preserve">                               20UKC. Reactor auxiliary building with the MCR. Roof slab between grid lines 1-3 and D-E. Reinforcement</t>
  </si>
  <si>
    <t>20UKC. Вспомогательное реакторное здание с БПУ. Кровельное перекрытие между осями 1-3 и D-E. Армирование</t>
  </si>
  <si>
    <t xml:space="preserve">                               20UKC. Reactor auxiliary building with the MCR. Roof slab between grid lines 3-5 and D-E. Reinforcement</t>
  </si>
  <si>
    <t>20UKC. Вспомогательное реакторное здание с БПУ. Кровельное перекрытие между осями 3-5 и D-E. Армирование</t>
  </si>
  <si>
    <t xml:space="preserve">                               20UKC. Reactor auxiliary building with the MCR. Roof slab between grid lines 1-3 and E-G. Reinforcement</t>
  </si>
  <si>
    <t>20UKC. Вспомогательное реакторное здание с БПУ. Кровельное перекрытие между осями 1-3 и E-G. Армирование</t>
  </si>
  <si>
    <t xml:space="preserve">                               20UKC. Reactor auxiliary building with the MCR. Roof slab between grid lines 3-5 and E-G. Reinforcement</t>
  </si>
  <si>
    <t>20UKC. Вспомогательное реакторное здание с БПУ. Кровельное перекрытие между осями 3-5 и E-G. Армирование</t>
  </si>
  <si>
    <t xml:space="preserve">                         Stairs</t>
  </si>
  <si>
    <t>1010д</t>
  </si>
  <si>
    <t xml:space="preserve">                            Stairs to el. -3.650</t>
  </si>
  <si>
    <t>Лестницы до отм. -3.650</t>
  </si>
  <si>
    <t xml:space="preserve">                               20UKC. Reactor auxiliary building with the MCR. Stairs to elev. -3.650. Geometry</t>
  </si>
  <si>
    <t>20UKC. Вспомогательное реакторное здание с БПУ. Лестницы до отм. -3.650. Геометрия</t>
  </si>
  <si>
    <t xml:space="preserve">                               20UKC. Reactor auxiliary building with the MCR. Stairs to elev. -3.650. Reinforcement</t>
  </si>
  <si>
    <t>20UKC. Вспомогательное реакторное здание с БПУ. Лестницы до отм. -3.650. Армирование</t>
  </si>
  <si>
    <t xml:space="preserve">                            Stairs to el. -0.050</t>
  </si>
  <si>
    <t>Лестницы до отм. -0.050</t>
  </si>
  <si>
    <t xml:space="preserve">                               20UKC. Reactor auxiliary building with the MCR. Stairs to elev. -0.050. Reinforcement</t>
  </si>
  <si>
    <t>20UKC. Вспомогательное реакторное здание с БПУ. Лестницы до отм. -0.050. Армирование</t>
  </si>
  <si>
    <t xml:space="preserve">                               20UKC. Reactor auxiliary building with the MCR. Stairs to elev. -0.050. Geometry</t>
  </si>
  <si>
    <t>20UKC. Вспомогательное реакторное здание с БПУ. Лестницы до отм. -0.050. Геометрия</t>
  </si>
  <si>
    <t xml:space="preserve">                            Stairs to el. +3.550</t>
  </si>
  <si>
    <t>Лестницы до отм. +3.550</t>
  </si>
  <si>
    <t xml:space="preserve">                               20UKC. Reactor auxiliary building with the MCR. Stairs to elev. +3.550. Geometry</t>
  </si>
  <si>
    <t>20UKC. Вспомогательное реакторное здание с БПУ. Лестницы до отм. +3.550. Геометрия</t>
  </si>
  <si>
    <t xml:space="preserve">                               20UKC. Reactor auxiliary building with the MCR. Stairs to elev. +3.550. Reinforcement</t>
  </si>
  <si>
    <t>20UKC. Вспомогательное реакторное здание с БПУ. Лестницы до отм. +3.550. Армирование</t>
  </si>
  <si>
    <t xml:space="preserve">                            Stairs to el. +7.150</t>
  </si>
  <si>
    <t>Лестницы до отм. +7.150</t>
  </si>
  <si>
    <t xml:space="preserve">                               20UKC. Reactor auxiliary building with the MCR. Stairs to elev. +7.150. Geometry</t>
  </si>
  <si>
    <t>20UKC. Вспомогательное реакторное здание с БПУ. Лестницы до отм. +7.150. Геометрия</t>
  </si>
  <si>
    <t xml:space="preserve">                               20UKC. Reactor auxiliary building with the MCR. Stairs to elev. +7.150. Reinforcement</t>
  </si>
  <si>
    <t>20UKC. Вспомогательное реакторное здание с БПУ. Лестницы до отм. +7.150. Армирование</t>
  </si>
  <si>
    <t xml:space="preserve">                            Stairs to el. +10.750</t>
  </si>
  <si>
    <t>Лестницы до отм. +10.750</t>
  </si>
  <si>
    <t xml:space="preserve">                               20UKC. Reactor auxiliary building with the MCR. Stairs to elev. +10.750. Geometry</t>
  </si>
  <si>
    <t>20UKC. Вспомогательное реакторное здание с БПУ. Лестницы до отм. +10.750. Геометрия</t>
  </si>
  <si>
    <t xml:space="preserve">                               20UKC. Reactor auxiliary building with the MCR. Stairs to elev. +10.750. Reinforcement</t>
  </si>
  <si>
    <t>20UKC. Вспомогательное реакторное здание с БПУ. Лестницы до отм. +10.750. Армирование</t>
  </si>
  <si>
    <t xml:space="preserve">                            Stairs to el. +14.350</t>
  </si>
  <si>
    <t>Лестницы до отм. +14.350</t>
  </si>
  <si>
    <t xml:space="preserve">                               20UKC. Reactor auxiliary building with the MCR. Stairs to elev. +14.350. Geometry</t>
  </si>
  <si>
    <t>20UKC. Вспомогательное реакторное здание с БПУ. Лестницы до отм. +14.350. Геометрия</t>
  </si>
  <si>
    <t xml:space="preserve">                               20UKC. Reactor auxiliary building with the MCR. Stairs to elev. +14.350. Reinforcement</t>
  </si>
  <si>
    <t>20UKC. Вспомогательное реакторное здание с БПУ. Лестницы до отм. +14.350. Армирование</t>
  </si>
  <si>
    <t xml:space="preserve">                            Stairs to el. +17.950</t>
  </si>
  <si>
    <t>Лестницы до отм. +17.950</t>
  </si>
  <si>
    <t xml:space="preserve">                               20UKC. Reactor auxiliary building with the MCR. Stairs to elev. +17.950. Geometry</t>
  </si>
  <si>
    <t>20UKC. Вспомогательное реакторное здание с БПУ. Лестницы до отм. +17.950. Геометрия</t>
  </si>
  <si>
    <t xml:space="preserve">                               20UKC. Reactor auxiliary building with the MCR. Stairs to elev. +17.950. Reinforcement</t>
  </si>
  <si>
    <t>20UKC. Вспомогательное реакторное здание с БПУ. Лестницы до отм. +17.950. Армирование</t>
  </si>
  <si>
    <t xml:space="preserve">                            Stairs to el. +20.950</t>
  </si>
  <si>
    <t>Лестницы до отм. +20.950</t>
  </si>
  <si>
    <t xml:space="preserve">                               20UKC. Reactor auxiliary building with the MCR. Stairs to elev. +20.950. Geometry</t>
  </si>
  <si>
    <t>20UKC. Вспомогательное реакторное здание с БПУ. Лестницы до отм. +20.950. Геометрия</t>
  </si>
  <si>
    <t xml:space="preserve">                               20UKC. Reactor auxiliary building with the MCR. Stairs to elev. +20.950. Reinforcement</t>
  </si>
  <si>
    <t>20UKC. Вспомогательное реакторное здание с БПУ. Лестницы до отм. +20.950. Армирование</t>
  </si>
  <si>
    <t xml:space="preserve">                            Stairs to el. +24.550</t>
  </si>
  <si>
    <t>Лестницы до отм. +24.550</t>
  </si>
  <si>
    <t xml:space="preserve">                               20UKC. Reactor auxiliary building with the MCR. Stairs to elev. +24.550. Geometry</t>
  </si>
  <si>
    <t>20UKC. Вспомогательное реакторное здание с БПУ. Лестницы до отм. +24.550. Геометрия</t>
  </si>
  <si>
    <t xml:space="preserve">                               20UKC. Reactor auxiliary building with the MCR. Stairs to elev. +24.550. Reinforcement</t>
  </si>
  <si>
    <t>20UKC. Вспомогательное реакторное здание с БПУ. Лестницы до отм. +24.550. Армирование</t>
  </si>
  <si>
    <t xml:space="preserve">                            Stairs to el. +27.550</t>
  </si>
  <si>
    <t>Лестницы до отм. +27.550</t>
  </si>
  <si>
    <t xml:space="preserve">                               20UKC. Reactor auxiliary building with the MCR. Stairs to elev. +27.550. Geometry</t>
  </si>
  <si>
    <t>20UKC. Вспомогательное реакторное здание с БПУ. Лестницы до отм. +27.550. Геометрия</t>
  </si>
  <si>
    <t xml:space="preserve">                               20UKC. Reactor auxiliary building with the MCR. Stairs to elev. +27.550. Reinforcement</t>
  </si>
  <si>
    <t>20UKC. Вспомогательное реакторное здание с БПУ. Лестницы до отм. +27.550. Армирование</t>
  </si>
  <si>
    <t xml:space="preserve">                      Foundations for equipment</t>
  </si>
  <si>
    <t>Фундаменты для оборудования</t>
  </si>
  <si>
    <t>1070д</t>
  </si>
  <si>
    <t xml:space="preserve">                         Foundations for equipment at el. +3.550</t>
  </si>
  <si>
    <t>Фундаменты для оборудования на отм. +3.550</t>
  </si>
  <si>
    <t xml:space="preserve">                            20UKC. Reactor auxiliary building with the MCR. Equipment foundations at elev. -8.050 Geometry. Reinforcement</t>
  </si>
  <si>
    <t>20UKC. Вспомогательное реакторное здание с БПУ Фундаменты для оборудования на отм. -8.050. Геометрия. Армирование</t>
  </si>
  <si>
    <t xml:space="preserve">                            20UKC. Reactor auxiliary building with the MCR. Pedestals for equipment at elev.-3.650. Geometry. Reinforcement</t>
  </si>
  <si>
    <t>20UKC. Вспомогательное реакторное здание с БПУ Фундаменты для оборудования на отм.-3.650. Геометрия. Армирование</t>
  </si>
  <si>
    <t xml:space="preserve">                            20UKC. Reactor auxiliary building with the MCR. Pedestals for equipment at elev.-0.050. Geometry. Reinforcement</t>
  </si>
  <si>
    <t>20UKC. Вспомогательное реакторное здание с БПУ Фундаменты для оборудования на отм.-0.050. Геометрия. Армирование</t>
  </si>
  <si>
    <t xml:space="preserve">                         Foundations for equipment at el. +7.150</t>
  </si>
  <si>
    <t>Фундаменты для оборудования на отм. +7.150</t>
  </si>
  <si>
    <t xml:space="preserve">                            20UKC. Reactor auxiliary building with the MCR. Equipment foundations at elev. +3.550. Geometry. Reinforcement</t>
  </si>
  <si>
    <t>20UKC. Вспомогательное реакторное здание с БПУ Фундаменты для оборудования на отм. +3.550. Геометрия. Армирование</t>
  </si>
  <si>
    <t xml:space="preserve">                            20UKC. Reactor auxiliary building with the MCR. Equipment pedestals at elev. +7.150. Geometry. Reinforcement</t>
  </si>
  <si>
    <t>20UKC. Вспомогательное реакторное здание с БПУ Фундаменты для оборудования на отм. +7.150. Геометрия. Армирование</t>
  </si>
  <si>
    <t xml:space="preserve">                         Foundations for equipment at el. +14.350 (+13.750)</t>
  </si>
  <si>
    <t>Фундаменты для оборудования на отм. +14.350 (+13.750)</t>
  </si>
  <si>
    <t xml:space="preserve">                            20UKC. Reactor auxiliary building with the MCR. Equipment foundations at elev. +10.750. Geometry. Reinforcement</t>
  </si>
  <si>
    <t>20UKC. Вспомогательное реакторное здание с БПУ Фундаменты для оборудования на отм. +10.750. Геометрия. Армирование</t>
  </si>
  <si>
    <t xml:space="preserve">                            20UKC. Reactor auxiliary building with the MCR. Equipment foundations at elev. +14.350. Geometry. Reinforcement</t>
  </si>
  <si>
    <t>20UKC. Вспомогательное реакторное здание с БПУ Фундаменты для оборудования на отм. +14.350. Геометрия. Армирование</t>
  </si>
  <si>
    <t xml:space="preserve">                         Foundations for equipment at el.+24.550</t>
  </si>
  <si>
    <t>Фундаменты для оборудования на отм.+24.550</t>
  </si>
  <si>
    <t xml:space="preserve">                            20UKC. Reactor auxiliary building with the MCR. Equipment foundations at elev. +17.950. Geometry. Reinforcement</t>
  </si>
  <si>
    <t>20UKC. Вспомогательное реакторное здание с БПУ Фундаменты для оборудования на отм. +17.950. Геометрия. Армирование</t>
  </si>
  <si>
    <t xml:space="preserve">                            20UKC. Reactor auxiliary building with the MCR. Equipment foundations at elev. +20.950. Geometry. Reinforcement</t>
  </si>
  <si>
    <t>20UKC. Вспомогательное реакторное здание с БПУ Фундаменты для оборудования на отм. +20.950. Геометрия. Армирование</t>
  </si>
  <si>
    <t xml:space="preserve">                         Foundations for equipment at el. +27.550</t>
  </si>
  <si>
    <t>Фундаменты для оборудования на отм. +27.550</t>
  </si>
  <si>
    <t xml:space="preserve">                            20UKC. Reactor auxiliary building with the MCR. Equipment foundations at elev. +24.550. Geometry. Reinforcement</t>
  </si>
  <si>
    <t>20UKC. Вспомогательное реакторное здание с БПУ Фундаменты для оборудования на отм. +24.550. Геометрия. Армирование</t>
  </si>
  <si>
    <t xml:space="preserve">                            20UKC. Reactor auxiliary building with the MCR. Equipment foundations at elev. +27.550. Geometry. Reinforcement</t>
  </si>
  <si>
    <t>20UKC. Вспомогательное реакторное здание с БПУ Фундаменты для оборудования на отм. +27.550. Геометрия. Армирование</t>
  </si>
  <si>
    <t>1365д</t>
  </si>
  <si>
    <t xml:space="preserve">                      Embedded parts</t>
  </si>
  <si>
    <t>Закладные детали</t>
  </si>
  <si>
    <t>1235д</t>
  </si>
  <si>
    <t xml:space="preserve">                         20UKC. Reactor auxiliary building with the MCR. Civil structures up to floor at elev.+20.400. Мetalworks of embedded parts in walls for fastening the liners</t>
  </si>
  <si>
    <t>20UKC. Вспомогательное реакторное здание с БПУ. Строительные конструкции до перекрытия на отм. +20.400. М.к. закладных деталей в стенах для крепления облицовок</t>
  </si>
  <si>
    <t xml:space="preserve">                         20UKC. Reactor auxiliary building with the MCR. Civil structures up to floor at elev.+18.000. Мetalworks of embedded parts in walls for fastening the liners</t>
  </si>
  <si>
    <t>20UKC. Вспомогательное реакторное здание с БПУ. Строительные конструкции до перекрытия на отметке +18.000. М.к. закладных деталей в стенах для крепления облицовок</t>
  </si>
  <si>
    <t xml:space="preserve">                         20UKC. Reactor auxiliary building with the MCR. Civil structures up to floor at elevation +31.200 and +36.800. Мetalworks of embedded parts in walls for fastening the liners</t>
  </si>
  <si>
    <t>20UKC. Вспомогательное реакторное здание с БПУ. Строительные конструкции до перекрытия на отм. +31.200 и +36.800. М.к. закладных деталей в стенах для крепления облицовок</t>
  </si>
  <si>
    <t xml:space="preserve">                         20UKC. Reactor auxiliary building with the MCR. Civil engineering structures up to elev. -3.600. Steel structures of embedded parts for liner fastening</t>
  </si>
  <si>
    <t>20UKC. Вспомогательное реакторное здание с БПУ. Строительные конструкции до отм. -3,600. М. к. закладных деталей в стенах для крепления облицовок</t>
  </si>
  <si>
    <t xml:space="preserve">                         20UKC. Reactor auxiliary building with the MCR. Civil structures to slab at elev. 0.000. Metal structures of embedded parts in walls for linings fastening</t>
  </si>
  <si>
    <t>20UKC. Вспомогательное реакторное здание с БПУ. Строительные конструкции до перекрытия на отм. 0,000. Металлоконструкции закладных деталей в стенах для крепления облицовок</t>
  </si>
  <si>
    <t xml:space="preserve">                         20UKC. Reactor auxiliary building with the MCR. Civil structures to floor slab at elev. +3.600. Metal structures of embedded parts in walls for lining attachment</t>
  </si>
  <si>
    <t>20UKC. Вспомогательное реакторное здание с БПУ. Строительные конструкции до перекрытия на отметке +3,600 М. к. Закладных деталей в стенах для крепления облицовок</t>
  </si>
  <si>
    <t xml:space="preserve">                         20UKC. Reactor auxiliary building with the MCR. Civil structures up to the slab at elev. +7.200. Steel structures of embedded parts for liner fastening</t>
  </si>
  <si>
    <t>20UKC. Вспомогательное реакторное здание с БПУ. Строительные конструкции до перекрытия на отметке +7,200. М. к. закладных деталей в стенах для крепления облицовок</t>
  </si>
  <si>
    <t xml:space="preserve">                         20UKC. Reactor auxiliary building with the MCR. Civil structures up to the slab at elev. +10.800. Metal structures of embedded parts in walls for linings fastening</t>
  </si>
  <si>
    <t>20UKC. Вспомогательное реакторное здание с БПУ. Строительные конструкции до перекрытия на отметке +10,800. МК закладных деталей в стенах для крепления облицовок</t>
  </si>
  <si>
    <t xml:space="preserve">                         20UKC. Reactor auxiliary building with the MCR. Civil structures to floor slab at elev. +14.400. Metal structures of embedded parts in walls for linings fastening</t>
  </si>
  <si>
    <t>20UKC. Вспомогательное реакторное здание с БПУ. Строительные конструкции до перекрытия на отметке +14.400. Металлоконструкции закладных деталей в стенах для крепления облицовок</t>
  </si>
  <si>
    <t xml:space="preserve">                         20UKC. Reactor auxiliary building with the MCR. Civil structures up to floor at elev.+24.600. Мetalworks of embedded parts in walls for fastening the liners</t>
  </si>
  <si>
    <t>20UKC. Вспомогательное реакторное здание с БПУ. Строительные конструкции до перекрытия на отметке +24.600. М.К. закладных деталей в стенах для крепления облицовок</t>
  </si>
  <si>
    <t xml:space="preserve">                         20UKC. Reactor auxiliary building with the MCR. Metal structures of floors above elevation +10.750. Embeded parts in the floors at elev. +20.950, +20.350</t>
  </si>
  <si>
    <t>20UKC. Вспомогательное реакторное здание с БПУ. Металлоконструкции полов выше отметки +10.750. Закладные детали в полах на отм. +20.950, +20.350</t>
  </si>
  <si>
    <t xml:space="preserve">                         20UKC. Reactor auxiliary building with the MCR. Civil structures up to the slab at elev. +27.600. Metal structures of embedded parts in walls for linings fastening</t>
  </si>
  <si>
    <t>20UKC. Вспомогательное реакторное здание с БПУ. Строительные конструкции до перекрытия на отметке +27.600. Металлоконструкции закладных деталей в стенах для крепления облицовок</t>
  </si>
  <si>
    <t xml:space="preserve">                      Metal structures of floors</t>
  </si>
  <si>
    <t>Металлоконструкции полов</t>
  </si>
  <si>
    <t xml:space="preserve">                         Metal structures of floors to el. +3.600</t>
  </si>
  <si>
    <t>Металлоконструкции полов до отм. +3.600</t>
  </si>
  <si>
    <t>445д</t>
  </si>
  <si>
    <t xml:space="preserve">                            20UKC. Reactor auxiliary building with the MCR. The metalworks of floors up to elev. +3.600. Metalworks of active drain system conduits in floors at elev. -8.050</t>
  </si>
  <si>
    <t>20UKC. Вспомогательное реакторное здание с БПУ. Металлоконструкции полов до отм. +3.600. Металлоконструкции каналов спецканализации в полах на отм. –8.050</t>
  </si>
  <si>
    <t xml:space="preserve">                            20UKC. Reactor auxiliary building with the MCR. The metalworks of floors up to elev. +3.600. Lining of floors at elev. -3.650</t>
  </si>
  <si>
    <t>20UKC. Вспомогательное реакторное здание с БПУ. Металлоконструкции полов до отм. +3.600. Облицовка полов на отм. –8.050</t>
  </si>
  <si>
    <t xml:space="preserve">                            20UKC. Reactor auxiliary building with the MCR. The metalworks of floors up to elev. +3.600. Metalworks of active drain system conduits in floors at elev. -0.050</t>
  </si>
  <si>
    <t>20UKC. Вспомогательное реакторное здание с БПУ. Металлоконструкции полов до отм. +3.600. Металлоконструкции каналов спецканализации в полах на отм. –0.050</t>
  </si>
  <si>
    <t xml:space="preserve">                            20UKC. Reactor auxiliary building with the MCR. Lining of floors at elev. -0.050</t>
  </si>
  <si>
    <t>20UKC. Вспомогательное реакторное здание с БПУ. Облицовка полов на отм. –0.050</t>
  </si>
  <si>
    <t xml:space="preserve">                            20UKC. Reactor auxiliary building with the MCR. The metalworks of floors at elev. +3.600. Lining of floors</t>
  </si>
  <si>
    <t>20UKC. Вспомогательное реакторное здание с БПУ. Металлоконструкции полов на отм. +3.600.Облицовка полов</t>
  </si>
  <si>
    <t xml:space="preserve">                            20UKC. Reactor auxiliary building with the MCR. Metal structures of radioactive sewerage channels in floors at elev. -3.650</t>
  </si>
  <si>
    <t>20UKC. Вспомогательное реакторное здание с БПУ. Металлоконструкции каналов спецканализации в полах на отметке -3,650</t>
  </si>
  <si>
    <t xml:space="preserve">                            20UKC. Reactor auxiliary building with the MCR. Metal structures of floors to elev. +3.600. Geodetic benchmark at elev. -8.050</t>
  </si>
  <si>
    <t>20UKC. Вспомогательное реакторное здание с БПУ. Металлоконструкции полов до отм. +3,600. Геодезическая марка на отметке -8,050</t>
  </si>
  <si>
    <t xml:space="preserve">                            20UKC. Reactor auxiliary building with the MCR. Floor lining and support structures for montejus and pumps at elev. -8.050</t>
  </si>
  <si>
    <t>20UKC. Вспомогательное реакторное здание с БПУ. Облицовка полов и опорные конструкции под монжюс и насосы на отм. -8.050</t>
  </si>
  <si>
    <t xml:space="preserve">                            20UKC. Reactor auxiliary building with the MCR. Metal structures of floors to elev. +3.600. Floor lining at elev. -3.650</t>
  </si>
  <si>
    <t>20UKC. Вспомогательное реакторное здание с БПУ. Металлоконструкции полов до отм. +3,600. Облицовка полов на отм. -3,650</t>
  </si>
  <si>
    <t xml:space="preserve">                            20UKC. Reactor auxiliary building with the MCR. Floor lining in rooms with tanks at elev. -3.650</t>
  </si>
  <si>
    <t>20UKC. Вспомогательное реакторное здание с БПУ. Облицовка полов в помещениях с баками на отм. -3,650</t>
  </si>
  <si>
    <t xml:space="preserve">                            20UKC. Reactor auxiliary building with the MCR. Floor lining in rooms with pumps at elev. -3.650</t>
  </si>
  <si>
    <t>20UKC. Вспомогательное реакторное здание с БПУ. Облицовка полов в помещениях с насосами на отм. -3,650</t>
  </si>
  <si>
    <t xml:space="preserve">                            20UKC. Reactor auxiliary building with the MCR. Floor lining in rooms with pumps at elev. -0.050</t>
  </si>
  <si>
    <t>20UKC. Вспомогательное реакторное здание с БПУ. Облицовка полов в помещениях с насосами на отм. -0.050</t>
  </si>
  <si>
    <t xml:space="preserve">                            20UKC. Reactor auxiliary building with the MCR. Support structures under tanks at elev. -8.050</t>
  </si>
  <si>
    <t>20UKC. Вспомогательное реакторное здание с БПУ. Опорные конструкции под баки на отм. -8,050</t>
  </si>
  <si>
    <t xml:space="preserve">                            20UKC. Reactor auxiliary building with the MCR. Support structures under tanks at elev. -3.650</t>
  </si>
  <si>
    <t>20UKC. Вспомогательное реакторное здание с БПУ. Опорные конструкции под баки на отм. -3,650</t>
  </si>
  <si>
    <t xml:space="preserve">                            20UKC. Reactor auxiliary building with the MCR. Support structures under tanks at elev. -0.050</t>
  </si>
  <si>
    <t>20UKC. Вспомогательное реакторное здание с БПУ. Опорные конструкции под баки на отм. -0.050</t>
  </si>
  <si>
    <t xml:space="preserve">                         Metal structures of floors at el. +3.600</t>
  </si>
  <si>
    <t>Металлоконструкции полов на отм. +3.600</t>
  </si>
  <si>
    <t xml:space="preserve">                            20UKC. Reactor auxiliary building with the MCR. Floor lining in room UKC13 R005</t>
  </si>
  <si>
    <t>20UKC. Вспомогательное реакторное здание с БПУ. Облицовка полов в пом.UKC13 R005</t>
  </si>
  <si>
    <t xml:space="preserve">                            20UKC. Reactor auxiliary building with the MCR. Support structures under tanks at elev. +3.550</t>
  </si>
  <si>
    <t>20UKC. Вспомогательное реакторное здание с БПУ. Опорные конструкции под баки на отм. +3,550</t>
  </si>
  <si>
    <t xml:space="preserve">                         Metal structures of floors at el. +7.15</t>
  </si>
  <si>
    <t>Металлоконструкции полов на отм. +7,15</t>
  </si>
  <si>
    <t xml:space="preserve">                            20UKC. Reactor auxiliary building with the MCR. The metalworks of floors at elev. +7.150. Lining of floors</t>
  </si>
  <si>
    <t>20UKC. Вспомогательное реакторное здание с БПУ. Металлоконструкции полов на отм. +7.150. Облицовка полов</t>
  </si>
  <si>
    <t xml:space="preserve">                         Metal structures of floors above elevation +10.750</t>
  </si>
  <si>
    <t>Металлоконструкции полов выше отметки +10.750</t>
  </si>
  <si>
    <t xml:space="preserve">                            20UKC. Reactor auxiliary building with the MCR. Metal structures of the floors above el. +10.750. Floors lining</t>
  </si>
  <si>
    <t>20UKC. Вспомогательное реакторное здание с БПУ. Металлоконструкции полов выше отметки +10.750. Облицовка полов</t>
  </si>
  <si>
    <t xml:space="preserve">                            20UKC. Reactor auxiliary building with the MCR. Metal structures of the floors above el. +10.750. Metal structures of active drain system conduits in floors at elev. +14.350</t>
  </si>
  <si>
    <t>20UKC. Вспомогательное реакторное здание с БПУ. Металлоконструкции полов выше отметки +10.750. Металлоконструкции каналов спецканализации в полах выше отм +14.350</t>
  </si>
  <si>
    <t xml:space="preserve">                            20UKC. Reactor auxiliary building with the MCR. Metal structures of the floors above el. +10.750. Floors lining at el. +24.550 and +27.550</t>
  </si>
  <si>
    <t>20UKC. Вспомогательное реакторное здание с БПУ. Металлоконструкции полов выше отметки +10.750. Облицовка полов на отм. +24.550 и +27.550</t>
  </si>
  <si>
    <t xml:space="preserve">                      Metal structures of platforms, stairs and monorails</t>
  </si>
  <si>
    <t>Металлоконструкции площадок, лестниц и монорельсов</t>
  </si>
  <si>
    <t>720д</t>
  </si>
  <si>
    <t xml:space="preserve">                         Metal structures of platforms, stairs and monorails to el. +3.600</t>
  </si>
  <si>
    <t>Металлоконструкции площадок, лестниц и монорельсов до отм. +3.600</t>
  </si>
  <si>
    <t xml:space="preserve">                            20UKC. Reactor auxiliary building with the MCR. Metal structures of landings, stairs and monorails to elev. +3.600. Monorails</t>
  </si>
  <si>
    <t>20UKC. Вспомогательное реакторное здание с БПУ. Металлоконструкции площадок, лестниц и монорельсов до отм. +3,600. Монорельсы</t>
  </si>
  <si>
    <t xml:space="preserve">                            20UKC. Reactor auxiliary building with the MCR. Metal structure of landings, stairs and monorails up to elev. +3.600. Stair railing up to elev. -3.600</t>
  </si>
  <si>
    <t>20UKC. Вспомогательное реакторное здание с БПУ. Металлоконструкции площадок, лестниц и монорельсов до отм. +3.600. Перила лестниц до отм. –3.600</t>
  </si>
  <si>
    <t xml:space="preserve">                            20UKC. Reactor auxiliary building with the MCR. Metal structures of landings, stairs and monorails up to elev. +3.600. Landings and stairs</t>
  </si>
  <si>
    <t>20UKC. Вспомогательное реакторное здание с БПУ. Металлоконструкции площадок, лестниц и монорельсов до отм. +3.600. Площадки и лестницы</t>
  </si>
  <si>
    <t xml:space="preserve">                            20UKC. Reactor auxiliary building with the MCR. Metal structures of landings, stairs and monorails up to elev. +3.600. Support structures for equipment</t>
  </si>
  <si>
    <t>20UKC. Вспомогательное реакторное здание с БПУ. Металлоконструкции площадок, лестниц и монорельсов до отм. +3.600. Опорные конструкции под оборудование</t>
  </si>
  <si>
    <t xml:space="preserve">                            20UKC. Reactor auxiliary building with the MCR. Metal structures of landings, stairs and monorails up to elev. +3.600. Support structures for equipment in UKC06 R055, UKC10 R002 rooms</t>
  </si>
  <si>
    <t>20UKC. Вспомогательное реакторное здание с БПУ. Металлоконструкции площадок, лестниц и монорельсов до отм. +3.600. Опорные конструкции под оборудование в пом. UKC06 R055, UKC10 R002</t>
  </si>
  <si>
    <t xml:space="preserve">                            20UKC. Reactor auxiliary building with the MCR. Metal structures of landings, stairs and monorails up to elev. +3.600. Monorail below elev. -0.050 in room UKC06 R061</t>
  </si>
  <si>
    <t>20UKC. Вспомогательное реакторное здание с БПУ. Металлоконструкции площадок, лестниц и монорельсов до отм. +3.600. Монорельс под отм. -0.050 в пом. UKC06 R061</t>
  </si>
  <si>
    <t xml:space="preserve">                            20UKC. Reactor auxiliary building with the MCR. Metal structures of landings, stairs and monorails up to elev. +3.600. Platforms in rooms UKC06 R016, UCA02 R007…R010</t>
  </si>
  <si>
    <t>20UKC. Вспомогательное реакторное здание с БПУ. Металлоконструкции площадок, лестниц и монорельсов до отм. +3.600. Площадки в пом. UKC06 R016, UCA02 R007…R010</t>
  </si>
  <si>
    <t xml:space="preserve">                            20UKC. Reactor auxiliary building with the MCR. Metal structures of landings, stairs and monorails up to elev. +3.600. Platforms in room UKC06 R032 at el. -0.050</t>
  </si>
  <si>
    <t>20UKC. Вспомогательное реакторное здание с БПУ. Металлоконструкции площадок, лестниц и монорельсов до отм. +3.600. Площадки в пом. UKC06 R032 на отм. –0.050</t>
  </si>
  <si>
    <t xml:space="preserve">                            20UKC. Reactor auxiliary building with the MCR. Platforms and stairs at el. -8.050</t>
  </si>
  <si>
    <t>20UKC. Вспомогательное реакторное здание с БПУ. Площадки и лестницы на отм. –8.050</t>
  </si>
  <si>
    <t xml:space="preserve">                            20UKC. Reactor auxiliary building with the MCR. Metal structures of landings, stairs and monorails up to elev. +3.600. Platform for servicing the tank LFG50ВВ001 in room UKC06 R026</t>
  </si>
  <si>
    <t>20UKC. Вспомогательное реакторное здание с БПУ. Металлоконструкции площадок, лестниц и монорельсов до отм. +3.600. Площадка обслуживания бака LFG50BB001 в пом. UKC06 R026</t>
  </si>
  <si>
    <t xml:space="preserve">                         Metal structures of platforms, stairs and monorails from el. +3.550 to el. +10.750 (inclusive)</t>
  </si>
  <si>
    <t>Металлоконструкции площадок, лестниц и монорельсов с отм +3.550 до отм +10.750 (включительно)</t>
  </si>
  <si>
    <t xml:space="preserve">                            20UKC. Reactor auxiliary building with the MCR. Metal structures of platforms, stairs and monorails from el. +3.550 up to el. +10.750 (incl.). Platforms at el. +4.960, +3.600</t>
  </si>
  <si>
    <t>20UKC. Вспомогательное реакторное здание с БПУ. Металлоконструкции площадок, лестниц и монорельсов с отм +3.550 до отм +10.750 (включительно). Площадки на отм. +4.960, +3.600</t>
  </si>
  <si>
    <t xml:space="preserve">                            20UKC. Reactor auxiliary building with the MCR. Metal structures of platforms, stairs and monorails from el. +3.550 up to el. +10.750 (incl.). Platforms in rooms UKC06 R001,R002, UKC10 R024</t>
  </si>
  <si>
    <t>20UKC. Вспомогательное реакторное здание с БПУ. Металлоконструкции площадок, лестниц и монорельсов с отм +3.550 до отм +10.750 (включительно). Площадки в пом. UKC06 R001,R002, UKC10 R024</t>
  </si>
  <si>
    <t xml:space="preserve">                            20UKC. Reactor auxiliary building with the MCR. Metal structures of platforms, stairs and monorails from el. +3.550 up to el. +10.750 (incl.). Platforms at el. +7.150; +10.750</t>
  </si>
  <si>
    <t>20UKC. Вспомогательное реакторное здание с БПУ. Металлоконструкции площадок, лестниц и монорельсов с отм +3.550 до отм +10.750 (включительно). Площадки на отм. +7.150, +10.750</t>
  </si>
  <si>
    <t xml:space="preserve">                            20UKC. Reactor auxiliary building with the MCR. Metal structures of platforms, stairs and monorails from el. +3.550 up to el. +10.750 (incl.). Metal structures of platforms and stairs in the transport shaft area at axis 5</t>
  </si>
  <si>
    <t>20UKC. Вспомогательное реакторное здание с БПУ. Металлоконструкции площадок, лестниц и монорельсов с отм +3.550 до отм +10.750 (включительно). М.к. площадок и лестниц в зоне транспортной шахты у оси 5</t>
  </si>
  <si>
    <t xml:space="preserve">                            20UKC. Reactor auxiliary building with the MCR. Metal structures of platforms, stairs and monorails from el. +3.550 up to el. +10.750 (incl.). Platform in room UKC10 R015 at el. +3.550</t>
  </si>
  <si>
    <t>20UKC. Вспомогательное реакторное здание с БПУ. Металлоконструкции площадок, лестниц и монорельсов с отм +3.550 до отм +10.750 (включительно). Площадка в пом. UKC10 R015 на отм. +3.550</t>
  </si>
  <si>
    <t xml:space="preserve">                            20UKC. Reactor auxiliary building with the MCR. Metal structures of platforms, stairs and monorails from el. +3.550 up to el. +10.750 (incl.). Platform in room UKC10 R006 at el. +7.400</t>
  </si>
  <si>
    <t>20UKC. Вспомогательное реакторное здание с БПУ. Металлоконструкции площадок, лестниц и монорельсов с отм +3.550 до отм +10.750 (включительно). Площадка в пом. UKC10 R006 на отм. +7.400</t>
  </si>
  <si>
    <t xml:space="preserve">                            20UKC. Reactor auxiliary building with the MCR. Metal structures of platforms, stairs and monorails from el. +3.550 up to el. +10.750 (incl.). Service platforms of cranes near axis 1 at elev. +11.400</t>
  </si>
  <si>
    <t>20UKC. Вспомогательное реакторное здание с БПУ. Металлоконструкции площадок, лестниц и монорельсов с отм +3.550 до отм +10.750 (включительно). Площадки обслуживания кранов у оси 1 на отм. +11,400</t>
  </si>
  <si>
    <t xml:space="preserve">                            20UKC. Reactor auxiliary building with the MCR. Metal structures of platforms, stairs and monorails from el. +3.550 up to el. +10.750 (incl.). Platforms and monorails in the cable ducts in axes E-D, 2-4</t>
  </si>
  <si>
    <t>20UKC. Вспомогательное реакторное здание с БПУ. Металлоконструкции площадок, лестниц и монорельсов с отм +3.550 до отм +10.750 (включительно). Площадки и лестницы в кабельных шахтах в осях E-D, 2-4</t>
  </si>
  <si>
    <t xml:space="preserve">                            20UKC. Reactor auxiliary building with the MCR. Metal structures of platforms, stairs and monorails from el. +3.550 up to el. +10.750 (incl.). Platforms and monorails in the cable ducts in axes D-F, 4-5</t>
  </si>
  <si>
    <t>20UKC. Вспомогательное реакторное здание с БПУ. Металлоконструкции площадок, лестниц и монорельсов с отм +3.550 до отм +10.750 (включительно). Площадки и лестницы в кабельных шахтах в осях D-F, 4-5</t>
  </si>
  <si>
    <t xml:space="preserve">                            20UKC. Reactor auxiliary building with the MCR. Metal structures of platforms, stairs and monorails from el. +3.550 up to el. +10.750 (incl.). Platforms at el. +3.700, +6.300 (LRW)</t>
  </si>
  <si>
    <t>20UKC. Вспомогательное реакторное здание с БПУ. Металлоконструкции площадок, лестниц и монорельсов с отм +3.550 до отм +10.750 (включительно). Площадки на отм. +3.700, +6.300 (ЖРО)</t>
  </si>
  <si>
    <t xml:space="preserve">                            20UKC. Reactor auxiliary building with the MCR. Metal structures of platforms, stairs and monorails from el. +3.550 up to el. +10.750 (incl.). Monorails below el. -0.050, +3.600, +10.750</t>
  </si>
  <si>
    <t>20UKC. Вспомогательное реакторное здание с БПУ. Металлоконструкции площадок, лестниц и монорельсов с отм +3.550 до отм +10.750 (включительно). Монорельсы под отм.-0.050, +3.600, +10.750</t>
  </si>
  <si>
    <t xml:space="preserve">                            20UKC. Reactor auxiliary building with the MCR. Metal structures of platforms, stairs and monorails from el. +3.550 up to el. +10.750 (incl.). Platforms at el. +3.550</t>
  </si>
  <si>
    <t>20UKC. Вспомогательное реакторное здание с БПУ. Металлоконструкции площадок, лестниц и монорельсов с отм +3.550 до отм +10.750 (включительно). Площадки на отм +3.550</t>
  </si>
  <si>
    <t xml:space="preserve">                            20UKC. Reactor auxiliary building with the MCR. Metal structures of platforms, stairs and monorails from el. +3.550 up to el. +10.750 (incl.) Support structures for the tanks at el. +7.150</t>
  </si>
  <si>
    <t>20UKC. Вспомогательное реакторное здание с БПУ. Металлоконструкции площадок, лестниц и монорельсов с отм +3.550 до отм +10.750 (включительно). Опорные конструкции под баки на отм +7.150</t>
  </si>
  <si>
    <t xml:space="preserve">                            20UKC. Reactor auxiliary building with the MCR. Metal structures of platforms, stairs and monorails from el. +3.550 up to el. +10.750 (incl.). Metalworks in room UKC13 R002</t>
  </si>
  <si>
    <t>20UKC. Вспомогательное реакторное здание с БПУ. Металлоконструкции площадок, лестниц и монорельсов с отм +3.550 до отм +10.750 (включительно). М.к в пом. UKC13 R002</t>
  </si>
  <si>
    <t xml:space="preserve">                            20UKC. Reactor auxiliary building with the MCR. Metal structures of landings, stairs and monorails from el. +3.550 up to el. +10.750 (incl.). M. s. of the supports for coolers</t>
  </si>
  <si>
    <t>20UKC. Вспомогательное реакторное здание с БПУ. Металлоконструкции площадок, лестниц и монорельсов с отм +3.550 до отм +10.750 (включительно). М.к. опор под охладители</t>
  </si>
  <si>
    <t xml:space="preserve">                            20UKC. Reactor auxiliary building with the MCR. Metal structures of platforms, stairs and monorails from el. +3.550 up to el. +10.750 (incl.) М.s. in rooms UKC06 R053, UKC06 R055</t>
  </si>
  <si>
    <t>20UKC. Вспомогательное реакторное здание с БПУ. Металлоконструкции площадок, лестниц и монорельсов с отм +3.550 до отм +10.750 (включительно). М.к. в пом UKC06 R053, UKC06 R055</t>
  </si>
  <si>
    <t xml:space="preserve">                            20UKC. Reactor auxiliary building with the MCR. Metal structures of platforms, stairs and monorails from el. +3.550 up to el. +10.750 (incl.). Metalworks for evaporator</t>
  </si>
  <si>
    <t>20UKC. Вспомогательное реакторное здание с БПУ. Металлоконструкции площадок, лестниц и монорельсов с отм +3.550 до отм +10.750 (включительно). М.к. под выпарной аппарат</t>
  </si>
  <si>
    <t xml:space="preserve">                            20UKC. Reactor auxiliary building with the MCR. Metal structures of platforms, stairs and monorails from el. +3.550 up to el. +10.750 (incl.). Support structures for equipment</t>
  </si>
  <si>
    <t>20UKC. Вспомогательное реакторное здание с БПУ. Металлоконструкции площадок, лестниц и монорельсов с отм +3.550 до отм +10.750 (включительно). Опорные конструкции под оборудование</t>
  </si>
  <si>
    <t xml:space="preserve">                            20UKC. Reactor auxiliary building with the MCR. Metal structures of platforms, stairs and monorails from el. +3.550 up to el. +10.750 (incl.). Monorails</t>
  </si>
  <si>
    <t>20UKC. Вспомогательное реакторное здание с БПУ. Металлоконструкции площадок, лестниц и монорельсов с отм +3.550 до отм +10.750 (включительно). Монорельсы</t>
  </si>
  <si>
    <t xml:space="preserve">                            20UKC. Reactor auxiliary building with the MCR. Metal structures of platforms, stairs and monorails from el. +3.550 up to el. +10.750 (incl.). Platforms in rooms UKC06R015, UKC10R025, UKC20R011</t>
  </si>
  <si>
    <t>20UKC. Вспомогательное реакторное здание с БПУ. Металлоконструкции площадок, лестниц и монорельсов с отм +3.550 до отм +10.750 (включительно). Площадки в пом. UKC06 R015, UKC10 R025, UKC20 R011</t>
  </si>
  <si>
    <t xml:space="preserve">                            20UKC. Reactor auxiliary building with the MCR. Metal structures of platforms, stairs and monorails from el. +3.550 up to el. +10.750 (incl.). Metal structures of supports for air ducts at el. -8.050; -3.650</t>
  </si>
  <si>
    <t>20UKC. Вспомогательное реакторное здание с БПУ. Металлоконструкции площадок, лестниц и монорельсов с отм +3.550 до отм +10.750 (включительно). М.к. опор для крепления воздуховодов на отм. -8.050, -3.650</t>
  </si>
  <si>
    <t xml:space="preserve">                            20UKC. Reactor auxiliary building with the MCR. Metal structures of platforms, stairs and monorails from el. +3.550 up to el. +10.750 (incl.). Metal structures of supports for rectangle air ducts at el. -8.050; -3.650</t>
  </si>
  <si>
    <t>20UKC. Вспомогательное реакторное здание с БПУ. Металлоконструкции площадок, лестниц и монорельсов с отм +3.550 до отм +10.750 (включительно). М.к. опор для крепления прямоугольных воздуховодов на отм. -8.050,-3.650</t>
  </si>
  <si>
    <t xml:space="preserve">                            20UKC. Reactor auxiliary building with the MCR. Metal structures of platforms, stairs and monorails from el. +3.550 up to el. +10.750 (incl.). Platforms at el. +3.550, +7.150</t>
  </si>
  <si>
    <t>20UKC. Вспомогательное реакторное здание с БПУ. Металлоконструкции площадок, лестниц и монорельсов с отм +3.550 до отм +10.750 (включительно). Площадки на отм. +3.550, +7.150</t>
  </si>
  <si>
    <t xml:space="preserve">                            20UKC. Reactor auxiliary building with the MCR. Metal structures of platforms, stairs and monorails from el. +3.550 up to el. +10.750 (incl.). Metal structures of supports for air ducts at el. -0.050</t>
  </si>
  <si>
    <t>20UKC. Вспомогательное реакторное здание с БПУ. Металлоконструкции площадок, лестниц и монорельсов с отм +3.550 до отм +10.750 (включительно). М.к. опор для крепления воздуховодов на отм. -0.050</t>
  </si>
  <si>
    <t xml:space="preserve">                            20UKC. Reactor auxiliary building with the MCR. Metal structures of platforms, stairs and monorails from el. +3.550 up to el. +10.750 (incl.). Metal structures of supports for air ducts at el. +3.600</t>
  </si>
  <si>
    <t>20UKC. Вспомогательное реакторное здание с БПУ. Металлоконструкции площадок, лестниц и монорельсов с отм +3.550 до отм +10.750 (включительно). М.к. опор для крепления воздуховодов на отм. +3.600</t>
  </si>
  <si>
    <t xml:space="preserve">                            20UKC. Reactor auxiliary building with the MCR. Metal structures of platforms, stairs and monorails from el. +3.550 up to el. +10.750 (incl.). Metal structures of supports for air ducts at el. +7.150</t>
  </si>
  <si>
    <t>20UKC. Вспомогательное реакторное здание с БПУ. Металлоконструкции площадок, лестниц и монорельсов с отм +3.550 до отм +10.750 (включительно). М.к. опор для крепления воздуховодов на отм. +7.150</t>
  </si>
  <si>
    <t xml:space="preserve">                         Metal structures of platforms, stairs and monorails above elevation +14.350</t>
  </si>
  <si>
    <t>Металлоконструкции площадок, лестниц и монорельсов выше отметки +14.350</t>
  </si>
  <si>
    <t xml:space="preserve">                            20UKC. Reactor auxiliary building with the MCR. Metal structures of platforms, stairs and monorails above el. +14,350. Monorails in machine compartments of elevators</t>
  </si>
  <si>
    <t>20UKC. Вспомогательное реакторное здание с БПУ. Металлоконструкции площадок, лестниц и монорельсов выше отметки +14.350. Монорельсы в машинных отделениях лифтов</t>
  </si>
  <si>
    <t xml:space="preserve">                            20UKC. Reactor auxiliary building with the MCR. Metal structures of platforms, stairs and monorails above el. +14.350. Metal structures of supports for air ducts at el. +14.350</t>
  </si>
  <si>
    <t>20UKC. Вспомогательное реакторное здание с БПУ. Металлоконструкции площадок, лестниц и монорельсов выше отметки +14.350. М.к. опор для крепления воздуховодов на отм. +14.350</t>
  </si>
  <si>
    <t xml:space="preserve">                            20UKC. Reactor auxiliary building with the MCR. Metalwork of platforms, stairs and monorails above elev.+14.350. Fencing of boxes in room UCA31 R011, R019 and partition in room UCA34 R009</t>
  </si>
  <si>
    <t>20UKC. Вспомогательное реакторное здание с БПУ. Металлоконструкции площадок, лестниц и монорельсов выше отметки +14.350. Ограждение коробов в пом. UCA31 R011, R019 и перегородка в пом. UCA34 R009</t>
  </si>
  <si>
    <t xml:space="preserve">                            20UKC. Reactor auxiliary building with the MCR. Metal structures of platforms, stairs and monorails above el. +14.350. Metal structures of supports for air ducts at el. +17.950</t>
  </si>
  <si>
    <t>20UKC. Вспомогательное реакторное здание с БПУ. Металлоконструкции площадок, лестниц и монорельсов выше отметки +14.350. М.к. опор для крепления воздуховодов на отм. +17.950</t>
  </si>
  <si>
    <t xml:space="preserve">                            20UKC. Reactor auxiliary building with the MCR. Metal structures of platforms, stairs and monorails above el. +14.350. Metal structures of supports for air ducts at el. +20.350</t>
  </si>
  <si>
    <t>20UKC. Вспомогательное реакторное здание с БПУ. Металлоконструкции площадок, лестниц и монорельсов выше отметки +14.350. М.к. опор для крепления воздуховодов на отм. +20.350</t>
  </si>
  <si>
    <t xml:space="preserve">                            20UKC. Reactor auxiliary building with the MCR. Metal structures of platforms, stairs and monorails above el. +14.350 Metal structures of supports for air ducts at el. +27.550; +32.650</t>
  </si>
  <si>
    <t>20UKC. Вспомогательное реакторное здание с БПУ. Металлоконструкции площадок, лестниц и монорельсов выше отметки +14.350. М.к. опор для крепления воздуховодов на отм. +27.550, +32.650</t>
  </si>
  <si>
    <t xml:space="preserve">                            20UKC. Reactor auxiliary building with the MCR. Metal structures of platforms, stairs and monorails above el. +14.350. Metal structures of supports for air ducts at el. +24.550</t>
  </si>
  <si>
    <t>20UKC. Вспомогательное реакторное здание с БПУ. Металлоконструкции площадок, лестниц и монорельсов выше отметки +14.350. М.к. опор для крепления воздуховодов на отм. +24.550</t>
  </si>
  <si>
    <t xml:space="preserve">                            20UKC. Reactor auxiliary building with the MCR. The metalworks of platforms, stairs and monorails above el. +14.350. Service platforms of crane at el. +25.150</t>
  </si>
  <si>
    <t>20UKC. Вспомогательное реакторное здание с БПУ. Металлоконструкции площадок, лестниц и монорельсов выше отметки +14.350. Площадки обслуживания крана на отм. +25.150</t>
  </si>
  <si>
    <t xml:space="preserve">                            20UKC. Reactor auxiliary building with the MCR. Metalwork of platforms, stairs and monorails above elev.+14.350. Platform for exit from main lock at elev. +27.600</t>
  </si>
  <si>
    <t>20UKC. Вспомогательное реакторное здание с БПУ. Металлоконструкции площадок, лестниц и монорельсов выше отметки +14.350. Площадка для выхода из основного шлюза на отм. +27.600</t>
  </si>
  <si>
    <t xml:space="preserve">                            20UKC. Reactor auxiliary building with the MCR. Metal structures of platforms, stairs and monorails above el. +14.350. Partitions in UCA28 R001,R002 rooms</t>
  </si>
  <si>
    <t>20UKC. Вспомогательное реакторное здание с БПУ. Металлоконструкции площадок, лестниц и монорельсов выше отметки +14.350. Перегородки в помещениях UCA28 R001,R002</t>
  </si>
  <si>
    <t xml:space="preserve">                            20UKC. Reactor auxiliary building with the MCR. Metal structures of platforms, ladders and monorails higher than elev. 14.350. Platforms and ladders for electric cables maintenance along axis 5</t>
  </si>
  <si>
    <t>20UKC. Вспомогательное реакторное здание с БПУ. Металлоконструкции площадок, лестниц и монорельсов выше отметки +14.350. Площадки и лестницы обслуживания электрокабелей по оси 5</t>
  </si>
  <si>
    <t xml:space="preserve">                            20UKC. Reactor auxiliary building with the MCR. Metal structures of platforms, stairs and monorails above el. +14.350 Supporting structures for the cables on the roof of UKC building</t>
  </si>
  <si>
    <t>20UKC. Вспомогательное реакторное здание с БПУ. Металлоконструкции площадок, лестниц и монорельсов выше отметки +14.350. Опорные конструкции для электрокабелей на кровле здания UKC</t>
  </si>
  <si>
    <t xml:space="preserve">                            20UKC. Reactor auxiliary building with the MCR. Metal structures of platforms, stairs and monorails higher than elev. +14.350. Support structures for the cables between buildings UKC and UBA at elev.+13.065</t>
  </si>
  <si>
    <t>20UKC. Вспомогательное реакторное здание с БПУ. Металлоконструкции площадок, лестниц и монорельсов выше отметки +14.350. Опорные конструкции под электрокабели между зданиями UKC и UBA на отм.+13.065</t>
  </si>
  <si>
    <t xml:space="preserve">                            20UKC. Reactor auxiliary building with the MCR. Metal structures of platforms, stairs and monorails above el. +14.350 Metalworks in UKC24 R023 room</t>
  </si>
  <si>
    <t>20UKC. Вспомогательное реакторное здание с БПУ. Металлоконструкции площадок, лестниц и монорельсов выше отметки +14.350. Металлоконструкции в помещении UKC24 RO23</t>
  </si>
  <si>
    <t xml:space="preserve">                            20UKC. Reactor auxiliary building with the MCR. Metal structures of platforms, stairs and monorails above el. +14.350. Monorails</t>
  </si>
  <si>
    <t>20UKC. Вспомогательное реакторное здание с БПУ. Металлоконструкции площадок, лестниц и монорельсов выше отметки +14.350. Монорельсы</t>
  </si>
  <si>
    <t xml:space="preserve">                            20UKC. Reactor auxiliary building with the MCR. Metal structures of landings, stairs and monorails above elev. +14.350. Landings in rooms UKC28 R004 and UCA30 R010</t>
  </si>
  <si>
    <t>20UKC. Вспомогательное реакторное здание с БПУ. Металлоконструкции площадок, лестниц и монорельсов выше отметки +14.350. Площадки в пом. UKC28 R004 и UCA30 R010</t>
  </si>
  <si>
    <t xml:space="preserve">                            20UKC. Reactor auxiliary building with the MCR. Metal structures of platforms, stairs and monorails above el. +14,350. Metal structures of supports for air ducts in rooms UKC30R002, 003, 014</t>
  </si>
  <si>
    <t>20UKC. Вспомогательное реакторное здание с БПУ. Металлоконструкции площадок, лестниц и монорельсов выше отметки +14.350. М.к. опор для крепления воздуховодов в пом. UKC30R002, 003, 014</t>
  </si>
  <si>
    <t xml:space="preserve">                            20UKC. Reactor auxiliary building with the MCR. Metal structures of landings, stairs and monorails above elev +14.350. Monorails below elev. +24.550; +27.550</t>
  </si>
  <si>
    <t>20UKC. Вспомогательное реакторное здание с БПУ. Металлоконструкции площадок, лестниц и монорельсов выше отметки +14.350. Монорельсы под отм.+24.550;+27.550</t>
  </si>
  <si>
    <t xml:space="preserve">                            20UKC. Reactor auxiliary building with the MCR. Metal structures of platforms, stairs and monorails above elev. +14.350. Support constructions for equipment in the room UKC24 R008</t>
  </si>
  <si>
    <t>20UKC. Вспомогательное реакторное здание с БПУ. Металлоконструкции площадок, лестниц и монорельсов выше отметки +14.350. Опорные конструкции под оборудование в помещении UKC24 R008</t>
  </si>
  <si>
    <t xml:space="preserve">                            20UKC. Reactor auxiliary building with the MCR. Metal structures of platforms, stairs and monorails above el. +14.350. Metal structures of hangers for fastening the air ducts at elev. +10.750</t>
  </si>
  <si>
    <t>20UKC. Вспомогательное реакторное здание с БПУ. Металлоконструкции площадок, лестниц и монорельсов выше отметки +14.350. М.к. подвесок для крепления воздуховодов на отм. +10.750</t>
  </si>
  <si>
    <t xml:space="preserve">                            20UKC. Reactor auxiliary building with the MCR. Metal structures of platforms, stairs and monorails above el. +14.350 Metal structures of supports for air ducts at el. +10.750</t>
  </si>
  <si>
    <t>20UKC. Вспомогательное реакторное здание с БПУ. Металлоконструкции площадок, лестниц и монорельсов выше отметки +14.350. М.к. опор для крепления воздуховодов на отм. +10.750</t>
  </si>
  <si>
    <t xml:space="preserve">                      Lightning protection of buildings</t>
  </si>
  <si>
    <t>Молниезащита зданий</t>
  </si>
  <si>
    <t xml:space="preserve">                         20UKC. Reactor auxiliary building with the MCR. Lightning protection of buildings. Lightning protection metalwork</t>
  </si>
  <si>
    <t>20UKC. Вспомогательное реакторное здание с БПУ. Молниезащита зданий. Металлоконструкции молниезащиты</t>
  </si>
  <si>
    <t xml:space="preserve">                      Metal structures of outdoor stairs</t>
  </si>
  <si>
    <t>Металлоконструкции наружных лестниц</t>
  </si>
  <si>
    <t xml:space="preserve">                         20UKC. Reactor auxiliary building with the MCR. Metal structures of outdoor stairs</t>
  </si>
  <si>
    <t>20UKC. Вспомогательное реакторное здание с БПУ. Металлоконструкции наружных лестниц</t>
  </si>
  <si>
    <t xml:space="preserve">                         20UKC. Reactor auxiliary building with the MCR. Metal structures of outdoor stairs. Ladders, platforms and railing</t>
  </si>
  <si>
    <t>20UKC. Вспомогательное реакторное здание с БПУ. Металлоконструкции наружных лестниц. Лестницы, площадки и ограждение</t>
  </si>
  <si>
    <t xml:space="preserve">                   Architectural concept</t>
  </si>
  <si>
    <t>Архитектурные решения</t>
  </si>
  <si>
    <t>1335д</t>
  </si>
  <si>
    <t xml:space="preserve">                      20UKC. Reactor auxiliary building with the MCR. Architectural solutions at elev. -8.000 including finishing and floors</t>
  </si>
  <si>
    <t>20UKC. Вспомогательное реакторное здание с БПУ. Архитектурные решения на отм. -8.000, включая отделку и полы</t>
  </si>
  <si>
    <t xml:space="preserve">                      20UKC. Reactor auxiliary building with the MCR. Architectural solutions at elev. -3.600 including finishing and floors</t>
  </si>
  <si>
    <t>20UKC. Вспомогательное реакторное здание с БПУ. Архитектурные решения на отм. -3.600, включая отделку и полы</t>
  </si>
  <si>
    <t xml:space="preserve">                      20UKC. Reactor auxiliary building with the MCR. Architectural solutions at elev. 0.000 including finishing and floors</t>
  </si>
  <si>
    <t>20UKC. Вспомогательное реакторное здание с БПУ. Архитектурные решения на отм. 0.000, включая отделку и полы</t>
  </si>
  <si>
    <t>310д</t>
  </si>
  <si>
    <t xml:space="preserve">                      20UKC. Reactor auxiliary building with the MCR. Architectural solutions at elev. +3.600, including finishing and floors</t>
  </si>
  <si>
    <t>20UKC. Вспомогательное реакторное здание с БПУ. Архитектурные решения на отм.+ 3.600, включая отделку и полы</t>
  </si>
  <si>
    <t xml:space="preserve">                      20UKC. Reactor auxiliary building with the MCR. Architectural solutions at elev. +7.200, including finishing and floors</t>
  </si>
  <si>
    <t>20UKC. Вспомогательное реакторное здание с БПУ. Архитектурные решения на отм.+ 7.200, включая отделку и полы</t>
  </si>
  <si>
    <t xml:space="preserve">                      20UKC. Reactor auxiliary building with the MCR. Architectural solutions at el. +10.800, including finishing and floors</t>
  </si>
  <si>
    <t>20UKC. Вспомогательное реакторное здание с БПУ. Архитектурные решения на отм.+10.800, включая отделку и полы</t>
  </si>
  <si>
    <t xml:space="preserve">                      20UKC. Reactor auxiliary building with the MCR. Architectural solutions at el. +13.800 and 14.400, including finishing and floors</t>
  </si>
  <si>
    <t>20UKC. Вспомогательное реакторное здание с БПУ. Архитектурные решения на отм.+ 13.800 и 14.400, включая отделку и полы</t>
  </si>
  <si>
    <t xml:space="preserve">                      20UKC. Reactor auxiliary building with the MCR. Architectural solutions at el. +18.000, including finishing and floors</t>
  </si>
  <si>
    <t>20UKC. Вспомогательное реакторное здание с БПУ. Архитектурные решения на отм.+ 18.000, включая отделку и полы</t>
  </si>
  <si>
    <t xml:space="preserve">                      20UKC. Reactor auxiliary building with the MCR. Architectural solutions at el. +21.000 and 21.600, including finishing and floors</t>
  </si>
  <si>
    <t>20UKC. Вспомогательное реакторное здание с БПУ. Архитектурные решения на отм.+ 21.000 и 21.600, включая отделку и полы</t>
  </si>
  <si>
    <t xml:space="preserve">                      20UKC. Reactor auxiliary building with the MCR. Architectural solutions at el. +24.600, including finishing and floors</t>
  </si>
  <si>
    <t>20UKC. Вспомогательное реакторное здание с БПУ. Архитектурные решения на отм.+24.600, включая отделку и полы</t>
  </si>
  <si>
    <t xml:space="preserve">                      20UKC. Reactor auxiliary building with the MCR. Architectural solutions at el. +28.200, including finishing and floors</t>
  </si>
  <si>
    <t>20UKC. Вспомогательное реакторное здание с БПУ. Архитектурные решения на отм.+28.200, включая отделку и полы</t>
  </si>
  <si>
    <t xml:space="preserve">                      20UKC. Reactor auxiliary building with the MCR. Architectural solutions at el. +32.400, including finishing and floors</t>
  </si>
  <si>
    <t>20UKC. Вспомогательное реакторное здание с БПУ. Архитектурные решения на отм.+32.400, включая отделку и полы</t>
  </si>
  <si>
    <t xml:space="preserve">                      20UKC. Reactor auxiliary building with the MCR. Architectural solutions. Roof</t>
  </si>
  <si>
    <t>20UKC. Вспомогательное реакторное здание с БПУ. Архитектурные решения. Кровля</t>
  </si>
  <si>
    <t xml:space="preserve">                      20UKC. Reactor auxiliary building with the MCR. Architectural solutions. Facades</t>
  </si>
  <si>
    <t>20UKC. Вспомогательное реакторное здание с БПУ. Архитектурные решения. Фасады</t>
  </si>
  <si>
    <t>Антикоррозионная защита</t>
  </si>
  <si>
    <t>1080д</t>
  </si>
  <si>
    <t xml:space="preserve">                      20UKC. Reactor auxiliary building with the MCR. Corrosion protection of civil structures at elev.-8.000, -3.600</t>
  </si>
  <si>
    <t>20UKC. Вспомогательное реакторное здание с БПУ. Антикоррозионная защита строительных конструкций на отм.-8.000, -3.600</t>
  </si>
  <si>
    <t xml:space="preserve">                      20UKC. Reactor auxiliary building with the MCR. Corrosion protection of metalworks</t>
  </si>
  <si>
    <t>20UKC. Вспомогательное реакторное здание с БПУ. Антикоррозионная защита металлоконструкций</t>
  </si>
  <si>
    <t>660д</t>
  </si>
  <si>
    <t xml:space="preserve">                      20UKC. Reactor auxiliary building with the MCR. Corrosion protection of civil structures at elev. 0.000, +3.600</t>
  </si>
  <si>
    <t>20UKC. Вспомогательное реакторное здание с БПУ. Антикоррозионная защита строительных конструкций на отм. 0.000, +3.600</t>
  </si>
  <si>
    <t xml:space="preserve">                      20UKC. Reactor auxiliary building with the MCR. Corrosion protection of civil structures at elev. +7.200, +10.800</t>
  </si>
  <si>
    <t>20UKC. Вспомогательное реакторное здание с БПУ. Антикоррозионная защита строительных конструкций на отм. +7.200, +10.800</t>
  </si>
  <si>
    <t xml:space="preserve">                      20UKC. Reactor auxiliary building with the MCR. Corrosion protection of civil structures at elev. +14.400, +18.000 and above</t>
  </si>
  <si>
    <t>20UKC. Вспомогательное реакторное здание с БПУ. Антикоррозионная защита строительных конструкций на отм. +14.400, +18.000 и выше</t>
  </si>
  <si>
    <t>1452д</t>
  </si>
  <si>
    <t xml:space="preserve">                   20UKC. Reactor auxiliary building with the MCR. Book of standards for fastening small-diameter pipelines and valves, and penetration embedding</t>
  </si>
  <si>
    <t>20UKC. Вспомогательное реакторное здание с БПУ. Типовой альбом крепления трубопроводов малых диаметров, арматуры и заделки проходок</t>
  </si>
  <si>
    <t xml:space="preserve">                   AZ Corrosion protection</t>
  </si>
  <si>
    <t>AZ Антикоррозионная защита</t>
  </si>
  <si>
    <t xml:space="preserve">                      20UKC. Reactor auxiliary building with the MCR. Corrosion protection of pipelines, supports, tie bars</t>
  </si>
  <si>
    <t>20UKC. Вспомогательное реакторное здание с БПУ. Антикоррозионная защита трубопроводов, опор, подвесок</t>
  </si>
  <si>
    <t xml:space="preserve">                      20UKC. Reactor auxiliary building with the MCR. Corrosion protection of air ducts up to elev. +10.800</t>
  </si>
  <si>
    <t>20UKC. Вспомогательное реакторное здание с БПУ. Антикоррозионная защита воздуховодов до отм. +10.800</t>
  </si>
  <si>
    <t xml:space="preserve">                      20UKC. Reactor auxiliary building with the MCR. Corrosion protection of air ducts at elev. above +10.800</t>
  </si>
  <si>
    <t>20UKC. Вспомогательное реакторное здание с БПУ. Антикоррозионная защита воздуховодов выше отм. +10.800</t>
  </si>
  <si>
    <t xml:space="preserve">                   FAL Pipelines of system of water supply from the fuel pool to the treatment facility</t>
  </si>
  <si>
    <t>FAL Трубопроводы системы подачи вод бассейна выдежки на очистку</t>
  </si>
  <si>
    <t xml:space="preserve">                      20UKC. Reactor auxiliary building with the MCR. Pipelines of System for supplying fuel pool water for purification</t>
  </si>
  <si>
    <t>20UKC. Вспомогательное реакторное здание c БПУ. Трубопроводы системы подачи вод бассейна выдежки на очистку</t>
  </si>
  <si>
    <t xml:space="preserve">                   FKA Pipelines of 20UJA and 20UKC buildings decontamination system</t>
  </si>
  <si>
    <t>FKA Трубопроводы системы дезактивации зданий 20UJA и 20UKC</t>
  </si>
  <si>
    <t xml:space="preserve">                      20UKC. Reactor auxiliary building with the MCR. Pipelines of decontamination system of the 20UJA and 20UKC buildings</t>
  </si>
  <si>
    <t>20UKC. Вспомогательное реакторное здание с БПУ. Трубопроводы системы дезактивации зданий 20UJA и 20UKC</t>
  </si>
  <si>
    <t xml:space="preserve">                   FKT Pipelines of decontamination solution preparation and injection system</t>
  </si>
  <si>
    <t>FKT Трубопроводы системы приготовления и подачи дезактивирующих растворов</t>
  </si>
  <si>
    <t xml:space="preserve">                      20UKC. Reactor auxiliary building with the MCR. Decontaminating solution preparation and supply pipelines. Pipelines for distributing reagents to consumers</t>
  </si>
  <si>
    <t>20UKC. Вспомогательное реакторное здание с БПУ. Трубопроводы системы приготовления и подачи дезактивирующих растворов. Трубопроводы обвязки основного оборудования</t>
  </si>
  <si>
    <t xml:space="preserve">                      20UKC. Reactor auxiliary building with the MCR. Decontaminating solution preparation and supply pipelines. Steam lines from reducing and cooling unit to heat exchangers</t>
  </si>
  <si>
    <t>20UKC. Вспомогательное реакторное здание с БПУ. Трубопроводы системы приготовления и подачи дезактивирующих растворов. Трубопроводы пара от РОУ к теплообменникам</t>
  </si>
  <si>
    <t xml:space="preserve">                      20UKC. Reactor auxiliary building with the MCR. Decontaminating solution preparation and supply pipelines. Associated pipework of main equipment</t>
  </si>
  <si>
    <t>20UKC. Вспомогательное реакторное здание с БПУ. Трубопроводы системы приготовления и подачи дезактивирующих растворов. Трубопроводы раздачи реагентов по потребителям</t>
  </si>
  <si>
    <t xml:space="preserve">                   GML Firefighting water collection pipelines</t>
  </si>
  <si>
    <t>GML Трубопроводы сбора воды после пожаротушения</t>
  </si>
  <si>
    <t xml:space="preserve">                      20UKC. Reactor auxiliary building with the MCR. Pipelines for water collection after fire fighting</t>
  </si>
  <si>
    <t>20UKC. Вспомогательное реакторное здание с БПУ. Трубопроводы сбора воды после пожаротушения</t>
  </si>
  <si>
    <t xml:space="preserve">                   GMN Pipeline of exhaust from I&amp;C rooms and emergency cooldown rooms for the second circuit 20UKA</t>
  </si>
  <si>
    <t>GMN Трубопровод выхлопа из помещений КИП и помещений аварийного расхолаживания второго контура 20UKA</t>
  </si>
  <si>
    <t xml:space="preserve">                      20UKC. Reactor auxiliary building with the MCR. Pipelines for exhaust from the 20UKA rooms of I&amp;C and secondary circuit emergency cooling-down rooms</t>
  </si>
  <si>
    <t>20UKC. Вспомогательное реакторное здание с БПУ. Трубопровод выхлопа из помещений КИП и помещений аварийного расхолаживания второго контура 20UKA</t>
  </si>
  <si>
    <t xml:space="preserve">                   GQA,GQD,GUD Water discharge system</t>
  </si>
  <si>
    <t>GQA,GQD,GUD Системы водоотведения</t>
  </si>
  <si>
    <t xml:space="preserve">                      20UKC. Reactor auxiliary building with the MCR. Sewerage systems</t>
  </si>
  <si>
    <t>20UKC. Вспомогательное реакторное здание с БПУ. Системы водоотведения</t>
  </si>
  <si>
    <t xml:space="preserve">                   HV Ventilation systems</t>
  </si>
  <si>
    <t>HV Системы вентиляции</t>
  </si>
  <si>
    <t xml:space="preserve">                      20UKC. Reactor auxiliary building with the MCR. Layout drawings of ventilation systems up to elevation +10.800</t>
  </si>
  <si>
    <t>20UKC. Вспомогательное реакторное здание с БПУ. Компоновочные чертежи систем вентиляции до отм.+10,800</t>
  </si>
  <si>
    <t xml:space="preserve">                      20UKC. Reactor auxiliary building with the MCR. Layout drawings of ventilation systems above elevation +10.800</t>
  </si>
  <si>
    <t>20UKC. Вспомогательное реакторное здание с БПУ. Компоновочные чертежи систем вентиляции выше отм.+10,800</t>
  </si>
  <si>
    <t xml:space="preserve">                      20UKC. Reactor auxiliary building with the MCR. UKC building rooms up to elevation +10.800. Installation drawings of the ventilation systems</t>
  </si>
  <si>
    <t>20UKC. Вспомогательное реакторное здание с БПУ. Помещения UKC до отм.+10,800. Установочные чертежи систем вентиляции</t>
  </si>
  <si>
    <t xml:space="preserve">                      20UKC. Reactor auxiliary building with the MCR. UKC building rooms above elevation +10.800. Installation drawings of the ventilation systems</t>
  </si>
  <si>
    <t>20UKC. Вспомогательное реакторное здание с БПУ. Помещения UKC выше отм.+10,800. Установочные чертежи систем вентиляции</t>
  </si>
  <si>
    <t xml:space="preserve">                      20UKC. Reactor auxiliary building with the MCR. UKC building rooms above elevation +10.800. Installation drawings of the ventilation systems. Filtering equipment</t>
  </si>
  <si>
    <t>20UKC. Вспомогательное реакторное здание с БПУ. Помещения UKC выше отм.+10,800. Установочные чертежи систем вентиляции. Фильтровальное оборудование</t>
  </si>
  <si>
    <t xml:space="preserve">                      20UKC. Reactor auxiliary building with the MCR. Premises UCA. Installation drawings of the ventilation systems</t>
  </si>
  <si>
    <t>20UKC. Вспомогательное реакторное здание с БПУ. Помещения UCA.Установочные чертежи систем вентиляции</t>
  </si>
  <si>
    <t xml:space="preserve">                   JEV Pipelines supplying and draining oil from oil tanks of RCP</t>
  </si>
  <si>
    <t>JEV Трубопроводы подачи и слива масла из маслобаков ГЦН</t>
  </si>
  <si>
    <t xml:space="preserve">                      20UKC. Reactor auxiliary building with the MCR. Pipelines for oil supply and discharge from RCPS oil tank</t>
  </si>
  <si>
    <t>20UKC. Вспомогательное реакторное здание с БПУ. Трубопроводы подачи и слива масла из маслобаков ГЦН</t>
  </si>
  <si>
    <t xml:space="preserve">                   JMN Piping manifold of chemical solution make-up tanks for iodine chemical sealing</t>
  </si>
  <si>
    <t>JMN Трубопроводы системы обвязки баков запаса раствора реагентов для химического закрепления йода</t>
  </si>
  <si>
    <t xml:space="preserve">                      20UKC. Reactor auxiliary building with the MCR. Pipelines of the piping system of chemical agents store tanks for chemical iodine binding</t>
  </si>
  <si>
    <t>20UKC. Вспомогательное реакторное здание с БПУ. Трубопроводы системы обвязки баков запаса раствора реагентов для химического закрепления йода</t>
  </si>
  <si>
    <t xml:space="preserve">                   KAA Pipelines of intermediate circuit system of 20UJA, 20UKC building essential loads</t>
  </si>
  <si>
    <t>KAA Трубопроводы системы промконтура ответственнных потребителей здания 20UJA, 20UKC</t>
  </si>
  <si>
    <t>500д</t>
  </si>
  <si>
    <t xml:space="preserve">                      20UKC. Reactor auxiliary building with the MCR. Pipelines of component cooling system for secured loads in the 20UJA, 20UKC. building. Piping of consumers from elev. +7.200 to elev. +14.400</t>
  </si>
  <si>
    <t>20UKC. Вспомогательное реакторное здание с БПУ. Трубопроводы системы промконтура ответственнных потребителей здания 20UJA, 20UKC. Обвязка потребителей с отм. +7.200 до отм. +14.400</t>
  </si>
  <si>
    <t xml:space="preserve">                      20UKC. Reactor auxiliary building with the MCR. Pipelines of component cooling system for secured loads in the 20UJA, 20UKC. building. Piping of consumers at elev. +3.600</t>
  </si>
  <si>
    <t>20UKC. Вспомогательное реакторное здание с БПУ. Трубопроводы системы промконтура ответственнных потребителей здания 20UJA, 20UKC. Обвязка потребителей на отм. +3.600</t>
  </si>
  <si>
    <t xml:space="preserve">                      20UKC. Reactor auxiliary building with the MCR. Pipelines of component cooling system for secured loads in the 20UJA, 20UKC. building. Main headers Dnom&gt;100</t>
  </si>
  <si>
    <t>20UKC. Вспомогательное реакторное здание с БПУ. Трубопроводы системы промконтура ответственнных потребителей здания 20UJA, 20UKC. Основные коллектора Ду&gt;100</t>
  </si>
  <si>
    <t xml:space="preserve">                      20UKC. Reactor auxiliary building with the MCR. Pipelines of component cooling system for secured loads in the 20UJA, 20UKC. building. Piping of consumers at elev. -3.600</t>
  </si>
  <si>
    <t>20UKC. Вспомогательное реакторное здание с БПУ. Трубопроводы системы промконтура ответственнных потребителей здания 20UJA, 20UKC. Обвязка потребителей на отм. -3.600</t>
  </si>
  <si>
    <t xml:space="preserve">                      20UKC. Reactor auxiliary building with the MCR. Pipelines of component cooling system for secured loads in the 20UJA, 20UKC. building. Piping of consumers at elev. 0.000</t>
  </si>
  <si>
    <t>20UKC. Вспомогательное реакторное здание с БПУ. Трубопроводы системы промконтура ответственнных потребителей здания 20UJA, 20UKC. Обвязка потребителей на отм. 0.000</t>
  </si>
  <si>
    <t xml:space="preserve">                      20UKC. Reactor auxiliary building with the MCR. Pipelines of component cooling system for essential loads in the 20UJA, 20UKC. building. Piping of consumers at elev. +14.400 and above</t>
  </si>
  <si>
    <t>20UKC. Вспомогательное реакторное здание с БПУ. Трубопроводы системы промконтура ответственнных потребителей здания 20UJA, 20UKC. Обвязка потребителей на отм. +14.400 и выше</t>
  </si>
  <si>
    <t xml:space="preserve">                      20UKC. Reactor auxiliary building with the MCR. Pipelines of component cooling system for essential loads in the 20UJA, 20UKC. building. Piping of 20KPM system equipment</t>
  </si>
  <si>
    <t>20UKC. Вспомогательное реакторное здание с БПУ. Трубопроводы системы промконтура ответственнных потребителей здания 20UJA, 20UKC. Обвязка оборудования системы 20KPM</t>
  </si>
  <si>
    <t xml:space="preserve">                   KBA Feed and bleed system pipelines</t>
  </si>
  <si>
    <t>KBA Трубопроводы системы продувки-подпитки</t>
  </si>
  <si>
    <t xml:space="preserve">                      20UKC. Reactor auxiliary building with the MCR. Pipelines of the volume and chemical control system. High pressure</t>
  </si>
  <si>
    <t>20UKC. Вспомогательное реакторное здание с БПУ. Трубопроводы системы продувки-подпитки. Высокое давление</t>
  </si>
  <si>
    <t xml:space="preserve">                     20UKC. Reactor auxiliary building with the MCR. Auxiliary piping of pumps KBA31,32,33AP001</t>
  </si>
  <si>
    <t>20UKC. Вспомогательное реакторное здание с БПУ. Трубопроводы системы продувки-подпитки. Обвязка насосов KBA31,32,33AP001.</t>
  </si>
  <si>
    <t xml:space="preserve">                      20UKC. Reactor auxiliary building with the MCR. Pipelines of the volume and chemical control system. Low pressure</t>
  </si>
  <si>
    <t>20UKC. Вспомогательное реакторное здание с БПУ. Трубопроводы системы продувки-подпитки. Низкое давление</t>
  </si>
  <si>
    <t xml:space="preserve">                   KBB Operational quality coolant storage pipelines</t>
  </si>
  <si>
    <t>KBB Трубопроводы системы хранения теплоносителя эксплуатационного качества</t>
  </si>
  <si>
    <t xml:space="preserve">                      20UKC. Reactor auxiliary building with the MCR. Pipelines of coolant of operating storage system. KBB10BB001,002 tanks manifold</t>
  </si>
  <si>
    <t>20UKC. Вспомогательное реакторное здание с БПУ. Трубопроводы системы хранения теплоносителя эксплуатационного качества. Обвязка баков KBB10BB001,002</t>
  </si>
  <si>
    <t xml:space="preserve">                      20UKC. Reactor auxiliary building with the MCR. Pipelines of operating quality coolant storage system. Pipework of montejus KBB40BB001</t>
  </si>
  <si>
    <t>20UKC. Вспомогательное реакторное здание с БПУ.Трубопроводы системы хранения теплоносителя эксплуатационного качества. Обвязка монжюса KBB40BB001</t>
  </si>
  <si>
    <t xml:space="preserve">                   KBC Distillate and boron concentrate system pipelines</t>
  </si>
  <si>
    <t>KBC Трубопроводы системы дистиллята и системы борного концентрата</t>
  </si>
  <si>
    <t xml:space="preserve">                      20UKC. Reactor auxiliary building with the MCR. Distillate system pipelines. KBC16,17BB001 tanks manifold</t>
  </si>
  <si>
    <t>20UKC. Вспомогательное реакторное здание с БПУ. Трубопроводы системы дистиллята. Обвязка баков KBC16,17BB001</t>
  </si>
  <si>
    <t xml:space="preserve">                      20UKC. Reactor auxiliary building with the MCR. Boron concentrate system pipelines</t>
  </si>
  <si>
    <t>20UKC. Вспомогательное реакторное здание с БПУ. Трубопроводы системы борного концентрата</t>
  </si>
  <si>
    <t xml:space="preserve">                      20UKC. Reactor auxiliary building with the MCR. Pipelines of the distilled water system. Piping of KBC26, 30BB001 tanks</t>
  </si>
  <si>
    <t>20UKC. Вспомогательное реакторное здание с БПУ. Трубопроводы системы дистиллята. Обвязка баков KBC26,30BB001</t>
  </si>
  <si>
    <t xml:space="preserve">                   KBD Pipelines for reagent injection to the primary coolant</t>
  </si>
  <si>
    <t>KBD Трубопроводы системы подачи реагентов в теплоноситель первого контура</t>
  </si>
  <si>
    <t xml:space="preserve">                      20UKC. Reactor auxiliary building with the MCR. Pipelines for supplying chemicals to the reactor coolant system</t>
  </si>
  <si>
    <t>20UKC. Вспомогательное реакторное здание с БПУ. Трубопроводы системы подачи реагентов в теплоноситель первого контура</t>
  </si>
  <si>
    <t xml:space="preserve">                   KBE Low-temperature coolant purification system pipelines</t>
  </si>
  <si>
    <t>KBE Трубопроводы системы низкотемпературной очистки теплоносителя</t>
  </si>
  <si>
    <t xml:space="preserve">                      20UKC. Reactor auxiliary building with the MCR. Pipelines of reactor coolant low-temperature purification system. Main flow</t>
  </si>
  <si>
    <t>20UKC. Вспомогательное реакторное здание с БПУ. Трубопроводы системы низкотемпературной очистки теплоносителя. Основной поток</t>
  </si>
  <si>
    <t xml:space="preserve">                      20UKC. Reactor auxiliary building with the MCR. Pipelines of reactor coolant low-temperature purification system. Auxiliary flow. Piping of filters</t>
  </si>
  <si>
    <t>20UKC. Вспомогательное реакторное здание с БПУ. Трубопроводы системы низкотемпературной очистки теплоносителя. Вспомогательный поток. Обвязка фильтров</t>
  </si>
  <si>
    <t xml:space="preserve">                      20UKC. Reactor auxiliary building with the MCR. Pipelines of reactor coolant low-temperature purification system. Piping of air vents box</t>
  </si>
  <si>
    <t>20UKC. Вспомогательное реакторное здание с БПУ. Трубопроводы системы низкотемпературной очистки теплоносителя. Обвязка бокса воздушников</t>
  </si>
  <si>
    <t xml:space="preserve">                      20UKC. Reactor auxiliary building with the MCR. Pipelines of noncooled coolant purification system</t>
  </si>
  <si>
    <t>20UKC. Вспомогательное реакторное здание с БПУ. Трубопроводы системы очистки неохлажденного теплоносителя</t>
  </si>
  <si>
    <t xml:space="preserve">                   KBF Coolant processing system pipelines</t>
  </si>
  <si>
    <t>KBF Трубопроводы системы переработки теплоносителя</t>
  </si>
  <si>
    <t xml:space="preserve">                      20UKC. Reactor auxiliary building with the MCR. Coolant processing pipelines. Pipework of evaporator</t>
  </si>
  <si>
    <t>20UKC. Вспомогательное реакторное здание c БПУ. Трубопроводы системы переработки теплоносителя. Обвязка выпарного аппарата</t>
  </si>
  <si>
    <t xml:space="preserve">                      20UKC. Reactor auxiliary building with the MCR. Coolant processing pipelines. Pipework of tank1, heat exchanger KBF50 and pumps</t>
  </si>
  <si>
    <t>20UKC. Вспомогательное реакторное здание с БПУ.Трубопроводы системы переработки теплоносителя. Обвязка бака, насосов и теплообменника KBF50</t>
  </si>
  <si>
    <t xml:space="preserve">                      20UKC. Reactor auxiliary building with the MCR. Coolant processing pipelines. Pipework of equipment in KBF40</t>
  </si>
  <si>
    <t>20UKC. Вспомогательное реакторное здание с БПУ. Трубопроводы системы переработки теплоносителя. Обвязка оборудования KBF40</t>
  </si>
  <si>
    <t xml:space="preserve">                      20UKC. Reactor auxiliary building with the MCR. Pipelines of the coolant reprocessing system. Piping of KBF30 equipment</t>
  </si>
  <si>
    <t>20UKC. Вспомогательное реакторное здание с БПУ. Трубопроводы системы переработки теплоносителя. Обвязка оборудования KBF30</t>
  </si>
  <si>
    <t xml:space="preserve">                      20UKC. Reactor auxiliary building with the MCR. Pipelines of the coolant reprocessing system. Piping of KBF30 filters and heat-exchanger</t>
  </si>
  <si>
    <t>20UKC. Вспомогательное реакторное здание с БПУ. Трубопроводы системы переработки теплоносителя. Обвязка фильтров и теплообменника KBF30</t>
  </si>
  <si>
    <t xml:space="preserve">                      20UKC. Reactor auxiliary building with the MCR. Pipelines of the coolant reprocessing system. Piping of KBF50 filters and sampling chamber</t>
  </si>
  <si>
    <t>20UKC. Вспомогательное реакторное здание с БПУ. Трубопроводы системы переработки теплоносителя. Обвязка фильтров и камеры отбора проб KBF50</t>
  </si>
  <si>
    <t xml:space="preserve">                   KBH Pipelines of fuel and refueling pool water treatment system</t>
  </si>
  <si>
    <t>KBH Трубопроводы системы очистки вод бассейна выдержки и перегрузки</t>
  </si>
  <si>
    <t xml:space="preserve">                      20UKC. Reactor auxiliary building with the MCR. Fuel pool water purification system pipelines (AWT04), KBH. Main flow</t>
  </si>
  <si>
    <t>20UKC. Вспомогательное реакторное здание с БПУ. Трубопроводы системы очистки вод бассейна выдержки и перегрузки. Основной поток</t>
  </si>
  <si>
    <t xml:space="preserve">                      20UKC. Reactor auxiliary building with the MCR. FP water cleaning pipelines (AWT-4) KBH. Auxiliary flow</t>
  </si>
  <si>
    <t>20UKC. Вспомогательное реакторное здание с БПУ. Трубопроводы системы очистки вод бассейна выдержки и перегрузки. Вспомогательный поток</t>
  </si>
  <si>
    <t xml:space="preserve">                   KPC Connecting pipelines of resin drying device</t>
  </si>
  <si>
    <t>KPC Трубопроводы обвязки установки сушки смолы</t>
  </si>
  <si>
    <t xml:space="preserve">                      20UKC. Reactor auxiliary building with the MCR. Liquid redioactive media cementation plant</t>
  </si>
  <si>
    <t>20UKC. Вспомогательное реакторное здание с БПУ. Трубопроводы обвязки установки цементирования</t>
  </si>
  <si>
    <t xml:space="preserve">                      20UKC. Reactor auxiliary building with the MCR. Pipework of resin preheater</t>
  </si>
  <si>
    <t>20UKC. Вспомогательное реакторное здание с БПУ. Трубопроводы обвязки установки сушки смолы</t>
  </si>
  <si>
    <t xml:space="preserve">                   KPF Pipelines of floor water processing system</t>
  </si>
  <si>
    <t>KPF Трубопроводы системы переработки трапных вод</t>
  </si>
  <si>
    <t>390д</t>
  </si>
  <si>
    <t xml:space="preserve">                      20UKC. Reactor auxiliary building with the MCR. Pipelines of floor water reprocessing system. Piping of evaporator Dnom&gt;100</t>
  </si>
  <si>
    <t>20UKC. Вспомогательное реакторное здание с БПУ. Трубопроводы системы переработки трапных вод. Обвязка выпарного аппарата Ду&gt;100</t>
  </si>
  <si>
    <t xml:space="preserve">                      20UKC. Reactor auxiliary building with the MCR. Pipeline of floor water treatment system pipeline KPF10-60. Evaporator Dy&lt;100</t>
  </si>
  <si>
    <t>20UKC. Вспомогательное реакторное здание с БПУ. Трубопроводы системы переработки трапных вод. Обвязка выпарного аппарата Ду&lt;100</t>
  </si>
  <si>
    <t xml:space="preserve">                      20UKC. Reactor auxiliary building with the MCR. Pipelines of floor water reprocessing system. Piping of KPF60 equipment</t>
  </si>
  <si>
    <t>20UKC. Вспомогательное реакторное здание с БПУ. Трубопроводы системы переработки трапных вод. Обвязка оборудования KPF60</t>
  </si>
  <si>
    <t xml:space="preserve">                      20UKC. Reactor auxiliary building with the MCR. Pipelines of floor water reprocessing system. Piping of KPF13 tanks</t>
  </si>
  <si>
    <t>20UKC. Вспомогательное реакторное здание с БПУ. Трубопроводы системы переработки трапных вод. Обвязка баков KPF13</t>
  </si>
  <si>
    <t xml:space="preserve">                      20UKC. Reactor auxiliary building with the MCR. Pipelines of floor water reprocessing system. Piping of KPF14, 15 equipment</t>
  </si>
  <si>
    <t>20UKC. Вспомогательное реакторное здание с БПУ. Трубопроводы системы переработки трапных вод. Обвязка оборудования KPF14, 15.</t>
  </si>
  <si>
    <t xml:space="preserve">                      20UKC. Reactor auxiliary building with the MCR. Pipelines of floor water reprocessing system. Piping of KPF11 hydraulic cyclones and KPF12 montejus</t>
  </si>
  <si>
    <t>20UKC. Вспомогательное реакторное здание с БПУ. Трубопроводы системы переработки трапных вод. Обвязка гидроциклонов KPF11 и монжюса KPF12</t>
  </si>
  <si>
    <t xml:space="preserve">                      20UKC. Reactor auxiliary building with the MCR. Pipelines of floor water reprocessing system. Piping of KPF40 equipment</t>
  </si>
  <si>
    <t>20UKC. Вспомогательное реакторное здание с БПУ. Трубопроводы системы переработки трапных вод. Обвязка оборудования KPF40</t>
  </si>
  <si>
    <t xml:space="preserve">                      20UKC. Reactor auxiliary building with the MCR. Pipeline of floor water treatment system pipeline KPF10-60. Pipework of KPF30</t>
  </si>
  <si>
    <t>20UKC. Вспомогательное реакторное здание с БПУ. Трубопроводы системы переработки трапных вод. Обвязка оборудования KPF30</t>
  </si>
  <si>
    <t xml:space="preserve">                      20UKC. Reactor auxiliary building with the MCR. Floor water processing pipelines KPF10-60. Pipework of KPF50</t>
  </si>
  <si>
    <t>20UKC. Вспомогательное реакторное здание с БПУ. Трубопроводы системы переработки трапных вод. Обвязка оборудования KPF50</t>
  </si>
  <si>
    <t xml:space="preserve">                   KPG Concentration system pipelines</t>
  </si>
  <si>
    <t>KPG Трубопроводы системы концентрирования</t>
  </si>
  <si>
    <t xml:space="preserve">                      20UKC. Reactor auxiliary building with the MCR. Liquid redioactive media concentrating plant</t>
  </si>
  <si>
    <t>20UKC. Вспомогательное реакторное здание с БПУ. Трубопроводы системы концентрирования</t>
  </si>
  <si>
    <t xml:space="preserve">                   KPJ Pipelines of reagent preparation and injection system</t>
  </si>
  <si>
    <t>KPJ Трубопроводы системы приготовления и подачи реагентов</t>
  </si>
  <si>
    <t xml:space="preserve">                      20UKC. Reactor auxiliary building with the MCR. Pipelines of reagent preparation and supply system. Piping of KPJ10 equipment</t>
  </si>
  <si>
    <t>20UKC. Вспомогательное реакторное здание с БПУ. Трубопроводы системы приготовления и подачи реагентов. Обвязка оборудования KPJ10</t>
  </si>
  <si>
    <t xml:space="preserve">                      20UKC. Reactor auxiliary building with the MCR. Reagent preparation and supply pipelines for AWТ KPJ needs. Pipework of KPJ20 equipment</t>
  </si>
  <si>
    <t>20UKC. Вспомогательное реакторное здание с БПУ. Трубопроводы системы приготовления и подачи реагентов. Обвязка оборудования KPJ20</t>
  </si>
  <si>
    <t xml:space="preserve">                      20UKC. Reactor auxiliary building with the MCR. Pipelines of reagent preparation and supply system. Piping of KPJ30 equipment</t>
  </si>
  <si>
    <t>20UKC. Вспомогательное реакторное здание с БПУ. Трубопроводы системы приготовления и подачи реагентов. Обвязка оборудования KPJ30</t>
  </si>
  <si>
    <t xml:space="preserve">                      20UKC. Reactor auxiliary building with the MCR. Pipelines of reagent preparation and supply system. Piping of KPJ40 equipment</t>
  </si>
  <si>
    <t>20UKC. Вспомогательное реакторное здание с БПУ. Трубопроводы системы приготовления и подачи реагентов. Обвязка оборудования KPJ40</t>
  </si>
  <si>
    <t xml:space="preserve">                      20UKC. Reactor auxiliary building with the MCR. Pipelines of reagent preparation and supply system. Piping of KPJ50 equipment</t>
  </si>
  <si>
    <t>20UKC. Вспомогательное реакторное здание с БПУ. Трубопроводы системы приготовления и подачи реагентов. Обвязка оборудования KPJ50</t>
  </si>
  <si>
    <t xml:space="preserve">                      20UKC. Reactor auxiliary building with the MCR. Pipelines of reagent preparation and supply system. Piping of KPJ60 equipment</t>
  </si>
  <si>
    <t>20UKC. Вспомогательное реакторное здание с БПУ. Трубопроводы системы приготовления и подачи реагентов. Обвязка оборудования KPJ60</t>
  </si>
  <si>
    <t xml:space="preserve">                   KPK Pipelines of liquid radioactive media intermediate storage system</t>
  </si>
  <si>
    <t>KPK Трубопроводы системы промежуточного хранения жидких радиоактивных сред</t>
  </si>
  <si>
    <t xml:space="preserve">                      20UKC. Reactor auxiliary building with the MCR. Pipelines of intermediate liquid radioactive media storage system. Piping of KPK10 tanks</t>
  </si>
  <si>
    <t>20UKC. Вспомогательное реакторное здание с БПУ. Трубопроводы системы промежуточного хранения жидких радиоактивных сред. Обвязка баков KPK10</t>
  </si>
  <si>
    <t xml:space="preserve">                      20UKC. Reactor auxiliary building with the MCR. Pipelines of intermediate liquid radioactive media storage system. Piping of KPK20 equipment</t>
  </si>
  <si>
    <t>20UKC. Вспомогательное реакторное здание с БПУ. Трубопроводы системы промежуточного хранения жидких радиоактивных сред. Обвязка оборудования KPK20</t>
  </si>
  <si>
    <t xml:space="preserve">                      20UKC. Reactor auxiliary building with the MCR. Pipelines of intermediate liquid radioactive media storage system. Piping of KPK30 tanks</t>
  </si>
  <si>
    <t>20UKC. Вспомогательное реакторное здание с БПУ. Трубопроводы системы промежуточного хранения жидких радиоактивных сред. Обвязка баков KPK30</t>
  </si>
  <si>
    <t xml:space="preserve">                      20UKC. Reactor auxiliary building with the MCR. Pipelines of intermediate liquid radioactive media storage system. Piping of KPK40 tank</t>
  </si>
  <si>
    <t>20UKC. Вспомогательное реакторное здание с БПУ. Трубопроводы системы промежуточного хранения жидких радиоактивных сред. Обвязка бака KPK40</t>
  </si>
  <si>
    <t xml:space="preserve">                   KPL Pipelines for hydrogen incineration of the radioactive process releases</t>
  </si>
  <si>
    <t>KPL Трубопроводы системы сжигания водорода из радиоактивных технологических сдувок</t>
  </si>
  <si>
    <t xml:space="preserve">                      20UKC. Reactor auxiliary building with the MCR. Pipeline of burning system for hydrogen from radioactive process</t>
  </si>
  <si>
    <t>20UKC. Вспомогательное реакторное здание с БПУ. Трубопроводы системы сжигания водорода из радиоактивных технологических сдувок</t>
  </si>
  <si>
    <t xml:space="preserve">                   KPM Pipelines of the system for radioactive process release treatment</t>
  </si>
  <si>
    <t>KPM Трубопроводы системы очистки радиоактивных технологических сдувок</t>
  </si>
  <si>
    <t xml:space="preserve">                      20UKC. Reactor auxiliary building with the MCR. Pipelines of radioactive process blow-offs purification system. Piping of KPM21, 31 equipment</t>
  </si>
  <si>
    <t>20UKC. Вспомогательное реакторное здание с БПУ. Трубопроводы системы очистки радиоактивных технологических сдувок. Обвязка оборудования KPM21,31</t>
  </si>
  <si>
    <t xml:space="preserve">                      20UKC. Reactor auxiliary building with the MCR. Pipelines of radioactive process blow-offs purification system. Piping of KPM22, 32 equipment</t>
  </si>
  <si>
    <t>20UKC. Вспомогательное реакторное здание с БПУ. Трубопроводы системы очистки радиоактивных технологических сдувок. Обвязка оборудования KPM22, 32</t>
  </si>
  <si>
    <t xml:space="preserve">                   KPN Pipelines of off-gas decontamination system from the equipment of liquid radioactive waste treatment systems</t>
  </si>
  <si>
    <t>KPN Трубопроводы системы очистки сдувок из оборудования систем обращения с жидкими РАО</t>
  </si>
  <si>
    <t xml:space="preserve">                      20UKC. Reactor auxiliary building with the MCR. System for purifying blow-offs from the equipment pertaining to the liguid radioactive media pipelines</t>
  </si>
  <si>
    <t>20UKC. Вспомогательное реакторное здание с БПУ. Трубопроводы системы очистки сдувок из оборудования систем обращения с жидкими радиоактивными отходами</t>
  </si>
  <si>
    <t xml:space="preserve">                   KRA Pipelines of system for nitrogen supply to equipment blow-offs in 20UJA building</t>
  </si>
  <si>
    <t>KRA Трубопроводы система подачи азота на сдувки из оборудования здания 20UJA</t>
  </si>
  <si>
    <t xml:space="preserve">                      20UKC. Reactor auxiliary building with the MCR. Pipelines of nytrogen supply to blow offs from reactor equipment</t>
  </si>
  <si>
    <t>20UKC. Вспомогательное реакторное здание с БПУ. Трубопроводы система подачи азота на сдувки из оборудования здания 20UJA</t>
  </si>
  <si>
    <t xml:space="preserve">                   KTA Primary circuit drain and controlled leakage system pipelines</t>
  </si>
  <si>
    <t>KTA Трубопроводы системы дренажей и организованных протечек первого контура</t>
  </si>
  <si>
    <t xml:space="preserve">                      20UKC. Reactor auxiliary building with the MCR. Pipelines of primary coolant circuit drains and сontrolled leaks system</t>
  </si>
  <si>
    <t>20UKC. Вспомогательное реактрное здание с БПУ. Трубопроводы системы дренажей и организованных протечек первого контура</t>
  </si>
  <si>
    <t xml:space="preserve">                   KTB Gas blow-down system pipelines</t>
  </si>
  <si>
    <t>KTB Трубопроводы системы газовых сдувок</t>
  </si>
  <si>
    <t xml:space="preserve">                      20UKC. Reactor auxiliary building with the MCR. Pipelines of gas blow-off system</t>
  </si>
  <si>
    <t>20UKC. Вспомогательное реактрное здание с БПУ. Трубопроводы системы газовых сдувок</t>
  </si>
  <si>
    <t xml:space="preserve">                   KTC Borated water collection system pipelines</t>
  </si>
  <si>
    <t>KTC Трубопроводы системы сбора боросодержащих вод</t>
  </si>
  <si>
    <t xml:space="preserve">                      20UKC. Reactor auxiliary building with the MCR. Pipelines for collecting boron-containing waters. Pipelines for collecting boron-containing waters from the UKC, UKA, UJA buildings</t>
  </si>
  <si>
    <t>20UKC. Вспомогательное реакторное здание с БПУ. Трубопроводы системы сбора боросодержащих вод. Трубопроводы сбора боросодержащих вод из зданий UKC, UKA, UJA</t>
  </si>
  <si>
    <t xml:space="preserve">                      20UKC. Reactor auxiliary building with the MCR. Pipelines for collecting boron-containing waters system. Pipework of pump KTC10AP001 and tank KTC10BB001</t>
  </si>
  <si>
    <t>20UKC. Вспомогательное реакторное здание с БПУ. Трубопроводы системы сбора боросодержащих вод. Обвязка насоса KTC10AP001 и бака KTC10BB001</t>
  </si>
  <si>
    <t xml:space="preserve">                   KTH Pipelines of active drain system of buildings 20UJA and 20UKC</t>
  </si>
  <si>
    <t>KTH Трубопроводы системы спецканализации зданий 20UJA и 20UKC</t>
  </si>
  <si>
    <t xml:space="preserve">                      20UKC. Reactor auxiliary building with the MCR. Pipelines of radioactive sewerage system of the 20UJA and 20UKC buildings (the pressure part). Piping of radioactive sewerage tanks, vacuum-pumps and montejus</t>
  </si>
  <si>
    <t>20UKC. Вспомогательное реакторное здание с БПУ. Трубопроводы системы спецканализации зданий 20UJA и 20UKC (напорная часть). Обвязка баков спецканализации, вакуум-насосов и монжюса</t>
  </si>
  <si>
    <t xml:space="preserve">                      20UKC. Reactor auxiliary building with the MCR. Pipelines of radioactive sewerage system of the 20UJA and 20UKC buildings (the pressure part). Piping of radioactive sewerage sumps</t>
  </si>
  <si>
    <t>20UKC. Вспомогательное реакторное здание с БПУ. Трубопроводы системы спецканализации зданий 20UJA и 20UKC (напорная часть). Обвязка приямков спецканализации</t>
  </si>
  <si>
    <t xml:space="preserve">                   KTN Pipelines of active drain system from sanitary appliances of building UKC</t>
  </si>
  <si>
    <t>KTJ Трубопроводы системы спецканализации от сантехнических приборов здания UKC</t>
  </si>
  <si>
    <t xml:space="preserve">                      20UKC. Reactor auxiliary building with the MCR. Radioactive sewerage system from lavatory equipment in the UKC building</t>
  </si>
  <si>
    <t>20UKC. Вспомогательное реакторное здание с БПУ. Трубопроводы системы спецканализации от сантехнических приборов здания UKC</t>
  </si>
  <si>
    <t xml:space="preserve">                   KTH Pipelines of active drain system of building 20UKC</t>
  </si>
  <si>
    <t>KTN Трубопроводы системы спецканализации здания 20UKC</t>
  </si>
  <si>
    <t xml:space="preserve">                      20UKC. Reactor auxiliary building with the MCR. Active drain system pipelines (floor water drains) in the UKC building up to el. -0.000</t>
  </si>
  <si>
    <t>20UKC. Вспомогательное реакторное здание с БПУ.Трубопроводы системы спецканализации здания 20UKC (безнапорная часть). Трубопроводы до отм. 0.000</t>
  </si>
  <si>
    <t xml:space="preserve">                      20UKC. Reactor auxiliary building with the MCR. Active drain system pipelines (floor water drains) in the UKC building from el. -0.000 to el. +3.600</t>
  </si>
  <si>
    <t>20UKC. Вспомогательное реакторное здание с БПУ. Трубопроводы системы спецканализации здания 20UKC (безнапорная часть). Трубопроводы c отм. 0.000 до +3.600</t>
  </si>
  <si>
    <t xml:space="preserve">                      20UKC. Reactor auxiliary building with the MCR. Active drain system pipelines (floor water drains) in the UKC building from el. +3.600 to el. +10.800</t>
  </si>
  <si>
    <t>20UKC. Вспомогательное реакторное здание с БПУ. Трубопроводы системы спецканализации здания 20UKC (безнапорная часть). Трубопроводы c отм. +3.600 до +10.800</t>
  </si>
  <si>
    <t xml:space="preserve">                      20UKC. Reactor auxiliary building with the MCR. Active drain pipelines (floor water drains) in the UKC building above el. +10.800</t>
  </si>
  <si>
    <t>20UKC. Вспомогательное реакторное здание с БПУ. Трубопроводы системы спецканализации здания 20UKC (безнапорная часть). Трубопроводы выше отм. +10.800</t>
  </si>
  <si>
    <t xml:space="preserve">                   KUA Pipelines for 20 UJA building equipment sampling system</t>
  </si>
  <si>
    <t>KUA Трубопроводы системы отбора проб из оборудования здания 20UJA</t>
  </si>
  <si>
    <t xml:space="preserve">                      20UKC. Reactor auxiliary building with the MCR. Pipelines of automated chemical monitoring system for primary circuit</t>
  </si>
  <si>
    <t>20UKC. Вспомогательное реакторное здание с БПУ. Трубопроводы системы автоматизированного имического контроля первого контура</t>
  </si>
  <si>
    <t xml:space="preserve">                      20UKC. Reactor auxiliary building with the MCR. Pipelines of system for taking samples from equipment of the 20UJA building. Piping of KUA10</t>
  </si>
  <si>
    <t>20UKC. Вспомогательное реакторное здание с БПУ. Трубопроводы системы отбора проб из оборудования здания 20UJA. Обвязка KUA10</t>
  </si>
  <si>
    <t xml:space="preserve">                      20UKC. Reactor auxiliary building with the MCR. Pipelines of system for taking samples from equipment of the 20UJA building. Piping of KUA20</t>
  </si>
  <si>
    <t>20UKC. Вспомогательное реакторное здание с БПУ. Трубопроводы системы отбора проб из оборудования здания 20UJA. Обвязка KUA20</t>
  </si>
  <si>
    <t xml:space="preserve">                      20UKC. Reactor auxiliary building with the MCR. Pipelines of system for taking samples from equipment of the 20UJA building. Piping of KUA30</t>
  </si>
  <si>
    <t>20UKC. Вспомогательное реакторное здание с БПУ. Трубопроводы системы отбора проб из оборудования здания 20UJA. Обвязка KUA30</t>
  </si>
  <si>
    <t xml:space="preserve">                      20UKC. Reactor auxiliary building with the MCR. Pipelines of system for taking samples from equipment of the 20UJA building. Piping of KUA40</t>
  </si>
  <si>
    <t>20UKC. Вспомогательное реакторное здание с БПУ. Трубопроводы системы отбора проб из оборудования здания 20UJA. Обвязка KUA40</t>
  </si>
  <si>
    <t xml:space="preserve">                   KUE Pipelines of sampling system from the active water treatment plant</t>
  </si>
  <si>
    <t>KUE Трубопроводы системы отбора проб из установок СВО</t>
  </si>
  <si>
    <t>417д</t>
  </si>
  <si>
    <t xml:space="preserve">                      20UKC. Reactor auxiliary building with the MCR. Pipelines for sampling from the system KBB</t>
  </si>
  <si>
    <t>20UKC. Вспомогательное реакторное здание с БПУ. Трубопроводы системы отбора проб из установок СВО. Трубопроводы отбора проб из системы KBB</t>
  </si>
  <si>
    <t xml:space="preserve">                      20UKC. Reactor auxiliary building with the MCR. Pipelines for sampling from the system KBD, FKT, KPF50</t>
  </si>
  <si>
    <t>20UKC. Вспомогательное реакторное здание с БПУ. Трубопроводы системы отбора проб из установок СВО. Трубопроводы отбора проб из системы KBD, FKT, KPF50</t>
  </si>
  <si>
    <t xml:space="preserve">                      20UKC. Reactor auxiliary building with the MCR. Pipelines for sampling from the system KBF30,40</t>
  </si>
  <si>
    <t>20UKC. Вспомогательное реакторное здание с БПУ. Трубопроводы системы отбора проб из установок СВО. Трубопроводы отбора проб из системы KBF30,40</t>
  </si>
  <si>
    <t xml:space="preserve">                      20UKC. Reactor auxiliary building with the MCR. Pipelines for sampling from the system KBF50</t>
  </si>
  <si>
    <t>20UKC. Вспомогательное реакторное здание с БПУ. Трубопроводы системы отбора проб из установок СВО. Трубопроводы отбора проб из системы KBF50</t>
  </si>
  <si>
    <t xml:space="preserve">                      20UKC. Reactor auxiliary building with the MCR. Pipelines for sampling from the system KBH</t>
  </si>
  <si>
    <t>20UKC. Вспомогательное реакторное здание с БПУ. Трубопроводы системы отбора проб из установок СВО. Трубопроводы отбора проб из системы KBH</t>
  </si>
  <si>
    <t xml:space="preserve">                      20UKC. Reactor auxiliary building with the MCR. Pipelines of system for taking samples from RWT plants. Pipelines of system for taking samples from KPF13, KPF14, KPF20 system</t>
  </si>
  <si>
    <t>20UKC. Вспомогательное реакторное здание с БПУ. Трубопроводы системы отбора проб из установок СВО. Трубопроводы отбора проб из системы KPF13, KPF14, KPF20</t>
  </si>
  <si>
    <t xml:space="preserve">                      20UKC. Reactor auxiliary building with the MCR. Pipelines for sampling from the system KPF30,40,60</t>
  </si>
  <si>
    <t>20UKC. Вспомогательное реакторное здание с БПУ. Трубопроводы системы отбора проб из установок СВО. Трубопроводы отбора проб из системы KPF30,40,60</t>
  </si>
  <si>
    <t xml:space="preserve">                      20UKC. Reactor auxiliary building with the MCR. Pipelines for sampling from the system KPJ</t>
  </si>
  <si>
    <t>20UKC. Вспомогательное реакторное здание с БПУ. Трубопроводы системы отбора проб из установок СВО.Трубопроводы отбора проб из системы KPJ</t>
  </si>
  <si>
    <t xml:space="preserve">                   KUJ Pipelines of sampling system of gaseous radioactive fluids from ventilation stack</t>
  </si>
  <si>
    <t>KUJ Трубопроводы системы пробоотбора газообразных радиоактивных сред из венттрубы</t>
  </si>
  <si>
    <t xml:space="preserve">                      20UKC. Reactor auxiliary building with the MCR. Pipelines of sampling system for gaseous radioactive mediums</t>
  </si>
  <si>
    <t>20UKC. Вспомогательное реакторное здание с БПУ. Трубопроводы системы пробоотбора газообразных радиоактивных сред</t>
  </si>
  <si>
    <t xml:space="preserve">                      20UKC. Reactor auxiliary building with the MCR. Pipelines of sampling system for gaseous radioactive mediums from ventilation stack</t>
  </si>
  <si>
    <t>20UKC. Вспомогательное реакторное здание с БПУ. Трубопроводы системы пробоотбора газообразных радиоактивных сред из венттрубы</t>
  </si>
  <si>
    <t xml:space="preserve">                   KWA Pipelines of I&amp;C detector hydraulic tests and blow-down with distillate system</t>
  </si>
  <si>
    <t>KWA Трубопроводы системы гидроиспытаний и продувки датчиков КИП дистиллатом</t>
  </si>
  <si>
    <t xml:space="preserve">                      20UKC. Reactor auxiliary building with the MCR. Pipeline for hydraulic tests and purging I&amp;C sensors with distilate water system KWA</t>
  </si>
  <si>
    <t>20UKC. Вспомогательное реакторное здание с БПУ. Трубопроводы системы гидроиспытаний и продувки датчиков КИП дистиллатом KWA</t>
  </si>
  <si>
    <t xml:space="preserve">                   KWB Pipelines of SG hydraulic tests system through the secondary circuit</t>
  </si>
  <si>
    <t>KWB Трубопроводы системы гидроиспытаний ПГ по второму контуру</t>
  </si>
  <si>
    <t xml:space="preserve">                      20UKC. Reactor auxiliary building with the MCR. Pipelines of systems for testing the SG secondary side</t>
  </si>
  <si>
    <t>20UKC. Вспомогательное реакторное здание с БПУ. Трубопроводы системы гидроиспытаний ПГ по второму контуру</t>
  </si>
  <si>
    <t xml:space="preserve">                   KWC Pipelines of system for I&amp;C detector hydraulic tests and blowdown with borated water</t>
  </si>
  <si>
    <t>KWC Трубопроводы системы гидроиспытаний и продувки датчиков КИП боросодержащей водой</t>
  </si>
  <si>
    <t xml:space="preserve">                      20UKC. Reactor auxiliary building with the MCR. Pipelines for hydraulic testing and purging I&amp;C sensors with boron containing water. LP pipelines</t>
  </si>
  <si>
    <t>20UKC. Вспомогательное реакторное здание с БПУ. Трубопроводы системы гидроиспытаний и продувки датчиков КИП боросодержащей водой. Трубопроводы низкое давление</t>
  </si>
  <si>
    <t xml:space="preserve">                      20UKC. Reactor auxiliary building with the MCR. Pipelines for hydraulic testing and purging I&amp;C sensors with boron containing water. Purging pipelines to I&amp;C sensors in the UKC building</t>
  </si>
  <si>
    <t>20UKC. Вспомогательное реакторное здание с БПУ. Трубопроводы системы гидроиспытаний и продувки датчиков КИП боросодержащей водой. Трубопроводы продувки к датчикам КиП по зданию UKC</t>
  </si>
  <si>
    <t xml:space="preserve">                      20UKC. Reactor auxiliary building with the MCR. Pipelines for hydraulic testing and purging I&amp;C sensors with boron containing water. HP pipelines</t>
  </si>
  <si>
    <t>20UKC. Вспомогательное реакторное здание с БПУ. Трубопроводы системы гидроиспытаний и продувки датчиков КИП боросодержащей водой. Трубопроводы высокое давление</t>
  </si>
  <si>
    <t xml:space="preserve">                   LBG Pipelines of auxiliary steam lines in 20UKC building</t>
  </si>
  <si>
    <t>LBG Трубопроводы системы паропроводов собственных нужд вздании 20UKC</t>
  </si>
  <si>
    <t xml:space="preserve">                      20UKC. Reactor auxiliary building with the MCR. Pipelines of the auxiliary steam lines system in the 20UKC building</t>
  </si>
  <si>
    <t>20UKC. Вспомогательное реакторное здание с БПУ. Трубопроводы системы паропроводов собственных нужд вздании 20UKC</t>
  </si>
  <si>
    <t xml:space="preserve">                     20UKC. Reactor auxiliary building with the MCR. Pipelines of the auxiliary steam lines system. Piping of RCU LBG44AC002, LBG47AC002</t>
  </si>
  <si>
    <t>20UKC. Вспомогательное реакторное здание с БПУ. Трубопроводы системы паропроводов собственных нужд .Обвязка РОУ LBG44AC002, LBG47AC002</t>
  </si>
  <si>
    <t xml:space="preserve">                   LCM Drain and condensate collection (recirculation) system pipelines</t>
  </si>
  <si>
    <t>LCM Трубопроводы системы сбора (возврата) дренажей и конденсата</t>
  </si>
  <si>
    <t xml:space="preserve">                      20UKC. Reactor auxiliary building with the MCR. Pipelines of drains and condensate collection (returning) system</t>
  </si>
  <si>
    <t>20UKC. Вспомогательное реакторное здание с БПУ. Трубопроводы системы сбора (возврата) дренажей и конденсата</t>
  </si>
  <si>
    <t xml:space="preserve">                   LCQ Steam generator blow-down water purification pipelines</t>
  </si>
  <si>
    <t>LCQ Трубопроводы cистемы очистки продувочной воды парогенераторов</t>
  </si>
  <si>
    <t xml:space="preserve">                      20UKC. Reactor auxiliary building with the MCR. Pipelines of steam generators blowdown water purification system. Main flow</t>
  </si>
  <si>
    <t>20UKC. Вспомогательное реакторное здание с БПУ. Трубопроводы cистемы очистки продувочной воды парогенераторов. Основной поток</t>
  </si>
  <si>
    <t xml:space="preserve">                      20UKC. Reactor auxiliary building with the MCR. Pipelines of steam generators blowdown water purification system. Auxiliary flow. LCQ51 filters manifold piping</t>
  </si>
  <si>
    <t>20UKC. Вспомогательное реакторное здание с БПУ. Трубопроводы cистемы очистки продувочной воды парогенераторов. Вспомогательный поток поток.Трубопроводы обвязки фильтров LCQ51</t>
  </si>
  <si>
    <t xml:space="preserve">                      20UKC. Reactor auxiliary building with the MCR. Pipelines of steam generators blowdown water purification system. Auxiliary flow. LCQ52, 53 filters manifold piping</t>
  </si>
  <si>
    <t>20UKC. Вспомогательное реакторное здание с БПУ. Трубопроводы cистемы очистки продувочной воды парогенераторов. Вспомогательный поток поток.Трубопроводы обвязки фильтров LCQ52, 53</t>
  </si>
  <si>
    <t xml:space="preserve">                      20UKC. Reactor auxiliary building with the MCR. Pipelines of steam generators blowdown water purification system. Pipelines of filter-container manifold LCQ50</t>
  </si>
  <si>
    <t>20UKC. Вспомогательное реакторное здание с БПУ. Трубопроводы cистемы очистки продувочной воды парогенераторов. Трубопроводы обвязки фильтра-контейнера LCQ50</t>
  </si>
  <si>
    <t xml:space="preserve">                      20UKC. Reactor auxiliary building with the MCR. Pipelines of SG blowdown and drain system. Piping of LCQ01 pump and tank</t>
  </si>
  <si>
    <t>20UKC. Вспомогательное реакторное здание с БПУ. Трубопроводы системы продувки и дренажей ПГ. Обвязка бака и насоса LCQ01</t>
  </si>
  <si>
    <t xml:space="preserve">                      20UKC. Reactor auxiliary building with the MCR. Pipelines of SG blowdown and drain system. Piping of LCQ01 heat-exchanger</t>
  </si>
  <si>
    <t>20UKC. Вспомогательное реакторное здание с БПУ. Трубопроводы системы продувки и дренажей ПГ. Обвязка теплообменника LCQ01</t>
  </si>
  <si>
    <t xml:space="preserve">                   LFG Pipelines of steam generator chemical washing</t>
  </si>
  <si>
    <t>LFG Трубопроводы системы химической промывки парогенераторов</t>
  </si>
  <si>
    <t xml:space="preserve">                      20UKC. Reactor auxiliary building with the MCR. Pipelines of steam generators chemical washing system</t>
  </si>
  <si>
    <t>20UKC. Вспомогательное реакторное здание с БПУ. Трубопроводы системы химической промывки парогенераторов</t>
  </si>
  <si>
    <t xml:space="preserve">                   PJB Normal operation consumers intermediate circuit system in 20UKC building</t>
  </si>
  <si>
    <t>PJB Трубопроводы системы промконтура потребителей нормальной эксплуатации здания 20UKC</t>
  </si>
  <si>
    <t xml:space="preserve">                      20UKC. Reactor auxiliary building with the MCR. Pipeline of normal operation component cooling system in the 20UKC building. Dnom&gt;100</t>
  </si>
  <si>
    <t>20UKC. Вспомогательное реакторное здание с БПУ. Трубопроводы системы промконтура потребителей нормальной эксплуатации здания 20UKC. Трубопроводы Ду&gt;100</t>
  </si>
  <si>
    <t xml:space="preserve">                      20UKC. Reactor auxiliary building with the MCR. Pipelines of component cooling water system for normal operation loads in the 20UKC building. Piping of consumers at elev. -3.600</t>
  </si>
  <si>
    <t>20UKC. Вспомогательное реакторное здание с БПУ. Трубопроводы системы промконтура потребителей нормальной эксплуатации здания 20UKC. Обвязка потребителей на отметке -3.600</t>
  </si>
  <si>
    <t xml:space="preserve">                      20UKC. Reactor auxiliary building with the MCR. Pipelines of component cooling water system for normal operation loads in the 20UKC building. Piping of consumers from elev. 0.000 to +7.200</t>
  </si>
  <si>
    <t>20UKC. Вспомогательное реакторное здание с БПУ. Трубопроводы системы промконтура потребителей нормальной эксплуатации здания 20UKC. Обвязка потребителей c отм. 0.000 до +7.200</t>
  </si>
  <si>
    <t xml:space="preserve">                      20UKC. Reactor auxiliary building with the MCR. Pipelines of component cooling water system for normal operation loads in the 20UKC building. Piping of consumers at elev. +7.200 and higher</t>
  </si>
  <si>
    <t>20UKC. Вспомогательное реакторное здание с БПУ. Трубопроводы системы промконтура потребителей нормальной эксплуатации здания 20UKC. Обвязка потребителей на отм. +7,200 и выше</t>
  </si>
  <si>
    <t xml:space="preserve">                   QEC Pipelines for SG compressed air supply through the secondary circuit for intercircuit density control</t>
  </si>
  <si>
    <t>QEC Трубопроводы системы подачи сжатого воздуха в ПГ по 2 конт. для контроля межконтурной плотности</t>
  </si>
  <si>
    <t xml:space="preserve">                      20UKC. Reactor auxiliary building with the MCR. Pipelines of SG compressed air supply system via the secondary circuit for checking primary-to-secondary tightness</t>
  </si>
  <si>
    <t>20UKC. Вспомогательное реакторное здание с БПУ. Трубопроводы системы подачи сжатого воздуха в ПГ по второму контуру для контроля межконтурной плотности</t>
  </si>
  <si>
    <t xml:space="preserve">                   QFA Compressed air pipelines for pneumatic drives of valves</t>
  </si>
  <si>
    <t>QFA Трубопроводы системы сжатого воздуха для пневмоприводной арматуры</t>
  </si>
  <si>
    <t xml:space="preserve">                      20UKC. Reactor auxiliary building with the MCR. Pipeline of compressed air s/s pipeline for pneumatically driven valves system</t>
  </si>
  <si>
    <t>20UKC. Вспомогательное реакторное здание с БПУ. Трубопроводы системы сжатого воздуха для пневмоприводной арматуры</t>
  </si>
  <si>
    <t xml:space="preserve">                   QKK Cold supply system pipelines for 20UKC building ventilation systems</t>
  </si>
  <si>
    <t>QKK Трубопроводы системы холодоснабжения для вентиляционных систем здания 20UKC</t>
  </si>
  <si>
    <t xml:space="preserve">                      20UKC. Reactor auxiliary building with the MCR. Pipeline of chill supply system for the conventional component ventilation. Main collector</t>
  </si>
  <si>
    <t>20UKC. Вспомогательное реакторное здание с БПУ. Трубопроводы системы холодоснабжения для вентиляционных систем здания 20UKC. Обвязка неответственных потребителей. Основной коллектор</t>
  </si>
  <si>
    <t xml:space="preserve">                      20UKC. Reactor auxiliary building with the MCR. Chill supply pipelines for the ventilation systems of essential components 1-1QKK</t>
  </si>
  <si>
    <t>20UKC. Вспомогательное реакторное здание с БПУ. Трубопроводы системы холодоснабжения для вентиляционных систем здания 20UKC. Обвязка ответственных потребителей 1-1QKK</t>
  </si>
  <si>
    <t xml:space="preserve">                      20UKC. Reactor auxiliary building with the MCR. Pipelines of chill water supply of non-essential loads vent systems. Piping of loads up to el. +21.000</t>
  </si>
  <si>
    <t>20UKC. Вспомогательное реакторное здание с БПУ. Трубопроводы системы холодоснабжения для вентиляционных систем здания 20UKC. Обвязка неответственных потребителей до отм. +21.000</t>
  </si>
  <si>
    <t xml:space="preserve">                      20UKC. Reactor auxiliary building with the MCR. Chill supply pipelines for the ventilation systems of essential components 1-2QKK</t>
  </si>
  <si>
    <t>20UKC. Вспомогательное реакторное здание с БПУ. Трубопроводы системы холодоснабжения для вентиляционных систем здания 20UKC. Обвязка ответственных потребителей 1-2QKK</t>
  </si>
  <si>
    <t xml:space="preserve">                      20UKC. Reactor auxiliary building with the MCR. Pipelines of chill water supply of non-essential loads vent systems. Piping of loads at el. +21.000 and above</t>
  </si>
  <si>
    <t>20UKC. Вспомогательное реакторное здание с БПУ. Трубопроводы системы холодоснабжения для вентиляционных систем здания 20UKC. Обвязка неответственных потребителей на отм. +21.000 и выше</t>
  </si>
  <si>
    <t xml:space="preserve">                      20UKC. Reactor auxiliary building with the MCR. Chill supply pipelines for the ventilation systems of essential components 1-3QKK</t>
  </si>
  <si>
    <t>20UKC. Вспомогательное реакторное здание с БПУ. Трубопроводы системы холодоснабжения для вентиляционных систем здания 20UKC. Обвязка ответственных потребителей 1-3QKK</t>
  </si>
  <si>
    <t xml:space="preserve">                      20UKC. Reactor auxiliary building with the MCR. Pipelines of cold supply system for the ventilation systems of the 20UKC building. Pipelines for cooling water supply from the QKA chilling machines to the loads</t>
  </si>
  <si>
    <t>20UKC. Вспомогательное реакторное здание с БПУ. Трубопроводы системы холодоснабжения для вентиляционных систем здания 20UKC. Трубопроводы подачи охлаждающей воды от холодильных машин QKA к потребителям</t>
  </si>
  <si>
    <t xml:space="preserve">                      20UKC. Reactor auxiliary building with the MCR. Chill supply pipelines for the ventilation systems of essential components 1-4QKK</t>
  </si>
  <si>
    <t>20UKC. Вспомогательное реакторное здание с БПУ. Трубопроводы системы холодоснабжения для вентиляционных систем здания 20UKC. Обвязка ответственных потребителей 1-4QKK</t>
  </si>
  <si>
    <t xml:space="preserve">                      20UKC. Reactor auxiliary building with the MCR. Cold supply system for the ventilation systems of the 20UKC, 20UJA and 20UBA buildings (25QKK). Installation drawings</t>
  </si>
  <si>
    <t>20UKC. Вспомогательное реакторное здание с БПУ. Система холодоснабжения для вентиляционных систем зданий 20UKC, 20UJA, 20UBA (25QKK). Установочные чертежи</t>
  </si>
  <si>
    <t xml:space="preserve">                   QUH Secondary circuit sampling system pipelines</t>
  </si>
  <si>
    <t>QUH Трубопроводы системы отбора проб второго контура</t>
  </si>
  <si>
    <t xml:space="preserve">                      20UKC. Reactor auxiliary building with the MCR. Secondary coolant sampling pipelines. Pipelines from the LCQ50-80 system</t>
  </si>
  <si>
    <t>20UKC. Вспомогательное реакторное здание с БПУ. Трубопроводы системы отбора проб второго контура. Трубопроводы из системы LCQ50-80</t>
  </si>
  <si>
    <t xml:space="preserve">                      20UKC. Reactor auxiliary building with the MCR. Secondary coolant sampling pipelines. Pipelines from the UKA building</t>
  </si>
  <si>
    <t>20UKC. Вспомогательное реакторное здание с БПУ. Трубопроводы системы отбора проб второго контура. Трубопроводы отбора проб из здания UKA</t>
  </si>
  <si>
    <t xml:space="preserve">                      20UKC. Reactor auxiliary building with the MCR. Secondary coolant sampling pipelines. Pipelines from the UJA building</t>
  </si>
  <si>
    <t>20UKC. Вспомогательное реакторное здание с БПУ.Трубопроводы системы отбора проб второго контура. Трубопроводы отбора проб из здания UJA</t>
  </si>
  <si>
    <t xml:space="preserve">                   QUK Steam generator blow-down automated chemical monitoring system pipelines</t>
  </si>
  <si>
    <t>QUK Трубопроводы системы автоматизированного химического контроля систем продувки парогенератора</t>
  </si>
  <si>
    <t xml:space="preserve">                      20UKC. Reactor auxiliary building with the MCR. Automated chemical monitoring system for steam generator blowdown systems pipelines</t>
  </si>
  <si>
    <t>20UKC. Вспомогательное реакторное здание с БПУ. Трубопроводы системы автоматизированного химического контроля систем продувки парогенератора</t>
  </si>
  <si>
    <t xml:space="preserve">                   QUN Pipelines of sampling system for SG blow-down water radiation monitoring</t>
  </si>
  <si>
    <t>QUN Трубопроводы системы отбора проб на радиационный контроль продувочной воды ПГ</t>
  </si>
  <si>
    <t xml:space="preserve">                      20UKC. Reactor auxiliary building with the MCR. Pipelines of system of taking SG blowdown water samples for radiation monitoring</t>
  </si>
  <si>
    <t>20UKC. Вспомогательное реакторное здание с БПУ. Трубопроводы системы отбора проб на радиационный контроль продувочной воды ПГ</t>
  </si>
  <si>
    <t xml:space="preserve">                   SBC Coolant system pipelines</t>
  </si>
  <si>
    <t>SBC Трубопроводы системы теплоснабжения</t>
  </si>
  <si>
    <t xml:space="preserve">                      20UKC. Reactor auxiliary building with the MCR. Pipelines of heat supply system</t>
  </si>
  <si>
    <t>20UKC. Вспомогательное реакторное здание с БПУ. Трубопроводы системы теплоснабжения</t>
  </si>
  <si>
    <t xml:space="preserve">                   SCB Pipelines for compressed air supply system for maintenance</t>
  </si>
  <si>
    <t>SCB Трубопроводы системы подачи сжатого воздуха для технологических нужд</t>
  </si>
  <si>
    <t xml:space="preserve">                      20UKC. Reactor auxiliary building with the MCR. Compressed air supply system for process needs pipelines</t>
  </si>
  <si>
    <t>20UKC. Вспомогательное реакторное здание с БПУ. Трубопроводы системы подачи сжатого воздуха для технологических нужд</t>
  </si>
  <si>
    <t xml:space="preserve">                   SCC Pipelines for air supply system for containment test</t>
  </si>
  <si>
    <t>SCC Трубопроводы системы подачи воздуха для испытания защитной оболочки</t>
  </si>
  <si>
    <t xml:space="preserve">                      20UKC. Reactor auxiliary building with the MCR. Pipeline for compressed air supply system for containment</t>
  </si>
  <si>
    <t>20UKC. Вспомогательное реакторное здание с БПУ. Трубопроводы системы подачи воздуха для испытания защитной оболочки</t>
  </si>
  <si>
    <t xml:space="preserve">                   SCD Pipelines for compressed air supply system for repair</t>
  </si>
  <si>
    <t>SCD Трубопроводы системы подачи сжатого воздуха для ремонтных нужд</t>
  </si>
  <si>
    <t xml:space="preserve">                      20UKC. Reactor auxiliary building with the MCR. Compressed air pipelines for repair purposes at el. -8.050 and -3.650</t>
  </si>
  <si>
    <t>20UKC. Вспомогательное реакторное здание с БПУ. Трубопроводы системы подачи сжатого воздуха для ремонтных нужд. На отм. -8.050 и -3.650</t>
  </si>
  <si>
    <t xml:space="preserve">                      20UKC. Reactor auxiliary building with the MCR. Compressed air pipelines for repair purposes at el. -0.050 and +3.550</t>
  </si>
  <si>
    <t>20UKC. Вспомогательное реакторное здание с БПУ. Трубопроводы системы подачи сжатого воздуха для ремонтных нужд. На отм. -0.050 и +3.550</t>
  </si>
  <si>
    <t xml:space="preserve">                      20UKC. Reactor auxiliary building with the MCR. Compressed air pipelines for repair purposes at el. +7.150 and +10.750</t>
  </si>
  <si>
    <t>20UKC. Вспомогательное реакторное здание с БПУ. Трубопроводы системы подачи сжатого воздуха для ремонтных нужд. На отм. +7.150 и +10.750</t>
  </si>
  <si>
    <t xml:space="preserve">                      20UKC. Reactor auxiliary building with the MCR. Compressed air pipelines for maintanance purposes. above el. +10.750</t>
  </si>
  <si>
    <t>20UKC. Вспомогательное реакторное здание с БПУ. Трубопроводы системы подачи сжатого воздуха для ремонтных нужд. На отм.выше +10.750</t>
  </si>
  <si>
    <t xml:space="preserve">                   SGA,GKD,GKC, GKF Water supply systems</t>
  </si>
  <si>
    <t>SGA,GKD,GKC, GKF Системы водоснабжения</t>
  </si>
  <si>
    <t xml:space="preserve">                      20UKC. Reactor auxiliary building with the MCR. Common-station fire-fighting water system (SGA)</t>
  </si>
  <si>
    <t>20UKC. Вспомогательное реакторное здание с БПУ. Система противопожарного водопровода (SGA)</t>
  </si>
  <si>
    <t xml:space="preserve">                   SGE Automatic gas fire-fighting facilities systems</t>
  </si>
  <si>
    <t xml:space="preserve">                      20UKC. Reactor auxiliary building with the MCR. System of automatic gas fire-fighting plants</t>
  </si>
  <si>
    <t>20UKC. Вспомогательное реакторное здание с БПУ. Система установок автоматического газового пожаротушения</t>
  </si>
  <si>
    <t xml:space="preserve">                   SGK Automatic water spray fire fighting system</t>
  </si>
  <si>
    <t>SGK Система установок автоматического пожаротушения тонкораспыленной водой</t>
  </si>
  <si>
    <t xml:space="preserve">                      20UKC. Reactor auxiliary building with the MCR. System of automatic finely-dispersed water fire-fighting plants</t>
  </si>
  <si>
    <t>20UKC. Вспомогательное реакторное здание с БПУ. Система установок автоматического пожаротушения тонкораспыленной водой</t>
  </si>
  <si>
    <t xml:space="preserve">                   SMK Hoisting equipment</t>
  </si>
  <si>
    <t>SMK Грузоподъемного оборудование</t>
  </si>
  <si>
    <t>900д</t>
  </si>
  <si>
    <t xml:space="preserve">                      20UKC. Reactor auxiliary building with the MCR. Installation drawings for load lifting equipment above to elev. +14.000</t>
  </si>
  <si>
    <t>20UKC. Вспомогательное реакторное здание с БПУ. Установочные чертежи грузоподъемного оборудования выше отм. +14.000</t>
  </si>
  <si>
    <t xml:space="preserve">                      20UKC. Reactor auxiliary building with the MCR. Installation drawings for load lifting equipment from elev. 0.000 up to elev. +14.000</t>
  </si>
  <si>
    <t>20UKC. Вспомогательное реакторное здание с БПУ. Установочные чертежи грузоподъемного оборудования с отм. 0.000 м до отм. +14.000</t>
  </si>
  <si>
    <t xml:space="preserve">                      20UKC. Reactor auxiliary building with the MCR. Installation drawings for load lifting equipment up to elev. 0.000</t>
  </si>
  <si>
    <t>20UKC. Вспомогательное реакторное здание с БПУ. Установочные чертежи грузоподъемного оборудования до отм. 0.000</t>
  </si>
  <si>
    <t xml:space="preserve">                   SRG Operative monitoring radiochemistry lab</t>
  </si>
  <si>
    <t>SRG Радиохимическая лаборатория оперативного контроля</t>
  </si>
  <si>
    <t xml:space="preserve">                      20UKC. Reactor auxiliary building with the MCR. Radiochemical laboratory for operative monitoring</t>
  </si>
  <si>
    <t>20UKC. Вспомогательное реакторное здание c БПУ. Радиохимическая лаборатория оперативного контроля</t>
  </si>
  <si>
    <t xml:space="preserve">                      20UKC. Reactor auxiliary building with the MCR. Unit radiochemical laboratory of controlled access area</t>
  </si>
  <si>
    <t>20UKC. Вспомогательное реакторное здание с БПУ. Блочная радиохимическая лаборатория зоны контролируемого доступа</t>
  </si>
  <si>
    <t xml:space="preserve">                   TM Equipment installation drawings</t>
  </si>
  <si>
    <t>TM Установочные чертежи оборудования</t>
  </si>
  <si>
    <t>905д</t>
  </si>
  <si>
    <t xml:space="preserve">                      20UKC. Reactor auxiliary building with the MCR. Installation drawings of the equipment at elev. -8.050</t>
  </si>
  <si>
    <t>20UKC. Вспомогательное реакторное здание с БПУ. Установочные чертежи оборудования на отметке -8,050</t>
  </si>
  <si>
    <t>650д</t>
  </si>
  <si>
    <t xml:space="preserve">                      20UKC. Reactor auxiliary building with the MCR. Installation drawings of the equipment at elev. -3.650</t>
  </si>
  <si>
    <t>20UKC. Вспомогательное реакторное здание с БПУ. Установочные чертежи оборудования на отметке -3,650</t>
  </si>
  <si>
    <t xml:space="preserve">                      20UKC. Reactor auxiliary building with the MCR. Installation drawings of the equipment at elev. -0.050</t>
  </si>
  <si>
    <t>20UKC. Вспомогательное реакторное здание с БПУ. Установочные чертежи оборудования на отметке -0,050</t>
  </si>
  <si>
    <t>405д</t>
  </si>
  <si>
    <t xml:space="preserve">                      20UKC. Reactor auxiliary building with the MCR. Installation drawings of the equipment at elev. +3.550</t>
  </si>
  <si>
    <t>20UKC. Вспомогательное реакторное здание с БПУ. Установочные чертежи оборудования на отметке +3,550</t>
  </si>
  <si>
    <t xml:space="preserve">                      20UKC. Reactor auxiliary building with the MCR. Installation drawings of the equipment at elev. +7.150</t>
  </si>
  <si>
    <t>20UKC. Вспомогательное реакторное здание с БПУ. Установочные чертежи оборудования на отметке +7,150</t>
  </si>
  <si>
    <t xml:space="preserve">                      20UKC. Reactor auxiliary building with the MCR. Installation drawings of the equipment at elev. +10.750</t>
  </si>
  <si>
    <t>20UKC. Вспомогательное реакторное здание с БПУ. Установочные чертежи оборудования на отметке +10,750</t>
  </si>
  <si>
    <t xml:space="preserve">                      20UKC. Reactor auxiliary building with the MCR. Installation drawings of the equipment at elev. +14.350</t>
  </si>
  <si>
    <t>20UKC. Вспомогательное реакторное здание с БПУ. Установочные чертежи оборудования на отметке +14,350</t>
  </si>
  <si>
    <t xml:space="preserve">                      20UKC. Reactor auxiliary building with the MCR. Installation drawings of the equipment at elev. +18.000 and above it</t>
  </si>
  <si>
    <t>20UKC. Вспомогательное реакторное здание с БПУ. Установочные чертежи оборудования на отм. +18.000 и выше</t>
  </si>
  <si>
    <t xml:space="preserve">                      20UKC. Reactor auxiliary building with the MCR. Installation drawings of the liquid radwaste solidification plant</t>
  </si>
  <si>
    <t>20UKC. Вспомогательное реакторное здание с БПУ. Установочные чертежи оборудования установки отверждения ЖРО</t>
  </si>
  <si>
    <t>710д</t>
  </si>
  <si>
    <t xml:space="preserve">                   TZ Pipelines and equipment heat insulation</t>
  </si>
  <si>
    <t>TZ Тепловая изоляция трубопроводов и оборудования</t>
  </si>
  <si>
    <t>365д</t>
  </si>
  <si>
    <t xml:space="preserve">                      20UKC. Reactor auxiliary building with the MCR. Heat insulation of pipe lines and equipment</t>
  </si>
  <si>
    <t>20UKC. Вспомогательное реакторное здание с БПУ. Тепловая изоляция трубопроводов и оборудования</t>
  </si>
  <si>
    <t xml:space="preserve">                      20UKC. Reactor auxiliary building with the MCR. Heat insulation of pipe lines, equipment</t>
  </si>
  <si>
    <t>20UKC. Вспомогательное реакторное здание с БПУ. Тепловая изоляция трубопроводов, оборудования</t>
  </si>
  <si>
    <t xml:space="preserve">                      20UKC. Reactor auxiliary building with the MCR. Heat insulation of pipe lines, equipment and ventilation</t>
  </si>
  <si>
    <t>20UKC. Вспомогательное реакторное здание с БПУ. Тепловая изоляция трубопроводов, оборудования и вентиляции</t>
  </si>
  <si>
    <t xml:space="preserve">                      20UKC. Reactor auxiliary building with the MCR. Heat insulation of pipelines</t>
  </si>
  <si>
    <t>20UKC. Вспомогательное реакторное здание с БПУ. Тепловая изоляция трубопроводов</t>
  </si>
  <si>
    <t>1160д</t>
  </si>
  <si>
    <t xml:space="preserve">                   20UKC. Reactor auxiliary building with the MCR. Lightning protection of buildings. Equipotential network in floors above el. +10.750</t>
  </si>
  <si>
    <t>20UKC. Вспомогательное реакторное здание с БПУ. Молниезащита зданий. Эквипотенциальная сеть в полах выше отм +10.750</t>
  </si>
  <si>
    <t xml:space="preserve">                   20UKC. Reactor auxiliary building with the MCR. Equipotential network at elev. -0.050</t>
  </si>
  <si>
    <t>20UKC. Вспомогательное реакторное здание с БПУ. Эквипотенциальная сеть на отм. -0,050</t>
  </si>
  <si>
    <t xml:space="preserve">                   20UKC. Reactor auxiliary building with the MCR. Connection to LVSD. Common-plant DG. Valves</t>
  </si>
  <si>
    <t>20UKC. Вспомогательное реакторное здание с БПУ. Присоединения к НКУ. ОДГ. Арматура</t>
  </si>
  <si>
    <t>920д</t>
  </si>
  <si>
    <t xml:space="preserve">                      20UKC. Reactor auxiliary building with the MCR. Electric lighting and socket network at elev. -8.000</t>
  </si>
  <si>
    <t>20UKC. Вспомогательное реакторное здание с БПУ. Электрическое освещение и розеточная сеть на отм. -8,000</t>
  </si>
  <si>
    <t xml:space="preserve">                      20UKC. Reactor auxiliary building with the MCR. Electric lighting and socket network at elev. -4.700 and -3.600</t>
  </si>
  <si>
    <t>20UKC. Вспомогательное реакторное здание с БПУ. Электрическое освещение и розеточная сеть на отм. -4,700 и -3,600</t>
  </si>
  <si>
    <t xml:space="preserve">                      20UKC. Reactor auxiliary building with the MCR. Electric lighting and socket network at elev. 0.000</t>
  </si>
  <si>
    <t>20UKC. Вспомогательное реакторное здание с БПУ. Электрическое освещение и розеточная сеть на отм. 0,000</t>
  </si>
  <si>
    <t xml:space="preserve">                      20UKC. Reactor auxiliary building with the MCR. Electric lighting and socket network at elev. +3.600 and +5.500</t>
  </si>
  <si>
    <t>20UKC. Вспомогательное реакторное здание с БПУ. Электрическое освещение и розеточная сеть на отм. +3,600 и +5,500</t>
  </si>
  <si>
    <t xml:space="preserve">                      20UKC. Reactor auxiliary building with the MCR. Electric lighting and socket network at elev. +7.200</t>
  </si>
  <si>
    <t>20UKC. Вспомогательное реакторное здание с БПУ. Электрическое освещение и розеточная сеть на отм. +7,200</t>
  </si>
  <si>
    <t xml:space="preserve">                      20UKC. Reactor auxiliary building with the MCR. Electric lighting and socket network at elev. +10.800</t>
  </si>
  <si>
    <t>20UKC. Вспомогательное реакторное здание с БПУ. Электрическое освещение и розеточная сеть на отм. +10,800</t>
  </si>
  <si>
    <t xml:space="preserve">                      20UKC. Reactor auxiliary building with the MCR. Electric lighting and socket network at elev. +13.800 and +14.400</t>
  </si>
  <si>
    <t>20UKC. Вспомогательное реакторное здание с БПУ. Электрическое освещение и розеточная сеть на отм. +13,800 и +14,400</t>
  </si>
  <si>
    <t xml:space="preserve">                      20UKC. Reactor auxiliary building with the MCR. Electric lighting and socket network at elev. +18.000; +20.400 and +21.000</t>
  </si>
  <si>
    <t>20UKC. Вспомогательное реакторное здание с БПУ. Электрическое освещение и розеточная сеть на отм. +18,000; +20,400 и +21,000</t>
  </si>
  <si>
    <t xml:space="preserve">                      20UKC. Reactor auxiliary building with the MCR. Electric lighting and socket network above elev. +24.600</t>
  </si>
  <si>
    <t>20UKC. Вспомогательное реакторное здание с БПУ. Электрическое освещение и розеточная сеть выше отм. +24,600</t>
  </si>
  <si>
    <t xml:space="preserve">                      20UKC. Reactor auxiliary building with the MCR. Single-line diagrams of lighting networks</t>
  </si>
  <si>
    <t>20UKC. Вспомогательное реакторное здание с БПУ. Однолинейные схемы сетей освещения</t>
  </si>
  <si>
    <t xml:space="preserve">                      20UKC. Reactor auxiliary building with the MCR. Single-line diagrams of lighting networks. Power cables log</t>
  </si>
  <si>
    <t>20UKC. Вспомогательное реакторное здание с БПУ. Однолинейные схемы сетей освещения. Журнал силовых кабелей</t>
  </si>
  <si>
    <t xml:space="preserve">                      20UKC. Reactor auxiliary building with the MCR. Welding network</t>
  </si>
  <si>
    <t>20UKC. Вспомогательное реакторное здание с БПУ. Сварочная сеть</t>
  </si>
  <si>
    <t xml:space="preserve">                      20UKC. Reactor auxiliary building. Welding electrical network. Power cables log</t>
  </si>
  <si>
    <t>20UKC. Вспомогательное реакторное здание. Сварочная сеть. Журнал силовых кабелей</t>
  </si>
  <si>
    <t xml:space="preserve">                      20UKC. Reactor auxiliary building with the MCR. Arrangement of cable metal structures. Cable shafts</t>
  </si>
  <si>
    <t>20UKC. Вспомогательное реакторное здание с БПУ. Компоновочные чертежи кабельных металлоконструкций. Кабельные шахты</t>
  </si>
  <si>
    <t xml:space="preserve">                      20UKC. Reactor auxiliary building with the MCR. Layout drawings of cable metal structures. Elevation -8.000</t>
  </si>
  <si>
    <t>20UKC. Вспомогательное реакторное здание с БПУ. Компоновочные чертежи кабельных металлоконструкций. Отметка -8,000</t>
  </si>
  <si>
    <t xml:space="preserve">                      20UKC. Reactor auxiliary building with the MCR. Layout drawings of cable metal structures. Elevation -3.600</t>
  </si>
  <si>
    <t>20UKC. Вспомогательное реакторное здание с БПУ. Компоновочные чертежи кабельных металлоконструкций. Отметка -3,600</t>
  </si>
  <si>
    <t xml:space="preserve">                      20UKC. Reactor auxiliary building with the MCR. Layout drawings of cable metal structures. Elevation 0.000</t>
  </si>
  <si>
    <t>20UKC. Вспомогательное реакторное здание с БПУ. Компоновочные чертежи кабельных металлоконструкций. Отметка 0,000</t>
  </si>
  <si>
    <t xml:space="preserve">                      20UKC. Reactor auxiliary building with the MCR. Layout drawings of cable metal structures. Elevation +3.600</t>
  </si>
  <si>
    <t>20UKC. Вспомогательное реакторное здание с БПУ. Компоновочные чертежи кабельных металлоконструкций. Отметка +3,600</t>
  </si>
  <si>
    <t xml:space="preserve">                      20UKC. Reactor auxiliary building with the MCR. Layout drawings of cable metal structures. Elevation +7.200</t>
  </si>
  <si>
    <t>20UKC. Вспомогательное реакторное здание с БПУ. Компоновочные чертежи кабельных металлоконструкций. Отметка +7,200</t>
  </si>
  <si>
    <t xml:space="preserve">                      20UKC. Reactor auxiliary building with the MCR. Layout drawings of cable metal structures. Elevation +10.800</t>
  </si>
  <si>
    <t>20UKC. Вспомогательное реакторное здание с БПУ. Компоновочные чертежи кабельных металлоконструкций. Отметка +10,800</t>
  </si>
  <si>
    <t xml:space="preserve">                      20UKC. Reactor auxiliary building with the MCR. Layout drawings of cable metal structures. UKC28 R002 cable floor</t>
  </si>
  <si>
    <t>20UKC. Вспомогательное реакторное здание с БПУ. Компоновочные чертежи кабельных металлоконструкций. Кабельный этаж UKC28R002</t>
  </si>
  <si>
    <t xml:space="preserve">                      20UKC. Reactor auxiliary building with the MCR. Layout drawings of cable metal structures. Elevation +14.400</t>
  </si>
  <si>
    <t>20UKC. Вспомогательное реакторное здание с БПУ. Компоновочные чертежи кабельных металлоконструкций. Отметка +14,400</t>
  </si>
  <si>
    <t xml:space="preserve">                      20UKC. Reactor auxiliary building with the MCR. Layout drawings of cable metal structures. Elevation +18.000</t>
  </si>
  <si>
    <t>20UKC. Вспомогательное реакторное здание с БПУ. Компоновочные чертежи кабельных металлоконструкций. Отметка +18,000</t>
  </si>
  <si>
    <t xml:space="preserve">                      20UKC. Reactor auxiliary building with the MCR. Layout drawings of cable metal structures. Elevation +20.400</t>
  </si>
  <si>
    <t>20UKC. Вспомогательное реакторное здание с БПУ. Компоновочные чертежи кабельных металлоконструкций. Отметка +20,400</t>
  </si>
  <si>
    <t xml:space="preserve">                      20UKC. Reactor auxiliary building with the MCR. Layout drawings of cable metal structures. Elevation +24.600</t>
  </si>
  <si>
    <t>20UKC. Вспомогательное реакторное здание с БПУ. Компоновочные чертежи кабельных металлоконструкций. Отметка +24,600</t>
  </si>
  <si>
    <t xml:space="preserve">                      20UKC. Reactor auxiliary building with the MCR. Layout drawings of cable metal structures. Elevation +27.600</t>
  </si>
  <si>
    <t>20UKC. Вспомогательное реакторное здание с БПУ. Компоновочные чертежи кабельных металлоконструкций. Отметка +27,600</t>
  </si>
  <si>
    <t xml:space="preserve">                      20UKC (20UCA). Reactor auxiliary building with the MCR. Layout drawings of cable metal structures. Cable shafts of normal operation</t>
  </si>
  <si>
    <t>20UKC (20UCA). Вспомогательное реакторное здание с БПУ. Компоновочные чертежи кабельных металлоконструкций. Кабельные шахты нормальной эксплуатации</t>
  </si>
  <si>
    <t xml:space="preserve">                      20UKC (20UCA). Reactor auxiliary building with the MCR. Layout drawings of cable metal structures. Cable shafts of safety system</t>
  </si>
  <si>
    <t>20UKC (20UCA). Вспомогательное реакторное здание с БПУ. Компоновочные чертежи кабельных металлоконструкций. Кабельные шахты системы безопасности</t>
  </si>
  <si>
    <t xml:space="preserve">                      20UKC (20UCA). Reactor auxiliary building with the MCR. Layout drawings of cable metal structures. Cable room at elevation +10.800</t>
  </si>
  <si>
    <t>20UKC (20UCA). Вспомогательное реакторное здание с БПУ. Компоновочные чертежи кабельных металлоконструкций. Кабельный этаж на отметке +10,800</t>
  </si>
  <si>
    <t xml:space="preserve">                      20UKC (20UCA). Reactor auxiliary building with the MCR. Layout drawings of cable metal structures. Elevation +20,400</t>
  </si>
  <si>
    <t>20UKC (20UCA). Вспомогательное реакторное здание с БПУ. Компоновочные чертежи кабельных металлоконструкций. Отметка +20,400</t>
  </si>
  <si>
    <t xml:space="preserve">                      20UKC (20UCA). Reactor auxiliary building with the MCR. Layout drawings of cable metal structures. Elevation +24,600 and above</t>
  </si>
  <si>
    <t>20UKC (20UCA). Вспомогательное реакторное здание с БПУ. Компоновочные чертежи кабельных металлоконструкций. Отметка +24,600 и выше</t>
  </si>
  <si>
    <t xml:space="preserve">                      20UKC (20UCA). Reactor auxiliary building with the MCR. Layout drawings of cable metal structures. Cable room at elevation +18,000</t>
  </si>
  <si>
    <t>20UKC (20UCA). Вспомогательное реакторное здание с БПУ. Компоновочные чертежи кабельных металлоконструкций. Кабельный этаж на отметке +18,000</t>
  </si>
  <si>
    <t xml:space="preserve">                      20UKC. Reactor auxiliary building with the MCR. Earthing drawings</t>
  </si>
  <si>
    <t>20UKC. Вспомогательное реакторное здание с БПУ. Чертежи заземления</t>
  </si>
  <si>
    <t xml:space="preserve">                      20UKC (20UCA). Reactor auxiliary building with the MCR. Special earthing drawings</t>
  </si>
  <si>
    <t>20UKC (20UCA). Вспомогательное реакторное здание с БПУ. Чертежи специального заземления</t>
  </si>
  <si>
    <t xml:space="preserve">                      20UKC (20UCA). Reactor auxiliary building with the MCR. Special earthing system cable log</t>
  </si>
  <si>
    <t>20UKC (20UCA). Вспомогательное реакторное здание с БПУ. Журнал кабелей системы специального заземления</t>
  </si>
  <si>
    <t xml:space="preserve">                      20UKC. Reactor auxiliary building with the MCR. Diagrams of cable connections to LVSD. Motors</t>
  </si>
  <si>
    <t>20UKC. Вспомогательное реакторное здание с БПУ. Схемы присоединения кабелей к НКУ. Двигатели</t>
  </si>
  <si>
    <t xml:space="preserve">                      20UKC. Reactor auxiliary building with the MCR. Electric connection diagrams of 0.4 kV boards</t>
  </si>
  <si>
    <t>20UKC. Вспомогательное реакторное здание с БПУ. Электрические схемы щитов 0,4 кВ</t>
  </si>
  <si>
    <t xml:space="preserve">                      20UKC. Reactor auxiliary building with the MCR. Electric connection diagrams of 0.4 kV assemblies</t>
  </si>
  <si>
    <t>20UKC. Вспомогательное реакторное здание с БПУ. Электрические схемы сборок 0,4 кВ</t>
  </si>
  <si>
    <t xml:space="preserve">                      20UKC. Reactor auxiliary building with the MCR. Electrical diagrams of 0.4 kV assemblies for the laboratory</t>
  </si>
  <si>
    <t>20UKC. Вспомогательное реакторное здание с БПУ. Схемы электрические сборок 0,4 кВ лаборатории</t>
  </si>
  <si>
    <t xml:space="preserve">                      20UKC. Reactor auxiliary building with the MCR. 0.38 kV NO power assemblies filling diagrams</t>
  </si>
  <si>
    <t>20UKC. Вспомогательное реакторное здание с БПУ. Схемы заполнения сборок 0,38 кВ НЭ</t>
  </si>
  <si>
    <t xml:space="preserve">                      20UKC. Reactor auxiliary building. Electric connection diagrams of 0.4 kV boards. Power cables log</t>
  </si>
  <si>
    <t>20UKC. Вспомогательное реакторное здание. Электрические схемы щитов 0,4 кВ. Журнал силовых кабелей</t>
  </si>
  <si>
    <t xml:space="preserve">                      20UKC. Reactor auxiliary building. Electric connection diagrams 0.4 kV. Power cables log</t>
  </si>
  <si>
    <t>20UKC. Вспомогательное реакторное здание. Электрические схемы сборок 0,4 кВ. Журнал силовых кабелей</t>
  </si>
  <si>
    <t xml:space="preserve">                      20UKC. Reactor auxiliary building. Electric connection diagrams of 0.4 kV assemblies for the laboratory. Power cables log</t>
  </si>
  <si>
    <t>20UKC. Вспомогательное реакторное здание. Схемы электрические сборок 0,4 кВ лаборатории. Журнал силовых кабелей</t>
  </si>
  <si>
    <t xml:space="preserve">                      20UKC. Reactor auxiliary building with the MCR. LCP. Power cables log</t>
  </si>
  <si>
    <t>20UKC. Вспомогательное реакторное здание с БПУ. МПУ. Журнал силовых кабелей</t>
  </si>
  <si>
    <t xml:space="preserve">                      20UKC. Reactor auxiliary building with the MCR. Standard album of assembly units for valves remote control elements</t>
  </si>
  <si>
    <t>20UKC. Вспомогательное реакторное здание с БПУ. Типовой альбом узлов сборки элементов дистанционного управления арматурой</t>
  </si>
  <si>
    <t xml:space="preserve">                      20UKC. Reactor auxiliary building with the MCR. Layout drawings of electrical equipment</t>
  </si>
  <si>
    <t>20UKC. Вспомогательное реакторное здание с БПУ. Компоновочные чертежи электрооборудования</t>
  </si>
  <si>
    <t xml:space="preserve">                      20UKC (20UCA). Reactor auxiliary building with the MCR. Layout drawings of electrical equipment</t>
  </si>
  <si>
    <t>20UKC (20UCA). Вспомогательное реакторное здание с БПУ. Компоновочные чертежи электрооборудования</t>
  </si>
  <si>
    <t xml:space="preserve">                      20UKC. Reactor auxiliary building with the MCR. Common-plant telephone communication system</t>
  </si>
  <si>
    <t>20UKC. Вспомогательное реакторное здание с БПУ. Система общестанционной телефонной связи</t>
  </si>
  <si>
    <t xml:space="preserve">                      20UKC. Reactor auxiliary building with the MCR. Operative loudspeaking and telephone communication system</t>
  </si>
  <si>
    <t>20UKC. Вспомогательное реакторное здание с БПУ. Система оперативной громкоговорящей и телефонной связи</t>
  </si>
  <si>
    <t xml:space="preserve">                      20UKC. Reactor auxiliary building with the MCR. Personnel warning and search system</t>
  </si>
  <si>
    <t>20UKC. Вспомогательное реакторное здание с БПУ. Система оповещения и поиска персонала</t>
  </si>
  <si>
    <t xml:space="preserve">                      20UKC. Reactor auxiliary building with the MCR. Master clock system</t>
  </si>
  <si>
    <t>20UKC. Вспомогательное реакторное здание с БПУ. Система часофикации</t>
  </si>
  <si>
    <t xml:space="preserve">                      20UKC. Reactor auxiliary building with the MCR. System for video recording of operator actions</t>
  </si>
  <si>
    <t>20UKC. Вспомогательное реакторное здание с БПУ. Система видеорегистрации действий оперативного персонала</t>
  </si>
  <si>
    <t xml:space="preserve">                      20UKC. Reactor auxiliary building with the MCR. Operative radiotelephones system</t>
  </si>
  <si>
    <t>20UKC. Вспомогательное реакторное здание с БПУ. Система эксплуатационных радиотелефонов</t>
  </si>
  <si>
    <t xml:space="preserve">                      20UKC. Reactor auxiliary building with the MCR. Operative talks documenting system</t>
  </si>
  <si>
    <t>20UKC. Вспомогательное реакторное здание с БПУ. Система документирования оперативных переговоров</t>
  </si>
  <si>
    <t xml:space="preserve">                      20UKC. Reactor auxiliary building with the MCR. Telecommunication transport network</t>
  </si>
  <si>
    <t>20UKC. Вспомогательное реакторное здание с БПУ. Телекоммуникационная транспортная сеть</t>
  </si>
  <si>
    <t xml:space="preserve">                      20UKC. Reactor auxiliary building with the MCR. Process video monitoring system</t>
  </si>
  <si>
    <t>20UKC. Вспомогательное реакторное здание с БПУ. Система технологического видеонаблюдения</t>
  </si>
  <si>
    <t xml:space="preserve">                      20UKC. Reactor auxiliary building with the MCR. UCA room. Operative loudspeaking and telephone communication system</t>
  </si>
  <si>
    <t>20UKC. Вспомогательное реакторное здание с БПУ. Помещения UCA. Система оперативной громкоговорящей и телефонной связи</t>
  </si>
  <si>
    <t xml:space="preserve">                      20UKC. Reactor auxiliary building with the MCR. UCA room. Personnel warning and search system</t>
  </si>
  <si>
    <t>20UKC. Вспомогательное реакторное здание с БПУ. Помещения UCA. Система оповещения и поиска персонала</t>
  </si>
  <si>
    <t xml:space="preserve">                      20UKC. Reactor auxiliary building with the MCR. UCA room. Master clock system</t>
  </si>
  <si>
    <t>20UKC. Вспомогательное реакторное здание с БПУ. Помещения UCA. Система часофикации</t>
  </si>
  <si>
    <t xml:space="preserve">                      20UKC. Reactor auxiliary building with the MCR. UCA room. System for video recording of operator actions</t>
  </si>
  <si>
    <t>20UKC. Вспомогательное реакторное здание с БПУ. Помещения UCA. Система видеорегистрации действий оперативного персонала</t>
  </si>
  <si>
    <t xml:space="preserve">                      20UKC. Reactor auxiliary building with the MCR. UCA room. Operative radiotelephones system</t>
  </si>
  <si>
    <t>20UKC. Вспомогательное реакторное здание с БПУ. Помещения UCA. Система эксплуатационных радиотелефонов</t>
  </si>
  <si>
    <t xml:space="preserve">                      20UKC. Reactor auxiliary building with the MCR. UCA room. Operative talks documenting system</t>
  </si>
  <si>
    <t>20UKC. Вспомогательное реакторное здание с БПУ. Помещения UCA. Система документирования оперативных переговоров</t>
  </si>
  <si>
    <t xml:space="preserve">                      20UKC. Reactor auxiliary building with the MCR. UCA room. Telecommunication transport network</t>
  </si>
  <si>
    <t>20UKC. Вспомогательное реакторное здание с БПУ. Помещения UCA. Телекоммуникационная транспортная сеть</t>
  </si>
  <si>
    <t xml:space="preserve">                      20UKC. Reactor auxiliary building with the MCR. UCA room. Process videomonitoring system</t>
  </si>
  <si>
    <t>20UKC. Вспомогательное реакторное здание с БПУ. Помещения UCA. Система технологического видеонаблюдения</t>
  </si>
  <si>
    <t xml:space="preserve">                      20UKC (20UCA). Reactor auxiliary building with the MCR. Premises of normal operation control system in the 20UKC building. Operative loudspeaking and telephone communication system. Control cable log</t>
  </si>
  <si>
    <t>20UKC (20UCA). Вспомогательное реакторное здание с БПУ. Помещения управляющих систем нормальной эксплуатации в здании 20UKC. Система оперативной громкоговорящей и телефонной связи. Журнал контрольных кабелей</t>
  </si>
  <si>
    <t xml:space="preserve">                      20UKC. Reactor auxiliary building with the MCR. Common-plant telephone communication system. Control cable log</t>
  </si>
  <si>
    <t>20UKC. Вспомогательное реакторное здание с БПУ. Система общестанционной телефонной связи. Журнал контрольных кабелей</t>
  </si>
  <si>
    <t xml:space="preserve">                      20UKC. Reactor auxiliary building with the MCR. Operative loudspeaking and telephone communication system. Control cable log</t>
  </si>
  <si>
    <t>20UKC. Вспомогательное реакторное здание с БПУ. Система оперативной громкоговорящей и телефонной связи. Журнал контрольных кабелей</t>
  </si>
  <si>
    <t xml:space="preserve">                      20UKC. Reactor auxiliary building with the MCR. Personnel warning and search system. Control cable log</t>
  </si>
  <si>
    <t>20UKC. Вспомогательное реакторное здание с БПУ. Система оповещения и поиска персонала. Журнал контрольных кабелей</t>
  </si>
  <si>
    <t xml:space="preserve">                      20UKC. Reactor auxiliary building with the MCR. Master clock system. Control cable log</t>
  </si>
  <si>
    <t>20UKC. Вспомогательное реакторное здание с БПУ. Система часофикации. Журнал контрольных кабелей</t>
  </si>
  <si>
    <t xml:space="preserve">                      20UKC. Reactor auxiliary building with the MCR. Operative radiotelephones system. Control cable log</t>
  </si>
  <si>
    <t>20UKC. Вспомогательное реакторное здание с БПУ. Система эксплуатационных радиотелефонов. Журнал контрольных кабелей</t>
  </si>
  <si>
    <t xml:space="preserve">                      20UKC. Reactor auxiliary building with the MCR. Process videomonitoring system. Control cable log</t>
  </si>
  <si>
    <t>20UKC. Вспомогательное реакторное здание с БПУ. Система технологического видеонаблюдения. Журнал контрольных кабелей</t>
  </si>
  <si>
    <t xml:space="preserve">                      20UKC (20UCA). Reactor auxiliary building with the MCR. Premises of normal operation control system in the 20UKC building. Common-plant telephone communication system. Control cable log</t>
  </si>
  <si>
    <t>20UKC (20UCA). Вспомогательное реакторное здание с БПУ. Помещения управляющих систем нормальной эксплуатации в здании 20UKC. Система общестанционной телефонной связи. Журнал контрольных кабелей</t>
  </si>
  <si>
    <t xml:space="preserve">                      20UKC (20UCA). Reactor auxiliary building with the MCR. Premises of normal operation control system in the 20UKC building. Operative radiotelephones system. Control cable log</t>
  </si>
  <si>
    <t>20UKC (20UCA). Вспомогательное реакторное здание с БПУ. Помещения управляющих систем нормальной эксплуатации в здании 20UKC. Система эксплуатационных радиотелефонов. Журнал контрольных кабелей</t>
  </si>
  <si>
    <t xml:space="preserve">                      20UKC (20UCA). Reactor auxiliary building with the MCR. Premises of normal operation control system in the 20UKC building. Operational talks documenting system. Control cable log</t>
  </si>
  <si>
    <t>20UKC (20UCA). Вспомогательное реакторное здание с БПУ. Помещения управляющих систем нормальной эксплуатации в здании 20UKC. Система документирования оперативных переговоров. Журнал контрольных кабелей</t>
  </si>
  <si>
    <t xml:space="preserve">                      20UKC (20UCA). Reactor auxiliary building with the MCR. Premises of normal operation control system in the 20UKC building. Telecommunication transport network. Control cable log</t>
  </si>
  <si>
    <t>20UKC (20UCA). Вспомогательное реакторное здание с БПУ. Помещения управляющих систем нормальной эксплуатации в здании 20UKC. Телекоммуникационная транспортная сеть. Журнал контрольных кабелей</t>
  </si>
  <si>
    <t xml:space="preserve">                      20UKC (20UCA). Reactor auxiliary building with the MCR. Premises of normal operation control system in the 20UKC building. Master clock system. Control cable log</t>
  </si>
  <si>
    <t>20UKC (20UCA). Вспомогательное реакторное здание с БПУ. Помещения управляющих систем нормальной эксплуатации в здании 20UKC. Система часофикации. Журнал контрольных кабелей</t>
  </si>
  <si>
    <t xml:space="preserve">                      20UKC (20UCA). Reactor auxiliary building with the MCR. Premises of normal operation control system in the 20UKC building. Personnel warning and search system. Control cable log</t>
  </si>
  <si>
    <t>20UKC (20UCA). Вспомогательное реакторное здание с БПУ. Помещения управляющих систем нормальной эксплуатации в здании 20UKC. Система оповещения и поиска персонала. Журнал контрольных кабелей</t>
  </si>
  <si>
    <t xml:space="preserve">                      20UKC. Reactor auxiliary building with the MCR. System for video recording of operator actions. Control cable log</t>
  </si>
  <si>
    <t>20UKC. Вспомогательное реакторное здание с БПУ. Система видеорегистрации действий оперативного персонала. Журнал контрольных кабелей</t>
  </si>
  <si>
    <t xml:space="preserve">                      20UKC (20UCA). Reactor auxiliary building with the MCR. Premises of normal operation control system in the 20UKC building. Integrated system of internal communication systems monitoring. Control cable log</t>
  </si>
  <si>
    <t>20UKC (20UCA). Вспомогательное реакторное здание с БПУ. Помещения управляющих систем нормальной эксплуатации в здании 20UKC. Комплексная система мониторинга систем внутренней связи. Журнал контрольных кабелей</t>
  </si>
  <si>
    <t xml:space="preserve">                      20UKC (20UCA). Reactor auxiliary building with the MCR. Premises of normal operation control system in the 20UKC building. Process videomonitoring system. Control cable log</t>
  </si>
  <si>
    <t>20UKC (20UCA). Вспомогательное реакторное здание с БПУ. Помещения управляющих систем нормальной эксплуатации в здании 20UKC. Система технологического видеонаблюдения. Журнал контрольных кабелей</t>
  </si>
  <si>
    <t xml:space="preserve">                      20UKC. Reactor auxiliary building with the MCR. UCA room. Common-plant telephone communication system</t>
  </si>
  <si>
    <t>20UKC. Вспомогательное реакторное здание с БПУ. Помещения UCA. Система общестанционной телефонной связи</t>
  </si>
  <si>
    <t xml:space="preserve">                      20UKC. Reactor auxiliary building with the MCR. FP I&amp;C. Automatic gas fire-fighting plant</t>
  </si>
  <si>
    <t>20UKC. Вспомогательное реакторное здание с БПУ. СКУ ПЗ. Автоматическая установка газового пожаротушения</t>
  </si>
  <si>
    <t xml:space="preserve">                      20UKC. Reactor auxiliary building with the MCR. FP I&amp;C. Automatic water fire fighting</t>
  </si>
  <si>
    <t>20UKC. Вспомогательное реакторное здание с БПУ. СКУ ПЗ. Автоматическое водяное пожаротушение</t>
  </si>
  <si>
    <t xml:space="preserve">                      20UKC. Reactor auxiliary building with the MCR. FP I&amp;C. Ventilation systems</t>
  </si>
  <si>
    <t>20UKC. Вспомогательное реакторное здание с БПУ. СКУ ПЗ. Системы вентиляции</t>
  </si>
  <si>
    <t xml:space="preserve">                      20UKC. Reactor auxiliary building with the MCR. FP I&amp;C. Fire alarm</t>
  </si>
  <si>
    <t>20UKC. Вспомогательное реакторное здание с БПУ. СКУ ПЗ. Пожарная сигнализация</t>
  </si>
  <si>
    <t xml:space="preserve">                      20UKC. Reactor auxiliary building with the MCR. FP I&amp;C. Fire annunciation</t>
  </si>
  <si>
    <t>20UKC. Вспомогательное реакторное здание с БПУ. СКУ ПЗ. Оповещение о пожаре</t>
  </si>
  <si>
    <t xml:space="preserve">                      20UKC. Reactor auxiliary building. FP I&amp;C. Ventilation systems. Power cables log. Layout group 3</t>
  </si>
  <si>
    <t>20UKC. Вспомогательное реакторное здание. СКУ ПЗ. Системы вентиляции. Журнал силовых кабелей. Группа раскладки 3</t>
  </si>
  <si>
    <t xml:space="preserve">                      20UKC. Reactor auxiliary building with the MCR. HSAMS. Structural diagram</t>
  </si>
  <si>
    <t>20UKC. Вспомогательное реакторное здание с БПУ. СКГА. Схема структурная</t>
  </si>
  <si>
    <t xml:space="preserve">                      20UKC. Reactor auxiliary building with the MCR. FP I&amp;C. Gas fire fighting. Control cables log. Layout group 5</t>
  </si>
  <si>
    <t>20UKC. Вспомогательное реакторное здание с БПУ. СКУ ПЗ. Газовое пожаротушение. Журнал контрольных кабелей. Группа раскладки 5</t>
  </si>
  <si>
    <t xml:space="preserve">                      20UKC. Reactor auxiliary building. FP I&amp;C. Ventilation systems. Control cables log. Layout group 5</t>
  </si>
  <si>
    <t>20UKC. Вспомогательное реакторное здание. СКУ ПЗ. Системы вентиляции. Журнал контрольных кабелей. Группа раскладки 5</t>
  </si>
  <si>
    <t xml:space="preserve">                      20UKC. Reactor auxiliary building with the MCR. FP I&amp;C. Automatic water fire fighting. Control cables log. Layout group 5</t>
  </si>
  <si>
    <t>20UKC. Вспомогательное реакторное здание с БПУ. СКУ ПЗ. Автоматическое водяное пожаротушение. Журнал контрольных кабелей. Группа раскладки 5</t>
  </si>
  <si>
    <t xml:space="preserve">                      20UKC. Reactor auxiliary building with the MCR. FP I&amp;C. Automatic water fire fighting. Power cables log. Layout group 3</t>
  </si>
  <si>
    <t>20UKC. Вспомогательное реакторное здание с БПУ. СКУ ПЗ. Автоматическое водяное пожаротушение. Журнал силовых кабелей. Группа раскладки 3</t>
  </si>
  <si>
    <t xml:space="preserve">                      20UKC. Reactor auxiliary building with the MCR. FP I&amp;C. Fire alarm. Control cables log. Layout group 5</t>
  </si>
  <si>
    <t>20UKC. Вспомогательное реакторное здание с БПУ. СКУ ПЗ. Пожарная сигнализация. Журнал контрольных кабелей. Группа раскладки 5</t>
  </si>
  <si>
    <t xml:space="preserve">                      20UKC. Reactor auxiliary building with the MCR. FP I&amp;C. Fire alarm. Power cables log. Layout group 3</t>
  </si>
  <si>
    <t>20UKC. Вспомогательное реакторное здание с БПУ. СКУ ПЗ. Пожарная сигнализация. Журнал силовых кабелей. Группа раскладки 3</t>
  </si>
  <si>
    <t xml:space="preserve">                      20UKC. Reactor auxiliary building with the MCR. FP I&amp;C. Gas fire fighting. Power cables log. Layout group 3</t>
  </si>
  <si>
    <t>20UKC. Вспомогательное реакторное здание с БПУ. СКУ ПЗ. Газовое пожаротушение. Журнал силовых кабелей. Группа раскладки 3</t>
  </si>
  <si>
    <t xml:space="preserve">                      20UKC. Reactor auxiliary building. Automated vibration monitoring and diagnostics system (AVMDS)</t>
  </si>
  <si>
    <t>20UKC. Вспомогательное реакторное здание. Автоматизированная система виброконтроля и диагностики (АСВД)</t>
  </si>
  <si>
    <t xml:space="preserve">                   ULCS</t>
  </si>
  <si>
    <t>СВБУ</t>
  </si>
  <si>
    <t xml:space="preserve">                      20UKC. Reactor auxiliary building with the MCR. Diagrams of external connections of ULCS</t>
  </si>
  <si>
    <t>20UKC. Вспомогательное реакторное здание с БПУ. Схемы внешних присоединений СВБУ</t>
  </si>
  <si>
    <t xml:space="preserve">                      20UKC. Reactor auxiliary building with the MCR. Log of ULCS fiber optic cables. Normal operation. Layout group 5</t>
  </si>
  <si>
    <t>20UKC. Вспомогательное реакторное здание с БПУ. Журнал оптоволоконных кабелей СВБУ. Нормальная эксплуатация. Группа раскладки 5</t>
  </si>
  <si>
    <t xml:space="preserve">                      20UKC. Reactor auxiliary building with the MCR. Log of ULCS fiber optic cables. SS train 3. Layout group 5</t>
  </si>
  <si>
    <t>20UKC. Вспомогательное реакторное здание с БПУ. Журнал оптоволоконных кабелей СВБУ. 3 канал СБ. Группа раскладки 5</t>
  </si>
  <si>
    <t xml:space="preserve">                      20UKC. Reactor auxiliary building with the MCR. Log of ULCS fiber optic cables. SS train 2. Layout group 5</t>
  </si>
  <si>
    <t>20UKC. Вспомогательное реакторное здание с БПУ. Журнал оптоволоконных кабелей СВБУ. 2 канал СБ. Группа раскладки 5</t>
  </si>
  <si>
    <t xml:space="preserve">                      20UKC. Reactor auxiliary building with the MCR. Log of ULCS fiber optic cables. SS train 4. Layout group 5</t>
  </si>
  <si>
    <t>20UKC. Вспомогательное реакторное здание с БПУ. Журнал оптоволоконных кабелей СВБУ. 4 канал СБ. Группа раскладки 5</t>
  </si>
  <si>
    <t xml:space="preserve">                      20UKC. Reactor auxiliary building with the MCR. Log of ULCS fiber optic cables. SS train 1. Layout group 5</t>
  </si>
  <si>
    <t>20UKC. Вспомогательное реакторное здание с БПУ. Журнал оптоволоконных кабелей СВБУ. 1 канал СБ. Группа раскладки 5</t>
  </si>
  <si>
    <t xml:space="preserve">                      20UKC. Reactor auxiliary building with the MCR. Log of ULCS power cables. Layout group 3</t>
  </si>
  <si>
    <t>20UKC. Вспомогательное реакторное здание с БПУ. Журнал силовых кабелей СВБУ. Группа раскладки 3</t>
  </si>
  <si>
    <t xml:space="preserve">                      Structural diagram of ULCS, IOPRS, power unit 2</t>
  </si>
  <si>
    <t>Структурная схема СВБУ, СРВПЭ энергоблок №2</t>
  </si>
  <si>
    <t xml:space="preserve">                   RC SHC</t>
  </si>
  <si>
    <t>ПТК РО</t>
  </si>
  <si>
    <t xml:space="preserve">                      20UKC. Reactor auxiliary building with the MCR. Cable connections to marshalling racks of reactor compartment I&amp;C CS. Analog signals</t>
  </si>
  <si>
    <t>20UKC. Вспомогательное реакторное здание с БПУ. Присоединения кабелей к стойкам сопряжения ПТК СКУ РО. Аналоговые сигналы</t>
  </si>
  <si>
    <t xml:space="preserve">                      20UKC. Reactor auxiliary building with the MCR. External cables connection to RC I&amp;C CS</t>
  </si>
  <si>
    <t>20UKC. Вспомогательное реакторное здание с БПУ. Внешние подключения кабелей к ПТК СКУ РО</t>
  </si>
  <si>
    <t xml:space="preserve">                      20UKC. Reactor auxiliary building with the MCR. Connection to LVSD. RC NO I&amp;C. Valves</t>
  </si>
  <si>
    <t>20UKC. Вспомогательное реакторное здание с БПУ. Присоединения к НКУ. СКУ РО. Арматура</t>
  </si>
  <si>
    <t xml:space="preserve">                      20UKC. Reactor auxiliary building with the MCR. RC CS. Control cable log relating to motors</t>
  </si>
  <si>
    <t>20UKC. Вспомогательное реакторное здание с БПУ. ПТК РО. Журнал контрольных кабелей в части двигателей</t>
  </si>
  <si>
    <t xml:space="preserve">                      20UKC. Reactor auxiliary building with the MCR. RC CS. Control cable log relating to bridges</t>
  </si>
  <si>
    <t>20UKC. Вспомогательное реакторное здание с БПУ. ПТК РО. Журнал контрольных кабелей в части перемычек</t>
  </si>
  <si>
    <t xml:space="preserve">                      20UKC. Reactor auxiliary building with the MCR. RC CS. Control cables log relating to valves power supply</t>
  </si>
  <si>
    <t>20UKC. Вспомогательное реакторное здание с БПУ. ПТК РО. Журнал контрольных кабелей в части питания арматуры</t>
  </si>
  <si>
    <t xml:space="preserve">                      20UKC. Reactor auxiliary building with the MCR. RC CS. Control cable log relating to control valves power supply</t>
  </si>
  <si>
    <t>20UKC. Вспомогательное реакторное здание с БПУ. ПТК РО. Журнал контрольных кабелей в части питания регулирующей арматуры</t>
  </si>
  <si>
    <t xml:space="preserve">                      20UKC. Reactor auxiliary building with the MCR. RC CS. Control cable log related to the operation of valves</t>
  </si>
  <si>
    <t>20UKC. Вспомогательное реакторное здание с БПУ. ПТК РО. Журнал контрольных кабелей в части управления арматурой</t>
  </si>
  <si>
    <t xml:space="preserve">                      20UKC. Reactor auxiliary building with the MCR. RC CS. Control cable log relating to control valves operation</t>
  </si>
  <si>
    <t>20UKC. Вспомогательное реакторное здание с БПУ. ПТК РО. Журнал контрольных кабелей в части управления регулирующей арматурой</t>
  </si>
  <si>
    <t xml:space="preserve">                      20UKC. Reactor auxiliary building with the MCR. RC CS. Control cable bridges log related to the operation of valves</t>
  </si>
  <si>
    <t>20UKC. Вспомогательное реакторное здание с БПУ. ПТК РО. Журнал контрольных кабелей перемычек в части управления арматурой</t>
  </si>
  <si>
    <t xml:space="preserve">                      20UKC. Reactor auxiliary building with the MCR. RC CS. Control cable bridges log relating to control valves operation</t>
  </si>
  <si>
    <t>20UKC. Вспомогательное реакторное здание с БПУ. ПТК РО. Журнал контрольных кабелей перемычек в части управления регулирующей арматурой</t>
  </si>
  <si>
    <t xml:space="preserve">                      20UKC. Reactor auxiliary building with the MCR. RC I&amp;C CS. TMMP control cable log relating to bridges. Layout group 5</t>
  </si>
  <si>
    <t>20UKC. Вспомогательное реакторное здание с БПУ. ПТК СКУ РО. Журнал контрольных кабелей ТТК в части перемычек. Группа раскладки 5</t>
  </si>
  <si>
    <t xml:space="preserve">                   AWT SHC</t>
  </si>
  <si>
    <t>ПТК СВО</t>
  </si>
  <si>
    <t xml:space="preserve">                      20UKC. Reactor auxiliary building with the MCR. Cable connections to marshalling racks of RWT I&amp;C CS. Analog signals</t>
  </si>
  <si>
    <t>20UKC. Вспомогательное реакторное здание с БПУ. Присоединения кабелей к стойкам сопряжения ПТК СКУ СВО. Аналоговые сигналы</t>
  </si>
  <si>
    <t xml:space="preserve">                      20UKC. Reactor auxiliary building with the MCR. External cables connection to RWT I&amp;C CS</t>
  </si>
  <si>
    <t>20UKC. Вспомогательное реакторное здание с БПУ. Внешние подключения кабелей к ПТК СКУ СВО</t>
  </si>
  <si>
    <t xml:space="preserve">                      20UKC. Reactor auxiliary building with the MCR. Connection to LVSD. RWT I&amp;C. Valves</t>
  </si>
  <si>
    <t>20UKC. Вспомогательное реакторное здание с БПУ. Присоединения к НКУ. СКУ СВО. Арматура</t>
  </si>
  <si>
    <t xml:space="preserve">                      20UKC. Reactor auxiliary building with the MCR. AWT CS. Control cables log relating to motors</t>
  </si>
  <si>
    <t>20UKC. Вспомогательное реакторное здание с БПУ. ПТК СВО. Журнал контрольных кабелей в части двигателей</t>
  </si>
  <si>
    <t xml:space="preserve">                      20UKC. Reactor auxiliary building with the MCR. AWT CS. Control cable log relating to bridges</t>
  </si>
  <si>
    <t>20UKC. Вспомогательное реакторное здание с БПУ. ПТК СВО. Журнал контрольных кабелей в части перемычек</t>
  </si>
  <si>
    <t xml:space="preserve">                      20UKC. Reactor auxiliary building with the MCR. AWT CS. Control cables log relating to valves power supply</t>
  </si>
  <si>
    <t>20UKC. Вспомогательное реакторное здание с БПУ. ПТК СВО. Журнал контрольных кабелей в части питания арматуры</t>
  </si>
  <si>
    <t xml:space="preserve">                      20UKC. Reactor auxiliary building with the MCR. AWT CS. Control cable log relating to control valves power supply</t>
  </si>
  <si>
    <t>20UKC. Вспомогательное реакторное здание с БПУ. ПТК СВО. Журнал контрольных кабелей в части питания регулирующей арматуры</t>
  </si>
  <si>
    <t xml:space="preserve">                      20UKC. Reactor auxiliary building with the MCR. AWT CS. Control cable log related to the operation of valves</t>
  </si>
  <si>
    <t>20UKC. Вспомогательное реакторное здание с БПУ. ПТК СВО. Журнал контрольных кабелей в части управления арматурой</t>
  </si>
  <si>
    <t xml:space="preserve">                      20UKC. Reactor auxiliary building with the MCR. AWT CS. Control cable log relating to control valves operation</t>
  </si>
  <si>
    <t>20UKC. Вспомогательное реакторное здание с БПУ. ПТК СВО. Журнал контрольных кабелей в части управления регулирующей арматурой</t>
  </si>
  <si>
    <t xml:space="preserve">                      20UKC. Reactor auxiliary building with the MCR. AWT I&amp;C CS. TMMP control cable log relating to bridges. Layout group 5</t>
  </si>
  <si>
    <t>20UKC. Вспомогательное реакторное здание с БПУ. ПТК СКУ СВО. Журнал контрольных кабелей ТТК в части перемычек. Группа раскладки 5</t>
  </si>
  <si>
    <t xml:space="preserve">                      20UKC. Reactor auxiliary building with the MCR. AWT CS. Control cable bridges log relating to control valves operation</t>
  </si>
  <si>
    <t>20UKC. Вспомогательное реакторное здание с БПУ. ПТК СВО. Журнал контрольных кабелей перемычек в части управления регулирующей арматурой</t>
  </si>
  <si>
    <t xml:space="preserve">                      20UKC. Reactor auxiliary building with the MCR. AWT CS. Control cable bridges log related to the operation of valves</t>
  </si>
  <si>
    <t>20UKC. Вспомогательное реакторное здание с БПУ. ПТК СВО. Журнал контрольных кабелей перемычек в части управления арматурой</t>
  </si>
  <si>
    <t xml:space="preserve">                   Ventilation SHC</t>
  </si>
  <si>
    <t>ПТК В</t>
  </si>
  <si>
    <t xml:space="preserve">                      20UKC. Reactor auxiliary building with the MCR. Cable connections to marshalling racks of ventilation I&amp;C CS. Analog signals</t>
  </si>
  <si>
    <t>20UKC. Вспомогательное реакторное здание с БПУ. Присоединения кабелей к стойкам сопряжения ПТК СКУ В. Аналоговые сигналы</t>
  </si>
  <si>
    <t xml:space="preserve">                      20UKC. Reactor auxiliary building with the MCR. External cables connection to V I&amp;C CS</t>
  </si>
  <si>
    <t>20UKC. Вспомогательное реакторное здание с БПУ. Внешние подключения кабелей к ПТК СКУ В</t>
  </si>
  <si>
    <t xml:space="preserve">                      20UKC. Reactor auxiliary building with the MCR. Connection to LVSD. I&amp;C V. Valves</t>
  </si>
  <si>
    <t>20UKC. Вспомогательное реакторное здание с БПУ. Присоединения к НКУ. СКУ В. Арматура</t>
  </si>
  <si>
    <t xml:space="preserve">                      20UKC. Reactor auxiliary building with the MCR. V CS. Control cable log relating to motors</t>
  </si>
  <si>
    <t>20UKC. Вспомогательное реакторное здание с БПУ. ПТК В. Журнал контрольных кабелей в части двигателей</t>
  </si>
  <si>
    <t xml:space="preserve">                      20UKC. Reactor auxiliary building with the MCR. V CS. Control cable log relating to bridges</t>
  </si>
  <si>
    <t>20UKC. Вспомогательное реакторное здание с БПУ. ПТК В. Журнал контрольных кабелей в части перемычек</t>
  </si>
  <si>
    <t xml:space="preserve">                      20UKC. Reactor auxiliary building with the MCR. V CS. Control cable log relating to valves power supply</t>
  </si>
  <si>
    <t>20UKC. Вспомогательное реакторное здание с БПУ. ПТК В. Журнал контрольных кабелей в части питания арматуры</t>
  </si>
  <si>
    <t xml:space="preserve">                      20UKC. Reactor auxiliary building with the MCR. V CS. Control cable log relating to control valves power supply</t>
  </si>
  <si>
    <t>20UKC. Вспомогательное реакторное здание с БПУ. ПТК В. Журнал контрольных кабелей в части питания регулирующей арматуры</t>
  </si>
  <si>
    <t xml:space="preserve">                      20UKC. Reactor auxiliary building with the MCR. V CS. Control cable log relating to valves operation</t>
  </si>
  <si>
    <t>20UKC. Вспомогательное реакторное здание с БПУ. ПТК В. Журнал контрольных кабелей в части управления арматурой</t>
  </si>
  <si>
    <t xml:space="preserve">                      20UKC. Reactor auxiliary building with the MCR. V CS. Control cable log relating to control valves operation</t>
  </si>
  <si>
    <t>20UKC. Вспомогательное реакторное здание с БПУ. ПТК В. Журнал контрольных кабелей в части управления регулирующей арматурой</t>
  </si>
  <si>
    <t xml:space="preserve">                      20UKC. Reactor auxiliary building with the MCR. V CS. Control cable bridges log relating to valves operation</t>
  </si>
  <si>
    <t>20UKC. Вспомогательное реакторное здание с БПУ. ПТК В. Журнал контрольных кабелей перемычек в части управления арматурой</t>
  </si>
  <si>
    <t xml:space="preserve">                      20UKC. Reactor auxiliary building with the MCR. V CS. Control cable bridges log relating to control valves operation</t>
  </si>
  <si>
    <t>20UKC. Вспомогательное реакторное здание с БПУ. ПТК В. Журнал контрольных кабелей перемычек в части управления регулирующей арматурой</t>
  </si>
  <si>
    <t xml:space="preserve">                      20UKC. Reactor auxiliary building with the MCR. V I&amp;C CS. TPPM control cable log relating to bridges. Layout group 5</t>
  </si>
  <si>
    <t>20UKC. Вспомогательное реакторное здание с БПУ. ПТК СКУ В. Журнал контрольных кабелей ТТК в части перемычек. Группа раскладки 5</t>
  </si>
  <si>
    <t xml:space="preserve">                   TPTS CS</t>
  </si>
  <si>
    <t>ТПТС ПТК</t>
  </si>
  <si>
    <t xml:space="preserve">                      20UKC. Reactor auxiliary building with the MCR. TPTS racks power cables log (24V)</t>
  </si>
  <si>
    <t>20UKC. Вспомогательное реакторное здание с БПУ. Журнал кабелей питания стоек ТПТС (24В)</t>
  </si>
  <si>
    <t xml:space="preserve">                      20UKC. Reactor auxiliary building with the MCR. TPTS racks power cables log (24V). Cable stub across racks</t>
  </si>
  <si>
    <t>20UKC. Вспомогательное реакторное здание с БПУ. Журнал кабелей питания стоек ТПТС (24В). Шлейф по стойкам</t>
  </si>
  <si>
    <t xml:space="preserve">                      20UKC. Reactor auxiliary building with the MCR. Alarm and diagnostics cable log. Cable stub across racks</t>
  </si>
  <si>
    <t>20UKC. Вспомогательное реакторное здание с БПУ. Журнал кабелей сигнализации и диагностики. Шлейф по стойкам</t>
  </si>
  <si>
    <t xml:space="preserve">                      20UKC. Reactor auxiliary building with the MCR. Cable log of the system bus</t>
  </si>
  <si>
    <t>20UKC. Вспомогательное реакторное здание с БПУ. Журнал кабелей системной шины</t>
  </si>
  <si>
    <t xml:space="preserve">                   ICIS</t>
  </si>
  <si>
    <t>СВРК</t>
  </si>
  <si>
    <t xml:space="preserve">                      20UKC. Reactor auxiliary building with the MCR. UCA room. Diagrams of external connections to normal operation ICIS cabinets</t>
  </si>
  <si>
    <t>20UKC. Вспомогательное реакторное здание с БПУ. Помещения UCA. Схемы внешних присоединений к шкафам СВРК нормальной эксплуатации</t>
  </si>
  <si>
    <t xml:space="preserve">                      20UKC (20UCA). Reactor auxiliary building with the MCR. Control cables log of NO ICIS layout group 5</t>
  </si>
  <si>
    <t>20UKC (20UCA). Вспомогательное реакторное здание с БПУ. Журнал контрольных кабелей СВРК НЭ 5 группы раскладки</t>
  </si>
  <si>
    <t xml:space="preserve">                      20UKC (20UCA). Reactor auxiliary building with the MCR. Control cables log of NO ICIS layout group 6</t>
  </si>
  <si>
    <t>20UKC (20UCA). Вспомогательное реакторное здание с БПУ. Журнал контрольных кабелей СВРК НЭ 6 группы раскладки</t>
  </si>
  <si>
    <t xml:space="preserve">                   MCR, ECR</t>
  </si>
  <si>
    <t>БПУ, РПУ</t>
  </si>
  <si>
    <t xml:space="preserve">                      20UKC. Reactor auxiliary building with the MCR. UCA room. Diagrams of cable connections to MCR and ECR panels and consoles. Electrical equipment</t>
  </si>
  <si>
    <t>20UKC. Вспомогательное реакторное здание с БПУ. Помещения UCA. Схемы присоединений кабелей к панелям и пультам БПУ, РПУ. Электрическая часть</t>
  </si>
  <si>
    <t xml:space="preserve">                      20UKC. Reactor auxiliary building with the MCR. UCA room. Diagrams of cable connections to MCR and ECR panels and consoles. MCR safety panels, train 1</t>
  </si>
  <si>
    <t>20UKC. Вспомогательное реакторное здание с БПУ. Помещения UCA. Схемы присоединений кабелей к панелям и пультам БПУ, РПУ. Панели безопасности БПУ, 1 канал</t>
  </si>
  <si>
    <t xml:space="preserve">                      20UKC. Reactor auxiliary building with the MCR. UCA room. Diagrams of cable connections to MCR and ECR panels and consoles. MCR safety panels, train 2</t>
  </si>
  <si>
    <t>20UKC. Вспомогательное реакторное здание с БПУ. Помещения UCA. Схемы присоединений кабелей к панелям и пультам БПУ, РПУ. Панели безопасности БПУ, 2 канал</t>
  </si>
  <si>
    <t xml:space="preserve">                      20UKC. Reactor auxiliary building with the MCR. UCA room. Diagrams of cable connections to MCR and ECR panels and consoles. MCR safety panels, train 3</t>
  </si>
  <si>
    <t>20UKC. Вспомогательное реакторное здание с БПУ. Помещения UCA. Схемы присоединений кабелей к панелям и пультам БПУ, РПУ. Панели безопасности БПУ, 3 канал</t>
  </si>
  <si>
    <t xml:space="preserve">                      20UKC. Reactor auxiliary building with the MCR. UCA room. Diagrams of cable connections to MCR and ECR panels and consoles. MCR safety panels, train 4</t>
  </si>
  <si>
    <t>20UKC. Вспомогательное реакторное здание с БПУ. Помещения UCA. Схемы присоединений кабелей к панелям и пультам БПУ, РПУ. Панели безопасности БПУ, 4 канал</t>
  </si>
  <si>
    <t xml:space="preserve">                      20UKC. Reactor auxiliary building with the MCR. UCA room. Diagrams of cable connections to MCR and ECR panels and consoles. MCR CPS panel</t>
  </si>
  <si>
    <t>20UKC. Вспомогательное реакторное здание с БПУ. Помещения UCA. Схемы присоединений кабелей к панелям и пультам БПУ, РПУ. Панель СУЗ БПУ</t>
  </si>
  <si>
    <t xml:space="preserve">                      20UKC. Reactor auxiliary building with the MCR. UCA room. Diagrams of cable connections to MCR and ECR panels and consoles. CPS console</t>
  </si>
  <si>
    <t>20UKC. Вспомогательное реакторное здание с БПУ. Помещения UCA. Схемы присоединений кабелей к панелям и пультам БПУ, РПУ. Пульт СУЗ</t>
  </si>
  <si>
    <t xml:space="preserve">                      20UKC. Reactor auxiliary building with the MCR. UCA room. Diagrams of cable connections to MCR and ECR panels and consoles. Reactor compartment</t>
  </si>
  <si>
    <t>20UKC. Вспомогательное реакторное здание с БПУ. Помещения UCA. Схемы присоединений кабелей к панелям и пультам БПУ, РПУ. Реакторное отделение</t>
  </si>
  <si>
    <t xml:space="preserve">                      20UKC. Reactor auxiliary building with the MCR. UCA room. Diagrams of cable connections to MCR and ECR panels and consoles. Turbine compartment</t>
  </si>
  <si>
    <t>20UKC. Вспомогательное реакторное здание с БПУ. Помещения UCA. Схемы присоединений кабелей к панелям и пультам БПУ, РПУ. Турбинное отделение</t>
  </si>
  <si>
    <t xml:space="preserve">                      20UKC. Reactor auxiliary building with the MCR. UCA room. MCR, ECR power supply diagrams. NO operation panels and consoles</t>
  </si>
  <si>
    <t>20UKC. Вспомогательное реакторное здание с БПУ. Помещения UCA. Схемы питания БПУ, РПУ. Панели и пульты НЭ</t>
  </si>
  <si>
    <t xml:space="preserve">                      20UKC. Reactor auxiliary building with the MCR. UCA room. 20UCB. Emergency control room building. MCR, ECR power supply diagrams. Safety panels</t>
  </si>
  <si>
    <t>20UKC. Вспомогательное реакторное здание с БПУ. Помещения UCA. 20UCB. Здание резервного пункта управления. Схемы питания БПУ, РПУ. Панели безопасности</t>
  </si>
  <si>
    <t xml:space="preserve">                      20UKC (20UCA). Reactor auxiliary building with the MCR. Log of control cable bridges of MCR safety panels, SS train 4. Layout group 5</t>
  </si>
  <si>
    <t>20UKC (20UCA). Вспомогательное реакторное здание с БПУ. Журнал перемычек контрольных кабелей панелей безопасности БПУ, 4 канал СБ. Группа раскладки 5</t>
  </si>
  <si>
    <t xml:space="preserve">                      20UKC (20UCA). Reactor auxiliary building with the MCR. Log of control cable bridges of MCR safety panels, SS train 1. Layout group 5</t>
  </si>
  <si>
    <t>20UKC (20UCA). Вспомогательное реакторное здание с БПУ. Журнал перемычек контрольных кабелей панелей безопасности БПУ, 1 канал СБ. Группа раскладки 5</t>
  </si>
  <si>
    <t xml:space="preserve">                      20UKC (20UCA). Reactor auxiliary building with the MCR. Log of control cable bridges of MCR safety panels, SS train 2. Layout group 5</t>
  </si>
  <si>
    <t>20UKC (20UCA). Вспомогательное реакторное здание с БПУ. Журнал перемычек контрольных кабелей панелей безопасности БПУ, 2 канал СБ. Группа раскладки 5</t>
  </si>
  <si>
    <t xml:space="preserve">                      20UKC (20UCA). Reactor auxiliary building with the MCR. Log of control cable bridges of MCR safety panels, SS train 3. Layout group 5</t>
  </si>
  <si>
    <t>20UKC (20UCA). Вспомогательное реакторное здание с БПУ. Журнал перемычек контрольных кабелей панелей безопасности БПУ, 3 канал СБ. Группа раскладки 5</t>
  </si>
  <si>
    <t xml:space="preserve">                      20UKC (20UCA). Reactor auxiliary building with the MCR. Control cable bridges log for the MCR panels and consoles. CPS console. Layout group 5</t>
  </si>
  <si>
    <t>20UKC (20UCA). Вспомогательное реакторное здание с БПУ. Журналы перемычек контрольных кабелей для панелей и пультов БПУ. Пульт СУЗ. Группа раскладки 5</t>
  </si>
  <si>
    <t xml:space="preserve">                      20UKC (20UCA). Reactor auxiliary building with the MCR. Control cable bridges log for the MCR panels and consoles. Turbine compartment. Layout group 5</t>
  </si>
  <si>
    <t>20UKC (20UCA). Вспомогательное реакторное здание с БПУ. Журнал перемычек контрольных кабелей для панелей и пультов БПУ. Турбинное отделение. Группа раскладки 5</t>
  </si>
  <si>
    <t xml:space="preserve">                      20UKC (20UCA). Reactor auxiliary building with the MCR. Control cable bridges log for the MCR panels and consoles. Electrical part. Layout group 5</t>
  </si>
  <si>
    <t>20UKC (20UCA). Вспомогательное реакторное здание с БПУ. Журнал перемычек контрольных кабелей для панелей и пультов БПУ. Электрическая часть. Группа раскладки 5</t>
  </si>
  <si>
    <t xml:space="preserve">                      20UKC (20UCA). Reactor auxiliary building with the MCR. Fiber optic cables log for MCR panels and consoles. Reactor compartment. Layout group 5</t>
  </si>
  <si>
    <t>20UKC (20UCA). Вспомогательное реакторное здание с БПУ. Журнал оптоволоконных кабелей для панелей и пультов БПУ. Реакторное отделение. Группа раскладки 5</t>
  </si>
  <si>
    <t xml:space="preserve">                      20UKC (20UCA). Reactor auxiliary building with the MCR. Fiber optic cables log for MCR panels and consoles. Turbine compartment. Layout group 5</t>
  </si>
  <si>
    <t>20UKC (20UCA). Вспомогательное реакторное здание с БПУ. Журнал оптоволоконных кабелей для панелей и пультов БПУ. Турбинное отделение. Группа раскладки 5</t>
  </si>
  <si>
    <t xml:space="preserve">                      20UKC (20UCA). Reactor auxiliary building with the MCR. Power cables log for MCR panels and consoles. Normal operation. Layout group 3</t>
  </si>
  <si>
    <t>20UKC (20UCA). Вспомогательное реакторное здание с БПУ. Журнал силовых кабелей для панелей и пультов БПУ. Нормальная эксплуатация. Группа раскладки 3</t>
  </si>
  <si>
    <t xml:space="preserve">                      20UKC. Reactor auxiliary building. LCP. Power cables log of NO ARMS of the reactor compartment</t>
  </si>
  <si>
    <t>20UKC. Вспомогательное реакторное здание. МПУ. Журнал силовых кабелей АСРК НЭ реакторного отделения</t>
  </si>
  <si>
    <t xml:space="preserve">                      20UKC. Reactor auxiliary building with the MCR. LCP. Control cable log</t>
  </si>
  <si>
    <t>20UKC. Вспомогательное реакторное здание с БПУ. МПУ. Журнал контрольных кабелей</t>
  </si>
  <si>
    <t xml:space="preserve">                      20UKC. Reactor auxiliary building with the MCR. LCP. RWP I&amp;C. Control cable log</t>
  </si>
  <si>
    <t>20UKC. Вспомогательное реакторное здание с БПУ. МПУ. СКУ ОРАО. Журнал контрольных кабелей</t>
  </si>
  <si>
    <t xml:space="preserve">                      20UKC. Reactor auxiliary building with the MCR. LCP. RWP I&amp;C. Power cables log</t>
  </si>
  <si>
    <t>20UKC. Вспомогательное реакторное здание с БПУ. МПУ. СКУ ОРАО. Журнал силовых кабелей</t>
  </si>
  <si>
    <t xml:space="preserve">                      20UKC. Reactor auxiliary building. LCP. Control cable log of the reactor compartment secondary NO I&amp;C transducers</t>
  </si>
  <si>
    <t>20UKC. Вспомогательное реакторное здание. МПУ. Журнал контрольных кабелей вторичных преобразователей КИП НЭ реакторного отделения</t>
  </si>
  <si>
    <t xml:space="preserve">                   I&amp;C EE</t>
  </si>
  <si>
    <t>СКУ ЭЧ</t>
  </si>
  <si>
    <t xml:space="preserve">                      20UKC. Reactor auxiliary building with the MCR. PU EE I&amp;C CS. Tables of external connections</t>
  </si>
  <si>
    <t>20UKC. Вспомогательное реакторное здание с БПУ. ПТК СКУ ЭЧ ЭБ. Таблицы внешних подключений</t>
  </si>
  <si>
    <t xml:space="preserve">                      20UKC. Reactor auxiliary building with the MCR. SCG 0.4 kV. RP and EE I&amp;C. 20BFN section. Tables of external connections</t>
  </si>
  <si>
    <t>20UKC. Вспомогательное реакторное здание с БПУ. КРУ 0,4 kV. РЗ и СКУ ЭЧ. Cекция 20BFN. Таблицы внешних подключений</t>
  </si>
  <si>
    <t xml:space="preserve">                      20UKC. Reactor auxiliary building with the MCR. SCG 0.4 kV. RP and EE I&amp;C. 20BFP section. Tables of external connections</t>
  </si>
  <si>
    <t>20UKC. Вспомогательное реакторное здание с БПУ. КРУ 0,4 kV. РЗ и СКУ ЭЧ. Cекция 20BFP. Таблицы внешних подключений</t>
  </si>
  <si>
    <t xml:space="preserve">                      20UKC. Reactor auxiliary building with the MCR. SCG 0.4 kV. RP and EE I&amp;C. 20BHC section. Tables of external connections</t>
  </si>
  <si>
    <t>20UKC. Вспомогательное реакторное здание с БПУ. КРУ 0,4 kV. РЗ и СКУ ЭЧ. Cекция 20BHC. Таблицы внешних подключений</t>
  </si>
  <si>
    <t xml:space="preserve">                      20UKC. Reactor auxiliary building with the MCR. SCG 0.4 kV. RP and EE I&amp;C. Assemblies. Tables of external connections</t>
  </si>
  <si>
    <t>20UKC. Вспомогательное реакторное здание с БПУ. КРУ 0,4 kV. РЗ и СКУ ЭЧ. Cборки. Таблицы внешних подключений</t>
  </si>
  <si>
    <t xml:space="preserve">                      20UKC. Reactor auxiliary building with the MCR. PU EE I&amp;C CS. CS system bus cable log. Layout group 5</t>
  </si>
  <si>
    <t>20UKC. Вспомогательное реакторное здание с БПУ. ПТК СКУ ЭЧ ЭБ. Журнал кабелей системной шины ПТК. Группа раскладки 5</t>
  </si>
  <si>
    <t xml:space="preserve">                      20UKC. Reactor auxiliary building with the MCR. 0.4 kV SCG. RP and EE I&amp;C. Control cable log. Layout group 3</t>
  </si>
  <si>
    <t>20UKC. Вспомогательное реакторное здание с БПУ. КРУ 0,4 кВ. РЗ и СКУ ЭЧ. Журнал контрольных кабелей. Группа раскладки 3</t>
  </si>
  <si>
    <t xml:space="preserve">                      20UKC. Reactor auxiliary building with the MCR. 0.4 kV SCG. RP and I&amp;C EE. Control cables log. Layout group 5</t>
  </si>
  <si>
    <t>20UKC. Вспомогательное реакторное здание с БПУ. КРУ 0,4 кВ. РЗ и СКУ ЭЧ. Журнал контрольных кабелей. Группа раскладки 5</t>
  </si>
  <si>
    <t xml:space="preserve">                      20UKC. Reactor auxiliary building with the MCR. PU EE I&amp;C CS. Structural diagram of the equipment set</t>
  </si>
  <si>
    <t>20UKC. Вспомогательное реакторное здание с БПУ. ПТК СКУ ЭЧ ЭБ. Схема структурная комплекса технических средств</t>
  </si>
  <si>
    <t xml:space="preserve">                      20UKC. Reactor auxiliary building with the MCR. PU EE I&amp;C CS. Electrical equipment cables log. Layout group 3</t>
  </si>
  <si>
    <t>20UKC. Вспомогательное реакторное здание с БПУ. ПТК СКУ ЭЧ ЭБ. Журнал кабелей от электрооборудования. Группа раскладки 3</t>
  </si>
  <si>
    <t xml:space="preserve">                   MCDS</t>
  </si>
  <si>
    <t>СКУД</t>
  </si>
  <si>
    <t xml:space="preserve">                      20UJA. Reactor building. Monitoring, control and diagnostic system (MCDS). Set of drawings</t>
  </si>
  <si>
    <t>20UJA Реакторное здание. Система контроля управления и диагностики (СКУД). Комплект чертежей</t>
  </si>
  <si>
    <t xml:space="preserve">                      20UKC (20UCA). Reactor auxiliary building with the MCR. NO MCDS control cables log. Acoustic leak monitoring system (ALMS) of layout group 6</t>
  </si>
  <si>
    <t>20UKC (20UCA). Вспомогательное реакторное здание с БПУ. Журнал контрольных кабелей СКУД НЭ. Система акустического контроля течей теплоносителя (САКТ) 6 группы раскладки</t>
  </si>
  <si>
    <t xml:space="preserve">                      20UKC (20UCA). Reactor auxiliary building with the MCR. NO MCDS control cables log. Vibration monitoring system (VMS) of layout group 6</t>
  </si>
  <si>
    <t>20UKC (20UCA). Вспомогательное реакторное здание с БПУ. Журнал контрольных кабелей СКУД НЭ. Система контроля вибрации (СКВ) 6 группы раскладки</t>
  </si>
  <si>
    <t xml:space="preserve">                      20UKC (20UCA). Reactor auxiliary building with the MCR. NO MCDS control cables log. Vibration monitoring system (VMS) of layout group 5</t>
  </si>
  <si>
    <t>20UKC (20UCA). Вспомогательное реакторное здание с БПУ. Журнал контрольных кабелей СКУД НЭ. Система контроля вибрации (СКВ) 5 группы раскладки</t>
  </si>
  <si>
    <t xml:space="preserve">                      20UKC (20UCA). Reactor auxiliary building with the MCR. NO MCDS control cables log. Humidity leak monitoring system (HLMS) of layout group 6</t>
  </si>
  <si>
    <t>20UKC (20UCA). Вспомогательное реакторное здание с БПУ. Журнал контрольных кабелей СКУД НЭ. Система контроля течей по влажности (СКТВ) 6 группы раскладки</t>
  </si>
  <si>
    <t xml:space="preserve">                      20UKC (20UCA). Reactor auxiliary building with the MCR. NO MCDS control cables log. Loose parts detection system (LPDS) of layout group 5</t>
  </si>
  <si>
    <t>20UKC (20UCA). Вспомогательное реакторное здание с БПУ. Журнал контрольных кабелей СКУД НЭ. Система обнаружения свободных предметов (СОСП) 5 группы раскладки</t>
  </si>
  <si>
    <t xml:space="preserve">                      20UKC (20UCA). Reactor auxiliary building with the MCR. NO MCDS control cables log. Loose parts detection system (LPDS) of layout group 6</t>
  </si>
  <si>
    <t>20UKC (20UCA). Вспомогательное реакторное здание с БПУ. Журнал контрольных кабелей СКУД НЭ. Система обнаружения свободных предметов (СОСП) 6 группы раскладки</t>
  </si>
  <si>
    <t xml:space="preserve">                      20UKC (20UCA). Reactor auxiliary building with the MCR. Power cables log of NO MCDS. Loose parts detection system (LPDS) of layout group 3</t>
  </si>
  <si>
    <t>20UKC (20UCA). Вспомогательное реакторное здание с БПУ. Журнал силовых кабелей СКУД НЭ. Система обнаружения свободных предметов (СОСП) 3 группы раскладки</t>
  </si>
  <si>
    <t xml:space="preserve">                      20UKC. Reactor auxiliary building with the MCR. UCA room. Diagrams of external connections to ALMS cabinets</t>
  </si>
  <si>
    <t>20UKC. Вспомогательное реакторное здание с БПУ. Помещения UCA. Схемы внешних присоединений к шкафам САКТ</t>
  </si>
  <si>
    <t xml:space="preserve">                      20UKC. Reactor auxiliary building with the MCR. UCA room. Diagrams of external connections to MLMS cabinets</t>
  </si>
  <si>
    <t>20UKC. Вспомогательное реакторное здание с БПУ. Помещения UCA. Схемы внешних присоединений к шкафам СКТВ</t>
  </si>
  <si>
    <t xml:space="preserve">                      20UKC. Reactor auxiliary building with the MCR. UCA room. Diagrams of external connections to VMS cabinets</t>
  </si>
  <si>
    <t>20UKC. Вспомогательное реакторное здание с БПУ. Помещения UCA. Схемы внешних присоединений к шкафам СКВ</t>
  </si>
  <si>
    <t xml:space="preserve">                      20UKC. Reactor auxiliary building with the MCR. UCA room. Diagrams of external connections to LPDS cabinets</t>
  </si>
  <si>
    <t>20UKC. Вспомогательное реакторное здание с БПУ. Помещения UCA. Схемы внешних присоединений к шкафам СОСП</t>
  </si>
  <si>
    <t xml:space="preserve">                      20UKC. Reactor auxiliary building with the MCR. UCA room. Diagrams of external connections to ARLMS cabinets</t>
  </si>
  <si>
    <t>20UKC. Вспомогательное реакторное здание с БПУ. Помещения UCA. Схемы внешних присоединений к шкафам САКОР</t>
  </si>
  <si>
    <t xml:space="preserve">                      20UKC. Reactor auxiliary building with the MCR. UCA room. Diagrams of external connections to ALMS-2K cabinets</t>
  </si>
  <si>
    <t>20UKC. Вспомогательное реакторное здание с БПУ. Помещения UCA. Схемы внешних присоединений к шкафам САКТ-2К</t>
  </si>
  <si>
    <t xml:space="preserve">                      20UKC. Reactor auxiliary building with the MCR. UCA room. Diagrams of external connections to MLMS-2C cabinets</t>
  </si>
  <si>
    <t>20UKC. Вспомогательное реакторное здание с БПУ. Помещения UCA. Схемы внешних присоединений к шкафам СКТВ-2К</t>
  </si>
  <si>
    <t xml:space="preserve">                      20UKC. Reactor auxiliary building with the MCR. UCA room. Diagrams of external connections to HLMS-2P cabinets</t>
  </si>
  <si>
    <t>20UKC. Вспомогательное реакторное здание с БПУ. Помещения UCA. Схемы внешних присоединений к шкафам СКТВ-2П</t>
  </si>
  <si>
    <t xml:space="preserve">                      20UKC. Reactor auxiliary building with the MCR. UCA room. Diagrams of external connections to LMS PHRS cabinets</t>
  </si>
  <si>
    <t>20UKC. Вспомогательное реакторное здание с БПУ. Помещения UCA. Схемы внешних присоединений к шкафам СКТТ СПОТ</t>
  </si>
  <si>
    <t xml:space="preserve">                   LMS-2</t>
  </si>
  <si>
    <t>СОТТ-2</t>
  </si>
  <si>
    <t xml:space="preserve">                      20UJA. Reactor building. LMS-2 system. Set of drawings</t>
  </si>
  <si>
    <t>20UJA Реакторное здание. Система СОТТ-2. Комплект чертежей</t>
  </si>
  <si>
    <t xml:space="preserve">                      20UKC (20UCA). Reactor auxiliary building with the MCR. LMS-2 control cables log. Acoustic leak monitoring system (ALMS-2K) of layout group 6</t>
  </si>
  <si>
    <t>20UKC (20UCA). Вспомогательное реакторное здание с БПУ. Журнал контрольных кабелей СОТТ-2. Система акустического контроля течи (САКТ-2К) 6 группы раскладки</t>
  </si>
  <si>
    <t xml:space="preserve">                      20UKC (20UCA). Reactor auxiliary building with the MCR. LMS-2 control cables log. Humidity leak monitoring system (HLMS-2K) of layout group 6</t>
  </si>
  <si>
    <t>20UKC (20UCA). Вспомогательное реакторное здание с БПУ. Журнал контрольных кабелей СОТТ-2. Система влажного контроля течи (СКТВ-2К) 6 группы раскладки</t>
  </si>
  <si>
    <t xml:space="preserve">                      20UKC (20UCA). Reactor auxiliary building with the MCR. LMS-2 control cables log. Humidity leak monitoring system (HLMS-2P) of layout group 6</t>
  </si>
  <si>
    <t>20UKC (20UCA). Вспомогательное реакторное здание с БПУ. Журнал контрольных кабелей СОТТ-2. Система влажного контроля течи (СКТВ-2П) 6 группы раскладки</t>
  </si>
  <si>
    <t xml:space="preserve">                      20UKC (20UCA). Reactor auxiliary building with the MCR. LMS-2 control cables log. Humidity leak monitoring system (LMS PHRS) of layout group 6</t>
  </si>
  <si>
    <t>20UKC (20UCA). Вспомогательное реакторное здание с БПУ. Журнал контрольных кабелей СОТТ-2. Система влажного контроля течи (СКТТ СПОТ) 6 группы раскладки</t>
  </si>
  <si>
    <t xml:space="preserve">                      20UKC. Reactor auxiliary building with the MCR. List of process parameter instrumentation loops</t>
  </si>
  <si>
    <t>20UKC. Вспомогательное реакторное здание с БПУ. Перечень измерительных контуров ТТК</t>
  </si>
  <si>
    <t xml:space="preserve">                      20UKC. Reactor auxiliary building with the MCR. TPPM sensors pipe connections</t>
  </si>
  <si>
    <t>20UKC. Вспомогательное реакторное здание с БПУ. Трубные соединения датчиков ТТК</t>
  </si>
  <si>
    <t xml:space="preserve">                      20UKC. Reactor auxiliary building with the MCR. TPPM sensors cable connections</t>
  </si>
  <si>
    <t>20UKC. Вспомогательное реакторное здание с БПУ. Кабельные соединения датчиков ТТК</t>
  </si>
  <si>
    <t xml:space="preserve">                      20UKC. Reactor auxiliary building with the MCR. Power supply diagrams of NO AWT secondary I&amp;C transducers cabinet</t>
  </si>
  <si>
    <t>20UKC. Вспомогательное реакторное здание с БПУ. Схемы питания шкафов вторичных преобразователей КИП нормальной эксплуатации СВО</t>
  </si>
  <si>
    <t xml:space="preserve">                      20UKC. Reactor auxiliary building with the MCR. Power supply diagrams of reactor compartment NO secondary I&amp;C transducers cabinets</t>
  </si>
  <si>
    <t>20UKC. Вспомогательное реакторное здание с БПУ. Схемы питания шкафов вторичных преобразователей КИП НЭ реакторного отделения</t>
  </si>
  <si>
    <t xml:space="preserve">                      20UKC. Reactor auxiliary building with the MCR. TPPM pulse lines routes</t>
  </si>
  <si>
    <t>20UKC. Вспомогательное реакторное здание с БПУ. Трассы импульсных линий ТТК</t>
  </si>
  <si>
    <t xml:space="preserve">                      20UKC. Reactor auxiliary building with the MCR. Piping of headers of TPPM sensor mounting racks</t>
  </si>
  <si>
    <t>20UKC. Вспомогательное реакторное здание с БПУ. Обвязка коллекторов стендов датчиков ТТК</t>
  </si>
  <si>
    <t xml:space="preserve">                      20UKC. Reactor auxiliary building with the MCR. TPPM control cables log. Layout group 5</t>
  </si>
  <si>
    <t>20UKC. Вспомогательное реакторное здание с БПУ. Журнал контрольных кабелей ТТК. Группа раскладки 5</t>
  </si>
  <si>
    <t xml:space="preserve">                      20UKC. Reactor auxiliary building with the MCR. WD on radiation monitoring. RM cable connections. List of RM cable connections</t>
  </si>
  <si>
    <t>20UKC. Вспомогательное реакторное здание с БПУ. РД по радиационному контролю. Кабельные соединения РК. Перечень кабельных соединений РК</t>
  </si>
  <si>
    <t xml:space="preserve">                      20UKC. Reactor auxiliary building with the MCR. WD on radiation monitoring. RM cable connections. Diagrams of RM external connections</t>
  </si>
  <si>
    <t>20UKC. Вспомогательное реакторное здание с БПУ. РД по радиационному контролю. Кабельные соединения РК. Схемы внешних присоединений РК</t>
  </si>
  <si>
    <t xml:space="preserve">                      20UKC. Reactor auxiliary building with the MCR. WD on radiation monitoring. RM cable connections. List of RM electrical connections</t>
  </si>
  <si>
    <t>20UKC. Вспомогательное реакторное здание с БПУ. РД по радиационному контролю. Кабельные соединения РК. Схемы электрических соединений РК</t>
  </si>
  <si>
    <t xml:space="preserve">                      20UKC. Reactor auxiliary building with the MCR. WD for radiation monitoring. RM equipment layout</t>
  </si>
  <si>
    <t>20UKC. Вспомогательное реакторное здание с БПУ. РД по радиационному контролю. Компоновка оборудования РК</t>
  </si>
  <si>
    <t xml:space="preserve">                      20UKC. Reactor auxiliary building with the MCR. WD for radiation monitoring. RM sampling piping routes</t>
  </si>
  <si>
    <t>20UKC. Вспомогательное реакторное здание с БПУ. РД по радиационному контролю. Трассы пробоотборных трубопроводов РК</t>
  </si>
  <si>
    <t xml:space="preserve">                      20UKC. Reactor auxiliary building with the MCR. NO ARMS power supply diagrams</t>
  </si>
  <si>
    <t>20UKC. Вспомогательное реакторное здание с БПУ. Схемы питания АСРК НЭ</t>
  </si>
  <si>
    <t xml:space="preserve">                      20UKC. Reactor auxiliary building with the MCR. RM control cables log. Normal operation. Layout group 5</t>
  </si>
  <si>
    <t>20UKC. Вспомогательное реакторное здание с БПУ. Журнал контрольных кабелей РК. Нормальная эксплуатация. Группа раскладки 5</t>
  </si>
  <si>
    <t xml:space="preserve">                      20UKC. Reactor auxiliary building with the MCR. RM control cables log. Safety train 1. Layout group 5</t>
  </si>
  <si>
    <t>20UKC. Вспомогательное реакторное здание с БПУ. Журнал контрольных кабелей РК. 1 Канал безопасности. Группа раскладки 5</t>
  </si>
  <si>
    <t xml:space="preserve">                      20UKC. Reactor auxiliary building with the MCR. RM control cables log. Safety train 2. Layout group 5</t>
  </si>
  <si>
    <t>20UKC. Вспомогательное реакторное здание с БПУ. Журнал контрольных кабелей РК. 2 Канал безопасности. Группа раскладки 5</t>
  </si>
  <si>
    <t xml:space="preserve">                      20UKC. Reactor auxiliary building with the MCR. RM control cables log. Safety train 3. Layout group 5</t>
  </si>
  <si>
    <t>20UKC. Вспомогательное реакторное здание с БПУ. Журнал контрольных кабелей РК. 3 Канал безопасности. Группа раскладки 5</t>
  </si>
  <si>
    <t xml:space="preserve">                      20UKC. Reactor auxiliary building with the MCR. RM control cables log. Safety train 4. Layout group 5</t>
  </si>
  <si>
    <t>20UKC. Вспомогательное реакторное здание с БПУ. Журнал контрольных кабелей РК. 4 Канал безопасности. Группа раскладки 5</t>
  </si>
  <si>
    <t xml:space="preserve">          20UBF Generator transformer structure</t>
  </si>
  <si>
    <t>20UBF Сооружение для блочных трансформаторов</t>
  </si>
  <si>
    <t xml:space="preserve">                Readiness of object 20UBF</t>
  </si>
  <si>
    <t>Готовность объекта 20UBF</t>
  </si>
  <si>
    <t xml:space="preserve">                  20UBF. Generator transformer structure. Civil structures for transformer installation</t>
  </si>
  <si>
    <t>20UBF. Сооружение для блочных трансформаторов. Строительные конструкции для установки трансформаторов</t>
  </si>
  <si>
    <t xml:space="preserve">                  20UBF. Generator transformer structure. Reinforced concrete structures of trestles for installation of bus ducts and cable routing</t>
  </si>
  <si>
    <t>20UBF. Сооружение для блочных трансформаторов. Железобетонные конструкции эстакад для установки токопроводов и кабельных трасс</t>
  </si>
  <si>
    <t xml:space="preserve">                  20UBF. Generator transformer structure. Steel structures of trestles for installation of bus ducts and cable routing. Steel structures of supports for fire-fighting pipelines</t>
  </si>
  <si>
    <t>20UBF. Сооружение для блочных трансформаторов. Металлоконструкции эстакад для установки токопроводов и кабельных трасс и металлоконструкции опор трубопроводов пожаротушения</t>
  </si>
  <si>
    <t xml:space="preserve">                  20UBF. Generator transformer structure. Electric wiring diagrams for installation of step-up generator transformers and normal auxiliary transformers</t>
  </si>
  <si>
    <t>20UBF. Сооружение для блочных трансформаторов. Электромонтажные чертежи установки блочных повышающих трансформаторов и рабочих трансформаторов собственных нужд</t>
  </si>
  <si>
    <t xml:space="preserve">                  20UBF. Generator transformer structure. Grounding and lightning protection</t>
  </si>
  <si>
    <t>20UBF. Сооружение для блочных трансформаторов. Заземление и молниезащита</t>
  </si>
  <si>
    <t xml:space="preserve">                  20UBF. Generator transformer structure. Cable routing diagram</t>
  </si>
  <si>
    <t>20UBF. Сооружение для блочных трансформаторов. Схемы кабельных трасс</t>
  </si>
  <si>
    <t xml:space="preserve">                  20UBF. Generator transformer structure. Lighting of 20UBF area</t>
  </si>
  <si>
    <t>20UBF. Сооружение для блочных трансформаторов. Освещение территории 20UBF</t>
  </si>
  <si>
    <t xml:space="preserve">                  20UBF. Generator transformer structure. DD for electrical part of 20UBF</t>
  </si>
  <si>
    <t>20UBF. Сооружение для блочных трансформаторов. РД по электротехнической части 20UBF</t>
  </si>
  <si>
    <t xml:space="preserve">                  20UBF. Generator transformer structure. Cable structures layout</t>
  </si>
  <si>
    <t>20UBF. Сооружение для блочных трансформаторов. Расстановка кабельных конструкций</t>
  </si>
  <si>
    <t xml:space="preserve">                  20UBF. Generator transformer structure. Cross-sections for cable layouts</t>
  </si>
  <si>
    <t>20UBF. Сооружение для блочных трансформаторов. Разрезы по раскладке кабелей</t>
  </si>
  <si>
    <t xml:space="preserve">                  20UBF. Generator transformer structure. Generator transformers. Secondary connections (cooling, bushing insulation monitoring, monitoring system). Complete electric diagrams</t>
  </si>
  <si>
    <t>20UBF. Сооружение для блочных трансформаторов. Блочные трансформаторы.Вторичные соединения (охлаждение, КИВ, система мониторинга). Схемы электрические полные.</t>
  </si>
  <si>
    <t xml:space="preserve">                  20UBF. Generator transformer structure. Generator transformers. Secondary connections Technical assignment for manufacturer (cabinets of terminals, bushing insulation monitoring)</t>
  </si>
  <si>
    <t>20UBF. Сооружение для блочных трансформаторов. Блочные трансформаторы. Вторичные соединения. Задание заводу (шкафы зажимов, КИВ).</t>
  </si>
  <si>
    <t xml:space="preserve">                  20UBF. Generator transformer structure. Generator transformers. Secondary connections (cooling, bushing insulation monitoring, monitoring system). Lists of control cables</t>
  </si>
  <si>
    <t>20UBF. Сооружение для блочных трансформаторов. Блочные трансформаторы. Вторичные соединения (охлаждение, КИВ, система мониторинга). Журналы контрольных кабелей.</t>
  </si>
  <si>
    <t xml:space="preserve">                  20UBF. Generator transformer structure. Normal transformers. Secondary connections (cooling, OLTC, monitoring system). Complete electric diagrams</t>
  </si>
  <si>
    <t>20UBF. Сооружение для блочных трансформаторов. Рабочие трансформаторы. Вторичные соединения (охлаждение, РПН, система мониторинга). Схемы электрические полные.</t>
  </si>
  <si>
    <t xml:space="preserve">                  20UBF. Generator transformer structure. Normal transformers. Secondary connections Technical assignment for manufacturer (cabinets of terminals)</t>
  </si>
  <si>
    <t>20UBF. Сооружение для блочных трансформаторов. Рабочие трансформаторы. Вторичные соединения. Задание заводу (шкафы зажимов).</t>
  </si>
  <si>
    <t xml:space="preserve">                  20UBF. Generator transformer structure. Normal transformers. Secondary connections (cooling, OLTC, monitoring system). Lists of control cables</t>
  </si>
  <si>
    <t>20UBF. Сооружение для блочных трансформаторов. Рабочие трансформаторы. Вторичные соединения (охлаждение, РПН, система мониторинга). Журналы контрольных кабелей.</t>
  </si>
  <si>
    <t xml:space="preserve">                  20UBF. Generator transformer structure. Lighting control for generator transformers structure. Secondary connections</t>
  </si>
  <si>
    <t>20UBF. Сооружение для блочных трансформаторов. Управление освещением сооружения для блочных трансформаторов. Вторичные соединения</t>
  </si>
  <si>
    <t xml:space="preserve">                  20UBF. Generator transformer structure. Personnel annunciation and search system</t>
  </si>
  <si>
    <t>20UBF. Сооружение для блочных трансформаторов. Система оповещения и поиска персонала</t>
  </si>
  <si>
    <t xml:space="preserve">                   Personnel annunciation and search system. Lists of cables</t>
  </si>
  <si>
    <t>Система оповещения и поиска персонала. Кабельные журналы</t>
  </si>
  <si>
    <t xml:space="preserve">                  20UBF. Generator transformer structure. Industrial CCTV system. Lists of cables</t>
  </si>
  <si>
    <t>20UBF. Сооружение для блочных трансформаторов. Система промышленного телевидения. Кабельные журналы</t>
  </si>
  <si>
    <t xml:space="preserve">                  20UBF. Generator transformer structure. Industrial CCTV system</t>
  </si>
  <si>
    <t>20UBF. Сооружение для блочных трансформаторов. Система промышленного телевидения</t>
  </si>
  <si>
    <t xml:space="preserve">                   WD for instrumentation</t>
  </si>
  <si>
    <t>РД в части КИП</t>
  </si>
  <si>
    <t xml:space="preserve">                  20UBF. Generator transformer structure. Fire Protection Instrumentation and Control System (FP I&amp;C) including fire alarm system</t>
  </si>
  <si>
    <t>20UBF. Сооружение для блочных трансформаторов. Система контроля и управления противопожарной защитой (СКУ ПЗ), включая СОУЭ</t>
  </si>
  <si>
    <t xml:space="preserve">                  20UBF. Generator transformer structure. Fire Protection Instrumentation and Control System (FP I&amp;C) including fire alarm system. List of control cables</t>
  </si>
  <si>
    <t>20UBF. Сооружение для блочных трансформаторов. Система контроля и управления противопожарной защитой (СКУ ПЗ), включая СОУЭ. Журнал контрольных кабелей</t>
  </si>
  <si>
    <t xml:space="preserve">                   Automatic fire fighting of generator transformers</t>
  </si>
  <si>
    <t>Автоматическое пожаротушение блочных трансформаторов</t>
  </si>
  <si>
    <t xml:space="preserve">          20UCB Emergency control room building</t>
  </si>
  <si>
    <t>20UCB Здание резервного пункта управления</t>
  </si>
  <si>
    <t>1052д</t>
  </si>
  <si>
    <t xml:space="preserve">                Readiness of object 20UCB</t>
  </si>
  <si>
    <t>Готовность объекта 20UCB</t>
  </si>
  <si>
    <t xml:space="preserve">                      20UCB. Emergency control room building. Foundation slab</t>
  </si>
  <si>
    <t>20UCB. Здание резервного пункта управления. Фундаментная плита</t>
  </si>
  <si>
    <t xml:space="preserve">                      20UCB. Emergency control room building. Walls from elev. -4.850 to elev. -0.080. Geometry</t>
  </si>
  <si>
    <t>20UCB. Здание резервного пункта управления. Стены с отметки -4.850 до отметки -0.080. Геометрия</t>
  </si>
  <si>
    <t xml:space="preserve">                      20UCB. Emergency control room building. Walls from elev. -4.850 to elev. -0.080. Reinforcement</t>
  </si>
  <si>
    <t>20UCB. Здание резервного пункта управления . Стены с отметки -4.850 до отметки -0.080. Армирование</t>
  </si>
  <si>
    <t xml:space="preserve">                      20UCB. Emergency control room building. Slab at elev. -0.080. Geometry</t>
  </si>
  <si>
    <t>20UCB. Здание резервного пункта управления. Перекрытие на отметке на отметке -0.080. Геометрия</t>
  </si>
  <si>
    <t xml:space="preserve">                      20UCB. Emergency control room building. Slab at elev. -0.080. Reinforcement</t>
  </si>
  <si>
    <t>20UCB. Здание резервного пункта управления. Перекрытие на отметке на отметке -0.080. Армирование</t>
  </si>
  <si>
    <t xml:space="preserve">                      20UCB. Emergency control room building. Walls from elev. +0.080 to elev. +4.720. Geometry</t>
  </si>
  <si>
    <t>20UCB. Здание резервного пункта управления. Стены с отметки -0.080 до отметки +4.720. Геометрия</t>
  </si>
  <si>
    <t xml:space="preserve">                      20UCB. Emergency control room building. Walls from elev. +0.080 to elev. +4.720. Reinforcement</t>
  </si>
  <si>
    <t>20UCB. Здание резервного пункта управления. Стены с отметки -0.080 до отметки +4.720. Армирование</t>
  </si>
  <si>
    <t xml:space="preserve">                      20UCB. Emergency control room building. Slab at elev. +4.720. Geometry</t>
  </si>
  <si>
    <t>20UCB. Здание резервного пункта управления. Перекрытие на отметке на отметке +4.720. Геометрия</t>
  </si>
  <si>
    <t xml:space="preserve">                      20UCB. Emergency control room building. Slab at elev. +4.720. Reinforcement</t>
  </si>
  <si>
    <t>20UCB. Здание резервного пункта управления. Перекрытие на отметке на отметке +4.720. Армирование</t>
  </si>
  <si>
    <t xml:space="preserve">                      20UCB. Emergency control room building. Walls from elev. +4.720 to elev. +10.390. Geometry</t>
  </si>
  <si>
    <t>20UCB. Здание резервного пункта управления. Стены с отметки +4.720 до отметки +10.390. Геометрия</t>
  </si>
  <si>
    <t xml:space="preserve">                      20UCB. Emergency control room building. Walls from elev. +4.720 to elev. +10.390. Reinforcement</t>
  </si>
  <si>
    <t>20UCB. Здание резервного пункта управления. Стены с отметки+4.720 до отметки +10.390. Армирование</t>
  </si>
  <si>
    <t xml:space="preserve">                      20UCB. Emergency control room building. Roof slab at elev. +9.700. Geometry</t>
  </si>
  <si>
    <t>20UCB. Здание резервного пункта управления. Покрытие на отметке на отметке +9.700. Геометрия</t>
  </si>
  <si>
    <t xml:space="preserve">                      20UCB. Emergency control room building. Roof slab at elev. +9.700. Reinforcement</t>
  </si>
  <si>
    <t>20UCB. Здание резервного пункта управления. Покрытие на отметке на отметке +9.700. Армирование</t>
  </si>
  <si>
    <t xml:space="preserve">                      20UCB. Emergency control room building. Stairs. Geometry</t>
  </si>
  <si>
    <t>20UCB. Здание резервного пункта управления. Лестницы. Геометрия</t>
  </si>
  <si>
    <t xml:space="preserve">                      20UCB. Emergency control room building. Stairs. Reinforcement</t>
  </si>
  <si>
    <t>20UCB. Здание резервного пункта управления. Лестницы. Армирование</t>
  </si>
  <si>
    <t xml:space="preserve">                      20UCB. Emergency control room building. Metal structures</t>
  </si>
  <si>
    <t>20UCB. Здание резервного пункта управления. Металлоконструкции</t>
  </si>
  <si>
    <t>370д</t>
  </si>
  <si>
    <t xml:space="preserve">                      20UCB. Emergency control room building. Roofing</t>
  </si>
  <si>
    <t>20UCB. Здание резервного пункта управления. Кровля</t>
  </si>
  <si>
    <t xml:space="preserve">                      20UCB. Emergency control room building. Facades and exterior finishing</t>
  </si>
  <si>
    <t>20UCB. Здание резервного пункта управления. Фасады и наружная отделка</t>
  </si>
  <si>
    <t xml:space="preserve">                      20UCB. Emergency control room building. Architectural solutions, including finishing and floors</t>
  </si>
  <si>
    <t>20UCB. Здание резервного пункта управления. Архитектурные решения, включая отделку и полы</t>
  </si>
  <si>
    <t>455д</t>
  </si>
  <si>
    <t xml:space="preserve">                   20UCB. Emergency control room building. Load-lifting equipment installation drawing</t>
  </si>
  <si>
    <t>20UCB. Здание резервного пункта управления. Установочный чертеж г/п оборудования</t>
  </si>
  <si>
    <t xml:space="preserve">                   20UCB. Emergency control room building. Layout drawings of the ventilation systems</t>
  </si>
  <si>
    <t>20UCB. Здание резервного пункта управления. Компоновочные чертежи систем вентиляции</t>
  </si>
  <si>
    <t xml:space="preserve">                   20UCB. Emergency control room building. Installation drawings of the ventilation systems</t>
  </si>
  <si>
    <t>20UCB. Здание резервного пункта управления. Установочные чертежи систем вентиляции</t>
  </si>
  <si>
    <t xml:space="preserve">                   20UCB. Emergency control room building. Water supply systems</t>
  </si>
  <si>
    <t>20UCB. Здание резервного пункта управления. Системы водоснабжения</t>
  </si>
  <si>
    <t xml:space="preserve">                   20UCB. Emergency control room building. Water discharge system</t>
  </si>
  <si>
    <t>20UCB. Здание резервного пункта управления. Системы водоотведения</t>
  </si>
  <si>
    <t xml:space="preserve">                   20UCB. Emergency control room building. Corrosion protection of air ducts</t>
  </si>
  <si>
    <t>20UCB. Здание резервного пункта управления. Антикоррозионная защита воздуховодов</t>
  </si>
  <si>
    <t xml:space="preserve">                   20UCB. Emergency control room building. Corrosion protection of pipelines</t>
  </si>
  <si>
    <t>20UCB. Здание резервного пункта управления. Антикоррозионная защита трубопроводов</t>
  </si>
  <si>
    <t xml:space="preserve">                   20UCB. Emergency control room building. Post-fire-fighting effluents collection and removal system</t>
  </si>
  <si>
    <t>20UCB. Здание резервного пункта управления. Системы сбора и отвода стоков после пожаротушения</t>
  </si>
  <si>
    <t xml:space="preserve">                   20UCB.Building of standby control room. Automatic finely dispersed water fire-fighting system</t>
  </si>
  <si>
    <t>20UCB. Здание резервного пункта управления. Система автоматического пожаротушения тонкораспыленной водой</t>
  </si>
  <si>
    <t xml:space="preserve">                   20UCB. Building of standby control room. Systems of automatic gas fire-fighting units</t>
  </si>
  <si>
    <t>20UCB. Здание резервного пункта управления. Система автоматического газового пожаротушения</t>
  </si>
  <si>
    <t xml:space="preserve">                   20UCB. Emergency control room building. Chill supply system for ventilation systems of building 20UCB (25QKN). Installation drawings</t>
  </si>
  <si>
    <t>20UCB. Здание резервного пункта управления. Система холодоснабжения для систем вентиляции здания 20UCB (25QKN). Установочные чертежи</t>
  </si>
  <si>
    <t xml:space="preserve">                   20UCB. Emergency control room building. Heat insulation of ventilation</t>
  </si>
  <si>
    <t>20UCB. Здание резервного пункта управления.Тепловая изоляция вентиляции</t>
  </si>
  <si>
    <t>565д</t>
  </si>
  <si>
    <t xml:space="preserve">                   20UCB. Emergency control room building. SCG 0.4 kV. RP and EE I&amp;C. Assemblies. Tables of external connections</t>
  </si>
  <si>
    <t>20UCB. Здание резервного пункта управления. КРУ 0,4 kV. РЗ и СКУ ЭЧ. Cборки. Таблицы внешних подключений</t>
  </si>
  <si>
    <t xml:space="preserve">                   20UCB. Emergency control room building. Electric connection diagrams for 0.4 kV assemblies</t>
  </si>
  <si>
    <t>20UCB. Здание резервного пункта управления. Схемы электрических соединений сборок 0,4 кВ</t>
  </si>
  <si>
    <t xml:space="preserve">                   20UCB. Emergency control room building. Electric lighting and socket network</t>
  </si>
  <si>
    <t>20UCB. Здание резервного пункта управления. Электрическое освещение и розеточная сеть</t>
  </si>
  <si>
    <t xml:space="preserve">                   20UCB. Emergency control room building. 0.38 kV NO power assemblies filling diagrams</t>
  </si>
  <si>
    <t>20UCB. Здание резервного пункта управления. Схемы заполнения сборок 0,38 кВ НЭ</t>
  </si>
  <si>
    <t xml:space="preserve">                   20UCB. Emergency control room building. SS train 1 0.38 kV power assemblies filling diagrams</t>
  </si>
  <si>
    <t>20UCB. Здание резервного пункта управления. Схемы заполнения сборок 0,38 кВ 1 канал СБ</t>
  </si>
  <si>
    <t xml:space="preserve">                   20UCB. Emergency control room building. SS train 2 0.38 kV power assemblies filling diagrams</t>
  </si>
  <si>
    <t>20UCB. Здание резервного пункта управления. Схемы заполнения сборок 0,38 кВ 2 канал СБ</t>
  </si>
  <si>
    <t xml:space="preserve">                   20UCB. Emergency control room building. SS train 3 0.38 kV power assemblies filling diagrams</t>
  </si>
  <si>
    <t>20UCB. Здание резервного пункта управления. Схемы заполнения сборок 0,38 кВ 3 канал СБ</t>
  </si>
  <si>
    <t xml:space="preserve">                   20UCB. Emergency control room building. SS train 4 0.38 kV power assemblies filling diagrams</t>
  </si>
  <si>
    <t>20UCB. Здание резервного пункта управления. Схемы заполнения сборок 0,38 кВ 4 канал СБ</t>
  </si>
  <si>
    <t xml:space="preserve">                   20UCB. Emergency control room building. Common-plant telephone communication system</t>
  </si>
  <si>
    <t>20UCB. Здание резервного пункта управления. Система общестанционной телефонной связи</t>
  </si>
  <si>
    <t xml:space="preserve">                   20UCB. Emergency control room building. Operative loudspeaking and telephone communication system</t>
  </si>
  <si>
    <t>20UCB. Здание резервного пункта управления. Система оперативной громкоговорящей и телефонной связи</t>
  </si>
  <si>
    <t xml:space="preserve">                   20UCB. Emergency control room building. Personnel warning and search system</t>
  </si>
  <si>
    <t>20UCB. Здание резервного пункта управления. Система оповещения и поиска персонала</t>
  </si>
  <si>
    <t xml:space="preserve">                   20UCB. Emergency control room building. Master clock system</t>
  </si>
  <si>
    <t>20UCB. Здание резервного пункта управления. Система часофикации</t>
  </si>
  <si>
    <t xml:space="preserve">                   20UCB. Emergency control room building. Operative radiotelephones system</t>
  </si>
  <si>
    <t>20UCB. Здание резервного пункта управления. Система эксплуатационных радиотелефонов</t>
  </si>
  <si>
    <t xml:space="preserve">                   20UCB. Emergency control room building. Operative talks documenting system</t>
  </si>
  <si>
    <t>20UCB. Здание резервного пункта управления. Система документирования оперативных переговоров</t>
  </si>
  <si>
    <t xml:space="preserve">                   20UCB. Emergency control room building. Telecommunication transport network</t>
  </si>
  <si>
    <t>20UCB. Здание резервного пункта управления. Телекоммуникационная транспортная сеть</t>
  </si>
  <si>
    <t xml:space="preserve">                   20UCB. Emergency control room building. Special earthing system cable log</t>
  </si>
  <si>
    <t>20UCB. Здание резервного пункта управления. Журнал кабелей системы специального заземления</t>
  </si>
  <si>
    <t xml:space="preserve">                   20UCB. Emergency control room building. Common-plant telephone communication system. Control cable log</t>
  </si>
  <si>
    <t>20UCB. Здание резервного пункта управления. Система общестанционной телефонной связи. Журнал контрольных кабелей</t>
  </si>
  <si>
    <t xml:space="preserve">                   20UCB. Emergency control room building. Operative loudspeaking and telephone communication system. Control cable log</t>
  </si>
  <si>
    <t>20UCB. Здание резервного пункта управления. Система оперативной громкоговорящей и телефонной связи. Журнал контрольных кабелей</t>
  </si>
  <si>
    <t xml:space="preserve">                   20UCB. Emergency control room building. Personnel warning and search system. Control cable log</t>
  </si>
  <si>
    <t>20UCB. Здание резервного пункта управления. Система оповещения и поиска персонала. Журнал контрольных кабелей</t>
  </si>
  <si>
    <t xml:space="preserve">                   20UCB. Emergency control room building. Operative radiotelephones system. Control cable log</t>
  </si>
  <si>
    <t>20UCB. Здание резервного пункта управления. Система эксплуатационных радиотелефонов. Журнал контрольных кабелей</t>
  </si>
  <si>
    <t xml:space="preserve">                   20UCB. Emergency control room building. Operational talks documenting system. Control cable log</t>
  </si>
  <si>
    <t>20UCB. Здание резервного пункта управления. Система документирования оперативных переговоров. Журнал контрольных кабелей</t>
  </si>
  <si>
    <t xml:space="preserve">                   20UCB. Emergency control room building. Integrated system of internal communication systems monitoring. Control cable log</t>
  </si>
  <si>
    <t>20UCB. Здание резервного пункта управления. Комплексная система мониторинга систем внутренней связи. Журнал контрольных кабелей</t>
  </si>
  <si>
    <t xml:space="preserve">                   20UCB. Emergency control room building. Master clock system. Control cable log</t>
  </si>
  <si>
    <t>20UCB. Здание резервного пункта управления. Система часофикации. Журнал контрольных кабелей</t>
  </si>
  <si>
    <t xml:space="preserve">                   20UCB. Emergency control room building. Earthing drawings</t>
  </si>
  <si>
    <t>20UCB. Здание резервного пункта управления. Чертежи заземления</t>
  </si>
  <si>
    <t xml:space="preserve">                   20UCB. Emergency control room building. Layout drawings of cable metal structures</t>
  </si>
  <si>
    <t>20UCB. Здание резервного пункта управления. Компоновочные чертежи кабельных металлоконструкций</t>
  </si>
  <si>
    <t xml:space="preserve">                   20UCB. Emergency control room building. Electric connection diagrams for 0.4 kV assemblies of the normal operation system. Power cables log</t>
  </si>
  <si>
    <t>20UCB. Здание резервного пункта управления блоком. Схемы электрических соединений сборок 0,4 кВ системы нормальной эксплуатации. Журнал силовых кабелей</t>
  </si>
  <si>
    <t xml:space="preserve">                   20UCB. Emergency control room building. Electric connection diagrams for 0.4 kV assemblies of the safety system. Power cables log</t>
  </si>
  <si>
    <t>20UCB. Здание резервного пункта управления блоком. Схемы электрических соединений сборок 0,4 кВ системы безопасности. Журнал силовых кабелей</t>
  </si>
  <si>
    <t xml:space="preserve">                   20UCB. Emergency control room building. Layout drawings of electrical equipment</t>
  </si>
  <si>
    <t>20UCB. Здание резервного пункта управления. Компоновочные чертежи электрооборудования</t>
  </si>
  <si>
    <t xml:space="preserve">                   20UCB. Emergency control room building. Special earthing drawings</t>
  </si>
  <si>
    <t>20UCB. Здание резервного пункта управления. Чертежи специального заземления</t>
  </si>
  <si>
    <t xml:space="preserve">                   20UCB. Emergency control room building. System for video recording of operator actions</t>
  </si>
  <si>
    <t>20UCB. Здание резервного пункта управления. Система видеорегистрации действий оперативного персонала</t>
  </si>
  <si>
    <t xml:space="preserve">                   20UCB. Emergency control room building. RPSS 0.4 kV SCG. Control cables log. Layout group 3</t>
  </si>
  <si>
    <t>20UCB. Здание резервного пункта управления. КРУ 0,4 кВ СНЭ. Журнал контрольных кабелей. Группа раскладки 3</t>
  </si>
  <si>
    <t xml:space="preserve">                   20UCB. Emergency control room building. EPSS 0.4 kV SCG. Control cables log. Layout group 3</t>
  </si>
  <si>
    <t>20UCB. Здание резервного пункта управления. КРУ 0,4 кВ САЭ. Журнал контрольных кабелей. Группа раскладки 3</t>
  </si>
  <si>
    <t>492д</t>
  </si>
  <si>
    <t xml:space="preserve">                   20UCB. Emergency control room building. LCP. Power cables log, SS train 1</t>
  </si>
  <si>
    <t>20UCB. Здание резервного пункта управления. МПУ. Журнал силовых кабелей 1 канал СБ</t>
  </si>
  <si>
    <t xml:space="preserve">                   20UCB. Emergency control room building. LCP. Power cables log, SS train 2</t>
  </si>
  <si>
    <t>20UCB. Здание резервного пункта управления. МПУ. Журнал силовых кабелей 2 канал СБ</t>
  </si>
  <si>
    <t xml:space="preserve">                   20UCB. Emergency control room building. LCP. Power cables log, SS train 3</t>
  </si>
  <si>
    <t>20UCB. Здание резервного пункта управления. МПУ. Журнал силовых кабелей 3 канал СБ</t>
  </si>
  <si>
    <t xml:space="preserve">                   20UCB. Emergency control room building. LCP. Power cables log, SS train 4</t>
  </si>
  <si>
    <t>20UCB. Здание резервного пункта управления. МПУ. Журнал силовых кабелей 4 канал СБ</t>
  </si>
  <si>
    <t xml:space="preserve">                   20UCB. Emergency control room building. LCP. Log of control cables. SS train 1</t>
  </si>
  <si>
    <t>20UCB. Здание резервного пункта управления. МПУ. Журнал контрольных кабелей 1 канал СБ</t>
  </si>
  <si>
    <t xml:space="preserve">                   20UCB. Emergency control room building. LCP. Log of control cables. SS train 2</t>
  </si>
  <si>
    <t>20UCB. Здание резервного пункта управления. МПУ. Журнал контрольных кабелей 2 канал СБ</t>
  </si>
  <si>
    <t xml:space="preserve">                   20UCB. Emergency control room building. LCP. Log of control cables. SS train 3</t>
  </si>
  <si>
    <t>20UCB. Здание резервного пункта управления. МПУ. Журнал контрольных кабелей 3 канал СБ</t>
  </si>
  <si>
    <t xml:space="preserve">                   20UCB. Emergency control room building. LCP. Log of control cables. SS train 4</t>
  </si>
  <si>
    <t>20UCB. Здание резервного пункта управления. МПУ. Журнал контрольных кабелей 4 канал СБ</t>
  </si>
  <si>
    <t xml:space="preserve">                   20UCB. Emergency control room building. TPPM control cables log. Normal operation. Layout group 5</t>
  </si>
  <si>
    <t>20UCB. Здание резервного пункта управления. Журнал контрольных кабелей ТТК. Нормальная эксплуатация. Группа раскладки 5</t>
  </si>
  <si>
    <t xml:space="preserve">                   20UCB. Emergency control room building. TPPM control cables log. SS train 1. Layout group 5</t>
  </si>
  <si>
    <t>20UCB. Здание резервного пункта управления. Журнал контрольных кабелей ТТК. 1 Канал СБ. Группа раскладки 5</t>
  </si>
  <si>
    <t xml:space="preserve">                   20UCB. Emergency control room building. TPPM control cables log. SS train 3. Layout group 5</t>
  </si>
  <si>
    <t>20UCB. Здание резервного пункта управления. Журнал контрольных кабелей ТТК. 3 Канал СБ. Группа раскладки 5</t>
  </si>
  <si>
    <t xml:space="preserve">                   20UCB. Emergency control room building. TPPM control cables log. SS train 4. Layout group 5</t>
  </si>
  <si>
    <t>20UCB. Здание резервного пункта управления. Журнал контрольных кабелей ТТК. 4 Канал СБ. Группа раскладки 5</t>
  </si>
  <si>
    <t xml:space="preserve">                   20UCB. Emergency control room building. TPPM control cables log. SS train 2. Layout group 5</t>
  </si>
  <si>
    <t>20UCB. Здание резервного пункта управления. Журнал контрольных кабелей ТТК. 2 Канал СБ. Группа раскладки 5</t>
  </si>
  <si>
    <t xml:space="preserve">                   20UCB. Emergency control room building. PU EE I&amp;C CS. Electrical equipment cables log. Layout group 3</t>
  </si>
  <si>
    <t>20UCB. Здание резервного пункта управления. ПТК СКУ ЭЧ ЭБ. Журнал кабелей от электрооборудования. Группа раскладки 3</t>
  </si>
  <si>
    <t xml:space="preserve">                   20UCB. Emergency control room building. PU EE I&amp;C CS. CS system bus cables log. Layout group 5</t>
  </si>
  <si>
    <t>20UCB. Здание резервного пункта управления. ПТК СКУ ЭЧ ЭБ. Журнал кабелей системной шины ПТК. Группа раскладки 5</t>
  </si>
  <si>
    <t xml:space="preserve">                   20UCB. Emergency control room. LCP. V I&amp;C CS. Structural diagram</t>
  </si>
  <si>
    <t>20UCB. Резервный пункт управления. МПУ. ПТК СКУ В. Схема структурная.</t>
  </si>
  <si>
    <t xml:space="preserve">                   20UCB. Emergency control room building. FP I&amp;C. Fire alarm</t>
  </si>
  <si>
    <t>20UCB. Здание резервного пункта управления. СКУ ПЗ. Пожарная сигнализация</t>
  </si>
  <si>
    <t xml:space="preserve">                   20UCB. Emergency control room building. FP I&amp;C. Fire annunciation</t>
  </si>
  <si>
    <t>20UCB. Здание резервного пункта управления. СКУ ПЗ. Оповещение о пожаре</t>
  </si>
  <si>
    <t xml:space="preserve">                   20UCB. Emergency control room building. Diagrams of cable connections to MCR and ECR panels and consoles. ECR safety panels, train 1</t>
  </si>
  <si>
    <t>20UCB. Здание резервного пункта управления. Схемы присоединений кабелей к панелям и пультам БПУ, РПУ. Панели безопасности РПУ, 1 канал</t>
  </si>
  <si>
    <t xml:space="preserve">                   20UCB. Emergency control room building. Diagrams of cable connections to MCR and ECR panels and consoles. ECR safety panels, train 2</t>
  </si>
  <si>
    <t>20UCB. Здание резервного пункта управления. Схемы присоединений кабелей к панелям и пультам БПУ, РПУ. Панели безопасности РПУ, 2 канал</t>
  </si>
  <si>
    <t xml:space="preserve">                   20UCB. Emergency control room building. Diagrams of cable connections to MCR and ECR panels and consoles. ECR safety panels, train 3</t>
  </si>
  <si>
    <t>20UCB. Здание резервного пункта управления. Схемы присоединений кабелей к панелям и пультам БПУ, РПУ. Панели безопасности РПУ, 3 канал</t>
  </si>
  <si>
    <t xml:space="preserve">                   20UCB. Emergency control room building. Diagrams of cable connections to MCR and ECR panels and consoles. ECR safety panels, train 4</t>
  </si>
  <si>
    <t>20UCB. Здание резервного пункта управления. Схемы присоединений кабелей к панелям и пультам БПУ, РПУ. Панели безопасности РПУ, 4 канал</t>
  </si>
  <si>
    <t xml:space="preserve">                   20UCB. Emergency control room building. Diagrams of cable connections to MCR and ECR panels and consoles. ECR CPS panel</t>
  </si>
  <si>
    <t>20UCB. Здание резервного пункта управления. Схемы присоединений кабелей к панелям и пультам БПУ, РПУ. Панель СУЗ РПУ</t>
  </si>
  <si>
    <t xml:space="preserve">                   20UCB. Emergency control room building. Diagrams of external connections of ULCS</t>
  </si>
  <si>
    <t>20UCB. Здание резервного пункта управления. Схемы внешних присоединений СВБУ</t>
  </si>
  <si>
    <t xml:space="preserve">                   20UCB. Emergency control room building. WD on radiation monitoring. RM cable connections. List of RM cable connections</t>
  </si>
  <si>
    <t>20UCB. Здание резервного пункта управления. РД по радиационному контролю. Кабельные соединения РК. Перечень кабельных соединений РК</t>
  </si>
  <si>
    <t xml:space="preserve">                   20UCB. Emergency control room building. WD on radiation monitoring. RM cable connections. Diagrams of RM external connections</t>
  </si>
  <si>
    <t>20UCB. Здание резервного пункта управления. РД по радиационному контролю. Кабельные соединения РК. Схемы внешних присоединений РК</t>
  </si>
  <si>
    <t xml:space="preserve">                   20UCB. Emergency control room building. WD on radiation monitoring. RM cable connections. RM electric connection diagrams</t>
  </si>
  <si>
    <t>20UCB. Здание резервного пункта управления. РД по радиационному контролю. Кабельные соединения РК. Схемы электрических соединений РК</t>
  </si>
  <si>
    <t xml:space="preserve">                   20UCB. Emergency control room building. WD for radiation monitoring. RM equipment layout</t>
  </si>
  <si>
    <t>20UCB. Здание резервного пункта управления. РД по радиационному контролю. Компоновка оборудования РК</t>
  </si>
  <si>
    <t xml:space="preserve">                   20UCB. Emergency control room building. WD for radiation monitoring. RM sampling piping routes</t>
  </si>
  <si>
    <t>20UCB. Здание резервного пункта управления. РД по радиационному контролю. Трассы пробоотборных трубопроводов РК</t>
  </si>
  <si>
    <t xml:space="preserve">                   20UCB. Emergency control room building. Emergency control room building. PU EE I&amp;C CS. Tables of external connections</t>
  </si>
  <si>
    <t>20UCB. Здание резервного пункта управления. Здание резервного пункта управления блоком. ПТК СКУ ЭЧ ЭБ. Таблицы внешних подключений</t>
  </si>
  <si>
    <t xml:space="preserve">                   20UCB. Emergency control room building. Power supply diagrams for LCP secondary I&amp;C transducers</t>
  </si>
  <si>
    <t>20UCB. Здание резервного пункта управления. Схемы питания МПУ вторичных преобразователей КИП</t>
  </si>
  <si>
    <t xml:space="preserve">                   20UCB. Emergency control room building. Log of control cable bridges of ECR safety panels, SS train 1. Layout group 5</t>
  </si>
  <si>
    <t>20UCB. Здание резервного пункта управления блоком. Журнал перемычек контрольных кабелей панелей безопасности РПУ, 1 канал СБ. Группа раскладки 5</t>
  </si>
  <si>
    <t xml:space="preserve">                   20UCB. Emergency control room building. Log of control cable bridges of ECR safety panels, SS train 2. Layout group 5</t>
  </si>
  <si>
    <t>20UCB. Здание резервного пункта управления блоком. Журнал перемычек контрольных кабелей панелей безопасности РПУ, 2 канал СБ. Группа раскладки 5</t>
  </si>
  <si>
    <t xml:space="preserve">                   20UCB. Emergency control room building. Log of control cable bridges of ECR safety panels, SS train 3. Layout group 5</t>
  </si>
  <si>
    <t>20UCB. Здание резервного пункта управления блоком. Журнал перемычек контрольных кабелей панелей безопасности РПУ, 3 канал СБ. Группа раскладки 5</t>
  </si>
  <si>
    <t xml:space="preserve">                   20UCB. Emergency control room building. Log of control cable bridges of ECR safety panels, SS train 4. Layout group 5</t>
  </si>
  <si>
    <t>20UCB. Здание резервного пункта управления блоком. Журнал перемычек контрольных кабелей панелей безопасности РПУ, 4 канал СБ. Группа раскладки 5</t>
  </si>
  <si>
    <t xml:space="preserve">                   20UCB. Emergency control room building. Control cable bridges logs for ECR consoles. Layout group 5</t>
  </si>
  <si>
    <t>20UCB. Здание резервного пункта управления блоком. Журналы перемычек контрольных кабелей для пультов РПУ. Группа раскладки 5</t>
  </si>
  <si>
    <t xml:space="preserve">                   20UCB. Emergency control room building. List of process parameter instrumentation loops</t>
  </si>
  <si>
    <t>20UCB. Здание резервного пункта управления. Перечень измерительных контуров ТТК</t>
  </si>
  <si>
    <t xml:space="preserve">                   20UCB. Emergency control room building. TPPM pulse lines routes</t>
  </si>
  <si>
    <t>20UCB. Здание резервного пункта управления. Трассы импульсных линий ТТК</t>
  </si>
  <si>
    <t xml:space="preserve">                   20UCB. Emergency control room building. Piping of headers of TPPM sensor mounting racks</t>
  </si>
  <si>
    <t>20UCB. Здание резервного пункта управления. Обвязка коллекторов стендов датчиков ТТК</t>
  </si>
  <si>
    <t xml:space="preserve">                   20UCB. Emergency control room building. TPPM sensors cable connections</t>
  </si>
  <si>
    <t>20UCB. Здание резервного пункта управления. Кабельные соединения датчиков ТТК</t>
  </si>
  <si>
    <t xml:space="preserve">                   20UCB. Emergency control room building. TPPM sensors pipe connections</t>
  </si>
  <si>
    <t>20UCB. Здание резервного пункта управления. Трубные соединения датчиков ТТК</t>
  </si>
  <si>
    <t xml:space="preserve">                   20UCB. Emergency control room building. Log of ULCS fiber optic cables. Normal operation. Layout group 5</t>
  </si>
  <si>
    <t>20UCB. Здание резервного пункта управления блоком. Журнал оптоволоконных кабелей СВБУ. Нормальная эксплуатация. Группа раскладки 5.</t>
  </si>
  <si>
    <t xml:space="preserve">                   20UCB. Emergency control room building. Log of ULCS fiber optic cables. SS train 1. Layout group 5</t>
  </si>
  <si>
    <t>20UCB. Здание резервного пункта управления блоком. Журнал оптоволоконных кабелей СВБУ. 1 канал СБ. Группа раскладки 5.</t>
  </si>
  <si>
    <t xml:space="preserve">                   20UCB. Emergency control room building. Log of ULCS fiber optic cables. SS train 3. Layout group 5</t>
  </si>
  <si>
    <t>20UCB. Здание резервного пункта управления блоком. Журнал оптоволоконных кабелей СВБУ. 3 канал СБ. Группа раскладки 5.</t>
  </si>
  <si>
    <t xml:space="preserve">                   20UCB. Emergency control room building. RM control cables log. Normal operation. Layout group 5</t>
  </si>
  <si>
    <t>20UCB. Здание резервного пункта управления. Журнал контрольных кабелей РК. Нормальная эксплуатация. Группа раскладки 5</t>
  </si>
  <si>
    <t xml:space="preserve">                   20UCB. Emergency control room building. RM control cables log. Safety train 1. Layout group 5</t>
  </si>
  <si>
    <t>20UCB. Здание резервного пункта управления. Журнал контрольных кабелей РК. 1 Канал безопасности. Группа раскладки 5</t>
  </si>
  <si>
    <t xml:space="preserve">                   20UCB. Emergency control room building. RM control cables log. Safety train 2. Layout group 5</t>
  </si>
  <si>
    <t>20UCB. Здание резервного пункта управления. Журнал контрольных кабелей РК. 2 Канал безопасности. Группа раскладки 5</t>
  </si>
  <si>
    <t xml:space="preserve">                   20UCB. Emergency control room building. RM control cables log. Safety train 3. Layout group 5</t>
  </si>
  <si>
    <t>20UCB. Здание резервного пункта управления. Журнал контрольных кабелей РК. 3 Канал безопасности. Группа раскладки 5</t>
  </si>
  <si>
    <t xml:space="preserve">                   20UCB. Emergency control room building. RM control cables log. Safety train 4. Layout group 5</t>
  </si>
  <si>
    <t>20UCB. Здание резервного пункта управления. Журнал контрольных кабелей РК. 4 Канал безопасности. Группа раскладки 5</t>
  </si>
  <si>
    <t xml:space="preserve">                   20UCB. Emergency control room building. PU EE I&amp;C CS. Structural diagram of the equipment set</t>
  </si>
  <si>
    <t>20UCB. Здание резервного пункта управления. ПТК СКУ ЭЧ ЭБ. Схема структурная комплекса технических средств</t>
  </si>
  <si>
    <t xml:space="preserve">                   20UCB. Emergency control room building. FP I&amp;C. Fire alarm. Control cables log. Layout group 5</t>
  </si>
  <si>
    <t>20UCB. Здание резервного пункта управления. СКУ ПЗ. Пожарная сигнализация. Журнал контрольных кабелей. Группа раскладки 5</t>
  </si>
  <si>
    <t xml:space="preserve">                   20UCB. Emergency control room building. FP I&amp;C. Fire alarm. Power cables log. Layout group 3</t>
  </si>
  <si>
    <t>20UCB. Здание резервного пункта управления. СКУ ПЗ. Пожарная сигнализация. Журнал силовых кабелей. Группа раскладки 3</t>
  </si>
  <si>
    <t xml:space="preserve">                   20UCB. Emergency control room building. LCP. NO control cables log</t>
  </si>
  <si>
    <t>20UCB. Здание резервного пункта управления. МПУ. Журнал контрольных кабелей НЭ</t>
  </si>
  <si>
    <t xml:space="preserve">                   20UCB. Emergency control room building. LCP. NO power cables log</t>
  </si>
  <si>
    <t>20UCB. Здание резервного пункта управления. МПУ. Журнал силовых кабелей НЭ</t>
  </si>
  <si>
    <t xml:space="preserve">          20UGB Structure for demineralized water tanks and contaminated condensate tank</t>
  </si>
  <si>
    <t>20UGB Сооружение для баков запаса обессоленной воды и бака загрязнённого конденсата</t>
  </si>
  <si>
    <t xml:space="preserve">                Readiness of object 20UGB</t>
  </si>
  <si>
    <t>Готовность объекта 20UGB</t>
  </si>
  <si>
    <t xml:space="preserve">                  20UGB. Structure for demineralized water tanks and contaminated condensate tank. Foundations</t>
  </si>
  <si>
    <t>20UGB. Здание для баков запаса обессоленной воды и бака загрязненного конденсата. Фундаменты</t>
  </si>
  <si>
    <t xml:space="preserve">                  20UGB. Structure for demineralized water tanks and contaminated condensate tank. Steel structures</t>
  </si>
  <si>
    <t>20UGB. Здание для баков запаса обессоленной воды и бака загрязненного конденсата. Металлоконструкции</t>
  </si>
  <si>
    <t>260д</t>
  </si>
  <si>
    <t xml:space="preserve">                  20UGB. Structure for demineralized water tanks and contaminated condensate tank. Contaminated condensate tank piping</t>
  </si>
  <si>
    <t>20UGB. Сооружение для баков запаса химобессоленной воды и бака грязного конденсата. Трубопроводы обвязки БГК</t>
  </si>
  <si>
    <t xml:space="preserve">                  20UGB. Structure for demineralized water tanks and contaminated condensate tank. Demineralized water tank piping</t>
  </si>
  <si>
    <t>20UGB. Сооружение для баков запаса химобессоленной воды и бака грязного конденсата. Трубопроводы обвязки БЗОВ</t>
  </si>
  <si>
    <t xml:space="preserve">                  20UGB. Structure for demineralized water tanks and contaminated condensate tank. Pipelines within the piping of the contaminated condensate tank. Heat insulation.</t>
  </si>
  <si>
    <t>20UGB. Сооружение для баков запаса обессоленной воды и бака загрязнённого конденсата. Трубопроводы обвязки БГК. Тепловая изоляция.</t>
  </si>
  <si>
    <t xml:space="preserve">                  20UGB. Structure for demineralized water tanks and contaminated condensate tank. Pipelines within the piping of the demineralized water storage tank. Heat insulation.</t>
  </si>
  <si>
    <t>20UGB. Сооружение для баков запаса обессоленной воды и бака загрязнённого конденсата. Трубопроводы обвязки БЗОВ. Тепловая изоляция.</t>
  </si>
  <si>
    <t xml:space="preserve">                  20UGB. Structure for demineralized water tanks and contaminated condensate tank. Identification painting of equipment and pipelines</t>
  </si>
  <si>
    <t>20UGB. Сооружение для баков запаса химобессоленной воды и бака грязного конденсата. Опознавательная окраска оборудования и трубопроводов</t>
  </si>
  <si>
    <t xml:space="preserve">                   Antirust protection of equipment</t>
  </si>
  <si>
    <t>Антикоррозионная защита оборудования</t>
  </si>
  <si>
    <t xml:space="preserve">                  20UGB. Structure for demineralized water tanks and contaminated condensate tank. Assembly drawings of UGB tanks</t>
  </si>
  <si>
    <t>20UGB. Сооружение для баков запаса химобессоленной воды и бака грязного конденсата. Монтажные чертежи баков UGB</t>
  </si>
  <si>
    <t xml:space="preserve">          20UKD Area for arranging alternative means to control a beyond-design-basis accident</t>
  </si>
  <si>
    <t>20UKD Площадка для размещения альтернативных средств для управления запроектной аварией</t>
  </si>
  <si>
    <t>515д</t>
  </si>
  <si>
    <t xml:space="preserve">                Readiness of object 20UKD</t>
  </si>
  <si>
    <t>Готовность объекта 20UKD</t>
  </si>
  <si>
    <t xml:space="preserve">                   20UKD. Area for arranging alternative means to control a beyond-design-basis accident. Civil engineering structures</t>
  </si>
  <si>
    <t>20UKD. Площадка для размещения альтернативных средств для управления запроектной аварией. Строительные конструкции</t>
  </si>
  <si>
    <t>265д</t>
  </si>
  <si>
    <t xml:space="preserve">                   20UKD. Area for arranging alternative means to control a beyond-design-basis accident. Electric connection diagrams</t>
  </si>
  <si>
    <t>20UKD. Площадка для размещения альтернативных средств для управления запроектной аварией. Схемы электрических соединений</t>
  </si>
  <si>
    <t xml:space="preserve">                   20UKD. Area for arranging alternative means to control a beyond-design-basis accident. Electric lighting and socket network</t>
  </si>
  <si>
    <t>20UKD. Площадка для размещения альтернативных средств для управления запроектной аварией. Электрическое освещение и розеточная сеть</t>
  </si>
  <si>
    <t xml:space="preserve">                   20UKD. Area for arranging alternative means to control a beyond-design-basis accident. Power cables log</t>
  </si>
  <si>
    <t>20UKD. Площадка для размещения альтернативных средств для управления запроектной аварией. Журнал силовых кабелей</t>
  </si>
  <si>
    <t xml:space="preserve">          20ULD Structures for the CPP tanks in the scope of 21ULD-24ULD</t>
  </si>
  <si>
    <t>20ULD Сооружения для баков БОУ в составе 21ULD-24ULD (31ULD-34ULD)</t>
  </si>
  <si>
    <t>385д</t>
  </si>
  <si>
    <t xml:space="preserve">                Readiness of object 20ULD</t>
  </si>
  <si>
    <t>Готовность объекта 20ULD</t>
  </si>
  <si>
    <t xml:space="preserve">                  20ULD. Structures for the CPP tanks. Foundations</t>
  </si>
  <si>
    <t>20ULD. Cооружения для баков БОУ. Фундаменты</t>
  </si>
  <si>
    <t xml:space="preserve">                  20ULD. Structures for the CPP tanks. Steel structures</t>
  </si>
  <si>
    <t>20ULD. Cооружения для баков БОУ. Металлоконструкции</t>
  </si>
  <si>
    <t xml:space="preserve">                   General</t>
  </si>
  <si>
    <t>Общие</t>
  </si>
  <si>
    <t>285д</t>
  </si>
  <si>
    <t xml:space="preserve">                     20ULD. Structure for the CPP tanks. Installation drawings of equipment</t>
  </si>
  <si>
    <t>20ULD. Сооружение для баков БОУ. Установочные чертежи оборудования</t>
  </si>
  <si>
    <t xml:space="preserve">                     20ULD. Structure for the CPP tanks. Identification painting of equipment and pipelines</t>
  </si>
  <si>
    <t>20ULD. Сооружение для баков БОУ. Опознавательная окраска оборудования и трубопроводов</t>
  </si>
  <si>
    <t xml:space="preserve">                      Antirust protection of equipment</t>
  </si>
  <si>
    <t xml:space="preserve">                   21ULD CPP regeneration water collection tanks facility</t>
  </si>
  <si>
    <t>21ULD Сооружение для баков сбора регенерационных вод БОУ</t>
  </si>
  <si>
    <t xml:space="preserve">                     20ULD. Structure for the CPP tanks. Tank piping of 21ULD structure</t>
  </si>
  <si>
    <t>20ULD. Сооружение для баков БОУ. Трубопроводы обвязки баков сооружения 21ULD</t>
  </si>
  <si>
    <t xml:space="preserve">                     21ULD. Structure for CPP regeneration water collection tanks. Pipelines within the piping of 21ULD tanks. Heat insulation.</t>
  </si>
  <si>
    <t>21ULD. Сооружение для баков сбора регенерационных вод БОУ. Трубопроводы обвязки баков сооружения 21ULD. Тепловая изоляция</t>
  </si>
  <si>
    <t xml:space="preserve">                   22ULD Monitoring tank facility</t>
  </si>
  <si>
    <t>22ULD Сооружение для контрольного бака</t>
  </si>
  <si>
    <t xml:space="preserve">                     20ULD. Structure for the CPP tanks. Tank piping of 22ULD structure</t>
  </si>
  <si>
    <t>20ULD. Сооружение для баков БОУ. Трубопроводы обвязки баков сооружения 22ULD</t>
  </si>
  <si>
    <t xml:space="preserve">                     22ULD. Level monitoring tank structure. Pipelines within the piping of 22ULD tanks. Heat insulation.</t>
  </si>
  <si>
    <t>22ULD. Сооружение для контрольного бака. Трубопроводы обвязки баков сооружения 22ULD. Тепловая изоляция.</t>
  </si>
  <si>
    <t xml:space="preserve">                   23 ULD Auxiliary tank facility</t>
  </si>
  <si>
    <t>23ULD Сооружение для бака собственных нужд</t>
  </si>
  <si>
    <t xml:space="preserve">                     20ULD. Structure for the CPP tanks. Tank piping of 23ULD structure</t>
  </si>
  <si>
    <t>20ULD. Сооружение для баков БОУ. Трубопроводы обвязки баков сооружения 23ULD</t>
  </si>
  <si>
    <t xml:space="preserve">                     23ULD. Auxiliary tank structure. Pipelines within the piping of 23ULD tanks. Heat insulation.</t>
  </si>
  <si>
    <t>23ULD. Сооружение для бака собственных нужд. Трубопроводы обвязки баков сооружения 23ULD. Тепловая изоляция.</t>
  </si>
  <si>
    <t xml:space="preserve">                   24 ULD SDP drain water tank facility</t>
  </si>
  <si>
    <t>24ULD Сооружение для бака сбросных вод АОУ</t>
  </si>
  <si>
    <t xml:space="preserve">                     20ULD. Structure for the CPP tanks. Tank piping of 24ULD structure</t>
  </si>
  <si>
    <t>20ULD. Сооружение для баков БОУ. Трубопроводы обвязки баков сооружения 24ULD</t>
  </si>
  <si>
    <t xml:space="preserve">                     24ULD. Structure for self-contained demineralization plant effluent water tank. Pipelines within the piping of 24ULD tanks. Heat insulation.</t>
  </si>
  <si>
    <t>24ULD. Сооружение для бака сбросных вод АОУ. Трубопроводы обвязки баков сооружения 24ULD. Тепловая изоляция.</t>
  </si>
  <si>
    <t xml:space="preserve">          20UMA Turbine building</t>
  </si>
  <si>
    <t>20UMA Здание турбины</t>
  </si>
  <si>
    <t>1897д</t>
  </si>
  <si>
    <t xml:space="preserve">                Readiness of object 20UMA</t>
  </si>
  <si>
    <t>Готовность объекта 20UMA</t>
  </si>
  <si>
    <t>1126д</t>
  </si>
  <si>
    <t>972д</t>
  </si>
  <si>
    <t xml:space="preserve">                      Construct</t>
  </si>
  <si>
    <t>Конструктивы</t>
  </si>
  <si>
    <t>855д</t>
  </si>
  <si>
    <t xml:space="preserve">                         Substructure</t>
  </si>
  <si>
    <t>Подземная часть</t>
  </si>
  <si>
    <t>470д</t>
  </si>
  <si>
    <t xml:space="preserve">                           20UMA. Turbine building. Concrete blinding, lightning protection mesh, waterproofing (with function of anticorrosion protection) and geometry for the common foundation slab of the 20UMA, 20UMX, 20UBA and 20UMV buildings</t>
  </si>
  <si>
    <t>20UMA. Здание турбины. Бетонная подготовка, молниезащитная сетка, гидроизоляция (с функцией антикоррозионной защиты) и геометрия объединенной фундаментной плиты зданий 20UMA, 20UMX, 20UBA, 20UMV</t>
  </si>
  <si>
    <t>51д</t>
  </si>
  <si>
    <t xml:space="preserve">                           20UMA. Turbine building. Turbine building 20UMA foundation slab reinforcement</t>
  </si>
  <si>
    <t>20UMA. Здание турбины. Армирование фундаментной плиты здания турбины 20UMA</t>
  </si>
  <si>
    <t xml:space="preserve">                            Geometry of foundation slab of building 20UMA</t>
  </si>
  <si>
    <t>Геометрия фундаментной плиты здания 20UMA</t>
  </si>
  <si>
    <t xml:space="preserve">                           20UMA. Turbine building. Walls from elevation -7.100 up to elevation -0.100</t>
  </si>
  <si>
    <t>20UMA. Здание турбины. Cтены с отм.-7,100 до отм. -0,100</t>
  </si>
  <si>
    <t xml:space="preserve">                           20UMA. Turbine building. Columns from elevation -7.100 up to elevation -0.100</t>
  </si>
  <si>
    <t>20UMA. Здание турбины. Колонны с отм.-7,100 до отм. -0,100</t>
  </si>
  <si>
    <t xml:space="preserve">                           20UMA. Turbine building. Substructure vertical waterproofing</t>
  </si>
  <si>
    <t>20 UMA. Здание турбины. Вертикальная гидроизоляция подземной части</t>
  </si>
  <si>
    <t xml:space="preserve">                           20UMA. Turbine building. Reinforced concrete stairs and elevator shaft up to elevation 0.000</t>
  </si>
  <si>
    <t>20UMA. Здание турбины. Железобетонные лестницы и шахта лифта до отм. 0,000</t>
  </si>
  <si>
    <t xml:space="preserve">                           20UMA. Turbine building. Floor slab at elevation -0.100</t>
  </si>
  <si>
    <t>20UMA. Здание турбины.Перекрытие на отм.-0,100</t>
  </si>
  <si>
    <t xml:space="preserve">                         Superstructure</t>
  </si>
  <si>
    <t>Надземная часть</t>
  </si>
  <si>
    <t xml:space="preserve">                           20UMA. Turbine building. Walls from elevation -0.100 up to elevation +7.700</t>
  </si>
  <si>
    <t>20UMA. Здание турбины. Стены с отм.-0,100 до отм. +7,700</t>
  </si>
  <si>
    <t xml:space="preserve">                           20UMA. Turbine building. Reinforced concrete stairs and elevator shaft up above elevation 0.000</t>
  </si>
  <si>
    <t>20UMA. Здание турбины. Железобетонные лестницы и шахта лифта выше отм. 0,000</t>
  </si>
  <si>
    <t xml:space="preserve">                           20UMA. Turbine building. Columns from elevation -0.100 up to elevation +7.700</t>
  </si>
  <si>
    <t>20UMA. Здание турбины. Колонны с отм.-0,100 до отм. +7,700</t>
  </si>
  <si>
    <t xml:space="preserve">                           20UMA. Turbine building. Floor slab at elevation +7.700</t>
  </si>
  <si>
    <t>20UMA. Здание турбины. Перекрытие на отм.+7,700</t>
  </si>
  <si>
    <t xml:space="preserve">                           20UMA. Turbine building. Walls from elevation +7.700 up to elevation +15.900</t>
  </si>
  <si>
    <t>20UMA. Здание турбины. Стены с отм.+7,700 до отм.+15,900</t>
  </si>
  <si>
    <t xml:space="preserve">                           20UMA. Turbine building. Columns from elevation +7.700 up to elevation +15.900</t>
  </si>
  <si>
    <t>20UMA. Здание турбины. Колонны с отм.+7,700 до отм.+15,900</t>
  </si>
  <si>
    <t xml:space="preserve">                           20UMA. Turbine building. Floor slab at elevation +15.900</t>
  </si>
  <si>
    <t>20UMA. Здание турбины. Перекрытие на отм.+15,900</t>
  </si>
  <si>
    <t xml:space="preserve">                           20UMA. Turbine building. Columns and walls from elevation +15.900 up to elevation +25.400</t>
  </si>
  <si>
    <t>20 UMA. Здание турбины. Колонны и стены с отм.+15,900 до отм.+25,400</t>
  </si>
  <si>
    <t xml:space="preserve">                           20UMA. Turbine building. Floor slab at elevation +25.400 in grid lines B-C</t>
  </si>
  <si>
    <t>20 UMA. Здание турбины. Перекрытие на отм.+25,400 в осях B-C</t>
  </si>
  <si>
    <t xml:space="preserve">                           20UMA. Turbine building. Columns and walls above elevation +25.400</t>
  </si>
  <si>
    <t>20 UMA. Здание турбины. Колонны и стены выше отм.+25,400</t>
  </si>
  <si>
    <t xml:space="preserve">                           20UMA. Turbine building. Steel structures of crane girders</t>
  </si>
  <si>
    <t>20UMA. Здание турбины. Металлоконструкции подкрановых балок</t>
  </si>
  <si>
    <t xml:space="preserve">                           20UMA. Turbine building. Steel structures of crane rails</t>
  </si>
  <si>
    <t>20UMA. Здание турбины. Металлоконструкции подкрановых путей</t>
  </si>
  <si>
    <t xml:space="preserve">                           20UMA. Turbine building. Roof steel structures</t>
  </si>
  <si>
    <t>20UMA.Здание турбины. Металлоконструкции покрытия</t>
  </si>
  <si>
    <t xml:space="preserve">                           20UMA. Turbine building. Roof in grid lines B-C</t>
  </si>
  <si>
    <t>20 UMA. Здание турбины. Покрытие в осях B-C</t>
  </si>
  <si>
    <t xml:space="preserve">                           20UMA. Turbine building. Reinforced concrete structures of external fire excape stairs</t>
  </si>
  <si>
    <t>20 UMA. Здание турбины. Железобетонные конструкции наружных пожарно-эвакуационных лестниц</t>
  </si>
  <si>
    <t xml:space="preserve">                           20UMA. Turbine building. Studwork steel structures for external wall enclosure</t>
  </si>
  <si>
    <t>20UMA. Здание турбины. Металлоконструкции фахверка для наружного стенового ограждения</t>
  </si>
  <si>
    <t xml:space="preserve">                           20UMA. Turbine building. External wall enclosure</t>
  </si>
  <si>
    <t>20UMA. Здание турбины. Наружное стеновое ограждение</t>
  </si>
  <si>
    <t xml:space="preserve">                           20UMA. Turbine building. Building entrances and driveways. Reinforced concrete structures</t>
  </si>
  <si>
    <t>20 UMA. Здание турбины. Входы и въезды в здание. Железобетонные конструкции</t>
  </si>
  <si>
    <t xml:space="preserve">                           20UMA. Turbine building. Assignment to the manufacturer for elevators</t>
  </si>
  <si>
    <t>20UMA. Здание турбины. Задание заводу-изготовителю на лифты</t>
  </si>
  <si>
    <t xml:space="preserve">                      Turbine set foundation</t>
  </si>
  <si>
    <t>Фундамент турбоагрегата</t>
  </si>
  <si>
    <t>742д</t>
  </si>
  <si>
    <t xml:space="preserve">                        20UMA. Turbine building. Turbine set baseplate framework: columns and beams</t>
  </si>
  <si>
    <t>20UMA. Здание турбины. Каркас фундамента турбоагрегата: колонны и балки</t>
  </si>
  <si>
    <t xml:space="preserve">                        30UMA. Turbine building. Turbine set baseplate. Top isolating plate</t>
  </si>
  <si>
    <t>30UMA. Здание турбины. Фундамент турбоагрегата. Верхняя виброизоляционная плита</t>
  </si>
  <si>
    <t>236д</t>
  </si>
  <si>
    <t xml:space="preserve">                        20UMA. Turbine building. Isolating baseplate for FWP</t>
  </si>
  <si>
    <t>20 UMA. Здание турбины. Виброизолированный фундамент под ПЭН</t>
  </si>
  <si>
    <t xml:space="preserve">                         Installation of vibration insulators</t>
  </si>
  <si>
    <t>Монтаж виброизоляторов</t>
  </si>
  <si>
    <t xml:space="preserve">                         Supporting structure with anchor bolts</t>
  </si>
  <si>
    <t>Фундаментные рамы с анкерными болтами</t>
  </si>
  <si>
    <t>56д</t>
  </si>
  <si>
    <t xml:space="preserve">                      Floors and foundations for equipment</t>
  </si>
  <si>
    <t>Полы и фундаменты под оборудование</t>
  </si>
  <si>
    <t>535д</t>
  </si>
  <si>
    <t xml:space="preserve">                         Floors and baseplates for substructure equipment</t>
  </si>
  <si>
    <t>Полы и фундаменты под оборудование в подземной части</t>
  </si>
  <si>
    <t xml:space="preserve">                        20UMA. Turbine building. Floors and baseplates for equipment at elevation 0.000</t>
  </si>
  <si>
    <t>20UMA. Здание турбины. Полы и фундаменты под оборудование на отм.0,000</t>
  </si>
  <si>
    <t xml:space="preserve">                        20UMA. Turbine building. Floors and baseplates for equipment at elevation +7.800</t>
  </si>
  <si>
    <t>20 UMA. Здание турбины. Полы и фундаменты под оборудование на отм.+7,800</t>
  </si>
  <si>
    <t xml:space="preserve">                        20UMA. Turbine building. Floors and baseplates for equipment at elevation +16.000</t>
  </si>
  <si>
    <t>20 UMA. Здание турбины. Полы и фундаменты под оборудование на отм.+16,000</t>
  </si>
  <si>
    <t xml:space="preserve">                        20UMA. Turbine building. Floors and baseplates for equipment at elevation +25.500 in grid lines B-C</t>
  </si>
  <si>
    <t>20 UMA. Здание турбины. Полы и фундаменты под оборудование на отм.+25,500 в осях B-C</t>
  </si>
  <si>
    <t xml:space="preserve">                     20UMA. Turbine building. Steel structures of supports for equipment, maintenance platforms, and underslung transport rails up to elevation 0.000</t>
  </si>
  <si>
    <t>20UMA. Здание турбины. Металлоконструкции опор под оборудование, площадок обслуживания и путей подвесного транспорта до отм.0,000</t>
  </si>
  <si>
    <t xml:space="preserve">                     20UMA. Turbine building. Roof steel structures fireproofing</t>
  </si>
  <si>
    <t>20UMA. Здание турбины. Огнезащита металлоконструкций покрытия</t>
  </si>
  <si>
    <t xml:space="preserve">                     20UMA. Turbine building. Steel structures of supports for equipment, maintenance platforms, and underslung transport rails from elevation 0.000 up to elevation +7.800</t>
  </si>
  <si>
    <t>20UMA. Здание турбины. Металлоконструкции опор под оборудование, площадок обслуживания и путей подвесного транспорта c отм.0,000 до отм.+7,800</t>
  </si>
  <si>
    <t xml:space="preserve">                     20UMA. Turbine building. Steel structures of supports for equipment, maintenance platforms, and underslung transport rails from elevation +7.800 up to elevation +16.000</t>
  </si>
  <si>
    <t>20UMA. Здание турбины. Металлоконструкции опор под оборудование, площадок обслуживания и путей подвесного транспорта с отм.+7,800 до отм.+16,000</t>
  </si>
  <si>
    <t xml:space="preserve">                     20UMA. Turbine building. Steel structures of supports for equipment, maintenance platforms and underslung transport rails above elevation +16.000</t>
  </si>
  <si>
    <t>20UMA. Здание турбины. Металлоконструкции опор под оборудование, площадок обслуживания и путей подвесного транспорта выше отм.+16,000</t>
  </si>
  <si>
    <t xml:space="preserve">                     20UMA. Turbine building. Steel structures of reinforcement maintenance platforms</t>
  </si>
  <si>
    <t>20UMA. Здание турбины. Металлоконструкции площадок обслуживания арматуры</t>
  </si>
  <si>
    <t xml:space="preserve">                     20UMA. Turbine building. Steel structures of turbine set maintenance platforms</t>
  </si>
  <si>
    <t>20UMA. Здание турбины. Металлоконструкции площадок обслуживания турбоагрегата</t>
  </si>
  <si>
    <t xml:space="preserve">                     20UMA. Turbine building. Steel structures of external fire escape stairs</t>
  </si>
  <si>
    <t>20UMA. Здание турбины. Металлоконструкции наружных пожарно-эвакуационных лестниц</t>
  </si>
  <si>
    <t xml:space="preserve">                     20UMA. Turbine building. Steel structures of maintenance platforms for thermal expansion sensors</t>
  </si>
  <si>
    <t>20UMA. Здание турбины. Металлоконструкции площадок обслуживания указателей температурных перемещений</t>
  </si>
  <si>
    <t xml:space="preserve">                     20UMA. Turbine building. Civil structures for bus duct installation</t>
  </si>
  <si>
    <t>20UMA. Здание турбины. Строительные конструкции для установки токопроводов</t>
  </si>
  <si>
    <t xml:space="preserve">                     20UMA. Turbine building. Lightning protection of building</t>
  </si>
  <si>
    <t>20UMA. Здание турбины. Молниезащита здания</t>
  </si>
  <si>
    <t xml:space="preserve">                     20UMA. Turbine building. Building entrances and driveways. Steel structures</t>
  </si>
  <si>
    <t>20UMA.Здание турбины. Входы и въезды в здание. Металлоконструкции</t>
  </si>
  <si>
    <t xml:space="preserve">                     20UMA. Turbine building. Civil structures for CCTV system installation</t>
  </si>
  <si>
    <t>20UMA. Здание турбины. Строительные конструкции для установки системы промышленного телевидения</t>
  </si>
  <si>
    <t xml:space="preserve">                     20UMA. Turbine building. Civil structures for FP I&amp;C installation</t>
  </si>
  <si>
    <t>20UMA. Здание турбины. Строительные конструкции для установки системы контроля и управления противопожарной защитой</t>
  </si>
  <si>
    <t xml:space="preserve">                      Antirust protection of steel structures</t>
  </si>
  <si>
    <t>Антикоррозионная защита металлоконструкций</t>
  </si>
  <si>
    <t xml:space="preserve">                     20UMA. Turbine building. Architectural solutions</t>
  </si>
  <si>
    <t>20UMA. Здание турбины. Архитектурные решения</t>
  </si>
  <si>
    <t xml:space="preserve">                     20UMA. Turbine building. Internal finishing of rooms to a mark 0.000. Floors</t>
  </si>
  <si>
    <t>20UMA. Здание турбины. Внутренняя отделка помещений до отметки 0.000. Полы</t>
  </si>
  <si>
    <t xml:space="preserve">                     20UMA. Turbine building. Internal finishing of rooms on a mark 0.000; +7.800. Floors</t>
  </si>
  <si>
    <t>20UMA. Здание турбины. Внутренняя отделка помещений на отметке 0.000; +7.800. Полы</t>
  </si>
  <si>
    <t xml:space="preserve">                     20UMA. Turbine building. Internal finishing of rooms on a mark +16.000; +25.500; +42.000. Floors</t>
  </si>
  <si>
    <t>20UMA. Здание турбины. Внутренняя отделка помещений на отметке +16.000; +25.500; +42.000. Полы</t>
  </si>
  <si>
    <t xml:space="preserve">                     20UMA. Turbine building. Egress routes</t>
  </si>
  <si>
    <t>20UMA. Здание турбины. Пути эвакуации</t>
  </si>
  <si>
    <t>1547д</t>
  </si>
  <si>
    <t>1072д</t>
  </si>
  <si>
    <t xml:space="preserve">                      20SM Cranes, hoisting and transport equipment</t>
  </si>
  <si>
    <t>20SM Краны, подъемные и транспортные устройства</t>
  </si>
  <si>
    <t>83д</t>
  </si>
  <si>
    <t xml:space="preserve">                        20UMA Turbine building. Installation drawing of travelling crane 220+220/32t</t>
  </si>
  <si>
    <t>20UMA Здание турбины. Установочный чертеж мостового крана г/п 220+220/32т</t>
  </si>
  <si>
    <t xml:space="preserve">                        20UMA Turbine building. Installation drawing of travelling crane 32/5 t</t>
  </si>
  <si>
    <t>20UMA Здание турбины. Установочный чертеж мостового крана г/п 32/5т</t>
  </si>
  <si>
    <t xml:space="preserve">                        20UMA Turbine building. Installation drawing of travelling crane 15 t</t>
  </si>
  <si>
    <t>20UMA Здание турбины. Установочный чертеж мостового крана г/п 15т</t>
  </si>
  <si>
    <t xml:space="preserve">                        20UMA Turbine building. Installation drawing of suspended crane 5 t below el. +38.650</t>
  </si>
  <si>
    <t>20UMA Здание турбины. Установочный чертеж подвесного крана г/п 5 т под отм. +38,650 м</t>
  </si>
  <si>
    <t xml:space="preserve">                        20UMA Turbine building. Installation drawing of suspended crane 5 t below el. +38.350</t>
  </si>
  <si>
    <t xml:space="preserve">                        20UMA Turbine building. Mechanization of repair work</t>
  </si>
  <si>
    <t>20UMA Здание турбины. Механизация ремонтных работ</t>
  </si>
  <si>
    <t xml:space="preserve">                        20UMA Turbine building. Installation drawing of suspended crane 6,3 t</t>
  </si>
  <si>
    <t>20UMA Здание турбины. Установочный чертеж подвесного крана г/п 6,3 т</t>
  </si>
  <si>
    <t xml:space="preserve">                         Adjustment and acceptance of lifting mechanisms for equipment installation</t>
  </si>
  <si>
    <t>Наладка и приемка ГПМ для монтажа оборудования</t>
  </si>
  <si>
    <t xml:space="preserve">                      20MA Steam turbine plant, LTM equipment</t>
  </si>
  <si>
    <t>20MA Паротурбинная установка, оборудование ДЦИ</t>
  </si>
  <si>
    <t>1063д</t>
  </si>
  <si>
    <t xml:space="preserve">                        20UMA. Turbine building. Installation drawing of deaerator</t>
  </si>
  <si>
    <t>20UMA. Здание турбины. Установочный чертеж деаэратора</t>
  </si>
  <si>
    <t xml:space="preserve">                        20UMA. Turbine building. Installation drawing of gland steam condenser</t>
  </si>
  <si>
    <t>20UMA. Здание турбины. Установочный чертеж конденсатора пара уплотнений</t>
  </si>
  <si>
    <t xml:space="preserve">                         Installation of vacuum pumps</t>
  </si>
  <si>
    <t>Монтаж вакуумных насосов</t>
  </si>
  <si>
    <t xml:space="preserve">                         Installation of cross-over nozzles, condenser turning chambers</t>
  </si>
  <si>
    <t>Монтаж перепускных патрубков, поворотных камер конденсаторов</t>
  </si>
  <si>
    <t xml:space="preserve">                        20UMA. Turbine building. Installation drawing of separated drain tank</t>
  </si>
  <si>
    <t>20UMA. Здание турбины. Установочный чертеж сепаратосборника</t>
  </si>
  <si>
    <t>9д</t>
  </si>
  <si>
    <t xml:space="preserve">                        20UMA. Turbine building. Installation drawing of MSR condensate tank</t>
  </si>
  <si>
    <t>20UMA. Здание турбины. Установочный чертеж конденсатосборника СПП</t>
  </si>
  <si>
    <t xml:space="preserve">                        20UMA. Turbine building. Installation drawing of lube oil system of main electrically driven feedwater pump</t>
  </si>
  <si>
    <t>20UMA. Здание турбины. Установочный чертеж блока маслосмазки основного питательного электронасосного агрегата</t>
  </si>
  <si>
    <t xml:space="preserve">                         turbine covering</t>
  </si>
  <si>
    <t>Обшивка турбины</t>
  </si>
  <si>
    <t xml:space="preserve">                         Mounting of nodes of steam distribution, regulation, control</t>
  </si>
  <si>
    <t>Монтаж узлов парораспределения, регулирования, контроля</t>
  </si>
  <si>
    <t xml:space="preserve">                         Installation of turbine condensers (bypass chambers and nozzles in a temporary position) (MAG)</t>
  </si>
  <si>
    <t>Монтаж конденсаторов турбины (перепускные камеры и патрубки во временное положение) (MAG)</t>
  </si>
  <si>
    <t xml:space="preserve">                         Turbine installation (MAA, MAC, MAD)</t>
  </si>
  <si>
    <t>Монтаж турбины (MAA, MAC, MAD)</t>
  </si>
  <si>
    <t xml:space="preserve">                         Installation of TGD (MAC)</t>
  </si>
  <si>
    <t>Монтаж ВПУ (MAK)</t>
  </si>
  <si>
    <t xml:space="preserve">                         Installation of the generator, incl. the excitation system (MKA, MKC, MKD)</t>
  </si>
  <si>
    <t>Монтаж генератора с системой возбуждения (MKA, MKC, MKD)</t>
  </si>
  <si>
    <t xml:space="preserve">                        20UMA. Turbine building. Installation drawing of moisture separator/reheater</t>
  </si>
  <si>
    <t>20UMA. Здание турбины. Установочный чертеж сепаратора-пароперегревателя</t>
  </si>
  <si>
    <t xml:space="preserve">                        20UMA. Turbine buildung. Installation drawing of High Pressure Heater HPH-5</t>
  </si>
  <si>
    <t>20UMA. Здание турбины. Установочный чертеж подогревателя высокого давления ПВД-5</t>
  </si>
  <si>
    <t xml:space="preserve">                         Installation of LPP-1 (in-built in the condenser) (LCC)</t>
  </si>
  <si>
    <t>Монтаж ПНД-1 (встроенные в конденсатор) (LCC)</t>
  </si>
  <si>
    <t xml:space="preserve">                        20UMA. Turbine building. Installation drawing of low pressure heater LPH-4</t>
  </si>
  <si>
    <t>20UMA. Здание турбины. Установочный чертеж подогревателя низкого давления ПНД-4</t>
  </si>
  <si>
    <t xml:space="preserve">                        20UMA. Turbine building. Installation drawing of feed water-pump</t>
  </si>
  <si>
    <t>20UMA. Здание турбины. Установочный чертеж питательного насоса</t>
  </si>
  <si>
    <t xml:space="preserve">                        20UMA. Turbine building. Installation drawing of auxiliary electrically driven feedwater pump</t>
  </si>
  <si>
    <t>20UMA. Здание турбины. Установочный чертеж вспомогательного питательного электронасосного агрегата</t>
  </si>
  <si>
    <t xml:space="preserve">                        20UMA. Turbine building. Installation drawing of condensate hydroturbine pump (CHP)</t>
  </si>
  <si>
    <t>20UMA. Здание турбины. Установочный чертеж конденсатного гидротурбинного насоса (КГТН)</t>
  </si>
  <si>
    <t xml:space="preserve">                        20UMA. Turbine building. Installation drawing of pump unit for MSR separated water</t>
  </si>
  <si>
    <t>20UMA. Здание турбины. Установочный чертеж сливного насосного агрегата сепаратосборника</t>
  </si>
  <si>
    <t xml:space="preserve">                        20UMA. Turbine building. Installation drawing of first-stage (Electrically Driven) condensate pump</t>
  </si>
  <si>
    <t>20UMA. Здание турбины. Установочный чертеж конденсатного насоса первой ступени</t>
  </si>
  <si>
    <t xml:space="preserve">                        20UMA. Turbine building. Installation drawing of second-stage (Electrically Driven) condensate pump</t>
  </si>
  <si>
    <t>20UMA. Здание турбины. Установочный чертеж конденсатного насоса второй ступени</t>
  </si>
  <si>
    <t xml:space="preserve">                         Installation of ball cleaning system (BCS) (РАН)</t>
  </si>
  <si>
    <t>Монтаж СШО (PAH)</t>
  </si>
  <si>
    <t xml:space="preserve">                         Installation of BRU-K incl. oil supply system (MXN)</t>
  </si>
  <si>
    <t>Монтаж БРУ-К с системой маслоснабжения (MXN)</t>
  </si>
  <si>
    <t xml:space="preserve">                        20UMA Turbine building. Installation drawing of BRU-SN</t>
  </si>
  <si>
    <t>20UMA Здание турбины. Установочный чертеж БРУ-СН</t>
  </si>
  <si>
    <t xml:space="preserve">                        20UMA Turbine building. Installation drawing of BRU-D</t>
  </si>
  <si>
    <t>20UMA Здание турбины. Установочный чертеж БРУ-Д</t>
  </si>
  <si>
    <t xml:space="preserve">                        20UMA Turbine building. Installation drawing of oil purification plant</t>
  </si>
  <si>
    <t>20UMA Здание турбины. Установочный чертеж парового механического фильтра</t>
  </si>
  <si>
    <t xml:space="preserve">                        20UMA. Turbine building. Installation drawing of High Pressure Heater HPH-6</t>
  </si>
  <si>
    <t>20UMA. Здание турбины. Установочный чертеж подогревателя высокого давления ПВД-6</t>
  </si>
  <si>
    <t xml:space="preserve">                        20UMA. Turbine building. Installation drawing of low pressure heater LPH-2</t>
  </si>
  <si>
    <t>20UMA. Здание турбины. Установочный чертеж подогревателя низкого давления ПНД-2</t>
  </si>
  <si>
    <t xml:space="preserve">                        20UMA. Turbine building. Installation drawing of low pressure heater LPH-3</t>
  </si>
  <si>
    <t>20UMA. Здание турбины. Установочный чертеж подогревателя низкого давления ПНД-3</t>
  </si>
  <si>
    <t xml:space="preserve">                         Turbine set (turbine + generator) oil systems flushing</t>
  </si>
  <si>
    <t>Промывка маслосистем турбоагрегата (турбина+генератор)</t>
  </si>
  <si>
    <t xml:space="preserve">                         Turbine set positioning to TGD (turning gear device)</t>
  </si>
  <si>
    <t>Постановка турбоагрегата на ВПУ</t>
  </si>
  <si>
    <t xml:space="preserve">                         Trial vacuum increase</t>
  </si>
  <si>
    <t>Пробный набор вакуума</t>
  </si>
  <si>
    <t xml:space="preserve">                      Pumps</t>
  </si>
  <si>
    <t>Насосные агрегаты</t>
  </si>
  <si>
    <t>494д</t>
  </si>
  <si>
    <t xml:space="preserve">                        20UMA Turbine building. Installation drawing of ball pump</t>
  </si>
  <si>
    <t>20UMA Здание турбины. Установочный чертеж насоса возврата шариков</t>
  </si>
  <si>
    <t xml:space="preserve">                        20UMA Turbine building. Installation drawing of exhauster</t>
  </si>
  <si>
    <t>20UMA Здание турбины. Установочный чертеж вентилятора отсоса масляных паров</t>
  </si>
  <si>
    <t xml:space="preserve">                        20UMA Turbine building. Installation drawing of pump for oil filtration</t>
  </si>
  <si>
    <t>20UMA Здание турбины. Установочный чертеж насосного агрегата фильтрации масла</t>
  </si>
  <si>
    <t xml:space="preserve">                        20UMA Turbine building. Installation drawing of drain tank pump</t>
  </si>
  <si>
    <t>20UMA Здание турбины. Установочный чертеж насосного агрегата дренажного бака</t>
  </si>
  <si>
    <t xml:space="preserve">                        20UMA Turbine building. Installation drawing of water-jet ejector</t>
  </si>
  <si>
    <t>20UMA Здание турбины. Установочный чертеж водоструйного эжектора сбора дренажей</t>
  </si>
  <si>
    <t xml:space="preserve">                        20UMA Turbine building. Installation drawing of the pump unit supplying demineralized water to deaerator</t>
  </si>
  <si>
    <t>20UMA Здание турбины. Установочный чертеж насосного агрегата подпитки деаэратора химобессоленной водой</t>
  </si>
  <si>
    <t xml:space="preserve">                        20UMA Turbine building. Installation drawing of the pump unit supplying demineralized water to condenser</t>
  </si>
  <si>
    <t>20UMA Здание турбины. Установочный чертеж насосного агрегата подпитки конденсатора химобессоленной водой</t>
  </si>
  <si>
    <t xml:space="preserve">                        20UMA Turbine building. Installation drawing of the pump unit supplying condensate to SCDP</t>
  </si>
  <si>
    <t>20UMA Здание турбины. Установочный чертеж насосного агрегата перекачки конденсата на автономную обессоливающую установку (АОУ)</t>
  </si>
  <si>
    <t xml:space="preserve">                         Installation drawing of sampling pump unit</t>
  </si>
  <si>
    <t>Установочный чертеж водоструйного эжектора</t>
  </si>
  <si>
    <t xml:space="preserve">                        20UMA Turbine building. Installation drawing of the pump unit for hydraulic tests of the secondary circuit systems</t>
  </si>
  <si>
    <t>20UMA Здание турбины. Установочный чертеж насосного агрегата гидравлических испытаний систем второго контура</t>
  </si>
  <si>
    <t xml:space="preserve">                        20UMA Turbine building. Installation drawing of oil purification plant 20MAV85AT001</t>
  </si>
  <si>
    <t>20UMA Здание турбины. Установочный чертеж маслоочистительной установки 20MAV85AT001</t>
  </si>
  <si>
    <t xml:space="preserve">                        20UMA Turbine building. Equipment of GMM system pump sets and GMC systems pipelines</t>
  </si>
  <si>
    <t>20UMA. Здание турбины. Оборудование насосных установок системы GMM и трубопроводов систем GMC</t>
  </si>
  <si>
    <t xml:space="preserve">                        20UMA. Turbine building. Installation drawing of radiation control pump</t>
  </si>
  <si>
    <t>20UMA. Здание турбины. Установочный чертеж насоса радиационного контроля</t>
  </si>
  <si>
    <t xml:space="preserve">                        20UMA Turbine building. Installation drawings of sample pumps of systems 20QUC, 20QUD, 20QUF</t>
  </si>
  <si>
    <t>20UMA Здание турбины. Установочные чертежи насосов отбора проб систем 20QUC, 20QUD, 20QUF</t>
  </si>
  <si>
    <t xml:space="preserve">                        20UMA Turbine building. Installation drawing of the electric pump unit of the stator winding water cooling system</t>
  </si>
  <si>
    <t>20UMA Здание турбины. Установочный чертеж агрегата электронасосного cистемы водяного охлаждения обмотки статора</t>
  </si>
  <si>
    <t xml:space="preserve">                        20UMA Turbine building. Installation drawing of pump for oil filtration of control system</t>
  </si>
  <si>
    <t>20UMA Здание турбины. Установочный чертеж насосного агрегата фильтрации огнестойкой жидкости системы регулирования</t>
  </si>
  <si>
    <t xml:space="preserve">                        20UMA Turbine building. Installation drawing of drainage pumping unit</t>
  </si>
  <si>
    <t>20UMA Здание турбины. Установочный чертеж дренажного насосного агрегата</t>
  </si>
  <si>
    <t xml:space="preserve">                        20UMA Turbine building. Installation drawing of freon vapour compression machine</t>
  </si>
  <si>
    <t>20UMA Здание турбины. Установочный чертеж фреоновой парокомпрессионной машины</t>
  </si>
  <si>
    <t xml:space="preserve">                        20UMA Turbine building. Installation drawing of circulating pump set</t>
  </si>
  <si>
    <t>20UMA Здание турбины. Установочный чертеж циркуляционного насосного агрегата</t>
  </si>
  <si>
    <t xml:space="preserve">                        20UMA. Turbine building. Installation drawing of drainage pumping unit</t>
  </si>
  <si>
    <t>20UMA. Здание турбины. Установочный чертеж дренажного насосного агрегата</t>
  </si>
  <si>
    <t xml:space="preserve">                        20UMA Turbine bulding. Installation drawing of pumping module for wash-in-place plant</t>
  </si>
  <si>
    <t>20UMA Здание турбины. Установочный чертеж насосного модуля системы безразборной мойки</t>
  </si>
  <si>
    <t xml:space="preserve">                      Heat exchange equipment</t>
  </si>
  <si>
    <t>Теплообменное обрудование</t>
  </si>
  <si>
    <t>225д</t>
  </si>
  <si>
    <t xml:space="preserve">                        20UMA Turbine building. Installation drawing of expansion tank vapour cooler</t>
  </si>
  <si>
    <t>20UMA Здание турбины. Установочный чертеж охладителя выпара расширителя дренажей</t>
  </si>
  <si>
    <t xml:space="preserve">                        20UMA Turbine building. Installation drawing of nuclear sample heat exchanger</t>
  </si>
  <si>
    <t>20UMA Здание турбины. Установочный чертеж теплообменника отбора проб радиационного контроля</t>
  </si>
  <si>
    <t xml:space="preserve">                        20UMA. Turbine building. Installation drawing of delivery-water heater</t>
  </si>
  <si>
    <t>20UMA. Здание турбины. Установочный чертеж подогревателя сетевой воды</t>
  </si>
  <si>
    <t xml:space="preserve">                        20UMA. Turbine building. Installation drawing of nuclear sample heat exchanger</t>
  </si>
  <si>
    <t>20UMA. Здание турбины. Установочный чертеж теплообменника отбора проб радиационного контроля</t>
  </si>
  <si>
    <t xml:space="preserve">                        20UMA. Turbine building. Installation drawing of aftercooler in system of an intermediate contour of cooling of the equipment (20PGB33AC001, 20PGB34AC001, 20PGB35AC001)</t>
  </si>
  <si>
    <t>20UMA. Здание турбины. Установочный чертеж основного доохладителя в системе промежуточного контура охлаждения оборудования (20PGB33AC001, 20PGB34AC001, 20PGB35AC001)</t>
  </si>
  <si>
    <t xml:space="preserve">                        20UMA. Turbine building. Installation drawing of an additional aftercooler in the system of the equipment intermediate cooling circuit (20PGB36AC001, 20PGB37AC001)</t>
  </si>
  <si>
    <t>20UMA. Здание турбины. Установочный чертеж дополнительного доохладителя в системе промежуточного контура охлаждения оборудования (20PGB36AC001, 20PGB37AC001)</t>
  </si>
  <si>
    <t xml:space="preserve">                        20UMA Turbine building. Installation drawings of sample chillers of systems 20QUA, 20QUB, 20QUC,20QUF</t>
  </si>
  <si>
    <t>20UMA Здание турбины. Установочные чертежи холодильников отборов проб систем 20QUA, 20QUB, 20QUC,20QUF</t>
  </si>
  <si>
    <t xml:space="preserve">                        20UMA. Turbine building. Instalattion drawing of aftercooler for cooling of ECP-1, ECP-2 and drain pump units of the MSR separated drain tank (20LCB54AC001)</t>
  </si>
  <si>
    <t>20UMA. Здание турбины. Установочный чертеж доохладителя для охлаждения насосов КЭН-I, КЭН-II, НСС (20LCB54AC001)</t>
  </si>
  <si>
    <t xml:space="preserve">                         Installation drawing of the aftercooler for additional cooling of the water directed to air coolers of electric motors of auxiliary feedwater pumps and heat exchangers of their face seals</t>
  </si>
  <si>
    <t>Установочный чертеж доохладителя для дополнительного охлаждения воды, поступающей на воздухоохладители электродвигателей вспомогательных питательных насосных агрегатов и теплообменники торцевых уплотнений</t>
  </si>
  <si>
    <t xml:space="preserve">                         Installation drawing of the aftercooler for additional cooling of the water directed for the cooling of feedwater pumps</t>
  </si>
  <si>
    <t>Установочный чертеж доохладителя для дополнительного охлаждения воды, поступающей на охлаждение питательных насосных агрегатов</t>
  </si>
  <si>
    <t xml:space="preserve">                        20UMA Turbine building. Installation drawing of the heat exchanger unit of the stator winding water cooling system</t>
  </si>
  <si>
    <t>20UMA Здание турбины. Установочный чертеж теплообменника cистемы водяного охлаждения обмотки статора</t>
  </si>
  <si>
    <t xml:space="preserve">                        20UMA. Turbine building. Installation drawings for equipment of the HPH preservation system</t>
  </si>
  <si>
    <t>20UMA. Здание турбины. Монтажные чертежи оборудования системы консервации ПВД</t>
  </si>
  <si>
    <t>40д</t>
  </si>
  <si>
    <t xml:space="preserve">                      Tanks, drainage expansion tanks</t>
  </si>
  <si>
    <t>Баки, расширители дренажей</t>
  </si>
  <si>
    <t>568д</t>
  </si>
  <si>
    <t xml:space="preserve">                        20UMA Turbine building. Installation drawing of tank of oil supply system for regulation of BRU-K</t>
  </si>
  <si>
    <t>20UMA Здание турбины. Установочный чертеж бака системы маслоснабжения регулирования БРУ-К</t>
  </si>
  <si>
    <t xml:space="preserve">                        20UMA Turbine building. Installation drawing of drain tank</t>
  </si>
  <si>
    <t>20UMA Здание турбины. Установочный чертеж дренажного бака</t>
  </si>
  <si>
    <t xml:space="preserve">                        20UMA Turbine building. Installation drawing of drain expansion tank</t>
  </si>
  <si>
    <t>20UMA Здание турбины. Установочный чертеж расширителя дренажей</t>
  </si>
  <si>
    <t xml:space="preserve">                        20UMA Turbine building. Installation drawing of drain expansion tank of steam pipelines</t>
  </si>
  <si>
    <t>20UMA Здание турбины. Установочный чертеж расширителя дренажей паропроводов</t>
  </si>
  <si>
    <t xml:space="preserve">                        20UMA. Turbine building. Installation drawing of main steam expansion tank</t>
  </si>
  <si>
    <t>20UMA. Здание турбины. Установочный чертеж расширителя дренажей свежего пара</t>
  </si>
  <si>
    <t xml:space="preserve">                        20UMA. Turbine building. Installation drawing of surge tank</t>
  </si>
  <si>
    <t>20UMA. Здание турбины. Установочный чертеж компенсационного бака</t>
  </si>
  <si>
    <t xml:space="preserve">                        20UMA. Turbine building. Installation drawing of tank for condensate from line separators</t>
  </si>
  <si>
    <t>20UMA. Здание турбины. Установочный чертеж конденсатосборника линейных сепараторов отборного пара</t>
  </si>
  <si>
    <t xml:space="preserve">                        20UMA Turbine building. Installation drawing of the water tank of the stator winding water cooling system</t>
  </si>
  <si>
    <t>20UMA Здание турбины. Установочный чертеж бака водяного cистемы водяного охлаждения обмотки статора</t>
  </si>
  <si>
    <t xml:space="preserve">                        20UMA Turbine building. Installation drawing of oil tank of control system</t>
  </si>
  <si>
    <t>20UMA Здание турбины. Установочный чертеж масляного бака системы регулирования</t>
  </si>
  <si>
    <t xml:space="preserve">                        20UMA Turbine building. Installation drawing of surge tank</t>
  </si>
  <si>
    <t>20UMA Здание турбины. Установочный чертеж компенсационного бака</t>
  </si>
  <si>
    <t xml:space="preserve">                        20UMA Turbine bulding. Installation drawing of tank for wash-in-place plant.</t>
  </si>
  <si>
    <t>20UMA Здание турбины. Установочный чертеж бака системы безразборной мойки</t>
  </si>
  <si>
    <t xml:space="preserve">                      Filters</t>
  </si>
  <si>
    <t>Фильтры</t>
  </si>
  <si>
    <t>274д</t>
  </si>
  <si>
    <t xml:space="preserve">                        20UMA. Turbine building. Installation drawing of oil separator</t>
  </si>
  <si>
    <t>20UMA. Здание турбины. Установочный чертеж маслоотделителя</t>
  </si>
  <si>
    <t xml:space="preserve">                        20UMA Turbine building. Installation drawing of the water filter of the stator winding water cooling system</t>
  </si>
  <si>
    <t>20UMA Здание турбины. Установочный чертеж фильтра водяного cистемы водяного охлаждения обмотки статора</t>
  </si>
  <si>
    <t xml:space="preserve">                        20UMA Turbine building. Installation drawing of the ion exchanger filter of the stator winding water cooling system</t>
  </si>
  <si>
    <t>20UMA Здание турбины. Установочный чертеж фильтра ионообменного cистемы водяного охлаждения обмотки статора</t>
  </si>
  <si>
    <t xml:space="preserve">                        20UMA Turbine building. Installation drawing of the gas trap of the stator winding water cooling system</t>
  </si>
  <si>
    <t>20UMA Здание турбины. Установочный чертеж ловушки газовой cистемы водяного охлаждения обмотки статора</t>
  </si>
  <si>
    <t xml:space="preserve">                      Other</t>
  </si>
  <si>
    <t>Прочее</t>
  </si>
  <si>
    <t>262д</t>
  </si>
  <si>
    <t xml:space="preserve">                        20UMA. Turbine building. Installation drawing of blower of removal of oil vapors</t>
  </si>
  <si>
    <t>20UMA. Здание турбины. Установочный чертеж вентилятора отсоса масляных паров</t>
  </si>
  <si>
    <t xml:space="preserve">                        20UMA Turbine building. Installation drawing of the gas control station of the generator gas supply system</t>
  </si>
  <si>
    <t>20UMA Здание турбины. Установочный чертеж поста газового управления cистемы газоснабжения генератора</t>
  </si>
  <si>
    <t xml:space="preserve">                        20UMA Turbine building. Installation drawing of the cooling unit of the generator gas supply system</t>
  </si>
  <si>
    <t>20UMA Здание турбины. Установочный чертеж холодильного агрегата cистемы газоснабжения генератора</t>
  </si>
  <si>
    <t xml:space="preserve">                        20UMA Turbine building. Installation drawing of the evaporator of the generator gas supply system</t>
  </si>
  <si>
    <t>20UMA Здание турбины. Установочный чертеж аппарата испарительного cистемы газоснабжения генератора</t>
  </si>
  <si>
    <t xml:space="preserve">                        20UMA Turbine building. Installation drawing of the gas analysis equipment cabinet of the generator gas supply system</t>
  </si>
  <si>
    <t>20UMA Здание турбины. Установочный чертеж шкафа газоаналитического оборудования cистемы газоснабжения генератора</t>
  </si>
  <si>
    <t xml:space="preserve">                        20UMA. Turbine building. Installation drawing of fan of gland steam condenser</t>
  </si>
  <si>
    <t>20UMA. Здание турбины. Установочный чертеж вентилятора конденсатора пара уплотнений</t>
  </si>
  <si>
    <t>1303д</t>
  </si>
  <si>
    <t xml:space="preserve">                      20LAA Feed water collection and deaeration system</t>
  </si>
  <si>
    <t>20LAA Система накопления и деаэрации питательной воды</t>
  </si>
  <si>
    <t xml:space="preserve">                        20UMA. Turbine building. Deaerator piping</t>
  </si>
  <si>
    <t>20UMA. Здание турбины. Трубопроводы обвязки деаэратора</t>
  </si>
  <si>
    <t xml:space="preserve">                        20UMA. Turbine building. Drain and vent pipes of the deaerator piping</t>
  </si>
  <si>
    <t>20UMA. Здание турбины. Дренажи и воздушники трубопроводов обвязки деаэратора</t>
  </si>
  <si>
    <t xml:space="preserve">                        20UMA. Turbine building. Deaerator vapor pipelines</t>
  </si>
  <si>
    <t>20UMA. Здание турбины. Трубопроводы выпара деаэратора</t>
  </si>
  <si>
    <t xml:space="preserve">                        20UMA. Turbine building. Pipelines removing air-steam mixture from deaerator to LPH-2</t>
  </si>
  <si>
    <t>20UMA. Здание турбины. Трубопроводы отсоса ПВС из деаэратора в ПНД № 2</t>
  </si>
  <si>
    <t xml:space="preserve">                        20UMA. Turbine building. Drains and air vents of pipelines removing air-steam mixture from deaerator to LPH-2</t>
  </si>
  <si>
    <t>20UMA. Здание турбины. Дренажи и воздушники трубопроводов выпара деаэратора и отсоса ПВС из деаэратора в ПНД № 2</t>
  </si>
  <si>
    <t xml:space="preserve">                        20UMA. Turbine building. Deaerator exhaust pipelines</t>
  </si>
  <si>
    <t>20UMA. Здание турбины. Выхлопные трубопроводы деаэратора</t>
  </si>
  <si>
    <t xml:space="preserve">                        20UMA. Turbine building. Drains and air vents of deaerator exhaust pipelines</t>
  </si>
  <si>
    <t>20UMA. Здание турбины. Дренажи и воздушники выхлопных трубопроводов деаэратора</t>
  </si>
  <si>
    <t xml:space="preserve">                      20LAB Main feed water pipeline system</t>
  </si>
  <si>
    <t>20LAB Система трубопроводов основной питательной воды</t>
  </si>
  <si>
    <t>392д</t>
  </si>
  <si>
    <t xml:space="preserve">                        20UMA. Turbine building. FWP intake pipelines</t>
  </si>
  <si>
    <t>20UMA. Здание турбины. Всасывающие трубопроводы ПЭН</t>
  </si>
  <si>
    <t xml:space="preserve">                        20UMA. Turbine building. Drains and air vents of FWP intake pipelines</t>
  </si>
  <si>
    <t>20UMA. Здание турбины. Дренажи и воздушники всасывающих трубопроводов ПЭН</t>
  </si>
  <si>
    <t xml:space="preserve">                        20UMA. Turbine building. Feedwater pipelines from feedwater pump to HPH</t>
  </si>
  <si>
    <t>20UMA. Здание турбины. Трубопроводы питательной воды от ПЭН до ПВД</t>
  </si>
  <si>
    <t xml:space="preserve">                        20UMA. Turbine building. Drains and air vents of feedwater pipelines from feedwater pump to HPH</t>
  </si>
  <si>
    <t>20UMA. Здание турбины. Дренажи и воздушники трубопроводов питательной воды от ПЭН до ПВД</t>
  </si>
  <si>
    <t xml:space="preserve">                        20UMA. Turbine building. Feed water pipelines from HPH to the turbine building exit.</t>
  </si>
  <si>
    <t>20UMA. Здание турбины. Трубопроводы питательной воды от ПВД до выхода из здания турбины</t>
  </si>
  <si>
    <t xml:space="preserve">                        20UMA. Turbine building. Drains and air vents of feedwater pipelines from HPH up to the turbine building border</t>
  </si>
  <si>
    <t>20UMA. Здание турбины. Дренажи и воздушники трубопроводов питательной воды от ПВД до выхода из здания турбины</t>
  </si>
  <si>
    <t xml:space="preserve">                        20UMA. Turbine building. FWP Recirculation pipelines</t>
  </si>
  <si>
    <t>20UMA. Здание турбины. Трубопроводы рециркуляции насосов ПЭН</t>
  </si>
  <si>
    <t xml:space="preserve">                        20UMA. Drains and air vents of FWP recirculation pipelines Mounting and assembly drawings</t>
  </si>
  <si>
    <t>20UMA. Здание турбины. Дренажи и воздушники трубопроводов рециркуляции насосов ПЭН</t>
  </si>
  <si>
    <t xml:space="preserve">                        20UMA Turbine building. Pipelines for condensate-feed pipeline operational flushing</t>
  </si>
  <si>
    <t>20UMA Здание турбины. Трубопроводы эксплуатационной промывки КПТ</t>
  </si>
  <si>
    <t xml:space="preserve">                        20UMA Turbine building. Drains and air vents of pipelines for condensate-feed pipeline operational flushing</t>
  </si>
  <si>
    <t>20UMA Здание турбины. Дренажи и воздушники трубопроводов эксплуатационной промывки КПТ</t>
  </si>
  <si>
    <t xml:space="preserve">                        20UMA. Turbine building. HPH-5,6 drain pipelines</t>
  </si>
  <si>
    <t>20UMA. Здание турбины. Дренажные трубопроводы ПВД-5,6</t>
  </si>
  <si>
    <t xml:space="preserve">                        20UMA. Turbine building. Feedwater pipelines from booster pump to feedwater pump</t>
  </si>
  <si>
    <t>20UMA. Здание турбины. Трубопроводы питательной воды от бустерного насоса к питательному</t>
  </si>
  <si>
    <t xml:space="preserve">                        20UMA. Turbine building. Drains and air vents of feedwater pipelines from booster pump to feedwater pump</t>
  </si>
  <si>
    <t>20UMA. Здание турбины. Дренажи и воздушники трубопроводов питательной воды от бустерного насоса к питательному</t>
  </si>
  <si>
    <t xml:space="preserve">                         Pipelines of HPH-5,6 bypass</t>
  </si>
  <si>
    <t>Трубопроводы байпаса ПВД-5,6</t>
  </si>
  <si>
    <t xml:space="preserve">                         Feedwater pipelines within HPH and fast-acting protacting device</t>
  </si>
  <si>
    <t>Трубопровод питательной воды в пределах ПВД и БДЗУ</t>
  </si>
  <si>
    <t xml:space="preserve">                         Pipeline within the piping of the condensate hydraulic turbine pump</t>
  </si>
  <si>
    <t>Трубопровод обвязки КГТН</t>
  </si>
  <si>
    <t xml:space="preserve">                         FWP heating pipelines</t>
  </si>
  <si>
    <t>Трубопроводы прогрева ПЭН</t>
  </si>
  <si>
    <t xml:space="preserve">                         Drains and air vents of FWP heating pipelines</t>
  </si>
  <si>
    <t>Дренажи и воздушники прогрева ПЭН</t>
  </si>
  <si>
    <t xml:space="preserve">                      20LAH Auxiliary feed water system</t>
  </si>
  <si>
    <t>20LAH Система вспомогательной питательной воды</t>
  </si>
  <si>
    <t>118д</t>
  </si>
  <si>
    <t xml:space="preserve">                        20UMA. Turbine building. AFWP intake pipelines</t>
  </si>
  <si>
    <t>20UMA. Здание турбины. Всасывающие трубопроводы ВПЭН</t>
  </si>
  <si>
    <t xml:space="preserve">                        20UMA. Turbine building. Drains and air vents of AFWP intake pipelines</t>
  </si>
  <si>
    <t>20UMA. Здание турбины. Дренажи и воздушники всасывающих трубопроводов ВПЭН</t>
  </si>
  <si>
    <t xml:space="preserve">                        20UMA. Turbine building. AFWP outlet pipelines Mounting and assembly drawings</t>
  </si>
  <si>
    <t>20UMA. Здание турбины. Напорные трубопроводы питательной воды ВПЭНов</t>
  </si>
  <si>
    <t xml:space="preserve">                        20UMA. Turbine building. Drains and air vents of AFWP outlet pipelines</t>
  </si>
  <si>
    <t>20UMA. Здание турбины. Дренажи и воздушники напорных трубопроводов питательной воды ВПЭНов</t>
  </si>
  <si>
    <t xml:space="preserve">                        20UMA. Turbine building. AFWP recirculation pipelines</t>
  </si>
  <si>
    <t>20UMA. Здание турбины. Трубопроводы рециркуляции ВПЭН</t>
  </si>
  <si>
    <t xml:space="preserve">                        20UMA. Turbine building. Drains and air vents of AFWP recirculation pipelines Mounting and assembly drawings</t>
  </si>
  <si>
    <t>20UMA. Здание турбины. Дренажи и воздушники трубопроводов рециркуляции ВПЭН</t>
  </si>
  <si>
    <t xml:space="preserve">                      20LAV Feedwater pump lubrication system</t>
  </si>
  <si>
    <t>20LAV Система смазочного масла питательных насосов</t>
  </si>
  <si>
    <t>52д</t>
  </si>
  <si>
    <t xml:space="preserve">                        20UMA. Turbine building. FWP oil pipelines</t>
  </si>
  <si>
    <t>20UMA. Здание турбины. Маслопроводы ПЭН</t>
  </si>
  <si>
    <t xml:space="preserve">                        20UMA. Turbine building. Ventilation pipelines of FWP oil tank</t>
  </si>
  <si>
    <t>20UMA. Здание турбины. Трубопроводы вентиляции МБ ПЭН</t>
  </si>
  <si>
    <t xml:space="preserve">                         FWP oil lines</t>
  </si>
  <si>
    <t>Маслопроводы ПЭН</t>
  </si>
  <si>
    <t xml:space="preserve">                      20LBA Fresh steam pipeline system</t>
  </si>
  <si>
    <t>20LBA Система паропроводов свежего пара</t>
  </si>
  <si>
    <t xml:space="preserve">                        20UMA. Turbine building. Live steam pipelines</t>
  </si>
  <si>
    <t>20UMA. Здание турбины. Трубопроводы "свежего" пара</t>
  </si>
  <si>
    <t xml:space="preserve">                        20UMA. Turbine building. Process drains and air vents related to "live steam" pipelines including piping of HP expansion tank</t>
  </si>
  <si>
    <t>20UMA. Здание турбины. Дренажи и воздушники трубопроводов "свежего" пара включая обвязку расширителя высокого давления</t>
  </si>
  <si>
    <t xml:space="preserve">                        20UMA. Turbine building. Installation of thermal expansion sensors</t>
  </si>
  <si>
    <t>20UMA. Здание турбины. Установка указателей тепловых перемещений</t>
  </si>
  <si>
    <t xml:space="preserve">                      20LAD High pressure regeneration system</t>
  </si>
  <si>
    <t>20LAD Система регенерации высокого давления</t>
  </si>
  <si>
    <t xml:space="preserve">                         Pipelines for noncondensable gases removal from HPH to deaerator and condenser</t>
  </si>
  <si>
    <t>Трубопроводы отвода несконденсировавшихся газов из ПВД в деаэратор и конденсатор</t>
  </si>
  <si>
    <t xml:space="preserve">                      20LCA Main condensate pipeline system</t>
  </si>
  <si>
    <t>20LCA Система трубопроводов основного конденсата</t>
  </si>
  <si>
    <t>415д</t>
  </si>
  <si>
    <t xml:space="preserve">                        20UMA. Turbine building. Drains and air vents of UDP bypass pipelines</t>
  </si>
  <si>
    <t>20UMA. Здание турбины. Дренажи и воздушники трубопроводов байпаса БОУ</t>
  </si>
  <si>
    <t xml:space="preserve">                        20UMA Turbine building. Pipelines supplying medium for I&amp;C sensors blow-down</t>
  </si>
  <si>
    <t>20UMA Здание турбины. Трубопроводы подвода среды для продувки стендов датчиков КИП</t>
  </si>
  <si>
    <t xml:space="preserve">                        20UMA Turbine building. Condensate supply pipelines for cool-down of drain expansion tank</t>
  </si>
  <si>
    <t>20UMA Здание турбины. Трубопроводы подвода конденсата на захолаживание расширителя дренажей</t>
  </si>
  <si>
    <t xml:space="preserve">                         Installation of l.p. pipelines of LCA and LCW systems (suction ECP-1).</t>
  </si>
  <si>
    <t>Монтаж трубопроводов н.д. систем LCA и LCW (всас КЭН-1).</t>
  </si>
  <si>
    <t xml:space="preserve">                         Installation of ECP-1 pressure pipeline</t>
  </si>
  <si>
    <t>Монтаж напорных трубопроводов КЭН-1 ст</t>
  </si>
  <si>
    <t xml:space="preserve">                         Installation of HP pipelines of LCA system. ECP-2 pressure pipelines up to LPH-4 including LPH-4 bypass</t>
  </si>
  <si>
    <t>Монтаж трубопроводов в.д. сис-мы LCA. Напорные труб-ды KЭН-2 до ПНД-4, включая байпас ПНД-4.</t>
  </si>
  <si>
    <t xml:space="preserve">                         Installation of HP pipeline of LCA system. Pipeline from LPH-4 up to deaerator.</t>
  </si>
  <si>
    <t>Монтаж трубопровода. в.д. сис-мы LCA. Трубопровод от ПНД-4 до деаэратора.</t>
  </si>
  <si>
    <t xml:space="preserve">                         CEP suction pipelines of stages I, II</t>
  </si>
  <si>
    <t>Всасывающие трубопроводы КЭН I , II ступени</t>
  </si>
  <si>
    <t xml:space="preserve">                         Main condensate pipelines from stage I CEP to LPH-2</t>
  </si>
  <si>
    <t>Трубопроводы основного конденсата от КЭН I ступени до ПНД-2</t>
  </si>
  <si>
    <t xml:space="preserve">                         Stage I CEP recirculation pipelines</t>
  </si>
  <si>
    <t>Трубопроводы рециркуляции КЭН I ступени</t>
  </si>
  <si>
    <t xml:space="preserve">                         Stage II CEP pressure pipelines to LPH-4</t>
  </si>
  <si>
    <t>Напорные трубопроводы КЭН II ступени до ПНД-4</t>
  </si>
  <si>
    <t xml:space="preserve">                         Main condensate pipelines from LPH-4 to deaerator</t>
  </si>
  <si>
    <t>Трубопроводы основного конденсата от ПНД-4 до деаэратора</t>
  </si>
  <si>
    <t xml:space="preserve">                         Stage II CEP recirculation pipelines</t>
  </si>
  <si>
    <t>Трубопроводы рециркуляции КЭН II ступени</t>
  </si>
  <si>
    <t xml:space="preserve">                         Main condensate recirculation pipeline</t>
  </si>
  <si>
    <t>Трубопровод рециркуляции основного конденсата</t>
  </si>
  <si>
    <t xml:space="preserve">                         Condensate supplying pipeline to fast-acting protacting device</t>
  </si>
  <si>
    <t>Трубопровод подачи конденсата на БДЗУ</t>
  </si>
  <si>
    <t xml:space="preserve">                        20UMA. Turbine building. CPP bypass pipelines</t>
  </si>
  <si>
    <t>20UMA. Здание турбины. Трубопроводы байпаса БОУ</t>
  </si>
  <si>
    <t xml:space="preserve">                      20LCB Main condensate pumps system</t>
  </si>
  <si>
    <t>20LCB Система насосов основного конденсата</t>
  </si>
  <si>
    <t xml:space="preserve">                         Auxiliary piping of ECP I and II stage</t>
  </si>
  <si>
    <t>Вспомогательные трубопроводы обвязки КЭН I и II ступени</t>
  </si>
  <si>
    <t xml:space="preserve">                      20LBC Cold intermediate reheat pipelines system from HPC exhaust to MSR</t>
  </si>
  <si>
    <t>20LBC Система трубопроводов холодного промперегрева от выхлопа ЦВД до СПП</t>
  </si>
  <si>
    <t>179д</t>
  </si>
  <si>
    <t xml:space="preserve">                        20UMA. Turbine building. Drains and air vents of MSR exhaust pipelines</t>
  </si>
  <si>
    <t>20UMA. Здание турбины. Дренажи выхлопных трубопроводов СПП</t>
  </si>
  <si>
    <t xml:space="preserve">                         Steam support pipeline</t>
  </si>
  <si>
    <t>Трубопровод паровой опоры</t>
  </si>
  <si>
    <t xml:space="preserve">                         Anchoring of HPC-MSR crossover pipes (with hydraulic tests)</t>
  </si>
  <si>
    <t>Крепление перепускных труб ЦВД-СПП (с гидроиспытаниями)</t>
  </si>
  <si>
    <t xml:space="preserve">                         Pipelines of relief valves from CRH to the condenser</t>
  </si>
  <si>
    <t>Трубопроводы сбросных клапанов из ХПП в конденсатор</t>
  </si>
  <si>
    <t xml:space="preserve">                         Pipelines of water drainage from cold reheat into the atmosphere upstream safety valves</t>
  </si>
  <si>
    <t>Трубопроводы сброса пара из ХПП в атмосферу до предохранительных клапанов.</t>
  </si>
  <si>
    <t xml:space="preserve">                         Pipeline for safety valves control</t>
  </si>
  <si>
    <t>Трубопроводы управления предохранительными клапанами</t>
  </si>
  <si>
    <t xml:space="preserve">                      20LBG Auxiliary steam pipeline system</t>
  </si>
  <si>
    <t>20LBG Система паропроводов собственных нужд</t>
  </si>
  <si>
    <t xml:space="preserve">                        20UMA Turbine building. Deaerator heating steam pipelines</t>
  </si>
  <si>
    <t>20UMA Здание турбины. Трубопроводы греющего пара деаэратора</t>
  </si>
  <si>
    <t xml:space="preserve">                        20UMA Turbine building. Drains and air vents of deaerator heating steam pipelines</t>
  </si>
  <si>
    <t>20UMA Здание турбины. Дренажи и воздушники трубопроводов греющего пара деаэратора</t>
  </si>
  <si>
    <t xml:space="preserve">                        20UMA Turbine building. Auxiliary steam pipelines</t>
  </si>
  <si>
    <t>20UMA Здание турбины. Паропроводы собственных нужд</t>
  </si>
  <si>
    <t xml:space="preserve">                        20UMA Turbine building. Drains and air vents of auxiliary steam pipelines</t>
  </si>
  <si>
    <t>20UMA Здание турбины. Дренажи и воздушники паропроводов собственных нужд</t>
  </si>
  <si>
    <t xml:space="preserve">                        20UMA Turbine building. Exhaust pipelines of auxiliary header and header of deaerator heating steam</t>
  </si>
  <si>
    <t>20UMA Здание турбины. Выхлопные трубопроводы КСН и коллектора греющего пара деаэратора</t>
  </si>
  <si>
    <t xml:space="preserve">                        20UMA Turbine building. Drains of exhaust pipelines of auxiliary header</t>
  </si>
  <si>
    <t>20UMA Здание турбины. Дренажи выхлопных трубопроводов КСН</t>
  </si>
  <si>
    <t xml:space="preserve">                      20LBJ Moisture separator system</t>
  </si>
  <si>
    <t>20LBJ Система сепаратора-пароперегревателя</t>
  </si>
  <si>
    <t>371д</t>
  </si>
  <si>
    <t xml:space="preserve">                        20UMA. Turbine building. MSR exhaust pipelines</t>
  </si>
  <si>
    <t>20UMA. Здание турбины. Выхлопные трубопроводы СПП</t>
  </si>
  <si>
    <t xml:space="preserve">                         Pipeline for heating steam supply to MSR</t>
  </si>
  <si>
    <t>Трубопровод подвода греющего пара к СПП</t>
  </si>
  <si>
    <t xml:space="preserve">                      20LBQ High pressure steam sampling pipeline system</t>
  </si>
  <si>
    <t>20LBQ Система трубопроводов отбора пара высокого давления</t>
  </si>
  <si>
    <t xml:space="preserve">                         Pipelines for steam extraction to HPH-6</t>
  </si>
  <si>
    <t>Трубопроводы отбора пара на ПВД-6</t>
  </si>
  <si>
    <t xml:space="preserve">                         Pipeline for steam extraction to the deaerator</t>
  </si>
  <si>
    <t>Трубопровод отбора пара на деаэратор</t>
  </si>
  <si>
    <t xml:space="preserve">                         Pipeline for steam extraction to HPH-5</t>
  </si>
  <si>
    <t>Трубопроводы отбора пара на ПВД-5</t>
  </si>
  <si>
    <t xml:space="preserve">                      20LBS Low pressure steam sampling pipeline system</t>
  </si>
  <si>
    <t>20LBS Система трубопроводов отбора пара низкого давления</t>
  </si>
  <si>
    <t>279д</t>
  </si>
  <si>
    <t xml:space="preserve">                        20UMA. Turbine building. Pipelines supplying steam to delivery-water heaters</t>
  </si>
  <si>
    <t>20UMA. Здание турбины. Трубопроводы подачи пара на ПСВ</t>
  </si>
  <si>
    <t xml:space="preserve">                        20UMA. Turbine building. Drains and air vents of the pipelines supplying steam to delivery-water heaters</t>
  </si>
  <si>
    <t>20UMA. Здание турбины. Дренажи и воздушники трубопроводов подачи пара на ПСВ</t>
  </si>
  <si>
    <t xml:space="preserve">                         Pipeline for steam extraction to HPH 4</t>
  </si>
  <si>
    <t>Трубопровод отбора пара на ПНД-4</t>
  </si>
  <si>
    <t xml:space="preserve">                         Pipeline for steam extraction to HPH 3</t>
  </si>
  <si>
    <t>Трубопровод отбора пара на ПНД-3</t>
  </si>
  <si>
    <t xml:space="preserve">                         Pipeline for steam extraction to HPH-2</t>
  </si>
  <si>
    <t>Трубопровод отбора пара на ПНД-2</t>
  </si>
  <si>
    <t xml:space="preserve">                      20LBW Turbine sealing system</t>
  </si>
  <si>
    <t>20LBW Система уплотнения турбины</t>
  </si>
  <si>
    <t>418д</t>
  </si>
  <si>
    <t xml:space="preserve">                        20UMA. Turbine building. Exhaust pipelines of gland condenser fans</t>
  </si>
  <si>
    <t>20UMA. Здание турбины. Выхлопные трубопроводы вентиляторов КПУ</t>
  </si>
  <si>
    <t xml:space="preserve">                         Pipeline of steam supply to seals</t>
  </si>
  <si>
    <t>Трубопровод подачи пара на уплотнения</t>
  </si>
  <si>
    <t xml:space="preserve">                         Pipeline for steam removal from valve stems to turbine gland steam supply header</t>
  </si>
  <si>
    <t>Трубопровод отвода пара от штоков клапанов в коллектор подачи пара на уплотнения</t>
  </si>
  <si>
    <t xml:space="preserve">                         Pipeline for steam removal from valve stems to deaerator</t>
  </si>
  <si>
    <t>Трубопровод отвода пара от штоков клапанов к деаэратору</t>
  </si>
  <si>
    <t xml:space="preserve">                         Pipeline for steam removal from BRU-C valve stems to deaerator</t>
  </si>
  <si>
    <t>Трубопровод отвода пара от штоков клапанов БРУ-К к деаэратору</t>
  </si>
  <si>
    <t xml:space="preserve">                         Water locks filling pipelines (GSC, LPH-2)</t>
  </si>
  <si>
    <t>Трубопроводы заполнения гидрозатворов (КПУ, ПНД-2)</t>
  </si>
  <si>
    <t xml:space="preserve">                      20LFN Secondary circuit working medium corrective treatment system</t>
  </si>
  <si>
    <t>20LFN Система коррекционной обработки рабочей среды второго контура</t>
  </si>
  <si>
    <t xml:space="preserve">                        20UMA. Turbine building. Pipelines of the HPH preservation system</t>
  </si>
  <si>
    <t>20UMA. Здание турбины. Трубопроводы системы консервации ПВД</t>
  </si>
  <si>
    <t xml:space="preserve">                      20LCC Low pressure regeneration system</t>
  </si>
  <si>
    <t>20LCC Система регенерации низкого давления</t>
  </si>
  <si>
    <t>383д</t>
  </si>
  <si>
    <t xml:space="preserve">                        20UMA. Turbine building. Exhaust pipelines of LPH-3 safety valve</t>
  </si>
  <si>
    <t>20UMA. Здание турбины. Выхлопные трубопроводы ПК ПНД № 3</t>
  </si>
  <si>
    <t xml:space="preserve">                         Pipelines for steam-air mixture removal from LPH-2 to condenser</t>
  </si>
  <si>
    <t>Трубопроводы отвода ПВС ПНД-2 в конденсатор</t>
  </si>
  <si>
    <t xml:space="preserve">                         Pipelines for steam-air mixture removal from LPH-4 and LPH-3 to LPH-2</t>
  </si>
  <si>
    <t>Трубопроводы отвода ПВС из ПНД-4 и ПНД-3 в ПНД-2</t>
  </si>
  <si>
    <t xml:space="preserve">                      20LCE Main condensate injection system</t>
  </si>
  <si>
    <t>20LCE Система впрыска основного конденсата</t>
  </si>
  <si>
    <t xml:space="preserve">                         LPC exhausts cooling pipeline</t>
  </si>
  <si>
    <t>Трубопровод охлаждения выхлопов ЦНД</t>
  </si>
  <si>
    <t xml:space="preserve">                         Condenser steam receiver injection pipeline</t>
  </si>
  <si>
    <t>Трубопровод впрыска в пароприемное устройство конденсатора</t>
  </si>
  <si>
    <t xml:space="preserve">                      20LCH HPH condensate system</t>
  </si>
  <si>
    <t>20LCH Система конденсата ПВД</t>
  </si>
  <si>
    <t>377д</t>
  </si>
  <si>
    <t xml:space="preserve">                         High pressure pipelines for heating steam condensate to HPH-5, HPH-6 of the LCH system</t>
  </si>
  <si>
    <t>Трубопроводы высокого давления конденсата греющего пара ПВД-5, ПВД-6 системы LCH</t>
  </si>
  <si>
    <t xml:space="preserve">                         High pressure pipelines for drain from line extraction separators to HPH-5, 6</t>
  </si>
  <si>
    <t>Трубопроводы высокого давления слива из линейных сепараторв отборов на ПВД-5,6</t>
  </si>
  <si>
    <t xml:space="preserve">                      20LCJ LPH condensate system</t>
  </si>
  <si>
    <t>20LCJ Система конденсата ПНД</t>
  </si>
  <si>
    <t xml:space="preserve">                         Pipeline for emergency overflow from LPH-2 to condenser</t>
  </si>
  <si>
    <t>Трубопровод аварийного перелива из ПНД-2 в конденсатор</t>
  </si>
  <si>
    <t xml:space="preserve">                         Pipelines for heating steam condensate drainage from LPH-3 to LPH-2</t>
  </si>
  <si>
    <t>Трубопроводы слива конденсата греющего пара из ПНД-3 в ПНД-2</t>
  </si>
  <si>
    <t xml:space="preserve">                         Pipelines for heating steam condensate drainage from LPH-4 to separated moisture collector</t>
  </si>
  <si>
    <t>Трубопроводы слива конденсата греющего пара из ПНД-4 в сепаратосборник</t>
  </si>
  <si>
    <t xml:space="preserve">                      20LCM Drain and condensate collection (recirculation) system</t>
  </si>
  <si>
    <t>20LCM Система сбора (возврата) дренажей и конденсата</t>
  </si>
  <si>
    <t xml:space="preserve">                        20UMA Turbine building. Pipeline supplying treated condensate from SCDP</t>
  </si>
  <si>
    <t>20UMA Здание турбины. Трубопровод возврата очищенного конденсата от АОУ</t>
  </si>
  <si>
    <t xml:space="preserve">                        20UMA Turbine building. Drain pipelines of the turbine building including water-jet ejector</t>
  </si>
  <si>
    <t>20UMA Здание турбины. Трубопроводы дренажей здания турбины включая установку водоструйного эжектора</t>
  </si>
  <si>
    <t xml:space="preserve">                        20UMA Turbine building. The vapour pipelines from the drain tank, LP drain expansion tank</t>
  </si>
  <si>
    <t>20UMA Здание турбины. Трубопроводы выпара от дренажного бака, расширителя дренажей н.д.</t>
  </si>
  <si>
    <t xml:space="preserve">                        20UMA Turbine building. Drains and air vents of the vapour pipelines from the drain tank, LP drain expansion tank</t>
  </si>
  <si>
    <t>20UMA Здание турбины. Дренажи и воздушники трубопроводов выпара от дренажного бака, расширителя дренажей н.д.</t>
  </si>
  <si>
    <t xml:space="preserve">                        20UMA. Turbine building. Residual condensate drain pipelines to system LCM</t>
  </si>
  <si>
    <t>20UMA. Здание турбины. Трубопроводы слива дебалансного конденсата в систему LCM</t>
  </si>
  <si>
    <t xml:space="preserve">                        20UMA Turbine building. Pipeline supplying foul condensate to SCDP</t>
  </si>
  <si>
    <t>20UMA Здание турбины. Трубопровод подачи грязного конденсата на АОУ</t>
  </si>
  <si>
    <t xml:space="preserve">                      20LCP Desalinated water system</t>
  </si>
  <si>
    <t>20LCP Система обессоленной воды</t>
  </si>
  <si>
    <t>273д</t>
  </si>
  <si>
    <t xml:space="preserve">                        20UMA. Turbine building. Installation drawings of system LCP</t>
  </si>
  <si>
    <t>20UMA. Здание турбины. Монтажные чертежи системы LCP</t>
  </si>
  <si>
    <t xml:space="preserve">                        20UMA Turbine building. Inlet pipelines of deaerator and condenser make-up pumps</t>
  </si>
  <si>
    <t>20UMA Здание турбины. Всасывающие трубопроводы насосов подпитки деаэратора и конденсатора</t>
  </si>
  <si>
    <t xml:space="preserve">                        20UMA Turbine building. Drains and air vents of inlet pipelines of deaerator and condenser make-up pumps</t>
  </si>
  <si>
    <t>20UMA Здание турбины. Дренажи и воздушники всасывающих трубопроводов насосов подпитки деаэратора и конденсатора</t>
  </si>
  <si>
    <t xml:space="preserve">                        20UMA Turbine building. Outlet pipelines of deaerator make-up pumps. Assignment to the manufacturer</t>
  </si>
  <si>
    <t>20UMA Здание турбины. Напорные трубопроводы насосов подпитки деаэратора</t>
  </si>
  <si>
    <t xml:space="preserve">                        20UMA Turbine building. Drains and air vents of outlet pipelines of deaerator and condenser make-up pumps</t>
  </si>
  <si>
    <t>20UMA Здание турбины. Дренажи и воздушники напорных трубопроводов насосов подпитки деаэратора и конденсатора</t>
  </si>
  <si>
    <t xml:space="preserve">                        20UMA Turbine building. Pipelines for filling demineralized water storage tanks</t>
  </si>
  <si>
    <t>20UMA Здание турбины. Трубопроводы заполнения баков запаса ХОВ</t>
  </si>
  <si>
    <t xml:space="preserve">                        20UMA Turbine building. Outlet pipelines of condenser make-up pumps</t>
  </si>
  <si>
    <t>20UMA Здание турбины. Напорные трубопроводы насосов подпитки конденсатора</t>
  </si>
  <si>
    <t xml:space="preserve">                        20UMA Turbine building. Demineralized water supply pipelines</t>
  </si>
  <si>
    <t>20UMA Здание турбины. Трубопроводы подачи ХОВ</t>
  </si>
  <si>
    <t xml:space="preserve">                        20UMA Turbine building. Pipelines for demineralized water supply to the instrumentation sensors blow-down</t>
  </si>
  <si>
    <t>20UMA Здание турбины. Трубопроводы подачи ХОВ на продувку датчиков КИП</t>
  </si>
  <si>
    <t xml:space="preserve">                      20LCS Separation and intermediate reheating system</t>
  </si>
  <si>
    <t>20LCS Система сепарации и промперегрева</t>
  </si>
  <si>
    <t>159д</t>
  </si>
  <si>
    <t xml:space="preserve">                         Equalizing pipeline for hot well condensate</t>
  </si>
  <si>
    <t>Уравнительный трубопровод по конденсату конденсатосборников</t>
  </si>
  <si>
    <t xml:space="preserve">                         Pipeline for MSR heating steam condensate drainage to hot well</t>
  </si>
  <si>
    <t>Трубопровод слива конденсата греющего пара СПП в конденсатосборник</t>
  </si>
  <si>
    <t xml:space="preserve">                         Pipelines for condensate drainage from hot wells to condenser, deaerator</t>
  </si>
  <si>
    <t>Трубопровод слива конденсата из конденсатосборников в конденсатор, деаэратор</t>
  </si>
  <si>
    <t xml:space="preserve">                         Pipelines for steam-air mixture removal from hotwells to the condenser, deaerator</t>
  </si>
  <si>
    <t>Трубопровод отсоса ПВС из конденсатосборников в конденсатор, деаэратор</t>
  </si>
  <si>
    <t xml:space="preserve">                         Equalizing pipeline for MSR steam</t>
  </si>
  <si>
    <t>Уравнительный трубопровод по пару СПП КС</t>
  </si>
  <si>
    <t xml:space="preserve">                      20LCT MSR system</t>
  </si>
  <si>
    <t>20LCT Система сепарата СПП</t>
  </si>
  <si>
    <t>351д</t>
  </si>
  <si>
    <t xml:space="preserve">                         MSR separated moisture equalizing pipeline</t>
  </si>
  <si>
    <t>Уравнительный трубопровод сепарата СПП</t>
  </si>
  <si>
    <t xml:space="preserve">                         Pipeline for separated moisture discharge from MSR to separated moisture collector</t>
  </si>
  <si>
    <t>Трубопровод слива сепарата из СПП в сепаратосборник</t>
  </si>
  <si>
    <t xml:space="preserve">                         Pipeline for steam-air mixture suction from separated moisture collector to LPH-2</t>
  </si>
  <si>
    <t>Трубопровод отсоса ПВС из сепаратосборника в ПНД-2</t>
  </si>
  <si>
    <t xml:space="preserve">                         Pipeline for separated moisture drainage from line steam extraction separators to deaerator</t>
  </si>
  <si>
    <t>Трубопровод слива сепарата из линейных сепараторов отбора пара на деаэратор</t>
  </si>
  <si>
    <t xml:space="preserve">                         Pipeline for separated moisture drainage from LPH-4 line steam extraction separators</t>
  </si>
  <si>
    <t>Трубопровод слива сепарата из линейных сепараторов отбора пара на ПНД-4</t>
  </si>
  <si>
    <t xml:space="preserve">                         Pipeline for separated moisture drainage from separated moisture collector to the condenser</t>
  </si>
  <si>
    <t>Трубопровод слива сепарата из сепаратосборника в конденсатор</t>
  </si>
  <si>
    <t xml:space="preserve">                         Suction pipelines of separated moisture removing pumps</t>
  </si>
  <si>
    <t>Всасывающие трубопроводы насосов откачки сепарата</t>
  </si>
  <si>
    <t xml:space="preserve">                         Pressure pipelines of separated moisture drainage pumps</t>
  </si>
  <si>
    <t>Напорные трубопроводы насосов слива сепарата</t>
  </si>
  <si>
    <t xml:space="preserve">                         Recirculation pipelines of separated moisture drainage pumps</t>
  </si>
  <si>
    <t>Трубопроводы рециркуляции насосов слива сепарата</t>
  </si>
  <si>
    <t xml:space="preserve">                         Pipeline for air suction from separated moisture drainage pumps</t>
  </si>
  <si>
    <t>Трубопроводы отсоса воздуха из сливных насосов сепарата</t>
  </si>
  <si>
    <t xml:space="preserve">                      20LCW Hydraulic sealing system</t>
  </si>
  <si>
    <t>20LCW Система гидравлических уплотнений</t>
  </si>
  <si>
    <t xml:space="preserve">                        20UMA. Turbine building. Vacuum valves sealing pipelines</t>
  </si>
  <si>
    <t>20UMA. Здание турбины. Трубопроводы уплотнения вакуумной арматуры</t>
  </si>
  <si>
    <t xml:space="preserve">                      20LCX Condensate supply system to check solenoid valve control at turbine taps</t>
  </si>
  <si>
    <t>20LCX Система подачи конденсата на управление клапанами обратными соленоидными на отборах турбины</t>
  </si>
  <si>
    <t xml:space="preserve">                         SOCV valves control pipeline</t>
  </si>
  <si>
    <t>Трубопровод управления клапанами КОС</t>
  </si>
  <si>
    <t xml:space="preserve">                        20UMA Turbine building. Installation drawing of filter</t>
  </si>
  <si>
    <t>20UMA Здание турбины. Установочный чертеж фильтра</t>
  </si>
  <si>
    <t xml:space="preserve">                      20LWD System of secondary circuit equipment and pipelines hydraulic tests</t>
  </si>
  <si>
    <t>20LWD Система гидроиспытаний трубопроводов и оборудования второго контура</t>
  </si>
  <si>
    <t xml:space="preserve">                        20UMA Turbine building. Pipelines for hydraulic test of the secondary circuit systems equipment and pipelines</t>
  </si>
  <si>
    <t>20UMA Здание турбины. Трубопроводы гидроиспытания оборудования и трубопроводов систем II к</t>
  </si>
  <si>
    <t xml:space="preserve">                      20MAA HPC system</t>
  </si>
  <si>
    <t>20MAA Система ЦВД</t>
  </si>
  <si>
    <t xml:space="preserve">                         Pipeline of high pressure crossover pipes</t>
  </si>
  <si>
    <t>Трубопровод перепускных труб высокого давления</t>
  </si>
  <si>
    <t xml:space="preserve">                      20MAG Turbine main condensers</t>
  </si>
  <si>
    <t>20MAG Главные конденсаторы турбины</t>
  </si>
  <si>
    <t xml:space="preserve">                         Anchoring of condenser crossover pipes</t>
  </si>
  <si>
    <t>Крепление перепускных труб конденсатора</t>
  </si>
  <si>
    <t xml:space="preserve">                      20MAJ Main condenser vacuum system</t>
  </si>
  <si>
    <t>20MAJ Система вакуумирования главных конденсаторов</t>
  </si>
  <si>
    <t>297д</t>
  </si>
  <si>
    <t xml:space="preserve">                        20UMA Turbine building. Sampling pipelines for radiation control of vacuum water-ring pumps</t>
  </si>
  <si>
    <t>20UMA Здание турбины.Трубопроводы отбора проб радиационного контроля выхлопа ВКВН</t>
  </si>
  <si>
    <t xml:space="preserve">                        20UMA Turbine building. Pipelines removing non-condensed gas of the vacuuming system</t>
  </si>
  <si>
    <t>20UMA Здание турбины. Трубопроводы удаления неконденсируемых газов системы вакуумирования</t>
  </si>
  <si>
    <t xml:space="preserve">                         Pipelines of condenser vacuuming system</t>
  </si>
  <si>
    <t>Трубопроводы системы вакуумирования конденсатора</t>
  </si>
  <si>
    <t xml:space="preserve">                         Pipeline for removing air from the circulating system</t>
  </si>
  <si>
    <t>Трубопровод отвода воздуха из цирксистемы</t>
  </si>
  <si>
    <t xml:space="preserve">                        20UMA Turbine building. Installation drawing of condenser vacuum set</t>
  </si>
  <si>
    <t>20UMA Здание турбины. Установочный чертеж вакуумного агрегата конденсатора</t>
  </si>
  <si>
    <t xml:space="preserve">                        20UMA Turbine building. Installation drawing of steam ejector</t>
  </si>
  <si>
    <t>20UMA Здание турбины. Установочный чертеж эжектора парового</t>
  </si>
  <si>
    <t xml:space="preserve">                        20UMA Turbine building. Pipelines of steam ejector</t>
  </si>
  <si>
    <t>20UMA Здание турбины. Трубопроводы обвязки эжектора парового</t>
  </si>
  <si>
    <t xml:space="preserve">                      20MAL Turbine drainage system</t>
  </si>
  <si>
    <t>20MAL Система дренажей турбины</t>
  </si>
  <si>
    <t>429д</t>
  </si>
  <si>
    <t xml:space="preserve">                        20UMA Turbine building. Installation drawing of LP drainage expansion tank</t>
  </si>
  <si>
    <t>20UMA Здание турбины. Установочный чертеж расширителя дренажей низкого давления</t>
  </si>
  <si>
    <t xml:space="preserve">                         Pipelines of turbine high pressure drains</t>
  </si>
  <si>
    <t>Трубопровод дренажей высокого давления турбины</t>
  </si>
  <si>
    <t xml:space="preserve">                         Pipelines for the low pressure drains</t>
  </si>
  <si>
    <t>Трубопроводы дренажей низкого давления</t>
  </si>
  <si>
    <t xml:space="preserve">                         Pipeline of turbine low pressure drains</t>
  </si>
  <si>
    <t>Трубопровод дренажей низкого давления турбины</t>
  </si>
  <si>
    <t xml:space="preserve">                         Pipelines for the high pressure drains</t>
  </si>
  <si>
    <t>Трубопроводы дренажей высокого давления</t>
  </si>
  <si>
    <t xml:space="preserve">                        20UMA Turbine building. Installation drawing of HP drainage expansion tank</t>
  </si>
  <si>
    <t>20UMA Здание турбины. Установочный чертеж расширителя дренажей высокого давления</t>
  </si>
  <si>
    <t xml:space="preserve">                      20MAM System of steam ejection from the seals</t>
  </si>
  <si>
    <t>20MAM Система отсоса пара из уплотнений</t>
  </si>
  <si>
    <t>299д</t>
  </si>
  <si>
    <t xml:space="preserve">                         Pipeline for sucking steam from seals at GSC</t>
  </si>
  <si>
    <t>Трубопровод отсоса пара из уплотнений на КПУ</t>
  </si>
  <si>
    <t xml:space="preserve">                         Pipeline for steam removal from valve stems to GSC</t>
  </si>
  <si>
    <t>Трубопровод отвода пара от штоков клапанов на КПУ</t>
  </si>
  <si>
    <t xml:space="preserve">                         Pipeline for condensate discharge from GSC</t>
  </si>
  <si>
    <t>Трубопровод слива конденсата из КПУ</t>
  </si>
  <si>
    <t xml:space="preserve">                         Pipelines for steam-air mixture suction from GSC to GSC fans</t>
  </si>
  <si>
    <t>Трубопровод отсоса ПВС от КПУ до вентиляторов КПУ</t>
  </si>
  <si>
    <t xml:space="preserve">                      20MAV Lubricant supply system including oil purification</t>
  </si>
  <si>
    <t>20MAV Система подачи смазки, включая очистку масла</t>
  </si>
  <si>
    <t xml:space="preserve">                        20UMA Turbine building. Installation drawing of oil purification plant 20MAV95AT00</t>
  </si>
  <si>
    <t>20UMA Здание турбины. Установочный чертеж маслоочистительной установки 20MAV95AT001</t>
  </si>
  <si>
    <t xml:space="preserve">                      20MAX Oil supply of turbine regulation system</t>
  </si>
  <si>
    <t>20MAX Система маслоснабжения регулирования турбины</t>
  </si>
  <si>
    <t>555д</t>
  </si>
  <si>
    <t xml:space="preserve">                        20UMA Turbine building. Installation drawing of electromechanical converters-adders</t>
  </si>
  <si>
    <t>20UMA Здание турбины. Установочный чертеж электромеханического преобразователя-сумматора</t>
  </si>
  <si>
    <t xml:space="preserve">                         Pressure oil line of the turbine governor system</t>
  </si>
  <si>
    <t>Напорный маслопровод системы регулирования</t>
  </si>
  <si>
    <t xml:space="preserve">                         Control oil line of control system</t>
  </si>
  <si>
    <t>Управляющий маслопровод системы регулирования</t>
  </si>
  <si>
    <t xml:space="preserve">                         Oil drain line of control system</t>
  </si>
  <si>
    <t>Сливной маслопровод системы регулирования</t>
  </si>
  <si>
    <t xml:space="preserve">                         Pipeline for oil mist extraction from the turbine governor system to fans</t>
  </si>
  <si>
    <t>Трубопровод отсоса масляных паров из системы регулирования до вентиляторов</t>
  </si>
  <si>
    <t xml:space="preserve">                         Oil filtration pipeline of control system</t>
  </si>
  <si>
    <t>Трубопровод фильтрации масла системы регулирования</t>
  </si>
  <si>
    <t xml:space="preserve">                        20UMA Turbine building. Installation drawing of accumulator of control system</t>
  </si>
  <si>
    <t>20UMA Здание турбины. Установочный чертеж аккумулятора системы регулирования</t>
  </si>
  <si>
    <t xml:space="preserve">                        20UMA Turbine building. Air exhauster outlet pipelines</t>
  </si>
  <si>
    <t>20UMA Здание турбины. Выхлопные трубопроводы эксгаустеров</t>
  </si>
  <si>
    <t xml:space="preserve">                      20MKF Water cooling system of generator stator coil</t>
  </si>
  <si>
    <t>20MKF Система водяного охлаждения обмотки статора генератора</t>
  </si>
  <si>
    <t>209д</t>
  </si>
  <si>
    <t xml:space="preserve">                         Generator stator winding water cooling pipelines</t>
  </si>
  <si>
    <t>Трубопроводы водяного охлаждения обмотки статора генератора</t>
  </si>
  <si>
    <t xml:space="preserve">                        20UMA Turbine building. Drains and air vents of pipelines for turbine generator auxiliary systems</t>
  </si>
  <si>
    <t>20UMA Здание турбины. Дренажи и воздушники трубопроводов вспомогательных систем турбогенератора</t>
  </si>
  <si>
    <t xml:space="preserve">                      20MKG Generator gas supply system</t>
  </si>
  <si>
    <t>20MKG Система газоснабжения генератора</t>
  </si>
  <si>
    <t xml:space="preserve">                         Hydrogen emergency release pipeline from turbogenerator casing</t>
  </si>
  <si>
    <t>Трубопроводы аварийного выброса водорода из корпуса турбогенератора</t>
  </si>
  <si>
    <t xml:space="preserve">                         Generator hydrogen cooling pipelines</t>
  </si>
  <si>
    <t>Трубопроводы газоснабжения турбогенератора</t>
  </si>
  <si>
    <t xml:space="preserve">                        20UMA Turbine building. Exhaust pipelines of the turbine generator auxiliary systems</t>
  </si>
  <si>
    <t>20UMA Здание турбины. Выхлопные трубопроводы вспомогательных систем турбогенератора</t>
  </si>
  <si>
    <t xml:space="preserve">                      20MVA Oil supply and emergency oil disposal system</t>
  </si>
  <si>
    <t>20MVA Система маслоснабжения и аварийного слива масла</t>
  </si>
  <si>
    <t>958д</t>
  </si>
  <si>
    <t xml:space="preserve">                        20UMA Turbine building. Filling, drain and ventilation pipelines of tank of oil supply system for control of BRU-K</t>
  </si>
  <si>
    <t>20UMA Здание турбины. Трубопроводы заполнения, опорожнения и вентиляции МБ системы маслоснабжения регулирования БРУ-К</t>
  </si>
  <si>
    <t xml:space="preserve">                        20UMA Turbine building. Emergency oil drain pipelines.</t>
  </si>
  <si>
    <t>20UMA Здание турбины. Трубопроводы аварийного слива масла</t>
  </si>
  <si>
    <t xml:space="preserve">                        20UMA Turbine building. Emergency oil drain pipelines. External pipelines</t>
  </si>
  <si>
    <t>20UMA Здание турбины. Трубопроводы аварийного слива масла. Внешние трубопроводы</t>
  </si>
  <si>
    <t xml:space="preserve">                        20UMA Turbine building. Pipelines of the fire-resistant fluid trip tank</t>
  </si>
  <si>
    <t>20UMA Здание турбины. Трубопроводы обвязки доливчного бака огнестойкой жидкости</t>
  </si>
  <si>
    <t xml:space="preserve">                      20MVU Drainage filling and collection system of oil-filled equipment</t>
  </si>
  <si>
    <t>20MVU Система заполнения и сбора дренажей маслонаполненного оборудования</t>
  </si>
  <si>
    <t>139д</t>
  </si>
  <si>
    <t xml:space="preserve">                        20UMA Turbine building. Purifications pipelines of FWP OT, OT of turbine control system and turbine bypass valve</t>
  </si>
  <si>
    <t>20UMA Здание турбины. Трубопроводы очистки МБ ПЭНов, МБ системы регулирования турбины и БРУ-К</t>
  </si>
  <si>
    <t xml:space="preserve">                        20UMA Turbine building. Oil leakage collection pipelines, installation of fire arresters within the turbine building</t>
  </si>
  <si>
    <t>20UMA Здание турбины. Трубопроводы сбора протечек масла с поддонов, установка огнепреградителей в границах здания турбины</t>
  </si>
  <si>
    <t xml:space="preserve">                      20MXN BRU-K oil supply regulation system</t>
  </si>
  <si>
    <t>20MXN Система маслоснабжения регулирования БРУ-К</t>
  </si>
  <si>
    <t>146д</t>
  </si>
  <si>
    <t xml:space="preserve">                        20UMA Turbine building. Installation drawing of control units of BRU-K</t>
  </si>
  <si>
    <t>20UMA Здание турбины. Установочный чертеж блока управления БРУ-К</t>
  </si>
  <si>
    <t xml:space="preserve">                         Pressure oil line of the BRU-C control system</t>
  </si>
  <si>
    <t>Напорный маслопровод системы управления БРУ-К</t>
  </si>
  <si>
    <t xml:space="preserve">                         BRU-C control system drain pipeline</t>
  </si>
  <si>
    <t>Сливной трубопровод системы управления БРУ-К</t>
  </si>
  <si>
    <t xml:space="preserve">                         Pipeline for oil mist extraction from the BRU-C lubrication system to fans</t>
  </si>
  <si>
    <t>Трубопровод отсоса масляных паров из маслосистемы БРУ-К до вентиляторов</t>
  </si>
  <si>
    <t xml:space="preserve">                         Oil filtering pipeline of the BRU-C control system</t>
  </si>
  <si>
    <t>Трубопровод фильтрации масла управления БРУ-К</t>
  </si>
  <si>
    <t xml:space="preserve">                      20NAB Condensate recirculation system of network water heaters</t>
  </si>
  <si>
    <t>20NAB Система возврата конденсата подогревателей сетевой воды</t>
  </si>
  <si>
    <t>58д</t>
  </si>
  <si>
    <t xml:space="preserve">                        20UMA. Turbine building. Drains and air vents of delivery-water heater heating steam condensate lines (low pressure)</t>
  </si>
  <si>
    <t>20UMA. Здание турбины. Дренажи и воздушники конденсатопроводов греющего пара ПСВ (низкое давление)</t>
  </si>
  <si>
    <t xml:space="preserve">                        20UMA. Turbine building. Delivery-water heater heating steam condensate lines (low pressure)</t>
  </si>
  <si>
    <t>20UMA. Здание турбины. Конденсатопроводы греющего пара ПСВ (низкое давление)</t>
  </si>
  <si>
    <t xml:space="preserve">                      20NAJ Non-condensable gases exhaust system from network water heaters</t>
  </si>
  <si>
    <t>20NAJ Система отсоса неконденсирующихся газов из подогревателей сетевой воды</t>
  </si>
  <si>
    <t xml:space="preserve">                        20UMA. Turbine building. Pipelines removing air-steam mixture from delivery-water heater</t>
  </si>
  <si>
    <t>20UMA. Здание турбины. Трубопроводы отсоса ПВС из ПСВ</t>
  </si>
  <si>
    <t xml:space="preserve">                      20NDA Direct network water pipelines system</t>
  </si>
  <si>
    <t>20NDA Система трубопроводов прямой сетевой воды</t>
  </si>
  <si>
    <t>124д</t>
  </si>
  <si>
    <t xml:space="preserve">                        20UMA. Turbine building. Sampling pipelines for network water radiation control</t>
  </si>
  <si>
    <t>20UMA. Здание турбины. Трубопроводы отбора проб радиационного контроля сетевой воды</t>
  </si>
  <si>
    <t xml:space="preserve">                        20UMA. Turbine building. Network water pipelines</t>
  </si>
  <si>
    <t>20UMA. Здание турбины. Трубопроводы сетевой воды</t>
  </si>
  <si>
    <t xml:space="preserve">                        20UMA. Turbine building. Drains and air vents of network water pipelines</t>
  </si>
  <si>
    <t>20UMA. Здание турбины. Дренажи и воздушники трубопроводов сетевой воды</t>
  </si>
  <si>
    <t xml:space="preserve">                      20PAB Main cooling water pipelines system</t>
  </si>
  <si>
    <t>20PAB Система трубопроводов основой охлаждающей воды</t>
  </si>
  <si>
    <t>311д</t>
  </si>
  <si>
    <t xml:space="preserve">                        20UMA Turbine building. Drainage pipelines of sea-water sump</t>
  </si>
  <si>
    <t>20UMA Здание турбины. Трубопроводы опорожнение приямков с морской водой</t>
  </si>
  <si>
    <t xml:space="preserve">                        20UMA Turbine building. Cooling water pipelines within the turbine building</t>
  </si>
  <si>
    <t>20UMA Здание турбины. Трубопроводы основной охлаждающей воды в границах здания турбины</t>
  </si>
  <si>
    <t xml:space="preserve">                        20UMA Turbine building. Drainage pipelines of condenser turn-around water chambers</t>
  </si>
  <si>
    <t>20UMA Здание турбины. Трубопроводы опорожнения поворотных камер конденсатора</t>
  </si>
  <si>
    <t xml:space="preserve">                      20PAH Condenser tube cleanup system</t>
  </si>
  <si>
    <t>20PAH Система очистки трубок конденсаторов</t>
  </si>
  <si>
    <t>169д</t>
  </si>
  <si>
    <t xml:space="preserve">                        20UMA Turbine building. Installation drawing of ball catcher</t>
  </si>
  <si>
    <t>20UMA Здание турбины. Установочный чертеж шарикоулавливающего устройства</t>
  </si>
  <si>
    <t xml:space="preserve">                        20UMA Turbine building. Installation drawing of balls collector unit</t>
  </si>
  <si>
    <t>20UMA Здание турбины. Установочный чертеж шлюза для шариков</t>
  </si>
  <si>
    <t xml:space="preserve">                         Pipelines of the ball cleaning system of the turbine condensers, including the pre-filters</t>
  </si>
  <si>
    <t>Трубопроводы СШО конденсаторов турбины, включая фильтры предочистки</t>
  </si>
  <si>
    <t xml:space="preserve">                      20PBB Main condensers cooling water purification system</t>
  </si>
  <si>
    <t>20PBB Система очистки охлаждающей воды главных конденсаторов</t>
  </si>
  <si>
    <t xml:space="preserve">                        20UMA Turbine building. Installation drawing of strainer</t>
  </si>
  <si>
    <t>20UMA Здание турбины. Установочный чертеж фильтра предочистки</t>
  </si>
  <si>
    <t xml:space="preserve">                      20PCB Non-essential loads cooling water pipelines system</t>
  </si>
  <si>
    <t>20PCB Система трубопроводов охлаждающей воды неответственных потребителей</t>
  </si>
  <si>
    <t xml:space="preserve">                        20UMA Turbine building. Cooling water pipelines from chillers of building UTB for turbine/generator equipment after-cooling</t>
  </si>
  <si>
    <t>20UMA Здание турбины. Трубопроводы охлаждающей воды от холодильных машин здания UTB для доохлаждения оборудования турбины и генератора</t>
  </si>
  <si>
    <t xml:space="preserve">                      20PGB System of normal operation loads intermediate circuit.</t>
  </si>
  <si>
    <t>20PGB Система промконтура потребителей нормальной эксплуатации</t>
  </si>
  <si>
    <t>211д</t>
  </si>
  <si>
    <t xml:space="preserve">                        20UMA. Turbine building. Pipelines of component cooling water system for NO loads of the turbine building (aftercoolers, generator with auxiliary equipment, oil coolers of the turbine and generator shaft sealing)</t>
  </si>
  <si>
    <t>20UMA. Здание турбины. Трубопроводы промконтура потребителей нормальной эксплуатации здания турбины (обвязка доохладителей, генератора со вспомогательным оборудованием, маслоохладители турбины и УВГ)</t>
  </si>
  <si>
    <t xml:space="preserve">                        20UMA. Turbine building. Drains and air vents of component cooling water pipelines for normal operation loads in the turbine building</t>
  </si>
  <si>
    <t>20UMA. Здание турбины. Дренажи и воздушники трубопроводов промконтура потребителей нормальной эксплуатации здания турбины</t>
  </si>
  <si>
    <t xml:space="preserve">                         Drains and air vents of pipelines for cooling water supply to FWP</t>
  </si>
  <si>
    <t>Дренажи и воздушники трубопроводов подачи охлаждающей воды на ПЭН.</t>
  </si>
  <si>
    <t xml:space="preserve">                        20UMA Turbine building. Сooling water pipeline of condenser vacuum units</t>
  </si>
  <si>
    <t>20UMA Здание турбины. Трубопровод охлаждающей воды вакуумных агрегатов конденсатора</t>
  </si>
  <si>
    <t xml:space="preserve">                        20UMA. Turbine building. Component cooling water pipelines for normal operation loads in the turbine building (binding a FWP, an AFWP, systems of regulation of the turbine and a BRU-K, water supply in a reactor building and other consumers)</t>
  </si>
  <si>
    <t>20UMA. Здание турбины. Трубопроводы промконтура потребителей нормальной эксплуатации здания турбины (обвязка ПЭН, ВПЭН, системы регулирования турбины и БРУ-К, подача воды в реакторное отделение и другие потребители)</t>
  </si>
  <si>
    <t xml:space="preserve">                      20PHN System for intermediate circuit water chemistry correction of normal operation loads of building 20UMA</t>
  </si>
  <si>
    <t>20PHN Система корректировки ВХР промконтура потребителей нормальной эксплуатации здания 20UMA</t>
  </si>
  <si>
    <t xml:space="preserve">                        20UMA. Turbine building. Trisodium phosphate supply pipeline into water cooling system for non-essential loads within limits of the turbine building</t>
  </si>
  <si>
    <t>20UMA. Здание турбины. Трубопровод подачи тринатрийфосфата в промконтур охлаждающей воды неответсвенных потребителей</t>
  </si>
  <si>
    <t xml:space="preserve">                      20GHA Servomotors cooling system</t>
  </si>
  <si>
    <t>20GHA Система охлаждения сервомоторов</t>
  </si>
  <si>
    <t xml:space="preserve">                         Servomotor cooling water pipeline</t>
  </si>
  <si>
    <t>Трубопровод охлаждающей воды сервомоторов</t>
  </si>
  <si>
    <t xml:space="preserve">                      20QC Centralized supply of chemicals</t>
  </si>
  <si>
    <t>20QC Централизованное снабжение химреагентами</t>
  </si>
  <si>
    <t xml:space="preserve">                        20UMA. Turbine building. Ammonia and ethanolamine supply pipeline into II circuit . rmal insulation</t>
  </si>
  <si>
    <t>20UMA. Здание турбины. Трубопроводы подачи аммиака и этаноламина во II контур</t>
  </si>
  <si>
    <t xml:space="preserve">                        20UMA. Turbine building. Hydrazine-hydrate supply pipeline into II circuit rmal insulation</t>
  </si>
  <si>
    <t>20UMA. Здание турбины. Трубопроводы подачи гидразин-гидрата во II контур</t>
  </si>
  <si>
    <t xml:space="preserve">                      20QJB Nitrogen supply and storage system</t>
  </si>
  <si>
    <t>20QJB Система хранения и подачи азота</t>
  </si>
  <si>
    <t xml:space="preserve">                         Nitrogen supply pipelines to the turbine building</t>
  </si>
  <si>
    <t>Выхлопные трубопроводы вспомогательных систем турбогенератора</t>
  </si>
  <si>
    <t xml:space="preserve">                      20QJC Hydrogen preparation, storage and supply system</t>
  </si>
  <si>
    <t>20QJC Система приготовления, хранения и подачи водорода</t>
  </si>
  <si>
    <t xml:space="preserve">                         Hydrogen supply pipelines the turbine building</t>
  </si>
  <si>
    <t>Трубопроводы подачи водорода к потребителям здания турбины</t>
  </si>
  <si>
    <t xml:space="preserve">                      20QJF Equipment preservation system</t>
  </si>
  <si>
    <t>20QJF Система консервации оборудования</t>
  </si>
  <si>
    <t xml:space="preserve">                         Pipelines of turbine preservation system</t>
  </si>
  <si>
    <t>Трубопроводы системы консервации турбины</t>
  </si>
  <si>
    <t xml:space="preserve">                         Drains and air vents of turbine preservation pipelines</t>
  </si>
  <si>
    <t>Дренажи и воздушники трубопроводов системы консервации турбины</t>
  </si>
  <si>
    <t xml:space="preserve">                      20QUF Secondary circuit sampling system</t>
  </si>
  <si>
    <t>20QUF Система отбора проб второго контура</t>
  </si>
  <si>
    <t xml:space="preserve">                        20UMA Turbine building. Sampling pipelines within the turbine building</t>
  </si>
  <si>
    <t>20UMA Здание турбины. Трубопроводы отбора проб в границах здания турбины</t>
  </si>
  <si>
    <t xml:space="preserve">                        20UMA Turbine building. Sample cooling pipelines within the turbine building</t>
  </si>
  <si>
    <t>20UMA Здание турбины. Трубопроводы промконтура охлаждения проб в границах здания турбины</t>
  </si>
  <si>
    <t xml:space="preserve">                      20SCB Compressed air supply system for process needs</t>
  </si>
  <si>
    <t>20SCB Система подачи сжатого воздуха для технологических нужд</t>
  </si>
  <si>
    <t xml:space="preserve">                         Compressed air supply pipelines the turbine building</t>
  </si>
  <si>
    <t>Трубопроводы подачи сжатого воздуха, водорода и азота к системам турбогенератора</t>
  </si>
  <si>
    <t xml:space="preserve">                        20UMA Turbine building. Pipelines supplying compressed air, hydrogen and nitrogen to the turbogenerator systems</t>
  </si>
  <si>
    <t>20UMA Здание турбины. Трубопроводы подачи сжатого воздуха, водорода и азота к системам турбогенератора</t>
  </si>
  <si>
    <t xml:space="preserve">                      20GM Industrial drains collection and discharge system</t>
  </si>
  <si>
    <t>20GM Системы сбора и отвода промышленных стоков</t>
  </si>
  <si>
    <t xml:space="preserve">                        20UMA Turbine building. Pipelines and equipment of GMA and GML systems</t>
  </si>
  <si>
    <t>20UMA. Здание турбины.Трубопроводы и оборудование систем GMA и GML</t>
  </si>
  <si>
    <t xml:space="preserve">                      20GK Utility and potable water supply system</t>
  </si>
  <si>
    <t>20GK Системы хозяйственно-питьевого водоснабжения</t>
  </si>
  <si>
    <t xml:space="preserve">                        20UMA Turbine building. Pipelines and equipment of GKC, GKD systems</t>
  </si>
  <si>
    <t>20UMA. Здание турбины.Трубопроводы и оборудование систем GKC, GKD</t>
  </si>
  <si>
    <t xml:space="preserve">                      20GQ Domestic drains collection and discharge system</t>
  </si>
  <si>
    <t>20GQ Системы сбора и отвода бытовых сточных вод</t>
  </si>
  <si>
    <t xml:space="preserve">                        20UMA Turbine building. Pipelines and equipment of GQA system</t>
  </si>
  <si>
    <t>20UMA. Здание турбины.Трубопроводы и оборудование системы GQA</t>
  </si>
  <si>
    <t xml:space="preserve">                      20GU Storm water sewage system, including drains treatment</t>
  </si>
  <si>
    <t>20GU Системы ливневой канализация, включая обработку стоков</t>
  </si>
  <si>
    <t xml:space="preserve">                        20UMA Turbine building. Pipelines and equipment of GUD system</t>
  </si>
  <si>
    <t>20UMA. Здание турбины.Трубопроводы и оборудование системы GUD</t>
  </si>
  <si>
    <t xml:space="preserve">                      Pipelines included in several process systems. Other pipelines</t>
  </si>
  <si>
    <t>Трубопроводы, входящие в несколько технологических систем. Прочие трубопроводы</t>
  </si>
  <si>
    <t>461д</t>
  </si>
  <si>
    <t xml:space="preserve">                        20UMA Turbine building. Diagram of blow-down medium removal from level columns</t>
  </si>
  <si>
    <t>20UMA Здание турбины. Схема удаления продувочных сред из уровнемерных колонок</t>
  </si>
  <si>
    <t xml:space="preserve">                        20UMA Turbine building. Drainage pipelines of equipment and pipelines (LP)</t>
  </si>
  <si>
    <t>20UMA Здание турбины. Трубопроводы опорожнения оборудования и трубопроводов (НД)</t>
  </si>
  <si>
    <t xml:space="preserve">                        20UMA Turbine building. Pipelines for blow-down of main steam pipelines and auxiliary header</t>
  </si>
  <si>
    <t>20UMA Здание турбины. Трубопроводы продувки паропроводов "свежего пара" и КСН</t>
  </si>
  <si>
    <t xml:space="preserve">                        20UMA Turbine building. Pipelines for condensate-feed pipeline flushing</t>
  </si>
  <si>
    <t>20UMA Здание турбины. Трубопроводы промывки конденсатно-питательного тракта</t>
  </si>
  <si>
    <t xml:space="preserve">                        20UMA Turbine building. Pipelines for oil pipelines flushing</t>
  </si>
  <si>
    <t>20UMA Здание турбины. Трубопроводы промывки маслопроводов</t>
  </si>
  <si>
    <t xml:space="preserve">                        20UMA Turbine building. Flushing pipelines of the other systems</t>
  </si>
  <si>
    <t>20UMA Здание турбины. Трубопроводы промывки прочих систем</t>
  </si>
  <si>
    <t xml:space="preserve">                        20UMA Turbine building. Piping of absorbent filters</t>
  </si>
  <si>
    <t>20UMA Здание турбины. Трубопроводы обвязки фильтров-поглотителей</t>
  </si>
  <si>
    <t xml:space="preserve">                        20UMA Turbine building. Drain pipelines of I&amp;C stands and equipment</t>
  </si>
  <si>
    <t>20UMA Здание турбины. Трубопроводы дренажей от стендов и оборудования КИПиА</t>
  </si>
  <si>
    <t xml:space="preserve">                        20UMA Turbine building. Drainage pipelines of equipment and pipelines (HP)</t>
  </si>
  <si>
    <t>20UMA Здание турбины. Трубопроводы опорожнения оборудования и трубопроводов (ВД)</t>
  </si>
  <si>
    <t>Дренажи и воздушники трубопроводов вспомогательных систем турбогенератора</t>
  </si>
  <si>
    <t xml:space="preserve">                   20SG Stationary fire-fighting systems</t>
  </si>
  <si>
    <t>20SG Стационарные противопожарные системы</t>
  </si>
  <si>
    <t xml:space="preserve">                     20UMA. Turbine building. Pipelines and equipment of SGA system</t>
  </si>
  <si>
    <t>20UMA. Здание турбины.Трубопроводы и оборудование систем SGA</t>
  </si>
  <si>
    <t xml:space="preserve">                     20UMA. Turbine building. Automatic fire fighting facilities (SGC)</t>
  </si>
  <si>
    <t>20UMA. Здание турбины. Автоматические установки пожаротушения (SGC)</t>
  </si>
  <si>
    <t xml:space="preserve">                     20UMA. Turbine building. Automatic fire fighting facilities (SGE)</t>
  </si>
  <si>
    <t>20UMA. Здание турбины. Автоматические установки пожаротушения (SGE)</t>
  </si>
  <si>
    <t xml:space="preserve">                      Pipelines of automatic water fire fighting system. Distribution point at elevation +17.800</t>
  </si>
  <si>
    <t>Трубопроводы автоматического водяного пожаротушения. Распредпункт на отметке +17.800</t>
  </si>
  <si>
    <t xml:space="preserve">                   Pipelines heat insulation</t>
  </si>
  <si>
    <t>Тепловая изоляция трубопроводов</t>
  </si>
  <si>
    <t xml:space="preserve">                     20UMA. Turbine building. Drains and vents of live steam pipelines Heat insulation</t>
  </si>
  <si>
    <t>20UMA. Здание турбины. Дренажи и воздушники трубопроводов "свежего" пара. Тепловая изоляция.</t>
  </si>
  <si>
    <t xml:space="preserve">                     20UMA. Turbine building. Feedwater pipeline from FWP to HPH. Heat insulation.</t>
  </si>
  <si>
    <t>20UMA. Здание турбины. Трубопроводы питательной воды от ПЭН до ПВД. Тепловая изоляция.</t>
  </si>
  <si>
    <t xml:space="preserve">                     20UMA. Turbine building. Drains and vents of feedwater pipelines from FWP to HPH. Heat insulation.</t>
  </si>
  <si>
    <t>20UMA. Здание турбины. Дренажи и воздушники трубопроводов питательной воды от ПЭН до ПВД. Тепловая изоляция.</t>
  </si>
  <si>
    <t xml:space="preserve">                     20UMA. Turbine building. Feedwater pipelines from HPH to outlet from the turbine building. Heat insulation.</t>
  </si>
  <si>
    <t>20UMA. Здание турбины. Трубопроводы питательной воды от ПВД до выхода из здания турбины. Тепловая изоляция.</t>
  </si>
  <si>
    <t xml:space="preserve">                     20UMA. Turbine building. Drains and vents of feedwater pipelines from HPH to outlet from the turbine building. Heat insulation.</t>
  </si>
  <si>
    <t>20UMA. Здание турбины. Дренажи и воздушники трубопроводов питательной воды от ПВД до выхода из здания турбины. Тепловая изоляция.</t>
  </si>
  <si>
    <t xml:space="preserve">                     20UMA. Turbine building. FWP recirculation pipelines. Heat insulation.</t>
  </si>
  <si>
    <t>20UMA. Здание турбины. Трубопроводы рециркуляции насосов ПЭН. Тепловая изоляция.</t>
  </si>
  <si>
    <t xml:space="preserve">                     20UMA. Turbine building. Drains and vents of FWP recirculation pipelines. Heat insulation.</t>
  </si>
  <si>
    <t>20UMA. Здание турбины. Дренажи и воздушники трубопроводов рециркуляции насосов ПЭН. Тепловая изоляция.</t>
  </si>
  <si>
    <t xml:space="preserve">                     20UMA. Turbine building. AFWP pressure feedwater pipelines. Heat insulation.</t>
  </si>
  <si>
    <t>20UMA. Здание турбины. Напорные трубопроводы питательной воды ВПЭНов. Тепловая изоляция.</t>
  </si>
  <si>
    <t xml:space="preserve">                     20UMA Turbine building. Corrosion protection of pipelines</t>
  </si>
  <si>
    <t>20UMA Здание турбины. Антикоррозионная защита трубопроводов</t>
  </si>
  <si>
    <t xml:space="preserve">                     20UMA. Turbine building. Deaerator vapour pipelines. Steam and air mixture suction from deaerator to LPH No. 2. Heat insulation.</t>
  </si>
  <si>
    <t>20UMA. Здание турбины. Трубопроводы выпара деаэратора. Отсос ПВС из деаэратора в ПНД № 2. Тепловая изоляция.</t>
  </si>
  <si>
    <t xml:space="preserve">                     20UMA. Turbine building. Drains and vents of pipelines for deaerator vapour and suction of steam and air mixture from deaerator to LPH No. 2. Heat insulation.</t>
  </si>
  <si>
    <t>20UMA. Здание турбины. Дренажи и воздушники трубопроводов выпара деаэратора и отсоса ПВС из деаэратора в ПНД № 2. Тепловая изоляция.</t>
  </si>
  <si>
    <t xml:space="preserve">                     20UMA. Turbine building. Deaerator exhaust pipelines. Heat insulation.</t>
  </si>
  <si>
    <t>20UMA. Здание турбины. Выхлопные трубопроводы деаэратора. Тепловая изоляция.</t>
  </si>
  <si>
    <t xml:space="preserve">                     20UMA. Turbine building. Drains and vents of deaerator exhaust pipelines. Heat insulation.</t>
  </si>
  <si>
    <t>20UMA. Здание турбины. Дренажи и воздушники выхлопных трубопроводов деаэратора. Тепловая изоляция.</t>
  </si>
  <si>
    <t xml:space="preserve">                     20UMA. Turbine building. Network water RM sampling pipelines. Heat insulation.</t>
  </si>
  <si>
    <t>20UMA. Здание турбины. Трубопроводы отбора проб радиационного контроля сетевой воды. Тепловая изоляция.</t>
  </si>
  <si>
    <t xml:space="preserve">                     20UMA. Turbine building. Drains and vents of AFWP pressure feedwater pipelines. Heat insulation.</t>
  </si>
  <si>
    <t>20UMA. Здание турбины. Дренажи и воздушники напорных трубопроводов питательной воды ВПЭНов. Тепловая изоляция.</t>
  </si>
  <si>
    <t xml:space="preserve">                     20UMA. Turbine building. AFWP recirculation pipelines. Heat insulation.</t>
  </si>
  <si>
    <t>20UMA. Здание турбины. Трубопроводы рециркуляции ВПЭН. Тепловая изоляция.</t>
  </si>
  <si>
    <t xml:space="preserve">                     20UMA. Turbine building. Drains and vents of AFWP recirculation pipelines. Heat insulation.</t>
  </si>
  <si>
    <t>20UMA. Здание турбины. Дренажи и воздушники трубопроводов рециркуляции ВПЭН. Тепловая изоляция.</t>
  </si>
  <si>
    <t xml:space="preserve">                     20UMA. Turbine building. Pipelines for operational flushing of condensate feedwater path. Heat insulation.</t>
  </si>
  <si>
    <t>20UMA. Здание турбины. Трубопроводы эксплуатационной промывки конденсатно-питательного тракта. Тепловая изоляция.</t>
  </si>
  <si>
    <t xml:space="preserve">                     20UMA. Turbine building. Drains and vents of CFWP operational flushing pipelines. Heat insulation.</t>
  </si>
  <si>
    <t>20UMA. Здание турбины. Дренажи и воздушники трубопроводов эксплуатационной промывки КПТ. Тепловая изоляция.</t>
  </si>
  <si>
    <t xml:space="preserve">                      FWP heating pipelines. Thermal insulation</t>
  </si>
  <si>
    <t>Трубопроводы прогрева ПЭН. Тепловая изоляция</t>
  </si>
  <si>
    <t xml:space="preserve">                      Drains and air vents of FWP heating pipelines. Thermal insulation</t>
  </si>
  <si>
    <t>Дренажи и воздушники прогрева ПЭН. Тепловая изоляция</t>
  </si>
  <si>
    <t xml:space="preserve">                     20UMA. Turbine building. HPH-5,6 drainage pipelines. Heat insulation.</t>
  </si>
  <si>
    <t>20UMA. Здание турбины. Дренажные трубопроводы ПВД-5,6. Тепловая изоляция.</t>
  </si>
  <si>
    <t xml:space="preserve">                      Cooling water pipelines from chillers of UTB building for sampling and automatic chemical control equipment cooling. Thermal insulation</t>
  </si>
  <si>
    <t>Трубопроводы охлаждающей воды от холодильных машин здания UTB для охлаждения оборудования отбора проб и АХК. Тепловая изоляция</t>
  </si>
  <si>
    <t xml:space="preserve">                     20UMA. Turbine building. Turbine building drains pipelines incl. water ejector. Heat insulation.</t>
  </si>
  <si>
    <t>20UMA. Здание турбины. Трубопроводы дренажей здания турбины включая установку водоструйного эжектора. Тепловая изоляция.</t>
  </si>
  <si>
    <t xml:space="preserve">                     20UMA. Turbine building. Vapour pipelines from drain tank and drains expansion tank (low pressure). Heat insulation.</t>
  </si>
  <si>
    <t>20UMA. Здание турбины. Трубопроводы выпара от дренажного бака, расширителя дренажей н.д. Тепловая изоляция.</t>
  </si>
  <si>
    <t xml:space="preserve">                     20UMA. Turbine building. Drains and vents of vapour pipelines from drain tank and drains expansion tank (LP). Heat insulation.</t>
  </si>
  <si>
    <t>20UMA. Здание турбины. Дренажи и воздушники трубопроводов выпара от дренажного бака, расширителя дренажей н.д. Тепловая изоляция.</t>
  </si>
  <si>
    <t xml:space="preserve">                     20UMA. Turbine building. Exhaust pipelines.of auxiliary header and deaerator heating steam header. Heat insulation.</t>
  </si>
  <si>
    <t>20UMA. Здание турбины. Выхлопные трубопроводы КСН и коллектора греющего пара деаэратора. Тепловая изоляция.</t>
  </si>
  <si>
    <t xml:space="preserve">                     20UMA. Turbine building. Sampling pipelines for radiation monitoring of network water from vacuum water-ring pump exhaust. Heat insulation.</t>
  </si>
  <si>
    <t>20UMA. Здание турбины. Трубопроводы отбора проб радиационного контроля сетевой воды выхлопа ВКВН. Тепловая изоляция.</t>
  </si>
  <si>
    <t xml:space="preserve">                      Pipelines for hydraulic test of II circuit equipment and pipelines. Рop&lt;22 kgf/sm2. Thermal insulation</t>
  </si>
  <si>
    <t>Трубопроводы гидроиспытания оборудования и трубопроводов систем II к. Рр&lt;22 кгс/см2. Тепловая изоляция</t>
  </si>
  <si>
    <t xml:space="preserve">                     20UMA. Turbine building. Pipelines supplying steam to delivery-water heaters Heat insulation.</t>
  </si>
  <si>
    <t>20UMA. Здание турбины. Трубопроводы подачи пара на ПСВ. Тепловая изоляция.</t>
  </si>
  <si>
    <t xml:space="preserve">                     20UMA. Turbine building. Pipelines supplying the medium for blowdown of instrumentation sensor stands. Heat insulation.</t>
  </si>
  <si>
    <t>20UMA. Здание турбины. Трубопроводы подвода среды для продувки стендов датчиков КИП. Тепловая изоляция.</t>
  </si>
  <si>
    <t xml:space="preserve">                     20UMA. Turbine building. Turbine drain pipelines. Heat insulation.</t>
  </si>
  <si>
    <t>20UMA. Здание турбины. Трубопроводы дренажей турбины. Тепловая изоляция.</t>
  </si>
  <si>
    <t xml:space="preserve">                     20UMA. Turbine building. Feedwater pipelines from booster pump to feedwater pump. Heat insulation.</t>
  </si>
  <si>
    <t>20UMA. Здание турбины. Трубопроводы питательной воды от бустерного насоса к питательному. Тепловая изоляция.</t>
  </si>
  <si>
    <t xml:space="preserve">                     20UMA. Turbine building. Drains and vents of feedwater pipelines from booster pump to feedwater pump. Heat insulation.</t>
  </si>
  <si>
    <t>20UMA. Здание турбины. Дренажи и воздушники трубопроводов питательной воды от бустерного насоса к питательному. Тепловая изоляция.</t>
  </si>
  <si>
    <t xml:space="preserve">                     20UMA. Turbine building. Drains and vents of exhaust pipelines for the auxiliary header. Heat insulation.</t>
  </si>
  <si>
    <t>20UMA. Здание турбины. Дренажи и воздушники выхлопных трубопроводов КСН. Тепловая изоляция.</t>
  </si>
  <si>
    <t xml:space="preserve">                     20UMA. Turbine building. MSR exhaust pipelines. Heat insulation.</t>
  </si>
  <si>
    <t>20UMA. Здание турбины. Выхлопные трубопроводы СПП. Тепловая изоляция.</t>
  </si>
  <si>
    <t xml:space="preserve">                     20UMA. Turbine building. Drains and vents of MSR exhaust pipelines. Heat insulation.</t>
  </si>
  <si>
    <t>20UMA. Здание турбины. Дренажи и воздушники выхлопных трубопроводов СПП. Тепловая изоляция.</t>
  </si>
  <si>
    <t xml:space="preserve">                     20UMA. Turbine building. Residual condensate pipelines to system LCM. Heat insulation.</t>
  </si>
  <si>
    <t>20UMA. Здание турбины. Трубопроводы слива дебалансного конденсата в систему LCM. Тепловая изоляция.</t>
  </si>
  <si>
    <t xml:space="preserve">                     20UMA. Turbine building. Pipelines for removing non-condensable gases from the vacuum system. Heat insulation.</t>
  </si>
  <si>
    <t>20UMA. Здание турбины. Трубопроводы удаления неконденсируемых газов системы вакуумирования. Тепловая изоляция.</t>
  </si>
  <si>
    <t xml:space="preserve">                     20UMA. Turbine building. Drains and vents of pipelines supplying steam to delivery-water heaters. Heat insulation.</t>
  </si>
  <si>
    <t>20UMA. Здание турбины. Дренажи и воздушники трубопроводов подачи пара на ПСВ. Тепловая изоляция.</t>
  </si>
  <si>
    <t xml:space="preserve">                     20UMA. Turbine building. Network water pipelines. Heat insulation.</t>
  </si>
  <si>
    <t>20UMA. Здание турбины. Трубопроводы сетевой воды. Тепловая изоляция.</t>
  </si>
  <si>
    <t xml:space="preserve">                     20UMA. Turbine building. Drains and vents of network water pipelines. Heat insulation.</t>
  </si>
  <si>
    <t>20UMA. Здание турбиныю Дренажи и воздушники трубопроводов сетевой воды. Тепловая изоляция</t>
  </si>
  <si>
    <t xml:space="preserve">                     20UMA. Turbine building. Network water RM pipelines. Heat insulation.</t>
  </si>
  <si>
    <t>20UMA. Здание турбины. Трубопроводы радконтроля сетевой воды. Тепловая изоляция.</t>
  </si>
  <si>
    <t xml:space="preserve">                     20UMA. Turbine building. Heating steam condensate lines of delivery water heaters (low pressure). Heat insulation.</t>
  </si>
  <si>
    <t>20UMA. Здание турбины. Конденсатопроводы греющего пара ПСВ (низкое давление). Тепловая изоляция.</t>
  </si>
  <si>
    <t xml:space="preserve">                     20UMA. Turbine building. Drains and vents of heating steam condensate lines of delivery water heaters (low pressure). Heat insulation.</t>
  </si>
  <si>
    <t>20UMA. Здание турбины. Дренажи и воздушники конденсатопроводов греющего пара ПСВ (низкое давление). Тепловая изоляция.</t>
  </si>
  <si>
    <t xml:space="preserve">                     20UMA. Turbine building. Pipelines for steam and air mixture suction from delivery water heater. Heat insulation.</t>
  </si>
  <si>
    <t>20UMA. Здание турбины. Трубопроводы отсоса ПВС из ПСВ. Тепловая изоляция.</t>
  </si>
  <si>
    <t xml:space="preserve">                     20UMA. Turbine building. Pipelines supplying the network water to plenum plants. Heat insulation.</t>
  </si>
  <si>
    <t>20UMA. Здание турбины. Трубопроводы подвода сетевой воды к приточным установкам. Тепловая изоляция.</t>
  </si>
  <si>
    <t xml:space="preserve">                     20UMA. Turbine building. Pressure pipelines for condensate pumps of delivery-water heaters. Heat insulation.</t>
  </si>
  <si>
    <t>20UMA. Здание турбины. Напорные трубопроводы конденсатных насосов ПСВ. Тепловая изоляция</t>
  </si>
  <si>
    <t xml:space="preserve">                     20UMA. Turbine building. Heat insulation of turbine building equipment.</t>
  </si>
  <si>
    <t>20UMA. Здание турбины. Тепловая изоляция оборудования здания турбины.</t>
  </si>
  <si>
    <t xml:space="preserve">                     20UMA. Turbine building. Secondary coolant circuit sampling pipelines in the 20UMA and 20UMX. Heat insulation.</t>
  </si>
  <si>
    <t>20UMA. Здание турбины. Трубопроводы отбора проб второго контура в зданиях 20UMA и 20UMX. Тепловая изоляция.</t>
  </si>
  <si>
    <t xml:space="preserve">                     20UMA. Turbine building. ACC pipelines for the generator stator cooling. Heat insulation.</t>
  </si>
  <si>
    <t>20UMA. Здание турбины. Трубопроводы АХК охлаждения статора генератора. Тепловая изоляция.</t>
  </si>
  <si>
    <t xml:space="preserve">                     20UMA. Turbine building. ACC pipelines for the condensate systems. Heat insulation.</t>
  </si>
  <si>
    <t>20UMA. Здание турбины. Трубопроводы АХК систем конденсата. Тепловая изоляция.</t>
  </si>
  <si>
    <t xml:space="preserve">                     20UMA. Turbine building. ACC pipelines for the steam system. Heat insulation.</t>
  </si>
  <si>
    <t>20UMA. Здание турбины. Трубопроводы АХК системы пара. Тепловая изоляция.</t>
  </si>
  <si>
    <t xml:space="preserve">                     20UMA. Turbine building. Pipelines supplying hydrazine-hydrate to the secondary circuit. Heat insulation.</t>
  </si>
  <si>
    <t>20UMA. Здание турбины. Трубопроводы подачи гидразин-гидрата во II контур. Тепловая изоляция.</t>
  </si>
  <si>
    <t xml:space="preserve">                     20UMA. Turbine building. Pipelines supplying ammonia and ethanolamine to the secondary circuit. Heat insulation.</t>
  </si>
  <si>
    <t>20UMA. Здание турбины. Трубопроводы подачи аммиака и этаноламина во II контур. Тепловая изоляция.</t>
  </si>
  <si>
    <t xml:space="preserve">                     20UMA. Turbine building. Generator stator winding water cooling pipelines. Heat insulation.</t>
  </si>
  <si>
    <t>20UMA. Здание турбины. Трубопроводы водяного охлаждения обмотки статора генератора. Тепловая изоляция.</t>
  </si>
  <si>
    <t xml:space="preserve">                     20UMA. Turbine building. Generator hydrogen cooling pipelines. Heat insulation.</t>
  </si>
  <si>
    <t>20UMA. Здание турбины. Трубопроводы водородного охлаждения генератора. Тепловая изоляция.</t>
  </si>
  <si>
    <t xml:space="preserve">                     20UMA. Turbine building. Deaerator heating steam pipelines. Heat insulation.</t>
  </si>
  <si>
    <t>20UMA. Здание турбины. Трубопроводы греющего пара деаэратора. Тепловая изоляция.</t>
  </si>
  <si>
    <t xml:space="preserve">                     20UMA. Turbine building. Drains and vents of deaerator heating steam pipelines. Heat insulation.</t>
  </si>
  <si>
    <t>20UMA. Здание турбины. Дренажи и воздушники трубопроводов греющего пара деаэратора. Тепловая изоляция.</t>
  </si>
  <si>
    <t xml:space="preserve">                     20UMA. Turbine building. Deaerator emptying pipelines. Heat insulation.</t>
  </si>
  <si>
    <t>20UMA. Здание турбины. Трубопроводы опорожнения деаэратора. Тепловая изоляция.</t>
  </si>
  <si>
    <t xml:space="preserve">                     20UMA. Turbine building. Drains and vents of pressure pipelines of condensate pumps for delivery-water heaters. Heat insulation.</t>
  </si>
  <si>
    <t>20UMA. Здание турбины. Дренажи и воздушники напорных трубопроводов конденсатных насосов ПСВ. Тепловая изоляция.</t>
  </si>
  <si>
    <t xml:space="preserve">                     20UMA. Turbine building. Network water pipelines to cold and heat supply distribution units. Heat insulation.</t>
  </si>
  <si>
    <t>20UMA. Здание турбины. Трубопроводы сетевой воды к распределительным узлам теплохолодоснабжения. Тепловая изоляция.</t>
  </si>
  <si>
    <t xml:space="preserve">                     20UMA. Turbine building. Hydraulic test pipelines for secondary circuit equipment and pipelines Рd&gt;22 kgf/cm2. Heat insulation.</t>
  </si>
  <si>
    <t>20UMA. Здание турбины. Трубопроводы гидроиспытания оборудования и трубопроводов систем II к. Рр&gt;22 кгс/см2. Тепловая изоляция.</t>
  </si>
  <si>
    <t xml:space="preserve">                     20UMA. Turbine building. Live steam pipelines. Heat insulation.</t>
  </si>
  <si>
    <t>20UMA. Здание турбины. Трубопроводы "свежего" пара. Тепловая изоляция.</t>
  </si>
  <si>
    <t xml:space="preserve">                     20UMA. Turbine building. ACC pipelines for the feedwater system. Heat insulation.</t>
  </si>
  <si>
    <t>20UMA. Здание турбины. Трубопроводы АХК системы питательной воды. Тепловая изоляция.</t>
  </si>
  <si>
    <t xml:space="preserve">                     20UMA. Turbine building. Sample cooling water system pipelines. Heat insulation.</t>
  </si>
  <si>
    <t>20UMA. Здание турбины.Трубопроводы промконтура охлаждения проб. Тепловая изоляция.</t>
  </si>
  <si>
    <t xml:space="preserve">                     20UMA Turbine building. Identification painting of equipment and pipelines in the turbine building</t>
  </si>
  <si>
    <t>20UMA Здание турбины. Опознавательная окраска оборудования и трубопроводов здания турбины</t>
  </si>
  <si>
    <t xml:space="preserve">                     20UMA. Turbine building. Drains and vents of deaerator emptying pipelines. Heat insulation.</t>
  </si>
  <si>
    <t>20UMA. Здание турбины. Дренажи и воздушники трубопроводов опорожнения деаэратора. Тепловая изоляция.</t>
  </si>
  <si>
    <t xml:space="preserve">                     20UMA. Turbine building. FWP suction pipelines. Heat insulation.</t>
  </si>
  <si>
    <t>20UMA. Здание турбины. Всасывающие трубопроводы ПЭН. Тепловая изоляция.</t>
  </si>
  <si>
    <t xml:space="preserve">                     20UMA. Turbine building. Drains and vents of FWP suction pipelines. Heat insulation.</t>
  </si>
  <si>
    <t>20UMA. Здание турбины. Дренажи и воздушники всасывающих трубопроводов ПЭН. Тепловая изоляция.</t>
  </si>
  <si>
    <t xml:space="preserve">                     20UMA. Turbine building. AFWP suction pipelines. Heat insulation.</t>
  </si>
  <si>
    <t>20UMA. Здание турбины. Всасывающие трубопроводы ВПЭН. Тепловая изоляция.</t>
  </si>
  <si>
    <t xml:space="preserve">                     20UMA. Turbine building. Drains and vents of AFWP suction pipelines. Heat insulation.</t>
  </si>
  <si>
    <t>20UMA. Здание турбины. Дренажи и воздушники всасывающих трубопроводов ВПЭН. Тепловая изоляция.</t>
  </si>
  <si>
    <t xml:space="preserve">                     20UMA. Turbine building. Auxiliary steam piping. Heat insulation.</t>
  </si>
  <si>
    <t>20UMA. Здание турбины. Паропроводы собственных нужд. Тепловая изоляция.</t>
  </si>
  <si>
    <t xml:space="preserve">                     20UMA. Turbine building. Drains and vents of auxiliary steam piping. Heat insulation.</t>
  </si>
  <si>
    <t>20UMA. Здание турбины. Дренажи и воздушники паропроводов собственных нужд. Тепловая изоляция.</t>
  </si>
  <si>
    <t xml:space="preserve">                     20UMA. Turbine building. Cooling water pipelines within the turbine building. Thermal insulation</t>
  </si>
  <si>
    <t>20UMA. Здание турбины. Трубопроводы основной охлаждающей воды в границах здания турбины. Тепловая изоляция</t>
  </si>
  <si>
    <t xml:space="preserve">                     20UQA. Main pump station. Сooling water and service water supply pipelines</t>
  </si>
  <si>
    <t>20UQA. Основная насосная станция. Трубопроводы систем охлаждающей воды и технического водоснабжения. Тепловая изоляция</t>
  </si>
  <si>
    <t xml:space="preserve">                     30UQA. Main pump station. Сooling water and service water supply pipelines</t>
  </si>
  <si>
    <t>30UQA. Основная насосная станция. Трубопроводы систем охлаждающей воды и технического водоснабжения. Тепловая изоляция</t>
  </si>
  <si>
    <t xml:space="preserve">                     21UQC. Pump station for essential loads. Сooling water pipelines systems. Thermal isolation</t>
  </si>
  <si>
    <t>21UQC. Насосная станция ответственных потребителей. Трубопроводы систем охлаждающей воды. Тепловая изоляция</t>
  </si>
  <si>
    <t xml:space="preserve">                     31UQC. Pump station for essential loads. Сooling water pipelines systems. Thermal isolation</t>
  </si>
  <si>
    <t>31UQC. Насосная станция ответственных потребителей. Трубопроводы систем охлаждающей воды. Тепловая изоляция</t>
  </si>
  <si>
    <t xml:space="preserve">                     21UQZ. Pipeline tunnel for essential loads. Сooling water pipelines systems. Thermal isolation</t>
  </si>
  <si>
    <t>21UQZ. Тоннель для трубопроводов ответственных потребителей. Трубопроводы систем охлаждающей воды. Тепловая изоляция</t>
  </si>
  <si>
    <t xml:space="preserve">                     31UQZ. Pipeline tunnel for essential loads. Сooling water pipelines systems. Thermal isolation</t>
  </si>
  <si>
    <t>31UQZ. Тоннель для трубопроводов ответственных потребителей. Трубопроводы систем охлаждающей воды. Тепловая изоляция</t>
  </si>
  <si>
    <t xml:space="preserve">                   Ventilation, air conditioning, cold supply and heating</t>
  </si>
  <si>
    <t>Вентиляция, кондиционирование, холодоснабжение и отопление</t>
  </si>
  <si>
    <t xml:space="preserve">                      Network water pipelines to heating/chilling medium supply distribution units</t>
  </si>
  <si>
    <t>Трубопроводы сетевой воды к распределительным узлам холодоснабжения</t>
  </si>
  <si>
    <t xml:space="preserve">                     20UMA Turbine building. Sealing of process piping penetrations in the turbine building with non-combustible materials</t>
  </si>
  <si>
    <t>20UMA Здание турбины. Уплотнение негорючими материалами проходок технологических трубопроводов здания турбины</t>
  </si>
  <si>
    <t xml:space="preserve">                     20UMA. Turbine building. WD for fire dampers</t>
  </si>
  <si>
    <t>20UMA. Здание турбины.РД по огнезадерживающим клапанам</t>
  </si>
  <si>
    <t xml:space="preserve">                     20UMA. Turbine building. Ventilation layout drawings</t>
  </si>
  <si>
    <t>20UMA. Здание турбины. Компоновочные чертежи вентиляции</t>
  </si>
  <si>
    <t xml:space="preserve">                     20UMA. Turbine building. Installation drawings for ventilation system equipment</t>
  </si>
  <si>
    <t>20UMA. Здание турбины. Установочные чертежи оборудования систем вентиляции</t>
  </si>
  <si>
    <t xml:space="preserve">                     20UMA. Turbine Building. Cold supply</t>
  </si>
  <si>
    <t>20UMA. Здание турбины. Холодоснабжение</t>
  </si>
  <si>
    <t xml:space="preserve">                      Network water supply pipelines to air intake units</t>
  </si>
  <si>
    <t>Трубопроводы подвода сетевой воды к приточным установкам</t>
  </si>
  <si>
    <t xml:space="preserve">                     20UMA. Turbine building. Ventilation system diagrams</t>
  </si>
  <si>
    <t>20UMA. Здание турбины. Схемы систем вентиляции</t>
  </si>
  <si>
    <t>747д</t>
  </si>
  <si>
    <t>420д</t>
  </si>
  <si>
    <t xml:space="preserve">                     20UMA. Turbine building. Lighting networks from elevation -6.500 to elevation 0.000</t>
  </si>
  <si>
    <t>20UMA. Здание турбины. Сети освещения с отметки -6,500 до отметки 0,000</t>
  </si>
  <si>
    <t xml:space="preserve">                     20UMA. Turbine building. Lighting networks above elevation 0.000</t>
  </si>
  <si>
    <t>20UMA. Здание турбины. Сети освещения выше отметки 0,000</t>
  </si>
  <si>
    <t xml:space="preserve">                     20UMA. Turbine building. Diagrams of welding and power outlet network</t>
  </si>
  <si>
    <t>20UMA. Здание турбины. Схемы сварочной и розеточной сети</t>
  </si>
  <si>
    <t xml:space="preserve">                     20UMA. Turbine building. Layout of cable structures up to elevation 0.000</t>
  </si>
  <si>
    <t>20UMA. Здание турбины. Расстановка кабельных конструкций до отметки 0,000</t>
  </si>
  <si>
    <t xml:space="preserve">                     20UMA. Turbine building. Layout of cable structures above elevation 0.000</t>
  </si>
  <si>
    <t>20UMA. Здание турбины. Расстановка кабельных конструкций выше отметки 0,000</t>
  </si>
  <si>
    <t xml:space="preserve">                     20UMA. Turbine building. Grounding and lightning protection</t>
  </si>
  <si>
    <t>20UMA. Здание турбины. Заземление и молниезащита</t>
  </si>
  <si>
    <t xml:space="preserve">                   20MKA01 generator</t>
  </si>
  <si>
    <t>Генератор 20MKA01</t>
  </si>
  <si>
    <t xml:space="preserve">                     20UMA. Turbine building.Generator 20MKA01. Excitation System. Сomplete circuit diagram</t>
  </si>
  <si>
    <t>20UMA. Здание турбины. Генератор 20MKA01. Система возбуждения. Схемы электрические полные</t>
  </si>
  <si>
    <t xml:space="preserve">                     20UMA. Turbine building.Generator 20MKA01. Excitation System. Technical assignment to the manufacturer</t>
  </si>
  <si>
    <t>20UMA. Здание турбины. Генератор 20MKA01. Система возбуждения. Задание заводу</t>
  </si>
  <si>
    <t xml:space="preserve">                     20UMA. Turbine building.Generator 20MKA01. Excitation System. Сomplete circuit diagram. List of control cables</t>
  </si>
  <si>
    <t>20UMA. Здание турбины. Генератор 20MKA01. Система возбуждения. Журнал контролных кабелей</t>
  </si>
  <si>
    <t xml:space="preserve">                      Generator circuit breaker 20BAC01. Monitoring and control. List of control cables</t>
  </si>
  <si>
    <t>Генераторный выключатель 20BAC01. Контроль и управление. Журнал контрольных кабелей</t>
  </si>
  <si>
    <t xml:space="preserve">                     20UMA. Turbine building. Intermediate terminal boxes of current transformers of 24 kV generator voltage. Diagrams of external connections.</t>
  </si>
  <si>
    <t>20UMA. Здание турбины. Шкафы промклеммников трансформаторов тока генераторного напряжения 24 кВ. Задание заводу.</t>
  </si>
  <si>
    <t xml:space="preserve">                     20UMA. Turbine building. Automatic circuit breaker cabinets of voltage transformers of 24 kV generator voltage. Assignment to the manufacturer</t>
  </si>
  <si>
    <t>20UMA. Здание турбины. Шкафы автоматов трансформаторов напряжения генераторного напряжения 24 кВ. Задание заводу.</t>
  </si>
  <si>
    <t xml:space="preserve">                     20UMA. Turbine building. Additional loading resistor cabinets of current and voltage transformers. Assignment to the manufacturer</t>
  </si>
  <si>
    <t>20UMA. Здание турбины. Шкафы догрузочных резисторов трансформаторов тока и напряжения. Задание заводу.</t>
  </si>
  <si>
    <t xml:space="preserve">                     20UMA. Turbine building. Lists of control cables for current and voltage ciruits</t>
  </si>
  <si>
    <t>20UMA. Здание турбины. Журналы контрольных кабелей в части токовых цепей и цепей напряжения</t>
  </si>
  <si>
    <t xml:space="preserve">                     20UMA. Turbine building. Electrical equipment layout</t>
  </si>
  <si>
    <t>20UMA. Здание турбины. Размещение электрооборудования</t>
  </si>
  <si>
    <t xml:space="preserve">                     20UMA. Turbine building. Lists of power cables</t>
  </si>
  <si>
    <t>20UMA. Здание турбины. Журналы силовых кабелей</t>
  </si>
  <si>
    <t xml:space="preserve">                     20UMA. Turbine building. List of control cables of 0.4 kV LV switchgears for automatic equipment</t>
  </si>
  <si>
    <t>20UMA. Здание турбины. Журналы контрольных кабелей в части автоматики</t>
  </si>
  <si>
    <t xml:space="preserve">                     20UMA. Turbine building. WD for automatic equipment cabinets delivered complete</t>
  </si>
  <si>
    <t>20UMA. Здание турбины. РД в части шкафов автоматики поставляемых комплектно</t>
  </si>
  <si>
    <t xml:space="preserve">                     20UMA. Turbine building. Lists of control cables for electric motors</t>
  </si>
  <si>
    <t>20UMA. Здание турбины. Журналы контрольных кабелей в части электродвигателей.</t>
  </si>
  <si>
    <t xml:space="preserve">                      Master clock system. Cable logs</t>
  </si>
  <si>
    <t>Система часофикации. Кабельные журналы</t>
  </si>
  <si>
    <t xml:space="preserve">                      Radio communication system. Cable logs</t>
  </si>
  <si>
    <t>Система радиосвязи. Кабельные журналы</t>
  </si>
  <si>
    <t xml:space="preserve">                     20UMA. Turbine building. Radio communication system</t>
  </si>
  <si>
    <t>20UMA. Здание турбины. Система радиосвязи</t>
  </si>
  <si>
    <t xml:space="preserve">                      Master clock system</t>
  </si>
  <si>
    <t>Система часофикации</t>
  </si>
  <si>
    <t xml:space="preserve">                      Operative radiotelephones system. Cable logs</t>
  </si>
  <si>
    <t>Система эксплуатационных радиотелефонов. Кабельные журналы</t>
  </si>
  <si>
    <t xml:space="preserve">                      Operative radiotelephones system</t>
  </si>
  <si>
    <t>Система эксплуатационных радиотелефонов</t>
  </si>
  <si>
    <t xml:space="preserve">                     20UMA. Turbine building. Personnel annunciation and search system</t>
  </si>
  <si>
    <t>20UMA. Здание турбины. Система оповещения и поиска персонала</t>
  </si>
  <si>
    <t xml:space="preserve">                      Personnel annunciation and search system. Lists of cables</t>
  </si>
  <si>
    <t xml:space="preserve">                     20UMA. Turbine building. Operative loudspeaking and telephone communication system</t>
  </si>
  <si>
    <t>20UMA. Здание турбины. Система оперативной громкоговорящей и телефонной связи</t>
  </si>
  <si>
    <t xml:space="preserve">                      Operative loudspeaking and telephone communication system. Lists of cables</t>
  </si>
  <si>
    <t>Система оперативной громкоговорящей и телефонной связи. Кабельные журналы</t>
  </si>
  <si>
    <t xml:space="preserve">                     20UMA. Turbine building. Industrial CCTV system</t>
  </si>
  <si>
    <t>20UMA. Здание турбины. Система промышленного телевидения</t>
  </si>
  <si>
    <t xml:space="preserve">                      Industrial CCTV system. Lists of cables</t>
  </si>
  <si>
    <t>Система промышленного телевидения. Кабельные журналы.</t>
  </si>
  <si>
    <t xml:space="preserve">                     20UMA. Turbine building. Common-plant communication systems</t>
  </si>
  <si>
    <t>20UMA. Здание турбины. Системы общестанционной связи</t>
  </si>
  <si>
    <t xml:space="preserve">                     20UMA. Turbine building. Communication systems. Lists of cables</t>
  </si>
  <si>
    <t>20UMA. Здание турбины. Системы связи. Кабельные журналы</t>
  </si>
  <si>
    <t>690д</t>
  </si>
  <si>
    <t xml:space="preserve">                   Terms of reference for manufacturing the TMS cabinet</t>
  </si>
  <si>
    <t>Техническое задание заводу на изготовление шкафа СМПР</t>
  </si>
  <si>
    <t xml:space="preserve">                     20UMA. Turbine building. Fire Protection Instrumentation and Control System (FP I&amp;C)</t>
  </si>
  <si>
    <t>20UMA. Здание турбины. Система контроля и управления противопожарной защитой (СКУ ПЗ)</t>
  </si>
  <si>
    <t xml:space="preserve">                     20UMA. Turbine building. Fire protection control and monitoring system (FP I&amp;C). List of control cables</t>
  </si>
  <si>
    <t>20UMA. Здание турбины. Система контроля и управления противопожарной защитой (СКУ ПЗ). Журнал контрольных кабелей</t>
  </si>
  <si>
    <t xml:space="preserve">                     20UMA. Turbine building. Fire Protection Instrumentation and Control System (FP I&amp;C). Fire alarm system</t>
  </si>
  <si>
    <t>20UMA. Здание турбины. Система контроля и управления противопожарной защитой (СКУ ПЗ). Оповещение людей о пожаре</t>
  </si>
  <si>
    <t xml:space="preserve">                     20UMA. Turbine building. Fire protection control and monitoring system (FP I&amp;C). Fire alarm system. List of control cables</t>
  </si>
  <si>
    <t>20UMA. Здание турбины. Система контроля и управления противопожарной защитой (СКУ ПЗ). Оповещение людей о пожаре. Журнал контрольных кабелей</t>
  </si>
  <si>
    <t xml:space="preserve">                     20UMA. Turbine building. Fire Protection Instrumentation and Control System (FP I&amp;C). Automatic water fire fighting facility</t>
  </si>
  <si>
    <t>20UMA. Здание турбины. Система контроля и управления противопожарной защитой (СКУ ПЗ). Автоматическая установка водяного пожаротушения</t>
  </si>
  <si>
    <t xml:space="preserve">                     20UMA. Turbine building. Fire protection control and monitoring system (FP I&amp;C). Automatic water fire fighting facility. List of control cables</t>
  </si>
  <si>
    <t>20UMA. Здание турбины. Система контроля и управления противопожарной защитой (СКУ ПЗ). Автоматическая установка водяного пожаротушения. Журнал контрольных кабелей</t>
  </si>
  <si>
    <t xml:space="preserve">                     20UMA. Turbine building. Fire protection control and monitoring system (FP I&amp;C). Automatic gas fire fighting facility</t>
  </si>
  <si>
    <t>20UMA. Здание турбины. Система контроля и управления противопожарной защитой (СКУ ПЗ). Автоматическая установка газового пожаротушения</t>
  </si>
  <si>
    <t xml:space="preserve">                     20UMA. Turbine building. Fire protection control and monitoring system (FP I&amp;C). Automatic gas fire fighting facility. List of control cables</t>
  </si>
  <si>
    <t>20UMA. Здание турбины. Система контроля и управления противопожарной защитой (СКУ ПЗ). Автоматическая установка газового пожаротушения. Журнал контрольных кабелей</t>
  </si>
  <si>
    <t xml:space="preserve">                     20UMA Turbine building. Technical assignment to the manufacturer for radiation monitoring power cabinet</t>
  </si>
  <si>
    <t>20UMA. Здание турбины. Задание заводу на шкаф питания РК</t>
  </si>
  <si>
    <t xml:space="preserve">                     20UMA Turbine building. WD for radiation monitoring</t>
  </si>
  <si>
    <t>20UMA. Здание турбины. РД по радиационному контролю</t>
  </si>
  <si>
    <t xml:space="preserve">                     20UMA Turbine building. List of cables for radiation monitoring</t>
  </si>
  <si>
    <t>20UMA. Здание турбины. Кабельные журналы РК</t>
  </si>
  <si>
    <t xml:space="preserve">                   I&amp;C</t>
  </si>
  <si>
    <t>КИП</t>
  </si>
  <si>
    <t xml:space="preserve">                     20UMA. Turbine building. Piping of collectors of sensors stands</t>
  </si>
  <si>
    <t>20UMA. Здание турбины. Обвязка коллекторов стендов датчиков</t>
  </si>
  <si>
    <t xml:space="preserve">                     20UMA. Turbine building. Wiring diagrams for isolating and control valves</t>
  </si>
  <si>
    <t>20UMA. Здание турбины. Монтажные схемы для запорно-регулирующей арматуры</t>
  </si>
  <si>
    <t xml:space="preserve">                     20UMA. Turbine building. List of measuring circuits</t>
  </si>
  <si>
    <t>20UMA. Здание турбины. Перечень измерительных контуров</t>
  </si>
  <si>
    <t xml:space="preserve">                     20UMA. Turbine building. Layouts of sensors stands</t>
  </si>
  <si>
    <t>20UMA. Здание турбины. Планы размещения стендов датчиков</t>
  </si>
  <si>
    <t xml:space="preserve">                     20UMA. Turbine building. Pipeline connections for sensors</t>
  </si>
  <si>
    <t>20UMA. Здание турбины. Трубные соединения датчиков</t>
  </si>
  <si>
    <t xml:space="preserve">                     20UMA. Turbine building. List of control cables</t>
  </si>
  <si>
    <t>20UMA. Здание турбины. Журнал контрольных кабелей</t>
  </si>
  <si>
    <t xml:space="preserve">                      Mounting and routing drawings of safety classes 2 and 3 instrumentation impulse lines</t>
  </si>
  <si>
    <t>Монтажно-трассировочные чертежи импульсных линий КИП 2 и 3 классов безопасности</t>
  </si>
  <si>
    <t xml:space="preserve">                     20UMA. Turbine building. Cable lines of sensors</t>
  </si>
  <si>
    <t>20UMA. Здание турбины. Кабельные соединения датчиков</t>
  </si>
  <si>
    <t xml:space="preserve">                     20UMA. Turbine building. General views and connection diagrams of external electrical wirings of instrumentation cabinets</t>
  </si>
  <si>
    <t>20UMA. Здание турбины. Общие виды и схемы подключения внешних электрических проводок шкафов КИП</t>
  </si>
  <si>
    <t xml:space="preserve">                     20UMA. Turbine building. Systems turbogenerator. WD for instrumentation</t>
  </si>
  <si>
    <t>20UMA. Здание турбины. Системы турбогенератора. РД в части КИП</t>
  </si>
  <si>
    <t xml:space="preserve">                     20UMA. Turbine building. AVDM system. WD for instrumentation</t>
  </si>
  <si>
    <t>20UMA. Здание турбины. Система АСВД. РД в части КИП</t>
  </si>
  <si>
    <t xml:space="preserve">                      20UMA. Turbine building. Automated vibration monitoring and diagnostics system (AVMDS)</t>
  </si>
  <si>
    <t>20UMA. Здание турбины. Автоматизированная система виброконтроля и диагностики (АСВД)</t>
  </si>
  <si>
    <t xml:space="preserve">          20UBA Normal operation power supply building</t>
  </si>
  <si>
    <t>20UBA Здание электроснабжения нормальной эксплуатации</t>
  </si>
  <si>
    <t>1558д</t>
  </si>
  <si>
    <t xml:space="preserve">                Readiness of object 20UBA</t>
  </si>
  <si>
    <t>Готовность объекта 20UBA</t>
  </si>
  <si>
    <t>1306д</t>
  </si>
  <si>
    <t>1209д</t>
  </si>
  <si>
    <t xml:space="preserve">                      Underground part</t>
  </si>
  <si>
    <t>606д</t>
  </si>
  <si>
    <t xml:space="preserve">                         Structures from el. -7.200 up to el. -3.600</t>
  </si>
  <si>
    <t>Конструкции с отм.-7,200 до отм.-3,600</t>
  </si>
  <si>
    <t>406д</t>
  </si>
  <si>
    <t xml:space="preserve">                            Concrete blinding, lighting protection mesh, hydro insulation (with corrosion protection function) of foundation slab of building 20UBA</t>
  </si>
  <si>
    <t>Бетонная подготовка, молниезащитная сетка, гидроизоляция (с функцией антикоррозионной защиты) фундаментной плиты зданий 20UBA</t>
  </si>
  <si>
    <t xml:space="preserve">                            NO power supply building 20UBA foundation slab reinforcement</t>
  </si>
  <si>
    <t>Армирование фундаментной плиты здания электроснабжения нормальной эксплуатации 20UBA</t>
  </si>
  <si>
    <t>142д</t>
  </si>
  <si>
    <t xml:space="preserve">                            Geometry of foundation slab of building 20UBA</t>
  </si>
  <si>
    <t>Геометрия фундаментной плиты здания 20UBA</t>
  </si>
  <si>
    <t xml:space="preserve">                            20UBA. Normal operation power supply building. Walls and columns from el. -7.200 to elev. -3.600. Geometry</t>
  </si>
  <si>
    <t>20UBA. Здание электроснабжения нормальной эксплуатации. Стены и колонны с отм. -7.200 до отм. -3.600. Геометрия</t>
  </si>
  <si>
    <t xml:space="preserve">                            20UBA. Normal operation power supply building. Walls and columns from el. -7.200 to elev. -3.600. Reinforcement</t>
  </si>
  <si>
    <t>20UBA. Здание электроснабжения нормальной эксплуатации. Стены и колонны с отм. -7.200 до отм. -3.600. Армирование</t>
  </si>
  <si>
    <t xml:space="preserve">                            20UBA. Normal operation power supply building. Slab at elev. -3.600; -4.850 between grid lines D-F. Geometry</t>
  </si>
  <si>
    <t>20UBA. Здание электроснабжения нормальной эксплуатации. Перекрытие на отм. -3.600; -4.850 между осями D-F. Геометрия</t>
  </si>
  <si>
    <t xml:space="preserve">                            20UBA. Normal operation power supply building. Slab at elev. -3.600; -4.850 between grid lines D-F. Reinforcement</t>
  </si>
  <si>
    <t>20UBA. Здание электроснабжения нормальной эксплуатации. Перекрытие на отм. -3.600; -4.850 между осями D-F. Армирование</t>
  </si>
  <si>
    <t xml:space="preserve">                         Structures from el. -3.600 up to el. 0.000</t>
  </si>
  <si>
    <t>Конструкции с отм.-3,600 до отм.0,000</t>
  </si>
  <si>
    <t xml:space="preserve">                            20UBA. Normal operation power supply building. Civil engineering structures between grid lines 1-2/1, F-G to elev. 0.000. Reinforcement</t>
  </si>
  <si>
    <t>20UBA. Здание электроснабжения нормальной эксплуатации. Строительные конструкции между осями 1-2/1, F-G до отм. 0.000. Армирование</t>
  </si>
  <si>
    <t xml:space="preserve">                            20UBA. Normal operation power supply building. Waterproofing of substructure</t>
  </si>
  <si>
    <t>20UBA. Здание электроснабжения нормальной эксплуатации. Гидроизоляция подземной части</t>
  </si>
  <si>
    <t xml:space="preserve">                            20UBA. Normal operation power supply building. Walls and columns from el. -3.600 to elev. 0.000 between grid lines D-F. Geometry</t>
  </si>
  <si>
    <t>20UBA. Здание электроснабжения нормальной эксплуатации. Стены и колонны с отм. -3.600 до отм. 0.000 между осями D-F. Геометрия</t>
  </si>
  <si>
    <t xml:space="preserve">                            20UBA. Normal operation power supply building. Walls and columns from el. -3.600 to elev. 0.000 between grid lines D-F. Reinforcement</t>
  </si>
  <si>
    <t>20UBA. Здание электроснабжения нормальной эксплуатации. Стены и колонны с отм. -3.600 до отм. 0.000 между осями D-F. Армирование</t>
  </si>
  <si>
    <t xml:space="preserve">                            20UBA. Normal operation power supply building. Slab at elev. 0.000. Geometry</t>
  </si>
  <si>
    <t>20UBA. Здание электроснабжения нормальной эксплуатации. Перекрытие на отм. 0.000. Геометрия</t>
  </si>
  <si>
    <t xml:space="preserve">                            20UBA. Normal operation power supply building. Slab at elev. 0.000. Reinforcement</t>
  </si>
  <si>
    <t>20UBA. Здание электроснабжения нормальной эксплуатации. Перекрытие на отм. 0.000. Армирование</t>
  </si>
  <si>
    <t xml:space="preserve">                            20UBA. Normal operation power supply building. Civil engineering structures between grid lines 1-2/1, F-G to elev. 0.000. Geometry</t>
  </si>
  <si>
    <t>20UBA. Здание электроснабжения нормальной эксплуатации. Строительные конструкции между осями 1-2/1, F-G до отм. 0.000. Геометрия</t>
  </si>
  <si>
    <t xml:space="preserve">                      Overground part</t>
  </si>
  <si>
    <t>753д</t>
  </si>
  <si>
    <t xml:space="preserve">                         Structures from el. 0.000 up to el. +4.800</t>
  </si>
  <si>
    <t>Конструкции с отм.0,000 до отм.+4,800</t>
  </si>
  <si>
    <t xml:space="preserve">                            20UBA. Normal operation power supply building. Walls from elev. +0.000 to elev. +4.800. Geometry</t>
  </si>
  <si>
    <t>20UBA. Здание электроснабжения нормальной эксплуатации. Стены с отм. 0.000 до отм. +4.800. Геометрия</t>
  </si>
  <si>
    <t xml:space="preserve">                            20UBA. Normal operation power supply building. Walls from elev. +0.000 to elev. +4.800. Reinforcement</t>
  </si>
  <si>
    <t>20UBA. Здание электроснабжения нормальной эксплуатации. Стены с отм. 0.000 до отм. +4.800. Армирование</t>
  </si>
  <si>
    <t xml:space="preserve">                            20UBA. Normal operation power supply building. Frame columns from el. 0.000 to el. +4.800</t>
  </si>
  <si>
    <t>20UBA. Здание электроснабжения нормальной эксплуатации. Колонны каркаса с отм.0.000 до отм.+4.800</t>
  </si>
  <si>
    <t xml:space="preserve">                            20UBA. Normal operation power supply building. Slab at elev. +4.800. Geometry</t>
  </si>
  <si>
    <t>20UBA. Здание электроснабжения нормальной эксплуатации. Перекрытие на отм. +4.800. Геометрия</t>
  </si>
  <si>
    <t xml:space="preserve">                            20UBA. Normal operation power supply building. Slab at elev. +4.800. Reinforcement</t>
  </si>
  <si>
    <t>20UBA. Здание электроснабжения нормальной эксплуатации. Перекрытие на отм. +4.800. Армирование</t>
  </si>
  <si>
    <t xml:space="preserve">                            20UBA. Normal operation power supply building. Partitions to elev. +4.800</t>
  </si>
  <si>
    <t>20UBA. Здание электроснабжения нормальной эксплуатации. Перегородки до отм. +4.800</t>
  </si>
  <si>
    <t xml:space="preserve">                         Structures from el. +4,800 up to el. +12,600</t>
  </si>
  <si>
    <t>Конструкции с отм.+4,800 до отм.+12,600</t>
  </si>
  <si>
    <t xml:space="preserve">                            20UBA. Normal operation power supply building. Framework columns from elev. +4.800 to elev. +12.000</t>
  </si>
  <si>
    <t>20UBA. Здание электроснабжения нормальной эксплуатации. Колонны каркаса с отм. +4.800 до отм. +12.000</t>
  </si>
  <si>
    <t xml:space="preserve">                            20UBA. Normal operation power supply building. Walls from el. +4.800 up to el. +7.800. Reinforcement</t>
  </si>
  <si>
    <t>20UBA. Здание электроснабжения нормальной эксплуатации. Стены с отм.+4.800 до отм.+7.800. Армирование</t>
  </si>
  <si>
    <t xml:space="preserve">                            20UBA. Normal operation power supply building. Walls from el. +4.800 up to el. +7.800. Geometry</t>
  </si>
  <si>
    <t>20UBA. Здание электроснабжения нормальной эксплуатации. Стены с отм.+4.800 до отм.+7.800. Геометрия</t>
  </si>
  <si>
    <t xml:space="preserve">                           20UBA. Normal operation power supply building. Slab at elev. +7.800. Reinforcement</t>
  </si>
  <si>
    <t>20UBA. Здание электроснабжения нормальной эксплуатации. Перекрытие на отм.+7.800. Армирование</t>
  </si>
  <si>
    <t xml:space="preserve">                            20UBA. Normal operation power supply building. Slab at elev. +7.800. Geometry and reinforcement</t>
  </si>
  <si>
    <t>20UBA. Здание электроснабжения нормальной эксплуатации. Перекрытие на отм.+7.800. Геометрия и армирование</t>
  </si>
  <si>
    <t xml:space="preserve">                           30UBA. Normal operation power supply building. Framework columns from elev. +7.800 to elev. +12.600</t>
  </si>
  <si>
    <t>20UBA. Здание электроснабжения нормальной эксплуатации. Колонны каркаса с отм. +7.800 до отм. +12.600</t>
  </si>
  <si>
    <t xml:space="preserve">                           20UBA. Normal operation power supply building. Walls from elev. +7.800 to elev. +12.600. Reinforcement</t>
  </si>
  <si>
    <t>20UBA. Здание электроснабжения нормальной эксплуатации. Стены с отм. +7.800 до отм. +12.600. Армирование</t>
  </si>
  <si>
    <t xml:space="preserve">                            20UBA. Normal operation power supply building. Walls from elev. +7.800 to elev. +12.600. Geometry and reinforcement</t>
  </si>
  <si>
    <t>20UBA. Здание электроснабжения нормальной эксплуатации. Стены с отм. +7.800 до отм. +12.600. Геометрия и армирование</t>
  </si>
  <si>
    <t xml:space="preserve">                           20UBA. Normal operation power supply building. Slab at elev. +12.600. Reinforcement</t>
  </si>
  <si>
    <t>20UBA. Здание электроснабжения нормальной эксплуатации. Перекрытие на отм. +12.600. Армирование</t>
  </si>
  <si>
    <t xml:space="preserve">                            20UBA. Normal operation power supply building. Slab at elev. +12.600. Geometry and reinforcement</t>
  </si>
  <si>
    <t>20UBA. Здание электроснабжения нормальной эксплуатации. Перекрытие на отм. +12.600. Геометрия и армирование</t>
  </si>
  <si>
    <t xml:space="preserve">                         Structures from el. +12.600 up to el. +20.400</t>
  </si>
  <si>
    <t>Конструкции с отм.+12,600 до отм.+20,400</t>
  </si>
  <si>
    <t xml:space="preserve">                            20UBA. Normal operation power supply building. Framework columns from elev. +12.600 to elev. +20.400</t>
  </si>
  <si>
    <t>20UBA. Здание электроснабжения нормальной эксплуатации. Колонны каркаса с отм. +12.600 до отм. +20.400</t>
  </si>
  <si>
    <t xml:space="preserve">                           20UBA. Normal operation power supply building. Walls from elev. +12.600 to elev. +15.600. Reinforcement</t>
  </si>
  <si>
    <t>20UBA. Здание электроснабжения нормальной эксплуатации. Стены с отм. +12.600 до отм. +15.600. Армирование</t>
  </si>
  <si>
    <t xml:space="preserve">                            20UBA. Normal operation power supply building. Walls from elev. +12.600 to elev. +15.600. Geometry and reinforcement</t>
  </si>
  <si>
    <t>20UBA. Здание электроснабжения нормальной эксплуатации. Стены с отм. +12.600 до отм. +15.600. Геометрия и армирование</t>
  </si>
  <si>
    <t xml:space="preserve">                           20UBA. Normal operation power supply building. Slab at elev. +15.600. Reinforcement</t>
  </si>
  <si>
    <t>20UBA. Здание электроснабжения нормальной эксплуатации. Перекрытие на отм.+15.600. Армирование</t>
  </si>
  <si>
    <t xml:space="preserve">                            20UBA. Normal operation power supply building. Slab at elev. +15.600. Geometry and reinforcement</t>
  </si>
  <si>
    <t>20UBA. Здание электроснабжения нормальной эксплуатации. Перекрытие на отм.+15.600. Геометрия и армирование</t>
  </si>
  <si>
    <t xml:space="preserve">                            20UBA. Normal operation power supply building. Walls from elev. +15.600 to elev. +20.400. Geometry and reinforcement</t>
  </si>
  <si>
    <t>20UBA. Здание электроснабжения нормальной эксплуатации. Стены с отм. +15.600 до отм. +20.400. Геометрия и армирование</t>
  </si>
  <si>
    <t xml:space="preserve">                           20UBA. Normal operation power supply building. Framework columns from elev. +15.600 to elev. +20.400</t>
  </si>
  <si>
    <t>20UBA. Здание электроснабжения нормальной эксплуатации. Колонны каркаса с отм. +15.600 до отм. +20.400</t>
  </si>
  <si>
    <t xml:space="preserve">                           20UBA. Normal operation power supply building. Slab at elev. +20.400 Reinforcement</t>
  </si>
  <si>
    <t>20UBA. Здание электроснабжения нормальной эксплуатации. Перекрытие на отм. +20.400. Армирование</t>
  </si>
  <si>
    <t xml:space="preserve">                            20UBA. Normal operation power supply building. Slab at elev. +20.400 Geometry and reinforcement</t>
  </si>
  <si>
    <t>20UBA. Здание электроснабжения нормальной эксплуатации. Перекрытие на отм. +20.400. Геометрия и армирование</t>
  </si>
  <si>
    <t xml:space="preserve">                            20UBA. Normal operation power supply building. Pedestals for equipment at elev. +15.600 and above</t>
  </si>
  <si>
    <t>20UBA. Здание электроснабжения нормальной эксплуатации. Фундаменты под оборудование на отм.+15.600 и выше</t>
  </si>
  <si>
    <t xml:space="preserve">                         Structures above el. +20.400</t>
  </si>
  <si>
    <t>Конструкции выше отм.+20,400</t>
  </si>
  <si>
    <t xml:space="preserve">                            20UBA. Normal operation power supply building. Framework columns adove elev. +20.400</t>
  </si>
  <si>
    <t>20UBA. Здание электроснабжения нормальной эксплуатации. Колонны каркаса выше отм. +20.400</t>
  </si>
  <si>
    <t xml:space="preserve">                           20UBA. Normal operation power supply building. Walls from elev. +20.400 to elev. +27.000. Reinforcement</t>
  </si>
  <si>
    <t>20UBA. Здание электроснабжения нормальной эксплуатации. Стены с отм. +20.400 до отм. +27.000. Армирование</t>
  </si>
  <si>
    <t xml:space="preserve">                            20UBA. Normal operation power supply building. Walls from elev. +20.400 to elev. +27.000. Geometry and reinforcement</t>
  </si>
  <si>
    <t>20UBA. Здание электроснабжения нормальной эксплуатации. Стены с отм. +20.400 до отм. +27.000. Геометрия и армирование</t>
  </si>
  <si>
    <t xml:space="preserve">                            20UBA. Normal operation power supply building. Slab at elev. +27.000. Geometry and reinforcement</t>
  </si>
  <si>
    <t>20UBA. Здание электроснабжения нормальной эксплуатации. Перекрытие на отм. +27.000. Геометрия и армирование</t>
  </si>
  <si>
    <t xml:space="preserve">                            20UBA. Normal operation power supply building. Walls above elev. +27.000. Geometry and reinforcement</t>
  </si>
  <si>
    <t>20UBA. Здание электроснабжения нормальной эксплуатации. Стены выше отм. +27.000. Геометрия и армирование</t>
  </si>
  <si>
    <t xml:space="preserve">                            20UBA. Normal operation power supply building. Slabs at elev. +30.750; +33.950; +36.950</t>
  </si>
  <si>
    <t>20UBA. Здание электроснабжения нормальной эксплуатации. Перекрытия на отм. +30.750; +33.950; +36.950</t>
  </si>
  <si>
    <t xml:space="preserve">                            20UBA. Normal operation power supply building. Roof. Geometry and reinforcement</t>
  </si>
  <si>
    <t>20UBA. Здание электроснабжения нормальной эксплуатации. Покрытие. Геометрия и армирование</t>
  </si>
  <si>
    <t xml:space="preserve">                            20UBA. Normal operation power supply building. Civil engineering structures above elev. +37.600</t>
  </si>
  <si>
    <t>20UBA. Здание электроснабжения нормальной эксплуатации. Строительные конструкции выше отм. +37.600</t>
  </si>
  <si>
    <t xml:space="preserve">                         Partitions</t>
  </si>
  <si>
    <t>Перегородки</t>
  </si>
  <si>
    <t xml:space="preserve">                            20UBA. Normal operation power supply building. Partitions from elev. +7.800 to elev. +12.600</t>
  </si>
  <si>
    <t>20UBA. Здание электроснабжения нормальной эксплуатации. Перегородки с отм. +7.800 до отм. +12.600</t>
  </si>
  <si>
    <t xml:space="preserve">                            20UBA. Normal operation power supply building. Partitions from elev. +12.600 to elev. +20.400</t>
  </si>
  <si>
    <t>20UBA. Здание электроснабжения нормальной эксплуатации. Перегородки с отм. +12.600 до отм. +20.400</t>
  </si>
  <si>
    <t xml:space="preserve">                            20UBA. Normal operation power supply building. Partitions above el. +20.400</t>
  </si>
  <si>
    <t>20UBA. Здание электроснабжения нормальной эксплуатации. Перегородки выше отм.+20,400</t>
  </si>
  <si>
    <t xml:space="preserve">                            20UBA. Normal operation power supply building. Partitions from elev. +4.800 to elev. +7.800</t>
  </si>
  <si>
    <t>20UBA. Здание электроснабжения нормальной эксплуатации. Перегородки с отм. +4.800 до отм. +7.800</t>
  </si>
  <si>
    <t>738д</t>
  </si>
  <si>
    <t xml:space="preserve">                            20UBA. Normal operation power supply building. Civil structures of stairs up to elev. +4.800</t>
  </si>
  <si>
    <t>20UBA. Здание электроснабжения нормальной эксплуатации. Строительные конструкции лестниц до отм. +4.800</t>
  </si>
  <si>
    <t xml:space="preserve">                            20UBA. Normal operation power supply building. Civil structures of stairs above elev. +4.800</t>
  </si>
  <si>
    <t>20UBA. Здание электроснабжения нормальной эксплуатации. Строительные конструкции лестниц выше отм. +4.800</t>
  </si>
  <si>
    <t>430д</t>
  </si>
  <si>
    <t xml:space="preserve">                            20UBA. Normal operation power supply building. Reinforced concrete stairs fencing</t>
  </si>
  <si>
    <t>20UBA. Здание электроснабжения нормальной эксплуатации. Ограждения железобетонных лестниц</t>
  </si>
  <si>
    <t>840д</t>
  </si>
  <si>
    <t xml:space="preserve">                      20UBA. Normal operation power supply building. Metal structures. Landings, stairs, fencing</t>
  </si>
  <si>
    <t>20UBA. Здание электроснабжения нормальной эксплуатации. Металлоконструкции. Площадки, лестницы, ограждения</t>
  </si>
  <si>
    <t xml:space="preserve">                      20UBA. Normal operation power supply building. Metal structures of supports for air ducts fastening to elev. 0.000</t>
  </si>
  <si>
    <t>20UBA. Здание электроснабжения нормальной эксплуатации. Металлические конструкции опор для крепления воздуховодов до отм. 0.000</t>
  </si>
  <si>
    <t xml:space="preserve">                      20UBA. Normal operation power supply building. Metal structures of supports for the fastening of air ducts at elev. 0.000</t>
  </si>
  <si>
    <t>20UBA. Здание электроснабжения нормальной эксплуатации. Металлические конструкции опор для крепления воздуховодов на отм. 0.000</t>
  </si>
  <si>
    <t>585д</t>
  </si>
  <si>
    <t xml:space="preserve">                      20UBA. Normal operation power supply building. Metal structures of supports for the fastening of air ducts at elev. +4.800</t>
  </si>
  <si>
    <t>20UBA. Здание электроснабжения нормальной эксплуатации. Металлические конструкции опор для крепления воздуховодов на отм. +4.800</t>
  </si>
  <si>
    <t xml:space="preserve">                      20UBA. Normal operation power supply building. Metal structures of supports for air ducts fastening at elev. +7.800</t>
  </si>
  <si>
    <t>20UBA. Здание электроснабжения нормальной эксплуатации. Металлические конструкции опор для крепления воздуховодов на отм.+7.800</t>
  </si>
  <si>
    <t xml:space="preserve">                      20UBA. Normal operation power supply building. Metal structures of supports for the fastening of air ducts at elev. +12.600</t>
  </si>
  <si>
    <t>20UBA. Здание электроснабжения нормальной эксплуатации. Металлические конструкции опор для крепления воздуховодов на отм. +12.600</t>
  </si>
  <si>
    <t xml:space="preserve">                      20UBA. Normal operation power supply building. Metal structures of supports for the fastening of air ducts at elev. +15.600</t>
  </si>
  <si>
    <t>20UBA. Здание электроснабжения нормальной эксплуатации. Металлические конструкции опор для крепления воздуховодов на отм. +15.600</t>
  </si>
  <si>
    <t xml:space="preserve">                      20UBA. Normal operation power supply building. Metal structures of supports for the fastening of air ducts at elev. +20.400</t>
  </si>
  <si>
    <t>20UBA. Здание электроснабжения нормальной эксплуатации. Металлические конструкции опор для крепления воздуховодов на отм. +20.400</t>
  </si>
  <si>
    <t xml:space="preserve">                      20UBA. Normal operation power supply building. Grounding and lightning protection</t>
  </si>
  <si>
    <t>20UBA. Здание электроснабжения нормальной эксплуатации. Заземление и молниезащита</t>
  </si>
  <si>
    <t xml:space="preserve">                      20UBA. Normal operation power supply building. Metal structures of external facade lining</t>
  </si>
  <si>
    <t>20UBA. Здание электроснабжения нормальной эксплуатации. Металлоконструкции наружной облицовки фасадов</t>
  </si>
  <si>
    <t xml:space="preserve">                      20UBA. Normal operation power supply building. Metal structures of external stairs</t>
  </si>
  <si>
    <t>20UBA. Здание электроснабжения нормальной эксплуатации. Металлоконструкции наружных лестниц</t>
  </si>
  <si>
    <t xml:space="preserve">                      20UBA. Normal operation power supply building. Metal structures of supports for the fastening of air ducts at elev. +27.000</t>
  </si>
  <si>
    <t>20UBA. Здание электроснабжения нормальной эксплуатации. Металлические конструкции опор для крепления воздуховодов на отм. +27.000</t>
  </si>
  <si>
    <t>665д</t>
  </si>
  <si>
    <t xml:space="preserve">                      20UBA. Normal operation power supply building. Architectural solutions to elev. 0.000 including finishing and floors</t>
  </si>
  <si>
    <t>20UBA. Здание электроснабжения нормальной эксплуатации. Архитектурные решения до отм. 0.000, включая отделку и полы</t>
  </si>
  <si>
    <t xml:space="preserve">                      20UBA. Normal operation power supply building. Architectural solutions at elev. 0.000 including finishing and floors</t>
  </si>
  <si>
    <t>20UBA. Здание электроснабжения нормальной эксплуатации. Архитектурные решения на отм. 0.000, включая отделку и полы</t>
  </si>
  <si>
    <t xml:space="preserve">                      20UBA. Normal operation power supply building. Architectural solutions at elev. +4.800, including finishing and floors</t>
  </si>
  <si>
    <t>20UBA. Здание электроснабжения нормальной эксплуатации. Архитектурные решения на отм. +4.800, включая отделку и полы</t>
  </si>
  <si>
    <t xml:space="preserve">                      20UBA. Normal operation power supply building. Architectural solutions at elev. +7.800 , including finishing and floors</t>
  </si>
  <si>
    <t>20UBA. Здание электроснабжения нормальной эксплуатации. Архитектурные решения на отм. +7.800, включая отделку и полы</t>
  </si>
  <si>
    <t xml:space="preserve">                      20UBA. Normal operation power supply building. Architectural solutions at elev. +12.600 , including finishing and floors</t>
  </si>
  <si>
    <t>20UBA. Здание электроснабжения нормальной эксплуатации. Архитектурные решения на отм. +12.600, включая отделку и полы</t>
  </si>
  <si>
    <t xml:space="preserve">                      20UBA. Normal operation power supply building. Architectural solutions at elev. +15.600 , including finishing and floors</t>
  </si>
  <si>
    <t>20UBA. Здание электроснабжения нормальной эксплуатации. Архитектурные решения на отм. +15.600, включая отделку и полы</t>
  </si>
  <si>
    <t xml:space="preserve">                      20UBA. Normal operation power supply building. Architectural solutions above elev. +20.400 , including finishing and floors</t>
  </si>
  <si>
    <t>20UBA. Здание электроснабжения нормальной эксплуатации. Архитектурные решения выше отм. +20.400, включая отделку и полы</t>
  </si>
  <si>
    <t xml:space="preserve">                      20UBA. Normal operation power supply building. Architectural solutions. Roofing</t>
  </si>
  <si>
    <t>20UBA. Здание электроснабжения нормальной эксплуатации. Архитектурные решения. Кровля</t>
  </si>
  <si>
    <t xml:space="preserve">                      20UBA. Normal operation power supply building. Architectural solutions. Facades and exterior finishing</t>
  </si>
  <si>
    <t>20UBA. Здание электроснабжения нормальной эксплуатации. Архитектурные решения. Фасады и наружная отделка</t>
  </si>
  <si>
    <t>592д</t>
  </si>
  <si>
    <t xml:space="preserve">                   20UBA. Normal operation power supply building. Heat insulation of pipelines</t>
  </si>
  <si>
    <t>20UBA. Здание электроснабжения нормальной эксплуатации. Тепловая изоляция трубопроводов</t>
  </si>
  <si>
    <t xml:space="preserve">                   20UBA. Normal operation power supply building. Corrosion protection of pipelines</t>
  </si>
  <si>
    <t>20UBA. Здание электроснабжения нормальной эксплуатации. Антикоррозионная защита трубопроводов</t>
  </si>
  <si>
    <t xml:space="preserve">                   20UBA. Normal operation power supply building. Corrosion protection of air ducts</t>
  </si>
  <si>
    <t>20UBA. Здание электроснабжения нормальной эксплуатации. Антикоррозионная защита воздуховодов</t>
  </si>
  <si>
    <t xml:space="preserve">                   20GA Source water supply</t>
  </si>
  <si>
    <t>20GA Подача исходной воды</t>
  </si>
  <si>
    <t xml:space="preserve">                      20UBA. Normal operation power supply building. Water supply systems</t>
  </si>
  <si>
    <t>20UBA. Здание электроснабжения нормальной эксплуатации. Системы водоснабжения</t>
  </si>
  <si>
    <t xml:space="preserve">                      20UBA. Normal operation power supply building. Sewage systems</t>
  </si>
  <si>
    <t>20UBA. Здание электроснабжения нормальной эксплуатации. Системы водоотведения</t>
  </si>
  <si>
    <t xml:space="preserve">                   20SM Cranes, stationary hoisting mechanisms and transport equipment</t>
  </si>
  <si>
    <t>20SM Краны, стационарные подъемные устройства и транспортное оборудование</t>
  </si>
  <si>
    <t xml:space="preserve">                      20UBA. Normal operation power supply building. Installation drawing for all load lifting equipment</t>
  </si>
  <si>
    <t>20UBA. Здание электроснабжения нормальной эксплуатации. Установочные чертежи всего грузоподъемного оборудования</t>
  </si>
  <si>
    <t xml:space="preserve">                      20UBA. Normal operation power supply building. Pipelines for collecting water after fire fighting</t>
  </si>
  <si>
    <t>20UBA. Здание электроснабжения нормальной эксплуатации. Трубопроводы сбора воды после пожаротушения</t>
  </si>
  <si>
    <t xml:space="preserve">                      20UBA. Normal operation power supply building. Automatic gas fire-fighting plants system SGE13</t>
  </si>
  <si>
    <t>20UBA. Здание электроснабжения нормальной эксплуатации. Системы установок автоматического газового пожаротушения SGE13</t>
  </si>
  <si>
    <t xml:space="preserve">                      20UBA. Normal operation power supply building. Automatic gas fire-fighting plants system SGE23</t>
  </si>
  <si>
    <t>20UBA. Здание электроснабжения нормальной эксплуатации. Системы установок автоматического газового пожаротушения SGE23</t>
  </si>
  <si>
    <t xml:space="preserve">                      20UBA. Normal operation power supply building. Automatic gas fire-fighting plants system SGE33</t>
  </si>
  <si>
    <t>20UBA. Здание электроснабжения нормальной эксплуатации. Системы установок автоматического газового пожаротушения SGE33</t>
  </si>
  <si>
    <t xml:space="preserve">                      20UBA. Normal operation power supply building. Automatic finely-dispersed water fire-fighting plants system SGK13</t>
  </si>
  <si>
    <t>20UBA. Здание электроснабжения нормальной эксплуатации. Система установок автоматического пожаротушения тонкораспыленной водой SGK13</t>
  </si>
  <si>
    <t xml:space="preserve">                      20UBA. Normal operation power supply building. Automatic finely-dispersed water fire-fighting plants system SGK23</t>
  </si>
  <si>
    <t>20UBA. Здание электроснабжения нормальной эксплуатации. Система установок автоматического пожаротушения тонкораспыленной водой SGK23</t>
  </si>
  <si>
    <t xml:space="preserve">                      20UBA. Normal operation power supply building. Finely-dispersed water automatic fire-fighting plants system SGK33</t>
  </si>
  <si>
    <t>20UBA. Здание электроснабжения нормальной эксплуатации. Система установок автоматического пожаротушения тонкораспыленной водой SGK33</t>
  </si>
  <si>
    <t xml:space="preserve">                      20UBA. Normal operation power supply building. Finely-dispersed water automatic fire-fighting plants system SGK43</t>
  </si>
  <si>
    <t>20UBA. Здание электроснабжения нормальной эксплуатации. Система установок автоматического пожаротушения тонкораспыленной водой SGK43</t>
  </si>
  <si>
    <t xml:space="preserve">                      20UBA. Normal operation power supply building. Heat insulation of ventilation</t>
  </si>
  <si>
    <t>20UBA. Здание электроснабжения нормальной эксплуатации. Тепловая изоляция вентиляции</t>
  </si>
  <si>
    <t xml:space="preserve">                      20UBA. Normal operation power supply building. Pipelines of chill water supply of non-essential loads</t>
  </si>
  <si>
    <t>20UBA. Здание электроснабжения нормальной эксплуатации. Трубопроводы холодоснабжения неответственных потребителей</t>
  </si>
  <si>
    <t xml:space="preserve">                      20UBA. Normal operation power supply building. Layout drawings of the ventilation systems</t>
  </si>
  <si>
    <t>20UBA. Здание электроснабжения нормальной эксплуатации. Компоновочные чертежи систем вентиляции</t>
  </si>
  <si>
    <t xml:space="preserve">                      20UBA. Normal operation power supply building. Installation drawings of the ventilation systems (SAC)</t>
  </si>
  <si>
    <t>20UBA. Здание электроснабжения нормальной эксплуатации. Установочные чертежи систем вентиляции (SAC)</t>
  </si>
  <si>
    <t xml:space="preserve">                      20UBA. Normal operation power supply building. Installation drawings of the ventilation systems (SAE)</t>
  </si>
  <si>
    <t>20UBA. Здание электроснабжения нормальной эксплуатации. Установочные чертежи систем вентиляции (SAE)</t>
  </si>
  <si>
    <t>820д</t>
  </si>
  <si>
    <t>485д</t>
  </si>
  <si>
    <t xml:space="preserve">                      20UBA. Normal operation power supply building. Electric lighting and socket network from elev. -7.200 to 0.000</t>
  </si>
  <si>
    <t>20UBA. Здание электроснабжения нормальной эксплуатации. Электрическое освещение и розеточная сеть c отм. -7.200 до 0.000</t>
  </si>
  <si>
    <t xml:space="preserve">                      20UBA. Normal operation power supply building. Electric lighting and socket network at elev. +4.800, +7.800</t>
  </si>
  <si>
    <t>20UBA. Здание электроснабжения нормальной эксплуатации. Электрическое освещение и розеточная сеть на отм. +4.800, +7.800</t>
  </si>
  <si>
    <t xml:space="preserve">                      20UBA. Normal operation power supply building. Electric lighting and socket network at elev. +12.600; +15.600</t>
  </si>
  <si>
    <t>20UBA. Здание электроснабжения нормальной эксплуатации. Электрическое освещение и розеточная сеть на отм. +12.600; +15.600</t>
  </si>
  <si>
    <t xml:space="preserve">                      20UBA. Normal operation power supply building. Electric lighting and socket network above elev. +20.400</t>
  </si>
  <si>
    <t>20UBA. Здание электроснабжения нормальной эксплуатации. Электрическое освещение и розеточная сеть выше отм. +20.400</t>
  </si>
  <si>
    <t xml:space="preserve">                      20UBA. Normal operation power supply building. Electric lighting of stairs</t>
  </si>
  <si>
    <t>20UBA. Здание электроснабжения нормальной эксплуатации. Электрическое освещение лестниц</t>
  </si>
  <si>
    <t xml:space="preserve">                      20UBA. Normal operation power supply building. Electric lighting and socket network. Single-line diagrams of lighting networks</t>
  </si>
  <si>
    <t>20UBA. Здание электроснабжения нормальной эксплуатации. Электрическое освещение и розеточная сеть. Однолинейные схемы сетей освещения</t>
  </si>
  <si>
    <t xml:space="preserve">                      20UBA. Normal operation power supply building. Electric lighting and socket network. Single-line diagrams of lighting networks. Power cables log</t>
  </si>
  <si>
    <t>20UBA. Здание электроснабжения нормальной эксплуатации. Электрическое освещение и розеточная сеть. Однолинейные схемы сетей освещения. Журнал силовых кабелей</t>
  </si>
  <si>
    <t xml:space="preserve">                      20UBA. Normal operation power supply building. Layout drawings of cable metal structures. Cable shafts</t>
  </si>
  <si>
    <t>20UBA. Здание электроснабжения нормальной эксплуатации. Компоновочные чертежи кабельных металлоконструкций. Кабельные шахты</t>
  </si>
  <si>
    <t xml:space="preserve">                      20UBA. Normal operation power supply building. Layout drawings of cable metal structures. Elevation -6.700</t>
  </si>
  <si>
    <t>20UBA. Здание электроснабжения нормальной эксплуатации. Компоновочные чертежи кабельных металлоконструкций. Отметка -6,700</t>
  </si>
  <si>
    <t xml:space="preserve">                      20UBA. Normal operation power supply building. Layout drawings of cable metal structures. Elevation -3.600</t>
  </si>
  <si>
    <t>20UBA. Здание электроснабжения нормальной эксплуатации. Компоновочные чертежи кабельных металлоконструкций. Отметка -3,600</t>
  </si>
  <si>
    <t xml:space="preserve">                      20UBA. Normal operation power supply building. Layout drawings of cable metal structures. Elevation +4.800</t>
  </si>
  <si>
    <t>20UBA. Здание электроснабжения нормальной эксплуатации. Компоновочные чертежи кабельных металлоконструкций. Отметка +4,800</t>
  </si>
  <si>
    <t xml:space="preserve">                      20UBA. Normal operation power supply building. Layout drawings of cable metal structures. Elevation +12.600</t>
  </si>
  <si>
    <t>20UBA. Здание электроснабжения нормальной эксплуатации. Компоновочные чертежи кабельных металлоконструкций. Отметка +12,600</t>
  </si>
  <si>
    <t xml:space="preserve">                      20UBA. Normal operation power supply building. Layout drawings of cable metal structures. Elevation +20.400</t>
  </si>
  <si>
    <t>20UBA. Здание электроснабжения нормальной эксплуатации. Компоновочные чертежи кабельных металлоконструкций. Отметка +20,400</t>
  </si>
  <si>
    <t xml:space="preserve">                      20UBA. Normal operation power supply building. Layout drawings of cable metal structures. Elevation +27.000</t>
  </si>
  <si>
    <t>20UBA. Здание электроснабжения нормальной эксплуатации. Компоновочные чертежи кабельных металлоконструкций. Отметка +27,000</t>
  </si>
  <si>
    <t xml:space="preserve">                      20UBA. Normal operation power supply building. Earthing drawings</t>
  </si>
  <si>
    <t>20UBA. Здание электроснабжения нормальной эксплуатации. Чертежи заземления</t>
  </si>
  <si>
    <t xml:space="preserve">                      20UBA. Normal operation power supply building. Special earthing drawings</t>
  </si>
  <si>
    <t>20UBA. Здание электроснабжения нормальной эксплуатации. Чертежи специального заземления</t>
  </si>
  <si>
    <t xml:space="preserve">                      20UBA. Normal operation power supply building. Special earthing system cable log</t>
  </si>
  <si>
    <t>20UBA. Здание электроснабжения нормальной эксплуатации. Журнал кабелей системы специального заземления</t>
  </si>
  <si>
    <t xml:space="preserve">                   Switchgear 6.6 kV sections</t>
  </si>
  <si>
    <t>Секции КРУ 6,6 кВ</t>
  </si>
  <si>
    <t>165д</t>
  </si>
  <si>
    <t xml:space="preserve">                      20UBA. Normal operation power supply building. 6.6 kV SCG. PU EE I&amp;C CS. Tables of external connections</t>
  </si>
  <si>
    <t>20UBA. Здание электроснабжения нормальной эксплуатации. КРУ 6,6 кВ. ПТК СКУ ЭЧ ЭБ. Таблицы внешних подключений</t>
  </si>
  <si>
    <t xml:space="preserve">                      20UBA. Normal operation power supply building. RP and EE I&amp;C. 6.6 kV SCG NOS cabinets 20ВВА section. Tables of external connections</t>
  </si>
  <si>
    <t>20UBA. Здание электроснабжения нормальной эксплуатации. РЗ и СКУ ЭЧ. Шкафы КРУ 6,6 кВ СНЭ. Секция 20ВВА. Таблицы внешних подключений</t>
  </si>
  <si>
    <t xml:space="preserve">                      20UBA. Normal operation power supply building. RP and EE I&amp;C. SCG 6.6 kV RPS cabinets. 20BBВ section. Tables of external connections</t>
  </si>
  <si>
    <t>20UBA. Здание электроснабжения нормальной эксплуатации. РЗ и СКУ ЭЧ. Шкафы КРУ 6,6 кВ СНЭ. Секция 20BBВ. Таблицы внешних подключений</t>
  </si>
  <si>
    <t xml:space="preserve">                      20UBA. Normal operation power supply building. RP and EE I&amp;C. SCG 6.6 kV RPS cabinets. 20ВВС section. Tables of external connections</t>
  </si>
  <si>
    <t>20UBA. Здание электроснабжения нормальной эксплуатации. РЗ и СКУ ЭЧ. Шкафы КРУ 6,6 кВ СНЭ. Секция 20ВВС. Таблицы внешних подключений</t>
  </si>
  <si>
    <t xml:space="preserve">                      20UBA. Normal operation power supply building. RP and EE I&amp;C. NOS 6.6 kV SCG cabinets. 20BВD section. Tables of external connections</t>
  </si>
  <si>
    <t>20UBA. Здание электроснабжения нормальной эксплуатации. РЗ и СКУ ЭЧ. Шкафы КРУ 6,6 кВ СНЭ. Секция 20BВD. Таблицы внешних подключений</t>
  </si>
  <si>
    <t xml:space="preserve">                      20UBA. Normal operation power supply building. RP and EE I&amp;C. SCG 6.6 kV NO RPS cabinets. 20ВBЕ section. Tables of external connections</t>
  </si>
  <si>
    <t>20UBA. Здание электроснабжения нормальной эксплуатации. РЗ и СКУ ЭЧ. Шкафы КРУ 6,6 кВ НЭ СНЭ. Секция 20ВBЕ. Таблицы внешних подключений</t>
  </si>
  <si>
    <t xml:space="preserve">                      20UBA. Normal operation power supply building. RP and EE I&amp;C. SCG 6.6 kV NO RPS cabinets. 20ВBF sections. Tables of external connections</t>
  </si>
  <si>
    <t>20UBA. Здание электроснабжения нормальной эксплуатации. РЗ и СКУ ЭЧ. Шкафы КРУ 6,6 кВ НЭ СНЭ. Секции 20ВBF. Таблицы внешних подключений</t>
  </si>
  <si>
    <t xml:space="preserve">                      20UBA. Normal operation power supply building. Electric connection diagrams for 6.6 kV sections</t>
  </si>
  <si>
    <t>20UBA. Здание электроснабжения нормальной эксплуатации. Схемы электрических соединений секций 6,6 кВ</t>
  </si>
  <si>
    <t xml:space="preserve">                      20UBA. Normal operation power supply building. Electric connection diagrams for 6.6 kV sections. Power cables log 6.6 kV</t>
  </si>
  <si>
    <t>20UBA. Здание электроснабжения нормальной эксплуатации. Схемы электрических соединений секций 6,6 кВ. Журнал силовых кабелей 6,6 кВ</t>
  </si>
  <si>
    <t xml:space="preserve">                      20UBA. Normal operation power supply building. RP and EE I&amp;C. RPS 6.6 kV SCG. Control cable log. Layout group 3</t>
  </si>
  <si>
    <t>20UBA. Здание электроснабжения нормальной эксплуатации. РЗ и СКУ ЭЧ. Блочные секции КРУ 6,6 кВ СНЭ. Журнал контрольных кабелей. Группа раскладки 3</t>
  </si>
  <si>
    <t xml:space="preserve">                      20UBA. Normal operation power supply building. RP and EE I&amp;C. Unit-type sections of NO RPS 6.6 kV SCG. Control cable log. Layout group 3</t>
  </si>
  <si>
    <t>20UBA. Здание электроснабжения нормальной эксплуатации. РЗ и СКУ ЭЧ. Блочные секции КРУ 6,6 кВ НЭ СНЭ. Журнал контрольных кабелей. Группа раскладки 3</t>
  </si>
  <si>
    <t xml:space="preserve">                      20UBA. Normal operation power supply building. 0.4 kV SCG. DC board. PU EE I&amp;C CS. Tables of external connections</t>
  </si>
  <si>
    <t>20UBA. Здание электроснабжения нормальной эксплуатации. КРУ 0,4 кВ. ЩПТ. ПТК СКУ ЭЧ ЭБ. Таблицы внешних подключений</t>
  </si>
  <si>
    <t xml:space="preserve">                      20UBA. Normal operation power supply building. SCG 0.4 kV. RP and I&amp;C EE. 20BFA section. Tables of external connections</t>
  </si>
  <si>
    <t>20UBA. Здание электроснабжения нормальной эксплуатации. КРУ 0,4 kV. РЗ и СКУ ЭЧ. Cекция 20BFA. Таблицы внешних подключений</t>
  </si>
  <si>
    <t xml:space="preserve">                      20UBA. Normal operation power supply building. SCG 0.4 kV. RP and I&amp;C EE. 20BFB section. Tables of external connections</t>
  </si>
  <si>
    <t>20UBA. Здание электроснабжения нормальной эксплуатации. КРУ 0,4 kV. РЗ и СКУ ЭЧ. Cекция 20BFB. Таблицы внешних подключений</t>
  </si>
  <si>
    <t xml:space="preserve">                      20UBA. Normal operation power supply building. SCG 0.4 kV. RP and I&amp;C EE. 20BFC section. Tables of external connections</t>
  </si>
  <si>
    <t>20UBA. Здание электроснабжения нормальной эксплуатации. КРУ 0,4 kV. РЗ и СКУ ЭЧ. Cекция 20BFC. Таблицы внешних подключений</t>
  </si>
  <si>
    <t xml:space="preserve">                      20UBA. Normal operation power supply building. SCG 0.4 kV. RP and I&amp;C EE. 20BFD section. Tables of external connections</t>
  </si>
  <si>
    <t>20UBA. Здание электроснабжения нормальной эксплуатации. КРУ 0,4 kV. РЗ и СКУ ЭЧ. Cекция 20BFD. Таблицы внешних подключений</t>
  </si>
  <si>
    <t xml:space="preserve">                      20UBA. Normal operation power supply building. SCG 0.4 kV. RP and I&amp;C EE. 20BFE section. Tables of external connections</t>
  </si>
  <si>
    <t>20UBA. Здание электроснабжения нормальной эксплуатации. КРУ 0,4 kV. РЗ и СКУ ЭЧ. Cекция 20BFE. Таблицы внешних подключений</t>
  </si>
  <si>
    <t xml:space="preserve">                      20UBA. Normal operation power supply building. Electric connection diagrams for 0.4 kV assemblies</t>
  </si>
  <si>
    <t>20UBA. Здание электроснабжения нормальной эксплуатации. Схемы электрических соединений сборок 0,4 кВ</t>
  </si>
  <si>
    <t xml:space="preserve">                      20UBA. Normal operation power supply building. Electric connection diagrams of boards for the 20UMA building</t>
  </si>
  <si>
    <t>20UBA. Здание электроснабжения нормальной эксплуатации. Схемы электрических соединений щитов для здания 20UMA</t>
  </si>
  <si>
    <t xml:space="preserve">                      20UBA. Normal operation power supply building. Electric connection diagrams of assemblies for the 20UMA building</t>
  </si>
  <si>
    <t>20UBA. Здание электроснабжения нормальной эксплуатации. Схемы электрических соединений сборок для здания 20UMA</t>
  </si>
  <si>
    <t xml:space="preserve">                      20UBA. Normal operation power supply building. Direct current electric connection diagrams</t>
  </si>
  <si>
    <t>20UBA. Здание электроснабжения нормальной эксплуатации. Схемы электрических соединений постоянного тока</t>
  </si>
  <si>
    <t xml:space="preserve">                      20UBA. Normal operation power supply building. Electric connection diagrams for the inverter network</t>
  </si>
  <si>
    <t>20UBA. Здание электроснабжения нормальной эксплуатации. Схемы электрических соединений инверторной сети</t>
  </si>
  <si>
    <t xml:space="preserve">                      20UBA. Normal operation power supply building. Electric connection diagrams for NO RS boards</t>
  </si>
  <si>
    <t>20UBA. Здание электроснабжения нормальной эксплуатации. Схемы электрических соединений щитов НЭ НП</t>
  </si>
  <si>
    <t xml:space="preserve">                      20UBA. Normal operation power supply building. Electric connection diagrams for NO RS assemblies</t>
  </si>
  <si>
    <t>20UBA. Здание электроснабжения нормальной эксплуатации. Схемы электрических соединений сборок НЭ НП</t>
  </si>
  <si>
    <t xml:space="preserve">                      20UBA. Normal operation power supply building. 0.38 kV power assemblies filling diagrams</t>
  </si>
  <si>
    <t>20UBA. Здание электроснабжения нормальной эксплуатации. Схемы заполнения сборок 0,38 кВ</t>
  </si>
  <si>
    <t xml:space="preserve">                      20UBA. Normal operation power supply building. Electric connection diagrams for 0.4 kV boards for pressurizer heaters power supply</t>
  </si>
  <si>
    <t>20UBA. Здание электроснабжения нормальной эксплуатации. Схемы электрических соединений щитов 0,4 кВ для питания обогревателей компенсатора давления</t>
  </si>
  <si>
    <t xml:space="preserve">                      20UBA. Normal operation power supply building. Electric connection diagrams for 0.4 kV boards. Power cables log 0.4 kV</t>
  </si>
  <si>
    <t>20UBA. Здание электроснабжения нормальной эксплуатации. Схемы электрических соединений щитов 0,4 кВ. Журнал силовых кабелей 0,4 кВ</t>
  </si>
  <si>
    <t xml:space="preserve">                      20UBA. Normal operation power supply building. Electric connection diagrams for 0.4 kV assemblies. Power cables log 0.4 kV</t>
  </si>
  <si>
    <t>20UBA. Здание электроснабжения нормальной эксплуатации. Схемы электрических соединений сборок 0,4 кВ. Журнал силовых кабелей 0,4 кВ</t>
  </si>
  <si>
    <t xml:space="preserve">                      20UBA. Normal operation power supply building. Electric connection diagrams of boards for the 20UMA building. Power cables log 0.4 kV</t>
  </si>
  <si>
    <t>20UBA. Здание электроснабжения нормальной эксплуатации. Схемы электрических соединений щитов для здания 20UMA. Журнал силовых кабелей 0,4 кВ</t>
  </si>
  <si>
    <t xml:space="preserve">                      20UBA. Normal operation power supply building. Electric connection diagrams of assemblies for the 20UMA building. Power cables log 0.4 kV</t>
  </si>
  <si>
    <t>20UBA. Здание электроснабжения нормальной эксплуатации. Схемы электрических соединений сборок для здания 20UMA. Журнал силовых кабелей 0,4 кВ</t>
  </si>
  <si>
    <t xml:space="preserve">                      20UBA. Normal operation power supply building. 0.4 kV SCG. RP and EE I&amp;C. 20BFF section. Tables of external connections</t>
  </si>
  <si>
    <t>20UBA. Здание электроснабжения нормальной эксплуатации. КРУ 0,4 kV. РЗ и СКУ ЭЧ. Cекция 20BFF. Таблицы внешних подключений</t>
  </si>
  <si>
    <t xml:space="preserve">                      20UBA. Normal operation power supply building. 0.4 kV SCG. RP and EE I&amp;C. 20BFG section. Tables of external connections</t>
  </si>
  <si>
    <t>20UBA. Здание электроснабжения нормальной эксплуатации. КРУ 0,4 kV. РЗ и СКУ ЭЧ. Cекция 20BFG. Таблицы внешних подключений</t>
  </si>
  <si>
    <t xml:space="preserve">                      20UBA. Normal operation power supply building. 0.4 kV SCG. RP and EE I&amp;C. 20BFH section. Tables of external connections</t>
  </si>
  <si>
    <t>20UBA. Здание электроснабжения нормальной эксплуатации. КРУ 0,4 kV. РЗ и СКУ ЭЧ. Cекция 20BFH. Таблицы внешних подключений</t>
  </si>
  <si>
    <t xml:space="preserve">                      20UBA. Normal operation power supply building. 0.4 kV SCG. RP and EE I&amp;C. 20BFJ section. Tables of external connections</t>
  </si>
  <si>
    <t>20UBA. Здание электроснабжения нормальной эксплуатации. КРУ 0,4 kV. РЗ и СКУ ЭЧ. Cекция 20BFJ. Таблицы внешних подключений</t>
  </si>
  <si>
    <t xml:space="preserve">                      20UBA. Normal operation power supply building. 0.4 kV SCG. RP and EE I&amp;C. 20BFK section. Tables of external connections</t>
  </si>
  <si>
    <t>20UBA. Здание электроснабжения нормальной эксплуатации. КРУ 0,4 kV. РЗ и СКУ ЭЧ. Cекция 20BFK. Таблицы внешних подключений</t>
  </si>
  <si>
    <t xml:space="preserve">                      20UBA. Normal operation power supply building. 0.4 kV SCG. RP and EE I&amp;C. 20BHA section. Tables of external connections</t>
  </si>
  <si>
    <t>20UBA. Здание электроснабжения нормальной эксплуатации. КРУ 0,4 kV. РЗ и СКУ ЭЧ. Cекция 20BHA. Таблицы внешних подключений</t>
  </si>
  <si>
    <t xml:space="preserve">                      20UBA. Normal operation power supply building. 0.4 kV SCG. RP and EE I&amp;C. 20BHB section. Tables of external connections</t>
  </si>
  <si>
    <t>20UBA. Здание электроснабжения нормальной эксплуатации. КРУ 0,4 kV. РЗ и СКУ ЭЧ. Cекция 20BHB. Таблицы внешних подключений</t>
  </si>
  <si>
    <t xml:space="preserve">                      20UBA. Normal operation power supply building. 0.4 kV SCG. RP and EE I&amp;C. 20BGA section. Tables of external connections</t>
  </si>
  <si>
    <t>20UBA. Здание электроснабжения нормальной эксплуатации. КРУ 0,4 kV. РЗ и СКУ ЭЧ. Cекция 20BGA. Таблицы внешних подключений</t>
  </si>
  <si>
    <t xml:space="preserve">                      20UBA. Normal operation power supply building. 0.4 kV SCG. RP and EE I&amp;C. 20BGB section. Tables of external connections</t>
  </si>
  <si>
    <t>20UBA. Здание электроснабжения нормальной эксплуатации. КРУ 0,4 kV. РЗ и СКУ ЭЧ. Cекция 20BGB. Таблицы внешних подключений</t>
  </si>
  <si>
    <t xml:space="preserve">                      20UBA. Normal operation power supply building. 0.4 kV SCG. RP and EE I&amp;C. 20BGC section. Tables of external connections</t>
  </si>
  <si>
    <t>20UBA. Здание электроснабжения нормальной эксплуатации. КРУ 0,4 kV. РЗ и СКУ ЭЧ. Cекция 20BGC. Таблицы внешних подключений</t>
  </si>
  <si>
    <t xml:space="preserve">                      20UBA. Normal operation power supply building. 0.4 kV SCG. RP and EE I&amp;C. 20BGD section. Tables of external connections</t>
  </si>
  <si>
    <t>20UBA. Здание электроснабжения нормальной эксплуатации. КРУ 0,4 kV. РЗ и СКУ ЭЧ. Cекция 20BGD. Таблицы внешних подключений</t>
  </si>
  <si>
    <t xml:space="preserve">                      20UBA. Normal operation power supply building. 0.4 kV SCG. RP and EE I&amp;C. Assemblies. Tables of external connections</t>
  </si>
  <si>
    <t>20UBA. Здание электроснабжения нормальной эксплуатации. КРУ 0,4 kV. РЗ и СКУ ЭЧ. Cборки. Таблицы внешних подключений</t>
  </si>
  <si>
    <t xml:space="preserve">                      20UBA. Здание электроснабжения нормальной эксплуатации. Схемы электрических соединений щитов 0,4 кВ</t>
  </si>
  <si>
    <t>20UBA. Здание электроснабжения нормальной эксплуатации. Схемы электрических соединений щитов 0,4 кВ</t>
  </si>
  <si>
    <t xml:space="preserve">                      20UBA. Normal operation power supply building. Direct current electric connection diagrams. Power cables log</t>
  </si>
  <si>
    <t>20UBA. Здание электроснабжения нормальной эксплуатации. Схемы электрических соединений постоянного тока. Журнал силовых кабелей</t>
  </si>
  <si>
    <t xml:space="preserve">                      20UBA. Normal operation power supply building. Electric connection diagrams for the inverter network. Power cables log</t>
  </si>
  <si>
    <t>20UBA. Здание электроснабжения нормальной эксплуатации. Схемы электрических соединений инверторной сети. Журнал силовых кабелей</t>
  </si>
  <si>
    <t xml:space="preserve">                      20UBA. Normal operation power supply building. Electric connection diagrams for NO RS boards Power cables log</t>
  </si>
  <si>
    <t>20UBA. Здание электроснабжения нормальной эксплуатации. Схемы электрических соединений щитов НЭ НП. Журнал силовых кабелей</t>
  </si>
  <si>
    <t xml:space="preserve">                      20UBA. Normal operation power supply building. Electric connection diagrams for NO RS assemblies. Power cables log</t>
  </si>
  <si>
    <t>20UBA. Здание электроснабжения нормальной эксплуатации. Схемы электрических соединений сборок НЭ НП. Журнал силовых кабелей</t>
  </si>
  <si>
    <t xml:space="preserve">                      20UBA. Normal operation power supply building. Electric connection diagrams for 0.4 kV boards and CPS DC boards. Power cables log</t>
  </si>
  <si>
    <t>20UBA. Здание электроснабжения нормальной эксплуатации. Схемы электрических соединений щитов 0,4 кВ и щитов постоянного тока СУЗ. Журнал силовых кабелей</t>
  </si>
  <si>
    <t xml:space="preserve">                      20UBA. Normal operation power supply building. 0.4 kV SCG. RP and I&amp;C EE. Control cables log. Layout group 3</t>
  </si>
  <si>
    <t>20UBA. Здание электроснабжения нормальной эксплуатации. КРУ 0,4 кВ. РЗ и СКУ ЭЧ. Журнал контрольных кабелей. Группа раскладки 3</t>
  </si>
  <si>
    <t>462д</t>
  </si>
  <si>
    <t xml:space="preserve">                      20UBA. Normal operation power supply building. Diagrams of cable connections to LVSD. Motors</t>
  </si>
  <si>
    <t>20UBA. Здание электроснабжения нормальной эксплуатации. Схемы присоединения кабелей к НКУ. Двигатели</t>
  </si>
  <si>
    <t xml:space="preserve">                      20UBA. Normal operation power supply building. Connection to LVSD. 220 V direct current. Valves</t>
  </si>
  <si>
    <t>20UBA. Здание электроснабжения нормальной эксплуатации. Присоединения к НКУ. Постоянный ток 220 В. Арматура</t>
  </si>
  <si>
    <t xml:space="preserve">                     20UBA. Normal operation power supply building. WD for automatic equipment cabinets delivered complete (I&amp;C TGEP)</t>
  </si>
  <si>
    <t>20UBA. Здание электроснабжения нормальной эксплуатации. РД в части шкафов автоматики поставляемых комплектно (ЭЧСР, ЭЧСЗ)</t>
  </si>
  <si>
    <t xml:space="preserve">                      20UBA. Normal operation power supply building. RP and EE I&amp;C. RP cabinets for 20ВВТ01, 20ВВТ02, 20ВВТ03 working auxiliary transformers. Tables of external connections</t>
  </si>
  <si>
    <t>20UBA. Здание электроснабжения нормальной эксплуатации. РЗ и СКУ ЭЧ. Шкафы РЗ рабочих трансформаторов собственных нужд 20ВВТ01, 20ВВТ02, 20ВВТ03. Таблицы внешних подключений</t>
  </si>
  <si>
    <t xml:space="preserve">                      20UBA. Normal operation power supply building. NOS direct current board. Secondary circuits. Tables of external connections</t>
  </si>
  <si>
    <t>20UBA. Здание электроснабжения нормальной эксплуатации. Щит постоянного тока СНЭ. Вторичная коммутация. Таблицы внешних подключений</t>
  </si>
  <si>
    <t xml:space="preserve">                      20UBA. Normal operation power supply building. 20BAC01 generator circuit breaker control cabinet. Tables of external connections</t>
  </si>
  <si>
    <t>20UBA. Здание электроснабжения нормальной эксплуатации. Шкаф управления выключателем генератора 20BAC01. Таблицы внешних подключений</t>
  </si>
  <si>
    <t xml:space="preserve">                      20UBA. Normal operation power supply building. Power unit. PU EE I&amp;C CS. Tables of external connections</t>
  </si>
  <si>
    <t>20UBA. Здание электроснабжения нормальной эксплуатации. Энергоблок. ПТК СКУ ЭЧ ЭБ. Таблицы внешних подключений</t>
  </si>
  <si>
    <t xml:space="preserve">                      20UBA. Normal operation power supply building. Power unit. Cabinets for abnormal occurrences recording, measurements and electricity metering. Tables of external connections</t>
  </si>
  <si>
    <t>20UBA. Здание электроснабжения нормальной эксплуатации. Энергоблок. Шкафы регистрации аварийных событий, измерений и учета электроэнергии. Таблицы внешних подключений</t>
  </si>
  <si>
    <t xml:space="preserve">                      20UBA. Normal operation power supply building. RP and EE I&amp;C. Power unit. Control current distribution cabinet. Tables of external connections</t>
  </si>
  <si>
    <t>20UBA. Здание электроснабжения нормальной эксплуатации. РЗ и СКУ ЭЧ. Энергоблок. Шкафы распределения оперативного тока. Таблицы внешних подключений</t>
  </si>
  <si>
    <t xml:space="preserve">                      20UBA. Normal operation power supply building. RP and EE I&amp;C. RP cabinets for 20MKA10 generator. Tables of external connections</t>
  </si>
  <si>
    <t>20UBA. Здание электроснабжения нормальной эксплуатации. РЗ и СКУ ЭЧ. Шкафы РЗ генератора 20MKA10. Таблицы внешних подключений</t>
  </si>
  <si>
    <t xml:space="preserve">                      20UBA. Normal operation power supply building. 20MKA10 Generator. Synchronization cabinet. Tables of external connections</t>
  </si>
  <si>
    <t>20UBA. Здание электроснабжения нормальной эксплуатации. Генератор 20MKA10. Шкаф синхронизации. Таблицы внешних подключений</t>
  </si>
  <si>
    <t xml:space="preserve">                      20UBA. Normal operation power supply building. EP-PP discrete and analog data generation cabinets Tables of external connections</t>
  </si>
  <si>
    <t>20UBA. Здание электроснабжения нормальной эксплуатации. Шкафы формирования дискретной и аналоговой информации в АЗ-ПЗ. Таблицы внешних подключений</t>
  </si>
  <si>
    <t xml:space="preserve">                      20UBA. Normal operation power supply building. RP and EE I&amp;C. RP cabinets for 20ВАТ01 generator transformer. Tables of external connections</t>
  </si>
  <si>
    <t>20UBA. Здание электроснабжения нормальной эксплуатации. РЗ и СКУ ЭЧ. Шкафы РЗ блочного трансформатора 20ВАТ01. Таблицы внешних подключений</t>
  </si>
  <si>
    <t xml:space="preserve">                      20UBA. Normal operation power supply building. Power supply cables log for TPTS racks (24V) Cable stub across racks</t>
  </si>
  <si>
    <t>20UBA. Здание электроснабжения нормальной эксплуатации. Журнал кабелей питания стоек ТПТС (24В). Шлейф по стойкам</t>
  </si>
  <si>
    <t xml:space="preserve">                      20UBA. Normal operation power supply building. Alarm and diagnostics cable log. Cable stub across racks</t>
  </si>
  <si>
    <t>20UBA. Здание электроснабжения нормальной эксплуатации. Журнал кабелей сигнализации и диагностики. Шлейф по стойкам</t>
  </si>
  <si>
    <t xml:space="preserve">                      20UBA. Normal operation power supply building. Layout drawings of electrical equiment</t>
  </si>
  <si>
    <t>20UBA. Здание электроснабжения нормальной эксплуатации. Компоновочные чертежи электрооборудования</t>
  </si>
  <si>
    <t xml:space="preserve">                      20UBA. Normal operation power supply building. Cable log of the system bus</t>
  </si>
  <si>
    <t>20UBA. Здание электроснабжения нормальной эксплуатации. Журнал кабелей системной шины</t>
  </si>
  <si>
    <t xml:space="preserve">                      20UBA. Normal operation power supply building. 20MKA10 generator. Synchronization. Full electric diagrams</t>
  </si>
  <si>
    <t>20UBA. Здание электроснабжения нормальной эксплуатации. Генератор 20MKA10. Синхронизация. Схемы электрические полные</t>
  </si>
  <si>
    <t xml:space="preserve">                      20UBA. Normal operation power supply building. Power unit. RP and EE I&amp;C. Control cables log. Layout group 3</t>
  </si>
  <si>
    <t>20UBA. Здание электроснабжения нормальной эксплуатации. Энергоблок. РЗ и СКУ ЭЧ. Журнал контрольных кабелей. Группа раскладки 3</t>
  </si>
  <si>
    <t xml:space="preserve">                      20UBA. Normal operation power supply building. Power unit. Cables of layout group 5 Control cable log</t>
  </si>
  <si>
    <t>20UBA. Здание электроснабжения нормальной эксплуатации. Энергоблок. Кабели пятой группы раскладки. Журнал контрольных кабелей</t>
  </si>
  <si>
    <t xml:space="preserve">                      20UBA. Normal operation power supply building. Power unit. Cabinets for electric energy metering and accounting. Control cable log. Layout group 3</t>
  </si>
  <si>
    <t>20UBA. Здание электроснабжения нормальной эксплуатации. Энергоблок. Шкафы измерений и учета электроэнергии. Журнал контрольных кабелей. Группа раскладки 3</t>
  </si>
  <si>
    <t xml:space="preserve">                      20UBA. Normal operation power supply building. Power unit. Generator circuit breaker and synchronization control cabinets. Control cable log. Layout group 3</t>
  </si>
  <si>
    <t>20UBA. Здание электроснабжения нормальной эксплуатации. Энергоблок. Шкафы управления выключателем генератора и синхронизации. Журнал контрольных кабелей. Группа раскладки 3</t>
  </si>
  <si>
    <t xml:space="preserve">                      20UBA. Normal operation power supply building. NOS direct current board. Control cable log. Layout group 5</t>
  </si>
  <si>
    <t>20UBA. Здание электроснабжения нормальной эксплуатации. Щит постоянного тока СНЭ. Журнал контрольных кабелей. Группа раскладки 5</t>
  </si>
  <si>
    <t xml:space="preserve">                      20UBA. Normal operation power supply building. Normal operation auxiliary power supply system. Cables of layout group 5 Control cable log</t>
  </si>
  <si>
    <t>20UBA. Здание электроснабжения нормальной эксплуатации. Система собственных нужд нормальной эксплуатации. Кабели пятой группы раскладки. Журнал контрольных кабелей</t>
  </si>
  <si>
    <t xml:space="preserve">                      20UBA. Normal operation power supply building. Common-plant telephone communication system</t>
  </si>
  <si>
    <t>20UBA. Здание электроснабжения нормальной эксплуатации. Система общестанционной телефонной связи</t>
  </si>
  <si>
    <t xml:space="preserve">                      20UBA. Normal operation power supply building. Operative loudspeaking and telephone communication system</t>
  </si>
  <si>
    <t>20UBA. Здание электроснабжения нормальной эксплуатации. Система оперативной громкоговорящей и телефонной связи</t>
  </si>
  <si>
    <t xml:space="preserve">                      20UBA. Normal operation power supply building. Personnel warning and search system</t>
  </si>
  <si>
    <t>20UBA. Здание электроснабжения нормальной эксплуатации. Система оповещения и поиска персонала</t>
  </si>
  <si>
    <t xml:space="preserve">                      20UBA. Normal operation power supply building. Master clock system</t>
  </si>
  <si>
    <t>20UBA. Здание электроснабжения нормальной эксплуатации. Система часофикации</t>
  </si>
  <si>
    <t xml:space="preserve">                      20UBA. Normal operation power supply building. Operative radiotelephones system</t>
  </si>
  <si>
    <t>20UBA. Здание электроснабжения нормальной эксплуатации. Система эксплуатационных радиотелефонов</t>
  </si>
  <si>
    <t xml:space="preserve">                      20UBA. Normal operation power supply building. Common-plant telephone communication system. Control cable log</t>
  </si>
  <si>
    <t>20UBA. Здание электроснабжения нормальной эксплуатации. Система общестанционной телефонной связи. Журнал контрольных кабелей</t>
  </si>
  <si>
    <t xml:space="preserve">                      20UBA. Normal operation power supply building. Operative loudspeaking and telephone communication system. Control cable log</t>
  </si>
  <si>
    <t>20UBA. Здание электроснабжения нормальной эксплуатации. Система оперативной громкоговорящей и телефонной связи. Журнал контрольных кабелей</t>
  </si>
  <si>
    <t xml:space="preserve">                      20UBA. Normal operation power supply building. Personnel warning and search system. Control cable log</t>
  </si>
  <si>
    <t>20UBA. Здание электроснабжения нормальной эксплуатации. Система оповещения и поиска персонала. Журнал контрольных кабелей</t>
  </si>
  <si>
    <t xml:space="preserve">                      20UBA. Normal operation power supply building. Master clock system. Control cable log</t>
  </si>
  <si>
    <t>20UBA. Здание электроснабжения нормальной эксплуатации. Система часофикации. Журнал контрольных кабелей</t>
  </si>
  <si>
    <t xml:space="preserve">                      20UBA. Normal operation power supply building. Operative radiotelephones system. Control cable log</t>
  </si>
  <si>
    <t>20UBA. Здание электроснабжения нормальной эксплуатации. Система эксплуатационных радиотелефонов. Журнал контрольных кабелей</t>
  </si>
  <si>
    <t xml:space="preserve">                      20UBA. Normal operation power supply building. Automated vibration monitoring and diagnostics system (AVMDS)</t>
  </si>
  <si>
    <t>20UBA. Здание электроснабжения нормальной эксплуатации. Автоматизированная система виброконтроля и диагностики (АСВД)</t>
  </si>
  <si>
    <t xml:space="preserve">                      20UBA. Normal operation power supply building. FP I&amp;C. Automatic gas fire-fighting plant</t>
  </si>
  <si>
    <t>20UBA. Здание электроснабжения нормальной эксплуатации. СКУ ПЗ. Автоматическая установка газового пожаротушения</t>
  </si>
  <si>
    <t xml:space="preserve">                      20UBA. Normal operation power supply building. FP I&amp;C. Automatic water fire fighting</t>
  </si>
  <si>
    <t>20UBA. Здание электроснабжения нормальной эксплуатации. СКУ ПЗ. Автоматическое водяное пожаротушение</t>
  </si>
  <si>
    <t xml:space="preserve">                      20UBA. Normal operation power supply building. FP I&amp;C. Ventilation systems</t>
  </si>
  <si>
    <t>20UBA. Здание электроснабжения нормальной эксплуатации. СКУ ПЗ. Системы вентиляции</t>
  </si>
  <si>
    <t xml:space="preserve">                      20UBA. Normal operation power supply building. FP I&amp;C. Fire alarm</t>
  </si>
  <si>
    <t>20UBA. Здание электроснабжения нормальной эксплуатации. СКУ ПЗ. Пожарная сигнализация</t>
  </si>
  <si>
    <t xml:space="preserve">                      20UBA. Normal operation power supply building. FP I&amp;C. Fire annunciation</t>
  </si>
  <si>
    <t>20UBA. Здание электроснабжения нормальной эксплуатации. СКУ ПЗ. Оповещение о пожаре</t>
  </si>
  <si>
    <t xml:space="preserve">                      20UBA. Normal operation power supply building. FP I&amp;C. Gas fire fighting. Control cable log. Layout group 5</t>
  </si>
  <si>
    <t>20UBA. Здание электроснабжения нормальной эксплуатации. СКУ ПЗ. Газовое пожаротушение. Журнал контрольных кабелей. Группа раскладки 5</t>
  </si>
  <si>
    <t xml:space="preserve">                      20UBA. Normal operation power supply building. FP I&amp;C. Gas fire fighting. Power cables log. Layout group 3</t>
  </si>
  <si>
    <t>20UBA. Здание электроснабжения нормальной эксплуатации. СКУ ПЗ. Газовое пожаротушение. Журнал силовых кабелей. Группа раскладки 3</t>
  </si>
  <si>
    <t xml:space="preserve">                      20UBA. Normal operation power supply building. FP I&amp;C. Automatic water fire fighting. Control cable log. Layout group 5</t>
  </si>
  <si>
    <t>20UBA. Здание электроснабжения нормальной эксплуатации. СКУ ПЗ. Автоматическое водяное пожаротушение. Журнал контрольных кабелей. Группа раскладки 5</t>
  </si>
  <si>
    <t xml:space="preserve">                      20UBA. Normal operation power supply building. FP I&amp;C. Automatic water fire fighting. Power cables log. Layout group 3</t>
  </si>
  <si>
    <t>20UBA. Здание электроснабжения нормальной эксплуатации. СКУ ПЗ. Автоматическое водяное пожаротушение. Журнал силовых кабелей. Группа раскладки 3</t>
  </si>
  <si>
    <t xml:space="preserve">                      20UBA. Normal operation power supply building. FP I&amp;C. Fire alarm. Control cable log. Layout group 5</t>
  </si>
  <si>
    <t>20UBA. Здание электроснабжения нормальной эксплуатации. СКУ ПЗ. Пожарная сигнализация. Журнал контрольных кабелей. Группа раскладки 5</t>
  </si>
  <si>
    <t xml:space="preserve">                      20UBA. Normal operation power supply building. FP I&amp;C. Fire alarm. Power cables log. Layout group 3</t>
  </si>
  <si>
    <t>20UBA. Здание электроснабжения нормальной эксплуатации. СКУ ПЗ. Пожарная сигнализация. Журнал силовых кабелей. Группа раскладки 3</t>
  </si>
  <si>
    <t xml:space="preserve">                      20UBA. Normal operation power supply building. FP I&amp;C. Ventilation system. Control cables log. Layout group 5</t>
  </si>
  <si>
    <t>20UBA. Здание электроснабжения нормальной эксплуатации. СКУ ПЗ. Система вентиляции. Журнал контрольных кабелей. Группа раскладки 5</t>
  </si>
  <si>
    <t xml:space="preserve">                      20UBA. Normal operation power supply building. FP I&amp;C. Ventilation system. Power cables log. Layout group 3</t>
  </si>
  <si>
    <t>20UBA. Здание электроснабжения нормальной эксплуатации. СКУ ПЗ. Система вентиляции. Журнал силовых кабелей. Группа раскладки 3</t>
  </si>
  <si>
    <t xml:space="preserve">                   TC NO I&amp;C SHC</t>
  </si>
  <si>
    <t>ПТК СКУ ТО</t>
  </si>
  <si>
    <t xml:space="preserve">                      20UBA. Normal operation power supply building. TC CS. Control cables log relating to valves power supply</t>
  </si>
  <si>
    <t>20UBA. Здание электроснабжения нормальной эксплуатации. ПТК TО. Журнал контрольных кабелей в части питания арматуры</t>
  </si>
  <si>
    <t xml:space="preserve">                      20UBA. Normal operation power supply building. TC CS. Control cable log related to the operation of valves</t>
  </si>
  <si>
    <t>20UBA. Здание электроснабжения нормальной эксплуатации. ПТК TО. Журнал контрольных кабелей в части управления арматурой</t>
  </si>
  <si>
    <t xml:space="preserve">                      20UBA. Normal operation power supply building. TC CS. Control cable log relating to control valves operation</t>
  </si>
  <si>
    <t>20UBA. Здание электроснабжения нормальной эксплуатации. ПТК TО. Журнал контрольных кабелей в части управления регулирующей арматурой</t>
  </si>
  <si>
    <t xml:space="preserve">                      20UBA. Normal operation power supply building. TC CS. Control cable bridges log related to the operation of valves</t>
  </si>
  <si>
    <t>20UBA. Здание электроснабжения нормальной эксплуатации. ПТК TО. Журнал контрольных кабелей перемычек в части управления арматурой</t>
  </si>
  <si>
    <t xml:space="preserve">                      20UBA. Normal operation power supply building. TC CS. Control cable bridges log relating to control valves operation</t>
  </si>
  <si>
    <t>20UBA. Здание электроснабжения нормальной эксплуатации. ПТК TО. Журнал контрольных кабелей перемычек в части управления регулирующей арматурой</t>
  </si>
  <si>
    <t xml:space="preserve">                      20UBA. Normal operation power supply building. TC CS. TC CS control cable log related to links to other building</t>
  </si>
  <si>
    <t>20UBA. Здание электроснабжения нормальной эксплуатации. ПТК TО. Журнал контрольных кабелей ПТК ТО в части связи с другими зданиями</t>
  </si>
  <si>
    <t xml:space="preserve">                      20UBA. Normal operation power supply building. TC CS. Control cable log relating to control valves power supply</t>
  </si>
  <si>
    <t>20UBA. Здание электроснабжения нормальной эксплуатации. ПТК TО. Журнал контрольных кабелей в части питания регулирующей арматуры</t>
  </si>
  <si>
    <t xml:space="preserve">                      20UBA. Normal operation power supply building. Cable connections to marshalling racks of turbine compartment I&amp;C CS. Analog signals</t>
  </si>
  <si>
    <t>20UBA. Здание электроснабжения нормальной эксплуатации. Присоединения кабелей к стойкам сопряжения ПТК СКУ ТО. Аналоговые сигналы</t>
  </si>
  <si>
    <t xml:space="preserve">                      20UBA. Normal operation power supply building. External cables connection to TC ESFAS CS</t>
  </si>
  <si>
    <t>20UBA. Здание электроснабжения нормальной эксплуатации. Внешние подключения кабелей к ПТК СКУ ТО</t>
  </si>
  <si>
    <t xml:space="preserve">                      20UBA. Normal operation power supply building. External connections of cables to TPEP CS</t>
  </si>
  <si>
    <t>20UBA. Здание электроснабжения нормальной эксплуатации. Внешние подключения кабелей к ПТК ЭЧСЗ</t>
  </si>
  <si>
    <t xml:space="preserve">                      20UBA. Normal operation power supply building. External cables connection to TGEP CS</t>
  </si>
  <si>
    <t>20UBA. Здание электроснабжения нормальной эксплуатации. Внешние подключения кабелей к ПТК ЭЧСР</t>
  </si>
  <si>
    <t xml:space="preserve">                      20UBA. Normal operation power supply building. Connection to LVSD. TC NO I&amp;C. Valves</t>
  </si>
  <si>
    <t>20UBA. Здание электроснабжения нормальной эксплуатации. Присоединения к НКУ. СКУ ТО. Арматура</t>
  </si>
  <si>
    <t xml:space="preserve">                      20UBA. Normal operation power supply building. TC CS. Control cables log relating to motors</t>
  </si>
  <si>
    <t>20UBA. Здание электроснабжения нормальной эксплуатации. ПТК TО. Журнал контрольных кабелей в части двигателей</t>
  </si>
  <si>
    <t xml:space="preserve">                      20UBA. Normal operation power supply building. TC CS. Control cable log relating to bridges</t>
  </si>
  <si>
    <t>20UBA. Здание электроснабжения нормальной эксплуатации. ПТК TО. Журнал контрольных кабелей в части перемычек</t>
  </si>
  <si>
    <t xml:space="preserve">                   V I&amp;C SHC</t>
  </si>
  <si>
    <t>ПТК СКУ В</t>
  </si>
  <si>
    <t xml:space="preserve">                      20UBA. Normal operation power supply building. Cable connections to marshalling racks of ventilation I&amp;C CS. Analog signals</t>
  </si>
  <si>
    <t>20UBA. Здание электроснабжения нормальной эксплуатации. Присоединения кабелей к стойкам сопряжения ПТК СКУ В. Аналоговые сигналы</t>
  </si>
  <si>
    <t xml:space="preserve">                   Electrical I&amp;C of the power unit</t>
  </si>
  <si>
    <t>СКУ ЭЧ ЭБ</t>
  </si>
  <si>
    <t xml:space="preserve">                      20UBA. Normal operation power supply building. RP and EE I&amp;C. Power unit. Control current distribution. Full electric diagrams</t>
  </si>
  <si>
    <t>20UBA. Здание электроснабжения нормальной эксплуатации. РЗ и СКУ ЭЧ. Энергоблок. Распределение оперативного тока. Схемы электрические полные</t>
  </si>
  <si>
    <t xml:space="preserve">                      20UBA. Normal operation power supply building. RP and EE I&amp;C. 20BAT01 generator transformer. Full electric diagrams</t>
  </si>
  <si>
    <t>20UBA. Здание электроснабжения нормальной эксплуатации. РЗ и СКУ ЭЧ. Блочный трансформатор 20ВАТ01. Схемы электрические полные</t>
  </si>
  <si>
    <t xml:space="preserve">                      20UBA. Normal operation power supply building. RP and EE I&amp;C. 20ВВТ01, 20ВВТ02, 20ВВТ03 working auxiliary transformers. Full electric diagrams</t>
  </si>
  <si>
    <t>20UBA. Здание электроснабжения нормальной эксплуатации. РЗ и СКУ ЭЧ. Рабочие трансформаторы собственных нужд 20ВВТ01, 20ВВТ02, 20ВВТ03. Схемы электрические полные</t>
  </si>
  <si>
    <t xml:space="preserve">                      20UBA. Normal operation power supply building. RP and EE I&amp;C. 20MKA10 generator. Full electric diagrams</t>
  </si>
  <si>
    <t>20UBA. Здание электроснабжения нормальной эксплуатации. РЗ и СКУ ЭЧ. Генератор 20MKA10. Схемы электрические полные</t>
  </si>
  <si>
    <t xml:space="preserve">                      20UBA. Normal operation power supply building. EP-PP discrete and analog data generation cabinets Full electric diagrams</t>
  </si>
  <si>
    <t>20UBA. Здание электроснабжения нормальной эксплуатации. Шкафы формирования дискретной и аналоговой информации в АЗ-ПЗ. Схемы электрические полные</t>
  </si>
  <si>
    <t xml:space="preserve">                      20UBA. Normal operation power supply building. Monitoring and control of 20BAC01 gas-insulated generator circuit breaker. Full electric diagrams</t>
  </si>
  <si>
    <t>20UBA. Здание электроснабжения нормальной эксплуатации. Контроль и управление элегазовым генераторным выключателем 20BAC01. Схемы электрические полные</t>
  </si>
  <si>
    <t xml:space="preserve">                      20UBA. Normal operation power supply building. Power unit. Recording of abnormal occurrences, measurements and electricity metering. Full electric diagrams</t>
  </si>
  <si>
    <t>20UBA. Здание электроснабжения нормальной эксплуатации. Энергоблок. Регистрация аварийных событий, измерение и учет электроэнергии. Схемы электрические полные</t>
  </si>
  <si>
    <t xml:space="preserve">                      20UBA. Normal operation power supply building. PU EE I&amp;C CS. Structural diagram of the equipment set</t>
  </si>
  <si>
    <t>20UBA. Здание электроснабжения нормальной эксплуатации. ПТК СКУ ЭЧ ЭБ. Схема структурная комплекса технических средств</t>
  </si>
  <si>
    <t xml:space="preserve">                      20UBA. Normal operation power supply building. PU EE I&amp;C CS. TPTS racks power cables log (24V), group 2</t>
  </si>
  <si>
    <t>20UBA. Здание электроснабжения нормальной эксплуатации. ПТК СКУ ЭЧ ЭБ. Журнал кабелей питания стоек ТПТС (24В) 2 группа</t>
  </si>
  <si>
    <t xml:space="preserve">                      20UBA. Normal operation power supply building. 6.6 kV SCG. PU EE I&amp;C CS. Electrical equipment cables log. Layout group 3</t>
  </si>
  <si>
    <t>20UBA. Здание электроснабжения нормальной эксплуатации. КРУ 6,6 кВ. ПТК СКУ ЭЧ ЭБ. Журнал кабелей от электрооборудования. Группа раскладки 3</t>
  </si>
  <si>
    <t xml:space="preserve">                      20UBA. Normal operation power supply building. PU EE I&amp;C CS. TPTS racks power cables log (24V), group 3</t>
  </si>
  <si>
    <t>20UBA. Здание электроснабжения нормальной эксплуатации. ПТК СКУ ЭЧ ЭБ. Журнал кабелей питания стоек ТПТС (24В) 3 группа</t>
  </si>
  <si>
    <t xml:space="preserve">                      20UBA. Normal operation power supply building. PU EE I&amp;C CS. CS alarm and diagnostics cables log. Layout group 5</t>
  </si>
  <si>
    <t>20UBA. Здание электроснабжения нормальной эксплуатации. ПТК СКУ ЭЧ ЭБ. Журнал кабелей сигнализации и диагностики ПТК. Группа раскладки 5</t>
  </si>
  <si>
    <t xml:space="preserve">                      20UBA. Normal operation power supply building. PU EE I&amp;C CS. Control cable log in terms of dikes Layout group 5</t>
  </si>
  <si>
    <t>20UBA. Здание электроснабжения нормальной эксплуатации. ПТК СКУ ЭЧ ЭБ. Журнал контрольных кабелей в части перемычек. Группа раскладки 5</t>
  </si>
  <si>
    <t xml:space="preserve">                      20UBA. Normal operation power supply building. PU EE I&amp;C CS. CS system bus cable log. Layout group 5</t>
  </si>
  <si>
    <t>20UBA. Здание электроснабжения нормальной эксплуатации. ПТК СКУ ЭЧ ЭБ. Журнал кабелей системной шины ПТК. Группа раскладки 5</t>
  </si>
  <si>
    <t xml:space="preserve">                      20UBA. Normal operation power supply building. 0.4 kV SCG. DC board. PU EE I&amp;C CS. Electrical equipment cables log. Layout group 3</t>
  </si>
  <si>
    <t>20UBA. Здание электроснабжения нормальной эксплуатации. КРУ 0,4 кВ. ЩПТ. ПТК СКУ ЭЧ ЭБ. Журнал кабелей от электрооборудования. Группа раскладки 3</t>
  </si>
  <si>
    <t xml:space="preserve">                      20UBA. Normal operation power supply building. Power unit. PU EE I&amp;C CS. Electrical equipment cables log. Layout group 3</t>
  </si>
  <si>
    <t>20UBA. Здание электроснабжения нормальной эксплуатации. Энергоблок. ПТК СКУ ЭЧ ЭБ. Журнал кабелей от электрооборудования. Группа раскладки 3</t>
  </si>
  <si>
    <t xml:space="preserve">                      20UBA. Normal operation power supply building. LCP for drainage effluents. Electric circuit diagram</t>
  </si>
  <si>
    <t>20UBA. Здание электроснабжения нормальной эксплуатации. МПУ дренажных стоков. Схема электрическая принципиальная</t>
  </si>
  <si>
    <t xml:space="preserve">                      20UBA. Normal operation power supply building. LCP. Control cable log</t>
  </si>
  <si>
    <t>20UBA. Здание электроснабжения нормальной эксплуатации. МПУ. Журнал контрольных кабелей</t>
  </si>
  <si>
    <t xml:space="preserve">                      20UBA. Normal operation power supply building. LCP. Power cables log</t>
  </si>
  <si>
    <t>20UBA. Здание электроснабжения нормальной эксплуатации. МПУ. Журнал силовых кабелей</t>
  </si>
  <si>
    <t xml:space="preserve">                      20UBA. Normal operation power supply building. LCP. V I&amp;C CS. Structural diagram</t>
  </si>
  <si>
    <t>20UBA. Здание электроснабжения нормальной эксплуатации. МПУ. ПТК СКУ В. Схема структурная.</t>
  </si>
  <si>
    <t xml:space="preserve">                      20UBA. Normal operation power supply building. Diagrams of external connections of ULCS</t>
  </si>
  <si>
    <t>20UBA. Здание электроснабжения нормальной эксплуатации. Схемы внешних присоединений СВБУ</t>
  </si>
  <si>
    <t xml:space="preserve">                      20UBA. Normal operation power supply building. Log of ULCS fiber optic cables. Layout group 5</t>
  </si>
  <si>
    <t>20UBA. Здание электроснабжения нормальной эксплуатации. Журнал оптоволоконных кабелей СВБУ. Группа раскладки 5.</t>
  </si>
  <si>
    <t xml:space="preserve">                      20UBA. Normal operation power supply building. List of process parameter instrumentation loops</t>
  </si>
  <si>
    <t>20UBA. Здание электроснабжения нормальной эксплуатации. Перечень измерительных контуров ТТК</t>
  </si>
  <si>
    <t xml:space="preserve">                      20UBA. Normal operation power supply building. TPPM sensors pipe connections</t>
  </si>
  <si>
    <t>20UBA. Здание электроснабжения нормальной эксплуатации. Трубные соединения датчиков ТТК</t>
  </si>
  <si>
    <t xml:space="preserve">                      20UBA. Normal operation power supply building. TPPM sensors cable connections</t>
  </si>
  <si>
    <t>20UBA. Здание электроснабжения нормальной эксплуатации. Кабельные соединения датчиков ТТК</t>
  </si>
  <si>
    <t xml:space="preserve">                      20UBA. Normal operation power supply building. TPPM control cables log. Layout group 5</t>
  </si>
  <si>
    <t>20UBA. Здание электроснабжения нормальной эксплуатации. Журнал контрольных кабелей ТТК. Группа раскладки 5</t>
  </si>
  <si>
    <t xml:space="preserve">                      20UBA. Normal operation power supply building. TC I&amp;C CS. TMMP control cable log relating to bridges. Layout group 5</t>
  </si>
  <si>
    <t>20UBA. Здание электроснабжения нормальной эксплуатации. ПТК СКУ TО. Журнал контрольных кабелей ТТК в части перемычек. Группа раскладки 5</t>
  </si>
  <si>
    <t xml:space="preserve">                      20UBA. Normal operation power supply building. V I&amp;C CS. TPPM control cable log relating to bridges. Layout group 5</t>
  </si>
  <si>
    <t>20UBA. Здание электроснабжения нормальной эксплуатации. ПТК СКУ В. Журнал контрольных кабелей ТТК в части перемычек. Группа раскладки 5</t>
  </si>
  <si>
    <t xml:space="preserve">          20UMV Turbine and generator oil facility building</t>
  </si>
  <si>
    <t>20UMV Здание маслохозяйства турбины и генератора</t>
  </si>
  <si>
    <t>1656д</t>
  </si>
  <si>
    <t xml:space="preserve">                Readiness of object 20UMV</t>
  </si>
  <si>
    <t>Готовность объекта 20UMV</t>
  </si>
  <si>
    <t>1019д</t>
  </si>
  <si>
    <t xml:space="preserve">                  20UMV. Turbine and generator oil facilities building. Walls and columns from elevation -7.100 up to elevation -0.100</t>
  </si>
  <si>
    <t>20UMV. Здание маслохозяйства турбины и генератора. Стены и колонны с отметки -7,100 до отметки -0,100</t>
  </si>
  <si>
    <t xml:space="preserve">                  20UMV. Turbine and generator oil facilities building. Floor slab at elevation -0.100</t>
  </si>
  <si>
    <t>20UMV. Здание маслохозяйства турбины и генератора. Перекрытие на отметке -0,100</t>
  </si>
  <si>
    <t xml:space="preserve">                  20UMV. Turbine and generator oil facilities building. Walls and columns from elevation -0.100 up to elevation +8.000</t>
  </si>
  <si>
    <t>20UMV. Здание маслохозяйства турбины и генератора. Стены и колонны с отметки -0,100 до отметки +8,000</t>
  </si>
  <si>
    <t xml:space="preserve">                  20UMV. Turbine and generator oil facilities building. Floor slab at elevation +8.000</t>
  </si>
  <si>
    <t>20UMV. Здание маслохозяйства турбины и генератора. Перекрытие на отметке +8,000</t>
  </si>
  <si>
    <t xml:space="preserve">                  20UMV. Turbine and generator oil facilities building. Walls from elevation +8.000 up to elevation +15.900</t>
  </si>
  <si>
    <t>20UMV. Здание маслохозяйства турбины и генератора. Стены с отметки +8,000 до отметки +15,900</t>
  </si>
  <si>
    <t xml:space="preserve">                  20UMV. Turbine and generator oil facilities building. Floor slab at elevation +15.900</t>
  </si>
  <si>
    <t>20UMV. Здание маслохозяйства турбины и генератора. Перекрытие на отметке +15,900</t>
  </si>
  <si>
    <t xml:space="preserve">                  20UMV. Turbine and generator oil facilities building. Walls from elevation +15.900 up to elevation +23.900</t>
  </si>
  <si>
    <t>20UMV. Здание маслохозяйства турбины и генератора. Стены с отметки +15,900 до отметки +23,900</t>
  </si>
  <si>
    <t xml:space="preserve">                  20UMV. Turbine and generator oil facilities building. Floor slab at elevation +23.900</t>
  </si>
  <si>
    <t>20UMV. Здание маслохозяйства турбины и генератора. Перекрытие на отметке +23,900</t>
  </si>
  <si>
    <t xml:space="preserve">                  20UMV. Turbine and generator oil facilities building. Walls above elevation +23.900</t>
  </si>
  <si>
    <t>20UMV. Здание маслохозяйства турбины и генератора. Стены выше отметки +23,900</t>
  </si>
  <si>
    <t xml:space="preserve">                  20UMV. Turbine and generator oil facilities building. Roof</t>
  </si>
  <si>
    <t>20UMV. Здание маслохозяйства турбины и генератора. Покрытие</t>
  </si>
  <si>
    <t xml:space="preserve">                  20UMV. Turbine and generator oil facilities building. Floors and baseplates for substructure equipment</t>
  </si>
  <si>
    <t>20UMV. Здание маслохозяйства турбины и генератора. Полы и фундаменты для оборудования подземной части</t>
  </si>
  <si>
    <t xml:space="preserve">                  20UMV. Turbine and generator oil facilities building. Floors and baseplates for superstructure equipment</t>
  </si>
  <si>
    <t>20UMV. Здание маслохозяйства турбины и генератора. Полы и фундаменты для оборудования надземной части</t>
  </si>
  <si>
    <t xml:space="preserve">                  20UMV. Turbine and generator oil facilities building. Substructure reinforced concrete stairs</t>
  </si>
  <si>
    <t>20UMV. Здание маслохозяйства турбины и генератора. Железобетонные лестницы подземной части</t>
  </si>
  <si>
    <t xml:space="preserve">                  20UMV. Turbine and generator oil facilities building. Superstructure reinforced concrete stairs</t>
  </si>
  <si>
    <t>20UMV. Здание маслохозяйства турбины и генератора. Железобетонные лестницы надземной части</t>
  </si>
  <si>
    <t xml:space="preserve">                  20UMV. Turbine and generator oil facilities building. Steel structures of supports for superstructure equipment, maintenance platforms and underslung transport rails</t>
  </si>
  <si>
    <t>20UMV. Здание маслохозяйства турбины и генератора. Металлоконструкции опор под оборудование, площадок обслуживания и путей подвесного транспорта подземной части</t>
  </si>
  <si>
    <t>20UMV. Здание маслохозяйства турбины и генератора. Металлоконструкции опор под оборудование, площадок обслуживания и путей подвесного транспорта надземной части</t>
  </si>
  <si>
    <t xml:space="preserve">                  20UMV. Turbine and generator oil facilities building. Civil structures of external fire escape stairs</t>
  </si>
  <si>
    <t>20UMV. Здание маслохозяйства турбины и генератора. Строительные конструкции наружных пожарно-эвакуационных лестниц</t>
  </si>
  <si>
    <t xml:space="preserve">                  20UMV. Turbine and generator oil facilities building. External wall enclosure</t>
  </si>
  <si>
    <t>20UMV. Здание маслохозяйства турбины и генератора. Наружное стеновое ограждение</t>
  </si>
  <si>
    <t xml:space="preserve">                  20UMV. Turbine and generator oil facilities building.Lightning protection of building</t>
  </si>
  <si>
    <t>20UMV. Здание маслохозяйства турбины и генератора. Молниезащита здания</t>
  </si>
  <si>
    <t xml:space="preserve">                  20UMV. Turbine and generator oil facilities building. Building entrances and driveways. Reinforced concrete structures</t>
  </si>
  <si>
    <t>20UMV. Здание маслохозяйства турбины и генератора. Входы и въезды в здание. Железобетонные конструкции</t>
  </si>
  <si>
    <t xml:space="preserve">                  20UMV. Turbine and generator oil facilities building. Building entrances and driveways. Steel structures</t>
  </si>
  <si>
    <t>20UMV. Здание маслохозяйства турбины и генератора. Входы и въезды в здание. Металлоконструкции</t>
  </si>
  <si>
    <t xml:space="preserve">                  20UMV. Turbine and generator oil facility building. Architectural solutions</t>
  </si>
  <si>
    <t>20UMV. Здание маслохозяйства турбины и генератора. Архитектурные решения</t>
  </si>
  <si>
    <t xml:space="preserve">                   Facade external finishing</t>
  </si>
  <si>
    <t>Наружная отделка фасадов</t>
  </si>
  <si>
    <t xml:space="preserve">                   Internal finishing of rooms. Floors</t>
  </si>
  <si>
    <t>Внутренняя отделка помещений. Полы</t>
  </si>
  <si>
    <t xml:space="preserve">                  20UMV. Turbine and generator oil facility building. Egress routes</t>
  </si>
  <si>
    <t>20UMV. Здание маслохозяйства турбины и генератора. Пути эвакуации</t>
  </si>
  <si>
    <t xml:space="preserve">                   Turbine and generator oil facility building 20UMV foundation slab reinforcement</t>
  </si>
  <si>
    <t>Армирование фундаментной плиты здания маслохозяйства турбины и генератора 20UMV</t>
  </si>
  <si>
    <t>882д</t>
  </si>
  <si>
    <t>99д</t>
  </si>
  <si>
    <t xml:space="preserve">                     20UMV Turbine and generator oil facility building. Installation drawing of suspended crane 6.3 t</t>
  </si>
  <si>
    <t>20UMV Здание маслохозяйства турбины и генератора. Установочный чертеж подвесного крана г/п 6,3 т</t>
  </si>
  <si>
    <t xml:space="preserve">                     20UMV Turbine and generator oil facility building. Installation drawing of suspended crane 12,5 t</t>
  </si>
  <si>
    <t>20UMV Здание маслохозяйства турбины и генератора. Установочный чертеж подвесного крана г/п 12,5 т</t>
  </si>
  <si>
    <t xml:space="preserve">                     20UMV Turbine and generator oil facility building. Mechanization of repair work</t>
  </si>
  <si>
    <t>20UMV Здание маслохозяйства турбины и генератора. Механизация ремонтных работ</t>
  </si>
  <si>
    <t xml:space="preserve">                      Acceptance of lifting mechanisms for equipment installation</t>
  </si>
  <si>
    <t>Приемка ГПМ для монтажа оборудования</t>
  </si>
  <si>
    <t xml:space="preserve">                   20MAV Lubricant supply system including oil purification</t>
  </si>
  <si>
    <t>469д</t>
  </si>
  <si>
    <t xml:space="preserve">                     20UMV Turbine and generator oil facility building. Installation drawing of the duplex filter</t>
  </si>
  <si>
    <t>20UMV Здание маслохозяйства турбины и генератора. Установочный чертеж дуплексного фильтра</t>
  </si>
  <si>
    <t xml:space="preserve">                      Pressure oil pipeline of turbine set lubrication system within oil room</t>
  </si>
  <si>
    <t>Напорный маслопровод системы смазки турбоагрегата в пределах маслокомнаты</t>
  </si>
  <si>
    <t xml:space="preserve">                     20UMV Turbine and generator oil facility building. Installation drawing of the oil tank</t>
  </si>
  <si>
    <t>20UMV Здание маслохозяйства турбины и генератора. Установочный чертеж бака масла</t>
  </si>
  <si>
    <t xml:space="preserve">                     20UMV Turbine and generator oil facility building. Installation drawing of oil purification plant 20MAV18AT001</t>
  </si>
  <si>
    <t>20UMV Здание маслохозяйства турбины и генератора. Установочный чертеж маслоочистительной установки 20MAV18AT001</t>
  </si>
  <si>
    <t xml:space="preserve">                     20UMV Turbine and generator oil facility building. Installation drawing of exhauster</t>
  </si>
  <si>
    <t>20UMV Здание маслохозяйства турбины и генератора. Установочный чертеж вентилятора отсоса масляных паров</t>
  </si>
  <si>
    <t xml:space="preserve">                     20UMV Turbine and generator oil facility building. Installation drawing of pump for oil filtration</t>
  </si>
  <si>
    <t>20UMV Здание маслохозяйства турбины и генератора. Установочный чертеж насосного агрегата фильтрации масла</t>
  </si>
  <si>
    <t xml:space="preserve">                     20UMV Turbine and generator oil facility building. Installation drawing of tank of greasing system</t>
  </si>
  <si>
    <t>20UMV Здание маслохозяйства турбины и генератора. Установочный чертеж бака системы смазки</t>
  </si>
  <si>
    <t xml:space="preserve">                     20UMV Turbine and generator oil facility building. Installation drawing of electric heater oil</t>
  </si>
  <si>
    <t>20UMV Здание маслохозяйства турбины и генератора. Установочный чертеж электронагревателя масла</t>
  </si>
  <si>
    <t xml:space="preserve">                     20UMV Turbine and generator oil facility building. Installation drawing of oil cooler</t>
  </si>
  <si>
    <t>20UMV Здание маслохозяйства турбины и генератора. Установочный чертеж маслоохладителя</t>
  </si>
  <si>
    <t xml:space="preserve">                      Pressure oil pipeline of turbine set lubrication system (from oil rooms to bearings)</t>
  </si>
  <si>
    <t>Напорный маслопровод системы смазки турбоагрегата (от маслокомнаты доподшипников)</t>
  </si>
  <si>
    <t xml:space="preserve">                      Drain pipeline of turbine set lubrication system</t>
  </si>
  <si>
    <t>Сливной трубопровод системы смазки турбоагрегата</t>
  </si>
  <si>
    <t xml:space="preserve">                      Oil vapor suction pipeline from lubrication system to fans</t>
  </si>
  <si>
    <t>Трубопровод отсоса масляных паров из системы смазки до вентиляторов</t>
  </si>
  <si>
    <t>16д</t>
  </si>
  <si>
    <t xml:space="preserve">                      Pipeline for lubrication oil filtration</t>
  </si>
  <si>
    <t>Трубопровод фильтрации масла смазки</t>
  </si>
  <si>
    <t xml:space="preserve">                      Pipelines for cleaning the oil tanks of the turbine lubrication system</t>
  </si>
  <si>
    <t>Трубопроводы очистки МБ системы смазки турбины</t>
  </si>
  <si>
    <t xml:space="preserve">                   20MVL Hydrolift and barring gear system</t>
  </si>
  <si>
    <t>20MVL Система гидроподъема и валоповоротного устройства</t>
  </si>
  <si>
    <t>127д</t>
  </si>
  <si>
    <t xml:space="preserve">                     20UMV Turbine and generator oil facility building. Installation drawing of pump of rotor hydraulic jacking system</t>
  </si>
  <si>
    <t>20UMV Здание маслохозяйства турбины и генератора. Установочный чертеж электронасосного агрегата системы гидроподъема роторов</t>
  </si>
  <si>
    <t xml:space="preserve">                     20UMV Turbine and generator oil facility building. Installation drawing of pump unit for turning the bearing balls</t>
  </si>
  <si>
    <t>20UMV Здание маслохозяйства турбины и генератора. Установочный чертеж насосного агрегата поворота сфер подшипников</t>
  </si>
  <si>
    <t xml:space="preserve">                      Pipeline for rotors hydraulic jacking</t>
  </si>
  <si>
    <t>Трубопровод гидроподъема роторов</t>
  </si>
  <si>
    <t xml:space="preserve">                      Pipeline for spheres hydraulic jacking</t>
  </si>
  <si>
    <t>Трубопровод гидроподъема сфер</t>
  </si>
  <si>
    <t xml:space="preserve">                   20MVA Oil supply and emergency oil disposal system</t>
  </si>
  <si>
    <t>517д</t>
  </si>
  <si>
    <t xml:space="preserve">                     20UMA Turbine building. Installation drawing of trip tank</t>
  </si>
  <si>
    <t>20UMA Здание турбины. Установочный чертеж доливочного бака</t>
  </si>
  <si>
    <t xml:space="preserve">                     20UMV Turbine and generator oil facility building. Installation drawing of pure oil supply pump</t>
  </si>
  <si>
    <t>20UMV Здание маслохозяйства турбины и генератора. Установочный чертеж насосного агрегата подачи чистого масла</t>
  </si>
  <si>
    <t xml:space="preserve">                     20UMV Turbine and generator oil facility building. Installation drawing of trip tank</t>
  </si>
  <si>
    <t>20UMV Здание маслохозяйства турбины и генератора. Установочный чертеж доливочного бака</t>
  </si>
  <si>
    <t xml:space="preserve">                     20UMV Turbine and generator oil facility building. Identification painting of equipment and pipelines</t>
  </si>
  <si>
    <t>20UMV Здание маслохозяйства турбины и генератора. Опознавательная окраска оборудования и трубопроводов</t>
  </si>
  <si>
    <t xml:space="preserve">                     20UMV Turbine and generator oil facility building. Corrosion protection of pipelines</t>
  </si>
  <si>
    <t>20UMV Здание маслохозяйства турбины и генератора. Антикоррозионное покрытие трубопроводов</t>
  </si>
  <si>
    <t xml:space="preserve">                     20UMV Turbine and generator oil facility building. Pipelines of the mineral oil/fire-resistant fluid trip tanks</t>
  </si>
  <si>
    <t>20UMV Здание маслохозяйства турбины и генератора. Трубопроводы обвязки доливчных баков огнестойкой жидкости и минерального масла</t>
  </si>
  <si>
    <t xml:space="preserve">                     20UMV Turbine and generator oil facility building. Installation drawing of drainage pumping unit</t>
  </si>
  <si>
    <t>20UMV Здание маслохозяйства турбины и генератора. Установочный чертеж дренажного насосного агрегата</t>
  </si>
  <si>
    <t xml:space="preserve">                   20MVU Drainage filling and collection system of oil-filled equipment</t>
  </si>
  <si>
    <t xml:space="preserve">                     20UMV Turbine and generator oil facility building. MOT filling, drain and ventilation pipelines within building 20UMV</t>
  </si>
  <si>
    <t>20UMV Здание маслохозяйства турбины и генератора. Трубопроводы заполнения, опорожнения и вентиляции ГМБ в границах здания 20UMV</t>
  </si>
  <si>
    <t xml:space="preserve">                     20UMV Turbine and generator oil facility building. Drains and air vents of MOT filling, drain and ventilation pipelines within building 20UMV</t>
  </si>
  <si>
    <t>20UMV Здание маслохозяйства турбины и генератора. Дренажи и воздушники трубопроводов заполнения, опорожнения и вентиляции ГМБ в границах здания 20UMV</t>
  </si>
  <si>
    <t xml:space="preserve">                     20UMV Turbine and generator oil facility building. Oil leakage collection pipelines, installation of fire arresters</t>
  </si>
  <si>
    <t>20UMV Здание маслохозяйства турбины и генератора. Трубопроводы сбора протечек масла с поддонов, установка огнепреградителей</t>
  </si>
  <si>
    <t xml:space="preserve">                     20UMV Turbine and generator oil facility building. Drainage pipelines of contaminated fire-resistant oil tank</t>
  </si>
  <si>
    <t>20UMV Здание маслохозяйства турбины и генератора. Трубопроводы опорожнения грязного МБ огнестойкой жидкости</t>
  </si>
  <si>
    <t xml:space="preserve">                     20UMV Turbine and generator oil facility building. Installation drawing of contaminated oil removal pump</t>
  </si>
  <si>
    <t>20UMV Здание маслохозяйства турбины и генератора. Установочный чертеж насосного агрегата откачки грязного масла</t>
  </si>
  <si>
    <t xml:space="preserve">                      20UMV Turbine and generator oil facility building. Installation drawing of device for self-quenching of flammable liquids</t>
  </si>
  <si>
    <t>20UMV Здание маслохозяйства турбины и генератора. Установочный чертеж устройства самотушения проливов горящих жидкостей</t>
  </si>
  <si>
    <t xml:space="preserve">                   20MKW Oil supply system of the generator shaft seal</t>
  </si>
  <si>
    <t>20MKW Система маслоснабжения уплотнений вала генератора</t>
  </si>
  <si>
    <t xml:space="preserve">                      Oil conduits of generator shaft sealing</t>
  </si>
  <si>
    <t>Маслопроводы уплотнения вала генератора</t>
  </si>
  <si>
    <t xml:space="preserve">                     20UMV Turbine and generator oil facility building. Filling and drain pipelines of the generator shaft system OT</t>
  </si>
  <si>
    <t>20UMV Здание маслохозяйства турбины и генератора. Трубопроводы заполнения и опорожнения МБ системы уплотнения вала генератора</t>
  </si>
  <si>
    <t xml:space="preserve">                     20UMV Turbine and generator oil facility building. Purification pipelines of the generator shaft system OT</t>
  </si>
  <si>
    <t>20UMV Здание маслохозяйства турбины и генератора. Трубопроводы очистки МБ системы уплотнения вала генератора</t>
  </si>
  <si>
    <t xml:space="preserve">                     20UMV Turbine and generator oil facility building. Drainage pipelines of contaminated mineral oil tank</t>
  </si>
  <si>
    <t>20UMV Здание маслохозяйства турбины и генератора. Трубопроводы опорожнения грязного МБ минерального масла</t>
  </si>
  <si>
    <t xml:space="preserve">                     20UMV Turbine and generator oil facility building. Installation drawing of oil purification plant 20MKW90AT001</t>
  </si>
  <si>
    <t>20UMV Здание маслохозяйства турбины и генератора. Установочный чертеж маслоочистительной установки 20MKW90AT001</t>
  </si>
  <si>
    <t xml:space="preserve">                     20UMV Turbine and generator oil facility building. Pipelines for washing oil pipelines of the generator shaft sealing system</t>
  </si>
  <si>
    <t>20UMV Здание маслохозяйства турбины и генератора. Трубопроводы промывки маслопроводов уплотнения вала генератора</t>
  </si>
  <si>
    <t xml:space="preserve">                     20UMV Turbine and generator oil facility building. Installation drawing of the oil tank of the GSS oil supply system</t>
  </si>
  <si>
    <t>20UMV Здание маслохозяйства турбины и генератора. Установочный чертеж бака масляного системы маслоснабжения УВГ</t>
  </si>
  <si>
    <t xml:space="preserve">                     20UMV Turbine and generator oil facility building. Installation drawing of the AC motor-driven pumping unit of the GSS oil supply system</t>
  </si>
  <si>
    <t>20UMV Здание маслохозяйства турбины и генератора. Установочный чертеж агрегата электронасосного системы маслоснабжения УВГ</t>
  </si>
  <si>
    <t xml:space="preserve">                     20UMV Turbine and generator oil facility building. Installation drawing of the DC motor-driven pumping unit of the GSS oil supply system</t>
  </si>
  <si>
    <t>20UMV Здание маслохозяйства турбины и генератора. Установочный чертеж аварийного агрегата электронасосного системы маслоснабжения УВГ</t>
  </si>
  <si>
    <t xml:space="preserve">                     20UMV Turbine and generator oil facility building. Installation drawing of the oil cooler of the GSS oil supply system</t>
  </si>
  <si>
    <t>20UMV Здание маслохозяйства турбины и генератора. Установочный чертеж маслоохладителя системы маслоснабжения УВГ</t>
  </si>
  <si>
    <t xml:space="preserve">                     20UMV Turbine and generator oil facility building. Installation drawing of the damper tank of the generator shaft gland oil supply system</t>
  </si>
  <si>
    <t>20UMV Здание маслохозяйства турбины и генератора. Установочный чертеж бака демпферного системы маслоснабжения УВГ</t>
  </si>
  <si>
    <t xml:space="preserve">                     20UMV Turbine and generator oil facility building. Installation drawing of the hydroseal (hydrogen) of the GSS oil supply system</t>
  </si>
  <si>
    <t>20UMV Здание маслохозяйства турбины и генератора. Установочный чертеж затвора гидравлического системы маслоснабжения УВГ</t>
  </si>
  <si>
    <t xml:space="preserve">                     20UMV Turbine and generator oil facility building. Installation drawing of the centrifugal fan of the generator shaft gland oil supply system</t>
  </si>
  <si>
    <t>20UMV Здание маслохозяйства турбины и генератора. Установочный чертеж вентилятора центробежного системы маслоснабжения УВГ</t>
  </si>
  <si>
    <t xml:space="preserve">                     20UMV Turbine and generator oil facility building. Installation drawing of the oil trap of the GSS oil supply system</t>
  </si>
  <si>
    <t>20UMV Здание маслохозяйства турбины и генератора. Установочный чертеж маслоуловителя системы маслоснабжения УВГ</t>
  </si>
  <si>
    <t>121д</t>
  </si>
  <si>
    <t xml:space="preserve">                      Pipelines for water collection after fire-fighting</t>
  </si>
  <si>
    <t>Трубопроводы сбора воды после пожаротушения</t>
  </si>
  <si>
    <t xml:space="preserve">                     20UMV. Turbine and generator oil facility building. Automatic fire fighting facilities (SGC)</t>
  </si>
  <si>
    <t>20UMV. Здание маслохозяйства турбины и генератора. Автоматические установки пожаротушения (SGC)</t>
  </si>
  <si>
    <t xml:space="preserve">                      Fire fighting water supply</t>
  </si>
  <si>
    <t>Водопровод противопожарный</t>
  </si>
  <si>
    <t xml:space="preserve">                     20UMV. Turbine and generator oil facility building. Ventilation layout drawings</t>
  </si>
  <si>
    <t>20UMV. Здание маслохозяйства турбины и генератора. Компоновочные чертежи вентиляции</t>
  </si>
  <si>
    <t xml:space="preserve">                     20UMV. Turbine and generator oil facility building. Installation drawings for ventilation system equipment</t>
  </si>
  <si>
    <t>20UMV. Здание маслохозяйства турбины и генератора. Установочные чертежи оборудования систем вентиляции</t>
  </si>
  <si>
    <t xml:space="preserve">                     20UMV. Turbine and generator oil facility building. Cold supply</t>
  </si>
  <si>
    <t>20UMV. Здание маслохозяйства турбины и генератора. Холодоснабжение</t>
  </si>
  <si>
    <t xml:space="preserve">                     20UMV. Turbine and generator oil facility building. Ventilation system diagrams</t>
  </si>
  <si>
    <t>20UMV. Здание маслохозяйства турбины и генератора. Схемы систем вентиляции</t>
  </si>
  <si>
    <t xml:space="preserve">                     20UMV. Turbine and generatior oil facility building. WD for fire dampers</t>
  </si>
  <si>
    <t>20UMV. Здание маслохозяйства турбины и генератора.РД по огнезадерживающим клапанам</t>
  </si>
  <si>
    <t xml:space="preserve">                  20UMV. Turbine and generatior oil facility building. List of control cables of 0.4 kV LV switchgears for automatic equipment</t>
  </si>
  <si>
    <t>20UMV. Здание маслохозяйства турбины и генератора. Журналы контрольных кабелей НКУ-0,4 кВ в части автоматики</t>
  </si>
  <si>
    <t xml:space="preserve">                  20UMV. Turbine and generator oil facility building. Control wiring of auxiliaries for electric motors</t>
  </si>
  <si>
    <t>20UMV. Здание маслохозяйства турбины и генератора. Вторичная коммутация с.н. в части электродвигателей</t>
  </si>
  <si>
    <t xml:space="preserve">                  20UMV. Turbine and generator oil facility building.Lists of control cables for electric motors</t>
  </si>
  <si>
    <t>20UMV. Здание маслохозяйства турбины и генератора. Журналы контрольных кабелей в части электродвигателей</t>
  </si>
  <si>
    <t xml:space="preserve">                  20UMV. Turbine and generator oil facility building. Personnel annunciation and search system</t>
  </si>
  <si>
    <t>20UMV. Здание маслохозяйства турбины и генератора. Система оповещения и поиска персонала</t>
  </si>
  <si>
    <t xml:space="preserve">                  20UMV. Turbine and generator oil facility building. Common-plant communication systems</t>
  </si>
  <si>
    <t>20UMV. Здание маслохозяйства турбины и генератора. Системы общестанционной связи</t>
  </si>
  <si>
    <t xml:space="preserve">                  20UMV. Turbine and generator oil facility building. Communication systems. Lists of cables</t>
  </si>
  <si>
    <t>20UMV. Здание маслохозяйства турбины и генератора. Системы связи. Кабельные журналы</t>
  </si>
  <si>
    <t xml:space="preserve">                  20UMV. Turbine and generator oil facility building. Lighting networks</t>
  </si>
  <si>
    <t>20UMV. Здание маслохозяйства турбины и генератора. Сети освещения</t>
  </si>
  <si>
    <t>600д</t>
  </si>
  <si>
    <t xml:space="preserve">                  20UMV. Turbine and generator oil facility building. Grounding and lightning protection</t>
  </si>
  <si>
    <t>20UMV. Здание маслохозяйства турбины и генератора. Заземление и молниезащита</t>
  </si>
  <si>
    <t xml:space="preserve">                  20UMV. Turbine and generator oil facility building. Electrical equipment layout</t>
  </si>
  <si>
    <t>20UMV. Здание маслохозяйства турбины и генератора. Размещение электрооборудования</t>
  </si>
  <si>
    <t xml:space="preserve">                  20UMV. Turbine and generator oil facility building. Layout of cable steel structures</t>
  </si>
  <si>
    <t>20UMV. Здание маслохозяйства турбины и генератора. Расстановка кабельных конструкций</t>
  </si>
  <si>
    <t xml:space="preserve">                  20UMV. Turbine and generator oil facility building. Lists of power cables</t>
  </si>
  <si>
    <t>20UMV. Здание маслохозяйства турбины и генератора. Журналы силовых кабелей</t>
  </si>
  <si>
    <t xml:space="preserve">                  20UMV. Turbine and generator oil facility building.Control wiring of auxiliaries for feeding elements</t>
  </si>
  <si>
    <t>20UMV. Здание маслохозяйства турбины и генератора. Вторичная коммутация с.н. в части питающих элементов</t>
  </si>
  <si>
    <t xml:space="preserve">                  20UMV. Turbine and generator oil facility building. Lists of power and control cables for feeding elements</t>
  </si>
  <si>
    <t>20UMV. Здание маслохозяйства турбины и генератора. Журналы силовых и контрольных кабелей в части питающих элементов</t>
  </si>
  <si>
    <t xml:space="preserve">                   Operative loudspeaking and telephone communication system. Cable logs</t>
  </si>
  <si>
    <t xml:space="preserve">                  20UMV. Turbine and generator oil facility building. Operative loudspeaking and telephone communication system</t>
  </si>
  <si>
    <t>20UMV. Здание маслохозяйства турбины и генератора. Система оперативной громкоговорящей и телефонной связи</t>
  </si>
  <si>
    <t xml:space="preserve">                  20UMV. Turbine and generator oil facility building. Industrial CCTV system</t>
  </si>
  <si>
    <t>20UMV. Здание маслохозяйства турбины и генератора. Система промышленного телевидения</t>
  </si>
  <si>
    <t xml:space="preserve">                   Industrial CCTV system. Cable logs</t>
  </si>
  <si>
    <t xml:space="preserve">                   Operative radiotelephones system. Cable logs</t>
  </si>
  <si>
    <t xml:space="preserve">                   Operative radiotelephones system</t>
  </si>
  <si>
    <t xml:space="preserve">                   Turbine Set I&amp;C equipment</t>
  </si>
  <si>
    <t>Оборудование СКУ турбоагрегата</t>
  </si>
  <si>
    <t xml:space="preserve">                     20UMV. Turbine and generatior oil facility building. Electrical equipment layout for automatic equipment</t>
  </si>
  <si>
    <t>20UMV. Здание маслохозяйства турбины и генератора. Планы размещения оборудования в части автоматики</t>
  </si>
  <si>
    <t xml:space="preserve">                     20UMV. Turbine and generator oil facility building. Fire Protection Instrumentation and Control System (FP I&amp;C)</t>
  </si>
  <si>
    <t>20UMV. Здание маслохозяйства турбины. Система контроля и управления противопожарной защитой (СКУ ПЗ)</t>
  </si>
  <si>
    <t xml:space="preserve">                     20UMV. Turbine and generator oil facility building. Fire protection control and monitoring system (FP I&amp;C). List of control cables</t>
  </si>
  <si>
    <t>20UMV. Здание маслохозяйства турбины и генератора. Система контроля и управления противопожарной защитой (СКУ ПЗ). Журнал контрольных кабелей</t>
  </si>
  <si>
    <t xml:space="preserve">                     20UMV. Turbine and generator oil facility building. Fire Protection Instrumentation and Control System (FP I&amp;C). Fire alarm system</t>
  </si>
  <si>
    <t>20UMV. Здание маслохозяйства турбины. Система контроля и управления противопожарной защитой (СКУ ПЗ). Оповещение людей о пожаре</t>
  </si>
  <si>
    <t xml:space="preserve">                     20UMV. Turbine and generator oil facility building. Fire protection control and monitoring system (FP I&amp;C). Fire alarm system. List of control cables</t>
  </si>
  <si>
    <t>20UMV. Здание маслохозяйства турбины и генератора. Система контроля и управления противопожарной защитой (СКУ ПЗ). Оповещение людей о пожаре. Журнал контрольных кабелей</t>
  </si>
  <si>
    <t xml:space="preserve">                     20UMV. Turbine and generator oil facility building. Fire protection control and monitoring system (FP I&amp;C). Automatic water fire fighting facility</t>
  </si>
  <si>
    <t>20UMV. Здание маслохозяйства турбины и генератора. Система контроля и управления противопожарной защитой (СКУ ПЗ). Автоматическая установка водяного пожаротушения</t>
  </si>
  <si>
    <t xml:space="preserve">                     20UMV. Turbine and generator oil facility building. Fire protection control and monitoring system (FP I&amp;C). Automatic water fire fighting facility. List of control cables</t>
  </si>
  <si>
    <t>20UMV. Здание маслохозяйства турбины и генератора. Система контроля и управления противопожарной защитой (СКУ ПЗ). Автоматическая установка водяного пожаротушения. Журнал контрольных кабелей</t>
  </si>
  <si>
    <t xml:space="preserve">                     20UMV. Turbine and generator oil facility building. Fire protection control and monitoring system (FP I&amp;C). Automatic gas fire fighting facility</t>
  </si>
  <si>
    <t>20UMV. Здание маслохозяйства турбины и генератора. Система контроля и управления противопожарной защитой (СКУ ПЗ). Автоматическая установка газового пожаротушения</t>
  </si>
  <si>
    <t xml:space="preserve">                     20UMV. Turbine and generator oil facility building. Fire protection control and monitoring system (FP I&amp;C). Automatic gas fire fighting facility. List of control cables</t>
  </si>
  <si>
    <t>20UMV. Здание маслохозяйства турбины и генератора. Система контроля и управления противопожарной защитой (СКУ ПЗ). Автоматическая установка газового пожаротушения. Журнал контрольных кабелей</t>
  </si>
  <si>
    <t xml:space="preserve">                     20UMV. Turbine and generatior oil facility building. Wiring diagrams for isolating and control valves</t>
  </si>
  <si>
    <t>20UMV. Здание маслохозяйства турбины и генератора. Монтажные схемы для запорно-регулирующей арматуры</t>
  </si>
  <si>
    <t xml:space="preserve">                      WD for instrumentation</t>
  </si>
  <si>
    <t xml:space="preserve">                      Lists of control cables for instrumentation</t>
  </si>
  <si>
    <t>Журналы контрольных кабелей КИП</t>
  </si>
  <si>
    <t xml:space="preserve">          20UMX Condensate polishing plant building</t>
  </si>
  <si>
    <t>20UMX Здание блочной обессоливающей установки</t>
  </si>
  <si>
    <t>1345д</t>
  </si>
  <si>
    <t xml:space="preserve">                Readiness of object 20UMX</t>
  </si>
  <si>
    <t>Готовность объекта 20UMX</t>
  </si>
  <si>
    <t>1124д</t>
  </si>
  <si>
    <t>894д</t>
  </si>
  <si>
    <t xml:space="preserve">                     30UMX Condensate polishing plant building.Substructure walls and columns</t>
  </si>
  <si>
    <t>30UMX Здание блочной обессоливающей установки.Стены и колонны подземной части</t>
  </si>
  <si>
    <t xml:space="preserve">                     20UMX Condensate polishing plant building.Reinforced concrete stairs</t>
  </si>
  <si>
    <t>20UMX Здание блочной обессоливающей установки.Железобетонные лестницы</t>
  </si>
  <si>
    <t xml:space="preserve">                     20UMX Condensate polishing plant building Floor slab at elevation -0.100</t>
  </si>
  <si>
    <t>20UMX Здание блочной обессоливающей установки.Перекрытие на отметке -0,100</t>
  </si>
  <si>
    <t xml:space="preserve">                     20UMX Condensate polishing plant building. Floors and baseplates for substructure equipmen</t>
  </si>
  <si>
    <t>20UMX Здание блочной обессоливающей установки.Полы и фундаменты под оборудование подземной части</t>
  </si>
  <si>
    <t xml:space="preserve">                     20UMX Condensate polishing plant building. Steel structures of supports for substructure equipment, maintenance platforms, monorails</t>
  </si>
  <si>
    <t>20UMX Здание блочной обессоливающей установки.Металлоконструкции опор под оборудование, площадок обслуживания, монорельсов подземной части</t>
  </si>
  <si>
    <t xml:space="preserve">                     20UMX. Condensate polishing plant building Substructure internal walls and partitions</t>
  </si>
  <si>
    <t>20UMX Здание блочной обессоливающей установки.Внутренние стены и перегородки подземной части</t>
  </si>
  <si>
    <t xml:space="preserve">                     20UMX Condensate polishing plant building. Walls and columns from elevation -0.100 up to elevation +4.100</t>
  </si>
  <si>
    <t>20UMX Здание блочной обессоливающей установки.Стены и колонны с отметки -0,100 до отметки +4,100</t>
  </si>
  <si>
    <t xml:space="preserve">                     20UMX Condensate polishing plant building.Floor slab at elevation +4.100</t>
  </si>
  <si>
    <t>20UMX Здание блочной обессоливающей установки.Перекрытие на отметке +4,100</t>
  </si>
  <si>
    <t xml:space="preserve">                     20UMX Condensate polishing plant building. Floors and baseplates for equipment at elevation 0.000</t>
  </si>
  <si>
    <t>20UMX Здание блочной обессоливающей установки.Полы и фундаменты под оборудование на отметке 0,000</t>
  </si>
  <si>
    <t xml:space="preserve">                     20UMX Condensate polishing plant building.Floor slab at elevation +8.300</t>
  </si>
  <si>
    <t>20UMX Здание блочной обессоливающей установки.Перекрытие на отметке +8,300</t>
  </si>
  <si>
    <t xml:space="preserve">                     20UMX Condensate polishing plant building. Floors and baseplates for equipment at elevation +4.200</t>
  </si>
  <si>
    <t>20UMX Здание блочной обессоливающей установки.Полы и фундаменты под оборудование на отметке +4,200</t>
  </si>
  <si>
    <t xml:space="preserve">                     20UMX Condensate polishing plant building.Supertructure internal walls and partitions</t>
  </si>
  <si>
    <t>20UMX Здание блочной обессоливающей установки.Внутренние стены и перегородки надземной части</t>
  </si>
  <si>
    <t xml:space="preserve">                     20UMX Condensate polishing plant building. Floors and baseplates for equipment at elevation +8.400</t>
  </si>
  <si>
    <t>20UMX Здание блочной обессоливающей установки.Полы и фундаменты под оборудование на отметке +8,400</t>
  </si>
  <si>
    <t xml:space="preserve">                     20UMX Condensate polishing plant building.Walls, columns and struts above elevation +8.300</t>
  </si>
  <si>
    <t>20UMX Здание блочной обессоливающей установки.Стены, колонны и распорки выше отметки +8,300</t>
  </si>
  <si>
    <t xml:space="preserve">                     20UMX Condensate polishing plant building. External wall enclosure</t>
  </si>
  <si>
    <t>20UMX Здание блочной обессоливающей установки.Наружное стеновое ограждение</t>
  </si>
  <si>
    <t xml:space="preserve">                     20UMX Condensate polishing plant building. Building entrances and driveways. Reinforced concrete structures</t>
  </si>
  <si>
    <t>20UMX Здание блочной обессоливающей установки.Входы и въезды в здание. Железобетонные конструкции</t>
  </si>
  <si>
    <t xml:space="preserve">                      Condensate polishing plant 20UMX foundation slab reinforcement</t>
  </si>
  <si>
    <t>Армирование фундаментной плиты здания блочной обессоливающей установки 20UMX</t>
  </si>
  <si>
    <t xml:space="preserve">                     20UMX Condensate polishing plant building. Steel structures of supports for superstructure equipment, maintenance platforms, monorails</t>
  </si>
  <si>
    <t>20UMX Здание блочной обессоливающей установки.Металлоконструкции опор под оборудование, площадок обслуживания, монорельсов надземной части</t>
  </si>
  <si>
    <t xml:space="preserve">                     20UMX Condensate polishing plant building. Roof steel structures</t>
  </si>
  <si>
    <t>20UMX Здание блочной обессоливающей установки.Металлоконструкции покрытия</t>
  </si>
  <si>
    <t xml:space="preserve">                     20UMX Condensate polishing plant building. Roof steel structures fireproofing</t>
  </si>
  <si>
    <t>20UMX Здание блочной обессоливающей установки.Огнезащита металлоконструкций покрытия</t>
  </si>
  <si>
    <t xml:space="preserve">                     20UMX Condensate polishing plant building.Civil structures of external fire escape stairs</t>
  </si>
  <si>
    <t>20UMX Здание блочной обессоливающей установки.Строительные конструкции наружных пожарно-эвакуационных лестниц</t>
  </si>
  <si>
    <t xml:space="preserve">                     20UMX Condensate polishing plant building.Lightning protection of building</t>
  </si>
  <si>
    <t>20UMX Здание блочной обессоливающей установки.Молниезащита здания</t>
  </si>
  <si>
    <t xml:space="preserve">                     20UMX Condensate polishing plant building.Building entrances and driveways. Steel structures</t>
  </si>
  <si>
    <t>20UMX Здание блочной обессоливающей установки.Входы и въезды в здание. Металлоконструкции</t>
  </si>
  <si>
    <t xml:space="preserve">                      Architectural solutions</t>
  </si>
  <si>
    <t xml:space="preserve">                      Facade external finishing</t>
  </si>
  <si>
    <t xml:space="preserve">                     20UMX. Condensate polishing plant building. Internal finishing of rooms to a mark 0.000. Floors</t>
  </si>
  <si>
    <t>20UMX. Здание блочной обессоливающей установки. Внутренняя отделка помещений до отметки 0.000. Полы</t>
  </si>
  <si>
    <t xml:space="preserve">                      Egress routes</t>
  </si>
  <si>
    <t>Пути эвакуации</t>
  </si>
  <si>
    <t>541д</t>
  </si>
  <si>
    <t xml:space="preserve">                     20UMX. Condensate polishing plant building. Mounting drawings of lifting equipment</t>
  </si>
  <si>
    <t>20UMX. Здание блочной обессоливающей установки. Монтажные чертежи грузоподъемного оборудования</t>
  </si>
  <si>
    <t>466д</t>
  </si>
  <si>
    <t xml:space="preserve">                      20LDB Autonomous demineralization plant system</t>
  </si>
  <si>
    <t>20LDB Система автономной обессоливающей установки</t>
  </si>
  <si>
    <t xml:space="preserve">                        20UMX. Condensate polishing plant building. Contaminated condensate pipeline within the boundaries of building UMX</t>
  </si>
  <si>
    <t>20UMX. Здание блочной обессоливающей установки. Трубопровод грязного конденсата в пределах здания UMX</t>
  </si>
  <si>
    <t xml:space="preserve">                        20UMX. Condensate polishing plant building. Flush water pipelines of LDB system filters</t>
  </si>
  <si>
    <t>20UMX. Здание блочной обессоливающей установки. Трубопроводы промывочной воды фильтров системы LDB</t>
  </si>
  <si>
    <t xml:space="preserve">                        20UMX. Condensate polishing plant building. Drain water pipelines of LDB system filters</t>
  </si>
  <si>
    <t>20UMX. Здание блочной обессоливающей установки. Трубопроводы дренажных вод фильтров системы LDB</t>
  </si>
  <si>
    <t xml:space="preserve">                        20UMX. Condensate polishing plant building. Regenerating solution pipelines of LDB system</t>
  </si>
  <si>
    <t>20UMX. Здание блочной обессоливающей установки. Трубопроводы регенерационных растворов системы LDB</t>
  </si>
  <si>
    <t xml:space="preserve">                        20UMX. Condensate polishing plant building. Hydraulic loading pipelines of LDB system filters</t>
  </si>
  <si>
    <t>20UMX. Здание блочной обессоливающей установки. Трубопроводы гидрозагрузки фильтров системы LDB</t>
  </si>
  <si>
    <t xml:space="preserve">                      20QUH Secondary circuit sampling system</t>
  </si>
  <si>
    <t>20QUH Система отбора проб второго контура</t>
  </si>
  <si>
    <t xml:space="preserve">                        20UMX Condensate polishing plant building. Sampling pipelines within the CPP building</t>
  </si>
  <si>
    <t>20UMX Здание блочной обессоливающей установки. Трубопроводы отбора проб в границах здания БОУ</t>
  </si>
  <si>
    <t xml:space="preserve">                        20UMX. Condensate polishing plant building. Automatic chemical control pipelines</t>
  </si>
  <si>
    <t>20UMX. Здание блочной обессоливающей установки. Трубопроводы автоматизированного химического контроля</t>
  </si>
  <si>
    <t xml:space="preserve">                         Sampling pipelines of secondary circuit and QUH system UDP</t>
  </si>
  <si>
    <t>Трубопроводы отбора проб второго контура и БОУ системы QUH</t>
  </si>
  <si>
    <t xml:space="preserve">                      20LDF System for desalination and iron removal from the turbine condensate</t>
  </si>
  <si>
    <t>20LDF Система обезжелезивания и обессоливания конденсата турбины</t>
  </si>
  <si>
    <t>116д</t>
  </si>
  <si>
    <t xml:space="preserve">                        20UMX. Condensate polishing plant building. Intake pipelines of LDF, LDB system auxiliary pumps</t>
  </si>
  <si>
    <t>20UMX. Здание блочной обессоливающей установки. Всасывающие трубопроводы насосов собственных нужд систем LDF и LDB</t>
  </si>
  <si>
    <t xml:space="preserve">                        20UMX. Condensate polishing plant building. Main condensate pipelines within the boundaries of UMX filters</t>
  </si>
  <si>
    <t>20UMX. Здание блочной обессоливающей установки. Трубопроводы основного конденсата в пределах фильтров UMX</t>
  </si>
  <si>
    <t xml:space="preserve">                         Main condensate pipelines of cartridge filters</t>
  </si>
  <si>
    <t>Трубопроводы основного конденсата в обвязке катриджных фильтров</t>
  </si>
  <si>
    <t xml:space="preserve">                        20UMX. Condensate polishing plant building. Pipelines (≤ DN 50) of building UMX</t>
  </si>
  <si>
    <t>20UMX. Здание блочной обессоливающей установки. Трубопроводы Ду50 и меньше здания UMX</t>
  </si>
  <si>
    <t xml:space="preserve">                        20UMX. Condensate polishing plant building. Pipelines of LFN system hydrazine plant</t>
  </si>
  <si>
    <t>20UMX. Здание блочной обессоливающей установки. Трубопроводы обвязки гидразинной установки cистемы LFN</t>
  </si>
  <si>
    <t xml:space="preserve">                        20UMX. Condensate polishing plant building. Pipelines of LFN system ammonia plant</t>
  </si>
  <si>
    <t>20UMX. Здание блочной обессоливающей установки. Трубопроводы обвязки аммиачной установки cистемы LFN</t>
  </si>
  <si>
    <t xml:space="preserve">                        20UMX. Condensate polishing plant building. Pipelines of LFN system ethanolamine dosing plant</t>
  </si>
  <si>
    <t>20UMX. Здание блочной обессоливающей установки. Трубопроводы обвязки установки дозирования этаноламина системы LFN</t>
  </si>
  <si>
    <t xml:space="preserve">                        20UMX. Condensate polishing plant building. Pipelines of LFN system ethanolamine preparation and storage plant</t>
  </si>
  <si>
    <t>20UMX. Здание блочной обессоливающей установки. Трубопроводы обвязки установки приготовления и хранения этаноламина системы LFN</t>
  </si>
  <si>
    <t xml:space="preserve">                      20PHN System for intermediate circuit water chemistry correction of normal operation loads</t>
  </si>
  <si>
    <t>20PHN Система корректировки ВХР промконтура потребителей нормальной эксплуатации</t>
  </si>
  <si>
    <t xml:space="preserve">                        20UMX. Condensate polishing plant building. PHN system pipelines</t>
  </si>
  <si>
    <t>20UMX. Здание блочной обессоливающей установки. Трубопроводы обвязки системы PHN</t>
  </si>
  <si>
    <t xml:space="preserve">                      20LDP Spent resin regeneration and flashing system</t>
  </si>
  <si>
    <t>20LDP Система регенерации и промывки отработавших смол БОУ</t>
  </si>
  <si>
    <t>148д</t>
  </si>
  <si>
    <t xml:space="preserve">                        20UMX. Condensate polishing plant building. Demineralized water pipeline for LDB system auxiliary loads</t>
  </si>
  <si>
    <t>20UMX. Здание блочной обессоливающей установки. Трубопровод обессоленной воды на собственные нужды системы LDB</t>
  </si>
  <si>
    <t xml:space="preserve">                        20UMX. Condensate polishing plant building. Regeneration and washing pipelines of LDP system regeneration filters</t>
  </si>
  <si>
    <t>20UMX. Здание блочной обессоливающей установки. Трубопроводы регенерации и промывки фильтров- регенераторов системы LDР</t>
  </si>
  <si>
    <t xml:space="preserve">                        20UMX. Condensate polishing plant building. Drain pipelines of LDP system regeneration filters</t>
  </si>
  <si>
    <t>20UMX. Здание блочной обессоливающей установки. Трубопроводы дренажей фильтров- регенераторов системы LDP</t>
  </si>
  <si>
    <t xml:space="preserve">                        20UMX. Condensate polishing plant building. Pipelines of LDP system drain tank and pumps</t>
  </si>
  <si>
    <t>20UMX. Здание блочной обессоливающей установки. Трубопроводы обвязки бака и насосов дренажных вод системы LDP</t>
  </si>
  <si>
    <t xml:space="preserve">                        20UMX. Condensate polishing plant building. Hydraulic reloading pipelines</t>
  </si>
  <si>
    <t>20UMX. Здание блочной обессоливающей установки. Трубопроводы гидроперегрузки</t>
  </si>
  <si>
    <t xml:space="preserve">                        20UMX. Condensate polishing plant building. Flush and wash water pipelines within the boundaries of filters of system LDF</t>
  </si>
  <si>
    <t>20UMX. Здание блочной обессоливающей установки. Трубопроводы промывочных и отмывочных вод в пределах фильтров системы LDF</t>
  </si>
  <si>
    <t xml:space="preserve">                      20UMX Equipment piping</t>
  </si>
  <si>
    <t>20UMX Трубопроводы обвязки оборудования</t>
  </si>
  <si>
    <t>332д</t>
  </si>
  <si>
    <t xml:space="preserve">                        20UMX. Condensate polishing plant building. Pipelines of LDL system regeneration water pumps</t>
  </si>
  <si>
    <t>20UMX. Здание блочной обессоливающей установки. Трубопроводы в обвязке насосов регенерационных вод системы LDL</t>
  </si>
  <si>
    <t xml:space="preserve">                        20UMX. Condensate polishing plant building. Pipelines of sulphuric acid tanks and dosing pumps</t>
  </si>
  <si>
    <t>20UMX. Здание блочной обессоливающей установки. Трубопроводы обвязки баков-мерников и насосов-дозаторов серной кислоты</t>
  </si>
  <si>
    <t xml:space="preserve">                        20UMX. Condensate polishing plant building. Pipelines of caustic soda tanks and dosing pumps</t>
  </si>
  <si>
    <t>20UMX. Здание блочной обессоливающей установки. Трубопроводы обвязки баков-мерников и насосов-дозаторов едкого натра</t>
  </si>
  <si>
    <t xml:space="preserve">                        20UMX. Condensate polishing plant building. Water supply and sewage pipelines of internal networks</t>
  </si>
  <si>
    <t>20UMX. Здание блочной обессоливающей установки. Внутренние сети водопровода и канализации</t>
  </si>
  <si>
    <t xml:space="preserve">                        20UMX Condensate polishing plant building. Sample cooling pipelines within the UDP building</t>
  </si>
  <si>
    <t>20UMX Здание блочной обессоливающей установки. Трубопроводы промконтура охлаждения проб в границах здания БОУ</t>
  </si>
  <si>
    <t xml:space="preserve">                        20UMX. Condensate polishing plant building. Compressed air pipelines of LDF system filters</t>
  </si>
  <si>
    <t>20UMX. Здание блочной обессоливающей установки. Трубопроводы сжатого воздуха в обвязке фильтров системы LDF</t>
  </si>
  <si>
    <t xml:space="preserve">                        20UMX. Condensate polishing plant building. Drain water pipelines to drain water tanks</t>
  </si>
  <si>
    <t>20UMX. Здание блочной обессоливающей установки. Трубопроводы дренажных вод в бак дренажных вод</t>
  </si>
  <si>
    <t xml:space="preserve">                        20UMX Condensate polishing plant building. Turbine building pipelines within the boundaries of building 20UMX (to the trestle through the сondensate polishing plant building)</t>
  </si>
  <si>
    <t>20UMX Здание блочной обессоливающей установки. Трубопроводы здания турбины в границах здания 20UMX (выход на эстакаду транзитом через БОУ)</t>
  </si>
  <si>
    <t xml:space="preserve">                        20UMX. Condensate polishing plant building. Drains pipelines from instrumentation equipment and mounting racks</t>
  </si>
  <si>
    <t>20UMX. Здание блочной обессоливающей установки. Трубопроводы дренажей от стендов и оборудования КИП и А</t>
  </si>
  <si>
    <t xml:space="preserve">                      20UMX Corrosion protection and thermal insulation</t>
  </si>
  <si>
    <t>20UMX Антикоррозионная обработка и тепловая изоляция</t>
  </si>
  <si>
    <t xml:space="preserve">                        20UMX. Condensate polishing plant building. Pipelines supplying the turbine condensate to H-cation exchangers. Heat insulation.</t>
  </si>
  <si>
    <t>20UMX. Здание блочной обессоливающей установки. Трубопроводы подачи конденсата турбины на Н-катионитные фильтры. Тепловая изоляция.</t>
  </si>
  <si>
    <t xml:space="preserve">                        20UMX. Condensate polishing plant building. Main condensate pipelines within the piping of H-cation exchangers. Heat insulation.</t>
  </si>
  <si>
    <t>20UMX. Здание блочной обессоливающей установки. Трубопроводы основного конденсата в обвязке Н-катионитных фильтров. Тепловая изоляция.</t>
  </si>
  <si>
    <t xml:space="preserve">                        20UMX. Condensate polishing plant building. Main condensate pipeline from H-filters to mixed bed filter. Heat insulation.</t>
  </si>
  <si>
    <t>20UMX. Здание блочной обессоливающей установки. Трубопровод основного конденсата с Н-фильтров на ФСД. Тепловая изоляция.</t>
  </si>
  <si>
    <t xml:space="preserve">                        20UMX. Condensate polishing plant building. Main condensate pipelines within the piping of mixed bed filter. Heat insulation</t>
  </si>
  <si>
    <t>20UMX. Здание блочной обессоливающей установки. Трубопроводы основного конденсата в обвязке ФСД. Тепловая изоляция.</t>
  </si>
  <si>
    <t xml:space="preserve">                        20UMX. Condensate polishing plant building. Pipelines for main condensate return from MBF to the turbine hall. Heat insulation.</t>
  </si>
  <si>
    <t>20UMX. Здание блочной обессоливающей установки. Трубопроводы возврата основного конденсата с ФСД в машзал. Тепловая изоляция.</t>
  </si>
  <si>
    <t xml:space="preserve">                        20UMX. Condensate polishing plant building. Heat insulation of pipelines.</t>
  </si>
  <si>
    <t>20UMX. Здание блочной обессоливающей установки. Тепловая изоляция трубопроводов.</t>
  </si>
  <si>
    <t xml:space="preserve">                        20UMX. Condensate polishing plant building. Identification painting of equipment and pipelines</t>
  </si>
  <si>
    <t>20UMX. Здание блочной обессоливающей установки. Опознавательная окраска оборудования и трубопроводов</t>
  </si>
  <si>
    <t xml:space="preserve">                        20UMX. Condensate polishing plant building. Pipeline supplying the turbine condensate to system LDF. Heat insulation.</t>
  </si>
  <si>
    <t>20UMX. Здание блочной обессоливающей установки. Трубопровод подачи конденсата турбины в систему LDF. Тепловая изоляция.</t>
  </si>
  <si>
    <t xml:space="preserve">                        20UMX. Condensate polishing plant building. Main condensate pipelines within the piping of cartridge filters. Heat insulation.</t>
  </si>
  <si>
    <t>20UMX. Здание блочной обессоливающей установки. Трубопроводы основного конденсата в обвязке катриджных фильтров. Тепловая изоляция.</t>
  </si>
  <si>
    <t xml:space="preserve">                   Process equipment</t>
  </si>
  <si>
    <t>Технологическое оборудование</t>
  </si>
  <si>
    <t xml:space="preserve">                     20UMX. Condensate polishing plant building. Mounting drawings of electric pump units</t>
  </si>
  <si>
    <t>20UMX. Здание блочной обессоливающей установки. Монтажные чертежи электронасосных агрегатов</t>
  </si>
  <si>
    <t xml:space="preserve">                     20UMX. Condensate polishing plant building. Mounting drawings of LDP system tanks</t>
  </si>
  <si>
    <t>20UMX. Здание блочной обессоливающей установки. Монтажные чертежи баков системы LDP</t>
  </si>
  <si>
    <t xml:space="preserve">                     20UMX. Condensate polishing plant building. Mounting drawings of corrective reagent tanks</t>
  </si>
  <si>
    <t>20UMX. Здание блочной обессоливающей установки. Монтажные чертежи баков корректирующих реагентов</t>
  </si>
  <si>
    <t xml:space="preserve">                     20UMX. Condensate polishing plant building. Mounting drawings of corrective reagent dosing electric pump units</t>
  </si>
  <si>
    <t>20UMX. Здание блочной обессоливающей установки. Монтажные чертежи электронасосных дозировочных агрегатов корректирующих реагентов</t>
  </si>
  <si>
    <t xml:space="preserve">                     20UMX. Condensate polishing plant building. Mounting drawings of LFN, LDL system electric pump units</t>
  </si>
  <si>
    <t>20UMX. Здание блочной обессоливающей установки. Монтажные чертежи электронасосных агрегатов систем LFN, LDL</t>
  </si>
  <si>
    <t xml:space="preserve">                     20UMX. Condensate polishing plant building. Mounting drawings of LDP system dosing electric pump units</t>
  </si>
  <si>
    <t>20UMX. Здание блочной обессоливающей установки. Монтажные чертежи электронасосных дозировочных агрегатов системы LDP</t>
  </si>
  <si>
    <t xml:space="preserve">                     20UMX. Condensate polishing plant building. Mounting drawings of other equipment in the UDP building</t>
  </si>
  <si>
    <t>20UMX. Здание блочной обессоливающей установки. Монтажные чертежи прочего оборудования здания БОУ</t>
  </si>
  <si>
    <t xml:space="preserve">                     20UMX. Condensate polishing plant building. Inquiry specification for LDF, LDB system filter materials</t>
  </si>
  <si>
    <t>20UMX. Здание блочной обессоливающей установки. Заказная спецификация на загрузочные материалы системы LDF, LDB</t>
  </si>
  <si>
    <t xml:space="preserve">                     20UMX Unit demineralization plant building. Laboratory for operative monitoring of the secondary circuit water-chemistry parameters. Specification of laboratory furniture</t>
  </si>
  <si>
    <t>20UMX Здание блочной обессоливающей установки. Лаборатория оперативного контроля параметров ВХР второго контура. Заказная спецификация на лабораторную мебель</t>
  </si>
  <si>
    <t xml:space="preserve">                     20UMX. Condensate polishing plant building. Mounting drawings of SCDP, UDP filters</t>
  </si>
  <si>
    <t>20UMX. Здание блочной обессоливающей установки. Монтажные чертежи фильтров АОУ, БОУ</t>
  </si>
  <si>
    <t xml:space="preserve">                     20UMX. Condensate polishing plant building. Automatic fire fighting facilities (SGC)</t>
  </si>
  <si>
    <t>20UMX. Здание блочной обессоливающей установки. Автоматические установки пожаротушения (SGC)</t>
  </si>
  <si>
    <t xml:space="preserve">                   20UMX Ventilation, air conditioning, cold supply and heating</t>
  </si>
  <si>
    <t>20UMX Вентиляция, кондиционирование, холодоснабжение и отопление</t>
  </si>
  <si>
    <t>229д</t>
  </si>
  <si>
    <t xml:space="preserve">                     20UMX. Condensate polishing plant building. WD for fire dampers</t>
  </si>
  <si>
    <t>20UMX. Здание блочной обессоливающей установки. РД по огнезадерживающим клапанам</t>
  </si>
  <si>
    <t xml:space="preserve">                     20UMX. Condensate polishing plant building. Chilling medium supply pipelines in building UMX 20QKS</t>
  </si>
  <si>
    <t>20UMX. Здание блочной обессоливающей установки. Трубопроводы холодоснабжения в здании UMX 20QKS</t>
  </si>
  <si>
    <t xml:space="preserve">                     20UMX. Condensate polishing plant building. Ventilation layout drawings</t>
  </si>
  <si>
    <t>20UMX. Здание блочной обессоливающей установки. Компоновочные чертежи вентиляции</t>
  </si>
  <si>
    <t xml:space="preserve">                     20UMX. Condensate polishing plant building. Installation drawings for ventilation system equipment</t>
  </si>
  <si>
    <t>20UMX. Здание блочной обессоливающей установки. Установочные чертежи оборудования систем вентиляции</t>
  </si>
  <si>
    <t xml:space="preserve">                     20UMX. Condensate polishing plant building. Heat supply</t>
  </si>
  <si>
    <t>20UMX. Здание блочной обессоливающей установки. Теплоснабжение</t>
  </si>
  <si>
    <t xml:space="preserve">                     20UMX. Condensate polishing plant building. Cold supply</t>
  </si>
  <si>
    <t>20UMX. Здание блочной обессоливающей установки. Холодоснабжение</t>
  </si>
  <si>
    <t xml:space="preserve">                     20UMX. Condensate polishing plant building. Ventilation system diagrams</t>
  </si>
  <si>
    <t>20UMX. Здание блочной обессоливающей установки. Схемы систем вентиляции</t>
  </si>
  <si>
    <t xml:space="preserve">                     20UMX. Condensate polishing plant building. Lighting networks</t>
  </si>
  <si>
    <t>20UMX. Здание блочной обессоливающей установки. Сети освещения</t>
  </si>
  <si>
    <t xml:space="preserve">                     20UMX. Condensate polishing plant building. Diagrams of welding and power outlet network</t>
  </si>
  <si>
    <t>20UMX. Здание блочной обессоливающей установки. Схемы сварочной и розеточной сети</t>
  </si>
  <si>
    <t xml:space="preserve">                     20UMX. Condensate polishing plant building. Layout of cable steel structures</t>
  </si>
  <si>
    <t>20UMX. Здание блочной обессоливающей установки. Расстановка кабельных конструкций</t>
  </si>
  <si>
    <t xml:space="preserve">                     20UMX. Condensate polishing plant building. Grounding and lightning protection</t>
  </si>
  <si>
    <t>20UMX. Здание блочной обессоливающей установки. Заземление и молниезащита</t>
  </si>
  <si>
    <t xml:space="preserve">                   Power and control cables</t>
  </si>
  <si>
    <t>Силовые и контрольные кабели</t>
  </si>
  <si>
    <t xml:space="preserve">                     20UMX. Condensate polishing plant building. Lists of power cables</t>
  </si>
  <si>
    <t>20UMX. Здание блочной обессоливающей установки. Журналы силовых кабелей</t>
  </si>
  <si>
    <t xml:space="preserve">                     20UMX. Condensate polishing plant building. Logs of power and control cables for feeding elements</t>
  </si>
  <si>
    <t>20UMX. Здание блочной обессоливающей установки. Журналы силовых и контрольных кабелей в части питающих элементов</t>
  </si>
  <si>
    <t xml:space="preserve">                     20UMX. Condensate polishing plant building. List of control cables of 0.4 kV LV switchgears for automatic equipment</t>
  </si>
  <si>
    <t>20UMX. Здание блочной обессоливающей установки. Журналы контрольных кабелей НКУ-0,4 кВ в части автоматики</t>
  </si>
  <si>
    <t xml:space="preserve">                     20UMX. Condensate polishing plant building. Lists of control cables for electric motors</t>
  </si>
  <si>
    <t>20UMX. Здание блочной обессоливающей установки. Журналы контрольных кабелей в части электродвигателей</t>
  </si>
  <si>
    <t xml:space="preserve">                     20UMX. Condensate polishing plant building. Electrical equipment layout</t>
  </si>
  <si>
    <t>20UMX. Здание блочной обессоливающей установки. Размещение электрооборудования</t>
  </si>
  <si>
    <t xml:space="preserve">                     20UMX. Condensate polishing plant building.Control wiring of auxiliaries for feeding elements</t>
  </si>
  <si>
    <t>20UMX. Здание блочной обессоливающей установки. Вторичная коммутация с.н. в части питающих элементов</t>
  </si>
  <si>
    <t xml:space="preserve">                     20UMX. Condensate polishing plant building. Assignment to the manufacturer for automatic equipment cabinets. Stage 1</t>
  </si>
  <si>
    <t>20UMX. Здание блочной обессоливающей установки. Задание заводу на шкафы автоматики. Этап 1</t>
  </si>
  <si>
    <t xml:space="preserve">                     20UMX. Condensate polishing plant building. Filling diagrams of 0.4 kV LV switchgears for automatic equipment</t>
  </si>
  <si>
    <t>20UMX. Здание блочной обессоливающей установки. Задание заводу на сборки 0,4 кВ в части автоматики</t>
  </si>
  <si>
    <t xml:space="preserve">                     20UMX. Condensate polishing plant building. Wiring diagrams for isolating and control valves</t>
  </si>
  <si>
    <t>20UMX. Здание блочной обессоливающей установки. Монтажные схемы для запорно-регулирующей арматуры</t>
  </si>
  <si>
    <t xml:space="preserve">                     20UMX. Condensate polishing plant building.Control wiring of auxiliaries for electric motors</t>
  </si>
  <si>
    <t>20UMX. Здание блочной обессоливающей установки. Вторичная коммутация с.н. в части электродвигателей</t>
  </si>
  <si>
    <t xml:space="preserve">                     20UMX. Condensate polishing plant building. Personnel annunciation and search system</t>
  </si>
  <si>
    <t>20UMX. Здание блочной обессоливающей установки. Система оповещения и поиска персонала</t>
  </si>
  <si>
    <t xml:space="preserve">                     20UMX. Condensate polishing plant building. Operative loudspeaking and telephone communication system</t>
  </si>
  <si>
    <t>20UMX. Здание блочной обессоливающей установки. Система оперативной громкоговорящей и телефонной связи</t>
  </si>
  <si>
    <t xml:space="preserve">                     20UMX. Condensate polishing plant building. Common-plant communication systems</t>
  </si>
  <si>
    <t>20UMX. Здание блочной обессоливающей установки. Системы общестанционной связи</t>
  </si>
  <si>
    <t xml:space="preserve">                     20UMX. Condensate polishing plant building. Communication systems. Lists of cables</t>
  </si>
  <si>
    <t>20UMX. Здание блочной обессоливающей установки. Системы связи. Кабельные журналы</t>
  </si>
  <si>
    <t xml:space="preserve">                     20UMX. Condensate polishing plant building. Fire protection control and monitoring system (FP I&amp;C)</t>
  </si>
  <si>
    <t>20UMX. Здание блочной обессоливающей установки. Система контроля и управления противопожарной защитой (СКУ ПЗ)</t>
  </si>
  <si>
    <t xml:space="preserve">                     20UMX. Condensate polishing plant building. Fire protection control and monitoring system (FP I&amp;C). List of control cables</t>
  </si>
  <si>
    <t>20UMX. Здание блочной обессоливающей установки. Система контроля и управления противопожарной защитой (СКУ ПЗ). Журнал контрольных кабелей</t>
  </si>
  <si>
    <t xml:space="preserve">                     20UMX. Condensate polishing plant building. Fire protection control and monitoring system (FP I&amp;C). Fire alarm system</t>
  </si>
  <si>
    <t>20UMX. Здание блочной обессоливающей установки. Система контроля и управления противопожарной защитой (СКУ ПЗ). Оповещение людей о пожаре</t>
  </si>
  <si>
    <t xml:space="preserve">                     20UMX. Condensate polishing plant building. Fire protection control and monitoring system (FP I&amp;C). Fire alarm system. List of control cables</t>
  </si>
  <si>
    <t>20UMX. Здание блочной обессоливающей установки. Система контроля и управления противопожарной защитой (СКУ ПЗ). Оповещение людей о пожаре. Журнал контрольных кабелей</t>
  </si>
  <si>
    <t xml:space="preserve">                     20UMX. Condensate polishing plant building. Fire protection control and monitoring system (FP I&amp;C). Automatic water fire fighting facility</t>
  </si>
  <si>
    <t>20UMX. Здание блочной обессоливающей установки. Система контроля и управления противопожарной защитой (СКУ ПЗ). Автоматическая установка водяного пожаротушения</t>
  </si>
  <si>
    <t xml:space="preserve">                     20UMX. Condensate polishing plant building. Fire protection control and monitoring system (FP I&amp;C). Automatic water fire fighting facility. List of control cables</t>
  </si>
  <si>
    <t>20UMX. Здание блочной обессоливающей установки. Система контроля и управления противопожарной защитой (СКУ ПЗ). Автоматическая установка водяного пожаротушения. Журнал контрольных кабелей</t>
  </si>
  <si>
    <t xml:space="preserve">                     20UMX. Condensate polishing plant building. Fire protection control and monitoring system (FP I&amp;C). Automatic gas fire fighting facility</t>
  </si>
  <si>
    <t>20UMX. Здание блочной обессоливающей установки. Система контроля и управления противопожарной защитой (СКУ ПЗ). Автоматическая установка газового пожаротушения</t>
  </si>
  <si>
    <t xml:space="preserve">                     20UMX. Condensate polishing plant building. Fire protection control and monitoring system (FP I&amp;C). Automatic gas fire fighting facility. List of control cables</t>
  </si>
  <si>
    <t>20UMX. Здание блочной обессоливающей установки. Система контроля и управления противопожарной защитой (СКУ ПЗ). Автоматическая установка газового пожаротушения. Журнал контрольных кабелей</t>
  </si>
  <si>
    <t xml:space="preserve">                     20UMX. Condensate polishing plant building.WD for power unit I&amp;C EE CAS. Technical assignment for manufacturer.</t>
  </si>
  <si>
    <t>20UMX. Здание блочной обессоливающей установки. РД в части ПТК СКУ ЭЧ ЭБ. Задание заводу</t>
  </si>
  <si>
    <t xml:space="preserve">                      20UMX. Condensate polishing plant building. PU EE I&amp;C CS. Electrical equipment cables log. Layout group 3</t>
  </si>
  <si>
    <t>20UMX. Здание блочной обессоливающей установки. ПТК СКУ ЭЧ ЭБ. Журнал кабелей от электрооборудования. Группа раскладки 3</t>
  </si>
  <si>
    <t xml:space="preserve">                      20UMX. Condensate polishing plant building. PU EE I&amp;C CS. CS system bus cables log. Layout group 5</t>
  </si>
  <si>
    <t>20UMX. Здание блочной обессоливающей установки. ПТК СКУ ЭЧ ЭБ. Журнал кабелей системной шины ПТК. Группа раскладки 5</t>
  </si>
  <si>
    <t xml:space="preserve">                      20UMX. Condensate polishing plant building. PU EE I&amp;C CS. Structural diagram of the equipment set</t>
  </si>
  <si>
    <t>20UMX. Здание блочной обессоливающей установки. ПТК СКУ ЭЧ ЭБ. Схема структурная комплекса технических средств</t>
  </si>
  <si>
    <t xml:space="preserve">                      20UMX. Condensate polishing plant building. PU EE I&amp;C CS. Tables of external connections</t>
  </si>
  <si>
    <t>20UMX. Здание блочной обессоливающей установки. ПТК СКУ ЭЧ ЭБ. Таблицы внешних подключений</t>
  </si>
  <si>
    <t xml:space="preserve">                   CMS WC</t>
  </si>
  <si>
    <t>СКУ ВХР</t>
  </si>
  <si>
    <t xml:space="preserve">                     20UMX. Condensate polishing plant building. Automated chemical control system of the II circuit water chemistry</t>
  </si>
  <si>
    <t>20UMX. Здание блочной обессоливающей установки. Автоматизированная система химического контроля второго контура водно-химического режима</t>
  </si>
  <si>
    <t xml:space="preserve">                     20UMX. Condensate polishing plant building. Automated chemical control system of the II circuit water chemistry. List of control cables</t>
  </si>
  <si>
    <t>20UMX. Здание блочной обессоливающей установки. Автоматизированная система химического контроля второго контура водно-химического режима. Журнал контрольных кабелей</t>
  </si>
  <si>
    <t xml:space="preserve">                     20UMX. Condensate polishing plant building. Automated chemical control system of the II circuit water chemistry. List of control cables for connection to standard CAS</t>
  </si>
  <si>
    <t>20UMX. Здание блочной обессоливающей установки. Автоматизированная система химического контроля второго контура водно-химического режима. Журнал контрольных кабелей в части присоединений к ТПТС</t>
  </si>
  <si>
    <t xml:space="preserve">                     20UMX. Condensate polishing plant building. Layouts of sensors stands</t>
  </si>
  <si>
    <t>20UMX. Здание блочной обессоливающей установки. Планы размещения стендов датчиков</t>
  </si>
  <si>
    <t xml:space="preserve">                     20UMX. Condensate polishing plant building. General views and connection diagrams of external electrical wirings of instrumentation cabinets</t>
  </si>
  <si>
    <t>20UMX. Здание блочной обессоливающей установки. Общие виды и схемы подключения внешних электрических проводок шкафов КИП</t>
  </si>
  <si>
    <t xml:space="preserve">                     20UMX. Condensate polishing plant building. List of measuring circuits</t>
  </si>
  <si>
    <t>20UMX. Здание блочной обессоливающей установки. Перечень измерительных контуров</t>
  </si>
  <si>
    <t xml:space="preserve">                     20UMX. Condensate polishing plant building. Pipeline connections for sensors</t>
  </si>
  <si>
    <t>20UMX. Здание блочной обессоливающей установки. Трубные соединения датчиков</t>
  </si>
  <si>
    <t xml:space="preserve">                      Condensate polishing plant building (20UMX). Control lines of thermal monitoring sensors</t>
  </si>
  <si>
    <t>Здание блочной обессоливающей установки (20UMX). Трассы импульсных линий ТТК</t>
  </si>
  <si>
    <t xml:space="preserve">                     20UMX. Condensate polishing plant building. Cable lines of sensors</t>
  </si>
  <si>
    <t>20UMX. Здание блочной обессоливающей установки. Кабельные соединения датчиков</t>
  </si>
  <si>
    <t xml:space="preserve">                     20UMX. Condensate polishing plant building. Piping of collectors of sensors stands</t>
  </si>
  <si>
    <t>20UMX. Здание блочной обессоливающей установки. Обвязка коллекторов стендов датчиков</t>
  </si>
  <si>
    <t xml:space="preserve">                     20UMX. Condensate polishing plant building. List of control cables</t>
  </si>
  <si>
    <t>20UMX. Здание блочной обессоливающей установки. Журнал контрольных кабелей</t>
  </si>
  <si>
    <t xml:space="preserve">                     20UMX. Condensate polishing plant building. Assignment to the manufacturer for instrumentation secondary transducers</t>
  </si>
  <si>
    <t>20UMX. Здание блочной обессоливающей установки. Задание заводу на шкафы вторичных преобразователей КИП</t>
  </si>
  <si>
    <t xml:space="preserve">          20UQA Main pumping station</t>
  </si>
  <si>
    <t>20UQA Основная насосная станция</t>
  </si>
  <si>
    <t>1717д</t>
  </si>
  <si>
    <t xml:space="preserve">                Readiness of object 20UQA</t>
  </si>
  <si>
    <t>Готовность объекта 20UQA</t>
  </si>
  <si>
    <t xml:space="preserve">                   Foundation part</t>
  </si>
  <si>
    <t>656д</t>
  </si>
  <si>
    <t xml:space="preserve">                     Temporary networks of surface and rain water removal from the foundation pits of main pump station 20UQA, pump station for essential services 21-22UQC</t>
  </si>
  <si>
    <t>Устройство временных сетей отвода поверхностных и дождевых вод из котлованов основных насосных станции 20(30)UQA, насосных станции ответственных потребителей 21-22(31-32)UQC</t>
  </si>
  <si>
    <t>102д</t>
  </si>
  <si>
    <t xml:space="preserve">                     Main pump station 20(30)UQA, рump station for essential loads 21-22(31-32)UQC. Temporary motor roads for the removal of soil (off-pit)</t>
  </si>
  <si>
    <t xml:space="preserve">                      Temporary power supply networks for the outdoor lighting system and subterranean and surface waters diversion system from the pits of the main pump station 20UQA, pump station for essential loads 21-22UQC</t>
  </si>
  <si>
    <t xml:space="preserve">                     Combined pit of pump stations 20UQA, 21-22UQC, 1st stage</t>
  </si>
  <si>
    <t>Объединенный котлован насосных станций 20UQA, 21-22UQC, 1 Этап</t>
  </si>
  <si>
    <t xml:space="preserve">                     Combinened pit of pump stations 20UQA, 21-22UQC. 2nd stage</t>
  </si>
  <si>
    <t>Объединенный котлован насосных станций 20UQA, 21-22UQC. 2 этап</t>
  </si>
  <si>
    <t xml:space="preserve">                      Soil stabilization under building 20UQA, pit modification, ES</t>
  </si>
  <si>
    <t>Укрепление грунтов под зданием 20UQA, доработка котлована, ИИ</t>
  </si>
  <si>
    <t xml:space="preserve">                      Concrete blinding, lightning protection mesh, waterproofing (with function of anticorrosion protection) and geometry of Main pump station 20UQA foundation slab</t>
  </si>
  <si>
    <t>Бетонная подготовка, молниезащитная сетка, гидроизоляция (с функцией антикоррозионной защиты) и геометрия фундаментной плиты основной насосной станции 20UQA</t>
  </si>
  <si>
    <t xml:space="preserve">                      Main pump station 20UQA foundation slab reinforcement</t>
  </si>
  <si>
    <t>Армирование фундаментной плиты основной насосной станции 20UQA</t>
  </si>
  <si>
    <t xml:space="preserve">                      Foundation slab. Reinforcing drawings</t>
  </si>
  <si>
    <t>Фундаментная плита. Чертежи армирования.</t>
  </si>
  <si>
    <t xml:space="preserve">                      Main pump station 20UQA foundation slab. Geometry drawings</t>
  </si>
  <si>
    <t>20UQA. Основная насосная станция. Фундаментная плита. Чертежи геометрии</t>
  </si>
  <si>
    <t xml:space="preserve">                   Substructure</t>
  </si>
  <si>
    <t>670д</t>
  </si>
  <si>
    <t xml:space="preserve">                     20UQA. Main pump station. Substructure. External walls. Reinforcing drawings</t>
  </si>
  <si>
    <t>20UQA. Основная насосная станция. Подземная часть. Наружные стены. Чертежи армирования</t>
  </si>
  <si>
    <t xml:space="preserve">                     20UQA. Main pump station. Substructure. Internal walls and floor slabs</t>
  </si>
  <si>
    <t>20UQA. Основная насосная станция. Подземная часть. Внутренние стены и перекрытия</t>
  </si>
  <si>
    <t xml:space="preserve">                     20UQA. Main pump station. Substructure. External walls. Geometric drawings</t>
  </si>
  <si>
    <t>20UQA. Основная насосная станция. Подземная часть. Наружные стены. Чертежи геометрии</t>
  </si>
  <si>
    <t xml:space="preserve">                     20UQA. Main pump station. Forebay elements</t>
  </si>
  <si>
    <t>20UQA. Основная насосная станция. Элементы аванкамеры</t>
  </si>
  <si>
    <t xml:space="preserve">                     20UQA. Main pump station. Substructure. Steel structures</t>
  </si>
  <si>
    <t>20UQA. Основная насосная станция. Подземная часть. Конструкции металлические</t>
  </si>
  <si>
    <t xml:space="preserve">                     20UQA. Main pump station. Substructure. Sub-supporting structures</t>
  </si>
  <si>
    <t>20UQA. Основная насосная станция. Подземная часть. Подопорные конструкции</t>
  </si>
  <si>
    <t xml:space="preserve">                   Superstructure</t>
  </si>
  <si>
    <t>740д</t>
  </si>
  <si>
    <t xml:space="preserve">                     20UQA. Main pump station. Floor slab at elevation 0.000. Reinforcing drawings</t>
  </si>
  <si>
    <t>20UQA. Основная насосная станция. Перекрытие на отметке 0,000. Чертежи армирования</t>
  </si>
  <si>
    <t xml:space="preserve">                     20UQA. Main pump station. Floor slab at elevation 0.000. Geometric drawings</t>
  </si>
  <si>
    <t>20UQA. Основная насосная станция. Перекрытие на отметке 0,000. Чертежи геометрии</t>
  </si>
  <si>
    <t xml:space="preserve">                     20UQA. Main pump station. Superstructure. External walls. Reinforcing drawings</t>
  </si>
  <si>
    <t>20UQA. Основная насосная станция. Надземная часть. Наружные стены. Чертежи армирования</t>
  </si>
  <si>
    <t xml:space="preserve">                     20UQA. Main pump station. Superstructure. External walls. Geometric drawings</t>
  </si>
  <si>
    <t>20UQA. Основная насосная станция. Надземная часть. Наружные стены. Чертежи геометрии</t>
  </si>
  <si>
    <t xml:space="preserve">                     20UQA. Main pump station. Superstructure. Internal walls and floor slabs</t>
  </si>
  <si>
    <t>20UQA. Основная насосная станция. Надземная часть. Внутренние стены и перекрытия</t>
  </si>
  <si>
    <t xml:space="preserve">                     20UQA. Main pump station. Superstructure. Steel structures</t>
  </si>
  <si>
    <t>20UQA. Основная насосная станция. Надземная часть. Конструкции металлические</t>
  </si>
  <si>
    <t xml:space="preserve">                     20UQA. Main pump station. Superstructure. Sub-supporting structures</t>
  </si>
  <si>
    <t>20UQA. Основная насосная станция. Надземная часть. Подопорные конструкции</t>
  </si>
  <si>
    <t xml:space="preserve">                     20UQA. Main pump station. Superstructure. Roof</t>
  </si>
  <si>
    <t>20UQA. Основная насосная станция. Надземная часть. Покрытие</t>
  </si>
  <si>
    <t xml:space="preserve">                     20UQA. Main pump station. Installation drawings of air-tight door</t>
  </si>
  <si>
    <t>20UQA. Основная насосная станция. Установочные чертежи дверей герметичных</t>
  </si>
  <si>
    <t>550д</t>
  </si>
  <si>
    <t xml:space="preserve">                     20UQA. Main pump station. Process equipment maintenance platforms</t>
  </si>
  <si>
    <t>20UQA. Основная насосная станция. Площадки обслуживания технологического оборудования</t>
  </si>
  <si>
    <t xml:space="preserve">                     20UQA. Main pump station. Electric equipemnt maintenance platforms</t>
  </si>
  <si>
    <t>20UQA. Основная насосная станция. Площадки обслуживания электротехнического оборудования</t>
  </si>
  <si>
    <t xml:space="preserve">                     20UQA. Main pump station. Staircases</t>
  </si>
  <si>
    <t>20UQA. Основная насосная станция. Лестничные клетки</t>
  </si>
  <si>
    <t xml:space="preserve">                     20UQA. Main pump station. Door openings filling</t>
  </si>
  <si>
    <t>20UQA. Основная насосная станция. Заполнение дверных проемов</t>
  </si>
  <si>
    <t xml:space="preserve">                     20UQA. Main pump station. Architectural-civil solutions</t>
  </si>
  <si>
    <t>20UQA. Основная насосная станция. Архитектурно-строительные решения</t>
  </si>
  <si>
    <t>700д</t>
  </si>
  <si>
    <t xml:space="preserve">                     20UQA. Main pump station. Levelling studs</t>
  </si>
  <si>
    <t>20UQA. Основная насосная станция. Осадочные марки</t>
  </si>
  <si>
    <t xml:space="preserve">                   Process works</t>
  </si>
  <si>
    <t>766д</t>
  </si>
  <si>
    <t xml:space="preserve">                      20PAC Main cooling water pumps</t>
  </si>
  <si>
    <t>20PAC Насосные установки основной охлаждающей воды</t>
  </si>
  <si>
    <t xml:space="preserve">                        20UQA. Main pump station. Installation drawings of main cooling water system pumps PAC</t>
  </si>
  <si>
    <t>20UQA. Основная насосная станция. Установочные чертежи насосов системы основной охлаждающей воды PAC</t>
  </si>
  <si>
    <t xml:space="preserve">                        20UQA. Main pump station. Installation drawings of water supply pumps to the desalination plant GAF</t>
  </si>
  <si>
    <t>20UQA. Основная насосная станция. Установочные чертежи насосов подачи воды на опреснительную установку GAF</t>
  </si>
  <si>
    <t xml:space="preserve">                      20PAX System of compressed air supply to pressure differential and level instruments of system РАА</t>
  </si>
  <si>
    <t>20PAX Система подачи сжатого воздуха к приборам измерения перепада и уровня системы РАА</t>
  </si>
  <si>
    <t xml:space="preserve">                        20UQA. Main pump station. Equipment and pipelines of compressed air supply system</t>
  </si>
  <si>
    <t>20UQA. Основная насосная станция. Оборудование и трубопроводы системы сжатого воздуха</t>
  </si>
  <si>
    <t xml:space="preserve">                      20SM Cranes, stationary hoisting mechanisms and transport equipment</t>
  </si>
  <si>
    <t>67д</t>
  </si>
  <si>
    <t xml:space="preserve">                        20UQA. Main pump station. Installation drawings of lifting equipment</t>
  </si>
  <si>
    <t>20UQA. Основная насосная станция. Установочные чертежи грузоподъемного оборудования</t>
  </si>
  <si>
    <t xml:space="preserve">                        20UQA. Main pump station. Installation drawings of 16 t gantry crane</t>
  </si>
  <si>
    <t>20UQA. Основная насосная станция. Установочные чертежи козлового крана 16 т</t>
  </si>
  <si>
    <t xml:space="preserve">                        20UQA. Main pump station. Installation drawings of 32/5 t bridge crane</t>
  </si>
  <si>
    <t>20UQA. Основная насосная станция. Установочные чертежи мостового крана 32/5 т</t>
  </si>
  <si>
    <t xml:space="preserve">                      20PAA Mechanical purification equipment system</t>
  </si>
  <si>
    <t>20PAA Система механических очистных устройств</t>
  </si>
  <si>
    <t xml:space="preserve">                        20UQA. Main pump station. Installation drawings of hydraulic mechnical equipment</t>
  </si>
  <si>
    <t>20UQA. Основная насосная станция. Установочные чертежи гидромеханического оборудования</t>
  </si>
  <si>
    <t xml:space="preserve">                        20UQA. Main pump station. Mounting and assembly drawings of main cooling water system pipelines PAB</t>
  </si>
  <si>
    <t>20UQA. Основная насосная станция. Монтажно-сборочные чертежи трубопроводов системы основной охлаждающей воды PAB</t>
  </si>
  <si>
    <t xml:space="preserve">                      20PBK System of sea water treatment reagent supply to consumers</t>
  </si>
  <si>
    <t>20PBK Система подачи реагентов обработки морской воды к потребителю</t>
  </si>
  <si>
    <t xml:space="preserve">                        20UQA. Main pump station. Mounting and assembly drawings of sodium hypochlorite pipelines</t>
  </si>
  <si>
    <t>20UQA. Основная насосная станция. Монтажно-сборочные чертежи трубопроводов гипохлорита натрия</t>
  </si>
  <si>
    <t xml:space="preserve">                        20UQA Main pump station. Сooling water pipelines for non-essential loads within building 20UQA (process engineering)</t>
  </si>
  <si>
    <t>20UQA Основная насосная станция. Трубопроводы охлаждающей воды неответственных потребителей в границах здания 20UQA (технологическая часть)</t>
  </si>
  <si>
    <t xml:space="preserve">                        20UQA Main pump station. Drains and air vents of cooling water pipelines for non-essential loads within building 20UQA (process engineering)</t>
  </si>
  <si>
    <t>20UQA Основная насосная станция. Дренажи и воздушники трубопроводов охлаждающей воды неответственных потребителей в границах здания 20UQA (технологическая часть)</t>
  </si>
  <si>
    <t xml:space="preserve">                        20UQA. Main pump station. Mounting and assembly drawings of non-essential loads cooling system pipelines PCB01</t>
  </si>
  <si>
    <t>20UQA. Основная насосная станция. Монтажно-сборочные чертежи трубопроводов системы охлаждения неответственных потребителей PCB01</t>
  </si>
  <si>
    <t xml:space="preserve">                        20UQA. Main pump station. Mounting and assembly drawings of non-essential loads cooling system pipelines PCB02</t>
  </si>
  <si>
    <t>20UQA. Основная насосная станция. Монтажно-сборочные чертежи трубопроводов системы охлаждения неответственных потребителей PCB02</t>
  </si>
  <si>
    <t xml:space="preserve">                        20UQA. Main pump station. Mounting and assembly drawings of non-essential loads cooling system pipelines PCB03</t>
  </si>
  <si>
    <t>20UQA. Основная насосная станция. Монтажно-сборочные чертежи трубопроводов системы охлаждения неответственных потребителей PCB03</t>
  </si>
  <si>
    <t xml:space="preserve">                        20UQA Main pump station. Installation drawing of filters of the cooling water system for non-essential loads</t>
  </si>
  <si>
    <t>20UQA Основная насосная станция. Установочный чертеж на фильтры системы охлаждающей воды неответственных потребителей</t>
  </si>
  <si>
    <t xml:space="preserve">                      20PUK Fish barrier system</t>
  </si>
  <si>
    <t>20PUL Система рыбозащитного устройства</t>
  </si>
  <si>
    <t xml:space="preserve">                        20UQA. Main pump station. Installation drawings of fish barrier equipment</t>
  </si>
  <si>
    <t>20UQA. Основная насосная станция. Установочные чертежи оборудования рыбозащиты</t>
  </si>
  <si>
    <t xml:space="preserve">                      20PCC Pump units for non-essential loads</t>
  </si>
  <si>
    <t>20PCC Насосные установки неответственных потребителей</t>
  </si>
  <si>
    <t xml:space="preserve">                        20UQA. Main pump station. Installation drawings of non-essential loads cooling system pumps PCC01</t>
  </si>
  <si>
    <t>20UQA. Основная насосная станция. Установочные чертежи насосов системы охлаждения неответственных потребителей PCC01</t>
  </si>
  <si>
    <t xml:space="preserve">                        20UQA. Main pump station. Installation drawings of non-essential loads cooling system pumps PCC02</t>
  </si>
  <si>
    <t>20UQA. Основная насосная станция. Установочные чертежи насосов системы охлаждения неответственных потребителей PCC02</t>
  </si>
  <si>
    <t xml:space="preserve">                        20UQA. Main pump station. Installation drawings of non-essential loads cooling system pumps PCC03</t>
  </si>
  <si>
    <t>20UQA. Основная насосная станция. Установочные чертежи насосов системы охлаждения неответственных потребителей PCC03</t>
  </si>
  <si>
    <t xml:space="preserve">                        20UQA. Main pump station. Component cooling water pipelines for normal operation loads of building 20UMA within the boundaries of building 20UQA</t>
  </si>
  <si>
    <t>20UQA. Основная насосная станция. Трубопроводы промконтура потребителей нормальной эксплуатации здания 20UMA в границах здания 20UQA</t>
  </si>
  <si>
    <t xml:space="preserve">                        20UQA. Main pump station. Drains and air vents of the component cooling water pipelines for normal operation loads of building 20UMA within the boundaries of building 20UQA</t>
  </si>
  <si>
    <t>20UQA. Основная насосная станция. Дренажи и воздушники трубопроводв промконтура потребителей нормальной эксплуатации здания 20UMA в границах здания 20UQA</t>
  </si>
  <si>
    <t xml:space="preserve">                        20UQA. Main pump station. Pipelines for PGB HE internal washing</t>
  </si>
  <si>
    <t>20UQA. Основная насосная станция. Трубопроводы отмывки внутреннего пространства теплобменников PGB</t>
  </si>
  <si>
    <t xml:space="preserve">                        20UQA Maim pump station. Installation drawing of pumping module for wash-in-place plant</t>
  </si>
  <si>
    <t>20UQA Основная насосная станция. Установочный чертеж насосного модуля системы безразборной мойки</t>
  </si>
  <si>
    <t xml:space="preserve">                        20UQA Maim pump station. Installation drawing of tank for wash-in-place plant</t>
  </si>
  <si>
    <t>20UQA Основная насосная станция. Установочный чертеж бака системы безразборной мойки</t>
  </si>
  <si>
    <t xml:space="preserve">                      20PUF System of drains removal from main pump houses</t>
  </si>
  <si>
    <t>20PUF Система откачки дренажа основных насосных станций</t>
  </si>
  <si>
    <t xml:space="preserve">                        20UQA. Main pump station. Equipment and pipelines of drainage and emptying system PUF, PUA</t>
  </si>
  <si>
    <t>20UQA. Основная насосная станция. Оборудование и трубопроводы системы дренажа и опорожнения PUF, PUA</t>
  </si>
  <si>
    <t xml:space="preserve">                      20PUV Oil supply system for pump houses of pump stations</t>
  </si>
  <si>
    <t>20PUV Система маслоснабжения насосных установок насосных станций</t>
  </si>
  <si>
    <t xml:space="preserve">                        20UQA. Main pump station. Equipment and pipelines of lube oil supply system PUV</t>
  </si>
  <si>
    <t>20UQA. Основная насосная станция. Оборудование и трубопроводы системы маслоснабжения PUV</t>
  </si>
  <si>
    <t xml:space="preserve">                      20GA Source water supply</t>
  </si>
  <si>
    <t xml:space="preserve">                        20UQA. Main pump station. Water supply and sewage pipelines of internal networks</t>
  </si>
  <si>
    <t>20UQA. Основная насосная станция. Внутренние сети водопровода и канализации</t>
  </si>
  <si>
    <t xml:space="preserve">                      20UQA Ventilation, air conditioning, cold supply and heating</t>
  </si>
  <si>
    <t>20UQA Вентиляция, кондиционирование, холодоснабжение и отопление</t>
  </si>
  <si>
    <t xml:space="preserve">                        20UQA. Main pump station. Ventilation layout drawings</t>
  </si>
  <si>
    <t>20UQA. Основная насосная станция. Компоновочные чертежи вентиляции</t>
  </si>
  <si>
    <t xml:space="preserve">                        20UQA. Main pump station. Installation drawings of ventilation system equipment</t>
  </si>
  <si>
    <t>20UQA. Основная насосная станция. Установочные чертежи оборудования систем вентиляции</t>
  </si>
  <si>
    <t xml:space="preserve">                      20UQA OTHER</t>
  </si>
  <si>
    <t>20UQA ПРОЧЕЕ</t>
  </si>
  <si>
    <t>359д</t>
  </si>
  <si>
    <t xml:space="preserve">                        20UQA. Main pump station. Corrosion protection of pipelines</t>
  </si>
  <si>
    <t>20UQA. Основная насосная станция. Антикоррозионная защита трубопроводов</t>
  </si>
  <si>
    <t xml:space="preserve">                        20UQA. Main pump station. Installation drawings of seawater supply pumps to the 20UPK building</t>
  </si>
  <si>
    <t>20UQA. Основная насосная станция. Установочные чертежи насосов подачи морской воды в здание 20UPK</t>
  </si>
  <si>
    <t xml:space="preserve">                        20UQA Main pump station. Identification painting of equipment and pipelines (process engineering)</t>
  </si>
  <si>
    <t>20UQA Основная насосная станция. Опознавательная окраска оборудования и трубопроводов (технологическая часть)</t>
  </si>
  <si>
    <t xml:space="preserve">                        20UQA Main pump station. Corrosion protection of pipelines (process engineering)</t>
  </si>
  <si>
    <t>20UQA Основная насосная станция. Антикоррозионное покрытие трубопроводов (технологическая часть)</t>
  </si>
  <si>
    <t xml:space="preserve">                        20UQA. Main pump station. Installation drawing of the closed-circuit cooling water pump</t>
  </si>
  <si>
    <t>20UQA. Основная насосная станция. Установочный чертеж насосного агрегата замкнутого контура охлаждающей воды</t>
  </si>
  <si>
    <t xml:space="preserve">                        20UQA. Main pump station. Installation drawing of the closed-circuit cooling water heat exchanger</t>
  </si>
  <si>
    <t>20UQA. Основная насосная станция. Установочный чертеж теплообменника замкнутого контура охлаждающей воды</t>
  </si>
  <si>
    <t xml:space="preserve">                        20UQA. Main pump station. Mounting and assembly drawings of seawater supply pipelines to the 20UPK building</t>
  </si>
  <si>
    <t>20UQA. Основная насосная станция. Монтажно-сборочные чертежи трубопроводов подачи морской воды в здание 20UPK</t>
  </si>
  <si>
    <t xml:space="preserve">                        20UQA. Main pump station. Mounting and assembly drawings of cooling water piping system for PAC pumps electric motors</t>
  </si>
  <si>
    <t>20UQA. Основная насосная станция. Монтажно-сборочные чертежи трубопроводов системы охлаждения электродвигателей насосов PAC</t>
  </si>
  <si>
    <t xml:space="preserve">                        20UQA. Main pump station. Mounting and assembly drawings of backwash piping for air-oil coolers of PAC pumps electric motors</t>
  </si>
  <si>
    <t>20UQA. Основная насосная станция. Монтажно-сборочные чертежи трубопроводов промывки обратным ходом воздухомаслооходителей электродвигателей насосов PAC</t>
  </si>
  <si>
    <t xml:space="preserve">                   Control wiring of auxiliaries for electric motors controlled from MCR</t>
  </si>
  <si>
    <t>Вторичная коммутация с.н. в части электродвигателей, управляемых с БПУ</t>
  </si>
  <si>
    <t xml:space="preserve">                   Lists of control cables for electric motors controlled from MCR</t>
  </si>
  <si>
    <t>Журналы контрольных кабелей в части электродвигателей, управляемых с БПУ</t>
  </si>
  <si>
    <t xml:space="preserve">                  20UQA. Main pump station. Isolation valves control diagrams</t>
  </si>
  <si>
    <t>20UQA. Основная насосная станция. Схемы управления запорной арматурой</t>
  </si>
  <si>
    <t xml:space="preserve">                  20UQA. Main pump station. Control cable lists related to automation</t>
  </si>
  <si>
    <t>20UQA. Основная насосная станция. Журналы контрольных кабелей в части автоматики</t>
  </si>
  <si>
    <t xml:space="preserve">                  20UQA. Main pump station. Fire dampers control diagrams</t>
  </si>
  <si>
    <t>20UQA. Основная насосная станция. Схемы управления противопожарными клапанами</t>
  </si>
  <si>
    <t xml:space="preserve">                  20UQA. Main pump station. Lists of control cables related to fire dampers</t>
  </si>
  <si>
    <t>20UQA. Основная насосная станция. Журналы контрольных кабелей в части противопожарных клапанов</t>
  </si>
  <si>
    <t xml:space="preserve">                  20UQA. Main pump station. Assignment to the manufacturer for 0,4 kV assemblies related to automation</t>
  </si>
  <si>
    <t>20UQA. Основная насосная станция. Задание заводу на сборки 0,4 кВ в части автоматики</t>
  </si>
  <si>
    <t xml:space="preserve">                  20UQA. Main pump station. Assignment to the manufacturer for the local board related to automation</t>
  </si>
  <si>
    <t>20UQA. Основная насосная станция. Задание заводу на местный щит в части автоматики</t>
  </si>
  <si>
    <t xml:space="preserve">                  20UQA. Main pump station. Assignment to the manufacturer for 0.4 kV LV switchgears for process automatic equipment</t>
  </si>
  <si>
    <t>20UQA. Основная насосная станция. Задание заводу на НКУ-0,4 кВ в части технологической автоматики</t>
  </si>
  <si>
    <t xml:space="preserve">                  20UQA. Main pump station. Assignment to the manufacturer for process automatic equipment cabinets. Stage 1</t>
  </si>
  <si>
    <t>20UQA. Основная насосная станция. Задание заводу на шкафы технологической автоматики. Часть 1</t>
  </si>
  <si>
    <t xml:space="preserve">                  20UQA. Main pump station. Wiring diagrams for isolating and control valves for process automatic equipment</t>
  </si>
  <si>
    <t>20UQA. Основная насосная станция. Монтажные схемы для запорно-регулирующей арматуры в части технологической автоматики</t>
  </si>
  <si>
    <t xml:space="preserve">                  20UQA. Main pump station. List of control cables of 0.4 kV LV switchgears for automatic equipment</t>
  </si>
  <si>
    <t>20UQA. Основная насосная станция. Журналы контрольных кабелей НКУ-0,4 кВ в части технологической автоматики</t>
  </si>
  <si>
    <t xml:space="preserve">                  20UQA. Main pump station. Personnel annunciation and search system</t>
  </si>
  <si>
    <t>20UQA. Основная насосная станция. Система оповещения и поиска персонала</t>
  </si>
  <si>
    <t xml:space="preserve">                  20UQA. Main pump station. Common-plant communication systems</t>
  </si>
  <si>
    <t>20UQA. Основная насосная станция. Системы общестанционной связи</t>
  </si>
  <si>
    <t xml:space="preserve">                  20UQA. Main pump station. Communication systems. Lists of cables</t>
  </si>
  <si>
    <t>20UQA. Основная насосная станция. Системы связи. Кабельные журналы</t>
  </si>
  <si>
    <t xml:space="preserve">                  20UQA. Main pump station. Technical assignment for manufacturer for 0.4 kV board</t>
  </si>
  <si>
    <t>20UQA. Основная насосная станция. Техническое задание заводу на щит 0,4 кВ</t>
  </si>
  <si>
    <t xml:space="preserve">                  20UQA. Main pump station. Purchase requisition for transformers</t>
  </si>
  <si>
    <t>20UQA. Основная насосная станция. Заказная спецификация на трансформаторы</t>
  </si>
  <si>
    <t xml:space="preserve">                  20UQA. Main pump station. Lighting networks</t>
  </si>
  <si>
    <t>20UQA. Основная насосная станция. Сети освещения</t>
  </si>
  <si>
    <t xml:space="preserve">                  20UQA. Main pump station. Electrical equipment layout. Grounding</t>
  </si>
  <si>
    <t>20UQA. Основная насосная станция. Размещение электрооборудования. Заземление</t>
  </si>
  <si>
    <t xml:space="preserve">                   Plans of cable routing, cross-sections of cable layouts, lists of power cables</t>
  </si>
  <si>
    <t>Планы кабельных трасс, разрезы по раскладке кабелей, журналы силовых кабелей</t>
  </si>
  <si>
    <t xml:space="preserve">                   Layout of cable steel structures</t>
  </si>
  <si>
    <t>Расстановка кабельных металлоконструкций</t>
  </si>
  <si>
    <t xml:space="preserve">                  20UQA. Main pump station. Lists of control cables for feeding elements</t>
  </si>
  <si>
    <t>20UQA. Основная насосная станция. Журналы контрольных кабелей в части питающих элементов</t>
  </si>
  <si>
    <t xml:space="preserve">                   Master clock system. Cable logs</t>
  </si>
  <si>
    <t xml:space="preserve">                  20UQA. Main pump station. Operative loudspeaking and telephone communication system</t>
  </si>
  <si>
    <t>20UQA. Основная насосная станция. Система оперативной громкоговорящей и телефонной связи</t>
  </si>
  <si>
    <t xml:space="preserve">                  20UQA. Main pump station. Industrial CCTV system</t>
  </si>
  <si>
    <t>20UQA. Основная насосная станция. Система промышленного телевидения</t>
  </si>
  <si>
    <t xml:space="preserve">                  20UQA. Main pump station. Assignment for assemblies related to SW(sofrware) type to automation</t>
  </si>
  <si>
    <t>20UQA. Основная насосная станция. Задание на сборки по типу ПР в части автоматики</t>
  </si>
  <si>
    <t xml:space="preserve">                   Master clock system</t>
  </si>
  <si>
    <t xml:space="preserve">                   20UQA. Main pump station. Automated vibration monitoring and diagnostics system (AVMDS)</t>
  </si>
  <si>
    <t>20UQA. Основная насосная станция. Автоматизированная система виброконтроля и диагностики (АСВД)</t>
  </si>
  <si>
    <t xml:space="preserve">                  20UQA. Main pump station. Fire protection control and monitoring system (FP I&amp;C). Automatic gas fire fighting facility. List of control cables</t>
  </si>
  <si>
    <t>20UQA. Основная насосная станция. Система контроля и управления противопожарной защитой (СКУ ПЗ). Автоматическая установка газового пожаротушения. Журнал контрольных кабелей</t>
  </si>
  <si>
    <t xml:space="preserve">                  20UQA. Main pump station. Automatic fire fighting facilities (SGC)</t>
  </si>
  <si>
    <t>20UQA. Основная насосная станция. Автоматические установки пожаротушения (SGC)</t>
  </si>
  <si>
    <t xml:space="preserve">                   20UQA. Main pump station. PU EE I&amp;C CS. Structural diagram of the equipment set</t>
  </si>
  <si>
    <t>20UQA. Основная насосная станция. ПТК СКУ ЭЧ ЭБ. Схема структурная комплекса технических средств</t>
  </si>
  <si>
    <t xml:space="preserve">                   20UQA. Main pump station. PU EE I&amp;C CS. Tables of external connections</t>
  </si>
  <si>
    <t>20UQA. Основная насосная станция. ПТК СКУ ЭЧ ЭБ. Таблицы внешних подключений</t>
  </si>
  <si>
    <t xml:space="preserve">                  20UQA. Main pump station. Condensate polishing plant building.WD for power unit I&amp;C EE CAS. Technical assignment for manufacturer.</t>
  </si>
  <si>
    <t>20UQA. Основная насосная станция. Рабочая документация в части ПТК СКУ ЭЧ ЭБ. Задание заводу</t>
  </si>
  <si>
    <t xml:space="preserve">                  20UQA. Main pump station. Secondary connections for electric motors. Complete electric diagrams</t>
  </si>
  <si>
    <t>20UQA. Основная насосная станция. Вторичные соединения в части электродвигателей. Схемы электрические полные</t>
  </si>
  <si>
    <t xml:space="preserve">                  20UQA. Main pump station. Lists of control cables for motors</t>
  </si>
  <si>
    <t>20UQA. Основная насосная станция. Журналы контрольных кабелей в части электродвигателей</t>
  </si>
  <si>
    <t xml:space="preserve">                  20UQA. Main pump station. Working drawings for instrumentation</t>
  </si>
  <si>
    <t>20UQA. Основная насосная станция. Рабочие чертежи КИП</t>
  </si>
  <si>
    <t xml:space="preserve">                  20UQA. Main pump station. Lists of control cables for instrumentation</t>
  </si>
  <si>
    <t>20UQA. Основная насосная станция. Журналы контрольных кабелей КИП</t>
  </si>
  <si>
    <t xml:space="preserve">                  20UQA. Main pump station. Technical assignment for manufacturer for instrumentation transducers cabinets</t>
  </si>
  <si>
    <t>20UQA. Основная насосная станция. Задание заводу на шкафы преобразователей КИП</t>
  </si>
  <si>
    <t xml:space="preserve">                  20UQA. Main pump station. Fire Protection Instrumentation and Control System (FP I&amp;C)</t>
  </si>
  <si>
    <t>20UQA. Основная насосная станция. Система контроля и управления противопожарной защитой (СКУ ПЗ)</t>
  </si>
  <si>
    <t xml:space="preserve">                  20UQA. Main pump station. Fire Protection Instrumentation and Control System (FP I&amp;C). List of control cables</t>
  </si>
  <si>
    <t>20UQA. Основная насосная станция. Система контроля и управления противопожарной защитой (СКУ ПЗ). Журнал контрольных кабелей</t>
  </si>
  <si>
    <t xml:space="preserve">                  20UQA. Main pump station. Fire Protection Instrumentation and Control System (FP I&amp;C). Fire alarm system</t>
  </si>
  <si>
    <t>20UQA. Основная насосная станция. Система контроля и управления противопожарной защитой (СКУ ПЗ). Оповещение людей о пожаре</t>
  </si>
  <si>
    <t xml:space="preserve">                  20UQA. Main pump station. Fire Protection Instrumentation and Control System (FP I&amp;C). Fire alarm system. List of control cables</t>
  </si>
  <si>
    <t>20UQA. Основная насосная станция. Система контроля и управления противопожарной защитой (СКУ ПЗ). Оповещение людей о пожаре. Журнал контрольных кабелей</t>
  </si>
  <si>
    <t xml:space="preserve">                  20UQA. Main pump station. Fire protection control and monitoring system (FP I&amp;C). Automatic water fire fighting facility</t>
  </si>
  <si>
    <t>20UQA. Основная насосная станция. Система контроля и управления противопожарной защитой (СКУ ПЗ). Автоматическая установка водяного пожаротушения</t>
  </si>
  <si>
    <t xml:space="preserve">                  20UQA. Main pump station. Fire protection control and monitoring system (FP I&amp;C). Automatic water fire fighting facility. List of control cables</t>
  </si>
  <si>
    <t>20UQA. Основная насосная станция. Система контроля и управления противопожарной защитой (СКУ ПЗ). Автоматическая установка водяного пожаротушения. Журнал контрольных кабелей</t>
  </si>
  <si>
    <t xml:space="preserve">                  20UQA. Main pump station. Fire protection control and monitoring system (FP I&amp;C). Automatic gas fire fighting facility</t>
  </si>
  <si>
    <t>20UQA. Основная насосная станция. Система контроля и управления противопожарной защитой (СКУ ПЗ). Автоматическая установка газового пожаротушения</t>
  </si>
  <si>
    <t xml:space="preserve">          21UQC Pump station for essential loads</t>
  </si>
  <si>
    <t>21UQC Насосная станция ответственных потребителей</t>
  </si>
  <si>
    <t>955д</t>
  </si>
  <si>
    <t xml:space="preserve">                Readiness of object 21UQC</t>
  </si>
  <si>
    <t>Готовность объекта 21UQC</t>
  </si>
  <si>
    <t>825д</t>
  </si>
  <si>
    <t xml:space="preserve">                      21-22UQC. Pump station for essential loads. Concrete bedding of the foundation slab</t>
  </si>
  <si>
    <t>21-22UQC. Насосная станция ответственных потребителей. Бетонная подготовка фундаментной плиты.</t>
  </si>
  <si>
    <t xml:space="preserve">                     21-22UQC. Pump station for essential loads. Foundation slab. Reinforcing drawings</t>
  </si>
  <si>
    <t>21-22UQC. Насосная станция ответственных потребителей. Фундаментная плита. Чертежи армирования</t>
  </si>
  <si>
    <t xml:space="preserve">                     21-22UQC. Pump station for essential loads. Foundation slab. Geometric drawings</t>
  </si>
  <si>
    <t>21-22UQC. Насосная станция ответственных потребителей. Фундаментная плита. Чертежи геометрии</t>
  </si>
  <si>
    <t>460д</t>
  </si>
  <si>
    <t xml:space="preserve">                     21-22UQC. Pump station for essential loads. Substructure. External walls. Geometric drawings</t>
  </si>
  <si>
    <t>21-22UQC. Насосная станция ответственных потребителей. Подземная часть. Наружные стены. Чертежи геометрии</t>
  </si>
  <si>
    <t xml:space="preserve">                      Substructure. External walls. Reinforcing drawings.</t>
  </si>
  <si>
    <t>Подземная часть. Наружные стены. Чертежи армирования.</t>
  </si>
  <si>
    <t xml:space="preserve">                     21-22UQC. Pump station for essential loads. Substructure. Internal walls</t>
  </si>
  <si>
    <t>21-22UQC. Насосная станция ответственных потребителей. Подземная часть. Внутренние стены</t>
  </si>
  <si>
    <t xml:space="preserve">                      Substructure. Sub-supporting structures</t>
  </si>
  <si>
    <t>Подземная часть. Подопорные конструкции</t>
  </si>
  <si>
    <t xml:space="preserve">                      Installation drawings of gates and doors</t>
  </si>
  <si>
    <t>Установочные чертежи ворот и дверей</t>
  </si>
  <si>
    <t xml:space="preserve">                     21-22UQC. Pump station for essential loads. Superstructure. Sub-supporting structures</t>
  </si>
  <si>
    <t>21-22UQC. Насосная станция ответственных потребителей. Надземная часть. Подопорные конструкции</t>
  </si>
  <si>
    <t xml:space="preserve">                     21-22UQC. Pump station for essential loads. Superstructure. External walls. Geometric drawings</t>
  </si>
  <si>
    <t>21-22UQC. Насосная станция ответственных потребителей. Надземная часть. Наружные стены. Чертежи геометрии</t>
  </si>
  <si>
    <t xml:space="preserve">                     21-22UQC. Pump station for essential loads. Superstructure. External walls. Reinforcing drawings</t>
  </si>
  <si>
    <t>21-22UQC. Насосная станция ответственных потребителей. Надземная часть. Наружные стены. Чертежи армирования</t>
  </si>
  <si>
    <t xml:space="preserve">                     21-22UQC. Pump station for essential loads. Superstructure. Internal walls</t>
  </si>
  <si>
    <t>21-22UQC. Насосная станция ответственных потребителей. Надземная часть. Внутренние стены</t>
  </si>
  <si>
    <t xml:space="preserve">                     21-22UQC. Pump station for essential loads. Floor slab. Geometric drawings</t>
  </si>
  <si>
    <t>21-22UQC. Насосная станция ответственных потребителей. Перекрытия. Чертежи геометрии</t>
  </si>
  <si>
    <t xml:space="preserve">                      Floor slab. Reinforcing drawings.</t>
  </si>
  <si>
    <t>Перекрытия. Чертежи армирования.</t>
  </si>
  <si>
    <t xml:space="preserve">                     21-22UQC. Pump station for essential loads. Steel structures</t>
  </si>
  <si>
    <t>21-22UQC. Насосная станция ответственных потребителей. Конструкции металлические</t>
  </si>
  <si>
    <t xml:space="preserve">                     21-22UQC. Pump station for essential loads. Maintenance platforms</t>
  </si>
  <si>
    <t>21-22UQC. Насосная станция ответственных потребителей. Площадки обслуживания</t>
  </si>
  <si>
    <t xml:space="preserve">                     21-22UQC. Pump station for essential loads. Architectural-civil solutions</t>
  </si>
  <si>
    <t>21-22UQC. Насосная станция ответственных потребителей. Архитектурно-строительные решения</t>
  </si>
  <si>
    <t xml:space="preserve">                     21-22UQC. Pump station for essential loads. Staircases</t>
  </si>
  <si>
    <t>21-22UQC. Насосная станция ответственных потребителей. Лестничные клетки</t>
  </si>
  <si>
    <t xml:space="preserve">                     21-22UQC. Pump station for essential loads. Door openings filling</t>
  </si>
  <si>
    <t>21-22UQC. Насосная станция ответственных потребителей. Заполнение дверных проемов</t>
  </si>
  <si>
    <t xml:space="preserve">                     21-22UQC. Pump station for essential loads. Levelling studs</t>
  </si>
  <si>
    <t>21-22UQC. Насосная станция ответственных потребителей. Осадочные марки</t>
  </si>
  <si>
    <t xml:space="preserve">                   Installation drawings of fish barrier equipment</t>
  </si>
  <si>
    <t>Установочные чертежи оборудования рыбозащиты</t>
  </si>
  <si>
    <t xml:space="preserve">                  21-22UQC. Pump station for essential loads. Installation and assembly drawings of component cooling water piping system for essential services PEB</t>
  </si>
  <si>
    <t>21-22UQC. Насосная станция ответственных потребителей. Монтажно-сборочные чертежи трубопроводов системы охлаждающей воды ответственных потебителей PEB</t>
  </si>
  <si>
    <t xml:space="preserve">                  21-22UQC. Pump station for essential loads. Installation drawings of cooling water system pumps for essential services PEC</t>
  </si>
  <si>
    <t>21-22UQC. Насосная станция ответственных потребителей. Установочные чертежи насосов системы охлаждающей воды ответственных потебителей PEC</t>
  </si>
  <si>
    <t xml:space="preserve">                  21-22UQC. Pump station for essential loads. Installation drawings of lifting equipment</t>
  </si>
  <si>
    <t>21-22UQC. Насосная станция ответственных потребителей. Установочные чертежи грузоподъемного оборудования</t>
  </si>
  <si>
    <t xml:space="preserve">                  21-22UQC. Pump station for essential loads. Installation drawings of hydraulic mechnical equipment</t>
  </si>
  <si>
    <t>21-22UQC. Насосная станция ответственных потребителей. Установочные чертежи гидромеханического оборудования</t>
  </si>
  <si>
    <t xml:space="preserve">                  21-22UQC. Pump station for essential loads. Equipment and pipelines of drainage and emptying system PUE</t>
  </si>
  <si>
    <t>21-22UQC. Насосная станция ответственных потребителей. Оборудование и трубопроводы системы дренажа и опорожнения PUE</t>
  </si>
  <si>
    <t xml:space="preserve">                  21UQC. Pump station for essential loads. Internal water supply and sewerage networks</t>
  </si>
  <si>
    <t>21UQC. Насосная станция ответственных потребителей. Внутренние сети водопровода и канализации</t>
  </si>
  <si>
    <t xml:space="preserve">                  21UQC. Pump station for essential loads. Automatic fire fighting facilities (SGE)</t>
  </si>
  <si>
    <t>21UQC. Насосная станция ответственных потребителей. Автоматические установки пожаротушения (SGE)</t>
  </si>
  <si>
    <t xml:space="preserve">                  21UQC. Pump station for essential loads. Automatic fire fighting facilities (SGC)</t>
  </si>
  <si>
    <t>21UQC. Насосная станция ответственных потребителей. Автоматические установки пожаротушения (SGC)</t>
  </si>
  <si>
    <t xml:space="preserve">                  21UQC. Pump station for essential loads. Ventilation layout drawings</t>
  </si>
  <si>
    <t>21UQC. Насосная станция ответственных потребителей. Компоновочные чертежи вентиляции</t>
  </si>
  <si>
    <t xml:space="preserve">                  21UQC. Pump station for essential loads. Installation drawings of ventilation system equipment</t>
  </si>
  <si>
    <t>21UQC. Насосная станция ответственных потребителей. Установочные чертежи оборудования систем вентиляции</t>
  </si>
  <si>
    <t xml:space="preserve">                  21-22UQC. Pump station for essential loads. Corrosion protection of pipelines</t>
  </si>
  <si>
    <t>21-22UQC. Насосная станция ответственных потребителей. Антикоррозионная защита трубопроводов</t>
  </si>
  <si>
    <t>481д</t>
  </si>
  <si>
    <t xml:space="preserve">                  21UQC. Pump station for essential loads. WD for fire dampers</t>
  </si>
  <si>
    <t>21UQC. Насосная станция ответственных потребителей. РД по огнезадерживающим клапанам</t>
  </si>
  <si>
    <t xml:space="preserve">                  21UQС. Pum station for essential loads. Control wiring of auxiliaries for electric motors</t>
  </si>
  <si>
    <t>21UQС. Насосная станция ответственных потребителей. Вторичная коммутация с.н. в части электродвигателей.</t>
  </si>
  <si>
    <t xml:space="preserve">                  21UQС. Pum station for essential loads. Lists of control cables for electric motors</t>
  </si>
  <si>
    <t>21UQС. Насосная станция ответственных потребителей. Журналы контрольных кабелей в части электродвигателей.</t>
  </si>
  <si>
    <t xml:space="preserve">                  21UQС. Pump station for essential loads. Personnel annunciation and search system</t>
  </si>
  <si>
    <t>21UQС. Насосная станция ответственных потребителей.Система оповещения и поиска персонала</t>
  </si>
  <si>
    <t xml:space="preserve">                  21UQС. Pump station for essential loads. Common-plant communication systems</t>
  </si>
  <si>
    <t>21UQС. Насосная станция ответственных потребителей. Системы общестанционной связи</t>
  </si>
  <si>
    <t xml:space="preserve">                   Common-plant telephone communication system. Cable logs</t>
  </si>
  <si>
    <t>Система общестанционной телефонной связи. Кабельные журналы</t>
  </si>
  <si>
    <t xml:space="preserve">                  21UQC. Pump station for essential loads. Layout of cable structures</t>
  </si>
  <si>
    <t>21UQC. Насосная станция ответственных потребителей. Расстановка кабельных конструкций</t>
  </si>
  <si>
    <t xml:space="preserve">                  21UQC. Pump station for essential loads. Electrical equipment layout</t>
  </si>
  <si>
    <t>21UQC. Насосная станция ответственных потребителей. Размещение электрооборудования</t>
  </si>
  <si>
    <t xml:space="preserve">                  21UQC. Pump station for essential loads. Grounding</t>
  </si>
  <si>
    <t>21UQC. Насосная станция ответственных потребителей. Заземление</t>
  </si>
  <si>
    <t xml:space="preserve">                  21UQC. Pump station for essential loads. Lists of power cables</t>
  </si>
  <si>
    <t>21UQC. Насосная станция ответственных потребителей. Журналы силовых кабелей</t>
  </si>
  <si>
    <t xml:space="preserve">                  21UQC. Pump station for essential loads. Lighting networks</t>
  </si>
  <si>
    <t>21UQC. Насосная станция ответственных потребителей. Сети освещения</t>
  </si>
  <si>
    <t xml:space="preserve">                  21UQС. Pump station for essential loads. Operative loudspeaking and telephone communication system</t>
  </si>
  <si>
    <t>21UQС. Насосная станция ответственных потребителей. Система оперативной громкоговорящей и телефонной связи</t>
  </si>
  <si>
    <t xml:space="preserve">                  21UQС. Pum station for essential loads. Control wiring of auxiliaries for feeding elements</t>
  </si>
  <si>
    <t>21UQС. Насосная станция ответственных потребителей. Вторичная коммутация с.н. в части питающих элементов</t>
  </si>
  <si>
    <t xml:space="preserve">                  21UQС. Pum station for essential loads. Logs of power and control cables for feeding elements</t>
  </si>
  <si>
    <t>21UQС. Насосная станция ответственных потребителей. Журналы силовых и контрольных кабелей в части питающих элементов.</t>
  </si>
  <si>
    <t xml:space="preserve">                  21UQC. Pump station for essential loads. List of control cables of 0.4 kV LV switchgears for automatic equipment</t>
  </si>
  <si>
    <t>21UQC. Насосная станция ответственных потребителей. Журналы контрольных кабелей НКУ-0,4 кВ в части автоматики</t>
  </si>
  <si>
    <t xml:space="preserve">                  21UQC. Pump station for essential loads. Wiring diagrams for isolating and control valves</t>
  </si>
  <si>
    <t>21UQC. Насосная станция ответственных потребителей. Монтажные схемы для запорно-регулирующей арматуры</t>
  </si>
  <si>
    <t xml:space="preserve">                  21UQC. Pump station for essential loads. Assignment to the manufacturer for automatic equipment cabinets. Stage 1</t>
  </si>
  <si>
    <t>21UQC. Насосная станция ответственных потребителей. Задание заводу на шкафы автоматики. Часть 1</t>
  </si>
  <si>
    <t xml:space="preserve">                  21UQC. Pump station for essential loads. Assignment to the manufacturer for 0.4 kV LV switchgears for automatic equipment</t>
  </si>
  <si>
    <t>21UQC. Насосная станция ответственных потребителей. Задание заводу на 0,4 кВ в части автоматики</t>
  </si>
  <si>
    <t xml:space="preserve">                   21UQC. Pump station for essential loads. Automated vibration monitoring and diagnostics system (AVMDS)</t>
  </si>
  <si>
    <t>21UQC. Насосная станция ответственных потребителей. Автоматизированная система виброконтроля и диагностики (АСВД)</t>
  </si>
  <si>
    <t xml:space="preserve">                  21UQC. Pump station for essential loads. Working documentation of instrumentation</t>
  </si>
  <si>
    <t>21UQC. Насосная станция ответственных потребителей. РД в части КИП</t>
  </si>
  <si>
    <t xml:space="preserve">                  21UQC. Pump station for essential loads. Lists of instrumentation control cables</t>
  </si>
  <si>
    <t>21UQC. Насосная станция ответственных потребителей. Журналы контрольных кабелей КИП</t>
  </si>
  <si>
    <t xml:space="preserve">                  21UQC. Pump station for essential loads. Fire protection control and monitoring system (FP I&amp;C)</t>
  </si>
  <si>
    <t>21UQC. Насосная станция ответственных потребителей. Система контроля и управления противопожарной защитой (СКУ ПЗ)</t>
  </si>
  <si>
    <t xml:space="preserve">                  21UQC. Pump station for essential loads. Fire Protection Instrumentation and Control System (FP I&amp;C). List of control cables</t>
  </si>
  <si>
    <t>21UQC. Насосная станция ответственных потребителей. Система контроля и управления противопожарной защитой (СКУ ПЗ). Журнал контрольных кабелей</t>
  </si>
  <si>
    <t xml:space="preserve">                  21UQC. Pump station for essential loads. Fire protection control and monitoring system (FP I&amp;C). Fire alarm system</t>
  </si>
  <si>
    <t>21UQC. Насосная станция ответственных потребителей. Система контроля и управления противопожарной защитой (СКУ ПЗ). Оповещение людей о пожаре</t>
  </si>
  <si>
    <t xml:space="preserve">                  21UQC. Pump station for essential loads. Fire protection control and monitoring system (FP I&amp;C). Fire alarm system. List of control cables</t>
  </si>
  <si>
    <t>21UQC. Насосная станция ответственных потребителей. Система контроля и управления противопожарной защитой (СКУ ПЗ). Оповещение людей о пожаре. Журнал контрольных кабелей</t>
  </si>
  <si>
    <t xml:space="preserve">                  21UQC. Pump station for essential loads. Fire protection control and monitoring system (FP I&amp;C). Automatic water fire fighting facility</t>
  </si>
  <si>
    <t>21UQC. Насосная станция ответственных потребителей. Система контроля и управления противопожарной защитой (СКУ ПЗ). Автоматическая установка водяного пожаротушения</t>
  </si>
  <si>
    <t xml:space="preserve">                  21UQC. Pump station for essential loads. Fire protection control and monitoring system (FP I&amp;C). Automatic water fire fighting facility. List of control cables</t>
  </si>
  <si>
    <t>21UQC. Насосная станция ответственных потребителей. Система контроля и управления противопожарной защитой (СКУ ПЗ). Автоматическая установка водяного пожаротушения. Журнал контрольных кабелей</t>
  </si>
  <si>
    <t xml:space="preserve">                  21UQC. Pump station for essential loads. Fire protection control and monitoring system (FP I&amp;C). Automatic gas fire fighting facility</t>
  </si>
  <si>
    <t>21UQC. Насосная станция ответственных потребителей. Система контроля и управления противопожарной защитой (СКУ ПЗ). Автоматическая установка газового пожаротушения</t>
  </si>
  <si>
    <t xml:space="preserve">                  21UQC. Pump station for essential loads. Fire protection control and monitoring system (FP I&amp;C). Automatic gas fire fighting facility. List of control cables</t>
  </si>
  <si>
    <t>21UQC. Насосная станция ответственных потребителей. Система контроля и управления противопожарной защитой (СКУ ПЗ). Автоматическая установка газового пожаротушения. Журнал контрольных кабелей</t>
  </si>
  <si>
    <t xml:space="preserve">                   21UQC. Pump station for essential loads. PU EE I&amp;C CS. Log of cables laid from electrical equipment. Layout group 3</t>
  </si>
  <si>
    <t>21UQC. Насосная станция ответственных потребителей. ПТК СКУ ЭЧ ЭБ. Журнал кабелей от электрооборудования. Группа раскладки 3</t>
  </si>
  <si>
    <t xml:space="preserve">                   21UQC. Pump station for essential loads. PU EE I&amp;C CS. CS system bus cables log. Layout group 5</t>
  </si>
  <si>
    <t>21UQC. Насосная станция ответственных потребителей. ПТК СКУ ЭЧ ЭБ. Журнал кабелей системной шины ПТК. Группа раскладки 5</t>
  </si>
  <si>
    <t xml:space="preserve">                   21UQC. Pump station for essential loads. PU EE I&amp;C CS. Structural diagram of the equipment set</t>
  </si>
  <si>
    <t>21UQC. Насосная станция ответственных потребителей. ПТК СКУ ЭЧ ЭБ. Схема структурная комплекса технических средств</t>
  </si>
  <si>
    <t xml:space="preserve">                  21UQC. Pump station for essential loads. Assignment to the manufacturer for instrumentation transducers cabinets</t>
  </si>
  <si>
    <t>21UQC. Насосная станция ответственных потребителей. Задание заводу на шкафы преобразователей КИП</t>
  </si>
  <si>
    <t xml:space="preserve">          22UQC Pump station for essential loads</t>
  </si>
  <si>
    <t>22UQC Насосная станция ответственных потребителей</t>
  </si>
  <si>
    <t xml:space="preserve">                Readiness of object 22UQC</t>
  </si>
  <si>
    <t>Готовность объекта 22UQC</t>
  </si>
  <si>
    <t xml:space="preserve">                  22UQC. Pump station for essential loads. Automatic fire fighting facilities (SGE)</t>
  </si>
  <si>
    <t>22UQC. Насосная станция ответственных потребителей. Автоматические установки пожаротушения (SGE)</t>
  </si>
  <si>
    <t xml:space="preserve">                  22UQC. Pump station for essential loads. Automatic fire fighting facilities (SGC)</t>
  </si>
  <si>
    <t>22UQC. Насосная станция ответственных потребителей. Автоматические установки пожаротушения (SGC)</t>
  </si>
  <si>
    <t xml:space="preserve">                  22UQC. Pump station for essential loads. Ventilation layout drawings</t>
  </si>
  <si>
    <t>22UQC. Насосная станция ответственных потребителей. Компоновочные чертежи вентиляции</t>
  </si>
  <si>
    <t xml:space="preserve">                  22UQC. Pump station for essential loads. Installation drawings of ventilation system equipment</t>
  </si>
  <si>
    <t>22UQC. Насосная станция ответственных потребителей. Установочные чертежи оборудования систем вентиляции</t>
  </si>
  <si>
    <t xml:space="preserve">                  22UQC. Pump station for essential loads. Layout of cable structures</t>
  </si>
  <si>
    <t>22UQC. Насосная станция ответственных потребителей. Расстановка кабельных конструкций</t>
  </si>
  <si>
    <t xml:space="preserve">                  22UQC. Pump station for essential loads. Electrical equipment layout</t>
  </si>
  <si>
    <t>22UQC. Насосная станция ответственных потребителей. Размещение электрооборудования</t>
  </si>
  <si>
    <t xml:space="preserve">                  22UQC. Pump station for essential loads. Grounding</t>
  </si>
  <si>
    <t>22UQC. Насосная станция ответственных потребителей. Заземление</t>
  </si>
  <si>
    <t xml:space="preserve">                  22UQC. Pump station for essential loads. Lists of power cables</t>
  </si>
  <si>
    <t>22UQC. Насосная станция ответственных потребителей. Журналы силовых кабелей</t>
  </si>
  <si>
    <t xml:space="preserve">                  22UQC. Pump station for essential loads. Lighting networks</t>
  </si>
  <si>
    <t>22UQC. Насосная станция ответственных потребителей. Сети освещения</t>
  </si>
  <si>
    <t xml:space="preserve">                  22UQC. Pum station for essential loads. Control wiring of auxiliaries for feeding elements</t>
  </si>
  <si>
    <t>22UQC. Насосная станция ответственных потребителей. Вторичная коммутация с.н. в части питающих элементов</t>
  </si>
  <si>
    <t xml:space="preserve">                  22UQC. Pum station for essential loads. Logs of power and control cables for feeding elements</t>
  </si>
  <si>
    <t>22UQC. Насосная станция ответственных потребителей. Журналы силовых и контрольных кабелей в части питающих элементов.</t>
  </si>
  <si>
    <t xml:space="preserve">                  22UQC. Pump station for essential loads. List of control cables of 0.4 kV LV switchgears for automatic equipment</t>
  </si>
  <si>
    <t>22UQC. Насосная станция ответственных потребителей. Журналы контрольных кабелей НКУ-0,4 кВ в части автоматики</t>
  </si>
  <si>
    <t xml:space="preserve">                  22UQC. Pump station for essential loads. Wiring diagrams for isolating and control valves</t>
  </si>
  <si>
    <t>22UQC. Насосная станция ответственных потребителей. Монтажные схемы для запорно-регулирующей арматуры</t>
  </si>
  <si>
    <t xml:space="preserve">                  22UQC. Pump station for essential loads. Assignment to the manufacturer for automatic equipment cabinets. Stage 1</t>
  </si>
  <si>
    <t>22UQC. Насосная станция ответственных потребителей. Задание заводу на шкафы автоматики. Часть 1</t>
  </si>
  <si>
    <t xml:space="preserve">                  22UQC. Pump station for essential loads. Assignment to the manufacturer for 0.4 kV LV switchgears for automatic equipment</t>
  </si>
  <si>
    <t>22UQC. Насосная станция ответственных потребителей. Задание заводу на НКУ-0,4 кВ в части автоматики</t>
  </si>
  <si>
    <t xml:space="preserve">                  22UQC. Pump station for essential loads. WD for fire dampers</t>
  </si>
  <si>
    <t>22UQC. Насосная станция ответственных потребителей. РД по огнезадерживающим клапанам</t>
  </si>
  <si>
    <t xml:space="preserve">                  22UQC. Pum station for essential loads. Control wiring of auxiliaries for electric motors</t>
  </si>
  <si>
    <t>22UQC. Насосная станция ответственных потребителей. Вторичная коммутация с.н. в части электродвигателей.</t>
  </si>
  <si>
    <t xml:space="preserve">                  22UQC. Pum station for essential loads. Lists of control cables for electric motors</t>
  </si>
  <si>
    <t>22UQC. Насосная станция ответственных потребителей. Журналы контрольных кабелей в части электродвигателей.</t>
  </si>
  <si>
    <t xml:space="preserve">                  22UQС. Pump station for essential loads. Personnel annunciation and search system</t>
  </si>
  <si>
    <t>22UQС. Насосная станция ответственных потребителей. Система оповещения и поиска персонала</t>
  </si>
  <si>
    <t xml:space="preserve">                  22UQС. Pump station for essential loads. Common-plant communication systems</t>
  </si>
  <si>
    <t>22UQС. Насосная станция ответственных потребителей. Системы общестанционной связи</t>
  </si>
  <si>
    <t xml:space="preserve">                  22UQС. Pump station for essential loads. Operative loudspeaking and telephone communication system</t>
  </si>
  <si>
    <t>22UQС. Насосная станция ответственных потребителей. Система оперативной громкоговорящей и телефонной связи</t>
  </si>
  <si>
    <t xml:space="preserve">                   22UQC. Pump station for essential loads. Automated vibration monitoring and diagnostics system (AVMDS)</t>
  </si>
  <si>
    <t>22UQC. Насосная станция ответственных потребителей. Автоматизированная система виброконтроля и диагностики (АСВД)</t>
  </si>
  <si>
    <t xml:space="preserve">                  22UQC. Pump station for essential loads. Working documentation of instrumentation</t>
  </si>
  <si>
    <t>22UQC. Насосная станция ответственных потребителей. РД в части КИП</t>
  </si>
  <si>
    <t xml:space="preserve">                  22UQC. Pump station for essential loads. Lists of instrumentation control cables</t>
  </si>
  <si>
    <t>22UQC. Насосная станция ответственных потребителей. Журналы контрольных кабелей КИП</t>
  </si>
  <si>
    <t xml:space="preserve">                  22UQC. Pump station for essential loads. Fire protection control and monitoring system (FP I&amp;C)</t>
  </si>
  <si>
    <t>22UQC. Насосная станция ответственных потребителей. Система контроля и управления противопожарной защитой (СКУ ПЗ)</t>
  </si>
  <si>
    <t xml:space="preserve">                  22UQC. Pump station for essential loads. Fire protection control and monitoring system (FP I&amp;C). List of control cables</t>
  </si>
  <si>
    <t>22UQC. Насосная станция ответственных потребителей. Система контроля и управления противопожарной защитой (СКУ ПЗ). Журнал контрольных кабелей</t>
  </si>
  <si>
    <t xml:space="preserve">                  22UQC. Pump station for essential loads. Fire protection control and monitoring system (FP I&amp;C). Fire alarm system</t>
  </si>
  <si>
    <t>22UQC. Насосная станция ответственных потребителей. Система контроля и управления противопожарной защитой (СКУ ПЗ). Оповещение людей о пожаре</t>
  </si>
  <si>
    <t xml:space="preserve">                  22UQC. Pump station for essential loads. Fire protection control and monitoring system (FP I&amp;C). Fire alarm system. List of control cables</t>
  </si>
  <si>
    <t>22UQC. Насосная станция ответственных потребителей. Система контроля и управления противопожарной защитой (СКУ ПЗ). Оповещение людей о пожаре. Журнал контрольных кабелей</t>
  </si>
  <si>
    <t xml:space="preserve">                  22UQC. Pump station for essential loads. Fire protection control and monitoring system (FP I&amp;C). Automatic water fire fighting facility</t>
  </si>
  <si>
    <t>22UQC. Насосная станция ответственных потребителей. Система контроля и управления противопожарной защитой (СКУ ПЗ). Автоматическая установка водяного пожаротушения</t>
  </si>
  <si>
    <t xml:space="preserve">                   Fire protection instrumentation and control system (FP I&amp;C). Automatic water fire-fighting plant. Control cable log</t>
  </si>
  <si>
    <t>Система контроля и управления противопожарной защитой (СКУ ПЗ). Автоматическая установка водяного пожаротушения. Журнал контрольных кабелей</t>
  </si>
  <si>
    <t xml:space="preserve">                  22UQC. Pump station for essential loads. Fire protection control and monitoring system (FP I&amp;C). Automatic gas fire fighting facility</t>
  </si>
  <si>
    <t>22UQC. Насосная станция ответственных потребителей. Система контроля и управления противопожарной защитой (СКУ ПЗ). Автоматическая установка газового пожаротушения</t>
  </si>
  <si>
    <t xml:space="preserve">                  22UQC. Pump station for essential loads. Fire protection control and monitoring system (FP I&amp;C). Automatic gas fire fighting facility. List of control cables</t>
  </si>
  <si>
    <t>22UQC. Насосная станция ответственных потребителей. Система контроля и управления противопожарной защитой (СКУ ПЗ). Автоматическая установка газового пожаротушения. Журнал контрольных кабелей</t>
  </si>
  <si>
    <t xml:space="preserve">                   22UQC. Pump station for essential loads. PU EE I&amp;C CS. Log of cables laid from electrical equipment. Layout group 3</t>
  </si>
  <si>
    <t>22UQC. Насосная станция ответственных потребителей. ПТК СКУ ЭЧ ЭБ. Журнал кабелей от электрооборудования. Группа раскладки 3</t>
  </si>
  <si>
    <t xml:space="preserve">                   22UQC. Pump station for essential loads. PU EE I&amp;C CS. CS system bus cables log. Layout group 5</t>
  </si>
  <si>
    <t>22UQC. Насосная станция ответственных потребителей. ПТК СКУ ЭЧ ЭБ. Журнал кабелей системной шины ПТК. Группа раскладки 5</t>
  </si>
  <si>
    <t xml:space="preserve">                   22UQC. Pump station for essential loads. PU EE I&amp;C CS. Structural diagram of the equipment set</t>
  </si>
  <si>
    <t>22UQC. Насосная станция ответственных потребителей. ПТК СКУ ЭЧ ЭБ. Схема структурная комплекса технических средств</t>
  </si>
  <si>
    <t xml:space="preserve">                  22UQC. Pump station for essential loads. Fire protection control and monitoring system (FP I&amp;C). Automatic water fire fighting facility. List of control cables</t>
  </si>
  <si>
    <t>22UQC. Насосная станция ответственных потребителей. Система контроля и управления противопожарной защитой (СКУ ПЗ). Автоматическая установка водяного пожаротушения. Журнал контрольных каблей</t>
  </si>
  <si>
    <t xml:space="preserve">                  22UQC. Pump station for essential loads. Assignment to the manufacturer for instrumentation transducers cabinets</t>
  </si>
  <si>
    <t>22UQC. Насосная станция ответственных потребителей. Задание заводу на шкафы преобразователей КИП</t>
  </si>
  <si>
    <t xml:space="preserve">          20UQN Outlet channel</t>
  </si>
  <si>
    <t>20UQN Отводящий канал</t>
  </si>
  <si>
    <t>1065д</t>
  </si>
  <si>
    <t xml:space="preserve">                Readiness of object 20UQN</t>
  </si>
  <si>
    <t>Готовность объекта 20UQN</t>
  </si>
  <si>
    <t xml:space="preserve">                  Temporary networks of ground and surface water removal from the foundation pit of</t>
  </si>
  <si>
    <t>Устройство временных сетей отвода поверхностных и дождевых вод из котлованов отводящих каналов 20(30)UQN</t>
  </si>
  <si>
    <t xml:space="preserve">                   Diversion channel 20UQN. Pit</t>
  </si>
  <si>
    <t>Отводящий канал 20UQN. Котлован</t>
  </si>
  <si>
    <t xml:space="preserve">                  20UQN. Outlet channel. Concrete bedding</t>
  </si>
  <si>
    <t>20UQN. Отводящий канал. Бетонная подготовка</t>
  </si>
  <si>
    <t xml:space="preserve">                  20UQN. Outlet channel. Reinforcing drawings</t>
  </si>
  <si>
    <t>20UQN. Отводящий канал. Чертежи армирования</t>
  </si>
  <si>
    <t xml:space="preserve">                  20UQN. Outlet channel. Geometric drawings</t>
  </si>
  <si>
    <t>20UQN. Отводящий канал. Чертежи геометрии</t>
  </si>
  <si>
    <t xml:space="preserve">                  20UQN. Outlet channel. Levelling studs</t>
  </si>
  <si>
    <t>20UQN. Отводящий канал. Осадочные марки</t>
  </si>
  <si>
    <t xml:space="preserve">                  20UQN. Outlet channel. Steel structures</t>
  </si>
  <si>
    <t>20UQN. Отводящий канал. Конструкции металлические</t>
  </si>
  <si>
    <t xml:space="preserve">                  20UQN. Outlet channel. Installation drawings of hydraulic mechnical equipment</t>
  </si>
  <si>
    <t>20UQN. Отводящий канал. Установочные чертежи гидромеханического оборудования</t>
  </si>
  <si>
    <t xml:space="preserve">                  Temporary power supply networks of the outdoor lighting system and the system for removal of surface and ground water from the pits of outlet channels 20UQN</t>
  </si>
  <si>
    <t>Временные сети электроснабжения системы наружного освещения и системы отвода грунтовых и поверхностных вод из котлованов отводящих каналов 20UQN</t>
  </si>
  <si>
    <t xml:space="preserve">          20UQX Siphon well</t>
  </si>
  <si>
    <t>20UQX Сифонный колодец</t>
  </si>
  <si>
    <t xml:space="preserve">                Readiness of object 20UQX</t>
  </si>
  <si>
    <t>Готовность объекта 20UQX</t>
  </si>
  <si>
    <t xml:space="preserve">                   Temporary power supply networks of the outdoor lighting system and subterranean and surface waters diversion system from the pits of siphon wells 20UQX</t>
  </si>
  <si>
    <t>Временные сети электроснабжения системы наружного освещения и системы отвода грунтовых и поверхностных вод из котлованов сифонных колодцев 20UQX</t>
  </si>
  <si>
    <t xml:space="preserve">                  Siphon well 20(30)UQX. Temporary motor roads for soil disposal (off the pit)</t>
  </si>
  <si>
    <t>Сифонный колодец 20(30)UQX. Временные автомобильные дороги для вывоза грунта (вне котлована)</t>
  </si>
  <si>
    <t xml:space="preserve">                  Temporary networks of surface and rain water removal from the foundation pit for</t>
  </si>
  <si>
    <t>Устройство временных сетей отвода поверхностных и дождевых вод из котлованов сифонных колодцев 20(30)UQX</t>
  </si>
  <si>
    <t xml:space="preserve">                   Pit excavation for seal pits 20,30UQX</t>
  </si>
  <si>
    <t>Разработка котлованов под здание сифонных колодцев 20,30UQX</t>
  </si>
  <si>
    <t xml:space="preserve">                   Concrete blinding, lightning protection mesh, waterproofing (with function of anticorrosion protection) and geometry of Siphon well 20UQX foundation slab</t>
  </si>
  <si>
    <t>Бетонная подготовка, молниезащитная сетка, гидроизоляция (с функцией антикоррозионной защиты) и геометрия фундаментной плиты сифонного колодца 20UQX</t>
  </si>
  <si>
    <t xml:space="preserve">                   Siphon well 20UQX foundation slab reinforcement</t>
  </si>
  <si>
    <t>Армирование фундаментной плиты сифонного колодца 20UQX</t>
  </si>
  <si>
    <t xml:space="preserve">                  20UQX. Siphon well. Reinforcing drawings</t>
  </si>
  <si>
    <t>20UQX. Сифонный колодец. Чертежи армирования</t>
  </si>
  <si>
    <t xml:space="preserve">                  20UQX. Siphon well. Geometry drawings</t>
  </si>
  <si>
    <t>20UQX. Сифонный колодец. Чертежи геометрии</t>
  </si>
  <si>
    <t xml:space="preserve">                  20UQX. Siphon well. Levelling studs</t>
  </si>
  <si>
    <t>20UQX. Сифонный колодец. Осадочные марки</t>
  </si>
  <si>
    <t xml:space="preserve">                  20UQX. Siphon well. Steel structures</t>
  </si>
  <si>
    <t>20UQX. Сифонный колодец. Конструкции металлические</t>
  </si>
  <si>
    <t xml:space="preserve">                  20UQX. Siphon well. Installation drawings of lifting equipment</t>
  </si>
  <si>
    <t>20UQX. Сифонный колодец. Установочные чертежи грузоподъемного оборудования</t>
  </si>
  <si>
    <t xml:space="preserve">                  20UQX. Siphon well. Installation drawings of hydraulic mechnical equipment</t>
  </si>
  <si>
    <t>20UQX. Сифонный колодец. Установочные чертежи гидромеханического оборудования</t>
  </si>
  <si>
    <t xml:space="preserve">                  20UQX. Siphon well. Electrical part</t>
  </si>
  <si>
    <t>20UQX. Сифонный колодец. Электротехническая часть</t>
  </si>
  <si>
    <t xml:space="preserve">          21UBN Building for standby emergency power supply diesel-generator system and control safety systems</t>
  </si>
  <si>
    <t>21UBN Здание резервной дизельной электростанции системы аварийного электроснабжения и управляющих систем безопасности</t>
  </si>
  <si>
    <t xml:space="preserve">                Readiness of object 21UBN</t>
  </si>
  <si>
    <t>Готовность объекта 21UBN</t>
  </si>
  <si>
    <t>945д</t>
  </si>
  <si>
    <t xml:space="preserve">                         21-22UBN. Building for standby emergency power supply diesel-generator system and control safety systems. Pit</t>
  </si>
  <si>
    <t>21-22UBN. Здание резервной дизельной электростанции системы аварийного электроснабжения и управляющих систем безопасности. Котлован</t>
  </si>
  <si>
    <t xml:space="preserve">                         21-22UBN. Building for standby emergency power supply diesel-generator system and control safety systems. Foundation slab. Geometry</t>
  </si>
  <si>
    <t>21-22UBN. Здание резервной дизельной электростанции системы аварийного электроснабжения и управляющих систем безопасности. Фундаментная плита. Геометрия</t>
  </si>
  <si>
    <t xml:space="preserve">                         21-22UBN. Building for standby emergency power supply diesel-generator system and control safety systems. Foundation slab. Reinforcement</t>
  </si>
  <si>
    <t>21-22UBN. Здание резервной дизельной электростанции системы аварийного электроснабжения и управляющих систем безопасности. Фундаментная плита. Армирование</t>
  </si>
  <si>
    <t>92д</t>
  </si>
  <si>
    <t xml:space="preserve">                         21-22UBN. Building for standby emergency power supply diesel-generator system and control safety systems. Foundation slab. Rebar dowels</t>
  </si>
  <si>
    <t>21-22UBN. Здание резервной дизельной электростанции системы аварийного электроснабжения и управляющих систем безопасности. Фундаментная плита. Выпуски арматуры</t>
  </si>
  <si>
    <t xml:space="preserve">                         Concrete blinding of foundation slab of buildings 21,22UBN</t>
  </si>
  <si>
    <t>Бетонная подготовка фундаментной плиты зданий 21,22UBN</t>
  </si>
  <si>
    <t xml:space="preserve">                         21-22UBN. Building for standby emergency power supply diesel-generator system and control safety systems. Substructure. External walls. Geometry</t>
  </si>
  <si>
    <t>21-22UBN. Здание резервной дизельной электростанции системы аварийного электроснабжения и управляющих систем безопасности. Подземная часть. Наружные стены . Геометрия</t>
  </si>
  <si>
    <t xml:space="preserve">                         21-22UBN. Building for standby emergency power supply diesel-generator system and control safety systems. Substructure. External walls. Reinforcement</t>
  </si>
  <si>
    <t>21-22UBN. Здание резервной дизельной электростанции системы аварийного электроснабжения и управляющих систем безопасности. Подземная часть. Наружные стены Армирование</t>
  </si>
  <si>
    <t xml:space="preserve">                         21-22UBN. Building for standby emergency power supply diesel-generator system and control safety systems. Substructure. Inner walls. Geometry</t>
  </si>
  <si>
    <t>21-22UBN. Здание резервной дизельной электростанции системы аварийного электроснабжения и управляющих систем безопасности. Подземная часть. Внутренние стены. Геометрия</t>
  </si>
  <si>
    <t xml:space="preserve">                         21-22UBN. Building for standby emergency power supply diesel-generator system and control safety systems. Substructure. Inner walls. Reinforcement</t>
  </si>
  <si>
    <t>21-22UBN. Здание резервной дизельной электростанции системы аварийного электроснабжения и управляющих систем безопасности. Подземная часть. Внутренние стены. Армирование</t>
  </si>
  <si>
    <t xml:space="preserve">                         21-22UBN. Building for standby emergency power supply diesel-generator system and control safety systems. Substructure. Stair. Geometry</t>
  </si>
  <si>
    <t>21-22UBN. Здание резервной дизельной электростанции системы аварийного электроснабжения и управляющих систем безопасности. Подземная часть. Лестница. Геометрия</t>
  </si>
  <si>
    <t xml:space="preserve">                         21-22UBN. Building for standby emergency power supply diesel-generator system and control safety systems. Substructure. Stair. Reinforcement</t>
  </si>
  <si>
    <t>21-22UBN. Здание резервной дизельной электростанции системы аварийного электроснабжения и управляющих систем безопасности. Подземная часть. Лестница. Армирование</t>
  </si>
  <si>
    <t xml:space="preserve">                         21-22UBN. Building for standby emergency power supply diesel-generator system and control safety systems. Slab at elev. 0.000. Geometry</t>
  </si>
  <si>
    <t>21-22UBN. Здание резервной дизельной электростанции системы аварийного электроснабжения и управляющих систем безопасности. Перекрытие на отм. 0.000. Геометрия</t>
  </si>
  <si>
    <t xml:space="preserve">                         21-22UBN. Building for standby emergency power supply diesel-generator system and control safety systems. Slab at elev. 0.000. Reinforcement</t>
  </si>
  <si>
    <t>21-22UBN. Здание резервной дизельной электростанции системы аварийного электроснабжения и управляющих систем безопасности. Перекрытие на отм. 0.000. Армирование</t>
  </si>
  <si>
    <t xml:space="preserve">                         21-22UBN. Building for standby emergency power supply diesel-generator system and control safety systems. Pedestal for diesel-generator. Geometry</t>
  </si>
  <si>
    <t>21-22UBN. Здание резервной дизельной электростанции системы аварийного электроснабжения и управляющих систем безопасности. Фундамент под дизельгенератор. Геометрия</t>
  </si>
  <si>
    <t xml:space="preserve">                         21-22UBN. Building for standby emergency power supply diesel-generator system and control safety systems. Pedestal for diesel-generator. Reinforcement</t>
  </si>
  <si>
    <t>21-22UBN. Здание резервной дизельной электростанции системы аварийного электроснабжения и управляющих систем безопасности. Фундамент под дизельгенератор. Армирование</t>
  </si>
  <si>
    <t>425д</t>
  </si>
  <si>
    <t xml:space="preserve">                         21-22UBN. Building for standby emergency power supply diesel-generator system and control safety systems. Superstructure. Walls. Geometry</t>
  </si>
  <si>
    <t>21-22UBN. Здание резервной дизельной электростанции системы аварийного электроснабжения и управляющих систем безопасности. Надземная часть.Стены. Геометрия</t>
  </si>
  <si>
    <t xml:space="preserve">                         21-22UBN. Building for standby emergency power supply diesel-generator system and control safety systems. Superstructure. Walls. Reinforcement</t>
  </si>
  <si>
    <t>21-22UBN. Здание резервной дизельной электростанции системы аварийного электроснабжения и управляющих систем безопасности. Надземная часть. Стены. Армирование</t>
  </si>
  <si>
    <t xml:space="preserve">                         21-22UBN. Building for standby emergency power supply diesel-generator system and control safety systems. Superstructure. Floor slabs. Geometry</t>
  </si>
  <si>
    <t>21-22UBN. Здание резервной дизельной электростанции системы аварийного электроснабжения и управляющих систем безопасности. Надземная часть. Перекрытия. Геометрия</t>
  </si>
  <si>
    <t xml:space="preserve">                         21-22UBN. Building for standby emergency power supply diesel-generator system and control safety systems. Superstructure. Floor slabs. Reinforcement</t>
  </si>
  <si>
    <t>21-22UBN. Здание резервной дизельной электростанции системы аварийного электроснабжения и управляющих систем безопасности. Надземная часть .Перекрытия. Армирование</t>
  </si>
  <si>
    <t xml:space="preserve">                         21-22UBN. Building for standby emergency power supply diesel-generator system and control safety systems. Superstructure. Stairs. Geometry</t>
  </si>
  <si>
    <t>21-22UBN. Здание резервной дизельной электростанции системы аварийного электроснабжения и управляющих систем безопасности. Надземная часть.Лестница. Геометрия</t>
  </si>
  <si>
    <t xml:space="preserve">                         21-22UBN. Building for standby emergency power supply diesel-generator system and control safety systems. Superstructure. Stair. Reinforcement</t>
  </si>
  <si>
    <t>21-22UBN. Здание резервной дизельной электростанции системы аварийного электроснабжения и управляющих систем безопасности. Надземная часть. Лестница. Армирование</t>
  </si>
  <si>
    <t xml:space="preserve">                         21-22UBN. Building for standby emergency power supply diesel-generator system and control safety systems. Superstructure. Roof. Geometry</t>
  </si>
  <si>
    <t>21-22UBN. Здание резервной дизельной электростанции системы аварийного электроснабжения и управляющих систем безопасности. Надземная часть. Покрытие. Геометрия</t>
  </si>
  <si>
    <t xml:space="preserve">                         21-22UBN. Building for standby emergency power supply diesel-generator system and control safety systems. Superstructure. Roof. Reinforcement</t>
  </si>
  <si>
    <t>21-22UBN. Здание резервной дизельной электростанции системы аварийного электроснабжения и управляющих систем безопасности. Надземная часть. Покрытие. Армирование</t>
  </si>
  <si>
    <t xml:space="preserve">                         21-22UBN. Building for standby emergency power supply diesel-generator system and control safety systems. Equipment pedestals</t>
  </si>
  <si>
    <t>21-22UBN. Здание резервной дизельной электростанции системы аварийного электроснабжения и управляющих систем безопасности. Фундаменты под оборудование</t>
  </si>
  <si>
    <t>664д</t>
  </si>
  <si>
    <t xml:space="preserve">                      21-22UBN. Building for standby emergency power supply diesel-generator system and control safety systems. Grounding. Lightning protection</t>
  </si>
  <si>
    <t>21-22UBN. Здание резервной дизельной электростанции системы аварийного электроснабжения и управляющих систем безопасности. Заземление. Молниезащита</t>
  </si>
  <si>
    <t xml:space="preserve">                      21-22UBN. Building for standby emergency power supply diesel-generator system and control safety systems. Maintenance platforms</t>
  </si>
  <si>
    <t>21-22UBN. Здание резервной дизельной электростанции системы аварийного электроснабжения и управляющих систем безопасности. Площадки обслуживания</t>
  </si>
  <si>
    <t xml:space="preserve">                      21-22UBN. Building for standby emergency power supply diesel-generator system and control safety systems. Overhung transport tracks</t>
  </si>
  <si>
    <t>21-22UBN. Здание резервной дизельной электростанции системы аварийного электроснабжения и управляющих систем безопасности. Пути подвесного транспорта</t>
  </si>
  <si>
    <t xml:space="preserve">                      21-22UBN. Building for standby emergency power supply diesel-generator system and control safety systems. External metal stairs</t>
  </si>
  <si>
    <t>21-22UBN. Здание резервной дизельной электростанции системы аварийного электроснабжения и управляющих систем безопасности. Наружная металлическая лестница</t>
  </si>
  <si>
    <t xml:space="preserve">                      21-22UBN. Building for standby emergency power supply diesel-generator system and control safety systems. Outer walls lining</t>
  </si>
  <si>
    <t>21-22UBN. Здание резервной дизельной электростанции системы аварийного электроснабжения и управляющих систем безопасности. Облицовка наружных стен</t>
  </si>
  <si>
    <t xml:space="preserve">                      21-22UBN. Building for standby emergency power supply diesel-generator system and control safety systems. Metal structures</t>
  </si>
  <si>
    <t>21-22UBN. Здание резервной дизельной электростанции системы аварийного электроснабжения и управляющих систем безопасности. Металлоконструкции</t>
  </si>
  <si>
    <t xml:space="preserve">                      21-22UBN. Building for standby emergency power supply diesel-generator system and control safety systems. Architectural-planning drawings and finishing</t>
  </si>
  <si>
    <t>21-22UBN. Здание резервной дизельной электростанции системы аварийного электроснабжения и управляющих систем безопасности. Архитектурно-планировочные чертежи и отделка</t>
  </si>
  <si>
    <t xml:space="preserve">                   GMP Drains and leakage collection and removal system GMP</t>
  </si>
  <si>
    <t>GMP Система сбора и отвода дренажей, опорожнений и протечек GMP</t>
  </si>
  <si>
    <t xml:space="preserve">                      21UBN. Building for standby emergency power supply diesel-generator system and control safety systems. Collecting and removal system of GMP drains, discharges and leaks</t>
  </si>
  <si>
    <t>21UBN. Здание резервной дизельной электростанции системы аварийного электроснабжения и управляющих систем безопасности. Система сбора и отвода дренажей, опорожнений и протечек GMP</t>
  </si>
  <si>
    <t xml:space="preserve">                   21UBN Process equipment</t>
  </si>
  <si>
    <t>21UBN Технологическое оборудование</t>
  </si>
  <si>
    <t xml:space="preserve">                      21UBN. Building for standby emergency power supply diesel-generator system and control safety systems. Installation drawings of the equipment</t>
  </si>
  <si>
    <t>21UBN. Здание резервной дизельной электростанции системы аварийного электроснабжения и управляющих систем безопасности. Установочные чертежи оборудования</t>
  </si>
  <si>
    <t xml:space="preserve">                      Installation of DGS</t>
  </si>
  <si>
    <t>Монтаж ДГУ</t>
  </si>
  <si>
    <t xml:space="preserve">                      21-24UBN. Building for standby emergency power supply diesel-generator system and control safety systems. Installation drawings of all load-lifting equipment</t>
  </si>
  <si>
    <t>21UBN. Здание резервной дизельной электростанции системы аварийного электроснабжения и управляющих систем безопасности, включая промежуточный склад дизельного топлива (21UEJ). Установочные чертежи всего грузоподъемного оборудования</t>
  </si>
  <si>
    <t xml:space="preserve">                   21UBN Process pipelines</t>
  </si>
  <si>
    <t>21UBN Технологические трубопроводы</t>
  </si>
  <si>
    <t xml:space="preserve">                      21UBN. Building for standby emergency power supply diesel-generator system and control safety systems. Pipelines of cooling sea water PEB</t>
  </si>
  <si>
    <t>21UBN. Здание резервной дизельной электростанции системы аварийного электроснабжения и управляющих систем безопасности. Трубопроводы охлаждающей морской воды PEB</t>
  </si>
  <si>
    <t xml:space="preserve">                      21UBN. Building for standby emergency power supply diesel-generator system and control safety systems. Corrosion protection of pipelines</t>
  </si>
  <si>
    <t>21UBN. Здание резервной дизельной электростанции системы аварийного электроснабжения и управляющих систем безопасности. Антикоррозионная защита трубопроводов</t>
  </si>
  <si>
    <t xml:space="preserve">                      21UBN. Building for standby emergency power supply diesel-generator system and control safety systems. Heat insulation of pipe lines</t>
  </si>
  <si>
    <t>21UBN. Здание резервной дизельной электростанции системы аварийного электроснабжения и управляющих систем безопасности. Тепловая изоляция вентиляции</t>
  </si>
  <si>
    <t xml:space="preserve">                      21UBN. Building for standby emergency power supply diesel-generator system and control safety systems. Water pipe lines of inner circuit XJG</t>
  </si>
  <si>
    <t>21UBN. Здание резервной дизельной электростанции системы аварийного электроснабжения и управляющих систем безопасности. Трубопроводы воды внутреннего контура XJG</t>
  </si>
  <si>
    <t xml:space="preserve">                      21UBN. Building for standby emergency power supply diesel-generator system and control safety systems. Fuel pipe lines XJN</t>
  </si>
  <si>
    <t>21UBN. Здание резервной дизельной электростанции системы аварийного электроснабжения и управляющих систем безопасности. Трубопроводы топлива XJN</t>
  </si>
  <si>
    <t xml:space="preserve">                      21UBN. Building for standby emergency power supply diesel-generator system and control safety systems. Lubricating oil pipelines XJV</t>
  </si>
  <si>
    <t>21UBN. Здание резервной дизельной электростанции системы аварийного электроснабжения и управляющих систем безопасности. Трубопроводы смазочного масла XJV</t>
  </si>
  <si>
    <t xml:space="preserve">                      21UBN. Building for standby emergency power supply diesel-generator system and control safety systems. Pipe lines of starting air XJX</t>
  </si>
  <si>
    <t>21UBN. Здание резервной дизельной электростанции системы аварийного электроснабжения и управляющих систем безопасности. Трубопроводы пускового воздуха XJX</t>
  </si>
  <si>
    <t xml:space="preserve">                      21UBN. Building for standby emergency power supply diesel-generator system and control safety systems. Compressed air supply system for repair needs SCD</t>
  </si>
  <si>
    <t>21UBN. Здание резервной дизельной электростанции системы аварийного электроснабжения и управляющих систем безопасности. Трубопроводы сжатого воздуха для ремонтных нужд SCD</t>
  </si>
  <si>
    <t xml:space="preserve">                      21UBN. Building for standby emergency power supply diesel-generator system and control safety systems. Automatic fire fighting pump station</t>
  </si>
  <si>
    <t>21UBN. Здание резервной дизельной электростанции системы аварийного электроснабжения и управляющих систем безопасности. Насосная станция автоматического пожаротушения</t>
  </si>
  <si>
    <t xml:space="preserve">                      21UBN. Building for standby emergency power supply diesel-generator system and control safety systems. Automatic fire fighting system with finely dispersed water (SGK)</t>
  </si>
  <si>
    <t>21UBN. Здание резервной дизельной электростанции системы аварийного электроснабжения и управляющих систем безопасности. Система автоматического пожаротушения тонкораспыленной водой (SGK)</t>
  </si>
  <si>
    <t xml:space="preserve">                      21UBN. Building for standby emergency power supply diesel-generator system and control safety systems. System of automatic gas fire-fighting plants (SGE)</t>
  </si>
  <si>
    <t>21UBN. Здание резервной дизельной электростанции системы аварийного электроснабжения и управляющих систем безопасности. Система установок автоматического газового пожаротушения (SGE)</t>
  </si>
  <si>
    <t xml:space="preserve">                      21UBN. Building for standby emergency power supply diesel-generator system and control safety systems. Water-supply systems in 1UBN buildings</t>
  </si>
  <si>
    <t>21UBN. Здание резервной дизельной электростанции системы аварийного электроснабжения и управляющих систем безопасности. Системы водоснабжения зданий 1UBN</t>
  </si>
  <si>
    <t xml:space="preserve">                      21UBN. Building for standby emergency power supply diesel-generator system and control safety systems. Sewage systems in 1UBN buildings</t>
  </si>
  <si>
    <t>21UBN. Здание резервной дизельной электростанции системы аварийного электроснабжения и управляющих систем безопасности. Системы водоотведения зданий 1UBN</t>
  </si>
  <si>
    <t xml:space="preserve">                   21UBN Ventilation, air conditioning, cold supply and heating</t>
  </si>
  <si>
    <t>21UBN Вентиляция, кондиционирование, холодоснабжение и отопление</t>
  </si>
  <si>
    <t xml:space="preserve">                      21UBN. Building for standby emergency power supply diesel-generator system and control safety systems. Corrosion protection of air ducts</t>
  </si>
  <si>
    <t>21UBN. Здание резервной дизельной электростанции системы аварийного электроснабжения и управляющих систем безопасности. Антикоррозионная защита воздуховодов</t>
  </si>
  <si>
    <t xml:space="preserve">                      21UBN. Building for standby emergency power supply diesel-generator system and control safety systems. Heat insulation of ventilation</t>
  </si>
  <si>
    <t>21UBN. Здание резервной дизельной электростанции системы аварийного электроснабжения и управляющих систем безопасности. Тепловая изоляция трубопроводов</t>
  </si>
  <si>
    <t xml:space="preserve">                      21UBN. Building for standby emergency power supply diesel-generator system and control safety systems. Ventilation and air conditioning systems. Layout drawings</t>
  </si>
  <si>
    <t>21UBN. Здание резервной дизельной электростанции системы аварийного электроснабжения и управляющих систем безопасности. Системы вентиляции и кондиционирования. Компоновочные чертежи</t>
  </si>
  <si>
    <t xml:space="preserve">                      21UBN. Building for standby emergency power supply diesel-generator system and control safety systems. Ventilation and air conditioning systems. Installation drawings</t>
  </si>
  <si>
    <t>21UBN. Здание резервной дизельной электростанции системы аварийного электроснабжения и управляющих систем безопасности. Системы вентиляции и кондиционирования. Установочные чертежи</t>
  </si>
  <si>
    <t xml:space="preserve">                      21UBN. Building for standby emergency power supply diesel-generator system and control safety systems. Set of cold supply equipment for essential services. Pipelines of the cooling water system for essential services (PEB)</t>
  </si>
  <si>
    <t>21UBN.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Трубопроводы системы охлаждающей воды ответственных потребителей (PEB)</t>
  </si>
  <si>
    <t xml:space="preserve">                      21UBN. Building for standby emergency power supply diesel-generator system and control safety systems. Installation drawings of set of cold supply equipment for essential services (QKB)</t>
  </si>
  <si>
    <t>21UBN. Здание резервной дизельной электростанции системы аварийного электроснабжения и управляющих систем безопасности. Установочные чертежи оборудования комплекса холодоснабжения ответственных потребителей (QKB)</t>
  </si>
  <si>
    <t xml:space="preserve">                      21UBN. Building for standby emergency power supply diesel-generator system and control safety systems. Set of cold supply equipment for essential services. Pipelines for cold supply system for essential services (QKB)</t>
  </si>
  <si>
    <t>21UBN. Здание резервной дизельной электростанции системы аварийного электроснабжения и управляющих систем безопасностия. Комплекс холодоснабжения ответственных потребителей. Трубопроводы системы холодоснабжения ответственных потребителей (QKB)</t>
  </si>
  <si>
    <t xml:space="preserve">                      21UBN. Building for standby emergency power supply diesel-generator system and control safety systems. Cold supply system for essential services (piping of ventilation systems)</t>
  </si>
  <si>
    <t>21UBN. Здание резервной дизельной электростанции системы аварийного электроснабжения и управляющих систем безопасностия. Система холодоснабжения ответственных потребителей (обвязка вентиляционных систем)</t>
  </si>
  <si>
    <t xml:space="preserve">                      21UBN. Building for standby emergency power supply diesel-generator system and control safety systems. Set of cold supply equipment for essential services. Freon emergency discharge pipeline (QGA)</t>
  </si>
  <si>
    <t>21UBN.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 аварийного сброса фреона (QGA)</t>
  </si>
  <si>
    <t xml:space="preserve">                      21UBN. Building for standby emergency power supply diesel-generator system and control safety systems. Set of cold supply equipment for essential services. Nitrogen supply pipeline (QJB)</t>
  </si>
  <si>
    <t>21UBN.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 подачи азота (QJB)</t>
  </si>
  <si>
    <t xml:space="preserve">                   External cable connections to self-contained equipment</t>
  </si>
  <si>
    <t>Внешние подключения кабелей к комплектному оборудованию</t>
  </si>
  <si>
    <t xml:space="preserve">                   21UBN. Building for standby emergency power supply diesel-generator system and control safety systems. 6.6 kV SCG. PU EE I&amp;C CS. Tables of external connections</t>
  </si>
  <si>
    <t>21UBN. Здание резервной дизельной электростанции системы аварийного электроснабжения и управляющих систем безопасности. КРУ 6,6 кВ. ПТК СКУ ЭЧ ЭБ. Таблицы внешних подключений</t>
  </si>
  <si>
    <t xml:space="preserve">                   21UBN. Building for standby emergency power supply diesel-generator system and control safety systems. Train 1. EPSS direct current board. Secondary circuits. Tables of external connections</t>
  </si>
  <si>
    <t>21UBN. Здание резервной дизельной электростанции системы аварийного электроснабжения и управляющих систем безопасности. Канал 1. Щит постоянного тока САЭ. Вторичная коммутация. Таблицы внешних подключений</t>
  </si>
  <si>
    <t xml:space="preserve">                   21UBN. Building for standby emergency power supply diesel-generator system and control safety systems. RP and EE I&amp;C. SCG 6.6 kV EPSS cabinets. 21BDA section. Tables of external connections</t>
  </si>
  <si>
    <t>21UBN. Здание резервной дизельной электростанции системы аварийного электроснабжения и управляющих систем безопасности. РЗ и СКУ ЭЧ. Шкафы КРУ 6,6 кВ САЭ. Секция 21BDA. Таблицы внешних подключений</t>
  </si>
  <si>
    <t xml:space="preserve">                   21UBN. Building for standby emergency power supply diesel-generator system and control safety systems. 0.4 kV SCG. RP and EE I&amp;C. 21BMA section. Tables of external connections</t>
  </si>
  <si>
    <t>21UBN. Здание резервной дизельной электростанции системы аварийного электроснабжения и управляющих систем безопасности. КРУ 0,4 кВ. РЗ и СКУ ЭЧ. Cекция 21BMA. Таблицы внешних подключений</t>
  </si>
  <si>
    <t xml:space="preserve">                   21UBN. Building for standby emergency power supply diesel-generator system and control safety systems. 0.4 kV SCG. RP and EE I&amp;C. 21BME section. Tables of external connections</t>
  </si>
  <si>
    <t>21UBN. Здание резервной дизельной электростанции системы аварийного электроснабжения и управляющих систем безопасности. КРУ 0,4 кВ. РЗ и СКУ ЭЧ. Cекция 21BME. Таблицы внешних подключений</t>
  </si>
  <si>
    <t xml:space="preserve">                   21UBN. Building for standby emergency power supply diesel-generator system and control safety systems. 0.4 kV SCG. RP and EE I&amp;C. Assemblies. Tables of external connections</t>
  </si>
  <si>
    <t>21UBN. Здание резервной дизельной электростанции системы аварийного электроснабжения и управляющих систем безопасности. КРУ 0,4 кВ. РЗ и СКУ ЭЧ. Cборки. Таблицы внешних подключений</t>
  </si>
  <si>
    <t xml:space="preserve">                   21UBN. Building for standby emergency power supply diesel-generator system and control safety systems. 0.4 kV SCG. DC board. PU EE I&amp;C CS. Tables of external connections</t>
  </si>
  <si>
    <t>21UBN. Здание резервной дизельной электростанции системы аварийного электроснабжения и управляющих систем безопасности. КРУ 0,4 кВ. ЩПТ. ПТК СКУ ЭЧ ЭБ.Таблицы внешних подключений</t>
  </si>
  <si>
    <t xml:space="preserve">                   21UBN. Building for standby emergency power supply diesel-generator system and control safety systems. Common-plant telephone communication system</t>
  </si>
  <si>
    <t>21UBN. Здание резервной дизельной электростанции системы аварийного электроснабжения и управляющих систем безопасности. Система общестанционной телефонной связи</t>
  </si>
  <si>
    <t xml:space="preserve">                   21UBN. Building for standby emergency power supply diesel-generator system and control safety systems. Operative loudspeaking and telephone communication system</t>
  </si>
  <si>
    <t>21UBN. Здание резервной дизельной электростанции системы аварийного электроснабжения и управляющих систем безопасности. Система оперативной громкоговорящей и телефонной связи</t>
  </si>
  <si>
    <t xml:space="preserve">                   21UBN. Building for standby emergency power supply diesel-generator system and control safety systems. Personnel warning and search system</t>
  </si>
  <si>
    <t>21UBN. Здание резервной дизельной электростанции системы аварийного электроснабжения и управляющих систем безопасности. Система оповещения и поиска персонала</t>
  </si>
  <si>
    <t xml:space="preserve">                   21UBN. Building for standby emergency power supply diesel-generator system and control safety systems. Master clock system</t>
  </si>
  <si>
    <t>21UBN. Здание резервной дизельной электростанции системы аварийного электроснабжения и управляющих систем безопасности. Система часофикации</t>
  </si>
  <si>
    <t xml:space="preserve">                   21UBN. Building for standby emergency power supply diesel-generator system and control safety systems. Operative radiotelephones system</t>
  </si>
  <si>
    <t>21UBN. Здание резервной дизельной электростанции системы аварийного электроснабжения и управляющих систем безопасности. Система эксплуатационных радиотелефонов</t>
  </si>
  <si>
    <t xml:space="preserve">                   21UBN. Building for standby emergency power supply diesel-generator system and control safety systems. Electric connection diagrams for 6.6 kV sections</t>
  </si>
  <si>
    <t>21UBN. Здание резервной дизельной электростанции системы аварийного электроснабжения и управляющих систем безопасности. Схемы электрических соединений секций 6,6 кВ</t>
  </si>
  <si>
    <t xml:space="preserve">                   21UBN. Building for standby emergency power supply diesel-generator system and control safety systems. Electric connection diagrams 0.4 kV</t>
  </si>
  <si>
    <t>21UBN. Здание резервной дизельной электростанции системы аварийного электроснабжения и управляющих систем безопасности. Схемы электрических соединений 0,4 кВ</t>
  </si>
  <si>
    <t xml:space="preserve">                   21UBN. Building for standby emergency power supply diesel-generator system and control safety systems. Electric connection diagrams for train 1 DC boards</t>
  </si>
  <si>
    <t>21UBN. Здание резервной дизельной электростанции системы аварийного электроснабжения и управляющих систем безопасности. Схемы электрических соединений щитов постоянного тока 1 канала</t>
  </si>
  <si>
    <t xml:space="preserve">                   21UBN. Building for standby emergency power supply diesel-generator system and control safety systems. Electric connection diagrams for train 1 inverter network</t>
  </si>
  <si>
    <t>21UBN. Здание резервной дизельной электростанции системы аварийного электроснабжения и управляющих систем безопасности. Схемы электрических соединений инверторной сети 1 канала</t>
  </si>
  <si>
    <t xml:space="preserve">                   21UBN. Building for standby emergency power supply diesel-generator system and control safety systems. Electric lighting and socket network</t>
  </si>
  <si>
    <t>21UBN. Здание резервной дизельной электростанции системы аварийного электроснабжения и управляющих систем безопасности. Электрическое освещение и розеточная сеть</t>
  </si>
  <si>
    <t xml:space="preserve">                   21UBN. Building for standby emergency power supply diesel-generator system and control safety systems. Earthing drawings</t>
  </si>
  <si>
    <t>21UBN. Здание резервной дизельной электростанции системы аварийного электроснабжения и управляющих систем безопасности. Чертежи заземления</t>
  </si>
  <si>
    <t xml:space="preserve">                   21UBN. Building for standby emergency power supply diesel-generator system and control safety systems. Layout drawings of cable metal structures. Cable shafts</t>
  </si>
  <si>
    <t>21UBN.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Кабельные шахты</t>
  </si>
  <si>
    <t xml:space="preserve">                   21UBN. Building for standby emergency power supply diesel-generator system and control safety systems. Layout drawings of cable metal structures. Elevation -4.200</t>
  </si>
  <si>
    <t>21UBN.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-4,200</t>
  </si>
  <si>
    <t xml:space="preserve">                   21UBN. Building for standby emergency power supply diesel-generator system and control safety systems. Layout drawings of cable metal structures. Elevation 0.000</t>
  </si>
  <si>
    <t>21UBN.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0,000</t>
  </si>
  <si>
    <t xml:space="preserve">                   21UBN. Building for standby emergency power supply diesel-generator system and control safety systems. Layout drawings of cable metal structures. Elevations +3.600; +4.800</t>
  </si>
  <si>
    <t>21UBN.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Отметки +3,600, +4,800</t>
  </si>
  <si>
    <t xml:space="preserve">                   21UBN. Building for standby emergency power supply diesel-generator system and control safety systems. Layout drawings of cable metal structures. Elevation +10.800</t>
  </si>
  <si>
    <t>21UBN.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+10,800</t>
  </si>
  <si>
    <t xml:space="preserve">                   21UBN. Building for standby emergency power supply diesel-generator system and control safety systems. Layout drawings of electrical equipment</t>
  </si>
  <si>
    <t>21UBN. Здание резервной дизельной электростанции системы аварийного электроснабжения и управляющих систем безопасности. Компоновочные чертежи электрооборудования</t>
  </si>
  <si>
    <t xml:space="preserve">                   21UBN. Building for standby emergency power supply diesel-generator system and control safety systems. Special earthing drawings</t>
  </si>
  <si>
    <t>21UBN. Здание резервной дизельной электростанции системы аварийного электроснабжения и управляющих систем безопасности. Чертежи специального заземления</t>
  </si>
  <si>
    <t xml:space="preserve">                   21UBN. Building for standby emergency power supply diesel-generator system and control safety systems. Electric connection diagrams for 6.6 kV sections. Power cables log 6.6 kV</t>
  </si>
  <si>
    <t>21UBN. Здание резервной дизельной электростанции системы аварийного электроснабжения и управляющих систем безопасности. Схемы электрических соединений секций 6,6 кВ. Журнал силовых кабелей 6,6 кВ</t>
  </si>
  <si>
    <t xml:space="preserve">                   21UBN. Building for standby emergency power supply diesel-generator system and control safety systems. Log of SS power cables</t>
  </si>
  <si>
    <t>21UBN. Здание резервной дизельной электростанции системы аварийного электроснабжения и управляющих систем безопасности. Журнал силовых кабелей СБ</t>
  </si>
  <si>
    <t xml:space="preserve">                   21UBN. Building for standby emergency power supply diesel-generator system and control safety systems. NO power cables log</t>
  </si>
  <si>
    <t>21UBN. Здание резервной дизельной электростанции системы аварийного электроснабжения и управляющих систем безопасности. Журнал силовых кабелей НЭ</t>
  </si>
  <si>
    <t xml:space="preserve">                   21UBN. Building for standby emergency power supply diesel-generator system and control safety systems. Electric connection diagrams for DC boards, train 1. Power cables log</t>
  </si>
  <si>
    <t>21UBN. Здание резервной дизельной электростанции системы аварийного электроснабжения и управляющих систем безопасности. Схемы электрических соединений щитов постоянного тока 1 канала. Журнал силовых кабелей</t>
  </si>
  <si>
    <t xml:space="preserve">                   21UBN. Building for standby emergency power supply diesel-generator system and control safety systems. Power cables log</t>
  </si>
  <si>
    <t>21UBN. Здание резервной дизельной электростанции системы аварийного электроснабжения и управляющих систем безопасности. Журнал силовых кабелей</t>
  </si>
  <si>
    <t xml:space="preserve">                   21UBN. Building for standby emergency power supply diesel-generator system and control safety systems. Welding electrical network. Power cables log</t>
  </si>
  <si>
    <t>21UBN. Здание резервной дизельной электростанции системы аварийного электроснабжения и управляющих систем безопасности. Сварочная сеть. Журнал силовых кабелей</t>
  </si>
  <si>
    <t xml:space="preserve">                   21UBN. Building for standby emergency power supply diesel-generator system and control safety systems. 6.6 kV SCG. PU EE I&amp;C CS. Electrical equipment cables log. Layout group 3</t>
  </si>
  <si>
    <t>21UBN. Здание резервной дизельной электростанции системы аварийного электроснабжения и управляющих систем безопасности. КРУ 6,6 кВ. ПТК СКУ ЭЧ ЭБ. Журнал кабелей от электрооборудования. Группа раскладки 3</t>
  </si>
  <si>
    <t xml:space="preserve">                   21UBN. Building for standby emergency power supply diesel-generator system and control safety systems. Train 1. EPSS direct current board. Control cables log. Layout group 3</t>
  </si>
  <si>
    <t>21UBN. Здание резервной дизельной электростанции системы аварийного электроснабжения и управляющих систем безопасности. Канал 1. Щит постоянного тока САЭ. Журнал контрольных кабелей. Группа раскладки 3</t>
  </si>
  <si>
    <t xml:space="preserve">                   21UBN. Building for standby emergency power supply diesel-generator system and control safety systems. Train 1. Control cables log. Layout group 5</t>
  </si>
  <si>
    <t>21UBN. Здание резервной дизельной электростанции системы аварийного электроснабжения и управляющих систем безопасности. Канал 1. Журнал контрольных кабелей. Группа раскладки 5</t>
  </si>
  <si>
    <t xml:space="preserve">                   21UBN. Building for standby emergency power supply diesel-generator system and control safety systems. Special earthing system cable log</t>
  </si>
  <si>
    <t>21UBN. Здание резервной дизельной электростанции системы аварийного электроснабжения и управляющих систем безопасности. Журнал кабелей системы специального заземления</t>
  </si>
  <si>
    <t xml:space="preserve">                   21UBN. Building for standby emergency power supply diesel-generator system and control safety systems. Common-plant telephone communication system. Control cable log</t>
  </si>
  <si>
    <t>21UBN. Здание резервной дизельной электростанции системы аварийного электроснабжения и управляющих систем безопасности. Система общестанционной телефонной связи. Журнал контрольных кабелей</t>
  </si>
  <si>
    <t xml:space="preserve">                   21UBN. Building for standby emergency power supply diesel-generator system and control safety systems. Operative loudspeaking and telephone communication system. Control cable log</t>
  </si>
  <si>
    <t>21UBN. Здание резервной дизельной электростанции системы аварийного электроснабжения и управляющих систем безопасности. Система оперативной громкоговорящей и телефонной связи. Журнал контрольных кабелей</t>
  </si>
  <si>
    <t xml:space="preserve">                   21UBN. Building for standby emergency power supply diesel-generator system and control safety systems. Personnel warning and search system. Control cable log</t>
  </si>
  <si>
    <t>21UBN. Здание резервной дизельной электростанции системы аварийного электроснабжения и управляющих систем безопасности. Система оповещения и поиска персонала. Журнал контрольных кабелей</t>
  </si>
  <si>
    <t xml:space="preserve">                   21UBN. Building for standby emergency power supply diesel-generator system and control safety systems. Master clock system. Control cable log</t>
  </si>
  <si>
    <t>21UBN. Здание резервной дизельной электростанции системы аварийного электроснабжения и управляющих систем безопасности. Система часофикации. Журнал контрольных кабелей</t>
  </si>
  <si>
    <t xml:space="preserve">                   21UBN. Building for standby emergency power supply diesel-generator system and control safety systems. Operative radiotelephones system. Control cable log</t>
  </si>
  <si>
    <t>21UBN. Здание резервной дизельной электростанции системы аварийного электроснабжения и управляющих систем безопасности. Система эксплуатационных радиотелефонов. Журнал контрольных кабелей</t>
  </si>
  <si>
    <t xml:space="preserve">                   21UBN. Building for standby emergency power supply diesel-generator system and control safety systems. Automated vibration monitoring and diagnostics system (AVMDS)</t>
  </si>
  <si>
    <t>21UBN. Здание резервной дизельной электростанции системы аварийного электроснабжения и управляющих систем безопасности. Автоматизированная система виброконтроля и диагностики (АСВД)</t>
  </si>
  <si>
    <t xml:space="preserve">                   21UBN. Building for standby emergency power supply diesel-generator system and control safety systems. PU EE I&amp;C CS. CS system bus cable log. Layout group 5</t>
  </si>
  <si>
    <t>21UBN. Здание резервной дизельной электростанции системы аварийного электроснабжения и управляющих систем безопасности. ПТК СКУ ЭЧ ЭБ. Журнал кабелей системной шины ПТК. Группа раскладки 5</t>
  </si>
  <si>
    <t xml:space="preserve">                   21UBN. Building for standby emergency power supply diesel-generator system and control safety systems. RP and I&amp;C EE. SCG 6.6 kV EPSS. Train 1. Control cables log. Layout group 3</t>
  </si>
  <si>
    <t>21UBN. Здание резервной дизельной электростанции системы аварийного электроснабжения и управляющих систем безопасности. РЗ и СКУ ЭЧ. КРУ 6,6 кВ САЭ. Канал 1. Журнал контрольных кабелей. Группа раскладки 3</t>
  </si>
  <si>
    <t xml:space="preserve">                   21UBN. Building for standby emergency power supply diesel-generator system and control safety systems. 0.4 kV SCG. RP and EE I&amp;C. Control cables log. Layout group 3</t>
  </si>
  <si>
    <t>21UBN. Здание резервной дизельной электростанции системы аварийного электроснабжения и управляющих систем безопасности. КРУ 0,4 кВ. РЗ и СКУ ЭЧ. Журнал контрольных кабелей. Группа раскладки 3</t>
  </si>
  <si>
    <t xml:space="preserve">                   21UBN. Building for standby emergency power supply diesel-generator system and control safety systems. LCP. V I&amp;C CS. Structural diagram</t>
  </si>
  <si>
    <t>21UBN. Здание резервной дизельной электростанции системы аварийного электроснабжения и управляющих систем безопасности. МПУ. ПТК СКУ В. Схема структурная.</t>
  </si>
  <si>
    <t xml:space="preserve">                   21UBN. Building for standby emergency power supply diesel-generator system and control safety systems. LCP. ELCSS I&amp;C CS. Structural diagram</t>
  </si>
  <si>
    <t>21UBN. Здание резервной дизельной электростанции системы аварийного электроснабжения и управляющих систем безопасности. МПУ. ПТК СКУ КХОП. Схема структурная.</t>
  </si>
  <si>
    <t xml:space="preserve">                   21UBN. Building for standby emergency power supply diesel-generator system and control safety systems. LCP. ESFAS CS Structural diagram</t>
  </si>
  <si>
    <t>21UBN. Здание резервной дизельной электростанции системы аварийного электроснабжения и управляющих систем безопасности. МПУ. ПТК УСБТ ПТК ВД1. Схема структурная</t>
  </si>
  <si>
    <t xml:space="preserve">                   21UBN. Building for standby emergency power supply diesel-generator system and control safety systems. LCP. ESFAS CS - TD-1 CS. Structural diagram</t>
  </si>
  <si>
    <t>21UBN. Здание резервной дизельной электростанции системы аварийного электроснабжения и управляющих систем безопасности. МПУ. ПТК УСБТ ПТКТД1. Схема структурная</t>
  </si>
  <si>
    <t xml:space="preserve">                   21UBN. Building for standby emergency power supply diesel-generator system and control safety systems. Cable connections to marshalling racks of ESFAS CS train 1. Analog signals</t>
  </si>
  <si>
    <t>21UBN. Здание резервной дизельной электростанции системы аварийного электроснабжения и управляющих систем безопасности. Присоединения кабелей к стойкам сопряжения ПТК УСБТ 1 канал. Аналоговые сигналы</t>
  </si>
  <si>
    <t xml:space="preserve">                   21UBN. Building for standby emergency power supply diesel-generator system and control safety systems. FP I&amp;C. Automatic gas fire-fighting plant</t>
  </si>
  <si>
    <t>21UBN. Здание резервной дизельной электростанции системы аварийного электроснабжения и управляющих систем безопасности. СКУ ПЗ. Автоматическая установка газового пожаротушения</t>
  </si>
  <si>
    <t xml:space="preserve">                   21UBN. Building for standby emergency power supply diesel-generator system and control safety systems. FP I&amp;C. Ventilation systems</t>
  </si>
  <si>
    <t>21UBN. Здание резервной дизельной электростанции системы аварийного электроснабжения и управляющих систем безопасности. СКУ ПЗ. Системы вентиляции</t>
  </si>
  <si>
    <t xml:space="preserve">                   21UBN. Building for standby emergency power supply diesel-generator system and control safety systems. FP I&amp;C. Fire alarm</t>
  </si>
  <si>
    <t>21UBN. Здание резервной дизельной электростанции системы аварийного электроснабжения и управляющих систем безопасности. СКУ ПЗ. Пожарная сигнализация</t>
  </si>
  <si>
    <t xml:space="preserve">                   21UBN. Building for standby emergency power supply diesel-generator system and control safety systems. FP I&amp;C. Fire annunciation</t>
  </si>
  <si>
    <t>21UBN. Здание резервной дизельной электростанции системы аварийного электроснабжения и управляющих систем безопасности. СКУ ПЗ. Оповещение о пожаре</t>
  </si>
  <si>
    <t xml:space="preserve">                   21UBN. Building for standby emergency power supply diesel-generator system and control safety systems. External cables connection to ESFAS CS. Train 1</t>
  </si>
  <si>
    <t>21UBN. Здание резервной дизельной электростанции системы аварийного электроснабжения и управляющих систем безопасности. Внешние подключения кабелей к ПТК УСБТ. 1 канал</t>
  </si>
  <si>
    <t xml:space="preserve">                   21UBN. Building for standby emergency power supply diesel-generator system and control safety systems. Connection to LVSD. ESFAS. Train 1. Valves</t>
  </si>
  <si>
    <t>21UBN. Здание резервной дизельной электростанции системы аварийного электроснабжения и управляющих систем безопасности. Подключения к НКУ. УСБТ. 1 канал. Арматура</t>
  </si>
  <si>
    <t xml:space="preserve">                   21UBN. Building for standby emergency power supply diesel-generator system and control safety systems. Diagrams of cable connections to LVSD. Motors</t>
  </si>
  <si>
    <t>21UBN. Здание резервной дизельной электростанции системы аварийного электроснабжения и управляющих систем безопасности. Схемы присоединения кабелей к НКУ. Двигатели</t>
  </si>
  <si>
    <t xml:space="preserve">                   21UBN. Building for standby emergency power supply diesel-generator system and control safety systems. Diagrams of external connections of ULCS, IORPS</t>
  </si>
  <si>
    <t>21UBN. Здание резервной дизельной электростанции системы аварийного электроснабжения и управляющих систем безопасности. Схемы внешних присоединений СВБУ, СРВПЭ</t>
  </si>
  <si>
    <t xml:space="preserve">                   21UBN. Building for standby emergency power supply diesel-generator system and control safety systems. List of process parameter instrumentation loops</t>
  </si>
  <si>
    <t>21UBN. Здание резервной дизельной электростанции системы аварийного электроснабжения и управляющих систем безопасности. Перечень измерительных контуров ТТК</t>
  </si>
  <si>
    <t xml:space="preserve">                   21UBN. Building for standby emergency power supply diesel-generator system and control safety systems. TPPM sensors pipe connections</t>
  </si>
  <si>
    <t>21UBN. Здание резервной дизельной электростанции системы аварийного электроснабжения и управляющих систем безопасности. Трубные соединения датчиков ТТК</t>
  </si>
  <si>
    <t xml:space="preserve">                   21UBN. Building for standby emergency power supply diesel-generator system and control safety systems. TPPM sensors cable connections</t>
  </si>
  <si>
    <t>21UBN. Здание резервной дизельной электростанции системы аварийного электроснабжения и управляющих систем безопасности. Кабельные соединения датчиков ТТК</t>
  </si>
  <si>
    <t xml:space="preserve">                   21UBN. Building for standby emergency power supply diesel-generator system and control safety systems. Diagrams of external connections to MCDS safety train 1 cabinets</t>
  </si>
  <si>
    <t>21UBN. Здание резервной дизельной электростанции системы аварийного электроснабжения и управляющих систем безопасности. Схемы внешних присоединений к шкафам СКУД 1 канала безопасности</t>
  </si>
  <si>
    <t xml:space="preserve">                   21UBN. Building for standby emergency power supply diesel-generator system and control safety systems. Diagrams of external connections to CPS EE safety train 1 cabinets</t>
  </si>
  <si>
    <t>21UBN. Здание резервной дизельной электростанции системы аварийного электроснабжения и управляющих систем безопасности. Схемы внешних присоединений к шкафам КЭ СУЗ 1 канала безопасности</t>
  </si>
  <si>
    <t xml:space="preserve">                   21UBN. Building for standby emergency power supply diesel-generator system and control safety systems. Diagrams of external connections to CPS cabinets (initiating part), safety train 1</t>
  </si>
  <si>
    <t>21UBN. Здание резервной дизельной электростанции системы аварийного электроснабжения и управляющих систем безопасности. Схемы внешних присоединений к шкафам СУЗ (инициирующей части) 1 канала безопасности</t>
  </si>
  <si>
    <t xml:space="preserve">                   21UBN. Building for standby emergency power supply diesel-generator system and control safety systems. LCP. 0.38 kV NO power assemblies filling diagrams</t>
  </si>
  <si>
    <t>21UBN. Здание резервной дизельной электростанции системы аварийного электроснабжения и управляющих систем безопасности. МПУ. Схемы заполнения сборок 0,38 кВ НЭ</t>
  </si>
  <si>
    <t xml:space="preserve">                   21UBN. Building for standby emergency power supply diesel-generator system and control safety systems. LCP. 0.38 kV power assemblies filling diagrams. SS train 1</t>
  </si>
  <si>
    <t>21UBN. Здание резервной дизельной электростанции системы аварийного электроснабжения и управляющих систем безопасности. МПУ. Схемы заполнения сборок 0,38 кВ. 1 канал СБ</t>
  </si>
  <si>
    <t xml:space="preserve">                   21UBN. Building for standby emergency power supply diesel-generator system and control safety systems. LCP. (Ventilation of the 20UJA, 20UKC buildings). 0.38 kV power assemblies filling diagrams. SS train 1</t>
  </si>
  <si>
    <t>21UBN. Здание резервной дизельной электростанции системы аварийного электроснабжения и управляющих систем безопасности. МПУ.(Вентиляция зданий 20UJA, 20UKC). Схемы заполнения сборок 0,38 кВ. 1 канал СБ</t>
  </si>
  <si>
    <t xml:space="preserve">                   21UBN. Building for standby emergency power supply diesel-generator system and control safety systems. ELCSS LVSD. 0.38 kV power assemblies filling diagrams. SS train 1</t>
  </si>
  <si>
    <t>21UBN. Здание резервной дизельной электростанции системы аварийного электроснабжения и управляющих систем безопасности. НКУ КХОП. Схемы заполнения сборок 0,38 кВ. 1 канал СБ</t>
  </si>
  <si>
    <t xml:space="preserve">                   21UBN. Building for standby emergency power supply diesel-generator system and control safety systems. Power supply diagrams for LCP secondary I&amp;C transducers</t>
  </si>
  <si>
    <t>21UBN. Здание резервной дизельной электростанции системы аварийного электроснабжения и управляющих систем безопасности. Схемы питания МПУ вторичных преобразователей КИП</t>
  </si>
  <si>
    <t xml:space="preserve">                   21UBN. Building for standby emergency power supply diesel-generator system and control safety systems. Power supply diagrams for secondary I&amp;C transducers cabinets of SS train 1, reactor compartment</t>
  </si>
  <si>
    <t>21UBN. Здание резервной дизельной электростанции системы аварийного электроснабжения и управляющих систем безопасности. Схемы питания шкафов вторичных преобразователей КИП 1 канала СБ реакторного отделения</t>
  </si>
  <si>
    <t xml:space="preserve">                   21UBN. Building for standby emergency power supply diesel-generator system and control safety systems. LCP. Power supply diagrams of ARMS. SS train 1</t>
  </si>
  <si>
    <t>21UBN. Здание резервной дизельной электростанции системы аварийного электроснабжения и управляющих систем безопасности. МПУ. Схемы питания АСРК. 1 канал СБ</t>
  </si>
  <si>
    <t xml:space="preserve">                   21UBN. Building for standby emergency power supply diesel-generator system and control safety systems. Fiber optic cables log of ULCS and IORPS. SS train 1. Layout group 5</t>
  </si>
  <si>
    <t>21UBN. Здание резервной дизельной электростанции системы аварийного электроснабжения и управляющих систем безопасности. Журнал оптоволоконных кабелей СВБУ и СРВПЭ. 1 канал СБ. Группа раскладки 5.</t>
  </si>
  <si>
    <t xml:space="preserve">                   21UBN. Building for standby emergency power supply diesel-generator system and control safety systems. 0.4 kV SCG. DC board. PU EE I&amp;C CS. Electrical equipment cables log. Layout group 3</t>
  </si>
  <si>
    <t>21UBN. Здание резервной дизельной электростанции системы аварийного электроснабжения и управляющих систем безопасности. КРУ 0,4 кВ. ЩПТ. ПТК СКУ ЭЧ ЭБ. Журнал кабелей от электрооборудования. Группа раскладки 3</t>
  </si>
  <si>
    <t xml:space="preserve">                   21UBN. Building for standby emergency power supply diesel-generator system and control safety systems. FP I&amp;C. Fire alarm. Control cables log. Layout group 5</t>
  </si>
  <si>
    <t>21UBN. Здание резервной дизельной электростанции системы аварийного электроснабжения и управляющих систем безопасности. СКУ ПЗ. Пожарная сигнализация. Журнал контрольных кабелей. Группа раскладки 5</t>
  </si>
  <si>
    <t xml:space="preserve">                   21UBN. Building for standby emergency power supply diesel-generator system and control safety systems. PU EE I&amp;C CS. Structural diagram of the equipment set</t>
  </si>
  <si>
    <t>21UBN. Здание резервной дизельной электростанции системы аварийного электроснабжения и управляющих систем безопасности. ПТК СКУ ЭЧ ЭБ. Схема структурная комплекса технических средств</t>
  </si>
  <si>
    <t xml:space="preserve">                   21UBN. Building for standby emergency power supply diesel-generator system and control safety systems. FP I&amp;C. Fire alarm. Power cables log. Layout group 3</t>
  </si>
  <si>
    <t>21UBN. Здание резервной дизельной электростанции системы аварийного электроснабжения и управляющих систем безопасности. СКУ ПЗ. Пожарная сигнализация. Журнал силовых кабелей. Группа раскладки 3</t>
  </si>
  <si>
    <t xml:space="preserve">                   21UBN. Building for standby emergency power supply diesel-generator system and control safety systems. FP I&amp;C. Fire alarm. SS train 1. Control cables log. Layout group 5</t>
  </si>
  <si>
    <t>21UBN. Здание резервной дизельной электростанции системы аварийного электроснабжения и управляющих систем безопасности. СКУ ПЗ. Пожарная сигнализация. 1 канал СБ. Журнал контрольных кабелей. Группа раскладки 5</t>
  </si>
  <si>
    <t xml:space="preserve">                   21UBN. Building for standby emergency power supply diesel-generator system and control safety systems. TPPM control cables log. SS train 1. Layout group 5</t>
  </si>
  <si>
    <t>21UBN. Здание резервной дизельной электростанции системы аварийного электроснабжения и управляющих систем безопасности. Журнал контрольных кабелей ТТК. 1 канал СБ. Группа раскладки 5</t>
  </si>
  <si>
    <t xml:space="preserve">                   21UBN. Building for standby emergency power supply diesel-generator system and control safety systems. TPPM control cables log. Normal operation. Layout group 5</t>
  </si>
  <si>
    <t>21UBN. Здание резервной дизельной электростанции системы аварийного электроснабжения и управляющих систем безопасности. Журнал контрольных кабелей ТТК. Нормальная эксплуатация. Группа раскладки 5</t>
  </si>
  <si>
    <t xml:space="preserve">                   21UBN. Building for standby emergency power supply diesel-generator system and control safety systems. FP I&amp;C. Ventilation systems. Control cables log. Layout group 5</t>
  </si>
  <si>
    <t>21UBN. Здание резервной дизельной электростанции системы аварийного электроснабжения и управляющих систем безопасности. СКУ ПЗ. Системы вентиляции. Журнал контрольных кабелей. Группа раскладки 5</t>
  </si>
  <si>
    <t xml:space="preserve">                   21UBN. Building for standby emergency power supply diesel-generator system and control safety systems. FP I&amp;C. Automatic gas fire-fighting plant. Control cables log. Layout group 5</t>
  </si>
  <si>
    <t>21UBN. Здание резервной дизельной электростанции системы аварийного электроснабжения и управляющих систем безопасности. СКУ ПЗ. Автоматическая установка газового пожаротушения. Журнал контрольных кабелей. Группа раскладки 5</t>
  </si>
  <si>
    <t xml:space="preserve">                   21UBN. Building for standby emergency power supply diesel-generator system and control safety systems. FP I&amp;C. Ventilation systems. Power cables log. Layout group 3</t>
  </si>
  <si>
    <t>21UBN. Здание резервной дизельной электростанции системы аварийного электроснабжения и управляющих систем безопасности. СКУ ПЗ. Системы вентиляции. Журнал силовых кабелей. Группа раскладки 3</t>
  </si>
  <si>
    <t xml:space="preserve">                   21UBN. Building for standby emergency power supply diesel-generator system and control safety systems. Control cable log of NFME safety train 1, layout group 5</t>
  </si>
  <si>
    <t>21UBN. Здание резервной дизельной электростанции системы аварийного электроснабжения и управляющих систем безопасности. Журнал контрольных кабелей АКНП 1 канала безопасности 5 группы раскладки</t>
  </si>
  <si>
    <t xml:space="preserve">                   21UBN. Building for standby emergency power supply diesel-generator system and control safety systems. Control cable log of NFME safety train 1, layout group 6</t>
  </si>
  <si>
    <t>21UBN. Здание резервной дизельной электростанции системы аварийного электроснабжения и управляющих систем безопасности. Журнал контрольных кабелей АКНП 1 канала безопасности 6 группы раскладки</t>
  </si>
  <si>
    <t xml:space="preserve">                   21UBN. Building for standby emergency power supply diesel-generator system and control safety systems. Control cables log of CPS initiating part of safety train 1, layout group 5</t>
  </si>
  <si>
    <t>21UBN. Здание резервной дизельной электростанции системы аварийного электроснабжения и управляющих систем безопасности. Журнал контрольных кабелей инициирующей части СУЗ 1 канала безопасности 5 группы раскладки</t>
  </si>
  <si>
    <t>21UBN. Здание резервной дизельной электростанции системы аварийного электроснабжения и управляющих систем безопасности. Журнал контрольных кабелей исполнительной части СУЗ 1 канала безопасности 5 группы раскладки</t>
  </si>
  <si>
    <t xml:space="preserve">                   21UBN. Building for standby emergency power supply diesel-generator system and control safety systems. Control cables log of ICIS safety train 1, layout group 5</t>
  </si>
  <si>
    <t>21UBN. Здание резервной дизельной электростанции системы аварийного электроснабжения и управляющих систем безопасности. Журнал контрольных кабелей СВРК 1 канала безопасности 5 группы раскладки</t>
  </si>
  <si>
    <t xml:space="preserve">                   21UBN. Building for standby emergency power supply diesel-generator system and control safety systems. Control cables log of ICIS safety train 1, layout group 6</t>
  </si>
  <si>
    <t>21UBN. Здание резервной дизельной электростанции системы аварийного электроснабжения и управляющих систем безопасности. Журнал контрольных кабелей СВРК 1 канала безопасности 6 группы раскладки</t>
  </si>
  <si>
    <t xml:space="preserve">                   21UBN. Building for standby emergency power supply diesel-generator system and control safety systems. FP I&amp;C. Automatic gas fire-fighting plant. Power cables log. Layout group 3</t>
  </si>
  <si>
    <t>21UBN. Здание резервной дизельной электростанции системы аварийного электроснабжения и управляющих систем безопасности. СКУ ПЗ. Автоматическая установка газового пожаротушения. Журнал силовых кабелей. Группа раскладки 3</t>
  </si>
  <si>
    <t xml:space="preserve">                   21UBN. Building for standby emergency power supply diesel-generator system and control safety systems. Power cables log of CPS initiating part of safety train 1, layout group 2</t>
  </si>
  <si>
    <t>21UBN. Здание резервной дизельной электростанции системы аварийного электроснабжения и управляющих систем безопасности. Журнал силовых кабелей инициирующей части СУЗ 1 канала безопасности 2 группы раскладки</t>
  </si>
  <si>
    <t xml:space="preserve">                   21UBN. Building for standby emergency power supply diesel-generator system and control safety systems. TPTS racks power cables log (24V)</t>
  </si>
  <si>
    <t>21UBN. Здание резервной дизельной электростанции системы аварийного электроснабжения и управляющих систем безопасности. Журнал кабелей питания стоек ТПТС (24В)</t>
  </si>
  <si>
    <t xml:space="preserve">                   21UBN. Building for standby emergency power supply diesel-generator system and control safety systems. Cable log for racks supplying power to the TPTS (24 V) Cable stub across racks</t>
  </si>
  <si>
    <t>21UBN. Здание резервной дизельной электростанции системы аварийного электроснабжения и управляющих систем безопасности. Журнал кабелей питания стоек ТПТС (24В). Шлейф по стойкам</t>
  </si>
  <si>
    <t xml:space="preserve">                   21UBN. Building for standby emergency power supply diesel-generator system and control safety systems. NO I&amp;C. V CS. Control cables log of LCP</t>
  </si>
  <si>
    <t>21UBN. Здание резервной дизельной электростанции системы аварийного электроснабжения и управляющих систем безопасности. СКУ НЭ. ПТК В. Журнал контрольных кабелей МПУ</t>
  </si>
  <si>
    <t xml:space="preserve">                   21UBN. Building for standby emergency power supply diesel-generator system and control safety systems. NO I&amp;C. V CS. Power cables log of LCP</t>
  </si>
  <si>
    <t>21UBN. Здание резервной дизельной электростанции системы аварийного электроснабжения и управляющих систем безопасности. СКУ НЭ. ПТК В. Журнал силовых кабелей МПУ</t>
  </si>
  <si>
    <t xml:space="preserve">                   21UBN. Building for standby emergency power supply diesel-generator system and control safety systems. TD-1 ESFAS CS. Log of LCP power cables</t>
  </si>
  <si>
    <t>21UBN. Здание резервной дизельной электростанции системы аварийного электроснабжения и управляющих систем безопасности. УСБТ ПТК ТД-1. Журнал силовых кабелей МПУ.</t>
  </si>
  <si>
    <t xml:space="preserve">                   21UBN. Building for standby emergency power supply diesel-generator system and control safety systems. VD-1 ESFAS CS. Log of LCP power cables</t>
  </si>
  <si>
    <t>21UBN. Здание резервной дизельной электростанции системы аварийного электроснабжения и управляющих систем безопасности. УСБТ ПТК ВД-1. Журнал силовых кабелей МПУ.</t>
  </si>
  <si>
    <t xml:space="preserve">                   21UBN. Building for standby emergency power supply diesel-generator system and control safety systems. TD-1 ESFAS CS. Log of LCP control cables</t>
  </si>
  <si>
    <t>21UBN. Здание резервной дизельной электростанции системы аварийного электроснабжения и управляющих систем безопасности. УСБТ ПТК ТД-1. Журнал контрольных кабелей МПУ.</t>
  </si>
  <si>
    <t xml:space="preserve">                   21UBN. Building for standby emergency power supply diesel-generator system and control safety systems. VD-1 ESFAS CS. Log of LCP control cables</t>
  </si>
  <si>
    <t>21UBN. Здание резервной дизельной электростанции системы аварийного электроснабжения и управляющих систем безопасности. УСБТ ПТК ВД-1. Журнал контрольных кабелей МПУ.</t>
  </si>
  <si>
    <t xml:space="preserve">                   21UBN. Building for standby emergency power supply diesel-generator system and control safety systems. LCP. Control cables log of DG ACS. Safety train 1</t>
  </si>
  <si>
    <t>21UBN. Здание резервной дизельной электростанции системы аварийного электроснабжения и управляющих систем безопасности. МПУ. Журнал контрольных кабелей САУ ДГ. 1 канал безопасности</t>
  </si>
  <si>
    <t xml:space="preserve">                   21UBN. Building for standby emergency power supply diesel-generator system and control safety systems. LCP. Power cables log of DG ACS. Safety train 1</t>
  </si>
  <si>
    <t>21UBN. Здание резервной дизельной электростанции системы аварийного электроснабжения и управляющих систем безопасности. МПУ. Журнал силовых кабелей САУ ДГ. 1 канал безопасности</t>
  </si>
  <si>
    <t xml:space="preserve">                   21UBN. Building for standby emergency power supply diesel-generator system and control safety systems. ELCSS. Log of control cables. SS train 1</t>
  </si>
  <si>
    <t>21UBN. Здание резервной дизельной электростанции системы аварийного электроснабжения и управляющих систем безопасности. КХОП. Журнал контрольных кабелей 1 канал СБ</t>
  </si>
  <si>
    <t xml:space="preserve">                   21UBN. Building for standby emergency power supply diesel-generator system and control safety systems. ELCSS. Power cables log. SS train 1</t>
  </si>
  <si>
    <t>21UBN. Здание резервной дизельной электростанции системы аварийного электроснабжения и управляющих систем безопасности. КХОП. Журнал силовых кабелей. 1 канал СБ</t>
  </si>
  <si>
    <t xml:space="preserve">                   21UBN. Building for standby emergency power supply diesel-generator system and control safety systems. LCP. ARMS. Power cables log. SS train 1</t>
  </si>
  <si>
    <t>21UBN. Здание резервной дизельной электростанции системы аварийного электроснабжения и управляющих систем безопасности. МПУ. АСРК. Журнал силовых кабелей. 1 канал СБ.</t>
  </si>
  <si>
    <t xml:space="preserve">                   21UBN. Building for standby emergency power supply diesel-generator system and control safety systems. LCP. Control cables log. Secondary I&amp;C transducers. SS train 1</t>
  </si>
  <si>
    <t>21UBN. Здание резервной дизельной электростанции системы аварийного электроснабжения и управляющих систем безопасности. МПУ. Журнал контрольных кабелей. Вторичные преобразователи КИП. 1 канал СБ</t>
  </si>
  <si>
    <t xml:space="preserve">                   21UBN. Building for standby emergency power supply diesel-generator system and control safety systems. Alarm and diagnostics cable log. Cable stub across racks</t>
  </si>
  <si>
    <t>21UBN. Здание резервной дизельной электростанции системы аварийного электроснабжения и управляющих систем безопасности. Журнал кабелей сигнализации и диагностики. Шлейф по стойкам</t>
  </si>
  <si>
    <t xml:space="preserve">                   21UBN. Building for standby emergency power supply diesel-generator system and control safety systems. Cable log of the system bus</t>
  </si>
  <si>
    <t>21UBN. Здание резервной дизельной электростанции системы аварийного электроснабжения и управляющих систем безопасности. Журнал кабелей системной шины</t>
  </si>
  <si>
    <t xml:space="preserve">                   21UBN. Building for standby emergency power supply diesel-generator system and control safety systems. LCP. Control cables log. SS train 1</t>
  </si>
  <si>
    <t>21UBN. Здание резервной дизельной электростанции системы аварийного электроснабжения и управляющих систем безопасности. МПУ. Журнал контрольных кабелей. 1 канал СБ</t>
  </si>
  <si>
    <t xml:space="preserve">                   21UBN. Building for standby emergency power supply diesel-generator system and control safety systems. LCP. Power cables log. SS train 1</t>
  </si>
  <si>
    <t>21UBN. Здание резервной дизельной электростанции системы аварийного электроснабжения и управляющих систем безопасности. МПУ. Журнал силовых кабелей. 1 канал СБ</t>
  </si>
  <si>
    <t xml:space="preserve">                   21UBN. Building for standby emergency power supply diesel-generator system and control safety systems. ESFAS CS (train 1). TMMP control cable log relating to bridges. Layout group 5</t>
  </si>
  <si>
    <t>21UBN. Здание резервной дизельной электростанции системы аварийного электроснабжения и управляющих систем безопасности. ПТК УСБТ 1. Журнал контрольных кабелей ТТК в части перемычек. Группа раскладки 5</t>
  </si>
  <si>
    <t xml:space="preserve">                   21UBN. Building for standby emergency power supply diesel-generator system and control safety systems. ESFAS CS 1. Control cable log relating to motors</t>
  </si>
  <si>
    <t>21UBN. Здание резервной дизельной электростанции системы аварийного электроснабжения и управляющих систем безопасности. ПТК УСБТ 1. Журнал контрольных кабелей в части двигателей</t>
  </si>
  <si>
    <t xml:space="preserve">                   21UBN. Building for standby emergency power supply diesel-generator system and control safety systems. ESFAS CS 1. Control cable log relating to bridges</t>
  </si>
  <si>
    <t>21UBN. Здание резервной дизельной электростанции системы аварийного электроснабжения и управляющих систем безопасности. ПТК УСБТ 1. Журнал контрольных кабелей в части перемычек</t>
  </si>
  <si>
    <t xml:space="preserve">                   21UBN. Building for standby emergency power supply diesel-generator system and control safety systems. ESFAS CS (train 1). Control cables log relating to valves power supply</t>
  </si>
  <si>
    <t>21UBN. Здание резервной дизельной электростанции системы аварийного электроснабжения и управляющих систем безопасности. ПТК УСБТ 1. Журнал контрольных кабелей в части питания арматуры</t>
  </si>
  <si>
    <t xml:space="preserve">                   21UBN. Building for standby emergency power supply diesel-generator system and control safety systems. ESFAS CS (train 1). Control cable log relating to control valves power supply</t>
  </si>
  <si>
    <t>21UBN. Здание резервной дизельной электростанции системы аварийного электроснабжения и управляющих систем безопасности. ПТК УСБТ 1. Журнал контрольных кабелей в части питания регулирующей арматуры</t>
  </si>
  <si>
    <t xml:space="preserve">                   21UBN. Building for standby emergency power supply diesel-generator system and control safety systems. ESFAS CS 1. Control cable log related to the operation of valves</t>
  </si>
  <si>
    <t>21UBN. Здание резервной дизельной электростанции системы аварийного электроснабжения и управляющих систем безопасности. ПТК УСБТ 1. Журнал контрольных кабелей в части управления арматурой</t>
  </si>
  <si>
    <t xml:space="preserve">                   21UBN. Building for standby emergency power supply diesel-generator system and control safety systems. ESFAS CS 1. Control cable log relating to control valves operation</t>
  </si>
  <si>
    <t>21UBN. Здание резервной дизельной электростанции системы аварийного электроснабжения и управляющих систем безопасности. ПТК УСБТ 1. Журнал контрольных кабелей в части управления регулирующей арматурой</t>
  </si>
  <si>
    <t xml:space="preserve">                   21UBN. Building for standby emergency power supply diesel-generator system and control safety systems. ESFAS CS 1. Control cable bridges log related to the operation of valves</t>
  </si>
  <si>
    <t>21UBN. Здание резервной дизельной электростанции системы аварийного электроснабжения и управляющих систем безопасности. ПТК УСБТ 1. Журнал контрольных кабелей перемычек в части управления арматурой</t>
  </si>
  <si>
    <t xml:space="preserve">                   21UBN. Building for standby emergency power supply diesel-generator system and control safety systems. ESFAS CS 1. Control cable bridges log relating to control valves operation</t>
  </si>
  <si>
    <t>21UBN. Здание резервной дизельной электростанции системы аварийного электроснабжения и управляющих систем безопасности. ПТК УСБТ 1. Журнал контрольных кабелей перемычек в части управления регулирующей арматурой</t>
  </si>
  <si>
    <t xml:space="preserve">                   21UBN. Building for standby emergency power supply diesel-generator system and control safety systems. ESFAS CS 1. ESFAS CS 1 control cable log related to links to other building</t>
  </si>
  <si>
    <t>21UBN. Здание резервной дизельной электростанции системы аварийного электроснабжения и управляющих систем безопасности. ПТК УСБТ 1. Журнал контрольных кабелей ПТК УСБТ 1 в части связи с другими зданиями</t>
  </si>
  <si>
    <t xml:space="preserve">          22UBN Building for standby emergency power supply diesel-generator system and control safety systems</t>
  </si>
  <si>
    <t>22UBN Здание резервной дизельной электростанции системы аварийного электроснабжения и управляющих систем безопасности</t>
  </si>
  <si>
    <t>626д</t>
  </si>
  <si>
    <t xml:space="preserve">                Readiness of object 22UBN</t>
  </si>
  <si>
    <t>Готовность объекта 22UBN</t>
  </si>
  <si>
    <t xml:space="preserve">                   22UBN Process equipment</t>
  </si>
  <si>
    <t>22UBN Технологическое оборудование</t>
  </si>
  <si>
    <t xml:space="preserve">                      22UBN. Building for standby emergency power supply diesel-generator system and control safety systems. Installation drawings of the equipment</t>
  </si>
  <si>
    <t>22UBN. Здание резервной дизельной электростанции системы аварийного электроснабжения и управляющих систем безопасности. Установочные чертежи оборудования</t>
  </si>
  <si>
    <t xml:space="preserve">                      22UBN. Building for standby emergency power supply diesel-generator and control safety system. Installation drawings for all hoisting equipment</t>
  </si>
  <si>
    <t>22UBN. Здание резервной дизельной электростанции системы аварийного электроснабжения и управляющих систем безопасности). Установочные чертежи всего грузоподъемного оборудования</t>
  </si>
  <si>
    <t xml:space="preserve">                   22UBN Process pipelines</t>
  </si>
  <si>
    <t>22UBN Технологические трубопроводы</t>
  </si>
  <si>
    <t xml:space="preserve">                      22UBN. Building for standby emergency power supply diesel-generator system and control safety systems. Pipelines of cooling sea water PEB</t>
  </si>
  <si>
    <t>22UBN. Здание резервной дизельной электростанции системы аварийного электроснабжения и управляющих систем безопасности. Трубопроводы охлаждающей морской воды PEB</t>
  </si>
  <si>
    <t xml:space="preserve">                      22UBN. Building for standby emergency power supply diesel-generator system and control safety systems. Corrosion protection of pipelines</t>
  </si>
  <si>
    <t>22UBN. Здание резервной дизельной электростанции системы аварийного электроснабжения и управляющих систем безопасности. Антикоррозионная защита трубопроводов</t>
  </si>
  <si>
    <t>446д</t>
  </si>
  <si>
    <t xml:space="preserve">                      22UBN. Building for standby emergency power supply diesel-generator system and control safety systems. Heat insulation of pipe lines</t>
  </si>
  <si>
    <t>22UBN. Здание резервной дизельной электростанции системы аварийного электроснабжения и управляющих систем безопасности. Тепловая изоляция трубопроводов</t>
  </si>
  <si>
    <t xml:space="preserve">                      22UBN. Building for standby emergency power supply diesel-generator system and control safety systems. Collecting and removal system of GMP drains, discharges and leaks</t>
  </si>
  <si>
    <t>22UBN. Здание резервной дизельной электростанции системы аварийного электроснабжения и управляющих систем безопасности. Система сбора и отвода дренажей, опорожнений и протечек GMP</t>
  </si>
  <si>
    <t xml:space="preserve">                      22UBN. Building for standby emergency power supply diesel-generator system and control safety systems. Water pipe lines of inner circuit XJG</t>
  </si>
  <si>
    <t>22UBN. Здание резервной дизельной электростанции системы аварийного электроснабжения и управляющих систем безопасности. Трубопроводы воды внутреннего контура XJG</t>
  </si>
  <si>
    <t xml:space="preserve">                      22UBN. Building for standby emergency power supply diesel-generator system and control safety systems. Fuel pipe lines XJN</t>
  </si>
  <si>
    <t>22UBN. Здание резервной дизельной электростанции системы аварийного электроснабжения и управляющих систем безопасности. Трубопроводы топлива XJN</t>
  </si>
  <si>
    <t xml:space="preserve">                      22UBN. Building for standby emergency power supply diesel-generator system and control safety systems. Lubricating oil pipelines XJV</t>
  </si>
  <si>
    <t>22UBN. Здание резервной дизельной электростанции системы аварийного электроснабжения и управляющих систем безопасности. Трубопроводы смазочного масла XJV</t>
  </si>
  <si>
    <t xml:space="preserve">                      22UBN. Building for standby emergency power supply diesel-generator system and control safety systems. Pipe lines of starting air XJX</t>
  </si>
  <si>
    <t>22UBN. Здание резервной дизельной электростанции системы аварийного электроснабжения и управляющих систем безопасности. Трубопроводы пускового воздуха XJX</t>
  </si>
  <si>
    <t xml:space="preserve">                      22UBN. Building for standby emergency power supply diesel-generator system and control safety systems. Compressed air supply system for repair needs SCD</t>
  </si>
  <si>
    <t>22UBN. Здание резервной дизельной электростанции системы аварийного электроснабжения и управляющих систем безопасности. Трубопроводы сжатого воздуха для ремонтных нужд SCD</t>
  </si>
  <si>
    <t xml:space="preserve">                      22UBN. Building for standby emergency power supply diesel-generator system and control safety systems. Automatic fire fighting pump station</t>
  </si>
  <si>
    <t>22UBN. Здание резервной дизельной электростанции системы аварийного электроснабжения и управляющих систем безопасности. Насосная станция автоматического пожаротушения</t>
  </si>
  <si>
    <t xml:space="preserve">                      22UBN. Building for standby emergency power supply diesel-generator system and control safety systems. Automatic fire fighting system with finely dispersed water (SGK)</t>
  </si>
  <si>
    <t>22UBN.Здание резервной дизельной электростанции системы аварийного электроснабжения и управляющих систем безопасности. Система автоматического пожаротушения тонкораспыленной водой (SGK)</t>
  </si>
  <si>
    <t xml:space="preserve">                      22UBN. Building for standby emergency power supply diesel-generator system and control safety systems. System of automatic gas fire-fighting plants (SGE)</t>
  </si>
  <si>
    <t>22UBN. Здание резервной дизельной электростанции системы аварийного электроснабжения и управляющих систем безопасности. Система установок автоматического газового пожаротушения (SGE)</t>
  </si>
  <si>
    <t xml:space="preserve">                      22UBN. Building for standby emergency power supply diesel-generator system and control safety systems. Water-supply systems in 2UBN buildings</t>
  </si>
  <si>
    <t>22UBN. Здание резервной дизельной электростанции системы аварийного электроснабжения и управляющих систем безопасности. Системы водоснабжения зданий 2UBN</t>
  </si>
  <si>
    <t xml:space="preserve">                      22UBN. Building for standby emergency power supply diesel-generator system and control safety systems. Sewage systems in 2UBN buildings</t>
  </si>
  <si>
    <t>22UBN. Здание резервной дизельной электростанции системы аварийного электроснабжения и управляющих систем безопасности. Системы водоотведения зданий 2UBN</t>
  </si>
  <si>
    <t xml:space="preserve">                   22UBN Ventilation, air conditioning, cold supply and heating</t>
  </si>
  <si>
    <t>22UBNВентиляция, кондиционирование, холодоснабжение и отопление</t>
  </si>
  <si>
    <t>345д</t>
  </si>
  <si>
    <t xml:space="preserve">                      22UBN. Building for standby emergency power supply diesel-generator system and control safety systems. Heat insulation of ventilation</t>
  </si>
  <si>
    <t>22UBN. Здание резервной дизельной электростанции системы аварийного электроснабжения и управляющих систем безопасности. Тепловая изоляция вентиляции</t>
  </si>
  <si>
    <t xml:space="preserve">                      22UBN. Building for standby emergency power supply diesel-generator system and control safety systems. Ventilation and air conditioning systems. Layout drawings</t>
  </si>
  <si>
    <t>22UBN. Здание резервной дизельной электростанции системы аварийного электроснабжения и управляющих систем безопасности. Системы вентиляции и кондиционирования. Компоновочные чертежи</t>
  </si>
  <si>
    <t xml:space="preserve">                      22UBN. Building for standby emergency power supply diesel-generator system and control safety systems. Ventilation and air conditioning systems. Installation drawings</t>
  </si>
  <si>
    <t>22UBN. Здание резервной дизельной электростанции системы аварийного электроснабжения и управляющих систем безопасности. Системы вентиляции и кондиционирования. Установочные чертежи</t>
  </si>
  <si>
    <t xml:space="preserve">                      22UBN. Building for standby emergency power supply diesel-generator system and control safety systems. Set of cold supply equipment for essential services. Pipelines of the cooling water system for essential services (PEB)</t>
  </si>
  <si>
    <t>22UBN.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Трубопроводы системы охлаждающей воды ответственных потребителей (PEB)</t>
  </si>
  <si>
    <t xml:space="preserve">                      22UBN. Building for standby emergency power supply diesel-generator system and control safety systems. Installation drawings for equipment of set of cold supply equipment for essential services (QKB)</t>
  </si>
  <si>
    <t>22UBN. Здание резервной дизельной электростанции системы аварийного электроснабжения и управляющих систем безопасности. Установочные чертежи оборудования комплекса холодоснабжения ответственных потребителей (QKB)</t>
  </si>
  <si>
    <t xml:space="preserve">                      22UBN. Building for standby emergency power supply diesel-generator system and control safety systems. Set of cold supply equipment for essential services. Pipelines for cold supply system for essential services (QKB)</t>
  </si>
  <si>
    <t>22UBN.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Трубопроводы системы холодоснабжения ответственных потребителей (QKB)</t>
  </si>
  <si>
    <t xml:space="preserve">                      22UBN. Building for standby emergency power supply diesel-generator system and control safety systems. Cold supply system for essential services (piping of ventilation systems)</t>
  </si>
  <si>
    <t>22UBN. Здание резервной дизельной электростанции системы аварийного электроснабжения и управляющих систем безопасности. Система холодоснабжения ответственных потребителей (обвязка вентиляционных систем)</t>
  </si>
  <si>
    <t xml:space="preserve">                      22UBN. Building for standby emergency power supply diesel-generator system and control safety systems. Set of cold supply equipment for essential services. Emergency freon discharge pipeline (QGA)</t>
  </si>
  <si>
    <t>22UBN.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 аварийного сброса фреона (QGA)</t>
  </si>
  <si>
    <t xml:space="preserve">                      22UBN. Building for standby emergency power supply diesel-generator system and control safety systems. Set of cold supply equipment for essential services. Nitrogen supply pipeline (QJB)</t>
  </si>
  <si>
    <t>22UBN.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 подачи азота (QJB)</t>
  </si>
  <si>
    <t xml:space="preserve">                      22UBN. Building for standby emergency power supply diesel-generator system and control safety systems. Corrosion protection of air ducts</t>
  </si>
  <si>
    <t>22UBN. Здание резервной дизельной электростанции системы аварийного электроснабжения и управляющих систем безопасности. Антикоррозионная защита воздуховодов</t>
  </si>
  <si>
    <t xml:space="preserve">                   22UBN. Building for standby emergency power supply diesel-generator system and control safety systems. Electric connection diagrams for DC boards, train 2. Power cables log</t>
  </si>
  <si>
    <t>22UBN. Здание резервной дизельной электростанции системы аварийного электроснабжения и управляющих систем безопасности. Схемы электрических соединений щитов постоянного тока 2 канала. Журнал силовых кабелей</t>
  </si>
  <si>
    <t xml:space="preserve">                   22UBN. Building for standby emergency power supply diesel-generator system and control safety systems. Power cables log</t>
  </si>
  <si>
    <t>22UBN. Здание резервной дизельной электростанции системы аварийного электроснабжения и управляющих систем безопасности. Журнал силовых кабелей</t>
  </si>
  <si>
    <t xml:space="preserve">                   22UBN. Building for standby emergency power supply diesel-generator system and control safety systems. Welding network. Power cables log</t>
  </si>
  <si>
    <t>22UBN. Здание резервной дизельной электростанции системы аварийного электроснабжения и управляющих систем безопасности. Сварочная сеть. Журнал силовых кабелей</t>
  </si>
  <si>
    <t xml:space="preserve">                   22UBN. Building for standby emergency power supply diesel-generator system and control safety systems. Train 2. EPSS direct current board. Control cables log. Layout group 3</t>
  </si>
  <si>
    <t>22UBN. Здание резервной дизельной электростанции системы аварийного электроснабжения и управляющих систем безопасности. Канал 2. Щит постоянного тока САЭ. Журнал контрольных кабелей. Группа раскладки 3</t>
  </si>
  <si>
    <t xml:space="preserve">                   22UBN. Building for standby emergency power supply diesel-generator system and control safety systems. Train 2. Control cables log. Layout group 5</t>
  </si>
  <si>
    <t>22UBN. Здание резервной дизельной электростанции системы аварийного электроснабжения и управляющих систем безопасности. Канал 2. Журнал контрольных кабелей. Группа раскладки 5</t>
  </si>
  <si>
    <t xml:space="preserve">                   22UBN. Building for standby emergency power supply diesel-generator system and control safety systems. Special earthing system cable log</t>
  </si>
  <si>
    <t>22UBN. Здание резервной дизельной электростанции системы аварийного электроснабжения и управляющих систем безопасности. Журнал кабелей системы специального заземления</t>
  </si>
  <si>
    <t xml:space="preserve">                   22UBN. Building for standby emergency power supply diesel-generator system and control safety systems. Common-plant telephone communication system. Control cable log</t>
  </si>
  <si>
    <t>22UBN. Здание резервной дизельной электростанции системы аварийного электроснабжения и управляющих систем безопасности. Система общестанционной телефонной связи. Журнал контрольных кабелей</t>
  </si>
  <si>
    <t xml:space="preserve">                   22UBN. Building for standby emergency power supply diesel-generator system and control safety systems. Operative loudspeaking and telephone communication system. Control cable log</t>
  </si>
  <si>
    <t>22UBN. Здание резервной дизельной электростанции системы аварийного электроснабжения и управляющих систем безопасности. Система оперативной громкоговорящей и телефонной связи. Журнал контрольных кабелей</t>
  </si>
  <si>
    <t xml:space="preserve">                   22UBN. Building for standby emergency power supply diesel-generator system and control safety systems. Personnel warning and search system. Control cable log</t>
  </si>
  <si>
    <t>22UBN. Здание резервной дизельной электростанции системы аварийного электроснабжения и управляющих систем безопасности. Система оповещения и поиска персонала. Журнал контрольных кабелей</t>
  </si>
  <si>
    <t xml:space="preserve">                   22UBN. Building for standby emergency power supply diesel-generator system and control safety systems. Master clock system. Control cable log</t>
  </si>
  <si>
    <t>22UBN. Здание резервной дизельной электростанции системы аварийного электроснабжения и управляющих систем безопасности. Система часофикации. Журнал контрольных кабелей</t>
  </si>
  <si>
    <t xml:space="preserve">                   22UBN. Building for standby emergency power supply diesel-generator system and control safety systems. Operative radiotelephones system. Control cable log</t>
  </si>
  <si>
    <t>22UBN. Здание резервной дизельной электростанции системы аварийного электроснабжения и управляющих систем безопасности. Система эксплуатационных радиотелефонов. Журнал контрольных кабелей</t>
  </si>
  <si>
    <t xml:space="preserve">                   22UBN. Building for standby emergency power supply diesel-generator system and control safety systems. Electric connection diagrams for train 2 DC boards</t>
  </si>
  <si>
    <t>22UBN. Здание резервной дизельной электростанции системы аварийного электроснабжения и управляющих систем безопасности. Схемы электрических соединений щитов постоянного тока 2 канала</t>
  </si>
  <si>
    <t xml:space="preserve">                   22UBN. Building for standby emergency power supply diesel-generator system and control safety systems. Electric connection diagrams for train 2 inverter network</t>
  </si>
  <si>
    <t>22UBN. Здание резервной дизельной электростанции системы аварийного электроснабжения и управляющих систем безопасности. Схемы электрических соединений инверторной сети 2 канала</t>
  </si>
  <si>
    <t xml:space="preserve">                   22UBN. Building for standby emergency power supply diesel-generator system and control safety systems. Train 2. EPSS direct current board. Secondary circuits. Tables of external connections</t>
  </si>
  <si>
    <t>22UBN. Здание резервной дизельной электростанции системы аварийного электроснабжения и управляющих систем безопасности. Канал 2. Щит постоянного тока САЭ. Вторичная коммутация. Таблицы внешних подключений</t>
  </si>
  <si>
    <t xml:space="preserve">                   22UBN. Building for standby emergency power supply diesel-generator system and control safety systems. Common-plant telephone communication system</t>
  </si>
  <si>
    <t>22UBN. Здание резервной дизельной электростанции системы аварийного электроснабжения и управляющих систем безопасности. Система общестанционной телефонной связи</t>
  </si>
  <si>
    <t xml:space="preserve">                   22UBN. Building for standby emergency power supply diesel-generator system and control safety systems. Operative loudspeaking and telephone communication system</t>
  </si>
  <si>
    <t>22UBN. Здание резервной дизельной электростанции системы аварийного электроснабжения и управляющих систем безопасности. Система оперативной громкоговорящей и телефонной связи</t>
  </si>
  <si>
    <t xml:space="preserve">                   22UBN. Building for standby emergency power supply diesel-generator system and control safety systems. Personnel warning and search system</t>
  </si>
  <si>
    <t>22UBN. Здание резервной дизельной электростанции системы аварийного электроснабжения и управляющих систем безопасности. Система оповещения и поиска персонала</t>
  </si>
  <si>
    <t xml:space="preserve">                   22UBN. Building for standby emergency power supply diesel-generator system and control safety systems. Master clock system</t>
  </si>
  <si>
    <t>22UBN. Здание резервной дизельной электростанции системы аварийного электроснабжения и управляющих систем безопасности. Система часофикации</t>
  </si>
  <si>
    <t xml:space="preserve">                   22UBN. Building for standby emergency power supply diesel-generator system and control safety systems. Operative radiotelephones system</t>
  </si>
  <si>
    <t>22UBN. Здание резервной дизельной электростанции системы аварийного электроснабжения и управляющих систем безопасности. Система эксплуатационных радиотелефонов</t>
  </si>
  <si>
    <t xml:space="preserve">                   22UBN. Building for standby emergency power supply diesel-generator system and control safety systems. Electric connection diagrams for 6.6 kV sections</t>
  </si>
  <si>
    <t>22UBN. Здание резервной дизельной электростанции системы аварийного электроснабжения и управляющих систем безопасности. Схемы электрических соединений секций 6,6 кВ</t>
  </si>
  <si>
    <t xml:space="preserve">                   22UBN. Building for standby emergency power supply diesel-generator system and control safety systems. Electric connection diagrams 0.4 kV</t>
  </si>
  <si>
    <t>22UBN. Здание резервной дизельной электростанции системы аварийного электроснабжения и управляющих систем безопасности. Схемы электрических соединений 0,4 кВ</t>
  </si>
  <si>
    <t xml:space="preserve">                   22UBN. Building for standby emergency power supply diesel-generator system and control safety systems. Electric lighting and socket network</t>
  </si>
  <si>
    <t>22UBN. Здание резервной дизельной электростанции системы аварийного электроснабжения и управляющих систем безопасности. Электрическое освещение и розеточная сеть</t>
  </si>
  <si>
    <t xml:space="preserve">                   22UBN. Building for standby emergency power supply diesel-generator system and control safety systems. Earthing drawings</t>
  </si>
  <si>
    <t>22UBN. Здание резервной дизельной электростанции системы аварийного электроснабжения и управляющих систем безопасности. Чертежи заземления</t>
  </si>
  <si>
    <t xml:space="preserve">                   22UBN. Building for standby emergency power supply diesel-generator system and control safety systems. Layout drawings of cable metal structures. Cable shafts</t>
  </si>
  <si>
    <t>22UBN.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Кабельные шахты</t>
  </si>
  <si>
    <t xml:space="preserve">                   22UBN. Building for standby emergency power supply diesel-generator system and control safety systems. Layout drawings of cable metal structures. Elevation -4.200</t>
  </si>
  <si>
    <t>22UBN.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-4,200</t>
  </si>
  <si>
    <t xml:space="preserve">                   22UBN. Building for standby emergency power supply diesel-generator system and control safety systems. Layout drawings of cable metal structures. Elevation 0.000</t>
  </si>
  <si>
    <t>22UBN.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0,000</t>
  </si>
  <si>
    <t xml:space="preserve">                   22UBN. Building for standby emergency power supply diesel-generator system and control safety systems. Layout drawings of cable metal structures. Elevations +3.600; +4.800</t>
  </si>
  <si>
    <t>22UBN.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Отметки +3,600, +4,800</t>
  </si>
  <si>
    <t xml:space="preserve">                   22UBN. Building for standby emergency power supply diesel-generator system and control safety systems. Layout drawings of cable metal structures. Elevation +10.800</t>
  </si>
  <si>
    <t>22UBN.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+10,800</t>
  </si>
  <si>
    <t xml:space="preserve">                   22UBN. Building for standby emergency power supply diesel-generator system and control safety systems. Layout drawings of electrical equipment</t>
  </si>
  <si>
    <t>22UBN. Здание резервной дизельной электростанции системы аварийного электроснабжения и управляющих систем безопасности. Компоновочные чертежи электрооборудования</t>
  </si>
  <si>
    <t xml:space="preserve">                   22UBN. Building for standby emergency power supply diesel-generator system and control safety systems. Special earthing drawings</t>
  </si>
  <si>
    <t>22UBN. Здание резервной дизельной электростанции системы аварийного электроснабжения и управляющих систем безопасности. Чертежи специального заземления</t>
  </si>
  <si>
    <t xml:space="preserve">                   22UBN. Building for standby emergency power supply diesel-generator system and control safety systems. Electric connection diagrams for 6.6 kV sections. Power cables log 6.6 kV</t>
  </si>
  <si>
    <t>22UBN. Здание резервной дизельной электростанции системы аварийного электроснабжения и управляющих систем безопасности. Схемы электрических соединений секций 6,6 кВ. Журнал силовых кабелей 6,6 кВ</t>
  </si>
  <si>
    <t xml:space="preserve">                   22UBN. Building for standby emergency power supply diesel-generator system and control safety systems. Log of SS power cables</t>
  </si>
  <si>
    <t>22UBN. Здание резервной дизельной электростанции системы аварийного электроснабжения и управляющих систем безопасности. Журнал силовых кабелей СБ</t>
  </si>
  <si>
    <t xml:space="preserve">                   22UBN. Building for standby emergency power supply diesel-generator system and control safety systems. NO power cables log</t>
  </si>
  <si>
    <t>22UBN. Здание резервной дизельной электростанции системы аварийного электроснабжения и управляющих систем безопасности. Журнал силовых кабелей НЭ</t>
  </si>
  <si>
    <t xml:space="preserve">                   22UBN. Building for standby emergency power supply diesel-generator system and control safety systems. Cable connections to marshalling racks of ESFAS CS train 2. Analog signals</t>
  </si>
  <si>
    <t>22UBN. Здание резервной дизельной электростанции системы аварийного электроснабжения и управляющих систем безопасности. Присоединения кабелей к стойкам сопряжения ПТК УСБТ 2 канал. Аналоговые сигналы</t>
  </si>
  <si>
    <t xml:space="preserve">                   22UBN. Building for standby emergency power supply diesel-generator system and control safety systems. FP I&amp;C. Automatic gas fire-fighting plant</t>
  </si>
  <si>
    <t>22UBN. Здание резервной дизельной электростанции системы аварийного электроснабжения и управляющих систем безопасности. СКУ ПЗ. Автоматическая установка газового пожаротушения</t>
  </si>
  <si>
    <t xml:space="preserve">                   22UBN. Building for standby emergency power supply diesel-generator system and control safety systems. FP I&amp;C. Ventilation systems</t>
  </si>
  <si>
    <t>22UBN. Здание резервной дизельной электростанции системы аварийного электроснабжения и управляющих систем безопасности. СКУ ПЗ. Системы вентиляции</t>
  </si>
  <si>
    <t xml:space="preserve">                   22UBN. Building for standby emergency power supply diesel-generator system and control safety systems. FP I&amp;C. Fire alarm</t>
  </si>
  <si>
    <t>22UBN. Здание резервной дизельной электростанции системы аварийного электроснабжения и управляющих систем безопасности. СКУ ПЗ. Пожарная сигнализация</t>
  </si>
  <si>
    <t xml:space="preserve">                   22UBN. Building for standby emergency power supply diesel-generator system and control safety systems. FP I&amp;C. Fire annunciation</t>
  </si>
  <si>
    <t>22UBN. Здание резервной дизельной электростанции системы аварийного электроснабжения и управляющих систем безопасности. СКУ ПЗ. Оповещение о пожаре</t>
  </si>
  <si>
    <t xml:space="preserve">                   22UBN. Building for standby emergency power supply diesel-generator system and control safety systems. External cables connection to ESFAS CS. Train 2</t>
  </si>
  <si>
    <t>22UBN. Здание резервной дизельной электростанции системы аварийного электроснабжения и управляющих систем безопасности. Внешние подключения кабелей к ПТК УСБТ. 2 канал</t>
  </si>
  <si>
    <t xml:space="preserve">                   22UBN. Building for standby emergency power supply diesel-generator system and control safety systems. Connection to LVSD. ESFAS. Train 2. Valves</t>
  </si>
  <si>
    <t>22UBN. Здание резервной дизельной электростанции системы аварийного электроснабжения и управляющих систем безопасности. Подключения к НКУ. УСБТ. 2 канал. Арматура</t>
  </si>
  <si>
    <t xml:space="preserve">                   22UBN. Building for standby emergency power supply diesel-generator system and control safety systems. Diagrams of cable connections to LVSD. Motors</t>
  </si>
  <si>
    <t>22UBN. Здание резервной дизельной электростанции системы аварийного электроснабжения и управляющих систем безопасности. Схемы присоединения кабелей к НКУ. Двигатели</t>
  </si>
  <si>
    <t xml:space="preserve">                   22UBN. Building for standby emergency power supply diesel-generator system and control safety systems. Diagrams of external connections of ULCS</t>
  </si>
  <si>
    <t>22UBN. Здание резервной дизельной электростанции системы аварийного электроснабжения и управляющих систем безопасности. Схемы внешних присоединений СВБУ</t>
  </si>
  <si>
    <t xml:space="preserve">                   22UBN. Building for standby emergency power supply diesel-generator system and control safety systems. List of process parameter instrumentation loops</t>
  </si>
  <si>
    <t>22UBN. Здание резервной дизельной электростанции системы аварийного электроснабжения и управляющих систем безопасности. Перечень измерительных контуров ТТК</t>
  </si>
  <si>
    <t xml:space="preserve">                   22UBN. Building for standby emergency power supply diesel-generator system and control safety systems. TPPM sensors pipe connections</t>
  </si>
  <si>
    <t>22UBN. Здание резервной дизельной электростанции системы аварийного электроснабжения и управляющих систем безопасности. Трубные соединения датчиков ТТК</t>
  </si>
  <si>
    <t xml:space="preserve">                   22UBN. Building for standby emergency power supply diesel-generator system and control safety systems. TPPM sensors cable connections</t>
  </si>
  <si>
    <t>22UBN. Здание резервной дизельной электростанции системы аварийного электроснабжения и управляющих систем безопасности. Кабельные соединения датчиков ТТК</t>
  </si>
  <si>
    <t xml:space="preserve">                   22UBN. Building for standby emergency power supply diesel-generator system and control safety systems. 0.4 kV SCG. DC board. PU EE I&amp;C CS. Tables of external connections</t>
  </si>
  <si>
    <t>22UBN. Здание резервной дизельной электростанции системы аварийного электроснабжения и управляющих систем безопасности. КРУ 0,4 кВ. ЩПТ. ПТК СКУ ЭЧ ЭБ. Таблицы внешних подключений</t>
  </si>
  <si>
    <t xml:space="preserve">                   22UBN. Building for standby emergency power supply diesel-generator system and control safety systems. LCP. 0.38 kV power assemblies filling diagrams. SS train 2</t>
  </si>
  <si>
    <t>22UBN. Здание резервной дизельной электростанции системы аварийного электроснабжения и управляющих систем безопасности. МПУ. Схемы заполнения сборок 0,38 кВ. 2 канал СБ</t>
  </si>
  <si>
    <t xml:space="preserve">                   22UBN. Building for standby emergency power supply diesel-generator system and control safety systems. LCP. (Ventilation of the 20UJA, 20UKC buildings). 0.38 kV power assemblies filling diagrams. SS train 2</t>
  </si>
  <si>
    <t>22UBN. Здание резервной дизельной электростанции системы аварийного электроснабжения и управляющих систем безопасности. МПУ.(Вентиляция зданий 20UJA, 20UKC). Схемы заполнения сборок 0,38 кВ. 2 канал СБ</t>
  </si>
  <si>
    <t xml:space="preserve">                   22UBN. Building for standby emergency power supply diesel-generator system and control safety systems. ELCSS LVSD. 0.38 kV power assemblies filling diagrams</t>
  </si>
  <si>
    <t>22UBN. Здание резервной дизельной электростанции системы аварийного электроснабжения и управляющих систем безопасности. НКУ КХОП. Схемы заполнения сборок 0,38 кВ</t>
  </si>
  <si>
    <t xml:space="preserve">                   22UBN. Building for standby emergency power supply diesel-generator system and control safety systems. Power supply diagrams for LCP secondary I&amp;C transducers</t>
  </si>
  <si>
    <t>22UBN. Здание резервной дизельной электростанции системы аварийного электроснабжения и управляющих систем безопасности. Схемы питания МПУ вторичных преобразователей КИП</t>
  </si>
  <si>
    <t xml:space="preserve">                   22UBN. Building for standby emergency power supply diesel-generator system and control safety systems. Power supply diagrams for secondary I&amp;C transducers cabinets of SS train 2, reactor compartment</t>
  </si>
  <si>
    <t>22UBN. Здание резервной дизельной электростанции системы аварийного электроснабжения и управляющих систем безопасности. Схемы питания шкафов вторичных преобразователей КИП 2 канала СБ реакторного отделения</t>
  </si>
  <si>
    <t xml:space="preserve">                   22UBN. Building for standby emergency power supply diesel-generator system and control safety systems. LCP. ARMS SS train 2 power supply diagrams</t>
  </si>
  <si>
    <t>22UBN. Здание резервной дизельной электростанции системы аварийного электроснабжения и управляющих систем безопасности. МПУ. Схемы питания АСРК 2 канала СБ</t>
  </si>
  <si>
    <t xml:space="preserve">                   22UBN. Building for standby emergency power supply diesel-generator system and control safety systems. 6.6 kV SCG. PU EE I&amp;C CS. Tables of external connections</t>
  </si>
  <si>
    <t>22UBN. Здание резервной дизельной электростанции системы аварийного электроснабжения и управляющих систем безопасности. КРУ 6,6 кВ. ПТК СКУ ЭЧ ЭБ. Таблицы внешних подключений</t>
  </si>
  <si>
    <t xml:space="preserve">                   22UBN. Building for standby emergency power supply diesel-generator system and control safety systems. RP and EE I&amp;C. SCG 6.6 kV EPSS cabinets. 22BDB section. Tables of external connections</t>
  </si>
  <si>
    <t>22UBN. Здание резервной дизельной электростанции системы аварийного электроснабжения и управляющих систем безопасности. РЗ и СКУ ЭЧ. Шкафы КРУ 6,6 кВ САЭ. Секция 22BDB Таблицы внешних подключений</t>
  </si>
  <si>
    <t xml:space="preserve">                   22UBN. Building for standby emergency power supply diesel-generator system and control safety systems. 0.4 kV SCG. RP and EE I&amp;C. 22BMB section. Tables of external connections</t>
  </si>
  <si>
    <t>22UBN. Здание резервной дизельной электростанции системы аварийного электроснабжения и управляющих систем безопасности. КРУ 0,4 кВ. РЗ и СКУ ЭЧ. Cекция 22BMB. Таблицы внешних подключений</t>
  </si>
  <si>
    <t xml:space="preserve">                   22UBN. Building for standby emergency power supply diesel-generator system and control safety systems. 0.4 kV SCG. RP and EE I&amp;C. 22BMF section. Tables of external connections</t>
  </si>
  <si>
    <t>22UBN. Здание резервной дизельной электростанции системы аварийного электроснабжения и управляющих систем безопасности. КРУ 0,4 кВ. РЗ и СКУ ЭЧ. Cекция 22BMF. Таблицы внешних подключений</t>
  </si>
  <si>
    <t xml:space="preserve">                   22UBN. Building for standby emergency power supply diesel-generator system and control safety systems. 0.4 kV SCG. RP and EE I&amp;C. Assemblies. Tables of external connections</t>
  </si>
  <si>
    <t>22UBN. Здание резервной дизельной электростанции системы аварийного электроснабжения и управляющих систем безопасности. КРУ 0,4 кВ. РЗ и СКУ ЭЧ. Cборки. Таблицы внешних подключений</t>
  </si>
  <si>
    <t xml:space="preserve">                   22UBN. Building for standby emergency power supply diesel-generator system and control safety systems. LCP. 0.38 kV NO power assemblies filling diagrams</t>
  </si>
  <si>
    <t>22UBN. Здание резервной дизельной электростанции системы аварийного электроснабжения и управляющих систем безопасности. МПУ. Схемы заполнения сборок 0,38 кВ НЭ</t>
  </si>
  <si>
    <t xml:space="preserve">                   22UBN. Building for standby emergency power supply diesel-generator system and control safety systems. Log of ULCS fiber optic cables. SS train 2. Layout group 5</t>
  </si>
  <si>
    <t>22UBN. Здание резервной дизельной электростанции системы аварийного электроснабжения и управляющих систем безопасности. Журнал оптоволоконных кабелей СВБУ. 2 канал СБ. Группа раскладки 5.</t>
  </si>
  <si>
    <t xml:space="preserve">                   22UBN. Building for standby emergency power supply diesel-generator system and control safety systems. 0.4 kV SCG. DC board. PU EE I&amp;C CS. Electrical equipment cables log. Layout group 3</t>
  </si>
  <si>
    <t>22UBN. Здание резервной дизельной электростанции системы аварийного электроснабжения и управляющих систем безопасности. КРУ 0,4 кВ. ЩПТ. ПТК СКУ ЭЧ ЭБ. Журнал кабелей от электрооборудования. Группа раскладки 3</t>
  </si>
  <si>
    <t xml:space="preserve">                   22UBN. Building for standby emergency power supply diesel-generator system and control safety systems. PU EE I&amp;C CS. Structural diagram of the equipment set</t>
  </si>
  <si>
    <t>22UBN. Здание резервной дизельной электростанции системы аварийного электроснабжения и управляющих систем безопасности. ПТК СКУ ЭЧ ЭБ. Схема структурная комплекса технических средств</t>
  </si>
  <si>
    <t xml:space="preserve">                   22UBN. Building for standby emergency power supply diesel-generator system and control safety systems. FP I&amp;C. Fire alarm. Control cables log. Layout group 5</t>
  </si>
  <si>
    <t>22UBN. Здание резервной дизельной электростанции системы аварийного электроснабжения и управляющих систем безопасности. СКУ ПЗ. Пожарная сигнализация. Журнал контрольных кабелей. Группа раскладки 5</t>
  </si>
  <si>
    <t xml:space="preserve">                   22UBN. Building for standby emergency power supply diesel-generator system and control safety systems. FP I&amp;C. Fire alarm. Power cables log. Layout group 3</t>
  </si>
  <si>
    <t>22UBN. Здание резервной дизельной электростанции системы аварийного электроснабжения и управляющих систем безопасности. СКУ ПЗ. Пожарная сигнализация. Журнал силовых кабелей. Группа раскладки 3</t>
  </si>
  <si>
    <t xml:space="preserve">                   22UBN. Building for standby emergency power supply diesel-generator system and control safety systems. FP I&amp;C. Fire alarm. SS train 2. Control cables log. Layout group 5</t>
  </si>
  <si>
    <t>22UBN. Здание резервной дизельной электростанции системы аварийного электроснабжения и управляющих систем безопасности. СКУ ПЗ. Пожарная сигнализация. 2 канал СБ. Журнал контрольных кабелей. Группа раскладки 5</t>
  </si>
  <si>
    <t xml:space="preserve">                   22UBN. Building for standby emergency power supply diesel-generator system and control safety systems. TPPM control cables log. SS train 2. Layout group 5</t>
  </si>
  <si>
    <t>22UBN. Здание резервной дизельной электростанции системы аварийного электроснабжения и управляющих систем безопасности. Журнал контрольных кабелей ТТК. 2 канал СБ. Группа раскладки 5</t>
  </si>
  <si>
    <t xml:space="preserve">                   22UBN. Building for standby emergency power supply diesel-generator system and control safety systems. TPPM control cables log. Normal operation. Layout group 5</t>
  </si>
  <si>
    <t>22UBN. Здание резервной дизельной электростанции системы аварийного электроснабжения и управляющих систем безопасности. Журнал контрольных кабелей ТТК. Нормальная эксплуатация. Группа раскладки 5</t>
  </si>
  <si>
    <t xml:space="preserve">                   22UBN. Building for standby emergency power supply diesel-generator system and control safety systems. FP I&amp;C. Ventilation systems. Control cables log. Layout group 5</t>
  </si>
  <si>
    <t>22UBN. Здание резервной дизельной электростанции системы аварийного электроснабжения и управляющих систем безопасности. СКУ ПЗ. Системы вентиляции. Журнал контрольных кабелей. Группа раскладки 5</t>
  </si>
  <si>
    <t xml:space="preserve">                   22UBN. Building for standby emergency power supply diesel-generator system and control safety systems. FP I&amp;C. Automatic gas fire-fighting plant. Control cables log. Layout group 5</t>
  </si>
  <si>
    <t>22UBN. Здание резервной дизельной электростанции системы аварийного электроснабжения и управляющих систем безопасности. СКУ ПЗ. Автоматическая установка газового пожаротушения. Журнал контрольных кабелей. Группа раскладки 5</t>
  </si>
  <si>
    <t xml:space="preserve">                   22UBN. Building for standby emergency power supply diesel-generator system and control safety systems. FP I&amp;C. Ventilation systems. Power cables log. Layout group 3</t>
  </si>
  <si>
    <t>22UBN. Здание резервной дизельной электростанции системы аварийного электроснабжения и управляющих систем безопасности. СКУ ПЗ. Системы вентиляции. Журнал силовых кабелей. Группа раскладки 3</t>
  </si>
  <si>
    <t xml:space="preserve">                   22UBN. Building for standby emergency power supply diesel-generator system and control safety systems. FP I&amp;C. Automatic gas fire-fighting plant. Power cables log. Layout group 3</t>
  </si>
  <si>
    <t>22UBN. Здание резервной дизельной электростанции системы аварийного электроснабжения и управляющих систем безопасности. СКУ ПЗ. Автоматическая установка газового пожаротушения. Журнал силовых кабелей. Группа раскладки 3</t>
  </si>
  <si>
    <t xml:space="preserve">                   22UBN. Building for standby emergency power supply diesel-generator system and control safety systems. TPTS racks power cables log (24V)</t>
  </si>
  <si>
    <t>22UBN. Здание резервной дизельной электростанции системы аварийного электроснабжения и управляющих систем безопасности. Журнал кабелей питания стоек ТПТС (24В)</t>
  </si>
  <si>
    <t xml:space="preserve">                   22UBN. Building for standby emergency power supply diesel-generator system and control safety systems. TPTS racks power cables log (24V) Cable stub across racks</t>
  </si>
  <si>
    <t>22UBN. Здание резервной дизельной электростанции системы аварийного электроснабжения и управляющих систем безопасности. Журнал кабелей питания стоек ТПТС (24В). Шлейф по стойкам</t>
  </si>
  <si>
    <t xml:space="preserve">                   22UBN. Building for standby emergency power supply diesel-generator system and control safety systems. Alarm and diagnostics cable log. Cable stub across racks</t>
  </si>
  <si>
    <t>22UBN. Здание резервной дизельной электростанции системы аварийного электроснабжения и управляющих систем безопасности. Журнал кабелей сигнализации и диагностики. Шлейф по стойкам</t>
  </si>
  <si>
    <t xml:space="preserve">                   22UBN. Building for standby emergency power supply diesel-generator system and control safety systems. Cable log of the system bus</t>
  </si>
  <si>
    <t>22UBN. Здание резервной дизельной электростанции системы аварийного электроснабжения и управляющих систем безопасности. Журнал кабелей системной шины</t>
  </si>
  <si>
    <t xml:space="preserve">                   22UBN. Building for standby emergency power supply diesel-generator system and control safety systems. NO I&amp;C. V CS. Control cables log of LCP</t>
  </si>
  <si>
    <t>22UBN. Здание резервной дизельной электростанции системы аварийного электроснабжения и управляющих систем безопасности. СКУ НЭ. ПТК В. Журнал контрольных кабелей МПУ</t>
  </si>
  <si>
    <t xml:space="preserve">                   22UBN. Building for standby emergency power supply diesel-generator system and control safety systems. NO I&amp;C. V CS. Power cables log of LCP</t>
  </si>
  <si>
    <t>22UBN. Здание резервной дизельной электростанции системы аварийного электроснабжения и управляющих систем безопасности. СКУ НЭ. ПТК В. Журнал силовых кабелей МПУ</t>
  </si>
  <si>
    <t xml:space="preserve">                   22UBN. Building for standby emergency power supply diesel-generator system and control safety systems. TD-2 ESFAS CS. Log of LCP power cables</t>
  </si>
  <si>
    <t>22UBN. Здание резервной дизельной электростанции системы аварийного электроснабжения и управляющих систем безопасности. УСБТ ПТК ТД-2. Журнал силовых кабелей МПУ</t>
  </si>
  <si>
    <t xml:space="preserve">                   22UBN. Building for standby emergency power supply diesel-generator system and control safety systems. VD-2 ESFAS CS. Log of LCP power cables</t>
  </si>
  <si>
    <t>22UBN. Здание резервной дизельной электростанции системы аварийного электроснабжения и управляющих систем безопасности. УСБТ ПТК ВД-2. Журнал силовых кабелей МПУ</t>
  </si>
  <si>
    <t xml:space="preserve">                   22UBN. Building for standby emergency power supply diesel-generator system and control safety systems. TD-2 ESFAS CS. Log of LCP control cables</t>
  </si>
  <si>
    <t>22UBN. Здание резервной дизельной электростанции системы аварийного электроснабжения и управляющих систем безопасности. УСБТ ПТК ТД-2. Журнал контрольных кабелей МПУ</t>
  </si>
  <si>
    <t xml:space="preserve">                   22UBN. Building for standby emergency power supply diesel-generator system and control safety systems. ESFAS CS Log of LCP control cables</t>
  </si>
  <si>
    <t>22UBN. Здание резервной дизельной электростанции системы аварийного электроснабжения и управляющих систем безопасности. УСБТ ПТК ВД-2. Журнал контрольных кабелей МПУ</t>
  </si>
  <si>
    <t xml:space="preserve">                   22UBN. Building for standby emergency power supply diesel-generator system and control safety systems. LCP. Log of ADCS power cables of safety train 2</t>
  </si>
  <si>
    <t>22UBN. Здание резервной дизельной электростанции системы аварийного электроснабжения и управляющих систем безопасности. МПУ. Журнал силовых кабелей САУ ДГ 2 канала безопасности</t>
  </si>
  <si>
    <t xml:space="preserve">                   22UBN. Building for standby emergency power supply diesel-generator system and control safety systems. ELCSS. Log of control cables. SS train 2</t>
  </si>
  <si>
    <t>22UBN. Здание резервной дизельной электростанции системы аварийного электроснабжения и управляющих систем безопасности. КХОП. Журнал контрольных кабелей 2 канал СБ</t>
  </si>
  <si>
    <t xml:space="preserve">                   22UBN. Building for standby emergency power supply diesel-generator system and control safety systems. ELCSS. Power cables log, SS train 2</t>
  </si>
  <si>
    <t>22UBN. Здание резервной дизельной электростанции системы аварийного электроснабжения и управляющих систем безопасности. КХОП. Журнал силовых кабелей 2 канал СБ</t>
  </si>
  <si>
    <t xml:space="preserve">                   22UBN. Building for standby emergency power supply diesel-generator system and control safety systems. LCP. ARMS. Power cables log. SS train 2</t>
  </si>
  <si>
    <t>22UBN. Здание резервной дизельной электростанции системы аварийного электроснабжения и управляющих систем безопасности. МПУ. АСРК. Журнал силовых кабелей. 2 канал СБ</t>
  </si>
  <si>
    <t xml:space="preserve">                   22UBN. Building for standby emergency power supply diesel-generator system and control safety systems. LCP. Control cable log. Secondary I&amp;C transducers. SS train 2</t>
  </si>
  <si>
    <t>22UBN. Здание резервной дизельной электростанции системы аварийного электроснабжения и управляющих систем безопасности. МПУ. Журнал контрольных кабелей. Вторичные преобразователи КИП. 2 канал СБ</t>
  </si>
  <si>
    <t xml:space="preserve">                   22UBN. Building for standby emergency power supply diesel-generator system and control safety systems. LCP. Control cable log. SS train 2</t>
  </si>
  <si>
    <t>22UBN. Здание резервной дизельной электростанции системы аварийного электроснабжения и управляющих систем безопасности. МПУ. Журнал контрольных кабелей. 2 канал СБ</t>
  </si>
  <si>
    <t xml:space="preserve">                   22UBN. Building for standby emergency power supply diesel-generator system and control safety systems. LCP. Power cables log. SS train 2</t>
  </si>
  <si>
    <t>22UBN. Здание резервной дизельной электростанции системы аварийного электроснабжения и управляющих систем безопасности. МПУ. Журнал силовых кабелей. 2 канал СБ</t>
  </si>
  <si>
    <t xml:space="preserve">                   22UBN. Building for standby emergency power supply diesel-generator system and control safety systems. ESFAS CS (train 2). TMMP control cable log relating to bridges. Layout group 5</t>
  </si>
  <si>
    <t>22UBN. Здание резервной дизельной электростанции системы аварийного электроснабжения и управляющих систем безопасности. ПТК УСБТ 2. Журнал контрольных кабелей ТТК в части перемычек. Группа раскладки 5</t>
  </si>
  <si>
    <t xml:space="preserve">                   22UBN. Building for standby emergency power supply diesel-generator system and control safety systems. ESFAS CS 2. Control cable log relating to motors</t>
  </si>
  <si>
    <t>22UBN. Здание резервной дизельной электростанции системы аварийного электроснабжения и управляющих систем безопасности. ПТК УСБТ 2. Журнал контрольных кабелей в части двигателей</t>
  </si>
  <si>
    <t xml:space="preserve">                   22UBN. Building for standby emergency power supply diesel-generator system and control safety systems. ESFAS CS 2. Control cable log relating to bridges</t>
  </si>
  <si>
    <t>22UBN. Здание резервной дизельной электростанции системы аварийного электроснабжения и управляющих систем безопасности. ПТК УСБТ 2. Журнал контрольных кабелей в части перемычек</t>
  </si>
  <si>
    <t xml:space="preserve">                   22UBN. Building for standby emergency power supply diesel-generator system and control safety systems. ESFAS CS 2. Control cable log relating to valves power supply</t>
  </si>
  <si>
    <t>22UBN. Здание резервной дизельной электростанции системы аварийного электроснабжения и управляющих систем безопасности. ПТК УСБТ 2. Журнал контрольных кабелей в части питания арматуры</t>
  </si>
  <si>
    <t xml:space="preserve">                   22UBN. Building for standby emergency power supply diesel-generator system and control safety systems. ESFAS CS 2. Control cable log relating to control valves power supply</t>
  </si>
  <si>
    <t>22UBN. Здание резервной дизельной электростанции системы аварийного электроснабжения и управляющих систем безопасности. ПТК УСБТ 2. Журнал контрольных кабелей в части питания регулирующей арматуры</t>
  </si>
  <si>
    <t xml:space="preserve">                   22UBN. Building for standby emergency power supply diesel-generator system and control safety systems. ESFAS CS 2. Control cable log related to the operation of valves</t>
  </si>
  <si>
    <t>22UBN. Здание резервной дизельной электростанции системы аварийного электроснабжения и управляющих систем безопасности. ПТК УСБТ 2. Журнал контрольных кабелей в части управления арматурой</t>
  </si>
  <si>
    <t xml:space="preserve">                   22UBN. Building for standby emergency power supply diesel-generator system and control safety systems. ESFAS CS 2. Control cable log relating to control valves operation</t>
  </si>
  <si>
    <t>22UBN. Здание резервной дизельной электростанции системы аварийного электроснабжения и управляющих систем безопасности. ПТК УСБТ 2. Журнал контрольных кабелей в части управления регулирующей арматурой</t>
  </si>
  <si>
    <t xml:space="preserve">                   22UBN. Building for standby emergency power supply diesel-generator system and control safety systems. ESFAS CS 2. Control cable bridges log related to the operation of valves</t>
  </si>
  <si>
    <t>22UBN. Здание резервной дизельной электростанции системы аварийного электроснабжения и управляющих систем безопасности. ПТК УСБТ 2. Журнал контрольных кабелей перемычек в части управления арматурой</t>
  </si>
  <si>
    <t xml:space="preserve">                   22UBN. Building for standby emergency power supply diesel-generator system and control safety systems. ESFAS CS 2. Control cable bridges log relating to control valves operation</t>
  </si>
  <si>
    <t>22UBN. Здание резервной дизельной электростанции системы аварийного электроснабжения и управляющих систем безопасности. ПТК УСБТ 2. Журнал контрольных кабелей перемычек в части управления регулирующей арматурой</t>
  </si>
  <si>
    <t xml:space="preserve">                   22UBN. Building for standby emergency power supply diesel-generator system and control safety systems. ESFAS CS 2. ESFAS CS 2 control cable log related to links to other building</t>
  </si>
  <si>
    <t>22UBN. Здание резервной дизельной электростанции системы аварийного электроснабжения и управляющих систем безопасности. ПТК УСБТ 2. Журнал контрольных кабелей ПТК УСБТ 2 в части связи с другими зданиями</t>
  </si>
  <si>
    <t xml:space="preserve">                   22UBN. Building for standby emergency power supply diesel-generator system and control safety systems. 6.6 kV SCG. PU EE I&amp;C CS. Electrical equipment cables log. Layout group 3</t>
  </si>
  <si>
    <t>22UBN. Здание резервной дизельной электростанции системы аварийного электроснабжения и управляющих систем безопасности. КРУ 6,6 кВ. ПТК СКУ ЭЧ ЭБ. Журнал кабелей от электрооборудования. Группа раскладки 3</t>
  </si>
  <si>
    <t xml:space="preserve">                   22UBN. Building for standby emergency power supply diesel-generator system and control safety systems. PU EE I&amp;C CS. CS system bus cables log. Layout group 5</t>
  </si>
  <si>
    <t>22UBN. Здание резервной дизельной электростанции системы аварийного электроснабжения и управляющих систем безопасности. ПТК СКУ ЭЧ ЭБ. Журнал кабелей системной шины ПТК. Группа раскладки 5</t>
  </si>
  <si>
    <t xml:space="preserve">                   22UBN. Building for standby emergency power supply diesel-generator system and control safety systems. RP and EE I&amp;C. SCG 6.6 kV EPSS. Train 2. Control cables log. Layout group 3</t>
  </si>
  <si>
    <t>22UBN. Здание резервной дизельной электростанции системы аварийного электроснабжения и управляющих систем безопасности. РЗ и СКУ ЭЧ. КРУ 6,6 кВ САЭ. Канал 2. Журнал контрольных кабелей. Группа раскладки 3</t>
  </si>
  <si>
    <t xml:space="preserve">                   22UBN. Building for standby emergency power supply diesel-generator system and control safety systems. LCP. V I&amp;C CS. Structural diagram</t>
  </si>
  <si>
    <t>22UBN. Здание резервной дизельной электростанции системы аварийного электроснабжения и управляющих систем безопасности. МПУ. ПТК СКУ В. Схема структурная.</t>
  </si>
  <si>
    <t xml:space="preserve">                   22UBN. Building for standby emergency power supply diesel-generator system and control safety systems. LCP. ELCSS I&amp;C CS. Structural diagram</t>
  </si>
  <si>
    <t>22UBN. Здание резервной дизельной электростанции системы аварийного электроснабжения и управляющих систем безопасности. МПУ. ПТК СКУ КХОП. Схема структурная.</t>
  </si>
  <si>
    <t xml:space="preserve">                   22UBN. Building for standby emergency power supply diesel-generator system and control safety systems. 0.4 kV SCG. RP and EE I&amp;C. Control cables log. Layout group 3</t>
  </si>
  <si>
    <t>22UBN. Здание резервной дизельной электростанции системы аварийного электроснабжения и управляющих систем безопасности. КРУ 0,4 кВ. РЗ и СКУ ЭЧ. Журнал контрольных кабелей. Группа раскладки 3</t>
  </si>
  <si>
    <t xml:space="preserve">                   22UBN. Building for standby emergency power supply diesel-generator system and control safety systems. LCP. ESFAS CS - VD-2 CS Structural diagram</t>
  </si>
  <si>
    <t>22UBN. Здание резервной дизельной электростанции системы аварийного электроснабжения и управляющих систем безопасности. МПУ. ПТК УСБТ ПТК ВД2. Схема структурная.</t>
  </si>
  <si>
    <t xml:space="preserve">                   22UBN. Building for standby emergency power supply diesel-generator system and control safety systems. LCP. ESFAS CS - TD-2 CS Structural diagram</t>
  </si>
  <si>
    <t>22UBN. Здание резервной дизельной электростанции системы аварийного электроснабжения и управляющих систем безопасности. МПУ. ПТК УСБТ ПТК ТД2. Схема структурная.</t>
  </si>
  <si>
    <t xml:space="preserve">                   22UBN. Building for standby emergency power supply diesel-generator system and control safety systems. LCP. Control cables log of DG ACS safety train 2</t>
  </si>
  <si>
    <t>22UBN. Здание резервной дизельной электростанции системы аварийного электроснабжения и управляющих систем безопасности. МПУ. Журнал контрольных кабелей САУ ДГ 2 канала безопасности</t>
  </si>
  <si>
    <t xml:space="preserve">                   22UBN. Building for standby emergency power supply diesel-generator system and control safety systems. Automated vibration monitoring and diagnostics system (AVMDS)</t>
  </si>
  <si>
    <t>22UBN. Здание резервной дизельной электростанции системы аварийного электроснабжения и управляющих систем безопасности. Автоматизированная система виброконтроля и диагностики (АСВД)</t>
  </si>
  <si>
    <t xml:space="preserve">          23UBN Building for standby emergency power supply diesel-generator system and control safety systems</t>
  </si>
  <si>
    <t>23UBN Здание резервной дизельной электростанции системы аварийного электроснабжения и управляющих систем безопасности</t>
  </si>
  <si>
    <t>1111д</t>
  </si>
  <si>
    <t xml:space="preserve">                Readiness of object 23UBN</t>
  </si>
  <si>
    <t>Готовность объекта 23UBN</t>
  </si>
  <si>
    <t>885д</t>
  </si>
  <si>
    <t>735д</t>
  </si>
  <si>
    <t xml:space="preserve">                         23-24UBN. Building for standby emergency power supply diesel-generator system and control safety systems. Pit</t>
  </si>
  <si>
    <t>23-24UBN. Здание резервной дизельной электростанции системы аварийного электроснабжения и управляющих систем безопасности. Котлован</t>
  </si>
  <si>
    <t>98д</t>
  </si>
  <si>
    <t xml:space="preserve">                         Concrete blinding of foundation slab of buildings 23,24UBN</t>
  </si>
  <si>
    <t>Бетонная подготовка фундаментной плиты зданий 23,24UBN</t>
  </si>
  <si>
    <t xml:space="preserve">                         23-24UBN. Building for standby emergency power supply diesel-generator system and control safety systems. Foundation slab. Reinforcement</t>
  </si>
  <si>
    <t>23-24UBN. Здание резервной дизельной электростанции системы аварийного электроснабжения и управляющих систем безопасности. Фундаментная плита. Армирование</t>
  </si>
  <si>
    <t xml:space="preserve">                         23-24UBN. Building for standby emergency power supply diesel-generator system and control safety systems. Foundation slab. Geometry</t>
  </si>
  <si>
    <t>23-24UBN. Здание резервной дизельной электростанции системы аварийного электроснабжения и управляющих систем безопасности. Фундаментная плита. Геометрия</t>
  </si>
  <si>
    <t xml:space="preserve">                         23-24UBN. Building for standby emergency power supply diesel-generator system and control safety systems. Foundation slab. Rebar dowels</t>
  </si>
  <si>
    <t>23-24UBN. Здание резервной дизельной электростанции системы аварийного электроснабжения и управляющих систем безопасности. Фундаментная плита. Выпуски арматуры</t>
  </si>
  <si>
    <t xml:space="preserve">                         23-24UBN. Building for standby emergency power supply diesel-generator system and control safety systems. Substructure. External walls. Reinforcement</t>
  </si>
  <si>
    <t>23-24UBN. Здание резервной дизельной электростанции системы аварийного электроснабжения и управляющих систем безопасности. Подземная часть. Наружные стены Армирование</t>
  </si>
  <si>
    <t xml:space="preserve">                         23-24UBN. Building for standby emergency power supply diesel-generator system and control safety systems. Substructure. Inner walls. Reinforcement</t>
  </si>
  <si>
    <t>23-24UBN. Здание резервной дизельной электростанции системы аварийного электроснабжения и управляющих систем безопасности. Подземная часть. Внутренние стены. Армирование</t>
  </si>
  <si>
    <t xml:space="preserve">                         23-24UBN. Building for standby emergency power supply diesel-generator system and control safety systems. Substructure. External walls. Geometry</t>
  </si>
  <si>
    <t>23-24UBN. Здание резервной дизельной электростанции системы аварийного электроснабжения и управляющих систем безопасности. Подземная часть. Наружные стены . Геометрия</t>
  </si>
  <si>
    <t xml:space="preserve">                         23-24UBN. Building for standby emergency power supply diesel-generator system and control safety systems. Pedestal for diesel-generator. Reinforcement</t>
  </si>
  <si>
    <t>23-24UBN. Здание резервной дизельной электростанции системы аварийного электроснабжения и управляющих систем безопасности. Фундамент под дизельгенератор. Армирование</t>
  </si>
  <si>
    <t xml:space="preserve">                         23-24UBN. Building for standby emergency power supply diesel-generator system and control safety systems. Pedestal for diesel-generator. Geometry</t>
  </si>
  <si>
    <t>23-24UBN. Здание резервной дизельной электростанции системы аварийного электроснабжения и управляющих систем безопасности. Фундамент под дизельгенератор. Геометрия</t>
  </si>
  <si>
    <t xml:space="preserve">                         23-24UBN. Building for standby emergency power supply diesel-generator system and control safety systems. Substructure. Inner walls. Geometry</t>
  </si>
  <si>
    <t>23-24UBN. Здание резервной дизельной электростанции системы аварийного электроснабжения и управляющих систем безопасности. Подземная часть. Внутренние стены. Геометрия</t>
  </si>
  <si>
    <t xml:space="preserve">                         23-24UBN. Building for standby emergency power supply diesel-generator system and control safety systems. Slab at elev. 0.000. Reinforcement</t>
  </si>
  <si>
    <t>23-24UBN. Здание резервной дизельной электростанции системы аварийного электроснабжения и управляющих систем безопасности. Перекрытие на отм. 0.000. Армирование</t>
  </si>
  <si>
    <t xml:space="preserve">                         23-24UBN. Building for standby emergency power supply diesel-generator system and control safety systems. Slab at elev. 0.000. Geometry</t>
  </si>
  <si>
    <t>23-24UBN. Здание резервной дизельной электростанции системы аварийного электроснабжения и управляющих систем безопасности. Перекрытие на отм. 0.000. Геометрия</t>
  </si>
  <si>
    <t xml:space="preserve">                         23-24UBN. Building for standby emergency power supply diesel-generator system and control safety systems. Substructure. Stair. Reinforcement</t>
  </si>
  <si>
    <t>23-24UBN. Здание резервной дизельной электростанции системы аварийного электроснабжения и управляющих систем безопасности. Подземная часть. Лестница. Армирование</t>
  </si>
  <si>
    <t xml:space="preserve">                         23-24UBN. Building for standby emergency power supply diesel-generator system and control safety systems. Substructure. Stair. Geometry</t>
  </si>
  <si>
    <t>23-24UBN. Здание резервной дизельной электростанции системы аварийного электроснабжения и управляющих систем безопасности. Подземная часть. Лестница. Геометрия</t>
  </si>
  <si>
    <t xml:space="preserve">                         23-24UBN. Building for standby emergency power supply diesel-generator system and control safety systems. Superstructure. Walls. Reinforcement</t>
  </si>
  <si>
    <t>23-24UBN. Здание резервной дизельной электростанции системы аварийного электроснабжения и управляющих систем безопасности. Надземная часть. Стены. Армирование</t>
  </si>
  <si>
    <t xml:space="preserve">                         23-24UBN. Building for standby emergency power supply diesel-generator system and control safety systems. Superstructure. Walls. Geometry</t>
  </si>
  <si>
    <t>23-24UBN. Здание резервной дизельной электростанции системы аварийного электроснабжения и управляющих систем безопасности. Надземная часть. Стены. Геометрия</t>
  </si>
  <si>
    <t xml:space="preserve">                         23-24UBN. Building for standby emergency power supply diesel-generator system and control safety systems. Superstructure. Floor slabs. Reinforcement</t>
  </si>
  <si>
    <t>23-24UBN. Здание резервной дизельной электростанции системы аварийного электроснабжения и управляющих систем безопасности. Надземная часть. Перекрытия. Армирование</t>
  </si>
  <si>
    <t xml:space="preserve">                         23-24UBN. Building for standby emergency power supply diesel-generator system and control safety systems. Superstructure. Stair. Geometry</t>
  </si>
  <si>
    <t>23-24UBN. Здание резервной дизельной электростанции системы аварийного электроснабжения и управляющих систем безопасности. Надземная часть. Лестница. Геометрия</t>
  </si>
  <si>
    <t xml:space="preserve">                         23-24UBN. Building for standby emergency power supply diesel-generator system and control safety systems. Superstructure. Floor slabs. Geometry</t>
  </si>
  <si>
    <t>23-24UBN. Здание резервной дизельной электростанции системы аварийного электроснабжения и управляющих систем безопасности. Надземная часть. Перекрытия. Геометрия</t>
  </si>
  <si>
    <t xml:space="preserve">                         23-24UBN. Building for standby emergency power supply diesel-generator system and control safety systems. Superstructure. Stair. Reinforcement</t>
  </si>
  <si>
    <t>23-24UBN. Здание резервной дизельной электростанции системы аварийного электроснабжения и управляющих систем безопасности. Надземная часть. Лестница. Армирование</t>
  </si>
  <si>
    <t xml:space="preserve">                         23-24UBN. Building for standby emergency power supply diesel-generator system and control safety systems. Superstructure. Roof. Geometry</t>
  </si>
  <si>
    <t>23-24UBN. Здание резервной дизельной электростанции системы аварийного электроснабжения и управляющих систем безопасности. Надземная часть. Покрытие. Геометрия</t>
  </si>
  <si>
    <t xml:space="preserve">                         23-24UBN. Building for standby emergency power supply diesel-generator system and control safety systems. Superstructure. Roof. Reinforcement</t>
  </si>
  <si>
    <t>23-24UBN. Здание резервной дизельной электростанции системы аварийного электроснабжения и управляющих систем безопасности. Надземная часть. Покрытие. Армирование</t>
  </si>
  <si>
    <t xml:space="preserve">                         23-24UBN. Building for standby emergency power supply diesel-generator system and control safety systems. Equipment pedestals</t>
  </si>
  <si>
    <t>23-24UBN. Здание резервной дизельной электростанции системы аварийного электроснабжения и управляющих систем безопасности. Фундаменты под оборудование</t>
  </si>
  <si>
    <t xml:space="preserve">                      23-24UBN. Building for standby emergency power supply diesel-generator system and control safety systems. Grounding. Lightning protection</t>
  </si>
  <si>
    <t>23-24UBN. Здание резервной дизельной электростанции системы аварийного электроснабжения и управляющих систем безопасности. Заземление. Молниезащита</t>
  </si>
  <si>
    <t xml:space="preserve">                      23-24UBN. Building for standby emergency power supply diesel-generator system and control safety systems. Maintenance platforms</t>
  </si>
  <si>
    <t>23-24UBN. Здание резервной дизельной электростанции системы аварийного электроснабжения и управляющих систем безопасности. Площадки обслуживания</t>
  </si>
  <si>
    <t xml:space="preserve">                      23-24UBN. Building for standby emergency power supply diesel-generator system and control safety systems. Overhung transport tracks</t>
  </si>
  <si>
    <t>23-24UBN. Здание резервной дизельной электростанции системы аварийного электроснабжения и управляющих систем безопасности. Пути подвесного транспорта</t>
  </si>
  <si>
    <t xml:space="preserve">                      23-24UBN. Building for standby emergency power supply diesel-generator system and control safety systems. External metal stairs</t>
  </si>
  <si>
    <t>23-24UBN. Здание резервной дизельной электростанции системы аварийного электроснабжения и управляющих систем безопасности. Наружная металлическая лестница</t>
  </si>
  <si>
    <t xml:space="preserve">                      23-24UBN. Building for standby emergency power supply diesel-generator system and control safety systems. Outer walls lining</t>
  </si>
  <si>
    <t>23-24UBN. Здание резервной дизельной электростанции системы аварийного электроснабжения и управляющих систем безопасности. Облицовка наружных стен</t>
  </si>
  <si>
    <t xml:space="preserve">                      23-24UBN. Building for standby emergency power supply diesel-generator system and control safety systems. Metal structures</t>
  </si>
  <si>
    <t>23-24UBN. Здание резервной дизельной электростанции системы аварийного электроснабжения и управляющих систем безопасности. Металлоконструкции</t>
  </si>
  <si>
    <t xml:space="preserve">                      23-24UBN. Building for standby emergency power supply diesel-generator system and control safety systems. Architectural-planning drawings and finishing</t>
  </si>
  <si>
    <t>23-24UBN. Здание резервной дизельной электростанции системы аварийного электроснабжения и управляющих систем безопасности. Архитектурно-планировочные чертежи и отделка</t>
  </si>
  <si>
    <t>636д</t>
  </si>
  <si>
    <t xml:space="preserve">                   23UBN Process pipelines</t>
  </si>
  <si>
    <t>23UBN Технологические трубопроводы</t>
  </si>
  <si>
    <t xml:space="preserve">                      23UBN. Building for standby emergency power supply diesel-generator system and control safety systems. Pipelines of cooling sea water PEB</t>
  </si>
  <si>
    <t>23UBN. Здание резервной дизельной электростанции системы аварийного электроснабжения и управляющих систем безопасности. Трубопроводы охлаждающей морской воды PEB</t>
  </si>
  <si>
    <t xml:space="preserve">                      23UBN. Building for standby emergency power supply diesel-generator system and control safety systems. Corrosion protection of pipelines</t>
  </si>
  <si>
    <t>23UBN. Здание резервной дизельной электростанции системы аварийного электроснабжения и управляющих систем безопасности. Антикоррозионная защита трубопроводов</t>
  </si>
  <si>
    <t xml:space="preserve">                      23UBN. Building for standby emergency power supply diesel-generator system and control safety systems. Heat insulation of pipe lines</t>
  </si>
  <si>
    <t>23UBN. Здание резервной дизельной электростанции системы аварийного электроснабжения и управляющих систем безопасности. Тепловая изоляция трубопроводов</t>
  </si>
  <si>
    <t xml:space="preserve">                      23UBN. Building for standby emergency power supply diesel-generator system and control safety systems. Collecting and removal system of GMP drains, discharges and leaks</t>
  </si>
  <si>
    <t>23UBN. Здание резервной дизельной электростанции системы аварийного электроснабжения и управляющих систем безопасности. Система сбора и отвода дренажей, опорожнений и протечек GMP</t>
  </si>
  <si>
    <t xml:space="preserve">                      23UBN. Building for standby emergency power supply diesel-generator system and control safety systems. Water pipe lines of inner circuit XJG</t>
  </si>
  <si>
    <t>23UBN. Здание резервной дизельной электростанции системы аварийного электроснабжения и управляющих систем безопасности. Трубопроводы воды внутреннего контура XJG</t>
  </si>
  <si>
    <t xml:space="preserve">                      23UBN. Building for standby emergency power supply diesel-generator system and control safety systems. Fuel pipe lines XJN</t>
  </si>
  <si>
    <t>23UBN. Здание резервной дизельной электростанции системы аварийного электроснабжения и управляющих систем безопасности. Трубопроводы топлива XJN</t>
  </si>
  <si>
    <t xml:space="preserve">                      23UBN. Building for standby emergency power supply diesel-generator system and control safety systems. Lubricating oil pipelines XJV</t>
  </si>
  <si>
    <t>23UBN. Здание резервной дизельной электростанции системы аварийного электроснабжения и управляющих систем безопасности. Трубопроводы смазочного масла XJV</t>
  </si>
  <si>
    <t xml:space="preserve">                      23UBN. Building for standby emergency power supply diesel-generator system and control safety systems. Pipe lines of starting air XJX</t>
  </si>
  <si>
    <t>23UBN. Здание резервной дизельной электростанции системы аварийного электроснабжения и управляющих систем безопасности. Трубопроводы пускового воздуха XJX</t>
  </si>
  <si>
    <t xml:space="preserve">                      23UBN. Building for standby emergency power supply diesel-generator system and control safety systems. Compressed air supply system for repair needs SCD</t>
  </si>
  <si>
    <t>23UBN. Здание резервной дизельной электростанции системы аварийного электроснабжения и управляющих систем безопасности. Трубопроводы сжатого воздуха для ремонтных нужд SCD</t>
  </si>
  <si>
    <t xml:space="preserve">                      23-24UBN. Building for standby emergency power supply diesel-generator system and control safety systems. Installation drawings of all load-lifting equipment</t>
  </si>
  <si>
    <t>23UBN. Здание резервной дизельной электростанции системы аварийного электроснабжения и управляющих систем безопасности, включая промежуточный склад дизельного топлива (23UEJ). Установочные чертежи всего грузоподъемного оборудования</t>
  </si>
  <si>
    <t xml:space="preserve">                      23UBN. Building for standby emergency power supply diesel-generator system and control safety systems. Automatic fire fighting pump station</t>
  </si>
  <si>
    <t>23UBN. Здание резервной дизельной электростанции системы аварийного электроснабжения и управляющих систем безопасности. Насосная станция автоматического пожаротушения</t>
  </si>
  <si>
    <t xml:space="preserve">                      23UBN. Building for standby emergency power supply diesel-generator system and control safety systems. Automatic fire fighting system with finely dispersed water (SGK)</t>
  </si>
  <si>
    <t>23UBN. Здание резервной дизельной электростанции системы аварийного электроснабжения и управляющих систем безопасности. Система автоматического пожаротушения тонкораспыленной водой (SGK)</t>
  </si>
  <si>
    <t xml:space="preserve">                      23UBN. Building for standby emergency power supply diesel-generator system and control safety systems. System of automatic gas fire-fighting plants (SGE)</t>
  </si>
  <si>
    <t>23UBN. Здание резервной дизельной электростанции системы аварийного электроснабжения и управляющих систем безопасности. Система установок автоматического газового пожаротушения (SGE)</t>
  </si>
  <si>
    <t xml:space="preserve">                      23UBN. Building for standby emergency power supply diesel-generator system and control safety systems. Water-supply systems in 3UBN buildings</t>
  </si>
  <si>
    <t>23UBN. Здание резервной дизельной электростанции системы аварийного электроснабжения и управляющих систем безопасности. Системы водоснабжения зданий 3UBN</t>
  </si>
  <si>
    <t xml:space="preserve">                      23UBN. Building for standby emergency power supply diesel-generator system and control safety systems. Sewage systems in 3UBN buildings</t>
  </si>
  <si>
    <t>23UBN. Здание резервной дизельной электростанции системы аварийного электроснабжения и управляющих систем безопасности. Системы водоотведения зданий 3UBN</t>
  </si>
  <si>
    <t xml:space="preserve">                   23UBN Process equipment</t>
  </si>
  <si>
    <t>23UBN Технологическое оборудование</t>
  </si>
  <si>
    <t xml:space="preserve">                      23UBN. Building for standby emergency power supply diesel-generator system and control safety systems. Installation drawings of the equipment</t>
  </si>
  <si>
    <t>23UBN. Здание резервной дизельной электростанции системы аварийного электроснабжения и управляющих систем безопасности. Установочные чертежи оборудования</t>
  </si>
  <si>
    <t xml:space="preserve">                   23UBN Ventilation, air conditioning, cold supply and heating</t>
  </si>
  <si>
    <t>23UBN Вентиляция, кондиционирование, холодоснабжение и отопление</t>
  </si>
  <si>
    <t xml:space="preserve">                      23UBN. Building for standby emergency power supply diesel-generator system and control safety systems. Heat insulation of ventilation</t>
  </si>
  <si>
    <t>23UBN. Здание резервной дизельной электростанции системы аварийного электроснабжения и управляющих систем безопасности. Тепловая изоляция вентиляции</t>
  </si>
  <si>
    <t xml:space="preserve">                      23UBN. Building for standby emergency power supply diesel-generator system and control safety systems. Ventilation and air conditioning systems. Layout drawings</t>
  </si>
  <si>
    <t>23UBN. Здание резервной дизельной электростанции системы аварийного электроснабжения и управляющих систем безопасности. Системы вентиляции и кондиционирования. Компоновочные чертежи</t>
  </si>
  <si>
    <t xml:space="preserve">                      23UBN. Building for standby emergency power supply diesel-generator system and control safety systems. Ventilation and air conditioning systems. Installation drawings</t>
  </si>
  <si>
    <t>23UBN. Здание резервной дизельной электростанции системы аварийного электроснабжения и управляющих систем безопасности. Системы вентиляции и кондиционирования. Установочные чертежи</t>
  </si>
  <si>
    <t xml:space="preserve">                      23UBN. Building for standby emergency power supply diesel-generator system and control safety systems. Corrosion protection of air ducts</t>
  </si>
  <si>
    <t>23UBN. Здание резервной дизельной электростанции системы аварийного электроснабжения и управляющих систем безопасности. Антикоррозионная защита воздуховодов</t>
  </si>
  <si>
    <t xml:space="preserve">                      23UBN. Building for standby emergency power supply diesel-generator system and control safety systems. Installation drawings of set of cold supply equipment for essential services (QKB)</t>
  </si>
  <si>
    <t>23UBN. Здание резервной дизельной электростанции системы аварийного электроснабжения и управляющих систем безопасности. Установочные чертежи оборудования комплекса холодоснабжения ответственных потребителей (QKB)</t>
  </si>
  <si>
    <t xml:space="preserve">                      23UBN. Building for standby emergency power supply diesel-generator system and control safety systems. Set of cold supply equipment for essential services. Pipelines for cold supply system for essential services (QKB)</t>
  </si>
  <si>
    <t>23UBN.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Трубопроводы системы холодоснабжения ответственных потребителей (QKB)</t>
  </si>
  <si>
    <t xml:space="preserve">                      23UBN. Building for standby emergency power supply diesel-generator system and control safety systems. Cold supply system for essential services (piping of ventilation systems)</t>
  </si>
  <si>
    <t>23UBN. Здание резервной дизельной электростанции системы аварийного электроснабжения и управляющих систем безопасности. Система холодоснабжения ответственных потребителей (обвязка вентиляционных систем)</t>
  </si>
  <si>
    <t xml:space="preserve">                      23UBN. Building for standby emergency power supply diesel-generator system and control safety systems. Set of cold supply equipment for essential services. Pipelines of the cooling water system for essential services (PEB)</t>
  </si>
  <si>
    <t>23UBN.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Трубопроводы системы охлаждающей воды ответственных потребителей (PEB)</t>
  </si>
  <si>
    <t xml:space="preserve">                      23UBN. Building for standby emergency power supply diesel-generator system and control safety systems. Set of cold supply equipment for essential services. Pipeline for emergency freon discharge (QGA)</t>
  </si>
  <si>
    <t>23UBN.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потребителей.Трубопровод аварийного сброса фреона (QGA)</t>
  </si>
  <si>
    <t xml:space="preserve">                      23UBN. Building for standby emergency power supply diesel-generator system and control safety systems. Set of cold supply equipment for essential services. Nitrogen supply pipeline (QJB)</t>
  </si>
  <si>
    <t>23UBN.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 подачи азота (QJB)</t>
  </si>
  <si>
    <t>560д</t>
  </si>
  <si>
    <t xml:space="preserve">                   23UBN. Building for standby emergency power supply diesel-generator system and control safety systems. Electric connection diagrams for 6.6 kV sections</t>
  </si>
  <si>
    <t>23UBN. Здание резервной дизельной электростанции системы аварийного электроснабжения и управляющих систем безопасности. Схемы электрических соединений секций 6,6 кВ</t>
  </si>
  <si>
    <t xml:space="preserve">                   23UBN. Building for standby emergency power supply diesel-generator system and control safety systems. Electric connection diagrams 0.4 kV</t>
  </si>
  <si>
    <t>23UBN. Здание резервной дизельной электростанции системы аварийного электроснабжения и управляющих систем безопасности. Схемы электрических соединений 0,4 кВ</t>
  </si>
  <si>
    <t xml:space="preserve">                   23UBN. Building for standby emergency power supply diesel-generator system and control safety systems. Electric connection diagrams for train 3 DC boards</t>
  </si>
  <si>
    <t>23UBN. Здание резервной дизельной электростанции системы аварийного электроснабжения и управляющих систем безопасности. Схемы электрических соединений щитов постоянного тока 3 канала</t>
  </si>
  <si>
    <t xml:space="preserve">                   23UBN. Building for standby emergency power supply diesel-generator system and control safety systems. Electric connection diagrams for train 3 inverter network</t>
  </si>
  <si>
    <t>23UBN. Здание резервной дизельной электростанции системы аварийного электроснабжения и управляющих систем безопасности. Схемы электрических соединений инверторной сети 3 канала</t>
  </si>
  <si>
    <t xml:space="preserve">                   23UBN. Building for standby emergency power supply diesel-generator system and control safety systems. Welding network</t>
  </si>
  <si>
    <t>23UBN. Здание резервной дизельной электростанции системы аварийного электроснабжения и управляющих систем безопасности. Сварочная сеть</t>
  </si>
  <si>
    <t xml:space="preserve">                   23UBN. Building for standby emergency power supply diesel-generator system and control safety systems. Train 3. EPSS direct current board. Secondary circuits. Tables of external connections</t>
  </si>
  <si>
    <t>23UBN. Здание резервной дизельной электростанции системы аварийного электроснабжения и управляющих систем безопасности. Канал 3. Щит постоянного тока САЭ. Вторичная коммутация. Таблицы внешних подключений</t>
  </si>
  <si>
    <t xml:space="preserve">                   23UBN. Building for standby emergency power supply diesel-generator system and control safety systems. Common-plant telephone communication system</t>
  </si>
  <si>
    <t>23UBN. Здание резервной дизельной электростанции системы аварийного электроснабжения и управляющих систем безопасности. Система общестанционной телефонной связи</t>
  </si>
  <si>
    <t xml:space="preserve">                   23UBN. Building for standby emergency power supply diesel-generator system and control safety systems. Operative loudspeaking and telephone communication system</t>
  </si>
  <si>
    <t>23UBN. Здание резервной дизельной электростанции системы аварийного электроснабжения и управляющих систем безопасности. Система оперативной громкоговорящей и телефонной связи</t>
  </si>
  <si>
    <t xml:space="preserve">                   23UBN. Building for standby emergency power supply diesel-generator system and control safety systems. Personnel warning and search system</t>
  </si>
  <si>
    <t>23UBN. Здание резервной дизельной электростанции системы аварийного электроснабжения и управляющих систем безопасности. Система оповещения и поиска персонала</t>
  </si>
  <si>
    <t xml:space="preserve">                   23UBN. Building for standby emergency power supply diesel-generator system and control safety systems. Electric lighting and socket network</t>
  </si>
  <si>
    <t>23UBN. Здание резервной дизельной электростанции системы аварийного электроснабжения и управляющих систем безопасности. Электрическое освещение и розеточная сеть</t>
  </si>
  <si>
    <t xml:space="preserve">                   23UBN. Building for standby emergency power supply diesel-generator system and control safety systems. Master clock system</t>
  </si>
  <si>
    <t>23UBN. Здание резервной дизельной электростанции системы аварийного электроснабжения и управляющих систем безопасности. Система часофикации</t>
  </si>
  <si>
    <t xml:space="preserve">                   23UBN. Building for standby emergency power supply diesel-generator system and control safety systems. Operative radiotelephones system</t>
  </si>
  <si>
    <t>23UBN. Здание резервной дизельной электростанции системы аварийного электроснабжения и управляющих систем безопасности. Система эксплуатационных радиотелефонов</t>
  </si>
  <si>
    <t xml:space="preserve">                   23UBN. Building for standby emergency power supply diesel-generator system and control safety systems. Common-plant telephone communication system. Control cable log</t>
  </si>
  <si>
    <t>23UBN. Здание резервной дизельной электростанции системы аварийного электроснабжения и управляющих систем безопасности. Система общестанционной телефонной связи. Журнал контрольных кабелей</t>
  </si>
  <si>
    <t xml:space="preserve">                   23UBN. Building for standby emergency power supply diesel-generator system and control safety systems. Operative loudspeaking and telephone communication system. Control cable log</t>
  </si>
  <si>
    <t>23UBN. Здание резервной дизельной электростанции системы аварийного электроснабжения и управляющих систем безопасности. Система оперативной громкоговорящей и телефонной связи. Журнал контрольных кабелей</t>
  </si>
  <si>
    <t xml:space="preserve">                   23UBN. Building for standby emergency power supply diesel-generator system and control safety systems. Personnel warning and search system. Control cable log</t>
  </si>
  <si>
    <t>23UBN. Здание резервной дизельной электростанции системы аварийного электроснабжения и управляющих систем безопасности. Система оповещения и поиска персонала. Журнал контрольных кабелей</t>
  </si>
  <si>
    <t xml:space="preserve">                   23UBN. Building for standby emergency power supply diesel-generator system and control safety systems. Master clock system. Control cable log</t>
  </si>
  <si>
    <t>23UBN. Здание резервной дизельной электростанции системы аварийного электроснабжения и управляющих систем безопасности. Система часофикации. Журнал контрольных кабелей</t>
  </si>
  <si>
    <t xml:space="preserve">                   23UBN. Building for standby emergency power supply diesel-generator system and control safety systems. Operative radiotelephones system. Control cable log</t>
  </si>
  <si>
    <t>23UBN. Здание резервной дизельной электростанции системы аварийного электроснабжения и управляющих систем безопасности. Система эксплуатационных радиотелефонов. Журнал контрольных кабелей</t>
  </si>
  <si>
    <t xml:space="preserve">                   23UBN. Building for standby emergency power supply diesel-generator system and control safety systems. Earthing drawings</t>
  </si>
  <si>
    <t>23UBN. Здание резервной дизельной электростанции системы аварийного электроснабжения и управляющих систем безопасности. Чертежи заземления</t>
  </si>
  <si>
    <t xml:space="preserve">                   23UBN. Building for standby emergency power supply diesel-generator system and control safety systems. Layout drawings of cable metal structures. Cable shafts</t>
  </si>
  <si>
    <t>23UBN.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Кабельные шахты</t>
  </si>
  <si>
    <t xml:space="preserve">                   23UBN. Building for standby emergency power supply diesel-generator system and control safety systems. Layout drawings of cable metal structures. Elevation -4.200</t>
  </si>
  <si>
    <t>23UBN.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-4,200</t>
  </si>
  <si>
    <t xml:space="preserve">                   23UBN. Building for standby emergency power supply diesel-generator system and control safety systems. Layout drawings of cable metal structures. Elevation 0.000</t>
  </si>
  <si>
    <t>23UBN.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0,000</t>
  </si>
  <si>
    <t xml:space="preserve">                   23UBN. Building for standby emergency power supply diesel-generator system and control safety systems. Layout drawings of cable metal structures. Elevations +3.600; +4.800</t>
  </si>
  <si>
    <t>23UBN.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Отметки +3,600, +4,800</t>
  </si>
  <si>
    <t xml:space="preserve">                   23UBN. Building for standby emergency power supply diesel-generator system and control safety systems. Layout drawings of electrical equipment</t>
  </si>
  <si>
    <t>23UBN. Здание резервной дизельной электростанции системы аварийного электроснабжения и управляющих систем безопасности. Компоновочные чертежи электрооборудования</t>
  </si>
  <si>
    <t xml:space="preserve">                   23UBN. Building for standby emergency power supply diesel-generator system and control safety systems. Special earthing drawings</t>
  </si>
  <si>
    <t>23UBN. Здание резервной дизельной электростанции системы аварийного электроснабжения и управляющих систем безопасности. Чертежи специального заземления</t>
  </si>
  <si>
    <t xml:space="preserve">                   23UBN. Building for standby emergency power supply diesel-generator system and control safety systems. Layout drawings of cable metal structures. Elevation +10.800</t>
  </si>
  <si>
    <t>23UBN.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+10,800</t>
  </si>
  <si>
    <t xml:space="preserve">                   23UBN. Building for standby emergency power supply diesel-generator system and control safety systems. Electric connection diagrams for 6.6 kV sections. Power cables log 6.6 kV</t>
  </si>
  <si>
    <t>23UBN. Здание резервной дизельной электростанции системы аварийного электроснабжения и управляющих систем безопасности. Схемы электрических соединений секций 6,6 кВ. Журнал силовых кабелей 6,6 кВ</t>
  </si>
  <si>
    <t xml:space="preserve">                   23UBN. Building for standby emergency power supply diesel-generator system and control safety systems. Log of SS power cables</t>
  </si>
  <si>
    <t>23UBN. Здание резервной дизельной электростанции системы аварийного электроснабжения и управляющих систем безопасности. Журнал силовых кабелей СБ</t>
  </si>
  <si>
    <t xml:space="preserve">                   23UBN. Building for standby emergency power supply diesel-generator system and control safety systems. NO power cables log</t>
  </si>
  <si>
    <t>23UBN. Здание резервной дизельной электростанции системы аварийного электроснабжения и управляющих систем безопасности. Журнал силовых кабелей НЭ</t>
  </si>
  <si>
    <t xml:space="preserve">                   23UBN. Building for standby emergency power supply diesel-generator system and control safety systems. Electric connection diagrams for DC boards, train 3. Power cables log</t>
  </si>
  <si>
    <t>23UBN. Здание резервной дизельной электростанции системы аварийного электроснабжения и управляющих систем безопасности. Схемы электрических соединений щитов постоянного тока 3 канала. Журнал силовых кабелей</t>
  </si>
  <si>
    <t xml:space="preserve">                   23UBN. Building for standby emergency power supply diesel-generator system and control safety systems. Power cables log</t>
  </si>
  <si>
    <t>23UBN. Здание резервной дизельной электростанции системы аварийного электроснабжения и управляющих систем безопасности. Журнал силовых кабелей</t>
  </si>
  <si>
    <t xml:space="preserve">                   23UBN. Building for standby emergency power supply diesel-generator system and control safety systems. Welding network. Power cables log</t>
  </si>
  <si>
    <t>23UBN. Здание резервной дизельной электростанции системы аварийного электроснабжения и управляющих систем безопасности. Сварочная сеть. Журнал силовых кабелей</t>
  </si>
  <si>
    <t xml:space="preserve">                   23UBN. Building for standby emergency power supply diesel-generator system and control safety systems. Special earthing system cable log</t>
  </si>
  <si>
    <t>23UBN. Здание резервной дизельной электростанции системы аварийного электроснабжения и управляющих систем безопасности. Журнал кабелей системы специального заземления</t>
  </si>
  <si>
    <t xml:space="preserve">                   23UBN. Building for standby emergency power supply diesel-generator system and control safety systems. Alarm and diagnostics cable log. Cable stub across racks</t>
  </si>
  <si>
    <t>23UBN. Здание резервной дизельной электростанции системы аварийного электроснабжения и управляющих систем безопасности. Журнал кабелей сигнализации и диагностики. Шлейф по стойкам</t>
  </si>
  <si>
    <t xml:space="preserve">                   23UBN. Building for standby emergency power supply diesel-generator system and control safety systems. Train 3. EPSS direct current board. Control cables log. Layout group 3</t>
  </si>
  <si>
    <t>23UBN. Здание резервной дизельной электростанции системы аварийного электроснабжения и управляющих систем безопасности. Канал 3. Щит постоянного тока САЭ. Журнал контрольных кабелей. Группа раскладки 3</t>
  </si>
  <si>
    <t xml:space="preserve">                   23UBN. Building for standby emergency power supply diesel-generator system and control safety systems. Train 3. Control cables log. Layout group 5</t>
  </si>
  <si>
    <t>23UBN. Здание резервной дизельной электростанции системы аварийного электроснабжения и управляющих систем безопасности. Канал 3. Журнал контрольных кабелей. Группа раскладки 5</t>
  </si>
  <si>
    <t xml:space="preserve">                   23UBN. Building for standby emergency power supply diesel-generator system and control safety systems. LCP. Control cables log of DG ACS safety train 3</t>
  </si>
  <si>
    <t>23UBN. Здание резервной дизельной электростанции системы аварийного электроснабжения и управляющих систем безопасности. МПУ. Журнал контрольных кабелей САУ ДГ 3 канала безопасности</t>
  </si>
  <si>
    <t xml:space="preserve">                   23UBN. Building for standby emergency power supply diesel-generator system and control safety systems. LCP. Log of ADCS power cables of safety train 3</t>
  </si>
  <si>
    <t>23UBN. Здание резервной дизельной электростанции системы аварийного электроснабжения и управляющих систем безопасности. МПУ. Журнал силовых кабелей САУ ДГ 3 канала безопасности</t>
  </si>
  <si>
    <t xml:space="preserve">                   23UBN. Building for standby emergency power supply diesel-generator system and control safety systems. ELCSS. Log of control cables. SS train 3</t>
  </si>
  <si>
    <t>23UBN. Здание резервной дизельной электростанции системы аварийного электроснабжения и управляющих систем безопасности. КХОП. Журнал контрольных кабелей 3 канал СБ</t>
  </si>
  <si>
    <t xml:space="preserve">                   23UBN. Building for standby emergency power supply diesel-generator system and control safety systems. ELCSS. Power cables log, SS train 3</t>
  </si>
  <si>
    <t>23UBN. Здание резервной дизельной электростанции системы аварийного электроснабжения и управляющих систем безопасности. КХОП. Журнал силовых кабелей 3 канал СБ</t>
  </si>
  <si>
    <t xml:space="preserve">                   23UBN. Building for standby emergency power supply diesel-generator system and control safety systems. LCP. ARMS. Power cables log. SS train 3</t>
  </si>
  <si>
    <t>23UBN. Здание резервной дизельной электростанции системы аварийного электроснабжения и управляющих систем безопасности. МПУ. АСРК. Журнал силовых кабелей. 3 канал СБ.</t>
  </si>
  <si>
    <t xml:space="preserve">                   23UBN. Building for standby emergency power supply diesel-generator system and control safety systems. LCP. Control cables log. Secondary I&amp;C transducers. SS train 3</t>
  </si>
  <si>
    <t>23UBN. Здание резервной дизельной электростанции системы аварийного электроснабжения и управляющих систем безопасности. МПУ. Журнал контрольных кабелей. Вторичные преобразователи КИП. 3 канал СБ</t>
  </si>
  <si>
    <t xml:space="preserve">                   23UBN. Building for standby emergency power supply diesel-generator system and control safety systems. ESFAS CS (train 3). TMMP control cable log relating to bridges. Layout group 5</t>
  </si>
  <si>
    <t>23UBN. Здание резервной дизельной электростанции системы аварийного электроснабжения и управляющих систем безопасности. ПТК УСБТ 3. Журнал контрольных кабелей ТТК в части перемычек. Группа раскладки 5</t>
  </si>
  <si>
    <t xml:space="preserve">                   23UBN. Building for standby emergency power supply diesel-generator system and control safety systems. LCP. Control cables log. SS train 3</t>
  </si>
  <si>
    <t>23UBN. Здание резервной дизельной электростанции системы аварийного электроснабжения и управляющих систем безопасности. МПУ. Журнал контрольных кабелей. 3 канал СБ</t>
  </si>
  <si>
    <t xml:space="preserve">                   23UBN. Building for standby emergency power supply diesel-generator system and control safety systems. LCP. Power cables log. SS train 3</t>
  </si>
  <si>
    <t>23UBN. Здание резервной дизельной электростанции системы аварийного электроснабжения и управляющих систем безопасности. МПУ. Журнал силовых кабелей. 3 канал СБ</t>
  </si>
  <si>
    <t xml:space="preserve">                   23UBN. Building for standby emergency power supply diesel-generator system and control safety systems. ESFAS CS 3. Control cable log pertaining to motors</t>
  </si>
  <si>
    <t>23UBN. Здание резервной дизельной электростанции системы аварийного электроснабжения и управляющих систем безопасности. ПТК УСБТ 3. Журнал контрольных кабелей в части двигателей</t>
  </si>
  <si>
    <t xml:space="preserve">                   23UBN. Building for standby emergency power supply diesel-generator system and control safety systems. ESFAS CS 3. Control cable log relating to bridges</t>
  </si>
  <si>
    <t>23UBN. Здание резервной дизельной электростанции системы аварийного электроснабжения и управляющих систем безопасности. ПТК УСБТ 3. Журнал контрольных кабелей в части перемычек</t>
  </si>
  <si>
    <t xml:space="preserve">                   23UBN. Building for standby emergency power supply diesel-generator system and control safety systems. ESFAS CS 3. Control cables log pertaining to valves power supply</t>
  </si>
  <si>
    <t>23UBN. Здание резервной дизельной электростанции системы аварийного электроснабжения и управляющих систем безопасности. ПТК УСБТ 3. Журнал контрольных кабелей в части питания арматуры</t>
  </si>
  <si>
    <t xml:space="preserve">                   23UBN. Building for standby emergency power supply diesel-generator system and control safety systems. ESFAS CS 3. Control cable log relating to control valves power supply</t>
  </si>
  <si>
    <t>23UBN. Здание резервной дизельной электростанции системы аварийного электроснабжения и управляющих систем безопасности. ПТК УСБТ 3. Журнал контрольных кабелей в части питания регулирующей арматуры</t>
  </si>
  <si>
    <t xml:space="preserve">                   23UBN. Building for standby emergency power supply diesel-generator system and control safety systems. ESFAS CS 3. Control cable log related to the operation of valves</t>
  </si>
  <si>
    <t>23UBN. Здание резервной дизельной электростанции системы аварийного электроснабжения и управляющих систем безопасности. ПТК УСБТ 3. Журнал контрольных кабелей в части управления арматурой</t>
  </si>
  <si>
    <t xml:space="preserve">                   23UBN. Building for standby emergency power supply diesel-generator system and control safety systems. ESFAS CS 3. Control cable log relating to control valves operation</t>
  </si>
  <si>
    <t>23UBN. Здание резервной дизельной электростанции системы аварийного электроснабжения и управляющих систем безопасности. ПТК УСБТ 3. Журнал контрольных кабелей в части управления регулирующей арматурой</t>
  </si>
  <si>
    <t xml:space="preserve">                   23UBN. Building for standby emergency power supply diesel-generator system and control safety systems. Automated vibration monitoring and diagnostics system (AVMDS)</t>
  </si>
  <si>
    <t>23UBN. Здание резервной дизельной электростанции системы аварийного электроснабжения и управляющих систем безопасности. Автоматизированная система виброконтроля и диагностики (АСВД)</t>
  </si>
  <si>
    <t xml:space="preserve">                   23UBN. Building for standby emergency power supply diesel-generator system and control safety systems. ESFAS CS 3. Control cable bridges log relating to control valves operation</t>
  </si>
  <si>
    <t>23UBN. Здание резервной дизельной электростанции системы аварийного электроснабжения и управляющих систем безопасности. ПТК УСБТ 3. Журнал контрольных кабелей перемычек в части управления регулирующей арматурой</t>
  </si>
  <si>
    <t xml:space="preserve">                   23UBN. Building for standby emergency power supply diesel-generator system and control safety systems. ESFAS CS 3. ESFAS CS 3 control cable log related to links to other building</t>
  </si>
  <si>
    <t>23UBN. Здание резервной дизельной электростанции системы аварийного электроснабжения и управляющих систем безопасности. ПТК УСБТ 3. Журнал контрольных кабелей ПТК УСБТ 3 в части связи с другими зданиями</t>
  </si>
  <si>
    <t xml:space="preserve">                   23UBN. Building for standby emergency power supply diesel-generator system and control safety systems. 6.6 kV SCG. PU EE I&amp;C CS. Electrical equipment cables log. Layout group 3</t>
  </si>
  <si>
    <t>23UBN. Здание резервной дизельной электростанции системы аварийного электроснабжения и управляющих систем безопасности. КРУ 6,6 кВ. ПТК СКУ ЭЧ ЭБ. Журнал кабелей от электрооборудования. Группа раскладки 3</t>
  </si>
  <si>
    <t xml:space="preserve">                   23UBN. Building for standby emergency power supply diesel-generator system and control safety systems. PU EE I&amp;C CS. CS system bus cables log. Layout group 5</t>
  </si>
  <si>
    <t>23UBN. Здание резервной дизельной электростанции системы аварийного электроснабжения и управляющих систем безопасности. ПТК СКУ ЭЧ ЭБ. Журнал кабелей системной шины ПТК. Группа раскладки 5</t>
  </si>
  <si>
    <t xml:space="preserve">                   23UBN. Building for standby emergency power supply diesel-generator system and control safety systems. RP and EE I&amp;C. SCG 6.6 kV EPSS. Train 3. Control cables log. Layout group 3</t>
  </si>
  <si>
    <t>23UBN. Здание резервной дизельной электростанции системы аварийного электроснабжения и управляющих систем безопасности. РЗ и СКУ ЭЧ. КРУ 6,6 кВ САЭ. Канал 3. Журнал контрольных кабелей. Группа раскладки 3</t>
  </si>
  <si>
    <t xml:space="preserve">                   23UBN. Building for standby emergency power supply diesel-generator system and control safety systems. 0.4 kV SCG. RP and EE I&amp;C. Control cables log. Layout group 3</t>
  </si>
  <si>
    <t>23UBN. Здание резервной дизельной электростанции системы аварийного электроснабжения и управляющих систем безопасности. КРУ 0,4 кВ. РЗ и СКУ ЭЧ. Журнал контрольных кабелей. Группа раскладки 3</t>
  </si>
  <si>
    <t xml:space="preserve">                   23UBN. Building for standby emergency power supply diesel-generator system and control safety systems. LCP. V I&amp;C CS. Structural diagram</t>
  </si>
  <si>
    <t>23UBN. Здание резервной дизельной электростанции системы аварийного электроснабжения и управляющих систем безопасности. МПУ. ПТК СКУ В. Схема структурная.</t>
  </si>
  <si>
    <t xml:space="preserve">                   23UBN. Building for standby emergency power supply diesel-generator system and control safety systems. LCP. ELCSS I&amp;C CS. Structural diagram</t>
  </si>
  <si>
    <t>23UBN. Здание резервной дизельной электростанции системы аварийного электроснабжения и управляющих систем безопасности. МПУ. ПТК СКУ КХОП. Схема структурная.</t>
  </si>
  <si>
    <t xml:space="preserve">                   23UBN. Building for standby emergency power supply diesel-generator system and control safety systems. LCP. ESFAS CS - VD-3 CS. Structural diagram</t>
  </si>
  <si>
    <t>23UBN. Здание резервной дизельной электростанции системы аварийного электроснабжения и управляющих систем безопасности. МПУ. ПТК УСБТ ПТК ВД3. Схема структурная.</t>
  </si>
  <si>
    <t xml:space="preserve">                   23UBN. Building for standby emergency power supply diesel-generator system and control safety systems. LCP. ESFAS CS - TD-3 CS. Structural diagram</t>
  </si>
  <si>
    <t>23UBN. Здание резервной дизельной электростанции системы аварийного электроснабжения и управляющих систем безопасности. МПУ. ПТК УСБТ ПТКТД3. Схема структурная.</t>
  </si>
  <si>
    <t xml:space="preserve">                   23UBN. Building for standby emergency power supply diesel-generator system and control safety systems. ESFAS CS 3. Control cable bridges log related to the operation of valves</t>
  </si>
  <si>
    <t>23UBN. Здание резервной дизельной электростанции системы аварийного электроснабжения и управляющих систем безопасности. ПТК УСБТ 3. Журнал контрольных кабелей перемычек в части управления арматурой</t>
  </si>
  <si>
    <t xml:space="preserve">                   23UBN. Building for standby emergency power supply diesel-generator system and control safety systems. NO I&amp;C. V CS. Power cables log of LCP</t>
  </si>
  <si>
    <t>23UBN. Здание резервной дизельной электростанции системы аварийного электроснабжения и управляющих систем безопасности. СКУ НЭ. ПТК В. Журнал силовых кабелей МПУ</t>
  </si>
  <si>
    <t xml:space="preserve">                   23UBN. Building for standby emergency power supply diesel-generator system and control safety systems. Cable connections to marshalling racks of ESFAS CS train 3. Analog signals</t>
  </si>
  <si>
    <t>23UBN. Здание резервной дизельной электростанции системы аварийного электроснабжения и управляющих систем безопасности. Присоединения кабелей к стойкам сопряжения ПТК УСБТ 3 канал. Аналоговые сигналы</t>
  </si>
  <si>
    <t xml:space="preserve">                   23UBN. Building for standby emergency power supply diesel-generator system and control safety systems. FP I&amp;C. Automatic gas fire-fighting plant</t>
  </si>
  <si>
    <t>23UBN. Здание резервной дизельной электростанции системы аварийного электроснабжения и управляющих систем безопасности. СКУ ПЗ. Автоматическая установка газового пожаротушения</t>
  </si>
  <si>
    <t xml:space="preserve">                   23UBN. Building for standby emergency power supply diesel-generator system and control safety systems. FP I&amp;C. Ventilation systems</t>
  </si>
  <si>
    <t>23UBN. Здание резервной дизельной электростанции системы аварийного электроснабжения и управляющих систем безопасности. СКУ ПЗ. Системы вентиляции</t>
  </si>
  <si>
    <t xml:space="preserve">                   23UBN. Building for standby emergency power supply diesel-generator system and control safety systems. FP I&amp;C. Fire alarm</t>
  </si>
  <si>
    <t>23UBN. Здание резервной дизельной электростанции системы аварийного электроснабжения и управляющих систем безопасности. СКУ ПЗ. Пожарная сигнализация</t>
  </si>
  <si>
    <t xml:space="preserve">                   23UBN. Building for standby emergency power supply diesel-generator system and control safety systems. FP I&amp;C. Fire annunciation</t>
  </si>
  <si>
    <t>23UBN. Здание резервной дизельной электростанции системы аварийного электроснабжения и управляющих систем безопасности. СКУ ПЗ. Оповещение о пожаре</t>
  </si>
  <si>
    <t xml:space="preserve">                   23UBN. Building for standby emergency power supply diesel-generator system and control safety systems. List of process parameter instrumentation loops</t>
  </si>
  <si>
    <t>23UBN. Здание резервной дизельной электростанции системы аварийного электроснабжения и управляющих систем безопасности. Перечень измерительных контуров ТТК</t>
  </si>
  <si>
    <t xml:space="preserve">                   23UBN. Building for standby emergency power supply diesel-generator system and control safety systems. TPPM sensors pipe connections</t>
  </si>
  <si>
    <t>23UBN. Здание резервной дизельной электростанции системы аварийного электроснабжения и управляющих систем безопасности. Трубные соединения датчиков ТТК</t>
  </si>
  <si>
    <t xml:space="preserve">                   23UBN. Building for standby emergency power supply diesel-generator system and control safety systems. TPPM sensors cable connections</t>
  </si>
  <si>
    <t>23UBN. Здание резервной дизельной электростанции системы аварийного электроснабжения и управляющих систем безопасности. Кабельные соединения датчиков ТТК</t>
  </si>
  <si>
    <t xml:space="preserve">                   23UBN. Building for standby emergency power supply diesel-generator system and control safety systems. External cables connection to ESFAS CS. Train 3</t>
  </si>
  <si>
    <t>23UBN. Здание резервной дизельной электростанции системы аварийного электроснабжения и управляющих систем безопасности. Внешние подключения кабелей к ПТК УСБТ. 3 канал</t>
  </si>
  <si>
    <t xml:space="preserve">                   23UBN. Building for standby emergency power supply diesel-generator system and control safety systems. Connection to LVSD. ESFAS. Train 3. Valves</t>
  </si>
  <si>
    <t>23UBN. Здание резервной дизельной электростанции системы аварийного электроснабжения и управляющих систем безопасности. Подключения к НКУ. УСБТ. 3 канал. Арматура</t>
  </si>
  <si>
    <t xml:space="preserve">                   23UBN. Building for standby emergency power supply diesel-generator system and control safety systems. Diagrams of cable connections to LVSD. Motors</t>
  </si>
  <si>
    <t>23UBN. Здание резервной дизельной электростанции системы аварийного электроснабжения и управляющих систем безопасности. Схемы присоединения кабелей к НКУ. Двигатели</t>
  </si>
  <si>
    <t xml:space="preserve">                   23UBN. Building for standby emergency power supply diesel-generator system and control safety systems. Diagrams of external connections of ULCS, IORPS</t>
  </si>
  <si>
    <t>23UBN. Здание резервной дизельной электростанции системы аварийного электроснабжения и управляющих систем безопасности. Схемы внешних присоединений СВБУ, СРВПЭ</t>
  </si>
  <si>
    <t xml:space="preserve">                   23UBN. Building for standby emergency power supply diesel-generator system and control safety systems. Diagrams of external connections to MCDS safety train 3 cabinets</t>
  </si>
  <si>
    <t>23UBN. Здание резервной дизельной электростанции системы аварийного электроснабжения и управляющих систем безопасности. Схемы внешних присоединений к шкафам СКУД 3 канала безопасности</t>
  </si>
  <si>
    <t xml:space="preserve">                   23UBN. Building for standby emergency power supply diesel-generator system and control safety systems. Diagrams of external connections to CPS EE safety train 3 cabinets</t>
  </si>
  <si>
    <t>23UBN. Здание резервной дизельной электростанции системы аварийного электроснабжения и управляющих систем безопасности. Схемы внешних присоединений к шкафам КЭ СУЗ 3 канала безопасности</t>
  </si>
  <si>
    <t xml:space="preserve">                   23UBN. Building for standby emergency power supply diesel-generator system and control safety systems. Diagrams of external connections to EP-PP CPS cabinets (initiating part), safety train 3</t>
  </si>
  <si>
    <t>23UBN. Здание резервной дизельной электростанции системы аварийного электроснабжения и управляющих систем безопасности. Схемы внешних присоединений к шкафам СУЗ АЗ-ПЗ (инициирующей части) 3 канала безопасности</t>
  </si>
  <si>
    <t xml:space="preserve">                   23UBN. Building for standby emergency power supply diesel-generator system and control safety systems. 0.4 kV SCG. DC board. PU EE I&amp;C CS. Tables of external connections</t>
  </si>
  <si>
    <t>23UBN. Здание резервной дизельной электростанции системы аварийного электроснабжения и управляющих систем безопасности. КРУ 0,4 кВ. ЩПТ. ПТК СКУ ЭЧ ЭБ. Таблицы внешних подключений</t>
  </si>
  <si>
    <t xml:space="preserve">                   23UBN. Building for standby emergency power supply diesel-generator system and control safety systems. LCP. 0.38 kV NO power assemblies filling diagrams</t>
  </si>
  <si>
    <t>23UBN. Здание резервной дизельной электростанции системы аварийного электроснабжения и управляющих систем безопасности. МПУ. Схемы заполнения сборок 0,38 кВ НЭ</t>
  </si>
  <si>
    <t xml:space="preserve">                   23UBN. Building for standby emergency power supply diesel-generator system and control safety systems. LCP. 0.38 kV power assemblies filling diagrams. SS train 3</t>
  </si>
  <si>
    <t>23UBN. Здание резервной дизельной электростанции системы аварийного электроснабжения и управляющих систем безопасности. МПУ. Схемы заполнения сборок 0,38 кВ. 3 канал СБ</t>
  </si>
  <si>
    <t xml:space="preserve">                   23UBN. Building for standby emergency power supply diesel-generator system and control safety systems. LCP. (Ventilation of the 20UJA, 20UKC buildings). 0.38 kV power assemblies filling diagrams. SS train 3</t>
  </si>
  <si>
    <t>23UBN. Здание резервной дизельной электростанции системы аварийного электроснабжения и управляющих систем безопасности. МПУ.(Вентиляция зданий 20UJA, 20UKC). Схемы заполнения сборок 0,38 кВ. 3 канал СБ</t>
  </si>
  <si>
    <t xml:space="preserve">                   23UBN. Building for standby emergency power supply diesel-generator system and control safety systems. ELCSS LVSD. 0.38 kV power assemblies filling diagrams. SS train 3</t>
  </si>
  <si>
    <t>23UBN. Здание резервной дизельной электростанции системы аварийного электроснабжения и управляющих систем безопасности. НКУ КХОП. Схемы заполнения сборок 0,38 кВ. 3 канал СБ</t>
  </si>
  <si>
    <t xml:space="preserve">                   23UBN. Building for standby emergency power supply diesel-generator system and control safety systems. Power supply diagrams for LCP secondary I&amp;C transducers</t>
  </si>
  <si>
    <t>23UBN. Здание резервной дизельной электростанции системы аварийного электроснабжения и управляющих систем безопасности. Схемы питания МПУ вторичных преобразователей КИП</t>
  </si>
  <si>
    <t xml:space="preserve">                   23UBN. Building for standby emergency power supply diesel-generator system and control safety systems. Power supply diagrams for secondary I&amp;C transducers cabinets of SS train 3, reactor compartment</t>
  </si>
  <si>
    <t>23UBN. Здание резервной дизельной электростанции системы аварийного электроснабжения и управляющих систем безопасности. Схемы питания шкафов вторичных преобразователей КИП 3 канала СБ реакторного отделения</t>
  </si>
  <si>
    <t xml:space="preserve">                   23UBN. Building for standby emergency power supply diesel-generator system and control safety systems. LCP. ARMS SS train 3 power supply diagrams</t>
  </si>
  <si>
    <t>23UBN. Здание резервной дизельной электростанции системы аварийного электроснабжения и управляющих систем безопасности. МПУ. Схемы питания АСРК 3 канала СБ</t>
  </si>
  <si>
    <t xml:space="preserve">                   23UBN. Building for standby emergency power supply diesel-generator system and control safety systems. 6.6 kV SCG. PU EE I&amp;C CS. Tables of external connections</t>
  </si>
  <si>
    <t>23UBN. Здание резервной дизельной электростанции системы аварийного электроснабжения и управляющих систем безопасности. КРУ 6,6 кВ. ПТК СКУ ЭЧ ЭБ. Таблицы внешних подключений</t>
  </si>
  <si>
    <t xml:space="preserve">                   23UBN. Building for standby emergency power supply diesel-generator system and control safety systems. RP and EE I&amp;C. SCG 6.6 kV EPSS cabinets. 23BDC section. Tables of external connections</t>
  </si>
  <si>
    <t>23UBN. Здание резервной дизельной электростанции системы аварийного электроснабжения и управляющих систем безопасности. РЗ и СКУ ЭЧ. Шкафы КРУ 6,6 кВ САЭ. Секция 23BDC. Таблицы внешних подключений</t>
  </si>
  <si>
    <t xml:space="preserve">                   23UBN. Building for standby emergency power supply diesel-generator system and control safety systems. 0.4 kV SCG. RP and EE I&amp;C. 23BMC section. Tables of external connections</t>
  </si>
  <si>
    <t>23UBN. Здание резервной дизельной электростанции системы аварийного электроснабжения и управляющих систем безопасности. КРУ 0,4 кВ. РЗ и СКУ ЭЧ. Cекция 23BMC. Таблицы внешних подключений</t>
  </si>
  <si>
    <t xml:space="preserve">                   23UBN. Building for standby emergency power supply diesel-generator system and control safety systems. 0.4 kV SCG. RP and EE I&amp;C. 23BMG section. Tables of external connections</t>
  </si>
  <si>
    <t>23UBN. Здание резервной дизельной электростанции системы аварийного электроснабжения и управляющих систем безопасности. КРУ 0,4 кВ. РЗ и СКУ ЭЧ. Cекция 23BMG. Таблицы внешних подключений</t>
  </si>
  <si>
    <t xml:space="preserve">                   23UBN. Building for standby emergency power supply diesel-generator system and control safety systems. 0.4 kV SCG. RP and EE I&amp;C. Assemblies. Tables of external connections</t>
  </si>
  <si>
    <t>23UBN. Здание резервной дизельной электростанции системы аварийного электроснабжения и управляющих систем безопасности. КРУ 0,4 кВ. РЗ и СКУ ЭЧ. Cборки. Таблицы внешних подключений</t>
  </si>
  <si>
    <t xml:space="preserve">                   23UBN. Building for standby emergency power supply diesel-generator system and control safety systems. PU EE I&amp;C CS. Structural diagram of the equipment set</t>
  </si>
  <si>
    <t>23UBN. Здание резервной дизельной электростанции системы аварийного электроснабжения и управляющих систем безопасности. ПТК СКУ ЭЧ ЭБ. Схема структурная комплекса технических средств</t>
  </si>
  <si>
    <t xml:space="preserve">                   23UBN. Building for standby emergency power supply diesel-generator system and control safety systems. Fiber optic cables log of ULCS and IORPS. SS train 3. Layout group 5</t>
  </si>
  <si>
    <t>23UBN. Здание резервной дизельной электростанции системы аварийного электроснабжения и управляющих систем безопасности. Журнал оптоволоконных кабелей СВБУ и СРВПЭ. 3 канал СБ. Группа раскладки 5.</t>
  </si>
  <si>
    <t xml:space="preserve">                   23UBN. Building for standby emergency power supply diesel-generator system and control safety systems. 0.4 kV SCG. DC board. PU EE I&amp;C CS. Electrical equipment cables log. Layout group 3</t>
  </si>
  <si>
    <t>23UBN. Здание резервной дизельной электростанции системы аварийного электроснабжения и управляющих систем безопасности. КРУ 0,4 кВ. ЩПТ. ПТК СКУ ЭЧ ЭБ. Журнал кабелей от электрооборудования. Группа раскладки 3</t>
  </si>
  <si>
    <t xml:space="preserve">                   23UBN. Building for standby emergency power supply diesel-generator system and control safety systems. FP I&amp;C. Fire alarm. Control cables log. Layout group 5</t>
  </si>
  <si>
    <t>23UBN. Здание резервной дизельной электростанции системы аварийного электроснабжения и управляющих систем безопасности. СКУ ПЗ. Пожарная сигнализация. Журнал контрольных кабелей. Группа раскладки 5</t>
  </si>
  <si>
    <t xml:space="preserve">                   23UBN. Building for standby emergency power supply diesel-generator system and control safety systems. FP I&amp;C. Fire alarm. Power cables log. Layout group 3</t>
  </si>
  <si>
    <t>23UBN. Здание резервной дизельной электростанции системы аварийного электроснабжения и управляющих систем безопасности. СКУ ПЗ. Пожарная сигнализация. Журнал силовых кабелей. Группа раскладки 3</t>
  </si>
  <si>
    <t xml:space="preserve">                   23UBN. Building for standby emergency power supply diesel-generator system and control safety systems. FP I&amp;C. Fire alarm. SS train 3. Control cables log. Layout group 5</t>
  </si>
  <si>
    <t>23UBN. Здание резервной дизельной электростанции системы аварийного электроснабжения и управляющих систем безопасности. СКУ ПЗ. Пожарная сигнализация. 3 канал СБ. Журнал контрольных кабелей. Группа раскладки 5</t>
  </si>
  <si>
    <t xml:space="preserve">                   23UBN. Building for standby emergency power supply diesel-generator system and control safety systems. TPPM control cables log. SS train 3. Layout group 5</t>
  </si>
  <si>
    <t>23UBN. Здание резервной дизельной электростанции системы аварийного электроснабжения и управляющих систем безопасности. Журнал контрольных кабелей ТТК. 3 канал СБ. Группа раскладки 5</t>
  </si>
  <si>
    <t xml:space="preserve">                   23UBN. Building for standby emergency power supply diesel-generator system and control safety systems. TPPM control cables log. Normal operation. Layout group 5</t>
  </si>
  <si>
    <t>23UBN. Здание резервной дизельной электростанции системы аварийного электроснабжения и управляющих систем безопасности. Журнал контрольных кабелей ТТК. Нормальная эксплуатация. Группа раскладки 5</t>
  </si>
  <si>
    <t xml:space="preserve">                   23UBN. Building for standby emergency power supply diesel-generator system and control safety systems. control cable log of NFME of safety train 3 layout group 5</t>
  </si>
  <si>
    <t>23UBN. Здание резервной дизельной электростанции системы аварийного электроснабжения и управляющих систем безопасности. Журнал контрольных кабелей АКНП 3 канала безопасности 5 группы раскладки</t>
  </si>
  <si>
    <t xml:space="preserve">                   23UBN. Building for standby emergency power supply diesel-generator system and control safety systems. Control cable log of NFME safety train 3, layout group 6</t>
  </si>
  <si>
    <t>23UBN. Здание резервной дизельной электростанции системы аварийного электроснабжения и управляющих систем безопасности. Журнал контрольных кабелей АКНП 3 канала безопасности 6 группы раскладки</t>
  </si>
  <si>
    <t xml:space="preserve">                   23UBN. Building for standby emergency power supply diesel-generator system and control safety systems. Control cables log of CPS initiating part of safety train 3, layout group 5</t>
  </si>
  <si>
    <t>23UBN. Здание резервной дизельной электростанции системы аварийного электроснабжения и управляющих систем безопасности. Журнал контрольных кабелей инициирующей части СУЗ 3 канала безопасности 5 группы раскладки</t>
  </si>
  <si>
    <t>23UBN. Здание резервной дизельной электростанции системы аварийного электроснабжения и управляющих систем безопасности. Журнал контрольных кабелей исполнительной части СУЗ 3 канала безопасности 5 группы раскладки</t>
  </si>
  <si>
    <t xml:space="preserve">                   23UBN. Building for standby emergency power supply diesel-generator system and control safety systems. FP I&amp;C. Ventilation systems. Control cables log. Layout group 5</t>
  </si>
  <si>
    <t>23UBN. Здание резервной дизельной электростанции системы аварийного электроснабжения и управляющих систем безопасности. СКУ ПЗ. Системы вентиляции. Журнал контрольных кабелей. Группа раскладки 5</t>
  </si>
  <si>
    <t xml:space="preserve">                   23UBN. Building for standby emergency power supply diesel-generator system and control safety systems. FP I&amp;C. Ventilation systems. Power cables log. Layout group 3</t>
  </si>
  <si>
    <t>23UBN. Здание резервной дизельной электростанции системы аварийного электроснабжения и управляющих систем безопасности. СКУ ПЗ. Системы вентиляции. Журнал силовых кабелей. Группа раскладки 3</t>
  </si>
  <si>
    <t xml:space="preserve">                   23UBN. Building for standby emergency power supply diesel-generator system and control safety systems. FP I&amp;C. Automatic gas fire-fighting plant. Control cables log. Layout group 5</t>
  </si>
  <si>
    <t>23UBN. Здание резервной дизельной электростанции системы аварийного электроснабжения и управляющих систем безопасности. СКУ ПЗ. Автоматическая установка газового пожаротушения. Журнал контрольных кабелей. Группа раскладки 5</t>
  </si>
  <si>
    <t xml:space="preserve">                   23UBN. Building for standby emergency power supply diesel-generator system and control safety systems. FP I&amp;C. Automatic gas fire-fighting plant. Power cables log. Layout group 3</t>
  </si>
  <si>
    <t>23UBN. Здание резервной дизельной электростанции системы аварийного электроснабжения и управляющих систем безопасности. СКУ ПЗ. Автоматическая установка газового пожаротушения. Журнал силовых кабелей. Группа раскладки 3</t>
  </si>
  <si>
    <t xml:space="preserve">                   23UBN. Building for standby emergency power supply diesel-generator system and control safety systems. Control cables log of ICIS safety train 3, layout group 5</t>
  </si>
  <si>
    <t>23UBN. Здание резервной дизельной электростанции системы аварийного электроснабжения и управляющих систем безопасности. Журнал контрольных кабелей СВРК 3 канала безопасности 5 группы раскладки</t>
  </si>
  <si>
    <t xml:space="preserve">                   23UBN. Building for standby emergency power supply diesel-generator system and control safety systems. Control cables log of ICIS safety train 3, layout group 6</t>
  </si>
  <si>
    <t>23UBN. Здание резервной дизельной электростанции системы аварийного электроснабжения и управляющих систем безопасности. Журнал контрольных кабелей СВРК 3 канала безопасности 6 группы раскладки</t>
  </si>
  <si>
    <t xml:space="preserve">                   23UBN. Building for standby emergency power supply diesel-generator system and control safety systems. Power cables log of CPS initiating part of safety train 3, layout group 2</t>
  </si>
  <si>
    <t>23UBN. Здание резервной дизельной электростанции системы аварийного электроснабжения и управляющих систем безопасности. Журнал силовых кабелей инициирующей части СУЗ 3 канала безопасности 2 группы раскладки</t>
  </si>
  <si>
    <t xml:space="preserve">                   23UBN. Building for standby emergency power supply diesel-generator system and control safety systems. TPTS racks power cables log (24V)</t>
  </si>
  <si>
    <t>23UBN. Здание резервной дизельной электростанции системы аварийного электроснабжения и управляющих систем безопасности. Журнал кабелей питания стоек ТПТС (24В)</t>
  </si>
  <si>
    <t xml:space="preserve">                   23UBN. Building for standby emergency power supply diesel-generator system and control safety systems. TPTS racks power cables log (24V). Cable stub across racks</t>
  </si>
  <si>
    <t>23UBN. Здание резервной дизельной электростанции системы аварийного электроснабжения и управляющих систем безопасности. Журнал кабелей питания стоек ТПТС (24В). Шлейф по стойкам</t>
  </si>
  <si>
    <t xml:space="preserve">                   23UBN. Building for standby emergency power supply diesel-generator system and control safety systems. Cable log of the system bus</t>
  </si>
  <si>
    <t>23UBN. Здание резервной дизельной электростанции системы аварийного электроснабжения и управляющих систем безопасности. Журнал кабелей системной шины</t>
  </si>
  <si>
    <t xml:space="preserve">                   23UBN. Building for standby emergency power supply diesel-generator system and control safety systems. NO I&amp;C. V CS. Control cables log of LCP</t>
  </si>
  <si>
    <t>23UBN. Здание резервной дизельной электростанции системы аварийного электроснабжения и управляющих систем безопасности. СКУ НЭ. ПТК В. Журнал контрольных кабелей МПУ</t>
  </si>
  <si>
    <t xml:space="preserve">                   23UBN. Building for standby emergency power supply diesel-generator system and control safety systems. TD-3 ESFAS CS. Log of LCP power cables</t>
  </si>
  <si>
    <t>23UBN. Здание резервной дизельной электростанции системы аварийного электроснабжения и управляющих систем безопасности. УСБТ ПТК ТД-3. Журнал силовых кабелей МПУ</t>
  </si>
  <si>
    <t xml:space="preserve">                   23UBN. Building for standby emergency power supply diesel-generator system and control safety systems. VD-3 ESFAS CS. Log of LCP power cables</t>
  </si>
  <si>
    <t>23UBN. Здание резервной дизельной электростанции системы аварийного электроснабжения и управляющих систем безопасности. УСБТ ПТК ВД-3. Журнал силовых кабелей МПУ</t>
  </si>
  <si>
    <t xml:space="preserve">                   23UBN. Building for standby emergency power supply diesel-generator system and control safety systems. TD-3 ESFAS CS. Log of LCP control cables</t>
  </si>
  <si>
    <t>23UBN. Здание резервной дизельной электростанции системы аварийного электроснабжения и управляющих систем безопасности. УСБТ ПТК ТД-3. Журнал контрольных кабелей МПУ</t>
  </si>
  <si>
    <t xml:space="preserve">                   23UBN. Building for standby emergency power supply diesel-generator system and control safety systems. VD-3 ESFAS CS. Log of LCP control cables</t>
  </si>
  <si>
    <t>23UBN. Здание резервной дизельной электростанции системы аварийного электроснабжения и управляющих систем безопасности. УСБТ ПТК ВД-3. Журнал контрольных кабелей МПУ</t>
  </si>
  <si>
    <t xml:space="preserve">          24UBN Building for standby emergency power supply diesel-generator system and control safety systems</t>
  </si>
  <si>
    <t>24UBN Здание резервной дизельной электростанции системы аварийного электроснабжения и управляющих систем безопасности</t>
  </si>
  <si>
    <t>760д</t>
  </si>
  <si>
    <t xml:space="preserve">                Readiness of object 24UBN</t>
  </si>
  <si>
    <t>Готовность объекта 24UBN</t>
  </si>
  <si>
    <t xml:space="preserve">                   24UBN Process equipment</t>
  </si>
  <si>
    <t>24UBN Технологическое оборудование</t>
  </si>
  <si>
    <t xml:space="preserve">                      24UBN. Building for standby emergency power supply diesel-generator system and control safety systems. Installation drawings of the equipment</t>
  </si>
  <si>
    <t>24UBN. Здание резервной дизельной электростанции системы аварийного электроснабжения и управляющих систем безопасности. Установочные чертежи оборудования</t>
  </si>
  <si>
    <t xml:space="preserve">                      24UBN. Building for standby emergency power supply diesel-generator and control safety system. Installation drawings for all hoisting equipment</t>
  </si>
  <si>
    <t>24UBN. Здание резервной дизельной электростанции системы аварийного электроснабжения и управляющих систем безопасности. Установочные чертежи всего грузоподъемного оборудования</t>
  </si>
  <si>
    <t xml:space="preserve">                   24UBN Process pipelines</t>
  </si>
  <si>
    <t>24UBN Технологические трубопроводы</t>
  </si>
  <si>
    <t>644д</t>
  </si>
  <si>
    <t xml:space="preserve">                      24UBN. Building for standby emergency power supply diesel-generator system and control safety systems. Pipelines of cooling sea water PEB</t>
  </si>
  <si>
    <t>24UBN. Здание резервной дизельной электростанции системы аварийного электроснабжения и управляющих систем безопасности. Трубопроводы охлаждающей морской воды PEB</t>
  </si>
  <si>
    <t xml:space="preserve">                      24UBN. Building for standby emergency power supply diesel-generator system and control safety systems. Corrosion protection of pipelines</t>
  </si>
  <si>
    <t>24UBN. Здание резервной дизельной электростанции системы аварийного электроснабжения и управляющих систем безопасности. Антикоррозионная защита трубопроводов</t>
  </si>
  <si>
    <t xml:space="preserve">                      24UBN. Building for standby emergency power supply diesel-generator system and control safety systems. Heat insulation of pipe lines</t>
  </si>
  <si>
    <t>24UBN. Здание резервной дизельной электростанции системы аварийного электроснабжения и управляющих систем безопасности. Тепловая изоляция трубопроводов</t>
  </si>
  <si>
    <t xml:space="preserve">                      24UBN. Building for standby emergency power supply diesel-generator system and control safety systems. Collecting and removal system of GMP drains, discharges and leaks</t>
  </si>
  <si>
    <t>24UBN. Здание резервной дизельной электростанции системы аварийного электроснабжения и управляющих систем безопасности. Система сбора и отвода дренажей, опорожнений и протечек GMP</t>
  </si>
  <si>
    <t xml:space="preserve">                      24UBN. Building for standby emergency power supply diesel-generator system and control safety systems. Water pipe lines of inner circuit XJG</t>
  </si>
  <si>
    <t>24UBN. Здание резервной дизельной электростанции системы аварийного электроснабжения и управляющих систем безопасности. Трубопроводы воды внутреннего контура XJG</t>
  </si>
  <si>
    <t xml:space="preserve">                      24UBN. Building for standby emergency power supply diesel-generator system and control safety systems. Fuel pipe lines XJN</t>
  </si>
  <si>
    <t>24UBN. Здание резервной дизельной электростанции системы аварийного электроснабжения и управляющих систем безопасности. Трубопроводы топлива XJN</t>
  </si>
  <si>
    <t xml:space="preserve">                      24UBN. Building for standby emergency power supply diesel-generator system and control safety systems. Lubricating oil pipelines XJV</t>
  </si>
  <si>
    <t>24UBN. Здание резервной дизельной электростанции системы аварийного электроснабжения и управляющих систем безопасности. Трубопроводы смазочного масла XJV</t>
  </si>
  <si>
    <t xml:space="preserve">                      24UBN. Building for standby emergency power supply diesel-generator system and control safety systems. Pipe lines of starting air XJX</t>
  </si>
  <si>
    <t>24UBN. Здание резервной дизельной электростанции системы аварийного электроснабжения и управляющих систем безопасности. Трубопроводы пускового воздуха XJX</t>
  </si>
  <si>
    <t xml:space="preserve">                      24UBN. Building for standby emergency power supply diesel-generator system and control safety systems. Compressed air supply system for repair needs SCD</t>
  </si>
  <si>
    <t>24UBN. Здание резервной дизельной электростанции системы аварийного электроснабжения и управляющих систем безопасности. Трубопроводы сжатого воздуха для ремонтных нужд SCD</t>
  </si>
  <si>
    <t xml:space="preserve">                      24UBN. Building for standby emergency power supply diesel-generator system and control safety systems. Automatic fire fighting pump station</t>
  </si>
  <si>
    <t>24UBN. Здание резервной дизельной электростанции системы аварийного электроснабжения и управляющих систем безопасности. Насосная станция автоматического пожаротушения</t>
  </si>
  <si>
    <t xml:space="preserve">                      24UBN. Building for standby emergency power supply diesel-generator system and control safety systems. Automatic fire fighting system with finely dispersed water (SGK)</t>
  </si>
  <si>
    <t>24UBN. Здание резервной дизельной электростанции системы аварийного электроснабжения и управляющих систем безопасности. Система автоматического пожаротушения тонкораспыленной водой (SGK)</t>
  </si>
  <si>
    <t xml:space="preserve">                      24UBN. Building for standby emergency power supply diesel-generator system and control safety systems. System of automatic gas fire-fighting plants (SGE)</t>
  </si>
  <si>
    <t>24UBN. Здание резервной дизельной электростанции системы аварийного электроснабжения и управляющих систем безопасности. Система установок автоматического газового пожаротушения (SGE)</t>
  </si>
  <si>
    <t xml:space="preserve">                      24UBN. Building for standby emergency power supply diesel-generator system and control safety systems. Water-supply systems in 4UBN buildings</t>
  </si>
  <si>
    <t>24UBN. Здание резервной дизельной электростанции системы аварийного электроснабжения и управляющих систем безопасности. Системы водоснабжения зданий 4UBN</t>
  </si>
  <si>
    <t xml:space="preserve">                      24UBN. Building for standby emergency power supply diesel-generator system and control safety systems. Sewage systems in 4UBN buildings</t>
  </si>
  <si>
    <t>24UBN. Здание резервной дизельной электростанции системы аварийного электроснабжения и управляющих систем безопасности. Системы водоотведения зданий 4UBN</t>
  </si>
  <si>
    <t xml:space="preserve">                   24UBN Ventilation, air conditioning, cold supply and heating</t>
  </si>
  <si>
    <t>24UBN Вентиляция, кондиционирование, холодоснабжение и отопление</t>
  </si>
  <si>
    <t xml:space="preserve">                      24UBN. Building for standby emergency power supply diesel-generator system and control safety systems. Set of cold supply equipment for essential services. Nitrogen supply pipeline (QJB)</t>
  </si>
  <si>
    <t>24UBN.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 подачи азота (QJB)</t>
  </si>
  <si>
    <t xml:space="preserve">                      24UBN. Building for standby emergency power supply diesel-generator system and control safety systems. Heat insulation of ventilation</t>
  </si>
  <si>
    <t>24UBN. Здание резервной дизельной электростанции системы аварийного электроснабжения и управляющих систем безопасности. Тепловая изоляция вентиляции</t>
  </si>
  <si>
    <t xml:space="preserve">                      24UBN. Building for standby emergency power supply diesel-generator system and control safety systems. Ventilation and air conditioning systems. Layout drawings</t>
  </si>
  <si>
    <t>24UBN. Здание резервной дизельной электростанции системы аварийного электроснабжения и управляющих систем безопасности. Системы вентиляции и кондиционирования. Компоновочные чертежи</t>
  </si>
  <si>
    <t xml:space="preserve">                      24UBN. Building for standby emergency power supply diesel-generator system and control safety systems. Ventilation and air conditioning systems. Installation drawings</t>
  </si>
  <si>
    <t>24UBN. Здание резервной дизельной электростанции системы аварийного электроснабжения и управляющих систем безопасности. Системы вентиляции и кондиционирования. Установочные чертежи</t>
  </si>
  <si>
    <t xml:space="preserve">                      24UBN. Building for standby emergency power supply diesel-generator system and control safety systems. Corrosion protection of air ducts</t>
  </si>
  <si>
    <t>24UBN. Здание резервной дизельной электростанции системы аварийного электроснабжения и управляющих систем безопасности. Антикоррозионная защита воздуховодов</t>
  </si>
  <si>
    <t xml:space="preserve">                      24UBN. Building for standby emergency power supply diesel-generator system and control safety systems. Installation drawings of set of cold supply equipment for essential services (QKB)</t>
  </si>
  <si>
    <t>24UBN. Здание резервной дизельной электростанции системы аварийного электроснабжения и управляющих систем безопасности. Установочные чертежи оборудования комплекса холодоснабжения ответственных потребителей (QKB)</t>
  </si>
  <si>
    <t xml:space="preserve">                      24UBN. Building for standby emergency power supply diesel-generator system and control safety systems. Set of cold supply equipment for essential services. Pipelines for cold supply system for essential services (QKB)</t>
  </si>
  <si>
    <t>24UBN.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Трубопроводы системы холодоснабжения ответственных потребителей (QKB)</t>
  </si>
  <si>
    <t xml:space="preserve">                      24UBN. Building for standby emergency power supply diesel-generator system and control safety systems. Cold supply system for essential services (piping of ventilation systems)</t>
  </si>
  <si>
    <t>24UBN. Здание резервной дизельной электростанции системы аварийного электроснабжения и управляющих систем безопасности. Система холодоснабжения ответственных потребителей (обвязка вентиляционных систем)</t>
  </si>
  <si>
    <t xml:space="preserve">                      24UBN. Building for standby emergency power supply diesel-generator system and control safety systems. Set of cold supply equipment for essential services. Pipelines of the cooling water system for essential services (PEB)</t>
  </si>
  <si>
    <t>24UBN.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Трубопроводы системы охлаждающей воды ответственных потребителей (PEB)</t>
  </si>
  <si>
    <t xml:space="preserve">                      24UBN. Building for standby emergency power supply diesel-generator system and control safety systems. Set of cold supply equipment for essential services. Freon emergency discharge pipeline (QGA)</t>
  </si>
  <si>
    <t>24UBN.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 аварийного сброса фреона (QGA)</t>
  </si>
  <si>
    <t xml:space="preserve">                   24UBN. Building for standby emergency power supply diesel-generator system and control safety systems. Common-plant telephone communication system</t>
  </si>
  <si>
    <t>24UBN. Здание резервной дизельной электростанции системы аварийного электроснабжения и управляющих систем безопасности. Система общестанционной телефонной связи</t>
  </si>
  <si>
    <t xml:space="preserve">                   24UBN. Building for standby emergency power supply diesel-generator system and control safety systems. Operative loudspeaking and telephone communication system</t>
  </si>
  <si>
    <t>24UBN. Здание резервной дизельной электростанции системы аварийного электроснабжения и управляющих систем безопасности. Система оперативной громкоговорящей и телефонной связи</t>
  </si>
  <si>
    <t xml:space="preserve">                   24UBN. Building for standby emergency power supply diesel-generator system and control safety systems. Personnel warning and search system</t>
  </si>
  <si>
    <t>24UBN. Здание резервной дизельной электростанции системы аварийного электроснабжения и управляющих систем безопасности. Система оповещения и поиска персонала</t>
  </si>
  <si>
    <t xml:space="preserve">                   24UBN. Building for standby emergency power supply diesel-generator system and control safety systems. Master clock system</t>
  </si>
  <si>
    <t>24UBN. Здание резервной дизельной электростанции системы аварийного электроснабжения и управляющих систем безопасности. Система часофикации</t>
  </si>
  <si>
    <t xml:space="preserve">                   24UBN. Building for standby emergency power supply diesel-generator system and control safety systems. Operative radiotelephones system</t>
  </si>
  <si>
    <t>24UBN. Здание резервной дизельной электростанции системы аварийного электроснабжения и управляющих систем безопасности. Система эксплуатационных радиотелефонов</t>
  </si>
  <si>
    <t xml:space="preserve">                   24UBN. Building for standby emergency power supply diesel-generator system and control safety systems. Common-plant telephone communication system. Control cable log</t>
  </si>
  <si>
    <t>24UBN. Здание резервной дизельной электростанции системы аварийного электроснабжения и управляющих систем безопасности. Система общестанционной телефонной связи. Журнал контрольных кабелей</t>
  </si>
  <si>
    <t xml:space="preserve">                   24UBN. Building for standby emergency power supply diesel-generator system and control safety systems. Operative loudspeaking and telephone communication system. Control cable log</t>
  </si>
  <si>
    <t>24UBN. Здание резервной дизельной электростанции системы аварийного электроснабжения и управляющих систем безопасности. Система оперативной громкоговорящей и телефонной связи. Журнал контрольных кабелей</t>
  </si>
  <si>
    <t xml:space="preserve">                   24UBN. Building for standby emergency power supply diesel-generator system and control safety systems. Personnel warning and search system. Control cable log</t>
  </si>
  <si>
    <t>24UBN. Здание резервной дизельной электростанции системы аварийного электроснабжения и управляющих систем безопасности. Система оповещения и поиска персонала. Журнал контрольных кабелей</t>
  </si>
  <si>
    <t xml:space="preserve">                   24UBN. Building for standby emergency power supply diesel-generator system and control safety systems. Master clock system. Control cable log</t>
  </si>
  <si>
    <t>24UBN. Здание резервной дизельной электростанции системы аварийного электроснабжения и управляющих систем безопасности. Система часофикации. Журнал контрольных кабелей</t>
  </si>
  <si>
    <t xml:space="preserve">                   24UBN. Building for standby emergency power supply diesel-generator system and control safety systems. Operative radiotelephones system. Control cable log</t>
  </si>
  <si>
    <t>24UBN. Здание резервной дизельной электростанции системы аварийного электроснабжения и управляющих систем безопасности. Система эксплуатационных радиотелефонов. Журнал контрольных кабелей</t>
  </si>
  <si>
    <t xml:space="preserve">                   24UBN. Building for standby emergency power supply diesel-generator system and control safety systems. 0.4 kV SCG. DC board. PU EE I&amp;C CS. Electrical equipment cables log. Layout group 3</t>
  </si>
  <si>
    <t>24UBN. Здание резервной дизельной электростанции системы аварийного электроснабжения и управляющих систем безопасности. КРУ 0,4 кВ. ЩПТ. ПТК СКУ ЭЧ ЭБ. Журнал кабелей от электрооборудования. Группа раскладки 3</t>
  </si>
  <si>
    <t xml:space="preserve">                   24UBN. Building for standby emergency power supply diesel-generator system and control safety systems. Earthing drawings</t>
  </si>
  <si>
    <t>24UBN. Здание резервной дизельной электростанции системы аварийного электроснабжения и управляющих систем безопасности. Чертежи заземления</t>
  </si>
  <si>
    <t xml:space="preserve">                   24UBN. Building for standby emergency power supply diesel-generator system and control safety systems. Layout drawings of cable metal structures. Cable shafts</t>
  </si>
  <si>
    <t>24UBN.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Кабельные шахты</t>
  </si>
  <si>
    <t xml:space="preserve">                   24UBN. Building for standby emergency power supply diesel-generator system and control safety systems. Layout drawings of cable metal structures. Elevation -4.200</t>
  </si>
  <si>
    <t>24UBN.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-4,200</t>
  </si>
  <si>
    <t xml:space="preserve">                   24UBN. Building for standby emergency power supply diesel-generator system and control safety systems. Layout drawings of cable metal structures. Elevation 0.000</t>
  </si>
  <si>
    <t>24UBN.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0,000</t>
  </si>
  <si>
    <t xml:space="preserve">                   24UBN. Building for standby emergency power supply diesel-generator system and control safety systems. Layout drawings of cable metal structures. Elevations +3.600; +4.800</t>
  </si>
  <si>
    <t>24UBN.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Отметки +3,600, +4,800</t>
  </si>
  <si>
    <t xml:space="preserve">                   24UBN. Building for standby emergency power supply diesel-generator system and control safety systems. Layout drawings of cable metal structures. Elevation +10.800</t>
  </si>
  <si>
    <t>24UBN.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+10,800</t>
  </si>
  <si>
    <t xml:space="preserve">                   24UBN. Building for standby emergency power supply diesel-generator system and control safety systems. Layout drawings of electrical equipment</t>
  </si>
  <si>
    <t>24UBN. Здание резервной дизельной электростанции системы аварийного электроснабжения и управляющих систем безопасности. Компоновочные чертежи электрооборудования</t>
  </si>
  <si>
    <t xml:space="preserve">                   24UBN. Building for standby emergency power supply diesel-generator system and control safety systems. Special earthing drawings</t>
  </si>
  <si>
    <t>24UBN. Здание резервной дизельной электростанции системы аварийного электроснабжения и управляющих систем безопасности. Чертежи специального заземления</t>
  </si>
  <si>
    <t xml:space="preserve">                   24UBN. Building for standby emergency power supply diesel-generator system and control safety systems. Electric connection diagrams for 6.6 kV sections. Power cables log 6.6 kV</t>
  </si>
  <si>
    <t>24UBN. Здание резервной дизельной электростанции системы аварийного электроснабжения и управляющих систем безопасности. Схемы электрических соединений секций 6,6 кВ. Журнал силовых кабелей 6,6 кВ</t>
  </si>
  <si>
    <t xml:space="preserve">                   24UBN. Building for standby emergency power supply diesel-generator system and control safety systems. Log of SS power cables</t>
  </si>
  <si>
    <t>24UBN. Здание резервной дизельной электростанции системы аварийного электроснабжения и управляющих систем безопасности. Журнал силовых кабелей СБ</t>
  </si>
  <si>
    <t xml:space="preserve">                   24UBN. Building for standby emergency power supply diesel-generator system and control safety systems. NO power cables log</t>
  </si>
  <si>
    <t>24UBN. Здание резервной дизельной электростанции системы аварийного электроснабжения и управляющих систем безопасности. Журнал силовых кабелей НЭ</t>
  </si>
  <si>
    <t xml:space="preserve">                   24UBN. Building for standby emergency power supply diesel-generator system and control safety systems. Electric connection diagrams of DC boards of train 4. Power cables log</t>
  </si>
  <si>
    <t>24UBN. Здание резервной дизельной электростанции системы аварийного электроснабжения и управляющих систем безопасности. Схемы электрических соединений щитов постоянного тока 4 канала. Журнал силовых кабелей</t>
  </si>
  <si>
    <t xml:space="preserve">                   24UBN. Building for standby emergency power supply diesel-generator system and control safety systems. Welding network Power cables log</t>
  </si>
  <si>
    <t>24UBN. Здание резервной дизельной электростанции системы аварийного электроснабжения и управляющих систем безопасности. Сварочная сеть. Журнал силовых кабелей</t>
  </si>
  <si>
    <t xml:space="preserve">                   24UBN. Building for standby emergency power supply diesel-generator system and control safety systems. Power cables log</t>
  </si>
  <si>
    <t>24UBN. Здание резервной дизельной электростанции системы аварийного электроснабжения и управляющих систем безопасности. Журнал силовых кабелей</t>
  </si>
  <si>
    <t xml:space="preserve">                   24UBN. Building for standby emergency power supply diesel-generator system and control safety systems. Train 4. EPSS direct current board. Control cable log. Layout group 3</t>
  </si>
  <si>
    <t>24UBN. Здание резервной дизельной электростанции системы аварийного электроснабжения и управляющих систем безопасности. Канал 4. Щит постоянного тока САЭ. Журнал контрольных кабелей. Группа раскладки 3</t>
  </si>
  <si>
    <t xml:space="preserve">                   24UBN. Building for standby emergency power supply diesel-generator system and control safety systems. Special earthing system cable log</t>
  </si>
  <si>
    <t>24UBN. Здание резервной дизельной электростанции системы аварийного электроснабжения и управляющих систем безопасности. Журнал кабелей системы специального заземления</t>
  </si>
  <si>
    <t xml:space="preserve">                   24UBN. Building for standby emergency power supply diesel-generator system and control safety systems. Train 4. EPSS direct current board. Secondary circuits. Tables of external connections</t>
  </si>
  <si>
    <t>24UBN. Здание резервной дизельной электростанции системы аварийного электроснабжения и управляющих систем безопасности. Канал 4. Щит постоянного тока САЭ. Вторичная коммутация. Таблицы внешних подключений</t>
  </si>
  <si>
    <t xml:space="preserve">                   24UBN. Building for standby emergency power supply diesel-generator system and control safety systems. Electric connection diagrams for 6.6 kV sections</t>
  </si>
  <si>
    <t>24UBN. Здание резервной дизельной электростанции системы аварийного электроснабжения и управляющих систем безопасности. Схемы электрических соединений секций 6,6 кВ</t>
  </si>
  <si>
    <t xml:space="preserve">                   24UBN. Building for standby emergency power supply diesel-generator system and control safety systems. Electric connection diagrams 0.4 kV</t>
  </si>
  <si>
    <t>24UBN. Здание резервной дизельной электростанции системы аварийного электроснабжения и управляющих систем безопасности. Схемы электрических соединений 0,4 кВ</t>
  </si>
  <si>
    <t xml:space="preserve">                   24UBN. Building for standby emergency power supply diesel-generator system and control safety systems. Electric connection diagrams for train 4 DC boards</t>
  </si>
  <si>
    <t>24UBN. Здание резервной дизельной электростанции системы аварийного электроснабжения и управляющих систем безопасности. Схемы электрических соединений щитов постоянного тока 4 канала</t>
  </si>
  <si>
    <t xml:space="preserve">                   24UBN. Building for standby emergency power supply diesel-generator system and control safety systems. Electric connection diagrams for train 4 inverter network</t>
  </si>
  <si>
    <t>24UBN. Здание резервной дизельной электростанции системы аварийного электроснабжения и управляющих систем безопасности. Схемы электрических соединений инверторной сети 4 канала</t>
  </si>
  <si>
    <t xml:space="preserve">                   24UBN. Building for standby emergency power supply diesel-generator system and control safety systems. Welding electrical network</t>
  </si>
  <si>
    <t>24UBN. Здание резервной дизельной электростанции системы аварийного электроснабжения и управляющих систем безопасности. Сварочная сеть</t>
  </si>
  <si>
    <t xml:space="preserve">                   24UBN. Building for standby emergency power supply diesel-generator system and control safety systems. Electric lighting and socket network</t>
  </si>
  <si>
    <t>24UBN. Здание резервной дизельной электростанции системы аварийного электроснабжения и управляющих систем безопасности. Электрическое освещение и розеточная сеть</t>
  </si>
  <si>
    <t xml:space="preserve">                   24UBN. Building for standby emergency power supply diesel-generator system and control safety systems. ESFAS CS 4. Control cable log relating to control valves power supply</t>
  </si>
  <si>
    <t>24UBN. Здание резервной дизельной электростанции системы аварийного электроснабжения и управляющих систем безопасности. ПТК УСБТ 4. Журнал контрольных кабелей в части питания регулирующей арматуры</t>
  </si>
  <si>
    <t xml:space="preserve">                   24UBN. Building for standby emergency power supply diesel-generator system and control safety systems. ESFAS CS 4. Control cable log related to the operation of valves</t>
  </si>
  <si>
    <t>24UBN. Здание резервной дизельной электростанции системы аварийного электроснабжения и управляющих систем безопасности. ПТК УСБТ 4. Журнал контрольных кабелей в части управления арматурой</t>
  </si>
  <si>
    <t xml:space="preserve">                   24UBN. Building for standby emergency power supply diesel-generator system and control safety systems. ESFAS CS 4. Control cable log relating to control valves operation</t>
  </si>
  <si>
    <t>24UBN. Здание резервной дизельной электростанции системы аварийного электроснабжения и управляющих систем безопасности. ПТК УСБТ 4. Журнал контрольных кабелей в части управления регулирующей арматурой</t>
  </si>
  <si>
    <t xml:space="preserve">                   24UBN. Building for standby emergency power supply diesel-generator system and control safety systems. ESFAS CS 4. Control cable bridges log related to the operation of valves</t>
  </si>
  <si>
    <t>24UBN. Здание резервной дизельной электростанции системы аварийного электроснабжения и управляющих систем безопасности. ПТК УСБТ 4. Журнал контрольных кабелей перемычек в части управления арматурой</t>
  </si>
  <si>
    <t xml:space="preserve">                   24UBN. Building for standby emergency power supply diesel-generator system and control safety systems. ESFAS CS 4. Control cable bridges log relating to control valves operation</t>
  </si>
  <si>
    <t>24UBN. Здание резервной дизельной электростанции системы аварийного электроснабжения и управляющих систем безопасности. ПТК УСБТ 4. Журнал контрольных кабелей перемычек в части управления регулирующей арматурой</t>
  </si>
  <si>
    <t xml:space="preserve">                   24UBN. Building for standby emergency power supply diesel-generator system and control safety systems. ESFAS CS 4. ESFAS CS 4 control cable log related to links to other building</t>
  </si>
  <si>
    <t>24UBN. Здание резервной дизельной электростанции системы аварийного электроснабжения и управляющих систем безопасности. ПТК УСБТ 4. Журнал контрольных кабелей ПТК УСБТ 4 в части связи с другими зданиями</t>
  </si>
  <si>
    <t xml:space="preserve">                   24UBN. Building for standby emergency power supply diesel-generator system and control safety systems. 6.6 kV SCG. PU EE I&amp;C CS. Electrical equipment cables log. Layout group 3</t>
  </si>
  <si>
    <t>24UBN. Здание резервной дизельной электростанции системы аварийного электроснабжения и управляющих систем безопасности. КРУ 6,6 кВ. ПТК СКУ ЭЧ ЭБ. Журнал кабелей от электрооборудования. Группа раскладки 3</t>
  </si>
  <si>
    <t xml:space="preserve">                   24UBN. Building for standby emergency power supply diesel-generator system and control safety systems. PU EE I&amp;C CS. CS system bus cables log. Layout group 5</t>
  </si>
  <si>
    <t>24UBN. Здание резервной дизельной электростанции системы аварийного электроснабжения и управляющих систем безопасности. ПТК СКУ ЭЧ ЭБ. Журнал кабелей системной шины ПТК. Группа раскладки 5</t>
  </si>
  <si>
    <t xml:space="preserve">                   24UBN. Building for standby emergency power supply diesel-generator system and control safety systems. RP and EE I&amp;C. SCG 6.6 kV EPSS. Train 4. Control cable log. Layout group 3</t>
  </si>
  <si>
    <t>24UBN. Здание резервной дизельной электростанции системы аварийного электроснабжения и управляющих систем безопасности. РЗ и СКУ ЭЧ. КРУ 6,6 кВ САЭ. Канал 4. Журнал контрольных кабелей. Группа раскладки 3</t>
  </si>
  <si>
    <t xml:space="preserve">                   24UBN. Building for standby emergency power supply diesel-generator system and control safety systems. LCP. V I&amp;C CS. Structural diagram</t>
  </si>
  <si>
    <t>24UBN. Здание резервной дизельной электростанции системы аварийного электроснабжения и управляющих систем безопасности. МПУ. ПТК СКУ В. Схема структурная.</t>
  </si>
  <si>
    <t xml:space="preserve">                   24UBN. Building for standby emergency power supply diesel-generator system and control safety systems. LCP. ELCSS I&amp;C CS. Structural diagram</t>
  </si>
  <si>
    <t>24UBN. Здание резервной дизельной электростанции системы аварийного электроснабжения и управляющих систем безопасности. МПУ. ПТК СКУ КХОП. Схема структурная.</t>
  </si>
  <si>
    <t xml:space="preserve">                   24UBN. Building for standby emergency power supply diesel-generator system and control safety systems. LCP. ESFAS CS - VD-4 CS. Structural diagram</t>
  </si>
  <si>
    <t>24UBN. Здание резервной дизельной электростанции системы аварийного электроснабжения и управляющих систем безопасности. МПУ. ПТК УСБТ ПТК ВД4. Схема структурная.</t>
  </si>
  <si>
    <t xml:space="preserve">                   24UBN. Building for standby emergency power supply diesel-generator system and control safety systems. LCP. ESFAS CS - TD-4 CS. Structural diagram</t>
  </si>
  <si>
    <t>24UBN. Здание резервной дизельной электростанции системы аварийного электроснабжения и управляющих систем безопасности. МПУ. ПТК УСБТ ПТКТД4. Схема структурная.</t>
  </si>
  <si>
    <t>24UBN. Здание резервной дизельной электростанции системы аварийного электроснабжения и управляющих систем безопасности. Схемы присоединения кабелей к НКУ. Двигатели</t>
  </si>
  <si>
    <t xml:space="preserve">                   24UBN. Building for standby emergency power supply diesel-generator system and control safety systems. Cable connections to marshalling racks of ESFAS CS train 4. Analog signals</t>
  </si>
  <si>
    <t>24UBN. Здание резервной дизельной электростанции системы аварийного электроснабжения и управляющих систем безопасности. Присоединения кабелей к стойкам сопряжения ПТК УСБТ 4 канал. Аналоговые сигналы</t>
  </si>
  <si>
    <t xml:space="preserve">                   24UBN. Building for standby emergency power supply diesel-generator system and control safety systems. FP I&amp;C. Automatic gas fire-fighting plant</t>
  </si>
  <si>
    <t>24UBN. Здание резервной дизельной электростанции системы аварийного электроснабжения и управляющих систем безопасности. СКУ ПЗ. Автоматическая установка газового пожаротушения</t>
  </si>
  <si>
    <t xml:space="preserve">                   24UBN. Building for standby emergency power supply diesel-generator system and control safety systems. FP I&amp;C. Ventilation systems</t>
  </si>
  <si>
    <t>24UBN. Здание резервной дизельной электростанции системы аварийного электроснабжения и управляющих систем безопасности. СКУ ПЗ. Системы вентиляции</t>
  </si>
  <si>
    <t xml:space="preserve">                   24UBN. Building for standby emergency power supply diesel-generator system and control safety systems. FP I&amp;C. Fire alarm</t>
  </si>
  <si>
    <t>24UBN. Здание резервной дизельной электростанции системы аварийного электроснабжения и управляющих систем безопасности. СКУ ПЗ. Пожарная сигнализация</t>
  </si>
  <si>
    <t xml:space="preserve">                   24UBN. Building for standby emergency power supply diesel-generator system and control safety systems. FP I&amp;C. Fire annunciation</t>
  </si>
  <si>
    <t>24UBN. Здание резервной дизельной электростанции системы аварийного электроснабжения и управляющих систем безопасности. СКУ ПЗ. Оповещение о пожаре</t>
  </si>
  <si>
    <t xml:space="preserve">                   24UBN. Building for standby emergency power supply diesel-generator system and control safety systems. Diagrams of external connections of ULCS</t>
  </si>
  <si>
    <t>24UBN. Здание резервной дизельной электростанции системы аварийного электроснабжения и управляющих систем безопасности. Схемы внешних присоединений СВБУ</t>
  </si>
  <si>
    <t xml:space="preserve">                   24UBN. Building for standby emergency power supply diesel-generator system and control safety systems. List of process parameter instrumentation loops</t>
  </si>
  <si>
    <t>24UBN. Здание резервной дизельной электростанции системы аварийного электроснабжения и управляющих систем безопасности. Перечень измерительных контуров ТТК</t>
  </si>
  <si>
    <t xml:space="preserve">                   24UBN. Building for standby emergency power supply diesel-generator system and control safety systems. TPPM sensors pipe connections</t>
  </si>
  <si>
    <t>24UBN. Здание резервной дизельной электростанции системы аварийного электроснабжения и управляющих систем безопасности. Трубные соединения датчиков ТТК</t>
  </si>
  <si>
    <t xml:space="preserve">                   24UBN. Building for standby emergency power supply diesel-generator system and control safety systems. TPPM sensors cable connections</t>
  </si>
  <si>
    <t>24UBN. Здание резервной дизельной электростанции системы аварийного электроснабжения и управляющих систем безопасности. Кабельные соединения датчиков ТТК</t>
  </si>
  <si>
    <t xml:space="preserve">                   24UBN. Building for standby emergency power supply diesel-generator system and control safety systems. External cables connection to ESFAS CS. Train 4</t>
  </si>
  <si>
    <t>24UBN. Здание резервной дизельной электростанции системы аварийного электроснабжения и управляющих систем безопасности. Внешние подключения кабелей к ПТК УСБТ. 4 канал</t>
  </si>
  <si>
    <t xml:space="preserve">                   24UBN. Building for standby emergency power supply diesel-generator system and control safety systems. Connection to LVSD. ESFAS. Train 4. Valves</t>
  </si>
  <si>
    <t>24UBN. Здание резервной дизельной электростанции системы аварийного электроснабжения и управляющих систем безопасности. Подключения к НКУ. УСБТ. 4 канал. Арматура</t>
  </si>
  <si>
    <t xml:space="preserve">                   24UBN. Building for standby emergency power supply diesel-generator system and control safety systems. RP and EE I&amp;C. SCG 6.6 kV EPSS cabinets. 24BDD section. Tables of external connections</t>
  </si>
  <si>
    <t>24UBN. Здание резервной дизельной электростанции системы аварийного электроснабжения и управляющих систем безопасности. РЗ и СКУ ЭЧ. Шкафы КРУ 6,6 кВ САЭ. Секция 24BDD. Таблицы внешних подключений</t>
  </si>
  <si>
    <t xml:space="preserve">                   24UBN. Building for standby emergency power supply diesel-generator system and control safety systems. 0.4 kV SCG. RP and EE I&amp;C. 24BMD section. Tables of external connections</t>
  </si>
  <si>
    <t>24UBN. Здание резервной дизельной электростанции системы аварийного электроснабжения и управляющих систем безопасности. КРУ 0,4 кВ. РЗ и СКУ ЭЧ. Cекция 24BMD. Таблицы внешних подключений</t>
  </si>
  <si>
    <t xml:space="preserve">                   24UBN. Building for standby emergency power supply diesel-generator system and control safety systems. 0.4 kV SCG. RP and EE I&amp;C. 23BMH section. Tables of external connections</t>
  </si>
  <si>
    <t>24UBN. Здание резервной дизельной электростанции системы аварийного электроснабжения и управляющих систем безопасности. КРУ 0,4 кВ. РЗ и СКУ ЭЧ. Cекция 24BMH. Таблицы внешних подключений</t>
  </si>
  <si>
    <t xml:space="preserve">                   24UBN. Building for standby emergency power supply diesel-generator system and control safety systems. 0.4 kV SCG. RP and EE I&amp;C. Assemblies. Tables of external connections</t>
  </si>
  <si>
    <t>24UBN. Здание резервной дизельной электростанции системы аварийного электроснабжения и управляющих систем безопасности. КРУ 0,4 кВ. РЗ и СКУ ЭЧ. Cборки. Таблицы внешних подключений</t>
  </si>
  <si>
    <t xml:space="preserve">                   24UBN. Building for standby emergency power supply diesel-generator system and control safety systems. 0.4 kV SCG. DC board. PU EE I&amp;C CS. Tables of external connections</t>
  </si>
  <si>
    <t>24UBN. Здание резервной дизельной электростанции системы аварийного электроснабжения и управляющих систем безопасности. КРУ 0,4 кВ. ЩПТ. ПТК СКУ ЭЧ ЭБ. Таблицы внешних подключений</t>
  </si>
  <si>
    <t xml:space="preserve">                   24UBN. Building for standby emergency power supply diesel-generator system and control safety systems. 6.6 kV SCG. PU EE I&amp;C CS. Tables of external connections</t>
  </si>
  <si>
    <t>24UBN. Здание резервной дизельной электростанции системы аварийного электроснабжения и управляющих систем безопасности. КРУ 6,6 кВ. ПТК СКУ ЭЧ ЭБ. Таблицы внешних подключений</t>
  </si>
  <si>
    <t xml:space="preserve">                   24UBN. Building for standby emergency power supply diesel-generator system and control safety systems. LCP. 0.38 kV NO power assemblies filling diagrams</t>
  </si>
  <si>
    <t>24UBN. Здание резервной дизельной электростанции системы аварийного электроснабжения и управляющих систем безопасности. МПУ. Схемы заполнения сборок 0,38 кВ НЭ</t>
  </si>
  <si>
    <t xml:space="preserve">                   24UBN. Building for standby emergency power supply diesel-generator system and control safety systems. LCP. 0.38 kV power assemblies filling diagrams. SS train 4</t>
  </si>
  <si>
    <t>24UBN. Здание резервной дизельной электростанции системы аварийного электроснабжения и управляющих систем безопасности. МПУ. Схемы заполнения сборок 0,38 кВ. 4 канал СБ</t>
  </si>
  <si>
    <t xml:space="preserve">                   24UBN. Building for standby emergency power supply diesel-generator system and control safety systems. LCP. (Ventilation of the 20UJA, 20UKC buildings). 0.38 kV power assemblies filling diagrams. SS train 4</t>
  </si>
  <si>
    <t>24UBN. Здание резервной дизельной электростанции системы аварийного электроснабжения и управляющих систем безопасности. МПУ.(Вентиляция зданий 20UJA, 20UKC).Схемы заполнения сборок 0,38 кВ. 4 канал СБ</t>
  </si>
  <si>
    <t xml:space="preserve">                   24UBN. Building for standby emergency power supply diesel-generator system and control safety systems. ELCSS LVSD. 0.38 kV power assemblies filling diagrams. SS train 4</t>
  </si>
  <si>
    <t>24UBN. Здание резервной дизельной электростанции системы аварийного электроснабжения и управляющих систем безопасности. НКУ КХОП. Схемы заполнения сборок 0,38 кВ. 4 канал СБ</t>
  </si>
  <si>
    <t xml:space="preserve">                   24UBN. Building for standby emergency power supply diesel-generator system and control safety systems. Power supply diagrams for LCP secondary I&amp;C transducers</t>
  </si>
  <si>
    <t>24UBN. Здание резервной дизельной электростанции системы аварийного электроснабжения и управляющих систем безопасности. Схемы питания МПУ вторичных преобразователей КИП</t>
  </si>
  <si>
    <t xml:space="preserve">                   24UBN. Building for standby emergency power supply diesel-generator system and control safety systems. Power supply diagrams for secondary I&amp;C transducers cabinets of SS train 4, reactor compartment</t>
  </si>
  <si>
    <t>24UBN. Здание резервной дизельной электростанции системы аварийного электроснабжения и управляющих систем безопасности. Схемы питания шкафов вторичных преобразователей КИП 4 канала СБ реакторного отделения</t>
  </si>
  <si>
    <t xml:space="preserve">                   24UBN. Building for standby emergency power supply diesel-generator system and control safety systems. LCP. ARMS SS train 4 power supply diagrams</t>
  </si>
  <si>
    <t>24UBN. Здание резервной дизельной электростанции системы аварийного электроснабжения и управляющих систем безопасности. МПУ. Схемы питания АСРК 4 канала СБ</t>
  </si>
  <si>
    <t xml:space="preserve">                   24UBN. Building for standby emergency power supply diesel-generator system and control safety systems. PU EE I&amp;C CS. Structural diagram of the equipment set</t>
  </si>
  <si>
    <t>24UBN. Здание резервной дизельной электростанции системы аварийного электроснабжения и управляющих систем безопасности. ПТК СКУ ЭЧ ЭБ. Схема структурная комплекса технических средств</t>
  </si>
  <si>
    <t xml:space="preserve">                   24UBN. Building for standby emergency power supply diesel-generator system and control safety systems. Log of ULCS fiber optic cables. SS train 4. Layout group 5</t>
  </si>
  <si>
    <t>24UBN. Здание резервной дизельной электростанции системы аварийного электроснабжения и управляющих систем безопасности. Журнал оптоволоконных кабелей СВБУ. 4 канал СБ. Группа раскладки 5.</t>
  </si>
  <si>
    <t xml:space="preserve">                   24UBN. Building for standby emergency power supply diesel-generator system and control safety systems. Train 4. Control cables log. Layout group 5</t>
  </si>
  <si>
    <t>24UBN. Здание резервной дизельной электростанции системы аварийного электроснабжения и управляющих систем безопасности. Канал 4. Журнал контрольных кабелей. Группа раскладки 5</t>
  </si>
  <si>
    <t xml:space="preserve">                   24UBN. Building for standby emergency power supply diesel-generator system and control safety systems. 0.4 kV SCG. RP and EE I&amp;C. Control cables log. Layout group 3</t>
  </si>
  <si>
    <t>24UBN. Здание резервной дизельной электростанции системы аварийного электроснабжения и управляющих систем безопасности. КРУ 0,4 кВ. РЗ и СКУ ЭЧ. Журнал контрольных кабелей. Группа раскладки 3</t>
  </si>
  <si>
    <t xml:space="preserve">                   24UBN. Building for standby emergency power supply diesel-generator system and control safety systems. FP I&amp;C. Fire alarm. Control cables log. Layout group 5</t>
  </si>
  <si>
    <t>24UBN. Здание резервной дизельной электростанции системы аварийного электроснабжения и управляющих систем безопасности. СКУ ПЗ. Пожарная сигнализация. Журнал контрольных кабелей. Группа раскладки 5</t>
  </si>
  <si>
    <t xml:space="preserve">                   24UBN. Building for standby emergency power supply diesel-generator system and control safety systems. FP I&amp;C. Fire alarm. Power cables log. Layout group 3</t>
  </si>
  <si>
    <t>24UBN. Здание резервной дизельной электростанции системы аварийного электроснабжения и управляющих систем безопасности. СКУ ПЗ. Пожарная сигнализация. Журнал силовых кабелей. Группа раскладки 3</t>
  </si>
  <si>
    <t xml:space="preserve">                   24UBN. Building for standby emergency power supply diesel-generator system and control safety systems. FP I&amp;C. Fire alarm. SS train 4. Control cables log. Layout group 5</t>
  </si>
  <si>
    <t>24UBN. Здание резервной дизельной электростанции системы аварийного электроснабжения и управляющих систем безопасности. СКУ ПЗ. Пожарная сигнализация. 4 канал СБ. Журнал контрольных кабелей. Группа раскладки 5</t>
  </si>
  <si>
    <t xml:space="preserve">                   24UBN. Building for standby emergency power supply diesel-generator system and control safety systems. TPPM control cables log. SS train 4. Layout group 5</t>
  </si>
  <si>
    <t>24UBN. Здание резервной дизельной электростанции системы аварийного электроснабжения и управляющих систем безопасности. Журнал контрольных кабелей ТТК. 4 канал СБ. Группа раскладки 5</t>
  </si>
  <si>
    <t xml:space="preserve">                   24UBN. Building for standby emergency power supply diesel-generator system and control safety systems. TPPM control cables log. Normal operation. Layout group 5</t>
  </si>
  <si>
    <t>24UBN. Здание резервной дизельной электростанции системы аварийного электроснабжения и управляющих систем безопасности. Журнал контрольных кабелей ТТК. Нормальная эксплуатация. Группа раскладки 5</t>
  </si>
  <si>
    <t xml:space="preserve">                   24UBN. Building for standby emergency power supply diesel-generator system and control safety systems. FP I&amp;C. Ventilation systems. Control cables log. Layout group 5</t>
  </si>
  <si>
    <t>24UBN. Здание резервной дизельной электростанции системы аварийного электроснабжения и управляющих систем безопасности. СКУ ПЗ. Системы вентиляции. Журнал контрольных кабелей. Группа раскладки 5</t>
  </si>
  <si>
    <t xml:space="preserve">                   24UBN. Building for standby emergency power supply diesel-generator system and control safety systems. FP I&amp;C. Ventilation systems. Power cables log. Layout group 3</t>
  </si>
  <si>
    <t>24UBN. Здание резервной дизельной электростанции системы аварийного электроснабжения и управляющих систем безопасности. СКУ ПЗ. Системы вентиляции. Журнал силовых кабелей. Группа раскладки 3</t>
  </si>
  <si>
    <t xml:space="preserve">                   24UBN. Building for standby emergency power supply diesel-generator system and control safety systems. FP I&amp;C. Automatic gas fire-fighting plant. Control cables log. Layout group 5</t>
  </si>
  <si>
    <t>24UBN. Здание резервной дизельной электростанции системы аварийного электроснабжения и управляющих систем безопасности. СКУ ПЗ. Автоматическая установка газового пожаротушения. Журнал контрольных кабелей. Группа раскладки 5</t>
  </si>
  <si>
    <t xml:space="preserve">                   24UBN. Building for standby emergency power supply diesel-generator system and control safety systems. FP I&amp;C. Automatic gas fire-fighting plant. Power cables log. Layout group 3</t>
  </si>
  <si>
    <t>24UBN. Здание резервной дизельной электростанции системы аварийного электроснабжения и управляющих систем безопасности. СКУ ПЗ. Автоматическая установка газового пожаротушения. Журнал силовых кабелей. Группа раскладки 3</t>
  </si>
  <si>
    <t xml:space="preserve">                   24UBN. Building for standby emergency power supply diesel-generator system and control safety systems. TPTS racks power cables log (24V)</t>
  </si>
  <si>
    <t>24UBN. Здание резервной дизельной электростанции системы аварийного электроснабжения и управляющих систем безопасности. Журнал кабелей питания стоек ТПТС (24В)</t>
  </si>
  <si>
    <t xml:space="preserve">                   24UBN. Building for standby emergency power supply diesel-generator system and control safety systems. TPTS racks power cables log (24V). Cable stub across racks</t>
  </si>
  <si>
    <t>24UBN. Здание резервной дизельной электростанции системы аварийного электроснабжения и управляющих систем безопасности. Журнал кабелей питания стоек ТПТС (24В). Шлейф по стойкам</t>
  </si>
  <si>
    <t xml:space="preserve">                   24UBN. Building for standby emergency power supply diesel-generator system and control safety systems. Alarm and diagnostics cable log. Cable stub across racks</t>
  </si>
  <si>
    <t>24UBN. Здание резервной дизельной электростанции системы аварийного электроснабжения и управляющих систем безопасности. Журнал кабелей сигнализации и диагностики. Шлейф по стойкам</t>
  </si>
  <si>
    <t xml:space="preserve">                   24UBN. Building for standby emergency power supply diesel-generator system and control safety systems. Cable log of the system bus</t>
  </si>
  <si>
    <t>24UBN. Здание резервной дизельной электростанции системы аварийного электроснабжения и управляющих систем безопасности. Журнал кабелей системной шины</t>
  </si>
  <si>
    <t xml:space="preserve">                   24UBN. Building for standby emergency power supply diesel-generator system and control safety systems. ESFAS CS (train 4). TMMP control cable log relating to bridges. Layout group 5</t>
  </si>
  <si>
    <t>24UBN. Здание резервной дизельной электростанции системы аварийного электроснабжения и управляющих систем безопасности. ПТК УСБТ 4. Журнал контрольных кабелей ТТК в части перемычек. Группа раскладки 5</t>
  </si>
  <si>
    <t xml:space="preserve">                   24UBN. Building for standby emergency power supply diesel-generator system and control safety systems. NO I&amp;C. V CS. Control cables log of LCP</t>
  </si>
  <si>
    <t>24UBN. Здание резервной дизельной электростанции системы аварийного электроснабжения и управляющих систем безопасности. СКУ НЭ. ПТК В. Журнал контрольных кабелей МПУ</t>
  </si>
  <si>
    <t xml:space="preserve">                   24UBN. Building for standby emergency power supply diesel-generator system and control safety systems. NO I&amp;C. V CS. Power cables log of LCP</t>
  </si>
  <si>
    <t>24UBN. Здание резервной дизельной электростанции системы аварийного электроснабжения и управляющих систем безопасности. СКУ НЭ. ПТК В. Журнал силовых кабелей МПУ</t>
  </si>
  <si>
    <t xml:space="preserve">                   24UBN. Building for standby emergency power supply diesel-generator system and control safety systems. ESFAS TD-4 CS. Log of LCP power cables</t>
  </si>
  <si>
    <t>24UBN. Здание резервной дизельной электростанции системы аварийного электроснабжения и управляющих систем безопасности. УСБТ ПТК ТД-4. Журнал силовых кабелей МПУ</t>
  </si>
  <si>
    <t xml:space="preserve">                   24UBN. Building for standby emergency power supply diesel-generator system and control safety systems. ESFAS VD-4 CS. Log of LCP power cables</t>
  </si>
  <si>
    <t>24UBN. Здание резервной дизельной электростанции системы аварийного электроснабжения и управляющих систем безопасности. УСБТ ПТК ВД-4. Журнал силовых кабелей МПУ</t>
  </si>
  <si>
    <t xml:space="preserve">                   24UBN. Building for standby emergency power supply diesel-generator system and control safety systems. ESFAS TD-4 CS. Log of LCP control cables</t>
  </si>
  <si>
    <t>24UBN. Здание резервной дизельной электростанции системы аварийного электроснабжения и управляющих систем безопасности. УСБТ ПТК ТД-4. Журнал контрольных кабелей МПУ</t>
  </si>
  <si>
    <t xml:space="preserve">                   24UBN. Building for standby emergency power supply diesel-generator system and control safety systems. ESFAS VD-4 CS. Log of LCP control cables</t>
  </si>
  <si>
    <t>24UBN. Здание резервной дизельной электростанции системы аварийного электроснабжения и управляющих систем безопасности. УСБТ ПТК ВД-4. Журнал контрольных кабелей МПУ</t>
  </si>
  <si>
    <t xml:space="preserve">                   24UBN. Building for standby emergency power supply diesel-generator system and control safety systems. LCP. Control cables log of DG ACS safety train 4</t>
  </si>
  <si>
    <t>24UBN. Здание резервной дизельной электростанции системы аварийного электроснабжения и управляющих систем безопасности. МПУ. Журнал контрольных кабелей САУ ДГ 4 канала безопасности</t>
  </si>
  <si>
    <t xml:space="preserve">                   24UBN. Building for standby emergency power supply diesel-generator system and control safety systems. LCP. Log of ADCS power cables of safety train 4</t>
  </si>
  <si>
    <t>24UBN. Здание резервной дизельной электростанции системы аварийного электроснабжения и управляющих систем безопасности. МПУ. Журнал силовых кабелей САУ ДГ 4 канала безопасности</t>
  </si>
  <si>
    <t xml:space="preserve">                   24UBN. Building for standby emergency power supply diesel-generator system and control safety systems. ELCSS Log of control cables. SS train 4</t>
  </si>
  <si>
    <t>24UBN. Здание резервной дизельной электростанции системы аварийного электроснабжения и управляющих систем безопасности. КХОП. Журнал контрольных кабелей 4 канал СБ</t>
  </si>
  <si>
    <t xml:space="preserve">                   24UBN. Building for standby emergency power supply diesel-generator system and control safety systems. ELCSS. Power cables log, SS train 4</t>
  </si>
  <si>
    <t>24UBN. Здание резервной дизельной электростанции системы аварийного электроснабжения и управляющих систем безопасности. КХОП. Журнал силовых кабелей 4 канал СБ</t>
  </si>
  <si>
    <t xml:space="preserve">                   24UBN. Building for standby emergency power supply diesel-generator system and control safety systems. LCP. ARMS. Power cables log. SS train 4</t>
  </si>
  <si>
    <t>24UBN. Здание резервной дизельной электростанции системы аварийного электроснабжения и управляющих систем безопасности. МПУ. АСРК. Журнал силовых кабелей. 4 канал СБ</t>
  </si>
  <si>
    <t xml:space="preserve">                   24UBN. Building for standby emergency power supply diesel-generator system and control safety systems. LCP. Control cables log. Secondary I&amp;C transducers. SS train 4</t>
  </si>
  <si>
    <t>24UBN. Здание резервной дизельной электростанции системы аварийного электроснабжения и управляющих систем безопасности. МПУ. Журнал контрольных кабелей. Вторичные преобразователи КИП. 4 канал СБ</t>
  </si>
  <si>
    <t xml:space="preserve">                   24UBN. Building for standby emergency power supply diesel-generator system and control safety systems. LCP. Control cables log. SS train 4</t>
  </si>
  <si>
    <t>24UBN. Здание резервной дизельной электростанции системы аварийного электроснабжения и управляющих систем безопасности. МПУ. Журнал контрольных кабелей. 4 канал СБ</t>
  </si>
  <si>
    <t xml:space="preserve">                   24UBN. Building for standby emergency power supply diesel-generator system and control safety systems. LCP. Power cables log. SS train 4</t>
  </si>
  <si>
    <t>24UBN. Здание резервной дизельной электростанции системы аварийного электроснабжения и управляющих систем безопасности. МПУ. Журнал силовых кабелей. 4 канал СБ</t>
  </si>
  <si>
    <t xml:space="preserve">                   24UBN. Building for standby emergency power supply diesel-generator system and control safety systems. Automated vibration monitoring and diagnostics system (AVMDS)</t>
  </si>
  <si>
    <t>24UBN. Здание резервной дизельной электростанции системы аварийного электроснабжения и управляющих систем безопасности. Автоматизированная система виброконтроля и диагностики (АСВД)</t>
  </si>
  <si>
    <t xml:space="preserve">                   24UBN. Building for standby emergency power supply diesel-generator system and control safety systems. ESFAS CS 4. Control cable log relating to motors</t>
  </si>
  <si>
    <t>24UBN. Здание резервной дизельной электростанции системы аварийного электроснабжения и управляющих систем безопасности. ПТК УСБТ 4. Журнал контрольных кабелей в части двигателей</t>
  </si>
  <si>
    <t xml:space="preserve">                   24UBN. Building for standby emergency power supply diesel-generator system and control safety systems. ESFAS CS 4. Control cable log relating to bridges</t>
  </si>
  <si>
    <t>24UBN. Здание резервной дизельной электростанции системы аварийного электроснабжения и управляющих систем безопасности. ПТК УСБТ 4. Журнал контрольных кабелей в части перемычек</t>
  </si>
  <si>
    <t xml:space="preserve">                   24UBN. Building for standby emergency power supply diesel-generator system and control safety systems. ESFAS CS 4. Control cables log pertaining to valves power supply</t>
  </si>
  <si>
    <t>24UBN. Здание резервной дизельной электростанции системы аварийного электроснабжения и управляющих систем безопасности. ПТК УСБТ 4. Журнал контрольных кабелей в части питания арматуры</t>
  </si>
  <si>
    <t xml:space="preserve">          25UBN Building for normal operation standby diesel-generator system</t>
  </si>
  <si>
    <t>25UBN Здание резервной дизельной электростанции системы нормальной эксплуатации</t>
  </si>
  <si>
    <t>1147д</t>
  </si>
  <si>
    <t xml:space="preserve">                Readiness of object 25UBN</t>
  </si>
  <si>
    <t>Готовность объекта 25UBN</t>
  </si>
  <si>
    <t>922д</t>
  </si>
  <si>
    <t>782д</t>
  </si>
  <si>
    <t>157д</t>
  </si>
  <si>
    <t xml:space="preserve">                         25UBN. Building for normal operation standby diesel-generator system. Foundation slab. Geometry</t>
  </si>
  <si>
    <t>25UBN. Здание резервной дизельной электростанции системы нормальной эксплуатации. Фундаментная плита. Геометрия</t>
  </si>
  <si>
    <t xml:space="preserve">                         25UBN. Building for normal operation standby diesel-generator system. Foundation slab. Reinforcement</t>
  </si>
  <si>
    <t>25UBN. Здание резервной дизельной электростанции системы нормальной эксплуатации. Фундаментная плита. Армирование</t>
  </si>
  <si>
    <t xml:space="preserve">                         25UBN. Building for normal operation standby diesel-generator system. Foundation slab. Rebar dowels</t>
  </si>
  <si>
    <t>25UBN. Здание резервной дизельной электростанции системы нормальной эксплуатации. Фундаментная плита. Выпуски арматуры</t>
  </si>
  <si>
    <t xml:space="preserve">                         25UBN. Building for normal operation standby diesel-generator system. Pit</t>
  </si>
  <si>
    <t>25UBN. Здание резервной дизельной электростанции системы нормальной эксплуатации. Котлован</t>
  </si>
  <si>
    <t xml:space="preserve">                         25UBN. Building for normal operation standby diesel-generator system. Slab at elev. 0.000. Geometry</t>
  </si>
  <si>
    <t>25UBN. Здание резервной дизельной электростанции системы нормальной эксплуатации. Перекрытие на отм. 0,000. Геометрия</t>
  </si>
  <si>
    <t xml:space="preserve">                         25UBN. Building for normal operation standby diesel-generator system. Slab at elev. 0.000. Reinforcement</t>
  </si>
  <si>
    <t>25UBN. Здание резервной дизельной электростанции системы нормальной эксплуатации. Перекрытие на отм. 0,000. Армирование</t>
  </si>
  <si>
    <t xml:space="preserve">                         25UBN. Building for normal operation standby diesel-generator system. Pedestal for diesel-generator. Geometry</t>
  </si>
  <si>
    <t>25UBN. Здание резервной дизельной электростанции системы нормальной эксплуатации. Фундамент под дизельгенератор. Геометрия</t>
  </si>
  <si>
    <t xml:space="preserve">                         25UBN. Building for normal operation standby diesel-generator system. Pedestal for diesel-generator. Reinforcement</t>
  </si>
  <si>
    <t>25UBN. Здание резервной дизельной электростанции системы нормальной эксплуатации. Фундамент под дизельгенератор. Армирование</t>
  </si>
  <si>
    <t xml:space="preserve">                         25UBN. Building for normal operation standby diesel-generator system. Outer from elev. -4. 200 to elev. 0.000. Geometry</t>
  </si>
  <si>
    <t>25UBN. Здание резервной дизельной электростанции системы нормальной эксплуатации. Наружные стены с отм. -4. 200 до отм. 0,000. Геометрия</t>
  </si>
  <si>
    <t xml:space="preserve">                         25UBN. Building for normal operation standby diesel-generator system. Outer from elev. -4. 200 to elev. 0.000. Reinforcement</t>
  </si>
  <si>
    <t>25UBN. Здание резервной дизельной электростанции системы нормальной эксплуатации. Наружные стены с отм. -4. 200 до отм. 0,000. Армирование</t>
  </si>
  <si>
    <t xml:space="preserve">                         25UBN. Building for normal operation standby diesel-generator system. Inner walls from elev. -4.200 to elev. 0.000. Geometry</t>
  </si>
  <si>
    <t>25UBN. Здание резервной дизельной электростанции системы нормальной эксплуатации. Внутренние стены с отм. с отм. -4,200 до отм. 0,000. Геометрия</t>
  </si>
  <si>
    <t xml:space="preserve">                         25UBN. Building for normal operation standby diesel-generator system. Inner walls from elev. -4.200 to elev. 0.000. Reinforcement</t>
  </si>
  <si>
    <t>25UBN. Здание резервной дизельной электростанции системы нормальной эксплуатации. Внутренние стены с отм. с отм. -4,200 до отм. 0,000. Армирование</t>
  </si>
  <si>
    <t xml:space="preserve">                         25UBN. Building for normal operation standby diesel-generator system. Stairs from elev. -4.200 to elev. 0.000. Geometry</t>
  </si>
  <si>
    <t>25UBN. Здание резервной дизельной электростанции системы нормальной эксплуатации. Лестница с отм. -4,200 до отм. 0,000. Геометрия</t>
  </si>
  <si>
    <t xml:space="preserve">                         25UBN. Building for normal operation standby diesel-generator system. Stairs from elev. -4.200 to elev. 0.000. Reinforcement</t>
  </si>
  <si>
    <t>25UBN. Здание резервной дизельной электростанции системы нормальной эксплуатации. Лестница с отм. -4,200 до отм. 0,000. Армирование</t>
  </si>
  <si>
    <t xml:space="preserve">                         25UBN. Building for normal operation standby diesel-generator system. Columns and walls from elev. 0.000 to elev. +4.800. Geometry</t>
  </si>
  <si>
    <t>25UBN. Здание резервной дизельной электростанции системы нормальной эксплуатации. Колонны и стены с отм. 0,000 до отм. +4,800. Геометрия</t>
  </si>
  <si>
    <t xml:space="preserve">                         25UBN. Building for normal operation standby diesel-generator system. Columns and walls from elev. 0.000 to elev. +4.800. Reinforcement</t>
  </si>
  <si>
    <t>25UBN. Здание резервной дизельной электростанции системы нормальной эксплуатации. Колонны и стены с отм. 0,000 до отм. +4,800. Армирование</t>
  </si>
  <si>
    <t xml:space="preserve">                         25UBN. Building for normal operation standby diesel-generator system. Slab at elev. +4.800. Geometry</t>
  </si>
  <si>
    <t>25UBN. Здание резервной дизельной электростанции системы нормальной эксплуатации. Перекрытие на отм. +4,800. Геометрия</t>
  </si>
  <si>
    <t xml:space="preserve">                         25UBN. Building for normal operation standby diesel-generator system. Slab at elev. +4.800. Reinforcement</t>
  </si>
  <si>
    <t>25UBN. Здание резервной дизельной электростанции системы нормальной эксплуатации. Перекрытие на отм. +4,800. Армирование</t>
  </si>
  <si>
    <t xml:space="preserve">                         25UBN. Building for normal operation standby diesel-generator system. Columns and walls from elev. +4.800 to elev. +10.650. Geometry</t>
  </si>
  <si>
    <t>25UBN. Здание резервной дизельной электростанции системы нормальной эксплуатации. Колонны и стены с отм. +4,800 до отм. +10,650. Геометрия</t>
  </si>
  <si>
    <t xml:space="preserve">                         25UBN. Building for normal operation standby diesel-generator system. Columns and walls from elev. +4.800 to elev. +10.650. Reinforcement</t>
  </si>
  <si>
    <t>25UBN. Здание резервной дизельной электростанции системы нормальной эксплуатации. Колонны и стены с отм. +4,800 до отм. +10,650. Армирование</t>
  </si>
  <si>
    <t xml:space="preserve">                         25UBN. Building for normal operation standby diesel-generator system. Roof at elev. +10.900. Geometry</t>
  </si>
  <si>
    <t>25UBN. Здание резервной дизельной электростанции системы нормальной эксплуатации. Покрытие на отм. +10,900. Геометрия</t>
  </si>
  <si>
    <t xml:space="preserve">                         25UBN. Building for normal operation standby diesel-generator system. Roof at elev. +10.900. Reinforcement</t>
  </si>
  <si>
    <t>25UBN. Здание резервной дизельной электростанции системы нормальной эксплуатации. Покрытие на отм. +10,900. Армирование</t>
  </si>
  <si>
    <t xml:space="preserve">                         25UBN. Building for normal operation standby diesel-generator system. Stairs from elev. 0.000 to the top. Geometry</t>
  </si>
  <si>
    <t>25UBN. Здание резервной дизельной электростанции системы нормальной эксплуатации. Лестница с отм. 0,000 до верха. Геометрия</t>
  </si>
  <si>
    <t xml:space="preserve">                         25UBN. Building for normal operation standby diesel-generator system. Stairs from elev. 0.000 to the top. Reinforcement</t>
  </si>
  <si>
    <t>25UBN. Здание резервной дизельной электростанции системы нормальной эксплуатации. Лестница с отм. 0,000 до верха. Армирование</t>
  </si>
  <si>
    <t xml:space="preserve">                         25UBN. Building for normal operation standby diesel-generator system. Equipment pedestals</t>
  </si>
  <si>
    <t>25UBN. Здание резервной дизельной электростанции системы нормальной эксплуатации. Фундаменты под оборудование</t>
  </si>
  <si>
    <t xml:space="preserve">                      25UBN. Building for normal operation standby diesel-generator system. Grounding. Lightning protection</t>
  </si>
  <si>
    <t>25UBN. Здание резервной дизельной электростанции системы нормальной эксплуатации. Заземление. Молниезащита</t>
  </si>
  <si>
    <t xml:space="preserve">                      25UBN. Building for normal operation standby diesel-generator system. Maintenance platforms</t>
  </si>
  <si>
    <t>25UBN. Здание резервной дизельной электростанции системы нормальной эксплуатации. Площадки обслуживания</t>
  </si>
  <si>
    <t xml:space="preserve">                      25UBN. Building for normal operation standby diesel-generator system. Overhung transport tracks</t>
  </si>
  <si>
    <t>25UBN. Здание резервной дизельной электростанции системы нормальной эксплуатации. Пути подвесного транспорта</t>
  </si>
  <si>
    <t xml:space="preserve">                      25UBN. Building for normal operation standby diesel-generator system. External metal stairs</t>
  </si>
  <si>
    <t>25UBN. Здание резервной дизельной электростанции системы нормальной эксплуатации. Наружная металлическая лестница</t>
  </si>
  <si>
    <t xml:space="preserve">                      25UBN. Building for normal operation standby diesel-generator system. Outer walls lining</t>
  </si>
  <si>
    <t>25UBN. Здание резервной дизельной электростанции системы нормальной эксплуатации. Облицовка наружных стен</t>
  </si>
  <si>
    <t xml:space="preserve">                      25UBN. Building for normal operation standby diesel-generator system. Architectural-planning drawings and finishing</t>
  </si>
  <si>
    <t>25UBN. Здание резервной дизельной электростанции системы нормальной эксплуатации. Архитектурно-планировочные чертежи и отделка</t>
  </si>
  <si>
    <t xml:space="preserve">                   25UBN. Building for normal operation standby diesel-generator system. Heat insulation of pipe lines</t>
  </si>
  <si>
    <t>25UBN. Здание резервной дизельной электростанции системы нормальной эксплуатации. Тепловая изоляция трубопроводов</t>
  </si>
  <si>
    <t xml:space="preserve">                   25UBN. Building for normal operation standby diesel-generator system. Automatic fire fighting system</t>
  </si>
  <si>
    <t>25UBN. Здание резервной дизельной электростанции системы нормальной эксплуатации. Автоматическое пожаротушение</t>
  </si>
  <si>
    <t xml:space="preserve">                   25UBN. Building for normal operation standby diesel-generator system. Pipe lines of cooling sea water PEB</t>
  </si>
  <si>
    <t>25UBN. Здание резервной дизельной электростанции системы нормальной эксплуатации. Трубопроводы охлаждающей морской воды PСB</t>
  </si>
  <si>
    <t xml:space="preserve">                   25UBN. Building for normal operation standby diesel-generator system. Installation drawing for all load lifting equipment</t>
  </si>
  <si>
    <t>25UBN. Здание резервной дизельной электростанции системы нормальной эксплуатации, включая промежуточный склад дизельного топлива (25UEJ). Установочные чертежи всего грузоподъемного оборудования</t>
  </si>
  <si>
    <t xml:space="preserve">                   25UBN. Building for normal operation standby diesel-generator system. Installation drawings of the equipment</t>
  </si>
  <si>
    <t>25UBN. Здание резервной дизельной электростанции системы нормальной эксплуатации. Установочные чертежи оборудования</t>
  </si>
  <si>
    <t xml:space="preserve">                   25UBN. Building for standby emergency power supply diesel-generator system and control safety systems. Heat insulation of ventilation</t>
  </si>
  <si>
    <t>25UBN. Здание резервной дизельной электростанции системы нормальной эксплуатации. Тепловая изоляция вентиляции</t>
  </si>
  <si>
    <t xml:space="preserve">                   25UBN. Building for normal operation standby diesel-generator system. Corrosion protection of air ducts</t>
  </si>
  <si>
    <t>25UBN. Здание резервной дизельной электростанции системы нормальной эксплуатации. Антикоррозионная защита воздуховодов</t>
  </si>
  <si>
    <t xml:space="preserve">                   25UBN. Building for normal operation standby diesel-generator system. Corrosion protection of pipelines</t>
  </si>
  <si>
    <t>25UBN. Здание резервной дизельной электростанции системы нормальной эксплуатации. Антикоррозионная защита трубопроводов</t>
  </si>
  <si>
    <t xml:space="preserve">                   25UBN. Building for normal operation standby diesel-generator system. Ventilation and air conditioning systems. Layout drawings</t>
  </si>
  <si>
    <t>25UBN. Здание резервной дизельной электростанции системы нормальной эксплуатации. Системы вентиляции и кондиционирования. Компоновочные чертежи</t>
  </si>
  <si>
    <t xml:space="preserve">                   25UBN. Building for normal operation standby diesel-generator system. Ventilation and air conditioning systems. Installation drawings</t>
  </si>
  <si>
    <t>25UBN. Здание резервной дизельной электростанции системы нормальной эксплуатации. Системы вентиляции и кондиционирования. Установочные чертежи</t>
  </si>
  <si>
    <t>25UBN. Здание резервной дизельной электростанции системы нормальной эксплуатации. Трубопроводы охлаждающей морской воды PСB (обвязка вентиляционных систем)</t>
  </si>
  <si>
    <t xml:space="preserve">                   25UBN. Building for normal operation standby diesel-generator system. Water pipe lines of inner circuit XJG</t>
  </si>
  <si>
    <t>25UBN. Здание резервной дизельной электростанции системы нормальной эксплуатации. Трубопроводы воды внутреннего контура XJG</t>
  </si>
  <si>
    <t xml:space="preserve">                   25UBN. Building for normal operation standby diesel-generator system. Fuel pipe lines XJN</t>
  </si>
  <si>
    <t>25UBN. Здание резервной дизельной электростанции системы нормальной эксплуатации. Трубопроводы топлива XJN</t>
  </si>
  <si>
    <t xml:space="preserve">                   25UBN. Building for normal operation standby diesel-generator system. Lubricating oil pipelines XJV</t>
  </si>
  <si>
    <t>25UBN. Здание резервной дизельной электростанции системы нормальной эксплуатации. Трубопроводы смазочного масла XJV</t>
  </si>
  <si>
    <t xml:space="preserve">                   25UBN. Building for normal operation standby diesel-generator system. Pipe lines of starting air XJX</t>
  </si>
  <si>
    <t>25UBN. Здание резервной дизельной электростанции системы нормальной эксплуатации. Трубопроводы пускового воздуха XJX</t>
  </si>
  <si>
    <t xml:space="preserve">                   25UBN. Building for normal operation standby diesel-generator system. Water-supply systems of 5UBN building</t>
  </si>
  <si>
    <t>25UBN. Здание резервной дизельной электростанции системы нормальной эксплуатации. Системы водоснабжения здания 5UBN</t>
  </si>
  <si>
    <t xml:space="preserve">                   25UBN. Building for normal operation standby diesel-generator system. Sewage systems of 5UBN building</t>
  </si>
  <si>
    <t>25UBN. Здание резервной дизельной электростанции системы нормальной эксплуатации. Системы водоотведения здания 5UBN</t>
  </si>
  <si>
    <t xml:space="preserve">                   25UBN. Building for normal operation standby diesel-generator system. Compressed air supply system for repair needs SCD</t>
  </si>
  <si>
    <t>25UBN. Здание резервной дизельной электростанции системы нормальной эксплуатации. Трубопроводы сжатого воздуха для ремонтных нужд SCD</t>
  </si>
  <si>
    <t xml:space="preserve">                   Installation of DGS</t>
  </si>
  <si>
    <t xml:space="preserve">                      25UBN. Building for normal operation standby diesel-generator system. Collecting and removal system of GMP drains, discharges and leaks</t>
  </si>
  <si>
    <t>25UBN. Здание резервной дизельной электростанции системы нормальной эксплуатации. Система сбора и отвода дренажей, опорожнений и протечек GMP</t>
  </si>
  <si>
    <t xml:space="preserve">                   25UBN. Building for normal operation standby diesel-generator system. 6.6 kV SCG cabinets. 20BBG assembly. Tables of external connections</t>
  </si>
  <si>
    <t>25UBN. Здание резервной дизельной электростанции системы нормальной эксплуатации. Шкафы КРУ 6,6 кВ. Сборка 20BBG. Таблицы внешних подключений</t>
  </si>
  <si>
    <t xml:space="preserve">                   25UBN. Building for normal operation standby diesel-generator system. Electric connection diagrams for 6.6 kV sections</t>
  </si>
  <si>
    <t>25UBN. Здание резервной дизельной электростанции системы нормальной эксплуатации. Схемы электрических соединений секций 6,6 кВ</t>
  </si>
  <si>
    <t xml:space="preserve">                   25UBN. Building for normal operation standby diesel-generator system. Electric connection diagrams for 0.4 kV assemblies</t>
  </si>
  <si>
    <t>25UBN. Здание резервной дизельной электростанции системы нормальной эксплуатации. Схемы электрических соединений сборок 0,4 кВ</t>
  </si>
  <si>
    <t xml:space="preserve">                   25UBN. Building for normal operation standby diesel-generator system. Electric lighting and socket network</t>
  </si>
  <si>
    <t>25UBN. Здание резервной дизельной электростанции системы нормальной эксплуатации. Электрическое освещение и розеточная сеть</t>
  </si>
  <si>
    <t xml:space="preserve">                   25UBN. Building for normal operation standby diesel-generator system. Common-plant telephone communication system</t>
  </si>
  <si>
    <t>25UBN. Здание резервной дизельной электростанции системы нормальной эксплуатации. Система общестанционной телефонной связи</t>
  </si>
  <si>
    <t xml:space="preserve">                   25UBN. Building for normal operation standby diesel-generator system. Operative loudspeaking and telephone communication system</t>
  </si>
  <si>
    <t>25UBN. Здание резервной дизельной электростанции системы нормальной эксплуатации. Система оперативной громкоговорящей и телефонной связи</t>
  </si>
  <si>
    <t xml:space="preserve">                   25UBN. Building for normal operation standby diesel-generator system. Personnel warning and search system</t>
  </si>
  <si>
    <t>25UBN. Здание резервной дизельной электростанции системы нормальной эксплуатации. Система оповещения и поиска персонала</t>
  </si>
  <si>
    <t xml:space="preserve">                   25UBN. Building for normal operation standby diesel-generator system. Master clock system</t>
  </si>
  <si>
    <t>25UBN. Здание резервной дизельной электростанции системы нормальной эксплуатации. Система часофикации</t>
  </si>
  <si>
    <t xml:space="preserve">                   25UBN. Building for normal operation standby diesel-generator system. Operative radiotelephones system</t>
  </si>
  <si>
    <t>25UBN. Здание резервной дизельной электростанции системы нормальной эксплуатации. Система эксплуатационных радиотелефонов</t>
  </si>
  <si>
    <t xml:space="preserve">                   25UBN. Building for normal operation standby diesel-generator system. Common-plant telephone communication system. Control cable log</t>
  </si>
  <si>
    <t>25UBN. Здание резервной дизельной электростанции системы нормальной эксплуатации. Система общестанционной телефонной связи. Журнал контрольных кабелей</t>
  </si>
  <si>
    <t xml:space="preserve">                   25UBN. Building for normal operation standby diesel-generator system. Operative loudspeaking and telephone communication system. Control cable log</t>
  </si>
  <si>
    <t>25UBN. Здание резервной дизельной электростанции системы нормальной эксплуатации. Система оперативной громкоговорящей и телефонной связи. Журнал контрольных кабелей</t>
  </si>
  <si>
    <t xml:space="preserve">                   25UBN. Building for normal operation standby diesel-generator system. Personnel warning and search system. Control cable log</t>
  </si>
  <si>
    <t>25UBN. Здание резервной дизельной электростанции системы нормальной эксплуатации. Система оповещения и поиска персонала. Журнал контрольных кабелей</t>
  </si>
  <si>
    <t xml:space="preserve">                   25UBN. Building for normal operation standby diesel-generator system. Master clock system. Control cable log</t>
  </si>
  <si>
    <t>25UBN. Здание резервной дизельной электростанции системы нормальной эксплуатации. Система часофикации. Журнал контрольных кабелей</t>
  </si>
  <si>
    <t xml:space="preserve">                   25UBN. Building for normal operation standby diesel-generator system. Operative radiotelephones system. Control cable log</t>
  </si>
  <si>
    <t>25UBN. Здание резервной дизельной электростанции системы нормальной эксплуатации. Система эксплуатационных радиотелефонов. Журнал контрольных кабелей</t>
  </si>
  <si>
    <t xml:space="preserve">                   25UBN. Building for normal operation standby diesel-generator system. Earthing drawings</t>
  </si>
  <si>
    <t>25UBN. Здание резервной дизельной электростанции системы нормальной эксплуатации. Чертежи заземления</t>
  </si>
  <si>
    <t xml:space="preserve">                   25UBN. Building for normal operation standby diesel-generator system. Layout drawings of cable metal structures. Elevation 0.000</t>
  </si>
  <si>
    <t>25UBN. Здание резервной дизельной электростанции системы нормальной эксплуатации. Компоновочные чертежи кабельных металлоконструкций. Отметка 0,000</t>
  </si>
  <si>
    <t xml:space="preserve">                   25UBN. Building for normal operation standby diesel-generator system. Layout drawings of cable metal structures. Elevations +3.600; +4.800</t>
  </si>
  <si>
    <t>25UBN. Здание резервной дизельной электростанции системы нормальной эксплуатации. Компоновочные чертежи кабельных металлоконструкций. Отметки +3,600, +4,800</t>
  </si>
  <si>
    <t xml:space="preserve">                   25UBN. Building for normal operation standby diesel-generator system. Layout drawings of cable metal structures. Elevation +10.800</t>
  </si>
  <si>
    <t>25UBN. Здание резервной дизельной электростанции системы нормальной эксплуатации. Компоновочные чертежи кабельных металлоконструкций. Отметка +10,800</t>
  </si>
  <si>
    <t xml:space="preserve">                   25UBN. Building for normal operation standby diesel-generator system. Layout drawings of electrical equiment</t>
  </si>
  <si>
    <t>25UBN. Здание резервной дизельной электростанции системы нормальной эксплуатации. Компоновочные чертежи электрооборудования</t>
  </si>
  <si>
    <t xml:space="preserve">                   25UBN. Building for normal operation standby diesel-generator system. Special earthing drawings</t>
  </si>
  <si>
    <t>25UBN. Здание резервной дизельной электростанции системы нормальной эксплуатации. Чертежи специального заземления</t>
  </si>
  <si>
    <t xml:space="preserve">                   25UBN. Building for normal operation standby diesel-generator system. Electric connection diagram of 6.6 kV sections. Power cables log 6.6 kV</t>
  </si>
  <si>
    <t>25UBN. Здание резервной дизельной электростанции системы нормальной эксплуатации. Схемы электрических соединений секций 6,6 кВ кВ. Журнал силовых кабелей 6,6 кВ</t>
  </si>
  <si>
    <t xml:space="preserve">                   25UBN. Building for normal operation standby diesel-generator system. Electric connection diagrams for 0.4 kV assemblies. Power cables log 0.4 kV</t>
  </si>
  <si>
    <t>25UBN. Здание резервной дизельной электростанции системы нормальной эксплуатации. Схемы электрических соединений сборок 0,4 кВ. Журнал силовых кабелей 0,4 кВ</t>
  </si>
  <si>
    <t xml:space="preserve">                   25UBN. Building for normal operation standby diesel-generator system. Special earthing system cable log</t>
  </si>
  <si>
    <t>25UBN. Здание резервной дизельной электростанции системы нормальной эксплуатации. Журнал кабелей системы специального заземления</t>
  </si>
  <si>
    <t xml:space="preserve">                   25UBN. Building for normal operation standby diesel-generator system. Control cable log. Layout group 5</t>
  </si>
  <si>
    <t>25UBN. Здание резервной дизельной электростанции системы нормальной эксплуатации. Журнал контрольных кабелей. Группа раскладки 5</t>
  </si>
  <si>
    <t xml:space="preserve">                   25UBN. Building for normal operation standby diesel-generator system. 6.6 kV SCG assembly. Control cables log. Layout group 3</t>
  </si>
  <si>
    <t>25UBN. Здание резервной дизельной электростанции системы нормальной эксплуатации. Сборка КРУ 6,6 кВ. Журнал контрольных кабелей. Группа раскладки 3</t>
  </si>
  <si>
    <t>375д</t>
  </si>
  <si>
    <t xml:space="preserve">                   25UBN. Building for normal operation standby diesel-generator system. List of process parameter instrumentation loops</t>
  </si>
  <si>
    <t>25UBN. Здание резервной дизельной электростанции системы нормальной эксплуатации. Перечень измерительных контуров ТТК</t>
  </si>
  <si>
    <t xml:space="preserve">                   25UBN. Building for normal operation standby diesel-generator system. PU EE I&amp;C CS. Tables of external connections</t>
  </si>
  <si>
    <t>25UBN. Здание резервной дизельной электростанции системы нормальной эксплуатации. ПТК СКУ ЭЧ ЭБ. Таблицы внешних подключений</t>
  </si>
  <si>
    <t xml:space="preserve">                   25UBN. Building for normal operation standby diesel-generator system. 0.4 kV SCG. RP and EE I&amp;C. Assemblies. Tables of external connections</t>
  </si>
  <si>
    <t>25UBN. Здание резервной дизельной электростанции системы нормальной эксплуатации. КРУ 0,4 кВ. РЗ и СКУ ЭЧ. Cборки. Таблицы внешних подключений</t>
  </si>
  <si>
    <t xml:space="preserve">                   25UBN. Building for normal operation standby diesel-generator system. Power supply diagrams for secondary I&amp;C transducers cabinet</t>
  </si>
  <si>
    <t>25UBN. Здание резервной дизельной электростанции системы нормальной эксплуатации. Схемы питания шкафов вторичных преобразователей КИП</t>
  </si>
  <si>
    <t xml:space="preserve">                   25UBN. Building for normal operation standby diesel-generator system. LCP. 0.38 kV power assemblies filling diagrams</t>
  </si>
  <si>
    <t>25UBN. Здание резервной дизельной электростанции системы нормальной эксплуатации. МПУ. Схемы заполнения сборок 0,38 кВ</t>
  </si>
  <si>
    <t xml:space="preserve">                   25UBN. Building for normal operation standby diesel-generator system. FP I&amp;C. Automatic water fire fighting. Control cables log. Layout group 5</t>
  </si>
  <si>
    <t>25UBN. Здание резервной дизельной электростанции системы нормальной эксплуатации. СКУ ПЗ. Автоматическое водяное пожаротушение. Журнал контрольных кабелей. Группа раскладки 5</t>
  </si>
  <si>
    <t xml:space="preserve">                   25UBN. Building for normal operation standby diesel-generator system. FP I&amp;C. Automatic water fire fighting. Power cables log. Layout group 3</t>
  </si>
  <si>
    <t>25UBN. Здание резервной дизельной электростанции системы нормальной эксплуатации. СКУ ПЗ. Автоматическое водяное пожаротушение. Журнал силовых кабелей. Группа раскладки 3</t>
  </si>
  <si>
    <t xml:space="preserve">                   25UBN. Building for normal operation standby diesel-generator system. FP I&amp;C. Fire alarm. Control cables log. Layout group 5</t>
  </si>
  <si>
    <t>25UBN. Здание резервной дизельной электростанции системы нормальной эксплуатации. СКУ ПЗ. Пожарная сигнализация. Журнал контрольных кабелей. Группа раскладки 5</t>
  </si>
  <si>
    <t xml:space="preserve">                   25UBN. Building for normal operation standby diesel-generator system. FP I&amp;C. Fire alarm. Power cables log. Layout group 3</t>
  </si>
  <si>
    <t>25UBN. Здание резервной дизельной электростанции системы нормальной эксплуатации. СКУ ПЗ. Пожарная сигнализация. Журнал силовых кабелей. Группа раскладки 3</t>
  </si>
  <si>
    <t xml:space="preserve">                   25UBN. Building for normal operation standby diesel-generator system. TPPM control cables log. Layout group 5</t>
  </si>
  <si>
    <t>25UBN. Здание резервной дизельной электростанции системы нормальной эксплуатации. Журнал контрольных кабелей ТТК. Группа раскладки 5</t>
  </si>
  <si>
    <t xml:space="preserve">                   25UBN. Building for normal operation standby diesel-generator system. PU EE I&amp;C CS. Structural diagram of the equipment set</t>
  </si>
  <si>
    <t>25UBN. Здание резервной дизельной электростанции системы нормальной эксплуатации. ПТК СКУ ЭЧ ЭБ. Схема структурная комплекса технических средств</t>
  </si>
  <si>
    <t xml:space="preserve">                   25UBN. Building for normal operation standby diesel-generator system. FP I&amp;C. Ventilation systems. Control cables log. Layout group 5</t>
  </si>
  <si>
    <t>25UBN. Здание резервной дизельной электростанции системы нормальной эксплуатации. СКУ ПЗ. Системы вентиляции. Журнал контрольных кабелей. Группа раскладки 5</t>
  </si>
  <si>
    <t xml:space="preserve">                   25UBN. Building for normal operation standby diesel-generator system. FP I&amp;C. Ventilation systems. Power cables log. Layout group 3</t>
  </si>
  <si>
    <t>25UBN. Здание резервной дизельной электростанции системы нормальной эксплуатации. СКУ ПЗ. Системы вентиляции. Журнал силовых кабелей. Группа раскладки 3</t>
  </si>
  <si>
    <t xml:space="preserve">                   25UBN. Building for normal operation standby diesel-generator system. V I&amp;C. V CS. Control cable log</t>
  </si>
  <si>
    <t>25UBN. Здание резервной дизельной электростанции системы нормальной эксплуатации. СКУ В. ПТК В. Журнал контрольных кабелей</t>
  </si>
  <si>
    <t xml:space="preserve">                   25UBN. Building for normal operation standby diesel-generator system. NO I&amp;C. V CS. Power cables log</t>
  </si>
  <si>
    <t>25UBN. Здание резервной дизельной электростанции системы нормальной эксплуатации. СКУ НЭ. ПТК В. Журнал силовых кабелей</t>
  </si>
  <si>
    <t xml:space="preserve">                   25UBN. Building for normal operation standby diesel-generator system. LCP. DG ACS control cables log</t>
  </si>
  <si>
    <t>25UBN. Здание резервной дизельной электростанции системы нормальной эксплуатации. МПУ. Журнал контрольных кабелей САУ ДГ</t>
  </si>
  <si>
    <t xml:space="preserve">                   25UBN. Building for normal operation standby diesel-generator system. LCP. Power cables log of DG ACS</t>
  </si>
  <si>
    <t>25UBN. Здание резервной дизельной электростанции системы нормальной эксплуатации. МПУ. Журнал силовых кабелей САУ ДГ</t>
  </si>
  <si>
    <t xml:space="preserve">                   Building for normal operation standby diesel power station (25UBN). LCP. V I&amp;C CS. Structural diagram</t>
  </si>
  <si>
    <t>Здание резервной дизельной электростанции системы нормальной эксплуатации (25UBN). МПУ. ПТК СКУ В. Схема структурная.</t>
  </si>
  <si>
    <t xml:space="preserve">                   25UBN. Building for normal operation standby diesel-generator system. PU EE I&amp;C CS. Electrical equipment cables log. Layout group 3</t>
  </si>
  <si>
    <t>25UBN. Здание резервной дизельной электростанции системы нормальной эксплуатации. ПТК СКУ ЭЧ ЭБ. Журнал кабелей от электрооборудования. Группа раскладки 3</t>
  </si>
  <si>
    <t xml:space="preserve">                   25UBN. Building for normal operation standby diesel-generator system. PU EE I&amp;C CS. CS system bus cable log. Layout group 5</t>
  </si>
  <si>
    <t>25UBN. Здание резервной дизельной электростанции системы нормальной эксплуатации. ПТК СКУ ЭЧ ЭБ. Журнал кабелей системной шины ПТК. Группа раскладки 5</t>
  </si>
  <si>
    <t xml:space="preserve">                   25UBN. Building for normal operation standby diesel-generator system. 0.4 kV SCG. RP and EE I&amp;C. Control cable log. Layout group 3</t>
  </si>
  <si>
    <t>25UBN. Здание резервной дизельной электростанции системы нормальной эксплуатации. КРУ 0,4 кВ. РЗ и СКУ ЭЧ. Журнал контрольных кабелей. Группа раскладки 3</t>
  </si>
  <si>
    <t xml:space="preserve">                   25UBN. Building for normal operation standby diesel-generator system. FP I&amp;C. Automatic water fire fighting</t>
  </si>
  <si>
    <t>25UBN. Здание резервной дизельной электростанции системы нормальной эксплуатации. СКУ ПЗ. Автоматическое водяное пожаротушение</t>
  </si>
  <si>
    <t>252д</t>
  </si>
  <si>
    <t xml:space="preserve">                   25UBN. Building for normal operation standby diesel-generator system. FP I&amp;C. Ventilation systems</t>
  </si>
  <si>
    <t>25UBN. Здание резервной дизельной электростанции системы нормальной эксплуатации. СКУ ПЗ. Системы вентиляции</t>
  </si>
  <si>
    <t xml:space="preserve">                   25UBN. Building for normal operation standby diesel-generator system. FP I&amp;C. Fire alarm</t>
  </si>
  <si>
    <t>25UBN. Здание резервной дизельной электростанции системы нормальной эксплуатации. СКУ ПЗ. Пожарная сигнализация</t>
  </si>
  <si>
    <t xml:space="preserve">                   25UBN. Building for normal operation standby diesel-generator system. FP I&amp;C. Fire annunciation</t>
  </si>
  <si>
    <t>25UBN. Здание резервной дизельной электростанции системы нормальной эксплуатации. СКУ ПЗ. Оповещение о пожаре</t>
  </si>
  <si>
    <t xml:space="preserve">                   25UBN. Building for normal operation standby diesel-generator system. TPPM sensors pipe connections</t>
  </si>
  <si>
    <t>25UBN. Здание резервной дизельной электростанции системы нормальной эксплуатации. Трубные соединения датчиков ТТК</t>
  </si>
  <si>
    <t xml:space="preserve">                   25UBN. Building for normal operation standby diesel-generator system. TPPM sensors cable connections</t>
  </si>
  <si>
    <t>25UBN. Здание резервной дизельной электростанции системы нормальной эксплуатации. Кабельные соединения датчиков ТТК</t>
  </si>
  <si>
    <t xml:space="preserve">          21UBZ Cable tunnel of normal operation system</t>
  </si>
  <si>
    <t>21UBZ Кабельный тоннель системы нормальной эксплуатации</t>
  </si>
  <si>
    <t xml:space="preserve">             Readiness of object 21UBZ</t>
  </si>
  <si>
    <t>Готовность объекта 21UBZ</t>
  </si>
  <si>
    <t xml:space="preserve">             Civil works</t>
  </si>
  <si>
    <t xml:space="preserve">                21-24UBZ. Normal operation system cable channels. Pit</t>
  </si>
  <si>
    <t>21-24UBZ. Кабельные каналы систем нормальной эксплуатации. Котлован</t>
  </si>
  <si>
    <t xml:space="preserve">                21-22UBZ. Cable tunnel of normal operation system. Architectural solutions</t>
  </si>
  <si>
    <t>21,22UBZ. Кабельный тоннель систем нормальной эксплуатации. Архитектурные решения</t>
  </si>
  <si>
    <t xml:space="preserve">                21-22UBZ. Cable tunnel of normal operation system. Geometry</t>
  </si>
  <si>
    <t>21,22UBZ. Кабельный тоннель систем нормальной эксплуатации. Геометрия</t>
  </si>
  <si>
    <t xml:space="preserve">                21-22UBZ. Cable tunnel of normal operation system. Reinforcement</t>
  </si>
  <si>
    <t>21,22UBZ. Кабельный тоннель систем нормальной эксплуатации. Армирование</t>
  </si>
  <si>
    <t xml:space="preserve">             Process works</t>
  </si>
  <si>
    <t xml:space="preserve">                21UBZ. Cable tunnel of normal operation system. Anticorrosive protection of pipelines</t>
  </si>
  <si>
    <t>21UBZ. Кабельный тоннель системы нормальной эксплуатации. Антикоррозионная защита трубопроводов</t>
  </si>
  <si>
    <t xml:space="preserve">                21UBZ. Cable tunnel of normal operation system. Automatic fire fighting system with finely dispersed water</t>
  </si>
  <si>
    <t>21UBZ. Кабельный тоннель системы нормальной эксплуатации. Система автоматического пожаротушения тонкораспыленной водой</t>
  </si>
  <si>
    <t xml:space="preserve">                21UBZ. Normal operation system cable tunnel. Ventilation and air conditioning systems. Drawings</t>
  </si>
  <si>
    <t>21UBZ. Кабельный тоннель системы нормальной эксплуатации. Системы вентиляции и кондиционирования. Чертежи</t>
  </si>
  <si>
    <t xml:space="preserve">                21UBZ. Cable tunnel of normal operation system. Heat insulation of ventilation</t>
  </si>
  <si>
    <t>21UBZ. Кабельный тоннель системы нормальной эксплуатации. Тепловая изоляция вентиляции</t>
  </si>
  <si>
    <t xml:space="preserve">             Electrical works</t>
  </si>
  <si>
    <t xml:space="preserve">                21-22UBZ. Normal operation system cable tunnel. Common-plant telephone communication system</t>
  </si>
  <si>
    <t>21-22UBZ. Кабельный тоннель системы нормальной эксплуатации. Система общестанционной телефонной связи</t>
  </si>
  <si>
    <t xml:space="preserve">                21-22UBZ. Normal operation system cable tunnel. Personnel warning and search system</t>
  </si>
  <si>
    <t>21-22UBZ. Кабельный тоннель системы нормальной эксплуатации. Система оповещения и поиска персонала</t>
  </si>
  <si>
    <t xml:space="preserve">                21-22UBZ. Normal operation system cable tunnel. Operative radiotelephones system</t>
  </si>
  <si>
    <t>21-22UBZ. Кабельный тоннель системы нормальной эксплуатации. Система эксплуатационных радиотелефонов</t>
  </si>
  <si>
    <t xml:space="preserve">                21UBZ. Normal operation system cable tunnel. Electric lighting</t>
  </si>
  <si>
    <t>21UBZ. Кабельный тоннель системы нормальной эксплуатации. Электрическое освещение</t>
  </si>
  <si>
    <t xml:space="preserve">                21-22UBZ. Normal operation system cable tunnel. Common-plant telephone communication system. Control cable log</t>
  </si>
  <si>
    <t>21-22UBZ. Кабельный тоннель системы нормальной эксплуатации. Система общестанционной телефонной связи. Журнал контрольных кабелей</t>
  </si>
  <si>
    <t xml:space="preserve">                21-22UBZ. Normal operation system cable tunnel. Personnel warning and search system. Control cable log</t>
  </si>
  <si>
    <t>21-22UBZ. Кабельный тоннель системы нормальной эксплуатации. Система оповещения и поиска персонала. Журнал контрольных кабелей</t>
  </si>
  <si>
    <t xml:space="preserve">                21-22UBZ. Normal operation system cable tunnel. Operative radiotelephones system. Control cable log</t>
  </si>
  <si>
    <t>21-22UBZ. Кабельный тоннель системы нормальной эксплуатации. Система эксплуатационных радиотелефонов. Журнал контрольных кабелей</t>
  </si>
  <si>
    <t xml:space="preserve">                21UBZ. Cable tunnel of normal operation system. Layout drawings of cable metal structures</t>
  </si>
  <si>
    <t>21UBZ. Кабельный тоннель системы нормальной эксплуатации. Компоновочные чертежи кабельных металлоконструкций</t>
  </si>
  <si>
    <t xml:space="preserve">             APCS</t>
  </si>
  <si>
    <t xml:space="preserve">                21UBZ. Normal operation system cable tunnel. FP I&amp;C. Fire annunciation</t>
  </si>
  <si>
    <t>21UBZ. Кабельный тоннель системы нормальной эксплуатации. СКУ ПЗ. Оповещение о пожаре</t>
  </si>
  <si>
    <t xml:space="preserve">                21UBZ. Normal operation system cable tunnel. FP I&amp;C. Fire alarm</t>
  </si>
  <si>
    <t>21UBZ. Кабельный тоннель системы нормальной эксплуатации. СКУ ПЗ. Пожарная сигнализация</t>
  </si>
  <si>
    <t xml:space="preserve">          22UBZ Cable tunnel of normal operation system</t>
  </si>
  <si>
    <t>22UBZ Кабельный тоннель системы нормальной эксплуатации</t>
  </si>
  <si>
    <t xml:space="preserve">             Readiness of object 22UBZ</t>
  </si>
  <si>
    <t>Готовность объекта 22UBZ</t>
  </si>
  <si>
    <t xml:space="preserve">                22UBZ. Cable tunnel of normal operation system. Anticorrosive protection of pipelines</t>
  </si>
  <si>
    <t>22UBZ. Кабельный тоннель системы нормальной эксплуатации. Антикоррозионная защита трубопроводов</t>
  </si>
  <si>
    <t xml:space="preserve">                22UBZ. Normal operation system cable tunnel. Ventilation and air conditioning systems. Drawings</t>
  </si>
  <si>
    <t>22UBZ. Кабельный тоннель системы нормальной эксплуатации. Системы вентиляции и кондиционирования. Чертежи</t>
  </si>
  <si>
    <t xml:space="preserve">                22UBZ. Cable tunnel of normal operation system. Heat insulation of ventilation</t>
  </si>
  <si>
    <t>22UBZ. Кабельный тоннель системы нормальной эксплуатации. Тепловая изоляция вентиляции</t>
  </si>
  <si>
    <t xml:space="preserve">                22UBZ. Cable tunnel of normal operation system. Automatic fire fighting system with finely dispersed water</t>
  </si>
  <si>
    <t>22UBZ. Кабельный тоннель системы нормальной эксплуатации. Система автоматического пожаротушения тонкораспыленной водой</t>
  </si>
  <si>
    <t xml:space="preserve">                22UBZ. Normal operation system cable tunnel. Electric lighting</t>
  </si>
  <si>
    <t>22UBZ. Кабельный тоннель системы нормальной эксплуатации. Электрическое освещение</t>
  </si>
  <si>
    <t xml:space="preserve">                22UBZ. Cable tunnel of normal operation system. Layout drawings of cable metal structures</t>
  </si>
  <si>
    <t>22UBZ. Кабельный тоннель системы нормальной эксплуатации. Компоновочные чертежи кабельных металлоконструкций</t>
  </si>
  <si>
    <t xml:space="preserve">                22UBZ. Normal operation system cable tunnel. FP I&amp;C. Fire alarm</t>
  </si>
  <si>
    <t>22UBZ. Кабельный тоннель системы нормальной эксплуатации. СКУ ПЗ. Пожарная сигнализация</t>
  </si>
  <si>
    <t xml:space="preserve">                22UBZ. Normal operation system cable tunnel. FP I&amp;C. Fire annunciation</t>
  </si>
  <si>
    <t>22UBZ. Кабельный тоннель системы нормальной эксплуатации. СКУ ПЗ. Оповещение о пожаре</t>
  </si>
  <si>
    <t xml:space="preserve">          23UBZ Cable tunnel of normal operation system</t>
  </si>
  <si>
    <t>23UBZ Кабельный тоннель системы нормальной эксплуатации</t>
  </si>
  <si>
    <t>1086д</t>
  </si>
  <si>
    <t xml:space="preserve">             Readiness of object 23UBZ</t>
  </si>
  <si>
    <t>Готовность объекта 23UBZ</t>
  </si>
  <si>
    <t>630д</t>
  </si>
  <si>
    <t xml:space="preserve">                23-24UBZ. Cable tunnel of normal operation system. Architectural solutions</t>
  </si>
  <si>
    <t>23,24UBZ. Кабельный тоннель систем нормальной эксплуатации. Архитектурные решения</t>
  </si>
  <si>
    <t xml:space="preserve">                23-24UBZ. Cable tunnel of normal operation system. Geometry</t>
  </si>
  <si>
    <t>23,24UBZ. Кабельный тоннель систем нормальной эксплуатации. Геометрия</t>
  </si>
  <si>
    <t xml:space="preserve">                23-24UBZ. Cable tunnel of normal operation system. Reinforcement</t>
  </si>
  <si>
    <t>23,24UBZ. Кабельный тоннель систем нормальной эксплуатации. Армирование</t>
  </si>
  <si>
    <t xml:space="preserve">                23UBZ. Cable tunnel of normal operation system. Anticorrosive protection of pipelines</t>
  </si>
  <si>
    <t>23UBZ. Кабельный тоннель системы нормальной эксплуатации. Антикоррозионная защита трубопроводов</t>
  </si>
  <si>
    <t xml:space="preserve">                23UBZ. Normal operation system cable tunnel. Ventilation and air conditioning systems. Drawings</t>
  </si>
  <si>
    <t>23UBZ. Кабельный тоннель системы нормальной эксплуатации. Системы вентиляции и кондиционирования. Чертежи</t>
  </si>
  <si>
    <t xml:space="preserve">                23UBZ. Cable tunnel of normal operation system. Heat insulation of ventilation</t>
  </si>
  <si>
    <t>23UBZ. Кабельный тоннель системы нормальной эксплуатации. Тепловая изоляция вентиляции</t>
  </si>
  <si>
    <t xml:space="preserve">                23UBZ. Cable tunnel of normal operation system. Automatic fire fighting system with finely dispersed water</t>
  </si>
  <si>
    <t>23UBZ. Кабельный тоннель системы нормальной эксплуатации. Система автоматического пожаротушения тонкораспыленной водой</t>
  </si>
  <si>
    <t xml:space="preserve">                23-24UBZ. Normal operation system cable tunnel. Common-plant telephone communication system</t>
  </si>
  <si>
    <t>23-24UBZ. Кабельный тоннель системы нормальной эксплуатации. Система общестанционной телефонной связи</t>
  </si>
  <si>
    <t xml:space="preserve">                23-24UBZ. Normal operation system cable tunnel. Personnel warning and search system</t>
  </si>
  <si>
    <t>23-24UBZ. Кабельный тоннель системы нормальной эксплуатации. Система оповещения и поиска персонала</t>
  </si>
  <si>
    <t xml:space="preserve">                23-24UBZ. Normal operation system cable tunnel. Operative radiotelephones system</t>
  </si>
  <si>
    <t>23-24UBZ. Кабельный тоннель системы нормальной эксплуатации. Система эксплуатационных радиотелефонов</t>
  </si>
  <si>
    <t xml:space="preserve">                23UBZ. Normal operation system cable tunnel. Electric lighting</t>
  </si>
  <si>
    <t>23UBZ. Кабельный тоннель системы нормальной эксплуатации. Электрическое освещение</t>
  </si>
  <si>
    <t xml:space="preserve">                23-24UBZ. Normal operation system cable tunnel. Common-plant telephone communication system. Control cable log</t>
  </si>
  <si>
    <t>23-24UBZ. Кабельный тоннель системы нормальной эксплуатации. Система общестанционной телефонной связи. Журнал контрольных кабелей</t>
  </si>
  <si>
    <t xml:space="preserve">                23-24UBZ. Normal operation system cable tunnel. Personnel warning and search system. Control cable log</t>
  </si>
  <si>
    <t>23-24UBZ. Кабельный тоннель системы нормальной эксплуатации. Система оповещения и поиска персонала. Журнал контрольных кабелей</t>
  </si>
  <si>
    <t xml:space="preserve">                23-24UBZ. Normal operation system cable tunnel. Operative radiotelephones system. Control cable log</t>
  </si>
  <si>
    <t>23-24UBZ. Кабельный тоннель системы нормальной эксплуатации. Система эксплуатационных радиотелефонов. Журнал контрольных кабелей</t>
  </si>
  <si>
    <t xml:space="preserve">                23UBZ. Cable tunnel of normal operation system. Layout drawings of cable metal structures</t>
  </si>
  <si>
    <t>23UBZ. Кабельный тоннель системы нормальной эксплуатации. Компоновочные чертежи кабельных металлоконструкций</t>
  </si>
  <si>
    <t xml:space="preserve">                23UBZ. Normal operation system cable tunnel. FP I&amp;C. Fire alarm</t>
  </si>
  <si>
    <t>23UBZ. Кабельный тоннель системы нормальной эксплуатации. СКУ ПЗ. Пожарная сигнализация</t>
  </si>
  <si>
    <t xml:space="preserve">                23UBZ. Normal operation system cable tunnel. FP I&amp;C. Fire annunciation</t>
  </si>
  <si>
    <t>23UBZ. Кабельный тоннель системы нормальной эксплуатации. СКУ ПЗ. Оповещение о пожаре</t>
  </si>
  <si>
    <t xml:space="preserve">          24UBZ Cable tunnel of normal operation system</t>
  </si>
  <si>
    <t>24UBZ Кабельный тоннель системы нормальной эксплуатации</t>
  </si>
  <si>
    <t xml:space="preserve">             Readiness of object 24UBZ</t>
  </si>
  <si>
    <t>Готовность объекта 24UBZ</t>
  </si>
  <si>
    <t xml:space="preserve">                24UBZ. Normal operation system cable tunnel. Ventilation and air conditioning systems. Drawings</t>
  </si>
  <si>
    <t>24UBZ. Кабельный тоннель системы нормальной эксплуатации. Системы вентиляции и кондиционирования. Чертежи</t>
  </si>
  <si>
    <t xml:space="preserve">                24UBZ. Cable tunnel of normal operation system. Anticorrosive protection of pipelines</t>
  </si>
  <si>
    <t>24UBZ. Кабельный тоннель системы нормальной эксплуатации. Антикоррозионная защита трубопроводов</t>
  </si>
  <si>
    <t xml:space="preserve">                24UBZ. Cable tunnel of normal operation system. Heat insulation of ventilation</t>
  </si>
  <si>
    <t>24UBZ. Кабельный тоннель системы нормальной эксплуатации. Тепловая изоляция вентиляции</t>
  </si>
  <si>
    <t xml:space="preserve">                24UBZ. Cable tunnel of normal operation system. Automatic fire fighting system with finely dispersed water</t>
  </si>
  <si>
    <t>24UBZ. Кабельный тоннель системы нормальной эксплуатации. Система автоматического пожаротушения тонкораспыленной водой</t>
  </si>
  <si>
    <t xml:space="preserve">                24UBZ. Normal operation system cable tunnel. Electric lighting</t>
  </si>
  <si>
    <t>24UBZ. Кабельный тоннель системы нормальной эксплуатации. Электрическое освещение</t>
  </si>
  <si>
    <t xml:space="preserve">                24UBZ. Cable tunnel of normal operation system. Layout drawings of cable metal structures</t>
  </si>
  <si>
    <t>24UBZ. Кабельный тоннель системы нормальной эксплуатации. Компоновочные чертежи кабельных металлоконструкций</t>
  </si>
  <si>
    <t xml:space="preserve">                24UBZ. Normal operation system cable tunnel. FP I&amp;C. Fire alarm</t>
  </si>
  <si>
    <t>24UBZ. Кабельный тоннель системы нормальной эксплуатации. СКУ ПЗ. Пожарная сигнализация</t>
  </si>
  <si>
    <t xml:space="preserve">                24UBZ. Normal operation system cable tunnel. FP I&amp;C. Fire annunciation</t>
  </si>
  <si>
    <t>24UBZ. Кабельный тоннель системы нормальной эксплуатации. СКУ ПЗ. Оповещение о пожаре</t>
  </si>
  <si>
    <t xml:space="preserve">          25UBZ Cable tunnel of normal operation system</t>
  </si>
  <si>
    <t>25UBZ Кабельный тоннель системы нормальной эксплуатации</t>
  </si>
  <si>
    <t>1036д</t>
  </si>
  <si>
    <t xml:space="preserve">             Readiness of object 25UBZ</t>
  </si>
  <si>
    <t>Готовность объекта 25UBZ</t>
  </si>
  <si>
    <t xml:space="preserve">                25-28UBZ. Cable tunnel of normal operation system. Architectural solutions</t>
  </si>
  <si>
    <t>25-28UBZ. Кабельный тоннель системы нормальной эксплуатации. Архитектурные решения</t>
  </si>
  <si>
    <t xml:space="preserve">                25-28UBZ. Cable tunnel of normal operation system. Geometry</t>
  </si>
  <si>
    <t>25-28UBZ. Кабельный тоннель системы нормальной эксплуатации. Геометрия</t>
  </si>
  <si>
    <t xml:space="preserve">                25-28UBZ. Cable tunnel of normal operation system. Reinforcement</t>
  </si>
  <si>
    <t>25-28UBZ. Кабельный тоннель системы нормальной эксплуатации. Армирование</t>
  </si>
  <si>
    <t xml:space="preserve">                25UBZ. Normal operation system cable tunnel. Ventilation and air conditioning systems. Drawings</t>
  </si>
  <si>
    <t>25UBZ. Кабельный тоннель системы нормальной эксплуатации. Системы вентиляции и кондиционирования. Чертежи</t>
  </si>
  <si>
    <t xml:space="preserve">                25UBZ. Cable tunnel of normal operation system. Anticorrosive protection of pipelines</t>
  </si>
  <si>
    <t>25UBZ. Кабельный тоннель системы нормальной эксплуатации. Антикоррозионная защита трубопроводов</t>
  </si>
  <si>
    <t xml:space="preserve">                25UBZ. Cable tunnel of normal operation system. Heat insulation of ventilation</t>
  </si>
  <si>
    <t>25UBZ. Кабельный тоннель системы нормальной эксплуатации. Тепловая изоляция вентиляции</t>
  </si>
  <si>
    <t xml:space="preserve">                25-28UBZ. Normal operation system cable tunnel. Common-plant telephone communication system</t>
  </si>
  <si>
    <t>25-28UBZ. Кабельный тоннель системы нормальной эксплуатации. Система общестанционной телефонной связи</t>
  </si>
  <si>
    <t xml:space="preserve">                25-28UBZ. Normal operation system cable tunnel. Personnel warning and search system</t>
  </si>
  <si>
    <t>25-28UBZ. Кабельный тоннель системы нормальной эксплуатации. Система оповещения и поиска персонала</t>
  </si>
  <si>
    <t xml:space="preserve">                25-28UBZ. Normal operation system cable tunnel. Operative radiotelephones system</t>
  </si>
  <si>
    <t>25-28UBZ. Кабельный тоннель системы нормальной эксплуатации. Система эксплуатационных радиотелефонов</t>
  </si>
  <si>
    <t xml:space="preserve">                25UBZ. Normal operation system cable tunnel. Electric lighting</t>
  </si>
  <si>
    <t>25UBZ. Кабельный тоннель системы нормальной эксплуатации. Электрическое освещение</t>
  </si>
  <si>
    <t xml:space="preserve">                25UBZ. Cable tunnel of normal operation system. Layout drawings of cable metal structures</t>
  </si>
  <si>
    <t>25UBZ. Кабельный тоннель системы нормальной эксплуатации. Компоновочные чертежи кабельных металлоконструкций</t>
  </si>
  <si>
    <t xml:space="preserve">                25UBZ. Normal operation system cable tunnel. FP I&amp;C. Fire alarm</t>
  </si>
  <si>
    <t>25UBZ. Кабельный тоннель системы нормальной эксплуатации. СКУ ПЗ. Пожарная сигнализация</t>
  </si>
  <si>
    <t xml:space="preserve">                25UBZ. Normal operation system cable tunnel. FP I&amp;C. Fire annunciation</t>
  </si>
  <si>
    <t>25UBZ. Кабельный тоннель системы нормальной эксплуатации. СКУ ПЗ. Оповещение о пожаре</t>
  </si>
  <si>
    <t xml:space="preserve">          26UBZ Cable tunnel of normal operation system</t>
  </si>
  <si>
    <t>26UBZ Кабельный тоннель системы нормальной эксплуатации</t>
  </si>
  <si>
    <t>615д</t>
  </si>
  <si>
    <t xml:space="preserve">             Readiness of object 26UBZ</t>
  </si>
  <si>
    <t>Готовность объекта 26UBZ</t>
  </si>
  <si>
    <t xml:space="preserve">                26UBZ. Normal operation system cable tunnel. Ventilation and air conditioning systems. Drawings</t>
  </si>
  <si>
    <t>26UBZ. Кабельный тоннель системы нормальной эксплуатации. Системы вентиляции и кондиционирования. Чертежи</t>
  </si>
  <si>
    <t xml:space="preserve">                26UBZ. Cable tunnel of normal operation system. Anticorrosive protection of pipelines</t>
  </si>
  <si>
    <t>26UBZ. Кабельный тоннель системы нормальной эксплуатации. Антикоррозионная защита трубопроводов</t>
  </si>
  <si>
    <t xml:space="preserve">                26UBZ. Cable tunnel of normal operation system. Heat insulation of ventilation</t>
  </si>
  <si>
    <t>26UBZ. Кабельный тоннель системы нормальной эксплуатации. Тепловая изоляция вентиляции</t>
  </si>
  <si>
    <t xml:space="preserve">                26UBZ. Normal operation system cable tunnel. Electric lighting</t>
  </si>
  <si>
    <t>26UBZ. Кабельный тоннель системы нормальной эксплуатации. Электрическое освещение</t>
  </si>
  <si>
    <t xml:space="preserve">                26UBZ. Cable tunnel of normal operation system. Layout drawings of cable metal structures</t>
  </si>
  <si>
    <t>26UBZ. Кабельный тоннель системы нормальной эксплуатации. Компоновочные чертежи кабельных металлоконструкций</t>
  </si>
  <si>
    <t xml:space="preserve">                26UBZ. Normal operation system cable tunnel. FP I&amp;C. Fire alarm</t>
  </si>
  <si>
    <t>26UBZ. Кабельный тоннель системы нормальной эксплуатации. СКУ ПЗ. Пожарная сигнализация</t>
  </si>
  <si>
    <t xml:space="preserve">                26UBZ. Normal operation system cable tunnel. FP I&amp;C. Fire annunciation</t>
  </si>
  <si>
    <t>26UBZ. Кабельный тоннель системы нормальной эксплуатации. СКУ ПЗ. Оповещение о пожаре</t>
  </si>
  <si>
    <t xml:space="preserve">          27UBZ Cable tunnel of normal operation system</t>
  </si>
  <si>
    <t>27UBZ Кабельный тоннель системы нормальной эксплуатации</t>
  </si>
  <si>
    <t>620д</t>
  </si>
  <si>
    <t xml:space="preserve">             Readiness of object 27UBZ</t>
  </si>
  <si>
    <t>Готовность объекта 27UBZ</t>
  </si>
  <si>
    <t xml:space="preserve">                27UBZ. Normal operation system cable tunnel. Ventilation and air conditioning systems. Drawings</t>
  </si>
  <si>
    <t>27UBZ. Кабельный тоннель системы нормальной эксплуатации. Системы вентиляции и кондиционирования. Чертежи</t>
  </si>
  <si>
    <t xml:space="preserve">                27UBZ. Cable tunnel of normal operation system. Anticorrosive protection of pipelines</t>
  </si>
  <si>
    <t>27UBZ. Кабельный тоннель системы нормальной эксплуатации. Антикоррозионная защита трубопроводов</t>
  </si>
  <si>
    <t xml:space="preserve">                27UBZ. Cable tunnel of normal operation system. Heat insulation of ventilation</t>
  </si>
  <si>
    <t>27UBZ. Кабельный тоннель системы нормальной эксплуатации. Тепловая изоляция вентиляции</t>
  </si>
  <si>
    <t xml:space="preserve">                27UBZ. Normal operation system cable tunnel. Electric lighting</t>
  </si>
  <si>
    <t>27UBZ. Кабельный тоннель системы нормальной эксплуатации. Электрическое освещение</t>
  </si>
  <si>
    <t xml:space="preserve">                27UBZ. Cable tunnel of normal operation system. Layout drawings of cable metal structures</t>
  </si>
  <si>
    <t>27UBZ. Кабельный тоннель системы нормальной эксплуатации. Компоновочные чертежи кабельных металлоконструкций</t>
  </si>
  <si>
    <t xml:space="preserve">                27UBZ. Normal operation system cable tunnel. FP I&amp;C. Fire alarm</t>
  </si>
  <si>
    <t>27UBZ. Кабельный тоннель системы нормальной эксплуатации. СКУ ПЗ. Пожарная сигнализация</t>
  </si>
  <si>
    <t xml:space="preserve">                27UBZ. Normal operation system cable tunnel. FP I&amp;C. Fire annunciation</t>
  </si>
  <si>
    <t>27UBZ. Кабельный тоннель системы нормальной эксплуатации. СКУ ПЗ. Оповещение о пожаре</t>
  </si>
  <si>
    <t xml:space="preserve">          28UBZ Cable tunnel of normal operation system</t>
  </si>
  <si>
    <t>28UBZ Кабельный тоннель системы нормальной эксплуатации</t>
  </si>
  <si>
    <t>520д</t>
  </si>
  <si>
    <t xml:space="preserve">             Readiness of object 28UBZ</t>
  </si>
  <si>
    <t>Готовность объекта 28UBZ</t>
  </si>
  <si>
    <t xml:space="preserve">                28UBZ. Normal operation system cable tunnel. Ventilation and air conditioning systems. Drawings</t>
  </si>
  <si>
    <t>28UBZ. Кабельный тоннель системы нормальной эксплуатации. Системы вентиляции и кондиционирования. Чертежи</t>
  </si>
  <si>
    <t xml:space="preserve">                28UBZ. Cable tunnel of normal operation system. Anticorrosive protection of pipelines</t>
  </si>
  <si>
    <t>28UBZ. Кабельный тоннель системы нормальной эксплуатации. Антикоррозионная защита трубопроводов</t>
  </si>
  <si>
    <t xml:space="preserve">                28UBZ. Cable tunnel of normal operation system. Heat insulation of ventilation</t>
  </si>
  <si>
    <t>28UBZ. Кабельный тоннель системы нормальной эксплуатации. Тепловая изоляция вентиляции</t>
  </si>
  <si>
    <t xml:space="preserve">                28UBZ. Normal operation system cable tunnel. Electric lighting</t>
  </si>
  <si>
    <t>28UBZ. Кабельный тоннель системы нормальной эксплуатации. Электрическое освещение</t>
  </si>
  <si>
    <t xml:space="preserve">                28UBZ. Cable tunnel of normal operation system. Layout drawings of cable metal structures</t>
  </si>
  <si>
    <t>28UBZ. Кабельный тоннель системы нормальной эксплуатации. Компоновочные чертежи кабельных металлоконструкций</t>
  </si>
  <si>
    <t xml:space="preserve">                28UBZ. Normal operation system cable tunnel. FP I&amp;C. Fire alarm</t>
  </si>
  <si>
    <t>28UBZ. Кабельный тоннель системы нормальной эксплуатации. СКУ ПЗ. Пожарная сигнализация</t>
  </si>
  <si>
    <t xml:space="preserve">                28UBZ. Normal operation system cable tunnel. FP I&amp;C. Fire annunciation</t>
  </si>
  <si>
    <t>28UBZ. Кабельный тоннель системы нормальной эксплуатации. СКУ ПЗ. Оповещение о пожаре</t>
  </si>
  <si>
    <t xml:space="preserve">          21UEJ Intermediate diesel fuel storage</t>
  </si>
  <si>
    <t>21UEJ Промежуточный склад дизельного топлива</t>
  </si>
  <si>
    <t xml:space="preserve">             Readiness of object 21UEJ</t>
  </si>
  <si>
    <t>Готовность объекта 21UEJ</t>
  </si>
  <si>
    <t>575д</t>
  </si>
  <si>
    <t xml:space="preserve">                21-22UEJ. Intermediate diesel fuel storage. Foundation slab. Geometry</t>
  </si>
  <si>
    <t>21-22UEJ. Промежуточный склад дизельного топлива. Фундаментная плита. Геометрия</t>
  </si>
  <si>
    <t xml:space="preserve">                21-22UEJ. Intermediate diesel fuel storage. Foundation slab. Reinforcement</t>
  </si>
  <si>
    <t>21-22UEJ. Промежуточный склад дизельного топлива. Фундаментная плита. Армирование</t>
  </si>
  <si>
    <t xml:space="preserve">                21-22UEJ. Intermediate diesel fuel storage. Foundation slab. Re-bar dowels for upper structures</t>
  </si>
  <si>
    <t>21-22UEJ. Промежуточный склад дизельного топлива. Фундаментная плита. Выпуски арматуры под вышележащие конструкции</t>
  </si>
  <si>
    <t xml:space="preserve">                21-22UEJ. Intermediate diesel fuel storage. Substructure. Walls. Geometry</t>
  </si>
  <si>
    <t>21-22UEJ. Промежуточный склад дизельного топлива. Подземная часть. Стены. Геометрия</t>
  </si>
  <si>
    <t xml:space="preserve">                21-22UEJ. Intermediate diesel fuel storage. Substructure. Walls. Reinforcement</t>
  </si>
  <si>
    <t>21-22UEJ. Промежуточный склад дизельного топлива. Подземная часть. Стены. Армирование</t>
  </si>
  <si>
    <t xml:space="preserve">                21-22UEJ. Intermediate diesel fuel storage. Roof. Geometry</t>
  </si>
  <si>
    <t>21-22UEJ. Промежуточный склад дизельного топлива. Покрытие. Геометрия</t>
  </si>
  <si>
    <t xml:space="preserve">                21-22UEJ. Intermediate diesel fuel storage. Roof. Reinforcement</t>
  </si>
  <si>
    <t>21-22UEJ. Промежуточный склад дизельного топлива. Покрытие. Армирование</t>
  </si>
  <si>
    <t xml:space="preserve">                21-22UEJ. Intermediate diesel fuel storage. Receiving-draining device</t>
  </si>
  <si>
    <t>21-22UEJ. Промежуточный склад дизельного топлива. Приемно-сливное устройство</t>
  </si>
  <si>
    <t xml:space="preserve">                21-22UEJ. Intermediate diesel fuel storage. Reinforced concrete stairs</t>
  </si>
  <si>
    <t>21-22UEJ. Промежуточный склад дизельного топлива. Лестницы железобетонные</t>
  </si>
  <si>
    <t xml:space="preserve">                21-22UEJ. Intermediate diesel fuel storage. Superstructure. Geometry</t>
  </si>
  <si>
    <t>21-22UEJ. Промежуточный склад дизельного топлива. Надземная часть. Геометрия</t>
  </si>
  <si>
    <t xml:space="preserve">                21-22UEJ. Intermediate diesel fuel storage. Superstructure. Reinforcement</t>
  </si>
  <si>
    <t>21-22UEJ. Промежуточный склад дизельного топлива. Надземная часть. Армирование</t>
  </si>
  <si>
    <t xml:space="preserve">                21-22UEJ. Intermediate diesel fuel storage. Equipment pedestals</t>
  </si>
  <si>
    <t>21-22UEJ. Промежуточный склад дизельного топлива. Фундаменты под оборудование</t>
  </si>
  <si>
    <t xml:space="preserve">                Metal structures</t>
  </si>
  <si>
    <t xml:space="preserve">                   21-22UEJ. Intermediate diesel fuel storage. Metal structures</t>
  </si>
  <si>
    <t>21-22UEJ. Промежуточный склад дизельного топлива. Конструкции металлические</t>
  </si>
  <si>
    <t xml:space="preserve">                Architectural concept</t>
  </si>
  <si>
    <t xml:space="preserve">                   21-22UEJ. Intermediate diesel fuel storage. Architectural-planning drawings and finishing</t>
  </si>
  <si>
    <t>21-22UEJ. Промежуточный склад дизельного топлива. Архитектурно-планировочные чертежи и отделка</t>
  </si>
  <si>
    <t xml:space="preserve">                21UEJ. Intermediate diesel fuel storage. Installation drawings of the equipment</t>
  </si>
  <si>
    <t>21UEJ. Промежуточный склад дизельного топлива. Установочные чертежи оборудования</t>
  </si>
  <si>
    <t xml:space="preserve">                21UEJ. Intermediate diesel fuel storage. Fuel pipe lines XJN</t>
  </si>
  <si>
    <t>21UEJ. Промежуточный склад дизельного топлива. Тепловая изоляция вентиляции</t>
  </si>
  <si>
    <t>21UEJ. Промежуточный склад дизельного топлива. Трубопроводы топлива XJN</t>
  </si>
  <si>
    <t xml:space="preserve">                21UEJ. Intermediate diesel fuel storage. Lubricating oil pipelines XJV</t>
  </si>
  <si>
    <t>21UEJ. Промежуточный склад дизельного топлива. Трубопроводы смазочного масла XJV</t>
  </si>
  <si>
    <t xml:space="preserve">                21UEJ. Intermediate diesel fuel storage. Ventilation and air conditioning systems. Drawings</t>
  </si>
  <si>
    <t>21UEJ. Промежуточный склад дизельного топлива. Системы вентиляции и кондиционирования. Чертежи</t>
  </si>
  <si>
    <t xml:space="preserve">                21UEJ. Intermediate diesel fuel storage. Anticorrosive protection of air ducts</t>
  </si>
  <si>
    <t>21UEJ. Промежуточный склад дизельного топлива. Антикоррозионная защита воздуховодов</t>
  </si>
  <si>
    <t xml:space="preserve">                21UEJ. Intermediate diesel fuel storage. Anticorrosive protection of pipelines</t>
  </si>
  <si>
    <t>21UEJ. Промежуточный склад дизельного топлива. Антикоррозионная защита трубопроводов</t>
  </si>
  <si>
    <t xml:space="preserve">                21UEJ. Intermediate diesel fuel storage. Collecting and removal system of GMP drains, discharges and leaks</t>
  </si>
  <si>
    <t>21UEJ. Промежуточный склад дизельного топлива. Система сбора и отвода дренажей, опорожнений и протечек GMP</t>
  </si>
  <si>
    <t xml:space="preserve">                21UEJ. Intermediate diesel fuel storage. Common-plant telephone communication system</t>
  </si>
  <si>
    <t>21UEJ. Промежуточный склад дизельного топлива. Система общестанционной телефонной связи</t>
  </si>
  <si>
    <t xml:space="preserve">                21UEJ. Intermediate diesel fuel storage. Operative loudspeaking and telephone communication system</t>
  </si>
  <si>
    <t>21UEJ. Промежуточный склад дизельного топлива. Система оперативной громкоговорящей и телефонной связи</t>
  </si>
  <si>
    <t xml:space="preserve">                21UEJ. Intermediate diesel fuel storage. Personnel warning and search system</t>
  </si>
  <si>
    <t>21UEJ. Промежуточный склад дизельного топлива. Система оповещения и поиска персонала</t>
  </si>
  <si>
    <t xml:space="preserve">                21UEJ. Intermediate diesel fuel storage. Electric lighting and socket network</t>
  </si>
  <si>
    <t>21UEJ. Промежуточный склад дизельного топлива. Электрическое освещение и розеточная сеть</t>
  </si>
  <si>
    <t xml:space="preserve">                21UEJ. Intermediate diesel fuel storage. Operative radiotelephones system</t>
  </si>
  <si>
    <t>21UEJ. Промежуточный склад дизельного топлива. Система эксплуатационных радиотелефонов</t>
  </si>
  <si>
    <t xml:space="preserve">                21UEJ. Intermediate diesel fuel storage. Common-plant telephone communication system. Control cable log</t>
  </si>
  <si>
    <t>21UEJ. Промежуточный склад дизельного топлива. Система общестанционной телефонной связи. Журнал контрольных кабелей</t>
  </si>
  <si>
    <t xml:space="preserve">                21UEJ. Intermediate diesel fuel storage. Operative loudspeaking and telephone communication system. Control cable log</t>
  </si>
  <si>
    <t>21UEJ. Промежуточный склад дизельного топлива. Система оперативной громкоговорящей и телефонной связи. Журнал контрольных кабелей</t>
  </si>
  <si>
    <t xml:space="preserve">                21UEJ. Intermediate diesel fuel storage. Personnel warning and search system. Control cable log</t>
  </si>
  <si>
    <t>21UEJ. Промежуточный склад дизельного топлива. Система оповещения и поиска персонала. Журнал контрольных кабелей</t>
  </si>
  <si>
    <t xml:space="preserve">                21-24UEJ. Intermediate diesel fuel storage. Fire-fighting systems in 1-4UEJ buildings</t>
  </si>
  <si>
    <t>21-24UEJ. Промежуточный склад дизельного топлива. Системы пожаротушения зданий 1-4UEJ</t>
  </si>
  <si>
    <t xml:space="preserve">                21UEJ. Intermediate diesel fuel storage. FP I&amp;C. Fire alarm</t>
  </si>
  <si>
    <t>21UEJ. Промежуточный склад дизельного топлива. СКУ ПЗ. Пожарная сигнализация</t>
  </si>
  <si>
    <t xml:space="preserve">                21UEJ. Intermediate diesel fuel storage. FP I&amp;C. Fire annunciation</t>
  </si>
  <si>
    <t>21UEJ. Промежуточный склад дизельного топлива. СКУ ПЗ. Оповещение о пожаре</t>
  </si>
  <si>
    <t xml:space="preserve">          22UEJ Intermediate diesel fuel storage</t>
  </si>
  <si>
    <t>22UEJ Промежуточный склад дизельного топлива</t>
  </si>
  <si>
    <t xml:space="preserve">             Readiness of object 22UEJ</t>
  </si>
  <si>
    <t>Готовность объекта 22UEJ</t>
  </si>
  <si>
    <t xml:space="preserve">                22UEJ. Intermediate diesel fuel storage. Installation drawings of the equipment</t>
  </si>
  <si>
    <t>22UEJ. Промежуточный склад дизельного топлива. Установочные чертежи оборудования</t>
  </si>
  <si>
    <t xml:space="preserve">                22UEJ. Intermediate diesel fuel storage. Collecting and removal system of GMP drains, discharges and leaks</t>
  </si>
  <si>
    <t>22UEJ. Промежуточный склад дизельного топлива. Система сбора и отвода дренажей, опорожнений и протечек GMP</t>
  </si>
  <si>
    <t xml:space="preserve">                22UEJ. Intermediate diesel fuel storage. Fuel pipe lines XJN</t>
  </si>
  <si>
    <t>22UEJ. Промежуточный склад дизельного топлива. Трубопроводы топлива XJN</t>
  </si>
  <si>
    <t xml:space="preserve">                22UEJ. Intermediate diesel fuel storage. Lubricating oil pipelines XJV</t>
  </si>
  <si>
    <t>22UEJ. Промежуточный склад дизельного топлива. Трубопроводы смазочного масла XJV</t>
  </si>
  <si>
    <t xml:space="preserve">                22UEJ. Intermediate diesel fuel storage. Ventilation and air conditioning systems. Drawings</t>
  </si>
  <si>
    <t>22UEJ. Промежуточный склад дизельного топлива. Системы вентиляции и кондиционирования. Чертежи</t>
  </si>
  <si>
    <t xml:space="preserve">                22UEJ. Intermediate diesel fuel storage. Heat insulation of ventilation</t>
  </si>
  <si>
    <t>22UEJ. Промежуточный склад дизельного топлива. Тепловая изоляция вентиляции</t>
  </si>
  <si>
    <t xml:space="preserve">               22UEJ. Intermediate diesel fuel storage. Automatic fire fighting system with finely dispersed water</t>
  </si>
  <si>
    <t>22UEJ. Промежуточный склад дизельного топлива. Система автоматического пожаротушения тонкораспыленной водой</t>
  </si>
  <si>
    <t xml:space="preserve">                22UEJ. Intermediate diesel fuel storage. Anticorrosive protection of air ducts</t>
  </si>
  <si>
    <t>22UEJ. Промежуточный склад дизельного топлива. Антикоррозионная защита воздуховодов</t>
  </si>
  <si>
    <t xml:space="preserve">                22UEJ. Intermediate diesel fuel storage. Anticorrosive protection of pipelines</t>
  </si>
  <si>
    <t>22UEJ. Промежуточный склад дизельного топлива. Антикоррозионная защита трубопроводов</t>
  </si>
  <si>
    <t xml:space="preserve">                22UEJ. Intermediate diesel fuel storage. Common-plant telephone communication system</t>
  </si>
  <si>
    <t>22UEJ. Промежуточный склад дизельного топлива. Система общестанционной телефонной связи</t>
  </si>
  <si>
    <t xml:space="preserve">                22UEJ. Intermediate diesel fuel storage. Operative loudspeaking and telephone communication system</t>
  </si>
  <si>
    <t>22UEJ. Промежуточный склад дизельного топлива. Система оперативной громкоговорящей и телефонной связи</t>
  </si>
  <si>
    <t xml:space="preserve">                22UEJ. Intermediate diesel fuel storage. Personnel warning and search system</t>
  </si>
  <si>
    <t>22UEJ. Промежуточный склад дизельного топлива. Система оповещения и поиска персонала</t>
  </si>
  <si>
    <t xml:space="preserve">                22UEJ. Intermediate diesel fuel storage. Electric lighting and socket network</t>
  </si>
  <si>
    <t>22UEJ. Промежуточный склад дизельного топлива. Электрическое освещение и розеточная сеть</t>
  </si>
  <si>
    <t xml:space="preserve">                22UEJ. Intermediate diesel fuel storage. Operative radiotelephones system</t>
  </si>
  <si>
    <t>22UEJ. Промежуточный склад дизельного топлива. Система эксплуатационных радиотелефонов</t>
  </si>
  <si>
    <t xml:space="preserve">                22UEJ. Intermediate diesel fuel storage. Common-station telephone communication system. Control cable log</t>
  </si>
  <si>
    <t>22UEJ. Промежуточный склад дизельного топлива.Система общестанционной телефонной связи. Журнал контрольных кабелей</t>
  </si>
  <si>
    <t xml:space="preserve">                22UEJ. Intermediate diesel fuel storage. Operative loudspeaking and telephone communication system. Control cable log</t>
  </si>
  <si>
    <t>22UEJ. Промежуточный склад дизельного топлива. Система оперативной громкоговорящей и телефонной связи. Журнал контрольных кабелей</t>
  </si>
  <si>
    <t xml:space="preserve">                22UEJ. Intermediate diesel fuel storage. Personnel warning and search system. Control cable log</t>
  </si>
  <si>
    <t>22UEJ. Промежуточный склад дизельного топлива. Система оповещения и поиска персонала. Журнал контрольных кабелей</t>
  </si>
  <si>
    <t xml:space="preserve">                22UEJ. Intermediate diesel fuel storage. FP I&amp;C. Fire alarm</t>
  </si>
  <si>
    <t>22UEJ. Промежуточный склад дизельного топлива. СКУ ПЗ. Пожарная сигнализация</t>
  </si>
  <si>
    <t xml:space="preserve">                22UEJ. Intermediate diesel fuel storage. FP I&amp;C. Fire annunciation</t>
  </si>
  <si>
    <t>22UEJ. Промежуточный склад дизельного топлива. СКУ ПЗ. Оповещение о пожаре</t>
  </si>
  <si>
    <t xml:space="preserve">          23UEJ Intermediate diesel fuel storage</t>
  </si>
  <si>
    <t>23UEJ Промежуточный склад дизельного топлива</t>
  </si>
  <si>
    <t xml:space="preserve">             Readiness of object 23UEJ</t>
  </si>
  <si>
    <t>Готовность объекта 23UEJ</t>
  </si>
  <si>
    <t>475д</t>
  </si>
  <si>
    <t xml:space="preserve">                Civil structures</t>
  </si>
  <si>
    <t xml:space="preserve">                   23-24UEJ. Intermediate diesel fuel storage. Foundation slab. Geometry</t>
  </si>
  <si>
    <t>23-24UEJ. Промежуточный склад дизельного топлива. Фундаментная плита. Геометрия</t>
  </si>
  <si>
    <t xml:space="preserve">                   23-24UEJ. Intermediate diesel fuel storage. Foundation slab. Reinforcement</t>
  </si>
  <si>
    <t>23-24UEJ. Промежуточный склад дизельного топлива. Фундаментная плита. Армирование</t>
  </si>
  <si>
    <t xml:space="preserve">                   23-24UEJ. Intermediate diesel fuel storage. Foundation slab. Re-bar dowels for upper structures</t>
  </si>
  <si>
    <t>23-24UEJ. Промежуточный склад дизельного топлива. Фундаментная плита. Выпуски арматуры под вышележащие конструкции</t>
  </si>
  <si>
    <t xml:space="preserve">                   23-24UEJ. Intermediate diesel fuel storage. Substructure. Walls. Geometry</t>
  </si>
  <si>
    <t>23-24UEJ. Промежуточный склад дизельного топлива. Подземная часть. Стены. Геометрия</t>
  </si>
  <si>
    <t xml:space="preserve">                   23-24UEJ. Intermediate diesel fuel storage. Substructure. Walls. Reinforcement</t>
  </si>
  <si>
    <t>23-24UEJ. Промежуточный склад дизельного топлива. Подземная часть. Стены. Армирование</t>
  </si>
  <si>
    <t xml:space="preserve">                   23-24UEJ. Intermediate diesel fuel storage. Roof. Geometry</t>
  </si>
  <si>
    <t>23-24UEJ. Промежуточный склад дизельного топлива. Покрытие. Геометрия</t>
  </si>
  <si>
    <t xml:space="preserve">                   23-24UEJ. Intermediate diesel fuel storage. Roof. Reinforcement</t>
  </si>
  <si>
    <t>23-24UEJ. Промежуточный склад дизельного топлива. Покрытие. Армирование</t>
  </si>
  <si>
    <t xml:space="preserve">                   23-24UEJ. Intermediate diesel fuel storage. Receiving-draining device</t>
  </si>
  <si>
    <t>23-24UEJ. Промежуточный склад дизельного топлива. Приемно-сливное устройство</t>
  </si>
  <si>
    <t xml:space="preserve">                   23-24UEJ. Intermediate diesel fuel storage. Reinforced concrete stairs</t>
  </si>
  <si>
    <t>23-24UEJ. Промежуточный склад дизельного топлива. Лестницы железобетонные</t>
  </si>
  <si>
    <t xml:space="preserve">                   23-24UEJ. Intermediate diesel fuel storage. Superstructure. Geometry</t>
  </si>
  <si>
    <t>23-24UEJ. Промежуточный склад дизельного топлива. Надземная часть. Геометрия</t>
  </si>
  <si>
    <t xml:space="preserve">                   23-24UEJ. Intermediate diesel fuel storage. Superstructure. Reinforcement</t>
  </si>
  <si>
    <t>23-24UEJ. Промежуточный склад дизельного топлива. Надземная часть. Армирование</t>
  </si>
  <si>
    <t xml:space="preserve">                   23-24UEJ. Intermediate diesel fuel storage. Equipment pedestals</t>
  </si>
  <si>
    <t>23-24UEJ. Промежуточный склад дизельного топлива. Фундаменты под оборудование</t>
  </si>
  <si>
    <t xml:space="preserve">                   23-24UEJ. Intermediate diesel fuel storage. Metal structures</t>
  </si>
  <si>
    <t>23-24UEJ. Промежуточный склад дизельного топлива. Конструкции металлические</t>
  </si>
  <si>
    <t xml:space="preserve">                   23-24UEJ. Intermediate diesel fuel storage. Architectural-planning drawings and finishing</t>
  </si>
  <si>
    <t>23-24UEJ. Промежуточный склад дизельного топлива. Архитектурно-планировочные чертежи и отделка</t>
  </si>
  <si>
    <t xml:space="preserve">                23UEJ. Intermediate diesel fuel storage. Anticorrosive protection of air ducts</t>
  </si>
  <si>
    <t>23UEJ. Промежуточный склад дизельного топлива. Антикоррозионная защита воздуховодов</t>
  </si>
  <si>
    <t xml:space="preserve">                23UEJ. Intermediate diesel fuel storage. Anticorrosive protection of pipelines</t>
  </si>
  <si>
    <t>23UEJ. Промежуточный склад дизельного топлива. Антикоррозионная защита трубопроводов</t>
  </si>
  <si>
    <t xml:space="preserve">                23UEJ. Intermediate diesel fuel storage. Installation drawings of the equipment</t>
  </si>
  <si>
    <t>23UEJ. Промежуточный склад дизельного топлива. Установочные чертежи оборудования</t>
  </si>
  <si>
    <t xml:space="preserve">                23UEJ. Intermediate diesel fuel storage. Collecting and removal system of GMP drains, discharges and leaks</t>
  </si>
  <si>
    <t>23UEJ. Промежуточный склад дизельного топлива. Система сбора и отвода дренажей, опорожнений и протечек GMP</t>
  </si>
  <si>
    <t xml:space="preserve">                23UEJ. Intermediate diesel fuel storage. Fuel pipe lines XJN</t>
  </si>
  <si>
    <t>23UEJ. Промежуточный склад дизельного топлива. Трубопроводы топлива XJN</t>
  </si>
  <si>
    <t xml:space="preserve">                23UEJ. Intermediate diesel fuel storage. Lubricating oil pipelines XJV</t>
  </si>
  <si>
    <t>23UEJ. Промежуточный склад дизельного топлива. Трубопроводы смазочного масла XJV</t>
  </si>
  <si>
    <t xml:space="preserve">                23UEJ. Intermediate diesel fuel storage. Ventilation and air conditioning systems. Drawings</t>
  </si>
  <si>
    <t>23UEJ. Промежуточный склад дизельного топлива. Системы вентиляции и кондиционирования. Чертежи</t>
  </si>
  <si>
    <t xml:space="preserve">                23UEJ. Intermediate diesel fuel storage. Heat insulation of ventilation</t>
  </si>
  <si>
    <t>23UEJ. Промежуточный склад дизельного топлива. Тепловая изоляция вентиляции</t>
  </si>
  <si>
    <t xml:space="preserve">               23UEJ. Intermediate diesel fuel storage. Automatic fire fighting system with finely dispersed water</t>
  </si>
  <si>
    <t>23UEJ. Промежуточный склад дизельного топлива. Система автоматического пожаротушения тонкораспыленной водой</t>
  </si>
  <si>
    <t xml:space="preserve">                23UEJ. Intermediate diesel fuel storage. Common-plant telephone communication system</t>
  </si>
  <si>
    <t>23UEJ. Промежуточный склад дизельного топлива. Система общестанционной телефонной связи</t>
  </si>
  <si>
    <t xml:space="preserve">                23UEJ. Intermediate diesel fuel storage. Operative loudspeaking and telephone communication system</t>
  </si>
  <si>
    <t>23UEJ. Промежуточный склад дизельного топлива. Система оперативной громкоговорящей и телефонной связи</t>
  </si>
  <si>
    <t xml:space="preserve">                23UEJ. Intermediate diesel fuel storage. Personnel warning and search system</t>
  </si>
  <si>
    <t>23UEJ. Промежуточный склад дизельного топлива. Система оповещения и поиска персонала</t>
  </si>
  <si>
    <t xml:space="preserve">                23UEJ. Intermediate diesel fuel storage. Electric lighting and socket network</t>
  </si>
  <si>
    <t>23UEJ. Промежуточный склад дизельного топлива. Электрическое освещение и розеточная сеть</t>
  </si>
  <si>
    <t xml:space="preserve">                23UEJ. Intermediate diesel fuel storage. Operative radiotelephones system</t>
  </si>
  <si>
    <t>23UEJ. Промежуточный склад дизельного топлива. Система эксплуатационных радиотелефонов</t>
  </si>
  <si>
    <t xml:space="preserve">                23UEJ. Intermediate diesel fuel storage. Common-station telephone communication system. Control cable log</t>
  </si>
  <si>
    <t>23UEJ. Промежуточный склад дизельного топлива.Система общестанционной телефонной связи. Журнал контрольных кабелей</t>
  </si>
  <si>
    <t xml:space="preserve">                23UEJ. Intermediate diesel fuel storage. Operative loudspeaking and telephone communication system. Control cable log</t>
  </si>
  <si>
    <t>23UEJ. Промежуточный склад дизельного топлива. Система оперативной громкоговорящей и телефонной связи. Журнал контрольных кабелей</t>
  </si>
  <si>
    <t xml:space="preserve">                23UEJ. Intermediate diesel fuel storage. Personnel warning and search system. Control cable log</t>
  </si>
  <si>
    <t>23UEJ. Промежуточный склад дизельного топлива. Система оповещения и поиска персонала. Журнал контрольных кабелей</t>
  </si>
  <si>
    <t xml:space="preserve">                23UEJ. Intermediate diesel fuel storage. FP I&amp;C. Fire alarm</t>
  </si>
  <si>
    <t>23UEJ. Промежуточный склад дизельного топлива. СКУ ПЗ. Пожарная сигнализация</t>
  </si>
  <si>
    <t xml:space="preserve">                23UEJ. Intermediate diesel fuel storage. FP I&amp;C. Fire annunciation</t>
  </si>
  <si>
    <t>23UEJ. Промежуточный склад дизельного топлива. СКУ ПЗ. Оповещение о пожаре</t>
  </si>
  <si>
    <t xml:space="preserve">          24UEJ Intermediate diesel fuel storage</t>
  </si>
  <si>
    <t>24UEJ Промежуточный склад дизельного топлива</t>
  </si>
  <si>
    <t xml:space="preserve">             Readiness of object 24UEJ</t>
  </si>
  <si>
    <t>Готовность объекта 24UEJ</t>
  </si>
  <si>
    <t xml:space="preserve">                24UEJ. Intermediate diesel fuel storage. Installation drawings of the equipment</t>
  </si>
  <si>
    <t>24UEJ. Промежуточный склад дизельного топлива. Установочные чертежи оборудования</t>
  </si>
  <si>
    <t xml:space="preserve">                24UEJ. Intermediate diesel fuel storage. Collecting and removal system of GMP drains, discharges and leaks</t>
  </si>
  <si>
    <t>24UEJ. Промежуточный склад дизельного топлива. Система сбора и отвода дренажей, опорожнений и протечек GMP</t>
  </si>
  <si>
    <t xml:space="preserve">                24UEJ. Intermediate diesel fuel storage. Fuel pipe lines XJN</t>
  </si>
  <si>
    <t>24UEJ. Промежуточный склад дизельного топлива. Трубопроводы топлива XJN</t>
  </si>
  <si>
    <t xml:space="preserve">                24UEJ. Intermediate diesel fuel storage. Lubricating oil pipelines XJV</t>
  </si>
  <si>
    <t>24UEJ. Промежуточный склад дизельного топлива. Трубопроводы смазочного масла XJV</t>
  </si>
  <si>
    <t xml:space="preserve">                24UEJ. Intermediate diesel fuel storage. Ventilation and air conditioning systems. Drawings</t>
  </si>
  <si>
    <t>24UEJ. Промежуточный склад дизельного топлива. Системы вентиляции и кондиционирования. Чертежи</t>
  </si>
  <si>
    <t xml:space="preserve">                24UEJ. Intermediate diesel fuel storage. Heat insulation of ventilation</t>
  </si>
  <si>
    <t>24UEJ. Промежуточный склад дизельного топлива. Тепловая изоляция вентиляции</t>
  </si>
  <si>
    <t xml:space="preserve">               24UEJ. Intermediate diesel fuel storage. Automatic fire fighting system with finely dispersed water</t>
  </si>
  <si>
    <t>24UEJ. Промежуточный склад дизельного топлива. Система автоматического пожаротушения тонкораспыленной водой</t>
  </si>
  <si>
    <t xml:space="preserve">                24UEJ. Intermediate diesel fuel storage. Anticorrosive protection of air ducts</t>
  </si>
  <si>
    <t>24UEJ. Промежуточный склад дизельного топлива. Антикоррозионная защита воздуховодов</t>
  </si>
  <si>
    <t xml:space="preserve">                24UEJ. Intermediate diesel fuel storage. Anticorrosive protection of pipelines</t>
  </si>
  <si>
    <t>24UEJ. Промежуточный склад дизельного топлива. Антикоррозионная защита трубопроводов</t>
  </si>
  <si>
    <t xml:space="preserve">                24UEJ. Intermediate diesel fuel storage. Common-station telephone communication system. Control cable log</t>
  </si>
  <si>
    <t>24UEJ. Промежуточный склад дизельного топлива.Система общестанционной телефонной связи. Журнал контрольных кабелей</t>
  </si>
  <si>
    <t xml:space="preserve">                24UEJ. Intermediate diesel fuel storage. Operative loudspeaking and telephone communication system. Control cable log</t>
  </si>
  <si>
    <t>24UEJ. Промежуточный склад дизельного топлива. Система оперативной громкоговорящей и телефонной связи. Журнал контрольных кабелей</t>
  </si>
  <si>
    <t xml:space="preserve">                24UEJ. Intermediate diesel fuel storage. Personnel warning and search system. Control cable log</t>
  </si>
  <si>
    <t>24UEJ. Промежуточный склад дизельного топлива. Система оповещения и поиска персонала. Журнал контрольных кабелей</t>
  </si>
  <si>
    <t xml:space="preserve">                24UEJ. Intermediate diesel fuel storage. Common-plant telephone communication system</t>
  </si>
  <si>
    <t>24UEJ. Промежуточный склад дизельного топлива. Система общестанционной телефонной связи</t>
  </si>
  <si>
    <t xml:space="preserve">                24UEJ. Intermediate diesel fuel storage. Operative loudspeaking and telephone communication system</t>
  </si>
  <si>
    <t>24UEJ. Промежуточный склад дизельного топлива. Система оперативной громкоговорящей и телефонной связи</t>
  </si>
  <si>
    <t xml:space="preserve">                24UEJ. Intermediate diesel fuel storage. Personnel warning and search system</t>
  </si>
  <si>
    <t>24UEJ. Промежуточный склад дизельного топлива. Система оповещения и поиска персонала</t>
  </si>
  <si>
    <t xml:space="preserve">                24UEJ. Intermediate diesel fuel storage. Electric lighting and socket network</t>
  </si>
  <si>
    <t>24UEJ. Промежуточный склад дизельного топлива. Электрическое освещение и розеточная сеть</t>
  </si>
  <si>
    <t xml:space="preserve">                24UEJ. Intermediate diesel fuel storage. Operative radiotelephones system</t>
  </si>
  <si>
    <t>24UEJ. Промежуточный склад дизельного топлива. Система эксплуатационных радиотелефонов</t>
  </si>
  <si>
    <t xml:space="preserve">                24UEJ. Intermediate diesel fuel storage. FP I&amp;C. Fire alarm</t>
  </si>
  <si>
    <t>24UEJ. Промежуточный склад дизельного топлива. СКУ ПЗ. Пожарная сигнализация</t>
  </si>
  <si>
    <t xml:space="preserve">                24UEJ. Intermediate diesel fuel storage. FP I&amp;C. Fire annunciation</t>
  </si>
  <si>
    <t>24UEJ. Промежуточный склад дизельного топлива. СКУ ПЗ. Оповещение о пожаре</t>
  </si>
  <si>
    <t xml:space="preserve">          25UEJ Intermediate diesel fuel storage</t>
  </si>
  <si>
    <t>25UEJ Промежуточный склад дизельного топлива</t>
  </si>
  <si>
    <t>835д</t>
  </si>
  <si>
    <t xml:space="preserve">             Readiness of object 25UEJ</t>
  </si>
  <si>
    <t>Готовность объекта 25UEJ</t>
  </si>
  <si>
    <t>505д</t>
  </si>
  <si>
    <t xml:space="preserve">                   25UEJ. Intermediate diesel fuel storage. Reinforced concrete structures. Foundation slab. Geometry</t>
  </si>
  <si>
    <t>25UEJ. Промежуточный склад дизельного топлива. Конструкции железобетонные. Фундаментная плита. Геометрия</t>
  </si>
  <si>
    <t xml:space="preserve">                   25UEJ. Intermediate diesel fuel storage. Reinforced concrete structures. Foundation slab. Reinforcement</t>
  </si>
  <si>
    <t>25UEJ. Промежуточный склад дизельного топлива. Конструкции железобетонные. Фундаментная плита. Армирование</t>
  </si>
  <si>
    <t xml:space="preserve">                   25UEJ. Intermediate diesel fuel storage. Reinforced concrete structures. Foundation slab. Re-bar dowels for upper structures</t>
  </si>
  <si>
    <t>25UEJ. Промежуточный склад дизельного топлива. Конструкции железобетонные. Фундаментная плита. Выпуски арматуры под вышележащие конструкции</t>
  </si>
  <si>
    <t xml:space="preserve">                   25UEJ. Intermediate diesel fuel storage. Reinforced concrete structures. Substructure. Walls. Geometry</t>
  </si>
  <si>
    <t>25UEJ. Промежуточный склад дизельного топлива. Конструкции железобетонные. Подземная часть. Стены. Геометрия</t>
  </si>
  <si>
    <t xml:space="preserve">                   25UEJ. Intermediate diesel fuel storage. Reinforced concrete structures. Substructure. Walls. Reinforcement</t>
  </si>
  <si>
    <t>25UEJ. Промежуточный склад дизельного топлива. Конструкции железобетонные. Подземная часть. Стены. Армирование</t>
  </si>
  <si>
    <t xml:space="preserve">                   25UEJ. Intermediate diesel fuel storage. Reinforced concrete structures. Roof. Geometry</t>
  </si>
  <si>
    <t>25UEJ. Промежуточный склад дизельного топлива. Конструкции железобетонные. Покрытие. Геометрия</t>
  </si>
  <si>
    <t xml:space="preserve">                   25UEJ. Intermediate diesel fuel storage. Reinforced concrete structures. Roof. Reinforcement</t>
  </si>
  <si>
    <t>25UEJ. Промежуточный склад дизельного топлива. Конструкции железобетонные. Покрытие. Армирование</t>
  </si>
  <si>
    <t xml:space="preserve">                   25UEJ. Intermediate diesel fuel storage. Reinforced concrete structures. Receiving-draining device</t>
  </si>
  <si>
    <t>25UEJ. Промежуточный склад дизельного топлива. Конструкции железобетонные. Приемно-сливное устройство</t>
  </si>
  <si>
    <t xml:space="preserve">                   25UEJ. Intermediate diesel fuel storage. Reinforced concrete structures. Reinforced concrete stairs</t>
  </si>
  <si>
    <t>25UEJ. Промежуточный склад дизельного топлива. Конструкции железобетонные. Лестницы железобетонные</t>
  </si>
  <si>
    <t xml:space="preserve">                   25UEJ. Intermediate diesel fuel storage. Reinforced concrete structures. Superstructure. Geometry</t>
  </si>
  <si>
    <t>25UEJ. Промежуточный склад дизельного топлива. Конструкции железобетонные. Надземная часть. Геометрия</t>
  </si>
  <si>
    <t xml:space="preserve">                   25UEJ. Intermediate diesel fuel storage. Reinforced concrete structures. Superstructure. Reinforcement</t>
  </si>
  <si>
    <t>25UEJ. Промежуточный склад дизельного топлива. Конструкции железобетонные. Надземная часть. Армирование</t>
  </si>
  <si>
    <t xml:space="preserve">                   25UEJ. Intermediate diesel fuel storage. Reinforced concrete structures. Equipment pedestals</t>
  </si>
  <si>
    <t>25UEJ. Промежуточный склад дизельного топлива. Конструкции железобетонные. Фундаменты под оборудование</t>
  </si>
  <si>
    <t xml:space="preserve">                   25UEJ. Intermediate diesel fuel storage. Metal structures</t>
  </si>
  <si>
    <t>25UEJ. Промежуточный склад дизельного топлива. Конструкции металлические</t>
  </si>
  <si>
    <t xml:space="preserve">                   25UEJ. Intermediate diesel fuel storage. Architectural-planning drawings and finishing</t>
  </si>
  <si>
    <t>25UEJ. Промежуточный склад дизельного топлива. Архитектурно-планировочные чертежи и отделка</t>
  </si>
  <si>
    <t xml:space="preserve">                25UEJ. Intermediate diesel fuel storage. Fuel pipe lines XJN</t>
  </si>
  <si>
    <t>25UEJ. Промежуточный склад дизельного топлива. Трубопроводы топлива XJN</t>
  </si>
  <si>
    <t xml:space="preserve">                25UEJ. Intermediate diesel fuel storage. Lubricating oil pipelines XJV</t>
  </si>
  <si>
    <t>25UEJ. Промежуточный склад дизельного топлива. Трубопроводы смазочного масла XJV</t>
  </si>
  <si>
    <t xml:space="preserve">                25UEJ. Intermediate diesel fuel storage. Ventilation and air conditioning systems. Drawings</t>
  </si>
  <si>
    <t>25UEJ. Промежуточный склад дизельного топлива. Системы вентиляции и кондиционирования. Чертежи</t>
  </si>
  <si>
    <t xml:space="preserve">                25UEJ. Intermediate diesel fuel storage. Anticorrosive protection of pipelines</t>
  </si>
  <si>
    <t>25UEJ. Промежуточный склад дизельного топлива. Антикоррозионная защита трубопроводов</t>
  </si>
  <si>
    <t xml:space="preserve">                25UEJ. Intermediate diesel fuel storage. Anticorrosive protection of air ducts</t>
  </si>
  <si>
    <t>25UEJ. Промежуточный склад дизельного топлива. Антикоррозионная защита воздуховодов</t>
  </si>
  <si>
    <t xml:space="preserve">                25UEJ. Intermediate diesel fuel storage. Installation drawings of the equipment</t>
  </si>
  <si>
    <t>25UEJ. Промежуточный склад дизельного топлива. Установочные чертежи оборудования</t>
  </si>
  <si>
    <t xml:space="preserve">                25UEJ. Intermediate diesel fuel storage. Heat insulation of ventilation</t>
  </si>
  <si>
    <t>25UEJ. Промежуточный склад дизельного топлива. Тепловая изоляция вентиляции</t>
  </si>
  <si>
    <t xml:space="preserve">               25UEJ. Intermediate diesel fuel storage. Automatic fire fighting system with finely dispersed water</t>
  </si>
  <si>
    <t>25UEJ. Промежуточный склад дизельного топлива. Система автоматического пожаротушения тонкораспыленной водой</t>
  </si>
  <si>
    <t xml:space="preserve">                25UEJ. Intermediate diesel fuel storage. Collecting and removal system of GMP drains, discharges and leaks</t>
  </si>
  <si>
    <t>25UEJ. Промежуточный склад дизельного топлива. Система сбора и отвода дренажей, опорожнений и протечек GMP</t>
  </si>
  <si>
    <t xml:space="preserve">                25UEJ. Intermediate diesel fuel storage. Common-plant telephone communication system</t>
  </si>
  <si>
    <t>25UEJ. Промежуточный склад дизельного топлива. Система общестанционной телефонной связи</t>
  </si>
  <si>
    <t xml:space="preserve">                25UEJ. Intermediate diesel fuel storage. Operative loudspeaking and telephone communication system</t>
  </si>
  <si>
    <t>25UEJ. Промежуточный склад дизельного топлива. Система оперативной громкоговорящей и телефонной связи</t>
  </si>
  <si>
    <t xml:space="preserve">                25UEJ. Intermediate diesel fuel storage. Personnel warning and search system</t>
  </si>
  <si>
    <t>25UEJ. Промежуточный склад дизельного топлива. Система оповещения и поиска персонала</t>
  </si>
  <si>
    <t xml:space="preserve">                25UEJ. Intermediate diesel fuel storage. Electric lighting and socket network</t>
  </si>
  <si>
    <t>25UEJ. Промежуточный склад дизельного топлива. Электрическое освещение и розеточная сеть</t>
  </si>
  <si>
    <t xml:space="preserve">                25UEJ. Intermediate diesel fuel storage. Operative radiotelephones system</t>
  </si>
  <si>
    <t>25UEJ. Промежуточный склад дизельного топлива. Система эксплуатационных радиотелефонов</t>
  </si>
  <si>
    <t xml:space="preserve">                25UEJ. Intermediate diesel fuel storage. Common-station telephone communication system. Control cable log</t>
  </si>
  <si>
    <t>25UEJ. Промежуточный склад дизельного топлива.Система общестанционной телефонной связи. Журнал контрольных кабелей</t>
  </si>
  <si>
    <t xml:space="preserve">                25UEJ. Intermediate diesel fuel storage. Operative loudspeaking and telephone communication system. Control cable log</t>
  </si>
  <si>
    <t>25UEJ. Промежуточный склад дизельного топлива. Система оперативной громкоговорящей и телефонной связи. Журнал контрольных кабелей</t>
  </si>
  <si>
    <t xml:space="preserve">                25UEJ. Intermediate diesel fuel storage. Personnel warning and search system. Control cable log</t>
  </si>
  <si>
    <t>25UEJ. Промежуточный склад дизельного топлива. Система оповещения и поиска персонала. Журнал контрольных кабелей</t>
  </si>
  <si>
    <t xml:space="preserve">                25UEJ. Intermediate diesel fuel storage. FP I&amp;C. Fire alarm</t>
  </si>
  <si>
    <t>25UEJ. Промежуточный склад дизельного топлива. СКУ ПЗ. Пожарная сигнализация</t>
  </si>
  <si>
    <t xml:space="preserve">                25UEJ. Intermediate diesel fuel storage. FP I&amp;C. Fire annunciation</t>
  </si>
  <si>
    <t>25UEJ. Промежуточный склад дизельного топлива. СКУ ПЗ. Оповещение о пожаре</t>
  </si>
  <si>
    <t xml:space="preserve">          20UGT Subterranean water drain networks</t>
  </si>
  <si>
    <t>20UGT Сети дренажа грунтовых вод</t>
  </si>
  <si>
    <t xml:space="preserve">             Readiness of object 20UGT</t>
  </si>
  <si>
    <t>Готовность объекта 20UGT</t>
  </si>
  <si>
    <t xml:space="preserve">                Subterranean water drain networks 20UGT, 30UGT. Drain pump stations 20UGU, 30UGU</t>
  </si>
  <si>
    <t xml:space="preserve">                Subterranean water drain network 20UGT. Drain pump station 20UGU</t>
  </si>
  <si>
    <t>Сеть дренажа грунтовых вод 20UGT. Дренажная насосная станция 20UGU</t>
  </si>
  <si>
    <t xml:space="preserve">          20UGU Drain pump station</t>
  </si>
  <si>
    <t>20UGU Дренажная насосная станция</t>
  </si>
  <si>
    <t xml:space="preserve">             Readiness of object 20UGU</t>
  </si>
  <si>
    <t>Готовность объекта 20UGU</t>
  </si>
  <si>
    <t xml:space="preserve">                20UGU. Drain pump station. Civil engineering solutions</t>
  </si>
  <si>
    <t xml:space="preserve">                20UGU. Drain pump station. Power supply, lighting, grounding and lightning protection, I&amp;C</t>
  </si>
  <si>
    <t>20UGU. Дренажная насосная станция. Электроснабжение, освещение, заземление и молниезащита, КИПиА</t>
  </si>
  <si>
    <t xml:space="preserve">          20UKH Ventilation stack</t>
  </si>
  <si>
    <t>20UKH Вентиляционная труба</t>
  </si>
  <si>
    <t xml:space="preserve">             Readiness of object 20UKH</t>
  </si>
  <si>
    <t>Готовность объекта 20UKH</t>
  </si>
  <si>
    <t xml:space="preserve">                20UKH. Ventilation stack. Corrosion protection of metalwork</t>
  </si>
  <si>
    <t>20UKH. Вентиляционная труба. Антикоррозионная защита металлоконструкций</t>
  </si>
  <si>
    <t xml:space="preserve">                20UKH. Ventilation stack. Metal structures</t>
  </si>
  <si>
    <t>20UKH. Вентиляционная труба. Металлоконструкции</t>
  </si>
  <si>
    <t xml:space="preserve">                20UKH. Ventilation stack. Heat insulation of pipelines</t>
  </si>
  <si>
    <t>20UKH. Вентиляционная труба. Тепловая изоляция трубопроводов</t>
  </si>
  <si>
    <t xml:space="preserve">                20UKH. Ventilation stack. Guard lights</t>
  </si>
  <si>
    <t>20UKH. Вентиляционная труба. Светоограждение.</t>
  </si>
  <si>
    <t xml:space="preserve">          20UKY Gallery of the common-access area</t>
  </si>
  <si>
    <t>20UKY Галерея зоны свободного доступа</t>
  </si>
  <si>
    <t xml:space="preserve">             Readiness of object 20UKY</t>
  </si>
  <si>
    <t>Готовность объекта 20UKY</t>
  </si>
  <si>
    <t xml:space="preserve">                20UKY. Gallery of the common-access area. Architectural-layout drawings and gallery floors</t>
  </si>
  <si>
    <t>20UKY. Галерея зоны свободного доступа. Архитектурно-планировочные чертежи и полы галереи</t>
  </si>
  <si>
    <t xml:space="preserve">                20UKY. Common access area gallery. Civil structures of the controlled access area gallery. Metal structures</t>
  </si>
  <si>
    <t>20UKY. Галерея зоны свободного доступа. Строительные конструкции галереи зоны свободного доступа. Металлоконструкции</t>
  </si>
  <si>
    <t>Электротехнические работы</t>
  </si>
  <si>
    <t xml:space="preserve">                20UKY. Common access area gallery. Common-plant telephone communication system</t>
  </si>
  <si>
    <t>20UKY. Галерея зоны свободного доступа. Система общестанционной телефонной связи</t>
  </si>
  <si>
    <t xml:space="preserve">                20UKY. Common access area gallery. Personnel warning and search system</t>
  </si>
  <si>
    <t>20UKY. Галерея зоны свободного доступа. Система оповещения и поиска персонала</t>
  </si>
  <si>
    <t xml:space="preserve">                20UKY. Common access area gallery. Master clock system</t>
  </si>
  <si>
    <t>20UKY. Галерея зоны свободного доступа. Система часофикации</t>
  </si>
  <si>
    <t xml:space="preserve">                20UKY. Common access area gallery. Operative radiotelephones system</t>
  </si>
  <si>
    <t>20UKY. Галерея зоны свободного доступа. Система эксплуатационных радиотелефонов</t>
  </si>
  <si>
    <t xml:space="preserve">                20UKY. Common access area gallery. Operative loudspeaking and telephone communication system. Control cable log</t>
  </si>
  <si>
    <t>20UKY. Галерея зоны свободного доступа. Система оперативной громкоговорящей и телефонной связи. Журнал контрольных кабелей</t>
  </si>
  <si>
    <t xml:space="preserve">                20UKY. Common access area gallery. Personnel warning and search system. Control cable log</t>
  </si>
  <si>
    <t>20UKY. Галерея зоны свободного доступа. Система оповещения и поиска персонала. Журнал контрольных кабелей</t>
  </si>
  <si>
    <t xml:space="preserve">                20UKY. Common access area gallery. Operative radiotelephones system. Control cable log</t>
  </si>
  <si>
    <t>20UKY. Галерея зоны свободного доступа. Система эксплуатационных радиотелефонов. Журнал контрольных кабелей</t>
  </si>
  <si>
    <t xml:space="preserve">                20UKY. Common access area gallery. Master clock system. Control cable log</t>
  </si>
  <si>
    <t>20UKY. Галерея зоны свободного доступа. Система часофикации. Журнал контрольных кабелей</t>
  </si>
  <si>
    <t xml:space="preserve">          21UKZ Safety system cable tunnel</t>
  </si>
  <si>
    <t>21UKZ Кабельный тоннель системы безопасности</t>
  </si>
  <si>
    <t>980д</t>
  </si>
  <si>
    <t xml:space="preserve">             Readiness of object 21UKZ</t>
  </si>
  <si>
    <t>Готовность объекта 21UKZ</t>
  </si>
  <si>
    <t xml:space="preserve">                21-24UKZ. Safety system cable tunnel. Geometry</t>
  </si>
  <si>
    <t>21-24UKZ. Кабельные тоннели системы безопасности. Геометрия</t>
  </si>
  <si>
    <t xml:space="preserve">                21-24UKZ. Safety system cable tunnel. Reinforcement</t>
  </si>
  <si>
    <t>21-24UKZ. Кабельные тоннели системы безопасности. Армирование</t>
  </si>
  <si>
    <t xml:space="preserve">                21-24UKZ. Safety system cable tunnels. Pit</t>
  </si>
  <si>
    <t>21-24UKZ. Кабельные тоннели системы безопасности. Котлован</t>
  </si>
  <si>
    <t xml:space="preserve">                21UKZ. Safety system cable tunnel. Heat insulation of ventilation</t>
  </si>
  <si>
    <t>21UKZ. Кабельный тоннель системы безопасности. Тепловая изоляция вентиляции</t>
  </si>
  <si>
    <t xml:space="preserve">                21UKZ. Safety system cable tunnel. Anticorrosive protection of pipelines</t>
  </si>
  <si>
    <t>21UKZ. Кабельный тоннель системы безопасности. Антикоррозионная защита трубопроводов</t>
  </si>
  <si>
    <t xml:space="preserve">                21UKZ. Safety system cable tunnel. Anticorrosive protection of air ducts</t>
  </si>
  <si>
    <t>21UKZ. Кабельный тоннель системы безопасности. Антикоррозионная защита воздуховодов</t>
  </si>
  <si>
    <t xml:space="preserve">                21UKZ. Safety system cable tunnel. Automatic fire fighting system with finely dispersed water</t>
  </si>
  <si>
    <t>21UKZ. Кабельный тоннель системы безопасности. Системы автоматического пожаротушения тонкораспыленной водой</t>
  </si>
  <si>
    <t xml:space="preserve">                21UKZ. Safety system cable tunnel. Ventilation and air conditioning systems. Drawings</t>
  </si>
  <si>
    <t>21UKZ. Кабельный тоннель системы безопасности. Системы вентиляции и кондиционирования. Чертежи</t>
  </si>
  <si>
    <t xml:space="preserve">                21UKZ. Safety system cable tunnel. Heat insulation of pipelines</t>
  </si>
  <si>
    <t>21UKZ. Кабельный тоннель системы безопасности. Тепловая изоляция трубопроводов</t>
  </si>
  <si>
    <t xml:space="preserve">                21UKZ. Safety system cable tunnel. Layout drawings of cable metal structures</t>
  </si>
  <si>
    <t>21UKZ. Кабельный тоннель системы безопасности. Компоновочные чертежи кабельных металлоконструкций</t>
  </si>
  <si>
    <t xml:space="preserve">                21UKZ. Safety system cable tunnel. Operative loudspeaking and telephone communication system</t>
  </si>
  <si>
    <t>21UKZ. Кабельный тоннель системы безопасности. Система оперативной громкоговорящей и телефонной связи</t>
  </si>
  <si>
    <t xml:space="preserve">                21UKZ. Safety system cable tunnel. Personnel warning and search system</t>
  </si>
  <si>
    <t>21UKZ. Кабельный тоннель системы безопасности. Система оповещения и поиска персонала</t>
  </si>
  <si>
    <t xml:space="preserve">                21UKZ. Safety system cable tunnel. Operative radiotelephones system</t>
  </si>
  <si>
    <t>21UKZ. Кабельный тоннель системы безопасности. Система эксплуатационных радиотелефонов</t>
  </si>
  <si>
    <t xml:space="preserve">                21UKZ. Safety system cable tunnel. FP I&amp;C. Fire alarm</t>
  </si>
  <si>
    <t>21UKZ. Кабельный тоннель системы безопасности. СКУ ПЗ. Пожарная сигнализация</t>
  </si>
  <si>
    <t xml:space="preserve">                21UKZ. Safety system cable tunnel. FP I&amp;C. Fire annunciation</t>
  </si>
  <si>
    <t>21UKZ. Кабельный тоннель системы безопасности. СКУ ПЗ. Оповещение о пожаре</t>
  </si>
  <si>
    <t xml:space="preserve">                21-24UKZ. Safety system cable tunnel. TPPM systems</t>
  </si>
  <si>
    <t>21-24UKZ. Кабельный тоннель системы безопасности. Схемы ТТК</t>
  </si>
  <si>
    <t xml:space="preserve">                21UKZ. Safety system cable tunnel. Electric lighting and socket network</t>
  </si>
  <si>
    <t>21UKZ. Кабельный тоннель системы безопасности. Электрическое освещение и розеточная сеть</t>
  </si>
  <si>
    <t xml:space="preserve">                21-24UKZ. Safety system cable tunnel. TPPM control cables log. SS train 1</t>
  </si>
  <si>
    <t>21-24UKZ. Кабельный тоннель системы безопасности. Журнал контрольных кабелей ТТК. 1 Канал СБ</t>
  </si>
  <si>
    <t xml:space="preserve">                21UKZ. Safety system cable tunnel. Operative loudspeaking and telephone communication system. Control cable log</t>
  </si>
  <si>
    <t>21UKZ. Кабельный тоннель системы безопасности. Система оперативной громкоговорящей и телефонной связи. Журнал контрольных кабелей</t>
  </si>
  <si>
    <t xml:space="preserve">                21UKZ. Safety system cable tunnel. Personnel warning and search system. Control cable log</t>
  </si>
  <si>
    <t>21UKZ. Кабельный тоннель системы безопасности. Система оповещения и поиска персонала. Журнал контрольных кабелей</t>
  </si>
  <si>
    <t xml:space="preserve">                21UKZ. Safety system cable tunnel. Operative radiotelephones system. Control cable log</t>
  </si>
  <si>
    <t>21UKZ. Кабельный тоннель системы безопасности. Система эксплуатационных радиотелефонов. Журнал контрольных кабелей</t>
  </si>
  <si>
    <t xml:space="preserve">          22UKZ Safety system cable tunnel</t>
  </si>
  <si>
    <t>22UKZ Кабельный тоннель системы безопасности</t>
  </si>
  <si>
    <t xml:space="preserve">             Readiness of object 22UKZ</t>
  </si>
  <si>
    <t>Готовность объекта 22UKZ</t>
  </si>
  <si>
    <t>Технологические работы</t>
  </si>
  <si>
    <t xml:space="preserve">                22UKZ. Safety system cable tunnel. Heat insulation of ventilation</t>
  </si>
  <si>
    <t>22UKZ. Кабельный тоннель системы безопасности. Тепловая изоляция вентиляции</t>
  </si>
  <si>
    <t xml:space="preserve">                22UKZ. Safety system cable tunnel. Ventilation and air conditioning systems. Drawings</t>
  </si>
  <si>
    <t>22UKZ. Кабельный тоннель системы безопасности. Системы вентиляции и кондиционирования. Чертежи</t>
  </si>
  <si>
    <t xml:space="preserve">                22UKZ. Safety system cable tunnel. Anticorrosive protection of pipelines</t>
  </si>
  <si>
    <t>22UKZ. Кабельный тоннель системы безопасности. Антикоррозионная защита трубопроводов</t>
  </si>
  <si>
    <t xml:space="preserve">                22UKZ. Safety system cable tunnel. Anticorrosive protection of air ducts</t>
  </si>
  <si>
    <t>22UKZ. Кабельный тоннель системы безопасности. Антикоррозионная защита воздуховодов</t>
  </si>
  <si>
    <t xml:space="preserve">                22UKZ. Safety system cable tunnel. Automatic fire fighting system with finely dispersed water</t>
  </si>
  <si>
    <t>22UKZ. Кабельный тоннель системы безопасности. Системы автоматического пожаротушения тонкораспыленной водой</t>
  </si>
  <si>
    <t xml:space="preserve">                22UKZ. Safety system cable tunnel. Heat insulation of pipelines</t>
  </si>
  <si>
    <t>22UKZ. Кабельный тоннель системы безопасности. Тепловая изоляция трубопроводов</t>
  </si>
  <si>
    <t xml:space="preserve">                23UKZ. Safety system cable tunnel. Heat insulation of pipelines</t>
  </si>
  <si>
    <t>23UKZ. Кабельный тоннель системы безопасности. Тепловая изоляция трубопроводов</t>
  </si>
  <si>
    <t xml:space="preserve">                22UKZ. Safety system cable tunnel. Operative loudspeaking and telephone communication system</t>
  </si>
  <si>
    <t>22UKZ. Кабельный тоннель системы безопасности. Система оперативной громкоговорящей и телефонной связи</t>
  </si>
  <si>
    <t xml:space="preserve">                22UKZ. Safety system cable tunnel. Personnel warning and search system</t>
  </si>
  <si>
    <t>22UKZ. Кабельный тоннель системы безопасности. Система оповещения и поиска персонала</t>
  </si>
  <si>
    <t xml:space="preserve">                22UKZ. Safety system cable tunnel. Operative radiotelephones system</t>
  </si>
  <si>
    <t>22UKZ. Кабельный тоннель системы безопасности. Система эксплуатационных радиотелефонов</t>
  </si>
  <si>
    <t xml:space="preserve">                22UKZ. Safety system cable tunnel. FP I&amp;C. Fire alarm</t>
  </si>
  <si>
    <t>22UKZ. Кабельный тоннель системы безопасности. СКУ ПЗ. Пожарная сигнализация</t>
  </si>
  <si>
    <t xml:space="preserve">                22UKZ. Safety system cable tunnel. FP I&amp;C. Fire annunciation</t>
  </si>
  <si>
    <t>22UKZ. Кабельный тоннель системы безопасности. СКУ ПЗ. Оповещение о пожаре</t>
  </si>
  <si>
    <t xml:space="preserve">                22UKZ. Safety system cable tunnel. Electric lighting and socket network</t>
  </si>
  <si>
    <t>22UKZ. Кабельный тоннель системы безопасности. Электрическое освещение и розеточная сеть</t>
  </si>
  <si>
    <t xml:space="preserve">                21-24UKZ. Safety system cable tunnel. TPPM control cables log. SS train 2</t>
  </si>
  <si>
    <t>21-24UKZ. Кабельный тоннель системы безопасности. Журнал контрольных кабелей ТТК. 2 Канал СБ</t>
  </si>
  <si>
    <t xml:space="preserve">                22UKZ. Safety system cable tunnel. Operative loudspeaking and telephone communication system. Control cable log</t>
  </si>
  <si>
    <t>22UKZ. Кабельный тоннель системы безопасности. Система оперативной громкоговорящей и телефонной связи. Журнал контрольных кабелей</t>
  </si>
  <si>
    <t xml:space="preserve">                22UKZ. Safety system cable tunnel. Personnel warning and search system. Control cable log</t>
  </si>
  <si>
    <t>22UKZ. Кабельный тоннель системы безопасности. Система оповещения и поиска персонала. Журнал контрольных кабелей</t>
  </si>
  <si>
    <t xml:space="preserve">                22UKZ. Safety system cable tunnel. Operative radiotelephones system. Control cable log</t>
  </si>
  <si>
    <t>22UKZ. Кабельный тоннель системы безопасности. Система эксплуатационных радиотелефонов. Журнал контрольных кабелей</t>
  </si>
  <si>
    <t xml:space="preserve">                22UKZ. Safety system cable tunnel. Layout drawings of cable metal structures</t>
  </si>
  <si>
    <t>22UKZ. Кабельный тоннель системы безопасности. Компоновочные чертежи кабельных металлоконструкций</t>
  </si>
  <si>
    <t xml:space="preserve">          23UKZ Safety system cable tunnel</t>
  </si>
  <si>
    <t>23UKZ Кабельный тоннель системы безопасности</t>
  </si>
  <si>
    <t xml:space="preserve">             Readiness of object 23UKZ</t>
  </si>
  <si>
    <t>Готовность объекта 23UKZ</t>
  </si>
  <si>
    <t xml:space="preserve">                23UKZ. Safety system cable tunnel. Heat insulation of ventilation</t>
  </si>
  <si>
    <t>23UKZ. Кабельный тоннель системы безопасности. Тепловая изоляция вентиляции</t>
  </si>
  <si>
    <t xml:space="preserve">                23UKZ. Safety system cable tunnel. Ventilation and air conditioning systems. Drawings</t>
  </si>
  <si>
    <t>23UKZ. Кабельный тоннель системы безопасности. Системы вентиляции и кондиционирования. Чертежи</t>
  </si>
  <si>
    <t xml:space="preserve">                23UKZ. Safety system cable tunnel. Anticorrosive protection of pipelines</t>
  </si>
  <si>
    <t>23UKZ. Кабельный тоннель системы безопасности. Антикоррозионная защита трубопроводов</t>
  </si>
  <si>
    <t xml:space="preserve">                23UKZ. Safety system cable tunnel. Anticorrosive protection of air ducts</t>
  </si>
  <si>
    <t>23UKZ. Кабельный тоннель системы безопасности. Антикоррозионная защита воздуховодов</t>
  </si>
  <si>
    <t xml:space="preserve">                23UKZ. Safety system cable tunnel. Automatic fire fighting system with finely dispersed water</t>
  </si>
  <si>
    <t>23UKZ. Кабельный тоннель системы безопасности. Системы автоматического пожаротушения тонкораспыленной водой</t>
  </si>
  <si>
    <t xml:space="preserve">                23UKZ. Safety system cable tunnel. Operative loudspeaking and telephone communication system</t>
  </si>
  <si>
    <t>23UKZ. Кабельный тоннель системы безопасности. Система оперативной громкоговорящей и телефонной связи</t>
  </si>
  <si>
    <t xml:space="preserve">                23UKZ. Safety system cable tunnel. Personnel warning and search system</t>
  </si>
  <si>
    <t>23UKZ. Кабельный тоннель системы безопасности. Система оповещения и поиска персонала</t>
  </si>
  <si>
    <t xml:space="preserve">                23UKZ. Safety system cable tunnel. Operative radiotelephones system</t>
  </si>
  <si>
    <t>23UKZ. Кабельный тоннель системы безопасности. Система эксплуатационных радиотелефонов</t>
  </si>
  <si>
    <t xml:space="preserve">                23UKZ. Safety system cable tunnel. FP I&amp;C. Fire alarm</t>
  </si>
  <si>
    <t>23UKZ. Кабельный тоннель системы безопасности. СКУ ПЗ. Пожарная сигнализация</t>
  </si>
  <si>
    <t xml:space="preserve">                23UKZ. Safety system cable tunnel. FP I&amp;C. Fire annunciation</t>
  </si>
  <si>
    <t>23UKZ. Кабельный тоннель системы безопасности. СКУ ПЗ. Оповещение о пожаре</t>
  </si>
  <si>
    <t xml:space="preserve">                23UKZ. Safety system cable tunnel. Electric lighting and socket network</t>
  </si>
  <si>
    <t>23UKZ. Кабельный тоннель системы безопасности. Электрическое освещение и розеточная сеть</t>
  </si>
  <si>
    <t xml:space="preserve">                21-24UKZ. Safety system cable tunnel. TPPM control cables log. SS train 3</t>
  </si>
  <si>
    <t>21-24UKZ. Кабельный тоннель системы безопасности. Журнал контрольных кабелей ТТК. 3 Канал СБ</t>
  </si>
  <si>
    <t xml:space="preserve">                23UKZ. Safety system cable tunnel. Operative loudspeaking and telephone communication system. Control cable log</t>
  </si>
  <si>
    <t>23UKZ. Кабельный тоннель системы безопасности. Система оперативной громкоговорящей и телефонной связи. Журнал контрольных кабелей</t>
  </si>
  <si>
    <t xml:space="preserve">                23UKZ. Safety system cable tunnel. Personnel warning and search system. Control cable log</t>
  </si>
  <si>
    <t>23UKZ. Кабельный тоннель системы безопасности. Система оповещения и поиска персонала. Журнал контрольных кабелей</t>
  </si>
  <si>
    <t xml:space="preserve">                23UKZ. Safety system cable tunnel. Operative radiotelephones system. Control cable log</t>
  </si>
  <si>
    <t>23UKZ. Кабельный тоннель системы безопасности. Система эксплуатационных радиотелефонов. Журнал контрольных кабелей</t>
  </si>
  <si>
    <t xml:space="preserve">                23UKZ. Safety system cable tunnel. Layout drawings of cable metal structures</t>
  </si>
  <si>
    <t>23UKZ. Кабельный тоннель системы безопасности. Компоновочные чертежи кабельных металлоконструкций</t>
  </si>
  <si>
    <t xml:space="preserve">          24UKZ Safety system cable tunnel</t>
  </si>
  <si>
    <t>24UKZ Кабельный тоннель системы безопасности</t>
  </si>
  <si>
    <t xml:space="preserve">             Readiness of object 24UKZ</t>
  </si>
  <si>
    <t>Готовность объекта 24UKZ</t>
  </si>
  <si>
    <t xml:space="preserve">                24UKZ. Safety system cable tunnel. Ventilation and air conditioning systems. Drawings</t>
  </si>
  <si>
    <t>24UKZ. Кабельный тоннель системы безопасности. Системы вентиляции и кондиционирования. Чертежи</t>
  </si>
  <si>
    <t xml:space="preserve">                24UKZ. Safety system cable tunnel. Heat insulation of ventilation</t>
  </si>
  <si>
    <t>24UKZ. Кабельный тоннель системы безопасности. Тепловая изоляция вентиляции</t>
  </si>
  <si>
    <t xml:space="preserve">                24UKZ. Safety system cable tunnel. Anticorrosive protection of pipelines</t>
  </si>
  <si>
    <t>24UKZ. Кабельный тоннель системы безопасности. Антикоррозионная защита трубопроводов</t>
  </si>
  <si>
    <t xml:space="preserve">                24UKZ. Safety system cable tunnel. Anticorrosive protection of air ducts</t>
  </si>
  <si>
    <t>24UKZ. Кабельный тоннель системы безопасности. Антикоррозионная защита воздуховодов</t>
  </si>
  <si>
    <t xml:space="preserve">                24UKZ. Safety system cable tunnel. Automatic fire fighting system with finely dispersed water</t>
  </si>
  <si>
    <t>24UKZ. Кабельный тоннель системы безопасности. Системы автоматического пожаротушения тонкораспыленной водой</t>
  </si>
  <si>
    <t xml:space="preserve">                24UKZ. Safety system cable tunnel. Heat insulation of pipelines</t>
  </si>
  <si>
    <t>24UKZ. Кабельный тоннель системы безопасности. Тепловая изоляция трубопроводов</t>
  </si>
  <si>
    <t xml:space="preserve">                24UKZ. Safety system cable tunnel. Operative loudspeaking and telephone communication system</t>
  </si>
  <si>
    <t>24UKZ. Кабельный тоннель системы безопасности. Система оперативной громкоговорящей и телефонной связи</t>
  </si>
  <si>
    <t xml:space="preserve">                24UKZ. Safety system cable tunnel. Personnel warning and search system</t>
  </si>
  <si>
    <t>24UKZ. Кабельный тоннель системы безопасности. Система оповещения и поиска персонала</t>
  </si>
  <si>
    <t xml:space="preserve">                24UKZ. Safety system cable tunnel. Operative radiotelephones system</t>
  </si>
  <si>
    <t>24UKZ. Кабельный тоннель системы безопасности. Система эксплуатационных радиотелефонов</t>
  </si>
  <si>
    <t xml:space="preserve">                24UKZ. Safety system cable tunnel. FP I&amp;C. Fire alarm</t>
  </si>
  <si>
    <t>24UKZ. Кабельный тоннель системы безопасности. СКУ ПЗ. Пожарная сигнализация</t>
  </si>
  <si>
    <t xml:space="preserve">                24UKZ. Safety system cable tunnel. FP I&amp;C. Fire annunciation</t>
  </si>
  <si>
    <t>24UKZ. Кабельный тоннель системы безопасности. СКУ ПЗ. Оповещение о пожаре</t>
  </si>
  <si>
    <t xml:space="preserve">                24UKZ. Safety system cable tunnel. Electric lighting and socket network</t>
  </si>
  <si>
    <t>24UKZ. Кабельный тоннель системы безопасности. Электрическое освещение и розеточная сеть</t>
  </si>
  <si>
    <t xml:space="preserve">                21-24UKZ. Safety system cable tunnels. TPPM control cables log. Normal operation</t>
  </si>
  <si>
    <t>21-24UKZ. Кабельный тоннель системы безопасности. Журнал контрольных кабелей ТТК. Нормальная эксплуатация</t>
  </si>
  <si>
    <t xml:space="preserve">                21-24UKZ. Safety system cable tunnel. TPPM control cables log. SS train 4</t>
  </si>
  <si>
    <t>21-24UKZ. Кабельный тоннель системы безопасности. Журнал контрольных кабелей ТТК. 4 Канал СБ</t>
  </si>
  <si>
    <t xml:space="preserve">                24UKZ. Safety system cable tunnel. Operative loudspeaking and telephone communication system. Control cable log</t>
  </si>
  <si>
    <t>24UKZ. Кабельный тоннель системы безопасности. Система оперативной громкоговорящей и телефонной связи. Журнал контрольных кабелей</t>
  </si>
  <si>
    <t xml:space="preserve">                24UKZ. Safety system cable tunnel. Personnel warning and search system. Control cable log</t>
  </si>
  <si>
    <t>24UKZ. Кабельный тоннель системы безопасности. Система оповещения и поиска персонала. Журнал контрольных кабелей</t>
  </si>
  <si>
    <t xml:space="preserve">                24UKZ. Safety system cable tunnel. Operative radiotelephones system. Control cable log</t>
  </si>
  <si>
    <t>24UKZ. Кабельный тоннель системы безопасности. Система эксплуатационных радиотелефонов. Журнал контрольных кабелей</t>
  </si>
  <si>
    <t xml:space="preserve">                24UKZ. Safety system cable tunnel. Layout drawings of cable metal structures</t>
  </si>
  <si>
    <t>24UKZ. Кабельный тоннель системы безопасности. Компоновочные чертежи кабельных металлоконструкций</t>
  </si>
  <si>
    <t xml:space="preserve">          23UMW Structure of the 21UMW, 22UMW tanks</t>
  </si>
  <si>
    <t>23UMW Сооружение баков 21UMW, 22UMW</t>
  </si>
  <si>
    <t xml:space="preserve">             Readiness of object 23UMW</t>
  </si>
  <si>
    <t>Готовность объекта 23UMW</t>
  </si>
  <si>
    <t xml:space="preserve">               23UMW. Structure for tanks 21UMW, 22UMW. Civil structures of tanks</t>
  </si>
  <si>
    <t>23UMW. Сооружение баков 21UMW, 22UMW. Строительные конструкции бака</t>
  </si>
  <si>
    <t xml:space="preserve">          21UPZ Cable tunnel of normal operation system</t>
  </si>
  <si>
    <t>21UPZ Кабельный тоннель системы нормальной эксплуатации</t>
  </si>
  <si>
    <t>951д</t>
  </si>
  <si>
    <t xml:space="preserve">             Readiness of object 21UPZ</t>
  </si>
  <si>
    <t>Готовность объекта 21UPZ</t>
  </si>
  <si>
    <t xml:space="preserve">                21-26UPZ. Normal operation system cable tunnel. Metal structures</t>
  </si>
  <si>
    <t>21-26UPZ. Кабельный тоннель системы нормальной эксплуатации. Металлические конструкции</t>
  </si>
  <si>
    <t xml:space="preserve">                21-26UPZ. Cable tunnels of normal operation system. Section 1. Reinforcement of civil structures above el. -7.250</t>
  </si>
  <si>
    <t>21-26UPZ. Кабельные тоннели системы нормальной эксплуатации . Секция 1. Армирование строительных конструкций выше отм. -7.250</t>
  </si>
  <si>
    <t>108д</t>
  </si>
  <si>
    <t xml:space="preserve">                21-26UPZ. Cable tunnels of normal operation system. Section 2. Reinforcement</t>
  </si>
  <si>
    <t>21-26UPZ. Кабельные тоннели системы нормальной эксплуатации. Секция 2. Армирование</t>
  </si>
  <si>
    <t xml:space="preserve">                21-26UPZ. Cable tunnels of normal operation system. Section 3. Reinforcement</t>
  </si>
  <si>
    <t>21-26UPZ. Кабельные тоннели системы нормальной эксплуатации. Секция 3. Армирование</t>
  </si>
  <si>
    <t xml:space="preserve">                21-26UPZ. Cable tunnels of normal operation system. Sections 4, 5. Reinforcement</t>
  </si>
  <si>
    <t>21-26UPZ. Кабельные тоннели системы нормальной эксплуатации. Секции 4, 5. Армирование</t>
  </si>
  <si>
    <t xml:space="preserve">                21-26UPZ. Cable tunnels of normal operation system. Architectural solutions</t>
  </si>
  <si>
    <t>21-26UPZ. Кабельные тоннели системы нормальной эксплуатации. Архитектурные решения</t>
  </si>
  <si>
    <t xml:space="preserve">                21-26UPZ. Cable tunnels of normal operation system. Section 1. Bottom slab reinforcement at el. -7.250</t>
  </si>
  <si>
    <t>21-26UPZ. Кабельные тоннели системы нормальной эксплуатации. Секция 1. Армирование плиты днища на отм. -7.250</t>
  </si>
  <si>
    <t xml:space="preserve">                21-26UPZ. Cable tunnel of normal operation system. Geometry</t>
  </si>
  <si>
    <t>21-26UPZ. Кабельные тоннели системы нормальной эксплуатации. Геометрия</t>
  </si>
  <si>
    <t>526д</t>
  </si>
  <si>
    <t xml:space="preserve">                21UPZ. Cable tunnel of normal operation system. Corrosion protection of pipelines</t>
  </si>
  <si>
    <t>21UPZ. Кабельный тоннель системы нормальной эксплуатации. Антикоррозионная защита трубопроводов</t>
  </si>
  <si>
    <t xml:space="preserve">                21UPZ. Cable tunnel of normal operation system. Automatic fire fighting system with finely dispersed water</t>
  </si>
  <si>
    <t>21UPZ. Кабельный тоннель системы нормальной эксплуатации. Система автоматического пожаротушения тонкораспыленной водой</t>
  </si>
  <si>
    <t xml:space="preserve">                21UPZ. Normal operation system cable tunnel. Ventilation and air conditioning systems. Drawings</t>
  </si>
  <si>
    <t>21UPZ. Кабельный тоннель системы нормальной эксплуатации. Системы вентиляции и кондиционирования. Чертежи</t>
  </si>
  <si>
    <t xml:space="preserve">                21UPZ. Normal operation system cable tunnel. Heat insulation of ventilation</t>
  </si>
  <si>
    <t>21UPZ. Кабельный тоннель системы нормальной эксплуатации.Тепловая изоляция вентиляции</t>
  </si>
  <si>
    <t xml:space="preserve">                21-26UPZ. Normal operation system cable tunnel. Common-plant telephone communication system</t>
  </si>
  <si>
    <t>21-26UPZ. Кабельный тоннель системы нормальной эксплуатации. Система общестанционной телефонной связи</t>
  </si>
  <si>
    <t xml:space="preserve">                21-26UPZ. Normal operation system cable tunnel. Personnel warning and search system</t>
  </si>
  <si>
    <t>21-26UPZ. Кабельный тоннель системы нормальной эксплуатации. Система оповещения и поиска персонала</t>
  </si>
  <si>
    <t xml:space="preserve">                21-26UPZ. Normal operation system cable tunnel. Operative radiotelephones system</t>
  </si>
  <si>
    <t>21-26UPZ. Кабельный тоннель системы нормальной эксплуатации. Система эксплуатационных радиотелефонов</t>
  </si>
  <si>
    <t xml:space="preserve">                21UPZ. Normal operation system cable tunnel. FP I&amp;C. Fire alarm</t>
  </si>
  <si>
    <t>21UPZ. Кабельный тоннель системы нормальной эксплуатации. СКУ ПЗ. Пожарная сигнализация</t>
  </si>
  <si>
    <t xml:space="preserve">                21UPZ. Normal operation system cable tunnel. FP I&amp;C. Fire annunciation</t>
  </si>
  <si>
    <t>21UPZ. Кабельный тоннель системы нормальной эксплуатации. СКУ ПЗ. Оповещение о пожаре</t>
  </si>
  <si>
    <t xml:space="preserve">                21UPZ. Normal operation system cable tunnel. Electric lighting</t>
  </si>
  <si>
    <t>21UPZ. Кабельный тоннель системы нормальной эксплуатации. Электрическое освещение</t>
  </si>
  <si>
    <t xml:space="preserve">                21-26UPZ. Normal operation system cable tunnel. Common-plant telephone communication system. Control cable log</t>
  </si>
  <si>
    <t>21-26UPZ. Кабельный тоннель системы нормальной эксплуатации. Система общестанционной телефонной связи. Журнал контрольных кабелей</t>
  </si>
  <si>
    <t xml:space="preserve">                21-26UPZ. Normal operation system cable tunnel. Operative loudspeaking and telephone communication system. Control cable log</t>
  </si>
  <si>
    <t>21-26UPZ. Кабельный тоннель системы нормальной эксплуатации. Система оперативной громкоговорящей и телефонной связи. Журнал контрольных кабелей</t>
  </si>
  <si>
    <t xml:space="preserve">                21-26UPZ. Normal operation system cable tunnel. Personnel warning and search system. Control cable log</t>
  </si>
  <si>
    <t>21-26UPZ. Кабельный тоннель системы нормальной эксплуатации. Система оповещения и поиска персонала. Журнал контрольных кабелей</t>
  </si>
  <si>
    <t xml:space="preserve">                21-26UPZ. Normal operation system cable tunnel. Operative radiotelephones system. Control cable log</t>
  </si>
  <si>
    <t>21-26UPZ. Кабельный тоннель системы нормальной эксплуатации. Система эксплуатационных радиотелефонов. Журнал контрольных кабелей</t>
  </si>
  <si>
    <t xml:space="preserve">                21UPZ. Cable tunnel of normal operation system. Layout drawings of cable metal structures</t>
  </si>
  <si>
    <t>21UPZ. Кабельный тоннель системы нормальной эксплуатации. Компоновочные чертежи кабельных металлоконструкций</t>
  </si>
  <si>
    <t xml:space="preserve">          22UPZ Cable tunnel of normal operation system</t>
  </si>
  <si>
    <t>22UPZ Кабельный тоннель системы нормальной эксплуатации</t>
  </si>
  <si>
    <t xml:space="preserve">             Readiness of object 22UPZ</t>
  </si>
  <si>
    <t>Готовность объекта 22UPZ</t>
  </si>
  <si>
    <t xml:space="preserve">                22UPZ. Normal operation system cable tunnel. Ventilation and air conditioning systems. Drawings</t>
  </si>
  <si>
    <t>22UPZ. Кабельный тоннель системы нормальной эксплуатации. Системы вентиляции и кондиционирования. Чертежи</t>
  </si>
  <si>
    <t xml:space="preserve">                22UPZ. Cable tunnel of normal operation system. Corrosion protection of pipelines</t>
  </si>
  <si>
    <t>22UPZ. Кабельный тоннель системы нормальной эксплуатации. Антикоррозионная защита трубопроводов</t>
  </si>
  <si>
    <t xml:space="preserve">                22UPZ. Cable tunnel of normal operation system. Automatic fire fighting system with finely dispersed water</t>
  </si>
  <si>
    <t>22UPZ. Кабельный тоннель системы нормальной эксплуатации. Система автоматического пожаротушения тонкораспыленной водой</t>
  </si>
  <si>
    <t xml:space="preserve">                22UPZ. Normal operation system cable tunnel. Heat insulation of ventilation</t>
  </si>
  <si>
    <t>22UPZ. Кабельный тоннель системы нормальной эксплуатации.Тепловая изоляция вентиляции</t>
  </si>
  <si>
    <t xml:space="preserve">                22UPZ. Normal operation system cable tunnel. FP I&amp;C. Fire alarm</t>
  </si>
  <si>
    <t>22UPZ. Кабельный тоннель системы нормальной эксплуатации. СКУ ПЗ. Пожарная сигнализация</t>
  </si>
  <si>
    <t xml:space="preserve">                22UPZ. Normal operation system cable tunnel. FP I&amp;C. Fire annunciation</t>
  </si>
  <si>
    <t>22UPZ. Кабельный тоннель системы нормальной эксплуатации. СКУ ПЗ. Оповещение о пожаре</t>
  </si>
  <si>
    <t xml:space="preserve">                22UPZ. Normal operation system cable tunnel. Electric lighting</t>
  </si>
  <si>
    <t>22UPZ. Кабельный тоннель системы нормальной эксплуатации. Электрическое освещение</t>
  </si>
  <si>
    <t xml:space="preserve">                22UPZ. Cable tunnel of normal operation system. Layout drawings of cable metal structures</t>
  </si>
  <si>
    <t>22UPZ. Кабельный тоннель системы нормальной эксплуатации. Компоновочные чертежи кабельных металлоконструкций</t>
  </si>
  <si>
    <t xml:space="preserve">          23UPZ Cable tunnel of normal operation system</t>
  </si>
  <si>
    <t>23UPZ Кабельный тоннель системы нормальной эксплуатации</t>
  </si>
  <si>
    <t xml:space="preserve">             Readiness of object 23UPZ</t>
  </si>
  <si>
    <t>Готовность объекта 23UPZ</t>
  </si>
  <si>
    <t xml:space="preserve">                23UPZ. Normal operation system cable tunnel. Ventilation and air conditioning systems. Drawings</t>
  </si>
  <si>
    <t>23UPZ. Кабельный тоннель системы нормальной эксплуатации. Системы вентиляции и кондиционирования. Чертежи</t>
  </si>
  <si>
    <t xml:space="preserve">                23UPZ. Cable tunnel of normal operation system. Corrosion protection of pipelines</t>
  </si>
  <si>
    <t>23UPZ. Кабельный тоннель системы нормальной эксплуатации. Антикоррозионная защита трубопроводов</t>
  </si>
  <si>
    <t xml:space="preserve">                23UPZ. Cable tunnel of normal operation system. Automatic fire fighting system with finely dispersed water</t>
  </si>
  <si>
    <t>23UPZ. Кабельный тоннель системы нормальной эксплуатации. Система автоматического пожаротушения тонкораспыленной водой</t>
  </si>
  <si>
    <t xml:space="preserve">                23UPZ. Normal operation system cable tunnel. Heat insulation of ventilation</t>
  </si>
  <si>
    <t>23UPZ. Кабельный тоннель системы нормальной эксплуатации.Тепловая изоляция вентиляции</t>
  </si>
  <si>
    <t xml:space="preserve">                23UPZ. Normal operation system cable tunnel. FP I&amp;C. Fire alarm</t>
  </si>
  <si>
    <t>23UPZ. Кабельный тоннель системы нормальной эксплуатации. СКУ ПЗ. Пожарная сигнализация</t>
  </si>
  <si>
    <t xml:space="preserve">                23UPZ. Normal operation system cable tunnel. FP I&amp;C. Fire annunciation</t>
  </si>
  <si>
    <t>23UPZ. Кабельный тоннель системы нормальной эксплуатации. СКУ ПЗ. Оповещение о пожаре</t>
  </si>
  <si>
    <t xml:space="preserve">                23UPZ. Normal operation system cable tunnel. Electric lighting</t>
  </si>
  <si>
    <t>23UPZ. Кабельный тоннель системы нормальной эксплуатации. Электрическое освещение</t>
  </si>
  <si>
    <t xml:space="preserve">                23UPZ. Cable tunnel of normal operation system. Layout drawings of cable metal structures</t>
  </si>
  <si>
    <t>23UPZ. Кабельный тоннель системы нормальной эксплуатации. Компоновочные чертежи кабельных металлоконструкций</t>
  </si>
  <si>
    <t xml:space="preserve">          24UPZ Cable tunnel of normal operation system</t>
  </si>
  <si>
    <t>24UPZ Кабельный тоннель системы нормальной эксплуатации</t>
  </si>
  <si>
    <t xml:space="preserve">             Readiness of object 24UPZ</t>
  </si>
  <si>
    <t>Готовность объекта 24UPZ</t>
  </si>
  <si>
    <t xml:space="preserve">                24UPZ. Normal operation system cable tunnel. Ventilation and air conditioning systems. Drawings</t>
  </si>
  <si>
    <t>24UPZ. Кабельный тоннель системы нормальной эксплуатации. Системы вентиляции и кондиционирования. Чертежи</t>
  </si>
  <si>
    <t xml:space="preserve">                24UPZ. Cable tunnel of normal operation system. Corrosion protection of pipelines</t>
  </si>
  <si>
    <t>24UPZ. Кабельный тоннель системы нормальной эксплуатации. Антикоррозионная защита трубопроводов</t>
  </si>
  <si>
    <t xml:space="preserve">                24UPZ. Cable tunnel of normal operation system. Automatic fire fighting system with finely dispersed water</t>
  </si>
  <si>
    <t>24UPZ. Кабельный тоннель системы нормальной эксплуатации. Система автоматического пожаротушения тонкораспыленной водой</t>
  </si>
  <si>
    <t xml:space="preserve">                24UPZ. Normal operation system cable tunnel. Heat insulation of ventilation</t>
  </si>
  <si>
    <t>24UPZ. Кабельный тоннель системы нормальной эксплуатации.Тепловая изоляция вентиляции</t>
  </si>
  <si>
    <t xml:space="preserve">                24UPZ. Normal operation system cable tunnel. FP I&amp;C. Fire alarm</t>
  </si>
  <si>
    <t>24UPZ. Кабельный тоннель системы нормальной эксплуатации. СКУ ПЗ. Пожарная сигнализация</t>
  </si>
  <si>
    <t xml:space="preserve">                24UPZ. Normal operation system cable tunnel. FP I&amp;C. Fire annunciation</t>
  </si>
  <si>
    <t>24UPZ. Кабельный тоннель системы нормальной эксплуатации. СКУ ПЗ. Оповещение о пожаре</t>
  </si>
  <si>
    <t xml:space="preserve">                24UPZ. Normal operation system cable tunnel. Electric lighting</t>
  </si>
  <si>
    <t>24UPZ. Кабельный тоннель системы нормальной эксплуатации. Электрическое освещение</t>
  </si>
  <si>
    <t xml:space="preserve">                24UPZ. Cable tunnel of normal operation system. Layout drawings of cable metal structures</t>
  </si>
  <si>
    <t>24UPZ. Кабельный тоннель системы нормальной эксплуатации. Компоновочные чертежи кабельных металлоконструкций</t>
  </si>
  <si>
    <t xml:space="preserve">          25UPZ Cable tunnel of normal operation system</t>
  </si>
  <si>
    <t>25UPZ Кабельный тоннель системы нормальной эксплуатации</t>
  </si>
  <si>
    <t xml:space="preserve">             Readiness of object 25UPZ</t>
  </si>
  <si>
    <t>Готовность объекта 25UPZ</t>
  </si>
  <si>
    <t xml:space="preserve">                25UPZ. Normal operation system cable tunnel. Ventilation and air conditioning systems. Drawings</t>
  </si>
  <si>
    <t>25UPZ. Кабельный тоннель системы нормальной эксплуатации. Системы вентиляции и кондиционирования. Чертежи</t>
  </si>
  <si>
    <t xml:space="preserve">                25UPZ. Cable tunnel of normal operation system. Corrosion protection of pipelines</t>
  </si>
  <si>
    <t>25UPZ. Кабельный тоннель системы нормальной эксплуатации. Антикоррозионная защита трубопроводов</t>
  </si>
  <si>
    <t xml:space="preserve">                25UPZ. Cable tunnel of normal operation system. Automatic fire fighting system with finely dispersed water</t>
  </si>
  <si>
    <t>25UPZ. Кабельный тоннель системы нормальной эксплуатации. Система автоматического пожаротушения тонкораспыленной водой</t>
  </si>
  <si>
    <t xml:space="preserve">                25UPZ. Normal operation system cable tunnel. Heat insulation of pipelines</t>
  </si>
  <si>
    <t>25UPZ. Кабельный тоннель системы нормальной эксплуатации.Тепловая изоляция трубопроводов</t>
  </si>
  <si>
    <t xml:space="preserve">                25UPZ. Normal operation system cable tunnel. FP I&amp;C. Fire alarm</t>
  </si>
  <si>
    <t>25UPZ. Кабельный тоннель системы нормальной эксплуатации. СКУ ПЗ. Пожарная сигнализация</t>
  </si>
  <si>
    <t xml:space="preserve">                25UPZ. Normal operation system cable tunnel. FP I&amp;C. Fire annunciation</t>
  </si>
  <si>
    <t>25UPZ. Кабельный тоннель системы нормальной эксплуатации. СКУ ПЗ. Оповещение о пожаре</t>
  </si>
  <si>
    <t xml:space="preserve">                25UPZ. Normal operation system cable tunnel. Electric lighting</t>
  </si>
  <si>
    <t>25UPZ. Кабельный тоннель системы нормальной эксплуатации. Электрическое освещение</t>
  </si>
  <si>
    <t xml:space="preserve">                25UPZ. Cable tunnel of normal operation system. Layout drawings of cable metal structures</t>
  </si>
  <si>
    <t>25UPZ. Кабельный тоннель системы нормальной эксплуатации. Компоновочные чертежи кабельных металлоконструкций</t>
  </si>
  <si>
    <t xml:space="preserve">          26UPZ Cable tunnel of normal operation system</t>
  </si>
  <si>
    <t>26UPZ Кабельный тоннель системы нормальной эксплуатации</t>
  </si>
  <si>
    <t xml:space="preserve">             Readiness of object 26UPZ</t>
  </si>
  <si>
    <t>Готовность объекта 26UPZ</t>
  </si>
  <si>
    <t xml:space="preserve">                26UPZ. Normal operation system cable tunnel. Ventilation and air conditioning systems. Drawings</t>
  </si>
  <si>
    <t>26UPZ. Кабельный тоннель системы нормальной эксплуатации. Системы вентиляции и кондиционирования. Чертежи</t>
  </si>
  <si>
    <t xml:space="preserve">                26UPZ. Cable tunnel of normal operation system. Corrosion protection of pipelines</t>
  </si>
  <si>
    <t>26UPZ. Кабельный тоннель системы нормальной эксплуатации. Антикоррозионная защита трубопроводов</t>
  </si>
  <si>
    <t xml:space="preserve">                26UPZ. Cable tunnel of normal operation system. Automatic fire fighting system with finely dispersed water</t>
  </si>
  <si>
    <t>26UPZ. Кабельный тоннель системы нормальной эксплуатации. Система автоматического пожаротушения тонкораспыленной водой</t>
  </si>
  <si>
    <t xml:space="preserve">                26UPZ. Normal operation system cable tunnel. Heat insulation of ventilation</t>
  </si>
  <si>
    <t>26UPZ. Кабельный тоннель системы нормальной эксплуатации.Тепловая изоляция вентиляции</t>
  </si>
  <si>
    <t xml:space="preserve">                26UPZ. Normal operation system cable tunnel. FP I&amp;C. Fire alarm</t>
  </si>
  <si>
    <t>26UPZ. Кабельный тоннель системы нормальной эксплуатации. СКУ ПЗ. Пожарная сигнализация</t>
  </si>
  <si>
    <t xml:space="preserve">                26UPZ. Normal operation system cable tunnel. FP I&amp;C. Fire annunciation</t>
  </si>
  <si>
    <t>26UPZ. Кабельный тоннель системы нормальной эксплуатации. СКУ ПЗ. Оповещение о пожаре</t>
  </si>
  <si>
    <t xml:space="preserve">                26UPZ. Normal operation system cable tunnel. Electric lighting</t>
  </si>
  <si>
    <t>26UPZ. Кабельный тоннель системы нормальной эксплуатации. Электрическое освещение</t>
  </si>
  <si>
    <t xml:space="preserve">                26UPZ. Cable tunnel of normal operation system. Layout drawings of cable metal structures</t>
  </si>
  <si>
    <t>26UPZ. Кабельный тоннель системы нормальной эксплуатации. Компоновочные чертежи кабельных металлоконструкций</t>
  </si>
  <si>
    <t xml:space="preserve">          27UPZ Cable tunnel of normal operation system</t>
  </si>
  <si>
    <t>27UPZ Кабельный тоннель системы нормальной эксплуатации</t>
  </si>
  <si>
    <t>1000д</t>
  </si>
  <si>
    <t xml:space="preserve">             Readiness of object 27UPZ</t>
  </si>
  <si>
    <t>Готовность объекта 27UPZ</t>
  </si>
  <si>
    <t xml:space="preserve">               27UPZ. Normal operation system cable tunnel. Civil structures</t>
  </si>
  <si>
    <t>27UPZ. Кабельный тоннель системы нормальной эксплуатации. Строительные конструкции</t>
  </si>
  <si>
    <t xml:space="preserve">               27UPZ. Cable tunnel of normal operation system. Ventilation layout drawings</t>
  </si>
  <si>
    <t>27UPZ. Кабельный тоннель системы нормальной эксплуатации. Компоновочные чертежи вентиляции</t>
  </si>
  <si>
    <t xml:space="preserve">               27UPZ. Cable tunnel of normal operation system. Automatic fire fighting facilities (SGC)</t>
  </si>
  <si>
    <t>27UPZ. Кабельный тоннель системы нормальной эксплуатации. Автоматические установки пожаротушения (SGC)</t>
  </si>
  <si>
    <t xml:space="preserve">               27UPZ. Cable tunnel of normal operation system. Lists of power cable</t>
  </si>
  <si>
    <t>27UPZ. Кабельный тоннель системы нормальной эксплуатации. Журналы силовых кабелей</t>
  </si>
  <si>
    <t xml:space="preserve">               27UPZ. Cable tunnel of normal operation system. Layout of cable steel structures</t>
  </si>
  <si>
    <t>27UPZ. Кабельный тоннель системы нормальной эксплуатации. Расстановка кабельных металлоконструкций</t>
  </si>
  <si>
    <t xml:space="preserve">               27UPZ. Cable tunnel of normal operation system. Lighting networks</t>
  </si>
  <si>
    <t>27UPZ. Кабельный тоннель системы нормальной эксплуатации. Сети освещения</t>
  </si>
  <si>
    <t xml:space="preserve">               27UPZ. Cable tunnel of normal operation system. Electrical equipment layout. Grounding</t>
  </si>
  <si>
    <t>27UPZ. Кабельный тоннель системы нормальной эксплуатации. Размещение электрооборудования. Заземление</t>
  </si>
  <si>
    <t xml:space="preserve">                Fire protection control and monitoring system (FP I&amp;C)</t>
  </si>
  <si>
    <t>Система контроля и управления противопожарной защитой (СКУ ПЗ)</t>
  </si>
  <si>
    <t xml:space="preserve">                Fire protection control and monitoring system (FP I&amp;C). List of control cables</t>
  </si>
  <si>
    <t>Система контроля и управления противопожарной защитой (СКУ ПЗ). Журнал контрольных кабелей</t>
  </si>
  <si>
    <t xml:space="preserve">                Fire protection control and monitoring system (FP I&amp;C). Fire alarm system</t>
  </si>
  <si>
    <t>Система контроля и управления противопожарной защитой (СКУ ПЗ). Оповещение людей о пожаре</t>
  </si>
  <si>
    <t xml:space="preserve">                Fire protection control and monitoring system (FP I&amp;C). Fire alarm system. List of control cables</t>
  </si>
  <si>
    <t>Система контроля и управления противопожарной защитой (СКУ ПЗ). Оповещение людей о пожаре. Журнал контрольных кабелей</t>
  </si>
  <si>
    <t xml:space="preserve">               27UPZ. Cable tunnel of normal operation system. Common-plant communication systems</t>
  </si>
  <si>
    <t>27UPZ. Кабельный тоннель системы нормальной эксплуатации. Системы общестанционной связи</t>
  </si>
  <si>
    <t xml:space="preserve">                Common-plant telephone communication system. Cable logs</t>
  </si>
  <si>
    <t xml:space="preserve">               27UPZ. Cable tunnel of normal operation system. Personnel annunciation and search system</t>
  </si>
  <si>
    <t>27UPZ. Кабельный тоннель системы нормальной эксплуатации. Система оповещения и поиска персонала</t>
  </si>
  <si>
    <t xml:space="preserve">                Personnel warning and search system. Cable logs</t>
  </si>
  <si>
    <t xml:space="preserve">          28UPZ Cable tunnel of normal operation system</t>
  </si>
  <si>
    <t>28UPZ Кабельный тоннель системы нормальной эксплуатации</t>
  </si>
  <si>
    <t xml:space="preserve">             Readiness of object 28UPZ</t>
  </si>
  <si>
    <t>Готовность объекта 28UPZ</t>
  </si>
  <si>
    <t xml:space="preserve">               28UPZ. Normal operation system cable tunnel. Civil structures</t>
  </si>
  <si>
    <t>28UPZ. Кабельный тоннель системы нормальной эксплуатации. Строительные конструкции</t>
  </si>
  <si>
    <t xml:space="preserve">               28UPZ. Cable tunnel of normal operation system. Ventilation layout drawings</t>
  </si>
  <si>
    <t>28UPZ. Кабельный тоннель системы нормальной эксплуатации. Компоновочные чертежи вентиляции</t>
  </si>
  <si>
    <t xml:space="preserve">               28UPZ. Cable tunnel of normal operation system. Automatic fire fighting facilities (SGC)</t>
  </si>
  <si>
    <t>28UPZ. Кабельный тоннель системы нормальной эксплуатации. Автоматические установки пожаротушения (SGC)</t>
  </si>
  <si>
    <t xml:space="preserve">               28UPZ. Cable tunnel of normal operation system. Common-plant communication systems</t>
  </si>
  <si>
    <t>28UPZ. Кабельный тоннель системы нормальной эксплуатации. Системы общестанционной связи</t>
  </si>
  <si>
    <t xml:space="preserve">               28UPZ. Cable tunnel of normal operation system. Personnel annunciation and search system</t>
  </si>
  <si>
    <t>28UPZ. Кабельный тоннель системы нормальной эксплуатации. Система оповещения и поиска персонала</t>
  </si>
  <si>
    <t xml:space="preserve">          20UQE Pressure discharge header</t>
  </si>
  <si>
    <t>20UQE Напорный сливной коллектор</t>
  </si>
  <si>
    <t xml:space="preserve">             Readiness of object 20UQE</t>
  </si>
  <si>
    <t>Готовность объекта 20UQE</t>
  </si>
  <si>
    <t xml:space="preserve">                Compensator chambers.Geometric drawings</t>
  </si>
  <si>
    <t>Камеры компенсаторов. Чертежи геометрии</t>
  </si>
  <si>
    <t xml:space="preserve">                Compensator chambers. Reinforcing drawings.</t>
  </si>
  <si>
    <t>Камеры компенсаторов. Чертежи армирования</t>
  </si>
  <si>
    <t xml:space="preserve">               20UQE. Pressure discharge header. Corrosion protection of pipelines</t>
  </si>
  <si>
    <t>20UQE. Напорный сливной коллектор. Антикоррозионная защита трубопроводов</t>
  </si>
  <si>
    <t xml:space="preserve">               20UQE. Pressure discharge header. Cooling piping system for main equipment</t>
  </si>
  <si>
    <t>20UQE. Напорный сливной коллектор. Трубопроводы системы охлаждения основного оборудования</t>
  </si>
  <si>
    <t xml:space="preserve">               20UQE. Pressure discharge header. Pipelines for emptying circulating water piping</t>
  </si>
  <si>
    <t>20UQE. Напорный сливной коллектор. Трубопроводы опорожнения циркводоводов</t>
  </si>
  <si>
    <t xml:space="preserve">               20UQE. Pressure discharge header. Cooling water piping system for non-essential services</t>
  </si>
  <si>
    <t>20UQE. Напорный сливной коллектор. Трубопроводы системы охлаждающей воды неответственных потребителей</t>
  </si>
  <si>
    <t xml:space="preserve">               20UQE. Pressure discharge header. Service cooling water supply piping</t>
  </si>
  <si>
    <t>20UQE. Напорный сливной коллектор. Трубопроводы системы технического водоснабжения</t>
  </si>
  <si>
    <t xml:space="preserve">               20UQE. Pressure discharge header. Component cooling water piping system PGB</t>
  </si>
  <si>
    <t>20UQE. Напорный сливной коллектор. Трубопроводы промконтура PGB</t>
  </si>
  <si>
    <t xml:space="preserve">                Sodium hypochlorite pipelines from 20UPK to 20UQA</t>
  </si>
  <si>
    <t>Трубопроводы гипохлорита натрия от 20UPK до 20UQA</t>
  </si>
  <si>
    <t xml:space="preserve">               20UQE. Pressure discharge header. Compensator chambers. Engineering part</t>
  </si>
  <si>
    <t>20UQE. Напорный сливной коллектор. Камеры компенсаторов. Технологическая часть</t>
  </si>
  <si>
    <t xml:space="preserve">          21UQF Compensator chamber</t>
  </si>
  <si>
    <t>21UQF Камеры компенсаторов</t>
  </si>
  <si>
    <t xml:space="preserve">             Readiness of object 21UQF</t>
  </si>
  <si>
    <t>Готовность объекта 21UQF</t>
  </si>
  <si>
    <t xml:space="preserve">               21UQF. Compensator chamber. Geometric drawings</t>
  </si>
  <si>
    <t>21UQF. Камера компенсаторов. Чертежи геометрии</t>
  </si>
  <si>
    <t xml:space="preserve">               21UQF. Compensator chamber. Reinforcing drawings</t>
  </si>
  <si>
    <t>21UQF. Камера компенсаторов. Чертежи армирования</t>
  </si>
  <si>
    <t xml:space="preserve">               21UQF. Compensator chamber. Levelling studs</t>
  </si>
  <si>
    <t>21UQF. Камера компенсаторов. Осадочные марки</t>
  </si>
  <si>
    <t xml:space="preserve">               21UQF. Compensator chamber. Engineering part</t>
  </si>
  <si>
    <t>21UQF. Камера компенсаторов. Технологическая часть</t>
  </si>
  <si>
    <t xml:space="preserve">          22UQF Compensator chamber</t>
  </si>
  <si>
    <t>22UQF Камеры компенсаторов</t>
  </si>
  <si>
    <t xml:space="preserve">             Readiness of object 22UQF</t>
  </si>
  <si>
    <t>Готовность объекта 22UQF</t>
  </si>
  <si>
    <t xml:space="preserve">               22UQF. Compensator chamber. Geometric drawings</t>
  </si>
  <si>
    <t>22UQF. Камера компенсаторов. Чертежи геометрии</t>
  </si>
  <si>
    <t xml:space="preserve">               22UQF. Compensator chamber. Reinforcing drawings</t>
  </si>
  <si>
    <t>22UQF. Камера компенсаторов. Чертежи армирования</t>
  </si>
  <si>
    <t xml:space="preserve">               22UQF. Compensator chamber. Levelling studs</t>
  </si>
  <si>
    <t>22UQF. Камера компенсаторов. Осадочные марки</t>
  </si>
  <si>
    <t xml:space="preserve">               22UQF. Compensator chamber. Engineering part</t>
  </si>
  <si>
    <t>22UQF. Камера компенсаторов. Технологическая часть</t>
  </si>
  <si>
    <t xml:space="preserve">          23UQF Compensator chamber</t>
  </si>
  <si>
    <t>23UQF Камеры компенсаторов</t>
  </si>
  <si>
    <t xml:space="preserve">             Readiness of object 23UQF</t>
  </si>
  <si>
    <t>Готовность объекта 23UQF</t>
  </si>
  <si>
    <t xml:space="preserve">               23UQF. Compensator chamber. Geometric drawings</t>
  </si>
  <si>
    <t>23UQF. Камера компенсаторов. Чертежи геометрии</t>
  </si>
  <si>
    <t xml:space="preserve">               23UQF. Compensator chamber. Reinforcing drawings</t>
  </si>
  <si>
    <t>23UQF. Камера компенсаторов. Чертежи армирования</t>
  </si>
  <si>
    <t xml:space="preserve">               23UQF. Compensator chamber. Levelling studs</t>
  </si>
  <si>
    <t>23UQF. Камера компенсаторов. Осадочные марки</t>
  </si>
  <si>
    <t xml:space="preserve">               23UQF. Compensator chamber. Engineering part</t>
  </si>
  <si>
    <t>23UQF. Камера компенсаторов. Технологическая часть</t>
  </si>
  <si>
    <t xml:space="preserve">          24UQF Compensator chamber</t>
  </si>
  <si>
    <t>24UQF Камеры компенсаторов</t>
  </si>
  <si>
    <t xml:space="preserve">             Readiness of object 24UQF</t>
  </si>
  <si>
    <t>Готовность объекта 24UQF</t>
  </si>
  <si>
    <t xml:space="preserve">               24UQF. Compensator chamber. Geometric drawings</t>
  </si>
  <si>
    <t>24UQF. Камера компенсаторов. Чертежи геометрии</t>
  </si>
  <si>
    <t xml:space="preserve">               24UQF. Compensator chamber. Reinforcing drawings</t>
  </si>
  <si>
    <t>24UQF. Камера компенсаторов. Чертежи армирования</t>
  </si>
  <si>
    <t xml:space="preserve">               24UQF. Compensator chamber. Levelling studs</t>
  </si>
  <si>
    <t>24UQF. Камера компенсаторов. Осадочные марки</t>
  </si>
  <si>
    <t xml:space="preserve">               24UQF. Compensator chamber. Engineering part</t>
  </si>
  <si>
    <t>24UQF. Камера компенсаторов. Технологическая часть</t>
  </si>
  <si>
    <t xml:space="preserve">          25UQF Compensator chamber</t>
  </si>
  <si>
    <t>25UQF Камеры компенсаторов</t>
  </si>
  <si>
    <t xml:space="preserve">             Readiness of object 25UQF</t>
  </si>
  <si>
    <t>Готовность объекта 25UQF</t>
  </si>
  <si>
    <t xml:space="preserve">               25UQF. Compensator chamber. Geometric drawings</t>
  </si>
  <si>
    <t>25UQF. Камера компенсаторов. Чертежи геометрии</t>
  </si>
  <si>
    <t xml:space="preserve">               25UQF. Compensator chamber. Reinforcing drawings</t>
  </si>
  <si>
    <t>25UQF. Камера компенсаторов. Чертежи армирования</t>
  </si>
  <si>
    <t xml:space="preserve">               25UQF. Compensator chamber. Levelling studs</t>
  </si>
  <si>
    <t>25UQF. Камера компенсаторов. Осадочные марки</t>
  </si>
  <si>
    <t xml:space="preserve">               25UQF. Compensator chamber. Engineering part</t>
  </si>
  <si>
    <t>25UQF. Камера компенсаторов. Технологическая часть</t>
  </si>
  <si>
    <t xml:space="preserve">          26UQF Compensator chamber</t>
  </si>
  <si>
    <t>26UQF Камеры компенсаторов</t>
  </si>
  <si>
    <t xml:space="preserve">             Readiness of object 26UQF</t>
  </si>
  <si>
    <t>Готовность объекта 26UQF</t>
  </si>
  <si>
    <t xml:space="preserve">               26UQF. Compensator chamber. Geometric drawings</t>
  </si>
  <si>
    <t>26UQF. Камера компенсаторов. Чертежи геометрии</t>
  </si>
  <si>
    <t xml:space="preserve">               26UQF. Compensator chamber. Reinforcing drawings</t>
  </si>
  <si>
    <t>26UQF. Камера компенсаторов. Чертежи армирования</t>
  </si>
  <si>
    <t xml:space="preserve">               26UQF. Compensator chamber. Levelling studs</t>
  </si>
  <si>
    <t>26UQF. Камера компенсаторов. Осадочные марки</t>
  </si>
  <si>
    <t xml:space="preserve">               26UQF. Compensator chamber. Engineering part</t>
  </si>
  <si>
    <t>26UQF. Камера компенсаторов. Технологическая часть</t>
  </si>
  <si>
    <t xml:space="preserve">          27UQF Compensator chamber</t>
  </si>
  <si>
    <t>27UQF Камеры компенсаторов</t>
  </si>
  <si>
    <t xml:space="preserve">             Readiness of object 27UQF</t>
  </si>
  <si>
    <t>Готовность объекта 27UQF</t>
  </si>
  <si>
    <t xml:space="preserve">               27UQF. Compensator chamber. Geometric drawings</t>
  </si>
  <si>
    <t>27UQF. Камера компенсаторов. Чертежи геометрии</t>
  </si>
  <si>
    <t xml:space="preserve">               27UQF. Compensator chamber. Reinforcing drawings</t>
  </si>
  <si>
    <t>27UQF. Камера компенсаторов. Чертежи армирования</t>
  </si>
  <si>
    <t xml:space="preserve">               27UQF. Compensator chamber. Levelling studs</t>
  </si>
  <si>
    <t>27UQF. Камера компенсаторов. Осадочные марки</t>
  </si>
  <si>
    <t xml:space="preserve">          28UQF Compensator chamber</t>
  </si>
  <si>
    <t>28UQF Камеры компенсаторов</t>
  </si>
  <si>
    <t xml:space="preserve">             Readiness of object 28UQF</t>
  </si>
  <si>
    <t>Готовность объекта 28UQF</t>
  </si>
  <si>
    <t xml:space="preserve">                Geometric drawings</t>
  </si>
  <si>
    <t>Чертежи геометрии.</t>
  </si>
  <si>
    <t xml:space="preserve">                Reinforcing drawings</t>
  </si>
  <si>
    <t>Чертежи армирования.</t>
  </si>
  <si>
    <t xml:space="preserve">                Levelling studs</t>
  </si>
  <si>
    <t>Осадочные марки</t>
  </si>
  <si>
    <t xml:space="preserve">          21UQZ Pipeline tunnel for essential loads</t>
  </si>
  <si>
    <t>21UQZ Тоннель для трубопроводов ответственных потребителей</t>
  </si>
  <si>
    <t xml:space="preserve">             Readiness of object 21UQZ</t>
  </si>
  <si>
    <t>Готовность объекта 21UQZ</t>
  </si>
  <si>
    <t>790д</t>
  </si>
  <si>
    <t xml:space="preserve">               21-22UQZ. Pipeline tunnel for essential loads. Geometric drawings</t>
  </si>
  <si>
    <t>21-22UQZ. Тоннель для трубопроводов ответственных потребителей. Чертежи геометрии</t>
  </si>
  <si>
    <t xml:space="preserve">               21-22UQZ. Pipeline tunnel for essential loads. Reinforcing drawings</t>
  </si>
  <si>
    <t>21-22UQZ. Тоннель для трубопроводов ответственных потребителей. Чертежи армирования</t>
  </si>
  <si>
    <t xml:space="preserve">                Sub-supporting structures</t>
  </si>
  <si>
    <t>Подопорные конструкции</t>
  </si>
  <si>
    <t xml:space="preserve">                Steel structures</t>
  </si>
  <si>
    <t>Конструкции металлические</t>
  </si>
  <si>
    <t xml:space="preserve">               21-24UQZ. Pipeline tunnels for essential loads. Installation drawings of doors and hatches</t>
  </si>
  <si>
    <t>21-24UQZ. Тоннели для трубопроводов ответственных потребителей. Установочные чертежи дверей и люков</t>
  </si>
  <si>
    <t>590д</t>
  </si>
  <si>
    <t xml:space="preserve">               21-24UQZ. Pipeline tunnels for essential loads. Corrosion protection of pipelines</t>
  </si>
  <si>
    <t>21-24UQZ. Тоннели для трубопроводов ответственных потребителей. Антикоррозионная защита трубопроводов</t>
  </si>
  <si>
    <t xml:space="preserve">               21-24UQZ. Pipeline tunnels for essential loads. Installation and assembly drawings of component cooling water piping system for essential services PEB</t>
  </si>
  <si>
    <t>21-24UQZ. Тоннели для трубопроводов ответственных потребителей. Монтажно-сборочные чертежи трубопроводов системы охлаждающей воды ответственных потебителей PEB</t>
  </si>
  <si>
    <t xml:space="preserve">               21-24UQZ. Pipeline tunnels for essential loads. Equipment and pipelines of system for draining and dewatering the tunnels PUQ</t>
  </si>
  <si>
    <t>21-24UQZ. Тоннели для трубопроводов ответственных потребителей. Оборудование и трубопроводы систем дренажа и осушения тоннелей PUQ</t>
  </si>
  <si>
    <t>530д</t>
  </si>
  <si>
    <t xml:space="preserve">               21-24UQZ. Pipeline tunnels for essential loads. Measures for BDBA (beyond design-basis accident) mitigation</t>
  </si>
  <si>
    <t>21-24UQZ. Тоннели для трубопроводов ответственных потребителей. Мероприятия для снижения последствий ЗПА (запроектная авария)</t>
  </si>
  <si>
    <t xml:space="preserve">               21UQZ. Pipeline tunnel for essential loads. Tracing cable tunnel. Automatic fire fighting facilities (SGK)</t>
  </si>
  <si>
    <t>21UQZ. Тоннель для трубопроводов ответственных потребителей. Кабельный тоннель-спутник. Автоматические установки пожаротушения (SGK)</t>
  </si>
  <si>
    <t xml:space="preserve">               21UQZ. Pipeline tunnel for essential loads. Ventilation layout drawings (incl. installation drawings)</t>
  </si>
  <si>
    <t>21UQZ. Тоннель для трубопроводов ответственных потребителей. Компоновочные чертежи вентиляции (включая установочные чертежи)</t>
  </si>
  <si>
    <t xml:space="preserve">               21UQZ. Pipeline tunnel for essential loads. List of control cables for electric motors</t>
  </si>
  <si>
    <t>21UQZ. Тоннель для трубопроводов ответственных потребителей. Журналы контрольных кабелей в части электродвигателей</t>
  </si>
  <si>
    <t xml:space="preserve">               21UQZ. Pipeline tunnel for essential loads. Fire Protection Instrumentation and Control System (FP I&amp;C)</t>
  </si>
  <si>
    <t>21UQZ. Тоннель для трубопроводов ответственных потребителей. Система контроля и управления противопожарной защитой (СКУ ПЗ)</t>
  </si>
  <si>
    <t xml:space="preserve">               21UQZ. Pipeline tunnel for essential loads. Fire protection control and monitoring system (FP I&amp;C). List of control cables</t>
  </si>
  <si>
    <t>21UQZ. Тоннель для трубопроводов ответственных потребителей. Система контроля и управления противопожарной защитой (СКУ ПЗ). Журнал контрольных кабелей</t>
  </si>
  <si>
    <t xml:space="preserve">               21UQZ. Pipeline tunnel for essential loads. Fire protection control and monitoring system (FP I&amp;C). Fire alarm system</t>
  </si>
  <si>
    <t>21UQZ. Тоннель для трубопроводов ответственных потребителей. Система контроля и управления противопожарной защитой (СКУ ПЗ). Оповещение людей о пожаре</t>
  </si>
  <si>
    <t xml:space="preserve">               21UQZ. Pipeline tunnel for essential loads. Fire protection control and monitoring system (FP I&amp;C). Fire alarm system. List of control cables</t>
  </si>
  <si>
    <t>21UQZ. Тоннель для трубопроводов ответственных потребителей. Система контроля и управления противопожарной защитой (СКУ ПЗ). Оповещение людей о пожаре. Журнал контрольных кабелей</t>
  </si>
  <si>
    <t xml:space="preserve">                21UQZ-22UQZ. Electrical part</t>
  </si>
  <si>
    <t>21UQZ-22UQZ. Электротехническая часть</t>
  </si>
  <si>
    <t xml:space="preserve">                WD for secondary connections</t>
  </si>
  <si>
    <t>Вторичная коммутация с.н. в части питающих элементов</t>
  </si>
  <si>
    <t xml:space="preserve">               21UQZ. Pipeline tunnel for essential loads. Working documentation for isolating and control valves</t>
  </si>
  <si>
    <t>21UQZ. Тоннель для трубопроводов ответственных потребителей. РД в части запорно-регулирующей арматуры</t>
  </si>
  <si>
    <t xml:space="preserve">               21UQZ. Pipeline tunnel for essential loads. Working documentation of instrumentation</t>
  </si>
  <si>
    <t>21UQZ. Тоннель для трубопроводов ответственных потребителей. РД в части КИП</t>
  </si>
  <si>
    <t xml:space="preserve">               21UQZ. Pipeline tunnel for essential loads. Personnel annunciation and search system</t>
  </si>
  <si>
    <t>21UQZ. Тоннель для трубопроводов ответственных потребителей. Система оповещения и поиска персонала</t>
  </si>
  <si>
    <t xml:space="preserve">                Personnel annunciation and search system. Lists of cables</t>
  </si>
  <si>
    <t xml:space="preserve">               21UQZ. Pipeline tunnel for essential loads. Common-plant communication systems</t>
  </si>
  <si>
    <t>21UQZ. Тоннель для трубопроводов ответственных потребителей. Системы общестанционной связи</t>
  </si>
  <si>
    <t xml:space="preserve">               21UQZ. Pipeline tunnel for essential loads. List of control cables of 0.4 kV LV switchgears for automatic equipment</t>
  </si>
  <si>
    <t>21UQZ. Тоннель для трубопроводов ответственных потребителей. Журналы контрольных кабелей НКУ-0,4 кВ в части автоматики</t>
  </si>
  <si>
    <t xml:space="preserve">               21UQZ. Pipeline tunnel for essential loads. Working documentation for automatic equipment cabinets delivered complete</t>
  </si>
  <si>
    <t>21UQZ. Тоннель для трубопроводов ответственных потребителей. РД в части шкафов автоматики поставляемых комплектно</t>
  </si>
  <si>
    <t xml:space="preserve">               21UQZ. Pipeline tunnel for essential loads. Working documentation on fire dampers</t>
  </si>
  <si>
    <t>21UQZ. Тоннель для трубопроводов ответственных потребителей. РД по огнезадерживающим клапанам</t>
  </si>
  <si>
    <t xml:space="preserve">               21UQZ. Pipeline tunnel for essential loads. List of control cables for power elements</t>
  </si>
  <si>
    <t>21UQZ. Тоннель для трубопроводов ответственных потребителей. Журналы контрольных кабелей в части питающих элементов</t>
  </si>
  <si>
    <t xml:space="preserve">                Secondary circuits of auxiliaries relating to electric motors</t>
  </si>
  <si>
    <t>Вторичная коммутация с.н. в части электродвигателей</t>
  </si>
  <si>
    <t xml:space="preserve">          22UQZ Pipeline tunnel for essential loads</t>
  </si>
  <si>
    <t>22UQZ Тоннель для трубопроводов ответственных потребителей</t>
  </si>
  <si>
    <t xml:space="preserve">             Readiness of object 22UQZ</t>
  </si>
  <si>
    <t>Готовность объекта 22UQZ</t>
  </si>
  <si>
    <t xml:space="preserve">               22UQZ. Pipeline tunnel for essential loads. Tracing cable tunnel. Automatic fire fighting facilities (SGK)</t>
  </si>
  <si>
    <t>22UQZ. Тоннель для трубопроводов ответственных потребителей. Кабельный тоннель-спутник. Автоматические установки пожаротушения (SGK)</t>
  </si>
  <si>
    <t xml:space="preserve">               22UQZ. Pipeline tunnel for essential loads. Ventilation layout drawings (incl. installation drawings)</t>
  </si>
  <si>
    <t>22UQZ. Тоннель для трубопроводов ответственных потребителей. Компоновочные чертежи вентиляции (включая установочные чертежи)</t>
  </si>
  <si>
    <t xml:space="preserve">               22UQZ. Pipeline tunnel for essential loads. Fire Protection Instrumentation and Control System (FP I&amp;C)</t>
  </si>
  <si>
    <t>22UQZ. Тоннель для трубопроводов ответственных потребителей. Система контроля и управления противопожарной защитой (СКУ ПЗ)</t>
  </si>
  <si>
    <t xml:space="preserve">               22UQZ. Pipeline tunnel for essential loads. Fire protection control and monitoring system (FP I&amp;C). List of control cables</t>
  </si>
  <si>
    <t>22UQZ. Тоннель для трубопроводов ответственных потребителей. Система контроля и управления противопожарной защитой (СКУ ПЗ). Журнал контрольных кабелей</t>
  </si>
  <si>
    <t xml:space="preserve">               22UQZ. Pipeline tunnel for essential loads. Fire protection control and monitoring system (FP I&amp;C). Fire alarm system</t>
  </si>
  <si>
    <t>22UQZ. Тоннель для трубопроводов ответственных потребителей. Система контроля и управления противопожарной защитой (СКУ ПЗ). Оповещение людей о пожаре</t>
  </si>
  <si>
    <t xml:space="preserve">               22UQZ. Pipeline tunnel for essential loads. Fire protection control and monitoring system (FP I&amp;C). Fire alarm system. List of control cables</t>
  </si>
  <si>
    <t>22UQZ. Тоннель для трубопроводов ответственных потребителей. Система контроля и управления противопожарной защитой (СКУ ПЗ). Оповещение людей о пожаре. Журнал контрольных кабелей</t>
  </si>
  <si>
    <t xml:space="preserve">               22UQZ. Pipeline tunnel for essential loads. Working documentation for isolating and control valves</t>
  </si>
  <si>
    <t>22UQZ. Тоннель для трубопроводов ответственных потребителей. РД в части запорно-регулирующей арматуры</t>
  </si>
  <si>
    <t xml:space="preserve">               22UQZ. Pipeline tunnel for essential loads. Working documentation of instrumentation</t>
  </si>
  <si>
    <t>22UQZ. Тоннель для трубопроводов ответственных потребителей. РД в части КИП</t>
  </si>
  <si>
    <t xml:space="preserve">               22UQZ. Pipeline tunnel for essential loads. Working documentation on fire dampers</t>
  </si>
  <si>
    <t>22UQZ. Тоннель для трубопроводов ответственных потребителей. РД по огнезадерживающим клапанам</t>
  </si>
  <si>
    <t xml:space="preserve">               22UQZ. Pipeline tunnel for essential loads. List of control cables of 0.4 kV LV switchgears for automatic equipment</t>
  </si>
  <si>
    <t>22UQZ. Тоннель для трубопроводов ответственных потребителей. Журналы контрольных кабелей НКУ-0,4 кВ в части автоматики</t>
  </si>
  <si>
    <t xml:space="preserve">               22UQZ. Pipeline tunnel for essential loads. Working documentation for automatic equipment cabinets delivered complete</t>
  </si>
  <si>
    <t>22UQZ. Тоннель для трубопроводов ответственных потребителей. РД в части шкафов автоматики поставляемых комплектно</t>
  </si>
  <si>
    <t xml:space="preserve">               22UQZ. Pipeline tunnel for essential loads. List of control cables for electric motors</t>
  </si>
  <si>
    <t>22UQZ. Тоннель для трубопроводов ответственных потребителей. Журналы контрольных кабелей в части электродвигателей</t>
  </si>
  <si>
    <t xml:space="preserve">               22UQZ. Pipeline tunnel for essential loads. Electrical part</t>
  </si>
  <si>
    <t>22UQZ. Тоннель для трубопроводов ответственных потребителей. Электротехническая часть</t>
  </si>
  <si>
    <t xml:space="preserve">               22UQZ. Pipeline tunnel for essential loads. List of control cables for power elements</t>
  </si>
  <si>
    <t>22UQZ. Тоннель для трубопроводов ответственных потребителей. Журналы контрольных кабелей в части питающих элементов</t>
  </si>
  <si>
    <t xml:space="preserve">          23UQZ Pipeline tunnel for essential loads</t>
  </si>
  <si>
    <t>23UQZ Тоннель для трубопроводов ответственных потребителей</t>
  </si>
  <si>
    <t xml:space="preserve">             Readiness of object 23UQZ</t>
  </si>
  <si>
    <t>Готовность объекта 23UQZ</t>
  </si>
  <si>
    <t xml:space="preserve">               23-24UQZ. Pipeline tunnel for essential loads. Steel structures</t>
  </si>
  <si>
    <t>23-24UQZ. Тоннель для трубопроводов ответственных потребителей. Конструкции металлические</t>
  </si>
  <si>
    <t>Чертежи геометрия</t>
  </si>
  <si>
    <t xml:space="preserve">               23-24UQZ. Pipeline tunnel for essential loads. Reinforcing drawings</t>
  </si>
  <si>
    <t>23-24UQZ. Тоннель для трубопроводов ответственных потребителей. Чертежи армирования</t>
  </si>
  <si>
    <t xml:space="preserve">               23-24UQZ. Pipeline tunnel for essential loads. Sub-supporting structures</t>
  </si>
  <si>
    <t>23-24UQZ. Тоннель для трубопроводов ответственных потребителей. Подопорные конструкции</t>
  </si>
  <si>
    <t xml:space="preserve">               23-24UQZ. Pipeline tunnel for essential loads. Levelling studs</t>
  </si>
  <si>
    <t>23-24UQZ. Тоннель для трубопроводов ответственных потребителей. Осадочные марки</t>
  </si>
  <si>
    <t xml:space="preserve">               23UQZ. Pipeline tunnel for essential loads. Tracing cable tunnel. Automatic fire fighting facilities (SGK)</t>
  </si>
  <si>
    <t>23UQZ. Тоннель для трубопроводов ответственных потребителей. Кабельный тоннель-спутник. Автоматические установки пожаротушения (SGK)</t>
  </si>
  <si>
    <t xml:space="preserve">               23UQZ. Pipeline tunnel for essential loads. Ventilation layout drawings (incl. installation drawings)</t>
  </si>
  <si>
    <t>23UQZ. Тоннель для трубопроводов ответственных потребителей. Компоновочные чертежи вентиляции (включая установочные чертежи)</t>
  </si>
  <si>
    <t xml:space="preserve">               23UQZ. Pipeline tunnel for essential loads. List of control cables of 0.4 kV LV switchgears for automatic equipment</t>
  </si>
  <si>
    <t>23UQZ. Тоннель для трубопроводов ответственных потребителей. Журналы контрольных кабелей НКУ-0,4 кВ в части автоматики</t>
  </si>
  <si>
    <t xml:space="preserve">               23UQZ. Pipeline tunnel for essential loads. Working documentation for automatic equipment cabinets delivered complete</t>
  </si>
  <si>
    <t>23UQZ. Тоннель для трубопроводов ответственных потребителей. РД в части шкафов автоматики поставляемых комплектно</t>
  </si>
  <si>
    <t xml:space="preserve">               23UQZ. Pipeline tunnel for essential loads. List of control cables for power elements</t>
  </si>
  <si>
    <t>23UQZ. Тоннель для трубопроводов ответственных потребителей. Журналы контрольных кабелей в части питающих элементов</t>
  </si>
  <si>
    <t xml:space="preserve">               23UQZ. Pipeline tunnel for essential loads. List of control cables for electric motors</t>
  </si>
  <si>
    <t>23UQZ. Тоннель для трубопроводов ответственных потребителей. Журналы контрольных кабелей в части электродвигателей</t>
  </si>
  <si>
    <t xml:space="preserve">               23UQZ. Pipeline tunnel for essential loads. Fire Protection Instrumentation and Control System (FP I&amp;C)</t>
  </si>
  <si>
    <t>23UQZ. Тоннель для трубопроводов ответственных потребителей. Система контроля и управления противопожарной защитой (СКУ ПЗ)</t>
  </si>
  <si>
    <t xml:space="preserve">               23UQZ. Pipeline tunnel for essential loads. Fire protection control and monitoring system (FP I&amp;C). List of control cables</t>
  </si>
  <si>
    <t>23UQZ. Тоннель для трубопроводов ответственных потребителей. Система контроля и управления противопожарной защитой (СКУ ПЗ). Журнал контрольных кабелей</t>
  </si>
  <si>
    <t xml:space="preserve">               23UQZ. Pipeline tunnel for essential loads. Fire protection control and monitoring system (FP I&amp;C). Fire alarm system</t>
  </si>
  <si>
    <t>23UQZ. Тоннель для трубопроводов ответственных потребителей. Система контроля и управления противопожарной защитой (СКУ ПЗ). Оповещение людей о пожаре</t>
  </si>
  <si>
    <t xml:space="preserve">               23UQZ. Pipeline tunnel for essential loads. Fire protection control and monitoring system (FP I&amp;C). Fire alarm system. List of control cables</t>
  </si>
  <si>
    <t>23UQZ. Тоннель для трубопроводов ответственных потребителей. Система контроля и управления противопожарной защитой (СКУ ПЗ). Оповещение людей о пожаре. Журнал контрольных кабелей</t>
  </si>
  <si>
    <t xml:space="preserve">                23UQZ-24UQZ. Electrical part</t>
  </si>
  <si>
    <t>23UQZ-24UQZ. Электротехническая часть</t>
  </si>
  <si>
    <t xml:space="preserve">               23UQZ. Pipeline tunnel for essential loads. Working documentation for isolating and control valves</t>
  </si>
  <si>
    <t>23UQZ. Тоннель для трубопроводов ответственных потребителей. РД в части запорно-регулирующей арматуры</t>
  </si>
  <si>
    <t xml:space="preserve">               23UQZ. Pipeline tunnel for essential loads. Working documentation of instrumentation</t>
  </si>
  <si>
    <t>23UQZ. Тоннель для трубопроводов ответственных потребителей. РД в части КИП</t>
  </si>
  <si>
    <t xml:space="preserve">               23UQZ. Pipeline tunnel for essential loads. Personnel annunciation and search system</t>
  </si>
  <si>
    <t>23UQZ. Тоннель для трубопроводов ответственных потребителей. Система оповещения и поиска персонала</t>
  </si>
  <si>
    <t xml:space="preserve">               23UQZ. Pipeline tunnel for essential loads. Common-plant communication systems</t>
  </si>
  <si>
    <t>23UQZ. Тоннель для трубопроводов ответственных потребителей. Системы общестанционной связи</t>
  </si>
  <si>
    <t xml:space="preserve">               23UQZ. Pipeline tunnel for essential loads. Working documentation on fire dampers</t>
  </si>
  <si>
    <t>23UQZ. Тоннель для трубопроводов ответственных потребителей. РД по огнезадерживающим клапанам</t>
  </si>
  <si>
    <t xml:space="preserve">          24UQZ Pipeline tunnel for essential loads</t>
  </si>
  <si>
    <t>24UQZ Тоннель для трубопроводов ответственных потребителей</t>
  </si>
  <si>
    <t>478д</t>
  </si>
  <si>
    <t xml:space="preserve">             Readiness of object 24UQZ</t>
  </si>
  <si>
    <t>Готовность объекта 24UQZ</t>
  </si>
  <si>
    <t xml:space="preserve">               24UQZ. Pipeline tunnel for essential loads. Tracing cable tunnel. Automatic fire fighting facilities (SGK)</t>
  </si>
  <si>
    <t>24UQZ. Тоннель для трубопроводов ответственных потребителей. Кабельный тоннель-спутник. Автоматические установки пожаротушения (SGK)</t>
  </si>
  <si>
    <t xml:space="preserve">               24UQZ. Pipeline tunnel for essential loads. Arrangement drawings of ventilation (including installation drawings)</t>
  </si>
  <si>
    <t>24UQZ. Тоннель для трубопроводов ответственных потребителей. Компоновочные чертежи вентиляции (включая установочные чертежи)</t>
  </si>
  <si>
    <t xml:space="preserve">               24UQZ. Pipeline tunnel for essential loads. Working documentation for isolating and control valves</t>
  </si>
  <si>
    <t>24UQZ. Тоннель для трубопроводов ответственных потребителей. РД в части запорно-регулирующей арматуры</t>
  </si>
  <si>
    <t xml:space="preserve">               24UQZ. Pipeline tunnel for essential loads. Working documentation of instrumentation</t>
  </si>
  <si>
    <t>24UQZ. Тоннель для трубопроводов ответственных потребителей. РД в части КИП</t>
  </si>
  <si>
    <t xml:space="preserve">               24UQZ. Pipeline tunnel for essential loads. Working documentation on fire dampers</t>
  </si>
  <si>
    <t>24UQZ. Тоннель для трубопроводов ответственных потребителей. РД по огнезадерживающим клапанам</t>
  </si>
  <si>
    <t xml:space="preserve">               24UQZ. Pipeline tunnel for essential loads. List of control cables of 0.4 kV LV switchgears for automatic equipment</t>
  </si>
  <si>
    <t>24UQZ. Тоннель для трубопроводов ответственных потребителей. Журналы контрольных кабелей НКУ-0,4 кВ в части автоматики</t>
  </si>
  <si>
    <t xml:space="preserve">               24UQZ. Pipeline tunnel for essential loads. Working documentation for automatic equipment cabinets delivered complete</t>
  </si>
  <si>
    <t>24UQZ. Тоннель для трубопроводов ответственных потребителей. РД в части шкафов автоматики поставляемых комплектно</t>
  </si>
  <si>
    <t xml:space="preserve">               24UQZ. Pipeline tunnel for essential loads. List of control cables for power elements</t>
  </si>
  <si>
    <t>24UQZ. Тоннель для трубопроводов ответственных потребителей. Журналы контрольных кабелей в части питающих элементов</t>
  </si>
  <si>
    <t xml:space="preserve">               24UQZ. Pipeline tunnel for essential loads. List of control cables for electric motors</t>
  </si>
  <si>
    <t>24UQZ. Тоннель для трубопроводов ответственных потребителей. Журналы контрольных кабелей в части электродвигателей</t>
  </si>
  <si>
    <t xml:space="preserve">               24UQZ. Pipeline tunnel for essential loads. Electrical part</t>
  </si>
  <si>
    <t>24UQZ. Тоннель для трубопроводов ответственных потребителей. Электротехническая часть</t>
  </si>
  <si>
    <t xml:space="preserve">               24UQZ. Pipeline tunnel for essential loads. Fire Protection Instrumentation and Control System (FP I&amp;C)</t>
  </si>
  <si>
    <t>24UQZ. Тоннель для трубопроводов ответственных потребителей. Система контроля и управления противопожарной защитой (СКУ ПЗ)</t>
  </si>
  <si>
    <t xml:space="preserve">               24UQZ. Pipeline tunnel for essential loads. Fire protection control and monitoring system (FP I&amp;C). List of control cables</t>
  </si>
  <si>
    <t>24UQZ. Тоннель для трубопроводов ответственных потребителей. Система контроля и управления противопожарной защитой (СКУ ПЗ). Журнал контрольных кабелей</t>
  </si>
  <si>
    <t xml:space="preserve">               24UQZ. Pipeline tunnel for essential loads. Fire protection control and monitoring system (FP I&amp;C). Fire alarm system</t>
  </si>
  <si>
    <t>24UQZ. Тоннель для трубопроводов ответственных потребителей. Система контроля и управления противопожарной защитой (СКУ ПЗ). Оповещение людей о пожаре</t>
  </si>
  <si>
    <t xml:space="preserve">               24UQZ. Pipeline tunnel for essential loads. Fire protection control and monitoring system (FP I&amp;C). Fire alarm system. List of control cables</t>
  </si>
  <si>
    <t>24UQZ. Тоннель для трубопроводов ответственных потребителей. Система контроля и управления противопожарной защитой (СКУ ПЗ). Оповещение людей о пожаре. Журнал контрольных кабелей</t>
  </si>
  <si>
    <t xml:space="preserve">          21USC Structure of compressed air receiver for cutoff valves</t>
  </si>
  <si>
    <t>21USC Сооружение ресивера сжатого воздуха для отсечной арматуры</t>
  </si>
  <si>
    <t xml:space="preserve">             Readiness of object 21USC</t>
  </si>
  <si>
    <t>Готовность объекта 21USC</t>
  </si>
  <si>
    <t xml:space="preserve">               21USC. Structure of compressed air receiver for cutoff valves. Reinforced concrete structures of receiver structures</t>
  </si>
  <si>
    <t>21USC. Сооружение ресивера сжатого воздуха для отсечной арматуры. Железобетонные конструкции сооружений ресиверов</t>
  </si>
  <si>
    <t xml:space="preserve">               21USC. Structure of compressed air receiver for cutoff valves. Steel structures of receiver structures</t>
  </si>
  <si>
    <t>21USC. Сооружение ресивера сжатого воздуха для отсечной арматуры. Металлоконструкции сооружений ресиверов</t>
  </si>
  <si>
    <t xml:space="preserve">               21USC. Structure for compressed air receivers for cutoff valves. Piping of compressed air receivers for cutoff valves</t>
  </si>
  <si>
    <t>21USC. Сооружение ресиверов сжатого воздуха для отсечной арматуры. Трубопроводы обвязки ресиверов сжатого воздуха для отсечной арматуры</t>
  </si>
  <si>
    <t xml:space="preserve">               21USC. Structure for compressed air receivers for cutoff valves. Installation drawings of compressed air receivers for cutoff valves</t>
  </si>
  <si>
    <t>21USC. Сооружение ресиверов сжатого воздуха для отсечной арматуры. Установочные чертежи ресиверов сжатого воздуха для отсечной арматуры</t>
  </si>
  <si>
    <t xml:space="preserve">               21USC. Structure of compressed air receiver for cutoff valves. Electrical part</t>
  </si>
  <si>
    <t>21USC. Сооружение ресивера сжатого воздуха для отсечной арматуры. Электротехническая часть</t>
  </si>
  <si>
    <t xml:space="preserve">               21USC. Structure of compressed air receiver for cutoff valves. WD on instrumentation</t>
  </si>
  <si>
    <t>21USC. Сооружение ресивера сжатого воздуха для отсечной арматуры. РД в части КИП</t>
  </si>
  <si>
    <t xml:space="preserve">                Operative loudspeaking and telephone communication system. Cable logs</t>
  </si>
  <si>
    <t xml:space="preserve">               21USC. Structure of compressed air receivers for cutoff valves. Personnel annunciation and search system</t>
  </si>
  <si>
    <t>21USC. Сооружение ресивера сжатого воздуха для отсечной арматуры.Система оперативной громкоговорящей и телефонной связи</t>
  </si>
  <si>
    <t xml:space="preserve">               21USC. Structure of compressed air receivers for cutoff valves. Operative loudspeaking and telephone communication system</t>
  </si>
  <si>
    <t>21USC. Сооружение ресивера сжатого воздуха для отсечной арматуры. Система оповещения и поиска персонала</t>
  </si>
  <si>
    <t xml:space="preserve">          22USC Structure of compressed air receiver for cutoff valves</t>
  </si>
  <si>
    <t>22USC Сооружение ресивера сжатого воздуха для отсечной арматуры</t>
  </si>
  <si>
    <t>205д</t>
  </si>
  <si>
    <t xml:space="preserve">             Readiness of object 22USC</t>
  </si>
  <si>
    <t>Готовность объекта 22USC</t>
  </si>
  <si>
    <t xml:space="preserve">               22USC. Structure for compressed air receivers for cutoff valves. Piping of compressed air receivers for cutoff valves</t>
  </si>
  <si>
    <t>22USC. Сооружение ресиверов сжатого воздуха для отсечной арматуры. Трубопроводы обвязки ресиверов сжатого воздуха для отсечной арматуры</t>
  </si>
  <si>
    <t xml:space="preserve">               22USC. Structure for compressed air receivers for cutoff valves. Installation drawings of compressed air receivers for cutoff valves</t>
  </si>
  <si>
    <t>22USC. Сооружение ресиверов сжатого воздуха для отсечной арматуры. Установочные чертежи ресиверов сжатого воздуха для отсечной арматуры</t>
  </si>
  <si>
    <t xml:space="preserve">               22USC. Structure of compressed air receiver for cutoff valves. WD on instrumentation</t>
  </si>
  <si>
    <t>22USC. Сооружение ресивера сжатого воздуха для отсечной арматуры. РД в части КИП</t>
  </si>
  <si>
    <t xml:space="preserve">               22USC. Structure of compressed air receivers for cutoff valves. Personnel annunciation and search system</t>
  </si>
  <si>
    <t>22USC. Сооружение ресивера сжатого воздуха для отсечной арматуры. Система оповещения и поиска персонала</t>
  </si>
  <si>
    <t xml:space="preserve">               22USC. Structure of compressed air receivers for cutoff valves. Operative loudspeaking and telephone communication system</t>
  </si>
  <si>
    <t>22USC. Сооружение ресивера сжатого воздуха для отсечной арматуры. Система оперативной громкоговорящей и телефонной связи</t>
  </si>
  <si>
    <t xml:space="preserve">          21USF Structure of nitrogen receiver for the needs of the 20UJA building</t>
  </si>
  <si>
    <t>21USF Сооружение ресивера азота для нужд здания 20UJA (30UJA)</t>
  </si>
  <si>
    <t xml:space="preserve">             Readiness of object 21USF</t>
  </si>
  <si>
    <t>Готовность объекта 21USF</t>
  </si>
  <si>
    <t xml:space="preserve">               21USF. Structure of nitrogen receiver for the needs of the 20UJA. Reinforced concrete structures of receiver structures</t>
  </si>
  <si>
    <t>21USF. Сооружение ресивера азота для нужд здания 20UJA. Железобетонные конструкции сооружений ресиверов</t>
  </si>
  <si>
    <t xml:space="preserve">               21USF. Structure of nitrogen receiver for the needs of the 20UJA. Steel structures of receiver structures</t>
  </si>
  <si>
    <t>21USF. Сооружение ресивера азота для нужд здания 20UJA. Металлоконструкции сооружений ресиверов</t>
  </si>
  <si>
    <t xml:space="preserve">               21USF. Structure of nitrogen receivers for needs of the 20UJA building. Piping of nitrogen receivers for the needs of 20UJA building</t>
  </si>
  <si>
    <t>21USF. Сооружение ресиверов азота для нужд здания 20UJA. Трубопроводы обвязки ресиверов азота для нужд здания 20UJA</t>
  </si>
  <si>
    <t xml:space="preserve">               21USF. Structure of nitrogen receivers for needs of the 20UJA building. Installation drawings of nitrogen receivers for the needs of 20UJA building</t>
  </si>
  <si>
    <t>21USF. Сооружение ресиверов азота для нужд здания 20UJA. Установочные чертежи ресиверов азота для нужд здания 20UJA</t>
  </si>
  <si>
    <t xml:space="preserve">               21USF. Structure of nitrogen receiver for the needs of the 20UJA building. WD on instrumentation</t>
  </si>
  <si>
    <t>21USF. Сооружение ресивера азота для нужд здания 20UJA. РД в части КИП</t>
  </si>
  <si>
    <t xml:space="preserve">               21USF. Structure of nitrogen receiver for the needs of the 20UJA building. Electrical part</t>
  </si>
  <si>
    <t>21USF. Сооружение ресивера азота для нужд здания 20UJA. Электротехническая часть</t>
  </si>
  <si>
    <t xml:space="preserve">               21USF. Structure of nitrogen receivers for the needs of the 20UMA building. Operative loudspeaking and telephone communication system</t>
  </si>
  <si>
    <t>21USF. Сооружение ресивера азота для нужд здания 20UJA. Система оперативной громкоговорящей и телефонной связи</t>
  </si>
  <si>
    <t xml:space="preserve">               21USF. Structure of nitrogen receivers for the needs of the 20UMA building. Personnel annunciation and search system</t>
  </si>
  <si>
    <t>21USF. Сооружение ресивера азота для нужд здания 20UJA. Система оповещения и поиска персонала</t>
  </si>
  <si>
    <t xml:space="preserve">          22USF Structure of nitrogen receiver for the needs of the 20UJA building</t>
  </si>
  <si>
    <t>22USF Сооружение ресивера азота для нужд здания 20UJA (30UJA)</t>
  </si>
  <si>
    <t xml:space="preserve">             Readiness of object 22USF</t>
  </si>
  <si>
    <t>Готовность объекта 22USF</t>
  </si>
  <si>
    <t xml:space="preserve">               22USF. Structure of nitrogen receivers for needs of the 20UJA building. Pipework of nitrogen receivers for the needs of the 20UJA building</t>
  </si>
  <si>
    <t>22USF. Сооружение ресиверов азота для нужд здания 20UJA. Трубопроводы обвязки ресиверов азота для нужд здания 20UJA</t>
  </si>
  <si>
    <t xml:space="preserve">               22USF. Structure of nitrogen receivers for needs of the 20UJA building. Installation drawings of nitrogen receivers for the needs of the 20UJA building</t>
  </si>
  <si>
    <t>22USF. Сооружение ресиверов азота для нужд здания 20UJA. Установочные чертежи ресиверов азота для нужд здания 20UJA</t>
  </si>
  <si>
    <t xml:space="preserve">               22USF. Structure of nitrogen receiver for the needs of the 20UJA building. WD on instrumentation</t>
  </si>
  <si>
    <t>22USF. Сооружение ресивера азота для нужд здания 20UJA. РД в части КИП</t>
  </si>
  <si>
    <t xml:space="preserve">               22USF. Structure of nitrogen receivers for the needs of the 20UMA building. Operative loudspeaking and telephone communication system</t>
  </si>
  <si>
    <t>22USF. Сооружение ресивера азота для нужд здания 20UJA. Система оперативной громкоговорящей и телефонной связи</t>
  </si>
  <si>
    <t xml:space="preserve">               22USF. Structure of nitrogen receivers for the needs of the 20UMA building. Personnel annunciation and search system</t>
  </si>
  <si>
    <t>22USF. Сооружение ресивера азота для нужд здания 20UJA. Система оповещения и поиска персонала</t>
  </si>
  <si>
    <t xml:space="preserve">          23USF Structure of nitrogen receiver for the needs of the 20UMA building</t>
  </si>
  <si>
    <t>23USF Сооружение ресивера азота для нужд здания 20UMA (30UMA)</t>
  </si>
  <si>
    <t xml:space="preserve">             Readiness of object 23USF</t>
  </si>
  <si>
    <t>Готовность объекта 23USF</t>
  </si>
  <si>
    <t xml:space="preserve">               23USF. Structure of nitrogen receiver for the needs of the 20UMA. Reinforced concrete structures of receiver structures</t>
  </si>
  <si>
    <t>23USF. Сооружение ресиверов азота для нужд здания 20UMA. Железобетонные конструкции сооружений ресиверов</t>
  </si>
  <si>
    <t xml:space="preserve">               23USF. Structure of nitrogen receiver for the needs of the 20UMA. Steel structures of receiver structures</t>
  </si>
  <si>
    <t>23USF. Сооружение ресиверов азота для нужд здания 20UMA. Металлоконструкции сооружений ресиверов</t>
  </si>
  <si>
    <t xml:space="preserve">               23USF. Structure of nitrogen receivers for needs of the 20UMA building. Piping of nitrogen receivers for the needs of 20UMA building</t>
  </si>
  <si>
    <t>23USF. Сооружение ресиверов азота для нужд здания 20UMA. Трубопроводы обвязки ресиверов азота для нужд здания 20UMA</t>
  </si>
  <si>
    <t xml:space="preserve">               23USF. Structure of nitrogen receivers for needs of the 20UMA building. Installation drawings of nitrogen receivers for the needs of 20UMA building</t>
  </si>
  <si>
    <t>23USF. Сооружение ресиверов азота для нужд здания 20UMA. Установочные чертежи ресиверов азота для нужд здания 20UMA</t>
  </si>
  <si>
    <t xml:space="preserve">               23USF. Structure of nitrogen receiver for the needs of the 20UMA building. Electrical part</t>
  </si>
  <si>
    <t>23USF. Сооружение ресивера азота для нужд здания 20UMA. Электротехническая часть</t>
  </si>
  <si>
    <t xml:space="preserve">               23USF. Structure of nitrogen receiver for the needs of the 20UMA building. Working drawings for instrumentation</t>
  </si>
  <si>
    <t>23USF. Сооружение ресивера азота для нужд здания 20UMA. Рабочие чертежи КИП</t>
  </si>
  <si>
    <t xml:space="preserve">               23USF. Structure of nitrogen receivers for the needs of the 20UMA building. Operative loudspeaking and telephone communication system</t>
  </si>
  <si>
    <t>23USF. Сооружение ресивера азота для нужд здания 20UJA. Система оперативной громкоговорящей и телефонной связи</t>
  </si>
  <si>
    <t xml:space="preserve">               23USF. Structure of nitrogen receivers for the needs of the 20UMA building. Personnel annunciation and search system</t>
  </si>
  <si>
    <t>23USF. Сооружение ресивера азота для нужд здания 20UJA. оповещения и поиска персонала</t>
  </si>
  <si>
    <t xml:space="preserve">          21USZ Normal operation cable channel</t>
  </si>
  <si>
    <t>21USZ Кабельный канал системы нормальной эксплуатации</t>
  </si>
  <si>
    <t>698д</t>
  </si>
  <si>
    <t xml:space="preserve">             Readiness of object 21USZ</t>
  </si>
  <si>
    <t>Готовность объекта 21USZ</t>
  </si>
  <si>
    <t xml:space="preserve">                21-22USZ. Normal operation cable channel. Reinforcement</t>
  </si>
  <si>
    <t>21,22USZ. Кабельный канал системы нормальной эксплуатации. Армирование</t>
  </si>
  <si>
    <t xml:space="preserve">                21-22USZ. Normal operation cable channel. Geometry</t>
  </si>
  <si>
    <t>21,22USZ. Кабельный канал системы нормальной эксплуатации. Геометрия</t>
  </si>
  <si>
    <t>508д</t>
  </si>
  <si>
    <t xml:space="preserve">                21USZ. Normal operation cable channel. Electric lighting</t>
  </si>
  <si>
    <t>21USZ. Кабельный канал системы нормальной эксплуатации. Электрическое освещение</t>
  </si>
  <si>
    <t xml:space="preserve">                21USZ. Normal operation cable channel. Layout drawings of cable metal structures</t>
  </si>
  <si>
    <t>21USZ. Кабельный канал системы нормальной эксплуатации. Компоновочные чертежи кабельных металлоконструкций</t>
  </si>
  <si>
    <t xml:space="preserve">          22USZ Normal operation cable channel</t>
  </si>
  <si>
    <t>22USZ Кабельный канал системы нормальной эксплуатации</t>
  </si>
  <si>
    <t xml:space="preserve">             Readiness of object 22USZ</t>
  </si>
  <si>
    <t>Готовность объекта 22USZ</t>
  </si>
  <si>
    <t xml:space="preserve">                22USZ. Normal operation cable channel. Electric lighting</t>
  </si>
  <si>
    <t>22USZ. Кабельный канал системы нормальной эксплуатации. Электрическое освещение</t>
  </si>
  <si>
    <t xml:space="preserve">                22USZ. Normal operation cable channel. Layout drawings of cable metal structures</t>
  </si>
  <si>
    <t>22USZ. Кабельный канал системы нормальной эксплуатации. Компоновочные чертежи кабельных металлоконструкций</t>
  </si>
  <si>
    <t xml:space="preserve">          25USZ Normal operation cable channel</t>
  </si>
  <si>
    <t>25USZ Кабельный канал системы нормальной эксплуатации</t>
  </si>
  <si>
    <t xml:space="preserve">             Readiness of object 25USZ</t>
  </si>
  <si>
    <t>Готовность объекта 25USZ</t>
  </si>
  <si>
    <t xml:space="preserve">                25USZ. Normal operation cable channel. Civil engineering structures</t>
  </si>
  <si>
    <t>25USZ. Кабельный канал системы нормальной эксплуатации. Строительные конструкции</t>
  </si>
  <si>
    <t xml:space="preserve">                25USZ. Normal operation cable channel. Electric lighting</t>
  </si>
  <si>
    <t>25USZ. Кабельный канал системы нормальной эксплуатации. Электрическое освещение</t>
  </si>
  <si>
    <t xml:space="preserve">                25USZ. Normal operation cable channel. Layout drawings of cable metal structures</t>
  </si>
  <si>
    <t>25USZ. Кабельный канал системы нормальной эксплуатации. Компоновочные чертежи кабельных металлоконструкций</t>
  </si>
  <si>
    <t xml:space="preserve">          21UUB Ventilation center for normal operation system cable tunnel</t>
  </si>
  <si>
    <t>21UUB Вентцентр кабельного тоннеля системы нормальной эксплуатации</t>
  </si>
  <si>
    <t>605д</t>
  </si>
  <si>
    <t xml:space="preserve">             Readiness of object 21UUB</t>
  </si>
  <si>
    <t>Готовность объекта 21UUB</t>
  </si>
  <si>
    <t xml:space="preserve">                21-22 UUB. Ventilation center for normal operation system cable tunnel. Reinforcement</t>
  </si>
  <si>
    <t>21-22 UUB. Вентцентр кабельного тоннеля нормальной эксплуатации. Армирование.</t>
  </si>
  <si>
    <t xml:space="preserve">                21-22 UUB. Ventilation center for normal operation system cable tunnel. Geometry</t>
  </si>
  <si>
    <t>21-22 UUB. Вентцентр кабельного тоннеля нормальной эксплуатации. Геометрия.</t>
  </si>
  <si>
    <t xml:space="preserve">                21-22 UUB. Ventilation center for normal operation system cable tunnel. Architectural solutions</t>
  </si>
  <si>
    <t>21-22 UUB. Вентцентр кабельного тоннеля нормальной эксплуатации. Архитектурные решения.</t>
  </si>
  <si>
    <t xml:space="preserve">                21UUB. Ventilation center for normal operation system cable tunnel. Refrigeration supply system pipelines for conventional loads</t>
  </si>
  <si>
    <t>21UUB. Вентцентр кабельного тоннеля системы нормальной эксплуатации. Трубопроводы систем холодоснабжения неответственных потребителей</t>
  </si>
  <si>
    <t xml:space="preserve">                21UUB. Ventilation center for normal operation system cable tunnel. Ventilation and air conditioning systems. Drawings</t>
  </si>
  <si>
    <t>21UUB. Вентцентр кабельного тоннеля системы нормальной эксплуатации. Системы вентиляции и кондиционирования. Чертежи</t>
  </si>
  <si>
    <t xml:space="preserve">          22UUB Ventilation center for normal operation system cable tunnel</t>
  </si>
  <si>
    <t>22UUB Вентцентр кабельного тоннеля системы нормальной эксплуатации</t>
  </si>
  <si>
    <t xml:space="preserve">             Readiness of object 22UUB</t>
  </si>
  <si>
    <t>Готовность объекта 22UUB</t>
  </si>
  <si>
    <t xml:space="preserve">                22UUB. Ventilation center for normal operation system cable tunnel. Refrigeration supply system pipelines for conventional loads</t>
  </si>
  <si>
    <t>22UUB. Вентцентр кабельного тоннеля системы нормальной эксплуатации. Трубопроводы систем холодоснабжения неответственных потребителей</t>
  </si>
  <si>
    <t xml:space="preserve">                22UUB. Ventilation center for normal operation system cable tunnel. Ventilation and air conditioning systems. Drawings</t>
  </si>
  <si>
    <t>22UUB. Вентцентр кабельного тоннеля системы нормальной эксплуатации. Системы вентиляции и кондиционирования. Чертежи</t>
  </si>
  <si>
    <t xml:space="preserve">          23UUB Ventilation center for normal operation system cable tunnel</t>
  </si>
  <si>
    <t>23UUB Вентцентр кабельного тоннеля системы нормальной эксплуатации</t>
  </si>
  <si>
    <t xml:space="preserve">             Readiness of object 23UUB</t>
  </si>
  <si>
    <t>Готовность объекта 23UUB</t>
  </si>
  <si>
    <t xml:space="preserve">                23-24 UUB. Ventilation center for normal operation system cable tunnel. Reinforcement</t>
  </si>
  <si>
    <t>23-24 UUB. Вентцентр кабельного тоннеля нормальной эксплуатации. Армирование.</t>
  </si>
  <si>
    <t xml:space="preserve">                23-24 UUB. Ventilation center for normal operation system cable tunnel. Architectural solutions</t>
  </si>
  <si>
    <t>23-24 UUB. Вентцентр кабельного тоннеля нормальной эксплуатации. Архитектурные решения.</t>
  </si>
  <si>
    <t xml:space="preserve">                23-24 UUB. Ventilation center for normal operation system cable tunnel. Geometry</t>
  </si>
  <si>
    <t>23-24 UUB. Вентцентр кабельного тоннеля нормальной эксплуатации. Геометрия.</t>
  </si>
  <si>
    <t xml:space="preserve">                23UUB. Ventilation center for normal operation system cable tunnel. Refrigeration supply system pipelines for conventional loads</t>
  </si>
  <si>
    <t>23UUB. Вентцентр кабельного тоннеля системы нормальной эксплуатации. Трубопроводы систем холодоснабжения неответственных потребителей</t>
  </si>
  <si>
    <t xml:space="preserve">                23UUB. Ventilation center for normal operation system cable tunnel. Ventilation and air conditioning systems. Drawings</t>
  </si>
  <si>
    <t>23UUB. Вентцентр кабельного тоннеля системы нормальной эксплуатации. Системы вентиляции и кондиционирования. Чертежи</t>
  </si>
  <si>
    <t xml:space="preserve">          24UUB Ventilation center for normal operation system cable tunnel</t>
  </si>
  <si>
    <t>24UUB Вентцентр кабельного тоннеля системы нормальной эксплуатации</t>
  </si>
  <si>
    <t xml:space="preserve">             Readiness of object 24UUB</t>
  </si>
  <si>
    <t>Готовность объекта 24UUB</t>
  </si>
  <si>
    <t xml:space="preserve">                24UUB. Ventilation center for normal operation system cable tunnel. Refrigeration supply system pipelines for conventional loads</t>
  </si>
  <si>
    <t>24UUB. Вентцентр кабельного тоннеля системы нормальной эксплуатации. Трубопроводы систем холодоснабжения неответственных потребителей</t>
  </si>
  <si>
    <t xml:space="preserve">                24UUB. Ventilation center for normal operation system cable tunnel. Ventilation and air conditioning systems. Drawings</t>
  </si>
  <si>
    <t>24UUB. Вентцентр кабельного тоннеля системы нормальной эксплуатации. Системы вентиляции и кондиционирования. Чертежи</t>
  </si>
  <si>
    <t xml:space="preserve">          21UUK Ventilation center of safety system cable tunnel</t>
  </si>
  <si>
    <t>21UUK Вентцентр кабельного тоннеля системы безопасности</t>
  </si>
  <si>
    <t>950д</t>
  </si>
  <si>
    <t xml:space="preserve">             Readiness of object 21UUK</t>
  </si>
  <si>
    <t>Готовность объекта 21UUK</t>
  </si>
  <si>
    <t xml:space="preserve">                21-24UUK. Ventilation center of safety system cable tunnel. Civil engineering structures</t>
  </si>
  <si>
    <t>21-24UUK. Вентцентр кабельного тоннеля системы безопасности. Строительные конструкции</t>
  </si>
  <si>
    <t xml:space="preserve">                21-24UUK. Ventilation center of safety system cable tunnel. Metal structures</t>
  </si>
  <si>
    <t>21-24UUK. Вентцентр кабельного тоннеля системы безопасности. Металлические конструкции</t>
  </si>
  <si>
    <t xml:space="preserve">                21UUK. Ventilation center of safety system cable tunnel. Ventilation and air conditioning systems. Drawings</t>
  </si>
  <si>
    <t>21UUK. Вентцентр кабельного тоннеля системы безопасности. Системы вентиляции и кондиционирования. Чертежи</t>
  </si>
  <si>
    <t xml:space="preserve">                21UUK. Ventilation center of safety system cable tunnel. Refrigeration supply system pipelines for conventional loads</t>
  </si>
  <si>
    <t>21UUK. Вентцентр кабельного тоннеля системы безопасности. Трубопроводы систем холодоснабжения неответственных потребителей</t>
  </si>
  <si>
    <t xml:space="preserve">                21UUK. Ventilation center of safety system cable tunnel. Electric lighting</t>
  </si>
  <si>
    <t>21UUK. Вентцентр кабельного тоннеля системы безопасности. Электрическое освещение</t>
  </si>
  <si>
    <t xml:space="preserve">          22UUK Ventilation center of safety system cable tunnel</t>
  </si>
  <si>
    <t>22UUK Вентцентр кабельного тоннеля системы безопасности</t>
  </si>
  <si>
    <t xml:space="preserve">             Readiness of object 22UUK</t>
  </si>
  <si>
    <t>Готовность объекта 22UUK</t>
  </si>
  <si>
    <t xml:space="preserve">                22UUK. Ventilation center of safety system cable tunnel. Ventilation and air conditioning systems. Drawings</t>
  </si>
  <si>
    <t>22UUK. Вентцентр кабельного тоннеля системы безопасности. Системы вентиляции и кондиционирования. Чертежи</t>
  </si>
  <si>
    <t xml:space="preserve">                22UUK. Ventilation center of safety system cable tunnel. Refrigeration supply system pipelines for conventional loads</t>
  </si>
  <si>
    <t>22UUK. Вентцентр кабельного тоннеля системы безопасности. Трубопроводы систем холодоснабжения неответственных потребителей</t>
  </si>
  <si>
    <t xml:space="preserve">                22UUK. Ventilation center of safety system cable tunnel. Electric lighting</t>
  </si>
  <si>
    <t>22UUK. Вентцентр кабельного тоннеля системы безопасности. Электрическое освещение</t>
  </si>
  <si>
    <t xml:space="preserve">          23UUK Ventilation center of safety system cable tunnel</t>
  </si>
  <si>
    <t>23UUK Вентцентр кабельного тоннеля системы безопасности</t>
  </si>
  <si>
    <t xml:space="preserve">             Readiness of object 23UUK</t>
  </si>
  <si>
    <t>Готовность объекта 23UUK</t>
  </si>
  <si>
    <t xml:space="preserve">                23UUK. Ventilation center of safety system cable tunnel. Refrigeration supply system pipelines for conventional loads</t>
  </si>
  <si>
    <t>23UUK. Вентцентр кабельного тоннеля системы безопасности. Трубопроводы систем холодоснабжения неответственных потребителей</t>
  </si>
  <si>
    <t xml:space="preserve">                23UUK. Ventilation center of safety system cable tunnel. Ventilation and air conditioning systems. Drawings</t>
  </si>
  <si>
    <t>23UUK. Вентцентр кабельного тоннеля системы безопасности. Системы вентиляции и кондиционирования. Чертежи</t>
  </si>
  <si>
    <t xml:space="preserve">                23UUK. Ventilation center of safety system cable tunnel. Electric lighting</t>
  </si>
  <si>
    <t>23UUK. Вентцентр кабельного тоннеля системы безопасности. Электрическое освещение</t>
  </si>
  <si>
    <t xml:space="preserve">          24UUK Ventilation center of safety system cable tunnel</t>
  </si>
  <si>
    <t>24UUK Вентцентр кабельного тоннеля системы безопасности</t>
  </si>
  <si>
    <t xml:space="preserve">             Readiness of object 24UUK</t>
  </si>
  <si>
    <t>Готовность объекта 24UUK</t>
  </si>
  <si>
    <t xml:space="preserve">                24UUK. Ventilation center of safety system cable tunnel. Refrigeration supply system pipelines for conventional loads</t>
  </si>
  <si>
    <t>24UUK. Вентцентр кабельного тоннеля системы безопасности. Трубопроводы систем холодоснабжения неответственных потребителей</t>
  </si>
  <si>
    <t xml:space="preserve">                24UUK. Ventilation center of safety system cable tunnel. Ventilation and air conditioning systems. Drawings</t>
  </si>
  <si>
    <t>24UUK. Вентцентр кабельного тоннеля системы безопасности. Системы вентиляции и кондиционирования. Чертежи</t>
  </si>
  <si>
    <t xml:space="preserve">                24UUK. Ventilation center of safety system cable tunnel. Electric lighting</t>
  </si>
  <si>
    <t>24UUK. Вентцентр кабельного тоннеля системы безопасности. Электрическое освещение</t>
  </si>
  <si>
    <t xml:space="preserve">          25UUK Ventilation center of safety system cable tunnel</t>
  </si>
  <si>
    <t>25UUK Вентцентр кабельного тоннеля системы безопасности</t>
  </si>
  <si>
    <t xml:space="preserve">             Readiness of object 25UUK</t>
  </si>
  <si>
    <t>Готовность объекта 25UUK</t>
  </si>
  <si>
    <t xml:space="preserve">                25-28UUK. Ventilation center of safety system cable tunnel. Civil engineering structures</t>
  </si>
  <si>
    <t>25-28UUK. Вентцентр кабельного тоннеля системы безопасности. Строительные конструкции</t>
  </si>
  <si>
    <t xml:space="preserve">                25-28UUK. Ventilation center of safety system cable tunnel. Metal structures</t>
  </si>
  <si>
    <t>25-28UUK. Вентцентр кабельного тоннеля системы безопасности. Металлические конструкции</t>
  </si>
  <si>
    <t xml:space="preserve">                25UUK. Ventilation center of safety system cable tunnel. Refrigeration supply system pipelines for conventional loads</t>
  </si>
  <si>
    <t>25UUK. Вентцентр кабельного тоннеля системы безопасности. Трубопроводы систем холодоснабжения неответственных потребителей</t>
  </si>
  <si>
    <t xml:space="preserve">                25UUK. Ventilation center of safety system cable tunnel. Ventilation and air conditioning systems. Drawings</t>
  </si>
  <si>
    <t>25UUK. Вентцентр кабельного тоннеля системы безопасности. Системы вентиляции и кондиционирования. Чертежи</t>
  </si>
  <si>
    <t xml:space="preserve">                25UUK. Ventilation center of safety system cable tunnel. Electric lighting</t>
  </si>
  <si>
    <t>25UUK. Вентцентр кабельного тоннеля системы безопасности. Электрическое освещение</t>
  </si>
  <si>
    <t xml:space="preserve">          26UUK Ventilation center of safety system cable tunnel</t>
  </si>
  <si>
    <t>26UUK Вентцентр кабельного тоннеля системы безопасности</t>
  </si>
  <si>
    <t xml:space="preserve">             Readiness of object 26UUK</t>
  </si>
  <si>
    <t>Готовность объекта 26UUK</t>
  </si>
  <si>
    <t xml:space="preserve">                26UUK. Ventilation center of safety system cable tunnel. Ventilation and air conditioning systems. Drawings</t>
  </si>
  <si>
    <t>26UUK. Вентцентр кабельного тоннеля системы безопасности. Системы вентиляции и кондиционирования. Чертежи</t>
  </si>
  <si>
    <t xml:space="preserve">                26UUK. Ventilation center of safety system cable tunnel. Refrigeration supply system pipelines for conventional loads</t>
  </si>
  <si>
    <t>26UUK. Вентцентр кабельного тоннеля системы безопасности. Трубопроводы систем холодоснабжения неответственных потребителей</t>
  </si>
  <si>
    <t xml:space="preserve">                26UUK. Ventilation center of safety system cable tunnel. Electric lighting</t>
  </si>
  <si>
    <t>26UUK. Вентцентр кабельного тоннеля системы безопасности. Электрическое освещение</t>
  </si>
  <si>
    <t xml:space="preserve">          27UUK Ventilation center of safety system cable tunnel</t>
  </si>
  <si>
    <t>27UUK Вентцентр кабельного тоннеля системы безопасности</t>
  </si>
  <si>
    <t xml:space="preserve">             Readiness of object 27UUK</t>
  </si>
  <si>
    <t>Готовность объекта 27UUK</t>
  </si>
  <si>
    <t xml:space="preserve">                27UUK. Ventilation center of safety system cable tunnel. Ventilation and air conditioning systems. Drawings</t>
  </si>
  <si>
    <t>27UUK. Вентцентр кабельного тоннеля системы безопасности. Системы вентиляции и кондиционирования. Чертежи</t>
  </si>
  <si>
    <t xml:space="preserve">                27UUK. Ventilation center of safety system cable tunnel. Refrigeration supply system pipelines for conventional loads</t>
  </si>
  <si>
    <t>27UUK. Вентцентр кабельного тоннеля системы безопасности. Трубопроводы систем холодоснабжения неответственных потребителей</t>
  </si>
  <si>
    <t xml:space="preserve">                27UUK. Ventilation center of safety system cable tunnel. Electric lighting</t>
  </si>
  <si>
    <t>27UUK. Вентцентр кабельного тоннеля системы безопасности. Электрическое освещение</t>
  </si>
  <si>
    <t xml:space="preserve">          28UUK Ventilation center of safety system cable tunnel</t>
  </si>
  <si>
    <t>28UUK Вентцентр кабельного тоннеля системы безопасности</t>
  </si>
  <si>
    <t xml:space="preserve">             Readiness of object 28UUK</t>
  </si>
  <si>
    <t>Готовность объекта 28UUK</t>
  </si>
  <si>
    <t xml:space="preserve">                28UUK. Ventilation center of safety system cable tunnel. Ventilation and air conditioning systems. Drawings</t>
  </si>
  <si>
    <t>28UUK. Вентцентр кабельного тоннеля системы безопасности. Системы вентиляции и кондиционирования. Чертежи</t>
  </si>
  <si>
    <t xml:space="preserve">                28UUK. Ventilation center of safety system cable tunnel. Refrigeration supply system pipelines for conventional loads</t>
  </si>
  <si>
    <t>28UUK. Вентцентр кабельного тоннеля системы безопасности. Трубопроводы систем холодоснабжения неответственных потребителей</t>
  </si>
  <si>
    <t xml:space="preserve">                28UUK. Ventilation center of safety system cable tunnel. Electric lighting</t>
  </si>
  <si>
    <t>28UUK. Вентцентр кабельного тоннеля системы безопасности. Электрическое освещение</t>
  </si>
  <si>
    <t xml:space="preserve">          21UUP Ventilation center for tunnel of pipelines for essential loads</t>
  </si>
  <si>
    <t>21UUP Вентцентр тоннеля для трубопроводов ответственных потребителей</t>
  </si>
  <si>
    <t>1055д</t>
  </si>
  <si>
    <t xml:space="preserve">             Readiness of object 21UUP</t>
  </si>
  <si>
    <t>Готовность объекта 21UUP</t>
  </si>
  <si>
    <t xml:space="preserve">               21UUP. Ventilation center for tunnel of pipelines for essential loads. Geometric drawings</t>
  </si>
  <si>
    <t>21UUP. Вентцентр тоннеля для трубопроводов ответственных потребителей. Чертежи геометрии</t>
  </si>
  <si>
    <t xml:space="preserve">               21UUP. Ventilation center for tunnel of pipelines for essential loads. Reinforcing drawings</t>
  </si>
  <si>
    <t>21UUP. Вентцентр тоннеля для трубопроводов ответственных потребителей. Чертежи армирования</t>
  </si>
  <si>
    <t xml:space="preserve">               21UUP. Ventilation center for tunnel of pipelines for essential loads. Levelling studs</t>
  </si>
  <si>
    <t>21UUP. Вентцентр тоннеля для трубопроводов ответственных потребителей. Осадочные марки</t>
  </si>
  <si>
    <t xml:space="preserve">               21UUP. Ventilation center for tunnel of pipelines for essential services. Common-plant communication systems</t>
  </si>
  <si>
    <t>21UUP. Вентцентр тоннеля для трубопроводов ответственных потребителей. Системы общестанционной связи</t>
  </si>
  <si>
    <t xml:space="preserve">               21UUP. Ventilation center for tunnel of pipelines for essential services. Personnel annunciation and search system.</t>
  </si>
  <si>
    <t>21UUP. Вентцентр тоннеля для трубопроводов ответственных потребителей. Система оповещения и поиска персонала</t>
  </si>
  <si>
    <t xml:space="preserve">          22UUP Ventilation center for tunnel of pipelines for essential loads</t>
  </si>
  <si>
    <t>22UUP Вентцентр тоннеля для трубопроводов ответственных потребителей</t>
  </si>
  <si>
    <t xml:space="preserve">             Readiness of object 22UUP</t>
  </si>
  <si>
    <t>22UUP. Строительно-монтажные работы</t>
  </si>
  <si>
    <t xml:space="preserve">                22UUP. Civil and erection works</t>
  </si>
  <si>
    <t xml:space="preserve">          23UUP Ventilation center for tunnel of pipelines for essential loads</t>
  </si>
  <si>
    <t>23UUP Вентцентр тоннеля для трубопроводов ответственных потребителей</t>
  </si>
  <si>
    <t xml:space="preserve">             Readiness of object 23UUP</t>
  </si>
  <si>
    <t>Готовность объекта 23UUP</t>
  </si>
  <si>
    <t xml:space="preserve">               23UUP. Ventilation center for tunnel of pipelines for essential loads. Reinforcing drawings</t>
  </si>
  <si>
    <t>23UUP. Вентцентр тоннеля для трубопроводов ответственных потребителей. Чертежи армирования</t>
  </si>
  <si>
    <t xml:space="preserve">               23UUP. Ventilation center for tunnel of pipelines for essential loads. Levelling studs</t>
  </si>
  <si>
    <t>23UUP. Вентцентр тоннеля для трубопроводов ответственных потребителей. Осадочные марки</t>
  </si>
  <si>
    <t xml:space="preserve">               23UUP. Ventilation center for tunnel of pipelines for essential loads. Geometric drawings</t>
  </si>
  <si>
    <t>23UUP. Вентцентр тоннеля для трубопроводов ответственных потребителей. Чертежи геометрии</t>
  </si>
  <si>
    <t xml:space="preserve">          24UUP Ventilation center for tunnel of pipelines for essential loads</t>
  </si>
  <si>
    <t>24UUP Вентцентр тоннеля для трубопроводов ответственных потребителей</t>
  </si>
  <si>
    <t xml:space="preserve">             Readiness of object 24UUP</t>
  </si>
  <si>
    <t>Готовность объекта 24UUP</t>
  </si>
  <si>
    <t xml:space="preserve">                24UUP. Civil and erection works</t>
  </si>
  <si>
    <t>24UUP. Строительно-монтажные работы</t>
  </si>
  <si>
    <t xml:space="preserve">          25UUP Ventilation center for tunnel of pipelines for essential loads</t>
  </si>
  <si>
    <t>25UUP Вентцентр тоннеля для трубопроводов ответственных потребителей</t>
  </si>
  <si>
    <t xml:space="preserve">             Readiness of object 25UUP</t>
  </si>
  <si>
    <t>Готовность объекта 25UUP</t>
  </si>
  <si>
    <t xml:space="preserve">                25UUP. Civil and erection works</t>
  </si>
  <si>
    <t>25UUP. Строительно-монтажные работы</t>
  </si>
  <si>
    <t xml:space="preserve">          26UUP Ventilation center for tunnel of pipelines for essential loads</t>
  </si>
  <si>
    <t>26UUP Вентцентр тоннеля для трубопроводов ответственных потребителей</t>
  </si>
  <si>
    <t>Готовность объекта 26UUP</t>
  </si>
  <si>
    <t xml:space="preserve">                26UUP. Civil and erection works</t>
  </si>
  <si>
    <t>26UUP. Строительно-монтажные работы</t>
  </si>
  <si>
    <t xml:space="preserve">          27UUP Ventilation center for tunnel of pipelines for essential loads</t>
  </si>
  <si>
    <t>27UUP Вентцентр тоннеля для трубопроводов ответственных потребителей</t>
  </si>
  <si>
    <t>Готовность объекта 27UUP</t>
  </si>
  <si>
    <t xml:space="preserve">                27UUP. Civil and erection works</t>
  </si>
  <si>
    <t>27UUP. Строительно-монтажные работы</t>
  </si>
  <si>
    <t xml:space="preserve">          28UUP Ventilation center for tunnel of pipelines for essential loads</t>
  </si>
  <si>
    <t>28UUP Вентцентр тоннеля для трубопроводов ответственных потребителей</t>
  </si>
  <si>
    <t>Готовность объекта 28UUP</t>
  </si>
  <si>
    <t xml:space="preserve">                28UUP. Civil and erection works</t>
  </si>
  <si>
    <t>28UUP. Строительно-монтажные работы</t>
  </si>
  <si>
    <t xml:space="preserve">          21UUQ Ventilation center for tunnel of pipelines for essential loads</t>
  </si>
  <si>
    <t>21UUQ Вентцентр тоннеля для трубопроводов ответственных потребителей</t>
  </si>
  <si>
    <t>1100д</t>
  </si>
  <si>
    <t xml:space="preserve">             Readiness of object 21UUQ</t>
  </si>
  <si>
    <t>Готовность объекта 21UUQ</t>
  </si>
  <si>
    <t xml:space="preserve">               21UUQ. Ventilation center for tunnel of pipelines for essential loads. Reinforcing drawings</t>
  </si>
  <si>
    <t>21UUQ. Вентцентр тоннеля для трубопроводов ответственных потребителей. Чертежи армирования</t>
  </si>
  <si>
    <t xml:space="preserve">               21UUQ. Ventilation center for tunnel of pipelines for essential loads. Geometric drawings</t>
  </si>
  <si>
    <t>21UUQ. Вентцентр тоннеля для трубопроводов ответственных потребителей. Чертежи геометрии</t>
  </si>
  <si>
    <t xml:space="preserve">               21UUQ. Ventilation center for tunnel of pipelines for essential loads. Levelling studs</t>
  </si>
  <si>
    <t>21UUQ. Вентцентр тоннеля для трубопроводов ответственных потребителей. Осадочные марки</t>
  </si>
  <si>
    <t xml:space="preserve">               21UUQ. Ventilation center for tunnel of pipelines for essential services. Common-plant communication systems</t>
  </si>
  <si>
    <t>21UUQ. Вентцентр тоннеля для трубопроводов ответственных потребителей. Системы общестанционной связи</t>
  </si>
  <si>
    <t xml:space="preserve">               21UUQ. Ventilation center for tunnel of pipelines for essential services. Common-plant communication systems. Lists of cables</t>
  </si>
  <si>
    <t>21UUQ. Вентцентр тоннеля для трубопроводов ответственных потребителей. Системы общестанционной связи. Кабельные журналы</t>
  </si>
  <si>
    <t xml:space="preserve">               21UUQ. Ventilation center for tunnel of pipelines for essential services. Personnel annunciation and search system. Lists of cables</t>
  </si>
  <si>
    <t>21UUQ. Вентцентр тоннеля для трубопроводов ответственных потребителей. Система оповещения и поиска персонала. Кабельные журналы</t>
  </si>
  <si>
    <t xml:space="preserve">               21UUQ. Ventilation center for tunnel of pipelines for essential services. Personnel annunciation and search system</t>
  </si>
  <si>
    <t>21UUQ. Вентцентр тоннеля для трубопроводов ответственных потребителей. Система оповещения и поиска персонала</t>
  </si>
  <si>
    <t xml:space="preserve">          22UUQ Ventilation center for tunnel of pipelines for essential loads</t>
  </si>
  <si>
    <t>22UUQ Вентцентр тоннеля для трубопроводов ответственных потребителей</t>
  </si>
  <si>
    <t xml:space="preserve">             Readiness of object 22UUQ</t>
  </si>
  <si>
    <t>Готовность объекта 22UUQ</t>
  </si>
  <si>
    <t xml:space="preserve">                22UUQ. Civil and erection works</t>
  </si>
  <si>
    <t>22UUQ. Строительно-монтажные работы</t>
  </si>
  <si>
    <t xml:space="preserve">          23UUQ Ventilation center for tunnel of pipelines for essential loads</t>
  </si>
  <si>
    <t>23UUQ Вентцентр тоннеля для трубопроводов ответственных потребителей</t>
  </si>
  <si>
    <t xml:space="preserve">             Readiness of object 23UUQ</t>
  </si>
  <si>
    <t>Готовность объекта 23UUQ</t>
  </si>
  <si>
    <t xml:space="preserve">               23UUQ. Ventilation center for tunnel of pipelines for essential loads. Geometric drawings</t>
  </si>
  <si>
    <t>23UUQ. Вентцентр тоннеля для трубопроводов ответственных потребителей. Чертежи геометрии</t>
  </si>
  <si>
    <t xml:space="preserve">               23UUQ. Ventilation center for tunnel of pipelines for essential loads. Reinforcing drawings</t>
  </si>
  <si>
    <t>23UUQ. Вентцентр тоннеля для трубопроводов ответственных потребителей. Чертежи армирования</t>
  </si>
  <si>
    <t xml:space="preserve">               23UUQ. Ventilation center for tunnel of pipelines for essential loads. Levelling studs</t>
  </si>
  <si>
    <t>23UUQ. Вентцентр тоннеля для трубопроводов ответственных потребителей. Осадочные марки</t>
  </si>
  <si>
    <t xml:space="preserve">          24UUQ Ventilation center for tunnel of pipelines for essential loads</t>
  </si>
  <si>
    <t>24UUQ Вентцентр тоннеля для трубопроводов ответственных потребителей</t>
  </si>
  <si>
    <t xml:space="preserve">             Readiness of object 24UUQ</t>
  </si>
  <si>
    <t>Готовность объекта 24UUQ</t>
  </si>
  <si>
    <t xml:space="preserve">                24UUQ. Civil and erection works</t>
  </si>
  <si>
    <t>24UUQ. Строительно-монтажные работы</t>
  </si>
  <si>
    <t xml:space="preserve">          25UUQ Ventilation center for tunnel of pipelines for essential loads</t>
  </si>
  <si>
    <t>25UUQ Вентцентр тоннеля для трубопроводов ответственных потребителей</t>
  </si>
  <si>
    <t xml:space="preserve">             Readiness of object 25UUQ</t>
  </si>
  <si>
    <t>Готовность объекта 25UUQ</t>
  </si>
  <si>
    <t xml:space="preserve">          26UUQ Ventilation center for tunnel of pipelines for essential loads</t>
  </si>
  <si>
    <t>26UUQ Вентцентр тоннеля для трубопроводов ответственных потребителей</t>
  </si>
  <si>
    <t xml:space="preserve">             Readiness of object 26UUQ</t>
  </si>
  <si>
    <t>Готовность объекта 26UUQ</t>
  </si>
  <si>
    <t xml:space="preserve">                26UUQ. Civil and erection works</t>
  </si>
  <si>
    <t>26UUQ. Строительно-монтажные работы</t>
  </si>
  <si>
    <t xml:space="preserve">          27UUQ Ventilation center for tunnel of pipelines for essential loads</t>
  </si>
  <si>
    <t>27UUQ Вентцентр тоннеля для трубопроводов ответственных потребителей</t>
  </si>
  <si>
    <t xml:space="preserve">             Readiness of object 27UUQ</t>
  </si>
  <si>
    <t>Готовность объекта 27UUQ</t>
  </si>
  <si>
    <t xml:space="preserve">                27UUQ. Civil and erection works</t>
  </si>
  <si>
    <t>27UUQ. Строительно-монтажные работы</t>
  </si>
  <si>
    <t xml:space="preserve">          28UUQ Ventilation center for tunnel of pipelines for essential loads</t>
  </si>
  <si>
    <t>28UUQ Вентцентр тоннеля для трубопроводов ответственных потребителей</t>
  </si>
  <si>
    <t xml:space="preserve">             Readiness of object 28UUQ</t>
  </si>
  <si>
    <t>Готовность объекта 28UUQ</t>
  </si>
  <si>
    <t xml:space="preserve">                28UUQ. Civil and erection works</t>
  </si>
  <si>
    <t>28UUQ. Строительно-монтажные работы</t>
  </si>
  <si>
    <t xml:space="preserve">          29UUQ Ventilation center for tunnel of pipelines for essential loads</t>
  </si>
  <si>
    <t>29UUQ Вентцентр тоннеля для трубопроводов ответственных потребителей</t>
  </si>
  <si>
    <t xml:space="preserve">             Readiness of object 29UUQ</t>
  </si>
  <si>
    <t>Готовность объекта 29UUQ</t>
  </si>
  <si>
    <t xml:space="preserve">                29UUQ. Civil and erection works</t>
  </si>
  <si>
    <t>29UUQ. Строительно-монтажные работы</t>
  </si>
  <si>
    <t xml:space="preserve">          20UAZ Conductors tunnel 400 kV of power output system (item 6 D.A)</t>
  </si>
  <si>
    <t>20UAZ Тоннель токопроводов 400 kV системы выдачи мощности</t>
  </si>
  <si>
    <t>591д</t>
  </si>
  <si>
    <t xml:space="preserve">             Readiness of object 20UAZ</t>
  </si>
  <si>
    <t>Готовность объекта 20UAZ</t>
  </si>
  <si>
    <t xml:space="preserve">             Civil construction works</t>
  </si>
  <si>
    <t>Civil construction works</t>
  </si>
  <si>
    <t xml:space="preserve">                Construction works - 20UAZ 400 kV power output system busduct tunnel</t>
  </si>
  <si>
    <t>Construction works - 20UAZ 400 kV power output system busduct tunnel</t>
  </si>
  <si>
    <t xml:space="preserve">             Process part</t>
  </si>
  <si>
    <t>Process part</t>
  </si>
  <si>
    <t>291д</t>
  </si>
  <si>
    <t xml:space="preserve">                Process works - 20UAZ 400 kV power output system busduct tunnel</t>
  </si>
  <si>
    <t>Тепломонтажные работы - 20UAZ 400 kV power output system busduct tunnel</t>
  </si>
  <si>
    <t>231д</t>
  </si>
  <si>
    <t xml:space="preserve">                Commissioning Process part - 20UAZ 400 kV power output system busduct tunnel</t>
  </si>
  <si>
    <t>Commissioning Process part - 20UAZ 400 kV power output system busduct tunnel</t>
  </si>
  <si>
    <t xml:space="preserve">                Electrical works - 20UAZ 400 kV power output system busduct tunnel</t>
  </si>
  <si>
    <t>Электромонтажные работы - 20UAZ 400 kV power output system busduct tunnel</t>
  </si>
  <si>
    <t xml:space="preserve">                Commissioning Electrical works - 20UAZ 400 kV power output system busduct tunnel</t>
  </si>
  <si>
    <t>Commissioning Электромонтажные работы - 20UAZ 400 kV power output system busduct tunnel</t>
  </si>
  <si>
    <t xml:space="preserve">                APCS - 20UAZ 400 kV power output system busduct tunnel</t>
  </si>
  <si>
    <t>АСУТП - 20UAZ 400 kV power output system busduct tunnel</t>
  </si>
  <si>
    <t xml:space="preserve">                Commissioning APCS - 20UAZ 400 kV power output system busduct tunnel</t>
  </si>
  <si>
    <t>Commissioning АСУТП - 20UAZ 400 kV power output system busduct tunnel</t>
  </si>
  <si>
    <t xml:space="preserve">          20UZU Protected area perimeter between units 2 and 3 (00UZU) (item 32 D.A)</t>
  </si>
  <si>
    <t>20UZU Периметр защищенной зоны между блоками 2 и 3</t>
  </si>
  <si>
    <t xml:space="preserve">             Readiness of object 20UZU</t>
  </si>
  <si>
    <t>Готовность объекта 20UZU</t>
  </si>
  <si>
    <t xml:space="preserve">                Construction works - 20UZU Protected area perimeter between units 2 and 3</t>
  </si>
  <si>
    <t>Construction works - 20UZU Protected area perimeter between units 2 and 3</t>
  </si>
  <si>
    <t xml:space="preserve">       Procurement</t>
  </si>
  <si>
    <t>Закупка</t>
  </si>
  <si>
    <t>2890д</t>
  </si>
  <si>
    <t xml:space="preserve">          LMCE</t>
  </si>
  <si>
    <t>ОДЦИ</t>
  </si>
  <si>
    <t>2311д</t>
  </si>
  <si>
    <t xml:space="preserve">             Placing of order for LMCE</t>
  </si>
  <si>
    <t>Размещение заказа на ОДЦИ</t>
  </si>
  <si>
    <t>548д</t>
  </si>
  <si>
    <t xml:space="preserve">                Placing of order for "Reactor pressure vessel with auxiliary components"</t>
  </si>
  <si>
    <t>Размещение заказа на "Корпус реактора со вспомогательными узлами"</t>
  </si>
  <si>
    <t xml:space="preserve">                   Placing of order for "Support ring"</t>
  </si>
  <si>
    <t>Размещение заказа на "Кольцо опорное"</t>
  </si>
  <si>
    <t xml:space="preserve">                   Placing of order for "Reactor pressure vessel"</t>
  </si>
  <si>
    <t>Размещение заказа на "Корпус реактора"</t>
  </si>
  <si>
    <t>368д</t>
  </si>
  <si>
    <t xml:space="preserve">                   Placing of order for "Thrust ring"</t>
  </si>
  <si>
    <t>Размещение заказа на "Кольцо упорное"</t>
  </si>
  <si>
    <t xml:space="preserve">                   Placing of order for "Reactor main joint sealing components, with complete necessary accessories and tools"</t>
  </si>
  <si>
    <t>Размещение заказа на "Детали уплотнения главного разъема"</t>
  </si>
  <si>
    <t xml:space="preserve">                Placing of order for "Reactor Pressure Vessel Internals"</t>
  </si>
  <si>
    <t>Размещение заказа на "Устройства внутрикорпусные"</t>
  </si>
  <si>
    <t xml:space="preserve">                   Placing of order for "Core Barrel with complete necessary accessories"</t>
  </si>
  <si>
    <t>Размещение заказа на "Шахта внутрикорпусная"</t>
  </si>
  <si>
    <t xml:space="preserve">                   Placing of order for "Core baffle with complete necessary accessories"</t>
  </si>
  <si>
    <t>Размещение заказа на "Выгородка"</t>
  </si>
  <si>
    <t xml:space="preserve">                   Placing of order for "Protective tube unit with complete necessary accessories"</t>
  </si>
  <si>
    <t>Размещение заказа на "Блок защитных труб"</t>
  </si>
  <si>
    <t xml:space="preserve">                Placing of order for "Upper unit"</t>
  </si>
  <si>
    <t>Размещение заказа на "Блок верхний"</t>
  </si>
  <si>
    <t xml:space="preserve">                   Placing of order for "Upper unit with complete necessary accessories, components, connections and tools such as: Header with nozzles, Cross beam, Air vent elbow, Components, Leakage signalling device, and etc."</t>
  </si>
  <si>
    <t>Размещение заказа на "Блок верхний в комплекте со всеми необходимыми принадлежностями, комплектующими деталями, соединениями и инструментами, а именно: Крышка с патрубками, Траверса, Колено воздушника, Комлектующие детали, Сигнализатор протечек,"</t>
  </si>
  <si>
    <t xml:space="preserve">                Placing of order for "ShEM-3 control rod drive"</t>
  </si>
  <si>
    <t>Размещение заказа на "Привод СУЗ ШЭМ-3"</t>
  </si>
  <si>
    <t xml:space="preserve">                   Placing of order for "The actuators of the control and protection system (CPS) with complete necessary accessories, components, connections and tools"</t>
  </si>
  <si>
    <t>Размещение заказа на "Привода СУЗ ШЭМ-3 в комплекте со всеми необходимыми принадлежностями, узлами, соединениями и инструментами"</t>
  </si>
  <si>
    <t xml:space="preserve">                Placing of order for "Equipment of the reactor concrete pit"</t>
  </si>
  <si>
    <t>Размещение заказа на "Оборудование бетонной шахты реактора"</t>
  </si>
  <si>
    <t xml:space="preserve">                   Placing of order for "Equipment of reactor cavity with complete necessary accessories, components, connections and tools such as:Embedded parts of reactor cavity,Thermal insulation of cylindrical part of pressure vessel,Supporting truss,Thrust trust,Dry</t>
  </si>
  <si>
    <t>Размещение заказа на "Оборудование шахты реактора в комплекте со всеми необходимыми принадлежностями, узлами, соединениями и инструментами, а именно: Детали закладные шахты реактора Изоляция тепловая цилиндрической части корпуса, Ферма опорная, Ферма упор</t>
  </si>
  <si>
    <t xml:space="preserve">                   Placing of order for "Equipment of reactor cavity with complete necessary accessories, components, connections and tools such as:Thermal insulation of the upper unit,Thermal and biological protection of nozzles zone and etc."</t>
  </si>
  <si>
    <t>Размещение заказа на "Оборудование шахты реактора в комплекте со всеми необходимыми принадлежностями, узлами, соединениями и инструментами, а именно: Изоляция тепловая блока верхнего, Защита тепловая и биологическая зоны патрубков и т.д."</t>
  </si>
  <si>
    <t xml:space="preserve">                   Placing of order for "Equipment of reactor cavity with complete necessary accessories, components, connections and tools such as:Air duct,Separating bellows device for alignment of upper unit, and etc."</t>
  </si>
  <si>
    <t>Размещение заказа на "Оборудование шахты реактора в комплекте со всеми необходимыми принадлежностями, узлами, соединениями и инструментами, а именно: Короб воздушный, Сильфон разделительный, Приспособление для центровки верхнего блока и т.д."</t>
  </si>
  <si>
    <t xml:space="preserve">                Placing of order for "Melt localization device of the Reactor (core cather)"</t>
  </si>
  <si>
    <t>Размещение заказа на "Устройство локализации расплава"</t>
  </si>
  <si>
    <t xml:space="preserve">                   Placing of order for "Melt localization device (core cather) of the Reactor Core with complete necessary accessories, components, connections and tools"</t>
  </si>
  <si>
    <t>Размещение заказа на "Устройство локализации расплава активной зоны в комплекте со всеми необходимыми принадлежностями, узлами, соединениями и инструментами"</t>
  </si>
  <si>
    <t xml:space="preserve">                Placing of order for "Equipment and tools for installation and maintenance"</t>
  </si>
  <si>
    <t>Размещение заказа на "Оборудование и инструмент для монтажа, обслуживания и ремонта"</t>
  </si>
  <si>
    <t xml:space="preserve">                   Placing of order for "Nut wrenching device of SG flange joints with complete necessary accessories"</t>
  </si>
  <si>
    <t>Размещение заказа на "Гайковерт фланцевых разъемов парогенератора в комплекте со всеми необходимыми принаделжностями"</t>
  </si>
  <si>
    <t>428д</t>
  </si>
  <si>
    <t xml:space="preserve">                   Placing of order for "Nut wrenching device of the reactor main joint with complete necessary accessories"</t>
  </si>
  <si>
    <t>Размещение заказа на "Гайковерт уплотнения главного разъема в комлпекте со всеми необходимыми принаделжностями"</t>
  </si>
  <si>
    <t xml:space="preserve">                Placing of order for "PGV-1000MKP steam generator with supports"</t>
  </si>
  <si>
    <t>Размещение заказа на "Парогенератор ПГВ-1000МКП с опорами"</t>
  </si>
  <si>
    <t xml:space="preserve">                   Placing of order for "PGV-1000MKP Steam generator No.1, No.3 including: Embedded parts"</t>
  </si>
  <si>
    <t>Размещение заказа на "Парогенератор ПГВ-1000МКП № 1,3 включая: Детали закладные"</t>
  </si>
  <si>
    <t>452д</t>
  </si>
  <si>
    <t xml:space="preserve">                   Placing of order for "PGV-1000MKP Steam generator No.1, No.3 with complete necessary accessories, components, connections and tools such asg:PGV-1000MKP steam generator assembled,Steam header,Collectors of the first loop,,Support ,Set of mounting elemen</t>
  </si>
  <si>
    <t>Размещение заказа на "Парогенератор ПГВ-1000МКП № 1, 3 в комплекте со всеми необходимыми принадлежностями, узлами, соединениями и инструментами, а именно: Парогенератор ПГВ-1000МКП в сборе Коллектор пара Коллекторы первого контура Опора Комплект монтажных</t>
  </si>
  <si>
    <t xml:space="preserve">                   Placing of order for "PGV-1000MKP Steam generator No.1, No.3 with complete necessary accessories, components, connections and tools such as: Set of equipment for maintenance, control and repair of steam generator ,Set of spare parts ,Hydraulic test devi</t>
  </si>
  <si>
    <t>Размещение заказа на "Парогенератор ПГВ-1000МКП № 1, 3 в комплекте со всеми необходимыми принадлежностями, узлами, соединениями и инструментами, а именно: Комплект оборудования для обслуживания, контроля и ремонта парогенератора Комплект запасных частей П</t>
  </si>
  <si>
    <t xml:space="preserve">                   Placing of order for "PGV-1000MKP Steam generator No.2, No.4 including: Embedded parts"</t>
  </si>
  <si>
    <t>Размещение заказа на "Парогенератор ПГВ-1000МКП № 2, 4 включая: Детали закладные"</t>
  </si>
  <si>
    <t xml:space="preserve">                   Placing of order for "PGV-1000MKP Steam generator No.2, No.4 with complete necessary accessories, components, connections and tools such asg:PGV-1000MKP steam generator assembled,Steam header,Collectors of the first loop,Support ,Set of mounting element</t>
  </si>
  <si>
    <t>Размещение заказа на "Парогенератор ПГВ-1000МКП № 2, 4 в комплекте со всеми необходимыми принадлежностями, узлами, соединениями и инструментами, а именно: Парогенератор ПГВ-1000МКП в сборе Коллектор пара Коллекторы первого контура Опора Комплект монтажных</t>
  </si>
  <si>
    <t xml:space="preserve">                   Placing of order for "PGV-1000MKP Steam generator No.2, No.4 with complete necessary accessories, components, connections and tools such as:Set of equipment for maintenance,control and repair of steam generator,Set of spare parts,Hydraulic test device f</t>
  </si>
  <si>
    <t>Размещение заказа на "Парогенератор ПГВ-1000МКП № 2, 4 в комплекте со всеми необходимыми принадлежностями, узлами, соединениями и инструментами, а именно: Комплект оборудования для обслуживания, контроля и ремонта парогенератора Комплект запасных частей П</t>
  </si>
  <si>
    <t xml:space="preserve">                Placing of order for "Pressurizer with complete necessary accessories"</t>
  </si>
  <si>
    <t>Размещение заказа на "Компенсатор давления в сборе"</t>
  </si>
  <si>
    <t xml:space="preserve">                   Placing of order for "Pressurizer with complete necessary accessories, components, connections and tools such as:Embedded parts of pressurizer fastening elements"</t>
  </si>
  <si>
    <t>Размещение заказа на "Компенсатор давления в комплекте со всеми необходимыми принадлежностями, узлами, соединениями и инструментами, а именно: Детали закладные элементов крепления компенсатора давления"</t>
  </si>
  <si>
    <t xml:space="preserve">                   Placing of order for "Pressurizer with complete necessary accessories, components, connections and tools such as:Pressurizer case,Pressurizer fastening elements,and etc."</t>
  </si>
  <si>
    <t>Размещение заказа на "Компенсатор давления в комплекте со всеми необходимыми принадлежностями, узлами, соединениями и инструментами, а именно: Корпус компенсатора давления Элементы крепления компенсатора давления и т.д."</t>
  </si>
  <si>
    <t xml:space="preserve">                Placing of order for "Emergency core cooling system hydroaccumulators (first stage)"</t>
  </si>
  <si>
    <t>Размещение заказа на "Система аварийного охлаждения зоны гидроемкостей (первая ступень)"</t>
  </si>
  <si>
    <t>373д</t>
  </si>
  <si>
    <t xml:space="preserve">                   Placing of order for "Emergency core cooling system hydroaccumulators (first stage)"</t>
  </si>
  <si>
    <t>Размещение заказа на "Система аварийного охлаждения зоны гидроемкостей (первая ступень) : корпус"</t>
  </si>
  <si>
    <t xml:space="preserve">                   Placing of order for "Emergency core cooling system hydroaccumulators (first stage) with complete necessary accessories, components, connections and tools such as:Fastening elements of ECCS HA,Embeded parts,and etc."</t>
  </si>
  <si>
    <t>Размещение заказа на "Система аварийного охлаждения зоны гидроемкостей (первая ступень) в комплекте со всеми необходимыми принадлежностями, узлами, соединениями и инструментами, а именно: Элементы крепления гидроемкости САОЗ, Закладные детали, и т.д."</t>
  </si>
  <si>
    <t xml:space="preserve">                Placing of order for "Reactor cooling pump unit (GTsNA-1391)"</t>
  </si>
  <si>
    <t>Размещение заказа на "Главный циркуляционный насосный агрегат (ГЦНА-1391)"</t>
  </si>
  <si>
    <t xml:space="preserve">                   Placing of order for "Reactor cooling pump unit №1-4 (Spherical case, Supporting element ) with complete necessary accessories, components, connections and tools"</t>
  </si>
  <si>
    <t>Размещение заказа на "Главный циркуляционный насосный агрегат №1-4 (корпус сферический, устройство опорное) в комплекте со всеми необходимыми принадлежностями, узлами, соединениями и инструментами"</t>
  </si>
  <si>
    <t xml:space="preserve">                   Placing of order for "Reactor cooling pump unit №1-4 (Removable part, RCPS electric motor) with complete necessary accessories, components, connections and tools"</t>
  </si>
  <si>
    <t>Размещение заказа на "Главный циркуляционный насосный агрегат №1-4 (Выемная часть и электродвигатель ГЦНА) в комплекте со всеми необходимыми принадлежностями, узлами, соединениями и инструментами"</t>
  </si>
  <si>
    <t xml:space="preserve">                Placing of order for "Main circulation pipeline"</t>
  </si>
  <si>
    <t>Размещение заказа на "Трубопровод главный циркуляционный"</t>
  </si>
  <si>
    <t xml:space="preserve">                   Placing of order for "Main circulation pipeline with complete necessary accessories, components, connections, insulations and tools"</t>
  </si>
  <si>
    <t>Размещение заказа на "Трубопровод главный циркуляционный в комплекте со всеми необходимыми принадлежностями, узлами, соединениями, изоляциями и инструментами"</t>
  </si>
  <si>
    <t xml:space="preserve">                Placing of order for "Bubbler with complete necessary accessories"</t>
  </si>
  <si>
    <t>Размещение заказа на "Барботер в сборе"</t>
  </si>
  <si>
    <t xml:space="preserve">                   Placing of order for "Bubbler with complete necessary accessories, components, connections and tools such as:Embedded parts of bubbler fastening elements"</t>
  </si>
  <si>
    <t>Размещение заказа на "Барботер в комплекте со всеми необходимыми принадлежностями, узлами, соединениями и инструментами, а именно: Детали закладные элементов крепления барботера"</t>
  </si>
  <si>
    <t xml:space="preserve">                   Placing of order for "Bubbler with complete necessary accessories, components, connections and tools such as:Bubbler,Bubbler fastening elements"</t>
  </si>
  <si>
    <t>Размещение заказа на "Барботер в комплекте со всеми необходимыми принадлежностями, узлами, соединениями и инструментами, а именно: Барботер Элементы крепления барботера"</t>
  </si>
  <si>
    <t xml:space="preserve">                Placing of order for "Hoisting equipment of reactor compartment"</t>
  </si>
  <si>
    <t>Размещение заказа на "Грузоподъемное оборудование РО"</t>
  </si>
  <si>
    <t xml:space="preserve">                   Placing of order for "Bridge electrical crane of circular operation (Polar Crane) with complete necessary accessories, components, connections and tools such as: additional,equipment, rails with fixtures and etc."</t>
  </si>
  <si>
    <t>Размещение заказа на "Кран мостовой электрический кругового действия (полярный кран) в комплекте со всеми необходимыми принадлежностями, узлами, соединениями и инструментами, а именно: Дополнительное оборудование, рельсовый путь креплением и т.д."</t>
  </si>
  <si>
    <t xml:space="preserve">                   Placing of order for "Trestle crane with complete necessary accessories, components, connections and tools such as: crane rail with fixing components, gantry and etc."</t>
  </si>
  <si>
    <t>Размещение заказа на "Кран эстакады, в комплекте со всеми необходимыми принадлежностями, узлами, соединениями и инструментами, а именно: подкрановый рельс с узлами крепления, портал и т.д."</t>
  </si>
  <si>
    <t xml:space="preserve">                Placing of order for "Refueling system"</t>
  </si>
  <si>
    <t>Размещение заказа на "Система перегрузки топлива"</t>
  </si>
  <si>
    <t xml:space="preserve">                   Placing of order for "Refueling machine with complete necessary accessories, components, connections and tools such as: equipment for lifting fallen FA, leak tight casks and etc."</t>
  </si>
  <si>
    <t>Размещение заказа на "Машина перегрузочная в комплекте со всеми необходимыми принадлежностями, узлами, соединениями и инструментами, а именно: оборудованием для извлечения упавших ТВС и пеналов герметичных и т.д."</t>
  </si>
  <si>
    <t xml:space="preserve">                   Placing of order for "Fuel assembly racks with complete necessary accessories"</t>
  </si>
  <si>
    <t>Размещение заказа на "Стеллажи для тепловыделяющих сборок в комплекте со всеми необходимыми принадлежностями"</t>
  </si>
  <si>
    <t xml:space="preserve">                   Placing of order for "Fuel pool racks with complete necessary accessories"</t>
  </si>
  <si>
    <t>Размещение заказа на "Стеллажи бассейна выдержки в комплекте со всеми необходимыми принадлежностями"</t>
  </si>
  <si>
    <t xml:space="preserve">                Placing of order for "Embedded part of inspection cavities"</t>
  </si>
  <si>
    <t>Размещение заказа на "Закладные шахт ревизии"</t>
  </si>
  <si>
    <t>465д</t>
  </si>
  <si>
    <t xml:space="preserve">                   Placing of order for "Embedded parts of inspection cavities with complete necessary accessories, components, connections and tools such as:Support of spacer plate,Support of protective tube unit,Support of Reactor Internal Cavity,Embedded parts"</t>
  </si>
  <si>
    <t>Размещение заказа на "Закладные шахт ревизии в комплекте со всеми необходимыми принадлежностями, узлами, соединениями и инструментами, а именно: Опора проставки Опора блока защитных труб Опора шахты внутрикорпусной Детали закладные"</t>
  </si>
  <si>
    <t xml:space="preserve">                   Placing of order for "Embedded parts of inspection cavities with complete necessary accessories, components, connections and tools such as:Support of upper unit,Platform"</t>
  </si>
  <si>
    <t>Размещение заказа на "Закладные шахт ревизии в комплекте со всеми необходимыми принадлежностями, узлами, соединениями и инструментами, а именно: Опора верхнего блока Площадка"</t>
  </si>
  <si>
    <t xml:space="preserve">                Placing of order for "Equipment part of inspection cavities"</t>
  </si>
  <si>
    <t>Размещение заказа на "Оборудование шахт ревизии"</t>
  </si>
  <si>
    <t xml:space="preserve">                   Placing of order for "Equipment of inspection cavities with complete necessary accessories, components, connections and tools such as:Manhole,Spacer plate,Platform for transportation of protective tube unit,Device for transportation of reactor internal </t>
  </si>
  <si>
    <t>Размещение заказа на "Оборудование шахт ревизии в комплекте со всеми необходимыми принадлежностями, узлами, соединениями и инструментами, а именно: Люк Проставка Платформа для транспортировки блока защитных труб Устройство для транспортировки шахты внутри</t>
  </si>
  <si>
    <t xml:space="preserve">                Placing of order for "Leak tight Locks"</t>
  </si>
  <si>
    <t>Размещение заказа на "Шлюзы герметичные"</t>
  </si>
  <si>
    <t xml:space="preserve">                   Placing of order for "Equipment Lock with complete necessary accessories, components, connections, tools."</t>
  </si>
  <si>
    <t>Размещение заказа на "Шлюз транспортный в комплекте со всеми необходимыми принадлежностями, узлами, соединениями, инструментами"</t>
  </si>
  <si>
    <t xml:space="preserve">                   Placing of order for "Main personnel lock with complete necessary accessories, components, connections, tools."</t>
  </si>
  <si>
    <t>Размещение заказа на "Шлюз для персонала основной в комплекте со всеми необходимыми принадлежностями, узлами, соединениями, инструментами."</t>
  </si>
  <si>
    <t xml:space="preserve">                   Placing of order for "Emergency personnel lock with complete necessary accessories, components, connections, tools."</t>
  </si>
  <si>
    <t>Размещение заказа на "Шлюз для персонала аварийный в комплекте со всеми необходимыми принадлежностями, узлами, соединениями, инструментами"</t>
  </si>
  <si>
    <t xml:space="preserve">                   Placing of order for "Equipment Lock:embedded parts"</t>
  </si>
  <si>
    <t>Размещение заказа на "Шлюз транспортный: закладные детали"</t>
  </si>
  <si>
    <t xml:space="preserve">                   Placing of order for "Main personnel lock:embedded parts"</t>
  </si>
  <si>
    <t>Размещение заказа на "Шлюз для персонала основной: закладные детали"</t>
  </si>
  <si>
    <t xml:space="preserve">                   Placing of order for "Emergency personnel lock:embedded parts"</t>
  </si>
  <si>
    <t>Размещение заказа на "Шлюз для персонала аварийный: закладные детали"</t>
  </si>
  <si>
    <t xml:space="preserve">                Placing of order for "Set of hydraulic-shock absorbers"</t>
  </si>
  <si>
    <t>Размещение заказа на "Комплект гидроамортизаторов"</t>
  </si>
  <si>
    <t xml:space="preserve">                   Placing of order for "Set of hydraulic shock-absorbers with complete necessary accessories, connections, tools and etc."</t>
  </si>
  <si>
    <t>Размещение заказа на "Комплект гидроамортизаторов в комплекте со всеми необходимыми принадлежностями, соединениями, инструментами и т.д."</t>
  </si>
  <si>
    <t xml:space="preserve">                Placing of order for "Hydroaccumulators of the core passive flooding system (second stage) ( 8 set)"</t>
  </si>
  <si>
    <t>Размещение заказа на "Гидроемкости системы пассивного залива активной зоны ( вторая ступень) (8 компл)"</t>
  </si>
  <si>
    <t xml:space="preserve">                   Placing of order for "Embedded parts for Hydroaccumulators of the core passive floding system No1-4 (4 set)"</t>
  </si>
  <si>
    <t>Размещение заказа на "Детали закладные гидроемкости системы пассивного залива активной зоны №1-4 (4 компл)"</t>
  </si>
  <si>
    <t xml:space="preserve">                   Placing of order for "Hydroaccumulators of the core passive floding system and Fastening elements of CPFS HA(second stage) No. 1-4 with complete necessary accessories,connections and tools"</t>
  </si>
  <si>
    <t>Размещение заказа на "Гидроемкости системы пассивного залива активной зоны и элементы крепления СПЗАЗ (второй ступени) № 1-4 в комплекте со всеми необходимыми принадлежностями, соединениями и инструментами)."</t>
  </si>
  <si>
    <t xml:space="preserve">                   Placing of order for "Embedded parts for Hydroaccumulators of the core passive floding system No5-8 (4 set)"</t>
  </si>
  <si>
    <t>Размещение заказа на "Детали закладные гидроемкости системы пассивного залива активной зоны №5-8 (4 компл)"</t>
  </si>
  <si>
    <t xml:space="preserve">                   Placing of order for "Hydroaccumulators of the core passive floding system and Fastening elements of CPFS HA(second stage) No. 5-8 with complete necessary accessories,connections and tools"</t>
  </si>
  <si>
    <t>Размещение заказа на "Гидроемкости системы пассивного залива активной зоны и элементы крепления СПЗАЗ (второй ступени) № 5-8 в комплекте со всеми необходимыми принадлежностями, соединениями и инструментами)."</t>
  </si>
  <si>
    <t xml:space="preserve">                Placing of order for "Diesel Generators of Emergency Power Supply System"</t>
  </si>
  <si>
    <t>Размещение заказа на "Дизель-генераторная установка РДЭС"</t>
  </si>
  <si>
    <t xml:space="preserve">                   Placing of order for "Diesel Generators of Emergency Power Supply System with complete n ecessary accessories, components, connections, tools and etc."</t>
  </si>
  <si>
    <t>Размещение заказа на "Дизель-генераторы РДЭС в комплекте со всеми необходимыми принадлежностями, узлами, соединениями, инструментами и т.д."</t>
  </si>
  <si>
    <t xml:space="preserve">                Placing of order for "Heat-engineering equipment of turbine hall"</t>
  </si>
  <si>
    <t>Размещение заказа на "Теплотехническое оборудование машзала"</t>
  </si>
  <si>
    <t xml:space="preserve">                   Placing of order for "Turbine with complete necessary accessories, components, connections and tools such as:Casing of high-pressure and low-pressure cylinders,Automatic control and protection system,High-pressure and low-pressure rotors,High-pressure a</t>
  </si>
  <si>
    <t>Размещение заказа на "Турбина в комплекте со всеми необходимыми принадлежностями, узлами, соединениями и инструментами, а именно: Корпуса цилиндров высокого и низкого давления, Система автоматического контроля и защиты, Роторы высого и низкого давления, Д</t>
  </si>
  <si>
    <t xml:space="preserve">                   Placing of order for "Turbine with complete necessary accessories, components, connections and tools such as:Quick acting bypass valve (BRU-K) -condenser,Steam with the oil supply system"</t>
  </si>
  <si>
    <t>Размещение заказа на "Турбина в комплекте со всеми необходимыми принадлежностями, узлами, соединениями и инструментами, а именно: БРУ_К Система маслоснабжения (масляно-паровая смесь)"</t>
  </si>
  <si>
    <t xml:space="preserve">                Placing of order for "Condenser group"</t>
  </si>
  <si>
    <t>Размещение заказа на "Конденсаторная группа"</t>
  </si>
  <si>
    <t xml:space="preserve">                   Placing of order for "Condenser set with complete necessary accessories, components, connections and tools such as: condensers,Low pressure heaters №1 and etc."</t>
  </si>
  <si>
    <t>Размещение заказа на "Конденсаторная группа в комплекте со всеми необходимыми принадлежностями, узлами, соединениями и инструментами, а именно: конденсаторы, ПНД № 1 и т.д."</t>
  </si>
  <si>
    <t xml:space="preserve">                Placing of order for "Set of Turbo generator with complete"</t>
  </si>
  <si>
    <t>Размещение заказа на "Турбогенератор в комплекте"</t>
  </si>
  <si>
    <t xml:space="preserve">                   Placing of order for "Set of Turbo generator with complete necessary accessories, components, connections and tools such as: Stator, Rotor, Exiter and etc."</t>
  </si>
  <si>
    <t>Размещение заказа на "Турбогенератор в комплекте со всеми необходимыми принадлежностями, узлами, соединениями и инструментами, а именно: статор, ротор, возбудитель и т.д."</t>
  </si>
  <si>
    <t xml:space="preserve">                Placing of order for "System of high pressure heaters"</t>
  </si>
  <si>
    <t>Размещение заказа на "Система подогревателей высокого давления"</t>
  </si>
  <si>
    <t xml:space="preserve">                   Placing of order for "HPH №5-6 with complete necessary accessories, components, connections and tools"</t>
  </si>
  <si>
    <t>Размещение заказа на "ПВД №5-6 в комплекте со всеми необходимыми принадлежностями, узлами, соединениями и инструментами"</t>
  </si>
  <si>
    <t xml:space="preserve">                Placing of order for "Separation system and reheat"</t>
  </si>
  <si>
    <t>Размещение заказа на "Система сепарации и промперегрева"</t>
  </si>
  <si>
    <t xml:space="preserve">                   Placing of order for "Separation system and reheat with complete necessary accessories, components, connections and tools such as:Moisutre seperator,Drain pump of separate collector,Drain pump of condesate trap and etc."</t>
  </si>
  <si>
    <t>Размещение заказа на "Система сепарации и промперегрева в комплекте со всеми необходимыми принадлежностями, узлами, соединениями и инструментами, а именно: сепаратор промперегреватель дренажный насос сепарации конденсата, дренажный насос ловушки конденсат</t>
  </si>
  <si>
    <t xml:space="preserve">                Placing of order for "Main condensate system"</t>
  </si>
  <si>
    <t>Размещение заказа на "Система основного конденсата"</t>
  </si>
  <si>
    <t xml:space="preserve">                   Placing of order for "Condensate electric pump 2-nd stage with complete necessary accessories, components, connections and tools"</t>
  </si>
  <si>
    <t>Размещение заказа на "Электронасос конденсата 2 ступени в комплекте со всеми необходимыми принадлежностями, узлами, соединениями и инструментами"</t>
  </si>
  <si>
    <t xml:space="preserve">                   Placing of order for "Condensate electric pump 1-st stage with complete necessary accessories, components, connections and tools"</t>
  </si>
  <si>
    <t>Размещение заказа на "Электронасос конденсата 1 ступени в комплекте со всеми необходимыми принадлежностями, узлами, соединениями и инструментами"</t>
  </si>
  <si>
    <t xml:space="preserve">                Placing of order for "Low pressure heaters"</t>
  </si>
  <si>
    <t>Размещение заказа на "Подогреватели низкого давления"</t>
  </si>
  <si>
    <t xml:space="preserve">                   Placing of order for "LPH №2-4 with complete necessary accessories, components, connections and tools"</t>
  </si>
  <si>
    <t>Размещение заказа на "ПНД №2-4 в комплекте со всеми необходимыми принадлежностями, узлами, соединениями и инструментами"</t>
  </si>
  <si>
    <t xml:space="preserve">                Placing of order for "Condenser Ball Cleaning System"</t>
  </si>
  <si>
    <t>Размещение заказа на "Система шарикоочистки конденсатора"</t>
  </si>
  <si>
    <t xml:space="preserve">                   Placing of order for "Condenser Ball Cleaning System with complete necessary accessories, components, connections and tools"</t>
  </si>
  <si>
    <t>Размещение заказа на "Система шарикоочистки конденсатора в комплекте со всеми необходимыми принадлежностями, узлами, соединениями и инструментами"</t>
  </si>
  <si>
    <t xml:space="preserve">                Placing of order for "Feedwater system"</t>
  </si>
  <si>
    <t>Размещение заказа на "Система питательной воды"</t>
  </si>
  <si>
    <t xml:space="preserve">                   Placing of order for "Deaerator with complete necessary accessories, components, connections and tools such as:Deaeration tank,Deaeration station and etc."</t>
  </si>
  <si>
    <t>Размещение заказа на "Деаэратор в комплекте со всеми необходимыми принадлежностями, узлами, соединениями и инструментами, а именно: Бак деаэраторный, Колонка деаэрационная и т.д."</t>
  </si>
  <si>
    <t xml:space="preserve">                   Placing of order for "Main Feedwater pump with complete necessary accessories, components, connections and tools such as:Main feed water turbine pump,Buster feed water pump,Drive of feed water pump and etc."</t>
  </si>
  <si>
    <t>Размещение заказа на "Основные питательные насосные агрегаты в комплекте со всеми необходимыми принадлежностями, узлами, соединениями и инструментами, а именно: Питательный турбонасос, Предвключенный насос, Привод питательного насоса и т.д."</t>
  </si>
  <si>
    <t xml:space="preserve">                Placing of order for "Valves and pipelines of heat engineering equipment of the turbine hall"</t>
  </si>
  <si>
    <t>Размещение заказа на "Арматура и трубопроводы теплотехнического оборудования машзала"</t>
  </si>
  <si>
    <t xml:space="preserve">                   Placing of order for "Valves and pipelines - part 1"</t>
  </si>
  <si>
    <t>Размещение заказа на "Арматура и трубопроводы часть 1"</t>
  </si>
  <si>
    <t xml:space="preserve">                   Placing of order for "Valves and pipelines - part 2"</t>
  </si>
  <si>
    <t>Размещение заказа на "Арматура и трубопроводы часть 2"</t>
  </si>
  <si>
    <t xml:space="preserve">                   Placing of order for "Valves and pipelines - part 3"</t>
  </si>
  <si>
    <t>Размещение заказа на "Арматура и трубопроводы часть 3"</t>
  </si>
  <si>
    <t xml:space="preserve">                Placing of order for "Turbine building hoisting equipment"</t>
  </si>
  <si>
    <t>Размещение заказа на "Грузоподъемное оборудование ТО"</t>
  </si>
  <si>
    <t xml:space="preserve">                   Placing of order for "Special electrical Bridge crane for turbine hall with complete necessary accessories, components, connections and tools"</t>
  </si>
  <si>
    <t>Размещение заказа на "Кран мостовой электрический специальный машзала в комплекте со всеми необходимыми принадлежностями, узлами, соединениями и инструментами"</t>
  </si>
  <si>
    <t xml:space="preserve">                Placing of order for "Electrical Equipment"</t>
  </si>
  <si>
    <t>Размещение заказа на "Электротехническое оборудование"</t>
  </si>
  <si>
    <t>397д</t>
  </si>
  <si>
    <t xml:space="preserve">                   Placing of order for "Unit transformer №1-3 with complete necessary accessories, components, connections and tools"</t>
  </si>
  <si>
    <t>Размещение заказа на "Блочный трансформатор №1-3 в комплекте со всеми необходимыми принадлежностями, узлами, соединениями и инструментами"</t>
  </si>
  <si>
    <t xml:space="preserve">                   Placing of order for "Common Plant transformer with complete necessary accessories, components, connections and tools"</t>
  </si>
  <si>
    <t>Размещение заказа на "Общестанционный трансформатор в комплекте со всеми необходимыми принадлежностями, узлами, соединениями и инструментами"</t>
  </si>
  <si>
    <t xml:space="preserve">                Placing of order for "Power Unit APCS complex"</t>
  </si>
  <si>
    <t>Размещение заказа на "Комплекс оборудования АСУ ТП энергоблока"</t>
  </si>
  <si>
    <t xml:space="preserve">                   Placing of order for "APCS part - 1"</t>
  </si>
  <si>
    <t>Размещение заказа на "АСУ- ТП часть - 1"</t>
  </si>
  <si>
    <t xml:space="preserve">                   Placing of order for "APCS part - 2"</t>
  </si>
  <si>
    <t>Размещение заказа на "АСУ- ТП часть - 2"</t>
  </si>
  <si>
    <t xml:space="preserve">                   Placing of order for "APCS part - 3"</t>
  </si>
  <si>
    <t>Размещение заказа на "АСУ- ТП часть - 3"</t>
  </si>
  <si>
    <t xml:space="preserve">                   Placing of order for "APCS part - 4"</t>
  </si>
  <si>
    <t>Размещение заказа на "АСУ- ТП часть - 4"</t>
  </si>
  <si>
    <t xml:space="preserve">                Placing of order for "Full Scale Simulator"</t>
  </si>
  <si>
    <t>Размещение заказа на "Полномасштабный тренажер"</t>
  </si>
  <si>
    <t>427д</t>
  </si>
  <si>
    <t xml:space="preserve">                   Placing of order for "Full Scale Simulator (Hardware and Software) with complete necessary accessories, components, tools:power supply and UPS,computer complex,MCR imitator,input-output,TLS-U and MCR special systems,AFPS,audio and video records,telephon</t>
  </si>
  <si>
    <t>Размещение заказа на "Полномасштабный тренажер (програмное и аппаратное обеспечение) в комплекте со всеми необходимыми принадлежностями, узлами, инструментами: - энергоснабжение и ИБП - компьютерный комплекс - имитатора БПУ - система ввода-вывода - СВБУ и</t>
  </si>
  <si>
    <t xml:space="preserve">                Placing of order for "Analytical Simulator"</t>
  </si>
  <si>
    <t>Размещение заказа на "Аналитический тренажер"</t>
  </si>
  <si>
    <t xml:space="preserve">                   Placing of order for "Analytical Simulator (Hardware and Software) with complete necessary accessories, components, tools:power supply and UPS,computer complex and etc."</t>
  </si>
  <si>
    <t>Размещение заказа на "Аналитический тренажер (програмное и аппаратное обеспечение) в комплекте со всеми необходимыми принад лежностями, узлами, инструментами: - энергоснабжение и ИБП - компьютерный комплекс - и т.д."</t>
  </si>
  <si>
    <t xml:space="preserve">             Manufacturing of LMCE unit2</t>
  </si>
  <si>
    <t>Изготовление ОДЦИ (Блок 2)</t>
  </si>
  <si>
    <t xml:space="preserve">                Manufacturing of "Reactor pressure vessel with auxiliary components"</t>
  </si>
  <si>
    <t>Изготовление "Корпус реактора со вспомогательными узлами"</t>
  </si>
  <si>
    <t>1820д</t>
  </si>
  <si>
    <t xml:space="preserve">                   Manufacturing of "Reactor pressure vessel"</t>
  </si>
  <si>
    <t>Изготовление "Корпус реактора"</t>
  </si>
  <si>
    <t>1373д</t>
  </si>
  <si>
    <t xml:space="preserve">                   Manufacturing of "Support ring"</t>
  </si>
  <si>
    <t>Изготовление "Кольцо опорное"</t>
  </si>
  <si>
    <t>1236д</t>
  </si>
  <si>
    <t xml:space="preserve">                   Manufacturing of "Thrust ring"</t>
  </si>
  <si>
    <t>Изготовление "Кольцо упорное"</t>
  </si>
  <si>
    <t xml:space="preserve">                   Manufacturing of "Reactor main joint sealing components, with complete necessary accessories and tools"</t>
  </si>
  <si>
    <t>Изготовление "Детали уплотнения главного разъема"</t>
  </si>
  <si>
    <t>1662д</t>
  </si>
  <si>
    <t xml:space="preserve">                Manufacturing of "Reactor Pressure Vessel Internals"</t>
  </si>
  <si>
    <t>Изготовление "Устройства внутрикорпусные"</t>
  </si>
  <si>
    <t xml:space="preserve">                   Manufacturing of "Core Barrel with complete necessary accessories"</t>
  </si>
  <si>
    <t>Изготовление "Шахта внутрикорпусная"</t>
  </si>
  <si>
    <t xml:space="preserve">                   Manufacturing of "Core baffle with complete necessary accessories"</t>
  </si>
  <si>
    <t>Изготовление "Выгородка"</t>
  </si>
  <si>
    <t xml:space="preserve">                   Manufacturing of "Protective tube unit with complete necessary accessories"</t>
  </si>
  <si>
    <t>Изготовление "Блок защитных труб"</t>
  </si>
  <si>
    <t xml:space="preserve">                Manufacturing of "Melt localization device of the Reactor (core cather)"</t>
  </si>
  <si>
    <t>Изготовление "Устройство локализации расплава"</t>
  </si>
  <si>
    <t>727д</t>
  </si>
  <si>
    <t xml:space="preserve">                   Manufacturing of "Melt localization device of the Reactor (core cather) with complete necessary accessories, components, connections and tools"</t>
  </si>
  <si>
    <t>Изготовление "Устройство локализации расплава активной зоны в комплекте со всеми необходимыми принадлежностями, узлами, соединениями и инструментами"</t>
  </si>
  <si>
    <t xml:space="preserve">                Manufacturing of "Upper unit"</t>
  </si>
  <si>
    <t>Изготовление "Блок верхний"</t>
  </si>
  <si>
    <t xml:space="preserve">                   Manufacturing of "Upper unit with complete necessary accessories, components, connections and tools such as: Header with nozzles, Cross beam, Air vent elbow, Components, Leakage signalling device, and etc."</t>
  </si>
  <si>
    <t>Изготовление "Блок верхний в комплекте со всеми необходимыми принадлежностями, комплектующими деталями, соединениями и инструментами, а именно: Крышка с патрубками, Траверса, Колено воздушника, Комлектующие детали, Сигнализатор протечек,"</t>
  </si>
  <si>
    <t xml:space="preserve">                Manufacturing of "ShEM-3 control rod drive"</t>
  </si>
  <si>
    <t>Изготовление "Привод СУЗ ШЭМ-3"</t>
  </si>
  <si>
    <t xml:space="preserve">                   Manufacturing of "The actuators of the control and protection system (CPS) with complete necessary accessories, components, connections and tools"</t>
  </si>
  <si>
    <t>Изготовление "Привода СУЗ ШЭМ-3 в комплекте со всеми необходимыми принадлежностями, узлами, соединениями и инструментами"</t>
  </si>
  <si>
    <t xml:space="preserve">                Manufacturing of "Equipment of the reactor concrete pit"</t>
  </si>
  <si>
    <t>Изготовление "Оборудование бетонной шахты реактора"</t>
  </si>
  <si>
    <t>1486д</t>
  </si>
  <si>
    <t xml:space="preserve">                   Manufacturing of "Equipment of reactor cavity with complete necessary accessories, components, connections and tools such as:Embedded parts of reactor cavity,Thermal insulation of cylindrical part of pressure vessel,Supporting truss,Thrust trust,Dry sch</t>
  </si>
  <si>
    <t>Изготовление "Оборудование шахты реактора в комплекте со всеми необходимыми принадлежностями, узлами, соединениями и инструментами, а именно: Детали закладные шахты реактора Изоляция тепловая цилиндрической части корпуса, Ферма опорная, Ферма упорная, Защ</t>
  </si>
  <si>
    <t>1062д</t>
  </si>
  <si>
    <t xml:space="preserve">                   Manufacturing of "Equipment of reactor cavity with complete necessary accessories, components, connections and tools such as:Thermal insulation of the upper unit,Thermal and biological protection of nozzles zone and etc."</t>
  </si>
  <si>
    <t>Изготовление "Оборудование шахты реактора в комплекте со всеми необходимыми принадлежностями, узлами, соединениями и инструментами, а именно: Изоляция тепловая блока верхнего, Защита тепловая и биологическая зоны патрубков и т.д."</t>
  </si>
  <si>
    <t>1367д</t>
  </si>
  <si>
    <t xml:space="preserve">                   Manufacturing of "Equipment of reactor cavity with complete necessary accessories, components, connections and tools such as:Air duct,Separating bellows device for alignment of upper unit, and etc."</t>
  </si>
  <si>
    <t>Изготовление "Оборудование шахты реактора в комплекте со всеми необходимыми принадлежностями, узлами, соединениями и инструментами, а именно: Короб воздушный, Сильфон разделительный, Приспособление для центровки верхнего блока и т.д."</t>
  </si>
  <si>
    <t xml:space="preserve">                Manufacturing of "Equipment and tools for installation and maintenance"</t>
  </si>
  <si>
    <t>Изготовление "Оборудование и инструмент для монтажа, обслуживания и ремонта"</t>
  </si>
  <si>
    <t>1487д</t>
  </si>
  <si>
    <t xml:space="preserve">                   Manufacturing of "Nut wrenching device of SG flange joints with complete necessary accessories"</t>
  </si>
  <si>
    <t>Изготовление "Гайковерт фланцевых разъемов парогенератора в комплекте со всеми необходимыми принаделжностями"</t>
  </si>
  <si>
    <t>1428д</t>
  </si>
  <si>
    <t xml:space="preserve">                   Manufacturing of "Nut wrenching device of the reactor main joint with complete necessary accessories"</t>
  </si>
  <si>
    <t>Изготовление "Гайковерт уплотнения главного разъема в комлпекте со всеми необходимыми принаделжностями"</t>
  </si>
  <si>
    <t xml:space="preserve">                Manufacturing of "PGV-1000MKP steam generator with supports"</t>
  </si>
  <si>
    <t>Изготовление "Парогенератор ПГВ-1000МКП с опорами"</t>
  </si>
  <si>
    <t>1492д</t>
  </si>
  <si>
    <t xml:space="preserve">                   Manufacturing of "PGV-1000MKP Steam generator No.1, No.3 including: Embedded parts"</t>
  </si>
  <si>
    <t>Изготовление "Парогенератор ПГВ-1000МКП № 1,3 включая: Детали закладные"</t>
  </si>
  <si>
    <t>1310д</t>
  </si>
  <si>
    <t xml:space="preserve">                   Manufacturing of "PGV-1000MKP Steam generator No.1, No.3 with complete necessary accessories, components, connections and tools such asg:PGV-1000MKP steam generator assembled,Steam header,Collectors of the first loop,,Support ,Set of mounting elements,S</t>
  </si>
  <si>
    <t>Изготовление "Парогенератор ПГВ-1000МКП № 1, 3 в комплекте со всеми необходимыми принадлежностями, узлами, соединениями и инструментами, а именно: Парогенератор ПГВ-1000МКП в сборе Коллектор пара Коллекторы первого контура Опора Комплект монтажных частей</t>
  </si>
  <si>
    <t>1308д</t>
  </si>
  <si>
    <t xml:space="preserve">                   Manufacturing of "PGV-1000MKP Steam generator No.1, No.3 with complete necessary accessories, components, connections and tools such as: Set of equipment for maintenance, control and repair of steam generator ,Set of spare parts ,Hydraulic test device f</t>
  </si>
  <si>
    <t>Изготовление "Парогенератор ПГВ-1000МКП № 1, 3 в комплекте со всеми необходимыми принадлежностями, узлами, соединениями и инструментами, а именно: Комплект оборудования для обслуживания, контроля и ремонта парогенератора Комплект запасных частей Приспособ</t>
  </si>
  <si>
    <t>1396д</t>
  </si>
  <si>
    <t xml:space="preserve">                   Manufacturing of "PGV-1000MKP Steam generator No.2, No.4 including: Embedded parts"</t>
  </si>
  <si>
    <t>Изготовление "Парогенератор ПГВ-1000МКП № 2, 4 включая: Детали закладные"</t>
  </si>
  <si>
    <t>1214д</t>
  </si>
  <si>
    <t xml:space="preserve">                   Manufacturing of "PGV-1000MKP Steam generator No.2, No.4 with complete necessary accessories, components, connections and tools such asg:PGV-1000MKP steam generator assembled,Steam header,Collectors of the first loop,Support ,Set of mounting elements,Se</t>
  </si>
  <si>
    <t>Изготовление "Парогенератор ПГВ-1000МКП № 2, 4 в комплекте со всеми необходимыми принадлежностями, у злами, соединениями и инструментами, а именно: Парогенератор ПГВ-1000МКП в сборе Коллектор пара Коллекторы первого контура Опора Комплект монтажных частей</t>
  </si>
  <si>
    <t xml:space="preserve">                   Manufacturing of "PGV-1000MKP Steam generator No.2, No.4 with complete necessary accessories, components, connections and tools such as:Set of equipment for maintenance,control and repair of steam generator,Set of spare parts,Hydraulic test device for S</t>
  </si>
  <si>
    <t>Изготовление "Парогенератор ПГВ-1000МКП № 2, 4 в комплекте со всеми необходимыми принадлежностями, узлами, соединениями и инструментами, а именно: Комплект оборудования для обслуживания, контроля и ремонта парогенератора Комплект запасных частей Приспособ</t>
  </si>
  <si>
    <t xml:space="preserve">                Manufacturing of "Pressurizer with complete necessary accessories"</t>
  </si>
  <si>
    <t>Изготовление "Компенсатор давления в сборе"</t>
  </si>
  <si>
    <t>1361д</t>
  </si>
  <si>
    <t xml:space="preserve">                   Manufacturing of "Pressurizer with complete necessary accessories, components, connections and tools such as:Embedded parts of pressurizer fastening elements"</t>
  </si>
  <si>
    <t>Изготовление "Компенсатор давления в комплекте со всеми необходимыми принадлежностями, узлами, соединениями и инструментами, а именно: Детали закладные элементов крепления компенсатора давления"</t>
  </si>
  <si>
    <t>1090д</t>
  </si>
  <si>
    <t xml:space="preserve">                   Manufacturing of "Pressurizer with complete necessary accessories, components, connections and tools such as:Pressurizer case,Pressurizer fastening elements,and etc."</t>
  </si>
  <si>
    <t>Изготовление "Компенсатор давления в комплекте со всеми необходимыми принадлежностями, узлами, соединениями и инструментами, а именно: Корпус компенсатора давления Элементы крепления компенсатора давления и т.д."</t>
  </si>
  <si>
    <t>1220д</t>
  </si>
  <si>
    <t xml:space="preserve">                Manufacturing of "Emergency core cooling system hydroaccumulators (first stage)"</t>
  </si>
  <si>
    <t>Изготовление "Система аварийного охлаждения зоны гидроемкостей (первая ступень)"</t>
  </si>
  <si>
    <t>1483д</t>
  </si>
  <si>
    <t xml:space="preserve">                   Manufacturing of "Emergency core cooling system hydroaccumulators (first stage)"</t>
  </si>
  <si>
    <t>Изготовление "Система аварийного охлаждения зоны гидроемкостей (первая ступень) : корпус"</t>
  </si>
  <si>
    <t xml:space="preserve">                   Manufacturing of "Emergency core cooling system hydroaccumulators (first stage) with complete necessary accessories, components, connections and tools such as:Fastening elements of ECCS HA,Embeded parts,and etc."</t>
  </si>
  <si>
    <t>Изготовление "Система аварийного охлаждения зоны гидроемкостей (первая ступень) в комплекте со всеми необходимыми принадлежностями, узлами, соединениями и инструментами, а именно: Элементы крепления гидроемкости САОЗ, Закладные детали, и т.д."</t>
  </si>
  <si>
    <t xml:space="preserve">                Manufacturing of "Reactor cooling pump unit (GTsNA-1391)"</t>
  </si>
  <si>
    <t>Изготовление "Главный циркуляционный насосный агрегат (ГЦНА-1391)"</t>
  </si>
  <si>
    <t>1585д</t>
  </si>
  <si>
    <t xml:space="preserve">                   Manufacturing of "Reactor cooling pump unit №1-4 (Spherical case, Supporting element ) with complete necessary accessories, components, connections and tools"</t>
  </si>
  <si>
    <t>Изготовление "Главный циркуляционный насосный агрегат №1-4 (корпус сферический, устройство опорное) в комплекте со всеми необходимыми принадлежностями, узлами, соединениями и инструментами"</t>
  </si>
  <si>
    <t>1314д</t>
  </si>
  <si>
    <t xml:space="preserve">                   Manufacturing of "Reactor cooling pump unit №1-4 (Removable part, RCPS electric motor) with complete necessary accessories, components, connections and tools"</t>
  </si>
  <si>
    <t>Изготовление "Главный циркуляционный насосный агрегат №1-4 (Выемная часть и электродвигатель ГЦНА) в комплекте со всеми необходимыми принадлежностями, узлами, соединениями и инструментами"</t>
  </si>
  <si>
    <t xml:space="preserve">                Manufacturing of "Main circulation pipeline"</t>
  </si>
  <si>
    <t>Изготовление "Трубопровод главный циркуляционный"</t>
  </si>
  <si>
    <t xml:space="preserve">                   Manufacturing of "Main circulation pipeline with complete necessary accessories, components, connections, insulations and tools"</t>
  </si>
  <si>
    <t>Изготовление "Трубопровод главный циркуляционный в комплекте со всеми необходимыми принадлежностями, узлами, соединениями, изоляциями и инструментами"</t>
  </si>
  <si>
    <t xml:space="preserve">                Manufacturing of "Bubbler with complete necessary accessories"</t>
  </si>
  <si>
    <t>Изготовление "Барботер в сборе"</t>
  </si>
  <si>
    <t>1175д</t>
  </si>
  <si>
    <t xml:space="preserve">                   Manufacturing of "Bubbler with complete necessary accessories, components, connections and tools such as:Embedded parts of bubbler fastening elements"</t>
  </si>
  <si>
    <t>Изготовление "Барботер в комплекте со всеми необходимыми принадлежностями, узлами, соединениями и инструментами, а именно: Детали закладные элементов крепления барботера"</t>
  </si>
  <si>
    <t xml:space="preserve">                   Manufacturing of "Bubbler with complete necessary accessories, components, connections and tools such as:Bubbler,Bubbler fastening elements"</t>
  </si>
  <si>
    <t>Изготовление "Барботер в комплекте со всеми необходимыми принадлежностями, узлами, соединениями и инструментами, а именно: Барботер Элементы крепления барботера"</t>
  </si>
  <si>
    <t xml:space="preserve">                Manufacturing of "Hoisting equipment of reactor compartment"</t>
  </si>
  <si>
    <t>Изготовление "Грузоподъемное оборудование РО"</t>
  </si>
  <si>
    <t>1331д</t>
  </si>
  <si>
    <t xml:space="preserve">                   Manufacturing of "Bridge electrical crane ofcircular operation (Polar Crane) with complete necessary accessories, components, connections and tools such as: additional,equipment, rails with fixtures and etc."</t>
  </si>
  <si>
    <t>Изготовление "Кран мостовой электрический кругового действия (полярный кран) в комплекте со всеми необходимыми принадлежностями, узлами, соединениями и инструментами, а именно: Дополнительное оборудование, рельсовый путь креплением и т.д."</t>
  </si>
  <si>
    <t>327д</t>
  </si>
  <si>
    <t xml:space="preserve">                   Manufacturing of "Trestle crane with complete necessary accessories, components, connections and tools such as: crane rail with fixing components, gantry and etc."</t>
  </si>
  <si>
    <t>Изготовление "Кран эстакады, в комплекте со всеми необходимыми принадлежностями, узлами, соединениями и инструментами, а именно: подкрановый рельс с узлами крепления, портал и т.д."</t>
  </si>
  <si>
    <t>1231д</t>
  </si>
  <si>
    <t xml:space="preserve">                Manufacturing of "Refueling system"</t>
  </si>
  <si>
    <t>Изготовление "Система перегрузки топлива"</t>
  </si>
  <si>
    <t>1788д</t>
  </si>
  <si>
    <t xml:space="preserve">                   Manufacturing of "Refueling machine with complete necessary accessories, components, connections and tools such as: equipment for lifting fallen FA, leak tight casks and etc."</t>
  </si>
  <si>
    <t>Изготовление "Машина перегрузочная в комплекте со всеми необходимыми принадлежностями, узлами, соединениями и инструментами, а именно: оборудованием для извлечения упавших ТВС и пеналов герметичных и т.д."</t>
  </si>
  <si>
    <t xml:space="preserve">                   Manufacturing of "Fuel assembly racks with complete necessary accessories"</t>
  </si>
  <si>
    <t>Изготовление "Стеллажи для тепловыделяющих сборок в комплекте со всеми необходимыми принадлежностями"</t>
  </si>
  <si>
    <t xml:space="preserve">                   Manufacturing of "Fuel pool racks with complete necessary accessories"</t>
  </si>
  <si>
    <t>Изготовление "Стеллажи бассейна выдержки в комплекте со всеми необходимыми принадлежностями"</t>
  </si>
  <si>
    <t xml:space="preserve">                Manufacturing of "Embedded part of inspection cavities"</t>
  </si>
  <si>
    <t>Изготовление "Закладные шахт ревизии"</t>
  </si>
  <si>
    <t>1204д</t>
  </si>
  <si>
    <t xml:space="preserve">                   Manufacturing of "Embedded parts of inspection cavities with complete necessary accessories, components, connections and tools such as:Support of spacer plate,Support of protective tube unit,Support of Rea ctor Internal Cavity,Embedded parts"</t>
  </si>
  <si>
    <t>Изготовление "Закладные шахт ревизии в комплекте со всеми необходимыми принадлежностями, узлами, соединениями и инструментами, а именно: Опора проставки Опора блока защитных труб Опора шахты внутрикорпусной Детали закладные"</t>
  </si>
  <si>
    <t xml:space="preserve">                   Manufacturing of "Embedded parts of inspection cavities with complete necessary accessories, components, connections and tools such as:Support of upper unit,Platform"</t>
  </si>
  <si>
    <t>Изготовление "Закладные шахт ревизии в комплекте со всеми необходимыми принадлежностями, узлами, соединениями и инструментами, а именно: Опора верхнего блока Площадка"</t>
  </si>
  <si>
    <t>839д</t>
  </si>
  <si>
    <t xml:space="preserve">                Manufacturing of "Equipment part of inspection cavities"</t>
  </si>
  <si>
    <t>Изготовление "Оборудование шахт ревизии"</t>
  </si>
  <si>
    <t>1114д</t>
  </si>
  <si>
    <t xml:space="preserve">                   Manufacturing of "Equipment of inspection cavities with complete necessary accessories, components, connections and tools such as:Manhole,Spacer plate,Platform for transportation of protective tube unit,Device for transportation of reactor internal cavi</t>
  </si>
  <si>
    <t>Изготовление "Оборудование шахт ревизии в комплекте со всеми необходимыми принадлежностями, узлами, соединениями и инструментами, а именно: Люк Проставка Платформа для транспортировки блока защитных труб Устройство для транспортировки шахты внутрикорпусно</t>
  </si>
  <si>
    <t xml:space="preserve">                Manufacturing of "Leak tight Locks"</t>
  </si>
  <si>
    <t>Изготовление "Шлюзы герметичные"</t>
  </si>
  <si>
    <t>1534д</t>
  </si>
  <si>
    <t xml:space="preserve">                   Manufacturing of "Equipment Lock with complete necessary accessories, components, connections, tools."</t>
  </si>
  <si>
    <t>Изготовление "Шлюз транспортный в комплекте со всеми необходимыми принадлежностями, узлами, соединениями, инструментами"</t>
  </si>
  <si>
    <t xml:space="preserve">                   Manufacturing of "Main personnel lock with complete necessary accessories, components, connections, tools."</t>
  </si>
  <si>
    <t>Изготовление "Шлюз для персонала основной в комплекте со всеми необходимыми принадлежностями, узлами, соединениями, инструментами."</t>
  </si>
  <si>
    <t>991д</t>
  </si>
  <si>
    <t xml:space="preserve">                   Manufacturing of "Emergency personnel lock with complete necessary accessories, components, connections, tools."</t>
  </si>
  <si>
    <t>Изготовление "Шлюз для персонала аварийный в комплекте со всеми необходимыми принадлежностями, узлами, соединениями, инструментами"</t>
  </si>
  <si>
    <t xml:space="preserve">                   Manufacturing of "Equipment Lock:embedded parts"</t>
  </si>
  <si>
    <t>Изготовление "Шлюз транспортный: закладные детали"</t>
  </si>
  <si>
    <t xml:space="preserve">                   Manufacturing of "Main personnel lock:embedded parts"</t>
  </si>
  <si>
    <t>Изготовление "Шлюз для персонала основной: закладные детали"</t>
  </si>
  <si>
    <t>714д</t>
  </si>
  <si>
    <t xml:space="preserve">                   Manufacturing of "Emergency personnel lock:embedded parts"</t>
  </si>
  <si>
    <t>Изготовление "Шлюз для персонала аварийный: закладные детали"</t>
  </si>
  <si>
    <t xml:space="preserve">                Manufacturing of "Set of hydraulic-shock absorbers"</t>
  </si>
  <si>
    <t>Изготовление "Комплект гидроамортизаторов"</t>
  </si>
  <si>
    <t xml:space="preserve">                   Manufacturing of "Set of hydraulic shock-absorbers with complete necessary accessories, connections, tools and etc."</t>
  </si>
  <si>
    <t>Изготовление "Комплект гидроамортизаторов в комплекте со всеми необходимыми принадлежностями, соединениями, инструментами и т.д."</t>
  </si>
  <si>
    <t xml:space="preserve">                Manufacturing of "Hydroaccumulators of the core passive flooding system (second stage) ( 8 set)"</t>
  </si>
  <si>
    <t>Изготовление "Гидроемкости системы пассивного залива активной зоны ( вторая ступень) (8 компл)"</t>
  </si>
  <si>
    <t>1073д</t>
  </si>
  <si>
    <t xml:space="preserve">                   Manufacturing of "Embedded parts for Hydroaccumulators of the core passive floding system No1-4 (4 set)"</t>
  </si>
  <si>
    <t>Изготовление "Детали закладные гидроемкости системы пассивного залива активной зоны №1-4 (4 компл)"</t>
  </si>
  <si>
    <t xml:space="preserve">                   Manufacturing of "Hydroaccumulators of the core passive floding system and Fastening elements of CPFS HA(second stage) No. 1-4 with complete necessary accessories,connections and tools"</t>
  </si>
  <si>
    <t>Изготовление "Гидроемкости системы пассивного залива активной зоны и элементы крепления СПЗАЗ (второй ступени) № 1-4 в комплекте со всеми необходимыми принадл ежностями, соединениями и инструментами)."</t>
  </si>
  <si>
    <t xml:space="preserve">                   Manufacturing of "Embedded parts for Hydroaccumulators of the core passive floding system No5-8 (4 set)"</t>
  </si>
  <si>
    <t>Изготовление "Детали закладные гидроемкости системы пассивного залива активной зоны №5-8 (4 компл)"</t>
  </si>
  <si>
    <t xml:space="preserve">                   Manufacturing of "Hydroaccumulators of the core passive floding system and Fastening elements of CPFS HA(second stage) No. 5-8 with complete necessary accessories,connections and tools"</t>
  </si>
  <si>
    <t>Изготовление "Гидроемкости системы пассивного залива активной зоны и элементы крепления СПЗАЗ (второй ступени) № 5-8 в комплекте со всеми необходимыми принадлежностями, соединениями и инструментами)."</t>
  </si>
  <si>
    <t xml:space="preserve">                Manufacturing of "Diesel Generators of Emergency Power Supply System"</t>
  </si>
  <si>
    <t>Изготовление "Дизель-генераторная установка РДЭС"</t>
  </si>
  <si>
    <t>1427д</t>
  </si>
  <si>
    <t xml:space="preserve">                   Manufacturing of "Diesel Generators of Emergency Power Supply System with complete necessary accessories, components, connections, tools and etc."</t>
  </si>
  <si>
    <t>Изготовление "Дизель-генераторы РДЭС в комплекте со всеми необходимыми принадлежностями, узлами, соединениями, инструментами и т.д."</t>
  </si>
  <si>
    <t xml:space="preserve">                Manufacturing of "Heat-engineering equipment of turbine hall"</t>
  </si>
  <si>
    <t>Изготовление "Теплотехническое оборудование машзала"</t>
  </si>
  <si>
    <t>1944д</t>
  </si>
  <si>
    <t xml:space="preserve">                   Manufacturing of "Turbine with complete necessary accessories, components, connections and tools such as:Casing of high-pressure and low-pressure cylinders,Automatic control and protection system,High-pressure and low-pressure rotors,High-pressure and l</t>
  </si>
  <si>
    <t>Изготовление "Турбина в комплекте со всеми необходимыми принадлежностями, узлами, соединениями и инструментами, а именно: Корпуса цилиндров высокого и низкого давления, Система автоматического контроля и защиты, Роторы высого и низкого давления, Диафрагмы</t>
  </si>
  <si>
    <t xml:space="preserve">                   Manufacturing of "Turbine with complete necessary accessories, components, connections and tools such as:Quick acting bypass valve (BRU-K) -condenser,Steam with the oil supply system"</t>
  </si>
  <si>
    <t>Изготовление "Турбина в комплекте со всеми необходимыми принадлежностями, узлами, соединениями и инструментами, а именно: БРУ_К Система маслоснабжения (масляно-паровая смесь)"</t>
  </si>
  <si>
    <t xml:space="preserve">                Manufacturing of "Condenser group"</t>
  </si>
  <si>
    <t>Изготовление "Конденсаторная группа"</t>
  </si>
  <si>
    <t xml:space="preserve">                   Manufacturing of "Condenser set with complete necessary accessories, components, connections and tools such as: condensers,Low pressure heaters №1 and etc."</t>
  </si>
  <si>
    <t>Изготовление "Конденсаторная группа в комплекте со всеми необходимыми принадлежностями, узлами, соединениями и инструментами, а именно: конденсаторы, ПНД № 1 и т.д."</t>
  </si>
  <si>
    <t xml:space="preserve">                Manufacturing of "Set of Turbo generator with complete"</t>
  </si>
  <si>
    <t>Изготовление "Турбогенератор в комплекте"</t>
  </si>
  <si>
    <t>2034д</t>
  </si>
  <si>
    <t xml:space="preserve">                   Manufacturing of "Set of Turbo generator with complete necessary accessories, components, connections and tools such as: Stator, Rotor, Exiter and etc."</t>
  </si>
  <si>
    <t>Изготовление "Турбогенератор в комплекте со всеми необходимыми принадлежностями, узлами, соединениями и инструментами, а именно: статор, ротор, возбудитель и т.д."</t>
  </si>
  <si>
    <t xml:space="preserve">                Manufacturing of "System of high pressure heaters"</t>
  </si>
  <si>
    <t>Изготовление "Система подогревателей высокого давления"</t>
  </si>
  <si>
    <t>1669д</t>
  </si>
  <si>
    <t xml:space="preserve">                   Manufacturing of "HPH №5-6 with complete necessary accessories, components, connections and tools"</t>
  </si>
  <si>
    <t>Изготовление "ПВД №5-6 в комплекте со всеми необходимыми принадлежностями, узлами, соединениями и инструментами"</t>
  </si>
  <si>
    <t xml:space="preserve">                Manufacturing of "Separation system and reheat"</t>
  </si>
  <si>
    <t>Изготовление "Система сепарации и промперегрева"</t>
  </si>
  <si>
    <t>1762д</t>
  </si>
  <si>
    <t xml:space="preserve">                   Manufacturing of "Separation system and reheat with complete necessary accessories, components, connections and tools such as:Moisutre seperator,Drain pump of separate collector,Drain pump of condesate trap and etc."</t>
  </si>
  <si>
    <t>Изготовление "Система сепарации и промперегрева в комплекте со всеми необходимыми принадлежностями, узлами, соединениями и инструментами, а именно: сепаратор промперегреватель дренажный насос сепарации конденсата, дренажный насос ловушки конденсата и т.д.</t>
  </si>
  <si>
    <t xml:space="preserve">                Manufacturing of "Main condensate system"</t>
  </si>
  <si>
    <t>Изготовление "Система основного конденсата"</t>
  </si>
  <si>
    <t xml:space="preserve">                   Manufacturing of "Condensate electric pump 2-nd stage with complete necessary accessories, components, connections and tools"</t>
  </si>
  <si>
    <t>Изготовление "Электронасос конденсата 2 ступени в комплекте со всеми необходимыми принадлежностями, узлами, соединениями и инструментами"</t>
  </si>
  <si>
    <t xml:space="preserve">                   Manufacturing of "Condensate electric pump 1-st stage with complete necessary accessories, components, connections and tools"</t>
  </si>
  <si>
    <t>Изготовление "Электронасос конденсата 1 ступени в комплекте со всеми необходимыми принадлежностями, узлами, соединениями и инструментами"</t>
  </si>
  <si>
    <t xml:space="preserve">                Manufacturing of "Low pressure heaters"</t>
  </si>
  <si>
    <t>Изготовление "Подогреватели низкого давления"</t>
  </si>
  <si>
    <t xml:space="preserve">                   Manufacturing of "LPH №2-4 with complete necessary accessories, components, connections and tools"</t>
  </si>
  <si>
    <t>Изготовление "ПНД №2-4 в комплекте со всеми необходимыми принадлежностями, узлами, соединениями и инструментами"</t>
  </si>
  <si>
    <t xml:space="preserve">                Manufacturing of "Condenser Ball Cleaning System"</t>
  </si>
  <si>
    <t>Изготовление "Система шарикоочистки конденсатора"</t>
  </si>
  <si>
    <t xml:space="preserve">                   Manufacturing of "Condenser Ball Cleaning System with complete necessary accessories, components, connections and tools"</t>
  </si>
  <si>
    <t>Изготовление "Система шарикоочистки конденсатора в комплекте со всеми необходимыми принадлежностями, узлами, соединениями и инструментами"</t>
  </si>
  <si>
    <t xml:space="preserve">                Manufacturing of "Feedwater system"</t>
  </si>
  <si>
    <t>Изготовление "Система питательной воды"</t>
  </si>
  <si>
    <t>1579д</t>
  </si>
  <si>
    <t xml:space="preserve">                   Manufacturing of "Deaerator withcomplete necessary accessories, components, connections and tools such as:Deaeration tank,Deaeration station and etc."</t>
  </si>
  <si>
    <t>Изготовление "Деаэратор в комплекте со всеми необходимыми принадлежностями, узлами, соединениями и инструментами, а именно: Бак деаэраторный, Колонка деаэрационная и т.д."</t>
  </si>
  <si>
    <t xml:space="preserve">                   Manufacturing of "Main Feedwater pump with complete necessary accessories, components, connecti ons and tools such as:Main feed water turbine pump,Buster feed water pump,Drive of feed water pump and etc."</t>
  </si>
  <si>
    <t>Изготовление "Основные питательные насосные агрегаты в комплекте со всеми необходимыми принадлежностями, узлами, соединениями и инструментами, а именно: Питательный турбонасос, Предвключенный насос, Привод питательного насоса и т.д."</t>
  </si>
  <si>
    <t>1092д</t>
  </si>
  <si>
    <t xml:space="preserve">                Manufacturing of "Valves and pipelines of heat engineering equipment of the turbine hall"</t>
  </si>
  <si>
    <t>Изготовление "Арматура и трубопроводы теплотехнического оборудования машзала"</t>
  </si>
  <si>
    <t>1677д</t>
  </si>
  <si>
    <t xml:space="preserve">                   Manufacturing of "Valves and pipelines - part 1"</t>
  </si>
  <si>
    <t>Изготовление "Арматура и трубопроводы часть 1"</t>
  </si>
  <si>
    <t>1494д</t>
  </si>
  <si>
    <t xml:space="preserve">                   Manufacturing of "Valves and pipelines - part 2"</t>
  </si>
  <si>
    <t>Изготовление "Арматура и трубопроводы часть 2"</t>
  </si>
  <si>
    <t>1584д</t>
  </si>
  <si>
    <t xml:space="preserve">                   Manufacturing of "Valves and pipelines - part 3"</t>
  </si>
  <si>
    <t>Изготовление "Арматура и трубопроводы часть 3"</t>
  </si>
  <si>
    <t xml:space="preserve">                Manufacturing of "Turbine building hoisting equipment"</t>
  </si>
  <si>
    <t>Изготовление "Грузоподъемное оборудование ТО"</t>
  </si>
  <si>
    <t>1049д</t>
  </si>
  <si>
    <t xml:space="preserve">                   Manufacturing of "Special electrical Bridge crane for turbine hall with complete necessary accessories, components, connections and tools"</t>
  </si>
  <si>
    <t>Изготовление "Кран мостовой электрический специальный машзала в комплекте со всеми необходимыми принадлежностями, узлами, соединениями и инструментами"</t>
  </si>
  <si>
    <t xml:space="preserve">                Manufacturing of "Electrical Equipment"</t>
  </si>
  <si>
    <t>Изготовление "Электротехническое оборудование"</t>
  </si>
  <si>
    <t xml:space="preserve">                   Manufacturing of "Unit transformer №1-3 with complete necessary accessories, components, connections and tools"</t>
  </si>
  <si>
    <t>Изготовление "Блочный трансформатор №1-3 в комплекте со всеми необходимыми принадлежностями, узлами, соединениями и инструментами"</t>
  </si>
  <si>
    <t xml:space="preserve">                   Manufacturing of "Common Plant transformer with complete necessary accessories, components, connections and tools"</t>
  </si>
  <si>
    <t>Изготовление "Общестанционный трансформатор в комплекте со всеми необходимыми принадлежностями, узлами, соединениями и инструментами"</t>
  </si>
  <si>
    <t xml:space="preserve">                Manufacturing of "Power Unit APCS complex"</t>
  </si>
  <si>
    <t>Изготовление "Комплекс оборудования АСУ ТП энергоблока"</t>
  </si>
  <si>
    <t>1479д</t>
  </si>
  <si>
    <t xml:space="preserve">                   Manufacturing of "APCS part - 1"</t>
  </si>
  <si>
    <t>Изготовление "АСУ- ТП часть - 1"</t>
  </si>
  <si>
    <t>932д</t>
  </si>
  <si>
    <t xml:space="preserve">                   Manufacturing of "APCS part - 2"</t>
  </si>
  <si>
    <t>Изготовление "АСУ- ТП часть - 2"</t>
  </si>
  <si>
    <t xml:space="preserve">                   Manufacturing of "APCS part - 3"</t>
  </si>
  <si>
    <t>Изготовление "АСУ- ТП часть - 3"</t>
  </si>
  <si>
    <t>1297д</t>
  </si>
  <si>
    <t xml:space="preserve">                   Manufacturing of "APCS part - 4"</t>
  </si>
  <si>
    <t>Изготовление "АСУ- ТП часть - 4"</t>
  </si>
  <si>
    <t xml:space="preserve">                Manufacturing of "Full Scale Simulator"</t>
  </si>
  <si>
    <t>Изготовление "Полномасштабный тренажер"</t>
  </si>
  <si>
    <t>1152д</t>
  </si>
  <si>
    <t xml:space="preserve">                   Manufacturing of "Full Scale Simulator (Hardware and Software) with complete necessary accessories, components, tools:power supply and UPS,computer complex,MCR imitator,input-output,TLS-U and MCR special systems,AFPS,audio and video records,telephone an</t>
  </si>
  <si>
    <t>Изготовление "Полномасштабный тренажер (програмное и аппаратное обеспечение) в комплекте со всеми необходимыми принадлежностями, узлами, инструментами: - энергоснабжение и ИБП - компьютерный комплекс - имитатора БПУ - система ввода-вывода - СВБУ и спецсис</t>
  </si>
  <si>
    <t xml:space="preserve">                Manufacturing of "Analytical Simulator"</t>
  </si>
  <si>
    <t>Изготовление "Аналитический тренажер"</t>
  </si>
  <si>
    <t xml:space="preserve">                   Manufacturing of "Analytical Simulator (Hardware and Software) with complete necessary accessories, components, tools:power supply and UPS,computer complex and etc."</t>
  </si>
  <si>
    <t>Изготовление "Аналитический тренажер (програмное и аппаратное обеспечение) в комплекте со всеми необходимыми принадлежностями, узлами, инструментами: - энергоснабжение и ИБП - компьютерный комплекс - и т.д."</t>
  </si>
  <si>
    <t xml:space="preserve">             Supply, incoming control of Long Cycle Manufacturing Equipment for Unit 2</t>
  </si>
  <si>
    <t>Поставка ОДЦИ Блока 2</t>
  </si>
  <si>
    <t xml:space="preserve">                Supply, incoming control of "Reactor pressure vessel with auxiliary components"</t>
  </si>
  <si>
    <t>Поставка "Корпус реактора со вспомогательными узлами"</t>
  </si>
  <si>
    <t>498д</t>
  </si>
  <si>
    <t xml:space="preserve">                   Supply, incoming control of "Reactor pressure vessel"</t>
  </si>
  <si>
    <t>Поставка "Корпус реактора"</t>
  </si>
  <si>
    <t xml:space="preserve">                   Supply, incoming control of "Support ring"</t>
  </si>
  <si>
    <t>Поставка "Кольцо опорное"</t>
  </si>
  <si>
    <t xml:space="preserve">                   Supply, incoming control of "Thrust ring"</t>
  </si>
  <si>
    <t>Поставка "Кольцо упорное"</t>
  </si>
  <si>
    <t xml:space="preserve">                   Supply, incoming control of "Reactor main joint sealing components, with complete necessary accessories and tools"</t>
  </si>
  <si>
    <t>Поставка "Детали уплотнения главного разъема"</t>
  </si>
  <si>
    <t xml:space="preserve">                Supply, incoming control of "Reactor Pressure Vessel Internals"</t>
  </si>
  <si>
    <t>Поставка "Устройства внутрикорпусные"</t>
  </si>
  <si>
    <t>28д</t>
  </si>
  <si>
    <t xml:space="preserve">                   Supply, incoming control of "Core Barrel with complete necessary accessories"</t>
  </si>
  <si>
    <t>Поставка "Шахта внутрикорпусная"</t>
  </si>
  <si>
    <t xml:space="preserve">                   Supply, incoming control of "Core baffle with complete necessary accessories"</t>
  </si>
  <si>
    <t>Поставка "Выгородка"</t>
  </si>
  <si>
    <t xml:space="preserve">                   Supply, incoming control of "Protective tube unit with complete necessary accessories"</t>
  </si>
  <si>
    <t>Поставка "Блок защитных труб"</t>
  </si>
  <si>
    <t xml:space="preserve">                Supply, incoming control of "Melt localization device of the Reactor (core cather)"</t>
  </si>
  <si>
    <t>Поставка "Устройство локализации расплава"</t>
  </si>
  <si>
    <t>521д</t>
  </si>
  <si>
    <t xml:space="preserve">                   Supply, incoming control of "Melt localization device of the Reactor (core cather) with complete necessary accessories, components, connections and tools"</t>
  </si>
  <si>
    <t>Поставка "Устройство локализации расплава активной зоны в комплекте со всеми необходимыми принадлежностями, узлами, соединениями и инструментами"</t>
  </si>
  <si>
    <t xml:space="preserve">                Supply, incoming control of "Upper unit"</t>
  </si>
  <si>
    <t>Поставка "Блок верхний"</t>
  </si>
  <si>
    <t xml:space="preserve">                   Supply, incoming control of "Upper unit with complete necessary accessories, components, connections and tools such as: Header with nozzles, Cross beam, Air vent elbow, Components, Leakage signalling device, and etc."</t>
  </si>
  <si>
    <t>Поставка "Блок верхний в комплекте со всеми необходимыми принадлежностями, комплектующими деталями, соединениями и инструментами, а именно: Крышка с патрубками, Траверса, Колено воздушника, Комлектующие детали, Сигнализатор протечек,"</t>
  </si>
  <si>
    <t xml:space="preserve">                Supply, incoming control of "ShEM-3 control rod drive"</t>
  </si>
  <si>
    <t>Поставка "Привод СУЗ ШЭМ-3"</t>
  </si>
  <si>
    <t xml:space="preserve">                   Supply, incoming control of "The actuators of the control and protection system (CPS) with complete necessary accessories, components, connections and tools"</t>
  </si>
  <si>
    <t>Поставка "Привода СУЗ ШЭМ-3 в комплекте со всеми необходимыми принадлежностями, узлами, соединениями и инструментами"</t>
  </si>
  <si>
    <t xml:space="preserve">                Supply, incoming control of "Equipment of the reactor concrete pit"</t>
  </si>
  <si>
    <t>Поставка "Оборудование бетонной шахты реактора"</t>
  </si>
  <si>
    <t>779д</t>
  </si>
  <si>
    <t xml:space="preserve">                   Supply, incoming control of "Equipment of reactor cavity with complete necessary accessories, components, connections and tools such as:Embedded parts of reactor cavity,Thermal insulation of cylindrical part of pressure vessel,Supporting truss,Thrust tr</t>
  </si>
  <si>
    <t>Поставка "Оборудование шахты реактора в комплекте со всеми необходимыми принадлежностями, узлами, соединениями и инструментами, а именно: Детали закладные шахты реактора Изоляция тепловая цилиндрической части корпуса, Ферма опорная, Ферма упорная, Защита</t>
  </si>
  <si>
    <t xml:space="preserve">                   Supply, incoming control of "Equipment of reactor cavity with complete necessary accessories, components, connections and tools such as:Thermal insulation of the upper unit,Thermal and biological protection of nozzles zone and etc."</t>
  </si>
  <si>
    <t>Поставка "Оборудование шахты реактора в комплекте со всеми необходимыми принадлежностями, узлами, соединениями и инструментами, а именно: Изоляция тепловая блока верхнего, Защита тепловая и биологическая зоны патрубков и т.д."</t>
  </si>
  <si>
    <t xml:space="preserve">                   Supply, incoming control of "Equipment of reactor cavity with complete necessary accessories, components, connections and tools such as:Air duct,Separating bellows device for alignment of upper unit, and etc."</t>
  </si>
  <si>
    <t>Поставка "Оборудование шахты реактора в комплекте со всеми необходимыми принадлежностями, узлами, соединениями и инструментами, а именно: Короб воздушный, Сильфон разделительный, Приспособление для центровки верхнего блока и т.д."</t>
  </si>
  <si>
    <t xml:space="preserve">                Supply, incoming control of "Equipment and tools for installation and maintenance"</t>
  </si>
  <si>
    <t>Поставка "Оборудование и инструмент для монтажа, обслуживания и ремонта"</t>
  </si>
  <si>
    <t>414д</t>
  </si>
  <si>
    <t xml:space="preserve">                   Supply, incoming control of "Nut wrenching device of SG flange joints with complete necessary accessories"</t>
  </si>
  <si>
    <t>Поставка "Гайковерт фланцевых разъемов парогенератора в комплекте со всеми необходимыми принаделжностями"</t>
  </si>
  <si>
    <t xml:space="preserve">                   Supply, incoming control of "Nut wrenching device of the reactor main joint with complete necessary accessories"</t>
  </si>
  <si>
    <t>Поставка "Гайковерт уплотнения главного разъема в комлпекте со всеми необходимыми принаделжностями"</t>
  </si>
  <si>
    <t xml:space="preserve">                Supply, incoming control of "PGV-1000MKP steam generator with supports"</t>
  </si>
  <si>
    <t>Поставка "Парогенератор ПГВ-1000МКП с опорами"</t>
  </si>
  <si>
    <t>242д</t>
  </si>
  <si>
    <t xml:space="preserve">                   Supply, incoming control of "PGV-1000MKP Steam generator No.1, No.3 including: Embedded parts"</t>
  </si>
  <si>
    <t>Поставка "Парогенератор ПГВ-1000МКП № 1,3 включая: Детали закладные"</t>
  </si>
  <si>
    <t xml:space="preserve">                   Supply, incoming control of "PGV-1000MKP Steam generator No.1, No.3 with complete necessary accessories, components, connections and tools such asg:PGV-1000MKP steam generator assembled,Steam header,Collectors of the first loop,,Support ,Set of mounting</t>
  </si>
  <si>
    <t>Поставка "Парогенератор ПГВ-1000МКП № 1, 3 в комплекте со всеми необходимыми принадлежностями, узлами, соединениями и инструментами, а именно: Парогенератор ПГВ-1000МКП в сборе Коллектор пара Коллекторы первого контура Опора Комплект монтажных частей Комп</t>
  </si>
  <si>
    <t xml:space="preserve">                   Supply, incoming control of "PGV-1000MKP Steam generator No.1, No.3 with complete necessary accessories, components, connections and tools such as: Set of equipment for maintenance, control and repair of steam generator ,Set of spare parts ,Hydraulic te</t>
  </si>
  <si>
    <t>Поставка "Парогенератор ПГВ-1000МКП № 1, 3 в комплекте со всеми необходимыми принадлежностями, узлами, соединениями и инструментами, а именно: Комплект оборудования для обслуживания, контроля и ремонта парогенератора Комплект запасных частей Приспособлени</t>
  </si>
  <si>
    <t xml:space="preserve">                   Supply, incoming control of "PGV-1000MKP Steam generator No.2, No.4 including: Embedded parts"</t>
  </si>
  <si>
    <t>Поставка "Парогенератор ПГВ-1000МКП № 2, 4 включая: Детали закладные"</t>
  </si>
  <si>
    <t xml:space="preserve">                   Supply, incoming control of "PGV-1000MKP Steam generator No.2, No.4 with complete necessary accessories, components, connections and tools such asg:PGV-1000MKP steam generator assembled,Steam header,Collectors of the first loop,Support ,Set of mounting </t>
  </si>
  <si>
    <t>Поставка "Парогенератор ПГВ-1000МКП № 2, 4 в комплекте со всеми необходимыми принадлежностями, у злами, соединениями и инструментами, а именно: Парогенератор ПГВ-1000МКП в сборе Коллектор пара Коллекторы первого контура Опора Комплект монтажных частей Ком</t>
  </si>
  <si>
    <t xml:space="preserve">                   Supply, incoming control of "PGV-1000MKP Steam generator No.2, No.4 with complete necessary accessories, components, connections and tools such as:Set of equipment for maintenance,control and repair of steam generator,Set of spare parts,Hydraulic test d</t>
  </si>
  <si>
    <t>Поставка "Парогенератор ПГВ-1000МКП № 2, 4 в комплекте со всеми необходимыми принадлежностями, узлами, соединениями и инструментами, а именно: Комплект оборудования для обслуживания, контроля и ремонта парогенератора Комплект запасных частей Приспособлени</t>
  </si>
  <si>
    <t xml:space="preserve">                Supply, incoming control of "Pressurizer with complete necessary accessories"</t>
  </si>
  <si>
    <t>Поставка "Компенсатор давления в сборе"</t>
  </si>
  <si>
    <t>696д</t>
  </si>
  <si>
    <t xml:space="preserve">                   Supply, incoming control of "Pressurizer with complete necessary accessories, components, connections and tools such as:Embedded parts of pressurizer fastening elements"</t>
  </si>
  <si>
    <t>Поставка "Компенсатор давления в комплекте со всеми необходимыми принадлежностями, узлами, соединениями и инструментами, а именно: Детали закладные элементов крепления компенсатора давления"</t>
  </si>
  <si>
    <t xml:space="preserve">                   Supply, incoming control of "Pressurizer with complete necessary accessories, components, connections and tools such as:Pressurizer case,Pressurizer fastening elements,and etc."</t>
  </si>
  <si>
    <t>Поставка "Компенсатор давления в комплекте со всеми необходимыми принадлежностями, узлами, соединениями и инструментами, а именно: Корпус компенсатора давления Элементы крепления компенсатора давления и т.д."</t>
  </si>
  <si>
    <t xml:space="preserve">                Supply, incoming control of "Emergency core cooling system hydroaccumulators (first stage)"</t>
  </si>
  <si>
    <t>Поставка "Система аварийного охлаждения зоны гидроемкостей (первая ступень)"</t>
  </si>
  <si>
    <t xml:space="preserve">                   Supply, incoming control of "Emergency core cooling system hydroaccumulators (first stage)"</t>
  </si>
  <si>
    <t>Поставка "Система аварийного охлаждения зоны гидроемкостей (первая ступень) : корпус"</t>
  </si>
  <si>
    <t xml:space="preserve">                   Supply, incoming control of "Emergency core cooling system hydroaccumulators (first stage) with complete necessary accessories, components, connections and tools such as:Fastening elements of ECCS HA,Embeded parts,and etc."</t>
  </si>
  <si>
    <t>Поставка "Система аварийного охлаждения зоны гидроемкостей (первая ступень) в комплекте со всеми необходимыми принадлежностями, узлами, соединениями и инструментами, а именно: Элементы крепления гидроемкости САОЗ, Закладные детали, и т.д."</t>
  </si>
  <si>
    <t xml:space="preserve">                Supply, incoming control of "Reactor cooling pump unit (GTsNA-1391)"</t>
  </si>
  <si>
    <t>Поставка "Главный циркуляционный насосный агрегат (ГЦНА-1391)"</t>
  </si>
  <si>
    <t>333д</t>
  </si>
  <si>
    <t xml:space="preserve">                   Supply, incoming control of "Reactor cooling pump unit №1-4 (Spherical case, Supporting element ) with complete necessary accessories, components, connections and tools"</t>
  </si>
  <si>
    <t>Поставка "Главный циркуляционный насосный агрегат №1-4 (корпус сферический, устройство опорное) в комплекте со всеми необходимыми принадлежностями, узлами, соединениями и инструментами"</t>
  </si>
  <si>
    <t xml:space="preserve">                   Supply, incoming control of "Reactor cooling pump unit №1-4 (Removable part, RCPS electric motor) with complete necessary accessories, components, connections and tools"</t>
  </si>
  <si>
    <t>Поставка "Главный циркуляционный насосный агрегат №1-4 (Выемная часть и электродвигатель ГЦНА) в комплекте со всеми необходимыми принадлежностями, узлами, соединениями и инструментами"</t>
  </si>
  <si>
    <t>62д</t>
  </si>
  <si>
    <t xml:space="preserve">                Supply, incoming control of "Main circulation pipeline"</t>
  </si>
  <si>
    <t>Поставка "Трубопровод главный циркуляционный"</t>
  </si>
  <si>
    <t>459д</t>
  </si>
  <si>
    <t xml:space="preserve">                   Supply, incoming control of "Main circulation pipeline with complete necessary accessories, components, connections, insulations and tools"</t>
  </si>
  <si>
    <t>Поставка "Трубопровод главный циркуляционный в комплекте со всеми необходимыми принадлежностями, узлами, соединениями, изоляциями и инструментами"</t>
  </si>
  <si>
    <t xml:space="preserve">                Supply, incoming control of "Bubbler with complete necessary accessories"</t>
  </si>
  <si>
    <t>Поставка "Барботер в сборе"</t>
  </si>
  <si>
    <t xml:space="preserve">                   Supply, incoming control of "Bubbler with complete necessary accessories, components, connections and tools such as:Embedded parts of bubbler fastening elements"</t>
  </si>
  <si>
    <t>Поставка "Барботер в комплекте со всеми необходимыми принадлежностями, узлами, соединениями и инструментами, а именно: Детали закладные элементов крепления барботера"</t>
  </si>
  <si>
    <t xml:space="preserve">                   Supply, incoming control of "Bubbler with complete necessary accessories, components, connections and tools such as:Bubbler,Bubbler fastening elements"</t>
  </si>
  <si>
    <t>Поставка "Барботер в комплекте со всеми необходимыми принадлежностями, узлами, соединениями и инструментами, а именно: Барботер Элементы крепления барботера"</t>
  </si>
  <si>
    <t xml:space="preserve">                Supply, incoming control of "Refueling system"</t>
  </si>
  <si>
    <t>Поставка "Система перегрузки топлива"</t>
  </si>
  <si>
    <t xml:space="preserve">                   Supply, incoming control of "Refueling machine with complete necessary accessories, components, connections and tools such as: equipment for lifting fallen FA, leak tight casks and etc."</t>
  </si>
  <si>
    <t>Поставка "Машина перегрузочная в комплекте со всеми необходимыми принадлежностями, узлами, соединениями и инструментами, а именно: оборудованием для извлечения упавших ТВС и пеналов герметичных и т.д."</t>
  </si>
  <si>
    <t xml:space="preserve">                   Supply, incoming control of "Fuel assembly racks with complete necessary accessories"</t>
  </si>
  <si>
    <t>Поставка "Стеллажи для тепловыделяющих сборок в комплекте со всеми необходимыми принадлежностями"</t>
  </si>
  <si>
    <t xml:space="preserve">                   Supply, incoming control of "Fuel pool racks with complete necessary accessories"</t>
  </si>
  <si>
    <t>Поставка "Стеллажи бассейна выдержки в комплекте со всеми необходимыми принадлежностями"</t>
  </si>
  <si>
    <t xml:space="preserve">                Supply, incoming control of "Embedded part of inspection cavities"</t>
  </si>
  <si>
    <t>Поставка "Закладные шахт ревизии"</t>
  </si>
  <si>
    <t>499д</t>
  </si>
  <si>
    <t xml:space="preserve">                   Supply, incoming control of "Embedded parts of inspection cavities with complete necessary accessories, components, connections and tools such as:Support of spacer plate,Support of protective tube unit,Support of Rea ctor Internal Cavity,Embedded parts"</t>
  </si>
  <si>
    <t>Поставка "Закладные шахт ревизии в комплекте со всеми необходимыми принадлежностями, узлами, соединениями и инструментами, а именно: Опора проставки Опора блока защитных труб Опора шахты внутрикорпусной Детали закладные"</t>
  </si>
  <si>
    <t xml:space="preserve">                   Supply, incoming control of "Embedded parts of inspection cavities with complete necessary accessories, components, connections and tools such as:Support of upper unit,Platform"</t>
  </si>
  <si>
    <t>Поставка "Закладные шахт ревизии в комплекте со всеми необходимыми принадлежностями, узлами, соединениями и инструментами, а именно: Опора верхнего блока Площадка"</t>
  </si>
  <si>
    <t xml:space="preserve">                Supply, incoming control of "Equipment part of inspection cavities"</t>
  </si>
  <si>
    <t>Поставка "Оборудование шахт ревизии"</t>
  </si>
  <si>
    <t>264д</t>
  </si>
  <si>
    <t xml:space="preserve">                   Supply, incoming control of "Equipment of inspection cavities with complete necessary accessories, components, connections and tools such as:Manhole,Spacer plate,Platform for transportation of protective tube unit,Device for transportation of reactor in</t>
  </si>
  <si>
    <t>Поставка "Оборудование шахт ревизии в комплекте со всеми необходимыми принадлежностями, узлами, соединениями и инструментами, а именно: Люк Проставка Платформа для транспортировки блока защитных труб Устройство для транспортировки шахты внутрикорпусной Пл</t>
  </si>
  <si>
    <t xml:space="preserve">                Supply, incoming control of "Leak tight Locks"</t>
  </si>
  <si>
    <t>Поставка "Шлюзы герметичные"</t>
  </si>
  <si>
    <t>603д</t>
  </si>
  <si>
    <t xml:space="preserve">                   Supply, incoming control of "Equipment Lock with complete necessary accessories, components, connections, tools."</t>
  </si>
  <si>
    <t>Поставка "Шлюз транспортный в комплекте со всеми необходимыми принадлежностями, узлами, соединениями, инструментами"</t>
  </si>
  <si>
    <t xml:space="preserve">                   Supply, incoming control of "Main personnel lock with complete necessary accessories, components, connections, tools."</t>
  </si>
  <si>
    <t>Поставка "Шлюз для персонала основной в комплекте со всеми необходимыми принадлежностями, узлами, соединениями, инструментами."</t>
  </si>
  <si>
    <t xml:space="preserve">                   Supply, incoming control of "Emergency personnel lock with complete necessary accessories, components, connections, tools."</t>
  </si>
  <si>
    <t>Поставка "Шлюз для персонала аварийный в комплекте со всеми необходимыми принадлежностями, узлами, соединениями, инструментами"</t>
  </si>
  <si>
    <t xml:space="preserve">                   Supply, incoming control of "Equipment Lock:embedded parts"</t>
  </si>
  <si>
    <t>Поставка "Шлюз транспортный: закладные детали"</t>
  </si>
  <si>
    <t xml:space="preserve">                   Supply, incoming control of "Main personnel lock:embedded parts"</t>
  </si>
  <si>
    <t>Поставка "Шлюз для персонала основной: закладные детали"</t>
  </si>
  <si>
    <t xml:space="preserve">                   Supply, incoming control of "Emergency personnel lock:embedded parts"</t>
  </si>
  <si>
    <t>Поставка "Шлюз для персонала аварийный: закладные детали"</t>
  </si>
  <si>
    <t xml:space="preserve">                Supply, incoming control of "Set of hydraulic-shock absorbers"</t>
  </si>
  <si>
    <t>Поставка "Комплект гидроамортизаторов"</t>
  </si>
  <si>
    <t>82д</t>
  </si>
  <si>
    <t xml:space="preserve">                   Supply, incoming control of "Set of hydraulic shock-absorbers with complete necessary accessories, connections, tools and etc."</t>
  </si>
  <si>
    <t>Поставка "Комплект гидроамортизаторов в комплекте со всеми необходимыми принадлежностями, соединениями, инструментами и т.д."</t>
  </si>
  <si>
    <t xml:space="preserve">                Supply, incoming control of "Hydroaccumulators of the core passive flooding system (second stage) ( 8 set)"</t>
  </si>
  <si>
    <t>Поставка "Гидроемкости системы пассивного залива активной зоны ( вторая ступень) (8 компл)"</t>
  </si>
  <si>
    <t xml:space="preserve">                   Supply, incoming control of "Embedded parts for Hydroaccumulators of the core passive floding system No1-4 (4 set)"</t>
  </si>
  <si>
    <t>Поставка "Детали закладные гидроемкости системы пассивного залива активной зоны №1-4 (4 компл)"</t>
  </si>
  <si>
    <t xml:space="preserve">                   Supply, incoming control of "Hydroaccumulators of the core passive floding system and Fastening elements of CPFS HA(second stage) No. 1-4 with complete necessary accessories,connections and tools"</t>
  </si>
  <si>
    <t>Поставка "Гидроемкости системы пассивного залива активной зоны и элементы крепления СПЗАЗ (второй ступени) № 1-4 в комплекте со всеми необходимыми принадл ежностями, соединениями и инструментами)."</t>
  </si>
  <si>
    <t xml:space="preserve">                   Supply, incoming control of "Embedded parts for Hydroaccumulators of the core passive floding system No5-8 (4 set)"</t>
  </si>
  <si>
    <t>Поставка "Детали закладные гидроемкости системы пассивного залива активной зоны №5-8 (4 компл)"</t>
  </si>
  <si>
    <t xml:space="preserve">                   Supply, incoming control of "Hydroaccumulators of the core passive floding system and Fastening elements of CPFS HA(second stage) No. 5-8 with complete necessary accessories,connections and tools"</t>
  </si>
  <si>
    <t>Поставка "Гидроемкости системы пассивного залива активной зоны и элементы крепления СПЗАЗ (второй ступени) № 5-8 в комплекте со всеми необходимыми принадлежностями, соединениями и инструментами)."</t>
  </si>
  <si>
    <t xml:space="preserve">                Supply, incoming control of "Hoisting equipment of reactor compartment"</t>
  </si>
  <si>
    <t>Поставка "Грузоподъемное оборудование РО"</t>
  </si>
  <si>
    <t>1283д</t>
  </si>
  <si>
    <t xml:space="preserve">                   Supply, incoming control of "Bridge electrical crane of circular operation (Polar Crane) with complete necessary accessories, components, connections and tools such as: additional,equipment, rails with fixtures and etc."</t>
  </si>
  <si>
    <t>Поставка "Кран мостовой электрический кругового действия (полярный кран) в комплекте со всеми необходимыми принадлежностями, узлами, соединениями и инструментами, а именно: Дополнительное оборудование, рельсовый путь креплением и т.д."</t>
  </si>
  <si>
    <t xml:space="preserve">                   Supply, incoming control of "Trestle crane with complete necessary accessories, components, connections and tools such as:crane rail with fixing components, gantry and etc."</t>
  </si>
  <si>
    <t>Поставка "Кран эстакады, в комплекте со всеми необходимыми принадлежностями, узлами, соединениями и инструментами, а именно: подкрановый рельс с узлами крепления, портал и т.д."</t>
  </si>
  <si>
    <t xml:space="preserve">                Supply, incoming control of "Diesel Generators of Emergency Power Supply System"</t>
  </si>
  <si>
    <t>Поставка "Дизель-генераторная установка РДЭС"</t>
  </si>
  <si>
    <t xml:space="preserve">                   Supply, incoming control of "Diesel Generators of Emergency Power Supply System with complete necessary accessories, components, connections, tools and etc."</t>
  </si>
  <si>
    <t>Поставка "Дизель-генераторы РДЭС в комплекте со всеми необходимыми принадлежностями, узлами, соединениями, инструментами и т.д."</t>
  </si>
  <si>
    <t xml:space="preserve">                Supply, incoming control of "Heat-engineering equipment of turbine hall"</t>
  </si>
  <si>
    <t>Поставка "Теплотехническое оборудование машзала"</t>
  </si>
  <si>
    <t xml:space="preserve">                   Supply, incoming control of "Turbine with complete necessary accessories, components, connections and tools such as:Casing of high-pressure and low-pressure cylinders,Automatic control and protection system,High-pressure and low-pressure rotors,High-pre</t>
  </si>
  <si>
    <t>Поставка "Турбина в комплекте со всеми необходимыми принадлежностями, узлами, соединениями и инструментами, а именно: Корпуса цилиндров высокого и низкого давления, Система автоматического контроля и защиты, Роторы высого и низкого давления, Диафрагмы и л</t>
  </si>
  <si>
    <t xml:space="preserve">                   Supply, incoming control of "Turbine with complete necessary accessories, components, connections and tools such as:Quick acting bypass valve (BRU-K) -condenser,Steam with the oil supply system"</t>
  </si>
  <si>
    <t>Поставка "Турбина в комплекте со всеми необходимыми принадлежностями, узлами, соединениями и инструментами, а именно: БРУ_К Система маслоснабжения (масляно-паровая смесь)"</t>
  </si>
  <si>
    <t xml:space="preserve">                Supply, incoming control of "Condenser group"</t>
  </si>
  <si>
    <t>Поставка "Конденсаторная группа"</t>
  </si>
  <si>
    <t>156д</t>
  </si>
  <si>
    <t xml:space="preserve">                   Supply, incoming control of "Condenser set with complete necessary accessories, components, connections and tools such as: condensers,Low pressure heaters №1 and etc."</t>
  </si>
  <si>
    <t>Поставка "Конденсаторная группа в комплекте со всеми необходимыми принадлежностями, узлами, соединениями и инструментами, а именно: конденсаторы, ПНД № 1 и т.д."</t>
  </si>
  <si>
    <t xml:space="preserve">                Supply, incoming control of "Set of Turbo generator with complete"</t>
  </si>
  <si>
    <t>Поставка "Турбогенератор в комплекте"</t>
  </si>
  <si>
    <t xml:space="preserve">                   Supply, incoming control of "Set of Turbo generator with complete necessary accessories, components, connections and tools such as: Stator, Rotor, Exiter and etc."</t>
  </si>
  <si>
    <t>Поставка "Турбогенератор в комплекте со всеми необходимыми принадлежностями, узлами, соединениями и инструментами, а именно: статор, ротор, возбудитель и т.д."</t>
  </si>
  <si>
    <t xml:space="preserve">                Supply, incoming control of "System of high pressure heaters"</t>
  </si>
  <si>
    <t>Поставка "Система подогревателей высокого давления"</t>
  </si>
  <si>
    <t xml:space="preserve">                   Supply, incoming control of "HPH №5-6 with complete necessary accessories, components, connections and tools"</t>
  </si>
  <si>
    <t>Поставка "ПВД №5-6 в комплекте со всеми необходимыми принадлежностями, узлами, соединениями и инструментами"</t>
  </si>
  <si>
    <t xml:space="preserve">                Supply, incoming control of "Separation system and reheat"</t>
  </si>
  <si>
    <t>Поставка "Система сепарации и промперегрева"</t>
  </si>
  <si>
    <t xml:space="preserve">                   Supply, incoming control of "Separation system and reheat with complete necessary accessorie s, components, connections and tools such as:Moisutre seperator,Drain pump of separate collector,Drain pump of condesate trap and etc."</t>
  </si>
  <si>
    <t>Поставка "Система сепарации и промперегрева в комплекте со всеми необходимыми принадлежностями, узлами, соединениями и инструментами, а именно: сепаратор промперегреватель дренажный насос сепарации конденсата, дренажный насос ловушки конденсата и т.д."</t>
  </si>
  <si>
    <t xml:space="preserve">                Supply, incoming control of "Main condensate system"</t>
  </si>
  <si>
    <t>Поставка "Система основного конденсата"</t>
  </si>
  <si>
    <t xml:space="preserve">                   Supply, incoming control of "Condensate electric pump 2-nd stage with complete necessary accessories, components, connections and tools"</t>
  </si>
  <si>
    <t>Поставка "Электронасос конденсата 2 ступени в комплекте со всеми необходимыми принадлежностями, узлами, соединениями и инструментами"</t>
  </si>
  <si>
    <t xml:space="preserve">                   Supply, incoming control of "Condensate electric pump 1-st stage with complete necessary accessories, components, connections and tools"</t>
  </si>
  <si>
    <t>Поставка "Электронасос конденсата 1 ступени в комплекте со всеми необходимыми принадлежностями, узлами, соединениями и инструментами"</t>
  </si>
  <si>
    <t xml:space="preserve">                Supply, incoming control of "Low pressure heaters"</t>
  </si>
  <si>
    <t>Поставка "Подогреватели низкого давления"</t>
  </si>
  <si>
    <t xml:space="preserve">                   Supply, incoming control of "LPH №2-4 with complete necessary accessories, components, connections and tools"</t>
  </si>
  <si>
    <t>Поставка "ПНД №2-4 в комплекте со всеми необходимыми принадлежностями, узлами, соединениями и инструментами"</t>
  </si>
  <si>
    <t xml:space="preserve">                Supply, incoming control of "Condenser Ball Cleaning System"</t>
  </si>
  <si>
    <t>Поставка "Система шарикоочистки конденсатора"</t>
  </si>
  <si>
    <t xml:space="preserve">                   Supply, incoming control of "Condenser Ball Cleaning System with complete necessary accessories, components, connections and tools"</t>
  </si>
  <si>
    <t>Поставка "Система шарикоочистки конденсатора в комплекте со всеми необходимыми принадлежностями, узлами, соединениями и инструментами"</t>
  </si>
  <si>
    <t xml:space="preserve">                Supply, incoming control of "Feedwater system"</t>
  </si>
  <si>
    <t>Поставка "Система питательной воды"</t>
  </si>
  <si>
    <t xml:space="preserve">                   Supply, incoming control of "Deaerator with complete necessary accessories, components, connections and tools such as:Deaeration tank,Deaeration station and etc."</t>
  </si>
  <si>
    <t>Поставка "Деаэратор в комплекте со всеми необходимыми принадлежностями, узлами, соединениями и инструментами, а именно: Бак деаэраторный, Колонка деаэрационная и т.д."</t>
  </si>
  <si>
    <t xml:space="preserve">                   Supply, incoming control of "Main Feedwater pump with complete necessary accessories, components, connecti ons and tools such as:Main feed water turbine pump,Buster feed water pump,Drive of feed water pump and etc."</t>
  </si>
  <si>
    <t>Поставка "Основные питательные насосные агрегаты в комплекте со всеми необходимыми принадлежностями, узлами, соединениями и инструментами, а именно: Питательный турбонасос, Предвключенный насос, Привод питательного насоса и т.д."</t>
  </si>
  <si>
    <t xml:space="preserve">                Supply, incoming control of "Valves and pipelines of heat engineering equipment of the turbine hall"</t>
  </si>
  <si>
    <t>Поставка "Арматура и трубопроводы теплотехнического оборудования машзала"</t>
  </si>
  <si>
    <t>243д</t>
  </si>
  <si>
    <t xml:space="preserve">                   Supply, incoming control of "Valves and pipelines - part 1"</t>
  </si>
  <si>
    <t>Поставка "Арматура и трубопроводы часть 1"</t>
  </si>
  <si>
    <t xml:space="preserve">                   Supply, incoming control of "Valves and pipelines - part 2"</t>
  </si>
  <si>
    <t>Поставка "Арматура и трубопроводы часть 2"</t>
  </si>
  <si>
    <t xml:space="preserve">                   Supply, incoming control of "Valves and pipelines - part 3"</t>
  </si>
  <si>
    <t>Поставка "Арматура и трубопроводы часть 3"</t>
  </si>
  <si>
    <t xml:space="preserve">                Supply, incoming control of "Turbine building hoisting equipment"</t>
  </si>
  <si>
    <t>Поставка "Грузоподъемное оборудование ТО"</t>
  </si>
  <si>
    <t xml:space="preserve">                   Supply, incoming control of "Special electrical Bridge crane for turbine hall with complete necessary accessories, components, connections and tools"</t>
  </si>
  <si>
    <t>Поставка "Кран мостовой электрический специальный машзала в комплекте со всеми необходимыми принадлежностями, узлами, соединениями и инструментами"</t>
  </si>
  <si>
    <t xml:space="preserve">                Supply, incoming control of "Electrical Equipment"</t>
  </si>
  <si>
    <t>Поставка "Электротехническое оборудование"</t>
  </si>
  <si>
    <t xml:space="preserve">                   Supply, incoming control of "Unit transformer №1-3 with complete necessary accessories, components, connections and tools"</t>
  </si>
  <si>
    <t>Поставка "Блочный трансформатор №1-3 в комплекте со всеми необходимыми принадлежностями, узлами, соединениями и инструментами"</t>
  </si>
  <si>
    <t xml:space="preserve">                   Supply, incoming control of "Common Plant transformer with complete necessary accessories, components, connections and tools"</t>
  </si>
  <si>
    <t>Поставка "Общестанционный трансформатор в комплекте со всеми необходимыми принадлежностями, узлами, соединениями и инструментами"</t>
  </si>
  <si>
    <t xml:space="preserve">                Supply, incoming control of "Power Unit APCS complex"</t>
  </si>
  <si>
    <t>Поставка "Комплекс оборудования АСУ ТП энергоблока"</t>
  </si>
  <si>
    <t>607д</t>
  </si>
  <si>
    <t xml:space="preserve">                   Supply, incoming control of "APCS part - 1"</t>
  </si>
  <si>
    <t>Поставка "АСУ- ТП часть - 1"</t>
  </si>
  <si>
    <t xml:space="preserve">                   Supply, incoming control of "APCS part - 2"</t>
  </si>
  <si>
    <t>Поставка "АСУ- ТП часть - 2"</t>
  </si>
  <si>
    <t xml:space="preserve">                   Supply, incoming control of "APCS part - 3"</t>
  </si>
  <si>
    <t>Поставка "АСУ- ТП часть - 3"</t>
  </si>
  <si>
    <t xml:space="preserve">                   Supply, incoming control of "APCS part - 4"</t>
  </si>
  <si>
    <t>Поставка "АСУ- ТП часть - 4"</t>
  </si>
  <si>
    <t xml:space="preserve">                Supply, incoming control of "Full Scale Simulator"</t>
  </si>
  <si>
    <t>Поставка "Полномасштабный тренажер"</t>
  </si>
  <si>
    <t xml:space="preserve">                   Supply, incoming control of "Full Scale Simulator (Hardware and Software) with complete necessary accessories, components, tools:power supply and UPS,computer complex,MCR imitator,input-output,TLS-U and MCR special systems,AFPS,audio and video records,t</t>
  </si>
  <si>
    <t>Поставка "Полномасштабный тренажер (програмное и аппаратное обеспечение) в комплекте со всеми необходимыми принадлежностями, узлами, инструментами: - энергоснабжение и ИБП - компьютерный комплекс - имитатора БПУ - система ввода-вывода - СВБУ и спецсистем</t>
  </si>
  <si>
    <t xml:space="preserve">                Supply, incoming control of "Analytical Simulator"</t>
  </si>
  <si>
    <t>Поставка "Аналитический тренажер"</t>
  </si>
  <si>
    <t xml:space="preserve">                   Supply, incoming control of "Analytical Simulator (Hardware and Software) with complete necessary accessories, components, tools:power supply and UPS,computer complex and etc."</t>
  </si>
  <si>
    <t>Поставка "Аналитический тренажер (програмное и аппаратное обеспечение) в комплекте со всеми необходимыми принадлежностями, узлами, инструментами: - энергоснабжение и ИБП - компьютерный комплекс - и т.д."</t>
  </si>
  <si>
    <t xml:space="preserve">          Other Equipment</t>
  </si>
  <si>
    <t>Прочее оборудование</t>
  </si>
  <si>
    <t>1773д</t>
  </si>
  <si>
    <t xml:space="preserve">             Placing an order for other equipment</t>
  </si>
  <si>
    <t>Размещение заказа на прочее оборудование</t>
  </si>
  <si>
    <t xml:space="preserve">             Manufacturing/procurement of other equipment</t>
  </si>
  <si>
    <t>Изготовление/закупка прочего оборудования</t>
  </si>
  <si>
    <t xml:space="preserve">             Delivery of other equipment</t>
  </si>
  <si>
    <t>Поставка прочего оборудования</t>
  </si>
  <si>
    <t xml:space="preserve">          Fuel supply</t>
  </si>
  <si>
    <t>Поставка топлива</t>
  </si>
  <si>
    <t>457д</t>
  </si>
  <si>
    <t xml:space="preserve">             Manufacture of IFI (initial fuel inventory)</t>
  </si>
  <si>
    <t>Изготовление НЗТ (начального запаса топлива)</t>
  </si>
  <si>
    <t xml:space="preserve">             Delivery of IFI to the Site</t>
  </si>
  <si>
    <t>Поставка НЗТ на Площадку</t>
  </si>
  <si>
    <t xml:space="preserve">             Incoming Control of IFI</t>
  </si>
  <si>
    <t>Входной контроль НЗТ</t>
  </si>
  <si>
    <t>61д</t>
  </si>
  <si>
    <t xml:space="preserve">       Commissioning</t>
  </si>
  <si>
    <t>Пусконаладочные работы</t>
  </si>
  <si>
    <t>304д</t>
  </si>
  <si>
    <t xml:space="preserve">          IFT &amp; IT of Technolegical Systems</t>
  </si>
  <si>
    <t>IFT &amp; IT of Technolegical Systems</t>
  </si>
  <si>
    <t xml:space="preserve">       Startup</t>
  </si>
  <si>
    <t>Этапы ввода в эксплуатацию</t>
  </si>
  <si>
    <t>838д</t>
  </si>
  <si>
    <t xml:space="preserve">          Auxiliary power supply systems completion</t>
  </si>
  <si>
    <t>Подача напряжения на собственные нужды</t>
  </si>
  <si>
    <t xml:space="preserve">          Functional tests of systems and equipment</t>
  </si>
  <si>
    <t>Функциональные испытания систем и оборудования</t>
  </si>
  <si>
    <t xml:space="preserve">          Tests of containment. Cold function tests</t>
  </si>
  <si>
    <t>Испытания оболочки. ГИ и ЦП</t>
  </si>
  <si>
    <t xml:space="preserve">          Hot function tests</t>
  </si>
  <si>
    <t>ГО РУ</t>
  </si>
  <si>
    <t xml:space="preserve">          Inspection of main equipment</t>
  </si>
  <si>
    <t>Ревизия оборудования</t>
  </si>
  <si>
    <t xml:space="preserve">          Physical startup</t>
  </si>
  <si>
    <t>Физпуск</t>
  </si>
  <si>
    <t xml:space="preserve">          Power startup</t>
  </si>
  <si>
    <t>Энергопуск</t>
  </si>
  <si>
    <t xml:space="preserve">          Trial Operation of Unit 2</t>
  </si>
  <si>
    <t xml:space="preserve">   Utilities</t>
  </si>
  <si>
    <t>Общестанционные сооружения</t>
  </si>
  <si>
    <t>2371д</t>
  </si>
  <si>
    <t xml:space="preserve">          Document</t>
  </si>
  <si>
    <t>ПНР</t>
  </si>
  <si>
    <t>Common Civil Works</t>
  </si>
  <si>
    <t xml:space="preserve">          01UAF 400 kV shunt reactors structures</t>
  </si>
  <si>
    <t>01UAF Сооружение для шунтирующих реакторов 400 kV</t>
  </si>
  <si>
    <t>Строительная часть</t>
  </si>
  <si>
    <t xml:space="preserve">                Construction works - 01UAF 400 kV shunt reactors structures</t>
  </si>
  <si>
    <t>Технологическая часть</t>
  </si>
  <si>
    <t xml:space="preserve">                Process works - 01UAF 400 kV shunt reactors structures</t>
  </si>
  <si>
    <t xml:space="preserve">                Commissioning Process part - 01UAF 400 kV shunt reactors structures</t>
  </si>
  <si>
    <t>Пуско-наладочные работы</t>
  </si>
  <si>
    <t>Электротехническая часть</t>
  </si>
  <si>
    <t xml:space="preserve">                Electrical works - 01UAF 400 kV shunt reactors structures</t>
  </si>
  <si>
    <t xml:space="preserve">                Commissioning Electrical works - 01UAF 400 kV shunt reactors structures</t>
  </si>
  <si>
    <t>АСУ ТП</t>
  </si>
  <si>
    <t xml:space="preserve">                APCS - 01UAF 400 kV shunt reactors structures</t>
  </si>
  <si>
    <t xml:space="preserve">                Commissioning APCS - 01UAF 400 kV shunt reactors structures</t>
  </si>
  <si>
    <t xml:space="preserve">          02UAF 400 kV shunt reactors structures</t>
  </si>
  <si>
    <t>02UAF Сооружение для шунтирующих реакторов 400 kV</t>
  </si>
  <si>
    <t xml:space="preserve">                Construction works - 02UAF 400 kV shunt reactors structures</t>
  </si>
  <si>
    <t xml:space="preserve">                Process works - 02UAF 400 kV shunt reactors structures</t>
  </si>
  <si>
    <t xml:space="preserve">                Commissioning Process part - 02UAF 400 kV shunt reactors structures</t>
  </si>
  <si>
    <t xml:space="preserve">                Electrical works - 02UAF 400 kV shunt reactors structures</t>
  </si>
  <si>
    <t xml:space="preserve">                Commissioning Electrical works - 02UAF 400 kV shunt reactors structures</t>
  </si>
  <si>
    <t xml:space="preserve">                APCS - 02UAF 400 kV shunt rea ctors structures</t>
  </si>
  <si>
    <t xml:space="preserve">                Commissioning APCS - 02UAF 400 kV shunt reactors structures</t>
  </si>
  <si>
    <t xml:space="preserve">          02UYX Protected command post for emergency actions in the NPP township</t>
  </si>
  <si>
    <t>02UYX Защищенный пункт управления противоаварийными действиями в городе при АС</t>
  </si>
  <si>
    <t>800д</t>
  </si>
  <si>
    <t xml:space="preserve">                Construction works - 02UYX Protected command post for emergency actions in the NPP township</t>
  </si>
  <si>
    <t xml:space="preserve">                Process works - 02UYX Protected command post for emergency actions in the NPP township</t>
  </si>
  <si>
    <t xml:space="preserve">                Commissioning Process part - 02UYX Protected command post for emergency actions in the NPP township</t>
  </si>
  <si>
    <t xml:space="preserve">                Electrical works - 02UYX Protected command post for emergency actions in the NPP township</t>
  </si>
  <si>
    <t xml:space="preserve">                Commissioning Electrical works - 02UYX Protected command post for emergency actions in the NPP township</t>
  </si>
  <si>
    <t xml:space="preserve">                APCS - 02UYX Protected command post for emergency actions in the NPP township</t>
  </si>
  <si>
    <t xml:space="preserve">                Commissioning APCS - 02UYX Protected command post for emergency actions in the NPP township</t>
  </si>
  <si>
    <t xml:space="preserve">          01UBG Standby power supply building</t>
  </si>
  <si>
    <t>01UBG Здание резервного электроснабжения</t>
  </si>
  <si>
    <t xml:space="preserve">                Readiness of object 01UBG</t>
  </si>
  <si>
    <t>Готовность объекта 01UBG</t>
  </si>
  <si>
    <t xml:space="preserve">               Civil works</t>
  </si>
  <si>
    <t xml:space="preserve">                  01UBG-02UBG-03UBG. Standby power supply building, common station power supply building. Excavated pit</t>
  </si>
  <si>
    <t>01UBG-02UBG-03UBG. Здание резервного электроснабжения, здание общестанционного электроснабжения. Котлован</t>
  </si>
  <si>
    <t xml:space="preserve">                  01UBG-02UBG. Standby power supply building. Foundation slab</t>
  </si>
  <si>
    <t>01UBG-02UBG. Здание резервного электроснабжения. Фундаментая плита</t>
  </si>
  <si>
    <t xml:space="preserve">                  01UBG-02UBG. Standby power supply building. Exterior walls from -3.600 to 0.000</t>
  </si>
  <si>
    <t>01UBG-02UBG. Здание резервного электроснабжения. Наружные стены с отм. -3.600 до 0.000</t>
  </si>
  <si>
    <t xml:space="preserve">                  01UBG-02UBG. Standby power supply building. Interior walls from -3.600 to 0.000</t>
  </si>
  <si>
    <t>01UBG-02UBG. Здание резервного электроснабжения. Внутренние стены с отм. -3.600 до 0.000</t>
  </si>
  <si>
    <t xml:space="preserve">                  01UBG-02UBG. Standby power supply building. Floor slab at 0.000</t>
  </si>
  <si>
    <t>01UBG-02UBG. Здание резервного электроснабжения. Перекрытие на отм. 0.000</t>
  </si>
  <si>
    <t xml:space="preserve">                  01UBG-02UBG. Standby power supply building. Floor at -3.600</t>
  </si>
  <si>
    <t>01UBG-02UBG. Здание резервного электроснабжения. Полы на отм. -3.600</t>
  </si>
  <si>
    <t xml:space="preserve">                  01UBG-02UBG. Standby power supply building. Exterior walls from 0.000 to +6.500</t>
  </si>
  <si>
    <t>01UBG-02UBG. Здание резервного электроснабжения. Наружные стены с отм. 0.000 до отм. +6.500</t>
  </si>
  <si>
    <t xml:space="preserve">                  01UBG-02UBG. Standby power supply building. Interior walls from 0.000 to +5.500</t>
  </si>
  <si>
    <t>01UBG-02UBG. Здание резервного электроснабжения. Внутренние стены с отм. 0.000 до отм. +5.500</t>
  </si>
  <si>
    <t xml:space="preserve">                  01UBG-02UBG. Standby power supply building. Steel structures</t>
  </si>
  <si>
    <t>01UBG-02UBG. Здание резервного электроснабжения. Металлоконструкции</t>
  </si>
  <si>
    <t xml:space="preserve">                  01UBG-02UBG. Standby power supply building. Floor at 0.000</t>
  </si>
  <si>
    <t>01UBG-02UBG. Здание резервного электроснабжения. Полы на отм. 0.000</t>
  </si>
  <si>
    <t xml:space="preserve">                  01UBG, 02UBG. Standby power supply building. Egress routes</t>
  </si>
  <si>
    <t>01UBG, 02UBG. Здание резервного электроснабжения. Пути эвакуации</t>
  </si>
  <si>
    <t xml:space="preserve">                  01UBG-02UBG. Standby power supply building. Roof slab</t>
  </si>
  <si>
    <t>01UBG-02UBG. Здание резервного электроснабжения. Покрытие</t>
  </si>
  <si>
    <t xml:space="preserve">                  01UBG-02UBG. Standby power supply building. Stairs</t>
  </si>
  <si>
    <t>01UBG-02UBG. Здание резервного электроснабжения. Лестницы</t>
  </si>
  <si>
    <t xml:space="preserve">                  01UBG, 02UBG. Standby power supply building. Internal finishing of rooms. Floors</t>
  </si>
  <si>
    <t>01UBG, 02UBG. Здание резервного электроснабжения. Внутренняя отделка помещений. Полы</t>
  </si>
  <si>
    <t xml:space="preserve">                  01UBG-02UBG. Standby power supply building. Metalworks of faсade cladding</t>
  </si>
  <si>
    <t>01UBG-02UBG. Здание резервного электроснабжения. Металлоконструкции облицовки фасада</t>
  </si>
  <si>
    <t xml:space="preserve">                  01UBG, 02UBG. Standby power supply building. Architectural solutions.</t>
  </si>
  <si>
    <t>01UBG, 02UBG. Здание резервного электроснабжения. Архитектурные решения</t>
  </si>
  <si>
    <t xml:space="preserve">                  01UBG. Standby power supply building. Ventilation layout drawings</t>
  </si>
  <si>
    <t>01UBG. Здание резервного электроснабжения. Компоновочные чертежи вентиляции</t>
  </si>
  <si>
    <t xml:space="preserve">                  01UBG. Standby power supply building. Installation drawings of ventilation system equipment</t>
  </si>
  <si>
    <t>01UBG. Здание резервного электроснабжения. Установочные чертежи оборудования систем вентиляции</t>
  </si>
  <si>
    <t xml:space="preserve">                  01UBG. Standby power supply building. Internal water supply and sewerage networks</t>
  </si>
  <si>
    <t>01UBG. Здание резервного электроснабжения. Внутренние сети водопровода и канализации</t>
  </si>
  <si>
    <t xml:space="preserve">                  01UBG. Standby power supply building. Automatic fire fighting facilities (SGC)</t>
  </si>
  <si>
    <t>01UBG. Здание резервного электроснабжения. Автоматические установки пожаротушения (SGC)</t>
  </si>
  <si>
    <t xml:space="preserve">                  01UBG. Standby power supply building. WD for fire dampers</t>
  </si>
  <si>
    <t>01UBG. Здание резервного электроснабжения. РД по огнезадерживающим клапанам</t>
  </si>
  <si>
    <t xml:space="preserve">                  01UBG. Standby Power Supply Building. Lighting</t>
  </si>
  <si>
    <t>01UBG. Здание резервного электроснабжения. Освещение</t>
  </si>
  <si>
    <t xml:space="preserve">                  01UBG. Standby Power Supply Building. Layout of electrical equipment, grounding</t>
  </si>
  <si>
    <t>01UBG. Здание резервного электроснабжения. Размещение электрооборудования, заземление</t>
  </si>
  <si>
    <t xml:space="preserve">                  01UBG. Standby Power Supply Building. Lists of power cables</t>
  </si>
  <si>
    <t>01UBG. Здание резервного электроснабжения. Журналы силовых кабелей</t>
  </si>
  <si>
    <t xml:space="preserve">                  01UBG. Standby Power Supply Building. Layout of cable structures</t>
  </si>
  <si>
    <t>01UBG. Здание резервного электроснабжения. Расстановка кабельных конструкций</t>
  </si>
  <si>
    <t xml:space="preserve">                  01UBG. Standby power supply building. Lists of power and control cables for 0.4 kV feeding elements of auxiliaries</t>
  </si>
  <si>
    <t>01UBG. Здание резервного электроснабжения. Журналы силовых и контрольных кабелей в части питающих элементов с.н. 0,4 кВ.</t>
  </si>
  <si>
    <t xml:space="preserve">                  01UBG. Standby power supply building. Lists of control cables for 6 kV switchgear</t>
  </si>
  <si>
    <t>01UBG. Здание резервного электроснабжения. Журналы контрольных кабелей в части КРУ 6 кВ.</t>
  </si>
  <si>
    <t xml:space="preserve">                  01UBG. Standby power supply building. Technical assignment for manufacturer for control DC cabinets</t>
  </si>
  <si>
    <t>01UBG. Здание резервного электроснабжения. Техническое задание заводу на изготовление шкафов оперативного постоянного тока.</t>
  </si>
  <si>
    <t xml:space="preserve">                  01UBG. Standby power supply building. Control wiring of auxiliaries for electric motors</t>
  </si>
  <si>
    <t>01UBG. Здание резервного электроснабжения. Вторичная коммутация с.н. в части электродвигателей.</t>
  </si>
  <si>
    <t xml:space="preserve">                  01UBG. Standby power supply building. List of control cables for electric motors</t>
  </si>
  <si>
    <t>01UBG. Здание резервного электроснабжения. Журналы контрольных кабелей в части электродвигателей.</t>
  </si>
  <si>
    <t xml:space="preserve">                  01UBG. Standby power supply building.ontrol diagrams of isolating and control valves</t>
  </si>
  <si>
    <t>01UBG. Здание резервного электроснабжения. Схемы управления запорно-регулирующей арматурой</t>
  </si>
  <si>
    <t xml:space="preserve">                  01UBG. Standby power supply building.List of control cables of 0.4 kV LV switchgears for automatic equipment</t>
  </si>
  <si>
    <t>01UBG. Здание резервного электроснабжения. Журналы контрольных кабелей НКУ-0,4 кВ в части автоматики</t>
  </si>
  <si>
    <t xml:space="preserve">                  01UBG. Standby power supply building. Assignment to the manufacturer for 0.4 kV LV switchgears for automatic equipment</t>
  </si>
  <si>
    <t>01UBG. Здание резервного электроснабжения. Задание заводу на НКУ-0,4 кВ в части автоматики</t>
  </si>
  <si>
    <t xml:space="preserve">                  01UBG. Standby power supply building. List of control cables for software and hardware facilities</t>
  </si>
  <si>
    <t>01UBG. Здание резервного электроснабжения. Журналы контрольных кабелей ПТК в части автоматики</t>
  </si>
  <si>
    <t xml:space="preserve">                  01UBG. Standby power supply structures. Personnel annunciation and search system</t>
  </si>
  <si>
    <t>01UBG. Здание резервного электроснабжения. Система оповещения и поиска персонала</t>
  </si>
  <si>
    <t xml:space="preserve">                  01UBG. Standby power supply structures. Common-plant communication systems</t>
  </si>
  <si>
    <t>01UBG. Здание резервного электроснабжения. Системы общестанционной связи</t>
  </si>
  <si>
    <t xml:space="preserve">                  01UBG. Standby power supply structures. Operative loudspeaking and telephone communication system</t>
  </si>
  <si>
    <t>01UBG. Здание резервного электроснабжения. Система оперативной громкоговорящей и телефонной связи</t>
  </si>
  <si>
    <t xml:space="preserve">                  01UBG. Standby power supply building. Technical assignment for manufacturer for RTU cabinets of POS I&amp;C-electrical</t>
  </si>
  <si>
    <t>01UBG. Здание резервного электроснабжения. Техническое задание заводу на изготовление шкафов устройств связи с объектом (УСО) СКУ ЭЧ.</t>
  </si>
  <si>
    <t xml:space="preserve">                  01UBG. Standby power supply building. Control wiring of auxiliaries for RTU cabinets of POS I&amp;C-electrical</t>
  </si>
  <si>
    <t>01UBG. Здание резервного электроснабжения. Вторичная коммутация с.н. в части шкафов УСО СКУ ЭЧ.</t>
  </si>
  <si>
    <t xml:space="preserve">                  01UBG. Standby power supply building. Lists of control and optic cables for RTU cabinets of POS I&amp;C-electrical</t>
  </si>
  <si>
    <t>01UBG. Здание резервного электроснабжения. Журналы контрольных и оптических кабелей в части шкафов УСО СКУ ЭЧ.</t>
  </si>
  <si>
    <t xml:space="preserve">                  01UBG. Standby power supply building. Fire Protection Instrumentation and Control System (FP I&amp;C)</t>
  </si>
  <si>
    <t>01UBG. Здание резервного электроснабжения. Система контроля и управления противопожарной защитой (СКУ ПЗ)</t>
  </si>
  <si>
    <t xml:space="preserve">                  01UBG. Standby power supply building. Fire protection control and monitoring system (FP I&amp;C). List of control cables</t>
  </si>
  <si>
    <t>01UBG. Здание резервного электроснабжения. Система контроля и управления противопожарной защитой (СКУ ПЗ). Журнал контрольных кабелей</t>
  </si>
  <si>
    <t xml:space="preserve">                  01UBG. Standby power supply building. Fire protection control and monitoring system (FP I&amp;C). Fire alarm system</t>
  </si>
  <si>
    <t>01UBG. Здание резервного электроснабжения. Система контроля и управления противопожарной защитой (СКУ ПЗ). Оповещение людей о пожаре</t>
  </si>
  <si>
    <t xml:space="preserve">                  01UBG. Standby power supply building. Fire protection control and monitoring system (FP I&amp;C). Fire alarm system. List of control cables</t>
  </si>
  <si>
    <t>01UBG. Здание резервного электроснабжения. Система контроля и управления противопожарной защитой (СКУ ПЗ). Оповещение людей о пожаре. Журнал контрольных кабелей</t>
  </si>
  <si>
    <t xml:space="preserve">                  01UBG. Standby power supply building. Working documentation of instrumentation</t>
  </si>
  <si>
    <t>01UBG. Здание резервного электроснабжения. РД в части КИП</t>
  </si>
  <si>
    <t xml:space="preserve">          02UBG Standby power supply building</t>
  </si>
  <si>
    <t>02UBG Здание резервного электроснабжения</t>
  </si>
  <si>
    <t xml:space="preserve">                Readiness of object 02UBG</t>
  </si>
  <si>
    <t>Готовность объекта 02UBG</t>
  </si>
  <si>
    <t xml:space="preserve">                  02UBG. Standby power supply building. Ventilation layout drawings</t>
  </si>
  <si>
    <t>02UBG. Здание резервного электроснабжения. Компоновочные чертежи вентиляции</t>
  </si>
  <si>
    <t xml:space="preserve">                  02UBG. Standby power supply building. Installation drawings of ventilation system equipment</t>
  </si>
  <si>
    <t>02UBG. Здание резервного электроснабжения. Установочные чертежи оборудования систем вентиляции</t>
  </si>
  <si>
    <t xml:space="preserve">                  02UBG. Standby power supply building. Automatic fire fighting facilities (SGC)</t>
  </si>
  <si>
    <t>02UBG. Здание резервного электроснабжения. Автоматические установки пожаротушения (SGC)</t>
  </si>
  <si>
    <t xml:space="preserve">                  02UBG. Standby power supply building. Internal water supply and sewerage networks</t>
  </si>
  <si>
    <t>02UBG. Здание резервного электроснабжения. Внутренние сети водопровода и канализации</t>
  </si>
  <si>
    <t xml:space="preserve">                  02UBG. Standby Power Supply Building. Lighting</t>
  </si>
  <si>
    <t>02UBG. Здание резервного электроснабжения. Освещение</t>
  </si>
  <si>
    <t xml:space="preserve">                  02UBG. Standby Power Supply Building. Layout of electrical equipment, grounding</t>
  </si>
  <si>
    <t>02UBG. Здание резервного электроснабжения. Размещение электрооборудования, заземление</t>
  </si>
  <si>
    <t xml:space="preserve">                  02UBG. Standby Power Supply Building. Lists of power cables</t>
  </si>
  <si>
    <t>02UBG. Здание резервного электроснабжения. Журналы силовых кабелей</t>
  </si>
  <si>
    <t xml:space="preserve">                  02UBG. Standby Power Supply Building. Layout of cable structures</t>
  </si>
  <si>
    <t>02UBG. Здание резервного электроснабжения. Расстановка кабельных конструкций</t>
  </si>
  <si>
    <t xml:space="preserve">                  02UBG. Standby power supply building. Lists of power and control cables for 0.4 kV feeding elements of auxiliaries</t>
  </si>
  <si>
    <t>02UBG. Здание резервного электроснабжения. Журналы силовых и контрольных кабелей в части питающих элементов с.н. 0,4 кВ.</t>
  </si>
  <si>
    <t xml:space="preserve">                  02UBG. Standby power supply building. Lists of control cables for 6 kV switchgear</t>
  </si>
  <si>
    <t>02UBG. Здание резервного электроснабжения. Журналы контрольных кабелей в части КРУ 6 кВ.</t>
  </si>
  <si>
    <t xml:space="preserve">                  02UBG. Standby power supply building. Technical assignment for manufacturer for control DC cabinets</t>
  </si>
  <si>
    <t>02UBG. Здание резервного электроснабжения. Техническое задание заводу на изготовление шкафов оперативного постоянного тока.</t>
  </si>
  <si>
    <t xml:space="preserve">                  02UBG. Standby power supply building. Control wiring of auxiliaries for electric motors</t>
  </si>
  <si>
    <t>02UBG. Здание резервного электроснабжения. Вторичная коммутация с.н. в части электродвигателей.</t>
  </si>
  <si>
    <t xml:space="preserve">                  02UBG. Standby power supply building. List of control cables for electric motors</t>
  </si>
  <si>
    <t>02UBG. Здание резервного электроснабжения. Журналы контрольных кабелей в части электродвигателей.</t>
  </si>
  <si>
    <t xml:space="preserve">                  02UBG. Standby power supply building. Control diagrams of isolating and control valves</t>
  </si>
  <si>
    <t>02UBG. Здание резервного электроснабжения. Схемы управления запорно-регулирующей арматурой</t>
  </si>
  <si>
    <t xml:space="preserve">                  02UBG. Standby power supply building. Control diagrams of fire dampers</t>
  </si>
  <si>
    <t>02UBG. Здание резервного электроснабжения. Схемы управления огнезадерживающими клапанами</t>
  </si>
  <si>
    <t xml:space="preserve">                  02UBG. Standby power supply building. List of control cables of 0.4 kV LV switchgears for automatic equipment</t>
  </si>
  <si>
    <t>02UBG. Здание резервного электроснабжения. Журналы контрольных кабелей НКУ-0,4 кВ в части автоматики</t>
  </si>
  <si>
    <t xml:space="preserve">                  02UBG. Standby power supply building. Assignment to the manufacturer for 0.4 kV LV switchgears for automatic equipment</t>
  </si>
  <si>
    <t>02UBG. Здание резервного электроснабжения. Задание заводу на НКУ-0,4 кВ в части автоматики</t>
  </si>
  <si>
    <t xml:space="preserve">                  02UBG. Standby power supply structures. Personnel annunciation and search system</t>
  </si>
  <si>
    <t>02UBG. Здание резервного электроснабжения. Система оповещения и поиска персонала</t>
  </si>
  <si>
    <t xml:space="preserve">                  02UBG. Standby power supply structures. Common-plant communication systems</t>
  </si>
  <si>
    <t>02UBG. Здание резервного электроснабжения. Системы общестанционной связи</t>
  </si>
  <si>
    <t xml:space="preserve">                  02UBG. Standby power supply structures Operative loudspeaking and telephone communication system</t>
  </si>
  <si>
    <t>02UBG. Здание резервного электроснабжения. Система оперативной громкоговорящей и телефонной связи</t>
  </si>
  <si>
    <t xml:space="preserve">                  02UBG. Standby power supply building. Fire Protection Instrumentation and Control System (FP I&amp;C)</t>
  </si>
  <si>
    <t>02UBG. Здание резервного электроснабжения. Система контроля и управления противопожарной защитой (СКУ ПЗ)</t>
  </si>
  <si>
    <t xml:space="preserve">                  02UBG. Standby power supply building. Fire protection control and monitoring system (FP I&amp;C). List of control cables</t>
  </si>
  <si>
    <t>02UBG. Здание резервного электроснабжения. Система контроля и управления противопожарной защитой (СКУ ПЗ). Журнал контрольных кабелей</t>
  </si>
  <si>
    <t xml:space="preserve">                  02UBG. Standby power supply building. Fire protection control and monitoring system (FP I&amp;C). Fire alarm system</t>
  </si>
  <si>
    <t>02UBG. Здание резервного электроснабжения. Система контроля и управления противопожарной защитой (СКУ ПЗ). Оповещение людей о пожаре</t>
  </si>
  <si>
    <t xml:space="preserve">                  02UBG. Standby power supply building. Fire protection control and monitoring system (FP I&amp;C). Fire alarm system. List of control cables</t>
  </si>
  <si>
    <t>02UBG. Здание резервного электроснабжения. Система контроля и управления противопожарной защитой (СКУ ПЗ). Оповещение людей о пожаре. Журнал контрольных кабелей</t>
  </si>
  <si>
    <t xml:space="preserve">                  02UBG. Standby power supply building. List of control cables for software and hardware facilities</t>
  </si>
  <si>
    <t>02UBG. Здание резервного электроснабжения. Журналы контрольных кабелей ПТК в части автоматики</t>
  </si>
  <si>
    <t>02UBG. Здание резервного электроснабжения. Техническое задание заводу на изготовление шкафов устройств связи с объектом (УСО) СКУ ЭЧ.</t>
  </si>
  <si>
    <t xml:space="preserve">                  02UBG. Standby power supply building. Control wiring of auxiliaries for RTU cabinets of POS I&amp;C-electrical</t>
  </si>
  <si>
    <t>02UBG. Здание резервного электроснабжения. Вторичная коммутация с.н. в части шкафов УСО СКУ ЭЧ.</t>
  </si>
  <si>
    <t xml:space="preserve">                  02UBG. Standby power supply building. Lists of control and optic cables for RTU cabinets of POS I&amp;C-electrical</t>
  </si>
  <si>
    <t>02UBG. Здание резервного электроснабжения. Журналы контрольных и оптических кабелей в части шкафов УСО СКУ ЭЧ.</t>
  </si>
  <si>
    <t xml:space="preserve">                  02UBG. Standby power supply building. Working documentation of instrumentation</t>
  </si>
  <si>
    <t>02UBG. Здание резервного электроснабжения. РД в части КИП</t>
  </si>
  <si>
    <t xml:space="preserve">          03UBG Common-station power supply building</t>
  </si>
  <si>
    <t>03UBG Здание общестанционного электроснабжения</t>
  </si>
  <si>
    <t xml:space="preserve">                Readiness of object 03UBG</t>
  </si>
  <si>
    <t>Готовность объекта 03UBG</t>
  </si>
  <si>
    <t>380д</t>
  </si>
  <si>
    <t xml:space="preserve">                  03UBG. Common-station power supply building. Ventilation layout drawings</t>
  </si>
  <si>
    <t>03UBG. Здание общестанционного электроснабжения. Компоновочные чертежи вентиляции</t>
  </si>
  <si>
    <t xml:space="preserve">                  03UBG. Common-station power supply building. Installation drawings of ventilation system equipment</t>
  </si>
  <si>
    <t>03UBG. Здание общестанционного электроснабжения. Установочные чертежи оборудования систем вентиляции</t>
  </si>
  <si>
    <t xml:space="preserve">                  03UBG. Common-station power supply building. Automatic fire fighting facilities (SGC)</t>
  </si>
  <si>
    <t>03UBG. Здание общестанционного электроснабжения. Автоматические установки пожаротушения (SGC)</t>
  </si>
  <si>
    <t xml:space="preserve">                  03UBG. Common-station power supply building. Internal water supply and sewerage networks</t>
  </si>
  <si>
    <t>03UBG. Здание общестанционного электроснабжения. Внутренние сети водопровода и канализации</t>
  </si>
  <si>
    <t xml:space="preserve">                  03UBG. Common-station power supply building. Secondary connections of motors. Complete electric diagrams</t>
  </si>
  <si>
    <t>03UBG. Здание общестанционного электроснабжения. Вторичные соединения в части электродвигателей. Схемы электрические полные</t>
  </si>
  <si>
    <t xml:space="preserve">                  03UBG. Common-station power supply building. Lists of control cables for motors</t>
  </si>
  <si>
    <t>03UBG. Здание общестанционного электроснабжения. Журналы контрольных кабелей в части электродвигателей</t>
  </si>
  <si>
    <t xml:space="preserve">                  03UBG. Common-station power supply building. Technical assignment for manufacturer for 6.6 kV switchgear</t>
  </si>
  <si>
    <t>03UBG. Здание общестанционного электроснабжения. Техническое задание заводу на КРУ-6,6 кВ</t>
  </si>
  <si>
    <t xml:space="preserve">                  03UBG. Common-station power supply building. Technical assignment for manufacturer for 0.4 kV secondary assemblies</t>
  </si>
  <si>
    <t>03UBG. Здание общестанционного электроснабжения. Техническое задание заводу на вторичные сборки 0,4 кВ</t>
  </si>
  <si>
    <t xml:space="preserve">                   Welding and power outlet network</t>
  </si>
  <si>
    <t>Сварочная и розеточная сеть</t>
  </si>
  <si>
    <t xml:space="preserve">                   Lighting networks</t>
  </si>
  <si>
    <t>Сети освещения</t>
  </si>
  <si>
    <t xml:space="preserve">                   Layout of electrical equipment</t>
  </si>
  <si>
    <t>Размещение электрооборудования</t>
  </si>
  <si>
    <t xml:space="preserve">                   Plans of cable routing, cross-sections for cable layouts</t>
  </si>
  <si>
    <t>Планы кабельных трасс, разрезы по раскладке кабелей</t>
  </si>
  <si>
    <t xml:space="preserve">                   Lists of power cable</t>
  </si>
  <si>
    <t>Журналы силовых кабелей</t>
  </si>
  <si>
    <t xml:space="preserve">                  03UBG. Common-station power supply building. 6,6 kV switchgear. Secondary connections</t>
  </si>
  <si>
    <t>03UBG. Здание общестанционного электроснабжения. КРУ-6,6 кВ. Вторичные соединения</t>
  </si>
  <si>
    <t xml:space="preserve">                  03UBG. Common-station power supply building. Lists of control cables for 6,6 kV switchgear</t>
  </si>
  <si>
    <t>03UBG. Здание общестанционного электроснабжения. Журналы контрольных кабелей в части КРУ-6,6 кВ</t>
  </si>
  <si>
    <t xml:space="preserve">                  03UBG. Common-station power supply building. Lists of control cables for feeding elements</t>
  </si>
  <si>
    <t>03UBG. Здание общестанционного электроснабжения. Журналы контрольных кабелей в части питающих элементов</t>
  </si>
  <si>
    <t xml:space="preserve">                  03UBG. Common-station power supply building. Isolation valves control diagrams</t>
  </si>
  <si>
    <t>03UBG. Здание общестанционного электроснабжения. Схемы управления запорной арматурой</t>
  </si>
  <si>
    <t xml:space="preserve">                  03UBG. Common-station power supply building. Control cable lists related to automation</t>
  </si>
  <si>
    <t>03UBG. Здание общестанционного электроснабжения. Журналы контрольных кабелей в части автоматики</t>
  </si>
  <si>
    <t xml:space="preserve">                  03UBG. Common-station power supply building. Fire dampers control diagrams</t>
  </si>
  <si>
    <t>03UBG. Здание общестанционного электроснабжения. Схемы управления противопожарными клапанами</t>
  </si>
  <si>
    <t xml:space="preserve">                  03UBG. Common-station power supply building. Lists of control cables related to fire dampers</t>
  </si>
  <si>
    <t>03UBG. Здание общестанционного электроснабжения. Журналы контрольных кабелей в части противопожарных клапанов</t>
  </si>
  <si>
    <t xml:space="preserve">                  03UBG. Common-station power supply building. Assignment to the manufacturer for 0,4 kV assemblies related to automation</t>
  </si>
  <si>
    <t>03UBG. Здание общестанционного электроснабжения. Задание заводу на сборки 0,4 кВ в части автоматики</t>
  </si>
  <si>
    <t xml:space="preserve">                  03UBG. Common-station power supply building. Common-plant communication systems</t>
  </si>
  <si>
    <t>03UBG. Здание общестанционного электроснабжения. Системы общестанционной связи</t>
  </si>
  <si>
    <t xml:space="preserve">                  03UBG. Common-station power supply building. Assignment for assemblies related to SW(sofrware) type to automation</t>
  </si>
  <si>
    <t>03UBG. Здание общестанционного электроснабжения. Задание на сборки по типу ПР в части автоматики</t>
  </si>
  <si>
    <t xml:space="preserve">                  03UBG. Common-station power supply building Operative loudspeaking and telephone communication system</t>
  </si>
  <si>
    <t>03UBG. Здание общестанционного электроснабжения. Система оперативной громкоговорящей и телефонной связи</t>
  </si>
  <si>
    <t xml:space="preserve">                   Personnel warning and search system. Cable logs</t>
  </si>
  <si>
    <t xml:space="preserve">                  03UBG. Common-station power supply building. Personnel annunciation and search system</t>
  </si>
  <si>
    <t>03UBG. Здание общестанционного электроснабжения. Система оповещения и поиска персонала</t>
  </si>
  <si>
    <t xml:space="preserve">                  03UBG. Common-station power supply building. Working documentation on common-plant auxiliaries I&amp;C-electrical. Diagrams of secondary connections</t>
  </si>
  <si>
    <t>03UBG. Здание общестанционного электроснабжения. Рабочая документация СКУ ЭЧ. Схемы вторичных соединений</t>
  </si>
  <si>
    <t xml:space="preserve">                  03UBG. Common-station power supply building. List of control cables for I&amp;C-electrical common-station auxiliaries</t>
  </si>
  <si>
    <t>03UBG. Здание общестанционного электроснабжения. Журналы контрольных кабелей в части СКУ ЭЧ</t>
  </si>
  <si>
    <t xml:space="preserve">                  03UBG. Common-station power supply building. Fire Protection Instrumentation and Control System (FP I&amp;C)</t>
  </si>
  <si>
    <t>03UBG. Здание общестанционного электроснабжения. Система контроля и управления противопожарной защитой (СКУ ПЗ)</t>
  </si>
  <si>
    <t xml:space="preserve">                  03UBG. Common-station power supply building. Fire protection control and monitoring system (FP I&amp;C). List of control cables</t>
  </si>
  <si>
    <t>03UBG. Здание общестанционного электроснабжения. Система контроля и управления противопожарной защитой (СКУ ПЗ). Журнал контрольных кабелей</t>
  </si>
  <si>
    <t xml:space="preserve">                  03UBG. Common-station power supply building. Fire protection control and monitoring system (FP I&amp;C). Fire alarm system</t>
  </si>
  <si>
    <t>03UBG. Здание общестанционного электроснабжения. Система контроля и управления противопожарной защитой (СКУ ПЗ). Оповещение людей о пожаре</t>
  </si>
  <si>
    <t xml:space="preserve">                  03UBG. Common-station power supply building. Fire protection control and monitoring system (FP I&amp;C). Fire alarm system. List of control cables</t>
  </si>
  <si>
    <t>03UBG. Здание общестанционного электроснабжения. Система контроля и управления противопожарной защитой (СКУ ПЗ). Оповещение людей о пожаре. Журнал контрольных кабелей</t>
  </si>
  <si>
    <t xml:space="preserve">                  03UBG. Common-station power supply building. Fire protection control and monitoring system (FP I&amp;C). Automatic water fire fighting facility</t>
  </si>
  <si>
    <t>03UBG. Здание общестанционного электроснабжения. Система контроля и управления противопожарной защитой (СКУ ПЗ). Автоматическая установка водяного пожаротушения</t>
  </si>
  <si>
    <t xml:space="preserve">                  03UBG. Common-station power supply building. Fire protection control and monitoring system (FP I&amp;C). Automatic water fire fighting facility. List of control cables</t>
  </si>
  <si>
    <t>03UBG. Здание общестанционного электроснабжения. Система контроля и управления противопожарной защитой (СКУ ПЗ). Автоматическая установка водяного пожаротушения. Журнал контрольных кабелей</t>
  </si>
  <si>
    <t xml:space="preserve">                  03UBG. Common-station power supply building. Fire protection control and monitoring system (FP I&amp;C). Automatic gas fire fighting facility</t>
  </si>
  <si>
    <t>03UBG. Здание общестанционного электроснабжения. Система контроля и управления противопожарной защитой (СКУ ПЗ). Автоматическая установка газового пожаротушения</t>
  </si>
  <si>
    <t xml:space="preserve">                  03UBG. Common-station power supply building. Fire protection control and monitoring system (FP I&amp;C). Automatic gas fire fighting facility. List of control cables</t>
  </si>
  <si>
    <t>03UBG. Здание общестанционного электроснабжения. Система контроля и управления противопожарной защитой (СКУ ПЗ). Автоматическая установка газового пожаротушения. Журнал контрольных кабелей</t>
  </si>
  <si>
    <t xml:space="preserve">                   03UBG. Common-station power supply building. CP AUX EE I&amp;C CS. 0.4 kV SCG. Tables of external connections</t>
  </si>
  <si>
    <t>03UBG. Здание общестанционного электроснабжения. ПТК СКУ ЭЧ ОС СН. КРУ 0,4 кВ. Таблицы внешних подключений</t>
  </si>
  <si>
    <t xml:space="preserve">                  03UBG. Common-station power supply building. Working drawings for instrumentation</t>
  </si>
  <si>
    <t>03UBG. Здание общестанционного электроснабжения. Рабочие чертежи КИП</t>
  </si>
  <si>
    <t xml:space="preserve">                  03UBG. Common-station power supply building. Lists of control cables for instrumentation</t>
  </si>
  <si>
    <t>03UBG. Здание общестанционного электроснабжения. Журналы контрольных кабелей КИП</t>
  </si>
  <si>
    <t xml:space="preserve">                  03UBG. Common-station power supply building. Technical assignment for manufacturer for instrumentation transducers cabinets</t>
  </si>
  <si>
    <t>03UBG. Здание общестанционного электроснабжения. Задание заводу на шкафы преобразователей КИП</t>
  </si>
  <si>
    <t xml:space="preserve">                   03UBG. Common-station power supply building. CP AUX EE I&amp;C CS. Structural diagram of the equipment set</t>
  </si>
  <si>
    <t>03UBG. Здание общестанционного электроснабжения. ПТК СКУ ЭЧ ОС СН. Схема структурная комплекса технических средств</t>
  </si>
  <si>
    <t xml:space="preserve">          05UBG 6.6 kV common-station switchgear building</t>
  </si>
  <si>
    <t>05UBG Здание общестанционного распредустройства 6.6 kV</t>
  </si>
  <si>
    <t xml:space="preserve">                Readiness of object 05UBG</t>
  </si>
  <si>
    <t>Готовность объекта 05UBG</t>
  </si>
  <si>
    <t xml:space="preserve">                      05UBG. 6.6 kV common-station switchgear building. Pit</t>
  </si>
  <si>
    <t>05UBG. Здание общестанционного распредустройства 6.6 kV. Котлован</t>
  </si>
  <si>
    <t xml:space="preserve">                      05UBG. 6.6 kV common-plant switchgear building. Foundations of the building. Geometry</t>
  </si>
  <si>
    <t>05UBG. Здание общестанционного распредустройства 6.6 кВт. Фундаменты здания. Геометрия</t>
  </si>
  <si>
    <t xml:space="preserve">                      05UBG. 6.6 kV common-plant switchgear building. Foundations of the building. Reinforcement</t>
  </si>
  <si>
    <t>05UBG. Здание общестанционного распредустройства 6.6 кВт. Фундаменты здания. Армирование</t>
  </si>
  <si>
    <t xml:space="preserve">                      05UBG. 6.6 kV common-plant switchgear building. Substructure. Walls. Geometry</t>
  </si>
  <si>
    <t>05UBG. Здание общестанционного распредустройства 6.6 кВт. Подземная часть. Стены. Геометрия</t>
  </si>
  <si>
    <t xml:space="preserve">                      05UBG. 6.6 kV common-plant switchgear building. Substructure. Walls. Reinforcement</t>
  </si>
  <si>
    <t>05UBG. Здание общестанционного распредустройства 6.6 кВт. Подземная часть. Стены.Армирование</t>
  </si>
  <si>
    <t xml:space="preserve">                      05UBG. 6.6 kV common-plant switchgear building. Superstructure. Slab at elev. 0.000. Geometry</t>
  </si>
  <si>
    <t>05UBG. Здание общестанционного распредустройства 6.6 кВт. Надземная часть. Перекрытие на отм.0.000. Геометрия</t>
  </si>
  <si>
    <t xml:space="preserve">                      05UBG. 6.6 kV common-plant switchgear building. Superstructure. Slab at elev. 0.000. Reinforcement</t>
  </si>
  <si>
    <t>05UBG. Здание общестанционного распредустройства 6.6 кВт. Надземная часть. Перекрытие на отм.0.000. Армирование</t>
  </si>
  <si>
    <t xml:space="preserve">                      05UBG. 6.6 kV common-plant switchgear building. Superstructure. Walls from elev. 0.000 to elev. 3.300. Geometry</t>
  </si>
  <si>
    <t>05UBG. Здание общестанционного распредустройства 6.6 кВт. Надземная часть. Стены с отм.0.000 до отм.3.300. Геометрия</t>
  </si>
  <si>
    <t xml:space="preserve">                      05UBG. 6.6 kV common-plant switchgear building. Superstructure. Walls from elev. 0.000 to elev. 3.300. Reinforcement</t>
  </si>
  <si>
    <t>05UBG. Здание общестанционного распредустройства 6.6 кВт. Надземная часть. Стены с отм.0.000 до отм.3.300. Армирование</t>
  </si>
  <si>
    <t xml:space="preserve">                      05UBG. 6.6 kV common-plant switchgear building. Superstructure. Slab at elev. 3.300. Geometry</t>
  </si>
  <si>
    <t>05UBG. Здание общестанционного распредустройства 6.6 кВт. Надземная часть. Перекрытие на отм.3.300. Геометрия</t>
  </si>
  <si>
    <t xml:space="preserve">                      05UBG. 6.6 kV common-plant switchgear building. Superstructure. Slab at elev. 3.300. Reinforcement</t>
  </si>
  <si>
    <t>05UBG. Здание общестанционного распредустройства 6.6 кВт. Надземная часть. Перекрытие на отм.3.300. Армирование</t>
  </si>
  <si>
    <t xml:space="preserve">                      05UBG. 6.6 kV common-plant switchgear building. Superstructure. Walls from elev. 3.300 to elev. 7.250. Geometry</t>
  </si>
  <si>
    <t>05UBG. Здание общестанционного распредустройства 6.6 кВт. Надземная часть. Стены с отм.3.300 до отм.7.250. Геометрия</t>
  </si>
  <si>
    <t xml:space="preserve">                      05UBG. 6.6 kV common-plant switchgear building. Superstructure. Walls from elev. 3.300 to elev. 7.250. Reinforcement</t>
  </si>
  <si>
    <t>05UBG. Здание общестанционного распредустройства 6.6 кВт. Надземная часть. Стены с отм.3.300 до отм.7.250. Армирование</t>
  </si>
  <si>
    <t xml:space="preserve">                      05UBG. 6.6 kV common-plant switchgear building. Superstructure. Roof slab. Geometry</t>
  </si>
  <si>
    <t>05UBG. Здание общестанционного распредустройства 6.6 кВт. Надземная часть. Плита покрытия. Геометрия</t>
  </si>
  <si>
    <t xml:space="preserve">                      05UBG. 6.6 kV common-plant switchgear building. Superstructure. Roof slab. Reinforcement</t>
  </si>
  <si>
    <t>05UBG. Здание общестанционного распредустройства 6.6 кВт. Надземная часть. Плита покрытия. Армирование</t>
  </si>
  <si>
    <t xml:space="preserve">                      05UBG. 6.6 kV common-plant switchgear building. Stairs between grid lines 16-17. Geometry</t>
  </si>
  <si>
    <t>05UBG. Здание общестанционного распредустройства 6.6 кВт. Лестница между осями 16-17. Геометрия</t>
  </si>
  <si>
    <t xml:space="preserve">                      05UBG. 6.6 kV common-plant switchgear building. Stairs between grid lines 16-17. Reinforcement</t>
  </si>
  <si>
    <t>05UBG. Здание общестанционного распредустройства 6.6 кВт. Лестница между осями 16-17. Армирование</t>
  </si>
  <si>
    <t xml:space="preserve">                      05UBG. 6.6 kV common-plant switchgear building. Equipment pedestals</t>
  </si>
  <si>
    <t>05UBG. Здание общестанционного распредустройства 6.6 кВт. Фундаменты под оборудование</t>
  </si>
  <si>
    <t xml:space="preserve">                      05UBG. 6.6 kV common-plant switchgear building. Metal structures</t>
  </si>
  <si>
    <t>05UBG. Здание общестанционного распредустройства 6.6 кВт. Металлические конструкции</t>
  </si>
  <si>
    <t xml:space="preserve">                      05UBG. 6.6 kV common-plant switchgear building. Metal structures of the facade</t>
  </si>
  <si>
    <t>05UBG. Здание общестанционного распредустройства 6.6 кВт. Металлические конструкции фасада</t>
  </si>
  <si>
    <t xml:space="preserve">                      05UBG. 6.6 kV common-plant switchgear building. External metal stairs</t>
  </si>
  <si>
    <t>05UBG. Здание общестанционного распредустройства 6.6 кВт. Наружная металлическая лестница</t>
  </si>
  <si>
    <t xml:space="preserve">                      05UBG. 6.6 kV common-plant switchgear building. Architectural solutions</t>
  </si>
  <si>
    <t>05UBG. Здание общестанционного распредустройства 6.6 кВт. Архитектурные решения</t>
  </si>
  <si>
    <t xml:space="preserve">                   05UBG. 6.6 kV common-station switchgear building. Ventilation and air conditioning systems. Layout drawings</t>
  </si>
  <si>
    <t>05UBG. Здание общестанционного распредустройства 6.6 kV. Системы вентиляции и кондиционирования. Компоновочные чертежи</t>
  </si>
  <si>
    <t xml:space="preserve">                   05UBG. 6.6 kV common-station switchgear building. Ventilation and air conditioning systems. Installation drawings</t>
  </si>
  <si>
    <t>05UBG. Здание общестанционного распредустройства 6.6 kV. Системы вентиляции и кондиционирования. Установочные чертежи</t>
  </si>
  <si>
    <t xml:space="preserve">                   05UBG. 6.6 kV common-station switchgear building. Cold supply system for ventilation systems of non-essential loads of the 05UBG building</t>
  </si>
  <si>
    <t>05UBG. Здание общестанционного распредустройства 6.6 kV. Система холодоснабжения для вентиляционных систем неответственных потребителей здания 05UBG</t>
  </si>
  <si>
    <t xml:space="preserve">                   05UBG. 6.6 kV common-station switchgear building. Heat insulation of ventilation</t>
  </si>
  <si>
    <t>05UBG. Здание общестанционного распредустройства 6.6 kV. Тепловая изоляция вентиляции</t>
  </si>
  <si>
    <t>545д</t>
  </si>
  <si>
    <t xml:space="preserve">                   05UBG. 6.6 kV common-station switchgear building. RP and EE I&amp;C. 6.6 kV SCG cabinets. 00BCE section. Tables of external connections</t>
  </si>
  <si>
    <t>05UBG. Здание общестанционного распредустройства 6.6 kV. РЗ и СКУ ЭЧ. Шкафы КРУ 6,6 kV. Секция 00BCE. Таблицы внешних подключений</t>
  </si>
  <si>
    <t xml:space="preserve">                   05UBG. 6.6 kV common-station switchgear building. RP and EE I&amp;C. 6.6 kV SCG cabinets. 00BCF section. Tables of external connections</t>
  </si>
  <si>
    <t>05UBG. Здание общестанционного распредустройства 6.6 kV. РЗ и СКУ ЭЧ. Шкафы КРУ 6,6 kV. Секция 00BCF. Таблицы внешних подключений</t>
  </si>
  <si>
    <t xml:space="preserve">                   05UBG. 6.6 kV common-station switchgear building. 0.4 kV SCG. RP and EE I&amp;C. Sections. Tables of external connections</t>
  </si>
  <si>
    <t>05UBG. Здание общестанционного распредустройства 6.6 kV. КРУ 0,4 kV. РЗ и СКУ ЭЧ. Cекции. Таблицы внешних подключений</t>
  </si>
  <si>
    <t xml:space="preserve">                   05UBG. 6.6 kV common-station switchgear building. 0.4 kV SCG. RP and EE I&amp;C. Assemblies. Tables of external connections</t>
  </si>
  <si>
    <t>05UBG. Здание общестанционного распредустройства 6.6 kV. КРУ 0,4 kV. РЗ и СКУ ЭЧ. Cборки. Таблицы внешних подключений</t>
  </si>
  <si>
    <t xml:space="preserve">                   05UBG. 6.6 kV common-station switchgear building. CP AUX EE I&amp;C CS. 6.6 kV SCG. Tables of external connections</t>
  </si>
  <si>
    <t>05UBG. Здание общестанционного распредустройства 6.6 kV. ПТК СКУ ЭЧ ОС СН. КРУ 6,6 кВ. Таблицы внешних подключений</t>
  </si>
  <si>
    <t xml:space="preserve">                   05UBG. 6.6 kV common-station switchgear building. Electric lighting and socket network</t>
  </si>
  <si>
    <t>05UBG. Здание общестанционного распредустройства 6.6 kV. Электрическое освещение и розеточная сеть</t>
  </si>
  <si>
    <t xml:space="preserve">                   05UBG. 6.6 kV common-station switchgear building. CP AUX EE I&amp;C CS. 0.4 kV SCG. Tables of external connections</t>
  </si>
  <si>
    <t>05UBG. Здание общестанционного распредустройства 6.6 kV. ПТК СКУ ЭЧ ОС СН. КРУ 0,4 кВ. Таблицы внешних подключений</t>
  </si>
  <si>
    <t xml:space="preserve">                   05UBG. 6.6 kV common-station switchgear building. Electric connection diagrams for 6.6 kV sections</t>
  </si>
  <si>
    <t>05UBG. Здание общестанционного распредустройства 6.6 kV. Схемы электрических соединений секций 6,6 кВ</t>
  </si>
  <si>
    <t xml:space="preserve">                   05UBG. 6.6 kV common-station switchgear building. Electric connection diagrams for 0.4 kV boards</t>
  </si>
  <si>
    <t>05UBG. Здание общестанционного распредустройства 6.6 kV. Схемы электрических соединений щитов 0,4 кВ</t>
  </si>
  <si>
    <t xml:space="preserve">                   05UBG. 6.6 kV common-station switchgear building. Electric connection diagrams for 0.4 kV assemblies</t>
  </si>
  <si>
    <t>05UBG. Здание общестанционного распредустройства 6.6 kV. Схемы электрических соединений сборок 0,4 кВ</t>
  </si>
  <si>
    <t xml:space="preserve">                   05UBG. 6.6 kV common-station switchgear building. Direct current electric connection diagrams</t>
  </si>
  <si>
    <t>05UBG. Здание общестанционного распредустройства 6.6 kV. Схемы электрических соединений постоянного тока</t>
  </si>
  <si>
    <t xml:space="preserve">                   05UBG. 6.6 kV common-station switchgear building. 0.38 kV power assemblies filling diagrams</t>
  </si>
  <si>
    <t>05UBG. Здание общестанционного распредустройства 6.6 kV. Схемы заполнения сборок 0,38 кВ</t>
  </si>
  <si>
    <t xml:space="preserve">                   05UBG. 6.6 kV common-station switchgear building. Common-plant telephone communication system</t>
  </si>
  <si>
    <t>05UBG. Здание общестанционного распредустройства 6.6 kV. Система общестанционной телефонной связи</t>
  </si>
  <si>
    <t xml:space="preserve">                   05UBG. 6.6 kV common-station switchgear building. Operative loudspeaking and telephone communication system</t>
  </si>
  <si>
    <t>05UBG. Здание общестанционного распредустройства 6.6 kV. Система оперативной громкоговорящей и телефонной связи</t>
  </si>
  <si>
    <t xml:space="preserve">                   05UBG. 6.6 kV common-station switchgear building. Personnel warning and search system</t>
  </si>
  <si>
    <t>05UBG. Здание общестанционного распредустройства 6.6 kV. Система оповещения и поиска персонала</t>
  </si>
  <si>
    <t xml:space="preserve">                   05UBG. 6.6 kV common-station switchgear building. Operative radiotelephones system</t>
  </si>
  <si>
    <t>05UBG. Здание общестанционного распредустройства 6.6 kV. Система эксплуатационных радиотелефонов</t>
  </si>
  <si>
    <t xml:space="preserve">                   05UBG. 6.6 kV common-plant switchgear building. RP and EE I&amp;C. Common-plant 6.6 kV SCG sections. Control cables log. Layout group 3</t>
  </si>
  <si>
    <t>05UBG. Здание общестанционного распредустройства 6,6 кВ. РЗ и СКУ ЭЧ. Общестанционные секции КРУ 6,6 кВ. Журнал контрольных кабелей. Группа раскладки 3</t>
  </si>
  <si>
    <t xml:space="preserve">                   05UBG. 6.6 kV common-plant switchgear building. Cables of layout group 5 Control cable log</t>
  </si>
  <si>
    <t>05UBG. Здание общестанционного распредустройства 6,6 кВ. Кабели пятой группы раскладки. Журнал контрольных кабелей</t>
  </si>
  <si>
    <t xml:space="preserve">                   05UBG. 6.6 kV common-plant switchgear building. 0.4 kV SCG. RP and EE I&amp;C. Control cables log. Layout group 3</t>
  </si>
  <si>
    <t>05UBG. Здание общестанционного распредустройства 6,6 кВ. КРУ 0,4 кВ. РЗ и СКУ ЭЧ. Журнал контрольных кабелей. Группа раскладки 3</t>
  </si>
  <si>
    <t xml:space="preserve">                   05UBG. 6.6 kV common-plant switchgear building. 0.4 kV SCG. RP and EE I&amp;C. Control cables log. Layout group 5</t>
  </si>
  <si>
    <t>05UBG. Здание общестанционного распредустройства 6,6 кВ. КРУ 0,4 кВ. РЗ и СКУ ЭЧ. Журнал контрольных кабелей. Группа раскладки 5</t>
  </si>
  <si>
    <t xml:space="preserve">                   05UBG. 6.6 kV common-plant switchgear building. CP AUX EE I&amp;C CS. 6.6 kV SCG. Electrical equipment cables log. Layout group 3</t>
  </si>
  <si>
    <t>05UBG. Здание общестанционного распредустройства 6,6 кВ. ПТК СКУ ЭЧ ОС СН. КРУ 6,6 кВ. Журнал кабелей от электрооборудования. Группа раскладки 3</t>
  </si>
  <si>
    <t xml:space="preserve">                   05UBG. 6.6 kV common-plant switchgear building. CP AUX EE I&amp;C CS. 0.4 kV SCG. DC board. Electrical equipment cables log. Layout group 3</t>
  </si>
  <si>
    <t>05UBG. Здание общестанционного распредустройства 6,6 кВ. ПТК СКУ ЭЧ ОС СН. КРУ 0,4 кВ. ЩПТ. Журнал кабелей от электрооборудования. Группа раскладки 3</t>
  </si>
  <si>
    <t xml:space="preserve">                   05UBG. 6.6 kV common-plant switchgear building. CP AUX EE I&amp;C CS. Control cables log of CP AUX EE I&amp;C Layout group 5</t>
  </si>
  <si>
    <t>05UBG. Здание общестанционного распредустройства 6,6 кВ. ПТК СКУ ЭЧ ОС СН. Журнал контрольных кабелей СКУ ЭЧ ОС СН. Группа раскладки 5</t>
  </si>
  <si>
    <t xml:space="preserve">                   05UBG. 6.6 kV common-station switchgear building. Earthing drawings</t>
  </si>
  <si>
    <t>05UBG. Здание общестанционного распредустройства 6.6 kV. Чертежи заземления</t>
  </si>
  <si>
    <t xml:space="preserve">                   05UBG. 6.6 kV common-station switchgear building. Layout drawings of cable metal structures</t>
  </si>
  <si>
    <t>05UBG. Здание общестанционного распредустройства 6.6 kV. Компоновочные чертежи кабельных металлоконструкций</t>
  </si>
  <si>
    <t xml:space="preserve">                   05UBG. 6.6 kV common-station switchgear building. Layout drawings of electrical equipment</t>
  </si>
  <si>
    <t>05UBG. Здание общестанционного распредустройства 6.6 kV. Компоновочные чертежи электрооборудования</t>
  </si>
  <si>
    <t xml:space="preserve">                   05UBG. 6.6 kV common-plant switchgear building. Electric connection diagrams for 6.6 kV sections. Power cables log 6.6 kV</t>
  </si>
  <si>
    <t>05UBG. Здание общестанционного распредустройства 6,6 кВ. Схемы электрических соединений секций 6,6 кВ. Журнал силовых кабелей 6,6 кВ</t>
  </si>
  <si>
    <t xml:space="preserve">                   05UBG. 6.6 kV common-plant switchgear building. Electric connection diagrams for 0.4 kV boards. Power cables log 0.4 kV</t>
  </si>
  <si>
    <t>05UBG. Здание общестанционного распредустройства 6,6 кВ. Схемы электрических соединений щитов 0,4 кВ. Журнал силовых кабелей 0,4 кВ</t>
  </si>
  <si>
    <t xml:space="preserve">                   05UBG. 6.6 kV common-plant switchgear building. Electric connection diagrams for 0.4 kV assemblies. Power cables log 0.4 kV</t>
  </si>
  <si>
    <t>05UBG. Здание общестанционного распредустройства 6,6 кВ. Схемы электрических соединений сборок 0,4 кВ. Журнал силовых кабелей 0,4 кВ</t>
  </si>
  <si>
    <t>05UBG. Здание общестанционного распредустройства 6,6 кВ. Схемы электрических соединений постоянного тока. Журнал силовых кабелей</t>
  </si>
  <si>
    <t xml:space="preserve">                   05UBG. 6.6 kV common-plant switchgear building. Common-plant telephone communication system. Control cable log</t>
  </si>
  <si>
    <t>05UBG. Здание общестанционного распредустройства 6,6 кВ. Система общестанционной телефонной связи. Журнал контрольных кабелей</t>
  </si>
  <si>
    <t xml:space="preserve">                   05UBG. 6.6 kV common-plant switchgear building. Operative loudspeaking and telephone communication system. Control cable log</t>
  </si>
  <si>
    <t>05UBG. Здание общестанционного распредустройства 6,6 кВ. Система оперативной громкоговорящей и телефонной связи. Журнал контрольных кабелей</t>
  </si>
  <si>
    <t xml:space="preserve">                   05UBG. 6.6 kV common-plant switchgear building. Personnel warning and search system. Control cable log</t>
  </si>
  <si>
    <t>05UBG. Здание общестанционного распредустройства 6,6 кВ. Система оповещения и поиска персонала. Журнал контрольных кабелей</t>
  </si>
  <si>
    <t xml:space="preserve">                   05UBG. 6.6 kV common-plant switchgear building. Operative radiotelephones system. Control cable log</t>
  </si>
  <si>
    <t>05UBG. Здание общестанционного распредустройства 6,6 кВ. Система эксплуатационных радиотелефонов. Журнал контрольных кабелей</t>
  </si>
  <si>
    <t xml:space="preserve">                   05UBG. 6.6 kV common-station switchgear building. FP I&amp;C. Ventilation systems</t>
  </si>
  <si>
    <t>05UBG. Здание общестанционного распредустройства 6.6 kV. СКУ ПЗ. Системы вентиляции</t>
  </si>
  <si>
    <t xml:space="preserve">                   05UBG. 6.6 kV common-station switchgear building. FP I&amp;C. Fire alarm</t>
  </si>
  <si>
    <t>05UBG. Здание общестанционного распредустройства 6.6 kV. СКУ ПЗ. Пожарная сигнализация</t>
  </si>
  <si>
    <t xml:space="preserve">                   05UBG. 6.6 kV common-station switchgear building. FP I&amp;C. Fire annunciation</t>
  </si>
  <si>
    <t>05UBG. Здание общестанционного распредустройства 6.6 kV. СКУ ПЗ. Оповещение о пожаре</t>
  </si>
  <si>
    <t xml:space="preserve">                   05UBG. 6.6 kV common-station switchgear building. LCP Automation diagrams</t>
  </si>
  <si>
    <t>05UBG. Здание общестанционного распредустройства 6.6 kV. МПУ Схемы автоматизации</t>
  </si>
  <si>
    <t xml:space="preserve">                   05UBG. 6.6 kV common-station switchgear building. secondary I&amp;C transducers cabinet power supply layouts</t>
  </si>
  <si>
    <t>05UBG. Здание общестанционного распредустройства 6.6 kV. Схемы питания шкафов вторичных преобразователей КИП</t>
  </si>
  <si>
    <t xml:space="preserve">                   05UBG. 6.6 kV common-station switchgear building. CP AUX EE I&amp;C CS. Structural diagram of the equipment set</t>
  </si>
  <si>
    <t>05UBG. Здание общестанционного распредустройства 6.6 kV. ПТК СКУ ЭЧ ОС СН. Схема структурная комплекса технических средств</t>
  </si>
  <si>
    <t xml:space="preserve">                   05UBG. 6.6 kV common-plant switchgear building. FP I&amp;C. Fire alarm. Control cables log. Layout group 5</t>
  </si>
  <si>
    <t>05UBG. Здание общестанционного распредустройства 6,6 кВ. СКУ ПЗ. Пожарная сигнализация. Журнал контрольных кабелей. Группа раскладки 5</t>
  </si>
  <si>
    <t xml:space="preserve">                   05UBG. 6.6 kV common-plant switchgear building. FP I&amp;C. Fire alarm. Power cables log. Layout group 3</t>
  </si>
  <si>
    <t>05UBG. Здание общестанционного распредустройства 6,6 кВ. СКУ ПЗ. Пожарная сигнализация. Журнал силовых кабелей. Группа раскладки 3</t>
  </si>
  <si>
    <t xml:space="preserve">                   05UBG. 6.6 kV common-plant switchgear building. FP I&amp;C. Ventilation systems. Power cables log. Layout group 3</t>
  </si>
  <si>
    <t>05UBG. Здание общестанционного распредустройства 6,6 кВ. СКУ ПЗ. Системы вентиляции. Журнал силовых кабелей. Группа раскладки 3</t>
  </si>
  <si>
    <t xml:space="preserve">                   05UBG. 6.6 kV common-plant switchgear building. FP I&amp;C. Ventilation systems. Control cables log. Layout group 5</t>
  </si>
  <si>
    <t>05UBG. Здание общестанционного распредустройства 6,6 кВ. СКУ ПЗ. Системы вентиляции. Журнал контрольных кабелей. Группа раскладки 5</t>
  </si>
  <si>
    <t xml:space="preserve">                   05UBG. 6.6 kV common-station switchgear building. TPPM control cables log</t>
  </si>
  <si>
    <t>05UBG. Здание общестанционного распредустройства 6.6 kV. Журнал контрольных кабелей ТТК</t>
  </si>
  <si>
    <t xml:space="preserve">                   05UBG. 6.6 kV common-plant switchgear building. LCP. Power cables log</t>
  </si>
  <si>
    <t>05UBG. Здание общестанционного распредустройства 6,6 кВ. МПУ. Журнал силовых кабелей</t>
  </si>
  <si>
    <t xml:space="preserve">                   05UBG. 6.6 kV common-plant switchgear building. LCP. Control cable log</t>
  </si>
  <si>
    <t>05UBG. Здание общестанционного распредустройства 6,6 кВ. МПУ. Журнал контрольных кабелей</t>
  </si>
  <si>
    <t xml:space="preserve">                   05UBG. 6.6 kV common-station switchgear building. TPPM systems</t>
  </si>
  <si>
    <t>05UBG. Здание общестанционного распредустройства 6.6 kV. Схемы ТТК</t>
  </si>
  <si>
    <t xml:space="preserve">          06UBG Modular self-contained transformer substation</t>
  </si>
  <si>
    <t>06UBG Модульная комплектная трансформаторная подстанция</t>
  </si>
  <si>
    <t xml:space="preserve">                Readiness of object 06UBG</t>
  </si>
  <si>
    <t>Готовность объекта 06UBG</t>
  </si>
  <si>
    <t xml:space="preserve">                  06UBG. Modular self-contained transformer substation. Lists of control cables for feeding elements</t>
  </si>
  <si>
    <t>06UBG. Модульная комплектная трансформаторная подстанция. Журналы контрольных кабелей в части питающих элементов</t>
  </si>
  <si>
    <t xml:space="preserve">                  06UBG. Modular self-contained transformer substation. Purchase requisition for transformers</t>
  </si>
  <si>
    <t>06UBG. Модульная комплектная трансформаторная подстанция. Заказная спецификация на трансформаторы</t>
  </si>
  <si>
    <t xml:space="preserve">                  06UBG. Modular self-contained transformer substation. Technical assignment for manufacturer for packaged modular building</t>
  </si>
  <si>
    <t>06UBG. Модульная комплектная трансформаторная подстанция. Техническое задание заводу на блочно-модульное здание</t>
  </si>
  <si>
    <t xml:space="preserve">                  06UBG. Modular self-contained transformer substation. Electric connection diagrams of 0.4 kV boards</t>
  </si>
  <si>
    <t>06UBG. Модульная комплектная трансформаторная подстанция. Схемы электрических соединений щитовых устройств 0,4 кВ</t>
  </si>
  <si>
    <t xml:space="preserve">                  06UBG. Modular self-contained transformer substation. Electrical part</t>
  </si>
  <si>
    <t>06UBG. Модульная комплектная трансформаторная подстанция. Электротехническая часть</t>
  </si>
  <si>
    <t>253д</t>
  </si>
  <si>
    <t xml:space="preserve">                  06UBG. Modular self-contained transformer substation. Common-plant communication systems</t>
  </si>
  <si>
    <t>06UBG. Модульная комплектная трансформаторная подстанция. Системы общестанционной связи</t>
  </si>
  <si>
    <t xml:space="preserve">                  06UBG. Modular self-contained transformer substation. Personnel annunciation and search system</t>
  </si>
  <si>
    <t>06UBG. Модульная комплектная трансформаторная подстанция. Система оповещения и поиска персонала</t>
  </si>
  <si>
    <t xml:space="preserve">                  06UBG. Modular self-contained transformer substation. Fire Protection Instrumentation and Control System (FP I&amp;C)</t>
  </si>
  <si>
    <t>06UBG. Модульная комплектная трансформаторная подстанция. Система контроля и управления противопожарной защитой (СКУ ПЗ)</t>
  </si>
  <si>
    <t xml:space="preserve">                  06UBG. Modular self-contained transformer substation. List of control cables for I&amp;C-electrical common-station auxiliaries</t>
  </si>
  <si>
    <t>06UBG. Модульная комплектная трансформаторная подстанция. Журналы контрольных кабелей в части СКУ ЭЧ ОС СН</t>
  </si>
  <si>
    <t xml:space="preserve">                   06UBG. Modular self-contained transformer substation. CP AUX EE I&amp;C CS. Structural diagram of the equipment set</t>
  </si>
  <si>
    <t>06UBG. Модульная комплектная трансформаторная подстанция. ПТК СКУ ЭЧ ОС СН. Схема структурная комплекса технических средств</t>
  </si>
  <si>
    <t xml:space="preserve">                  06UBG. Modular self-contained transformer substation. Working documentation on common-plant auxiliaries I&amp;C-electrical. Diagrams of secondary connections</t>
  </si>
  <si>
    <t>06UBG. Модульная комплектная трансформаторная подстанция. Рабочая документация СКУ ЭЧ ОС СН. Схемы вторичных соединений</t>
  </si>
  <si>
    <t xml:space="preserve">                   06UBG. Modular self-contained transformer substation. CP AUX EE I&amp;C CS. 0.4 kV SCG. Tables of external connections</t>
  </si>
  <si>
    <t>06UBG. Модульная комплектная трансформаторная подстанция. ПТК СКУ ЭЧ ОС СН. КРУ 0.4 kV. Таблицы внешних подключений</t>
  </si>
  <si>
    <t xml:space="preserve">          07UBG Modular self-contained transformer substation</t>
  </si>
  <si>
    <t>07UBG Модульная комплектная трансформаторная подстанция</t>
  </si>
  <si>
    <t xml:space="preserve">                Readiness of object 07UBG</t>
  </si>
  <si>
    <t>Готовность объекта 07UBG</t>
  </si>
  <si>
    <t xml:space="preserve">                  07UBG. Modular self-contained transformer substation. Lists of control cables for feeding elements</t>
  </si>
  <si>
    <t>07UBG. Модульная комплектная трансформаторная подстанция. Журналы контрольных кабелей в части питающих элементов</t>
  </si>
  <si>
    <t xml:space="preserve">                  07UBG. Modular self-contained transformer substation. Purchase requisition for transformers</t>
  </si>
  <si>
    <t>07UBG. Модульная комплектная трансформаторная подстанция. Заказная спецификация на трансформаторы</t>
  </si>
  <si>
    <t xml:space="preserve">                  07UBG. Modular self-contained transformer substation. Technical assignment for manufacturer for 0.4 kV board</t>
  </si>
  <si>
    <t>07UBG. Модульная комплектная трансформаторная подстанция. Техническое задание заводу на щит 0,4 кВ</t>
  </si>
  <si>
    <t xml:space="preserve">                  06UBG. Modular self-contained transformer substation. Technical assignment for manufacturer for 0.4 kV board</t>
  </si>
  <si>
    <t>06UBG. Модульная комплектная трансформаторная подстанция. Техническое задание заводу на щит 0,4 кВ</t>
  </si>
  <si>
    <t xml:space="preserve">                  07UBG. Modular self-contained transformer substation. Electric connection diagrams of 0.4 kV boards</t>
  </si>
  <si>
    <t>07UBG. Модульная комплектная трансформаторная подстанция. Схемы электрических соединений щитовых устройств 0,4 кВ</t>
  </si>
  <si>
    <t xml:space="preserve">                  07UBG. Modular self-contained transformer substation. Electrical part</t>
  </si>
  <si>
    <t>07UBG. Модульная комплектная трансформаторная подстанция. Электротехническая часть</t>
  </si>
  <si>
    <t xml:space="preserve">                  07UBG. Modular self-contained transformer substation. Technical assignment for manufacturer for packaged modular building</t>
  </si>
  <si>
    <t>07UBG. Модульная комплектная трансформаторная подстанция. Техническое задание заводу на блочно-модульное здание</t>
  </si>
  <si>
    <t xml:space="preserve">                  07UBG. Modular self-contained transformer substation. Common-plant communication systems</t>
  </si>
  <si>
    <t>07UBG. Модульная комплектная трансформаторная подстанция. Системы общестанционной связи</t>
  </si>
  <si>
    <t xml:space="preserve">                  07UBG. Modular self-contained transformer substation. Personnel annunciation and search system</t>
  </si>
  <si>
    <t>07UBG. Модульная комплектная трансформаторная подстанция. Система оповещения и поиска персонала</t>
  </si>
  <si>
    <t xml:space="preserve">                  07UBG. Modular self-contained transformer substation. Fire Protection Instrumentation and Control System (FP I&amp;C)</t>
  </si>
  <si>
    <t>07UBG. Модульная комплектная трансформаторная подстанция. Система контроля и управления противопожарной защитой (СКУ ПЗ)</t>
  </si>
  <si>
    <t xml:space="preserve">                  07UBG. Modular self-contained transformer substation. List of control cables for I&amp;C-electrical common-station auxiliaries</t>
  </si>
  <si>
    <t>07UBG. Модульная комплектная трансформаторная подстанция. Журналы контрольных кабелей в части СКУ ЭЧ ОС СН</t>
  </si>
  <si>
    <t xml:space="preserve">                  07UBG. Modular self-contained transformer substation. Working documentation on common-plant auxiliaries I&amp;C-electrical. Diagrams of secondary connections</t>
  </si>
  <si>
    <t>07UBG. Модульная комплектная трансформаторная подстанция. Рабочая документация СКУ ЭЧ ОС СН. Схемы вторичных соединений</t>
  </si>
  <si>
    <t xml:space="preserve">                   07UBG. Modular self-contained transformer substation. CP AUX EE I&amp;C CS. Structural diagram of the equipment set</t>
  </si>
  <si>
    <t>07UBG. Модульная комплектная трансформаторная подстанция. ПТК СКУ ЭЧ ОС СН. Схема структурная комплекса технических средств</t>
  </si>
  <si>
    <t xml:space="preserve">                   07UBG. Modular self-contained transformer substation. CP AUX EE I&amp;C CS. 0.4 kV SCG. Tables of external connections</t>
  </si>
  <si>
    <t>07UBG. Модульная комплектная трансформаторная подстанция. ПТК СКУ ЭЧ ОС СН. КРУ 0.4 kV. Таблицы внешних подключений</t>
  </si>
  <si>
    <t xml:space="preserve">          08UBG Modular self-contained transformer substation</t>
  </si>
  <si>
    <t>08UBG Модульная комплектная трансформаторная подстанция</t>
  </si>
  <si>
    <t xml:space="preserve">                Readiness of object 08UBG</t>
  </si>
  <si>
    <t>Готовность объекта 08UBG</t>
  </si>
  <si>
    <t xml:space="preserve">                   Common-plant telephone communication system</t>
  </si>
  <si>
    <t>Система общестанционной телефонной связи</t>
  </si>
  <si>
    <t xml:space="preserve">                   Personnel warning and search system</t>
  </si>
  <si>
    <t>Система оповещения и поиска персонала</t>
  </si>
  <si>
    <t xml:space="preserve">          01UBH Transformer oil and water emergency discharge reservoir (item 11 D.A)</t>
  </si>
  <si>
    <t>01UBH Емкость аварийного слива масла и воды трансформаторов</t>
  </si>
  <si>
    <t>251д</t>
  </si>
  <si>
    <t xml:space="preserve">             Readiness of object 01UBH</t>
  </si>
  <si>
    <t>Готовность объекта 01UBH</t>
  </si>
  <si>
    <t xml:space="preserve">                Civil construction works - 01UBH Transformer oil and water emergency discharge reservoir</t>
  </si>
  <si>
    <t>Civil construction works - 01UBH Transformer oil and water emergency discharge reservoir</t>
  </si>
  <si>
    <t xml:space="preserve">          02UBH Transformer oil and water emergency discharge reservoir (item 11 D.A)</t>
  </si>
  <si>
    <t>02UBH Емкость аварийного слива масла и воды трансформаторов</t>
  </si>
  <si>
    <t xml:space="preserve">             Readiness of object 02UBH</t>
  </si>
  <si>
    <t>Готовность объекта 02UBH</t>
  </si>
  <si>
    <t xml:space="preserve">                Civil construction works - 02UBH Transformer oil and water emergency discharge reservoir</t>
  </si>
  <si>
    <t>Civil construction works - 02UBH Transformer oil and water emergency discharge reservoir</t>
  </si>
  <si>
    <t xml:space="preserve">          01UBJ Transformer tracks (stage 1) (item 10 D.A)</t>
  </si>
  <si>
    <t>01UBJ Пути перекатки трансформаторов</t>
  </si>
  <si>
    <t>241д</t>
  </si>
  <si>
    <t xml:space="preserve">             Readiness of object 01UBJ</t>
  </si>
  <si>
    <t>Готовность объекта 01UBJ</t>
  </si>
  <si>
    <t xml:space="preserve">                Construction works - 01UBJ Transformer tracks (stage 1)</t>
  </si>
  <si>
    <t>Construction works - 01UBJ Transformer tracks (stage 1)</t>
  </si>
  <si>
    <t xml:space="preserve">          01UBJ Transformer tracks (stage 2) (item 10 D.A)</t>
  </si>
  <si>
    <t>349д</t>
  </si>
  <si>
    <t xml:space="preserve">                Construction works - 01UBJ Transformer tracks (stage 2)</t>
  </si>
  <si>
    <t>Construction works - 01UBJ Transformer tracks (stage 2)</t>
  </si>
  <si>
    <t xml:space="preserve">          02UBJ Transformer tracks (item 10 D.A)</t>
  </si>
  <si>
    <t>02UBJ Пути перекатки трансформаторов</t>
  </si>
  <si>
    <t xml:space="preserve">             Readiness of object 02UBJ</t>
  </si>
  <si>
    <t>Готовность объекта 02UBJ</t>
  </si>
  <si>
    <t xml:space="preserve">                Construction works - 02UBJ Transformer tracks</t>
  </si>
  <si>
    <t>Construction works - 02UBJ Transformer tracks</t>
  </si>
  <si>
    <t xml:space="preserve">          00USF Nitrogen-oxygen station (item 16 D.A)</t>
  </si>
  <si>
    <t>00USF Азотно-кислородная станция</t>
  </si>
  <si>
    <t>441д</t>
  </si>
  <si>
    <t xml:space="preserve">             Readiness of object 00USF</t>
  </si>
  <si>
    <t>Готовность объекта 00USF</t>
  </si>
  <si>
    <t xml:space="preserve">                Construction works - 00USF Nitrogen-oxygen station</t>
  </si>
  <si>
    <t>Construction works - 00USF Nitrogen-oxygen station</t>
  </si>
  <si>
    <t>313д</t>
  </si>
  <si>
    <t xml:space="preserve">                Process works - 00USF Nitrogen-oxygen station</t>
  </si>
  <si>
    <t>Тепломонтажные работы - 00USF Nitrogen-oxygen station</t>
  </si>
  <si>
    <t xml:space="preserve">                Commissioning Process part - 00USF Nitrogen-oxygen station</t>
  </si>
  <si>
    <t>Commissioning Process part - 00USF Nitrogen-oxygen station</t>
  </si>
  <si>
    <t xml:space="preserve">                Electrical works - 00USF Nitrogen-oxygen station</t>
  </si>
  <si>
    <t>Электромонтажные работы - 00USF Nitrogen-oxygen station</t>
  </si>
  <si>
    <t xml:space="preserve">                Commissioning Electrical works - 00USF Nitrogen-oxygen station</t>
  </si>
  <si>
    <t>Commissioning Электромонтажные работы - 00USF Nitrogen-oxygen station</t>
  </si>
  <si>
    <t xml:space="preserve">                APCS - 00USF Nitrogen-oxygen station</t>
  </si>
  <si>
    <t>АСУТП - 00USF Nitrogen-oxygen station</t>
  </si>
  <si>
    <t xml:space="preserve">                Commissioning APCS - 00USF Nitrogen-oxygen station</t>
  </si>
  <si>
    <t>Commissioning АСУТП - 00USF Nitrogen-oxygen station</t>
  </si>
  <si>
    <t xml:space="preserve">          01USK Storage of noncombustible gas cylinders (item 17 D.A)</t>
  </si>
  <si>
    <t>01USK Склад баллонов негорючих газов</t>
  </si>
  <si>
    <t xml:space="preserve">             Readiness of object 01USK</t>
  </si>
  <si>
    <t>Готовность объекта 01USK</t>
  </si>
  <si>
    <t xml:space="preserve">                Construction works - 01USK Storage of noncombustible gas cylinders</t>
  </si>
  <si>
    <t>Construction works - 01USK Storage of noncombustible gas cylinders</t>
  </si>
  <si>
    <t xml:space="preserve">                Process works - 01USK Storage of noncombustible gas cylinders</t>
  </si>
  <si>
    <t>Тепломонтажные работы - 01USK Storage of noncombustible gas cylinders</t>
  </si>
  <si>
    <t xml:space="preserve">                Commissioning Process part - 01USK Storage of noncombustible gas cylinders</t>
  </si>
  <si>
    <t>Commissioning Process part - 01USK Storage of noncombustible gas cylinders</t>
  </si>
  <si>
    <t xml:space="preserve">                Electrical works - 01USK Storage of noncombustible gas cylinders</t>
  </si>
  <si>
    <t>Электромонтажные работы - 01USK Storage of noncombustible gas cylinders</t>
  </si>
  <si>
    <t xml:space="preserve">                Commissioning Electrical works - 01USK Storage of noncombustible gas cylinders</t>
  </si>
  <si>
    <t>Commissioning Электромонтажные работы - 01USK Storage of noncombustible gas cylinders</t>
  </si>
  <si>
    <t xml:space="preserve">                APCS - 01USK Storage of noncombustible gas cylinders</t>
  </si>
  <si>
    <t>АСУТП - 01USK Storage of noncombustible gas cylinders</t>
  </si>
  <si>
    <t xml:space="preserve">                Commissioning APCS - 01USK Storage of noncombustible gas cylinders</t>
  </si>
  <si>
    <t>Commissioning АСУТП - 01USK Storage of noncombustible gas cylinders</t>
  </si>
  <si>
    <t xml:space="preserve">          02USK Storage of combustible gas cylinders (item 17 D.A)</t>
  </si>
  <si>
    <t>02USK Склад баллонов горючих газов</t>
  </si>
  <si>
    <t xml:space="preserve">             Readiness of object 02USK</t>
  </si>
  <si>
    <t>Готовность объекта 02USK</t>
  </si>
  <si>
    <t xml:space="preserve">                Construction works - 02USK Storage of combustible gas cylinders</t>
  </si>
  <si>
    <t>Construction works - 02USK Storage of combustible gas cylinders</t>
  </si>
  <si>
    <t xml:space="preserve">                Process works - 02USK Storage of combustible gas cylinders</t>
  </si>
  <si>
    <t>Тепломонтажные работы - 02USK Storage of combustible gas cylinders</t>
  </si>
  <si>
    <t xml:space="preserve">                Commissioning Process part - 02USK Storage of combustible gas cylinders</t>
  </si>
  <si>
    <t>Commissioning Process part - 02USK Storage of combustible gas cylinders</t>
  </si>
  <si>
    <t xml:space="preserve">                Electrical works - 02USK Storage of combustible gas cylinders</t>
  </si>
  <si>
    <t>Электромонтажные работы - 02USK Storage of combustible gas cylinders</t>
  </si>
  <si>
    <t xml:space="preserve">                Commissioning Electrical works - 02USK Storage of combustible gas cylinders</t>
  </si>
  <si>
    <t>Commissioning Электромонтажные работы - 02USK Storage of combustible gas cylinders</t>
  </si>
  <si>
    <t xml:space="preserve">                APCS - 02USK Storage of combustible gas cylinders</t>
  </si>
  <si>
    <t>АСУТП - 02USK Storage of combustible gas cylinders</t>
  </si>
  <si>
    <t xml:space="preserve">                Commissioning APCS - 02USK Storage of combustible gas cylinders</t>
  </si>
  <si>
    <t>Commissioning АСУТП - 02USK Storage of combustible gas cylinders</t>
  </si>
  <si>
    <t xml:space="preserve">          03USK Storage of highly inflammable liquids and gas fire fighting cylinders (item 18 D.A)</t>
  </si>
  <si>
    <t>03USK Склад ЛВЖ и баллонов газового пожаротушения</t>
  </si>
  <si>
    <t xml:space="preserve">             Readiness of object 03USK</t>
  </si>
  <si>
    <t>Готовность объекта 03USK</t>
  </si>
  <si>
    <t xml:space="preserve">                Construction works - 03USK Storage of highly inflammable liquids and gas fire fighting cylinders</t>
  </si>
  <si>
    <t>Construction works - 03USK Storage of highly inflammable liquids and gas fire fighting cylinders</t>
  </si>
  <si>
    <t xml:space="preserve">                Process works - 03USK Storage of highly inflammable liquids and gas fire fighting cylinders</t>
  </si>
  <si>
    <t>Тепломонтажные работы - 03USK Storage of highly inflammable liquids and gas fire fighting cylinders</t>
  </si>
  <si>
    <t xml:space="preserve">                Commissioning Process part - 03USK Storage of highly inflammable liquids and gas fire fighting cylinders</t>
  </si>
  <si>
    <t>Commissioning Process part - 03USK Storage of highly inflammable liquids and gas fire fighting cylinders</t>
  </si>
  <si>
    <t xml:space="preserve">                Electrical works - 03USK Storage of highly inflammable liquids and gas fire fighting cylinders</t>
  </si>
  <si>
    <t>Электромонтажные работы - 03USK Storage of highly inflammable liquids and gas fire fighting cylinders</t>
  </si>
  <si>
    <t xml:space="preserve">                Commissioning Electrical works - 03USK Storage of highly inflammable liquids and gas fire fighting cylinders</t>
  </si>
  <si>
    <t>Commissioning Электромонтажные работы - 03USK Storage of highly inflammable liquids and gas fire fighting cylinders</t>
  </si>
  <si>
    <t xml:space="preserve">                APCS - 03USK Storage of highly inflammable liquids and gas fire fighting cylinders</t>
  </si>
  <si>
    <t>АСУТП - 03USK Storage of highly inflammable liquids and gas fire fighting cylinders</t>
  </si>
  <si>
    <t xml:space="preserve">                Commissioning APCS - 03USK Storage of highly inflammable liquids and gas fire fighting cylinders</t>
  </si>
  <si>
    <t>Commissioning АСУТП - 03USK Storage of highly inflammable liquids and gas fire fighting cylinders</t>
  </si>
  <si>
    <t xml:space="preserve">          04USK Bulding for storage, maintenance and charging gas fire-fighting modules (item 19 D.A)</t>
  </si>
  <si>
    <t>04USK Bulding for storage, maintenance and charging gas fire-fighting modules (item 19 D.A)</t>
  </si>
  <si>
    <t xml:space="preserve">             Readiness of object 04USK</t>
  </si>
  <si>
    <t>Readiness of object 04USK</t>
  </si>
  <si>
    <t xml:space="preserve">                Construction works - 04USK Bulding for storage, maintenance and charging gas fire-fighting modules</t>
  </si>
  <si>
    <t>Construction works - 04USK Bulding for storage, maintenance and charging gas fire-fighting modules</t>
  </si>
  <si>
    <t xml:space="preserve">                Process works - 04USK Bulding for storage, maintenance and charging gas fire-fighting modules</t>
  </si>
  <si>
    <t>Тепломонтажные работы - 04USK Bulding for storage, maintenance and charging gas fire-fighting modules</t>
  </si>
  <si>
    <t xml:space="preserve">                Commissioning Process part - 04USK Bulding for storage, maintenance and charging gas fire-fighting modules</t>
  </si>
  <si>
    <t>Commissioning Process part - 04USK Bulding for storage, maintenance and charging gas fire-fighting modules</t>
  </si>
  <si>
    <t xml:space="preserve">                Electrical works - 04USK Bulding for storage, maintenance and charging gas fire-fighting modules</t>
  </si>
  <si>
    <t>Электромонтажные работы - 04USK Bulding for storage, maintenance and charging gas fire-fighting modules</t>
  </si>
  <si>
    <t xml:space="preserve">                Commissioning Electrical works - 04USK Bulding for storage, maintenance and charging gas fire-fighting modules</t>
  </si>
  <si>
    <t>Commissioning Электромонтажные работы - 04USK Bulding for storage, maintenance and charging gas fire-fighting modules</t>
  </si>
  <si>
    <t xml:space="preserve">                APCS - 04USK Bulding for storage, maintenance and charging gas fire-fighting modules</t>
  </si>
  <si>
    <t>АСУТП - 04USK Bulding for storage, maintenance and charging gas fire-fighting modules</t>
  </si>
  <si>
    <t xml:space="preserve">                Commissioning APCS - 04USK Bulding for storage, maintenance and charging gas fire-fighting modules</t>
  </si>
  <si>
    <t>Commissioning АСУТП - 04USK Bulding for storage, maintenance and charging gas fire-fighting modules</t>
  </si>
  <si>
    <t xml:space="preserve">          00UST Workshops of common-access area (item 20 D.A)</t>
  </si>
  <si>
    <t>00UST Мастерские зоны свободного доступа</t>
  </si>
  <si>
    <t xml:space="preserve">             Readiness of object 00UST</t>
  </si>
  <si>
    <t>Готовность объекта 00UST</t>
  </si>
  <si>
    <t xml:space="preserve">                Construction works - 00UST Workshops of common-access area</t>
  </si>
  <si>
    <t>Construction works - 00UST Workshops of common-access area</t>
  </si>
  <si>
    <t xml:space="preserve">                Process works - 00UST Workshops of common-access area</t>
  </si>
  <si>
    <t>Тепломонтажные работы - 00UST Workshops of common-access area</t>
  </si>
  <si>
    <t xml:space="preserve">                Commissioning Process part - 00UST Workshops of common-access area</t>
  </si>
  <si>
    <t>Commissioning Process part - 00UST Workshops of common-access area</t>
  </si>
  <si>
    <t xml:space="preserve">                Electrical works - 00UST Workshops of common-access area</t>
  </si>
  <si>
    <t>Электромонтажные работы - 00UST Workshops of common-access area</t>
  </si>
  <si>
    <t xml:space="preserve">                Commissioning Electrical works - 00UST Workshops of common-access area</t>
  </si>
  <si>
    <t>Commissioning Электромонтажные работы - 00UST Workshops of common-access area</t>
  </si>
  <si>
    <t>411д</t>
  </si>
  <si>
    <t xml:space="preserve">                APCS - 00UST Workshops of common-access area</t>
  </si>
  <si>
    <t>АСУТП - 00UST Workshops of common-access area</t>
  </si>
  <si>
    <t xml:space="preserve">                Commissioning APCS - 00UST Workshops of common-access area</t>
  </si>
  <si>
    <t>Commissioning АСУТП - 00UST Workshops of common-access area</t>
  </si>
  <si>
    <t xml:space="preserve">          00UTE Structure for electrolyzer plants (item 21 D.A)</t>
  </si>
  <si>
    <t>00UTE Сооружение для электролизных установок</t>
  </si>
  <si>
    <t xml:space="preserve">             Readiness of object 00UTE</t>
  </si>
  <si>
    <t>Готовность объекта 00UTE</t>
  </si>
  <si>
    <t xml:space="preserve">                Construction works - 00UTE Structure for electrolyzer plants</t>
  </si>
  <si>
    <t>Construction works - 00UTE Structure for electrolyzer plants</t>
  </si>
  <si>
    <t xml:space="preserve">                Process works - 00UTE Structure for electrolyzer plants</t>
  </si>
  <si>
    <t>Тепломонтажные работы - 00UTE Structure for electrolyzer plants</t>
  </si>
  <si>
    <t xml:space="preserve">                Commissioning Process part - 00UTE Structure for electrolyzer plants</t>
  </si>
  <si>
    <t>Commissioning Process part - 00UTE Structure for electrolyzer plants</t>
  </si>
  <si>
    <t xml:space="preserve">                Electrical works - 00UTE Structure for electrolyzer plants</t>
  </si>
  <si>
    <t>Электромонтажные работы - 00UTE Structure for electrolyzer plants</t>
  </si>
  <si>
    <t xml:space="preserve">                Commissioning Electrical works - 00UTE Structure for electrolyzer plants</t>
  </si>
  <si>
    <t>Commissioning Электромонтажные работы - 00UTE Structure for electrolyzer plants</t>
  </si>
  <si>
    <t>161д</t>
  </si>
  <si>
    <t xml:space="preserve">                APCS - 00UTE Structure for electrolyzer plants</t>
  </si>
  <si>
    <t>АСУТП - 00UTE Structure for electrolyzer plants</t>
  </si>
  <si>
    <t xml:space="preserve">                Commissioning APCS - 00UTE Structure for electrolyzer plants</t>
  </si>
  <si>
    <t>Commissioning АСУТП - 00UTE Structure for electrolyzer plants</t>
  </si>
  <si>
    <t xml:space="preserve">          00UXX Combined storage facility for emergency measures tools (item 25 D.A)</t>
  </si>
  <si>
    <t>00UXX Объединённый склад хранения средств противоаварийных мероприятий</t>
  </si>
  <si>
    <t>261д</t>
  </si>
  <si>
    <t xml:space="preserve">             Readiness of object 00UXX</t>
  </si>
  <si>
    <t>Готовность объекта 00UXX</t>
  </si>
  <si>
    <t xml:space="preserve">                Construction works - 00UXX United warehouse for storing means for taking emergency measures</t>
  </si>
  <si>
    <t>Construction works - 00UXX United warehouse for storing means for taking emergency measures</t>
  </si>
  <si>
    <t xml:space="preserve">                Process works - 00UXX United warehouse for storing means for taking emergency measures</t>
  </si>
  <si>
    <t>Тепломонтажные работы - 00UXX United warehouse for storing means for taking emergency measures</t>
  </si>
  <si>
    <t xml:space="preserve">                Commissioning Process part - 00UXX United warehouse for storing means for taking emergency measures</t>
  </si>
  <si>
    <t>Commissioning Process part - 00UXX United warehouse for storing means for taking emergency measures</t>
  </si>
  <si>
    <t xml:space="preserve">                Electrical works - 00UXX United warehouse for storing means for taking emergency measures</t>
  </si>
  <si>
    <t>Электромонтажные работы - 00UXX United warehouse for storing means for taking emergency measures</t>
  </si>
  <si>
    <t xml:space="preserve">                Commissioning Electrical works - 00UXX United warehouse for storing means for taking emergency measures</t>
  </si>
  <si>
    <t>Commissioning Электромонтажные работы - 00UXX United warehouse for storing means for taking emergency measures</t>
  </si>
  <si>
    <t xml:space="preserve">                APCS - 00UXX United warehouse for storing means for taking emergency measures</t>
  </si>
  <si>
    <t>АСУТП - 00UXX United warehouse for storing means for taking emergency measures</t>
  </si>
  <si>
    <t xml:space="preserve">                Commissioning APCS - 00UXX United warehouse for storing means for taking emergency measures</t>
  </si>
  <si>
    <t>Commissioning АСУТП - 00UXX United warehouse for storing means for taking emergency measures</t>
  </si>
  <si>
    <t xml:space="preserve">          00UZD Air access facilities - helicopters (Helicopters area) (item 39 D.A)</t>
  </si>
  <si>
    <t>00UZD Вертолетная площадка</t>
  </si>
  <si>
    <t>301д</t>
  </si>
  <si>
    <t xml:space="preserve">             Readiness of object 00UZD</t>
  </si>
  <si>
    <t>Готовность объекта 00UZD</t>
  </si>
  <si>
    <t xml:space="preserve">                Construction works - 00UZD Helicopter area</t>
  </si>
  <si>
    <t>Construction works - 00UZD Helicopter area</t>
  </si>
  <si>
    <t xml:space="preserve">          02UGT Off-site water supply networks (item 36 D.A)</t>
  </si>
  <si>
    <t>02UGT Off-site water supply networks (item 36 D.A)</t>
  </si>
  <si>
    <t>721д</t>
  </si>
  <si>
    <t xml:space="preserve">             Readiness of object 02UGT</t>
  </si>
  <si>
    <t>Готовность объекта 02UGT</t>
  </si>
  <si>
    <t xml:space="preserve">                Construction works - 02UGT Off-site water supply and sewerage networks</t>
  </si>
  <si>
    <t>Construction works - 02UGT Off-site water supply and sewerage networks</t>
  </si>
  <si>
    <t xml:space="preserve">                Process works - 02UGT Off-site water supply and sewerage networks</t>
  </si>
  <si>
    <t>Тепломонтажные работы - 02UGT Off-site water supply and sewerage networks</t>
  </si>
  <si>
    <t xml:space="preserve">                Commissioning Process part - 02UGT Off-site water supply and sewerage networks</t>
  </si>
  <si>
    <t>Commissioning Process part - 02UGT Off-site water supply and sewerage networks</t>
  </si>
  <si>
    <t xml:space="preserve">                Electrical works - 02UGT Off-site water supply and sewerage networks</t>
  </si>
  <si>
    <t>Электромонтажные работы - 02UGT Off-site water supply and sewerage networks</t>
  </si>
  <si>
    <t xml:space="preserve">                Commissioning Electrical works - 02UGT Off-site water supply and sewerage networks</t>
  </si>
  <si>
    <t>Commissioning Электромонтажные работы - 02UGT Off-site water supply and sewerage networks</t>
  </si>
  <si>
    <t xml:space="preserve">                APCS - 02UGT Off-site water supply and sewerage networks</t>
  </si>
  <si>
    <t>АСУТП - 02UGT Off-site water supply and sewerage networks</t>
  </si>
  <si>
    <t xml:space="preserve">                Commissioning APCS - 02UGT Off-site water supply and sewerage networks</t>
  </si>
  <si>
    <t>Commissioning АСУТП - 02UGT Off-site water supply and sewerage networks</t>
  </si>
  <si>
    <t xml:space="preserve">          00UFA Spent nuclear fuel storage</t>
  </si>
  <si>
    <t>00UFA Хранилище отработавшего ядерного топлива</t>
  </si>
  <si>
    <t xml:space="preserve">             Readiness of object 00UFA</t>
  </si>
  <si>
    <t>Готовность объекта 00UFA</t>
  </si>
  <si>
    <t xml:space="preserve">                00UFA. Spent nuclear fuel storage. Reinforced concrete structures. Annex. Walls and partitions. Geometry</t>
  </si>
  <si>
    <t>00UFA. Хранилище отработавшего ядерного топлива. Конструкции железобетонные. Пристройка. Стены и перегородки. Геометрия</t>
  </si>
  <si>
    <t xml:space="preserve">                00UFA. Spent nuclear fuel storage. Reinforced concrete structures. Annex. Walls and partitions. Reinforcement</t>
  </si>
  <si>
    <t>00UFA. Хранилище отработавшего ядерного топлива. Конструкции железобетонные. Пристройка. Стены и перегородки. Армирование</t>
  </si>
  <si>
    <t xml:space="preserve">                00UFA. Spent nuclear fuel storage. Reinforced concrete structures. Annex. Floor slab. Geometry</t>
  </si>
  <si>
    <t>00UFA. Хранилище отработавшего ядерного топлива. Конструкции железобетонные. Пристройка. Перекрытие. Геометрия</t>
  </si>
  <si>
    <t xml:space="preserve">                00UFA. Spent nuclear fuel storage. Reinforced concrete structures. Annex. Floor slab. Reinforcement</t>
  </si>
  <si>
    <t>00UFA. Хранилище отработавшего ядерного топлива. Конструкции железобетонные. Пристройка. Перекрытие. Армирование</t>
  </si>
  <si>
    <t xml:space="preserve">                00UFA. Spent nuclear fuel storage. Metal structures</t>
  </si>
  <si>
    <t>00UFA. Хранилище отработавшего ядерного топлива. Конструкции металлические</t>
  </si>
  <si>
    <t xml:space="preserve">                00UFA. Spent nuclear fuel storage. Architectural solutions, including finishing and floors</t>
  </si>
  <si>
    <t>00UFA. Хранилище отработавшего ядерного топлива. Архитектурные решения, включая отделку и полы</t>
  </si>
  <si>
    <t xml:space="preserve">                00UFA. Spent nuclear fuel storage. Architectural solutions. Roofing</t>
  </si>
  <si>
    <t>00UFA. Хранилище отработавшего ядерного топлива. Архитектурные решения. Кровля</t>
  </si>
  <si>
    <t xml:space="preserve">                00UFA. Spent nuclear fuel storage. Architectural solutions. Facades and exterior finishing</t>
  </si>
  <si>
    <t>00UFA. Хранилище отработавшего ядерного топлива. Архитектурные решения. Фасады и наружная отделка</t>
  </si>
  <si>
    <t xml:space="preserve">                00UFA. Spent nuclear fuel storage. Reinforced concrete structures. Foundation slab. Geometry</t>
  </si>
  <si>
    <t>00UFA. Хранилище отработавшего ядерного топлива. Конструкции железобетонные. Фундаментная плита. Геометрия</t>
  </si>
  <si>
    <t xml:space="preserve">                00UFA. Spent nuclear fuel storage. Reinforced concrete structures. Foundation slab. Reinforcement</t>
  </si>
  <si>
    <t>00UFA. Хранилище отработавшего ядерного топлива. Конструкции железобетонные. Фундаментная плита. Армирование</t>
  </si>
  <si>
    <t xml:space="preserve">                00UFA. Spent nuclear fuel storage. Reinforced concrete structures. Enclosing walls. Geometry</t>
  </si>
  <si>
    <t>00UFA. Хранилище отработавшего ядерного топлива. Конструкции железобетонные. Контурные стены. Геометрия</t>
  </si>
  <si>
    <t xml:space="preserve">                00UFA. Spent nuclear fuel storage. Reinforced concrete structures. Enclosing walls. Reinforcement</t>
  </si>
  <si>
    <t>00UFA. Хранилище отработавшего ядерного топлива. Конструкции железобетонные. Контурные стены. Армирование</t>
  </si>
  <si>
    <t xml:space="preserve">                00UFA. Spent nuclear fuel storage. Reinforced concrete structures. Floor slab. Geometry</t>
  </si>
  <si>
    <t>00UFA. Хранилище отработавшего ядерного топлива. Конструкции железобетонные. Перекрытие. Геометрия</t>
  </si>
  <si>
    <t xml:space="preserve">                00UFA. Spent nuclear fuel storage. Reinforced concrete structures. Floor slab. Reinforcement</t>
  </si>
  <si>
    <t>00UFA. Хранилище отработавшего ядерного топлива. Конструкции железобетонные. Перекрытие. Армирование</t>
  </si>
  <si>
    <t xml:space="preserve">                00UFA. Spent nuclear fuel storage. Reinforced concrete structures. Annex. Foundation slab. Geometry</t>
  </si>
  <si>
    <t>00UFA. Хранилище отработавшего ядерного топлива. Конструкции железобетонные. Пристройка. Фундаментная плита. Геометрия</t>
  </si>
  <si>
    <t xml:space="preserve">                00UFA. Spent nuclear fuel storage. Reinforced concrete structures. Annex. Foundation slab. Reinforcement</t>
  </si>
  <si>
    <t>00UFA. Хранилище отработавшего ядерного топлива. Конструкции железобетонные. Пристройка. Фундаментная плита. Армирование</t>
  </si>
  <si>
    <t xml:space="preserve">                00UFA. Spent nuclear fuel storage. Installation drawings of the equipment</t>
  </si>
  <si>
    <t>00UFA. Хранилище отработавшего ядерного топлива. Установочные чертежи оборудования</t>
  </si>
  <si>
    <t xml:space="preserve">                00UFA. Spent nuclear fuel storage. Water supply system</t>
  </si>
  <si>
    <t>00UFA. Хранилище отработавшего ядерного топлива. Система водоснабжения</t>
  </si>
  <si>
    <t xml:space="preserve">                00UFA. Spent nuclear fuel storage. Water discharge system</t>
  </si>
  <si>
    <t>00UFA. Хранилище отработавшего ядерного топлива. Система водоотведения</t>
  </si>
  <si>
    <t xml:space="preserve">                00UFA. Spent fuel storage building. Handling equipment installation drawings</t>
  </si>
  <si>
    <t>00UFA. Хранилище отработавшего ядерного топлива. Установочные чертежи ТТО</t>
  </si>
  <si>
    <t xml:space="preserve">                00UFA. Spent nuclear fuel storage. Layout drawings of the ventilation systems</t>
  </si>
  <si>
    <t>00UFA. Хранилище отработавшего ядерного топлива. Компоновочные чертежи систем вентиляции</t>
  </si>
  <si>
    <t xml:space="preserve">                00UFA. Spent nuclear fuel storage. Installation drawings of the ventilation systems</t>
  </si>
  <si>
    <t>00UFA. Хранилище отработавшего ядерного топлива. Установочные чертежи систем вентиляции</t>
  </si>
  <si>
    <t xml:space="preserve">                00UFA. Spent nuclear fuel storage. Corrosion protection of civil structures</t>
  </si>
  <si>
    <t>00UFA. Хранилище отработавшего ядерного топлива. Антикоррозионная защита строительных конструкций</t>
  </si>
  <si>
    <t xml:space="preserve">                00UFA. Spent nuclear fuel storage. Corrosion protection of metalwork</t>
  </si>
  <si>
    <t>00UFA. Хранилище отработавшего ядерного топлива. Антикоррозионная защита металлоконструкций</t>
  </si>
  <si>
    <t xml:space="preserve">                00UFA. Spent nuclear fuel storage. Corrosion protection of air ducts</t>
  </si>
  <si>
    <t>00UFA. Хранилище отработавшего ядерного топлива. Антикоррозионная защита воздуховодов</t>
  </si>
  <si>
    <t xml:space="preserve">                00UFA. Spent nuclear fuel storage. Corrosion protection of pipelines, supports, tie bars</t>
  </si>
  <si>
    <t>00UFA. Хранилище отработавшего ядерного топлива. Антикоррозионная защита трубопроводов, опор, подвесок</t>
  </si>
  <si>
    <t xml:space="preserve">                00UFA. Spent nuclear fuel storage. Pipelines of radioactive sewerage system of the 00UFA building</t>
  </si>
  <si>
    <t>00UFA. Хранилище отработавшего ядерного топлива. Трубопроводы системы спецканализации здания 00UFA</t>
  </si>
  <si>
    <t xml:space="preserve">                00UFA. Spent nuclear fuel storage. Common-plant telephone communication system</t>
  </si>
  <si>
    <t>00UFA. Хранилище отработавшего ядерного топлива. Система общестанционной телефонной связи</t>
  </si>
  <si>
    <t xml:space="preserve">                00UFA. Spent nuclear fuel storage. Operative loudspeaking and telephone communication system</t>
  </si>
  <si>
    <t>00UFA. Хранилище отработавшего ядерного топлива. Система оперативной громкоговорящей и телефонной связи</t>
  </si>
  <si>
    <t xml:space="preserve">                00UFA. Spent nuclear fuel storage. Personnel warning and search system</t>
  </si>
  <si>
    <t>00UFA. Хранилище отработавшего ядерного топлива. Система оповещения и поиска персонала</t>
  </si>
  <si>
    <t xml:space="preserve">                00UFA. Spent nuclear fuel storage. 0.38 kV power assemblies filling diagrams</t>
  </si>
  <si>
    <t>00UFA. Хранилище отработавшего ядерного топлива. Схемы заполнения сборок 0,38 кВ</t>
  </si>
  <si>
    <t xml:space="preserve">                00UFA. Spent nuclear fuel storage. Electric lighting and socket network</t>
  </si>
  <si>
    <t>00UFA. Хранилище отработавшего ядерного топлива. Электрическое освещение и розеточная сеть</t>
  </si>
  <si>
    <t xml:space="preserve">                00UFA. Spent nuclear fuel storage. Electric connection diagrams for 0.4 kV boards and assemblies</t>
  </si>
  <si>
    <t>00UFA. Хранилище отработавшего ядерного топлива. Схемы электрических соединений щитов и сборок 0,4 кВ</t>
  </si>
  <si>
    <t xml:space="preserve">                00UFA. Spent nuclear fuel storage. Common-plant telephone communication system. Control cable log</t>
  </si>
  <si>
    <t>00UFA. Хранилище отработавшего ядерного топлива. Система общестанционной телефонной связи. Журнал контрольных кабелей</t>
  </si>
  <si>
    <t xml:space="preserve">                00UFA. Spent nuclear fuel storage. Operative loudspeaking and telephone communication system. Control cable log</t>
  </si>
  <si>
    <t>00UFA. Хранилище отработавшего ядерного топлива. Система оперативной громкоговорящей и телефонной связи. Журнал контрольных кабелей</t>
  </si>
  <si>
    <t xml:space="preserve">                00UFA. Spent nuclear fuel storage. Personnel warning and search system. Control cable log</t>
  </si>
  <si>
    <t>00UFA. Хранилище отработавшего ядерного топлива. Система оповещения и поиска персонала. Журнал контрольных кабелей</t>
  </si>
  <si>
    <t xml:space="preserve">                00UFA. Spent nuclear fuel storage. Electric connection diagrams for 0.4 kV boards and assemblies Power cables log</t>
  </si>
  <si>
    <t>00UFA. Хранилище отработавшего ядерного топлива. Схемы электрических соединений щитов и сборок 0,4 кВ. Журнал силовых кабелей</t>
  </si>
  <si>
    <t xml:space="preserve">                00UFA. Spent nuclear fuel storage. Earthing drawings</t>
  </si>
  <si>
    <t>00UFA. Хранилище отработавшего ядерного топлива. Чертежи заземления</t>
  </si>
  <si>
    <t xml:space="preserve">                00UFA. Spent nuclear fuel storage. Layout drawings of cable metal structures</t>
  </si>
  <si>
    <t>00UFA. Хранилище отработавшего ядерного топлива. Компоновочные чертежи кабельных металлоконструкций</t>
  </si>
  <si>
    <t xml:space="preserve">                00UFA. Spent nuclear fuel storage. Layout drawings of electrical equipment</t>
  </si>
  <si>
    <t>00UFA. Хранилище отработавшего ядерного топлива. Компоновочные чертежи электрооборудования</t>
  </si>
  <si>
    <t xml:space="preserve">                00UFA. Spent nuclear fuel storage. Operative radiotelephones system</t>
  </si>
  <si>
    <t>00UFA. Хранилище отработавшего ядерного топлива. Система эксплуатационных радиотелефонов</t>
  </si>
  <si>
    <t xml:space="preserve">                00UFA. Spent nuclear fuel storage. FP I&amp;C. Fire alarm</t>
  </si>
  <si>
    <t>00UFA. Хранилище отработавшего ядерного топлива. СКУ ПЗ. Пожарная сигнализация</t>
  </si>
  <si>
    <t xml:space="preserve">                00UFA. Spent nuclear fuel storage. FP I&amp;C. Fire annunciation</t>
  </si>
  <si>
    <t>00UFA. Хранилище отработавшего ядерного топлива. СКУ ПЗ. Оповещение о пожаре</t>
  </si>
  <si>
    <t xml:space="preserve">                00UFA. Spent nuclear fuel storage. WD for radiation monitoring. RM equipment layout</t>
  </si>
  <si>
    <t>00UFA. Хранилище отработавшего ядерного топлива. РД по радиационному контролю. Компоновка оборудования РК</t>
  </si>
  <si>
    <t>191д</t>
  </si>
  <si>
    <t xml:space="preserve">                00UFA. Spent nuclear fuel storage. WD on radiation monitoring. RM cable connections. List of RM cable connections</t>
  </si>
  <si>
    <t>00UFA. Хранилище отработавшего ядерного топлива. РД по радиационному контролю. Кабельные соединения РК. Перечень кабельных соединений РК</t>
  </si>
  <si>
    <t xml:space="preserve">                00UFA. Spent nuclear fuel storage. WD on radiation monitoring. RM cable connections. List of RM electrical connections</t>
  </si>
  <si>
    <t>00UFA. Хранилище отработавшего ядерного топлива. РД по радиационному контролю. Кабельные соединения РК. Схемы электрических соединений РК</t>
  </si>
  <si>
    <t>204д</t>
  </si>
  <si>
    <t xml:space="preserve">                00UFA. Spent nuclear fuel storage. WD on radiation monitoring. RM cable connections. Diagrams of RM external connections</t>
  </si>
  <si>
    <t>00UFA. Хранилище отработавшего ядерного топлива. РД по радиационному контролю. Кабельные соединения РК. Схемы внешних присоединений РК</t>
  </si>
  <si>
    <t xml:space="preserve">                00UFA. Spent nuclear fuel storage. LCP. Automation diagrams</t>
  </si>
  <si>
    <t>00UFA. Хранилище отработавшего ядерного топлива. МПУ. Схемы автоматизации</t>
  </si>
  <si>
    <t>208д</t>
  </si>
  <si>
    <t xml:space="preserve">                00UFA. Spent nuclear fuel storage. Secondary I&amp;C transducers cabinet power supply layouts</t>
  </si>
  <si>
    <t>00UFA. Хранилище отработавшего ядерного топлива. Схемы питания шкафов вторичных преобразователей КИП</t>
  </si>
  <si>
    <t>206д</t>
  </si>
  <si>
    <t xml:space="preserve">                00UFA. Spent nuclear fuel storage. RM cable logs. RM control cables log. Normal operation. Layout group 5</t>
  </si>
  <si>
    <t>00UFA. Хранилище отработавшего ядерного топлива. Кабельные журналы РК. Журнал контрольных кабелей РК. Нормальная эксплуатация. 5 группа раскладки</t>
  </si>
  <si>
    <t xml:space="preserve">                00UFA. Spent nuclear fuel storage. FP I&amp;C. Fire alarm. Control cables log. Layout group 5</t>
  </si>
  <si>
    <t>00UFA. Хранилище отработавшего ядерного топлива. СКУ ПЗ. Пожарная сигнализация. Журнал контрольных кабелей. Группа раскладки 5</t>
  </si>
  <si>
    <t xml:space="preserve">                00UFA. Spent nuclear fuel storage. FP I&amp;C. Fire alarm. Power cables log. Layout group 3</t>
  </si>
  <si>
    <t>00UFA. Хранилище отработавшего ядерного топлива. СКУ ПЗ. Пожарная сигнализация. Журнал силовых кабелей. Группа раскладки 3</t>
  </si>
  <si>
    <t xml:space="preserve">                00UFA. Spent nuclear fuel storage. LCP. Power cables log</t>
  </si>
  <si>
    <t>00UFA. Хранилище отработавшего ядерного топлива. .МПУ. Журнал силовых кабелей</t>
  </si>
  <si>
    <t>177д</t>
  </si>
  <si>
    <t xml:space="preserve">                00UFA. Spent nuclear fuel storage. LCP. Control cable log</t>
  </si>
  <si>
    <t>00UFA. Хранилище отработавшего ядерного топлива. МПУ. Журнал контрольных кабелей</t>
  </si>
  <si>
    <t xml:space="preserve">          Preparation of water supply sources (item 24 D.A)</t>
  </si>
  <si>
    <t>Preparation of water supply sources (item 24 D.A)</t>
  </si>
  <si>
    <t xml:space="preserve">             Readiness of object - Preparation of water supply sources (item 24 D.A)</t>
  </si>
  <si>
    <t>Готовность объекта</t>
  </si>
  <si>
    <t xml:space="preserve">             Civil and erection works</t>
  </si>
  <si>
    <t>Civil and erection works</t>
  </si>
  <si>
    <t xml:space="preserve">          Off-site routes connected to the Site including bus stops and the related structures (item 34 D.A)</t>
  </si>
  <si>
    <t>Off-site routes connected to the Site including bus stops and the related structures (item 34 D.A)</t>
  </si>
  <si>
    <t xml:space="preserve">             Readiness of object</t>
  </si>
  <si>
    <t xml:space="preserve">             Construction works</t>
  </si>
  <si>
    <t>Construction works</t>
  </si>
  <si>
    <t xml:space="preserve">                Construction works - Off-site routes connected to the Site including bus stops and the related structures</t>
  </si>
  <si>
    <t>Construction works - Off-site routes connected to the Site including bus stops and the related structures</t>
  </si>
  <si>
    <t>617д</t>
  </si>
  <si>
    <t xml:space="preserve">                Process works -Off-site routes connected to the Site including bus stops and the related structures</t>
  </si>
  <si>
    <t>Тепломонтажные работы -Off-site routes connected to the Site including bus stops and the related structures</t>
  </si>
  <si>
    <t>557д</t>
  </si>
  <si>
    <t xml:space="preserve">                Commissioning Process part - Off-site routes connected to the Site including b us stops and the related structures</t>
  </si>
  <si>
    <t>Commissioning Process part - Off-site routes connected to the Site including b us stops and the related structures</t>
  </si>
  <si>
    <t xml:space="preserve">                Electrical works - Off-site routes connected to the Site including bus stops and the related structures</t>
  </si>
  <si>
    <t>Электромонтажные работы - Off-site routes connected to the Site including bus stops and the related structures</t>
  </si>
  <si>
    <t xml:space="preserve">                Commissioning Electrical works -Off-site routes connected to the Site including bus stops and the related structures</t>
  </si>
  <si>
    <t>Commissioning Электромонтажные работы -Off-site routes connected to the Site including bus stops and the related structures</t>
  </si>
  <si>
    <t xml:space="preserve">          Off-site vehicle parking locations (item 35 D.A)</t>
  </si>
  <si>
    <t>Off-site vehicle parking locations (item 35 D.A)</t>
  </si>
  <si>
    <t xml:space="preserve">                Construction works - Off-site vehicle parking locations</t>
  </si>
  <si>
    <t>Construction works - Off-site vehicle parking locations</t>
  </si>
  <si>
    <t xml:space="preserve">                Process works -Off-site vehicle parking locations</t>
  </si>
  <si>
    <t>Тепломонтажные работы -Off-site vehicle parking locations</t>
  </si>
  <si>
    <t xml:space="preserve">                Commissioning Process part - Off-site vehicle parking locations</t>
  </si>
  <si>
    <t>Commissioning Process part - Off-site vehicle parking locations</t>
  </si>
  <si>
    <t xml:space="preserve">                Electrical works - Off-site vehicle parking locations</t>
  </si>
  <si>
    <t>Электромонтажные работы - Off-site vehicle parking locations</t>
  </si>
  <si>
    <t xml:space="preserve">                Commissioning Electrical works -Off-site vehicle parking locations</t>
  </si>
  <si>
    <t>Commissioning Электромонтажные работы -Off-site vehicle parking locations</t>
  </si>
  <si>
    <t xml:space="preserve">          Meteorological station (item 37 D.A)</t>
  </si>
  <si>
    <t>Meteorological station (item 37 D.A)</t>
  </si>
  <si>
    <t>631д</t>
  </si>
  <si>
    <t xml:space="preserve">                Construction works - Meteorological station</t>
  </si>
  <si>
    <t>Construction works - Meteorological station</t>
  </si>
  <si>
    <t xml:space="preserve">                Process works - Meteorological station</t>
  </si>
  <si>
    <t>Тепломонтажные работы - Meteorological station</t>
  </si>
  <si>
    <t xml:space="preserve">                Commissioning Process part - Meteorological station</t>
  </si>
  <si>
    <t>Commissioning Process part - Meteorological station</t>
  </si>
  <si>
    <t xml:space="preserve">                Electrical works - Meteorological station</t>
  </si>
  <si>
    <t>Электромонтажные работы - Meteorological station</t>
  </si>
  <si>
    <t xml:space="preserve">                Commissioning Electrical works - Meteorological station</t>
  </si>
  <si>
    <t>Commissioning Электромонтажные работы - Meteorological station</t>
  </si>
  <si>
    <t xml:space="preserve">                APCS - Meteorological station</t>
  </si>
  <si>
    <t>АСУТП - Meteorological station</t>
  </si>
  <si>
    <t xml:space="preserve">                Commissioning APCS - Meteorological station</t>
  </si>
  <si>
    <t>Commissioning АСУТП - Meteorological station</t>
  </si>
  <si>
    <t xml:space="preserve">          Off-site seismic monitoring station (item 38 D.A)</t>
  </si>
  <si>
    <t>Off-site seismic monitoring station (item 38 D.A)</t>
  </si>
  <si>
    <t>331д</t>
  </si>
  <si>
    <t xml:space="preserve">                Construction works - Off-site seismic monitoring station</t>
  </si>
  <si>
    <t>Construction works - Off-site seismic monitoring station</t>
  </si>
  <si>
    <t xml:space="preserve">                Process works - Off-site seismic monitoring station</t>
  </si>
  <si>
    <t>Тепломонтажные работы - Off-site seismic monitoring station</t>
  </si>
  <si>
    <t xml:space="preserve">                Commissioning Process part - Off-site seismic monitoring station</t>
  </si>
  <si>
    <t>Commissioning Process part - Off-site seismic monitoring station</t>
  </si>
  <si>
    <t xml:space="preserve">                Electrical works - Off-site seismic monitoring station</t>
  </si>
  <si>
    <t>Электромонтажные работы - Off-site seismic monitoring station</t>
  </si>
  <si>
    <t xml:space="preserve">                Commissioning Electrical works - Off-site seismic monitoring station</t>
  </si>
  <si>
    <t>Commissioning Электромонтажные работы - Off-site seismic monitoring station</t>
  </si>
  <si>
    <t xml:space="preserve">                APCS - Off-site seismic monitoring station</t>
  </si>
  <si>
    <t>АСУТП - Off-site seismic monitoring station</t>
  </si>
  <si>
    <t xml:space="preserve">                Commissioning APCS - Off-site seismic monitoring station</t>
  </si>
  <si>
    <t>Commissioning АСУТП - Off-site seismic monitoring station</t>
  </si>
  <si>
    <t xml:space="preserve">          Off-site radiation background monitoring equipment (item 40 D.A)</t>
  </si>
  <si>
    <t>Off-site radiation background monitoring equipment (item 40 D.A)</t>
  </si>
  <si>
    <t xml:space="preserve">                Construction works - Off-site radiation background monitoring equipment</t>
  </si>
  <si>
    <t>Construction works - Off-site radiation background monitoring equipment</t>
  </si>
  <si>
    <t>141д</t>
  </si>
  <si>
    <t xml:space="preserve">                Process works -Off-site radiation background monitoring equipment</t>
  </si>
  <si>
    <t>Тепломонтажные работы -Off-site radiation background monitoring equipment</t>
  </si>
  <si>
    <t xml:space="preserve">                Commissioning Process part - Off-site radiation background monitoring equipment</t>
  </si>
  <si>
    <t>Commissioning Process part - Off-site radiation background monitoring equipment</t>
  </si>
  <si>
    <t xml:space="preserve">          Hydrological station (seawater monitoring) (item 43 D.A)</t>
  </si>
  <si>
    <t>Hydrological station (seawater monitoring) (item 43 D.A)</t>
  </si>
  <si>
    <t>791д</t>
  </si>
  <si>
    <t xml:space="preserve">                Construction works - Hydrological station (seawater monitoring)</t>
  </si>
  <si>
    <t>Construction works - Hydrological station (seawater monitoring)</t>
  </si>
  <si>
    <t xml:space="preserve">                Process works - Hydrological station (seawater monitoring)</t>
  </si>
  <si>
    <t>Тепломонтажные работы - Hydrological station (seawater monitoring)</t>
  </si>
  <si>
    <t xml:space="preserve">                Commissioning Process part - Hydrological station (seawater monitoring)</t>
  </si>
  <si>
    <t>Commissioning Process part - Hydrological station (seawater monitoring)</t>
  </si>
  <si>
    <t xml:space="preserve">                Electrical works - Hydrological station (seawater monitoring)</t>
  </si>
  <si>
    <t>Электромонтажные работы - Hydrological station (seawater monitoring)</t>
  </si>
  <si>
    <t xml:space="preserve">                Commissioning Electrical works - Hydrological station (seawater monitoring)</t>
  </si>
  <si>
    <t>Commissioning Электромонтажные работы - Hydrological station (seawater monitoring)</t>
  </si>
  <si>
    <t xml:space="preserve">                APCS - Hydrological station (seawater monitoring)</t>
  </si>
  <si>
    <t>АСУТП - Hydrological station (seawater monitoring)</t>
  </si>
  <si>
    <t xml:space="preserve">                Commissioning APCS - Hydrological station (seawater monitoring)</t>
  </si>
  <si>
    <t>Commissioning АСУТП - Hydrological station (seawater monitoring)</t>
  </si>
  <si>
    <t xml:space="preserve">          Off-site meteorological and radiation control and monitoring system (item 45 D.A)</t>
  </si>
  <si>
    <t>Off-site meteorological and radiation control and monitoring system (item 45 D.A)</t>
  </si>
  <si>
    <t xml:space="preserve">                Construction works - Off-site meteorological and radiation control and monitoring system</t>
  </si>
  <si>
    <t>Construction works - Off-site meteorological and radiation control and monitoring system</t>
  </si>
  <si>
    <t xml:space="preserve">                Process works -Off-site meteorological and radiation control and monitoring system</t>
  </si>
  <si>
    <t>Тепломонтажные работы -Off-site meteorological and radiation control and monitoring system</t>
  </si>
  <si>
    <t xml:space="preserve">                Commissioning Process part - Off-site meteorological and radiation control and monitoring system</t>
  </si>
  <si>
    <t>Commissioning Process part - Off-site meteorological and radiation control and monitoring system</t>
  </si>
  <si>
    <t xml:space="preserve">          Oils and lubricants storage, cleaning and utilization system (item 46 D.A)</t>
  </si>
  <si>
    <t>Oils and lubricants storage, cleaning and utilization system (item 46 D.A)</t>
  </si>
  <si>
    <t xml:space="preserve">                Construction works - Oils and lubricants storage, cleaning and utilization system</t>
  </si>
  <si>
    <t>Construction works - Oils and lubricants storage, cleaning and utilization system</t>
  </si>
  <si>
    <t xml:space="preserve">                Process works - Oils and lubricants storage, cleaning and utilization system</t>
  </si>
  <si>
    <t>Тепломонтажные работы - Oils and lubricants storage, cleaning and utilization system</t>
  </si>
  <si>
    <t xml:space="preserve">                Commissioning Process part - Oils and lubricants storage, cleaning and utilization system</t>
  </si>
  <si>
    <t>Commissioning Process part - Oils and lubricants storage, cleaning and utilization system</t>
  </si>
  <si>
    <t xml:space="preserve">                Electrical works - Oils and lubricants storage, cleaning and utilization system</t>
  </si>
  <si>
    <t>Электромонтажные работы - Oils and lubricants storage, cleaning and utilization system</t>
  </si>
  <si>
    <t xml:space="preserve">                Commissioning Electrical works - Oils and lubricants storage, cleaning and utilization system</t>
  </si>
  <si>
    <t>Commissioning Электромонтажные работы - Oils and lubricants storage, cleaning and utilization system</t>
  </si>
  <si>
    <t xml:space="preserve">                APCS - Oils and lubricants storage, cleaning and utilization system</t>
  </si>
  <si>
    <t>АСУТП - Oils and lubricants storage, cleaning and utilization system</t>
  </si>
  <si>
    <t xml:space="preserve">                Commissioning APCS - Oils and lubricants storage, cleaning and utilization system</t>
  </si>
  <si>
    <t>Commissioning АСУТП - Oils and lubricants storage, cleaning and utilization system</t>
  </si>
  <si>
    <t xml:space="preserve">          Off-site fire-fighting, fire-annunciation (item 47 D.A)</t>
  </si>
  <si>
    <t>Off-site fire-fighting, fire-annunciation (item 47 D.A)</t>
  </si>
  <si>
    <t xml:space="preserve">                Construction works - Off-site fire-fighting, fire-annunciation</t>
  </si>
  <si>
    <t>Construction works - Off-site fire-fighting, fire-annunciation</t>
  </si>
  <si>
    <t xml:space="preserve">                Process works - Off-site fire-fighting, fire-annunciation</t>
  </si>
  <si>
    <t>Тепломонтажные работы - Off-site fire-fighting, fire-annunciation</t>
  </si>
  <si>
    <t xml:space="preserve">                Commissioning Process part - Off-site fire-fighting, fire-annunciation</t>
  </si>
  <si>
    <t>Commissioning Process part - Off-site fire-fighting, fire-annunciation</t>
  </si>
  <si>
    <t xml:space="preserve">          Landscape and shade gardening and renovation (item 41 D.A)</t>
  </si>
  <si>
    <t>Landscape and shade gardening and renovation (item 41 D.A)</t>
  </si>
  <si>
    <t>701д</t>
  </si>
  <si>
    <t xml:space="preserve">          01,02UZU Protected area perimeter (00UZU) (item 32 D.A)</t>
  </si>
  <si>
    <t>01,02UZU Protected area perimeter (00UZU) (item 32 D.A)</t>
  </si>
  <si>
    <t xml:space="preserve">             Readiness of object 01,02UZU</t>
  </si>
  <si>
    <t>Готовность объекта 01-02UZU</t>
  </si>
  <si>
    <t xml:space="preserve">                Construction works - 01,02UZU Protected area perimeter</t>
  </si>
  <si>
    <t>Construction works - 01,02UZU Protected area perimeter</t>
  </si>
  <si>
    <t xml:space="preserve">          00UYG Information center (item 31 D.A)</t>
  </si>
  <si>
    <t>00UYG Информационный центр</t>
  </si>
  <si>
    <t>870д</t>
  </si>
  <si>
    <t xml:space="preserve">             Readiness of object 00UYG</t>
  </si>
  <si>
    <t>Готовность объекта 00UYG</t>
  </si>
  <si>
    <t xml:space="preserve">                Construction works - 00UYG Information center</t>
  </si>
  <si>
    <t>Construction works - 00UYG Information center</t>
  </si>
  <si>
    <t xml:space="preserve">                Process works - 00UYG Information center</t>
  </si>
  <si>
    <t>Тепломонтажные работы - 00UYG Information center</t>
  </si>
  <si>
    <t xml:space="preserve">                Commissioning Process part - 00UYG Information center</t>
  </si>
  <si>
    <t>Commissioning Process part - 00UYG Information center</t>
  </si>
  <si>
    <t xml:space="preserve">                Electrical works - 00UYG Information center</t>
  </si>
  <si>
    <t>Электромонтажные работы - 00UYG Information center</t>
  </si>
  <si>
    <t xml:space="preserve">                Commissioning Electrical works - 00UYG Information center</t>
  </si>
  <si>
    <t>Commissioning Электромонтажные работы - 00UYG Information center</t>
  </si>
  <si>
    <t xml:space="preserve">                APCS - 00UYG Information center</t>
  </si>
  <si>
    <t>АСУТП - 00UYG Information center</t>
  </si>
  <si>
    <t xml:space="preserve">                Commissioning APCS - 00UYG Information center</t>
  </si>
  <si>
    <t>Commissioning АСУТП - 00UYG Information center</t>
  </si>
  <si>
    <t xml:space="preserve">          00UYD Canteen (item 27 D.A)</t>
  </si>
  <si>
    <t>00UYD Столовая</t>
  </si>
  <si>
    <t>970д</t>
  </si>
  <si>
    <t xml:space="preserve">             Readiness of object 00UYD</t>
  </si>
  <si>
    <t>Готовность объекта 00UYD</t>
  </si>
  <si>
    <t xml:space="preserve">                Construction works -00UYD Canteen</t>
  </si>
  <si>
    <t>Construction works -00UYD Canteen</t>
  </si>
  <si>
    <t xml:space="preserve">                Process works - 00UYD Canteen</t>
  </si>
  <si>
    <t>Тепломонтажные работы - 00UYD Canteen</t>
  </si>
  <si>
    <t xml:space="preserve">                Commissioning Process part - 00UYD Canteen</t>
  </si>
  <si>
    <t>Commissioning Process part - 00UYD Canteen</t>
  </si>
  <si>
    <t xml:space="preserve">                Electrical works -00UYD Canteen</t>
  </si>
  <si>
    <t>Электромонтажные работы -00UYD Canteen</t>
  </si>
  <si>
    <t xml:space="preserve">                Commissioning Electrical works - 00UYD Canteen</t>
  </si>
  <si>
    <t>Commissioning Электромонтажные работы - 00UYD Canteen</t>
  </si>
  <si>
    <t xml:space="preserve">                APCS -00UYD Canteen</t>
  </si>
  <si>
    <t>АСУТП -00UYD Canteen</t>
  </si>
  <si>
    <t xml:space="preserve">                Commissioning APCS - 00UYD Canteen</t>
  </si>
  <si>
    <t>Commissioning АСУТП - 00UYD Canteen</t>
  </si>
  <si>
    <t xml:space="preserve">          00UYC Administrative building (item 26 D.A)</t>
  </si>
  <si>
    <t>00UYC Административный корпус</t>
  </si>
  <si>
    <t xml:space="preserve">             Readiness of object 00UYC</t>
  </si>
  <si>
    <t>Готовность объекта 00UYC</t>
  </si>
  <si>
    <t>Civil constructi on works</t>
  </si>
  <si>
    <t xml:space="preserve">                Construction works - 00UYC Administrative building</t>
  </si>
  <si>
    <t>Construction works - 00UYC Administrative building</t>
  </si>
  <si>
    <t xml:space="preserve">                Process works - 00UYC Administrative building</t>
  </si>
  <si>
    <t>Тепломонтажные работы - 00UYC Administrative building</t>
  </si>
  <si>
    <t xml:space="preserve">                Commissioning Process part - 00UYC Administrative building</t>
  </si>
  <si>
    <t>Commissioning Process part - 00UYC Administrative building</t>
  </si>
  <si>
    <t xml:space="preserve">                Electrical works - 00UYC Administrative building</t>
  </si>
  <si>
    <t>Электромонтажные работы - 00UYC Administrative building</t>
  </si>
  <si>
    <t xml:space="preserve">                Commissioning Electrical works - 00UYC Administrative building</t>
  </si>
  <si>
    <t>Commissioning Электромонтажные работы - 00UYC Administrative building</t>
  </si>
  <si>
    <t xml:space="preserve">                APCS - 00UYC Administrative building</t>
  </si>
  <si>
    <t>АСУТП - 00UYC Administrative building</t>
  </si>
  <si>
    <t xml:space="preserve">                Commissioning APCS - 00UYC Administrative building</t>
  </si>
  <si>
    <t>Commissioning АСУТП - 00UYC Administrative building</t>
  </si>
  <si>
    <t xml:space="preserve">          00UAB 400 kV SF6 gas insulated switchgear building (item 1 D.A)</t>
  </si>
  <si>
    <t>00UAB Здание элегазового комплектного распределительного устройства 400 kV</t>
  </si>
  <si>
    <t>801д</t>
  </si>
  <si>
    <t xml:space="preserve">             Readiness of object 00UAB</t>
  </si>
  <si>
    <t>Готовность объекта 00UAB</t>
  </si>
  <si>
    <t xml:space="preserve">                Construction works - 00UAB 400 kV SF6 gas insulated switchgear building</t>
  </si>
  <si>
    <t>Construction works - 00UAB 400 kV SF6 gas insulated switchgear building</t>
  </si>
  <si>
    <t>681д</t>
  </si>
  <si>
    <t xml:space="preserve">                Process works - 00UAB 400 kV SF6 gas insulated switchgear building</t>
  </si>
  <si>
    <t>Тепломонтажные работы - 00UAB 400 kV SF6 gas insulated switchgear building</t>
  </si>
  <si>
    <t>621д</t>
  </si>
  <si>
    <t xml:space="preserve">                Commissioning Process part - 00UAB 400 kV SF6 gas insulated switchgear building</t>
  </si>
  <si>
    <t>Commissioning Process part - 00UAB 400 kV SF6 gas insulated switchgear building</t>
  </si>
  <si>
    <t xml:space="preserve">                Electrical works - 00UAB 400 kV SF6 gas insulated switchgear building</t>
  </si>
  <si>
    <t>Электромонтажные работы - 00UAB 400 kV SF6 gas insulated switchgear building</t>
  </si>
  <si>
    <t xml:space="preserve">                Commissioning Electrical works - 00UAB 400 kV SF6 gas insulated switchgear building</t>
  </si>
  <si>
    <t>Commissioning Электромонтажные работы - 00UAB 400 kV SF6 gas insulated switchgear building</t>
  </si>
  <si>
    <t xml:space="preserve">                APCS - 00UAB 400 kV SF6 gas insulated switchgear building</t>
  </si>
  <si>
    <t>АСУТП - 00UAB 400 kV SF6 gas insulated switchgear building</t>
  </si>
  <si>
    <t xml:space="preserve">                Commissioning APCS - 00UAB 400 kV SF6 gas insulated switchgear building</t>
  </si>
  <si>
    <t>Commissioning АСУТП - 00UAB 400 kV SF6 gas insulated switchgear building</t>
  </si>
  <si>
    <t xml:space="preserve">          00UAC Switchyard central control building (item 2 D.A)</t>
  </si>
  <si>
    <t>00UAC Здание центрального щита управления</t>
  </si>
  <si>
    <t>601д</t>
  </si>
  <si>
    <t xml:space="preserve">             Readiness of object 00UAC</t>
  </si>
  <si>
    <t>Готовность объекта 00UAC</t>
  </si>
  <si>
    <t xml:space="preserve">                Construction works - 00UAC Switchyard central control building</t>
  </si>
  <si>
    <t>Construction works - 00UAC Switchyard central control building</t>
  </si>
  <si>
    <t xml:space="preserve">                Process works - 00UAC Switchyard central control building</t>
  </si>
  <si>
    <t>Тепломонтажные работы - 00UAC Switchyard central control building</t>
  </si>
  <si>
    <t xml:space="preserve">                Commissioning Process part - 00UAC Switchyard central control building</t>
  </si>
  <si>
    <t>Commissioning Process part - 00UAC Switchyard central control building</t>
  </si>
  <si>
    <t xml:space="preserve">                Electrical works - 00UAC Switchyard central control building</t>
  </si>
  <si>
    <t>Электромонтажные работы - 00UAC Switchyard central control building</t>
  </si>
  <si>
    <t xml:space="preserve">                Commissioning Electrical works - 00UAC Switchyard central control building</t>
  </si>
  <si>
    <t>Commissioning Электромонтажные работы - 00UAC Switchyard central control building</t>
  </si>
  <si>
    <t xml:space="preserve">                APCS - 00UAC Switchyard central control building</t>
  </si>
  <si>
    <t>АСУТП - 00UAC Switchyard central control building</t>
  </si>
  <si>
    <t xml:space="preserve">                Commissioning APCS - 00UAC Switchyard central control building</t>
  </si>
  <si>
    <t>Commissioning АСУТП - 00UAC Switchyard central control building</t>
  </si>
  <si>
    <t xml:space="preserve">          00UAD 230 kV SF6 gas insulated switchgear building (item 3 D.A)</t>
  </si>
  <si>
    <t>00UAD Здание элегазового комплектного распределительного устройства 230 kV</t>
  </si>
  <si>
    <t xml:space="preserve">             Readiness of object 00UAD</t>
  </si>
  <si>
    <t>Готовность объекта 00UAD</t>
  </si>
  <si>
    <t xml:space="preserve">                Construction works - 00UAD 230 kV SF6 gas insulated switchgear building</t>
  </si>
  <si>
    <t>Construction works - 00UAD 230 kV SF6 gas insulated switchgear building</t>
  </si>
  <si>
    <t xml:space="preserve">                Process works - 00UAD 230 kV SF6 gas insulated switchgear building</t>
  </si>
  <si>
    <t>Тепломонтажные работы - 00UAD 230 kV SF6 gas insulated switchgear building</t>
  </si>
  <si>
    <t xml:space="preserve">                Commissioning Process part - 00UAD 230 kV SF6 gas insulated switchgear building</t>
  </si>
  <si>
    <t>Commissioning Process part - 00UAD 230 kV SF6 gas insulated switchgear building</t>
  </si>
  <si>
    <t>680д</t>
  </si>
  <si>
    <t xml:space="preserve">                Electrical works - 00UAD 230 kV SF6 gas insulated switchgear building</t>
  </si>
  <si>
    <t>Электромонтажные работы - 00UAD 230 kV SF6 gas insulated switchgear building</t>
  </si>
  <si>
    <t xml:space="preserve">                Commissioning Electrical works - 00UAD 230 kV SF6 gas insulated switchgear building</t>
  </si>
  <si>
    <t>Commissioning Электромонтажные работы - 00UAD 230 kV SF6 gas insulated switchgear building</t>
  </si>
  <si>
    <t xml:space="preserve">                APCS - 00UAD 230 kV SF6 gas insulated switchgear building</t>
  </si>
  <si>
    <t>АСУТП - 00UAD 230 kV SF6 gas insulated switchgear building</t>
  </si>
  <si>
    <t xml:space="preserve">                Commissioning APCS - 00UAD 230 kV SF6 gas insulated switchgear building</t>
  </si>
  <si>
    <t>Commissioning АСУТП - 00UAD 230 kV SF6 gas insulated switchgear building</t>
  </si>
  <si>
    <t xml:space="preserve">          00UYH Training center (according to the meeting dated 22-24.05.2016)</t>
  </si>
  <si>
    <t>00UYH Учебный центр</t>
  </si>
  <si>
    <t xml:space="preserve">             Readiness of object 00UYH</t>
  </si>
  <si>
    <t>Готовность объекта 00UYH</t>
  </si>
  <si>
    <t xml:space="preserve">                Construction works - 00UYH Training center</t>
  </si>
  <si>
    <t>Construction works - 00UYH Training center</t>
  </si>
  <si>
    <t xml:space="preserve">                Process works - 00UYH Training center</t>
  </si>
  <si>
    <t>Тепломонтажные работы - 00UYH Training center</t>
  </si>
  <si>
    <t xml:space="preserve">                Commissioning Process part - 00UYH Training center</t>
  </si>
  <si>
    <t>Commissioning Process part - 00UYH Training center</t>
  </si>
  <si>
    <t xml:space="preserve">                Master clock system. Cable logs</t>
  </si>
  <si>
    <t xml:space="preserve">                Master clock system</t>
  </si>
  <si>
    <t xml:space="preserve">                Electrical works - 00UYH Training center</t>
  </si>
  <si>
    <t>Электромонтажные работы - 00UYH Training center</t>
  </si>
  <si>
    <t xml:space="preserve">                Commissioning Electrical works - 00UYH Training center</t>
  </si>
  <si>
    <t>Commissioning Электромонтажные работы - 00UYH Training center</t>
  </si>
  <si>
    <t xml:space="preserve">                Common-plant telephone communication system</t>
  </si>
  <si>
    <t xml:space="preserve">                Personnel warning and search system</t>
  </si>
  <si>
    <t xml:space="preserve">                Burglar alarm system. Cable logs</t>
  </si>
  <si>
    <t>Система охранной сигнализации. Кабельные журналы</t>
  </si>
  <si>
    <t xml:space="preserve">                Burglar alarm system</t>
  </si>
  <si>
    <t>Система охранной сигнализации</t>
  </si>
  <si>
    <t xml:space="preserve">                APCS - 00UYH Training center</t>
  </si>
  <si>
    <t>АСУТП - 00UYH Training center</t>
  </si>
  <si>
    <t xml:space="preserve">                Commissioning APCS - 00UYH Training center</t>
  </si>
  <si>
    <t>Commissioning АСУТП - 00UYH Training center</t>
  </si>
  <si>
    <t xml:space="preserve">          00UAG Autotransformer structures (item 4 D.A)</t>
  </si>
  <si>
    <t>00UAG Сооружение для автотрансформаторов</t>
  </si>
  <si>
    <t xml:space="preserve">             Readiness of object 00UAG</t>
  </si>
  <si>
    <t>Готовность объекта 00UAG</t>
  </si>
  <si>
    <t xml:space="preserve">                Construction works - 00UAG Autotransformer structures</t>
  </si>
  <si>
    <t>Construction works - 00UAG Autotransformer structures</t>
  </si>
  <si>
    <t xml:space="preserve">                Process works - 00UAG Autotransformer structures</t>
  </si>
  <si>
    <t>Тепломонтажные работы - 00UAG Autotransformer structures</t>
  </si>
  <si>
    <t xml:space="preserve">                Commissioning Process part - 00UAG Autotransformer structures</t>
  </si>
  <si>
    <t>Commissioning Process part - 00UAG Autotransformer structures</t>
  </si>
  <si>
    <t xml:space="preserve">                Electrical works - 00UAG Autotransformer structures</t>
  </si>
  <si>
    <t>Электромонтажные работы - 00UAG Autotransformer structures</t>
  </si>
  <si>
    <t xml:space="preserve">                Commissioning Electrical works - 00UAG Autotransformer structures</t>
  </si>
  <si>
    <t>Commissioning Электромонтажные работы - 00UAG Autotransformer structures</t>
  </si>
  <si>
    <t>221д</t>
  </si>
  <si>
    <t xml:space="preserve">                APCS - 00UAG Autotransformer structures</t>
  </si>
  <si>
    <t>АСУТП - 00UAG Autotransformer structures</t>
  </si>
  <si>
    <t xml:space="preserve">                Commissioning APCS - 00UAG Autotransformer structures</t>
  </si>
  <si>
    <t>Commissioning АСУТП - 00UAG Autotransformer structures</t>
  </si>
  <si>
    <t xml:space="preserve">          00UAX Repair area for electric power equipment (item 5 D.A)</t>
  </si>
  <si>
    <t>00UAX Ремонтная площадка для силового электротехнического оборудования</t>
  </si>
  <si>
    <t xml:space="preserve">             Readiness of object 00UAX</t>
  </si>
  <si>
    <t>Готовность объекта 00UAX</t>
  </si>
  <si>
    <t xml:space="preserve">                Construction works - 00UAX Repair area for electric power equipment</t>
  </si>
  <si>
    <t>Construction works - 00UAX Repair area for electric power equipment</t>
  </si>
  <si>
    <t xml:space="preserve">                Process works - 00UAX Repair area for electric power equipment</t>
  </si>
  <si>
    <t>Тепломонтажные работы - 00UAX Repair area for electric power equipment</t>
  </si>
  <si>
    <t xml:space="preserve">                Commissioning Process part - 00UAX Repair area for electric power equipment</t>
  </si>
  <si>
    <t>Commissioning Process part - 00UAX Repair area for electric power equipment</t>
  </si>
  <si>
    <t xml:space="preserve">                Electrical works - 00UAX Repair area for electric power equipment</t>
  </si>
  <si>
    <t>Электромонтажные работы - 00UAX Repair area for electric power equipment</t>
  </si>
  <si>
    <t xml:space="preserve">                Commissioning Electrical works - 00UAX Repair area for electric power equipment</t>
  </si>
  <si>
    <t>Commissioning Электромонтажные работы - 00UAX Repair area for electric power equipment</t>
  </si>
  <si>
    <t xml:space="preserve">                Commissioning APCS - 00UAX Repair area for electric power equipment</t>
  </si>
  <si>
    <t>Commissioning АСУТП - 00UAX Repair area for electric power equipment</t>
  </si>
  <si>
    <t xml:space="preserve">                APCS - 00UAX Repair area for electric power equipment</t>
  </si>
  <si>
    <t>АСУТП - 00UAX Repair area for electric power equipment</t>
  </si>
  <si>
    <t xml:space="preserve">          01UAZ 230 kV busduct tunnel for connection with autotransformer (item 7 D.A)</t>
  </si>
  <si>
    <t>01UAZ Тоннель токопроводов 230 kV для связи с автотрансформатором</t>
  </si>
  <si>
    <t xml:space="preserve">             Readiness of object 01UAZ</t>
  </si>
  <si>
    <t>Готовность объекта 01UAZ</t>
  </si>
  <si>
    <t xml:space="preserve">                Construction works - 01UAZ 230 kV busduct tunnel for connection with autotransformer</t>
  </si>
  <si>
    <t>Construction works - 01UAZ 230 kV busduct tunnel for connection with autotransformer</t>
  </si>
  <si>
    <t>576д</t>
  </si>
  <si>
    <t xml:space="preserve">                Process works - 01UAZ 230 kV busduct tunnel for connection with autotransformer</t>
  </si>
  <si>
    <t>Тепломонтажные работы - 01UAZ 230 kV busduct tunnel for connection with autotransformer</t>
  </si>
  <si>
    <t>516д</t>
  </si>
  <si>
    <t xml:space="preserve">                Commissioning Process part - 01UAZ 230 kV busduct tunnel for connection with autotransformer</t>
  </si>
  <si>
    <t>Commissioning Process part - 01UAZ 230 kV busduct tunnel for connection with autotransformer</t>
  </si>
  <si>
    <t xml:space="preserve">                Electrical works - 01UAZ 230 kV busduct tunnel for connection with autotransformer</t>
  </si>
  <si>
    <t>Электромонтажные работы - 01UAZ 230 kV busduct tunnel for connection with autotransformer</t>
  </si>
  <si>
    <t xml:space="preserve">                Commissioning Electrical works - 01UAZ 230 kV busduct tunnel for connection with autotransformer</t>
  </si>
  <si>
    <t>Commissioning Электромонтажные работы - 01UAZ 230 kV busduct tunnel for connection with autotransformer</t>
  </si>
  <si>
    <t xml:space="preserve">                APCS - 01UAZ 230 kV busduct tunnel for connection with autotransformer</t>
  </si>
  <si>
    <t>АСУТП - 01UAZ 230 kV busduct tunnel for connection with autotransformer</t>
  </si>
  <si>
    <t xml:space="preserve">                Commissioning APCS - 01UAZ 230 kV busduct tunnel for connection with autotransformer</t>
  </si>
  <si>
    <t>Commissioning АСУТП - 01UAZ 230 kV busduct tunnel for connection with autotransformer</t>
  </si>
  <si>
    <t xml:space="preserve">          02UAZ 230 kV busduct tunnel for connection with autotransformer (item 7 D.A)</t>
  </si>
  <si>
    <t>02UAZ Тоннель токопроводов 230 kV для связи с автотрансформатором</t>
  </si>
  <si>
    <t xml:space="preserve">             Readiness of object 02UAZ</t>
  </si>
  <si>
    <t>Готовность объекта 02UAZ</t>
  </si>
  <si>
    <t xml:space="preserve">                Construction works - 02UAZ 230 kV busduct tunnel for connection with autotransformer</t>
  </si>
  <si>
    <t>Construction works - 02UAZ 230 kV busduct tunnel for connection with autotransformer</t>
  </si>
  <si>
    <t xml:space="preserve">                Process works - 02UAZ 230 kV busduct tunnel for connection with autotransformer</t>
  </si>
  <si>
    <t>Тепломонтажные работы - 02UAZ 230 kV busduct tunnel for connection with autotransformer</t>
  </si>
  <si>
    <t xml:space="preserve">                Commissioning Process part - 02UAZ 23 0 kV busduct tunnel for connection with autotransformer</t>
  </si>
  <si>
    <t>Commissioning Process part - 02UAZ 23 0 kV busduct tunnel for connection with autotransformer</t>
  </si>
  <si>
    <t>341д</t>
  </si>
  <si>
    <t xml:space="preserve">                Electrical works - 02UAZ 230 kV busduct tunnel for connection with autotransformer</t>
  </si>
  <si>
    <t>Электромонтажные работы - 02UAZ 230 kV busduct tunnel for connection with autotransformer</t>
  </si>
  <si>
    <t>281д</t>
  </si>
  <si>
    <t xml:space="preserve">                Commissioning Electrical works - Electrical works- 02UAZ 230 kV busduct tunnel for connection with autotransformer</t>
  </si>
  <si>
    <t>Commissioning Электромонтажные работы - Электромонтажные работы- 02UAZ 230 kV busduct tunnel for connection with autotransformer</t>
  </si>
  <si>
    <t xml:space="preserve">                APCS - 02UAZ 230 kV busduct tunnel for connection with autotransformer</t>
  </si>
  <si>
    <t>АСУТП - 02UAZ 230 kV busduct tunnel for connection with autotransformer</t>
  </si>
  <si>
    <t xml:space="preserve">                Commissioning APCS - 02UAZ 230 kV busduct tunnel for connection with autotransformer</t>
  </si>
  <si>
    <t>Commissioning АСУТП - 02UAZ 230 kV busduct tunnel for connection with autotransformer</t>
  </si>
  <si>
    <t xml:space="preserve">          03UAZ Structure for 400 kV busduct for connection with autotransformer (item 8 D.A)</t>
  </si>
  <si>
    <t>03UAZ Сооружение для токопроводов 400 kV для связи с автотрансформатором</t>
  </si>
  <si>
    <t xml:space="preserve">             Readiness of object 03UAZ</t>
  </si>
  <si>
    <t>Готовность объекта 03UAZ</t>
  </si>
  <si>
    <t xml:space="preserve">                Construction works - 03UAZ Structure for 400 kV busduct for connection with autotransformer</t>
  </si>
  <si>
    <t>Construction works - 03UAZ Structure for 400 kV busduct for connection with autotransformer</t>
  </si>
  <si>
    <t xml:space="preserve">                Commissioning Process part - 03UAZ Structure for 400 kV busduct for connection with autotransformer</t>
  </si>
  <si>
    <t>Commissioning Process part - 03UAZ Structure for 400 kV busduct for connection with autotransformer</t>
  </si>
  <si>
    <t xml:space="preserve">                Process works - 03UAZ Structure for 400 kV busduct for connection with autotransformer</t>
  </si>
  <si>
    <t>Тепломонтажные работы - 03UAZ Structure for 400 kV busduct for connection with autotransformer</t>
  </si>
  <si>
    <t xml:space="preserve">                Electrical works - 03UAZ Structure for 400 kV busduct for connection with autotransformer</t>
  </si>
  <si>
    <t>Электромонтажные работы - 03UAZ Structure for 400 kV busduct for connection with autotransformer</t>
  </si>
  <si>
    <t xml:space="preserve">                Commissioning Electrical works - 03UAZ Structure for 400 kV busduct for connection with autotransformer</t>
  </si>
  <si>
    <t>Commissioning Электромонтажные работы - 03UAZ Structure for 400 kV busduct for connection with autotransformer</t>
  </si>
  <si>
    <t xml:space="preserve">                APCS - 03UAZ Structure for 400 kV busduct for connection with autotransformer</t>
  </si>
  <si>
    <t>АСУТП - 03UAZ Structure for 400 kV busduct for connection with autotransformer</t>
  </si>
  <si>
    <t xml:space="preserve">                Commissioning APCS- 03UAZ Structure for 400 kV busduct for connection with autotransformer</t>
  </si>
  <si>
    <t>Commissioning АСУТП- 03UAZ Structure for 400 kV busduct for connection with autotransformer</t>
  </si>
  <si>
    <t xml:space="preserve">          04UAZ Structure for 400 kV busduct for connection with autotransformer (item 8 D.A)</t>
  </si>
  <si>
    <t>04UAZ Сооружение для токопроводов 400 kV для связи с автотрансформатором</t>
  </si>
  <si>
    <t xml:space="preserve">             Readiness of object 04UAZ</t>
  </si>
  <si>
    <t>Готовность объекта 04UAZ</t>
  </si>
  <si>
    <t xml:space="preserve">                Construction works - 04UAZ Structure for 400 kV busduct for connection with autotransformer</t>
  </si>
  <si>
    <t>Construction works - 04UAZ Structure for 400 kV busduct for connection with autotransformer</t>
  </si>
  <si>
    <t xml:space="preserve">                Process works - 04UAZ Structure for 400 kV busduct for connection with autotransformer</t>
  </si>
  <si>
    <t>Тепломонтажные работы - 04UAZ Structure for 400 kV busduct for connection with autotransformer</t>
  </si>
  <si>
    <t xml:space="preserve">                Commissioning Process part - 04UAZ Structure for 400 kV busduct for connection with autotransformer</t>
  </si>
  <si>
    <t>Commissioning Process part - 04UAZ Structure for 400 kV busduct for connection with autotransformer</t>
  </si>
  <si>
    <t xml:space="preserve">                Electrical works - 04UAZ Structure for 400 kV busduct for connection with autotransformer</t>
  </si>
  <si>
    <t>Электромонтажные работы - 04UAZ Structure for 400 kV busduct for connection with autotransformer</t>
  </si>
  <si>
    <t xml:space="preserve">                Commissioning Electrical works - 04UAZ Structure for 400 kV busduct for connection with autotransformer</t>
  </si>
  <si>
    <t>Commissioning Электромонтажные работы - 04UAZ Structure for 400 kV busduct for connection with autotransformer</t>
  </si>
  <si>
    <t xml:space="preserve">                APCS - 04UAZ Structure for 400 kV busduct for connection with autotransformer</t>
  </si>
  <si>
    <t>АСУТП - 04UAZ Structure for 400 kV busduct for connection with autotransformer</t>
  </si>
  <si>
    <t xml:space="preserve">                Commissioning APCS - 04UAZ Structure for 400 kV busduct for connection with autotransformer</t>
  </si>
  <si>
    <t>Commissioning АСУТП - 04UAZ Structure for 400 kV busduct for connection with autotransformer</t>
  </si>
  <si>
    <t xml:space="preserve">          04UBG Structure for standby and common-station transformers (item 9 D.A)</t>
  </si>
  <si>
    <t>04UBG Сооружение для резервных и общестанционного трансформаторов</t>
  </si>
  <si>
    <t>501д</t>
  </si>
  <si>
    <t xml:space="preserve">             Readiness of object 04UBG</t>
  </si>
  <si>
    <t>Готовность объекта 04UBG</t>
  </si>
  <si>
    <t xml:space="preserve">                Construction works - 04UBG Structure for standby and common-station transformers</t>
  </si>
  <si>
    <t>Construction works - 04UBG Structure for standby and common-station transformers</t>
  </si>
  <si>
    <t xml:space="preserve">                Process works - 04UBG Structure for standby and common-station transformers</t>
  </si>
  <si>
    <t>Тепломонтажные работы - 04UBG Structure for standby and common-station transformers</t>
  </si>
  <si>
    <t xml:space="preserve">                Commissioning Process part - 04UBG Structure for standby and common-station transformers</t>
  </si>
  <si>
    <t>Commissioning Process part - 04UBG Structure for standby and common-station transformers</t>
  </si>
  <si>
    <t xml:space="preserve">                Electrical works - 04UBG Structure for standby and common-station transformers</t>
  </si>
  <si>
    <t>Электромонтажные работы - 04UBG Structure for standby and common-station transformers</t>
  </si>
  <si>
    <t xml:space="preserve">                Commissioning Electrical works - 04UBG Structure for standby and common-station transformers</t>
  </si>
  <si>
    <t>Commissioning Электромонтажные работы - 04UBG Structure for standby and common-station transformers</t>
  </si>
  <si>
    <t>381д</t>
  </si>
  <si>
    <t xml:space="preserve">                APCS - 04UBG Structure for standby and common-station transformers</t>
  </si>
  <si>
    <t>АСУТП - 04UBG Structure for standby and common-station transformers</t>
  </si>
  <si>
    <t xml:space="preserve">                Commissioning APCS - 04UBG Structure for standby and common-station transformers</t>
  </si>
  <si>
    <t>Commissioning АСУТП - 04UBG Structure for standby and common-station transformers</t>
  </si>
  <si>
    <t xml:space="preserve">          00UTF Compressor building (item 22 D.A)</t>
  </si>
  <si>
    <t>00UTF Здание компрессорной</t>
  </si>
  <si>
    <t xml:space="preserve">             Readiness of object 00UTF</t>
  </si>
  <si>
    <t>Готовность объекта 00UTF</t>
  </si>
  <si>
    <t xml:space="preserve">                Construction works - 00UTF Compressor building</t>
  </si>
  <si>
    <t>Construction works - 00UTF Compressor building</t>
  </si>
  <si>
    <t xml:space="preserve">                Process works - 00UTF Compressor building</t>
  </si>
  <si>
    <t>Тепломонтажные работы - 00UTF Compressor building</t>
  </si>
  <si>
    <t xml:space="preserve">                Commissioning Process part - 00UTF Compressor building</t>
  </si>
  <si>
    <t>Commissioning Process part - 00UTF Compressor building</t>
  </si>
  <si>
    <t>181д</t>
  </si>
  <si>
    <t xml:space="preserve">                Electrical works - 00UTF Compressor building</t>
  </si>
  <si>
    <t>Электромонтажные работы - 00UTF Compressor building</t>
  </si>
  <si>
    <t xml:space="preserve">                Commissioning Electrical works - 00UTF Compressor building</t>
  </si>
  <si>
    <t>Commissioning Электромонтажные работы - 00UTF Compressor building</t>
  </si>
  <si>
    <t>201д</t>
  </si>
  <si>
    <t xml:space="preserve">                APCS - 00UTF Compressor building</t>
  </si>
  <si>
    <t>АСУТП - 00UTF Compressor building</t>
  </si>
  <si>
    <t xml:space="preserve">                Commissioning APCS - 00UTF Compressor building</t>
  </si>
  <si>
    <t>Commissioning АСУТП - 00UTF Compressor building</t>
  </si>
  <si>
    <t xml:space="preserve">          00UFC New fuel storage building (item 12 D.A)</t>
  </si>
  <si>
    <t>00UFC Хранилище свежего топлива</t>
  </si>
  <si>
    <t>509д</t>
  </si>
  <si>
    <t xml:space="preserve">             Readiness of object 00UFC</t>
  </si>
  <si>
    <t>Готовность объекта 00UFC</t>
  </si>
  <si>
    <t xml:space="preserve">                Construction works - 00UFC New fuel storage building</t>
  </si>
  <si>
    <t>Construction works - 00UFC New fuel storage building</t>
  </si>
  <si>
    <t xml:space="preserve">                Process works - 00UFC New fuel storage building</t>
  </si>
  <si>
    <t>Тепломонтажные работы - 00UFC New fuel storage building</t>
  </si>
  <si>
    <t xml:space="preserve">                Commissioning Process part - 00UFC New fuel storage building</t>
  </si>
  <si>
    <t>Commissioning Process part - 00UFC New fuel storage building</t>
  </si>
  <si>
    <t xml:space="preserve">                Electric and installation works - 00UFC New fuel storage building</t>
  </si>
  <si>
    <t>Electric and installation works - 00UFC New fuel storage building</t>
  </si>
  <si>
    <t xml:space="preserve">                Commissioning Electrical works - 00UFC New fuel storage building</t>
  </si>
  <si>
    <t>Commissioning Электромонтажные работы - 00UFC New fuel storage building</t>
  </si>
  <si>
    <t xml:space="preserve">                APCS - 00UFC New fuel storage building</t>
  </si>
  <si>
    <t>АСУТП - 00UFC New fuel storage building</t>
  </si>
  <si>
    <t xml:space="preserve">                Commissioning APCS - 00UFC New fuel storage building</t>
  </si>
  <si>
    <t>Commissioning АСУТП - 00UFC New fuel storage building</t>
  </si>
  <si>
    <t xml:space="preserve">          00UGR Sludge dump (item 13 D.A)</t>
  </si>
  <si>
    <t>00UGR Шламоотвал</t>
  </si>
  <si>
    <t xml:space="preserve">             Readiness of object 00UGR</t>
  </si>
  <si>
    <t>Готовность объекта 00UGR</t>
  </si>
  <si>
    <t xml:space="preserve">                Construction works - 00UGR Sludge dump</t>
  </si>
  <si>
    <t>Construction works - 00UGR Sludge dump</t>
  </si>
  <si>
    <t xml:space="preserve">                Process works - 00UGR Sludge dump</t>
  </si>
  <si>
    <t>Тепломонтажные работы - 00UGR Sludge dump</t>
  </si>
  <si>
    <t xml:space="preserve">                Commissioning Process part - 00UGR Sludge dump</t>
  </si>
  <si>
    <t>Commissioning Process part - 00UGR Sludge dump</t>
  </si>
  <si>
    <t xml:space="preserve">                Electrical works - 00UGR Sludge dump</t>
  </si>
  <si>
    <t>Электромонтажные работы - 00UGR Sludge dump</t>
  </si>
  <si>
    <t xml:space="preserve">                Commissioning Electrical works - 00UGR Sludge dump</t>
  </si>
  <si>
    <t>Commissioning Электромонтажные работы - 00UGR Sludge dump</t>
  </si>
  <si>
    <t xml:space="preserve">                APCS - 00UGR Sludge dump</t>
  </si>
  <si>
    <t>АСУТП - 00UGR Sludge dump</t>
  </si>
  <si>
    <t xml:space="preserve">                Commissioning APCS - 00UGR Sludge dump</t>
  </si>
  <si>
    <t>Commissioning АСУТП - 00UGR Sludge dump</t>
  </si>
  <si>
    <t xml:space="preserve">          00UPK Seawater treatment structure (item 14 D.A)</t>
  </si>
  <si>
    <t>00UPK Сооружение по обработке морской воды</t>
  </si>
  <si>
    <t xml:space="preserve">             Readiness of object 00UPK</t>
  </si>
  <si>
    <t>Готовность объекта 00UPK</t>
  </si>
  <si>
    <t xml:space="preserve">                Construction works - 00UPK Seawater treatment structure</t>
  </si>
  <si>
    <t>Construction works - 00UPK Seawater treatment structure</t>
  </si>
  <si>
    <t xml:space="preserve">                Process works - 00UPK Seawater treatment structure</t>
  </si>
  <si>
    <t>Тепломонтажные работы - 00UPK Seawater treatment structure</t>
  </si>
  <si>
    <t xml:space="preserve">                Commissioning Process part - 00UPK Seawater treatment structure</t>
  </si>
  <si>
    <t>Commissioning Process part - 00UPK Seawater treatment structure</t>
  </si>
  <si>
    <t xml:space="preserve">                Electrical works - 00UPK Seawater treatment structure</t>
  </si>
  <si>
    <t>Электромонтажные работы - 00UPK Seawater treatment structure</t>
  </si>
  <si>
    <t xml:space="preserve">                Commissioning Electrical works - 00UPK Seawater treatment structure</t>
  </si>
  <si>
    <t>Commissioning Электромонтажные работы - 00UPK Seawater treatment structure</t>
  </si>
  <si>
    <t xml:space="preserve">                APCS - 00UPK Seawater treatment structure</t>
  </si>
  <si>
    <t>АСУТП - 00UPK Seawater treatment structure</t>
  </si>
  <si>
    <t xml:space="preserve">                Commissioning APCS - 00UPK Seawater treatment structure</t>
  </si>
  <si>
    <t>Commissioning АСУТП - 00UPK Seawater treatment structure</t>
  </si>
  <si>
    <t xml:space="preserve">          01UYE Central entrance checkpoint (item 28 D.A)</t>
  </si>
  <si>
    <t>01UYE Центральный контрольно-пропускной пункт</t>
  </si>
  <si>
    <t xml:space="preserve">             Readiness of object 01UYE</t>
  </si>
  <si>
    <t>Готовность объекта 01UYE</t>
  </si>
  <si>
    <t xml:space="preserve">                Construction works - 01UYE Central entrance checkpoint</t>
  </si>
  <si>
    <t>Construction works - 01UYE Central entrance checkpoint</t>
  </si>
  <si>
    <t xml:space="preserve">                Process works - 01UYE Central entrance checkpoint</t>
  </si>
  <si>
    <t>Тепломонтажные работы - 01UYE Central entrance checkpoint</t>
  </si>
  <si>
    <t xml:space="preserve">                Commissioning Process part - 01UYE Central entrance checkpoint</t>
  </si>
  <si>
    <t>Commissioning Process part - 01UYE Central entrance checkpoint</t>
  </si>
  <si>
    <t xml:space="preserve">                Electrical works - 01UYE Central entrance checkpoint</t>
  </si>
  <si>
    <t>Электромонтажные работы - 01UYE Central entrance checkpoint</t>
  </si>
  <si>
    <t xml:space="preserve">                Commissioning Electrical works - 01UYE Central entrance check point</t>
  </si>
  <si>
    <t>Commissioning Электромонтажные работы - 01UYE Central entrance check point</t>
  </si>
  <si>
    <t xml:space="preserve">                APCS - 01UYE Central entrance checkpoint</t>
  </si>
  <si>
    <t>АСУТП - 01UYE Central entrance checkpoint</t>
  </si>
  <si>
    <t xml:space="preserve">                Commissioning APCS - 01UYE Central entrance checkpoint</t>
  </si>
  <si>
    <t>Commissioning АСУТП - 01UYE Central entrance checkpoint</t>
  </si>
  <si>
    <t xml:space="preserve">          02UYE Entrance checkpoint (item 29 D.A)</t>
  </si>
  <si>
    <t>02UYE Контрольно-пропускной пункт</t>
  </si>
  <si>
    <t xml:space="preserve">             Readiness of object 02UYE</t>
  </si>
  <si>
    <t>Готовность объекта 02UYE</t>
  </si>
  <si>
    <t xml:space="preserve">                Construction works - 02UYE Entrance checkpoint</t>
  </si>
  <si>
    <t>Construction works - 02UYE Entrance checkpoint</t>
  </si>
  <si>
    <t xml:space="preserve">                Process works - 02UYE Entrance checkpoint</t>
  </si>
  <si>
    <t>Тепломонтажные работы - 02UYE Entrance checkpoint</t>
  </si>
  <si>
    <t xml:space="preserve">                Commissioning Process part - 02UYE Entrance checkpoint</t>
  </si>
  <si>
    <t>Commissioning Process part - 02UYE Entrance checkpoint</t>
  </si>
  <si>
    <t xml:space="preserve">                Electrical works - 02UYE Entrance checkpoint</t>
  </si>
  <si>
    <t>Электромонтажные работы - 02UYE Entrance checkpoint</t>
  </si>
  <si>
    <t xml:space="preserve">                Commissioning Electrical works - 02UYE Entrance c heckpoint</t>
  </si>
  <si>
    <t>Commissioning Электромонтажные работы - 02UYE Entrance c heckpoint</t>
  </si>
  <si>
    <t xml:space="preserve">                APCS - 02UYE Entrance checkpoint</t>
  </si>
  <si>
    <t>АСУТП - 02UYE Entrance checkpoint</t>
  </si>
  <si>
    <t xml:space="preserve">                Commissioning APCS - 02UYE Entrance checkpoint</t>
  </si>
  <si>
    <t>Commissioning АСУТП - 02UYE Entrance checkpoint</t>
  </si>
  <si>
    <t xml:space="preserve">          01-03UYF Vehicle checkpoint (item 30 D.A)</t>
  </si>
  <si>
    <t>01-03UYF Vehicle checkpoint (item 30 D.A)</t>
  </si>
  <si>
    <t xml:space="preserve">             Readiness of object 01-03UYF</t>
  </si>
  <si>
    <t>Готовность объекта 01-03UYF</t>
  </si>
  <si>
    <t xml:space="preserve">                Construction works - 01-03UYF Vehicle checkpoint</t>
  </si>
  <si>
    <t>Construction works - 01-03UYF Vehicle checkpoint</t>
  </si>
  <si>
    <t xml:space="preserve">                Process works - 01-03UYF Vehicle checkpoint</t>
  </si>
  <si>
    <t>Тепломонтажные работы - 01-03UYF Vehicle checkpoint</t>
  </si>
  <si>
    <t xml:space="preserve">                Commissioning Process part - 01-03UYF Vehicle checkpoint</t>
  </si>
  <si>
    <t>Commissioning Process part - 01-03UYF Vehicle checkpoint</t>
  </si>
  <si>
    <t xml:space="preserve">                Electrical works - 01-03UYF Vehicle checkpoint</t>
  </si>
  <si>
    <t>Электромонтажные работы - 01-03UYF Vehicle checkpoint</t>
  </si>
  <si>
    <t xml:space="preserve">                Commissioning Electrical works - 01-03UYF Vehicle checkpoint</t>
  </si>
  <si>
    <t>Commissioning Электромонтажные работы - 01-03UYF Vehicle checkpoint</t>
  </si>
  <si>
    <t xml:space="preserve">                APCS - 01-03UYF Vehicle checkpoint</t>
  </si>
  <si>
    <t>АСУТП - 01-03UYF Vehicle checkpoint</t>
  </si>
  <si>
    <t xml:space="preserve">                Commissioning APCS - 01-03UYF Vehicle checkpoint</t>
  </si>
  <si>
    <t>Commissioning АСУТП - 01-03UYF Vehicle checkpoint</t>
  </si>
  <si>
    <t xml:space="preserve">          01UXZ Normal operation cable channel</t>
  </si>
  <si>
    <t>01UXZ Кабельный канал системы нормальной эксплуатации</t>
  </si>
  <si>
    <t xml:space="preserve">             Readiness of object 01UXZ</t>
  </si>
  <si>
    <t>Готовность объекта 01UXZ</t>
  </si>
  <si>
    <t xml:space="preserve">                I&amp;C FP</t>
  </si>
  <si>
    <t xml:space="preserve">                  01UXZ. Normal operation cable channel. Fire Protection Instrumentation and Control System (FP I&amp;C)</t>
  </si>
  <si>
    <t>01UXZ. Кабельный канал системы нормальной эксплуатации. Система контроля и управления противопожарной защитой (СКУ ПЗ)</t>
  </si>
  <si>
    <t xml:space="preserve">                  01UXZ. Normal operation cable channel. Fire protection control and monitoring system (FP I&amp;C). List of control cables</t>
  </si>
  <si>
    <t>01UXZ. Кабельный канал системы нормальной эксплуатации. Система контроля и управления противопожарной защитой (СКУ ПЗ). Журнал контрольных кабелей</t>
  </si>
  <si>
    <t xml:space="preserve">          02UXZ Normal operation cable channel</t>
  </si>
  <si>
    <t>02UXZ Кабельный канал системы нормальной эксплуатации</t>
  </si>
  <si>
    <t xml:space="preserve">             Readiness of object 02UXZ</t>
  </si>
  <si>
    <t>Готовность объекта 02UXZ</t>
  </si>
  <si>
    <t xml:space="preserve">               02UXZ. Normal operation cable channel. Fire Protection Instrumentation and Control System (FP I&amp;C)</t>
  </si>
  <si>
    <t>02UXZ. Кабельный канал системы нормальной эксплуатации. Система контроля и управления противопожарной защитой (СКУ ПЗ)</t>
  </si>
  <si>
    <t xml:space="preserve">          03UXZ Normal operation cable channel</t>
  </si>
  <si>
    <t>03UXZ Кабельный канал системы нормальной эксплуатации</t>
  </si>
  <si>
    <t xml:space="preserve">             Readiness of object 03UXZ</t>
  </si>
  <si>
    <t>Готовность объекта 03UXZ</t>
  </si>
  <si>
    <t xml:space="preserve">                03UXZ. Normal operation cable channel. Pit</t>
  </si>
  <si>
    <t>03UXZ. Кабельный канал системы нормальной эксплуатации. Котлован</t>
  </si>
  <si>
    <t xml:space="preserve">                03UXZ. Normal operation cable channel. Reinforced concrete structures</t>
  </si>
  <si>
    <t>03UXZ. Кабельный канал системы нормальной эксплуатации. Конструкции железобетонные</t>
  </si>
  <si>
    <t xml:space="preserve">                03UXZ. Normal operation cable channel. Layout drawings of cable structures</t>
  </si>
  <si>
    <t>03UXZ. Кабельный канал системы нормальной эксплуатации. Компоновочные чертежи кабельных конструкций</t>
  </si>
  <si>
    <t xml:space="preserve">                03UXZ. Normal operation cable channel. Grounding electrical connection drawings</t>
  </si>
  <si>
    <t>03UXZ. Кабельный канал системы нормальной эксплуатации. Электротехнические чертежи заземления</t>
  </si>
  <si>
    <t xml:space="preserve">               04UXZ. Normal operation cable channel. Fire Protection Instrumentation and Control System (FP I&amp;C)</t>
  </si>
  <si>
    <t>04UXZ. Кабельный канал системы нормальной эксплуатации. Система контроля и управления противопожарной защитой (СКУ ПЗ)</t>
  </si>
  <si>
    <t xml:space="preserve">          01UYX Protected command post for emergency actions at the NPP</t>
  </si>
  <si>
    <t>01UYX Защищенный пункт управления противоаварийными действиями на АС</t>
  </si>
  <si>
    <t xml:space="preserve">             Readiness of object 01UYX</t>
  </si>
  <si>
    <t>Готовность объекта 01UYX</t>
  </si>
  <si>
    <t xml:space="preserve">                01UYX. Protected command post for emergency actions at the NPP. Documentation for the civil engineering part</t>
  </si>
  <si>
    <t>01UYX. Защищенный пункт управления противоаварийными действиями на АС. Документация строительной части</t>
  </si>
  <si>
    <t xml:space="preserve">                01UYX. Protected command post for emergency actions at the NPP. Documentation for the process part</t>
  </si>
  <si>
    <t>01UYX. Защищенный пункт управления противоаварийными действиями на АС. Документация технологической части</t>
  </si>
  <si>
    <t xml:space="preserve">                01UYX. Protected command post for emergency actions at the NPP. Electrical equipment documentation</t>
  </si>
  <si>
    <t>01UYX. Защищенный пункт управления противоаварийными действиями на АС. Документация электротехнической части</t>
  </si>
  <si>
    <t xml:space="preserve">                01UYX. Protected command post for emergency actions at the NPP. Diagrams of external connections of PLCS</t>
  </si>
  <si>
    <t>01UYX. Защищенный пункт управления противоаварийными действиями на АС. Схемы внешних присоединений СВСУ</t>
  </si>
  <si>
    <t xml:space="preserve">                01UYX. Protected command post for emergency actions at the NPP. Connection to CP LCP I&amp;C upper level equipment</t>
  </si>
  <si>
    <t>01UYX. Защищенный пункт управления противоаварийными действиями на АС. Присоединения к оборудованию верхнего уровня СКУ МПУ ОС</t>
  </si>
  <si>
    <t xml:space="preserve">                01UYX. Protected command post for emergency actions at the NPP. Fiber optic cables log PLCS (connection with 01UGD, 00UKS, 00UYB, 00USV, 00UAC,00UGD). Layout group 5</t>
  </si>
  <si>
    <t>01UYX. Защищенный пункт управления противоаварийными действиями на АС. Журнал оптоволоконных кабелей СВCУ (связь c 01UGD, 00UKS, 00UYB, 00USV, 00UAC,00UGD). 5 группа раскладки</t>
  </si>
  <si>
    <t xml:space="preserve">                Protected command post for emergency actions at the NPP. CP LCP I&amp;C. Structural diagram</t>
  </si>
  <si>
    <t>Защищенный пункт управления противоаварийными действиями на АЭС. СКУ МПУ ОС. Схема структурная</t>
  </si>
  <si>
    <t xml:space="preserve">          00UYX Protected command post for emergency actions at the NPP</t>
  </si>
  <si>
    <t>00UYX</t>
  </si>
  <si>
    <t xml:space="preserve">             Readiness of object 00UYX</t>
  </si>
  <si>
    <t>Готовность объекта 00UYX</t>
  </si>
  <si>
    <t xml:space="preserve">                Operative radiotelephones system. Cable logs</t>
  </si>
  <si>
    <t xml:space="preserve">                Operative radiotelephones system</t>
  </si>
  <si>
    <t xml:space="preserve">                Operative loudspeaking and telephone communication system</t>
  </si>
  <si>
    <t>Система оперативной громкоговорящей и телефонной связи</t>
  </si>
  <si>
    <t xml:space="preserve">          00UYB Health physics and personnel amenities building of the controlled access area</t>
  </si>
  <si>
    <t>00UYB Санитарно-бытовой корпус зоны контролируемого доступа</t>
  </si>
  <si>
    <t xml:space="preserve">             Readiness of object 00UYB</t>
  </si>
  <si>
    <t>Готовность объекта 00UYB</t>
  </si>
  <si>
    <t>745д</t>
  </si>
  <si>
    <t xml:space="preserve">               00UYB Health physics and personnel amenity building of the controlled access area. Emergency egress routes</t>
  </si>
  <si>
    <t>00UYB Санитарно-бытовой корпус зоны контролируемого доступа. Пути эвакуации</t>
  </si>
  <si>
    <t xml:space="preserve">               00UYB. Health physics and personnel amenities building of the controlled access area. Water supply and sewage pipelines of internal networks</t>
  </si>
  <si>
    <t>00UYB. Санитарно-бытовой корпус зоны контролируемого доступа. Внутренние сети водопровода и канализации</t>
  </si>
  <si>
    <t xml:space="preserve">                Health physics and personnel amenities building of the controlled access area (00UYB). Soil stabilization by deep mixing method</t>
  </si>
  <si>
    <t>Санитарно-бытовой корпус зоны контролируемого доступа (00UYB). Укрепление грунтов методом глубинного смешивания</t>
  </si>
  <si>
    <t xml:space="preserve">                Layouts of sealed doors. Specification of equipment, items and materials</t>
  </si>
  <si>
    <t>Планы расположения герметичных дверей. Спецификация оборудования, изделий и материалов</t>
  </si>
  <si>
    <t xml:space="preserve">                Foundation slab</t>
  </si>
  <si>
    <t xml:space="preserve">                Walls from elevation -1.200 up to elevation 0.000</t>
  </si>
  <si>
    <t>Стены с отметки -1,200 до отметки 0,000</t>
  </si>
  <si>
    <t xml:space="preserve">               00UYB. Health physics and personnel amenities building of the controlled access area. Framework</t>
  </si>
  <si>
    <t>00UYB. Санитарно-бытовой корпус зоны контролируемого доступа. Каркас</t>
  </si>
  <si>
    <t xml:space="preserve">               00UYB. Health physics and personnel amenities building of the controlled access area. Floor slabs at elevations +4.200; +8.400</t>
  </si>
  <si>
    <t>00UYB. Санитарно-бытовой корпус зоны контролируемого доступа. Перекрытия на отметках +4,200; +8,400</t>
  </si>
  <si>
    <t xml:space="preserve">               00UYB. Health physics and personnel amenities building of the controlled access area. Floor slabs at elevations +12.000; +15.600; +19.200</t>
  </si>
  <si>
    <t>00UYB. Санитарно-бытовой корпус зоны контролируемого доступа. Перекрытия на отметках +12,000; +15,600, +19,200</t>
  </si>
  <si>
    <t xml:space="preserve">                Floor slabs at elevation +22,800; +27,000. Roof at elevation +32,400; +35,600</t>
  </si>
  <si>
    <t>Перекрытия на отметках +22,800; +27,000. Покрытия на отметках +32,400; +35,600</t>
  </si>
  <si>
    <t xml:space="preserve">               00UYB. Health physics and personnel amenities building of the controlled access area. Staircases</t>
  </si>
  <si>
    <t>00UYB. Санитарно-бытовой корпус зоны контролируемого доступа. Лестничные клетки</t>
  </si>
  <si>
    <t xml:space="preserve">               00UYB. Health physics and personnel amenities building of the controlled access area. Elevator shafts</t>
  </si>
  <si>
    <t>00UYB. Санитарно-бытовой корпус зоны контролируемого доступа. Шахты лифтов</t>
  </si>
  <si>
    <t xml:space="preserve">                External walls</t>
  </si>
  <si>
    <t>Наружные стены</t>
  </si>
  <si>
    <t xml:space="preserve">               00UYB. Health physics and personnel amenities building of the controlled access area. Ventilation stack</t>
  </si>
  <si>
    <t>00UYB. Санитарно-бытовой корпус зоны контролируемого доступа. Вентиляционная труба</t>
  </si>
  <si>
    <t xml:space="preserve">               00UYB. Health physics and personnel amenities building of the controlled access area. Internal walls at elevations 0.000; +4.200</t>
  </si>
  <si>
    <t>00UYB. Санитарно-бытовой корпус зоны контролируемого доступа. Внутренние стены на отметках 0,000; +4,200</t>
  </si>
  <si>
    <t xml:space="preserve">               00UYB. Health physics and personnel amenities building of the controlled access area. Internal walls at elevations +8.400; +12.000; +15.600</t>
  </si>
  <si>
    <t>00UYB. Санитарно-бытовой корпус зоны контролируемого доступа. Внутренние стены на отметках +8,400; +12,000; +15,600</t>
  </si>
  <si>
    <t xml:space="preserve">               00UYB. Health physics and personnel amenities building of the controlled access area. Internal walls at elevations +19.200; +22.800; +27.000</t>
  </si>
  <si>
    <t>00UYB. Санитарно-бытовой корпус зоны контролируемого доступа. Внутренние стены на отметках +19,200; +22,800; +27,000</t>
  </si>
  <si>
    <t xml:space="preserve">               00UYB. Health physics and personnel amenities building of the controlled access area. Maintenance platforms. Steel structures</t>
  </si>
  <si>
    <t>00UYB. Санитарно-бытовой корпус зоны контролируемого доступа. Площадки обслуживания. Металлоконструкции</t>
  </si>
  <si>
    <t xml:space="preserve">               00UYB. Health physics and personnel amenities building of the controlled access area. Monorails</t>
  </si>
  <si>
    <t>00UYB. Санитарно-бытовой корпус зоны контролируемого доступа. Монорельсы</t>
  </si>
  <si>
    <t xml:space="preserve">               00UYB. Health physics and personnel amenities building of the controlled access area. Floors and baseplates for equipment at elevation 0.000</t>
  </si>
  <si>
    <t>00UYB. Санитарно-бытовой корпус зоны контролируемого доступа. Полы и фундаменты под оборудование на отметке 0,000</t>
  </si>
  <si>
    <t xml:space="preserve">               00UYB. Health physics and personnel amenities building of the controlled access area. Floors and baseplates for equipment above elevation 0.000</t>
  </si>
  <si>
    <t>00UYB. Санитарно-бытовой корпус зоны контролируемого доступа. Полы и фундаменты под оборудование выше отметке 0,000</t>
  </si>
  <si>
    <t xml:space="preserve">               00UYB. Health physics and personnel amenities building of the controlled access area. Entrances</t>
  </si>
  <si>
    <t>00UYB. Санитарно-бытовой корпус зоны контролируемого доступа. Входы</t>
  </si>
  <si>
    <t xml:space="preserve">               00UYB. Health physics and personnel amenities building of the controlled access area. Lightning protection</t>
  </si>
  <si>
    <t>00UYB. Санитарно-бытовой корпус зоны контролируемого доступа. Молниезащита</t>
  </si>
  <si>
    <t xml:space="preserve">               00UYB Health physics and personnel amenity building of the controlled access area. Stained glass</t>
  </si>
  <si>
    <t>00UYB Санитарно-бытовой корпус зоны контролируемого доступа. Витражи</t>
  </si>
  <si>
    <t xml:space="preserve">               00UYB Health physics and personnel amenity building of the controlled access area. E[terior facades</t>
  </si>
  <si>
    <t>00UYB Санитарно-бытовой корпус зоны контролируемого доступа. Наружная отделка фасадов</t>
  </si>
  <si>
    <t xml:space="preserve">               00UYB Health physics and personnel amenity building of the controlled access area. Interior finishing. Floors</t>
  </si>
  <si>
    <t>00UYB Санитарно-бытовой корпус зоны контролируемого доступа.Внутренняя отделка помещений. Полы</t>
  </si>
  <si>
    <t xml:space="preserve">               00UYB Health physics and personnel amenity building of the controlled access area. Suspended ceilings</t>
  </si>
  <si>
    <t>00UYB Санитарно-бытовой корпус зоны контролируемого доступа. Подвесные потолки</t>
  </si>
  <si>
    <t xml:space="preserve">               0UYB Health physics and personnel amenity building of the controlled access area. Marking the color of the pipe</t>
  </si>
  <si>
    <t>00UYB Санитарно-бытовой корпус зоны контролируемого доступа. Маркировочная окраска венттрубы</t>
  </si>
  <si>
    <t xml:space="preserve">                General</t>
  </si>
  <si>
    <t xml:space="preserve">                   Special antirust protection of steel structures in controlled access area</t>
  </si>
  <si>
    <t>Специальная АКЗ металлоконструкций в ЗКД</t>
  </si>
  <si>
    <t xml:space="preserve">                   Special antirust protection of civil structures in controlled access area</t>
  </si>
  <si>
    <t>Специальная АКЗ строительных конструкций в ЗКД</t>
  </si>
  <si>
    <t xml:space="preserve">                  00UYB. Health physics and personnel amenities building of the controlled access area. Mounting drawings of KUK system equipment</t>
  </si>
  <si>
    <t>00UYB. Санитарно-бытовой корпус зоны контролируемого доступа. Монтажные чертежи оборудования системы KUK</t>
  </si>
  <si>
    <t xml:space="preserve">                  00UYB Health physics and personnel amenity building of the controlled access area. Assignment to the factory for elevators</t>
  </si>
  <si>
    <t>00UYB Санитарно-бытовой корпус зоны контролируемого доступа. Задание заводу изготовителю на лифты</t>
  </si>
  <si>
    <t xml:space="preserve">                   Special and antirust protection of supports for pipelines fastening</t>
  </si>
  <si>
    <t>Специальная и антикоррозионная защита опор для крепления трубопроводов</t>
  </si>
  <si>
    <t xml:space="preserve">                   Identification painting of pipelines</t>
  </si>
  <si>
    <t>Опозновательная окраска трубопроводов</t>
  </si>
  <si>
    <t xml:space="preserve">                  00UYB. Health physics and personnel amenities building of the controlled access area. Installation drawings of lifting equipment. Specification of equipment, items and materials</t>
  </si>
  <si>
    <t>00UYB. Санитарно-бытовой корпус зоны контролируемого доступа. Установочные чертежи грузоподъемного оборудования. Спецификация оборудования, изделий и материалов</t>
  </si>
  <si>
    <t xml:space="preserve">                  00UYB. Health physics and personnel amenities building of the controlled access area. Automatic fire fighting facilities (SGC)</t>
  </si>
  <si>
    <t>00UYB. Cанитарно-бытовой корпус зоны контролируемого доступа. Автоматические установки пожаротушения (SGC)</t>
  </si>
  <si>
    <t xml:space="preserve">                  00UYB. Health physics and personnel amenities building of the controlled access area. Furniture arrangement in 00SRP10 active laundry and 00STP laundry. Specification of equipment, items and materials</t>
  </si>
  <si>
    <t>00UYB. Санитарно-бытовой корпус зоны контролируемого доступа. Планы расположения мебели в помещениях спецпрачечной 00SRP10 и прачечной 00STP. Спецификация оборудования, изделий и материалов</t>
  </si>
  <si>
    <t xml:space="preserve">                  00UYB. Health physics and personnel amenities building of the controlled access area. Chilling medium supply pipelines to 00UYB building services. Specification of equipment, items and materials</t>
  </si>
  <si>
    <t>00UYB. Санитарно-бытовой корпус зоны контролируемого доступа. Трубопроводы системы холодоснабжения к потребителям здания 00UYB. Спецификация оборудования, изделий и материалов</t>
  </si>
  <si>
    <t xml:space="preserve">                  00UYB. Health physics and personnel amenities building of the controlled access area. Decontamination system pipelines. Specification of equipment, items and materials</t>
  </si>
  <si>
    <t>00UYB. Санитарно-бытовой корпус зоны контролируемого доступа. Трубопроводы системы дезактивации. Спецификация оборудования, изделий и материалов</t>
  </si>
  <si>
    <t xml:space="preserve">                  00UYB. Health physics and personnel amenities building of the controlled access area. Cold supply</t>
  </si>
  <si>
    <t>00UYB. Санитарно-бытовой корпус зоны контролируемого доступа. Холодоснабжение</t>
  </si>
  <si>
    <t xml:space="preserve">                   Unit of hot water preparation. Pipelines. Installation drawings</t>
  </si>
  <si>
    <t>Узел приготовления горячей воды. Трубопроводы. Установочные чертежи.</t>
  </si>
  <si>
    <t xml:space="preserve">                  00UYB. Health physics and personnel amenities building of the controlled access area. Ventilation layout drawings</t>
  </si>
  <si>
    <t>00UYB. Санитарно-бытовой корпус зоны контролируемого доступа. Компоновочные чертежи систем вентиляции</t>
  </si>
  <si>
    <t xml:space="preserve">                  00UYB. Health physics and personnel amenities building of the controlled access area. Ventilation system diagrams</t>
  </si>
  <si>
    <t>00UYB. Санитарно-бытовой корпус зоны контролируемого доступа. Схемы систем вентиляции</t>
  </si>
  <si>
    <t xml:space="preserve">                  00UYB. Health physics and personnel amenities building of the controlled access area. Ventilation. Equipment installation drawings</t>
  </si>
  <si>
    <t>00UYB. Санитарно-бытовой корпус зоны контролируемого доступа. Вентиляция. Установочные чертежи оборудования</t>
  </si>
  <si>
    <t xml:space="preserve">                  00UYB. Health physics and personnel amenities building of the controlled access area. Heat supply</t>
  </si>
  <si>
    <t>00UYB. Санитарно-бытовой корпус зоны контролируемого доступа. Теплоснабжение</t>
  </si>
  <si>
    <t xml:space="preserve">                  00UYB. Health physics and personnel amenities building of the controlled access area. Heat insulation for heat and cold supply pipelines.</t>
  </si>
  <si>
    <t>00UYB. Санитарно-бытовой корпус зоны контролируемого доступа. Тепловая изоляция трубопроводов теплохолодоснабжения.</t>
  </si>
  <si>
    <t xml:space="preserve">                  00UYB. Health physics and personnel amenities building of the controlled access area. Heat insulation of process equipment.</t>
  </si>
  <si>
    <t>00UYB. Санитарно-бытовой корпус зоны контролируемого доступа. Тепловая изоляция технологического оборудования.</t>
  </si>
  <si>
    <t xml:space="preserve">                  00UYB. Health physics and personnel amenities building of the controlled access area. Heat insulation of process pipelines</t>
  </si>
  <si>
    <t>00UYB. Санитарно-бытовой корпус зоны контролируемого доступа. Тепловая изоляция технологических трубопроводов.</t>
  </si>
  <si>
    <t xml:space="preserve">                STP Laundry</t>
  </si>
  <si>
    <t>STP Прачечная</t>
  </si>
  <si>
    <t xml:space="preserve">                  00UYB. Health physics and personnel amenities building of the controlled access area. Installation drawings of 00STP laundry equipment. Specification of equipment, items and materials</t>
  </si>
  <si>
    <t>00UYB. Санитарно-бытовой корпус зоны контролируемого доступа. Установочные чертежи оборудования прачечной 00STP. Спецификация оборудования, изделий и материалов</t>
  </si>
  <si>
    <t xml:space="preserve">                  00UYB. Health physics and personnel amenities building of the controlled access area. Installation drawings of condensate cooler of 00STP system. Specification of equipment, items and materials</t>
  </si>
  <si>
    <t>00UYB. Санитарно-бытовой корпус зоны контролируемого доступа. Установочный чертеж охладителя конденсата системы 00STP. Спецификация оборудования, изделий и материалов</t>
  </si>
  <si>
    <t xml:space="preserve">                  00UYB. Health physics and personnel amenities building of the controlled access area. Cold and hot water supply pipelines to 00STP system services. Specification of equipment, items and materials</t>
  </si>
  <si>
    <t>00UYB. Санитарно-бытовой корпус зоны контролируемого доступа. Трубопроводы подвода холодной и горячей воды к потребителям системы 00STP. Спецификация оборудования, изделий и материалов</t>
  </si>
  <si>
    <t xml:space="preserve">                  00UYB. Health physics and personnel amenities building of the controlled access area. Compressed air pipelines to 00STP system services. Specification of equipment, items and materials</t>
  </si>
  <si>
    <t>00UYB. Санитарно-бытовой корпус зоны контролируемого доступа. Трубопроводы сжатого воздуха к потребителям системы 00STP. Спецификация оборудования, изделий и материалов</t>
  </si>
  <si>
    <t xml:space="preserve">                  00UYB. Health physics and personnel amenities building of the controlled access area. Steam and condensate pipelines to 00STP system services. Specification of equipment, items and materials</t>
  </si>
  <si>
    <t>00UYB. Санитарно-бытовой корпус зоны контролируемого доступа. Трубопроводы пара и конденсата к потребителям системы 00STP. Спецификация оборудования, изделий и материалов</t>
  </si>
  <si>
    <t xml:space="preserve">                  00UYB. Health physics and personnel amenities building of the controlled access area. Discharge pipelines from washing machines of 00STP system. Specification of equipment, items and materials</t>
  </si>
  <si>
    <t>00UYB. Санитарно-бытовой корпус зоны контролируемого доступа. Трубопроводы слива стиральных машин системы 00STP. Спецификация оборудования, изделий и материалов</t>
  </si>
  <si>
    <t xml:space="preserve">                FKJ Reagent preparation and feeding system to active laundry</t>
  </si>
  <si>
    <t>FKJ Система приготовления и подачи реагентов в спецпрачечную</t>
  </si>
  <si>
    <t xml:space="preserve">                  00UYB. Health physics and personnel amenities building of the controlled access area. Installation drawings of tanks of 00FKJ compartment for preparing reagents. Specification of equipment, items and materials</t>
  </si>
  <si>
    <t>00UYB. Санитарно-бытовой корпус зоны контролируемого доступа. Установочные чертежи баков отделения приготовления реагентов 00FKJ. Спецификация оборудования, изделий и материалов</t>
  </si>
  <si>
    <t xml:space="preserve">                  00UYB. Health physics and personnel amenities building of the controlled access area. Installation drawings of pumps of 00FKJ compartment for preparing reagents. Specification of equipment, items and materials</t>
  </si>
  <si>
    <t>00UYB. Санитарно-бытовой корпус зоны контролируемого доступа. Установочные чертежи насосов отделения приготовления реагентов 00FKJ. Спецификация оборудования, изделий и материалов</t>
  </si>
  <si>
    <t xml:space="preserve">                  00UYB. Health physics and personnel amenities building of the controlled access area. Cold and hot water supply pipelines to reagent tanks of 00FKJ system. Specification of equipment, items and materials</t>
  </si>
  <si>
    <t>00UYB. Санитарно-бытовой корпус зоны контролируемого доступа. Трубопроводы подвода холодной и горячей воды к бакам реагентов системы 00FKJ. Спецификация оборудования, изделий и материалов</t>
  </si>
  <si>
    <t xml:space="preserve">                  00UYB. Health physics and personnel amenities building of the controlled access area. Compressed air pipelines to reagent tanks of 00FKJ system. Specification of equipment, items and materials</t>
  </si>
  <si>
    <t>00UYB. Санитарно-бытовой корпус зоны контролируемого доступа. Трубопроводы сжатого воздуха к бакам реагентов системы 00FKJ. Спецификация оборудования, изделий и материалов</t>
  </si>
  <si>
    <t xml:space="preserve">                  00UYB. Health physics and personnel amenities building of the controlled access area. Reagent pipelines of 00FKJ system. Specification of equipment, items and materials</t>
  </si>
  <si>
    <t>00UYB. Санитарно-бытовой корпус зоны контролируемого доступа. Трубопроводы реагентов системы 00FKJ. Спецификация оборудования, изделий и материалов</t>
  </si>
  <si>
    <t xml:space="preserve">                  00UYB. Health physics and personnel amenities building of the controlled access area. Steam and condensate pipelines to 00FKJ system services. Specification of equipment, items and materials</t>
  </si>
  <si>
    <t>00UYB. Санитарно-бытовой корпус зоны контролируемого доступа. Трубопроводы пара и конденсата к потребителям системы 00FKJ. Спецификация оборудования, изделий и материалов</t>
  </si>
  <si>
    <t xml:space="preserve">                  00UYB. Health physics and personnel amenities building of the controlled access area. Pipelines of drainage and overflow of reagent tanks of 00FKJ system. Specification of equipment, items and materials</t>
  </si>
  <si>
    <t>00UYB. Санитарно-бытовой корпус зоны контролируемого доступа. Трубопроводы дренажей и переливов баков реагентов системы 00FKJ. Спецификация оборудования, изделий и материалов</t>
  </si>
  <si>
    <t xml:space="preserve">                SRP Specialized laundry</t>
  </si>
  <si>
    <t>SRP Спецпрачечная</t>
  </si>
  <si>
    <t xml:space="preserve">                  00UYB. Health physics and personnel amenities building of the controlled access area. Installation drawings of 00SRP10 active laundry equipment. Specification of equipment, items and materials</t>
  </si>
  <si>
    <t>00UYB. Санитарно-бытовой корпус зоны контролируемого доступа. Установочные чертежи оборудования спецпрачечной 00SRP10. Спецификация оборудования, изделий и материалов</t>
  </si>
  <si>
    <t xml:space="preserve">                  00UYB. Health physics and personnel amenities building of the controlled access area. Installation drawings of tanks of water collection system from 00SRP50 active laundry and shower room. Specification of equipment, items and materials</t>
  </si>
  <si>
    <t>00UYB. Санитарно-бытовой корпус зоны контролируемого доступа. Установочные чертежи баков системы сбора вод спецпрачечной и душевых вод 00SRP50. Спецификация оборудования, изделий и материалов</t>
  </si>
  <si>
    <t xml:space="preserve">                  00UYB. Health physics and personnel amenities building of the controlled access area. Installation drawings of pumps of water collection system from 00SRP50 active laundry and shower room. Specification of equipment, items and materials</t>
  </si>
  <si>
    <t>00UYB. Санитарно-бытовой корпус зоны контролируемого доступа. Установочные чертежи насосов системы сбора вод спецпрачечной и душевых вод 00SRP50. Спецификация оборудования, изделий и материалов</t>
  </si>
  <si>
    <t xml:space="preserve">                  00UYB. Health physics and personnel amenities building of the controlled access area. Installation drawings of drainage pumps of water collection system from 00SRP50 active laundry and shower room. Specification of equipment, items and materials</t>
  </si>
  <si>
    <t>00UYB. Санитарно-бытовой корпус зоны контролируемого доступа. Установочные чертежи дренажных насосов системы сбора вод спецпрачечной и душевых вод 00SRP50. Спецификация оборудования, изделий и материалов</t>
  </si>
  <si>
    <t xml:space="preserve">                  00UYB. Health physics and personnel amenities building of the controlled access area. Installation drawings of gas blowers of water collection system from 00SRP50 active laundry and shower room. Specification of equipment, items and materials</t>
  </si>
  <si>
    <t>00UYB. Санитарно-бытовой корпус зоны контролируемого доступа. Установочные чертежи газодувок системы сбора вод спецпрачечной и душевых вод 00SRP50. Спецификация оборудования, изделий и материалов</t>
  </si>
  <si>
    <t xml:space="preserve">                  00UYB. Health physics and personnel amenities building of the controlled access area. Cold and hot water supply pipelines to 00SRP10 system services. Specification of equipment, items and materials</t>
  </si>
  <si>
    <t>00UYB. Санитарно-бытовой корпус зоны контролируемого доступа. Трубопроводы холодной и горячей воды к потребителям системы 00SRP10. Спецификация оборудования, изделий и материалов</t>
  </si>
  <si>
    <t xml:space="preserve">                  00UYB. Health physics and personnel amenities building of the controlled access area. Demineralized water pipelines to 00SRP10 system services. Specification of equipment, items and materials</t>
  </si>
  <si>
    <t>00UYB. Санитарно-бытовой корпус зоны контролируемого доступа.Трубопроводы обессоленной воды к потребителям системы 00SRP10. Спецификация оборудования, изделий и материалов</t>
  </si>
  <si>
    <t xml:space="preserve">                  00UYB. Health physics and personnel amenities building of the controlled access area. Compressed air pipelines to 00SRP10 system services. Specification of equipment, items and materials</t>
  </si>
  <si>
    <t>00UYB. Санитарно-бытовой корпус зоны контролируемого доступа. Трубопроводы сжатого воздуха к потребителям системы 00SRP10. Спецификация оборудования, изделий и материалов</t>
  </si>
  <si>
    <t xml:space="preserve">                  00UYB. Health physics and personnel amenities building of the controlled access area. Steam and condensate pipelines of the 00SRP10 system services. Specification of equipment, items and materials</t>
  </si>
  <si>
    <t>00UYB. Санитарно-бытовой корпус зоны контролируемого доступа. Трубопроводы пара и конденсата потребителей системы 00SRP10. Спецификация оборудования, изделий и материалов</t>
  </si>
  <si>
    <t xml:space="preserve">                   Condensate pipelines from 00SRP10 system services. Specification of equipment, items and materials</t>
  </si>
  <si>
    <t>Трубопроводы конденсата от потребителей системы 00SRP10. Спецификация оборудования, изделий и материалов</t>
  </si>
  <si>
    <t xml:space="preserve">                  00UYB. Health physics and personnel amenities building of the controlled access area. Discharge pipelines from washing machines of 00SRP10 system. Specification of equipment, items and materials</t>
  </si>
  <si>
    <t>00UYB. Санитарно-бытовой корпус зоны контролируемого доступа. Трубопроводы слива стиральных машин системы 00SRP10. Спецификация оборудования, изделий и материалов</t>
  </si>
  <si>
    <t xml:space="preserve">                  00UYB. Health physics and personnel amenities building of the controlled access area. Blowdown pipeline from washing machines of 00SRP10 system. Specification of equipment, items and materials</t>
  </si>
  <si>
    <t>00UYB. Санитарно-бытовой корпус зоны контролируемого доступа. Трубопроводы сдувок стиральных машин системы 00SRP10. Спецификация оборудования, изделий и материалов</t>
  </si>
  <si>
    <t xml:space="preserve">                  00UYB. Health physics and personnel amenities building of the controlled access area. Decontamination baths piping of 00SRP10 system. Specification of equipment, items and materials</t>
  </si>
  <si>
    <t>00UYB. Санитарно-бытовой корпус зоны контролируемого доступа. Трубопроводы обвязки ванн дезактивации системы 00SRP10. Спецификация оборудования, изделий и материалов</t>
  </si>
  <si>
    <t xml:space="preserve">                  00UYB. Health physics and personnel amenities building of the controlled access area. Reagent pipelines to 00SRP10 system services. Specification of equipment, items and materials</t>
  </si>
  <si>
    <t>00UYB. Санитарно-бытовой корпус зоны контролируемого доступа. Трубопроводы реагентов к потребителям системы 00SRP10. Спецификация оборудования, изделий и материалов</t>
  </si>
  <si>
    <t xml:space="preserve">                  00UYB. Health physics and personnel amenities building of the controlled access area. Tank overflow pipelines of 00SRP50 system. Specification of equipment, items and materials</t>
  </si>
  <si>
    <t>00UYB. Санитарно-бытовой корпус зоны контролируемого доступа. Трубопроводы переливов баков системы 00SRP50. Спецификация оборудования, изделий и материалов</t>
  </si>
  <si>
    <t xml:space="preserve">                  00UYB. Health physics and personnel amenities building of the controlled access area. Drainage pipelines of 00SRP50 system of 00UYB building. Specification of equipment, items and materials</t>
  </si>
  <si>
    <t>00UYB. Санитарно-бытовой корпус зоны контролируемого доступа. Трубопроводы дренажей системы 00SRP50 здания 00UYB. Спецификация оборудования, изделий и материалов</t>
  </si>
  <si>
    <t xml:space="preserve">                  00UYB. Health physics and personnel amenities building of the controlled access area. Blowdown pipelines of 00SRP50 system of 00UYB system. Specification of equipment, items and materials.</t>
  </si>
  <si>
    <t>00UYB. Санитарно-бытовой корпус зоны контролируемого доступа.Трубопроводы сдувок системы 00SRP50 здания 00UYB. Спецификация оборудования, изделий и материалов</t>
  </si>
  <si>
    <t xml:space="preserve">                  00UYB. Health physics and personnel amenities building of the controlled access area. Piping of shower water collection tank of 00SRP50 system. Specification of equipment, items and materials</t>
  </si>
  <si>
    <t>00UYB. Санитарно-бытовой корпус зоны контролируемого доступа. Трубопроводы обвязки баков душевых вод системы 00SRP50. Спецификация оборудования, изделий и материалов</t>
  </si>
  <si>
    <t xml:space="preserve">                  00UYB. Health physics and personnel amenities building of the controlled access area. Piping of "contaminated" waters receiving tank of 00SRP50 system active laundry. Specification of equipment, items and materials</t>
  </si>
  <si>
    <t>00UYB. Санитарно-бытовой корпус зоны контролируемого доступа. Трубопроводы обвязки приемных баков "грязных" вод спецпрачечной системы 00SRP50. Спецификация оборудования, изделий и материалов.</t>
  </si>
  <si>
    <t xml:space="preserve">                  00UYB. Health physics and personnel amenities building of the controlled access area. Piping of auxiliary tanks of 00SRP50 system. Specification of equipment, items and materials</t>
  </si>
  <si>
    <t>00UYB. Санитарно-бытовой корпус зоны контролируемого доступа. Трубопроводы обвязки баков собственных нужд системы 00SRP50. Спецификация оборудования, изделий и материалов</t>
  </si>
  <si>
    <t xml:space="preserve">                  00UYB. Health physics and personnel amenities building of the controlled access area. Demineralized water pipelines to 00SRP50 system services. Specification of equipment, items and materials</t>
  </si>
  <si>
    <t>00UYB. Санитарно-бытовой корпус зоны контролируемого доступа. Трубопроводы обессоленной воды к потребителям системы 00SRP50. Спецификация оборудования, изделий и материалов</t>
  </si>
  <si>
    <t xml:space="preserve">                  00UYB. Health physics and personnel amenities building of the controlled access area. Compressed air pipelines to 00SRP50 system services. Specification of equipment, items and materials</t>
  </si>
  <si>
    <t>00UYB. Санитарно-бытовой корпус зоны контролируемого доступа. Трубопроводы сжатого воздуха к потребителям системы 00SRP50. Спецификация оборудования, изделий и материалов</t>
  </si>
  <si>
    <t xml:space="preserve">                SRG Radiochemical laboratories in the controlled access area</t>
  </si>
  <si>
    <t>SRG Радиохимические лаборатории в зоне контролируемого доступа</t>
  </si>
  <si>
    <t xml:space="preserve">                   Piping of 00SRG20 radiochemical laboratory for operative monitoring of 00UYB building. Specification of equipment, items and materials</t>
  </si>
  <si>
    <t>Трубопроводы обвязки помещений радиохимической лаборатории оперативного контроля 00SRG20 здания 00UYB. Спецификация оборудования, изделий и материалов</t>
  </si>
  <si>
    <t xml:space="preserve">                   Piping of 00SRG30, 00SRG40 industrial-sanitary laboratories of 00UYB building. Specification of equipment, items and materials</t>
  </si>
  <si>
    <t>Трубопроводы обвязки помещений промышленно-санитарных лабораторий 00SRG30, 00SRG40 здания 00UYB. Спецификация оборудования, изделий и материалов</t>
  </si>
  <si>
    <t xml:space="preserve">                KTR Active drain system of building 00UYB</t>
  </si>
  <si>
    <t>KTR Система спецканализации здания 00UYB</t>
  </si>
  <si>
    <t xml:space="preserve">                  00UYB. Health physics and personnel amenities building of the controlled access area. Installation drawings of 00KTR radioactive sewerage system equipment. Specification of equipment, items and materials</t>
  </si>
  <si>
    <t>00UYB. Санитарно-бытовой корпус зоны контролируемого доступа. Установочные чертежи оборудования системы спецканализации 00KTR. Спецификация оборудования, изделий и материалов</t>
  </si>
  <si>
    <t xml:space="preserve">                  00UYB. Health physics and personnel amenities building of the controlled access area. Pipelines of 00KTR radioactive sewerage system of 00UYB building. Specification of equipment, items and materials</t>
  </si>
  <si>
    <t>00UYB. Санитарно-бытовой корпус зоны контролируемого доступа. Трубопроводы спецканализации системы 00KTR здания 00UYB. Спецификация оборудования, изделий и материалов</t>
  </si>
  <si>
    <t xml:space="preserve">                KUD Sampling system from equipment of 00UYB building</t>
  </si>
  <si>
    <t>KUD Cистема отбора проб из оборудования здания 00UYB</t>
  </si>
  <si>
    <t xml:space="preserve">                  00UYB. Health physics and personnel amenities building of the controlled access area. Installation drawings of 00KUD system for taking samples equipment. Specification of equipment, items and materials</t>
  </si>
  <si>
    <t>00UYB. Санитарно-бытовой корпус зоны контролируемого доступа. Установочные чертежи оборудования системы отбора проб 00KUD. Спецификация оборудования, изделий и материалов</t>
  </si>
  <si>
    <t xml:space="preserve">                  00UYB. Health physics and personnel amenities building of the controlled access area. Pipelines of 00KUD system for taking samples. Specification of equipment, items and materials</t>
  </si>
  <si>
    <t>00UYB. Санитарно-бытовой корпус зоны контролируемого доступа. Трубопроводы отбора проб системы 00KUD здания 00UYB. Спецификация оборудования, изделий и материалов</t>
  </si>
  <si>
    <t>785д</t>
  </si>
  <si>
    <t xml:space="preserve">               00UYB. Health physics and personnel amenities building of the controlled access area. Operative loudspeaking and telephone communication system</t>
  </si>
  <si>
    <t>00UYB. Санитарно-бытовой корпус зоны контролируемого доступа. Система оперативной громкоговорящей и телефонной связи</t>
  </si>
  <si>
    <t xml:space="preserve">                Operative loudspeaking and telephone communication system. Lists of cables</t>
  </si>
  <si>
    <t xml:space="preserve">               00UYB. Health physics and personnel amenities building of the controlled access area. Common-plant communication systems</t>
  </si>
  <si>
    <t>00UYB. Санитарно-бытовой корпус зоны контролируемого доступа. Системы общестанционной связи</t>
  </si>
  <si>
    <t xml:space="preserve">               00UYB. Health physics and personnel amenities building of the controlled access area. Communication systems. Lists of cables</t>
  </si>
  <si>
    <t>00UYB. Санитарно-бытовой корпус зоны контролируемого доступа. Системы связи. Кабельные журналы</t>
  </si>
  <si>
    <t xml:space="preserve">               00UYB. Health physics and personnel amenities building of the controlled access area. Control wiring of auxiliaries for feeding elements</t>
  </si>
  <si>
    <t>00UYB. Санитарно-бытовой корпус зоны контролируемого доступа. Вторичная коммутация с.н. в части питающих элементов</t>
  </si>
  <si>
    <t xml:space="preserve">               00UYB. Health physics and personnel amenities building of the controlled access area. List of control cables for power elements</t>
  </si>
  <si>
    <t>00UYB. Санитарно-бытовой корпус зоны контролируемого доступа. Журналы силовых и контрольных кабелей в части питающих элементов.</t>
  </si>
  <si>
    <t xml:space="preserve">               00UYB. Health physics and personnel amenities building of the controlled access area. Welding and power outlet network</t>
  </si>
  <si>
    <t>00UYB. Санитарно-бытовой корпус зоны контролируемого доступа. Сварочная и розеточная сеть</t>
  </si>
  <si>
    <t xml:space="preserve">               00UYB. Health physics and personnel amenities building of the controlled access area. Lighting networks</t>
  </si>
  <si>
    <t>00UYB. Санитарно-бытовой корпус зоны контролируемого доступа. Сети освещения</t>
  </si>
  <si>
    <t xml:space="preserve">               00UYB. Health physics and personnel amenities building of the controlled access area. Electrical equipment layout</t>
  </si>
  <si>
    <t>00UYB. Санитарно-бытовой корпус зоны контролируемого доступа. Размещение электрооборудования</t>
  </si>
  <si>
    <t xml:space="preserve">               00UYB. Health physics and personnel amenities building of the controlled access area. Grounding</t>
  </si>
  <si>
    <t>00UYB. Санитарно-бытовой корпус зоны контролируемого доступа. Заземление</t>
  </si>
  <si>
    <t xml:space="preserve">               00UYB. Health physics and personnel amenities building of the controlled access area. Lists of power cables</t>
  </si>
  <si>
    <t>00UYB. Санитарно-бытовой корпус зоны контролируемого доступа. Журналы силовых кабелей</t>
  </si>
  <si>
    <t xml:space="preserve">               00UYB. Health physics and personnel amenities building of the controlled access area. Layout of cable steel structures</t>
  </si>
  <si>
    <t>00UYB. Санитарно-бытовой корпус зоны контролируемого доступа. Расстановка кабельных конструкций</t>
  </si>
  <si>
    <t xml:space="preserve">               00UYB. Health physics and personnel amenities building of the controlled access area. Control wiring of auxiliaries for electric motors</t>
  </si>
  <si>
    <t>00UYB. Санитарно-бытовой корпус зоны контролируемого доступа. Вторичная коммутация с.н. в части электродвигателей.</t>
  </si>
  <si>
    <t xml:space="preserve">               00UYB. Health physics and personnel amenities building of the controlled access area . Technical assignment to the manufacturer for non-standard cabinets of control and interlocks</t>
  </si>
  <si>
    <t>00UYB. Санитарно-бытовой корпус зоны контролируемого доступа. Техническое задание заводу на изготовление нетиповых шкафов управления и блокировок.</t>
  </si>
  <si>
    <t xml:space="preserve">               00UYB. Health physics and personnel amenities building of the controlled access area. List of control cables for electric motors</t>
  </si>
  <si>
    <t>00UYB. Санитарно-бытовой корпус зоны контролируемого доступа. Журналы контрольных кабелей в части электродвигателей.</t>
  </si>
  <si>
    <t xml:space="preserve">               00UYB. Health physics and personnel amenities building of the controlled access area. WD for fire dampers</t>
  </si>
  <si>
    <t>00UYB. Санитарно-бытовой корпус зоны контролируемого доступа. Санитарно-бытовой корпус зоны контролируемого доступа. РД по огнезадерживающим клапанам</t>
  </si>
  <si>
    <t xml:space="preserve">               00UYB. Health physics and personnel amenities building of the controlled access area. WD for isolating and control valves</t>
  </si>
  <si>
    <t>00UYB. Санитарно-бытовой корпус зоны контролируемого доступа. РД в части запорно-регулирующей арматуры</t>
  </si>
  <si>
    <t xml:space="preserve">               00UYB. Health physics and personnel amenities building of the controlled access area. Assignment to the manufacturer on 0.4 kV LV switchgears for automatic equipment</t>
  </si>
  <si>
    <t>00UYB. Санитарно-бытовой корпус зоны контролируемого доступа. Санитарно-бытовой корпус зоны контролируемого доступа. Задание заводу на сборки 0,4 кВ в части автоматики</t>
  </si>
  <si>
    <t xml:space="preserve">               00UYB. Health physics and personnel amenities building of the controlled access area. List of control cables of 0.4 kV LV switchgears for automatic equipment</t>
  </si>
  <si>
    <t>00UYB. Санитарно-бытовой корпус зоны контролируемого доступа. Журналы контрольных кабелей НКУ-0,4 кВ в части автоматики</t>
  </si>
  <si>
    <t xml:space="preserve">                Personnel annunciation and search system</t>
  </si>
  <si>
    <t xml:space="preserve">               00UYB. Health physics and personnel amenities building of the controlled access area. Fire protection control and monitoring system (FP I&amp;C). Automatic gas fire fighting facility</t>
  </si>
  <si>
    <t>00UYB. Санитарно-бытовой корпус зоны контролируемого доступа. Система контроля и управления противопожарной защитой (СКУ ПЗ). Автоматическая установка газового пожаротушения</t>
  </si>
  <si>
    <t xml:space="preserve">               00UYB. Health physics and personnel amenities building of the controlled access area. Fire protection control and monitoring system (FP I&amp;C). Automatic gas fire fighting facility. List of control cables</t>
  </si>
  <si>
    <t>00UYB. Санитарно-бытовой корпус зоны контролируемого доступа. Система контроля и управления противопожарной защитой (СКУ ПЗ). Автоматическая установка газового пожаротушения. Журнал контрольных кабелей</t>
  </si>
  <si>
    <t xml:space="preserve">               00UYB. Health physics and personnel amenities building of the controlled access area. WD for radiation monitoring</t>
  </si>
  <si>
    <t>00UYB. Санитарно-бытовой корпус зоны контролируемого доступа. РД по радиационному контролю</t>
  </si>
  <si>
    <t xml:space="preserve">               00UYB. Health physics and personnel amenities building of the controlled access area. List of cables for radiation monitoring</t>
  </si>
  <si>
    <t>00UYB. Санитарно-бытовой корпус зоны контролируемого доступа. Кабельный журнал по радиационному контролю</t>
  </si>
  <si>
    <t xml:space="preserve">               00UYB. Health physics and personnel amenities building of the controlled access area. Technical assignment to the manufacturer for radiation monitoring power cabinet</t>
  </si>
  <si>
    <t>00UYB. Санитарно-бытовой корпус зоны контролируемого доступа. Задание заводу на шкаф питания РК</t>
  </si>
  <si>
    <t xml:space="preserve">               00UYB. Health physics and personnel amenities building of the controlled access area. Working documentation of instrumentation</t>
  </si>
  <si>
    <t>00UYB. Санитарно-бытовой корпус зоны контролируемого доступа. РД в части КИП</t>
  </si>
  <si>
    <t xml:space="preserve">               00UYB. Health physics and personnel amenities building of the controlled access area. Lists of instrumentation control cables</t>
  </si>
  <si>
    <t>00UYB. Санитарно-бытовой корпус зоны контролируемого доступа. Журналы контрольных кабелей КИП</t>
  </si>
  <si>
    <t xml:space="preserve">               00UYB. Health physics and personnel amenities building of the controlled access area. Vacuum system of gaseous radioactive medium sampling for radioactive monitoring</t>
  </si>
  <si>
    <t>00UYB. Санитарно-бытовой корпус зоны контролируемого доступа. Система разрежения для отбора пробы на радиационный контроль газообразных радиоактивных сред</t>
  </si>
  <si>
    <t xml:space="preserve">               00UYB. Health physics and personnel amenities building of the controlled access area. Assignment to the manufacturer for instrumentation transducers cabinets</t>
  </si>
  <si>
    <t>00UYB. Санитарно-бытовой корпус зоны контролируемого доступа. Задание заводу на шкафы преобразователей КИП</t>
  </si>
  <si>
    <t xml:space="preserve">                00UYB. Health physics and personnel amenities building of the controlled access area. CP AUX EE I&amp;C CS. Structural diagram of the equipment set</t>
  </si>
  <si>
    <t>00UYB. Санитарно-бытовой корпус зоны контролируемого доступа. ПТК СКУ ЭЧ ОС СН. Схема структурная комплекса технических средств</t>
  </si>
  <si>
    <t xml:space="preserve">                00UYB. Health physics and personnel amenities building of the controlled access area. CP AUX EE I&amp;C CS. 0.4 kV SCG. Tables of external connections</t>
  </si>
  <si>
    <t>00UYB. Санитарно-бытовой корпус зоны контролируемого доступа. ПТК СКУ ЭЧ ОС СН. КРУ 0.4 kV. Таблицы внешних подключений</t>
  </si>
  <si>
    <t xml:space="preserve">               00UYB. Health physics and personnel amenities building of the controlled access area. Working documentation on common-plant auxiliaries I&amp;C-electrical. Diagrams of secondary connections</t>
  </si>
  <si>
    <t>00UYB. Санитарно-бытовой корпус зоны контролируемого доступа. Рабочая документация СКУ ЭЧ ОС СН. Схемы вторичных соединений.</t>
  </si>
  <si>
    <t xml:space="preserve">               00UYB. Health physics and personnel amenities building of the controlled access area. Fire Protection Instrumentation and Control System (FP I&amp;C)</t>
  </si>
  <si>
    <t>00UYB. Санитарно-бытовой корпус зоны контролируемого доступа. Система контроля и управления противопожарной защитой (СКУ ПЗ)</t>
  </si>
  <si>
    <t xml:space="preserve">               00UYB. Health physics and personnel amenities building of the controlled access area. Fire protection control and monitoring system (FP I&amp;C). List of control cables</t>
  </si>
  <si>
    <t>00UYB. Санитарно-бытовой корпус зоны контролируемого доступа. Система контроля и управления противопожарной защитой (СКУ ПЗ). Журнал контрольных кабелей</t>
  </si>
  <si>
    <t xml:space="preserve">               00UYB. Health physics and personnel amenities building of the controlled access area. Fire protection control and monitoring system (FP I&amp;C). Fire alarm system</t>
  </si>
  <si>
    <t>00UYB. Санитарно-бытовой корпус зоны контролируемого доступа. Система контроля и управления противопожарной защитой (СКУ ПЗ). Оповещение людей о пожаре</t>
  </si>
  <si>
    <t xml:space="preserve">               00UYB. Health physics and personnel amenities building of the controlled access area. Fire protection control and monitoring system (FP I&amp;C). Automatic water fire fighting facility</t>
  </si>
  <si>
    <t>00UYB. Санитарно-бытовой корпус зоны контролируемого доступа. Система контроля и управления противопожарной защитой (СКУ ПЗ). Автоматическая установка водяного пожаротушения</t>
  </si>
  <si>
    <t xml:space="preserve">               00UYB. Health physics and personnel amenities building of the controlled access area. Fire protection control and monitoring system (FP I&amp;C). Automatic water fire fighting facility. List of control cables</t>
  </si>
  <si>
    <t>00UYB. Санитарно-бытовой корпус зоны контролируемого доступа. Система контроля и управления противопожарной защитой (СКУ ПЗ). Автоматическая установка водяного пожаротушения. Журнал контрольных кабелей</t>
  </si>
  <si>
    <t xml:space="preserve">          01UYY Gallery of the common-access area</t>
  </si>
  <si>
    <t>01UYY Gallery of the common-access area</t>
  </si>
  <si>
    <t xml:space="preserve">             Readiness of object 01UYY</t>
  </si>
  <si>
    <t>Готовность объекта 01UYY</t>
  </si>
  <si>
    <t xml:space="preserve">          00UYZ Process channel</t>
  </si>
  <si>
    <t>00UYZ Технологический канал</t>
  </si>
  <si>
    <t xml:space="preserve">             Readiness of object 00UYZ</t>
  </si>
  <si>
    <t>Готовность объекта 00UYZ</t>
  </si>
  <si>
    <t xml:space="preserve">               00UYZ. Process channel. Reinforced concrete structures</t>
  </si>
  <si>
    <t>00UYZ. Технологический канал. Конструкции железобетонные</t>
  </si>
  <si>
    <t xml:space="preserve">               00UYZ. Process channel. Steel structures</t>
  </si>
  <si>
    <t>00UYZ. Технологический канал. Конструкции металлические</t>
  </si>
  <si>
    <t xml:space="preserve">               00UYZ. Process channel. Process medium pipelines in trenches. Specification of equipment, items and materials</t>
  </si>
  <si>
    <t>00UYZ. Технологический канал. Трубопроводы технологических сред в канале. Спецификация оборудования, изделий и материалов</t>
  </si>
  <si>
    <t xml:space="preserve">               00UYZ. Process channel. Fire Protection Instrumentation and Control System (FP I&amp;C)</t>
  </si>
  <si>
    <t>00UYZ. Технологический канал. Система контроля и управления противопожарной защитой (СКУ ПЗ)</t>
  </si>
  <si>
    <t xml:space="preserve">          00UZA On-site motor roads</t>
  </si>
  <si>
    <t>00UZA Внутриплощадочные автодороги</t>
  </si>
  <si>
    <t xml:space="preserve">             Readiness of object 00UZA</t>
  </si>
  <si>
    <t>Готовность объекта 00UZA</t>
  </si>
  <si>
    <t xml:space="preserve">                00UZA. On-site motor roads (Revision 1)</t>
  </si>
  <si>
    <t>00UZA. Внутриплощадочные автомобильные дороги (ревизия 1)</t>
  </si>
  <si>
    <t xml:space="preserve">          00UZC Site area</t>
  </si>
  <si>
    <t>00UZC Территория промплощадки</t>
  </si>
  <si>
    <t>1709д</t>
  </si>
  <si>
    <t xml:space="preserve">             00UZC. Site area. Plan of relief organization</t>
  </si>
  <si>
    <t>00UZC. Территория промплощадки. План организации рельефа</t>
  </si>
  <si>
    <t xml:space="preserve">             00UZC. Site area. Landscaping and gardening</t>
  </si>
  <si>
    <t>00UZC. Территория промплощадки. Благоустройство и озеленение</t>
  </si>
  <si>
    <t xml:space="preserve">             Site area (00UZC). Soil stabilization stage Process video monitoring system</t>
  </si>
  <si>
    <t xml:space="preserve">             Site area (00UZC). Soil stabilization stage. Personnel annunciation and search system</t>
  </si>
  <si>
    <t>Территория промплощадки (00UZC). Этап укрепления грунта. Система оповещения и поиска персонала</t>
  </si>
  <si>
    <t xml:space="preserve">             Readiness of object 00UZC</t>
  </si>
  <si>
    <t>Готовность объекта 00UZC</t>
  </si>
  <si>
    <t xml:space="preserve">                00UZC. Site area. Personnel warning and search system</t>
  </si>
  <si>
    <t>00UZC. Территория промплощадки. Система оповещения и поиска персонала</t>
  </si>
  <si>
    <t xml:space="preserve">                00UZC. Site area. WD on radiation monitoring. RM cable connections. List of RM cable connections</t>
  </si>
  <si>
    <t>00UZC. Территория промплощадки. РД по радиационному контролю. Кабельные соединения РК. Перечень кабельных соединений РК</t>
  </si>
  <si>
    <t xml:space="preserve">                00UZC. Site area. WD on radiation monitoring. RM cable connections.RM electric connection diagrams</t>
  </si>
  <si>
    <t>00UZC. Территория промплощадки. РД по радиационному контролю. Кабельные соединения РК. Схемы электрических соединений РК</t>
  </si>
  <si>
    <t xml:space="preserve">                00UZC. Site area. WD on radiation monitoring. RM cable connections. Diagrams of RM external connections</t>
  </si>
  <si>
    <t>00UZC. Территория промплощадки. РД по радиационному контролю. Кабельные соединения РК. Схемы внешних присоединений РК</t>
  </si>
  <si>
    <t xml:space="preserve">                00UZC. Site area. WD for radiation monitoring.RM equipment layout</t>
  </si>
  <si>
    <t>00UZC. Территория промплощадки. РД по радиационному контролю. Компоновка оборудования РК</t>
  </si>
  <si>
    <t xml:space="preserve">                00UZC. Site area. Electric outdoor lighting</t>
  </si>
  <si>
    <t>00UZC. Территория промплощадки. Электрическое освещение территории</t>
  </si>
  <si>
    <t xml:space="preserve">                00UZC. Site area. Electric outdoor lighting Single-line diagrams</t>
  </si>
  <si>
    <t>00UZC. Территория промплощадки. Электрическое освещение территории. Однолинейные схемы</t>
  </si>
  <si>
    <t xml:space="preserve">                00UZC. Site area. RM cable logs. RM control cables log. Normal operation. Layout group 5</t>
  </si>
  <si>
    <t>00UZC. Территория промплощадки. Кабельные журналы РК. Журнал контрольных кабелей РК. Нормальная эксплуатация. 5 группа раскладки</t>
  </si>
  <si>
    <t xml:space="preserve">                00UZC. Site area. Personnel warning and search system. Control cable log</t>
  </si>
  <si>
    <t>00UZC. Территория промплощадки. Система оповещения и поиска персонала. Журнал контрольных кабелей</t>
  </si>
  <si>
    <t xml:space="preserve">                00UZC. Site area. Outdoor grounding mat</t>
  </si>
  <si>
    <t>00UZC. Территория промплощадки. Наружный контур заземления</t>
  </si>
  <si>
    <t xml:space="preserve">                00UZC. Site area. 6.6 kV power cables log across the territory</t>
  </si>
  <si>
    <t>00UZC. Территория промплощадки. Журнал силовых кабелей 6,6 кВ по территории</t>
  </si>
  <si>
    <t xml:space="preserve">                00UZC. Site area. 0.4 kV power cables log across the territory</t>
  </si>
  <si>
    <t>00UZC. Территория промплощадки. Журнал силовых кабелей 0,4 кВ по территории</t>
  </si>
  <si>
    <t xml:space="preserve">                00UZC. Site area. Electric outdoor lighting Single-line diagrams. Power and control cables log</t>
  </si>
  <si>
    <t>00UZC. Территория промплощадки. Электрическое освещение территории. Однолинейные схемы. Журнал силовых и контрольных кабелей</t>
  </si>
  <si>
    <t xml:space="preserve">          02UZJ Fence of diesel fuel and oil reservoirs</t>
  </si>
  <si>
    <t>02UZJ Ограждение резервуаров дизельного топлива и масел</t>
  </si>
  <si>
    <t xml:space="preserve">             Readiness of object 02UZJ</t>
  </si>
  <si>
    <t>Готовность объекта 02UZJ</t>
  </si>
  <si>
    <t xml:space="preserve">                Civil part</t>
  </si>
  <si>
    <t xml:space="preserve">          00UZP Bank protection structure</t>
  </si>
  <si>
    <t>00UZP Берегозащитное сооружение</t>
  </si>
  <si>
    <t xml:space="preserve">             Readiness of object 00UZP</t>
  </si>
  <si>
    <t>Готовность объекта 00UZP</t>
  </si>
  <si>
    <t xml:space="preserve">               00UZP. Bank protection structure. Coast protection. Section1</t>
  </si>
  <si>
    <t>00UZP. Берегозащитное сооружение. Берегоукрепление. Участок 1</t>
  </si>
  <si>
    <t xml:space="preserve">               00UZP. Bank protection structure. Coast protection. Section 2</t>
  </si>
  <si>
    <t>00UZP. Берегозащитное сооружение. Берегоукрепление. Участок 2</t>
  </si>
  <si>
    <t xml:space="preserve">               00UZP. Bank protection structure. Retaining wall</t>
  </si>
  <si>
    <t>00UZP. Берегозащитное сооружение. Подпорная стенка</t>
  </si>
  <si>
    <t xml:space="preserve">          00UZQ Dike dam</t>
  </si>
  <si>
    <t>00UZQ Защитная дамба</t>
  </si>
  <si>
    <t xml:space="preserve">             Readiness of object 00UZQ</t>
  </si>
  <si>
    <t>Готовность объекта 00UZQ</t>
  </si>
  <si>
    <t xml:space="preserve">               00UZQ. Dike dam. Training dike</t>
  </si>
  <si>
    <t>00UZQ. Защитная дамба. Струенаправляющая дамба</t>
  </si>
  <si>
    <t xml:space="preserve">               00UZQ. Dike dam. Inspection road</t>
  </si>
  <si>
    <t>00UZQ. Защитная дамба. Инспекторская дорога</t>
  </si>
  <si>
    <t xml:space="preserve">               00UZQ. Dike dam. Floodlight masts</t>
  </si>
  <si>
    <t>00UZQ. Защитная дамба. Мачты освещения</t>
  </si>
  <si>
    <t xml:space="preserve">          00UZZ Water discharge structures</t>
  </si>
  <si>
    <t>00UZZ Водоотводные сооружения</t>
  </si>
  <si>
    <t xml:space="preserve">             Readiness of object 00UZZ</t>
  </si>
  <si>
    <t>Готовность объекта 00UZZ</t>
  </si>
  <si>
    <t xml:space="preserve">                00UZZ. Water discharge structures</t>
  </si>
  <si>
    <t>00UZZ. Водоотводные сооружения</t>
  </si>
  <si>
    <t xml:space="preserve">          Other building and structures which may be required by design for the plant</t>
  </si>
  <si>
    <t>Other building and structures which may be required by design for the plant</t>
  </si>
  <si>
    <t xml:space="preserve">             Unit 2. Underground pipelines cathodic protection system</t>
  </si>
  <si>
    <t>Блок 2. Система катодной защиты подземных трубопроводов</t>
  </si>
  <si>
    <t xml:space="preserve">          00UZT Access motor roads (item 33 D.A)</t>
  </si>
  <si>
    <t>00UZT Подъездные автодороги</t>
  </si>
  <si>
    <t>1510д</t>
  </si>
  <si>
    <t xml:space="preserve">             Readiness of object 00UZT</t>
  </si>
  <si>
    <t>Готовность объекта 00UZT</t>
  </si>
  <si>
    <t xml:space="preserve">             Offsite roads 00UZT (DD)</t>
  </si>
  <si>
    <t>Разработка и выдача РД на Внеплощадочные автомобильные дороги 00UZT</t>
  </si>
  <si>
    <t xml:space="preserve">                Construction works - 00UZT Access motor roads</t>
  </si>
  <si>
    <t>Construction works - 00UZT Access motor roads</t>
  </si>
  <si>
    <t xml:space="preserve">                Process works - 00UZT Access motor roads</t>
  </si>
  <si>
    <t>Тепломонтажные работы - 00UZT Access motor roads</t>
  </si>
  <si>
    <t xml:space="preserve">                Commissioning Process part - 00UZT Access motor roads</t>
  </si>
  <si>
    <t>Commissioning Process part - 00UZT Access motor roads</t>
  </si>
  <si>
    <t xml:space="preserve">                Electrical works - 00UZT Access motor roads</t>
  </si>
  <si>
    <t>Электромонтажные работы - 00UZT Access motor roads</t>
  </si>
  <si>
    <t>151д</t>
  </si>
  <si>
    <t xml:space="preserve">                Commissioning Electrical works - 00UZT Access motor roads</t>
  </si>
  <si>
    <t>Commissioning Электромонтажные работы - 00UZT Access motor roads</t>
  </si>
  <si>
    <t xml:space="preserve">                APCS - 00UZT Access motor roads</t>
  </si>
  <si>
    <t>АСУТП - 00UZT Access motor roads</t>
  </si>
  <si>
    <t xml:space="preserve">                Commissioning APCS - 00UZT Access motor roads</t>
  </si>
  <si>
    <t>Commissioning АСУТП - 00UZT Access motor roads</t>
  </si>
  <si>
    <t xml:space="preserve">          00UTB Chillers building (complex) (00UQR) (item 15 D.A)</t>
  </si>
  <si>
    <t>00UTB Здание холодильных машин (комплекс)</t>
  </si>
  <si>
    <t>1131д</t>
  </si>
  <si>
    <t xml:space="preserve">             Readiness of object 00UTB</t>
  </si>
  <si>
    <t>Готовность объекта 00UTB</t>
  </si>
  <si>
    <t xml:space="preserve">                Construction works - 00UTB Chillers building (complex)</t>
  </si>
  <si>
    <t>Construction works - 00UTB Chillers building (complex)</t>
  </si>
  <si>
    <t xml:space="preserve">                Process works- 00UTB Chillers building (complex)</t>
  </si>
  <si>
    <t xml:space="preserve">                Commissioning Process part- 00UTB Chillers building (complex)</t>
  </si>
  <si>
    <t>Здание холодильных машин (ПНР)</t>
  </si>
  <si>
    <t xml:space="preserve">                Electrical works - 00UTB Chillers building (complex)</t>
  </si>
  <si>
    <t>Электромонтажные работы - 00UTB Chillers building (complex)</t>
  </si>
  <si>
    <t xml:space="preserve">                Commissioning Electrical works - 00UTB Chillers building (complex)</t>
  </si>
  <si>
    <t>Commissioning Электромонтажные работы - 00UTB Chillers building (complex)</t>
  </si>
  <si>
    <t xml:space="preserve">                APCS - 00UTB Chillers building (complex)</t>
  </si>
  <si>
    <t>АСУТП - 00UTB Chillers building (complex)</t>
  </si>
  <si>
    <t xml:space="preserve">                Commissioning APCS - 00UTB Chillers building (complex)</t>
  </si>
  <si>
    <t>Commissioning АСУТП - 00UTB Chillers building (complex)</t>
  </si>
  <si>
    <t xml:space="preserve">          03USW Structure for off-site cable networks (item 49 D.A)</t>
  </si>
  <si>
    <t>03USW Сооружения для внеплощадочных кабельных сетей</t>
  </si>
  <si>
    <t xml:space="preserve">             Readiness of object 03USW</t>
  </si>
  <si>
    <t>Готовность объекта 03USW</t>
  </si>
  <si>
    <t xml:space="preserve">                Construction works - 03USW Structure for off-site cable networks</t>
  </si>
  <si>
    <t>Construction works - 03USW Structure for off-site cable networks</t>
  </si>
  <si>
    <t xml:space="preserve">                Commissioning Process part - 03USW Structure for off-site cable networks</t>
  </si>
  <si>
    <t>Commissioning Process part - 03USW Structure for off-site cable networks</t>
  </si>
  <si>
    <t xml:space="preserve">                Process works - 03USW Structure for off-site cable networks</t>
  </si>
  <si>
    <t>Тепломонтажные работы - 03USW Structure for off-site cable networks</t>
  </si>
  <si>
    <t xml:space="preserve">                Electrical works - 03USW Structure for off-site cable networks</t>
  </si>
  <si>
    <t>Электромонтажные работы - 03USW Structure for off-site cable networks</t>
  </si>
  <si>
    <t xml:space="preserve">                Commissioning Electrical works - 03USW Structure for off-site cable networks</t>
  </si>
  <si>
    <t>Commissioning Электромонтажные работы - 03USW Structure for off-site cable networks</t>
  </si>
  <si>
    <t xml:space="preserve">                APCS - 03USW Structure for off-site cable networks</t>
  </si>
  <si>
    <t>АСУТП - 03USW Structure for off-site cable networks</t>
  </si>
  <si>
    <t xml:space="preserve">                Commissioning APCS - 03USW Structure for off-site cable networks</t>
  </si>
  <si>
    <t>Commissioning АСУТП - 03USW Structure for off-site cable networks</t>
  </si>
  <si>
    <t xml:space="preserve">          00UTH Auxiliary boiler house (item 23 D.A)</t>
  </si>
  <si>
    <t>00UTH Пускорезервная котельная</t>
  </si>
  <si>
    <t>511д</t>
  </si>
  <si>
    <t xml:space="preserve">             Readiness of object 00UTH</t>
  </si>
  <si>
    <t>Готовность объекта 00UTH</t>
  </si>
  <si>
    <t xml:space="preserve">                Construction works - 00UTH Auxiliary boiler house</t>
  </si>
  <si>
    <t>Construction works - 00UTH Auxiliary boiler house</t>
  </si>
  <si>
    <t xml:space="preserve">                Process works - 00UTH Auxiliary boiler house</t>
  </si>
  <si>
    <t>Тепломонтажные работы - 00UTH Auxiliary boiler house</t>
  </si>
  <si>
    <t xml:space="preserve">                Commissioning Process part - 00UTH Auxiliary boiler house</t>
  </si>
  <si>
    <t>Commissioning Process part - 00UTH Auxiliary boiler house</t>
  </si>
  <si>
    <t xml:space="preserve">                Electrical works - 00UTH Auxiliary boiler house</t>
  </si>
  <si>
    <t>Электромонтажные работы - 00UTH Auxiliary boiler house</t>
  </si>
  <si>
    <t xml:space="preserve">                Commissioning Electrical works - 00UTH Auxiliary boiler house</t>
  </si>
  <si>
    <t>Commissioning Электромонтажные работы - 00UTH Auxiliary boiler house</t>
  </si>
  <si>
    <t xml:space="preserve">                APCS - 00UTH Auxiliary boiler house</t>
  </si>
  <si>
    <t>АСУТП - 00UTH Auxiliary boiler house</t>
  </si>
  <si>
    <t xml:space="preserve">                Commissioning APCS - 00UTH Auxiliary boiler house</t>
  </si>
  <si>
    <t>Commissioning АСУТП - 00UTH Auxiliary boiler house</t>
  </si>
  <si>
    <t xml:space="preserve">          01UTZ Normal operation cable channel</t>
  </si>
  <si>
    <t>01UTZ Кабельный канал системы нормальной эксплуатации</t>
  </si>
  <si>
    <t xml:space="preserve">             Readiness of object 01UTZ</t>
  </si>
  <si>
    <t>Готовность объекта 01UTZ</t>
  </si>
  <si>
    <t xml:space="preserve">                01UTZ. Normal operation cable channel. Documentation for the civil engineering part</t>
  </si>
  <si>
    <t>01UTZ. Кабельный канал системы нормальной эксплуатации. Документация строительной части</t>
  </si>
  <si>
    <t xml:space="preserve">                01UTZ. Normal operation cable channel. Electrical equipment documentation</t>
  </si>
  <si>
    <t>01UTZ. Кабельный канал системы нормальной эксплуатации. Документация электротехнической части</t>
  </si>
  <si>
    <t xml:space="preserve">          02UTZ Normal operation cable channel</t>
  </si>
  <si>
    <t>02UTZ Кабельный канал системы нормальной эксплуатации</t>
  </si>
  <si>
    <t xml:space="preserve">             Readiness of object 02UTZ</t>
  </si>
  <si>
    <t>Готовность объекта 02UTZ</t>
  </si>
  <si>
    <t xml:space="preserve">               02UTZ. Normal operation cable channel. Fire Protection Instrumentation and Control System (FP I&amp;C)</t>
  </si>
  <si>
    <t>02UTZ. Кабельный канал системы нормальной эксплуатации. Система контроля и управления противопожарной защитой (СКУ ПЗ)</t>
  </si>
  <si>
    <t xml:space="preserve">          03UTZ Normal operation cable channel</t>
  </si>
  <si>
    <t>03UTZ Кабельный канал системы нормальной эксплуатации</t>
  </si>
  <si>
    <t xml:space="preserve">             Readiness of object 03UTZ</t>
  </si>
  <si>
    <t>Готовность объекта 03UTZ</t>
  </si>
  <si>
    <t xml:space="preserve">                03UTZ. Normal operation cable channel. Documentation for the civil engineering part</t>
  </si>
  <si>
    <t>03UTZ. Кабельный канал системы нормальной эксплуатации. Документация строительной части</t>
  </si>
  <si>
    <t xml:space="preserve">                03UTZ. Normal operation cable channel. Electrical equipment documentation</t>
  </si>
  <si>
    <t>03UTZ. Кабельный канал системы нормальной эксплуатации. Документация электротехнической части</t>
  </si>
  <si>
    <t xml:space="preserve">          04UTZ Normal operation cable channel</t>
  </si>
  <si>
    <t>04UTZ Кабельный канал системы нормальной эксплуатации</t>
  </si>
  <si>
    <t xml:space="preserve">             Readiness of object 04UTZ</t>
  </si>
  <si>
    <t>Готовность объекта 04UTZ</t>
  </si>
  <si>
    <t xml:space="preserve">                04UTZ. Normal operation cable channel. Documentation for the civil engineering part</t>
  </si>
  <si>
    <t>04UTZ. Кабельный канал системы нормальной эксплуатации. Документация строительной части</t>
  </si>
  <si>
    <t xml:space="preserve">                04UTZ. Normal operation cable channel. Electrical equipment documentation</t>
  </si>
  <si>
    <t>04UTZ. Кабельный канал системы нормальной эксплуатации. Документация электротехнической части</t>
  </si>
  <si>
    <t xml:space="preserve">          05UTZ Normal operation cable channel</t>
  </si>
  <si>
    <t>05UTZ Кабельный канал системы нормальной эксплуатации</t>
  </si>
  <si>
    <t xml:space="preserve">             Readiness of object 05UTZ</t>
  </si>
  <si>
    <t>Готовность объекта 05UTZ</t>
  </si>
  <si>
    <t xml:space="preserve">               05UTZ. Normal operation cable channel. Fire Protection Instrumentation and Control System (FP I&amp;C)</t>
  </si>
  <si>
    <t>05UTZ. Кабельный канал системы нормальной эксплуатации. Система контроля и управления противопожарной защитой (СКУ ПЗ)</t>
  </si>
  <si>
    <t xml:space="preserve">          06UTZ Normal operation cable channel</t>
  </si>
  <si>
    <t>06UTZ Кабельный канал системы нормальной эксплуатации</t>
  </si>
  <si>
    <t xml:space="preserve">             Readiness of object 06UTZ</t>
  </si>
  <si>
    <t>Готовность объекта 06UTZ</t>
  </si>
  <si>
    <t xml:space="preserve">               06UTZ. Normal operation cable channel. Fire Protection Instrumentation and Control System (FP I&amp;C)</t>
  </si>
  <si>
    <t>06UTZ. Кабельный канал системы нормальной эксплуатации. Система контроля и управления противопожарной защитой (СКУ ПЗ)</t>
  </si>
  <si>
    <t xml:space="preserve">          07UTZ Normal operation cable channel</t>
  </si>
  <si>
    <t>07UTZ Кабельный канал системы нормальной эксплуатации</t>
  </si>
  <si>
    <t xml:space="preserve">             Readiness of object 07UTZ</t>
  </si>
  <si>
    <t>Готовность объекта 07UTZ</t>
  </si>
  <si>
    <t xml:space="preserve">               07UTZ. Normal operation cable channel. Fire Protection Instrumentation and Control System (FP I&amp;C)</t>
  </si>
  <si>
    <t>07UTZ. Кабельный канал системы нормальной эксплуатации. Система контроля и управления противопожарной защитой (СКУ ПЗ)</t>
  </si>
  <si>
    <t xml:space="preserve">          01UUB Ventilation center for normal operation system cable tunnel</t>
  </si>
  <si>
    <t>01UUB Вентцентр кабельного тоннеля системы нормальной эксплуатации</t>
  </si>
  <si>
    <t xml:space="preserve">             Readiness of object 01UUB</t>
  </si>
  <si>
    <t>Готовность объекта 01UUB</t>
  </si>
  <si>
    <t xml:space="preserve">                01-06 UUB. Ventilation center for normal operation system cable tunnel. Reinforcement</t>
  </si>
  <si>
    <t>01-06 UUB. Вентцентр кабельного тоннеля нормальной эксплуатации. Армирование.</t>
  </si>
  <si>
    <t xml:space="preserve">                01-06 UUB. Ventilation center for normal operation system cable tunnel. Geometry</t>
  </si>
  <si>
    <t>01-06 UUB. Вентцентр кабельного тоннеля нормальной эксплуатации. Геометрия.</t>
  </si>
  <si>
    <t xml:space="preserve">                01-06 UUB. Ventilation center for normal operation system cable tunnel. Architectural solutions</t>
  </si>
  <si>
    <t>01-06 UUB. Вентцентр кабельного тоннеля нормальной эксплуатации. Архитектурные решения.</t>
  </si>
  <si>
    <t xml:space="preserve">                01UUB. Ventilation center for normal operation system cable tunnel. Refrigeration supply system pipelines for conventional loads</t>
  </si>
  <si>
    <t>01UUB. Вентцентр кабельного тоннеля системы нормальной эксплуатации. Трубопроводы систем холодоснабжения неответственных потребителей</t>
  </si>
  <si>
    <t xml:space="preserve">                01UUB. Ventilation center for normal operation system cable tunnel. Ventilation and air conditioning systems. Drawings</t>
  </si>
  <si>
    <t>01UUB. Вентцентр кабельного тоннеля системы нормальной эксплуатации. Системы вентиляции и кондиционирования. Чертежи</t>
  </si>
  <si>
    <t xml:space="preserve">                01UUB. Ventilation center for normal operation system cable tunnel. Electric lighting</t>
  </si>
  <si>
    <t>01UUB. Вентцентр кабельного тоннеля системы нормальной эксплуатации. Электрическое освещение</t>
  </si>
  <si>
    <t xml:space="preserve">          02UUB Ventilation center for normal operation system cable tunnel</t>
  </si>
  <si>
    <t>02UUB Вентцентр кабельного тоннеля системы нормальной эксплуатации</t>
  </si>
  <si>
    <t xml:space="preserve">             Readiness of object 02UUB</t>
  </si>
  <si>
    <t>Готовность объекта 02UUB</t>
  </si>
  <si>
    <t xml:space="preserve">                02UUB. Ventilation center for normal operation system cable tunnel. Refrigeration supply system pipelines for conventional loads</t>
  </si>
  <si>
    <t>02UUB. Вентцентр кабельного тоннеля системы нормальной эксплуатации. Трубопроводы систем холодоснабжения неответственных потребителей</t>
  </si>
  <si>
    <t xml:space="preserve">                02UUB. Ventilation center for normal operation system cable tunnel. Ventilation and air conditioning systems. Drawings</t>
  </si>
  <si>
    <t>02UUB. Вентцентр кабельного тоннеля системы нормальной эксплуатации. Системы вентиляции и кондиционирования. Чертежи</t>
  </si>
  <si>
    <t xml:space="preserve">                02UUB. Ventilation center for normal operation system cable tunnel. Electric lighting</t>
  </si>
  <si>
    <t>02UUB. Вентцентр кабельного тоннеля системы нормальной эксплуатации. Электрическое освещение</t>
  </si>
  <si>
    <t xml:space="preserve">          07UUB Ventilation center for normal operation system cable tunnel</t>
  </si>
  <si>
    <t>07UUB Вентцентр кабельного тоннеля системы нормальной эксплуатации</t>
  </si>
  <si>
    <t xml:space="preserve">             Readiness of object 07UUB</t>
  </si>
  <si>
    <t>Готовность объекта 07UUB</t>
  </si>
  <si>
    <t xml:space="preserve">                07-08 UUB. Ventilation center for normal operation system cable tunnel. Geometry</t>
  </si>
  <si>
    <t>07-08 UUB. Вентцентр кабельного тоннеля нормальной эксплуатации. Геометрия.</t>
  </si>
  <si>
    <t xml:space="preserve">                07-08 UUB. Ventilation center for normal operation system cable tunnel. Reinforcement</t>
  </si>
  <si>
    <t>07-08 UUB. Вентцентр кабельного тоннеля нормальной эксплуатации. Армирование.</t>
  </si>
  <si>
    <t xml:space="preserve">                07-08 UUB. Ventilation center for normal operation system cable tunnel. Architectural solutions</t>
  </si>
  <si>
    <t>07-08 UUB. Вентцентр кабельного тоннеля нормальной эксплуатации. Архитектурные решения.</t>
  </si>
  <si>
    <t xml:space="preserve">          02UBZ Cable tunnel of normal operation system</t>
  </si>
  <si>
    <t>02UBZ Кабельный тоннель системы нормальной эксплуатации</t>
  </si>
  <si>
    <t xml:space="preserve">                Readiness of object 02UBZ</t>
  </si>
  <si>
    <t>Готовность объекта 02UBZ</t>
  </si>
  <si>
    <t xml:space="preserve">                   02UBZ. Normal operation system cable tunnel. Ventilation and air conditioning systems. Drawings</t>
  </si>
  <si>
    <t>02UBZ. Кабельный тоннель системы нормальной эксплуатации. Системы вентиляции и кондиционирования. Чертежи</t>
  </si>
  <si>
    <t xml:space="preserve">                   Automatic fire fighting facility</t>
  </si>
  <si>
    <t>Автоматическая установка пожаротушения</t>
  </si>
  <si>
    <t xml:space="preserve">                  02UBZ. Cable tunnel of normal operation system. Automatic fire fighting facilities (SGC)</t>
  </si>
  <si>
    <t>02UBZ. Кабельный тоннель системы нормальной эксплуатации. Автоматические установки пожаротушения (SGC)</t>
  </si>
  <si>
    <t xml:space="preserve">                  02UBZ. Cable tunnel of normal operation system. Fire Protection Instrumentation and Control System (FP I&amp;C)</t>
  </si>
  <si>
    <t>02UBZ. Кабельный тоннель системы нормальной эксплуатации. Система контроля и управления противопожарной защитой (СКУ ПЗ)</t>
  </si>
  <si>
    <t xml:space="preserve">                  02UBZ. Cable tunnel of normal operation systemFire protection control and monitoring system (FP I&amp;C). List of control cables</t>
  </si>
  <si>
    <t>02UBZ. Кабельный тоннель системы нормальной эксплуатации. Система контроля и управления противопожарной защитой (СКУ ПЗ). Журнал контрольных кабелей</t>
  </si>
  <si>
    <t xml:space="preserve">                  02UBZ. Cable tunnel of normal operation system. Fire protection control and monitoring system (FP I&amp;C). Fire alarm system</t>
  </si>
  <si>
    <t>02UBZ. Кабельный тоннель системы нормальной эксплуатации. Система контроля и управления противопожарной защитой (СКУ ПЗ). Оповещение людей о пожаре</t>
  </si>
  <si>
    <t xml:space="preserve">                  02UBZ. Cable tunnel of normal operation systemFire protection control and monitoring system (FP I&amp;C). Fire alarm system. List of control cables</t>
  </si>
  <si>
    <t>02UBZ. Кабельный тоннель системы нормальной эксплуатации. Система контроля и управления противопожарной защитой (СКУ ПЗ). Оповещение людей о пожаре. Журнал контрольных кабелей</t>
  </si>
  <si>
    <t xml:space="preserve">          03UBZ Cable tunnel of normal operation system</t>
  </si>
  <si>
    <t>03UBZ Кабельный тоннель системы нормальной эксплуатации</t>
  </si>
  <si>
    <t xml:space="preserve">                Readiness of object 03UBZ</t>
  </si>
  <si>
    <t>Готовность объекта 03UBZ</t>
  </si>
  <si>
    <t xml:space="preserve">                   03-04UBZ. Cable tunnel of normal operation system. Reinforcement</t>
  </si>
  <si>
    <t>03,04UBZ. Кабельный тоннель системы нормальной эксплуатации. Армирование</t>
  </si>
  <si>
    <t xml:space="preserve">                   03-04UBZ. Cable tunnel of normal operation system. Geometry</t>
  </si>
  <si>
    <t>03,04UBZ. Кабельный тоннель системы нормальной эксплуатации. Геометрия</t>
  </si>
  <si>
    <t xml:space="preserve">                  03UBZ. Normal operation system cable tunnel. Civil structures</t>
  </si>
  <si>
    <t>03UBZ. Кабельный тоннель системы нормальной эксплуатации. Строительные конструкции</t>
  </si>
  <si>
    <t xml:space="preserve">                   03-04UBZ. Cable tunnel of normal operation system. Architectural solutions</t>
  </si>
  <si>
    <t>03,04UBZ. Кабельный тоннель системы нормальной эксплуатации. Архитектурные решения</t>
  </si>
  <si>
    <t xml:space="preserve">                  03(04)UBZ. Cable tunnel of normal operation system. Layout drawings of ventilation include instalaltion drawings of ventilation systems equipment</t>
  </si>
  <si>
    <t>03(04)UBZ. Кабельный тоннель системы нормальной эксплуатации. Компановочные чертежи вентиляции включая установочные чертежи</t>
  </si>
  <si>
    <t xml:space="preserve">                  03UBZ. Cable tunnel of normal operation system. Automatic fire fighting facilities (SGC)</t>
  </si>
  <si>
    <t>03UBZ. Кабельный тоннель системы нормальной эксплуатации. Автоматические установки пожаротушения (SGC)</t>
  </si>
  <si>
    <t xml:space="preserve">                  03UBZ. Cable tunnel of normal operation system. Lists of power cables</t>
  </si>
  <si>
    <t>03UBZ. Кабельный тоннель системы нормальной эксплуатации. Журналы силовых кабелей</t>
  </si>
  <si>
    <t xml:space="preserve">                  03UBZ. Cable tunnel of normal operation system. Layout of cable steel structures</t>
  </si>
  <si>
    <t>03UBZ. Кабельный тоннель системы нормальной эксплуатации. Расстановка кабельных металлоконструкций</t>
  </si>
  <si>
    <t xml:space="preserve">                  03UBZ. Cable tunnel of normal operation system. Lighting networks</t>
  </si>
  <si>
    <t>03UBZ. Кабельный тоннель системы нормальной эксплуатации. Сети освещения</t>
  </si>
  <si>
    <t xml:space="preserve">                  03UBZ. Cable tunnel of normal operation system. Electrical equipment layout. Grounding</t>
  </si>
  <si>
    <t>03UBZ. Кабельный тоннель системы нормальной эксплуатации. Размещение электрооборудования. Заземление</t>
  </si>
  <si>
    <t xml:space="preserve">                  03UBZ. Cable tunnel of normal operation system. Fire Protection Instrumentation and Control System (FP I&amp;C) including fire alarm system</t>
  </si>
  <si>
    <t>03UBZ. Кабельный тоннель системы нормальной эксплуатации. Система контроля и управления противопожарной защитой (СКУ ПЗ), включая СОУЭ</t>
  </si>
  <si>
    <t xml:space="preserve">                  03UBZ. Cable tunnel of normal operation system. Fire Protection Instrumentation and Control System (FP I&amp;C) including fire alarm system. List of control cables</t>
  </si>
  <si>
    <t>03UBZ. Кабельный тоннель системы нормальной эксплуатации. Система контроля и управления противопожарной защитой (СКУ ПЗ), включая СОУЭ. Журнал контрольных кабелей</t>
  </si>
  <si>
    <t xml:space="preserve">          04UBZ Cable tunnel of normal operation system</t>
  </si>
  <si>
    <t>04UBZ Кабельный тоннель системы нормальной эксплуатации</t>
  </si>
  <si>
    <t xml:space="preserve">             Readiness of object 04UBZ</t>
  </si>
  <si>
    <t>Готовность объекта 04UBZ</t>
  </si>
  <si>
    <t xml:space="preserve">               04UBZ. Cable tunnel of normal operation system. Automatic fire fighting facilities (SGC)</t>
  </si>
  <si>
    <t>04UBZ. Кабельный тоннель системы нормальной эксплуатации. Автоматические установки пожаротушения (SGC)</t>
  </si>
  <si>
    <t xml:space="preserve">               04UBZ. Cable tunnel of normal operation system. Fire Protection Instrumentation and Control System (FP I&amp;C) including fire alarm system</t>
  </si>
  <si>
    <t>04UBZ. Кабельный тоннель системы нормальной эксплуатации. Система контроля и управления противопожарной защитой (СКУ ПЗ), включая СОУЭ</t>
  </si>
  <si>
    <t xml:space="preserve">               04UBZ. Cable tunnel of normal operation system. Fire Protection Instrumentation and Control System (FP I&amp;C) including fire alarm system. List of control cables</t>
  </si>
  <si>
    <t>04UBZ. Кабельный тоннель системы нормальной эксплуатации. Система контроля и управления противопожарной защитой (СКУ ПЗ), включая СОУЭ. Журнал контрольных кабелей</t>
  </si>
  <si>
    <t xml:space="preserve">          05UBZ Cable tunnel of normal operation system</t>
  </si>
  <si>
    <t>05UBZ Кабельный тоннель системы нормальной эксплуатации</t>
  </si>
  <si>
    <t xml:space="preserve">             Readiness of object 05UBZ</t>
  </si>
  <si>
    <t>Готовность объекта 05UBZ</t>
  </si>
  <si>
    <t xml:space="preserve">               05UBZ. Normal operation system cable tunnel. Civil structures</t>
  </si>
  <si>
    <t>05UBZ. Кабельный тоннель системы нормальной эксплуатации. Строительные конструкции</t>
  </si>
  <si>
    <t xml:space="preserve">               05UBZ. Cable tunnel of normal operation system. Reinforcement</t>
  </si>
  <si>
    <t>05UBZ. Кабельный тоннель систем нормальной эксплуатации. Армирование</t>
  </si>
  <si>
    <t xml:space="preserve">               05UBZ. Cable tunnel of normal operation system. Geometry</t>
  </si>
  <si>
    <t>05UBZ. Кабельный тоннель систем нормальной эксплуатации. Геометрия</t>
  </si>
  <si>
    <t xml:space="preserve">               05UBZ. Cable tunnel of normal operation system. Architectural solutions</t>
  </si>
  <si>
    <t>05UBZ. Кабельный тоннель систем нормальной эксплуатации. Архитектурные решения</t>
  </si>
  <si>
    <t xml:space="preserve">               05UBZ. Normal operation system cable channel. Architectural solutions.</t>
  </si>
  <si>
    <t>05UBZ. Кабельный тоннель системы нормальной эксплуатации. Архитектурные решения</t>
  </si>
  <si>
    <t xml:space="preserve">            Process works</t>
  </si>
  <si>
    <t xml:space="preserve">               05UBZ. Cable tunnel of normal operation system. Layout drawings of ventilation include instalaltion drawings of ventilation systems equipment</t>
  </si>
  <si>
    <t>05UBZ. Кабельный тоннель системы нормальной эксплуатации. Компановочные чертежи вентиляции включая установочные чертежи</t>
  </si>
  <si>
    <t xml:space="preserve">               05UBZ. Cable tunnel of normal operation system. Automatic fire fighting facilities (SGC)</t>
  </si>
  <si>
    <t>05UBZ. Кабельный тоннель системы нормальной эксплуатации. Автоматические установки пожаротушения (SGC)</t>
  </si>
  <si>
    <t xml:space="preserve">            Electrical works</t>
  </si>
  <si>
    <t xml:space="preserve">               05UBZ. Cable tunnel of normal operation system. Electrical part</t>
  </si>
  <si>
    <t>05UBZ. Кабельный тоннель системы нормальной эксплуатации. Электротехническая часть</t>
  </si>
  <si>
    <t xml:space="preserve">               05UBZ. Cable tunnel of normal operation system. Fire protection control and monitoring system (FP I&amp;C). List of control cables</t>
  </si>
  <si>
    <t>05UBZ. Кабельный тоннель системы нормальной эксплуатации. Система контроля и управления противопожарной защитой (СКУ ПЗ). Журнал контрольных кабелей</t>
  </si>
  <si>
    <t xml:space="preserve">               05UBZ. Cable tunnel of normal operation system. Fire Protection Instrumentation and Control System (FP I&amp;C)</t>
  </si>
  <si>
    <t>05UBZ. Кабельный тоннель системы нормальной эксплуатации. Система контроля и управления противопожарной защитой (СКУ ПЗ)</t>
  </si>
  <si>
    <t xml:space="preserve">          06UBZ Cable tunnel of normal operation system</t>
  </si>
  <si>
    <t>06UBZ Кабельный тоннель системы нормальной эксплуатации</t>
  </si>
  <si>
    <t xml:space="preserve">             Readiness of object 06UBZ</t>
  </si>
  <si>
    <t>Готовность объекта 06UBZ</t>
  </si>
  <si>
    <t xml:space="preserve">                06,08UBZ. Cable tunnel of normal operation system. Reinforcement</t>
  </si>
  <si>
    <t>06,08UBZ. Кабельный тоннель систем нормальной эксплуатации. Армирование</t>
  </si>
  <si>
    <t xml:space="preserve">                06,08UBZ. Cable tunnel of normal operation system. Geometry</t>
  </si>
  <si>
    <t>06,08UBZ. Кабельный тоннель систем нормальной эксплуатации. Геометрия</t>
  </si>
  <si>
    <t xml:space="preserve">               06UBZ. Normal operation system cable tunnel. Civil structures</t>
  </si>
  <si>
    <t>06UBZ. Кабельный тоннель системы нормальной эксплуатации. Строительные конструкции</t>
  </si>
  <si>
    <t xml:space="preserve">                06,08UBZ. Cable tunnel of normal operation system. Architectural solutions</t>
  </si>
  <si>
    <t>06,08UBZ. Кабельный тоннель систем нормальной эксплуатации. Архитектурные решения</t>
  </si>
  <si>
    <t xml:space="preserve">               06-09UBZ. Cable tunnels of normal operation system. Layout drawings of ventilation include instalaltion drawings of ventilation systems equipment</t>
  </si>
  <si>
    <t>06-09UBZ. Кабельные тоннели системы нормальной эксплуатации. Компановочные чертежи вентиляции включая установочные чертежи</t>
  </si>
  <si>
    <t xml:space="preserve">               06UBZ. Cable tunnel of normal operation system. Automatic fire fighting facilities (SGC)</t>
  </si>
  <si>
    <t>06UBZ. Кабельный тоннель системы нормальной эксплуатации. Автоматические установки пожаротушения (SGC)</t>
  </si>
  <si>
    <t xml:space="preserve">               06-09UBZ. Cable tunnels of normal operation system. Electrical part</t>
  </si>
  <si>
    <t>06-09UBZ. Кабельные тоннели системы нормальной эксплуатации. Электротехническая часть</t>
  </si>
  <si>
    <t xml:space="preserve">                06,08,09UBZ. Normal operation system cable tunnel. Common-plant telephone communication system</t>
  </si>
  <si>
    <t>06,08,09UBZ. Кабельный тоннель системы нормальной эксплуатации. Система общестанционной телефонной связи</t>
  </si>
  <si>
    <t xml:space="preserve">                06,08,09UBZ. Normal operation system cable tunnel. Personnel warning and search system</t>
  </si>
  <si>
    <t>06,08,09UBZ. Кабельный тоннель системы нормальной эксплуатации. Система оповещения и поиска персонала</t>
  </si>
  <si>
    <t xml:space="preserve">                06,08,09UBZ. Normal operation system cable tunnel. Operative radiotelephones system</t>
  </si>
  <si>
    <t>06,08,09UBZ. Кабельный тоннель системы нормальной эксплуатации. Система эксплуатационных радиотелефонов</t>
  </si>
  <si>
    <t xml:space="preserve">               06UBZ. Cable tunnel of normal operation system. Fire Protection Instrumentation and Control System (FP I&amp;C)</t>
  </si>
  <si>
    <t>06UBZ. Кабельный тоннель системы нормальной эксплуатации. Система контроля и управления противопожарной защитой (СКУ ПЗ)</t>
  </si>
  <si>
    <t xml:space="preserve">               06UBZ. Cable tunnel of normal operation system. Fire Protection Instrumentation and Control System (FP I&amp;C). List of control cables</t>
  </si>
  <si>
    <t>06UBZ. Кабельный тоннель системы нормальной эксплуатации. Система контроля и управления противопожарной защитой (СКУ ПЗ). Журнал контрольных каблей</t>
  </si>
  <si>
    <t xml:space="preserve">          07UBZ Cable tunnel of normal operation system</t>
  </si>
  <si>
    <t>07UBZ Кабельный тоннель системы нормальной эксплуатации</t>
  </si>
  <si>
    <t xml:space="preserve">             Readiness of object 07UBZ</t>
  </si>
  <si>
    <t>Готовность объекта 07UBZ</t>
  </si>
  <si>
    <t xml:space="preserve">                07,09UBZ. Cable tunnel of normal operation system. Reinforcement</t>
  </si>
  <si>
    <t>07,09UBZ. Кабельный тоннель систем нормальной эксплуатации. Армирование</t>
  </si>
  <si>
    <t xml:space="preserve">                07,09UBZ. Cable tunnel of normal operation system. Geometry</t>
  </si>
  <si>
    <t>07,09UBZ. Кабельный тоннель систем нормальной эксплуатации. Геометрия</t>
  </si>
  <si>
    <t xml:space="preserve">               07UBZ. Normal operation system cable tunnel. Civil structures</t>
  </si>
  <si>
    <t>07UBZ. Кабельный тоннель системы нормальной эксплуатации. Строительные конструкции</t>
  </si>
  <si>
    <t xml:space="preserve">                07,09UBZ. Cable tunnel of normal operation system. Architectural solutions</t>
  </si>
  <si>
    <t>07,09UBZ. Кабельный тоннель систем нормальной эксплуатации. Архитектурные решения</t>
  </si>
  <si>
    <t xml:space="preserve">               07UBZ. Cable tunnel of normal operation system. Automatic fire fighting facilities (SGC)</t>
  </si>
  <si>
    <t>07UBZ. Кабельный тоннель системы нормальной эксплуатации. Автоматические установки пожаротушения (SGC)</t>
  </si>
  <si>
    <t xml:space="preserve">               07UBZ. Cable tunnel of normal operation system. Common-plant communication systems</t>
  </si>
  <si>
    <t>07UBZ. Кабельный тоннель системы нормальной эксплуатации. Системы общестанционной связи</t>
  </si>
  <si>
    <t xml:space="preserve">               07UBZ. Cable tunnel of normal operation system. Fire protection control and monitoring system (FP I&amp;C). List of control cables</t>
  </si>
  <si>
    <t>07UBZ. Кабельный тоннель системы нормальной эксплуатации. Система контроля и управления противопожарной защитой (СКУ ПЗ). Журнал контрольных кабелей</t>
  </si>
  <si>
    <t xml:space="preserve">               07UBZ. Cable tunnel of normal operation system. Personnel annunciation and search system</t>
  </si>
  <si>
    <t>07UBZ. Кабельный тоннель системы нормальной эксплуатации. Система оповещения и поиска персонала</t>
  </si>
  <si>
    <t xml:space="preserve">               07UBZ. Cable tunnel of normal operation system. Fire Protection Instrumentation and Control System (FP I&amp;C)</t>
  </si>
  <si>
    <t>07UBZ. Кабельный тоннель системы нормальной эксплуатации. Система контроля и управления противопожарной защитой (СКУ ПЗ)</t>
  </si>
  <si>
    <t xml:space="preserve">          08UBZ Cable tunnel of normal operation system</t>
  </si>
  <si>
    <t>08UBZ Кабельный тоннель системы нормальной эксплуатации</t>
  </si>
  <si>
    <t xml:space="preserve">            Readiness of object 08UBZ</t>
  </si>
  <si>
    <t>Готовность объекта 08UBZ</t>
  </si>
  <si>
    <t xml:space="preserve">               08UBZ. Cable tunnel of normal operation system. Automatic fire fighting facilities (SGC)</t>
  </si>
  <si>
    <t>08UBZ. Кабельный тоннель системы нормальной эксплуатации. Автоматические установки пожаротушения (SGC)</t>
  </si>
  <si>
    <t xml:space="preserve">               08UBZ. Cable tunnel of normal operation system. Fire Protection Instrumentation and Control System (FP I&amp;C)</t>
  </si>
  <si>
    <t>08UBZ. Кабельный тоннель системы нормальной эксплуатации. Система контроля и управления противопожарной защитой (СКУ ПЗ)</t>
  </si>
  <si>
    <t xml:space="preserve">               08UBZ. Cable tunnel of normal operation system. Fire Protection Instrumentation and Control System (FP I&amp;C). List of control cables</t>
  </si>
  <si>
    <t>08UBZ. Кабельный тоннель системы нормальной эксплуатации. Система контроля и управления противопожарной защитой (СКУ ПЗ). Журнал контрольных каблей</t>
  </si>
  <si>
    <t xml:space="preserve">          09UBZ Cable tunnel of normal operation system</t>
  </si>
  <si>
    <t>09UBZ Кабельный тоннель системы нормальной эксплуатации</t>
  </si>
  <si>
    <t xml:space="preserve">            Readiness of object 09UBZ</t>
  </si>
  <si>
    <t>Готовность объекта 09UBZ</t>
  </si>
  <si>
    <t xml:space="preserve">               09UBZ. Cable tunnel of normal operation system. Automatic fire fighting facilities (SGC)</t>
  </si>
  <si>
    <t>09UBZ. Кабельный тоннель системы нормальной эксплуатации. Автоматические установки пожаротушения (SGC)</t>
  </si>
  <si>
    <t xml:space="preserve">               09UBZ. Cable tunnel of normal operation system. Fire Protection Instrumentation and Control System (FP I&amp;C)</t>
  </si>
  <si>
    <t>09UBZ. Кабельный тоннель системы нормальной эксплуатации. Система контроля и управления противопожарной защитой (СКУ ПЗ)</t>
  </si>
  <si>
    <t xml:space="preserve">               09UBZ. Cable tunnel of normal operation system. Fire Protection Instrumentation and Control System (FP I&amp;C). List of control cables</t>
  </si>
  <si>
    <t>09UBZ. Кабельный тоннель системы нормальной эксплуатации. Система контроля и управления противопожарной защитой (СКУ ПЗ). Журнал контрольных каблей</t>
  </si>
  <si>
    <t xml:space="preserve">          00UQG Conjugation structure</t>
  </si>
  <si>
    <t>00UQG Сопрягающее сооружение</t>
  </si>
  <si>
    <t>898д</t>
  </si>
  <si>
    <t xml:space="preserve">             Readiness of object 00UQG</t>
  </si>
  <si>
    <t>Готовность объекта 00UQG</t>
  </si>
  <si>
    <t xml:space="preserve">               Temporary power supply networks of the outdoor lighting system and the system for removal of surface and ground water from the pits of conjugation structure 00UQG and cooling water distribution chamber 00UQW</t>
  </si>
  <si>
    <t>Временные сети электроснабжения системы наружного освещения и системы отвода грунтовых и поверхностных вод из котлованов сопрягающего сооружения 00UQG и распределительной камеры охлаждающей воды 00UQW</t>
  </si>
  <si>
    <t xml:space="preserve">               Temporary networks of surface and rain water removal from the foundation pits of conjugation structure 00UQG, cooling water distribution chamber 00UQW</t>
  </si>
  <si>
    <t>Устройство временных сетей отвода поверхностных и дождевых вод из котлованов сопрягающего сооружения 00UQG и распределительной камеры охлаждающей воды 00UQW</t>
  </si>
  <si>
    <t xml:space="preserve">               Conjugation structure 00UQG, Cooling water distribution chamber 00UQW. Temporary motor roads for soil disposal (off the pit)</t>
  </si>
  <si>
    <t>Сопрягающее сооружение 00UQG, распределительная камера охлаждающей воды 00UQW. Временные автомобильные дороги для вывоза грунта из котлована (вне котлована)</t>
  </si>
  <si>
    <t xml:space="preserve">                Cooling water distribution chamber 00UQW and conjugation structure 00UQG. Pit</t>
  </si>
  <si>
    <t>Распределительная камера охлаждающей воды 00UQW и сопрягающее сооружение 00UQG. Котлован</t>
  </si>
  <si>
    <t xml:space="preserve">                Cooling water distribution chamber 00UQW and conjugation structure 00UQG. Concrete blinding, lightning protection mesh, waterproofing (with the function of corrosion protection) and geometry of foundation slab</t>
  </si>
  <si>
    <t>Распределительная камера охлаждающей воды 00UQW и сопрягающее сооружение 00UQG. Бетонная подготовка, молниезащитная сетка, гидроизоляция (с функцией антикоррозионной защиты) и геометрия фундаментной плиты</t>
  </si>
  <si>
    <t xml:space="preserve">               00UQG. Conjugation structure. Reinforcing drawings</t>
  </si>
  <si>
    <t>00UQG. Сопрягающее сооружение. Чертежи армирования</t>
  </si>
  <si>
    <t xml:space="preserve">               00UQG. Conjugation structure. Geometric drawings.</t>
  </si>
  <si>
    <t>00UQG. Сопрягающее сооружение. Чертежи геометрии</t>
  </si>
  <si>
    <t xml:space="preserve">               00UQG. Conjugation structure. Steel structures</t>
  </si>
  <si>
    <t>00UQG. Сопрягающее сооружение. Конструкции металлические</t>
  </si>
  <si>
    <t xml:space="preserve">          00UQU Water discharge structure</t>
  </si>
  <si>
    <t>00UQU Водосбросное сооружение</t>
  </si>
  <si>
    <t xml:space="preserve">             Readiness of object 00UQU</t>
  </si>
  <si>
    <t>Готовность объекта 00UQU</t>
  </si>
  <si>
    <t xml:space="preserve">                Base preparation</t>
  </si>
  <si>
    <t>Подготовка основания</t>
  </si>
  <si>
    <t xml:space="preserve">                Architectural-civil drawings of tunnels</t>
  </si>
  <si>
    <t>Архитектурно-строительные чертежи тоннелей</t>
  </si>
  <si>
    <t xml:space="preserve">                Discharging cap</t>
  </si>
  <si>
    <t>Сбросной оголовок</t>
  </si>
  <si>
    <t xml:space="preserve">               00UQU. Water discharge structure. Installation drawings of hydraulic mechnical equipment</t>
  </si>
  <si>
    <t>00UQU. Водосбросное сооружение. Установочные чертежи гидромеханического оборудования</t>
  </si>
  <si>
    <t xml:space="preserve">          00UQW Cooling water distribution chamber</t>
  </si>
  <si>
    <t>00UQW Распределительная камера охлаждающей воды</t>
  </si>
  <si>
    <t xml:space="preserve">             Readiness of object 00UQW</t>
  </si>
  <si>
    <t>Готовность объекта 00UQW</t>
  </si>
  <si>
    <t xml:space="preserve">               00UQW. Cooling water distribution chamber. Electrical part</t>
  </si>
  <si>
    <t>00UQW. Распределительная камера охлаждающей воды. Электротехническая часть</t>
  </si>
  <si>
    <t xml:space="preserve">               00UQW. Controlled-access area domestic waste water treatment structures. WD for radiation monitoring</t>
  </si>
  <si>
    <t>00UQW. Очистные сооружения бытовых сточных вод зоны контролируемого доступа. РД по радиационному контролю</t>
  </si>
  <si>
    <t xml:space="preserve">               00UQW. Controlled-access area domestic waste water treatment structures. List of cables for radiation monitoring</t>
  </si>
  <si>
    <t>00UQW. Очистные сооружения бытовых сточных вод зоны контролируемого доступа. Кабельный журнал по радиационному контролю</t>
  </si>
  <si>
    <t xml:space="preserve">          00UNA Localizing valves unit building</t>
  </si>
  <si>
    <t>00UNA Здание узла локализуюших задвижек</t>
  </si>
  <si>
    <t xml:space="preserve">             Readiness of object 00UNA</t>
  </si>
  <si>
    <t>Готовность объекта 00UNA</t>
  </si>
  <si>
    <t xml:space="preserve">                Excavated pit</t>
  </si>
  <si>
    <t>Котлован</t>
  </si>
  <si>
    <t xml:space="preserve">               00UNA. Localizing valves unit building. Building foundation</t>
  </si>
  <si>
    <t>00UNA. Здание узла локализуюших задвижек. Фундамент здания</t>
  </si>
  <si>
    <t xml:space="preserve">               00UNA. Localizing valves unit building. Reinforced concrete structures</t>
  </si>
  <si>
    <t>00UNA. Здание узла локализуюших задвижек . Конструкции железобетонные</t>
  </si>
  <si>
    <t xml:space="preserve">                Stairs</t>
  </si>
  <si>
    <t xml:space="preserve">                Framework steel structures</t>
  </si>
  <si>
    <t>Металлоконструкции каркаса</t>
  </si>
  <si>
    <t xml:space="preserve">                Internal walls and partitions</t>
  </si>
  <si>
    <t>Внутренние стены и перегородки</t>
  </si>
  <si>
    <t xml:space="preserve">                Steel structures of maintenance platforms, crane rails and equipment supports</t>
  </si>
  <si>
    <t>Металлоконструкции площадок обслуживания, крановых путей и опор под оборудование.</t>
  </si>
  <si>
    <t xml:space="preserve">                Floors and baseplates for equipment</t>
  </si>
  <si>
    <t xml:space="preserve">                Lightning protection</t>
  </si>
  <si>
    <t>Молниезащита</t>
  </si>
  <si>
    <t xml:space="preserve">               00UNA. Localizing valves unit building. Architectural solutions</t>
  </si>
  <si>
    <t>00UNA. Здание узла локализующих задвижек. Архитектурные решения</t>
  </si>
  <si>
    <t xml:space="preserve">                Localizing valves unit building (00UNA). Soil stabilization by deep mixing method</t>
  </si>
  <si>
    <t>Узел локализующих задвижек (00UNA). Укрепление грунтов методом глубинного смешивания</t>
  </si>
  <si>
    <t xml:space="preserve">               00UNA. Localizing valves unit building. Sealed doors.</t>
  </si>
  <si>
    <t>00NA. Здание узла локализующих задвижек. Двери герметичные</t>
  </si>
  <si>
    <t xml:space="preserve">               00UNA. Localizing valves unit building. Ventilation</t>
  </si>
  <si>
    <t>00UNA. Здание узла локализуюших задвижек. Вентиляция</t>
  </si>
  <si>
    <t xml:space="preserve">               00UNA. Localizing valves unit building. Pipelines</t>
  </si>
  <si>
    <t>00NA. Здание узла локализующих задвижек. Трубопроводы</t>
  </si>
  <si>
    <t xml:space="preserve">                Localizing valves unit building. Thermal insulation</t>
  </si>
  <si>
    <t>Узел локализующих задвижек. Тепловая изоляция</t>
  </si>
  <si>
    <t xml:space="preserve">               00UNA. Localizing valves unit building. Wiring diagrams for isolating and control valves</t>
  </si>
  <si>
    <t>00UNA. Здание узла локализирующих задвижек. Монтажные схемы для запорно-регулирующей арматуры</t>
  </si>
  <si>
    <t xml:space="preserve">               00UNA. Localizing valves unit building. Control cable logs of 0.4 kV LV switchgears for automatic equipment</t>
  </si>
  <si>
    <t>00UNA. Здание узла локализирующих задвижек. Журналы контрольных кабелей НКУ-0,4 кВ в части автоматики</t>
  </si>
  <si>
    <t xml:space="preserve">               00UNA. Localizing valves unit building. Electrical part</t>
  </si>
  <si>
    <t>00UNA. Здание узла локализирующих задвижек. Электротехническая часть</t>
  </si>
  <si>
    <t xml:space="preserve">               00UNA. Localizing valves unit building. Fire protection control and monitoring system (FP I&amp;C)</t>
  </si>
  <si>
    <t>00UNA. Здание узла локализуюших задвижек. Система контроля и управления противопожарной защитой (СКУ ПЗ)</t>
  </si>
  <si>
    <t>Система контроля и управления противопожарной защитой (СКУ ПЗ). Оповещение людей при пожаре</t>
  </si>
  <si>
    <t>Система контроля и управления противопожарной защитой (СКУ ПЗ). Оповещение людей при пожаре. Журнал контрольных кабелей</t>
  </si>
  <si>
    <t xml:space="preserve">                00UNA. Localizing valves unit building. CP AUX EE I&amp;C CS. Structural diagram of the equipment set</t>
  </si>
  <si>
    <t>00UNA. Здание узла локализуюших задвижек. ПТК СКУ ЭЧ ОС СН. Схема структурная комплекса технических средств</t>
  </si>
  <si>
    <t xml:space="preserve">          00UNJ Tank structure for discharge of contaminated network water</t>
  </si>
  <si>
    <t>00UNJ Сооружение бака для слива загрязненной сетевой воды</t>
  </si>
  <si>
    <t xml:space="preserve">             Readiness of object 00UNJ</t>
  </si>
  <si>
    <t>Готовность объекта 00UNJ</t>
  </si>
  <si>
    <t xml:space="preserve">               00UNJ. Tank structure for discharge of contaminated network water. Foundation for tank for discharge of contaminated network water</t>
  </si>
  <si>
    <t>00UNJ. Сооружение бака слива загрязненной сетевой воды. Фундамент под бак для слива загрязненной сетевой воды</t>
  </si>
  <si>
    <t xml:space="preserve">               00UNJ. Tank structure for discharge of contaminated network water. Steel structures</t>
  </si>
  <si>
    <t>00UNJ. Сооружение бака слива загрязненной сетевой воды. Металлоконструкции</t>
  </si>
  <si>
    <t xml:space="preserve">                Tank structure for discharge of contaminated network water (00UNJ). Soil stabilization by deep mixing method</t>
  </si>
  <si>
    <t>Сооружение бака для слива загрязненной сетевой воды (00UNJ). Укрепление грунтов методом глубинного смешивания</t>
  </si>
  <si>
    <t xml:space="preserve">               00UNJ. Tank structure for discharge of contaminated network water. Heat insulation of tanks.</t>
  </si>
  <si>
    <t>00UNJ. Сооружение бака для слива загрязненной сетевой воды. Тепловая изоляция баков.</t>
  </si>
  <si>
    <t xml:space="preserve">               00UNJ. Tank structure for discharge of contaminated network water. Process part</t>
  </si>
  <si>
    <t>00UNJ. Сооружение бака для слива загрязненной сетевой воды. Технологическая часть</t>
  </si>
  <si>
    <t xml:space="preserve">          00UNZ Heat networks</t>
  </si>
  <si>
    <t>00UNZ Тепловые сети</t>
  </si>
  <si>
    <t>573д</t>
  </si>
  <si>
    <t xml:space="preserve">             Readiness of object 00UNZ</t>
  </si>
  <si>
    <t>Готовность объекта 00UNZ</t>
  </si>
  <si>
    <t xml:space="preserve">               00UNZ. Heat networks. Heat networks to 00UKU, 00UYB. Civil structures</t>
  </si>
  <si>
    <t>00UNZ. Тепловые сети. Тепловые сети к 00UKU, 00UYB. Строительные конструкции</t>
  </si>
  <si>
    <t xml:space="preserve">                Heat networks to 00UYD. Civil structures</t>
  </si>
  <si>
    <t>Тепловые сети к 00UYD. Строительные конструкции</t>
  </si>
  <si>
    <t xml:space="preserve">               00UNZ. Heat networks. Heat networks to 00UKS. Civil structures</t>
  </si>
  <si>
    <t>00UNZ. Тепловые сети. Тепловые сети к 00UKS. Строительные конструкции</t>
  </si>
  <si>
    <t xml:space="preserve">                Heat networks to 00UYG. Civil structures</t>
  </si>
  <si>
    <t>Тепловые сети к 00UYG. Строительные конструкции</t>
  </si>
  <si>
    <t xml:space="preserve">               00UNZ. Heat networks. Heat networks to 00UEL. Civil structures</t>
  </si>
  <si>
    <t>00UNZ. Тепловые сети. Тепловые сети к 00UEL. Строительные конструкции</t>
  </si>
  <si>
    <t xml:space="preserve">               00UNZ. Heat networks. Heat networks to 00UST. Civil structures</t>
  </si>
  <si>
    <t>00UNZ. Тепловые сети. Тепловые сети к 00UST. Строительные конструкции</t>
  </si>
  <si>
    <t xml:space="preserve">               00UNZ. Heat networks. Heat networks to 00USV, 01UYE. Civil structures</t>
  </si>
  <si>
    <t>00UNZ. Тепловые сети. Тепловые сети к 00USV, 01UYE. Строительные конструкции</t>
  </si>
  <si>
    <t xml:space="preserve">                Heat networks to 00UYB. Civil structures</t>
  </si>
  <si>
    <t>Тепловые сети к 00UYB. Строительные конструкции</t>
  </si>
  <si>
    <t>483д</t>
  </si>
  <si>
    <t xml:space="preserve">               00UNZ. Heat networks. Heat networks of trestle section from 00UKU to trestle 30UCB-05UBG</t>
  </si>
  <si>
    <t>00UNZ. Тепловые сети. Тепловые сети по участку эстакады от 00UKU до эстакады 30UCB-05UBG</t>
  </si>
  <si>
    <t xml:space="preserve">               00UNZ. Heat networks. Heat networks of trestle section from 30UCB to 05UBG</t>
  </si>
  <si>
    <t>00UNZ. Тепловые сети. Тепловые сети по участку эстакады от 30UСB до 05UBG</t>
  </si>
  <si>
    <t xml:space="preserve">               00UNZ. Heat networks. Heat networks of trestle section from 00USE to trestle for connecting 20, 30UMX</t>
  </si>
  <si>
    <t>00UNZ. Тепловые сети. Тепловые сети по участку эстакады от 00USE до эстакады связи 20,30UMX</t>
  </si>
  <si>
    <t xml:space="preserve">               00UNZ. Heat networks. Heat networks to 00UEL</t>
  </si>
  <si>
    <t>00UNZ. Тепловые сети. Тепловые сети к 00UEL</t>
  </si>
  <si>
    <t xml:space="preserve">               00UNZ. Heat networks. Heat networks to 00UST</t>
  </si>
  <si>
    <t>00UNZ. Тепловые сети. Тепловые сети к 00UST</t>
  </si>
  <si>
    <t xml:space="preserve">               00UNZ. Heat networks. Heat networks to 00USV, 01UYE</t>
  </si>
  <si>
    <t>00UNZ. Тепловые сети. Тепловые сети к 00USV, 01UYE</t>
  </si>
  <si>
    <t xml:space="preserve">               00UNZ. Heat networks. Heat networks to 00UKU, 00UYB</t>
  </si>
  <si>
    <t>00UNZ. Тепловые сети. Тепловые сети к 00UKU, 00UYB</t>
  </si>
  <si>
    <t xml:space="preserve">               00UNZ. Heat networks. Heat networks to 00UYD, 00UYC</t>
  </si>
  <si>
    <t>00UNZ. Тепловые сети. Тепловые сети к 00UYD, 00UYC</t>
  </si>
  <si>
    <t xml:space="preserve">               00UNZ. Heat networks. Diagram of site heat networks. Piezometer charts (acc.to preliminary data). Process part</t>
  </si>
  <si>
    <t>00UNZ. Тепловые сети. Схема тепловых сетей промплощадки. Пьезометрические графики (по предварительным данным). Технологическая часть</t>
  </si>
  <si>
    <t xml:space="preserve">               00UNZ. Heat networks. Diagram of site heat networks. Piezometer charts. Process part</t>
  </si>
  <si>
    <t>00UNZ. Тепловые сети. Схема тепловых сетей промплощадки. Пьезометрические графики. Технологическая часть</t>
  </si>
  <si>
    <t xml:space="preserve">               00UNZ. Heat networks. Heat networks of trestle section for connecting 20, 30UMX. Thermal insulation</t>
  </si>
  <si>
    <t>00UNZ. Тепловые сети. Тепловые сети по участку эстакады связи 20, 30UMX. Тепловая изоляция</t>
  </si>
  <si>
    <t xml:space="preserve">               00UNZ. Heat networks. Heat networks of trestle section to 20UKC. Thermal insulation</t>
  </si>
  <si>
    <t>00UNZ. Тепловые сети. Тепловые сети по участку эстакады к 20UKC. Тепловая изоляция</t>
  </si>
  <si>
    <t xml:space="preserve">               00UNZ. Heat networks. Heat networks of trestle section to 30UKC. Thermal insulation</t>
  </si>
  <si>
    <t>00UNZ. Тепловые сети. Тепловые сети по участку эстакады к 30UKC. Тепловая изоляция</t>
  </si>
  <si>
    <t xml:space="preserve">               00UNZ. Heat networks. Heat networks of trestle section from 00UGD. Thermal insulation</t>
  </si>
  <si>
    <t>00UNZ. Тепловые сети. Тепловые сети по участку эстакады от 00UGD. Тепловая изоляция</t>
  </si>
  <si>
    <t xml:space="preserve">               00UNZ. Heat networks. Heat networks of trestle section from 00UTH to trestle for connecting 20, 30UMX. Thermal insulation</t>
  </si>
  <si>
    <t>00UNZ. Тепловые сети. Тепловые сети по участку эстакады от 00UTH до эстакады связи 20, 30UMX. Тепловая изоляция</t>
  </si>
  <si>
    <t xml:space="preserve">               00UNZ. Heat networks. Heat networks of trestle section from 00UKU to trestle 30UCB-05UBG. Thermal insulation</t>
  </si>
  <si>
    <t>00UNZ. Тепловые сети. Тепловые сети по участку эстакады от 00UKU до эстакады 30UCB-05UBG. Тепловая изоляция</t>
  </si>
  <si>
    <t xml:space="preserve">               00UNZ. Heat networks. Heat networks of trestle section from 30UCB to 05UBG. Thermal insulation</t>
  </si>
  <si>
    <t>00UNZ. Тепловые сети. Тепловые сети по участку эстакады от 30UСB до 05UBG. Тепловая изоляция</t>
  </si>
  <si>
    <t xml:space="preserve">               00UNZ. Heat networks. Heat networks of trestle section from 00USE to trestle for connecting 20, 30UMX. Thermal insulation</t>
  </si>
  <si>
    <t>00UNZ. Тепловые сети. Тепловые сети по участку эстакады от 00USE до эстакады связи 20,30UMX. Тепловая изоляция</t>
  </si>
  <si>
    <t xml:space="preserve">               00UNZ. Heat networks. Heat networks to 00UEL. Thermal insulation</t>
  </si>
  <si>
    <t>00UNZ. Тепловые сети. Тепловые сети к 00UEL. Тепловая изоляция</t>
  </si>
  <si>
    <t xml:space="preserve">               00UNZ. Heat networks. Heat networks to 00UST. Thermal insulation</t>
  </si>
  <si>
    <t>00UNZ. Тепловые сети. Тепловые сети к 00UST. Тепловая изоляция</t>
  </si>
  <si>
    <t xml:space="preserve">               00UNZ. Heat networks. Heat networks to 00USV, 01UYE. Thermal insulation</t>
  </si>
  <si>
    <t>00UNZ. Тепловые сети. Тепловые сети к 00USV, 01UYE. Тепловая изоляция</t>
  </si>
  <si>
    <t xml:space="preserve">               00UNZ. Heat networks. Heat networks to 00UKU, 00UYB. Thermal insulation</t>
  </si>
  <si>
    <t>00UNZ. Тепловые сети. Тепловые сети к 00UKU, 00UYB. Тепловая изоляция</t>
  </si>
  <si>
    <t xml:space="preserve">               00UNZ. Heat networks. Heat networks to 00UYD, 00UYC. Thermal insulation</t>
  </si>
  <si>
    <t>00UNZ. Тепловые сети. Тепловые сети к 00UYD,00UYC. Тепловая изоляция</t>
  </si>
  <si>
    <t xml:space="preserve">                Site heat networks. Heat networks to 01UXC</t>
  </si>
  <si>
    <t>Тепловые сети промплощадки. Тепловые сети к 01UXC.</t>
  </si>
  <si>
    <t xml:space="preserve">                Site heat networks. Heat networks to 00UKS</t>
  </si>
  <si>
    <t>Тепловые сети промплощадки. Тепловые сети к 00UKS.</t>
  </si>
  <si>
    <t xml:space="preserve">                Site heat networks. Heat networks to 01UXC. Thermal insulation</t>
  </si>
  <si>
    <t>Тепловые сети промплощадки. Тепловые сети к 01UXC. Тепловая изоляция</t>
  </si>
  <si>
    <t xml:space="preserve">                Site heat networks. Heat networks to 00UKS. Thermal insulation</t>
  </si>
  <si>
    <t>Тепловые сети промплощадки. Тепловые сети к 00UKS. Тепловая изоляция</t>
  </si>
  <si>
    <t xml:space="preserve">               00UNZ. Heat networks. Heat networks of trestle section for connecting 20, 30UMX</t>
  </si>
  <si>
    <t>00UNZ. Тепловые сети. Тепловые сети по участку эстакады связи 20, 30UMX</t>
  </si>
  <si>
    <t xml:space="preserve">               00UNZ. Heat networks. Heat networks of trestle section to 20UKC</t>
  </si>
  <si>
    <t>00UNZ. Тепловые сети. Тепловые сети по участку эстакады к 20UKC</t>
  </si>
  <si>
    <t xml:space="preserve">               00UNZ. Heat networks. Heat networks of trestle section to 30UKC</t>
  </si>
  <si>
    <t>00UNZ. Тепловые сети. Тепловые сети по участку эстакады к 30UKC</t>
  </si>
  <si>
    <t xml:space="preserve">               00UNZ. Heat networks. Heat networks of trestle section from 00UGD</t>
  </si>
  <si>
    <t>00UNZ. Тепловые сети. Тепловые сети по участку эстакады от 00UGD</t>
  </si>
  <si>
    <t xml:space="preserve">               00UNZ. Heat networks. Heat networks of trestle section from 00UTH to trestle for connecting 20, 30UMX</t>
  </si>
  <si>
    <t>00UNZ. Тепловые сети. Тепловые сети по участку эстакады от 00UTH до эстакады связи 20, 30UMX</t>
  </si>
  <si>
    <t xml:space="preserve">          00UPC Water intake structure</t>
  </si>
  <si>
    <t>00UPC Водозаборное сооружение</t>
  </si>
  <si>
    <t xml:space="preserve">             Readiness of object 00UPC</t>
  </si>
  <si>
    <t>Готовность объекта 00UPC</t>
  </si>
  <si>
    <t xml:space="preserve">                Electrical part. Lighting</t>
  </si>
  <si>
    <t>Электротехническая часть. Освещение</t>
  </si>
  <si>
    <t xml:space="preserve">          00UPX Fish barrier</t>
  </si>
  <si>
    <t>00UPX Рыбозащитное сооружение</t>
  </si>
  <si>
    <t xml:space="preserve">             Readiness of object 00UPX</t>
  </si>
  <si>
    <t>Готовность объекта 00UPX</t>
  </si>
  <si>
    <t xml:space="preserve">                Fish protection structure</t>
  </si>
  <si>
    <t xml:space="preserve">               00UPX. Fish barrier. Working drawings for automation</t>
  </si>
  <si>
    <t>00UPX. Рыбозащитное сооружение. Рабочие чертежи в части автоматики</t>
  </si>
  <si>
    <t xml:space="preserve">               00UPX. Fish barrier. List of cables for automation</t>
  </si>
  <si>
    <t>00UPX. Рыбозащитное сооружение. Кабельный журнал в части автоматики</t>
  </si>
  <si>
    <t xml:space="preserve">               00UPX. Fish barrier. Electrical part</t>
  </si>
  <si>
    <t>00UPX. Рыбозащитное сооружение. Электротехническая часть</t>
  </si>
  <si>
    <t xml:space="preserve">               00UPX. Fish barrier. Fire Protection Instrumentation and Control System (FP I&amp;C)</t>
  </si>
  <si>
    <t>00UPX. Рыбозащитное сооружение. Система контроля и управления противопожарной защитой (СКУ ПЗ)</t>
  </si>
  <si>
    <t xml:space="preserve">          01USW Structures for on-site cable networks</t>
  </si>
  <si>
    <t>01USW Сооружения для внутриплощадочных кабельных сетей</t>
  </si>
  <si>
    <t xml:space="preserve">             Readiness of object 01USW</t>
  </si>
  <si>
    <t>Готовность объекта 01USW</t>
  </si>
  <si>
    <t xml:space="preserve">                01USW. Structure for on-site cable networks. Electric lighting</t>
  </si>
  <si>
    <t>01USW. Сооружение для внутриплощадочных кабельных сетей. Электрическое освещение</t>
  </si>
  <si>
    <t xml:space="preserve">          02USW Structure for on-site grounding loop</t>
  </si>
  <si>
    <t>02USW Сооружения для внутриплощадочного контура заземления</t>
  </si>
  <si>
    <t xml:space="preserve">             Readiness of object 02USW</t>
  </si>
  <si>
    <t>Готовность объекта 02USW</t>
  </si>
  <si>
    <t xml:space="preserve">                02USW. Structure for on-site grounding loop. Electric lighting</t>
  </si>
  <si>
    <t>02USW. Сооружение для внутриплощадочного контура заземления. Электрическое освещение</t>
  </si>
  <si>
    <t xml:space="preserve">          01USZ Normal operation cable channel</t>
  </si>
  <si>
    <t>01USZ Кабельный канал системы нормальной эксплуатации</t>
  </si>
  <si>
    <t xml:space="preserve">             Readiness of object 01USZ</t>
  </si>
  <si>
    <t>Готовность объекта 01USZ</t>
  </si>
  <si>
    <t xml:space="preserve">               01USZ. Normal operation cable channel. Fire Protection Instrumentation and Control System (FP I&amp;C) including fire alarm system</t>
  </si>
  <si>
    <t>01USZ. Кабельный канал системы нормальной эксплуатации. Система контроля и управления противопожарной защитой (СКУ ПЗ), включая СОУЭ</t>
  </si>
  <si>
    <t xml:space="preserve">               01USZ. Normal operation cable channel. Fire Protection Instrumentation and Control System (FP I&amp;C) including fire alarm system. List of control cables</t>
  </si>
  <si>
    <t>01USZ. Кабельный канал системы нормальной эксплуатации. Система контроля и управления противопожарной защитой (СКУ ПЗ), включая СОУЭ. Журнал контрольных кабелей</t>
  </si>
  <si>
    <t xml:space="preserve">          02USZ Normal operation cable channel</t>
  </si>
  <si>
    <t>02USZ Кабельный канал системы нормальной эксплуатации</t>
  </si>
  <si>
    <t xml:space="preserve">             Readiness of object 02USZ</t>
  </si>
  <si>
    <t>Готовность объекта 02USZ</t>
  </si>
  <si>
    <t xml:space="preserve">                02USZ. Normal operation cable channel. Pit</t>
  </si>
  <si>
    <t>02USZ. Кабельный канал системы нормальной эксплуатации. Котлован</t>
  </si>
  <si>
    <t xml:space="preserve">                02USZ. Normal operation cable channel. Reinforced concrete structures</t>
  </si>
  <si>
    <t>02USZ. Кабельный канал системы нормальной эксплуатации. Конструкции железобетонные</t>
  </si>
  <si>
    <t xml:space="preserve">                02USZ. Normal operation cable channel. Layout drawings of cable structures</t>
  </si>
  <si>
    <t>02USZ. Кабельный канал системы нормальной эксплуатации. Компоновочные чертежи кабельных конструкций</t>
  </si>
  <si>
    <t xml:space="preserve">                02USZ. Normal operation cable channel. Grounding electrical connection drawings</t>
  </si>
  <si>
    <t>02USZ. Кабельный канал системы нормальной эксплуатации. Электротехнические чертежи заземления</t>
  </si>
  <si>
    <t xml:space="preserve">          03USZ Normal operation cable channel</t>
  </si>
  <si>
    <t>03USZ Кабельный канал системы нормальной эксплуатации</t>
  </si>
  <si>
    <t xml:space="preserve">             Readiness of object 03USZ</t>
  </si>
  <si>
    <t>Готовность объекта 03USZ</t>
  </si>
  <si>
    <t xml:space="preserve">               03USZ. Normal operation cable channel. Fire Protection Instrumentation and Control System (FP I&amp;C) including fire alarm system</t>
  </si>
  <si>
    <t>03USZ. Кабельный канал системы нормальной эксплуатации. Система контроля и управления противопожарной защитой (СКУ ПЗ), включая СОУЭ</t>
  </si>
  <si>
    <t xml:space="preserve">               03USZ. Normal operation cable channel. Fire Protection Instrumentation and Control System (FP I&amp;C) including fire alarm system. List of control cables</t>
  </si>
  <si>
    <t>03USZ. Кабельный канал системы нормальной эксплуатации. Система контроля и управления противопожарной защитой (СКУ ПЗ), включая СОУЭ. Журнал контрольных кабелей</t>
  </si>
  <si>
    <t xml:space="preserve">          04USZ Normal operation cable channel</t>
  </si>
  <si>
    <t>04USZ Кабельный канал системы нормальной эксплуатации</t>
  </si>
  <si>
    <t xml:space="preserve">             Readiness of object 04USZ</t>
  </si>
  <si>
    <t>Готовность объекта 04USZ</t>
  </si>
  <si>
    <t xml:space="preserve">                04USZ. Normal operation cable channel. Pit</t>
  </si>
  <si>
    <t>04USZ. Кабельный канал системы нормальной эксплуатации. Котлован</t>
  </si>
  <si>
    <t xml:space="preserve">                04USZ. Normal operation cable channel. Reinforced concrete structures</t>
  </si>
  <si>
    <t>04USZ. Кабельный канал системы нормальной эксплуатации. Конструкции железобетонные</t>
  </si>
  <si>
    <t xml:space="preserve">                04USZ. Normal operation cable channel. Layout drawings of cable structures</t>
  </si>
  <si>
    <t>04USZ. Кабельный канал системы нормальной эксплуатации. Компоновочные чертежи кабельных конструкций</t>
  </si>
  <si>
    <t xml:space="preserve">                04USZ. Normal operation cable channel. Grounding electrical connection drawings</t>
  </si>
  <si>
    <t>04USZ. Кабельный канал системы нормальной эксплуатации. Электротехнические чертежи заземления</t>
  </si>
  <si>
    <t xml:space="preserve">          05USZ Normal operation cable channel</t>
  </si>
  <si>
    <t>05USZ Кабельный канал системы нормальной эксплуатации</t>
  </si>
  <si>
    <t xml:space="preserve">             Readiness of object 05USZ</t>
  </si>
  <si>
    <t>Готовность объекта 05USZ</t>
  </si>
  <si>
    <t xml:space="preserve">                05USZ. Normal operation cable channel. Electric lighting</t>
  </si>
  <si>
    <t>05USZ. Кабельный канал системы нормальной эксплуатации. Электрическое освещение</t>
  </si>
  <si>
    <t xml:space="preserve">                Layout drawings of cable metal structures</t>
  </si>
  <si>
    <t>05USZ. Кабельный канал системы нормальной эксплуатации. Компоновочные чертежи кабельных металлоконструкций</t>
  </si>
  <si>
    <t xml:space="preserve">          08USZ Normal operation cable channel</t>
  </si>
  <si>
    <t>08USZ Кабельный канал системы нормальной эксплуатации</t>
  </si>
  <si>
    <t xml:space="preserve">             Readiness of object 08USZ</t>
  </si>
  <si>
    <t>Готовность объекта 08USZ</t>
  </si>
  <si>
    <t xml:space="preserve">               08USZ. Normal operation cable channel. Fire Protection Instrumentation and Control System (FP I&amp;C) including fire alarm system</t>
  </si>
  <si>
    <t>08USZ. Кабельный канал системы нормальной эксплуатации. Система контроля и управления противопожарной защитой (СКУ ПЗ), включая СОУЭ</t>
  </si>
  <si>
    <t xml:space="preserve">               08USZ. Normal operation cable channel. Fire Protection Instrumentation and Control System (FP I&amp;C) including fire alarm system. List of control cables</t>
  </si>
  <si>
    <t>08USZ. Кабельный канал системы нормальной эксплуатации. Система контроля и управления противопожарной защитой (СКУ ПЗ), включая СОУЭ. Журнал контрольных кабелей</t>
  </si>
  <si>
    <t xml:space="preserve">          00USE Structure for hydrogen receivers</t>
  </si>
  <si>
    <t>00USE Сооружение для ресиверов водорода</t>
  </si>
  <si>
    <t>645д</t>
  </si>
  <si>
    <t xml:space="preserve">             Readiness of object 00USE</t>
  </si>
  <si>
    <t>Готовность объекта 00USE</t>
  </si>
  <si>
    <t xml:space="preserve">               Structure for hydrogen receivers (00USE). Reinforced concrete structures of structure for hydrogen receivers</t>
  </si>
  <si>
    <t>Сооружение для ресиверов водорода (00USE). Железобетонные конструкции сооружения для ресиверов водорода</t>
  </si>
  <si>
    <t xml:space="preserve">               Structure for hydrogen receivers (00USE). Steel structures of structure for hydrogen receivers</t>
  </si>
  <si>
    <t>Сооружение для ресиверов водорода (00USE). Металлоконструкции сооружения для ресиверов водорода</t>
  </si>
  <si>
    <t xml:space="preserve">               00USE. Structure for hydrogen receivers. Piping of hydrogen receivers</t>
  </si>
  <si>
    <t>00USE. Сооружение для ресиверов водорода. Трубопроводы обвязки ресиверов водорода</t>
  </si>
  <si>
    <t xml:space="preserve">               00USE. Structure for hydrogen receivers. Installation drawings of hydrogen receivers</t>
  </si>
  <si>
    <t>00USE. Сооружение для ресиверов водорода. Установочные чертежи ресиверов водорода</t>
  </si>
  <si>
    <t xml:space="preserve">               00USE. Structure for hydrogen receivers. Common-plant communication systems</t>
  </si>
  <si>
    <t>00USE. Сооружение для ресиверов водорода. Системы общестанционной связи</t>
  </si>
  <si>
    <t xml:space="preserve">               00USE. Structure for hydrogen receivers. Electrical part</t>
  </si>
  <si>
    <t>00USE. Сооружение для ресиверов водорода. Электротехническая часть</t>
  </si>
  <si>
    <t xml:space="preserve">               00USE. Structure for hydrogen receivers. Working drawings for instrumentation</t>
  </si>
  <si>
    <t>00USE. Сооружение для ресиверов водорода. Рабочие чертежи КИП</t>
  </si>
  <si>
    <t>00USE. Сооружение для ресиверов водорода. Система оповещения и поиска персонала</t>
  </si>
  <si>
    <t xml:space="preserve">          00USV Engineering and personnel amenities building</t>
  </si>
  <si>
    <t>00USV Инженерно-бытовой корпус</t>
  </si>
  <si>
    <t xml:space="preserve">             Readiness of object 00USV</t>
  </si>
  <si>
    <t>Готовность объекта 00USV</t>
  </si>
  <si>
    <t xml:space="preserve">                Basement walls</t>
  </si>
  <si>
    <t>Цокольные стены</t>
  </si>
  <si>
    <t xml:space="preserve">                Framework</t>
  </si>
  <si>
    <t>Каркас</t>
  </si>
  <si>
    <t xml:space="preserve">                Floor slabs at elevations 0.000; +4.200</t>
  </si>
  <si>
    <t>Перекрытия на отметках 0,000; +4,200</t>
  </si>
  <si>
    <t xml:space="preserve">                Floor slabs and roof above elevation +4.200</t>
  </si>
  <si>
    <t>Перекрытия и покрытие выше отметки +4,200</t>
  </si>
  <si>
    <t xml:space="preserve">                Staircases</t>
  </si>
  <si>
    <t>Лестничные клетки</t>
  </si>
  <si>
    <t xml:space="preserve">                Elevator shafts</t>
  </si>
  <si>
    <t>Шахты лифтов</t>
  </si>
  <si>
    <t xml:space="preserve">                Internal walls at elevations -4.000; 0.000; +4.200</t>
  </si>
  <si>
    <t>Внутренние стены на отметках -4,000; 0,000; +4,200</t>
  </si>
  <si>
    <t xml:space="preserve">                Internal walls at elevations +7.800; +11.400; +15.000</t>
  </si>
  <si>
    <t>Внутренние стены на отметках +7,800; +11,400; +15,000</t>
  </si>
  <si>
    <t xml:space="preserve">                Internal walls above elevation +15.000</t>
  </si>
  <si>
    <t>Внутренние стены выше отметки +15,000</t>
  </si>
  <si>
    <t xml:space="preserve">                Floors at elevations -4.000; 0.000</t>
  </si>
  <si>
    <t>Полы на отметках -4,000; 0,000</t>
  </si>
  <si>
    <t xml:space="preserve">                Floors above elevation 0.000</t>
  </si>
  <si>
    <t>Полы выше отметки 0,000</t>
  </si>
  <si>
    <t xml:space="preserve">                Entrances</t>
  </si>
  <si>
    <t>Входы</t>
  </si>
  <si>
    <t xml:space="preserve">                Facade external finishing</t>
  </si>
  <si>
    <t xml:space="preserve">                Stained-glass windows</t>
  </si>
  <si>
    <t>Витражи</t>
  </si>
  <si>
    <t xml:space="preserve">                Internal finishing of rooms. Floors</t>
  </si>
  <si>
    <t xml:space="preserve">                Suspended ceilings</t>
  </si>
  <si>
    <t>Подвесные потолки</t>
  </si>
  <si>
    <t xml:space="preserve">               00USV. Engineering and personnel amenities building. Egress routes</t>
  </si>
  <si>
    <t>00USV. Инженерно-бытовой корпус. Пути эвакуации</t>
  </si>
  <si>
    <t xml:space="preserve">               00USV. Engineering and personnel amenities building. Automatic fire fighting facilities (SGC)</t>
  </si>
  <si>
    <t>00USV. Инженерно-бытовой корпус. Автоматические установки пожаротушения (SGC)</t>
  </si>
  <si>
    <t xml:space="preserve">                Piping of 00SRG30, 00SRG40 industrial-sanitary laboratories of 00USV building. Specification of equipment, items and materials</t>
  </si>
  <si>
    <t>Трубопроводы обвязки помещений промышленно-санитарных лабораторий 00SRG30, 00SRG40 здания 00USV. Спецификация оборудования, изделий и материалов</t>
  </si>
  <si>
    <t xml:space="preserve">                Ventilation layout drawings</t>
  </si>
  <si>
    <t>Компоновочные чертежи вентиляции</t>
  </si>
  <si>
    <t xml:space="preserve">                Installation drawings of ventilation system equipment</t>
  </si>
  <si>
    <t>Установочные чертежи оборудования систем вентиляции</t>
  </si>
  <si>
    <t xml:space="preserve">               00USV. Engineering and personnel amenities building. Chilling medium supply</t>
  </si>
  <si>
    <t>00USV. Инженерно-бытовой корпус. Холодоснабжение</t>
  </si>
  <si>
    <t xml:space="preserve">               00USV. Engineering and personnel amenities building. Ventilation system diagrams</t>
  </si>
  <si>
    <t>00USV. Инженерно-бытовой корпус. Схемы систем вентиляции</t>
  </si>
  <si>
    <t xml:space="preserve">               00USV. Engineering and personnel amenities building. Air ducts supports</t>
  </si>
  <si>
    <t>00USV. Инженерно-бытовой корпус. Опоры воздуховодов</t>
  </si>
  <si>
    <t xml:space="preserve">               00USV. Engineering and personnel amenities building. Lists of control cables for feeding elements</t>
  </si>
  <si>
    <t>00USV. Инженерно-бытовой корпус. Журналы контрольных кабелей в части питающих элементов</t>
  </si>
  <si>
    <t xml:space="preserve">               00USV. Engineering and personnel amenities building. Technical assignment for manufacturer for 0.4 kV board</t>
  </si>
  <si>
    <t>00USV. Инженерно-бытовой корпус. Техническое задание заводу на щит 0,4 кВ</t>
  </si>
  <si>
    <t xml:space="preserve">               00USV. Engineering and personnel amenities building. Technical assignment for manufacturer for 0.4 kV secondary assemblies</t>
  </si>
  <si>
    <t>00USV. Инженерно-бытовой корпус. Техническое задание заводу на вторичные сборки 0,4 кВ</t>
  </si>
  <si>
    <t xml:space="preserve">               00USV. Engineerting and personnel amenities building. Operative loudspeaking and telephone communication system</t>
  </si>
  <si>
    <t>00USV. Инженерно-бытовой корпус. Система оперативной громкоговорящей и телефонной связи</t>
  </si>
  <si>
    <t xml:space="preserve">               00USV. Engineerting and personnel amenities building. Common-plant communication systems</t>
  </si>
  <si>
    <t>00USV. Инженерно-бытовой корпус. Системы общестанционной связи</t>
  </si>
  <si>
    <t xml:space="preserve">               00USV. Engineerting and personnel amenities building. Communication systems. Lists of cables</t>
  </si>
  <si>
    <t>00USV. Инженерно-бытовой корпус. Системы связи. Кабельные журналы</t>
  </si>
  <si>
    <t xml:space="preserve">               00USV. Engineering and personnel amenities building. Assignment for assemblies related to SW(sofrware) type to automation</t>
  </si>
  <si>
    <t>00USV. Инженерно-бытовой корпус. Задание заводу на изготовление сборок по типу ПР в части автоматики</t>
  </si>
  <si>
    <t xml:space="preserve">               00USV. Engineering and personnel amenities building. Purchase requisition for transformers</t>
  </si>
  <si>
    <t>00USV. Инженерно-бытовой корпус. Заказная спецификация на трансформаторы</t>
  </si>
  <si>
    <t xml:space="preserve">               00USV. Engineering and personnel amenities building. Appliance and computer power outlet network</t>
  </si>
  <si>
    <t>00USV. Инженерно-бытовой корпус. Бытовая и компьютерная розеточная сеть</t>
  </si>
  <si>
    <t xml:space="preserve">               00USV. Engineering and personnel amenities building. Lighting networks</t>
  </si>
  <si>
    <t>00USV. Инженерно-бытовой корпус. Сети освещения</t>
  </si>
  <si>
    <t xml:space="preserve">                Layout of electrical equipment</t>
  </si>
  <si>
    <t xml:space="preserve">                Grounding</t>
  </si>
  <si>
    <t xml:space="preserve">               00USV. Engineering and personnel amenities building. Layout of cable steel structures</t>
  </si>
  <si>
    <t>00USV. Инженерно-бытовой корпус. Расстановка кабельных металлоконструкций</t>
  </si>
  <si>
    <t xml:space="preserve">                Lists of power cable</t>
  </si>
  <si>
    <t xml:space="preserve">                Layout of cable steel structures</t>
  </si>
  <si>
    <t xml:space="preserve">               00USV. Engineering and personnel amenities building. Isolation valves control diagrams</t>
  </si>
  <si>
    <t>00USV. Инженерно-бытовой корпус. Схемы управления запорной арматурой</t>
  </si>
  <si>
    <t xml:space="preserve">               00USV. Engineering and personnel amenities building. Control cable lists related to automation</t>
  </si>
  <si>
    <t>00USV. Инженерно-бытовой корпус. Журналы контрольных кабелей в части автоматики</t>
  </si>
  <si>
    <t xml:space="preserve">               00USV. Engineering and personnel amenities building. Fire dampers control diagrams</t>
  </si>
  <si>
    <t>00USV. Инженерно-бытовой корпус. Схемы управления противопожарными клапанами</t>
  </si>
  <si>
    <t>267д</t>
  </si>
  <si>
    <t xml:space="preserve">               00USV. Engineering and personnel amenities building. Lists of control cables related to fire dampers</t>
  </si>
  <si>
    <t>00USV. Инженерно-бытовой корпус. Журналы контрольных кабелей в части противопожарных клапанов</t>
  </si>
  <si>
    <t xml:space="preserve">               00USV. Engineering and personnel amenities building. Assignment to the manufacturer for 0,4 kV assemblies related to automation</t>
  </si>
  <si>
    <t>00USV. Инженерно-бытовой корпус. Задание заводу на сборки 0,4 кВ в части автоматики.</t>
  </si>
  <si>
    <t xml:space="preserve">               00USV. Engineering and personnel amenities building. Assignment to the manufacturer for local board related to automation</t>
  </si>
  <si>
    <t>00USV. Инженерно-бытовой корпус. Задание заводу на местный щит в части автоматики</t>
  </si>
  <si>
    <t xml:space="preserve">               00USV. Engineering and personnel amenities building. Secondary connections of motors. Complete electric diagrams</t>
  </si>
  <si>
    <t>00USV. Инженерно-бытовой корпус. Вторичные соединения в части электродвигателей. Схемы электрические полные</t>
  </si>
  <si>
    <t xml:space="preserve">               00USV. Engineering and personnel amenities building. Lists of control cables for motors</t>
  </si>
  <si>
    <t>00USV. Инженерно-бытовой корпус. Журналы контрольных кабелей в части электродвигателей</t>
  </si>
  <si>
    <t xml:space="preserve">               00USV. Engineerting and personnel amenities building. Personnel annunciation and search system</t>
  </si>
  <si>
    <t>00USV. Инженерно-бытовой корпус. Система оповещения и поиска персонала</t>
  </si>
  <si>
    <t xml:space="preserve">               00USV. Engineering and personnel amenities building. Working drawings for instrumentation</t>
  </si>
  <si>
    <t>00USV. Инженерно-бытовой корпус. Рабочие чертежи КИП</t>
  </si>
  <si>
    <t xml:space="preserve">               00USV. Engineering and personnel amenities building. Lists of control cables for instrumentation</t>
  </si>
  <si>
    <t>00USV. Инженерно-бытовой корпус. Журналы контрольных кабелей КИП</t>
  </si>
  <si>
    <t xml:space="preserve">               00USV. Engineering and personnel amenities building. Technical assignment for manufacturer for instrumentation transducers cabinets</t>
  </si>
  <si>
    <t>00USV. Инженерно-бытовой корпус. Задание заводу на шкафы преобразователей КИП</t>
  </si>
  <si>
    <t xml:space="preserve">               00USV. Engineering and personnel amenities building. Fire Protection Instrumentation and Control System (FP I&amp;C)</t>
  </si>
  <si>
    <t>00USV. Инженерно-бытовой корпус. Система контроля и управления противопожарной защитой (СКУ ПЗ)</t>
  </si>
  <si>
    <t xml:space="preserve">               00USV. Engineering and personnel amenities building. Fire protection control and monitoring system (FP I&amp;C). List of control cables</t>
  </si>
  <si>
    <t>00USV. Инженерно-бытовой корпус. Система контроля и управления противопожарной защитой (СКУ ПЗ). Журнал контрольных кабелей</t>
  </si>
  <si>
    <t xml:space="preserve">               00USV. Engineering and personnel amenities building. Fire protection control and monitoring system (FP I&amp;C). Fire alarm system</t>
  </si>
  <si>
    <t>00USV. Инженерно-бытовой корпус. Система контроля и управления противопожарной защитой (СКУ ПЗ). Оповещение людей о пожаре</t>
  </si>
  <si>
    <t xml:space="preserve">               00USV. Engineering and personnel amenities building. Fire protection control and monitoring system (FP I&amp;C). Fire alarm system. List of control cables</t>
  </si>
  <si>
    <t>00USV. Инженерно-бытовой корпус. Система контроля и управления противопожарной защитой (СКУ ПЗ). Оповещение людей о пожаре. Журнал контрольных кабелей</t>
  </si>
  <si>
    <t xml:space="preserve">               00USV. Engineering and personnel amenities building. Fire protection control and monitoring system (FP I&amp;C). Automatic water fire fighting facility</t>
  </si>
  <si>
    <t>00USV. Инженерно-бытовой корпус. Система контроля и управления противопожарной защитой (СКУ ПЗ). Автоматическая установка водяного пожаротушения</t>
  </si>
  <si>
    <t xml:space="preserve">               00USV. Engineering and personnel amenities building. Fire protection control and monitoring system (FP I&amp;C). Automatic water fire fighting facility. List of control cables</t>
  </si>
  <si>
    <t>00USV. Инженерно-бытовой корпус. Система контроля и управления противопожарной защитой (СКУ ПЗ). Автоматическая установка водяного пожаротушения. Журнал контрольных кабелей</t>
  </si>
  <si>
    <t xml:space="preserve">               00USV. Engineering and personnel amenities building. Fire protection control and monitoring system (FP I&amp;C). Automatic gas fire fighting facility</t>
  </si>
  <si>
    <t>00USV. Инженерно-бытовой корпус. Система контроля и управления противопожарной защитой (СКУ ПЗ). Автоматическая установка газового пожаротушения</t>
  </si>
  <si>
    <t xml:space="preserve">               00USV. Engineering and personnel amenities building. Fire protection control and monitoring system (FP I&amp;C). Automatic gas fire fighting facility. List of control cables</t>
  </si>
  <si>
    <t>00USV. Инженерно-бытовой корпус. Система контроля и управления противопожарной защитой (СКУ ПЗ). Автоматическая установка газового пожаротушения. Журнал контрольных кабелей</t>
  </si>
  <si>
    <t xml:space="preserve">               00USV. Engineering and personnel amenities building. Working documentation on common-plant auxiliaries I&amp;C-electrical. Diagrams of secondary connections</t>
  </si>
  <si>
    <t>00USV. Инженерно-бытовой корпус. Рабочая документация СКУ ЭЧ ОС СН. Схемы вторичных соединений</t>
  </si>
  <si>
    <t xml:space="preserve">               00USV. Engineering and personnel amenities building. List of control cables for I&amp;C-electrical common-station auxiliaries</t>
  </si>
  <si>
    <t>00USV. Инженерно-бытовой корпус. Журналы контрольных кабелей в части СКУ ЭЧ ОС СН</t>
  </si>
  <si>
    <t xml:space="preserve">                00USV. Engineering and personnel amenities building. CP AUX EE I&amp;C CS. Structural diagram of the equipment set</t>
  </si>
  <si>
    <t>00USV. Инженерно-бытовой корпус. ПТК СКУ ЭЧ ОС СН. Схема структурная комплекса технических средств</t>
  </si>
  <si>
    <t xml:space="preserve">                00USV. Engineering and personnel amenities building. CP AUX EE I&amp;C CS. 0.4 kV SCG. Tables of external connections</t>
  </si>
  <si>
    <t>00USV. Инженерно-бытовой корпус. ПТК СКУ ЭЧ ОС СН. КРУ 0.4 kV. Таблицы внешних подключений</t>
  </si>
  <si>
    <t xml:space="preserve">          00USY Trestle for process pipelines</t>
  </si>
  <si>
    <t>00USY Эстакада технологических трубопроводов</t>
  </si>
  <si>
    <t>770д</t>
  </si>
  <si>
    <t xml:space="preserve">             Readiness of object 00USY</t>
  </si>
  <si>
    <t>Готовность объекта 00USY</t>
  </si>
  <si>
    <t xml:space="preserve">               00USY. Trestle for process pipelines. Trestle section for connecting 20, 30UMX. Reinforced concrete structures</t>
  </si>
  <si>
    <t>00USY. Эстакада технологических трубопроводов. Участок эстакады связи 20, 30UMX. Конструкции железобетонные</t>
  </si>
  <si>
    <t xml:space="preserve">                Trestle from 00UTH to 20UMX (Section 1). Steel structures</t>
  </si>
  <si>
    <t>Эстакада от 00UТН до 20UMX (Участок 1). Конструкции металлические</t>
  </si>
  <si>
    <t xml:space="preserve">                Trestle from 00UTH to 20UMX (Section 2). Reinforced concrete structures</t>
  </si>
  <si>
    <t>Эстакада от 00UТН до 20UMX (Участок 2). Конструкции железобетонные</t>
  </si>
  <si>
    <t xml:space="preserve">                Trestle from 00UTH to 20UMX (Section 2). Steel structures</t>
  </si>
  <si>
    <t>Эстакада от 00UТН до 20UMX (Участок 2). Конструкции металлические</t>
  </si>
  <si>
    <t xml:space="preserve">                Trestle from 20UKC to trestle 00UTC - 20UMX (Section 1). Reinforced concrete structures</t>
  </si>
  <si>
    <t>Эстакада от 20UКС до эстакады связи 00UTH - 20UMX (Участок 1). Конструкции железобетонные</t>
  </si>
  <si>
    <t xml:space="preserve">                Trestle from 20UKC to trestle 00UTC - 20UMX (Section 1). Steel structures</t>
  </si>
  <si>
    <t>Эстакада от 20UКС до эстакады связи 00UTH - 20UMX (Участок 1). Конструкции металлические</t>
  </si>
  <si>
    <t xml:space="preserve">                Trestle from 20UKC to trestle 00UTC - 20UMX (Section 2). Reinforced concrete structures</t>
  </si>
  <si>
    <t>Эстакада от 20UКС до эстакады связи 00UTH - 20UMX (Участок 2). Конструкции железобетонные</t>
  </si>
  <si>
    <t xml:space="preserve">                Trestle from 20UKC to trestle 00UTC - 20UMX (Section 2). Steel structures</t>
  </si>
  <si>
    <t>Эстакада от 20UКС до эстакады связи 00UTH - 20UMX (Участок 2). Конструкции металлические</t>
  </si>
  <si>
    <t xml:space="preserve">                Trestle from 20UKC to 30UKC. Reinforced concrete structures</t>
  </si>
  <si>
    <t>Эстакада от 20UКС до 30UKC. Конструкции железобетонные</t>
  </si>
  <si>
    <t xml:space="preserve">                Trestle from 20UKC to 30UKC. Steel structures</t>
  </si>
  <si>
    <t>Эстакада от 20UКС до 30UKC. Конструкции металлические</t>
  </si>
  <si>
    <t xml:space="preserve">                Trestle from 21-22UEJ. Reinforced concrete structures</t>
  </si>
  <si>
    <t>Эстакада от 21-22UEJ. Конструкции железобетонные</t>
  </si>
  <si>
    <t xml:space="preserve">                Trestle from 21-22UEJ. Steel structures</t>
  </si>
  <si>
    <t>Эстакада от 21-22UEJ. Конструкции металлические</t>
  </si>
  <si>
    <t xml:space="preserve">                Trestle from 33-34UEJ. Reinforced concrete structures</t>
  </si>
  <si>
    <t>Эстакада от 33-34UEJ. Конструкции железобетонные</t>
  </si>
  <si>
    <t xml:space="preserve">               00USY. Trestle for process pipelines. Trestle sections to 21-24, 31-34UBN. Steel structures</t>
  </si>
  <si>
    <t>00USY. Эстакада технологических трубопроводов. Участки эстакады к 21-24, 31-34UBN. Конструкции металлические</t>
  </si>
  <si>
    <t xml:space="preserve">                Trestle from 31-32UEJ. Reinforced concrete structures</t>
  </si>
  <si>
    <t>Эстакада от 31-32UEJ. Конструкции железобетонные</t>
  </si>
  <si>
    <t xml:space="preserve">               00USY. Trestle for process pipelines. Trestle section from 30UCB to 05UBG. Steel structures</t>
  </si>
  <si>
    <t>00USY. Эстакада технологических трубопроводов. Участок эстакады от 30UСB до 05UBG. Конструкции металлические</t>
  </si>
  <si>
    <t xml:space="preserve">                Trestle to 05UBG. Steel structures</t>
  </si>
  <si>
    <t>Эстакада до 05UBG.Конструкции металлические</t>
  </si>
  <si>
    <t xml:space="preserve">                Trestle from 00UTB. Steel structures</t>
  </si>
  <si>
    <t>Эстакада от 00UTB. Конструкции металлические</t>
  </si>
  <si>
    <t xml:space="preserve">                Trestle from 00USF to trestle 00UTH - 20UMX. Reinforced concrete structures</t>
  </si>
  <si>
    <t>Эстакада от 00USF до эстакады связи 00UTH - 20UMX. Конструкции железобетонные</t>
  </si>
  <si>
    <t xml:space="preserve">                Trestle from 00USF to trestle 00UTH - 20UMX. Steel structures</t>
  </si>
  <si>
    <t>Эстакада от 00USF до эстакады связи 00UTH - 20UMX. Конструкции металлические</t>
  </si>
  <si>
    <t xml:space="preserve">                Trestle from 00UTF. Reinforced concrete structures</t>
  </si>
  <si>
    <t>Эстакада от 00UTF. Конструкции железобетонные</t>
  </si>
  <si>
    <t xml:space="preserve">                Trestle from 00UTF to 20UQA. Reinforced concrete structures</t>
  </si>
  <si>
    <t>Эстакада от 00UTF до 20UQA. Конструкции железобетонные</t>
  </si>
  <si>
    <t xml:space="preserve">                Trestle from 00UTF to 20UQA. Steel structures</t>
  </si>
  <si>
    <t>Эстакада от 00UTF до 20UQA. Конструкции металлические</t>
  </si>
  <si>
    <t xml:space="preserve">                Trestle from 23-24UEJ. Reinforced concrete structures</t>
  </si>
  <si>
    <t>Эстакада от 23-24UEJ. Конструкции железобетонные</t>
  </si>
  <si>
    <t xml:space="preserve">                Trestle from 23-24UEJ. Steel structures</t>
  </si>
  <si>
    <t>Эстакада от 23-24UEJ. Конструкции металлические</t>
  </si>
  <si>
    <t xml:space="preserve">                Trestle from 00UKS to 20UCB. Reinforced concrete structures</t>
  </si>
  <si>
    <t>Эстакада от 00UKS до 20UCB . Конструкции железобетонные</t>
  </si>
  <si>
    <t xml:space="preserve">                Trestle from 00UKS to 20UCB. Steel structures</t>
  </si>
  <si>
    <t>Эстакада от 00UKS до 20UCB . Конструкции металлические</t>
  </si>
  <si>
    <t xml:space="preserve">                Trestle from 20UCB to 30UCB. Reinforced concrete structures</t>
  </si>
  <si>
    <t>Эстакада от 20UCB до 30UCB. Конструкции железобетонные</t>
  </si>
  <si>
    <t xml:space="preserve">                Trestle from 20UCB to 30UCB. Steel structures</t>
  </si>
  <si>
    <t>Эстакада от 20UCB до 30UCB. Конструкции металлические</t>
  </si>
  <si>
    <t xml:space="preserve">                Trestle from 00UTF. Steel structures</t>
  </si>
  <si>
    <t>Эстакада от 00UTF. Конструкции металлические</t>
  </si>
  <si>
    <t xml:space="preserve">                Trestle to 00UFC. Reinforced concrete structures</t>
  </si>
  <si>
    <t>Эстакада до 00UFC. Конструкции железобетонные</t>
  </si>
  <si>
    <t xml:space="preserve">                Trestle to 00UFC. Steel structures</t>
  </si>
  <si>
    <t>Эстакада до 00UFC. Конструкции металлические</t>
  </si>
  <si>
    <t xml:space="preserve">                Trestle to 00UFA. Reinforced concrete structures</t>
  </si>
  <si>
    <t>Эстакада до 00UFA. Конструкции железобетонные</t>
  </si>
  <si>
    <t xml:space="preserve">                Trestle to 00UFA. Steel structures</t>
  </si>
  <si>
    <t>Эстакада до 00UFA. Конструкции металлические</t>
  </si>
  <si>
    <t xml:space="preserve">                Trestle to 05UBG. Reinforced concrete structures</t>
  </si>
  <si>
    <t>Эстакада до 05UBG.Конструкции железобетонные</t>
  </si>
  <si>
    <t xml:space="preserve">                Trestle from 31-32UBN. Steel structures</t>
  </si>
  <si>
    <t>Эстакада от 31-32UBN. Конструкции металлические</t>
  </si>
  <si>
    <t xml:space="preserve">               00USY. Trestle for process pipelines. Trestle section from 00USE, 00UEL, 00UTE, 00USF, 00UTF, 20UQA to trestle for connecting 20, 30UMX. Reinforced concrete structures</t>
  </si>
  <si>
    <t>00USY. Эстакада технологических трубопроводов. Участок эстакады от 00USE, 00UEL, 00UTE, 00USF, 00UTF, 20UQA до эстакады связи 20,30UMX. Конструкции железобетонные</t>
  </si>
  <si>
    <t xml:space="preserve">                Trestle to 00UKS. Steel structures</t>
  </si>
  <si>
    <t>Эстакада к 00UKS. Конструкции металлические</t>
  </si>
  <si>
    <t xml:space="preserve">               00USY. Trestle for process pipelines. 30UMA, 30UJA building trestle section. Reinforced concrete structures</t>
  </si>
  <si>
    <t>00USY. Эстакада технологических трубопроводов. Участок эстакады вдоль зданий 30UMA, 30UJA. Конструкции железобетонные</t>
  </si>
  <si>
    <t xml:space="preserve">               00USY. Trestle for process pipelines. 30UMA, 30UJA building trestle section. Steel structures</t>
  </si>
  <si>
    <t>00USY. Эстакада технологических трубопроводов. Участок эстакады вдоль зданий 30UMA, 30UJA. Конструкции металлические</t>
  </si>
  <si>
    <t xml:space="preserve">                Trestle from 00UYB. Reinforced concrete structures</t>
  </si>
  <si>
    <t>Эстакада от 00UYB. Конструкции железобетонные</t>
  </si>
  <si>
    <t xml:space="preserve">                Trestle from 00UYB. Steel structures</t>
  </si>
  <si>
    <t>Эстакада от 00UYB. Конструкции металлические</t>
  </si>
  <si>
    <t xml:space="preserve">                Trestle from 20UMX to 30UMX. Reinforced concrete structures</t>
  </si>
  <si>
    <t>Эстакада от 20UMX до 30UMX. Конструкции железобетонные</t>
  </si>
  <si>
    <t xml:space="preserve">                Trestle from 20UMX to 30UMX. Steel structures</t>
  </si>
  <si>
    <t>Эстакада от 20UMX до 30UMX. Конструкции металлические</t>
  </si>
  <si>
    <t xml:space="preserve">                Trestle from 00UEL. Reinforced concrete structures</t>
  </si>
  <si>
    <t>Эстакада от 00UEL. Конструкции железобетонные</t>
  </si>
  <si>
    <t xml:space="preserve">                Trestle from 00UEL. Steel structures</t>
  </si>
  <si>
    <t>Эстакада от 00UEL. Конструкции металлические</t>
  </si>
  <si>
    <t xml:space="preserve">                Process pipelines in trench to 24-23UEJ. Reinforced concrete structures</t>
  </si>
  <si>
    <t>Технологические трубопроводы в канале к 24-23 UEJ. Конструкции железобетонные</t>
  </si>
  <si>
    <t xml:space="preserve">                Process pipelines in trench to 21-22UEJ. Reinforced concrete structures</t>
  </si>
  <si>
    <t>Технологические трубопроводы в канале к 21-22 UEJ. Конструкции железобетонные</t>
  </si>
  <si>
    <t xml:space="preserve">                Process pipelines in trench to 33-34UEJ. Reinforced concrete structures</t>
  </si>
  <si>
    <t>Технологические трубопроводы в канале к 33-34 UEJ. Конструкции железобетонные</t>
  </si>
  <si>
    <t xml:space="preserve">                Process pipelines in trench to 31-32UEJ. Reinforced concrete structures</t>
  </si>
  <si>
    <t>Технологические трубопроводы в канале к 31-32 UEJ. Конструкции железобетонные</t>
  </si>
  <si>
    <t xml:space="preserve">                Trestle from 31-32UBN. Reinforced concrete structures</t>
  </si>
  <si>
    <t>Эстакада от 31-32UBN. Конструкции железобетонные</t>
  </si>
  <si>
    <t xml:space="preserve">                Trestle from 00UTB. Reinforced concrete structures</t>
  </si>
  <si>
    <t>Эстакада от 00UTB. Конструкции железобетонные</t>
  </si>
  <si>
    <t xml:space="preserve">               00USY. Trestle for process pipelines. Trestle section for connecting 20, 30UMX. Process pipelines</t>
  </si>
  <si>
    <t>00USY. Эстакада технологических трубопроводов. . Участок эстакады связи 20, 30UMX. Технологические трубопроводы</t>
  </si>
  <si>
    <t xml:space="preserve">               00USY. Trestle for process pipelines. Trestle section to 20UKC. Process pipelines</t>
  </si>
  <si>
    <t>00USY. Эстакада технологических трубопроводов. Участок эстакады к 20UKC. Технологические трубопроводы</t>
  </si>
  <si>
    <t xml:space="preserve">               00USY. Trestle for process pipelines. Trestle section from 30UCB to 05UBG. Process pipelines. Thermal insulation</t>
  </si>
  <si>
    <t>00USY. Эстакада технологических трубопроводов. Участок эстакады от 30UСB до 05UBG. Технологические трубопроводы. Тепловая изоляция</t>
  </si>
  <si>
    <t xml:space="preserve">               00USY. Trestle for process pipelines. Trestle section to 30UKC. Process pipelines</t>
  </si>
  <si>
    <t>00USY. Эстакада технологических трубопроводов. Участок эстакады к 30UKC. Технологические трубопроводы</t>
  </si>
  <si>
    <t xml:space="preserve">               00USY. Trestle for process pipelines. Trestle section from 00UGD. Process pipelines</t>
  </si>
  <si>
    <t>00USY. Эстакада технологических трубопроводов. Участок эстакады от 00UGD. Технологические трубопроводы</t>
  </si>
  <si>
    <t xml:space="preserve">               00USY. Trestle for process pipelines. Connecting trestle run 20, 30UMX. Process pipelines. Heat insulation.</t>
  </si>
  <si>
    <t>00USY. Эстакада технологических трубопроводов. Участок эстакады связи 20, 30UMX. Технологические трубопроводы. Тепловая изоляция</t>
  </si>
  <si>
    <t xml:space="preserve">               00USY. Trestle for process pipelines. Trestle section from 00UTH to trestle for connecting 20, 30UMX. Process pipelines</t>
  </si>
  <si>
    <t>00USY. Эстакада технологических трубопроводов. Участок эстакады от 00UTH до эстакады связи 20,30 UMX. Технологические трубопроводы</t>
  </si>
  <si>
    <t xml:space="preserve">               00USY. Trestle for process pipelines. Trestle section from 00UKU to trestle 30UCB-05UBG. Process pipelines</t>
  </si>
  <si>
    <t>00USY. Эстакада технологических трубопроводов. Участок эстакады от 00UKU до эстакады 30UCB-05UBG. Технологические трубопроводы</t>
  </si>
  <si>
    <t xml:space="preserve">                Trestle from 00UGD to trestle 00UTH - 20UMX. Thermal insulation</t>
  </si>
  <si>
    <t>Эстакада от 00UGD до эстакады связи 00UTH - 20UMX.Тепловая изоляция</t>
  </si>
  <si>
    <t xml:space="preserve">               00USY. Trestle for process pipelines. Trestle sections to 21-24, 31-34UBN. Process pipelines</t>
  </si>
  <si>
    <t>00USY. Эстакада технологических трубопроводов. Участки эстакады к 21-24, 31-34UBN. Технологические трубопроводы</t>
  </si>
  <si>
    <t xml:space="preserve">               00USY. Trestle for process pipelines. Trestle section from 30UCB to 05UBG. Process pipelines</t>
  </si>
  <si>
    <t>00USY. Эстакада технологических трубопроводов. Участок эстакады от 30UСB до 05UBG. Технологические трубопроводы</t>
  </si>
  <si>
    <t xml:space="preserve">                Trestle from 20UKC to trestle 00UTH - 20UMX (Section 1). Thermal insulation</t>
  </si>
  <si>
    <t>Эстакада от 20UКС до эстакады связи 00UTH - 20UMX (Участок 1). Тепловая изоляция</t>
  </si>
  <si>
    <t xml:space="preserve">               00USY. Trestle for process pipelines. Trestle sections to 30UQA. Process pipelines</t>
  </si>
  <si>
    <t>00USY. Эстакада технологических трубопроводов. Участок эстакады к 30UQA. Технологические трубопроводы</t>
  </si>
  <si>
    <t xml:space="preserve">                Process pipelines trestle. Trestle section from 00USE to trestle for connecting 20, 30UMX. Process pipelines</t>
  </si>
  <si>
    <t>Эстакада технологических трубопроводов. Участок эстакады от 00USE до эстакады связи 20,30UMX. Технологические трубопроводы</t>
  </si>
  <si>
    <t xml:space="preserve">               00USY. Trestle for process pipelines. Trestle run from 00UGD. Process pipelines. Heat insulation.</t>
  </si>
  <si>
    <t>00USY. Эстакада технологических трубопроводов. Участок эстакады от 00UGD. Технологические трубопроводы. Теловая изоляция.</t>
  </si>
  <si>
    <t xml:space="preserve">               00USY. Trestle for process pipelines. High pressure pipelines to 20UKC</t>
  </si>
  <si>
    <t>00USY. Эстакада технологических трубопроводов. Трубопроводы высокого давления к 20UKC</t>
  </si>
  <si>
    <t xml:space="preserve">               00USY. Trestle for process pipelines. High pressure pipelines to 30UKC</t>
  </si>
  <si>
    <t>00USY. Эстакада технологических трубопроводов. Трубопроводы высокого давления к 30UKC</t>
  </si>
  <si>
    <t xml:space="preserve">               00USY. Trestle for process pipelines. Trestle run from 00UTH to connecting trestle of 20, 30UMX. Process pipelines. Heat insulation.</t>
  </si>
  <si>
    <t>00USY. Эстакада технологических трубопроводов. Участок эстакады от 00UTH до эстакады связи 20, 30UMX. Технологические трубопроводы. Теловая изоляция</t>
  </si>
  <si>
    <t xml:space="preserve">               00USY. Trestle for process pipelines. High pressure pipelines to 20UKC. Thermal insulation</t>
  </si>
  <si>
    <t>00USY. Эстакада технологических трубопроводов. Трубопроводы высокого давления к 20UKC. Тепловая изоляция</t>
  </si>
  <si>
    <t xml:space="preserve">                Process pipelines in trench to 23-24UEJ. Thermal insulation</t>
  </si>
  <si>
    <t>Технологические трубопроводы в канале к 23-24UEJ. Тепловая изоляция</t>
  </si>
  <si>
    <t xml:space="preserve">               00USY. Trestle for process pipelines. Process pipelines layout</t>
  </si>
  <si>
    <t>00USY. Эстакада технологических трубопроводов. Схема технологических трубопроводов</t>
  </si>
  <si>
    <t xml:space="preserve">                Process pipelines in trench to 21-22UEJ. Thermal insulation</t>
  </si>
  <si>
    <t>Технологические трубопроводы в канале к 21-22UEJ. Тепловая изоляция</t>
  </si>
  <si>
    <t xml:space="preserve">                Process pipelines trestle (00USY). 30UMA, 30UJA building trestle section. Process pipelines</t>
  </si>
  <si>
    <t>Эстакада технологических трубопроводов. Участок эстакады вдоль зданий 30UMA, 30UJA. Технологические трубопроводы</t>
  </si>
  <si>
    <t xml:space="preserve">                Process pipelines in trench to 33-34UEJ. Thermal insulation</t>
  </si>
  <si>
    <t>Технологические трубопроводы в канале к 33-34UEJ. Тепловая изоляция</t>
  </si>
  <si>
    <t xml:space="preserve">                Process pipelines in trench to 31-32UEJ. Thermal insulation</t>
  </si>
  <si>
    <t>Технологические трубопроводы в канале к 31-32UEJ. Тепловая изоляция</t>
  </si>
  <si>
    <t xml:space="preserve">                Trestle from 00UTB. Thermal insulation</t>
  </si>
  <si>
    <t>Эстакада от 00UTB. Тепловая изоляция</t>
  </si>
  <si>
    <t xml:space="preserve">                Trestle from 00USF to trestle 00UTH - 20UMX. Thermal insulation</t>
  </si>
  <si>
    <t>Эстакада от 00USF до эстакады связи 00UTH - 20UMX. Тепловая изоляция</t>
  </si>
  <si>
    <t xml:space="preserve">                Trestle to 05UBG. Thermal insulation</t>
  </si>
  <si>
    <t>Эстакада до 05UBG. Тепловая изоляция</t>
  </si>
  <si>
    <t xml:space="preserve">                Process pipelines trestle (00USY). 30UMA, 30UJA building trestle section. Process pipelines. Heat insulation</t>
  </si>
  <si>
    <t>Эстакада технологических трубопроводов (00USY). Участок эстакады вдоль зданий 30UMA, 30UJA. Технологические трубопроводы. Тепловая изоляция</t>
  </si>
  <si>
    <t xml:space="preserve">               00USY. Trestle for process pipelines. Trestle section from 00UKU to trestle 30UCB-05UBG. Thermal insulation</t>
  </si>
  <si>
    <t>00USY. Эстакада технологических трубопроводов. Участок эстакады от 00UKU до эстакады 30UCB-05UBG. Тепловая изоляция</t>
  </si>
  <si>
    <t xml:space="preserve">                Trestle from 33-34UEJ. Thermal insulation</t>
  </si>
  <si>
    <t>Эстакада от 33-34UEJ. Тепловая изоляция</t>
  </si>
  <si>
    <t xml:space="preserve">               00USY. Trestle for process pipelines. Trestle run from 30UСB to 05UBG. Process pipelines. Heat insulation.</t>
  </si>
  <si>
    <t>00USY. Эстакада технологических трубопроводов. Участок эстакады от 30UСB до 05UBG. Технологические трубопроводы. Теловая изоляция.</t>
  </si>
  <si>
    <t xml:space="preserve">               00USY. Trestle for process pipelines. Trestle run to 30UQA. Process pipelines Heat insulation.</t>
  </si>
  <si>
    <t>00USY. Эстакада технологических трубопроводов. Участок эстакады к 30UQA. Технологические трубопроводы. Теловая изоляция</t>
  </si>
  <si>
    <t xml:space="preserve">                Trestle from 23-24UEJ. Thermal insulation</t>
  </si>
  <si>
    <t>Эстакада от 23-24UEJ. Тепловая изоляция</t>
  </si>
  <si>
    <t xml:space="preserve">                Trestle to 00UKS. Thermal insulation</t>
  </si>
  <si>
    <t>Эстакада к 00UKS. Тепловая изоляция</t>
  </si>
  <si>
    <t xml:space="preserve">                Trestle from 00UKU. Thermal insulation</t>
  </si>
  <si>
    <t>Эстакада от 00UKU. Тепловая изоляция</t>
  </si>
  <si>
    <t xml:space="preserve">               00USY. Trestle for process pipelines. Trestle run from 00UKU to trestle 30UCB-05UBG. Process pipelines. Heat insulation.</t>
  </si>
  <si>
    <t>00USY. Эстакада технологических трубопроводов. Участок эстакады от 00UKU до эстакады 30UCB-05UBG. Технологические трубопроводы. Тепловая изоляция</t>
  </si>
  <si>
    <t xml:space="preserve">                Trestle from 20UMX to 30UMX. Thermal insulation</t>
  </si>
  <si>
    <t>Эстакада от 20UMX до 30UMX. Тепловая изоляция</t>
  </si>
  <si>
    <t xml:space="preserve">               00USY. Trestle for process pipelines Trestle run along buildings 30UMA, 30UJA. Process pipelines Heat insulation</t>
  </si>
  <si>
    <t>00USY. Эстакада технологических трубопроводов. Участок эстакады вдоль зданий 30UMA, 30UJA. Технологические трубопроводы. Теловая изоляция</t>
  </si>
  <si>
    <t xml:space="preserve">                Trestle from 00UTF. Thermal insulation</t>
  </si>
  <si>
    <t>Эстакада от 00UTF. Тепловая изоляция</t>
  </si>
  <si>
    <t xml:space="preserve">                Trestle from 00UTF to 20UQA. Thermal insulation</t>
  </si>
  <si>
    <t>Эстакада от 00UTF до 20UQA. Тепловая изоляция</t>
  </si>
  <si>
    <t xml:space="preserve">                Trestle from 00UTH to 00UNA. Thermal insulation</t>
  </si>
  <si>
    <t>Эстакада от 00UTH до 00UNA . Тепловая изоляция</t>
  </si>
  <si>
    <t xml:space="preserve">               00USY. Trestle for process pipelines. Electric heating of process pipelines</t>
  </si>
  <si>
    <t>00USY. Эстакада технологических трубопроводов. Электрический обогрев технологических трубопроводов</t>
  </si>
  <si>
    <t xml:space="preserve">                Trestle from 00UKS to 20UCB. Thermal insulation</t>
  </si>
  <si>
    <t>Эстакада от 00UKS до 20UCB . Тепловая изоляция</t>
  </si>
  <si>
    <t xml:space="preserve">                Trestle from 20UKS to 30UCB. Thermal insulation</t>
  </si>
  <si>
    <t>Эстакада от 20UCB до 30UCB. Тепловая изоляция</t>
  </si>
  <si>
    <t xml:space="preserve">                Trestle to 00UFC. Thermal insulation</t>
  </si>
  <si>
    <t>Эстакада до 00UFC. Тепловая изоляция</t>
  </si>
  <si>
    <t xml:space="preserve">                Trestle to 00UFA. Thermal insulation</t>
  </si>
  <si>
    <t>Эстакада до 00UFA. Тепловая изоляция</t>
  </si>
  <si>
    <t xml:space="preserve">                Trestle from 30UQA to 25UBN. Layout of cable steel structures</t>
  </si>
  <si>
    <t>Эстакада от 30UQA до 25UBN. Расстановка кабельных металлоконструкций</t>
  </si>
  <si>
    <t xml:space="preserve">               00USY. Trestle for process pipelines. Trestle section for connecting 20, 30UMX. Layout of cable steel structures</t>
  </si>
  <si>
    <t>00USY. Эстакада технологических трубопроводов. Участок эстакады связи 20, 30UMX. Расстановка кабельных металлоконструкций</t>
  </si>
  <si>
    <t xml:space="preserve">               00USY. Trestle for process pipelines. Trestle section to 20UKC. Layout of cable steel structures</t>
  </si>
  <si>
    <t>00USY. Эстакада технологических трубопроводов. Участок эстакады к 20UKC. Расстановка кабельных металлоконструкций</t>
  </si>
  <si>
    <t xml:space="preserve">          01UEH Intake structure for diesel fuel and oils</t>
  </si>
  <si>
    <t>01UEH Приемное сооружение для дизельного топлива и масел</t>
  </si>
  <si>
    <t xml:space="preserve">             Readiness of object 01UEH</t>
  </si>
  <si>
    <t>Готовность объекта 01UEH</t>
  </si>
  <si>
    <t xml:space="preserve">               01UEH. Intake structure for diesel fuel and oils. Civil part</t>
  </si>
  <si>
    <t>01UEH. Строительные конструкции приемного сооружения для дизельного топлива и масел</t>
  </si>
  <si>
    <t xml:space="preserve">                01-05UEH. Intake structure for diesel fuel and oils. Diesel fuel pipelines</t>
  </si>
  <si>
    <t>01-05UEH. Приемное сооружение для дизельного топлива и масел. Трубопроводы дизельного топлива</t>
  </si>
  <si>
    <t xml:space="preserve">                01-05UEH. Intake structure for diesel fuel and oils. Transformer oil pipelines</t>
  </si>
  <si>
    <t>01-05UEH. Приемное сооружение для дизельного топлива и масел. Трубопроводы трансформаторного масла</t>
  </si>
  <si>
    <t xml:space="preserve">                01-05UEH. Intake structure for diesel fuel and oils. Turbine oil pipelines</t>
  </si>
  <si>
    <t>01-05UEH. Приемное сооружение для дизельного топлива и масел. Трубопроводы турбинного масла</t>
  </si>
  <si>
    <t xml:space="preserve">               01UEH. Intake structure for diesel fuel and oils. Fire protection control and monitoring system (FP I&amp;C). List of control cables</t>
  </si>
  <si>
    <t>01UEH. Приемное сооружение для дизельного топлива и масел. Система контроля и управления противопожарной защитой (СКУ ПЗ). Журнал контрольных кабелей</t>
  </si>
  <si>
    <t xml:space="preserve">               01UEH. Intake structure for diesel fuel and oils. Fire Protection Instrumentation and Control System (FP I&amp;C)</t>
  </si>
  <si>
    <t>01UEH. Приемное сооружение для дизельного топлива и масел. Система контроля и управления противопожарной защитой (СКУ ПЗ)</t>
  </si>
  <si>
    <t xml:space="preserve">               01UEH. Intake structure for diesel fuel and oils. Lightning protection of oil and diesel fuel facility complex</t>
  </si>
  <si>
    <t>01UEH. Приемное сооружение для дизельного топлива и масел. Молниезащита комплекса маслодизельного хозяйства</t>
  </si>
  <si>
    <t xml:space="preserve">               01UEH. Intake structure for diesel fuel and oils. Electrical part</t>
  </si>
  <si>
    <t>01UEH. Приемное сооружение для дизельного топлива и масел. Электротехническая часть</t>
  </si>
  <si>
    <t xml:space="preserve">          02UEH Intake structure for diesel fuel and oils</t>
  </si>
  <si>
    <t>02UEH Приемное сооружение для дизельного топлива и масел</t>
  </si>
  <si>
    <t xml:space="preserve">             Readiness of object 02UEH</t>
  </si>
  <si>
    <t>Готовность объекта 02UEH</t>
  </si>
  <si>
    <t xml:space="preserve">               02UEH. Intake structure for diesel fuel and oils. Fire protection control and monitoring system (FP I&amp;C). List of control cables</t>
  </si>
  <si>
    <t>02UEH. Приемное сооружение для дизельного топлива и масел. Система контроля и управления противопожарной защитой (СКУ ПЗ). Журнал контрольных кабелей</t>
  </si>
  <si>
    <t xml:space="preserve">               02UEH. Intake structure for diesel fuel and oils. Fire Protection Instrumentation and Control System (FP I&amp;C)</t>
  </si>
  <si>
    <t>02UEH. Приемное сооружение для дизельного топлива и масел. Система контроля и управления противопожарной защитой (СКУ ПЗ)</t>
  </si>
  <si>
    <t xml:space="preserve">          03UEH Intake structure for diesel fuel and oils</t>
  </si>
  <si>
    <t>03UEH Приемное сооружение для дизельного топлива и масел</t>
  </si>
  <si>
    <t xml:space="preserve">             Readiness of object 03UEH</t>
  </si>
  <si>
    <t>Готовность объекта 03UEH</t>
  </si>
  <si>
    <t xml:space="preserve">               03UEH. Intake structure for diesel fuel and oils. Fire protection control and monitoring system (FP I&amp;C). List of control cables</t>
  </si>
  <si>
    <t>03UEH. Приемное сооружение для дизельного топлива и масел. Система контроля и управления противопожарной защитой (СКУ ПЗ). Журнал контрольных кабелей</t>
  </si>
  <si>
    <t xml:space="preserve">               03UEH. Intake structure for diesel fuel and oils. Fire Protection Instrumentation and Control System (FP I&amp;C)</t>
  </si>
  <si>
    <t>03UEH. Приемное сооружение для дизельного топлива и масел. Система контроля и управления противопожарной защитой (СКУ ПЗ)</t>
  </si>
  <si>
    <t xml:space="preserve">          04UEH Intake structure for diesel fuel and oils</t>
  </si>
  <si>
    <t>04UEH Приемное сооружение для дизельного топлива и масел</t>
  </si>
  <si>
    <t xml:space="preserve">             Readiness of object 04UEH</t>
  </si>
  <si>
    <t>Готовность объекта 04UEH</t>
  </si>
  <si>
    <t xml:space="preserve">               04UEH. Intake structure for diesel fuel and oils. Fire protection control and monitoring system (FP I&amp;C). List of control cables</t>
  </si>
  <si>
    <t>04UEH. Приемное сооружение для дизельного топлива и масел. Система контроля и управления противопожарной защитой (СКУ ПЗ). Журнал контрольных кабелей</t>
  </si>
  <si>
    <t xml:space="preserve">               04UEH. Intake structure for diesel fuel and oils. Fire Protection Instrumentation and Control System (FP I&amp;C)</t>
  </si>
  <si>
    <t>04UEH. Приемное сооружение для дизельного топлива и масел. Система контроля и управления противопожарной защитой (СКУ ПЗ)</t>
  </si>
  <si>
    <t xml:space="preserve">          06UEH Intake structure for diesel fuel and oils</t>
  </si>
  <si>
    <t>06UEH Приемное сооружение для дизельного топлива</t>
  </si>
  <si>
    <t xml:space="preserve">             Readiness of object 06UEH</t>
  </si>
  <si>
    <t>Готовность объекта 06UEH</t>
  </si>
  <si>
    <t xml:space="preserve">                06UEH. Reception facilities for diesel fuel. Sewerage system</t>
  </si>
  <si>
    <t>06UEH. Приемное сооружение для дизельного топлива. Канализация</t>
  </si>
  <si>
    <t xml:space="preserve">                06UEH. Diesel fuel receiving structure. Reinforced concrete structures</t>
  </si>
  <si>
    <t>06UEH. Приемное сооружение для дизельного топлива. Конструкции железобетонные</t>
  </si>
  <si>
    <t xml:space="preserve">                06UEH. Building for standby emergency power supply diesel-generator system and control safety systems. Heat insulation</t>
  </si>
  <si>
    <t>06UEH. Здание резервной дизельной электростанции системы аварийного электроснабжения и управляющих систем безопасности. Тепловая изоляция</t>
  </si>
  <si>
    <t xml:space="preserve">                Tank structure for emergency diesel fuel discharge from the 00UKS (07UEH) building, diesel fuel receiving structure (06UEH). Equipment installation drawings</t>
  </si>
  <si>
    <t>Сооружение бака аварийного слива дизельного топлива из здания 00UKS (07UEH), приемное сооружение для дизельного топлива (06UEH). Установочные чертежи оборудования</t>
  </si>
  <si>
    <t xml:space="preserve">                Tank structure for emergency diesel fuel discharge from the 00UKS (07UEH) building, diesel fuel receiving structure (06UEH). Pipelines of diesel fuel intake and supply system for the 00UKS building</t>
  </si>
  <si>
    <t>Сооружение бака аварийного слива дизельного топлива из здания 00UKS (07UEH), приемное сооружение для дизельного топлива (06UEH). Трубопроводы системы приема и подачи дизельного топлива для здания 00UKS</t>
  </si>
  <si>
    <t xml:space="preserve">          07UEH Structure for emergency discharge of diesel fuel from the 00UKS building</t>
  </si>
  <si>
    <t>07UEH Сооружение бака аварийного слива дизельного топлива из здания 00UKS</t>
  </si>
  <si>
    <t xml:space="preserve">             Readiness of object 07UEH</t>
  </si>
  <si>
    <t>Готовность объекта 07UEH</t>
  </si>
  <si>
    <t xml:space="preserve">                07UEH. Structure for emergency discharge of diesel fuel from the 00UKS building. Reinforced concrete structures</t>
  </si>
  <si>
    <t>07UEH. Сооружение бака аварийного слива дизельного топлива из здания 00UKS. Конструкции железобетонные</t>
  </si>
  <si>
    <t xml:space="preserve">                07UEH. Building for standby emergency power supply diesel-generator system and control safety systems. Heat insulation</t>
  </si>
  <si>
    <t>07UEH. Здание резервной дизельной электростанции системы аварийного электроснабжения и управляющих систем безопасности. Тепловая изоляция</t>
  </si>
  <si>
    <t xml:space="preserve">          00UEJ Diesel fuel storage</t>
  </si>
  <si>
    <t>00UEJ Склад дизельного топлива</t>
  </si>
  <si>
    <t xml:space="preserve">             Readiness of object 00UEJ</t>
  </si>
  <si>
    <t>Готовность объекта 00UEJ</t>
  </si>
  <si>
    <t xml:space="preserve">               00UEJ. Diesel fuel storage. Civil structures of diesel fuel storage</t>
  </si>
  <si>
    <t>00UEJ.Склад дизельного топлива.Строительные конструкции склада дизельного топлива</t>
  </si>
  <si>
    <t xml:space="preserve">                00UEJ. Diesel Fuel Storage. Diesel fuel pipelines</t>
  </si>
  <si>
    <t>00UEJ. Склад дизельного топлива. Трубопроводы дизельного топлива</t>
  </si>
  <si>
    <t xml:space="preserve">               00UEJ. Diesel fuel storage. Electrical part</t>
  </si>
  <si>
    <t>00UEJ. Склад дизельного топлива. Электротехническая часть</t>
  </si>
  <si>
    <t xml:space="preserve">                Cable layout through the area</t>
  </si>
  <si>
    <t>Раскладка кабелей по территории</t>
  </si>
  <si>
    <t xml:space="preserve">               00UEJ. Diesel fuel storage. Personnel annunciation and search system</t>
  </si>
  <si>
    <t>00UEJ. Склад дизельного топлива. Система оповещения и поиска персонала</t>
  </si>
  <si>
    <t xml:space="preserve">               00UEJ. Diesel fuel storage. Working drawings for instrumentation</t>
  </si>
  <si>
    <t>00UEJ. Склад дизельного топлива. Рабочие чертежи КИП</t>
  </si>
  <si>
    <t xml:space="preserve">               00UEJ. Diesel fuel storage. Lists of control cables for instrumentation</t>
  </si>
  <si>
    <t>00UEJ. Склад дизельного топлива. Журналы контрольных кабелей КИП</t>
  </si>
  <si>
    <t xml:space="preserve">               00UEJ. Diesel fuel storage. Fire Protection Instrumentation and Control System (FP I&amp;C)</t>
  </si>
  <si>
    <t>00UEJ. Склад дизельного топлива. Система контроля и управления противопожарной защитой (СКУ ПЗ)</t>
  </si>
  <si>
    <t xml:space="preserve">               00UEJ. Diesel fuel storage. Fire protection control and monitoring system (FP I&amp;C). List of control cables</t>
  </si>
  <si>
    <t>00UEJ. Склад дизельного топлива. Система контроля и управления противопожарной защитой (СКУ ПЗ). Журнал контрольных кабелей</t>
  </si>
  <si>
    <t xml:space="preserve">               00UEJ. Diesel fuel storage. Fire protection control and monitoring system (FP I&amp;C). Fire alarm system</t>
  </si>
  <si>
    <t>00UEJ. Склад дизельного топлива. Система контроля и управления противопожарной защитой (СКУ ПЗ). Оповещение людей о пожаре</t>
  </si>
  <si>
    <t xml:space="preserve">               00UEJ. Diesel fuel storage. Fire protection control and monitoring system (FP I&amp;C). Fire alarm system. List of control cables</t>
  </si>
  <si>
    <t>00UEJ. Склад дизельного топлива. Система контроля и управления противопожарной защитой (СКУ ПЗ). Оповещение людей о пожаре. Журнал контрольных кабелей</t>
  </si>
  <si>
    <t xml:space="preserve">          01UEK Oil storage</t>
  </si>
  <si>
    <t>01UEK Склад масел</t>
  </si>
  <si>
    <t xml:space="preserve">             Readiness of object 01UEK</t>
  </si>
  <si>
    <t>Готовность объекта 01UEK</t>
  </si>
  <si>
    <t xml:space="preserve">                Civil structures of oil storage</t>
  </si>
  <si>
    <t>Строительные конструкции склада масел</t>
  </si>
  <si>
    <t xml:space="preserve">                01UEK, 02UEK. Oil Storage.Transformer oil pipelines</t>
  </si>
  <si>
    <t>01UEK, 02UEK. Склад масел. Трубопроводы трансформаторного масла</t>
  </si>
  <si>
    <t xml:space="preserve">                01UEK, 02UEK. Oil Storage. Turbine oil pipelines</t>
  </si>
  <si>
    <t>01UEK, 02UEK. Склад масел. Трубопроводы турбинного масла</t>
  </si>
  <si>
    <t xml:space="preserve">               01UEK. Oil storage. Electrical part</t>
  </si>
  <si>
    <t>01UEK. Склад масел. Электротехническая часть</t>
  </si>
  <si>
    <t xml:space="preserve">               01UEK. Oil storage. Personnel annunciation and search system</t>
  </si>
  <si>
    <t>01UEK. Склад масел. Система оповещения и поиска персонала</t>
  </si>
  <si>
    <t xml:space="preserve">               01UEK. Oil storage. Common-plant communication systems</t>
  </si>
  <si>
    <t>01UEK. Склад масел. Системы общестанционной связи</t>
  </si>
  <si>
    <t xml:space="preserve">               01UEK. Oil storage. Operative loudspeaking and telephone communication system</t>
  </si>
  <si>
    <t>01UEK. Склад масел. Система оперативной громкоговорящей и телефонной связи</t>
  </si>
  <si>
    <t xml:space="preserve">               01UEK. Oil storage. Working drawings for instrumentation</t>
  </si>
  <si>
    <t>01UEK. Склад масел. Рабочие чертежи КИП</t>
  </si>
  <si>
    <t xml:space="preserve">               01UEK. Oil storage. Lists of control cables for instrumentation</t>
  </si>
  <si>
    <t>01UEK. Склад масел. Журналы контрольных кабелей КИП</t>
  </si>
  <si>
    <t xml:space="preserve">                  01UEK. Oil storage. Fire protection control and monitoring system (FP I&amp;C). List of control cables</t>
  </si>
  <si>
    <t>01UEK. Склад масел. Система контроля и управления противопожарной защитой (СКУ ПЗ). Журнал контрольных кабелей</t>
  </si>
  <si>
    <t xml:space="preserve">                  01UEK. Oil storage. Fire Protection Instrumentation and Control System (FP I&amp;C)</t>
  </si>
  <si>
    <t>01UEK. Склад масел. Система контроля и управления противопожарной защитой (СКУ ПЗ)</t>
  </si>
  <si>
    <t xml:space="preserve">          02UEK Oil storage</t>
  </si>
  <si>
    <t>02UEK Склад масел</t>
  </si>
  <si>
    <t xml:space="preserve">             Readiness of object 02UEK</t>
  </si>
  <si>
    <t>Готовность объекта 02UEK</t>
  </si>
  <si>
    <t xml:space="preserve">               02UEK. Oil storage. Operative loudspeaking and telephone communication system</t>
  </si>
  <si>
    <t>02UEK. Склад масел. Система оперативной громкоговорящей и телефонной связи</t>
  </si>
  <si>
    <t xml:space="preserve">               02UEK. Oil storage. Common-plant communication systems</t>
  </si>
  <si>
    <t>02UEK. Склад масел. Системы общестанционной связи</t>
  </si>
  <si>
    <t xml:space="preserve">               02UEK. Oil storage. Personnel annunciation and search system</t>
  </si>
  <si>
    <t>02UEK. Склад масел. Система оповещения и поиска персонала</t>
  </si>
  <si>
    <t xml:space="preserve">                  02UEK. Oil storage. Fire protection control and monitoring system (FP I&amp;C). List of control cables</t>
  </si>
  <si>
    <t>02UEK. Склад масел. Система контроля и управления противопожарной защитой (СКУ ПЗ). Журнал контрольных кабелей</t>
  </si>
  <si>
    <t xml:space="preserve">                  02UEK. Oil storage. Fire Protection Instrumentation and Control System (FP I&amp;C)</t>
  </si>
  <si>
    <t>02UEK. Склад масел. Система контроля и управления противопожарной защитой (СКУ ПЗ)</t>
  </si>
  <si>
    <t xml:space="preserve">          00UEL Diesel fuel and oil pump station</t>
  </si>
  <si>
    <t>00UEL Насосная станция дизельного топлива и масел</t>
  </si>
  <si>
    <t xml:space="preserve">             Readiness of object 00UEL</t>
  </si>
  <si>
    <t>Готовность объекта 00UEL</t>
  </si>
  <si>
    <t xml:space="preserve">               00UEL. Diesel fuel and oil pump station. Excavated pit</t>
  </si>
  <si>
    <t>00UEL. Насосная станция дизельного топлива и масел. Котлован</t>
  </si>
  <si>
    <t xml:space="preserve">               00UEL. Diesel fuel and oil pump station.Building foundations</t>
  </si>
  <si>
    <t>00UEL. Насосная станция дизельного топлива и масел. Фундаменты здания</t>
  </si>
  <si>
    <t xml:space="preserve">               00UEL. Diesel fuel and oil pump station. Building frameworks and roof</t>
  </si>
  <si>
    <t>00UEL. Насосная станция дизельного топлива и масел.Каркас и покрытие здания</t>
  </si>
  <si>
    <t xml:space="preserve">               00UEL. Diesel fuel and oil pump station. Building walls and partitions</t>
  </si>
  <si>
    <t>00UEL.Насосная станция дизельного топлива и масел. Стены и перегородки в здании</t>
  </si>
  <si>
    <t xml:space="preserve">               00UEL. Diesel fuel and oil pump station. Floors and baseplates for equipment</t>
  </si>
  <si>
    <t>00UEL. Насосная станция дизельного топлива и масел. Полы и фундаменты под оборудование</t>
  </si>
  <si>
    <t xml:space="preserve">               00UEL. Diesel fuel and oil pump station. Steel structures</t>
  </si>
  <si>
    <t>00UEL. Насосная станция дизельного топлива и масел. Металлоконструкции</t>
  </si>
  <si>
    <t xml:space="preserve">               00UEL. Diesel fuel and oil pump station. Civil structures of lightning arresters and outdoor facilities</t>
  </si>
  <si>
    <t>00UEL. Насосная станция дизельного топлива и масел. Строительные конструкции молниеотводов и наружного хозяйства</t>
  </si>
  <si>
    <t xml:space="preserve">               00UEL. Diesel fuel and oil pump station. Architectural solutions</t>
  </si>
  <si>
    <t>00UEL. Насосная станция дизельного топлива и масел. Архитектурные решения</t>
  </si>
  <si>
    <t xml:space="preserve">                Egress routes</t>
  </si>
  <si>
    <t xml:space="preserve">               00UEL. Diesel fuel and oil pump station. Ventilation layout drawings</t>
  </si>
  <si>
    <t>00UEL. Насосная станция дизельного топлива и масел. Компоновочные чертежи вентиляции</t>
  </si>
  <si>
    <t xml:space="preserve">               00UEL. Diesel fuel and oil pump station. Installation drawings of ventilation system equipment</t>
  </si>
  <si>
    <t>00UEL. Насосная станция дизельного топлива и масел. Установочные чертежи оборудования систем вентиляции</t>
  </si>
  <si>
    <t xml:space="preserve">               00UEL. Diesel fuel and oil pump station. Heat supply</t>
  </si>
  <si>
    <t>00UEL. Насосная станция дизельного топлива и масел. Теплоснабжение</t>
  </si>
  <si>
    <t xml:space="preserve">               00UEL. Diesel fuel and oil pump station. Cold supply</t>
  </si>
  <si>
    <t>00UEL. Насосная станция дизельного топлива и масел. Холодоснабжение</t>
  </si>
  <si>
    <t xml:space="preserve">               00UEL. Diesel fuel and oil pump station. Ventilation system diagrams</t>
  </si>
  <si>
    <t>00UEL. Насосная станция дизельного топлива и масел. Схемы систем вентиляции</t>
  </si>
  <si>
    <t xml:space="preserve">               00UEL. Diesel fuel and oil pump station. Water supply and sewage pipelines of internal networks</t>
  </si>
  <si>
    <t>00UEL. Насосная станция дизельного топлива и масел. Внутренние сети водопровода и канализации</t>
  </si>
  <si>
    <t xml:space="preserve">                00UEL. Diesel Fuel and Oil Pump Station. Diesel fuel pipelines</t>
  </si>
  <si>
    <t>00UEL. Насосная станция дизельного топлива и масел. Трубопроводы дизельного топлива</t>
  </si>
  <si>
    <t xml:space="preserve">                00UEL. Diesel Fuel and Oil Pump Station. Transformer oil pipelines</t>
  </si>
  <si>
    <t>00UEL. Насосная станция дизельного топлива и масел. Трубопроводы трансформаторного масла</t>
  </si>
  <si>
    <t xml:space="preserve">                00UEL. Diesel Fuel and Oil Pump Station. Turbine oil pipelines</t>
  </si>
  <si>
    <t>00UEL. Насосная станция дизельного топлива и масел. Трубопроводы турбинного масла</t>
  </si>
  <si>
    <t xml:space="preserve">               00UEL. Diesel fuel and oil pump station. Common-plant communication systems</t>
  </si>
  <si>
    <t>00UEL. Насосная станция дизельного топлива и масел. Системы общестанционной связи</t>
  </si>
  <si>
    <t xml:space="preserve">               00UEL. Diesel fuel and oil pump station. Lists of control cables for feeding elements</t>
  </si>
  <si>
    <t>00UEL. Насосная станция дизельного топлива и масел. Журналы контрольных кабелей в части питающих элементов</t>
  </si>
  <si>
    <t xml:space="preserve">               00UEL. Diesel fuel and oil pump station. Technical assignment for manufacturer for 0.4 kV secondary assemblies</t>
  </si>
  <si>
    <t>00UEL. Насосная станция дизельного топлива и масел. Техническое задание заводу на вторичные сборки 0,4 кВ</t>
  </si>
  <si>
    <t xml:space="preserve">               00UEL. Diesel fuel and oil pump station. Technical assignment for manufacturer for 0.4 kV board</t>
  </si>
  <si>
    <t>00UEL. Насосная станция дизельного топлива и масел. Техническое задание заводу на щит 0,4 кВ</t>
  </si>
  <si>
    <t xml:space="preserve">               00UEL. Diesel fuel and oil pump station. Purchase requisition for transformers</t>
  </si>
  <si>
    <t>00UEL. Насосная станция дизельного топлива и масел. Заказная спецификация на трансформаторы</t>
  </si>
  <si>
    <t xml:space="preserve">               00UEL. Diesel fuel and oil pump station. Lighting networks</t>
  </si>
  <si>
    <t>00UEL. Насосная станция дизельного топлива и масел. Сети освещения</t>
  </si>
  <si>
    <t xml:space="preserve">               00UEL. Diesel fuel and oil pump station. Electrical equipment layout. Grounding</t>
  </si>
  <si>
    <t>00UEL. Насосная станция дизельного топлива и масел. Размещение электрооборудования. Заземление</t>
  </si>
  <si>
    <t xml:space="preserve">               00UEL. Diesel fuel and oil pump station. Layout of cable steel structures</t>
  </si>
  <si>
    <t>00UEL. Насосная станция дизельного топлива и масел. Расстановка кабельных металлоконструкций</t>
  </si>
  <si>
    <t xml:space="preserve">                Lists of power cables</t>
  </si>
  <si>
    <t xml:space="preserve">               00UEL. Diesel fuel and oil pump station. Isolation valves control diagrams</t>
  </si>
  <si>
    <t>00UEL. Насосная станция дизельного топлива и масел. Схемы управления запорной арматурой</t>
  </si>
  <si>
    <t xml:space="preserve">               00UEL. Diesel fuel and oil pump station. Control cable lists related to automation</t>
  </si>
  <si>
    <t>00UEL. Насосная станция дизельного топлива и масел. Журналы контрольных кабелей в части автоматики</t>
  </si>
  <si>
    <t xml:space="preserve">               00UEL. Diesel fuel and oil pump station. Fire dampers control diagrams</t>
  </si>
  <si>
    <t>00UEL. Насосная станция дизельного топлива и масел. Схемы управления противопожарными клапанами</t>
  </si>
  <si>
    <t xml:space="preserve">               00UEL. Diesel fuel and oil pump station. Lists of control cables related to fire dampers</t>
  </si>
  <si>
    <t>00UEL. Насосная станция дизельного топлива и масел. Журналы контрольных кабелей в части противопожарных клапанов</t>
  </si>
  <si>
    <t xml:space="preserve">               00UEL. Diesel fuel and oil pump station. Assignment to the manufacturer for 0,4 kV assemblies related to automation</t>
  </si>
  <si>
    <t>00UEL. Насосная станция дизельного топлива и масел. Задание заводу на сборки 0,4 кВ в части автоматики</t>
  </si>
  <si>
    <t xml:space="preserve">               00UEL. Diesel fuel and oil pump station. Assignment to the manufacturer for the local board related to automation</t>
  </si>
  <si>
    <t>00UEL. Насосная станция дизельного топлива и масел. Задание заводу на местный щит в части автоматики</t>
  </si>
  <si>
    <t xml:space="preserve">               00UEL. Diesel fuel and oil pump station. Secondary connections of motors. Complete electric diagrams</t>
  </si>
  <si>
    <t>00UEL. Насосная станция дизельного топлива и масел. Вторичные соединения в части электродвигателей. Схемы электрические полные</t>
  </si>
  <si>
    <t xml:space="preserve">               00UEL. Diesel fuel and oil pump station. Secondary connections for motors. Cable connection diagrams</t>
  </si>
  <si>
    <t>00UEL. Насосная станция дизельного топлива и масел. Вторичные соединения в части электродвигателей. Схемы подключения кабелей</t>
  </si>
  <si>
    <t xml:space="preserve">               00UEL. Diesel fuel and oil pump station. Lists of control cables for motors</t>
  </si>
  <si>
    <t>00UEL. Насосная станция дизельного топлива и масел. Журналы контрольных кабелей в части электродвигателей</t>
  </si>
  <si>
    <t xml:space="preserve">               00UEL. Diesel fuel and oil pump station. Personnel annunciation and search system</t>
  </si>
  <si>
    <t>00UEL. Насосная станция дизельного топлива и масел. Система оповещения и поиска персонала</t>
  </si>
  <si>
    <t xml:space="preserve">               00UEL. Diesel fuel and oil pump station. Operative loudspeaking and telephone communication system</t>
  </si>
  <si>
    <t>00UEL. Насосная станция дизельного топлива и масел. Система оперативной громкоговорящей и телефонной связи</t>
  </si>
  <si>
    <t xml:space="preserve">               00UEL. Diesel fuel and oil pump station. Assignment for assemblies related to SW(sofrware) type to automation</t>
  </si>
  <si>
    <t>00UEL. Насосная станция дизельного топлива и масел. Задание на сборки по типу ПР в части автоматики</t>
  </si>
  <si>
    <t xml:space="preserve">               00UEL. Diesel fuel and oil pump station. Working drawings for instrumentation</t>
  </si>
  <si>
    <t>00UEL. Насосная станция дизельного топлива и масел. Рабочие чертежи КИП</t>
  </si>
  <si>
    <t xml:space="preserve">               00UEL. Diesel fuel and oil pump station. Lists of instrumentation control cables</t>
  </si>
  <si>
    <t>00UEL. Насосная станция дизельного топлива и масел. Журналы контрольных кабелей КИП</t>
  </si>
  <si>
    <t xml:space="preserve">               00UEL. Diesel fuel and oil pump station. Fire Protection Instrumentation and Control System (FP I&amp;C)</t>
  </si>
  <si>
    <t>00UEL. Насосная станция дизельного топлива и масел. Система контроля и управления противопожарной защитой (СКУ ПЗ)</t>
  </si>
  <si>
    <t xml:space="preserve">               00UEL. Diesel fuel and oil pump station. Fire protection control and monitoring system (FP I&amp;C). List of control cables</t>
  </si>
  <si>
    <t>00UEL. Насосная станция дизельного топлива и масел. Система контроля и управления противопожарной защитой (СКУ ПЗ). Журнал контрольных кабелей</t>
  </si>
  <si>
    <t xml:space="preserve">               00UEL. Diesel fuel and oil pump station. Fire protection control and monitoring system (FP I&amp;C). Fire alarm system</t>
  </si>
  <si>
    <t>00UEL. Насосная станция дизельного топлива и масел. Система контроля и управления противопожарной защитой (СКУ ПЗ). Оповещение людей о пожаре</t>
  </si>
  <si>
    <t xml:space="preserve">               00UEL. Diesel fuel and oil pump station. Fire protection control and monitoring system (FP I&amp;C). Fire alarm system. List of control cables</t>
  </si>
  <si>
    <t>00UEL. Насосная станция дизельного топлива и масел. Система контроля и управления противопожарной защитой (СКУ ПЗ). Оповещение людей о пожаре. Журнал контрольных кабелей</t>
  </si>
  <si>
    <t xml:space="preserve">               00UEL. Diesel fuel and oil pump station. Working documentation on common-plant auxiliaries I&amp;C-electrical. Diagrams of secondary connections</t>
  </si>
  <si>
    <t>00UEL. Насосная станция дизельного топлива и масел. Рабочая документация СКУ ЭЧ ОС СН. Схемы вторичных соединений</t>
  </si>
  <si>
    <t xml:space="preserve">               00UEL. Diesel fuel and oil pump station. Working documentation on common-plant auxiliaries I&amp;C-electrical. External cable connections</t>
  </si>
  <si>
    <t>00UEL. Насосная станция дизельного топлива и масел. Рабочая документация СКУ ЭЧ ОС СН. Внешние присоединения кабелей</t>
  </si>
  <si>
    <t xml:space="preserve">               00UEL. Diesel fuel and oil pump station. List of control cables for I&amp;C-electrical common-station auxiliaries</t>
  </si>
  <si>
    <t>00UEL. Насосная станция дизельного топлива и масел. Журналы контрольных кабелей в части СКУ ЭЧ ОС СН</t>
  </si>
  <si>
    <t xml:space="preserve">                00UEL. Diesel fuel and oil pump station. CP AUX EE I&amp;C CS. Structural diagram of the equipment set</t>
  </si>
  <si>
    <t>00UEL. Насосная станция дизельного топлива и масел. ПТК СКУ ЭЧ ОС СН. Схема структурная комплекса технических средств</t>
  </si>
  <si>
    <t xml:space="preserve">          00UGD Demineralizing plant building</t>
  </si>
  <si>
    <t>00UGD Здание обессоливающей установки</t>
  </si>
  <si>
    <t>1045д</t>
  </si>
  <si>
    <t xml:space="preserve">             Readiness of object 00UGD</t>
  </si>
  <si>
    <t>Готовность объекта 00UGD</t>
  </si>
  <si>
    <t>755д</t>
  </si>
  <si>
    <t xml:space="preserve">                   00UGD. Demineralizing plant building. Pit</t>
  </si>
  <si>
    <t>00UGD. Здание обессоливающей установки. Котлован</t>
  </si>
  <si>
    <t xml:space="preserve">                   Foundation slab in grid lines 1-4</t>
  </si>
  <si>
    <t>Фундаментная плита в осях 1-4</t>
  </si>
  <si>
    <t xml:space="preserve">                   Foundation slab in grid lines 4/1-17</t>
  </si>
  <si>
    <t>Фундаментная плита в осях 4/1-17</t>
  </si>
  <si>
    <t xml:space="preserve">                   Building foundations in grid lines 17/1-20</t>
  </si>
  <si>
    <t>Фундаменты здания в осях 17/1-20</t>
  </si>
  <si>
    <t xml:space="preserve">                   Substructure horizontal waterproofing</t>
  </si>
  <si>
    <t>Горизонтальная гидроизоляция подземной части</t>
  </si>
  <si>
    <t xml:space="preserve">                   Substructure in grid lines 1-4. Civil part</t>
  </si>
  <si>
    <t>Строительные конструкции подземной части в осях 1-4</t>
  </si>
  <si>
    <t xml:space="preserve">                   Substructure in grid lines 4/1-17. Civil part</t>
  </si>
  <si>
    <t>Строительные конструкции подземной части в осях 4/1-17</t>
  </si>
  <si>
    <t xml:space="preserve">                   Vertical waterproofing</t>
  </si>
  <si>
    <t>Вертикальная гидроизоляция</t>
  </si>
  <si>
    <t xml:space="preserve">                   Floor slab at elevation 0.000 in grid lines 1-4 (KZ)</t>
  </si>
  <si>
    <t>Перекрытие на отметке 0,000 в осях 1-4 (КЖ)</t>
  </si>
  <si>
    <t xml:space="preserve">                   Floor slab at elevation 0.000 in grid lines 4/1-17 (KZ)</t>
  </si>
  <si>
    <t>Перекрытие на отметке 0,000 в осях 4/1-17 (КЖ)</t>
  </si>
  <si>
    <t xml:space="preserve">                   Framework in grid lines 1-4 (KZ)</t>
  </si>
  <si>
    <t>Каркас в осях 1-4 (КЖ)</t>
  </si>
  <si>
    <t xml:space="preserve">                   Roof steel structures in grid lines 1-4</t>
  </si>
  <si>
    <t>Металлоконструкции покрытие в осях 1-4</t>
  </si>
  <si>
    <t xml:space="preserve">                   Framework steel structures in grid lines 4/1-17 (including roof)</t>
  </si>
  <si>
    <t>Металлоконструкции каркаса в осях 4/1-17 (включая покрытие)</t>
  </si>
  <si>
    <t xml:space="preserve">                   Floor slabs at elevations +5.950 and +10.850, roof in grid lines 4/1-17 (KZ)</t>
  </si>
  <si>
    <t>Перекрытия на отм. +5,950 и +10,850 и покрытие в осях 4/1-17 (КЖ)</t>
  </si>
  <si>
    <t xml:space="preserve">                   Framework in grid lines 4/1-17 (KZ)</t>
  </si>
  <si>
    <t>Каркас в осях 4/1-17 (КЖ)</t>
  </si>
  <si>
    <t xml:space="preserve">                   Framework in grid lines 17-1/20 (KZ)</t>
  </si>
  <si>
    <t>Каркас в осях 17/1-20 (КЖ)</t>
  </si>
  <si>
    <t xml:space="preserve">                   Floor slabs and roof in grid lines 17/1-20 (KZ)</t>
  </si>
  <si>
    <t>Перекрытия и покрытие в осях 17/1-20 (КЖ)</t>
  </si>
  <si>
    <t xml:space="preserve">                   External walls in grid lines 1-4</t>
  </si>
  <si>
    <t>Наружные стены в осях 1-4</t>
  </si>
  <si>
    <t xml:space="preserve">                   External walls in grid lines 4/1-17</t>
  </si>
  <si>
    <t>Наружные стены в осях 4/1-17</t>
  </si>
  <si>
    <t xml:space="preserve">                   External walls in grid lines 17/1-20</t>
  </si>
  <si>
    <t>Наружные стены в осях 17/1-20</t>
  </si>
  <si>
    <t xml:space="preserve">                   Internal walls and partitions in grid lines 1-4</t>
  </si>
  <si>
    <t>Внутренние стены и перегородки в осях 1-4</t>
  </si>
  <si>
    <t xml:space="preserve">                   Internal walls and partitions in grid lines 4/1-17</t>
  </si>
  <si>
    <t>Внутренние стены и перегородки в осях 4/1-17</t>
  </si>
  <si>
    <t xml:space="preserve">                   Internal walls and partitions in grid lines 17/1-20</t>
  </si>
  <si>
    <t>Внутренние стены и перегородки в осях 17/1-20</t>
  </si>
  <si>
    <t xml:space="preserve">                   Steel structures of maintenance platforms, underslung transport and equipment supports</t>
  </si>
  <si>
    <t>Металлоконструкции площадок обслуживания, подвесного транспорта и опор под оборудование</t>
  </si>
  <si>
    <t xml:space="preserve">                   Floors and baseplates for equipment</t>
  </si>
  <si>
    <t xml:space="preserve">                   Staircases (KZ)</t>
  </si>
  <si>
    <t>Лестничные клетки (КЖ)</t>
  </si>
  <si>
    <t xml:space="preserve">                   External fire stairs</t>
  </si>
  <si>
    <t>Наружные противопожарные лестницы</t>
  </si>
  <si>
    <t xml:space="preserve">                   Building entrances and driveways</t>
  </si>
  <si>
    <t>Входы и въезды в здание</t>
  </si>
  <si>
    <t xml:space="preserve">                   Lightning protection</t>
  </si>
  <si>
    <t xml:space="preserve">                00UGD. Demineralizing plant building. Anticorrosive protection of pipelines</t>
  </si>
  <si>
    <t>00UGD. Здание обессоливающей установки. Антикоррозионная защита трубопроводов</t>
  </si>
  <si>
    <t xml:space="preserve">                00UGD. Demineralizing plant building. Installation drawings of the equipment, including outdoor tanks</t>
  </si>
  <si>
    <t>00UGD. Здание обессоливающей установки. Установочные чертежи оборудования, включая баки на открытой площадке</t>
  </si>
  <si>
    <t xml:space="preserve">                00UGD. Demineralizing plant building. Installation drawings of load lifting equipment</t>
  </si>
  <si>
    <t>00UGD. Здание обессоливающей установки. Установочные чертежи всего грузоподъемного оборудования</t>
  </si>
  <si>
    <t xml:space="preserve">                00UGD. Demineralizing plant building. Pipelines of demineralization plant</t>
  </si>
  <si>
    <t>00UGD. Здание обессоливающей установки. Трубопроводы обессоливающей установки</t>
  </si>
  <si>
    <t xml:space="preserve">                00UGD. Demineralizing plant building. Pipelines for reagent preparation and supply</t>
  </si>
  <si>
    <t>00UGD. Здание обессоливающей установки. Трубопроводы приготовления и подачи реагентов</t>
  </si>
  <si>
    <t xml:space="preserve">                00UGD. Demineralizing plant building. Chilling medium supply pipelines</t>
  </si>
  <si>
    <t>00UGD. Здание обессоливающей установки. Трубопроводы системы холодоснабжения</t>
  </si>
  <si>
    <t xml:space="preserve">                00UGD. Demineralizing plant building. Water supply systems</t>
  </si>
  <si>
    <t>00UGD. Здание обессоливающей установки. Системы водоснабжения</t>
  </si>
  <si>
    <t xml:space="preserve">                00UGD. Demineralizing plant building. Sewerage systems</t>
  </si>
  <si>
    <t>00UGD. Здание обессоливающей установки. Системы водоотведения</t>
  </si>
  <si>
    <t xml:space="preserve">                00UGD. Demineralizing plant building. Gas fire fighting</t>
  </si>
  <si>
    <t>00UGD. Здание обессоливающей установки. Газовое пожаротушение</t>
  </si>
  <si>
    <t xml:space="preserve">                00UGD. Demineralizing plant building. Heat insulation of equipment</t>
  </si>
  <si>
    <t>00UGD. Здание обессоливающей установки.Тепловая изоляция оборудования</t>
  </si>
  <si>
    <t xml:space="preserve">                00UGD. Demineralizing plant building. Heat insulation of pipelines</t>
  </si>
  <si>
    <t>00UGD. Здание обессоливающей установки.Тепловая изоляция трубопроводов</t>
  </si>
  <si>
    <t xml:space="preserve">                00UGD. Demineralizing plant building. Heat insulation of ventilation</t>
  </si>
  <si>
    <t>00UGD. Здание обессоливающей установки.Тепловая изоляция вентиляции</t>
  </si>
  <si>
    <t xml:space="preserve">                00UGD. Demineralizing plant building. WD for common station laboratory of common access area</t>
  </si>
  <si>
    <t>00UGD. Здание обессоливающей установки. РД на общестанционную лабораторию зоны "свободного режима"</t>
  </si>
  <si>
    <t xml:space="preserve">                Demineralizing plant building (0UGD). Layout drawings of the ventilation systems</t>
  </si>
  <si>
    <t>Здание обессоливающей установки (00UGD). Компоновочные чертежи систем вентиляции</t>
  </si>
  <si>
    <t xml:space="preserve">                Cable metal structures</t>
  </si>
  <si>
    <t xml:space="preserve">                   00UGD. Demineralizing plant building. Layout drawings of cable metal structures</t>
  </si>
  <si>
    <t>00UGD. Здание обессоливающей установки. Компоновочные чертежи кабельных металлоконструкций</t>
  </si>
  <si>
    <t xml:space="preserve">                Electrical equipment</t>
  </si>
  <si>
    <t xml:space="preserve">                   Lists of control cables for automatic equipment</t>
  </si>
  <si>
    <t>Журналы контрольных кабелей в части автоматики</t>
  </si>
  <si>
    <t xml:space="preserve">                   Lists of control cables for feeding elements</t>
  </si>
  <si>
    <t>Журналы контрольных кабелей в части питающих элементов</t>
  </si>
  <si>
    <t xml:space="preserve">                   Secondary connections of electric motors. Сomplete circuit diagram</t>
  </si>
  <si>
    <t>Вторичные соединения в части электродвигателей. Схемы электрические полные</t>
  </si>
  <si>
    <t xml:space="preserve">                   Lists of control cables for electric motors</t>
  </si>
  <si>
    <t>Журналы контрольных кабелей в части электродвигателей</t>
  </si>
  <si>
    <t xml:space="preserve">                   Lists of control cables for fire dampers</t>
  </si>
  <si>
    <t>Журналы контрольных кабелей в части противопожарных клапанов</t>
  </si>
  <si>
    <t xml:space="preserve">                   Control diagrams of fire dampers</t>
  </si>
  <si>
    <t>Схемы управления противопожарными клапанами</t>
  </si>
  <si>
    <t>222д</t>
  </si>
  <si>
    <t xml:space="preserve">                   00UGD. Demineralizing plant building. Layout drawings of electrical equipment</t>
  </si>
  <si>
    <t>00UGD. Здание обессоливающей установки. Компоновочные чертежи электрооборудования</t>
  </si>
  <si>
    <t xml:space="preserve">                   Control diagrams of isolating valves</t>
  </si>
  <si>
    <t>Схемы управления запорной арматурой</t>
  </si>
  <si>
    <t xml:space="preserve">                0.4 kV switchgear. Sections, assemblies and boards</t>
  </si>
  <si>
    <t xml:space="preserve">                   00UGD. Demineralizing plant building. SCG 0.4 kV. RP and EE I&amp;C. Sections. Tables of external connections</t>
  </si>
  <si>
    <t>00UGD. Здание обессоливающей установки. КРУ 0,4 kV. РЗ и СКУ ЭЧ. Cекции. Таблицы внешних подключений</t>
  </si>
  <si>
    <t xml:space="preserve">                   00UGD. Demineralizing plant building. SCG 0.4 kV. RP and EE I&amp;C. Assemblies. Tables of external connections</t>
  </si>
  <si>
    <t>00UGD. Здание обессоливающей установки. КРУ 0,4 kV. РЗ и СКУ ЭЧ. Cборки. Таблицы внешних подключений</t>
  </si>
  <si>
    <t xml:space="preserve">                   Assignment to the manufacturer for 0.4 kV assemblies for automatic equipment</t>
  </si>
  <si>
    <t>Задание заводу на сборки 0,4 кВ в части автоматики</t>
  </si>
  <si>
    <t xml:space="preserve">                   Assignment to the manufacturer for local control board for automatic equipment</t>
  </si>
  <si>
    <t>Задание заводу на местный щит в части автоматики</t>
  </si>
  <si>
    <t xml:space="preserve">                   00UGD. Demineralizing plant building. CP AUX EE I&amp;C CS. 0.4 kV SCG. Tables of external connections</t>
  </si>
  <si>
    <t>00UGD. Здание обессоливающей установки. ПТК СКУ ЭЧ ОС СН. КРУ 0,4 кВ. Таблицы внешних подключений</t>
  </si>
  <si>
    <t xml:space="preserve">                   00UGD. Demineralizing plant building. Electric connection diagrams for 0.4 kV boards</t>
  </si>
  <si>
    <t>00UGD. Здание обессоливающей установки. Схемы электрических соединений щитов 0,4 кВ</t>
  </si>
  <si>
    <t xml:space="preserve">                   00UGD. Demineralizing plant building. Electric connection diagrams for 0.4 kV assemblies</t>
  </si>
  <si>
    <t>00UGD. Здание обессоливающей установки. Схемы электрических соединений сборок 0,4 кВ</t>
  </si>
  <si>
    <t xml:space="preserve">                   00UGD. Demineralizing plant building. Electric connection diagrams for 0.4 kV boards. Power cables log</t>
  </si>
  <si>
    <t>00UGD. Здание обессоливающей установки. Схемы электрических соединений щитов 0,4 кВ. Журнал силовых кабелей</t>
  </si>
  <si>
    <t xml:space="preserve">                   00UGD. Demineralizing plant building. Electric connection diagrams for 0.4 kV assemblies. Power cables log</t>
  </si>
  <si>
    <t>00UGD. Здание обессоливающей установки. Схемы электрических соединений сборок 0,4 кВ. Журнал силовых кабелей</t>
  </si>
  <si>
    <t xml:space="preserve">                   00UGD. Demineralizing plant building. 0.4 kV SCG. RP and EE I&amp;C. Control cables log. Layout group 3</t>
  </si>
  <si>
    <t>00UGD. Здание обессоливающей установки. КРУ 0,4 кВ. РЗ и СКУ ЭЧ. Журнал контрольных кабелей. Группа раскладки 3</t>
  </si>
  <si>
    <t xml:space="preserve">                   00UGD. Demineralizing plant building. 0.4 kV SCG. RP and EE I&amp;C. Control cables log. Layout group 5</t>
  </si>
  <si>
    <t>00UGD. Здание обессоливающей установки. КРУ 0,4 кВ. РЗ и СКУ ЭЧ. Журнал контрольных кабелей. Группа раскладки 5</t>
  </si>
  <si>
    <t xml:space="preserve">                   00UGD. Demineralizing plant building. Special earthing system cable log</t>
  </si>
  <si>
    <t>00UGD. Здание обессоливающей установки. Журнал кабелей системы специального заземления</t>
  </si>
  <si>
    <t xml:space="preserve">                   00UGD. Demineralizing plant building. Earthing drawings</t>
  </si>
  <si>
    <t>00UGD. Здание обессоливающей установки. Чертежи заземления</t>
  </si>
  <si>
    <t xml:space="preserve">                   00UGD. Demineralizing plant building. Special earthing drawings</t>
  </si>
  <si>
    <t>00UGD. Здание обессоливающей установки. Чертежи специального заземления</t>
  </si>
  <si>
    <t xml:space="preserve">                Telephone communication, radio communication, alarm and video surveillance systems</t>
  </si>
  <si>
    <t xml:space="preserve">                   00UGD. Demineralizing plant building. Common-plant telephone communication system</t>
  </si>
  <si>
    <t>00UGD. Здание обессоливающей установки. Система общестанционной телефонной связи</t>
  </si>
  <si>
    <t xml:space="preserve">                   00UGD. Demineralizing plant building. Operative loudspeaking and telephone communication system</t>
  </si>
  <si>
    <t>00UGD. Здание обессоливающей установки. Система оперативной громкоговорящей и телефонной связи</t>
  </si>
  <si>
    <t xml:space="preserve">                   00UGD. Demineralizing plant building. Personnel warning and search system</t>
  </si>
  <si>
    <t>00UGD. Здание обессоливающей установки. Система оповещения и поиска персонала</t>
  </si>
  <si>
    <t xml:space="preserve">                   00UGD. Demineralizing plant building. Common-plant telephone communication system. Control cable log</t>
  </si>
  <si>
    <t>00UGD. Здание обессоливающей установки. Система общестанционной телефонной связи. Журнал контрольных кабелей</t>
  </si>
  <si>
    <t xml:space="preserve">                   00UGD. Demineralizing plant building. Operative loudspeaking and telephone communication system. Control cable log</t>
  </si>
  <si>
    <t>00UGD. Здание обессоливающей установки. Система оперативной громкоговорящей и телефонной связи. Журнал контрольных кабелей</t>
  </si>
  <si>
    <t xml:space="preserve">                   00UGD. Demineralizing plant building. Personnel warning and search system. Control cable log</t>
  </si>
  <si>
    <t>00UGD. Здание обессоливающей установки. Система оповещения и поиска персонала. Журнал контрольных кабелей</t>
  </si>
  <si>
    <t xml:space="preserve">                   00UGD. Demineralizing plant building. Operative radiotelephones system</t>
  </si>
  <si>
    <t>00UGD. Здание обессоливающей установки. Система эксплуатационных радиотелефонов</t>
  </si>
  <si>
    <t xml:space="preserve">                   Fire protection control and monitoring system (FP I&amp;C)</t>
  </si>
  <si>
    <t xml:space="preserve">                   Fire protection control and monitoring system (FP I&amp;C). List of control cables</t>
  </si>
  <si>
    <t xml:space="preserve">                   Fire protection control and monitoring system (FP I&amp;C). Fire alarm system</t>
  </si>
  <si>
    <t xml:space="preserve">                   Fire protection control and monitoring system (FP I&amp;C). Fire alarm system. List of control cables</t>
  </si>
  <si>
    <t xml:space="preserve">                I&amp;C EP CP A</t>
  </si>
  <si>
    <t>СКУ ЭЧ ОС СН</t>
  </si>
  <si>
    <t xml:space="preserve">                   WD for I&amp;C EE common-plant auxiliaries. Diagrams of secondary connections</t>
  </si>
  <si>
    <t>Рабочая документация СКУ ЭЧ ОС СН. Схемы вторичных соединений</t>
  </si>
  <si>
    <t xml:space="preserve">                   List of control cables for I&amp;C EE common-plant auxiliaries</t>
  </si>
  <si>
    <t>Журналы контрольных кабелей в части СКУ ЭЧ ОС СН</t>
  </si>
  <si>
    <t xml:space="preserve">                   00UGD. Demineralizing plant building. CP AUX EE I&amp;C CS. Structural diagram of the equipment set</t>
  </si>
  <si>
    <t>00UGD. Здание обессоливающей установки. ПТК СКУ ЭЧ ОС СН. Схема структурная комплекса технических средств</t>
  </si>
  <si>
    <t xml:space="preserve">                I&amp;C</t>
  </si>
  <si>
    <t xml:space="preserve">                   Working drawings of instrumentation</t>
  </si>
  <si>
    <t>Рабочие чертежи КИП</t>
  </si>
  <si>
    <t xml:space="preserve">                   Lists of control cables for instrumentation</t>
  </si>
  <si>
    <t xml:space="preserve">                   Technical assignment to the manufacturer for instrumentation transducers cabinets</t>
  </si>
  <si>
    <t>Задание заводу на шкафы преобразователей КИП</t>
  </si>
  <si>
    <t xml:space="preserve">          01UGF Fire-fighting water reservoir</t>
  </si>
  <si>
    <t>01UGF Резервуар противопожарной воды</t>
  </si>
  <si>
    <t xml:space="preserve">             Readiness of object 01UGF</t>
  </si>
  <si>
    <t>Готовность объекта 01UGF</t>
  </si>
  <si>
    <t xml:space="preserve">                01-02UGF. Fire-fighting water reservoir. Pit</t>
  </si>
  <si>
    <t>01-02UGF. Резервуар противопожарной воды. Котлован</t>
  </si>
  <si>
    <t xml:space="preserve">                01UGF. Fire-fighting water tank. Architectural solutions</t>
  </si>
  <si>
    <t>01UGF. Резервуар противопожарной воды. Архитектурные решения</t>
  </si>
  <si>
    <t xml:space="preserve">                01UGF. Fire-fighting water reservoir. Reinforced concrete structures. Geometry</t>
  </si>
  <si>
    <t>01UGF. Резервуар противопожарной воды. Конструкции железобетонные. Геометрия</t>
  </si>
  <si>
    <t xml:space="preserve">                01UGF. Fire-fighting water reservoir. Reinforced concrete structures. Reinforcement</t>
  </si>
  <si>
    <t>01UGF. Резервуар противопожарной воды. Конструкции железобетонные. Армирование</t>
  </si>
  <si>
    <t xml:space="preserve">                01UGF. Fire-fighting water reservoir. Anticorrosive protection of pipelines</t>
  </si>
  <si>
    <t>01UGF. Резервуары противопожарной воды. Антикоррозионная защита трубопроводов</t>
  </si>
  <si>
    <t xml:space="preserve">                01UGF. Fire-fighting water tank. Process solutions</t>
  </si>
  <si>
    <t>01UGF. Резервуар противопожарной воды. Технологические решения</t>
  </si>
  <si>
    <t xml:space="preserve">                01-03UGF. Fire-fighting water reservoirs &amp; fire-fighting and service cooling water supply pump station. External water supply and sewage networks</t>
  </si>
  <si>
    <t>01-03UGF. Резервуары противопожарной воды и насосная станция противопожарного и технического водоснабжения. Наружные сети водоснабжения и канализации</t>
  </si>
  <si>
    <t xml:space="preserve">          02UGF Fire-fighting water reservoir</t>
  </si>
  <si>
    <t>02UGF Резервуар противопожарной воды</t>
  </si>
  <si>
    <t xml:space="preserve">             Readiness of object 02UGF</t>
  </si>
  <si>
    <t>Готовность объекта 02UGF</t>
  </si>
  <si>
    <t xml:space="preserve">                02UGF. Fire-fighting water reservoir. Reinforced concrete structures. Reinforcement</t>
  </si>
  <si>
    <t>02UGF. Резервуар противопожарной воды. Конструкции железобетонные. Армирование</t>
  </si>
  <si>
    <t xml:space="preserve">                02UGF. Fire-fighting water reservoir. Reinforced concrete structures. Geometry</t>
  </si>
  <si>
    <t>02UGF. Резервуар противопожарной воды. Конструкции железобетонные. Геометрия</t>
  </si>
  <si>
    <t xml:space="preserve">               02UGF. Fire-fighting water reservoir. Reinforced concrete structures. Geometry</t>
  </si>
  <si>
    <t xml:space="preserve">                02UGF. Fire-fighting water tank. Architectural solutions</t>
  </si>
  <si>
    <t>02UGF. Резервуар противопожарной воды. Архитектурные решения</t>
  </si>
  <si>
    <t xml:space="preserve">                02UGF. Fire-fighting water reservoir. Anticorrosive protection of pipelines</t>
  </si>
  <si>
    <t>02UGF. Резервуар противопожарной воды. Антикоррозионная защита трубопроводов</t>
  </si>
  <si>
    <t xml:space="preserve">                02UGF. Fire-fighting water tank. Process solutions</t>
  </si>
  <si>
    <t>02UGF. Резервуар противопожарной воды. Технологические решения</t>
  </si>
  <si>
    <t xml:space="preserve">          03UGF Fire-fighting and service cooling water supply pump station</t>
  </si>
  <si>
    <t>03UGF Насосная станция противопожарного и технического водоснабжения</t>
  </si>
  <si>
    <t>793д</t>
  </si>
  <si>
    <t xml:space="preserve">             Readiness of object 03UGF</t>
  </si>
  <si>
    <t>Готовность объекта 03UGF</t>
  </si>
  <si>
    <t xml:space="preserve">                03UGF. Fire-fighting and service cooling water supply pump station. Pit</t>
  </si>
  <si>
    <t>03UGF. Насосная станция противопожарного и технического водоснабжения. Котлован</t>
  </si>
  <si>
    <t xml:space="preserve">                03UGF. Fire-fighting and service cooling water supply pump station. Civil structures to elev. 0.000. Reinforcement</t>
  </si>
  <si>
    <t>03UGF. Насосная станция противопожарного и технического водоснабжения. Строительные конструкции до отм.0,000. Армирование</t>
  </si>
  <si>
    <t xml:space="preserve">                03UGF. Fire-fighting water and service cooling water pump station. Architectural solutions</t>
  </si>
  <si>
    <t>03UGF. Насосная станция противопожарного и технического водоснабжения. Архитектурные решения</t>
  </si>
  <si>
    <t xml:space="preserve">                03UGF. Fire-fighting and service cooling water supply pump station. Civil structures to elev. 0.000. Geometry</t>
  </si>
  <si>
    <t>03UGF. Насосная станция противопожарного и технического водоснабжения. Строительные конструкции до отм.0,000. Геометрия</t>
  </si>
  <si>
    <t xml:space="preserve">                03UGF. Fire-fighting and service cooling water supply pump station. Civil structures above elev. 0.000. Reinforcement</t>
  </si>
  <si>
    <t>03UGF. Насосная станция противопожарного и технического водоснабжения. Строительные конструкции выше отм.0,000. Армирование</t>
  </si>
  <si>
    <t xml:space="preserve">                03UGF. Fire-fighting and service cooling water supply pump station. Civil structures above elev. 0.000. Geometry</t>
  </si>
  <si>
    <t>03UGF. Насосная станция противопожарного и технического водоснабжения. Строительные конструкции выше отм.0,000. Геометрия</t>
  </si>
  <si>
    <t xml:space="preserve">                03UGF. Fire-fighting and service cooling water supply pump station. Hoisting equipment tracks</t>
  </si>
  <si>
    <t>03UGF. Насосная станция противопожарного и технического водоснабжения. Пути грузоподъемного оборудования</t>
  </si>
  <si>
    <t xml:space="preserve">                03UGF. Fire-fighting and service cooling water supply pump station. Metal structures. Platforms and staircases</t>
  </si>
  <si>
    <t>03UGF. Насосная станция противопожарного и технического водоснабжения. Конструкции металлические. Площадки, лестницы</t>
  </si>
  <si>
    <t xml:space="preserve">                03UGF. Fire-fighting and service cooling water supply pump station. Metal structures. Facade lining</t>
  </si>
  <si>
    <t>03UGF. Насосная станция противопожарного и технического водоснабжения. Конструкции металлические. Облицовка фасадов</t>
  </si>
  <si>
    <t xml:space="preserve">                03UGF. Fire-fighting and service cooling water supply pump station. Metal structures. External stairs</t>
  </si>
  <si>
    <t>03UGF. Насосная станция противопожарного и технического водоснабжения. Конструкции металлические. Наружные лестницы</t>
  </si>
  <si>
    <t xml:space="preserve">                03UGF. Fire-fighting water and service cooling water pump station. Anticorrosive protection of pipelines</t>
  </si>
  <si>
    <t>03UGF. Насосная станция противопожарного и технического водоснабжения. Антикоррозионная защита трубопроводов</t>
  </si>
  <si>
    <t xml:space="preserve">                03UGF. Fire-fighting water and service cooling water pump station. Process solutions</t>
  </si>
  <si>
    <t>03UGF. Насосная станция противопожарного и технического водоснабжения. Технологические решения</t>
  </si>
  <si>
    <t xml:space="preserve">                03UGF. Fire-fighting water and service cooling water pump station. Ventilation</t>
  </si>
  <si>
    <t>03UGF. Насосная станция противопожарного и технического водоснабжения. Вентиляция</t>
  </si>
  <si>
    <t xml:space="preserve">                03UGF. Normal operation system cable tunnel. Heat insulation of pipelines</t>
  </si>
  <si>
    <t>03UGF. Кабельный тоннель системы нормальной эксплуатации.Тепловая изоляция трубопроводов</t>
  </si>
  <si>
    <t xml:space="preserve">                03UGF. Normal operation system cable tunnel. Heat insulation of ventilation</t>
  </si>
  <si>
    <t>03UGF. Кабельный тоннель системы нормальной эксплуатации.Тепловая изоляция вентиляции</t>
  </si>
  <si>
    <t xml:space="preserve">                03UGF. Fire-fighting water and service cooling water pump station. Power equipment. basic flow diagrams</t>
  </si>
  <si>
    <t>03UGF. Насосная станция противопожарного и технического водоснабжения. Силовое электрооборудование. Схемы принципиальные</t>
  </si>
  <si>
    <t xml:space="preserve">                03UGF. Fire-fighting water and service cooling water pump station. Lighting</t>
  </si>
  <si>
    <t>03UGF. Насосная станция противопожарного и технического водоснабжения. Освещение</t>
  </si>
  <si>
    <t xml:space="preserve">                03UGF. Fire-fighting water and service cooling water pump station. Layout of cable structures</t>
  </si>
  <si>
    <t>03UGF. Насосная станция противопожарного и технического водоснабжения. Расстановка кабельных конструкций</t>
  </si>
  <si>
    <t xml:space="preserve">                03UGF. Fire-fighting water and service cooling water pump station. Common-plant telephone communication system</t>
  </si>
  <si>
    <t>03UGF. Насосная станция противопожарного и технического водоснабжения. Система общестанционной телефонной связи</t>
  </si>
  <si>
    <t xml:space="preserve">                03UGF. Fire-fighting water and service cooling water pump station. Operative loudspeaking and telephone communication system</t>
  </si>
  <si>
    <t>03UGF. Насосная станция противопожарного и технического водоснабжения. Система оперативной громкоговорящей и телефонной связи</t>
  </si>
  <si>
    <t xml:space="preserve">                03UGF. Fire-fighting water and service cooling water pump station. Personnel warning and search system</t>
  </si>
  <si>
    <t>03UGF. Насосная станция противопожарного и технического водоснабжения. Система оповещения и поиска персонала</t>
  </si>
  <si>
    <t xml:space="preserve">                03UGF. Fire-fighting water and service cooling water pump station. Operative radiotelephones system</t>
  </si>
  <si>
    <t>03UGF. Насосная станция противопожарного и технического водоснабжения. Система эксплуатационных радиотелефонов</t>
  </si>
  <si>
    <t xml:space="preserve">                03UGF. Fire-fighting water and service cooling water pump station. Process videomonitoring system (industrial TV)</t>
  </si>
  <si>
    <t>03UGF. Насосная станция противопожарного и технического водоснабжения. Система технологического видеонаблюдения (промышленное телевидение)</t>
  </si>
  <si>
    <t xml:space="preserve">                03UGF. Fire-fighting water and service cooling water pump station. Layout and installation drawings</t>
  </si>
  <si>
    <t>03UGF. Насосная станция противопожарного и технического водоснабжения. Компоновочные и установочные чертежи</t>
  </si>
  <si>
    <t xml:space="preserve">                03UGF. Fire-fighting water and service cooling water pump station. Grounding and lightning protection</t>
  </si>
  <si>
    <t>03UGF. Насосная станция противопожарного и технического водоснабжения. Заземление и молниезащита</t>
  </si>
  <si>
    <t xml:space="preserve">                03UGF. Fire-fighting water and service cooling water pump station. Automation. basic flow diagrams</t>
  </si>
  <si>
    <t>03UGF. Насосная станция противопожарного и технического водоснабжения. Автоматизация. Схемы принципиальные</t>
  </si>
  <si>
    <t>343д</t>
  </si>
  <si>
    <t xml:space="preserve">                03UGF. Fire-fighting water and service cooling water pump station. process parameter instrumentation (instrumentation)</t>
  </si>
  <si>
    <t>03UGF. Насосная станция противопожарного и технического водоснабжения. Теплотехнический контроль (КИП)</t>
  </si>
  <si>
    <t xml:space="preserve">                03UGF. Fire-fighting water and service cooling water pump station. List of process parameter instrumentation loops</t>
  </si>
  <si>
    <t>03UGF. Насосная станция противопожарного и технического водоснабжения. Перечень измерительных контуров ТТК</t>
  </si>
  <si>
    <t xml:space="preserve">                03UGF. Fire-fighting water and service cooling water pump station. process parameter instrumentation cable connections</t>
  </si>
  <si>
    <t>03UGF. Насосная станция противопожарного и технического водоснабжения. Кабельные соединения ТТК</t>
  </si>
  <si>
    <t xml:space="preserve">                03UGF. Fire-fighting water and service cooling water pump station. process parameter instrumentation piping connections</t>
  </si>
  <si>
    <t>03UGF. Насосная станция противопожарного и технического водоснабжения. Трубные соединения ТТК</t>
  </si>
  <si>
    <t xml:space="preserve">                03UGF. Fire-fighting water and service cooling water pump station. FP I&amp;C. Automatic fire alarm</t>
  </si>
  <si>
    <t>03UGF. Насосная станция противопожарного и технического водоснабжения. СКУ ПЗ. Автоматическая пожарная сигнализация</t>
  </si>
  <si>
    <t xml:space="preserve">                03UGF. Fire-fighting water and service cooling water pump station. FP I&amp;C. Automatic water fire fighting</t>
  </si>
  <si>
    <t>03UGF. Насосная станция противопожарного и технического водоснабжения. СКУ ПЗ. Автоматическое водяное пожаротушение</t>
  </si>
  <si>
    <t xml:space="preserve">          00UGH Storm water treatment structures in the scope of 01UGH-08UGH</t>
  </si>
  <si>
    <t>00UGH Очистные сооружения дождевых вод в составе 01UGH-08UGH</t>
  </si>
  <si>
    <t xml:space="preserve">             Readiness of object 00UGH</t>
  </si>
  <si>
    <t>Готовность объекта 00UGH</t>
  </si>
  <si>
    <t xml:space="preserve">               00UGH. Storm water treatment structures in the scope of 01UGH-08UGH. Storm water sludge draining beds 06UGH. Construction part</t>
  </si>
  <si>
    <t>00UGH. Очистные сооружения дождевых вод в составе 01UGH-08UGH. Иловые площадки дождевых стоков 06UGH. Строительная часть</t>
  </si>
  <si>
    <t xml:space="preserve">               00UGH. Storm water treatment structures in the scope of 01UGH-08UGH. Storm water impounding sediment tank 03UGH. Construction part</t>
  </si>
  <si>
    <t>00UGH. Очистные сооружения дождевых вод в составе 01UGH-08UGH. Аккумулирующий резервуар-отстойник дождевых стоков 03UGH. Строительная часть</t>
  </si>
  <si>
    <t xml:space="preserve">               00UGH. Storm water treatment structures in the scope of 01UGH-08UGH. Storm water impounding sediment tank 03UGH. Steel structures</t>
  </si>
  <si>
    <t>00UGH. Очистные сооружения дождевых вод в составе 01UGH-08UGH. Аккумулирующий резервуар-отстойник дождевых стоков 03UGH. Конструкции металлические</t>
  </si>
  <si>
    <t xml:space="preserve">               00UGH. Storm water treatment structures in the scope of 01UGH-08UGH. Storm water grit dewatering bays 05UGH. Foundation slab</t>
  </si>
  <si>
    <t>00UGH. Очистные сооружения дождевых вод в составе 01UGH-08UGH. Песковые площадки дождевых стоков 05UGH. Фундаментная плита</t>
  </si>
  <si>
    <t xml:space="preserve">                Production-storm water advanced treatmnet unit. Foundation slab</t>
  </si>
  <si>
    <t>Блок доочистки производственно-ливневых вод. Фундаментная плита</t>
  </si>
  <si>
    <t xml:space="preserve">               00UGH. Storm water treatment structures in the scope of 01UGH-08UGH. Purified sewage pump station 08UGH. Foundation slab</t>
  </si>
  <si>
    <t>00UGH. Очистные сооружения дождевых вод в составе 01UGH-08UGH. Насосная станция очищенных вод 08UGH. Фундаментная плита</t>
  </si>
  <si>
    <t xml:space="preserve">               00UGH. Storm water treatment structures in the scope of 01UGH-08UG. Storm water impounding sediment tank. Installation drawings of equipment</t>
  </si>
  <si>
    <t>00UGH. Очистные сооружения дождевых вод в составе 01UGH-08UGH. Аккумулирующий резервуар-отстойник дождевых стоков. Установочные чертежи оборудования</t>
  </si>
  <si>
    <t xml:space="preserve">               00UGH. Storm water treatment structures in the scope of 01UGH-08UG. Storm water vertical grit catcher. Installation drawings</t>
  </si>
  <si>
    <t>00UGH. Очистные сооружения дождевых вод в составе 01UGH-08UGH. Вертикальные песколовки. Установочные чертежи</t>
  </si>
  <si>
    <t xml:space="preserve">               00UGH. Storm water treatment structures in the scope of 01UGH-08UG. Storm water advanced treatment unit. Installation drawings</t>
  </si>
  <si>
    <t>00UGH. Очистные сооружения дождевых вод в составе 01UGH-08UGH. Блок доочистки дождевых стоков Установочные чертежи</t>
  </si>
  <si>
    <t xml:space="preserve">               00UGH. Storm water treatment structures in the scope of 01UGH-08UG. Purified sewage pump station. Installation drawings</t>
  </si>
  <si>
    <t>00UGH. Очистные сооружения дождевых вод в составе 01UGH-08UGH. Насосная станция очищенных вод. Установочные чертежи</t>
  </si>
  <si>
    <t xml:space="preserve">               00UGH. Storm water treatment structures in the scope of 01UGH-08UGH. Working drawings of engineering networks</t>
  </si>
  <si>
    <t>00UGH. Очистные сооружения дождевых вод в составе 01UGH-08UGH. Рабочие чертежи инженерных сетей</t>
  </si>
  <si>
    <t xml:space="preserve">                00UGH within 01-08 UGH.Ventilation layout drawings (including installation drawings)</t>
  </si>
  <si>
    <t>00UGH в составе 01-08 UGH.Компоновочные чертежи вентиляции (включая установочные чертежи)</t>
  </si>
  <si>
    <t xml:space="preserve">               00UGH. Storm water treatment structures in the scope of 01UGH-08UGH. Storm water sewage pump station. Working drawings of engineering networks</t>
  </si>
  <si>
    <t>000UGH. Очистные сооружения дождевых вод в составе 01UGH-08UGH. Канализационная насосная станция подачи дождевых вод на очистку. Установочные чертежи оборудования</t>
  </si>
  <si>
    <t xml:space="preserve">               00UGH. Storm water treatment structures in the scope of 01UGH-08UG. Secondary connections</t>
  </si>
  <si>
    <t>00UGH. Очистные сооружения дождевых вод в составе 01UGH-08UGH. Вторичные соединения</t>
  </si>
  <si>
    <t xml:space="preserve">               00UGH. Storm water treatment structures in the scope of 01UGH-08UG. Lists of control cables for secondary connections</t>
  </si>
  <si>
    <t>00UGH. Очистные сооружения дождевых вод в составе 01UGH-08UGH. Журналы контрольных кабелей в части вторичных соединений</t>
  </si>
  <si>
    <t xml:space="preserve">               00UGH. Storm water treatment structures in the scope of 01-08UGH. Electrical part</t>
  </si>
  <si>
    <t>00UGH. Очистные сооружения дождевых вод в составе 01-08UGH. Электротехническая часть</t>
  </si>
  <si>
    <t xml:space="preserve">               00UGH. Storm water treatment structures in the scope of 01-08UGH. Cable layout on the territory</t>
  </si>
  <si>
    <t>00UGH. Очистные сооружения дождевых вод в составе 01-08UGH. Раскладка кабелей по территории</t>
  </si>
  <si>
    <t xml:space="preserve">               00UGH. Storm water treatment structures in the scope of 01-08UGH. Working drawings related to automation</t>
  </si>
  <si>
    <t>00UGH. Очистные сооружения дождевых вод в составе 01-08UGH. Рабочие чертежи в части автоматики</t>
  </si>
  <si>
    <t xml:space="preserve">               00UGH. Storm water treatment structures in the scope of 01-08UGH. Control cable lists related to automation</t>
  </si>
  <si>
    <t>00UGH. Очистные сооружения дождевых вод в составе 01-08UGH. Журналы контрольных кабелей в части автоматики</t>
  </si>
  <si>
    <t xml:space="preserve">               00UGH. Storm water treatment structures in the scope of 01-08UGH. Common-plant communication systems</t>
  </si>
  <si>
    <t>00UGH. Очистные сооружения дождевых вод в составе 01-08UGH. Системы общестанционной связи</t>
  </si>
  <si>
    <t xml:space="preserve">               00UGH. Storm water treatment structures in the scope of 01-08UGH. Personnel annunciation and search system</t>
  </si>
  <si>
    <t>00UGH. Очистные сооружения дождевых вод в составе 01-08UGH. Система оповещения и поиска персонала</t>
  </si>
  <si>
    <t xml:space="preserve">               00UGH. Storm water treatment structures. Working drawings for instrumentation</t>
  </si>
  <si>
    <t>00UGH. Очистные сооружения дождевых вод. Рабочие чертежи КИП</t>
  </si>
  <si>
    <t xml:space="preserve">               00UGH. Storm water treatment structures. Lists of control cables for instrumentation</t>
  </si>
  <si>
    <t>00UGH. Очистные сооружения дождевых вод. Журналы контрольных кабелей КИП</t>
  </si>
  <si>
    <t xml:space="preserve">               00UGH. Storm water treatment structures in the scope of 01UGH-08UG. Fire protection control and monitoring system (FP I&amp;C)</t>
  </si>
  <si>
    <t>00UGH. Очистные сооружения дождевых вод в составе 01UGH-08UGH. Система контроля и управления противопожарной защитой (СКУ ПЗ)</t>
  </si>
  <si>
    <t xml:space="preserve">               00UGH. Storm water treatment structures in the scope of 01UGH-08UG. Fire protection control and monitoring system (FP I&amp;C). List of control cables</t>
  </si>
  <si>
    <t>00UGH. Очистные сооружения дождевых вод в составе 01UGH-08UGH. Система контроля и управления противопожарной защитой (СКУ ПЗ). Журнал контрольных кабелей</t>
  </si>
  <si>
    <t xml:space="preserve">               00UGH. Storm water treatment structures in the scope of 01UGH-08UG. Fire protection control and monitoring system (FP I&amp;C). Fire alarm system</t>
  </si>
  <si>
    <t>00UGH. Очистные сооружения дождевых вод в составе 01UGH-08UGH. Система контроля и управления противопожарной защитой (СКУ ПЗ). Оповещение людей о пожаре</t>
  </si>
  <si>
    <t xml:space="preserve">               00UGH. Storm water treatment structures in the scope of 01UGH-08UG. Fire protection control and monitoring system (FP I&amp;C). Fire alarm system. List of control cables</t>
  </si>
  <si>
    <t>00UGH. Очистные сооружения дождевых вод в составе 01UGH-08UGH. Система контроля и управления противопожарной защитой (СКУ ПЗ). Оповещение людей о пожаре. Журнал контрольных кабелей</t>
  </si>
  <si>
    <t xml:space="preserve">          00UGM Oil containing water treatment structures in the scope of 01UGM-08UGM</t>
  </si>
  <si>
    <t>00UGM Очистные сооружения нефтесодержащих вод в составе 01UGM-08UGM</t>
  </si>
  <si>
    <t xml:space="preserve">             Readiness of object 00UGM</t>
  </si>
  <si>
    <t>Готовность объекта 00UGM</t>
  </si>
  <si>
    <t xml:space="preserve">               00UGM. Oil containing water treatment structures in the scope of 01UGM-08UGM. Oil-contaminated water grit dewatering bays 07UGM.Construction part</t>
  </si>
  <si>
    <t>00UGM. Очистные сооружения нефтесодержащих вод в составе 01UGM-08UGM. Песковые площадки нефтесодержащих вод 07UGM. Строительная часть</t>
  </si>
  <si>
    <t xml:space="preserve">               00UGM. Oil containing water treatment structures in the scope of 01UGM-08UGM. Oil-contaminated water sewage regulator 03UGM. Construction part</t>
  </si>
  <si>
    <t>00UGM. Очистные сооружения нефтесодержащих вод в составе 01UGM-08UGM. Усреднитель нефтесодержащих вод 03UGM. Строительная часть</t>
  </si>
  <si>
    <t xml:space="preserve">               00UGM. Oil containing water treatment structures in the scope of 01UGM-08UGM. Oil-contaminated water vertical grit catcher 02UGM. Foundation slab</t>
  </si>
  <si>
    <t>00UGM. Очистные сооружения нефтесодержащих вод в составе 01UGM-08UGM. Вертикальная песколовка нефтесодержащих стоков 02UGM. Фундаментная плита</t>
  </si>
  <si>
    <t xml:space="preserve">                Oil-contaminated water advanced treatment unit. Foundation slab</t>
  </si>
  <si>
    <t>Блок доочистки стоков, содержащих нефтепродукты. Фундаментная плита</t>
  </si>
  <si>
    <t xml:space="preserve">               00UGM. Oil containing water treatment structures in the scope of 01UGM-08UGM. Purified sewage pump station 08UGM. Foundation slab</t>
  </si>
  <si>
    <t>00UGM. Очистные сооружения нефтесодержащих вод в составе 01UGM-08UGM. Насосная станция очищенных сточных вод 08UGM. Фундаментная плита</t>
  </si>
  <si>
    <t xml:space="preserve">               00UGM. Oil containing water treatment structures in the scope of 01UGM-08UGM. Oil-contaminated water sewage regulator. Installation drawings of equipment</t>
  </si>
  <si>
    <t>00UGM. Очистные сооружения нефтесодержащих вод в составе 01UGM-08UGM. Усреднитель нефтесодержащих вод. Установочные чертежи оборудования</t>
  </si>
  <si>
    <t xml:space="preserve">               00UGM. Oil containing water treatment structures in the scope of 01UGM-08UGM. Oil-contaminated water vertical grit catcher. Installation drawings of equipment</t>
  </si>
  <si>
    <t>00UGM. Очистные сооружения нефтесодержащих вод в составе 01UGM-08UGM. Вертикальные песколовки нефтесодержащих стоков. Установочные чертежи оборудования</t>
  </si>
  <si>
    <t xml:space="preserve">               00UGM. Oil containing water treatment structures in the scope of 01UGM-08UGM. Oil-contaminated water advanced treatment unit. Installation drawings</t>
  </si>
  <si>
    <t>0UGM.Очистные сооружения нефтесодержащих вод в составе 01UGM-08UGM. Блок доочистки нефтесодержащих вод. Установочные чертежи</t>
  </si>
  <si>
    <t xml:space="preserve">               00UGM. Oil containing water treatment structures in the scope of 01UGM-08UGM. Purified sewage pump station. Installation drawings</t>
  </si>
  <si>
    <t>00UGM. Очистные сооружения нефтесодержащих вод в составе 01UGM- 08UGM. Насосная станция очищенных сточных вод. Установочные чертежи</t>
  </si>
  <si>
    <t xml:space="preserve">               00UGM. Oil containing water treatment structures in the scope of 01UGM-08UGM. Working drawings of engineering networks</t>
  </si>
  <si>
    <t>00UGM. Очистные сооружения нефтесодержащих вод в составе 01UGM-08UGM. Рабочие чертежи инженерных сетей</t>
  </si>
  <si>
    <t xml:space="preserve">                00UGM within 01-08 UGM. Ventilation layout drawings (including installation drawings)</t>
  </si>
  <si>
    <t>00UGM в составе 01-08 UGM.Компоновочные чертежи вентиляции (включая установочные чертежи)</t>
  </si>
  <si>
    <t xml:space="preserve">               00UGM. Oil containing water treatment structures in the scope of 01UGM-08UGM. Oil-contaminated water sewage pump station</t>
  </si>
  <si>
    <t>00UGM. Очистные сооружения нефтесодержащих вод в составе 01UGM-08UGM. Канализационная насосная станция подачи нефтесодержащих сточных вод на очистку. Установочные чертежи оборудования</t>
  </si>
  <si>
    <t xml:space="preserve">               00UGM. Oil containing water treatment structures in the scope of 01UGM-08UGM. Secondary connections</t>
  </si>
  <si>
    <t>00UGM. Очистные сооружения нефтесодержащих вод в составе 01UGM-08UGM. Вторичные соединения</t>
  </si>
  <si>
    <t xml:space="preserve">               00UGM. Oil containing water treatment structures in the scope of 01UGM-08UGM. Lists of control cables for secondary connections</t>
  </si>
  <si>
    <t>00UGM. Очистные сооружения нефтесодержащих вод в составе 01UGM-08UGM. Журналы контрольных кабелей в части вторичных соединений</t>
  </si>
  <si>
    <t xml:space="preserve">               00UGM. Oil containing water treatment structures in the scope of 01-08UGM. Working drawings related to automation</t>
  </si>
  <si>
    <t>00UGM. Очистные сооружения нефтесодержащих вод в составе 01-08UGM. Рабочие чертежи в части автоматики</t>
  </si>
  <si>
    <t xml:space="preserve">               00UGM. Oil containing water treatment structures in the scope of 01-08UGM. Control cable lists related to automation</t>
  </si>
  <si>
    <t>00UGM. Очистные сооружения нефтесодержащих вод в составе 01-08UGM. Журналы контрольных кабелей в части автоматики</t>
  </si>
  <si>
    <t xml:space="preserve">               00UGM. Oil containing water treatment structures in the scope of 01-08UGM. Common-plant communication systems</t>
  </si>
  <si>
    <t>00UGM. Очистные сооружения нефтесодержащих вод в составе 01-08UGM. Системы общестанционной связи</t>
  </si>
  <si>
    <t xml:space="preserve">               00UGM. Oil containing water treatment structures in the scope of 01-08UGM. Personnel annunciation and search system</t>
  </si>
  <si>
    <t>00UGM. Очистные сооружения нефтесодержащих вод в составе 01-08UGM. Система оповещения и поиска персонала</t>
  </si>
  <si>
    <t xml:space="preserve">               00UGM. Oil containing water treatment structures in the scope of 01UGM-08UGM. Working drawings of instrumentation</t>
  </si>
  <si>
    <t>00UGM. Очистные сооружения нефтесодержащих вод в составе 01UGM-08UGM. Рабочие чертежи КИП</t>
  </si>
  <si>
    <t xml:space="preserve">               00UGM. Oil containing water treatment structures in the scope of 01UGM-08UGM. Lists of control cables for instrumentation</t>
  </si>
  <si>
    <t>00UGM. Очистные сооружения нефтесодержащих вод в составе 01UGM-08UGM. Журналы контрольных кабелей КИП</t>
  </si>
  <si>
    <t xml:space="preserve">               00UGM. Oil containing water treatment structures in the scope of 01UGM-08UGM. Fire protection control and monitoring system (FP I&amp;C)</t>
  </si>
  <si>
    <t>00UGM. Очистные сооружения нефтесодержащих вод в составе 01UGM-08UGM. Система контроля и управления противопожарной защитой (СКУ ПЗ)</t>
  </si>
  <si>
    <t xml:space="preserve">               00UGM. Oil containing water treatment structures in the scope of 01UGM-08UGM. Fire protection control and monitoring system (FP I&amp;C). List of control cables</t>
  </si>
  <si>
    <t>00UGM. Очистные сооружения нефтесодержащих вод в составе 01UGM-08UGM. Система контроля и управления противопожарной защитой (СКУ ПЗ). Журнал контрольных кабелей</t>
  </si>
  <si>
    <t xml:space="preserve">               00UGM. Oil containing water treatment structures in the scope of 01UGM-08UGM. Fire protection control and monitoring system (FP I&amp;C). Fire alarm system</t>
  </si>
  <si>
    <t>00UGM. Очистные сооружения нефтесодержащих вод в составе 01UGM-08UGM. Система контроля и управления противопожарной защитой (СКУ ПЗ). Оповещение людей о пожаре</t>
  </si>
  <si>
    <t xml:space="preserve">               00UGM. Oil containing water treatment structures in the scope of 01UGM-08UGM. Fire protection control and monitoring system (FP I&amp;C). Fire alarm system. List of control cables</t>
  </si>
  <si>
    <t>00UGM. Очистные сооружения нефтесодержащих вод в составе 01UGM-08UGM. Система контроля и управления противопожарной защитой (СКУ ПЗ). Оповещение людей о пожаре. Журнал контрольных кабелей</t>
  </si>
  <si>
    <t xml:space="preserve">          01UGT On-site water supply and sewerage networks</t>
  </si>
  <si>
    <t>01UGT Внутриплощадочные сети водопровода и канализации</t>
  </si>
  <si>
    <t>850д</t>
  </si>
  <si>
    <t xml:space="preserve">             Readiness of object 01UGT</t>
  </si>
  <si>
    <t>Готовность объекта 01UGT</t>
  </si>
  <si>
    <t xml:space="preserve">                01UGT. On-site water supply and sewerage networks in the area of Unit 3 main buildings and treatment facilities</t>
  </si>
  <si>
    <t>01UGT. Внутриплощадочные сети водопровода и канализации в районе основных зданий третьего блока и очистных сооружений</t>
  </si>
  <si>
    <t xml:space="preserve">                01UGT. Wells along water supply and sewerage networks in the area of Unit 3 main buildings and treatment facilities</t>
  </si>
  <si>
    <t>01UGT. Колодцы на сетях водопровода и канализации в районе основных зданий третьего блока и очистных сооружений</t>
  </si>
  <si>
    <t xml:space="preserve">                01UGT. On-site water supply and sewerage networks in the area of electrical buildings</t>
  </si>
  <si>
    <t>01UGT. Внутриплощадочные сети водопровода и канализации в районе электрических зданий</t>
  </si>
  <si>
    <t xml:space="preserve">                01UGT. Wells along water supply and sewerage networks in the area of main electrical buildings</t>
  </si>
  <si>
    <t>01UGT. Колодцы на сетях водопровода и канализации в районе основных электрических зданий</t>
  </si>
  <si>
    <t xml:space="preserve">                01UGT. On-site water supply and sewerage networks in the common-plant buildings area</t>
  </si>
  <si>
    <t>01UGT. Внутриплощадочные сети водопровода и канализации в районе общестанционных зданий</t>
  </si>
  <si>
    <t xml:space="preserve">                01UGT. On-site water supply and sewerage networks in the area of common-plant buildings</t>
  </si>
  <si>
    <t>01UGT. Колодцы на сетях водопровода и канализации в районе общестанционных зданий</t>
  </si>
  <si>
    <t xml:space="preserve">                01UGT. On-site water supply and sewerage networks in the area of oil and diesel fuel facility and onshore facilities</t>
  </si>
  <si>
    <t>01UGT. Внутриплощадочные сети водопровода и канализации в районе маслодизельного хозяйства и береговых сооружений</t>
  </si>
  <si>
    <t xml:space="preserve">                01UGT. Wells along water supply and sewerage networks in the area of oil and diesel fuel facility and onshore facilities</t>
  </si>
  <si>
    <t>01UGT. Колодцы на сетях водопровода и канализации в районе маслодизельного хозяйства и береговых сооружений</t>
  </si>
  <si>
    <t xml:space="preserve">                01UGT. On-site water supply and sewerage networks in the area of Unit 2 main buildings</t>
  </si>
  <si>
    <t>01UGT. Внутриплощадочные сети водопровода и канализации в районе основных зданий второго блока</t>
  </si>
  <si>
    <t xml:space="preserve">                01UGT. Wells along water supply and sewerage networks in the area of Unit 2 main buildings</t>
  </si>
  <si>
    <t>01UGT. Колодцы на сетях водопровода и канализации в районе основных зданий второго блока</t>
  </si>
  <si>
    <t xml:space="preserve">          00UGV Common-access area domestic waste water treatment structures in the scope of 01-03UGV</t>
  </si>
  <si>
    <t>00UGV Очистные сооружения бытовых сточных вод зоны свободного доступа в составе 01UGV-03UGV</t>
  </si>
  <si>
    <t xml:space="preserve">             Readiness of object 00UGV</t>
  </si>
  <si>
    <t>Готовность объекта 00UGV</t>
  </si>
  <si>
    <t xml:space="preserve">                Sediment bays. Civil part</t>
  </si>
  <si>
    <t>Площадки складирования осадка. Строительная часть</t>
  </si>
  <si>
    <t xml:space="preserve">               00UGV. Common-access area domestic waste water treatment structures in the scope of 01-03UGV. Sewage pump station of common access area house sewerage treatment facilities 01UGV. Foundation slab</t>
  </si>
  <si>
    <t>00UGV. Очистные сооружения бытовых сточных вод зоны свободного доступа в составе 01UGV-03UGV. Канализационная насосная станция очистных сооружений бытовых сточных вод зоны свободного доступа 01UGV. Фундаментная плита</t>
  </si>
  <si>
    <t xml:space="preserve">               00UGV. Common-access area domestic waste water treatment structures in the scope of 01-03UGV. Tank unit of common access area house sewerage treatment facilities 02UGV. Foundation slab</t>
  </si>
  <si>
    <t>00UGV. Очистные сооружения бытовых сточных вод зоны свободного доступа в составе 01UGV-03UGV. Блок емкостей очистных сооружений бытовых сточных вод зоны свободного доступа 02UGV. Фундаментная плита</t>
  </si>
  <si>
    <t xml:space="preserve">               00UGV. Common-access area domestic waste water treatment structures in the scope of 01-03UGV. Sewage pump station of common access area house sewerage treatment facilities. Installation drawings</t>
  </si>
  <si>
    <t>00UGV. Очистные сооружения бытовых сточных вод зоны свободного доступа в составе 01UGV-03UGV. Канализационная насосная станция очистных сооружений бытовых сточных вод зоны свободного доступа. Установочные чертежи</t>
  </si>
  <si>
    <t xml:space="preserve">               00UGV. Common-access area domestic waste water treatment structures in the scope of 01-03UGV. Tank unit of common access area house sewerage treatment facilities. Installation drawing</t>
  </si>
  <si>
    <t>00UGV. Очистные сооружения бытовых сточных вод зоны свободного доступа в составе 01UGV-03UGV. Блок емкостей очистных сооружений бытовых сточных вод зоны свободного доступа. Установочные чертежи</t>
  </si>
  <si>
    <t xml:space="preserve">               00UGV. Common-access area domestic waste water treatment structures in the scope of 01-03UGV. Working drawings of engineering networks</t>
  </si>
  <si>
    <t>00UGV. Очистные сооружения бытовых сточных вод зоны свободного доступа в составе 01UGV-03UGV. Рабочие чертежи инженерных сетей</t>
  </si>
  <si>
    <t xml:space="preserve">                00UGV within 01-03UGV. Ventilation layout drawings (including installation drawings)</t>
  </si>
  <si>
    <t>00UGV в составе 01-03UGV. Компоновочные чертежи вентиляции (включая установочные чертежи)</t>
  </si>
  <si>
    <t xml:space="preserve">               00UGV. Common-access area domestic waste water treatment structures in the scope of 01-03UGV. Secondary connections</t>
  </si>
  <si>
    <t>00UGV. Очистные сооружения бытовых сточных вод зоны свободного доступа в составе 01UGV-03UGV. Вторичные соединения</t>
  </si>
  <si>
    <t xml:space="preserve">               00UGV. Common-access area domestic waste water treatment structures in the scope of 01-03UGV. Lists of control cables for secondary connections</t>
  </si>
  <si>
    <t>00UGV. Очистные сооружения бытовых сточных вод зоны свободного доступа в составе 01UGV-03UGV. Журналы контрольных кабелей в части вторичных соединений</t>
  </si>
  <si>
    <t xml:space="preserve">               00UGV. Common-access area domestic waste water treatment structures in the scope of 01-03UGV. Electrical part</t>
  </si>
  <si>
    <t>00UGV. Очистные сооружения бытовых сточных вод зоны свободного доступа в составе 01-03UGV. Электротехническая часть</t>
  </si>
  <si>
    <t xml:space="preserve">               00UGV. Common-access area domestic waste water treatment structures in the scope of 01-03UGV. Working drawings related to automation</t>
  </si>
  <si>
    <t>00UGV. Очистные сооружения бытовых сточных вод зоны свободного доступа в составе 01-03UGV. Рабочие чертежи в части автоматики</t>
  </si>
  <si>
    <t xml:space="preserve">               00UGV. Common-access area domestic waste water treatment structures in the scope of 01-03UGV. Control cable lists related to automation</t>
  </si>
  <si>
    <t>00UGV. Очистные сооружения бытовых сточных вод зоны свободного доступа в составе 01-03UGV. Журналы контрольных кабелей в части автоматики</t>
  </si>
  <si>
    <t xml:space="preserve">               00UGV. Common-access area domestic waste water treatment structures in the scope of 01-03UGV. Common-plant communication systems</t>
  </si>
  <si>
    <t>00UGV. Очистные сооружения бытовых сточных вод зоны свободного доступа в составе 01-03UGV. Системы общестанционной связи</t>
  </si>
  <si>
    <t xml:space="preserve">               00UGV. Common-access area domestic waste water treatment structures in the scope of 01-03UGV. Personnel annunciation and search system</t>
  </si>
  <si>
    <t>00UGV. Очистные сооружения бытовых сточных вод зоны свободного доступа в составе 01-03UGV. Система оповещения и поиска персонала</t>
  </si>
  <si>
    <t xml:space="preserve">               00UGV. Common-access area domestic waste water treatment structures in the scope of 01-03UGV. Working drawings of instrumentation</t>
  </si>
  <si>
    <t>00UGV. Очистные сооружения бытовых сточных вод зоны свободного доступа в составе 01UGV-03UGV. Рабочие чертежи КИП</t>
  </si>
  <si>
    <t xml:space="preserve">               00UGV. Common-access area domestic waste water treatment structures in the scope of 01-03UGV. Lists of control cables for instrumentation</t>
  </si>
  <si>
    <t>00UGV. Очистные сооружения бытовых сточных вод зоны свободного доступа в составе 01UGV-03UGV. Журналы контрольных кабелей КИП</t>
  </si>
  <si>
    <t xml:space="preserve">          00UGW Controlled-access area domestic waste water treatment structures in the scope of 01UGW-03UGW</t>
  </si>
  <si>
    <t>00UGW Очистные сооружения бытовых сточных вод зоны контролируемого доступа в составе 01UGW-03UGW</t>
  </si>
  <si>
    <t xml:space="preserve">             Readiness of object 00UGW</t>
  </si>
  <si>
    <t>Готовность объекта 00UGW</t>
  </si>
  <si>
    <t xml:space="preserve">               00UGW. Controlled-access area domestic waste water treatment structures in the scope of 01UGW-03UGW. Emergency sludge draining beds of controlled access area house sewerage treatment facilities 03UGW. Construction part</t>
  </si>
  <si>
    <t>00UGW. Очистные сооружения бытовых сточных вод зоны контролируемого доступа в составе 01UGW-03UGW. Аварийные иловые площадки очистных сооружений бытовых сточных вод зоны контролируемого доступа 03UGW. Строительная часть</t>
  </si>
  <si>
    <t xml:space="preserve">               00UGW. Controlled-access area domestic waste water treatment structures in the scope of 01UGW-03UGW. Sewage pump station of controlled access area house sewerage treatment facilities 01UGW. Foundation slab</t>
  </si>
  <si>
    <t>00UGW. Очистные сооружения бытовых сточных вод зоны контролируемого доступа в составе 01UGW-03UGW. Канализационная насосная станция очистных сооружений бытовых сточных вод зоны контролируемого доступа 01UGW. Фундаментная плита</t>
  </si>
  <si>
    <t xml:space="preserve">               00UGW. Controlled-access area domestic waste water treatment structures in the scope of 01UGW-03UGW. Tank unit of controlled access area house sewerage treatment facilities 02UGW. Foundation slab</t>
  </si>
  <si>
    <t>00UGW. Очистные сооружения бытовых сточных вод зоны контролируемого доступа в составе 01UGW-03UGW. Блок емкостей очистных сооружений бытовых сточных вод зоны контролируемого доступа 02UGW. Фундаментная плита</t>
  </si>
  <si>
    <t xml:space="preserve">               00UGW. Controlled-access area domestic waste water treatment structures in the scope of 01UGW-03UGW. Emergency sludge draining beds of controlled access area house sewerage treatment facilities. Installation drawings</t>
  </si>
  <si>
    <t>000UGW. Очистные сооружения бытовых сточных вод зоны контролируемого доступа в составе 01UGW-03UGW. Площадки складирования осадка. Установочные чертежи грузоподъемного оборудования</t>
  </si>
  <si>
    <t xml:space="preserve">                00UGW within 01UGW-03UGW. Ventilation layout drawings (including installation drawings)</t>
  </si>
  <si>
    <t>00UGW в составе 01UGW-03UGW.Компоновочные чертежи вентиляции (включая установочные чертежи)</t>
  </si>
  <si>
    <t xml:space="preserve">                Purified water pump station. Installation drawings</t>
  </si>
  <si>
    <t>Насосная станция очищенных вод. Установочные чертежи</t>
  </si>
  <si>
    <t xml:space="preserve">                Biological treatment unit of common access area domestic waste water treatment structures. Installation drawings</t>
  </si>
  <si>
    <t>Блок биологической очистки очистных сооружений бытовых сточных вод зоны свободного доступа. Установочные чертежи</t>
  </si>
  <si>
    <t xml:space="preserve">               00UGW. Controlled-access area domestic waste water treatment structures in the scope of 01UGW-03UGW. Working drawings of engineering networks</t>
  </si>
  <si>
    <t>00UGW. Очистные сооружения бытовых сточных вод зоны контролируемого доступа в составе 01UGW-03UGW . Рабочие чертежи инженерных сетей</t>
  </si>
  <si>
    <t xml:space="preserve">               00UGW. Controlled-access area domestic waste water treatment structures доступа в составе 01-03UGW. Control cable lists related to automation</t>
  </si>
  <si>
    <t>00UGW. Очистные сооружения бытовых сточных вод зоны контролируемого доступа в составе 01-03UGW. Журналы контрольных кабелей в части автоматики</t>
  </si>
  <si>
    <t xml:space="preserve">               00UGW. Controlled-access area domestic waste water treatment structures in the scope of 01-03UGW. Common-plant communication systems</t>
  </si>
  <si>
    <t>00UGW. Очистные сооружения бытовых сточных вод зоны контролируемого доступа в составе 01-03UGW. Системы общестанционной связи</t>
  </si>
  <si>
    <t xml:space="preserve">               00UGW. Controlled-access area domestic waste water treatment structures in the scope of 01-03UGW. Personnel annunciation and search system</t>
  </si>
  <si>
    <t>00UGW. Очистные сооружения бытовых сточных вод зоны контролируемого доступа в составе 01-03UGW. Система оповещения и поиска персонала</t>
  </si>
  <si>
    <t xml:space="preserve">               00UGW. Controlled-access area domestic waste water treatment structures in the scope of 01UGW-03UGW. Secondary connections</t>
  </si>
  <si>
    <t>00UGW. Очистные сооружения бытовых сточных вод зоны контролируемого доступа в составе 01UGW-03UGW. Вторичные соединения</t>
  </si>
  <si>
    <t xml:space="preserve">               00UGW. Controlled-access area domestic waste water treatment structures in the scope of 01UGW-03UGW. List of control cables</t>
  </si>
  <si>
    <t>00UGW. Очистные сооружения бытовых сточных вод зоны контролируемого доступа в составе 01UGW-03UGW. Журналы контрольных кабелей в части вторичных соединений</t>
  </si>
  <si>
    <t xml:space="preserve">               00UGW. Controlled-access area domestic waste water treatment structures in the scope of 01-03UGW. Electrical part</t>
  </si>
  <si>
    <t>00UGW. Очистные сооружения бытовых сточных вод зоны контролируемого доступа в составе 01-03UGW. Электротехническая часть</t>
  </si>
  <si>
    <t xml:space="preserve">               00UGW. Controlled-access area domestic waste water treatment structures доступа в составе 01-03UGW. Working drawings related to automation</t>
  </si>
  <si>
    <t>00UGW. Очистные сооружения бытовых сточных вод зоны контролируемого доступа в составе 01-03UGW. Рабочие чертежи в части автоматики</t>
  </si>
  <si>
    <t xml:space="preserve">               00UGW. Controlled-access area domestic waste water treatment structures доступа in the scope of 01-03UGW. Working drawings of instrumentation</t>
  </si>
  <si>
    <t>00UGW. Очистные сооружения бытовых сточных вод зоны контролируемого доступа в составе 01UGW-03UGW. Рабочие чертежи КИП</t>
  </si>
  <si>
    <t xml:space="preserve">               00UGW. Controlled-access area domestic waste water treatment structures доступа in the scope of 01-03UGW. Lists of control cables for instrumentation</t>
  </si>
  <si>
    <t>00UGW. Очистные сооружения бытовых сточных вод зоны контролируемого доступа в составе 01UGW-03UGW. Журналы контрольных кабелей КИП</t>
  </si>
  <si>
    <t xml:space="preserve">          00UJY Gallery of the controlled access area</t>
  </si>
  <si>
    <t>00UJY Галерея зоны контролируемого доступа</t>
  </si>
  <si>
    <t xml:space="preserve">             Readiness of object 00UJY</t>
  </si>
  <si>
    <t>Готовность объекта 00UJY</t>
  </si>
  <si>
    <t xml:space="preserve">                00UJY. Gallery of the controlled access area. Corrosion protection of civil structures</t>
  </si>
  <si>
    <t>00UJY. Галерея зоны контролируемого доступа. Антикоррозионная защита строительных конструкций</t>
  </si>
  <si>
    <t xml:space="preserve">                00UJY (00UKY). Controlled (common) access area gallery. Civil engineering structures of controlled/common access area gallery. Gallery supports. Geometry</t>
  </si>
  <si>
    <t>00UJY(00UKY). Галерея зоны контролируемого (свободного) доступа. Строительные конструкции галереи зоны "строгого/свободного" доступа. Опоры галереи. Геометрия</t>
  </si>
  <si>
    <t xml:space="preserve">                00UJY (00UKY). Controlled (common) access area gallery. Civil structures of the controlled/common access area gallery. Gallery supports. Foundation part. Reinforcement</t>
  </si>
  <si>
    <t>00UJY(00UKY). Галерея зоны контролируемого (свободного) доступа. Строительные конструкции галереи зоны "строгого/свободного"доступа. Опоры галереи. Фундаментальная часть. Армирование</t>
  </si>
  <si>
    <t xml:space="preserve">                00UJY (00UKY). Controlled (common) access area gallery. Civil engineering structures of controlled/common access area gallery. Gallery supports. Superstructure. Reinforcement</t>
  </si>
  <si>
    <t>00UJY(00UKY). Галерея зоны контролируемого (свободного) доступа. Строительные конструкции галереи зоны "строгого/свободного" доступа. Опоры галереи. Наземная часть. Армирование</t>
  </si>
  <si>
    <t xml:space="preserve">                00UJY (00UKY). Controlled (common) access area gallery. Civil engineering structures of controlled/common access area gallery. Floor slab of the gallery bottom. Geometry</t>
  </si>
  <si>
    <t>00UJY(00UKY). Галерея зоны контролируемого (свободного) доступа. Строительные конструкции галереи зоны "строгого/свободного" доступа. Перекрытие днища галереи. Геометрия</t>
  </si>
  <si>
    <t xml:space="preserve">                00UJY (00UKY). Controlled (common) access area gallery. Civil engineering structures of controlled/common access area gallery. Floor slab of the gallery bottom. Reinforcement</t>
  </si>
  <si>
    <t>00UJY(00UKY). Галерея зоны контролируемого (свободного) доступа. Строительные конструкции галереи зоны "строгого/свободного" доступа. Перекрытие днища галереи. Армирование</t>
  </si>
  <si>
    <t xml:space="preserve">                00UJY (00UKY). Controlled (common) access area gallery. Civil engineering structures of controlled/common access area gallery. Metal structures of the framework</t>
  </si>
  <si>
    <t>00UJY(00UKY). Галерея зоны контролируемого (свободного) доступа. Строительные конструкции галереи зоны "строгого/свободного" доступа. Металлоконструкции каркаса</t>
  </si>
  <si>
    <t xml:space="preserve">                00UJY (00UKY). Controlled (common) access area gallery. Civil engineering structures of controlled/common access area gallery. Metal structures of the roofing</t>
  </si>
  <si>
    <t>00UJY(00UKY). Галерея зоны контролируемого (свободного) доступа. Строительные конструкции галереи зоны "строгого/свободного" доступа. Металлоконструкции кровли</t>
  </si>
  <si>
    <t xml:space="preserve">                00UJY (00UKY). Controlled (common) access area gallery. Civil engineering structures of controlled/common access area gallery. Metal structures of landings and stairs</t>
  </si>
  <si>
    <t>00UJY(00UKY). Галерея зоны контролируемого (свободного) доступа. Строительные конструкции галереи зоны "строгого/свободного" доступа. Металлоконструкции площадок и лестниц</t>
  </si>
  <si>
    <t xml:space="preserve">                00UJY (00UKY). Controlled (common) access area gallery. Civil engineering structures of controlled/common access area gallery. Structures of partitions, fencing and suspended ceiling</t>
  </si>
  <si>
    <t>00UJY(00UKY). Галерея зоны контролируемого (свободного) доступа. Строительные конструкции галереи зоны "строгого/свободного" доступа. Конструкции перегородок, ограждения и подвесного потолка</t>
  </si>
  <si>
    <t xml:space="preserve">                00UJY (00UKY). Controlled (common) access area gallery. Civil engineering structures of controlled/common access area gallery. Architectural solutions</t>
  </si>
  <si>
    <t>00UJY(00UKY). Галерея зоны контролируемого (свободного) доступа. Строительные конструкции галереи зоны "строгого/свободного" доступа. Архитектурные решения</t>
  </si>
  <si>
    <t xml:space="preserve">                00UJY (00UKY). Controlled (common) access area gallery. Civil engineering structures of controlled/common access area gallery. Gallery supports. Pit</t>
  </si>
  <si>
    <t>00UJY(00UKY). Галерея зоны контролируемого (свободного) доступа. Строительные конструкции галереи зоны "строгого/свободного" доступа. Опоры галереи. Котлован</t>
  </si>
  <si>
    <t xml:space="preserve">                00UJY. Gallery of the controlled access area. Drawings of ventilation systems</t>
  </si>
  <si>
    <t>00UJY. Галерея зоны контролируемого доступа. 00UKY. Галерея зоны свободного доступа. Чертежи систем вентиляции</t>
  </si>
  <si>
    <t xml:space="preserve">                Controlled access area gallery. Operative loudspeaking and telephone communication system</t>
  </si>
  <si>
    <t>Галерея зоны контролируемого доступа. Система оперативной громкоговорящей и телефонной связи</t>
  </si>
  <si>
    <t xml:space="preserve">                Controlled access area gallery. Personnel warning and search system</t>
  </si>
  <si>
    <t>Галерея зоны контролируемого доступа. Система оповещения и поиска персонала</t>
  </si>
  <si>
    <t xml:space="preserve">                00UJY. Controlled access area gallery. Operative radiotelephones system</t>
  </si>
  <si>
    <t>00UJY. Галерея зоны контролируемого доступа. Система эксплуатационных радиотелефонов</t>
  </si>
  <si>
    <t xml:space="preserve">                00UJY. Controlled access area gallery. Master clock system</t>
  </si>
  <si>
    <t>00UJY. Галерея зоны контролируемого доступа. Система часофикации</t>
  </si>
  <si>
    <t xml:space="preserve">                00UJY. Controlled access area gallery. Operative loudspeaking and telephone communication system. Control cable log</t>
  </si>
  <si>
    <t>00UJY. Галерея зоны контролируемого доступа. Система оперативной громкоговорящей и телефонной связи. Журнал контрольных кабелей</t>
  </si>
  <si>
    <t xml:space="preserve">                00UJY. Controlled access area gallery. Personnel warning and search system. Control cable log</t>
  </si>
  <si>
    <t>00UJY. Галерея зоны контролируемого доступа. Система оповещения и поиска персонала. Журнал контрольных кабелей</t>
  </si>
  <si>
    <t xml:space="preserve">                00UJY. Controlled access area gallery. Operative radiotelephones system. Control cable log</t>
  </si>
  <si>
    <t>00UJY. Галерея зоны контролируемого доступа. Система эксплуатационных радиотелефонов. Журнал контрольных кабелей</t>
  </si>
  <si>
    <t xml:space="preserve">                00UJY. Controlled access area gallery. Master clock system. Control cable log</t>
  </si>
  <si>
    <t>00UJY. Галерея зоны контролируемого доступа. Система часофикации. Журнал контрольных кабелей</t>
  </si>
  <si>
    <t xml:space="preserve">          01UKH Ventilation stack</t>
  </si>
  <si>
    <t>01UKH Вентиляционная труба</t>
  </si>
  <si>
    <t xml:space="preserve">             Readiness of object 01UKH</t>
  </si>
  <si>
    <t>Готовность объекта 01UKH</t>
  </si>
  <si>
    <t xml:space="preserve">                01UKH. Vent stack. Metal constructions</t>
  </si>
  <si>
    <t>01UKH. Вентиляционная труба. Конструкции металлические</t>
  </si>
  <si>
    <t xml:space="preserve">                01UKH. Ventilation stack. Corrosion protection of metalwork</t>
  </si>
  <si>
    <t>01UKH. Вентиляционная труба. Антикоррозионная защита металлоконструкций</t>
  </si>
  <si>
    <t xml:space="preserve">                01UKH. Ventilation stack. Heat insulation of pipelines</t>
  </si>
  <si>
    <t>01UKH. Вентиляционная труба. Тепловая изоляция трубопроводов</t>
  </si>
  <si>
    <t xml:space="preserve">          00UKS Radioactive waste processing and storage building</t>
  </si>
  <si>
    <t>00UKS Здание переработки и хранения радиоактивных отходов</t>
  </si>
  <si>
    <t>1230д</t>
  </si>
  <si>
    <t xml:space="preserve">             Readiness of object 00UKS</t>
  </si>
  <si>
    <t>Готовность объекта 00UKS</t>
  </si>
  <si>
    <t>1140д</t>
  </si>
  <si>
    <t xml:space="preserve">                   Foundation pit</t>
  </si>
  <si>
    <t xml:space="preserve">                      00UKS. Solid radioactive waste reprocessing and storage building. Pit</t>
  </si>
  <si>
    <t>00UKS. Здание переработки и хранения твердых радиоактивных отходов. Котлован</t>
  </si>
  <si>
    <t xml:space="preserve">                   Processing unit</t>
  </si>
  <si>
    <t>Блок переработки</t>
  </si>
  <si>
    <t xml:space="preserve">                         00UKS. Radioactive waste reprocessing and storage building. Processing unit. Foundation slab between grid lines 1-14; A-E. Geometry</t>
  </si>
  <si>
    <t>00UKS. Здание переработки и хранения радиоактивных отходов. Блок переработки. Фундаментная плита между осями 1-14; А-Е. Геометрия</t>
  </si>
  <si>
    <t xml:space="preserve">                         00UKS. Radioactive waste reprocessing and storage building. Processing unit. Foundation slab between grid lines 1-14; A-E. Reinforcement</t>
  </si>
  <si>
    <t>00UKS. Здание переработки и хранения радиоактивных отходов. Блок переработки. Фундаментная плита между осями 1-14; А-Е. Армирование</t>
  </si>
  <si>
    <t xml:space="preserve">                         00UKS. Radioactive waste reprocessing and storage building. Processing unit. Foundation slab between grid lines 1-14; F-U. Geometry</t>
  </si>
  <si>
    <t>00UKS. Здание переработки и хранения радиоактивных отходов. Блок переработки. Фундаментная плита между осями 1-14; F-U. Геометрия</t>
  </si>
  <si>
    <t xml:space="preserve">                         00UKS. Radioactive waste reprocessing and storage building. Processing unit. Foundation slab between grid lines 1-14; F-U. Reinforcement</t>
  </si>
  <si>
    <t>00UKS. Здание переработки и хранения радиоактивных отходов. Блок переработки. Фундаментная плита между осями 1-14; F-U. Армирование</t>
  </si>
  <si>
    <t xml:space="preserve">                         00UKS. Radioactive waste reprocessing and storage building. Processing unit. Concrete footing at elev. 0.000</t>
  </si>
  <si>
    <t>00UKS. Здание переработки и хранения радиоактивных отходов. Блок переработки. Набетонка на отм.0,000</t>
  </si>
  <si>
    <t xml:space="preserve">                      Walls up to el. +4.200</t>
  </si>
  <si>
    <t>Стены до отм. +4,200</t>
  </si>
  <si>
    <t xml:space="preserve">                         00UKS. Radioactive waste reprocessing and storage building. Processing unit. Walls to elev. +4.200 between grid lines 1-14; А-Е. Geometry</t>
  </si>
  <si>
    <t>00UKS. Здание переработки и хранения радиоактивных отходов. Блок переработки. Стены до отм. +4,200 между осями 1-14; А-Е. Геометрия</t>
  </si>
  <si>
    <t xml:space="preserve">                         00UKS. Radioactive waste reprocessing and storage building. Processing unit. Walls to elev. +4.200 between grid lines 1-14; А-Е. Reinforcement</t>
  </si>
  <si>
    <t>00UKS. Здание переработки и хранения радиоактивных отходов. Блок переработки. Стены до отм. +4,200 между осями 1-14; А-Е. Армирование</t>
  </si>
  <si>
    <t xml:space="preserve">                         00UKS. Radioactive waste reprocessing and storage building. Processing unit. Walls to elev. +4.200 between grid lines 1-14; F-U. Geometry</t>
  </si>
  <si>
    <t>00UKS. Здание переработки и хранения радиоактивных отходов. Блок переработки. Стены до отм. +4,200 между осями 1-14; F-U. Геометрия</t>
  </si>
  <si>
    <t xml:space="preserve">                         00UKS. Radioactive waste reprocessing and storage building. Processing unit. Walls to elev. +4.200 between grid lines 1-14 and F-U. Reinforcement</t>
  </si>
  <si>
    <t>00UKS. Здание переработки и хранения радиоактивных отходов. Блок переработки. Стены до отм. +4,200 между осями 1-14; F-U. Армирование</t>
  </si>
  <si>
    <t xml:space="preserve">                      Floor at el. +4.200</t>
  </si>
  <si>
    <t>Перекрытие на отм. +4,200</t>
  </si>
  <si>
    <t xml:space="preserve">                         00UKS. Radioactive waste reprocessing and storage building. Processing unit. Slab at elev. +4.200 between grid lines 1-14; А-Е. Geometry</t>
  </si>
  <si>
    <t>00UKS. Здание переработки и хранения радиоактивных отходов. Блок переработки. Перекрытие на отм. +4,200 между осями 1-14; А-Е. Геометрия</t>
  </si>
  <si>
    <t xml:space="preserve">                         00UKS. Radioactive waste reprocessing and storage building. Processing unit. Slab at elev. +4.200 between grid lines 1-14; А-Е. Reinforcement</t>
  </si>
  <si>
    <t>00UKS. Здание переработки и хранения радиоактивных отходов. Блок переработки. Перекрытие на отм.+4,200 между осями 1-14; А-Е. Армирование</t>
  </si>
  <si>
    <t xml:space="preserve">                         00UKS. Radioactive waste reprocessing and storage building. Processing unit. Slab at elev. +4.200 between grid lines 1-14; F-U. Geometry</t>
  </si>
  <si>
    <t>00UKS. Здание переработки и хранения радиоактивных отходов. Блок переработки. Перекрытие на отм.+4,200 между осями 1-14; F-U. Геометрия</t>
  </si>
  <si>
    <t xml:space="preserve">                         00UKS. Radioactive waste reprocessing and storage building. Processing unit. Floor slab at elev. +4.200 between grid lines 1-14; F-U. Reinforcement</t>
  </si>
  <si>
    <t>00UKS. Здание переработки и хранения радиоактивных отходов. Блок переработки. Перекрытие на отм.+4,200 между осями 1-14; F-U. Армирование</t>
  </si>
  <si>
    <t xml:space="preserve">                      Walls from el. +4,200 to el. +8.400</t>
  </si>
  <si>
    <t>Стены с отм.+4,200 до отм. +8,400</t>
  </si>
  <si>
    <t xml:space="preserve">                         00UKS. Radioactive waste reprocessing and storage building. Processing unit. Walls from elev. +4.200 up to elev. +8.400 between grid lines 1-14; А-Е. Geometry</t>
  </si>
  <si>
    <t>00UKS. Здание переработки и хранения радиоактивных отходов. Блок переработки. Стены с отм.+4,200 до отм. +8,400 между осями 1-14; А-Е. Геометрия</t>
  </si>
  <si>
    <t xml:space="preserve">                         00UKS. Radioactive waste reprocessing and storage building. Processing unit. Walls from elev. +4.200 up to elev. +8.400 between grid lines 1-14; А-Е. Reinforcement</t>
  </si>
  <si>
    <t>00UKS. Здание переработки и хранения радиоактивных отходов. Блок переработки. Стены с отм.+4,200 до отм. +8,400 между осями 1-14; А-Е. Армирование</t>
  </si>
  <si>
    <t xml:space="preserve">                         00UKS. Radioactive waste reprocessing and storage building. Processing unit. Walls from elev. +4.200 up to elev. +8.400 between grid lines 1-14; F-U. Geometry</t>
  </si>
  <si>
    <t>00UKS. Здание переработки и хранения радиоактивных отходов. Блок переработки. Стены с отм.+4,200 до отм. +8,400 между осями 1-14; F-U. Геометрия</t>
  </si>
  <si>
    <t xml:space="preserve">                         00UKS. Radioactive waste reprocessing and storage building. Processing unit. Walls from elev. +4.200 up to elev. +8.400 between grid lines 1-14; F-U. Reinforcement</t>
  </si>
  <si>
    <t>00UKS. Здание переработки и хранения радиоактивных отходов. Блок переработки. Стены с отм.+4,200 до отм. +8,400 между осями 1-14; F-U. Армирование</t>
  </si>
  <si>
    <t xml:space="preserve">                      Floor at el. +8.400</t>
  </si>
  <si>
    <t>Перекрытие на отм. +8,400</t>
  </si>
  <si>
    <t xml:space="preserve">                         00UKS. Radioactive waste reprocessing and storage building. Processing unit. Slab at elev. +8.400 between grid lines 1-14; А-Е. Reinforcement</t>
  </si>
  <si>
    <t>00UKS. Здание переработки и хранения радиоактивных отходов. Блок переработки. Перекрытие на отм. +8,400 между осями 1-14; А-Е. Армирование</t>
  </si>
  <si>
    <t xml:space="preserve">                         00UKS. Radioactive waste reprocessing and storage building. Processing unit. Slab at elev. +8.400 between grid lines 1-14 and F-U. Geometry</t>
  </si>
  <si>
    <t>00UKS. Здание переработки и хранения радиоактивных отходов. Блок переработки. Перекрытие на отм. +8,400 между осями 1-14; F-U. Геометрия</t>
  </si>
  <si>
    <t xml:space="preserve">                         00UKS. Radioactive waste reprocessing and storage building. Processing unit. Slab at elev. +8.400 between grid lines 1-14 and F-U. Reinforcement</t>
  </si>
  <si>
    <t>00UKS. Здание переработки и хранения радиоактивных отходов. Блок переработки. Перекрытие на отм. +8,400 между осями 1-14; F-U. Армирование</t>
  </si>
  <si>
    <t xml:space="preserve">                         00UKS. Radioactive waste reprocessing and storage building. Processing unit. Slab at elev. +8.400 between grid lines 1-14; А-Е. Geometry</t>
  </si>
  <si>
    <t>00UKS. Здание переработки и хранения радиоактивных отходов. Блок переработки. Перекрытие на отм. +8,400 между осями 1-14; А-Е. Геометрия</t>
  </si>
  <si>
    <t xml:space="preserve">                      Walls from el. +8.400 to el. +12.600</t>
  </si>
  <si>
    <t>Стены с отм. +8,400 до отм. +12,600</t>
  </si>
  <si>
    <t xml:space="preserve">                         00UKS. Radioactive waste reprocessing and storage building. Processing unit. Walls from elev. +8.400 to elev. +12.600 between grid lines 1-14; А-Е. Geometry</t>
  </si>
  <si>
    <t>00UKS. Здание переработки и хранения радиоактивных отходов. Блок переработки. Стены с отм. +8,400 до отм. +12,600 между осями 1-14; А-Е. Геометрия</t>
  </si>
  <si>
    <t xml:space="preserve">                         00UKS. Radioactive waste reprocessing and storage building. Processing unit. Walls from elev. +8.400 to elev. +12.600 between grid lines 1-14; А-Е. Reinforcement</t>
  </si>
  <si>
    <t>00UKS. Здание переработки и хранения радиоактивных отходов. Блок переработки. Стены с отм. +8,400 до отм. +12,600 между осями 1-14; А-Е. Армирование</t>
  </si>
  <si>
    <t xml:space="preserve">                         00UKS. Radioactive waste reprocessing and storage building. Processing unit. Walls from elev. +8.400 to elev. +12.600 between grid lines 1-14; F-U. Geometry</t>
  </si>
  <si>
    <t>00UKS. Здание переработки и хранения радиоактивных отходов. Блок переработки. Стены с отм. +8,400 до отм. +12,600 между осями 1-14; F-U. Геометрия</t>
  </si>
  <si>
    <t xml:space="preserve">                         00UKS. Radioactive waste reprocessing and storage building. Processing unit. Walls from elev. +8.400 to elev. +12.600 between grid lines 1-14 and F-U. Reinforcement</t>
  </si>
  <si>
    <t>00UKS. Здание переработки и хранения радиоактивных отходов. Блок переработки. Стены с отм. +8,400 до отм. +12,600 между осями 1-14; F-U. Армирование</t>
  </si>
  <si>
    <t xml:space="preserve">                      Floor at el. +12.600</t>
  </si>
  <si>
    <t>Перекрытие на отм. +12,600</t>
  </si>
  <si>
    <t xml:space="preserve">                         00UKS. Radioactive waste reprocessing and storage building. Processing unit. Slab at elev. +12.600 between grid lines 1-14; А-Е. Reinforcement</t>
  </si>
  <si>
    <t>00UKS. Здание переработки и хранения радиоактивных отходов. Блок переработки. Перекрытие на отм. +12,600 между осями 1-14; А-Е. Армирование</t>
  </si>
  <si>
    <t xml:space="preserve">                         00UKS. Radioactive waste reprocessing and storage building. Processing unit. Slab at elev. +12.600 between grid lines 1-14; А-Е. Geometry</t>
  </si>
  <si>
    <t>00UKS. Здание переработки и хранения радиоактивных отходов. Блок переработки. Перекрытие на отм. +12,600 между осями 1-14; А-Е. Геометрия</t>
  </si>
  <si>
    <t xml:space="preserve">                         00UKS. Radioactive waste reprocessing and storage building. Processing unit. Slab at elev. +12.600 between grid lines 1-14; F-U. Geometry</t>
  </si>
  <si>
    <t>00UKS. Здание переработки и хранения радиоактивных отходов. Блок переработки. Перекрытие на отм. +12,600 между осями 1-14; F-U. Геометрия</t>
  </si>
  <si>
    <t xml:space="preserve">                         00UKS. Radioactive waste reprocessing and storage building. Processing unit. Slab at elev. +12.600 between grid lines 1-14 and F-U. Reinforcement</t>
  </si>
  <si>
    <t>00UKS. Здание переработки и хранения радиоактивных отходов. Блок переработки. Перекрытие на отм. +12,600 между осями 1-14; F-U. Армирование</t>
  </si>
  <si>
    <t xml:space="preserve">                      Walls above el. +12.600</t>
  </si>
  <si>
    <t>Стены выше отм. +12,600</t>
  </si>
  <si>
    <t xml:space="preserve">                         00UKS. Radioactive waste reprocessing and storage building. Processing unit. Walls above elev. +12.600 between grid lines 1-14; А-Е. Geometry</t>
  </si>
  <si>
    <t>00UKS. Здание переработки и хранения радиоактивных отходов. Блок переработки. Стены выше отм. +12,600 между осями 1-14; А-Е. Геометрия</t>
  </si>
  <si>
    <t xml:space="preserve">                         00UKS. Radioactive waste reprocessing and storage building. Processing unit. Walls above elev. +12.600 between grid lines 1-14; А-Е. Reinforcement</t>
  </si>
  <si>
    <t>00UKS. Здание переработки и хранения радиоактивных отходов. Блок переработки. Стены выше отм. +12,600 между осями 1-14; А-Е. Армирование</t>
  </si>
  <si>
    <t xml:space="preserve">                         00UKS. Radioactive waste reprocessing and storage building. Processing unit. Walls above elev. +12.600 between grid lines 1-14; F-U. Geometry</t>
  </si>
  <si>
    <t>00UKS. Здание переработки и хранения радиоактивных отходов. Блок переработки. Стены выше отм. +12,600 между осями 1-14; F-U. Геометрия</t>
  </si>
  <si>
    <t xml:space="preserve">                         00UKS. Radioactive waste reprocessing and storage building. Processing unit. Walls above elev. +12.600 between grid lines 1-14 and F-U. Reinforcement</t>
  </si>
  <si>
    <t>00UKS. Здание переработки и хранения радиоактивных отходов. Блок переработки. Стены выше отм. +12,600 между осями 1-14; F-U. Армирование</t>
  </si>
  <si>
    <t xml:space="preserve">                      Floor at el. +16.800</t>
  </si>
  <si>
    <t>Перекрытие на отм. +16,800</t>
  </si>
  <si>
    <t xml:space="preserve">                         00UKS. Radioactive waste reprocessing and storage building. Processing unit. Slab at elev. +16.800 between grid lines 1-14; А-Е. Geometry</t>
  </si>
  <si>
    <t>00UKS. Здание переработки и хранения радиоактивных отходов. Блок переработки. Перекрытие на отм. +16,800 между осями 1-14; А-Е. Геометрия</t>
  </si>
  <si>
    <t xml:space="preserve">                         00UKS. Radioactive waste reprocessing and storage building. Processing unit. Slab at elev. +16.800 between grid lines 1-14; А-Е. Reinforcement</t>
  </si>
  <si>
    <t>00UKS. Здание переработки и хранения радиоактивных отходов. Блок переработки. Перекрытие на отм. +16,800 между осями 1-14; А-Е. Армирование</t>
  </si>
  <si>
    <t xml:space="preserve">                         00UKS. Radioactive waste reprocessing and storage building. Processing unit. Slab at elev. +16.800 between grid lines 1-14 and F-U. Geometry</t>
  </si>
  <si>
    <t>00UKS. Здание переработки и хранения радиоактивных отходов. Блок переработки. Перекрытие на отм. +16,800 между осями 1-14; F-U. Геометрия</t>
  </si>
  <si>
    <t xml:space="preserve">                         00UKS. Radioactive waste reprocessing and storage building. Processing unit. Slab at elev. +16.800 between grid lines 1-14 and F-U. Reinforcement</t>
  </si>
  <si>
    <t>00UKS. Здание переработки и хранения радиоактивных отходов. Блок переработки. Перекрытие на отм. +16,800 между осями 1-14; F-U. Армирование</t>
  </si>
  <si>
    <t xml:space="preserve">                      Roof at el. +19.300</t>
  </si>
  <si>
    <t>Покрытие на отм. +19,300</t>
  </si>
  <si>
    <t xml:space="preserve">                         00UKS. Radioactive waste reprocessing and storage building. Installation drawings for all hoisting equipment</t>
  </si>
  <si>
    <t>00UKS. Здание переработки и хранения радиоактивных отходов. Установочные чертежи всего грузоподъемного оборудования</t>
  </si>
  <si>
    <t xml:space="preserve">                         00UKS. Radioactive waste reprocessing and storage building. Processing unit. Roof at elev. +19.300 between grid lines 1-14; А-Е. Geometry</t>
  </si>
  <si>
    <t>00UKS. Здание переработки и хранения радиоактивных отходов. Блок переработки. Покрытие на отм. +19,300 между осями 1-14; А-Е. Геометрия</t>
  </si>
  <si>
    <t xml:space="preserve">                         00UKS. Radioactive waste reprocessing and storage building. Processing unit. Roof at elev. +19.300 between grid lines 1-14; А-Е. Reinforcement</t>
  </si>
  <si>
    <t>00UKS. Здание переработки и хранения радиоактивных отходов. Блок переработки. Покрытие на отм. +19,300 между осями 1-14; А-Е. Армирование</t>
  </si>
  <si>
    <t xml:space="preserve">                         00UKS. Radioactive waste reprocessing and storage building. Processing unit. Roof at elev. +19.300 between grid lines 1-14 and F-U. Geometry</t>
  </si>
  <si>
    <t>00UKS. Здание переработки и хранения радиоактивных отходов. Блок переработки. Покрытие на отм. +19,300 между осями 1-14; F-U. Геометрия</t>
  </si>
  <si>
    <t xml:space="preserve">                         00UKS. Radioactive waste reprocessing and storage building. Processing unit. Roof at elev. +19.300 between grid lines 1-14 and F-U. Reinforcement</t>
  </si>
  <si>
    <t>00UKS. Здание переработки и хранения радиоактивных отходов. Блок переработки. Покрытие на отм. +19,300 между осями 1-14; F-U. Армирование</t>
  </si>
  <si>
    <t xml:space="preserve">                      Reinforced concrete structures of stairs</t>
  </si>
  <si>
    <t>Железобетонные конструкции лестниц</t>
  </si>
  <si>
    <t xml:space="preserve">                         00UKS. Radioactive waste reprocessing and storage building. Processing unit. Reinforced concrete structures of stairs</t>
  </si>
  <si>
    <t>00UKS. Здание переработки и хранения радиоактивных отходов. Блок переработки. Железобетонные конструкции лестниц</t>
  </si>
  <si>
    <t xml:space="preserve">                   Storage unit</t>
  </si>
  <si>
    <t>Блок хранения</t>
  </si>
  <si>
    <t xml:space="preserve">                         00UKS. Radioactive waste reprocessing and storage building. Storage unit. Foundation slab between grid lines 15-20; А-H1. Geometry</t>
  </si>
  <si>
    <t>00UKS. Здание переработки и хранения радиоактивных отходов. Блок хранения. Фундаментная плита между осями 15-20; А-H1. Геометрия</t>
  </si>
  <si>
    <t xml:space="preserve">                         00UKS. Radioactive waste reprocessing and storage building. Storage unit. Foundation slab between grid lines 15-20; J-U. Reinforcement</t>
  </si>
  <si>
    <t>00UKS. Здание переработки и хранения радиоактивных отходов. Блок хранения. Фундаментная плита между осями 15-20; А-H1. Армирование</t>
  </si>
  <si>
    <t xml:space="preserve">                         00UKS. Radioactive waste reprocessing and storage building. Storage unit. Foundation slab between grid lines 15-20; J-U. Geometry</t>
  </si>
  <si>
    <t>00UKS. Здание переработки и хранения радиоактивных отходов. Блок хранения. Фундаментная плита между осями 15-20; J-U. Геометрия</t>
  </si>
  <si>
    <t>00UKS. Здание переработки и хранения радиоактивных отходов. Блок хранения. Фундаментная плита между осями 15-20; J-U. Армирование</t>
  </si>
  <si>
    <t xml:space="preserve">                         00UKS. Radioactive waste reprocessing and storage building. Storage unit. Concrete footing at elev. 0.000</t>
  </si>
  <si>
    <t>00UKS. Здание переработки и хранения радиоактивных отходов. Блок хранения. Набетонка на отм.0,000</t>
  </si>
  <si>
    <t xml:space="preserve">                      Walls up to el. +10.500</t>
  </si>
  <si>
    <t>Стены до отм. +10,500</t>
  </si>
  <si>
    <t xml:space="preserve">                         00UKS. Radioactive waste reprocessing and storage building. Storage unit. Walls to elev. +10.500 between grid lines 15-20; А-H1. Geometry</t>
  </si>
  <si>
    <t>00UKS. Здание переработки и хранения радиоактивных отходов. Блок хранения. Стены до отм. +10,500 между осями 15-20; А-H1. Геометрия</t>
  </si>
  <si>
    <t xml:space="preserve">                         00UKS. Radioactive waste reprocessing and storage building. Storage unit. Walls to elev. +10.500 between grid lines 15-20; А-H1. Reinforcement</t>
  </si>
  <si>
    <t>00UKS. Здание переработки и хранения радиоактивных отходов. Блок хранения. Стены до отм. +10,500 между осями 15-20; А-H1. Армирование</t>
  </si>
  <si>
    <t xml:space="preserve">                         00UKS. Radioactive waste reprocessing and storage building. Storage unit. Walls to elev. +10.500 between grid lines 15-20; J-U. Geometry</t>
  </si>
  <si>
    <t>00UKS. Здание переработки и хранения радиоактивных отходов. Блок хранения. Стены до отм. +10,500 между осями 15-20; J-U. Геометрия</t>
  </si>
  <si>
    <t xml:space="preserve">                         00UKS. Radioactive waste reprocessing and storage building. Storage unit. Walls to elev. +10.500 between grid lines 15-20; J-U. Reinforcement</t>
  </si>
  <si>
    <t>00UKS. Здание переработки и хранения радиоактивных отходов. Блок хранения. Стены до отм. +10,500 между осями 15-20; J-U. Армирование</t>
  </si>
  <si>
    <t xml:space="preserve">                      Floors between axes 15-20; A-H1</t>
  </si>
  <si>
    <t>Перекрытия между осями 15-20; А-H1</t>
  </si>
  <si>
    <t xml:space="preserve">                         00UKS. Radioactive waste reprocessing and storage building. Storage unit. Slab at elev. +4.200 between grid lines 15-20; А-H1. Geometry</t>
  </si>
  <si>
    <t>00UKS. Здание переработки и хранения радиоактивных отходов. Блок хранения. Перекрытие на отм.+4,200 между осями 15-20; А-H1. Геометрия</t>
  </si>
  <si>
    <t xml:space="preserve">                         00UKS. Radioactive waste reprocessing and storage building. Storage unit. Slab at elev. +4.200 between grid lines 15-20; А-H1. Reinforcement</t>
  </si>
  <si>
    <t>00UKS. Здание переработки и хранения радиоактивных отходов. Блок хранения. Перекрытие на отм.+4,200 между осями 15-20; А-H1. Армирование</t>
  </si>
  <si>
    <t xml:space="preserve">                         00UKS. Radioactive waste reprocessing and storage building. Storage unit. Slab at elev. +10.500, +12.100, +16.500 between grid lines 15-20; А-H1. Geometry</t>
  </si>
  <si>
    <t>00UKS. Здание переработки и хранения радиоактивных отходов. Блок хранения. Перекрытие на отм. +10,500, +12,100, +16,500 между осями 15-20; А-H1. Геометрия</t>
  </si>
  <si>
    <t xml:space="preserve">                         00UKS. Radioactive waste reprocessing and storage building. Storage unit. Slab at elev. +10.500, +12.100, +16.500 between grid lines 15-20; А-H1. Reinforcement</t>
  </si>
  <si>
    <t>00UKS. Здание переработки и хранения радиоактивных отходов. Блок хранения. Перекрытие на отм. +10,500, +12,100, +16,500 между осями 15-20; А-H1. Армирование</t>
  </si>
  <si>
    <t xml:space="preserve">                      Floors between axes 15-20; J-U</t>
  </si>
  <si>
    <t>Перекрытия между осями 15-20; J-U</t>
  </si>
  <si>
    <t xml:space="preserve">                         00UKS. Radioactive waste reprocessing and storage building. Storage unit. Slab at elev. +4.200 between grid lines 15-20; J-U. Geometry</t>
  </si>
  <si>
    <t>00UKS. Здание переработки и хранения радиоактивных отходов. Блок хранения. Перекрытие на отм.+4,200 между осями 15-20; J-U. Геометрия</t>
  </si>
  <si>
    <t xml:space="preserve">                         00UKS. Radioactive waste reprocessing and storage building. Storage unit. Slab at elev. +4.200 between grid lines 15-20; J-U. Reinforcement</t>
  </si>
  <si>
    <t>00UKS. Здание переработки и хранения радиоактивных отходов. Блок хранения. Перекрытие на отм.+4,200 между осями 15-20; J-U. Армирование</t>
  </si>
  <si>
    <t xml:space="preserve">                         00UKS. Radioactive waste reprocessing and storage building. Storage unit. Slab at elev. +6.000, +10.500 between grid lines 15-20; J-U. Geometry</t>
  </si>
  <si>
    <t>00UKS. Здание переработки и хранения радиоактивных отходов. Блок хранения. Перекрытие на отм. +6,000, +10,500 между осями 15-20; J-U. Геометрия</t>
  </si>
  <si>
    <t xml:space="preserve">                         00UKS. Radioactive waste reprocessing and storage building. Storage unit. Slab at elev. +6.000, +10.500 between grid lines 15-20 and J-U. Reinforcement</t>
  </si>
  <si>
    <t>00UKS. Здание переработки и хранения радиоактивных отходов. Блок хранения. Перекрытие на отм. +6,000, +10,500 между осями 15-20; J-U. Армирование</t>
  </si>
  <si>
    <t xml:space="preserve">                         00UKS. Radioactive waste reprocessing and storage building. Storage unit. Slab at elev. +8.500 between grid lines 15-20; J-U. Geometry</t>
  </si>
  <si>
    <t>00UKS. Здание переработки и хранения радиоактивных отходов. Блок хранения. Перекрытие на отм. +8,500 между осями 15-20; J-U. Геометрия</t>
  </si>
  <si>
    <t xml:space="preserve">                         00UKS. Radioactive waste reprocessing and storage building. Storage unit. Slab at elev. +8.500 between grid lines 15-20 and J-U. Reinforcement</t>
  </si>
  <si>
    <t>00UKS. Здание переработки и хранения радиоактивных отходов. Блок хранения. Перекрытие на отм. +8,500 между осями 15-20; J-U. Армирование</t>
  </si>
  <si>
    <t xml:space="preserve">                      Walls above el. +10.500</t>
  </si>
  <si>
    <t>Стены выше отм. +10,500</t>
  </si>
  <si>
    <t xml:space="preserve">                         00UKS. Radioactive waste reprocessing and storage building. Storage unit. Walls above elev. +10.500 between grid lines 15-20; А-H1. Geometry</t>
  </si>
  <si>
    <t>00UKS. Здание переработки и хранения радиоактивных отходов. Блок хранения. Стены выше отм. +10,500 между осями 15-20; А-H1. Геометрия</t>
  </si>
  <si>
    <t xml:space="preserve">                         00UKS. Radioactive waste reprocessing and storage building. Storage unit. Walls above elev. +10.500 between grid lines 15-20; А-H1. Reinforcement</t>
  </si>
  <si>
    <t>00UKS. Здание переработки и хранения радиоактивных отходов. Блок хранения. Стены выше отм. +10,500 между осями 15-20; А-H1. Армирование</t>
  </si>
  <si>
    <t xml:space="preserve">                         00UKS. Radioactive waste reprocessing and storage building. Storage unit. Walls above elev. +10.500 between grid lines 15-20; J-U. Geometry</t>
  </si>
  <si>
    <t>00UKS. Здание переработки и хранения радиоактивных отходов. Блок хранения. Стены выше отм. +10,500 между осями 15-20; J-U. Геометрия</t>
  </si>
  <si>
    <t xml:space="preserve">                         00UKS. Radioactive waste reprocessing and storage building. Storage unit. Walls above elev. +10.500 between grid lines 15-20; J-U. Reinforcement</t>
  </si>
  <si>
    <t>00UKS. Здание переработки и хранения радиоактивных отходов. Блок хранения. Стены выше отм. +10,500 между осями 15-20; J-U. Армирование</t>
  </si>
  <si>
    <t xml:space="preserve">                      Metal structures of floor</t>
  </si>
  <si>
    <t>Металлические конструкции перекрытия</t>
  </si>
  <si>
    <t xml:space="preserve">                         00UKS. Radioactive waste reprocessing and storage building. Storage unit. Metal structures. Trusses, bracing between grid lines 15-20; A-H1</t>
  </si>
  <si>
    <t>00UKS. Здание переработки и хранения радиоактивных отходов. Блок хранения. Конструкции металлические. Фермы, связи между осями 15-20; А-H1</t>
  </si>
  <si>
    <t xml:space="preserve">                         00UKS. Radioactive waste reprocessing and storage building. Storage unit. Metal structures. Trusses, bracing between grid lines 15-20; J-U</t>
  </si>
  <si>
    <t>00UKS. Здание переработки и хранения радиоактивных отходов. Блок хранения. Конструкции металлические. Фермы, связи между осями 15-20; J-U</t>
  </si>
  <si>
    <t xml:space="preserve">                         00UKS. Radioactive waste reprocessing and storage building. Storage unit. Metal structures. Roof slab between grid lines 15-20; A-H1</t>
  </si>
  <si>
    <t>00UKS. Здание переработки и хранения радиоактивных отходов. Блок хранения. Конструкции металлические. Покрытие между осями 15-20; А-H1</t>
  </si>
  <si>
    <t xml:space="preserve">                         00UKS. Radioactive waste reprocessing and storage building. Storage unit. Metal structures. Roof slab between grid lines 15-20; J-U</t>
  </si>
  <si>
    <t>00UKS. Здание переработки и хранения радиоактивных отходов. Блок хранения. Конструкции металлические. Покрытие между осями 15-20; J-U</t>
  </si>
  <si>
    <t xml:space="preserve">                         00UKS. Radioactive waste reprocessing and storage building. Storage unit. Metal structures of guides between grid lines 15-20; А-H1</t>
  </si>
  <si>
    <t>00UKS. Здание переработки и хранения радиоактивных отходов. Блок хранения. Металлоконструкции направляющих между осями 15-20; А-H1</t>
  </si>
  <si>
    <t xml:space="preserve">                         00UKS. Radioactive waste reprocessing and storage building. Storage unit. Metal structures of guides between grid lines 15-20; J-U</t>
  </si>
  <si>
    <t>00UKS. Здание переработки и хранения радиоактивных отходов. Блок хранения. Металлоконструкции направляющих между осями 15-20; J-U</t>
  </si>
  <si>
    <t xml:space="preserve">                         00UKS. Radioactive waste reprocessing and storage building. Storage unit. Reinforced concrete structures of stairs</t>
  </si>
  <si>
    <t>00UKS. Здание переработки и хранения радиоактивных отходов. Блок хранения. Железобетонные конструкции лестниц</t>
  </si>
  <si>
    <t xml:space="preserve">                   Corrosion protection of civil structures.</t>
  </si>
  <si>
    <t>Антикоррозионная защита строительных конструкций</t>
  </si>
  <si>
    <t xml:space="preserve">                      00UKS. Radioactive waste reprocessing and storage building. Corrosion protection of civil structures</t>
  </si>
  <si>
    <t>00UKS. Здание переработки и хранения радиоактивных отходов. Антикоррозионная защита строительных конструкций</t>
  </si>
  <si>
    <t>Металлические конструкции</t>
  </si>
  <si>
    <t>960д</t>
  </si>
  <si>
    <t xml:space="preserve">                   Hoisting equipment rails</t>
  </si>
  <si>
    <t>Пути грузоподъемного оборудования</t>
  </si>
  <si>
    <t xml:space="preserve">                      00UKS. Radioactive waste reprocessing and storage building. Processing unit. Metal structures. Hoisting equipment tracks between grid lines 1-14; A-E</t>
  </si>
  <si>
    <t>00UKS. Здание переработки и хранения радиоактивных отходов. Блок переработки. Конструкции металлические. Пути грузоподъемного оборудования между осями 1-14; А-Е</t>
  </si>
  <si>
    <t xml:space="preserve">                      00UKS. Radioactive waste reprocessing and storage building. Processing unit. Metal structures. Hoisting equipment tracks between grid lines 1-14; F-U</t>
  </si>
  <si>
    <t>00UKS. Здание переработки и хранения радиоактивных отходов. Блок переработки. Конструкции металлические. Пути грузоподъемного оборудования между осями 1-14; F-U</t>
  </si>
  <si>
    <t xml:space="preserve">                      00UKS. Radioactive waste reprocessing and storage building. Processing unit. Metal structures. Bridge crane rail tracks</t>
  </si>
  <si>
    <t>00UKS. Здание переработки и хранения радиоактивных отходов. Блок переработки. Конструкции металлические. Пути мостовых кранов</t>
  </si>
  <si>
    <t xml:space="preserve">                      00UKS. Radioactive waste reprocessing and storage building. Storage unit. Metal structures. Hoisting equipment tracks between grid lines 15-20; A-H1</t>
  </si>
  <si>
    <t>00UKS. Здание переработки и хранения радиоактивных отходов. Блок хранения. Конструкции металлические. Пути грузоподъемного оборудования между осями 15-20; А-H1</t>
  </si>
  <si>
    <t xml:space="preserve">                      00UKS. Radioactive waste reprocessing and storage building. Storage unit. Metal structures. Hoisting equipment tracks between grid lines 15-20; J-U</t>
  </si>
  <si>
    <t>00UKS. Здание переработки и хранения радиоактивных отходов. Блок хранения. Конструкции металлические. Пути грузоподъемного оборудования между осями 15-20; J-U</t>
  </si>
  <si>
    <t xml:space="preserve">                   Platforms, stairs</t>
  </si>
  <si>
    <t>Площадки, лестницы</t>
  </si>
  <si>
    <t xml:space="preserve">                      00UKS. Radioactive waste reprocessing and storage building. Processing unit. Metal structures. Landings, stairs between grid lines 1-14; А-Е</t>
  </si>
  <si>
    <t>00UKS. Здание переработки и хранения радиоактивных отходов. Блок переработки. Конструкции металлические. Площадки, лестницы между осями 1-14; А-Е</t>
  </si>
  <si>
    <t xml:space="preserve">                      00UKS. Radioactive waste reprocessing and storage building. Processing unit. Metal structures. Landings, stairs between grid lines 1-14; F-U</t>
  </si>
  <si>
    <t>00UKS. Здание переработки и хранения радиоактивных отходов. Блок переработки. Конструкции металлические. Площадки, лестницы между осями 1-14; F-U</t>
  </si>
  <si>
    <t xml:space="preserve">                      00UKS. Radioactive waste reprocessing and storage building. Storage unit. Metal structures. Landings, stairs and fencing between grid lines 15-20; А-H1</t>
  </si>
  <si>
    <t>00UKS. Здание переработки и хранения радиоактивных отходов. Блок хранения. Конструкции металлические. Площадки, лестницы, ограждения между осями 15-20; А-H1</t>
  </si>
  <si>
    <t xml:space="preserve">                      00UKS. Radioactive waste reprocessing and storage building. Storage unit. Metal structures. Landings, stairs and fencing between grid lines 15-20; J-U</t>
  </si>
  <si>
    <t>00UKS. Здание переработки и хранения радиоактивных отходов. Блок хранения. Конструкции металлические. Площадки, лестницы, ограждения между осями 15-20; J-U</t>
  </si>
  <si>
    <t xml:space="preserve">                   Liner</t>
  </si>
  <si>
    <t>Облицовка</t>
  </si>
  <si>
    <t>440д</t>
  </si>
  <si>
    <t xml:space="preserve">                      00UKS. Radioactive waste reprocessing and storage building. Processing unit. Metal structures. Facade lining between grid lines 1-14; А-Е</t>
  </si>
  <si>
    <t>00UKS. Здание переработки и хранения радиоактивных отходов. Блок переработки. Конструкции металлические. Облицовка фасадов между осями 1-14; А-Е</t>
  </si>
  <si>
    <t xml:space="preserve">                      00UKS. Radioactive waste reprocessing and storage building. Processing unit. Metal structures. Facade lining between grid lines 1-14; F-U</t>
  </si>
  <si>
    <t>00UKS. Здание переработки и хранения радиоактивных отходов. Блок переработки. Конструкции металлические. Облицовка фасадов между осями 1-14; F-U</t>
  </si>
  <si>
    <t xml:space="preserve">                      00UKS. Radioactive waste reprocessing and storage building. Storage unit. Metal structures. Lining of facades between grid lines 15-20; А-H1</t>
  </si>
  <si>
    <t>00UKS. Здание переработки и хранения радиоактивных отходов. Блок хранения. Конструкции металлические. Облицовка фасадов между осями 15-20; А-H1</t>
  </si>
  <si>
    <t xml:space="preserve">                      00UKS. Radioactive waste reprocessing and storage building. Storage unit. Metal structures. Lining of facades between grid lines 15-20; J-U</t>
  </si>
  <si>
    <t>00UKS. Здание переработки и хранения радиоактивных отходов. Блок хранения. Конструкции металлические. Облицовка фасадов между осями 15-20; J-U</t>
  </si>
  <si>
    <t xml:space="preserve">                      00UKS. Radioactive waste reprocessing and storage building. Processing unit. Metal structures. Lining between grid lines 1-14; А-Е</t>
  </si>
  <si>
    <t>00UKS. Здание переработки и хранения радиоактивных отходов. Блок переработки. Конструкции металлические. Облицовки между осями 1-14; А-Е</t>
  </si>
  <si>
    <t xml:space="preserve">                      00UKS. Radioactive waste reprocessing and storage building. Processing unit. Metal structures. Lining between grid lines 1-14; F-U</t>
  </si>
  <si>
    <t>00UKS. Здание переработки и хранения радиоактивных отходов. Блок переработки. Конструкции металлические. Облицовки между осями 1-14; F-U</t>
  </si>
  <si>
    <t xml:space="preserve">                      00UKS. Radioactive waste reprocessing and storage building. Storage unit. Lining between grid lines 15-20; А-H1</t>
  </si>
  <si>
    <t>00UKS. Здание переработки и хранения радиоактивных отходов. Блок хранения. Облицовки между осями 15-20; А-H1</t>
  </si>
  <si>
    <t xml:space="preserve">                      00UKS. Radioactive waste reprocessing and storage building. Storage unit. Lining between grid lines 15-20; J-U</t>
  </si>
  <si>
    <t>00UKS. Здание переработки и хранения радиоактивных отходов. Блок хранения. Облицовки между осями 15-20; J-U</t>
  </si>
  <si>
    <t xml:space="preserve">                   Metal structures of supports</t>
  </si>
  <si>
    <t>Металлоконструкции опор</t>
  </si>
  <si>
    <t xml:space="preserve">                      00UKS. Radioactive waste reprocessing and storage building. Processing unit. Metal structures of supports for air ducts fastening between grid lines 1-14; A-E</t>
  </si>
  <si>
    <t>00UKS. Здание переработки и хранения радиоактивных отходов. Блок переработки. Металлоконструкции опор для крепления воздуховодов между осями 1-14; А-Е</t>
  </si>
  <si>
    <t xml:space="preserve">                      00UKS. Radioactive waste reprocessing and storage building. Processing unit. Metal structures of supports for air ducts fastening between grid lines 1-14; F-U</t>
  </si>
  <si>
    <t>00UKS. Здание переработки и хранения радиоактивных отходов. Блок переработки. Металлоконструкции опор для крепления воздуховодов между осями 1-14; F-U</t>
  </si>
  <si>
    <t xml:space="preserve">                      00UKS. Radioactive waste reprocessing and storage building. Storage unit. Metal structures for supports for air ducts fastening between grid lines 15-20; А-H1</t>
  </si>
  <si>
    <t>00UKS. Здание переработки и хранения радиоактивных отходов. Блок хранения. Металлоконструкции опор для крепления воздуховодов между осями 15-20; А-H1</t>
  </si>
  <si>
    <t xml:space="preserve">                      00UKS. Radioactive waste reprocessing and storage building. Storage unit. Metal structures of supports for air ducts fastening between grid lines 15-20; J-U</t>
  </si>
  <si>
    <t>00UKS. Здание переработки и хранения радиоактивных отходов. Блок хранения. Металлоконструкции опор для крепления воздуховодов между осями 15-20; J-U</t>
  </si>
  <si>
    <t xml:space="preserve">                   Grounding and lightning protection</t>
  </si>
  <si>
    <t xml:space="preserve">                      00UKS. Radioactive waste reprocessing and storage building. Grounding and lightning protection</t>
  </si>
  <si>
    <t>00UKS. Здание переработки и хранения радиоактивных отходов. Заземление и молниезащита</t>
  </si>
  <si>
    <t xml:space="preserve">                   Corrosion protection of metal structures.</t>
  </si>
  <si>
    <t xml:space="preserve">                      00UKS. Radioactive waste reprocessing and storage building. Corrosion protection of metal structures</t>
  </si>
  <si>
    <t>00UKS. Здание переработки и хранения радиоактивных отходов. Антикоррозионная защита металлоконструкций</t>
  </si>
  <si>
    <t xml:space="preserve">                   Outside stairs</t>
  </si>
  <si>
    <t>Наружные лестницы</t>
  </si>
  <si>
    <t xml:space="preserve">                      00UKS. Radioactive waste reprocessing and storage building. Metal structures. External stairs</t>
  </si>
  <si>
    <t>00UKS. Здание переработки и хранения радиоактивных отходов. Конструкции металлические. Наружные лестницы</t>
  </si>
  <si>
    <t xml:space="preserve">                   00UKS. Radioactive waste reprocessing and storage building. Floors and pedestals for equipment at elev. +3.600; +6.900; +13.200</t>
  </si>
  <si>
    <t>00UKS. Здание переработки и хранения радиоактивных отходов. Полы и фундаменты под оборудование на отм. +3,600; +6,900; +13,200</t>
  </si>
  <si>
    <t xml:space="preserve">                   00UKS. Radioactive waste reprocessing and storage building. General architectural solutions</t>
  </si>
  <si>
    <t>00UKS. Здание переработки и хранения радиоактивных отходов. Общие архитектурные решения</t>
  </si>
  <si>
    <t xml:space="preserve">                   00UKS. Radioactive waste reprocessing and storage building. Architectural solutions at elev. -3.600, 0.000 including finishing and floors</t>
  </si>
  <si>
    <t>00UKS. Здание переработки и хранения радиоактивных отходов. Архитектурные решения на отм. -3,600, 0,000 включая отделку и полы</t>
  </si>
  <si>
    <t xml:space="preserve">                   00UKS. Radioactive waste reprocessing and storage building. Architectural solutions at elev. -4.200 including finishing and floors</t>
  </si>
  <si>
    <t>00UKS. Здание переработки и хранения радиоактивных отходов. Архитектурные решения на отм. +4,200 включая отделку и полы</t>
  </si>
  <si>
    <t xml:space="preserve">                   00UKS. Radioactive waste reprocessing and storage building. Architectural solutions at elev. +8.400 including finishing and floors</t>
  </si>
  <si>
    <t>00UKS. Здание переработки и хранения радиоактивных отходов. Архитектурные решения на отм. +8,400 включая отделку и полы</t>
  </si>
  <si>
    <t xml:space="preserve">                   00UKS. Radioactive waste reprocessing and storage building. Architectural solutions at elev. +12.000, +12.600, +16.500 including finishing and floors</t>
  </si>
  <si>
    <t>00UKS. Здание переработки и хранения радиоактивных отходов. Архитектурные решения на отм. +12,000; +12,600; +16,500 включая отделку и полы</t>
  </si>
  <si>
    <t xml:space="preserve">                   00UKS. Radioactive waste reprocessing and storage building. Architectural solutions. Roof</t>
  </si>
  <si>
    <t>00UKS. Здание переработки и хранения радиоактивных отходов. Архитектурные решения. Кровля</t>
  </si>
  <si>
    <t xml:space="preserve">                00UKS. Radioactive waste reprocessing and storage building. Heat insulation of pipelines</t>
  </si>
  <si>
    <t>00UKS. Здание переработки и хранения радиоактивных отходов.Тепловая изоляция трубопроводов</t>
  </si>
  <si>
    <t xml:space="preserve">                00UKS. Radioactive waste reprocessing and storage building. Heat insulation of equipment</t>
  </si>
  <si>
    <t>00UKS. Здание переработки и хранения радиоактивных отходов.Тепловая изоляция оборудования</t>
  </si>
  <si>
    <t xml:space="preserve">                AZ Corrosion protection</t>
  </si>
  <si>
    <t xml:space="preserve">                   00UKS. Radioactive waste reprocessing and storage building. Anticorrosive protection of pipelines</t>
  </si>
  <si>
    <t>00UKS. Здание переработки и хранения радиоактивных отходов. Антикоррозионная защита трубопроводов</t>
  </si>
  <si>
    <t xml:space="preserve">                   00UKS. Radioactive waste reprocessing and storage building. Corrosion protection of air ducts</t>
  </si>
  <si>
    <t>00UKS. Здание переработки и хранения радиоактивных отходов. Антикоррозионная защита воздуховодов</t>
  </si>
  <si>
    <t xml:space="preserve">                GQA, GKD, GUD, GKC, GQD Internal water supply and sewage</t>
  </si>
  <si>
    <t>GQA, GKD, GUD, GKC, GQD Внутренний водопровод и канализация</t>
  </si>
  <si>
    <t xml:space="preserve">                   00UKS. Radioactive waste reprocessing and storage building. Water supply and sewerage systems</t>
  </si>
  <si>
    <t>00UKS. Здание переработки и хранения радиоактивных отходов. Внутренний водопровод и канализация</t>
  </si>
  <si>
    <t xml:space="preserve">                ET Layout and installation drawings</t>
  </si>
  <si>
    <t>ET Компоновочные и установочные чертежи</t>
  </si>
  <si>
    <t xml:space="preserve">                   00UKS. Radioactive waste reprocessing and storage building. Layout and installation drawings</t>
  </si>
  <si>
    <t>00UKS. Здание переработки и хранения радиоактивных отходов. Компоновочные и установочные чертежи</t>
  </si>
  <si>
    <t xml:space="preserve">                KLF, SAU Ventilation</t>
  </si>
  <si>
    <t>KLF, SAU Вентиляция</t>
  </si>
  <si>
    <t xml:space="preserve">                   00UKS. Radioactive waste reprocessing and storage building. Ventilation</t>
  </si>
  <si>
    <t>00UKS. Здание переработки и хранения радиоактивных отходов. Вентиляция</t>
  </si>
  <si>
    <t xml:space="preserve">                   00UKS. Radioactive waste reprocessing and storage building. Installation drawings of plenum-and-exhaust systems</t>
  </si>
  <si>
    <t>00UKS. Здание переработки и хранения радиоактивных отходов. Установочные чертежи приточно-вытяжных систем</t>
  </si>
  <si>
    <t xml:space="preserve">                   00UKS. Radioactive waste reprocessing and storage building. Smoke ventilation</t>
  </si>
  <si>
    <t>00UKS. Здание переработки и хранения радиоактивных отходов. Противодымная вентиляция</t>
  </si>
  <si>
    <t xml:space="preserve">                   00UKS. Radioactive waste reprocessing and storage building. Filtering stations</t>
  </si>
  <si>
    <t>00UKS. Здание переработки и хранения радиоактивных отходов. Фильтровальные станции</t>
  </si>
  <si>
    <t xml:space="preserve">                KPA SRW Sorting, pressing and fragmentation system</t>
  </si>
  <si>
    <t>KPA Систем сортировки, прессования и фрагментации ТРО</t>
  </si>
  <si>
    <t xml:space="preserve">                   00UKS. Radioactive waste reprocessing and storage building. Pipelines of the SRW high-pressure pressing system</t>
  </si>
  <si>
    <t>00UKS. Здание переработки и хранения радиоактивных отходов. Трубопроводы системы прессования ТРО высокого давления</t>
  </si>
  <si>
    <t xml:space="preserve">                   00UKS. Radioactive waste reprocessing and storage building. Pipelines of the sorting system with SRW pressing fuction</t>
  </si>
  <si>
    <t>00UKS. Здание переработки и хранения радиоактивных отходов. Трубопроводы системы сортировки с прессованием ТРО</t>
  </si>
  <si>
    <t xml:space="preserve">                   00UKS. Radioactive waste reprocessing and storage building. Pipelines of the SRW fragmentation system</t>
  </si>
  <si>
    <t>00UKS. Здание переработки и хранения радиоактивных отходов. Трубопроводы системы фрагментации ТРО</t>
  </si>
  <si>
    <t xml:space="preserve">                   00UKS. Radioactive waste reprocessing and storage building. Installation drawings for equipment of the SRW sorting, pressing and fragmentation systems</t>
  </si>
  <si>
    <t>00UKS. Здание переработки и хранения радиоактивных отходов. Установочные чертежи оборудования систем сортировки, прессования и фрагментации ТРО</t>
  </si>
  <si>
    <t xml:space="preserve">                KPB SRW Incineration system pipelines</t>
  </si>
  <si>
    <t>KPB Трубопроводы системы сжигания ТРО</t>
  </si>
  <si>
    <t xml:space="preserve">                   00UKS. Radioactive waste reprocessing and storage building. Pipelines of the SRW incineration system</t>
  </si>
  <si>
    <t>00UKS. Здание переработки и хранения радиоактивных отходов. Трубопроводы системы сжигания ТРО</t>
  </si>
  <si>
    <t xml:space="preserve">                   00UKS. Radioactive waste reprocessing and storage building. Installation drawings for equipment of the SRW incineration system</t>
  </si>
  <si>
    <t>00UKS. Здание переработки и хранения радиоактивных отходов. Установочные чертежи оборудования системы сжигания ТРО</t>
  </si>
  <si>
    <t xml:space="preserve">                KPC Cementation system pipelines</t>
  </si>
  <si>
    <t>KPC Трубопроводы системы цементирования</t>
  </si>
  <si>
    <t xml:space="preserve">                   00UKS. Radioactive waste reprocessing and storage building. Pipelines of the cementation system</t>
  </si>
  <si>
    <t>00UKS. Здание переработки и хранения радиоактивных отходов. Трубопроводы системы цементирования</t>
  </si>
  <si>
    <t xml:space="preserve">                   00UKS. Radioactive waste reprocessing and storage building. Installation drawings for equipment of the cementation system</t>
  </si>
  <si>
    <t>00UKS. Здание переработки и хранения радиоактивных отходов. Установочные чертежи оборудования системы цементирования</t>
  </si>
  <si>
    <t xml:space="preserve">                KPE Equipment installation drawings</t>
  </si>
  <si>
    <t>KPE Установочные чертежи оборудования</t>
  </si>
  <si>
    <t xml:space="preserve">                   00UKS. Radioactive waste reprocessing and storage building. RW storage unit. Equipment installation drawings</t>
  </si>
  <si>
    <t>00UKS. Здание переработки и хранения радиоактивных отходов. Блок хранения РАО. Установочные чертежи оборудования</t>
  </si>
  <si>
    <t xml:space="preserve">                KPF Floor drain water collection and pumping installation</t>
  </si>
  <si>
    <t>KPF Установка сбора и перекачки трапных вод</t>
  </si>
  <si>
    <t xml:space="preserve">                   00UKS. Radioactive waste reprocessing and storage building. The collection and pumping drainage water unit</t>
  </si>
  <si>
    <t>00UKS. Здание переработки и хранения радиоактивных отходов. Установка сбора и перекачки трапных вод</t>
  </si>
  <si>
    <t xml:space="preserve">                   00UKS. Radioactive waste reprocessing and storage building. The gravity special sewer system</t>
  </si>
  <si>
    <t>00UKS. Здание переработки и хранения радиоактивных отходов. Самотечная спецканализация</t>
  </si>
  <si>
    <t xml:space="preserve">                   00UKS. Radioactive waste reprocessing and storage building. The pressure special sewer system</t>
  </si>
  <si>
    <t>00UKS. Здание переработки и хранения радиоактивных отходов. Напорная спецканализация</t>
  </si>
  <si>
    <t xml:space="preserve">                KPG Concentration system pipelines</t>
  </si>
  <si>
    <t xml:space="preserve">                   00UKS. Radioactive waste reprocessing and storage building. Pipelines of the concentration system</t>
  </si>
  <si>
    <t>00UKS. Здание переработки и хранения радиоактивных отходов. Трубопроводы системы концентрирования</t>
  </si>
  <si>
    <t xml:space="preserve">                   00UKS. Radioactive waste reprocessing and storage building. Installation drawings for equipment of the concentration system</t>
  </si>
  <si>
    <t>00UKS. Здание переработки и хранения радиоактивных отходов. Установочные чертежи оборудования системы концентрирования</t>
  </si>
  <si>
    <t xml:space="preserve">                KPJ Reagent preparation and injection system</t>
  </si>
  <si>
    <t>KPJ Система приготовления и подачи реагентов</t>
  </si>
  <si>
    <t xml:space="preserve">                   00UKS. Radioactive waste reprocessing and storage building. Pipelines of the reagent preparation and supply system</t>
  </si>
  <si>
    <t>00UKS. Здание переработки и хранения радиоактивных отходов. Трубопроводы системы приготовления и подачи реагентов</t>
  </si>
  <si>
    <t xml:space="preserve">                   00UKS. Radioactive waste reprocessing and storage building. Installation drawings of equipment of the reagents preparation and supply system</t>
  </si>
  <si>
    <t>00UKS. Здание переработки и хранения радиоактивных отходов. Установочные чертежи оборудования системы приготовления и подачи реагентов</t>
  </si>
  <si>
    <t xml:space="preserve">                KPN Off-gas purification from the equipment of 00KPB, 00KPC, 00KPG systems in 00UKS building</t>
  </si>
  <si>
    <t>KPN Трубопроводы системы очистки сдувок из оборудования систем 00KPB, 00KPC, 00KPG в здании 00UKS</t>
  </si>
  <si>
    <t xml:space="preserve">                   00UKS. Radioactive waste reprocessing and storage building. Pipelines of the system for purifying blow-offs from the equipment of 00KPB, 00KPC, 00KPG systems in the 00UKS building</t>
  </si>
  <si>
    <t>00UKS. Здание переработки и хранения радиоактивных отходов. Трубопроводы системы очистки сдувок из оборудования систем 00KPB, 00KPC, 00KPG в здании 00UKS</t>
  </si>
  <si>
    <t xml:space="preserve">                   00UKS. Radioactive waste reprocessing and storage building. Installation drawings for equipment of the system for purifying blow-offs from the equipment of 00KPB, 00KPC, 00KPG systems in the 00UKS building</t>
  </si>
  <si>
    <t>00UKS. Здание переработки и хранения радиоактивных отходов. Установочные чертежи оборудования системы очистки сдувок из оборудования систем 00KPB, 00KPC, 00KPG в здании 00UKS</t>
  </si>
  <si>
    <t xml:space="preserve">                KUB Sampling system pipelines</t>
  </si>
  <si>
    <t>KUB Трубопроводы системы пробоотбора</t>
  </si>
  <si>
    <t xml:space="preserve">                   00UKS. Radioactive waste reprocessing and storage building. Pipelines of the sampling system</t>
  </si>
  <si>
    <t>00UKS. Здание переработки и хранения радиоактивных отходов. Трубопроводы системы пробоотбора</t>
  </si>
  <si>
    <t xml:space="preserve">                   00UKS. Radioactive waste reprocessing and storage building. Installation drawings for equipment of the samples collection system</t>
  </si>
  <si>
    <t>00UKS. Здание переработки и хранения радиоактивных отходов. Установочные чертежи оборудования системы пробоотбора</t>
  </si>
  <si>
    <t xml:space="preserve">                LBG Industrial steam supply</t>
  </si>
  <si>
    <t>LBG Производственное пароснабжение</t>
  </si>
  <si>
    <t xml:space="preserve">                   00UKS. Radioactive waste reprocessing and storage building. Industrial steam supply. Steam reduction unit</t>
  </si>
  <si>
    <t>00UKS. Здание переработки и хранения радиоактивных отходов. Производственное пароснабжение. Узел редуцирования пара</t>
  </si>
  <si>
    <t xml:space="preserve">                   00UKS. Radioactive waste reprocessing and storage building. Industrial steam supply</t>
  </si>
  <si>
    <t>00UKS. Здание переработки и хранения радиоактивных отходов. Производственное пароснабжение</t>
  </si>
  <si>
    <t xml:space="preserve">                LCM Condensate collection and return facility</t>
  </si>
  <si>
    <t>LCM Установка сбора и возврата конденсата</t>
  </si>
  <si>
    <t xml:space="preserve">                   00UKS. Radioactive waste reprocessing and storage building. Industrial steam supply. Condensate collection and return plant</t>
  </si>
  <si>
    <t>00UKS. Здание переработки и хранения радиоактивных отходов. Производственное пароснабжение. Установка сбора и возврата конденсата</t>
  </si>
  <si>
    <t xml:space="preserve">                PT Automatic water fire fighting facility</t>
  </si>
  <si>
    <t>PT Автоматическая установка водяного пожаротушения</t>
  </si>
  <si>
    <t xml:space="preserve">                   00UKS. Radioactive waste reprocessing and storage building. Automatic water fire-fighting plant</t>
  </si>
  <si>
    <t>00UKS. Здание переработки и хранения радиоактивных отходов. Автоматическая установка водяного пожаротушения</t>
  </si>
  <si>
    <t xml:space="preserve">                   00UKS. Radioactive waste reprocessing and storage building. Automatic gas fire-fighting plant</t>
  </si>
  <si>
    <t>00UKS. Здание переработки и хранения радиоактивных отходов. Автоматическая установка газового пожаротушения</t>
  </si>
  <si>
    <t xml:space="preserve">                   00UKS. Radioactive waste reprocessing and storage building. Automatic water fire-fighting plant. Retaining metal structures</t>
  </si>
  <si>
    <t>00UKS. Здание переработки и хранения радиоактивных отходов. Автоматическая установка водяного пожаротушения. Подопорные металлоконструкции</t>
  </si>
  <si>
    <t xml:space="preserve">                   00UKS. Radioactive waste reprocessing and storage building. Automatic gas fire-fighting plant. Retaining metal structures</t>
  </si>
  <si>
    <t>00UKS. Здание переработки и хранения радиоактивных отходов. Автоматическая установка газового пожаротушения. Подопорные металлоконструкции</t>
  </si>
  <si>
    <t xml:space="preserve">                SBU Heat supply of ventilation plenum systems</t>
  </si>
  <si>
    <t>SBU Теплоснабжение приточных систем вентиляции</t>
  </si>
  <si>
    <t xml:space="preserve">                   00UKS. Radioactive waste reprocessing and storage building. Heat supply of plenum ventilation systems</t>
  </si>
  <si>
    <t>00UKS. Здание переработки и хранения радиоактивных отходов. Теплоснабжение приточных систем вентиляции</t>
  </si>
  <si>
    <t xml:space="preserve">                SGA Internal fire-fighting water pipeline</t>
  </si>
  <si>
    <t>SGA Внутренний противопожарный водопровод</t>
  </si>
  <si>
    <t xml:space="preserve">                   00UKS. Radioactive waste reprocessing and storage building. The inner fire-fighting water supply system</t>
  </si>
  <si>
    <t>00UKS. Здание переработки и хранения радиоактивных отходов. Внутренний противопожарный водопровод</t>
  </si>
  <si>
    <t xml:space="preserve">                SRG Complex radiochemical laboratory pipelines</t>
  </si>
  <si>
    <t>SRG Трубопроводы комплексной радиохимической лаборатории</t>
  </si>
  <si>
    <t xml:space="preserve">                   00UKS. Radioactive waste reprocessing and storage building. Pipelines of the integrated radiochemical laboratory</t>
  </si>
  <si>
    <t>00UKS. Здание переработки и хранения радиоактивных отходов. Трубопроводы комплексной радиохимической лаборатории</t>
  </si>
  <si>
    <t xml:space="preserve">                   00UKS. Radioactive waste reprocessing and storage building. Installation drawings for equipment of the integrated radiochemical laboratory</t>
  </si>
  <si>
    <t>00UKS. Здание переработки и хранения радиоактивных отходов. Установочные чертежи оборудования комплексной радиохимической лаборатории</t>
  </si>
  <si>
    <t xml:space="preserve">                QKS Cold supply of ventilation plenum systems</t>
  </si>
  <si>
    <t>QKS Холодоснабжение приточных систем вентиляции</t>
  </si>
  <si>
    <t xml:space="preserve">                   00UKS. Radioactive waste reprocessing and storage building. Cold supply of plenum ventilation systems</t>
  </si>
  <si>
    <t>00UKS. Здание переработки и хранения радиоактивных отходов. Холодоснабжение приточных систем вентиляции</t>
  </si>
  <si>
    <t xml:space="preserve">                TM</t>
  </si>
  <si>
    <t>TM</t>
  </si>
  <si>
    <t>490д</t>
  </si>
  <si>
    <t xml:space="preserve">                   00UKS. Radioactive waste reprocessing and storage building. Pipelines of the pipeline trestle lead-in, compressed air pressure reduction and engineering line corridors</t>
  </si>
  <si>
    <t>00UKS. Здание переработки и хранения радиоактивных отходов. Трубопроводы ввода трубопроводной эстакады, редуцирования сжатого воздуха и коммуникационных коридоров</t>
  </si>
  <si>
    <t xml:space="preserve">                   00UKS. Radioactive waste reprocessing and storage building. System technical cooling water</t>
  </si>
  <si>
    <t>00UKS. Здание переработки и хранения радиоактивных отходов. Система технической охлаждающей воды</t>
  </si>
  <si>
    <t xml:space="preserve">                   00UKS. Radioactive waste reprocessing and storage building. Monitoring and observation boreholes</t>
  </si>
  <si>
    <t>00UKS. Здание переработки и хранения радиоактивных отходов. Контрольно-наблюдательные скважины</t>
  </si>
  <si>
    <t xml:space="preserve">                TZ Pipelines, equipment and ventilation heat insulation</t>
  </si>
  <si>
    <t>TZ Тепловая изоляция трубопроводов, оборудования и вентиляции</t>
  </si>
  <si>
    <t xml:space="preserve">                   00UKS. Radioactive waste reprocessing and storage building. Heat insulation of pipe lines, equipment and ventilation</t>
  </si>
  <si>
    <t>00UKS. Здание переработки и хранения радиоактивных отходов. Тепловая изоляция вентиляции</t>
  </si>
  <si>
    <t xml:space="preserve">                XJN Diesel fuel receipt and supply system pipelines</t>
  </si>
  <si>
    <t>XJN Трубопроводы системы приема и подачи дизельного топлива</t>
  </si>
  <si>
    <t xml:space="preserve">                   00UKS. Radioactive waste reprocessing and storage building. Pipelines of the diesel fuel intake and supply system</t>
  </si>
  <si>
    <t>00UKS. Здание переработки и хранения радиоактивных отходов. Трубопроводы системы приема и подачи дизельного топлива</t>
  </si>
  <si>
    <t xml:space="preserve">                   00UKS. Radioactive waste reprocessing and storage building. Installation drawings of equipment of the diesel fuel intake and supply system</t>
  </si>
  <si>
    <t>00UKS. Здание переработки и хранения радиоактивных отходов. Установочные чертежи оборудования системы приема и подачи дизельного топлива</t>
  </si>
  <si>
    <t xml:space="preserve">                00UKS. Radioactive waste reprocessing and storage building. Grounding and lightning protection</t>
  </si>
  <si>
    <t xml:space="preserve">                00UKS. Radioactive waste reprocessing and storage building. Cable structures layout</t>
  </si>
  <si>
    <t>00UKS. Здание переработки и хранения радиоактивных отходов. Расстановка кабельных конструкций</t>
  </si>
  <si>
    <t xml:space="preserve">                00UKS. Radioactive waste reprocessing and storage building. Electrical power equipment. basic flow diagrams</t>
  </si>
  <si>
    <t>00UKS. Здание переработки и хранения радиоактивных отходов. Силовое электрооборудование. Схемы принципиальные</t>
  </si>
  <si>
    <t xml:space="preserve">                00UKS. Radioactive waste reprocessing and storage building. Transformer substation. Diagrams of secondary circuits</t>
  </si>
  <si>
    <t>00UKS. Здание переработки и хранения радиоактивных отходов. Трансформаторная подстанция. Схемы вторичных цепей</t>
  </si>
  <si>
    <t xml:space="preserve">                00UKS. Radioactive waste reprocessing and storage building. Electric lighting</t>
  </si>
  <si>
    <t>00UKS. Здание переработки и хранения радиоактивных отходов. Электроосвещение</t>
  </si>
  <si>
    <t xml:space="preserve">                00UKS. Radioactive waste reprocessing and storage building. Common-plant telephone communication system</t>
  </si>
  <si>
    <t>00UKS. Здание переработки и хранения радиоактивных отходов. Система общестанционной телефонной связи</t>
  </si>
  <si>
    <t xml:space="preserve">                00UKS. Radioactive waste reprocessing and storage building. Operative loudspeaking and telephone communication system</t>
  </si>
  <si>
    <t>00UKS. Здание переработки и хранения радиоактивных отходов. Система оперативной громкоговорящей и телефонной связи</t>
  </si>
  <si>
    <t xml:space="preserve">                00UKS. Radioactive waste reprocessing and storage building. Master clock system</t>
  </si>
  <si>
    <t>00UKS. Здание переработки и хранения радиоактивных отходов. Система часофикации</t>
  </si>
  <si>
    <t xml:space="preserve">                00UKS. Radioactive waste reprocessing and storage building. Personnel warning and search system</t>
  </si>
  <si>
    <t>00UKS. Здание переработки и хранения радиоактивных отходов. Система оповещения и поиска персонала</t>
  </si>
  <si>
    <t xml:space="preserve">                00UKS. Radioactive waste reprocessing and storage building. Process videomonitoring system (industrial TV)</t>
  </si>
  <si>
    <t>00UKS. Здание переработки и хранения радиоактивных отходов. Система технологического видеонаблюдения (промышленное телевидение)</t>
  </si>
  <si>
    <t xml:space="preserve">                00UKS. Radioactive waste reprocessing and storage building. Fire protection instrumentation and control system (FP I&amp;C). Automatic water fire-fighting plant</t>
  </si>
  <si>
    <t>00UKS. Здание переработки и хранения радиоактивных отходов. Система контроля и управления противопожарной защитой (СКУ ПЗ). Автоматическая установка водяного пожаротушения</t>
  </si>
  <si>
    <t xml:space="preserve">                00UKS. Radioactive waste reprocessing and storage building. Fire protection instrumentation and control system (FP I&amp;C). Automatic gas fire-fighting plant</t>
  </si>
  <si>
    <t>00UKS. Здание переработки и хранения радиоактивных отходов. Система контроля и управления противопожарной защитой (СКУ ПЗ). Автоматическая установка газового пожаротушения</t>
  </si>
  <si>
    <t xml:space="preserve">                00UKS. Radioactive waste reprocessing and storage building. Fire protection instrumentation and control system (FP I&amp;C). Fire alarm</t>
  </si>
  <si>
    <t>00UKS. Здание переработки и хранения радиоактивных отходов. Система контроля и управления противопожарной защитой (СКУ ПЗ). Пожарная сигнализация</t>
  </si>
  <si>
    <t xml:space="preserve">                00UKS. Radioactive waste reprocessing and storage building. WD for radiation monitoring. Functional diagrams for RM</t>
  </si>
  <si>
    <t>00UKS. Здание переработки и хранения радиоактивных отходов. РД по радиационному контролю. Схемы функциональные РК</t>
  </si>
  <si>
    <t xml:space="preserve">                00UKS. Radioactive waste reprocessing and storage building. WD for radiation monitoring. Functional diagrams for RM. List of measurement circuits for RM</t>
  </si>
  <si>
    <t>00UKS. Здание переработки и хранения радиоактивных отходов. РД по радиационному контролю. Схемы функциональные РК. Перечень измерительных контуров РК</t>
  </si>
  <si>
    <t xml:space="preserve">                00UKS. Radioactive waste reprocessing and storage building. WD on radiation monitoring. RM sampling lines routes</t>
  </si>
  <si>
    <t>00UKS. Здание переработки и хранения радиоактивных отходов. РД по радиационному контролю. Трассы пробоотборных линий РК</t>
  </si>
  <si>
    <t xml:space="preserve">                00UKS. Radioactive waste reprocessing and storage building. Process parameter instrumentation (instrumentation)</t>
  </si>
  <si>
    <t>00UKS. Здание переработки и хранения радиоактивных отходов. Теплотехнический контроль (КИП)</t>
  </si>
  <si>
    <t xml:space="preserve">                00UKS. Radioactive waste reprocessing and storage building. List of process parameter instrumentation loops</t>
  </si>
  <si>
    <t>00UKS. Здание переработки и хранения радиоактивных отходов. Перечень измерительных контуров ТТК</t>
  </si>
  <si>
    <t xml:space="preserve">                00UKS. Radioactive waste reprocessing and storage building. process parameter instrumentation cable connections</t>
  </si>
  <si>
    <t>00UKS. Здание переработки и хранения радиоактивных отходов. Кабельные соединения ТТК</t>
  </si>
  <si>
    <t xml:space="preserve">                00UKS. Radioactive waste reprocessing and storage building. Process parameter instrumentation piping connections</t>
  </si>
  <si>
    <t>00UKS. Здание переработки и хранения радиоактивных отходов. Трубные соединения ТТК</t>
  </si>
  <si>
    <t xml:space="preserve">                00UKS. Radioactive waste reprocessing and storage building. TPPM pulse lines routes</t>
  </si>
  <si>
    <t>00UKS. Здание переработки и хранения радиоактивных отходов. Трассы импульсных линий ТТК</t>
  </si>
  <si>
    <t xml:space="preserve">                00UKS. Radioactive waste reprocessing and storage building. Automation. basic flow diagrams</t>
  </si>
  <si>
    <t>00UKS. Здание переработки и хранения радиоактивных отходов. Автоматизация. Схемы принципиальные</t>
  </si>
  <si>
    <t xml:space="preserve">                00UKS. Radioactive waste reprocessing and storage building. CP AUX EE I&amp;C CS. 0.4 kV SCG. Tables of external connections</t>
  </si>
  <si>
    <t>00UKS. Здание переработки и хранения радиоактивных отходов. ПТК СКУ ЭЧ ОС СН. КРУ 0,4 кВ. Таблицы внешних подключений</t>
  </si>
  <si>
    <t xml:space="preserve">                00UKS. Radioactive waste reprocessing and storage building. CP AUX EE I&amp;C CS. 0.4 kV SCG. Cables of layout group 5 Log of cables laid from electrical equipment</t>
  </si>
  <si>
    <t>00UKS. Здание переработки и хранения радиоактивных отходов. ПТК СКУ ЭЧ ОС СН. КРУ 0,4 kV. Кабели пятой группы раскладки. Журнал кабелей от электрооборудования</t>
  </si>
  <si>
    <t xml:space="preserve">                00UKS. Radioactive waste reprocessing and storage building. CP AUX EE I&amp;C CS. 0.4 kV SCG. Cables of layout group 5 CP AUX EE I&amp;C control cables log</t>
  </si>
  <si>
    <t>00UKS. Здание переработки и хранения радиоактивных отходов. ПТК СКУ ЭЧ ОС СН. КРУ 0,4 kV. Кабели пятой группы раскладки. Журнал контрольных кабелей СКУ ЭЧ ОС СН</t>
  </si>
  <si>
    <t xml:space="preserve">                00UKS. Radioactive waste reprocessing and storage building. CP AUX EE I&amp;C CS. Structural diagram of the equipment set</t>
  </si>
  <si>
    <t>00UKS. Здание переработки и хранения радиоактивных отходов. ПТК СКУ ЭЧ ОС СН. Схема структурная комплекса технических средств</t>
  </si>
  <si>
    <t xml:space="preserve">                00UKS. Radioactive waste reprocessing and storage building. WD on radiation monitoring. RM sensors cable connections. Catalog of standard diagrams of cable connections for TPPM sensors</t>
  </si>
  <si>
    <t>00UKS. Здание переработки и хранения радиоактивных отходов. РД по радиационному контролю. Кабельные соединения датчиков РК. Типовые схемы кабельных соединений датчиков РК</t>
  </si>
  <si>
    <t xml:space="preserve">                00UKS. Radioactive waste reprocessing and storage building. FP I&amp;C</t>
  </si>
  <si>
    <t>00UKS. Здание переработки и хранения радиоактивных отходов. СКУ ПЗ</t>
  </si>
  <si>
    <t xml:space="preserve">          00UKT Radioactive sources storage building</t>
  </si>
  <si>
    <t>00UKT Здание хранилища радиоактивных источников</t>
  </si>
  <si>
    <t xml:space="preserve">             Readiness of object 00UKT</t>
  </si>
  <si>
    <t>Готовность объекта 00UKT</t>
  </si>
  <si>
    <t xml:space="preserve">               00UKT. Radioactive Sources Storage Building. Excavated pit geometrics</t>
  </si>
  <si>
    <t>00UKT. Здание хранилища радиоактивных источников. Геометрические размеры котлована</t>
  </si>
  <si>
    <t xml:space="preserve">               00UKT. Radioactive Sources Storage Building. Foundations</t>
  </si>
  <si>
    <t>00UKT. Здание хранилища радиоактивных источников. Фундаменты</t>
  </si>
  <si>
    <t xml:space="preserve">               00UKT. Radioactive Sources Storage Building. Bearing walls</t>
  </si>
  <si>
    <t>00UKT. Здание хранилища радиоактивных источников. Несущие стены</t>
  </si>
  <si>
    <t xml:space="preserve">               00UKT. Radioactive Sources Storage Building. Roof</t>
  </si>
  <si>
    <t>00UKT. Здание хранилища радиоактивных источников. Покрытие</t>
  </si>
  <si>
    <t xml:space="preserve">               00UKT. Radioactive Sources Storage Building. Partitions</t>
  </si>
  <si>
    <t>00UKT. Здание хранилища радиоактивных источников. Перегородки</t>
  </si>
  <si>
    <t xml:space="preserve">               00UKT. Radioactive Sources Storage Building. Floors and baseplates for equipment</t>
  </si>
  <si>
    <t>00UKT. Здание хранилища радиоактивных источников. Полы и фундаменты под оборудование</t>
  </si>
  <si>
    <t xml:space="preserve">               00UKT. Radioactive Sources Storage Building. Steel structures</t>
  </si>
  <si>
    <t>00UKT. Здание хранилища радиоактивных источников. Металлоконструкции</t>
  </si>
  <si>
    <t xml:space="preserve">                Facade lining</t>
  </si>
  <si>
    <t>Облицовка фасада</t>
  </si>
  <si>
    <t xml:space="preserve">               00UKT. Radioactive Sources Storage Building. Lightning protection</t>
  </si>
  <si>
    <t>00UKT. Здание хранилища радиоактивных источников. Молниезащита</t>
  </si>
  <si>
    <t xml:space="preserve">                Architectural solutions</t>
  </si>
  <si>
    <t xml:space="preserve">               00UKT.Warehouse of radioactive sources. Egress routes</t>
  </si>
  <si>
    <t>00UKT.Здание хранилища радиоактивных источников. Пути эвакуации</t>
  </si>
  <si>
    <t xml:space="preserve">                Internal water supply and sewerage networks</t>
  </si>
  <si>
    <t>Внутренние сети водопровода и канализации</t>
  </si>
  <si>
    <t xml:space="preserve">               00UKT. Radioactive sources storage building. Process part</t>
  </si>
  <si>
    <t>00UKT. Здание хранилища радиоактивных источников. Технологическая часть</t>
  </si>
  <si>
    <t xml:space="preserve">               00UKT. Radioactive sources storage building. Ventilation layout drawings</t>
  </si>
  <si>
    <t>00UKT. Здание хранилища радиоактивных источников. Компоновочные чертежи вентиляции</t>
  </si>
  <si>
    <t xml:space="preserve">               00UKT. Radioactive sources storage building. Installation drawings for ventilation system equipment</t>
  </si>
  <si>
    <t>00UKT. Здание хранилища радиоактивных источников. Установочные чертежи оборудования систем вентиляции</t>
  </si>
  <si>
    <t xml:space="preserve">               00UKT. Radioactive sources storage building. Cold supply</t>
  </si>
  <si>
    <t>00UKT. Здание хранилища радиоактивных источников. Холодоснабжение</t>
  </si>
  <si>
    <t xml:space="preserve">               00UKT. Radioactive sources storage building. Ventilation system diagrams</t>
  </si>
  <si>
    <t>00UKT. Здание хранилища радиоактивных источников. Схемы систем вентиляции</t>
  </si>
  <si>
    <t xml:space="preserve">               00UKT. Radioactive sources storage building. Lists of control cables for feeding elements</t>
  </si>
  <si>
    <t>00UKT. Здание хранилища радиоактивных источников. Журналы контрольных кабелей в части питающих элементов</t>
  </si>
  <si>
    <t xml:space="preserve">               00UKT. Radioactive sources storage building. Technical assignment for manufacturer for 0.4 kV secondary assemblies</t>
  </si>
  <si>
    <t>00UKT. Здание хранилища радиоактивных источников. Техническое задание заводу на вторичные сборки 0,4 кВ</t>
  </si>
  <si>
    <t xml:space="preserve">               00UKT. Radioactive sources storage building. Common-plant communication systems</t>
  </si>
  <si>
    <t>00UKT. Здание хранилища радиоактивных источников. Системы общестанционной связи</t>
  </si>
  <si>
    <t xml:space="preserve">               00UKT. Radioactive sources storage building. Fire Protection Instrumentation and Control System (FP I&amp;C)</t>
  </si>
  <si>
    <t>00UKT. Здание хранилища радиоактивных источников. Система контроля и управления противопожарной защитой (СКУ ПЗ)</t>
  </si>
  <si>
    <t xml:space="preserve">               00UKT. Radioactive sources storage building. Fire protection control and monitoring system (FP I&amp;C). List of control cables</t>
  </si>
  <si>
    <t>00UKT. Здание хранилища радиоактивных источников. Система контроля и управления противопожарной защитой (СКУ ПЗ). Журнал контрольных кабелей</t>
  </si>
  <si>
    <t xml:space="preserve">               00UKT. Radioactive sources storage building. Fire protection control and monitoring system (FP I&amp;C). Fire alarm system</t>
  </si>
  <si>
    <t>00UKT. Здание хранилища радиоактивных источников. Система контроля и управления противопожарной защитой (СКУ ПЗ). Оповещение людей о пожаре</t>
  </si>
  <si>
    <t xml:space="preserve">               00UKT. Fire protection control and monitoring system (FP I&amp;C). Fire alarm system. List of control cables</t>
  </si>
  <si>
    <t>00UKT. Система контроля и управления противопожарной защитой (СКУ ПЗ). Оповещение людей о пожаре. Журнал контрольных каблей</t>
  </si>
  <si>
    <t xml:space="preserve">               00UKT. Radioactive sources storage building. Fire protection control and monitoring system (FP I&amp;C). Automatic water fire fighting facility</t>
  </si>
  <si>
    <t>00UKT. Здание хранилища радиоактивных источников. Система контроля и управления противопожарной защитой (СКУ ПЗ). Автоматическая установка водяного пожаротушения</t>
  </si>
  <si>
    <t xml:space="preserve">               00UKT. Radioactive sources storage building. Fire protection control and monitoring system (FP I&amp;C). Automatic water fire fighting facility. List of control cables</t>
  </si>
  <si>
    <t>00UKT. Здание хранилища радиоактивных источников. Система контроля и управления противопожарной защитой (СКУ ПЗ). Автоматическая установка водяного пожаротушения. Журнал контрольных кабелей</t>
  </si>
  <si>
    <t xml:space="preserve">               00UKT. Radioactive sources storage building. Fire protection control and monitoring system (FP I&amp;C). Automatic gas fire fighting facility</t>
  </si>
  <si>
    <t>00UKT. Здание хранилища радиоактивных источников. Система контроля и управления противопожарной защитой (СКУ ПЗ). Автоматическая установка газового пожаротушения</t>
  </si>
  <si>
    <t xml:space="preserve">               00UKT. Radioactive sources storage building. Fire protection control and monitoring system (FP I&amp;C). Automatic gas fire fighting facility. List of control cables</t>
  </si>
  <si>
    <t>00UKT. Здание хранилища радиоактивных источников. Система контроля и управления противопожарной защитой (СКУ ПЗ). Автоматическая установка газового пожаротушения. Журнал контрольных кабелей</t>
  </si>
  <si>
    <t xml:space="preserve">               00UKT. Radioactive sources storage building. Lighting networks</t>
  </si>
  <si>
    <t>00UKT. Здание хранилища радиоактивных источников. Сети освещения</t>
  </si>
  <si>
    <t xml:space="preserve">               00UKT. Radioactive sources storage building. Layout of cable steel structures</t>
  </si>
  <si>
    <t>00UKT. Здание хранилища радиоактивных источников. Расстановка кабельных металлоконструкций</t>
  </si>
  <si>
    <t xml:space="preserve">               00UKT. Radioactive sources storage building. Isolation valves control diagrams</t>
  </si>
  <si>
    <t>00UKT. Здание хранилища радиоактивных источников. Схемы управления запорной арматурой</t>
  </si>
  <si>
    <t xml:space="preserve">               00UKT. Radioactive sources storage building. Control cable lists related to automation</t>
  </si>
  <si>
    <t>00UKT. Здание хранилища радиоактивных источников. Журналы контрольных кабелей в части автоматики</t>
  </si>
  <si>
    <t xml:space="preserve">               00UKT. Radioactive sources storage building. Fire dampers control diagrams</t>
  </si>
  <si>
    <t>00UKT. Здание хранилища радиоактивных источников. Схемы управления противопожарными клапанами</t>
  </si>
  <si>
    <t xml:space="preserve">               00UKT. Radioactive sources storage building. Control cable lists related to fire damper</t>
  </si>
  <si>
    <t>00UKT. Здание хранилища радиоактивных источников. Журналы контрольных кабелей в части противопожарных клапанов</t>
  </si>
  <si>
    <t xml:space="preserve">               00UKT. Radioactive sources storage building. Assignment to the manufacturer for 0,4 kV assemblies related to automation</t>
  </si>
  <si>
    <t>00UKT. Здание хранилища радиоактивных источников. Задание заводу на сборки 0,4 кВ в части автоматики</t>
  </si>
  <si>
    <t xml:space="preserve">               00UKT. Radioactive sources storage building. Assignment to the manufacturer for the local board related to automation</t>
  </si>
  <si>
    <t>00UKT. Здание хранилища радиоактивных источников. Задание заводу на местный щит в части автоматики</t>
  </si>
  <si>
    <t xml:space="preserve">               00UKT. Radioactive sources storage building. Secondary connections of motors. Complete electric diagrams</t>
  </si>
  <si>
    <t>00UKT. Здание хранилища радиоактивных источников. Вторичные соединения в части электродвигателей. Схемы электрические полные</t>
  </si>
  <si>
    <t xml:space="preserve">               00UKT. Radioactive sources storage building. Lists of control cables for motors</t>
  </si>
  <si>
    <t>00UKT. Здание хранилища радиоактивных источников. Журналы контрольных кабелей в части электродвигателей</t>
  </si>
  <si>
    <t xml:space="preserve">               00UKT. Radioactive sources storage building. Personnel annunciation and search system</t>
  </si>
  <si>
    <t>00UKT. Здание хранилища радиоактивных источников. Система оповещения и поиска персонала</t>
  </si>
  <si>
    <t xml:space="preserve">               00UKT. Radioactive sources storage building. Operative loudspeaking and telephone communication system</t>
  </si>
  <si>
    <t>00UKT. Здание хранилища радиоактивных источников. Система оперативной громкоговорящей и телефонной связи</t>
  </si>
  <si>
    <t xml:space="preserve">               00UKT. Radioactive sources storage building. Working drawings for instrumentation</t>
  </si>
  <si>
    <t>00UKT. Здание хранилища радиоактивных источников. Рабочие чертежи КИП</t>
  </si>
  <si>
    <t xml:space="preserve">               00UKT. Radioactive sources storage building. Lists of control cables for instrumentation</t>
  </si>
  <si>
    <t>00UKT. Здание хранилища радиоактивных источников. Журналы контрольных кабелей КИП</t>
  </si>
  <si>
    <t xml:space="preserve">               00UKT. Technical assignment for manufacturer for instrumentation transducers cabinets</t>
  </si>
  <si>
    <t>00UKT. Здание хранилища радиоактивных источников. Задание заводу на шкафы преобразователей КИП</t>
  </si>
  <si>
    <t xml:space="preserve">               00UKT. Radioactive sources storage building. WD for radiation monitoring</t>
  </si>
  <si>
    <t>00UKT. Здание хранилища радиоактивных источников. РД по радиационному контролю</t>
  </si>
  <si>
    <t xml:space="preserve">               00UKT. Radioactive sources storage building. List of cables for radiation monitoring</t>
  </si>
  <si>
    <t>00UKT. Здание хранилища радиоактивных источников. Кабельный журнал по радиационному контролю</t>
  </si>
  <si>
    <t xml:space="preserve">               00UKT. Radioactive sources storage building. Technical assignment to the manufacturer for radiation monitoring power cabinet</t>
  </si>
  <si>
    <t>00UKT. Здание хранилища радиоактивных источников. Задание заводу на шкаф питания РК</t>
  </si>
  <si>
    <t xml:space="preserve">          00UKU Controlled-access area workshops</t>
  </si>
  <si>
    <t>00UKU Мастерские зоны контролируемого доступа</t>
  </si>
  <si>
    <t>1265д</t>
  </si>
  <si>
    <t xml:space="preserve">             Readiness of object 00UKU</t>
  </si>
  <si>
    <t>Готовность объекта 00UKU</t>
  </si>
  <si>
    <t>995д</t>
  </si>
  <si>
    <t xml:space="preserve">               00UKU. Controlled Access Area Workshops. Excavated pit</t>
  </si>
  <si>
    <t>00UKU. Мастерские зоны контролируемого доступа. Котлован</t>
  </si>
  <si>
    <t xml:space="preserve">               00UKU. Controlled Access Area Workshops. Foundations</t>
  </si>
  <si>
    <t>00UKU. Мастерские зоны контролируемого доступа. Фундаменты</t>
  </si>
  <si>
    <t xml:space="preserve">               00UKU. Controlled Access Area Workshops. Framework in grid lines A-D up to elevation +7.700</t>
  </si>
  <si>
    <t>00UKU. Мастерские зоны контролируемого доступа. Каркас в осях A-D до отм. +7,700</t>
  </si>
  <si>
    <t xml:space="preserve">               00UKU. Controlled Access Area Workshops. Staircases and elevator shafts</t>
  </si>
  <si>
    <t>00UKU. Мастерские зоны контролируемого доступа. Лестничные клетки и шахты лифтов</t>
  </si>
  <si>
    <t xml:space="preserve">               00UKU. Controlled Access Area Workshops. Floor slab at elevation +4.100</t>
  </si>
  <si>
    <t>00UKU. Мастерские зоны контролируемого доступа. Перекрытие на отм. +4,100</t>
  </si>
  <si>
    <t xml:space="preserve">               00UKU. Controlled Access Area Workshops. Floor slab at elevation +7.700</t>
  </si>
  <si>
    <t>00UKU. Мастерские зоны контролируемого доступа. Перекрытие на отм. +7,700</t>
  </si>
  <si>
    <t xml:space="preserve">               00UKU. Controlled Access Area Workshops. Wall studwork steel structures along grid lines 1 and 16</t>
  </si>
  <si>
    <t>00UKU. Мастерские зоны контролируемого доступа. Металлоконструкции стенового фахверка по осям 1 и 16</t>
  </si>
  <si>
    <t xml:space="preserve">               00UKU. Controlled Access Area Workshops. Lining steel structures at elevation 0.000</t>
  </si>
  <si>
    <t>00UKU. Мастерские зоны контролируемого доступа. Металлоконструкции облицовок на отм. 0,000</t>
  </si>
  <si>
    <t xml:space="preserve">               00UKU. Controlled Access Area Workshops. Steel structures of external fire escape stairs</t>
  </si>
  <si>
    <t>00UKU. Мастерские зоны контролируемого доступа. Металлоконструкции наружных пожарно-эвакуационных лестниц</t>
  </si>
  <si>
    <t xml:space="preserve">               00UKU. Controlled Access Area Workshops. Decontamination unit. Steel structures</t>
  </si>
  <si>
    <t>00UKU. Мастерские зоны контролируемого доступа. Узел дезактивации. Конструкции металлические</t>
  </si>
  <si>
    <t xml:space="preserve">                Inlets and pulling chambers</t>
  </si>
  <si>
    <t>Входы и кабельные приямки</t>
  </si>
  <si>
    <t xml:space="preserve">               00UKU. Controlled-access. Internal finishing of rooms. Floors</t>
  </si>
  <si>
    <t>00UKU.Мастерские зоны контролируемого доступа. Внутренняя отделка помещений. Полы</t>
  </si>
  <si>
    <t xml:space="preserve">               00UKU. Controlled Access Area Workshops. Framework in grid lines D-H</t>
  </si>
  <si>
    <t>00UKU. Мастерские зоны контролируемого доступа. Каркаса в осях D-H</t>
  </si>
  <si>
    <t xml:space="preserve">               00UKU. Controlled-access. Assignment to the manufacturer for elevators</t>
  </si>
  <si>
    <t>00UKU.Мастерские зоны контролируемого доступа. Задание заводу-изготовителю на лифты</t>
  </si>
  <si>
    <t xml:space="preserve">               00UKU. Controlled Access Area Workshops. Decontamination unit. Reinforced concrete structures</t>
  </si>
  <si>
    <t>00UKU. Мастерские зоны контролируемого доступа. Узел дезактивации. Конструкции железобетонные</t>
  </si>
  <si>
    <t xml:space="preserve">               00UKU. Controlled Access Area Workshops. Decontamination unit. Floors</t>
  </si>
  <si>
    <t>00UKU. Мастерские зоны контролируемого доступа. Узел дезактивации. Полы</t>
  </si>
  <si>
    <t xml:space="preserve">               00UKU. Controlled Access Area Workshops. Steel structures of crane rails and monorails</t>
  </si>
  <si>
    <t>00UKU. Мастерские зоны контролируемого доступа. Металлоконструкции крановых путей и монорельсов</t>
  </si>
  <si>
    <t xml:space="preserve">               00UKU. Controlled Access Area Workshops. Framework in grid lines A-D above elevation +7.700</t>
  </si>
  <si>
    <t>00UKU. Мастерские зоны контролируемого доступа. Каркас в осях A-D выше отм. +7,700</t>
  </si>
  <si>
    <t xml:space="preserve">               00UKU. Controlled Access Area Workshops. Floor slab at elevation +11.300</t>
  </si>
  <si>
    <t>00UKU. Мастерские зоны контролируемого доступа. Перекрытие на отм. +11,300</t>
  </si>
  <si>
    <t xml:space="preserve">               00UKU. Controlled Access Area Workshops. Floor slab at elevation +14.900</t>
  </si>
  <si>
    <t>00UKU. Мастерские зоны контролируемого доступа. Перекрытие на отм. +14,900</t>
  </si>
  <si>
    <t xml:space="preserve">               00UKU. Controlled Access Area Workshops. Roof in grid lines А-D</t>
  </si>
  <si>
    <t>00UKU. Мастерские зоны контролируемого доступа. Покрытие в осях A-D</t>
  </si>
  <si>
    <t xml:space="preserve">               00UKU. Controlled Access Area Workshops. Roof in grid lines D-H</t>
  </si>
  <si>
    <t>00UKU. Мастерские зоны контролируемого доступа. Покрытие в осях D-H</t>
  </si>
  <si>
    <t xml:space="preserve">               00UKU. Controlled Access Area Workshops. Steel structures of ventilation stack 02UKH</t>
  </si>
  <si>
    <t>00UKU. Мастерские зоны контролируемого доступа. Металлоконструкции венттрубы 02UKH</t>
  </si>
  <si>
    <t xml:space="preserve">               00UKU. Controlled Access Area Workshops. Partitions at elevations 0.000 and +4.200</t>
  </si>
  <si>
    <t>00UKU. Мастерские зоны контролируемого доступа. Перегородки на отметках 0,000 и +4,200</t>
  </si>
  <si>
    <t xml:space="preserve">               00UKU. Controlled Access Area Workshops. Partitions at elevations +7.800 and +11.400</t>
  </si>
  <si>
    <t>00UKU. Мастерские зоны контролируемого доступа. Перегородки на отметках +7,800 и +11,400</t>
  </si>
  <si>
    <t xml:space="preserve">               00UKU. Controlled Access Area Workshops. Wall enclosure</t>
  </si>
  <si>
    <t>00UKU. Мастерские зоны контролируемого доступа. Стеновое ограждение</t>
  </si>
  <si>
    <t xml:space="preserve">               00UKU. Controlled Access Area Workshops. Steel structures of maintenance platforms</t>
  </si>
  <si>
    <t>00UKU. Мастерские зоны контролируемого доступа. Металлоконструкции площадок обслуживания</t>
  </si>
  <si>
    <t xml:space="preserve">               00UKU. Controlled Access Area Workshops. Steel structures of bridge crane in grid lines D-H</t>
  </si>
  <si>
    <t>00UKU. Мастерские зоны контролируемого доступа. Металлоконструкции мостового крана в осях D-H</t>
  </si>
  <si>
    <t xml:space="preserve">               00UKU. Controlled Access Area Workshops. Steel structures of equipment supports</t>
  </si>
  <si>
    <t>00UKU. Мастерские зоны контролируемого доступа. Металлоконструкции опор под оборудование</t>
  </si>
  <si>
    <t xml:space="preserve">               00UKU. Controlled Access Area Workshops. Floors at elevation 0.000</t>
  </si>
  <si>
    <t>00UKU. Мастерские зоны контролируемого доступа. Полы на отм. 0,000</t>
  </si>
  <si>
    <t xml:space="preserve">               00UKU. Controlled Access Area Workshops. Floors at elevation +4.200</t>
  </si>
  <si>
    <t>00UKU. Мастерские зоны контролируемого доступа. Полы на отм. +4,200</t>
  </si>
  <si>
    <t xml:space="preserve">               00UKU. Controlled Access Area Workshops. Floors at elevation +7.800</t>
  </si>
  <si>
    <t>00UKU. Мастерские зоны контролируемого доступа. Полы на отм. +7,800</t>
  </si>
  <si>
    <t xml:space="preserve">               00UKU. Controlled Access Area Workshops. Floors at elevation +11.400</t>
  </si>
  <si>
    <t>00UKU. Мастерские зоны контролируемого доступа. Полы на отм. +11,400</t>
  </si>
  <si>
    <t xml:space="preserve">               00UKU. Controlled Access Area Workshops. Floors at elevation +15.000</t>
  </si>
  <si>
    <t>00UKU. Мастерские зоны контролируемого доступа. Полы на отм. +15,000</t>
  </si>
  <si>
    <t xml:space="preserve">               00UKU. Controlled-access area workshops. Installation drawings of process equipment</t>
  </si>
  <si>
    <t>00UKU. Мастерские зоны контролируемого доступа. Установочные чертежи технологического оборудования</t>
  </si>
  <si>
    <t xml:space="preserve">               00UKU. Controlled-access area workshops. Installation drawings of lifting equipment</t>
  </si>
  <si>
    <t>00UKU. Мастерские зоны контролируемого доступа. Установочные чертежи грузоподъемного оборудования</t>
  </si>
  <si>
    <t xml:space="preserve">               00UKU. Controlled-access area workshops. Auxiliary systems pipelines</t>
  </si>
  <si>
    <t>00UKU. Мастерские зоны контролируемого доступа. Трубопроводы вспомогательных систем</t>
  </si>
  <si>
    <t xml:space="preserve">               00UKU. Controlled-access area workshops. Pipelines of auxiliary systems. Heat insulation.</t>
  </si>
  <si>
    <t>00UKU. Мастерские зоны контролируемого доступа. Трубопроводы вспомогательных систем. Тепловая изоляция.</t>
  </si>
  <si>
    <t xml:space="preserve">               00UKU. Controlled-access area workshops. CPS hydraulic test pipelines</t>
  </si>
  <si>
    <t>00UKU. Мастерские зоны контролируемого доступа. Трубопроводы опрессовки стенда СУЗ</t>
  </si>
  <si>
    <t xml:space="preserve">               00UKU. Controlled-access area workshops. Decontamination unit pipelines</t>
  </si>
  <si>
    <t>00UKU. Мастерские зоны контролируемого доступа. Трубопроводы узла дезактивации</t>
  </si>
  <si>
    <t xml:space="preserve">               00UKU. Controlled-access area workshops. Pipelines of the decontamination unit. Heat insulation.</t>
  </si>
  <si>
    <t>00UKU. Мастерские зоны контролируемого доступа. Трубопроводы узла дезактивации. Тепловая изоляция.</t>
  </si>
  <si>
    <t xml:space="preserve">               00UKU. Controlled-access area workshops. Steam and heating steam condensate pipelines</t>
  </si>
  <si>
    <t>00UKU. Мастерские зоны контролируемого доступа. Трубопроводы пара и конденсата греющего пара</t>
  </si>
  <si>
    <t xml:space="preserve">               00UKU. Controlled-access area workshops. Steam and heating steam condensate pipelines. Heat insulation.</t>
  </si>
  <si>
    <t>00UKU. Мастерские зоны контролируемого доступа. Трубопроводы пара и конденсата греющего пара. Тепловая изоляция.</t>
  </si>
  <si>
    <t xml:space="preserve">               00UKU. Controlled-access area workshops. Active drain pipelines</t>
  </si>
  <si>
    <t>00UKU. Мастерские зоны контролируемого доступа. Трубопроводы спецканализации</t>
  </si>
  <si>
    <t xml:space="preserve">               00UKU. Controlled-access area workshops. Active drain pipelines. Heat insulation</t>
  </si>
  <si>
    <t>00UKU. Мастерские зоны контролируемого доступа. Трубопроводы спецканализации. Тепловая изоляция.</t>
  </si>
  <si>
    <t xml:space="preserve">               00UKU. Controlled-access area workshops.Mounting drawings of KUK system equipment</t>
  </si>
  <si>
    <t>00UKU. Мастерские зоны контролируемого доступа. Монтажные чертежи оборудования системы KUK</t>
  </si>
  <si>
    <t xml:space="preserve">               00UKU. Controlled-access area workshops. Ventilation layout drawings</t>
  </si>
  <si>
    <t>00UKU. Мастерские зоны контролируемого доступа. Компоновочные чертежи вентиляции</t>
  </si>
  <si>
    <t xml:space="preserve">               00UKU. Controlled-access area workshops. Installation drawings for ventilation system equipment</t>
  </si>
  <si>
    <t>00UKU. Мастерские зоны контролируемого доступа. Установочные чертежи оборудования систем вентиляции</t>
  </si>
  <si>
    <t xml:space="preserve">               00UKU. Controlled-access area workshops. Heat supply</t>
  </si>
  <si>
    <t>00UKU. Мастерские зоны контролируемого доступа. Теплоснабжение</t>
  </si>
  <si>
    <t xml:space="preserve">               00UKU. Controlled-access area workshops. Cold supply</t>
  </si>
  <si>
    <t>00UKU. Мастерские зоны контролируемого доступа. Холодоснабжение</t>
  </si>
  <si>
    <t xml:space="preserve">               00UKU. Controlled-access area workshops. Ventilation system diagrams</t>
  </si>
  <si>
    <t>00UKU. Мастерские зоны контролируемого доступа. Схемы систем вентиляции</t>
  </si>
  <si>
    <t xml:space="preserve">                Marking painting of ventilation stack</t>
  </si>
  <si>
    <t>Маркировочная окраска венттрубы</t>
  </si>
  <si>
    <t xml:space="preserve">               00UKU. Controlled-access area workshops. Water supply and sewage pipelines of internal networks</t>
  </si>
  <si>
    <t>00UKU. Центральные мастерские зоны контролируемого доступа. Внутренние сети водопровода и канализации</t>
  </si>
  <si>
    <t xml:space="preserve">                Automatic fire fighting facilities</t>
  </si>
  <si>
    <t>Автоматические установки пожаротушения</t>
  </si>
  <si>
    <t xml:space="preserve">               00UKU. Controlled Access Area Workshops. Steel structures of lightning protection and shielding</t>
  </si>
  <si>
    <t>00UKU. Мастерские зоны контролируемого доступа. Металлоконструкции молниезащиты и экранирования</t>
  </si>
  <si>
    <t xml:space="preserve">               00UKU. Controlled-access area workshops.Control wiring of auxiliaries for feeding elements</t>
  </si>
  <si>
    <t>00UKU. Мастерские зоны контролируемого доступа. Вторичная коммутация с.н. в части питающих элементов</t>
  </si>
  <si>
    <t xml:space="preserve">               00UKU. Controlled-access area workshops. List of control cables for power elements</t>
  </si>
  <si>
    <t>00UKU. Мастерские зоны контролируемого доступа. Журналы силовых и контрольных кабелей в части питающих элементов.</t>
  </si>
  <si>
    <t xml:space="preserve">               00UKU. Controlled-access area workshops. Welding and power outlet network</t>
  </si>
  <si>
    <t>00UKU. Мастерские зоны контролируемого доступа. Сварочная и розеточная сеть</t>
  </si>
  <si>
    <t xml:space="preserve">               00UKU. Controlled-access area workshops. Lighting networks</t>
  </si>
  <si>
    <t>00UKU. Мастерские зоны контролируемого доступа. Сети освещения</t>
  </si>
  <si>
    <t xml:space="preserve">               00UKU. Controlled-access area workshops. Electrical equipment layout</t>
  </si>
  <si>
    <t>00UKU. Мастерские зоны контролируемого доступа. Размещение электрооборудования</t>
  </si>
  <si>
    <t xml:space="preserve">               00UKU. Controlled-access area workshops. Grounding</t>
  </si>
  <si>
    <t>00UKU. Мастерские зоны контролируемого доступа. Заземление</t>
  </si>
  <si>
    <t xml:space="preserve">               00UKU. Controlled-access area workshops. Lists of power cables</t>
  </si>
  <si>
    <t>00UKU. Мастерские зоны контролируемого доступа. Журналы силовых кабелей</t>
  </si>
  <si>
    <t xml:space="preserve">               00UKU. Controlled-access area workshops. Layout of cable steel structures</t>
  </si>
  <si>
    <t>00UKU. Мастерские зоны контролируемого доступа. Расстановка кабельных конструкций</t>
  </si>
  <si>
    <t xml:space="preserve">               00UKU. Controlled-access area workshops.Control wiring of auxiliaries for electric motors</t>
  </si>
  <si>
    <t>00UKU. Мастерские зоны контролируемого доступа. Вторичная коммутация с.н. в части электродвигателей</t>
  </si>
  <si>
    <t xml:space="preserve">               00UKU. Controlled-access area workshops. Technical assignment to the manufacturer for non-standard cabinets of control and interlocks</t>
  </si>
  <si>
    <t>00UKU. Мастерские зоны контролируемого доступа. Техническое задание заводу на изготовление нетиповых шкафов управления и блокировок</t>
  </si>
  <si>
    <t xml:space="preserve">               00UKU. Controlled-access area workshops. List of control cables for electric motors</t>
  </si>
  <si>
    <t>00UKU. Мастерские зоны контролируемого доступа. Журналы контрольных кабелей в части электродвигателей.</t>
  </si>
  <si>
    <t xml:space="preserve">               00UKU. Controlled-access area workshops. WD for fire dampers</t>
  </si>
  <si>
    <t>00UKU. Мастерские зоны контролируемого доступа. РД по огнезадерживающим клапанам</t>
  </si>
  <si>
    <t xml:space="preserve">               00UKU. Controlled-access area workshops. WD for automatic equipment cabinets delivered complete</t>
  </si>
  <si>
    <t>00UKU. Мастерские зоны контролируемого доступа. РД в части шкафов автоматики поставляемых комплектно</t>
  </si>
  <si>
    <t xml:space="preserve">               00UKU. Controlled-access area workshops. WD for isolating and control valves</t>
  </si>
  <si>
    <t>00UKU. Мастерские зоны контролируемого доступа. РД в части запорно-регулирующей арматуры</t>
  </si>
  <si>
    <t xml:space="preserve">               00UKU. Controlled-access area workshops. List of control cables of 0.4 kV LV switchgears for automatic equipment</t>
  </si>
  <si>
    <t>00UKU. Мастерские зоны контролируемого доступа. Журналы контрольных кабелей НКУ-0,4 кВ в части автоматики</t>
  </si>
  <si>
    <t xml:space="preserve">               00UKU. Controlled-access area workshops. Assignment to the manufacturer for 0.4 kV LV switchgears for automatic equipment</t>
  </si>
  <si>
    <t>00UKU. Мастерские зоны контролируемого доступа. Центральные мастерские зоны контролируемого доступа. Задание заводу на НКУ-,4 кВ в части автоматики</t>
  </si>
  <si>
    <t xml:space="preserve">               00UKU. Controlled-access area workshops. Personnel annunciation and search system</t>
  </si>
  <si>
    <t>00UKU. Мастерские зоны контролируемого доступа. Система оповещения и поиска персонала</t>
  </si>
  <si>
    <t xml:space="preserve">               00UKU. Controlled-access area workshops. Operative loudspeaking and telephone communication system</t>
  </si>
  <si>
    <t>00UKU. Мастерские зоны контролируемого доступа. Система оперативной громкоговорящей и телефонной связи</t>
  </si>
  <si>
    <t xml:space="preserve">               00UKU. Controlled-access area workshops. Common-plant communication systems</t>
  </si>
  <si>
    <t>00UKU. Мастерские зоны контролируемого доступа. Системы общестанционной связи</t>
  </si>
  <si>
    <t xml:space="preserve">               00UKU. Controlled-access area workshops. Communication systems. Lists of cables</t>
  </si>
  <si>
    <t>00UKU. Мастерские зоны контролируемого доступа. Системы связи. Кабельные журналы</t>
  </si>
  <si>
    <t xml:space="preserve">               00UKU. Controlled-access area workshops. Fire protection control and monitoring system (FP I&amp;C). List of control cables</t>
  </si>
  <si>
    <t>00UKU. Мастерские зоны контролируемого доступа. Система контроля и управления противопожарной защитой (СКУ ПЗ). Журнал контрольных кабелей</t>
  </si>
  <si>
    <t xml:space="preserve">               00UKU. Controlled-access area workshops. Fire protection control and monitoring system (FP I&amp;C). Fire alarm system</t>
  </si>
  <si>
    <t>00UKU. Мастерские зоны контролируемого доступа. Система контроля и управления противопожарной защитой (СКУ ПЗ). Оповещение людей о пожаре</t>
  </si>
  <si>
    <t xml:space="preserve">               00UKU. Controlled-access area workshops. Fire protection control and monitoring system (FP I&amp;C). Fire alarm system. List of control cables</t>
  </si>
  <si>
    <t>00UKU. Мастерские зоны контролируемого доступа. Система контроля и управления противопожарной защитой (СКУ ПЗ). Оповещение людей о пожаре. Журнал контрольных кабелей</t>
  </si>
  <si>
    <t xml:space="preserve">               00UKU. Controlled-access area workshops. Fire protection control and monitoring system (FP I&amp;C). Automatic water fire fighting facility</t>
  </si>
  <si>
    <t>00UKU. Мастерские зоны контролируемого доступа. Система контроля и управления противопожарной защитой (СКУ ПЗ). Автоматическая установка водяного пожаротушения</t>
  </si>
  <si>
    <t xml:space="preserve">               00UKU. Controlled-access area workshops. Fire protection control and monitoring system (FP I&amp;C). Automatic water fire fighting facility. List of control cables</t>
  </si>
  <si>
    <t>00UKU. Мастерские зоны контролируемого доступа. Система контроля и управления противопожарной защитой (СКУ ПЗ). Автоматическая установка водяного пожаротушения. Журнал контрольных кабелей</t>
  </si>
  <si>
    <t xml:space="preserve">               00UKU. Controlled-access area workshops. Fire protection control and monitoring system (FP I&amp;C). Automatic gas fire fighting facility</t>
  </si>
  <si>
    <t>00UKU. Мастерские зоны контролируемого доступа. Система контроля и управления противопожарной защитой (СКУ ПЗ). Автоматическая установка газового пожаротушения</t>
  </si>
  <si>
    <t xml:space="preserve">               00UKU. Controlled-access area workshops. Fire protection control and monitoring system (FP I&amp;C). Automatic gas fire fighting facility. List of control cables</t>
  </si>
  <si>
    <t>00UKU. Мастерские зоны контролируемого доступа. Система контроля и управления противопожарной защитой (СКУ ПЗ). Автоматическая установка газового пожаротушения. Журнал контрольных кабелей</t>
  </si>
  <si>
    <t xml:space="preserve">                00UKU. Controlled-access area workshops. CP AUX EE I&amp;C CS. Structural diagram of the equipment set</t>
  </si>
  <si>
    <t>00UKU. Мастерские зоны контролируемого доступа. ПТК СКУ ЭЧ ОС СН. Схема структурная комплекса технических средств</t>
  </si>
  <si>
    <t xml:space="preserve">               00UKU. Controlled-access area workshops. Assignment to the manufacturer for instrumentation transducers cabinets</t>
  </si>
  <si>
    <t>00UKU. Мастерские зоны контролируемого доступа. Задание заводу на шкафы преобразователей КИП</t>
  </si>
  <si>
    <t xml:space="preserve">                00UKU. Controlled-access area workshops. CP AUX EE I&amp;C CS. 0.4 kV SCG. Tables of external connections</t>
  </si>
  <si>
    <t>00UKU. Мастерские зоны контролируемого доступа. ПТК СКУ ЭЧ ОС СН. КРУ 0.4 kV. Таблицы внешних подключений</t>
  </si>
  <si>
    <t xml:space="preserve">               00UKU. Controlled-access area workshops. Working documentation of instrumentation</t>
  </si>
  <si>
    <t>00UKU. Мастерские зоны контролируемого доступа. РД в части КИП</t>
  </si>
  <si>
    <t xml:space="preserve">               00UKU. Controlled-access area workshops. Lists of instrumentation control cables</t>
  </si>
  <si>
    <t>00UKU. Мастерские зоны контролируемого доступа. Журналы контрольных кабелей КИП</t>
  </si>
  <si>
    <t xml:space="preserve">               00UKU. Controlled-access area workshops. Working documentation on common-plant auxiliaries I&amp;C-electrical. Diagrams of secondary connections</t>
  </si>
  <si>
    <t>00UKU. Мастерские зоны контролируемого доступа. Рабочая документация СКУ ЭЧ ОС СН. Схемы вторичных соединений.</t>
  </si>
  <si>
    <t xml:space="preserve">               00UKU. Controlled-access area workshops. Vacuum system of gaseous radioactive medium sampling for radioactive monitoring</t>
  </si>
  <si>
    <t>00UKU. Мастерские зоны контролируемого доступа. Система разрежения для отбора пробы на радиационный контроль газообразных радиоактивных сред</t>
  </si>
  <si>
    <t xml:space="preserve">               00UKU. Controlled-access area workshops. WD for radiation monitoring</t>
  </si>
  <si>
    <t>00UKU. Мастерские зоны контролируемого доступа. РД по радиационному контролю</t>
  </si>
  <si>
    <t xml:space="preserve">               00UKU. Controlled-access area workshops. List of cables for radiation monitoring</t>
  </si>
  <si>
    <t>00UKU. Мастерские зоны контролируемого доступа. Кабельный журнал по радиационному контролю</t>
  </si>
  <si>
    <t xml:space="preserve">               00UKU. Controlled-access area workshops. Technical assignment to the manufacturer for radiation monitoring power cabinet</t>
  </si>
  <si>
    <t>00UKU. Мастерские зоны контролируемого доступа. Задание заводу на шкаф питания РК</t>
  </si>
  <si>
    <t xml:space="preserve">               00UKU. Controlled-access area workshops. Fire Protection Instrumentation and Control System (FP I&amp;C)</t>
  </si>
  <si>
    <t>00UKU. Мастерские зоны контролируемого доступа. Система контроля и управления противопожарной защитой (СКУ ПЗ)</t>
  </si>
  <si>
    <t>192д</t>
  </si>
  <si>
    <t xml:space="preserve">          00UKX Special-purpose vehicles garage</t>
  </si>
  <si>
    <t>00UKX Гараж спецавтотранспорта</t>
  </si>
  <si>
    <t xml:space="preserve">             Readiness of object 00UKX</t>
  </si>
  <si>
    <t>Готовность объекта 00UKX</t>
  </si>
  <si>
    <t xml:space="preserve">               00UKX. Special-purpose vehicles garage. Architectural solutions</t>
  </si>
  <si>
    <t>00UKX. Гараж спецавтотранспорта. Архитектурные решения</t>
  </si>
  <si>
    <t xml:space="preserve">               00UKX. Special-purpose vehicles garage. Evacuation routes</t>
  </si>
  <si>
    <t>00UKX. Гараж спецавтотранспорта. Пути Эвакуации</t>
  </si>
  <si>
    <t>Внутренняя отделка помещений. Полы.</t>
  </si>
  <si>
    <t xml:space="preserve">                Architectural and construction certificate</t>
  </si>
  <si>
    <t>Архитектурно-строительный паспорт</t>
  </si>
  <si>
    <t xml:space="preserve">               00UKX. Special-purpose vehicles garage. Excavated pit</t>
  </si>
  <si>
    <t>00UKX. Гараж спецавтотранспорта. Котлован</t>
  </si>
  <si>
    <t xml:space="preserve">               00UKX. Special-purpose vehicles garage. KZ0. Foundations</t>
  </si>
  <si>
    <t>00UKX. Гараж спецавтотранспорта. КЖ 0. Фундаменты</t>
  </si>
  <si>
    <t xml:space="preserve">               00UKX. Special-purpose vehicles garage. KZ. Below elevation 0.000</t>
  </si>
  <si>
    <t>00UKX. Гараж спецавтотранспорта. КЖ. Ниже отм. 0.000</t>
  </si>
  <si>
    <t xml:space="preserve">               00UKX. Special-purpose vehicles garage. KM. Steel structures</t>
  </si>
  <si>
    <t>00UKX. Гараж спецавтотранспорта. КМ. Металлоконструкции</t>
  </si>
  <si>
    <t xml:space="preserve">               00UKX. Special-purpose vehicles garage. Structural solutions above elevation 0.000</t>
  </si>
  <si>
    <t>00UKX. Гараж спецавтотранспорта. Конструктивные решения выше отм. 0.000</t>
  </si>
  <si>
    <t xml:space="preserve">                Furniture, equipping of garage</t>
  </si>
  <si>
    <t>Мебель, оборудование гаража</t>
  </si>
  <si>
    <t xml:space="preserve">               00UKX. Special vehicles garage. Internal water supply and sewerage networks</t>
  </si>
  <si>
    <t>00UKX. Гараж спецавтотранспорта. Внутренние системы водопровода и канализации</t>
  </si>
  <si>
    <t xml:space="preserve">                Heat supply</t>
  </si>
  <si>
    <t>Теплоснабжение</t>
  </si>
  <si>
    <t xml:space="preserve">                Chilling medium supply</t>
  </si>
  <si>
    <t>Холодоснабжение</t>
  </si>
  <si>
    <t xml:space="preserve">                Ventilation system diagrams</t>
  </si>
  <si>
    <t>Аксонометрические схемы систем вентиляции</t>
  </si>
  <si>
    <t xml:space="preserve">                Heating, ventilation and air conditioning</t>
  </si>
  <si>
    <t>Отопление, вентиляция и кондиционирование воздуха</t>
  </si>
  <si>
    <t xml:space="preserve">               00UKX. Special-purpose vehicles garage. Process solutions</t>
  </si>
  <si>
    <t>00UKX. Гараж спецавтотранспорта. Технологические решения</t>
  </si>
  <si>
    <t xml:space="preserve">               00UKX. Special vehicles garage. Electric power supply</t>
  </si>
  <si>
    <t>00UKX. Гараж спецавтотранспорта. Электроснабжение</t>
  </si>
  <si>
    <t xml:space="preserve">               00UKX. Special-purpose vehicles garage. Common-plant communication systems</t>
  </si>
  <si>
    <t>00UKX. Гараж спецавтотранспорта. Системы общестанционной связи</t>
  </si>
  <si>
    <t xml:space="preserve">               00UKX. Special-purpose vehicles garage. Personnel annunciation and search system</t>
  </si>
  <si>
    <t>00UKX. Гараж спецавтотранспорта. Система оповещения и поиска персонала</t>
  </si>
  <si>
    <t xml:space="preserve">                Electrical solutions</t>
  </si>
  <si>
    <t>Электротехнические решения</t>
  </si>
  <si>
    <t xml:space="preserve">               00UKX. Special-purpose vehicles garage. Fire Protection Instrumentation and Control System (FP I&amp;C)</t>
  </si>
  <si>
    <t>00UKX. Гараж спецавтотранспорта Система контроля и управления противопожарной защитой (СКУ ПЗ)</t>
  </si>
  <si>
    <t xml:space="preserve">               00UKX. Special-purpose vehicles garage. Fire protection control and monitoring system (FP I&amp;C). List of control cables</t>
  </si>
  <si>
    <t>00UKX. Гараж спецавтотранспорта Система контроля и управления противопожарной защитой (СКУ ПЗ). Журнал контрольных кабелей</t>
  </si>
  <si>
    <t xml:space="preserve">               00UKX. Special-purpose vehicles garage. Fire protection control and monitoring system (FP I&amp;C). Fire alarm system</t>
  </si>
  <si>
    <t>00UKX. Гараж спецавтотранспорта Система контроля и управления противопожарной защитой (СКУ ПЗ). Оповещение людей о пожаре</t>
  </si>
  <si>
    <t xml:space="preserve">               00UKX. Special-purpose vehicles garage. Fire protection control and monitoring system (FP I&amp;C). Fire alarm system. List of control cables</t>
  </si>
  <si>
    <t>00UKX. Гараж спецавтотранспорта Система контроля и управления противопожарной защитой (СКУ ПЗ). Оповещение людей о пожаре. Журнал контрольных кабелей</t>
  </si>
  <si>
    <t xml:space="preserve">          00UKY Gallery of the common-access area</t>
  </si>
  <si>
    <t>00UKY Галерея зоны свободного доступа</t>
  </si>
  <si>
    <t xml:space="preserve">             Readiness of object 00UKY</t>
  </si>
  <si>
    <t>Готовность объекта 00UKY</t>
  </si>
  <si>
    <t xml:space="preserve">                00UKY. Controlled access area gallery. Heat insulation of ventilation</t>
  </si>
  <si>
    <t>00UKY. Галерея зоны контролируемого доступа. Тепловая изоляция вентиляции</t>
  </si>
  <si>
    <t xml:space="preserve">                00UKY. Common access area gallery. Personnel warning and search system</t>
  </si>
  <si>
    <t>00UKY. Галерея зоны свободного доступа. Система оповещения и поиска персонала</t>
  </si>
  <si>
    <t xml:space="preserve">                00UKY. Common access area gallery. Master clock system</t>
  </si>
  <si>
    <t>00UKY. Галерея зоны свободного доступа. Система часофикации</t>
  </si>
  <si>
    <t xml:space="preserve">                00UKY. Common access area gallery. Operative radiotelephones system</t>
  </si>
  <si>
    <t>00UKY. Галерея зоны свободного доступа. Система эксплуатационных радиотелефонов</t>
  </si>
  <si>
    <t xml:space="preserve">                00UKY. Common access area gallery. Operative loudspeaking and telephone communication system. Control cable log</t>
  </si>
  <si>
    <t>00UKY. Галерея зоны свободного доступа. Система оперативной громкоговорящей и телефонной связи. Журнал контрольных кабелей</t>
  </si>
  <si>
    <t xml:space="preserve">                00UKY. Common access area gallery. Personnel warning and search system. Control cable log</t>
  </si>
  <si>
    <t>00UKY. Галерея зоны свободного доступа. Система оповещения и поиска персонала. Журнал контрольных кабелей</t>
  </si>
  <si>
    <t xml:space="preserve">                00UKY. Common access area gallery. Master clock system. Control cable log</t>
  </si>
  <si>
    <t>00UKY. Галерея зоны свободного доступа. Система часофикации. Журнал контрольных кабелей</t>
  </si>
  <si>
    <t xml:space="preserve">                00UKY. Common access area gallery. Operative radiotelephones system. Control cable log</t>
  </si>
  <si>
    <t>00UKY. Галерея зоны свободного доступа. Система эксплуатационных радиотелефонов. Журнал контрольных кабелей</t>
  </si>
  <si>
    <t xml:space="preserve">                00UKY. Common access area gallery. Common-plant telephone communication system</t>
  </si>
  <si>
    <t>00UKY. Галерея зоны свободного доступа. Система общестанционной телефонной связи</t>
  </si>
  <si>
    <t xml:space="preserve">          01UPZ Cable tunnel of normal operation system</t>
  </si>
  <si>
    <t>01UPZ Кабельный тоннель системы нормальной эксплуатации</t>
  </si>
  <si>
    <t xml:space="preserve">             Readiness of object 01UPZ</t>
  </si>
  <si>
    <t>Готовность объекта 01UPZ</t>
  </si>
  <si>
    <t xml:space="preserve">               01UPZ. Cable tunnel of normal operation system. Common-plant communication systems</t>
  </si>
  <si>
    <t>01UPZ. Кабельный тоннель системы нормальной эксплуатации. Системы общестанционной связи</t>
  </si>
  <si>
    <t xml:space="preserve">               01UPZ. Cable tunnel of normal operation system. Personnel annunciation and search system</t>
  </si>
  <si>
    <t>01UPZ. Кабельный тоннель системы нормальной эксплуатации. Система оповещения и поиска персонала</t>
  </si>
  <si>
    <t xml:space="preserve">               01UPZ. Cable tunnel of normal operation system. Fire Protection Instrumentation and Control System (FP I&amp;C)</t>
  </si>
  <si>
    <t>01UPZ. Кабельный тоннель системы нормальной эксплуатации. Система контроля и управления противопожарной защитой (СКУ ПЗ)</t>
  </si>
  <si>
    <t xml:space="preserve">          02UPZ Cable tunnel of normal operation system</t>
  </si>
  <si>
    <t>02UPZ Кабельный тоннель системы нормальной эксплуатации</t>
  </si>
  <si>
    <t xml:space="preserve">             Readiness of object 02UPZ</t>
  </si>
  <si>
    <t>Готовность объекта 02UPZ</t>
  </si>
  <si>
    <t xml:space="preserve">               02UPZ. Cable tunnel of normal operation system. Common-plant communication systems</t>
  </si>
  <si>
    <t>02UPZ. Кабельный тоннель системы нормальной эксплуатации. Системы общестанционной связи</t>
  </si>
  <si>
    <t xml:space="preserve">               02UPZ. Cable tunnel of normal operation system. Personnel annunciation and search system</t>
  </si>
  <si>
    <t>02UPZ. Кабельный тоннель системы нормальной эксплуатации. Система оповещения и поиска персонала</t>
  </si>
  <si>
    <t xml:space="preserve">               02UPZ. Cable tunnel of normal operation system. Fire Protection Instrumentation and Control System (FP I&amp;C)</t>
  </si>
  <si>
    <t>02UPZ. Кабельный тоннель системы нормальной эксплуатации. Система контроля и управления противопожарной защитой (СКУ ПЗ)</t>
  </si>
  <si>
    <t xml:space="preserve">          03UPZ Cable tunnel of normal operation system</t>
  </si>
  <si>
    <t>03UPZ Кабельный тоннель системы нормальной эксплуатации</t>
  </si>
  <si>
    <t xml:space="preserve">             Readiness of object 03UPZ</t>
  </si>
  <si>
    <t>Готовность объекта 03UPZ</t>
  </si>
  <si>
    <t xml:space="preserve">                03UPZ. Cable tunnel of normal operation system. Reinforcement</t>
  </si>
  <si>
    <t>03UPZ. Кабельные тоннели системы нормальной эксплуатации. Армирование</t>
  </si>
  <si>
    <t xml:space="preserve">                03UPZ. Cable tunnel of normal operation system. Geometry</t>
  </si>
  <si>
    <t>03UPZ. Кабельные тоннели системы нормальной эксплуатации. Геометрия</t>
  </si>
  <si>
    <t xml:space="preserve">                03UPZ. Normal operation system cable tunnel. Ventilation and air conditioning systems Drawings</t>
  </si>
  <si>
    <t>03UPZ. Кабельный тоннель системы нормальной эксплуатации. Системы вентиляции и кондиционирования. Чертежи</t>
  </si>
  <si>
    <t xml:space="preserve">                03UPZ. Normal operation system cable tunnel. Heat insulation of ventilation</t>
  </si>
  <si>
    <t>03UPZ. Кабельный тоннель системы нормальной эксплуатации. Тепловая изоляция вентиляции</t>
  </si>
  <si>
    <t xml:space="preserve">                03-04UPZ. Normal operation system cable tunnel. Common-plant telephone communication system</t>
  </si>
  <si>
    <t>03-04UPZ. Кабельный тоннель системы нормальной эксплуатации. Система общестанционной телефонной связи</t>
  </si>
  <si>
    <t xml:space="preserve">                03-04UPZ. Normal operation system cable tunnel. Personnel warning and search system</t>
  </si>
  <si>
    <t>03-04UPZ. Кабельный тоннель системы нормальной эксплуатации. Система оповещения и поиска персонала</t>
  </si>
  <si>
    <t xml:space="preserve">                03-04UPZ. Normal operation system cable tunnel. Operative radiotelephones system</t>
  </si>
  <si>
    <t>03-04UPZ. Кабельный тоннель системы нормальной эксплуатации. Система эксплуатационных радиотелефонов</t>
  </si>
  <si>
    <t xml:space="preserve">                03UPZ. Cable tunnel of normal operation system. Layout drawings of cable metal structures</t>
  </si>
  <si>
    <t>03UPZ. Кабельный тоннель системы нормальной эксплуатации. Компоновочные чертежи кабельных металлоконструкций</t>
  </si>
  <si>
    <t xml:space="preserve">                03UPZ. Normal operation system cable tunnel. Electric lighting</t>
  </si>
  <si>
    <t>03UPZ. Кабельный тоннель системы нормальной эксплуатации. Электрическое освещение</t>
  </si>
  <si>
    <t xml:space="preserve">          04UPZ Cable tunnel of normal operation system</t>
  </si>
  <si>
    <t>04UPZ Кабельный тоннель системы нормальной эксплуатации</t>
  </si>
  <si>
    <t xml:space="preserve">             Readiness of object 04UPZ</t>
  </si>
  <si>
    <t>Готовность объекта 04UPZ</t>
  </si>
  <si>
    <t xml:space="preserve">                04UPZ. Cable tunnel of normal operation system. Reinforcement</t>
  </si>
  <si>
    <t>04UPZ. Кабельные тоннели системы нормальной эксплуатации. Армирование</t>
  </si>
  <si>
    <t xml:space="preserve">                04UPZ. Cable tunnel of normal operation system. Geometry</t>
  </si>
  <si>
    <t>04UPZ. Кабельные тоннели системы нормальной эксплуатации. Геометрия</t>
  </si>
  <si>
    <t xml:space="preserve">                04UPZ. Normal operation system cable tunnel. Ventilation and air conditioning systems Drawings</t>
  </si>
  <si>
    <t>04UPZ. Кабельный тоннель системы нормальной эксплуатации. Системы вентиляции и кондиционирования. Чертежи</t>
  </si>
  <si>
    <t xml:space="preserve">                04UPZ. Normal operation system cable tunnel. Heat insulation of ventilation</t>
  </si>
  <si>
    <t>04UPZ. Кабельный тоннель системы нормальной эксплуатации. Тепловая изоляция вентиляции</t>
  </si>
  <si>
    <t xml:space="preserve">                04UPZ. Cable tunnel of normal operation system. Layout drawings of cable metal structures</t>
  </si>
  <si>
    <t>04UPZ. Кабельный тоннель системы нормальной эксплуатации. Компоновочные чертежи кабельных металлоконструкций</t>
  </si>
  <si>
    <t xml:space="preserve">                04UPZ. Normal operation system cable tunnel. Electric lighting</t>
  </si>
  <si>
    <t>04UPZ. Кабельный тоннель системы нормальной эксплуатации. Электрическое освещение</t>
  </si>
  <si>
    <t xml:space="preserve">          00UXC Security control points, security premises and access limitation tools within Site and sea area physical protection. 02-03UXC Building for the operative site guard groups(item 48 D.A)</t>
  </si>
  <si>
    <t>00UXC Пункты физического контроля, помещения охраны и средства ограничения доступа физической защиты Площадки и прилегающей водной акватории. 02-03UXC Здание оперативной группы охраны на площадке (п. 48 D.A)</t>
  </si>
  <si>
    <t xml:space="preserve">                Construction works - 02-03UXC Building for the operative site guard groups</t>
  </si>
  <si>
    <t>Строительные работы - 02-03UXC Здание оперативной группы охраны на площадке</t>
  </si>
  <si>
    <t xml:space="preserve">                Process works - 02-03UXC Building for the operative site guard groups</t>
  </si>
  <si>
    <t xml:space="preserve">                Commissioning Process part - 02-03UXC Building for the operative site guard groups</t>
  </si>
  <si>
    <t xml:space="preserve">                Electrical works - 02-03UXC Building for the operative site guard groups</t>
  </si>
  <si>
    <t xml:space="preserve">                Commissioning Electrical works - 02-03UXC Building for the operative site guard groups</t>
  </si>
  <si>
    <t xml:space="preserve">                APCS - 02-03UXC Building for the operative site guard groups</t>
  </si>
  <si>
    <t xml:space="preserve">                Commissioning APCS - 02-03UXC Building for the operative site guard groups</t>
  </si>
  <si>
    <t xml:space="preserve">          00UXC Security control points, security premises and access limitation tools within Site and sea area physical protection. 01UXC Building for the operative water area guard groups (item 48 D.A)</t>
  </si>
  <si>
    <t>00UXC Пункты физического контроля, помещения охраны и средства ограничения доступа физической защиты Площадки и прилегающей водной акватории. 01UXC Здание оперативной группы охраны акватории (п. 48 D.A)</t>
  </si>
  <si>
    <t xml:space="preserve">                Construction works - 01UXC Building for the operative water area guard groups</t>
  </si>
  <si>
    <t xml:space="preserve">                Process works - 01UXC Building for the operative water area guard groups</t>
  </si>
  <si>
    <t xml:space="preserve">                Commissioning Process part - 01UXC Building for the operative water area guard groups</t>
  </si>
  <si>
    <t xml:space="preserve">                Electrical works - 01UXC Building for the operative water area guard groups</t>
  </si>
  <si>
    <t xml:space="preserve">                Commissioning Electrical works - 01UXC Building for the operative water area guard groups</t>
  </si>
  <si>
    <t xml:space="preserve">                APCS - 01UXC Building for the operative water area guard groups</t>
  </si>
  <si>
    <t xml:space="preserve">                Commissioning APCS - 01UXC Building for the operative water area guard groups</t>
  </si>
  <si>
    <t>Подготовка источников водоснабжения (п. 24 D.A)</t>
  </si>
  <si>
    <t>581д</t>
  </si>
  <si>
    <t xml:space="preserve">   Unit 3</t>
  </si>
  <si>
    <t>Энергоблок 3</t>
  </si>
  <si>
    <t>3231д</t>
  </si>
  <si>
    <t xml:space="preserve">                Elaboration of FSAR Unit 3</t>
  </si>
  <si>
    <t>Разработка ОООБ Блока 3</t>
  </si>
  <si>
    <t xml:space="preserve">                Transfer of FSAR by NPPD Unit 3</t>
  </si>
  <si>
    <t>Передача ОООБ Блока 3 NPPD</t>
  </si>
  <si>
    <t xml:space="preserve">                FSAR approval by NPPD of Unit 3</t>
  </si>
  <si>
    <t>Согласование NPPD ОООБ Блока 3</t>
  </si>
  <si>
    <t>Согласование INRA ОООБ Блока 3</t>
  </si>
  <si>
    <t>1610д</t>
  </si>
  <si>
    <t xml:space="preserve">                Elaboration of organizational and technical commissioning documentation Unit 3</t>
  </si>
  <si>
    <t xml:space="preserve">                Elaboration of commissioning documentation Unit 3</t>
  </si>
  <si>
    <t>1250д</t>
  </si>
  <si>
    <t xml:space="preserve">                Elaboration of operation documentation Unit 3</t>
  </si>
  <si>
    <t>930д</t>
  </si>
  <si>
    <t xml:space="preserve">                Elaboration of maintenance documentation Unit 3</t>
  </si>
  <si>
    <t>2764д</t>
  </si>
  <si>
    <t xml:space="preserve">             Construction</t>
  </si>
  <si>
    <t>Лицензия на сооружение</t>
  </si>
  <si>
    <t xml:space="preserve">                Development the necessary documents by Contractor for obtaining of construction license Unit 2,3</t>
  </si>
  <si>
    <t>Разработка необходимых документов Подрядчиком для получения Лицензии на сооружение Блоков 2, 3</t>
  </si>
  <si>
    <t>465,88д</t>
  </si>
  <si>
    <t xml:space="preserve">                   Preliminary Safety Analysis Report (PSAR)</t>
  </si>
  <si>
    <t>Предварительный отчет по обоснованию безопасности (PSAR)</t>
  </si>
  <si>
    <t xml:space="preserve">                   Management system Programme for Construction QAP( C )</t>
  </si>
  <si>
    <t>Программа Системы Менеджмента для Сооружения</t>
  </si>
  <si>
    <t>179,88д</t>
  </si>
  <si>
    <t xml:space="preserve">                   PSA level 1, PSA level 2, PSA on seismic, and PSA on fire protection system</t>
  </si>
  <si>
    <t>ВАБ Уровень 1, ВАБ Уровень 2, ВАБ – сейсмика,ВАБ по противопожарной защите</t>
  </si>
  <si>
    <t xml:space="preserve">                   The schedule of Bushehr-2 NPP Construction.</t>
  </si>
  <si>
    <t>График сооружения АЭС «Бушер-2»</t>
  </si>
  <si>
    <t xml:space="preserve">                   Site Progress Report.</t>
  </si>
  <si>
    <t>Отчет о ходе выполнения сооружения</t>
  </si>
  <si>
    <t xml:space="preserve">                   Description of full-scaled simulator</t>
  </si>
  <si>
    <t>Описание полномасштабного тренажера</t>
  </si>
  <si>
    <t xml:space="preserve">                   Conceptual Plan for Ageing Management</t>
  </si>
  <si>
    <t>Концептуальный план управления старением</t>
  </si>
  <si>
    <t xml:space="preserve">                   Conceptual plan for maintenance, surveillance, and in-service inspections</t>
  </si>
  <si>
    <t>Концептуальный план техобслуживания, надзора и эксплуатационного контроля</t>
  </si>
  <si>
    <t xml:space="preserve">                   Design Considerations against Loss of Ultimate Heat Sink</t>
  </si>
  <si>
    <t>Учет в проекте потери конечного поглотителя тепла</t>
  </si>
  <si>
    <t xml:space="preserve">                   Preliminary Plan for decommissioning</t>
  </si>
  <si>
    <t>Предварительный План вывода из эксплуатации</t>
  </si>
  <si>
    <t xml:space="preserve">                   Design Considerations against Loss of Electrical Power</t>
  </si>
  <si>
    <t>Учет в проекте потери электроснабжения.</t>
  </si>
  <si>
    <t xml:space="preserve">                   Engineering Measures against Severe Accidents including measures to suppress radioactive materials dispersion, measures to prevent containment vessel failure, and measures to prevent core damage (postulate multiple failures).</t>
  </si>
  <si>
    <t>Конструктивные меры от тяжелых аварий, включая меры по подавлению распространения радиоактивных материалов, меры по предотвращению отказа корпуса контейнмента и меры по предотвращению повреждения активной зоны (постулированные множественные отказы).</t>
  </si>
  <si>
    <t xml:space="preserve">                   Engineering Measures and Response against Commercial Aircraft Crash</t>
  </si>
  <si>
    <t>Конструктивные меры и реагирование в случае крушения коммерческого самолета</t>
  </si>
  <si>
    <t xml:space="preserve">                   Documents on design of physical protection system.</t>
  </si>
  <si>
    <t>Документы по проекту системы физической защиты</t>
  </si>
  <si>
    <t xml:space="preserve">                   Programme and schedule for recruiting, training and qualifying staff for Operation and Maintenance of Bushehr-2 NPP</t>
  </si>
  <si>
    <t>Программа и график подбора, подготовки и аттестации персонала для эксплуатации и техобслуживания АЭС «Бушер-2»</t>
  </si>
  <si>
    <t xml:space="preserve">                   Design Considerations against Large Scale Natural Phenomena/Disasters and Terrorist Attacks. Construction and operation aspects</t>
  </si>
  <si>
    <t>Учет в проекте крупномасштабных природных явлений/катастроф и Учет в проекте террористических атак. Аспекты сооружения и эксплуатации</t>
  </si>
  <si>
    <t xml:space="preserve">                   Preliminary description of the Emergency Preparedness and Response (on site)</t>
  </si>
  <si>
    <t>Предварительное описание аварийной готовности и реагирования</t>
  </si>
  <si>
    <t xml:space="preserve">                Development the necessary documents by Principal for obtaining of construction license Unit 2,3</t>
  </si>
  <si>
    <t>Разработка необходимых документов Заказчиком для получения Лицензии на сооружение Блоков 2, 3</t>
  </si>
  <si>
    <t xml:space="preserve">                   Preliminary Plan for Security Arrangement</t>
  </si>
  <si>
    <t>Предварительный план организации охраны</t>
  </si>
  <si>
    <t xml:space="preserve">                   Environmental Report (as per USNRC RG 4.2) and Programme for Determining the Baseline Environmental Conditions</t>
  </si>
  <si>
    <t>Отчет о воздействии на Окружающую Среду и Программа Определения Базовых Условий Окружающей Среды</t>
  </si>
  <si>
    <t xml:space="preserve">                   Preliminary description of the Emergency Preparedness and Response (off site)</t>
  </si>
  <si>
    <t xml:space="preserve">                Development the necessary documents by Contractor/Principal for obtaining of construction license Unit 2,3</t>
  </si>
  <si>
    <t>Разработка необходимых документов Подрядчиком/Заказчиком для получения Лицензии на сооружение Блоков 2, 3</t>
  </si>
  <si>
    <t xml:space="preserve">                   Measures proposed to comply with applicable Safeguards Agreement.</t>
  </si>
  <si>
    <t>Меры, предлагаемые для выполнения применимого Договора о Гарантиях.</t>
  </si>
  <si>
    <t xml:space="preserve">                Submission of Application to INRA for construction license</t>
  </si>
  <si>
    <t>Подача заявки в INRA для лицензии на сооружение</t>
  </si>
  <si>
    <t>78д</t>
  </si>
  <si>
    <t xml:space="preserve">                INRA expert assessment of technical design</t>
  </si>
  <si>
    <t>Экспертиза INRA технического проекта</t>
  </si>
  <si>
    <t xml:space="preserve">                Correction of necessary documents in the scope of Principal for obtaining of construction license Unit 2,3 in accordance with INRA comments and resubmission to INRA by the Principal</t>
  </si>
  <si>
    <t>Корректировка в ответственности Заказчика документов, необходимых для получения лицензии на сооружение АЭС в соответствии с замечаниями INRA и повторное направление в INRA Заказчиком</t>
  </si>
  <si>
    <t xml:space="preserve">                Correction of necessary documents in the scope of Contractor for obtaining of construction license Unit 2,3 in accordance with INRA comments and resubmission to INRA by the Principal</t>
  </si>
  <si>
    <t>Корректировка в ответственности Подрядчика документов, необходимых для получения лицензии на сооружение АЭС в соответствии с замечаниями INRA и повторное направление в INRA Заказчиком</t>
  </si>
  <si>
    <t xml:space="preserve">                Submission of construction license Unit 3 by INRA</t>
  </si>
  <si>
    <t>Получение Лицензии на сооружение Блока 3</t>
  </si>
  <si>
    <t xml:space="preserve">                Granting/obtaining permits for activities relate d to buildings and structures Unit 3 (Principal)</t>
  </si>
  <si>
    <t>Получение разрешений для работ по зданиям Блока 3</t>
  </si>
  <si>
    <t>1806д</t>
  </si>
  <si>
    <t xml:space="preserve">                Granting/obtaining permits for activities relate d to buildings and structures Unit 3 (Contractor)</t>
  </si>
  <si>
    <t xml:space="preserve">                Obtaining of commissioning license Unit 3</t>
  </si>
  <si>
    <t>Получении Лицензии на ввод в эксплуатацию Блока 3</t>
  </si>
  <si>
    <t xml:space="preserve">                Obtaining of IFL (initial fuel load) permits Unit 3</t>
  </si>
  <si>
    <t>Получение лицензии на НЗТ Блока 3</t>
  </si>
  <si>
    <t xml:space="preserve">                Obtaining of operation license Unit 3</t>
  </si>
  <si>
    <t>Получении Лицензии на эксплуатацию Блока 3</t>
  </si>
  <si>
    <t>1223д</t>
  </si>
  <si>
    <t xml:space="preserve">             Pit arrangement for main buildings and structures of power unit 3</t>
  </si>
  <si>
    <t>Устройство котлована под основные здания и сооружения энергоблока №3 (30UJA, 30UJG, 30UKC, 30UMA, 30UBA, 30UMX, 30UMV)</t>
  </si>
  <si>
    <t>36д</t>
  </si>
  <si>
    <t>287д</t>
  </si>
  <si>
    <t xml:space="preserve">             Soil stabilization under main buildings (30UJA)</t>
  </si>
  <si>
    <t>Укрепление грунтов под зданием 30UJA, доработка котлована</t>
  </si>
  <si>
    <t>288д</t>
  </si>
  <si>
    <t xml:space="preserve">             Soil stabilization under main buildings (30UJG, 30UKC, 30UMA, 30UBA, 30UMX, 30UMV)</t>
  </si>
  <si>
    <t>Укрепление грунтов под основными зданиями (30UJG, 30UKC, 30UMA, 30UBA, 30UMX, 30UMV)</t>
  </si>
  <si>
    <t>486д</t>
  </si>
  <si>
    <t xml:space="preserve">             Improvement of pit for main buildings and structurespower unit No.3 to the design reference mark (30UJA, 30UJG, 30UKC, 30UMA, 30UBA, 30UMX, 30UMV)</t>
  </si>
  <si>
    <t>Доработка котлована под основные здания и сооружения энергоблока №3 до проектной отметки (30UJG, 30UKC, 30UMA, 30UBA, 30UMX, 30UMV)</t>
  </si>
  <si>
    <t xml:space="preserve">             30UJA. Reactor building. Foundation slab. Free length of reinforcing for wall and foundations</t>
  </si>
  <si>
    <t>30UJA. Реакторное здание. Фундаментная плита. Выпуски под стены и фундаменты</t>
  </si>
  <si>
    <t>172д</t>
  </si>
  <si>
    <t>2138д</t>
  </si>
  <si>
    <t xml:space="preserve">          30UJA Reactor building/Inner containment</t>
  </si>
  <si>
    <t>30UJA Реакторное здание/Внутренний контайнмент</t>
  </si>
  <si>
    <t>1981д</t>
  </si>
  <si>
    <t xml:space="preserve">             Readiness of object 30UJA</t>
  </si>
  <si>
    <t>Готовность объекта 30UJA</t>
  </si>
  <si>
    <t>1708д</t>
  </si>
  <si>
    <t xml:space="preserve">                Construction works</t>
  </si>
  <si>
    <t>1648д</t>
  </si>
  <si>
    <t>1598д</t>
  </si>
  <si>
    <t xml:space="preserve">                         30UJA. Reactor building. Concrete blinding, lightning protection mesh, waterproofing (with function of anticorrosion protection) and geometry of foundation slab</t>
  </si>
  <si>
    <t>30UJA. Реакторное здание. Бетонная подготовка, молниезащитная сетка, гидроизоляция (с функцией антикоррозионной защиты) и геометрия фундаментной плиты</t>
  </si>
  <si>
    <t>303д</t>
  </si>
  <si>
    <t xml:space="preserve">                         Concrete cap arrangement of the reactor vessel foundation slab</t>
  </si>
  <si>
    <t xml:space="preserve">                         Hydro-isolation arrangement of the reactor vessel founda tion slab</t>
  </si>
  <si>
    <t xml:space="preserve">                         30UJA. Reactor building. Foundation slab reinforcement</t>
  </si>
  <si>
    <t>30UJA. Реакторное здание. Армирование фундаментной плиты</t>
  </si>
  <si>
    <t>154д</t>
  </si>
  <si>
    <t xml:space="preserve">                         30UJA. Reactor building. Foundation slab. Free length of reinforcing for wall and foundations</t>
  </si>
  <si>
    <t xml:space="preserve">                         Сoncreting for Unit 3 Reactor Building Foundation plate</t>
  </si>
  <si>
    <t>Бетонирование ФП Блок 3</t>
  </si>
  <si>
    <t xml:space="preserve">                         30UJA. Reactor building. UKA room. Embedded parts of ventilation in the foundation part of the building</t>
  </si>
  <si>
    <t>30UJA. Реакторное здание. Помещения UKA. Закладные детали вентиляции в фундаментной части здания с отм. -8,900 до отм. -4,250</t>
  </si>
  <si>
    <t xml:space="preserve">                      Structures up to floor at el.0.000</t>
  </si>
  <si>
    <t>633д</t>
  </si>
  <si>
    <t xml:space="preserve">                         Walls from elevation -4.250 to -0.050.</t>
  </si>
  <si>
    <t>338д</t>
  </si>
  <si>
    <t xml:space="preserve">                            30UJA Reactor building. System of sealed pipeline penetrations in enclosing walls</t>
  </si>
  <si>
    <t>30UJA Реакторное здание. Система герметичных трубных проходок в контурных стенах</t>
  </si>
  <si>
    <t xml:space="preserve">                            30UJA. Reactor building. Enclosing walls from elev. -4.250 to elev. +0.050 along grid line 5. Reinforcement</t>
  </si>
  <si>
    <t>30UJA. Реакторное здание. Контурные стены с отметки -4,250 до отметки -0,050 по оси 5. Армирование</t>
  </si>
  <si>
    <t xml:space="preserve">                            30UJA. Reactor building. Enclosing walls from elev. -4.250 to elev. +0.050 along grid line A/0. Reinforcement</t>
  </si>
  <si>
    <t>30UJA. Реакторное здание. Контурные стены с отметки -4,250 до отметки -0,050 по оси А/0. Армирование</t>
  </si>
  <si>
    <t xml:space="preserve">                            30UJA. Reactor building. Enclosing walls from elev. -4.250 to elev. +0.050 along grid lines 1,5,А/0,С/1. Geometry</t>
  </si>
  <si>
    <t>30UJA. Реакторное здание. Контурные стены с отметки -4,250 до отметки -0,050 в осях 1,5,А/0,С/1. Геометрия</t>
  </si>
  <si>
    <t xml:space="preserve">                            30UJA. Reactor building. Enclosing walls from elev. -4.250 to elev. +0.050 along grid line 1. Reinforcement</t>
  </si>
  <si>
    <t>30UJA. Реакторное здание. Контурные стены с отметки -4,250 до отметки -0,050 по оси 1. Армирование</t>
  </si>
  <si>
    <t xml:space="preserve">                            30UJA. Reactor building. Enclosing walls from elev. -4.250 to elev. +0.050 along grid line C/1. Reinforcement</t>
  </si>
  <si>
    <t>30UJA. Реакторное здание. Контурные стены с отметки -4,250 до отметки -0,050 по оси С/1. Армирование</t>
  </si>
  <si>
    <t xml:space="preserve">                            30UJA. Reactor building. Premises UKA. Structures up to elev. 0.000. Walls from elevation -4.250 up to elevation -0.050. Geometry</t>
  </si>
  <si>
    <t>30UJA. Реакторное здание. Помещения UKA. Конструкции до перекрытия на отм. 0.000. Стены с отметки -4.250 до отметки -0.050 в осях А-В. Геометрия</t>
  </si>
  <si>
    <t xml:space="preserve">                            30UJA. Reactor building. Premises UKA. Structures up to elev. 0.000. Walls from elevation -4.250 up to elevation -0.050 in axis А-В. Reinforcement</t>
  </si>
  <si>
    <t>30UJA. Реакторное здание. Помещения UKA. Конструкции до перекрытия на отм. 0.000. Стены с отметки -4.250 до отметки -0.050 в осях А-В. Армирование</t>
  </si>
  <si>
    <t xml:space="preserve">                            30UJA. Reactor building. Premises UKA. Structures up to elev. 0.000. Walls from elevation -4.250 up to elevation -0.050 in axis В-С. Reinforcement</t>
  </si>
  <si>
    <t>30UJA. Реакторное здание. Помещения UKA. Конструкции до перекрытия на отм. 0.000. Стены с отметки -4.250 до отметки -0.050 в осях В-С. Армирование</t>
  </si>
  <si>
    <t xml:space="preserve">                            30UJA. Reactor building. Premises UKA. Structures up to elev. 0.000. Walls from elevation -4.250 up to elevation -0.050 in axis A-A/0. Reinforcement</t>
  </si>
  <si>
    <t>30UJA. Реакторное здание. Помещения UKA. Конструкции до перекрытия на отм. 0.000. Стены с отметки -4.250 до отметки -0.050 в осях A-A/0. Армирование</t>
  </si>
  <si>
    <t xml:space="preserve">                            30UJA. Reactor building. Premises UKA. Structures up to elev. 0.000. Metalworks of embedded parts in walls for fastening the liners</t>
  </si>
  <si>
    <t>30UJA. Реакторное здание. Помещения UKA. Конструкции до перекрытия на отм. 0.000. М.к. закладных деталей в стенах для крепления облицовок</t>
  </si>
  <si>
    <t xml:space="preserve">                            30UJA. Reactor building. UBB, UKK rooms. Civil engineering structures at elev. -4.250 in grid lines 3-5. Geometry</t>
  </si>
  <si>
    <t>30UJA. Реакторное здание. Помещения UBB, UKK. Строительные конструкции на отм. -4.250 в осяз 3-5. Геометрия</t>
  </si>
  <si>
    <t xml:space="preserve">                            30UJA. Reactor building. UKA rooms. Structures up to slab at elev. 0.000. Walls from elev. -4.250 to elev. -0.050 in grid lines B-C. Geometry</t>
  </si>
  <si>
    <t>30UJA. Реакторное здание. Помещения UKA. Конструкции до перекрытия на отм. 0.000. Стены с отметки -4.250 до отметки -0.050 в осях В-С. Геометрия</t>
  </si>
  <si>
    <t xml:space="preserve">                            30UJA. Reactor building. UKA rooms. Structures up to slab at elev. 0.000. Walls from elev. -4.250 to elev. -0.050 in grid lines А-А/0. Geometry</t>
  </si>
  <si>
    <t>30UJA. Реакторное здание. Помещения UKA. Конструкции до перекрытия на отм. 0.000. Стены с отметки -4.250 до отметки -0.050 в осях А-А/0. Геометрия</t>
  </si>
  <si>
    <t xml:space="preserve">                            30UJA. Reactor building. UKA room. Embedded parts of ventilation in civil structures from el. -4.250 to el. -0.050</t>
  </si>
  <si>
    <t>30UJA. Реакторное здание. Помещения UKA. Закладные детали вентиляции в строительных конструкциях с отм.-4,250 до отм. -0,050</t>
  </si>
  <si>
    <t xml:space="preserve">                         Floor at the elevation of 0.000</t>
  </si>
  <si>
    <t xml:space="preserve">                            30UJA. Reactor building. UBB, UKK rooms. Slab at elevation 0.000. Geometry</t>
  </si>
  <si>
    <t>30UJA. Реакторное здание. Помещения UBB, UKK. Перекрытие на отметке 0.000. Геометрия</t>
  </si>
  <si>
    <t xml:space="preserve">                            30UJA. Reactor building. Premises UKA. Floor at el. 0.000. Geometry</t>
  </si>
  <si>
    <t>30UJA. Реакторное здание. Помещения UKA. Перекрытие на отметке 0.000. Геометрия</t>
  </si>
  <si>
    <t xml:space="preserve">                            30UJA. Reactor building. Premises UKA. Floor at el. 0.000. Reinforcement</t>
  </si>
  <si>
    <t>30UJA. Реакторное здание. Помещения UKA. Перекрытие на отметке 0.000. Армирование</t>
  </si>
  <si>
    <t xml:space="preserve">                            30UJA. Reactor building. Premises UKA. Floor at el. 0.000. Channels above el. 0.000</t>
  </si>
  <si>
    <t>30UJA. Реакторное здание. Помещения UKA. Перекрытие на отметке 0.000. Каналы под отметкой 0.000. Армирование</t>
  </si>
  <si>
    <t xml:space="preserve">                            30UJA. Reactor building. Premises UKA. Structures up to elev. 0.000. Staircases. Geometry</t>
  </si>
  <si>
    <t>30UJA. Реакторное здание. Помещения UKA. Строительные конструкции до перекрытия на отм. 0.000. Лестницы. Геометрия</t>
  </si>
  <si>
    <t xml:space="preserve">                            30UJA. Reactor building. Premises UKA. Structures up to elev. 0.000. Staircases. Reinforcement</t>
  </si>
  <si>
    <t>30UJA. Реакторное здание. Помещения UKA. Строительные конструкции до перекрытия на отм. 0.000. Лестницы. Армирование</t>
  </si>
  <si>
    <t xml:space="preserve">                         Floors and foundations for the equipment above el. 0.000</t>
  </si>
  <si>
    <t xml:space="preserve">                            30UJA. Reactor building. Premises UKA. Floors and foundations for the equipment up to el. 0.000</t>
  </si>
  <si>
    <t>30UJA. Реакторное здание. Помещения UKA. Полы и фундаменты для оборудования до отм. 0.000</t>
  </si>
  <si>
    <t xml:space="preserve">                      Civil structures up to el. +5.400</t>
  </si>
  <si>
    <t xml:space="preserve">                         Walls from elevation -0.050 to the bottom of floor at elevation +5.350</t>
  </si>
  <si>
    <t xml:space="preserve">                            30UJA. Reactor building. Premises UKA. Structures up to flooring at el. +5.400. Walls from el. -0.050 down to bottom of flooring at el. +5.350 in axis2-4. Reinforcement</t>
  </si>
  <si>
    <t>30UJA. Реакторное здание. Помещения UKA. Строительные конструкции до перекрытия на отм.+5.400. Стены с отметки -0.050 до низа перекрытия на отметке +5.350 в осях 2-4. Армирование</t>
  </si>
  <si>
    <t xml:space="preserve">                            30UJA. Reactor building. Premises UKA. Structures up to flooring at el. +5.400. Walls from el. -0.050 down to bottom of flooring at el. +5.350 in grid 4-5. Reinforcement</t>
  </si>
  <si>
    <t>30UJA. Реакторное здание. Помещения UKA. Строительные конструкции до перекрытия на отм.+5.400. Стены с отметки -0.050 до низа перекрытия на отметке +5.350 в осях 4-5. Армирование</t>
  </si>
  <si>
    <t xml:space="preserve">                            30UJA. Reactor building. UKA rooms. Civil structures up to the slab at elev. +5.400. Walls from el. -0.050 to slab bottom at el. +5.350 in grid lines 2-4. Geometry</t>
  </si>
  <si>
    <t>30UJA. Реакторное здание. Помещения UKA. Строительные конструкции до перекрытия на отм.+5.400. Стены с отметки -0.050 до низа перекрытия на отметке +5.350 в осях 2-4. Геометрия</t>
  </si>
  <si>
    <t xml:space="preserve">                            30UJA. Reactor building. UKA rooms. Civil structures up to the slab at elev. +5.400. Walls from el. -0.050 to slab bottom at el. +5.350 in grid lines 4-5. Geometry</t>
  </si>
  <si>
    <t>30UJA. Реакторное здание. Помещения UKA. Строительные конструкции до перекрытия на отм.+5.400. Стены с отметки -0.050 до низа перекрытия на отметке +5.350 в осях 4-5. Геометрия</t>
  </si>
  <si>
    <t xml:space="preserve">                            30UJA. Reactor building. UBB, UKK rooms. Civil structures up to the slab at elev. +5.400. Walls from el. -0.050 to slab bottom at el. +5.350 in grid lines 1-5. Geometry</t>
  </si>
  <si>
    <t>30UJA. Реакторное здание. Помещения UBB, UKK. Строительные конструкции до перекрытия на отм.+5.400. Стены с отметки -0.050 до низа перекрытия на отметке +5.350 в осях3-5. Геометрия</t>
  </si>
  <si>
    <t xml:space="preserve">                            30UJA. Reactor building. UBB, UKK rooms. Civil structures up to the slab at elev. +5.400. Walls from el. -0.050 to slab bottom at el. +5.350 in grid lines 1-5. Reinforcement</t>
  </si>
  <si>
    <t>30UJA. Реакторное здание. Помещения UBB, UKK. Строительные конструкции до перекрытия на отм.+5.400. Стены с отметки -0.050 до низа перекрытия на отметке +5.350 в осях3-5. Армирование</t>
  </si>
  <si>
    <t xml:space="preserve">                            30UJA. Reactor building. Premises UKA. Structures up to flooring at el. +5.400. Walls from el. -0.050 down to bottom of flooring at el. +5.350. Geometry</t>
  </si>
  <si>
    <t>30UJA. Реакторное здание. Помещения UKA. Строительные конструкции до перекрытия на отм.+5.400. Стены с отметки -0.050 до низа перекрытия на отметке +5.350 в осях 1-2. Геометрия</t>
  </si>
  <si>
    <t xml:space="preserve">                            30UJA. Reactor building. Premises UKA. Structures up to flooring at el. +5.400. Walls from el. -0.050 down to bottom of flooring at el. +5.350 in grid 1-2. Reinforcement</t>
  </si>
  <si>
    <t>30UJA. Реакторное здание. Помещения UKA. Строительные конструкции до перекрытия на отм.+5.400. Стены с отметки -0.050 до низа перекрытия на отметке +5.350 в осях 1-2. Армирование</t>
  </si>
  <si>
    <t xml:space="preserve">                         Floor at elevation +5.400</t>
  </si>
  <si>
    <t xml:space="preserve">                            30UJA. Reactor building. Premises UKA. Floor at el. +5.400. Geometry</t>
  </si>
  <si>
    <t>30UJA. Реакторное здание. Помещения UKA. Перекрытие на отм.+5.400. Геометрия</t>
  </si>
  <si>
    <t xml:space="preserve">                            30UJA. Reactor building. Premises UKA. Floor at el. +5.400. Reinforced concrete structures of rooms and ventilation ducts below el. +3.550. Reinforcement</t>
  </si>
  <si>
    <t>30UJA. Реакторное здание. Помещения UKA. Перекрытие на отм.+5.400. Железобетонные конструкции помещений и венткоробов под отметкой +3.550. Армирование</t>
  </si>
  <si>
    <t xml:space="preserve">                            30UJA. Reactor building. Premises UKA. Floor at el. +5.400. Floor of core meltdown retention device. Reinforcement</t>
  </si>
  <si>
    <t>30UJA. Реакторное здание. Помещения UKA. Перекрытие на отм.+5.400. Перекрытие устройства локализации расплыва активной зоны. Армирование</t>
  </si>
  <si>
    <t xml:space="preserve">                            30UJA. Reactor building. Premises UKA. Floor at el. +5.400. Walls of core retention device. Reinforcement</t>
  </si>
  <si>
    <t>30UJA. Реакторное здание. Помещения UKA. Перекрытие на отм.+5.400. Стены устройства локализации расплава активной зоны. Армирование</t>
  </si>
  <si>
    <t xml:space="preserve">                            30UJA. Reactor building. Premises UKA. Floor at el. +5.400. Floor in axis 1-2. Reinforcement</t>
  </si>
  <si>
    <t>30UJA. Реакторное здание. Помещения UKA. Перекрытие на отм.+5.400. Перекрытие в осях 1-2. Армирование</t>
  </si>
  <si>
    <t xml:space="preserve">                            30UJA. Reactor building. Premises UKA. Floor at el. +5.400. Floor in axis 2-4. Reinforcement</t>
  </si>
  <si>
    <t>30UJA. Реакторное здание. Помещения UKA. Перекрытие на отм.+5.400. Перекрытие в осях 2-4. Армирование</t>
  </si>
  <si>
    <t xml:space="preserve">                            30UJA. Reactor building. Premises UKA. Floor at el. +5.400. Floor in axis 4-5. Reinforcement</t>
  </si>
  <si>
    <t>30UJA. Реакторное здание. Помещения UKA. Перекрытие на отм.+5.400. Перекрытие в осях 4-5. Армирование</t>
  </si>
  <si>
    <t xml:space="preserve">                            30UJA. Reactor building. Premises UKA. Floor at el. +5.400. Floor above circular corridor. Reinforcement</t>
  </si>
  <si>
    <t>30UJA. Реакторное здание. Помещения UKA. Перекрытие на отм.+5.400. Перекрытие над кольцевым коридором. Армирование</t>
  </si>
  <si>
    <t xml:space="preserve">                            30UJA. Reactor building. Premises UKA. Floor at el. +5.400. Outlets for inner and outer containment enclosure</t>
  </si>
  <si>
    <t>30UJA. Реакторное здание. Помещения UKA. Перекрытие на отм.+5.400. Выпуски под внутреннюю и наружную защитную оболочку</t>
  </si>
  <si>
    <t xml:space="preserve">                            20UJA. Reactor building. UBB, UKK rooms. Slab at elev. +5.400, +7.200. Geometry</t>
  </si>
  <si>
    <t>30UJA. Реакторное здание. Помещения UBB, UKK. Перекрытие на отм.+5.400, +7.200. Геометрия</t>
  </si>
  <si>
    <t xml:space="preserve">                            30UJA. Reactor building. UKA room. Embedded parts of ventilation in the floor at el. +5.400</t>
  </si>
  <si>
    <t>30UJA. Реакторное здание. Помещения UKA. Закладные детали вентиляции в перекрытии на отм. +5,400</t>
  </si>
  <si>
    <t xml:space="preserve">                            30UJA. Reactor building. Premises UKA. Structures up to flooring at el. +5.400. Ladders. Geometry</t>
  </si>
  <si>
    <t>30UJA. Реакторное здание. Помещения UKA. Строительные конструкции до перекрытия на отм.+5.400. Лестницы. Геометрия</t>
  </si>
  <si>
    <t xml:space="preserve">                            30UJA. Reactor building. Premises UKA. Structures up to flooring at el. +5.400. Ladders. Reinforcement</t>
  </si>
  <si>
    <t>30UJA. Реакторное здание. Помещения UKA. Строительные конструкции до перекрытия на отм.+5.400. Лестницы. Армирование</t>
  </si>
  <si>
    <t xml:space="preserve">                         Floors and foundations for the equipment at el. +5.400 and higher</t>
  </si>
  <si>
    <t xml:space="preserve">                            30UJA. Reactor building. Premises UKB. Floors and foundations for the equipment at el. +5.400, and above in grid lines 1-2. Foundations at el. +5.400</t>
  </si>
  <si>
    <t>30UJA. Реакторное здание. Помещения UKB. Полы и фундаменты для оборудования на отм.+5.400 и выше в осях 1-2. Фундаменты на отм. +5.400</t>
  </si>
  <si>
    <t xml:space="preserve">                      Metal structures</t>
  </si>
  <si>
    <t>1463д</t>
  </si>
  <si>
    <t xml:space="preserve">                         Lining metal structures</t>
  </si>
  <si>
    <t xml:space="preserve">                            30UJA.Reactor building. Premises UKA. Floor lining at el. -4.250 and -7.250</t>
  </si>
  <si>
    <t>30UJA. Реакторное здание. Помещения UKA. Облицовка полов на отм. -4.250 и -7.250</t>
  </si>
  <si>
    <t xml:space="preserve">                            30UJA. Reactor building. Premises UKA. Floor lining at el. 0.000</t>
  </si>
  <si>
    <t>30UJA. Реакторное здание. Помещения UKA. Облицовка полов на отм. 0.000</t>
  </si>
  <si>
    <t xml:space="preserve">                            30UJA. Reactor building. Metal structures of the sealing lining up to elev. +5.400 (inclusive)</t>
  </si>
  <si>
    <t>30UJA. Реакторное здание. М. к. герметизирующей облицовки до отм. +5.400 (включительно)</t>
  </si>
  <si>
    <t xml:space="preserve">                         Metal structures of platforms, partitions and stairs</t>
  </si>
  <si>
    <t xml:space="preserve">                            30UJA. Reactor building. Metal structures of landings, stairs in cable rooms</t>
  </si>
  <si>
    <t>30UJA. Реакторное здание. Металлоконструкциии площадок, лестниц в кабельных помещениях</t>
  </si>
  <si>
    <t xml:space="preserve">                            30UJA. Reactor building. Metal structures of outdoor stairs near axis 1</t>
  </si>
  <si>
    <t>30UJA.Реакторное здание. Металлоконструкциии внешних лестниц около оси 1</t>
  </si>
  <si>
    <t xml:space="preserve">                            30UJA. Reactor building. Premises UKA. Landings at el. -4.200 and -3.500</t>
  </si>
  <si>
    <t>30UJA. Реакторное здание. Помещения UKA. Площадки на отм. -4.200 и -3.500</t>
  </si>
  <si>
    <t xml:space="preserve">                            30UJA. Reactor building. Premises UKA. Partitions at el. -7.800</t>
  </si>
  <si>
    <t>30UJA. Реакторное здание. Помещения UKA. Перегородки на отм. -7.800</t>
  </si>
  <si>
    <t xml:space="preserve">                            30UJA. Reactor building. Premises UKA. Landings at el. 0.000 in axis 4-5</t>
  </si>
  <si>
    <t>30UJA. Реакторное здание. Помещения UKA. Площадки на отм. 0.000 в осях 4-5</t>
  </si>
  <si>
    <t xml:space="preserve">                            30UJA. Reactor building. Premises UKA. Landings at el. 0.000 in axis 1-2</t>
  </si>
  <si>
    <t>30UJA. Реакторное здание. Помещения UKA. Площадки на отм. 0.000 в осях 1-2</t>
  </si>
  <si>
    <t xml:space="preserve">                            30UJA. Reactor building. UKВ room. Metal structures of platforms in room UKB15R001 and UKB15R009 (grid lines 1-2)</t>
  </si>
  <si>
    <t>30UJA. Реакторное здание. Помещения UKВ. М. к. площадок в пом. UKB15R001 и UKB15R009 (оси 1-2)</t>
  </si>
  <si>
    <t xml:space="preserve">                         Monorail metal structures</t>
  </si>
  <si>
    <t xml:space="preserve">                            30UJA. Reactor building. Premises UKA. Мonorails below elev. 0.000</t>
  </si>
  <si>
    <t>30UJA. Реакторное здание. Помещения UKA. Монорельсы под отм. 0.000</t>
  </si>
  <si>
    <t xml:space="preserve">                            30UJA. Reactor building. Premises UKA. S. s. of monorails under the floor at elev. +5.400 in axis 1-2</t>
  </si>
  <si>
    <t>30UJA. Реакторное здание. Помещения UKA. М. к. монорельсов под перекрытием на отм. +5.400 в осях 1-2</t>
  </si>
  <si>
    <t xml:space="preserve">                            30UJA. Reactor building. Premises UKA. S. s. of monorails under the floor at elev. +5.400 in axis 4-5</t>
  </si>
  <si>
    <t>30UJA. Реакторное здание. Помещения UKA. М. к. монорельсов под перекрытием на отм. +5.400 в осях 4-5</t>
  </si>
  <si>
    <t xml:space="preserve">                            30UJA. Reactor building. Premises UKA. S. s. of monorails under the floor at elev. +5.400 in axis 2-4</t>
  </si>
  <si>
    <t>30UJA. Реакторное здание. Помещения UKA. М. к. монорельсов под перекрытием на отм. +5.400 в осях 2-4</t>
  </si>
  <si>
    <t xml:space="preserve">                         Metal structures of supports</t>
  </si>
  <si>
    <t>663д</t>
  </si>
  <si>
    <t xml:space="preserve">                            30UJA. Reactor building. Premises UKA. Metal structures of supports for air ducts above el. 0.000 in axis 1-3</t>
  </si>
  <si>
    <t>30UJA. Реакторное здание. Помещения UKA. М.к. опор для крепления воздуховодов выше отм. 0.000 в осях 1-3</t>
  </si>
  <si>
    <t xml:space="preserve">                            30UJA. Reactor building. Foundation part (UKA). Metal structures of supports for valves and air ducts</t>
  </si>
  <si>
    <t>30UJA. Реакторное здание. Фундаментная часть (UKA). М.к. опор под арматуру и воздуховоды</t>
  </si>
  <si>
    <t xml:space="preserve">                            30UJA. Reactor building. Metal structures of supports for valves and air ducts at elev. +5.400</t>
  </si>
  <si>
    <t>30UJA. Реакторное здание. М. к. опор под арматуру и воздуховоды на отм. +5.400</t>
  </si>
  <si>
    <t xml:space="preserve">                            30UJA. Reactor building. Premises UKA. Metal structures of supports for air ducts below el. 0.000 in axis 3-5</t>
  </si>
  <si>
    <t>30UJA. Реакторное здание. Помещения UKA. М.к. опор для крепления воздуховодов ниже отм. 0.000 в осях 3-5</t>
  </si>
  <si>
    <t xml:space="preserve">                            30UJA. Reactor building. Premises UKA. Metal structures of supports for air ducts above el. 0.000 in axis 3-5</t>
  </si>
  <si>
    <t>30UJA. Реакторное здание. Помещения UKA. М.к. опор для крепления воздуховодов выше отм. 0.000 в осях 3-5</t>
  </si>
  <si>
    <t xml:space="preserve">                            30UJA. Reactor building. UKВ room. Metal structures of supports for electric air heaters between grid lines 1-2</t>
  </si>
  <si>
    <t>30UJA. Реакторное здание. Помещения UKВ. М.к. опор для крепления электрокалориферов в осях 1-2</t>
  </si>
  <si>
    <t xml:space="preserve">                            30UJA. Reactor building. UKA room. Metal structures of supports for process equipment below the floor slab at elev. 0.000</t>
  </si>
  <si>
    <t>30UJA. Реакторное здание. Помещения UKA. М.к. опор под технологическое оборудование ниже перекрытия на отм. 0.000</t>
  </si>
  <si>
    <t xml:space="preserve">                            30UJA. Reactor building. UKA room. Metal structures of supports for process equipment above the floor slab at elev. 0.000</t>
  </si>
  <si>
    <t>30UJA. Реакторное здание. Помещения UKA. М.к. опор под технологическое оборудование выше перекрытия на отм. 0.000</t>
  </si>
  <si>
    <t xml:space="preserve">                            30UJA. Reactor building. Premises UKA. Metal structures of supports for air ducts below el. 0.000 in axis 1-3</t>
  </si>
  <si>
    <t>30UJA. Реакторное здание. Помещения UKA. М.к. опор для крепления воздуховодов ниже отм. 0.000 в осях 1-3</t>
  </si>
  <si>
    <t xml:space="preserve">                         Other metal structures</t>
  </si>
  <si>
    <t xml:space="preserve">                            30UJA.Reactor building. Premises UKA. S. s. of air ducts in the ring corridor under flooring at elev. +5.400</t>
  </si>
  <si>
    <t>30UJA. Реакторное здание. Помещения UKA. М. к. воздуховодов в кольцевом коридоре под перекрытием на отм. +5.400</t>
  </si>
  <si>
    <t xml:space="preserve">                         Grounding and lightning protection</t>
  </si>
  <si>
    <t xml:space="preserve">                            30UJA. Reactor building. Lightning protection of buildings. Lightning protection in the UJA building (UCE,UJE)</t>
  </si>
  <si>
    <t>30UJA. Реакторное здание. Молниезащита зданий. Устройство молниезащиты в здании UJA (UCE,UJE)</t>
  </si>
  <si>
    <t xml:space="preserve">                   Reactor pit</t>
  </si>
  <si>
    <t xml:space="preserve">                      Civil structures</t>
  </si>
  <si>
    <t xml:space="preserve">                         30UJA. Reactor building. Reactor cavity up to el. +17.100. Walls from el. +1.700 up to el. +9.830. Reinforcement</t>
  </si>
  <si>
    <t>30UJA. Реакторное здание. Шахта реактора до отметки +17.100. Стены с отметки +1.700 до отметки +9.830. Армирование</t>
  </si>
  <si>
    <t xml:space="preserve">                         30UJA. Reactor building. Reactor cavity up to el. +17.100. Walls of rooms of core meltdown retention device from el. +1.700 up to el. +6.000. Reinforcement</t>
  </si>
  <si>
    <t>30UJA. Реакторное здание. Шахта реактора до отметки +17.100. Стены помещений локализации активной зоны с отметки +1.700 до отметки +6.000. Армирование</t>
  </si>
  <si>
    <t xml:space="preserve">                         30UJA. Reactor building. Reactor cavity up to el. +17.100. Floor and walls of rooms of core meltdown retention device from el. +1.700 up to el. +9.830. Geometry</t>
  </si>
  <si>
    <t>30UJA. Реакторное здание. Шахта реактора до отметки +17.100. Перекрытие и стены помещений локализации расплава активной зоны с отметки +1.700 до отметки +9.830. Геометрия</t>
  </si>
  <si>
    <t xml:space="preserve">                         30UJA. Reactor building. Reactor cavity up to el. +17.100. Reactor cavity from el. +9.830 up to el. +17.100. Geometry</t>
  </si>
  <si>
    <t>30UJA. Реакторное здание. Шахта реактора до отметки +17.100. Шахта с отметки +9.830 до отметки +17.100. Геометрия</t>
  </si>
  <si>
    <t xml:space="preserve">                         30UJA. Reactor building. Reactor cavity structures above el. +17.100. Cavity from el. +21.670 up to el. +30.700. Geometry</t>
  </si>
  <si>
    <t>30UJA. Реакторное здание. Шахта реактора выше отм.+17.100. Шахта с отметки +21.670 до отметки +30.700. Геометрия</t>
  </si>
  <si>
    <t xml:space="preserve">                         30UJA. Reactor building. Reactor cavity structures above el.+17.100. Reactor cavity above el. +21.670 up to el.+30.700. Reinforcement</t>
  </si>
  <si>
    <t>30UJA. Реакторное здание. Шахта реактора выше отм.+17.100. Шахта реактора выше отм. +21.670 до отетки +30.700. Армирование</t>
  </si>
  <si>
    <t xml:space="preserve">                         30UJA. Reactor Building. Reactor cavity above el. +17.100. Columns from el. +17.100 up to el. +21.670. Reinforcement</t>
  </si>
  <si>
    <t>30UJA. Реакторное здание. Шахта реактора выше отм.+17.100. Колонны с отметки +17.100 до отметки +21.670. Армирование</t>
  </si>
  <si>
    <t xml:space="preserve">                         30UJA. Reactor building. ACA. Reactor cavity. Metal structures of lining to elev. +31.700</t>
  </si>
  <si>
    <t>30UJA. Реакторное здание. ЗЛА. Шахта реактора. М. к. облицовки до отм. +31.700</t>
  </si>
  <si>
    <t xml:space="preserve">                   Spent fuel pool</t>
  </si>
  <si>
    <t xml:space="preserve">                         30UJA. Reactor building. Civil structures of the fuel pool up to elevation +14.140. Geometry</t>
  </si>
  <si>
    <t>30UJA. Реакторное здание. Строительные конструкции бассейна выдержки до отметки +14.140. Геометрия</t>
  </si>
  <si>
    <t xml:space="preserve">                         30UJA. Reactor building. Civil structures of the fuel pool up to elevation +14.140. Floor at el. +12.190. Reinforcement</t>
  </si>
  <si>
    <t>30UJA. Реакторное здание. Строительные конструкции бассейна выдержки до отметки +14.140. Перекрытие на отметке +12.190. Армирование</t>
  </si>
  <si>
    <t xml:space="preserve">                         30UJA Reactor building. System of sealed pipeline penetrations in fuel pool</t>
  </si>
  <si>
    <t>30UJA Реакторное здание. Система герметичных трубных проходок в бассейне выдержки</t>
  </si>
  <si>
    <t xml:space="preserve">                         30UJA. Reactor building. Civil structures of the fuel pool up to elevation +14.140. Walls. Reinforcement</t>
  </si>
  <si>
    <t>30UJA. Реакторное здание. Строительные конструкции бассейна выдержки до отметки +14.140. Стены. Армирование</t>
  </si>
  <si>
    <t xml:space="preserve">                         30UJA. Reactor Building. Civil structures of the fuel pool up to el.+31.700. Geometry</t>
  </si>
  <si>
    <t>30UJA. Реакторное здание. Строительные конструкции бассейна выдержки до отм.+31.700. Геометрия</t>
  </si>
  <si>
    <t xml:space="preserve">                         30UJA. Reactor Building. Civil structures of the fuel pool up to el.+31.700. Walls. Reinforcement</t>
  </si>
  <si>
    <t>30UJA. Реакторное здание. Строительные конструкции бассейна выдержки до отм.+31.700. Стены. Армирование</t>
  </si>
  <si>
    <t xml:space="preserve">                         30UJA. Reactor building. ACA. Fuel pool. Metal structures of the removable platform for drainage pump installation</t>
  </si>
  <si>
    <t>30UJA. Реакторное здание. ЗЛА. Бассейн выдержки. М. к. съемной площадки для монтажа дренажного насоса</t>
  </si>
  <si>
    <t xml:space="preserve">                         30UJA. Reactor building. ACA. Fuel pool. Metal structures for floor lining</t>
  </si>
  <si>
    <t>30UJA. Реакторное здание. ЗЛА. Бассейн выдержки. М. к. облицовки пола</t>
  </si>
  <si>
    <t xml:space="preserve">                         30UJA. Reactor building. ACA. Fuel pool. Metal structures for wall lining</t>
  </si>
  <si>
    <t>30UJA. Реакторное здание. ЗЛА. Бассейн выдержки. М. к. облицовки стен</t>
  </si>
  <si>
    <t xml:space="preserve">                         30UJA. Reactor building. Fuel pool. Metal structures for container compartment lining</t>
  </si>
  <si>
    <t>30UJA. Реакторное здание. Бассейн выдержки. М. к. облицовки контейнерного отсека</t>
  </si>
  <si>
    <t xml:space="preserve">                   Core barrel</t>
  </si>
  <si>
    <t xml:space="preserve">                         30UJA. Reactor building. Reactor internal storage pool up to el. +22.530. Geometry</t>
  </si>
  <si>
    <t>30UJA. Реакторное здание. Шахта ВКУ до отм.+22.530. Геометрия</t>
  </si>
  <si>
    <t xml:space="preserve">                         30UJA. Reactor building. Reactor internal storage pool up to el. +22.530. Reinforcement</t>
  </si>
  <si>
    <t>30UJA. Реакторное здание. Шахта ВКУ до отм.+22.530. Армирование</t>
  </si>
  <si>
    <t xml:space="preserve">                         30UJA. Reactor building. Reactor internal storage pool up to el. +22.530. Reinforcement. Walls from el. +10.230 up to el. +22.530</t>
  </si>
  <si>
    <t>30UJA. Реакторное здание. Шахта ВКУ до отм.+22.530. Армирование. Стены с отметки +10.230 до отметки +22.530</t>
  </si>
  <si>
    <t xml:space="preserve">                         30UJA. Reactor building. Reactor internals shaft structures from el. +22.530 up to el. +31.700. Walls from el. +22.526 up to el. +31.700. Geometry</t>
  </si>
  <si>
    <t>30UJA. Реакторное здание. Строительные конструкции шахты ВКУ с отм. +22.530 до отм. +31.700. Стены с отметки +22.526 до отметки +31.700. Геометрия</t>
  </si>
  <si>
    <t xml:space="preserve">                         30UJA. Reactor building. Reactor internals shaft structures from el. +22.530 up to el. +31.700. Walls from el. +22.526 up to el. +31.700. Reinforcement</t>
  </si>
  <si>
    <t>30UJA. Реакторное здание. Строительные конструкции шахты ВКУ с отм. +22.530 до отм. +31.700. Стены с отметки +22.526 до отметки +31.700. Армирование</t>
  </si>
  <si>
    <t xml:space="preserve">                         30UJA. Reactor building. ACA. RI shafts to el. +22.530. Metal structures for lining</t>
  </si>
  <si>
    <t>30UJA. Реакторное здание. ЗЛА. Шахты ВКУ до отм. +22.530. М. к. облицовки</t>
  </si>
  <si>
    <t xml:space="preserve">                         30UJA. Reactor building. ACA. RI shafts to el. +31.700. Metal structures for lining</t>
  </si>
  <si>
    <t>30UJA. Реакторное здание. ЗЛА. Шахты ВКУ до отм. +31.700. М. к. облицовки</t>
  </si>
  <si>
    <t xml:space="preserve">                   ACA internal structures</t>
  </si>
  <si>
    <t>795д</t>
  </si>
  <si>
    <t xml:space="preserve">                      ACA structures to el. +14.140</t>
  </si>
  <si>
    <t xml:space="preserve">                         Plate at el. +6.000</t>
  </si>
  <si>
    <t xml:space="preserve">                            30UJA. Reactor building. Slab at el. +6.000 m in the Accident Localization zone. Geometry</t>
  </si>
  <si>
    <t>30UJA. Реакторное здание. Плита на отм.+6.000 в зоне локализации аварии. Геометрия</t>
  </si>
  <si>
    <t xml:space="preserve">                            30UJA. Reactor building. Slab at el. +6.000 m in the Accident Localization zone. Reinforcement</t>
  </si>
  <si>
    <t>30UJA. Реакторное здание. Плита на отм.+6.000 в зоне локализации аварии. Армирование</t>
  </si>
  <si>
    <t xml:space="preserve">                         Walls from elevation +5.950 to the bottom of floor at elevation +14.040</t>
  </si>
  <si>
    <t xml:space="preserve">                            30UJA. Reactor building. Accident Localization zone structures up to floor at el. +14.140. Walls from el. +5.950 up to bottom floor at el. +14.040. Geometry</t>
  </si>
  <si>
    <t>30UJA. Реакторное здание. Строительные конструкции зоны локализации аварии до перекрытия на отм.+14.140. Стены с отметки +5.950 до низа перекрытия на отметке +14.040. Геометрия</t>
  </si>
  <si>
    <t xml:space="preserve">                            30UJA. Reactor building. Accident Localization zone structures up to floor at el. +14.140. Walls from el. +5.950 up to bottom floor at el. +14.040 in axis А-В. Reinforcement</t>
  </si>
  <si>
    <t>30UJA. Реакторное здание. Строительные конструкции зоны локализации аварии до перекрытия на отм.+14.140. Стены с отметки +5.950 до низа перекрытия на отметке +14.040 в осях А-В. Армирование</t>
  </si>
  <si>
    <t xml:space="preserve">                            30UJA. Reactor building. Accident Localization zone structures up to floor at el. +14.140. Walls from el. +5.950 up to bottom floor at el. +14.040 in axis В-С. Reinforcement</t>
  </si>
  <si>
    <t>30UJA. Реакторное здание. Строительные конструкции зоны локализации аварии до перекрытия на отм.+14.140. Стены с отметки +5.950 до низа перкрытия на отметке +14.040 в осях В-С. Армирование</t>
  </si>
  <si>
    <t xml:space="preserve">                            30UJA. Reactor building. Accident Localization zone structures up to floor at el. +14.140. Floor in axis А-В. Reinforcement</t>
  </si>
  <si>
    <t>30UJA. Реакторное здание. Строительные конструкции зоны локализации аварии до перекрытия на отм.+14.140. Перекрытие в осях А-В. Армирование</t>
  </si>
  <si>
    <t xml:space="preserve">                            30UJA. Reactor building. Accident Localization zone structures up to floor at el. +14.140. Floors in axis В-С. Reinforcement</t>
  </si>
  <si>
    <t>30UJA. Реакторное здание. Строительные конструкции зоны локализации аварии до перекрытия на отм.+14.140. Перекрытия в осях В-С. Армирование</t>
  </si>
  <si>
    <t xml:space="preserve">                         Accident Confinement Area floor at elevation +14.140</t>
  </si>
  <si>
    <t xml:space="preserve">                            30UJA. Reactor building. Floors of ALA at el. +14.140. Geometry</t>
  </si>
  <si>
    <t>30UJA. Реакторное здание. Перекрытие зоны локализации аварии на отметке +14.140. Геометрия</t>
  </si>
  <si>
    <t xml:space="preserve">                            30UJA. Reactor building. Floors of ALA at el. +14.140. Reinforcement</t>
  </si>
  <si>
    <t>30UJA. Реакторное здание. Перекрытие зоны локализации аварии на отметке +14.140. Армирование</t>
  </si>
  <si>
    <t xml:space="preserve">                            30UJA. Reactor building. Accident Localization zone structures up to floor at el. +14.140. Staircases. Geometry</t>
  </si>
  <si>
    <t>30UJA. Реакторное здание. Строительные конструкции зоны локализации аварии до перекрытия на отм.+14.140. Лестницы. Геометрия</t>
  </si>
  <si>
    <t xml:space="preserve">                            30UJA. Reactor building. Accident Localization zone structures up to floor at el. +14.140. Staircases. Reinforcement</t>
  </si>
  <si>
    <t>30UJA. Реакторное здание. Строительные конструкции зоны локализации аварии до перекрытия на отм.+14.140. Лестницы. Армирование</t>
  </si>
  <si>
    <t xml:space="preserve">                      ACA structures from el. +14,140 up to el. +20,500</t>
  </si>
  <si>
    <t xml:space="preserve">                         Walls from elevation +14.040 to the bottom of floor at elevation +20.450</t>
  </si>
  <si>
    <t xml:space="preserve">                            30UJA. Reactor building. Civil structures of the accident confinement area (ACA) from el. +14.140 to the slab at el. +20.500 in grid lines 0°-90°. Walls from el. +14.040 to slab bottom at el. +20.450. Geometry</t>
  </si>
  <si>
    <t>30UJA. Реакторное здание. Строительные конструкции ЗЛА с отм.+14.140 до перекрытия на отм.+20.500 в осях 0°-90°. Стены с отметки +14.040 до низа перекрытия на отметке +20.450. Геометрия</t>
  </si>
  <si>
    <t xml:space="preserve">                            30UJA. Reactor building. Civil structures of the accident confinement area (ACA) from el. +14.140 to the slab at el. +20.500 in grid lines 0°-90°. Walls from el. +14.040 to slab bottom at el. +20.450. Reinforcing</t>
  </si>
  <si>
    <t>30UJA. Реакторное здание. Строительные конструкции ЗЛА с отм.+14.140 до перекрытия на отм.+20.500 в осях 0°-90°. Стены с отметки +14.140 до низа перекрытия на отметке +20.450. Армирование</t>
  </si>
  <si>
    <t xml:space="preserve">                            30UJA. Reactor building. Civil structures of the ACA from el. +14.140 to the slab at el. +20.500 in grid lines 90°-180°. Geometry</t>
  </si>
  <si>
    <t>30UJA. Реакторное здание. Строительные конструкции ЗЛА с отм.+14.140 до перекрытия на отм.+20.500 в осях 90°-180°. Геометрия</t>
  </si>
  <si>
    <t xml:space="preserve">                            30UJA. Reactor building. Civil structures of the ACA from el. +14.140 to the slab at el. +20.500 in grid lines 90°-180°. Reinforcing</t>
  </si>
  <si>
    <t>30UJA. Реакторное здание. Строительные конструкции ЗЛА с отм.+14.140 до перекрытия на отм.+20.500 в осях 90°-180°. Армирование</t>
  </si>
  <si>
    <t xml:space="preserve">                            30UJA. Reactor building. Civil structures of the ACA from el. +14.140 to the slab at el. +20.500 in grid lines 180°-360°. Walls from el. +14.040 to the bottom of the floor slab at el. +20.450. Geometry</t>
  </si>
  <si>
    <t>30UJA. Реакторное здание. Строительные конструкции ЗЛА с отм.+14.140 до перекрытия на отм.+20.500 в осях 180°-360°. Стены с отм. +14.040 до низа перекрытия на отм. +20.450. Геометрия</t>
  </si>
  <si>
    <t xml:space="preserve">                            30UJA. Reactor building. Civil structures of the ACA from el. +14.140 to the slab at el. +20.500 in grid lines 180°-360°. Walls from el. +14.040 to the bottom of the floor slab at el. +20.450. Reinforcing</t>
  </si>
  <si>
    <t>30UJA. Реакторное здание. Строительные конструкции ЗЛА с отм.+14.140 до перекрытия на отм.+20.500 в осях 180°-360°. Стены с отметки +14.040 до низа перекрытия на отметке +20.450. Армирование</t>
  </si>
  <si>
    <t xml:space="preserve">                         Floor at el. +20.500</t>
  </si>
  <si>
    <t xml:space="preserve">                            30UJA. Reactor building. Civil structures of the ACA. Slab at el. +20.500 in grid lines 0°-180°. Geometry</t>
  </si>
  <si>
    <t>30UJA. Реакторное здание. Строительные конструкции ЗЛА. Перекрытие на отм.+20.500 в осях 0°-180°. Геометрия</t>
  </si>
  <si>
    <t xml:space="preserve">                            30UJA. Reactor building. Civil structures of the ACA. Slab at el. +20.500 in grid lines 0°-180°. Reinforcing</t>
  </si>
  <si>
    <t>30UJA. Реакторное здание. Строительные конструкции ЗЛА. Перекрытие на отм.+20.500 в осях 0°-180°. Армирование</t>
  </si>
  <si>
    <t xml:space="preserve">                            30UJA. Reactor building. Civil structures. ACA. Slab at el. +20.500 in grid lines 180°-360°. Geometry</t>
  </si>
  <si>
    <t>30UJA. Реакторное здание. Строительные конструкции ЗЛА. Перекрытие на отм.+20.500 в осях 180°-360°. Геометрия</t>
  </si>
  <si>
    <t xml:space="preserve">                            30UJA. Reactor building. Civil structures. ACA. Slab at el. +20.500 in grid lines 180°-360°. Fragment 1. Reinforcing</t>
  </si>
  <si>
    <t>30UJA. Реакторное здание. Строительные конструкции ЗЛА. Перекрытие на отм.+20.500 в осях 180°-360°. Фрагмент 1. Армирование</t>
  </si>
  <si>
    <t xml:space="preserve">                            30UJA. Reactor building. Civil structures. ACA. Slab at el. +20.500 in grid lines 180°-360°. Fragment 2. Reinforcing</t>
  </si>
  <si>
    <t>30UJA. Реакторное здание. Строительные конструкции ЗЛА. Перекрытие на отм.+20.500 в осях 180°-360°. Фрагмент 2. Армирование</t>
  </si>
  <si>
    <t xml:space="preserve">                            30UJA. Reactor building. Civil structures. ACA. Slab at el. +20.500 in grid lines 180°-360°. Fragment 3. Reinforcing</t>
  </si>
  <si>
    <t>30UJA. Реакторное здание. Строительные конструкции ЗЛА. Перекрытие на отм.+20.500 в осях 180°-360°. Фрагмент 3. Армирование</t>
  </si>
  <si>
    <t xml:space="preserve">                            30UJA. Reactor building. Civil structures. ACA. Slab at el. +20.500 in grid lines 180°-360°. Fragment 4. Reinforcing</t>
  </si>
  <si>
    <t>30UJA. Реакторное здание. Строительные конструкции ЗЛА. Перекрытие на отм.+20.500 в осях 180°-360°. Фрагмент 4. Армирование</t>
  </si>
  <si>
    <t xml:space="preserve">                            30UJA. Reactor building. Civil structures. ACA. Slab at el. +20.500 in grid lines 180°-360°. Fragment 5. Reinforcing</t>
  </si>
  <si>
    <t>30UJA. Реакторное здание. Строительные конструкции ЗЛА. Перекрытие на отм.+20.500 в осях 180°-360°. Фрагмент 5. Армирование</t>
  </si>
  <si>
    <t xml:space="preserve">                            30UJA. Reactor building. Civil structures of the ACA from el. +14.140 to the slab at el. +20.500 in grid lines 90°-180°. Stairs. Geometry</t>
  </si>
  <si>
    <t>30UJA. Реакторное здание. Строительные конструкции ЗЛА с отм.+14.140 до перекрытия на отм.+20.500 в осях 90°-180°. Лестницы. Геометрия</t>
  </si>
  <si>
    <t xml:space="preserve">                            30UJA. Reactor building. Civil structures of the ACA from el. +14.140 to the slab at el. +20.500 in grid lines 90°-180°. Stairs. Reinforcing</t>
  </si>
  <si>
    <t>30UJA. Реакторное здание. Строительные конструкции ЗЛА с отм.+14.140 до перекрытия на отм.+20.500 в осях 90°-180°. Лестницы. Армирование</t>
  </si>
  <si>
    <t xml:space="preserve">                            30UJA. Reactor building. Civil structures of the ACA from el. +14.140 to the slab at el. +20.500 in grid lines 180°-360°. Stairs. Geometry</t>
  </si>
  <si>
    <t>30UJA. Реакторное здание. Строительные конструкции ЗЛА с отм.+14.140 до перекрытия на отм.+20.500 в осях 180°-360°. Лестницы. Геометрия</t>
  </si>
  <si>
    <t xml:space="preserve">                            30UJA. Reactor building. Civil structures of the ACA from el. +14.140 to the slab at el. +20.500 in grid lines 180°-360°. Stairs. Reinforcing</t>
  </si>
  <si>
    <t>30UJA. Реакторное здание. Строительные конструкции ЗЛА с отм.+14.140 до перекрытия на отм.+20.500 в осях 180°-360°. Лестницы. Армирование</t>
  </si>
  <si>
    <t xml:space="preserve">                         Steam generator supports</t>
  </si>
  <si>
    <t>Опоры парогенераторо</t>
  </si>
  <si>
    <t xml:space="preserve">                            30UJA. Reactor building. Steam generators supports. Reinforcement</t>
  </si>
  <si>
    <t>30UJA. Реакторное здание. Опоры парогенераторов. Армирование</t>
  </si>
  <si>
    <t xml:space="preserve">                            30UJA. Reactor building. Steam generators supports. Geometry</t>
  </si>
  <si>
    <t>30UJA. Реакторное здание. Опоры парогенераторов. Геометрия</t>
  </si>
  <si>
    <t xml:space="preserve">                      ACA structures from el. +20,50 up to el. +31,700</t>
  </si>
  <si>
    <t xml:space="preserve">                         Walls from elevation +20.450 to the bottom of floor at elevation +31.700</t>
  </si>
  <si>
    <t xml:space="preserve">                            30UJA. Reactor building. Civil structures of the ACA from el. +20.500 to the slab at el. +31.700 in grid lines 90°-180°. Walls from el. +20.450 to slab bottom at el. +31.700. Fragment 5. Reinforcing</t>
  </si>
  <si>
    <t>30UJA. Реакторное здание. Строительные конструкции ЗЛА с отм.+20.500 до перекрытия на отм.+31.700 в осях 90°-180°. Стены с отметки +20.450 до низа перекрытия на отметке +31.700. Фрагмент 5. Армирование</t>
  </si>
  <si>
    <t xml:space="preserve">                            30UJA. Reactor building. Civil structures of the ACA from el. +20.500 to the slab at el. +31.700 in grid lines 180°-360°. Walls and slab from el. +20.450 to slab bottom at el. +31.700, besides of PRZ room in grids 180°-270°. Geometry</t>
  </si>
  <si>
    <t>30UJA. Реакторное здание. Строительные конструкции ЗЛА с отм.+20.500 до перекрытия на отм.+31.700 в осях 180°-360°. Стены и перекрытие с отм +20.450 до низа перекрытия на отм. +31.700, кроме помещения КД в осях 180°-270°. Геометрия</t>
  </si>
  <si>
    <t xml:space="preserve">                            30UJA. Reactor building. Civil structures of the ACA from el. +20.500 to the slab at el. +31.700 in grid lines 180°-360°. Walls from el. +20.450 to slab bottom at el. +31.700. Fragment 1. Reinforcing</t>
  </si>
  <si>
    <t>30UJA. Реакторное здание. Строительные конструкции ЗЛА с отм.+20.500 до перекрытия на отм.+31.700 в осях 180°-360°. Стены с отметки +20.450 до низа перекрытия на отметке +31.700. Фрагмент 1. Армирование</t>
  </si>
  <si>
    <t xml:space="preserve">                            30UJA. Reactor building. Civil structures of the ACA from el. +20.500 to the slab at el. +31.700 in grid lines 180°-360°. Walls from el. +20.450 to slab bottom at el. +31.700. Fragment 17. Reinforcing</t>
  </si>
  <si>
    <t>30UJA. Реакторное здание. Строительные конструкции ЗЛА с отм.+20.500 до перекрытия на отм.+31.700 в осях 180°-360°. Стены с отм. +20.450 до низа перекрытия на отм. +31.700. Фрагмент 17. Армирование</t>
  </si>
  <si>
    <t xml:space="preserve">                            30UJA. Reactor building. Civil structures of the ACA from el. +20.500 to the slab at el. +31.700 in grid lines 180°-360°. Walls from el. +20.450 to slab bottom at el. +31.700. Fragment 3. Reinforcing</t>
  </si>
  <si>
    <t>30UJA. Реакторное здание. Строительные конструкции ЗЛА с отм.+20.500 до перекрытия на отм.+31.700 в осях 180°-360°. Стены с отм. +20.450 до низа перекрытия на отм. +31.700. Фрагмент 3. Армирование</t>
  </si>
  <si>
    <t xml:space="preserve">                            30UJA. Reactor building. Civil structures of the ACA from el. +20.500 to the slab at el. +31.700 in grid lines 180°-360°. Walls from el. +20.450 to slab bottom at el. +31.700. Fragment 4. Reinforcing</t>
  </si>
  <si>
    <t>30UJA. Реакторное здание. Строительные конструкции ЗЛА с отм.+20.500 до перекрытия на отм.+31.700 в осях 180°-360°. Стены с отметки +20.450 до низа перекрытия на отм. +31.700. Фрагмент 4. Армирование</t>
  </si>
  <si>
    <t xml:space="preserve">                            30UJA. Reactor building. Civil structures of the ACA from el. +20.500 to the slab at el. +31.700 in grid lines 180°-360°. Walls from el. +20.450 to slab bottom at el. +31.700. Fragment 5. Reinforcing</t>
  </si>
  <si>
    <t>30UJA. Реакторное здание. Строительные конструкции ЗЛА с отм.+20.500 до перекрытия на отм.+31.700 в осях 180°-360°. Стены с отм. +20.450 до низа перекрытия на отм. +31.700. Фрагмент 5. Армирование</t>
  </si>
  <si>
    <t xml:space="preserve">                            30UJA. Reactor building. Civil structures of the ACA from el. +20.500 to the slab at el. +31.700 in grid lines 180°-360°. Walls from el. +20.450 to slab bottom at el. +31.700. Fragment 6. Reinforcing</t>
  </si>
  <si>
    <t>30UJA. Реакторное здание. Строительные конструкции ЗЛА с отм.+20.500 до перекрытия на отм.+31.700 в осях 180°-360°. Стены с отм. +20.450 до низа перекрытия на отм. +31.700. Фрагмент 6. Армирование</t>
  </si>
  <si>
    <t xml:space="preserve">                            30UJA. Reactor building. Civil structures of the ACA from el. +20.500 to the slab at el. +31.700 in grid lines 180°-360°. PRZ room walls from el. +20.450 to slab bottom at el. +31.700. Geometry</t>
  </si>
  <si>
    <t>30UJA. Реакторное здание. Строительные конструкции ЗЛА с отм.+20.500 до перекрытия на отм.+31.700 в осях 180°-360°. Стены помещения КД с отм. +20.450 до низа перекрытия на отм. +31.700. Геометрия</t>
  </si>
  <si>
    <t xml:space="preserve">                            30UJA. Reactor building. Civil structures of the ACA from el. +20.500 to the slab at el. +31.700 in grid lines 180°-360°. Walls from el. +20.450 to slab bottom at el. +31.700 in grids 270°-360°. Geometry</t>
  </si>
  <si>
    <t>30UJA. Реакторное здание. Строительные конструкции ЗЛА с отм.+20.500 до перекрытия на отм.+31.700 в осях 180°-360°. Стены с отм. +20.450 до низа перекрытия на отм. +31.700 в осях 270°-360°. Геометрия</t>
  </si>
  <si>
    <t xml:space="preserve">                            30UJA. Reactor building. Civil structures of the ACA from el. +20.500 to the slab at el. +31.700 in grid lines 180°-360°. Walls from el. +20.450 to slab bottom at el. +31.700. Fragment 7. Reinforcing</t>
  </si>
  <si>
    <t>30UJA. Реакторное здание. Строительные конструкции ЗЛА с отм.+20.500 до перекрытия на отм.+31.700 в осях 180°-360°. Стены с отм. +20.450 до низа перекрытия на отм. +31.700. Фрагмент 7. Армирование</t>
  </si>
  <si>
    <t xml:space="preserve">                            30UJA. Reactor building. Civil structures of the ACA from el. +20.500 to the slab at el. +31.700 in grid lines 180°-360°. Walls from el. +20.450 to slab bottom at el. +31.700. Fragment 8. Reinforcing</t>
  </si>
  <si>
    <t>30UJA. Реакторное здание. Строительные конструкции ЗЛА с отм.+20.500 до перекрытия на отм.+31.700 в осях 180°-360°. Стены с отм. +20.450 до низа перекрытия на отм. +31.700. Фрагмент 8. Армирование</t>
  </si>
  <si>
    <t xml:space="preserve">                            30UJA. Reactor building. Civil structures of the ACA from el. +20.500 to the slab at el. +31.700 in grid lines 90°-180°. Walls from el. +20.450 to slab bottom at el. +31.700. Fragment 4. Reinforcing</t>
  </si>
  <si>
    <t>30UJA. Реакторное здание. Строительные конструкции ЗЛА с отм.+20.500 до перекрытия на отм.+31.700 в осях 90°-180°. Стены с отметки +20.450 до низа перекрытия на отметке +31.700. Фрагмент 4. Армирование</t>
  </si>
  <si>
    <t xml:space="preserve">                            30UJA. Reactor building. Civil structures of the ACA from el. +20.500 to the slab at el. +31.700 in grid lines 180°-360°. Walls from el. +20.450 to slab bottom at el. +31.700. Fragment 9. Reinforcing</t>
  </si>
  <si>
    <t>30UJA. Реакторное здание. Строительные конструкции ЗЛА с отм.+20.500 до перекрытия на отм.+31.700 в осях 180°-360°. Стены с отм. +20.450 до низа перекрытия на отм. +31.700. Фрагмент 9. Армирование</t>
  </si>
  <si>
    <t xml:space="preserve">                            30UJA. Reactor building. Civil structures of the ACA from el. +20.500 to the slab at el. +31.700 in grid lines 180°-360°. Walls from el. +20.450 to slab bottom at el. +31.700. Fragment 10. Reinforcing</t>
  </si>
  <si>
    <t>30UJA. Реакторное здание. Строительные конструкции ЗЛА с отм.+20.50 дСтроительные конструкции ЗЛА с отм.+20.500 до перекрытия на отм.+31.700 в осях 180°-360°. Стены с отм. +20.450 до низа перекрытия на отм. +31.700. Фрагмент 10. Армирование</t>
  </si>
  <si>
    <t xml:space="preserve">                            30UJA. Reactor building. Civil structures of the ACA from el. +20.500 to the slab at el. +31.700 in grid lines 180°-360°. Walls from el. +20.450 to slab bottom at el. +31.700. Fragment 11. Reinforcing</t>
  </si>
  <si>
    <t>30UJA. Реакторное здание. Строительные конструкции ЗЛА с отм.+20.500 до перекрытия на отм.+31.700 в осях 180°-360°. Стены с отм. +20.450 до низа перекрытия на отм. +31.700. Фрагмент 11. Армирование</t>
  </si>
  <si>
    <t xml:space="preserve">                            30UJA. Reactor building. Civil structures of the ACA from el. +20.500 to the slab at el. +31.700 in grid lines 180°-360°. Fragment 12. Reinforcing</t>
  </si>
  <si>
    <t>30UJA. Реакторное здание. Строительные конструкции ЗЛА с отм.+20.500 до перекрытия на отм.+31.700 в осях 180°-360°. Фрагмент 12. Армирование</t>
  </si>
  <si>
    <t xml:space="preserve">                            30UJA. Reactor building. Civil structures of the ACA from el. +20.500 to the slab at el. +31.700 in grid lines 180°-360°. Walls from el. +20.450 to slab bottom at el. +31.700. Fragment 13. Reinforcing</t>
  </si>
  <si>
    <t>30UJA. Реакторное здание. Строительные конструкции ЗЛА с отм.+20.500 до перекрытия на отм.+31.700 в осях 180°-360°. Стены с отм. +20.450 до низа перекрытия на отм. +31.700. Фрагмент 13. Армирование</t>
  </si>
  <si>
    <t xml:space="preserve">                            30UJA. Reactor building. Civil structures of the ACA from el. +20.500 to the slab at el. +31.700 in grid lines 180°-360°. Walls from el. +20.450 to slab bottom at el. +31.700. Fragment 14. Reinforcing</t>
  </si>
  <si>
    <t>30UJA. Реакторное здание. Строительные конструкции ЗЛА с отм.+20.500 до перекрытия на отм.+31.700 в осях 180°-360°. Стены с отм. +20.450 до низа перекрытия на отм. +31.700. Фрагмент 14. Армирование</t>
  </si>
  <si>
    <t xml:space="preserve">                            30UJA. Reactor building. Civil structures of the ACA from el. +20.500 to the slab at el. +31.700 in grid lines 180°-360°. Walls from el. +20.450 to slab bottom at el. +31.700. Fragment 15. Reinforcing</t>
  </si>
  <si>
    <t>30UJA. Реакторное здание. Строительные конструкции ЗЛА с отм.+20.500 до перекрытия на отм.+31.700 в осях 180°-360°. Стены с отм. +20.450 до низа перекрытия на отм. +31.700. Фрагмент 15. Армирование</t>
  </si>
  <si>
    <t xml:space="preserve">                            30UJA. Reactor building. Civil structures of the ACA from el. +20.500 to the slab at el. +31.700 in grid lines 180°-360°. Walls from el. +20.450 to slab bottom at el. +31.700. Fragment 16. Reinforcing</t>
  </si>
  <si>
    <t>30UJA. Реакторное здание. Строительные конструкции ЗЛА с отм.+20.500 до перекрытия на отм.+31.700 в осях 180°-360°. Стены с отм. +20.450 до низа перекрытия на отм. +31.700. Фрагмент 16. Армирование</t>
  </si>
  <si>
    <t xml:space="preserve">                            30UJA. Reactor building. Civil structures of ACA from el. +20.500 to the slab at el. +31.700 in axis 0°-90°. Walls from el. +20.450 до низа перекрытия на отметкеto slab bottom at el. +31.700 in axis 0°-90°. Geometry</t>
  </si>
  <si>
    <t>30UJA. Реакторное здание. Строительные конструкции ЗЛА с отм.+20.500 до перекрытия на отм.+31.700 в осях 0°-90°. Стены с отметки +20.450 до низа перекрытия на отметке +31.700 в осях 0°-90°. Геометрия</t>
  </si>
  <si>
    <t xml:space="preserve">                            30UJA. Reactor building. Civil structures of ACA from el. +20.500 to the slab at el. +31.700 in grid lines 0°-90°. Walls from el. +20.450 до низа перекрытия на отметкеto slab bottom at el. +31.700. Reinforcing</t>
  </si>
  <si>
    <t>30UJA. Реакторное здание. Строительные конструкции ЗЛА с отм.+20.500 до перекрытия на отм.+31.700 в осях 0°-90°. Стены с отметки +20.450 до низа перекрытия на отметке +31.700. Армирование</t>
  </si>
  <si>
    <t xml:space="preserve">                            30UJA. Reactor building. Civil structures of ACA from el. +20.500 to the slab at el. +31.700 in grid lines 0°-90°. Civil structures of the decontamination room. Reinforcing</t>
  </si>
  <si>
    <t>30UJA. Реакторное здание. Строительные конструкции ЗЛА с отм.+20.500 до перекрытия на отм.+31.700 в осях 0°-90°. Строительные конструкции помещения дезактивации. Армирование</t>
  </si>
  <si>
    <t xml:space="preserve">                            30UJA. Reactor building. Civil structures of ACA from el. +20.500 to the slab at el. +31.700 in grid lines 90°-180°. Geometry</t>
  </si>
  <si>
    <t>30UJA. Реакторное здание. Строительные конструкции ЗЛА с отм.+20.500 до перекрытия на отм.+31.700 в осях 90°-180°. Геометрия</t>
  </si>
  <si>
    <t xml:space="preserve">                            30UJA. Reactor building. Civil structures of ACA from el. +20.500 to the slab at el. +31.700 in grid lines 90°-180°. Fragment 1. Reinforcing</t>
  </si>
  <si>
    <t>30UJA. Реакторное здание. Строительные конструкции ЗЛА с отм.+20.500 до перекрытия на отм.+31.700 в осях 90°-180°. Фрагмент 1. Армирование</t>
  </si>
  <si>
    <t xml:space="preserve">                            30UJA. Reactor building. Civil structures of the ACA from el. +20.500 to the slab at el. +31.700 in grid lines 90°-180°. Walls from el. +20.450 to slab bottom at el. +31.700. Fragment 2. Reinforcing</t>
  </si>
  <si>
    <t>30UJA. Реакторное здание. Строительные конструкции ЗЛА с отм.+20.500 до перекрытия на отм.+31.700 в осях 90°-180°. Стены с отм +20.4050 до низа перекрытия на отметке +31.700. Фрагмент 2. Армирование</t>
  </si>
  <si>
    <t xml:space="preserve">                            30UJA. Reactor building. Civil structures of the ACA from el. +20.500 to the slab at el. +31.700 in grid lines 90°-180°. Walls from el. +20.450 to slab bottom at el. +31.700. Fragment 3. Reinforcing</t>
  </si>
  <si>
    <t>30UJA. Реакторное здание. Строительные конструкции ЗЛА с отм.+20.500 до перекрытия на отм.+31.700 в осях 90°-180°. Стены с отметки +20.450 до низа перекрытия на отметке +31.700. Фрагмент 3. Армирование</t>
  </si>
  <si>
    <t xml:space="preserve">                         Floor at el. +31.700</t>
  </si>
  <si>
    <t xml:space="preserve">                            30UJA. Reactor building. ACA. Slab at el. +31.700 in grid lines 0°-180°. Slab in the reactor shaft area. Geometry</t>
  </si>
  <si>
    <t>30UJA. Реакторное здание. ЗЛА. Перекрытие на отм.+31.700 в осях 0°-180°. Перекрытие в зоне шахты реактора. Геометрия</t>
  </si>
  <si>
    <t xml:space="preserve">                            30UJA. Reactor building. ACA. Slab at el. +31.700 in grid lines 0°-180°. Slab in the reactor shaft area. Fragment 7. Reinforcing</t>
  </si>
  <si>
    <t>30UJA. Реакторное здание. ЗЛА. Перекрытие на отм.+31.700 в осях 0°-180°. Перкрытие в зоне шахты реактора. Фрагмент 7. Армирование</t>
  </si>
  <si>
    <t xml:space="preserve">                            30UJA. Reactor building. ACA. Slab at el. +31.700 in grid lines 0°-180°. Slab at el. +29.650 in grids 0°-90°. Reinforcing</t>
  </si>
  <si>
    <t>30UJA. Реакторное здание. ЗЛА. Перекрытие на отм.+31.700 в осях 0°-180°. Перекрытие на отметке +29.650 в осях 0°-90°. Армирование</t>
  </si>
  <si>
    <t xml:space="preserve">                            30UJA. Reactor building. ACA. Slab at el. +31.700 in grid lines 0°-180°. Fragment 1. Reinforcing</t>
  </si>
  <si>
    <t>30UJA. Реакторное здание. ЗЛА. Перекрытие на отм.+31.700 в осях 0°-180°. Фрагмент 1. Армирование</t>
  </si>
  <si>
    <t xml:space="preserve">                            30UJA. Reactor building. ACA. Slab at el. +31.700 in grid lines 0°-180°. Slab at el. +31.700 in grids 0°-180°. Fragent 2. Reinforcing</t>
  </si>
  <si>
    <t>30UJA. Реакторное здание. ЗЛА. Перекрытие на отм.+31.700 в осях 0°-180°. Фрагмент 2. Армирование</t>
  </si>
  <si>
    <t xml:space="preserve">                            30UJA. Reactor building. ACA. Slab at el. +31.700 in grid lines 0°-180°. Fragment 3. Reinforcing</t>
  </si>
  <si>
    <t>30UJA. Реакторное здание. ЗЛА. Перекрытие на отм.+31.700 в осях 0°-180°. Фрагмент 3. Армирование</t>
  </si>
  <si>
    <t xml:space="preserve">                            30UJA. Reactor building. ACA. Slab at el. +31.700 in grid lines 0°-180°. Fragment 4. Reinforcing</t>
  </si>
  <si>
    <t>30UJA. Реакторное здание. ЗЛА. Перекрытие на отм.+31.700 в осях 0°-180°. Фрагмент 4. Армирование</t>
  </si>
  <si>
    <t xml:space="preserve">                            30UJA. Reactor building. ACA. Slab at el. +31.700 in grid lines 0°-180°. Fragment 5. Reinforcing</t>
  </si>
  <si>
    <t>30UJA. Реакторное здание. ЗЛА. Перекрытие на отм.+31.700 в осях 0°-180°. Фрагмент 5. Армирование</t>
  </si>
  <si>
    <t xml:space="preserve">                            30UJA. Reactor building. ACA. Slab at el. +31.700 in grid lines 0°-180°. Fragment 6. Reinforcing</t>
  </si>
  <si>
    <t>30UJA. Реакторное здание. ЗЛА. Перекрытие на отм.+31.700 в осях 0°-180°. Фрагмент 6. Армирование</t>
  </si>
  <si>
    <t xml:space="preserve">                            30UJA. Reactor building. ACA. Slab at el. +31.700 in grid lines 0°-180°. Slab at el. +29.650 in grids 0°-90°. Geometry</t>
  </si>
  <si>
    <t>30UJA. Реакторное здание. ЗЛА. Перекрытие на отм.+31.700 в осях 0°-180°. Перекрытие на отметке +29.650 в осях 0°-90°. Геометрия</t>
  </si>
  <si>
    <t xml:space="preserve">                            30UJA. Reactor building. ACA. Slab at el. +31.700 in grid lines 0°-180°. Geometry</t>
  </si>
  <si>
    <t>30UJA. Реакторное здание. ЗЛА. Перекрытие на отм.+31.700 в осях 0°-180°. Геометрия</t>
  </si>
  <si>
    <t xml:space="preserve">                            30UJA. Reactor building. ACA. Slab at el. +31.700 in grid lines 0°-180°. Slab in the reactor shaft area. Fragment 8. Reinforcing</t>
  </si>
  <si>
    <t>30UJA. Реакторное здание. ЗЛА. Перекрытие на отм.+31.700 в осях 0°-180°. Перекрытие в зоне шахты реактора. Армирование. Фрагмент 8</t>
  </si>
  <si>
    <t xml:space="preserve">                            30UJA. Reactor building. ACA. Slab at el. +31.700 in grid lines 0°-180°. Slab in the reactor shaft area. Fragment 9. Reinforcing</t>
  </si>
  <si>
    <t>30UJA. Реакторное здание. ЗЛА. Перекрытие на отм.+31.700 в осях 0°-180°. Перекрытие в зоне шахты реактора. Армирование. Фрагмент 9</t>
  </si>
  <si>
    <t xml:space="preserve">                            30UJA. Reactor building. ACA. Slab at el. +31.700 in grid lines 180°-360°. Slab in the reactor shaft area. Geometry</t>
  </si>
  <si>
    <t>30UJA. Реакторное здание. ЗЛА. Перекрытие на отм.+31.700 в осях 180°-360°. Перекрытие в зоне шахты реактора. Геометрия</t>
  </si>
  <si>
    <t xml:space="preserve">                            30UJA. Reactor building. ACA. Slab at el. +31.700 in grid lines 180°-360°. Slab in the reactor shaft area. Reinforcing. Fragment 1</t>
  </si>
  <si>
    <t>30UJA. Реакторное здание. ЗЛА. Перекрытие на отм.+31.700 в осях 180°-360°. Перекрытие в зоне шахты реактора. Армирование. Фрагмент 1</t>
  </si>
  <si>
    <t xml:space="preserve">                            30UJA. Reactor building. ACA. Slab at el. +31.700 in grid lines 180°-360°. Slab at el. +29.650 in grids 180°-270°. Geometry</t>
  </si>
  <si>
    <t>30UJA. Реакторное здание. ЗЛА. Перекрытие на отм.+31.700 в осях 180°-360°. Перекрытие на отм +29.650 в осях 180°-270°. Геометрия</t>
  </si>
  <si>
    <t xml:space="preserve">                            30UJA. Reactor building. ACA. Slab at el. +31.700 in grid lines 180°-360°. Geometry</t>
  </si>
  <si>
    <t>30UJA. Реакторное здание. ЗЛА. Перекрытие на отм.+31.700 в осях 180°-360°. Геометрия</t>
  </si>
  <si>
    <t xml:space="preserve">                            30UJA. Reactor building. ACA. Slab at el. +31.700 in grid lines 180°-360°. Slab in the reactor shaft area. Reinforcing. Fragment 3</t>
  </si>
  <si>
    <t>30UJA. Реакторное здание. ЗЛА. Перекрытие на отм.+31.700 в осях 180°-360°. Перекрытие в зоне шахты реактора. Армирование. Фрагмент 3</t>
  </si>
  <si>
    <t xml:space="preserve">                            30UJA. Reactor building. ACA. Slab at el. +31.700 in grid lines 180°-360°. Slab at el. +29.650. Reinforcing</t>
  </si>
  <si>
    <t>30UJA. Реакторное здание. ЗЛА. Перекрытие на отм.+31.700 в осях 180°-360°. Перекрытие на отметке +29.650. Армирование</t>
  </si>
  <si>
    <t xml:space="preserve">                            30UJA. Reactor building. ACA. Slab at el. +31.700 in grid lines 180°-360°. Fragment 4. Reinforcing</t>
  </si>
  <si>
    <t>30UJA. Реакторное здание. ЗЛА. Перекрытие на отм.+31.700 в осях 180°-360°. Фрагмент 4. Армирование</t>
  </si>
  <si>
    <t xml:space="preserve">                            30UJA. Reactor building. ACA. Slab at el. +31.700 in grid lines 180°-360°. Fragment 5. Reinforcing</t>
  </si>
  <si>
    <t>30UJA. Реакторное здание. ЗЛА. Перекрытие на отм.+31.700 в осях 180°-360°. Фрагмент 5. Армирование</t>
  </si>
  <si>
    <t xml:space="preserve">                            30UJA. Reactor building. ACA. Slab at el. +31.700 in grid lines 180°-360°. Fragment 6. Reinforcing</t>
  </si>
  <si>
    <t>30UJA. Реакторное здание. ЗЛА. Перекрытие на отм.+31.700 в осях 180°-360°. Фрагмент 6. Армирование</t>
  </si>
  <si>
    <t xml:space="preserve">                            30UJA. Reactor building. ACA. Slab at el. +31.700 in grid lines 180°-360°. Fragment 7. Reinforcing</t>
  </si>
  <si>
    <t>30UJA. Реакторное здание. ЗЛА. Перекрытие на отм.+31.700 в осях 180°-360°. Фрагмент 7. Армирование</t>
  </si>
  <si>
    <t xml:space="preserve">                            30UJA. Reactor building. ACA. Slab at el. +31.700 in grid lines 180°-360°. Fragment 8. Reinforcing</t>
  </si>
  <si>
    <t>30UJA. Реакторное здание. ЗЛА. Перекрытие на отм.+31.700 в осях 180°-360°. Фрагмент 8. Армирование</t>
  </si>
  <si>
    <t xml:space="preserve">                            30UJA. Reactor building. Civil structures of ACA from el. +20.500 to the slab at el. +31.700 in grid lines 90°-180°. Stairs. Geometry</t>
  </si>
  <si>
    <t>30UJA. Реакторное здание. Строительные конструкции ЗЛА с отм.+20.500 до перекрытия на отм.+31.700 в осях 90°-180°. Лестница. Геометрия</t>
  </si>
  <si>
    <t xml:space="preserve">                            30UJA. Reactor building. Civil structures of ACA from el. +20.500 to the slab at el. +31.700 in grid lines 90°-180°. Stairs. Reinforcing</t>
  </si>
  <si>
    <t>30UJA. Реакторное здание. Строительные конструкции ЗЛА с отм.+20.500 до перекрытия на отм.+31.700 в осях 90°-180°. Лестница. Армирование</t>
  </si>
  <si>
    <t xml:space="preserve">                            30UJA. Reactor building. Civil structures of the ACA from el. +20.500 to the slab at el. +31.700 in grid lines 180°-360°. Stairs. Geometry</t>
  </si>
  <si>
    <t>30UJA. Реакторное здание. Строительные конструкции ЗЛА с отм.+20.500 до перекрытия на отм.+31.700 в осях 180°-360°. Лестница. Геометрия</t>
  </si>
  <si>
    <t xml:space="preserve">                            30UJA. Reactor building. Civil structures of the ACA from el. +20.500 to the slab at el. +31.700 in grid lines 180°-360°. Stairs. Reinforcing</t>
  </si>
  <si>
    <t>30UJA. Реакторное здание. Строительные конструкции ЗЛА с отм.+20.500 до перекрытия на отм.+31.700 в осях 180°-360°. Лестница. Армирование</t>
  </si>
  <si>
    <t xml:space="preserve">                         Floors and foundations for equipment at el. +20.500; +22.530; +23.730; +25.840</t>
  </si>
  <si>
    <t xml:space="preserve">                            30UJA. Reactor building. ACA. Floors and foundations for the equipment at el. +20.500; +22.530; +23.730; +25.840. Foundation at el. +25.840</t>
  </si>
  <si>
    <t>30UJA. Реакторное здание. ЗЛА. Полы и фундаменты для оборудования на отм.+20.500; +22.530; +23.730; +25.840. Фундамент на отм. +25.840</t>
  </si>
  <si>
    <t xml:space="preserve">                      ACA structures above el. +31,700</t>
  </si>
  <si>
    <t xml:space="preserve">                         30UJA. Reactor building. Civil structures of the ACA above el. +31.700. Reinforcing. Fragment 4</t>
  </si>
  <si>
    <t>30UJA. Реакторное здание. Строительные конструкции ЗЛА выше отм.+31.700. Армирование. Фрагмент 4</t>
  </si>
  <si>
    <t xml:space="preserve">                         30UJA. Reactor building. Civil structures of the ACA above el. +31.700. Reinforcing. Fragment 5</t>
  </si>
  <si>
    <t>30UJA. Реакторное здание. Строительные конструкции ЗЛА выше отм.+31.700. Армирование. Фрагмент 5</t>
  </si>
  <si>
    <t xml:space="preserve">                         30UJA. Reactor building. Civil structures of the ACA above el. +31.700. Reinforcing. Fragment 6</t>
  </si>
  <si>
    <t>30UJA. Реакторное здание. Строительные конструкции ЗЛА выше отм.+31.700. Армирование. Фрагмент 6</t>
  </si>
  <si>
    <t xml:space="preserve">                         30UJA. Reactor building. Civil structures of the ACA above el. +31.700. Reinforcing. Slab of PRZ area at el. +41.500</t>
  </si>
  <si>
    <t>30UJA. Реакторное здание. Строительные конструкции ЗЛА выше отм.+31.700. Армирование. Перекрытие помещения КД на отметке +41.500</t>
  </si>
  <si>
    <t xml:space="preserve">                         30UJA. Reactor building. Civil structures of the ACA above el. +31.700. Geometry. Walls and slabs of PRZ area</t>
  </si>
  <si>
    <t>30UJA. Реакторное здание. Строительные конструкции ЗЛА выше отм.+31.700. Геометрия. Стены и перекрытие помещения КД</t>
  </si>
  <si>
    <t xml:space="preserve">                         30UJA. Reactor building. Civil structures of the ACA above el. +31.700. Geometry. Walls and slabs of stairs and lift shaft</t>
  </si>
  <si>
    <t>30UJA. Реакторное здание. Строительные конструкции ЗЛА выше отм.+31.700. Геометрия. Стены и перекрытия лестниц и шахты лифта</t>
  </si>
  <si>
    <t xml:space="preserve">                         30UJA. Reactor building. Civil structures of the ACA above el. +31.700. Reinforcing. Fragment 1</t>
  </si>
  <si>
    <t>30UJA. Реакторное здание. Строительные конструкции ЗЛА выше отм.+31.700. Армирование. Фрамент 1</t>
  </si>
  <si>
    <t xml:space="preserve">                         30UJA. Reactor building. Civil structures of the ACA above el. +31.700. Reinforcing. Fragment 2</t>
  </si>
  <si>
    <t>30UJA. Реакторное здание. Строительные конструкции ЗЛА выше отм.+31.700. Армирование. Фрамент 2</t>
  </si>
  <si>
    <t xml:space="preserve">                         30UJA. Reactor building. Civil structures of the ACA above el. +31.700. Reinforcing. Fragment 3</t>
  </si>
  <si>
    <t>30UJA. Реакторное здание. Строительные конструкции ЗЛА выше отм.+31.700. Армирование. Фрагмент 3</t>
  </si>
  <si>
    <t xml:space="preserve">                         Metal structures of ventilation ducts, trays, valves</t>
  </si>
  <si>
    <t xml:space="preserve">                            30UJA. Reactor building. ACA. Metal structures for the fastening of filtering module blocks at elev. +1.700</t>
  </si>
  <si>
    <t>30UJA. Реакторное здание. ЗЛА. М. к. крепления блоков фильтрующих модулей на отм. +1.700</t>
  </si>
  <si>
    <t xml:space="preserve">                            30UJA. Reactor building. ACA. Metal structures of cable trays at elev. +6.000</t>
  </si>
  <si>
    <t>30UJA. Реакторное здание. ЗЛА. М. к. лотков на отм. +6.000</t>
  </si>
  <si>
    <t xml:space="preserve">                            30UJA. Reactor building. Metal structures for the fastening of valves at elev. +9.830 in grid lines 0°-90°</t>
  </si>
  <si>
    <t>30UJA. Реакторное здание. М. к. крепление клапанов на отм. +9.830 в осях 0°–90°</t>
  </si>
  <si>
    <t xml:space="preserve">                            30UJA. Reactor building. ACA. Metal structures of supports for the fastening of air ducts above elev. +14.140</t>
  </si>
  <si>
    <t>30UJA. Реакторное здание. ЗЛА.М. к. опор для крепления воздуховодов выше отм. +14.140</t>
  </si>
  <si>
    <t xml:space="preserve">                            30UJA. Reactor building. ACA. Metal structures of ventilation ducts to elev. +12.540</t>
  </si>
  <si>
    <t>30UJA. Реакторное здание. ЗЛА. М. к. венткоробов до отм. +12.540</t>
  </si>
  <si>
    <t xml:space="preserve">                            30UJA. Reactor building. ACA. Metal structures of ventilation ducts to elev. +31.700</t>
  </si>
  <si>
    <t>30UJA. Реакторное здание. ЗЛА. М. к. венткоробов до отм. +31.700</t>
  </si>
  <si>
    <t xml:space="preserve">                            30UJA. Reactor building. ACA. Metal structures of valves fastening under floor at elev. +10.540</t>
  </si>
  <si>
    <t>30UJA. Реакторное здание. ЗЛА. М. к. крепления клапанов под перекрытием на отм. +10.540</t>
  </si>
  <si>
    <t>765д</t>
  </si>
  <si>
    <t xml:space="preserve">                            30UJA. Reactor building. ACA. Slab at elev. +31.700. Metal structures of floor lining in grid lines 0°-90°-180°</t>
  </si>
  <si>
    <t>30UJA. Реакторное здание. ЗЛА. Перекрытие на отм. +31.700. М. к. облицовки пола в осях 0°-90°-180°</t>
  </si>
  <si>
    <t xml:space="preserve">                            30UJA. Reactor building. ACA. Slab at elev. +31.700. Metal structures of floor lining in grid lines 180°-270°-360°</t>
  </si>
  <si>
    <t>30UJA. Реакторное здание. ЗЛА. Перекрытие на отм. +31.700. М. к. облицовки пола в осях 180°-270°-360°</t>
  </si>
  <si>
    <t xml:space="preserve">                            30UJA. Reactor building. ACA. Metal structures of wall lining above elev. +6.000</t>
  </si>
  <si>
    <t>30UJA. Реакторное здание. ЗЛА. М. к. облицовки стен выше отм. +6.000</t>
  </si>
  <si>
    <t xml:space="preserve">                            30UJA. Reactor building. ACA. Metal structures for floor lining at elevation +6.000</t>
  </si>
  <si>
    <t>30UJA. Реакторное здание. ЗЛА. М. к. облицовки пола на отметке +6.000</t>
  </si>
  <si>
    <t xml:space="preserve">                            30UJA. Reactor building. ACA. Metal structures for corium catcher rooms and filtering moduli</t>
  </si>
  <si>
    <t>30UJA. Реакторное здание. ЗЛА. М.к. облицовки помещений УЛР и фильтрующих модулей</t>
  </si>
  <si>
    <t xml:space="preserve">                            30UJA. Reactor building. ACA. Metal structures for room lining. 30UJA35R709 (washing facility)</t>
  </si>
  <si>
    <t>30UJA. Реакторное здание. ЗЛА. М. к. облицовки пом. 30UJA35R709 (мойка")</t>
  </si>
  <si>
    <t xml:space="preserve">                         Metal structures of supports for air ducts fastening</t>
  </si>
  <si>
    <t xml:space="preserve">                            30UJA. Reactor building. ACA. Metal structures of trays above elev. +6.000</t>
  </si>
  <si>
    <t>30UJA. Реакторное здание. ЗЛА. М.к. лотков выше отм. +6.000</t>
  </si>
  <si>
    <t xml:space="preserve">                            30UJA. Reactor building. ACA. Metal structrures for valves fastening above elev. +14.140</t>
  </si>
  <si>
    <t>30UJA. Реакторное здание. ЗЛА. М. к. крепления клапанов выше отм. +14.140</t>
  </si>
  <si>
    <t xml:space="preserve">                            30UJA. Reactor building. ACA. Metal structures of supports for air ducts fastening up to elev. +14.140</t>
  </si>
  <si>
    <t>30UJA. Реакторное здание. ЗЛА. М. к. опор для крепления воздуховодов до отм. +14.140</t>
  </si>
  <si>
    <t xml:space="preserve">                            30UJA. Reactor building. ACA. Metal structures of trays to elev. +31.700</t>
  </si>
  <si>
    <t>30UJA. Реакторное здание. ЗЛА. М. к. лотков до отм. +31.700.</t>
  </si>
  <si>
    <t xml:space="preserve">                            30UJA. Reactor building. ACA. Metal structures of supports for air ducts fastening in the polar crane area</t>
  </si>
  <si>
    <t>30UJA. Реакторное здание. ЗЛА. М. к. опор для крепления воздуховодов в зоне полярного крана</t>
  </si>
  <si>
    <t xml:space="preserve">                         Metal structures of polar crane runways and monorails</t>
  </si>
  <si>
    <t xml:space="preserve">                            30UJA. Reactor building. ACA. Metal structures of monorails in grid lines 0°-90°above elev. +14.140</t>
  </si>
  <si>
    <t>30UJA. Реакторное здание. ЗЛА. М. к. монорельсов в осях 0°-90° выше отм. +14.140</t>
  </si>
  <si>
    <t xml:space="preserve">                            30UJA. Reactor building. ACA. Metal structures of monorails under elev. +9.930</t>
  </si>
  <si>
    <t>30UJA. Реакторное здание. ЗЛА. М. к. монорельсов под отм. +9.930</t>
  </si>
  <si>
    <t xml:space="preserve">                            30UJA. Reactor building. Metal structure of round crane lines</t>
  </si>
  <si>
    <t>30UJA. Реакторное здание. Металлоконструкциии подкрановых путей кругового крана</t>
  </si>
  <si>
    <t xml:space="preserve">                         Metal structures of platforms and floors</t>
  </si>
  <si>
    <t xml:space="preserve">                            30UJA. Reactor building. ACA. Metal structures of maintenance platforms for ECCS HAs 1st stage in grid lines 0°-90°</t>
  </si>
  <si>
    <t>30UJA. Реакторное здание. ЗЛА. М. к. площадок обслуживания емкостей САОЗ 1-й ступени в осях 0°-90°</t>
  </si>
  <si>
    <t xml:space="preserve">                            30UJA. Reactor building. ACA. Metal structures of the surge tank platform at elev. +27.450 in grid lines 0°-90°</t>
  </si>
  <si>
    <t>30UJA. Реакторное здание. ЗЛА. М. к. площадки под дыхательный бак на отм. +27.450 в осях 0°-90°</t>
  </si>
  <si>
    <t xml:space="preserve">                            30UJA. Reactor building. ACA. Metal structures of the surge tank platform at elev. +27.450 in grid lines 270°-360°</t>
  </si>
  <si>
    <t>30UJA. Реакторное здание. ЗЛА. М. к. площадки под дыхательный бак на отм. +27.450 в осях 270°-360°</t>
  </si>
  <si>
    <t xml:space="preserve">                            30UJA. Reactor building. ACA. Metal structures of platforms at elev. +14.140</t>
  </si>
  <si>
    <t>30UJA. Реакторное здание. ЗЛА. М. к. площадок на отм. +14.140</t>
  </si>
  <si>
    <t xml:space="preserve">                            30UJA. Reactor building. ACA. Slab at elev. +31.700. Metal structures of cable trays and fencing</t>
  </si>
  <si>
    <t>30UJA. Реакторное здание. ЗЛА. Перекрытие на отм. +31.700. М. к. лотков и ограждений</t>
  </si>
  <si>
    <t xml:space="preserve">                            30UJA. Reactor building. ACA. Metal structures of landings, stairs and monorails in room. 30UJA16R502</t>
  </si>
  <si>
    <t>30UJA. Реакторное здание. ЗЛА. М. к. площадок, лестниц и монорельсов в пом. 30UJA16R502</t>
  </si>
  <si>
    <t xml:space="preserve">                            30UJA. Reactor building. ACA. Metal structures of platforms for fuel handling operations above elev. +31.700</t>
  </si>
  <si>
    <t>30UJA. Реакторное здание. ЗЛА. М. к. площадок под ТТО выше отм. +31.700</t>
  </si>
  <si>
    <t xml:space="preserve">                            30UJA. Reactor building. ACA. Slab at elev. +31.700. Metal structures of removable platforms above RCPS</t>
  </si>
  <si>
    <t>30UJA. Реакторное здание. ЗЛА. Перекрытие на отм. +31.700. М. к. съемных площадок над ГЦНА</t>
  </si>
  <si>
    <t xml:space="preserve">                            30UJA. Reactor building. ACA. Metal structures of steam generators maintenance platforms at elev. +26.800 in grid lines 180°-360°</t>
  </si>
  <si>
    <t>30UJA. Реакторное здание. ЗЛА. М. к. площадок обслуживания парогенераторов на отм. +26.800 в осях 180°-360°</t>
  </si>
  <si>
    <t xml:space="preserve">                            30UJA. Reactor building. ACA. Metal structures of steam generators maintenance platforms at elev. +26.800 in grid lines 0°-180°</t>
  </si>
  <si>
    <t>30UJA. Реакторное здание. ЗЛА. М. к. площадок обслуживания парогенераторов на отм. +26.800 в осях 0°-180°</t>
  </si>
  <si>
    <t xml:space="preserve">                            30UJA. Reactor building. ACA. Metal structures of steam generators maintenance platforms at elev. +24.710 in grid lines 180°-360°</t>
  </si>
  <si>
    <t>30UJA. Реакторное здание. ЗЛА. М. к. площадок обслуживания парогенераторов на отм. +24.710 в осях 180°-360°</t>
  </si>
  <si>
    <t xml:space="preserve">                            30UJA. Reactor building. ACA. Metal structures of steam generators maintenance platforms at elev. +15.700 in grid lines 0°-180°</t>
  </si>
  <si>
    <t>30UJA. Реакторное здание. ЗЛА. М. к. площадок обслуживания парогенераторов на отм. +15.700 в осях 0°-180°</t>
  </si>
  <si>
    <t xml:space="preserve">                            30UJA. Reactor building. ACA. Metal structures of maintenance platforms for the vertical stand</t>
  </si>
  <si>
    <t>30UJA. Реакторное здание. ЗЛА. М. к. площадок обслуживания вертикального стенда</t>
  </si>
  <si>
    <t xml:space="preserve">                            30UJA. Reactor building. ACA. Metal structures of maintenance platforms for ECCS HAs 2nd stage</t>
  </si>
  <si>
    <t>30UJA. Реакторное здание. ЗЛА. М. к. площадок обслуживания гидроемкостей САОЗ 2й ступени</t>
  </si>
  <si>
    <t xml:space="preserve">                            30UJA. Reactor building. ACA. Metal structures of maintenance platforms for the pressurizer</t>
  </si>
  <si>
    <t>30UJA. Реакторное здание. ЗЛА. М. к. площадок обслуживания компенсатора давления</t>
  </si>
  <si>
    <t xml:space="preserve">                            30UJA. Reactor building. ACA. Metal structures of by-pass platforms and stairs to elev. +14.140 in grid lines 0°-180°</t>
  </si>
  <si>
    <t>30UJA. Реакторное здание. ЗЛА. М. к. обходных площадок и лестниц до отм. +14.140 в осях 0°-180°</t>
  </si>
  <si>
    <t xml:space="preserve">                            30UJA. Reactor building. ACA. Metal structures of by-pass platforms and stairs to elev. +14.140 in grid lines 180°-360°</t>
  </si>
  <si>
    <t>30UJA. Реакторное здание. ЗЛА. М. к. обходных площадок и лестниц до отм. +14.140 в осях 180°-360°</t>
  </si>
  <si>
    <t xml:space="preserve">                            30UJA. Reactor building. ACA. Metal structures of by-pass platforms and stairs at elev. +14.140and +17.450 in grid lines 0°-180°</t>
  </si>
  <si>
    <t>30UJA. Реакторное здание. ЗЛА. М. к. обходных площадок и лестниц на отм. +14.140 и +17.450 в осях 0°-180°</t>
  </si>
  <si>
    <t xml:space="preserve">                            30UJA. Reactor building. ACA. Metal structures of by-pass platforms and stairs at elev. +14.140 in grid lines 180°-360°</t>
  </si>
  <si>
    <t>30UJA. Реакторное здание. ЗЛА. М. к. обходных площадок и лестниц на отм. +14.140 в осях 180°-360°</t>
  </si>
  <si>
    <t xml:space="preserve">                            30UJA. Reactor building. ACA. Metal structures of by-pass platforms and stairs at elev. +17.000 in grid lines 180°-360°</t>
  </si>
  <si>
    <t>30UJA. Реакторное здание. ЗЛА. М. к. обходных площадок и лестниц на отм. +17.000 в осях 180°-360°</t>
  </si>
  <si>
    <t xml:space="preserve">                            20UJA. Reactor building. ACA. Metal structures of by-pass platforms and stairs at elev. +20.500 and +25.000 in grid lines 0°-180°</t>
  </si>
  <si>
    <t>30UJA. Реакторное здание. ЗЛА. М. к. обходных площадок и лестниц на отм. +20.500 и +25.000 в осях 0°-180°</t>
  </si>
  <si>
    <t xml:space="preserve">                            30UJA. Reactor building. ACA. Metal structures of by-pass platforms and stairs at elev. +20.500 in grid lines 180°-360°</t>
  </si>
  <si>
    <t>30UJA. Реакторное здание. ЗЛА. М. к. обходных площадок и лестниц на отм. +20.500 в осях 180°-360°</t>
  </si>
  <si>
    <t xml:space="preserve">                            30UJA. Reactor building. ACA. Metal structures of maintenance platforms for electrical interconnections at elev. +28.900</t>
  </si>
  <si>
    <t>30UJA. Реакторное здание. ЗЛА. М. к. площадок обслуживания электроразводок на отм. +28.900</t>
  </si>
  <si>
    <t xml:space="preserve">                            30UJA. Reactor building. ACA. Slab at elev. +31.700. Metal structures of removable hatch covers above SG in grid lines 0°-90°-180°</t>
  </si>
  <si>
    <t>30UJA. Реакторное здание. ЗЛА. Перекрытие на отм. +31.700. М. к. съемных крышек люков над ПГ в осях 0°-90°-180°</t>
  </si>
  <si>
    <t xml:space="preserve">                            30UJA. Reactor building. ACA. Slab at elev. +31.700. Metal structures of beams in grid lines 0°-90°-180°</t>
  </si>
  <si>
    <t>30UJA. Реакторное здание. ЗЛА. Перекрытие на отм. +31.700. М. к. балок в осях 0°-90°-180°</t>
  </si>
  <si>
    <t xml:space="preserve">                            30UJA. Reactor building. ACA. Slab at elev. +31.700. Metal structures of beams in grid lines 180°-270°-360°</t>
  </si>
  <si>
    <t>30UJA. Реакторное здание. ЗЛА. Перекрытие на отм. +31.700. М. к. балок в осях 180°-270°-360°</t>
  </si>
  <si>
    <t xml:space="preserve">                            30UJA. Reactor building. ACA. Slab at elev. +31.700. Metal structures of removable hatch covers above SG in grid lines 180°-270°-360°</t>
  </si>
  <si>
    <t>30UJA. Реакторное здание. ЗЛА. Перекрытие на отм. +31.700. М. к. съемных крышек люков над ПГ в осях 180°-270°-360°</t>
  </si>
  <si>
    <t xml:space="preserve">                            30UJA. Reactor building. ACA. Metal structures of maintenance platforms for ECCS HA 1st stage in grid lines 180°-270°</t>
  </si>
  <si>
    <t>30UJA. Реакторное здание. ЗЛА. М. к. площадок обслуживания емкостей САОЗ 1-й ступени в осях 180°-270°</t>
  </si>
  <si>
    <t xml:space="preserve">                            30UJA. Reactor building. ACA. Metal structures of maintenance platforms at elev. +19.900 in grid lines 180°-270°</t>
  </si>
  <si>
    <t>30UJA. Реакторное здание. ЗЛА. М. к. площадок обслуживания на отм. +19.900 в осях 180°-270°</t>
  </si>
  <si>
    <t xml:space="preserve">                            30UJA. Reactor building. ACA. Metal structures of steam generators maintenance platforms at elev. +15.700 in grid lines 180°-360°</t>
  </si>
  <si>
    <t>30UJA. Реакторное здание. ЗЛА. М. к. площадок обслуживания парогенераторов на отм. +15.700 в осях 180°-360°</t>
  </si>
  <si>
    <t xml:space="preserve">                            30UJA. Reactor building. ACA. Metal structures of steam generators maintenance platforms at elev. +17.900 in grid lines 0°-180°</t>
  </si>
  <si>
    <t>30UJA. Реакторное здание. ЗЛА. М. к. площадок обслуживания парогенераторов на отм. +17.900 в осях 0°-180°</t>
  </si>
  <si>
    <t xml:space="preserve">                            30UJA. Reactor building. ACA. Metal structures of steam generators maintenance platforms at elev. +17.900 in grid lines 180°-360°</t>
  </si>
  <si>
    <t>30UJA. Реакторное здание. ЗЛА. М. к. площадок обслуживания парогенераторов на отм. +17.900 в осях 180°-360°</t>
  </si>
  <si>
    <t xml:space="preserve">                            30UJA. Reactor building. ACA. Metal structures of steam generators maintenance platforms at elev. +19.700 in grid lines 0°-180°</t>
  </si>
  <si>
    <t>30UJA. Реакторное здание. ЗЛА. М. к. площадок обслуживания парогенераторов на отм. +19.700 в осях 0°-180°</t>
  </si>
  <si>
    <t xml:space="preserve">                            30UJA. Reactor building. ACA. Metal structures of steam generators maintenance platforms at elev. +19.700 in grid lines 180°-360°</t>
  </si>
  <si>
    <t>30UJA. Реакторное здание. ЗЛА. М. к. площадок обслуживания парогенераторов на отм. +19.700 в осях 180°-360°</t>
  </si>
  <si>
    <t xml:space="preserve">                            30UJA. Reactor building. ACA. Metal structures of steam generators maintenance platforms at elev. +22.000 in grid lines 0°-180°</t>
  </si>
  <si>
    <t>30UJA. Реакторное здание. ЗЛА. М. к. площадок обслуживания парогенераторов на отм. +22.000 в осях 0°-180°</t>
  </si>
  <si>
    <t xml:space="preserve">                            30UJA. Reactor building. ACA. Metal structures of steam generators maintenance platforms at elev. +22.000 in grid lines 180°-360°</t>
  </si>
  <si>
    <t>30UJA. Реакторное здание. ЗЛА. М. к. площадок обслуживания парогенераторов на отм. +22.000 в осях 180°-360°</t>
  </si>
  <si>
    <t xml:space="preserve">                            30UJA. Reactor building. ACA. Metal structures of steam generators maintenance platforms at elev. +24.710 in grid lines 0°-180°</t>
  </si>
  <si>
    <t>30UJA. Реакторное здание. ЗЛА. М. к. площадок обслуживания парогенераторов на отм. +24.710 в осях 0°-180°</t>
  </si>
  <si>
    <t xml:space="preserve">                            30UJA. Reactor building. ACA. Metal structures of pressure relief tank maintenance platforms</t>
  </si>
  <si>
    <t>30UJA. Реакторное здание. ЗЛА. М. к. площадок обслуживания барбатера</t>
  </si>
  <si>
    <t xml:space="preserve">                            30UJA. Reactor building. ACA. Slab at elev. +31.700. Metal structures of removable slab above room 30UJA35R709 ("washing facility")</t>
  </si>
  <si>
    <t>30UJA. Реакторное здание. ЗЛА. Перекрытие на отм. +31.700. М. к. съемного перекрытия над пом. 30UJA35R709 ("мойка")</t>
  </si>
  <si>
    <t xml:space="preserve">                            30UJA. Reactor building. ACA. Metal structures of landings to elev. +14.140 in grid lines 0°-90°-180°</t>
  </si>
  <si>
    <t>30UJA. Реакторное здание. ЗЛА. М. к. площадок до отм. +14.140 в осях 0°-90°-180°</t>
  </si>
  <si>
    <t xml:space="preserve">                            30UJA. Reactor building. ACA. Metal structures of landings to elev. +14.140 in grid lines 180°-270°-360°</t>
  </si>
  <si>
    <t>30UJA. Реакторное здание. ЗЛА. М. к. площадок до отм.+14.140 в осях 180°-270°-360°</t>
  </si>
  <si>
    <t xml:space="preserve">                            30UJA. Reactor building. ACA. Metal structures of maintenance platforms at elev. +6.900</t>
  </si>
  <si>
    <t>30UJA. Реакторное здание. ЗЛА. М. к. площадок обслуживания на отм. +6.900</t>
  </si>
  <si>
    <t xml:space="preserve">                            30UJA. Reactor building. ACA. Metal structures for heat exchangers in grid lines 180°-270°</t>
  </si>
  <si>
    <t>30UJA. Реакторное здание. ЗЛА. М. к. под теплообменники в осях 180°-270°</t>
  </si>
  <si>
    <t xml:space="preserve">                            30UJA. Reactor building. ACA. Metal structures of maintenance platforms in rooms 30UJA11R016 ... 30UJA11R019</t>
  </si>
  <si>
    <t>30UJA. Реакторное здание. ЗЛА. М. к. площадок обслуживания в помещениях 30UJA11R016…30UJA11R019</t>
  </si>
  <si>
    <t xml:space="preserve">                   Inner containment</t>
  </si>
  <si>
    <t xml:space="preserve">                         Cylindrical part of inner containment to elevation +23.400</t>
  </si>
  <si>
    <t xml:space="preserve">                            30UJA. Reactor building. Cylindrical part of the inner containment up to el. +23.400. Duct-channel routing in UJA</t>
  </si>
  <si>
    <t>30UJA. Реакторное здание. Цилиндрическая часть внутренней защитной оболочки до отметки +23.400. Схема трассировки каналообразователей UJA</t>
  </si>
  <si>
    <t xml:space="preserve">                            30UJA. Reactor building. Cylindrical part of the inner containment up to el. +23.400. Geometry</t>
  </si>
  <si>
    <t>30UJA. Реакторное здание. Цилиндрическая часть внутренней защитной оболочки до отметки +23.400. Геометрия</t>
  </si>
  <si>
    <t xml:space="preserve">                            30UJA Reactor building. System of sealed pipeline penetrations in inner containment</t>
  </si>
  <si>
    <t>30UJA Реакторное здание. Система герметичных трубных проходок во внутренней защитной оболочке</t>
  </si>
  <si>
    <t xml:space="preserve">                            30UJA. Reactor building. Cylindrical part of the inner containment up to el. +23.400. Reinforcement from el. +5.400 up to el. +8.400</t>
  </si>
  <si>
    <t>30UJA. Реакторное здание. Цилиндрическая часть внутренней защитной оболочки до отметки +23.400. Армирование с отметки +5.400 до отметки +8.400</t>
  </si>
  <si>
    <t xml:space="preserve">                            30UJA. Reactor building. Cylindrical part of the inner containment up to el. +23.400. Reinforcement from el. +8.400 in axis 0°-90°-180°</t>
  </si>
  <si>
    <t>30UJA. Реакторное здание. Цилиндрическая часть внутренней защитной оболочки до отметки +23.400. Армирование с отметки +8.400 в осях 0°-90°-180°</t>
  </si>
  <si>
    <t xml:space="preserve">                            30UJA. Reactor building. Cylindrical part of the inner containment up to el. +23.400. Reinforcement from el. +8.400 in axis 180°-270°-360°</t>
  </si>
  <si>
    <t>30UJA. Реакторное здание. Цилиндрическая часть внутренней защитной оболочки до отметки +23.400. Армирование с отметки +8.400 в осях 180°-270°-360°</t>
  </si>
  <si>
    <t xml:space="preserve">                            30UJA. Reactor building. Cylindrical part of the inner containment up to el. +23.400. Anchorage of EPs</t>
  </si>
  <si>
    <t>30UJA. Реакторное здание. Цилиндрическая часть внутренней защитной оболочки до отметки +23.400. Узлы анкеровки закладных технологических деталей</t>
  </si>
  <si>
    <t xml:space="preserve">                            30UJA. Reactor building. Cylindrical part of the inner containment up to el. +23.400. Reinforcement pilaster along axis 0°</t>
  </si>
  <si>
    <t>30UJA. Реакторное здание. Цилиндрическая часть внутренней защитной оболочки до отметки +23.400. Армирование пилястры по оси 0°</t>
  </si>
  <si>
    <t xml:space="preserve">                            30UJA. Reactor building. Cylindrical part of the inner containment up to el. +23.400. Reinforcement pilaster along axis 180°</t>
  </si>
  <si>
    <t>30UJA. Реакторное здание. Цилиндрическая часть внутренней защитной оболочки до отметки +23.400. Армирование пилястры по оси 180°</t>
  </si>
  <si>
    <t xml:space="preserve">                         Cylindrical part of inner containment above elevation +23.400</t>
  </si>
  <si>
    <t xml:space="preserve">                            30UJA. Reactor building. Cylindrical part of inner containment above el +23.400. Geometry up to el. +39.700</t>
  </si>
  <si>
    <t>30UJA. Реакторное здание. Цилиндрическая часть внутренней защитной оболочки выше отметки +23.400. Геометрия до отметки +39.700</t>
  </si>
  <si>
    <t xml:space="preserve">                            30UJA. Reactor building. Cylindrical part of inner containment above el +23.400. Reinforcement up to el. +37.600 in axis 0°-90°-180°</t>
  </si>
  <si>
    <t>30UJA. Реакторное здание. Цилиндрическая часть внутренней защитной оболочки выше отметки +23.400. Армирование до отметки +37.600 в осях 0°-90°-180°</t>
  </si>
  <si>
    <t xml:space="preserve">                            30UJA. Reactor building. Cylindrical part of inner containment above el +23.400. Reinforcement up to el. +37.600 in axis 180°-270°-360°</t>
  </si>
  <si>
    <t>30UJA. Реакторное здание. Цилиндрическая часть внутренней защитной оболочки выше отметки +23.400. Армирование до отметки +37.600 в осях 180°-270°-360°</t>
  </si>
  <si>
    <t xml:space="preserve">                            30UJA. Reactor building. Cylindrical part of inner containment above el +23.400. Anchorage of EPs up to el. +39.700</t>
  </si>
  <si>
    <t>30UJA. Реакторное здание. Цилиндрическая часть внутренней защитной оболочки выше отметки +23.400. Узлы анкеровки закладных технологических деталей до отметки +39.700</t>
  </si>
  <si>
    <t xml:space="preserve">                            30UJA. Reactor building. Cylindrical part of inner containment above el +23.400. Reinforcement of pilaster up to el. +37.600 to axis 0°</t>
  </si>
  <si>
    <t>30UJA. Реакторное здание. Цилиндрическая часть внутренней защитной оболочки выше отметки +23.400. Армирование пилястры до отметки +37.600 по оси 0°</t>
  </si>
  <si>
    <t xml:space="preserve">                            30UJA. Reactor building. Cylindrical part of inner containment above el +23.400. Reinforcement of pilaster up to el. +37.600 to axis 180°</t>
  </si>
  <si>
    <t>30UJA. Реакторное здание. Цилиндрическая часть внутренней защитной оболочки выше отметки +23.400. Армирование пилястры до отметки +37.600 по оси 180°</t>
  </si>
  <si>
    <t xml:space="preserve">                         Inner containment dome from el. +39.500 to el. +44.500</t>
  </si>
  <si>
    <t xml:space="preserve">                            30UJA. Reactor building. Civil structures of the inner containment dome from el. +39.500 to el. +44.500. Reinforcing in axis 0°-90°-180°</t>
  </si>
  <si>
    <t>30UJA. Реакторное здание. Строительные конструкции купола внутренней защитной оболочки с отм.+39.500 до отм.+44.500. Армирование в осях 0°-90°-180°</t>
  </si>
  <si>
    <t xml:space="preserve">                            30UJA. Reactor building. Civil structures of the inner containment dome from el. +39.500 to el. +44.500. Reinforcing in axis 180°-270°-360°</t>
  </si>
  <si>
    <t>30UJA. Реакторное здание. Строительные конструкции купола внутренней защитной оболочки с отм.+39.500 до отм.+44.500. Армирование в осях 180°-270°-360°</t>
  </si>
  <si>
    <t xml:space="preserve">                            30UJA. Reactor building. Civil structures of the inner containment dome from el. +39.500 to el. +44.500. Reinforcing. Anchoring details of embedded part of the transport gateway</t>
  </si>
  <si>
    <t>30UJA. Реакторное здание. Строительные конструкции купола внутренней защитной оболочки с отм.+39.500 до отм.+44.500. Армирование. Узлы анкеровки закладной детали транспортного шлюза</t>
  </si>
  <si>
    <t xml:space="preserve">                            30UJA. Reactor building. Civil structures of the inner containment dome from el. +39.500 to el. +44.500. Anchoring details of embedded parts of the crane cantilevers (except of pilaster area)</t>
  </si>
  <si>
    <t>30UJA. Реакторное здание. Строительные конструкции купола внутренней защитной оболочки с отм.+39.500 до отм.+44.500. Узлы анкеровки закладных деталей подкрановых консолей (кроме зон пилястр)</t>
  </si>
  <si>
    <t xml:space="preserve">                            30UJA. Reactor building. Civil structures of the inner containment dome from el. +39.500 to el. +44.500. Pilaster reinforcing along axis 0°</t>
  </si>
  <si>
    <t>30UJA. Реакторное здание. Строительные конструкции купола внутренней защитной оболочки с отм.+39.500 до отм.+44.500. Армирование пилястры по оси 0°</t>
  </si>
  <si>
    <t xml:space="preserve">                            30UJA. Reactor building. Civil structures of the inner containment dome from el. +39.500 to el. +44.500. Pilaster reinforcing along axis 180°</t>
  </si>
  <si>
    <t>30UJA. Реакторное здание. Строительные конструкции купола внутренней защитной оболочки с отм.+39.500 до отм.+44.500. Армирование пилястры по оси 180 °</t>
  </si>
  <si>
    <t xml:space="preserve">                            30UJA. Reactor building. Civil structures of the inner containment dome from el. +39.500 to el. +44.500. Anchoring details of embedded parts of the crane cantilever in the pilaster area</t>
  </si>
  <si>
    <t>30UJA. Реакторное здание. Строительные конструкции купола внутренней защитной оболочки с отм.+39.500 до отм.+44.500. Узлы анкеровки закладных деталей подкрановых консолей в зонах пилястр</t>
  </si>
  <si>
    <t xml:space="preserve">                            30UJA. Reactor building. Civil structures of the inner containment dome from el. +39.500 to el. +44.500. Geometry</t>
  </si>
  <si>
    <t>30UJA. Реакторное здание. Строительные конструкции купола внутренней защитной оболочки с отм.+39.500 до отм.+44.500. Геометрия</t>
  </si>
  <si>
    <t xml:space="preserve">                         Inner containment dome from el. +44.500 to the top of attached columns</t>
  </si>
  <si>
    <t xml:space="preserve">                            30UJA. Reactor building. Civil structures of the inner containment dome above the pilaster top elevation. The layout of the measuring transducers of the diagnostics system in the containment at elevations +62.000; +67.100</t>
  </si>
  <si>
    <t>30UJA. Реакторное здание. Строительные конструкции купола внутренней защитной оболочки выше верха пилястр. Схема размещения измерительных преобразователей системы диагностики в защитной оболочке на отм +62.000; +67.100</t>
  </si>
  <si>
    <t xml:space="preserve">                            30UJA. Reactor building. Civil structures of the inner containment dome from el. +44.500 to the pilaster top elevation. Geometry</t>
  </si>
  <si>
    <t>30UJA. Реакторное здание. Строительные конструкции купола внутренней защитной оболочки с отм.+44.500 до верха пилястр. Геометрия</t>
  </si>
  <si>
    <t xml:space="preserve">                            30UJA. Reactor building. Civil structures of the inner containment dome from el. +44.500 to the pilaster top elevation. Reinforcing. Outer reinforcement</t>
  </si>
  <si>
    <t>30UJA. Реакторное здание. Строительные конструкции купола внутренней защитной оболочки с отм.+44.500 до верха пилястр. Армирование. Наружная арматура</t>
  </si>
  <si>
    <t xml:space="preserve">                            30UJA. Reactor building. Civil structures of the inner containment dome from el. +44.500 to the pilaster top elevation. Inner reinforcement</t>
  </si>
  <si>
    <t>30UJA. Реакторное здание. Строительные конструкции купола внутренней защитной оболочки с отм.+44.500 до верха пилястр. Внутренняя арматура</t>
  </si>
  <si>
    <t xml:space="preserve">                            30UJA. Reactor building. Civil structures of the inner containment dome from el. +44.500 to the pilaster top elevation. Pilaster reinforcing along grid 0°</t>
  </si>
  <si>
    <t>30UJA. Реакторное здание. Строительные конструкции купола внутренней защитной оболочки с отм.+44.500 до верха пилястр. Армирование пилястры по оси 0°</t>
  </si>
  <si>
    <t xml:space="preserve">                            30UJA. Reactor building. Civil structures of the inner containment dome above the pilaster top elevation. Geometry</t>
  </si>
  <si>
    <t>30UJA. Реакторное здание. Строительные конструкции купола внутренней защитной оболочки выше верха пилястр. Геометрия</t>
  </si>
  <si>
    <t xml:space="preserve">                         Cylindrical part of inner containment to elevation +25.700</t>
  </si>
  <si>
    <t xml:space="preserve">                            30UJA. Reactor building. Cylindrical part of the inner containment up to el. +25.700. Sealing lining. Metal structures of framework</t>
  </si>
  <si>
    <t>30UJA. Реакторное здание. Цилиндрическая часть внутренней защитной оболочки до отметки +25.700. Герметизирующая облицовка. Металлоконструкциии каркаса</t>
  </si>
  <si>
    <t xml:space="preserve">                         Cylindrical part of inner containment above elevation +25.700</t>
  </si>
  <si>
    <t xml:space="preserve">                            30UJA. Reactor building. Cylindrical part of the inner containment above el. +25.700. Sealing lining. Metal structures of framework</t>
  </si>
  <si>
    <t>30UJA. Реакторное здание. Цилиндрическая часть внутренней защитной оболочки выше отметки +25,700 . Герметизирующая облицовка. Металлоконструкции каркаса</t>
  </si>
  <si>
    <t xml:space="preserve">                         Inner containment dome from el. +39.700 to el. +45.300</t>
  </si>
  <si>
    <t xml:space="preserve">                            30UJA. Reactor building. Civil structures of the inner containment dome from el. +39.700 to el. +45.300. Sealing lining. Frame metal structures</t>
  </si>
  <si>
    <t>30UJA. Реакторное здание. Строительные конструкции купола внутренней защитной оболочки с отм.+39.700 до отм.+45.300. Герметизирующая облицовка. Металлоконструкциии каркаса</t>
  </si>
  <si>
    <t xml:space="preserve">                         Inner containment dome from el. +45.300 to the top of attached columns</t>
  </si>
  <si>
    <t xml:space="preserve">                            30UJA. Reactor building. Civil structures of the inner containment dome from el. +45.300 to the pilaster top elevation</t>
  </si>
  <si>
    <t>30UJA. Реакторное здание. Строительные конструкции купола внутренней защитной оболочки с отм.+45.300 до верха пилястр</t>
  </si>
  <si>
    <t xml:space="preserve">                         Inner containment dome above the top of attached columns</t>
  </si>
  <si>
    <t xml:space="preserve">                            30UJA. Reactor building. Civil structures of the inner containment dome above the pilaster top elevation</t>
  </si>
  <si>
    <t>30UJA. Реакторное здание. Строительные конструкции купола внутренней защитной оболочки выше верха пилястр</t>
  </si>
  <si>
    <t xml:space="preserve">                   Outside containment</t>
  </si>
  <si>
    <t xml:space="preserve">                      Cylindrical part of inner containment to elevation +14.500</t>
  </si>
  <si>
    <t xml:space="preserve">                         30UJA. Reactor building. UJB. Cylindrical part of outer containment up to el. +14.500. Reinforcement.Dowel bars for adjoining walls and floors in axis 2-4 near axis A and C</t>
  </si>
  <si>
    <t>30UJA. Реакторное здание. UJB. Цилиндрическая часть наружной защитной оболочки до отметки +14.500. Армирование.Выпуски под примыкающие стены и перекрытия в осях 2-4 у осей А и С</t>
  </si>
  <si>
    <t xml:space="preserve">                         30UJA. Reactor building. UJB. Cylindrical part of outer containment up to el. +14.500. Reinforcement. Outlets for floors of annular region</t>
  </si>
  <si>
    <t>30UJA. Реакторное здание. UJB. Цилиндрическая часть наружной защитной оболочки до отметки +14.500. Выпуски под перекытие межоболочного пространства</t>
  </si>
  <si>
    <t xml:space="preserve">                         30UJA. Reactor building. UJB. Cylindrical part of outer containment up to el. +14.500. Geometry</t>
  </si>
  <si>
    <t>30UJA. Реакторное здание. UJB. Цилиндрическая часть наружной защитной оболочки до отметки +14.500. Геометрия</t>
  </si>
  <si>
    <t xml:space="preserve">                         30UJA Reactor building. System of sealed pipeline penetrations in outer containment</t>
  </si>
  <si>
    <t>30UJA Реакторное здание. Система герметичных трубных проходок в наружной защитной оболочке</t>
  </si>
  <si>
    <t xml:space="preserve">                         30UJA. Reactor building. UJB. Cylindrical part of outer containment up to el. +14.500. Reinforcement. Outer containment from elevation +5.400 in axis 4-5, A-C</t>
  </si>
  <si>
    <t>30UJA. Реакторное здание. UJB. Цилиндрическая часть наружной защитной оболочки до отметки +14.500. Армирование.Наружная оболочка с отметки +5.400 в осях 4-5, A-C</t>
  </si>
  <si>
    <t xml:space="preserve">                         30UJA. Reactor building. UJB. Cylindrical part of outer containment up to el. +14.500. Reinforcement. Outer containment from elevation +5.400 in axis 1-2, A-C</t>
  </si>
  <si>
    <t>30UJA. Реакторное здание. UJB. Цилиндрическая часть наружной защитной оболочки до отметки +14.500. Армирование.Наружная оболочка с отметки +5.400 в осях 1-2, A-C</t>
  </si>
  <si>
    <t xml:space="preserve">                         30UJA. Reactor building. UJB. Cylindrical part of outer containment up to el. +14.500. Reinforcement.Outer containment from elevation +5.400 in axis 2-4 near axis C</t>
  </si>
  <si>
    <t>30UJA. Реакторное здание. UJB. Цилиндрическая часть наружной защитной оболочки до отметки +14.500. Армирование.Наружная оболочка с отметки +5.400 в осях 2-4 у оси C</t>
  </si>
  <si>
    <t xml:space="preserve">                         30UJA. Reactor building. UJB. Cylindrical part of outer containment up to el. +14.500. Reinforcement.Outer containment from elevation +5.400 in axis 2-4 near axis A</t>
  </si>
  <si>
    <t>30UJA. Реакторное здание. UJB. Цилиндрическая часть наружной защитной оболочки до отметки +14.500. Армирование.Наружная оболочка с отметки +5.400 в осях 2-4 у оси A</t>
  </si>
  <si>
    <t xml:space="preserve">                         30UJA. Reactor building. UJB. Cylindrical part of outer containment up to el. +14.500. Reinforcement. Outlets for adjacent walls and floors in axis 1-2</t>
  </si>
  <si>
    <t>30UJA. Реакторное здание. UJB. Цилиндрическая часть наружной защитной оболочки до отметки +14.500. Армирование. Выпуски под примыкающие стены и перекрытия в осях 1-2</t>
  </si>
  <si>
    <t xml:space="preserve">                         30UJA. Reactor building. UJB. Cylindrical part of outer containment up to el. +14.500. Reinforcement. Outlets for adjacent walls and floors in axis 4-5</t>
  </si>
  <si>
    <t>30UJA. Реакторное здание. UJB. Цилиндрическая часть наружной защитной оболочки до отметки +14.500. Армирование. Выпуски под примыкающие стены и перекрытия в осях 4-5</t>
  </si>
  <si>
    <t xml:space="preserve">                      Cylindrical part of inner containment above el. +14.500</t>
  </si>
  <si>
    <t xml:space="preserve">                         30UJA. Reactor building. UJB. Cylindrical part of outer containment above el.+14.500. Geometry</t>
  </si>
  <si>
    <t>30UJA. Реакторное здание. UJB. Цилиндрическая часть наружной защитной оболочки выше отм.+14.500. Геометрия</t>
  </si>
  <si>
    <t xml:space="preserve">                         30UJA. Reactor building. UJB. Cylindrical part of outer containment above el.+14.500. Reinforcement. Outer containment from elevation +14.350 in axis 4-5. A-C</t>
  </si>
  <si>
    <t>30UJA. Реакторное здание. UJB. Цилиндрическая часть наружной защитной оболочки выше отм.+14.500. Армирование. Наружная оболочка с отметки +14.350 в осях 4-5. A-C</t>
  </si>
  <si>
    <t xml:space="preserve">                         30UJA. Reactor building. UJB. Cylindrical part of outer containment above el.+14.500. Reinforcement. Outer containment from elevation +14.350 in axis 1-2. A-C</t>
  </si>
  <si>
    <t>30UJA. Реакторное здание. UJB. Цилиндрическая часть наружной защитной оболочки выше отм.+14.500. Армирование. Наружная оболочка с отметки +14.350 в осях 1-2. A-C</t>
  </si>
  <si>
    <t xml:space="preserve">                         30UJA. Reactor building. UJB. Cylindrical part of outer containment above el.+14.500. Reinforcement. Outer containment from elevation +14.350 in axis 2-4 near axis C</t>
  </si>
  <si>
    <t>30UJA. Реакторное здание. UJB. Цилиндрическая часть наружной защитной оболочки выше отм.+14.500. Армирование. Наружная оболочка с отметки +14.350 в осях 2-4 у оси С</t>
  </si>
  <si>
    <t xml:space="preserve">                         30UJA. Reactor building. UJB. Cylindrical part of outer containment above el.+14.500. Reinforcement. Outer containment from elevation +14.350 in axis 2-4 near axis A</t>
  </si>
  <si>
    <t>30UJA. Реакторное здание. UJB. Цилиндрическая часть наружной защитной оболочки выше отм.+14.500. Армирование. Наружная оболочка с отметки +14.350 в осях 2-4 у оси A</t>
  </si>
  <si>
    <t xml:space="preserve">                         30UJA. Reactor building. UJB. Cylindrical part of outer containment above el.+14.500. Reinforcement. Dowel bars for adjoining walls and floors in axis 1-2</t>
  </si>
  <si>
    <t>30UJA. Реакторное здание. UJB. Цилиндрическая часть наружной защитной оболочки выше отм.+14.500. Армирование. Выпуски под примыкающие стены и перекрытия в осях 1-2</t>
  </si>
  <si>
    <t xml:space="preserve">                         30UJA. Reactor building. UJB. Cylindrical part of outer containment above el.+14.500. Reinforcement. Dowel bars for adjoining walls and floors in axis 4-5</t>
  </si>
  <si>
    <t>30UJA. Реакторное здание. UJB. Цилиндрическая часть наружной защитной оболочки выше отм.+14.500. Армирование. Выпуски под примыкающие стены и перекрытия в осях 4-5</t>
  </si>
  <si>
    <t xml:space="preserve">                         30UJA. Reactor building. UJB. Cylindrical part of outer containment above el.+14.500. Reinforcement. Dowel bars for adjoining walls and floors in axis 2-4 near axis A and C up to elevation +27.660</t>
  </si>
  <si>
    <t>30UJA. Реакторное здание. UJB. Цилиндрическая часть наружной защитной оболочки выше отм.+14.500. Армирование. Выпуски под примыкающие стены и перекрытия в осях 2-4 у оси А и С до отметки +27.660</t>
  </si>
  <si>
    <t xml:space="preserve">                         30UJA. Reactor building. UJB. Cylindrical part of outer containment above el. +14.500. Reinforcement. Dowel bars for adjoining walls and floors in axis 2-4 near axis A and C from elevation +27.660</t>
  </si>
  <si>
    <t>30UJA. Реакторное здание. UJB. Цилиндрическая часть наружной защитной оболочки выше отм.+14.500. Армирование. Выпуски под примыкающие стены и перекрытия в осях 2-4 у оси А и С с отметки +27.660</t>
  </si>
  <si>
    <t xml:space="preserve">                         30UJA. Reactor building. UJB. Cylindrical part of outer containment above el.+14.500. Reinforcement. Dowel bars for annulus floors</t>
  </si>
  <si>
    <t>30UJA. Реакторное здание. UJB. Цилиндрическая часть наружной защитной оболочки выше отм.+14.500. Армирование. Выпуски под перекрытие межоболочечного пространства</t>
  </si>
  <si>
    <t xml:space="preserve">                      Inner containment dome from el. +36.000 to el. +51.200</t>
  </si>
  <si>
    <t xml:space="preserve">                         30UJA (30UJB). Reactor building. Metal structures of the outer containment dome from elev.+43.900 to elev.+54.200</t>
  </si>
  <si>
    <t>30UJA (30UJB). Реакторное здание. Металлоконструкции купола наружной защитной оболочки с отм.+43.900 до отм.+54.200</t>
  </si>
  <si>
    <t xml:space="preserve">                         30UJA. Reactor building. UJB. Civil structures of the outer containment dome from el. +36.000 to el. +51.200. Geometry</t>
  </si>
  <si>
    <t>30UJA. Реакторное здание. UJB. Строительные конструкции купола наружной защитной оболочки с отм.+36.000 до отм.+51.200. Геометрия</t>
  </si>
  <si>
    <t xml:space="preserve">                         30UJA. Reactor building. UJB. Civil structures of the outer containment dome from el. +36.000 to el. +51.200. Outer containment in grids 1-2. A-C. Reinforcement</t>
  </si>
  <si>
    <t>30UJA. Реакторное здание. UJB. Строительные конструкции купола наружной защитной оболочки с отм.+36.000 до отм.+51.200. Наружная оболочка в осях 1-2. А-С. Армирование</t>
  </si>
  <si>
    <t xml:space="preserve">                         30UJA. Reactor building. UJB. Civil structures of the outer containment dome from el. +36.000 to el. +51.200. Outer containment in grids 4-5. A-C. Reinforcement</t>
  </si>
  <si>
    <t>30UJA. Реакторное здание. UJB. Строительные конструкции купола наружной защитной оболочки с отм.+36.000 до отм.+51.200. Наружная оболочка в осях 4-5. А-С. Армирование</t>
  </si>
  <si>
    <t xml:space="preserve">                         30UJA. Reactor building. UJB. Civil structures of the outer containment dome from el. +36.000 to el. +51.200. Outer containment in grids 2-4 near grid C. Reinforcement</t>
  </si>
  <si>
    <t>30UJA. Реакторное здание. UJB. Строительные конструкции купола наружной защитной оболочки с отм.+36.000 до отм.+51.200. Наружная оболочка в осях 2-4 у оси С. Армирование</t>
  </si>
  <si>
    <t xml:space="preserve">                         30UJA. Reactor building. UJB. Civil structures of the outer containment dome from el. +36.000 to el. +51.200. Outer containment in grids 2-4 near grid A. Reinforcement</t>
  </si>
  <si>
    <t>30UJA. Реакторное здание. UJB. Строительные конструкции купола наружной защитной оболочки с отм.+36.000 до отм.+51.200. Наружная оболочка в осях 2-4 у оси А. Армирование</t>
  </si>
  <si>
    <t xml:space="preserve">                         30UJA. Reactor building. UJB. Civil structures of the outer containment from el. +36.000 to el. +51.200. Dowels for floor slab at el. +36.600. Reinforcement</t>
  </si>
  <si>
    <t>30UJA. Реакторное здание. UJB. Строительные конструкции купола наружной защитной оболочки с отм.+36.000 до отм.+51.200. Выпуски под перекрытие на отм +36.600. Армирование</t>
  </si>
  <si>
    <t xml:space="preserve">                      Inner containment dome from el. +51.200 to el. +67.000</t>
  </si>
  <si>
    <t xml:space="preserve">                         30UJA (30UJB). Reactor building. Metal structures of the outer containment dome above elev. +54.200</t>
  </si>
  <si>
    <t>30UJA (30UJB). Реакторное здание. Металлоконструкции купола наружной защитной оболочки выше отм.+54.200</t>
  </si>
  <si>
    <t xml:space="preserve">                         30UJA. Reactor building. UJB. Civil structures of the outer containment dome from el. +51.200 to el. +67.000. Geometry</t>
  </si>
  <si>
    <t>30UJA. Реакторное здание. UJB. Строительные конструкции купола наружной защитной оболочки с отм.+51.200 до отм.+67.000. Геометрия</t>
  </si>
  <si>
    <t xml:space="preserve">                         30UJA. Reactor building. UJB. Civil structures of the outer containment dome from el. +51.200 to el. +67.000. Outer comtainment in grids 2-4. 0-90-180. Reinforcement</t>
  </si>
  <si>
    <t>30UJA. Реакторное здание. UJB. Строительные конструкции купола наружной защитной оболочки с отм.+51.200 до отм.+67.000. Наружная оболочка в осях 2-4. 0-90-180. Армирование</t>
  </si>
  <si>
    <t xml:space="preserve">                         30UJA. Reactor building. UJB. Civil structures of the outer containment dome from el. +51.200 to el. +67.000. Outer comtainment in grids 2-4. 180-270-360. Reinforcement</t>
  </si>
  <si>
    <t>30UJA. Реакторное здание. UJB. Строительные конструкции купола наружной защитной оболочки с отм.+51.200 до отм.+67.000. Наружная оболочка в осях 2-4. 180-270-360. Армирование</t>
  </si>
  <si>
    <t xml:space="preserve">                      Dome summit area</t>
  </si>
  <si>
    <t xml:space="preserve">                         30UJA. Reactor building. UJB. Civil structures of the outer containment dome. Dome zenith area. Geometry</t>
  </si>
  <si>
    <t>30UJA. Реакторное здание. UJB. Строительные конструкции купола наружной защитной оболочки. Зона зенита купола. Геометрия</t>
  </si>
  <si>
    <t xml:space="preserve">                         30UJA. Reactor building. UJB. Civil structures of the outer containment dome. Dome zenith area. Reinforcement</t>
  </si>
  <si>
    <t>30UJA. Реакторное здание. UJB. Строительные конструкции купола наружной защитной оболочки. Зона зенита купола. Армирование</t>
  </si>
  <si>
    <t xml:space="preserve">                   Annulus</t>
  </si>
  <si>
    <t xml:space="preserve">                         30UJA. Reactor building. UJB. Annulus structures. Geometry</t>
  </si>
  <si>
    <t>30UJA. Реакторное здание. UJB. Строительные конструкции межоболочечного пространства. Геометрия</t>
  </si>
  <si>
    <t xml:space="preserve">                         30UJA. Reactor building. UJB. Annulus structures. Geometry. Reinforcement. Fragment 1</t>
  </si>
  <si>
    <t>30UJA. Реакторное здание. UJB. Строительные конструкции межоболочечного пространства. Геометрия. Армирование. Фрагмент 1</t>
  </si>
  <si>
    <t xml:space="preserve">                         30UJA. Reactor building. UJB. Annulus structures. Reinforcement. Fragment 2</t>
  </si>
  <si>
    <t>30UJA. Реакторное здание. UJB. Строительные конструкции межоболочечного пространства. Армирование. Фрагмент 2</t>
  </si>
  <si>
    <t xml:space="preserve">                         30UJA. Reactor building. UJB. Annulus structures. Reinforcement. Fragment 3</t>
  </si>
  <si>
    <t>30UJA. Реакторное здание. UJB. Строительные конструкции межоболочечного пространства. Армирование. Фрагмент 3</t>
  </si>
  <si>
    <t xml:space="preserve">                         30UJA. Reactor building. UJB. Annulus structures. Reinforcement. Fragment 4</t>
  </si>
  <si>
    <t>30UJA. Реакторное здание. UJB. Строительные конструкции межоболочечного пространства. Армирование. Фрагмент 4</t>
  </si>
  <si>
    <t xml:space="preserve">                         30UJA. Reactor building. UJB. Annulus structures. Reinforcement. Fragment 5</t>
  </si>
  <si>
    <t>30UJA. Реакторное здание. UJB. Строительные конструкции межоболочечного пространства. Армирование. Фрагмент 5</t>
  </si>
  <si>
    <t xml:space="preserve">                         30UJA. Reactor building. UJB. Annulus structures. Reinforcement. Fragment 6</t>
  </si>
  <si>
    <t>30UJA. Реакторное здание. UJB. Строительные конструкции межоболочечного пространства. Армирование. Фрагмент 6</t>
  </si>
  <si>
    <t xml:space="preserve">                         30UJA. Reactor building. UJB. Annulus structures. Reinforcement. Fragment 7</t>
  </si>
  <si>
    <t>30UJA. Реакторное здание. UJB. Строительные конструкции межоболочечного пространства. Армирование. Фрагмент 7</t>
  </si>
  <si>
    <t xml:space="preserve">                         30UJA. Reactor building. UJB. Annulus structures. Reinforcement. Fragment 8</t>
  </si>
  <si>
    <t>30UJA. Реакторное здание. UJB. Строительные конструкции межоболочечного пространства. Армирование. Фрагмент 8</t>
  </si>
  <si>
    <t xml:space="preserve">                         30UJA. Reactor building. Metal structures of platforms and stairs at el. +17.000</t>
  </si>
  <si>
    <t>30UJA. Реакторное здание. UJB. М.к. площадок и лестниц на отм. +17.000</t>
  </si>
  <si>
    <t xml:space="preserve">                         30UJA. Reactor building. UJB. Metal structures of landings and stairs at elev. +10.800, +11.300, +14.100</t>
  </si>
  <si>
    <t>30UJA. Реакторное здание. UJB. М.к. площадок и лестниц на отм. +10.800, +11.300, +14.100</t>
  </si>
  <si>
    <t xml:space="preserve">                         30UJA. Reactor building. UJB. Partitions and double floors in the rooms 30UJB27R001…30UJB27R005</t>
  </si>
  <si>
    <t>30UJA. Реакторное здание. UJB. Перегородки и двойные полы в помещениях 30UJB27R001…30UJB27R005</t>
  </si>
  <si>
    <t xml:space="preserve">                         30UJA. Reactor building. UJB. Supporting metal structures for surge tanks at el. +28.150</t>
  </si>
  <si>
    <t>30UJA. Реакторное здание. UJB. Опорные М.к. под дыхательные баки на отм. +28.150</t>
  </si>
  <si>
    <t xml:space="preserve">                         30UJA. Reactor building. UJB. Install locations of air duct supports</t>
  </si>
  <si>
    <t>30UJA. Реакторное здание. UJB. М.к. опор для крепления воздуховодов</t>
  </si>
  <si>
    <t xml:space="preserve">                         30UJA. Reactor building. UJB. Metal structures of electric cables maintenance platforms at elev. +25.100</t>
  </si>
  <si>
    <t>30UJA. Реакторное здание. UJB. М.к. площадок обслуживания электрокабелей на отм. +25.100</t>
  </si>
  <si>
    <t xml:space="preserve">                         30UJA. Reactor building. UJB. Metal structures of landings above elev. +44.000</t>
  </si>
  <si>
    <t>30UJA. Реакторное здание. UJB. М.к. площадок выше отм. +44.000</t>
  </si>
  <si>
    <t xml:space="preserve">                         30UJA. Reactor building. UJB. Metal structures of landings in the emergency airlock area at elev. +19.080; +21.080 along grid line 90°</t>
  </si>
  <si>
    <t>30UJA. Реакторное здание. UJB. М.к. площадок в зоне аварийного шлюза на отм. +19.080; +21.080 по оси 90°</t>
  </si>
  <si>
    <t xml:space="preserve">                         30UJA. Reactor building. UJB. Metal structures of landings in the main airlock area at elev. +26.300; +28.300 along grid line 295°</t>
  </si>
  <si>
    <t>30UJA. Реакторное здание. UJB. М.к. площадок в зоне основного шлюза на отм. +26.300; +28.300 по оси 295°</t>
  </si>
  <si>
    <t xml:space="preserve">                         30UJA. Reactor building. UJB. Metal structures of sealed valves maintenance platforms at elev. +32.200 and +34.000</t>
  </si>
  <si>
    <t>30UJA. Реакторное здание. UJB. М.к. площадок обслуживания гермоклапанов на отм. +32.200 и +34.000</t>
  </si>
  <si>
    <t xml:space="preserve">                   Civil structures in PHRS heat exchanger area</t>
  </si>
  <si>
    <t xml:space="preserve">                         30UJA. Reactor building. Premises UJC. Civil structures of in the area of PHRS heat exchangers. Outer containment wall in the area of transport lock. Reinforcement</t>
  </si>
  <si>
    <t>30UJA. Реакторное здание. Помещения UJC. Строительные конструкции в зоне теплообменников СПОТ. Стена наружной защитной оболочки в районе транспортного шлюза. Армирование</t>
  </si>
  <si>
    <t xml:space="preserve">                         30UJA. Reactor building. Premises UJC. Civil structures in the area of PHRS heat exchangers. Walls and floor slabs above elevation +40.100 in the area of transport lock. Geometry</t>
  </si>
  <si>
    <t>30UJA. Реакторное здание. Помещения UJC. Строительные конструкции в зоне теплообменников СПОТ. Cтены и перекрытия выше отметки +40.100 в районе транспортного шлюза. Геометрия</t>
  </si>
  <si>
    <t xml:space="preserve">                         30UJA. Reactor building. Premises UJC. Civil structures in the area of PHRS heat exchangers. Walls and floors from elevation +36.600 to elevation +51.200, except for the area of transport lock. Geometry</t>
  </si>
  <si>
    <t>30UJA. Реакторное здание. Помещения UJC. Строительные конструкции в зоне теплообменников СПОТ. Стены и перекрытия с отметки +36.600 до отметки +51.200, кроме района транспортного шлюза. Геометрия</t>
  </si>
  <si>
    <t xml:space="preserve">                         30UJA. Reactor building. Premises UJC. Civil structures in the area of PHRS heat exchangers. Walls and floors above elevation +40.100 in the area of transport lock. Reinforcement</t>
  </si>
  <si>
    <t>30UJA. Реакторное здание. Помещения UJC. Строительные конструкции в зоне теплообменников СПОТ. Стены и перекрытия выше отметки +40.100 в районе транспортного шлюза . Армирование</t>
  </si>
  <si>
    <t xml:space="preserve">                         30UJA. Reactor building. Premises UJC. Civil structures in the area of PHRS heat exchangers. Floor at elevation +36.600. Reinforcement</t>
  </si>
  <si>
    <t>30UJA. Реакторное здание. Помещения UJC. Строительные конструкции в зоне теплообменников СПОТ. Перекрытие на отметке +36.600. Армирование</t>
  </si>
  <si>
    <t xml:space="preserve">                         30UJA. Reactor building. Premises UJC. Civil structures in the area of PHRS heat exchangers. Internal walls and floor at elevation +43.200. Reinforcement</t>
  </si>
  <si>
    <t>30UJA. Реакторное здание. Помещения UJC. Строительные конструкции в зоне теплообменников СПОТ. Внутренние стены и перекрытие на отметке +43.200. Армирование</t>
  </si>
  <si>
    <t xml:space="preserve">                         30UJA. Reactor building. Premises UJC. Civil structures in the area of PHRS heat exchangers. Floor at elevation +51.200. Reinforcement</t>
  </si>
  <si>
    <t>30UJA. Реакторное здание. Помещения UJC. Строительные конструкции в зоне теплообменников СПОТ. Перекрытие на отметке +51.200. Армирование</t>
  </si>
  <si>
    <t xml:space="preserve">                         30UJA. Reactor building. Premises UJC. Civil structures in the area of PHRS heat exchangers. Outline walls, except for the area of transport lock. Reinforcement</t>
  </si>
  <si>
    <t>30UJA. Реакторное здание. Помещения UJC. Строительные конструкции в зоне теплообменников СПОТ. Контурные стены, кроме района транспортного шлюза. Армирование</t>
  </si>
  <si>
    <t xml:space="preserve">                         30UJA. Reactor building. Premises UJC. Civil structures in the area of PHRS heat exchangers. Internal walls and floor of ventilation center room and crane control room. Geometry</t>
  </si>
  <si>
    <t>30UJA. Реакторное здание. Помещения UJC. Строительные конструкции в зоне теплообменников СПОТ. Внутренние стены и перекрытие помещений вентцентра и управления краном. Геометрия</t>
  </si>
  <si>
    <t xml:space="preserve">                         30UJA. Reactor building. Premises UJC. Civil structures in the area of PHRS heat exchangers. External walls and floors of transport lock rooms. Geometry</t>
  </si>
  <si>
    <t>30UJA. Реакторное здание. Помещения UJC. Строительные конструкции в зоне теплообменников СПОТ. Внешние стены и перекрытия помещений транспортного шлюза. Геометрия</t>
  </si>
  <si>
    <t xml:space="preserve">                         30UJA. Reactor building. Premises UJC. Civil structures in the area of PHRS heat exchangers. Internal walls and floor of ventilation center room and crane control room. Reinforcement</t>
  </si>
  <si>
    <t>30UJA. Реакторное здание. Помещения UJC. Строительные конструкции в зоне теплообменников СПОТ. Внутренние стены и перекрытие помещений вентцентра и управления краном. Армирование</t>
  </si>
  <si>
    <t xml:space="preserve">                         30UJA. Reactor building. Premises UJC. Civil structures in the area of PHRS heat exchangers. External walls and floors of transport lock rooms. Reinforcement</t>
  </si>
  <si>
    <t>30UJA. Реакторное здание. Помещения UJC. Строительные конструкции в зоне теплообменников СПОТ. Внешние стены и перекрытия помещений транспортного шлюза. Армирование</t>
  </si>
  <si>
    <t xml:space="preserve">                         30UJA. Reactor building. Premises UJC. Civil structures in the area of PHRS heat exchangers. PHRS housing supporting structures</t>
  </si>
  <si>
    <t>30UJA. Реакторное здание. Помещения UJC. Строительные конструкции в зоне теплообменников СПОТ. М.к. опирания кожуха СПОТ</t>
  </si>
  <si>
    <t xml:space="preserve">                         30UJA. Reactor building. Premises UJC. Civil structures in the area of PHRS heat exchangers. Slab hatches at el. +36.600</t>
  </si>
  <si>
    <t>30UJA. Реакторное здание. Помещения UJC. Строительные конструкции в зоне теплообменников СПОТ. Люки в перекрытии на отм. +36.600</t>
  </si>
  <si>
    <t xml:space="preserve">                         30UJA. Reactor building. Premises UJC. Civil structures in the area of PHRS heat exchangers. Metal structures of platforms and stairs at el. +39.800</t>
  </si>
  <si>
    <t>30UJA. Реакторное здание. Помещения UJC. Строительные конструкции в зоне теплообменников СПОТ. М.к. площадок и лестниц на отм. +39.800</t>
  </si>
  <si>
    <t xml:space="preserve">                         30UJA. Reactor building. Premises UJC. Civil structures of in the area of PHRS heat exchangers. Metal structures of platforms and stairs at el. +43.200, +44.200, +45.400, +48.600</t>
  </si>
  <si>
    <t>30UJA. Реакторное здание. Помещения UJC. Строительные конструкции в зоне теплообменников СПОТ. М. к. площадок и лестниц на отм. +43.200, +44.200, +45.400, +48.600</t>
  </si>
  <si>
    <t xml:space="preserve">                         30UJA. Reactor building. Premises UJC. Civil structures in the area of PHRS heat exchangers. Metal structures of platforms and stairs from el. +52.920 ear grid 3 in the room R005</t>
  </si>
  <si>
    <t>30UJA. Реакторное здание. Помещения UJC. Строительные конструкции в зоне теплообменников СПОТ. Металлоконструкциии площадок и лестниц с отм. +52.920 у оси 3 в помещении R005</t>
  </si>
  <si>
    <t xml:space="preserve">                         30UJA. Reactor building. Premises UJC. Civil structures of PHRS above el. +51.200. Metal structures of PHRS deflector</t>
  </si>
  <si>
    <t>30UJA. Реакторное здание. Помещения UJC. Строительные конструкции СПОТ выше отм.+51.200. М.к. дефлектора СПОТ</t>
  </si>
  <si>
    <t xml:space="preserve">                         30UJA. Reactor building. Premises UJC. Civil structures of PHRS above el. +51.200. Metal structures of platforms at el. +71.550, 76.380 and outer stairs from el. +52.870</t>
  </si>
  <si>
    <t>30UJA. Реакторное здание. Помещения UJC. Строительные конструкции СПОТ выше отм.+51.200. МК площадок на отм.+71.550, 76.380 и наружной лестницы с отм. +52.870</t>
  </si>
  <si>
    <t xml:space="preserve">                         30UJA. Reactor building. Premises UJC. Civil structures of PHRS above el. +51.200. Metal structures of platforms and stairs from el. +51.120 to el.+71.120 near grid 3 in rooms R001&amp;R002</t>
  </si>
  <si>
    <t>30UJA. Реакторное здание. Помещения UJC. Строительные конструкции СПОТ выше отм.+51.200. Металлоконструкциии площадок и лестниц с отм.+51.120 до отм.+71.120 у оси 3 в пом. R001 и R002</t>
  </si>
  <si>
    <t xml:space="preserve">                   Auxiliary building</t>
  </si>
  <si>
    <t>1190д</t>
  </si>
  <si>
    <t xml:space="preserve">                      Civil structures in axes 1-2</t>
  </si>
  <si>
    <t xml:space="preserve">                            30UJA. Reactor building. Adjacent structure (UKB). Metal structures of monorails under the slab at elev. +10.750 in grid lines 1-2</t>
  </si>
  <si>
    <t>30UJA. Реакторное здание. Обстройка (UKB). М.к. монорельсов под перекрытием на отм. +10,750 в осях 1-2</t>
  </si>
  <si>
    <t xml:space="preserve">                            30UJA. Reactor building. Adjacent structure (UKB). Metal structures of platforms in rooms UKB15R001 and UKB15R009 in grid lines 1-2</t>
  </si>
  <si>
    <t>30UJA. Реакторное здание. Обстройка (UKB). М.к. площадок в помещениях UKB15R001 и UKB15R009 в осях 1-2</t>
  </si>
  <si>
    <t xml:space="preserve">                            30UJA. Reactor building. Adjacent structure (UKB). Metal structures of landings at elev. +8.560 in grid lines 1-2</t>
  </si>
  <si>
    <t>30UJA. Реакторное здание. Обстройка (UKB). М.к. площадок на отм. +8,560 в осях 1-2</t>
  </si>
  <si>
    <t xml:space="preserve">                            30UJA. Reactor building. Adjacent structure (UKB). Support metal structures parts for electric air heaters fastening at elev. +7.390 in grid lines 1-2</t>
  </si>
  <si>
    <t>30UJA. Реакторное здание. Обстройка (UKB). Опорные м.к. для крепления электрокалориферов на отм. +7,390 в осях 1-2</t>
  </si>
  <si>
    <t xml:space="preserve">                            30UJA. Reactor building. Adjacent structure (UKB). Metal structures of ventilation ducts at elev. +14.350 in grid lines 1-2</t>
  </si>
  <si>
    <t>30UJA. Реакторное здание. Обстройка (UKB). М.к. венткоробов на отм. +14,350 в осях 1-2</t>
  </si>
  <si>
    <t xml:space="preserve">                            30UJA. Reactor building. Adjacent structure (UKB). Support metal structures for the fastening of sealed valves in grid lines 1-2</t>
  </si>
  <si>
    <t>30UJA. Реакторное здание. Обстройка (UKB). Опорные м.к. для крепления гермоклапанов в осях 1-2</t>
  </si>
  <si>
    <t xml:space="preserve">                            30UJA. Reactor building. Adjacent structure (UKB). Support metal structures for the fastening of air ducts in grid lines 1-2</t>
  </si>
  <si>
    <t>30UJA. Реакторное здание. Обстройка (UKB). Опорные м.к. для крепления воздуховодов в осях 1-2</t>
  </si>
  <si>
    <t xml:space="preserve">                            30UJA. Reactor building. Premises UKB. Structures in axis 1-2 from el. +5.400 up to floor at el. +10.800. Staircases. Reinforcement</t>
  </si>
  <si>
    <t>30UJA. Реакторное здание. Помещения UKB. Строительные конструкции в осях 1-2 с отм.+5.400 до перекрытия на отм.+10.800. Лестницы. Армирование</t>
  </si>
  <si>
    <t xml:space="preserve">                            30UJA. Reactor building. Premises UKB. Structures in axis 1-2 from el. +5.400 up to floor at el. +10.800. Floor at el. +8.050 and +8.650. Reinforcement</t>
  </si>
  <si>
    <t>30UJA. Реакторное здание. Помещения UKB. Строительные конструкции в осях 1-2 с отм.+5.400 до перекрытия на отм.+10.800. Перекрытие на отметке +8.050 и +8.650. Армирование</t>
  </si>
  <si>
    <t xml:space="preserve">                            30UJA. Reactor building. Premises UKB. Structures in axis 1-2 from el.+10.800 up to floor at el. +14.400. Walls from el.+10.750 up to bottom floor at el. +14.350. Geometry</t>
  </si>
  <si>
    <t>30UJA. Реакторное здание. Помещения UKB. Строительные конструкции в осях 1-2 с отм. +10.800 до перекрытия на отм. +14.400. Стены с отм. +10.750 до низа перекрытия на отм. +14.350. Геометрия</t>
  </si>
  <si>
    <t xml:space="preserve">                            30UJA. Reactor building. Premises UKB. Structures in axis 1-2 from el.+10.800 up to floor at el. +14.400. Floor at el. +10.750. Reinforcement</t>
  </si>
  <si>
    <t>30UJA. Реакторное здание. Помещения UKB. Строительные конструкции в осях 1-2 с отм. +10.800 до перекрытия на отм. +14.400. Перекрытие на отметке +10.750. Армирование</t>
  </si>
  <si>
    <t xml:space="preserve">                            30UJA. Reactor building. Premises UKB. Structures in axis 1-2 from el.+10.800 up to floor at el. +14.400. Inner walls from el.+10.750 up to bottom floor at el. +14.350. Geometry</t>
  </si>
  <si>
    <t>30UJA. Реакторное здание. Помещения UKB. Строительные конструкции в осях 1-2 с отм. +10.800 до перекрытия на отм. +14.400. Внутренние стены с отм. +10.750 до низа перекрытия на отм.+14.350. Геометрия</t>
  </si>
  <si>
    <t xml:space="preserve">                            30UJA. Reactor building. Premises UKB. Structures in axis 1-2 from el.+10.800 up to floor at el. +14.400. Contour walls from el. +10.750 up to bottom floor at el. +14.350. Reinforcement</t>
  </si>
  <si>
    <t>30UJA. Реакторное здание. Помещения UKB. Строительные конструкции в осях 1-2 с отм. +10.800 до перекрытия на отм. +14.400. Контурные стены сотметки +10.750 до низа перекрытия на отметке +14.350. Армирование</t>
  </si>
  <si>
    <t xml:space="preserve">                            30UJA. Reactor building. Premises UKB. Structures in axis 1-2 from el.+10.800 up to floor at el. +14.400. Staircases. Geometry</t>
  </si>
  <si>
    <t>30UJA. Реакторное здание. Помещения UKB. Строительные конструкции в осях 1-2 с отм. +10.800 до перекрытия на отм. +14.400. Лестницы. Геометрия</t>
  </si>
  <si>
    <t xml:space="preserve">                            30UJA. Reactor building. Premises UKB. Structures in axis 1-2 from el.+10.800 up to floor at el. +14.400. Staircases. Reinforcement</t>
  </si>
  <si>
    <t>30UJA. Реакторное здание. Помещения UKB. Строительные конструкции в осях 1-2 с отм. +10.800 до перекрытия на отм. +14.400. Лестницы. Армирование</t>
  </si>
  <si>
    <t xml:space="preserve">                            30UJA. Reactor building. Premises UKB. Structures in axis 1-2 from el.+10.800 up to floor at el. +14.400. Floor at el. +10.750. Geometry</t>
  </si>
  <si>
    <t>30UJA. Реакторное здание. Помещения UKB. Строительные конструкции в осях 1-2 с отм. +10.800 до перекрытия на отм. +14.400. Перекрытие на отметке +10.750. Геометрия</t>
  </si>
  <si>
    <t xml:space="preserve">                            30UJA. Reactor building. Premises UKB. Civil structures in grid lines 1-2 from the slab bottom at el. +14.400 to the slab at el. +19.200. Floor at elevation +14.350. Geometry</t>
  </si>
  <si>
    <t>30UJA. Реакторное здание. Помещения UKB. Строительные конструкции в осях 1-2 от низа перекрытия на отм.+14.400 до перекрытия на отм.+19.200. Перекрытие на отм. +14.350. Геометрия</t>
  </si>
  <si>
    <t xml:space="preserve">                            30UJA. Reactor building. Premises UKB. Civil structures in grid lines 1-2 from the slab bottom at el. +14.400 to the slab at el. +19.200. Floor at elevation +14.350. Reinforcement</t>
  </si>
  <si>
    <t>30UJA. Реакторное здание. Помещения UKB. Строительные конструкции в осях 1-2 от низа перекрытия на отм.+14.400 до перекрытия на отм.+19.200. Перекрытие на отм. +14.350. Армирование</t>
  </si>
  <si>
    <t xml:space="preserve">                            30UJA. Reactor building. Premises UKB. Civil structures in grid lines 1-2 from the slab bottom at el. +14.400 to the slab at el. +19.200. Walls from el. +14.350 up to bottom floor at el. +19.200. Geometry</t>
  </si>
  <si>
    <t>30UJA. Реакторное здание. Помещения UKB. Строительные конструкции в осях 1-2 от низа перекрытия на отм.+14.400 до перекрытия на отм.+19.200. Стены с отм. +14.350 до низа перекрытия на отм. +19.200. Геометрия</t>
  </si>
  <si>
    <t xml:space="preserve">                            30UJA. Reactor building. Premises UKB. Civil structures in grid lines 1-2 from the slab bottom at el. +14.400 to the slab at el. +19.200. Internal walls from elevation +14.350 up to floor bottom at elevation +19.200. Reinforcement</t>
  </si>
  <si>
    <t>30UJA. Реакторное здание. Помещения UKB. Строительные конструкции в осях 1-2 от низа перекрытия на отм.+14.400 до перекрытия на отм.+19.200. Внутренние стены с отм. +14.350 до низа кровельного перекрытия на отм. +19.200. Армирование</t>
  </si>
  <si>
    <t xml:space="preserve">                            30UJA. Reactor building. Premises UKB. Civil structures in grid lines 1-2 from the slab bottom at el. +14.400 to the slab at el. +19.200. Outline walls from elevation +14.350 up to floor bottom at elevation +19.200. Reinforcement</t>
  </si>
  <si>
    <t>30UJA. Реакторное здание. Помещения UKB. Строительные конструкции в осях 1-2 от низа перекрытия на отм.+14.400 до перекрытия на отм.+19.200. Контурные стены с отм. +14.350 до низа кровельного перекрытия на отм. +19.200. Армирование</t>
  </si>
  <si>
    <t xml:space="preserve">                            30UJA. Reactor building. Premises UKB. Civil structures in grid lines 1-2 from the slab bottom at el. +14.400 to the slab at el. +19.200. Staircases. Geometry</t>
  </si>
  <si>
    <t>30UJA. Реакторное здание. Помещения UKB. Строительные конструкции в осях 1-2 от низа перекрытия на отм.+14.400 до перекрытия на отм.+19.200. Лестницы. Геометрия</t>
  </si>
  <si>
    <t xml:space="preserve">                            30UJA. Reactor building. Premises UKB. Civil structures in grid lines 1-2 from the slab bottom at el. +14.400 to the slab at el. +19.200. Staircases. Reinforcement</t>
  </si>
  <si>
    <t>30UJA. Реакторное здание. Помещения UKB. Строительные конструкции в осях 1-2 от низа перекрытия на отм.+14.400 до перекрытия на отм.+19.200. Лестницы. Армирование</t>
  </si>
  <si>
    <t xml:space="preserve">                            30UJA. Reactor building. Premises UKB. Civil structures in grid lines 1-2. Roofing slab at el. +19.200. Geometry</t>
  </si>
  <si>
    <t>30UJA. Реакторное здание. Помещения UKB. Строительные конструкции в осях 1-2. Кровельное перекрытие на отм.+19.200. Геометрия</t>
  </si>
  <si>
    <t xml:space="preserve">                            30UJA. Reactor building. Premises UKB. Civil structures in grid lines 1-2. Roofing slab at el. +19.200. Reinforcement</t>
  </si>
  <si>
    <t>30UJA. Реакторное здание. Помещения UKB. Строительные конструкции в осях 1-2. Кровельное перекрытие на отм.+19.200. Армирование</t>
  </si>
  <si>
    <t xml:space="preserve">                            30UJA. Reactor building. Premises UKB. Civil structures in grid lines 1-2. Roofing slab at el. +19.200. The structures above the floor at el. +19.200. Reinforcement</t>
  </si>
  <si>
    <t>30UJA. Реакторное здание. Помещения UKB. Строительные конструкции в осях 1-2. Кровельное перекрытие на отм.+19.200. Конструкции выше перекрытия на отм. +19.200. Армирование</t>
  </si>
  <si>
    <t xml:space="preserve">                            30UJA. Reactor building. Premises UKA. Reinforcment bars under internal walls of unhermetic zone at el. +5.400. Dowel bars in axis 1-2</t>
  </si>
  <si>
    <t>30UJA. Реакторное здание. Помещения UKA. Выпуски под внутренние стены негерметичной части на отметке +5.400. Выпуски в осях 1-2</t>
  </si>
  <si>
    <t xml:space="preserve">                            30UJA. Reactor building. Structures in axis 1-2 from el. +5.400 up to floor at el. +10.800. Walls from el. +5.350 up to bottom of floor at el. +10.750. Geometry</t>
  </si>
  <si>
    <t>30UJA. Реакторное здание. Строительные конструкции в осях 1-2 с отм.+5.400 до перекрытия на отм.+10.800. Стены с отметки +5.350 до низа перекрытия на отметке +10.750. Геометрия</t>
  </si>
  <si>
    <t xml:space="preserve">                            30UJA. Reactor building. Premises UKB. Structures in axis 1-2 from el. +5.400 up to floor at el. +10.800. Inner walls from el. +5.350 up to bottom of floor at el. +10.750. Reinforcement</t>
  </si>
  <si>
    <t>30UJA. Реакторное здание. Помещения UKB. Строительные конструкции в осях 1-2 с отм.+5.400 до перекрытия на отм.+10.800. Внутренние стены с отметки +5.350 до низа перекрытия на отметке +10.750. Армирование</t>
  </si>
  <si>
    <t xml:space="preserve">                            30UJA. Reactor building. Premises UKB. Structures in axis 1-2 from el. +5.400 up to floor at el. +10.800. Contour walls from el. +5.350 up to bottom of floor at el. +10.750. Reinforcement</t>
  </si>
  <si>
    <t>30UJA. Реакторное здание. Помещения UKB. Строительные конструкции в осях 1-2 с отм.+5.400 до перекрытия на отм.+10.800. Контурные стены с отметки +5.350 до низа перекрытия на отметке +10.750. Армирование</t>
  </si>
  <si>
    <t xml:space="preserve">                            30UJA. Reactor building. Premises UKB. Structures in axis 1-2 from el. +5.400 up to floor at el. +10.800. Staircases. Geometry</t>
  </si>
  <si>
    <t>30UJA. Реакторное здание. Помещения UKB. Строительные конструкции в осях 1-2 с отм.+5.400 до перекрытия на отм.+10.800. Лестницы. Геометрия</t>
  </si>
  <si>
    <t xml:space="preserve">                      Civil structures in axes 4-5</t>
  </si>
  <si>
    <t>925д</t>
  </si>
  <si>
    <t>895д</t>
  </si>
  <si>
    <t xml:space="preserve">                            30UJA. Reactor building. Premises UJE. Civil structures in axis 4-5 rom bottom floor at el. +12.600 up to floor at el. +16.200. Contour walls from el. +12.550 up to floor at el. +20.450. Reinforcement</t>
  </si>
  <si>
    <t>30UJA. Реакторное здание. Помещение UJE. Строительные конструкции в осях 4-5 от низа перекрытия на отм.+12.600 до перекрытия на отм.+16.200. Контурные стены с отм. +12.550 до низа перекрытия на отм. +20.450. Армирование</t>
  </si>
  <si>
    <t xml:space="preserve">                            30UJA. Reactor building. Premises UJE. Civil structures in axis 4-5 rom bottom floor at el. +12.600 up to floor at el. +16.200. Structure of stairs from el. +12.550 up to el. +19.750. Geometry</t>
  </si>
  <si>
    <t>30UJA. Реакторное здание. Помещение UJE. Строительные конструкции в осях 4-5 от низа перекрытия на отм.+12.600 до перекрытия на отм.+16.200. Конструкции лестниц с отм. +12.550 до отм. +19.750. Геометрия</t>
  </si>
  <si>
    <t xml:space="preserve">                            30UJA. Reactor building. Premises UJE. Civil structures in axis 4-5 rom bottom floor at el. +12.600 up to floor at el. +16.200. Structure of stairs from el. +12.550 up to el. +19.750. Reinforcement</t>
  </si>
  <si>
    <t>30UJA. Реакторное здание. Помещение UJE. Строительные конструкции в осях 4-5 от низа перекрытия на отм.+12.600 до перекрытия на отм.+16.200. Конструкции лестниц с отм. +12.550 до отм. +19.750. Армирование</t>
  </si>
  <si>
    <t xml:space="preserve">                            30UJA. Reactor building. Premises UJE. Civil structures in grid lines 4-5 from el. +16.200 to the slab at el. +19.000. Slab at el. +16.150. Geometry</t>
  </si>
  <si>
    <t>30UJA. Реакторное здание. Помещение UJE. Строительные конструкции в осях 4-5 с отм.+16.200 до перекрытия на отм.+19.000. Перекрытие на отм. +16.150. Геометрия</t>
  </si>
  <si>
    <t xml:space="preserve">                            30UJA. Reactor building. Premises UJE. Civil structures in grid lines 4-5 from el. +16.200 to the slab at el. +19.000. Slab at el. +16.150. Reinforcement</t>
  </si>
  <si>
    <t>30UJA. Реакторное здание. Помещение UJE. Строительные конструкции в осях 4-5 с отм.+16.200 до перекрытия на отм.+19.000. Перекрытие на отметке +16.150. Армирование</t>
  </si>
  <si>
    <t xml:space="preserve">                            30UJA. Reactor building. Premises UJE. Civil structures in grid lines 4-5 from el. +16.200 to the slab at el. +19.000. Walls from el. +16.150 to slab bottom at el. +20.450. Geometry</t>
  </si>
  <si>
    <t>30UJA. Реакторное здание. Помещение UJE. Строительные конструкции в осях 4-5 с отм.+16.200 до перекрытия на отм.+19.000. Стены с отм. +16.150 до низа перекрытия на отм. +20.450. Геометрия</t>
  </si>
  <si>
    <t xml:space="preserve">                            30UJA. Reactor building. Premises UJE. Civil structures in grid lines 4-5 from el. +16.200 to the slab at el. +19.000. Walls from el. +16.150 to slab bottom at el. +20.450. Reinforcement</t>
  </si>
  <si>
    <t>30UJA. Реакторное здание. Помещение UJE. Строительные конструкции в осях 4-5 с отм.+16.200 до перекрытия на отм.+19.000. Внутренние стены с отм. +16.150 до низа перекрытия на отм. +20.450. Армирование</t>
  </si>
  <si>
    <t xml:space="preserve">                            30UJA. Reactor building. Premises UJE. Civil structures in grid lines 4-5 from the slab bottom at el. +19.000 (20.500) to the slab at el. +26.200. Slab at el. +20.450. Geometry</t>
  </si>
  <si>
    <t>30UJA. Реакторное здание. Помещение UJE. Строительные конструкции в осях 4-5 от низа перекрытия на отм.+19.000(20.500) до перекрытия на отм.+26.200. Перекрытие на отметке +20.450. Геометрия</t>
  </si>
  <si>
    <t xml:space="preserve">                            30UJA. Reactor building. Premises UJE. Civil structures in grid lines 4-5 from the slab bottom at el. +19.000 (20.500) to the slab at el. +26.200. Slab at el. +20.450. Reinforcement</t>
  </si>
  <si>
    <t>30UJA. Реакторное здание. Помещение UJE. Строительные конструкции в осях 4-5 от низа перекрытия на отм.+19.000(20.500) до перекрытия на отм.+26.200. Перекрытие на отметке +20.450. Армирование</t>
  </si>
  <si>
    <t xml:space="preserve">                            30UJA. Reactor building. Premises UJE. Civil structures in grid lines 4-5 from the slab bottom at el. +19.000 (20.500) to the slab at el. +26.200. Walls from el. +20.450 to slab bottom at el. +26.200. Geometry</t>
  </si>
  <si>
    <t>30UJA. Реакторное здание. Помещение UJE. Строительные конструкции в осях 4-5 от низа перекрытия на отм.+19.000(20.500) до перекрытия на отм.+26.200. Стены с отм. +20.450 до низа перекрытия на отм. +26.200. Геометрия</t>
  </si>
  <si>
    <t xml:space="preserve">                            30UJA. Reactor building. Premises UJE. Civil structures in grid lines 4-5 from the slab bottom at el. +19.000 (20.500) to the slab at el. +26.200. Inside walls from el. +20.450 to slab bottom at el. +26.200. Reinforcement</t>
  </si>
  <si>
    <t>30UJA. Реакторное здание. Помещение UJE. Строительные конструкции в осях 4-5 от низа перекрытия на отм.+19.000(20.500) до перекрытия на отм.+26.200. Внутренние стены с отметки +20.450 до низа перекрытия на отметке +26.200. Армирование</t>
  </si>
  <si>
    <t xml:space="preserve">                            30UJA. Reactor building. Premises UJE. Civil structures in grid lines 4-5 from the slab bottom at el. +19.000 (20.500) to the slab at el. +26.200. Contour walls from el. +20.450 to slab bottom at el. +26.200. Reinforcement</t>
  </si>
  <si>
    <t>30UJA. Реакторное здание. Помещение UJE. Строительные конструкции в осях 4-5 от низа перекрытия на отм.+19.000(20.500) до перекрытия на отм.+26.200. Контурные стены с отм. +20.450 до низа перекрытия на отм. +26.200. Армирование</t>
  </si>
  <si>
    <t xml:space="preserve">                            30UJA. Reactor building. Premises UJE. Civil structures in grid lines 4-5 from the slab bottom at el. +19.000 (20.500) to the slab at el. +26.200. Stair structures from el. +19.750 to el. +23.350. Geometry</t>
  </si>
  <si>
    <t>30UJA. Реакторное здание. Помещение UJE. Строительные конструкции в осях 4-5 от низа перекрытия на отм.+19.000(20.500) до перекрытия на отм.+26.200. Конструкции лестницы с отм. +19.750 до отм. +23.350. Геометрия</t>
  </si>
  <si>
    <t xml:space="preserve">                            30UJA. Reactor building. Premises UJE. Civil structures in grid lines 4-5 from the slab bottom at el. +19.000 (20.500) to the slab at el. +26.200. Stair structures from el. +19.750 to el. +23.350. Reinforcement</t>
  </si>
  <si>
    <t>30UJA. Реакторное здание. Помещение UJE. Строительные конструкции в осях 4-5 от низа перекрытия на отм.+19.000(20.500) до перекрытия на отм.+26.200. Конструкции лестницы с отм. +19.750 до отм. +23.350. Армирование</t>
  </si>
  <si>
    <t xml:space="preserve">                            30UJA. Reactor building. Premises UJE. Civil structures in grid lines 4-5 from the slab bottom at el. +19.000 (20.500) to the slab at el. +26.200. Structures of the protective walls from el. +12.550 to el. +20.450. Reinforcement</t>
  </si>
  <si>
    <t>30UJA. Реакторное здание. Помещение UJE. Строительные конструкции в осях 4-5 от низа перекрытия на отм.+19.000(20.500) до перекрытия на отм.+26.200. Конструкции защитных стен с отм. +12.550 до отм. +20.450. Армирование</t>
  </si>
  <si>
    <t xml:space="preserve">                            30UJA. Reactor building. Premises UJE. Civil structures in grid lines 4-5 from the slab bottom at el. +19.000 (20.500) to the slab at el. +26.200. Structures of the protective walls above el. +20.450. Reinforcement</t>
  </si>
  <si>
    <t>30UJA. Реакторное здание. Помещение UJE. Строительные конструкции в осях 4-5 от низа перекрытия на отм.+19.000(20.500) до перекрытия на отм.+26.200. Конструкции защитных стен выше отметки +20.450. Армирование</t>
  </si>
  <si>
    <t xml:space="preserve">                            30UJA. Reactor building. Premises UJE. Civil structures in grid lines 4-5 from the slab at el. +26.200 and above. Roofing at el. +24.700, +26.200, +30.000. Geometry</t>
  </si>
  <si>
    <t>30UJA. Реакторное здание. Помещение UJE. Строительные конструкции в осях 4-5 перекрытия на отм.+26.200 и выше. Кровельные перекрытия на отм. +24.700, +26.200, +30.000. Геометрия</t>
  </si>
  <si>
    <t xml:space="preserve">                            30UJA. Reactor building. Premises UJE. Civil structures in grid lines 4-5 from the slab at el. +26.200 and above. Roofing at el. +24.700 near grid A. Reinforcement</t>
  </si>
  <si>
    <t>30UJA. Реакторное здание. Помещение UJE. Строительные конструкции в осях 4-5 перекрытия на отм.+26.200 и выше. Кровельное перекрытие на отм +24.700 у оси А. Армирование</t>
  </si>
  <si>
    <t xml:space="preserve">                            30UJA. Reactor building. Premises UJE. Civil structures in grid lines 4-5 from the slab at el. +26.200 and above. Slab at el. +26.200. Reinforcement</t>
  </si>
  <si>
    <t>30UJA. Реакторное здание. Помещение UJE. Строительные конструкции в осях 4-5 перекрытия на отм.+26.200 и выше. Перекрытие на отметке +26.200. Армирование</t>
  </si>
  <si>
    <t xml:space="preserve">                            30UJA. Reactor building. Premises UJE. Civil structures in grid lines 4-5 from the slab at el. +26.200 and above. Roofing at el. +30.000. Reinforcement</t>
  </si>
  <si>
    <t>30UJA. Реакторное здание. Помещение UJE. Строительные конструкции в осях 4-5 перекрытия на отм.+26.200 и выше. Кровельное перекрытие на отм +30.000. Армирование</t>
  </si>
  <si>
    <t xml:space="preserve">                            30UJA. Reactor building. Premises UJE. Civil structures in grid lines 4-5 from the slab at el. +26.200 and above. Walls from el. +26.200 to el. +30.000. Geometry</t>
  </si>
  <si>
    <t>30UJA. Реакторное здание. Помещение UJE. Строительные конструкции в осях 4-5 перекрытия на отм.+26.200 и выше. Стены с отм. +26.200 до отм. +30.000. Геометрия</t>
  </si>
  <si>
    <t xml:space="preserve">                            30UJA. Reactor building. Premises UJE. Civil structures in grid lines 4-5 from the slab at el. +26.200 and above. Inner walls and slabs at el. +26.200. Reinforcement</t>
  </si>
  <si>
    <t>30UJA. Реакторное здание. Помещение UJE. Строительные конструкции в осях 4-5 перекрытия на отм.+26.200 и выше. Внутренние стены и перкрытия на отметке +26.200. Армирование</t>
  </si>
  <si>
    <t xml:space="preserve">                            30UJA. Reactor building. Premises UJE. Civil structures in grid lines 4-5 from the slab at el. +26.200 and above. Contour walls above slab at el. +26.200. Reinforcement</t>
  </si>
  <si>
    <t>30UJA. Реакторное здание. Помещение UJE. Строительные конструкции в осях 4-5 перекрытия на отм.+26.200 и выше. Контурные стены выше перекрытия на отм +26.200. Армирование</t>
  </si>
  <si>
    <t xml:space="preserve">                            30UJA. Reactor building. Premises UJE. Civil structures in grid lines 4-5 from the slab at el. +26.200 and above. Protective walls structures above el. +26.200. Reinforcement</t>
  </si>
  <si>
    <t>30UJA. Реакторное здание. Помещение UJE. Строительные конструкции в осях 4-5 перекрытия на отм.+26.200 и выше. Конструкции защитных стен выше отм +26.200. Армирование</t>
  </si>
  <si>
    <t xml:space="preserve">                            30UJA. Reactor building. Premises UJE. Civil structures in grid lines 4-5 from the slab at el. +26.200 and above. Slab at el. +26.200. Geometry</t>
  </si>
  <si>
    <t>30UJA. Реакторное здание. Помещение UJE. Строительные конструкции в осях 4-5 перекрытия на отм.+26.200 и выше. Перекрытие на отметке +26.200. Геометрия</t>
  </si>
  <si>
    <t xml:space="preserve">                            30UJA. Reactor building. Premises UJE. Civil structures in grid lines 4-5 from the slab at el. +26.200 and above. Roofing at el. +26.200. Reinforcement</t>
  </si>
  <si>
    <t>30UJA. Реакторное здание. Помещение UJE. Строительные конструкции в осях 4-5 перекрытия на отм.+26.200 и выше. Кровельное перекрытие на отм +26.200. Армирование</t>
  </si>
  <si>
    <t xml:space="preserve">                            30UJA. Reactor building. Premises UKA. Reinforcment bars under internal walls of unhermetic zone at el. +5.400. Dowel bars in axis 4-5</t>
  </si>
  <si>
    <t>30UJA. Реакторное здание. Помещения UKA. Выпуски под внутренние стены негерметичной части на отметке +5.400. Выпуски в осях 4-5</t>
  </si>
  <si>
    <t xml:space="preserve">                            30UJA. Reactor building. Structures in axis 4-5 from el.+5.400 to el. +9.000. Walls from el. +5.350 up to bottom floor at el. +8.950. Geometry</t>
  </si>
  <si>
    <t>30UJA. Реакторное здание. Строительные конструкции в осях 4-5 с отм. +5.400 до отм. 9.000. Стены с отметки +5.350 до низа перекрытия на отметке +8.950. Геометрия</t>
  </si>
  <si>
    <t xml:space="preserve">                            30UJA. Reactor building. Premise UCC. Structures in axis 4-5 from el.+5.400 to el. +9.000. Inner walls from el. +5.350 up to floor at el. +8.950. Reinforcement</t>
  </si>
  <si>
    <t>30UJA. Реакторное здание. Помещение UCC. Строительные конструкции в осях 4-5 с отм. +5.400 до отм. 9.000. Внутренние стены с отметки +5.350 до перекрытия на отметке +8.950. Армирование</t>
  </si>
  <si>
    <t xml:space="preserve">                            30UJA. Reactor building. Premise UCC. Structures in axis 4-5 from el.+5.400 to el. +9.000. Staircases. Geometry</t>
  </si>
  <si>
    <t>30UJA. Реакторное здание. Помещение UCC. Строительные конструкции в осях 4-5 с отм. +5.400 до отм. 9.000. Лестницы. Геометрия</t>
  </si>
  <si>
    <t xml:space="preserve">                            30UJA. Reactor building. Premise UCC. Structures in axis 4-5 from el.+5.400 to el. +9.000. Staircases. Reinforcement</t>
  </si>
  <si>
    <t>30UJA. Реакторное здание. Помещение UCC. Строительные конструкции в осях 4-5 с отм. +5.400 до отм. 9.000. Лестницы. Армирование</t>
  </si>
  <si>
    <t xml:space="preserve">                            30UJA. Reactor building. Premise UCC. Structures in axis 4-5 from el. +9.000 up to floor at el. +12.600. Floor at el. +8.950. Geometry</t>
  </si>
  <si>
    <t>30UJA. Реакторное здание. Помещение UCC. Строительные конструкции в осях 4-5 с отметки +9.000 до перекрытия на отметке +12.600. Перекрытие на отметке +8.950. Геометрия</t>
  </si>
  <si>
    <t xml:space="preserve">                            30UJA. Reactor building. Premise UCC. Structures in axis 4-5 from el. +9.000 up to floor at el. +12.600. Floor at el. +8.950. Reinforcement</t>
  </si>
  <si>
    <t>30UJA. Реакторное здание. Помещение UCC. Строительные конструкции в осях 4-5 с отметки +9.000 до перекрытия на отметке +12.600. Перекрытие на отметке +8.950. Армирование</t>
  </si>
  <si>
    <t xml:space="preserve">                            30UJA. Reactor building. Premise UCC. Structures in axis 4-5 from el. +9.000 up to floor at el. +12.600. Internal walls from el. +8.950 up to bottom floor at el. +12.550. Reinforcement</t>
  </si>
  <si>
    <t>30UJA. Реакторное здание. Помещение UCC. Строительные конструкции в осях 4-5 с отметки +9.000 до перекрытия на отметке +12.600. Внутренние стены с отметки +8.950 до низа перекрытия на отметке +12.550. Армирование</t>
  </si>
  <si>
    <t xml:space="preserve">                            30UJA. Reactor building. Premise UCC. Structures in axis 4-5 from el. +9.000 up to floor at el. +12.600. Outline walls from el. +8.950 up to bottom floor at el. +12.550. Reinforcement</t>
  </si>
  <si>
    <t>30UJA. Реакторное здание. Помещение UCC. Строительные конструкции в осях 4-5 с отметки +9.000 до перекрытия на отметке +12.600. Контурные стены с отметки +8.950 до низа перекрытия на отметке +12.550. Армирование</t>
  </si>
  <si>
    <t xml:space="preserve">                            30UJA. Reactor building. Premise UCC. Structures in axis 4-5 from el. +9.000 up to floor at el. +12.600. Staircase. Geometry</t>
  </si>
  <si>
    <t>30UJA. Реакторное здание. Помещение UCC. Строительные конструкции в осях 4-5 с отметки +9.000 до перекрытия на отметке +12.600. Лестница. Геометрия</t>
  </si>
  <si>
    <t xml:space="preserve">                            30UJA. Reactor building. Premise UCC. Structures in axis 4-5 from el. +9.000 up to floor at el. +12.600. Staircase. Reinforcement</t>
  </si>
  <si>
    <t>30UJA. Реакторное здание. Помещение UCC. Строительные конструкции в осях 4-5 с отметки +9.000 до перекрытия на отметке +12.600. Лестница. Армирование</t>
  </si>
  <si>
    <t xml:space="preserve">                            30UJA. Reactor building. Premises UJE. Civil structures in axis 4-5 from bottom floor at el. +12.600 up to floor at el. +16.200. Geometry</t>
  </si>
  <si>
    <t>30UJA. Реакторное здание. Помещение UJE. Строительные конструкции в осях 4-5 от низа перекрытия на отм.+12.600 до перекрытия на отм.+16.200. Геометрия</t>
  </si>
  <si>
    <t xml:space="preserve">                            30UJA. Reactor building. Premises UJE. Civil structures in axis 4-5 from bottom floor at el. +12.600 up to floor at el. +16.200. Floor at el. +12.550. Reinforcement</t>
  </si>
  <si>
    <t>30UJA. Реакторное здание. Помещение UJE. Строительные конструкции в осях 4-5 от низа перекрытия на отм.+12.600 до перекрытия на отм.+16.200. Перекрытие на отм. +12.550. Армирование</t>
  </si>
  <si>
    <t xml:space="preserve">                            30UJA. Reactor building. Premises UJE. Civil structures in axis 4-5 from bottom floor at el. +12.600 up to floor at el. +16.200. Walls from el. +12.550 up to floor at el. +16.150. Geometry</t>
  </si>
  <si>
    <t>30UJA. Реакторное здание. Помещение UJE. Строительные конструкции в осях 4-5 от низа перекрытия на отм.+12.600 до перекрытия на отм.+16.200. Стены с отм. +12.550 до низа перекрытия на отм. +16.150. Геометрия</t>
  </si>
  <si>
    <t xml:space="preserve">                            30UJA. Reactor building. Premises UJE. Civil structures in axis 4-5 from bottom floor at el. +12.600 up to floor at el. +16.200. Inner walls from el. +12.550 up to bottom floor at el. +20.450. Reinforcement</t>
  </si>
  <si>
    <t>30UJA. Реакторное здание. Помещение UJE. Строительные конструкции в осях 4-5 от низа перекрытия на отм.+12.600 до перекрытия на отм.+16.200. Внутренние стены с отметки +12.550 до низа перекрытия на отметке +20.450. Армирование</t>
  </si>
  <si>
    <t xml:space="preserve">                            30UJA. Reactor building. Premises UJE. Civil structures in grid lines 4-5 from the slab at el. +26.200 and above. Roofing at el. +24.700 near grid С. Reinforcement</t>
  </si>
  <si>
    <t>30UJA. Реакторное здание. Помещение UJE. Строительные конструкции в осях 4-5 перекрытия на отм.+26.200 и выше. Кровельное перекрытие на отм +24.700 у оси С. Армирование</t>
  </si>
  <si>
    <t xml:space="preserve">                            30UJA. Reactor building. Premises UJE. Floors and foundations for the equipment at el. +12.600, +16.200, +20.500, +26.200 in grid lines 4-5. Foundations at el. +12.600</t>
  </si>
  <si>
    <t>30UJA. Реакторное здание. Помещение UJE. Полы и фундаменты для оборудования на отм.+12.600; +16.200; +20.500; +26.200 в осях 4-5. Фундаменты на отм. +12.600</t>
  </si>
  <si>
    <t xml:space="preserve">                            30UJA. Reactor building. Premises UJE. Floors and foundations for the equipment at el. +12.600, +16.200, +20.500, +26.200 in grid lines 4-5. Foundations at el. +16.200</t>
  </si>
  <si>
    <t>30UJA. Реакторное здание. Помещение UJE. Полы и фундаменты для оборудования на отм.+12.600; +16.200; +20.500; +26.200 в осях 4-5. Фундаменты на отм. +16.200</t>
  </si>
  <si>
    <t xml:space="preserve">                            30UJA. Reactor building. Premises UJE. Floors and foundations for the equipment at el. +12.600, +16.200, +20.500, +26.200 in grid lines 4-5. Foundations at el. +20.500; +23.600</t>
  </si>
  <si>
    <t>30UJA. Реакторное здание. Помещение UJE. Полы и фундаменты для оборудования на отм.+12.600; +16.200; +20.500; +26.200 в осях 4-5. Фундаменты на отм +20.500; +23.600</t>
  </si>
  <si>
    <t xml:space="preserve">                            30UJA. Reactor building. Adjacent structure (UJE). Metal structures of floor lining at elev. +12.600 in rooms UJE22R001… UJE22R004 in grid lines 4-5</t>
  </si>
  <si>
    <t>30UJA. Реакторное здание. Обстройка (UJE). М.к. облицовки пола на отм. +12,600 в пом. UJE22R001… UJE22R004 в осях 4-5</t>
  </si>
  <si>
    <t xml:space="preserve">                            30UJA. Reactor building. Adjacent structure (UJE). Metal structures of monorails above elev. +12.600 in grid lines 4-5</t>
  </si>
  <si>
    <t>30UJA. Реакторное здание. Обстройка (UJE). М.к. монорельсов выше отм. +12,600 в осях 4-5</t>
  </si>
  <si>
    <t xml:space="preserve">                            30UJA. Reactor building. Adjacent structure (UJE). Metal structures of landings at elev. +16.200 in grid lines 4-5</t>
  </si>
  <si>
    <t>30UJA. Реакторное здание. Обстройка (UJE). М.к. площадок на отм. +16,200 в осях 4-5</t>
  </si>
  <si>
    <t xml:space="preserve">                            30UJA. Reactor building. Adjacent structure (UJE). Metal structures of landings at elev. +20.500 and +22.500 in grid lines 4-5</t>
  </si>
  <si>
    <t>30UJA. Реакторное здание. Обстройка (UJE). М.к. площадок на отм. +20,500 и +22,500 в осях 4-5</t>
  </si>
  <si>
    <t xml:space="preserve">                            30UJA. Reactor building. Adjacent structure (UJE). Metal structures of supports for air ducts fastening at elev. +16.150 in grid lines 4-5</t>
  </si>
  <si>
    <t>30UJA. Реакторное здание. Обстройка (UJE). М.к. опор для крепления воздуховодов на отм. +12,600 в осях 4-5</t>
  </si>
  <si>
    <t>30UJA. Реакторное здание. Обстройка (UJE). М.к. опор для крепления воздуховодов на отм. +16,150 в осях 4-5</t>
  </si>
  <si>
    <t xml:space="preserve">                            30UJA. Reactor building. Adjacent structure (UJE). Metal structures of supports for air ducts fastening at elev. +20.450 in grid lines 4-5</t>
  </si>
  <si>
    <t>30UJA. Реакторное здание. Обстройка (UJE). М.к. опор для крепления воздуховодов на отм. +20,450 в осях 4-5</t>
  </si>
  <si>
    <t xml:space="preserve">                            30UJA. Reactor building. Adjacent structure (UCC). Metal structures of landings to elev. +12.600 in grid lines 4-5</t>
  </si>
  <si>
    <t>30UJA. Реакторное здание. Обстройка (UCC). М.к. площадок до отм. +12,600 в осях 4-5</t>
  </si>
  <si>
    <t xml:space="preserve">                            30UJA. Reactor building. Adjacent structure (UCC). Metal structures of monorails to elev. +12.600 in grid lines 4-5</t>
  </si>
  <si>
    <t>30UJA. Реакторное здание. Обстройка (UCC). М.к. монорельсов до отм. +12,600 в осях 4-5</t>
  </si>
  <si>
    <t xml:space="preserve">                            30UJA. Reactor building. Adjacent structure (UCC). Metal structures of supports for air ducts fastening to elev. +12.600 in grid lines 4-5</t>
  </si>
  <si>
    <t>30UJA. Реакторное здание. Обстройка (UCC). М.к. опор для крепления воздуховодов до отм. +12,600 в осях 4-5</t>
  </si>
  <si>
    <t xml:space="preserve">                            30UJA. Reactor building. Adjacent structure (UJE). Metal structures of embedded parts for lining fastening above elev. +12.600 in grid lines 4-5</t>
  </si>
  <si>
    <t>30UJA. Реакторное здание. Обстройка (UJE). М.к. закладных деталей для крепления облицовки выше отм. +12,600 в осях 4-5</t>
  </si>
  <si>
    <t xml:space="preserve">                      Civil structures of premises UBB, UKK</t>
  </si>
  <si>
    <t xml:space="preserve">                            30UJA. Reactor building. UBB, UKK rooms. Civil engineering structures at elev. -4.250 in grid lines 1-3. Geometry</t>
  </si>
  <si>
    <t>30UJA. Реакторное здание. Помещения UBB, UKK. Строительные конструкции на отм. -4.250 в осях 1-3. Геометрия</t>
  </si>
  <si>
    <t xml:space="preserve">                            30UJA. Reactor building. UBB, UKK rooms. Walls from elev. -4.250 to elev. -0.050 in grid lines 1-3. Reinforcement</t>
  </si>
  <si>
    <t>30UJA. Реакторное здание. Помещения UBB, UKK. Стены с отм. -4.250 до отм. -0.050 в осях 1-3. Армирование</t>
  </si>
  <si>
    <t xml:space="preserve">                            30UJA. Reactor building. UBB, UKK rooms. Walls from elev. -4.250 to elev. -0.050 in grid lines 3-5. Reinforcement</t>
  </si>
  <si>
    <t>30UJA. Реакторное здание. Помещения UBB, UKK. Стены с отм. -4.250 до отм. -0.050 в осях 3-5. Армирование</t>
  </si>
  <si>
    <t xml:space="preserve">                            30UJA. Reactor building. UBB, UKK rooms. Civil structures up to the slab at elev. +5.400. Walls from el. -0.050 to floor bottom at el. +5.350 in grid lines 1-3. Geometry</t>
  </si>
  <si>
    <t>30UJA. Реакторное здание. Помещения UBB, UKK. Строительные конструкции до перекрытия на отм.+5.400. Стены с отметки -0.050 до низа перекрытия на отметке +5.350 в осях 1-3. Геометрия</t>
  </si>
  <si>
    <t xml:space="preserve">                            30UJA. Reactor building. UBB, UKK rooms. Floor at elevation 0.000. Reinforcement</t>
  </si>
  <si>
    <t>30UJA. Реакторное здание. Помещения UBB, UKK. Перекрытие на отметке 0.000. Армирование</t>
  </si>
  <si>
    <t xml:space="preserve">                            30UJA. Reactor building. UBB, UKK rooms. Walls at elev. +18.000. Reinforcement</t>
  </si>
  <si>
    <t>30UJA. Реакторное здание. Помещения UBB, UKK. Стены на отм. +18.000. Армирование</t>
  </si>
  <si>
    <t xml:space="preserve">                            30UJA. Reactor building. UBB, UKK rooms. Civil engineering structures at elev. +21.000. Geometry</t>
  </si>
  <si>
    <t>30UJA. Реакторное здание. Помещения UBB, UKK. Строительные конструкции на отм. +21.000. Геометрия</t>
  </si>
  <si>
    <t xml:space="preserve">                            30UJA. Reactor building. UBB, UKK rooms. Slab at elev. +21.000. Reinforcement</t>
  </si>
  <si>
    <t>30UJA. Реакторное здание. Помещения UBB, UKK. Перекрытие на отм. +21.000. Армирование</t>
  </si>
  <si>
    <t xml:space="preserve">                            30UJA. Reactor building. UBB, UKK rooms. Walls at elev. +21.000. Reinforcement</t>
  </si>
  <si>
    <t>30UJA. Реакторное здание. Помещения UBB, UKK. Стены на отм. +21.000. Армирование</t>
  </si>
  <si>
    <t xml:space="preserve">                            30UJA. Reactor building. UBB, UKK rooms. Civil engineering structures at elev. +24.600. Geometry</t>
  </si>
  <si>
    <t>30UJA. Реакторное здание. Помещения UBB, UKK. Строительные конструкции на отм. +24.600. Геометрия</t>
  </si>
  <si>
    <t xml:space="preserve">                            30UJA. Reactor building. UBB, UKK rooms. Slab at elev. +24.600. Reinforcement</t>
  </si>
  <si>
    <t>30UJA. Реакторное здание. Помещения UBB, UKK. Перекрытие на отм. +24.600. Армирование</t>
  </si>
  <si>
    <t xml:space="preserve">                            30UJA. Reactor building. UBB, UKK rooms. Walls at elev. +24.600. Reinforcement</t>
  </si>
  <si>
    <t>30UJA. Реакторное здание. Помещения UBB, UKK. Стены на отм. +24.600. Армирование</t>
  </si>
  <si>
    <t xml:space="preserve">                            30UJA. Reactor building. UBB, UKK rooms. Roof slab at elev. +30.600. Geometry</t>
  </si>
  <si>
    <t>30UJA. Реакторное здание. Помещения UBB, UKK. Кровельное перекрытие на отм. +30.600. Геометрия</t>
  </si>
  <si>
    <t xml:space="preserve">                            30UJA. Reactor building. UBB, UKK rooms. Roof slab at elev. +30.600. Reinforcement</t>
  </si>
  <si>
    <t>30UJA. Реакторное здание. Помещения UBB, UKK. Кровельное перекрытие на отм. +30.600. Армирование</t>
  </si>
  <si>
    <t xml:space="preserve">                            30UJA. Reactor building. UBB, UKK rooms. Foundations at elev. -4.250, -0.050, +3.550, +7.150</t>
  </si>
  <si>
    <t>30UJA. Реакторное здание. Помещения UBB, UKK. Фундаменты на отм. -4.250, -0.050, +3.550, +7.150</t>
  </si>
  <si>
    <t xml:space="preserve">                            30UJA. Reactor building. UBB, UKK rooms. Foundations at elev. +10.750, +14.350, +18.000, +21.000, +24.600</t>
  </si>
  <si>
    <t>30UJA. Реакторное здание. Помещения UBB, UKK. Фундаменты на отм. +10.750, +14.350, +18.000, +21.000, +24.600</t>
  </si>
  <si>
    <t xml:space="preserve">                            30UJA. Reactor building. UBB, UKK rooms. Civil structures up to the slab at elev. +5.400. Walls from el. -0.050 to slab bottom at el. +5.350 in grid lines 1-3. Reinforcement</t>
  </si>
  <si>
    <t>30UJA. Реакторное здание. Помещения UBB, UKK. Строительные конструкции до перекрытия на отм.+5.400. Стены с отметки -0.050 до низа перекрытия на отметке +5.350 в осях1-3. Армирование</t>
  </si>
  <si>
    <t xml:space="preserve">                            30UJA. Reactor building. UBB, UKK rooms. Civil engineering structures at elev. +3.550. Geometry</t>
  </si>
  <si>
    <t>30UJA. Реакторное здание. Помещения UBB, UKK. Строительные конструкции на отм. +3.550. Геометрия</t>
  </si>
  <si>
    <t xml:space="preserve">                            30UJA. Reactor building. UBB, UKK rooms. Slab at elev. +3.550. Reinforcement</t>
  </si>
  <si>
    <t>30UJA. Реакторное здание. Помещения UBB, UKK. Перекрытие на отм. +3.550. Армирование</t>
  </si>
  <si>
    <t xml:space="preserve">                            30UJA. Reactor building. UBB, UKK rooms. Civil engineering structures at elev. +7.150. Geometry</t>
  </si>
  <si>
    <t>30UJA. Реакторное здание. Помещения UBB, UKK. Строительные конструкции на отм. +7.150. Геометрия</t>
  </si>
  <si>
    <t xml:space="preserve">                            30UJA. Reactor building. UBB, UKK rooms. Slab at elev. +7.150. Reinforcement</t>
  </si>
  <si>
    <t>30UJA. Реакторное здание. Помещения UBB, UKK. Перекрытие на отм. +7.150. Армирование</t>
  </si>
  <si>
    <t xml:space="preserve">                            30UJA. Reactor building. UBB, UKK rooms. Walls at elev. +7.150. Reinforcement</t>
  </si>
  <si>
    <t>30UJA. Реакторное здание. Помещения UBB, UKK. Стены на отм. +7.150. Армирование</t>
  </si>
  <si>
    <t xml:space="preserve">                            30UJA. Reactor building. UBB, UKK rooms. Civil engineering structures at elev. +10.750. Geometry</t>
  </si>
  <si>
    <t>30UJA. Реакторное здание. Помещения UBB, UKK. Строительные конструкции на отм. +10.750. Геометрия</t>
  </si>
  <si>
    <t xml:space="preserve">                            30UJA. Reactor building. UBB, UKK rooms. Slab at elev. +10.750. Reinforcement</t>
  </si>
  <si>
    <t>30UJA. Реакторное здание. Помещения UBB, UKK. Перекрытие на отм. +10.750. Армирование</t>
  </si>
  <si>
    <t xml:space="preserve">                            30UJA. Reactor building. UBB, UKK rooms. Walls at elev. +10.750. Reinforcement</t>
  </si>
  <si>
    <t>30UJA. Реакторное здание. Помещения UBB, UKK. Стены на отм. +10.750. Армирование</t>
  </si>
  <si>
    <t xml:space="preserve">                            30UJA. Reactor building. UBB, UKK rooms. Civil engineering structures at elev. +14.350. Geometry</t>
  </si>
  <si>
    <t>30UJA. Реакторное здание. Помещения UBB, UKK. Строительные конструкции на отм. +14.350. Геометрия</t>
  </si>
  <si>
    <t xml:space="preserve">                            30UJA. Reactor building. UBB, UKK rooms. Slab at elev. +14.350. Reinforcement</t>
  </si>
  <si>
    <t>30UJA. Реакторное здание. Помещения UBB, UKK. Перекрытие на отм. +14.350. Армирование</t>
  </si>
  <si>
    <t xml:space="preserve">                            30UJA. Reactor building. UBB, UKK rooms. Walls at elev. +14.350. Reinforcement</t>
  </si>
  <si>
    <t>30UJA. Реакторное здание. Помещения UBB, UKK. Стены на отм. +14.350. Армирование</t>
  </si>
  <si>
    <t xml:space="preserve">                            30UJA. Reactor building. UBB, UKK rooms. Civil engineering structures at elev. +18.000. Geometry</t>
  </si>
  <si>
    <t>30UJA. Реакторное здание. Помещения UBB, UKK. Строительные конструкции на отм. +18.000. Геометрия</t>
  </si>
  <si>
    <t xml:space="preserve">                            30UJA. Reactor building. UBB, UKK rooms. Slab at elev. +18.000. Reinforcement</t>
  </si>
  <si>
    <t>30UJA. Реакторное здание. Помещения UBB, UKK. Перекрытие на отм. +18.000. Армирование</t>
  </si>
  <si>
    <t xml:space="preserve">                            30UJA. Reactor building. UKK rooms. Metal structures of supports for electrical equipment and mounting racks</t>
  </si>
  <si>
    <t>30UJA. Реакторное здание. Помещения UKK. М.к. опор для электротехнического оборудования и стендов</t>
  </si>
  <si>
    <t xml:space="preserve">                            30UJA. Reactor building. UKK rooms. Metal structures of screening grids</t>
  </si>
  <si>
    <t>30UJA. Реакторное здание. Помещения UKK. М.к. экранирующих сеток</t>
  </si>
  <si>
    <t xml:space="preserve">                            30UJA. Reactor building. UKK rooms. Metal structures of landings and stairs in process rooms</t>
  </si>
  <si>
    <t>30UJA. Реакторное здание. Помещения UKK. М.к. площадок и лестниц в технологических помещениях.</t>
  </si>
  <si>
    <t xml:space="preserve">                            30UJA. Reactor building. UKK rooms. Metal structures of supports for process equipment and air ducts</t>
  </si>
  <si>
    <t>30UJA. Реакторное здание. Помещения UKK. М.к. опор для технологического оборудования и воздуховодов</t>
  </si>
  <si>
    <t xml:space="preserve">                            30UJA. Reactor building. UKK rooms. Metal structures of monorails</t>
  </si>
  <si>
    <t>30UJA. Реакторное здание. Помещения UKK. М.к. монорельсов</t>
  </si>
  <si>
    <t xml:space="preserve">                            30UJA. Reactor building. UKK rooms. Metal structures of ladders in cable shafts</t>
  </si>
  <si>
    <t>30UJA. Реакторное здание. Помещения UKK. М.к. лестниц в кабельных шахтах.</t>
  </si>
  <si>
    <t xml:space="preserve">                Architectural works</t>
  </si>
  <si>
    <t>1405д</t>
  </si>
  <si>
    <t xml:space="preserve">                   30UJA. Reactor building. ACA. Architectural solutions at el. +10.220; +12.490; +14.140, including floors</t>
  </si>
  <si>
    <t>30UJA. Реакторное здание. ЗЛА. Архитектурные решения на отм.+10.220, +12.490, +14.140, включая полы</t>
  </si>
  <si>
    <t xml:space="preserve">                   30UJA. Reactor building. ACA. Architectural solutions at el. +6.000; +9.000, including floors</t>
  </si>
  <si>
    <t>30UJA. Реакторное здание. ЗЛА. Архитектурные решения на отм.+6.000, +9.000, включая полы</t>
  </si>
  <si>
    <t xml:space="preserve">                   30UJA. Reactor building. ACA. Architectural solutions at el. +20.500; +25.840, including floors</t>
  </si>
  <si>
    <t>30UJA. Реакторное здание. ЗЛА. Архитектурные решения на отм.+20.500, +25.840, включая полы</t>
  </si>
  <si>
    <t xml:space="preserve">                   30UJA. Reactor building. ACA. Architectural solutions at el. +31.700, including floors</t>
  </si>
  <si>
    <t>30UJA. Реакторное здание. ЗЛА. Архитектурные решения на отм.+31.700, включая полы</t>
  </si>
  <si>
    <t xml:space="preserve">                   30UJA. Reactor building. Architectural solutions. 30UKB, 30UJE roof</t>
  </si>
  <si>
    <t>30UJA. Реакторное здание. Архитектурные решения. Кровля 30UKB, 30UJE</t>
  </si>
  <si>
    <t xml:space="preserve">                   30UJA. Reactor building. ACA. Passenger elevator, 400 kg load capacity</t>
  </si>
  <si>
    <t>30UJA. Реакторное здание. ЗЛА. Пассажирский лифт грузоподъемностью 400 кг</t>
  </si>
  <si>
    <t xml:space="preserve">                   30UJA. Reactor building. Premises UKA. Architectural solutions. Plans up to el. 0.000</t>
  </si>
  <si>
    <t>30UJA. Реакторное здание. Помещения UKA. Архитектурные решения. Планы до отм. 0.000</t>
  </si>
  <si>
    <t xml:space="preserve">                   30UJA. Reactor building. Premises UKA. Architectural solutions. Floors up to el. 0.000</t>
  </si>
  <si>
    <t>30UJA. Реакторное здание. Помещения UKA. Реакторное здание. Архитектурные решения. Полы до отм. 0.000</t>
  </si>
  <si>
    <t xml:space="preserve">                   30UJA. Reactor building. Premises UKA. Architectural solutions. Plan at el. 0.000, including floors</t>
  </si>
  <si>
    <t>30UJA. Реакторное здание. Помещения UKA. Архитектурные решения. План на отм. 0.000, включая полы</t>
  </si>
  <si>
    <t xml:space="preserve">                   30UJA. Reactor building. Premises UBB, UKK. Architectural solutions. Plan at el. -4.200, including floors</t>
  </si>
  <si>
    <t>30UJA. Реакторное здание. Помещения UBB, UKK. Архитектурные решения. План на отм. -4.200, включая полы</t>
  </si>
  <si>
    <t xml:space="preserve">                   30UJA. Reactor building. Premises UBB, UKK. Architectural solutions. Plan at el. 0.000,+3.600, including finishing and floors</t>
  </si>
  <si>
    <t>30UJA. Реакторное здание. Помещения UBB, UKK. Архитектурные решения. Планы на отм. 0.000,+3.600, включая отделку и полы</t>
  </si>
  <si>
    <t xml:space="preserve">                   30UJA. Reactor building. Premises UBB, UKK. Architectural solutions. Plan at el.+5.400, +7.200, including finishing and floors</t>
  </si>
  <si>
    <t>30UJA. Реакторное здание. Помещения UBB, UKK. Архитектурные решения. Планы на отм. +5.400, +7.200, включая отделку и полы</t>
  </si>
  <si>
    <t xml:space="preserve">                   30UJA. Reactor building. Premises UBB, UKK. Architectural solutions. Plan at el. +9.00, +10.800, including finishing and floors</t>
  </si>
  <si>
    <t>30UJA. Реакторное здание. Помещения UBB, UKK. Архитектурные решения. Планы на отм. +9.000, +10.800, включая отделку и полы</t>
  </si>
  <si>
    <t xml:space="preserve">                   30UJA. Reactor building. Premises UBB, UKK. Architectural solutions. Plan at el. +12.600, +14.400, including finishing and floors</t>
  </si>
  <si>
    <t>30UJA. Реакторное здание. Помещения UBB, UKK. Архитектурные решения. Планы на отм. +12.600, +14.400, включая отделку и полы</t>
  </si>
  <si>
    <t xml:space="preserve">                   30UJA. Reactor building. Premises UBB, UKK. Architectural solutions. Plan at el. +18.000, +19.080, including finishing and floors</t>
  </si>
  <si>
    <t>30UJA. Реакторное здание. Помещения UBB, UKK. Архитектурные решения. План на отм. +18.000, +19.080, включая отделку и полы</t>
  </si>
  <si>
    <t xml:space="preserve">                   30UJA. Reactor building. Premises UBB, UKK. Architectural solutions. Plan at el. +21.000, +23.220, including finishing and floors</t>
  </si>
  <si>
    <t>30UJA. Реакторное здание. Помещения UBB, UKK. Архитектурные решения. План на отм. +21.000, +23.220 включая отделку и полы</t>
  </si>
  <si>
    <t xml:space="preserve">                   30UJA. Reactor building. Premises UBB, UKK. Architectural solutions. Plan at el. +24.600, +26.820, +30.960, including finishing and floors</t>
  </si>
  <si>
    <t>30UJA. Реакторное здание. Помещения UBB, UKK. Архитектурные решения. План на отм. +24.600, +26.820, +30.960, включая отделку и полы</t>
  </si>
  <si>
    <t xml:space="preserve">                   30UJA. Reactor building. Premises UBB, UKK. Architectural solutions. Roof</t>
  </si>
  <si>
    <t>30UJA. Реакторное здание. Помещения UBB, UKK. Архитектурные решения. Кровля</t>
  </si>
  <si>
    <t xml:space="preserve">                   30UJA. Reactor building. Premises UKB. Architectural solutions at el. +5.400 and above in grid lines 1-2. Floors at el. +5.400, +8.100</t>
  </si>
  <si>
    <t>30UJA. Реакторное здание. Помещения UKB. Архитектурные решения на отм.+5.400 и выше в осях 1-2. Полы на отм. +5.400, +8.100</t>
  </si>
  <si>
    <t xml:space="preserve">                   30UJA. Reactor building. Premises UCC. Architectural solutions at el. +5.400, +9.000 in grid lines 4-5. Plan at el. +5.400, including floors</t>
  </si>
  <si>
    <t>30UJA. Реакторное здание. Помещения UCC. Архитектурные решения на отм.+5.400, +9.000 в осях 4-5. План на отм. +5.400, включая отделку и полы</t>
  </si>
  <si>
    <t xml:space="preserve">                   30UJA. Reactor building. Premises UCC. Architectural solutions at el. +5.400, +9.000 in grid lines 4-5. Plan at el. +9.000, including finishing and floors</t>
  </si>
  <si>
    <t>30UJA. Реакторное здание. Помещения UCC. Архитектурные решения на отм.+5.400, +9.000 в осях 4-5. План на отм. +9.000, включая отделку и полы</t>
  </si>
  <si>
    <t xml:space="preserve">                   30UJA. Reactor building. Premises UKB. Architectural solutions at el. +5.400 and above in grid lines 1-2. Plans at el. +14.400, +15.600</t>
  </si>
  <si>
    <t>30UJA. Реакторное здание. Помещения UKB. Архитектурные решения на отм.+5.400 и выше в осях 1-2. Планы на отм. +14.400, +15.600</t>
  </si>
  <si>
    <t xml:space="preserve">                   30UJA. Reactor building. Premises UKB. Architectural solutions at el. +5.400 and above in grid lines 1-2. Plans at el. +5.400, +8.100</t>
  </si>
  <si>
    <t>30UJA. Реакторное здание. Помещения UKB. Архитектурные решения на отм.+5.400 и выше в осях 1-2. Планы на отм. +5.400, +8.100</t>
  </si>
  <si>
    <t xml:space="preserve">                   30UJA. Reactor building. Premises UJE. Architectural solutions at el. +12.600 and above in grid lines 4-5. Floors at el. +12.600, +16.200</t>
  </si>
  <si>
    <t>30UJA. Реакторное здание. Помещения UJE. Архитектурные решения на отм.+12.600 и выше в осях 4-5. Полы на отм. +12.600, +16.200</t>
  </si>
  <si>
    <t xml:space="preserve">                   30UJA. Reactor building. (UJB). Architectural solutions of the annulus, including floors</t>
  </si>
  <si>
    <t>30UJA. Реакторное здание. (UJB). Архитектурные решения межоболочечного пространства, включая полы</t>
  </si>
  <si>
    <t xml:space="preserve">                   30UJA. Reactor building. Premises UJC. Architectural solutions of heat exchangers of PHRS, including the trim and floors</t>
  </si>
  <si>
    <t>30UJA. Реакторное здание. Помещения UJC. Архитектурные решения помещений теплообменников СПОТ, включая полы</t>
  </si>
  <si>
    <t xml:space="preserve">                   30UJA. Reactor building. UJC rooms. Architectural solutions. PHRS dome roofing</t>
  </si>
  <si>
    <t>30UJA. Реакторное здание. Помещения UJC. Архитектурные решения. Кровля купола СПОТ</t>
  </si>
  <si>
    <t xml:space="preserve">                   30UJA. Reactor building. Premises UKB. Architectural solutions at el. +5.400 and above in grid lines 1-2. Floors at el. +14.400, +15.600</t>
  </si>
  <si>
    <t>30UJA. Реакторное здание. Помещения UKB. Архитектурные решения на отм.+5.400 и выше в осях 1-2. Полы на отм. +14.400, +15.600</t>
  </si>
  <si>
    <t xml:space="preserve">                   30UJA. Reactor building. Premises UJE. Architectural solutions at el. +12.600 and above in grid lines 4-5. Plans at el. +12.600, +16.200</t>
  </si>
  <si>
    <t>30UJA. Реакторное здание. Помещения UJE. Архитектурные решения на отм.+12.600 и выше в осях 4-5. Планы на отм. +12.600, +16.200</t>
  </si>
  <si>
    <t xml:space="preserve">                   30UJA. Reactor building. Premises UJE. Architectural solutions at el. +12.600 and above in grid lines 4-5. Plans at el. +20.500, +23.400</t>
  </si>
  <si>
    <t>30UJA. Реакторное здание. Помещения UJE. Архитектурные решения на отм.+12.600 и выше в осях 4-5. Планы на отм. +20.500, +23.400</t>
  </si>
  <si>
    <t xml:space="preserve">                   30UJA. Reactor building. Premises UJE. Architectural solutions at el. +12.600 and above in grid lines 4-5. Floors at el. +20.500, +23.400</t>
  </si>
  <si>
    <t>30UJA. Реакторное здание. Помещения UJE. Архитектурные решения на отм.+12.600 и выше в осях 4-5. Полы на отм. +20.500, +23.400</t>
  </si>
  <si>
    <t xml:space="preserve">                Corrosion protection</t>
  </si>
  <si>
    <t xml:space="preserve">                   30UJA. Reactor building. Rooms UKA. Corrosion protection of civil structures at elev. -7.200, -4.200, 0.000</t>
  </si>
  <si>
    <t>30UJA. Реакторное здание. Помещения UKA. Антикоррозионная защита строительных конструкций на отм. -7.200, -4.200, 0.000</t>
  </si>
  <si>
    <t xml:space="preserve">                   30UJA. Reactor building. Corrosion protection of metalwork</t>
  </si>
  <si>
    <t>30UJA. Реакторное здание. Антикоррозионная защита металлоконструкций</t>
  </si>
  <si>
    <t xml:space="preserve">                   30UJA. Reactor building. ACA. Corrosion protection of civil structures at elev. +6.400, +9.000</t>
  </si>
  <si>
    <t>30UJA. Реакторное здание. ЗЛА. Антикоррозионная защита строительных конструкций на отм. +6,000, +9.000</t>
  </si>
  <si>
    <t xml:space="preserve">                   30UJA. Reactor building. ACA. Corrosion protection of civil structures at elev. +20.500, +25.840, +31.700</t>
  </si>
  <si>
    <t>30UJA. Реакторное здание. ЗЛА. Антикоррозионная защита строительных конструкций на отм. +20.500, +25.840, + 31,700</t>
  </si>
  <si>
    <t xml:space="preserve">                   30UJA. Reactor building. Rooms UKB. Corrosion protection of civil structures at elev. +5.400, +8.100, +14.400, +15.600</t>
  </si>
  <si>
    <t>30UJA. Реакторное здание. Помещения UKB. Антикоррозионная защита строительных конструкций на отм. +5.400, +8.100, +14.400, +15.600</t>
  </si>
  <si>
    <t xml:space="preserve">                   30UJA. Reactor building. UJB. Corrosion protection of civil structures of the annulus</t>
  </si>
  <si>
    <t>30UJA. Реакторное здание. UJB. Антикоррозионная защита строительных конструкций межоболочечного пространства</t>
  </si>
  <si>
    <t xml:space="preserve">                   30UJA. Reactor building. Rooms UKK. Corrosion protection of civil structures</t>
  </si>
  <si>
    <t>30UJA. Реакторное здание. Помещения UKK. Антикоррозионная защита строительных конструкций</t>
  </si>
  <si>
    <t>1752д</t>
  </si>
  <si>
    <t xml:space="preserve">                Equipment</t>
  </si>
  <si>
    <t>1508д</t>
  </si>
  <si>
    <t xml:space="preserve">                   FCC Equipment for the reactor core parts movement (except for FCA and FCB)</t>
  </si>
  <si>
    <t xml:space="preserve">                      30UJA. Reactor building. Installation drawings of vertical crossarm with a support</t>
  </si>
  <si>
    <t>30UJA. Реакторное здание. Установочные чертежи траверсы вертикальной с подставкой</t>
  </si>
  <si>
    <t xml:space="preserve">                   FAB Spent fuel storage system in the reactor building</t>
  </si>
  <si>
    <t xml:space="preserve">                      30UJA. Reactor building. Installation drawings of fuel pool hydraulic lock</t>
  </si>
  <si>
    <t>30UJA. Реакторное здание. Установочные чертежи гидрозатворов бассейна выдержки</t>
  </si>
  <si>
    <t xml:space="preserve">                      30UJA. Reactor building. Installation drawings of FP container bay shock absorber</t>
  </si>
  <si>
    <t>30UJA. Реакторное здание. Установочные чертежи амортизатора контейнерного отсека БВ</t>
  </si>
  <si>
    <t xml:space="preserve">                   FCB Refueling machine</t>
  </si>
  <si>
    <t xml:space="preserve">                      Installation and adjustment of refueling machine</t>
  </si>
  <si>
    <t xml:space="preserve">                   FJA Instrument and equipment for erection and maintenance of the reactor vessel and its lid</t>
  </si>
  <si>
    <t xml:space="preserve">                      30UJA. Reactor building. Sluice trolley installation drawing</t>
  </si>
  <si>
    <t>30UJA. Реакторное здание. Установочные чертежи тележки шлюзовой</t>
  </si>
  <si>
    <t xml:space="preserve">                   JAA Reactor pressure vessel</t>
  </si>
  <si>
    <t xml:space="preserve">                      Installation of the reactor pressure vessel with welding of the thrust ring</t>
  </si>
  <si>
    <t xml:space="preserve">                      Water circulation with the open reactor</t>
  </si>
  <si>
    <t xml:space="preserve">                      Installation of dummy assemblies into the reactor</t>
  </si>
  <si>
    <t xml:space="preserve">                      Installation of support ring</t>
  </si>
  <si>
    <t xml:space="preserve">                   JAB Reactor vessel lid (upper unit), including flanges, seals, pins</t>
  </si>
  <si>
    <t xml:space="preserve">                      Reactor assembly for hydraulic tests and circulation flushing</t>
  </si>
  <si>
    <t xml:space="preserve">                   JAC Reactor internals</t>
  </si>
  <si>
    <t xml:space="preserve">                      Installation of in-vessel internals into the RPV</t>
  </si>
  <si>
    <t xml:space="preserve">                   JEA Steam generators system</t>
  </si>
  <si>
    <t>133д</t>
  </si>
  <si>
    <t xml:space="preserve">                      Installation of hydraulic shock absorbers Р-450</t>
  </si>
  <si>
    <t>Монтаж гидроамортизаторов Р-450</t>
  </si>
  <si>
    <t xml:space="preserve">                      Installation of steam generators</t>
  </si>
  <si>
    <t>73д</t>
  </si>
  <si>
    <t xml:space="preserve">                   JEB Main circulation pumps system</t>
  </si>
  <si>
    <t>783д</t>
  </si>
  <si>
    <t xml:space="preserve">                      Installation of the RCP hydraulic part</t>
  </si>
  <si>
    <t xml:space="preserve">                      Installation of RCP removable parts and electric motors</t>
  </si>
  <si>
    <t xml:space="preserve">                   JEC Reactor coolant pipeline system</t>
  </si>
  <si>
    <t xml:space="preserve">                      Installation of MCP</t>
  </si>
  <si>
    <t xml:space="preserve">                   JEF Pressurizer system, including injection devices</t>
  </si>
  <si>
    <t xml:space="preserve">                      Installation of Pressurizer into a design position</t>
  </si>
  <si>
    <t xml:space="preserve">                   JEG System of steam receipt from PRZ steam dump devices</t>
  </si>
  <si>
    <t xml:space="preserve">                      Installation of the bubble-tank into a design position</t>
  </si>
  <si>
    <t xml:space="preserve">                   JNG Emergency core cooling system, passive part</t>
  </si>
  <si>
    <t xml:space="preserve">                      Installation of ECCS HA</t>
  </si>
  <si>
    <t xml:space="preserve">                      Installation of CFS accumulator tank 3rd stage</t>
  </si>
  <si>
    <t xml:space="preserve">                   JKM Molten core cooling and retainer system</t>
  </si>
  <si>
    <t xml:space="preserve">                      Installation of the Core catcher vessel to a design position</t>
  </si>
  <si>
    <t xml:space="preserve">                   JME Equipment lock</t>
  </si>
  <si>
    <t xml:space="preserve">                      Reactor building (30UJA). Equipment air lock. Installation drawings</t>
  </si>
  <si>
    <t>Реакторное здание (30UJA). Шлюз транспортный. Установочные чертежи</t>
  </si>
  <si>
    <t xml:space="preserve">                   JMF Main personnel airlock</t>
  </si>
  <si>
    <t xml:space="preserve">                      Reactor building (30UJA). Main personnel lock. Installation drawings</t>
  </si>
  <si>
    <t>Реакторное здание (30UJA). Шлюз для персонала основной. Установочные чертежи</t>
  </si>
  <si>
    <t xml:space="preserve">                   JMG Emergency personnel airlock</t>
  </si>
  <si>
    <t xml:space="preserve">                      Reactor building (30UJA). Emergency personnel lock. Installation drawings</t>
  </si>
  <si>
    <t>Реакторное здание (30UJA). Шлюз для персонала аварийный. Установочные чертежи</t>
  </si>
  <si>
    <t xml:space="preserve">                   JMK Leak-tight pipe penetrations system</t>
  </si>
  <si>
    <t xml:space="preserve">                      30UJA.Reactor building. ACA sealed pipeline penetrations system (JMK)</t>
  </si>
  <si>
    <t>30UJA Реакторное здание. Система герметичных трубных проходок ЗЛА (JMK)</t>
  </si>
  <si>
    <t xml:space="preserve">                   SMJ Cranes, stationary hoisting mechanisms and transport equipment in 30UJA buildings</t>
  </si>
  <si>
    <t>SMJ Краны, стационарное подъемные устройства и транспортное оборудование в зданиях 30UJA</t>
  </si>
  <si>
    <t>186д</t>
  </si>
  <si>
    <t xml:space="preserve">                      30UJA. Reactor building. Installation drawing of the electrical circular bridge crane</t>
  </si>
  <si>
    <t>30UJA. Реакторное здание. Установочные чертежи крана мостового электрического кругового действия</t>
  </si>
  <si>
    <t>84д</t>
  </si>
  <si>
    <t xml:space="preserve">                      Installation and adjustment of electrical circular bridge crane</t>
  </si>
  <si>
    <t xml:space="preserve">                   Equipment installation drawings</t>
  </si>
  <si>
    <t xml:space="preserve">                      30UJA. Reactor building. Equipment installation drawing at el. -4.200</t>
  </si>
  <si>
    <t>30UJA. Реакторное здание. Установочные чертежи оборудования отм. -4.200</t>
  </si>
  <si>
    <t xml:space="preserve">                      30UJA. Reactor building. Equipment installation drawing at el. - 0.000</t>
  </si>
  <si>
    <t>30UJA. Реакторное здание. Установочные чертежи оборудования отм. 0.000</t>
  </si>
  <si>
    <t xml:space="preserve">                      30UJA. Reactor building. Installation drawings of the equipment +5.400</t>
  </si>
  <si>
    <t>30UJA. Реакторное здание. Установочные чертежи оборудования отм. +5,400</t>
  </si>
  <si>
    <t xml:space="preserve">                      30UJA. Reactor building. Equipment installation drawings from elev. +6.000 to slab elev. +20.500</t>
  </si>
  <si>
    <t>30UJA. Реакторное здание. Установочные чертежи оборудования с отм. +6,000 до перекрытия отм. + 20,500</t>
  </si>
  <si>
    <t xml:space="preserve">                      30UJA. Reactor building. Adjacent structures. Installation drawings of load lifting equipment to el. +5.400</t>
  </si>
  <si>
    <t>30UJA. Реакторное здание. Обстройка. Установочные чертежи г/п оборудования до отм. +5.400</t>
  </si>
  <si>
    <t xml:space="preserve">                      30UJA. Reactor building. Adjacent structures. Installation drawings of load lifting equipment above el. +5.400</t>
  </si>
  <si>
    <t>30UJA. Реакторное здание. Обстройка. Установочные чертежи г/п оборудования выше отм. +5.400</t>
  </si>
  <si>
    <t xml:space="preserve">                      30UJA. Reactor building. Installation drawings of the equipment from el. +20.500 to el. +31.700 inclusive</t>
  </si>
  <si>
    <t>30UJA. Реакторное здание. Установочные чертежи оборудования с отм. +20,500 до отм. +31,700 включительно</t>
  </si>
  <si>
    <t xml:space="preserve">                      30UJA. Reactor building. Installation drawing of equipment above +31.700</t>
  </si>
  <si>
    <t>30UJA. Реакторное здание. Установочные чертежи оборудования выше отм. +31,700</t>
  </si>
  <si>
    <t xml:space="preserve">                      30UJA. Reactor building. Equipment installation drawing at el. -7.200</t>
  </si>
  <si>
    <t>30UJA. Реакторное здание. Установочные чертежи оборудования отм. -7.200</t>
  </si>
  <si>
    <t xml:space="preserve">                Pipelines</t>
  </si>
  <si>
    <t>1667д</t>
  </si>
  <si>
    <t xml:space="preserve">                   FAK Fuel pool and core barrel pipeline system</t>
  </si>
  <si>
    <t xml:space="preserve">                     30UJA. Reactor building. Pipelines of fuel pool system including fuel handling equipment shafts above elevation +5.400. Ss, LP</t>
  </si>
  <si>
    <t>30UJA. Реакторное здание. Трубопроводы охлаждения бассейна выдержки и шахт ТТО выше отметки +5,400. Нержавеющие, низкое давление</t>
  </si>
  <si>
    <t xml:space="preserve">                   FAL System of water supply from the fuel pool to treatment facility</t>
  </si>
  <si>
    <t xml:space="preserve">                     30UJA. Reactor building. Pipelines of fuel pond water supply for purification system above elevation +5.400. Ss, LP</t>
  </si>
  <si>
    <t>30UJA. Реакторное здание. Трубопроводы подачи воды бассейна выдержки на очистку выше отметки +5,400. Нержавеющие, низкое давление</t>
  </si>
  <si>
    <t xml:space="preserve">                     30UJA. Reactor building. Rooms UKA. Pipelines of fuel pond water supply for purification system in UKA. Ss, LP</t>
  </si>
  <si>
    <t>30UJA. Реакторное здание. Помещения UKA. Трубопроводы подачи воды бассейна выдержки на очистку в здании UKA. Нержавеющие, низкое давление.</t>
  </si>
  <si>
    <t xml:space="preserve">                   FBA Defective Fuel Assembly Detection System (DFADS)</t>
  </si>
  <si>
    <t xml:space="preserve">                     30UJA. Reactor building. Pipelines of media supply to bottles of defective assemblies identification system. Ss, LP above el. +5.400</t>
  </si>
  <si>
    <t>30UJA. Реакторное здание. Трубопроводы подачи сред к пеналам системы обнаружения дефектных сборок. Нержавеющие, низкое давление выше отметки +5,400</t>
  </si>
  <si>
    <t xml:space="preserve">                      30UJA. Reactor building. Rooms UKK. Pipelines failed fuel assembly detection</t>
  </si>
  <si>
    <t>30UJA. Реакторное здание. Помещения UKK. Трубопроводы системы СОДС</t>
  </si>
  <si>
    <t xml:space="preserve">                   FKA Decontamination system of buildings 30UJA and 30UKC</t>
  </si>
  <si>
    <t>FKA Система дезактивации зданий 30UJA и 30UKC</t>
  </si>
  <si>
    <t xml:space="preserve">                     30UJA. Reactor building. Rooms UKA. Pipelines of decontamination system in UKA. Ss, LP</t>
  </si>
  <si>
    <t>30UJA. Реакторное здание. Помещения UKA. Трубопроводы дезактивации оборудования и помещений в здании UKA. Нержавеющие, низкое давление</t>
  </si>
  <si>
    <t xml:space="preserve">                     30UJA. Reactor building. Pipelines of decontamination system above elevation +5.400. Ss, LP</t>
  </si>
  <si>
    <t>30UJA. Реакторное здание. Трубопроводы дезактивации оборудования и помещений выше отметки +5,400. Нержавеющие, низкое давление</t>
  </si>
  <si>
    <t xml:space="preserve">                   GML System of collection and discharge of drains after fire fighting</t>
  </si>
  <si>
    <t xml:space="preserve">                      30UJA. Reactor building. Pipelines for collecting water after fire fighting</t>
  </si>
  <si>
    <t>30UJA. Реакторное здание. Трубопроводы сбора воды после пожаротушения</t>
  </si>
  <si>
    <t xml:space="preserve">                      30UJA. Reactor building. Pipelines for collecting water after fire fighting (С - С/1)</t>
  </si>
  <si>
    <t>30UJA. Реакторное здание. Трубопроводы сбора воды после пожаротушения (оси С - С/1)</t>
  </si>
  <si>
    <t xml:space="preserve">                   GMN System of Exhaust from I&amp;C rooms and emergency cooldown rooms for the second circuit</t>
  </si>
  <si>
    <t xml:space="preserve">                     30UJA. Reactor building. UKA rooms. Pipelines of the exhaust system from instrumentation rooms and secondary circuit emergency cooldown rooms. Cs, LP</t>
  </si>
  <si>
    <t>30UJA. Реакторное здание. Помещения UKA. Трубопроводы системы выхлопа из помещений КИП и помещений аварийного расхолаживания 2 контура. Углеродистые, низкое давление</t>
  </si>
  <si>
    <t xml:space="preserve">                      30UJA. Reactor building. Premises UKK. Pipelines for exhaust from the 30UKA rooms of I&amp;C and secondary circuit emergency cooling-down rooms</t>
  </si>
  <si>
    <t>30UJA. Реакторное здание. Помещения UKК. Трубопровод выхлопа из помещений КИП и помещений аварийного расхолаживания второго контура 30UKA</t>
  </si>
  <si>
    <t xml:space="preserve">                   GQA, GQD, GUD Domestic waste water collection and discharge system</t>
  </si>
  <si>
    <t xml:space="preserve">                      30UJA. Reactor building. Sewerage systems</t>
  </si>
  <si>
    <t>30UJA. Реакторное здание. Система водоотведения</t>
  </si>
  <si>
    <t xml:space="preserve">                     30UJA. Reactor building. Pipelines of the system for removing air from the SG secondary coolant side. Cs, HP</t>
  </si>
  <si>
    <t>30UJA. Реакторное здание. Трубопроводы системы воздухоудаления из парогенераторов по второму контуру. Углеродистые, высокое давление</t>
  </si>
  <si>
    <t xml:space="preserve">                     30UJA. Reactor building. Associated pipework of the GTsNA-1391 reactor coolant pump set. Ss, LP, HP</t>
  </si>
  <si>
    <t>30UJA. Реакторное здание. Трубопроводы обвязки главного циркуляционного насосного агрегата ГЦНА-1391. Нержавеющие, низкое давление, высокое давление</t>
  </si>
  <si>
    <t xml:space="preserve">                   JEV RCP electric motor lubrication system</t>
  </si>
  <si>
    <t xml:space="preserve">                      30UJA. Reactor building. Pipelines of lubricant supply system to RCPS oil tanks</t>
  </si>
  <si>
    <t>30UJA. Реакторное здание. Трубопроводы системы подачи масла в маслобаки ГЦНА</t>
  </si>
  <si>
    <t xml:space="preserve">                     30UJA. Reactor building. Pipelines of system for retention &amp; cooling of reactor molten core above elevation +5.400. Ss, LP</t>
  </si>
  <si>
    <t>30UJA. Реакторное здание. Трубопроводы улавливания и охлаждения активной зоны вне реактора выше отметки +5,400. Нержавеющие, низкое давление</t>
  </si>
  <si>
    <t xml:space="preserve">                   JNB Emergency systems of decay heat removal through the secondary circuit</t>
  </si>
  <si>
    <t>778д</t>
  </si>
  <si>
    <t xml:space="preserve">                     30UJA. Reactor building. Pipelines of passive heat removal system in UJA. Ss, HP</t>
  </si>
  <si>
    <t>30UJA. Реакторное здание. Трубопроводы пассивного отвода тепла в здании UJA. Нержавеющие, высокое давление</t>
  </si>
  <si>
    <t xml:space="preserve">                     30UJA. Reactor building. Rooms UKA. Pipelines of emergency SG cooling and flushing system in UKA. Ss, HP. DN 100</t>
  </si>
  <si>
    <t>30UJA. Реакторное здание. Помещения UKA. Трубопроводы аварийного расхолаживания и продувки парогенераторов в здании UKA. Нержавеющие, высокое давление. Ду 100</t>
  </si>
  <si>
    <t xml:space="preserve">                     30UJA. Reactor building. Rooms UKA. Pipelines of emergency SG cooling and flushing system in UKA. Ss, HP. DN&lt;100</t>
  </si>
  <si>
    <t>30UJA. Реакторное здание. Помещения UKA. Трубопроводы аварийного расхолаживания и продувки парогенераторов в здании UKA. Нержавеющие, высокое давление . Ду&lt;100</t>
  </si>
  <si>
    <t xml:space="preserve">                     30UJA. Reactor building. Rooms UJC. Pipelines of passive heat removal system. Ss, HP</t>
  </si>
  <si>
    <t>30UJA. Реакторное здание. Помещения UJC. Трубопроводы пассивного отвода тепла. Углеродистые, высокое давление</t>
  </si>
  <si>
    <t xml:space="preserve">                      30UJA. Reactor building. Rooms UKA. Associated piping of regenerative heat exchangers</t>
  </si>
  <si>
    <t>30UJA. Реакторное здание. Помещения UKA. Трубопроводы обвязки регенеративных теплообменников</t>
  </si>
  <si>
    <t xml:space="preserve">                      30UJA. Reactor building. Rooms UKA. Associated pipework of the emergency cooldown heat exchanger</t>
  </si>
  <si>
    <t>30UJA. Реакторное здание. Помещения UKA. Трубопроводы обвязки теплообменника аварийного расхолаживания</t>
  </si>
  <si>
    <t xml:space="preserve">                      30UJA. Reactor building. Rooms UKA. Associated pipework of the emergency cooldown pump</t>
  </si>
  <si>
    <t>30UJA. Реакторное здание. Помещения UKA. Трубопроводы обвязки насоса аварийного расхолаживания</t>
  </si>
  <si>
    <t>30UJA. Реакторное здание. Помещения UJC. Трубопроводы пассивного отвода тепла. Нержавеющие, высокое давление</t>
  </si>
  <si>
    <t xml:space="preserve">                     30UJA. Reactor building. Pipelines of emergency SG cooling and flushing system above elevation +5.400. Ss, HP</t>
  </si>
  <si>
    <t>30UJA. Реакторное здание. Трубопроводы аварийного расхолаживания и продувки парогенераторов выше отметки +5,400. Нержавеющие, высокое давление</t>
  </si>
  <si>
    <t xml:space="preserve">                     30UJA. Reactor building. Pipelines of emergency SG cooling and flushing system above elevation +5.400. Ss, HP. Dampers.</t>
  </si>
  <si>
    <t>30UJA. Реакторное здание. Трубопроводы аварийного расхолаживания и продувки парогенераторов выше отметки +5,400. Нержавеющие, высокое давление. Демпфирующие устройства.</t>
  </si>
  <si>
    <t xml:space="preserve">                     30UJA. Reactor building. Rooms UJC. Associated pipework of the PHRS control devices. Ss, HP</t>
  </si>
  <si>
    <t>30UJA. Реакторное здание. Помещения UJC. Трубопроводы обвязки регулирующих устройств СПОТ. Нержавеющие, высокое давление</t>
  </si>
  <si>
    <t>30UJA. Реакторное здание. Трубопроводы пассивного отвода тепла в здании UJA. Углеродистые, высокое давление</t>
  </si>
  <si>
    <t xml:space="preserve">                   JMN Sprinkler system</t>
  </si>
  <si>
    <t xml:space="preserve">                     30UJA. Reactor building. Rooms UKA. Pipelines of spray system in UKA. Ss, HP</t>
  </si>
  <si>
    <t>30UJA. Реакторное здание. Помещения UKA. Трубопроводы спринклерной системы в здании UKA. Нержавеющие, высокое давление</t>
  </si>
  <si>
    <t xml:space="preserve">                     30UJA. Reactor building. Rooms UKA. Pipelines of spray system in UKA. Ss, LP</t>
  </si>
  <si>
    <t>30UJA. Реакторное здание. Помещения UKA. Трубопроводы спринклерной системы в здании UKA. Нержавеющие, низкое давление</t>
  </si>
  <si>
    <t xml:space="preserve">                     30UJA. Reactor building. Rooms UKA. Auxiliary piping of storage tanks for the solution of reagents for chemical binding of iodine. Ss, LP</t>
  </si>
  <si>
    <t>30UJA. Реакторное здание. Помещения UKA. Трубопроводы системы обвязки баков запаса раствора реагентов для химического закрепления йода. Нержавеющие, низкое давление</t>
  </si>
  <si>
    <t xml:space="preserve">                      30UJA. Reactor building. Rooms UKA. Auxiliary piping of pumps</t>
  </si>
  <si>
    <t>30UJA. Реакторное здание. Помещения UKA. Трубопроводы обвязки насосов</t>
  </si>
  <si>
    <t xml:space="preserve">                     30UJA. Reactor building. Pipelines of spray system above elevation +5.400. Ss, LP</t>
  </si>
  <si>
    <t>30UJA. Реакторное здание. Трубопроводы спринклерной системы выше отметки +5,400. Нержавеющие, низкое давление</t>
  </si>
  <si>
    <t xml:space="preserve">                   JNA Emergency and planned cooldown system of the primary circuit and fuel pool cooling system</t>
  </si>
  <si>
    <t>1103д</t>
  </si>
  <si>
    <t xml:space="preserve">                     30UJA. Reactor building. Pipelines of emergency &amp; planned primary circuit cooling &amp; fuel storage pool cooling system above elevation +5.400. Ss, LP. Shock absorbers.</t>
  </si>
  <si>
    <t>30UJA. Реакторное здание. Трубопроводы аварийного и планового расхолаживания 1 контура выше отметки +5,400. Нержавеющие, низкое давление. Гидроамортизаторы</t>
  </si>
  <si>
    <t xml:space="preserve">                     30UJA. Reactor building. Pipelines of emergency &amp; planned primary circuit cooling &amp; fuel storage pool cooling system above elevation +5.400. Ss, LP. Dampers.</t>
  </si>
  <si>
    <t>30UJA. Реакторное здание. Трубопроводы аварийного и планового расхолаживания 1 контура выше отметки +5,400. Нержавеющие, высокое давление. Демпфирующие устройства</t>
  </si>
  <si>
    <t xml:space="preserve">                     30UJA. Reactor building. Rooms UKA. Pipelines of emergency &amp; planned primary circuit cooling &amp; fuel storage pool cooling system in UKA Ss, HP</t>
  </si>
  <si>
    <t>30UJA. Реакторное здание. Помещения UKA. Трубопроводы аварийного и планового расхолаживания 1 контура в здании UKA. Нержавеющие, высокое давление</t>
  </si>
  <si>
    <t xml:space="preserve">                      Reactor building (30UJA). Filtering module unit. Installation drawings</t>
  </si>
  <si>
    <t>Реакторное здание (30UJA). Блок фильтрующего модуля. Установочные чертежи</t>
  </si>
  <si>
    <t xml:space="preserve">                     30UJA. Reactor building. Rooms UKA. Pipelines of emergency &amp; planned primary circuit cooling &amp; fuel storage pool cooling system in UKA Ss, LP</t>
  </si>
  <si>
    <t>30UJA. Реакторное здание. Помещения UKA. Трубопроводы аварийного и планового расхолаживания 1 контура в здании UKA. Нержавеющие, низкое давление</t>
  </si>
  <si>
    <t xml:space="preserve">                      30UJA. Reactor building. Rooms UKA. Reactor coolant system emergency and planned cooldown pipelines in the UKA. Associated pipework of reagent storage tanks for chemical binding of iodine in the UKA building. Ss, LP</t>
  </si>
  <si>
    <t>30UJA. Реакторное здание. Помещения UKA. Трубопроводы аварийного и планового расхолаживания 1 контура в здании UKA. Трубопроводы обвязки баков запаса реагентов для химического закрепления йода в здании UKA. Нержавеющие Рр&lt;2,2 МПа</t>
  </si>
  <si>
    <t xml:space="preserve">                     30UJA(UKK). Reactor building. UKK rooms. Primary circuit emergency and planned cooling down pipelines. Additional pipelines for BDBA management. Ss, LP</t>
  </si>
  <si>
    <t>30UJA(UKK). Реакторное здание. Помещения UKK. Трубопроводы аварийного и планового расхолаживания 1 контура. Дополнительные трубопроводы для управления ЗПА. Нержавеющие, низкое давление</t>
  </si>
  <si>
    <t xml:space="preserve">                     30UJA. Reactor building. Pipelines of emergency &amp; planned primary circuit cooling &amp; fuel storage pool cooling system above elevation +5.400. Ss, HP</t>
  </si>
  <si>
    <t>30UJA. Реакторное здание. Трубопроводы аварийного и планового расхолаживания 1 контура выше отметки +5,400. Нержавеющие, высокое давление</t>
  </si>
  <si>
    <t xml:space="preserve">                     30UJA. Reactor building. Pipelines of emergency &amp; planned primary circuit cooling &amp; fuel storage pool cooling system above elevation +5.400. Ss, LP</t>
  </si>
  <si>
    <t>30UJA. Реакторное здание. Трубопроводы аварийного и планового расхолаживания 1 контура выше отметки +5,400. Нержавеющие, низкое давление</t>
  </si>
  <si>
    <t xml:space="preserve">                   JND High pressure emergency boron injection system</t>
  </si>
  <si>
    <t xml:space="preserve">                     30UJA. Reactor building. Rooms UKA. Pipelines of HP emergency injection system in UKA Ss, HP</t>
  </si>
  <si>
    <t>30UJA. Реакторное здание. Помещения UKA. Трубопроводы аварийного впрыска бора в здании UKA. Нержавеющие, высокое давление</t>
  </si>
  <si>
    <t xml:space="preserve">                     30UJA. Reactor building. Rooms UKA. Pipelines of HP emergency injection system in UKA Ss, LP</t>
  </si>
  <si>
    <t>30UJA. Реакторное здание. Помещения UKA. Трубопроводы аварийного впрыска бора в здании UKA. Нержавеющие, низкое давление.</t>
  </si>
  <si>
    <t xml:space="preserve">                     30UJA. Reactor building. Rooms UKA. Pipelines of emergency boron injection system Ss,LP</t>
  </si>
  <si>
    <t>30UJA. Реакторное здание. Помещения UKA. Трубопроводы аварийного ввода бора в здании UKA. Нержавеющие, низкое давление</t>
  </si>
  <si>
    <t xml:space="preserve">                     30UJA. Reactor building. Pipelines of HP emergency injection system above elevation +5.400. Ss, HP</t>
  </si>
  <si>
    <t>30UJA. Реакторное здание. Трубопроводы аварийного впрыска бора выше отметки +5,400. Нержавеющие, высокое давление</t>
  </si>
  <si>
    <t xml:space="preserve">                     30UJA. Reactor building. Pipelines of emergency boron injection system above elevation +5.400. Ss, HP</t>
  </si>
  <si>
    <t>30UJA. Реакторное здание. Трубопроводы аварийного ввода бора выше отметки +5,400. Нержавеющие, высокое давление</t>
  </si>
  <si>
    <t xml:space="preserve">                     30UJA. Reactor building. Rooms UKA. Pipelines of emergency boron injection system. Ss, HP. DN&lt;100</t>
  </si>
  <si>
    <t>30UJA. Реакторное здание. Помещения UKA. Трубопроводы аварийного ввода бора в здании UKA. Нержавеющие, высокое давление. Ду&lt;100</t>
  </si>
  <si>
    <t xml:space="preserve">                     30UJA. Reactor building. Pipelines of check valve piping drains of the 1st stage hydro accumulators system. Ss, HP</t>
  </si>
  <si>
    <t>30UJA. Реакторное здание. Трубопроводы дренажей обвязки обратных клапанов системы гидроемкостей первой ступени. Нержавеющие, высокое давление</t>
  </si>
  <si>
    <t xml:space="preserve">                     30UJA. Reactor building. Pipelines of 3rd stage ECCS (passive part) above elevation +5.400. Ss, HP</t>
  </si>
  <si>
    <t>30UJA. Реакторное здание. Трубопроводы САОЗ 3 ступени (пассивная часть) выше отметки +5,400. Нержавеющие, высокое давление</t>
  </si>
  <si>
    <t xml:space="preserve">                     30UJA. Reactor building. Pipelines of passive heat removal system (2nd stage Hydrotanks) above elevation +5.400 (discharge). Ss, HP</t>
  </si>
  <si>
    <t>30UJA. Реакторное здание. Трубопроводы САОЗ 2 ступени (пассивная часть) выше отметки +5,400 (сливные). Нержавеющие, высокое давление</t>
  </si>
  <si>
    <t xml:space="preserve">                     30UJA. Reactor building. Pipelines of passive heat removal system (2nd stage Hydroaccumulators) above elevation +5.400 (steam admission). Ss, HP</t>
  </si>
  <si>
    <t>30UJA. Реакторное здание. Трубопроводы САОЗ 2 ступени (пассивная часть) выше отметки +5,400 (подвод пара). Нержавеющие, высокое давление</t>
  </si>
  <si>
    <t xml:space="preserve">                   KAA Essential loads intermediate circuit system of buildings 30UJA, 30UKС</t>
  </si>
  <si>
    <t>KAA Система промконтура ответственных потребителей здания 30UJA, 30UKС</t>
  </si>
  <si>
    <t xml:space="preserve">                     30UJA(UKK). Reactor building. UKK rooms. Pipelines of the component cooling circuit. Ss, LP</t>
  </si>
  <si>
    <t>30UJA(UKK). Реакторное здание. Помещения UKK. Трубопроводы промежуточного контура. Нержавеющие, низкое давление</t>
  </si>
  <si>
    <t xml:space="preserve">                     30UJA. Reactor building. Component cooling circuit pipelines above el. +5.400 outside the hermetic area DN&lt;100. Ss, LP</t>
  </si>
  <si>
    <t>30UJA. Реакторное здание. Трубопроводы промежуточного контура выше отметки +5,400 вне гермозоны Ду&lt;100. Нержавеющие, низкое давление</t>
  </si>
  <si>
    <t xml:space="preserve">                     30UJA. Reactor building. Component cooling circuit pipelines above el. +5.400 in the hermetic area. DN&lt;100. Ss, LP</t>
  </si>
  <si>
    <t>30UJA. Реакторное здание. Трубопроводы промежуточного контура выше отметки +5,400 в гермозоне. Ду&lt;100. Нержавеющие, низкое давление</t>
  </si>
  <si>
    <t xml:space="preserve">                     30UJA. Reactor building. Component cooling circuit pipelines above elev. +5.400. Ss, LP</t>
  </si>
  <si>
    <t>30UJA. Реакторное здание. Трубопроводы промежуточного контура выше отметки +5,400. Нержавеющие, низкое давление</t>
  </si>
  <si>
    <t xml:space="preserve">                     30UJA. Reactor building. Component cooling circuit pipelines above elev. +5.400 inside containment. DN&gt;100. Ss, LP</t>
  </si>
  <si>
    <t>30UJA. Реакторное здание. Трубопроводы промежуточного контура выше отметки +5,400 в гермозоне. Ду&gt;100. Нержавеющие, низкое давление</t>
  </si>
  <si>
    <t xml:space="preserve">                     30UJA. Reactor building. Rooms UKA. Pipelines of component cooling system in UKA. Ss, LP DN&gt;100 (1-2 channel)</t>
  </si>
  <si>
    <t>30UJA. Реакторное здание. Помещения UKA. Трубопроводы промежуточного контура в здании UKA. Нержавеющие, низкое давление. Ду&gt;100 (1-2 канал)</t>
  </si>
  <si>
    <t xml:space="preserve">                     30UJA. Reactor building. Rooms UKA. Pipelines of component cooling system in UKA. Ss, LP. DN&lt;100</t>
  </si>
  <si>
    <t>30UJA. Реакторное здание. Помещения UKA. Трубопроводы промежуточного контура в здании UKA. Нержавеющие, низкое давление. Ду&lt;100</t>
  </si>
  <si>
    <t xml:space="preserve">                     30UJA. Reactor building. Rooms UKA. Pipelines of component cooling system in UKA. Ss, LP. DN&gt;100 (3-4 channel)</t>
  </si>
  <si>
    <t>30UJA. Реакторное здание. Помещения UKA. Трубопроводы промежуточного контура в здании UKA. Нержавеющие, низкое давление. Ду&gt;100 (3-4 канал)</t>
  </si>
  <si>
    <t xml:space="preserve">                     30UJA(UKK). Reactor building. UKK rooms. Component cooling circuit pipelines in the UKK building. Ss, LP. DN&gt;100 (train 1-2). Additional pipelines for BDBA management</t>
  </si>
  <si>
    <t>30UJA(UKK). Реакторное здание. Помещения UKK. Трубопроводы промежуточного контура в здании UKK. Нержавеющие, низкое давление. Ду&gt;100 (1-2 канал). Дополнительные трубопроводы для управления ЗПА</t>
  </si>
  <si>
    <t xml:space="preserve">                   KBA Chemical and volume control system</t>
  </si>
  <si>
    <t xml:space="preserve">                     30UJA. Reactor building. Pipelines of primary volume control system above elevation +5.400. Ss, HP, Ss, LP DN100</t>
  </si>
  <si>
    <t>30UJA. Реакторное здание. Трубопроводы продувки-подпитки и химконтроля первого контура выше отметки +5,400. Нержавеющие, низкое давление, высокое давление. Ду100</t>
  </si>
  <si>
    <t xml:space="preserve">                     30UJA. Reactor building. Pipelines of primary volume control system above elevation +5.400. Ss, HP DN&lt;100</t>
  </si>
  <si>
    <t>30UJA. Реакторное здание. Трубопроводы продувки-подпитки и химконтроля первого контура выше отметки +5,400. Нержавеющие, высокое давление. Ду&lt;100</t>
  </si>
  <si>
    <t xml:space="preserve">                   KBC Distillate and boron concentrate system</t>
  </si>
  <si>
    <t xml:space="preserve">                     30UJA. Reactor building. Rooms UKA. Pipelines of distillate system in UKA. Ss, LP. DN&lt;100</t>
  </si>
  <si>
    <t>30UJA. Реакторное здание. Помещения UKA. Трубопроводы дистиллата в здании UKA. Нержавеющие, низкое давление Ду&lt;100</t>
  </si>
  <si>
    <t xml:space="preserve">                     30UJA. Reactor building. Rooms UKA. Pipelines of distillate system in UKA. Ss, LP. DN 100</t>
  </si>
  <si>
    <t>30UJA. Реакторное здание. Помещения UKA. Трубопроводы дистиллата в здании UKA. Нержавеющие, низкое давление Ду 100</t>
  </si>
  <si>
    <t xml:space="preserve">                      30UJA. Reactor building. Pipelines of CMS drives hydrotest system of Reactor Building above el. +5.400</t>
  </si>
  <si>
    <t>30UJA. Реакторное здание. Трубопроводы системы гидроиспытаний приводов СУЗ реакторного отделения выше отметки +5,400</t>
  </si>
  <si>
    <t xml:space="preserve">                     30UJA. Reactor building. Pipelines of distillate system above elevation +5.400. Ss, LP</t>
  </si>
  <si>
    <t>30UJA. Реакторное здание. Трубопроводы дистиллата выше отметки +5,400. Нержавеющие, низкое давление</t>
  </si>
  <si>
    <t xml:space="preserve">                   KBE Coolant cleaning system</t>
  </si>
  <si>
    <t xml:space="preserve">                     30UJA. Reactor building. Pipelines of uncooled reactor coolant purification system above elevation +5.400. Ss, HP. DN&lt;100</t>
  </si>
  <si>
    <t>30UJA. Реакторное здание. Трубопроводы очистки неохлажденного теплоносителя 1 контура выше отметки +5,400. Нержавеющие, высокое давление. Ду&lt;100</t>
  </si>
  <si>
    <t xml:space="preserve">                     30UJA. Reactor building. Pipelines of noncooled reactor coolant purification system above elevation +5.400. Ss, LP</t>
  </si>
  <si>
    <t>30UJA. Реакторное здание. Трубопроводы очистки неохлажденного теплоносителя 1 контура выше отметки +5,400. Нержавеющие, низкое давление</t>
  </si>
  <si>
    <t xml:space="preserve">                     30UJA. Reactor building. Pipelines of uncooled reactor coolant purification system above elevation +5.400. Ss, HP. DN 100</t>
  </si>
  <si>
    <t>30UJA. Реакторное здание. Трубопроводы очистки неохлажденного теплоносителя 1 контура выше отметки +5,400. Нержавеющие, высокое давление. Ду 100</t>
  </si>
  <si>
    <t xml:space="preserve">                   KLB Annulus filtration system</t>
  </si>
  <si>
    <t xml:space="preserve">                      30UJA. Reactor building. Pipelines of annulus space filtration system above elevation +5.400</t>
  </si>
  <si>
    <t>30UJA. Реакторное здание. Трубопроводы фильтрации межоболочного пространства выше отметки +5.400</t>
  </si>
  <si>
    <t xml:space="preserve">                   KTA Primary circuit drain and controlled leakage system</t>
  </si>
  <si>
    <t xml:space="preserve">                     30UJA. Reactor building. Pipelines of primary drains and controlled leaks system above elevation +5.400. Ss, HP, LP. DN&lt;100</t>
  </si>
  <si>
    <t>30UJA. Реакторное здание. Трубопроводы дренажей и оргпротечек радиоактивных сред выше отметки +5.400. Нержавеющие, высокое давление, низкое давление. Ду&lt;100</t>
  </si>
  <si>
    <t xml:space="preserve">                     30UJA. Reactor building. Pipelines of primary drains and controlled leaks system above elevation +5.400. Ss, HP, LP, DN&gt;100</t>
  </si>
  <si>
    <t>30UJA. Реакторное здание. Трубопроводы дренажей и оргпротечек радиоактивных сред выше отметки +5.400. Нержавеющие, высокое давление, низкое давление. Ду&gt;100</t>
  </si>
  <si>
    <t xml:space="preserve">                   KTB Gas blow-off system</t>
  </si>
  <si>
    <t xml:space="preserve">                     30UJA. Reactor building. Pipelines of gaseous blow-offs system. Ss, HP</t>
  </si>
  <si>
    <t>30UJA. Реакторное здание. Трубопроводы газовых сдувок из оборудования реакторного отделения. Нержавеющие, высокое давление</t>
  </si>
  <si>
    <t xml:space="preserve">                     30UJA. Reactor building. Pipelines of gaseous blow-offs system. Ss, LP</t>
  </si>
  <si>
    <t>30UJA. Реакторное здание. Трубопроводы газовых сдувок из оборудования реакторного отделения. Нержавеющие, низкое давление</t>
  </si>
  <si>
    <t xml:space="preserve">                   KTC Borated water collection system</t>
  </si>
  <si>
    <t xml:space="preserve">                     30UJA. Reactor building. Pipelines of collecting system of boron-containing water from reactor systems above elevation +5.400. Ss, LP</t>
  </si>
  <si>
    <t>30UJA. Реакторное здание. Трубопроводы сбора протечек боросодержащих вод выше отметки +5,400. Нержавеющие, низкое давление</t>
  </si>
  <si>
    <t xml:space="preserve">                     30UJA. Reactor building. Rooms UKA. Pipelines of collecting system of boron-containing water from reactor systems in UKA. Ss, LP</t>
  </si>
  <si>
    <t>30UJA. Реакторное здание. Помещения UKA. Трубопроводы сбора протечек боросодержащих вод в здании UKA. Нержавеющие, низкое давление</t>
  </si>
  <si>
    <t xml:space="preserve">                   KTF Active drain system of buildings 30UJA, 30UKA, 30UKB (non-pressure section)</t>
  </si>
  <si>
    <t>KTF Система спецканализации здания 30UJA, 30UKA, 30UKB (безнапорная часть)</t>
  </si>
  <si>
    <t xml:space="preserve">                     30UJA. Reactor building. Pipelines of active drainage pipework system for containment above elevation +5.400. Ss, LP</t>
  </si>
  <si>
    <t>30UJA. Реакторное здание. Трубопроводы спецканализации выше отметки +5,400. Нержавеющие, низкое давление</t>
  </si>
  <si>
    <t xml:space="preserve">                      30UJA(UKA). Reactor building. Pipelines for discharge from KTF collection pits (embedded parts)</t>
  </si>
  <si>
    <t>30UJA(UKA) Реакторное здание.Трубопроводы слива из трапов KTF(закладные детали)</t>
  </si>
  <si>
    <t xml:space="preserve">                     30UJA. Reactor building. Rooms UKA. Pipelines of active drainage pipework system for containment in UKA. Ss, LP</t>
  </si>
  <si>
    <t>30UJA. Реакторное здание. Помещения UKA. Трубопроводы спецканализации в здании UKA. Нержавеющие, низкое давление</t>
  </si>
  <si>
    <t xml:space="preserve">                     30UJA. Reactor building. Rooms UKB. Pipelines of active drainage pipework system for containment above elevation +5.400. Ss, LP</t>
  </si>
  <si>
    <t>30UJA. Реакторное здание. Помещения UKB. Трубопроводы спецканализации выше отметки +5,400 в UKB. Нержавеющие Рр&lt;2,2 МПа</t>
  </si>
  <si>
    <t xml:space="preserve">                   KTH Special drainage system of 30UJA and 30UKC buildings (pressure section)</t>
  </si>
  <si>
    <t>KTH Система спецканализации зданий 30UJA и 30UKC (напорная часть)</t>
  </si>
  <si>
    <t xml:space="preserve">                     30UJA. Reactor building. Rooms UKA. Pipelines of active drainage pipework system in UKA (delivery part). Ss, LP</t>
  </si>
  <si>
    <t>30UJA. Реакторное здание. Помещения UKA. Трубопроводы спецканализации в здании UKA (напорная часть). Нержавеющие, низкое давление</t>
  </si>
  <si>
    <t xml:space="preserve">                     30UJA. Reactor building. Pipelines of active drainage pipework system above elevation +5.400 (delivery part). Ss, LP</t>
  </si>
  <si>
    <t>30UJA. Реакторное здание. Трубопроводы спецканализации выше отметки +5,400 (напорная часть). Нержавеющие, низкое давление</t>
  </si>
  <si>
    <t xml:space="preserve">                   KTQ Fuel pool lining integrity monitoring system</t>
  </si>
  <si>
    <t xml:space="preserve">                     30UJA. Reactor building. Pipelines of fuel storage pool lining integrity monitoring system above elevation +5.400. Ss, LP</t>
  </si>
  <si>
    <t>30UJA. Реакторное здание. Трубопроводы контроля плотности облицовок бассейна выдержки выше отметки +5,400. Нержавеющие, низкое давление</t>
  </si>
  <si>
    <t xml:space="preserve">                   KUA Sampling system of the primary circuit liquid medium</t>
  </si>
  <si>
    <t xml:space="preserve">                     30UJA. Reactor building. Pipelines of sampling system for nuclear equipment above elevation +5.400. Ss, HP</t>
  </si>
  <si>
    <t>30UJA. Реакторное здание. Трубопроводы отбора проб из оборудования реакторного отделения выше отметки +5,400. Нержавеющие, высокое давление</t>
  </si>
  <si>
    <t xml:space="preserve">                     30UJA. Reactor building. Rooms UKA. Pipelines of reactor building equipment sampling system in UKA. Ss, LP</t>
  </si>
  <si>
    <t>30UJA. Реакторное здание. Помещения UKA. Трубопроводы отбора проб из оборудования реакторного отделения ниже отметки +5,400. Нержавеющие, низкое давление</t>
  </si>
  <si>
    <t xml:space="preserve">                   KUJ Air sampling system for mobile gas-aerosol radiometer</t>
  </si>
  <si>
    <t xml:space="preserve">                     30UJA. Reactor building. Rooms UKB. Pipelines for sampling gaseous radioactive media. Ss, LP</t>
  </si>
  <si>
    <t>30UJA. Реакторное здание. Помещения UKB. Трубопроводы пробоотбора газообразных радиоактивных сред. Нержавеющие, низкое давление</t>
  </si>
  <si>
    <t xml:space="preserve">                   KWA System for I&amp;C detector hydraulic tests and blow-down with distillate</t>
  </si>
  <si>
    <t xml:space="preserve">                     30UJA. Reactor building. Rooms UKA. Pipelines of system for hydrotesting and blowdown of I and С sensors with distilled water in UKA. Ss, LP</t>
  </si>
  <si>
    <t>30UJA. Реакторное здание. Помещения UKA. Трубопроводы гидроиспытаний и продувки датчиков КИП дистиллатом в здании UKA. Нержавеющие, низкое давление</t>
  </si>
  <si>
    <t xml:space="preserve">                   KWB Systems of secondary circuit SG hydro-testing and I&amp;C detectors blow-down with secondary circuit blow-down water</t>
  </si>
  <si>
    <t xml:space="preserve">                     30UJA. Reactor building. Rooms UKA. I&amp;C sensor purging pipelines in the UKA building. Ss, HP</t>
  </si>
  <si>
    <t>30UJA. Реакторное здание. Помещения UKA. Трубопроводы системы продувки датчиков КИП в здании UKA. Нержавеющие, высокое давление</t>
  </si>
  <si>
    <t xml:space="preserve">                   KWC System for I&amp;C detector hydraulic tests and blow-down with borated water</t>
  </si>
  <si>
    <t xml:space="preserve">                     30UJA. Reactor building. Pipelines of hydrotesting of primary system pipelines &amp; blowdown of I&amp;C sensor with boron solution system above elevation +5.400. Ss, HP</t>
  </si>
  <si>
    <t>30UJA. Реакторное здание. Трубопроводы гидроиспытаний и продувки датчиков КИП борсодержащей водой выше отметки +5,400. Нержавеющие, высокое давление</t>
  </si>
  <si>
    <t xml:space="preserve">                     30UJA. Reactor building. Rooms UKA. Pipelines of hydrotesting of primary system pipelines &amp; blowdown of I&amp;C sensor in UKA Ss, HP</t>
  </si>
  <si>
    <t>30UJA. Реакторное здание. Помещения UKA. Трубопроводы гидроиспытаний и продувки датчиков КИП в здании UKA. Нержавеющие, высокое давление</t>
  </si>
  <si>
    <t xml:space="preserve">                     30UJA. Reactor building. Rooms UKA. Pipelines of hydrotesting of primary system pipelines &amp; blowdown of I&amp;C sensor in UKA Ss, LP</t>
  </si>
  <si>
    <t>30UJA. Реакторное здание. Помещения UKA. Трубопроводы гидроиспытаний и продувки датчиков КИП в здании UKA. Нержавеющие, низкое давление</t>
  </si>
  <si>
    <t xml:space="preserve">                   LAB Pipeline system of main feed water</t>
  </si>
  <si>
    <t xml:space="preserve">                     30UJA. Reactor building. Main feedwater pipelines above el. +5.400. Cs, HP. Dampers</t>
  </si>
  <si>
    <t>30UJA. Реакторное здание. Трубопроводы основной питательной воды выше отметки +5,400. Углеродистые, высокое давление. Демпфирующие устройства</t>
  </si>
  <si>
    <t xml:space="preserve">                     30UJA. Reactor building. Main feedwater pipelines above el. +5.400 outside the hermetic area. Cs, HP</t>
  </si>
  <si>
    <t>30UJA. Реакторное здание. Трубопроводы основной питательной воды выше отметки +5,400 вне гермозоны. Углеродистые, высокое давление</t>
  </si>
  <si>
    <t xml:space="preserve">                     30UJA. Reactor building. Pipelines of main feedwater system above elevation +5.400 inside containment. Cs, HP</t>
  </si>
  <si>
    <t>30UJA. Реакторное здание. Трубопроводы основной питательной воды выше отметки +5,400 в гермозоне. Углеродистые, высокое давление</t>
  </si>
  <si>
    <t xml:space="preserve">                   LBA Fresh steam pipeline system</t>
  </si>
  <si>
    <t xml:space="preserve">                     30UJA. Reactor building. Pipelines of live steam line system above elevation +5.400. Cs, HP. Dampers.</t>
  </si>
  <si>
    <t>30UJA. Реакторное здание. Система паропроводов основного пара выше отметки +5,400.Углеродистые, высокое давление Демпфирующие устройства</t>
  </si>
  <si>
    <t xml:space="preserve">                     30UJA. Reactor building. Rooms UJE. Pipelines of live steam line system above elevation +5.400. Cs, HP</t>
  </si>
  <si>
    <t>30UJA. Реакторное здание. Помещения UJE. Система паропровода основного пара выше отметки +5,400. Углеродистые, высокое давление</t>
  </si>
  <si>
    <t xml:space="preserve">                     30UJA. Reactor building. Pipelines of live steam line system above elevation +5.400. Cs, HP</t>
  </si>
  <si>
    <t>30UJA. Реакторное здание. Система паропровода основного пара выше отметки +5,400. Углеродистые, высокое давление</t>
  </si>
  <si>
    <t xml:space="preserve">                     30UJA. Reactor building. Rooms UJE. SG PSV associated pipework. Cs, LP, HP. Ss, HP</t>
  </si>
  <si>
    <t>30UJA. Реакторное здание. Помещения UJE. Трубопроводы обвязки ИПУ ПГ. Углеродистые, низкое давление, высокое давление. Нержавеющие, высокое давление</t>
  </si>
  <si>
    <t xml:space="preserve">                     30UJA. Reactor building. Rooms UJE. Associated pipework of fast-acting stop and shutoff valves 1LBA10-40AA501. Ss, HP, Cs, HP</t>
  </si>
  <si>
    <t>30UJA. Реакторное здание. Помещения UJE. Трубопроводы обвязки быстродействующих запорно-отсечных клапанов 1LBA10-40AA501. Нержавеющие, высокое давление. Углеродистые, высокое давление</t>
  </si>
  <si>
    <t xml:space="preserve">                   LBG Auxiliary steam pipeline system</t>
  </si>
  <si>
    <t xml:space="preserve">                     30UJA. Reactor building. House loads pipelines above elev. +5.400. Cs, LP</t>
  </si>
  <si>
    <t>30UJA. Реакторное здание. Паропроводы собственных нужд выше отметки +5,400. Углеродистые, низкое давление</t>
  </si>
  <si>
    <t xml:space="preserve">                   LCQ Steam generator blow-down system</t>
  </si>
  <si>
    <t xml:space="preserve">                     30UJA. Reactor building. Pipelines of SG drain and blowdown system above elevation +5.400. Ss, HP outside containment</t>
  </si>
  <si>
    <t>30UJA. Реакторное здание. Трубопроводы системы продувки и дренажей парогенераторов выше отметки +5,400. Нержавеющие, высокое давление вне гермозоны</t>
  </si>
  <si>
    <t xml:space="preserve">                     30UJA. Reactor building. Pipelines of SG drain and blowdown system above elevation +5.400. Ss, HP inside containment</t>
  </si>
  <si>
    <t>30UJA. Реакторное здание. Трубопроводы системы продувки и дренажей парогенераторов выше отметки +5,400. Нержавеющие, высокое давление в гермозоне</t>
  </si>
  <si>
    <t xml:space="preserve">                     30UJA. Reactor building. Pipelines of SG drain and blowdown system above elevation +5.400. Ss, HP. Dampers</t>
  </si>
  <si>
    <t>30UJA. Реакторное здание. Трубопроводы системы продувки и дренажей парогенераторов выше отметки +5,400. Нержавеющие, высокое давление. Демпфирующие устройства</t>
  </si>
  <si>
    <t xml:space="preserve">                   LFG Steam generator chemical flushing system</t>
  </si>
  <si>
    <t xml:space="preserve">                     30UJA. Reactor building. Pipelines of steam generators chemical flush above elevation +5.400. Ss, HP. Shock absorbers.</t>
  </si>
  <si>
    <t>30UJA. Реакторное здание. Трубопроводы системы химической промывки парогенераторов выше отметки +5,400. Нержавеющие, высокое давление. Гидроамортизаторы</t>
  </si>
  <si>
    <t xml:space="preserve">                     30UJA. Reactor building. Pipelines of steam generators chemical flushing above elevation +5.400. Ss, LP</t>
  </si>
  <si>
    <t>30UJA. Реакторное здание. Трубопроводы системы химической промывки парогенераторов выше отметки +5,400. Нержавеющие, низкое давление.</t>
  </si>
  <si>
    <t xml:space="preserve">                     30UJA. Reactor building. Pipelines of steam generators chemical flushing above elevation +5.400. Ss, HP</t>
  </si>
  <si>
    <t>30UJA. Реакторное здание. Трубопроводы системы химической промывки парогенераторов выше отметки +5,400. Нержавеющие, высокое давление</t>
  </si>
  <si>
    <t xml:space="preserve">                   PEB Essential loads cooling water pipework</t>
  </si>
  <si>
    <t xml:space="preserve">                     30UJA. Reactor building. Rooms UKA. Pipelines of cooling water piping system for secured area in UKA Cs, LP</t>
  </si>
  <si>
    <t>30UJA. Реакторное здание. Помещения UKA. Трубопроводы надёжного водоснабжения морской водой в здании UKA. Углеродистые, низкое давление</t>
  </si>
  <si>
    <t xml:space="preserve">                     30UJA. Reactor building. Rooms UKA. Pipelines of cooling water piping system for secured area in UKA. Titanic, LP</t>
  </si>
  <si>
    <t>30UJA. Реакторное здание. Помещения UKA. Трубопроводы надёжного водоснабжения морской водой в здании UKA. Титановые, низкое давление</t>
  </si>
  <si>
    <t xml:space="preserve">                   QFA Compressed air system for the pneumatic drives of valves</t>
  </si>
  <si>
    <t>659д</t>
  </si>
  <si>
    <t xml:space="preserve">                     30UJA. Reactor building. Compressed air pipelines for valve pneumatic drives above el. +5.400 outside the hermetic area. Ss, HP</t>
  </si>
  <si>
    <t>30UJA. Реакторное здание. Трубопроводы сжатого воздуха для пневмоприводов арматуры выше отметки +5,400 вне гермозоны. Нержавеющие, высокое давление</t>
  </si>
  <si>
    <t xml:space="preserve">                     30UJA. Reactor building. Pipelines of compressed air system for valve pneumatic drives above elevation +5.400 inside containment. Ss, HP</t>
  </si>
  <si>
    <t>30UJA. Реакторное здание. Трубопроводы сжатого воздуха для пневмоприводов арматуры выше отметки +5,400 в гермозоне. Нержавеющие, высокое давление</t>
  </si>
  <si>
    <t xml:space="preserve">                     30UJA. Reactor building. Rooms UKA. Pipelines of compressed air system for valve pneumatic drives in UKA. Ss, HP</t>
  </si>
  <si>
    <t>30UJA. Реакторное здание. Помещения UKA. Трубопроводы сжатого воздуха для пневмоприводов арматуры в здании UKA. Нержавеющие, высокое давление</t>
  </si>
  <si>
    <t xml:space="preserve">                   QKJ Cold supply system for ventilation system of 20UJA buildings</t>
  </si>
  <si>
    <t xml:space="preserve">                     30UJA. Reactor building. Cold supply pipelines for NO SIS. Cs, LP</t>
  </si>
  <si>
    <t>30UJA. Реакторное здание. Трубопроводы холодоснабжения СВБ НЭ. Углеродистые, низкое давление</t>
  </si>
  <si>
    <t xml:space="preserve">                     30UJA. Reactor building. Chill supply pipelines for conventional loads above el.+5.400 in the hermetic area. DN&lt;100. Cs, LP</t>
  </si>
  <si>
    <t>30UJA. Реакторное здание. Трубопроводы холодоснабжения неответственных потребителей выше отметки +5,400 в гермозоне. Ду&lt;100. Углеродистые, низкое давление</t>
  </si>
  <si>
    <t xml:space="preserve">                     30UJA. Reactor building. Chill supply pipelines for conventional loads above el.+5.400 in the hermetic area. DN&gt;100. Cs, LP</t>
  </si>
  <si>
    <t>30UJA. Реакторное здание. Трубопроводы холодоснабжения неответственных потребителей выше отметки +5,400 в гермозоне. Ду&gt;100 . Углеродистые, низкое давление</t>
  </si>
  <si>
    <t xml:space="preserve">                     30UJA. Reactor building. Pipelines of cold supply system for ventilation systems in secured area (safety chilling machine and header pipes) above elevation +5.400. Cs, LP</t>
  </si>
  <si>
    <t>30UJA. Реакторное здание. Трубопроводы холодоснабжения ответственных потребителей выше отметки +5,400. Углеродистые, низкое давление</t>
  </si>
  <si>
    <t xml:space="preserve">                     30UJA. Reactor building. Rooms UJE. Pipelines of cold supply system for non-essential loads above elevation +5.400. Cs, LP</t>
  </si>
  <si>
    <t>30UJA. Реакторное здание. Помещения UJE. Трубопроводы холодоснабжения неответственных потребителей выше отметки +5,400. Углеродистые, низкое давление</t>
  </si>
  <si>
    <t xml:space="preserve">                     30UJA. Reactor building. Rooms UKB. Pipelines of cold supply system for ventilation systems in conventional area (chilling machine and header pipes) above elevation +5.400 in UKB. Cs, LP</t>
  </si>
  <si>
    <t>30UJA. Реакторное здание. Помещения UKB. Трубопроводы холодоснабжения неответственных потребителей выше отметки +5,400 в UKB. Углеродистые низкое давление</t>
  </si>
  <si>
    <t xml:space="preserve">                     30UJA. Reactor building. Chill supply pipelines for conventional loads above el. +5.400 in the hermetic area. DN&gt;100. Cs, LP. Shock absorbers.</t>
  </si>
  <si>
    <t>30UJA. Реакторное здание. Трубопроводы холодоснабжения неответственных потребителей выше отметки +5,400 в гермозоне. Ду&gt;100 . Углеродистые, низкое давление. Гидроамортизаторы</t>
  </si>
  <si>
    <t xml:space="preserve">                     30UJA. Reactor building. UJE room. Cold supply pipelines for NO SIS. Cs, HP</t>
  </si>
  <si>
    <t>30UJA. Реакторное здание. Помещения UJE. Трубопроводы холодоснабжения СВБ НЭ Углеродистые, низкое давление</t>
  </si>
  <si>
    <t xml:space="preserve">                     30UJA. Reactor building. Rooms UKA. Pipelines of cold supply system for ventilation systems in secured area (safety chilling machine and header pipes) in UKA. Cs, LP. DN&lt;100</t>
  </si>
  <si>
    <t>30UJA. Реакторное здание. Помещения UKA. Трубопроводы холодоснабжения ответственных потребителей в здании UKA. Углеродистые, низкое давление. Ду&lt;100</t>
  </si>
  <si>
    <t xml:space="preserve">                     30UJA. Reactor building. Rooms UKA. Pipelines of cold supply system for ventilation systems in secured area (safety chilling machine and header pipes) in UKA. Cs, LP. DN&gt;100</t>
  </si>
  <si>
    <t>30UJA. Реакторное здание. Помещения UKA. Трубопроводы холодоснабжения ответственных потребителей в здании UKA. Углеродистые, низкое давление. Ду&gt;100</t>
  </si>
  <si>
    <t xml:space="preserve">                   QUH Secondary circuit sampling system</t>
  </si>
  <si>
    <t xml:space="preserve">                     30UJA. Reactor building. Pipelines of sampling system for secondary cycle and condensate polishihg plant in UJA. Ss, HP</t>
  </si>
  <si>
    <t>30UJA. Реакторное здание. Трубопроводы отбора проб контура и БОУ в здании UJA. Нержавеющие, высокое давление</t>
  </si>
  <si>
    <t xml:space="preserve">                     30UJA. Reactor building. Rooms UKA. Pipelines of sampling system for secondary cycle and condensate polishihg plant in UKA. Ss, HP</t>
  </si>
  <si>
    <t>30UJA. Реакторное здание. Помещения UKA. Трубопроводы отбора проб контура и БОУ в здании UKA. Нержавеющие, высокое давление</t>
  </si>
  <si>
    <t xml:space="preserve">                   QUK SG blow-down automated chemical monitoring system</t>
  </si>
  <si>
    <t xml:space="preserve">                     30UJA. Reactor building. Secondary coolant circuit automated water chemistry control system pipelines QUK. Ss, HP</t>
  </si>
  <si>
    <t>30UJA. Реакторное здание. Трубопроводы АХК водно-химического режима второго контура в здании UKA. Нержавеющие, высокое давление</t>
  </si>
  <si>
    <t xml:space="preserve">                   QUN Sampling system for SG blow-down water radiation monitoring</t>
  </si>
  <si>
    <t xml:space="preserve">                      30UJA(UKK). Reactor building. UKK rooms. Pipelines of the system for SG blowdown water samples collection for radiation monitoring QUN</t>
  </si>
  <si>
    <t>30UJA(UKK). Реакторное здание. Помещения UKK. Трубопроводы системы отбора проб на радиационный контроль продувочной воды ПГ QUN</t>
  </si>
  <si>
    <t xml:space="preserve">                      30UJA. Reactor building. Pipelines of the system for SG blowdown water samples collection for radiation monitoring (QUN)</t>
  </si>
  <si>
    <t>30UJA. Реакторное здание. Трубопроводы системы отбора проб на радиационный контроль продувочной воды ПГ QUN</t>
  </si>
  <si>
    <t xml:space="preserve">                   QUQ Steam generator level and steamline steam humidity monitoring system</t>
  </si>
  <si>
    <t xml:space="preserve">                     30UJA. Reactor building. Pipelines of the system for monitoring the level in SG and steam wetness in steam lines. Ss, HP</t>
  </si>
  <si>
    <t>30UJA. Реакторное здание. Трубопроводы системы контроля уровня ПГ и влажности пара в паропроводах. Нержавеющие, высокое давление</t>
  </si>
  <si>
    <t xml:space="preserve">                     30UJA. Reactor building. Rooms UKK. Pipelines of control system of SG level and steam humidity control in steamlines. Ss, HP</t>
  </si>
  <si>
    <t>30UJA. Реакторное здание. Помещения UKK. Трубопроводы системы контроля уровня ПГ и влажности пара в паропроводах. Нержавеющие, высокое давление</t>
  </si>
  <si>
    <t xml:space="preserve">                   SBJ Heat supply system</t>
  </si>
  <si>
    <t>SBJ Система теплоснабжения</t>
  </si>
  <si>
    <t xml:space="preserve">                     30UJA. Reactor building. Pipelines of heat supply system in grid lines 1-2 above elev. +21.00. Cs, LP</t>
  </si>
  <si>
    <t>30UJA. Реакторное здание. Трубопроводы системы теплоснабжения в осях 1-2 выше отм. +21,00.Углеродистые, низкое давление</t>
  </si>
  <si>
    <t xml:space="preserve">                   SCC Compressed air supply system for containment tests</t>
  </si>
  <si>
    <t xml:space="preserve">                     30UJA. Reactor building. Pipelines of compressed air system for containment testing above elevation +5.400. Cs, LP</t>
  </si>
  <si>
    <t>30UJA. Реакторное здание. Трубопроводы подачи воздуха для испытаний защитной оболочки выше отметки +5,400. Углеродистые, низкое давление</t>
  </si>
  <si>
    <t xml:space="preserve">                   SCD Compressed air supply system for maintenance</t>
  </si>
  <si>
    <t xml:space="preserve">                     30UJA. Reactor building. Pipelines of compressed air system for maintenance above elevation +5.400. Cs, LP</t>
  </si>
  <si>
    <t>30UJA. Реакторное здание. Трубопроводы сжатого воздуха для ремонтных работ выше отметки +5,400. Углеродистые, низкое давление</t>
  </si>
  <si>
    <t xml:space="preserve">                     30UJA. Reactor building. Rooms UKA. Pipelines of compressed air system for maintenance below elevation +5.400. Cs, LP</t>
  </si>
  <si>
    <t>30UJA. Реакторное здание. Помещения UKA. Трубопроводы сжатого воздуха для ремонтных работ ниже отметки +5,400. Углеродистые, низкое давление</t>
  </si>
  <si>
    <t xml:space="preserve">                Ventilation and air conditioning systems</t>
  </si>
  <si>
    <t xml:space="preserve">                   30UJA. Reactor building. Rooms UKA. Layout drawings of the ventilation systems</t>
  </si>
  <si>
    <t>30UJA. Реакторное здание. Помещения UKA. Компоновочные чертежи систем вентиляции</t>
  </si>
  <si>
    <t xml:space="preserve">                   30UJA. Reactor building. Rooms UKB. Layout drawings of the ventilation systems</t>
  </si>
  <si>
    <t>30UJA. Реакторное здание. Помещения UKB. Компоновочные чертежи систем вентиляции</t>
  </si>
  <si>
    <t xml:space="preserve">                   30UJA. Reactor building. Rooms UCC. Layout drawings of the ventilation systems</t>
  </si>
  <si>
    <t>30UJA. Реакторное здание. Помещения UCC. Компоновочные чертежи систем вентиляции</t>
  </si>
  <si>
    <t xml:space="preserve">                   30UJA. Reactor building. Rooms UJE. Layout drawings of the ventilation systems</t>
  </si>
  <si>
    <t>30UJA. Реакторное здание. Помещения UJE. Компоновочные чертежи систем вентиляции</t>
  </si>
  <si>
    <t xml:space="preserve">                   30UJA. Reactor building. Rooms UJA, UJB. Layout drawings of the ventilation systems</t>
  </si>
  <si>
    <t>30UJA. Реакторное здание. Помещения UJA, UJB. Компоновочные чертежи систем вентиляции</t>
  </si>
  <si>
    <t xml:space="preserve">                   30UJA. Reactor building. Rooms UJA, UJB. Layout drawings of the ventilation systems. Localization centers</t>
  </si>
  <si>
    <t>30UJA. Реакторное здание. Помещения UJA, UJB. Компоновочные чертежи систем вентиляции. Узлы локализации</t>
  </si>
  <si>
    <t xml:space="preserve">                   30UJA. Reactor building. Rooms UKA. Installation drawings of the ventilation systems</t>
  </si>
  <si>
    <t>30UJA. Реакторное здание. Помещения UKA. Установочные чертежи систем вентиляции</t>
  </si>
  <si>
    <t xml:space="preserve">                   30UJA. Reactor building. Rooms UKB. Installation drawings of the ventilation systems</t>
  </si>
  <si>
    <t>30UJA. Реакторное здание. Помещения UKB. Установочные чертежи систем вентиляции</t>
  </si>
  <si>
    <t xml:space="preserve">                   30UJA. Reactor building. Rooms UJE. Installation drawings of the ventilation systems</t>
  </si>
  <si>
    <t>30UJA. Реакторное здание. Помещения UJE. Установочные чертежи систем вентиляции</t>
  </si>
  <si>
    <t xml:space="preserve">                   30UJA. Reactor building. Rooms UJA, UJB. Installation drawings of the ventilation systems</t>
  </si>
  <si>
    <t>30UJA. Реакторное здание. Помещения UJA, UJB. Установочные чертежи систем вентиляции</t>
  </si>
  <si>
    <t xml:space="preserve">                   30UJA. Reactor building. UJG. Drawings of ventilation systems</t>
  </si>
  <si>
    <t>30UJA. Реакторное здание. Помещения транспортного портала UJG. Чертежи систем вентиляции</t>
  </si>
  <si>
    <t xml:space="preserve">                   30UJA. Reactor building. Rooms UBB, UKK. Layout drawings of the ventilation systems</t>
  </si>
  <si>
    <t>30UJA. Реакторное здание. Помещения UBB, UKK. Компоновочные чертежи систем вентиляции</t>
  </si>
  <si>
    <t xml:space="preserve">                   30UJA. Reactor building. Rooms UBB, UKK. Installation drawings of the ventilation systems</t>
  </si>
  <si>
    <t>30UJA. Реакторное здание. Помещения UBB, UKK. Установочные чертежи систем вентиляции</t>
  </si>
  <si>
    <t xml:space="preserve">                Fire fighting</t>
  </si>
  <si>
    <t xml:space="preserve">                   SGA,GKD,GKC Common-plant fire-fighting system Utility and drinking water supply</t>
  </si>
  <si>
    <t xml:space="preserve">                      30UJA. Reactor building. Water supply systems</t>
  </si>
  <si>
    <t>30UJA. Реакторное здание. Системы водоснабжения</t>
  </si>
  <si>
    <t xml:space="preserve">                      30UJA. Reactor building. Automatic gas fire-fighting plants system SGE11</t>
  </si>
  <si>
    <t>30UJA. Реакторное здание. Система установок автоматического газового пожаротушения SGE11</t>
  </si>
  <si>
    <t xml:space="preserve">                      30UJA. Reactor building. Gallery. Automatic gas fire-fighting plants system SGE21</t>
  </si>
  <si>
    <t>30UJA. Реакторное здание. Галерея. Система установок автоматического газового пожаротушения SGE21</t>
  </si>
  <si>
    <t xml:space="preserve">                   SGK Automatic water spray fire fighting equipment (drencher and sprinkler)</t>
  </si>
  <si>
    <t xml:space="preserve">                      30UJA. Reactor building. Finely-dispersed water automatic fire-fighting plants system SGK11</t>
  </si>
  <si>
    <t>30UJA. Реакторное здание. Система установок автоматического пожаротушения тонкораспыленной водой SGK11</t>
  </si>
  <si>
    <t xml:space="preserve">                      30UJA. Reactor building. Gallery. Finely-dispersed water automatic fire-fighting plants system SGK21</t>
  </si>
  <si>
    <t>30UJA. Реакторное здание. Галерея. Система установок автоматического пожаротушения тонкораспыленной водой SGK21</t>
  </si>
  <si>
    <t xml:space="preserve">                Cranes</t>
  </si>
  <si>
    <t xml:space="preserve">                   30UJA. Reactor building. ACA. Hoisting equipment installation drawings except electrical circular bridge crane</t>
  </si>
  <si>
    <t>30UJA. Реакторное здание. ЗЛА. Установочные чертежи г/п оборудования кроме крана мостового электрического кругового действия</t>
  </si>
  <si>
    <t xml:space="preserve">                Anticorrosive protection. Heat insulation</t>
  </si>
  <si>
    <t xml:space="preserve">                   30UJA. Reactor building. Corrosion protection of pipelines, supports, tie bars</t>
  </si>
  <si>
    <t>30UJA. Реакторное здание. Антикоррозионная защита трубопроводов, опор, подвесок</t>
  </si>
  <si>
    <t xml:space="preserve">                   30UJA. Reactor building. Rooms UJE, UCC, UKK. Corrosion protection of air ducts</t>
  </si>
  <si>
    <t>30UJA. Реакторное здание. Помещения UJE, UCC, UKK. Антикоррозионная защита воздуховодов</t>
  </si>
  <si>
    <t xml:space="preserve">                   30UJA. Reactor building. ACA. Corrosion protection of civil atructures at elev. +10.220, +12.490, +14.140</t>
  </si>
  <si>
    <t>30UJA. Реакторное здание. ЗЛА. Антикоррозионная защита строительных конструкций на отм. +10.220, +12.490, +14.140</t>
  </si>
  <si>
    <t xml:space="preserve">                   30UJA. Reactor building. Heat insulation of pipe lines, equipment and ventilation</t>
  </si>
  <si>
    <t>30UJA. Реакторное здание. Тепловая изоляция трубопроводов, оборудования и вентиляции</t>
  </si>
  <si>
    <t xml:space="preserve">                   30UJA. Reactor building. Rooms UJA, UJB, UKA, UKB. Corrosion protection of air ducts</t>
  </si>
  <si>
    <t>30UJA. Реакторное здание. Помещения UJA, UJB, UKA, UKB. Антикоррозионная защита воздуховодов</t>
  </si>
  <si>
    <t>1380д</t>
  </si>
  <si>
    <t xml:space="preserve">                30UJA. Reactor building. Adjacent structure (UJE). Equipotential networks above elev. +12.600 in grid lines 4-5</t>
  </si>
  <si>
    <t>30UJA. Реакторное здание. Обстройка (UJE). Эквипотенциальные сети выше отм. +12,600 в осях 4-5</t>
  </si>
  <si>
    <t xml:space="preserve">                30UJA. Reactor building. Adjacent structure (UKB). Equipotential networks above elev. +5.400 in grid lines 1-2</t>
  </si>
  <si>
    <t>30UJA. Реакторное здание. Обстройка (UKB). Эквипотенциальные сети выше отм. +5.400 в осях 1-2</t>
  </si>
  <si>
    <t xml:space="preserve">                30UJA. Reactor building. Support plate. Layout of the AMS SSS sensors from el. 0.000 to el. +5.400</t>
  </si>
  <si>
    <t>30UJA. Реакторное здание. Опорная плита. Схема размещения датчиков АСК НДС с отметки 0.000 до отметки +5.400</t>
  </si>
  <si>
    <t xml:space="preserve">                30UJA. Reactor building. Inner containment cylindrical part. Layout of the AMS SSS sensors</t>
  </si>
  <si>
    <t>30UJA. Реакторное здание. Цилиндрическая часть внутренней защитной оболочки. Схема размещения датчиков АСК НДС</t>
  </si>
  <si>
    <t xml:space="preserve">                30UJA. Reactor building. Inner containment dome part. Layout of the AMS SSS sensors</t>
  </si>
  <si>
    <t>30UJA. Реакторное здание. Купольная часть внутренней защитной оболочки. Схема размещения датчиков АСК НДС</t>
  </si>
  <si>
    <t xml:space="preserve">                30UJA. Reactor building. UJB. Annulus. Layout of the AMS SSS sensors</t>
  </si>
  <si>
    <t>30UJA. Реакторное здание. UJB. Межоболочечное пространство. Схема размещения датчиков АСК НДС</t>
  </si>
  <si>
    <t xml:space="preserve">                30UJA. Reactor building. Premises UKA. Equipotential network at el. 0.000</t>
  </si>
  <si>
    <t>30UJA. Реакторное здание. Помещения UKA. Эквипотенциальная сеть на отм. 0.000</t>
  </si>
  <si>
    <t xml:space="preserve">                30UJA. Reactor building. Adjacent structure (UCC). Equipotential networks to elev. +12.600 in grid lines 4-5</t>
  </si>
  <si>
    <t>30UJA. Реакторное здание. Обстройка (UCC). Эквипотенциальные сети до отм. +12,600 в осях 4-5</t>
  </si>
  <si>
    <t xml:space="preserve">                Lighting and socket network</t>
  </si>
  <si>
    <t xml:space="preserve">                   30UJA. Reactor building. Sealed volume lighting. Remote control and alarm. Tables of external connections</t>
  </si>
  <si>
    <t>30UJA. Реакторное здание. Освещение гермозоны. Дистанционное управление и сигнализация. Таблицы внешних подключений</t>
  </si>
  <si>
    <t xml:space="preserve">                   30UJA. Reactor building. Single-line diagrams of lighting networks. Power cables log</t>
  </si>
  <si>
    <t>30UJA. Реакторное здание. Однолинейные схемы сетей освещения. Журнал силовых кабелей</t>
  </si>
  <si>
    <t xml:space="preserve">                   30UJA. Reactor building. Sealed volume lighting. Remote control and alarm. Control cables log. Layout group 3</t>
  </si>
  <si>
    <t>30UJA. Реакторное здание. Освещение гермозоны. Дистанционное управление и сигнализация. Журнал контрольных кабелей. Группа раскладки 3</t>
  </si>
  <si>
    <t xml:space="preserve">                   30UJA. Reactor building. Accident confinement area. Electric lighting and socket network of the sealed volume at elev. +6.000, +10.400</t>
  </si>
  <si>
    <t>30UJA. Реакторное здание. Зона локализации аварии. Электрическое освещение и розеточная сеть и розеточная сеть герметического объема на отм. +6.000, +10.400</t>
  </si>
  <si>
    <t xml:space="preserve">                   30UJA. Reactor building. Accident confinement area. Electric lighting and socket network of the sealed volume at elev. +14.140, +20.500</t>
  </si>
  <si>
    <t>30UJA. Реакторное здание. Зона локализации аварии. Электрическое освещение и розеточная сеть и розеточная сеть герметического объема на отм. +14.140, +20.500</t>
  </si>
  <si>
    <t xml:space="preserve">                   30UJA. Reactor building. Accident confinement area. Electric lighting and socket network of the sealed volume above elev. +31.700</t>
  </si>
  <si>
    <t>30UJA. Реакторное здание. Зона локализации аварии. Электрическое освещение и розеточная сеть и розеточная сеть герметического объема выше отм. +31.700</t>
  </si>
  <si>
    <t xml:space="preserve">                   30UJA. Reactor building. Accident confinement area. Overhead lighting</t>
  </si>
  <si>
    <t>30UJA. Реакторное здание. Зона локализации аварии. Верховое освещение</t>
  </si>
  <si>
    <t xml:space="preserve">                   30UJA. Reactor building. UJB rooms. Annulus. Electric lighting and socket network of the annulus at elev. +5.400, +9.100, +10.600</t>
  </si>
  <si>
    <t>30UJA. Реакторное здание. Помещения UJB. Межоболочечное пространство. Электрическое освещение и розеточная сеть межоболочечного пространства на отм. +5.400, +9.100, +10.600</t>
  </si>
  <si>
    <t xml:space="preserve">                   30UJA. Reactor building. UJB rooms. Annulus. Electric lighting and socket network of the annulus at elev. +14.350, +17. 000</t>
  </si>
  <si>
    <t>30UJA. Реакторное здание. Помещения UJB. Межоболочечное пространство. Электрическое освещение и розеточная сеть межоболочечного пространства на отм. +14.350, +17.000</t>
  </si>
  <si>
    <t xml:space="preserve">                   30UJA. Reactor building. UJB rooms. Annulus. Electric lighting and socket network of the annulus above elev. +20.700</t>
  </si>
  <si>
    <t>30UJA. Реакторное здание. Помещения UJB. Межоболочечное пространство. Электрическое освещение и розеточная сеть межоболочечного пространства выше отм. +20.700</t>
  </si>
  <si>
    <t xml:space="preserve">                   30UJA. Reactor building. PHRS. UJC rooms. Electric lighting and socket network</t>
  </si>
  <si>
    <t>30UJA. Реакторное здание. СПОТ. Помещения UJC. Электрическое освещение и розеточная сеть</t>
  </si>
  <si>
    <t xml:space="preserve">                   30UJA. Reactor building. Electric lighting and socket network of the UJA building adjacent structure at elev. +14.400, +18.000</t>
  </si>
  <si>
    <t>30UJA. Реакторное здание. Электрическое освещение и розеточная сеть обстройки здания UJA на отметке +14.400, +18.000</t>
  </si>
  <si>
    <t xml:space="preserve">                   30UJA. Reactor building. Electric lighting and socket network of the UJA building adjacent structure at elev. +21.000, +24.600</t>
  </si>
  <si>
    <t>30UJA. Реакторное здание. Электрическое освещение и розеточная сеть обстройки здания UJA на отметке +21.000, +24.600</t>
  </si>
  <si>
    <t xml:space="preserve">                   30UJA. Reactor building. Electric lighting and socket network of the UJA building adjacent structure above elev +27.640</t>
  </si>
  <si>
    <t>30UJA. Реакторное здание. Электрическое освещение и розеточная сеть обстройки здания UJA выше отметки +27.640</t>
  </si>
  <si>
    <t xml:space="preserve">                   30UJA. Reactor building. Electric lighting of stairs of the UJA building adjacent structure</t>
  </si>
  <si>
    <t>30UJA. Реакторное здание. Электрическое освещение лестниц обстройки здания UJA</t>
  </si>
  <si>
    <t xml:space="preserve">                   30UJA. Reactor building. Single-line diagrams of lighting networks</t>
  </si>
  <si>
    <t>30UJA. Реакторное здание. Однолинейные схемы сетей освещения</t>
  </si>
  <si>
    <t xml:space="preserve">                Welding network</t>
  </si>
  <si>
    <t xml:space="preserve">                   30UJA. Reactor building. Welding network</t>
  </si>
  <si>
    <t>30UJA. Реакторное здание. Сварочная сеть</t>
  </si>
  <si>
    <t xml:space="preserve">                   30UJA. Reactor building. Welding electrical network. Power cables log</t>
  </si>
  <si>
    <t>30UJA. Реакторное здание. Сварочная сеть. Журнал силовых кабелей</t>
  </si>
  <si>
    <t>935д</t>
  </si>
  <si>
    <t xml:space="preserve">                   30UJA (30UKA). Reactor building. Layout drawings of cable metal structures. Cable shafts</t>
  </si>
  <si>
    <t>30UJA (30UKA). Реакторное здание. Компоновочные чертежи кабельных металлоконструкций. Кабельные шахты</t>
  </si>
  <si>
    <t xml:space="preserve">                   30UJA (30UKA). Reactor building. Layout drawings of cable metal structures. Elevation 0.000</t>
  </si>
  <si>
    <t>30UJA (30UKA). Реакторное здание. Компоновочные чертежи кабельных металлоконструкций. Отметка 0,000</t>
  </si>
  <si>
    <t xml:space="preserve">                   30UJA (30UKA). Reactor building. Layout drawings of cable metal structures. Elevation -7.200</t>
  </si>
  <si>
    <t>30UJA (30UKA). Реакторное здание. Компоновочные чертежи кабельных металлоконструкций. Отметка -7,200</t>
  </si>
  <si>
    <t xml:space="preserve">                   30UJA (30UKA). Reactor building. Layout drawings of cable metal structures. Elevation -4.200</t>
  </si>
  <si>
    <t>30UJA (30UKA). Реакторное здание. Компоновочные чертежи кабельных металлоконструкций. Отметка -4,200</t>
  </si>
  <si>
    <t xml:space="preserve">                   30UJA (30UKB). Reactor building. Layout drawings of cable metal structures</t>
  </si>
  <si>
    <t>30UJA (30UKB). Реакторное здание. Компоновочные чертежи кабельных металлоконструкций</t>
  </si>
  <si>
    <t xml:space="preserve">                   30UJA (30UCC). Reactor building. Layout drawings of cable metal structures</t>
  </si>
  <si>
    <t>30UJA (30UCC). Реакторное здание. Компоновочные чертежи кабельных металлоконструкций</t>
  </si>
  <si>
    <t xml:space="preserve">                   30UJA (30UJE). Reactor building. Layout drawings of cable metal structures</t>
  </si>
  <si>
    <t>30UJA (30UJE). Реакторное здание. Компоновочные чертежи кабельных металлоконструкций</t>
  </si>
  <si>
    <t xml:space="preserve">                   30UJA (30UJB). Reactor building. Layout drawings of cable metal structures (outside containment). Area of normal operation sealed penetrations</t>
  </si>
  <si>
    <t>30UJA (30UJB). Реакторное здание. Компоновочные чертежи кабельных металлоконструкций (вне гермозоны). Зона гермопроходок нормальной эксплуатации</t>
  </si>
  <si>
    <t xml:space="preserve">                   30UJA (30UJB). Reactor building. Layout drawings of cable metal structures (outside containment). Area of safety system sealed penetrations</t>
  </si>
  <si>
    <t>30UJA (30UJB). Реакторное здание. Компоновочные чертежи кабельных металлоконструкций (вне гермозоны). Зона гермопроходок системы безопасности</t>
  </si>
  <si>
    <t xml:space="preserve">                   30UJA (30UBB). Reactor building. Layout drawings of cable metal structures. Cable room at elevation +18.000</t>
  </si>
  <si>
    <t>30UJA (30UBB). Реакторное здание. Компоновочные чертежи кабельных металлоконструкций. Кабельный этаж на отметке +18,000</t>
  </si>
  <si>
    <t xml:space="preserve">                   30UJA (30UBB). Reactor building. Layout drawings of cable metal structures. Cable room at elevation +21.000</t>
  </si>
  <si>
    <t>30UJA (30UBB). Реакторное здание. Компоновочные чертежи кабельных металлоконструкций. Кабельный этаж на отметке +21,000</t>
  </si>
  <si>
    <t xml:space="preserve">                   30UJA (30UBB). Reactor building. Layout drawings of cable metal structures. Elevation +10.800</t>
  </si>
  <si>
    <t>30UJA (30UBB). Реакторное здание. Компоновочные чертежи кабельных металлоконструкций. Отметка +10,800</t>
  </si>
  <si>
    <t xml:space="preserve">                   30UJA (30UBB). Reactor building. Layout drawings of cable metal structures. Elevation +14.400</t>
  </si>
  <si>
    <t>30UJA (30UBB). Реакторное здание. Компоновочные чертежи кабельных металлоконструкций. Отметка +14,400</t>
  </si>
  <si>
    <t xml:space="preserve">                   30UJA (30UBB). Reactor building. Layout drawings of cable metal structures. Elevation +24.600 and above</t>
  </si>
  <si>
    <t>30UJA (30UBB). Реакторное здание. Компоновочные чертежи кабельных металлоконструкций. Отметка +24,600 и выше</t>
  </si>
  <si>
    <t xml:space="preserve">                   30UJA (30UBB). Reactor building. Layout drawings of cable metal structures. Elevation +7.200</t>
  </si>
  <si>
    <t>30UJA (30UBB). Реакторное здание. Компоновочные чертежи кабельных металлоконструкций. Отметка +7,200</t>
  </si>
  <si>
    <t xml:space="preserve">                   30UJA (30UBB). Reactor building. Layout drawings of cable metal structures. Elevation -4,200</t>
  </si>
  <si>
    <t>30UJA (30UBB). Реакторное здание. Компоновочные чертежи кабельных металлоконструкций. Отметка -4,200</t>
  </si>
  <si>
    <t xml:space="preserve">                   30UJA (30UBB). Reactor building. Layout drawings of cable metal structures. Elevations +3.600; +4.800</t>
  </si>
  <si>
    <t>30UJA (30UBB). Реакторное здание. Компоновочные чертежи кабельных металлоконструкций. Отметки +3,600, +4,800</t>
  </si>
  <si>
    <t xml:space="preserve">                   30UJA. Reactor building. Layout drawings of cable metal structures (inside containment). Elevation +5.950</t>
  </si>
  <si>
    <t>30UJA. Реакторное здание. Компоновочные чертежи кабельных металлоконструкций (внутри гермозоны). Отметка +5,950</t>
  </si>
  <si>
    <t xml:space="preserve">                   30UJA. Reactor building. Layout drawings of cable metal structures (inside containment). Elevation +9.000</t>
  </si>
  <si>
    <t>30UJA. Реакторное здание. Компоновочные чертежи кабельных металлоконструкций (внутри гермозоны). Отметка +9,000</t>
  </si>
  <si>
    <t xml:space="preserve">                   30UJA. Reactor building. Layout drawings of cable metal structures (inside containment). Elevation +14.400</t>
  </si>
  <si>
    <t>30UJA. Реакторное здание. Компоновочные чертежи кабельных металлоконструкций (внутри гермозоны). Отметка +14,400</t>
  </si>
  <si>
    <t xml:space="preserve">                   30UJA. Reactor building. Layout drawings of cable metal structures (inside containment). Elevation +20.450 and above</t>
  </si>
  <si>
    <t>30UJA. Реакторное здание. Компоновочные чертежи кабельных металлоконструкций (внутри гермозоны). Отметка +20,450 и выше</t>
  </si>
  <si>
    <t xml:space="preserve">                   30UJA. Reactor building. Earthing drawings</t>
  </si>
  <si>
    <t>30UJA. Реакторное здание. Чертежи заземления</t>
  </si>
  <si>
    <t xml:space="preserve">                   30UJA (30UBB). Reactor building. Earthing drawings</t>
  </si>
  <si>
    <t>30UJA (30UBB). Реакторное здание. Чертежи заземления</t>
  </si>
  <si>
    <t xml:space="preserve">                   30UJA. Reactor building. Special earthing drawings</t>
  </si>
  <si>
    <t>30UJA. Реакторное здание. Чертежи специального заземления</t>
  </si>
  <si>
    <t xml:space="preserve">                   30UJA. Reactor building. ACA. Equipotential networks above elev. +5.400</t>
  </si>
  <si>
    <t>30UJA. Реакторное здание. ЗЛА. Эквипотенциальные сети выше отм. +5,400</t>
  </si>
  <si>
    <t xml:space="preserve">                   30UJA. Reactor building. Special earthing system cable log</t>
  </si>
  <si>
    <t>30UJA. Реакторное здание. Журнал кабелей системы специального заземления</t>
  </si>
  <si>
    <t xml:space="preserve">                   30UJA. Reactor building. SCG 0.4 kV. RP and EE I&amp;C. Assemblies. Tables of external connections</t>
  </si>
  <si>
    <t>30UJA. Реакторное здание. КРУ 0,4 kV. РЗ и СКУ ЭЧ. Cборки. Таблицы внешних подключений</t>
  </si>
  <si>
    <t xml:space="preserve">                   30UJA. Reactor building. Electric connection diagrams for 0.4 kV assemblies of the transport portal</t>
  </si>
  <si>
    <t>30UJA. Реакторное здание. Схемы электрических соединений сборок 0,4 транспортного портала</t>
  </si>
  <si>
    <t xml:space="preserve">                   30UJA. Reactor building. UBB rooms. CPS direct current electric connections diagrams</t>
  </si>
  <si>
    <t>30UJA. Реакторное здание. Помещения UBB. Схемы электрических соединений постоянного тока СУЗ</t>
  </si>
  <si>
    <t xml:space="preserve">                   30UJA. Reactor building. 0.4 kV SCG. RP and EE I&amp;C. Control cables log. Layout group 3</t>
  </si>
  <si>
    <t>30UJA. Реакторное здание. КРУ 0,4 кВ. РЗ и СКУ ЭЧ. Журнал контрольных кабелей. Группа раскладки 3</t>
  </si>
  <si>
    <t xml:space="preserve">                   30UJA. Reactor building. Electric connection diagrams for 0.4 kV assemblies of the transport portal. Power cables log</t>
  </si>
  <si>
    <t>30UJA. Реакторное здание. Схемы электрических соединений сборок 0,4 транспортного портала. Журнал силовых кабелей</t>
  </si>
  <si>
    <t xml:space="preserve">                   30UJA. Reactor building. UBB room. Electric connection diagrams for 0.4 kV boards for pressurizer heaters power supply. Power cables log</t>
  </si>
  <si>
    <t>30UJA. Реакторное здание. Помещения UBB.Схемы электрических соединений щитов 0,4 кВ для питания обогревателей компенсатора давления. Журнал силовых кабелей</t>
  </si>
  <si>
    <t xml:space="preserve">                   30UJA (30UKA). Reactor building. Layout drawings of electrical equipment</t>
  </si>
  <si>
    <t>30UJA (30UKA). Реакторное здание. Компоновочные чертежи электрооборудования</t>
  </si>
  <si>
    <t xml:space="preserve">                   30UJA (30UKB). Reactor building. Layout drawings of electrical equipment</t>
  </si>
  <si>
    <t>30UJA (30UKB). Реакторное здание. Компоновочные чертежи электрооборудования</t>
  </si>
  <si>
    <t xml:space="preserve">                   30UJA (30UCC). Reactor building. Layout drawings of electrical equipment</t>
  </si>
  <si>
    <t>30UJA (30UCC). Реакторное здание. Компоновочные чертежи электрооборудования</t>
  </si>
  <si>
    <t xml:space="preserve">                   30UJA (30UJB). Reactor building. Layout drawings of electrical equipment</t>
  </si>
  <si>
    <t>30UJA (30UJB). Реакторное здание. Компоновочные чертежи электрооборудования</t>
  </si>
  <si>
    <t xml:space="preserve">                   30UJA (30UJE). Reactor building. Layout drawings of electrical equipment</t>
  </si>
  <si>
    <t>30UJA (30UJE). Реакторное здание. Компоновочные чертежи электрооборудования</t>
  </si>
  <si>
    <t xml:space="preserve">                   30UJA (30UBB). Reactor building. Layout drawings of electrical equipment</t>
  </si>
  <si>
    <t>30UJA (30UBB). Реакторное здание. Компоновочные чертежи электрооборудования</t>
  </si>
  <si>
    <t xml:space="preserve">                   30UJA. Reactor building. Layout drawings of electrical equipment</t>
  </si>
  <si>
    <t>30UJA. Реакторное здание. Компоновочные чертежи электрооборудования</t>
  </si>
  <si>
    <t xml:space="preserve">                   30UJA. Reactor building. Common-plant telephone communication system</t>
  </si>
  <si>
    <t>30UJA. Реакторное здание. Система общестанционной телефонной связи</t>
  </si>
  <si>
    <t xml:space="preserve">                   30UJA. Reactor building. Operative loudspeaking and telephone communication system</t>
  </si>
  <si>
    <t>30UJA. Реакторное здание. Система оперативной громкоговорящей и телефонной связи</t>
  </si>
  <si>
    <t xml:space="preserve">                   30UJA. Reactor building. Personnel warning and search system</t>
  </si>
  <si>
    <t>30UJA. Реакторное здание. Система оповещения и поиска персонала</t>
  </si>
  <si>
    <t xml:space="preserve">                   30UJA. Reactor building. Operative radiotelephones system</t>
  </si>
  <si>
    <t>30UJA. Реакторное здание. Система эксплуатационных радиотелефонов</t>
  </si>
  <si>
    <t xml:space="preserve">                   30UJA. Reactor building. UKA room. Common-plant telephone communication system</t>
  </si>
  <si>
    <t>30UJA. Реакторное здание. Помещения UKA. Система общестанционной телефонной связи</t>
  </si>
  <si>
    <t xml:space="preserve">                   30UJA. Reactor building. UKA room. Operative loudspeaking and telephone communication system</t>
  </si>
  <si>
    <t>30UJA. Реакторное здание. Помещения UKA. Система оперативной громкоговорящей и телефонной связи</t>
  </si>
  <si>
    <t xml:space="preserve">                   30UJA. Reactor building. UKA room. Personnel warning and search system</t>
  </si>
  <si>
    <t>30UJA. Реакторное здание. Помещения UKA. Система оповещения и поиска персонала</t>
  </si>
  <si>
    <t xml:space="preserve">                   30UJA. Reactor building. UKA room. System of operative radio telephones</t>
  </si>
  <si>
    <t>30UJA. Реакторное здание. Помещения UKA. Система Система эксплуатационных радиотелефонов</t>
  </si>
  <si>
    <t xml:space="preserve">                   30UJA. Reactor building. Common-plant telephone communication system. Control cable log</t>
  </si>
  <si>
    <t>30UJA. Реакторное здание. Система общестанционной телефонной связи. Журнал контрольных кабелей</t>
  </si>
  <si>
    <t xml:space="preserve">                   30UJA. Reactor building. Operative loudspeaking and telephone communication system. Control cable log</t>
  </si>
  <si>
    <t>30UJA. Реакторное здание. Система оперативной громкоговорящей и телефонной связи. Журнал контрольных кабелей</t>
  </si>
  <si>
    <t xml:space="preserve">                   30UJA. Reactor building. Personnel warning and search system. Control cable log</t>
  </si>
  <si>
    <t>30UJA. Реакторное здание. Система оповещения и поиска персонала. Журнал контрольных кабелей</t>
  </si>
  <si>
    <t xml:space="preserve">                   30UJA. Reactor building. Operative radiotelephones system. Control cable log</t>
  </si>
  <si>
    <t>30UJA. Реакторное здание. Система эксплуатационных радиотелефонов. Журнал контрольных кабелей</t>
  </si>
  <si>
    <t xml:space="preserve">                   30UJA (30UKA). Reactor building. Controlled access area rooms of the 30UJA building. Operative radiotelephones system. Control cable log</t>
  </si>
  <si>
    <t>30UJA (30UKA). Реакторное здание. Помещения зоны контролируемого доступа здания 30UJA. Система эксплуатационных радиотелефонов. Журнал контрольных кабелей</t>
  </si>
  <si>
    <t xml:space="preserve">                   30UJA. Reactor building. Master clock system</t>
  </si>
  <si>
    <t>30UJA. Реакторное здание. Система часофикации</t>
  </si>
  <si>
    <t xml:space="preserve">                   30UJA. Reactor building. Process videomonitoring system</t>
  </si>
  <si>
    <t>30UJA. Реакторное здание. Система технологического видеонаблюдения</t>
  </si>
  <si>
    <t xml:space="preserve">                   30UJA. Reactor building. Master clock system. Control cable log</t>
  </si>
  <si>
    <t>30UJA. Реакторное здание. Система часофикации. Журнал контрольных кабелей</t>
  </si>
  <si>
    <t xml:space="preserve">                   30UJA. Reactor building. Process videomonitoring system. Control cable log</t>
  </si>
  <si>
    <t>30UJA. Реакторное здание. Система технологического видеонаблюдения. Журнал контрольных кабелей</t>
  </si>
  <si>
    <t xml:space="preserve">                   30UJA (30UKA). Reactor building. Controlled access area rooms of the 30UJA building. Common-plant telephone communication system. Control cable log</t>
  </si>
  <si>
    <t>30UJA (30UKA). Реакторное здание. Помещения зоны контролируемого доступа здания 30UJA. Система общестанционной телефонной связи. Журнал контрольных кабелей</t>
  </si>
  <si>
    <t xml:space="preserve">                   30UJA (30UKA). Reactor building. Controlled access area rooms of the 30UJA building. Operative loudspeaking and telephone communication system. Control cable log</t>
  </si>
  <si>
    <t>30UJA (30UKA). Реакторное здание. Помещения зоны контролируемого доступа здания 30UJA. Система оперативной громкоговорящей и телефонной связи. Журнал контрольных кабелей</t>
  </si>
  <si>
    <t xml:space="preserve">                   30UJA (30UKA). Reactor building. Controlled access area rooms of the 30UJA building. Personnel warning and search system. Control cable log</t>
  </si>
  <si>
    <t>30UJA (30UKA). Реакторное здание. Помещения зоны контролируемого доступа здания 30UJA. Система оповещения и поиска персонала. Журнал контрольных кабелей</t>
  </si>
  <si>
    <t xml:space="preserve">                Cable penetrations</t>
  </si>
  <si>
    <t xml:space="preserve">                   30UJA. Reactor building. Tables of control cable connections of sealed penetrations of normal operation</t>
  </si>
  <si>
    <t>30UJA. Реакторное здание. Таблицы подключений гермопроходок нормальной эксплуатации контрольным кабелем</t>
  </si>
  <si>
    <t xml:space="preserve">                   30UJA. Reactor building. Tables of power cable connections of sealed penetrations of normal operation</t>
  </si>
  <si>
    <t>30UJA. Реакторное здание. Таблицы подключений гермопроходок нормальной эксплуатации силовым кабелем</t>
  </si>
  <si>
    <t xml:space="preserve">                   30UJA. Reactor building. Tables of control cable connections of sealed penetrations of SS train 1</t>
  </si>
  <si>
    <t>30UJA. Реакторное здание. Таблицы подключений гермопроходок системы безопасности 1 канала контрольным кабелем</t>
  </si>
  <si>
    <t xml:space="preserve">                   30UJA. Reactor building. Tables of power cable connections of sealed penetrations of SS train 1</t>
  </si>
  <si>
    <t>30UJA. Реакторное здание. Таблицы подключений гермопроходок системы безопасности 1 канала силовым кабелем</t>
  </si>
  <si>
    <t xml:space="preserve">                   30UJA. Reactor building. Tables of control cable connections of sealed penetrations of SS train 2</t>
  </si>
  <si>
    <t>30UJA. Реакторное здание. Таблицы подключений гермопроходок системы безопасности 2 канала контрольным кабелем</t>
  </si>
  <si>
    <t xml:space="preserve">                   30UJA. Reactor building. Tables of power cable connections of sealed penetrations of SS train 2</t>
  </si>
  <si>
    <t>30UJA. Реакторное здание. Таблицы подключений гермопроходок системы безопасности 2 канала силовым кабелем</t>
  </si>
  <si>
    <t xml:space="preserve">                   30UJA. Reactor building. Tables of control cable connections of sealed penetrations of SS train 3</t>
  </si>
  <si>
    <t>30UJA. Реакторное здание. Таблицы подключений гермопроходок системы безопасности 3 канала контрольным кабелем</t>
  </si>
  <si>
    <t xml:space="preserve">                   30UJA. Reactor building. Tables of power cable connections of sealed penetrations of SS train 3</t>
  </si>
  <si>
    <t>30UJA. Реакторное здание. Таблицы подключений гермопроходок системы безопасности 3 канала силовым кабелем</t>
  </si>
  <si>
    <t xml:space="preserve">                   30UJA. Reactor building. Tables of control cable connections of sealed penetrations of SS train 4</t>
  </si>
  <si>
    <t>30UJA. Реакторное здание. Таблицы подключений гермопроходок системы безопасности 4 канала контрольным кабелем</t>
  </si>
  <si>
    <t xml:space="preserve">                   30UJA. Reactor building. Distribution album of control sealed penetrations of normal operation</t>
  </si>
  <si>
    <t>30UJA. Реакторное здание. Альбом распределения контрольных гермопроходок нормальной эксплуатации</t>
  </si>
  <si>
    <t xml:space="preserve">                   30UJA. Reactor building. Distribution album of control sealed penetrations of safety system chanel 1</t>
  </si>
  <si>
    <t>30UJA. Реакторное здание. Альбом распределения контрольных гермопроходок системы безопасности 1 канала</t>
  </si>
  <si>
    <t xml:space="preserve">                   30UJA. Reactor building. Distribution album of control sealed penetrations of safety system chanel 2</t>
  </si>
  <si>
    <t>30UJA. Реакторное здание. Альбом распределения контрольных гермопроходок системы безопасности 2 канала</t>
  </si>
  <si>
    <t xml:space="preserve">                   30UJA. Reactor building. Distribution album of control sealed penetrations of safety system chanel 3</t>
  </si>
  <si>
    <t>30UJA. Реакторное здание. Альбом распределения контрольных гермопроходок системы безопасности 3 канала</t>
  </si>
  <si>
    <t xml:space="preserve">                   30UJA. Reactor building. Distribution album of control sealed penetrations of safety system chanel 4</t>
  </si>
  <si>
    <t>30UJA. Реакторное здание. Альбом распределения контрольных гермопроходок системы безопасности 4 канала</t>
  </si>
  <si>
    <t xml:space="preserve">                   30UJA. Reactor building. Distribution album of power sealed penetrations of normal operation</t>
  </si>
  <si>
    <t>30UJA. Реакторное здание. Альбом распределения силовых гермопроходок нормальной эксплуатации</t>
  </si>
  <si>
    <t xml:space="preserve">                   30UJA. Reactor building. Tables of power cable connections of sealed penetrations of SS train 4</t>
  </si>
  <si>
    <t>30UJA. Реакторное здание. Таблицы подключений гермопроходок системы безопасности 4 канала силовым кабелем</t>
  </si>
  <si>
    <t xml:space="preserve">                   30UJA. Reactor building. Distribution album of power sealed penetrations of safety system chanel 1</t>
  </si>
  <si>
    <t>30UJA. Реакторное здание. Альбом распределения силовых гермопроходок системы безопасности 1 канала</t>
  </si>
  <si>
    <t xml:space="preserve">                   30UJA. Reactor building. Distribution album of power sealed penetrations of safety system chanel 2</t>
  </si>
  <si>
    <t>30UJA. Реакторное здание. Альбом распределения силовых гермопроходок системы безопасности 2 канала</t>
  </si>
  <si>
    <t xml:space="preserve">                   30UJA. Reactor building. Distribution album of power sealed penetrations of safety system chanel 3</t>
  </si>
  <si>
    <t>30UJA. Реакторное здание. Альбом распределения силовых гермопроходок системы безопасности 3 канала</t>
  </si>
  <si>
    <t xml:space="preserve">                   30UJA. Reactor building. Distribution album of power sealed penetrations of safety system chanel 4</t>
  </si>
  <si>
    <t>30UJA. Реакторное здание. Альбом распределения силовых гермопроходок системы безопасности 4 канала</t>
  </si>
  <si>
    <t>692д</t>
  </si>
  <si>
    <t xml:space="preserve">                LCP</t>
  </si>
  <si>
    <t xml:space="preserve">                   30UJA. Reactor building. LCP. NO power cables log</t>
  </si>
  <si>
    <t>30UJA. Реакторное здание. МПУ. Журнал силовых кабелей НЭ</t>
  </si>
  <si>
    <t xml:space="preserve">                   30UJA. Reactor building. LCP. Power cables log of SS train 1</t>
  </si>
  <si>
    <t>30UJA. Реакторное здание. МПУ. Журнал силовых кабелей 1 канала СБ</t>
  </si>
  <si>
    <t xml:space="preserve">                   30UJA. Reactor building. LCP. Power cables log of SS train 2</t>
  </si>
  <si>
    <t>30UJA. Реакторное здание. МПУ. Журнал силовых кабелей 2 канала СБ</t>
  </si>
  <si>
    <t xml:space="preserve">                   30UJA. Reactor building. LCP. Power cables log of SS train 3</t>
  </si>
  <si>
    <t>30UJA. Реакторное здание. МПУ. Журнал силовых кабелей 3 канала СБ</t>
  </si>
  <si>
    <t xml:space="preserve">                   30UJA. Reactor building. LCP. Power cables log of SS train 4</t>
  </si>
  <si>
    <t>30UJA. Реакторное здание. МПУ. Журнал силовых кабелей 4 канала СБ</t>
  </si>
  <si>
    <t xml:space="preserve">                   30UJA. Reactor building. LCP. NO control cables log</t>
  </si>
  <si>
    <t>30UJA. Реакторное здание. МПУ. Журнал контрольных кабелей НЭ</t>
  </si>
  <si>
    <t xml:space="preserve">                   30UJA. Reactor building. LCP. Control cables log of SS train 1</t>
  </si>
  <si>
    <t>30UJA. Реакторное здание. МПУ. Журнал контрольных кабелей 1 канала СБ</t>
  </si>
  <si>
    <t xml:space="preserve">                   30UJA. Reactor building. LCP. Control cables log of SS train 2</t>
  </si>
  <si>
    <t>30UJA. Реакторное здание. МПУ. Журнал контрольных кабелей 2 канала СБ</t>
  </si>
  <si>
    <t xml:space="preserve">                   30UJA. Reactor building. LCP. Control cables log of SS train 3</t>
  </si>
  <si>
    <t>30UJA. Реакторное здание. МПУ. Журнал контрольных кабелей 3 канала СБ</t>
  </si>
  <si>
    <t xml:space="preserve">                   30UJA. Reactor building. LCP. Control cables log of SS train 4</t>
  </si>
  <si>
    <t>30UJA. Реакторное здание. МПУ. Журнал контрольных кабелей 4 канала СБ</t>
  </si>
  <si>
    <t xml:space="preserve">                   30UJA. Reactor building. LCP. Trestle crane control system. Control cable log</t>
  </si>
  <si>
    <t>30UJA. Реакторное здание. МПУ. Система управления краном эстакады. Журнал контрольных кабелей</t>
  </si>
  <si>
    <t xml:space="preserve">                   30UJA. Reactor building. LCP. Electrically driven bridge polar crane (EBPC) control system. Control cable log</t>
  </si>
  <si>
    <t>30UJA. Реакторное здание. МПУ. Система управления краном мостовым электрическим кругового действия (КМЭКД). Журнал контрольных кабелей</t>
  </si>
  <si>
    <t xml:space="preserve">                   30UJA. Reactor building. LCP. Air locks and doors control system. Control cable log</t>
  </si>
  <si>
    <t>30UJA. Реакторное здание. МПУ. Система управления шлюзами и дверьми. Журнал контрольных кабелей</t>
  </si>
  <si>
    <t xml:space="preserve">                   30UJA. Reactor building. LCP. Hydraulic shock absorber monitoring system (HSAMS). Control cable log</t>
  </si>
  <si>
    <t>30UJA. Реакторное здание. МПУ. Система контроля за работой гидроамортизаторов (СКГА). Журнал контрольных кабелей</t>
  </si>
  <si>
    <t xml:space="preserve">                   30UJA. Reactor building. LCP. Refueling machine control system. Control cable log</t>
  </si>
  <si>
    <t>30UJA. Реакторное здание. МПУ. Система управления перегрузочной машиной. Журнал контрольных кабелей</t>
  </si>
  <si>
    <t xml:space="preserve">                   30UJA. Reactor building. LCP. Pre-commissioning measuring system (PCMS). Control cable log</t>
  </si>
  <si>
    <t>30UJA. Реакторное здание. МПУ. Система пуско-наладочных измерений (СПНИ). Журнал контрольных кабелей</t>
  </si>
  <si>
    <t xml:space="preserve">                   30UJA. Reactor building. FP I&amp;C. Automatic water fire fighting. Power cables log. Layout group 3</t>
  </si>
  <si>
    <t>30UJA. Реакторное здание. СКУ ПЗ. Автоматическое водяное пожаротушение. Журнал силовых кабелей. Группа раскладки 3</t>
  </si>
  <si>
    <t xml:space="preserve">                   30UJA. Reactor building. FP I&amp;C. Fire alarm. Control cables log. Layout group 5</t>
  </si>
  <si>
    <t>30UJA. Реакторное здание. СКУ ПЗ. Пожарная сигнализация. Журнал контрольных кабелей. Группа раскладки 5</t>
  </si>
  <si>
    <t xml:space="preserve">                   30UJA. Reactor building. FP I&amp;C. Fire alarm. Power cables log. Layout group 3</t>
  </si>
  <si>
    <t>30UJA. Реакторное здание. СКУ ПЗ. Пожарная сигнализация. Журнал силовых кабелей. Группа раскладки 3</t>
  </si>
  <si>
    <t xml:space="preserve">                   30UJA. Reactor building. FP I&amp;C. Automatic gas fire-fighting plant</t>
  </si>
  <si>
    <t>30UJA. Реакторное здание. СКУ ПЗ. Автоматическая установка газового пожаротушения</t>
  </si>
  <si>
    <t xml:space="preserve">                   30UJA. Reactor building. FP I&amp;C. Automatic water fire fighting</t>
  </si>
  <si>
    <t>30UJA. Реакторное здание. СКУ ПЗ. Автоматическое водяное пожаротушение</t>
  </si>
  <si>
    <t xml:space="preserve">                   30UJA. Reactor building. FP I&amp;C. Ventilation systems</t>
  </si>
  <si>
    <t>30UJA. Реакторное здание. СКУ ПЗ. Системы вентиляции</t>
  </si>
  <si>
    <t xml:space="preserve">                   30UJA. Reactor building. FP I&amp;C. Fire alarm</t>
  </si>
  <si>
    <t>30UJA. Реакторное здание. СКУ ПЗ. Пожарная сигнализация</t>
  </si>
  <si>
    <t xml:space="preserve">                   30UJA. Reactor building. FP I&amp;C. Fire annunciation</t>
  </si>
  <si>
    <t>30UJA. Реакторное здание. СКУ ПЗ. Оповещение о пожаре</t>
  </si>
  <si>
    <t xml:space="preserve">                   30UJA. Reactor building. FP I&amp;C. Ventilation systems. Control cables log. Layout group 5</t>
  </si>
  <si>
    <t>30UJA. Реакторное здание. СКУ ПЗ. Системы вентиляции. Журнал контрольных кабелей. Группа раскладки 5</t>
  </si>
  <si>
    <t xml:space="preserve">                   30UJA. Reactor building. FP I&amp;C. Ventilation systems. Power cables log. Layout group 3</t>
  </si>
  <si>
    <t>30UJA. Реакторное здание. СКУ ПЗ. Системы вентиляции. Журнал силовых кабелей. Группа раскладки 3</t>
  </si>
  <si>
    <t xml:space="preserve">                   30UJA. Reactor building. FP I&amp;C. Gas fire fighting. Control cables log. Layout group 5</t>
  </si>
  <si>
    <t>30UJA. Реакторное здание. СКУ ПЗ. Газовое пожаротушение. Журнал контрольных кабелей. Группа раскладки 5</t>
  </si>
  <si>
    <t xml:space="preserve">                   30UJA. Reactor building. FP I&amp;C. Gas fire fighting. Power cables log. Layout group 3</t>
  </si>
  <si>
    <t>30UJA. Реакторное здание. СКУ ПЗ. Газовое пожаротушение. Журнал силовых кабелей. Группа раскладки 3</t>
  </si>
  <si>
    <t xml:space="preserve">                   30UJA. Reactor building. FP I&amp;C. Automatic water fire fighting. Control cables log. Layout group 5</t>
  </si>
  <si>
    <t>30UJA. Реакторное здание. СКУ ПЗ. Автоматическое водяное пожаротушение. Журнал контрольных кабелей. Группа раскладки 5</t>
  </si>
  <si>
    <t xml:space="preserve">                AVDS</t>
  </si>
  <si>
    <t xml:space="preserve">                   30UJA. Reactor building. Automated vibration monitoring and diagnostics system (AVMDS)</t>
  </si>
  <si>
    <t>30UJA. Реакторное здание. Автоматизированная система виброконтроля и диагностики (АСВД)</t>
  </si>
  <si>
    <t xml:space="preserve">                CPS</t>
  </si>
  <si>
    <t xml:space="preserve">                   30UJA. Reactor building. UBB rooms. Electric connection diagrams 0.4 kV CPS</t>
  </si>
  <si>
    <t>30UJA. Реакторное здание. Помещения UBB. Схемы электрических соединений 0,4 кВ СУЗ</t>
  </si>
  <si>
    <t xml:space="preserve">                   30UJA. Reactor building. UBB rooms. Electric connection diagrams for 0.4 kV boards for pressurizer heaters power supply</t>
  </si>
  <si>
    <t>30UJA. Реакторное здание. Помещения UBB. Схемы электрических соединений щитов 0,4 кВ для питания обогревателей компенсатора давления</t>
  </si>
  <si>
    <t xml:space="preserve">                   30UJA. Reactor building. Control and protection system (CPS). Set of drawings</t>
  </si>
  <si>
    <t>30UJA Реакторное здание. Система управления и защиты (СУЗ). Комплект чертежей</t>
  </si>
  <si>
    <t xml:space="preserve">                   30UJA (30UCC). Reactor building. Power cables log of CPS actuation part of safety train 1, layout group 3</t>
  </si>
  <si>
    <t>30UJA (30UCC). Реакторное здание. Журнал силовых кабелей исполнительной СУЗ 1 канала безопасности 3 группы раскладки</t>
  </si>
  <si>
    <t xml:space="preserve">                   30UJA (30UCC). Reactor building. Power cables log of CPS actuation part of safety train 3, layout group 3</t>
  </si>
  <si>
    <t>30UJA (30UCC). Реакторное здание. Журнал силовых кабелей исполнительной СУЗ 3 канала безопасности 3 группы раскладки</t>
  </si>
  <si>
    <t xml:space="preserve">                   30UJA (30UCC). Reactor building. Power cables log of CPS initiating part of safety train 1, layout group 2</t>
  </si>
  <si>
    <t>30UJA (30UCC). Реакторное здание. Журнал силовых кабелей исполнительной части СУЗ 2 группы раскладки 1 канала безопасности</t>
  </si>
  <si>
    <t xml:space="preserve">                   30UJA (30UCC). Reactor building. Power cables log of CPS initiating part of safety train 3, layout group 2</t>
  </si>
  <si>
    <t>30UJA (30UCC). Реакторное здание. Журнал силовых кабелей исполнительной части СУЗ 2 группы раскладки 3 канала безопасности</t>
  </si>
  <si>
    <t xml:space="preserve">                   30UJA. Reactor building. UCC rooms. Diagrams of external connections to normal operation CPS EE cabinets</t>
  </si>
  <si>
    <t>30UJA. Реакторное здание. Помещения UCC. Схемы внешних присоединений к шкафам КЭ СУЗ нормальной эксплуатации</t>
  </si>
  <si>
    <t xml:space="preserve">                GICS</t>
  </si>
  <si>
    <t xml:space="preserve">                   30UJA (30UCC). Reactor building. Control cables log of GICS layout group 5</t>
  </si>
  <si>
    <t>30UJA (30UCC). Реакторное здание. Журнал контрольных кабелей СГИУ 5 группы раскладки</t>
  </si>
  <si>
    <t xml:space="preserve">                   30UJA (30UCC). Reactor building. Control cables log of GICS layout group 6</t>
  </si>
  <si>
    <t>30UJA (30UCC). Реакторное здание. Журнал контрольных кабелей СГИУ 6 группы раскладки</t>
  </si>
  <si>
    <t xml:space="preserve">                   30UJA (30UCC). Reactor building. Power cables log of GICS across sealed volume, layout group 3</t>
  </si>
  <si>
    <t>30UJA (30UCC). Реакторное здание. Журнал силовых кабелей СГИУ по гермообъему 3 группы раскладки</t>
  </si>
  <si>
    <t xml:space="preserve">                   30UJA (30UCC). Reactor building. Power cables log of GICS layout group 3</t>
  </si>
  <si>
    <t>30UJA (30UCC). Реакторное здание. Журнал силовых кабелей СГИУ 3 группы раскладки</t>
  </si>
  <si>
    <t xml:space="preserve">                MCDS</t>
  </si>
  <si>
    <t xml:space="preserve">                   20UJA. Reactor building. Monitoring, control and diagnostic system (MCDS). Set of drawings</t>
  </si>
  <si>
    <t>30UJA Реакторное здание. Система контроля управления и диагностики (СКУД). Комплект чертежей</t>
  </si>
  <si>
    <t xml:space="preserve">                LMS-2</t>
  </si>
  <si>
    <t xml:space="preserve">                   30UJA. Reactor building. LMS-2 system. Set of drawings</t>
  </si>
  <si>
    <t>30UJA Реакторное здание. Система СОТТ-2. Комплект чертежей</t>
  </si>
  <si>
    <t xml:space="preserve">                I&amp;C RC</t>
  </si>
  <si>
    <t xml:space="preserve">                   30UJA. Reactor building. List of process parameter instrumentation loops</t>
  </si>
  <si>
    <t>30UJA. Реакторное здание. Перечень измерительных контуров ТТК</t>
  </si>
  <si>
    <t xml:space="preserve">                   30UJA. Reactor building. TPPM sensors pipe connections</t>
  </si>
  <si>
    <t>30UJA. Реакторное здание. Трубные соединения датчиков ТТК</t>
  </si>
  <si>
    <t xml:space="preserve">                   30UJA. Reactor building. TPPM sensors cable connections</t>
  </si>
  <si>
    <t>30UJA. Реакторное здание. Кабельные соединения датчиков ТТК</t>
  </si>
  <si>
    <t xml:space="preserve">                   30UJA. Reactor building. TPPM pulse lines routes</t>
  </si>
  <si>
    <t>30UJA. Реакторное здание. Трассы импульсных линий ТТК</t>
  </si>
  <si>
    <t xml:space="preserve">                   30UJA. Reactor building. Piping of headers of TPPM sensor mounting racks</t>
  </si>
  <si>
    <t>30UJA. Реакторное здание. Обвязка коллекторов стендов датчиков ТТК</t>
  </si>
  <si>
    <t xml:space="preserve">                   30UJA. Reactor building. TPPM control cables log. SS train 1. Layout group 5</t>
  </si>
  <si>
    <t>30UJA. Реакторное здание. Журнал контрольных кабелей ТТК. 1 Канал СБ. Группа раскладки 5</t>
  </si>
  <si>
    <t xml:space="preserve">                   30UJA. Reactor building. TPPM control cables log. SS train 2. Layout group 5</t>
  </si>
  <si>
    <t>30UJA. Реакторное здание. Журнал контрольных кабелей ТТК. 2 Канал СБ. Группа раскладки 5</t>
  </si>
  <si>
    <t xml:space="preserve">                   30UJA. Reactor building. TPPM control cables log. Normal operation. Layout group 5</t>
  </si>
  <si>
    <t>30UJA. Реакторное здание. Журнал контрольных кабелей ТТК. Нормальная эксплуатация. Группа раскладки 5</t>
  </si>
  <si>
    <t xml:space="preserve">                   30UJA. Reactor building. TPPM control cables log. SS train 1 (MCDS and LIE thermal control sensors). Layout group 6</t>
  </si>
  <si>
    <t>30UJA. Реакторное здание. Журнал контрольных кабелей ТТК. 1 Канал СБ (датчики термоконтроля СКУД и АИУ). Группа раскладки 6</t>
  </si>
  <si>
    <t xml:space="preserve">                   30UJA. Reactor building. TPPM control cables log. SS train 3 (MCDS and LIE thermal control sensors). Layout group 6</t>
  </si>
  <si>
    <t>30UJA. Реакторное здание. Журнал контрольных кабелей ТТК. 3 Канал СБ (датчики термоконтроля СКУД и АИУ). Группа раскладки 6</t>
  </si>
  <si>
    <t xml:space="preserve">                   30UJA. Reactor building. TPPM control cables log. SS train 3. Layout group 5</t>
  </si>
  <si>
    <t>30UJA. Реакторное здание. Журнал контрольных кабелей ТТК. 3 Канал СБ. Группа раскладки 5</t>
  </si>
  <si>
    <t xml:space="preserve">                   30UJA. Reactor building. TPPM control cables log. SS train 4. Layout group 5</t>
  </si>
  <si>
    <t>30UJA. Реакторное здание. Журнал контрольных кабелей ТТК. 4 Канал СБ. Группа раскладки 5</t>
  </si>
  <si>
    <t xml:space="preserve">                ARMS</t>
  </si>
  <si>
    <t xml:space="preserve">                   30UJA (30UJE). Reactor building. Primary-to-secondary radiation leakage monitoring equipment (RLME). RM control cables log. Safety train 1. Layout group 5</t>
  </si>
  <si>
    <t>30UJA (30UJE). Реакторное здание. Аппаратура радиационного контроля течи из I во II контур (АРКТ). Журнал контрольных кабелей РК. 1 Канал безопасности. Группа раскладки 5</t>
  </si>
  <si>
    <t xml:space="preserve">                   30UJA (30UJE). Reactor building. Primary-to-secondary radiation leakage monitoring equipment (RLME). RM control cables log. Safety train 3. Layout group 5</t>
  </si>
  <si>
    <t>30UJA (30UJE). Реакторное здание. Аппаратура радиационного контроля течи из I во II контур (АРКТ). Журнал контрольных кабелей РК. 3 Канал безопасности. Группа раскладки 5</t>
  </si>
  <si>
    <t xml:space="preserve">                   30UJA. Reactor building. WD on radiation monitoring. RM cable connections. List of RM cable connections</t>
  </si>
  <si>
    <t>30UJA. Реакторное здание. РД по радиационному контролю. Кабельные соединения РК. Перечень кабельных соединений РК</t>
  </si>
  <si>
    <t xml:space="preserve">                   30UJA. Reactor building. WD on radiation monitoring. RM cable connections. Diagrams of RM external connections</t>
  </si>
  <si>
    <t>30UJA. Реакторное здание. РД по радиационному контролю. Кабельные соединения РК. Схемы внешних присоединений РК</t>
  </si>
  <si>
    <t xml:space="preserve">                   30UJA. Reactor building. WD on radiation monitoring. RM cable connections. List of RM electrical connections</t>
  </si>
  <si>
    <t>30UJA. Реакторное здание. РД по радиационному контролю. Кабельные соединения РК. Схемы электрических соединений РК</t>
  </si>
  <si>
    <t xml:space="preserve">                   30UJA. Reactor building. WD for radiation monitoring. RM equipment layout</t>
  </si>
  <si>
    <t>30UJA. Реакторное здание. РД по радиационному контролю. Компоновка оборудования РК</t>
  </si>
  <si>
    <t xml:space="preserve">                   30UJA. Reactor building. WD for radiation monitoring. RM sampling piping routes</t>
  </si>
  <si>
    <t>30UJA. Реакторное здание. РД по радиационному контролю. Трассы пробоотборных трубопроводов РК</t>
  </si>
  <si>
    <t xml:space="preserve">                   30UJA. Reactor building. RM control cables log. Normal operation. Layout group 5</t>
  </si>
  <si>
    <t>30UJA. Реакторное здание. Журнал контрольных кабелей РК. Нормальная эксплуатация. Группа раскладки 5</t>
  </si>
  <si>
    <t xml:space="preserve">                   30UJA. Reactor building. RM control cables log. Safety train 1. Layout group 5</t>
  </si>
  <si>
    <t>30UJA. Реакторное здание. Журнал контрольных кабелей РК. 1 Канал безопасности. Группа раскладки 5</t>
  </si>
  <si>
    <t xml:space="preserve">                   30UJA. Reactor building. RM control cables log. Safety train 2. Layout group 5</t>
  </si>
  <si>
    <t>30UJA. Реакторное здание. Журнал контрольных кабелей РК. 2 Канал безопасности. Группа раскладки 5</t>
  </si>
  <si>
    <t xml:space="preserve">                   30UJA. Reactor building. RM control cables log. Safety train 3. Layout group 5</t>
  </si>
  <si>
    <t>30UJA. Реакторное здание. Журнал контрольных кабелей РК. 3 Канал безопасности. Группа раскладки 5</t>
  </si>
  <si>
    <t xml:space="preserve">                   30UJA. Reactor building. RM control cables log. Safety train 4. Layout group 5</t>
  </si>
  <si>
    <t>30UJA. Реакторное здание. Журнал контрольных кабелей РК. 4 Канал безопасности. Группа раскладки 5</t>
  </si>
  <si>
    <t xml:space="preserve">                   30UJA. Reactor building. RM control cables log. Safety train 1. Layout group 6</t>
  </si>
  <si>
    <t>30UJA. Реакторное здание. Журнал контрольных кабелей РК. 1 Канал безопасности. Группа раскладки 6</t>
  </si>
  <si>
    <t xml:space="preserve">                   30UJA. Reactor building. RM control cables log. Safety train 3. Layout group 6</t>
  </si>
  <si>
    <t>30UJA. Реакторное здание. Журнал контрольных кабелей РК. 3 Канал безопасности. Группа раскладки 6</t>
  </si>
  <si>
    <t xml:space="preserve">          30UJG Transport portal of the 30UJA building</t>
  </si>
  <si>
    <t>30UJG Транспортный портал здания 20UJA (30UJA)</t>
  </si>
  <si>
    <t>1356д</t>
  </si>
  <si>
    <t xml:space="preserve">             Readiness of object 30UJG</t>
  </si>
  <si>
    <t>Готовность объекта 30UJG</t>
  </si>
  <si>
    <t xml:space="preserve">                   Civil structures up to el. 0.000</t>
  </si>
  <si>
    <t xml:space="preserve">                      30UJG. Transport portal of the 30UJA building. Transport bay supports. Civil engineering structures of portal columns of underground part up to elevation 0.000</t>
  </si>
  <si>
    <t>30UJG. Транспортный портал здания 30UJA. Опоры портала. Строительные конструкции колонн портала подземной части до отметки 0.000</t>
  </si>
  <si>
    <t xml:space="preserve">                      30UJG. Transport portal of the 30UJA building. Concrete blinding, lightning protection mesh, waterproofing (with function of anticorrosion protection) and geometry of foundation slab</t>
  </si>
  <si>
    <t>30UJG. Транспортный портал здания 30UJA. Бетонная подготовка, молниезащитная сетка, гидроизоляция (с функцией антикоррозионной защиты) и геометрия фундаментной плиты</t>
  </si>
  <si>
    <t xml:space="preserve">                      30UJG. Transport portal of the 30UJA building. Foundation slab reinforcement</t>
  </si>
  <si>
    <t>30UJG. Транспортный портал здания 30UJA. Армирование фундаментной плиты</t>
  </si>
  <si>
    <t xml:space="preserve">                   Civil structures above el. 0.000</t>
  </si>
  <si>
    <t xml:space="preserve">                      30UJA. Reactor building. Premises UJG. Transport portal and external staircases. Floors from elevation +3.550 up to elevation +33.560. Reinforcement</t>
  </si>
  <si>
    <t>30UJA. Реакторное здание. Помещения UJG. Транспортный портал и наружные лестничные клетки. Перекрытия с отметки +3.550 до отметки +33.560. Армирование</t>
  </si>
  <si>
    <t xml:space="preserve">                      30UJA. Reactor building. Premises UJG. Transport portal and external staircases. Walls from elevation -0.050 up to elevation +14.500. Reinforcement</t>
  </si>
  <si>
    <t>30UJA. Реакторное здание. Помещения UJG. Транспортный портал и наружные лестничные клетки. Стены с отметки -0.050 до отметки +14.500. Армирование</t>
  </si>
  <si>
    <t xml:space="preserve">                      30UJA. Reactor building. Premises UJG. Transport portal and external staircases. Walls from elevation +14.500 up to elevation +36.000. Reinforcement</t>
  </si>
  <si>
    <t>30UJA. Реакторное здание. Помещения UJG. Транспортный портал и наружные лестничные клетки. Стены с отметки +14.500 до отметки +36.000. Армирование</t>
  </si>
  <si>
    <t xml:space="preserve">                      30UJA. Reactor building. Premises UJG. Transport portal and external staircases. Walls and floors of air-lock. Reinforcement</t>
  </si>
  <si>
    <t>30UJA. Реакторное здание. Помещения UJG. Транспортный портал и наружные лестничные клетки. Стены и перекрытия тамбур-шлюза. Армирование</t>
  </si>
  <si>
    <t xml:space="preserve">                      30UJA. Reactor building. (UJG). Architectural solutions. Equipment lock rooms and external staircase</t>
  </si>
  <si>
    <t>30UJA. Реакторное здание. (UJG). Архитектурные решения. Помещения транспортного портала и наружная лестничная клетка</t>
  </si>
  <si>
    <t xml:space="preserve">                      30UJA. Reactor building. (UJG). Passenger elevator, 630 kg load capacity</t>
  </si>
  <si>
    <t>30UJA. Реакторное здание. (UJG). Пассажирский лифт грузоподъемностью 630 кг</t>
  </si>
  <si>
    <t xml:space="preserve">                      30UJG. Transport portal of the 30UJA building. Civil structures of portal columns up to el. of girder bottom</t>
  </si>
  <si>
    <t>30UJG. Транспортный портал здания 30UJA. Строительные конструкции колонн порталов до основания балок</t>
  </si>
  <si>
    <t xml:space="preserve">                      30UJG. Transport portal of the 30UJA building. Civil structures of portal supports above el. of girder bottom. Geometry</t>
  </si>
  <si>
    <t>30UJG. Транспортный портал здания 30UJA. Строительные конструкции опор портала выше основания балок. Геометрия</t>
  </si>
  <si>
    <t xml:space="preserve">                      30UJG. Transport portal of the 30UJA building. Civil structures of portal supports above el. of girder bottom. Columns. Reinforcement</t>
  </si>
  <si>
    <t>30UJG. Транспортный портал здания 30UJA. Строительные конструкции опор портала выше основания балок. Колонны. Армирование</t>
  </si>
  <si>
    <t xml:space="preserve">                      30UJG. Transport portal of the 30UJA building. Civil structures of portal supports above el. of girder bottom. Beam at el. +27.600</t>
  </si>
  <si>
    <t>30UJG. Транспортный портал здания 30UJA. Строительные конструкции опор портала выше основания балок. Балка на отм +27.600</t>
  </si>
  <si>
    <t xml:space="preserve">                      30UJG. Transport portal of the 30UJA building. Civil structures of portal supports above el. of girder bottom. Beam at el. +49.900. Reinforcement</t>
  </si>
  <si>
    <t>30UJG. Транспортный портал здания 30UJA. Строительные конструкции опор портала выше основания балок. Балка на отм +49.900. Армирование</t>
  </si>
  <si>
    <t xml:space="preserve">                      30UJA. Reactor building. Premises UJG. Transport portal and external staircases. External staircases and air-lock. Geometry</t>
  </si>
  <si>
    <t>30UJA. Реакторное здание. Помещения UJG. Транспортный портал и наружные лестничные клетки. Наружные лестничные клетки и тамбур-шлюз. Геометрия</t>
  </si>
  <si>
    <t xml:space="preserve">                      30UJA. Reactor building. Premises UJG. Transport portal and external staircases. Flights of stairs and landings from elevation -0.050 up to elevation +33.560. Reinforcement</t>
  </si>
  <si>
    <t>30UJA. Реакторное здание. Помещения UJG. Транспортный портал и наружные лестничные клетки. Лестничные марши и площадки с отметки -0.050 до отметки +33.560. Армирование</t>
  </si>
  <si>
    <t xml:space="preserve">                   30UJG. Transport portal of the 30UJA building. Metal structures of platforms and staircases from el. +31.100 up to el. +43.300</t>
  </si>
  <si>
    <t>30UJG. Транспортный портал здания 30UJA. Металлоконструкциии площадок и лестниц с отм.+31.100 до отм. +43.300</t>
  </si>
  <si>
    <t xml:space="preserve">                   30UJG. Transport portal of the 30UJA building. Metal structures of platforms and staircases from el. 0.000 up to el.+21.760 at UJC building and containment</t>
  </si>
  <si>
    <t>30UJG. Транспортный портал здания 30UJA. Металлоконструкциии площадок и лестниц на отм.0.000 до отм.+21.760 у здания UJC и оболочки</t>
  </si>
  <si>
    <t xml:space="preserve">                   30UJG. Transport portal of the 30UJA building. Metal structures of girder at el. +31.700</t>
  </si>
  <si>
    <t>30UJG. Транспортный портал здания 30UJA. Металлоконструкциии балок на отм.+31.700</t>
  </si>
  <si>
    <t xml:space="preserve">                   30UJG. Transport portal of the 30UJA building. Metal structures of girder at el. +52.500</t>
  </si>
  <si>
    <t>30UJG. Транспортный портал здания 30UJA. Металлоконструкциии балок на отм.+52.500</t>
  </si>
  <si>
    <t xml:space="preserve">                   30UJG. Transport portal of the 30UJA building. Metal structures of platforms at el. +23.350, +24.510 и +20.550 in room 30UJG30R001</t>
  </si>
  <si>
    <t>30UJG. Транспортный портал здания 30UJA. Металлоконструкциии площадок на отм.+23.350, +24.510 и +20.550 в пом. 30UJG30R001</t>
  </si>
  <si>
    <t xml:space="preserve">                   30UJG. Transport portal of the 30UJA building. Maintenance platforms of transport airlock separating device</t>
  </si>
  <si>
    <t>30UJG. Транспортный портал здания 30UJA. Площадки обслуживания разделительного устройства транспортного шлюза</t>
  </si>
  <si>
    <t xml:space="preserve">                30UJA. Reactor building. UJG. Installation drawing of the portal crane</t>
  </si>
  <si>
    <t>30UJA. Реакторное здание. UJG. Установочный чертеж крана транспортного портала</t>
  </si>
  <si>
    <t xml:space="preserve">                   30UJG. Transport portal of the 30UJA building. Electric lighting and socket network</t>
  </si>
  <si>
    <t>30UJG. Транспортный портал здания 30UJA. Электрическое освещение и розеточная сеть</t>
  </si>
  <si>
    <t xml:space="preserve">                   30UJG. Transport portal of the 30UJA building. Layout drawings of cable metal structures</t>
  </si>
  <si>
    <t>30UJG. Транспортный портал здания 30UJA. Компоновочные чертежи кабельных металлоконструкций</t>
  </si>
  <si>
    <t xml:space="preserve">                   30UJG. Transport portal of the 30UJA building. Earthing drawings</t>
  </si>
  <si>
    <t>30UJG. Транспортный портал здания 30UJA. Чертежи заземления</t>
  </si>
  <si>
    <t xml:space="preserve">                   30UJG. Transport portal of the 30UJA building. Layout drawings of electrical equipment</t>
  </si>
  <si>
    <t>30UJG. Транспортный портал здания 30UJA. Компоновочные чертежи электрооборудования</t>
  </si>
  <si>
    <t xml:space="preserve">                   30UJG. Transport portal of the 30UJA building. Common-plant telephone communication system</t>
  </si>
  <si>
    <t>30UJG. Транспортный портал здания 30UJA. Система общестанционной телефонной связи</t>
  </si>
  <si>
    <t xml:space="preserve">                   30UJG. Transport portal of the 30UJA building. Operative loudspeaking and telephone communication system</t>
  </si>
  <si>
    <t>30UJG. Транспортный портал здания 30UJA. Система оперативной громкоговорящей и телефонной связи</t>
  </si>
  <si>
    <t xml:space="preserve">                   30UJG. Transport portal of the 30UJA building. Personnel warning and search system</t>
  </si>
  <si>
    <t>30UJG. Транспортный портал здания 30UJA. Система оповещения и поиска персонала</t>
  </si>
  <si>
    <t xml:space="preserve">                   30UJG. Transport portal of the 30UJA building. Operative radiotelephones system</t>
  </si>
  <si>
    <t>30UJG. Транспортный портал здания 30UJA. Система эксплуатационных радиотелефонов</t>
  </si>
  <si>
    <t xml:space="preserve">                   30UJG. Transport portal of the 30UJA building. Common-plant telephone communication system. Control cable log</t>
  </si>
  <si>
    <t>30UJG. Транспортный портал здания 30UJA. Система общестанционной телефонной связи. Журнал контрольных кабелей</t>
  </si>
  <si>
    <t xml:space="preserve">                   30UJG. Transport portal of the 30UJA building. Operative loudspeaking and telephone communication system. Control cable log</t>
  </si>
  <si>
    <t>30UJG. Транспортный портал здания 30UJA. Система оперативной громкоговорящей и телефонной связи. Журнал контрольных кабелей</t>
  </si>
  <si>
    <t xml:space="preserve">                   30UJG. Transport portal of the 30UJA building. Personnel warning and search system. Control cable log</t>
  </si>
  <si>
    <t>30UJG. Транспортный портал здания 30UJA. Система оповещения и поиска персонала. Журнал контрольных кабелей</t>
  </si>
  <si>
    <t xml:space="preserve">                   30UJG. Transport portal of the 30UJA building. Operative radiotelephones system. Control cable log</t>
  </si>
  <si>
    <t>30UJG. Транспортный портал здания 30UJA. Система эксплуатационных радиотелефонов. Журнал контрольных кабелей</t>
  </si>
  <si>
    <t xml:space="preserve">          30UBF Generator transformer structure</t>
  </si>
  <si>
    <t>30UBF Сооружение для блочных трансформаторов</t>
  </si>
  <si>
    <t xml:space="preserve">             Readiness of object 30UBF</t>
  </si>
  <si>
    <t>Готовность объекта 30UBF</t>
  </si>
  <si>
    <t xml:space="preserve">               30UBF. Generator transformer structure. Civil structures for transformer installation</t>
  </si>
  <si>
    <t>30UBF. Сооружение для блочных трансформаторов. Строительные конструкции для установки трансформаторов</t>
  </si>
  <si>
    <t xml:space="preserve">               30UBF. Generator transformer structure. Reinforced concrete structures of trestles for installation of bus ducts and cable routing</t>
  </si>
  <si>
    <t>30UBF. Сооружение для блочных трансформаторов. Железобетонные конструкции эстакад для установки токопроводов и кабельных трасс</t>
  </si>
  <si>
    <t xml:space="preserve">               30UBF. Generator transformer structure. Steel structures of trestles for installation of bus ducts and cable routing. Steel structures of supports for fire-fighting pipelines</t>
  </si>
  <si>
    <t>30UBF. Сооружение для блочных трансформаторов. Металлоконструкции эстакад для установки токопроводов и кабельных трасс и металлоконструкции опор трубопроводов пожаротушения</t>
  </si>
  <si>
    <t xml:space="preserve">               30UBF. Generator transformer structure. Industrial CCTV system. Lists of cables</t>
  </si>
  <si>
    <t>30UBF. Сооружение для блочных трансформаторов. Система промышленного телевидения. Кабельные журналы</t>
  </si>
  <si>
    <t xml:space="preserve">               30UBF. Generator transformer structure. Industrial CCTV system</t>
  </si>
  <si>
    <t>30UBF. Сооружение для блочных трансформаторов. Система промышленного телевидения</t>
  </si>
  <si>
    <t xml:space="preserve">               30UBF. Generator transformer structure. Electric wiring diagrams for installation of step-up generator transformers and normal auxiliary transformers</t>
  </si>
  <si>
    <t>30UBF. Сооружение для блочных трансформаторов. Электромонтажные чертежи установки блочных повышающих трансформаторов и рабочих трансформаторов собственных нужд</t>
  </si>
  <si>
    <t xml:space="preserve">               30UBF. Generator transformer structure. Grounding and lightning protection</t>
  </si>
  <si>
    <t>30UBF. Сооружение для блочных трансформаторов. Заземление и молниезащита</t>
  </si>
  <si>
    <t xml:space="preserve">               30UBF. Generator transformer structure. Cable routing diagram</t>
  </si>
  <si>
    <t>30UBF. Сооружение для блочных трансформаторов. Схемы кабельных трасс</t>
  </si>
  <si>
    <t xml:space="preserve">               30UBF. Generator transformer structure. Lighting of 30UBF area</t>
  </si>
  <si>
    <t>30UBF. Сооружение для блочных трансформаторов. Освещение территории 30UBF</t>
  </si>
  <si>
    <t xml:space="preserve">               30UBF. Generator transformer structure. DD for electrical part of 30UBF</t>
  </si>
  <si>
    <t>30UBF. Сооружение для блочных трансформаторов. РД по электротехнической части 30UBF</t>
  </si>
  <si>
    <t xml:space="preserve">               30UBF. Generator transformer structure. Cable structures layout</t>
  </si>
  <si>
    <t>30UBF. Сооружение для блочных трансформаторов. Расстановка кабельных конструкций</t>
  </si>
  <si>
    <t xml:space="preserve">               30UBF. Generator transformer structure. Cross-sections for cable layouts</t>
  </si>
  <si>
    <t>30UBF. Сооружение для блочных трансформаторов. Разрезы по раскладке кабелей</t>
  </si>
  <si>
    <t xml:space="preserve">               30UBF. Generator transformer structure. Generator transformers. Secondary connections (cooling, bushing insulation monitoring, monitoring system). Complete electric diagrams</t>
  </si>
  <si>
    <t>30UBF. Сооружение для блочных трансформаторов. Блочные трансформаторы. Вторичные соединения (охлаждение, КИВ, система мониторинга). Схемы электрические полные.</t>
  </si>
  <si>
    <t xml:space="preserve">               30UBF. Generator transformer structure. Generator transformers. Secondary connections Technical assignment for manufacturer (cabinets of terminals, bushing insulation monitoring)</t>
  </si>
  <si>
    <t>30UBF. Сооружение для блочных трансформаторов. Блочные трансформаторы. Вторичные соединения Задание заводу (шкафы зажимов, КИВ).</t>
  </si>
  <si>
    <t xml:space="preserve">               30UBF. Generator transformer structure. Generator transformers. Secondary connections (cooling, bushing insulation monitoring, monitoring system). Lists of control cables</t>
  </si>
  <si>
    <t>30UBF. Сооружение для блочных трансформаторов. Блочные трансформаторы. Вторичные соединения (охлаждение, КИВ, система мониторинга). Журналы контрольных кабелей.</t>
  </si>
  <si>
    <t xml:space="preserve">               30UBF. Generator transformer structure. Normal transformers. Secondary connections (cooling, OLTC, monitoring system). Complete electric diagrams</t>
  </si>
  <si>
    <t>30UBF. Сооружение для блочных трансформаторов. Рабочие трансформаторы. Вторичные соединения (охлаждение, РПН, система мониторинга). Схемы электрические полные.</t>
  </si>
  <si>
    <t xml:space="preserve">               30UBF. Generator transformer structure. Normal transformers. Secondary connections Technical assignment for manufacturer (cabinets of terminals)</t>
  </si>
  <si>
    <t>30UBF. Сооружение для блочных трансформаторов. Рабочие трансформаторы. Вторичные соединения. Задание заводу (шкафы зажимов).</t>
  </si>
  <si>
    <t xml:space="preserve">               30UBF. Generator transformer structure. Normal transformers. Secondary connections (cooling, OLTC, monitoring system). Lists of control cables</t>
  </si>
  <si>
    <t>30UBF. Сооружение для блочных трансформаторов. Рабочие трансформаторы. Вторичные соединения (охлаждение, РПН, система мониторинга). Журналы контрольных кабелей.</t>
  </si>
  <si>
    <t xml:space="preserve">               30UBF. Generator transformer structure. Lighting control for generator transformers structure. Secondary connections</t>
  </si>
  <si>
    <t>30UBF. Сооружение для блочных трансформаторов. Управление освещением сооружения для блочных трансформаторов. Вторичные соединения</t>
  </si>
  <si>
    <t xml:space="preserve">               30UBF. Generator transformer structure. Personnel annunciation and search system</t>
  </si>
  <si>
    <t>30UBF. Сооружение для блочных трансформаторов. Система оповещения и поиска персонала</t>
  </si>
  <si>
    <t xml:space="preserve">                WD for instrumentation</t>
  </si>
  <si>
    <t xml:space="preserve">               30UBF. Generator transformer structure. Fire Protection Instrumentation and Control System (FP I&amp;C) including fire alarm system</t>
  </si>
  <si>
    <t>30UBF. Сооружение для блочных трансформаторов. Система контроля и управления противопожарной защитой (СКУ ПЗ), включая СОУЭ</t>
  </si>
  <si>
    <t xml:space="preserve">               30UBF. Generator transformer structure. Fire Protection Instrumentation and Control System (FP I&amp;C) including fire alarm system. List of control cables</t>
  </si>
  <si>
    <t>30UBF. Сооружение для блочных трансформаторов. Система контроля и управления противопожарной защитой (СКУ ПЗ), включая СОУЭ. Журнал контрольных кабелей</t>
  </si>
  <si>
    <t xml:space="preserve">                Automatic fire-extinguishing of generator transformers</t>
  </si>
  <si>
    <t xml:space="preserve">          30UCB Emergency control room building</t>
  </si>
  <si>
    <t>30UCB Здание резервного пункта управления</t>
  </si>
  <si>
    <t>1083д</t>
  </si>
  <si>
    <t xml:space="preserve">             Readiness of object 30UCB</t>
  </si>
  <si>
    <t>Готовность объекта 30UCB</t>
  </si>
  <si>
    <t xml:space="preserve">                   30UCB. Emergency control room building. Foundation slab</t>
  </si>
  <si>
    <t>30UCB. Здание резервного пункта управления. Фундаментная плита</t>
  </si>
  <si>
    <t xml:space="preserve">                   30UCB. Emergency control room building. Walls from elev. -4.850 to elev. -0.080. Geometry</t>
  </si>
  <si>
    <t>30UCB. Здание резервного пункта управления. Стены с отметки -4.850 до отметки -0.080. Геометрия</t>
  </si>
  <si>
    <t xml:space="preserve">                   30UCB. Emergency control room building. Walls from elev. -4.850 to elev. -0.080. Reinforcement</t>
  </si>
  <si>
    <t>30UCB. Здание резервного пункта управления . Стены с отметки -4.850 до отметки -0.080. Армирование</t>
  </si>
  <si>
    <t xml:space="preserve">                   30UCB. Emergency control room building. Slab at elev. -0.080. Geometry</t>
  </si>
  <si>
    <t>30UCB. Здание резервного пункта управления. Перекрытие на отметке на отметке -0.080. Геометрия</t>
  </si>
  <si>
    <t xml:space="preserve">                   30UCB. Emergency control room building. Slab at elev. -0.080. Reinforcement</t>
  </si>
  <si>
    <t>30UCB. Здание резервного пункта управления. Перекрытие на отметке на отметке -0.080. Армирование</t>
  </si>
  <si>
    <t xml:space="preserve">                   30UCB. Emergency control room building. Walls from elev. +0.080 to elev. +4.720. Geometry</t>
  </si>
  <si>
    <t>30UCB. Здание резервного пункта управления. Стены с отметки -0.080 до отметки +4.720. Геометрия</t>
  </si>
  <si>
    <t xml:space="preserve">                   30UCB. Emergency control room building. Walls from elev. +0.080 to elev. +4.720. Reinforcement</t>
  </si>
  <si>
    <t>30UCB. Здание резервного пункта управления. Стены с отметки -0.080 до отметки +4.720. Армирование</t>
  </si>
  <si>
    <t xml:space="preserve">                   30UCB. Emergency control room building. Slab at elev. +4.720. Geometry</t>
  </si>
  <si>
    <t>30UCB. Здание резервного пункта управления. Перекрытие на отметке на отметке +4.720. Геометрия</t>
  </si>
  <si>
    <t xml:space="preserve">                   30UCB. Emergency control room building. Slab at elev. +4.720. Reinforcement</t>
  </si>
  <si>
    <t>30UCB. Здание резервного пункта управления. Перекрытие на отметке на отметке +4.720. Армирование</t>
  </si>
  <si>
    <t xml:space="preserve">                   30UCB. Emergency control room building. Walls from elev. +4.720 to elev. +10.390. Geometry</t>
  </si>
  <si>
    <t>30UCB. Здание резервного пункта управления. Стены с отметки +4.720 до отметки +10.390. Геометрия</t>
  </si>
  <si>
    <t xml:space="preserve">                   30UCB. Emergency control room building. Walls from elev. +4.720 to elev. +10.390. Reinforcement</t>
  </si>
  <si>
    <t>30UCB. Здание резервного пункта управления. Стены с отметки+4.720 до отметки +10.390. Армирование</t>
  </si>
  <si>
    <t xml:space="preserve">                   30UCB. Emergency control room building. Roof slab at elev. +9.700. Geometry</t>
  </si>
  <si>
    <t>30UCB. Здание резервного пункта управления. Покрытие на отметке на отметке +9.700. Геометрия</t>
  </si>
  <si>
    <t xml:space="preserve">                   30UCB. Emergency control room building. Roof slab at elev. +9.700. Reinforcement</t>
  </si>
  <si>
    <t>30UCB. Здание резервного пункта управления. Покрытие на отметке на отметке +9.700. Армирование</t>
  </si>
  <si>
    <t xml:space="preserve">                   30UCB. Emergency control room building. Stairs. Geometry</t>
  </si>
  <si>
    <t>30UCB. Здание резервного пункта управления. Лестницы. Геометрия</t>
  </si>
  <si>
    <t xml:space="preserve">                   30UCB. Emergency control room building. Stairs. Reinforcement</t>
  </si>
  <si>
    <t>30UCB. Здание резервного пункта управления. Лестницы. Армирование</t>
  </si>
  <si>
    <t xml:space="preserve">                   30UCB. Emergency control room building. Metal structures</t>
  </si>
  <si>
    <t>30UCB. Здание резервного пункта управления. Металлоконструкции</t>
  </si>
  <si>
    <t xml:space="preserve">                   30UCB. Emergency control room building. Architectural solutions, including finishing and floors</t>
  </si>
  <si>
    <t>30UCB. Здание резервного пункта управления. Архитектурные решения, включая отделку и полы</t>
  </si>
  <si>
    <t xml:space="preserve">                   30UCB. Emergency control room building. Roofing</t>
  </si>
  <si>
    <t>30UCB. Здание резервного пункта управления. Кровля</t>
  </si>
  <si>
    <t xml:space="preserve">                   30UCB. Emergency control room building. Facades and exterior finishing</t>
  </si>
  <si>
    <t>30UCB. Здание резервного пункта управления. Фасады и наружная отделка</t>
  </si>
  <si>
    <t xml:space="preserve">                30UCB. Emergency control room building. Installation drawings of the ventilation systems</t>
  </si>
  <si>
    <t>30UCB. Здание резервного пункта управления. Установочные чертежи систем вентиляции</t>
  </si>
  <si>
    <t xml:space="preserve">                30UCB. Emergency control room building. Water supply systems</t>
  </si>
  <si>
    <t>30UCB. Здание резервного пункта управления. Системы водоснабжения</t>
  </si>
  <si>
    <t xml:space="preserve">                30UCB. Emergency control room building. Corrosion protection of air ducts</t>
  </si>
  <si>
    <t>30UCB. Здание резервного пункта управления. Антикоррозионная защита воздуховодов</t>
  </si>
  <si>
    <t xml:space="preserve">                30UCB. Emergency control room building. Corrosion protection of pipelines</t>
  </si>
  <si>
    <t>30UCB. Здание резервного пункта управления. Антикоррозионная защита трубопроводов</t>
  </si>
  <si>
    <t xml:space="preserve">                30UCB. Emergency control room building. Water discharge system</t>
  </si>
  <si>
    <t>30UCB. Здание резервного пункта управления. Системы водоотведения</t>
  </si>
  <si>
    <t xml:space="preserve">                30UCB.Building of standby control room. Automatic finely dispersed water fire-fighting system</t>
  </si>
  <si>
    <t>30UCB. Здание резервного пункта управления блоком. Система автоматического пожаротушения тонкораспыленной водой</t>
  </si>
  <si>
    <t xml:space="preserve">                30UCB. Building of standby control room. Systems of automatic gas fire-fighting units</t>
  </si>
  <si>
    <t>30UCB. Здание резервного пункта управления блоком. Система автоматического газового пожаротушения</t>
  </si>
  <si>
    <t xml:space="preserve">                30UCB. Emergency control room building. Chill supply system for ventilation systems of building 30UCB (35QKN). Installation drawings</t>
  </si>
  <si>
    <t>30UCB. Здание резервного пункта управления. Система холодоснабжения для систем вентиляции здания 30UCB (35QKN). Установочные чертежи</t>
  </si>
  <si>
    <t xml:space="preserve">                30UCB. Emergency control room building. Heat insulation of ventilation</t>
  </si>
  <si>
    <t>30UCB. Здание резервного пункта управления. Тепловая изоляция вентиляции.</t>
  </si>
  <si>
    <t xml:space="preserve">                30UCB. Emergency control room building. Post-fire-fighting effluents collection and removal system</t>
  </si>
  <si>
    <t>30UCB. Здание резервного пункта управления. Системы сбора и отвода стоков после пожаротушения</t>
  </si>
  <si>
    <t xml:space="preserve">                30UCB. Emergency control room building. Load-lifting equipment installation drawing</t>
  </si>
  <si>
    <t>30UCB. Здание резервного пункта управления. Установочный чертеж г/п оборудования</t>
  </si>
  <si>
    <t xml:space="preserve">                30UCB. Emergency control room building. Layout drawings of the ventilation systems</t>
  </si>
  <si>
    <t>30UCB. Здание резервного пункта управления. Компоновочные чертежи систем вентиляции</t>
  </si>
  <si>
    <t>863д</t>
  </si>
  <si>
    <t xml:space="preserve">                30UCB. Emergency control room building. Electric lighting and socket network</t>
  </si>
  <si>
    <t>30UCB. Здание резервного пункта управления. Электрическое освещение и розеточная сеть</t>
  </si>
  <si>
    <t xml:space="preserve">                30UCB. Emergency control room building. 0.38 kV NO power assemblies filling diagrams</t>
  </si>
  <si>
    <t>30UCB. Здание резервного пункта управления. Схемы заполнения сборок 0,38 кВ НЭ</t>
  </si>
  <si>
    <t xml:space="preserve">                30UCB. Emergency control room building. SS train 1 0.38 kV power assemblies filling diagrams</t>
  </si>
  <si>
    <t>30UCB. Здание резервного пункта управления. Схемы заполнения сборок 0,38 кВ 1 канал СБ</t>
  </si>
  <si>
    <t xml:space="preserve">                30UCB. Emergency control room building. SS train 2 0.38 kV power assemblies filling diagrams</t>
  </si>
  <si>
    <t>30UCB. Здание резервного пункта управления. Схемы заполнения сборок 0,38 кВ 2 канал СБ</t>
  </si>
  <si>
    <t xml:space="preserve">                30UCB. Emergency control room building. SS train 3 0.38 kV power assemblies filling diagrams</t>
  </si>
  <si>
    <t>30UCB. Здание резервного пункта управления. Схемы заполнения сборок 0,38 кВ 3 канал СБ</t>
  </si>
  <si>
    <t xml:space="preserve">                30UCB. Emergency control room building. SS train 4 0.38 kV power assemblies filling diagrams</t>
  </si>
  <si>
    <t>30UCB. Здание резервного пункта управления. Схемы заполнения сборок 0,38 кВ 4 канал СБ</t>
  </si>
  <si>
    <t xml:space="preserve">                30UCB. Emergency control room building. Common-plant telephone communication system</t>
  </si>
  <si>
    <t>30UCB. Здание резервного пункта управления. Система общестанционной телефонной связи</t>
  </si>
  <si>
    <t xml:space="preserve">                30UCB. Emergency control room building. Operative loudspeaking and telephone communication system</t>
  </si>
  <si>
    <t>30UCB. Здание резервного пункта управления. Система оперативной громкоговорящей и телефонной связи</t>
  </si>
  <si>
    <t xml:space="preserve">                30UCB. Emergency control room building. Personnel warning and search system</t>
  </si>
  <si>
    <t>30UCB. Здание резервного пункта управления. Система оповещения и поиска персонала</t>
  </si>
  <si>
    <t xml:space="preserve">                30UCB. Emergency control room building. Master clock system</t>
  </si>
  <si>
    <t>30UCB. Здание резервного пункта управления. Система часофикации</t>
  </si>
  <si>
    <t xml:space="preserve">                30UCB. Emergency control room building. Operative radiotelephones system</t>
  </si>
  <si>
    <t>30UCB. Здание резервного пункта управления. Система эксплуатационных радиотелефонов</t>
  </si>
  <si>
    <t xml:space="preserve">                30UCB. Emergency control room building. Operative talks documenting system</t>
  </si>
  <si>
    <t>30UCB. Здание резервного пункта управления. Система документирования оперативных переговоров</t>
  </si>
  <si>
    <t xml:space="preserve">                30UCB. Emergency control room building. Telecommunication transport network</t>
  </si>
  <si>
    <t>30UCB. Здание резервного пункта управления. Телекоммуникационная транспортная сеть</t>
  </si>
  <si>
    <t xml:space="preserve">                30UCB. Emergency control room building. Electric connection diagrams for 0.4 kV assemblies of the normal operation system. Power cables log</t>
  </si>
  <si>
    <t>30UCB. Здание резервного пункта управления блоком. Схемы электрических соединений сборок 0,4 кВ системы нормальной эксплуатации. Журнал силовых кабелей</t>
  </si>
  <si>
    <t xml:space="preserve">                30UCB. Emergency control room building. Electric connection diagrams for 0.4 kV assemblies of the safety system. Power cables log</t>
  </si>
  <si>
    <t>30UCB. Здание резервного пункта управления блоком. Схемы электрических соединений сборок 0,4 кВ системы безопасности. Журнал силовых кабелей</t>
  </si>
  <si>
    <t xml:space="preserve">                30UCB. Emergency control room building. Special earthing system cable log</t>
  </si>
  <si>
    <t>30UCB. Здание резервного пункта управления. Журнал кабелей системы специального заземления</t>
  </si>
  <si>
    <t xml:space="preserve">                30UCB. Emergency control room building. SCG 0.4 kV. RP and EE I&amp;C. Assemblies. Tables of external connections</t>
  </si>
  <si>
    <t>30UCB. Здание резервного пункта управления. КРУ 0,4 kV. РЗ и СКУ ЭЧ. Cборки. Таблицы внешних подключений</t>
  </si>
  <si>
    <t xml:space="preserve">                30UCB. Emergency control room building. Earthing drawings</t>
  </si>
  <si>
    <t>30UCB. Здание резервного пункта управления. Чертежи заземления</t>
  </si>
  <si>
    <t xml:space="preserve">                30UCB. Emergency control room building. Layout drawings of cable metal structures</t>
  </si>
  <si>
    <t>30UCB. Здание резервного пункта управления. Компоновочные чертежи кабельных металлоконструкций</t>
  </si>
  <si>
    <t xml:space="preserve">                30UCB. Emergency control room building. Layout drawings of electrical equipment</t>
  </si>
  <si>
    <t>30UCB. Здание резервного пункта управления. Компоновочные чертежи электрооборудования</t>
  </si>
  <si>
    <t>523д</t>
  </si>
  <si>
    <t xml:space="preserve">                30UCB. Emergency control room building. Special earthing drawings</t>
  </si>
  <si>
    <t>30UCB. Здание резервного пункта управления. Чертежи специального заземления</t>
  </si>
  <si>
    <t xml:space="preserve">                30UCB. Emergency control room building. System for video recording of operator actions</t>
  </si>
  <si>
    <t>30UCB. Здание резервного пункта управления. Система видеорегистрации действий оперативного персонала</t>
  </si>
  <si>
    <t xml:space="preserve">                30UCB. Emergency control room building. RPSS 0.4 kV SCG. Control cables log. Layout group 3</t>
  </si>
  <si>
    <t>30UCB. Здание резервного пункта управления. КРУ 0,4 кВ СНЭ. Журнал контрольных кабелей. Группа раскладки 3</t>
  </si>
  <si>
    <t xml:space="preserve">                30UCB. Emergency control room building. EPSS 0.4 kV SCG. Control cables log. Layout group 3</t>
  </si>
  <si>
    <t>30UCB. Здание резервного пункта управления. КРУ 0,4 кВ САЭ. Журнал контрольных кабелей. Группа раскладки 3</t>
  </si>
  <si>
    <t xml:space="preserve">                30UCB. Emergency control room building. Electric connection diagrams for 0.4 kV assemblies</t>
  </si>
  <si>
    <t>30UCB. Здание резервного пункта управления. Схемы электрических соединений сборок 0,4 кВ</t>
  </si>
  <si>
    <t xml:space="preserve">                30UCB. Emergency control room building. List of process parameter instrumentation loops</t>
  </si>
  <si>
    <t>30UCB. Здание резервного пункта управления. Перечень измерительных контуров ТТК</t>
  </si>
  <si>
    <t xml:space="preserve">                30UCB. Emergency control room building. TPPM pulse lines routes</t>
  </si>
  <si>
    <t>30UCB. Здание резервного пункта управления. Трассы импульсных линий ТТК</t>
  </si>
  <si>
    <t xml:space="preserve">                30UCB. Emergency control room building. Piping of headers of TPPM sensor mounting racks</t>
  </si>
  <si>
    <t>30UCB. Здание резервного пункта управления. Обвязка коллекторов стендов датчиков ТТК</t>
  </si>
  <si>
    <t xml:space="preserve">                30UCB. Emergency control room building. TPPM sensors cable connections</t>
  </si>
  <si>
    <t>30UCB. Здание резервного пункта управления. Кабельные соединения датчиков ТТК</t>
  </si>
  <si>
    <t xml:space="preserve">                30UCB. Emergency control room. LCP. V I&amp;C CS. Structural diagram</t>
  </si>
  <si>
    <t>30UCB. Резервный пункт управления. МПУ. ПТК СКУ В. Схема структурная.</t>
  </si>
  <si>
    <t xml:space="preserve">                30UCB. Emergency control room building. Integrated system of internal communication systems monitoring. Control cable log</t>
  </si>
  <si>
    <t>30UCB. Здание резервного пункта управления. Комплексная система мониторинга систем внутренней связи. Журнал контрольных кабелей</t>
  </si>
  <si>
    <t xml:space="preserve">                30UCB. Emergency control room building. Common-plant telephone communication system. Control cable log</t>
  </si>
  <si>
    <t>30UCB. Здание резервного пункта управления. Система общестанционной телефонной связи. Журнал контрольных кабелей</t>
  </si>
  <si>
    <t xml:space="preserve">                30UCB. Emergency control room building. FP I&amp;C. Fire alarm</t>
  </si>
  <si>
    <t>30UCB. Здание резервного пункта управления. СКУ ПЗ. Пожарная сигнализация</t>
  </si>
  <si>
    <t xml:space="preserve">                30UCB. Emergency control room building. FP I&amp;C. Fire annunciation</t>
  </si>
  <si>
    <t>30UCB. Здание резервного пункта управления. СКУ ПЗ. Оповещение о пожаре</t>
  </si>
  <si>
    <t xml:space="preserve">                30UCB. Emergency control room building. TPPM sensors pipe connections</t>
  </si>
  <si>
    <t>30UCB. Здание резервного пункта управления. Трубные соединения датчиков ТТК</t>
  </si>
  <si>
    <t xml:space="preserve">                30UCB. Emergency control room building. TPPM control cables log. Normal operation. Layout group 5</t>
  </si>
  <si>
    <t>30UCB. Здание резервного пункта управления. Журнал контрольных кабелей ТТК. Нормальная эксплуатация. Группа раскладки 5</t>
  </si>
  <si>
    <t xml:space="preserve">                30UCB. Emergency control room building. TPPM control cables log. SS train 1. Layout group 5</t>
  </si>
  <si>
    <t>30UCB. Здание резервного пункта управления. Журнал контрольных кабелей ТТК. 1 Канал СБ. Группа раскладки 5</t>
  </si>
  <si>
    <t xml:space="preserve">                30UCB. Emergency control room building. TPPM control cables log. SS train 3. Layout group 5</t>
  </si>
  <si>
    <t>30UCB. Здание резервного пункта управления. Журнал контрольных кабелей ТТК. 3 Канал СБ. Группа раскладки 5</t>
  </si>
  <si>
    <t xml:space="preserve">                30UCB. Emergency control room building. TPPM control cables log. SS train 4. Layout group 5</t>
  </si>
  <si>
    <t>30UCB. Здание резервного пункта управления. Журнал контрольных кабелей ТТК. 4 Канал СБ. Группа раскладки 5</t>
  </si>
  <si>
    <t xml:space="preserve">                30UCB. Emergency control room building. TPPM control cables log. SS train 2. Layout group 5</t>
  </si>
  <si>
    <t>30UCB. Здание резервного пункта управления. Журнал контрольных кабелей ТТК. 2 Канал СБ. Группа раскладки 5</t>
  </si>
  <si>
    <t xml:space="preserve">                30UCB. Emergency control room building. Master clock system. Control cable log</t>
  </si>
  <si>
    <t>30UCB. Здание резервного пункта управления. Система часофикации. Журнал контрольных кабелей</t>
  </si>
  <si>
    <t xml:space="preserve">                30UCB. Emergency control room building. Personnel warning and search system. Control cable log</t>
  </si>
  <si>
    <t>30UCB. Здание резервного пункта управления. Система оповещения и поиска персонала. Журнал контрольных кабелей</t>
  </si>
  <si>
    <t xml:space="preserve">                30UCB. Emergency control room building. Log of control cable bridges of ECR safety panels, SS train 1. Layout group 5</t>
  </si>
  <si>
    <t>30UCB. Здание резервного пункта управления блоком. Журнал перемычек контрольных кабелей панелей безопасности РПУ, 1 канал СБ. Группа раскладки 5</t>
  </si>
  <si>
    <t xml:space="preserve">                30UCB. Emergency control room building. Log of control cable bridges of ECR safety panels, SS train 2. Layout group 5</t>
  </si>
  <si>
    <t>30UCB. Здание резервного пункта управления блоком. Журнал перемычек контрольных кабелей панелей безопасности РПУ, 2 канал СБ. Группа раскладки 5</t>
  </si>
  <si>
    <t xml:space="preserve">                30UCB. Emergency control room building. Log of control cable bridges of ECR safety panels, SS train 3. Layout group 5</t>
  </si>
  <si>
    <t>30UCB. Здание резервного пункта управления блоком. Журнал перемычек контрольных кабелей панелей безопасности РПУ, 3 канал СБ. Группа раскладки 5</t>
  </si>
  <si>
    <t xml:space="preserve">                30UCB. Emergency control room building. Log of control cable bridges of ECR safety panels, SS train 4. Layout group 5</t>
  </si>
  <si>
    <t>30UCB. Здание резервного пункта управления блоком. Журнал перемычек контрольных кабелей панелей безопасности РПУ, 4 канал СБ. Группа раскладки 5</t>
  </si>
  <si>
    <t xml:space="preserve">                30UCB. Emergency control room building. Control cable bridges logs for ECR consoles. Layout group 5</t>
  </si>
  <si>
    <t>30UCB. Здание резервного пункта управления блоком. Журналы перемычек контрольных кабелей для пультов РПУ. Группа раскладки 5</t>
  </si>
  <si>
    <t xml:space="preserve">                30UCB. Emergency control room building. Emergency control room building. PU EE I&amp;C CS. Tables of external connections</t>
  </si>
  <si>
    <t>30UCB. Здание резервного пункта управления. ПТК СКУ ЭЧ ЭБ. Таблицы внешних подключений</t>
  </si>
  <si>
    <t xml:space="preserve">                30UCB. Emergency control room building. RM control cables log. Normal operation. Layout group 5</t>
  </si>
  <si>
    <t>30UCB. Здание резервного пункта управления. Журнал контрольных кабелей РК. Нормальная эксплуатация. Группа раскладки 5</t>
  </si>
  <si>
    <t xml:space="preserve">                30UCB. Emergency control room building. RM control cables log. Safety train 1. Layout group 5</t>
  </si>
  <si>
    <t>30UCB. Здание резервного пункта управления. Журнал контрольных кабелей РК. 1 Канал безопасности. Группа раскладки 5</t>
  </si>
  <si>
    <t xml:space="preserve">                30UCB. Emergency control room building. RM control cables log. Safety train 2. Layout group 5</t>
  </si>
  <si>
    <t>30UCB. Здание резервного пункта управления. Журнал контрольных кабелей РК. 2 Канал безопасности. Группа раскладки 5</t>
  </si>
  <si>
    <t xml:space="preserve">                30UCB. Emergency control room building. RM control cables log. Safety train 3. Layout group 5</t>
  </si>
  <si>
    <t>30UCB. Здание резервного пункта управления. Журнал контрольных кабелей РК. 3 Канал безопасности. Группа раскладки 5</t>
  </si>
  <si>
    <t xml:space="preserve">                30UCB. Emergency control room building. RM control cables log. Safety train 4. Layout group 5</t>
  </si>
  <si>
    <t>30UCB. Здание резервного пункта управления. Журнал контрольных кабелей РК. 4 Канал безопасности. Группа раскладки 5</t>
  </si>
  <si>
    <t xml:space="preserve">                30UCB. Emergency control room building. Log of ULCS fiber optic cables. Normal operation. Layout group 5</t>
  </si>
  <si>
    <t>30UCB. Здание резервного пункта управления блоком. Журнал оптоволоконных кабелей СВБУ. Нормальная эксплуатация. Группа раскладки 5.</t>
  </si>
  <si>
    <t xml:space="preserve">                30UCB. Emergency control room building. Log of ULCS fiber optic cables. SS train 1. Layout group 5</t>
  </si>
  <si>
    <t>30UCB. Здание резервного пункта управления блоком. Журнал оптоволоконных кабелей СВБУ. 1 канал СБ. Группа раскладки 5.</t>
  </si>
  <si>
    <t xml:space="preserve">                30UCB. Emergency control room building. Log of ULCS fiber optic cables. SS train 3. Layout group 5</t>
  </si>
  <si>
    <t>30UCB. Здание резервного пункта управления блоком. Журнал оптоволоконных кабелей СВБУ. 3 канал СБ. Группа раскладки 5.</t>
  </si>
  <si>
    <t xml:space="preserve">                30UCB. Emergency control room building. LCP. NO control cables log</t>
  </si>
  <si>
    <t>30UCB. Здание резервного пункта управления. МПУ. Журнал контрольных кабелей НЭ</t>
  </si>
  <si>
    <t xml:space="preserve">                30UCB. Emergency control room building. LCP. NO power cables log</t>
  </si>
  <si>
    <t>30UCB. Здание резервного пункта управления. МПУ. Журнал силовых кабелей НЭ</t>
  </si>
  <si>
    <t xml:space="preserve">                30UCB. Emergency control room building. LCP. Power cables log, SS train 1</t>
  </si>
  <si>
    <t>30UCB. Здание резервного пункта управления. МПУ. Журнал силовых кабелей 1 канал СБ</t>
  </si>
  <si>
    <t xml:space="preserve">                30UCB. Emergency control room building. LCP. Power cables log, SS train 2</t>
  </si>
  <si>
    <t>30UCB. Здание резервного пункта управления. МПУ. Журнал силовых кабелей 2 канал СБ</t>
  </si>
  <si>
    <t xml:space="preserve">                30UCB. Emergency control room building. LCP. Power cables log, SS train 3</t>
  </si>
  <si>
    <t>30UCB. Здание резервного пункта управления. МПУ. Журнал силовых кабелей 3 канал СБ</t>
  </si>
  <si>
    <t xml:space="preserve">                30UCB. Emergency control room building. LCP. Power cables log, SS train 4</t>
  </si>
  <si>
    <t>30UCB. Здание резервного пункта управления. МПУ. Журнал силовых кабелей 4 канал СБ</t>
  </si>
  <si>
    <t xml:space="preserve">                30UCB. Emergency control room building. LCP. Log of control cables. SS train 1</t>
  </si>
  <si>
    <t>30UCB. Здание резервного пункта управления. МПУ. Журнал контрольных кабелей 1 канал СБ</t>
  </si>
  <si>
    <t xml:space="preserve">                30UCB. Emergency control room building. LCP. Log of control cables. SS train 2</t>
  </si>
  <si>
    <t>30UCB. Здание резервного пункта управления. МПУ. Журнал контрольных кабелей 2 канал СБ</t>
  </si>
  <si>
    <t xml:space="preserve">                30UCB. Emergency control room building. LCP. Log of control cables. SS train 3</t>
  </si>
  <si>
    <t>30UCB. Здание резервного пункта управления. МПУ. Журнал контрольных кабелей 3 канал СБ</t>
  </si>
  <si>
    <t xml:space="preserve">                30UCB. Emergency control room building. LCP. Log of control cables. SS train 4</t>
  </si>
  <si>
    <t>30UCB. Здание резервного пункта управления. МПУ. Журнал контрольных кабелей 4 канал СБ</t>
  </si>
  <si>
    <t xml:space="preserve">                30UCB. Emergency control room building. FP I&amp;C. Fire alarm. Control cables log. Layout group 5</t>
  </si>
  <si>
    <t>30UCB. Здание резервного пункта управления. СКУ ПЗ. Пожарная сигнализация. Журнал контрольных кабелей. Группа раскладки 5</t>
  </si>
  <si>
    <t xml:space="preserve">                30UCB. Emergency control room building. FP I&amp;C. Fire alarm. Power cables log. Layout group 3</t>
  </si>
  <si>
    <t>30UCB. Здание резервного пункта управления. СКУ ПЗ. Пожарная сигнализация. Журнал силовых кабелей. Группа раскладки 3</t>
  </si>
  <si>
    <t xml:space="preserve">                30UCB. Emergency control room building. PU EE I&amp;C CS. Electrical equipment cables log. Layout group 3</t>
  </si>
  <si>
    <t>30UCB. Здание резервного пункта управления. ПТК СКУ ЭЧ ЭБ. Журнал кабелей от электрооборудования. Группа раскладки 3</t>
  </si>
  <si>
    <t xml:space="preserve">                30UCB. Emergency control room building. PU EE I&amp;C CS. CS system bus cables log. Layout group 5</t>
  </si>
  <si>
    <t>30UCB. Здание резервного пункта управления. ПТК СКУ ЭЧ ЭБ. Журнал кабелей системной шины ПТК. Группа раскладки 5</t>
  </si>
  <si>
    <t xml:space="preserve">                30UCB. Emergency control room building. PU EE I&amp;C CS. Structural diagram of the equipment set</t>
  </si>
  <si>
    <t>30UCB. Здание резервного пункта управления. ПТК СКУ ЭЧ ЭБ. Схема структурная комплекса технических средств</t>
  </si>
  <si>
    <t xml:space="preserve">                30UCB. Emergency control room building. Diagrams of cable connections to MCR and ECR panels and consoles. ECR safety panels, train 1</t>
  </si>
  <si>
    <t>30UCB. Здание резервного пункта управления. Схемы присоединений кабелей к панелям и пультам БПУ, РПУ. Панели безопасности РПУ, 1 канал</t>
  </si>
  <si>
    <t xml:space="preserve">                30UCB. Emergency control room building. Diagrams of cable connections to MCR and ECR panels and consoles. ECR safety panels, train 2</t>
  </si>
  <si>
    <t>30UCB. Здание резервного пункта управления. Схемы присоединений кабелей к панелям и пультам БПУ, РПУ. Панели безопасности РПУ, 2 канал</t>
  </si>
  <si>
    <t xml:space="preserve">                30UCB. Emergency control room building. Diagrams of cable connections to MCR and ECR panels and consoles. ECR safety panels, train 3</t>
  </si>
  <si>
    <t>30UCB. Здание резервного пункта управления. Схемы присоединений кабелей к панелям и пультам БПУ, РПУ. Панели безопасности РПУ, 3 канал</t>
  </si>
  <si>
    <t xml:space="preserve">                30UCB. Emergency control room building. Diagrams of cable connections to MCR and ECR panels and consoles. ECR safety panels, train 4</t>
  </si>
  <si>
    <t>30UCB. Здание резервного пункта управления. Схемы присоединений кабелей к панелям и пультам БПУ, РПУ. Панели безопасности РПУ, 4 канал</t>
  </si>
  <si>
    <t xml:space="preserve">                30UCB. Emergency control room building. Diagrams of cable connections to MCR and ECR panels and consoles. ECR CPS panel</t>
  </si>
  <si>
    <t>30UCB. Здание резервного пункта управления. Схемы присоединений кабелей к панелям и пультам БПУ, РПУ. Панель СУЗ РПУ</t>
  </si>
  <si>
    <t xml:space="preserve">                30UCB. Emergency control room building. Diagrams of external connections of ULCS</t>
  </si>
  <si>
    <t>30UCB. Здание резервного пункта управления. Схемы внешних присоединений СВБУ</t>
  </si>
  <si>
    <t xml:space="preserve">                30UCB. Emergency control room building. WD on radiation monitoring. RM cable connections. List of RM cable connections</t>
  </si>
  <si>
    <t>30UCB. Здание резервного пункта управления. РД по радиационному контролю. Кабельные соединения РК. Перечень кабельных соединений РК</t>
  </si>
  <si>
    <t xml:space="preserve">                30UCB. Emergency control room building. WD on radiation monitoring. RM cable connections. Diagrams of RM external connections</t>
  </si>
  <si>
    <t>30UCB. Здание резервного пункта управления. РД по радиационному контролю. Кабельные соединения РК. Схемы внешних присоединений РК</t>
  </si>
  <si>
    <t xml:space="preserve">                30UCB. Emergency control room building. WD on radiation monitoring. RM cable connections. RM electric connection diagrams</t>
  </si>
  <si>
    <t>30UCB. Здание резервного пункта управления. РД по радиационному контролю. Кабельные соединения РК. Схемы электрических соединений РК</t>
  </si>
  <si>
    <t xml:space="preserve">                30UCB. Emergency control room building. WD for radiation monitoring. RM equipment layout</t>
  </si>
  <si>
    <t>30UCB. Здание резервного пункта управления. РД по радиационному контролю. Компоновка оборудования РК</t>
  </si>
  <si>
    <t xml:space="preserve">                30UCB. Emergency control room building. WD for radiation monitoring. RM sampling piping routes</t>
  </si>
  <si>
    <t>30UCB. Здание резервного пункта управления. РД по радиационному контролю. Трассы пробоотборных трубопроводов РК</t>
  </si>
  <si>
    <t xml:space="preserve">                30UCB. Emergency control room building. Operative radiotelephones system. Control cable log</t>
  </si>
  <si>
    <t>30UCB. Здание резервного пункта управления. Система эксплуатационных радиотелефонов. Журнал контрольных кабелей</t>
  </si>
  <si>
    <t xml:space="preserve">                30UCB. Emergency control room building. Operational talks documenting system. Control cable log</t>
  </si>
  <si>
    <t>30UCB. Здание резервного пункта управления. Система документирования оперативных переговоров. Журнал контрольных кабелей</t>
  </si>
  <si>
    <t xml:space="preserve">                30UCB. Emergency control room building. Operative loudspeaking and telephone communication system. Control cable log</t>
  </si>
  <si>
    <t>30UCB. Здание резервного пункта управления. Система оперативной громкоговорящей и телефонной связи. Журнал контрольных кабелей</t>
  </si>
  <si>
    <t xml:space="preserve">                30UCB. Emergency control room building. Power supply diagrams for LCP secondary I&amp;C transducers</t>
  </si>
  <si>
    <t>30UCB. Здание резервного пункта управления. Схемы питания МПУ вторичных преобразователей КИП</t>
  </si>
  <si>
    <t xml:space="preserve">          30UGB Structure for demineralized water tanks and contaminated condensate tank</t>
  </si>
  <si>
    <t>30UGB Сооружение для баков запаса обессоленной воды и бака загрязнённого конденсата</t>
  </si>
  <si>
    <t xml:space="preserve">             Readiness of object 30UGB</t>
  </si>
  <si>
    <t>Готовность объекта 30UGB</t>
  </si>
  <si>
    <t xml:space="preserve">               30UGB. Structure for demineralized water tanks and contaminated condensate tank. Foundations</t>
  </si>
  <si>
    <t>30UGB. Здание для баков запаса обессоленной воды и бака загрязненного конденсата. Фундаменты</t>
  </si>
  <si>
    <t xml:space="preserve">               30UGB. Structure for demineralized water tanks and contaminated condensate tank. Steel structures</t>
  </si>
  <si>
    <t>30UGB. Здание для баков запаса обессоленной воды и бака загрязненного конденсата. Металлоконструкции</t>
  </si>
  <si>
    <t xml:space="preserve">                Process diagram</t>
  </si>
  <si>
    <t>Технологическая схема</t>
  </si>
  <si>
    <t xml:space="preserve">               30UGB. Structure for demineralized water tanks and contaminated condensate tank. Contaminated condensate tank piping</t>
  </si>
  <si>
    <t>30UGB. Сооружение для баков запаса химобессоленной воды и бака грязного конденсата.Трубопроводы обвязки БГК</t>
  </si>
  <si>
    <t xml:space="preserve">               30UGB. Structure for demineralized water tanks and contaminated condensate tank. Demineralized water tank piping</t>
  </si>
  <si>
    <t>30UGB. Сооружение для баков запаса химобессоленной воды и бака грязного конденсата. Трубопроводы обвязки БЗОВ</t>
  </si>
  <si>
    <t xml:space="preserve">               30UGB. Structure for demineralized water tanks and contaminated condensate tank. Pipelines within the piping of the contaminated condensate tank. Heat insulation.</t>
  </si>
  <si>
    <t>30UGB. Сооружение для баков запаса обессоленной воды и бака загрязнённого конденсата. Трубопроводы обвязки БГК. Тепловая изоляция.</t>
  </si>
  <si>
    <t xml:space="preserve">               30UGB. Structure for demineralized water tanks and contaminated condensate tank. Pipelines within the piping of the demineralized water storage tank Heat insulation.</t>
  </si>
  <si>
    <t>30UGB. Сооружение для баков запаса обессоленной воды и бака загрязнённого конденсата. Трубопроводы обвязки БЗОВ. Тепловая изоляция.</t>
  </si>
  <si>
    <t xml:space="preserve">               30UGB. Structure for demineralized water tanks and contaminated condensate tank. Identification painting of equipment and pipelines</t>
  </si>
  <si>
    <t>30UGB. Сооружение для баков запаса химобессоленной воды и бака грязного конденсата. Опознавательная окраска оборудования и трубопроводов</t>
  </si>
  <si>
    <t xml:space="preserve">                Antirust protection of equipment</t>
  </si>
  <si>
    <t xml:space="preserve">               30UGB. Structure for demineralized water tanks and contaminated condensate tank. Assembly drawings of UGB tanks</t>
  </si>
  <si>
    <t>30UGB. Сооружение для баков запаса химобессоленной воды и бака грязного конденсата. Монтажные чертежи баков UGB</t>
  </si>
  <si>
    <t xml:space="preserve">          30UGU Drain pump station</t>
  </si>
  <si>
    <t>30UGU Дренажная насосная станция</t>
  </si>
  <si>
    <t xml:space="preserve">             Readiness of object 30UGU</t>
  </si>
  <si>
    <t>Готовность объекта 30UGU</t>
  </si>
  <si>
    <t xml:space="preserve">                30UGU. Drain pump station. Civil engineering solutions</t>
  </si>
  <si>
    <t>30UGU. Дренажная насосная станция. Строительные решения</t>
  </si>
  <si>
    <t xml:space="preserve">                30UGU. Drain pump station. Power supply, lighting, grounding and lightning protection, I&amp;C</t>
  </si>
  <si>
    <t>30UGU. Дренажная насосная станция. Электроснабжение, освещение, заземление и молниезащита, КИПиА</t>
  </si>
  <si>
    <t xml:space="preserve">          30UGT Subterranean water drain networks</t>
  </si>
  <si>
    <t>30UGT Сети дренажа грунтовых вод</t>
  </si>
  <si>
    <t xml:space="preserve">             Readiness of object 30UGT</t>
  </si>
  <si>
    <t>Готовность объекта 30UGT</t>
  </si>
  <si>
    <t xml:space="preserve">                Subterranean water drain network 30UGT. Drain pump station 30UGU</t>
  </si>
  <si>
    <t>Сеть дренажа грунтовых вод 30UGT. Дренажная насосная станция 30UGU</t>
  </si>
  <si>
    <t xml:space="preserve">          30UKC Reactor auxiliary building with the MCR</t>
  </si>
  <si>
    <t>30UKC Вспомогательное реакторное здание с БПУ</t>
  </si>
  <si>
    <t>1691д</t>
  </si>
  <si>
    <t xml:space="preserve">             Readiness of object 30UKC</t>
  </si>
  <si>
    <t>Готовность объекта 30UKC</t>
  </si>
  <si>
    <t>1515д</t>
  </si>
  <si>
    <t xml:space="preserve">                   Foundation slab</t>
  </si>
  <si>
    <t xml:space="preserve">                      30UKC. Reactor auxiliary building with the MCR. Concrete blinding, lightning protection mesh, waterproofing and geometry of foundation slab</t>
  </si>
  <si>
    <t>30UKC. Вспомогательное реакторное здание с БПУ. Бетонная подготовка, молниезащитная сетка, гидроизоляция и геометрия фундаментной плиты</t>
  </si>
  <si>
    <t xml:space="preserve">                      30UKC. Reactor auxiliary building with the MCR. Foundatiоns slab. Free length of reinforcing for wall and foundations</t>
  </si>
  <si>
    <t>30UKC. Вспомогательное реакторное здание с БПУ. Фундаментная плита. Выпуски под стены и фундаменты</t>
  </si>
  <si>
    <t xml:space="preserve">                      30UKC. Reactor auxiliary building with the MCR. Foundation slab reinforcement</t>
  </si>
  <si>
    <t>30UKC. Вспомогательное реакторное здание с БПУ. Армирование фундаментной плиты</t>
  </si>
  <si>
    <t xml:space="preserve">                   Walls, partitions, staircases</t>
  </si>
  <si>
    <t xml:space="preserve">                      Walls</t>
  </si>
  <si>
    <t xml:space="preserve">                         Walls from el. -8.050 to el. -3.650 (-4.850)</t>
  </si>
  <si>
    <t xml:space="preserve">                            30UKC. Reactor auxiliary building with the MCR. Contour walls from elev. -8.050 to elev. -3.650 (-4.850). Geometry</t>
  </si>
  <si>
    <t>30UKC. Вспомогательное реакторное здание с БПУ. Контурные стены с отм. -8.050 до отм. -3.650 (-4.850). Геометрия</t>
  </si>
  <si>
    <t xml:space="preserve">                            30UKC. Reactor auxiliary building with the MCR. Inner walls from elev. -8.050 to elev. -3.650 (-4.850). Geometry</t>
  </si>
  <si>
    <t>30UKC. Вспомогательное реакторное здание с БПУ. Внутренние стены с отм. -8.050 до отм. -3.650 (-4.850). Геометрия</t>
  </si>
  <si>
    <t xml:space="preserve">                            30UKC. Reactor auxiliary building with the MCR. Enclosing walls from elev. -8.050 to elev. -3.650 (-4.850). Reinforcement</t>
  </si>
  <si>
    <t>30UKC. Вспомогательное реакторное здание с БПУ. Контурные стены с отм. -8.050 до отм. -3.650 (-4.850). Армирование</t>
  </si>
  <si>
    <t xml:space="preserve">                            30UKC. Reactor auxiliary building with the MCR. Inner walls from elev. -8.050 to elev. -3.650 between grid lines 1-2 and D-E. Reinforcement</t>
  </si>
  <si>
    <t>30UKC. Вспомогательное реакторное здание с БПУ. Внутренние стены с отм. -8.050 до отм. -3.650 между осями 1-2 и D-E. Армирование</t>
  </si>
  <si>
    <t xml:space="preserve">                            30UKC. Reactor auxiliary building with the MCR. Inner walls from elev. -8.050 to elev. -3.650 between grid lines 2-3 and D-E. Reinforcement</t>
  </si>
  <si>
    <t>30UKC. Вспомогательное реакторное здание с БПУ. Внутренние стены с отм. -8.050 до отм. -3.650 между осями 2-3 и D-E. Армирование</t>
  </si>
  <si>
    <t xml:space="preserve">                            30UKC. Reactor auxiliary building with the MCR. Inner walls from elev. -8.050 to elev. -3.650 between grid lines -3-4 and D-E. Reinforcement</t>
  </si>
  <si>
    <t>30UKC. Вспомогательное реакторное здание с БПУ. Внутренние стены с отм. -8.050 до отм. -3.650 между осями 3-4 и D-E. Армирование</t>
  </si>
  <si>
    <t xml:space="preserve">                            30UKC. Reactor auxiliary building with the MCR. Inner walls from elev. -8.050 to elev. -3.650 (-4.850) between grid lines 4-5 and D-E. Reinforcement</t>
  </si>
  <si>
    <t>30UKC. Вспомогательное реакторное здание с БПУ. Внутренние стены с отм. -8.050 до отм. -3.650 (-4.850) между осями 4-5 и D-E. Армирование</t>
  </si>
  <si>
    <t xml:space="preserve">                            30UKC. Reactor auxiliary building with the MCR. Inner walls from elev. -4.850 to elev. -2.450 between grid lines 4-5 and D-E. Reinforcement</t>
  </si>
  <si>
    <t>30UKC. Вспомогательное реакторное здание с БПУ. Внутренние стены с отм. -4.850 до отм. -2.450 между осями 4-5 и D-E. Армирование</t>
  </si>
  <si>
    <t xml:space="preserve">                            30UKC. Reactor auxiliary building with the MCR. Inner walls from elev. -8.050 to elev. -3.650 between grid lines 1-2 and E-G. Reinforcement</t>
  </si>
  <si>
    <t>30UKC. Вспомогательное реакторное здание с БПУ. Внутренние стены с отм. -8.050 до отм. -3.650 между осями 1-2 и E-G. Армирование</t>
  </si>
  <si>
    <t xml:space="preserve">                            30UKC. Reactor auxiliary building with the MCR. Inner walls from elev. -8.050 to elev. -3.650 between grid lines 2-3 and E-G. Reinforcement</t>
  </si>
  <si>
    <t>30UKC. Вспомогательное реакторное здание с БПУ. Внутренние стены с отм. -8.050 до отм. -3.650 между осями 2-3 и E-G. Армирование</t>
  </si>
  <si>
    <t xml:space="preserve">                            30UKC. Reactor auxiliary building with the MCR. Inner walls from elev. -8.050 to elev. -3.650 between grid lines -3-4 and E-G. Reinforcement</t>
  </si>
  <si>
    <t>30UKC. Вспомогательное реакторное здание с БПУ. Внутренние стены с отм. -8.050 до отм. -3.650 между осями 3-4 и E-G. Армирование</t>
  </si>
  <si>
    <t xml:space="preserve">                            30UKC. Reactor auxiliary building with the MCR. Inner walls from elev. -8.050 to elev. -3.650 between grid lines 4-5 and E-G. Reinforcement</t>
  </si>
  <si>
    <t>30UKC. Вспомогательное реакторное здание с БПУ. Внутренние стены с отм. -8.050 до отм. -3.650 между осями 4-5 и E-G. Армирование</t>
  </si>
  <si>
    <t xml:space="preserve">                         Walls from el. -3.650 (-2.450) to el. -0.050</t>
  </si>
  <si>
    <t xml:space="preserve">                            30UKC. Reactor auxiliary building with the MCR. Inner walls from elev. -3.650 to elev. -0.050 between grid lines 1-2 and E-G. Reinforcement</t>
  </si>
  <si>
    <t>30UKC. Вспомогательное реакторное здание с БПУ. Внутренние стены с отм. -3.650 до отм. -0.050 между осями 1-2 и E-G. Армирование</t>
  </si>
  <si>
    <t xml:space="preserve">                            30UKC. Reactor auxiliary building with the MCR. Inner walls from elev. -3.650 to elev. -0.050 between grid lines 2-3 and E-G. Reinforcement</t>
  </si>
  <si>
    <t>30UKC. Вспомогательное реакторное здание с БПУ. Внутренние стены с отм. -3.650 до отм. -0.050 между осями 2-3 и E-G. Армирование</t>
  </si>
  <si>
    <t xml:space="preserve">                            30UKC. Reactor auxiliary building with the MCR. Inner walls from elev. -3.650 to elev. -0.050 between grid lines 3-4 and E-G. Reinforcement</t>
  </si>
  <si>
    <t>30UKC. Вспомогательное реакторное здание с БПУ. Внутренние стены с отм. -3.650 до отм. -0.050 между осями 3-4 и E-G. Армирование</t>
  </si>
  <si>
    <t xml:space="preserve">                            30UKC. Reactor auxiliary building with the MCR. Inner walls from elev. -3.650 to elev. -0.050 between grid lines 4-5 and D-E. Reinforcement</t>
  </si>
  <si>
    <t>30UKC. Вспомогательное реакторное здание с БПУ. Внутренние стены с отм. -3.650 до отм. -0.050 между осями 4-5 и E-G. Армирование</t>
  </si>
  <si>
    <t xml:space="preserve">                            30UKC. Reactor auxiliary building with the MCR. Contour walls from elev. -3.650 (-2.450) to elev. -0.050. Geometry</t>
  </si>
  <si>
    <t>30UKC. Вспомогательное реакторное здание с БПУ. Контурные стены с отм. -3.650 (-2.450) до отм. -0.050. Геометрия</t>
  </si>
  <si>
    <t xml:space="preserve">                            30UKC. Reactor auxiliary building with the MCR. Inner walls from elev. -3.650 (-2.450) to elev.-0.050. Geometry</t>
  </si>
  <si>
    <t>30UKC. Вспомогательное реакторное здание с БПУ. Внутренние стены с отм. -3.650 (-2.450) до отм. -0.050. Геометрия</t>
  </si>
  <si>
    <t xml:space="preserve">                            30UKC. Reactor auxiliary building with the MCR. Contour walls from elev. -3.650 (-2.450). -0.050. Reinforcement</t>
  </si>
  <si>
    <t>30UKC. Вспомогательное реакторное здание с БПУ. Контурные стены с отм. -3.650 (-2.450). -0.050. Армирование</t>
  </si>
  <si>
    <t xml:space="preserve">                            30UKC. Reactor auxiliary building with the MCR. Inner walls from elev. -3.650 to elev. -0.050 between grid lines 1-2 and D-E. Reinforcement</t>
  </si>
  <si>
    <t>30UKC. Вспомогательное реакторное здание с БПУ. Внутренние стены с отм. -3.650 до отм. -0.050 между осями 1-2 и D-E. Армирование</t>
  </si>
  <si>
    <t xml:space="preserve">                            30UKC. Reactor auxiliary building with the MCR. Inner walls from elev. -3.650 to elev. -0.050 between grid lines 2-3 and D-E. Reinforcement</t>
  </si>
  <si>
    <t>30UKC. Вспомогательное реакторное здание с БПУ. Внутренние стены с отм. -3.650 до отм. -0.050 между осями 2-3 и D-E. Армирование</t>
  </si>
  <si>
    <t xml:space="preserve">                            30UKC. Reactor auxiliary building with the MCR. Inner walls from elev. -3.650 to elev. -0.050 between grid lines 3-4 and D-E. Reinforcement</t>
  </si>
  <si>
    <t>30UKC. Вспомогательное реакторное здание с БПУ. Внутренние стены с отм. -3.650 до отм. -0.050 между осями 3-4 и D-E. Армирование</t>
  </si>
  <si>
    <t xml:space="preserve">                            30UKC. Reactor auxiliary building with the MCR. Inner walls from elev. -3.650 (-2.450) to elev. -0.050 between grid lines 4-5 and D-E. Reinforcement</t>
  </si>
  <si>
    <t>30UKC. Вспомогательное реакторное здание с БПУ. Внутренние стены с отм. -3.650 (-2.450) до отм. -0.050 между осями 4-5 и D-E. Армирование</t>
  </si>
  <si>
    <t xml:space="preserve">                         Walls from el. -0.050 to el. +3.550</t>
  </si>
  <si>
    <t xml:space="preserve">                            30UKC. Reactor auxiliary building with the MCR. Contour walls from elev. -0.050 to elev. +3.550. Geometry</t>
  </si>
  <si>
    <t>30UKC. Вспомогательное реакторное здание с БПУ. Контурные стены с отм. -0.050 до отм.+3.550. Геометрия</t>
  </si>
  <si>
    <t>30UKC. Вспомогательное реакторное здание с БПУ. Внутренние стены с отм. -0.050 до отм.+3.550. Геометрия</t>
  </si>
  <si>
    <t xml:space="preserve">                            30UKC. Reactor auxiliary building with the MCR. Contour walls from elev. -0.050 to elev. +3.550. Reinforcement</t>
  </si>
  <si>
    <t>30UKC. Вспомогательное реакторное здание с БПУ. Контурные стены с отм. -0.050 до отм.+3.550. Армирование</t>
  </si>
  <si>
    <t xml:space="preserve">                            30UKC. Reactor auxiliary building with the MCR. Inner walls from elev. -0.050 to elev. +3.550 between grid lines 1-2 and D-E. Reinforcement</t>
  </si>
  <si>
    <t>30UKC. Вспомогательное реакторное здание с БПУ. Внутренние стены с отм. -0.050 до отм.+3.550 между осями 1-2 и D-E. Армирование</t>
  </si>
  <si>
    <t xml:space="preserve">                            30UKC. Reactor auxiliary building with the MCR. Inner walls from elev. -0.050 to elev. +3.550 between grid lines 2-3 and D-E. Reinforcement</t>
  </si>
  <si>
    <t>30UKC. Вспомогательное реакторное здание с БПУ. Внутренние стены с отм. -0.050 до отм.+3.550 между осями 2-3 и D-E. Армирование</t>
  </si>
  <si>
    <t xml:space="preserve">                            30UKC. Reactor auxiliary building with the MCR. Inner walls from elev. -0.050 to elev. +3.550 between grid lines 3-4 and D-E. Reinforcement</t>
  </si>
  <si>
    <t>30UKC. Вспомогательное реакторное здание с БПУ. Внутренние стены с отм. -0.050 до отм.+3.550 между осями 3-4 и D-E. Армирование</t>
  </si>
  <si>
    <t xml:space="preserve">                            30UKC. Reactor auxiliary building with the MCR. Inner walls from elev. -0.050 to elev. +3.550 between grid lines 4-5 and D-E. Reinforcement</t>
  </si>
  <si>
    <t>30UKC. Вспомогательное реакторное здание с БПУ. Внутренние стены с отм. -0.050 до отм.+3.550 между осями 4-5 и D-E. Армирование</t>
  </si>
  <si>
    <t xml:space="preserve">                            30UKC. Reactor auxiliary building with the MCR. Inner walls from elev. -0.050 to elev. +3.550 between grid lines 1-2 and E-G. Reinforcement</t>
  </si>
  <si>
    <t>30UKC. Вспомогательное реакторное здание с БПУ. Внутренние стены с отм. -0.050 до отм.+3.550 между осями 1-2 и E-G. Армирование</t>
  </si>
  <si>
    <t xml:space="preserve">                            30UKC. Reactor auxiliary building with the MCR. Inner walls from elev. -0.050 to elev. +3.550 between grid lines 2-3 and E-G. Reinforcement</t>
  </si>
  <si>
    <t>30UKC. Вспомогательное реакторное здание с БПУ. Внутренние стены с отм. -0.050 до отм.+3.550 между осями 2-3 и E-G. Армирование</t>
  </si>
  <si>
    <t xml:space="preserve">                            30UKC. Reactor auxiliary building with the MCR. Inner walls from elev. -0.050 to elev. +3.550 between grid lines 3-4 and E-G. Reinforcement</t>
  </si>
  <si>
    <t>30UKC. Вспомогательное реакторное здание с БПУ. Внутренние стены с отм. -0.050 до отм.+3.550 между осями 3-4 и E-G. Армирование</t>
  </si>
  <si>
    <t xml:space="preserve">                            30UKC. Reactor auxiliary building with the MCR. Inner walls from elev. -0.050 to elev. +3.550 between grid lines 4-5 and E-G. Reinforcement</t>
  </si>
  <si>
    <t>30UKC. Вспомогательное реакторное здание с БПУ. Внутренние стены с отм. -0.050 до отм.+3.550 между осями 4-5 и E-G. Армирование</t>
  </si>
  <si>
    <t xml:space="preserve">                         Walls from el. +3.550 to el.+7.150</t>
  </si>
  <si>
    <t xml:space="preserve">                            30UKC. Reactor auxiliary building with the MCR. Contour walls from elev. +3.550 to elev. +7.150. Geometry</t>
  </si>
  <si>
    <t>30UKC. Вспомогательное реакторное здание с БПУ. Контурные стены с отм. +3.550 до отм.+7.150. Геометрия</t>
  </si>
  <si>
    <t xml:space="preserve">                            30UKC. Reactor auxiliary building with the MCR. Inner walls from elev. +3.550 to elev. +7.150. Geometry</t>
  </si>
  <si>
    <t>30UKC. Вспомогательное реакторное здание с БПУ. Внутренние стены с отм. +3.550 до отм.+7.150. Геометрия</t>
  </si>
  <si>
    <t xml:space="preserve">                            30UKC. Reactor auxiliary building with the MCR. Contour walls from elev. +3.550 to elev. +7.150. Reinforcement</t>
  </si>
  <si>
    <t>30UKC. Вспомогательное реакторное здание с БПУ. Контурные стены с отм. +3.550 до отм.+7.150. Армирование</t>
  </si>
  <si>
    <t xml:space="preserve">                            30UKC. Reactor auxiliary building with the MCR. Inner walls from elev. +3.550 to elev. +7.150 between grid lines 1-2 and D-E. Reinforcement</t>
  </si>
  <si>
    <t>30UKC. Вспомогательное реакторное здание с БПУ. Внутренние стены с отм. +3.550 до отм.+7.150 между осями 1-2 и D-E. Армирование</t>
  </si>
  <si>
    <t xml:space="preserve">                            30UKC. Reactor auxiliary building with the MCR. Inner walls from elev. +3.550 to elev. +7.150 between grid lines 2-3 and D-E. Reinforcement</t>
  </si>
  <si>
    <t>30UKC. Вспомогательное реакторное здание с БПУ. Внутренние стены с отм. +3.550 до отм.+7.150 между осями 2-3 и D-E. Армирование</t>
  </si>
  <si>
    <t xml:space="preserve">                            30UKC. Reactor auxiliary building with the MCR. Inner walls from elev. +3.550 to elev. +7.150 between grid lines 3-4 and D-E. Reinforcement</t>
  </si>
  <si>
    <t>30UKC. Вспомогательное реакторное здание с БПУ. Внутренние стены с отм. +3.550 до отм.+7.150 между осями 3-4 и D-E. Армирование</t>
  </si>
  <si>
    <t xml:space="preserve">                            30UKC. Reactor auxiliary building with the MCR. Inner walls from elev. +3.550 to elev. +7.150 between grid lines 4-5 and D-E. Reinforcement</t>
  </si>
  <si>
    <t>30UKC. Вспомогательное реакторное здание с БПУ. Внутренние стены с отм. +3.550 до отм.+7.150 между осями 4-5 и D-E. Армирование</t>
  </si>
  <si>
    <t xml:space="preserve">                            30UKC. Reactor auxiliary building with the MCR. Inner walls from elev. +3.550 to elev. +7.150 between grid lines 1-2 and E-G. Reinforcement</t>
  </si>
  <si>
    <t>30UKC. Вспомогательное реакторное здание с БПУ. Внутренние стены с отм. +3.550 до отм.+7.150 между осями 1-2 и E-G. Армирование</t>
  </si>
  <si>
    <t xml:space="preserve">                            30UKC. Reactor auxiliary building with the MCR. Inner walls from elev. +3.550 to elev. +7.150 between grid lines 2-3 and E-G. Reinforcement</t>
  </si>
  <si>
    <t>30UKC. Вспомогательное реакторное здание с БПУ. Внутренние стены с отм. +3.550 до отм.+7.150 между осями 2-3 и E-G. Армирование</t>
  </si>
  <si>
    <t xml:space="preserve">                            30UKC. Reactor auxiliary building with the MCR. Inner walls from elev. +3.550 to elev. +7.150 between grid lines 3-4 and E-G. Reinforcement</t>
  </si>
  <si>
    <t>30UKC. Вспомогательное реакторное здание с БПУ. Внутренние стены с отм. +3.550 до отм.+7.150 между осями 3-4 и E-G. Армирование</t>
  </si>
  <si>
    <t xml:space="preserve">                            30UKC. Reactor auxiliary building with the MCR. Inner walls from elev. +3.550 to elev. +7.150 between grid lines 4-5 and E-G. Reinforcement</t>
  </si>
  <si>
    <t>30UKC. Вспомогательное реакторное здание с БПУ. Внутренние стены с отм. +3.550 до отм.+7.150 между осями 4-5 и E-G. Армирование</t>
  </si>
  <si>
    <t xml:space="preserve">                         Walls from el. +7.150 to el.+10.750</t>
  </si>
  <si>
    <t xml:space="preserve">                            30UKC. Reactor auxiliary building with the MCR. Enclosing walls from elev. +7.150 to elev. +10.750. Geometry</t>
  </si>
  <si>
    <t>30UKC. Вспомогательное реакторное здание с БПУ. Контурные стены с отм. +7.150 до отм.+10.750. Геометрия</t>
  </si>
  <si>
    <t xml:space="preserve">                            30UKC. Reactor auxiliary building with the MCR. Inner walls from elev. +7.150 to elev. +10.750. Geometry</t>
  </si>
  <si>
    <t>30UKC. Вспомогательное реакторное здание с БПУ. Внутренние стены с отм. +7.150 до отм.+10.750. Геометрия</t>
  </si>
  <si>
    <t xml:space="preserve">                            30UKC. Reactor auxiliary building with the MCR. Enclosing walls from elev. +7.150 to elev. +10.750. Reinforcement</t>
  </si>
  <si>
    <t>30UKC. Вспомогательное реакторное здание с БПУ. Контурные стены с отм. +7.150 до отм.+10.750. Армирование</t>
  </si>
  <si>
    <t xml:space="preserve">                            30UKC. Reactor auxiliary building with the MCR. Inner walls from elev. +7.150 to elev. +10.750 between grid lines 1-2 and D-E. Reinforcement</t>
  </si>
  <si>
    <t>30UKC. Вспомогательное реакторное здание с БПУ. Внутренние стены с отм. +7.150 до отм.+10.750 между осями 1-2 и D-E. Армирование</t>
  </si>
  <si>
    <t xml:space="preserve">                            30UKC. Reactor auxiliary building with the MCR. Inner walls from elev. +7.150 to elev. +10.750 between grid lines 2-3 and D-E. Reinforcement</t>
  </si>
  <si>
    <t>30UKC. Вспомогательное реакторное здание с БПУ. Внутренние стены с отм. +7.150 до отм.+10.750 между осями 2-3 и D-E. Армирование</t>
  </si>
  <si>
    <t xml:space="preserve">                            30UKC. Reactor auxiliary building with the MCR. Inner walls from elev. +7.150 to elev. +10.750 between grid lines 3-4 and D-E. Reinforcement</t>
  </si>
  <si>
    <t>30UKC. Вспомогательное реакторное здание с БПУ. Внутренние стены с отм. +7.150 до отм.+10.750 между осями 3-4 и D-E. Армирование</t>
  </si>
  <si>
    <t xml:space="preserve">                            30UKC. Reactor auxiliary building with the MCR. Inner walls from elev. +7.150 to elev. +10.750 between grid lines 4-5 and D-E. Reinforcement</t>
  </si>
  <si>
    <t>30UKC. Вспомогательное реакторное здание с БПУ. Внутренние стены с отм. +7.150 до отм.+10.750 между осями 4-5 и D-E. Армирование</t>
  </si>
  <si>
    <t xml:space="preserve">                            30UKC. Reactor auxiliary building with the MCR. Inner walls from elev. +7.150 до отм.+10.750 between grid lines 1-2 and E-G. Reinforcement</t>
  </si>
  <si>
    <t>30UKC. Вспомогательное реакторное здание с БПУ. Внутренние стены с отм. +7.150 до отм.+10.750 между осями 1-2 и E-G. Армирование</t>
  </si>
  <si>
    <t xml:space="preserve">                            30UKC. Reactor auxiliary building with the MCR. Inner walls from elev. +7.150 до отм.+10.750 between grid lines 2-3 and E-G. Reinforcement</t>
  </si>
  <si>
    <t>30UKC. Вспомогательное реакторное здание с БПУ. Внутренние стены с отм. +7.150 до отм.+10.750 между осями 2-3 и E-G. Армирование</t>
  </si>
  <si>
    <t xml:space="preserve">                            30UKC. Reactor auxiliary building with the MCR. Inner walls from elev. +7.150 до отм.+10.750 between grid lines 3-4 and E-G. Reinforcement</t>
  </si>
  <si>
    <t>30UKC. Вспомогательное реакторное здание с БПУ. Внутренние стены с отм. +7.150 до отм.+10.750 между осями 3-4 и E-G. Армирование</t>
  </si>
  <si>
    <t xml:space="preserve">                            30UKC. Reactor auxiliary building with the MCR. Inner walls from elev. +7.150 до отм.+10.750 between grid lines 4-5 and E-G. Reinforcement</t>
  </si>
  <si>
    <t>30UKC. Вспомогательное реакторное здание с БПУ. Внутренние стены с отм. +7.150 до отм.+10.750 между осями 4-5 и E-G. Армирование</t>
  </si>
  <si>
    <t xml:space="preserve">                         Walls from el. +10.750 to el.+14.350 (+13.750)</t>
  </si>
  <si>
    <t xml:space="preserve">                            30UKC. Reactor auxiliary building with the MCR. Enclosing walls from elev. +10.750 to elev.+14.350 (+13.750). Geometry</t>
  </si>
  <si>
    <t>30UKC. Вспомогательное реакторное здание с БПУ. Контурные стены с отм. +10.750 до отм.+14.350 (+13.750). Геометрия</t>
  </si>
  <si>
    <t xml:space="preserve">                            30UKC. Reactor auxiliary building with the MCR. Inner walls from elev. +10.750 to elev.+14.350 (+13.750). Geometry</t>
  </si>
  <si>
    <t>30UKC. Вспомогательное реакторное здание с БПУ. Внутренние стены с отм. +10.750 до отм.+14.350 (+13.750). Геометрия</t>
  </si>
  <si>
    <t xml:space="preserve">                            30UKC. Reactor auxiliary building with the MCR. Enclosing walls from elev. +10.750 to elev.+14.350 (+13.750). Reinforcement</t>
  </si>
  <si>
    <t>30UKC. Вспомогательное реакторное здание с БПУ. Контурные стены с отм. +10.750 до отм.+14.350 (+13.750). Армирование</t>
  </si>
  <si>
    <t xml:space="preserve">                            30UKC. Reactor auxiliary building with the MCR. Inner walls from elev. +10.750 to elev. +14.350 between grid lines 1-2 and D-E. Reinforcement</t>
  </si>
  <si>
    <t>30UKC. Вспомогательное реакторное здание с БПУ. Внутренние стены с отм. +10.750 до отм.+14.350 между осями 1-2 и D-E. Армирование</t>
  </si>
  <si>
    <t xml:space="preserve">                            30UKC. Reactor auxiliary building with the MCR. Inner walls from elev. +10.750 to elev. +14.350 between grid lines 2-3 and D-E. Reinforcement</t>
  </si>
  <si>
    <t>30UKC. Вспомогательное реакторное здание с БПУ. Внутренние стены с отм. +10.750 до отм.+14.350 между осями 2-3 и D-E. Армирование</t>
  </si>
  <si>
    <t xml:space="preserve">                            30UKC. Reactor auxiliary building with the MCR. Inner walls from elev. +10.750 to elev. +14.350 between grid lines 3-4 and D-E. Reinforcement</t>
  </si>
  <si>
    <t>30UKC. Вспомогательное реакторное здание с БПУ. Внутренние стены с отм. +10.750 до отм.+14.350 между осями 3-4 и D-E. Армирование</t>
  </si>
  <si>
    <t xml:space="preserve">                            30UKC. Reactor auxiliary building with the MCR. Inner walls from elev. +10.750 to elev. +14.350 (+13.750) between grid lines 4-5 and D-E. Reinforcement</t>
  </si>
  <si>
    <t>30UKC. Вспомогательное реакторное здание с БПУ. Внутренние стены с отм. +10.750 до отм.14.350 (+13.750) между осями 4-5 и D-E. Армирование</t>
  </si>
  <si>
    <t xml:space="preserve">                            30UKC. Reactor auxiliary building with the MCR. Inner walls from elev. +10.750 to elev. +14.350 between grid lines 1-2 and E-G. Reinforcement</t>
  </si>
  <si>
    <t>30UKC. Вспомогательное реакторное здание с БПУ. Внутренние стены с отм. +10.750 до отм.+14.350 между осями 1-2 и E-G. Армирование</t>
  </si>
  <si>
    <t xml:space="preserve">                            30UKC. Reactor auxiliary building with the MCR. Inner walls from elev. +10.750 to elev. +14.350 between grid lines 2-3 and E-G. Reinforcement</t>
  </si>
  <si>
    <t>30UKC. Вспомогательное реакторное здание с БПУ. Внутренние стены с отм. +10.750 до отм.+14.350 между осями 2-3 и E-G. Армирование</t>
  </si>
  <si>
    <t xml:space="preserve">                            30UKC. Reactor auxiliary building with the MCR. Inner walls from elev. +10.750 to elev. +14.350 between grid lines 3-4 and E-G. Reinforcement</t>
  </si>
  <si>
    <t>30UKC. Вспомогательное реакторное здание с БПУ. Внутренние стены с отм. +10.750 до отм.+14.350 между осями 3-4 и E-G. Армирование</t>
  </si>
  <si>
    <t xml:space="preserve">                            30UKC. Reactor auxiliary building with the MCR. Inner walls from elev. +10.750 to elev. +14.350 (+13.750) between grid lines 4-5 and E-G. Reinforcement</t>
  </si>
  <si>
    <t>30UKC. Вспомогательное реакторное здание с БПУ. Внутренние стены с отм. +10.750 до отм.14.350 (+13.750) между осями 4-5 и E-G. Армирование</t>
  </si>
  <si>
    <t xml:space="preserve">                         Walls from el. +14.350 (+13.750) to el.+17.950</t>
  </si>
  <si>
    <t xml:space="preserve">                            30UKC. Reactor auxiliary building with the MCR. Inner walls from elev. +14.350 (+13.750 to elev. +17.950 between grid lines 1-2 and E-G. Reinforcement</t>
  </si>
  <si>
    <t>30UKC. Вспомогательное реакторное здание с БПУ. Внутренние стены с отм. +14.350 (+13.750) до отм.+17.950 между осями 1-2 и E-G. Армирование</t>
  </si>
  <si>
    <t xml:space="preserve">                            30UKC. Reactor auxiliary building with the MCR. Inner walls from elev. +14.350 (+13.750 to elev. +17.950 between grid lines 2-3 and E-G. Reinforcement</t>
  </si>
  <si>
    <t>30UKC. Вспомогательное реакторное здание с БПУ. Внутренние стены с отм. +14.350 (+13.750) до отм.+17.950 между осями 2-3 и E-G. Армирование</t>
  </si>
  <si>
    <t xml:space="preserve">                            30UKC. Reactor auxiliary building with the MCR. Inner walls from elev. +14.350 (+13.750 to elev. +17.950 between grid lines 3-4 and E-G. Reinforcement</t>
  </si>
  <si>
    <t>30UKC. Вспомогательное реакторное здание с БПУ. Внутренние стены с отм. +14.350 (+13.750) до отм.+17.950 между осями 3-4 и E-G. Армирование</t>
  </si>
  <si>
    <t xml:space="preserve">                            30UKC. Reactor auxiliary building with the MCR. Inner walls from elev. +14.350 (+13.750) to elev. +17.950 between grid lines 4-5 and E-G. Reinforcement</t>
  </si>
  <si>
    <t>30UKC. Вспомогательное реакторное здание с БПУ. Внутренние стены с отм. +14.350 (+13.750) до отм.17.950 между осями 4-5 и E-G. Армирование</t>
  </si>
  <si>
    <t xml:space="preserve">                            30UKC. Reactor auxiliary building with the MCR. Enclosing walls from elev. +14.350 (+13.750) up to elev.+17.950. Geometry</t>
  </si>
  <si>
    <t>30UKC. Вспомогательное реакторное здание с БПУ. Контурные стены с отм. +14.350 (+13.750) до отм.+17.950. Геометрия</t>
  </si>
  <si>
    <t xml:space="preserve">                            30UKC. Reactor auxiliary building with the MCR. Inner walls from elev. +14.350 (+13.750) up to elev.+17.950. Geometry</t>
  </si>
  <si>
    <t>30UKC. Вспомогательное реакторное здание с БПУ. Внутренние стены с отм. +14.350 (+13.750) до отм.+17.950. Геометрия</t>
  </si>
  <si>
    <t xml:space="preserve">                            30UKC. Reactor auxiliary building with the MCR. Enclosing walls from elev. +14.350 (+13.750) up to elev.+17.950. Reinforcement</t>
  </si>
  <si>
    <t>30UKC. Вспомогательное реакторное здание с БПУ. Контурные стены с отм. +14.350 (+13.750) до отм.+17.950. Армирование</t>
  </si>
  <si>
    <t xml:space="preserve">                            30UKC. Reactor auxiliary building with the MCR. Inner walls from elev. +14.350 (+13.750) to elev. +17.950 between grid lines 1-2 and D-E. Reinforcement</t>
  </si>
  <si>
    <t>30UKC. Вспомогательное реакторное здание с БПУ. Внутренние стены с отм. +14.350 (+13.750) до отм.+17.950 между осями 1-2 и D-E. Армирование</t>
  </si>
  <si>
    <t xml:space="preserve">                            30UKC. Reactor auxiliary building with the MCR. Inner walls from elev. +14.350 (+13.750) to elev. +17.950 between grid lines 2-3 and D-E. Reinforcement</t>
  </si>
  <si>
    <t>30UKC. Вспомогательное реакторное здание с БПУ. Внутренние стены с отм. +14.350 (+13.750) до отм.+17.950 между осями 2-3 и D-E. Армирование</t>
  </si>
  <si>
    <t xml:space="preserve">                            30UKC. Reactor auxiliary building with the MCR. Inner walls from elev. +14.350 (+13.750) to elev. +17.950 between grid lines 3-4 and D-E. Reinforcement</t>
  </si>
  <si>
    <t>30UKC. Вспомогательное реакторное здание с БПУ. Внутренние стены с отм. +14.350 (+13.750) до отм.+17.950 между осями 3-4 и D-E. Армирование</t>
  </si>
  <si>
    <t xml:space="preserve">                            30UKC. Reactor auxiliary building with the MCR. Inner walls from elev. +14.350 (+13.750) to elev. +17.950 between grid lines 4-5 and D-E. Reinforcement</t>
  </si>
  <si>
    <t>30UKC. Вспомогательное реакторное здание с БПУ. Внутренние стены с отм. +14.350 (+13.750) до отм.+17.950 между осями 4-5 и D-E. Армирование</t>
  </si>
  <si>
    <t xml:space="preserve">                         Walls from el. +17.950 to el.+20.950 (+21.550)</t>
  </si>
  <si>
    <t xml:space="preserve">                            30UKC. Reactor auxiliary building with the MCR. Enclosing walls from elev. +17.950 to elev. +20.950 (+21.550). Geometry</t>
  </si>
  <si>
    <t>30UKC. Вспомогательное реакторное здание с БПУ. Контурные стены с отм.+17.950 до отм.+20.950 (+21.550). Геометрия</t>
  </si>
  <si>
    <t xml:space="preserve">                            30UKC. Reactor auxiliary building with the MCR. Inner walls from elev. +17.950 to elev. +20.950 (+21.550). Geometry</t>
  </si>
  <si>
    <t>30UKC. Вспомогательное реакторное здание с БПУ. Внутренние стены с отм.+17.950 до отм.+20.950 (+21.550). Геометрия</t>
  </si>
  <si>
    <t xml:space="preserve">                            30UKC. Reactor auxiliary building with the MCR. Contour walls from elev. +17.950 to elev. +20.950 (+21.550). Reinforcement</t>
  </si>
  <si>
    <t>30UKC. Вспомогательное реакторное здание с БПУ. Контурные стены с отм.+17.950 до отм.+20.950 (+21.550). Армирование</t>
  </si>
  <si>
    <t xml:space="preserve">                            30UKC. Reactor auxiliary building with the MCR. Inner walls from elev. +17.950 to elev. +20.950 (+21.550) between grid lines 1-2 and D-E. Reinforcement</t>
  </si>
  <si>
    <t>30UKC. Вспомогательное реакторное здание с БПУ. Внутренние стены с отм.+17.950 до отм.+20.950 (+21.550) между осями 1-2 и D-E. Армирование</t>
  </si>
  <si>
    <t xml:space="preserve">                            30UKC. Reactor auxiliary building with the MCR. Inner walls from elev. +17.950 to elev. +20.950 (+21.550) between grid lines 2-3 and D-E. Reinforcement</t>
  </si>
  <si>
    <t>30UKC. Вспомогательное реакторное здание с БПУ. Внутренние стены с отм.+17.950 до отм.+20.950 (+21.550) между осями 2-3 и D-E. Армирование</t>
  </si>
  <si>
    <t xml:space="preserve">                            30UKC. Reactor auxiliary building with the MCR. Inner walls from elev. +17.950 to elev. +20.950 (+21.550) between grid lines 3-4 and D-E. Reinforcement</t>
  </si>
  <si>
    <t>30UKC. Вспомогательное реакторное здание с БПУ. Внутренние стены с отм.+17.950 до отм.+20.950 (+21.550) между осями 3-4 и D-E. Армирование</t>
  </si>
  <si>
    <t xml:space="preserve">                            30UKC. Reactor auxiliary building with the MCR. Inner walls from elev. +17.950 to elev. +20.950 (+21.550) between grid lines 4-5 and D-E. Reinforcement</t>
  </si>
  <si>
    <t>30UKC. Вспомогательное реакторное здание с БПУ. Внутренние стены с отм.+17.950 до отм.+20.950 (+21.550) между осями 4-5 и D-E. Армирование</t>
  </si>
  <si>
    <t xml:space="preserve">                            30UKC. Reactor auxiliary building with the MCR. Inner walls from elev. +17.950 to elev. +20.950 (+21.550) between grid lines 1-2 and E-G. Reinforcement</t>
  </si>
  <si>
    <t>30UKC. Вспомогательное реакторное здание с БПУ. Внутренние стены с отм.+17.950 до отм.+20.950 (+21.550) между осями 1-2 и E-G. Армирование</t>
  </si>
  <si>
    <t xml:space="preserve">                            30UKC. Reactor auxiliary building with the MCR. Inner walls from elev. +17.950 to elev. +20.950 (+21.550) between grid lines 2-3 and E-G. Reinforcement</t>
  </si>
  <si>
    <t>30UKC. Вспомогательное реакторное здание с БПУ. Внутренние стены с отм.+17.950 до отм.+20.950 (+21.550) между осями 2-3 и E-G. Армирование</t>
  </si>
  <si>
    <t xml:space="preserve">                            30UKC. Reactor auxiliary building with the MCR. Inner walls from elev. +17.950 to elev. +20.950 (+21.550) between grid lines 3-4 and E-G. Reinforcement</t>
  </si>
  <si>
    <t>30UKC. Вспомогательное реакторное здание с БПУ. Внутренние стены с отм.+17.950 до отм.+20.950 (+21.550) между осями 3-4 и E-G. Армирование</t>
  </si>
  <si>
    <t xml:space="preserve">                            30UKC. Reactor auxiliary building with the MCR. Inner walls from elev. +17.950 to elev. +20.950 (+21.550) between grid lines 4-5 and E-G. Reinforcement</t>
  </si>
  <si>
    <t>30UKC. Вспомогательное реакторное здание с БПУ. Внутренние стены с отм.+17.950 до отм.+20.950 (+21.550) между осями 4-5 и E-G. Армирование</t>
  </si>
  <si>
    <t xml:space="preserve">                         Walls from el. +20.950 (+21.550) to el.+24.550</t>
  </si>
  <si>
    <t xml:space="preserve">                            30UKC. Reactor auxiliary building with the MCR. Enclosing walls from elev. +20.950 (+21.550) to elev. +24.550. Geometry</t>
  </si>
  <si>
    <t>30UKC. Вспомогательное реакторное здание с БПУ. Контурные стены с отм.+20.950 (+21.550) до отм.+24.550. Геометрия</t>
  </si>
  <si>
    <t xml:space="preserve">                            30UKC. Reactor auxiliary building with the MCR. Inner walls from elev. +20.950 (+21.550) to elev. +24.550. Geometry</t>
  </si>
  <si>
    <t>30UKC. Вспомогательное реакторное здание с БПУ. Внутренние стены с отм.+20.950 (+21.550) до отм.+24.550. Геометрия</t>
  </si>
  <si>
    <t xml:space="preserve">                            30UKC. Reactor auxiliary building with the MCR. Enclosing walls from elev. +20.950 (+21.550) to elev. +24.550. Reinforcement</t>
  </si>
  <si>
    <t>30UKC. Вспомогательное реакторное здание с БПУ. Контурные стены с отм.+20.950 (+21.550) до отм.+24.550. Армирование</t>
  </si>
  <si>
    <t xml:space="preserve">                            30UKC. Reactor auxiliary building with the MCR. Inner walls from elev. +20.950 (+21.550) to elev. +24.550 between grid lines 1-2 and D-E. Reinforcement</t>
  </si>
  <si>
    <t>30UKC. Вспомогательное реакторное здание с БПУ. Внутренние стены с отм.+20.950 (+21.550) до отм.+24.550 между осями 1-2 и D-E. Армирование</t>
  </si>
  <si>
    <t xml:space="preserve">                            30UKC. Reactor auxiliary building with the MCR. Inner walls from elev. +20.950 (+21.550) to elev. +24.550 between grid lines 2-3 and D-E. Reinforcement</t>
  </si>
  <si>
    <t>30UKC. Вспомогательное реакторное здание с БПУ. Внутренние стены с отм.+20.950 (+21.550) до отм.+24.550 между осями 2-3 и D-E. Армирование</t>
  </si>
  <si>
    <t xml:space="preserve">                            30UKC. Reactor auxiliary building with the MCR. Inner walls from elev. +20.950 (+21.550) to elev. +24.550 between grid lines 3-4 and D-E. Reinforcement</t>
  </si>
  <si>
    <t>30UKC. Вспомогательное реакторное здание с БПУ. Внутренние стены с отм.+20.950 (+21.550) до отм.+24.550 между осями 3-4 и D-E. Армирование</t>
  </si>
  <si>
    <t xml:space="preserve">                            30UKC. Reactor auxiliary building with the MCR. Inner walls from elev. +20.950 (+21.550) to elev. +24.550 between grid lines 4-5 and D-E. Reinforcement</t>
  </si>
  <si>
    <t>30UKC. Вспомогательное реакторное здание с БПУ. Внутренние стены с отм.+20.950 (+21.550) до отм.+24.550 между осями 4-5 и D-E. Армирование</t>
  </si>
  <si>
    <t xml:space="preserve">                            30UKC. Reactor auxiliary building with the MCR. Inner walls from elev. +20.950 (+21.550) to elev. +24.550 between grid lines 1-2 and E-G. Reinforcement</t>
  </si>
  <si>
    <t>30UKC. Вспомогательное реакторное здание с БПУ. Внутренние стены с отм.+20.950 (+21.550) до отм.+24.550 между осями 1-2 и E-G. Армирование</t>
  </si>
  <si>
    <t xml:space="preserve">                            30UKC. Reactor auxiliary building with the MCR. Inner walls from elev. +20.950 (+21.550) to elev. +24.550 between grid lines 2-3 and E-G. Reinforcement</t>
  </si>
  <si>
    <t>30UKC. Вспомогательное реакторное здание с БПУ. Внутренние стены с отм.+20.950 (+21.550) до отм.+24.550 между осями 2-3 и E-G. Армирование</t>
  </si>
  <si>
    <t xml:space="preserve">                            30UKC. Reactor auxiliary building with the MCR. Inner walls from elev. +20.950 (+21.550) to elev. +24.550 between grid lines 3-4 and E-G. Reinforcement</t>
  </si>
  <si>
    <t>30UKC. Вспомогательное реакторное здание с БПУ. Внутренние стены с отм.+20.950 (+21.550) до отм.+24.550 между осями 3-4 и E-G. Армирование</t>
  </si>
  <si>
    <t xml:space="preserve">                            30UKC. Reactor auxiliary building with the MCR. Inner walls from elev. +20.950 (+21.550) to elev. +24.550 between grid lines 4-5 and E-G. Reinforcement</t>
  </si>
  <si>
    <t>30UKC. Вспомогательное реакторное здание с БПУ. Внутренние стены с отм.+20.950 (+21.550) до отм.+24.550 между осями 4-5 и E-G. Армирование</t>
  </si>
  <si>
    <t xml:space="preserve">                         Walls from el. +24.550 to el.+27.550 (+28.150)</t>
  </si>
  <si>
    <t xml:space="preserve">                            30UKC. Reactor auxiliary building with the MCR. Enclosing walls from elev. +24.550 to elev. +27.550 (+28.150). Geometry</t>
  </si>
  <si>
    <t>30UKC. Вспомогательное реакторное здание с БПУ. Контурные стены с отм.+24.550 до отм.+27.550 (+28.150). Геометрия</t>
  </si>
  <si>
    <t xml:space="preserve">                            30UKC. Reactor auxiliary building with the MCR. Inner walls from elev. +24.550 to elev. +27.550 (+28.150). Geometry</t>
  </si>
  <si>
    <t>30UKC. Вспомогательное реакторное здание с БПУ. Внутренние стены с отм.+24.550 до отм.+27.550 (+28.150). Геометрия</t>
  </si>
  <si>
    <t xml:space="preserve">                            30UKC. Reactor auxiliary building with the MCR. Enclosing walls from elev. +24.550 to elev. +27.550 (+28.150). Reinforcement</t>
  </si>
  <si>
    <t>30UKC. Вспомогательное реакторное здание с БПУ. Контурные стены с отм.+24.550 до отм.+27.550 (+28.150). Армирование</t>
  </si>
  <si>
    <t xml:space="preserve">                            30UKC. Reactor auxiliary building with the MCR. Inner walls from elev. +24.550 to elev. +27.550 (+28.150) between grid lines 1-2 and D-E. Reinforcement</t>
  </si>
  <si>
    <t>30UKC. Вспомогательное реакторное здание с БПУ. Внутренние стены с отм.+24.550 до отм.+27.550 (+28.150) между осями 1-2 и D-E. Армирование</t>
  </si>
  <si>
    <t xml:space="preserve">                            30UKC. Reactor auxiliary building with the MCR. Inner walls from elev. +24.550 to elev. +27.550 (+28.150) between grid lines 2-3 and D-E. Reinforcement</t>
  </si>
  <si>
    <t>30UKC. Вспомогательное реакторное здание с БПУ. Внутренние стены с отм.+24.550 до отм.+27.550 (+28.150) между осями 2-3 и D-E. Армирование</t>
  </si>
  <si>
    <t xml:space="preserve">                            30UKC. Reactor auxiliary building with the MCR. Inner walls from elev. +24.550 to elev. +27.550 (+28.150) between grid lines 3-4 and D-E. Reinforcement</t>
  </si>
  <si>
    <t>30UKC. Вспомогательное реакторное здание с БПУ. Внутренние стены с отм.+24.550 до отм.+27.550 (+28.150) между осями 3-4 и D-E. Армирование</t>
  </si>
  <si>
    <t xml:space="preserve">                            30UKC. Reactor auxiliary building with the MCR. Inner walls from elev. +24.550 to elev. +27.550 (+28.150) between grid lines 4-5 and D-E. Reinforcement</t>
  </si>
  <si>
    <t>30UKC. Вспомогательное реакторное здание с БПУ. Внутренние стены с отм.+24.550 до отм.+27.550 (+28.150) между осями 4-5 и D-E. Армирование</t>
  </si>
  <si>
    <t xml:space="preserve">                            30UKC. Reactor auxiliary building with the MCR. Inner walls from elev. +24.550 to elev. +27.550 (+28.150) between grid lines 1-2 and E-G. Reinforcement</t>
  </si>
  <si>
    <t>30UKC. Вспомогательное реакторное здание с БПУ. Внутренние стены с отм.+24.550 до отм.+27.550 (+28.150) между осями 1-2 и E-G. Армирование</t>
  </si>
  <si>
    <t xml:space="preserve">                            30UKC. Reactor auxiliary building with the MCR. Inner walls from elev. +24.550 to elev. +27.550 (+28.150) between grid lines 2-3 and E-G. Reinforcement</t>
  </si>
  <si>
    <t>30UKC. Вспомогательное реакторное здание с БПУ. Внутренние стены с отм.+24.550 до отм.+27.550 (+28.150) между осями 2-3 и E-G. Армирование</t>
  </si>
  <si>
    <t xml:space="preserve">                            30UKC. Reactor auxiliary building with the MCR. Inner walls from elev. +24.550 to elev. +27.550 (+28.150) between grid lines 3-4 and E-G. Reinforcement</t>
  </si>
  <si>
    <t>30UKC. Вспомогательное реакторное здание с БПУ. Внутренние стены с отм.+24.550 до отм.+27.550 (+28.150) между осями 3-4 и E-G. Армирование</t>
  </si>
  <si>
    <t xml:space="preserve">                            30UKC. Reactor auxiliary building with the MCR. Inner walls from elev. +24.550 to elev. +27.550 (+28.150) between grid lines 4-5 and E-G. Reinforcement</t>
  </si>
  <si>
    <t>30UKC. Вспомогательное реакторное здание с БПУ. Внутренние стены с отм.+24.550 до отм.+27.550 (+28.150) между осями 4-5 и E-G. Армирование</t>
  </si>
  <si>
    <t xml:space="preserve">                         Walls from el. +27.550 (+28.150) to el.+31.200</t>
  </si>
  <si>
    <t>Стены с отм.+27.550 (+28.150) до отм.+31.200</t>
  </si>
  <si>
    <t xml:space="preserve">                            30UKC. Reactor auxiliary building with the MCR. Contour walls from elev. +27.550 (+28.150) to elev. +31.200. Geometry</t>
  </si>
  <si>
    <t>30UKC. Вспомогательное реакторное здание с БПУ. Контурные стены с отм.+27.550 (+28.150) до отм.+31.200. Геометрия</t>
  </si>
  <si>
    <t xml:space="preserve">                            30UKC. Reactor auxiliary building with the MCR. Inner walls from elev. +27.550 (+28.150) to elev. +31.200. Geometry</t>
  </si>
  <si>
    <t>30UKC. Вспомогательное реакторное здание с БПУ. Внутренние стены с отм.+27.550 (+28.150) до отм.+31.200. Геометрия</t>
  </si>
  <si>
    <t xml:space="preserve">                            30UKC. Reactor auxiliary building with the MCR. Contour walls from elev. +27.550 (+28.150) to elev. +31.200. Reinforcement</t>
  </si>
  <si>
    <t>30UKC. Вспомогательное реакторное здание с БПУ. Контурные стены с отм.+27.550 (+28.150) до отм.+31.200. Армирование</t>
  </si>
  <si>
    <t xml:space="preserve">                            30UKC. Reactor auxiliary building with the MCR. Inner walls from elev. +27.550 (+28.150) to elev. +31.200 between grid lines 1-2 and D-E. Reinforcement</t>
  </si>
  <si>
    <t>30UKC. Вспомогательное реакторное здание с БПУ. Внутренние стены с отм.+27.550 (+28.150) до отм.+31.200 между осями 1-2 и D-E. Армирование</t>
  </si>
  <si>
    <t xml:space="preserve">                            30UKC. Reactor auxiliary building with the MCR. Inner walls from elev. +27.550 (+28.150) to elev. +31.200 between grid lines 2-3 and D-E. Reinforcement</t>
  </si>
  <si>
    <t>30UKC. Вспомогательное реакторное здание с БПУ. Внутренние стены с отм.+27.550 (+28.150) до отм.+31.200 между осями 2-3 и D-E. Армирование</t>
  </si>
  <si>
    <t xml:space="preserve">                            30UKC. Reactor auxiliary building with the MCR. Inner walls from elev. +27.550 (+28.150) to elev. +31.200 between grid lines 3-4 and D-E. Reinforcement</t>
  </si>
  <si>
    <t>30UKC. Вспомогательное реакторное здание с БПУ. Внутренние стены с отм.+27.550 (+28.150) до отм.+31.200 между осями 3-4 и D-E. Армирование</t>
  </si>
  <si>
    <t xml:space="preserve">                            30UKC. Reactor auxiliary building with the MCR. Inner walls from elev. +27.550 (+28.150) to elev. +31.200 between grid lines 4-5 and D-E. Reinforcement</t>
  </si>
  <si>
    <t>30UKC. Вспомогательное реакторное здание с БПУ. Внутренние стены с отм.+27.550 (+28.150) до отм.+31.200 между осями 4-5 и D-E. Армирование</t>
  </si>
  <si>
    <t xml:space="preserve">                            30UKC. Reactor auxiliary building with the MCR. Inner walls from elev. +27.559 (+28.150) to elev. +31.200 between grid lines 1-2 and E-G. Reinforcement</t>
  </si>
  <si>
    <t>30UKC. Вспомогательное реакторное здание с БПУ. Внутренние стены с отм.+27.550 (+28.150) до отм.+31.200 между осями 1-2 и E-G. Армирование</t>
  </si>
  <si>
    <t xml:space="preserve">                            30UKC. Reactor auxiliary building with the MCR. Inner walls from elev. +27.559 (+28.150) to elev. +31.200 between grid lines 2-3 and E-G. Reinforcement</t>
  </si>
  <si>
    <t>30UKC. Вспомогательное реакторное здание с БПУ. Внутренние стены с отм.+27.550 (+28.150) до отм.+31.200 между осями 2-3 и E-G. Армирование</t>
  </si>
  <si>
    <t xml:space="preserve">                            30UKC. Reactor auxiliary building with the MCR. Inner walls from elev. +27.559 (+28.150) to elev. +31.200 between grid lines 3-4 and E-G. Reinforcement</t>
  </si>
  <si>
    <t>30UKC. Вспомогательное реакторное здание с БПУ. Внутренние стены с отм.+27.550 (+28.150) до отм.+31.200 между осями 3-4 и E-G. Армирование</t>
  </si>
  <si>
    <t xml:space="preserve">                            30UKC. Reactor auxiliary building with the MCR. Inner walls from elev. +27.559 (+28.150) to elev. +31.200 between grid lines 4-5 and E-G. Reinforcement</t>
  </si>
  <si>
    <t>30UKC. Вспомогательное реакторное здание с БПУ. Внутренние стены с отм.+27.550 (+28.150) до отм.+31.200 между осями 4-5 и E-G. Армирование</t>
  </si>
  <si>
    <t xml:space="preserve">                      Floors</t>
  </si>
  <si>
    <t xml:space="preserve">                         Floor at el. -3.650 (-4.850)</t>
  </si>
  <si>
    <t xml:space="preserve">                            30UKC. Reactor auxiliary building with the MCR. Slab at elev. -3.650 (-4.850). Geometry</t>
  </si>
  <si>
    <t>30UKC. Вспомогательное реакторное здание с БПУ. Перекрытие на отм. -3.650 (-4.850). Геометрия</t>
  </si>
  <si>
    <t xml:space="preserve">                            30UKC. Reactor auxiliary building with the MCR. Slab at elev. -3.650 (-4.850) between grid lines 1-3 and D-E. Reinforcement</t>
  </si>
  <si>
    <t>30UKC. Вспомогательное реакторное здание с БПУ. Перекрытие на отм. -3.650 (-4.850) между осями 1-3 и D-E. Армирование</t>
  </si>
  <si>
    <t xml:space="preserve">                            30UKC. Reactor auxiliary building with the MCR. Slab at elev. -3.650 (-4.850) between grid lines 3-5 and D-E. Reinforcement</t>
  </si>
  <si>
    <t>30UKC. Вспомогательное реакторное здание с БПУ. Перекрытие на отм. -3.650 (-4.850) между осями 3-5 и D-E. Армирование</t>
  </si>
  <si>
    <t xml:space="preserve">                            30UKC. Reactor auxiliary building with the MCR. Slab at elev. -3.650 (-4.850) between grid lines 1-3 and E-G. Reinforcement</t>
  </si>
  <si>
    <t>30UKC. Вспомогательное реакторное здание с БПУ. Перекрытие на отм. -3.650 (-4.850) между осями 1-3 и E-G. Армирование</t>
  </si>
  <si>
    <t xml:space="preserve">                            30UKC. Reactor auxiliary building with the MCR. Slab at elev. -3.650 (-4.850) between grid lines 3-5 and E-G. Reinforcement</t>
  </si>
  <si>
    <t>30UKC. Вспомогательное реакторное здание с БПУ. Перекрытие на отм. -3.650 (-4.850) между осями 3-5 и E-G. Армирование</t>
  </si>
  <si>
    <t xml:space="preserve">                         Floor at el. 0.000</t>
  </si>
  <si>
    <t xml:space="preserve">                            30UKC. Reactor auxiliary building with the MCR. Slab at elev. 0.000. Geometry</t>
  </si>
  <si>
    <t>30UKC. Вспомогательное реакторное здание с БПУ. Перекрытие на отм. 0.000. Геометрия</t>
  </si>
  <si>
    <t xml:space="preserve">                            30UKC. Reactor auxiliary building with the MCR. Slab at elev. 0.050 between grid lines 1-3 and D-E. Reinforcement</t>
  </si>
  <si>
    <t>30UKC. Вспомогательное реакторное здание с БПУ. Перекрытие на отм. 0.000 между осями 1-3 и D-E. Армирование</t>
  </si>
  <si>
    <t xml:space="preserve">                            30UKC. Reactor auxiliary building with the MCR. Slab at elev. 0.050 between grid lines 3-5 and D-E. Reinforcement</t>
  </si>
  <si>
    <t>30UKC. Вспомогательное реакторное здание с БПУ. Перекрытие на отм. 0.000 между осями 3-5 и D-E. Армирование</t>
  </si>
  <si>
    <t xml:space="preserve">                            30UKC. Reactor auxiliary building with the MCR. Slab at elev. 0.000 between grid lines 1-3 and E-G. Reinforcement</t>
  </si>
  <si>
    <t>30UKC. Вспомогательное реакторное здание с БПУ. Перекрытие на отм. 0.000 между осями 1-3 и E-G. Армирование</t>
  </si>
  <si>
    <t xml:space="preserve">                            30UKC. Reactor auxiliary building with the MCR. Slab at elev. 0.000 between grid lines 3-5 and E-G. Reinforcement</t>
  </si>
  <si>
    <t>30UKC. Вспомогательное реакторное здание с БПУ. Перекрытие на отм. 0.000 между осями 3-5 и E-G. Армирование</t>
  </si>
  <si>
    <t xml:space="preserve">                         Floor at el. +3.550</t>
  </si>
  <si>
    <t xml:space="preserve">                            30UKC. Reactor auxiliary building with the MCR. Slab at elev. +3.550. Geometry</t>
  </si>
  <si>
    <t>30UKC. Вспомогательное реакторное здание с БПУ. Перекрытие на отм. +3.550. Геометрия</t>
  </si>
  <si>
    <t xml:space="preserve">                            30UKC. Reactor auxiliary building with the MCR. Slab at elev. +3.550 between grid lines 1-3 and D-E. Reinforcement</t>
  </si>
  <si>
    <t>30UKC. Вспомогательное реакторное здание с БПУ. Перекрытие на отм. +3.550 между осями 1-3 и D-E. Армирование</t>
  </si>
  <si>
    <t xml:space="preserve">                            30UKC. Reactor auxiliary building with the MCR. Slab at elev. +3.550 between grid lines 3-5 and D-E. Reinforcement</t>
  </si>
  <si>
    <t>30UKC. Вспомогательное реакторное здание с БПУ. Перекрытие на отм. +3.550 между осями 3-5 и D-E. Армирование</t>
  </si>
  <si>
    <t xml:space="preserve">                            30UKC. Reactor auxiliary building with the MCR. Slab at elev. +3.550 between grid lines 1-3 and E-G. Reinforcement</t>
  </si>
  <si>
    <t>30UKC. Вспомогательное реакторное здание с БПУ. Перекрытие на отм. +3.550 между осями 1-3 и E-G. Армирование</t>
  </si>
  <si>
    <t xml:space="preserve">                            30UKC. Reactor auxiliary building with the MCR. Slab at elev. +3.550 between grid lines 3-5 and E-G. Reinforcement</t>
  </si>
  <si>
    <t>30UKC. Вспомогательное реакторное здание с БПУ. Перекрытие на отм. +3.550 между осями 3-5 и E-G. Армирование</t>
  </si>
  <si>
    <t xml:space="preserve">                         Floor at el. +7.150</t>
  </si>
  <si>
    <t xml:space="preserve">                            30UKC. Reactor auxiliary building with the MCR. Slab at elev. +7.150. Geometry</t>
  </si>
  <si>
    <t>30UKC. Вспомогательное реакторное здание с БПУ. Перекрытие на отм. +7.150. Геометрия</t>
  </si>
  <si>
    <t xml:space="preserve">                            30UKC. Reactor auxiliary building with the MCR. Slab at elev. +7.150 between grid lines 1-3 and D-E. Reinforcement</t>
  </si>
  <si>
    <t>30UKC. Вспомогательное реакторное здание с БПУ. Перекрытие на отм. +7.150 между осями 1-3 и D-E. Армирование</t>
  </si>
  <si>
    <t xml:space="preserve">                            30UKC. Reactor auxiliary building with the MCR. Slab at elev. +7.150 between grid lines 3-5 and D-E. Reinforcement</t>
  </si>
  <si>
    <t>30UKC. Вспомогательное реакторное здание с БПУ. Перекрытие на отм. +7.150 между осями 3-5 и D-E. Армирование</t>
  </si>
  <si>
    <t xml:space="preserve">                            30UKC. Reactor auxiliary building with the MCR. Slab at elev. +7.150 between grid lines 1-3 and E-G. Reinforcement</t>
  </si>
  <si>
    <t>30UKC. Вспомогательное реакторное здание с БПУ. Перекрытие на отм. +7.150 между осями 1-3 и E-G. Армирование</t>
  </si>
  <si>
    <t xml:space="preserve">                            30UKC. Reactor auxiliary building with the MCR. Slab at elev. +7.150 between grid lines 3-5 and E-G. Reinforcement</t>
  </si>
  <si>
    <t>30UKC. Вспомогательное реакторное здание с БПУ. Перекрытие на отм. +7.150 между осями 3-5 и E-G. Армирование</t>
  </si>
  <si>
    <t xml:space="preserve">                         Floor at el. +10.750</t>
  </si>
  <si>
    <t xml:space="preserve">                            30UKC. Reactor auxiliary building with the MCR. Slab at elev. +10.750. Geometry</t>
  </si>
  <si>
    <t>30UKC. Вспомогательное реакторное здание с БПУ. Перекрытие на отм. +10.750. Геометрия</t>
  </si>
  <si>
    <t xml:space="preserve">                            30UKC. Reactor auxiliary building with the MCR. Slab at elev. +10.750 between grid lines 1-3 and D-E. Reinforcement</t>
  </si>
  <si>
    <t>30UKC. Вспомогательное реакторное здание с БПУ. Перекрытие на отм. +10.750 между осями 1-3 и D-E. Армирование</t>
  </si>
  <si>
    <t xml:space="preserve">                            30UKC. Reactor auxiliary building with the MCR. Slab at elev. +10.750 between grid lines 3-5 and D-E. Reinforcement</t>
  </si>
  <si>
    <t>30UKC. Вспомогательное реакторное здание с БПУ. Перекрытие на отм. +10.750 между осями 3-5 и D-E. Армирование</t>
  </si>
  <si>
    <t xml:space="preserve">                            30UKC. Reactor auxiliary building with the MCR. Slab at elev. +10.750 between grid lines 1-3 and E-G. Reinforcement</t>
  </si>
  <si>
    <t>30UKC. Вспомогательное реакторное здание с БПУ. Перекрытие на отм. +10.750 между осями 1-3 и E-G. Армирование</t>
  </si>
  <si>
    <t xml:space="preserve">                            30UKC. Reactor auxiliary building with the MCR. Slab at elev. +10.750 between grid lines 3-5 and E-G. Reinforcement</t>
  </si>
  <si>
    <t>30UKC. Вспомогательное реакторное здание с БПУ. Перекрытие на отм. +10.750 между осями 3-5 и E-G. Армирование</t>
  </si>
  <si>
    <t xml:space="preserve">                         Floor at el. +14.350 (+13.750)</t>
  </si>
  <si>
    <t xml:space="preserve">                            30UKC. Reactor auxiliary building with the MCR. Slab at elev. +14.350 (+13.750). Geometry</t>
  </si>
  <si>
    <t>30UKC. Вспомогательное реакторное здание с БПУ. Перекрытие на отм. +14.350 (+13.750). Геометрия</t>
  </si>
  <si>
    <t xml:space="preserve">                            30UKC. Reactor auxiliary building with the MCR. Slab at elev. +14.350 (+13.750) between grid lines 1-3 and D-E. Reinforcement</t>
  </si>
  <si>
    <t>30UKC. Вспомогательное реакторное здание с БПУ. Перекрытие на отм. +14.350 (+13.750) между осями 1-3 и D-E. Армирование</t>
  </si>
  <si>
    <t xml:space="preserve">                            30UKC. Reactor auxiliary building with the MCR. Slab at elev. +14.350 (+13.750) between grid lines 3-5 and D-E. Reinforcement</t>
  </si>
  <si>
    <t>30UKC. Вспомогательное реакторное здание с БПУ. Перекрытие на отм. +14.350 (+13.750) между осями 3-5 и D-E. Армирование</t>
  </si>
  <si>
    <t xml:space="preserve">                            30UKC. Reactor auxiliary building with the MCR. Slab at elev. +14.350 (+13.750) between grid lines 1-3 and E-G. Reinforcement</t>
  </si>
  <si>
    <t>30UKC. Вспомогательное реакторное здание с БПУ. Перекрытие на отм. +14.350 (+13.750) между осями 1-3 и E-G. Армирование</t>
  </si>
  <si>
    <t xml:space="preserve">                            30UKC. Reactor auxiliary building with the MCR. Slab at elev. +14.350 (+13.750) between grid lines 3-5 and E-G. Reinforcement</t>
  </si>
  <si>
    <t>30UKC. Вспомогательное реакторное здание с БПУ. Перекрытие на отм. +14.350 (+13.750) между осями 3-5 и E-G. Армирование</t>
  </si>
  <si>
    <t xml:space="preserve">                         Floor at el. +17.950</t>
  </si>
  <si>
    <t xml:space="preserve">                            30UKC. Reactor auxiliary building with the MCR. Slab at elev. +17.950. Geometry</t>
  </si>
  <si>
    <t>30UKC. Вспомогательное реакторное здание с БПУ. Перекрытие на отм. +17.950. Геометрия</t>
  </si>
  <si>
    <t xml:space="preserve">                            30UKC. Reactor auxiliary building with the MCR. Slab at elev. +17.950 between grid lines 1-3 and D-E. Reinforcement</t>
  </si>
  <si>
    <t>30UKC. Вспомогательное реакторное здание с БПУ. Перекрытие на отм. +17.950 между осями 1-3 и D-E. Армирование</t>
  </si>
  <si>
    <t xml:space="preserve">                            30UKC. Reactor auxiliary building with the MCR. Slab at elev. +17.950 between grid lines 3-5 and D-E. Reinforcement</t>
  </si>
  <si>
    <t>30UKC. Вспомогательное реакторное здание с БПУ. Перекрытие на отм. +17.950 между осями 3-5 и D-E. Армирование</t>
  </si>
  <si>
    <t xml:space="preserve">                            30UKC. Reactor auxiliary building with the MCR. Slab at elev. +17.950 between grid lines 1-3 and E-G. Reinforcement</t>
  </si>
  <si>
    <t>30UKC. Вспомогательное реакторное здание с БПУ. Перекрытие на отм. +17.950 между осями 1-3 и E-G. Армирование</t>
  </si>
  <si>
    <t xml:space="preserve">                            30UKC. Reactor auxiliary building with the MCR. Slab at elev. +17.950 between grid lines 3-5 and E-G. Reinforcement</t>
  </si>
  <si>
    <t>30UKC. Вспомогательное реакторное здание с БПУ. Перекрытие на отм. +17.950 между осями 3-5 и E-G. Армирование</t>
  </si>
  <si>
    <t xml:space="preserve">                         Floor at el. +20.950 (+21.550)</t>
  </si>
  <si>
    <t xml:space="preserve">                            30UKC. Reactor auxiliary building with the MCR. Slab at elev. +20.950 (+21.550). Geometry</t>
  </si>
  <si>
    <t>30UKC. Вспомогательное реакторное здание с БПУ. Перекрытие на отм. +20.950 (+21.550). Геометрия</t>
  </si>
  <si>
    <t xml:space="preserve">                            30UKC. Reactor auxiliary building with the MCR. Slab at elev. +20.950 (+21.550) between grid lines 1-3 and D-E. Reinforcement</t>
  </si>
  <si>
    <t>30UKC. Вспомогательное реакторное здание с БПУ. Перекрытие на отм. +20.950 (+21.550) между осями 1-3 и D-E. Армирование</t>
  </si>
  <si>
    <t xml:space="preserve">                            30UKC. Reactor auxiliary building with the MCR. Slab at elev. +20.950 (+21.550) between grid lines 3-5 and D-E. Reinforcement</t>
  </si>
  <si>
    <t>30UKC. Вспомогательное реакторное здание с БПУ. Перекрытие на отм. +20.950 (+21.550) между осями 3-5 и D-E. Армирование</t>
  </si>
  <si>
    <t xml:space="preserve">                            30UKC. Reactor auxiliary building with the MCR. Slab at elev. +20.950 (+21.550) between grid lines 1-3 and E-G. Reinforcement</t>
  </si>
  <si>
    <t>30UKC. Вспомогательное реакторное здание с БПУ. Перекрытие на отм. +20.950 (+21.550) между осями 1-3 и E-G. Армирование</t>
  </si>
  <si>
    <t xml:space="preserve">                            30UKC. Reactor auxiliary building with the MCR. Slab at elev. +20.950 (+21.550) between grid lines 3-5 and E-G. Reinforcement</t>
  </si>
  <si>
    <t>30UKC. Вспомогательное реакторное здание с БПУ. Перекрытие на отм. +20.950 (+21.550) между осями 3-5 и E-G. Армирование</t>
  </si>
  <si>
    <t xml:space="preserve">                         Floor at el. +24.550</t>
  </si>
  <si>
    <t xml:space="preserve">                            30UKC. Reactor auxiliary building with the MCR. Slab at elev. +24.550. Geometry</t>
  </si>
  <si>
    <t>30UKC. Вспомогательное реакторное здание с БПУ. Перекрытие на отм. +24.550. Геометрия</t>
  </si>
  <si>
    <t xml:space="preserve">                            30UKC. Reactor auxiliary building with the MCR. Slab at elev. +24.550 between grid lines 1-3 and D-E. Reinforcement</t>
  </si>
  <si>
    <t>30UKC. Вспомогательное реакторное здание с БПУ. Перекрытие на отм. +24.550 между осями 1-3 и D-E. Армирование</t>
  </si>
  <si>
    <t xml:space="preserve">                            30UKC. Reactor auxiliary building with the MCR. Slab at elev. +24.550 between grid lines 3-5 and D-E. Reinforcement</t>
  </si>
  <si>
    <t>30UKC. Вспомогательное реакторное здание с БПУ. Перекрытие на отм. +24.550 между осями 3-5 и D-E. Армирование</t>
  </si>
  <si>
    <t xml:space="preserve">                            30UKC. Reactor auxiliary building with the MCR. Slab at elev. +24.550 between grid lines 1-3 and E-G. Reinforcement</t>
  </si>
  <si>
    <t>30UKC. Вспомогательное реакторное здание с БПУ. Перекрытие на отм. +24.550 между осями 1-3 и E-G. Армирование</t>
  </si>
  <si>
    <t xml:space="preserve">                            30UKC. Reactor auxiliary building with the MCR. Slab at elev. +3.550 between grid lines +24-5 and E-G. Reinforcement</t>
  </si>
  <si>
    <t>30UKC. Вспомогательное реакторное здание с БПУ. Перекрытие на отм. +24.550 между осями 3-5 и E-G. Армирование</t>
  </si>
  <si>
    <t xml:space="preserve">                         Floor at el. +27.550 (+28.150)</t>
  </si>
  <si>
    <t xml:space="preserve">                            30UKC. Reactor auxiliary building with the MCR. Slab at elev. +27.550 (+28.150). Geometry</t>
  </si>
  <si>
    <t>30UKC. Вспомогательное реакторное здание с БПУ. Перекрытие на отм. +27.550 (+28.150). Геометрия</t>
  </si>
  <si>
    <t xml:space="preserve">                            30UKC. Reactor auxiliary building with the MCR. Slab at elev. +27.550 (+28.150) between grid lines 1-3 and D-E. Reinforcement</t>
  </si>
  <si>
    <t>30UKC. Вспомогательное реакторное здание с БПУ. Перекрытие на отм. +27.550 (+28.150) между осями 1-3 и D-E. Армирование</t>
  </si>
  <si>
    <t xml:space="preserve">                            30UKC. Reactor auxiliary building with the MCR. Slab at elev. +27.550 (+28.150) between grid lines 3-5 and D-E. Reinforcement</t>
  </si>
  <si>
    <t>30UKC. Вспомогательное реакторное здание с БПУ. Перекрытие на отм.+27.550 (+28.150) между осями 3-5 и D-E. Армирование</t>
  </si>
  <si>
    <t xml:space="preserve">                            30UKC. Reactor auxiliary building with the MCR. Slab at elev. +27.550 (+28.150) between grid lines 1-3 and E-G. Reinforcement</t>
  </si>
  <si>
    <t>30UKC. Вспомогательное реакторное здание с БПУ. Перекрытие на отм. +27.550 (+28.150) между осями 1-3 и E-G. Армирование</t>
  </si>
  <si>
    <t xml:space="preserve">                            30UKC. Reactor auxiliary building with the MCR. Slab at elev. +27.550 (+28.150) between grid lines 3-5 and E-G. Reinforcement</t>
  </si>
  <si>
    <t>30UKC. Вспомогательное реакторное здание с БПУ. Перекрытие на отм. +27.550 (+28.150) между осями 3-5 и E-G. Армирование</t>
  </si>
  <si>
    <t xml:space="preserve">                         Roofing at el. +31.200</t>
  </si>
  <si>
    <t xml:space="preserve">                            30UKC. Reactor auxiliary building with the MCR. Roof slab at elev. +31.200. Geometry</t>
  </si>
  <si>
    <t>30UKC. Вспомогательное реакторное здание с БПУ. Кровельное перекрытие на отм +31.200. Геометрия</t>
  </si>
  <si>
    <t xml:space="preserve">                            30UKC. Reactor auxiliary building with the MCR. Roof slab between grid lines 1-3 and D-E. Reinforcement</t>
  </si>
  <si>
    <t>30UKC. Вспомогательное реакторное здание с БПУ. Кровельное перекрытие между осями 1-3 и D-E. Армирование</t>
  </si>
  <si>
    <t xml:space="preserve">                            30UKC. Reactor auxiliary building with the MCR. Roof slab between grid lines 3-5 and D-E. Reinforcement</t>
  </si>
  <si>
    <t>30UKC. Вспомогательное реакторное здание с БПУ. Кровельное перекрытие между осями 3-5 и D-E. Армирование</t>
  </si>
  <si>
    <t xml:space="preserve">                            30UKC. Reactor auxiliary building with the MCR. Roof slab between grid lines 1-3 and E-G. Reinforcement</t>
  </si>
  <si>
    <t>30UKC. Вспомогательное реакторное здание с БПУ. Кровельное перекрытие между осями 1-3 и E-G. Армирование</t>
  </si>
  <si>
    <t xml:space="preserve">                            30UKC. Reactor auxiliary building with the MCR. Roof slab between grid lines 3-5 and E-G. Reinforcement</t>
  </si>
  <si>
    <t>30UKC. Вспомогательное реакторное здание с БПУ. Кровельное перекрытие между осями 3-5 и E-G. Армирование</t>
  </si>
  <si>
    <t xml:space="preserve">                      Stairs</t>
  </si>
  <si>
    <t xml:space="preserve">                         Stairs to el. -3.650</t>
  </si>
  <si>
    <t xml:space="preserve">                            30UKC. Reactor auxiliary building with the MCR. Stairs to elev. -3.650. Geometry</t>
  </si>
  <si>
    <t>30UKC. Вспомогательное реакторное здание с БПУ. Лестницы до отм. -3.650. Геометрия</t>
  </si>
  <si>
    <t xml:space="preserve">                            30UKC. Reactor auxiliary building with the MCR. Stairs to elev. -3.650. Reinforcement</t>
  </si>
  <si>
    <t>30UKC. Вспомогательное реакторное здание с БПУ. Лестницы до отм. -3.650. Армирование</t>
  </si>
  <si>
    <t xml:space="preserve">                         Stairs to el. -0.050</t>
  </si>
  <si>
    <t xml:space="preserve">                            30UKC. Reactor auxiliary building with the MCR. Stairs to elev. -0.050. Geometry</t>
  </si>
  <si>
    <t>30UKC. Вспомогательное реакторное здание с БПУ. Лестницы до отм. -0.050. Геометрия</t>
  </si>
  <si>
    <t xml:space="preserve">                            30UKC. Reactor auxiliary building with the MCR. Stairs to elev. -0.050. Reinforcement</t>
  </si>
  <si>
    <t>30UKC. Вспомогательное реакторное здание с БПУ. Лестницы до отм. -0.050. Армирование</t>
  </si>
  <si>
    <t xml:space="preserve">                         Stairs to el. +3.550</t>
  </si>
  <si>
    <t xml:space="preserve">                            30UKC. Reactor auxiliary building with the MCR. Stairs to elev. +3.550. Geometry</t>
  </si>
  <si>
    <t>30UKC. Вспомогательное реакторное здание с БПУ. Лестницы до отм. +3.550. Геометрия</t>
  </si>
  <si>
    <t xml:space="preserve">                            30UKC. Reactor auxiliary building with the MCR. Stairs to elev. +3.550. Reinforcement</t>
  </si>
  <si>
    <t>30UKC. Вспомогательное реакторное здание с БПУ. Лестницы до отм. +3.550. Армирование</t>
  </si>
  <si>
    <t xml:space="preserve">                         Stairs to el. +7.150</t>
  </si>
  <si>
    <t xml:space="preserve">                            30UKC. Reactor auxiliary building with the MCR. Stairs to elev. +7.150. Geometry</t>
  </si>
  <si>
    <t>30UKC. Вспомогательное реакторное здание с БПУ. Лестницы до отм. +7.150. Геометрия</t>
  </si>
  <si>
    <t xml:space="preserve">                            30UKC. Reactor auxiliary building with the MCR. Stairs to elev. +7.150. Reinforcement</t>
  </si>
  <si>
    <t>30UKC. Вспомогательное реакторное здание с БПУ. Лестницы до отм. +7.150. Армирование</t>
  </si>
  <si>
    <t xml:space="preserve">                         Stairs to el. +10.750</t>
  </si>
  <si>
    <t xml:space="preserve">                            30UKC. Reactor auxiliary building with the MCR. Stairs to elev. +10.750. Geometry</t>
  </si>
  <si>
    <t>30UKC. Вспомогательное реакторное здание с БПУ. Лестницы до отм. +10.750. Геометрия</t>
  </si>
  <si>
    <t xml:space="preserve">                            30UKC. Reactor auxiliary building with the MCR. Stairs to elev. +10.750. Reinforcement</t>
  </si>
  <si>
    <t>30UKC. Вспомогательное реакторное здание с БПУ. Лестницы до отм. +10.750. Армирование</t>
  </si>
  <si>
    <t xml:space="preserve">                         Stairs to el. +14.350</t>
  </si>
  <si>
    <t xml:space="preserve">                            30UKC. Reactor auxiliary building with the MCR. Stairs to elev. +14.350. Geometry</t>
  </si>
  <si>
    <t>30UKC. Вспомогательное реакторное здание с БПУ. Лестницы до отм. +14.350. Геометрия</t>
  </si>
  <si>
    <t xml:space="preserve">                            30UKC. Reactor auxiliary building with the MCR. Stairs to elev. +14.350. Reinforcement</t>
  </si>
  <si>
    <t>30UKC. Вспомогательное реакторное здание с БПУ. Лестницы до отм. +14.350. Армирование</t>
  </si>
  <si>
    <t xml:space="preserve">                         Stairs to el. +17.950</t>
  </si>
  <si>
    <t xml:space="preserve">                            30UKC. Reactor auxiliary building with the MCR. Stairs to elev. +17.950. Geometry</t>
  </si>
  <si>
    <t>30UKC. Вспомогательное реакторное здание с БПУ. Лестницы до отм. +17.950. Геометрия</t>
  </si>
  <si>
    <t xml:space="preserve">                            30UKC. Reactor auxiliary building with the MCR. Stairs to elev. +17.950. Reinforcement</t>
  </si>
  <si>
    <t>30UKC. Вспомогательное реакторное здание с БПУ. Лестницы до отм. +17.950. Армирование</t>
  </si>
  <si>
    <t xml:space="preserve">                         Stairs to el. +20.950</t>
  </si>
  <si>
    <t xml:space="preserve">                            30UKC. Reactor auxiliary building with the MCR. Stairs to elev. +20.950. Geometry</t>
  </si>
  <si>
    <t>30UKC. Вспомогательное реакторное здание с БПУ. Лестницы до отм. +20.950. Геометрия</t>
  </si>
  <si>
    <t xml:space="preserve">                            30UKC. Reactor auxiliary building with the MCR. Stairs to elev. +20.950. Reinforcement</t>
  </si>
  <si>
    <t>30UKC. Вспомогательное реакторное здание с БПУ. Лестницы до отм. +20.950. Армирование</t>
  </si>
  <si>
    <t xml:space="preserve">                         Stairs to el. +24.550</t>
  </si>
  <si>
    <t xml:space="preserve">                            30UKC. Reactor auxiliary building with the MCR. Stairs to elev. +24.550. Geometry</t>
  </si>
  <si>
    <t>30UKC. Вспомогательное реакторное здание с БПУ. Лестницы до отм. +24.550. Геометрия</t>
  </si>
  <si>
    <t xml:space="preserve">                            30UKC. Reactor auxiliary building with the MCR. Stairs to elev. +24.550. Reinforcement</t>
  </si>
  <si>
    <t>30UKC. Вспомогательное реакторное здание с БПУ. Лестницы до отм. +24.550. Армирование</t>
  </si>
  <si>
    <t xml:space="preserve">                         Stairs to el. +27.550</t>
  </si>
  <si>
    <t xml:space="preserve">                            30UKC. Reactor auxiliary building with the MCR. Stairs to elev. +27.550. Geometry</t>
  </si>
  <si>
    <t>30UKC. Вспомогательное реакторное здание с БПУ. Лестницы до отм. +27.550. Геометрия</t>
  </si>
  <si>
    <t xml:space="preserve">                            30UKC. Reactor auxiliary building with the MCR. Stairs to elev. +27.550. Reinforcement</t>
  </si>
  <si>
    <t>30UKC. Вспомогательное реакторное здание с БПУ. Лестницы до отм. +27.550. Армирование</t>
  </si>
  <si>
    <t xml:space="preserve">                   Foundations for equipment</t>
  </si>
  <si>
    <t xml:space="preserve">                      Foundations for equipment at el. +3.550</t>
  </si>
  <si>
    <t xml:space="preserve">                         30UKC. Reactor auxiliary building with the MCR. Equipment foundations at elev. -8.050 Geometry. Reinforcement</t>
  </si>
  <si>
    <t>30UKC. Вспомогательное реакторное здание с БПУ Фундаменты для оборудования на отм. -8.050. Геометрия. Армирование</t>
  </si>
  <si>
    <t xml:space="preserve">                         30UKC. Reactor auxiliary building with the MCR. Pedestals for equipment at elev.-3.650. Geometry. Reinforcement</t>
  </si>
  <si>
    <t>30UKC. Вспомогательное реакторное здание с БПУ Фундаменты для оборудования на отм.-3.650. Геометрия. Армирование</t>
  </si>
  <si>
    <t xml:space="preserve">                         30UKC. Reactor auxiliary building with the MCR. Pedestals for equipment at elev.-0.050. Geometry. Reinforcement</t>
  </si>
  <si>
    <t>30UKC. Вспомогательное реакторное здание с БПУ Фундаменты для оборудования на отм.-0.050. Геометрия. Армирование</t>
  </si>
  <si>
    <t xml:space="preserve">                      Foundations for equipment at el. +7.150</t>
  </si>
  <si>
    <t xml:space="preserve">                         30UKC. Reactor auxiliary building with the MCR. Equipment foundations at elev. +3.550. Geometry. Reinforcement</t>
  </si>
  <si>
    <t>30UKC. Вспомогательное реакторное здание с БПУ Фундаменты для оборудования на отм. +3.550. Геометрия. Армирование</t>
  </si>
  <si>
    <t xml:space="preserve">                         30UKC. Reactor auxiliary building with the MCR. Equipment pedestals at elev. +7.150. Geometry. Reinforcement</t>
  </si>
  <si>
    <t>30UKC. Вспомогательное реакторное здание с БПУ Фундаменты для оборудования на отм. +7.150. Геометрия. Армирование</t>
  </si>
  <si>
    <t xml:space="preserve">                      Foundations for equipment at el. +14.350 (+13.750)</t>
  </si>
  <si>
    <t xml:space="preserve">                         30UKC. Reactor auxiliary building with the MCR. Equipment foundations at elev. +10.750. Geometry. Reinforcement</t>
  </si>
  <si>
    <t>30UKC. Вспомогательное реакторное здание с БПУ Фундаменты для оборудования на отм. +10.750. Геометрия. Армирование</t>
  </si>
  <si>
    <t xml:space="preserve">                         30UKC. Reactor auxiliary building with the MCR. Equipment foundations at elev. +14.350. Geometry. Reinforcement</t>
  </si>
  <si>
    <t>30UKC. Вспомогательное реакторное здание с БПУ Фундаменты для оборудования на отм. +14.350. Геометрия. Армирование</t>
  </si>
  <si>
    <t xml:space="preserve">                      Foundations for equipment at el.+24.550</t>
  </si>
  <si>
    <t xml:space="preserve">                         30UKC. Reactor auxiliary building with the MCR. Equipment foundations at elev. +17.950. Geometry. Reinforcement</t>
  </si>
  <si>
    <t>30UKC. Вспомогательное реакторное здание с БПУ Фундаменты для оборудования на отм. +17.950. Геометрия. Армирование</t>
  </si>
  <si>
    <t xml:space="preserve">                         30UKC. Reactor auxiliary building with the MCR. Equipment foundations at elev. +20.950. Geometry. Reinforcement</t>
  </si>
  <si>
    <t>30UKC. Вспомогательное реакторное здание с БПУ Фундаменты для оборудования на отм. +20.950. Геометрия. Армирование</t>
  </si>
  <si>
    <t xml:space="preserve">                      Foundations for equipment at el. +27.550</t>
  </si>
  <si>
    <t xml:space="preserve">                         30UKC. Reactor auxiliary building with the MCR. Equipment foundations at elev. +24.550. Geometry. Reinforcement</t>
  </si>
  <si>
    <t>30UKC. Вспомогательное реакторное здание с БПУ Фундаменты для оборудования на отм. +24.550. Геометрия. Армирование</t>
  </si>
  <si>
    <t xml:space="preserve">                         30UKC. Reactor auxiliary building with the MCR. Equipment foundations at elev. +27.550. Geometry. Reinforcement</t>
  </si>
  <si>
    <t>30UKC. Вспомогательное реакторное здание с БПУ Фундаменты для оборудования на отм. +27.550. Геометрия. Армирование</t>
  </si>
  <si>
    <t xml:space="preserve">                   Metal structures of floors</t>
  </si>
  <si>
    <t xml:space="preserve">                      Metal structures of floors at el. +3.600</t>
  </si>
  <si>
    <t xml:space="preserve">                         30UKC. Reactor auxiliary building with the MCR. Floor lining in room UKC13 R005</t>
  </si>
  <si>
    <t>30UKC. Вспомогательное реакторное здание с БПУ. Облицовка полов в пом.UKC13 R005</t>
  </si>
  <si>
    <t xml:space="preserve">                         30UKC. Reactor auxiliary building with the MCR. Support structures under tanks at elev. +3.550</t>
  </si>
  <si>
    <t>30UKC. Вспомогательное реакторное здание с БПУ. Опорные конструкции под баки на отм. +3,550</t>
  </si>
  <si>
    <t xml:space="preserve">                      Metal structures of floors to el. +3.600</t>
  </si>
  <si>
    <t xml:space="preserve">                         30UKC. Reactor auxiliary building with the MCR. Metal structures of radioactive sewerage channels in floors at elev. -3.650</t>
  </si>
  <si>
    <t>30UKC. Вспомогательное реакторное здание с БПУ. Металлоконструкции каналов спецканализации в полах на отметке -3,650</t>
  </si>
  <si>
    <t xml:space="preserve">                         30UKC. Reactor auxiliary building with the MCR. Metal structures of floors to elev. +3.600. Geodetic benchmark at elev. -8.050</t>
  </si>
  <si>
    <t>30UKC. Вспомогательное реакторное здание с БПУ. Металлоконструкции полов до отм. +3,600. Геодезическая марка на отметке -8,050</t>
  </si>
  <si>
    <t xml:space="preserve">                         30UKC. Reactor auxiliary building with the MCR. Floor lining and support structures for montejus and pumps at elev. -8.050</t>
  </si>
  <si>
    <t>30UKC. Вспомогательное реакторное здание с БПУ. Облицовка полов и опорные конструкции под монжюс и насосы на отм. -8.050</t>
  </si>
  <si>
    <t xml:space="preserve">                         30UKC. Reactor auxiliary building with the MCR. Floor lining at elev. -3.650</t>
  </si>
  <si>
    <t>30UKC. Вспомогательное реакторное здание с БПУ. Облицовка полов на отм. -3,650</t>
  </si>
  <si>
    <t xml:space="preserve">                         30UKC. Reactor auxiliary building with the MCR. Floor lining in rooms with tanks at elev. -3.650</t>
  </si>
  <si>
    <t>30UKC. Вспомогательное реакторное здание с БПУ. Облицовка полов в помещениях с баками на отм. -3,650</t>
  </si>
  <si>
    <t xml:space="preserve">                         30UKC. Reactor auxiliary building with the MCR. Floor lining in rooms with pumps at elev. -3.650</t>
  </si>
  <si>
    <t>30UKC. Вспомогательное реакторное здание с БПУ. Облицовка полов в помещениях с насосами на отм. -3,650</t>
  </si>
  <si>
    <t xml:space="preserve">                         30UKC. Reactor auxiliary building with the MCR. Floor lining in rooms with pumps at elev. -0.050</t>
  </si>
  <si>
    <t>30UKC. Вспомогательное реакторное здание с БПУ. Облицовка полов в помещениях с насосами на отм. -0.050</t>
  </si>
  <si>
    <t xml:space="preserve">                         30UKC. Reactor auxiliary building with the MCR. Support structures under tanks at elev. -8.050</t>
  </si>
  <si>
    <t>30UKC. Вспомогательное реакторное здание с БПУ. Опорные конструкции под баки на отм. -8,050</t>
  </si>
  <si>
    <t xml:space="preserve">                         30UKC. Reactor auxiliary building with the MCR. Support structures under tanks at elev. -3.650</t>
  </si>
  <si>
    <t>30UKC. Вспомогательное реакторное здание с БПУ. Опорные конструкции под баки на отм. -3,650</t>
  </si>
  <si>
    <t xml:space="preserve">                         30UKC. Reactor auxiliary building with the MCR. Support structures under tanks at elev. -0.050</t>
  </si>
  <si>
    <t>30UKC. Вспомогательное реакторное здание с БПУ. Опорные конструкции под баки на отм. -0.050</t>
  </si>
  <si>
    <t xml:space="preserve">                         30UKC. Reactor auxiliary building with the MCR. The metalworks of floors up to elev. +3.600. Metalworks of active drain system conduits in floors at elev. -8.050</t>
  </si>
  <si>
    <t>30UKC. Вспомогательное реакторное здание с БПУ. Металлоконструкции полов до отм. +3.600. Металлоконструкции каналов спецканализации в полах на отм. –8.050</t>
  </si>
  <si>
    <t xml:space="preserve">                         30UKC. Reactor auxiliary building with the MCR. Lining of floors at elev. -3.650</t>
  </si>
  <si>
    <t>30UKC. Вспомогательное реакторное здание с БПУ. Облицовка полов на отм. –8.050</t>
  </si>
  <si>
    <t xml:space="preserve">                         30UKC. Reactor auxiliary building with the MCR. Metalworks of active drain system conduits in floors at elev. -0.050</t>
  </si>
  <si>
    <t>30UKC. Вспомогательное реакторное здание с БПУ. Металлоконструкции каналов спецканализации в полах на отм. –0.050</t>
  </si>
  <si>
    <t xml:space="preserve">                         30UKC. Reactor auxiliary building with the MCR. Lining of floors at elev. -0.050</t>
  </si>
  <si>
    <t>30UKC. Вспомогательное реакторное здание с БПУ. Облицовка полов на отм. –0.050</t>
  </si>
  <si>
    <t xml:space="preserve">                         30UKC. Reactor auxiliary building with the MCR. The metalworks of floors at elev. +3.600. Lining of floors</t>
  </si>
  <si>
    <t>30UKC. Вспомогательное реакторное здание с БПУ. Металлоконструкции полов на отм. +3.600. Облицовка полов</t>
  </si>
  <si>
    <t xml:space="preserve">                      Metal structures of floors at el. +7.15</t>
  </si>
  <si>
    <t xml:space="preserve">                         30UKC. Reactor auxiliary building with the MCR. The metalworks of floors at elev. +7.150. Lining of floors</t>
  </si>
  <si>
    <t>30UKC. Вспомогательное реакторное здание с БПУ. Металлоконструкции полов на отм. +7.150. Облицовка полов</t>
  </si>
  <si>
    <t xml:space="preserve">                      Metal structures of floors above elevation +10.750</t>
  </si>
  <si>
    <t xml:space="preserve">                         30UKC. Reactor auxiliary building with the MCR. Metal structures of the floors above el. +10.750. Floors lining</t>
  </si>
  <si>
    <t>30UKC. Вспомогательное реакторное здание с БПУ. Металлоконструкции полов выше отметки +10.750. Облицовка полов</t>
  </si>
  <si>
    <t xml:space="preserve">                         30UKC. Reactor auxiliary building with the MCR. Metal structures of the floors above el. +10.750. Metal structures of active drain system conduits in floors at elev. +14.350</t>
  </si>
  <si>
    <t>30UKC. Вспомогательное реакторное здание с БПУ. Металлоконструкции полов выше отметки +10.750. Металлоконструкции каналов спецканализации в полах выше отм +14.350</t>
  </si>
  <si>
    <t xml:space="preserve">                         30UKC. Reactor auxiliary building with the MCR. Metal structures of the floors above el. +10.750. Floors lining at el. +24.550 and +27.550</t>
  </si>
  <si>
    <t>30UKC. Вспомогательное реакторное здание с БПУ. Металлоконструкции полов выше отметки +10.750. Облицовка полов на отм. +24.550 и +27.550</t>
  </si>
  <si>
    <t xml:space="preserve">                   Metal structures of platforms, stairs and monorails</t>
  </si>
  <si>
    <t xml:space="preserve">                      Metal structures of platforms, stairs and monorails to el. +3.600</t>
  </si>
  <si>
    <t xml:space="preserve">                         30UKC. Reactor auxiliary building with the MCR. Metal structure of landings, stairs and monorails up to elev. +3.600. Stair railing up to elev. -3.600</t>
  </si>
  <si>
    <t>30UKC. Вспомогательное реакторное здание с БПУ. Металлоконструкции площадок, лестниц и монорельсов до отм. +3.600. Перила лестниц до отм. –3.600</t>
  </si>
  <si>
    <t xml:space="preserve">                         30UKC. Reactor auxiliary building with the MCR. Metal structures of landings, stairs and monorails up to elev. +3.600. Landings and stairs</t>
  </si>
  <si>
    <t>30UKC. Вспомогательное реакторное здание с БПУ. Металлоконструкции площадок, лестниц и монорельсов до отм. +3.600. Площадки и лестницы</t>
  </si>
  <si>
    <t xml:space="preserve">                         30UKC. Reactor auxiliary building with the MCR. Metal structures of landings, stairs and monorails up to elev. +3.600. Support structures for equipment</t>
  </si>
  <si>
    <t>30UKC. Вспомогательное реакторное здание с БПУ. Металлоконструкции площадок, лестниц и монорельсов до отм. +3.600. Опорные конструкции под оборудование</t>
  </si>
  <si>
    <t xml:space="preserve">                         30UKC. Reactor auxiliary building with the MCR. Metal structures of landings, stairs and monorails up to elev. +3.600. Support structures for equipment in UKC06 R055, UKC10 R002 rooms</t>
  </si>
  <si>
    <t>30UKC. Вспомогательное реакторное здание с БПУ. Металлоконструкции площадок, лестниц и монорельсов до отм. +3.600. Опорные конструкции под оборудование в пом. UKC06 R055, UKC10 R002</t>
  </si>
  <si>
    <t xml:space="preserve">                         30UKC. Reactor auxiliary building with the MCR. Metal structures of landings, stairs and monorails up to elev. +3.600. Monorail below elev. -0.050 in room UKC06 R061</t>
  </si>
  <si>
    <t>30UKC. Вспомогательное реакторное здание с БПУ. Металлоконструкции площадок, лестниц и монорельсов до отм. +3.600. Монорельс под отм. -0.050 в пом. UKC06 R061</t>
  </si>
  <si>
    <t xml:space="preserve">                         30UKC. Reactor auxiliary building with the MCR. Metal structures of landings, stairs and monorails up to elev. +3.600. Platforms in rooms UKC06 R016, UCA02 R007…R010</t>
  </si>
  <si>
    <t>30UKC. Вспомогательное реакторное здание с БПУ. Металлоконструкции площадок, лестниц и монорельсов до отм. +3.600. Площадки в пом. UKC06 R016, UCA02 R007…R010</t>
  </si>
  <si>
    <t xml:space="preserve">                         30UKC. Reactor auxiliary building with the MCR. Metal structures of landings, stairs and monorails up to elev. +3.600. Platforms in room UKC06 R032 at el. -0.050</t>
  </si>
  <si>
    <t>30UKC. Вспомогательное реакторное здание с БПУ. Металлоконструкции площадок, лестниц и монорельсов до отм. +3.600. Площадки в пом. UKC06 R032 на отм. –0.050</t>
  </si>
  <si>
    <t xml:space="preserve">                         30UKC. Reactor auxiliary building with the MCR. Platforms and stairs at el. -8.050</t>
  </si>
  <si>
    <t>30UKC. Вспомогательное реакторное здание с БПУ. Площадки и лестницы на отм. –8.050</t>
  </si>
  <si>
    <t xml:space="preserve">                         30UKC. Reactor auxiliary building with the MCR. Metal structures of landings, stairs and monorails up to elev. +3.600. Platform for servicing the tank LFG50ВВ001 in room UKC06 R026</t>
  </si>
  <si>
    <t>30UKC. Вспомогательное реакторное здание с БПУ. Металлоконструкции площадок, лестниц и монорельсов до отм. +3.600. Площадка обслуживания бака LFG50BB001 в пом. UKC06 R026</t>
  </si>
  <si>
    <t xml:space="preserve">                         30UKC. Reactor auxiliary building with the MCR. Metal structures of landings, stairs and monorails to elev. +3.600. Monorails</t>
  </si>
  <si>
    <t>30UKC. Вспомогательное реакторное здание с БПУ. Металлоконструкции площадок, лестниц и монорельсов до отм. +3,600. Монорельсы</t>
  </si>
  <si>
    <t xml:space="preserve">                      Metal structures of platforms, stairs and monorails above elevation +14.350</t>
  </si>
  <si>
    <t xml:space="preserve">                         30UKC. Reactor auxiliary building with the MCR. Metal structures of platforms, stairs and monorails above el. +14.350 Metalworks in UKC24 R023 room</t>
  </si>
  <si>
    <t>30UKC. Вспомогательное реакторное здание с БПУ. Металлоконструкции площадок, лестниц и монорельсов выше отметки +14.350. Металлоконструкции в помещении UKC24 RO23</t>
  </si>
  <si>
    <t xml:space="preserve">                         30UKC. Reactor auxiliary building with the MCR. Metal structures of platforms, stairs and monorails above el. +14.350. Monorails</t>
  </si>
  <si>
    <t>30UKC. Вспомогательное реакторное здание с БПУ. Металлоконструкции площадок, лестниц и монорельсов выше отметки +14.350. Монорельсы</t>
  </si>
  <si>
    <t xml:space="preserve">                         30UKC. Reactor auxiliary building with the MCR. Metal structures of landings, stairs and monorails above elev. +14.350. Landings in rooms UKC28 R004 and UCA30 R010</t>
  </si>
  <si>
    <t>30UKC. Вспомогательное реакторное здание с БПУ. Металлоконструкции площадок, лестниц и монорельсов выше отметки +14.350. Площадки в пом. UKC28 R004 и UCA30 R010</t>
  </si>
  <si>
    <t xml:space="preserve">                         30UKC. Reactor auxiliary building with the MCR. Metal structures of platforms, stairs and monorails above el. +14,350. Metal structures of supports for air ducts in rooms UKC30R002, 003, 014</t>
  </si>
  <si>
    <t>30UKC. Вспомогательное реакторное здание с БПУ. Металлоконструкции площадок, лестниц и монорельсов выше отметки +14.350. М.к. опор для крепления воздуховодов в пом. UKC30R002, 003, 014</t>
  </si>
  <si>
    <t xml:space="preserve">                         30UKC. Reactor auxiliary building with the MCR. Metal structures of landings, stairs and monorails above elev +14.350. Monorails below elev. +24.550; +27.550</t>
  </si>
  <si>
    <t>30UKC. Вспомогательное реакторное здание с БПУ. Металлоконструкции площадок, лестниц и монорельсов выше отметки +14.350. Монорельсы под отм.+24.550;+27.550</t>
  </si>
  <si>
    <t xml:space="preserve">                         30UKC. Reactor auxiliary building with the MCR. Metal structures of platforms, stairs and monorails above elev. +14.350. Support constructions for equipment in the room UKC24 R008</t>
  </si>
  <si>
    <t>30UKC. Вспомогательное реакторное здание с БПУ. Металлоконструкции площадок, лестниц и монорельсов выше отметки +14.350. Опорные конструкции под оборудование в помещении UKC24 R008</t>
  </si>
  <si>
    <t xml:space="preserve">                         30UKC. Reactor auxiliary building with the MCR. Metal structures of platforms, stairs and monorails above el. +14.350. Metal structures of hangers for fastening the air ducts at elev. +10.750</t>
  </si>
  <si>
    <t>30UKC. Вспомогательное реакторное здание с БПУ. Металлоконструкции площадок, лестниц и монорельсов выше отметки +14.350. М.к. подвесок для крепления воздуховодов на отм. +10.750</t>
  </si>
  <si>
    <t xml:space="preserve">                         30UKC. Reactor auxiliary building with the MCR. Metal structures of platforms, stairs and monorails above el. +14.350 Metal structures of supports for air ducts at el. +10.750</t>
  </si>
  <si>
    <t>30UKC. Вспомогательное реакторное здание с БПУ. Металлоконструкции площадок, лестниц и монорельсов выше отметки +14.350. М.к. опор для крепления воздуховодов на отм. +10.750</t>
  </si>
  <si>
    <t xml:space="preserve">                         30UKC. Reactor auxiliary building with the MCR. Metal structures of platforms, stairs and monorails above el. +14,350. Monorails in machine compartments of elevators</t>
  </si>
  <si>
    <t>30UKC. Вспомогательное реакторное здание с БПУ. Металлоконструкции площадок, лестниц и монорельсов выше отметки +14.350. Монорельсы в машинных отделениях лифтов</t>
  </si>
  <si>
    <t xml:space="preserve">                         30UKC. Reactor auxiliary building with the MCR. Metal structures of platforms, stairs and monorails above el. +14.350. Metal structures of supports for air ducts at el. +14.350</t>
  </si>
  <si>
    <t>30UKC. Вспомогательное реакторное здание с БПУ. Металлоконструкции площадок, лестниц и монорельсов выше отметки +14.350. М.к. опор для крепления воздуховодов на отм. +14.350</t>
  </si>
  <si>
    <t xml:space="preserve">                         30UKC. Reactor auxiliary building with the MCR. Metalwork of platforms, stairs and monorails above elev.+14.350. Fencing of boxes in room UCA31 R011, R019 and partition in room UCA34 R009</t>
  </si>
  <si>
    <t>30UKC. Вспомогательное реакторное здание с БПУ. Металлоконструкции площадок, лестниц и монорельсов выше отметки +14.350. Ограждение коробов в пом. UCA31 R011, R019 и перегородка в пом. UCA34 R009</t>
  </si>
  <si>
    <t xml:space="preserve">                         30UKC. Reactor auxiliary building with the MCR. Metal structures of platforms, stairs and monorails above el. +14.350. Metal structures of supports for air ducts at el. +17.950</t>
  </si>
  <si>
    <t>30UKC. Вспомогательное реакторное здание с БПУ. Металлоконструкции площадок, лестниц и монорельсов выше отметки +14.350. М.к. опор для крепления воздуховодов на отм. +17.950</t>
  </si>
  <si>
    <t xml:space="preserve">                         30UKC. Reactor auxiliary building with the MCR. Metal structures of platforms, stairs and monorails above el. +14.350. Metal structures of supports for air ducts at el. +20.350</t>
  </si>
  <si>
    <t>30UKC. Вспомогательное реакторное здание с БПУ. Металлоконструкции площадок, лестниц и монорельсов выше отметки +14.350. М.к. опор для крепления воздуховодов на отм. +20.350</t>
  </si>
  <si>
    <t xml:space="preserve">                         30UKC. Reactor auxiliary building with the MCR. Metal structures of platforms, stairs and monorails above el. +14.350 Metal structures of supports for air ducts at el. +27.550; +32.650</t>
  </si>
  <si>
    <t>30UKC. Вспомогательное реакторное здание с БПУ. Металлоконструкции площадок, лестниц и монорельсов выше отметки +14.350. М.к. опор для крепления воздуховодов на отм. +27.550, +32.650</t>
  </si>
  <si>
    <t xml:space="preserve">                         30UKC. Reactor auxiliary building with the MCR. Metal structures of platforms, stairs and monorails above el. +14.350. Metal structures of supports for air ducts at el. +24.550</t>
  </si>
  <si>
    <t>30UKC. Вспомогательное реакторное здание с БПУ. Металлоконструкции площадок, лестниц и монорельсов выше отметки +14.350. М.к. опор для крепления воздуховодов на отм. +24.550</t>
  </si>
  <si>
    <t xml:space="preserve">                         30UKC. Reactor auxiliary building with the MCR. The metalworks of platforms, stairs and monorails above el. +14.350. Service platforms of crane at el. +25.150</t>
  </si>
  <si>
    <t>30UKC. Вспомогательное реакторное здание с БПУ. Металлоконструкции площадок, лестниц и монорельсов выше отметки +14.350. Площадки обслуживания крана на отм. +25.150</t>
  </si>
  <si>
    <t xml:space="preserve">                         30UKC. Reactor auxiliary building with the MCR. Metalwork of platforms, stairs and monorails above elev.+14.350. Platform for exit from main lock at elev. +27.600</t>
  </si>
  <si>
    <t>30UKC. Вспомогательное реакторное здание с БПУ. Металлоконструкции площадок, лестниц и монорельсов выше отметки +14.350. Площадка для выхода из основного шлюза на отм. +27.600</t>
  </si>
  <si>
    <t xml:space="preserve">                         30UKC. Reactor auxiliary building with the MCR. Metal structures of platforms, stairs and monorails above el. +14.350. Partitions in UCA28 R001,R002 rooms</t>
  </si>
  <si>
    <t>30UKC. Вспомогательное реакторное здание с БПУ. Металлоконструкции площадок, лестниц и монорельсов выше отметки +14.350. Перегородки в помещениях UCA28 R001,R002</t>
  </si>
  <si>
    <t xml:space="preserve">                         30UKC. Reactor auxiliary building with the MCR. Metal structures of platforms, ladders and monorails higher than elev. 14.350. Platforms and ladders for electric cables maintenance along axis 5</t>
  </si>
  <si>
    <t>30UKC. Вспомогательное реакторное здание с БПУ. Металлоконструкции площадок, лестниц и монорельсов выше отметки +14.350. Площадки и лестницы обслуживания электрокабелей по оси 5</t>
  </si>
  <si>
    <t xml:space="preserve">                         30UKC. Reactor auxiliary building with the MCR. Metal structures of platforms, stairs and monorails above el. +14.350 Supporting structures for the cables on the roof of UKC building</t>
  </si>
  <si>
    <t>30UKC. Вспомогательное реакторное здание с БПУ. Металлоконструкции площадок, лестниц и монорельсов выше отметки +14.350. Опорные конструкции для электрокабелей на кровле здания UKC</t>
  </si>
  <si>
    <t xml:space="preserve">                         30UKC. Reactor auxiliary building with the MCR. Metal structures of platforms, stairs and monorails higher than elev. +14.350. Support structures for the cables between buildings UKC and UBA at elev.+13.065</t>
  </si>
  <si>
    <t>30UKC. Вспомогательное реакторное здание с БПУ. Металлоконструкции площадок, лестниц и монорельсов выше отметки +14.350. Опорные конструкции под электрокабели между зданиями UKC и UBA на отм.+13.065</t>
  </si>
  <si>
    <t xml:space="preserve">                      Metal structures of platforms, stairs and monorails from el. +3.550 to el. +10.750 (inclusive)</t>
  </si>
  <si>
    <t xml:space="preserve">                         30UKC. Reactor auxiliary building with the MCR. Metal structures of platforms, stairs and monorails from el. +3.550 up to el. +10.750 (incl.). Platforms at el. +3.550</t>
  </si>
  <si>
    <t>30UKC. Вспомогательное реакторное здание с БПУ. Металлоконструкции площадок, лестниц и монорельсов с отм +3.550 до отм +10.750 (включительно). Площадки на отм +3.550</t>
  </si>
  <si>
    <t xml:space="preserve">                         30UKC. Reactor auxiliary building with the MCR. Metal structures of platforms, stairs and monorails from el. +3.550 up to el. +10.750 (incl.) Support structures for the tanks at el. +7.150</t>
  </si>
  <si>
    <t>30UKC. Вспомогательное реакторное здание с БПУ. Металлоконструкции площадок, лестниц и монорельсов с отм +3.550 до отм +10.750 (включительно). Опорные конструкции под баки на отм +7.150</t>
  </si>
  <si>
    <t xml:space="preserve">                         30UKC. Reactor auxiliary building with the MCR. Metal structures of platforms, stairs and monorails from el. +3.550 up to el. +10.750 (incl.). Metalworks in room UKC13 R002</t>
  </si>
  <si>
    <t>30UKC. Вспомогательное реакторное здание с БПУ. Металлоконструкции площадок, лестниц и монорельсов с отм +3.550 до отм +10.750 (включительно). М.к в пом. UKC13 R002</t>
  </si>
  <si>
    <t xml:space="preserve">                         30UKC. Reactor auxiliary building with the MCR. Metal structures of landings, stairs and monorails from el. +3.550 up to el. +10.750 (incl.). M. s. of the supports for coolers</t>
  </si>
  <si>
    <t>30UKC. Вспомогательное реакторное здание с БПУ. Металлоконструкции площадок, лестниц и монорельсов с отм +3.550 до отм +10.750 (включительно). М.к. опор под охладители</t>
  </si>
  <si>
    <t xml:space="preserve">                         30UKC. Reactor auxiliary building with the MCR. Metal structures of platforms, stairs and monorails from el. +3.550 up to el. +10.750 (incl.) М.s. in rooms UKC06 R053, UKC06 R055</t>
  </si>
  <si>
    <t>30UKC. Вспомогательное реакторное здание с БПУ. Металлоконструкции площадок, лестниц и монорельсов с отм +3.550 до отм +10.750 (включительно). М.к. в пом UKC06 R053, UKC06 R055</t>
  </si>
  <si>
    <t xml:space="preserve">                         30UKC. Reactor auxiliary building with the MCR. Metal structures of platforms, stairs and monorails from el. +3.550 up to el. +10.750 (incl.). Metalworks for evaporator</t>
  </si>
  <si>
    <t>30UKC. Вспомогательное реакторное здание с БПУ. Металлоконструкции площадок, лестниц и монорельсов с отм +3.550 до отм +10.750 (включительно). М.к. под выпарной аппарат</t>
  </si>
  <si>
    <t xml:space="preserve">                         30UKC. Reactor auxiliary building with the MCR. Metal structures of platforms, stairs and monorails from el. +3.550 up to el. +10.750 (incl.). Support structures for equipment</t>
  </si>
  <si>
    <t>30UKC. Вспомогательное реакторное здание с БПУ. Металлоконструкции площадок, лестниц и монорельсов с отм +3.550 до отм +10.750 (включительно). Опорные конструкции под оборудование</t>
  </si>
  <si>
    <t xml:space="preserve">                         30UKC. Reactor auxiliary building with the MCR. Metal structures of platforms, stairs and monorails from el. +3.550 up to el. +10.750 (incl.). Monorails</t>
  </si>
  <si>
    <t>30UKC. Вспомогательное реакторное здание с БПУ. Металлоконструкции площадок, лестниц и монорельсов с отм +3.550 до отм +10.750 (включительно). Монорельсы</t>
  </si>
  <si>
    <t xml:space="preserve">                         30UKC. Reactor auxiliary building with the MCR. Metal structures of platforms, stairs and monorails from el. +3.550 up to el. +10.750 (incl.). Platforms in rooms UKC06R015, UKC10R025, UKC20R011</t>
  </si>
  <si>
    <t>30UKC. Вспомогательное реакторное здание с БПУ. Металлоконструкции площадок, лестниц и монорельсов с отм +3.550 до отм +10.750 (включительно). Площадки в пом. UKC06 R015, UKC10 R025, UKC20 R011</t>
  </si>
  <si>
    <t xml:space="preserve">                         30UKC. Reactor auxiliary building with the MCR. Metal structures of platforms, stairs and monorails from el. +3.550 up to el. +10.750 (incl.). Metal structures of supports for air ducts at el. -8.050; -3.650</t>
  </si>
  <si>
    <t>30UKC. Вспомогательное реакторное здание с БПУ. Металлоконструкции площадок, лестниц и монорельсов с отм +3.550 до отм +10.750 (включительно). М.к. опор для крепления воздуховодов на отм. -8.050, -3.650</t>
  </si>
  <si>
    <t xml:space="preserve">                         30UKC. Reactor auxiliary building with the MCR. Metal structures of platforms, stairs and monorails from el. +3.550 up to el. +10.750 (incl.). Metal structures of supports for rectangle air ducts at el. -8.050; -3.650</t>
  </si>
  <si>
    <t>30UKC. Вспомогательное реакторное здание с БПУ. Металлоконструкции площадок, лестниц и монорельсов с отм +3.550 до отм +10.750 (включительно). М.к. опор для крепления прямоугольных воздуховодов на отм. -8.050,-3.650</t>
  </si>
  <si>
    <t xml:space="preserve">                         30UKC. Reactor auxiliary building with the MCR. Metal structures of platforms, stairs and monorails from el. +3.550 up to el. +10.750 (incl.). Platforms at el. +3.550, +7.150</t>
  </si>
  <si>
    <t>30UKC. Вспомогательное реакторное здание с БПУ. Металлоконструкции площадок, лестниц и монорельсов с отм +3.550 до отм +10.750 (включительно). Площадки на отм. +3.550, +7.150</t>
  </si>
  <si>
    <t xml:space="preserve">                         30UKC. Reactor auxiliary building with the MCR. Metal structures of platforms, stairs and monorails from el. +3.550 up to el. +10.750 (incl.). Metal structures of supports for air ducts at el. -0.050</t>
  </si>
  <si>
    <t>30UKC. Вспомогательное реакторное здание с БПУ. Металлоконструкции площадок, лестниц и монорельсов с отм +3.550 до отм +10.750 (включительно). М.к. опор для крепления воздуховодов на отм. -0.050</t>
  </si>
  <si>
    <t xml:space="preserve">                         30UKC. Reactor auxiliary building with the MCR. Metal structures of platforms, stairs and monorails from el. +3.550 up to el. +10.750 (incl.). Metal structures of supports for air ducts at el. +3.600</t>
  </si>
  <si>
    <t>30UKC. Вспомогательное реакторное здание с БПУ. Металлоконструкции площадок, лестниц и монорельсов с отм +3.550 до отм +10.750 (включительно). М.к. опор для крепления воздуховодов на отм. +3.600</t>
  </si>
  <si>
    <t xml:space="preserve">                         30UKC. Reactor auxiliary building with the MCR. Metal structures of platforms, stairs and monorails from el. +3.550 up to el. +10.750 (incl.). Metal structures of supports for air ducts at el. +7.150</t>
  </si>
  <si>
    <t>30UKC. Вспомогательное реакторное здание с БПУ. Металлоконструкции площадок, лестниц и монорельсов с отм +3.550 до отм +10.750 (включительно). М.к. опор для крепления воздуховодов на отм. +7.150</t>
  </si>
  <si>
    <t xml:space="preserve">                         30UKC. Reactor auxiliary building with the MCR. Metal structures of platforms, stairs and monorails from el. +3.550 up to el. +10.750 (incl.). Platforms at el. +4.960, +3.600</t>
  </si>
  <si>
    <t>30UKC. Вспомогательное реакторное здание с БПУ. Металлоконструкции площадок, лестниц и монорельсов с отм +3.550 до отм +10.750 (включительно). Площадки на отм. +4.960, +3.600</t>
  </si>
  <si>
    <t xml:space="preserve">                         30UKC. Reactor auxiliary building with the MCR. Metal structures of platforms, stairs and monorails from el. +3.550 up to el. +10.750 (incl.). Platforms in rooms UKC06 R001,R002, UKC10 R024</t>
  </si>
  <si>
    <t>30UKC. Вспомогательное реакторное здание с БПУ. Металлоконструкции площадок, лестниц и монорельсов с отм +3.550 до отм +10.750 (включительно). Площадки в пом. UKC06 R001,R002, UKC10 R024</t>
  </si>
  <si>
    <t xml:space="preserve">                         30UKC. Reactor auxiliary building with the MCR. Metal structures of platforms, stairs and monorails from el. +3.550 up to el. +10.750 (incl.). Platforms at el. +7.150; +10.750</t>
  </si>
  <si>
    <t>30UKC. Вспомогательное реакторное здание с БПУ. Металлоконструкции площадок, лестниц и монорельсов с отм +3.550 до отм +10.750 (включительно). Площадки на отм. +7.150, +10.750</t>
  </si>
  <si>
    <t xml:space="preserve">                         30UKC. Reactor auxiliary building with the MCR. Metal structures of platforms, stairs and monorails from el. +3.550 up to el. +10.750 (incl.). Metal structures of platforms and stairs in the transport shaft area at axis 5</t>
  </si>
  <si>
    <t>30UKC. Вспомогательное реакторное здание с БПУ. Металлоконструкции площадок, лестниц и монорельсов с отм +3.550 до отм +10.750 (включительно). М.к. площадок и лестниц в зоне транспортной шахты у оси 5</t>
  </si>
  <si>
    <t xml:space="preserve">                         30UKC. Reactor auxiliary building with the MCR. Metal structures of platforms, stairs and monorails from el. +3.550 up to el. +10.750 (incl.). Platform in room UKC10 R015 at el. +3.550</t>
  </si>
  <si>
    <t>30UKC. Вспомогательное реакторное здание с БПУ. Металлоконструкции площадок, лестниц и монорельсов с отм +3.550 до отм +10.750 (включительно). Площадка в пом. UKC10 R015 на отм. +3.550</t>
  </si>
  <si>
    <t xml:space="preserve">                         30UKC. Reactor auxiliary building with the MCR. Metal structures of platforms, stairs and monorails from el. +3.550 up to el. +10.750 (incl.). Platform in room UKC10 R006 at el. +7.400</t>
  </si>
  <si>
    <t>30UKC. Вспомогательное реакторное здание с БПУ. Металлоконструкции площадок, лестниц и монорельсов с отм +3.550 до отм +10.750 (включительно). Площадка в пом. UKC10 R006 на отм. +7.400</t>
  </si>
  <si>
    <t xml:space="preserve">                         30UKC. Reactor auxiliary building with the MCR. Metal structures of platforms, stairs and monorails from el. +3.550 up to el. +10.750 (incl.). Service platforms of cranes near axis 1 at elev. +11.400</t>
  </si>
  <si>
    <t>30UKC. Вспомогательное реакторное здание с БПУ. Металлоконструкции площадок, лестниц и монорельсов с отм +3.550 до отм +10.750 (включительно). Площадки обслуживания кранов у оси 1 на отм. +11,400</t>
  </si>
  <si>
    <t xml:space="preserve">                         30UKC. Reactor auxiliary building with the MCR. Metal structures of platforms, stairs and monorails from el. +3.550 up to el. +10.750 (incl.). Platforms and monorails in the cable ducts in axes E-D, 2-4</t>
  </si>
  <si>
    <t>30UKC. Вспомогательное реакторное здание с БПУ. Металлоконструкции площадок, лестниц и монорельсов с отм +3.550 до отм +10.750 (включительно). Площадки и лестницы в кабельных шахтах в осях E-D, 2-4</t>
  </si>
  <si>
    <t xml:space="preserve">                         30UKC. Reactor auxiliary building with the MCR. Metal structures of platforms, stairs and monorails from el. +3.550 up to el. +10.750 (incl.). Platforms and monorails in the cable ducts in axes D-F, 4-5</t>
  </si>
  <si>
    <t>30UKC. Вспомогательное реакторное здание с БПУ. Металлоконструкции площадок, лестниц и монорельсов с отм +3.550 до отм +10.750 (включительно). Площадки и лестницы в кабельных шахтах в осях D-F, 4-5</t>
  </si>
  <si>
    <t xml:space="preserve">                         30UKC. Reactor auxiliary building with the MCR. Metal structures of platforms, stairs and monorails from el. +3.550 up to el. +10.750 (incl.). Platforms at el. +3.700, +6.300 (LRW)</t>
  </si>
  <si>
    <t>30UKC. Вспомогательное реакторное здание с БПУ. Металлоконструкции площадок, лестниц и монорельсов с отм +3.550 до отм +10.750 (включительно). Площадки на отм. +3.700, +6.300 (ЖРО)</t>
  </si>
  <si>
    <t xml:space="preserve">                         30UKC. Reactor auxiliary building with the MCR. Metal structures of platforms, stairs and monorails from el. +3.550 up to el. +10.750 (incl.). Monorails below el. -0.050, +3.600, +10.750</t>
  </si>
  <si>
    <t>30UKC. Вспомогательное реакторное здание с БПУ. Металлоконструкции площадок, лестниц и монорельсов с отм +3.550 до отм +10.750 (включительно). Монорельсы под отм.-0.050, +3.600, +10.750</t>
  </si>
  <si>
    <t xml:space="preserve">                   Metal structures of outdoor stairs</t>
  </si>
  <si>
    <t xml:space="preserve">                      30UKC. Reactor auxiliary building with the MCR. Metal structures of outdoor stairs</t>
  </si>
  <si>
    <t>30UKC. Вспомогательное реакторное здание с БПУ. Металлоконструкции наружных лестниц</t>
  </si>
  <si>
    <t xml:space="preserve">                      30UKC. Reactor auxiliary building with the MCR. Metal structures of outdoor stairs. Ladders, platforms and railing</t>
  </si>
  <si>
    <t>30UKC. Вспомогательное реакторное здание с БПУ. Металлоконструкции наружных лестниц. Лестницы, площадки и ограждение</t>
  </si>
  <si>
    <t xml:space="preserve">                   Lightning protection of buildings</t>
  </si>
  <si>
    <t xml:space="preserve">                      30UKC. Reactor auxiliary building with the MCR. Lightning protection of buildings. Lightning protection metalwork</t>
  </si>
  <si>
    <t>30UKC. Вспомогательное реакторное здание с БПУ. Молниезащита зданий. Металлоконструкции молниезащиты</t>
  </si>
  <si>
    <t xml:space="preserve">                   Embedded parts</t>
  </si>
  <si>
    <t xml:space="preserve">                      30UKC. Reactor auxiliary building with the MCR. Civil structures up to floor at elevation +31.200 and +36.800. Мetalworks of embedded parts in walls for fastening the liners</t>
  </si>
  <si>
    <t>30UKC. Вспомогательное реакторное здание с БПУ. Строительные конструкции до перекрытия на отм. +31.200 и +36.800. М.к. закладных деталей в стенах для крепления облицовок</t>
  </si>
  <si>
    <t xml:space="preserve">                      30UKC. Reactor auxiliary building with the MCR. Civil engineering structures up to elev. -3.600. Steel structures of embedded parts for liner fastening</t>
  </si>
  <si>
    <t>30UKC. Вспомогательное реакторное здание с БПУ. Строительные конструкции до отм. -3,600. М. к. закладных деталей в стенах для крепления облицовок</t>
  </si>
  <si>
    <t xml:space="preserve">                      30UKC. Reactor auxiliary building with the MCR. Civil structures to slab at elev. 0.000. Metal structures of embedded parts in walls for linings fastening</t>
  </si>
  <si>
    <t>30UKC. Вспомогательное реакторное здание с БПУ. Строительные конструкции до перекрытия на отм. 0,000. Металлоконструкции закладных деталей в стенах для крепления облицовок</t>
  </si>
  <si>
    <t xml:space="preserve">                      30UKC. Reactor auxiliary building with the MCR. Civil structures to floor slab at elev. +3.600. Metal structures of embedded parts in walls for lining attachment</t>
  </si>
  <si>
    <t>30UKC. Вспомогательное реакторное здание с БПУ. Строительные конструкции до перекрытия на отметке +3,600 М. к. Закладных деталей в стенах для крепления облицовок</t>
  </si>
  <si>
    <t xml:space="preserve">                      30UKC. Reactor auxiliary building with the MCR. Civil structures up to the slab at elev. +7.200. Steel structures of embedded parts for liner fastening</t>
  </si>
  <si>
    <t>30UKC. Вспомогательное реакторное здание с БПУ. Строительные конструкции до перекрытия на отметке +7,200. М. к. закладных деталей в стенах для крепления облицовок</t>
  </si>
  <si>
    <t xml:space="preserve">                      30UKC. Reactor auxiliary building with the MCR. Civil structures up to the slab at elev. +10.800. Metal structures of embedded parts in walls for linings fastening</t>
  </si>
  <si>
    <t>30UKC. Вспомогательное реакторное здание с БПУ. Строительные конструкции до перекрытия на отметке +10,800. МК закладных деталей в стенах для крепления облицовок</t>
  </si>
  <si>
    <t xml:space="preserve">                      30UKC. Reactor auxiliary building with the MCR. Civil structures to floor slab at elev. +14.400. Metal structures of embedded parts in walls for linings fastening</t>
  </si>
  <si>
    <t>30UKC. Вспомогательное реакторное здание с БПУ. Строительные конструкции до перекрытия на отметке +14.400. Металлоконструкции закладных деталей в стенах для крепления облицовок</t>
  </si>
  <si>
    <t xml:space="preserve">                      30UKC. Reactor auxiliary building with the MCR. Civil structures up to the slab at elev. +27.600. Metal structures of embedded parts in walls for linings fastening</t>
  </si>
  <si>
    <t>30UKC. Вспомогательное реакторное здание с БПУ. Строительные конструкции до перекрытия на отметке +27.600. Металлоконструкции закладных деталей в стенах для крепления облицовок</t>
  </si>
  <si>
    <t xml:space="preserve">                      30UKC. Reactor auxiliary building with the MCR. Civil structures up to floor at elev.+18.000. Мetalworks of embedded parts in walls for fastening the liners</t>
  </si>
  <si>
    <t>30UKC. Вспомогательное реакторное здание с БПУ. Строительные конструкции до перекрытия на отметке +18.000. М.к. закладных деталей в стенах для крепления облицовок</t>
  </si>
  <si>
    <t xml:space="preserve">                      30UKC. Reactor auxiliary building with the MCR. Civil structures up to floor at elev.+20.400. Мetalworks of embedded parts in walls for fastening the liners</t>
  </si>
  <si>
    <t>30UKC. Вспомогательное реакторное здание с БПУ. Строительные конструкции до перекрытия на отм. +20.400. М.к. закладных деталей в стенах для крепления облицовок</t>
  </si>
  <si>
    <t xml:space="preserve">                      30UKC. Reactor auxiliary building with the MCR. Civil structures up to floor at elev.+24.600. Мetalworks of embedded parts in walls for fastening the liners</t>
  </si>
  <si>
    <t>30UKC. Вспомогательное реакторное здание с БПУ. Строительные конструкции до перекрытия на отметке +24.600. М.К. закладных деталей в стенах для крепления облицовок</t>
  </si>
  <si>
    <t xml:space="preserve">                      30UKC. Reactor auxiliary building with the MCR. Metal structures of floors above elevation +10.750. Embeded parts in the floors at elev. +20.950, +20.350</t>
  </si>
  <si>
    <t>30UKC. Вспомогательное реакторное здание с БПУ. Металлоконструкции полов выше отметки +10.750. Закладные детали в полах на отм. +20.950, +20.350</t>
  </si>
  <si>
    <t>1255д</t>
  </si>
  <si>
    <t xml:space="preserve">                   30UKC. Reactor auxiliary building with the MCR. Architectural solutions at elev. -8.000 including finishing and floors</t>
  </si>
  <si>
    <t>30UKC. Вспомогательное реакторное здание с БПУ. Архитектурные решения на отм. -8.000, включая отделку и полы</t>
  </si>
  <si>
    <t xml:space="preserve">                   30UKC. Reactor auxiliary building with the MCR. Architectural solutions at elev. -3.600 including finishing and floors</t>
  </si>
  <si>
    <t>30UKC. Вспомогательное реакторное здание с БПУ. Архитектурные решения на отм. -3.600, включая отделку и полы</t>
  </si>
  <si>
    <t xml:space="preserve">                   30UKC. Reactor auxiliary building with the MCR. Architectural solutions at elev. 0.000 including finishing and floors</t>
  </si>
  <si>
    <t>30UKC. Вспомогательное реакторное здание с БПУ. Архитектурные решения на отм. 0.000, включая отделку и полы</t>
  </si>
  <si>
    <t xml:space="preserve">                   30UKC. Reactor auxiliary building with the MCR. Architectural solutions at elev. +3.600, including finishing and floors</t>
  </si>
  <si>
    <t>30UKC. Вспомогательное реакторное здание с БПУ. Архитектурные решения на отм.+ 3.600, включая отделку и полы</t>
  </si>
  <si>
    <t xml:space="preserve">                   30UKC. Reactor auxiliary building with the MCR. Architectural solutions at elev. +7.200, including finishing and floors</t>
  </si>
  <si>
    <t>30UKC. Вспомогательное реакторное здание с БПУ. Архитектурные решения на отм.+ 7.200, включая отделку и полы</t>
  </si>
  <si>
    <t xml:space="preserve">                   30UKC. Reactor auxiliary building with the MCR. Architectural solutions at el. +10.800, including finishing and floors</t>
  </si>
  <si>
    <t>30UKC. Вспомогательное реакторное здание с БПУ. Архитектурные решения на отм.+10.800, включая отделку и полы</t>
  </si>
  <si>
    <t xml:space="preserve">                   30UKC. Reactor auxiliary building with the MCR. Architectural solutions at el. +13.800 and 14.400, including finishing and floors</t>
  </si>
  <si>
    <t>30UKC. Вспомогательное реакторное здание с БПУ. Архитектурные решения на отм.+ 13.800 и 14.400, включая отделку и полы</t>
  </si>
  <si>
    <t xml:space="preserve">                   30UKC. Reactor auxiliary building with the MCR. Architectural solutions at el. +18.000, including finishing and floors</t>
  </si>
  <si>
    <t>30UKC. Вспомогательное реакторное здание с БПУ. Архитектурные решения на отм.+ 18.000, включая отделку и полы</t>
  </si>
  <si>
    <t xml:space="preserve">                   30UKC. Reactor auxiliary building with the MCR. Architectural solutions at el. +21.000 and 21.600, including finishing and floors</t>
  </si>
  <si>
    <t>30UKC. Вспомогательное реакторное здание с БПУ. Архитектурные решения на отм.+ 21.000 и 21.600, включая отделку и полы</t>
  </si>
  <si>
    <t xml:space="preserve">                   30UKC. Reactor auxiliary building with the MCR. Architectural solutions at el. +24.600, including finishing and floors</t>
  </si>
  <si>
    <t>30UKC. Вспомогательное реакторное здание с БПУ. Архитектурные решения на отм.+24.600, включая отделку и полы</t>
  </si>
  <si>
    <t xml:space="preserve">                   30UKC. Reactor auxiliary building with the MCR. Architectural solutions at el. +28.200, including finishing and floors</t>
  </si>
  <si>
    <t>30UKC. Вспомогательное реакторное здание с БПУ. Архитектурные решения на отм.+ 27.600 и +28.200, включая отделку и полы</t>
  </si>
  <si>
    <t xml:space="preserve">                   30UKC. Reactor auxiliary building with the MCR. Architectural solutions at el. +32.400, including finishing and floors</t>
  </si>
  <si>
    <t>30UKC. Вспомогательное реакторное здание с БПУ. Архитектурные решения на отм.+32.400, включая отделку и полы</t>
  </si>
  <si>
    <t xml:space="preserve">                   30UKC. Reactor auxiliary building with the MCR. Architectural solutions. Roof</t>
  </si>
  <si>
    <t>30UKC. Вспомогательное реакторное здание с БПУ. Архитектурные решения. Кровля</t>
  </si>
  <si>
    <t xml:space="preserve">                   30UKC. Reactor auxiliary building with the MCR. Architectural solutions. Facades</t>
  </si>
  <si>
    <t>30UKC. Вспомогательное реакторное здание с БПУ. Архитектурные решения. Фасады</t>
  </si>
  <si>
    <t xml:space="preserve">                   30UKC. Reactor auxiliary building with the MCR. Corrosion protection of civil structures at elev. -8.000, -3.600</t>
  </si>
  <si>
    <t>30UKC. Вспомогательное реакторное здание с БПУ. Антикоррозионная защита строительных конструкций на отм. -8.000, -3.600</t>
  </si>
  <si>
    <t xml:space="preserve">                   30UKC. Reactor auxiliary building with the MCR. Corrosion protection of metalworks</t>
  </si>
  <si>
    <t>30UKC. Вспомогательное реакторное здание с БПУ. Антикоррозионная защита металлоконструкций</t>
  </si>
  <si>
    <t xml:space="preserve">                   30UKC. Reactor auxiliary building with the MCR. Corrosion protection of civil structures at elev. 0.000, +3.600</t>
  </si>
  <si>
    <t>30UKC. Вспомогательное реакторное здание с БПУ. Антикоррозионная защита строительных конструкций на отм. 0.000, +3.600</t>
  </si>
  <si>
    <t xml:space="preserve">                   30UKC. Reactor auxiliary building with the MCR. Corrosion protection of civil structures at elev. +14.400, +18.000 and abave</t>
  </si>
  <si>
    <t>30UKC. Вспомогательное реакторное здание с БПУ. Антикоррозионная защита строительных конструкций на отм. +14.400, +18.000 и выше</t>
  </si>
  <si>
    <t xml:space="preserve">                   30UKC. Reactor auxiliary building with the MCR. Corrosion protection of civil structures at elev. +7.200, +10.800</t>
  </si>
  <si>
    <t>30UKC. Вспомогательное реакторное здание с БПУ. Антикоррозионная защита строительных конструкций на отм. +7.200, +10.800</t>
  </si>
  <si>
    <t>1421д</t>
  </si>
  <si>
    <t xml:space="preserve">                   30UKC. Reactor auxiliary building with the MCR. Liquid redioactive media concentrating plant</t>
  </si>
  <si>
    <t>30UKC. Вспомогательное реакторное здание с БПУ. Трубопроводы системы концентрирования</t>
  </si>
  <si>
    <t xml:space="preserve">                KPF Pipelines of floor water processing system</t>
  </si>
  <si>
    <t xml:space="preserve">                   30UKC. Reactor auxiliary building with the MCR. Pipeline of floor water treatment system pipeline KPF10-60. Evaporator Dy&lt;100</t>
  </si>
  <si>
    <t>30UKC. Вспомогательное реакторное здание с БПУ. Трубопроводы системы переработки трапных вод. Обвязка выпарного аппарата Ду&lt;100</t>
  </si>
  <si>
    <t xml:space="preserve">                   30UKC. Reactor auxiliary building with the MCR. Pipelines of floor water reprocessing system. Piping of KPF60 equipment</t>
  </si>
  <si>
    <t>30UKC. Вспомогательное реакторное здание с БПУ. Трубопроводы системы переработки трапных вод. Обвязка оборудования KPF60</t>
  </si>
  <si>
    <t xml:space="preserve">                   30UKC. Reactor auxiliary building with the MCR. Pipelines of floor water reprocessing system. Piping of KPF13 tanks</t>
  </si>
  <si>
    <t>30UKC. Вспомогательное реакторное здание с БПУ. Трубопроводы системы переработки трапных вод. Обвязка баков KPF13</t>
  </si>
  <si>
    <t xml:space="preserve">                   30UKC. Reactor auxiliary building with the MCR. Pipelines of floor water reprocessing system. Piping of KPF14, 15 equipment</t>
  </si>
  <si>
    <t>30UKC. Вспомогательное реакторное здание с БПУ. Трубопроводы системы переработки трапных вод. Обвязка оборудования KPF14, 15.</t>
  </si>
  <si>
    <t xml:space="preserve">                   30UKC. Reactor auxiliary building with the MCR. Pipelines of floor water reprocessing system. Piping of KPF11 hydraulic cyclones and KPF12 montejus</t>
  </si>
  <si>
    <t>30UKC. Вспомогательное реакторное здание с БПУ. Трубопроводы системы переработки трапных вод. Обвязка гидроциклонов KPF11 и монжюса KPF12</t>
  </si>
  <si>
    <t xml:space="preserve">                   30UKC. Reactor auxiliary building with the MCR. Pipelines of floor water reprocessing system. Piping of KPF40 equipment</t>
  </si>
  <si>
    <t>30UKC. Вспомогательное реакторное здание с БПУ. Трубопроводы системы переработки трапных вод. Обвязка оборудования KPF40</t>
  </si>
  <si>
    <t xml:space="preserve">                   30UKC. Reactor auxiliary building with the MCR. Pipeline of floor water treatment system pipeline KPF10-60. Pipework of KPF30</t>
  </si>
  <si>
    <t>30UKC. Вспомогательное реакторное здание с БПУ. Трубопроводы системы переработки трапных вод. Обвязка оборудования KPF30</t>
  </si>
  <si>
    <t xml:space="preserve">                   30UKC. Reactor auxiliary building with the MCR. Floor water processing pipelines KPF10-60. Pipework of KPF50</t>
  </si>
  <si>
    <t>30UKC. Вспомогательное реакторное здание с БПУ. Трубопроводы системы переработки трапных вод. Обвязка оборудования KPF50</t>
  </si>
  <si>
    <t xml:space="preserve">                   30UKC. Reactor auxiliary building with the MCR. Pipelines of floor water reprocessing system. Piping of evaporator Dnom&gt;100</t>
  </si>
  <si>
    <t>30UKC. Вспомогательное реакторное здание с БПУ. Трубопроводы системы переработки трапных вод. Обвязка выпарного аппарата Ду&gt;100</t>
  </si>
  <si>
    <t xml:space="preserve">                KPJ Pipelines of reagent preparation and injection system</t>
  </si>
  <si>
    <t xml:space="preserve">                   30UKC. Reactor auxiliary building with the MCR. Pipelines of reagent preparation and supply system. Piping of KPJ30 equipment</t>
  </si>
  <si>
    <t>30UKC. Вспомогательное реакторное здание с БПУ. Трубопроводы системы приготовления и подачи реагентов. Обвязка оборудования KPJ30</t>
  </si>
  <si>
    <t xml:space="preserve">                   30UKC. Reactor auxiliary building with the MCR. Pipelines of reagent preparation and supply system. Piping of KPJ40 equipment</t>
  </si>
  <si>
    <t>30UKC. Вспомогательное реакторное здание с БПУ. Трубопроводы системы приготовления и подачи реагентов. Обвязка оборудования KPJ40</t>
  </si>
  <si>
    <t xml:space="preserve">                   30UKC. Reactor auxiliary building with the MCR. Pipelines of reagent preparation and supply system. Piping of KPJ50 equipment</t>
  </si>
  <si>
    <t>30UKC. Вспомогательное реакторное здание с БПУ. Трубопроводы системы приготовления и подачи реагентов. Обвязка оборудования KPJ50</t>
  </si>
  <si>
    <t xml:space="preserve">                   30UKC. Reactor auxiliary building with the MCR. Pipelines of reagent preparation and supply system. Piping of KPJ60 equipment</t>
  </si>
  <si>
    <t>30UKC. Вспомогательное реакторное здание с БПУ. Трубопроводы системы приготовления и подачи реагентов. Обвязка оборудования KPJ60</t>
  </si>
  <si>
    <t xml:space="preserve">                   30UKC. Reactor auxiliary building with the MCR. Pipelines of reagent preparation and supply system. Piping of KPJ10 equipment</t>
  </si>
  <si>
    <t>30UKC. Вспомогательное реакторное здание с БПУ. Трубопроводы системы приготовления и подачи реагентов. Обвязка оборудования KPJ10</t>
  </si>
  <si>
    <t xml:space="preserve">                   30UKC. Reactor auxiliary building with the MCR. Reagent preparation and supply pipelines for AWТ KPJ needs. Pipework of KPJ20 equipment</t>
  </si>
  <si>
    <t>30UKC. Вспомогательное реакторное здание с БПУ. Трубопроводы системы приготовления и подачи реагентов. Обвязка оборудования KPJ20</t>
  </si>
  <si>
    <t xml:space="preserve">                KPM Pipelines of the system for radioactive process release treatment</t>
  </si>
  <si>
    <t xml:space="preserve">                   30UKC. Reactor auxiliary building with the MCR. Pipelines of radioactive process blow-offs purification system. Piping of KPM21, 31 equipment</t>
  </si>
  <si>
    <t>30UKC. Вспомогательное реакторное здание с БПУ. Трубопроводы системы очистки радиоактивных технологических сдувок.Обвязка оборудования KPM21, 31</t>
  </si>
  <si>
    <t xml:space="preserve">                   30UKC. Reactor auxiliary building with the MCR. Pipelines of radioactive process blow-offs purification system. Piping of KPM22, 32 equipment</t>
  </si>
  <si>
    <t>30UKC. Вспомогательное реакторное здание с БПУ. Трубопроводы системы очистки радиоактивных технологических сдувок. Обвязка оборудования KPM22, 32</t>
  </si>
  <si>
    <t xml:space="preserve">                KPN Pipelines of off-gas decontamination system from the equipment of liquid radioactive waste treatment systems</t>
  </si>
  <si>
    <t xml:space="preserve">                   30UKC. Reactor auxiliary building with the MCR. System for purifying blow-offs from the equipment pertaining to the liguid radioactive media pipelines</t>
  </si>
  <si>
    <t>30UKC. Вспомогательное реакторное здание с БПУ. Трубопроводы системы очистки сдувок из оборудования систем обращения с жидкими радиоактивными отходами</t>
  </si>
  <si>
    <t xml:space="preserve">                LBG Pipelines of auxiliary steam lines in 20UKC building</t>
  </si>
  <si>
    <t xml:space="preserve">                   30UKC. Reactor auxiliary building with the MCR. Pipelines of the auxiliary steam lines system in the 30UKC building</t>
  </si>
  <si>
    <t>30UKC. Вспомогательное реакторное здание с БПУ. Трубопроводы системы паропроводов собственных нужд вздании 30UKC</t>
  </si>
  <si>
    <t xml:space="preserve">                KAA Pipelines of intermediate circuit system of 20UJA, 20UKC building essential loads</t>
  </si>
  <si>
    <t xml:space="preserve">                   30UKC. Reactor auxiliary building with the MCR. Pipelines of component cooling system for secured loads in the 30UJA, 30UKC. building. Main headers Dnom&gt;100</t>
  </si>
  <si>
    <t>30UKC. Вспомогательное реакторное здание с БПУ. Трубопроводы системы промконтура ответствееннных потребителей здания 30UJA, 30UKC. Основные коллектора Ду&gt;100</t>
  </si>
  <si>
    <t xml:space="preserve">                   30UKC. Reactor auxiliary building with the MCR. Pipelines of component cooling system for secured loads in the 30UJA, 30UKC. building. Piping of consumers at elev. -3.600</t>
  </si>
  <si>
    <t>30UKC. Вспомогательное реакторное здание с БПУ. Трубопроводы системы промконтура ответственнных потребителей здания 30UJA, 30UKC. Обвязка потребителей на отм. -3.600</t>
  </si>
  <si>
    <t xml:space="preserve">                   30UKC. Reactor auxiliary building with the MCR. Pipelines of component cooling system for secured loads in the 30UJA, 30UKC. building. Piping of consumers at elev. 0.000</t>
  </si>
  <si>
    <t>30UKC. Вспомогательное реакторное здание с БПУ. Трубопроводы системы промконтура ответственнных потребителей здания 30UJA, 30UKC. Обвязка потребителей на отм. 0.000</t>
  </si>
  <si>
    <t xml:space="preserve">                   30UKC. Reactor auxiliary building with the MCR. Pipelines of component cooling system for essential loads in the 30UJA, 30UKC. building. Piping of consumers at elev. +14.400 and above</t>
  </si>
  <si>
    <t>30UKC. Вспомогательное реакторное здание с БПУ. Трубопроводы системы промконтура ответственнных потребителей здания 30UJA, 30UKC. Обвязка потребителей на отм. +14.400 и выше</t>
  </si>
  <si>
    <t xml:space="preserve">                   30UKC. Reactor auxiliary building with the MCR. Pipelines of component cooling system for essential loads in the 30UJA, 30UKC. building. Piping of 20KPM system equipment</t>
  </si>
  <si>
    <t>30UKC. Вспомогательное реакторное здание с БПУ. Трубопроводы системы промконтура ответственнных потребителей здания 30UJA, 30UKC. Обвязка оборудования системы 30KPM</t>
  </si>
  <si>
    <t xml:space="preserve">                   30UKC. Reactor auxiliary building with the MCR. Pipelines of component cooling system for secured loads in the 30UJA, 30UKC. building. Piping of consumers from elev. +7.200 to elev. +14.400</t>
  </si>
  <si>
    <t>30UKC. Вспомогательное реакторное здание с БПУ. Трубопроводы системы промконтура ответственнных потребителей здания 30UJA, 30UKC. Обвязка потребителей с отм. +7.200 до отм. +14.400</t>
  </si>
  <si>
    <t xml:space="preserve">                   30UKC. Reactor auxiliary building with the MCR. Pipelines of component cooling system for secured loads in the 30UJA, 30UKC. building. Piping of consumers at elev. +3.600</t>
  </si>
  <si>
    <t>30UKC. Вспомогательное реакторное здание с БПУ. Трубопроводы системы промконтура ответственнных потребителей здания 30UJA, 30UKC. Обвязка потребителей на отм. +3.600</t>
  </si>
  <si>
    <t xml:space="preserve">                KBF Coolant processing system pipelines</t>
  </si>
  <si>
    <t xml:space="preserve">                   30UKC. Reactor auxiliary building with the MCR. Coolant processing pipelines. Pipework of evaporator</t>
  </si>
  <si>
    <t>30UKC. Вспомогательное реакторное здание c БПУ. Трубопроводы системы переработки теплоносителя. Обвязка выпаронго аппарата</t>
  </si>
  <si>
    <t xml:space="preserve">                   30UKC. Reactor auxiliary building with the MCR. Coolant processing pipelines. Pipework of tank1, heat exchanger KBF50 and pumps</t>
  </si>
  <si>
    <t>30UKC. Вспомогательное реакторное здание с БПУ.Трубопроводы системы переработки теплоносителя. Обвязка бака, насосов и теплообменника KBF50</t>
  </si>
  <si>
    <t xml:space="preserve">                   30UKC. Reactor auxiliary building with the MCR. Coolant processing pipelines. Pipework of equipment in KBF40</t>
  </si>
  <si>
    <t>30UKC. Вспомогательное реакторное здание с БПУ. Трубопроводы системы переработки теплоносителя. Обвязка оборудования KBF40</t>
  </si>
  <si>
    <t xml:space="preserve">                   30UKC. Reactor auxiliary building with the MCR. Pipelines of the coolant reprocessing system. Piping of KBF30 equipment</t>
  </si>
  <si>
    <t>30UKC. Вспомогательное реакторное здание с БПУ. Трубопроводы системы переработки теплоносителя. Обвязка оборудования KBF30</t>
  </si>
  <si>
    <t xml:space="preserve">                   30UKC. Reactor auxiliary building with the MCR. Pipelines of the coolant reprocessing system. Piping of KBF30 filters and heat-exchanger</t>
  </si>
  <si>
    <t>30UKC. Вспомогательное реакторное здание с БПУ. Трубопроводы системы переработки теплоносителя. Обвязка фильтров и теплообменника KBF30</t>
  </si>
  <si>
    <t xml:space="preserve">                   30UKC. Reactor auxiliary building with the MCR. Pipelines of the coolant reprocessing system. Piping of KBF50 filters and sampling chamber</t>
  </si>
  <si>
    <t>30UKC. Вспомогательное реакторное здание с БПУ. Трубопроводы системы переработки теплоносителя. Обвязка фильтров и камеры отбора проб KBF50</t>
  </si>
  <si>
    <t xml:space="preserve">                KWC Pipelines of system for I&amp;C detector hydraulic tests and blowdown with borated water</t>
  </si>
  <si>
    <t xml:space="preserve">                   30UKC. Reactor auxiliary building with the MCR. Pipelines for hydraulic testing and purging I&amp;C sensors with boron containing water. HP pipelines</t>
  </si>
  <si>
    <t>30UKC. Вспомогательное реакторное здание с БПУ. Трубопроводы системы гидроиспытаний и продувки датчиков КИП боросодержащей водой. Трубопроводы высокое давление</t>
  </si>
  <si>
    <t xml:space="preserve">                   30UKC. Reactor auxiliary building with the MCR. Pipelines for hydraulic testing and purging I&amp;C sensors with boron containing water. LP pipelines</t>
  </si>
  <si>
    <t>30UKC. Вспомогательное реакторное здание с БПУ. Трубопроводы системы гидроиспытаний и продувки датчиков КИП боросодержащей водой. Трубопроводы низкое давление</t>
  </si>
  <si>
    <t xml:space="preserve">                   30UKC. Reactor auxiliary building with the MCR. Pipelines for hydraulic testing and purging I&amp;C sensors with boron containing water. Purging pipelines to I&amp;C sensors in the UKC building</t>
  </si>
  <si>
    <t>30UKC. Вспомогательное реакторное здание с БПУ. Трубопроводы системы гидроиспытаний и продувки датчиков КИП боросодержащей водой. Трубопроводы продувки к датчикам КиП по зданию UKC</t>
  </si>
  <si>
    <t xml:space="preserve">                LCM Drain and condensate collection (recirculation) system pipelines</t>
  </si>
  <si>
    <t xml:space="preserve">                   30UKC. Reactor auxiliary building with the MCR. Pipelines of drains and condensate collection (returning) system</t>
  </si>
  <si>
    <t>30UKC. Вспомогательное реакторное здание с БПУ. Трубопроводы системы сбора (возврата) дренажей и конденсата</t>
  </si>
  <si>
    <t xml:space="preserve">                QUH Secondary circuit sampling system pipelines</t>
  </si>
  <si>
    <t xml:space="preserve">                   30UKC. Reactor auxiliary building with the MCR. Secondary coolant sampling pipelines. Pipelines from the LCQ50-80 system</t>
  </si>
  <si>
    <t>30UKC. Вспомогательное реакторное здание с БПУ. Трубопроводы системы отбора проб второго контура. Трубопроводы из системы LCQ50-80</t>
  </si>
  <si>
    <t xml:space="preserve">                   30UKC. Reactor auxiliary building with the MCR. Secondary coolant sampling pipelines. Pipelines from the UKA building</t>
  </si>
  <si>
    <t>30UKC. Вспомогательное реакторное здание с БПУ. Трубопроводы системы отбора проб второго контура. Трубопроводы отбора проб из здания UKA</t>
  </si>
  <si>
    <t xml:space="preserve">                   30UKC. Reactor auxiliary building with the MCR. Secondary coolant sampling pipelines. Pipelines from the UJA building</t>
  </si>
  <si>
    <t>30UKC. Вспомогательное реакторное здание с БПУ. Трубопроводы системы отбора проб второго контура. Трубопроводы отбора проб из здания UJA</t>
  </si>
  <si>
    <t xml:space="preserve">                KTC Borated water collection system pipelines</t>
  </si>
  <si>
    <t xml:space="preserve">                   30UKC. Reactor auxiliary building with the MCR. Pipelines for collecting boron-containing waters system. Pipework of pump KTC10AP001 and tank KTC10BB001</t>
  </si>
  <si>
    <t>30UKC. Вспомогательное реакторное здание с БПУ. Трубопроводы системы сбора боросодержащих вод. Обвязка насоса KTC10AP001 и бака KTC10BB001</t>
  </si>
  <si>
    <t xml:space="preserve">                   30UKC. Reactor auxiliary building with the MCR. Pipelines for collecting boron-containing waters. Pipelines for collecting boron-containing waters from the UKC, UKA, UJA buildings</t>
  </si>
  <si>
    <t>30UKC. Вспомогательное реакторное здание с БПУ. Трубопроводы системы сбора боросодержащих вод систем РО. Трубопроводы сбора боросодержащих вод из зданий UKC, UKA, UJA</t>
  </si>
  <si>
    <t xml:space="preserve">                KTH Pipelines of active drain system of buildings 20UJA and 20UKC</t>
  </si>
  <si>
    <t xml:space="preserve">                   30UKC. Reactor auxiliary building with the MCR. Pipelines of radioactive sewerage system of the 30UJA and 30UKC buildings (the pressure part). Piping of radioactive sewerage tanks, vacuum-pumps and montejus</t>
  </si>
  <si>
    <t>30UKC. Вспомогательное реакторное здание с БПУ. Трубопроводы системы спецканализации зданий 30UJA и 30UKC (напорная часть). Обвязка баков спецканализации, вакуум-насосов и монжюса</t>
  </si>
  <si>
    <t xml:space="preserve">                   30UKC. Reactor auxiliary building with the MCR. Pipelines of radioactive sewerage system of the 30UJA and 30UKC buildings (the pressure part). Piping of radioactive sewerage sumps</t>
  </si>
  <si>
    <t>30UKC. Вспомогательное реакторное здание с БПУ. Трубопроводы системы спецканализации зданий 30UJA и 30UKC (напорная часть). Обвязка приямков спецканализации</t>
  </si>
  <si>
    <t xml:space="preserve">                KUA Pipelines for 20 UJA building equipment sampling system</t>
  </si>
  <si>
    <t xml:space="preserve">                   30UKC. Reactor auxiliary building with the MCR. Pipelines of automated chemical monitoring system for primary circuit</t>
  </si>
  <si>
    <t>30UKC. Вспомогательное реакторное здание с БПУ. Трубопроводы системы автоматизированного имического контроля первого контура</t>
  </si>
  <si>
    <t xml:space="preserve">                   30UKC. Reactor auxiliary building with the MCR. Pipelines of system for taking samples from equipment of the 30UJA building. Piping of KUA10</t>
  </si>
  <si>
    <t>30UKC. Вспомогательное реакторное здание с БПУ. Трубопроводы системы отбора проб из оборудования здания 30UJA. Обвязка KUA10</t>
  </si>
  <si>
    <t xml:space="preserve">                   30UKC. Reactor auxiliary building with the MCR. Pipelines of system for taking samples from equipment of the 30UJA building. Piping of KUA20</t>
  </si>
  <si>
    <t>30UKC. Вспомогательное реакторное здание с БПУ. Трубопроводы системы отбора проб из оборудования здания 30UJA. Обвязка KUA20</t>
  </si>
  <si>
    <t xml:space="preserve">                   30UKC. Reactor auxiliary building with the MCR. Pipelines of system for taking samples from equipment of the 30UJA building. Piping of KUA30</t>
  </si>
  <si>
    <t>30UKC. Вспомогательное реакторное здание с БПУ. Трубопроводы системы отбора проб из оборудования здания 30UJA. Обвязка KUA30</t>
  </si>
  <si>
    <t xml:space="preserve">                   30UKC. Reactor auxiliary building with the MCR. Pipelines of system for taking samples from equipment of the 30UJA building. Piping of KUA40</t>
  </si>
  <si>
    <t>30UKC. Вспомогательное реакторное здание с БПУ. Трубопроводы системы отбора проб из оборудования здания 30UJA. Обвязка KUA40</t>
  </si>
  <si>
    <t xml:space="preserve">                KBA Feed and bleed system pipelines</t>
  </si>
  <si>
    <t xml:space="preserve">                   30UKC. Reactor auxiliary building with the MCR. Pipelines of the volume and chemical control system. Low pressure</t>
  </si>
  <si>
    <t>30UKC. Вспомогательное реакторное здание с БПУ. Трубопроводы системы продувки-подпитки. Низкое давление</t>
  </si>
  <si>
    <t xml:space="preserve">                   30UKC. Reactor auxiliary building with the MCR. Pipelines of the volume and chemical control system. High pressure</t>
  </si>
  <si>
    <t>30UKC. Вспомогательное реакторное здание с БПУ. Трубопроводы системы продувки-подпитки. Высокое давление</t>
  </si>
  <si>
    <t xml:space="preserve">                KTH Pipelines of active drain system of building 20UKC</t>
  </si>
  <si>
    <t xml:space="preserve">                   30UKC. Reactor auxiliary building with the MCR. Active drain system pipelines (floor water drains) in the UKC building from el. -0.000 to el. +3.600</t>
  </si>
  <si>
    <t>30UKC. Вспомогательное реакторное здание с БПУ. Трубопроводы системы спецканализации здания 30UKC (безнапорная часть). Трубопроводы c отм. 0.000 до +3.600</t>
  </si>
  <si>
    <t xml:space="preserve">                   30UKC. Reactor auxiliary building with the MCR. Active drain system pipelines (floor water drains) in the UKC building from el. +3.550 to el. +10.750</t>
  </si>
  <si>
    <t>30UKC. Вспомогательное реакторное здание с БПУ. Трубопроводы системы спецканализации здания 30UKC (безнапорная часть). Трубопроводы c отм. +3.600 до +10.800</t>
  </si>
  <si>
    <t xml:space="preserve">                   30UKC. Reactor auxiliary building with the MCR. Active drain pipelines (floor water drains) in the UKC building above el. +10.800</t>
  </si>
  <si>
    <t>30UKC. Вспомогательное реакторное здание с БПУ. Трубопроводы системы спецканализации здания 20UKC (безнапорная часть). Трубопроводы выше отм. +10.800</t>
  </si>
  <si>
    <t xml:space="preserve">                   30UKC. Reactor auxiliary building with the MCR. Active drain system pipelines (floor water drains) in the UKC building up to el. -0.000</t>
  </si>
  <si>
    <t>30UKC. Вспомогательное реакторное здание с БПУ. Трубопроводы системы спецканализации здания 30UKC (безнапорная часть). Трубопроводы до отм. 0.000</t>
  </si>
  <si>
    <t xml:space="preserve">                KUJ Pipelines of sampling system of gaseous radioactive fluids from ventilation stack</t>
  </si>
  <si>
    <t xml:space="preserve">                   30UKC. Reactor auxiliary building with the MCR. Pipelines of sampling system for gaseous radioactive mediums</t>
  </si>
  <si>
    <t>30UKC. Вспомогательное реакторное здание с БПУ. Трубопроводы системы пробоотбора газообразных радиоактивных сред</t>
  </si>
  <si>
    <t xml:space="preserve">                   30UKC. Reactor auxiliary building with the MCR. Pipelines of sampling system for gaseous radioactive mediums from ventilation stack</t>
  </si>
  <si>
    <t>30UKC. Вспомогательное реакторное здание с БПУ. Трубопроводы системы пробоотбора газообразных радиоактивных сред из венттрубы</t>
  </si>
  <si>
    <t xml:space="preserve">                LFG Pipelines of steam generator chemical washing</t>
  </si>
  <si>
    <t xml:space="preserve">                   30UKC. Reactor auxiliary building with the MCR. Pipelines of steam generators chemical washing system</t>
  </si>
  <si>
    <t>30UKC. Вспомогательное реакторное здание с БПУ. Трубопроводы системы химической промывки парогенераторов</t>
  </si>
  <si>
    <t xml:space="preserve">                FAL Pipelines of system of water supply from the fuel pool to the treatment facility</t>
  </si>
  <si>
    <t xml:space="preserve">                   30UKC. Reactor auxiliary building with the MCR. Pipelines of System for supplying fuel pool water for purification</t>
  </si>
  <si>
    <t>30UKC. Вспомогательное реакторное здание с БПУ. Трубопроводы системы подачи вод бассейна выдержки на очистку</t>
  </si>
  <si>
    <t xml:space="preserve">                FKT Pipelines of decontamination solution preparation and injection system</t>
  </si>
  <si>
    <t xml:space="preserve">                   30UKC. Reactor auxiliary building with the MCR. Decontaminating solution preparation and supply pipelines. Associated pipework of main equipment</t>
  </si>
  <si>
    <t>30UKC. Вспомогательное реакторное здание с БПУ. Трубопроводы системы приготовления и подачи дезактивирующих растворов. Трубопроводы раздачи реагентов по потребителям</t>
  </si>
  <si>
    <t xml:space="preserve">                   30UKC. Reactor auxiliary building with the MCR. Decontaminating solution preparation and supply pipelines. Pipelines for distributing reagents to consumers</t>
  </si>
  <si>
    <t>30UKC. Вспомогательное реакторное здание с БПУ. Трубопроводы системы приготовления и подачи дезактивирующих растворов. Трубопроводы обвязки основного оборудования</t>
  </si>
  <si>
    <t xml:space="preserve">                   30UKC. Reactor auxiliary building with the MCR. Decontaminating solution preparation and supply pipelines. Steam lines from reducing and cooling unit to heat exchangers</t>
  </si>
  <si>
    <t>30UKC. Вспомогательное реакторное здание с БПУ. Трубопроводы системы приготовления и подачи дезактивирующих растворов. Трубопроводы пара от РОУ к теплообменникам</t>
  </si>
  <si>
    <t xml:space="preserve">                JEV Pipelines supplying and draining oil from oil tanks of RCP</t>
  </si>
  <si>
    <t xml:space="preserve">                   30UKC. Reactor auxiliary building with the MCR. Pipelines for oil supply and discharge from RCPS oil tank</t>
  </si>
  <si>
    <t>30UKC. Вспомогательное реакторное здание с БПУ. Трубопроводы подачи масла в маслобаки ГЦН</t>
  </si>
  <si>
    <t xml:space="preserve">                KTN Pipelines of active drain system from sanitary appliances of building UKC</t>
  </si>
  <si>
    <t xml:space="preserve">                   30UKC. Reactor auxiliary building with the MCR. Radioactive sewerage system from lavatory equipment in the UKC building</t>
  </si>
  <si>
    <t>30UKC. Вспомогательное реакторное здание с БПУ. Трубопроводы системы спецканализации от сантехнических приборов здания UKC</t>
  </si>
  <si>
    <t xml:space="preserve">                QUN Pipelines of sampling system for SG blow-down water radiation monitoring</t>
  </si>
  <si>
    <t xml:space="preserve">                   30UKC. Reactor auxiliary building with the MCR. Pipelines of system of taking SG blowdown water samples for radiation monitoring</t>
  </si>
  <si>
    <t>30UKC. Вспомогательное реакторное здание с БПУ. Трубопроводы системы отбора проб на радиационный контроль продувочной воды ПГ</t>
  </si>
  <si>
    <t xml:space="preserve">                   30UKC. Reactor auxiliary building with the MCR. Corrosion protection of pipelines, supports, tie bars</t>
  </si>
  <si>
    <t>30UKC. Вспомогательное реакторное здание с БПУ. Антикоррозионная защита трубопроводов, опор, подвесок</t>
  </si>
  <si>
    <t xml:space="preserve">                   30UKC. Reactor auxiliary building with the MCR. Corrosion protection of air ducts at elev. above +10.800</t>
  </si>
  <si>
    <t>30UKC. Вспомогательное реакторное здание с БПУ. Антикоррозионная защита воздуховодов выше отм. +10.800</t>
  </si>
  <si>
    <t xml:space="preserve">                   30UKC. Reactor auxiliary building with the MCR. Corrosion protection of air ducts up to elev. +10.800</t>
  </si>
  <si>
    <t>30UKC. Вспомогательное реакторное здание с БПУ. Антикоррозионная защита воздуховодов до отм. +10.800</t>
  </si>
  <si>
    <t xml:space="preserve">                QEC Pipelines for SG compressed air supply through the secondary circuit for intercircuit density control</t>
  </si>
  <si>
    <t xml:space="preserve">                   30UKC. Reactor auxiliary building with the MCR. Pipelines of SG compressed air supply system via the secondary circuit for checking primary-to-secondary tightness</t>
  </si>
  <si>
    <t>30UKC. Вспомогательное реакторное здание с БПУ. Трубопроводы системы подачи сжатого воздуха в ПГ по второму контуру для контроля межконтурной плотности</t>
  </si>
  <si>
    <t xml:space="preserve">                PJB Normal operation consumers intermediate circuit system in 30UKC building</t>
  </si>
  <si>
    <t>PJB Трубопроводы системы промконтура потребителей нормальной эксплуатации здания 30UKC</t>
  </si>
  <si>
    <t xml:space="preserve">                   30UKC. Reactor auxiliary building with the MCR. Pipeline of normal operation component cooling system in the 30UKC building. Dnom&gt;100</t>
  </si>
  <si>
    <t>30UKC. Вспомогательное реакторное здание с БПУ. Трубопроводы системы промконтура потребителей нормальной эксплуатации здания 30UKC. Трубопроводы Ду&gt;100</t>
  </si>
  <si>
    <t xml:space="preserve">                   30UKC. Reactor auxiliary building with the MCR. Pipelines of component cooling water system for normal operation loads in the 30UKC building. Piping of consumers at elev. -3.600</t>
  </si>
  <si>
    <t>30UKC. Вспомогательное реакторное здание с БПУ. Трубопроводы системы промконтура потребителей нормальной эксплуатации здания 30UKC. Обвязка потребителей на отметке -3.600</t>
  </si>
  <si>
    <t xml:space="preserve">                   30UKC. Reactor auxiliary building with the MCR. Pipelines of component cooling water system for normal operation loads in the 20UKC building. Piping of consumers from elev. 0.000 to +7.200</t>
  </si>
  <si>
    <t>30UKC. Вспомогательное реакторное здание с БПУ. Трубопроводы системы промконтура потребителей нормальной эксплуатации здания 30UKC. Обвязка потребителей c отм. 0.000 до +7.200</t>
  </si>
  <si>
    <t xml:space="preserve">                   30UKC. Reactor auxiliary building with the MCR. Pipelines of component cooling water system for normal operation loads in the 30UKC building. Piping of consumers at elev. +7.200 and higher</t>
  </si>
  <si>
    <t>30UKC. Вспомогательное реакторное здание с БПУ. Трубопроводы системы промконтура потребителей нормальной эксплуатации здания 30UKC. Обвязка потребителей на отм. +7,200 и выше</t>
  </si>
  <si>
    <t xml:space="preserve">                GQA,GQD,GUD Water discharge system</t>
  </si>
  <si>
    <t xml:space="preserve">                   30UKC. Reactor auxiliary building with the MCR. Sewerage systems</t>
  </si>
  <si>
    <t>30UKC. Вспомогательное реакторное здание с БПУ. Системы водоотведения</t>
  </si>
  <si>
    <t xml:space="preserve">                QFA Compressed air pipelines for pneumatic drives of valves</t>
  </si>
  <si>
    <t xml:space="preserve">                   30UKC. Reactor auxiliary building with the MCR. Pipeline of compressed air s/s pipeline for pneumatically driven valves system</t>
  </si>
  <si>
    <t>30UKC. Вспомогательное реакторное здание с БПУ. Трубопроводы системы сжатого воздуха для пневмоприводной арматуры</t>
  </si>
  <si>
    <t xml:space="preserve">                KTA Primary circuit drain and controlled leakage system pipelines</t>
  </si>
  <si>
    <t xml:space="preserve">                   30UKC. Reactor auxiliary building with the MCR. Pipelines of primary coolant circuit drains and сontrolled leaks system</t>
  </si>
  <si>
    <t>30UKC. Вспомогательное реактрное здание с БПУ. Трубопроводы системы дренажей и организованных протечек первого контура</t>
  </si>
  <si>
    <t xml:space="preserve">                HV Ventilation systems</t>
  </si>
  <si>
    <t xml:space="preserve">                   30UKC. Reactor auxiliary building with the MCR. Layout drawings of ventilation systems up to elevation +10.800</t>
  </si>
  <si>
    <t>30UKC. Вспомогательное реакторное здание с БПУ. Компоновочные чертежи систем вентиляции до отм.+10,800</t>
  </si>
  <si>
    <t xml:space="preserve">                   30UKC. Reactor auxiliary building with the MCR. Layout drawings of ventilation systems above elevation +10.800</t>
  </si>
  <si>
    <t>30UKC. Вспомогательное реакторное здание с БПУ. Компоновочные чертежи систем вентиляции выше отм.+10,800</t>
  </si>
  <si>
    <t xml:space="preserve">                   30UKC. Reactor auxiliary building with the MCR. UKC building rooms up to elevation +10.800. Installation drawings of the ventilation systems</t>
  </si>
  <si>
    <t>30UKC. Вспомогательное реакторное здание с БПУ. Помещения UKC до отм.+10,800. Установочные чертежи систем вентиляции</t>
  </si>
  <si>
    <t xml:space="preserve">                   30UKC. Reactor auxiliary building with the MCR. UKC building rooms above elevation +10.800. Installation drawings of the ventilation systems</t>
  </si>
  <si>
    <t>30UKC. Вспомогательное реакторное здание с БПУ. Помещения UKC выше отм.+10,800. Установочные чертежи систем вентиляции</t>
  </si>
  <si>
    <t xml:space="preserve">                   30UKC. Reactor auxiliary building with the MCR. UKC building rooms above elevation +10.800. Installation drawings of the ventilation systems. Filtering equipment</t>
  </si>
  <si>
    <t>30UKC. Вспомогательное реакторное здание с БПУ. Помещения UKC выше отм.+10,800. Установочные чертежи систем вентиляции. Фильтровальное оборудование</t>
  </si>
  <si>
    <t xml:space="preserve">                   30UKC. Reactor auxiliary building with the MCR. Premises UCA. Installation drawings of the ventilation systems</t>
  </si>
  <si>
    <t>30UKC. Вспомогательное реакторное здание с БПУ. Помещения UCA. Установочные чертежи систем вентиляции</t>
  </si>
  <si>
    <t xml:space="preserve">                SBC Coolant system pipelines</t>
  </si>
  <si>
    <t xml:space="preserve">                   30UKC. Reactor auxiliary building with the MCR. Pipelines of heat supply system</t>
  </si>
  <si>
    <t>30UKC. Вспомогательное реакторное здание с БПУ. Трубопроводы системы теплоснабжения</t>
  </si>
  <si>
    <t xml:space="preserve">                KUE Pipelines of sampling system from the active water treatment plant</t>
  </si>
  <si>
    <t xml:space="preserve">                   30UKC. Reactor auxiliary building with the MCR. Pipelines for sampling from the system KPF30,40,60</t>
  </si>
  <si>
    <t>30UKC. Вспомогательное реакторное здание с БПУ. Трубопроводы системы отбора проб из установок СВО.Трубопроводы отбора проб из системы KPF30,40,60</t>
  </si>
  <si>
    <t xml:space="preserve">                   30UKC. Reactor auxiliary building with the MCR. Pipelines for sampling from the system KPJ</t>
  </si>
  <si>
    <t>30UKC. Вспомогательное реакторное здание с БПУ. Трубопроводы системы отбора проб из установок СВО. Трубопроводы отбора проб из системы KPJ</t>
  </si>
  <si>
    <t xml:space="preserve">                   30UKC. Reactor auxiliary building with the MCR. Pipelines for sampling from the system KBB</t>
  </si>
  <si>
    <t>30UKC. Вспомогательное реакторное здание с БПУ.Трубопроводы системы отбора проб из установок СВО. Трубопроводы отбора проб из системы KBB</t>
  </si>
  <si>
    <t xml:space="preserve">                   30UKC. Reactor auxiliary building with the MCR. Pipelines for sampling from the system KBD, FKT, KPF50</t>
  </si>
  <si>
    <t>30UKC. Вспомогательное реакторное здание с БПУ. Трубопроводы системы отбора проб из установок СВО.Трубопроводы отбора проб из системы KBD, FKT, KPF50</t>
  </si>
  <si>
    <t xml:space="preserve">                   30UKC. Reactor auxiliary building with the MCR. Pipelines for sampling from the system KBF30,40</t>
  </si>
  <si>
    <t>30UKC. Вспомогательное реакторное здание с БПУ.Трубопроводы системы отбора проб из установок СВО. Трубопроводы отбора проб из системы KBF30,40</t>
  </si>
  <si>
    <t xml:space="preserve">                   30UKC. Reactor auxiliary building with the MCR. Pipelines for sampling from the system KBF50</t>
  </si>
  <si>
    <t>30UKC. Вспомогательное реакторное здание с БПУ. Трубопроводы системы отбора проб из установок СВО. Трубопроводы отбора проб из системы KBF50</t>
  </si>
  <si>
    <t xml:space="preserve">                   30UKC. Reactor auxiliary building with the MCR. Pipelines for sampling from the system KBH</t>
  </si>
  <si>
    <t>30UKC. Вспомогательное реакторное здание с БПУ. Трубопроводы системы отбора проб из установок СВО.Трубопроводы отбора проб из системы KBH</t>
  </si>
  <si>
    <t xml:space="preserve">                   30UKC. Reactor auxiliary building with the MCR. Pipelines of system for taking samples from RWT plants. Pipelines of system for taking samples from KPF13, KPF14, KPF20 system</t>
  </si>
  <si>
    <t>30UKC. Вспомогательное реакторное здание с БПУ. Трубопроводы системы отбора проб из установок СВО.Трубопроводы отбора проб из системы KPF13, KPF14, KPF20</t>
  </si>
  <si>
    <t xml:space="preserve">                KWA Pipelines of I&amp;C detector hydraulic tests and blow-down with distillate system</t>
  </si>
  <si>
    <t xml:space="preserve">                   30UKC. Reactor auxiliary building with the MCR. Pipeline for hydraulic tests and purging I&amp;C sensors with distilate water system</t>
  </si>
  <si>
    <t>30UKC. Вспомогательное реакторное здание с БПУ. Трубопроводы системы гидроиспытаний и продувки датчиков КИП дистиллатом KWA</t>
  </si>
  <si>
    <t xml:space="preserve">                KBH Pipelines of fuel and refueling pool water treatment system</t>
  </si>
  <si>
    <t xml:space="preserve">                   30UKC. Reactor auxiliary building with the MCR. Pipelines of fuel pool water purification systems. Auxiliary flow</t>
  </si>
  <si>
    <t>30UKC. Вспомогательное реакторное здание с БПУ. Трубопроводы системы очистки вод бассейна выдержки и перегрузки. Основной поток</t>
  </si>
  <si>
    <t xml:space="preserve">                   30UKC. Reactor auxiliary building with the MCR. FP water cleaning pipelines (AWT-4) KBH. Main flow</t>
  </si>
  <si>
    <t>30UKC. Вспомогательное реакторное здание с БПУ. Трубопроводы системы очистки вод бассейна выдержки и перегрузки. Вспомогательный поток</t>
  </si>
  <si>
    <t xml:space="preserve">                KPC Connecting pipelines of resin drying device</t>
  </si>
  <si>
    <t xml:space="preserve">                   30UKC. Reactor auxiliary building with the MCR. Liquid redioactive media cementation plant</t>
  </si>
  <si>
    <t>30UKC. Вспомогательное реакторное здание с БПУ. Трубопроводы обвязки установки цементирования</t>
  </si>
  <si>
    <t xml:space="preserve">                   30UKC. Reactor auxiliary building with the MCR. Pipework of resin preheater</t>
  </si>
  <si>
    <t>30UKC. Вспомогательное реакторное здание с БПУ. Трубопроводы обвязки установки сушки смолы</t>
  </si>
  <si>
    <t xml:space="preserve">                KPL Pipelines for hydrogen incineration of the radioactive process releases</t>
  </si>
  <si>
    <t xml:space="preserve">                   30UKC. Reactor auxiliary building with the MCR. Pipeline of burning system for hydrogen from radioactive process</t>
  </si>
  <si>
    <t>30UKC. Вспомогательное реакторное здание с БПУ. Трубопроводы системы сжигания водорода из радиоактивных технологических сдувок</t>
  </si>
  <si>
    <t xml:space="preserve">                FKA Pipelines of 20UJA and 20UKC buildings decontamination system</t>
  </si>
  <si>
    <t xml:space="preserve">                   30UKC. Reactor auxiliary building with the MCR. Pipelines of decontamination system of the 30UJA and 30UKC buildings</t>
  </si>
  <si>
    <t>30UKC. Вспомогательное реакторное здание с БПУ. Трубопроводы системы дезактивации зданий 30UJA и 30UKC</t>
  </si>
  <si>
    <t xml:space="preserve">                KBB Operational quality coolant storage pipelines</t>
  </si>
  <si>
    <t xml:space="preserve">                   30UKC. Reactor auxiliary building with the MCR. Pipelines of coolant of operating storage system. KBB10BB001,002 tanks manifold</t>
  </si>
  <si>
    <t>30UKC. Вспомогательное реакторное здание с БПУ. Трубопроводы системы хранения теплоносителя эксплуатационного качества. Обвязка баков KBB10BB001,002</t>
  </si>
  <si>
    <t xml:space="preserve">                   30UKC. Reactor auxiliary building with the MCR. Pipelines of operating quality coolant storage system. Pipework of montejus KBB40BB001</t>
  </si>
  <si>
    <t>30UKC. Вспомогательное реакторное здание с БПУ. Трубопроводы системы хранения теплоносителя эксплуатационного качества. Обвязка монжюса KBB40BB001</t>
  </si>
  <si>
    <t xml:space="preserve">                KPK Pipelines of liquid radioactive media intermediate storage system</t>
  </si>
  <si>
    <t xml:space="preserve">                   30UKC. Reactor auxiliary building with the MCR. Pipelines of intermediate liquid radioactive media storage system. Piping of KPK10 tanks</t>
  </si>
  <si>
    <t>30UKC. Вспомогательное реакторное здание с БПУ. Трубопроводы системы промежуточного хранения жидких радиоактивных сред. Обвязка баков KPK10</t>
  </si>
  <si>
    <t xml:space="preserve">                   30UKC. Reactor auxiliary building with the MCR. Pipelines of intermediate liquid radioactive media storage system. Piping of KPK20 equipment</t>
  </si>
  <si>
    <t>30UKC. Вспомогательное реакторное здание с БПУ. Трубопроводы системы промежуточного хранения жидких радиоактивных сред. Обвязка оборудования KPK20</t>
  </si>
  <si>
    <t xml:space="preserve">                   30UKC. Reactor auxiliary building with the MCR. Pipelines of intermediate liquid radioactive media storage system. Piping of KPK30 tanks</t>
  </si>
  <si>
    <t>30UKC. Вспомогательное реакторное здание с БПУ. Трубопроводы системы промежуточного хранения жидких радиоактивных сред. Обвязка баков KPK30</t>
  </si>
  <si>
    <t xml:space="preserve">                   30UKC. Reactor auxiliary building with the MCR. Pipelines of intermediate liquid radioactive media storage system. Piping of KPK40 tank</t>
  </si>
  <si>
    <t>30UKC. Вспомогательное реакторное здание с БПУ. Трубопроводы системы промежуточного хранения жидких радиоактивных сред. Обвязка бака KPK40</t>
  </si>
  <si>
    <t xml:space="preserve">                KBC Distillate and boron concentrate system pipelines</t>
  </si>
  <si>
    <t xml:space="preserve">                   30UKC. Reactor auxiliary building with the MCR. Distillate system pipelines. KBC16,17BB001 tanks manifold</t>
  </si>
  <si>
    <t>30UKC. Вспомогательное реакторное здание с БПУ. Трубопроводы системы дистиллята. Обвязка баков KBC16,17BB001</t>
  </si>
  <si>
    <t xml:space="preserve">                   30UKC. Reactor auxiliary building with the MCR. Boron concentrate system pipelines</t>
  </si>
  <si>
    <t>30UKC. Вспомогательное реакторное здание с БПУ. Трубопроводы системы борного концентрата</t>
  </si>
  <si>
    <t xml:space="preserve">                   30UKC. Reactor auxiliary building with the MCR. Pipelines of the distilled water system. Piping of KBC26, 30BB001 tanks</t>
  </si>
  <si>
    <t>30UKC. Вспомогательное реакторное здание с БПУ. Трубопроводы системы дистиллята. Обвязка баков KBC26,30BB001</t>
  </si>
  <si>
    <t xml:space="preserve">                QKK Cold supply system pipelines for 20UKC building ventilation systems</t>
  </si>
  <si>
    <t>QKK Трубопроводы системы холодоснабжения для вентиляционных систем здания 30UKC</t>
  </si>
  <si>
    <t xml:space="preserve">                   30UKC. Reactor auxiliary building with the MCR. Pipeline of chill supply system for the conventional component ventilation. Main collector</t>
  </si>
  <si>
    <t>30UKC. Вспомогательное реакторное здание с БПУ. Трубопроводы системы холодоснабжения для вентиляционных систем здания 30UKC. Обвязка неответственных потребителей. Основной коллектор</t>
  </si>
  <si>
    <t xml:space="preserve">                   30UKC. Reactor auxiliary building with the MCR. Cold supply system for the ventilation systems of the 30UKC, 30UJA and 30UBA buildings (35QKK). Installation drawings</t>
  </si>
  <si>
    <t>30UKC. Вспомогательное реакторное здание с БПУ. Система холодоснабжения для вентиляционных систем зданий 30UKC, 30UJA, 30UBA (35QKK). Установочные чертежи</t>
  </si>
  <si>
    <t xml:space="preserve">                   30UKC. Reactor auxiliary building with the MCR. Chill supply pipelines for the ventilation systems of essential components 1-1QKK</t>
  </si>
  <si>
    <t>30UKC. Вспомогательное реакторное здание с БПУ. Трубопроводы системы холодоснабжения для вентиляционных систем здания 30UKC. Обвязка ответственных потребителей 1-1QKK</t>
  </si>
  <si>
    <t xml:space="preserve">                   30UKC. Reactor auxiliary building with the MCR. Pipelines of chill water supply of non-essential loads vent systems. Piping of loads up to el. +21.000</t>
  </si>
  <si>
    <t>30UKC. Вспомогательное реакторное здание с БПУ. Трубопроводы системы холодоснабжения для вентиляционных систем здания 30UKC. Обвязка неответственных потребителей до отм. +21.000</t>
  </si>
  <si>
    <t xml:space="preserve">                   30UKC. Reactor auxiliary building with the MCR. Chill supply pipelines for the ventilation systems of essential components 1-2QKK</t>
  </si>
  <si>
    <t>30UKC. Вспомогательное реакторное здание с БПУ. Трубопроводы системы холодоснабжения для вентиляционных систем здания 30UKC. Обвязка ответственных потребителей 1-2QKK</t>
  </si>
  <si>
    <t xml:space="preserve">                   30UKC. Reactor auxiliary building with the MCR. Pipelines of chill water supply of non-essential loads vent systems. Piping of loads at el. +21.000 and above</t>
  </si>
  <si>
    <t>30UKC. Вспомогательное реакторное здание с БПУ. Трубопроводы системы холодоснабжения для вентиляционных систем здания 30UKC. Обвязка неответственных потребителей на отм. +21.000 и выше</t>
  </si>
  <si>
    <t xml:space="preserve">                   30UKC. Reactor auxiliary building with the MCR. Chill supply pipelines for the ventilation systems of essential components 1-3QKK</t>
  </si>
  <si>
    <t>30UKC. Вспомогательное реакторное здание с БПУ. Трубопроводы системы холодоснабжения для вентиляционных систем здания 30UKC. Обвязка ответственных потребителей 1-3QKK</t>
  </si>
  <si>
    <t xml:space="preserve">                   30UKC. Reactor auxiliary building with the MCR. Pipelines of cold supply system for the ventilation systems of the 30UKC building. Pipelines for cooling water supply from the QKA chilling machines to the loads</t>
  </si>
  <si>
    <t>30UKC. Вспомогательное реакторное здание с БПУ. Трубопроводы системы холодоснабжения для вентиляционных систем здания 30UKC. Трубопроводы подачи охлаждающей воды от холодильных машин QKA к потребителям</t>
  </si>
  <si>
    <t xml:space="preserve">                   30UKC. Reactor auxiliary building with the MCR. Chill supply pipelines for the ventilation systems of essential components 1-4QKK</t>
  </si>
  <si>
    <t>30UKC. Вспомогательное реакторное здание с БПУ. Трубопроводы системы холодоснабжения для вентиляционных систем здания 30UKC. Обвязка ответственных потребителей 1-4QKK</t>
  </si>
  <si>
    <t xml:space="preserve">                KBD Pipelines for reagent injection to the primary coolant</t>
  </si>
  <si>
    <t xml:space="preserve">                   30UKC. Reactor auxiliary building with the MCR. Pipelines for supplying chemicals to the reactor coolant system</t>
  </si>
  <si>
    <t>30UKC. Вспомогательное реакторное здание с БПУ. Трубопроводы системы подачи реагентов в теплоноситель первого контура</t>
  </si>
  <si>
    <t xml:space="preserve">                KWB Pipelines of SG hydraulic tests system through the secondary circuit</t>
  </si>
  <si>
    <t xml:space="preserve">                   30UKC. Reactor auxiliary building with the MCR. Pipelines of systems for testing the SG secondary side</t>
  </si>
  <si>
    <t>30UKC. Вспомогательное реакторное здание с БПУ. Трубопроводы системы гидроиспытаний ПГ по второму контуру</t>
  </si>
  <si>
    <t xml:space="preserve">                QUK Steam generator blow-down automated chemical monitoring system pipelines</t>
  </si>
  <si>
    <t xml:space="preserve">                   30UKC. Reactor auxiliary building with the MCR. Automated chemical monitoring system for steam generator blowdown systems pipelines</t>
  </si>
  <si>
    <t>30UKC. Вспомогательное реакторное здание с БПУ. Трубопроводы системы автоматизированного химического контроля систем продувки парогенератора</t>
  </si>
  <si>
    <t xml:space="preserve">                KRA Pipelines of system for nitrogen supply to equipment blow-offs in 20UJA building</t>
  </si>
  <si>
    <t xml:space="preserve">                   30UKC. Reactor auxiliary building with the MCR. Pipelines of nytrogen supply to blow offs from reactor equipment</t>
  </si>
  <si>
    <t>30UKC. Вспомогательное реакторное здание с БПУ. Трубопроводы системы подачи азота на сдувки из оборудования здания 30UJA</t>
  </si>
  <si>
    <t xml:space="preserve">                KTB Gas blow-down system pipelines</t>
  </si>
  <si>
    <t xml:space="preserve">                   30UKC. Reactor auxiliary building with the MCR. Pipelines of gas blow-off system</t>
  </si>
  <si>
    <t>30UKC. Вспомогательное реактрное здание с БПУ. Трубопроводы системы газовых сдувок</t>
  </si>
  <si>
    <t xml:space="preserve">                GMN Pipeline of exhaust from I&amp;C rooms and emergency cooldown rooms for the second circuit 20UKA</t>
  </si>
  <si>
    <t xml:space="preserve">                   30UKC. Reactor auxiliary building with the MCR. Pipelines for exhaust from the 30UKA rooms of I&amp;C and secondary circuit emergency cooling-down rooms</t>
  </si>
  <si>
    <t>30UKC. Вспомогательное реакторное здание с БПУ. Трубопровод выхлопа из помещений КИП и помещений аварийного расхолаживания второго контура 30UKA</t>
  </si>
  <si>
    <t xml:space="preserve">                GML Firefighting water collection pipelines</t>
  </si>
  <si>
    <t xml:space="preserve">                   30UKC. Reactor auxiliary building with the MCR. Pipelines for water collection after fire fighting</t>
  </si>
  <si>
    <t>30UKC. Вспомогательное реакторное здание с БПУ. Трубопроводы сбора воды после пожаротушения</t>
  </si>
  <si>
    <t xml:space="preserve">                JMN Piping manifold of chemical solution make-up tanks for iodine chemical sealing</t>
  </si>
  <si>
    <t xml:space="preserve">                   30UKC. Reactor auxiliary building with the MCR. Pipelines of the piping system of chemical agents store tanks for chemical iodine binding</t>
  </si>
  <si>
    <t>30UKC. Вспомогательное реакторное здание с БПУ. Трубопроводы системы обвязки баков запаса раствора реагентов для химического закрепления йода</t>
  </si>
  <si>
    <t xml:space="preserve">                LCQ Steam generator blow-down water purification pipelines</t>
  </si>
  <si>
    <t xml:space="preserve">                   30UKC. Reactor auxiliary building with the MCR. Pipelines of steam generators blowdown water purification system. Pipelines of filter-container manifold LCQ50</t>
  </si>
  <si>
    <t>30UKC. Вспомогательное реакторное здание с БПУ. Трубопроводы cистемы очистки продувочной воды парогенераторов. Трубопроводы обвязки фильтра-контейнера LCQ50</t>
  </si>
  <si>
    <t xml:space="preserve">                   30UKC. Reactor auxiliary building with the MCR. Pipelines of SG blowdown and drain system. Piping of LCQ01 pump and tank</t>
  </si>
  <si>
    <t>30UKC. Вспомогательное реакторное здание с БПУ. Трубопроводы системы продувки и дренажей ПГ. Обвязка бака и насоса LCQ01</t>
  </si>
  <si>
    <t xml:space="preserve">                   30UKC. Reactor auxiliary building with the MCR. Pipelines of SG blowdown and drain system. Piping of LCQ01 heat-exchanger</t>
  </si>
  <si>
    <t>30UKC. Вспомогательное реакторное здание с БПУ. Трубопроводы системы продувки и дренажей ПГ. Обвязка теплообменника LCQ01</t>
  </si>
  <si>
    <t xml:space="preserve">                   30UKC. Reactor auxiliary building with the MCR. Pipelines of steam generators blowdown water purification system. Main flow</t>
  </si>
  <si>
    <t>30UKC. Вспомогательное реакторное здание с БПУ. Трубопроводы очистки продувочной воды парогенераторов. Основной поток</t>
  </si>
  <si>
    <t xml:space="preserve">                   30UKC. Reactor auxiliary building with the MCR. Pipelines of steam generators blowdown water purification system. Auxiliary flow. LCQ51 filters manifold piping</t>
  </si>
  <si>
    <t>30UKC. Вспомогательное реакторное здание с БПУ. Трубопроводы cистемы очистки продувочной воды парогенераторов. Вспомогательный поток поток. Трубопроводы обвязки фильтров LCQ51</t>
  </si>
  <si>
    <t xml:space="preserve">                   30UKC. Reactor auxiliary building with the MCR. Pipelines of steam generators blowdown water purification system. Auxiliary flow. LCQ52, 53 filters manifold piping</t>
  </si>
  <si>
    <t>30UKC. Вспомогательное реакторное здание с БПУ. Трубопроводы cистемы очистки продувочной воды парогенераторов. Вспомогательный поток поток.Трубопроводы обвязки фильтров LCQ52, 53</t>
  </si>
  <si>
    <t xml:space="preserve">                KBE Low-temperature coolant purification system pipelines</t>
  </si>
  <si>
    <t xml:space="preserve">                   30UKC. Reactor auxiliary building with the MCR. Pipelines of reactor coolant low-temperature purification system. Main flow</t>
  </si>
  <si>
    <t>30UKC. Вспомогательное реакторное здание с БПУ. Трубопроводы системы низкотемпературной очистки теплоносителя. Основной поток</t>
  </si>
  <si>
    <t xml:space="preserve">                   30UKC. Reactor auxiliary building with the MCR. Pipelines of reactor coolant low-temperature purification system. Auxiliary flow. Piping of filters</t>
  </si>
  <si>
    <t>30UKC. Вспомогательное реакторное здание с БПУ. Трубопроводы системы низкотемпературной очистки теплоносителя. Вспомогательный поток. Обвязка фильтров.</t>
  </si>
  <si>
    <t xml:space="preserve">                   30UKC. Reactor auxiliary building with the MCR. Pipelines of reactor coolant low-temperature purification system. Piping of air vents box</t>
  </si>
  <si>
    <t>30UKC. Вспомогательное реакторное здание с БПУ. Трубопроводы системы низкотемпературной очистки теплоносителя. Обвязка бокса воздушников</t>
  </si>
  <si>
    <t xml:space="preserve">                   30UKC. Reactor auxiliary building with the MCR. Pipelines of noncooled coolant purification system</t>
  </si>
  <si>
    <t>30UKC. Вспомогательное реакторное здание с БПУ. Трубопроводы системы очистки неохлажденного теплоносителя</t>
  </si>
  <si>
    <t xml:space="preserve">                SCB Pipelines for compressed air supply system for maintenance</t>
  </si>
  <si>
    <t xml:space="preserve">                   30UKC. Reactor auxiliary building with the MCR. Compressed air supply system for process needs pipelines</t>
  </si>
  <si>
    <t>30UKC. Вспомогательное реакторное здание с БПУ. Трубопроводы системы подачи сжатого воздуха для технологических нужд</t>
  </si>
  <si>
    <t xml:space="preserve">                SCC Pipelines for air supply system for containment test</t>
  </si>
  <si>
    <t xml:space="preserve">                   30UKC. Reactor auxiliary building with the MCR. Pipeline for compressed air supply system for containment</t>
  </si>
  <si>
    <t>30UKC. Вспомогательное реакторное здание с БПУ. Трубопроводы системы подачи воздуха для испытания защитной оболочки</t>
  </si>
  <si>
    <t xml:space="preserve">                SCD Pipelines for compressed air supply system for repair</t>
  </si>
  <si>
    <t xml:space="preserve">                   30UKC. Reactor auxiliary building with the MCR. Compressed air pipelines for repair purposes at el. -8.050 and -3.650</t>
  </si>
  <si>
    <t>30UKC. Вспомогательное реакторное здание с БПУ. Трубопроводы системы подачи сжатого воздуха для ремонтных нужд. На отм. -8.050 и -3.650</t>
  </si>
  <si>
    <t xml:space="preserve">                   30UKC. Reactor auxiliary building with the MCR. Compressed air pipelines for repair purposes at el. -0.050 and +3.550</t>
  </si>
  <si>
    <t>30UKC. Вспомогательное реакторное здание с БПУ. Трубопроводы системы подачи сжатого воздуха для ремонтных нужд. На отм. -0.050 и +3.550</t>
  </si>
  <si>
    <t xml:space="preserve">                   30UKC. Reactor auxiliary building with the MCR. Compressed air pipelines for repair purposes at el. +7.150 and +10.750</t>
  </si>
  <si>
    <t>30UKC. Вспомогательное реакторное здание с БПУ. Трубопроводы системы подачи сжатого воздуха для ремонтных нужд. На отм. +7.150 и +10.750</t>
  </si>
  <si>
    <t xml:space="preserve">                   30UKC. Reactor auxiliary building with the MCR. Compressed air pipelines for repair purposes at el. above +7.150</t>
  </si>
  <si>
    <t>30UKC. Вспомогательное реакторное здание с БПУ. Трубопроводы системы подачи сжатого воздуха для ремонтных нужд. На отм.выше +10.750</t>
  </si>
  <si>
    <t xml:space="preserve">                SGA,GKD,GKC, GKF Water supply systems</t>
  </si>
  <si>
    <t xml:space="preserve">                   30UKC. Reactor auxiliary building with the MCR. Common-station fire-fighting water system (SGA)</t>
  </si>
  <si>
    <t>30UKC. Вспомогательное реакторное здание с БПУ. Система противопожарного водопровода (SGA)</t>
  </si>
  <si>
    <t xml:space="preserve">                SGE Automatic gas fire-fighting facilities systems</t>
  </si>
  <si>
    <t xml:space="preserve">                   30UKC. Reactor auxiliary building with the MCR. System of automatic gas fire-fighting plants</t>
  </si>
  <si>
    <t>30UKC. Вспомогательное реакторное здание с БПУ. Система установок автоматического газового пожаротушения</t>
  </si>
  <si>
    <t xml:space="preserve">                SGK Automatic water spray fire fighting system</t>
  </si>
  <si>
    <t xml:space="preserve">                   30UKC. Reactor auxiliary building with the MCR. System of automatic finely-dispersed water fire-fighting plants</t>
  </si>
  <si>
    <t>30UKC. Вспомогательное реакторное здание с БПУ. Система установок автоматического пожаротушения тонкораспыленной водой</t>
  </si>
  <si>
    <t xml:space="preserve">                SMK Hoisting equipment</t>
  </si>
  <si>
    <t xml:space="preserve">                   30UKC. Reactor auxiliary building with the MCR. Installation drawings for load lifting equipment up to elev. 0.000</t>
  </si>
  <si>
    <t>30UKC. Вспомогательное реакторное здание с БПУ. Установочные чертежи грузоподъемного оборудования до отм. 0.000</t>
  </si>
  <si>
    <t xml:space="preserve">                   30UKC. Reactor auxiliary building with the MCR. Installation drawings for load lifting equipment above to elev. +14.000</t>
  </si>
  <si>
    <t>30UKC. Вспомогательное реакторное здание с БПУ. Установочные чертежи грузоподъемного оборудования выше отм. +14.000</t>
  </si>
  <si>
    <t xml:space="preserve">                   30UKC. Reactor auxiliary building with the MCR. Installation drawings for load lifting equipment from elev. 0.000 up to elev. +14.000</t>
  </si>
  <si>
    <t>30UKC. Вспомогательное реакторное здание с БПУ. Установочные чертежи грузоподъемного оборудования с отм. 0.000 м до отм. +14.000</t>
  </si>
  <si>
    <t xml:space="preserve">                SRG Operative monitoring radiochemistry lab</t>
  </si>
  <si>
    <t xml:space="preserve">                   30UKC. Reactor auxiliary building with the MCR. Unit radiochemical laboratory of controlled access area</t>
  </si>
  <si>
    <t>30UKC. Вспомогательное реакторное здание с БПУ. Блочная радиохимическая лаборатория зоны контролируемого доступа</t>
  </si>
  <si>
    <t xml:space="preserve">                   30UKC. Reactor auxiliary building with the MCR. Radiochemical laboratory for operative monitoring</t>
  </si>
  <si>
    <t>30UKC. Вспомогательное реакторное здание c БПУ. Радиохимическая лаборатория оперативного контроля</t>
  </si>
  <si>
    <t xml:space="preserve">                TM Equipment installation drawings</t>
  </si>
  <si>
    <t>1005д</t>
  </si>
  <si>
    <t xml:space="preserve">                   30UKC. Reactor auxiliary building with the MCR. Installation drawings of the liquid radwaste solidification plant</t>
  </si>
  <si>
    <t>30UKC. Вспомогательное реакторное здание с БПУ. Установочные чертежи оборудования установки отверждения ЖРО</t>
  </si>
  <si>
    <t xml:space="preserve">                   30UKC. Reactor auxiliary building with the MCR. Installation drawings of the equipment at elev. -8.050</t>
  </si>
  <si>
    <t>30UKC. Вспомогательное реакторное здание с БПУ. Установочные чертежи оборудования на отметке -8,050</t>
  </si>
  <si>
    <t>705д</t>
  </si>
  <si>
    <t xml:space="preserve">                   30UKC. Reactor auxiliary building with the MCR. Installation drawings of the equipment at elev. -3.650</t>
  </si>
  <si>
    <t>30UKC. Вспомогательное реакторное здание с БПУ. Установочные чертежи оборудования на отметке -3,650</t>
  </si>
  <si>
    <t xml:space="preserve">                   30UKC. Reactor auxiliary building with the MCR. Installation drawings of the equipment at elev. -0.050</t>
  </si>
  <si>
    <t>30UKC. Вспомогательное реакторное здание с БПУ. Установочные чертежи оборудования на отметке -0,050</t>
  </si>
  <si>
    <t xml:space="preserve">                   30UKC. Reactor auxiliary building with the MCR. Installation drawings of the equipment at elev. +3.550</t>
  </si>
  <si>
    <t>30UKC. Вспомогательное реакторное здание с БПУ. Установочные чертежи оборудования на отметке +3,550</t>
  </si>
  <si>
    <t xml:space="preserve">                   30UKC. Reactor auxiliary building with the MCR. Installation drawings of the equipment at elev. +7.150</t>
  </si>
  <si>
    <t>30UKC. Вспомогательное реакторное здание с БПУ. Установочные чертежи оборудования на отметке +7,150</t>
  </si>
  <si>
    <t xml:space="preserve">                   30UKC. Reactor auxiliary building with the MCR. Installation drawings of the equipment at elev. +10.750</t>
  </si>
  <si>
    <t>30UKC. Вспомогательное реакторное здание с БПУ. Установочные чертежи оборудования на отметке +10,750</t>
  </si>
  <si>
    <t xml:space="preserve">                   30UKC. Reactor auxiliary building with the MCR. Installation drawings of the equipment at elev. +14.350</t>
  </si>
  <si>
    <t>30UKC. Вспомогательное реакторное здание с БПУ. Установочные чертежи оборудования на отметке +14,350</t>
  </si>
  <si>
    <t xml:space="preserve">                   30UKC. Reactor auxiliary building with the MCR. Installation drawings of the equipment at elev. +18.000 and above it</t>
  </si>
  <si>
    <t>30UKC. Вспомогательное реакторное здание с БПУ. Установочные чертежи оборудования на отм. +18.000 и выше</t>
  </si>
  <si>
    <t xml:space="preserve">                   30UKC. Reactor auxiliary building with the MCR. Standard album of assembly units for valves remote control elements</t>
  </si>
  <si>
    <t>30UKC. Вспомогательное реакторное здание с БПУ. Типовой альбом узлов сборки элементов дистанционного управления арматурой</t>
  </si>
  <si>
    <t xml:space="preserve">                   30UKC. Reactor auxiliary building with the MCR. Book of standards for fastening small-diameter pipelines and valves, and penetration embedding</t>
  </si>
  <si>
    <t>30UKC. Вспомогательное реакторное здание с БПУ. Типовой альбом крепления трубопроводов малых диаметров, арматуры и заделки проходок</t>
  </si>
  <si>
    <t xml:space="preserve">                TZ Pipelines and equipment heat insulation</t>
  </si>
  <si>
    <t xml:space="preserve">                   30UKC. Reactor auxiliary building with the MCR. Heat insulation of process pipelines</t>
  </si>
  <si>
    <t>30UKC. Вспомогательное реакторное здание с БПУ. Тепловая изоляция трубопроводов</t>
  </si>
  <si>
    <t xml:space="preserve">                   30UKC. Reactor auxiliary building with the MCR. Heat insulation of pipe lines and equipment</t>
  </si>
  <si>
    <t>30UKC. Вспомогательное реакторное здание с БПУ. Тепловая изоляция трубопроводов и оборудования</t>
  </si>
  <si>
    <t xml:space="preserve">                   30UKC. Reactor auxiliary building with the MCR. Heat insulation of pipe lines, equipment</t>
  </si>
  <si>
    <t>30UKC. Вспомогательное реакторное здание с БПУ. Тепловая изоляция трубопроводов, оборудования</t>
  </si>
  <si>
    <t xml:space="preserve">                   30UKC. Reactor auxiliary building with the MCR. Heat insulation of pipe lines, equipment and ventilation</t>
  </si>
  <si>
    <t>30UKC. Вспомогательное реакторное здание с БПУ. Тепловая изоляция трубопроводов, оборудования и вентиляции</t>
  </si>
  <si>
    <t>1110д</t>
  </si>
  <si>
    <t xml:space="preserve">                30UKC. Reactor auxiliary building with the MCR. Lightning protection of buildings. Equipotential network in floors above el. +10.750</t>
  </si>
  <si>
    <t>30UKC. Вспомогательное реакторное здание с БПУ. Молниезащита зданий. Эквипотенциальная сеть в полах выше отм +10.750</t>
  </si>
  <si>
    <t xml:space="preserve">                30UKC. Reactor auxiliary building with the MCR. Equipotential network at elev. -0.050</t>
  </si>
  <si>
    <t>30UKC. Вспомогательное реакторное здание с БПУ. Эквипотенциальная сеть на отм. -0,050</t>
  </si>
  <si>
    <t xml:space="preserve">                   30UKC. Reactor auxiliary building with the MCR. Electric lighting and socket network at elev. 0.000</t>
  </si>
  <si>
    <t>30UKC. Вспомогательное реакторное здание с БПУ. Электрическое освещение и розеточная сеть на отм. 0,000</t>
  </si>
  <si>
    <t xml:space="preserve">                   30UKC. Reactor auxiliary building with the MCR. Electric lighting and socket network at elev. +3.600 and +5.500</t>
  </si>
  <si>
    <t>30UKC. Вспомогательное реакторное здание с БПУ. Электрическое освещение и розеточная сеть на отм. +3,600 и +5,500</t>
  </si>
  <si>
    <t xml:space="preserve">                   30UKC. Reactor auxiliary building with the MCR. Electric lighting and socket network at elev. +7.200</t>
  </si>
  <si>
    <t>30UKC. Вспомогательное реакторное здание с БПУ. Электрическое освещение и розеточная сеть на отм. +7,200</t>
  </si>
  <si>
    <t xml:space="preserve">                   30UKC. Reactor auxiliary building with the MCR. Electric lighting and socket network at elev. +10.800</t>
  </si>
  <si>
    <t>30UKC. Вспомогательное реакторное здание с БПУ. Электрическое освещение и розеточная сеть на отм. +10,800</t>
  </si>
  <si>
    <t xml:space="preserve">                   30UKC. Reactor auxiliary building with the MCR. Electric lighting and socket network at elev. +13.800 and +14.400</t>
  </si>
  <si>
    <t>30UKC. Вспомогательное реакторное здание с БПУ. Электрическое освещение и розеточная сеть на отм. +13,800 и +14,400</t>
  </si>
  <si>
    <t xml:space="preserve">                   30UKC. Reactor auxiliary building with the MCR. Electric lighting and socket network at elev. +18.000; +20.400 and +21.000</t>
  </si>
  <si>
    <t>30UKC. Вспомогательное реакторное здание с БПУ. Электрическое освещение и розеточная сеть на отм. +18,000; +20,400 и +21,000</t>
  </si>
  <si>
    <t xml:space="preserve">                   30UKC. Reactor auxiliary building with the MCR. Electric lighting and socket network above elev. +24.600</t>
  </si>
  <si>
    <t>30UKC. Вспомогательное реакторное здание с БПУ. Электрическое освещение и розеточная сеть выше отм. +24,600</t>
  </si>
  <si>
    <t xml:space="preserve">                   30UKC. Reactor auxiliary building with the MCR. Single-line diagrams of lighting networks</t>
  </si>
  <si>
    <t>30UKC. Вспомогательное реакторное здание с БПУ. Однолинейные схемы сетей освещения</t>
  </si>
  <si>
    <t xml:space="preserve">                   30UKC. Reactor auxiliary building with the MCR. Single-line diagrams of lighting networks. Power cables log</t>
  </si>
  <si>
    <t>30UKC. Вспомогательное реакторное здание с БПУ. Однолинейные схемы сетей освещения. Журнал силовых кабелей</t>
  </si>
  <si>
    <t xml:space="preserve">                   30UKC. Reactor auxiliary building with the MCR. Electric lighting and socket network at elev. -8.000</t>
  </si>
  <si>
    <t>30UKC. Вспомогательное реакторное здание с БПУ. Электрическое освещение и розеточная сеть на отм. -8,000</t>
  </si>
  <si>
    <t xml:space="preserve">                   30UKC. Reactor auxiliary building with the MCR. Electric lighting and socket network at elev. -4.700 and -3.600</t>
  </si>
  <si>
    <t>30UKC. Вспомогательное реакторное здание с БПУ. Электрическое освещение и розеточная сеть на отм. -4,700 и -3,600</t>
  </si>
  <si>
    <t xml:space="preserve">                   30UKC. Reactor auxiliary building with the MCR. Welding network</t>
  </si>
  <si>
    <t>30UKC. Вспомогательное реакторное здание с БПУ. Сварочная сеть</t>
  </si>
  <si>
    <t xml:space="preserve">                   30UKC. Reactor auxiliary building. Welding electrical network. Power cables log</t>
  </si>
  <si>
    <t>30UKC. Вспомогательное реакторное здание. Сварочная сеть. Журнал силовых кабелей</t>
  </si>
  <si>
    <t xml:space="preserve">                   30UKC. Reactor auxiliary building with the MCR. Arrangement of cable metal structures. Cable shafts</t>
  </si>
  <si>
    <t>30UKC. Вспомогательное реакторное здание с БПУ. Компоновочные чертежи кабельных металлоконструкций. Кабельные шахты</t>
  </si>
  <si>
    <t xml:space="preserve">                   30UKC (30UCA). Reactor auxiliary building with the MCR. Layout drawings of cable metal structures. Cable shafts of safety system</t>
  </si>
  <si>
    <t>30UKC (30UCA). Вспомогательное реакторное здание с БПУ. Компоновочные чертежи кабельных металлоконструкций. Кабельные шахты системы безопасности</t>
  </si>
  <si>
    <t xml:space="preserve">                   30UKC (30UCA). Reactor auxiliary building with the MCR. Layout drawings of cable metal structures. Cable room at elevation +10.800</t>
  </si>
  <si>
    <t>30UKC (30UCA). Вспомогательное реакторное здание с БПУ. Компоновочные чертежи кабельных металлоконструкций. Кабельный этаж на отметке +10,800</t>
  </si>
  <si>
    <t xml:space="preserve">                   30UKC (30UCA). Reactor auxiliary building with the MCR. Layout drawings of cable metal structures. Cable room at elevation +18,000</t>
  </si>
  <si>
    <t>30UKC (30UCA). Вспомогательное реакторное здание с БПУ. Компоновочные чертежи кабельных металлоконструкций. Кабельный этаж на отметке +18,000</t>
  </si>
  <si>
    <t xml:space="preserve">                   30UKC (30UCA). Reactor auxiliary building with the MCR. Layout drawings of cable metal structures. Elevation +20,400</t>
  </si>
  <si>
    <t>30UKC (30UCA). Вспомогательное реакторное здание с БПУ. Компоновочные чертежи кабельных металлоконструкций. Отметка +20,400</t>
  </si>
  <si>
    <t xml:space="preserve">                   30UKC (30UCA). Reactor auxiliary building with the MCR. Layout drawings of cable metal structures. Elevation +24,600 and above</t>
  </si>
  <si>
    <t>30UKC (30UCA). Вспомогательное реакторное здание с БПУ. Компоновочные чертежи кабельных металлоконструкций. Отметка +24,600 и выше</t>
  </si>
  <si>
    <t xml:space="preserve">                   30UKC. Reactor auxiliary building with the MCR. Layout drawings of cable metal structures. Elevation -8.000</t>
  </si>
  <si>
    <t>30UKC. Вспомогательное реакторное здание с БПУ. Компоновочные чертежи кабельных металлоконструкций. Отметка -8,000</t>
  </si>
  <si>
    <t xml:space="preserve">                   30UKC. Reactor auxiliary building with the MCR. Layout drawings of cable metal structures. Elevation -3.600</t>
  </si>
  <si>
    <t>30UKC. Вспомогательное реакторное здание с БПУ. Компоновочные чертежи кабельных металлоконструкций. Отметка -3,600</t>
  </si>
  <si>
    <t xml:space="preserve">                   30UKC. Reactor auxiliary building with the MCR. Layout drawings of cable metal structures. Elevation 0.000</t>
  </si>
  <si>
    <t>30UKC. Вспомогательное реакторное здание с БПУ. Компоновочные чертежи кабельных металлоконструкций. Отметка 0,000</t>
  </si>
  <si>
    <t xml:space="preserve">                   30UKC. Reactor auxiliary building with the MCR. Layout drawings of cable metal structures. Elevation +3.600</t>
  </si>
  <si>
    <t>30UKC. Вспомогательное реакторное здание с БПУ. Компоновочные чертежи кабельных металлоконструкций. Отметка +3,600</t>
  </si>
  <si>
    <t xml:space="preserve">                   30UKC. Reactor auxiliary building with the MCR. Layout drawings of cable metal structures. Elevation +7.200</t>
  </si>
  <si>
    <t>30UKC. Вспомогательное реакторное здание с БПУ. Компоновочные чертежи кабельных металлоконструкций. Отметка +7,200</t>
  </si>
  <si>
    <t xml:space="preserve">                   30UKC. Reactor auxiliary building with the MCR. Layout drawings of cable metal structures. Elevation +10.800</t>
  </si>
  <si>
    <t>30UKC. Вспомогательное реакторное здание с БПУ. Компоновочные чертежи кабельных металлоконструкций. Отметка +10,800</t>
  </si>
  <si>
    <t xml:space="preserve">                   30UKC. Reactor auxiliary building with the MCR. Layout drawings of cable metal structures. UKC28 R002 cable floor</t>
  </si>
  <si>
    <t>30UKC. Вспомогательное реакторное здание с БПУ. Компоновочные чертежи кабельных металлоконструкций. Кабельный этаж UKC28R002</t>
  </si>
  <si>
    <t xml:space="preserve">                   30UKC. Reactor auxiliary building with the MCR. Layout drawings of cable metal structures. Elevation +14.400</t>
  </si>
  <si>
    <t>30UKC. Вспомогательное реакторное здание с БПУ. Компоновочные чертежи кабельных металлоконструкций. Отметка +14,400</t>
  </si>
  <si>
    <t xml:space="preserve">                   30UKC. Reactor auxiliary building with the MCR. Layout drawings of cable metal structures. Elevation +18.000</t>
  </si>
  <si>
    <t>30UKC. Вспомогательное реакторное здание с БПУ. Компоновочные чертежи кабельных металлоконструкций. Отметка +18,000</t>
  </si>
  <si>
    <t xml:space="preserve">                   30UKC. Reactor auxiliary building with the MCR. Layout drawings of cable metal structures. Elevation +20.400</t>
  </si>
  <si>
    <t>30UKC. Вспомогательное реакторное здание с БПУ. Компоновочные чертежи кабельных металлоконструкций. Отметка +20,400</t>
  </si>
  <si>
    <t xml:space="preserve">                   30UKC. Reactor auxiliary building with the MCR. Layout drawings of cable metal structures. Elevation +24.600</t>
  </si>
  <si>
    <t>30UKC. Вспомогательное реакторное здание с БПУ. Компоновочные чертежи кабельных металлоконструкций. Отметка +24,600</t>
  </si>
  <si>
    <t xml:space="preserve">                   30UKC. Reactor auxiliary building with the MCR. Layout drawings of cable metal structures. Elevation +27.600</t>
  </si>
  <si>
    <t>30UKC. Вспомогательное реакторное здание с БПУ. Компоновочные чертежи кабельных металлоконструкций. Отметка +27,600</t>
  </si>
  <si>
    <t xml:space="preserve">                   30UKC (30UCA). Reactor auxiliary building with the MCR. Layout drawings of cable metal structures. Cable shafts of normal operation</t>
  </si>
  <si>
    <t>30UKC (30UCA). Вспомогательное реакторное здание с БПУ. Компоновочные чертежи кабельных металлоконструкций. Кабельные шахты нормальной эксплуатации</t>
  </si>
  <si>
    <t xml:space="preserve">                   30UKC. Reactor auxiliary building with the MCR. Earthing drawings</t>
  </si>
  <si>
    <t>30UKC. Вспомогательное реакторное здание с БПУ. Чертежи заземления</t>
  </si>
  <si>
    <t xml:space="preserve">                   30UKC (30UCA). Reactor auxiliary building with the MCR. Special earthing drawings</t>
  </si>
  <si>
    <t>30UKC (30UCA). Вспомогательное реакторное здание с БПУ. Чертежи специального заземления</t>
  </si>
  <si>
    <t xml:space="preserve">                   30UKC (30UCA). Reactor auxiliary building with the MCR. Special earthing system cable log</t>
  </si>
  <si>
    <t>30UKC (30UCA). Вспомогательное реакторное здание с БПУ. Журнал кабелей системы специального заземления</t>
  </si>
  <si>
    <t xml:space="preserve">                   30UKC. Reactor auxiliary building with the MCR. Diagrams of cable connections to LVSD. Motors</t>
  </si>
  <si>
    <t>30UKC. Вспомогательное реакторное здание с БПУ. Схемы присоединения кабелей к НКУ. Двигатели</t>
  </si>
  <si>
    <t xml:space="preserve">                   30UKC. Reactor auxiliary building with the MCR. Electric connection diagrams of 0.4 kV boards</t>
  </si>
  <si>
    <t>30UKC. Вспомогательное реакторное здание с БПУ. Электрические схемы щитов 0,4 кВ</t>
  </si>
  <si>
    <t xml:space="preserve">                   30UKC. Reactor auxiliary building with the MCR. Electric connection diagrams of 0.4 kV assemblies</t>
  </si>
  <si>
    <t>30UKC. Вспомогательное реакторное здание с БПУ. Электрические схемы сборок 0,4 кВ</t>
  </si>
  <si>
    <t xml:space="preserve">                   30UKC. Reactor auxiliary building with the MCR. Electrical diagrams of 0.4 kV assemblies for the laboratory</t>
  </si>
  <si>
    <t>30UKC. Вспомогательное реакторное здание с БПУ. Схемы электрические сборок 0,4 кВ лаборатории</t>
  </si>
  <si>
    <t xml:space="preserve">                   30UKC. Reactor auxiliary building. Electric connection diagrams of 0.4 kV boards. Power cables log</t>
  </si>
  <si>
    <t>30UKC. Вспомогательное реакторное здание. Электрические схемы щитов 0,4 кВ. Журнал силовых кабелей</t>
  </si>
  <si>
    <t xml:space="preserve">                   30UKC. Reactor auxiliary building. Electric connection diagrams 0.4 kV. Power cables log</t>
  </si>
  <si>
    <t>30UKC. Вспомогательное реакторное здание. Электрические схемы сборок 0,4 кВ. Журнал силовых кабелей</t>
  </si>
  <si>
    <t xml:space="preserve">                   30UKC. Reactor auxiliary building. Electric connection diagrams of 0.4 kV assemblies for the laboratory. Power cables log</t>
  </si>
  <si>
    <t>30UKC. Вспомогательное реакторное здание. Схемы электрические сборок 0,4 кВ лаборатории. Журнал силовых кабелей</t>
  </si>
  <si>
    <t xml:space="preserve">                   30UKC. Reactor auxiliary building with the MCR. 0.38 kV NO power assemblies filling diagrams</t>
  </si>
  <si>
    <t>30UKC. Вспомогательное реакторное здание с БПУ. Схемы заполнения сборок 0,38 кВ НЭ</t>
  </si>
  <si>
    <t xml:space="preserve">                   30UKC. Reactor auxiliary building with the MCR. Layout drawings of electrical equipment</t>
  </si>
  <si>
    <t>30UKC. Вспомогательное реакторное здание с БПУ. Компоновочные чертежи электрооборудования</t>
  </si>
  <si>
    <t xml:space="preserve">                   30UKC (30UCA). Reactor auxiliary building with the MCR. Layout drawings of electrical equipment</t>
  </si>
  <si>
    <t>30UKC (30UCA). Вспомогательное реакторное здание с БПУ. Компоновочные чертежи электрооборудования</t>
  </si>
  <si>
    <t xml:space="preserve">                   30UKC. Reactor auxiliary building with the MCR. Connection to LVSD. Common-plant DG. Valves</t>
  </si>
  <si>
    <t>30UKC. Вспомогательное реакторное здание с БПУ. Присоединения к НКУ. ОДГ. Арматура</t>
  </si>
  <si>
    <t xml:space="preserve">                   30UKC (30UCA). Reactor auxiliary building with the MCR. Premises of normal operation control system in the 30UKC building. Operative loudspeaking and telephone communication system. Control cable log</t>
  </si>
  <si>
    <t>30UKC (30UCA). Вспомогательное реакторное здание с БПУ. Помещения управляющих систем нормальной эксплуатации в здании 30UKC. Система оперативной громкоговорящей и телефонной связи. Журнал контрольных кабелей</t>
  </si>
  <si>
    <t xml:space="preserve">                   30UKC (30UCA). Reactor auxiliary building with the MCR. Premises of normal operation control system in the 30UKC building. Common-plant telephone communication system. Control cable log</t>
  </si>
  <si>
    <t>30UKC (30UCA). Вспомогательное реакторное здание с БПУ. Помещения управляющих систем нормальной эксплуатации в здании 30UKC. Система общестанционной телефонной связи. Журнал контрольных кабелей</t>
  </si>
  <si>
    <t xml:space="preserve">                   30UKC. Reactor auxiliary building with the MCR. Operative radiotelephones system</t>
  </si>
  <si>
    <t>30UKC. Вспомогательное реакторное здание с БПУ. Система эксплуатационных радиотелефонов</t>
  </si>
  <si>
    <t xml:space="preserve">                   30UKC. Reactor auxiliary building with the MCR. Operative talks documenting system</t>
  </si>
  <si>
    <t>30UKC. Вспомогательное реакторное здание с БПУ. Система документирования оперативных переговоров</t>
  </si>
  <si>
    <t xml:space="preserve">                   30UKC. Reactor auxiliary building with the MCR. Telecommunication transport network</t>
  </si>
  <si>
    <t>30UKC. Вспомогательное реакторное здание с БПУ. Телекоммуникационная транспортная сеть</t>
  </si>
  <si>
    <t xml:space="preserve">                   30UKC. Reactor auxiliary building with the MCR. Process video monitoring system</t>
  </si>
  <si>
    <t>30UKC. Вспомогательное реакторное здание с БПУ. Система технологического видеонаблюдения</t>
  </si>
  <si>
    <t xml:space="preserve">                   30UKC (30UCA). Reactor auxiliary building with the MCR. Premises of normal operation control system in the 30UKC building. Master clock system. Control cable log</t>
  </si>
  <si>
    <t>30UKC (30UCA). Вспомогательное реакторное здание с БПУ. Помещения управляющих систем нормальной эксплуатации в здании 30UKC. Система часофикации. Журнал контрольных кабелей</t>
  </si>
  <si>
    <t xml:space="preserve">                   30UKC (30UCA). Reactor auxiliary building with the MCR. Premises of normal operation control system in the 30UKC building. Operative radiotelephones system. Control cable log</t>
  </si>
  <si>
    <t>30UKC (30UCA). Вспомогательное реакторное здание с БПУ. Помещения управляющих систем нормальной эксплуатации в здании 30UKC. Система эксплуатационных радиотелефонов. Журнал контрольных кабелей</t>
  </si>
  <si>
    <t xml:space="preserve">                   30UKC (30UCA). Reactor auxiliary building with the MCR. Premises of normal operation control system in the 30UKC building. Operational talks documenting system. Control cable log</t>
  </si>
  <si>
    <t>30UKC (30UCA). Вспомогательное реакторное здание с БПУ. Помещения управляющих систем нормальной эксплуатации в здании 30UKC. Система документирования оперативных переговоров. Журнал контрольных кабелей</t>
  </si>
  <si>
    <t xml:space="preserve">                   30UKC (30UCA). Reactor auxiliary building with the MCR. Premises of normal operation control system in the 30UKC building. Telecommunication transport network. Control cable log</t>
  </si>
  <si>
    <t>30UKC (30UCA). Вспомогательное реакторное здание с БПУ. Помещения управляющих систем нормальной эксплуатации в здании 30UKC. Телекоммуникационная транспортная сеть. Журнал контрольных кабелей</t>
  </si>
  <si>
    <t xml:space="preserve">                   30UKC (30UCA). Reactor auxiliary building with the MCR. Premises of normal operation control system in the 30UKC building. Process videomonitoring system. Control cable log</t>
  </si>
  <si>
    <t>30UKC (30UCA). Вспомогательное реакторное здание с БПУ. Помещения управляющих систем нормальной эксплуатации в здании 30UKC. Система технологического видеонаблюдения. Журнал контрольных кабелей</t>
  </si>
  <si>
    <t xml:space="preserve">                   30UKC (30UCA). Reactor auxiliary building with the MCR. Premises of normal operation control system in the 30UKC building. Integrated system of internal communication systems monitoring. Control cable log</t>
  </si>
  <si>
    <t>30UKC (30UCA). Вспомогательное реакторное здание с БПУ. Помещения управляющих систем нормальной эксплуатации в здании 30UKC. Комплексная система мониторинга систем внутренней связи. Журнал контрольных кабелей</t>
  </si>
  <si>
    <t xml:space="preserve">                   30UKC. Reactor auxiliary building with the MCR. System for video recording of operator actions. Control cable log</t>
  </si>
  <si>
    <t>30UKC. Вспомогательное реакторное здание с БПУ. Система видеорегистрации действий оперативного персонала. Журнал контрольных кабелей</t>
  </si>
  <si>
    <t xml:space="preserve">                   30UKC. Reactor auxiliary building with the MCR. Common-plant telephone communication system</t>
  </si>
  <si>
    <t>30UKC. Вспомогательное реакторное здание с БПУ. Система общестанционной телефонной связи</t>
  </si>
  <si>
    <t xml:space="preserve">                   30UKC. Reactor auxiliary building with the MCR. Operative loudspeaking and telephone communication system</t>
  </si>
  <si>
    <t>30UKC. Вспомогательное реакторное здание с БПУ. Система оперативной громкоговорящей и телефонной связи</t>
  </si>
  <si>
    <t xml:space="preserve">                   30UKC. Reactor auxiliary building with the MCR. Personnel warning and search system</t>
  </si>
  <si>
    <t>30UKC. Вспомогательное реакторное здание с БПУ. Система оповещения и поиска персонала</t>
  </si>
  <si>
    <t xml:space="preserve">                   30UKC. Reactor auxiliary building with the MCR. Master clock system</t>
  </si>
  <si>
    <t>30UKC. Вспомогательное реакторное здание с БПУ. Система часофикации</t>
  </si>
  <si>
    <t xml:space="preserve">                   30UKC. Reactor auxiliary building with the MCR. System for video recording of operator actions</t>
  </si>
  <si>
    <t>30UKC. Вспомогательное реакторное здание с БПУ. Система видеорегистрации действий оперативного персонала</t>
  </si>
  <si>
    <t xml:space="preserve">                   30UKC. Reactor auxiliary building with the MCR. UCA room. Common-plant telephone communication system</t>
  </si>
  <si>
    <t>30UKC. Вспомогательное реакторное здание с БПУ. Помещения UCA. Система общестанционной телефонной связи</t>
  </si>
  <si>
    <t xml:space="preserve">                   30UKC. Reactor auxiliary building with the MCR. UCA room. Operative loudspeaking and telephone communication system</t>
  </si>
  <si>
    <t>30UKC. Вспомогательное реакторное здание с БПУ. Помещения UCA. Система оперативной громкоговорящей и телефонной связи</t>
  </si>
  <si>
    <t xml:space="preserve">                   30UKC. Reactor auxiliary building with the MCR. UCA room. Personnel warning and search system</t>
  </si>
  <si>
    <t>30UKC. Вспомогательное реакторное здание с БПУ. Помещения UCA. Система оповещения и поиска персонала</t>
  </si>
  <si>
    <t xml:space="preserve">                   30UKC. Reactor auxiliary building with the MCR. UCA room. Master clock system</t>
  </si>
  <si>
    <t>30UKC. Вспомогательное реакторное здание с БПУ. Помещения UCA. Система часофикации</t>
  </si>
  <si>
    <t xml:space="preserve">                   30UKC. Reactor auxiliary building with the MCR. UCA room. System for video recording of operator actions</t>
  </si>
  <si>
    <t>30UKC. Вспомогательное реакторное здание с БПУ. Помещения UCA. Система видеорегистрации действий оперативного персонала</t>
  </si>
  <si>
    <t xml:space="preserve">                   30UKC. Reactor auxiliary building with the MCR. UCA room. Operative radiotelephones system</t>
  </si>
  <si>
    <t>30UKC. Вспомогательное реакторное здание с БПУ. Помещения UCA. Система эксплуатационных радиотелефонов</t>
  </si>
  <si>
    <t xml:space="preserve">                   30UKC. Reactor auxiliary building with the MCR. UCA room. Operative talks documenting system</t>
  </si>
  <si>
    <t>30UKC. Вспомогательное реакторное здание с БПУ. Помещения UCA. Система документирования оперативных переговоров</t>
  </si>
  <si>
    <t xml:space="preserve">                   30UKC. Reactor auxiliary building with the MCR. UCA room. Telecommunication transport network</t>
  </si>
  <si>
    <t>30UKC. Вспомогательное реакторное здание с БПУ. Помещения UCA. Телекоммуникационная транспортная сеть</t>
  </si>
  <si>
    <t xml:space="preserve">                   30UKC. Reactor auxiliary building with the MCR. UCA room. Process videomonitoring system</t>
  </si>
  <si>
    <t>30UKC. Вспомогательное реакторное здание с БПУ. Помещения UCA. Система технологического видеонаблюдения</t>
  </si>
  <si>
    <t xml:space="preserve">                   30UKC. Reactor auxiliary building with the MCR. Common-plant telephone communication system. Control cable log</t>
  </si>
  <si>
    <t>30UKC. Вспомогательное реакторное здание с БПУ. Система общестанционной телефонной связи. Журнал контрольных кабелей</t>
  </si>
  <si>
    <t xml:space="preserve">                   30UKC. Reactor auxiliary building with the MCR. Operative loudspeaking and telephone communication system. Control cable log</t>
  </si>
  <si>
    <t>30UKC. Вспомогательное реакторное здание с БПУ. Система оперативной громкоговорящей и телефонной связи. Журнал контрольных кабелей</t>
  </si>
  <si>
    <t xml:space="preserve">                   30UKC. Reactor auxiliary building with the MCR. Personnel warning and search system. Control cable log</t>
  </si>
  <si>
    <t>30UKC. Вспомогательное реакторное здание с БПУ. Система оповещения и поиска персонала. Журнал контрольных кабелей</t>
  </si>
  <si>
    <t xml:space="preserve">                   30UKC. Reactor auxiliary building with the MCR. Master clock system. Control cable log</t>
  </si>
  <si>
    <t>30UKC. Вспомогательное реакторное здание с БПУ. Система часофикации. Журнал контрольных кабелей</t>
  </si>
  <si>
    <t xml:space="preserve">                   30UKC. Reactor auxiliary building with the MCR. Operative radiotelephones system. Control cable log</t>
  </si>
  <si>
    <t>30UKC. Вспомогательное реакторное здание с БПУ. Система эксплуатационных радиотелефонов. Журнал контрольных кабелей</t>
  </si>
  <si>
    <t xml:space="preserve">                   30UKC. Reactor auxiliary building with the MCR. Process videomonitoring system. Control cable log</t>
  </si>
  <si>
    <t>30UKC. Вспомогательное реакторное здание с БПУ. Система технологического видеонаблюдения. Журнал контрольных кабелей</t>
  </si>
  <si>
    <t xml:space="preserve">                   30UKC (30UCA). Reactor auxiliary building with the MCR. Premises of normal operation control system in the 30UKC building. Personnel warning and search system. Control cable log</t>
  </si>
  <si>
    <t>30UKC (30UCA). Вспомогательное реакторное здание с БПУ. Помещения управляющих систем нормальной эксплуатации в здании 30UKC. Система оповещения и поиска персонала. Журнал контрольных кабелей</t>
  </si>
  <si>
    <t xml:space="preserve">                   30UKC. Reactor auxiliary building with the MCR. FP I&amp;C. Gas fire fighting. Power cables log. Layout group 3</t>
  </si>
  <si>
    <t>30UKC. Вспомогательное реакторное здание с БПУ. СКУ ПЗ. Газовое пожаротушение. Журнал силовых кабелей. Группа раскладки 3</t>
  </si>
  <si>
    <t xml:space="preserve">                   30UKC. Reactor auxiliary building with the MCR. FP I&amp;C. Automatic water fire fighting. Control cables log. Layout group 5</t>
  </si>
  <si>
    <t>30UKC. Вспомогательное реакторное здание с БПУ. СКУ ПЗ. Автоматическое водяное пожаротушение. Журнал контрольных кабелей. Группа раскладки 5</t>
  </si>
  <si>
    <t xml:space="preserve">                   30UKC. Reactor auxiliary building with the MCR. FP I&amp;C. Automatic water fire fighting. Power cables log. Layout group 3</t>
  </si>
  <si>
    <t>30UKC. Вспомогательное реакторное здание с БПУ. СКУ ПЗ. Автоматическое водяное пожаротушение. Журнал силовых кабелей. Группа раскладки 3</t>
  </si>
  <si>
    <t xml:space="preserve">                   30UKC. Reactor auxiliary building with the MCR. FP I&amp;C. Fire alarm. Control cables log. Layout group 5</t>
  </si>
  <si>
    <t>30UKC. Вспомогательное реакторное здание с БПУ. СКУ ПЗ. Пожарная сигнализация. Журнал контрольных кабелей. Группа раскладки 5</t>
  </si>
  <si>
    <t xml:space="preserve">                   30UKC. Reactor auxiliary building with the MCR. FP I&amp;C. Fire alarm. Power cables log. Layout group 3</t>
  </si>
  <si>
    <t>30UKC. Вспомогательное реакторное здание с БПУ. СКУ ПЗ. Пожарная сигнализация. Журнал силовых кабелей. Группа раскладки 3</t>
  </si>
  <si>
    <t xml:space="preserve">                   30UKC. Reactor auxiliary building with the MCR. FP I&amp;C. Automatic gas fire-fighting plant</t>
  </si>
  <si>
    <t>30UKC. Вспомогательное реакторное здание с БПУ. СКУ ПЗ. Автоматическая установка газового пожаротушения</t>
  </si>
  <si>
    <t xml:space="preserve">                   30UKC. Reactor auxiliary building with the MCR. FP I&amp;C. Automatic water fire fighting</t>
  </si>
  <si>
    <t>30UKC. Вспомогательное реакторное здание с БПУ. СКУ ПЗ. Автоматическое водяное пожаротушение</t>
  </si>
  <si>
    <t xml:space="preserve">                   30UKC. Reactor auxiliary building with the MCR. FP I&amp;C. Ventilation systems</t>
  </si>
  <si>
    <t>30UKC. Вспомогательное реакторное здание с БПУ. СКУ ПЗ. Системы вентиляции</t>
  </si>
  <si>
    <t xml:space="preserve">                   30UKC. Reactor auxiliary building with the MCR. FP I&amp;C. Fire alarm</t>
  </si>
  <si>
    <t>30UKC. Вспомогательное реакторное здание с БПУ. СКУ ПЗ. Пожарная сигнализация</t>
  </si>
  <si>
    <t xml:space="preserve">                   30UKC. Reactor auxiliary building with the MCR. FP I&amp;C. Fire annunciation</t>
  </si>
  <si>
    <t>30UKC. Вспомогательное реакторное здание с БПУ. СКУ ПЗ. Оповещение о пожаре</t>
  </si>
  <si>
    <t xml:space="preserve">                   30UKC. Reactor auxiliary building. FP I&amp;C. Ventilation systems. Control cables log. Layout group 5</t>
  </si>
  <si>
    <t>30UKC. Вспомогательное реакторное здание. СКУ ПЗ. Системы вентиляции. Журнал контрольных кабелей. Группа раскладки 5</t>
  </si>
  <si>
    <t xml:space="preserve">                   30UKC. Reactor auxiliary building. FP I&amp;C. Ventilation systems. Power cables log. Layout group 3</t>
  </si>
  <si>
    <t>30UKC. Вспомогательное реакторное здание. СКУ ПЗ. Системы вентиляции. Журнал силовых кабелей. Группа раскладки 3</t>
  </si>
  <si>
    <t xml:space="preserve">                   30UKC. Reactor auxiliary building with the MCR. FP I&amp;C. Gas fire fighting. Control cables log. Layout group 5</t>
  </si>
  <si>
    <t>30UKC. Вспомогательное реакторное здание с БПУ. СКУ ПЗ. Газовое пожаротушение. Журнал контрольных кабелей. Группа раскладки 5</t>
  </si>
  <si>
    <t xml:space="preserve">                ULCS</t>
  </si>
  <si>
    <t xml:space="preserve">                   Structural diagram of ULCS, IOPRS, power unit 3</t>
  </si>
  <si>
    <t>Структурная схема СВБУ, СРВПЭ энергоблок №3</t>
  </si>
  <si>
    <t xml:space="preserve">                   30UKC. Reactor auxiliary building with the MCR. Log of ULCS fiber optic cables. Normal operation. Layout group 5</t>
  </si>
  <si>
    <t>30UKC. Вспомогательное реакторное здание с БПУ. Журнал оптоволоконных кабелей СВБУ. Нормальная эксплуатация. Группа раскладки 5</t>
  </si>
  <si>
    <t xml:space="preserve">                   30UKC. Reactor auxiliary building with the MCR. Log of ULCS fiber optic cables. SS train 3. Layout group 5</t>
  </si>
  <si>
    <t>30UKC. Вспомогательное реакторное здание с БПУ. Журнал оптоволоконных кабелей СВБУ. 3 канал СБ. Группа раскладки 5</t>
  </si>
  <si>
    <t xml:space="preserve">                   30UKC. Reactor auxiliary building with the MCR. Log of ULCS fiber optic cables. SS train 2. Layout group 5</t>
  </si>
  <si>
    <t>30UKC. Вспомогательное реакторное здание с БПУ. Журнал оптоволоконных кабелей СВБУ. 2 канал СБ. Группа раскладки 5</t>
  </si>
  <si>
    <t xml:space="preserve">                   30UKC. Reactor auxiliary building with the MCR. Log of ULCS fiber optic cables. SS train 4. Layout group 5</t>
  </si>
  <si>
    <t>30UKC. Вспомогательное реакторное здание с БПУ. Журнал оптоволоконных кабелей СВБУ. 4 канал СБ. Группа раскладки 5</t>
  </si>
  <si>
    <t xml:space="preserve">                   30UKC. Reactor auxiliary building with the MCR. Log of ULCS fiber optic cables. SS train 1. Layout group 5</t>
  </si>
  <si>
    <t>30UKC. Вспомогательное реакторное здание с БПУ. Журнал оптоволоконных кабелей СВБУ. 1 канал СБ. Группа раскладки 5</t>
  </si>
  <si>
    <t xml:space="preserve">                   30UKC. Reactor auxiliary building with the MCR. Log of ULCS power cables. Layout group 3</t>
  </si>
  <si>
    <t>30UKC. Вспомогательное реакторное здание с БПУ. Журнал силовых кабелей СВБУ. Группа раскладки 3</t>
  </si>
  <si>
    <t xml:space="preserve">                   30UKC. Reactor auxiliary building with the MCR. Diagrams of external connections of ULCS</t>
  </si>
  <si>
    <t>30UKC. Вспомогательное реакторное здание с БПУ. Схемы внешних присоединений СВБУ</t>
  </si>
  <si>
    <t xml:space="preserve">                RC SHC</t>
  </si>
  <si>
    <t xml:space="preserve">                   30UKC. Reactor auxiliary building with the MCR. RC I&amp;C CS. TMMP control cable log relating to bridges. Layout group 5</t>
  </si>
  <si>
    <t>30UKC. Вспомогательное реакторное здание с БПУ. ПТК СКУ РО. Журнал контрольных кабелей ТТК в части перемычек. Группа раскладки 5</t>
  </si>
  <si>
    <t xml:space="preserve">                   30UKC. Reactor auxiliary building with the MCR. External cables connection to RC I&amp;C CS</t>
  </si>
  <si>
    <t>30UKC. Вспомогательное реакторное здание с БПУ. Внешние подключения кабелей к ПТК СКУ РО</t>
  </si>
  <si>
    <t xml:space="preserve">                   30UKC. Reactor auxiliary building with the MCR. Connection to LVSD. RC NO I&amp;C. Valves</t>
  </si>
  <si>
    <t>30UKC. Вспомогательное реакторное здание с БПУ. Присоединения к НКУ. СКУ РО. Арматура</t>
  </si>
  <si>
    <t xml:space="preserve">                   30UKC. Reactor auxiliary building with the MCR. Cable connections to marshalling racks of reactor compartment I&amp;C CS. Analog signals</t>
  </si>
  <si>
    <t>30UKC. Вспомогательное реакторное здание с БПУ. Присоединения кабелей к стойкам сопряжения ПТК СКУ РО. Аналоговые сигналы</t>
  </si>
  <si>
    <t xml:space="preserve">                   30UKC. Reactor auxiliary building with the MCR. RC CS. Control cable log relating to motors</t>
  </si>
  <si>
    <t>30UKC. Вспомогательное реакторное здание с БПУ. ПТК РО. Журнал контрольных кабелей в части двигателей</t>
  </si>
  <si>
    <t xml:space="preserve">                   30UKC. Reactor auxiliary building with the MCR. RC CS. Control cable log relating to bridges</t>
  </si>
  <si>
    <t>30UKC. Вспомогательное реакторное здание с БПУ. ПТК РО. Журнал контрольных кабелей в части перемычек</t>
  </si>
  <si>
    <t xml:space="preserve">                   30UKC. Reactor auxiliary building with the MCR. RC CS. Control cables log relating to valves power supply</t>
  </si>
  <si>
    <t>30UKC. Вспомогательное реакторное здание с БПУ. ПТК РО. Журнал контрольных кабелей в части питания арматуры</t>
  </si>
  <si>
    <t xml:space="preserve">                   30UKC. Reactor auxiliary building with the MCR. RC CS. Control cable log relating to control valves power supply</t>
  </si>
  <si>
    <t>30UKC. Вспомогательное реакторное здание с БПУ. ПТК РО. Журнал контрольных кабелей в части питания регулирующей арматуры</t>
  </si>
  <si>
    <t xml:space="preserve">                   30UKC. Reactor auxiliary building with the MCR. RC CS. Control cable log related to the operation of valves</t>
  </si>
  <si>
    <t>30UKC. Вспомогательное реакторное здание с БПУ. ПТК РО. Журнал контрольных кабелей в части управления арматурой</t>
  </si>
  <si>
    <t xml:space="preserve">                   30UKC. Reactor auxiliary building with the MCR. RC CS. Control cable log relating to control valves operation</t>
  </si>
  <si>
    <t>30UKC. Вспомогательное реакторное здание с БПУ. ПТК РО. Журнал контрольных кабелей в части управления регулирующей арматурой</t>
  </si>
  <si>
    <t xml:space="preserve">                   30UKC. Reactor auxiliary building with the MCR. RC CS. Control cable bridges log relating to control valves operation</t>
  </si>
  <si>
    <t>30UKC. Вспомогательное реакторное здание с БПУ. ПТК РО. Журнал контрольных кабелей перемычек в части управления регулирующей арматурой</t>
  </si>
  <si>
    <t xml:space="preserve">                AWT SHC</t>
  </si>
  <si>
    <t xml:space="preserve">                   30UKC. Reactor auxiliary building with the MCR. AWT I&amp;C CS. TMMP control cable log relating to bridges. Layout group 5</t>
  </si>
  <si>
    <t>30UKC. Вспомогательное реакторное здание с БПУ. ПТК СКУ СВО. Журнал контрольных кабелей ТТК в части перемычек. Группа раскладки 5</t>
  </si>
  <si>
    <t xml:space="preserve">                   30UKC. Reactor auxiliary building with the MCR. External cables connection to RWT I&amp;C CS</t>
  </si>
  <si>
    <t>30UKC. Вспомогательное реакторное здание с БПУ. Внешние подключения кабелей к ПТК СКУ СВО</t>
  </si>
  <si>
    <t xml:space="preserve">                   30UKC. Reactor auxiliary building with the MCR. Connection to LVSD. RWT I&amp;C. Valves</t>
  </si>
  <si>
    <t>30UKC. Вспомогательное реакторное здание с БПУ. Присоединения к НКУ. СКУ СВО. Арматура</t>
  </si>
  <si>
    <t xml:space="preserve">                   30UKC. Reactor auxiliary building with the MCR. Cable connections to marshalling racks of RWT I&amp;C CS. Analog signals</t>
  </si>
  <si>
    <t>30UKC. Вспомогательное реакторное здание с БПУ. Присоединения кабелей к стойкам сопряжения ПТК СКУ СВО. Аналоговые сигналы</t>
  </si>
  <si>
    <t xml:space="preserve">                   30UKC. Reactor auxiliary building with the MCR. AWT CS. Control cables log relating to motors</t>
  </si>
  <si>
    <t>30UKC. Вспомогательное реакторное здание с БПУ. ПТК СВО. Журнал контрольных кабелей в части двигателей</t>
  </si>
  <si>
    <t xml:space="preserve">                   30UKC. Reactor auxiliary building with the MCR. AWT CS. Control cable log relating to bridges</t>
  </si>
  <si>
    <t>30UKC. Вспомогательное реакторное здание с БПУ. ПТК СВО. Журнал контрольных кабелей в части перемычек</t>
  </si>
  <si>
    <t xml:space="preserve">                   30UKC. Reactor auxiliary building with the MCR. AWT CS. Control cables log relating to valves power supply</t>
  </si>
  <si>
    <t>30UKC. Вспомогательное реакторное здание с БПУ. ПТК СВО. Журнал контрольных кабелей в части питания арматуры</t>
  </si>
  <si>
    <t xml:space="preserve">                   30UKC. Reactor auxiliary building with the MCR. AWT CS. Control cable log relating to control valves power supply</t>
  </si>
  <si>
    <t>30UKC. Вспомогательное реакторное здание с БПУ. ПТК СВО. Журнал контрольных кабелей в части питания регулирующей арматуры</t>
  </si>
  <si>
    <t xml:space="preserve">                   30UKC. Reactor auxiliary building with the MCR. AWT CS. Control cable log related to the operation of valves</t>
  </si>
  <si>
    <t>30UKC. Вспомогательное реакторное здание с БПУ. ПТК СВО. Журнал контрольных кабелей в части управления арматурой</t>
  </si>
  <si>
    <t xml:space="preserve">                   30UKC. Reactor auxiliary building with the MCR. AWT CS. Control cable log relating to control valves operation</t>
  </si>
  <si>
    <t>30UKC. Вспомогательное реакторное здание с БПУ. ПТК СВО. Журнал контрольных кабелей в части управления регулирующей арматурой</t>
  </si>
  <si>
    <t xml:space="preserve">                   30UKC. Reactor auxiliary building with the MCR. AWT CS. Control cable bridges log related to the operation of valves</t>
  </si>
  <si>
    <t>30UKC. Вспомогательное реакторное здание с БПУ. ПТК СВО. Журнал контрольных кабелей перемычек в части управления арматурой</t>
  </si>
  <si>
    <t xml:space="preserve">                   30UKC. Reactor auxiliary building with the MCR. AWT CS. Control cable bridges log relating to control valves operation</t>
  </si>
  <si>
    <t>30UKC. Вспомогательное реакторное здание с БПУ. ПТК СВО. Журнал контрольных кабелей перемычек в части управления регулирующей арматурой</t>
  </si>
  <si>
    <t xml:space="preserve">                Ventilation SHC</t>
  </si>
  <si>
    <t xml:space="preserve">                   30UKC. Reactor auxiliary building with the MCR. V I&amp;C CS. TPPM control cable log relating to bridges. Layout group 5</t>
  </si>
  <si>
    <t>30UKC. Вспомогательное реакторное здание с БПУ. ПТК СКУ В. Журнал контрольных кабелей ТТК в части перемычек. Группа раскладки 5</t>
  </si>
  <si>
    <t xml:space="preserve">                   30UKC. Reactor auxiliary building with the MCR. External cables connection to V I&amp;C CS</t>
  </si>
  <si>
    <t>30UKC. Вспомогательное реакторное здание с БПУ. Внешние подключения кабелей к ПТК СКУ В</t>
  </si>
  <si>
    <t xml:space="preserve">                   30UKC. Reactor auxiliary building with the MCR. Connection to LVSD. I&amp;C V. Valves</t>
  </si>
  <si>
    <t>30UKC. Вспомогательное реакторное здание с БПУ. Присоединения к НКУ. СКУ В. Арматура</t>
  </si>
  <si>
    <t xml:space="preserve">                   30UKC. Reactor auxiliary building with the MCR. Cable connections to marshalling racks of ventilation I&amp;C CS. Analog signals</t>
  </si>
  <si>
    <t>30UKC. Вспомогательное реакторное здание с БПУ. Присоединения кабелей к стойкам сопряжения ПТК СКУ В. Аналоговые сигналы</t>
  </si>
  <si>
    <t xml:space="preserve">                   30UKC. Reactor auxiliary building with the MCR. V CS. Control cable log relating to motors</t>
  </si>
  <si>
    <t>30UKC. Вспомогательное реакторное здание с БПУ. ПТК В. Журнал контрольных кабелей в части двигателей</t>
  </si>
  <si>
    <t xml:space="preserve">                   30UKC. Reactor auxiliary building with the MCR. V CS. Control cable log relating to bridges</t>
  </si>
  <si>
    <t>30UKC. Вспомогательное реакторное здание с БПУ. ПТК В. Журнал контрольных кабелей в части перемычек</t>
  </si>
  <si>
    <t xml:space="preserve">                   30UKC. Reactor auxiliary building with the MCR. V CS. Control cable log relating to valves power supply</t>
  </si>
  <si>
    <t>30UKC. Вспомогательное реакторное здание с БПУ. ПТК В. Журнал контрольных кабелей в части питания арматуры</t>
  </si>
  <si>
    <t xml:space="preserve">                   30UKC. Reactor auxiliary building with the MCR. V CS. Control cable log relating to control valves power supply</t>
  </si>
  <si>
    <t>30UKC. Вспомогательное реакторное здание с БПУ. ПТК В. Журнал контрольных кабелей в части питания регулирующей арматуры</t>
  </si>
  <si>
    <t xml:space="preserve">                   30UKC. Reactor auxiliary building with the MCR. V CS. Control cable log relating to valves operation</t>
  </si>
  <si>
    <t>30UKC. Вспомогательное реакторное здание с БПУ. ПТК В. Журнал контрольных кабелей в части управления арматурой</t>
  </si>
  <si>
    <t xml:space="preserve">                   30UKC. Reactor auxiliary building with the MCR. V CS. Control cable log relating to control valves operation</t>
  </si>
  <si>
    <t>30UKC. Вспомогательное реакторное здание с БПУ. ПТК В. Журнал контрольных кабелей в части управления регулирующей арматурой</t>
  </si>
  <si>
    <t xml:space="preserve">                   30UKC. Reactor auxiliary building with the MCR. V CS. Control cable bridges log relating to valves operation</t>
  </si>
  <si>
    <t>30UKC. Вспомогательное реакторное здание с БПУ. ПТК В. Журнал контрольных кабелей перемычек в части управления арматурой</t>
  </si>
  <si>
    <t xml:space="preserve">                   30UKC. Reactor auxiliary building with the MCR. V CS. Control cable bridges log relating to control valves operation</t>
  </si>
  <si>
    <t>30UKC. Вспомогательное реакторное здание с БПУ. ПТК В. Журнал контрольных кабелей перемычек в части управления регулирующей арматурой</t>
  </si>
  <si>
    <t xml:space="preserve">                TPTS CS</t>
  </si>
  <si>
    <t xml:space="preserve">                   30UKC. Reactor auxiliary building with the MCR. TPTS racks power cables log (24V)</t>
  </si>
  <si>
    <t>30UKC. Вспомогательное реакторное здание с БПУ. Журнал кабелей питания стоек ТПТС (24В)</t>
  </si>
  <si>
    <t xml:space="preserve">                   30UKC. Reactor auxiliary building with the MCR. TPTS racks power cables log (24V). Cable stub across racks</t>
  </si>
  <si>
    <t>30UKC. Вспомогательное реакторное здание с БПУ. Журнал кабелей питания стоек ТПТС (24В). Шлейф по стойкам</t>
  </si>
  <si>
    <t xml:space="preserve">                   30UKC. Reactor auxiliary building with the MCR. Alarm and diagnostics cable log. Cable stub across racks</t>
  </si>
  <si>
    <t>30UKC. Вспомогательное реакторное здание с БПУ. Журнал кабелей сигнализации и диагностики. Шлейф по стойкам</t>
  </si>
  <si>
    <t xml:space="preserve">                   30UKC. Reactor auxiliary building with the MCR. Cable log of the system bus</t>
  </si>
  <si>
    <t>30UKC. Вспомогательное реакторное здание с БПУ. Журнал кабелей системной шины</t>
  </si>
  <si>
    <t xml:space="preserve">                ICIS</t>
  </si>
  <si>
    <t xml:space="preserve">                   30UKC (30UCA). Reactor auxiliary building with the MCR. Control cables log of NO ICIS layout group 6</t>
  </si>
  <si>
    <t>30UKC (30UCA). Вспомогательное реакторное здание с БПУ. Журнал контрольных кабелей СВРК НЭ 6 группы раскладки</t>
  </si>
  <si>
    <t xml:space="preserve">                   30UKC. Reactor auxiliary building with the MCR. UCA room. Diagrams of external connections to normal operation ICIS cabinets</t>
  </si>
  <si>
    <t>30UKC. Вспомогательное реакторное здание с БПУ. Помещения UCA. Схемы внешних присоединений к шкафам СВРК нормальной эксплуатации</t>
  </si>
  <si>
    <t xml:space="preserve">                   30UKC (30UCA). Reactor auxiliary building with the MCR. Control cables log of NO ICIS layout group 5</t>
  </si>
  <si>
    <t>30UKC (30UCA). Вспомогательное реакторное здание с БПУ. Журнал контрольных кабелей СВРК НЭ 5 группы раскладки</t>
  </si>
  <si>
    <t xml:space="preserve">                MCR, ECR</t>
  </si>
  <si>
    <t xml:space="preserve">                   30UKC (30UCA). Reactor auxiliary building with the MCR. Log of control cable bridges of MCR safety panels, SS train 4. Layout group 5</t>
  </si>
  <si>
    <t>30UKC (30UCA). Вспомогательное реакторное здание с БПУ. Журнал перемычек контрольных кабелей панелей безопасности БПУ, 4 канал СБ. Группа раскладки 5</t>
  </si>
  <si>
    <t xml:space="preserve">                   30UKC (30UCA). Reactor auxiliary building with the MCR. Log of control cable bridges of MCR safety panels, SS train 1. Layout group 5</t>
  </si>
  <si>
    <t>30UKC (30UCA). Вспомогательное реакторное здание с БПУ. Журнал перемычек контрольных кабелей панелей безопасности БПУ, 1 канал СБ. Группа раскладки 5</t>
  </si>
  <si>
    <t xml:space="preserve">                   30UKC (30UCA). Reactor auxiliary building with the MCR. Log of control cable bridges of MCR safety panels, SS train 2. Layout group 5</t>
  </si>
  <si>
    <t>30UKC (30UCA). Вспомогательное реакторное здание с БПУ. Журнал перемычек контрольных кабелей панелей безопасности БПУ, 2 канал СБ. Группа раскладки 5</t>
  </si>
  <si>
    <t xml:space="preserve">                   30UKC (30UCA). Reactor auxiliary building with the MCR. Log of control cable bridges of MCR safety panels, SS train 3. Layout group 5</t>
  </si>
  <si>
    <t>30UKC (30UCA). Вспомогательное реакторное здание с БПУ. Журнал перемычек контрольных кабелей панелей безопасности БПУ, 3 канал СБ. Группа раскладки 5</t>
  </si>
  <si>
    <t xml:space="preserve">                   30UKC (30UCA). Reactor auxiliary building with the MCR. Control cable bridges log for the MCR panels and consoles. CPS console. Layout group 5</t>
  </si>
  <si>
    <t>30UKC (30UCA). Вспомогательное реакторное здание с БПУ. Журналы перемычек контрольных кабелей для панелей и пультов БПУ. Пульт СУЗ. Группа раскладки 5</t>
  </si>
  <si>
    <t xml:space="preserve">                   30UKC (30UCA). Reactor auxiliary building with the MCR. Control cable bridges log for the MCR panels and consoles. Turbine compartment. Layout group 5</t>
  </si>
  <si>
    <t>30UKC (30UCA). Вспомогательное реакторное здание с БПУ. Журнал перемычек контрольных кабелей для панелей и пультов БПУ. Турбинное отделение. Группа раскладки 5</t>
  </si>
  <si>
    <t xml:space="preserve">                   30UKC (30UCA). Reactor auxiliary building with the MCR. Control cable bridges log for the MCR panels and consoles. Electrical part. Layout group 5</t>
  </si>
  <si>
    <t>30UKC (30UCA). Вспомогательное реакторное здание с БПУ. Журнал перемычек контрольных кабелей для панелей и пультов БПУ. Электрическая часть. Группа раскладки 5</t>
  </si>
  <si>
    <t xml:space="preserve">                   30UKC (30UCA). Reactor auxiliary building with the MCR. Fiber optic cables log for MCR panels and consoles. Reactor compartment. Layout group 5</t>
  </si>
  <si>
    <t>30UKC (30UCA). Вспомогательное реакторное здание с БПУ. Журнал оптоволоконных кабелей для панелей и пультов БПУ. Реакторное отделение. Группа раскладки 5</t>
  </si>
  <si>
    <t xml:space="preserve">                   30UKC (30UCA). Reactor auxiliary building with the MCR. Fiber optic cables log for MCR panels and consoles. Turbine compartment. Layout group 5</t>
  </si>
  <si>
    <t>30UKC (30UCA). Вспомогательное реакторное здание с БПУ. Журнал оптоволоконных кабелей для панелей и пультов БПУ. Турбинное отделение. Группа раскладки 5</t>
  </si>
  <si>
    <t xml:space="preserve">                   30UKC (30UCA). Reactor auxiliary building with the MCR. Power cables log for MCR panels and consoles. Normal operation. Layout group 3</t>
  </si>
  <si>
    <t>30UKC (30UCA). Вспомогательное реакторное здание с БПУ. Журнал силовых кабелей для панелей и пультов БПУ. Нормальная эксплуатация. Группа раскладки 3</t>
  </si>
  <si>
    <t xml:space="preserve">                   30UKC. Reactor auxiliary building with the MCR. UCA room. Diagrams of cable connections to MCR and ECR panels and consoles. Electrical equipment</t>
  </si>
  <si>
    <t>30UKC. Вспомогательное реакторное здание с БПУ. Помещения UCA. Схемы присоединений кабелей к панелям и пультам БПУ, РПУ. Электрическая часть</t>
  </si>
  <si>
    <t xml:space="preserve">                   30UKC. Reactor auxiliary building with the MCR. UCA room. Diagrams of cable connections to MCR and ECR panels and consoles. MCR safety panels, train 1</t>
  </si>
  <si>
    <t>30UKC. Вспомогательное реакторное здание с БПУ. Помещения UCA. Схемы присоединений кабелей к панелям и пультам БПУ, РПУ. Панели безопасности БПУ, 1 канал</t>
  </si>
  <si>
    <t xml:space="preserve">                   30UKC. Reactor auxiliary building with the MCR. UCA room. Diagrams of cable connections to MCR and ECR panels and consoles. MCR safety panels, train 2</t>
  </si>
  <si>
    <t>30UKC. Вспомогательное реакторное здание с БПУ. Помещения UCA. Схемы присоединений кабелей к панелям и пультам БПУ, РПУ. Панели безопасности БПУ, 2 канал</t>
  </si>
  <si>
    <t xml:space="preserve">                   30UKC. Reactor auxiliary building with the MCR. UCA room. Diagrams of cable connections to MCR and ECR panels and consoles. MCR safety panels, train 3</t>
  </si>
  <si>
    <t>30UKC. Вспомогательное реакторное здание с БПУ. Помещения UCA. Схемы присоединений кабелей к панелям и пультам БПУ, РПУ. Панели безопасности БПУ, 3 канал</t>
  </si>
  <si>
    <t xml:space="preserve">                   30UKC. Reactor auxiliary building with the MCR. UCA room. Diagrams of cable connections to MCR and ECR panels and consoles. MCR safety panels, train 4</t>
  </si>
  <si>
    <t>30UKC. Вспомогательное реакторное здание с БПУ. Помещения UCA. Схемы присоединений кабелей к панелям и пультам БПУ, РПУ. Панели безопасности БПУ, 4 канал</t>
  </si>
  <si>
    <t xml:space="preserve">                   30UKC. Reactor auxiliary building with the MCR. UCA room. Diagrams of cable connections to MCR and ECR panels and consoles. MCR CPS panel</t>
  </si>
  <si>
    <t>30UKC. Вспомогательное реакторное здание с БПУ. Помещения UCA. Схемы присоединений кабелей к панелям и пультам БПУ, РПУ. Панель СУЗ БПУ</t>
  </si>
  <si>
    <t xml:space="preserve">                   30UKC. Reactor auxiliary building with the MCR. UCA room. Diagrams of cable connections to MCR and ECR panels and consoles. CPS console</t>
  </si>
  <si>
    <t>30UKC. Вспомогательное реакторное здание с БПУ. Помещения UCA. Схемы присоединений кабелей к панелям и пультам БПУ, РПУ. Пульт СУЗ</t>
  </si>
  <si>
    <t xml:space="preserve">                   30UKC. Reactor auxiliary building with the MCR. UCA room. Diagrams of cable connections to MCR and ECR panels and consoles. Reactor compartment</t>
  </si>
  <si>
    <t>30UKC. Вспомогательное реакторное здание с БПУ. Помещения UCA. Схемы присоединений кабелей к панелям и пультам БПУ, РПУ. Реакторное отделение</t>
  </si>
  <si>
    <t xml:space="preserve">                   30UKC. Reactor auxiliary building with the MCR. UCA room. Diagrams of cable connections to MCR and ECR panels and consoles. Turbine compartment</t>
  </si>
  <si>
    <t>30UKC. Вспомогательное реакторное здание с БПУ. Помещения UCA. Схемы присоединений кабелей к панелям и пультам БПУ, РПУ. Турбинное отделение</t>
  </si>
  <si>
    <t xml:space="preserve">                   30UKC. Reactor auxiliary building with the MCR. UCA room. MCR, ECR power supply diagrams. NO operation panels and consoles</t>
  </si>
  <si>
    <t>30UKC. Вспомогательное реакторное здание с БПУ. Помещения UCA. Схемы питания БПУ, РПУ. Панели и пульты НЭ</t>
  </si>
  <si>
    <t xml:space="preserve">                   30UKC. Reactor auxiliary building with the MCR. UCA room. 20UCB. Emergency control room building. MCR, ECR power supply diagrams. Safety panels</t>
  </si>
  <si>
    <t>30UKC. Вспомогательное реакторное здание с БПУ. Помещения UCA. 30UCB. Здание резервного пункта управления. Схемы питания БПУ, РПУ. Панели безопасности</t>
  </si>
  <si>
    <t xml:space="preserve">                   30UKC. Reactor auxiliary building with the MCR. LCP. Power cables log</t>
  </si>
  <si>
    <t>30UKC. Вспомогательное реакторное здание с БПУ. МПУ. Журнал силовых кабелей</t>
  </si>
  <si>
    <t xml:space="preserve">                   30UKC. Reactor auxiliary building with the MCR. LCP. Control cable log</t>
  </si>
  <si>
    <t>30UKC. Вспомогательное реакторное здание с БПУ. МПУ. Журнал контрольных кабелей</t>
  </si>
  <si>
    <t xml:space="preserve">                   30UKC. Reactor auxiliary building with the MCR. LCP. RWP I&amp;C. Control cable log</t>
  </si>
  <si>
    <t>30UKC. Вспомогательное реакторное здание с БПУ. МПУ. СКУ ОРАО. Журнал контрольных кабелей</t>
  </si>
  <si>
    <t xml:space="preserve">                   30UKC. Reactor auxiliary building with the MCR. LCP. RWP I&amp;C. Power cables log</t>
  </si>
  <si>
    <t>30UKC. Вспомогательное реакторное здание с БПУ. МПУ. СКУ ОРАО. Журнал силовых кабелей</t>
  </si>
  <si>
    <t xml:space="preserve">                   30UKC. Reactor auxiliary building. LCP. Power cables log of NO ARMS of the reactor compartment</t>
  </si>
  <si>
    <t>30UKC. Вспомогательное реакторное здание. МПУ. Журнал силовых кабелей АСРК НЭ реакторного отделения</t>
  </si>
  <si>
    <t xml:space="preserve">                   30UKC. Reactor auxiliary building. LCP. Control cable log of the reactor compartment secondary NO I&amp;C transducers</t>
  </si>
  <si>
    <t>30UKC. Вспомогательное реакторное здание. МПУ. Журнал контрольных кабелей вторичных преобразователей КИП НЭ реакторного отделения</t>
  </si>
  <si>
    <t xml:space="preserve">                I&amp;C EE</t>
  </si>
  <si>
    <t xml:space="preserve">                   30UKC. Reactor auxiliary building with the MCR. PU EE I&amp;C CS. Tables of external connections</t>
  </si>
  <si>
    <t>30UKC. Вспомогательное реакторное здание с БПУ. ПТК СКУ ЭЧ ЭБ. Таблицы внешних подключений</t>
  </si>
  <si>
    <t xml:space="preserve">                   30UKC. Reactor auxiliary building with the MCR. SCG 0.4 kV. RP and EE I&amp;C. 20BFN section. Tables of external connections</t>
  </si>
  <si>
    <t>30UKC. Вспомогательное реакторное здание с БПУ. КРУ 0,4 kV. РЗ и СКУ ЭЧ. Cекция 30BFN. Таблицы внешних подключений</t>
  </si>
  <si>
    <t xml:space="preserve">                   30UKC. Reactor auxiliary building with the MCR. SCG 0.4 kV. RP and EE I&amp;C. 20BFP section. Tables of external connections</t>
  </si>
  <si>
    <t>30UKC. Вспомогательное реакторное здание с БПУ. КРУ 0,4 kV. РЗ и СКУ ЭЧ. Cекция 30BFP. Таблицы внешних подключений</t>
  </si>
  <si>
    <t xml:space="preserve">                   30UKC. Reactor auxiliary building with the MCR. SCG 0.4 kV. RP and EE I&amp;C. 20BHC section. Tables of external connections</t>
  </si>
  <si>
    <t>30UKC. Вспомогательное реакторное здание с БПУ. КРУ 0,4 kV. РЗ и СКУ ЭЧ. Cекция 30BHC. Таблицы внешних подключений</t>
  </si>
  <si>
    <t xml:space="preserve">                   30UKC. Reactor auxiliary building with the MCR. SCG 0.4 kV. RP and EE I&amp;C. Assemblies. Tables of external connections</t>
  </si>
  <si>
    <t>30UKC. Вспомогательное реакторное здание с БПУ. КРУ 0,4 kV. РЗ и СКУ ЭЧ. Cборки. Таблицы внешних подключений</t>
  </si>
  <si>
    <t xml:space="preserve">                   30UKC. Reactor auxiliary building with the MCR. PU EE I&amp;C CS. Electrical equipment cables log. Layout group 3</t>
  </si>
  <si>
    <t>30UKC. Вспомогательное реакторное здание с БПУ. ПТК СКУ ЭЧ ЭБ. Журнал кабелей от электрооборудования. Группа раскладки 3</t>
  </si>
  <si>
    <t xml:space="preserve">                   30UKC. Reactor auxiliary building with the MCR. PU EE I&amp;C CS. CS system bus cable log. Layout group 5</t>
  </si>
  <si>
    <t>30UKC. Вспомогательное реакторное здание с БПУ. ПТК СКУ ЭЧ ЭБ. Журнал кабелей системной шины ПТК. Группа раскладки 5</t>
  </si>
  <si>
    <t xml:space="preserve">                   30UKC. Reactor auxiliary building with the MCR. 0.4 kV SCG. RP and EE I&amp;C. Control cable log. Layout group 3</t>
  </si>
  <si>
    <t>30UKC. Вспомогательное реакторное здание с БПУ. КРУ 0,4 кВ. РЗ и СКУ ЭЧ. Журнал контрольных кабелей. Группа раскладки 3</t>
  </si>
  <si>
    <t xml:space="preserve">                   30UKC. Reactor auxiliary building with the MCR. 0.4 kV SCG. RP and I&amp;C EE. Control cables log. Layout group 5</t>
  </si>
  <si>
    <t>30UKC. Вспомогательное реакторное здание с БПУ. КРУ 0,4 кВ. РЗ и СКУ ЭЧ. Журнал контрольных кабелей. Группа раскладки 5</t>
  </si>
  <si>
    <t xml:space="preserve">                   30UKC. Reactor auxiliary building with the MCR. PU EE I&amp;C CS. Structural diagram of the equipment set</t>
  </si>
  <si>
    <t>30UKC. Вспомогательное реакторное здание с БПУ. ПТК СКУ ЭЧ ЭБ. Схема структурная комплекса технических средств</t>
  </si>
  <si>
    <t xml:space="preserve">                   30UKC. Reactor auxiliary building. Automated vibration monitoring and diagnostics system (AVMDS)</t>
  </si>
  <si>
    <t>30UKC. Вспомогательное реакторное здание. Автоматизированная система виброконтроля и диагностики (АСВД)</t>
  </si>
  <si>
    <t xml:space="preserve">                   30UKC (30UCA). Reactor auxiliary building with the MCR. NO MCDS control cables log. Acoustic leak monitoring system (ALMS) of layout group 6</t>
  </si>
  <si>
    <t>30UKC (30UCA). Вспомогательное реакторное здание с БПУ. Журнал контрольных кабелей СКУД НЭ. Система акустического контроля течей теплоносителя (САКТ) 6 группы раскладки</t>
  </si>
  <si>
    <t xml:space="preserve">                   30UKC (30UCA). Reactor auxiliary building with the MCR. NO MCDS control cables log. Vibration monitoring system (VMS) of layout group 6</t>
  </si>
  <si>
    <t>30UKC (30UCA). Вспомогательное реакторное здание с БПУ. Журнал контрольных кабелей СКУД НЭ. Система контроля вибрации (СКВ) 6 группы раскладки</t>
  </si>
  <si>
    <t xml:space="preserve">                   30UKC (30UCA). Reactor auxiliary building with the MCR. NO MCDS control cables log. Vibration monitoring system (VMS) of layout group 5</t>
  </si>
  <si>
    <t>30UKC (30UCA). Вспомогательное реакторное здание с БПУ. Журнал контрольных кабелей СКУД НЭ. Система контроля вибрации (СКВ) 5 группы раскладки</t>
  </si>
  <si>
    <t xml:space="preserve">                   30UKC (30UCA). Reactor auxiliary building with the MCR. NO MCDS control cables log. Humidity leak monitoring system (HLMS) of layout group 6</t>
  </si>
  <si>
    <t>30UKC (30UCA). Вспомогательное реакторное здание с БПУ. Журнал контрольных кабелей СКУД НЭ. Система контроля течей по влажности (СКТВ) 6 группы раскладки</t>
  </si>
  <si>
    <t xml:space="preserve">                   30UKC (30UCA). Reactor auxiliary building with the MCR. NO MCDS control cables log. Loose parts detection system (LPDS) of layout group 5</t>
  </si>
  <si>
    <t>30UKC (30UCA). Вспомогательное реакторное здание с БПУ. Журнал контрольных кабелей СКУД НЭ. Система обнаружения свободных предметов (СОСП) 5 группы раскладки</t>
  </si>
  <si>
    <t xml:space="preserve">                   30UKC (30UCA). Reactor auxiliary building with the MCR. NO MCDS control cables log. Loose parts detection system (LPDS) of layout group 6</t>
  </si>
  <si>
    <t>30UKC (30UCA). Вспомогательное реакторное здание с БПУ. Журнал контрольных кабелей СКУД НЭ. Система обнаружения свободных предметов (СОСП) 6 группы раскладки</t>
  </si>
  <si>
    <t xml:space="preserve">                   30UKC (30UCA). Reactor auxiliary building with the MCR. Power cables log of NO MCDS. Loose parts detection system (LPDS) of layout group 3</t>
  </si>
  <si>
    <t>30UKC (30UCA). Вспомогательное реакторное здание с БПУ. Журнал силовых кабелей СКУД НЭ. Система обнаружения свободных предметов (СОСП) 3 группы раскладки</t>
  </si>
  <si>
    <t xml:space="preserve">                   30UKC. Reactor auxiliary building with the MCR. UCA room. Diagrams of external connections to ALMS cabinets</t>
  </si>
  <si>
    <t>30UKC. Вспомогательное реакторное здание с БПУ. Помещения UCA. Схемы внешних присоединений к шкафам САКТ</t>
  </si>
  <si>
    <t xml:space="preserve">                   30UKC. Reactor auxiliary building with the MCR. UCA room. Diagrams of external connections to MLMS cabinets</t>
  </si>
  <si>
    <t>30UKC. Вспомогательное реакторное здание с БПУ. Помещения UCA. Схемы внешних присоединений к шкафам СКТВ</t>
  </si>
  <si>
    <t xml:space="preserve">                   30UKC. Reactor auxiliary building with the MCR. UCA room. Diagrams of external connections to VMS cabinets</t>
  </si>
  <si>
    <t>30UKC. Вспомогательное реакторное здание с БПУ. Помещения UCA. Схемы внешних присоединений к шкафам СКВ</t>
  </si>
  <si>
    <t xml:space="preserve">                   30UKC. Reactor auxiliary building with the MCR. UCA room. Diagrams of external connections to LPDS cabinets</t>
  </si>
  <si>
    <t>30UKC. Вспомогательное реакторное здание с БПУ. Помещения UCA. Схемы внешних присоединений к шкафам СОСП</t>
  </si>
  <si>
    <t xml:space="preserve">                   30UKC. Reactor auxiliary building with the MCR. UCA room. Diagrams of external connections to ARLMS cabinets</t>
  </si>
  <si>
    <t>30UKC. Вспомогательное реакторное здание с БПУ. Помещения UCA. Схемы внешних присоединений к шкафам САКОР</t>
  </si>
  <si>
    <t xml:space="preserve">                   30UKC. Reactor auxiliary building with the MCR. UCA room. Diagrams of external connections to ALMS-2K cabinets</t>
  </si>
  <si>
    <t>30UKC. Вспомогательное реакторное здание с БПУ. Помещения UCA. Схемы внешних присоединений к шкафам САКТ-2К</t>
  </si>
  <si>
    <t xml:space="preserve">                   30UKC. Reactor auxiliary building with the MCR. UCA room. Diagrams of external connections to MLMS-2C cabinets</t>
  </si>
  <si>
    <t>30UKC. Вспомогательное реакторное здание с БПУ. Помещения UCA. Схемы внешних присоединений к шкафам СКТВ-2К</t>
  </si>
  <si>
    <t xml:space="preserve">                   30UKC. Reactor auxiliary building with the MCR. UCA room. Diagrams of external connections to HLMS-2P cabinets</t>
  </si>
  <si>
    <t>30UKC. Вспомогательное реакторное здание с БПУ. Помещения UCA. Схемы внешних присоединений к шкафам СКТВ-2П</t>
  </si>
  <si>
    <t xml:space="preserve">                   30UKC. Reactor auxiliary building with the MCR. UCA room. Diagrams of external connections to LMS PHRS cabinets</t>
  </si>
  <si>
    <t>30UKC. Вспомогательное реакторное здание с БПУ. Помещения UCA. Схемы внешних присоединений к шкафам СКТТ СПОТ</t>
  </si>
  <si>
    <t xml:space="preserve">                   30UKC (30UCA). Reactor auxiliary building with the MCR. LMS-2 control cables log. Acoustic leak monitoring system (ALMS-2K) of layout group 6</t>
  </si>
  <si>
    <t>30UKC (30UCA). Вспомогательное реакторное здание с БПУ. Журнал контрольных кабелей СОТТ-2. Система акустического контроля течи (САКТ-2К) 6 группы раскладки</t>
  </si>
  <si>
    <t xml:space="preserve">                   30UKC (30UCA). Reactor auxiliary building with the MCR. LMS-2 control cables log. Humidity leak monitoring system (HLMS-2K) of layout group 6</t>
  </si>
  <si>
    <t>30UKC (30UCA). Вспомогательное реакторное здание с БПУ. Журнал контрольных кабелей СОТТ-2. Система влажного контроля течи (СКТВ-2К) 6 группы раскладки</t>
  </si>
  <si>
    <t xml:space="preserve">                   30UKC (30UCA). Reactor auxiliary building with the MCR. LMS-2 control cables log. Humidity leak monitoring system (HLMS-2P) of layout group 6</t>
  </si>
  <si>
    <t>30UKC (30UCA). Вспомогательное реакторное здание с БПУ. Журнал контрольных кабелей СОТТ-2. Система влажного контроля течи (СКТВ-2П) 6 группы раскладки</t>
  </si>
  <si>
    <t xml:space="preserve">                   30UKC (30UCA). Reactor auxiliary building with the MCR. LMS-2 control cables log. Humidity leak monitoring system (LMS PHRS) of layout group 6</t>
  </si>
  <si>
    <t>30UKC (30UCA). Вспомогательное реакторное здание с БПУ. Журнал контрольных кабелей СОТТ-2. Система влажного контроля течи (СКТТ СПОТ) 6 группы раскладки</t>
  </si>
  <si>
    <t xml:space="preserve">                   30UKC. Reactor auxiliary building with the MCR. Power supply diagrams of NO AWT secondary I&amp;C transducers cabinet</t>
  </si>
  <si>
    <t>30UKC. Вспомогательное реакторное здание с БПУ. Схемы питания шкафов вторичных преобразователей КИП нормальной эксплуатации СВО</t>
  </si>
  <si>
    <t xml:space="preserve">                   30UKC. Reactor auxiliary building with the MCR. Power supply diagrams of reactor compartment NO secondary I&amp;C transducers cabinets</t>
  </si>
  <si>
    <t>30UKC. Вспомогательное реакторное здание с БПУ. Схемы питания шкафов вторичных преобразователей КИП НЭ реакторного отделения</t>
  </si>
  <si>
    <t xml:space="preserve">                   30UKC. Reactor auxiliary building with the MCR. List of process parameter instrumentation loops</t>
  </si>
  <si>
    <t>30UKC. Вспомогательное реакторное здание с БПУ. Перечень измерительных контуров ТТК</t>
  </si>
  <si>
    <t xml:space="preserve">                   30UKC. Reactor auxiliary building with the MCR. TPPM sensors pipe connections</t>
  </si>
  <si>
    <t>30UKC. Вспомогательное реакторное здание с БПУ. Трубные соединения датчиков ТТК</t>
  </si>
  <si>
    <t xml:space="preserve">                   30UKC. Reactor auxiliary building with the MCR. TPPM sensors cable connections</t>
  </si>
  <si>
    <t>30UKC. Вспомогательное реакторное здание с БПУ. Кабельные соединения датчиков ТТК</t>
  </si>
  <si>
    <t xml:space="preserve">                   30UKC. Reactor auxiliary building with the MCR. TPPM pulse lines routes</t>
  </si>
  <si>
    <t>30UKC. Вспомогательное реакторное здание с БПУ. Трассы импульсных линий ТТК</t>
  </si>
  <si>
    <t xml:space="preserve">                   30UKC. Reactor auxiliary building with the MCR. Piping of headers of TPPM sensor mounting racks</t>
  </si>
  <si>
    <t>30UKC. Вспомогательное реакторное здание с БПУ. Обвязка коллекторов стендов датчиков ТТК</t>
  </si>
  <si>
    <t xml:space="preserve">                   30UKC. Reactor auxiliary building with the MCR. TPPM control cables log. Layout group 5</t>
  </si>
  <si>
    <t>30UKC. Вспомогательное реакторное здание с БПУ. Журнал контрольных кабелей ТТК. Группа раскладки 5</t>
  </si>
  <si>
    <t xml:space="preserve">                   30UKC. Reactor auxiliary building with the MCR. HSAMS. Structural diagram</t>
  </si>
  <si>
    <t xml:space="preserve">                   30UKC. Reactor auxiliary building with the MCR. RM control cables log. Normal operation. Layout group 5</t>
  </si>
  <si>
    <t>30UKC. Вспомогательное реакторное здание с БПУ. Журнал контрольных кабелей РК. Нормальная эксплуатация. Группа раскладки 5</t>
  </si>
  <si>
    <t xml:space="preserve">                   30UKC. Reactor auxiliary building with the MCR. RM control cables log. Safety train 1. Layout group 5</t>
  </si>
  <si>
    <t>30UKC. Вспомогательное реакторное здание с БПУ. Журнал контрольных кабелей РК. 1 Канал безопасности. Группа раскладки 5</t>
  </si>
  <si>
    <t xml:space="preserve">                   30UKC. Reactor auxiliary building with the MCR. RM control cables log. Safety train 2. Layout group 5</t>
  </si>
  <si>
    <t>30UKC. Вспомогательное реакторное здание с БПУ. Журнал контрольных кабелей РК. 2 Канал безопасности. Группа раскладки 5</t>
  </si>
  <si>
    <t xml:space="preserve">                   30UKC. Reactor auxiliary building with the MCR. RM control cables log. Safety train 3. Layout group 5</t>
  </si>
  <si>
    <t>30UKC. Вспомогательное реакторное здание с БПУ. Журнал контрольных кабелей РК. 3 Канал безопасности. Группа раскладки 5</t>
  </si>
  <si>
    <t xml:space="preserve">                   30UKC. Reactor auxiliary building with the MCR. RM control cables log. Safety train 4. Layout group 5</t>
  </si>
  <si>
    <t>30UKC. Вспомогательное реакторное здание с БПУ. Журнал контрольных кабелей РК. 4 Канал безопасности. Группа раскладки 5</t>
  </si>
  <si>
    <t xml:space="preserve">                   30UKC. Reactor auxiliary building with the MCR. WD on radiation monitoring. RM cable connections. List of RM cable connections</t>
  </si>
  <si>
    <t>30UKC. Вспомогательное реакторное здание с БПУ. РД по радиационному контролю. Кабельные соединения РК. Перечень кабельных соединений РК</t>
  </si>
  <si>
    <t xml:space="preserve">                   30UKC. Reactor auxiliary building with the MCR. WD on radiation monitoring. RM cable connections. Diagrams of RM external connections</t>
  </si>
  <si>
    <t>30UKC. Вспомогательное реакторное здание с БПУ. РД по радиационному контролю. Кабельные соединения РК. Схемы внешних присоединений РК</t>
  </si>
  <si>
    <t xml:space="preserve">                   30UKC. Reactor auxiliary building with the MCR. WD on radiation monitoring. RM cable connections. List of RM electrical connections</t>
  </si>
  <si>
    <t>30UKC. Вспомогательное реакторное здание с БПУ. РД по радиационному контролю. Кабельные соединения РК. Схемы электрических соединений РК</t>
  </si>
  <si>
    <t xml:space="preserve">                   30UKC. Reactor auxiliary building with the MCR. WD for radiation monitoring. RM equipment layout</t>
  </si>
  <si>
    <t>30UKC. Вспомогательное реакторное здание с БПУ. РД по радиационному контролю. Компоновка оборудования РК</t>
  </si>
  <si>
    <t xml:space="preserve">                   30UKC. Reactor auxiliary building with the MCR. WD for radiation monitoring. RM sampling piping routes</t>
  </si>
  <si>
    <t>30UKC. Вспомогательное реакторное здание с БПУ. РД по радиационному контролю. Трассы пробоотборных трубопроводов РК</t>
  </si>
  <si>
    <t xml:space="preserve">                   30UKC. Reactor auxiliary building with the MCR. NO ARMS power supply diagrams</t>
  </si>
  <si>
    <t>30UKC. Вспомогательное реакторное здание с БПУ. Схемы питания АСРК НЭ</t>
  </si>
  <si>
    <t xml:space="preserve">          30UKD Area for arranging alternative means to control a beyond-design-basis accident</t>
  </si>
  <si>
    <t>30UKD Площадка для размещения альтернативных средств для управления запроектной аварией</t>
  </si>
  <si>
    <t xml:space="preserve">             Readiness of object 30UKD</t>
  </si>
  <si>
    <t>Готовность объекта 30UKD</t>
  </si>
  <si>
    <t xml:space="preserve">                30UKD. Area for arranging alternative means to control a beyond-design-basis accident. Civil engineering structures</t>
  </si>
  <si>
    <t>30UKD. Площадка для размещения альтернативных средств для управления запроектной аварией. Строительные конструкции</t>
  </si>
  <si>
    <t xml:space="preserve">                30UKD. Area for arranging alternative means to control a beyond-design-basis accident. Electric connection diagrams</t>
  </si>
  <si>
    <t>30UKD. Площадка для размещения альтернативных средств для управления запроектной аварией. Схемы электрических соединений</t>
  </si>
  <si>
    <t xml:space="preserve">                30UKD. Area for arranging alternative means to control a beyond-design-basis accident. Power cables log</t>
  </si>
  <si>
    <t>30UKD. Площадка для размещения альтернативных средств для управления запроектной аварией. Журнал силовых кабелей</t>
  </si>
  <si>
    <t xml:space="preserve">                30UKD. Area for arranging alternative means to control a beyond-design-basis accident. Electric lighting and socket network</t>
  </si>
  <si>
    <t>30UKD. Площадка для размещения альтернативных средств для управления запроектной аварией. Электрическое освещение и розеточная сеть</t>
  </si>
  <si>
    <t xml:space="preserve">          30UKH Ventilation stack</t>
  </si>
  <si>
    <t>30UKH Вентиляционная труба</t>
  </si>
  <si>
    <t xml:space="preserve">             Readiness of object 30UKH</t>
  </si>
  <si>
    <t>Готовность объекта 30UKH</t>
  </si>
  <si>
    <t xml:space="preserve">                30UKH. Ventilation stack. Corrosion protection of metalwork</t>
  </si>
  <si>
    <t>30UKH. Вентиляционная труба. Антикоррозионная защита металлоконструкций</t>
  </si>
  <si>
    <t xml:space="preserve">                30UKH. Ventilation stack. Metal structures</t>
  </si>
  <si>
    <t>30UKH. Вентиляционная труба. Металлоконструкции</t>
  </si>
  <si>
    <t xml:space="preserve">                30UKH. Ventilation stack. Heat insulation of pipelines</t>
  </si>
  <si>
    <t>30UKH. Вентиляционная труба. Тепловая изоляция трубопроводов</t>
  </si>
  <si>
    <t xml:space="preserve">                30UKH. Ventilation stack. Guard lights</t>
  </si>
  <si>
    <t>30UKH. Вентиляционная труба. Светоограждение.</t>
  </si>
  <si>
    <t xml:space="preserve">          30UKY Gallery of the common-access area</t>
  </si>
  <si>
    <t>30UKY Галерея зоны свободного доступа</t>
  </si>
  <si>
    <t xml:space="preserve">             Readiness of object 30UKY</t>
  </si>
  <si>
    <t>Готовность объекта 30UKY</t>
  </si>
  <si>
    <t xml:space="preserve">                30UKY. Gallery of the common-access area. Architectural-layout drawings and gallery floors</t>
  </si>
  <si>
    <t>30UKY. Галерея зоны свободного доступа. Архитектурно-планировочные чертежи и полы галереи</t>
  </si>
  <si>
    <t xml:space="preserve">                30UKY. Common access area gallery. Civil structures of the controlled access area gallery. Metal structures</t>
  </si>
  <si>
    <t>30UKY. Галерея зоны свободного доступа. Строительные конструкции галереи зоны свободного доступа. Металлоконструкции</t>
  </si>
  <si>
    <t xml:space="preserve">                30UKY. Common access area gallery. Master clock system. Control cable log</t>
  </si>
  <si>
    <t>30UKY. Галерея зоны свободного доступа. Система часофикации. Журнал контрольных кабелей</t>
  </si>
  <si>
    <t xml:space="preserve">                30UKY. Common access area gallery. Operative radiotelephones system. Control cable log</t>
  </si>
  <si>
    <t>30UKY. Галерея зоны свободного доступа. Система эксплуатационных радиотелефонов. Журнал контрольных кабелей</t>
  </si>
  <si>
    <t xml:space="preserve">                30UKY. Common access area gallery. Common-plant telephone communication system</t>
  </si>
  <si>
    <t>30UKY. Галерея зоны свободного доступа. Система общестанционной телефонной связи</t>
  </si>
  <si>
    <t xml:space="preserve">                30UKY. Common access area gallery. Personnel warning and search system</t>
  </si>
  <si>
    <t>30UKY. Галерея зоны свободного доступа. Система оповещения и поиска персонала</t>
  </si>
  <si>
    <t xml:space="preserve">                30UKY. Common access area gallery. Master clock system</t>
  </si>
  <si>
    <t>30UKY. Галерея зоны свободного доступа. Система часофикации</t>
  </si>
  <si>
    <t xml:space="preserve">                30UKY. Common access area gallery. Operative radiotelephones system</t>
  </si>
  <si>
    <t>30UKY. Галерея зоны свободного доступа. Система эксплуатационных радиотелефонов</t>
  </si>
  <si>
    <t xml:space="preserve">                30UKY. Common access area gallery. Operative loudspeaking and telephone communication system. Control cable log</t>
  </si>
  <si>
    <t>30UKY. Галерея зоны свободного доступа. Система оперативной громкоговорящей и телефонной связи. Журнал контрольных кабелей</t>
  </si>
  <si>
    <t xml:space="preserve">                30UKY. Common access area gallery. Personnel warning and search system. Control cable log</t>
  </si>
  <si>
    <t>30UKY. Галерея зоны свободного доступа. Система оповещения и поиска персонала. Журнал контрольных кабелей</t>
  </si>
  <si>
    <t xml:space="preserve">          30ULD Structures for the CPP tanks in the scope of 31ULD-34ULD</t>
  </si>
  <si>
    <t>30ULD Сооружения для баков БОУ в составе 21ULD-24ULD (31ULD-34ULD)</t>
  </si>
  <si>
    <t xml:space="preserve">             Readiness of object 30ULD</t>
  </si>
  <si>
    <t>Готовность объекта 30ULD</t>
  </si>
  <si>
    <t xml:space="preserve">               30ULD. Structures for the CPP tanks. Foundations</t>
  </si>
  <si>
    <t>30ULD. Cооружения для баков БОУ. Фундаменты</t>
  </si>
  <si>
    <t xml:space="preserve">               30ULD. Structures for the CPP tanks. Steel structures</t>
  </si>
  <si>
    <t>30ULD. Cооружения для баков БОУ. Металлоконструкции</t>
  </si>
  <si>
    <t xml:space="preserve">                  20ULD. Structure for the CPP tanks. Installation drawings of equipment</t>
  </si>
  <si>
    <t xml:space="preserve">                  30ULD. Structure for the CPP tanks. Identification painting of equipment and pipelines</t>
  </si>
  <si>
    <t>30ULD. Сооружение для баков БОУ. Опознавательная окраска оборудования и трубопроводов</t>
  </si>
  <si>
    <t xml:space="preserve">                31ULD CPP regeneration water collection tanks facility</t>
  </si>
  <si>
    <t>31ULD Сооружение для баков сбора регенерационных вод БОУ</t>
  </si>
  <si>
    <t xml:space="preserve">                  30ULD. Structure for the CPP tanks. Tank piping of 31ULD structure</t>
  </si>
  <si>
    <t>30ULD. Сооружение для баков БОУ. Трубопроводы обвязки баков сооружения 31ULD</t>
  </si>
  <si>
    <t xml:space="preserve">                  31ULD. Structure for CPP regeneration water collection tanks. Pipelines within the piping of 21ULD tanks. Heat insulation</t>
  </si>
  <si>
    <t>31ULD. Сооружение для баков сбора регенерационных вод БОУ. Трубопроводы обвязки баков сооружения 21ULD. Тепловая изоляция.</t>
  </si>
  <si>
    <t xml:space="preserve">                32ULD Monitoring tank facility</t>
  </si>
  <si>
    <t>32ULD Сооружение для контрольного бака</t>
  </si>
  <si>
    <t xml:space="preserve">                  30ULD. Structure for the CPP tanks. Tank piping of 32ULD structure</t>
  </si>
  <si>
    <t>30ULD. Сооружение для баков БОУ. Трубопроводы обвязки баков сооружения 32ULD</t>
  </si>
  <si>
    <t xml:space="preserve">                  32ULD. Level monitoring tank structure. Pipelines within the piping of 22ULD tanks. Heat insulation.</t>
  </si>
  <si>
    <t>32ULD. Сооружение для контрольного бака. Трубопроводы обвязки баков сооружения 22ULD. Тепловая изоляция.</t>
  </si>
  <si>
    <t xml:space="preserve">                33 ULD Auxiliary tank facility</t>
  </si>
  <si>
    <t>33ULD Сооружение для бака собственных нужд</t>
  </si>
  <si>
    <t xml:space="preserve">                  30ULD. Structure for the CPP tanks. Tank piping of 33ULD structure</t>
  </si>
  <si>
    <t>30ULD. Сооружение для баков БОУ. Трубопроводы обвязки баков сооружения 33ULD</t>
  </si>
  <si>
    <t xml:space="preserve">                  33ULD. Auxiliary tank structure. Pipelines within the piping of 23ULD tanks. Heat insulation.</t>
  </si>
  <si>
    <t>33ULD. Сооружение для бака собственных нужд. Трубопроводы обвязки баков сооружения 23ULD. Тепловая изоляция.</t>
  </si>
  <si>
    <t xml:space="preserve">                34 ULD SDP drain water tank facility</t>
  </si>
  <si>
    <t>34ULD Сооружение для бака сбросных вод АОУ</t>
  </si>
  <si>
    <t xml:space="preserve">                  30ULD. Structure for the CPP tanks. Tank piping of 34ULD structure</t>
  </si>
  <si>
    <t>30ULD. Сооружение для баков БОУ. Трубопроводы обвязки баков сооружения 34ULD</t>
  </si>
  <si>
    <t xml:space="preserve">                  34ULD. Structure for self-contained demineralization plant effluent water tank. Pipelines within the piping of 24ULD tanks. Heat insulation.</t>
  </si>
  <si>
    <t>34ULD. Сооружение для бака сбросных вод АОУ. Трубопроводы обвязки баков сооружения 24ULD. Тепловая изоляция.</t>
  </si>
  <si>
    <t xml:space="preserve">          30UMA Turbine building</t>
  </si>
  <si>
    <t>30UMA Здание турбины</t>
  </si>
  <si>
    <t>1799д</t>
  </si>
  <si>
    <t xml:space="preserve">             Readiness of object 30UMA</t>
  </si>
  <si>
    <t>Готовность объекта 30UMA</t>
  </si>
  <si>
    <t>1060д</t>
  </si>
  <si>
    <t>974д</t>
  </si>
  <si>
    <t xml:space="preserve">                   Construct</t>
  </si>
  <si>
    <t xml:space="preserve">                      Substructure</t>
  </si>
  <si>
    <t xml:space="preserve">                        30UMA. Turbine building. Concrete blinding, lightning protection mesh, waterproofing (with function of anticorrosion protection) and geometry for the common foundation slab of the 30UMA, 30UMX, 30UBA and 30UMV buildings</t>
  </si>
  <si>
    <t>30UMA. Здание турбины. Бетонная подготовка, молниезащитная сетка, гидроизоляция (с функцией антикоррозионной защиты) и геометрия объединенной фундаментной плиты зданий 30UMA, 30UMX, 30UBA, 30UMV</t>
  </si>
  <si>
    <t xml:space="preserve">                        30UMA. Turbine building. Turbine building 30UMA foundation slab reinforcement</t>
  </si>
  <si>
    <t>30UMA. Здание турбины. Армирование фундаментной плиты здания турбины 30UMA</t>
  </si>
  <si>
    <t xml:space="preserve">                         Geometry of foundation slab of building 30UMA</t>
  </si>
  <si>
    <t>Геометрия фундаментной плиты здания 30UMA</t>
  </si>
  <si>
    <t xml:space="preserve">                        30UMA. Turbine building. Walls from elevation -7.100 up to elevation -0.100</t>
  </si>
  <si>
    <t>30UMA. Здание турбины. Cтены с отм.-7,100 до отм. -0,100</t>
  </si>
  <si>
    <t xml:space="preserve">                        30UMA. Turbine building. Columns from elevation -7.100 up to elevation -0.100</t>
  </si>
  <si>
    <t>30UMA. Здание турбины. Колонны с отм.-7,100 до отм. -0,100</t>
  </si>
  <si>
    <t xml:space="preserve">                        30UMA. Turbine building. Floor slab at elevation -0.100</t>
  </si>
  <si>
    <t>30UMA. Здание турбины. Перекрытие на отм.-0,100</t>
  </si>
  <si>
    <t xml:space="preserve">                        30UMA. Turbine building. Substructure vertical waterproofing</t>
  </si>
  <si>
    <t>30UMA. Здание турбины. Вертикальная гидроизоляция подземной части</t>
  </si>
  <si>
    <t xml:space="preserve">                      Superstructure</t>
  </si>
  <si>
    <t xml:space="preserve">                        30UMA. Turbine building. Walls from elevation -0.100 up to elevation +7.700</t>
  </si>
  <si>
    <t>30UMA. Здание турбины. Стены с отм.-0,100 до отм. +7,700</t>
  </si>
  <si>
    <t xml:space="preserve">                        30UMA. Turbine building. Columns from elevation -0.100 up to elevation +7.700</t>
  </si>
  <si>
    <t>30UMA. Здание турбины. Колонны с отм.-0,100 до отм. +7,700</t>
  </si>
  <si>
    <t xml:space="preserve">                        30UMA. Turbine building. Reinforced concrete stairs and elevator shaft up to elevation 0.000</t>
  </si>
  <si>
    <t>30UMA. Здание турбины. Железобетонные лестницы и шахта лифта до отм. 0,000</t>
  </si>
  <si>
    <t xml:space="preserve">                        30UMA. Turbine building. Reinforced concrete stairs and elevator shaft up above elevation 0.000</t>
  </si>
  <si>
    <t>30UMA. Здание турбины. Железобетонные лестницы и шахта лифта выше отм. 0,000</t>
  </si>
  <si>
    <t xml:space="preserve">                        30UMA. Turbine building. Floor slab at elevation +7.700</t>
  </si>
  <si>
    <t>30UMA. Здание турбины. Перекрытие на отм.+7,700</t>
  </si>
  <si>
    <t xml:space="preserve">                        30UMA. Turbine building. Roof steel structures</t>
  </si>
  <si>
    <t>30UMA.Здание турбины. Металлоконструкции покрытия</t>
  </si>
  <si>
    <t xml:space="preserve">                        30UMA. Turbine building. Walls from elevation +7.700 up to elevation +15.900</t>
  </si>
  <si>
    <t>30UMA. Здание турбины. Стены с отм.+7,700 до отм.+15,900</t>
  </si>
  <si>
    <t xml:space="preserve">                        30UMA. Turbine building. Columns from elevation +7.700 up to elevation +15.900</t>
  </si>
  <si>
    <t>30UMA. Здание турбины. Колонны с отм.+7,700 до отм.+15,900</t>
  </si>
  <si>
    <t xml:space="preserve">                        30UMA. Turbine building. Floor slab at elevation +15.900</t>
  </si>
  <si>
    <t>30UMA. Здание турбины. Перекрытие на отм.+15,900</t>
  </si>
  <si>
    <t xml:space="preserve">                        30UMA. Turbine building. Columns and walls from elevation +15.900 up to elevation +25.400</t>
  </si>
  <si>
    <t>30UMA. Здание турбины. Колонны и стены с отм.+15,900 до отм.+25,400</t>
  </si>
  <si>
    <t xml:space="preserve">                        30UMA. Turbine building. Floor slab at elevation +25.400 in grid lines B-C</t>
  </si>
  <si>
    <t>30UMA. Здание турбины. Перекрытие на отм.+25,400 в осях B-C</t>
  </si>
  <si>
    <t xml:space="preserve">                        30UMA. Turbine building. Columns and walls above elevation +25.400</t>
  </si>
  <si>
    <t>30UMA. Здание турбины. Колонны и стены выше отм.+25,400</t>
  </si>
  <si>
    <t xml:space="preserve">                        30UMA. Turbine building. Steel structures of crane girders</t>
  </si>
  <si>
    <t>30UMA. Здание турбины. Металлоконструкции подкрановых балок</t>
  </si>
  <si>
    <t xml:space="preserve">                        30UMA. Turbine building. Steel structures of crane rails</t>
  </si>
  <si>
    <t>30UMA.Здание турбины. Металлоконструкции подкрановых путей</t>
  </si>
  <si>
    <t xml:space="preserve">                        30UMA. Turbine building. Roof in grid lines B-C</t>
  </si>
  <si>
    <t>30UMA. Здание турбины. Покрытие в осях B-C</t>
  </si>
  <si>
    <t xml:space="preserve">                        30UMA. Turbine building. Reinforced concrete structures of external fire excape stairs</t>
  </si>
  <si>
    <t>30UMA. Здание турбины. Железобетонные конструкции наружных пожарно-эвакуационных лестниц</t>
  </si>
  <si>
    <t xml:space="preserve">                        30UMA. Turbine building. Studwork steel structures for external wall enclosure</t>
  </si>
  <si>
    <t>30UMA. Здание турбины. Металлоконструкции фахверка для наружного стенового ограждения</t>
  </si>
  <si>
    <t xml:space="preserve">                        30UMA. Turbine building. External wall enclosure</t>
  </si>
  <si>
    <t>30UMA. Здание турбины. Наружное стеновое ограждение</t>
  </si>
  <si>
    <t xml:space="preserve">                        30UMA. Turbine building. Building entrances and driveways. Reinforced concrete structures</t>
  </si>
  <si>
    <t>30UMA. Здание турбины. Входы и въезды в здание. Железобетонные конструкции</t>
  </si>
  <si>
    <t xml:space="preserve">                        30UMA. Turbine building. Assignment to the manufacturer for elevators</t>
  </si>
  <si>
    <t>30UMA. Здание турбины. Задание заводу-изготовителю на лифты</t>
  </si>
  <si>
    <t xml:space="preserve">                   Turbine set foundation</t>
  </si>
  <si>
    <t>744д</t>
  </si>
  <si>
    <t xml:space="preserve">                     30UMA. Turbine building. Turbine set baseplate framework: columns and beams</t>
  </si>
  <si>
    <t>30UMA. Здание турбины. Каркас фундамента турбоагрегата: колонны и балки</t>
  </si>
  <si>
    <t>325д</t>
  </si>
  <si>
    <t xml:space="preserve">                      Installation of vibration insulators</t>
  </si>
  <si>
    <t xml:space="preserve">                      Turbine set baseplate. Top isolating plate</t>
  </si>
  <si>
    <t>Фундамент турбоагрегата. Верхняя виброизоляционная плита</t>
  </si>
  <si>
    <t xml:space="preserve">                     30UMA. Turbine building. Isolating baseplate for FWP</t>
  </si>
  <si>
    <t>30UMA. Здание турбины. Виброизолированный фундамент под ПЭН</t>
  </si>
  <si>
    <t xml:space="preserve">                      Supporting structure with anchor bolts</t>
  </si>
  <si>
    <t xml:space="preserve">                   Floors and foundations for equipment</t>
  </si>
  <si>
    <t xml:space="preserve">                      Floors and baseplates for substructure equipment</t>
  </si>
  <si>
    <t xml:space="preserve">                     30UMA. Turbine building. Floors and baseplates for equipment at elevation 0.000</t>
  </si>
  <si>
    <t>30UMA.Здание турбины. Полы и фундаменты под оборудование на отм.0,000</t>
  </si>
  <si>
    <t xml:space="preserve">                     30UMA. Turbine building. Floors and baseplates for equipment at elevation +7.800</t>
  </si>
  <si>
    <t>30UMA. Здание турбины. Полы и фундаменты под оборудование на отм.+7,800</t>
  </si>
  <si>
    <t xml:space="preserve">                     30UMA. Turbine building. Floors and baseplates for equipment at elevation +16.000</t>
  </si>
  <si>
    <t>30UMA. Здание турбины. Полы и фундаменты под оборудование на отм.+16,000</t>
  </si>
  <si>
    <t xml:space="preserve">                     30UMA. Turbine building. Floors and baseplates for equipment at elevation +25.500 in grid lines B-C</t>
  </si>
  <si>
    <t>30UMA. Здание турбины. Полы и фундаменты под оборудование на отм.+25,500 в осях B-C</t>
  </si>
  <si>
    <t xml:space="preserve">                  30UMA. Turbine building. Steel structures of supports for equipment, maintenance platforms, and underslung transport rails up to elevation 0.000</t>
  </si>
  <si>
    <t>30UMA. Здание турбины. Металлоконструкции опор под оборудование, площадок обслуживания и путей подвесного транспорта до отм.0,000</t>
  </si>
  <si>
    <t xml:space="preserve">                  30UMA. Turbine building. Roof steel structures fireproofing</t>
  </si>
  <si>
    <t>30UMA. Здание турбины. Огнезащита металлоконструкций покрытия</t>
  </si>
  <si>
    <t xml:space="preserve">                  30UMA. Turbine building. Steel structures of supports for equipment, maintenance platforms, and underslung transport rails from elevation 0.000 up to elevation +7.800</t>
  </si>
  <si>
    <t>30UMA. Здание турбины. Металлоконструкции опор под оборудование, площадок обслуживания и путей подвесного транспорта c отм.0,000 до отм.+7,800</t>
  </si>
  <si>
    <t xml:space="preserve">                  30UMA. Turbine building. Steel structures of supports for equipment, maintenance platforms, and underslung transport rails from elevation +7.800 up to elevation +16.000</t>
  </si>
  <si>
    <t>30UMA. Здание турбины. Металлоконструкции опор под оборудование, площадок обслуживания и путей подвесного транспорта с отм.+7,800 до отм.+16,000</t>
  </si>
  <si>
    <t xml:space="preserve">                  30UMA. Turbine building. Steel structures of supports for equipment, maintenance platforms and underslung transport rails above elevation +16.000</t>
  </si>
  <si>
    <t>30UMA. Здание турбины. Металлоконструкции опор под оборудование, площадок обслуживания и путей подвесного транспорта выше отм.+16,000</t>
  </si>
  <si>
    <t xml:space="preserve">                  30UMA. Turbine building. Steel structures of reinforcement maintenance platforms</t>
  </si>
  <si>
    <t>30UMA. Здание турбины. Металлоконструкции площадок обслуживания арматуры</t>
  </si>
  <si>
    <t xml:space="preserve">                  30UMA. Turbine building. Steel structures of turbine set maintenance platforms</t>
  </si>
  <si>
    <t>30UMA. Здание турбины. Металлоконструкции площадок обслуживания турбоагрегата</t>
  </si>
  <si>
    <t xml:space="preserve">                  30UMA. Turbine building. Steel structures of external fire escape stairs</t>
  </si>
  <si>
    <t>30UMA. Здание турбины. Металлоконструкции наружных пожарно-эвакуационных лестниц</t>
  </si>
  <si>
    <t xml:space="preserve">                  30UMA. Turbine building. Steel structures of maintenance platforms for thermal expansion sensors</t>
  </si>
  <si>
    <t>30UMA. Здание турбины. Металлоконструкции площадок обслуживания указателей температурных перемещений</t>
  </si>
  <si>
    <t xml:space="preserve">                  30UMA. Turbine building. Civil structures for bus duct installation</t>
  </si>
  <si>
    <t>30UMA. Здание турбины. Строительные конструкции для установки токопроводов</t>
  </si>
  <si>
    <t xml:space="preserve">                  30UMA. Turbine building. Lightning protection of building</t>
  </si>
  <si>
    <t>30UMA. Здание турбины. Молниезащита здания</t>
  </si>
  <si>
    <t xml:space="preserve">                  30UMA. Turbine building. Building entrances and driveways. Steel structures</t>
  </si>
  <si>
    <t>30UMA.Здание турбины. Входы и въезды в здание. Металлоконструкции</t>
  </si>
  <si>
    <t xml:space="preserve">                  30UMA. Turbine building. Civil structures for CCTV system installation</t>
  </si>
  <si>
    <t>30UMA. Здание турбины. Строительные конструкции для установки системы промышленного телевидения</t>
  </si>
  <si>
    <t xml:space="preserve">                  30UMA. Turbine building. Civil structures for FP I&amp;C installation</t>
  </si>
  <si>
    <t>30UMA. Здание турбины. Строительные конструкции для установки системы контроля и управления противопожарной защитой</t>
  </si>
  <si>
    <t xml:space="preserve">                   Antirust protection of steel structures</t>
  </si>
  <si>
    <t xml:space="preserve">                  30UMA. Turbine building. Architectural solutions</t>
  </si>
  <si>
    <t>30UMA. Здание турбины. Архитектурные решения</t>
  </si>
  <si>
    <t xml:space="preserve">                  30UMA. Turbine building. Internal finishing of rooms to a mark 0.000. Floors</t>
  </si>
  <si>
    <t>30UMA. Здание турбины. Внутренняя отделка помещений до отметки 0.000. Полы</t>
  </si>
  <si>
    <t xml:space="preserve">                  30UMA. Turbine building. Internal finishing of rooms on a mark 0.000; +7.800. Floors</t>
  </si>
  <si>
    <t>30UMA. Здание турбины. Внутренняя отделка помещений на отметке 0.000; +7.800. Полы</t>
  </si>
  <si>
    <t xml:space="preserve">                  30UMA. Turbine building. Internal finishing of rooms on a mark +16.000; +25.500; +42.000. Floors</t>
  </si>
  <si>
    <t>30UMA. Здание турбины. Внутренняя отделка помещений на отметке +16.000; +25.500; +42.000. Полы</t>
  </si>
  <si>
    <t xml:space="preserve">                  30UMA. Turbine building. Egress routes</t>
  </si>
  <si>
    <t>30UMA. Здание турбины. Пути эвакуации</t>
  </si>
  <si>
    <t>1555д</t>
  </si>
  <si>
    <t>1095д</t>
  </si>
  <si>
    <t xml:space="preserve">                   30SM Cranes, hoisting and transport equipment</t>
  </si>
  <si>
    <t>30SM Краны, подъемные и транспортные устройства</t>
  </si>
  <si>
    <t xml:space="preserve">                     30UMA Turbine building. Installation drawing of suspended crane 6,3 t</t>
  </si>
  <si>
    <t>30UMA Здание турбины. Установочный чертеж подвесного крана г/п 6,3 т</t>
  </si>
  <si>
    <t xml:space="preserve">                     30UMA Turbine building. Installation drawing of travelling crane 220+220/32t</t>
  </si>
  <si>
    <t>30UMA Здание турбины. Установочный чертеж мостового крана г/п 220+220/32т</t>
  </si>
  <si>
    <t xml:space="preserve">                     30UMA Turbine building. Installation drawing of travelling crane 32/5 t</t>
  </si>
  <si>
    <t>30UMA Здание турбины. Установочный чертеж мостового крана г/п 32/5т</t>
  </si>
  <si>
    <t xml:space="preserve">                     30UMA Turbine building. Installation drawing of travelling crane 15 t</t>
  </si>
  <si>
    <t>30UMA Здание турбины. Установочный чертеж мостового крана г/п 15т</t>
  </si>
  <si>
    <t xml:space="preserve">                     30UMA Turbine building. Installation drawing of suspended crane 5 t below el. +38.650</t>
  </si>
  <si>
    <t>30UMA Здание турбины. Установочный чертеж подвесного крана г/п 5 т под отм. +38,650 м</t>
  </si>
  <si>
    <t xml:space="preserve">                     30UMA Turbine building. Installation drawing of suspended crane 5 t below el. +38.350</t>
  </si>
  <si>
    <t xml:space="preserve">                     30UMA Turbine building. Mechanization of repair work</t>
  </si>
  <si>
    <t>30UMA Здание турбины. Механизация ремонтных работ</t>
  </si>
  <si>
    <t xml:space="preserve">                      Adjustment and acceptance of lifting mechanisms for equipment installation</t>
  </si>
  <si>
    <t>43д</t>
  </si>
  <si>
    <t xml:space="preserve">                   30MA Steam turbine plant, LTM equipment</t>
  </si>
  <si>
    <t>30MA Паротурбинная установка, оборудование ДЦИ</t>
  </si>
  <si>
    <t xml:space="preserve">                     30UMA Turbine building. Installation drawing of BRU-SN</t>
  </si>
  <si>
    <t>30UMA Здание турбины. Установочный чертеж БРУ-СН</t>
  </si>
  <si>
    <t xml:space="preserve">                     30UMA Turbine building. Installation drawing of BRU-D</t>
  </si>
  <si>
    <t>30UMA Здание турбины. Установочный чертеж БРУ-Д</t>
  </si>
  <si>
    <t xml:space="preserve">                     30UMA Turbine building. Installation drawing of oil purification plant</t>
  </si>
  <si>
    <t>30UMA Здание турбины. Установочный чертеж парового механического фильтра</t>
  </si>
  <si>
    <t xml:space="preserve">                      Installation of turbine condensers (bypass chambers and nozzles in a temporary position) (MAG)</t>
  </si>
  <si>
    <t xml:space="preserve">                      Turbine installation (MAA, MAC, MAD)</t>
  </si>
  <si>
    <t xml:space="preserve">                      Installation of TGD (MAC)</t>
  </si>
  <si>
    <t xml:space="preserve">                      Installation of the generator, incl. the excitation system (MKA, MKC, MKD)</t>
  </si>
  <si>
    <t xml:space="preserve">                     30UMA. Turbine building. Installation drawing of separated drain tank</t>
  </si>
  <si>
    <t>30UMA. Здание турбины. Установочный чертеж сепаратосборника</t>
  </si>
  <si>
    <t xml:space="preserve">                     30UMA. Turbine building. Installation drawing of deaerator</t>
  </si>
  <si>
    <t>30UMA. Здание турбины. Установочный чертеж деаэратора</t>
  </si>
  <si>
    <t xml:space="preserve">                     30UMA. Turbine building. Installation drawing of High Pressure Heater HPH-6</t>
  </si>
  <si>
    <t>30UMA. Здание турбины. Установочный чертеж подогревателя высокого давления ПВД-6</t>
  </si>
  <si>
    <t xml:space="preserve">                      Installation of LPP-1 (in-built in the condenser) (LCC)</t>
  </si>
  <si>
    <t xml:space="preserve">                     30UMA. Turbine building. Installation drawing of low pressure heater LPH-4</t>
  </si>
  <si>
    <t>30UMA. Здание турбины. Установочный чертеж подогревателя низкого давления ПНД-4</t>
  </si>
  <si>
    <t xml:space="preserve">                     30UMA. Turbine building. Installation drawing of feed water-pump</t>
  </si>
  <si>
    <t>30UMA. Здание турбины. Установочный чертеж питательного насоса</t>
  </si>
  <si>
    <t xml:space="preserve">                     30UMA. Turbine building. Installation drawing of auxiliary electrically driven feedwater pump</t>
  </si>
  <si>
    <t>30UMA. Здание турбины. Установочный чертеж вспомогательного питательного электронасосного агрегата</t>
  </si>
  <si>
    <t xml:space="preserve">                     30UMA. Turbine building. Installation drawing of condensate hydroturbine pump (CHP)</t>
  </si>
  <si>
    <t>30UMA. Здание турбины. Установочный чертеж конденсатного гидротурбинного насоса (КГТН)</t>
  </si>
  <si>
    <t xml:space="preserve">                     30UMA. Turbine building. Installation drawing of pump unit for MSR separated water</t>
  </si>
  <si>
    <t>30UMA. Здание турбины. Установочный чертеж сливного насосного агрегата сепаратосборника</t>
  </si>
  <si>
    <t xml:space="preserve">                     30UMA. Turbine building. Installation drawing of first-stage (Electrically Driven) condensate pump</t>
  </si>
  <si>
    <t>30UMA. Здание турбины. Установочный чертеж конденсатного насоса первой ступени</t>
  </si>
  <si>
    <t xml:space="preserve">                     30UMA. Turbine building. Installation drawing of second-stage (Electrically Driven) condensate pump</t>
  </si>
  <si>
    <t>30UMA. Здание турбины. Установочный чертеж конденсатного насоса второй ступени</t>
  </si>
  <si>
    <t xml:space="preserve">                      Installation of ball cleaning system (BCS) (РАН)</t>
  </si>
  <si>
    <t xml:space="preserve">                      Installation of BRU-K incl. oil supply system (MXN)</t>
  </si>
  <si>
    <t xml:space="preserve">                     30UMA. Turbine building. Installation drawing of gland steam condenser</t>
  </si>
  <si>
    <t>30UMA. Здание турбины. Установочный чертеж конденсатора пара уплотнений</t>
  </si>
  <si>
    <t xml:space="preserve">                      Installation of vacuum pumps</t>
  </si>
  <si>
    <t xml:space="preserve">                      Turbine set (turbine + generator) oil systems flushing</t>
  </si>
  <si>
    <t xml:space="preserve">                      Turbine set positioning to TGD (turning gear device)</t>
  </si>
  <si>
    <t xml:space="preserve">                      Trial vacuum increase</t>
  </si>
  <si>
    <t xml:space="preserve">                      Installation of cross-over nozzles, condenser turning chambers</t>
  </si>
  <si>
    <t xml:space="preserve">                      turbine covering</t>
  </si>
  <si>
    <t xml:space="preserve">                      Mounting of nodes of steam distribution, regulation, control</t>
  </si>
  <si>
    <t xml:space="preserve">                     30UMA. Turbine buildung. Installation drawing of High Pressure Heater HPH-5</t>
  </si>
  <si>
    <t>30UMA. Здание турбины. Установочный чертеж подогревателя высокого давления ПВД-5</t>
  </si>
  <si>
    <t xml:space="preserve">                     30UMA. Turbine building. Installation drawing of moisture separator/reheater</t>
  </si>
  <si>
    <t>30UMA. Здание турбины. Установочный чертеж сепаратора-пароперегревателя</t>
  </si>
  <si>
    <t xml:space="preserve">                     30UMA. Turbine building. Installation drawing of low pressure heater LPH-3</t>
  </si>
  <si>
    <t>30UMA. Здание турбины. Установочный чертеж подогревателя низкого давления ПНД-3</t>
  </si>
  <si>
    <t xml:space="preserve">                     30UMA. Turbine building. Installation drawing of low pressure heater LPH-2</t>
  </si>
  <si>
    <t>30UMA. Здание турбины. Установочный чертеж подогревателя низкого давления ПНД-2</t>
  </si>
  <si>
    <t xml:space="preserve">                     30UMA. Turbine building. Installation drawing of MSR condensate tank</t>
  </si>
  <si>
    <t>30UMA. Здание турбины. Установочный чертеж конденсатосборника СПП</t>
  </si>
  <si>
    <t xml:space="preserve">                     30UMA. Turbine building. Installation drawing of lube oil system of main electrically driven feedwater pump</t>
  </si>
  <si>
    <t>30UMA. Здание турбины. Установочный чертеж блока маслосмазки основного питательного электронасосного агрегата</t>
  </si>
  <si>
    <t xml:space="preserve">                   Pumps</t>
  </si>
  <si>
    <t xml:space="preserve">                     30UMA Turbine building. Installation drawing of drain tank pump</t>
  </si>
  <si>
    <t>30UMA Здание турбины. Установочный чертеж насосного агрегата дренажного бака</t>
  </si>
  <si>
    <t xml:space="preserve">                     30UMA Turbine building. Installation drawing of water-jet ejector</t>
  </si>
  <si>
    <t>30UMA Здание турбины. Установочный чертеж водоструйного эжектора сбора дренажей</t>
  </si>
  <si>
    <t xml:space="preserve">                     30UMA Turbine building. Installation drawing of the pump unit supplying demineralized water to deaerator</t>
  </si>
  <si>
    <t>30UMA Здание турбины. Установочный чертеж насосного агрегата подпитки деаэратора химобессоленной водой</t>
  </si>
  <si>
    <t xml:space="preserve">                     30UMA Turbine building. Installation drawing of the pump unit supplying demineralized water to condenser</t>
  </si>
  <si>
    <t>30UMA Здание турбины. Установочный чертеж насосного агрегата подпитки конденсатора химобессоленной водой</t>
  </si>
  <si>
    <t xml:space="preserve">                     30UMA Turbine building. Installation drawing of the pump unit supplying condensate to SCDP</t>
  </si>
  <si>
    <t>30UMA Здание турбины. Установочный чертеж насосного агрегата перекачки конденсата на автономную обессоливающую установку (АОУ)</t>
  </si>
  <si>
    <t xml:space="preserve">                      Installation drawing of sampling pump unit</t>
  </si>
  <si>
    <t xml:space="preserve">                     30UMA Turbine building. Installation drawing of exhauster</t>
  </si>
  <si>
    <t>30UMA Здание турбины. Установочный чертеж вентилятора отсоса масляных паров</t>
  </si>
  <si>
    <t xml:space="preserve">                     30UMA Turbine building. Installation drawing of pump for oil filtration of control system</t>
  </si>
  <si>
    <t>30UMA Здание турбины. Установочный чертеж насосного агрегата фильтрации огнестойкой жидкости системы регулирования</t>
  </si>
  <si>
    <t xml:space="preserve">                     30UMA Turbine building. Installation drawing of the pump unit for hydraulic tests of the secondary circuit systems</t>
  </si>
  <si>
    <t>30UMA Здание турбины. Установочный чертеж насосного агрегата гидравлических испытаний систем второго контура</t>
  </si>
  <si>
    <t xml:space="preserve">                     30UMA Turbine building. Installation drawing of oil purification plant 30MAV85AT001</t>
  </si>
  <si>
    <t>30UMA Здание турбины. Установочный чертеж маслоочистительной установки 30MAV85AT001</t>
  </si>
  <si>
    <t xml:space="preserve">                     30UMA. Turbine building. Installation drawing of radiation control pump</t>
  </si>
  <si>
    <t>30UMA. Здание турбины. Установочный чертеж насоса радиационного контроля</t>
  </si>
  <si>
    <t xml:space="preserve">                     30UMA Turbine building. Installation drawing of the electric pump unit of the stator winding water cooling system</t>
  </si>
  <si>
    <t>30UMA Здание турбины. Установочный чертеж агрегата электронасосного cистемы водяного охлаждения обмотки статора</t>
  </si>
  <si>
    <t xml:space="preserve">                     30UMA Turbine building. Installation drawings of sample pumps of systems 30QUC, 30QUD, 30QUF</t>
  </si>
  <si>
    <t>30UMA Здание турбины. Установочные чертежи насосов отбора проб систем 30QUC, 30QUD, 30QUF</t>
  </si>
  <si>
    <t xml:space="preserve">                     30UMA Turbine building. Equipment of GMM system pump sets and GMC systems pipelines</t>
  </si>
  <si>
    <t>30UMA. Здание турбины. Оборудование насосных установок системы GMM и трубопроводов систем GMC</t>
  </si>
  <si>
    <t xml:space="preserve">                     30UMA Turbine building. Installation drawing of drainage pumping unit</t>
  </si>
  <si>
    <t>30UMA Здание турбины. Установочный чертеж дренажного насосного агрегата</t>
  </si>
  <si>
    <t xml:space="preserve">                     30UMV Turbine and generator oil facility building. Installation drawing of drainage pumping unit</t>
  </si>
  <si>
    <t>30UMV Здание маслохозяйства турбины и генератора. Установочный чертеж дренажного насосного агрегата</t>
  </si>
  <si>
    <t xml:space="preserve">                     30UMA Turbine building. Installation drawing of freon vapour compression machine</t>
  </si>
  <si>
    <t>30UMA Здание турбины. Установочный чертеж фреоновой парокомпрессионной машины</t>
  </si>
  <si>
    <t xml:space="preserve">                     30UMA Turbine building. Installation drawing of circulating pump set</t>
  </si>
  <si>
    <t>30UMA Здание турбины. Установочный чертеж циркуляционного насосного агрегата</t>
  </si>
  <si>
    <t xml:space="preserve">                     30UMA. Turbine building. Installation drawing of blower of removal of oil vapors</t>
  </si>
  <si>
    <t>30UMA. Здание турбины. Установочный чертеж вентилятора отсоса масляных паров</t>
  </si>
  <si>
    <t xml:space="preserve">                     30UMA. Turbine building. Installation drawing of fan of gland steam condenser</t>
  </si>
  <si>
    <t>30UMA. Здание турбины. Установочный чертеж вентилятора конденсатора пара уплотнений</t>
  </si>
  <si>
    <t xml:space="preserve">                     30UMA. Turbine building. Installation drawing of drainage pumping unit</t>
  </si>
  <si>
    <t>30UMA. Здание турбины. Установочный чертеж дренажного насосного агрегата</t>
  </si>
  <si>
    <t xml:space="preserve">                     30UMA Turbine bulding. Installation drawing of pumping module for wash-in-place plant</t>
  </si>
  <si>
    <t>30UMA Здание турбины. Установочный чертеж насосного модуля системы безразборной мойки</t>
  </si>
  <si>
    <t xml:space="preserve">                   Heat exchange equipment</t>
  </si>
  <si>
    <t xml:space="preserve">                     30UMA Turbine building. Installation drawing of nuclear sample heat exchanger</t>
  </si>
  <si>
    <t>30UMA Здание турбины. Установочный чертеж теплообменника отбора проб радиационного контроля</t>
  </si>
  <si>
    <t xml:space="preserve">                     30UMA. Turbine building. Installation drawing of delivery-water heater</t>
  </si>
  <si>
    <t>30UMA. Здание турбины. Установочный чертеж подогревателя сетевой воды</t>
  </si>
  <si>
    <t xml:space="preserve">                     30UMA. Turbine building. Installation drawing of nuclear sample heat exchanger</t>
  </si>
  <si>
    <t>30UMA. Здание турбины. Установочный чертеж теплообменника отбора проб радиационного контроля</t>
  </si>
  <si>
    <t xml:space="preserve">                     30UMA. Turbine building. Installation drawings of system LCP</t>
  </si>
  <si>
    <t>30UMA. Здание турбины. Монтажные чертежи системы LCP</t>
  </si>
  <si>
    <t xml:space="preserve">                     30UMA. Turbine building. Installation drawings for equipment of the HPH preservation system</t>
  </si>
  <si>
    <t>30UMA. Здание турбины. Монтажные чертежи оборудования системы консервации ПВД</t>
  </si>
  <si>
    <t xml:space="preserve">                     30UMA Turbine building. Installation drawing of the heat exchanger unit of the stator winding water cooling system</t>
  </si>
  <si>
    <t>30UMA Здание турбины. Установочный чертеж теплообменника cистемы водяного охлаждения обмотки статора</t>
  </si>
  <si>
    <t xml:space="preserve">                     30UMA Turbine building. Installation drawing of the water filter of the stator winding water cooling system</t>
  </si>
  <si>
    <t>30UMA Здание турбины. Установочный чертеж фильтра водяного cистемы водяного охлаждения обмотки статора</t>
  </si>
  <si>
    <t xml:space="preserve">                     30UMA Turbine building. Installation drawing of the ion exchanger filter of the stator winding water cooling system</t>
  </si>
  <si>
    <t>30UMA Здание турбины. Установочный чертеж фильтра ионообменного cистемы водяного охлаждения обмотки статора</t>
  </si>
  <si>
    <t xml:space="preserve">                     30UMA Turbine building. Installation drawing of the gas trap of the stator winding water cooling system</t>
  </si>
  <si>
    <t>30UMA Здание турбины. Установочный чертеж ловушки газовой cистемы водяного охлаждения обмотки статора</t>
  </si>
  <si>
    <t xml:space="preserve">                     30UMA Turbine building. Installation drawing of the gas control station of the generator gas supply system</t>
  </si>
  <si>
    <t>30UMA Здание турбины. Установочный чертеж поста газового управления cистемы газоснабжения генератора</t>
  </si>
  <si>
    <t xml:space="preserve">                     30UMA Turbine building. Installation drawing of the cooling unit of the generator gas supply system</t>
  </si>
  <si>
    <t>30UMA Здание турбины. Установочный чертеж холодильного агрегата cистемы газоснабжения генератора</t>
  </si>
  <si>
    <t xml:space="preserve">                     30UMA Turbine building. Installation drawing of the evaporator of the generator gas supply system</t>
  </si>
  <si>
    <t>30UMA Здание турбины. Установочный чертеж аппарата испарительного cистемы газоснабжения генератора</t>
  </si>
  <si>
    <t xml:space="preserve">                     30UMA Turbine building. Installation drawing of the gas analysis equipment cabinet of the generator gas supply system</t>
  </si>
  <si>
    <t>30UMA Здание турбины. Установочный чертеж шкафа газоаналитического оборудования cистемы газоснабжения генератора</t>
  </si>
  <si>
    <t xml:space="preserve">                     30UMA. Turbine building. Installation drawing of aftercooler in system of an intermediate contour of cooling of the equipment (30PGB33AC001, 30PGB34AC001, 30PGB35AC001)</t>
  </si>
  <si>
    <t>30UMA. Здание турбины. Установочный чертеж основного доохладителя в системе промежуточного контура охлаждения оборудования (30PGB33AC001, 30PGB34AC001, 30PGB35AC001)</t>
  </si>
  <si>
    <t xml:space="preserve">                     30UMA. Turbine building. Installation drawing of an additional aftercooler in the system of the equipment intermediate cooling circuit (30PGB36AC001, 30PGB37AC001)</t>
  </si>
  <si>
    <t>30UMA. Здание турбины. Установочный чертеж дополнительного доохладителя в системе промежуточного контура охлаждения оборудования (30PGB36AC001, 30PGB37AC001)</t>
  </si>
  <si>
    <t xml:space="preserve">                     30UMA Turbine building. Installation drawings of sample chillers of systems 30QUA, 30QUB, 30QUC, 30QUF</t>
  </si>
  <si>
    <t>30UMA Здание турбины. Установочные чертежи холодильников отборов проб систем 30QUA, 30QUB, 30QUC,30QUF</t>
  </si>
  <si>
    <t xml:space="preserve">                     30UMA. Turbine building. Instalattion drawing of aftercooler for cooling of ECP-1, ECP-2 and drain pump units of the MSR separated drain tank (30LCB54AC001)</t>
  </si>
  <si>
    <t>30UMA. Здание турбины. Установочный чертеж доохладителя для охлаждения насосов КЭН-I, КЭН-II, НСС (30LCB54AC001)</t>
  </si>
  <si>
    <t xml:space="preserve">                      Installation drawing of the aftercooler for additional cooling of the water directed to air coolers of electric motors of auxiliary feedwater pumps and heat exchangers of their face seals</t>
  </si>
  <si>
    <t xml:space="preserve">                      Installation drawing of the aftercooler for additional cooling of the water directed for the cooling of feedwater pumps</t>
  </si>
  <si>
    <t xml:space="preserve">                     30UMA Turbine building. Installation drawing of expansion tank vapour cooler</t>
  </si>
  <si>
    <t>30UMA Здание турбины. Установочный чертеж охладителя выпара расширителя дренажей</t>
  </si>
  <si>
    <t xml:space="preserve">                   Tanks, drainage expansion tanks</t>
  </si>
  <si>
    <t>353д</t>
  </si>
  <si>
    <t xml:space="preserve">                     30UMA Turbine building. Installation drawing of drain tank</t>
  </si>
  <si>
    <t>30UMA Здание турбины. Установочный чертеж дренажного бака</t>
  </si>
  <si>
    <t xml:space="preserve">                     30UMA Turbine building. Installation drawing of drain expansion tank</t>
  </si>
  <si>
    <t>30UMA Здание турбины. Установочный чертеж расширителя дренажей</t>
  </si>
  <si>
    <t xml:space="preserve">                     30UMA Turbine building. Installation drawing of drain expansion tank of steam pipelines</t>
  </si>
  <si>
    <t>30UMA Здание турбины. Установочный чертеж расширителя дренажей паропроводов</t>
  </si>
  <si>
    <t xml:space="preserve">                     30UMA. Turbine building. Installation drawing of main steam expansion tank</t>
  </si>
  <si>
    <t>30UMA. Здание турбины. Установочный чертеж расширителя дренажей свежего пара</t>
  </si>
  <si>
    <t xml:space="preserve">                     30UMA Turbine building. Installation drawing of the water tank of the stator winding water cooling system</t>
  </si>
  <si>
    <t>30UMA Здание турбины. Установочный чертеж бака водяного cистемы водяного охлаждения обмотки статора</t>
  </si>
  <si>
    <t xml:space="preserve">                     30UMA. Turbine building. Installation drawing of surge tank</t>
  </si>
  <si>
    <t>30UMA. Здание турбины. Установочный чертеж компенсационного бака</t>
  </si>
  <si>
    <t xml:space="preserve">                     30UMA Turbine building. Installation drawing of oil tank of control system</t>
  </si>
  <si>
    <t>30UMA Здание турбины. Установочный чертеж масляного бака системы регулирования</t>
  </si>
  <si>
    <t xml:space="preserve">                     30UMA Turbine building. Installation drawing of trip tank</t>
  </si>
  <si>
    <t>30UMA Здание турбины. Установочный чертеж доливочного бака</t>
  </si>
  <si>
    <t xml:space="preserve">                     30UMA Turbine building. Installation drawing of surge tank</t>
  </si>
  <si>
    <t>30UMA Здание турбины. Установочный чертеж компенсационного бака</t>
  </si>
  <si>
    <t xml:space="preserve">                     30UMA. Turbine building. Installation drawing of oil separator</t>
  </si>
  <si>
    <t>30UMA. Здание турбины. Установочный чертеж маслоотделителя</t>
  </si>
  <si>
    <t xml:space="preserve">                     30UMA. Turbine building. Installation drawing of tank for condensate from line separators</t>
  </si>
  <si>
    <t>30UMA. Здание турбины. Установочный чертеж конденсатосборника линейных сепараторов отборного пара</t>
  </si>
  <si>
    <t xml:space="preserve">                     30UMA Turbine bulding. Installation drawing of tank for wash-in-place plant.</t>
  </si>
  <si>
    <t>30UMA Здание турбины. Установочный чертеж бака системы безразборной мойки</t>
  </si>
  <si>
    <t xml:space="preserve">                   30LAA Feed water collection and deaeration system</t>
  </si>
  <si>
    <t>30LAA Система накопления и деаэрации питательной воды</t>
  </si>
  <si>
    <t>422д</t>
  </si>
  <si>
    <t xml:space="preserve">                      Deaerator drainage pipelines</t>
  </si>
  <si>
    <t>Трубопроводы опорожнения деаэратора</t>
  </si>
  <si>
    <t xml:space="preserve">                     30UMA. Turbine building. Drain and vent pipes of the deaerator piping</t>
  </si>
  <si>
    <t>30UMA. Здание турбины. Дренажи и воздушники трубопроводов обвязки деаэратора</t>
  </si>
  <si>
    <t xml:space="preserve">                     30UMA. Turbine building. Deaerator vapor pipelines</t>
  </si>
  <si>
    <t>30UMA. Здание турбины. Трубопроводы выпара деаэратора</t>
  </si>
  <si>
    <t xml:space="preserve">                     30UMA. Turbine building. Pipelines removing air-steam mixture from deaerator to LPH-2</t>
  </si>
  <si>
    <t>30UMA. Здание турбины. Трубопроводы отсоса ПВС из деаэратора в ПНД № 2</t>
  </si>
  <si>
    <t xml:space="preserve">                     30UMA. Turbine building. Drains and air vents of pipelines removing air-steam mixture from deaerator to LPH-2</t>
  </si>
  <si>
    <t>30UMA. Здание турбины. Дренажи и воздушники трубопроводов выпара деаэратора и отсоса ПВС из деаэратора в ПНД № 2</t>
  </si>
  <si>
    <t xml:space="preserve">                     30UMA. Turbine building. Deaerator exhaust pipelines</t>
  </si>
  <si>
    <t>30UMA. Здание турбины. Выхлопные трубопроводы деаэратора</t>
  </si>
  <si>
    <t xml:space="preserve">                     30UMA. Turbine building. Drains and air vents of deaerator exhaust pipelines</t>
  </si>
  <si>
    <t>30UMA. Здание турбины. Дренажи и воздушники выхлопных трубопроводов деаэратора</t>
  </si>
  <si>
    <t xml:space="preserve">                   30LAB Main feed water pipeline system</t>
  </si>
  <si>
    <t>30LAB Система трубопроводов основной питательной воды</t>
  </si>
  <si>
    <t xml:space="preserve">                     30UMA. Turbine building. Feedwater pipelines from feedwater pump to HPH</t>
  </si>
  <si>
    <t>30UMA. Здание турбины. Трубопроводы питательной воды от ПЭН до ПВД</t>
  </si>
  <si>
    <t xml:space="preserve">                     30UMA. Turbine building. Drains and air vents of feedwater pipelines from feedwater pump to HPH</t>
  </si>
  <si>
    <t>30UMA. Здание турбины. Дренажи и воздушники трубопроводов питательной воды от ПЭН до ПВД</t>
  </si>
  <si>
    <t xml:space="preserve">                     30UMA. Turbine building. Feed water pipelines from HPH to the turbine building exit</t>
  </si>
  <si>
    <t>30UMA. Здание турбины. Трубопроводы питательной воды от ПВД до выхода из здания турбины</t>
  </si>
  <si>
    <t xml:space="preserve">                     30UMA. Turbine building. Drains and air vents of feedwater pipelines from HPH up to the turbine building border</t>
  </si>
  <si>
    <t>30UMA. Здание турбины. Дренажи и воздушники трубопроводов питательной воды от ПВД до выхода из здания турбины</t>
  </si>
  <si>
    <t xml:space="preserve">                     30UMA. Turbine building. FWP Recirculation pipelines</t>
  </si>
  <si>
    <t>30UMA. Здание турбины. Трубопроводы рециркуляции насосов ПЭН</t>
  </si>
  <si>
    <t xml:space="preserve">                     30UMA. Drains and air vents of FWP recirculation pipelines Mounting and assembly drawings</t>
  </si>
  <si>
    <t>30UMA. Здание турбины. Дренажи и воздушники трубопроводов рециркуляции насосов ПЭН</t>
  </si>
  <si>
    <t xml:space="preserve">                     30UMA Turbine building. Pipelines for condensate-feed pipeline operational flushing</t>
  </si>
  <si>
    <t>30UMA Здание турбины. Трубопроводы эксплуатационной промывки КПТ</t>
  </si>
  <si>
    <t xml:space="preserve">                     30UMA Turbine building. Drains and air vents of pipelines for condensate-feed pipeline operational flushing</t>
  </si>
  <si>
    <t>30UMA Здание турбины. Дренажи и воздушники трубопроводов эксплуатационной промывки КПТ</t>
  </si>
  <si>
    <t xml:space="preserve">                     30UMA. Turbine building. HPH-5,6 drain pipelines</t>
  </si>
  <si>
    <t>30UMA. Здание турбины. Дренажные трубопроводы ПВД-5,6</t>
  </si>
  <si>
    <t xml:space="preserve">                     30UMA. Turbine building. Feedwater pipelines from booster pump to feedwater pump</t>
  </si>
  <si>
    <t>30UMA. Здание турбины. Трубопроводы питательной воды от бустерного насоса к питательному</t>
  </si>
  <si>
    <t xml:space="preserve">                     30UMA. Turbine building. Drains and air vents of feedwater pipelines from booster pump to feedwater pump</t>
  </si>
  <si>
    <t>30UMA. Здание турбины. Дренажи и воздушники трубопроводов питательной воды от бустерного насоса к питательному</t>
  </si>
  <si>
    <t xml:space="preserve">                      Pipelines of HPH-5,6 bypass</t>
  </si>
  <si>
    <t xml:space="preserve">                      Feedwater pipelines within HPH and fast-acting protacting device</t>
  </si>
  <si>
    <t xml:space="preserve">                      Pipeline within the piping of the condensate hydraulic turbine pump</t>
  </si>
  <si>
    <t xml:space="preserve">                     30UMA. Turbine building. FWP intake pipelines</t>
  </si>
  <si>
    <t>30UMA. Здание турбины. Всасывающие трубопроводы ПЭН</t>
  </si>
  <si>
    <t xml:space="preserve">                     30UMA. Turbine building. Drains and air vents of FWP intake pipelines</t>
  </si>
  <si>
    <t>30UMA. Здание турбины. Дренажи и воздушники всасывающих трубопроводов ПЭН</t>
  </si>
  <si>
    <t xml:space="preserve">                      FWP heating pipelines</t>
  </si>
  <si>
    <t xml:space="preserve">                      Drains and air vents of FWP heating pipelines</t>
  </si>
  <si>
    <t xml:space="preserve">                   30LAH Auxiliary feed water system</t>
  </si>
  <si>
    <t>30LAH Система вспомогательной питательной воды</t>
  </si>
  <si>
    <t>114д</t>
  </si>
  <si>
    <t xml:space="preserve">                     30UMA. Turbine building. AFWP outlet pipelines Mounting and assembly drawings</t>
  </si>
  <si>
    <t>30UMA. Здание турбины. Напорные трубопроводы питательной воды ВПЭНов</t>
  </si>
  <si>
    <t xml:space="preserve">                     30UMA. Turbine building. Drains and air vents of AFWP outlet pipelines</t>
  </si>
  <si>
    <t>30UMA. Здание турбины. Дренажи и воздушники напорных трубопроводов питательной воды ВПЭНов</t>
  </si>
  <si>
    <t xml:space="preserve">                     30UMA. Turbine building. AFWP recirculation pipelines</t>
  </si>
  <si>
    <t>30UMA. Здание турбины. Трубопроводы рециркуляции ВПЭН</t>
  </si>
  <si>
    <t xml:space="preserve">                     30UMA. Turbine building. Drains and air vents of AFWP recirculation pipelines Mounting and assembly drawings</t>
  </si>
  <si>
    <t>30UMA. Здание турбины. Дренажи и воздушники трубопроводов рециркуляции ВПЭН</t>
  </si>
  <si>
    <t xml:space="preserve">                     30UMA. Turbine building. AFWP intake pipelines</t>
  </si>
  <si>
    <t>30UMA. Здание турбины. Всасывающие трубопроводы ВПЭН</t>
  </si>
  <si>
    <t xml:space="preserve">                     30UMA. Turbine building. Drains and air vents of AFWP intake pipelines</t>
  </si>
  <si>
    <t>30UMA. Здание турбины. Дренажи и воздушники всасывающих трубопроводов ВПЭН</t>
  </si>
  <si>
    <t xml:space="preserve">                   30LAD High pressure regeneration system</t>
  </si>
  <si>
    <t>30LAD Система регенерации высокого давления</t>
  </si>
  <si>
    <t xml:space="preserve">                      Pipelines for noncondensable gases removal from HPH to deaerator and condenser</t>
  </si>
  <si>
    <t xml:space="preserve">                   30LAV Feedwater pump lubrication system</t>
  </si>
  <si>
    <t>30LAV Система смазочного масла питательных насосов</t>
  </si>
  <si>
    <t xml:space="preserve">                      FWP oil lines</t>
  </si>
  <si>
    <t xml:space="preserve">                     30UMA. Turbine building. FWP oil pipelines</t>
  </si>
  <si>
    <t>30UMA. Здание турбины. Маслопроводы ПЭН</t>
  </si>
  <si>
    <t xml:space="preserve">                     30UMA. Turbine building. Ventilation pipelines of FWP oil tank</t>
  </si>
  <si>
    <t>30UMA. Здание турбины. Трубопроводы вентиляции МБ ПЭН</t>
  </si>
  <si>
    <t xml:space="preserve">                   30LBA Fresh steam pipeline system</t>
  </si>
  <si>
    <t>30LBA Система паропроводов свежего пара</t>
  </si>
  <si>
    <t xml:space="preserve">                     30UMA. Turbine building. Live steam pipelines</t>
  </si>
  <si>
    <t>30UMA. Здание турбины. Трубопроводы "свежего" пара</t>
  </si>
  <si>
    <t xml:space="preserve">                     30UMA. Turbine building. Process drains and air vents related to "live steam" pipelines including piping of HP expansion tank</t>
  </si>
  <si>
    <t>30UMA. Здание турбины. Дренажи и воздушники трубопроводов "свежего" пара включая обвязку расширителя высокого давления</t>
  </si>
  <si>
    <t xml:space="preserve">                     30UMA. Turbine building. Installation of thermal expansion sensors</t>
  </si>
  <si>
    <t>30UMA. Здание турбины. Установка указателей тепловых перемещений</t>
  </si>
  <si>
    <t xml:space="preserve">                   30LCA Main condensate pipeline system</t>
  </si>
  <si>
    <t>30LCA Система трубопроводов основного конденсата</t>
  </si>
  <si>
    <t>448д</t>
  </si>
  <si>
    <t xml:space="preserve">                     30UMA Turbine building. Condensate supply pipelines for cool-down of drain expansion tank</t>
  </si>
  <si>
    <t>30UMA Здание турбины. Трубопроводы подвода конденсата на захолаживание расширителя дренажей</t>
  </si>
  <si>
    <t xml:space="preserve">                     30UMA Turbine building. Pipelines supplying medium for I&amp;C sensors blow-down</t>
  </si>
  <si>
    <t>30UMA Здание турбины. Трубопроводы подвода среды для продувки стендов датчиков КИП</t>
  </si>
  <si>
    <t xml:space="preserve">                      Installation of l.p. pipelines of LCA and LCW systems (suction ECP-1).</t>
  </si>
  <si>
    <t xml:space="preserve">                      Installation of ECP-1 pressure pipeline</t>
  </si>
  <si>
    <t xml:space="preserve">                      Installation of HP pipelines of LCA system. ECP-2 pressure pipelines up to LPH-4 including LPH-4 bypass</t>
  </si>
  <si>
    <t xml:space="preserve">                      Installation of HP pipeline of LCA system. Pipeline from LPH-4 up to deaerator.</t>
  </si>
  <si>
    <t xml:space="preserve">                      CEP suction pipelines of stages I, II</t>
  </si>
  <si>
    <t xml:space="preserve">                      Main condensate pipelines from stage I CEP to LPH-2</t>
  </si>
  <si>
    <t xml:space="preserve">                      Stage I CEP recirculation pipelines</t>
  </si>
  <si>
    <t xml:space="preserve">                      Stage II CEP pressure pipelines to LPH-4</t>
  </si>
  <si>
    <t xml:space="preserve">                      Main condensate pipelines from LPH-4 to deaerator</t>
  </si>
  <si>
    <t xml:space="preserve">                      Stage II CEP recirculation pipelines</t>
  </si>
  <si>
    <t xml:space="preserve">                      Condensate supplying pipeline to fast-acting protacting device</t>
  </si>
  <si>
    <t xml:space="preserve">                     30UMA. Turbine building. CPP bypass pipelines.</t>
  </si>
  <si>
    <t>30UMA. Здание турбины. Трубопроводы байпаса БОУ</t>
  </si>
  <si>
    <t xml:space="preserve">                     30UMA. Turbine building. Drains and air vents of UDP bypass pipelines</t>
  </si>
  <si>
    <t>30UMA. Здание турбины. Дренажи и воздушники трубопроводов байпаса БОУ</t>
  </si>
  <si>
    <t xml:space="preserve">                      Main condensate recirculation pipeline</t>
  </si>
  <si>
    <t xml:space="preserve">                   30LCB Main condensate pumps system</t>
  </si>
  <si>
    <t>30LCB Система насосов основного конденсата</t>
  </si>
  <si>
    <t xml:space="preserve">                      Auxiliary piping of ECP I and II stage</t>
  </si>
  <si>
    <t xml:space="preserve">                   30LBC Cold intermediate reheat pipeline system from HPC exhaust to MSR</t>
  </si>
  <si>
    <t>30LBC Система трубопроводов холодного промперегрева от выхлопа ЦВД до СПП</t>
  </si>
  <si>
    <t xml:space="preserve">                      Anchoring of HPC-MSR crossover pipes (with hydraulic tests)</t>
  </si>
  <si>
    <t xml:space="preserve">                      Pipelines of relief valves from CRH to the condenser</t>
  </si>
  <si>
    <t xml:space="preserve">                      Pipelines of water drainage from cold reheat into the atmosphere upstream safety valves</t>
  </si>
  <si>
    <t xml:space="preserve">                      Pipeline for safety valves control</t>
  </si>
  <si>
    <t xml:space="preserve">                      Steam support pipeline</t>
  </si>
  <si>
    <t xml:space="preserve">                   30LBG Auxiliary steam pipeline system</t>
  </si>
  <si>
    <t>30LBG Система паропроводов собственных нужд</t>
  </si>
  <si>
    <t xml:space="preserve">                     30UMA Turbine building. Exhaust pipelines of auxiliary header and header of deaerator heating steam</t>
  </si>
  <si>
    <t>30UMA Здание турбины. Выхлопные трубопроводы КСН и коллектора греющего пара деаэратора</t>
  </si>
  <si>
    <t xml:space="preserve">                     30UMA Turbine building. Drains of exhaust pipelines of auxiliary header</t>
  </si>
  <si>
    <t>30UMA Здание турбины. Дренажи выхлопных трубопроводов КСН</t>
  </si>
  <si>
    <t xml:space="preserve">                     30UMA Turbine building. Deaerator heating steam pipelines</t>
  </si>
  <si>
    <t>30UMA Здание турбины. Трубопроводы греющего пара деаэратора</t>
  </si>
  <si>
    <t xml:space="preserve">                     30UMA Turbine building. Drains and air vents of deaerator heating steam pipelines</t>
  </si>
  <si>
    <t>30UMA Здание турбины. Дренажи и воздушники трубопроводов греющего пара деаэратора</t>
  </si>
  <si>
    <t xml:space="preserve">                     30UMA Turbine building. Auxiliary steam pipelines</t>
  </si>
  <si>
    <t>30UMA Здание турбины. Паропроводы собственных нужд</t>
  </si>
  <si>
    <t xml:space="preserve">                     30UMA Turbine building. Drains and air vents of auxiliary steam pipelines</t>
  </si>
  <si>
    <t>30UMA Здание турбины. Дренажи и воздушники паропроводов собственных нужд</t>
  </si>
  <si>
    <t xml:space="preserve">                   30LBJ Moisture separator system</t>
  </si>
  <si>
    <t>30LBJ Система сепаратора-пароперегревателя</t>
  </si>
  <si>
    <t xml:space="preserve">                      Pipeline for heating steam supply to MSR</t>
  </si>
  <si>
    <t xml:space="preserve">                     30UMA. Turbine building. MSR exhaust pipelines</t>
  </si>
  <si>
    <t>30UMA. Здание турбины. Выхлопные трубопроводы СПП</t>
  </si>
  <si>
    <t xml:space="preserve">                     30UMA. Turbine building. Drains and air vents of MSR exhaust pipelines</t>
  </si>
  <si>
    <t>30UMA. Здание турбины. Дренажи выхлопных трубопроводов СПП</t>
  </si>
  <si>
    <t xml:space="preserve">                   30LBQ High pressure steam sampling pipeline system</t>
  </si>
  <si>
    <t>30LBQ Система трубопроводов отбора пара высокого давления</t>
  </si>
  <si>
    <t xml:space="preserve">                      Pipeline for steam extraction to deaerator</t>
  </si>
  <si>
    <t xml:space="preserve">                      Pipeline for steam extraction to HPH-5</t>
  </si>
  <si>
    <t xml:space="preserve">                      Pipeline for steam extraction to the deaerator</t>
  </si>
  <si>
    <t xml:space="preserve">                   30LBS Low pressure steam sampling pipeline system</t>
  </si>
  <si>
    <t>30LBS Система трубопроводов отбора пара низкого давления</t>
  </si>
  <si>
    <t>286д</t>
  </si>
  <si>
    <t xml:space="preserve">                      Steam tapping line to HPH-2 (without welding to turbine)</t>
  </si>
  <si>
    <t>Трубопровод отбора пара на ПНД-2 (без приварки к турбине)</t>
  </si>
  <si>
    <t xml:space="preserve">                      Pipeline for steam extraction to HPH-2</t>
  </si>
  <si>
    <t xml:space="preserve">                      Pipeline for steam extraction to HPH 3</t>
  </si>
  <si>
    <t xml:space="preserve">                      Pipeline for steam extraction to HPH 4</t>
  </si>
  <si>
    <t xml:space="preserve">                     30UMA. Turbine building. Pipelines supplying steam to delivery-water heaters</t>
  </si>
  <si>
    <t>30UMA. Здание турбины. Трубопроводы подачи пара на ПСВ</t>
  </si>
  <si>
    <t xml:space="preserve">                     30UMA. Turbine building. Drains and air vents of the pipelines supplying steam to delivery-water heaters</t>
  </si>
  <si>
    <t>30UMA. Здание турбины. Дренажи и воздушники трубопроводов подачи пара на ПСВ</t>
  </si>
  <si>
    <t xml:space="preserve">                      Steam tapping line to HPH-4 (without welding to turbine)</t>
  </si>
  <si>
    <t>Трубопровод отбора пара на ПНД-4 (без приварки к турбине)</t>
  </si>
  <si>
    <t xml:space="preserve">                      Steam tapping line to HPH-3 (without welding to turbine)</t>
  </si>
  <si>
    <t>Трубопровод отбора пара на ПНД-3 (без приварки к турбине)</t>
  </si>
  <si>
    <t xml:space="preserve">                   30LBW Turbine sealing system</t>
  </si>
  <si>
    <t>30LBW Система уплотнения турбины</t>
  </si>
  <si>
    <t xml:space="preserve">                      Pipeline of steam supply to seals</t>
  </si>
  <si>
    <t xml:space="preserve">                      Pipeline for steam removal from valve stems to turbine gland steam supply header</t>
  </si>
  <si>
    <t xml:space="preserve">                      Pipeline for steam removal from valve stems to deaerator</t>
  </si>
  <si>
    <t xml:space="preserve">                      Pipeline for steam removal from BRU-C valve stems to deaerator</t>
  </si>
  <si>
    <t xml:space="preserve">                     30UMA. Turbine building. Exhaust pipelines of gland condenser fans</t>
  </si>
  <si>
    <t>30UMA. Здание турбины. Выхлопные трубопроводы вентиляторов КПУ</t>
  </si>
  <si>
    <t xml:space="preserve">                      Water locks filling pipelines (GSC, LPH-2)</t>
  </si>
  <si>
    <t xml:space="preserve">                   30LFN Secondary circuit working medium corrective treatment system</t>
  </si>
  <si>
    <t>30LFN Система коррекционной обработки рабочей среды второго контура</t>
  </si>
  <si>
    <t xml:space="preserve">                     30UMA. Turbine building. Pipelines of the HPH preservation system</t>
  </si>
  <si>
    <t>30UMA. Здание турбины. Трубопроводы системы консервации ПВД</t>
  </si>
  <si>
    <t xml:space="preserve">                   30LCC Low pressure regeneration system</t>
  </si>
  <si>
    <t>30LCC Система регенерации низкого давления</t>
  </si>
  <si>
    <t>228д</t>
  </si>
  <si>
    <t xml:space="preserve">                     30UMA. Turbine building. Exhaust pipelines of LPH-3 safety valve</t>
  </si>
  <si>
    <t>30UMA. Здание турбины. Выхлопные трубопроводы ПК ПНД № 3</t>
  </si>
  <si>
    <t xml:space="preserve">                      Pipelines for steam-air mixture removal from LPH-2 to condenser</t>
  </si>
  <si>
    <t xml:space="preserve">                      Pipelines for steam-air mixture removal from LPH-4 and LPH-3 to LPH-2</t>
  </si>
  <si>
    <t xml:space="preserve">                   30LCE Main condensate injection system</t>
  </si>
  <si>
    <t>30LCE Система впрыска основного конденсата</t>
  </si>
  <si>
    <t xml:space="preserve">                      LPC exhausts cooling pipeline</t>
  </si>
  <si>
    <t xml:space="preserve">                      Condenser steam receiver injection pipeline</t>
  </si>
  <si>
    <t xml:space="preserve">                   30LCH HPH condensate system</t>
  </si>
  <si>
    <t>30LCH Система конденсата ПВД</t>
  </si>
  <si>
    <t xml:space="preserve">                      High pressure pipelines for heating steam condensate to HPH-5, HPH-6 of the LCH system</t>
  </si>
  <si>
    <t xml:space="preserve">                      High pressure pipelines for drain from line extraction separators to HPH-5, 6</t>
  </si>
  <si>
    <t xml:space="preserve">                   30LCJ LPH condensate system</t>
  </si>
  <si>
    <t>30LCJ Система конденсата ПНД</t>
  </si>
  <si>
    <t xml:space="preserve">                      Pipelines for heating steam condensate drainage from LPH-3 to LPH-2</t>
  </si>
  <si>
    <t xml:space="preserve">                      Pipelines for heating steam condensate drainage from LPH-4 to separated moisture collector</t>
  </si>
  <si>
    <t xml:space="preserve">                      Pipeline for emergency overflow from LPH-2 to condenser</t>
  </si>
  <si>
    <t xml:space="preserve">                   30LCM Drain and condensate collection (recirculation) system</t>
  </si>
  <si>
    <t>30LCM Система сбора (возврата) дренажей и конденсата</t>
  </si>
  <si>
    <t xml:space="preserve">                     30UMA Turbine building. Drainage pipelines of equipment and pipelines (LP)</t>
  </si>
  <si>
    <t>30UMA Здание турбины. Трубопроводы опорожнения оборудования и трубопроводов (НД)</t>
  </si>
  <si>
    <t xml:space="preserve">                     30UMA Turbine building. Drain pipelines of the turbine building including water-jet ejector</t>
  </si>
  <si>
    <t>30UMA Здание турбины. Трубопроводы дренажей здания турбины включая установку водоструйного эжектора</t>
  </si>
  <si>
    <t xml:space="preserve">                     30UMA Turbine building. The vapour pipelines from the drain tank, LP drain expansion tank</t>
  </si>
  <si>
    <t>30UMA Здание турбины. Трубопроводы выпара от дренажного бака, расширителя дренажей н.д.</t>
  </si>
  <si>
    <t>34д</t>
  </si>
  <si>
    <t xml:space="preserve">                     30UMA Turbine building. Drains and air vents of the vapour pipelines from the drain tank, LP drain expansion tank</t>
  </si>
  <si>
    <t>30UMA Здание турбины. Дренажи и воздушники трубопроводов выпара от дренажного бака, расширителя дренажей н.д.</t>
  </si>
  <si>
    <t xml:space="preserve">                     30UMA. Turbine building. Residual condensate drain pipelines to system LCM</t>
  </si>
  <si>
    <t>30UMA. Здание турбины. Трубопроводы слива дебалансного конденсата в систему LCM</t>
  </si>
  <si>
    <t xml:space="preserve">                     30UMA Turbine building. Pipeline supplying foul condensate to SCDP</t>
  </si>
  <si>
    <t>30UMA Здание турбины. Трубопровод подачи грязного конденсата на АОУ</t>
  </si>
  <si>
    <t xml:space="preserve">                     30UMA Turbine building. Pipeline supplying treated condensate from SCDP</t>
  </si>
  <si>
    <t>30UMA Здание турбины. Трубопровод возврата очищенного конденсата от АОУ</t>
  </si>
  <si>
    <t xml:space="preserve">                   30LCP Desalinated water system</t>
  </si>
  <si>
    <t>30LCP Система обессоленной воды</t>
  </si>
  <si>
    <t xml:space="preserve">                     30UMA Turbine building. Inlet pipelines of deaerator and condenser make-up pumps</t>
  </si>
  <si>
    <t>30UMA Здание турбины. Всасывающие трубопроводы насосов подпитки деаэратора и конденсатора</t>
  </si>
  <si>
    <t xml:space="preserve">                     30UMA Turbine building. Drains and air vents of inlet pipelines of deaerator and condenser make-up pumps</t>
  </si>
  <si>
    <t>30UMA Здание турбины. Дренажи и воздушники всасывающих трубопроводов насосов подпитки деаэратора и конденсатора</t>
  </si>
  <si>
    <t xml:space="preserve">                     30UMA Turbine building. Outlet pipelines of deaerator make-up pumps. Assignment to the manufacturer</t>
  </si>
  <si>
    <t>30UMA Здание турбины. Напорные трубопроводы насосов подпитки деаэратора</t>
  </si>
  <si>
    <t xml:space="preserve">                     30UMA Turbine building. Drains and air vents of outlet pipelines of deaerator and condenser make-up pumps</t>
  </si>
  <si>
    <t>30UMA Здание турбины. Дренажи и воздушники напорных трубопроводов насосов подпитки деаэратора и конденсатора</t>
  </si>
  <si>
    <t xml:space="preserve">                     30UMA Turbine building. Outlet pipelines of condenser make-up pumps</t>
  </si>
  <si>
    <t>30UMA Здание турбины. Напорные трубопроводы насосов подпитки конденсатора</t>
  </si>
  <si>
    <t xml:space="preserve">                     30UMA Turbine building. Demineralized water supply pipelines</t>
  </si>
  <si>
    <t>30UMA Здание турбины. Трубопроводы подачи ХОВ</t>
  </si>
  <si>
    <t xml:space="preserve">                     30UMA Turbine building. Pipelines for demineralized water supply to the instrumentation sensors blow-down</t>
  </si>
  <si>
    <t>30UMA Здание турбины. Трубопроводы подачи ХОВ на продувку датчиков КИП</t>
  </si>
  <si>
    <t xml:space="preserve">                     30UMA Turbine building. Pipelines for filling demineralized water storage tanks</t>
  </si>
  <si>
    <t>30UMA Здание турбины. Трубопроводы заполнения баков запаса ХОВ</t>
  </si>
  <si>
    <t xml:space="preserve">                   30LCS Separation and intermediate reheating system</t>
  </si>
  <si>
    <t>30LCS Система сепарации и промперегрева</t>
  </si>
  <si>
    <t xml:space="preserve">                      Equalizing pipeline for hot well condensate</t>
  </si>
  <si>
    <t xml:space="preserve">                      Pipeline for MSR heating steam condensate drainage to hot well</t>
  </si>
  <si>
    <t xml:space="preserve">                      Pipelines for condensate drainage from hot wells to condenser, deaerator</t>
  </si>
  <si>
    <t xml:space="preserve">                      Pipelines for steam-air mixture removal from hotwells to the condenser, deaerator</t>
  </si>
  <si>
    <t xml:space="preserve">                      Equalizing pipeline for MSR steam</t>
  </si>
  <si>
    <t xml:space="preserve">                   30LCT MSR system</t>
  </si>
  <si>
    <t>30LCT Система сепарата СПП</t>
  </si>
  <si>
    <t>226д</t>
  </si>
  <si>
    <t xml:space="preserve">                      Pipeline for separated moisture drainage from line steam extraction separators to deaerator</t>
  </si>
  <si>
    <t xml:space="preserve">                      MSR separated moisture equalizing pipeline</t>
  </si>
  <si>
    <t xml:space="preserve">                      Pipeline for separated moisture discharge from MSR to separated moisture collector</t>
  </si>
  <si>
    <t xml:space="preserve">                      Pipeline for steam-air mixture suction from separated moisture collector to LPH-2</t>
  </si>
  <si>
    <t xml:space="preserve">                      Pipeline for separated moisture drainage from LPH-4 line steam extraction separators</t>
  </si>
  <si>
    <t xml:space="preserve">                      Pipeline for separated moisture drainage from separated moisture collector to the condenser</t>
  </si>
  <si>
    <t xml:space="preserve">                      Suction pipelines of separated moisture removing pumps</t>
  </si>
  <si>
    <t xml:space="preserve">                      Pressure pipelines of separated moisture drainage pumps</t>
  </si>
  <si>
    <t xml:space="preserve">                      Recirculation pipelines of separated moisture drainage pumps</t>
  </si>
  <si>
    <t xml:space="preserve">                      Pipeline for air suction from separated moisture drainage pumps</t>
  </si>
  <si>
    <t xml:space="preserve">                   30LCW Hydraulic sealing system</t>
  </si>
  <si>
    <t>30LCW Система гидравлических уплотнений</t>
  </si>
  <si>
    <t xml:space="preserve">                     30UMA. Turbine building. Vacuum valves sealing pipelines</t>
  </si>
  <si>
    <t>30UMA. Здание турбины. Трубопроводы уплотнения вакуумной арматуры</t>
  </si>
  <si>
    <t xml:space="preserve">                   30LCX Condensate supply system to check solenoid valve control at turbine taps</t>
  </si>
  <si>
    <t>30LCX Система подачи конденсата на управление клапанами обратными соленоидными на отборах турбины</t>
  </si>
  <si>
    <t xml:space="preserve">                      SOCV valves control pipeline</t>
  </si>
  <si>
    <t xml:space="preserve">                     30UMA Turbine building. Installation drawing of filter</t>
  </si>
  <si>
    <t>30UMA Здание турбины. Установочный чертеж фильтра</t>
  </si>
  <si>
    <t xml:space="preserve">                   30LD Condensate purification systems (UDP)</t>
  </si>
  <si>
    <t>30LD Системы очистки конденсата (БОУ)</t>
  </si>
  <si>
    <t xml:space="preserve">                      30LDF Deironing and demineralization of the turbine condensate (UDP)</t>
  </si>
  <si>
    <t>30LDF Система обезжелезивания и обессоливания конденсата турбины (БОУ)</t>
  </si>
  <si>
    <t xml:space="preserve">                        30UMA Turbine building. Piping of absorbent filters</t>
  </si>
  <si>
    <t>30UMA Здание турбины. Трубопроводы обвязки фильтров-поглотителей</t>
  </si>
  <si>
    <t xml:space="preserve">                      30QUG Automated chemical monitoring system of unit demineralization plant system</t>
  </si>
  <si>
    <t>30QUG Система автоматизированного химического контроля системы блочной обессоливающей установки</t>
  </si>
  <si>
    <t xml:space="preserve">                        30UMX Condensate polishing plant building. Sampling pipelines within the CPP building</t>
  </si>
  <si>
    <t>30UMX Здание блочной обессоливающей установки. Трубопроводы отбора проб в границах здания БОУ</t>
  </si>
  <si>
    <t xml:space="preserve">                        30UMX Condensate polishing plant building. Sample cooling pipelines within the UDP building</t>
  </si>
  <si>
    <t>30UMX Здание блочной обессоливающей установки. Трубопроводы промконтура охлаждения проб в границах здания БОУ</t>
  </si>
  <si>
    <t xml:space="preserve">                   30LWD System of secondary circuit equipment and pipelines hydraulic tests</t>
  </si>
  <si>
    <t>30LWD Система гидроиспытаний трубопроводов и оборудования второго контура</t>
  </si>
  <si>
    <t>589д</t>
  </si>
  <si>
    <t xml:space="preserve">                     30UMA Turbine building. Pipelines for hydraulic test of the secondary circuit systems equipment and pipelines</t>
  </si>
  <si>
    <t>30UMA Здание турбины. Трубопроводы гидроиспытания оборудования и трубопроводов систем II к</t>
  </si>
  <si>
    <t xml:space="preserve">                     30UMA. Turbine building. Hydraulic test pipelines for secondary circuit equipment and pipelines Рd&gt;22 kgf/cm2. Heat insulation.</t>
  </si>
  <si>
    <t>30UMA. Здание турбины. Трубопроводы гидроиспытания оборудования и трубопроводов систем II к. Рр&gt;22 кгс/см2. Тепловая изоляция.</t>
  </si>
  <si>
    <t xml:space="preserve">                   30MAA HPC system</t>
  </si>
  <si>
    <t>30MAA Система ЦВД</t>
  </si>
  <si>
    <t xml:space="preserve">                      Pipeline of high pressure crossover pipes</t>
  </si>
  <si>
    <t xml:space="preserve">                   30MAG Turbine main condensers</t>
  </si>
  <si>
    <t>30MAG Главные конденсаторы турбины</t>
  </si>
  <si>
    <t xml:space="preserve">                      Anchoring of condenser crossover pipes</t>
  </si>
  <si>
    <t xml:space="preserve">                   30MAJ Main condenser vacuum system</t>
  </si>
  <si>
    <t>30MAJ Система вакуумирования главных конденсаторов</t>
  </si>
  <si>
    <t>268д</t>
  </si>
  <si>
    <t xml:space="preserve">                      Pipelines of condenser vacuuming system</t>
  </si>
  <si>
    <t xml:space="preserve">                      Pipeline for removing air from the circulating system</t>
  </si>
  <si>
    <t xml:space="preserve">                     30UMA Turbine building. Sampling pipelines for radiation control of vacuum water-ring pumps</t>
  </si>
  <si>
    <t>30UMA Здание турбины.Трубопроводы отбора проб радиационного контроля выхлопа ВКВН</t>
  </si>
  <si>
    <t xml:space="preserve">                     30UMA Turbine building. Installation drawing of condenser vacuum set</t>
  </si>
  <si>
    <t>30UMA Здание турбины. Установочный чертеж вакуумного агрегата конденсатора</t>
  </si>
  <si>
    <t xml:space="preserve">                     30UMA Turbine building. Installation drawing of steam ejector</t>
  </si>
  <si>
    <t>30UMA Здание турбины. Установочный чертеж эжектора парового</t>
  </si>
  <si>
    <t xml:space="preserve">                     30UMA Turbine building. Pipelines of steam ejector</t>
  </si>
  <si>
    <t>30UMA Здание турбины. Трубопроводы обвязки эжектора парового</t>
  </si>
  <si>
    <t xml:space="preserve">                     30UMA Turbine building. Pipelines removing non-condensed gas of the vacuuming system</t>
  </si>
  <si>
    <t>30UMA Здание турбины.Трубопроводы удаления неконденсируемых газов системы вакуумирования</t>
  </si>
  <si>
    <t xml:space="preserve">                   30MAL Turbine drainage system</t>
  </si>
  <si>
    <t>30MAL Система дренажей турбины</t>
  </si>
  <si>
    <t>342д</t>
  </si>
  <si>
    <t xml:space="preserve">                     30UMA Turbine building. Installation drawing of HP drainage expansion tank</t>
  </si>
  <si>
    <t>30UMA Здание турбины. Установочный чертеж расширителя дренажей высокого давления</t>
  </si>
  <si>
    <t xml:space="preserve">                     30UMA Turbine building. Installation drawing of LP drainage expansion tank</t>
  </si>
  <si>
    <t>30UMA Здание турбины. Установочный чертеж расширителя дренажей низкого давления</t>
  </si>
  <si>
    <t xml:space="preserve">                      Pipelines of turbine high pressure drains</t>
  </si>
  <si>
    <t xml:space="preserve">                      Pipeline of turbine low pressure drains</t>
  </si>
  <si>
    <t xml:space="preserve">                   30MAM System of steam ejection from the seals</t>
  </si>
  <si>
    <t>30MAM Система отсоса пара из уплотнений</t>
  </si>
  <si>
    <t>451д</t>
  </si>
  <si>
    <t xml:space="preserve">                      Pipeline for sucking steam from seals at GSC</t>
  </si>
  <si>
    <t xml:space="preserve">                      Pipeline for steam removal from valve stems to GSC</t>
  </si>
  <si>
    <t xml:space="preserve">                      Pipeline for condensate discharge from GSC</t>
  </si>
  <si>
    <t xml:space="preserve">                      Pipelines for steam-air mixture suction from GSC to GSC fans</t>
  </si>
  <si>
    <t xml:space="preserve">                   30MAV Lubricant supply system including oil purification</t>
  </si>
  <si>
    <t>30MAV Система подачи смазки, включая очистку масла</t>
  </si>
  <si>
    <t>132д</t>
  </si>
  <si>
    <t xml:space="preserve">                     30UMA Turbine building. Installation drawing of oil purification plant 30MAV95AT00</t>
  </si>
  <si>
    <t>30UMA Здание турбины. Установочный чертеж маслоочистительной установки 30MAV95AT001</t>
  </si>
  <si>
    <t xml:space="preserve">                      Installation drawing of oil cleaning unit 30MAV18AT001</t>
  </si>
  <si>
    <t>Установочный чертеж маслоочистительной установки 30MAV18AT001</t>
  </si>
  <si>
    <t xml:space="preserve">                     30UMV Turbine and generator oil facility building. Installation drawing of exhauster</t>
  </si>
  <si>
    <t>30UMV Здание маслохозяйства турбины и генератора. Установочный чертеж вентилятора отсоса масляных паров</t>
  </si>
  <si>
    <t xml:space="preserve">                   30MAX Oil supply of turbine regulation system</t>
  </si>
  <si>
    <t>30MAX Система маслоснабжения регулирования турбины</t>
  </si>
  <si>
    <t>507д</t>
  </si>
  <si>
    <t xml:space="preserve">                      Oil filtration pipeline of control system</t>
  </si>
  <si>
    <t xml:space="preserve">                     30UMA Turbine building. Installation drawing of accumulator of control system</t>
  </si>
  <si>
    <t>30UMA Здание турбины. Установочный чертеж аккумулятора системы регулирования</t>
  </si>
  <si>
    <t xml:space="preserve">                     30UMA Turbine building. Installation drawing of electromechanical converters-adders</t>
  </si>
  <si>
    <t>30UMA Здание турбины. Установочный чертеж электромеханического преобразователя-сумматора</t>
  </si>
  <si>
    <t xml:space="preserve">                      Pressure oil line of the turbine governor system</t>
  </si>
  <si>
    <t xml:space="preserve">                      Control oil line of control system</t>
  </si>
  <si>
    <t xml:space="preserve">                      Oil drain line of control system</t>
  </si>
  <si>
    <t xml:space="preserve">                      Pipeline for oil mist extraction from the turbine governor system to fans</t>
  </si>
  <si>
    <t xml:space="preserve">                   30MKF Water cooling system of generator stator coil</t>
  </si>
  <si>
    <t>30MKF Система водяного охлаждения обмотки статора генератора</t>
  </si>
  <si>
    <t xml:space="preserve">                      Generator stator winding water cooling pipelines</t>
  </si>
  <si>
    <t xml:space="preserve">                     30UMA Turbine building. Drains and air vents of pipelines for turbine generator auxiliary systems</t>
  </si>
  <si>
    <t>30UMA Здание турбины. Дренажи и воздушники трубопроводов вспомогательных систем турбогенератора</t>
  </si>
  <si>
    <t xml:space="preserve">                   30MKG Generator gas supply system</t>
  </si>
  <si>
    <t>30MKG Система газоснабжения генератора</t>
  </si>
  <si>
    <t xml:space="preserve">                      Generator hydrogen cooling pipelines</t>
  </si>
  <si>
    <t xml:space="preserve">                      Hydrogen emergency release pipeline from turbogenerator casing</t>
  </si>
  <si>
    <t xml:space="preserve">                     30UMA Turbine building. Exhaust pipelines of the turbine generator auxiliary systems</t>
  </si>
  <si>
    <t>30UMA Здание турбины. Выхлопные трубопроводы вспомогательных систем турбогенератора</t>
  </si>
  <si>
    <t xml:space="preserve">                   30MVA Oil supply and emergency oil disposal system</t>
  </si>
  <si>
    <t>30MVA Система маслоснабжения и аварийного слива масла</t>
  </si>
  <si>
    <t>907д</t>
  </si>
  <si>
    <t xml:space="preserve">                     30UMA Turbine building. Pipelines of the fire-resistant fluid trip tank</t>
  </si>
  <si>
    <t>30UMA Здание турбины. Трубопроводы обвязки доливчного бака огнестойкой жидкости</t>
  </si>
  <si>
    <t xml:space="preserve">                     30UMA Turbine building. Emergency oil drain pipelines.</t>
  </si>
  <si>
    <t>30UMA Здание турбины. Трубопроводы аварийного слива масла</t>
  </si>
  <si>
    <t xml:space="preserve">                     30UMA Turbine building. Pipelines of emergency draining of oil. External pipelines</t>
  </si>
  <si>
    <t>30UMA Здание турбины. Трубопроводы аварийного слива масла. Внешние трубопроводы</t>
  </si>
  <si>
    <t xml:space="preserve">                   30MVU Drainage filling and collection system of oil-filled equipment</t>
  </si>
  <si>
    <t>30MVU Система заполнения и сбора дренажей маслонаполненного оборудования</t>
  </si>
  <si>
    <t xml:space="preserve">                     20UMA Turbine building. Purifications pipelines of FWP OT, OT of turbine control system and turbine bypass valve</t>
  </si>
  <si>
    <t>30UMA Здание турбины. Трубопроводы очистки МБ ПЭНов, МБ системы регулирования турбины и БРУ-К</t>
  </si>
  <si>
    <t xml:space="preserve">                     30UMA Turbine building. Oil leakage collection pipelines, installation of fire arresters within the turbine building</t>
  </si>
  <si>
    <t>30UMA Здание турбины. Трубопроводы сбора протечек масла с поддонов, установка огнепреградителей в границах здания турбины</t>
  </si>
  <si>
    <t xml:space="preserve">                   30MXN BRU-K oil supply regulation system</t>
  </si>
  <si>
    <t>30MXN Система маслоснабжения регулирования БРУ-К</t>
  </si>
  <si>
    <t xml:space="preserve">                     30UMA Turbine building. Installation drawing of control units of BRU-K</t>
  </si>
  <si>
    <t>30UMA Здание турбины. Установочный чертеж блока управления БРУ-К</t>
  </si>
  <si>
    <t xml:space="preserve">                      Pressure oil line of the BRU-C control system</t>
  </si>
  <si>
    <t xml:space="preserve">                      BRU-C control system drain pipeline</t>
  </si>
  <si>
    <t xml:space="preserve">                      Pipeline for oil mist extraction from the BRU-C lubrication system to fans</t>
  </si>
  <si>
    <t xml:space="preserve">                      Oil filtering pipeline of the BRU-C control system</t>
  </si>
  <si>
    <t xml:space="preserve">                     30UMA Turbine building. Filling, drain and ventilation pipelines of tank of oil supply system for control of BRU-K</t>
  </si>
  <si>
    <t>30UMA Здание турбины. Трубопроводы заполнения, опорожнения и вентиляции МБ системы маслоснабжения регулирования БРУ-К</t>
  </si>
  <si>
    <t xml:space="preserve">                     30UMA Turbine building. Installation drawing of tank of oil supply system for regulation of BRU-K</t>
  </si>
  <si>
    <t>30UMA Здание турбины. Установочный чертеж бака системы маслоснабжения регулирования БРУ-К</t>
  </si>
  <si>
    <t xml:space="preserve">                     30UMA Turbine building. Installation drawing of pump for oil filtration</t>
  </si>
  <si>
    <t>30UMA Здание турбины. Установочный чертеж насосного агрегата фильтрации масла</t>
  </si>
  <si>
    <t xml:space="preserve">                   30NAB Condensate recirculation system of network water heaters</t>
  </si>
  <si>
    <t>30NAB Система возврата конденсата подогревателей сетевой воды</t>
  </si>
  <si>
    <t xml:space="preserve">                      Delivery-water heater heating steam condensate lines (low pressure)</t>
  </si>
  <si>
    <t>Конденсатопроводы греющего пара ПСВ (низкое давление)</t>
  </si>
  <si>
    <t xml:space="preserve">                     30UMA. Turbine building. Drains and air vents of delivery-water heater heating steam condensate lines (low pressure)</t>
  </si>
  <si>
    <t>30UMA. Здание турбины. Дренажи и воздушники конденсатопроводов греющего пара ПСВ (низкое давление)</t>
  </si>
  <si>
    <t xml:space="preserve">                     30UMA. Turbine building. Delivery-water heater heating steam condensate lines (low pressure)</t>
  </si>
  <si>
    <t>30UMA. Здание турбины. Конденсатопроводы греющего пара ПСВ (низкое давление)</t>
  </si>
  <si>
    <t xml:space="preserve">                   30NAJ Non-condensable gases exhaust system from network water heaters</t>
  </si>
  <si>
    <t>30NAJ Система отсоса неконденсирующихся газов из подогревателей сетевой воды</t>
  </si>
  <si>
    <t xml:space="preserve">                     30UMA. Turbine building. Pipelines removing air-steam mixture from delivery-water heater</t>
  </si>
  <si>
    <t>30UMA. Здание турбины. Трубопроводы отсоса ПВС из ПСВ</t>
  </si>
  <si>
    <t xml:space="preserve">                   30NDA Direct network water pipelines system</t>
  </si>
  <si>
    <t>30NDA Система трубопроводов прямой сетевой воды</t>
  </si>
  <si>
    <t>816д</t>
  </si>
  <si>
    <t xml:space="preserve">                     30UMA. Turbine building. Network water pipelines</t>
  </si>
  <si>
    <t>30UMA. Здание турбины. Трубопроводы сетевой воды</t>
  </si>
  <si>
    <t xml:space="preserve">                     30UMA. Turbine building. Drains and air vents of network water pipelines</t>
  </si>
  <si>
    <t>30UMA. Здание турбины. Дренажи и воздушники трубопроводов сетевой воды</t>
  </si>
  <si>
    <t xml:space="preserve">                     30UMA. Turbine building. Network water pipelines to cold and heat supply distribution units. Heat insulation.</t>
  </si>
  <si>
    <t>30UMA. Здание турбины. Трубопроводы сетевой воды к распределительным узлам теплохолодоснабжения. Тепловая изоляция.</t>
  </si>
  <si>
    <t xml:space="preserve">                     30UMA. Turbine building. Pipelines supplying the network water to plenum plants. Heat insulation.</t>
  </si>
  <si>
    <t>30UMA. Здание турбины. Трубопроводы подвода сетевой воды к приточным установкам. Тепловая изоляция.</t>
  </si>
  <si>
    <t xml:space="preserve">                     30UMA. Turbine building. Sampling pipelines for network water radiation control</t>
  </si>
  <si>
    <t>30UMA. Здание турбины. Трубопроводы отбора проб радиационного контроля сетевой воды</t>
  </si>
  <si>
    <t xml:space="preserve">                   30PAB Main cooling water pipelines system</t>
  </si>
  <si>
    <t>30PAB Система трубопроводов основой охлаждающей воды</t>
  </si>
  <si>
    <t>873д</t>
  </si>
  <si>
    <t xml:space="preserve">                     30UMA Turbine building. Drainage pipelines of condenser turn-around water chambers</t>
  </si>
  <si>
    <t>30UMA Здание турбины. Трубопроводы опорожнения поворотных камер конденсатора</t>
  </si>
  <si>
    <t xml:space="preserve">                     30UMA Turbine building. Drainage pipelines of sea-water sump</t>
  </si>
  <si>
    <t>30UMA Здание турбины. Трубопроводы опорожнение приямков с морской водой</t>
  </si>
  <si>
    <t xml:space="preserve">                     30UMA Turbine building. Cooling water pipelines within the turbine building</t>
  </si>
  <si>
    <t>30UMA Здание турбины. Трубопроводы основной охлаждающей воды в границах здания турбины</t>
  </si>
  <si>
    <t xml:space="preserve">                   30PAH Condenser tube cleanup system</t>
  </si>
  <si>
    <t>30PAH Система очистки трубок конденсаторов</t>
  </si>
  <si>
    <t xml:space="preserve">                     30UMA Turbine building. Installation drawing of ball pump</t>
  </si>
  <si>
    <t>30UMA Здание турбины. Установочный чертеж насоса возврата шариков</t>
  </si>
  <si>
    <t xml:space="preserve">                     30UMA Turbine building. Installation drawing of ball catcher</t>
  </si>
  <si>
    <t>30UMA Здание турбины. Установочный чертеж шарикоулавливающего устройства</t>
  </si>
  <si>
    <t xml:space="preserve">                     30UMA Turbine building. Installation drawing of balls collector unit</t>
  </si>
  <si>
    <t>30UMA Здание турбины. Установочный чертеж шлюза для шариков</t>
  </si>
  <si>
    <t xml:space="preserve">                     30UMA Turbine building. Installation drawing of strainer</t>
  </si>
  <si>
    <t>30UMA Здание турбины. Установочный чертеж фильтра предочистки</t>
  </si>
  <si>
    <t xml:space="preserve">                      Pipelines of the ball cleaning system of the turbine condensers, including the pre-filters</t>
  </si>
  <si>
    <t xml:space="preserve">                   30PCB Non-essential loads cooling water pipelines system</t>
  </si>
  <si>
    <t>30PCB Система трубопроводов охлаждающей воды неответственных потребителей</t>
  </si>
  <si>
    <t xml:space="preserve">                     30UMA Turbine building. Cooling water pipelines from chillers of building UTB for turbine/generator equipment after-cooling</t>
  </si>
  <si>
    <t>30UMA Здание турбины. Трубопроводы охлаждающей воды от холодильных машин здания UTB для доохлаждения оборудования турбины и генератора</t>
  </si>
  <si>
    <t xml:space="preserve">                   30PGB System of normal operation loads intermediate circuit</t>
  </si>
  <si>
    <t>30PGB Система промконтура потребителей нормальной эксплуатации</t>
  </si>
  <si>
    <t xml:space="preserve">                     30UMA. Turbine building. Component cooling water pipelines for normal operation loads in the turbine building (binding a FWP, an AFWP, systems of regulation of the turbine and a BRU-K, water supply in a reactor building and other consumers)</t>
  </si>
  <si>
    <t>30UMA. Здание турбины. Трубопроводы промконтура потребителей нормальной эксплуатации здания турбины (обвязка ПЭН, ВПЭН, системы регулирования турбины и БРУ-К, подача воды в реакторное отделение и другие потребители)</t>
  </si>
  <si>
    <t xml:space="preserve">                     30UMA. Turbine building. Pipelines of component cooling water system for NO loads of the turbine building (aftercoolers, generator with auxiliary equipment, oil coolers of the turbine and generator shaft sealing)</t>
  </si>
  <si>
    <t>30UMA. Здание турбины. Трубопроводы промконтура потребителей нормальной эксплуатации здания турбины (обвязка доохладителей, генератора со вспомогательным оборудованием, маслоохладители турбины и УВГ)</t>
  </si>
  <si>
    <t xml:space="preserve">                     30UMA. Turbine building. Drains and air vents of component cooling water pipelines for normal operation loads in the turbine building</t>
  </si>
  <si>
    <t>30UMA. Здание турбины. Дренажи и воздушники трубопроводов промконтура потребителей нормальной эксплуатации здания турбины</t>
  </si>
  <si>
    <t xml:space="preserve">                      Drains and air vents of pipelines for cooling water supply to FWP</t>
  </si>
  <si>
    <t xml:space="preserve">                     30UMA Turbine building. Сooling water pipeline of condenser vacuum units</t>
  </si>
  <si>
    <t>30UMA Здание турбины. Трубопровод охлаждающей воды вакуумных агрегатов конденсатора</t>
  </si>
  <si>
    <t xml:space="preserve">                   30PHN System for intermediate circuit water chemistry correction of normal operation loads of building 20UMA</t>
  </si>
  <si>
    <t>30PHN Система корректировки ВХР промконтура потребителей нормальной эксплуатации здания 20UMA</t>
  </si>
  <si>
    <t xml:space="preserve">                     30UMA. Turbine building. Trisodium phosphate supply pipeline into water cooling system for non-essential loads within limits of the turbine building</t>
  </si>
  <si>
    <t>30UMA. Здание турбины. Трубопровод подачи тринатрийфосфата в промконтур охлаждающей воды неответсвенных потребителей</t>
  </si>
  <si>
    <t xml:space="preserve">                   30GHA Servomotors cooling system</t>
  </si>
  <si>
    <t>30GHA Система охлаждения сервомоторов</t>
  </si>
  <si>
    <t xml:space="preserve">                      Servomotor cooling water pipeline</t>
  </si>
  <si>
    <t xml:space="preserve">                   30QC Centralized supply of chemicals</t>
  </si>
  <si>
    <t>30QC Централизованное снабжение химреагентами</t>
  </si>
  <si>
    <t xml:space="preserve">                     30UMA. Turbine building. Hydrazine-hydrate supply pipeline into II circuit rmal insulation</t>
  </si>
  <si>
    <t>30UMA. Здание турбины. Трубопроводы подачи гидразин-гидрата во II контур</t>
  </si>
  <si>
    <t xml:space="preserve">                     30UMA. Turbine building. Ammonia and ethanolamine supply pipeline into II circuit . rmal insulation</t>
  </si>
  <si>
    <t>30UMA. Здание турбины. Трубопроводы подачи аммиака и этаноламина во II контур</t>
  </si>
  <si>
    <t xml:space="preserve">                   30QJF Equipment preservation system</t>
  </si>
  <si>
    <t>30QJF Система консервации оборудования</t>
  </si>
  <si>
    <t xml:space="preserve">                      Pipelines of turbine preservation system</t>
  </si>
  <si>
    <t xml:space="preserve">                      Drains and air vents of turbine preservation pipelines</t>
  </si>
  <si>
    <t xml:space="preserve">                   30QUF Secondary circuit sampling system</t>
  </si>
  <si>
    <t>30QUF Система отбора проб второго контура</t>
  </si>
  <si>
    <t xml:space="preserve">                     30UMA Turbine building. Sampling pipelines within the turbine building</t>
  </si>
  <si>
    <t>30UMA Здание турбины. Трубопроводы отбора проб в границах здания турбины</t>
  </si>
  <si>
    <t xml:space="preserve">                     30UMA Turbine building. Sample cooling pipelines within the turbine building</t>
  </si>
  <si>
    <t>30UMA Здание турбины. Трубопроводы промконтура охлаждения проб в границах здания турбины</t>
  </si>
  <si>
    <t xml:space="preserve">                   30SCB Compressed air supply system for process needs</t>
  </si>
  <si>
    <t>30SCB Система подачи сжатого воздуха для технологических нужд</t>
  </si>
  <si>
    <t xml:space="preserve">                      Compressed air supply pipelines the turbine building</t>
  </si>
  <si>
    <t xml:space="preserve">                     30UMA Turbine building. Pipelines supplying compressed air, hydrogen and nitrogen to the turbogenerator systems</t>
  </si>
  <si>
    <t>30UMA Здание турбины. Трубопроводы подачи сжатого воздуха, водорода и азота к системам турбогенератора</t>
  </si>
  <si>
    <t xml:space="preserve">                   30GM Industrial drains collection and discharge system</t>
  </si>
  <si>
    <t>30GM Системы сбора и отвода промышленных стоков</t>
  </si>
  <si>
    <t xml:space="preserve">                     30UMA Turbine building.Pipelines and equipment of GMA and GML systems</t>
  </si>
  <si>
    <t>30UMA. Здание турбины. Трубопроводы и оборудование систем GMA и GML</t>
  </si>
  <si>
    <t xml:space="preserve">                   30GK Utility and potable water supply system</t>
  </si>
  <si>
    <t>30GK Системы хозяйственно-питьевого водоснабжения</t>
  </si>
  <si>
    <t xml:space="preserve">                     30UMA Turbine building. Pipelines and equipment of GKC, GKD systems</t>
  </si>
  <si>
    <t>30UMA. Здание турбины. Трубопроводы и оборудование систем GKC, GKD</t>
  </si>
  <si>
    <t xml:space="preserve">                   30GQ Domestic drains collection and discharge system</t>
  </si>
  <si>
    <t>30GQ Системы сбора и отвода бытовых сточных вод</t>
  </si>
  <si>
    <t xml:space="preserve">                     30UMA Turbine building. Pipelines and equipment of GQA system</t>
  </si>
  <si>
    <t>30UMA. Здание турбины. Трубопроводы и оборудование системы GQA</t>
  </si>
  <si>
    <t xml:space="preserve">                   30GU Storm water sewage system, including drains treatment</t>
  </si>
  <si>
    <t>30GU Системы ливневой канализация, включая обработку стоков</t>
  </si>
  <si>
    <t xml:space="preserve">                     30UMA Turbine building. Pipelines and equipment of GUD system</t>
  </si>
  <si>
    <t>30UMA. Здание турбины. Трубопроводы и оборудование системы GUD</t>
  </si>
  <si>
    <t xml:space="preserve">                   Pipelines included in several process systems. Other pipelines</t>
  </si>
  <si>
    <t xml:space="preserve">                     30UMA Turbine building. Drain pipelines of I&amp;C stands and equipment</t>
  </si>
  <si>
    <t>30UMA Здание турбины. Трубопроводы дренажей от стендов и оборудования КИПиА</t>
  </si>
  <si>
    <t xml:space="preserve">                     30UMA Turbine building. Drainage pipelines of equipment and pipelines (HP)</t>
  </si>
  <si>
    <t>30UMA Здание турбины. Трубопроводы опорожнения оборудования и трубопроводов (ВД)</t>
  </si>
  <si>
    <t xml:space="preserve">                     30UMA Turbine building. Diagram of blow-down medium removal from level columns</t>
  </si>
  <si>
    <t>30UMA Здание турбины. Схема удаления продувочных сред из уровнемерных колонок</t>
  </si>
  <si>
    <t xml:space="preserve">                     30UMA Turbine building. Air exhauster outlet pipelines</t>
  </si>
  <si>
    <t>30UMA Здание турбины. Выхлопные трубопроводы эксгаустеров</t>
  </si>
  <si>
    <t xml:space="preserve">                     30UMA Turbine building. Pipelines for blow-down of main steam pipelines and auxiliary header</t>
  </si>
  <si>
    <t>30UMA Здание турбины. Трубопроводы продувки паропроводов "свежего пара" и КСН</t>
  </si>
  <si>
    <t xml:space="preserve">                     30UMA Turbine building. Pipelines for condensate-feed pipeline flushing</t>
  </si>
  <si>
    <t>30UMA Здание турбины. Трубопроводы промывки конденсатно-питательного тракта</t>
  </si>
  <si>
    <t xml:space="preserve">                     30UMA Turbine building. Pipelines for oil pipelines flushing</t>
  </si>
  <si>
    <t>30UMA Здание турбины. Трубопроводы промывки маслопроводов</t>
  </si>
  <si>
    <t xml:space="preserve">                     30UMA Turbine building. Flushing pipelines of the other systems</t>
  </si>
  <si>
    <t>30UMA Здание турбины. Трубопроводы промывки прочих систем</t>
  </si>
  <si>
    <t xml:space="preserve">                      Pipelines for the high pressure drains</t>
  </si>
  <si>
    <t xml:space="preserve">                      Pipelines for the low pressure drains</t>
  </si>
  <si>
    <t xml:space="preserve">                30SG Stationary fire-fighting systems</t>
  </si>
  <si>
    <t>30SG Стационарные противопожарные системы</t>
  </si>
  <si>
    <t xml:space="preserve">                  30UMA Turbine building. Pipelines and equipment of SGA system</t>
  </si>
  <si>
    <t>30UMA. Здание турбины. Трубопроводы и оборудование систем SGA</t>
  </si>
  <si>
    <t xml:space="preserve">                   Pipelines of automatic water fire fighting system. Distribution point at elevation 0.000</t>
  </si>
  <si>
    <t>Трубопроводы автоматического водяного пожаротушения. Распредпункт на отметке 0.000</t>
  </si>
  <si>
    <t xml:space="preserve">                   Pipelines of automatic water fire fighting system. Distribution point at elevation +6.500</t>
  </si>
  <si>
    <t>Трубопроводы автоматического водяного пожаротушения. Распредпункт на отметке +6.500</t>
  </si>
  <si>
    <t xml:space="preserve">                   Pipelines of automatic water fire fighting system. Distribution point at elevation +17.800</t>
  </si>
  <si>
    <t xml:space="preserve">                Pipelines heat insulation</t>
  </si>
  <si>
    <t xml:space="preserve">                  30UMA. Turbine building. Network water RM sampling pipelines. Heat insulation.</t>
  </si>
  <si>
    <t>30UMA. Здание турбины. Трубопроводы отбора проб радиационного контроля сетевой воды. Тепловая изоляция.</t>
  </si>
  <si>
    <t xml:space="preserve">                  30UMA. Turbine building. Sampling pipelines for radiation monitoring of network water from vacuum water-ring pump exhaust. Heat insulation.</t>
  </si>
  <si>
    <t>30UMA. Здание турбины. Трубопроводы отбора проб радиационного контроля сетевой воды выхлопа ВКВН. Тепловая изоляция.</t>
  </si>
  <si>
    <t xml:space="preserve">                   Pipelines for hydraulic test of II circuit equipment and pipelines. Рop&lt;22 kgf/sm2. Thermal insulation</t>
  </si>
  <si>
    <t xml:space="preserve">                  30UMA. Turbine building. Pipelines supplying steam to delivery-water heaters Heat insulation.</t>
  </si>
  <si>
    <t>30UMA. Здание турбины. Трубопроводы подачи пара на ПСВ. Тепловая изоляция</t>
  </si>
  <si>
    <t xml:space="preserve">                  30UMA. Turbine building. Drains and vents of pipelines supplying steam to delivery-water heaters. Heat insulation.</t>
  </si>
  <si>
    <t>30UMA. Здание турбины. Дренажи и воздушники трубопроводов подачи пара на ПСВ. Тепловая изоляция.</t>
  </si>
  <si>
    <t xml:space="preserve">                  30UMA. Turbine building. Residual condensate pipelines to system LCM. Heat insulation.</t>
  </si>
  <si>
    <t>30UMA. Здание турбины. Трубопроводы слива дебалансного конденсата в систему LCM. Тепловая изоляция.</t>
  </si>
  <si>
    <t xml:space="preserve">                  30UMA. Turbine building. Pipelines for removing non-condensable gases from the vacuum system. Heat insulation.</t>
  </si>
  <si>
    <t>30UMA. Здание турбины. Трубопроводы удаления неконденсируемых газов системы вакуумирования. Тепловая изоляция.</t>
  </si>
  <si>
    <t xml:space="preserve">                  30UMA. Turbine building. Pipelines supplying hydrazine-hydrate to the secondary circuit. Heat insulation</t>
  </si>
  <si>
    <t>30UMA. Здание турбины. Трубопроводы подачи гидразин-гидрата во II контур. Тепловая изоляция.</t>
  </si>
  <si>
    <t xml:space="preserve">                  30UMA. Turbine building. Pipelines supplying ammonia and ethanolamine to the secondary circuit. Heat insulation.</t>
  </si>
  <si>
    <t>30UMA. Здание турбины. Трубопроводы подачи аммиака и этаноламина во II контур. Тепловая изоляция.</t>
  </si>
  <si>
    <t xml:space="preserve">                  30UMA. Turbine building. Generator stator winding water cooling pipelines. Heat insulation.</t>
  </si>
  <si>
    <t>30UMA. Здание турбины. Трубопроводы водяного охлаждения обмотки статора генератора. Тепловая изоляция.</t>
  </si>
  <si>
    <t xml:space="preserve">                  30UMA. Turbine building. Generator hydrogen cooling pipelines. Heat insulation.</t>
  </si>
  <si>
    <t>30UMA. Здание турбины. Трубопроводы водородного охлаждения генератора. Тепловая изоляция.</t>
  </si>
  <si>
    <t xml:space="preserve">                  30UMA. Turbine building. Deaerator heating steam pipelines. Heat insulation.</t>
  </si>
  <si>
    <t>30UMA. Здание турбины. Трубопроводы греющего пара деаэратора. Тепловая изоляция.</t>
  </si>
  <si>
    <t xml:space="preserve">                  30UMA. Turbine building. Drains and vents of deaerator heating steam pipelines. Heat insulation.</t>
  </si>
  <si>
    <t>30UMA. Здание турбины. Дренажи и воздушники трубопроводов греющего пара деаэратора. Тепловая изоляция.</t>
  </si>
  <si>
    <t xml:space="preserve">                  30UMA. Turbine building. Deaerator emptying pipelines. Heat insulation.</t>
  </si>
  <si>
    <t>30UMA. Здание турбины. Трубопроводы опорожнения деаэратора. Тепловая изоляция.</t>
  </si>
  <si>
    <t xml:space="preserve">                  30UMA. Turbine building. Drains and vents of deaerator emptying pipelines. Heat insulation.</t>
  </si>
  <si>
    <t>30UMA. Здание турбины. Дренажи и воздушники трубопроводов опорожнения деаэратора. Тепловая изоляция.</t>
  </si>
  <si>
    <t xml:space="preserve">                  30UMA. Turbine building. FWP suction pipelines. Heat insulation.</t>
  </si>
  <si>
    <t>30UMA. Здание турбины. Всасывающие трубопроводы ПЭН. Тепловая изоляция.</t>
  </si>
  <si>
    <t xml:space="preserve">                  30UMA. Turbine building. Drains and vents of FWP suction pipelines. Heat insulation.</t>
  </si>
  <si>
    <t>30UMA. Здание турбины. Дренажи и воздушники всасывающих трубопроводов ПЭН. Тепловая изоляция.</t>
  </si>
  <si>
    <t xml:space="preserve">                  30UMA. Turbine building. AFWP suction pipelines. Heat insulation.</t>
  </si>
  <si>
    <t>30UMA. Здание турбины. Всасывающие трубопроводы ВПЭН. Тепловая изоляция.</t>
  </si>
  <si>
    <t xml:space="preserve">                  30UMA. Turbine building. Drains and vents of AFWP suction pipelines. Heat insulation.</t>
  </si>
  <si>
    <t>30UMA. Здание турбины. Дренажи и воздушники всасывающих трубопроводов ВПЭН. Тепловая изоляция.</t>
  </si>
  <si>
    <t xml:space="preserve">                  30UMA. Turbine building. Auxiliary steam piping. Heat insulation.</t>
  </si>
  <si>
    <t>30UMA. Здание турбины. Паропроводы собственных нужд. Тепловая изоляция.</t>
  </si>
  <si>
    <t xml:space="preserve">                  30UMA. Turbine building. Drains and vents of auxiliary steam piping. Heat insulation.</t>
  </si>
  <si>
    <t>30UMA. Здание турбины. Дренажи и воздушники паропроводов собственных нужд. Тепловая изоляция.</t>
  </si>
  <si>
    <t xml:space="preserve">                  30UMA. Turbine building. Network water pipelines. Heat insulation.</t>
  </si>
  <si>
    <t>30UMA. Здание турбины. Трубопроводы сетевой воды. Тепловая изоляция.</t>
  </si>
  <si>
    <t xml:space="preserve">                  30UMA. Turbine building. Drains and vents of network water pipelines. Heat insulation.</t>
  </si>
  <si>
    <t>30UMA. Здание турбины. Дренажи и воздушники трубопроводов сетевой воды. Тепловая изоляция.</t>
  </si>
  <si>
    <t xml:space="preserve">                  30UMA. Turbine building. Network water RM pipelines. Heat insulation.</t>
  </si>
  <si>
    <t>30UMA. Здание турбины. Трубопроводы радконтроля сетевой воды. Тепловая изоляция.</t>
  </si>
  <si>
    <t xml:space="preserve">                  30UMA. Turbine building. Heating steam condensate lines of delivery water heaters (low pressure). Heat insulation.</t>
  </si>
  <si>
    <t>30UMA. Здание турбины. Конденсатопроводы греющего пара ПСВ (низкое давление). Тепловая изоляция.</t>
  </si>
  <si>
    <t xml:space="preserve">                  30UMA. Turbine building. Drains and vents of heating steam condensate lines of delivery water heaters (low pressure). Heat insulation.</t>
  </si>
  <si>
    <t>30UMA. Здание турбины. Дренажи и воздушники конденсатопроводов греющего пара ПСВ (низкое давление). Тепловая изоляция.</t>
  </si>
  <si>
    <t xml:space="preserve">                  30UMA. Turbine building. Pipelines for steam and air mixture suction from delivery water heater. Heat insulation.</t>
  </si>
  <si>
    <t>30UMA. Здание турбины. Трубопроводы отсоса ПВС из ПСВ. Тепловая изоляция.</t>
  </si>
  <si>
    <t xml:space="preserve">                  30UMA. Turbine building. Pipelines supplying the network water to plenum plants. Heat insulation.</t>
  </si>
  <si>
    <t xml:space="preserve">                  30UMA. Turbine building. Pressure pipelines for condensate pumps of delivery-water heaters Heat insulation.</t>
  </si>
  <si>
    <t>30UMA. Здание турбины. Напорные трубопроводы конденсатных насосов ПСВ. Тепловая изоляция.</t>
  </si>
  <si>
    <t xml:space="preserve">                  30UMA. Turbine building. Drains and vents of pressure pipelines of condensate pumps for delivery-water heaters. Heat insulation.</t>
  </si>
  <si>
    <t>30UMA. Здание турбины. Дренажи и воздушники напорных трубопроводов конденсатных насосов ПСВ. Тепловая изоляция.</t>
  </si>
  <si>
    <t xml:space="preserve">                  30UMA. Turbine building. Live steam pipelines. Heat insulation.</t>
  </si>
  <si>
    <t>30UMA. Здание турбины. Трубопроводы "свежего" пара. Тепловая изоляция.</t>
  </si>
  <si>
    <t xml:space="preserve">                  30UMA. Turbine building. Drains and vents of live steam pipelines Heat insulation.</t>
  </si>
  <si>
    <t>30UMA. Здание турбины. Дренажи и воздушники трубопроводов "свежего" пара. Тепловая изоляция.</t>
  </si>
  <si>
    <t xml:space="preserve">                  30UMA. Turbine building. Feedwater pipeline from FWP to HPH. Heat insulation.</t>
  </si>
  <si>
    <t>30UMA. Здание турбины. Трубопроводы питательной воды от ПЭН до ПВД. Тепловая изоляция.</t>
  </si>
  <si>
    <t xml:space="preserve">                  30UMA. Turbine building. Drains and vents of feedwater pipelines from FWP to HPH. Heat insulation</t>
  </si>
  <si>
    <t>30UMA. Здание турбины. Дренажи и воздушники трубопроводов питательной воды от ПЭН до ПВД. Тепловая изоляция.</t>
  </si>
  <si>
    <t xml:space="preserve">                  30UMA. Turbine building. Feedwater pipelines from HPH to outlet from the turbine building. Heat insulation.</t>
  </si>
  <si>
    <t>30UMA. Здание турбины. Трубопроводы питательной воды от ПВД до выхода из здания турбины. Тепловая изоляция.</t>
  </si>
  <si>
    <t xml:space="preserve">                  30UMA. Turbine building. Drains and vents of feedwater pipelines from HPH to outlet from the turbine building. Heat insulation.</t>
  </si>
  <si>
    <t>30UMA. Здание турбины. Дренажи и воздушники трубопроводов питательной воды от ПВД до выхода из здания турбины. Тепловая изоляция.</t>
  </si>
  <si>
    <t xml:space="preserve">                  30UMA. Turbine building. FWP recirculation pipelines. Heat insulation.</t>
  </si>
  <si>
    <t>30UMA. Здание турбины. Трубопроводы рециркуляции насосов ПЭН. Тепловая изоляция.</t>
  </si>
  <si>
    <t xml:space="preserve">                  30UMA. Turbine building. Deaerator vapour pipelines. Steam and air mixture suction from deaerator to LPH No. 2. Heat insulation.</t>
  </si>
  <si>
    <t>30UMA. Здание турбины. Трубопроводы выпара деаэратора. Отсос ПВС из деаэратора в ПНД № 2. Тепловая изоляция.</t>
  </si>
  <si>
    <t xml:space="preserve">                  30UMA. Turbine building. Drains and vents of pipelines for deaerator vapour and suction of steam and air mixture from deaerator to LPH No. 2. Heat insulation.</t>
  </si>
  <si>
    <t>30UMA. Здание турбины. Дренажи и воздушники трубопроводов выпара деаэратора и отсоса ПВС из деаэратора в ПНД № 2. Тепловая изоляция.</t>
  </si>
  <si>
    <t xml:space="preserve">                  30UMA. Turbine building. Deaerator exhaust pipelines. Heat insulation.</t>
  </si>
  <si>
    <t>30UMA. Здание турбины. Выхлопные трубопроводы деаэратора. Тепловая изоляция.</t>
  </si>
  <si>
    <t xml:space="preserve">                  30UMA. Turbine building. Drains and vents of deaerator exhaust pipelines. Heat insulation.</t>
  </si>
  <si>
    <t>30UMA. Здание турбины. Дренажи и воздушники выхлопных трубопроводов деаэратора. Тепловая изоляция.</t>
  </si>
  <si>
    <t xml:space="preserve">                  30UMA. Turbine building. Drains and vents of FWP recirculation pipelines. Heat insulation.</t>
  </si>
  <si>
    <t>30UMA. Здание турбины. Дренажи и воздушники трубопроводов рециркуляции насосов ПЭН. Тепловая изоляция.</t>
  </si>
  <si>
    <t xml:space="preserve">                  30UMA. Turbine building. AFWP pressure feedwater pipelines. Heat insulation.</t>
  </si>
  <si>
    <t>30UMA. Здание турбины. Напорные трубопроводы питательной воды ВПЭНов. Тепловая изоляция.</t>
  </si>
  <si>
    <t xml:space="preserve">                  30UMA. Turbine building. Drains and vents of AFWP pressure feedwater pipelines. Heat insulation.</t>
  </si>
  <si>
    <t>30UMA. Здание турбины. Дренажи и воздушники напорных трубопроводов питательной воды ВПЭНов. Тепловая изоляция.</t>
  </si>
  <si>
    <t xml:space="preserve">                  30UMA. Turbine building. AFWP recirculation pipelines. Heat insulation.</t>
  </si>
  <si>
    <t>30UMA. Здание турбины. Трубопроводы рециркуляции ВПЭН. Тепловая изоляция</t>
  </si>
  <si>
    <t xml:space="preserve">                  30UMA. Turbine building. Drains and vents of AFWP recirculation pipelines. Heat insulation.</t>
  </si>
  <si>
    <t>30UMA. Здание турбины. Дренажи и воздушники трубопроводов рециркуляции ВПЭН. Тепловая изоляция</t>
  </si>
  <si>
    <t xml:space="preserve">                  30UMA. Turbine building. Pipelines for operational flushing of condensate feedwater path. Heat insulation.</t>
  </si>
  <si>
    <t>30UMA. Здание турбины. Трубопроводы эксплуатационной промывки конденсатно-питательного тракта. Тепловая изоляция.</t>
  </si>
  <si>
    <t xml:space="preserve">                  30UMA. Turbine building. Drains and vents of CFWP operational flushing pipelines. Heat insulation.</t>
  </si>
  <si>
    <t>30UMA. Здание турбины. Дренажи и воздушники трубопроводов эксплуатационной промывки КПТ. Тепловая изоляция.</t>
  </si>
  <si>
    <t xml:space="preserve">                   FWP heating pipelines. Thermal insulation</t>
  </si>
  <si>
    <t xml:space="preserve">                   Drains and air vents of FWP heating pipelines. Thermal insulation</t>
  </si>
  <si>
    <t xml:space="preserve">                  30UMA. Turbine building. HPH-5,6 drainage pipelines. Heat insulation.</t>
  </si>
  <si>
    <t>30UMA. Здание турбины. Дренажные трубопроводы ПВД-5,6. Тепловая изоляция.</t>
  </si>
  <si>
    <t xml:space="preserve">                  30UMA. Turbine building. Pipelines supplying the medium for blowdown of instrumentation sensor stands. Heat insulation.</t>
  </si>
  <si>
    <t>30UMA. Здание турбины. Трубопроводы подвода среды для продувки стендов датчиков КИП. Тепловая изоляция.</t>
  </si>
  <si>
    <t xml:space="preserve">                  30UMA. Turbine building. Turbine drain pipelines. Heat insulation.</t>
  </si>
  <si>
    <t>30UMA. Здание турбины. Трубопроводы дренажей турбины. Тепловая изоляция.</t>
  </si>
  <si>
    <t xml:space="preserve">                  30UMA. Turbine building. Feedwater pipelines from booster pump to feedwater pump. Heat insulation.</t>
  </si>
  <si>
    <t>30UMA. Здание турбины. Трубопроводы питательной воды от бустерного насоса к питательному. Тепловая изоляция.</t>
  </si>
  <si>
    <t xml:space="preserve">                  30UMA. Turbine building. Drains and vents of feedwater pipelines from booster pump to feedwater pump. Heat insulation.</t>
  </si>
  <si>
    <t>30UMA. Здание турбины. Дренажи и воздушники трубопроводов питательной воды от бустерного насоса к питательному. Тепловая изоляция.</t>
  </si>
  <si>
    <t xml:space="preserve">                  30UMA. Turbine building. Heat insulation of turbine building equipment.</t>
  </si>
  <si>
    <t>30UMA. Здание турбины. Тепловая изоляция оборудования здания турбины.</t>
  </si>
  <si>
    <t xml:space="preserve">                  30UMA. Turbine building. Secondary coolant circuit sampling pipelines in the 30UMA and 20UMX. Heat insulation.</t>
  </si>
  <si>
    <t>30UMA. Здание турбины. Трубопроводы отбора проб второго контура в зданиях 30UMA и 20UMX. Тепловая изоляция.</t>
  </si>
  <si>
    <t xml:space="preserve">                  30UMA. Turbine building. ACC pipelines for the generator stator cooling. Heat insulation.</t>
  </si>
  <si>
    <t>30UMA. Здание турбины. Трубопроводы АХК охлаждения статора генератора. Тепловая изоляция.</t>
  </si>
  <si>
    <t xml:space="preserve">                  30UMA. Turbine building. ACC pipelines for the condensate systems. Heat insulation.</t>
  </si>
  <si>
    <t>30UMA. Здание турбины. Трубопроводы АХК систем конденсата. Тепловая изоляция.</t>
  </si>
  <si>
    <t xml:space="preserve">                  30UMA. Turbine building. ACC pipelines for the steam system. Heat insulation.</t>
  </si>
  <si>
    <t>30UMA. Здание турбины. Трубопроводы АХК системы пара. Тепловая изоляция.</t>
  </si>
  <si>
    <t xml:space="preserve">                  30UMA. Turbine building. ACC pipelines for the feedwater system. Heat insulation.</t>
  </si>
  <si>
    <t>30UMA. Здание турбины. Трубопроводы АХК системы питательной воды. Тепловая изоляция.</t>
  </si>
  <si>
    <t xml:space="preserve">                  30UMA. Turbine building. Sample cooling water system pipelines. Heat insulation.</t>
  </si>
  <si>
    <t>30UMA. Здание турбины. Трубопроводы промконтура охлаждения проб. Тепловая изоляция.</t>
  </si>
  <si>
    <t xml:space="preserve">                  30UMA Turbine building. Identification painting of equipment and pipelines in the turbine building</t>
  </si>
  <si>
    <t>30UMA Здание турбины. Опознавательная окраска оборудования и трубопроводов здания турбины</t>
  </si>
  <si>
    <t xml:space="preserve">                  30UMA Turbine building. Corrosion protection of pipelines</t>
  </si>
  <si>
    <t>30UMA Здание турбины. Антикоррозионная защита трубопроводов</t>
  </si>
  <si>
    <t xml:space="preserve">                   Cooling water pipelines from chillers of UTB building for sampling and automatic chemical control equipment after-cooling. Thermal insulation</t>
  </si>
  <si>
    <t xml:space="preserve">                  30UMA. Turbine building. Turbine building drains pipelines incl. water ejector. Heat insulation.</t>
  </si>
  <si>
    <t>30UMA. Здание турбины. Трубопроводы дренажей здания турбины включая установку водоструйного эжектора. Тепловая изоляция.</t>
  </si>
  <si>
    <t xml:space="preserve">                  30UMA. Turbine building. Vapour pipelines from drain tank and drains expansion tank (low pressure). Heat insulation.</t>
  </si>
  <si>
    <t>30UMA. Здание турбины. Трубопроводы выпара от дренажного бака, расширителя дренажей н.д. Тепловая изоляция.</t>
  </si>
  <si>
    <t xml:space="preserve">                  30UMA. Turbine building. Drains and vents of vapour pipelines from drain tank and drains expansion tank (LP). Heat insulation.</t>
  </si>
  <si>
    <t>30UMA. Здание турбины. Дренажи и воздушники трубопроводов выпара от дренажного бака, расширителя дренажей н.д. Тепловая изоляция.</t>
  </si>
  <si>
    <t xml:space="preserve">                  30UMA. Turbine building. Exhaust pipelines.of auxiliary header and deaerator heating steam header. Heat insulation.</t>
  </si>
  <si>
    <t>30UMA. Здание турбины. Выхлопные трубопроводы КСН и коллектора греющего пара деаэратора. Тепловая изоляция.</t>
  </si>
  <si>
    <t xml:space="preserve">                  30UMA. Turbine building. Drains and vents of exhaust pipelines for the auxiliary header. Heat insulation.</t>
  </si>
  <si>
    <t>30UMA. Здание турбины. Дренажи и воздушники выхлопных трубопроводов КСН. Тепловая изоляция</t>
  </si>
  <si>
    <t xml:space="preserve">                  30UMA. Turbine building. MSR exhaust pipelines. Heat insulation.</t>
  </si>
  <si>
    <t>30UMA. Здание турбины. Выхлопные трубопроводы СПП. Тепловая изоляция.</t>
  </si>
  <si>
    <t xml:space="preserve">                  30UMA. Turbine building. Drains and vents of MSR exhaust pipelines. Heat insulation.</t>
  </si>
  <si>
    <t>30UMA. Здание турбины. Дренажи и воздушники выхлопных трубопроводов СПП. Тепловая изоляция.</t>
  </si>
  <si>
    <t xml:space="preserve">                   Cooling water pipelines within the turbine building. Heat insulation.</t>
  </si>
  <si>
    <t>Трубопроводы основной охлаждающей воды в границах здания турбины. Тепловая изоляция</t>
  </si>
  <si>
    <t xml:space="preserve">                Ventilation, air conditioning, cold supply and heating</t>
  </si>
  <si>
    <t xml:space="preserve">                   Network water supply pipelines to air intake units</t>
  </si>
  <si>
    <t xml:space="preserve">                  30UMA Turbine building. Sealing of process piping penetrations in the turbine building with non-combustible materials</t>
  </si>
  <si>
    <t>30UMA Здание турбины. Уплотнение негорючими материалами проходок технологических трубопроводов здания турбины</t>
  </si>
  <si>
    <t xml:space="preserve">                  30UMA. Turbine building. WD for fire dampers</t>
  </si>
  <si>
    <t>30UMA. Здание турбины. РД по огнезадерживающим клапанам</t>
  </si>
  <si>
    <t xml:space="preserve">                  30UMA. Turbine building. Ventilation layout drawings</t>
  </si>
  <si>
    <t>30UMA. Здание трубины. Компоновочные чертежи вентиляции</t>
  </si>
  <si>
    <t xml:space="preserve">                  30UMA. Turbine building. Installation drawings for ventilation system equipment</t>
  </si>
  <si>
    <t>30UMA. Здание трубины. Установочные чертежи оборудования систем вентиляции</t>
  </si>
  <si>
    <t xml:space="preserve">                  30UMA. Turbine building. Cold supply</t>
  </si>
  <si>
    <t>30UMA. Здание трубины. Холодоснабжение</t>
  </si>
  <si>
    <t xml:space="preserve">                  30UMA. Turbine building. Ventilation system diagrams</t>
  </si>
  <si>
    <t>30UMA. Здание трубины. Схемы систем вентиляции</t>
  </si>
  <si>
    <t>774д</t>
  </si>
  <si>
    <t xml:space="preserve">                  30UMA. Turbine building. Lighting networks from elevation -6.500 to elevation 0.000</t>
  </si>
  <si>
    <t>30UMA. Здание турбины. Сети освещения с отметки -6,500 до отметки 0,000</t>
  </si>
  <si>
    <t xml:space="preserve">                  30UMA. Turbine building. Lighting networks above elevation 0.000</t>
  </si>
  <si>
    <t>30UMA. Здание турбины. Сети освещения выше отметки 0,000</t>
  </si>
  <si>
    <t xml:space="preserve">                  30UMA. Turbine building. Diagrams of welding and power outlet network</t>
  </si>
  <si>
    <t>30UMA. Здание турбины. Схемы сварочной и розеточной сети</t>
  </si>
  <si>
    <t xml:space="preserve">                  30UMA. Turbine building. Grounding and lightning protection</t>
  </si>
  <si>
    <t>30UMA. Здание турбины. Заземление и молниезащита</t>
  </si>
  <si>
    <t xml:space="preserve">                  30UMA. Turbine building. Layout of cable structures up to elevation 0.000</t>
  </si>
  <si>
    <t>30UMA. Здание турбины. Расстановка кабельных конструкций до отметки 0,000</t>
  </si>
  <si>
    <t xml:space="preserve">                  30UMA. Turbine building. Layout of cable structures above elevation 0.000</t>
  </si>
  <si>
    <t>30UMA. Здание турбины. Расстановка кабельных конструкций выше отметки 0,000</t>
  </si>
  <si>
    <t xml:space="preserve">                30MKA01 generator</t>
  </si>
  <si>
    <t>Генератор 30MKA01</t>
  </si>
  <si>
    <t xml:space="preserve">                  30UMA. Turbine building.Generator 30MKA01. Excitation System. Сomplete circuit diagram</t>
  </si>
  <si>
    <t>30UMA. Здание турбины. Генератор 30MKA01. Система возбуждения. Схемы электрические полные</t>
  </si>
  <si>
    <t xml:space="preserve">                  30UMA. Turbine building.Generator 30MKA01. Excitation System. Technical assignment to the manufacturer</t>
  </si>
  <si>
    <t>30UMA. Здание турбины. Генератор 30MKA01. Система возбуждения. Задание заводу</t>
  </si>
  <si>
    <t xml:space="preserve">                  30UMA. Turbine building.Generator 30MKA01. Excitation System. Сomplete circuit diagram. List of control cables</t>
  </si>
  <si>
    <t>30UMA. Здание турбины. Генератор 30MKA01. Система возбуждения. Журнал контролных кабелей</t>
  </si>
  <si>
    <t xml:space="preserve">                   Generator circuit breaker 30BAC01. Monitoring and control. List of control cables</t>
  </si>
  <si>
    <t>Генераторный выключатель 30BAC01. Контроль и управление. Журнал контрольных кабелей</t>
  </si>
  <si>
    <t xml:space="preserve">                  30UMA. Turbine building. Intermediate terminal boxes of current transformers of 24 kV generator voltage. Assignment to the manufacturer</t>
  </si>
  <si>
    <t>30UMA. Здание турбины. Шкафы промклеммников трансформаторов тока генераторного напряжения 24 кВ. Задание заводу.</t>
  </si>
  <si>
    <t xml:space="preserve">                  30UMA. Turbine building. Automatic circuit breaker cabinets of voltage transformers of 24 kV generator voltage. Assignment to the manufacturer</t>
  </si>
  <si>
    <t>30UMA. Здание турбины. Шкафы автоматов трансформаторов напряжения генераторного напряжения 24 кВ. Задание заводу.</t>
  </si>
  <si>
    <t xml:space="preserve">                  30UMA. Turbine building. Additional loading resistor cabinets of current and voltage transformers. Assignment to the manufacturer</t>
  </si>
  <si>
    <t>30UMA. Здание турбины. Шкафы догрузочных резисторов трансформаторов тока и напряжения. Задание заводу.</t>
  </si>
  <si>
    <t xml:space="preserve">                  30UMA. Turbine building. Lists of control cables for current and voltage ciruits</t>
  </si>
  <si>
    <t>30UMA. Здание турбины. Журналы контрольных кабелей в части токовых цепей и цепей напряжения</t>
  </si>
  <si>
    <t xml:space="preserve">                  30UMA. Turbine building. Electrical equipment layout</t>
  </si>
  <si>
    <t>30UMA. Здание турбины. Размещение электрооборудования</t>
  </si>
  <si>
    <t xml:space="preserve">                  30UMA. Turbine building. Lists of power cables</t>
  </si>
  <si>
    <t>30UMA. Здание турбины. Журналы силовых кабелей</t>
  </si>
  <si>
    <t xml:space="preserve">                  30UMA. Turbine building. List of control cables of 0.4 kV LV switchgears for automatic equipment</t>
  </si>
  <si>
    <t>30UMA. Здание турбины. Журналы контрольных кабелей НКУ-0,4 кВ в части автоматики</t>
  </si>
  <si>
    <t xml:space="preserve">                  30UMA. Turbine building. WD for automatic equipment cabinets delivered complete</t>
  </si>
  <si>
    <t>30UMA. Здание турбины.РД в части шкафов автоматики поставляемых комплектно</t>
  </si>
  <si>
    <t xml:space="preserve">                  30UMA. Turbine building. Lists of control cables for electric motors</t>
  </si>
  <si>
    <t>30UMA. Здание турбины. Журналы контрольных кабелей в части электродвигателей.</t>
  </si>
  <si>
    <t xml:space="preserve">                   Radio communication system. Cable logs</t>
  </si>
  <si>
    <t xml:space="preserve">                  30UMA. Turbine building. Radio communication system</t>
  </si>
  <si>
    <t>30UMA. Здание турбины. Система радиосвязи</t>
  </si>
  <si>
    <t xml:space="preserve">                  30UMA. Turbine building. Personnel annunciation and search system</t>
  </si>
  <si>
    <t>30UMA. Здание турбины. Система оповещения и поиска персонала</t>
  </si>
  <si>
    <t xml:space="preserve">                  30UMA. Turbine building. Operative loudspeaking and telephone communication system</t>
  </si>
  <si>
    <t>30UMA. Здание турбины. Система оперативной громкоговорящей и телефонной связи</t>
  </si>
  <si>
    <t xml:space="preserve">                   Operative loudspeaking and telephone communication system. Lists of cables</t>
  </si>
  <si>
    <t xml:space="preserve">                  30UMA. Turbine building. Industrial CCTV system</t>
  </si>
  <si>
    <t>30UMA. Здание турбины. Система промышленного телевидения</t>
  </si>
  <si>
    <t xml:space="preserve">                   Industrial CCTV system. List of cables</t>
  </si>
  <si>
    <t xml:space="preserve">                  30UMA. Turbine building. Common-plant communication systems</t>
  </si>
  <si>
    <t>30UMA. Здание турбины. Системы общестанционной связи</t>
  </si>
  <si>
    <t xml:space="preserve">                  30UMA. Turbine building. Communication systems. Lists of cables</t>
  </si>
  <si>
    <t>30UMA. Здание турбины. Системы связи. Кабельные журналы</t>
  </si>
  <si>
    <t xml:space="preserve">                Terms of reference for manufacturing the TMS cabinet</t>
  </si>
  <si>
    <t xml:space="preserve">               00UYB. Health physics and personnel amenities building of the controlled access area. Personnel annunciation and search system</t>
  </si>
  <si>
    <t>00UYB. Санитарно-бытовой корпус зоны контролируемого доступа. Система оповещения и поиска персонала</t>
  </si>
  <si>
    <t>684д</t>
  </si>
  <si>
    <t xml:space="preserve">                  30UMA. Turbine building. AVDM system. WD for instrumentation</t>
  </si>
  <si>
    <t>30UMA. Здание турбины. Система АСВД. РД в части КИП</t>
  </si>
  <si>
    <t xml:space="preserve">                  30UMA. Turbine building. Fire protection control and monitoring system (FP I&amp;C)</t>
  </si>
  <si>
    <t>30UMA. Здание турбины. Система контроля и управления противопожарной защитой (СКУ ПЗ)</t>
  </si>
  <si>
    <t xml:space="preserve">                  30UMA. Turbine building. Fire Protection Instrumentation and Control System (FP I&amp;C). List of control cables</t>
  </si>
  <si>
    <t>30UMA. Здание турбины. Система контроля и управления противопожарной защитой (СКУ ПЗ). Журнал контрольных кабелей</t>
  </si>
  <si>
    <t xml:space="preserve">                  30UMA. Turbine building. Fire protection control and monitoring system (FP I&amp;C). Fire alarm system</t>
  </si>
  <si>
    <t>30UMA. Здание турбины. Система контроля и управления противопожарной защитой (СКУ ПЗ). Оповещение людей о пожаре</t>
  </si>
  <si>
    <t xml:space="preserve">                  30UMA. Turbine building. Fire Protection Instrumentation and Control System (FP I&amp;C). Fire alarm system. List of control cables</t>
  </si>
  <si>
    <t>30UMA. Здание турбины. Система контроля и управления противопожарной защитой (СКУ ПЗ). Оповещение людей о пожаре. Журнал контрольных кабелей</t>
  </si>
  <si>
    <t xml:space="preserve">                  30UMA. Turbine building. Fire protection control and monitoring system (FP I&amp;C). Automatic water fire fighting facility</t>
  </si>
  <si>
    <t>30UMA. Здание турбины. Система контроля и управления противопожарной защитой (СКУ ПЗ). Автоматическая установка водяного пожаротушения</t>
  </si>
  <si>
    <t xml:space="preserve">                  30UMA. Turbine building. Fire Protection Instrumentation and Control System (FP I&amp;C). Automatic water fire fighting facility. List of control cables</t>
  </si>
  <si>
    <t>30UMA. Здание турбины. Система контроля и управления противопожарной защитой (СКУ ПЗ). Автоматическая установка водяного пожаротушения. Журнал контрольных кабелей</t>
  </si>
  <si>
    <t xml:space="preserve">                  30UMA. Turbine building. Fire protection control and monitoring system (FP I&amp;C). Automatic gas fire fighting facility</t>
  </si>
  <si>
    <t>30UMA. Здание турбины. Система контроля и управления противопожарной защитой (СКУ ПЗ). Автоматическая установка газового пожаротушения</t>
  </si>
  <si>
    <t xml:space="preserve">                  30UMA. Turbine building. Fire protection control and monitoring system (FP I&amp;C). Automatic gas fire fighting facility. List of control cables</t>
  </si>
  <si>
    <t>30UMA. Здание турбины. Система контроля и управления противопожарной защитой (СКУ ПЗ). Автоматическая установка газового пожаротушения. Журнал контрольных кабелей</t>
  </si>
  <si>
    <t xml:space="preserve">                  30UMA Turbine building. Technical assignment to the manufacturer for radiation monitoring power cabinet</t>
  </si>
  <si>
    <t>30UMA. Здание турбины. Задание заводу на шкаф питания РК</t>
  </si>
  <si>
    <t xml:space="preserve">                  30UMA Turbine building. WD for radiation monitoring</t>
  </si>
  <si>
    <t>30UMA. Здание турбины. РД по радиационному контролю</t>
  </si>
  <si>
    <t xml:space="preserve">                  30UMA Turbine building. List of cables for radiation monitoring</t>
  </si>
  <si>
    <t>30UMA. Здание турбины. Кабельный журнал по радиационному контролю</t>
  </si>
  <si>
    <t xml:space="preserve">                   30UMA. Turbine building. Automated vibration monitoring and diagnostics system (AVMDS)</t>
  </si>
  <si>
    <t>30UMA. Здание турбины. Автоматизированная система виброконтроля и диагностики (АСВД)</t>
  </si>
  <si>
    <t xml:space="preserve">                  30UMA. Turbine building. Wiring diagrams for isolating and control valves</t>
  </si>
  <si>
    <t>30UMA. Здание турбины. Монтажные схемы для запорно-регулирующей арматуры</t>
  </si>
  <si>
    <t xml:space="preserve">                  30UMA. Turbine building. List of measuring circuits</t>
  </si>
  <si>
    <t>30UMA. Здание турбины. Перечень измерительных контуров</t>
  </si>
  <si>
    <t xml:space="preserve">                  30UMA. Turbine building. Layouts of sensors stands</t>
  </si>
  <si>
    <t>30UMA. Здание турбины. Планы размещения стендов датчиков</t>
  </si>
  <si>
    <t xml:space="preserve">                  30UMA. Turbine building. Pipeline connections for sensors</t>
  </si>
  <si>
    <t>30UMA. Здание турбины. Трубные соединения датчиков</t>
  </si>
  <si>
    <t xml:space="preserve">                  30UMA. Turbine building. List of control cables</t>
  </si>
  <si>
    <t>30UMA. Здание турбины. Журнал контрольных кабелей</t>
  </si>
  <si>
    <t xml:space="preserve">                   Mounting and routing drawings of safety classes 2 and 3 instrumentation impulse lines</t>
  </si>
  <si>
    <t xml:space="preserve">                  30UMA. Turbine building. Cable lines of sensors</t>
  </si>
  <si>
    <t>30UMA. Здание турбины. Кабельные соединения датчиков</t>
  </si>
  <si>
    <t xml:space="preserve">                  30UMA. Turbine building. General views and connection diagrams of external electrical wirings of instrumentation cabinets</t>
  </si>
  <si>
    <t>30UMA. Здание турбины. Общие виды и схемы подключения внешних электрических проводок шкафов КИП</t>
  </si>
  <si>
    <t xml:space="preserve">                  30UMA. Turbine building. Systems turbogenerator. WD for instrumentation</t>
  </si>
  <si>
    <t>30UMA. Здание турбины. Системы турбогенератора. РД в части КИП</t>
  </si>
  <si>
    <t xml:space="preserve">                  30UMA. Turbine building. Piping of collectors of sensors stands</t>
  </si>
  <si>
    <t>30UMA. Здание турбины. Обвязка коллекторов стендов датчиков</t>
  </si>
  <si>
    <t xml:space="preserve">          30UBA Normal operation power supply building</t>
  </si>
  <si>
    <t>30UBA Здание электроснабжения нормальной эксплуатации</t>
  </si>
  <si>
    <t>1559д</t>
  </si>
  <si>
    <t xml:space="preserve">             Readiness of object 30UBA</t>
  </si>
  <si>
    <t>Готовность объекта 30UBA</t>
  </si>
  <si>
    <t>1274д</t>
  </si>
  <si>
    <t>1187д</t>
  </si>
  <si>
    <t xml:space="preserve">                   Underground part</t>
  </si>
  <si>
    <t>584д</t>
  </si>
  <si>
    <t xml:space="preserve">                      Structures from el. -7.200 up to el. -3.600</t>
  </si>
  <si>
    <t>384д</t>
  </si>
  <si>
    <t xml:space="preserve">                         Concrete blinding, lighting protection mesh, hydro insulation (with corrosion protection function) of foundation slab of building 30UBA</t>
  </si>
  <si>
    <t>Бетонная подготовка, молниезащитная сетка, гидроизоляция (с функцией антикоррозионной защиты) фундаментной плиты зданий 30UBA</t>
  </si>
  <si>
    <t xml:space="preserve">                         NO power supply building 30UBA foundation slab reinforcement</t>
  </si>
  <si>
    <t>Армирование фундаментной плиты здания электроснабжения нормальной эксплуатации 30UBA</t>
  </si>
  <si>
    <t xml:space="preserve">                         Geometry of foundation slab of building 30UBA</t>
  </si>
  <si>
    <t>Геометрия фундаментной плиты здания 30UBA</t>
  </si>
  <si>
    <t xml:space="preserve">                         30UBA. Normal operation power supply building. Walls and columns from el. -7.200 to elev. -3.600. Geometry</t>
  </si>
  <si>
    <t>30UBA. Здание электроснабжения нормальной эксплуатации. Стены и колонны с отм. -7.200 до отм. -3.600. Геометрия</t>
  </si>
  <si>
    <t xml:space="preserve">                         30UBA. Normal operation power supply building. Walls and columns from el. -7.200 to elev. -3.600. Reinforcement</t>
  </si>
  <si>
    <t>30UBA. Здание электроснабжения нормальной эксплуатации. Стены и колонны с отм. -7.200 до отм. -3.600. Армирование</t>
  </si>
  <si>
    <t xml:space="preserve">                         30UBA. Normal operation power supply building. Slab at elev. -3.600; -4.850 between grid lines D-F. Geometry</t>
  </si>
  <si>
    <t>30UBA. Здание электроснабжения нормальной эксплуатации. Перекрытие на отм. -3.600; -4.850 между осями D-F. Геометрия</t>
  </si>
  <si>
    <t xml:space="preserve">                         30UBA. Normal operation power supply building. Slab at elev. -3.600; -4.850 between grid lines D-F. Reinforcement</t>
  </si>
  <si>
    <t>30UBA. Здание электроснабжения нормальной эксплуатации. Перекрытие на отм. -3.600; -4.850 между осями D-F. Армирование</t>
  </si>
  <si>
    <t xml:space="preserve">                      Structures from el. -3.600 up to el. 0.000</t>
  </si>
  <si>
    <t xml:space="preserve">                         30UBA. Normal operation power supply building. Walls and columns from el. -3.600 to elev. 0.000 between grid lines D-F. Geometry</t>
  </si>
  <si>
    <t>30UBA. Здание электроснабжения нормальной эксплуатации. Стены и колонны с отм. -3.600 до отм. 0.000 между осями D-F. Геометрия</t>
  </si>
  <si>
    <t xml:space="preserve">                         30UBA. Normal operation power supply building. Walls and columns from el. -3.600 to elev. 0.000 between grid lines D-F. Reinforcement</t>
  </si>
  <si>
    <t>30UBA. Здание электроснабжения нормальной эксплуатации. Стены и колонны с отм. -3.600 до отм. 0.000 между осями D-F. Армирование</t>
  </si>
  <si>
    <t xml:space="preserve">                         30UBA. Normal operation power supply building. Slab at elev. 0.000. Geometry</t>
  </si>
  <si>
    <t>30UBA. Здание электроснабжения нормальной эксплуатации. Перекрытие на отм. 0.000. Геометрия</t>
  </si>
  <si>
    <t xml:space="preserve">                         30UBA. Normal operation power supply building. Slab at elev. 0.000. Reinforcement</t>
  </si>
  <si>
    <t>30UBA. Здание электроснабжения нормальной эксплуатации. Перекрытие на отм. 0.000. Армирование</t>
  </si>
  <si>
    <t xml:space="preserve">                         30UBA. Normal operation power supply building. Civil engineering structures between grid lines 1-2/1, F-G to elev. 0.000. Geometry</t>
  </si>
  <si>
    <t>30UBA. Здание электроснабжения нормальной эксплуатации. Строительные конструкции между осями 1-2/1, F-G до отм. 0.000. Геометрия</t>
  </si>
  <si>
    <t xml:space="preserve">                         30UBA. Normal operation power supply building. Civil engineering structures between grid lines 1-2/1, F-G to elev. 0.000. Reinforcement</t>
  </si>
  <si>
    <t>30UBA. Здание электроснабжения нормальной эксплуатации. Строительные конструкции между осями 1-2/1, F-G до отм. 0.000. Армирование</t>
  </si>
  <si>
    <t xml:space="preserve">                         30UBA. Normal operation power supply building. Waterproofing of substructure</t>
  </si>
  <si>
    <t>30UBA. Здание электроснабжения нормальной эксплуатации. Гидроизоляция подземной части</t>
  </si>
  <si>
    <t xml:space="preserve">                   Overground part</t>
  </si>
  <si>
    <t xml:space="preserve">                      Structures from el. 0.000 up to el. +4.800</t>
  </si>
  <si>
    <t xml:space="preserve">                         30UBA. Normal operation power supply building. Walls from elev. +0.000 to elev. +4.800. Geometry</t>
  </si>
  <si>
    <t>30UBA. Здание электроснабжения нормальной эксплуатации. Стены с отм. 0.000 до отм. +4.800. Геометрия</t>
  </si>
  <si>
    <t xml:space="preserve">                         30UBA. Normal operation power supply building. Walls from elev. +0.000 to elev. +4.800. Reinforcement</t>
  </si>
  <si>
    <t>30UBA. Здание электроснабжения нормальной эксплуатации. Стены с отм. 0.000 до отм. +4.800. Армирование</t>
  </si>
  <si>
    <t xml:space="preserve">                         30UBA. Normal operation power supply building. Frame columns from el. 0.000 to el. +4.800</t>
  </si>
  <si>
    <t>30UBA. Здание электроснабжения нормальной эксплуатации. Колонны каркаса с отм.0.000 до отм.+4.800</t>
  </si>
  <si>
    <t xml:space="preserve">                         30UBA. Normal operation power supply building. Slab at elev. +4.800. Geometry</t>
  </si>
  <si>
    <t>30UBA. Здание электроснабжения нормальной эксплуатации. Перекрытие на отм. +4.800. Геометрия</t>
  </si>
  <si>
    <t xml:space="preserve">                         30UBA. Normal operation power supply building. Slab at elev. +4.800. Reinforcement</t>
  </si>
  <si>
    <t>30UBA. Здание электроснабжения нормальной эксплуатации. Перекрытие на отм. +4.800. Армирование</t>
  </si>
  <si>
    <t xml:space="preserve">                         30UBA. Normal operation power supply building. Partitions to elev. +4.800</t>
  </si>
  <si>
    <t>30UBA. Здание электроснабжения нормальной эксплуатации. Перегородки до отм. +4.800</t>
  </si>
  <si>
    <t xml:space="preserve">                      Structures from el. +4,800 up to el. +12,600</t>
  </si>
  <si>
    <t xml:space="preserve">                         30UBA. Normal operation power supply building. Framework columns from elev. +4.800 to elev. +12.000</t>
  </si>
  <si>
    <t>30UBA. Здание электроснабжения нормальной эксплуатации. Колонны каркаса с отм. +4.800 до отм. +12.000</t>
  </si>
  <si>
    <t xml:space="preserve">                         30UBA. Normal operation power supply building. Walls from el. +4.800 up to el. +7.800. Geometry</t>
  </si>
  <si>
    <t>30UBA. Здание электроснабжения нормальной эксплуатации. Стены с отм.+4.800 до отм.+7.800. Геометрия</t>
  </si>
  <si>
    <t xml:space="preserve">                         30UBA. Normal operation power supply building. Walls from el. +4.800 up to el. +7.800. Reinforcement</t>
  </si>
  <si>
    <t>30UBA. Здание электроснабжения нормальной эксплуатации. Стены с отм.+4.800 до отм.+7.800. Армирование</t>
  </si>
  <si>
    <t xml:space="preserve">                         30UBA. Normal operation power supply building. Slab at elev. +7.800. Geometry and reinforcement</t>
  </si>
  <si>
    <t>30UBA. Здание электроснабжения нормальной эксплуатации. Перекрытие на отм.+7.800. Геометрия и армирование</t>
  </si>
  <si>
    <t xml:space="preserve">                         30UBA. Normal operation power supply building. Walls from elev. +7.800 to elev. +12.600. Geometry and reinforcement</t>
  </si>
  <si>
    <t>30UBA. Здание электроснабжения нормальной эксплуатации. Стены с отм. +7.800 до отм. +12.600. Геометрия и армирование</t>
  </si>
  <si>
    <t xml:space="preserve">                         30UBA. Normal operation power supply building. Slab at elev. +12.600. Geometry and reinforcement</t>
  </si>
  <si>
    <t>30UBA. Здание электроснабжения нормальной эксплуатации. Перекрытие на отм. +12.600. Геометрия и армирование</t>
  </si>
  <si>
    <t xml:space="preserve">                      Structures from el. +12.600 up to el. +20.400</t>
  </si>
  <si>
    <t xml:space="preserve">                         30UBA. Normal operation power supply building. Walls from elev. +12.600 to elev. +15.600. Geometry and reinforcement</t>
  </si>
  <si>
    <t>30UBA. Здание электроснабжения нормальной эксплуатации. Стены с отм. +12.600 до отм. +15.600. Геометрия и армирование</t>
  </si>
  <si>
    <t xml:space="preserve">                         30UBA. Normal operation power supply building. Slab at elev. +15.600. Geometry and reinforcement</t>
  </si>
  <si>
    <t>30UBA. Здание электроснабжения нормальной эксплуатации. Перекрытие на отм.+15.600. Геометрия и армирование</t>
  </si>
  <si>
    <t xml:space="preserve">                         30UBA. Normal operation power supply building. Walls from elev. +15.600 to elev. +20.400. Geometry and reinforcement</t>
  </si>
  <si>
    <t>30UBA. Здание электроснабжения нормальной эксплуатации. Стены с отм. +15.600 до отм. +20.400. Геометрия и армирование</t>
  </si>
  <si>
    <t xml:space="preserve">                         30UBA. Normal operation power supply building. Framework columns from elev. +12.600 to elev. +20.400</t>
  </si>
  <si>
    <t>30UBA. Здание электроснабжения нормальной эксплуатации. Колонны каркаса с отм. +12.600 до отм. +20.400</t>
  </si>
  <si>
    <t xml:space="preserve">                         30UBA. Normal operation power supply building. Slab at elev. +20.400 Geometry and reinforcement</t>
  </si>
  <si>
    <t>30UBA. Здание электроснабжения нормальной эксплуатации. Перекрытие на отм. +20.400. Геометрия и армирование</t>
  </si>
  <si>
    <t xml:space="preserve">                         30UBA. Normal operation power supply building. Pedestals for equipment at elev. +15.600 and above</t>
  </si>
  <si>
    <t>30UBA. Здание электроснабжения нормальной эксплуатации. Фундаменты под оборудование на отм.+15.600 и выше</t>
  </si>
  <si>
    <t xml:space="preserve">                      Structures above el. +20.400</t>
  </si>
  <si>
    <t xml:space="preserve">                         30UBA. Normal operation power supply building. Walls from elev. +20.400 to elev. +27.000. Geometry and reinforcement</t>
  </si>
  <si>
    <t>30UBA. Здание электроснабжения нормальной эксплуатации. Стены с отм. +20.400 до отм. +27.000. Геометрия и армирование</t>
  </si>
  <si>
    <t xml:space="preserve">                         30UBA. Normal operation power supply building. Slab at elev. +27.000. Geometry and reinforcement</t>
  </si>
  <si>
    <t>30UBA. Здание электроснабжения нормальной эксплуатации. Перекрытие на отм. +27.000. Геометрия и армирование</t>
  </si>
  <si>
    <t xml:space="preserve">                         30UBA. Normal operation power supply building. Walls above elev. +27.000. Geometry and reinforcement</t>
  </si>
  <si>
    <t>30UBA. Здание электроснабжения нормальной эксплуатации. Стены выше отм. +27.000. Геометрия и армирование</t>
  </si>
  <si>
    <t xml:space="preserve">                         30UBA. Normal operation power supply building. Framework columns adove elev. +20.400</t>
  </si>
  <si>
    <t>30UBA. Здание электроснабжения нормальной эксплуатации. Колонны каркаса выше отм. +20.400</t>
  </si>
  <si>
    <t xml:space="preserve">                         30UBA. Normal operation power supply building. Slabs at elev. +30.750; +33.950; +36.950</t>
  </si>
  <si>
    <t>30UBA. Здание электроснабжения нормальной эксплуатации. Перекрытия на отм. +30.750; +33.950; +36.950</t>
  </si>
  <si>
    <t xml:space="preserve">                         30UBA. Normal operation power supply building. Roof. Geometry and reinforcement</t>
  </si>
  <si>
    <t>30UBA. Здание электроснабжения нормальной эксплуатации. Покрытие. Геометрия и армирование</t>
  </si>
  <si>
    <t xml:space="preserve">                         30UBA. Normal operation power supply building. Civil engineering structures above elev. +37.600</t>
  </si>
  <si>
    <t>30UBA. Здание электроснабжения нормальной эксплуатации. Строительные конструкции выше отм. +37.600</t>
  </si>
  <si>
    <t xml:space="preserve">                      Partitions</t>
  </si>
  <si>
    <t xml:space="preserve">                         30UBA. Normal operation power supply building. Partitions from elev. +4.800 to elev. +7.800</t>
  </si>
  <si>
    <t>30UBA. Здание электроснабжения нормальной эксплуатации. Перегородки с отм. +4.800 до отм. +7.800</t>
  </si>
  <si>
    <t xml:space="preserve">                         30UBA. Normal operation power supply building. Partitions from elev. +7.800 to elev. +12.600</t>
  </si>
  <si>
    <t>30UBA. Здание электроснабжения нормальной эксплуатации. Перегородки с отм. +7.800 до отм. +12.600</t>
  </si>
  <si>
    <t xml:space="preserve">                         30UBA. Normal operation power supply building. Partitions from elev. +12.600 to elev. +20.400</t>
  </si>
  <si>
    <t>30UBA. Здание электроснабжения нормальной эксплуатации. Перегородки с отм. +12.600 до отм. +20.400</t>
  </si>
  <si>
    <t xml:space="preserve">                         30UBA. Normal operation power supply building. Partitions above el. +20.400</t>
  </si>
  <si>
    <t>30UBA. Здание электроснабжения нормальной эксплуатации. Перегородки выше отм.+20,400</t>
  </si>
  <si>
    <t xml:space="preserve">                         30UBA. Normal operation power supply building. Civil structures of stairs up to elev. +4.800</t>
  </si>
  <si>
    <t>30UBA. Здание электроснабжения нормальной эксплуатации. Строительные конструкции лестниц до отм. +4.800</t>
  </si>
  <si>
    <t xml:space="preserve">                         30UBA. Normal operation power supply building. Civil structures of stairs above elev. +4.800</t>
  </si>
  <si>
    <t>30UBA. Здание электроснабжения нормальной эксплуатации. Строительные конструкции лестниц выше отм. +4.800</t>
  </si>
  <si>
    <t xml:space="preserve">                         30UBA. Normal operation power supply building. Reinforced concrete stairs fencing</t>
  </si>
  <si>
    <t>30UBA. Здание электроснабжения нормальной эксплуатации. Ограждения железобетонных лестниц</t>
  </si>
  <si>
    <t xml:space="preserve">                   30UBA. Normal operation power supply building. Grounding and lightning protection</t>
  </si>
  <si>
    <t>30UBA. Здание электроснабжения нормальной эксплуатации. Заземление и молниезащита</t>
  </si>
  <si>
    <t xml:space="preserve">                   30UBA. Normal operation power supply building. Metal structures of external facade lining</t>
  </si>
  <si>
    <t>30UBA. Здание электроснабжения нормальной эксплуатации. Металлоконструкции наружной облицовки фасадов</t>
  </si>
  <si>
    <t xml:space="preserve">                   30UBA. Normal operation power supply building. Metal structures of external stairs</t>
  </si>
  <si>
    <t>30UBA. Здание электроснабжения нормальной эксплуатации. Металлоконструкции наружных лестниц</t>
  </si>
  <si>
    <t xml:space="preserve">                   30UBA. Normal operation power supply building. Metal structures of supports for air ducts fastening to elev. 0.000</t>
  </si>
  <si>
    <t>30UBA. Здание электроснабжения нормальной эксплуатации. Металлические конструкции опор для крепления воздуховодов до отм. 0.000</t>
  </si>
  <si>
    <t xml:space="preserve">                   30UBA. Normal operation power supply building. Metal structures of supports for the fastening of air ducts at elev. 0.000</t>
  </si>
  <si>
    <t>30UBA. Здание электроснабжения нормальной эксплуатации. Металлические конструкции опор для крепления воздуховодов на отм. 0.000</t>
  </si>
  <si>
    <t xml:space="preserve">                   30UBA. Normal operation power supply building. Metal structures. Landings, stairs, fencing</t>
  </si>
  <si>
    <t>30UBA. Здание электроснабжения нормальной эксплуатации. Металлоконструкции. Площадки, лестницы, ограждения</t>
  </si>
  <si>
    <t xml:space="preserve">                   30UBA. Normal operation power supply building. Metal structures of supports for the fastening of air ducts at elev. +4.800</t>
  </si>
  <si>
    <t>30UBA. Здание электроснабжения нормальной эксплуатации. Металлические конструкции опор для крепления воздуховодов на отм. +4.800</t>
  </si>
  <si>
    <t xml:space="preserve">                   30UBA. Normal operation power supply building. Metal structures of supports for air ducts fastening at elev. +7.800</t>
  </si>
  <si>
    <t>30UBA. Здание электроснабжения нормальной эксплуатации. Металлические конструкции опор для крепления воздуховодов на отм.+7.800</t>
  </si>
  <si>
    <t xml:space="preserve">                   30UBA. Normal operation power supply building. Metal structures of supports for the fastening of air ducts at elev. +12.600</t>
  </si>
  <si>
    <t>30UBA. Здание электроснабжения нормальной эксплуатации. Металлические конструкции опор для крепления воздуховодов на отм. +12.600</t>
  </si>
  <si>
    <t xml:space="preserve">                   30UBA. Normal operation power supply building. Metal structures of supports for the fastening of air ducts at elev. +15.600</t>
  </si>
  <si>
    <t>30UBA. Здание электроснабжения нормальной эксплуатации. Металлические конструкции опор для крепления воздуховодов на отм. +15.600</t>
  </si>
  <si>
    <t xml:space="preserve">                   30UBA. Normal operation power supply building. Metal structures of supports for the fastening of air ducts at elev. +20.400</t>
  </si>
  <si>
    <t>30UBA. Здание электроснабжения нормальной эксплуатации. Металлические конструкции опор для крепления воздуховодов на отм. +20.400</t>
  </si>
  <si>
    <t xml:space="preserve">                   30UBA. Normal operation power supply building. Metal structures of supports for the fastening of air ducts at elev. +27.000</t>
  </si>
  <si>
    <t>30UBA. Здание электроснабжения нормальной эксплуатации. Металлические конструкции опор для крепления воздуховодов на отм. +27.000</t>
  </si>
  <si>
    <t>655д</t>
  </si>
  <si>
    <t xml:space="preserve">                   30UBA. Normal operation power supply building. Architectural solutions at elev. +12.600 , including finishing and floors</t>
  </si>
  <si>
    <t>30UBA. Здание электроснабжения нормальной эксплуатации. Архитектурные решения на отм. +12.600, включая отделку и полы</t>
  </si>
  <si>
    <t xml:space="preserve">                   30UBA. Normal operation power supply building. Architectural solutions at elev. +15.600 , including finishing and floors</t>
  </si>
  <si>
    <t>30UBA. Здание электроснабжения нормальной эксплуатации. Архитектурные решения на отм. +15.600, включая отделку и полы</t>
  </si>
  <si>
    <t xml:space="preserve">                   30UBA. Normal operation power supply building. Architectural solutions above elev. +20.400 , including finishing and floors</t>
  </si>
  <si>
    <t>30UBA. Здание электроснабжения нормальной эксплуатации. Архитектурные решения выше отм. +20.400, включая отделку и полы</t>
  </si>
  <si>
    <t xml:space="preserve">                   30UBA. Normal operation power supply building. Architectural solutions. Roofing</t>
  </si>
  <si>
    <t>30UBA. Здание электроснабжения нормальной эксплуатации. Архитектурные решения. Кровля</t>
  </si>
  <si>
    <t xml:space="preserve">                   30UBA. Normal operation power supply building. Architectural solutions. Facades and exterior finishing</t>
  </si>
  <si>
    <t>30UBA. Здание электроснабжения нормальной эксплуатации. Архитектурные решения. Фасады и наружная отделка</t>
  </si>
  <si>
    <t xml:space="preserve">                   30UBA. Normal operation power supply building. Architectural solutions to elev. 0.000 including finishing and floors</t>
  </si>
  <si>
    <t>30UBA. Здание электроснабжения нормальной эксплуатации. Архитектурные решения до отм. 0.000, включая отделку и полы</t>
  </si>
  <si>
    <t xml:space="preserve">                   30UBA. Normal operation power supply building. Architectural solutions at elev. 0.000 including finishing and floors</t>
  </si>
  <si>
    <t>30UBA. Здание электроснабжения нормальной эксплуатации. Архитектурные решения на отм. 0.000, включая отделку и полы</t>
  </si>
  <si>
    <t xml:space="preserve">                   30UBA. Normal operation power supply building. Architectural solutions at elev. +4.800, including finishing and floors</t>
  </si>
  <si>
    <t>30UBA. Здание электроснабжения нормальной эксплуатации. Архитектурные решения на отм. +4.800, включая отделку и полы</t>
  </si>
  <si>
    <t xml:space="preserve">                   30UBA. Normal operation power supply building. Architectural solutions at elev. +7.800 , including finishing and floors</t>
  </si>
  <si>
    <t>30UBA. Здание электроснабжения нормальной эксплуатации. Архитектурные решения на отм. +7.800, включая отделку и полы</t>
  </si>
  <si>
    <t xml:space="preserve">                30UBA. Normal operation power supply building. Heat insulation of pipelines</t>
  </si>
  <si>
    <t>30UBA. Здание электроснабжения нормальной эксплуатации. Тепловая изоляция трубопроводов</t>
  </si>
  <si>
    <t xml:space="preserve">                30UBA. Normal operation power supply building. Corrosion protection of pipelines</t>
  </si>
  <si>
    <t>30UBA. Здание электроснабжения нормальной эксплуатации. Антикоррозионная защита трубопроводов</t>
  </si>
  <si>
    <t xml:space="preserve">                30UBA. Normal operation power supply building. Corrosion protection of air ducts</t>
  </si>
  <si>
    <t>30UBA. Здание электроснабжения нормальной эксплуатации. Антикоррозионная защита воздуховодов</t>
  </si>
  <si>
    <t xml:space="preserve">                30SM Cranes, stationary hoisting mechanisms and transport equipment</t>
  </si>
  <si>
    <t>30SM Краны, стационарные подъемные устройства и транспортное оборудование</t>
  </si>
  <si>
    <t xml:space="preserve">                   30UBA. Normal operation power supply building. Installation drawing for all load lifting equipment</t>
  </si>
  <si>
    <t>30UBA. Здание электроснабжения нормальной эксплуатации. Установочные чертежи всего грузоподъемного оборудования</t>
  </si>
  <si>
    <t xml:space="preserve">                   30UBA. Normal operation power supply building. Automatic gas fire-fighting plants system SGE23</t>
  </si>
  <si>
    <t>30UBA. Здание электроснабжения нормальной эксплуатации. Системы установок автоматического газового пожаротушения SGE23</t>
  </si>
  <si>
    <t xml:space="preserve">                   30UBA. Normal operation power supply building. Automatic gas fire-fighting plants system SGE33</t>
  </si>
  <si>
    <t>30UBA. Здание электроснабжения нормальной эксплуатации. Системы установок автоматического газового пожаротушения SGE33</t>
  </si>
  <si>
    <t xml:space="preserve">                   30UBA. Normal operation power supply building. Automatic finely-dispersed water fire-fighting plants system SGK13</t>
  </si>
  <si>
    <t>30UBA. Здание электроснабжения нормальной эксплуатации. Система установок автоматического пожаротушения тонкораспыленной водой SGK13</t>
  </si>
  <si>
    <t xml:space="preserve">                   30UBA. Normal operation power supply building. Automatic finely-dispersed water fire-fighting plants system SGK23</t>
  </si>
  <si>
    <t>30UBA. Здание электроснабжения нормальной эксплуатации. Система установок автоматического пожаротушения тонкораспыленной водой SGK23</t>
  </si>
  <si>
    <t xml:space="preserve">                   30UBA. Normal operation power supply building. Finely-dispersed water automatic fire-fighting plants system SGK33</t>
  </si>
  <si>
    <t>30UBA. Здание электроснабжения нормальной эксплуатации. Система установок автоматического пожаротушения тонкораспыленной водой SGK33</t>
  </si>
  <si>
    <t xml:space="preserve">                   30UBA. Normal operation power supply building. Finely-dispersed water automatic fire-fighting plants system SGK43</t>
  </si>
  <si>
    <t>30UBA. Здание электроснабжения нормальной эксплуатации. Система установок автоматического пожаротушения тонкораспыленной водой SGK43</t>
  </si>
  <si>
    <t xml:space="preserve">                   30UBA. Normal operation power supply building. Pipelines for collecting water after fire fighting</t>
  </si>
  <si>
    <t>30UBA. Здание электроснабжения нормальной эксплуатации. Трубопроводы сбора воды после пожаротушения</t>
  </si>
  <si>
    <t xml:space="preserve">                   30UBA. Normal operation power supply building. Automatic gas fire-fighting plants system SGE13</t>
  </si>
  <si>
    <t>30UBA. Здание электроснабжения нормальной эксплуатации. Системы установок автоматического газового пожаротушения SGE13</t>
  </si>
  <si>
    <t xml:space="preserve">                30GA Source water supply</t>
  </si>
  <si>
    <t>30GA Подача исходной воды</t>
  </si>
  <si>
    <t xml:space="preserve">                   30UBA. Normal operation power supply building. Water supply systems</t>
  </si>
  <si>
    <t>30UBA. Здание электроснабжения нормальной эксплуатации. Системы водоснабжения</t>
  </si>
  <si>
    <t xml:space="preserve">                   30UBA. Normal operation power supply building. Sewage systems</t>
  </si>
  <si>
    <t>30UBA. Здание электроснабжения нормальной эксплуатации. Системы водоотведения</t>
  </si>
  <si>
    <t xml:space="preserve">                   30UBA. Normal operation power supply building. Heat insulation of ventilation</t>
  </si>
  <si>
    <t>30UBA. Здание электроснабжения нормальной эксплуатации. Тепловая изоляция вентиляции</t>
  </si>
  <si>
    <t xml:space="preserve">                   30UBA. Normal operation power supply building. Pipelines of chill water supply of non-essential loads</t>
  </si>
  <si>
    <t>30UBA. Здание электроснабжения нормальной эксплуатации. Трубопроводы холодоснабжения неответственных потребителей</t>
  </si>
  <si>
    <t xml:space="preserve">                   30UBA. Normal operation power supply building. Layout drawings of the ventilation systems</t>
  </si>
  <si>
    <t>30UBA. Здание электроснабжения нормальной эксплуатации. Компоновочные чертежи систем вентиляции</t>
  </si>
  <si>
    <t xml:space="preserve">                   30UBA. Normal operation power supply building. Installation drawings of the ventilation systems (SAC)</t>
  </si>
  <si>
    <t>30UBA. Здание электроснабжения нормальной эксплуатации. Установочные чертежи систем вентиляции (SAC)</t>
  </si>
  <si>
    <t xml:space="preserve">                   30UBA. Normal operation power supply building. Installation drawings of the ventilation systems (SAE)</t>
  </si>
  <si>
    <t>30UBA. Здание электроснабжения нормальной эксплуатации. Установочные чертежи систем вентиляции (SAE)</t>
  </si>
  <si>
    <t xml:space="preserve">                   30UBA. Normal operation power supply building. Electric lighting and socket network. Single-line diagrams of lighting networks. Power cables log</t>
  </si>
  <si>
    <t>30UBA. Здание электроснабжения нормальной эксплуатации. Электрическое освещение и розеточная сеть. Однолинейные схемы сетей освещения. Журнал силовых кабелей</t>
  </si>
  <si>
    <t xml:space="preserve">                   30UBA. Normal operation power supply building. Electric lighting and socket network from elev. -7.200 to 0.000</t>
  </si>
  <si>
    <t>30UBA. Здание электроснабжения нормальной эксплуатации. Электрическое освещение и розеточная сеть c отм. -7.200 до 0.000</t>
  </si>
  <si>
    <t xml:space="preserve">                   30UBA. Normal operation power supply building. Electric lighting and socket network at elev. +4.800, +7.800</t>
  </si>
  <si>
    <t>30UBA. Здание электроснабжения нормальной эксплуатации. Электрическое освещение и розеточная сеть на отм. +4.800, +7.800</t>
  </si>
  <si>
    <t xml:space="preserve">                   30UBA. Normal operation power supply building. Electric lighting and socket network at elev. +12.600; +15.600</t>
  </si>
  <si>
    <t>30UBA. Здание электроснабжения нормальной эксплуатации. Электрическое освещение и розеточная сеть на отм. +12.600; +15.600</t>
  </si>
  <si>
    <t xml:space="preserve">                   30UBA. Normal operation power supply building. Electric lighting and socket network above elev. +20.400</t>
  </si>
  <si>
    <t>30UBA. Здание электроснабжения нормальной эксплуатации. Электрическое освещение и розеточная сеть выше отм. +20.400</t>
  </si>
  <si>
    <t xml:space="preserve">                   30UBA. Normal operation power supply building. Electric lighting of stairs</t>
  </si>
  <si>
    <t>30UBA. Здание электроснабжения нормальной эксплуатации. Электрическое освещение лестниц</t>
  </si>
  <si>
    <t xml:space="preserve">                   30UBA. Normal operation power supply building. Electric lighting and socket network. Single-line diagrams of lighting networks</t>
  </si>
  <si>
    <t>30UBA. Здание электроснабжения нормальной эксплуатации. Электрическое освещение и розеточная сеть. Однолинейные схемы сетей освещения</t>
  </si>
  <si>
    <t xml:space="preserve">                   30UBA. Normal operation power supply building. Layout drawings of cable metal structures. Cable shafts</t>
  </si>
  <si>
    <t>30UBA. Здание электроснабжения нормальной эксплуатации. Компоновочные чертежи кабельных металлоконструкций. Кабельные шахты</t>
  </si>
  <si>
    <t xml:space="preserve">                   30UBA. Normal operation power supply building. Layout drawings of cable metal structures. Elevation -6.700</t>
  </si>
  <si>
    <t>30UBA. Здание электроснабжения нормальной эксплуатации. Компоновочные чертежи кабельных металлоконструкций. Отметка -6,700</t>
  </si>
  <si>
    <t xml:space="preserve">                   30UBA. Normal operation power supply building. Layout drawings of cable metal structures. Elevation -3.600</t>
  </si>
  <si>
    <t>30UBA. Здание электроснабжения нормальной эксплуатации. Компоновочные чертежи кабельных металлоконструкций. Отметка -3,600</t>
  </si>
  <si>
    <t xml:space="preserve">                   30UBA. Normal operation power supply building. Layout drawings of cable metal structures. Elevation +4.800</t>
  </si>
  <si>
    <t>30UBA. Здание электроснабжения нормальной эксплуатации. Компоновочные чертежи кабельных металлоконструкций. Отметка +4,800</t>
  </si>
  <si>
    <t xml:space="preserve">                   30UBA. Normal operation power supply building. Layout drawings of cable metal structures. Elevation +12.600</t>
  </si>
  <si>
    <t>30UBA. Здание электроснабжения нормальной эксплуатации. Компоновочные чертежи кабельных металлоконструкций. Отметка +12,600</t>
  </si>
  <si>
    <t xml:space="preserve">                   30UBA. Normal operation power supply building. Layout drawings of cable metal structures. Elevation +20.400</t>
  </si>
  <si>
    <t>30UBA. Здание электроснабжения нормальной эксплуатации. Компоновочные чертежи кабельных металлоконструкций. Отметка +20,400</t>
  </si>
  <si>
    <t xml:space="preserve">                   30UBA. Normal operation power supply building. Layout drawings of cable metal structures. Elevation +27.000</t>
  </si>
  <si>
    <t>30UBA. Здание электроснабжения нормальной эксплуатации. Компоновочные чертежи кабельных металлоконструкций. Отметка +27,000</t>
  </si>
  <si>
    <t xml:space="preserve">                   30UBA. Normal operation power supply building. Special earthing system cable log</t>
  </si>
  <si>
    <t>30UBA. Здание электроснабжения нормальной эксплуатации. Журнал кабелей системы специального заземления</t>
  </si>
  <si>
    <t xml:space="preserve">                   30UBA. Normal operation power supply building. Earthing drawings</t>
  </si>
  <si>
    <t>30UBA. Здание электроснабжения нормальной эксплуатации. Чертежи заземления</t>
  </si>
  <si>
    <t xml:space="preserve">                   30UBA. Normal operation power supply building. Special earthing drawings</t>
  </si>
  <si>
    <t>30UBA. Здание электроснабжения нормальной эксплуатации. Чертежи специального заземления</t>
  </si>
  <si>
    <t xml:space="preserve">                Switchgear 6.6 kV sections</t>
  </si>
  <si>
    <t xml:space="preserve">                   30UBA. Normal operation power supply building. RP and EE I&amp;C. NOS 6.6 kV SCG cabinets. 30BВD section. Tables of external connections</t>
  </si>
  <si>
    <t>30UBA. Здание электроснабжения нормальной эксплуатации. РЗ и СКУ ЭЧ. Шкафы КРУ 6,6 кВ СНЭ. Секция 30BВD. Таблицы внешних подключений</t>
  </si>
  <si>
    <t xml:space="preserve">                   30UBA. Normal operation power supply building. RP and EE I&amp;C. SCG 6.6 kV NO RPS cabinets. 30ВBЕ section. Tables of external connections</t>
  </si>
  <si>
    <t>30UBA. Здание электроснабжения нормальной эксплуатации. РЗ и СКУ ЭЧ. Шкафы КРУ 6,6 кВ НЭ СНЭ. Секция 30BBЕ. Таблицы внешних подключений</t>
  </si>
  <si>
    <t xml:space="preserve">                   30UBA. Normal operation power supply building. RP and EE I&amp;C. SCG 6.6 kV NO RPS cabinets. 30ВBF sections. Tables of external connections</t>
  </si>
  <si>
    <t>30UBA. Здание электроснабжения нормальной эксплуатации. РЗ и СКУ ЭЧ. Шкафы КРУ 6,6 кВ НЭ СНЭ. Секции 30BBF. Таблицы внешних подключений</t>
  </si>
  <si>
    <t xml:space="preserve">                   30UBA. Normal operation power supply building. 6.6 kV SCG. PU EE I&amp;C CS. Electrical equipment cables log. Layout group 3</t>
  </si>
  <si>
    <t>30UBA. Здание электроснабжения нормальной эксплуатации. КРУ 6,6 кВ. ПТК СКУ ЭЧ ЭБ. Журнал кабелей от электрооборудования. Группа раскладки 3</t>
  </si>
  <si>
    <t xml:space="preserve">                   30UBA. Normal operation power supply building. RP and EE I&amp;C. RPS 6.6 kV SCG. Control cable log. Layout group 3</t>
  </si>
  <si>
    <t>30UBA. Здание электроснабжения нормальной эксплуатации. РЗ и СКУ ЭЧ. Блочные секции КРУ 6,6 кВ СНЭ. Журнал контрольных кабелей. Группа раскладки 3</t>
  </si>
  <si>
    <t xml:space="preserve">                   30UBA. Normal operation power supply building. RP and EE I&amp;C. Unit-type sections of NO RPS 6.6 kV SCG. Control cable log. Layout group 3</t>
  </si>
  <si>
    <t>30UBA. Здание электроснабжения нормальной эксплуатации. РЗ и СКУ ЭЧ. Блочные секции КРУ 6,6 кВ НЭ СНЭ. Журнал контрольных кабелей. Группа раскладки 3</t>
  </si>
  <si>
    <t xml:space="preserve">                   30UBA. Normal operation power supply building. Electric connection diagrams for 6.6 kV sections</t>
  </si>
  <si>
    <t>30UBA. Здание электроснабжения нормальной эксплуатации. Схемы электрических соединений секций 6,6 кВ</t>
  </si>
  <si>
    <t xml:space="preserve">                   30UBA. Normal operation power supply building. Electric connection diagrams for 6.6 kV sections. Power cables log 6.6 kV</t>
  </si>
  <si>
    <t>30UBA. Здание электроснабжения нормальной эксплуатации. Схемы электрических соединений секций 6,6 кВ. Журнал силовых кабелей 6,6 кВ</t>
  </si>
  <si>
    <t xml:space="preserve">                   30UBA. Normal operation power supply building. 6.6 kV SCG. PU EE I&amp;C CS. Tables of external connections</t>
  </si>
  <si>
    <t>30UBA. Здание электроснабжения нормальной эксплуатации. КРУ 6,6 кВ. ПТК СКУ ЭЧ ЭБ. Таблицы внешних подключений</t>
  </si>
  <si>
    <t xml:space="preserve">                   30UBA. Normal operation power supply building. RP and EE I&amp;C. 6.6 kV SCG NOS cabinets 20ВВА section. Tables of external connections</t>
  </si>
  <si>
    <t>30UBA. Здание электроснабжения нормальной эксплуатации. РЗ и СКУ ЭЧ. Шкафы КРУ 6,6 кВ СНЭ. Секция 30BВА. Таблицы внешних подключений</t>
  </si>
  <si>
    <t xml:space="preserve">                   30UBA. Normal operation power supply building. RP and EE I&amp;C. SCG 6.6 kV RPS cabinets. 30BBВ section. Tables of external connections</t>
  </si>
  <si>
    <t>30UBA. Здание электроснабжения нормальной эксплуатации. РЗ и СКУ ЭЧ. Шкафы КРУ 6,6 кВ СНЭ. Секция 30BBВ. Таблицы внешних подключений</t>
  </si>
  <si>
    <t xml:space="preserve">                   30UBA. Normal operation power supply building. RP and EE I&amp;C. SCG 6.6 kV RPS cabinets. 30ВВС section. Tables of external connections</t>
  </si>
  <si>
    <t>30UBA. Здание электроснабжения нормальной эксплуатации. РЗ и СКУ ЭЧ. Шкафы КРУ 6,6 кВ СНЭ. Секция 30BВС. Таблицы внешних подключений</t>
  </si>
  <si>
    <t xml:space="preserve">                   30UBA. Normal operation power supply building. SCG 0.4 kV. RP and I&amp;C EE. 30BFA section. Tables of external connections</t>
  </si>
  <si>
    <t>30UBA. Здание электроснабжения нормальной эксплуатации. КРУ 0,4 kV. РЗ и СКУ ЭЧ. Cекция 30BFA. Таблицы внешних подключений</t>
  </si>
  <si>
    <t xml:space="preserve">                   30UBA. Normal operation power supply building. SCG 0.4 kV. RP and I&amp;C EE. 30BFB section. Tables of external connections</t>
  </si>
  <si>
    <t>30UBA. Здание электроснабжения нормальной эксплуатации. КРУ 0,4 kV. РЗ и СКУ ЭЧ. Cекция 30BFB. Таблицы внешних подключений</t>
  </si>
  <si>
    <t xml:space="preserve">                   30UBA. Normal operation power supply building. SCG 0.4 kV. RP and I&amp;C EE. 30BFC section. Tables of external connections</t>
  </si>
  <si>
    <t>30UBA. Здание электроснабжения нормальной эксплуатации. КРУ 0,4 kV. РЗ и СКУ ЭЧ. Cекция 30BFC. Таблицы внешних подключений</t>
  </si>
  <si>
    <t xml:space="preserve">                   30UBA. Normal operation power supply building. SCG 0.4 kV. RP and I&amp;C EE. 30BFD section. Tables of external connections</t>
  </si>
  <si>
    <t>30UBA. Здание электроснабжения нормальной эксплуатации. КРУ 0,4 kV. РЗ и СКУ ЭЧ. Cекция 30BFD. Таблицы внешних подключений</t>
  </si>
  <si>
    <t xml:space="preserve">                   30UBA. Normal operation power supply building. SCG 0.4 kV. RP and I&amp;C EE. 30BFE section. Tables of external connections</t>
  </si>
  <si>
    <t>30UBA. Здание электроснабжения нормальной эксплуатации. КРУ 0,4 kV. РЗ и СКУ ЭЧ. Cекция 30BFE. Таблицы внешних подключений</t>
  </si>
  <si>
    <t xml:space="preserve">                   30UBA. Normal operation power supply building. 0.4 kV SCG. RP and EE I&amp;C. 30BFF section. Tables of external connections</t>
  </si>
  <si>
    <t>30UBA. Здание электроснабжения нормальной эксплуатации. КРУ 0,4 kV. РЗ и СКУ ЭЧ. Cекция 30BFF. Таблицы внешних подключений</t>
  </si>
  <si>
    <t xml:space="preserve">                   30UBA. Normal operation power supply building. 0.4 kV SCG. RP and EE I&amp;C. 30BFG section. Tables of external connections</t>
  </si>
  <si>
    <t>30UBA. Здание электроснабжения нормальной эксплуатации. КРУ 0,4 kV. РЗ и СКУ ЭЧ. Cекция 30BFG. Таблицы внешних подключений</t>
  </si>
  <si>
    <t xml:space="preserve">                   30UBA. Normal operation power supply building. 0.4 kV SCG. RP and EE I&amp;C. 30BFH section. Tables of external connections</t>
  </si>
  <si>
    <t>30UBA. Здание электроснабжения нормальной эксплуатации. КРУ 0,4 kV. РЗ и СКУ ЭЧ. Cекция 30BFH. Таблицы внешних подключений</t>
  </si>
  <si>
    <t xml:space="preserve">                   30UBA. Normal operation power supply building. 0.4 kV SCG. RP and EE I&amp;C. 30BFJ section. Tables of external connections</t>
  </si>
  <si>
    <t>30UBA. Здание электроснабжения нормальной эксплуатации. КРУ 0,4 kV. РЗ и СКУ ЭЧ. Cекция 30BFJ. Таблицы внешних подключений</t>
  </si>
  <si>
    <t xml:space="preserve">                   30UBA. Normal operation power supply building. 0.4 kV SCG. RP and EE I&amp;C. 30BFK section. Tables of external connections</t>
  </si>
  <si>
    <t>30UBA. Здание электроснабжения нормальной эксплуатации. КРУ 0,4 kV. РЗ и СКУ ЭЧ. Cекция 30BFK. Таблицы внешних подключений</t>
  </si>
  <si>
    <t xml:space="preserve">                   30UBA. Normal operation power supply building. 0.4 kV SCG. RP and EE I&amp;C. 30BHA section. Tables of external connections</t>
  </si>
  <si>
    <t>30UBA. Здание электроснабжения нормальной эксплуатации. КРУ 0,4 kV. РЗ и СКУ ЭЧ. Cекция 30BHA. Таблицы внешних подключений</t>
  </si>
  <si>
    <t xml:space="preserve">                   30UBA. Normal operation power supply building. 0.4 kV SCG. RP and EE I&amp;C. 30BHB section. Tables of external connections</t>
  </si>
  <si>
    <t>30UBA. Здание электроснабжения нормальной эксплуатации. КРУ 0,4 kV. РЗ и СКУ ЭЧ. Cекция 30BHB. Таблицы внешних подключений</t>
  </si>
  <si>
    <t xml:space="preserve">                   30UBA. Normal operation power supply building. 0.4 kV SCG. RP and EE I&amp;C. 30BGA section. Tables of external connections</t>
  </si>
  <si>
    <t>30UBA. Здание электроснабжения нормальной эксплуатации. КРУ 0,4 kV. РЗ и СКУ ЭЧ. Cекция 30BGA. Таблицы внешних подключений</t>
  </si>
  <si>
    <t xml:space="preserve">                   30UBA. Normal operation power supply building. 0.4 kV SCG. RP and EE I&amp;C. 30BGB section. Tables of external connections</t>
  </si>
  <si>
    <t>30UBA. Здание электроснабжения нормальной эксплуатации. КРУ 0,4 kV. РЗ и СКУ ЭЧ. Cекция 30BGB. Таблицы внешних подключений</t>
  </si>
  <si>
    <t xml:space="preserve">                   30UBA. Normal operation power supply building. 0.4 kV SCG. RP and EE I&amp;C. 30BGC section. Tables of external connections</t>
  </si>
  <si>
    <t>30UBA. Здание электроснабжения нормальной эксплуатации. КРУ 0,4 kV. РЗ и СКУ ЭЧ. Cекция 30BGC. Таблицы внешних подключений</t>
  </si>
  <si>
    <t xml:space="preserve">                   30UBA. Normal operation power supply building. 0.4 kV SCG. RP and EE I&amp;C. 30BGD section. Tables of external connections</t>
  </si>
  <si>
    <t>30UBA. Здание электроснабжения нормальной эксплуатации. КРУ 0,4 kV. РЗ и СКУ ЭЧ. Cекция 30BGD. Таблицы внешних подключений</t>
  </si>
  <si>
    <t xml:space="preserve">                   30UBA. Normal operation power supply building. 0.4 kV SCG. RP and EE I&amp;C. Assemblies. Tables of external connections</t>
  </si>
  <si>
    <t>30UBA. Здание электроснабжения нормальной эксплуатации. КРУ 0,4 kV. РЗ и СКУ ЭЧ. Cборки. Таблицы внешних подключений</t>
  </si>
  <si>
    <t xml:space="preserve">                   30UBA. Normal operation power supply building. 0.4 kV SCG. RP and I&amp;C EE. Control cables log. Layout group 3</t>
  </si>
  <si>
    <t>30UBA. Здание электроснабжения нормальной эксплуатации. КРУ 0,4 кВ. РЗ и СКУ ЭЧ. Журнал контрольных кабелей. Группа раскладки 3</t>
  </si>
  <si>
    <t xml:space="preserve">                   20UBA. Normal operation power supply building. Electric connection diagrams for 0.4 kV boards</t>
  </si>
  <si>
    <t>30UBA. Здание электроснабжения нормальной эксплуатации. Схемы электрических соединений щитов 0,4 кВ</t>
  </si>
  <si>
    <t xml:space="preserve">                   30UBA. Normal operation power supply building. Electric connection diagrams for 0.4 kV boards for pressurizer heaters power supply</t>
  </si>
  <si>
    <t>30UBA. Здание электроснабжения нормальной эксплуатации. Схемы электрических соединений щитов 0,4 кВ для питания обогревателей компенсатора давления</t>
  </si>
  <si>
    <t xml:space="preserve">                   30UBA. Normal operation power supply building. Electric connection diagrams for 0.4 kV assemblies</t>
  </si>
  <si>
    <t>30UBA. Здание электроснабжения нормальной эксплуатации. Схемы электрических соединений сборок 0,4 кВ</t>
  </si>
  <si>
    <t xml:space="preserve">                   30UBA. Normal operation power supply building. Electric connection diagrams of boards for the 20UMA building</t>
  </si>
  <si>
    <t>30UBA. Здание электроснабжения нормальной эксплуатации. Схемы электрических соединений щитов для здания 30UMA</t>
  </si>
  <si>
    <t xml:space="preserve">                   30UBA. Normal operation power supply building. Electric connection diagrams of assemblies for the 20UMA building</t>
  </si>
  <si>
    <t>30UBA. Здание электроснабжения нормальной эксплуатации. Схемы электрических соединений сборок для здания 30UMA</t>
  </si>
  <si>
    <t xml:space="preserve">                   30UBA. Normal operation power supply building. Direct current electric connection diagrams</t>
  </si>
  <si>
    <t>30UBA. Здание электроснабжения нормальной эксплуатации. Схемы электрических соединений постоянного тока</t>
  </si>
  <si>
    <t xml:space="preserve">                   30UBA. Normal operation power supply building. Electric connection diagrams for the inverter network</t>
  </si>
  <si>
    <t>30UBA. Здание электроснабжения нормальной эксплуатации. Схемы электрических соединений инверторной сети</t>
  </si>
  <si>
    <t xml:space="preserve">                   30UBA. Normal operation power supply building. Electric connection diagrams for NO RS boards</t>
  </si>
  <si>
    <t>30UBA. Здание электроснабжения нормальной эксплуатации. Схемы электрических соединений щитов НЭ НП</t>
  </si>
  <si>
    <t xml:space="preserve">                   30UBA. Normal operation power supply building. Electric connection diagrams for NO RS assemblies</t>
  </si>
  <si>
    <t>30UBA. Здание электроснабжения нормальной эксплуатации. Схемы электрических соединений сборок НЭ НП</t>
  </si>
  <si>
    <t xml:space="preserve">                   30UBA. Normal operation power supply building. Electric connection diagrams for 0.4 kV boards. Power cables log 0.4 kV</t>
  </si>
  <si>
    <t>30UBA. Здание электроснабжения нормальной эксплуатации. Схемы электрических соединений щитов 0,4 кВ. Журнал силовых кабелей 0,4 кВ</t>
  </si>
  <si>
    <t xml:space="preserve">                   30UBA. Normal operation power supply building. Electric connection diagrams for 0.4 kV assemblies. Power cables log 0.4 kV</t>
  </si>
  <si>
    <t>30UBA. Здание электроснабжения нормальной эксплуатации. Схемы электрических соединений сборок 0,4 кВ. Журнал силовых кабелей 0,4 кВ</t>
  </si>
  <si>
    <t xml:space="preserve">                   30UBA. Normal operation power supply building. Electric connection diagrams of boards for the 30UMA building. Power cables log 0.4 kV</t>
  </si>
  <si>
    <t>30UBA. Здание электроснабжения нормальной эксплуатации. Схемы электрических соединений щитов для здания 30UMA. Журнал силовых кабелей 0,4 кВ</t>
  </si>
  <si>
    <t xml:space="preserve">                   30UBA. Normal operation power supply building. Electric connection diagrams of assemblies for the 30UMA building. Power cables log 0.4 kV</t>
  </si>
  <si>
    <t>30UBA. Здание электроснабжения нормальной эксплуатации. Схемы электрических соединений сборок для здания 30UMA. Журнал силовых кабелей 0,4 кВ</t>
  </si>
  <si>
    <t xml:space="preserve">                   30UBA. Normal operation power supply building. Direct current electric connection diagrams. Power cables log</t>
  </si>
  <si>
    <t>30UBA. Здание электроснабжения нормальной эксплуатации. Схемы электрических соединений постоянного тока. Журнал силовых кабелей</t>
  </si>
  <si>
    <t xml:space="preserve">                   30UBA. Normal operation power supply building. Electric connection diagrams for the inverter network. Power cables log</t>
  </si>
  <si>
    <t>30UBA. Здание электроснабжения нормальной эксплуатации. Схемы электрических соединений инверторной сети. Журнал силовых кабелей</t>
  </si>
  <si>
    <t xml:space="preserve">                   30UBA. Normal operation power supply building. Electric connection diagrams for NO RS boards Power cables log</t>
  </si>
  <si>
    <t>30UBA. Здание электроснабжения нормальной эксплуатации. Схемы электрических соединений щитов НЭ НП. Журнал силовых кабелей</t>
  </si>
  <si>
    <t xml:space="preserve">                   30UBA. Normal operation power supply building. Electric connection diagrams for NO RS assemblies. Power cables log</t>
  </si>
  <si>
    <t>30UBA. Здание электроснабжения нормальной эксплуатации. Схемы электрических соединений сборок НЭ НП. Журнал силовых кабелей</t>
  </si>
  <si>
    <t xml:space="preserve">                   30UBA. Normal operation power supply building. Electric connection diagrams for 0.4 kV boards and CPS DC boards. Power cables log</t>
  </si>
  <si>
    <t>30UBA. Здание электроснабжения нормальной эксплуатации. Схемы электрических соединений щитов 0,4 кВ и щитов постоянного тока СУЗ. Журнал силовых кабелей</t>
  </si>
  <si>
    <t xml:space="preserve">                   30UBA. Normal operation power supply building. 0.38 kV power assemblies filling diagrams</t>
  </si>
  <si>
    <t>30UBA. Здание электроснабжения нормальной эксплуатации. Схемы заполнения сборок 0,38 кВ</t>
  </si>
  <si>
    <t xml:space="preserve">                   30UBA. Normal operation power supply building. 0.4 kV SCG. DC board. PU EE I&amp;C CS. Tables of external connections</t>
  </si>
  <si>
    <t>30UBA. Здание электроснабжения нормальной эксплуатации. КРУ 0,4 кВ. ЩПТ. ПТК СКУ ЭЧ ЭБ. Таблицы внешних подключений</t>
  </si>
  <si>
    <t xml:space="preserve">                   30UBA. Normal operation power supply building. Power unit. Generator circuit breaker and synchronization control cabinets. Control cable log. Layout group 3</t>
  </si>
  <si>
    <t>30UBA. Здание электроснабжения нормальной эксплуатации. Энергоблок. Шкафы управления выключателем генератора и синхронизации. Журнал контрольных кабелей. Группа раскладки 3</t>
  </si>
  <si>
    <t xml:space="preserve">                   30UBA. Normal operation power supply building. NOS direct current board. Control cable log. Layout group 5</t>
  </si>
  <si>
    <t>30UBA. Здание электроснабжения нормальной эксплуатации. Щит постоянного тока СНЭ. Журнал контрольных кабелей. Группа раскладки 5</t>
  </si>
  <si>
    <t xml:space="preserve">                   30UBA. Normal operation power supply building. Normal operation auxiliary power supply system. Cables of layout group 5 Control cable log</t>
  </si>
  <si>
    <t>30UBA. Здание электроснабжения нормальной эксплуатации. Система собственных нужд нормальной эксплуатации. Кабели пятой группы раскладки. Журнал контрольных кабелей</t>
  </si>
  <si>
    <t xml:space="preserve">                   30UBA. Normal operation power supply building. Power unit. Recording of abnormal occurrences, measurements and electricity metering. Full electric diagrams</t>
  </si>
  <si>
    <t>30UBA. Здание электроснабжения нормальной эксплуатации. Энергоблок. Регистрация аварийных событий, измерение и учет электроэнергии. Схемы электрические полные</t>
  </si>
  <si>
    <t xml:space="preserve">                   30UBA. Normal operation power supply building. EP-PP discrete and analog data generation cabinets Full electric diagrams</t>
  </si>
  <si>
    <t>30UBA. Здание электроснабжения нормальной эксплуатации. Шкафы формирования дискретной и аналоговой информации в АЗ-ПЗ. Схемы электрические полные</t>
  </si>
  <si>
    <t xml:space="preserve">                   30UBA. Normal operation power supply building. Monitoring and control of 30BAC01 gas-insulated generator circuit breaker. Full electric diagrams</t>
  </si>
  <si>
    <t>30UBA. Здание электроснабжения нормальной эксплуатации. Контроль и управление элегазовым генераторным выключателем 30BAC01. Схемы электрические полные</t>
  </si>
  <si>
    <t xml:space="preserve">                   30UBA. Normal operation power supply building. 30MKA10 generator. Synchronization. Full electric diagrams</t>
  </si>
  <si>
    <t>30UBA. Здание электроснабжения нормальной эксплуатации. Генератор 30MKA10. Синхронизация. Схемы электрические полные</t>
  </si>
  <si>
    <t xml:space="preserve">                   30UBA. Normal operation power supply building. RP and EE I&amp;C. 30ВВТ01, 30ВВТ02, 30ВВТ03 working auxiliary transformers. Full electric diagrams</t>
  </si>
  <si>
    <t>30UBA. Здание электроснабжения нормальной эксплуатации. РЗ и СКУ ЭЧ. Рабочие трансформаторы собственных нужд 30BВТ01, 30BВТ02, 30BВТ03. Схемы электрические полные</t>
  </si>
  <si>
    <t xml:space="preserve">                   30UBA. Normal operation power supply building. RP and EE I&amp;C. Power unit. Control current distribution. Full electric diagrams</t>
  </si>
  <si>
    <t>30UBA. Здание электроснабжения нормальной эксплуатации. РЗ и СКУ ЭЧ. Энергоблок. Распределение оперативного тока. Схемы электрические полные</t>
  </si>
  <si>
    <t xml:space="preserve">                   30UBA. Normal operation power supply building. RP and EE I&amp;C. 30MKA10 generator. Full electric diagrams</t>
  </si>
  <si>
    <t>30UBA. Здание электроснабжения нормальной эксплуатации. РЗ и СКУ ЭЧ. Генератор 30MKA10. Схемы электрические полные</t>
  </si>
  <si>
    <t xml:space="preserve">                   30UBA. Normal operation power supply building. RP and EE I&amp;C. 30BAT01 generator transformer. Full electric diagrams</t>
  </si>
  <si>
    <t>30UBA. Здание электроснабжения нормальной эксплуатации. РЗ и СКУ ЭЧ. Блочный трансформатор 30BАТ01. Схемы электрические полные</t>
  </si>
  <si>
    <t xml:space="preserve">                   30UBA. Normal operation power supply building. Connection to LVSD. 220 V direct current. Valves</t>
  </si>
  <si>
    <t>30UBA. Здание электроснабжения нормальной эксплуатации. Присоединения к НКУ. Постоянный ток 220 В. Арматура</t>
  </si>
  <si>
    <t xml:space="preserve">                   30UBA. Normal operation power supply building. Layout drawings of electrical equiment</t>
  </si>
  <si>
    <t>30UBA. Здание электроснабжения нормальной эксплуатации. Компоновочные чертежи электрооборудования</t>
  </si>
  <si>
    <t xml:space="preserve">                   30UBA. Normal operation power supply building. Diagrams of cable connections to LVSD. Motors</t>
  </si>
  <si>
    <t>30UBA. Здание электроснабжения нормальной эксплуатации. Схемы присоединения кабелей к НКУ. Двигатели</t>
  </si>
  <si>
    <t xml:space="preserve">                   30UBA. Normal operation power supply building. Power supply cables log for TPTS racks (24V) Cable stub across racks</t>
  </si>
  <si>
    <t>30UBA. Здание электроснабжения нормальной эксплуатации. Журнал кабелей питания стоек ТПТС (24В). Шлейф по стойкам</t>
  </si>
  <si>
    <t xml:space="preserve">                   30UBA. Normal operation power supply building. Alarm and diagnostics cable log. Cable stub across racks</t>
  </si>
  <si>
    <t>30UBA. Здание электроснабжения нормальной эксплуатации. Журнал кабелей сигнализации и диагностики. Шлейф по стойкам</t>
  </si>
  <si>
    <t xml:space="preserve">                   30UBA. Normal operation power supply building. Cable log of the system bus</t>
  </si>
  <si>
    <t>30UBA. Здание электроснабжения нормальной эксплуатации. Журнал кабелей системной шины</t>
  </si>
  <si>
    <t xml:space="preserve">                  30UBA. Normal operation power supply building. WD for automatic equipment cabinets delivered complete (I&amp;C TGEP)</t>
  </si>
  <si>
    <t xml:space="preserve">                   30UBA. Normal operation power supply building. Power unit. PU EE I&amp;C CS. Tables of external connections</t>
  </si>
  <si>
    <t>30UBA. Здание электроснабжения нормальной эксплуатации. Энергоблок. ПТК СКУ ЭЧ ЭБ. Таблицы внешних подключений</t>
  </si>
  <si>
    <t xml:space="preserve">                   30UBA. Normal operation power supply building. Power unit. Cabinets for abnormal occurrences recording, measurements and electricity metering. Tables of external connections</t>
  </si>
  <si>
    <t>30UBA. Здание электроснабжения нормальной эксплуатации. Энергоблок. Шкафы регистрации аварийных событий, измерений и учета электроэнергии. Таблицы внешних подключений</t>
  </si>
  <si>
    <t xml:space="preserve">                   30UBA. Normal operation power supply building. RP and EE I&amp;C. Power unit. Control current distribution cabinet. Tables of external connections</t>
  </si>
  <si>
    <t>30UBA. Здание электроснабжения нормальной эксплуатации. РЗ и СКУ ЭЧ. Энергоблок. Шкафы распределения оперативного тока. Таблицы внешних подключений</t>
  </si>
  <si>
    <t xml:space="preserve">                   30UBA. Normal operation power supply building. RP and EE I&amp;C. RP cabinets for 20MKA10 generator. Tables of external connections</t>
  </si>
  <si>
    <t>30UBA. Здание электроснабжения нормальной эксплуатации. РЗ и СКУ ЭЧ. Шкафы РЗ генератора 30MKA10. Таблицы внешних подключений</t>
  </si>
  <si>
    <t xml:space="preserve">                   30UBA. Normal operation power supply building. 20MKA10 Generator. Synchronization cabinet. Tables of external connections</t>
  </si>
  <si>
    <t>30UBA. Здание электроснабжения нормальной эксплуатации. Генератор 30MKA10. Шкаф синхронизации. Таблицы внешних подключений</t>
  </si>
  <si>
    <t xml:space="preserve">                   30UBA. Normal operation power supply building. EP-PP discrete and analog data generation cabinets Tables of external connections</t>
  </si>
  <si>
    <t>30UBA. Здание электроснабжения нормальной эксплуатации. Шкафы формирования дискретной и аналоговой информации в АЗ-ПЗ. Таблицы внешних подключений</t>
  </si>
  <si>
    <t xml:space="preserve">                   30UBA. Normal operation power supply building. RP and EE I&amp;C. RP cabinets for 30ВАТ01 generator transformer. Tables of external connections</t>
  </si>
  <si>
    <t>30UBA. Здание электроснабжения нормальной эксплуатации. РЗ и СКУ ЭЧ. Шкафы РЗ блочного трансформатора 30BАТ01. Таблицы внешних подключений</t>
  </si>
  <si>
    <t xml:space="preserve">                   30UBA. Normal operation power supply building. RP and EE I&amp;C. RP cabinets for 30ВВТ01, 30ВВТ02, 30ВВТ03 working auxiliary transformers. Tables of external connections</t>
  </si>
  <si>
    <t>30UBA. Здание электроснабжения нормальной эксплуатации. РЗ и СКУ ЭЧ. Шкафы РЗ рабочих трансформаторов собственных нужд 30BВТ01, 30BВТ02, 30BВТ03. Таблицы внешних подключений</t>
  </si>
  <si>
    <t xml:space="preserve">                   30UBA. Normal operation power supply building. NOS direct current board. Secondary circuits. Tables of external connections</t>
  </si>
  <si>
    <t>30UBA. Здание электроснабжения нормальной эксплуатации. Щит постоянного тока СНЭ. Вторичная коммутация. Таблицы внешних подключений</t>
  </si>
  <si>
    <t xml:space="preserve">                   30UBA. Normal operation power supply building. 30BAC01 generator circuit breaker control cabinet. Tables of external connections</t>
  </si>
  <si>
    <t>30UBA. Здание электроснабжения нормальной эксплуатации. Шкаф управления выключателем генератора 30BAC01. Таблицы внешних подключений</t>
  </si>
  <si>
    <t xml:space="preserve">                   30UBA. Normal operation power supply building. Power unit. RP and EE I&amp;C. Control cables log. Layout group 3</t>
  </si>
  <si>
    <t>30UBA. Здание электроснабжения нормальной эксплуатации. Энергоблок. РЗ и СКУ ЭЧ. Журнал контрольных кабелей. Группа раскладки 3</t>
  </si>
  <si>
    <t xml:space="preserve">                   30UBA. Normal operation power supply building. Power unit. Cables of layout group 5 Control cable log</t>
  </si>
  <si>
    <t>30UBA. Здание электроснабжения нормальной эксплуатации. Энергоблок. Кабели пятой группы раскладки. Журнал контрольных кабелей</t>
  </si>
  <si>
    <t xml:space="preserve">                   30UBA. Normal operation power supply building. Power unit. Cabinets for electric energy metering and accounting. Control cable log. Layout group 3</t>
  </si>
  <si>
    <t>30UBA. Здание электроснабжения нормальной эксплуатации. Энергоблок. Шкафы измерений и учета электроэнергии. Журнал контрольных кабелей. Группа раскладки 3</t>
  </si>
  <si>
    <t xml:space="preserve">                   30UBA. Normal operation power supply building. Common-plant telephone communication system</t>
  </si>
  <si>
    <t>30UBA. Здание электроснабжения нормальной эксплуатации. Система общестанционной телефонной связи</t>
  </si>
  <si>
    <t xml:space="preserve">                   30UBA. Normal operation power supply building. Operative loudspeaking and telephone communication system</t>
  </si>
  <si>
    <t>30UBA. Здание электроснабжения нормальной эксплуатации. Система оперативной громкоговорящей и телефонной связи</t>
  </si>
  <si>
    <t xml:space="preserve">                   30UBA. Normal operation power supply building. Personnel warning and search system</t>
  </si>
  <si>
    <t>30UBA. Здание электроснабжения нормальной эксплуатации. Система оповещения и поиска персонала</t>
  </si>
  <si>
    <t xml:space="preserve">                   30UBA. Normal operation power supply building. Master clock system</t>
  </si>
  <si>
    <t>30UBA. Здание электроснабжения нормальной эксплуатации. Система часофикации</t>
  </si>
  <si>
    <t xml:space="preserve">                   30UBA. Normal operation power supply building. Operative radiotelephones system</t>
  </si>
  <si>
    <t>30UBA. Здание электроснабжения нормальной эксплуатации. Система эксплуатационных радиотелефонов</t>
  </si>
  <si>
    <t xml:space="preserve">                   30UBA. Normal operation power supply building. Common-plant telephone communication system. Control cable log</t>
  </si>
  <si>
    <t>30UBA. Здание электроснабжения нормальной эксплуатации. Система общестанционной телефонной связи. Журнал контрольных кабелей</t>
  </si>
  <si>
    <t xml:space="preserve">                   30UBA. Normal operation power supply building. Operative loudspeaking and telephone communication system. Control cable log</t>
  </si>
  <si>
    <t>30UBA. Здание электроснабжения нормальной эксплуатации. Система оперативной громкоговорящей и телефонной связи. Журнал контрольных кабелей</t>
  </si>
  <si>
    <t xml:space="preserve">                   30UBA. Normal operation power supply building. Personnel warning and search system. Control cable log</t>
  </si>
  <si>
    <t>30UBA. Здание электроснабжения нормальной эксплуатации. Система оповещения и поиска персонала. Журнал контрольных кабелей</t>
  </si>
  <si>
    <t xml:space="preserve">                   30UBA. Normal operation power supply building. Master clock system. Control cable log</t>
  </si>
  <si>
    <t>30UBA. Здание электроснабжения нормальной эксплуатации. Система часофикации. Журнал контрольных кабелей</t>
  </si>
  <si>
    <t xml:space="preserve">                   30UBA. Normal operation power supply building. Operative radiotelephones system. Control cable log</t>
  </si>
  <si>
    <t>30UBA. Здание электроснабжения нормальной эксплуатации. Система эксплуатационных радиотелефонов. Журнал контрольных кабелей</t>
  </si>
  <si>
    <t xml:space="preserve">                   30UBA. Normal operation power supply building. FP I&amp;C. Automatic gas fire-fighting plant</t>
  </si>
  <si>
    <t>30UBA. Здание электроснабжения нормальной эксплуатации. СКУ ПЗ. Автоматическая установка газового пожаротушения</t>
  </si>
  <si>
    <t xml:space="preserve">                   30UBA. Normal operation power supply building. FP I&amp;C. Automatic water fire fighting</t>
  </si>
  <si>
    <t>30UBA. Здание электроснабжения нормальной эксплуатации. СКУ ПЗ. Автоматическое водяное пожаротушение</t>
  </si>
  <si>
    <t xml:space="preserve">                   30UBA. Normal operation power supply building. FP I&amp;C. Ventilation systems</t>
  </si>
  <si>
    <t>30UBA. Здание электроснабжения нормальной эксплуатации. СКУ ПЗ. Системы вентиляции</t>
  </si>
  <si>
    <t xml:space="preserve">                   30UBA. Normal operation power supply building. FP I&amp;C. Fire alarm</t>
  </si>
  <si>
    <t>30UBA. Здание электроснабжения нормальной эксплуатации. СКУ ПЗ. Пожарная сигнализация</t>
  </si>
  <si>
    <t xml:space="preserve">                   30UBA. Normal operation power supply building. FP I&amp;C. Fire annunciation</t>
  </si>
  <si>
    <t>30UBA. Здание электроснабжения нормальной эксплуатации. СКУ ПЗ. Оповещение о пожаре</t>
  </si>
  <si>
    <t xml:space="preserve">                   30UBA. Normal operation power supply building. FP I&amp;C. Gas fire fighting. Control cable log. Layout group 5</t>
  </si>
  <si>
    <t>30UBA. Здание электроснабжения нормальной эксплуатации. СКУ ПЗ. Газовое пожаротушение. Журнал контрольных кабелей. Группа раскладки 5</t>
  </si>
  <si>
    <t xml:space="preserve">                   30UBA. Normal operation power supply building. FP I&amp;C. Gas fire fighting. Power cables log. Layout group 3</t>
  </si>
  <si>
    <t>30UBA. Здание электроснабжения нормальной эксплуатации. СКУ ПЗ. Газовое пожаротушение. Журнал силовых кабелей. Группа раскладки 3</t>
  </si>
  <si>
    <t xml:space="preserve">                   30UBA. Normal operation power supply building. FP I&amp;C. Automatic water fire fighting. Control cable log. Layout group 5</t>
  </si>
  <si>
    <t>30UBA. Здание электроснабжения нормальной эксплуатации. СКУ ПЗ. Автоматическое водяное пожаротушение. Журнал контрольных кабелей. Группа раскладки 5</t>
  </si>
  <si>
    <t xml:space="preserve">                   30UBA. Normal operation power supply building. FP I&amp;C. Automatic water fire fighting. Power cables log. Layout group 3</t>
  </si>
  <si>
    <t>30UBA. Здание электроснабжения нормальной эксплуатации. СКУ ПЗ. Автоматическое водяное пожаротушение. Журнал силовых кабелей. Группа раскладки 3</t>
  </si>
  <si>
    <t xml:space="preserve">                   30UBA. Normal operation power supply building. FP I&amp;C. Fire alarm. Control cable log. Layout group 5</t>
  </si>
  <si>
    <t>30UBA. Здание электроснабжения нормальной эксплуатации. СКУ ПЗ. Пожарная сигнализация. Журнал контрольных кабелей. Группа раскладки 5</t>
  </si>
  <si>
    <t xml:space="preserve">                   30UBA. Normal operation power supply building. FP I&amp;C. Fire alarm. Power cables log. Layout group 3</t>
  </si>
  <si>
    <t>30UBA. Здание электроснабжения нормальной эксплуатации. СКУ ПЗ. Пожарная сигнализация. Журнал силовых кабелей. Группа раскладки 3</t>
  </si>
  <si>
    <t xml:space="preserve">                   30UBA. Normal operation power supply building. FP I&amp;C. Ventilation system. Control cables log. Layout group 5</t>
  </si>
  <si>
    <t>30UBA. Здание электроснабжения нормальной эксплуатации. СКУ ПЗ. Система вентиляции. Журнал контрольных кабелей. Группа раскладки 5</t>
  </si>
  <si>
    <t xml:space="preserve">                   30UBA. Normal operation power supply building. FP I&amp;C. Ventilation system. Power cables log. Layout group 3</t>
  </si>
  <si>
    <t>30UBA. Здание электроснабжения нормальной эксплуатации. СКУ ПЗ. Система вентиляции. Журнал силовых кабелей. Группа раскладки 3</t>
  </si>
  <si>
    <t xml:space="preserve">                   30UBA. Normal operation power supply building. Automated vibration monitoring and diagnostics system (AVMDS)</t>
  </si>
  <si>
    <t>30UBA. Здание электроснабжения нормальной эксплуатации. Автоматизированная система виброконтроля и диагностики (АСВД)</t>
  </si>
  <si>
    <t xml:space="preserve">                TC NO I&amp;C SHC</t>
  </si>
  <si>
    <t xml:space="preserve">                   30UBA. Normal operation power supply building. Connection to LVSD. TC NO I&amp;C. Valves</t>
  </si>
  <si>
    <t>30UBA. Здание электроснабжения нормальной эксплуатации. Присоединения к НКУ. СКУ ТО. Арматура</t>
  </si>
  <si>
    <t xml:space="preserve">                   30UBA. Normal operation power supply building. TC CS. Control cables log relating to motors</t>
  </si>
  <si>
    <t>30UBA. Здание электроснабжения нормальной эксплуатации. ПТК TО. Журнал контрольных кабелей в части двигателей</t>
  </si>
  <si>
    <t xml:space="preserve">                   30UBA. Normal operation power supply building. TC CS. Control cable log relating to bridges</t>
  </si>
  <si>
    <t>30UBA. Здание электроснабжения нормальной эксплуатации. ПТК TО. Журнал контрольных кабелей в части перемычек</t>
  </si>
  <si>
    <t xml:space="preserve">                   30UBA. Normal operation power supply building. TC CS. Control cables log relating to valves power supply</t>
  </si>
  <si>
    <t>30UBA. Здание электроснабжения нормальной эксплуатации. ПТК TО. Журнал контрольных кабелей в части питания арматуры</t>
  </si>
  <si>
    <t xml:space="preserve">                   30UBA. Normal operation power supply building. TC CS. Control cable log relating to control valves power supply</t>
  </si>
  <si>
    <t>30UBA. Здание электроснабжения нормальной эксплуатации. ПТК TО. Журнал контрольных кабелей в части питания регулирующей арматуры</t>
  </si>
  <si>
    <t xml:space="preserve">                   30UBA. Normal operation power supply building. TC CS. Control cable log related to the operation of valves</t>
  </si>
  <si>
    <t>30UBA. Здание электроснабжения нормальной эксплуатации. ПТК TО. Журнал контрольных кабелей в части управления арматурой</t>
  </si>
  <si>
    <t xml:space="preserve">                   30UBA. Normal operation power supply building. TC CS. Control cable log relating to control valves operation</t>
  </si>
  <si>
    <t>30UBA. Здание электроснабжения нормальной эксплуатации. ПТК TО. Журнал контрольных кабелей в части управления регулирующей арматурой</t>
  </si>
  <si>
    <t xml:space="preserve">                   30UBA. Normal operation power supply building. TC CS. Control cable bridges log related to the operation of valves</t>
  </si>
  <si>
    <t>30UBA. Здание электроснабжения нормальной эксплуатации. ПТК TО. Журнал контрольных кабелей перемычек в части управления арматурой</t>
  </si>
  <si>
    <t xml:space="preserve">                   30UBA. Normal operation power supply building. TC CS. Control cable bridges log relating to control valves operation</t>
  </si>
  <si>
    <t>30UBA. Здание электроснабжения нормальной эксплуатации. ПТК TО. Журнал контрольных кабелей перемычек в части управления регулирующей арматурой</t>
  </si>
  <si>
    <t xml:space="preserve">                   30UBA. Normal operation power supply building. TC CS. TC CS control cable log related to links to other building</t>
  </si>
  <si>
    <t>30UBA. Здание электроснабжения нормальной эксплуатации. ПТК TО. Журнал контрольных кабелей ПТК ТО в части связи с другими зданиями</t>
  </si>
  <si>
    <t xml:space="preserve">                   30UBA. Normal operation power supply building. Cable connections to marshalling racks of turbine compartment I&amp;C CS. Analog signals</t>
  </si>
  <si>
    <t>30UBA. Здание электроснабжения нормальной эксплуатации. Присоединения кабелей к стойкам сопряжения ПТК СКУ ТО. Аналоговые сигналы</t>
  </si>
  <si>
    <t xml:space="preserve">                   30UBA. Normal operation power supply building. External cables connection to TC ESFAS CS</t>
  </si>
  <si>
    <t>30UBA. Здание электроснабжения нормальной эксплуатации. Внешние подключения кабелей к ПТК СКУ ТО</t>
  </si>
  <si>
    <t xml:space="preserve">                   30UBA. Normal operation power supply building. External connections of cables to TPEP CS</t>
  </si>
  <si>
    <t>30UBA. Здание электроснабжения нормальной эксплуатации. Внешние подключения кабелей к ПТК ЭЧСЗ</t>
  </si>
  <si>
    <t xml:space="preserve">                   30UBA. Normal operation power supply building. External cables connection to TGEP CS</t>
  </si>
  <si>
    <t>30UBA. Здание электроснабжения нормальной эксплуатации. Внешние подключения кабелей к ПТК ЭЧСР</t>
  </si>
  <si>
    <t xml:space="preserve">                V I&amp;C SHC</t>
  </si>
  <si>
    <t xml:space="preserve">                   30UBA. Normal operation power supply building. Cable connections to marshalling racks of ventilation I&amp;C CS. Analog signals</t>
  </si>
  <si>
    <t>30UBA. Здание электроснабжения нормальной эксплуатации. Присоединения кабелей к стойкам сопряжения ПТК СКУ В. Аналоговые сигналы</t>
  </si>
  <si>
    <t xml:space="preserve">                Electrical I&amp;C of the power unit</t>
  </si>
  <si>
    <t xml:space="preserve">                   30UBA. Normal operation power supply building. PU EE I&amp;C CS. TPTS racks power cables log (24V), group 2</t>
  </si>
  <si>
    <t>30UBA. Здание электроснабжения нормальной эксплуатации. ПТК СКУ ЭЧ ЭБ. Журнал кабелей питания стоек ТПТС (24В) 2 группа</t>
  </si>
  <si>
    <t xml:space="preserve">                   30UBA. Normal operation power supply building. PU EE I&amp;C CS. TPTS racks power cables log (24V), group 3</t>
  </si>
  <si>
    <t>30UBA. Здание электроснабжения нормальной эксплуатации. ПТК СКУ ЭЧ ЭБ. Журнал кабелей питания стоек ТПТС (24В) 3 группа</t>
  </si>
  <si>
    <t xml:space="preserve">                   30UBA. Normal operation power supply building. PU EE I&amp;C CS. CS alarm and diagnostics cables log. Layout group 5</t>
  </si>
  <si>
    <t>30UBA. Здание электроснабжения нормальной эксплуатации. ПТК СКУ ЭЧ ЭБ. Журнал кабелей сигнализации и диагностики ПТК. Группа раскладки 5</t>
  </si>
  <si>
    <t xml:space="preserve">                   30UBA. Normal operation power supply building. PU EE I&amp;C CS. Control cable log in terms of dikes Layout group 5</t>
  </si>
  <si>
    <t>30UBA. Здание электроснабжения нормальной эксплуатации. ПТК СКУ ЭЧ ЭБ. Журнал контрольных кабелей в части перемычек. Группа раскладки 5</t>
  </si>
  <si>
    <t xml:space="preserve">                   30UBA. Normal operation power supply building. PU EE I&amp;C CS. CS system bus cable log. Layout group 5</t>
  </si>
  <si>
    <t>30UBA. Здание электроснабжения нормальной эксплуатации. ПТК СКУ ЭЧ ЭБ. Журнал кабелей системной шины ПТК. Группа раскладки 5</t>
  </si>
  <si>
    <t xml:space="preserve">                   30UBA. Normal operation power supply building. 0.4 kV SCG. DC board. PU EE I&amp;C CS. Electrical equipment cables log. Layout group 3</t>
  </si>
  <si>
    <t>30UBA. Здание электроснабжения нормальной эксплуатации. КРУ 0,4 кВ. ЩПТ. ПТК СКУ ЭЧ ЭБ. Журнал кабелей от электрооборудования. Группа раскладки 3</t>
  </si>
  <si>
    <t xml:space="preserve">                   30UBA. Normal operation power supply building. Power unit. PU EE I&amp;C CS. Electrical equipment cables log. Layout group 3</t>
  </si>
  <si>
    <t>30UBA. Здание электроснабжения нормальной эксплуатации. Энергоблок. ПТК СКУ ЭЧ ЭБ. Журнал кабелей от электрооборудования. Группа раскладки 3</t>
  </si>
  <si>
    <t xml:space="preserve">                   30UBA. Normal operation power supply building. PU EE I&amp;C CS. Structural diagram of the equipment set</t>
  </si>
  <si>
    <t>30UBA. Здание электроснабжения нормальной эксплуатации. ПТК СКУ ЭЧ ЭБ. Схема структурная комплекса технических средств</t>
  </si>
  <si>
    <t xml:space="preserve">                   30UBA. Normal operation power supply building. LCP. V I&amp;C CS. Structural diagram</t>
  </si>
  <si>
    <t>30UBA. Здание электроснабжения нормальной эксплуатации. МПУ. ПТК СКУ В. Схема структурная.</t>
  </si>
  <si>
    <t xml:space="preserve">                   30UBA. Normal operation power supply building. LCP. Control cable log</t>
  </si>
  <si>
    <t>30UBA. Здание электроснабжения нормальной эксплуатации. МПУ. Журнал контрольных кабелей</t>
  </si>
  <si>
    <t xml:space="preserve">                   30UBA. Normal operation power supply building. LCP. Power cables log</t>
  </si>
  <si>
    <t>30UBA. Здание электроснабжения нормальной эксплуатации. МПУ. Журнал силовых кабелей</t>
  </si>
  <si>
    <t xml:space="preserve">                   30UBA. Normal operation power supply building. LCP for drainage effluents. Electric circuit diagram</t>
  </si>
  <si>
    <t>30UBA. Здание электроснабжения нормальной эксплуатации. МПУ дренажных стоков. Схема электрическая принципиальная</t>
  </si>
  <si>
    <t xml:space="preserve">                   30UBA. Normal operation power supply building. Log of ULCS fiber optic cables. Layout group 5</t>
  </si>
  <si>
    <t>30UBA. Здание электроснабжения нормальной эксплуатации. Журнал оптоволоконных кабелей СВБУ. Группа раскладки 5.</t>
  </si>
  <si>
    <t xml:space="preserve">                   30UBA. Normal operation power supply building. Diagrams of external connections of ULCS</t>
  </si>
  <si>
    <t>30UBA. Здание электроснабжения нормальной эксплуатации. Схемы внешних присоединений СВБУ</t>
  </si>
  <si>
    <t xml:space="preserve">                   30UBA. Normal operation power supply building. TC I&amp;C CS. TMMP control cable log relating to bridges. Layout group 5</t>
  </si>
  <si>
    <t>30UBA. Здание электроснабжения нормальной эксплуатации. ПТК СКУ TО. Журнал контрольных кабелей ТТК в части перемычек. Группа раскладки 5</t>
  </si>
  <si>
    <t xml:space="preserve">                   30UBA. Normal operation power supply building. V I&amp;C CS. TPPM control cable log relating to bridges. Layout group 5</t>
  </si>
  <si>
    <t>30UBA. Здание электроснабжения нормальной эксплуатации. ПТК СКУ В. Журнал контрольных кабелей ТТК в части перемычек. Группа раскладки 5</t>
  </si>
  <si>
    <t xml:space="preserve">                   30UBA. Normal operation power supply building. TPPM control cables log. Layout group 5</t>
  </si>
  <si>
    <t>30UBA. Здание электроснабжения нормальной эксплуатации. Журнал контрольных кабелей ТТК. Группа раскладки 5</t>
  </si>
  <si>
    <t xml:space="preserve">                   30UBA. Normal operation power supply building. List of process parameter instrumentation loops</t>
  </si>
  <si>
    <t>30UBA. Здание электроснабжения нормальной эксплуатации. Перечень измерительных контуров ТТК</t>
  </si>
  <si>
    <t xml:space="preserve">                   30UBA. Normal operation power supply building. TPPM sensors pipe connections</t>
  </si>
  <si>
    <t>30UBA. Здание электроснабжения нормальной эксплуатации. Трубные соединения датчиков ТТК</t>
  </si>
  <si>
    <t xml:space="preserve">                   30UBA. Normal operation power supply building. TPPM sensors cable connections</t>
  </si>
  <si>
    <t>30UBA. Здание электроснабжения нормальной эксплуатации. Кабельные соединения датчиков ТТК</t>
  </si>
  <si>
    <t xml:space="preserve">          30UMX Condensate polishing plant building</t>
  </si>
  <si>
    <t>30UMX Здание блочной обессоливающей установки</t>
  </si>
  <si>
    <t xml:space="preserve">             Readiness of object 30UMX</t>
  </si>
  <si>
    <t>Готовность объекта 30UMX</t>
  </si>
  <si>
    <t>834д</t>
  </si>
  <si>
    <t xml:space="preserve">                  30UMX Condensate polishing plant building.Floor slab at elevation +8.300</t>
  </si>
  <si>
    <t>30UMX Здание блочной обессоливающей установки.Перекрытие на отметке +8,300</t>
  </si>
  <si>
    <t xml:space="preserve">                  30UMX Condensate polishing plant building.Walls, columns and struts above elevation +8.300</t>
  </si>
  <si>
    <t>30UMX Здание блочной обессоливающей установки.Стены, колонны и распорки выше отметки +8,300</t>
  </si>
  <si>
    <t xml:space="preserve">                  30UMX Condensate polishing plant building. Floors and baseplates for equipment at elevation +8.400</t>
  </si>
  <si>
    <t>30UMX Здание блочной обессоливающей установки.Полы и фундаменты под оборудование на отметке +8,400</t>
  </si>
  <si>
    <t xml:space="preserve">                  30UMX Condensate polishing plant building. Floors and baseplates for equipment at elevation 0.000</t>
  </si>
  <si>
    <t>30UMX Здание блочной обессоливающей установки.Полы и фундаменты под оборудование на отметке 0,000</t>
  </si>
  <si>
    <t xml:space="preserve">                  30UMX Condensate polishing plant building. Building entrances and driveways. Reinforced concrete structures</t>
  </si>
  <si>
    <t>30UMX Здание блочной обессоливающей установки.Входы и въезды в здание. Железобетонные конструкции</t>
  </si>
  <si>
    <t xml:space="preserve">                  30UMX. Condensate polishing plant building Substructure internal walls and partitions</t>
  </si>
  <si>
    <t>30UMX Здание блочной обессоливающей установки.Внутренние стены и перегородки подземной части</t>
  </si>
  <si>
    <t xml:space="preserve">                  30UMX Condensate polishing plant building.Reinforced concrete stairs</t>
  </si>
  <si>
    <t>30UMX Здание блочной обессоливающей установки.Железобетонные лестницы</t>
  </si>
  <si>
    <t xml:space="preserve">                  30UMX Condensate polishing plant building. Floors and baseplates for substructure equipmen</t>
  </si>
  <si>
    <t>30UMX Здание блочной обессоливающей установки.Полы и фундаменты под оборудование подземной части</t>
  </si>
  <si>
    <t xml:space="preserve">                  30UMX Condensate polishing plant building. External wall enclosure</t>
  </si>
  <si>
    <t>30UMX Здание блочной обессоливающей установки.Наружное стеновое ограждение</t>
  </si>
  <si>
    <t xml:space="preserve">                  30UMX Condensate polishing plant building. Floors and baseplates for equipment at elevation +4.200</t>
  </si>
  <si>
    <t>30UMX Здание блочной обессоливающей установки.Полы и фундаменты под оборудование на отметке +4,200</t>
  </si>
  <si>
    <t xml:space="preserve">                  30UMX Condensate polishing plant building.Supertructure internal walls and partitions</t>
  </si>
  <si>
    <t>30UMX Здание блочной обессоливающей установки.Внутренние стены и перегородки надземной части</t>
  </si>
  <si>
    <t xml:space="preserve">                  30UMX Condensate polishing plant building Floor slab at elevation -0.100</t>
  </si>
  <si>
    <t>30UMX Здание блочной обессоливающей установки.Перекрытие на отметке -0,100</t>
  </si>
  <si>
    <t xml:space="preserve">                  30UMX Condensate polishing plant building. Walls and columns from elevation -0.100 up to elevation +4.100</t>
  </si>
  <si>
    <t>30UMX Здание блочной обессоливающей установки.Стены и колонны с отметки -0,100 до отметки +4,100</t>
  </si>
  <si>
    <t xml:space="preserve">                  30UMX Condensate polishing plant building.Floor slab at elevation +4.100</t>
  </si>
  <si>
    <t>30UMX Здание блочной обессоливающей установки.Перекрытие на отметке +4,100</t>
  </si>
  <si>
    <t xml:space="preserve">                   Reinforcement of the 30UMX building common foundation slab</t>
  </si>
  <si>
    <t>Армирование фундаментной плиты здания 30UMX</t>
  </si>
  <si>
    <t xml:space="preserve">                  30UMX Condensate polishing plant building. Roof steel structures</t>
  </si>
  <si>
    <t>30UMX Здание блочной обессоливающей установки.Металлоконструкции покрытия</t>
  </si>
  <si>
    <t xml:space="preserve">                  30UMX Condensate polishing plant building. Steel structures of supports for substructure equipment, maintenance platforms, monorails</t>
  </si>
  <si>
    <t>30UMX Здание блочной обессоливающей установки.Металлоконструкции опор под оборудование, площадок обслуживания, монорельсов подземной части</t>
  </si>
  <si>
    <t xml:space="preserve">                  30UMX Condensate polishing plant building. Steel structures of supports for superstructure equipment, maintenance platforms, monorails</t>
  </si>
  <si>
    <t>30UMX Здание блочной обессоливающей установки.Металлоконструкции опор под оборудование, площадок обслуживания, монорельсов надземной части</t>
  </si>
  <si>
    <t xml:space="preserve">                  30UMX Condensate polishing plant building. Roof steel structures fireproofing</t>
  </si>
  <si>
    <t>30UMX Здание блочной обессоливающей установки.Огнезащита металлоконструкций покрытия</t>
  </si>
  <si>
    <t xml:space="preserve">                  30UMX Condensate polishing plant building.Building entrances and driveways. Steel structures</t>
  </si>
  <si>
    <t>30UMX Здание блочной обессоливающей установки.Входы и въезды в здание. Металлоконструкции</t>
  </si>
  <si>
    <t xml:space="preserve">                  30UMX Condensate polishing plant building.Civil structures of external fire escape stairs</t>
  </si>
  <si>
    <t>30UMX Здание блочной обессоливающей установки.Строительные конструкции наружных пожарно-эвакуационных лестниц</t>
  </si>
  <si>
    <t xml:space="preserve">                  30UMX Condensate polishing plant building.Lightning protection of building</t>
  </si>
  <si>
    <t>30UMX Здание блочной обессоливающей установки.Молниезащита здания</t>
  </si>
  <si>
    <t xml:space="preserve">                  30UMX. Condensate polishing plant building. Internal finishing of rooms to a mark 0.000. Floors</t>
  </si>
  <si>
    <t>30UMX. Здание блочной обессоливающей установки. Внутренняя отделка помещений до отметки 0.000. Полы</t>
  </si>
  <si>
    <t xml:space="preserve">                20SM Cranes, stationary hoisting mechanisms and transport equipment</t>
  </si>
  <si>
    <t xml:space="preserve">                  30UMX. Condensate polishing plant building. Mounting drawings of lifting equipment</t>
  </si>
  <si>
    <t>30UMX. Здание блочной обессоливающей установки. Монтажные чертежи грузоподъемного оборудования</t>
  </si>
  <si>
    <t xml:space="preserve">                Process equipment</t>
  </si>
  <si>
    <t xml:space="preserve">                  30UMX. Condensate polishing plant building. Mounting drawings of SCDP, UDP filters</t>
  </si>
  <si>
    <t>30UMX. Здание блочной обессоливающей установки. Монтажные чертежи фильтров АОУ, БОУ</t>
  </si>
  <si>
    <t xml:space="preserve">                  30UMX. Condensate polishing plant building. Mounting drawings of electric pump units</t>
  </si>
  <si>
    <t>30UMX. Здание блочной обессоливающей установки. Монтажные чертежи электронасосных агрегатов</t>
  </si>
  <si>
    <t xml:space="preserve">                  30UMX. Condensate polishing plant building. Mounting drawings of LDP system tanks</t>
  </si>
  <si>
    <t>30UMX. Здание блочной обессоливающей установки. Монтажные чертежи баков системы LDP</t>
  </si>
  <si>
    <t xml:space="preserve">                  30UMX. Condensate polishing plant building. Mounting drawings of corrective reagent tanks</t>
  </si>
  <si>
    <t>30UMX. Здание блочной обессоливающей установки. Монтажные чертежи баков корректирующих реагентов</t>
  </si>
  <si>
    <t xml:space="preserve">                  30UMX. Condensate polishing plant building. Mounting drawings of corrective reagent dosing electric pump units</t>
  </si>
  <si>
    <t>30UMX. Здание блочной обессоливающей установки. Монтажные чертежи электронасосных дозировочных агрегатов корректирующих реагентов</t>
  </si>
  <si>
    <t xml:space="preserve">                  30UMX. Condensate polishing plant building. Mounting drawings of LFN, LDL system electric pump units</t>
  </si>
  <si>
    <t>30UMX. Здание блочной обессоливающей установки. Монтажные чертежи электронасосных агрегатов систем LFN, LDL</t>
  </si>
  <si>
    <t xml:space="preserve">                  30UMX. Condensate polishing plant building. Mounting drawings of LDP system dosing electric pump units</t>
  </si>
  <si>
    <t>30UMX. Здание блочной обессоливающей установки. Монтажные чертежи электронасосных дозировочных агрегатов системы LDP</t>
  </si>
  <si>
    <t xml:space="preserve">                  30UMX. Condensate polishing plant building. Mounting drawings of other equipment in the UDP building</t>
  </si>
  <si>
    <t>30UMX. Здание блочной обессоливающей установки. Монтажные чертежи прочего оборудования здания БОУ</t>
  </si>
  <si>
    <t xml:space="preserve">                  30UMX. Condensate polishing plant building. Inquiry specification for LDF, LDB system filter materials</t>
  </si>
  <si>
    <t>30UMX. Здание блочной обессоливающей установки. Заказная спецификация на загрузочные материалы системы LDF</t>
  </si>
  <si>
    <t xml:space="preserve">                  30UMX Unit demineralization plant building. Laboratory for operative monitoring of the secondary circuit water-chemistry parameters. Specification of laboratory furniture</t>
  </si>
  <si>
    <t>30UMX Здание блочной обессоливающей установки. Лаборатория оперативного контроля параметров ВХР второго контура. Заказная спецификация на лабораторную мебель</t>
  </si>
  <si>
    <t>551д</t>
  </si>
  <si>
    <t xml:space="preserve">                   Water supply and sewerage systems</t>
  </si>
  <si>
    <t>Водопровод и канализация</t>
  </si>
  <si>
    <t xml:space="preserve">                  30UMX Condensate polishing plant building. Turbine building pipelines within the boundaries of building 30UMX (to the trestle through the сondensate polishing plant building)</t>
  </si>
  <si>
    <t>30UMX Здание блочной обессоливающей установки. Трубопроводы здания турбины в границах здания 30UMX (выход на эстакаду транзитом через БОУ)</t>
  </si>
  <si>
    <t xml:space="preserve">                  30UMX. Condensate polishing plant building. Water supply and sewage pipelines of internal networks</t>
  </si>
  <si>
    <t>30UMX. Здание блочной обессоливающей установки. Внутренние сети водопровода и канализации</t>
  </si>
  <si>
    <t xml:space="preserve">                  30UMX. Condensate polishing plant building. Drains pipelines from instrumentation equipment and mounting racks</t>
  </si>
  <si>
    <t>30UMX. Здание блочной обессоливающей установки.Трубопроводы дренажей от стендов и оборудования КИП и А</t>
  </si>
  <si>
    <t xml:space="preserve">                   30LDB Autonomous demineralization plant system</t>
  </si>
  <si>
    <t>30LDB Система автономной обессоливающей установки</t>
  </si>
  <si>
    <t>153д</t>
  </si>
  <si>
    <t xml:space="preserve">                     30UMX. Condensate polishing plant building. Demineralized water pipeline for LDB system auxiliary loads</t>
  </si>
  <si>
    <t>30UMX. Здание блочной обессоливающей установки. Трубопровод обессоленной воды на собственные нужды системы LDB</t>
  </si>
  <si>
    <t xml:space="preserve">                     30UMX. Condensate polishing plant building. Contaminated condensate pipeline within the boundaries of building UMX</t>
  </si>
  <si>
    <t>30UMX. Здание блочной обессоливающей установки. Трубопровод грязного конденсата в пределах здания UMX</t>
  </si>
  <si>
    <t xml:space="preserve">                     30UMX. Condensate polishing plant building. Flush water pipelines of LDB system filters</t>
  </si>
  <si>
    <t>30UMX. Здание блочной обессоливающей установки. Трубопроводы промывочной воды фильтров системы LDB</t>
  </si>
  <si>
    <t xml:space="preserve">                     30UMX. Condensate polishing plant building. Drain water pipelines of LDB system filters</t>
  </si>
  <si>
    <t>30UMX. Здание блочной обессоливающей установки. Трубопроводы дренажных вод фильтров системы LDB</t>
  </si>
  <si>
    <t xml:space="preserve">                      Regenerating solution pipelines of LDB system</t>
  </si>
  <si>
    <t>Трубопроводы регенерационных растворов серной кислоты системы LDB</t>
  </si>
  <si>
    <t xml:space="preserve">                     30UMX. Condensate polishing plant building. Hydraulic loading pipelines of LDB system filters</t>
  </si>
  <si>
    <t>30UMX. Здание блочной обессоливающей установки. Трубопроводы гидрозагрузки фильтров системы LDB</t>
  </si>
  <si>
    <t xml:space="preserve">                   30LDF System for desalination and iron removal from the turbine condensate</t>
  </si>
  <si>
    <t>30LDF Система обезжелезивания и обессоливания конденсата турбины</t>
  </si>
  <si>
    <t xml:space="preserve">                     30UMX. Condensate polishing plant building. Condensate supply pipelines to system LDF</t>
  </si>
  <si>
    <t>30UMX. Здание блочной обессоливающей установки. Трубопровод подачи конденсата турбины в систему LDF</t>
  </si>
  <si>
    <t xml:space="preserve">                      Main condensate pipelines of cartridge filters</t>
  </si>
  <si>
    <t xml:space="preserve">                     30UMX. Condensate polishing plant building. Pipelines (≤ DN 50) of building UMX</t>
  </si>
  <si>
    <t>30UMX. Здание блочной обессоливающей установки. Трубопроводы Ду50 и меньше здания UMX</t>
  </si>
  <si>
    <t xml:space="preserve">                     30UMX. Condensate polishing plant building. Intake pipelines of LDF, LDB system auxiliary pumps</t>
  </si>
  <si>
    <t>30UMX. Здание блочной обессоливающей установки. Всасывающие трубопроводы насосов собственных нужд систем LDF и LDB</t>
  </si>
  <si>
    <t xml:space="preserve">                   30LDP Spent resin regeneration and flashing system</t>
  </si>
  <si>
    <t>30LDP Система регенерации и промывки отработавших смол БОУ</t>
  </si>
  <si>
    <t xml:space="preserve">                     30UMX. Condensate polishing plant building. Hydraulic reloading pipelines</t>
  </si>
  <si>
    <t>30UMX. Здание блочной обессоливающей установки. Трубопроводы гидроперегрузки</t>
  </si>
  <si>
    <t xml:space="preserve">                     30UMX. Condensate polishing plant building. Flush and wash water pipelines within the boundaries of filters of system LDF</t>
  </si>
  <si>
    <t>30UMX. Здание блочной обессоливающей установки. Трубопроводы промывочных и отмывочных вод в пределах фильтров системы LDF</t>
  </si>
  <si>
    <t xml:space="preserve">                     30UMX. Condensate polishing plant building. Drain water pipelines to drain water tanks</t>
  </si>
  <si>
    <t>30UMX. Здание блочной обессоливающей установки. Трубопроводы дренажных вод в бак дренажных вод</t>
  </si>
  <si>
    <t xml:space="preserve">                     30UMX. Condensate polishing plant building. Regeneration and washing pipelines of LDP system regeneration filters</t>
  </si>
  <si>
    <t>30UMX. Здание блочной обессоливающей установки. Трубопроводы регенерации и промывки фильтров- регенераторов системы LDР</t>
  </si>
  <si>
    <t xml:space="preserve">                     30UMX. Condensate polishing plant building. Drain pipelines of LDP system regeneration filters</t>
  </si>
  <si>
    <t>30UMX. Здание блочной обессоливающей установки. Трубопроводы дренажей фильтров- регенераторов системы LDP</t>
  </si>
  <si>
    <t xml:space="preserve">                     30UMX. Condensate polishing plant building. Pipelines of LDP system drain tank and pumps</t>
  </si>
  <si>
    <t>30UMX. Здание блочной обессоливающей установки. Трубопроводы обвязки бака и насосов дренажных вод системы LDP</t>
  </si>
  <si>
    <t xml:space="preserve">                   30PHN System for intermediate circuit water chemistry correction of normal operation loads</t>
  </si>
  <si>
    <t>30PHN Система корректировки ВХР промконтура потребителей нормальной эксплуатации</t>
  </si>
  <si>
    <t xml:space="preserve">                     30UMX. Condensate polishing plant building. PHN system pipelines</t>
  </si>
  <si>
    <t>30UMX. Здание блочной обессоливающей установки. Трубопроводы обвязки системы PHN</t>
  </si>
  <si>
    <t xml:space="preserve">                     30UMX. Condensate polishing plant building. Pipelines of LFN system hydrazine plant</t>
  </si>
  <si>
    <t>30UMX. Здание блочной обессоливающей установки. Трубопроводы обвязки гидразинной установки cистемы LFN</t>
  </si>
  <si>
    <t xml:space="preserve">                     30UMX. Condensate polishing plant building. Pipelines of LFN system ammonia plant</t>
  </si>
  <si>
    <t>30UMX. Здание блочной обессоливающей установки. Трубопроводы обвязки аммиачной установки cистемы LFN</t>
  </si>
  <si>
    <t xml:space="preserve">                     30UMX. Condensate polishing plant building. Pipelines of LFN system ethanolamine dosing plant</t>
  </si>
  <si>
    <t>30UMX. Здание блочной обессоливающей установки. Трубопроводы обвязки установки дозирования этаноламина системы LFN</t>
  </si>
  <si>
    <t xml:space="preserve">                     30UMX. Condensate polishing plant building. Pipelines of LFN system ethanolamine preparation and storage plant</t>
  </si>
  <si>
    <t>30UMX. Здание блочной обессоливающей установки. Трубопроводы обвязки установки приготовления и хранения этаноламина системы LFN</t>
  </si>
  <si>
    <t xml:space="preserve">                   30QUH Secondary circuit sampling system</t>
  </si>
  <si>
    <t>30QUH Система отбора проб второго контура</t>
  </si>
  <si>
    <t xml:space="preserve">                     30UMX. Condensate polishing plant building. Automatic chemical control pipelines</t>
  </si>
  <si>
    <t>30UMX. Здание блочной обессоливающей установки. Трубопроводы автоматизированного химического контроля</t>
  </si>
  <si>
    <t xml:space="preserve">                      Sampling pipelines of secondary circuit and QUH system UDP</t>
  </si>
  <si>
    <t xml:space="preserve">                   30UMX Equipment piping</t>
  </si>
  <si>
    <t>30UMX Трубопроводы обвязки оборудования</t>
  </si>
  <si>
    <t xml:space="preserve">                     30UMX. Condensate polishing plant building. Compressed air pipelines of LDF system filters</t>
  </si>
  <si>
    <t>30UMX. Здание блочной обессоливающей установки. Трубопроводы сжатого воздуха в обвязке фильтров системы LDF</t>
  </si>
  <si>
    <t xml:space="preserve">                     30UMX. Condensate polishing plant building. Pipelines of LDL system regeneration water pumps</t>
  </si>
  <si>
    <t>30UMX. Здание блочной обессоливающей установки. Трубопроводы в обвязке насосов регенерационных вод системы LDL</t>
  </si>
  <si>
    <t xml:space="preserve">                     30UMX. Condensate polishing plant building. Pipelines of sulphuric acid tanks and dosing pumps</t>
  </si>
  <si>
    <t>30UMX. Здание блочной обессоливающей установки. Трубопроводы обвязки баков-мерников и насосов-дозаторов серной кислоты</t>
  </si>
  <si>
    <t xml:space="preserve">                     30UMX. Condensate polishing plant building. Pipelines of caustic soda tanks and dosing pumps</t>
  </si>
  <si>
    <t>30UMX. Здание блочной обессоливающей установки. Трубопроводы обвязки баков-мерников и насосов-дозаторов едкого натра</t>
  </si>
  <si>
    <t xml:space="preserve">                   30UMX Corrosion protection and thermal insulation</t>
  </si>
  <si>
    <t>30UMX Антикоррозионная обработка и тепловая изоляция</t>
  </si>
  <si>
    <t xml:space="preserve">                     30UMX. Condensate polishing plant building. Identification painting of equipment and pipelines</t>
  </si>
  <si>
    <t>30UMX. Здание блочной обессоливающей установки. Опознавательная окраска оборудования и трубопроводов</t>
  </si>
  <si>
    <t xml:space="preserve">                     30UMX. Condensate polishing plant building. Pipeline supplying the turbine condensate to system LDF. Heat insulation.</t>
  </si>
  <si>
    <t>30UMX. Здание блочной обессоливающей установки. Трубопровод подачи конденсата турбины в систему LDF. Тепловая изоляция.</t>
  </si>
  <si>
    <t xml:space="preserve">                     30UMX. Condensate polishing plant building. Main condensate pipelines within the piping of cartridge filters. Heat insulation.</t>
  </si>
  <si>
    <t>30UMX. Здание блочной обессоливающей установки. Трубопроводы основного конденсата в обвязке катриджных фильтров. Тепловая изоляция.</t>
  </si>
  <si>
    <t xml:space="preserve">                     30UMX. Condensate polishingplant building. Pipelines supplying the turbine condensate to H-cation exchangers. Heat insulation.</t>
  </si>
  <si>
    <t>30UMX. Здание блочной обессоливающей установки. Трубопроводы подачи конденсата турбины на Н-катионитные фильтры. Тепловая изоляция.</t>
  </si>
  <si>
    <t xml:space="preserve">                     30UMX. Condensate polishing plant building. Main condensate pipelines within the piping of H-cation exchangers. Heat insulation.</t>
  </si>
  <si>
    <t>30UMX. Здание блочной обессоливающей установки. Трубопроводы основного конденсата в обвязке Н-катионитных фильтров. Тепловая изоляция.</t>
  </si>
  <si>
    <t xml:space="preserve">                     30UMX. Condensate polishing plant building. Main condensate pipeline from H-filters to mixed bed filter. Heat insulation.</t>
  </si>
  <si>
    <t>30UMX. Здание блочной обессоливающей установки. Трубопровод основного конденсата с Н-фильтров на ФСД. Тепловая изоляция.</t>
  </si>
  <si>
    <t xml:space="preserve">                     30UMX. Condensate polishing plant building. Main condensate pipelines within the piping of mixed bed filter. Heat insulation.</t>
  </si>
  <si>
    <t>30UMX. Здание блочной обессоливающей установки. Трубопроводы основного конденсата в обвязке ФСД. Тепловая изоляция.</t>
  </si>
  <si>
    <t xml:space="preserve">                     30UMX. Condensate polishing plant building. Pipelines for main condensate return from MBF to the turbine hall. Heat insulation.</t>
  </si>
  <si>
    <t>30UMX. Здание блочной обессоливающей установки. Трубопроводы возврата основного конденсата с ФСД в машзал. Тепловая изоляция.</t>
  </si>
  <si>
    <t xml:space="preserve">                     30UMX. Condensate polishing plant building. Heat insulation of pipelines.</t>
  </si>
  <si>
    <t>30UMX. Здание блочной обессоливающей установки. Тепловая изоляция трубопроводов</t>
  </si>
  <si>
    <t xml:space="preserve">                  30UMX. Condensate polishing plant building. Automatic fire fighting facilities (SGC)</t>
  </si>
  <si>
    <t>30UMX. Здание блочной обессоливающей установки. Автоматические установки пожаротушения (SGC)</t>
  </si>
  <si>
    <t xml:space="preserve">                30UMX Ventilation, air conditioning, cold supply and heating</t>
  </si>
  <si>
    <t>30UMX Вентиляция, кондиционирование, холодоснабжение и отопление</t>
  </si>
  <si>
    <t xml:space="preserve">                  30UMX. Condensate polishing plant building. Chilling medium supply pipelines in building UMX 20QKS</t>
  </si>
  <si>
    <t>30UMX. Здание блочной обессоливающей установки. Трубопроводы холодоснабжения в здании UMX 30QKS</t>
  </si>
  <si>
    <t xml:space="preserve">                  30UMX. Condensate polishing plant building. WD for fire dampers</t>
  </si>
  <si>
    <t>30UMX. Здание блочной обессоливающей установки. РД по огнезадерживающим клапанам</t>
  </si>
  <si>
    <t xml:space="preserve">                  30UMX. Condensate polishing plant building. Ventilation layout drawings</t>
  </si>
  <si>
    <t>30UMX. Здание блочной обессоливающей установки. Компоновочные чертежи вентиляции</t>
  </si>
  <si>
    <t xml:space="preserve">                  30UMX. Condensate polishing plant building. Installation drawings for ventilation system equipment</t>
  </si>
  <si>
    <t>30UMX. Здание блочной обессоливающей установки. Установочные чертежи оборудования систем вентиляции</t>
  </si>
  <si>
    <t xml:space="preserve">                  30UMX. Condensate polishing plant building. Heat supply</t>
  </si>
  <si>
    <t>30UMX. Здание блочной обессоливающей установки. Теплоснабжение</t>
  </si>
  <si>
    <t xml:space="preserve">                  30UMX. Condensate polishing plant building. Cold supply</t>
  </si>
  <si>
    <t>30UMX. Здание блочной обессоливающей установки. Холодоснабжение</t>
  </si>
  <si>
    <t xml:space="preserve">                  30UMX. Condensate polishing plant building. Ventilation system diagrams</t>
  </si>
  <si>
    <t>30UMX. Здание блочной обессоливающей установки. Схемы систем вентиляции</t>
  </si>
  <si>
    <t xml:space="preserve">                  30UMX. Condensate polishing plant building. Lighting networks</t>
  </si>
  <si>
    <t>30UMX. Здание блочной обессоливающей установки. Сети освещения</t>
  </si>
  <si>
    <t xml:space="preserve">                  30UMX. Condensate polishing plant building. Diagrams of welding and power outlet network</t>
  </si>
  <si>
    <t>30UMX. Здание блочной обессоливающей установки. Схемы сварочной и розеточной сети</t>
  </si>
  <si>
    <t xml:space="preserve">                  30UMX. Condensate polishing plant building. Layout of cable steel structures</t>
  </si>
  <si>
    <t>30UMX. Здание блочной обессоливающей установки. Расстановка кабельных конструкций</t>
  </si>
  <si>
    <t xml:space="preserve">                  30UMX. Condensate polishing plant building. Grounding and lightning protection</t>
  </si>
  <si>
    <t>30UMX. Здание блочной обессоливающей установки. Заземление и молниезащита</t>
  </si>
  <si>
    <t xml:space="preserve">                Power and control cables</t>
  </si>
  <si>
    <t xml:space="preserve">                  30UMX. Condensate polishing plant building. Lists of power cables</t>
  </si>
  <si>
    <t>30UMX. Здание блочной обессоливающей установки. Журналы силовых кабелей</t>
  </si>
  <si>
    <t xml:space="preserve">                  30UMX. Condensate polishing plant building. Logs of power and control cables for feeding elements</t>
  </si>
  <si>
    <t>30UMX. Здание блочной обессоливающей установки. Журналы силовых и контрольных кабелей в части питающих элементов</t>
  </si>
  <si>
    <t xml:space="preserve">                  30UMX. Condensate polishing plant building. List of control cables of 0.4 kV LV switchgears for automatic equipment</t>
  </si>
  <si>
    <t>30UMX. Здание блочной обессоливающей установки. Журналы контрольных кабелей НКУ-0,4 кВ в части автоматики</t>
  </si>
  <si>
    <t xml:space="preserve">                  30UMX. Condensate polishing plant building. Lists of control cables for electric motors</t>
  </si>
  <si>
    <t>30UMX. Здание блочной обессоливающей установки. Журналы контрольных кабелей в части электродвигателей</t>
  </si>
  <si>
    <t xml:space="preserve">                  30UMX. Condensate polishing plant building. Electrical equipment layout</t>
  </si>
  <si>
    <t>30UMX. Здание блочной обессоливающей установки. Размещение электрооборудования</t>
  </si>
  <si>
    <t xml:space="preserve">                  30UMX. Condensate polishing plant building. Control wiring of auxiliaries for feeding elements.</t>
  </si>
  <si>
    <t>30UMX. Здание блочной обессоливающей установки. Вторичная коммутация с.н. в части питающих элементов</t>
  </si>
  <si>
    <t xml:space="preserve">                  30UMX. Condensate polishing plant building. Assignment to the manufacturer for automatic equipment cabinets. Stage 1</t>
  </si>
  <si>
    <t>30UMX. Здание блочной обессоливающей установки. Задание заводу на шкафы автоматики. Этап 1</t>
  </si>
  <si>
    <t xml:space="preserve">                  30UMX. Condensate polishing plant building. Filling diagrams of 0.4 kV LV switchgears for automatic equipment</t>
  </si>
  <si>
    <t>30UMX. Здание блочной обессоливающей установки. Задание заводу на сборки 0,4 кВ в части автоматики</t>
  </si>
  <si>
    <t xml:space="preserve">                  30UMX. Condensate polishing plant building. Diagrams of external cable connections to automatic equipment cabinets</t>
  </si>
  <si>
    <t>30UMX. Здание блочной обессоливающей установки. Схемы внешних подключения кабелей к шкафам автоматики</t>
  </si>
  <si>
    <t xml:space="preserve">                  30UMX. Condensate polishing plant building.Control wiring of auxiliaries for electric motors</t>
  </si>
  <si>
    <t>30UMX. Здание блочной обессоливающей установки. Вторичная коммутация с.н. в части электродвигателей</t>
  </si>
  <si>
    <t xml:space="preserve">                  30UMX. Condensate polishing plant building. Personnel annunciation and search system</t>
  </si>
  <si>
    <t>30UMX. Здание блочной обессоливающей установки. Система оповещения и поиска персонала</t>
  </si>
  <si>
    <t xml:space="preserve">                  30UMX. Condensate polishing plant building. Common-plant communication systems</t>
  </si>
  <si>
    <t>30UMX. Здание блочной обессоливающей установки. Системы общестанционной связи</t>
  </si>
  <si>
    <t xml:space="preserve">                  30UMX. Condensate polishing plant building. Communication systems. Lists of cables</t>
  </si>
  <si>
    <t>30UMX. Здание блочной обессоливающей установки. Системы связи. Кабельные журналы</t>
  </si>
  <si>
    <t xml:space="preserve">                  30UMX. Condensate polishing plant building. Operative loudspeaking and telephone communication system</t>
  </si>
  <si>
    <t>30UMX. Здание блочной обессоливающей установки. Система оперативной громкоговорящей и телефонной связи</t>
  </si>
  <si>
    <t xml:space="preserve">                  30UMX. Condensate polishing plant building. Fire Protection Instrumentation and Control System (FP I&amp;C)</t>
  </si>
  <si>
    <t>30UMX. Здание блочной обессоливающей установки. Система контроля и управления противопожарной защитой (СКУ ПЗ)</t>
  </si>
  <si>
    <t xml:space="preserve">                  30UMX. Condensate polishing plant building. Fire Protection Instrumentation and Control System (FP I&amp;C). List of control cables</t>
  </si>
  <si>
    <t>30UMX. Здание блочной обессоливающей установки. Система контроля и управления противопожарной защитой (СКУ ПЗ). Журнал контрольных кабелей</t>
  </si>
  <si>
    <t xml:space="preserve">                  30UMX. Condensate polishing plant building. Fire Protection Instrumentation and Control System (FP I&amp;C). Fire alarm system</t>
  </si>
  <si>
    <t>30UMX. Здание блочной обессоливающей установки. Система контроля и управления противопожарной защитой (СКУ ПЗ). Оповещение людей о пожаре</t>
  </si>
  <si>
    <t xml:space="preserve">                  30UMX. Condensate polishing plant building. Fire Protection Instrumentation and Control System (FP I&amp;C). Fire alarm system. List of control cables</t>
  </si>
  <si>
    <t>30UMX. Здание блочной обессоливающей установки. Система контроля и управления противопожарной защитой (СКУ ПЗ). Оповещение людей о пожаре. Журнал контрольных кабелей</t>
  </si>
  <si>
    <t xml:space="preserve">                  30UMX. Condensate polishing plant building. Fire Protection Instrumentation and Control System (FP I&amp;C). Automatic water fire fighting facility</t>
  </si>
  <si>
    <t>30UMX. Здание блочной обессоливающей установки. Система контроля и управления противопожарной защитой (СКУ ПЗ). Автоматическая установка водяного пожаротушения</t>
  </si>
  <si>
    <t xml:space="preserve">                  30UMX. Condensate polishing plant building. Fire Protection Instrumentation and Control System (FP I&amp;C). Automatic water fire fighting facility. List of control cables</t>
  </si>
  <si>
    <t>30UMX. Здание блочной обессоливающей установки. Система контроля и управления противопожарной защитой (СКУ ПЗ). Автоматическая установка водяного пожаротушения. Журнал контрольных кабелей</t>
  </si>
  <si>
    <t xml:space="preserve">                  30UMX. Condensate polishing plant building. Fire protection control and monitoring system (FP I&amp;C). Automatic gas fire fighting facility</t>
  </si>
  <si>
    <t>30UMX. Здание блочной обессоливающей установки. Система контроля и управления противопожарной защитой (СКУ ПЗ). Автоматическая установка газового пожаротушения</t>
  </si>
  <si>
    <t xml:space="preserve">                  30UMX. Condensate polishing plant building. Fire protection control and monitoring system (FP I&amp;C). Automatic gas fire fighting facility. List of control cables</t>
  </si>
  <si>
    <t>30UMX. Здание блочной обессоливающей установки. Система контроля и управления противопожарной защитой (СКУ ПЗ). Автоматическая установка газового пожаротушения. Журнал контрольных кабелей</t>
  </si>
  <si>
    <t xml:space="preserve">                   30UMX. Condensate polishing plant building. PU EE I&amp;C CS. Tables of external connections</t>
  </si>
  <si>
    <t>30UMX. Здание блочной обессоливающей установки. ПТК СКУ ЭЧ ЭБ. Таблицы внешних подключений</t>
  </si>
  <si>
    <t xml:space="preserve">                   30UMX. Condensate polishing plant building. PU EE I&amp;C CS. Structural diagram of the equipment set</t>
  </si>
  <si>
    <t>30UMX. Здание блочной обессоливающей установки. ПТК СКУ ЭЧ ЭБ. Схема структурная комплекса технических средств</t>
  </si>
  <si>
    <t xml:space="preserve">                   30UMX. Condensate polishing plant building. PU EE I&amp;C CS. Electrical equipment cables log. Layout group 3</t>
  </si>
  <si>
    <t>30UMX. Здание блочной обессоливающей установки. ПТК СКУ ЭЧ ЭБ. Журнал кабелей от электрооборудования. Группа раскладки 3</t>
  </si>
  <si>
    <t xml:space="preserve">                   30UMX. Condensate polishing plant building. PU EE I&amp;C CS. CS system bus cables log. Layout group 5</t>
  </si>
  <si>
    <t>30UMX. Здание блочной обессоливающей установки. ПТК СКУ ЭЧ ЭБ. Журнал кабелей системной шины ПТК. Группа раскладки 5</t>
  </si>
  <si>
    <t xml:space="preserve">                  30UMX. Condensate polishing plant building.WD for power unit I&amp;C EE CAS. Technical assignment for manufacturer.</t>
  </si>
  <si>
    <t>30UMX. Здание блочной обессоливающей установки. РД в части ПТК СКУ ЭЧ ЭБ. Задание заводу</t>
  </si>
  <si>
    <t xml:space="preserve">                CMS WC</t>
  </si>
  <si>
    <t xml:space="preserve">                  30UMX. Condensate polishing plant building. Automated chemical control system of the II circuit water chemistry</t>
  </si>
  <si>
    <t>30UMX. Здание блочной обессоливающей установки. Автоматизированная система химического контроля второго контура водно-химического режима</t>
  </si>
  <si>
    <t xml:space="preserve">                  30UMX. Condensate polishing plant building. Automated chemical control system of the II circuit water chemistry. List of control cables</t>
  </si>
  <si>
    <t>30UMX. Здание блочной обессоливающей установки. Автоматизированная система химического контроля второго контура водно-химического режима. Журнал контрольных кабелей</t>
  </si>
  <si>
    <t xml:space="preserve">                  30UMX. Condensate polishing plant building. Automated chemical control system of the II circuit water chemistry. List of control cables for connection to standard CAS</t>
  </si>
  <si>
    <t>30UMX. Здание блочной обессоливающей установки. Автоматизированная система химического контроля второго контура водно-химического режима. Журнал контрольных кабелей в части присоединений к ТПТС</t>
  </si>
  <si>
    <t xml:space="preserve">                  30UMX. Condensate polishing plant building. Layouts of sensors stands</t>
  </si>
  <si>
    <t>30UMX. Здание блочной обессоливающей установки. Планы размещения стендов датчиков</t>
  </si>
  <si>
    <t xml:space="preserve">                  30UMX. Condensate polishing plant building. General views and connection diagrams of external electrical wirings of instrumentation cabinets</t>
  </si>
  <si>
    <t>30UMX. Здание блочной обессоливающей установки. Общие виды и схемы подключения внешних электрических проводок шкафов КИП</t>
  </si>
  <si>
    <t xml:space="preserve">                  30UMX. Condensate polishing plant building. List of measuring circuits</t>
  </si>
  <si>
    <t>30UMX. Здание блочной обессоливающей установки. Перечень измерительных контуров</t>
  </si>
  <si>
    <t xml:space="preserve">                  30UMX. Condensate polishing plant building. Pipeline connections for sensors</t>
  </si>
  <si>
    <t>30UMX. Здание блочной обессоливающей установки. Трубные соединения датчиков</t>
  </si>
  <si>
    <t xml:space="preserve">                   Condensate polishing plant building (20UMX). Control lines of thermal monitoring sensors</t>
  </si>
  <si>
    <t>Здание блочной обессоливающей установки (30UMX). Трассы импульсных линий ТТК</t>
  </si>
  <si>
    <t xml:space="preserve">                  30UMX. Condensate polishing plant building. Cable lines of sensors</t>
  </si>
  <si>
    <t>30UMX. Здание блочной обессоливающей установки. Кабельные соединения датчиков</t>
  </si>
  <si>
    <t xml:space="preserve">                  30UMX. Condensate polishing plant building. Piping of collectors of sensors stands</t>
  </si>
  <si>
    <t>30UMX. Здание блочной обессоливающей установки. Обвязка коллекторов стендов датчиков</t>
  </si>
  <si>
    <t xml:space="preserve">                  30UMX. Condensate polishing plant building. List of control cables</t>
  </si>
  <si>
    <t>30UMX. Здание блочной обессоливающей установки. Журнал контрольных кабелей</t>
  </si>
  <si>
    <t xml:space="preserve">                  30UMX. Condensate polishing plant building. Assignment to the manufacturer for instrumentation secondary transducers</t>
  </si>
  <si>
    <t>30UMX. Здание блочной обессоливающей установки. Задание заводу на шкафы вторичных преобразователей КИП</t>
  </si>
  <si>
    <t xml:space="preserve">          30UMV Turbine and generator oil facilities building</t>
  </si>
  <si>
    <t>30UMV Здание маслохозяйства турбины и генератора</t>
  </si>
  <si>
    <t>1703д</t>
  </si>
  <si>
    <t xml:space="preserve">             Readiness of object 30UMV</t>
  </si>
  <si>
    <t>Готовность объекта 30UMV</t>
  </si>
  <si>
    <t>1064д</t>
  </si>
  <si>
    <t xml:space="preserve">               30UMV. Turbine and generator oil facilities building. Walls and columns from elevation -7.100 up to elevation -0.100</t>
  </si>
  <si>
    <t>30UMV. Здание маслохозяйства турбины и генератора. Стены и колонны с отметки -7,100 до отметки -0,100</t>
  </si>
  <si>
    <t xml:space="preserve">               30UMV. Turbine and generator oil facilities building. Floor slab at elevation -0.100</t>
  </si>
  <si>
    <t>30UMV. Здание маслохозяйства турбины и генератора. Перекрытие на отметке -0,100</t>
  </si>
  <si>
    <t xml:space="preserve">               30UMV. Turbine and generator oil facilities building. Walls and columns from elevation -0.100 up to elevation +8.000</t>
  </si>
  <si>
    <t>30UMV. Здание маслохозяйства турбины и генератора. Стены и колонны с отметки -0,100 до отметки +8,000</t>
  </si>
  <si>
    <t xml:space="preserve">               30UMV. Turbine and generator oil facilities building. Floor slab at elevation +8.000</t>
  </si>
  <si>
    <t>30UMV. Здание маслохозяйства турбины и генератора. Перекрытие на отметке +8,000</t>
  </si>
  <si>
    <t xml:space="preserve">               30UMV. Turbine and generator oil facilities building. Walls from elevation +8.000 up to elevation +15.900</t>
  </si>
  <si>
    <t>30UMV. Здание маслохозяйства турбины и генератора. Стены с отметки +8,000 до отметки +15,900</t>
  </si>
  <si>
    <t xml:space="preserve">               30UMV. Turbine and generator oil facilities building. Floor slab at elevation +15.900</t>
  </si>
  <si>
    <t>30UMV. Здание маслохозяйства турбины и генератора. Перекрытие на отметке +15,900</t>
  </si>
  <si>
    <t xml:space="preserve">               30UMV. Turbine and generator oil facilities building. Walls from elevation +15.900 up to elevation +23.900</t>
  </si>
  <si>
    <t>30UMV. Здание маслохозяйства турбины и генератора. Стены с отметки +15,900 до отметки +23,900</t>
  </si>
  <si>
    <t xml:space="preserve">               30UMV. Turbine and generator oil facilities building. Floor slab at elevation +23.900</t>
  </si>
  <si>
    <t>30UMV. Здание маслохозяйства турбины и генератора. Перекрытие на отметке +23,900</t>
  </si>
  <si>
    <t xml:space="preserve">               30UMV. Turbine and generator oil facilities building. Walls above elevation +23.900</t>
  </si>
  <si>
    <t>30UMV. Здание маслохозяйства турбины и генератора. Стены выше отметки +23,900</t>
  </si>
  <si>
    <t xml:space="preserve">               30UMV. Turbine and generator oil facilities building. Roof</t>
  </si>
  <si>
    <t>30UMV. Здание маслохозяйства турбины и генератора. Покрытие</t>
  </si>
  <si>
    <t xml:space="preserve">               30UMV. Turbine and generator oil facilities building. Floors and baseplates for substructure equipment</t>
  </si>
  <si>
    <t>30UMV. Здание маслохозяйства турбины и генератора. Полы и фундаменты для оборудования подземной части</t>
  </si>
  <si>
    <t xml:space="preserve">               30UMV. Turbine and generator oil facilities building. Floors and baseplates for superstructure equipment</t>
  </si>
  <si>
    <t>30UMV. Здание маслохозяйства турбины и генератора. Полы и фундаменты для оборудования надземной части</t>
  </si>
  <si>
    <t xml:space="preserve">               30UMV. Turbine and generator oil facilities building. Substructure reinforced concrete stairs</t>
  </si>
  <si>
    <t>30UMV. Здание маслохозяйства турбины и генератора. Железобетонные лестницы подземной части</t>
  </si>
  <si>
    <t xml:space="preserve">               30UMV. Turbine and generator oil facilities building. Superstructure reinforced concrete stairs</t>
  </si>
  <si>
    <t>30UMV. Здание маслохозяйства турбины и генератора. Железобетонные лестницы надземной части</t>
  </si>
  <si>
    <t xml:space="preserve">               30UMV. Turbine and generator oil facilities building. Steel structures of supports for superstructure equipment, maintenance platforms and underslung transport rails</t>
  </si>
  <si>
    <t>30UMV. Здание маслохозяйства турбины и генератора. Металлоконструкции опор под оборудование, площадок обслуживания и путей подвесного транспорта подземной части</t>
  </si>
  <si>
    <t>30UMV. Здание маслохозяйства турбины и генератора. Металлоконструкции опор под оборудование, площадок обслуживания и путей подвесного транспорта надземной части</t>
  </si>
  <si>
    <t xml:space="preserve">               30UMV. Turbine and generator oil facilities building. Civil structures of external fire escape stairs</t>
  </si>
  <si>
    <t>30UMV. Здание маслохозяйства турбины и генератора.Строительные конструкции наружных пожарно-эвакуационных лестниц</t>
  </si>
  <si>
    <t xml:space="preserve">               30UMV. Turbine and generator oil facilities building. External wall enclosure</t>
  </si>
  <si>
    <t>30UMV. Здание маслохозяйства турбины и генератора. Наружное стеновое ограждение</t>
  </si>
  <si>
    <t xml:space="preserve">               30UMV. Turbine and generator oil facilities building.Lightning protection of building</t>
  </si>
  <si>
    <t>30UMV. Здание маслохозяйства турбины и генератора. Молниезащита здания</t>
  </si>
  <si>
    <t xml:space="preserve">               30UMV. Turbine and generator oil facilities building. Building entrances and driveways. Reinforced concrete structures</t>
  </si>
  <si>
    <t>30UMV. Здание маслохозяйства турбины и генератора. Входы и въезды в здание. Железобетонные конструкции</t>
  </si>
  <si>
    <t xml:space="preserve">               30UMV. Turbine and generator oil facilities building. Building entrances and driveways. Steel structures</t>
  </si>
  <si>
    <t>30UMV. Здание маслохозяйства турбины и генератора. Входы и въезды в здание. Металлоконструкции</t>
  </si>
  <si>
    <t xml:space="preserve">               30UMV. Turbine and generator oil facility building. Architectural solutions</t>
  </si>
  <si>
    <t>30UMV. Здание маслохозяйства турбины и генератора. Архитектурные решения</t>
  </si>
  <si>
    <t xml:space="preserve">               30UMV. Turbine and generator oil facility building. Egress routes</t>
  </si>
  <si>
    <t>30UMV. Здание маслохозяйства турбины и генератора. Пути эвакуации</t>
  </si>
  <si>
    <t xml:space="preserve">                Reinforcement of the 30UMV building common foundation slab</t>
  </si>
  <si>
    <t>Армирование фундаментной плиты здания 30UMV</t>
  </si>
  <si>
    <t>916д</t>
  </si>
  <si>
    <t xml:space="preserve">                30MAV Lubricant supply system including oil purification</t>
  </si>
  <si>
    <t>391д</t>
  </si>
  <si>
    <t xml:space="preserve">                   Drain pipeline of turbine set lubrication system</t>
  </si>
  <si>
    <t xml:space="preserve">                  30UMV Turbine and generator oil facility building. Installation drawing of pump for oil filtration</t>
  </si>
  <si>
    <t>30UMV Здание маслохозяйства турбины и генератора. Установочный чертеж насосного агрегата фильтрации масла</t>
  </si>
  <si>
    <t xml:space="preserve">                  30UMV Turbine and generator oil facility building. Installation drawing of tank of greasing system</t>
  </si>
  <si>
    <t>30UMV Здание маслохозяйства турбины и генератора. Установочный чертеж бака системы смазки</t>
  </si>
  <si>
    <t xml:space="preserve">                  30UMV Turbine and generator oil facility building. Installation drawing of electric heater oil</t>
  </si>
  <si>
    <t>30UMV Здание маслохозяйства турбины и генератора. Установочный чертеж электронагревателя масла</t>
  </si>
  <si>
    <t xml:space="preserve">                  30UMV Turbine and generator oil facility building. Installation drawing of the duplex filter</t>
  </si>
  <si>
    <t>30UMV Здание маслохозяйства турбины и генератора. Установочный чертеж дуплексного фильтра</t>
  </si>
  <si>
    <t xml:space="preserve">                  30UMV Turbine and generator oil facility building. Installation drawing of oil cooler</t>
  </si>
  <si>
    <t>30UMV Здание маслохозяйства турбины и генератора. Установочный чертеж маслоохладителя</t>
  </si>
  <si>
    <t xml:space="preserve">                   Pressure oil pipeline of turbine set lubrication system within oil room</t>
  </si>
  <si>
    <t xml:space="preserve">                   Oil vapor suction pipeline from lubrication system to fans</t>
  </si>
  <si>
    <t xml:space="preserve">                   Pipeline for lubrication oil filtration</t>
  </si>
  <si>
    <t xml:space="preserve">                  30UMV Turbine and generator oil facility building. Installation drawing of the oil tank</t>
  </si>
  <si>
    <t>30UMV Здание маслохозяйства турбины и генератора. Установочный чертеж бака масла</t>
  </si>
  <si>
    <t xml:space="preserve">                   Pipelines for cleaning the oil tanks of the turbine lubrication system</t>
  </si>
  <si>
    <t xml:space="preserve">                  30UMV Turbine and generator oil facility building. Installation drawing of suspended crane 12,5 t</t>
  </si>
  <si>
    <t>30UMV Здание маслохозяйства турбины и генератора. Установочный чертеж подвесного крана г/п 12,5 т</t>
  </si>
  <si>
    <t xml:space="preserve">                  30UMV Turbine and generator oil facility building. Mechanization of repair work</t>
  </si>
  <si>
    <t>30UMV Здание маслохозяйства турбины и генератора. Механизация ремонтных работ</t>
  </si>
  <si>
    <t xml:space="preserve">                   Acceptance of lifting mechanisms for equipment installation</t>
  </si>
  <si>
    <t xml:space="preserve">                  30UMV Turbine and generator oil facility building. Installation drawing of suspended crane 6.3 t</t>
  </si>
  <si>
    <t>30UMV Здание маслохозяйства турбины и генератора. Установочный чертеж подвесного крана г/п 6,3 т</t>
  </si>
  <si>
    <t xml:space="preserve">                30MVA Oil supply and emergency oil disposal system</t>
  </si>
  <si>
    <t>676д</t>
  </si>
  <si>
    <t xml:space="preserve">                  30UMV Turbine and generator oil facility building. Pipelines of the mineral oil/fire-resistant fluid trip tanks</t>
  </si>
  <si>
    <t>30UMV Здание маслохозяйства турбины и генератора. Трубопроводы обвязки доливчных баков огнестойкой жидкости и минерального масла</t>
  </si>
  <si>
    <t xml:space="preserve">                  30UMV Turbine and generator oil facility building. Installation drawing of pure oil supply pump</t>
  </si>
  <si>
    <t>30UMV Здание маслохозяйства турбины и генератора. Установочный чертеж насосного агрегата подачи чистого масла</t>
  </si>
  <si>
    <t xml:space="preserve">                  30UMV Turbine and generator oil facility building. Installation drawing of trip tank</t>
  </si>
  <si>
    <t>30UMV Здание маслохозяйства турбины и генератора. Установочный чертеж доливочного бака</t>
  </si>
  <si>
    <t xml:space="preserve">                  30UMV Turbine and generator oil facility building. Identification painting of equipment and pipelines</t>
  </si>
  <si>
    <t>30UMV Здание маслохозяйства турбины и генератора. Опознавательная окраска оборудования и трубопроводов</t>
  </si>
  <si>
    <t xml:space="preserve">                  30UMV Turbine and generator oil facility building. Corrosion protection of pipelines</t>
  </si>
  <si>
    <t>30UMV Здание маслохозяйства турбины и генератора. Антикоррозионное покрытие трубопроводов</t>
  </si>
  <si>
    <t xml:space="preserve">                30MVL Hydrolift and barring gear system</t>
  </si>
  <si>
    <t>30MVL Система гидроподъема и валоповоротного устройства</t>
  </si>
  <si>
    <t>174д</t>
  </si>
  <si>
    <t xml:space="preserve">                  30UMV Turbine and generator oil facility building. Installation drawing of pump of rotor hydraulic jacking system</t>
  </si>
  <si>
    <t>30UMV Здание маслохозяйства турбины и генератора. Установочный чертеж электронасосного агрегата системы гидроподъема роторов</t>
  </si>
  <si>
    <t xml:space="preserve">                  30UMV Turbine and generator oil facility building. Installation drawing of pump unit for turning the bearing balls</t>
  </si>
  <si>
    <t>30UMV Здание маслохозяйства турбины и генератора. Установочный чертеж насосного агрегата поворота сфер подшипников</t>
  </si>
  <si>
    <t xml:space="preserve">                   Pipeline for rotors hydraulic jacking</t>
  </si>
  <si>
    <t xml:space="preserve">                   Pipeline for spheres hydraulic jacking</t>
  </si>
  <si>
    <t xml:space="preserve">                30MKW Oil supply system of the generator shaft seal</t>
  </si>
  <si>
    <t>30MKW Система маслоснабжения уплотнений вала генератора</t>
  </si>
  <si>
    <t xml:space="preserve">                   Oil conduits of generator shaft sealing</t>
  </si>
  <si>
    <t xml:space="preserve">                  30UMV Turbine and generator oil facility building. Installation drawing of the oil tank of the GSS oil supply system</t>
  </si>
  <si>
    <t>30UMV Здание маслохозяйства турбины и генератора. Установочный чертеж бака масляного системы маслоснабжения УВГ</t>
  </si>
  <si>
    <t xml:space="preserve">                  30UMV Turbine and generator oil facility building. Installation drawing of the AC motor-driven pumping unit of the GSS oil supply system</t>
  </si>
  <si>
    <t>30UMV Здание маслохозяйства турбины и генератора. Установочный чертеж агрегата электронасосного системы маслоснабжения УВГ</t>
  </si>
  <si>
    <t xml:space="preserve">                  20UMV Turbine and generator oil facility building. Installation drawing of the DC motor-driven pumping unit of the GSS oil supply system</t>
  </si>
  <si>
    <t xml:space="preserve">                  30UMV Turbine and generator oil facility building. Installation drawing of the oil cooler of the GSS oil supply system</t>
  </si>
  <si>
    <t>30UMV Здание маслохозяйства турбины и генератора. Установочный чертеж маслоохладителя системы маслоснабжения УВГ</t>
  </si>
  <si>
    <t xml:space="preserve">                  30UMV Turbine and generator oil facility building. Installation drawing of the damper tank of the generator shaft gland oil supply system</t>
  </si>
  <si>
    <t>30UMV Здание маслохозяйства турбины и генератора. Установочный чертеж бака демпферного системы маслоснабжения УВГ</t>
  </si>
  <si>
    <t xml:space="preserve">                  30UMV Turbine and generator oil facility building. Installation drawing of the hydroseal (hydrogen) of the GSS oil supply system</t>
  </si>
  <si>
    <t>30UMV Здание маслохозяйства турбины и генератора. Установочный чертеж затвора гидравлического системы маслоснабжения УВГ</t>
  </si>
  <si>
    <t xml:space="preserve">                  30UMV Turbine and generator oil facility building. Installation drawing of the centrifugal fan of the generator shaft gland oil supply system</t>
  </si>
  <si>
    <t>30UMV Здание маслохозяйства турбины и генератора. Установочный чертеж вентилятора центробежного системы маслоснабжения УВГ</t>
  </si>
  <si>
    <t xml:space="preserve">                  30UMV Turbine and generator oil facility building. Installation drawing of the oil trap of the GSS oil supply system</t>
  </si>
  <si>
    <t>30UMV Здание маслохозяйства турбины и генератора. Установочный чертеж маслоуловителя системы маслоснабжения УВГ</t>
  </si>
  <si>
    <t xml:space="preserve">                  30UMV Turbine and generator oil facility building. Filling and drain pipelines of the generator shaft system OT</t>
  </si>
  <si>
    <t>30UMV Здание маслохозяйства турбины и генератора. Трубопроводы заполнения и опорожнения МБ системы уплотнения вала генератора</t>
  </si>
  <si>
    <t xml:space="preserve">                  30UMV Turbine and generator oil facility building. Purification pipelines of the generator shaft system OT</t>
  </si>
  <si>
    <t>30UMV Здание маслохозяйства турбины и генератора. Трубопроводы очистки МБ системы уплотнения вала генератора</t>
  </si>
  <si>
    <t xml:space="preserve">                  30UMV Turbine and generator oil facility building. Drainage pipelines of contaminated mineral oil tank</t>
  </si>
  <si>
    <t>30UMV Здание маслохозяйства турбины и генератора. Трубопроводы опорожнения грязного МБ минерального масла</t>
  </si>
  <si>
    <t xml:space="preserve">                  30UMV Turbine and generator oil facility building. Installation drawing of oil purification plant 30MKW90AT001</t>
  </si>
  <si>
    <t>30UMV Здание маслохозяйства турбины и генератора. Установочный чертеж маслоочистительной установки 30MKW90AT001</t>
  </si>
  <si>
    <t xml:space="preserve">                  30UMV Turbine and generator oil facility building. Pipelines for washing oil pipelines of the generator shaft sealing system</t>
  </si>
  <si>
    <t>30UMV Здание маслохозяйства турбины и генератора. Трубопроводы промывки маслопроводов уплотнения вала генератора</t>
  </si>
  <si>
    <t xml:space="preserve">                30MVU Drainage filling and collection system of oil-filled equipment</t>
  </si>
  <si>
    <t>88д</t>
  </si>
  <si>
    <t xml:space="preserve">                  30UMV Turbine and generator oil facility building. MOT filling, drain and ventilation pipelines within building 30UMV</t>
  </si>
  <si>
    <t>30UMV Здание маслохозяйства турбины и генератора. Трубопроводы заполнения, опорожнения и вентиляции ГМБ в границах здания 30UMV</t>
  </si>
  <si>
    <t xml:space="preserve">                  30UMV Turbine and generator oil facility building. Drains and air vents of MOT filling, drain and ventilation pipelines within building 30UMV</t>
  </si>
  <si>
    <t>30UMV Здание маслохозяйства турбины и генератора. Дренажи и воздушники трубопроводов заполнения, опорожнения и вентиляции ГМБ в границах здания 30UMV</t>
  </si>
  <si>
    <t xml:space="preserve">                  30UMV Turbine and generator oil facility building. Oil leakage collection pipelines, installation of fire arresters</t>
  </si>
  <si>
    <t>30UMV Здание маслохозяйства турбины и генератора. Трубопроводы сбора протечек масла с поддонов, установка огнепреградителей</t>
  </si>
  <si>
    <t xml:space="preserve">                  30UMV Turbine and generator oil facility building. Drainage pipelines of contaminated fire-resistant oil tank</t>
  </si>
  <si>
    <t>30UMV Здание маслохозяйства турбины и генератора. Трубопроводы опорожнения грязного МБ огнестойкой жидкости</t>
  </si>
  <si>
    <t xml:space="preserve">                  30UMV Turbine and generator oil facility building. Installation drawing of contaminated oil removal pump</t>
  </si>
  <si>
    <t>30UMV Здание маслохозяйства турбины и генератора. Установочный чертеж насосного агрегата откачки грязного масла</t>
  </si>
  <si>
    <t xml:space="preserve">                   30UMV Turbine and generator oil facility building. Installation drawing of device for self-quenching of flammable liquids</t>
  </si>
  <si>
    <t>30UMV Здание маслохозяйства турбины и генератора. Установочный чертеж устройства самотушения проливов горящих жидкостей</t>
  </si>
  <si>
    <t xml:space="preserve">                   Pipelines for water collection after fire-fighting</t>
  </si>
  <si>
    <t xml:space="preserve">                  30UMV. Turbine and generator oil facility building. Automatic fire fighting facilities (SGC)</t>
  </si>
  <si>
    <t>30UMV. Здание маслохозяйства турбины и генератора. Автоматические установки пожаротушения (SGC)</t>
  </si>
  <si>
    <t xml:space="preserve">                   Fire fighting water supply</t>
  </si>
  <si>
    <t xml:space="preserve">                  30UMV. Turbine and generator oil facility building. Installation drawings for ventilation system equipment</t>
  </si>
  <si>
    <t>30UMV. Здание маслохозяйства турбины и генератора. Установочные чертежи оборудования систем вентиляции</t>
  </si>
  <si>
    <t xml:space="preserve">                  30UMV. Turbine and generator oil facility building. Cold supply</t>
  </si>
  <si>
    <t>30UMV. Здание маслохозяйства турбины и генератора. Холодоснабжение</t>
  </si>
  <si>
    <t xml:space="preserve">                  30UMV. Turbine and generator oil facility building. Ventilation system diagrams</t>
  </si>
  <si>
    <t>30UMV. Здание маслохозяйства турбины и генератора. Схемы систем вентиляции</t>
  </si>
  <si>
    <t xml:space="preserve">                  30UMV. Turbine and generatior oil facility building. WD for fire dampers</t>
  </si>
  <si>
    <t>30UMV. Здание маслохозяйства турбины и генератора.РД по огнезадерживающим клапанами</t>
  </si>
  <si>
    <t xml:space="preserve">                  30UMV. Turbine and generator oil facility building. Ventilation layout drawings</t>
  </si>
  <si>
    <t>30UMV. Здание маслохозяйства турбины и генератора. Компоновочные чертежи вентиляции</t>
  </si>
  <si>
    <t xml:space="preserve">               30UMV. Turbine and generator oil facility building. Personnel annunciation and search system</t>
  </si>
  <si>
    <t>30UMV. Здание маслохозяйства турбины и генератора. Система оповещения и поиска персонала</t>
  </si>
  <si>
    <t xml:space="preserve">               30UMV. Turbine and generator oil facility building. Common-plant communication systems</t>
  </si>
  <si>
    <t>30UMV. Здание маслохозяйства турбины и генератора. Системы общестанционной связи</t>
  </si>
  <si>
    <t xml:space="preserve">               30UMV. Turbine and generator oil facility building. Communication systems. Lists of cables</t>
  </si>
  <si>
    <t>30UMV. Здание маслохозяйства турбины и генератора. Системы связи. Кабельные журналы</t>
  </si>
  <si>
    <t xml:space="preserve">                Industrial CCTV system. Cable logs</t>
  </si>
  <si>
    <t xml:space="preserve">               30UMV. Turbine and generator oil facility building. Industrial CCTV system</t>
  </si>
  <si>
    <t>30UMV. Здание маслохозяйства турбины и генератора. Система промышленного телевидения</t>
  </si>
  <si>
    <t xml:space="preserve">               30UMV. Turbine and generator oil facility building. Operative loudspeaking and telephone communication system</t>
  </si>
  <si>
    <t>30UMV. Здание маслохозяйства турбины и генератора. Система оперативной громкоговорящей и телефонной связи</t>
  </si>
  <si>
    <t xml:space="preserve">               30UMV. Turbine and generator oil facility building. Lighting networks</t>
  </si>
  <si>
    <t>30UMV. Здание маслохозяйства турбины и генератора. Сети освещения</t>
  </si>
  <si>
    <t xml:space="preserve">               30UMV. Turbine and generator oil facility building. Grounding and lightning protection</t>
  </si>
  <si>
    <t>30UMV. Здание маслохозяйства турбины и генератора. Заземление и молниезащита</t>
  </si>
  <si>
    <t xml:space="preserve">               30UMV. Turbine and generator oil facility building. Electrical equipment layout</t>
  </si>
  <si>
    <t>30UMV. Здание маслохозяйства турбины и генератора. Размещение электрооборудования</t>
  </si>
  <si>
    <t xml:space="preserve">               30UMV. Turbine and generator oil facility building. Cable structures layout</t>
  </si>
  <si>
    <t>30UMV. Здание маслохозяйства турбины и генератора. Расстановка кабельных конструкций</t>
  </si>
  <si>
    <t xml:space="preserve">               30UMV. Turbine and generator oil facility building. Lists of power cables</t>
  </si>
  <si>
    <t>30UMV. Здание маслохозяйства турбины и генератора. Журналы силовых кабелей</t>
  </si>
  <si>
    <t xml:space="preserve">               30UMV. Turbine and generator oil facility building.Control wiring of auxiliaries for feeding elements</t>
  </si>
  <si>
    <t>30UMV. Здание маслохозяйства турбины и генератора. Вторичная коммутация с.н. в части питающих элементов</t>
  </si>
  <si>
    <t xml:space="preserve">               30UMV. Turbine and generator oil facility building. Lists of power and control cables for feeding elements</t>
  </si>
  <si>
    <t>30UMV. Здание маслохозяйства турбины и генератора. Журналы силовых и контрольных кабелей в части питающих элементов</t>
  </si>
  <si>
    <t xml:space="preserve">               30UMV. Turbine and generatior oil facility building. List of control cables of 0.4 kV LV switchgears for automatic equipment</t>
  </si>
  <si>
    <t>30UMV. Здание маслохозяйства турбины и генератора. Журналы контрольных кабелей НКУ-0,4 кВ в части автоматики</t>
  </si>
  <si>
    <t xml:space="preserve">               30UMV. Turbine and generator oil facility building. Control wiring of auxiliaries for electric motors</t>
  </si>
  <si>
    <t>30UMV. Здание маслохозяйства турбины и генератора. Вторичная коммутация с.н. в части электродвигателей</t>
  </si>
  <si>
    <t xml:space="preserve">               30UMV. Turbine and generator oil facility building.Lists of control cables for electric motors</t>
  </si>
  <si>
    <t>30UMV. Здание маслохозяйства турбины и генератора. Журналы контрольных кабелей в части электродвигателей</t>
  </si>
  <si>
    <t xml:space="preserve">                  30UMV. Turbine and generatior oil facility building. Electrical equipment layout for automatic equipment</t>
  </si>
  <si>
    <t>30UMV. Здание маслохозяйства турбины и генератора. Планы размещения оборудования в части автоматики</t>
  </si>
  <si>
    <t xml:space="preserve">                  30UMV. Turbine and generator oil facility building. Fire Protection Instrumentation and Control System (FP I&amp;C)</t>
  </si>
  <si>
    <t>30UMV. Здание маслохозяйства турбины. Система контроля и управления противопожарной защитой (СКУ ПЗ)</t>
  </si>
  <si>
    <t xml:space="preserve">                  30UMV. Turbine and generator oil facility building. Fire Protection Instrumentation and Control System (FP I&amp;C). List of control cables</t>
  </si>
  <si>
    <t>30UMV. Здание маслохозяйства турбины. Система контроля и управления противопожарной защитой (СКУ ПЗ). Журнал контрольных кабелей</t>
  </si>
  <si>
    <t xml:space="preserve">                  30UMV. Turbine and generator oil facility building. Fire Protection Instrumentation and Control System (FP I&amp;C). Fire alarm system</t>
  </si>
  <si>
    <t>30UMV. Здание маслохозяйства турбины. Система контроля и управления противопожарной защитой (СКУ ПЗ). Оповещение людей о пожаре</t>
  </si>
  <si>
    <t xml:space="preserve">                  30UMV. Turbine and generator oil facility building. Fire Protection Instrumentation and Control System (FP I&amp;C). Fire alarm system. List of control cables</t>
  </si>
  <si>
    <t>30UMV. Здание маслохозяйства турбины. Система контроля и управления противопожарной защитой (СКУ ПЗ). Оповещение людей о пожаре. Журнал контрольных кабелей</t>
  </si>
  <si>
    <t xml:space="preserve">                  30UMV. Turbine and generator oil facility building. Fire Protection Instrumentation and Control System (FP I&amp;C). Automatic water fire fighting facility</t>
  </si>
  <si>
    <t>30UMV. Здание маслохозяйства турбины. Система контроля и управления противопожарной защитой (СКУ ПЗ). Автоматическая установка водяного пожаротушения</t>
  </si>
  <si>
    <t xml:space="preserve">                  30UMV. Turbine and generator oil facility building. Fire Protection Instrumentation and Control System (FP I&amp;C). Automatic water fire fighting facility. List of control cables</t>
  </si>
  <si>
    <t>30UMV. Здание маслохозяйства турбины. Система контроля и управления противопожарной защитой (СКУ ПЗ). Автоматическая установка водяного пожаротушения. Журнал контрольных кабелей</t>
  </si>
  <si>
    <t xml:space="preserve">                  30UMV. Turbine and generator oil facility building. Fire protection control and monitoring system (FP I&amp;C). Automatic gas fire fighting facility</t>
  </si>
  <si>
    <t>30UMV. Здание маслохозяйства турбины. Система контроля и управления противопожарной защитой (СКУ ПЗ). Автоматическая установка газового пожаротушения</t>
  </si>
  <si>
    <t xml:space="preserve">                  30UMV. Turbine and generator oil facility building. Fire protection control and monitoring system (FP I&amp;C). Automatic gas fire fighting facility. List of control cables</t>
  </si>
  <si>
    <t>30UMV. Здание маслохозяйства турбины. Система контроля и управления противопожарной защитой (СКУ ПЗ). Автоматическая установка газового пожаротушения. Журнал контрольных кабелей</t>
  </si>
  <si>
    <t xml:space="preserve">                  30UMV. Turbine and generatior oil facility building. Wiring diagrams for isolating and control valves</t>
  </si>
  <si>
    <t>30UMV. Здание маслохозяйства турбины и генератора. Монтажные схемы для запорно-регулирующей арматуры</t>
  </si>
  <si>
    <t xml:space="preserve">          30UQA Main pumping station</t>
  </si>
  <si>
    <t>30UQA Основная насосная станция</t>
  </si>
  <si>
    <t xml:space="preserve">             Readiness of object 30UQA</t>
  </si>
  <si>
    <t>Готовность объекта 30UQA</t>
  </si>
  <si>
    <t xml:space="preserve">                Foundation part</t>
  </si>
  <si>
    <t>693д</t>
  </si>
  <si>
    <t xml:space="preserve">                  Temporary networks of surface and rain water removal from the foundation pits of main pump station 30UQA,</t>
  </si>
  <si>
    <t xml:space="preserve">                   Temporary power supply networks for the outdoor lighting system and subterranean and surface waters diversion system from the pits of the main pump station 30UQA, pump station for essential loads 31-32UQC</t>
  </si>
  <si>
    <t xml:space="preserve">                  Combined pit of pump stations 30UQA, 31-32UQC, 1st stage</t>
  </si>
  <si>
    <t>Объединенный котлован насосных станций 30UQA, 31-32UQC, 1 Этап</t>
  </si>
  <si>
    <t xml:space="preserve">                  Combinened pit of pump stations 30UQA, 31-32UQC. 2nd stage</t>
  </si>
  <si>
    <t>Объединенный котлован насосных станций 30UQA, 31-32UQC. 2 этап</t>
  </si>
  <si>
    <t xml:space="preserve">                   Soil stabilization for building 30UQA, improvement of pit, survey activities</t>
  </si>
  <si>
    <t>Укрепление грунтов под зданием 30UQA, доработка котлована, ИИ</t>
  </si>
  <si>
    <t xml:space="preserve">                   Concrete blinding, lightning protection mesh, waterproofing (with function of anticorrosion protection) and geometry of Main pump station 30UQA foundation slab</t>
  </si>
  <si>
    <t>Бетонная подготовка, молниезащитная сетка, гидроизоляция (с функцией антикоррозионной защиты) и геометрия фундаментной плиты основной насосной станции 30UQA</t>
  </si>
  <si>
    <t xml:space="preserve">                   Main pump station 30UQA foundation slab reinforcement</t>
  </si>
  <si>
    <t>Армирование фундаментной плиты основной насосной станции 30UQA</t>
  </si>
  <si>
    <t xml:space="preserve">                   Foundation slab. Reinforcing drawings.</t>
  </si>
  <si>
    <t xml:space="preserve">                   Geometry of Main pump station 30UQA foundation slab</t>
  </si>
  <si>
    <t>30UQA. Основная насосная станция. Фундаментная плита. Чертежи геометрии</t>
  </si>
  <si>
    <t xml:space="preserve">                Substructure</t>
  </si>
  <si>
    <t xml:space="preserve">                  30UQA. Main pump station. Substructure. External walls. Reinforcing drawings</t>
  </si>
  <si>
    <t>30UQA. Основная насосная станция. Подземная часть. Наружные стены. Чертежи армирования</t>
  </si>
  <si>
    <t xml:space="preserve">                  30UQA. Main pump station. Substructure. Internal walls and floor slabs</t>
  </si>
  <si>
    <t>30UQA. Основная насосная станция. Подземная часть. Внутренние стены и перекрытия</t>
  </si>
  <si>
    <t xml:space="preserve">                  30UQA. Main pump station. Substructure. External walls. Geometric drawings</t>
  </si>
  <si>
    <t>30UQA. Основная насосная станция. Подземная часть. Наружные стены. Чертежи геометрии</t>
  </si>
  <si>
    <t xml:space="preserve">                  30UQA. Main pump station. Substructure. Steel structures</t>
  </si>
  <si>
    <t>30UQA. Основная насосная станция. Подземная часть. Конструкции металлические</t>
  </si>
  <si>
    <t xml:space="preserve">                  30UQA. Main pump station. Substructure. Sub-supporting structures</t>
  </si>
  <si>
    <t>30UQA. Основная насосная станция. Подземная часть. Подопорные конструкции</t>
  </si>
  <si>
    <t xml:space="preserve">                Superstructure</t>
  </si>
  <si>
    <t>984д</t>
  </si>
  <si>
    <t xml:space="preserve">                  30UQA. Main pump station. Installation drawings of air-tight door</t>
  </si>
  <si>
    <t>30UQA. Основная насосная станция. Установочные чертежи дверей герметичных</t>
  </si>
  <si>
    <t>794д</t>
  </si>
  <si>
    <t xml:space="preserve">                  30UQA. Main pump station. Forebay elements</t>
  </si>
  <si>
    <t>30UQA. Основная насосная станция. Элементы аванкамеры</t>
  </si>
  <si>
    <t xml:space="preserve">                  30UQA. Main pump station. Floor slab at elevation 0.000. Reinforcing drawings</t>
  </si>
  <si>
    <t>30UQA. Основная насосная станция. Перекрытие на отметке 0,000. Чертежи армирования</t>
  </si>
  <si>
    <t xml:space="preserve">                  30UQA. Main pump station. Floor slab at elevation 0.000. Geometric drawings</t>
  </si>
  <si>
    <t>30UQA. Основная насосная станция. Перекрытие на отметке 0,000. Чертежи геометрии</t>
  </si>
  <si>
    <t xml:space="preserve">                  30UQA. Main pump station. Superstructure. External walls. Reinforcing drawings</t>
  </si>
  <si>
    <t>30UQA. Основная насосная станция. Надземная часть. Наружные стены. Чертежи армирования</t>
  </si>
  <si>
    <t xml:space="preserve">                  30UQA. Main pump station. Electric equipemnt maintenance platforms</t>
  </si>
  <si>
    <t>30UQA. Основная насосная станция. Площадки обслуживания электротехнического оборудования</t>
  </si>
  <si>
    <t xml:space="preserve">                  30UQA. Main pump station. Staircases</t>
  </si>
  <si>
    <t>30UQA. Основная насосная станция. Лестничные клетки</t>
  </si>
  <si>
    <t xml:space="preserve">                  30UQA. Main pump station. Superstructure. Internal walls and floor slabs</t>
  </si>
  <si>
    <t>30UQA. Основная насосная станция. Надземная часть. Внутренние стены и перекрытия</t>
  </si>
  <si>
    <t xml:space="preserve">                  30UQA. Main pump station. Door openings filling</t>
  </si>
  <si>
    <t>30UQA. Основная насосная станция. Заполнение дверных проемов</t>
  </si>
  <si>
    <t xml:space="preserve">                  30UQA. Main pump station. Superstructure. Steel structures</t>
  </si>
  <si>
    <t>30UQA. Основная насосная станция. Надземная часть. Конструкции металлические</t>
  </si>
  <si>
    <t xml:space="preserve">                  30UQA. Main pump station. Superstructure. Sub-supporting structures</t>
  </si>
  <si>
    <t>30UQA. Основная насосная станция. Надземная часть. Подопорные конструкции</t>
  </si>
  <si>
    <t xml:space="preserve">                  30UQA. Main pump station. Architectural-civil solutions</t>
  </si>
  <si>
    <t>30UQA. Основная насосная станция. Архитектурно-строительные решения</t>
  </si>
  <si>
    <t xml:space="preserve">                  30UQA. Main pump station. Levelling studs</t>
  </si>
  <si>
    <t>30UQA. Основная насосная станция. Осадочные марки</t>
  </si>
  <si>
    <t xml:space="preserve">                  30UQA. Main pump station. Process equipment maintenance platforms</t>
  </si>
  <si>
    <t>30UQA. Основная насосная станция. Площадки обслуживания технологического оборудования</t>
  </si>
  <si>
    <t xml:space="preserve">                  30UQA. Main pump station. Superstructure. External walls. Geometric drawings</t>
  </si>
  <si>
    <t>30UQA. Основная насосная станция. Надземная часть. Наружные стены. Чертежи геометрии</t>
  </si>
  <si>
    <t xml:space="preserve">                  30UQA. Main pump station. Superstructure. Roof</t>
  </si>
  <si>
    <t>30UQA. Основная насосная станция. Надземная часть. Покрытие</t>
  </si>
  <si>
    <t xml:space="preserve">                30PAX System of compressed air supply to pressure differential and level instruments of system РАА</t>
  </si>
  <si>
    <t>30PAX Система подачи сжатого воздуха к приборам измерения перепада и уровня системы РАА</t>
  </si>
  <si>
    <t xml:space="preserve">                  30UQA. Main pump station. Equipment and pipelines of compressed air supply system</t>
  </si>
  <si>
    <t>30UQA. Основная насосная станция. Оборудование и трубопроводы системы сжатого воздуха</t>
  </si>
  <si>
    <t xml:space="preserve">                30PBK System of sea water treatment reagent supply to consumers</t>
  </si>
  <si>
    <t>30PBK Система подачи реагентов обработки морской воды к потребителю</t>
  </si>
  <si>
    <t xml:space="preserve">                  30UQA. Main pump station. Mounting and assembly drawings of sodium hypochlorite pipelines</t>
  </si>
  <si>
    <t>30UQA. Основная насосная станция. Монтажно-сборочные чертежи трубопроводов гипохлорита натрия</t>
  </si>
  <si>
    <t xml:space="preserve">                30PAC Main cooling water pumps</t>
  </si>
  <si>
    <t>30PAC Насосные установки основной охлаждающей воды</t>
  </si>
  <si>
    <t xml:space="preserve">                  30UQA. Main pump station. Installation drawings of water supply pumps to the desalination plant GAF</t>
  </si>
  <si>
    <t>30UQA. Основная насосная станция. Установочные чертежи насосов подачи воды на опреснительную установку GAF</t>
  </si>
  <si>
    <t xml:space="preserve">                  30UQA. Main pump station. Installation drawings of main cooling water system pumps PAC</t>
  </si>
  <si>
    <t>30UQA. Основная насосная станция. Установочные чертежи насосов системы основной охлаждающей воды PAC</t>
  </si>
  <si>
    <t xml:space="preserve">                30PAA Mechanical purification equipment system</t>
  </si>
  <si>
    <t>30PAA Система механических очистных устройств</t>
  </si>
  <si>
    <t xml:space="preserve">                  30UQA. Main pump station. Installation drawings of hydraulic mechnical equipment</t>
  </si>
  <si>
    <t>30UQA. Основная насосная станция. Установочные чертежи гидромеханического оборудования</t>
  </si>
  <si>
    <t xml:space="preserve">                   Adjustment and acceptance of lifting mechanisms for equipment installation</t>
  </si>
  <si>
    <t xml:space="preserve">                  30UQA. Main pump station. Installation drawings of 16 t gantry crane</t>
  </si>
  <si>
    <t>30UQA. Основная насосная станция. Установочные чертежи козлового крана 16 т</t>
  </si>
  <si>
    <t xml:space="preserve">                  30UQA. Main pump station. Installation drawings of 32/5 t bridge crane</t>
  </si>
  <si>
    <t>30UQA. Основная насосная станция. Установочные чертежи мостового крана 32/5 т</t>
  </si>
  <si>
    <t xml:space="preserve">                  30UQA. Main pump station. Installation drawings of lifting equipment</t>
  </si>
  <si>
    <t>30UQA. Основная насосная станция. Установочные чертежи грузоподъемного оборудования</t>
  </si>
  <si>
    <t xml:space="preserve">                30PAB Main cooling water pipelines system</t>
  </si>
  <si>
    <t xml:space="preserve">                  30UQA. Main pump station. Mounting and assembly drawings of main cooling water system pipelines PAB</t>
  </si>
  <si>
    <t>30UQA. Основная насосная станция. Монтажно-сборочные чертежи трубопроводов системы основной охлаждающей воды PAB</t>
  </si>
  <si>
    <t xml:space="preserve">                30PCB Non-essential loads cooling water pipelines system</t>
  </si>
  <si>
    <t xml:space="preserve">                  30UQA. Main pump station. Mounting and assembly drawings of non-essential loads cooling system pipelines PCB01</t>
  </si>
  <si>
    <t>30UQA. Основная насосная станция. Монтажно-сборочные чертежи трубопроводов системы охлаждения неответственных потребителей PCB01</t>
  </si>
  <si>
    <t xml:space="preserve">                  30UQA. Main pump station. Mounting and assembly drawings of non-essential loads cooling system pipelines PCB02</t>
  </si>
  <si>
    <t>30UQA. Основная насосная станция. Монтажно-сборочные чертежи трубопроводов системы охлаждения неответственных потребителей PCB02</t>
  </si>
  <si>
    <t xml:space="preserve">                  30UQA. Main pump station. Mounting and assembly drawings of non-essential loads cooling system pipelines PCB03</t>
  </si>
  <si>
    <t>30UQA. Основная насосная станция. Монтажно-сборочные чертежи трубопроводов системы охлаждения неответственных потребителей PCB03</t>
  </si>
  <si>
    <t xml:space="preserve">                  30UQA Main pump station. Installation drawing of filters of the cooling water system for non-essential loads</t>
  </si>
  <si>
    <t>30UQA Основная насосная станция. Установочный чертеж на фильтры системы охлаждающей воды неответственных потребителей</t>
  </si>
  <si>
    <t xml:space="preserve">                  30UQA Main pump station. Сooling water pipelines for non-essential loads within building 30UQA (process engineering)</t>
  </si>
  <si>
    <t>30UQA Основная насосная станция. Трубопроводы охлаждающей воды неответственных потребителей в границах здания 30UQA (технологическая часть)</t>
  </si>
  <si>
    <t xml:space="preserve">                  30UQA Main pump station. Drains and air vents of cooling water pipelines for non-essential loads within building 30UQA (process engineering)</t>
  </si>
  <si>
    <t>30UQA Основная насосная станция. Дренажи и воздушники трубопроводов охлаждающей воды неответственных потребителей в границах здания 30UQA (технологическая часть)</t>
  </si>
  <si>
    <t xml:space="preserve">                30PUK Fish barrier system</t>
  </si>
  <si>
    <t>30PUL Система рыбозащитного устройства</t>
  </si>
  <si>
    <t xml:space="preserve">                  30UQA. Main pump station. Installation drawings of fish barrier equipment</t>
  </si>
  <si>
    <t>30UQA. Основная насосная станция. Установочные чертежи оборудования рыбозащиты</t>
  </si>
  <si>
    <t xml:space="preserve">                30PCC Pump units for non-essential loads</t>
  </si>
  <si>
    <t>30PCC Насосные установки неответственных потребителей</t>
  </si>
  <si>
    <t xml:space="preserve">                  30UQA. Main pump station. Installation drawings of non-essential loads cooling system pumps PCC01</t>
  </si>
  <si>
    <t>30UQA. Основная насосная станция. Установочные чертежи насосов системы охлаждения неответственных потребителей PCC01</t>
  </si>
  <si>
    <t xml:space="preserve">                  30UQA. Main pump station. Installation drawings of non-essential loads cooling system pumps PCC02</t>
  </si>
  <si>
    <t>30UQA. Основная насосная станция. Установочные чертежи насосов системы охлаждения неответственных потребителей PCC02</t>
  </si>
  <si>
    <t xml:space="preserve">                  30UQA. Main pump station. Installation drawings of non-essential loads cooling system pumps PCC03</t>
  </si>
  <si>
    <t>30UQA. Основная насосная станция. Установочные чертежи насосов системы охлаждения неответственных потребителей PCC03</t>
  </si>
  <si>
    <t xml:space="preserve">                30PGB System of normal operation loads intermediate circuit</t>
  </si>
  <si>
    <t xml:space="preserve">                  30UQA. Main pump station. Component cooling water pipelines for normal operation loads of building 30UMA within the boundaries of building 30UQA</t>
  </si>
  <si>
    <t>30UQA. Основная насосная станция. Трубопроводы промконтура потребителей нормальной эксплуатации здания 30UMA в границах здания 30UQA</t>
  </si>
  <si>
    <t xml:space="preserve">                  30UQA. Main pump station. Drains and air vents of the component cooling water pipelines for normal operation loads of building 30UMA within the boundaries of building 30UQA</t>
  </si>
  <si>
    <t>30UQA. Основная насосная станция. Дренажи и воздушники трубопроводв промконтура потребителей нормальной эксплуатации здания 30UMA в границах здания 30UQA</t>
  </si>
  <si>
    <t xml:space="preserve">                  30UQA. Main pump station. Pipelines for PGB HE internal washing</t>
  </si>
  <si>
    <t>30UQA. Основная насосная станция. Трубопроводы отмывки внутреннего пространства теплобменников PGB</t>
  </si>
  <si>
    <t xml:space="preserve">                  30UQA Maim pump station. Installation drawing of pumping module for wash-in-place plant</t>
  </si>
  <si>
    <t>30UQA Основная насосная станция. Установочный чертеж насосного модуля системы безразборной мойки</t>
  </si>
  <si>
    <t xml:space="preserve">                  30UQA Maim pump station. Installation drawing of tank for wash-in-place plant</t>
  </si>
  <si>
    <t>30UQA Основная насосная станция. Установочный чертеж бака системы безразборной мойки</t>
  </si>
  <si>
    <t xml:space="preserve">                30PUF System of drains removal from main pump houses</t>
  </si>
  <si>
    <t>30PUF Система откачки дренажа основных насосных станций</t>
  </si>
  <si>
    <t xml:space="preserve">                   Equipment and pipelines of PUF system for dewatering drains</t>
  </si>
  <si>
    <t>Оборудование и трубопроводы системы дренажа и опорожнения PUF</t>
  </si>
  <si>
    <t xml:space="preserve">                30PUV Oil supply system for pump houses of pump stations</t>
  </si>
  <si>
    <t>30PUV Система маслоснабжения насосных установок насосных станций</t>
  </si>
  <si>
    <t xml:space="preserve">                  30UQA. Main pump station. Equipment and pipelines of lube oil supply system PUV</t>
  </si>
  <si>
    <t>30UQA. Основная насосная станция. Оборудование и трубопроводы системы маслоснабжения PUV</t>
  </si>
  <si>
    <t xml:space="preserve">                  30UQA. Main pump station. Water supply and sewage pipelines of internal networks</t>
  </si>
  <si>
    <t>30UQA. Основная насосная станция. Внутренние сети водопровода и канализации</t>
  </si>
  <si>
    <t xml:space="preserve">                30UQA Ventilation, air conditioning, cold supply and heating</t>
  </si>
  <si>
    <t>30UQA Вентиляция, кондиционирование, холодоснабжение и отопление</t>
  </si>
  <si>
    <t xml:space="preserve">                  30UQA. Main pump station. Ventilation layout drawings</t>
  </si>
  <si>
    <t>30UQA. Основная насосная станция. Компоновочные чертежи вентиляции</t>
  </si>
  <si>
    <t xml:space="preserve">                  30UQA. Main pump station. Installation drawings of ventilation system equipment</t>
  </si>
  <si>
    <t>30UQA. Основная насосная станция. Установочные чертежи оборудования систем вентиляции</t>
  </si>
  <si>
    <t xml:space="preserve">                30UQA OTHER</t>
  </si>
  <si>
    <t>30UQA ПРОЧЕЕ</t>
  </si>
  <si>
    <t xml:space="preserve">                  30UQA. Main pump station. Installation drawing of the closed-circuit cooling water pump</t>
  </si>
  <si>
    <t>30UQA. Основная насосная станция. Установочный чертеж насосного агрегата замкнутого контура охлаждающей воды</t>
  </si>
  <si>
    <t xml:space="preserve">                  30UQA. Main pump station. Installation drawing of the closed-circuit cooling water heat exchanger</t>
  </si>
  <si>
    <t>30UQA. Основная насосная станция. Установочный чертеж теплообменника замкнутого контура охлаждающей воды</t>
  </si>
  <si>
    <t xml:space="preserve">                   Installation and assembly drawings of seawater supply pipelines to 30UPK building</t>
  </si>
  <si>
    <t>Монтажно-сборочные чертежи трубопроводов подачи морской воды в здание 30UPK</t>
  </si>
  <si>
    <t xml:space="preserve">                  30UQA. Main pump station. Mounting and assembly drawings of cooling water piping system for PAC pumps electric motors</t>
  </si>
  <si>
    <t>30UQA. Основная насосная станция. Монтажно-сборочные чертежи трубопроводов системы охлаждения электродвигателей насосов PAC</t>
  </si>
  <si>
    <t xml:space="preserve">                  30UQA. Main pump station. Mounting and assembly drawings of backwash piping for air-oil coolers of PAC pumps electric motors</t>
  </si>
  <si>
    <t>30UQA. Основная насосная станция. Монтажно-сборочные чертежи трубопроводов промывки обратным ходом воздухомаслооходителей электродвигателей насосов PAC</t>
  </si>
  <si>
    <t xml:space="preserve">                  30UQA. Main pump station. Corrosion protection of pipelines</t>
  </si>
  <si>
    <t>30UQA. Основная насосная станция. Антикоррозионная защита трубопроводов</t>
  </si>
  <si>
    <t xml:space="preserve">                   Installation drawings of seawater supply pumps to 30UPK building</t>
  </si>
  <si>
    <t>Установочные чертежи насосов подачи морской воды в здание 30UPK</t>
  </si>
  <si>
    <t xml:space="preserve">                  30UQA Main pump station. Identification painting of equipment and pipelines (process engineering)</t>
  </si>
  <si>
    <t>30UQA Основная насосная станция. Опознавательная окраска оборудования и трубопроводов (технологическая часть)</t>
  </si>
  <si>
    <t xml:space="preserve">                  30UQA Main pump station. Corrosion protection of pipelines (process engineering)</t>
  </si>
  <si>
    <t>30UQA Основная насосная станция. Антикоррозионное покрытие трубопроводов (технологическая часть)</t>
  </si>
  <si>
    <t>474д</t>
  </si>
  <si>
    <t xml:space="preserve">               30UQA. Main pump station. List of control cables of 0.4 kV LV switchgears for automatic equipment</t>
  </si>
  <si>
    <t>30UQA. Основная насосная станция. Журналы контрольных кабелей НКУ-0,4 кВ в части автоматики</t>
  </si>
  <si>
    <t xml:space="preserve">               30UQA. Main pump station. Personnel annunciation and search system</t>
  </si>
  <si>
    <t>30UQA. Основная насосная станция. Система оповещения и поиска персонала</t>
  </si>
  <si>
    <t xml:space="preserve">               30UQA. Main pump station. Common-plant communication systems</t>
  </si>
  <si>
    <t>30UQA. Основная насосная станция. Системы общестанционной связи</t>
  </si>
  <si>
    <t xml:space="preserve">               30UQA. Main pump station. Communication systems. Lists of cables</t>
  </si>
  <si>
    <t>30UQA. Основная насосная станция. Системы связи. Кабельные журналы</t>
  </si>
  <si>
    <t xml:space="preserve">               30UQA. Main pump station. Technical assignment for manufacturer for 0.4 kV board</t>
  </si>
  <si>
    <t>30UQA. Основная насосная станция. Техническое задание заводу на щит 0,4 кВ</t>
  </si>
  <si>
    <t xml:space="preserve">               30UQA. Main pump station. Technical assignment for manufacturer for 0.4 kV secondary assemblies</t>
  </si>
  <si>
    <t>30UQA. Основная насосная станция. Техническое задание заводу на вторичные сборки 0,4 кВ</t>
  </si>
  <si>
    <t xml:space="preserve">               30UQA. Main pump station. Purchase requisition for transformers</t>
  </si>
  <si>
    <t>30UQA. Основная насосная станция. Заказная спецификация на трансформаторы</t>
  </si>
  <si>
    <t xml:space="preserve">               30UQA. Main pump station. Lighting networks</t>
  </si>
  <si>
    <t>30UQA. Основная насосная станция. Сети освещения</t>
  </si>
  <si>
    <t xml:space="preserve">                Plans of cable routing, cross-sections for cable layouts, lists of power cables</t>
  </si>
  <si>
    <t xml:space="preserve">                Layout of cable structures</t>
  </si>
  <si>
    <t>Расстановка кабельных конструкций</t>
  </si>
  <si>
    <t xml:space="preserve">               30UQA. Main pump station. Lists of control cables for feeding elements</t>
  </si>
  <si>
    <t>30UQA. Основная насосная станция. Журналы контрольных кабелей в части питающих элементов</t>
  </si>
  <si>
    <t xml:space="preserve">               30UQA. Main pump station. Assignment for assemblies related to SW(sofrware) type to automation</t>
  </si>
  <si>
    <t>30UQA. Основная насосная станция. Задание на сборки по типу ПР в части автоматики</t>
  </si>
  <si>
    <t xml:space="preserve">               30UQA. Main pump station. Operative loudspeaking and telephone communication system</t>
  </si>
  <si>
    <t>30UQA. Основная насосная станция. Система оперативной громкоговорящей и телефонной связи</t>
  </si>
  <si>
    <t xml:space="preserve">               30UQA. Main pump station. Industrial CCTV system</t>
  </si>
  <si>
    <t>30UQA. Основная насосная станция.Система промышленного телевидения</t>
  </si>
  <si>
    <t xml:space="preserve">                Control wiring of auxiliaries elements for electric motors controlled from MCR</t>
  </si>
  <si>
    <t xml:space="preserve">                Lists of control cables for electric motors controlled from MCR</t>
  </si>
  <si>
    <t xml:space="preserve">               30UQA. Main pump station. Isolation valves control diagrams</t>
  </si>
  <si>
    <t>30UQA. Основная насосная станция. Схемы управления запорной арматурой</t>
  </si>
  <si>
    <t xml:space="preserve">               30UQA. Main pump station. Control cable lists related to automation</t>
  </si>
  <si>
    <t>30UQA. Основная насосная станция. Журналы контрольных кабелей в части автоматики</t>
  </si>
  <si>
    <t xml:space="preserve">               30UQA. Main pump station. Fire dampers control diagrams</t>
  </si>
  <si>
    <t>30UQA. Основная насосная станция. Схемы управления противопожарными клапанами</t>
  </si>
  <si>
    <t xml:space="preserve">               30UQA. Main pump station. Lists of control cables related to fire dampers</t>
  </si>
  <si>
    <t>30UQA. Основная насосная станция. Журналы контрольных кабелей в части противопожарных клапанов</t>
  </si>
  <si>
    <t xml:space="preserve">               30UQA. Main pump station. Assignment to the manufacturer for 0,4 kV assemblies related to automation</t>
  </si>
  <si>
    <t>30UQA. Основная насосная станция. Задание заводу на сборки 0,4 кВ в части автоматики</t>
  </si>
  <si>
    <t xml:space="preserve">               30UQA. Main pump station. Assignment to the manufacturer for the local board related to automation</t>
  </si>
  <si>
    <t>30UQA. Основная насосная станция. Задание заводу на местный щит в части автоматики</t>
  </si>
  <si>
    <t xml:space="preserve">               30UQA. Main pump station. Assignment to the manufacturer for 0.4 kV LV switchgears for process automatic equipment</t>
  </si>
  <si>
    <t>30UQA. Основная насосная станция. Задание заводу на НКУ-0,4 кВ в части технологической автоматики</t>
  </si>
  <si>
    <t xml:space="preserve">               30UQA. Main pump station. Assignment to the manufacturer for process automatic equipment cabinets. Stage 1</t>
  </si>
  <si>
    <t>30UQA. Основная насосная станция. Задание заводу на шкафы технологической автоматики. Этап 1</t>
  </si>
  <si>
    <t xml:space="preserve">               30UQA. Main pump station. Wiring diagrams for isolating and control valves for process automatic equipment</t>
  </si>
  <si>
    <t>30UQA. Основная насосная станция. Монтажные схемы для запорно-регулирующей арматурыв части технологической автоматики</t>
  </si>
  <si>
    <t xml:space="preserve">               30UQA. Main pump station. Secondary connections for electric motors. Complete electric diagrams</t>
  </si>
  <si>
    <t>30UQA. Основная насосная станция. Вторичные соединения в части электродвигателей. Схемы электрические полные</t>
  </si>
  <si>
    <t xml:space="preserve">               30UQA. Main pump station. Lists of control cables for motors</t>
  </si>
  <si>
    <t>30UQA. Основная насосная станция. Журналы контрольных кабелей в части электродвигателей</t>
  </si>
  <si>
    <t xml:space="preserve">                30UQA. Main pump station. Automated vibration monitoring and diagnostics system (AVMDS)</t>
  </si>
  <si>
    <t>30UQA. Основная насосная станция. Автоматизированная система виброконтроля и диагностики (АСВД)</t>
  </si>
  <si>
    <t xml:space="preserve">               30UQA. Main pump station. Lists of control cables for instrumentation</t>
  </si>
  <si>
    <t>30UQA. Основная насосная станция. Журналы контрольных кабелей КИП</t>
  </si>
  <si>
    <t xml:space="preserve">               30UQA. Main pump station. Technical assignment for manufacturer for instrumentation transducers cabinets</t>
  </si>
  <si>
    <t>30UQA. Основная насосная станция. Задание заводу на шкафы преобразователей КИП</t>
  </si>
  <si>
    <t xml:space="preserve">               30UQA. Main pump station. Fire Protection Instrumentation and Control System (FP I&amp;C)</t>
  </si>
  <si>
    <t>30UQA. Основная насосная станция. Система контроля и управления противопожарной защитой (СКУ ПЗ)</t>
  </si>
  <si>
    <t xml:space="preserve">               30UQA. Main pump station. Fire Protection Instrumentation and Control System (FP I&amp;C). List of control cables</t>
  </si>
  <si>
    <t>30UQA. Основная насосная станция. Система контроля и управления противопожарной защитой (СКУ ПЗ). Журнал контрольных кабелей</t>
  </si>
  <si>
    <t xml:space="preserve">               30UQA. Main pump station. Fire Protection Instrumentation and Control System (FP I&amp;C). Fire alarm system</t>
  </si>
  <si>
    <t>30UQA. Основная насосная станция. Система контроля и управления противопожарной защитой (СКУ ПЗ). Оповещение людей о пожаре</t>
  </si>
  <si>
    <t xml:space="preserve">               30UQA. Main pump station. Fire Protection Instrumentation and Control System (FP I&amp;C). Fire alarm system. List of control cables</t>
  </si>
  <si>
    <t>30UQA. Основная насосная станция. Система контроля и управления противопожарной защитой (СКУ ПЗ). Оповещение людей о пожаре. Журнал контрольных кабелей</t>
  </si>
  <si>
    <t xml:space="preserve">               30UQA. Main pump station. Fire Protection Instrumentation and Control System (FP I&amp;C). Automatic water fire fighting facility</t>
  </si>
  <si>
    <t>30UQA. Основная насосная станция. Система контроля и управления противопожарной защитой (СКУ ПЗ). Автоматическая установка водяного пожаротушения</t>
  </si>
  <si>
    <t xml:space="preserve">               30UQA. Main pump station. Fire Protection Instrumentation and Control System (FP I&amp;C). Automatic water fire fighting facility. List of control cables</t>
  </si>
  <si>
    <t>30UQA. Основная насосная станция. Система контроля и управления противопожарной защитой (СКУ ПЗ). Автоматическая установка водяного пожаротушения. Журнал контрольных кабелей</t>
  </si>
  <si>
    <t xml:space="preserve">               30UQA. Main pump station. Fire protection control and monitoring system (FP I&amp;C). Automatic gas fire fighting facility</t>
  </si>
  <si>
    <t>30UQA. Основная насосная станция. Система контроля и управления противопожарной защитой (СКУ ПЗ). Автоматическая установка газового пожаротушения</t>
  </si>
  <si>
    <t xml:space="preserve">               30UQA. Main pump station. Fire protection control and monitoring system (FP I&amp;C). Automatic gas fire fighting facility. List of control cables</t>
  </si>
  <si>
    <t>30UQA. Основная насосная станция. Система контроля и управления противопожарной защитой (СКУ ПЗ). Автоматическая установка газового пожаротушения. Журнал контрольных кабелей</t>
  </si>
  <si>
    <t xml:space="preserve">                30UQA. Main pump station. PU EE I&amp;C CS. Tables of external connections</t>
  </si>
  <si>
    <t>30UQA. Основная насосная станция. ПТК СКУ ЭЧ ЭБ. Таблицы внешних подключений</t>
  </si>
  <si>
    <t xml:space="preserve">               30UQA. Main pump station. Automatic fire fighting facilities (SGC)</t>
  </si>
  <si>
    <t>30UQA. Основная насосная станция. Автоматические установки пожаротушения (SGC)</t>
  </si>
  <si>
    <t xml:space="preserve">                30UQA. Main pump station. PU EE I&amp;C CS. Structural diagram of the equipment set</t>
  </si>
  <si>
    <t>30UQA. Основная насосная станция. ПТК СКУ ЭЧ ЭБ. Схема структурная комплекса технических средств</t>
  </si>
  <si>
    <t xml:space="preserve">               30UQA. Main pump station. Working drawings for instrumentation</t>
  </si>
  <si>
    <t>30UQA. Основная насосная станция. Рабочие чертежи КИП</t>
  </si>
  <si>
    <t xml:space="preserve">               30UQA. Main pump station. Condensate polishing plant building.WD for power unit I&amp;C EE CAS. Technical assignment for manufacturer.</t>
  </si>
  <si>
    <t>30UQA. Основная насосная станция. Рабочая документация в части ПТК СКУ ЭЧ ЭБ. Задание заводу</t>
  </si>
  <si>
    <t xml:space="preserve">          31UQC Pump station for essential loads</t>
  </si>
  <si>
    <t>31UQC Насосная станция ответственных потребителей</t>
  </si>
  <si>
    <t xml:space="preserve">             Readiness of object 31UQC</t>
  </si>
  <si>
    <t>Готовность объекта 31UQC</t>
  </si>
  <si>
    <t>715д</t>
  </si>
  <si>
    <t xml:space="preserve">                   31-32UQC. Pump station for essential loads. Concrete bedding of the foundation slab</t>
  </si>
  <si>
    <t>31-32UQC. Насосная станция ответственных потребителей. Бетонная подготовка фундаментной плиты.</t>
  </si>
  <si>
    <t>Фундаментная плита. Чертежи армирования</t>
  </si>
  <si>
    <t xml:space="preserve">                  31-32UQC. Pump station for essential loads. Foundation slab. Geometric drawings</t>
  </si>
  <si>
    <t>31-32UQC. Насосная станция ответственных потребителей. Фундаментная плита. Чертежи геометрии</t>
  </si>
  <si>
    <t xml:space="preserve">                  31-32UQC. Pump station for essential loads. Substructure. External walls. Reinforcing drawings</t>
  </si>
  <si>
    <t>31-32UQC. Насосная станция ответственных потребителей. Подземная часть. Наружные стены. Чертежи армирования</t>
  </si>
  <si>
    <t xml:space="preserve">                  31-32UQC. Pump station for essential loads. Substructure. External walls. Geometric drawings</t>
  </si>
  <si>
    <t>31-32UQC. Насосная станция ответственных потребителей. Подземная часть. Наружные стены. Чертежи геометрии</t>
  </si>
  <si>
    <t xml:space="preserve">                  31-32UQC. Pump station for essential loads. Substructure. Internal walls</t>
  </si>
  <si>
    <t>31-32UQC. Насосная станция ответственных потребителей. Подземная часть. Внутренние стены</t>
  </si>
  <si>
    <t xml:space="preserve">                   Substructure. Sub-supporting structures</t>
  </si>
  <si>
    <t xml:space="preserve">                  31-32UQC. Pump station for essential loads. Installation drawings of gates and doors</t>
  </si>
  <si>
    <t>31-32UQC. Насосная станция ответственных потребителей. Установочные чертежи ворот и дверей</t>
  </si>
  <si>
    <t xml:space="preserve">                   Superstructure. External walls. Reinforcing drawings.</t>
  </si>
  <si>
    <t>Надземная часть. Наружные стены. Чертежи армирования.</t>
  </si>
  <si>
    <t xml:space="preserve">                  31-32UQC. Pump station for essential loads. Superstructure. External walls. Geometric drawings</t>
  </si>
  <si>
    <t>31-32UQC. Насосная станция ответственных потребителей. Надземная часть. Наружные стены. Чертежи геометрии</t>
  </si>
  <si>
    <t xml:space="preserve">                  31-32UQC. Pump station for essential loads. Superstructure. Internal walls</t>
  </si>
  <si>
    <t>31-32UQC. Насосная станция ответственных потребителей. Надземная часть. Внутренние стены</t>
  </si>
  <si>
    <t xml:space="preserve">                  31-32UQC. Pump station for essential loads. Steel structures</t>
  </si>
  <si>
    <t>31-32UQC. Насосная станция ответственных потребителей. Конструкции металлические</t>
  </si>
  <si>
    <t xml:space="preserve">                  31-32UQC. Pump station for essential loads. Floor slab. Reinforcing drawings</t>
  </si>
  <si>
    <t>31-32UQC. Насосная станция ответственных потребителей. Перекрытия. Чертежи армирования</t>
  </si>
  <si>
    <t xml:space="preserve">                  31-32UQC. Pump station for essential loads. Floor slab. Geometric drawings</t>
  </si>
  <si>
    <t>31-32UQC. Насосная станция ответственных потребителей. Перекрытия. Чертежи геометрии</t>
  </si>
  <si>
    <t xml:space="preserve">                   Superstructure. Sub-supporting structures</t>
  </si>
  <si>
    <t>Надземная часть. Подопорные конструкции</t>
  </si>
  <si>
    <t xml:space="preserve">                  31-32UQC. Pump station for essential loads. Maintenance platforms</t>
  </si>
  <si>
    <t>31-32UQC. Насосная станция ответственных потребителей. Площадки обслуживания</t>
  </si>
  <si>
    <t xml:space="preserve">                   Architectural-civil solutions</t>
  </si>
  <si>
    <t>Архитектурно-строительные решения</t>
  </si>
  <si>
    <t xml:space="preserve">                  31-32UQC. Pump station for essential loads. Staircases</t>
  </si>
  <si>
    <t>31-32UQC. Насосная станция ответственных потребителей. Лестничные клетки</t>
  </si>
  <si>
    <t xml:space="preserve">                  31-32UQC. Pump station for essential loads. Door openings filling</t>
  </si>
  <si>
    <t>31-32UQC. Насосная станция ответственных потребителей. Заполнение дверных проемов</t>
  </si>
  <si>
    <t xml:space="preserve">                  31-32UQC. Pump station for essential loads. Levelling studs</t>
  </si>
  <si>
    <t>31-32UQC. Насосная станция ответственных потребителей. Осадочные марки</t>
  </si>
  <si>
    <t xml:space="preserve">                Installation drawings of fish barrier equipment</t>
  </si>
  <si>
    <t xml:space="preserve">               31-32UQC. Pump station for essential loads. Installation and assembly drawings of component cooling water piping system for essential services PEB</t>
  </si>
  <si>
    <t>31-32UQC. Насосная станция ответственных потребителей. Монтажно-сборочные чертежи трубопроводов системы охлаждающей воды ответственных потебителей PEB</t>
  </si>
  <si>
    <t xml:space="preserve">                Installation drawings of PEC pump sets for essential services</t>
  </si>
  <si>
    <t>Установочные чертежи насосов системы охлаждающей воды ответственных потебителей PEC</t>
  </si>
  <si>
    <t xml:space="preserve">               31-32UQC. Pump station for essential loads. Installation drawings of lifting equipment</t>
  </si>
  <si>
    <t>31-32UQC. Насосная станция ответственных потребителей. Установочные чертежи грузоподъемного оборудования</t>
  </si>
  <si>
    <t xml:space="preserve">               31-32UQC. Pump station for essential loads. Installation drawings of hydraulic mechnical equipment</t>
  </si>
  <si>
    <t>31-32UQC. Насосная станция ответственных потребителей. Установочные чертежи гидромеханического оборудования</t>
  </si>
  <si>
    <t xml:space="preserve">                Equipment and pipelines of PUE system for dewatering drains from the pump stations of essential services</t>
  </si>
  <si>
    <t>Оборудование и трубопроводы системы дренажа и опорожнения PUE</t>
  </si>
  <si>
    <t xml:space="preserve">               31UQC. Pump station for essential loads. Internal water supply and sewerage networks</t>
  </si>
  <si>
    <t>31UQC. Насосная станция ответственных потребителей. Внутренние сети водопровода и канализации</t>
  </si>
  <si>
    <t xml:space="preserve">               31UQC. Pump station for essential loads. Automatic fire fighting facilities (SGE)</t>
  </si>
  <si>
    <t>31UQC. Насосная станция ответственных потребителей. Автоматические установки пожаротушения (SGE)</t>
  </si>
  <si>
    <t xml:space="preserve">               31UQC. Pump station for essential loads. Automatic fire fighting facilities (SGC)</t>
  </si>
  <si>
    <t>31UQC. Насосная станция ответственных потребителей. Автоматические установки пожаротушения (SGC)</t>
  </si>
  <si>
    <t xml:space="preserve">               31UQC. Pump station for essential loads. Ventilation layout drawings</t>
  </si>
  <si>
    <t>31UQC. Насосная станция ответственных потребителей. Компоновочные чертежи вентиляции</t>
  </si>
  <si>
    <t xml:space="preserve">               31UQC. Pump station for essential loads. Installation drawings of ventilation system equipment</t>
  </si>
  <si>
    <t>31UQC. Насосная станция ответственных потребителей. Установочные чертежи оборудования систем вентиляции</t>
  </si>
  <si>
    <t xml:space="preserve">               31-32UQC. Pump station for essential loads. Corrosion protection of pipelines</t>
  </si>
  <si>
    <t>31-32UQC. Насосная станция ответственных потребителей. Антикоррозионная защита трубопроводов</t>
  </si>
  <si>
    <t xml:space="preserve">               31UQC. Pump station for essential loads. Layout of cable structures</t>
  </si>
  <si>
    <t>31UQC. Насосная станция ответственных потребителей. Расстановка кабельных конструкций</t>
  </si>
  <si>
    <t xml:space="preserve">               31UQC. Pump station for essential loads. Electrical equipment layout</t>
  </si>
  <si>
    <t>31UQC. Насосная станция ответственных потребителей. Размещение электрооборудования</t>
  </si>
  <si>
    <t xml:space="preserve">               31UQC. Pump station for essential loads. Grounding</t>
  </si>
  <si>
    <t>31UQC. Насосная станция ответственных потребителей. Заземление</t>
  </si>
  <si>
    <t xml:space="preserve">               31UQC. Pump station for essential loads. Lists of power cables</t>
  </si>
  <si>
    <t>31UQC. Насосная станция ответственных потребителей. Журналы силовых кабелей</t>
  </si>
  <si>
    <t xml:space="preserve">               31UQC. Pump station for essential loads. Lighting networks</t>
  </si>
  <si>
    <t>31UQC. Насосная станция ответственных потребителей. Сети освещения</t>
  </si>
  <si>
    <t xml:space="preserve">               31UQС. Pum station for essential loads. Control wiring of auxiliaries for feeding elements</t>
  </si>
  <si>
    <t>31UQС. Насосная станция ответственных потребителей. Вторичная коммутация с.н. в части питающих элементов</t>
  </si>
  <si>
    <t xml:space="preserve">               31UQС. Pum station for essential loads. Logs of power and control cables for feeding elements</t>
  </si>
  <si>
    <t>31UQС. Насосная станция ответственных потребителей. Журналы силовых и контрольных кабелей в части питающих элементов.</t>
  </si>
  <si>
    <t xml:space="preserve">               31UQC. Pump station for essential loads. List of control cables of 0.4 kV LV switchgears for automatic equipment</t>
  </si>
  <si>
    <t>31UQC. Насосная станция ответственных потребителей. Журналы контрольных кабелей НКУ-0,4 кВ в части автоматики</t>
  </si>
  <si>
    <t xml:space="preserve">               31UQC. Pump station for essential loads. Wiring diagrams for isolating and control valves</t>
  </si>
  <si>
    <t>31UQC. Насосная станция ответственных потребителей. Монтажные схемы для запорно-регулирующей арматуры и огнезадерживающих клапанов</t>
  </si>
  <si>
    <t xml:space="preserve">               31UQC. Pump station for essential loads. Assignment to the manufacturer for automatic equipment cabinets. Stage 1</t>
  </si>
  <si>
    <t>31UQC. Насосная станция ответственных потребителей. Задание заводу на шкафы автоматики. Этап 1</t>
  </si>
  <si>
    <t xml:space="preserve">               31UQC. Pump station for essential loads. Assignment to the manufacturer for 0.4 kV LV switchgears for automatic equipment</t>
  </si>
  <si>
    <t>31UQC. Насосная станция ответственных потребителей. Задание заводу на 0,4 кВ в части автоматики</t>
  </si>
  <si>
    <t xml:space="preserve">               31UQC. Pump station for essential loads. WD for fire dampers</t>
  </si>
  <si>
    <t>31UQC. Насосная станция ответственных потребителей. РД по огнезадерживающим клапанам</t>
  </si>
  <si>
    <t xml:space="preserve">               31UQС. Pum station for essential loads. Control wiring of auxiliaries for electric motors</t>
  </si>
  <si>
    <t>31UQС. Насосная станция ответственных потребителей. Вторичная коммутация с.н. в части электродвигателей.</t>
  </si>
  <si>
    <t xml:space="preserve">               31UQС. Pum station for essential loads. Lists of control cables for electric motors</t>
  </si>
  <si>
    <t>31UQС. Насосная станция ответственных потребителей. Журналы контрольных кабелей в части электродвигателей.</t>
  </si>
  <si>
    <t xml:space="preserve">               31UQС. Pump station for essential loads. Personnel annunciation and search system</t>
  </si>
  <si>
    <t>31UQС. Насосная станция ответственных потребителей. Система оповещения и поиска персонала</t>
  </si>
  <si>
    <t xml:space="preserve">               31UQС. Pump station for essential loads. Common-plant communication systems</t>
  </si>
  <si>
    <t>31UQС. Насосная станция ответственных потребителей. Системы общестанционной связи</t>
  </si>
  <si>
    <t xml:space="preserve">               31UQС. Pump station for essential loads. Operative loudspeaking and telephone communication system</t>
  </si>
  <si>
    <t>31UQС. Насосная станция ответственных потребителей. Система оперативной громкоговорящей и телефонной связи</t>
  </si>
  <si>
    <t xml:space="preserve">                31UQC. Pump station for essential loads. Automated vibration monitoring and diagnostics system (AVMDS)</t>
  </si>
  <si>
    <t>31UQC.Насосная станция ответственных потребителей. Автоматизированная система виброконтроля и диагностики (АСВД)</t>
  </si>
  <si>
    <t xml:space="preserve">                31UQC. Pump station for essential loads. PU EE I&amp;C CS. CS system bus cables log. Layout group 5</t>
  </si>
  <si>
    <t>31UQC. Насосная станция ответственных потребителей. ПТК СКУ ЭЧ ЭБ. Журнал кабелей системной шины ПТК. Группа раскладки 5</t>
  </si>
  <si>
    <t xml:space="preserve">                33UBN. Building for standby emergency power supply diesel-generator system and control safety systems. Automated vibration monitoring and diagnostics system (AVMDS)</t>
  </si>
  <si>
    <t>31UQC. Насосная станция ответственных потребителей. Автоматизированная система виброконтроля и диагностики (АСВД)</t>
  </si>
  <si>
    <t xml:space="preserve">               31UQC. Pump station for essential loads. Assignment to the manufacturer for instrumentation transducers cabinets</t>
  </si>
  <si>
    <t>31UQC. Насосная станция ответственных потребителей. Задание заводу на шкафы преобразователей КИП</t>
  </si>
  <si>
    <t xml:space="preserve">                31UQC. Pump station for essential loads. PU EE I&amp;C CS. Structural diagram of the equipment set</t>
  </si>
  <si>
    <t>31UQC. Насосная станция ответственных потребителей. ПТК СКУ ЭЧ ЭБ. Схема структурная комплекса технических средств</t>
  </si>
  <si>
    <t xml:space="preserve">               31UQC. Pump station for essential loads. Working documentation of instrumentation</t>
  </si>
  <si>
    <t>31UQC. Насосная станция ответственных потребителей. РД в части КИП</t>
  </si>
  <si>
    <t xml:space="preserve">               31UQC. Pump station for essential loads. Lists of instrumentation control cables</t>
  </si>
  <si>
    <t>31UQC. Насосная станция ответственных потребителей. Журналы контрольных кабелей КИП</t>
  </si>
  <si>
    <t xml:space="preserve">               31UQC. Pump station for essential loads. Fire Protection Instrumentation and Control System (FP I&amp;C)</t>
  </si>
  <si>
    <t>31UQC. Насосная станция ответственных потребителей. Система контроля и управления противопожарной защитой (СКУ ПЗ)</t>
  </si>
  <si>
    <t xml:space="preserve">               31UQC. Pump station for essential loads. Fire Protection Instrumentation and Control System (FP I&amp;C). List of control cables</t>
  </si>
  <si>
    <t>31UQC. Насосная станция ответственных потребителей. Система контроля и управления противопожарной защитой (СКУ ПЗ). Журнал контрольных кабелей</t>
  </si>
  <si>
    <t xml:space="preserve">               31UQC. Pump station for essential loads. Fire Protection Instrumentation and Control System (FP I&amp;C). Fire alarm system</t>
  </si>
  <si>
    <t>31UQC. Насосная станция ответственных потребителей. Система контроля и управления противопожарной защитой (СКУ ПЗ). Оповещение людей о пожаре</t>
  </si>
  <si>
    <t xml:space="preserve">               31UQC. Pump station for essential loads. Fire Protection Instrumentation and Control System (FP I&amp;C). Fire alarm system. List of control cables</t>
  </si>
  <si>
    <t>31UQC. Насосная станция ответственных потребителей. Система контроля и управления противопожарной защитой (СКУ ПЗ). Оповещение людей о пожаре. Журнал контрольных кабелей</t>
  </si>
  <si>
    <t xml:space="preserve">               31UQC. Pump station for essential loads. Fire Protection Instrumentation and Control System (FP I&amp;C). Automatic water fire fighting facility</t>
  </si>
  <si>
    <t>31UQC. Насосная станция ответственных потребителей. Система контроля и управления противопожарной защитой (СКУ ПЗ). Автоматическая установка водяного пожаротушения</t>
  </si>
  <si>
    <t xml:space="preserve">               31UQC. Pump station for essential loads. Fire Protection Instrumentation and Control System (FP I&amp;C). Automatic water fire fighting facility. List of control cables</t>
  </si>
  <si>
    <t>31UQC. Насосная станция ответственных потребителей. Система контроля и управления противопожарной защитой (СКУ ПЗ). Автоматическая установка водяного пожаротушения. Журнал контрольных кабелей</t>
  </si>
  <si>
    <t xml:space="preserve">               31UQC. Pump station for essential loads. Fire protection control and monitoring system (FP I&amp;C). Automatic gas fire fighting facility</t>
  </si>
  <si>
    <t>31UQC. Насосная станция ответственных потребителей. Система контроля и управления противопожарной защитой (СКУ ПЗ). Автоматическая установка газового пожаротушения</t>
  </si>
  <si>
    <t xml:space="preserve">               31UQC. Pump station for essential loads. Fire protection control and monitoring system (FP I&amp;C). Automatic gas fire fighting facility. List of control cables</t>
  </si>
  <si>
    <t>31UQC. Насосная станция ответственных потребителей. Система контроля и управления противопожарной защитой (СКУ ПЗ). Автоматическая установка газового пожаротушения. Журнал контрольных кабелей</t>
  </si>
  <si>
    <t xml:space="preserve">                31UQC. Pump station for essential loads. PU EE I&amp;C CS. Log of cables laid from electrical equipment. Layout group 3</t>
  </si>
  <si>
    <t>31UQC. Насосная станция ответственных потребителей. ПТК СКУ ЭЧ ЭБ. Журнал кабелей от электрооборудования. Группа раскладки 3</t>
  </si>
  <si>
    <t xml:space="preserve">          32UQC Pump station for essential loads</t>
  </si>
  <si>
    <t>32UQC Насосная станция ответственных потребителей</t>
  </si>
  <si>
    <t xml:space="preserve">             Readiness of object 32UQC</t>
  </si>
  <si>
    <t>Готовность объекта 32UQC</t>
  </si>
  <si>
    <t xml:space="preserve">            Civil works</t>
  </si>
  <si>
    <t xml:space="preserve">               Foundation part</t>
  </si>
  <si>
    <t xml:space="preserve">                  32UQC. Pump station for essential loads. Concrete bedding of the foundation slab</t>
  </si>
  <si>
    <t>32UQC. Насосная станция ответственных потребителей. Бетонная подготовка фундаментной плиты</t>
  </si>
  <si>
    <t xml:space="preserve">                  32UQC. Pump station for essential loads. Foundation slab. Reinforcing drawings</t>
  </si>
  <si>
    <t>32UQC. Насосная станция ответственных потребителей. Фундаментная плита. Чертежи армирования</t>
  </si>
  <si>
    <t xml:space="preserve">                  32UQC. Pump station for essential loads. Foundation slab. Geometric drawings</t>
  </si>
  <si>
    <t>32UQC. Насосная станция ответственных потребителей. Фундаментная плита. Чертежи геометрии</t>
  </si>
  <si>
    <t xml:space="preserve">               Substructure</t>
  </si>
  <si>
    <t xml:space="preserve">                  32UQC. Pump station for essential loads. Substructure. External walls. Reinforcing drawings</t>
  </si>
  <si>
    <t>32UQC. Насосная станция ответственных потребителей. Подземная часть. Наружные стены. Чертежи армирования</t>
  </si>
  <si>
    <t xml:space="preserve">                  32UQC. Pump station for essential loads. Substructure. External walls. Geometric drawings</t>
  </si>
  <si>
    <t>32UQC. Насосная станция ответственных потребителей. Подземная часть. Наружные стены. Чертежи геометрии</t>
  </si>
  <si>
    <t xml:space="preserve">                  32UQC. Pump station for essential loads. Substructure. Internal walls</t>
  </si>
  <si>
    <t>32UQC. Насосная станция ответственных потребителей. Подземная часть. Внутренние стены</t>
  </si>
  <si>
    <t xml:space="preserve">                  32UQC. Pump station for essential loads. Substructure. Sub-supporting structures</t>
  </si>
  <si>
    <t>32UQC. Насосная станция ответственных потребителей. Подземная часть. Подопорные конструкции</t>
  </si>
  <si>
    <t xml:space="preserve">               Superstructure</t>
  </si>
  <si>
    <t xml:space="preserve">                  32UQC. Pump station for essential loads. Superstructure. External walls. Reinforcing drawings</t>
  </si>
  <si>
    <t>32UQC. Насосная станция ответственных потребителей. Надземная часть. Наружные стены. Чертежи армирования</t>
  </si>
  <si>
    <t xml:space="preserve">                  32UQC. Pump station for essential loads. Superstructure. External walls. Geometric drawings</t>
  </si>
  <si>
    <t>32UQC. Насосная станция ответственных потребителей. Надземная часть. Наружные стены. Чертежи геометрии</t>
  </si>
  <si>
    <t xml:space="preserve">                  32UQC. Pump station for essential loads. Superstructure. Internal walls</t>
  </si>
  <si>
    <t>32UQC. Насосная станция ответственных потребителей. Надземная часть. Внутренние стены</t>
  </si>
  <si>
    <t xml:space="preserve">                  32UQC. Pump station for essential loads. Steel structures</t>
  </si>
  <si>
    <t>32UQC. Насосная станция ответственных потребителей. Конструкции металлические</t>
  </si>
  <si>
    <t xml:space="preserve">                  32UQC. Pump station for essential loads. Superstructure. Sub-supporting structures</t>
  </si>
  <si>
    <t>32UQC. Насосная станция ответственных потребителей. Надземная часть. Подопорные конструкции</t>
  </si>
  <si>
    <t xml:space="preserve">                  32UQC. Pump station for essential loads. Floor slab. Reinforcing drawings</t>
  </si>
  <si>
    <t>32UQC. Насосная станция ответственных потребителей. Перекрытия. Чертежи армирования</t>
  </si>
  <si>
    <t xml:space="preserve">                  32UQC. Pump station for essential loads. Floor slab. Geometric drawings</t>
  </si>
  <si>
    <t>32UQC. Насосная станция ответственных потребителей. Перекрытия. Чертежи геометрии</t>
  </si>
  <si>
    <t xml:space="preserve">                  32UQC. Pump station for essential loads. Maintenance platforms</t>
  </si>
  <si>
    <t>32UQC. Насосная станция ответственных потребителей. Площадки обслуживания</t>
  </si>
  <si>
    <t xml:space="preserve">                  32UQC. Pump station for essential loads. Architectural-civil solutions</t>
  </si>
  <si>
    <t>32UQC. Насосная станция ответственных потребителей. Архитектурно-строительные решения</t>
  </si>
  <si>
    <t xml:space="preserve">                  32UQC. Pump station for essential loads. Staircases</t>
  </si>
  <si>
    <t>32UQC. Насосная станция ответственных потребителей. Лестничные клетки</t>
  </si>
  <si>
    <t xml:space="preserve">                  32UQC. Pump station for essential loads. Door openings filling</t>
  </si>
  <si>
    <t>32UQC. Насосная станция ответственных потребителей. Заполнение дверных проемов</t>
  </si>
  <si>
    <t xml:space="preserve">                  32UQC. Pump station for essential loads. Levelling studs</t>
  </si>
  <si>
    <t>32UQC. Насосная станция ответственных потребителей. Осадочные марки</t>
  </si>
  <si>
    <t>32UQC. Насосная станция ответственных потребителей. Автоматические установки пожаротушения (SGE)</t>
  </si>
  <si>
    <t xml:space="preserve">               32UQC. Pump station for essential loads. Automatic fire fighting facilities (SGC)</t>
  </si>
  <si>
    <t>32UQC. Насосная станция ответственных потребителей. Автоматические установки пожаротушения (SGC)</t>
  </si>
  <si>
    <t xml:space="preserve">               32UQC. Pump station for essential loads. Ventilation layout drawings</t>
  </si>
  <si>
    <t>32UQC. Насосная станция ответственных потребителей. Компоновочные чертежи вентиляции</t>
  </si>
  <si>
    <t xml:space="preserve">               32UQC. Pump station for essential loads. Installation drawings of ventilation system equipment</t>
  </si>
  <si>
    <t>32UQC. Насосная станция ответственных потребителей. Установочные чертежи оборудования систем вентиляции</t>
  </si>
  <si>
    <t xml:space="preserve">               32UQC. Pump station for essential loads. Internal water supply and sewerage networks</t>
  </si>
  <si>
    <t>32UQC.Насосная станция ответственных потребителей. Внутренние сети водопровода и канализации</t>
  </si>
  <si>
    <t xml:space="preserve">               32UQС. Pump station for essential loads. Common-plant communication systems</t>
  </si>
  <si>
    <t>32UQС. Насосная станция ответственных потребителей. Системы общестанционной связи</t>
  </si>
  <si>
    <t xml:space="preserve">               32UQC. Pum station for essential loads. Lists of control cables for electric motors</t>
  </si>
  <si>
    <t>32UQC. Насосная станция ответственных потребителей. Журналы контрольных кабелей в части электродвигателей.</t>
  </si>
  <si>
    <t xml:space="preserve">               32UQС. Pump station for essential loads. Operative loudspeaking and telephone communication system</t>
  </si>
  <si>
    <t>32UQС. Насосная станция ответственных потребителей. Система оперативной громкоговорящей и телефонной связи</t>
  </si>
  <si>
    <t xml:space="preserve">               32UQC. Pump station for essential loads. Layout of cable structures</t>
  </si>
  <si>
    <t>32UQC. Насосная станция ответственных потребителей. Расстановка кабельных конструкций</t>
  </si>
  <si>
    <t xml:space="preserve">               32UQC. Pump station for essential loads. Electrical equipment layout</t>
  </si>
  <si>
    <t>32UQC. Насосная станция ответственных потребителей. Размещение электрооборудования</t>
  </si>
  <si>
    <t xml:space="preserve">               32UQC. Pump station for essential loads. Grounding</t>
  </si>
  <si>
    <t>32UQC. Насосная станция ответственных потребителей. Заземление</t>
  </si>
  <si>
    <t xml:space="preserve">               32UQC. Pump station for essential loads. Lists of power cables</t>
  </si>
  <si>
    <t>32UQC. Насосная станция ответственных потребителей. Журналы силовых кабелей</t>
  </si>
  <si>
    <t xml:space="preserve">               32UQC. Pump station for essential loads. Lighting networks</t>
  </si>
  <si>
    <t>32UQC. Насосная станция ответственных потребителей. Сети освещения</t>
  </si>
  <si>
    <t xml:space="preserve">               32UQC. Pum station for essential loads. Control wiring of auxiliaries for feeding elements</t>
  </si>
  <si>
    <t>32UQC. Насосная станция ответственных потребителей. Вторичная коммутация с.н. в части питающих элементов</t>
  </si>
  <si>
    <t xml:space="preserve">               32UQC. Pum station for essential loads. Logs of power and control cables for feeding elements</t>
  </si>
  <si>
    <t>32UQC. Насосная станция ответственных потребителей. Журналы силовых и контрольных кабелей в части питающих элементов.</t>
  </si>
  <si>
    <t xml:space="preserve">               32UQC. Pump station for essential loads. List of control cables of 0.4 kV LV switchgears for automatic equipment</t>
  </si>
  <si>
    <t>32UQC. Насосная станция ответственных потребителей. Журналы контрольных кабелей НКУ-0,4 кВ в части автоматики</t>
  </si>
  <si>
    <t xml:space="preserve">               32UQC. Pump station for essential loads. Wiring diagrams for isolating and control valves</t>
  </si>
  <si>
    <t>32UQC. Насосная станция ответственных потребителей. Монтажные схемы для запорно-регулирующей арматуры</t>
  </si>
  <si>
    <t xml:space="preserve">               32UQC. Pump station for essential loads. Assignment to the manufacturer for automatic equipment cabinets. Stage 1</t>
  </si>
  <si>
    <t>32UQC. Насосная станция ответственных потребителей. Задание заводу на шкафы автоматики. Этап 1</t>
  </si>
  <si>
    <t xml:space="preserve">               32UQC. Pump station for essential loads. Assignment to the manufacturer for automatic equipment cabinets. Stage 2</t>
  </si>
  <si>
    <t>32UQC. Насосная станция ответственных потребителей. Задание заводу на шкафы автоматики. Этап 2</t>
  </si>
  <si>
    <t xml:space="preserve">               32UQC. Pump station for essential loads. Assignment to the manufacturer for 0.4 kV LV switchgears for automatic equipment</t>
  </si>
  <si>
    <t>32UQC. Насосная станция ответственных потребителей. Задание заводу на НКУ-0,4 кВ в части автоматики</t>
  </si>
  <si>
    <t xml:space="preserve">               32UQC. Pump station for essential loads. WD for fire dampers</t>
  </si>
  <si>
    <t>32UQC. Насосная станция ответственных потребителей. РД по огнезадерживающим клапанам</t>
  </si>
  <si>
    <t xml:space="preserve">               32UQC. Pum station for essential loads. Control wiring of auxiliaries for electric motors</t>
  </si>
  <si>
    <t>32UQC. Насосная станция ответственных потребителей. Вторичная коммутация с.н. в части электродвигателей.</t>
  </si>
  <si>
    <t xml:space="preserve">               32UQС. Pump station for essential loads. Personnel annunciation and search system</t>
  </si>
  <si>
    <t>32UQС. Насосная станция ответственных потребителей. Система оповещения и поиска персонала</t>
  </si>
  <si>
    <t xml:space="preserve">            32UQC. Pump station for essential loads. List of control cables for software and hardware facilities</t>
  </si>
  <si>
    <t>32UQC. Насосная станция ответственных потребителей. Журналы контрольных кабелей ПТК в части автоматики</t>
  </si>
  <si>
    <t xml:space="preserve">               32UQC. Pump station for essential loads. Assignment to the manufacturer for instrumentation transducers cabinets</t>
  </si>
  <si>
    <t>32UQC. Насосная станция ответственных потребителей. Задание заводу на шкафы преобразователей КИП</t>
  </si>
  <si>
    <t xml:space="preserve">                32UQC. Pump station for essential loads. PU EE I&amp;C CS. Structural diagram of the equipment set</t>
  </si>
  <si>
    <t>32UQC. Насосная станция ответственных потребителей. ПТК СКУ ЭЧ ЭБ. Схема структурная комплекса технических средств</t>
  </si>
  <si>
    <t xml:space="preserve">               32UQC. Pump station for essential loads. Working documentation of instrumentation</t>
  </si>
  <si>
    <t>32UQC. Насосная станция ответственных потребителей. РД в части КИП</t>
  </si>
  <si>
    <t xml:space="preserve">               32UQC. Pump station for essential loads. Lists of instrumentation control cables</t>
  </si>
  <si>
    <t>32UQC. Насосная станция ответственных потребителей. Журналы контрольных кабелей КИП</t>
  </si>
  <si>
    <t xml:space="preserve">               32UQC. Pump station for essential loads. Fire Protection Instrumentation and Control System (FP I&amp;C)</t>
  </si>
  <si>
    <t>32UQC. Насосная станция ответственных потребителей. Система контроля и управления противопожарной защитой (СКУ ПЗ)</t>
  </si>
  <si>
    <t xml:space="preserve">               32UQC. Pump station for essential loads. Fire Protection Instrumentation and Control System (FP I&amp;C). List of control cables</t>
  </si>
  <si>
    <t>32UQC. Насосная станция ответственных потребителей. Система контроля и управления противопожарной защитой (СКУ ПЗ). Журнал контрольных кабелей</t>
  </si>
  <si>
    <t xml:space="preserve">               32UQC. Pump station for essential loadsFire protection control and monitoring system (FP I&amp;C). Fire alarm system</t>
  </si>
  <si>
    <t>32UQC. Насосная станция ответственных потребителей. Система контроля и управления противопожарной защитой (СКУ ПЗ). Оповещение людей о пожаре</t>
  </si>
  <si>
    <t xml:space="preserve">               32UQC. Pump station for essential loads. Fire Protection Instrumentation and Control System (FP I&amp;C). Fire alarm system. List of control cables</t>
  </si>
  <si>
    <t>32UQC. Насосная станция ответственных потребителей. Система контроля и управления противопожарной защитой (СКУ ПЗ). Оповещение людей о пожаре. Журнал контрольных кабелей</t>
  </si>
  <si>
    <t xml:space="preserve">               32UQC. Pump station for essential loads. Fire Protection Instrumentation and Control System (FP I&amp;C). Automatic water fire fighting facility</t>
  </si>
  <si>
    <t>32UQC. Насосная станция ответственных потребителей. Система контроля и управления противопожарной защитой (СКУ ПЗ). Автоматическая установка водяного пожаротушения</t>
  </si>
  <si>
    <t xml:space="preserve">                Fire protection instrumentation and control system (FP I&amp;C). Automatic water fire-fighting plant. Control cable log</t>
  </si>
  <si>
    <t xml:space="preserve">               32UQC. Pump station for essential loads. Fire protection control and monitoring system (FP I&amp;C). Automatic gas fire fighting facility</t>
  </si>
  <si>
    <t>32UQC. Насосная станция ответственных потребителей. Система контроля и управления противопожарной защитой (СКУ ПЗ). Автоматическая установка газового пожаротушения</t>
  </si>
  <si>
    <t xml:space="preserve">               32UQC. Pump station for essential loads. Fire protection control and monitoring system (FP I&amp;C). Automatic gas fire fighting facility. List of control cables</t>
  </si>
  <si>
    <t>32UQC. Насосная станция ответственных потребителей. Система контроля и управления противопожарной защитой (СКУ ПЗ). Автоматическая установка газового пожаротушения. Журнал контрольных кабелей</t>
  </si>
  <si>
    <t xml:space="preserve">                32UQC. Pump station for essential loads. PU EE I&amp;C CS. Log of cables laid from electrical equipment. Layout group 3</t>
  </si>
  <si>
    <t>32UQC. Насосная станция ответственных потребителей. ПТК СКУ ЭЧ ЭБ. Журнал кабелей от электрооборудования. Группа раскладки 3</t>
  </si>
  <si>
    <t xml:space="preserve">                32UQC. Pump station for essential loads. PU EE I&amp;C CS. CS system bus cables log. Layout group 5</t>
  </si>
  <si>
    <t>32UQC. Насосная станция ответственных потребителей. ПТК СКУ ЭЧ ЭБ. Журнал кабелей системной шины ПТК. Группа раскладки 5</t>
  </si>
  <si>
    <t xml:space="preserve">               32UQC. Pump station for essential loads. Fire Protection Instrumentation and Control System (FP I&amp;C). Automatic water fire fighting facility. List of control cables</t>
  </si>
  <si>
    <t>32UQC. Насосная станция ответственных потребителей. Система контроля и управления противопожарной защитой (СКУ ПЗ). Автоматическая установка водяного пожаротушения. Журнал контрольных кабелей</t>
  </si>
  <si>
    <t xml:space="preserve">                32UQC. Pump station for essential loads. Automated vibration monitoring and diagnostics system (AVMDS)</t>
  </si>
  <si>
    <t>32UQC. Насосная станция ответственных потребителей. Автоматизированная система виброконтроля и диагностики (АСВД)</t>
  </si>
  <si>
    <t xml:space="preserve">          30UQE Pressure discharge header</t>
  </si>
  <si>
    <t>30UQE Напорный сливной коллектор</t>
  </si>
  <si>
    <t xml:space="preserve">             Readiness of object 30UQE</t>
  </si>
  <si>
    <t>Готовность объекта 30UQE</t>
  </si>
  <si>
    <t xml:space="preserve">               Compensator chambers. Reinforcing drawings.</t>
  </si>
  <si>
    <t xml:space="preserve">               30UQE. Pressure discharge header. Cooling piping system for main equipment</t>
  </si>
  <si>
    <t>30UQE. Напорный сливной коллектор. Трубопроводы системы охлаждения основного оборудования</t>
  </si>
  <si>
    <t xml:space="preserve">               30UQE. Pressure discharge header. Pipelines for emptying circulating water piping</t>
  </si>
  <si>
    <t>30UQE. Напорный сливной коллектор. Трубопроводы опорожнения циркводоводов</t>
  </si>
  <si>
    <t xml:space="preserve">               30UQE. Pressure discharge header. Cooling water piping system for non-essential services</t>
  </si>
  <si>
    <t>30UQE. Напорный сливной коллектор. Трубопроводы системы охлаждающей воды неответственных потребителей</t>
  </si>
  <si>
    <t xml:space="preserve">               30UQE. Pressure discharge header. Service cooling water supply piping</t>
  </si>
  <si>
    <t>30UQE. Напорный сливной коллектор. Трубопроводы системы технического водоснабжения</t>
  </si>
  <si>
    <t xml:space="preserve">               30UQE. Pressure discharge header. Component cooling water piping system PGB</t>
  </si>
  <si>
    <t>30UQE. Напорный сливной коллектор. Трубопроводы промконтура PGB</t>
  </si>
  <si>
    <t xml:space="preserve">                Sodium hypochlorite pipelines from 30UPK to 30UQA</t>
  </si>
  <si>
    <t>Трубопроводы гипохлорита натрия от 30UPK до 30UQA</t>
  </si>
  <si>
    <t xml:space="preserve">               30UQE. Pressure discharge header. Compensator chambers. Engineering part</t>
  </si>
  <si>
    <t>30UQE. Напорный сливной коллектор. Камеры компенсаторов. Технологическая часть</t>
  </si>
  <si>
    <t xml:space="preserve">               30UQE. Pressure discharge header. Corrosion protection of pipelines</t>
  </si>
  <si>
    <t>30UQE. Напорный сливной коллектор. Антикоррозионная защита трубопроводов</t>
  </si>
  <si>
    <t xml:space="preserve">          30UQN Outlet channel</t>
  </si>
  <si>
    <t>30UQN Отводящий канал</t>
  </si>
  <si>
    <t>1025д</t>
  </si>
  <si>
    <t xml:space="preserve">             Readiness of object 30UQN</t>
  </si>
  <si>
    <t>Готовность объекта 30UQN</t>
  </si>
  <si>
    <t xml:space="preserve">                Diversion channel 30UQN. Pit</t>
  </si>
  <si>
    <t>Отводящий канал 30UQN. Котлован</t>
  </si>
  <si>
    <t xml:space="preserve">               Temporary networks of surface and rain water removal from the foundation pit of outlet channel 30UQN</t>
  </si>
  <si>
    <t>Устройство временных сетей отвода поверхностных и дождевых вод из котлованов отводящего канала 30UQN</t>
  </si>
  <si>
    <t xml:space="preserve">               30UQN. Outlet channel. Geometric drawings</t>
  </si>
  <si>
    <t>30UQN. Отводящий канал. Чертежи геометрии</t>
  </si>
  <si>
    <t xml:space="preserve">               30UQN. Outlet channel. Levelling studs</t>
  </si>
  <si>
    <t>30UQN. Отводящий канал. Осадочные марки</t>
  </si>
  <si>
    <t xml:space="preserve">               30UQN. Outlet channel. Steel structures</t>
  </si>
  <si>
    <t>30UQN. Отводящий канал. Конструкции металлические</t>
  </si>
  <si>
    <t xml:space="preserve">               30UQN. Outlet channel. Concrete bedding</t>
  </si>
  <si>
    <t>30UQN. Отводящий канал. Бетонная подготовка</t>
  </si>
  <si>
    <t xml:space="preserve">               30UQN. Outlet channel. Reinforcing drawings</t>
  </si>
  <si>
    <t>30UQN. Отводящий канал. Чертежи армирования</t>
  </si>
  <si>
    <t xml:space="preserve">               30UQN. Outlet channel. Installation drawings of hydraulic mechnical equipment</t>
  </si>
  <si>
    <t>30UQN. Отводящий канал. Установочные чертежи гидромеханического оборудования</t>
  </si>
  <si>
    <t xml:space="preserve">               Temporary power supply networks of the outdoor lighting system and the system for removal of surface and ground water from the pits of outlet channels 30UQN</t>
  </si>
  <si>
    <t>Временные сети электроснабжения системы наружного освещения и системы отвода грунтовых и поверхностных вод из котлованов отводящих каналов 30UQN</t>
  </si>
  <si>
    <t xml:space="preserve">          30UQX Siphon well</t>
  </si>
  <si>
    <t>30UQX Сифонный колодец</t>
  </si>
  <si>
    <t xml:space="preserve">             Readiness of object 30UQX</t>
  </si>
  <si>
    <t>Готовность объекта 30UQX</t>
  </si>
  <si>
    <t xml:space="preserve">                Temporary power supply networks of the outdoor lighting system and subterranean and surface waters diversion system from the pits of siphon wells 30UQX</t>
  </si>
  <si>
    <t>Временные сети электроснабжения системы наружного освещения и системы отвода грунтовых и поверхностных вод из котлованов сифонных колодцев 30UQX</t>
  </si>
  <si>
    <t xml:space="preserve">               Temporary networks of surface and rain water removal from the foundation pit for</t>
  </si>
  <si>
    <t xml:space="preserve">                Concrete blinding, lightning protection mesh, waterproofing (with function of anticorrosion protection) and geometry of Siphon well 30UQX foundation slab</t>
  </si>
  <si>
    <t>Бетонная подготовка, молниезащитная сетка, гидроизоляция (с функцией антикоррозионной защиты) и геометрия фундаментной плиты сифонного колодца 30UQX</t>
  </si>
  <si>
    <t xml:space="preserve">               30UQX. Сифонный колодец. Чертежи геометрии</t>
  </si>
  <si>
    <t>30UQX. Сифонный колодец. Чертежи геометрии</t>
  </si>
  <si>
    <t xml:space="preserve">               30UQX. Siphon well. Reinforcing drawings</t>
  </si>
  <si>
    <t>30UQX. Сифонный колодец. Чертежи армирования</t>
  </si>
  <si>
    <t xml:space="preserve">               30UQX. Siphon well. Levelling studs</t>
  </si>
  <si>
    <t>30UQX. Сифонный колодец. Осадочные марки</t>
  </si>
  <si>
    <t xml:space="preserve">               30UQX. Siphon well. Steel structures</t>
  </si>
  <si>
    <t>30UQX. Сифонный колодец. Конструкции металлические</t>
  </si>
  <si>
    <t xml:space="preserve">                Siphon well 30UQX foundation slab reinforcement</t>
  </si>
  <si>
    <t>Армирование фундаментной плиты сифонного колодца 30UQX</t>
  </si>
  <si>
    <t xml:space="preserve">               30UQX. Siphon well. Installation drawings of hydraulic mechnical equipment</t>
  </si>
  <si>
    <t>30UQX. Сифонный колодец. Установочные чертежи гидромеханического оборудования</t>
  </si>
  <si>
    <t xml:space="preserve">               30UQX. Siphon well. Installation drawings of lifting equipment</t>
  </si>
  <si>
    <t>30UQX. Сифонный колодец. Установочные чертежи грузоподъемного оборудования</t>
  </si>
  <si>
    <t xml:space="preserve">               30UQX. Siphon well. Electrical part</t>
  </si>
  <si>
    <t>30UQX. Сифонный колодец. Электротехническая часть</t>
  </si>
  <si>
    <t xml:space="preserve">          31UBN Building for standby emergency power supply diesel-generator system and control safety systems</t>
  </si>
  <si>
    <t>31UBN Здание резервной дизельной электростанции системы аварийного электроснабжения и управляющих систем безопасности</t>
  </si>
  <si>
    <t>1634д</t>
  </si>
  <si>
    <t xml:space="preserve">             Readiness of object 31UBN</t>
  </si>
  <si>
    <t>Готовность объекта 31UBN</t>
  </si>
  <si>
    <t>949д</t>
  </si>
  <si>
    <t xml:space="preserve">                   31-32UBN. Building for standby emergency power supply diesel-generator system and control safety systems. Architectural-planning drawings and finishing</t>
  </si>
  <si>
    <t>31-32UBN. Здание резервной дизельной электростанции системы аварийного электроснабжения и управляющих систем безопасности. Архитектурно-планировочные чертежи и отделка</t>
  </si>
  <si>
    <t>344д</t>
  </si>
  <si>
    <t xml:space="preserve">                      31-32UBN. Building for standby emergency power supply diesel-generator system and control safety systems. Foundation slab. Geometry</t>
  </si>
  <si>
    <t>31-32UBN. Здание резервной дизельной электростанции системы аварийного электроснабжения и управляющих систем безопасности. Фундаментная плита. Геометрия</t>
  </si>
  <si>
    <t xml:space="preserve">                      31-32UBN. Building for standby emergency power supply diesel-generator system and control safety systems. Foundation slab. Reinforcement</t>
  </si>
  <si>
    <t>31-32UBN. Здание резервной дизельной электростанции системы аварийного электроснабжения и управляющих систем безопасности. Фундаментная плита. Армирование</t>
  </si>
  <si>
    <t xml:space="preserve">                      31-32UBN. Building for standby emergency power supply diesel-generator system and control safety systems. Foundation slab. Rebar dowels</t>
  </si>
  <si>
    <t>31-32UBN. Здание резервной дизельной электростанции системы аварийного электроснабжения и управляющих систем безопасности. Фундаментная плита. Выпуски арматуры</t>
  </si>
  <si>
    <t xml:space="preserve">                      31-32UBN. Building for standby emergency power supply diesel-generator system and control safety systems. Pit</t>
  </si>
  <si>
    <t>31-32UBN. Здание резервной дизельной электростанции системы аварийного электроснабжения и управляющих систем безопасности. Котлован</t>
  </si>
  <si>
    <t xml:space="preserve">                      Concrete blinding of foundation slab of buildings 31,32UBN</t>
  </si>
  <si>
    <t>Бетонная подготовка фундаментной плиты зданий 31,32UBN</t>
  </si>
  <si>
    <t xml:space="preserve">                      31-32UBN. Building for standby emergency power supply diesel-generator system and control safety systems. Substructure. External walls. Geometry</t>
  </si>
  <si>
    <t>31-32UBN. Здание резервной дизельной электростанции системы аварийного электроснабжения и управляющих систем безопасности. Подземная часть. Наружные стены . Геометрия</t>
  </si>
  <si>
    <t xml:space="preserve">                      31-32UBN. Building for standby emergency power supply diesel-generator system and control safety systems. Substructure. External walls. Reinforcement</t>
  </si>
  <si>
    <t>31-32UBN. Здание резервной дизельной электростанции системы аварийного электроснабжения и управляющих систем безопасности. Подземная часть. Наружные стены Армирование</t>
  </si>
  <si>
    <t xml:space="preserve">                      31-32UBN. Building for standby emergency power supply diesel-generator system and control safety systems. Substructure. Inner walls. Geometry</t>
  </si>
  <si>
    <t>31-32UBN. Здание резервной дизельной электростанции системы аварийного электроснабжения и управляющих систем безопасности. Подземная часть. Внутренние стены. Геометрия</t>
  </si>
  <si>
    <t xml:space="preserve">                      31-32UBN. Building for standby emergency power supply diesel-generator system and control safety systems. Substructure. Inner walls. Reinforcement</t>
  </si>
  <si>
    <t>31-32UBN. Здание резервной дизельной электростанции системы аварийного электроснабжения и управляющих систем безопасности. Подземная часть. Внутренние стены. Армирование</t>
  </si>
  <si>
    <t xml:space="preserve">                      31-32UBN. Building for standby emergency power supply diesel-generator system and control safety systems. Substructure. Stair. Geometry</t>
  </si>
  <si>
    <t>31-32UBN. Здание резервной дизельной электростанции системы аварийного электроснабжения и управляющих систем безопасности. Подземная часть. Лестница. Геометрия</t>
  </si>
  <si>
    <t xml:space="preserve">                      31-32UBN. Building for standby emergency power supply diesel-generator system and control safety systems. Substructure. Stair. Reinforcement</t>
  </si>
  <si>
    <t>31-32UBN. Здание резервной дизельной электростанции системы аварийного электроснабжения и управляющих систем безопасности. Подземная часть. Лестница. Армирование</t>
  </si>
  <si>
    <t xml:space="preserve">                      31-32UBN. Building for standby emergency power supply diesel-generator system and control safety systems. Slab at elev. 0.000. Geometry</t>
  </si>
  <si>
    <t>31-32UBN. Здание резервной дизельной электростанции системы аварийного электроснабжения и управляющих систем безопасности. Перекрытие на отм. 0.000. Геометрия</t>
  </si>
  <si>
    <t xml:space="preserve">                      31-32UBN. Building for standby emergency power supply diesel-generator system and control safety systems. Slab at elev. 0.000. Reinforcement</t>
  </si>
  <si>
    <t>31-32UBN. Здание резервной дизельной электростанции системы аварийного электроснабжения и управляющих систем безопасности. Перекрытие на отм. 0.000. Армирование</t>
  </si>
  <si>
    <t xml:space="preserve">                      31-32UBN. Building for standby emergency power supply diesel-generator system and control safety systems. Pedestal for diesel-generator. Geometry</t>
  </si>
  <si>
    <t>31-32UBN. Здание резервной дизельной электростанции системы аварийного электроснабжения и управляющих систем безопасности. Фундамент под дизельгенератор. Геометрия</t>
  </si>
  <si>
    <t xml:space="preserve">                      31-32UBN. Building for standby emergency power supply diesel-generator system and control safety systems. Pedestal for diesel-generator. Reinforcement</t>
  </si>
  <si>
    <t>31-32UBN. Здание резервной дизельной электростанции системы аварийного электроснабжения и управляющих систем безопасности. Фундамент под дизельгенератор. Армирование</t>
  </si>
  <si>
    <t xml:space="preserve">                      31-32UBN. Building for standby emergency power supply diesel-generator system and control safety systems. Superstructure. Floor slabs. Geometry</t>
  </si>
  <si>
    <t>31-32UBN. Здание резервной дизельной электростанции системы аварийного электроснабжения и управляющих систем безопасности. Надземная часть. Перекрытия. Геометрия</t>
  </si>
  <si>
    <t xml:space="preserve">                      31-32UBN. Building for standby emergency power supply diesel-generator system and control safety systems. Superstructure. Floor slabs. Reinforcement</t>
  </si>
  <si>
    <t>31-32UBN. Здание резервной дизельной электростанции системы аварийного электроснабжения и управляющих систем безопасности. Надземная часть .Перекрытия. Армирование</t>
  </si>
  <si>
    <t xml:space="preserve">                      31-32UBN. Building for standby emergency power supply diesel-generator system and control safety systems. Superstructure. Stairs. Geometry</t>
  </si>
  <si>
    <t>31-32UBN. Здание резервной дизельной электростанции системы аварийного электроснабжения и управляющих систем безопасности. Надземная часть.Лестница. Геометрия</t>
  </si>
  <si>
    <t xml:space="preserve">                      31-32UBN. Building for standby emergency power supply diesel-generator system and control safety systems. Superstructure. Stair. Reinforcement</t>
  </si>
  <si>
    <t>31-32UBN. Здание резервной дизельной электростанции системы аварийного электроснабжения и управляющих систем безопасности. Надземная часть. Лестница. Армирование</t>
  </si>
  <si>
    <t xml:space="preserve">                      31-32UBN. Building for standby emergency power supply diesel-generator system and control safety systems. Superstructure. Roof. Geometry</t>
  </si>
  <si>
    <t>31-32UBN. Здание резервной дизельной электростанции системы аварийного электроснабжения и управляющих систем безопасности. Надземная часть. Покрытие. Геометрия</t>
  </si>
  <si>
    <t xml:space="preserve">                      31-32UBN. Building for standby emergency power supply diesel-generator system and control safety systems. Superstructure. Roof. Reinforcement</t>
  </si>
  <si>
    <t>31-32UBN. Здание резервной дизельной электростанции системы аварийного электроснабжения и управляющих систем безопасности. Надземная часть. Покрытие. Армирование</t>
  </si>
  <si>
    <t xml:space="preserve">                      31-32UBN. Building for standby emergency power supply diesel-generator system and control safety systems. Equipment pedestals</t>
  </si>
  <si>
    <t>31-32UBN. Здание резервной дизельной электростанции системы аварийного электроснабжения и управляющих систем безопасности. Фундаменты под оборудование</t>
  </si>
  <si>
    <t xml:space="preserve">                      31-32UBN. Building for standby emergency power supply diesel-generator system and control safety systems. Superstructure. Walls. Geometry</t>
  </si>
  <si>
    <t>31-32UBN. Здание резервной дизельной электростанции системы аварийного электроснабжения и управляющих систем безопасности. Надземная часть.Стены. Геометрия</t>
  </si>
  <si>
    <t xml:space="preserve">                      31-32UBN. Building for standby emergency power supply diesel-generator system and control safety systems. Superstructure. Walls. Reinforcement</t>
  </si>
  <si>
    <t>31-32UBN. Здание резервной дизельной электростанции системы аварийного электроснабжения и управляющих систем безопасности. Надземная часть. Стены. Армирование</t>
  </si>
  <si>
    <t xml:space="preserve">                   31-32UBN. Building for standby emergency power supply diesel-generator system and control safety systems. Grounding. Lightning protection</t>
  </si>
  <si>
    <t>31-32UBN. Здание резервной дизельной электростанции системы аварийного электроснабжения и управляющих систем безопасности. Заземление. Молниезащита</t>
  </si>
  <si>
    <t xml:space="preserve">                   31-32UBN. Building for standby emergency power supply diesel-generator system and control safety systems. Maintenance platforms</t>
  </si>
  <si>
    <t>31-32UBN. Здание резервной дизельной электростанции системы аварийного электроснабжения и управляющих систем безопасности. Площадки обслуживания</t>
  </si>
  <si>
    <t xml:space="preserve">                   31-32UBN. Building for standby emergency power supply diesel-generator system and control safety systems. Overhung transport tracks</t>
  </si>
  <si>
    <t>31-32UBN. Здание резервной дизельной электростанции системы аварийного электроснабжения и управляющих систем безопасности. Пути подвесного транспорта</t>
  </si>
  <si>
    <t xml:space="preserve">                   31-32UBN. Building for standby emergency power supply diesel-generator system and control safety systems. External metal stairs</t>
  </si>
  <si>
    <t>31-32UBN. Здание резервной дизельной электростанции системы аварийного электроснабжения и управляющих систем безопасности. Наружная металлическая лестница</t>
  </si>
  <si>
    <t xml:space="preserve">                   31-32UBN. Building for standby emergency power supply diesel-generator system and control safety systems. Outer walls lining</t>
  </si>
  <si>
    <t>31-32UBN. Здание резервной дизельной электростанции системы аварийного электроснабжения и управляющих систем безопасности. Облицовка наружных стен</t>
  </si>
  <si>
    <t xml:space="preserve">                   31-32UBN. Building for standby emergency power supply diesel-generator system and control safety systems. Metal structures</t>
  </si>
  <si>
    <t>31-32UBN. Здание резервной дизельной электростанции системы аварийного электроснабжения и управляющих систем безопасности. Металлоконструкции</t>
  </si>
  <si>
    <t xml:space="preserve">                GMP Drains and leakage collection and removal system GMP</t>
  </si>
  <si>
    <t xml:space="preserve">                   31UBN. Building for standby emergency power supply diesel-generator system and control safety systems. Collecting and removal system of GMP drains, discharges and leaks</t>
  </si>
  <si>
    <t>31UBN. Здание резервной дизельной электростанции системы аварийного электроснабжения и управляющих систем безопасности. Система сбора и отвода дренажей, опорожнений и протечек GMP</t>
  </si>
  <si>
    <t xml:space="preserve">                   31-34UBN. Building for standby emergency power supply diesel-generator system and control safety systems. Installation drawings of all load-lifting equipment</t>
  </si>
  <si>
    <t>31UBN. Здание резервной дизельной электростанции системы аварийного электроснабжения и управляющих систем безопасности, включая промежуточный склад дизельного топлива (31UEJ). Установочные чертежи всего грузоподъемного оборудования</t>
  </si>
  <si>
    <t xml:space="preserve">                31UBN Process equipment</t>
  </si>
  <si>
    <t>31UBN Технологическое оборудование</t>
  </si>
  <si>
    <t xml:space="preserve">                   31UBN. Building for standby emergency power supply diesel-generator system and control safety systems. Installation drawings of the equipment</t>
  </si>
  <si>
    <t>31UBN. Здание резервной дизельной электростанции системы аварийного электроснабжения и управляющих систем безопасности. Установочные чертежи оборудования</t>
  </si>
  <si>
    <t xml:space="preserve">                31UBN Process pipelines</t>
  </si>
  <si>
    <t>31UBN Технологические трубопроводы</t>
  </si>
  <si>
    <t xml:space="preserve">                   31UBN. Building for standby emergency power supply diesel-generator system and control safety systems. Corrosion protection of pipelines</t>
  </si>
  <si>
    <t>31UBN. Здание резервной дизельной электростанции системы аварийного электроснабжения и управляющих систем безопасности. Антикоррозионная защита трубопроводов</t>
  </si>
  <si>
    <t xml:space="preserve">                   31UBN. Building for standby emergency power supply diesel-generator system and control safety systems. Heat insulation of ventilation</t>
  </si>
  <si>
    <t>31UBN. Здание резервной дизельной электростанции системы аварийного электроснабжения и управляющих систем безопасности. Тепловая изоляция вентиляции</t>
  </si>
  <si>
    <t xml:space="preserve">                   31UBN. Building for standby emergency power supply diesel-generator system and control safety systems. Compressed air supply system for repair needs SCD</t>
  </si>
  <si>
    <t>31UBN. Здание резервной дизельной электростанции системы аварийного электроснабжения и управляющих систем безопасности. Трубопроводы сжатого воздуха для ремонтных нужд SCD</t>
  </si>
  <si>
    <t xml:space="preserve">                   31UBN. Building for standby emergency power supply diesel-generator system and control safety systems. Pipelines of cooling sea water PEB</t>
  </si>
  <si>
    <t>31UBN. Здание резервной дизельной электростанции системы аварийного электроснабжения и управляющих систем безопасности. Трубопроводы охлаждающей морской воды PEB</t>
  </si>
  <si>
    <t xml:space="preserve">                   31UBN. Building for standby emergency power supply diesel-generator system and control safety systems. Water pipe lines of inner circuit XJG</t>
  </si>
  <si>
    <t>31UBN. Здание резервной дизельной электростанции системы аварийного электроснабжения и управляющих систем безопасности. Трубопроводы воды внутреннего контура XJG</t>
  </si>
  <si>
    <t xml:space="preserve">                   31UBN. Building for standby emergency power supply diesel-generator system and control safety systems. Fuel pipe lines XJN</t>
  </si>
  <si>
    <t>31UBN. Здание резервной дизельной электростанции системы аварийного электроснабжения и управляющих систем безопасности. Трубопроводы топлива XJN</t>
  </si>
  <si>
    <t xml:space="preserve">                   31UBN. Building for standby emergency power supply diesel-generator system and control safety systems. Lubricating oil pipelines XJV</t>
  </si>
  <si>
    <t>31UBN. Здание резервной дизельной электростанции системы аварийного электроснабжения и управляющих систем безопасности. Трубопроводы смазочного масла XJV</t>
  </si>
  <si>
    <t xml:space="preserve">                   31UBN. Building for standby emergency power supply diesel-generator system and control safety systems. Pipe lines of starting air XJX</t>
  </si>
  <si>
    <t>31UBN. Здание резервной дизельной электростанции системы аварийного электроснабжения и управляющих систем безопасности. Трубопроводы пускового воздуха XJX</t>
  </si>
  <si>
    <t xml:space="preserve">                   31UBN. Building for standby emergency power supply diesel-generator system and control safety systems. Automatic fire fighting system with finely dispersed water (SGK)</t>
  </si>
  <si>
    <t>31UBN. Здание резервной дизельной электростанции системы аварийного электроснабжения и управляющих систем безопасности. Система автоматического пожаротушения тонкораспыленной водой (SGK)</t>
  </si>
  <si>
    <t xml:space="preserve">                   31UBN. Building for standby emergency power supply diesel-generator system and control safety systems. System of automatic gas fire-fighting plants (SGE)</t>
  </si>
  <si>
    <t>31UBN. Здание резервной дизельной электростанции системы аварийного электроснабжения и управляющих систем безопасности. Система установок автоматического газового пожаротушения (SGE)</t>
  </si>
  <si>
    <t xml:space="preserve">                   31UBN. Building for standby emergency power supply diesel-generator system and control safety systems. Automatic fire fighting pump station</t>
  </si>
  <si>
    <t>31UBN. Здание резервной дизельной электростанции системы аварийного электроснабжения и управляющих систем безопасности. Насосная станция автоматического пожаротушения</t>
  </si>
  <si>
    <t xml:space="preserve">                   31UBN. Building for standby emergency power supply diesel-generator system and control safety systems. Water-supply systems in 1UBN buildings</t>
  </si>
  <si>
    <t>31UBN. Здание резервной дизельной электростанции системы аварийного электроснабжения и управляющих систем безопасности. Системы водоснабжения зданий 1UBN</t>
  </si>
  <si>
    <t xml:space="preserve">                   31UBN. Building for standby emergency power supply diesel-generator system and control safety systems. Sewage systems in 1UBN buildings</t>
  </si>
  <si>
    <t>31UBN. Здание резервной дизельной электростанции системы аварийного электроснабжения и управляющих систем безопасности. Системы водоотведения зданий 1UBN</t>
  </si>
  <si>
    <t xml:space="preserve">                31UBN Ventilation, air conditioning, cold supply and heating</t>
  </si>
  <si>
    <t>31UBN Вентиляция, кондиционирование, холодоснабжение и отопление</t>
  </si>
  <si>
    <t xml:space="preserve">                   31UBN. Building for standby emergency power supply diesel-generator system and control safety systems. Installation drawings of set of cold supply equipment for essential services (QKB)</t>
  </si>
  <si>
    <t>31UBN. Здание резервной дизельной электростанции системы аварийного электроснабжения и управляющих систем безопасности. Установочные чертежи оборудования комплекса холодоснабжения ответственных потребителей (QKB)</t>
  </si>
  <si>
    <t xml:space="preserve">                   31UBN. Building for standby emergency power supply diesel-generator system and control safety systems. Set of cold supply equipment for essential services. Pipelines for cold supply system for essential services (QKB)</t>
  </si>
  <si>
    <t>31UBN.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Трубопроводы системы холодоснабжения ответственных потребителей (QKB)</t>
  </si>
  <si>
    <t xml:space="preserve">                   31UBN. Building for standby emergency power supply diesel-generator system and control safety systems. Cold supply system for essential services (piping of ventilation systems)</t>
  </si>
  <si>
    <t>31UBN. Здание резервной дизельной электростанции системы аварийного электроснабжения и управляющих систем безопасности. Система холодоснабжения ответственных потребителей (обвязка вентиляционных систем)</t>
  </si>
  <si>
    <t xml:space="preserve">                   31UBN. Building for standby emergency power supply diesel-generator system and control safety systems. Corrosion protection of air ducts</t>
  </si>
  <si>
    <t>31UBN. Здание резервной дизельной электростанции системы аварийного электроснабжения и управляющих систем безопасности. Антикоррозионная защита воздуховодов</t>
  </si>
  <si>
    <t xml:space="preserve">                   31UBN. Building for standby emergency power supply diesel-generator system and control safety systems. Heat insulation of pipe lines</t>
  </si>
  <si>
    <t>31UBN. Здание резервной дизельной электростанции системы аварийного электроснабжения и управляющих систем безопасности. Тепловая изоляция трубопроводов</t>
  </si>
  <si>
    <t xml:space="preserve">                   31UBN. Building for standby emergency power supply diesel-generator system and control safety systems. Ventilation and air conditioning systems. Layout drawings</t>
  </si>
  <si>
    <t>31UBN. Здание резервной дизельной электростанции системы аварийного электроснабжения и управляющих систем безопасности. Системы вентиляции и кондиционирования. Компоновочные чертежи</t>
  </si>
  <si>
    <t xml:space="preserve">                   31UBN. Building for standby emergency power supply diesel-generator system and control safety systems. Ventilation and air conditioning systems. Installation drawings</t>
  </si>
  <si>
    <t>31UBN. Здание резервной дизельной электростанции системы аварийного электроснабжения и управляющих систем безопасности. Системы вентиляции и кондиционирования. Установочные чертежи</t>
  </si>
  <si>
    <t xml:space="preserve">                   31UBN. Building for standby emergency power supply diesel-generator system and control safety systems. Set of cold supply equipment for essential services. Pipelines of the cooling water system for essential services (PEB)</t>
  </si>
  <si>
    <t>31UBN.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Трубопроводы системы охлаждающей воды ответственных потребителей (PEB)</t>
  </si>
  <si>
    <t xml:space="preserve">                   31UBN. Building for standby emergency power supply diesel-generator system and control safety systems. Set of cold supply equipment for essential services. Freon emergency discharge pipeline (QGA)</t>
  </si>
  <si>
    <t>31UBN.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 аварийного сброса фреона (QGA)</t>
  </si>
  <si>
    <t xml:space="preserve">                   31UBN. Building for standby emergency power supply diesel-generator system and control safety systems. Set of cold supply equipment for essential services. Nitrogen supply pipeline (QJB)</t>
  </si>
  <si>
    <t>31UBN.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 подачи азота (QJB)</t>
  </si>
  <si>
    <t xml:space="preserve">                31UBN. Building for standby emergency power supply diesel-generator system and control safety systems. Personnel warning and search system</t>
  </si>
  <si>
    <t>31UBN. Здание резервной дизельной электростанции системы аварийного электроснабжения и управляющих систем безопасности. Система оповещения и поиска персонала</t>
  </si>
  <si>
    <t xml:space="preserve">                31UBN. Building for standby emergency power supply diesel-generator system and control safety systems. Master clock system</t>
  </si>
  <si>
    <t>31UBN. Здание резервной дизельной электростанции системы аварийного электроснабжения и управляющих систем безопасности. Система часофикации</t>
  </si>
  <si>
    <t xml:space="preserve">                31UBN. Building for standby emergency power supply diesel-generator system and control safety systems. Operative radiotelephones system</t>
  </si>
  <si>
    <t>31UBN. Здание резервной дизельной электростанции системы аварийного электроснабжения и управляющих систем безопасности. Система эксплуатационных радиотелефонов</t>
  </si>
  <si>
    <t xml:space="preserve">                31UBN. Building for standby emergency power supply diesel-generator system and control safety systems. Layout drawings of cable metal structures. Cable shafts</t>
  </si>
  <si>
    <t>31UBN.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Кабельные шахты</t>
  </si>
  <si>
    <t xml:space="preserve">                31UBN. Building for standby emergency power supply diesel-generator system and control safety systems. Layout drawings of cable metal structures. Elevation -4.200</t>
  </si>
  <si>
    <t>31UBN.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-4,200</t>
  </si>
  <si>
    <t xml:space="preserve">                31UBN. Building for standby emergency power supply diesel-generator system and control safety systems. Layout drawings of cable metal structures. Elevation 0.000</t>
  </si>
  <si>
    <t>31UBN.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0,000</t>
  </si>
  <si>
    <t xml:space="preserve">                31UBN. Building for standby emergency power supply diesel-generator system and control safety systems. Layout drawings of cable metal structures. Elevations +3.600; +4.800</t>
  </si>
  <si>
    <t>31UBN.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Отметки +3,600, +4,800</t>
  </si>
  <si>
    <t xml:space="preserve">                31UBN. Building for standby emergency power supply diesel-generator system and control safety systems. Layout drawings of cable metal structures. Elevation +10.800</t>
  </si>
  <si>
    <t>31UBN.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+10,800</t>
  </si>
  <si>
    <t xml:space="preserve">                31UBN. Building for standby emergency power supply diesel-generator system and control safety systems. Layout drawings of electrical equipment</t>
  </si>
  <si>
    <t>31UBN. Здание резервной дизельной электростанции системы аварийного электроснабжения и управляющих систем безопасности. Компоновочные чертежи электрооборудования</t>
  </si>
  <si>
    <t xml:space="preserve">                31UBN. Building for standby emergency power supply diesel-generator system and control safety systems. Special earthing drawings</t>
  </si>
  <si>
    <t>31UBN. Здание резервной дизельной электростанции системы аварийного электроснабжения и управляющих систем безопасности. Чертежи специального заземления</t>
  </si>
  <si>
    <t xml:space="preserve">                31UBN. Building for standby emergency power supply diesel-generator system and control safety systems. Common-plant telephone communication system. Control cable log</t>
  </si>
  <si>
    <t>31UBN. Здание резервной дизельной электростанции системы аварийного электроснабжения и управляющих систем безопасности. Система общестанционной телефонной связи. Журнал контрольных кабелей</t>
  </si>
  <si>
    <t xml:space="preserve">                31UBN. Building for standby emergency power supply diesel-generator system and control safety systems. 6.6 kV SCG. PU EE I&amp;C CS. Tables of external connections</t>
  </si>
  <si>
    <t>31UBN. Здание резервной дизельной электростанции системы аварийного электроснабжения и управляющих систем безопасности. КРУ 6,6 кВ. ПТК СКУ ЭЧ ЭБ. Таблицы внешних подключений</t>
  </si>
  <si>
    <t xml:space="preserve">                31UBN. Building for standby emergency power supply diesel-generator system and control safety systems. Train 1. EPSS direct current board. Secondary circuits. Tables of external connections</t>
  </si>
  <si>
    <t>31UBN. Здание резервной дизельной электростанции системы аварийного электроснабжения и управляющих систем безопасности. Канал 1. Щит постоянного тока САЭ. Вторичная коммутация. Таблицы внешних подключений</t>
  </si>
  <si>
    <t xml:space="preserve">                31UBN. Building for standby emergency power supply diesel-generator system and control safety systems. Electric connection diagrams 0.4 kV</t>
  </si>
  <si>
    <t>31UBN. Здание резервной дизельной электростанции системы аварийного электроснабжения и управляющих систем безопасности. Схемы электрических соединений 0,4 кВ</t>
  </si>
  <si>
    <t xml:space="preserve">                31UBN. Building for standby emergency power supply diesel-generator system and control safety systems. Electric connection diagrams for train 1 DC boards</t>
  </si>
  <si>
    <t>31UBN. Здание резервной дизельной электростанции системы аварийного электроснабжения и управляющих систем безопасности. Схемы электрических соединений щитов постоянного тока 1 канала</t>
  </si>
  <si>
    <t xml:space="preserve">                31UBN. Building for standby emergency power supply diesel-generator system and control safety systems. Electric connection diagrams for train 1 inverter network</t>
  </si>
  <si>
    <t>31UBN. Здание резервной дизельной электростанции системы аварийного электроснабжения и управляющих систем безопасности. Схемы электрических соединений инверторной сети 1 канала</t>
  </si>
  <si>
    <t xml:space="preserve">                31UBN. Building for standby emergency power supply diesel-generator system and control safety systems. 0.4 kV SCG. DC board. PU EE I&amp;C CS. Electrical equipment cables log. Layout group 3</t>
  </si>
  <si>
    <t>31UBN. Здание резервной дизельной электростанции системы аварийного электроснабжения и управляющих систем безопасности. КРУ 0,4 кВ. ЩПТ. ПТК СКУ ЭЧ ЭБ. Журнал кабелей от электрооборудования. Группа раскладки 3</t>
  </si>
  <si>
    <t xml:space="preserve">                31UBN. Building for standby emergency power supply diesel-generator system and control safety systems. Electric lighting and socket network</t>
  </si>
  <si>
    <t>31UBN. Здание резервной дизельной электростанции системы аварийного электроснабжения и управляющих систем безопасности. Электрическое освещение и розеточная сеть</t>
  </si>
  <si>
    <t xml:space="preserve">                31UBN. Building for standby emergency power supply diesel-generator system and control safety systems. Electric connection diagrams for 6.6 kV sections. Power cables log 6.6 kV</t>
  </si>
  <si>
    <t>31UBN. Здание резервной дизельной электростанции системы аварийного электроснабжения и управляющих систем безопасности. Схемы электрических соединений секций 6,6 кВ. Журнал силовых кабелей 6,6 кВ</t>
  </si>
  <si>
    <t xml:space="preserve">                31UBN. Building for standby emergency power supply diesel-generator system and control safety systems. Log of SS power cables</t>
  </si>
  <si>
    <t>31UBN. Здание резервной дизельной электростанции системы аварийного электроснабжения и управляющих систем безопасности. Журнал силовых кабелей СБ</t>
  </si>
  <si>
    <t xml:space="preserve">                31UBN. Building for standby emergency power supply diesel-generator system and control safety systems. NO power cables log</t>
  </si>
  <si>
    <t>31UBN. Здание резервной дизельной электростанции системы аварийного электроснабжения и управляющих систем безопасности. Журнал силовых кабелей НЭ</t>
  </si>
  <si>
    <t xml:space="preserve">                31UBN. Building for standby emergency power supply diesel-generator system and control safety systems. Electric connection diagrams for DC boards, train 1. Power cables log</t>
  </si>
  <si>
    <t>31UBN. Здание резервной дизельной электростанции системы аварийного электроснабжения и управляющих систем безопасности. Схемы электрических соединений щитов постоянного тока 1 канала. Журнал силовых кабелей</t>
  </si>
  <si>
    <t xml:space="preserve">                31UBN. Building for standby emergency power supply diesel-generator system and control safety systems. Power cables log</t>
  </si>
  <si>
    <t>31UBN. Здание резервной дизельной электростанции системы аварийного электроснабжения и управляющих систем безопасности. Журнал силовых кабелей</t>
  </si>
  <si>
    <t xml:space="preserve">                31UBN. Building for standby emergency power supply diesel-generator system and control safety systems. Welding electrical network. Power cables log</t>
  </si>
  <si>
    <t>31UBN. Здание резервной дизельной электростанции системы аварийного электроснабжения и управляющих систем безопасности. Сварочная сеть. Журнал силовых кабелей</t>
  </si>
  <si>
    <t xml:space="preserve">                31UBN. Building for standby emergency power supply diesel-generator system and control safety systems. Personnel warning and search system. Control cable log</t>
  </si>
  <si>
    <t>31UBN. Здание резервной дизельной электростанции системы аварийного электроснабжения и управляющих систем безопасности. Система оповещения и поиска персонала. Журнал контрольных кабелей</t>
  </si>
  <si>
    <t xml:space="preserve">                31UBN. Building for standby emergency power supply diesel-generator system and control safety systems. Common-plant telephone communication system</t>
  </si>
  <si>
    <t>31UBN. Здание резервной дизельной электростанции системы аварийного электроснабжения и управляющих систем безопасности. Система общестанционной телефонной связи</t>
  </si>
  <si>
    <t xml:space="preserve">                31UBN. Building for standby emergency power supply diesel-generator system and control safety systems. Operative loudspeaking and telephone communication system</t>
  </si>
  <si>
    <t>31UBN. Здание резервной дизельной электростанции системы аварийного электроснабжения и управляющих систем безопасности. Система оперативной громкоговорящей и телефонной связи</t>
  </si>
  <si>
    <t xml:space="preserve">                31UBN. Building for standby emergency power supply diesel-generator system and control safety systems. RP and EE I&amp;C. SCG 6.6 kV EPSS cabinets. 31BDA section. Tables of external connections</t>
  </si>
  <si>
    <t>31UBN. Здание резервной дизельной электростанции системы аварийного электроснабжения и управляющих систем безопасности. РЗ и СКУ ЭЧ. Шкафы КРУ 6,6 кВ САЭ. Секция 31BDA. Таблицы внешних подключений</t>
  </si>
  <si>
    <t xml:space="preserve">                31UBN. Building for standby emergency power supply diesel-generator system and control safety systems. 0.4 kV SCG. RP and EE I&amp;C. 31BMA section. Tables of external connections</t>
  </si>
  <si>
    <t>31UBN. Здание резервной дизельной электростанции системы аварийного электроснабжения и управляющих систем безопасности. КРУ 0,4 кВ. РЗ и СКУ ЭЧ. Cекция 31BMA. Таблицы внешних подключений</t>
  </si>
  <si>
    <t xml:space="preserve">                31UBN. Building for standby emergency power supply diesel-generator system and control safety systems. 0.4 kV SCG. RP and EE I&amp;C. 31BME section. Tables of external connections</t>
  </si>
  <si>
    <t>31UBN. Здание резервной дизельной электростанции системы аварийного электроснабжения и управляющих систем безопасности. КРУ 0,4 кВ. РЗ и СКУ ЭЧ. Cекция 31BME. Таблицы внешних подключений</t>
  </si>
  <si>
    <t xml:space="preserve">                31UBN. Building for standby emergency power supply diesel-generator system and control safety systems. 0.4 kV SCG. RP and EE I&amp;C. Assemblies. Tables of external connections</t>
  </si>
  <si>
    <t>31UBN. Здание резервной дизельной электростанции системы аварийного электроснабжения и управляющих систем безопасности. КРУ 0,4 кВ. РЗ и СКУ ЭЧ. Cборки. Таблицы внешних подключений</t>
  </si>
  <si>
    <t xml:space="preserve">                External cable connections to self-contained equipment</t>
  </si>
  <si>
    <t xml:space="preserve">                31UBN. Building for standby emergency power supply diesel-generator system and control safety systems. 6.6 kV SCG. PU EE I&amp;C CS. Electrical equipment cables log. Layout group 3</t>
  </si>
  <si>
    <t>31UBN. Здание резервной дизельной электростанции системы аварийного электроснабжения и управляющих систем безопасности. КРУ 6,6 кВ. ПТК СКУ ЭЧ ЭБ. Журнал кабелей от электрооборудования. Группа раскладки 3</t>
  </si>
  <si>
    <t xml:space="preserve">                31UBN. Building for standby emergency power supply diesel-generator system and control safety systems. RP and I&amp;C EE. SCG 6.6 kV EPSS. Train 1. Control cables log. Layout group 3</t>
  </si>
  <si>
    <t>31UBN. Здание резервной дизельной электростанции системы аварийного электроснабжения и управляющих систем безопасности. РЗ и СКУ ЭЧ. КРУ 6,6 кВ САЭ. Канал 1. Журнал контрольных кабелей. Группа раскладки 3</t>
  </si>
  <si>
    <t xml:space="preserve">                31UBN. Building for standby emergency power supply diesel-generator system and control safety systems. Train 1. EPSS direct current board. Control cables log. Layout group 3</t>
  </si>
  <si>
    <t>31UBN. Здание резервной дизельной электростанции системы аварийного электроснабжения и управляющих систем безопасности. Канал 1. Щит постоянного тока САЭ. Журнал контрольных кабелей. Группа раскладки 3</t>
  </si>
  <si>
    <t xml:space="preserve">                31UBN. Building for standby emergency power supply diesel-generator system and control safety systems. Train 1. Control cables log. Layout group 5</t>
  </si>
  <si>
    <t>31UBN. Здание резервной дизельной электростанции системы аварийного электроснабжения и управляющих систем безопасности. Канал 1. Журнал контрольных кабелей. Группа раскладки 5</t>
  </si>
  <si>
    <t xml:space="preserve">                31UBN. Building for standby emergency power supply diesel-generator system and control safety systems. 0.4 kV SCG. RP and EE I&amp;C. Control cables log. Layout group 3</t>
  </si>
  <si>
    <t>31UBN. Здание резервной дизельной электростанции системы аварийного электроснабжения и управляющих систем безопасности. КРУ 0,4 кВ. РЗ и СКУ ЭЧ. Журнал контрольных кабелей. Группа раскладки 3</t>
  </si>
  <si>
    <t xml:space="preserve">                31UBN. Building for standby emergency power supply diesel-generator system and control safety systems. 0.4 kV SCG. DC board. PU EE I&amp;C CS. Tables of external connections</t>
  </si>
  <si>
    <t>31UBN. Здание резервной дизельной электростанции системы аварийного электроснабжения и управляющих систем безопасности. КРУ 0,4 кВ. ЩПТ. ПТК СКУ ЭЧ ЭБ. Таблицы внешних подключений</t>
  </si>
  <si>
    <t xml:space="preserve">                31UBN. Building for standby emergency power supply diesel-generator system and control safety systems. Earthing drawings</t>
  </si>
  <si>
    <t>31UBN. Здание резервной дизельной электростанции системы аварийного электроснабжения и управляющих систем безопасности. Чертежи заземления</t>
  </si>
  <si>
    <t xml:space="preserve">                31UBN. Building for standby emergency power supply diesel-generator system and control safety systems. Electric connection diagrams for 6.6 kV sections</t>
  </si>
  <si>
    <t>31UBN. Здание резервной дизельной электростанции системы аварийного электроснабжения и управляющих систем безопасности. Схемы электрических соединений секций 6,6 кВ</t>
  </si>
  <si>
    <t xml:space="preserve">                31UBN. Building for standby emergency power supply diesel-generator system and control safety systems. Master clock system. Control cable log</t>
  </si>
  <si>
    <t>31UBN. Здание резервной дизельной электростанции системы аварийного электроснабжения и управляющих систем безопасности. Система часофикации. Журнал контрольных кабелей</t>
  </si>
  <si>
    <t xml:space="preserve">                31UBN. Building for standby emergency power supply diesel-generator system and control safety systems. Operative radiotelephones system. Control cable log</t>
  </si>
  <si>
    <t>31UBN. Здание резервной дизельной электростанции системы аварийного электроснабжения и управляющих систем безопасности. Система эксплуатационных радиотелефонов. Журнал контрольных кабелей</t>
  </si>
  <si>
    <t xml:space="preserve">                31UBN. Building for standby emergency power supply diesel-generator system and control safety systems. Operative loudspeaking and telephone communication system. Control cable log</t>
  </si>
  <si>
    <t>31UBN. Здание резервной дизельной электростанции системы аварийного электроснабжения и управляющих систем безопасности. Система оперативной громкоговорящей и телефонной связи. Журнал контрольных кабелей</t>
  </si>
  <si>
    <t xml:space="preserve">                31UBN. Building for standby emergency power supply diesel-generator system and control safety systems. Special earthing system cable log</t>
  </si>
  <si>
    <t>31UBN. Здание резервной дизельной электростанции системы аварийного электроснабжения и управляющих систем безопасности. Журнал кабелей системы специального заземления</t>
  </si>
  <si>
    <t xml:space="preserve">                31UBN. Building for standby emergency power supply diesel-generator system and control safety systems. External cables connection to ESFAS CS. Train 1</t>
  </si>
  <si>
    <t>31UBN. Здание резервной дизельной электростанции системы аварийного электроснабжения и управляющих систем безопасности. Внешние подключения кабелей к ПТК УСБТ. 1 канал</t>
  </si>
  <si>
    <t xml:space="preserve">                31UBN. Building for standby emergency power supply diesel-generator system and control safety systems. Connection to LVSD. ESFAS. Train 1. Valves</t>
  </si>
  <si>
    <t>31UBN. Здание резервной дизельной электростанции системы аварийного электроснабжения и управляющих систем безопасности. Подключения к НКУ. УСБТ. 1 канал. Арматура</t>
  </si>
  <si>
    <t xml:space="preserve">                31UBN. Building for standby emergency power supply diesel-generator system and control safety systems. Fiber optic cables log of ULCS and IORPS. SS train 1. Layout group 5</t>
  </si>
  <si>
    <t>31UBN. Здание резервной дизельной электростанции системы аварийного электроснабжения и управляющих систем безопасности. Журнал оптоволоконных кабелей СВБУ и СРВПЭ. 1 канал СБ. Группа раскладки 5.</t>
  </si>
  <si>
    <t xml:space="preserve">                31UBN. Building for standby emergency power supply diesel-generator system and control safety systems. PU EE I&amp;C CS. CS system bus cable log. Layout group 5</t>
  </si>
  <si>
    <t>31UBN. Здание резервной дизельной электростанции системы аварийного электроснабжения и управляющих систем безопасности. ПТК СКУ ЭЧ ЭБ. Журнал кабелей системной шины ПТК. Группа раскладки 5</t>
  </si>
  <si>
    <t xml:space="preserve">                31UBN. Building for standby emergency power supply diesel-generator system and control safety systems. LCP. Power supply diagrams of ARMS. SS train 1</t>
  </si>
  <si>
    <t>31UBN. Здание резервной дизельной электростанции системы аварийного электроснабжения и управляющих систем безопасности. МПУ. Схемы питания АСРК. 1 канал СБ</t>
  </si>
  <si>
    <t xml:space="preserve">                31UBN. Building for standby emergency power supply diesel-generator system and control safety systems. Diagrams of external connections to MCDS safety train 1 cabinets</t>
  </si>
  <si>
    <t>31UBN. Здание резервной дизельной электростанции системы аварийного электроснабжения и управляющих систем безопасности. Схемы внешних присоединений к шкафам СКУД 1 канала безопасности</t>
  </si>
  <si>
    <t xml:space="preserve">                31UBN. Building for standby emergency power supply diesel-generator system and control safety systems. Diagrams of external connections to CPS EE safety train 1 cabinets</t>
  </si>
  <si>
    <t>31UBN. Здание резервной дизельной электростанции системы аварийного электроснабжения и управляющих систем безопасности. Схемы внешних присоединений к шкафам КЭ СУЗ 1 канала безопасности</t>
  </si>
  <si>
    <t xml:space="preserve">                31UBN. Building for standby emergency power supply diesel-generator system and control safety systems. Diagrams of external connections to CPS cabinets (initiating part), safety train 1</t>
  </si>
  <si>
    <t>31UBN. Здание резервной дизельной электростанции системы аварийного электроснабжения и управляющих систем безопасности. Схемы внешних присоединений к шкафам СУЗ (инициирующей части) 1 канала безопасности</t>
  </si>
  <si>
    <t xml:space="preserve">                31UBN. Building for standby emergency power supply diesel-generator system and control safety systems. Automated vibration monitoring and diagnostics system (AVMDS)</t>
  </si>
  <si>
    <t>31UBN. Здание резервной дизельной электростанции системы аварийного электроснабжения и управляющих систем безопасности. Автоматизированная система виброконтроля и диагностики (АСВД)</t>
  </si>
  <si>
    <t xml:space="preserve">                31UBN. Building for standby emergency power supply diesel-generator system and control safety systems. Cable connections to marshalling racks of ESFAS CS train 1. Analog signals</t>
  </si>
  <si>
    <t>31UBN. Здание резервной дизельной электростанции системы аварийного электроснабжения и управляющих систем безопасности. Присоединения кабелей к стойкам сопряжения ПТК УСБТ 1 канал. Аналоговые сигналы</t>
  </si>
  <si>
    <t xml:space="preserve">                31UBN. Building for standby emergency power supply diesel-generator system and control safety systems. NO I&amp;C. V CS. Control cables log of LCP</t>
  </si>
  <si>
    <t>31UBN. Здание резервной дизельной электростанции системы аварийного электроснабжения и управляющих систем безопасности. СКУ НЭ. ПТК В. Журнал контрольных кабелей МПУ</t>
  </si>
  <si>
    <t xml:space="preserve">                31UBN. Building for standby emergency power supply diesel-generator system and control safety systems. NO I&amp;C. V CS. Power cables log of LCP</t>
  </si>
  <si>
    <t>31UBN. Здание резервной дизельной электростанции системы аварийного электроснабжения и управляющих систем безопасности. СКУ НЭ. ПТК В. Журнал силовых кабелей МПУ</t>
  </si>
  <si>
    <t xml:space="preserve">                31UBN. Building for standby emergency power supply diesel-generator system and control safety systems. TD-1 ESFAS CS. Log of LCP power cables</t>
  </si>
  <si>
    <t>31UBN. Здание резервной дизельной электростанции системы аварийного электроснабжения и управляющих систем безопасности. УСБТ ПТК ТД-1. Журнал силовых кабелей МПУ.</t>
  </si>
  <si>
    <t xml:space="preserve">                31UBN. Building for standby emergency power supply diesel-generator system and control safety systems. VD-1 ESFAS CS. Log of LCP power cables</t>
  </si>
  <si>
    <t>31UBN. Здание резервной дизельной электростанции системы аварийного электроснабжения и управляющих систем безопасности. УСБТ ПТК ВД-1. Журнал силовых кабелей МПУ.</t>
  </si>
  <si>
    <t xml:space="preserve">                31UBN. Building for standby emergency power supply diesel-generator system and control safety systems. TD-1 ESFAS CS. Log of LCP control cables</t>
  </si>
  <si>
    <t>31UBN. Здание резервной дизельной электростанции системы аварийного электроснабжения и управляющих систем безопасности. УСБТ ПТК ТД-1. Журнал контрольных кабелей МПУ</t>
  </si>
  <si>
    <t xml:space="preserve">                31UBN. Building for standby emergency power supply diesel-generator system and control safety systems. VD-1 ESFAS CS. Log of LCP control cables</t>
  </si>
  <si>
    <t>31UBN. Здание резервной дизельной электростанции системы аварийного электроснабжения и управляющих систем безопасности. УСБТ ПТК ВД-1. Журнал контрольных кабелей МПУ</t>
  </si>
  <si>
    <t xml:space="preserve">                31UBN. Building for standby emergency power supply diesel-generator system and control safety systems. LCP. Control cables log of DG ACS. Safety train 1</t>
  </si>
  <si>
    <t>31UBN. Здание резервной дизельной электростанции системы аварийного электроснабжения и управляющих систем безопасности. МПУ. Журнал контрольных кабелей САУ ДГ. 1 канал безопасности</t>
  </si>
  <si>
    <t xml:space="preserve">                31UBN. Building for standby emergency power supply diesel-generator system and control safety systems. LCP. ESFAS CS Structural diagram</t>
  </si>
  <si>
    <t>31UBN. Здание резервной дизельной электростанции системы аварийного электроснабжения и управляющих систем безопасности. МПУ. ПТК УСБТ ПТК ВД1. Схема структурная.</t>
  </si>
  <si>
    <t xml:space="preserve">                31UBN. Building for standby emergency power supply diesel-generator system and control safety systems. LCP. ESFAS CS - TD-1 CS. Structural diagram</t>
  </si>
  <si>
    <t>31UBN. Здание резервной дизельной электростанции системы аварийного электроснабжения и управляющих систем безопасности. МПУ. ПТК УСБТ ПТКТД1. Схема структурная.</t>
  </si>
  <si>
    <t xml:space="preserve">                31UBN. Building for standby emergency power supply diesel-generator system and control safety systems. Control cables log of ICIS safety train 1, layout group 5</t>
  </si>
  <si>
    <t>31UBN. Здание резервной дизельной электростанции системы аварийного электроснабжения и управляющих систем безопасности. Журнал контрольных кабелей СВРК 1 канала безопасности 5 группы раскладки</t>
  </si>
  <si>
    <t xml:space="preserve">                31UBN. Building for standby emergency power supply diesel-generator system and control safety systems. Control cables log of ICIS safety train 1, layout group 6</t>
  </si>
  <si>
    <t>31UBN. Здание резервной дизельной электростанции системы аварийного электроснабжения и управляющих систем безопасности. Журнал контрольных кабелей СВРК 1 канала безопасности 6 группы раскладки</t>
  </si>
  <si>
    <t xml:space="preserve">                31UBN. Building for standby emergency power supply diesel-generator system and control safety systems. Cable log of the system bus</t>
  </si>
  <si>
    <t>31UBN. Здание резервной дизельной электростанции системы аварийного электроснабжения и управляющих систем безопасности. Журнал кабелей системной шины</t>
  </si>
  <si>
    <t xml:space="preserve">                31UBN. Building for standby emergency power supply diesel-generator system and control safety systems. ESFAS CS 1. Control cable log relating to bridges</t>
  </si>
  <si>
    <t>31UBN. Здание резервной дизельной электростанции системы аварийного электроснабжения и управляющих систем безопасности. ПТК УСБТ 1. Журнал контрольных кабелей в части перемычек</t>
  </si>
  <si>
    <t xml:space="preserve">                31UBN. Building for standby emergency power supply diesel-generator system and control safety systems. ESFAS CS 1. Control cable log relating to motors</t>
  </si>
  <si>
    <t>31UBN. Здание резервной дизельной электростанции системы аварийного электроснабжения и управляющих систем безопасности. ПТК УСБТ 1. Журнал контрольных кабелей в части двигателей</t>
  </si>
  <si>
    <t xml:space="preserve">                31UBN. Building for standby emergency power supply diesel-generator system and control safety systems. LCP. Control cables log. Secondary I&amp;C transducers. SS train 1</t>
  </si>
  <si>
    <t>31UBN. Здание резервной дизельной электростанции системы аварийного электроснабжения и управляющих систем безопасности. МПУ. Журнал контрольных кабелей. Вторичные преобразователи КИП. 1 канал СБ</t>
  </si>
  <si>
    <t xml:space="preserve">                31UBN. Building for standby emergency power supply diesel-generator system and control safety systems. LCP. Control cables log. SS train 1</t>
  </si>
  <si>
    <t>31UBN. Здание резервной дизельной электростанции системы аварийного электроснабжения и управляющих систем безопасности. МПУ. Журнал контрольных кабелей. 1 канал СБ</t>
  </si>
  <si>
    <t xml:space="preserve">                31UBN. Building for standby emergency power supply diesel-generator system and control safety systems. LCP. Power cables log. SS train 1</t>
  </si>
  <si>
    <t>31UBN. Здание резервной дизельной электростанции системы аварийного электроснабжения и управляющих систем безопасности. МПУ. Журнал силовых кабелей. 1 канал СБ</t>
  </si>
  <si>
    <t xml:space="preserve">                31UBN. Building for standby emergency power supply diesel-generator system and control safety systems. ESFAS CS (train 1). TMMP control cable log relating to bridges. Layout group 5</t>
  </si>
  <si>
    <t>31UBN. Здание резервной дизельной электростанции системы аварийного электроснабжения и управляющих систем безопасности. ПТК УСБТ 1. Журнал контрольных кабелей ТТК в части перемычек. Группа раскладки 5</t>
  </si>
  <si>
    <t xml:space="preserve">                31UBN. Building for standby emergency power supply diesel-generator system and control safety systems. TPTS racks power cables log (24V)</t>
  </si>
  <si>
    <t>31UBN. Здание резервной дизельной электростанции системы аварийного электроснабжения и управляющих систем безопасности. Журнал кабелей питания стоек ТПТС (24В)</t>
  </si>
  <si>
    <t xml:space="preserve">                31UBN. Building for standby emergency power supply diesel-generator system and control safety systems. Diagrams of cable connections to LVSD. Motors</t>
  </si>
  <si>
    <t>31UBN. Здание резервной дизельной электростанции системы аварийного электроснабжения и управляющих систем безопасности. Схемы присоединения кабелей к НКУ. Двигатели</t>
  </si>
  <si>
    <t xml:space="preserve">                31UBN. Building for standby emergency power supply diesel-generator system and control safety systems. TPPM control cables log. SS train 1. Layout group 5</t>
  </si>
  <si>
    <t>31UBN. Здание резервной дизельной электростанции системы аварийного электроснабжения и управляющих систем безопасности. Журнал контрольных кабелей ТТК. 1 канал СБ. Группа раскладки 5</t>
  </si>
  <si>
    <t xml:space="preserve">                31UBN. Building for standby emergency power supply diesel-generator system and control safety systems. TPPM control cables log. Normal operation. Layout group 5</t>
  </si>
  <si>
    <t>31UBN. Здание резервной дизельной электростанции системы аварийного электроснабжения и управляющих систем безопасности. Журнал контрольных кабелей ТТК. Нормальная эксплуатация. Группа раскладки 5</t>
  </si>
  <si>
    <t xml:space="preserve">                31UBN. Building for standby emergency power supply diesel-generator system and control safety systems. FP I&amp;C. Fire alarm. Control cables log. Layout group 5</t>
  </si>
  <si>
    <t>31UBN. Здание резервной дизельной электростанции системы аварийного электроснабжения и управляющих систем безопасности. СКУ ПЗ. Пожарная сигнализация. Журнал контрольных кабелей. Группа раскладки 5</t>
  </si>
  <si>
    <t xml:space="preserve">                31UBN. Building for standby emergency power supply diesel-generator system and control safety systems. FP I&amp;C. Fire alarm. Power cables log. Layout group 3</t>
  </si>
  <si>
    <t>31UBN. Здание резервной дизельной электростанции системы аварийного электроснабжения и управляющих систем безопасности. СКУ ПЗ. Пожарная сигнализация. Журнал силовых кабелей. Группа раскладки 3</t>
  </si>
  <si>
    <t xml:space="preserve">                31UBN. Building for standby emergency power supply diesel-generator system and control safety systems. FP I&amp;C. Fire alarm. SS train 1. Control cables log. Layout group 5</t>
  </si>
  <si>
    <t>31UBN. Здание резервной дизельной электростанции системы аварийного электроснабжения и управляющих систем безопасности. СКУ ПЗ. Пожарная сигнализация. 1 канал СБ. Журнал контрольных кабелей. Группа раскладки 5</t>
  </si>
  <si>
    <t xml:space="preserve">                31UBN. Building for standby emergency power supply diesel-generator system and control safety systems. ESFAS CS (train 1). Control cable log relating to control valves power supply</t>
  </si>
  <si>
    <t>31UBN. Здание резервной дизельной электростанции системы аварийного электроснабжения и управляющих систем безопасности. ПТК УСБТ 1. Журнал контрольных кабелей в части питания регулирующей арматуры</t>
  </si>
  <si>
    <t xml:space="preserve">                31UBN. Building for standby emergency power supply diesel-generator system and control safety systems. Alarm and diagnostics cable log. Cable stub across racks</t>
  </si>
  <si>
    <t>31UBN. Здание резервной дизельной электростанции системы аварийного электроснабжения и управляющих систем безопасности. Журнал кабелей сигнализации и диагностики. Шлейф по стойкам</t>
  </si>
  <si>
    <t xml:space="preserve">                31UBN. Building for standby emergency power supply diesel-generator system and control safety systems. Control cable log of NFME safety train 1, layout group 5</t>
  </si>
  <si>
    <t>31UBN. Здание резервной дизельной электростанции системы аварийного электроснабжения и управляющих систем безопасности. Журнал контрольных кабелей АКНП 1 канала безопасности 5 группы раскладки</t>
  </si>
  <si>
    <t xml:space="preserve">                31UBN. Building for standby emergency power supply diesel-generator system and control safety systems. LCP. (Ventilation of the 20UJA, 20UKC buildings). 0.38 kV power assemblies filling diagrams. SS train 1</t>
  </si>
  <si>
    <t>31UBN. Здание резервной дизельной электростанции системы аварийного электроснабжения и управляющих систем безопасности. МПУ.(Вентиляция зданий 30UJA, 30UKC). Схемы заполнения сборок 0,38 кВ. 1 канал СБ</t>
  </si>
  <si>
    <t xml:space="preserve">                31UBN. Building for standby emergency power supply diesel-generator system and control safety systems. ELCSS LVSD. 0.38 kV power assemblies filling diagrams. SS train 1</t>
  </si>
  <si>
    <t>31UBN. Здание резервной дизельной электростанции системы аварийного электроснабжения и управляющих систем безопасности. НКУ КХОП. Схемы заполнения сборок 0,38 кВ. 1 канал СБ</t>
  </si>
  <si>
    <t xml:space="preserve">                31UBN. Building for standby emergency power supply diesel-generator system and control safety systems. Power supply diagrams for LCP secondary I&amp;C transducers</t>
  </si>
  <si>
    <t>31UBN. Здание резервной дизельной электростанции системы аварийного электроснабжения и управляющих систем безопасности. Схемы питания МПУ вторичных преобразователей КИП</t>
  </si>
  <si>
    <t xml:space="preserve">                31UBN. Building for standby emergency power supply diesel-generator system and control safety systems. Power supply diagrams for secondary I&amp;C transducers cabinets of SS train 1, reactor compartment</t>
  </si>
  <si>
    <t>31UBN. Здание резервной дизельной электростанции системы аварийного электроснабжения и управляющих систем безопасности. Схемы питания шкафов вторичных преобразователей КИП 1 канала СБ реакторного отделения</t>
  </si>
  <si>
    <t xml:space="preserve">                31UBN. Building for standby emergency power supply diesel-generator system and control safety systems. LCP. Power cables log of DG ACS. Safety train 1</t>
  </si>
  <si>
    <t>31UBN. Здание резервной дизельной электростанции системы аварийного электроснабжения и управляющих систем безопасности. МПУ. Журнал силовых кабелей САУ ДГ. 1 канал безопасности</t>
  </si>
  <si>
    <t xml:space="preserve">                31UBN. Building for standby emergency power supply diesel-generator system and control safety systems. ELCSS. Log of control cables. SS train 1</t>
  </si>
  <si>
    <t>31UBN. Здание резервной дизельной электростанции системы аварийного электроснабжения и управляющих систем безопасности. КХОП. Журнал контрольных кабелей 1 канал СБ</t>
  </si>
  <si>
    <t xml:space="preserve">                31UBN. Building for standby emergency power supply diesel-generator system and control safety systems. ELCSS. Power cables log. SS train 1</t>
  </si>
  <si>
    <t>31UBN. Здание резервной дизельной электростанции системы аварийного электроснабжения и управляющих систем безопасности. КХОП. Журнал силовых кабелей. 1 канал СБ</t>
  </si>
  <si>
    <t xml:space="preserve">                31UBN. Building for standby emergency power supply diesel-generator system and control safety systems. LCP. ARMS. Power cables log. SS train 1</t>
  </si>
  <si>
    <t>31UBN. Здание резервной дизельной электростанции системы аварийного электроснабжения и управляющих систем безопасности. МПУ. АСРК. Журнал силовых кабелей. 1 канал СБ.</t>
  </si>
  <si>
    <t xml:space="preserve">                31UBN. Building for standby emergency power supply diesel-generator system and control safety systems. ESFAS CS 1. Control cable log related to the operation of valves</t>
  </si>
  <si>
    <t>31UBN. Здание резервной дизельной электростанции системы аварийного электроснабжения и управляющих систем безопасности. ПТК УСБТ 1. Журнал контрольных кабелей в части управления арматурой</t>
  </si>
  <si>
    <t xml:space="preserve">                31UBN. Building for standby emergency power supply diesel-generator system and control safety systems. Control cable log of NFME safety train 1, layout group 6</t>
  </si>
  <si>
    <t>31UBN. Здание резервной дизельной электростанции системы аварийного электроснабжения и управляющих систем безопасности. Журнал контрольных кабелей АКНП 1 канала безопасности 6 группы раскладки</t>
  </si>
  <si>
    <t xml:space="preserve">                31UBN. Building for standby emergency power supply diesel-generator system and control safety systems. Control cables log of CPS initiating part of safety train 1, layout group 5</t>
  </si>
  <si>
    <t>31UBN. Здание резервной дизельной электростанции системы аварийного электроснабжения и управляющих систем безопасности. Журнал контрольных кабелей инициирующей части СУЗ 1 канала безопасности 5 группы раскладки</t>
  </si>
  <si>
    <t>31UBN. Здание резервной дизельной электростанции системы аварийного электроснабжения и управляющих систем безопасности. Журнал контрольных кабелей исполнительной части СУЗ 1 канала безопасности 5 группы раскладки</t>
  </si>
  <si>
    <t xml:space="preserve">                31UBN. Building for standby emergency power supply diesel-generator system and control safety systems. Cable log for racks supplying power to the TPTS (24 V) Cable stub across racks</t>
  </si>
  <si>
    <t>31UBN. Здание резервной дизельной электростанции системы аварийного электроснабжения и управляющих систем безопасности. Журнал кабелей питания стоек ТПТС (24В). Шлейф по стойкам</t>
  </si>
  <si>
    <t xml:space="preserve">                31UBN. Building for standby emergency power supply diesel-generator system and control safety systems. LCP. V I&amp;C CS. Structural diagram</t>
  </si>
  <si>
    <t>31UBN. Здание резервной дизельной электростанции системы аварийного электроснабжения и управляющих систем безопасности. МПУ. ПТК СКУ В. Схема структурная.</t>
  </si>
  <si>
    <t xml:space="preserve">                31UBN. Building for standby emergency power supply diesel-generator system and control safety systems. LCP. ELCSS I&amp;C CS. Structural diagram</t>
  </si>
  <si>
    <t>31UBN. Здание резервной дизельной электростанции системы аварийного электроснабжения и управляющих систем безопасности. МПУ. ПТК СКУ КХОП. Схема структурная.</t>
  </si>
  <si>
    <t xml:space="preserve">                31UBN. Building for standby emergency power supply diesel-generator system and control safety systems. FP I&amp;C. Automatic gas fire-fighting plant</t>
  </si>
  <si>
    <t>31UBN. Здание резервной дизельной электростанции системы аварийного электроснабжения и управляющих систем безопасности. СКУ ПЗ. Автоматическая установка газового пожаротушения</t>
  </si>
  <si>
    <t xml:space="preserve">                31UBN. Building for standby emergency power supply diesel-generator system and control safety systems. FP I&amp;C. Ventilation systems</t>
  </si>
  <si>
    <t>31UBN. Здание резервной дизельной электростанции системы аварийного электроснабжения и управляющих систем безопасности. СКУ ПЗ. Системы вентиляции</t>
  </si>
  <si>
    <t xml:space="preserve">                31UBN. Building for standby emergency power supply diesel-generator system and control safety systems. FP I&amp;C. Fire alarm</t>
  </si>
  <si>
    <t>31UBN. Здание резервной дизельной электростанции системы аварийного электроснабжения и управляющих систем безопасности. СКУ ПЗ. Пожарная сигнализация</t>
  </si>
  <si>
    <t xml:space="preserve">                31UBN. Building for standby emergency power supply diesel-generator system and control safety systems. FP I&amp;C. Fire annunciation</t>
  </si>
  <si>
    <t>31UBN. Здание резервной дизельной электростанции системы аварийного электроснабжения и управляющих систем безопасности. СКУ ПЗ. Оповещение о пожаре</t>
  </si>
  <si>
    <t xml:space="preserve">                31UBN. Building for standby emergency power supply diesel-generator system and control safety systems. PU EE I&amp;C CS. Structural diagram of the equipment set</t>
  </si>
  <si>
    <t>31UBN. Здание резервной дизельной электростанции системы аварийного электроснабжения и управляющих систем безопасности. ПТК СКУ ЭЧ ЭБ. Схема структурная комплекса технических средств</t>
  </si>
  <si>
    <t xml:space="preserve">                31UBN. Building for standby emergency power supply diesel-generator system and control safety systems. ESFAS CS 1. Control cable log relating to control valves operation</t>
  </si>
  <si>
    <t>31UBN. Здание резервной дизельной электростанции системы аварийного электроснабжения и управляющих систем безопасности. ПТК УСБТ 1. Журнал контрольных кабелей в части управления регулирующей арматурой</t>
  </si>
  <si>
    <t xml:space="preserve">                31UBN. Building for standby emergency power supply diesel-generator system and control safety systems. Power cables log of CPS initiating part of safety train 1, layout group 2</t>
  </si>
  <si>
    <t>31UBN. Здание резервной дизельной электростанции системы аварийного электроснабжения и управляющих систем безопасности. Журнал силовых кабелей инициирующей части СУЗ 1 канала безопасности 2 группы раскладки</t>
  </si>
  <si>
    <t xml:space="preserve">                31UBN. Building for standby emergency power supply diesel-generator system and control safety systems. FP I&amp;C. Ventilation systems. Control cables log. Layout group 5</t>
  </si>
  <si>
    <t>31UBN. Здание резервной дизельной электростанции системы аварийного электроснабжения и управляющих систем безопасности. СКУ ПЗ. Системы вентиляции. Журнал контрольных кабелей. Группа раскладки 5</t>
  </si>
  <si>
    <t xml:space="preserve">                31UBN. Building for standby emergency power supply diesel-generator system and control safety systems. FP I&amp;C. Automatic gas fire-fighting plant. Control cables log. Layout group 5</t>
  </si>
  <si>
    <t>31UBN. Здание резервной дизельной электростанции системы аварийного электроснабжения и управляющих систем безопасности. СКУ ПЗ. Автоматическая установка газового пожаротушения. Журнал контрольных кабелей. Группа раскладки 5</t>
  </si>
  <si>
    <t xml:space="preserve">                31UBN. Building for standby emergency power supply diesel-generator system and control safety systems. FP I&amp;C. Ventilation systems. Power cables log. Layout group 3</t>
  </si>
  <si>
    <t>31UBN. Здание резервной дизельной электростанции системы аварийного электроснабжения и управляющих систем безопасности. СКУ ПЗ. Системы вентиляции. Журнал силовых кабелей. Группа раскладки 3</t>
  </si>
  <si>
    <t xml:space="preserve">                31UBN. Building for standby emergency power supply diesel-generator system and control safety systems. FP I&amp;C. Automatic gas fire-fighting plant. Power cables log. Layout group 3</t>
  </si>
  <si>
    <t>31UBN. Здание резервной дизельной электростанции системы аварийного электроснабжения и управляющих систем безопасности. СКУ ПЗ. Автоматическая установка газового пожаротушения. Журнал силовых кабелей. Группа раскладки 3</t>
  </si>
  <si>
    <t xml:space="preserve">                31UBN. Building for standby emergency power supply diesel-generator system and control safety systems. ESFAS CS 1. Control cable bridges log relating to control valves operation</t>
  </si>
  <si>
    <t>31UBN. Здание резервной дизельной электростанции системы аварийного электроснабжения и управляющих систем безопасности. ПТК УСБТ 1. Журнал контрольных кабелей перемычек в части управления регулирующей арматурой</t>
  </si>
  <si>
    <t xml:space="preserve">                31UBN. Building for standby emergency power supply diesel-generator system and control safety systems. ESFAS CS (train 1). Control cables log relating to valves power supply</t>
  </si>
  <si>
    <t>31UBN. Здание резервной дизельной электростанции системы аварийного электроснабжения и управляющих систем безопасности. ПТК УСБТ 1. Журнал контрольных кабелей в части питания арматуры</t>
  </si>
  <si>
    <t xml:space="preserve">                31UBN. Building for standby emergency power supply diesel-generator system and control safety systems. Diagrams of external connections of ULCS, IORPS</t>
  </si>
  <si>
    <t>31UBN. Здание резервной дизельной электростанции системы аварийного электроснабжения и управляющих систем безопасности. Схемы внешних присоединений СВБУ, СРВПЭ</t>
  </si>
  <si>
    <t xml:space="preserve">                31UBN. Building for standby emergency power supply diesel-generator system and control safety systems. ESFAS CS 1. Control cable bridges log related to the operation of valves</t>
  </si>
  <si>
    <t>31UBN. Здание резервной дизельной электростанции системы аварийного электроснабжения и управляющих систем безопасности. ПТК УСБТ 1. Журнал контрольных кабелей перемычек в части управления арматурой</t>
  </si>
  <si>
    <t xml:space="preserve">                31UBN. Building for standby emergency power supply diesel-generator system and control safety systems. ESFAS CS 1. ESFAS CS 1 control cable log related to links to other building</t>
  </si>
  <si>
    <t>31UBN. Здание резервной дизельной электростанции системы аварийного электроснабжения и управляющих систем безопасности. ПТК УСБТ 1. Журнал контрольных кабелей ПТК УСБТ 1 в части связи с другими зданиями</t>
  </si>
  <si>
    <t xml:space="preserve">                31UBN. Building for standby emergency power supply diesel-generator system and control safety systems. List of process parameter instrumentation loops</t>
  </si>
  <si>
    <t>31UBN. Здание резервной дизельной электростанции системы аварийного электроснабжения и управляющих систем безопасности. Перечень измерительных контуров ТТК</t>
  </si>
  <si>
    <t xml:space="preserve">                31UBN. Building for standby emergency power supply diesel-generator system and control safety systems. TPPM sensors pipe connections</t>
  </si>
  <si>
    <t>31UBN. Здание резервной дизельной электростанции системы аварийного электроснабжения и управляющих систем безопасности. Трубные соединения датчиков ТТК</t>
  </si>
  <si>
    <t xml:space="preserve">                31UBN. Building for standby emergency power supply diesel-generator system and control safety systems. TPPM sensors cable connections</t>
  </si>
  <si>
    <t>31UBN. Здание резервной дизельной электростанции системы аварийного электроснабжения и управляющих систем безопасности. Кабельные соединения датчиков ТТК</t>
  </si>
  <si>
    <t xml:space="preserve">                31UBN. Building for standby emergency power supply diesel-generator system and control safety systems. LCP. 0.38 kV NO power assemblies filling diagrams</t>
  </si>
  <si>
    <t>31UBN. Здание резервной дизельной электростанции системы аварийного электроснабжения и управляющих систем безопасности. МПУ. Схемы заполнения сборок 0,38 кВ НЭ</t>
  </si>
  <si>
    <t xml:space="preserve">                31UBN. Building for standby emergency power supply diesel-generator system and control safety systems. LCP. 0.38 kV power assemblies filling diagrams. SS train 1</t>
  </si>
  <si>
    <t>31UBN. Здание резервной дизельной электростанции системы аварийного электроснабжения и управляющих систем безопасности. МПУ. Схемы заполнения сборок 0,38 кВ. 1 канал СБ</t>
  </si>
  <si>
    <t xml:space="preserve">          32UBN Building for standby emergency power supply diesel-generator system and control safety systems</t>
  </si>
  <si>
    <t>32UBN Здание резервной дизельной электростанции системы аварийного электроснабжения и управляющих систем безопасности</t>
  </si>
  <si>
    <t>1260д</t>
  </si>
  <si>
    <t xml:space="preserve">             Readiness of object 32UBN</t>
  </si>
  <si>
    <t>Готовность объекта 32UBN</t>
  </si>
  <si>
    <t xml:space="preserve">                32UBN Process equipment</t>
  </si>
  <si>
    <t>32UBN Технологическое оборудование</t>
  </si>
  <si>
    <t xml:space="preserve">                   32UBN. Building for standby emergency power supply diesel-generator and control safety system. Installation drawings for all hoisting equipment</t>
  </si>
  <si>
    <t>32UBN. Здание резервной дизельной электростанции системы аварийного электроснабжения и управляющих систем безопасности). Установочные чертежи всего грузоподъемного оборудования</t>
  </si>
  <si>
    <t xml:space="preserve">                   32UBN. Building for standby emergency power supply diesel-generator system and control safety systems. Installation drawings of the equipment</t>
  </si>
  <si>
    <t>32UBN. Здание резервной дизельной электростанции системы аварийного электроснабжения и управляющих систем безопасности. Установочные чертежи оборудования</t>
  </si>
  <si>
    <t xml:space="preserve">                32UBN Process pipelines</t>
  </si>
  <si>
    <t>32UBN Технологические трубопроводы</t>
  </si>
  <si>
    <t xml:space="preserve">                   32UBN. Building for standby emergency power supply diesel-generator system and control safety systems. Corrosion protection of pipelines</t>
  </si>
  <si>
    <t>32UBN. Здание резервной дизельной электростанции системы аварийного электроснабжения и управляющих систем безопасности. Антикоррозионная защита трубопроводов</t>
  </si>
  <si>
    <t xml:space="preserve">                   32UBN. Building for standby emergency power supply diesel-generator system and control safety systems. Heat insulation of pipe lines</t>
  </si>
  <si>
    <t>32UBN. Здание резервной дизельной электростанции системы аварийного электроснабжения и управляющих систем безопасности. Тепловая изоляция трубопроводов</t>
  </si>
  <si>
    <t xml:space="preserve">                   32UBN. Building for standby emergency power supply diesel-generator system and control safety systems. Pipelines of cooling sea water PEB</t>
  </si>
  <si>
    <t>32UBN. Здание резервной дизельной электростанции системы аварийного электроснабжения и управляющих систем безопасности. Трубопроводы охлаждающей морской воды PEB</t>
  </si>
  <si>
    <t xml:space="preserve">                   32UBN. Building for standby emergency power supply diesel-generator system and control safety systems. Collecting and removal system of GMP drains, discharges and leaks</t>
  </si>
  <si>
    <t>32UBN. Здание резервной дизельной электростанции системы аварийного электроснабжения и управляющих систем безопасности. Система сбора и отвода дренажей, опорожнений и протечек GMP</t>
  </si>
  <si>
    <t xml:space="preserve">                   32UBN. Building for standby emergency power supply diesel-generator system and control safety systems. Water pipe lines of inner circuit XJG</t>
  </si>
  <si>
    <t>32UBN. Здание резервной дизельной электростанции системы аварийного электроснабжения и управляющих систем безопасности. Трубопроводы воды внутреннего контура XJG</t>
  </si>
  <si>
    <t xml:space="preserve">                   32UBN. Building for standby emergency power supply diesel-generator system and control safety systems. Fuel pipe lines XJN</t>
  </si>
  <si>
    <t>32UBN. Здание резервной дизельной электростанции системы аварийного электроснабжения и управляющих систем безопасности. Трубопроводы топлива XJN</t>
  </si>
  <si>
    <t xml:space="preserve">                   32UBN. Building for standby emergency power supply diesel-generator system and control safety systems. Lubricating oil pipelines XJV</t>
  </si>
  <si>
    <t>32UBN. Здание резервной дизельной электростанции системы аварийного электроснабжения и управляющих систем безопасности. Трубопроводы смазочного масла XJV</t>
  </si>
  <si>
    <t xml:space="preserve">                   32UBN. Building for standby emergency power supply diesel-generator system and control safety systems. Pipe lines of starting air XJX</t>
  </si>
  <si>
    <t>32UBN. Здание резервной дизельной электростанции системы аварийного электроснабжения и управляющих систем безопасности. Трубопроводы пускового воздуха XJX</t>
  </si>
  <si>
    <t xml:space="preserve">                   32UBN. Building for standby emergency power supply diesel-generator system and control safety systems. Compressed air supply system for repair needs SCD</t>
  </si>
  <si>
    <t>32UBN. Здание резервной дизельной электростанции системы аварийного электроснабжения и управляющих систем безопасности. Трубопроводы сжатого воздуха для ремонтных нужд SCD</t>
  </si>
  <si>
    <t xml:space="preserve">                   32UBN. Building for standby emergency power supply diesel-generator system and control safety systems. Automatic fire fighting system with finely dispersed water (SGK)</t>
  </si>
  <si>
    <t>32UBN.Здание резервной дизельной электростанции системы аварийного электроснабжения и управляющих систем безопасности. Система автоматического пожаротушения тонкораспыленной водой (SGK)</t>
  </si>
  <si>
    <t xml:space="preserve">                   32UBN. Building for standby emergency power supply diesel-generator system and control safety systems. System of automatic gas fire-fighting plants (SGE)</t>
  </si>
  <si>
    <t>32UBN. Здание резервной дизельной электростанции системы аварийного электроснабжения и управляющих систем безопасности. Система установок автоматического газового пожаротушения (SGE)</t>
  </si>
  <si>
    <t xml:space="preserve">                   32UBN. Building for standby emergency power supply diesel-generator system and control safety systems. Automatic fire fighting pump station</t>
  </si>
  <si>
    <t>32UBN. Здание резервной дизельной электростанции системы аварийного электроснабжения и управляющих систем безопасности. Насосная станция автоматического пожаротушения</t>
  </si>
  <si>
    <t xml:space="preserve">                   32UBN. Building for standby emergency power supply diesel-generator system and control safety systems. Water-supply systems in 2UBN buildings</t>
  </si>
  <si>
    <t>32UBN. Здание резервной дизельной электростанции системы аварийного электроснабжения и управляющих систем безопасности. Системы водоснабжения зданий 2UBN</t>
  </si>
  <si>
    <t xml:space="preserve">                   32UBN. Building for standby emergency power supply diesel-generator system and control safety systems. Sewage systems in 2UBN buildings</t>
  </si>
  <si>
    <t>32UBN. Здание резервной дизельной электростанции системы аварийного электроснабжения и управляющих систем безопасности. Системы водоотведения зданий 2UBN</t>
  </si>
  <si>
    <t xml:space="preserve">                32UBN Ventilation, air conditioning, cold supply and heating</t>
  </si>
  <si>
    <t>32UBN Вентиляция, кондиционирование, холодоснабжение и отопление</t>
  </si>
  <si>
    <t xml:space="preserve">                   32UBN. Building for standby emergency power supply diesel-generator system and control safety systems. Installation drawings for equipment of set of cold supply equipment for essential services (QKB)</t>
  </si>
  <si>
    <t>32UBN. Здание резервной дизельной электростанции системы аварийного электроснабжения и управляющих систем безопасности. Установочные чертежи оборудования комплекса холодоснабжения ответственных потребителей (QKB)</t>
  </si>
  <si>
    <t xml:space="preserve">                   32UBN. Building for standby emergency power supply diesel-generator system and control safety systems. Set of cold supply equipment for essential services. Pipelines for cold supply system for essential services (QKB)</t>
  </si>
  <si>
    <t>32UBN.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Трубопроводы системы холодоснабжения ответственных потребителей (QKB)</t>
  </si>
  <si>
    <t xml:space="preserve">                   32UBN. Building for standby emergency power supply diesel-generator system and control safety systems. Cold supply system for essential services (piping of ventilation systems)</t>
  </si>
  <si>
    <t>32UBN. Здание резервной дизельной электростанции системы аварийного электроснабжения и управляющих систем безопасности. Система холодоснабжения ответственных потребителей (обвязка вентиляционных систем)</t>
  </si>
  <si>
    <t xml:space="preserve">                   32UBN. Building for standby emergency power supply diesel-generator system and control safety systems. Heat insulation of ventilation</t>
  </si>
  <si>
    <t>32UBN. Здание резервной дизельной электростанции системы аварийного электроснабжения и управляющих систем безопасности. Тепловая изоляция вентиляции</t>
  </si>
  <si>
    <t xml:space="preserve">                   32UBN. Building for standby emergency power supply diesel-generator system and control safety systems. Ventilation and air conditioning systems. Layout drawings</t>
  </si>
  <si>
    <t>32UBN. Здание резервной дизельной электростанции системы аварийного электроснабжения и управляющих систем безопасности. Системы вентиляции и кондиционирования. Компоновочные чертежи</t>
  </si>
  <si>
    <t xml:space="preserve">                   32UBN. Building for standby emergency power supply diesel-generator system and control safety systems. Ventilation and air conditioning systems. Installation drawings</t>
  </si>
  <si>
    <t>32UBN. Здание резервной дизельной электростанции системы аварийного электроснабжения и управляющих систем безопасности. Системы вентиляции и кондиционирования. Установочные чертежи</t>
  </si>
  <si>
    <t xml:space="preserve">                   32UBN. Building for standby emergency power supply diesel-generator system and control safety systems. Set of cold supply equipment for essential services. Pipelines of the cooling water system for essential services (PEB)</t>
  </si>
  <si>
    <t>32UBN.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Трубопроводы системы охлаждающей воды ответственных потребителей (PEB)</t>
  </si>
  <si>
    <t xml:space="preserve">                   32UBN. Building for standby emergency power supply diesel-generator system and control safety systems. Set of cold supply equipment for essential services. Emergency freon discharge pipeline (QGA)</t>
  </si>
  <si>
    <t>32UBN.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потребителей.Трубопровод аварийного сброса фреона (QGA)</t>
  </si>
  <si>
    <t xml:space="preserve">                   32UBN. Building for standby emergency power supply diesel-generator system and control safety systems. Set of cold supply equipment for essential services. Nitrogen supply pipeline (QJB)</t>
  </si>
  <si>
    <t>32UBN.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 подачи азота (QJB)</t>
  </si>
  <si>
    <t xml:space="preserve">                   32UBN. Building for standby emergency power supply diesel-generator system and control safety systems. Corrosion protection of air ducts</t>
  </si>
  <si>
    <t>32UBN. Здание резервной дизельной электростанции системы аварийного электроснабжения и управляющих систем безопасности. Антикоррозионная защита воздуховодов</t>
  </si>
  <si>
    <t xml:space="preserve">                32UBN. Building for standby emergency power supply diesel-generator system and control safety systems. Layout drawings of cable metal structures. Elevation +10.800</t>
  </si>
  <si>
    <t>32UBN.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+10,800</t>
  </si>
  <si>
    <t xml:space="preserve">                32UBN. Building for standby emergency power supply diesel-generator system and control safety systems. Operative loudspeaking and telephone communication system</t>
  </si>
  <si>
    <t>32UBN. Здание резервной дизельной электростанции системы аварийного электроснабжения и управляющих систем безопасности. Система оперативной громкоговорящей и телефонной связи</t>
  </si>
  <si>
    <t xml:space="preserve">                32UBN. Building for standby emergency power supply diesel-generator system and control safety systems. Layout drawings of electrical equipment</t>
  </si>
  <si>
    <t>32UBN. Здание резервной дизельной электростанции системы аварийного электроснабжения и управляющих систем безопасности. Компоновочные чертежи электрооборудования</t>
  </si>
  <si>
    <t xml:space="preserve">                32UBN. Building for standby emergency power supply diesel-generator system and control safety systems. Special earthing drawings</t>
  </si>
  <si>
    <t>32UBN. Здание резервной дизельной электростанции системы аварийного электроснабжения и управляющих систем безопасности. Чертежи специального заземления</t>
  </si>
  <si>
    <t xml:space="preserve">                32UBN. Building for standby emergency power supply diesel-generator system and control safety systems. 6.6 kV SCG. PU EE I&amp;C CS. Tables of external connections</t>
  </si>
  <si>
    <t>32UBN. Здание резервной дизельной электростанции системы аварийного электроснабжения и управляющих систем безопасности. КРУ 6,6 кВ. ПТК СКУ ЭЧ ЭБ. Таблицы внешних подключений</t>
  </si>
  <si>
    <t xml:space="preserve">                32UBN. Building for standby emergency power supply diesel-generator system and control safety systems. Train 2. EPSS direct current board. Secondary circuits. Tables of external connections</t>
  </si>
  <si>
    <t>32UBN. Здание резервной дизельной электростанции системы аварийного электроснабжения и управляющих систем безопасности. Канал 2. Щит постоянного тока САЭ. Вторичная коммутация. Таблицы внешних подключений</t>
  </si>
  <si>
    <t xml:space="preserve">                32UBN. Building for standby emergency power supply diesel-generator system and control safety systems. RP and EE I&amp;C. SCG 6.6 kV EPSS cabinets. 32BDB section. Tables of external connections</t>
  </si>
  <si>
    <t>32UBN. Здание резервной дизельной электростанции системы аварийного электроснабжения и управляющих систем безопасности. РЗ и СКУ ЭЧ. Шкафы КРУ 6,6 кВ САЭ. Секция 32BDB Таблицы внешних подключений</t>
  </si>
  <si>
    <t xml:space="preserve">                32UBN. Building for standby emergency power supply diesel-generator system and control safety systems. 0.4 kV SCG. RP and EE I&amp;C. 32BMB section. Tables of external connections</t>
  </si>
  <si>
    <t>32UBN. Здание резервной дизельной электростанции системы аварийного электроснабжения и управляющих систем безопасности. КРУ 0,4 кВ. РЗ и СКУ ЭЧ. Cекция 32BMB. Таблицы внешних подключений</t>
  </si>
  <si>
    <t xml:space="preserve">                32UBN. Building for standby emergency power supply diesel-generator system and control safety systems. 0.4 kV SCG. RP and EE I&amp;C. 32BMF section. Tables of external connections</t>
  </si>
  <si>
    <t>32UBN. Здание резервной дизельной электростанции системы аварийного электроснабжения и управляющих систем безопасности. КРУ 0,4 кВ. РЗ и СКУ ЭЧ. Cекция 32BMF. Таблицы внешних подключений</t>
  </si>
  <si>
    <t xml:space="preserve">                32UBN. Building for standby emergency power supply diesel-generator system and control safety systems. 0.4 kV SCG. RP and EE I&amp;C. Assemblies. Tables of external connections</t>
  </si>
  <si>
    <t>32UBN. Здание резервной дизельной электростанции системы аварийного электроснабжения и управляющих систем безопасности. КРУ 0,4 кВ. РЗ и СКУ ЭЧ. Cборки. Таблицы внешних подключений</t>
  </si>
  <si>
    <t xml:space="preserve">                32UBN. Building for standby emergency power supply diesel-generator system and control safety systems. 6.6 kV SCG. PU EE I&amp;C CS. Electrical equipment cables log. Layout group 3</t>
  </si>
  <si>
    <t>32UBN. Здание резервной дизельной электростанции системы аварийного электроснабжения и управляющих систем безопасности. КРУ 6,6 кВ. ПТК СКУ ЭЧ ЭБ. Журнал кабелей от электрооборудования. Группа раскладки 3</t>
  </si>
  <si>
    <t xml:space="preserve">                32UBN. Building for standby emergency power supply diesel-generator system and control safety systems. RP and EE I&amp;C. SCG 6.6 kV EPSS. Train 2. Control cables log. Layout group 3</t>
  </si>
  <si>
    <t>32UBN. Здание резервной дизельной электростанции системы аварийного электроснабжения и управляющих систем безопасности. РЗ и СКУ ЭЧ. КРУ 6,6 кВ САЭ. Канал 2. Журнал контрольных кабелей. Группа раскладки 3</t>
  </si>
  <si>
    <t xml:space="preserve">                32UBN. Building for standby emergency power supply diesel-generator system and control safety systems. Train 2. EPSS direct current board. Control cables log. Layout group 3</t>
  </si>
  <si>
    <t>32UBN. Здание резервной дизельной электростанции системы аварийного электроснабжения и управляющих систем безопасности. Канал 2. Щит постоянного тока САЭ. Журнал контрольных кабелей. Группа раскладки 3</t>
  </si>
  <si>
    <t xml:space="preserve">                32UBN. Building for standby emergency power supply diesel-generator system and control safety systems. Train 2. Control cables log. Layout group 5</t>
  </si>
  <si>
    <t>32UBN. Здание резервной дизельной электростанции системы аварийного электроснабжения и управляющих систем безопасности. Канал 2. Журнал контрольных кабелей. Группа раскладки 5</t>
  </si>
  <si>
    <t xml:space="preserve">                32UBN. Building for standby emergency power supply diesel-generator system and control safety systems. 0.4 kV SCG. RP and EE I&amp;C. Control cables log. Layout group 3</t>
  </si>
  <si>
    <t>32UBN. Здание резервной дизельной электростанции системы аварийного электроснабжения и управляющих систем безопасности. КРУ 0,4 кВ. РЗ и СКУ ЭЧ. Журнал контрольных кабелей. Группа раскладки 3</t>
  </si>
  <si>
    <t xml:space="preserve">                32UBN. Building for standby emergency power supply diesel-generator system and control safety systems. 0.4 kV SCG. DC board. PU EE I&amp;C CS. Tables of external connections</t>
  </si>
  <si>
    <t>32UBN. Здание резервной дизельной электростанции системы аварийного электроснабжения и управляющих систем безопасности. КРУ 0,4 кВ. ЩПТ. ПТК СКУ ЭЧ ЭБ. Таблицы внешних подключений</t>
  </si>
  <si>
    <t xml:space="preserve">                32UBN. Building for standby emergency power supply diesel-generator system and control safety systems. Electric connection diagrams for 6.6 kV sections</t>
  </si>
  <si>
    <t>32UBN. Здание резервной дизельной электростанции системы аварийного электроснабжения и управляющих систем безопасности. Схемы электрических соединений секций 6,6 кВ</t>
  </si>
  <si>
    <t xml:space="preserve">                32UBN. Building for standby emergency power supply diesel-generator system and control safety systems. Electric connection diagrams 0.4 kV</t>
  </si>
  <si>
    <t>32UBN. Здание резервной дизельной электростанции системы аварийного электроснабжения и управляющих систем безопасности. Схемы электрических соединений 0,4 кВ</t>
  </si>
  <si>
    <t xml:space="preserve">                32UBN. Building for standby emergency power supply diesel-generator system and control safety systems. Electric connection diagrams for train 2 DC boards</t>
  </si>
  <si>
    <t>32UBN. Здание резервной дизельной электростанции системы аварийного электроснабжения и управляющих систем безопасности. Схемы электрических соединений щитов постоянного тока 2 канала</t>
  </si>
  <si>
    <t xml:space="preserve">                32UBN. Building for standby emergency power supply diesel-generator system and control safety systems. Electric connection diagrams for train 2 inverter network</t>
  </si>
  <si>
    <t>32UBN. Здание резервной дизельной электростанции системы аварийного электроснабжения и управляющих систем безопасности. Схемы электрических соединений инверторной сети 2 канала</t>
  </si>
  <si>
    <t xml:space="preserve">                32UBN. Building for standby emergency power supply diesel-generator system and control safety systems. 0.4 kV SCG. DC board. PU EE I&amp;C CS. Electrical equipment cables log. Layout group 3</t>
  </si>
  <si>
    <t>32UBN. Здание резервной дизельной электростанции системы аварийного электроснабжения и управляющих систем безопасности. КРУ 0,4 кВ. ЩПТ. ПТК СКУ ЭЧ ЭБ. Журнал кабелей от электрооборудования. Группа раскладки 3</t>
  </si>
  <si>
    <t xml:space="preserve">                32UBN. Building for standby emergency power supply diesel-generator system and control safety systems. Electric lighting and socket network</t>
  </si>
  <si>
    <t>32UBN. Здание резервной дизельной электростанции системы аварийного электроснабжения и управляющих систем безопасности. Электрическое освещение и розеточная сеть</t>
  </si>
  <si>
    <t xml:space="preserve">                32UBN. Building for standby emergency power supply diesel-generator system and control safety systems. Electric connection diagrams for 6.6 kV sections. Power cables log 6.6 kV</t>
  </si>
  <si>
    <t>32UBN. Здание резервной дизельной электростанции системы аварийного электроснабжения и управляющих систем безопасности. Схемы электрических соединений секций 6,6 кВ. Журнал силовых кабелей 6,6 кВ</t>
  </si>
  <si>
    <t xml:space="preserve">                32UBN. Building for standby emergency power supply diesel-generator system and control safety systems. Log of SS power cables</t>
  </si>
  <si>
    <t>32UBN. Здание резервной дизельной электростанции системы аварийного электроснабжения и управляющих систем безопасности. Журнал силовых кабелей СБ</t>
  </si>
  <si>
    <t xml:space="preserve">                32UBN. Building for standby emergency power supply diesel-generator system and control safety systems. NO power cables log</t>
  </si>
  <si>
    <t>32UBN. Здание резервной дизельной электростанции системы аварийного электроснабжения и управляющих систем безопасности. Журнал силовых кабелей НЭ</t>
  </si>
  <si>
    <t xml:space="preserve">                32UBN. Building for standby emergency power supply diesel-generator system and control safety systems. Electric connection diagrams for DC boards, train 2. Power cables log</t>
  </si>
  <si>
    <t>32UBN. Здание резервной дизельной электростанции системы аварийного электроснабжения и управляющих систем безопасности. Схемы электрических соединений щитов постоянного тока 2 канала. Журнал силовых кабелей</t>
  </si>
  <si>
    <t xml:space="preserve">                32UBN. Building for standby emergency power supply diesel-generator system and control safety systems. Power cables log</t>
  </si>
  <si>
    <t>32UBN. Здание резервной дизельной электростанции системы аварийного электроснабжения и управляющих систем безопасности. Журнал силовых кабелей</t>
  </si>
  <si>
    <t xml:space="preserve">                32UBN. Building for standby emergency power supply diesel-generator system and control safety systems. Welding network. Power cables log</t>
  </si>
  <si>
    <t>32UBN. Здание резервной дизельной электростанции системы аварийного электроснабжения и управляющих систем безопасности. Сварочная сеть. Журнал силовых кабелей</t>
  </si>
  <si>
    <t xml:space="preserve">                32UBN. Building for standby emergency power supply diesel-generator system and control safety systems. Common-plant telephone communication system. Control cable log</t>
  </si>
  <si>
    <t>32UBN. Здание резервной дизельной электростанции системы аварийного электроснабжения и управляющих систем безопасности. Система общестанционной телефонной связи. Журнал контрольных кабелей</t>
  </si>
  <si>
    <t xml:space="preserve">                32UBN. Building for standby emergency power supply diesel-generator system and control safety systems. Master clock system. Control cable log</t>
  </si>
  <si>
    <t>32UBN. Здание резервной дизельной электростанции системы аварийного электроснабжения и управляющих систем безопасности. Система часофикации. Журнал контрольных кабелей</t>
  </si>
  <si>
    <t xml:space="preserve">                32UBN. Building for standby emergency power supply diesel-generator system and control safety systems. Operative loudspeaking and telephone communication system. Control cable log</t>
  </si>
  <si>
    <t>32UBN. Здание резервной дизельной электростанции системы аварийного электроснабжения и управляющих систем безопасности. Система оперативной громкоговорящей и телефонной связи. Журнал контрольных кабелей</t>
  </si>
  <si>
    <t xml:space="preserve">                32UBN. Building for standby emergency power supply diesel-generator system and control safety systems. Operative radiotelephones system. Control cable log</t>
  </si>
  <si>
    <t>32UBN. Здание резервной дизельной электростанции системы аварийного электроснабжения и управляющих систем безопасности. Система эксплуатационных радиотелефонов. Журнал контрольных кабелей</t>
  </si>
  <si>
    <t xml:space="preserve">                32UBN. Building for standby emergency power supply diesel-generator system and control safety systems. Personnel warning and search system. Control cable log</t>
  </si>
  <si>
    <t>32UBN. Здание резервной дизельной электростанции системы аварийного электроснабжения и управляющих систем безопасности. Система оповещения и поиска персонала. Журнал контрольных кабелей</t>
  </si>
  <si>
    <t xml:space="preserve">                32UBN. Building for standby emergency power supply diesel-generator system and control safety systems. Special earthing system cable log</t>
  </si>
  <si>
    <t>32UBN. Здание резервной дизельной электростанции системы аварийного электроснабжения и управляющих систем безопасности. Журнал кабелей системы специального заземления</t>
  </si>
  <si>
    <t xml:space="preserve">                32UBN. Building for standby emergency power supply diesel-generator system and control safety systems. Common-plant telephone communication system</t>
  </si>
  <si>
    <t>32UBN. Здание резервной дизельной электростанции системы аварийного электроснабжения и управляющих систем безопасности. Система общестанционной телефонной связи</t>
  </si>
  <si>
    <t xml:space="preserve">                32UBN. Building for standby emergency power supply diesel-generator system and control safety systems. Personnel warning and search system</t>
  </si>
  <si>
    <t>32UBN. Здание резервной дизельной электростанции системы аварийного электроснабжения и управляющих систем безопасности. Система оповещения и поиска персонала</t>
  </si>
  <si>
    <t xml:space="preserve">                32UBN. Building for standby emergency power supply diesel-generator system and control safety systems. Master clock system</t>
  </si>
  <si>
    <t>32UBN. Здание резервной дизельной электростанции системы аварийного электроснабжения и управляющих систем безопасности. Система часофикации</t>
  </si>
  <si>
    <t xml:space="preserve">                32UBN. Building for standby emergency power supply diesel-generator system and control safety systems. Operative radiotelephones system</t>
  </si>
  <si>
    <t>32UBN. Здание резервной дизельной электростанции системы аварийного электроснабжения и управляющих систем безопасности. Система эксплуатационных радиотелефонов</t>
  </si>
  <si>
    <t xml:space="preserve">                32UBN. Building for standby emergency power supply diesel-generator system and control safety systems. Earthing drawings</t>
  </si>
  <si>
    <t>32UBN. Здание резервной дизельной электростанции системы аварийного электроснабжения и управляющих систем безопасности. Чертежи заземления</t>
  </si>
  <si>
    <t xml:space="preserve">                32UBN. Building for standby emergency power supply diesel-generator system and control safety systems. Layout drawings of cable metal structures. Cable shafts</t>
  </si>
  <si>
    <t>32UBN.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Кабельные шахты</t>
  </si>
  <si>
    <t xml:space="preserve">                32UBN. Building for standby emergency power supply diesel-generator system and control safety systems. Layout drawings of cable metal structures. Elevation -4.200</t>
  </si>
  <si>
    <t>32UBN.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-4,200</t>
  </si>
  <si>
    <t xml:space="preserve">                32UBN. Building for standby emergency power supply diesel-generator system and control safety systems. Layout drawings of cable metal structures. Elevation 0.000</t>
  </si>
  <si>
    <t>32UBN.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0,000</t>
  </si>
  <si>
    <t xml:space="preserve">                32UBN. Building for standby emergency power supply diesel-generator system and control safety systems. Layout drawings of cable metal structures. Elevations +3.600; +4.800</t>
  </si>
  <si>
    <t>32UBN.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Отметки +3,600, +4,800</t>
  </si>
  <si>
    <t xml:space="preserve">                32UBN. Building for standby emergency power supply diesel-generator system and control safety systems. FP I&amp;C. Fire alarm. SS train 2. Control cables log. Layout group 5</t>
  </si>
  <si>
    <t>32UBN. Здание резервной дизельной электростанции системы аварийного электроснабжения и управляющих систем безопасности. СКУ ПЗ. Пожарная сигнализация. 2 канал СБ. Журнал контрольных кабелей. Группа раскладки 5</t>
  </si>
  <si>
    <t xml:space="preserve">                32UBN. Building for standby emergency power supply diesel-generator system and control safety systems. LCP. V I&amp;C CS. Structural diagram</t>
  </si>
  <si>
    <t>32UBN. Здание резервной дизельной электростанции системы аварийного электроснабжения и управляющих систем безопасности. МПУ. ПТК СКУ В. Схема структурная.</t>
  </si>
  <si>
    <t xml:space="preserve">                32UBN. Building for standby emergency power supply diesel-generator system and control safety systems. LCP. ELCSS I&amp;C CS. Structural diagram</t>
  </si>
  <si>
    <t>32UBN. Здание резервной дизельной электростанции системы аварийного электроснабжения и управляющих систем безопасности. МПУ. ПТК СКУ КХОП. Схема структурная.</t>
  </si>
  <si>
    <t xml:space="preserve">                32UBN. Building for standby emergency power supply diesel-generator system and control safety systems. LCP. ESFAS CS - VD-2 CS Structural diagram</t>
  </si>
  <si>
    <t>32UBN. Здание резервной дизельной электростанции системы аварийного электроснабжения и управляющих систем безопасности. МПУ. ПТК УСБТ ПТК ВД2. Схема структурная.</t>
  </si>
  <si>
    <t xml:space="preserve">                32UBN. Building for standby emergency power supply diesel-generator system and control safety systems. LCP. ESFAS CS - TD-2 CS Structural diagram</t>
  </si>
  <si>
    <t>32UBN. Здание резервной дизельной электростанции системы аварийного электроснабжения и управляющих систем безопасности. МПУ. ПТК УСБТ ПТК ТД2. Схема структурная.</t>
  </si>
  <si>
    <t xml:space="preserve">                32UBN. Building for standby emergency power supply diesel-generator system and control safety systems. ESFAS CS 2. Control cable log relating to valves power supply</t>
  </si>
  <si>
    <t>32UBN. Здание резервной дизельной электростанции системы аварийного электроснабжения и управляющих систем безопасности. ПТК УСБТ 2. Журнал контрольных кабелей в части питания арматуры</t>
  </si>
  <si>
    <t xml:space="preserve">                32UBN. Building for standby emergency power supply diesel-generator system and control safety systems. TPTS racks power cables log (24V) Cable stub across racks</t>
  </si>
  <si>
    <t>32UBN. Здание резервной дизельной электростанции системы аварийного электроснабжения и управляющих систем безопасности. Журнал кабелей питания стоек ТПТС (24В). Шлейф по стойкам</t>
  </si>
  <si>
    <t xml:space="preserve">                32UBN. Building for standby emergency power supply diesel-generator system and control safety systems. FP I&amp;C. Ventilation systems. Control cables log. Layout group 5</t>
  </si>
  <si>
    <t>32UBN. Здание резервной дизельной электростанции системы аварийного электроснабжения и управляющих систем безопасности. СКУ ПЗ. Системы вентиляции. Журнал контрольных кабелей. Группа раскладки 5</t>
  </si>
  <si>
    <t xml:space="preserve">                32UBN. Building for standby emergency power supply diesel-generator system and control safety systems. FP I&amp;C. Automatic gas fire-fighting plant. Control cables log. Layout group 5</t>
  </si>
  <si>
    <t>32UBN. Здание резервной дизельной электростанции системы аварийного электроснабжения и управляющих систем безопасности. СКУ ПЗ. Автоматическая установка газового пожаротушения. Журнал контрольных кабелей. Группа раскладки 5</t>
  </si>
  <si>
    <t xml:space="preserve">                32UBN. Building for standby emergency power supply diesel-generator system and control safety systems. FP I&amp;C. Ventilation systems. Power cables log. Layout group 3</t>
  </si>
  <si>
    <t>32UBN. Здание резервной дизельной электростанции системы аварийного электроснабжения и управляющих систем безопасности. СКУ ПЗ. Системы вентиляции. Журнал силовых кабелей. Группа раскладки 3</t>
  </si>
  <si>
    <t xml:space="preserve">                32UBN. Building for standby emergency power supply diesel-generator system and control safety systems. FP I&amp;C. Automatic gas fire-fighting plant. Power cables log. Layout group 3</t>
  </si>
  <si>
    <t>32UBN. Здание резервной дизельной электростанции системы аварийного электроснабжения и управляющих систем безопасности. СКУ ПЗ. Автоматическая установка газового пожаротушения. Журнал силовых кабелей. Группа раскладки 3</t>
  </si>
  <si>
    <t xml:space="preserve">                32UBN. Building for standby emergency power supply diesel-generator system and control safety systems. ESFAS CS 2. Control cable bridges log relating to control valves operation</t>
  </si>
  <si>
    <t>32UBN. Здание резервной дизельной электростанции системы аварийного электроснабжения и управляющих систем безопасности. ПТК УСБТ 2. Журнал контрольных кабелей перемычек в части управления регулирующей арматурой</t>
  </si>
  <si>
    <t xml:space="preserve">                32UBN. Building for standby emergency power supply diesel-generator system and control safety systems. ESFAS CS 2. ESFAS CS 2 control cable log related to links to other building</t>
  </si>
  <si>
    <t>32UBN. Здание резервной дизельной электростанции системы аварийного электроснабжения и управляющих систем безопасности. ПТК УСБТ 2. Журнал контрольных кабелей ПТК УСБТ 2 в части связи с другими зданиями</t>
  </si>
  <si>
    <t xml:space="preserve">                32UBN. Building for standby emergency power supply diesel-generator system and control safety systems. ESFAS CS 2. Control cable log related to the operation of valves</t>
  </si>
  <si>
    <t>32UBN. Здание резервной дизельной электростанции системы аварийного электроснабжения и управляющих систем безопасности. ПТК УСБТ 2. Журнал контрольных кабелей в части управления арматурой</t>
  </si>
  <si>
    <t xml:space="preserve">                32UBN. Building for standby emergency power supply diesel-generator system and control safety systems. ESFAS CS 2. Control cable log relating to control valves power supply</t>
  </si>
  <si>
    <t>32UBN. Здание резервной дизельной электростанции системы аварийного электроснабжения и управляющих систем безопасности. ПТК УСБТ 2. Журнал контрольных кабелей в части питания регулирующей арматуры</t>
  </si>
  <si>
    <t xml:space="preserve">                32UBN. Building for standby emergency power supply diesel-generator system and control safety systems. Diagrams of external connections of ULCS</t>
  </si>
  <si>
    <t>32UBN. Здание резервной дизельной электростанции системы аварийного электроснабжения и управляющих систем безопасности. Схемы внешних присоединений СВБУ</t>
  </si>
  <si>
    <t xml:space="preserve">                32UBN. Building for standby emergency power supply diesel-generator system and control safety systems. ESFAS CS 2. Control cable log relating to bridges</t>
  </si>
  <si>
    <t>32UBN. Здание резервной дизельной электростанции системы аварийного электроснабжения и управляющих систем безопасности. ПТК УСБТ 2. Журнал контрольных кабелей в части перемычек</t>
  </si>
  <si>
    <t xml:space="preserve">                32UBN. Building for standby emergency power supply diesel-generator system and control safety systems. ESFAS CS 2. Control cable log relating to motors</t>
  </si>
  <si>
    <t>32UBN. Здание резервной дизельной электростанции системы аварийного электроснабжения и управляющих систем безопасности. ПТК УСБТ 2. Журнал контрольных кабелей в части двигателей</t>
  </si>
  <si>
    <t xml:space="preserve">                32UBN. Building for standby emergency power supply diesel-generator system and control safety systems. TPTS racks power cables log (24V)</t>
  </si>
  <si>
    <t>32UBN. Здание резервной дизельной электростанции системы аварийного электроснабжения и управляющих систем безопасности. Журнал кабелей питания стоек ТПТС (24В)</t>
  </si>
  <si>
    <t xml:space="preserve">                32UBN. Building for standby emergency power supply diesel-generator system and control safety systems. List of process parameter instrumentation loops</t>
  </si>
  <si>
    <t>32UBN. Здание резервной дизельной электростанции системы аварийного электроснабжения и управляющих систем безопасности. Перечень измерительных контуров ТТК</t>
  </si>
  <si>
    <t xml:space="preserve">                32UBN. Building for standby emergency power supply diesel-generator system and control safety systems. TPPM sensors pipe connections</t>
  </si>
  <si>
    <t>32UBN. Здание резервной дизельной электростанции системы аварийного электроснабжения и управляющих систем безопасности. Трубные соединения датчиков ТТК</t>
  </si>
  <si>
    <t xml:space="preserve">                32UBN. Building for standby emergency power supply diesel-generator system and control safety systems. TPPM sensors cable connections</t>
  </si>
  <si>
    <t>32UBN. Здание резервной дизельной электростанции системы аварийного электроснабжения и управляющих систем безопасности. Кабельные соединения датчиков ТТК</t>
  </si>
  <si>
    <t xml:space="preserve">                32UBN. Building for standby emergency power supply diesel-generator system and control safety systems. LCP. 0.38 kV NO power assemblies filling diagrams</t>
  </si>
  <si>
    <t>32UBN. Здание резервной дизельной электростанции системы аварийного электроснабжения и управляющих систем безопасности. МПУ. Схемы заполнения сборок 0,38 кВ НЭ</t>
  </si>
  <si>
    <t xml:space="preserve">                32UBN. Building for standby emergency power supply diesel-generator system and control safety systems. LCP. 0.38 kV power assemblies filling diagrams. SS train 2</t>
  </si>
  <si>
    <t>32UBN. Здание резервной дизельной электростанции системы аварийного электроснабжения и управляющих систем безопасности. МПУ. Схемы заполнения сборок 0,38 кВ.2 канал СБ</t>
  </si>
  <si>
    <t xml:space="preserve">                32UBN. Building for standby emergency power supply diesel-generator system and control safety systems. LCP. (Ventilation of the 30UJA, 30UKC buildings). 0.38 kV power assemblies filling diagrams. SS train 2</t>
  </si>
  <si>
    <t>32UBN. Здание резервной дизельной электростанции системы аварийного электроснабжения и управляющих систем безопасности. МПУ.(Вентиляция зданий 30UJA, 30UKC). Схемы заполнения сборок 0,38 кВ.2 канал СБ</t>
  </si>
  <si>
    <t xml:space="preserve">                32UBN. Building for standby emergency power supply diesel-generator system and control safety systems. ELCSS LVSD. 0.38 kV power assemblies filling diagrams</t>
  </si>
  <si>
    <t>32UBN. Здание резервной дизельной электростанции системы аварийного электроснабжения и управляющих систем безопасности. НКУ КХОП. Схемы заполнения сборок 0,38 кВ. 2 канал СБ</t>
  </si>
  <si>
    <t xml:space="preserve">                32UBN. Building for standby emergency power supply diesel-generator system and control safety systems. Power supply diagrams for LCP secondary I&amp;C transducers</t>
  </si>
  <si>
    <t>32UBN. Здание резервной дизельной электростанции системы аварийного электроснабжения и управляющих систем безопасности. Схемы питания МПУ вторичных преобразователей КИП</t>
  </si>
  <si>
    <t xml:space="preserve">                32UBN. Building for standby emergency power supply diesel-generator system and control safety systems. Power supply diagrams for secondary I&amp;C transducers cabinets of SS train 2, reactor compartment</t>
  </si>
  <si>
    <t>32UBN. Здание резервной дизельной электростанции системы аварийного электроснабжения и управляющих систем безопасности. Схемы питания шкафов вторичных преобразователей КИП 2 канала СБ реакторного отделения</t>
  </si>
  <si>
    <t xml:space="preserve">                32UBN. Building for standby emergency power supply diesel-generator system and control safety systems. LCP. ARMS SS train 2 power supply diagrams</t>
  </si>
  <si>
    <t>32UBN. Здание резервной дизельной электростанции системы аварийного электроснабжения и управляющих систем безопасности. МПУ. Схемы питания АСРК. 2 канал СБ</t>
  </si>
  <si>
    <t xml:space="preserve">                32UBN. Building for standby emergency power supply diesel-generator system and control safety systems. Automated vibration monitoring and diagnostics system (AVMDS)</t>
  </si>
  <si>
    <t>32UBN. Здание резервной дизельной электростанции системы аварийного электроснабжения и управляющих систем безопасности. Автоматизированная система виброконтроля и диагностики (АСВД)</t>
  </si>
  <si>
    <t xml:space="preserve">                32UBN. Building for standby emergency power supply diesel-generator system and control safety systems. Cable connections to marshalling racks of ESFAS CS train 2. Analog signals</t>
  </si>
  <si>
    <t>32UBN. Здание резервной дизельной электростанции системы аварийного электроснабжения и управляющих систем безопасности. Присоединения кабелей к стойкам сопряжения ПТК УСБТ 2 канал. Аналоговые сигналы</t>
  </si>
  <si>
    <t xml:space="preserve">                32UBN. Building for standby emergency power supply diesel-generator system and control safety systems. ESFAS CS 2. Control cable bridges log related to the operation of valves</t>
  </si>
  <si>
    <t>32UBN. Здание резервной дизельной электростанции системы аварийного электроснабжения и управляющих систем безопасности. ПТК УСБТ 2. Журнал контрольных кабелей перемычек в части управления арматурой</t>
  </si>
  <si>
    <t xml:space="preserve">                32UBN. Building for standby emergency power supply diesel-generator system and control safety systems. NO I&amp;C. V CS. Control cables log of LCP</t>
  </si>
  <si>
    <t>32UBN. Здание резервной дизельной электростанции системы аварийного электроснабжения и управляющих систем безопасности. СКУ НЭ. ПТК В. Журнал контрольных кабелей МПУ</t>
  </si>
  <si>
    <t xml:space="preserve">                32UBN. Building for standby emergency power supply diesel-generator system and control safety systems. NO I&amp;C. V CS. Power cables log of LCP</t>
  </si>
  <si>
    <t>32UBN. Здание резервной дизельной электростанции системы аварийного электроснабжения и управляющих систем безопасности. СКУ НЭ. ПТК В. Журнал силовых кабелей МПУ</t>
  </si>
  <si>
    <t xml:space="preserve">                32UBN. Building for standby emergency power supply diesel-generator system and control safety systems. TD-2 ESFAS CS. Log of LCP power cables</t>
  </si>
  <si>
    <t>32UBN. Здание резервной дизельной электростанции системы аварийного электроснабжения и управляющих систем безопасности. УСБТ ПТК ТД-2. Журнал силовых кабелей МПУ</t>
  </si>
  <si>
    <t xml:space="preserve">                32UBN. Building for standby emergency power supply diesel-generator system and control safety systems. VD-2 ESFAS CS. Log of LCP power cables</t>
  </si>
  <si>
    <t>32UBN. Здание резервной дизельной электростанции системы аварийного электроснабжения и управляющих систем безопасности. УСБТ ПТК ВД-2. Журнал силовых кабелей МПУ</t>
  </si>
  <si>
    <t xml:space="preserve">                32UBN. Building for standby emergency power supply diesel-generator system and control safety systems. TD-2 ESFAS CS. Log of LCP control cables</t>
  </si>
  <si>
    <t>32UBN. Здание резервной дизельной электростанции системы аварийного электроснабжения и управляющих систем безопасности. УСБТ ПТК ТД-2. Журнал контрольных кабелей МПУ</t>
  </si>
  <si>
    <t xml:space="preserve">                32UBN. Building for standby emergency power supply diesel-generator system and control safety systems. ESFAS CS Log of LCP control cables</t>
  </si>
  <si>
    <t>32UBN. Здание резервной дизельной электростанции системы аварийного электроснабжения и управляющих систем безопасности. УСБТ ПТК ВД-2. Журнал контрольных кабелей МПУ</t>
  </si>
  <si>
    <t xml:space="preserve">                32UBN. Building for standby emergency power supply diesel-generator system and control safety systems. LCP. Control cables log of DG ACS safety train 2</t>
  </si>
  <si>
    <t>32UBN. Здание резервной дизельной электростанции системы аварийного электроснабжения и управляющих систем безопасности. МПУ. Журнал контрольных кабелей САУ ДГ. 2 канал безопасности</t>
  </si>
  <si>
    <t xml:space="preserve">                32UBN. Building for standby emergency power supply diesel-generator system and control safety systems. LCP. Log of ADCS power cables of safety train 2</t>
  </si>
  <si>
    <t>32UBN. Здание резервной дизельной электростанции системы аварийного электроснабжения и управляющих систем безопасности. МПУ. Журнал силовых кабелей САУ ДГ. 2 канал безопасности</t>
  </si>
  <si>
    <t xml:space="preserve">                32UBN. Building for standby emergency power supply diesel-generator system and control safety systems. ELCSS. Log of control cables. SS train 2</t>
  </si>
  <si>
    <t>32UBN. Здание резервной дизельной электростанции системы аварийного электроснабжения и управляющих систем безопасности. КХОП. Журнал контрольных кабелей 2 канал СБ</t>
  </si>
  <si>
    <t xml:space="preserve">                32UBN. Building for standby emergency power supply diesel-generator system and control safety systems. ELCSS. Power cables log, SS train 2</t>
  </si>
  <si>
    <t>32UBN. Здание резервной дизельной электростанции системы аварийного электроснабжения и управляющих систем безопасности. КХОП. Журнал силовых кабелей. 2 канал СБ</t>
  </si>
  <si>
    <t xml:space="preserve">                32UBN. Building for standby emergency power supply diesel-generator system and control safety systems. ESFAS CS (train 2). TMMP control cable log relating to bridges. Layout group 5</t>
  </si>
  <si>
    <t>32UBN. Здание резервной дизельной электростанции системы аварийного электроснабжения и управляющих систем безопасности. ПТК УСБТ 2. Журнал контрольных кабелей ТТК в части перемычек. Группа раскладки 5</t>
  </si>
  <si>
    <t xml:space="preserve">                32UBN. Building for standby emergency power supply diesel-generator system and control safety systems. PU EE I&amp;C CS. Structural diagram of the equipment set</t>
  </si>
  <si>
    <t>32UBN. Здание резервной дизельной электростанции системы аварийного электроснабжения и управляющих систем безопасности. ПТК СКУ ЭЧ ЭБ. Схема структурная комплекса технических средств</t>
  </si>
  <si>
    <t xml:space="preserve">                32UBN. Building for standby emergency power supply diesel-generator system and control safety systems. ESFAS CS 2. Control cable log relating to control valves operation</t>
  </si>
  <si>
    <t>32UBN. Здание резервной дизельной электростанции системы аварийного электроснабжения и управляющих систем безопасности. ПТК УСБТ 2. Журнал контрольных кабелей в части управления регулирующей арматурой</t>
  </si>
  <si>
    <t xml:space="preserve">                32UBN. Building for standby emergency power supply diesel-generator system and control safety systems. Cable log of the system bus</t>
  </si>
  <si>
    <t>32UBN. Здание резервной дизельной электростанции системы аварийного электроснабжения и управляющих систем безопасности. Журнал кабелей системной шины</t>
  </si>
  <si>
    <t xml:space="preserve">                32UBN. Building for standby emergency power supply diesel-generator system and control safety systems. Alarm and diagnostics cable log. Cable stub across racks</t>
  </si>
  <si>
    <t>32UBN. Здание резервной дизельной электростанции системы аварийного электроснабжения и управляющих систем безопасности. Журнал кабелей сигнализации и диагностики. Шлейф по стойкам</t>
  </si>
  <si>
    <t xml:space="preserve">                32UBN. Building for standby emergency power supply diesel-generator system and control safety systems. LCP. ARMS. Power cables log. SS train 2</t>
  </si>
  <si>
    <t>32UBN. Здание резервной дизельной электростанции системы аварийного электроснабжения и управляющих систем безопасности. МПУ. АСРК. Журнал силовых кабелей.2 канал СБ</t>
  </si>
  <si>
    <t xml:space="preserve">                32UBN. Building for standby emergency power supply diesel-generator system and control safety systems. LCP. Control cable log. Secondary I&amp;C transducers. SS train 2</t>
  </si>
  <si>
    <t>32UBN. Здание резервной дизельной электростанции системы аварийного электроснабжения и управляющих систем безопасности. МПУ. Журнал контрольных кабелей. Вторичные преобразователи КИП. 2 канал СБ</t>
  </si>
  <si>
    <t xml:space="preserve">                32UBN. Building for standby emergency power supply diesel-generator system and control safety systems. LCP. Control cable log. SS train 2</t>
  </si>
  <si>
    <t>32UBN. Здание резервной дизельной электростанции системы аварийного электроснабжения и управляющих систем безопасности. МПУ. Журнал контрольных кабелей. 2 канал СБ</t>
  </si>
  <si>
    <t xml:space="preserve">                32UBN. Building for standby emergency power supply diesel-generator system and control safety systems. LCP. Power cables log. SS train 2</t>
  </si>
  <si>
    <t>32UBN. Здание резервной дизельной электростанции системы аварийного электроснабжения и управляющих систем безопасности. МПУ. Журнал силовых кабелей. 2 канал СБ</t>
  </si>
  <si>
    <t xml:space="preserve">                32UBN. Building for standby emergency power supply diesel-generator system and control safety systems. FP I&amp;C. Automatic gas fire-fighting plant</t>
  </si>
  <si>
    <t>32UBN. Здание резервной дизельной электростанции системы аварийного электроснабжения и управляющих систем безопасности. СКУ ПЗ. Автоматическая установка газового пожаротушения</t>
  </si>
  <si>
    <t xml:space="preserve">                32UBN. Building for standby emergency power supply diesel-generator system and control safety systems. FP I&amp;C. Ventilation systems</t>
  </si>
  <si>
    <t>32UBN. Здание резервной дизельной электростанции системы аварийного электроснабжения и управляющих систем безопасности. СКУ ПЗ. Системы вентиляции</t>
  </si>
  <si>
    <t xml:space="preserve">                32UBN. Building for standby emergency power supply diesel-generator system and control safety systems. FP I&amp;C. Fire alarm</t>
  </si>
  <si>
    <t>32UBN. Здание резервной дизельной электростанции системы аварийного электроснабжения и управляющих систем безопасности. СКУ ПЗ. Пожарная сигнализация</t>
  </si>
  <si>
    <t xml:space="preserve">                32UBN. Building for standby emergency power supply diesel-generator system and control safety systems. FP I&amp;C. Fire annunciation</t>
  </si>
  <si>
    <t>32UBN. Здание резервной дизельной электростанции системы аварийного электроснабжения и управляющих систем безопасности. СКУ ПЗ. Оповещение о пожаре</t>
  </si>
  <si>
    <t xml:space="preserve">                32UBN. Building for standby emergency power supply diesel-generator system and control safety systems. External cables connection to ESFAS CS. Train 2</t>
  </si>
  <si>
    <t>32UBN. Здание резервной дизельной электростанции системы аварийного электроснабжения и управляющих систем безопасности. Внешние подключения кабелей к ПТК УСБТ. 2 канал</t>
  </si>
  <si>
    <t xml:space="preserve">                32UBN. Building for standby emergency power supply diesel-generator system and control safety systems. Connection to LVSD. ESFAS. Train 2. Valves</t>
  </si>
  <si>
    <t>32UBN. Здание резервной дизельной электростанции системы аварийного электроснабжения и управляющих систем безопасности. Подключения к НКУ. УСБТ. 2 канал. Арматура</t>
  </si>
  <si>
    <t xml:space="preserve">                32UBN. Building for standby emergency power supply diesel-generator system and control safety systems. Log of ULCS fiber optic cables. SS train 2. Layout group 5</t>
  </si>
  <si>
    <t>32UBN. Здание резервной дизельной электростанции системы аварийного электроснабжения и управляющих систем безопасности. Журнал оптоволоконных кабелей СВБУ. 2 канал СБ. Группа раскладки 5.</t>
  </si>
  <si>
    <t xml:space="preserve">                32UBN. Building for standby emergency power supply diesel-generator system and control safety systems. PU EE I&amp;C CS. CS system bus cables log. Layout group 5</t>
  </si>
  <si>
    <t>32UBN. Здание резервной дизельной электростанции системы аварийного электроснабжения и управляющих систем безопасности. ПТК СКУ ЭЧ ЭБ. Журнал кабелей системной шины ПТК. Группа раскладки 5</t>
  </si>
  <si>
    <t xml:space="preserve">                32UBN. Building for standby emergency power supply diesel-generator system and control safety systems. Diagrams of cable connections to LVSD. Motors</t>
  </si>
  <si>
    <t>32UBN. Здание резервной дизельной электростанции системы аварийного электроснабжения и управляющих систем безопасности. Схемы присоединения кабелей к НКУ. Двигатели</t>
  </si>
  <si>
    <t xml:space="preserve">                32UBN. Building for standby emergency power supply diesel-generator system and control safety systems. TPPM control cables log. SS train 2. Layout group 5</t>
  </si>
  <si>
    <t>32UBN. Здание резервной дизельной электростанции системы аварийного электроснабжения и управляющих систем безопасности. Журнал контрольных кабелей ТТК. 2 канал СБ. Группа раскладки 5</t>
  </si>
  <si>
    <t xml:space="preserve">                32UBN. Building for standby emergency power supply diesel-generator system and control safety systems. TPPM control cables log. Normal operation. Layout group 5</t>
  </si>
  <si>
    <t>32UBN. Здание резервной дизельной электростанции системы аварийного электроснабжения и управляющих систем безопасности. Журнал контрольных кабелей ТТК. Нормальная эксплуатация. Группа раскладки 5</t>
  </si>
  <si>
    <t xml:space="preserve">                32UBN. Building for standby emergency power supply diesel-generator system and control safety systems. FP I&amp;C. Fire alarm. Control cables log. Layout group 5</t>
  </si>
  <si>
    <t>32UBN. Здание резервной дизельной электростанции системы аварийного электроснабжения и управляющих систем безопасности. СКУ ПЗ. Пожарная сигнализация. Журнал контрольных кабелей. Группа раскладки 5</t>
  </si>
  <si>
    <t xml:space="preserve">                32UBN. Building for standby emergency power supply diesel-generator system and control safety systems. FP I&amp;C. Fire alarm. Power cables log. Layout group 3</t>
  </si>
  <si>
    <t>32UBN. Здание резервной дизельной электростанции системы аварийного электроснабжения и управляющих систем безопасности. СКУ ПЗ. Пожарная сигнализация. Журнал силовых кабелей. Группа раскладки 3</t>
  </si>
  <si>
    <t xml:space="preserve">          33UBN Building for standby emergency power supply diesel-generator system and control safety systems</t>
  </si>
  <si>
    <t>33UBN Здание резервной дизельной электростанции системы аварийного электроснабжения и управляющих систем безопасности</t>
  </si>
  <si>
    <t>1578д</t>
  </si>
  <si>
    <t xml:space="preserve">             Readiness of object 33UBN</t>
  </si>
  <si>
    <t>Готовность объекта 33UBN</t>
  </si>
  <si>
    <t>1040д</t>
  </si>
  <si>
    <t>890д</t>
  </si>
  <si>
    <t xml:space="preserve">                      33-34UBN. Building for standby emergency power supply diesel-generator system and control safety systems. Pit</t>
  </si>
  <si>
    <t>33-34UBN. Здание резервной дизельной электростанции системы аварийного электроснабжения и управляющих систем безопасности. Котлован</t>
  </si>
  <si>
    <t xml:space="preserve">                      33-34UBN. Building for standby emergency power supply diesel-generator system and control safety systems. Foundation slab. Geometry</t>
  </si>
  <si>
    <t>33-34UBN. Здание резервной дизельной электростанции системы аварийного электроснабжения и управляющих систем безопасности. Фундаментная плита. Геометрия</t>
  </si>
  <si>
    <t xml:space="preserve">                      33-34UBN. Building for standby emergency power supply diesel-generator system and control safety systems. Foundation slab. Reinforcement</t>
  </si>
  <si>
    <t>33-34UBN. Здание резервной дизельной электростанции системы аварийного электроснабжения и управляющих систем безопасности. Фундаментная плита. Армирование</t>
  </si>
  <si>
    <t xml:space="preserve">                      33-34UBN. Building for standby emergency power supply diesel-generator system and control safety systems. Foundation slab. Rebar dowels</t>
  </si>
  <si>
    <t>33-34UBN. Здание резервной дизельной электростанции системы аварийного электроснабжения и управляющих систем безопасности. Фундаментная плита. Выпуски арматуры</t>
  </si>
  <si>
    <t xml:space="preserve">                      Concrete blinding of foundation slab of buildings 33,34UBN</t>
  </si>
  <si>
    <t>Бетонная подготовка фундаментной плиты зданий 33,34UBN</t>
  </si>
  <si>
    <t xml:space="preserve">                      33-34UBN. Building for standby emergency power supply diesel-generator system and control safety systems. Substructure. External walls. Geometry</t>
  </si>
  <si>
    <t>33-34UBN. Здание резервной дизельной электростанции системы аварийного электроснабжения и управляющих систем безопасности. Подземная часть. Наружные стены . Геометрия</t>
  </si>
  <si>
    <t xml:space="preserve">                      33-34UBN. Building for standby emergency power supply diesel-generator system and control safety systems. Substructure. External walls. Reinforcement</t>
  </si>
  <si>
    <t>33-34UBN. Здание резервной дизельной электростанции системы аварийного электроснабжения и управляющих систем безопасности. Подземная часть. Наружные стены Армирование</t>
  </si>
  <si>
    <t xml:space="preserve">                      33-34UBN. Building for standby emergency power supply diesel-generator system and control safety systems. Substructure. Inner walls. Geometry</t>
  </si>
  <si>
    <t>33-34UBN. Здание резервной дизельной электростанции системы аварийного электроснабжения и управляющих систем безопасности. Подземная часть. Внутренние стены. Геометрия</t>
  </si>
  <si>
    <t xml:space="preserve">                      33-34UBN. Building for standby emergency power supply diesel-generator system and control safety systems. Substructure. Inner walls. Reinforcement</t>
  </si>
  <si>
    <t>33-34UBN. Здание резервной дизельной электростанции системы аварийного электроснабжения и управляющих систем безопасности. Подземная часть. Внутренние стены. Армирование</t>
  </si>
  <si>
    <t xml:space="preserve">                      33-34UBN. Building for standby emergency power supply diesel-generator system and control safety systems. Substructure. Stair. Geometry</t>
  </si>
  <si>
    <t>33-34UBN. Здание резервной дизельной электростанции системы аварийного электроснабжения и управляющих систем безопасности. Подземная часть. Лестница. Геометрия</t>
  </si>
  <si>
    <t xml:space="preserve">                      33-34UBN. Building for standby emergency power supply diesel-generator system and control safety systems. Substructure. Stair. Reinforcement</t>
  </si>
  <si>
    <t>33-34UBN. Здание резервной дизельной электростанции системы аварийного электроснабжения и управляющих систем безопасности. Подземная часть. Лестница. Армирование</t>
  </si>
  <si>
    <t xml:space="preserve">                      33-34UBN. Building for standby emergency power supply diesel-generator system and control safety systems. Slab at elev. 0.000. Geometry</t>
  </si>
  <si>
    <t>33-34UBN. Здание резервной дизельной электростанции системы аварийного электроснабжения и управляющих систем безопасности. Перекрытие на отм. 0.000. Геометрия</t>
  </si>
  <si>
    <t xml:space="preserve">                      33-34UBN. Building for standby emergency power supply diesel-generator system and control safety systems. Slab at elev. 0.000. Reinforcement</t>
  </si>
  <si>
    <t>33-34UBN. Здание резервной дизельной электростанции системы аварийного электроснабжения и управляющих систем безопасности. Перекрытие на отм. 0.000. Армирование</t>
  </si>
  <si>
    <t xml:space="preserve">                      33-34UBN. Building for standby emergency power supply diesel-generator system and control safety systems. Pedestal for diesel-generator. Geometry</t>
  </si>
  <si>
    <t>33-34UBN. Здание резервной дизельной электростанции системы аварийного электроснабжения и управляющих систем безопасности. Фундамент под дизельгенератор. Геометрия</t>
  </si>
  <si>
    <t xml:space="preserve">                      33-34UBN. Building for standby emergency power supply diesel-generator system and control safety systems. Pedestal for diesel-generator. Reinforcement</t>
  </si>
  <si>
    <t>33-34UBN. Здание резервной дизельной электростанции системы аварийного электроснабжения и управляющих систем безопасности. Фундамент под дизельгенератор. Армирование</t>
  </si>
  <si>
    <t xml:space="preserve">                      33-34UBN. Building for standby emergency power supply diesel-generator system and control safety systems. Superstructure. Walls. Geometry</t>
  </si>
  <si>
    <t>33-34UBN. Здание резервной дизельной электростанции системы аварийного электроснабжения и управляющих систем безопасности. Надземная часть. Стены. Геометрия</t>
  </si>
  <si>
    <t xml:space="preserve">                      33-34UBN. Building for standby emergency power supply diesel-generator system and control safety systems. Superstructure. Walls. Reinforcement</t>
  </si>
  <si>
    <t>33-34UBN. Здание резервной дизельной электростанции системы аварийного электроснабжения и управляющих систем безопасности. Надземная часть. Стены. Армирование</t>
  </si>
  <si>
    <t xml:space="preserve">                      33-34UBN. Building for standby emergency power supply diesel-generator system and control safety systems. Superstructure. Floor slabs. Geometry</t>
  </si>
  <si>
    <t>33-34UBN. Здание резервной дизельной электростанции системы аварийного электроснабжения и управляющих систем безопасности. Надземная часть. Перекрытия. Геометрия</t>
  </si>
  <si>
    <t xml:space="preserve">                      33-34UBN. Building for standby emergency power supply diesel-generator system and control safety systems. Superstructure. Floor slabs. Reinforcement</t>
  </si>
  <si>
    <t>33-34UBN. Здание резервной дизельной электростанции системы аварийного электроснабжения и управляющих систем безопасности. Надземная часть. Перекрытия. Армирование</t>
  </si>
  <si>
    <t xml:space="preserve">                      33-34UBN. Building for standby emergency power supply diesel-generator system and control safety systems. Superstructure. Stair. Geometry</t>
  </si>
  <si>
    <t>33-34UBN. Здание резервной дизельной электростанции системы аварийного электроснабжения и управляющих систем безопасности. Надземная часть. Лестница. Геометрия</t>
  </si>
  <si>
    <t xml:space="preserve">                      33-34UBN. Building for standby emergency power supply diesel-generator system and control safety systems. Superstructure. Stair. Reinforcement</t>
  </si>
  <si>
    <t>33-34UBN. Здание резервной дизельной электростанции системы аварийного электроснабжения и управляющих систем безопасности. Надземная часть. Лестница. Армирование</t>
  </si>
  <si>
    <t xml:space="preserve">                      33-34UBN. Building for standby emergency power supply diesel-generator system and control safety systems. Superstructure. Roof. Geometry</t>
  </si>
  <si>
    <t>33-34UBN. Здание резервной дизельной электростанции системы аварийного электроснабжения и управляющих систем безопасности. Надземная часть. Покрытие. Геометрия</t>
  </si>
  <si>
    <t xml:space="preserve">                      33-34UBN. Building for standby emergency power supply diesel-generator system and control safety systems. Superstructure. Roof. Reinforcement</t>
  </si>
  <si>
    <t>33-34UBN. Здание резервной дизельной электростанции системы аварийного электроснабжения и управляющих систем безопасности. Надземная часть. Покрытие. Армирование</t>
  </si>
  <si>
    <t xml:space="preserve">                      33-34UBN. Building for standby emergency power supply diesel-generator system and control safety systems. Equipment pedestals</t>
  </si>
  <si>
    <t>33-34UBN. Здание резервной дизельной электростанции системы аварийного электроснабжения и управляющих систем безопасности. Фундаменты под оборудование</t>
  </si>
  <si>
    <t xml:space="preserve">                   33-34UBN. Building for standby emergency power supply diesel-generator system and control safety systems. Grounding. Lightning protection</t>
  </si>
  <si>
    <t>33-34UBN. Здание резервной дизельной электростанции системы аварийного электроснабжения и управляющих систем безопасности. Заземление. Молниезащита</t>
  </si>
  <si>
    <t xml:space="preserve">                   33-34UBN. Building for standby emergency power supply diesel-generator system and control safety systems. Maintenance platforms</t>
  </si>
  <si>
    <t>33-34UBN. Здание резервной дизельной электростанции системы аварийного электроснабжения и управляющих систем безопасности. Площадки обслуживания</t>
  </si>
  <si>
    <t xml:space="preserve">                   33-34UBN. Building for standby emergency power supply diesel-generator system and control safety systems. Overhung transport tracks</t>
  </si>
  <si>
    <t>33-34UBN. Здание резервной дизельной электростанции системы аварийного электроснабжения и управляющих систем безопасности. Пути подвесного транспорта</t>
  </si>
  <si>
    <t xml:space="preserve">                   33-34UBN. Building for standby emergency power supply diesel-generator system and control safety systems. External metal stairs</t>
  </si>
  <si>
    <t>33-34UBN. Здание резервной дизельной электростанции системы аварийного электроснабжения и управляющих систем безопасности. Наружная металлическая лестница</t>
  </si>
  <si>
    <t xml:space="preserve">                   33-34UBN. Building for standby emergency power supply diesel-generator system and control safety systems. Outer walls lining</t>
  </si>
  <si>
    <t>33-34UBN. Здание резервной дизельной электростанции системы аварийного электроснабжения и управляющих систем безопасности. Облицовка наружных стен</t>
  </si>
  <si>
    <t xml:space="preserve">                   33-34UBN. Building for standby emergency power supply diesel-generator system and control safety systems. Metal structures</t>
  </si>
  <si>
    <t>33-34UBN. Здание резервной дизельной электростанции системы аварийного электроснабжения и управляющих систем безопасности. Металлоконструкции</t>
  </si>
  <si>
    <t xml:space="preserve">                   33-34UBN. Building for standby emergency power supply diesel-generator system and control safety systems. Architectural-planning drawings and finishing</t>
  </si>
  <si>
    <t>33-34UBN. Здание резервной дизельной электростанции системы аварийного электроснабжения и управляющих систем безопасности. Архитектурно-планировочные чертежи и отделка</t>
  </si>
  <si>
    <t xml:space="preserve">                   33UBN. Building for standby emergency power supply diesel-generator system and control safety systems. Automatic fire fighting system with finely dispersed water (SGK)</t>
  </si>
  <si>
    <t>33UBN. Здание резервной дизельной электростанции системы аварийного электроснабжения и управляющих систем безопасности. Система автоматического пожаротушения тонкораспыленной водой (SGK)</t>
  </si>
  <si>
    <t xml:space="preserve">                   33UBN. Building for standby emergency power supply diesel-generator system and control safety systems. System of automatic gas fire-fighting plants (SGE)</t>
  </si>
  <si>
    <t>33UBN. Здание резервной дизельной электростанции системы аварийного электроснабжения и управляющих систем безопасности. Система установок автоматического газового пожаротушения (SGE)</t>
  </si>
  <si>
    <t xml:space="preserve">                   33UBN. Building for standby emergency power supply diesel-generator system and control safety systems. Automatic fire fighting pump station</t>
  </si>
  <si>
    <t>33UBN. Здание резервной дизельной электростанции системы аварийного электроснабжения и управляющих систем безопасности. Насосная станция автоматического пожаротушения</t>
  </si>
  <si>
    <t xml:space="preserve">                   33-34UBN. Building for standby emergency power supply diesel-generator system and control safety systems. Installation drawings of all load-lifting equipment</t>
  </si>
  <si>
    <t>33UBN. Здание резервной дизельной электростанции системы аварийного электроснабжения и управляющих систем безопасности, включая промежуточный склад дизельного топлива (33UEJ). Установочные чертежи всего грузоподъемного оборудования</t>
  </si>
  <si>
    <t xml:space="preserve">                33UBN Process equipment</t>
  </si>
  <si>
    <t>33UBN Технологическое оборудование</t>
  </si>
  <si>
    <t xml:space="preserve">                   33UBN. Building for standby emergency power supply diesel-generator system and control safety systems. Installation drawings of the equipment</t>
  </si>
  <si>
    <t>33UBN. Здание резервной дизельной электростанции системы аварийного электроснабжения и управляющих систем безопасности. Установочные чертежи оборудования</t>
  </si>
  <si>
    <t xml:space="preserve">                   33UBN. Building for standby emergency power supply diesel-generator system and control safety systems. Water-supply systems in 3UBN buildings</t>
  </si>
  <si>
    <t>33UBN. Здание резервной дизельной электростанции системы аварийного электроснабжения и управляющих систем безопасности. Системы водоснабжения зданий 3UBN</t>
  </si>
  <si>
    <t xml:space="preserve">                   33UBN. Building for standby emergency power supply diesel-generator system and control safety systems. Sewage systems in 3UBN buildings</t>
  </si>
  <si>
    <t>33UBN. Здание резервной дизельной электростанции системы аварийного электроснабжения и управляющих систем безопасности. Системы водоотведения зданий 3UBN</t>
  </si>
  <si>
    <t xml:space="preserve">                33UBN Process pipelines</t>
  </si>
  <si>
    <t>33UBN Технологические трубопроводы</t>
  </si>
  <si>
    <t xml:space="preserve">                   33UBN. Building for standby emergency power supply diesel-generator system and control safety systems. Pipelines of cooling sea water PEB</t>
  </si>
  <si>
    <t>33UBN. Здание резервной дизельной электростанции системы аварийного электроснабжения и управляющих систем безопасности. Трубопроводы охлаждающей морской воды PEB</t>
  </si>
  <si>
    <t xml:space="preserve">                   33UBN. Building for standby emergency power supply diesel-generator system and control safety systems. Collecting and removal system of GMP drains, discharges and leaks</t>
  </si>
  <si>
    <t>33UBN. Здание резервной дизельной электростанции системы аварийного электроснабжения и управляющих систем безопасности. Система сбора и отвода дренажей, опорожнений и протечек GMP</t>
  </si>
  <si>
    <t xml:space="preserve">                   33UBN. Building for standby emergency power supply diesel-generator system and control safety systems. Water pipe lines of inner circuit XJG</t>
  </si>
  <si>
    <t>33UBN. Здание резервной дизельной электростанции системы аварийного электроснабжения и управляющих систем безопасности. Трубопроводы воды внутреннего контура XJG</t>
  </si>
  <si>
    <t xml:space="preserve">                   33UBN. Building for standby emergency power supply diesel-generator system and control safety systems. Fuel pipe lines XJN</t>
  </si>
  <si>
    <t>33UBN. Здание резервной дизельной электростанции системы аварийного электроснабжения и управляющих систем безопасности. Трубопроводы топлива XJN</t>
  </si>
  <si>
    <t xml:space="preserve">                   33UBN. Building for standby emergency power supply diesel-generator system and control safety systems. Lubricating oil pipelines XJV</t>
  </si>
  <si>
    <t>33UBN. Здание резервной дизельной электростанции системы аварийного электроснабжения и управляющих систем безопасности. Трубопроводы смазочного масла XJV</t>
  </si>
  <si>
    <t xml:space="preserve">                   33UBN. Building for standby emergency power supply diesel-generator system and control safety systems. Pipe lines of starting air XJX</t>
  </si>
  <si>
    <t>33UBN. Здание резервной дизельной электростанции системы аварийного электроснабжения и управляющих систем безопасности. Трубопроводы пускового воздуха XJX</t>
  </si>
  <si>
    <t xml:space="preserve">                   33UBN. Building for standby emergency power supply diesel-generator system and control safety systems. Compressed air supply system for repair needs SCD</t>
  </si>
  <si>
    <t>33UBN. Здание резервной дизельной электростанции системы аварийного электроснабжения и управляющих систем безопасности. Трубопроводы сжатого воздуха для ремонтных нужд SCD</t>
  </si>
  <si>
    <t xml:space="preserve">                   33UBN. Building for standby emergency power supply diesel-generator system and control safety systems. Corrosion protection of pipelines</t>
  </si>
  <si>
    <t>33UBN. Здание резервной дизельной электростанции системы аварийного электроснабжения и управляющих систем безопасности. Антикоррозионная защита трубопроводов</t>
  </si>
  <si>
    <t xml:space="preserve">                   33UBN. Building for standby emergency power supply diesel-generator system and control safety systems. Heat insulation of pipe lines</t>
  </si>
  <si>
    <t>33UBN. Здание резервной дизельной электростанции системы аварийного электроснабжения и управляющих систем безопасности. Тепловая изоляция трубопроводов</t>
  </si>
  <si>
    <t xml:space="preserve">                33UBN Ventilation, air conditioning, cold supply and heating</t>
  </si>
  <si>
    <t>33UBNВентиляция, кондиционирование, холодоснабжение и отопление</t>
  </si>
  <si>
    <t xml:space="preserve">                   33UBN. Building for standby emergency power supply diesel-generator system and control safety systems. Installation drawings of set of cold supply equipment for essential services (QKB)</t>
  </si>
  <si>
    <t>33UBN. Здание резервной дизельной электростанции системы аварийного электроснабжения и управляющих систем безопасности. Установочные чертежи оборудования комплекса холодоснабжения ответственных потребителей (QKB)</t>
  </si>
  <si>
    <t xml:space="preserve">                   33UBN. Building for standby emergency power supply diesel-generator system and control safety systems. Set of cold supply equipment for essential services. Pipelines for cold supply system for essential services (QKB)</t>
  </si>
  <si>
    <t>33UBN.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Трубопроводы системы холодоснабжения ответственных потребителей (QKB)</t>
  </si>
  <si>
    <t xml:space="preserve">                   33UBN. Building for standby emergency power supply diesel-generator system and control safety systems. Cold supply system for essential services (piping of ventilation systems)</t>
  </si>
  <si>
    <t>33UBN. Здание резервной дизельной электростанции системы аварийного электроснабжения и управляющих систем безопасности. Система холодоснабжения ответственных потребителей (обвязка вентиляционных систем)</t>
  </si>
  <si>
    <t xml:space="preserve">                   33UBN. Building for standby emergency power supply diesel-generator system and control safety systems. Heat insulation of ventilation</t>
  </si>
  <si>
    <t>33UBN. Здание резервной дизельной электростанции системы аварийного электроснабжения и управляющих систем безопасности. Тепловая изоляция вентиляции</t>
  </si>
  <si>
    <t xml:space="preserve">                   33UBN. Building for standby emergency power supply diesel-generator system and control safety systems. Ventilation and air conditioning systems. Layout drawings</t>
  </si>
  <si>
    <t>33UBN. Здание резервной дизельной электростанции системы аварийного электроснабжения и управляющих систем безопасности. Системы вентиляции и кондиционирования. Компоновочные чертежи</t>
  </si>
  <si>
    <t xml:space="preserve">                   33UBN. Building for standby emergency power supply diesel-generator system and control safety systems. Ventilation and air conditioning systems. Installation drawings</t>
  </si>
  <si>
    <t>33UBN. Здание резервной дизельной электростанции системы аварийного электроснабжения и управляющих систем безопасности. Системы вентиляции и кондиционирования. Установочные чертежи</t>
  </si>
  <si>
    <t xml:space="preserve">                   33UBN. Building for standby emergency power supply diesel-generator system and control safety systems. Set of cold supply equipment for essential services. Pipelines of the cooling water system for essential services (PEB)</t>
  </si>
  <si>
    <t>33UBN.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Трубопроводы системы охлаждающей воды ответственных потребителей (PEB)</t>
  </si>
  <si>
    <t xml:space="preserve">                   33UBN. Building for standby emergency power supply diesel-generator system and control safety systems. Set of cold supply equipment for essential services. Pipeline for emergency freon discharge (QGA)</t>
  </si>
  <si>
    <t>33UBN.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потребителей.Трубопровод аварийного сброса фреона (QGA)</t>
  </si>
  <si>
    <t xml:space="preserve">                   33UBN. Building for standby emergency power supply diesel-generator system and control safety systems. Set of cold supply equipment for essential services. Nitrogen supply pipeline (QJB)</t>
  </si>
  <si>
    <t>33UBN.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 подачи азота (QJB)</t>
  </si>
  <si>
    <t xml:space="preserve">                   33UBN. Building for standby emergency power supply diesel-generator system and control safety systems. Corrosion protection of air ducts</t>
  </si>
  <si>
    <t>33UBN. Здание резервной дизельной электростанции системы аварийного электроснабжения и управляющих систем безопасности. Антикоррозионная защита воздуховодов</t>
  </si>
  <si>
    <t xml:space="preserve">                33UBN. Building for standby emergency power supply diesel-generator system and control safety systems. 0.4 kV SCG. RP and EE I&amp;C. Control cables log. Layout group 3</t>
  </si>
  <si>
    <t>33UBN. Здание резервной дизельной электростанции системы аварийного электроснабжения и управляющих систем безопасности. КРУ 0,4 кВ. РЗ и СКУ ЭЧ. Журнал контрольных кабелей. Группа раскладки 3</t>
  </si>
  <si>
    <t xml:space="preserve">                33UBN. Building for standby emergency power supply diesel-generator system and control safety systems. Electric connection diagrams for 6.6 kV sections</t>
  </si>
  <si>
    <t>33UBN. Здание резервной дизельной электростанции системы аварийного электроснабжения и управляющих систем безопасности. Схемы электрических соединений секций 6,6 кВ</t>
  </si>
  <si>
    <t xml:space="preserve">                33UBN. Building for standby emergency power supply diesel-generator system and control safety systems. Electric connection diagrams 0.4 kV</t>
  </si>
  <si>
    <t>33UBN. Здание резервной дизельной электростанции системы аварийного электроснабжения и управляющих систем безопасности. Схемы электрических соединений 0,4 кВ</t>
  </si>
  <si>
    <t xml:space="preserve">                33UBN. Building for standby emergency power supply diesel-generator system and control safety systems. Electric connection diagrams for train 3 DC boards</t>
  </si>
  <si>
    <t>33UBN. Здание резервной дизельной электростанции системы аварийного электроснабжения и управляющих систем безопасности. Схемы электрических соединений щитов постоянного тока 3 канала</t>
  </si>
  <si>
    <t xml:space="preserve">                33UBN. Building for standby emergency power supply diesel-generator system and control safety systems. 0.4 kV SCG. DC board. PU EE I&amp;C CS. Electrical equipment cables log. Layout group 3</t>
  </si>
  <si>
    <t>33UBN. Здание резервной дизельной электростанции системы аварийного электроснабжения и управляющих систем безопасности. КРУ 0,4 кВ. ЩПТ. ПТК СКУ ЭЧ ЭБ. Журнал кабелей от электрооборудования. Группа раскладки 3</t>
  </si>
  <si>
    <t xml:space="preserve">                33UBN. Building for standby emergency power supply diesel-generator system and control safety systems. Electric connection diagrams for train 3 inverter network</t>
  </si>
  <si>
    <t>33UBN. Здание резервной дизельной электростанции системы аварийного электроснабжения и управляющих систем безопасности. Схемы электрических соединений инверторной сети 3 канала</t>
  </si>
  <si>
    <t xml:space="preserve">                33UBN. Building for standby emergency power supply diesel-generator system and control safety systems. Welding network</t>
  </si>
  <si>
    <t>33UBN. Здание резервной дизельной электростанции системы аварийного электроснабжения и управляющих систем безопасности. Сварочная сеть</t>
  </si>
  <si>
    <t xml:space="preserve">                33UBN. Building for standby emergency power supply diesel-generator system and control safety systems. Electric lighting and socket network</t>
  </si>
  <si>
    <t>33UBN. Здание резервной дизельной электростанции системы аварийного электроснабжения и управляющих систем безопасности. Электрическое освещение и розеточная сеть</t>
  </si>
  <si>
    <t xml:space="preserve">                33UBN. Building for standby emergency power supply diesel-generator system and control safety systems. Electric connection diagrams for 6.6 kV sections. Power cables log 6.6 kV</t>
  </si>
  <si>
    <t>33UBN. Здание резервной дизельной электростанции системы аварийного электроснабжения и управляющих систем безопасности. Схемы электрических соединений секций 6,6 кВ. Журнал силовых кабелей 6,6 кВ</t>
  </si>
  <si>
    <t xml:space="preserve">                33UBN. Building for standby emergency power supply diesel-generator system and control safety systems. Common-plant telephone communication system. Control cable log</t>
  </si>
  <si>
    <t>33UBN. Здание резервной дизельной электростанции системы аварийного электроснабжения и управляющих систем безопасности. Система общестанционной телефонной связи. Журнал контрольных кабелей</t>
  </si>
  <si>
    <t xml:space="preserve">                33UBN. Building for standby emergency power supply diesel-generator system and control safety systems. Operative radiotelephones system. Control cable log</t>
  </si>
  <si>
    <t>33UBN. Здание резервной дизельной электростанции системы аварийного электроснабжения и управляющих систем безопасности. Система эксплуатационных радиотелефонов. Журнал контрольных кабелей</t>
  </si>
  <si>
    <t xml:space="preserve">                33UBN. Building for standby emergency power supply diesel-generator system and control safety systems. Personnel warning and search system. Control cable log</t>
  </si>
  <si>
    <t>33UBN. Здание резервной дизельной электростанции системы аварийного электроснабжения и управляющих систем безопасности. Система оповещения и поиска персонала. Журнал контрольных кабелей</t>
  </si>
  <si>
    <t xml:space="preserve">                33UBN. Building for standby emergency power supply diesel-generator system and control safety systems. Special earthing system cable log</t>
  </si>
  <si>
    <t>33UBN. Здание резервной дизельной электростанции системы аварийного электроснабжения и управляющих систем безопасности. Журнал кабелей системы специального заземления</t>
  </si>
  <si>
    <t xml:space="preserve">                33UBN. Building for standby emergency power supply diesel-generator system and control safety systems. RP and EE I&amp;C. SCG 6.6 kV EPSS. Train 3. Control cables log. Layout group 3</t>
  </si>
  <si>
    <t>33UBN. Здание резервной дизельной электростанции системы аварийного электроснабжения и управляющих систем безопасности. РЗ и СКУ ЭЧ. КРУ 6,6 кВ САЭ. Канал 3. Журнал контрольных кабелей. Группа раскладки 3</t>
  </si>
  <si>
    <t xml:space="preserve">                33UBN. Building for standby emergency power supply diesel-generator system and control safety systems. Train 3. EPSS direct current board. Control cables log. Layout group 3</t>
  </si>
  <si>
    <t>33UBN. Здание резервной дизельной электростанции системы аварийного электроснабжения и управляющих систем безопасности. Канал 3. Щит постоянного тока САЭ. Журнал контрольных кабелей. Группа раскладки 3</t>
  </si>
  <si>
    <t xml:space="preserve">                33UBN. Building for standby emergency power supply diesel-generator system and control safety systems. Train 3. Control cables log. Layout group 5</t>
  </si>
  <si>
    <t>33UBN. Здание резервной дизельной электростанции системы аварийного электроснабжения и управляющих систем безопасности. Канал 3. Журнал контрольных кабелей. Группа раскладки 5</t>
  </si>
  <si>
    <t xml:space="preserve">                33UBN. Building for standby emergency power supply diesel-generator system and control safety systems. Master clock system. Control cable log</t>
  </si>
  <si>
    <t>33UBN. Здание резервной дизельной электростанции системы аварийного электроснабжения и управляющих систем безопасности. Система часофикации. Журнал контрольных кабелей</t>
  </si>
  <si>
    <t xml:space="preserve">                33UBN. Building for standby emergency power supply diesel-generator system and control safety systems. Operative loudspeaking and telephone communication system. Control cable log</t>
  </si>
  <si>
    <t>33UBN. Здание резервной дизельной электростанции системы аварийного электроснабжения и управляющих систем безопасности. Система оперативной громкоговорящей и телефонной связи. Журнал контрольных кабелей</t>
  </si>
  <si>
    <t xml:space="preserve">                33UBN. Building for standby emergency power supply diesel-generator system and control safety systems. Common-plant telephone communication system</t>
  </si>
  <si>
    <t>33UBN. Здание резервной дизельной электростанции системы аварийного электроснабжения и управляющих систем безопасности. Система общестанционной телефонной связи</t>
  </si>
  <si>
    <t xml:space="preserve">                33UBN. Building for standby emergency power supply diesel-generator system and control safety systems. Operative loudspeaking and telephone communication system</t>
  </si>
  <si>
    <t>33UBN. Здание резервной дизельной электростанции системы аварийного электроснабжения и управляющих систем безопасности. Система оперативной громкоговорящей и телефонной связи</t>
  </si>
  <si>
    <t xml:space="preserve">                33UBN. Building for standby emergency power supply diesel-generator system and control safety systems. Personnel warning and search system</t>
  </si>
  <si>
    <t>33UBN. Здание резервной дизельной электростанции системы аварийного электроснабжения и управляющих систем безопасности. Система оповещения и поиска персонала</t>
  </si>
  <si>
    <t xml:space="preserve">                33UBN. Building for standby emergency power supply diesel-generator system and control safety systems. Master clock system</t>
  </si>
  <si>
    <t>33UBN. Здание резервной дизельной электростанции системы аварийного электроснабжения и управляющих систем безопасности. Система часофикации</t>
  </si>
  <si>
    <t xml:space="preserve">                33UBN. Building for standby emergency power supply diesel-generator system and control safety systems. Operative radiotelephones system</t>
  </si>
  <si>
    <t>33UBN. Здание резервной дизельной электростанции системы аварийного электроснабжения и управляющих систем безопасности. Система эксплуатационных радиотелефонов</t>
  </si>
  <si>
    <t xml:space="preserve">                33UBN. Building for standby emergency power supply diesel-generator system and control safety systems. Log of SS power cables</t>
  </si>
  <si>
    <t>33UBN. Здание резервной дизельной электростанции системы аварийного электроснабжения и управляющих систем безопасности. Журнал силовых кабелей СБ</t>
  </si>
  <si>
    <t xml:space="preserve">                33UBN. Building for standby emergency power supply diesel-generator system and control safety systems. NO power cables log</t>
  </si>
  <si>
    <t>33UBN. Здание резервной дизельной электростанции системы аварийного электроснабжения и управляющих систем безопасности. Журнал силовых кабелей НЭ</t>
  </si>
  <si>
    <t xml:space="preserve">                33UBN. Building for standby emergency power supply diesel-generator system and control safety systems. Electric connection diagrams for DC boards, train 3. Power cables log</t>
  </si>
  <si>
    <t>33UBN. Здание резервной дизельной электростанции системы аварийного электроснабжения и управляющих систем безопасности. Схемы электрических соединений щитов постоянного тока 3 канала. Журнал силовых кабелей</t>
  </si>
  <si>
    <t xml:space="preserve">                33UBN. Building for standby emergency power supply diesel-generator system and control safety systems. Power cables log</t>
  </si>
  <si>
    <t>33UBN. Здание резервной дизельной электростанции системы аварийного электроснабжения и управляющих систем безопасности. Журнал силовых кабелей</t>
  </si>
  <si>
    <t xml:space="preserve">                33UBN. Building for standby emergency power supply diesel-generator system and control safety systems. Welding network. Power cables log</t>
  </si>
  <si>
    <t>33UBN. Здание резервной дизельной электростанции системы аварийного электроснабжения и управляющих систем безопасности. Сварочная сеть. Журнал силовых кабелей</t>
  </si>
  <si>
    <t xml:space="preserve">                33UBN. Building for standby emergency power supply diesel-generator system and control safety systems. Earthing drawings</t>
  </si>
  <si>
    <t>33UBN. Здание резервной дизельной электростанции системы аварийного электроснабжения и управляющих систем безопасности. Чертежи заземления</t>
  </si>
  <si>
    <t xml:space="preserve">                33UBN. Building for standby emergency power supply diesel-generator system and control safety systems. Layout drawings of cable metal structures. Cable shafts</t>
  </si>
  <si>
    <t>33UBN.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Кабельные шахты</t>
  </si>
  <si>
    <t xml:space="preserve">                33UBN. Building for standby emergency power supply diesel-generator system and control safety systems. Layout drawings of cable metal structures. Elevation -4.200</t>
  </si>
  <si>
    <t>33UBN.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-4,200</t>
  </si>
  <si>
    <t xml:space="preserve">                33UBN. Building for standby emergency power supply diesel-generator system and control safety systems. Layout drawings of cable metal structures. Elevation 0.000</t>
  </si>
  <si>
    <t>33UBN.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0,000</t>
  </si>
  <si>
    <t xml:space="preserve">                33UBN. Building for standby emergency power supply diesel-generator system and control safety systems. Layout drawings of cable metal structures. Elevations +3.600; +4.800</t>
  </si>
  <si>
    <t>33UBN.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Отметки +3,600, +4,800</t>
  </si>
  <si>
    <t xml:space="preserve">                33UBN. Building for standby emergency power supply diesel-generator system and control safety systems. Layout drawings of cable metal structures. Elevation +10.800</t>
  </si>
  <si>
    <t>33UBN.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+10,800</t>
  </si>
  <si>
    <t xml:space="preserve">                33UBN. Building for standby emergency power supply diesel-generator system and control safety systems. Layout drawings of electrical equipment</t>
  </si>
  <si>
    <t>33UBN. Здание резервной дизельной электростанции системы аварийного электроснабжения и управляющих систем безопасности. Компоновочные чертежи электрооборудования</t>
  </si>
  <si>
    <t xml:space="preserve">                33UBN. Building for standby emergency power supply diesel-generator system and control safety systems. Special earthing drawings</t>
  </si>
  <si>
    <t>33UBN. Здание резервной дизельной электростанции системы аварийного электроснабжения и управляющих систем безопасности. Чертежи специального заземления</t>
  </si>
  <si>
    <t xml:space="preserve">                33UBN. Building for standby emergency power supply diesel-generator system and control safety systems. 6.6 kV SCG. PU EE I&amp;C CS. Tables of external connections</t>
  </si>
  <si>
    <t>33UBN. Здание резервной дизельной электростанции системы аварийного электроснабжения и управляющих систем безопасности. КРУ 6,6 кВ. ПТК СКУ ЭЧ ЭБ. Таблицы внешних подключений</t>
  </si>
  <si>
    <t xml:space="preserve">                33UBN. Building for standby emergency power supply diesel-generator system and control safety systems. Train 3. EPSS direct current board. Secondary circuits. Tables of external connections</t>
  </si>
  <si>
    <t>33UBN. Здание резервной дизельной электростанции системы аварийного электроснабжения и управляющих систем безопасности. Канал 3. Щит постоянного тока САЭ. Вторичная коммутация. Таблицы внешних подключений</t>
  </si>
  <si>
    <t xml:space="preserve">                33UBN. Building for standby emergency power supply diesel-generator system and control safety systems. RP and EE I&amp;C. SCG 6.6 kV EPSS cabinets. 33BDC section. Tables of external connections</t>
  </si>
  <si>
    <t>33UBN. Здание резервной дизельной электростанции системы аварийного электроснабжения и управляющих систем безопасности. РЗ и СКУ ЭЧ. Шкафы КРУ 6,6 кВ САЭ. Секция 33BDC. Таблицы внешних подключений</t>
  </si>
  <si>
    <t xml:space="preserve">                33UBN. Building for standby emergency power supply diesel-generator system and control safety systems. 0.4 kV SCG. RP and EE I&amp;C. 33BMC section. Tables of external connections</t>
  </si>
  <si>
    <t>33UBN. Здание резервной дизельной электростанции системы аварийного электроснабжения и управляющих систем безопасности. КРУ 0,4 кВ. РЗ и СКУ ЭЧ. Cекция 33BMC. Таблицы внешних подключений</t>
  </si>
  <si>
    <t xml:space="preserve">                33UBN. Building for standby emergency power supply diesel-generator system and control safety systems. 0.4 kV SCG. RP and EE I&amp;C. 33BMG section. Tables of external connections</t>
  </si>
  <si>
    <t>33UBN. Здание резервной дизельной электростанции системы аварийного электроснабжения и управляющих систем безопасности. КРУ 0,4 кВ. РЗ и СКУ ЭЧ. Cекция 33BMG. Таблицы внешних подключений</t>
  </si>
  <si>
    <t xml:space="preserve">                33UBN. Building for standby emergency power supply diesel-generator system and control safety systems. 0.4 kV SCG. RP and EE I&amp;C. Assemblies. Tables of external connections</t>
  </si>
  <si>
    <t>33UBN. Здание резервной дизельной электростанции системы аварийного электроснабжения и управляющих систем безопасности. КРУ 0,4 кВ. РЗ и СКУ ЭЧ. Cборки. Таблицы внешних подключений</t>
  </si>
  <si>
    <t xml:space="preserve">                33UBN. Building for standby emergency power supply diesel-generator system and control safety systems. 0.4 kV SCG. DC board. PU EE I&amp;C CS. Tables of external connections</t>
  </si>
  <si>
    <t>33UBN. Здание резервной дизельной электростанции системы аварийного электроснабжения и управляющих систем безопасности. КРУ 0,4 кВ. ЩПТ. ПТК СКУ ЭЧ ЭБ. Таблицы внешних подключений</t>
  </si>
  <si>
    <t xml:space="preserve">                33UBN. Building for standby emergency power supply diesel-generator system and control safety systems. 6.6 kV SCG. PU EE I&amp;C CS. Electrical equipment cables log. Layout group 3</t>
  </si>
  <si>
    <t>33UBN. Здание резервной дизельной электростанции системы аварийного электроснабжения и управляющих систем безопасности. КРУ 6,6 кВ. ПТК СКУ ЭЧ ЭБ. Журнал кабелей от электрооборудования. Группа раскладки 3</t>
  </si>
  <si>
    <t>669д</t>
  </si>
  <si>
    <t xml:space="preserve">                33UBN. Standby diesel power plant building of emergency electric power supply system. ESFAS SHC 3. Log of control cable jumpers for valves control.</t>
  </si>
  <si>
    <t>33UBN. Здание резервной дизельной электростанции системы аварийного электроснабжения. ПТК УСБТ 3. Журнал контрольных кабелей перемычек в части управления арматурой</t>
  </si>
  <si>
    <t xml:space="preserve">                33UBN. Standby diesel power plant building of emergency electric power supply system. ESFAS SHC 3. Log of control cable jumpers for control valves.</t>
  </si>
  <si>
    <t>33UBN. Здание резервной дизельной электростанции системы аварийного электроснабжения. ПТК УСБТ 3. Журнал контрольных кабелей перемычек в части управления регулирующей арматурой</t>
  </si>
  <si>
    <t xml:space="preserve">                33UBN. Standby diesel power plant building of emergency electric power supply system. ESFAS SHC 3. ESFAS SHC 3 control cables log for connection with other buildings</t>
  </si>
  <si>
    <t>33UBN. Здание резервной дизельной электростанции системы аварийного электроснабжения. ПТК УСБТ 3. Журнал контрольных кабелей ПТК УСБТ 3 в части связи с другими зданиями</t>
  </si>
  <si>
    <t xml:space="preserve">                33UBN. Building for standby emergency power supply diesel-generator system and control safety systems. ESFAS CS (train 3). TMMP control cable log relating to bridges. Layout group 5</t>
  </si>
  <si>
    <t>33UBN. Здание резервной дизельной электростанции системы аварийного электроснабжения и управляющих систем безопасности. ПТК УСБТ 3. Журнал контрольных кабелей ТТК в части перемычек. Группа раскладки 5</t>
  </si>
  <si>
    <t xml:space="preserve">                33UBN. Building for standby emergency power supply diesel-generator system and control safety systems. Alarm and diagnostics cable log. Cable stub across racks</t>
  </si>
  <si>
    <t>33UBN. Здание резервной дизельной электростанции системы аварийного электроснабжения и управляющих систем безопасности. Журнал кабелей сигнализации и диагностики. Шлейф по стойкам</t>
  </si>
  <si>
    <t xml:space="preserve">                33UBN. Building for standby emergency power supply diesel-generator system and control safety systems. Cable log of the system bus</t>
  </si>
  <si>
    <t>33UBN. Здание резервной дизельной электростанции системы аварийного электроснабжения и управляющих систем безопасности. Журнал кабелей системной шины</t>
  </si>
  <si>
    <t xml:space="preserve">                33UBN. Building for standby emergency power supply diesel-generator system and control safety systems. TPTS racks power cables log (24V). Cable stub across racks</t>
  </si>
  <si>
    <t>33UBN. Здание резервной дизельной электростанции системы аварийного электроснабжения и управляющих систем безопасности. Журнал кабелей питания стоек ТПТС (24В). Шлейф по стойкам</t>
  </si>
  <si>
    <t xml:space="preserve">                33UBN. Building for standby emergency power supply diesel-generator system and control safety systems. ESFAS CS 3. Control cable log pertaining to motors</t>
  </si>
  <si>
    <t>33UBN. Здание резервной дизельной электростанции системы аварийного электроснабжения и управляющих систем безопасности. ПТК УСБТ 3. Журнал контрольных кабелей в части двигателей</t>
  </si>
  <si>
    <t xml:space="preserve">                33UBN. Building for standby emergency power supply diesel-generator system and control safety systems. NO I&amp;C. V CS. Control cables log of LCP</t>
  </si>
  <si>
    <t>33UBN. Здание резервной дизельной электростанции системы аварийного электроснабжения и управляющих систем безопасности. СКУ НЭ. ПТК В. Журнал контрольных кабелей МПУ</t>
  </si>
  <si>
    <t xml:space="preserve">                33UBN. Building for standby emergency power supply diesel-generator system and control safety systems. NO I&amp;C. V CS. Power cables log of LCP</t>
  </si>
  <si>
    <t>33UBN. Здание резервной дизельной электростанции системы аварийного электроснабжения и управляющих систем безопасности. СКУ НЭ. ПТК В. Журнал силовых кабелей МПУ</t>
  </si>
  <si>
    <t xml:space="preserve">                33UBN. Building for standby emergency power supply diesel-generator system and control safety systems. Diagrams of external connections to EP-PP CPS cabinets (initiating part), safety train 3</t>
  </si>
  <si>
    <t>33UBN. Здание резервной дизельной электростанции системы аварийного электроснабжения и управляющих систем безопасности. Схемы внешних присоединений к шкафам СУЗ (инициирующей части) 3 канала безопасности</t>
  </si>
  <si>
    <t xml:space="preserve">                33UBN. Building for standby emergency power supply diesel-generator system and control safety systems. TD-3 ESFAS CS. Log of LCP power cables</t>
  </si>
  <si>
    <t>33UBN. Здание резервной дизельной электростанции системы аварийного электроснабжения и управляющих систем безопасности. УСБТ ПТК ТД-3. Журнал силовых кабелей МПУ</t>
  </si>
  <si>
    <t xml:space="preserve">                33UBN. Building for standby emergency power supply diesel-generator system and control safety systems. VD-3 ESFAS CS. Log of LCP power cables</t>
  </si>
  <si>
    <t>33UBN. Здание резервной дизельной электростанции системы аварийного электроснабжения и управляющих систем безопасности. УСБТ ПТК ВД-3. Журнал силовых кабелей МПУ</t>
  </si>
  <si>
    <t xml:space="preserve">                33UBN. Building for standby emergency power supply diesel-generator system and control safety systems. TD-3 ESFAS CS. Log of LCP control cables</t>
  </si>
  <si>
    <t>33UBN. Здание резервной дизельной электростанции системы аварийного электроснабжения и управляющих систем безопасности. УСБТ ПТК ТД-3. Журнал контрольных кабелей МПУ</t>
  </si>
  <si>
    <t xml:space="preserve">                33UBN. Building for standby emergency power supply diesel-generator system and control safety systems. VD-3 ESFAS CS. Log of LCP control cables</t>
  </si>
  <si>
    <t>33UBN. Здание резервной дизельной электростанции системы аварийного электроснабжения и управляющих систем безопасности. УСБТ ПТК ВД-3. Журнал контрольных кабелей МПУ</t>
  </si>
  <si>
    <t xml:space="preserve">                33UBN. Building for standby emergency power supply diesel-generator system and control safety systems. LCP. Control cables log of DG ACS safety train 3</t>
  </si>
  <si>
    <t>33UBN. Здание резервной дизельной электростанции системы аварийного электроснабжения и управляющих систем безопасности. МПУ. Журнал контрольных кабелей САУ ДГ 3 канала безопасности</t>
  </si>
  <si>
    <t xml:space="preserve">                33UBN. Building for standby emergency power supply diesel-generator system and control safety systems. LCP. Log of ADCS power cables of safety train 3</t>
  </si>
  <si>
    <t>33UBN. Здание резервной дизельной электростанции системы аварийного электроснабжения и управляющих систем безопасности. МПУ. Журнал силовых кабелей САУ ДГ 3 канала безопасности</t>
  </si>
  <si>
    <t xml:space="preserve">                33UBN. Building for standby emergency power supply diesel-generator system and control safety systems. ELCSS. Log of control cables. SS train 3</t>
  </si>
  <si>
    <t>33UBN. Здание резервной дизельной электростанции системы аварийного электроснабжения и управляющих систем безопасности. КХОП. Журнал контрольных кабелей 3 канал СБ</t>
  </si>
  <si>
    <t xml:space="preserve">                33UBN. Building for standby emergency power supply diesel-generator system and control safety systems. External cables connection to ESFAS CS. Train 3</t>
  </si>
  <si>
    <t>33UBN. Здание резервной дизельной электростанции системы аварийного электроснабжения и управляющих систем безопасности. Внешние подключения кабелей к ПТК УСБТ. 3 канал</t>
  </si>
  <si>
    <t xml:space="preserve">                33UBN. Building for standby emergency power supply diesel-generator system and control safety systems. ELCSS. Power cables log, SS train 3</t>
  </si>
  <si>
    <t>33UBN. Здание резервной дизельной электростанции системы аварийного электроснабжения и управляющих систем безопасности. КХОП. Журнал силовых кабелей 3 канал СБ</t>
  </si>
  <si>
    <t xml:space="preserve">                33UBN. Building for standby emergency power supply diesel-generator system and control safety systems. LCP. ARMS. Power cables log. SS train 3</t>
  </si>
  <si>
    <t>33UBN. Здание резервной дизельной электростанции системы аварийного электроснабжения и управляющих систем безопасности. МПУ. АСРК. Журнал силовых кабелей. 3 канал СБ.</t>
  </si>
  <si>
    <t xml:space="preserve">                33UBN. Building for standby emergency power supply diesel-generator system and control safety systems. LCP. Control cables log. Secondary I&amp;C transducers. SS train 3</t>
  </si>
  <si>
    <t>33UBN. Здание резервной дизельной электростанции системы аварийного электроснабжения и управляющих систем безопасности. МПУ. Журнал контрольных кабелей. Вторичные преобразователи КИП. 3 канал СБ</t>
  </si>
  <si>
    <t xml:space="preserve">                33UBN. Building for standby emergency power supply diesel-generator system and control safety systems. LCP. Control cables log. SS train 3</t>
  </si>
  <si>
    <t>33UBN. Здание резервной дизельной электростанции системы аварийного электроснабжения и управляющих систем безопасности. МПУ. Журнал контрольных кабелей. 3 канал СБ</t>
  </si>
  <si>
    <t xml:space="preserve">                33UBN. Building for standby emergency power supply diesel-generator system and control safety systems. LCP. Power cables log. SS train 3</t>
  </si>
  <si>
    <t>33UBN. Здание резервной дизельной электростанции системы аварийного электроснабжения и управляющих систем безопасности. МПУ. Журнал силовых кабелей. 3 канал СБ</t>
  </si>
  <si>
    <t xml:space="preserve">                33UBN. Building for standby emergency power supply diesel-generator system and control safety systems. Fiber optic cables log of ULCS and IORPS. SS train 3. Layout group 5</t>
  </si>
  <si>
    <t>33UBN. Здание резервной дизельной электростанции системы аварийного электроснабжения и управляющих систем безопасности. Журнал оптоволоконных кабелей СВБУ и СРВПЭ. 3 канал СБ. Группа раскладки 5.</t>
  </si>
  <si>
    <t xml:space="preserve">                33UBN. Building for standby emergency power supply diesel-generator system and control safety systems. Connection to LVSD. ESFAS. Train 3. Valves</t>
  </si>
  <si>
    <t>33UBN. Здание резервной дизельной электростанции системы аварийного электроснабжения и управляющих систем безопасности. Подключения к НКУ. УСБТ. 3 канал. Арматура</t>
  </si>
  <si>
    <t xml:space="preserve">                33UBN. Building for standby emergency power supply diesel-generator system and control safety systems. Diagrams of cable connections to LVSD. Motors</t>
  </si>
  <si>
    <t>33UBN. Здание резервной дизельной электростанции системы аварийного электроснабжения и управляющих систем безопасности. Схемы присоединения кабелей к НКУ. Двигатели</t>
  </si>
  <si>
    <t xml:space="preserve">                33UBN. Building for standby emergency power supply diesel-generator system and control safety systems. TPPM control cables log. SS train 3. Layout group 5</t>
  </si>
  <si>
    <t>33UBN. Здание резервной дизельной электростанции системы аварийного электроснабжения и управляющих систем безопасности. Журнал контрольных кабелей ТТК. 3 канал СБ. Группа раскладки 5</t>
  </si>
  <si>
    <t xml:space="preserve">                33UBN. Building for standby emergency power supply diesel-generator system and control safety systems. PU EE I&amp;C CS. CS system bus cables log. Layout group 5</t>
  </si>
  <si>
    <t>33UBN. Здание резервной дизельной электростанции системы аварийного электроснабжения и управляющих систем безопасности. ПТК СКУ ЭЧ ЭБ. Журнал кабелей системной шины ПТК. Группа раскладки 5</t>
  </si>
  <si>
    <t xml:space="preserve">                33UBN. Building for standby emergency power supply diesel-generator system and control safety systems. ESFAS CS 3. Control cable bridges log relating to control valves operation</t>
  </si>
  <si>
    <t>33UBN. Здание резервной дизельной электростанции системы аварийного электроснабжения и управляющих систем безопасности. ПТК УСБТ 3. Журнал контрольных кабелей перемычек в части управления регулирующей арматурой</t>
  </si>
  <si>
    <t xml:space="preserve">                33UBN. Building for standby emergency power supply diesel-generator system and control safety systems. ESFAS CS 3. Control cable log relating to control valves operation</t>
  </si>
  <si>
    <t>33UBN. Здание резервной дизельной электростанции системы аварийного электроснабжения и управляющих систем безопасности. ПТК УСБТ 3. Журнал контрольных кабелей в части управления регулирующей арматурой</t>
  </si>
  <si>
    <t xml:space="preserve">                33UBN. Building for standby emergency power supply diesel-generator system and control safety systems. TPPM control cables log. Normal operation. Layout group 5</t>
  </si>
  <si>
    <t>33UBN. Здание резервной дизельной электростанции системы аварийного электроснабжения и управляющих систем безопасности. Журнал контрольных кабелей ТТК. Нормальная эксплуатация. Группа раскладки 5</t>
  </si>
  <si>
    <t xml:space="preserve">                33UBN. Building for standby emergency power supply diesel-generator system and control safety systems. control cable log of NFME of safety train 3 layout group 5</t>
  </si>
  <si>
    <t>33UBN. Здание резервной дизельной электростанции системы аварийного электроснабжения и управляющих систем безопасности. Журнал контрольных кабелей АКНП 3 канала безопасности 5 группы раскладки</t>
  </si>
  <si>
    <t xml:space="preserve">                33UBN. Building for standby emergency power supply diesel-generator system and control safety systems. Control cable log of NFME safety train 3, layout group 6</t>
  </si>
  <si>
    <t>33UBN. Здание резервной дизельной электростанции системы аварийного электроснабжения и управляющих систем безопасности. Журнал контрольных кабелей АКНП 3 канала безопасности 6 группы раскладки</t>
  </si>
  <si>
    <t xml:space="preserve">                33UBN. Building for standby emergency power supply diesel-generator system and control safety systems. Control cables log of CPS initiating part of safety train 3, layout group 5</t>
  </si>
  <si>
    <t>33UBN. Здание резервной дизельной электростанции системы аварийного электроснабжения и управляющих систем безопасности. Журнал контрольных кабелей инициирующей части СУЗ 3 канала безопасности 5 группы раскладки</t>
  </si>
  <si>
    <t xml:space="preserve">                33UBN. Standby diesel power plant building of emergency electric power supply system. SSHT stand power cable log (24V)</t>
  </si>
  <si>
    <t>33UBN. Здание резервной дизельной электростанции системы аварийного электроснабжения. Журнал кабелей питания стоек ТПТС (24В)</t>
  </si>
  <si>
    <t xml:space="preserve">                33UBN. Standby diesel power plant building of emergency electric power supply system. SSHT stand power cable log (24V). Racks loop</t>
  </si>
  <si>
    <t>33UBN. Здание резервной дизельной электростанции системы аварийного электроснабжения. Журнал кабелей питания стоек ТПТС (24В). Шлейф по стойкам</t>
  </si>
  <si>
    <t xml:space="preserve">                33UBN. Standby diesel power plant building of emergency electric power supply system. Alarm and diagnostics system cable log. Racks loop</t>
  </si>
  <si>
    <t>33UBN. Здание резервной дизельной электростанции системы аварийного электроснабжения. Журнал кабелей сигнализации и диагностики. Шлейф по стойкам</t>
  </si>
  <si>
    <t xml:space="preserve">                33UBN. Building for standby emergency power supply diesel-generator system and control safety systems. FP I&amp;C. Fire alarm. Control cables log. Layout group 5</t>
  </si>
  <si>
    <t>33UBN. Здание резервной дизельной электростанции системы аварийного электроснабжения и управляющих систем безопасности. СКУ ПЗ. Пожарная сигнализация. Журнал контрольных кабелей. Группа раскладки 5</t>
  </si>
  <si>
    <t xml:space="preserve">                33UBN. Building for standby emergency power supply diesel-generator system and control safety systems. FP I&amp;C. Fire alarm. Power cables log. Layout group 3</t>
  </si>
  <si>
    <t>33UBN. Здание резервной дизельной электростанции системы аварийного электроснабжения и управляющих систем безопасности. СКУ ПЗ. Пожарная сигнализация. Журнал силовых кабелей. Группа раскладки 3</t>
  </si>
  <si>
    <t xml:space="preserve">                33UBN. Building for standby emergency power supply diesel-generator system and control safety systems. FP I&amp;C. Fire alarm. SS train 3. Control cables log. Layout group 5</t>
  </si>
  <si>
    <t>33UBN. Здание резервной дизельной электростанции системы аварийного электроснабжения и управляющих систем безопасности. СКУ ПЗ. Пожарная сигнализация. 3 канал СБ. Журнал контрольных кабелей. Группа раскладки 5</t>
  </si>
  <si>
    <t>33UBN. Здание резервной дизельной электростанции системы аварийного электроснабжения и управляющих систем безопасности. Автоматизированная система виброконтроля и диагностики (АСВД)</t>
  </si>
  <si>
    <t>33UBN. Здание резервной дизельной электростанции системы аварийного электроснабжения и управляющих систем безопасности. Журнал контрольных кабелей исполнительной части СУЗ 3 канала безопасности 5 группы раскладки</t>
  </si>
  <si>
    <t xml:space="preserve">                33UBN. Building for standby emergency power supply diesel-generator system and control safety systems. Control cables log of ICIS safety train 3, layout group 5</t>
  </si>
  <si>
    <t>33UBN. Здание резервной дизельной электростанции системы аварийного электроснабжения и управляющих систем безопасности. Журнал контрольных кабелей СВРК 3 канала безопасности 5 группы раскладки</t>
  </si>
  <si>
    <t xml:space="preserve">                33UBN. Building for standby emergency power supply diesel-generator system and control safety systems. Control cables log of ICIS safety train 3, layout group 6</t>
  </si>
  <si>
    <t>33UBN. Здание резервной дизельной электростанции системы аварийного электроснабжения и управляющих систем безопасности. Журнал контрольных кабелей СВРК 3 канала безопасности 6 группы раскладки</t>
  </si>
  <si>
    <t xml:space="preserve">                33UBN. Standby diesel power plant building of emergency electric power supply system. System bus cable log</t>
  </si>
  <si>
    <t>33UBN. Здание резервной дизельной электростанции системы аварийного электроснабжения. Журнал кабелей системной шины</t>
  </si>
  <si>
    <t xml:space="preserve">                33UBN. Building for standby emergency power supply diesel-generator system and control safety systems. ESFAS CS 3. Control cable log relating to control valves power supply</t>
  </si>
  <si>
    <t>33UBN. Здание резервной дизельной электростанции системы аварийного электроснабжения и управляющих систем безопасности. ПТК УСБТ 3. Журнал контрольных кабелей в части питания регулирующей арматуры</t>
  </si>
  <si>
    <t xml:space="preserve">                33UBN. Building for standby emergency power supply diesel-generator system and control safety systems. ESFAS CS 3. Control cables log pertaining to valves power supply</t>
  </si>
  <si>
    <t>33UBN. Здание резервной дизельной электростанции системы аварийного электроснабжения и управляющих систем безопасности. ПТК УСБТ 3. Журнал контрольных кабелей в части питания арматуры</t>
  </si>
  <si>
    <t xml:space="preserve">                33UBN. Building for standby emergency power supply diesel-generator system and control safety systems. TPTS racks power cables log (24V)</t>
  </si>
  <si>
    <t>33UBN. Здание резервной дизельной электростанции системы аварийного электроснабжения и управляющих систем безопасности. Журнал кабелей питания стоек ТПТС (24В)</t>
  </si>
  <si>
    <t xml:space="preserve">                33UBN. Building for standby emergency power supply diesel-generator system and control safety systems. Power cables log of CPS initiating part of safety train 3, layout group 2</t>
  </si>
  <si>
    <t>33UBN. Здание резервной дизельной электростанции системы аварийного электроснабжения и управляющих систем безопасности. Журнал силовых кабелей инициирующей части СУЗ 3 канала безопасности 2 группы раскладки</t>
  </si>
  <si>
    <t xml:space="preserve">                33UBN. Building for standby emergency power supply diesel-generator system and control safety systems. FP I&amp;C. Ventilation systems. Control cables log. Layout group 5</t>
  </si>
  <si>
    <t>33UBN. Здание резервной дизельной электростанции системы аварийного электроснабжения и управляющих систем безопасности. СКУ ПЗ. Системы вентиляции. Журнал контрольных кабелей. Группа раскладки 5</t>
  </si>
  <si>
    <t xml:space="preserve">                33UBN. Building for standby emergency power supply diesel-generator system and control safety systems. ESFAS CS 3. ESFAS CS 3 control cable log related to links to other building</t>
  </si>
  <si>
    <t>33UBN. Здание резервной дизельной электростанции системы аварийного электроснабжения и управляющих систем безопасности. ПТК УСБТ 3. Журнал контрольных кабелей ПТК УСБТ 3 в части связи с другими зданиями</t>
  </si>
  <si>
    <t xml:space="preserve">                33UBN. Building for standby emergency power supply diesel-generator system and control safety systems. ESFAS CS 3. Control cable log relating to bridges</t>
  </si>
  <si>
    <t>33UBN. Здание резервной дизельной электростанции системы аварийного электроснабжения и управляющих систем безопасности. ПТК УСБТ 3. Журнал контрольных кабелей в части перемычек</t>
  </si>
  <si>
    <t xml:space="preserve">                33UBN. Building for standby emergency power supply diesel-generator system and control safety systems. FP I&amp;C. Ventilation systems. Power cables log. Layout group 3</t>
  </si>
  <si>
    <t>33UBN. Здание резервной дизельной электростанции системы аварийного электроснабжения и управляющих систем безопасности. СКУ ПЗ. Системы вентиляции. Журнал силовых кабелей. Группа раскладки 3</t>
  </si>
  <si>
    <t xml:space="preserve">                33UBN. Building for standby emergency power supply diesel-generator system and control safety systems. FP I&amp;C. Automatic gas fire-fighting plant. Control cables log. Layout group 5</t>
  </si>
  <si>
    <t>33UBN. Здание резервной дизельной электростанции системы аварийного электроснабжения и управляющих систем безопасности. СКУ ПЗ. Автоматическая установка газового пожаротушения. Журнал контрольных кабелей. Группа раскладки 5</t>
  </si>
  <si>
    <t xml:space="preserve">                33UBN. Building for standby emergency power supply diesel-generator system and control safety systems. FP I&amp;C. Automatic gas fire-fighting plant. Power cables log. Layout group 3</t>
  </si>
  <si>
    <t>33UBN. Здание резервной дизельной электростанции системы аварийного электроснабжения и управляющих систем безопасности. СКУ ПЗ. Автоматическая установка газового пожаротушения. Журнал силовых кабелей. Группа раскладки 3</t>
  </si>
  <si>
    <t xml:space="preserve">                33UBN. Standby diesel power plant building of emergency electric power supply system. ESFAS SHC 3. Control cable log for motors</t>
  </si>
  <si>
    <t>33UBN. Здание резервной дизельной электростанции системы аварийного электроснабжения. ПТК УСБТ 3. Журнал контрольных кабелей в части двигателей</t>
  </si>
  <si>
    <t xml:space="preserve">                33UBN. Standby diesel power plant building of emergency electric power supply system. ESFAS SHC 3. Control cable log for jumpers</t>
  </si>
  <si>
    <t>33UBN. Здание резервной дизельной электростанции системы аварийного электроснабжения. ПТК УСБТ 3. Журнал контрольных кабелей в части перемычек</t>
  </si>
  <si>
    <t xml:space="preserve">                33UBN. Standby diesel power plant building of emergency electric power supply system. ESFAS SHC 3. Control cables log for valves power supply</t>
  </si>
  <si>
    <t>33UBN. Здание резервной дизельной электростанции системы аварийного электроснабжения. ПТК УСБТ 3. Журнал контрольных кабелей в части питания арматуры</t>
  </si>
  <si>
    <t xml:space="preserve">                33UBN. Standby diesel power plant building of emergency electric power supply system. ESFAS SHC 3. Control cables log for control valves power supply</t>
  </si>
  <si>
    <t>33UBN. Здание резервной дизельной электростанции системы аварийного электроснабжения. ПТК УСБТ 3. Журнал контрольных кабелей в части питания регулирующей арматуры</t>
  </si>
  <si>
    <t xml:space="preserve">                33UBN. Standby diesel power plant building of emergency electric power supply system. ESFAS SHC 3. Control cables log for reinforcement control</t>
  </si>
  <si>
    <t>33UBN. Здание резервной дизельной электростанции системы аварийного электроснабжения. ПТК УСБТ 3. Журнал контрольных кабелей в части управления арматурой</t>
  </si>
  <si>
    <t xml:space="preserve">                33UBN. Building for standby emergency power supply diesel-generator system and control safety systems. PU EE I&amp;C CS. Structural diagram of the equipment set</t>
  </si>
  <si>
    <t>33UBN. Здание резервной дизельной электростанции системы аварийного электроснабжения и управляющих систем безопасности. ПТК СКУ ЭЧ ЭБ. Схема структурная комплекса технических средств</t>
  </si>
  <si>
    <t xml:space="preserve">                33UBN. Building for standby emergency power supply diesel-generator system and control safety systems. Diagrams of external connections of ULCS, IORPS</t>
  </si>
  <si>
    <t>33UBN. Здание резервной дизельной электростанции системы аварийного электроснабжения и управляющих систем безопасности. Схемы внешних присоединений СВБУ, СРВПЭ</t>
  </si>
  <si>
    <t xml:space="preserve">                33UBN. Building for standby emergency power supply diesel-generator system and control safety systems. FP I&amp;C. Automatic gas fire-fighting plant</t>
  </si>
  <si>
    <t>33UBN. Здание резервной дизельной электростанции системы аварийного электроснабжения и управляющих систем безопасности. СКУ ПЗ. Автоматическая установка газового пожаротушения</t>
  </si>
  <si>
    <t xml:space="preserve">                33UBN. Building for standby emergency power supply diesel-generator system and control safety systems. FP I&amp;C. Ventilation systems</t>
  </si>
  <si>
    <t>33UBN. Здание резервной дизельной электростанции системы аварийного электроснабжения и управляющих систем безопасности. СКУ ПЗ. Системы вентиляции</t>
  </si>
  <si>
    <t xml:space="preserve">                33UBN. Building for standby emergency power supply diesel-generator system and control safety systems. FP I&amp;C. Fire alarm</t>
  </si>
  <si>
    <t>33UBN. Здание резервной дизельной электростанции системы аварийного электроснабжения и управляющих систем безопасности. СКУ ПЗ. Пожарная сигнализация</t>
  </si>
  <si>
    <t xml:space="preserve">                33UBN. Building for standby emergency power supply diesel-generator system and control safety systems. FP I&amp;C. Fire annunciation</t>
  </si>
  <si>
    <t>33UBN. Здание резервной дизельной электростанции системы аварийного электроснабжения и управляющих систем безопасности. СКУ ПЗ. Оповещение о пожаре</t>
  </si>
  <si>
    <t xml:space="preserve">                33UBN. Building for standby emergency power supply diesel-generator system and control safety systems. Cable connections to marshalling racks of ESFAS CS train 3. Analog signals</t>
  </si>
  <si>
    <t>33UBN. Здание резервной дизельной электростанции системы аварийного электроснабжения и управляющих систем безопасности. Присоединения кабелей к стойкам сопряжения ПТК УСБТ 3 канал. Аналоговые сигналы</t>
  </si>
  <si>
    <t xml:space="preserve">                33UBN. Building for standby emergency power supply diesel-generator system and control safety systems. LCP. V I&amp;C CS. Structural diagram</t>
  </si>
  <si>
    <t>33UBN. Здание резервной дизельной электростанции системы аварийного электроснабжения и управляющих систем безопасности. МПУ. ПТК СКУ В. Схема структурная.</t>
  </si>
  <si>
    <t xml:space="preserve">                33UBN. Building for standby emergency power supply diesel-generator system and control safety systems. LCP. ELCSS I&amp;C CS. Structural diagram</t>
  </si>
  <si>
    <t>33UBN. Здание резервной дизельной электростанции системы аварийного электроснабжения и управляющих систем безопасности. МПУ. ПТК СКУ КХОП. Схема структурная.</t>
  </si>
  <si>
    <t xml:space="preserve">                33UBN. Building for standby emergency power supply diesel-generator system and control safety systems. ESFAS CS 3. Control cable log related to the operation of valves</t>
  </si>
  <si>
    <t>33UBN. Здание резервной дизельной электростанции системы аварийного электроснабжения и управляющих систем безопасности. ПТК УСБТ 3. Журнал контрольных кабелей в части управления арматурой</t>
  </si>
  <si>
    <t xml:space="preserve">                33UBN. Building for standby emergency power supply diesel-generator system and control safety systems. ESFAS CS 3. Control cable bridges log related to the operation of valves</t>
  </si>
  <si>
    <t>33UBN. Здание резервной дизельной электростанции системы аварийного электроснабжения и управляющих систем безопасности. ПТК УСБТ 3. Журнал контрольных кабелей перемычек в части управления арматурой</t>
  </si>
  <si>
    <t xml:space="preserve">                33UBN. Building for standby emergency power supply diesel-generator system and control safety systems. List of process parameter instrumentation loops</t>
  </si>
  <si>
    <t>33UBN. Здание резервной дизельной электростанции системы аварийного электроснабжения и управляющих систем безопасности. Перечень измерительных контуров ТТК</t>
  </si>
  <si>
    <t xml:space="preserve">                33UBN. Building for standby emergency power supply diesel-generator system and control safety systems. TPPM sensors pipe connections</t>
  </si>
  <si>
    <t>33UBN. Здание резервной дизельной электростанции системы аварийного электроснабжения и управляющих систем безопасности. Трубные соединения датчиков ТТК</t>
  </si>
  <si>
    <t xml:space="preserve">                33UBN. Building for standby emergency power supply diesel-generator system and control safety systems. TPPM sensors cable connections</t>
  </si>
  <si>
    <t>33UBN. Здание резервной дизельной электростанции системы аварийного электроснабжения и управляющих систем безопасности. Кабельные соединения датчиков ТТК</t>
  </si>
  <si>
    <t xml:space="preserve">                33UBN. Building for standby emergency power supply diesel-generator system and control safety systems. Diagrams of external connections to MCDS safety train 3 cabinets</t>
  </si>
  <si>
    <t>33UBN. Здание резервной дизельной электростанции системы аварийного электроснабжения и управляющих систем безопасности. Схемы внешних присоединений к шкафам СКУД 3 канала безопасности</t>
  </si>
  <si>
    <t xml:space="preserve">                33UBN. Building for standby emergency power supply diesel-generator system and control safety systems. Diagrams of external connections to CPS EE safety train 3 cabinets</t>
  </si>
  <si>
    <t>33UBN. Здание резервной дизельной электростанции системы аварийного электроснабжения и управляющих систем безопасности. Схемы внешних присоединений к шкафам КЭ СУЗ 3 канала безопасности</t>
  </si>
  <si>
    <t xml:space="preserve">                33UBN. Building for standby emergency power supply diesel-generator system and control safety systems. LCP. 0.38 kV power assemblies filling diagrams. SS train 3</t>
  </si>
  <si>
    <t>33UBN. Здание резервной дизельной электростанции системы аварийного электроснабжения и управляющих систем безопасности. МПУ. Схемы заполнения сборок 0,38 кВ. 3 канал СБ</t>
  </si>
  <si>
    <t xml:space="preserve">                33UBN. Building for standby emergency power supply diesel-generator system and control safety systems. LCP. (Ventilation of the 20UJA, 20UKC buildings). 0.38 kV power assemblies filling diagrams. SS train 3</t>
  </si>
  <si>
    <t>33UBN. Здание резервной дизельной электростанции системы аварийного электроснабжения и управляющих систем безопасности. МПУ.(Вентиляция зданий 30UJA, 30UKC). Схемы заполнения сборок 0,38 кВ. 3 канал СБ</t>
  </si>
  <si>
    <t xml:space="preserve">                33UBN. Building for standby emergency power supply diesel-generator system and control safety systems. ELCSS LVSD. 0.38 kV power assemblies filling diagrams. SS train 3</t>
  </si>
  <si>
    <t>33UBN. Здание резервной дизельной электростанции системы аварийного электроснабжения и управляющих систем безопасности. НКУ КХОП. Схемы заполнения сборок 0,38 кВ. 3 канал СБ</t>
  </si>
  <si>
    <t xml:space="preserve">                33UBN. Building for standby emergency power supply diesel-generator system and control safety systems. Power supply diagrams for LCP secondary I&amp;C transducers</t>
  </si>
  <si>
    <t>33UBN. Здание резервной дизельной электростанции системы аварийного электроснабжения и управляющих систем безопасности. Схемы питания МПУ вторичных преобразователей КИП</t>
  </si>
  <si>
    <t xml:space="preserve">                33UBN. Building for standby emergency power supply diesel-generator system and control safety systems. Power supply diagrams for secondary I&amp;C transducers cabinets of SS train 3, reactor compartment</t>
  </si>
  <si>
    <t>33UBN. Здание резервной дизельной электростанции системы аварийного электроснабжения и управляющих систем безопасности. Схемы питания шкафов вторичных преобразователей КИП 3 канала СБ реакторного отделения</t>
  </si>
  <si>
    <t xml:space="preserve">                33UBN. Building for standby emergency power supply diesel-generator system and control safety systems. LCP. ARMS SS train 3 power supply diagrams</t>
  </si>
  <si>
    <t>33UBN. Здание резервной дизельной электростанции системы аварийного электроснабжения и управляющих систем безопасности. МПУ. Схемы питания АСРК 3 канала СБ</t>
  </si>
  <si>
    <t xml:space="preserve">                33UBN. Building for standby emergency power supply diesel-generator system and control safety systems. LCP. ESFAS CS - VD-3 CS. Structural diagram</t>
  </si>
  <si>
    <t>33UBN. Здание резервной дизельной электростанции системы аварийного электроснабжения и управляющих систем безопасности. МПУ. ПТК УСБТ ПТК ВД3. Схема структурная.</t>
  </si>
  <si>
    <t xml:space="preserve">                33UBN. Building for standby emergency power supply diesel-generator system and control safety systems. LCP. ESFAS CS - TD-3 CS. Structural diagram</t>
  </si>
  <si>
    <t>33UBN. Здание резервной дизельной электростанции системы аварийного электроснабжения и управляющих систем безопасности. МПУ. ПТК УСБТ ПТКТД3. Схема структурная.</t>
  </si>
  <si>
    <t xml:space="preserve">                33UBN. Standby diesel power plant building of emergency electric power supply system. ESFAS SHC 3. Control cable log for control valves control.</t>
  </si>
  <si>
    <t>33UBN. Здание резервной дизельной электростанции системы аварийного электроснабжения. ПТК УСБТ 3. Журнал контрольных кабелей в части управления регулирующей арматурой</t>
  </si>
  <si>
    <t xml:space="preserve">          34UBN Building for standby emergency power supply diesel-generator system and control safety systems</t>
  </si>
  <si>
    <t>34UBN Здание резервной дизельной электростанции системы аварийного электроснабжения и управляющих систем безопасности</t>
  </si>
  <si>
    <t xml:space="preserve">             Readiness of object 34UBN</t>
  </si>
  <si>
    <t>Готовность объекта 34UBN</t>
  </si>
  <si>
    <t xml:space="preserve">                34UBN Process equipment</t>
  </si>
  <si>
    <t>34UBN Технологическое оборудование</t>
  </si>
  <si>
    <t xml:space="preserve">                   34UBN. Building for standby emergency power supply diesel-generator and control safety system. Installation drawings for all hoisting equipment</t>
  </si>
  <si>
    <t>34UBN. Здание резервной дизельной электростанции системы аварийного электроснабжения и управляющих систем безопасности. Установочные чертежи всего грузоподъемного оборудования</t>
  </si>
  <si>
    <t xml:space="preserve">                   34UBN. Building for standby emergency power supply diesel-generator system and control safety systems. Installation drawings of the equipment</t>
  </si>
  <si>
    <t>34UBN. Здание резервной дизельной электростанции системы аварийного электроснабжения и управляющих систем безопасности. Установочные чертежи оборудования</t>
  </si>
  <si>
    <t xml:space="preserve">                   34UBN. Building for standby emergency power supply diesel-generator system and control safety systems. Automatic fire fighting system with finely dispersed water (SGK)</t>
  </si>
  <si>
    <t>34UBN. Здание резервной дизельной электростанции системы аварийного электроснабжения и управляющих систем безопасности. Система автоматического пожаротушения тонкораспыленной водой (SGK)</t>
  </si>
  <si>
    <t xml:space="preserve">                   34UBN. Building for standby emergency power supply diesel-generator system and control safety systems. System of automatic gas fire-fighting plants (SGE)</t>
  </si>
  <si>
    <t>34UBN. Здание резервной дизельной электростанции системы аварийного электроснабжения и управляющих систем безопасности. Система установок автоматического газового пожаротушения (SGE)</t>
  </si>
  <si>
    <t xml:space="preserve">                   34UBN. Building for standby emergency power supply diesel-generator system and control safety systems. Automatic fire fighting pump station</t>
  </si>
  <si>
    <t>34UBN. Здание резервной дизельной электростанции системы аварийного электроснабжения и управляющих систем безопасности. Насосная станция автоматического пожаротушения</t>
  </si>
  <si>
    <t xml:space="preserve">                   34UBN. Building for standby emergency power supply diesel-generator system and control safety systems. Water-supply systems in 4UBN buildings</t>
  </si>
  <si>
    <t>34UBN. Здание резервной дизельной электростанции системы аварийного электроснабжения и управляющих систем безопасности. Системы водоснабжения зданий 4UBN</t>
  </si>
  <si>
    <t xml:space="preserve">                   34UBN. Building for standby emergency power supply diesel-generator system and control safety systems. Sewage systems in 4UBN buildings</t>
  </si>
  <si>
    <t>34UBN. Здание резервной дизельной электростанции системы аварийного электроснабжения и управляющих систем безопасности. Системы водоотведения зданий 4UBN</t>
  </si>
  <si>
    <t xml:space="preserve">                34UBN Process pipelines</t>
  </si>
  <si>
    <t>34UBN Технологические трубопроводы</t>
  </si>
  <si>
    <t xml:space="preserve">                   34UBN. Building for standby emergency power supply diesel-generator system and control safety systems. Pipelines of cooling sea water PEB</t>
  </si>
  <si>
    <t>34UBN. Здание резервной дизельной электростанции системы аварийного электроснабжения и управляющих систем безопасности. Трубопроводы охлаждающей морской воды PEB</t>
  </si>
  <si>
    <t xml:space="preserve">                   34UBN. Building for standby emergency power supply diesel-generator system and control safety systems. Collecting and removal system of GMP drains, discharges and leaks</t>
  </si>
  <si>
    <t>34UBN. Здание резервной дизельной электростанции системы аварийного электроснабжения и управляющих систем безопасности. Система сбора и отвода дренажей, опорожнений и протечек GMP</t>
  </si>
  <si>
    <t xml:space="preserve">                   34UBN. Building for standby emergency power supply diesel-generator system and control safety systems. Water pipe lines of inner circuit XJG</t>
  </si>
  <si>
    <t>34UBN. Здание резервной дизельной электростанции системы аварийного электроснабжения и управляющих систем безопасности. Трубопроводы воды внутреннего контура XJG</t>
  </si>
  <si>
    <t xml:space="preserve">                   34UBN. Building for standby emergency power supply diesel-generator system and control safety systems. Fuel pipe lines XJN</t>
  </si>
  <si>
    <t>34UBN. Здание резервной дизельной электростанции системы аварийного электроснабжения и управляющих систем безопасности. Трубопроводы топлива XJN</t>
  </si>
  <si>
    <t xml:space="preserve">                   34UBN. Building for standby emergency power supply diesel-generator system and control safety systems. Lubricating oil pipelines XJV</t>
  </si>
  <si>
    <t>34UBN. Здание резервной дизельной электростанции системы аварийного электроснабжения и управляющих систем безопасности. Трубопроводы смазочного масла XJV</t>
  </si>
  <si>
    <t xml:space="preserve">                   34UBN. Building for standby emergency power supply diesel-generator system and control safety systems. Pipe lines of starting air XJX</t>
  </si>
  <si>
    <t>34UBN. Здание резервной дизельной электростанции системы аварийного электроснабжения и управляющих систем безопасности. Трубопроводы пускового воздуха XJX</t>
  </si>
  <si>
    <t xml:space="preserve">                   34UBN. Building for standby emergency power supply diesel-generator system and control safety systems. Compressed air supply system for repair needs SCD</t>
  </si>
  <si>
    <t>34UBN. Здание резервной дизельной электростанции системы аварийного электроснабжения и управляющих систем безопасности. Трубопроводы сжатого воздуха для ремонтных нужд SCD</t>
  </si>
  <si>
    <t xml:space="preserve">                   34UBN. Building for standby emergency power supply diesel-generator system and control safety systems. Corrosion protection of pipelines</t>
  </si>
  <si>
    <t>34UBN. Здание резервной дизельной электростанции системы аварийного электроснабжения и управляющих систем безопасности. Антикоррозионная защита трубопроводов</t>
  </si>
  <si>
    <t xml:space="preserve">                   34UBN. Building for standby emergency power supply diesel-generator system and control safety systems. Heat insulation of pipe lines</t>
  </si>
  <si>
    <t>34UBN. Здание резервной дизельной электростанции системы аварийного электроснабжения и управляющих систем безопасности. Тепловая изоляция трубопроводов</t>
  </si>
  <si>
    <t xml:space="preserve">                34UBN Ventilation, air conditioning, cold supply and heating</t>
  </si>
  <si>
    <t>34UBNВентиляция, кондиционирование, холодоснабжение и отопление</t>
  </si>
  <si>
    <t xml:space="preserve">                   34UBN. Building for standby emergency power supply diesel-generator system and control safety systems. Installation drawings of set of cold supply equipment for essential services (QKB)</t>
  </si>
  <si>
    <t>34UBN. Здание резервной дизельной электростанции системы аварийного электроснабжения и управляющих систем безопасности. Установочные чертежи оборудования комплекса холодоснабжения ответственных потребителей (QKB)</t>
  </si>
  <si>
    <t xml:space="preserve">                   34UBN. Building for standby emergency power supply diesel-generator system and control safety systems. Set of cold supply equipment for essential services. Pipelines for cold supply system for essential services (QKB)</t>
  </si>
  <si>
    <t>34UBN.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Трубопроводы системы холодоснабжения ответственных потребителей (QKB)</t>
  </si>
  <si>
    <t xml:space="preserve">                   34UBN. Building for standby emergency power supply diesel-generator system and control safety systems. Cold supply system for essential services (piping of ventilation systems)</t>
  </si>
  <si>
    <t>34UBN. Здание резервной дизельной электростанции системы аварийного электроснабжения и управляющих систем безопасности. Система холодоснабжения ответственных потребителей (обвязка вентиляционных систем)</t>
  </si>
  <si>
    <t xml:space="preserve">                   34UBN. Building for standby emergency power supply diesel-generator system and control safety systems. Ventilation and air conditioning systems. Layout drawings</t>
  </si>
  <si>
    <t>34UBN. Здание резервной дизельной электростанции системы аварийного электроснабжения и управляющих систем безопасности. Системы вентиляции и кондиционирования. Компоновочные чертежи</t>
  </si>
  <si>
    <t xml:space="preserve">                   34UBN. Building for standby emergency power supply diesel-generator system and control safety systems. Heat insulation of ventilation</t>
  </si>
  <si>
    <t>34UBN. Здание резервной дизельной электростанции системы аварийного электроснабжения и управляющих систем безопасности. Тепловая изоляция вентиляции</t>
  </si>
  <si>
    <t xml:space="preserve">                   34UBN. Building for standby emergency power supply diesel-generator system and control safety systems. Ventilation and air conditioning systems. Installation drawings</t>
  </si>
  <si>
    <t>34UBN. Здание резервной дизельной электростанции системы аварийного электроснабжения и управляющих систем безопасности. Системы вентиляции и кондиционирования. Установочные чертежи</t>
  </si>
  <si>
    <t xml:space="preserve">                   34UBN. Building for standby emergency power supply diesel-generator system and control safety systems. Set of cold supply equipment for essential services. Pipelines of the cooling water system for essential services (PEB)</t>
  </si>
  <si>
    <t>34UBN.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Трубопроводы системы охлаждающей воды ответственных потребителей (PEB)</t>
  </si>
  <si>
    <t xml:space="preserve">                   34UBN. Building for standby emergency power supply diesel-generator system and control safety systems. Set of cold supply equipment for essential services. Freon emergency discharge pipeline (QGA)</t>
  </si>
  <si>
    <t>34UBN.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 аварийного сброса фреона (QGA)</t>
  </si>
  <si>
    <t xml:space="preserve">                   34UBN. Building for standby emergency power supply diesel-generator system and control safety systems. Set of cold supply equipment for essential services. Nitrogen supply pipeline (QJB)</t>
  </si>
  <si>
    <t>34UBN. Здание резервной дизельной электростанции системы аварийного электроснабжения и управляющих систем безопасности. Комплекс холодоснабжения ответственных потребителей. Трубопровод подачи азота (QJB)</t>
  </si>
  <si>
    <t xml:space="preserve">                   34UBN. Building for standby emergency power supply diesel-generator system and control safety systems. Corrosion protection of air ducts</t>
  </si>
  <si>
    <t>34UBN. Здание резервной дизельной электростанции системы аварийного электроснабжения и управляющих систем безопасности. Антикоррозионная защита воздуховодов</t>
  </si>
  <si>
    <t xml:space="preserve">                34UBN. Building for standby emergency power supply diesel-generator system and control safety systems. Layout drawings of cable metal structures. Cable shafts</t>
  </si>
  <si>
    <t>34UBN.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Кабельные шахты</t>
  </si>
  <si>
    <t xml:space="preserve">                34UBN. Building for standby emergency power supply diesel-generator system and control safety systems. Layout drawings of cable metal structures. Elevation -4.200</t>
  </si>
  <si>
    <t>34UBN.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-4,200</t>
  </si>
  <si>
    <t xml:space="preserve">                34UBN. Building for standby emergency power supply diesel-generator system and control safety systems. Layout drawings of cable metal structures. Elevation 0.000</t>
  </si>
  <si>
    <t>34UBN.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0,000</t>
  </si>
  <si>
    <t xml:space="preserve">                34UBN. Building for standby emergency power supply diesel-generator system and control safety systems. Layout drawings of cable metal structures. Elevations +3.600; +4.800</t>
  </si>
  <si>
    <t>34UBN.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Отметки +3,600, +4,800</t>
  </si>
  <si>
    <t xml:space="preserve">                34UBN. Building for standby emergency power supply diesel-generator system and control safety systems. Layout drawings of cable metal structures. Elevation +10.800</t>
  </si>
  <si>
    <t>34UBN. Здание резервной дизельной электростанции системы аварийного электроснабжения и управляющих систем безопасности. Компоновочные чертежи кабельных металлоконструкций. Отметка +10,800</t>
  </si>
  <si>
    <t xml:space="preserve">                34UBN. Building for standby emergency power supply diesel-generator system and control safety systems. Layout drawings of electrical equipment</t>
  </si>
  <si>
    <t>34UBN. Здание резервной дизельной электростанции системы аварийного электроснабжения и управляющих систем безопасности. Компоновочные чертежи электрооборудования</t>
  </si>
  <si>
    <t xml:space="preserve">                34UBN. Building for standby emergency power supply diesel-generator system and control safety systems. Special earthing drawings</t>
  </si>
  <si>
    <t>34UBN. Здание резервной дизельной электростанции системы аварийного электроснабжения и управляющих систем безопасности. Чертежи специального заземления</t>
  </si>
  <si>
    <t xml:space="preserve">                34UBN. Building for standby emergency power supply diesel-generator system and control safety systems. 6.6 kV SCG. PU EE I&amp;C CS. Tables of external connections</t>
  </si>
  <si>
    <t>34UBN. Здание резервной дизельной электростанции системы аварийного электроснабжения и управляющих систем безопасности. КРУ 6,6 кВ. ПТК СКУ ЭЧ ЭБ. Таблицы внешних подключений</t>
  </si>
  <si>
    <t xml:space="preserve">                34UBN. Building for standby emergency power supply diesel-generator system and control safety systems. Train 4. EPSS direct current board. Secondary circuits. Tables of external connections</t>
  </si>
  <si>
    <t>34UBN. Здание резервной дизельной электростанции системы аварийного электроснабжения и управляющих систем безопасности. Канал 4. Щит постоянного тока САЭ. Вторичная коммутация. Таблицы внешних подключений</t>
  </si>
  <si>
    <t xml:space="preserve">                34UBN. Building for standby emergency power supply diesel-generator system and control safety systems. RP and EE I&amp;C. SCG 6.6 kV EPSS cabinets. 34BDD section. Tables of external connections</t>
  </si>
  <si>
    <t>34UBN. Здание резервной дизельной электростанции системы аварийного электроснабжения и управляющих систем безопасности. РЗ и СКУ ЭЧ. Шкафы КРУ 6,6 кВ САЭ. Секция 34BDD. Таблицы внешних подключений</t>
  </si>
  <si>
    <t xml:space="preserve">                34UBN. Building for standby emergency power supply diesel-generator system and control safety systems. 0.4 kV SCG. RP and EE I&amp;C. 34BMD section. Tables of external connections</t>
  </si>
  <si>
    <t>34UBN. Здание резервной дизельной электростанции системы аварийного электроснабжения и управляющих систем безопасности. КРУ 0,4 кВ. РЗ и СКУ ЭЧ. Cекция 34BMD. Таблицы внешних подключений</t>
  </si>
  <si>
    <t xml:space="preserve">                34UBN. Building for standby emergency power supply diesel-generator system and control safety systems. 0.4 kV SCG. RP and EE I&amp;C. 34BMH section. Tables of external connections</t>
  </si>
  <si>
    <t>34UBN. Здание резервной дизельной электростанции системы аварийного электроснабжения и управляющих систем безопасности. КРУ 0,4 кВ. РЗ и СКУ ЭЧ. Cекция 34BMH. Таблицы внешних подключений</t>
  </si>
  <si>
    <t xml:space="preserve">                34UBN. Building for standby emergency power supply diesel-generator system and control safety systems. 0.4 kV SCG. RP and EE I&amp;C. Assemblies. Tables of external connections</t>
  </si>
  <si>
    <t>34UBN. Здание резервной дизельной электростанции системы аварийного электроснабжения и управляющих систем безопасности. КРУ 0,4 кВ. РЗ и СКУ ЭЧ. Cборки. Таблицы внешних подключений</t>
  </si>
  <si>
    <t xml:space="preserve">                34UBN. Building for standby emergency power supply diesel-generator system and control safety systems. 0.4 kV SCG. DC board. PU EE I&amp;C CS. Tables of external connections</t>
  </si>
  <si>
    <t>34UBN. Здание резервной дизельной электростанции системы аварийного электроснабжения и управляющих систем безопасности. КРУ 0,4 кВ. ЩПТ. ПТК СКУ ЭЧ ЭБ. Таблицы внешних подключений</t>
  </si>
  <si>
    <t xml:space="preserve">                34UBN. Building for standby emergency power supply diesel-generator system and control safety systems. 6.6 kV SCG. PU EE I&amp;C CS. Electrical equipment cables log. Layout group 3</t>
  </si>
  <si>
    <t>34UBN. Здание резервной дизельной электростанции системы аварийного электроснабжения и управляющих систем безопасности. КРУ 6,6 кВ. ПТК СКУ ЭЧ ЭБ. Журнал кабелей от электрооборудования. Группа раскладки 3</t>
  </si>
  <si>
    <t xml:space="preserve">                24UBN. Building for standby emergency power supply diesel-generator system and control safety systems. RP and EE I&amp;C. SCG 6.6 kV EPSS. Train 4. Control cable log. Layout group 3</t>
  </si>
  <si>
    <t>34UBN. Здание резервной дизельной электростанции системы аварийного электроснабжения и управляющих систем безопасности. РЗ и СКУ ЭЧ. КРУ 6,6 кВ САЭ. Канал 4. Журнал контрольных кабелей. Группа раскладки 3</t>
  </si>
  <si>
    <t xml:space="preserve">                34UBN. Building for standby emergency power supply diesel-generator system and control safety systems. Train 4. EPSS direct current board. Control cable log. Layout group 3</t>
  </si>
  <si>
    <t>34UBN. Здание резервной дизельной электростанции системы аварийного электроснабжения и управляющих систем безопасности. Канал 4. Щит постоянного тока САЭ. Журнал контрольных кабелей. Группа раскладки 3</t>
  </si>
  <si>
    <t xml:space="preserve">                34UBN. Building for standby emergency power supply diesel-generator system and control safety systems. 0.4 kV SCG. DC board. PU EE I&amp;C CS. Electrical equipment cables log. Layout group 3</t>
  </si>
  <si>
    <t>34UBN. Здание резервной дизельной электростанции системы аварийного электроснабжения и управляющих систем безопасности. КРУ 0,4 кВ. ЩПТ. ПТК СКУ ЭЧ ЭБ. Журнал кабелей от электрооборудования. Группа раскладки 3</t>
  </si>
  <si>
    <t xml:space="preserve">                34UBN. Building for standby emergency power supply diesel-generator system and control safety systems. Electric connection diagrams for 6.6 kV sections</t>
  </si>
  <si>
    <t>34UBN. Здание резервной дизельной электростанции системы аварийного электроснабжения и управляющих систем безопасности. Схемы электрических соединений секций 6,6 кВ</t>
  </si>
  <si>
    <t xml:space="preserve">                34UBN. Building for standby emergency power supply diesel-generator system and control safety systems. Electric connection diagrams 0.4 kV</t>
  </si>
  <si>
    <t>34UBN. Здание резервной дизельной электростанции системы аварийного электроснабжения и управляющих систем безопасности. Схемы электрических соединений 0,4 кВ</t>
  </si>
  <si>
    <t xml:space="preserve">                34UBN. Building for standby emergency power supply diesel-generator system and control safety systems. Electric connection diagrams for train 4 DC boards</t>
  </si>
  <si>
    <t>34UBN. Здание резервной дизельной электростанции системы аварийного электроснабжения и управляющих систем безопасности. Схемы электрических соединений щитов постоянного тока 4 канала</t>
  </si>
  <si>
    <t xml:space="preserve">                34UBN. Building for standby emergency power supply diesel-generator system and control safety systems. Electric connection diagrams for train 4 inverter network</t>
  </si>
  <si>
    <t>34UBN. Здание резервной дизельной электростанции системы аварийного электроснабжения и управляющих систем безопасности. Схемы электрических соединений инверторной сети 4 канала</t>
  </si>
  <si>
    <t xml:space="preserve">                34UBN. Building for standby emergency power supply diesel-generator system and control safety systems. Welding electrical network</t>
  </si>
  <si>
    <t>34UBN. Здание резервной дизельной электростанции системы аварийного электроснабжения и управляющих систем безопасности. Сварочная сеть</t>
  </si>
  <si>
    <t xml:space="preserve">                34UBN. Building for standby emergency power supply diesel-generator system and control safety systems. Electric lighting and socket network</t>
  </si>
  <si>
    <t>34UBN. Здание резервной дизельной электростанции системы аварийного электроснабжения и управляющих систем безопасности. Электрическое освещение и розеточная сеть</t>
  </si>
  <si>
    <t xml:space="preserve">                34UBN. Building for standby emergency power supply diesel-generator system and control safety systems. Power cables log</t>
  </si>
  <si>
    <t>34UBN. Здание резервной дизельной электростанции системы аварийного электроснабжения и управляющих систем безопасности. Журнал силовых кабелей</t>
  </si>
  <si>
    <t xml:space="preserve">                34UBN. Building for standby emergency power supply diesel-generator system and control safety systems. Common-plant telephone communication system. Control cable log</t>
  </si>
  <si>
    <t>34UBN. Здание резервной дизельной электростанции системы аварийного электроснабжения и управляющих систем безопасности. Система общестанционной телефонной связи. Журнал контрольных кабелей</t>
  </si>
  <si>
    <t xml:space="preserve">                34UBN. Building for standby emergency power supply diesel-generator system and control safety systems. Special earthing system cable log</t>
  </si>
  <si>
    <t>34UBN. Здание резервной дизельной электростанции системы аварийного электроснабжения и управляющих систем безопасности. Журнал кабелей системы специального заземления</t>
  </si>
  <si>
    <t xml:space="preserve">                34UBN. Building for standby emergency power supply diesel-generator system and control safety systems. Personnel warning and search system. Control cable log</t>
  </si>
  <si>
    <t>34UBN. Здание резервной дизельной электростанции системы аварийного электроснабжения и управляющих систем безопасности. Система оповещения и поиска персонала. Журнал контрольных кабелей</t>
  </si>
  <si>
    <t xml:space="preserve">                34UBN. Building for standby emergency power supply diesel-generator system and control safety systems. Master clock system. Control cable log</t>
  </si>
  <si>
    <t>34UBN. Здание резервной дизельной электростанции системы аварийного электроснабжения и управляющих систем безопасности. Система часофикации. Журнал контрольных кабелей</t>
  </si>
  <si>
    <t xml:space="preserve">                34UBN. Building for standby emergency power supply diesel-generator system and control safety systems. Operative radiotelephones system. Control cable log</t>
  </si>
  <si>
    <t>34UBN. Здание резервной дизельной электростанции системы аварийного электроснабжения и управляющих систем безопасности. Система эксплуатационных радиотелефонов. Журнал контрольных кабелей</t>
  </si>
  <si>
    <t xml:space="preserve">                34UBN. Building for standby emergency power supply diesel-generator system and control safety systems. Operative loudspeaking and telephone communication system. Control cable log</t>
  </si>
  <si>
    <t>34UBN. Здание резервной дизельной электростанции системы аварийного электроснабжения и управляющих систем безопасности. Система оперативной громкоговорящей и телефонной связи. Журнал контрольных кабелей</t>
  </si>
  <si>
    <t xml:space="preserve">                34UBN. Building for standby emergency power supply diesel-generator system and control safety systems. Common-plant telephone communication system</t>
  </si>
  <si>
    <t>34UBN. Здание резервной дизельной электростанции системы аварийного электроснабжения и управляющих систем безопасности. Система общестанционной телефонной связи</t>
  </si>
  <si>
    <t xml:space="preserve">                34UBN. Building for standby emergency power supply diesel-generator system and control safety systems. Operative loudspeaking and telephone communication system</t>
  </si>
  <si>
    <t>34UBN. Здание резервной дизельной электростанции системы аварийного электроснабжения и управляющих систем безопасности. Система оперативной громкоговорящей и телефонной связи</t>
  </si>
  <si>
    <t xml:space="preserve">                34UBN. Building for standby emergency power supply diesel-generator system and control safety systems. Personnel warning and search system</t>
  </si>
  <si>
    <t>34UBN. Здание резервной дизельной электростанции системы аварийного электроснабжения и управляющих систем безопасности. Система оповещения и поиска персонала</t>
  </si>
  <si>
    <t xml:space="preserve">                34UBN. Building for standby emergency power supply diesel-generator system and control safety systems. Master clock system</t>
  </si>
  <si>
    <t>34UBN. Здание резервной дизельной электростанции системы аварийного электроснабжения и управляющих систем безопасности. Система часофикации</t>
  </si>
  <si>
    <t xml:space="preserve">                34UBN. Building for standby emergency power supply diesel-generator system and control safety systems. Operative radiotelephones system</t>
  </si>
  <si>
    <t>34UBN. Здание резервной дизельной электростанции системы аварийного электроснабжения и управляющих систем безопасности. Система эксплуатационных радиотелефонов</t>
  </si>
  <si>
    <t xml:space="preserve">                34UBN. Building for standby emergency power supply diesel-generator system and control safety systems. Electric connection diagrams for 6.6 kV sections. Power cables log 6.6 kV</t>
  </si>
  <si>
    <t>34UBN. Здание резервной дизельной электростанции системы аварийного электроснабжения и управляющих систем безопасности. Схемы электрических соединений секций 6,6 кВ. Журнал силовых кабелей 6,6 кВ</t>
  </si>
  <si>
    <t xml:space="preserve">                34UBN. Building for standby emergency power supply diesel-generator system and control safety systems. Log of SS power cables</t>
  </si>
  <si>
    <t>34UBN. Здание резервной дизельной электростанции системы аварийного электроснабжения и управляющих систем безопасности. Журнал силовых кабелей СБ</t>
  </si>
  <si>
    <t xml:space="preserve">                34UBN. Building for standby emergency power supply diesel-generator system and control safety systems. NO power cables log</t>
  </si>
  <si>
    <t>34UBN. Здание резервной дизельной электростанции системы аварийного электроснабжения и управляющих систем безопасности. Журнал силовых кабелей НЭ</t>
  </si>
  <si>
    <t xml:space="preserve">                34UBN. Building for standby emergency power supply diesel-generator system and control safety systems. Electric connection diagrams of DC boards of train 4. Power cables log</t>
  </si>
  <si>
    <t>34UBN. Здание резервной дизельной электростанции системы аварийного электроснабжения и управляющих систем безопасности. Схемы электрических соединений щитов постоянного тока 4 канала. Журнал силовых кабелей</t>
  </si>
  <si>
    <t xml:space="preserve">                34UBN. Building for standby emergency power supply diesel-generator system and control safety systems. Welding network Power cables log</t>
  </si>
  <si>
    <t>34UBN. Здание резервной дизельной электростанции системы аварийного электроснабжения и управляющих систем безопасности. Сварочная сеть. Журнал силовых кабелей</t>
  </si>
  <si>
    <t xml:space="preserve">                34UBN. Building for standby emergency power supply diesel-generator system and control safety systems. Earthing drawings</t>
  </si>
  <si>
    <t>34UBN. Здание резервной дизельной электростанции системы аварийного электроснабжения и управляющих систем безопасности. Чертежи заземления</t>
  </si>
  <si>
    <t xml:space="preserve">                34UBN. Building for standby emergency power supply diesel-generator system and control safety systems. LCP. Control cables log of DG ACS safety train 4</t>
  </si>
  <si>
    <t>34UBN. Здание резервной дизельной электростанции системы аварийного электроснабжения и управляющих систем безопасности. МПУ. Журнал контрольных кабелей САУ ДГ 3 канала безопасности</t>
  </si>
  <si>
    <t xml:space="preserve">                34UBN. Building for standby emergency power supply diesel-generator system and control safety systems. LCP. Log of ADCS power cables of safety train 4</t>
  </si>
  <si>
    <t>34UBN. Здание резервной дизельной электростанции системы аварийного электроснабжения и управляющих систем безопасности. МПУ. Журнал силовых кабелей САУ ДГ 4 канала безопасности</t>
  </si>
  <si>
    <t xml:space="preserve">                34UBN. Building for standby emergency power supply diesel-generator system and control safety systems. Log of ULCS fiber optic cables. SS train 4. Layout group 5</t>
  </si>
  <si>
    <t>34UBN. Здание резервной дизельной электростанции системы аварийного электроснабжения и управляющих систем безопасности. Журнал оптоволоконных кабелей СВБУ. 4 канал СБ. Группа раскладки 5.</t>
  </si>
  <si>
    <t xml:space="preserve">                34UBN. Building for standby emergency power supply diesel-generator system and control safety systems. Connection to LVSD. ESFAS. Train 4. Valves</t>
  </si>
  <si>
    <t>34UBN. Здание резервной дизельной электростанции системы аварийного электроснабжения и управляющих систем безопасности. Подключения к НКУ. УСБТ. 4 канал. Арматура</t>
  </si>
  <si>
    <t>34UBN. Здание резервной дизельной электростанции системы аварийного электроснабжения и управляющих систем безопасности. Схемы присоединения кабелей к НКУ. Двигатели</t>
  </si>
  <si>
    <t xml:space="preserve">                34UBN. Building for standby emergency power supply diesel-generator system and control safety systems. ELCSS Log of control cables. SS train 4</t>
  </si>
  <si>
    <t>34UBN. Здание резервной дизельной электростанции системы аварийного электроснабжения и управляющих систем безопасности. КХОП. Журнал контрольных кабелей 4 канал СБ</t>
  </si>
  <si>
    <t xml:space="preserve">                34UBN. Building for standby emergency power supply diesel-generator system and control safety systems. ELCSS. Power cables log, SS train 4</t>
  </si>
  <si>
    <t>34UBN. Здание резервной дизельной электростанции системы аварийного электроснабжения и управляющих систем безопасности. КХОП. Журнал силовых кабелей 4 канал СБ</t>
  </si>
  <si>
    <t xml:space="preserve">                34UBN. Building for standby emergency power supply diesel-generator system and control safety systems. LCP. ARMS. Power cables log. SS train 4</t>
  </si>
  <si>
    <t>34UBN. Здание резервной дизельной электростанции системы аварийного электроснабжения и управляющих систем безопасности. МПУ. АСРК. Журнал силовых кабелей. 4 канал СБ</t>
  </si>
  <si>
    <t xml:space="preserve">                34UBN. Building for standby emergency power supply diesel-generator system and control safety systems. LCP. Control cables log. Secondary I&amp;C transducers. SS train 4</t>
  </si>
  <si>
    <t>34UBN. Здание резервной дизельной электростанции системы аварийного электроснабжения и управляющих систем безопасности. МПУ. Журнал контрольных кабелей. Вторичные преобразователи КИП. 4 канал СБ</t>
  </si>
  <si>
    <t xml:space="preserve">                34UBN. Building for standby emergency power supply diesel-generator system and control safety systems. LCP. Control cables log. SS train 4</t>
  </si>
  <si>
    <t>34UBN. Здание резервной дизельной электростанции системы аварийного электроснабжения и управляющих систем безопасности. МПУ. Журнал контрольных кабелей. 4 канал СБ</t>
  </si>
  <si>
    <t xml:space="preserve">                34UBN. Building for standby emergency power supply diesel-generator system and control safety systems. LCP. Power cables log. SS train 4</t>
  </si>
  <si>
    <t>34UBN. Здание резервной дизельной электростанции системы аварийного электроснабжения и управляющих систем безопасности. МПУ. Журнал силовых кабелей. 4 канал СБ</t>
  </si>
  <si>
    <t xml:space="preserve">                34UBN. Building for standby emergency power supply diesel-generator system and control safety systems. PU EE I&amp;C CS. CS system bus cables log. Layout group 5</t>
  </si>
  <si>
    <t>34UBN. Здание резервной дизельной электростанции системы аварийного электроснабжения и управляющих систем безопасности. ПТК СКУ ЭЧ ЭБ. Журнал кабелей системной шины ПТК. Группа раскладки 5</t>
  </si>
  <si>
    <t xml:space="preserve">                34UBN. Building for standby emergency power supply diesel-generator system and control safety systems. ESFAS CS 4. Control cable bridges log relating to control valves operation</t>
  </si>
  <si>
    <t>34UBN. Здание резервной дизельной электростанции системы аварийного электроснабжения и управляющих систем безопасности. ПТК УСБТ 4. Журнал контрольных кабелей перемычек в части управления регулирующей арматурой</t>
  </si>
  <si>
    <t xml:space="preserve">                34UBN. Building for standby emergency power supply diesel-generator system and control safety systems. ESFAS CS 4. Control cables log pertaining to valves power supply</t>
  </si>
  <si>
    <t>34UBN. Здание резервной дизельной электростанции системы аварийного электроснабжения и управляющих систем безопасности. ПТК УСБТ 4. Журнал контрольных кабелей в части питания арматуры</t>
  </si>
  <si>
    <t xml:space="preserve">                34UBN. Building for standby emergency power supply diesel-generator system and control safety systems. ESFAS CS 4. Control cable log relating to motors</t>
  </si>
  <si>
    <t>34UBN. Здание резервной дизельной электростанции системы аварийного электроснабжения и управляющих систем безопасности. ПТК УСБТ 4. Журнал контрольных кабелей в части двигателей</t>
  </si>
  <si>
    <t xml:space="preserve">                34UBN. Building for standby emergency power supply diesel-generator system and control safety systems. ESFAS CS 4. Control cable log relating to bridges</t>
  </si>
  <si>
    <t>34UBN. Здание резервной дизельной электростанции системы аварийного электроснабжения и управляющих систем безопасности. ПТК УСБТ 4. Журнал контрольных кабелей в части перемычек</t>
  </si>
  <si>
    <t xml:space="preserve">                34UBN. Building for standby emergency power supply diesel-generator system and control safety systems. TPTS racks power cables log (24V)</t>
  </si>
  <si>
    <t>34UBN. Здание резервной дизельной электростанции системы аварийного электроснабжения и управляющих систем безопасности. Журнал кабелей питания стоек ТПТС (24В)</t>
  </si>
  <si>
    <t xml:space="preserve">                34UBN. Building for standby emergency power supply diesel-generator system and control safety systems. FP I&amp;C. Ventilation systems. Control cables log. Layout group 5</t>
  </si>
  <si>
    <t>34UBN. Здание резервной дизельной электростанции системы аварийного электроснабжения и управляющих систем безопасности. СКУ ПЗ. Системы вентиляции. Журнал контрольных кабелей. Группа раскладки 5</t>
  </si>
  <si>
    <t xml:space="preserve">                34UBN. Building for standby emergency power supply diesel-generator system and control safety systems. FP I&amp;C. Ventilation systems. Power cables log. Layout group 3</t>
  </si>
  <si>
    <t>34UBN. Здание резервной дизельной электростанции системы аварийного электроснабжения и управляющих систем безопасности. СКУ ПЗ. Системы вентиляции. Журнал силовых кабелей. Группа раскладки 3</t>
  </si>
  <si>
    <t xml:space="preserve">                34UBN. Building for standby emergency power supply diesel-generator system and control safety systems. FP I&amp;C. Automatic gas fire-fighting plant. Control cables log. Layout group 5</t>
  </si>
  <si>
    <t>34UBN. Здание резервной дизельной электростанции системы аварийного электроснабжения и управляющих систем безопасности. СКУ ПЗ. Автоматическая установка газового пожаротушения. Журнал контрольных кабелей. Группа раскладки 5</t>
  </si>
  <si>
    <t xml:space="preserve">                34UBN. Building for standby emergency power supply diesel-generator system and control safety systems. FP I&amp;C. Automatic gas fire-fighting plant. Power cables log. Layout group 3</t>
  </si>
  <si>
    <t>34UBN. Здание резервной дизельной электростанции системы аварийного электроснабжения и управляющих систем безопасности. СКУ ПЗ. Автоматическая установка газового пожаротушения. Журнал силовых кабелей. Группа раскладки 3</t>
  </si>
  <si>
    <t xml:space="preserve">                34UBN. Building for standby emergency power supply diesel-generator system and control safety systems. Diagrams of external connections of ULCS</t>
  </si>
  <si>
    <t>34UBN. Здание резервной дизельной электростанции системы аварийного электроснабжения и управляющих систем безопасности. Схемы внешних присоединений СВБУ</t>
  </si>
  <si>
    <t xml:space="preserve">                34UBN. Building for standby emergency power supply diesel-generator system and control safety systems. List of process parameter instrumentation loops</t>
  </si>
  <si>
    <t>34UBN. Здание резервной дизельной электростанции системы аварийного электроснабжения и управляющих систем безопасности. Перечень измерительных контуров ТТК</t>
  </si>
  <si>
    <t xml:space="preserve">                34UBN. Building for standby emergency power supply diesel-generator system and control safety systems. TPPM sensors pipe connections</t>
  </si>
  <si>
    <t>34UBN. Здание резервной дизельной электростанции системы аварийного электроснабжения и управляющих систем безопасности. Трубные соединения датчиков ТТК</t>
  </si>
  <si>
    <t xml:space="preserve">                34UBN. Building for standby emergency power supply diesel-generator system and control safety systems. TPPM sensors cable connections</t>
  </si>
  <si>
    <t>34UBN. Здание резервной дизельной электростанции системы аварийного электроснабжения и управляющих систем безопасности. Кабельные соединения датчиков ТТК</t>
  </si>
  <si>
    <t xml:space="preserve">                34UBN. Building for standby emergency power supply diesel-generator system and control safety systems. Train 4. Control cables log. Layout group 5</t>
  </si>
  <si>
    <t>34UBN. Здание резервной дизельной электростанции системы аварийного электроснабжения и управляющих систем безопасности. Канал 4. Журнал контрольных кабелей. Группа раскладки 5</t>
  </si>
  <si>
    <t xml:space="preserve">                34UBN. Building for standby emergency power supply diesel-generator system and control safety systems. TPPM control cables log. Normal operation. Layout group 5</t>
  </si>
  <si>
    <t>34UBN. Здание резервной дизельной электростанции системы аварийного электроснабжения и управляющих систем безопасности. Журнал контрольных кабелей ТТК. Нормальная эксплуатация. Группа раскладки 5</t>
  </si>
  <si>
    <t xml:space="preserve">                34UBN. Building for standby emergency power supply diesel-generator system and control safety systems. LCP. (Ventilation of the 20UJA, 20UKC buildings). 0.38 kV power assemblies filling diagrams. SS train 4</t>
  </si>
  <si>
    <t>34UBN. Здание резервной дизельной электростанции системы аварийного электроснабжения и управляющих систем безопасности. МПУ.(Вентиляция зданий 30UJA, 30UKC).Схемы заполнения сборок 0,38 кВ. 4 канал СБ</t>
  </si>
  <si>
    <t xml:space="preserve">                34UBN. Building for standby emergency power supply diesel-generator system and control safety systems. ELCSS LVSD. 0.38 kV power assemblies filling diagrams. SS train 4</t>
  </si>
  <si>
    <t>34UBN. Здание резервной дизельной электростанции системы аварийного электроснабжения и управляющих систем безопасности. НКУ КХОП. Схемы заполнения сборок 0,38 кВ. 4 канал СБ</t>
  </si>
  <si>
    <t xml:space="preserve">                34UBN. Building for standby emergency power supply diesel-generator system and control safety systems. Power supply diagrams for LCP secondary I&amp;C transducers</t>
  </si>
  <si>
    <t>34UBN. Здание резервной дизельной электростанции системы аварийного электроснабжения и управляющих систем безопасности. Схемы питания МПУ вторичных преобразователей КИП</t>
  </si>
  <si>
    <t xml:space="preserve">                34UBN. Building for standby emergency power supply diesel-generator system and control safety systems. Power supply diagrams for secondary I&amp;C transducers cabinets of SS train 4, reactor compartment</t>
  </si>
  <si>
    <t>34UBN. Здание резервной дизельной электростанции системы аварийного электроснабжения и управляющих систем безопасности. Схемы питания шкафов вторичных преобразователей КИП 4 канала СБ реакторного отделения</t>
  </si>
  <si>
    <t xml:space="preserve">                34UBN. Building for standby emergency power supply diesel-generator system and control safety systems. LCP. ARMS SS train 4 power supply diagrams</t>
  </si>
  <si>
    <t>34UBN. Здание резервной дизельной электростанции системы аварийного электроснабжения и управляющих систем безопасности. МПУ. Схемы питания АСРК 4 канала СБ</t>
  </si>
  <si>
    <t xml:space="preserve">                34UBN. Building for standby emergency power supply diesel-generator system and control safety systems. FP I&amp;C. Automatic gas fire-fighting plant</t>
  </si>
  <si>
    <t>34UBN. Здание резервной дизельной электростанции системы аварийного электроснабжения и управляющих систем безопасности. СКУ ПЗ. Оповещение о пожаре</t>
  </si>
  <si>
    <t xml:space="preserve">                34UBN. Building for standby emergency power supply diesel-generator system and control safety systems. FP I&amp;C. Ventilation systems</t>
  </si>
  <si>
    <t>34UBN. Здание резервной дизельной электростанции системы аварийного электроснабжения и управляющих систем безопасности. СКУ ПЗ. Системы вентиляции</t>
  </si>
  <si>
    <t xml:space="preserve">                34UBN. Building for standby emergency power supply diesel-generator system and control safety systems. Cable connections to marshalling racks of ESFAS CS train 4. Analog signals</t>
  </si>
  <si>
    <t>34UBN. Здание резервной дизельной электростанции системы аварийного электроснабжения и управляющих систем безопасности. Присоединения кабелей к стойкам сопряжения ПТК УСБТ 4 канал. Аналоговые сигналы</t>
  </si>
  <si>
    <t xml:space="preserve">                34UBN. Building for standby emergency power supply diesel-generator system and control safety systems. LCP. V I&amp;C CS. Structural diagram</t>
  </si>
  <si>
    <t>34UBN. Здание резервной дизельной электростанции системы аварийного электроснабжения и управляющих систем безопасности. МПУ. ПТК СКУ В. Схема структурная.</t>
  </si>
  <si>
    <t xml:space="preserve">                34UBN. Building for standby emergency power supply diesel-generator system and control safety systems. LCP. ELCSS I&amp;C CS. Structural diagram</t>
  </si>
  <si>
    <t>34UBN. Здание резервной дизельной электростанции системы аварийного электроснабжения и управляющих систем безопасности. МПУ. ПТК СКУ КХОП. Схема структурная.</t>
  </si>
  <si>
    <t xml:space="preserve">                34UBN. Building for standby emergency power supply diesel-generator system and control safety systems. LCP. ESFAS CS - VD-4 CS. Structural diagram</t>
  </si>
  <si>
    <t>34UBN. Здание резервной дизельной электростанции системы аварийного электроснабжения и управляющих систем безопасности. МПУ. ПТК УСБТ ПТК ВД4. Схема структурная.</t>
  </si>
  <si>
    <t xml:space="preserve">                34UBN. Building for standby emergency power supply diesel-generator system and control safety systems. LCP. ESFAS CS - TD-4 CS. Structural diagram</t>
  </si>
  <si>
    <t>34UBN. Здание резервной дизельной электростанции системы аварийного электроснабжения и управляющих систем безопасности. МПУ. ПТК УСБТ ПТКТД4. Схема структурная.</t>
  </si>
  <si>
    <t xml:space="preserve">                34UBN. Standby diesel power plant building of emergency electric power supply system. ESFAS SHC 4. Control cable log for motors</t>
  </si>
  <si>
    <t>34UBN. Здание резервной дизельной электростанции системы аварийного электроснабжения. ПТК УСБТ 4. Журнал контрольных кабелей в части двигателей</t>
  </si>
  <si>
    <t xml:space="preserve">                34UBN. Standby diesel power plant building of emergency electric power supply system. ESFAS SHC 4. Control cable log for jumpers</t>
  </si>
  <si>
    <t>34UBN. Здание резервной дизельной электростанции системы аварийного электроснабжения. ПТК УСБТ 4. Журнал контрольных кабелей в части перемычек</t>
  </si>
  <si>
    <t xml:space="preserve">                34UBN. Standby diesel power plant building of emergency electric power supply system. ESFAS SHC 4. Control cables log for valves power supply</t>
  </si>
  <si>
    <t>34UBN. Здание резервной дизельной электростанции системы аварийного электроснабжения. ПТК УСБТ 4. Журнал контрольных кабелей в части питания арматуры</t>
  </si>
  <si>
    <t xml:space="preserve">                34UBN. Standby diesel power plant building of emergency electric power supply system. ESFAS SHC 4. Control cables log for control valves power supply</t>
  </si>
  <si>
    <t>34UBN. Здание резервной дизельной электростанции системы аварийного электроснабжения. ПТК УСБТ 4. Журнал контрольных кабелей в части питания регулирующей арматуры</t>
  </si>
  <si>
    <t xml:space="preserve">                34UBN. Standby diesel power plant building of emergency electric power supply system. ESFAS SHC 4. Control cables log for reinforcement control</t>
  </si>
  <si>
    <t>34UBN. Здание резервной дизельной электростанции системы аварийного электроснабжения. ПТК УСБТ 4. Журнал контрольных кабелей в части управления арматурой</t>
  </si>
  <si>
    <t xml:space="preserve">                34UBN. Standby diesel power plant building of emergency electric power supply system. ESFAS SHC 4. Control cable log for control valves control.</t>
  </si>
  <si>
    <t>34UBN. Здание резервной дизельной электростанции системы аварийного электроснабжения. ПТК УСБТ 4. Журнал контрольных кабелей в части управления регулирующей арматурой</t>
  </si>
  <si>
    <t xml:space="preserve">                34UBN. Standby diesel power plant building of emergency electric power supply system. ESFAS SHC 4. Log of control cable jumpers for valves control.</t>
  </si>
  <si>
    <t>34UBN. Здание резервной дизельной электростанции системы аварийного электроснабжения. ПТК УСБТ 4. Журнал контрольных кабелей перемычек в части управления арматурой</t>
  </si>
  <si>
    <t xml:space="preserve">                34UBN. Standby diesel power plant building of emergency electric power supply system. ESFAS SHC 4. Log of control cable jumpers for control valves.</t>
  </si>
  <si>
    <t>34UBN. Здание резервной дизельной электростанции системы аварийного электроснабжения. ПТК УСБТ 4. Журнал контрольных кабелей перемычек в части управления регулирующей арматурой</t>
  </si>
  <si>
    <t xml:space="preserve">                34UBN. Standby diesel power plant building of emergency electric power supply system. ESFAS SHC 4. ESFAS SHC 4 control cables log for connection with other buildings</t>
  </si>
  <si>
    <t>34UBN. Здание резервной дизельной электростанции системы аварийного электроснабжения. ПТК УСБТ 4. Журнал контрольных кабелей ПТК УСБТ 4 в части связи с другими зданиями</t>
  </si>
  <si>
    <t xml:space="preserve">                34UBN. Building for standby emergency power supply diesel-generator system and control safety systems. FP I&amp;C. Fire alarm</t>
  </si>
  <si>
    <t>34UBN. Здание резервной дизельной электростанции системы аварийного электроснабжения и управляющих систем безопасности. СКУ ПЗ. Пожарная сигнализация</t>
  </si>
  <si>
    <t xml:space="preserve">                34UBN. Building for standby emergency power supply diesel-generator system and control safety systems. FP I&amp;C. Fire annunciation</t>
  </si>
  <si>
    <t xml:space="preserve">                34UBN. Building for standby emergency power supply diesel-generator system and control safety systems. ESFAS CS (train 4). TMMP control cable log relating to bridges. Layout group 5</t>
  </si>
  <si>
    <t>34UBN. Здание резервной дизельной электростанции системы аварийного электроснабжения и управляющих систем безопасности. ПТК УСБТ 4. Журнал контрольных кабелей ТТК в части перемычек. Группа раскладки 5</t>
  </si>
  <si>
    <t xml:space="preserve">                34UBN. Building for standby emergency power supply diesel-generator system and control safety systems. Alarm and diagnostics cable log. Cable stub across racks</t>
  </si>
  <si>
    <t>34UBN. Здание резервной дизельной электростанции системы аварийного электроснабжения и управляющих систем безопасности. Журнал кабелей сигнализации и диагностики. Шлейф по стойкам</t>
  </si>
  <si>
    <t xml:space="preserve">                34UBN. Building for standby emergency power supply diesel-generator system and control safety systems. Cable log of the system bus</t>
  </si>
  <si>
    <t>34UBN. Здание резервной дизельной электростанции системы аварийного электроснабжения и управляющих систем безопасности. Журнал кабелей системной шины</t>
  </si>
  <si>
    <t xml:space="preserve">                34UBN. Building for standby emergency power supply diesel-generator system and control safety systems. ESFAS CS 4. Control cable log relating to control valves operation</t>
  </si>
  <si>
    <t>34UBN. Здание резервной дизельной электростанции системы аварийного электроснабжения и управляющих систем безопасности. ПТК УСБТ 4. Журнал контрольных кабелей в части управления регулирующей арматурой</t>
  </si>
  <si>
    <t xml:space="preserve">                34UBN. Building for standby emergency power supply diesel-generator system and control safety systems. TPTS racks power cables log (24V). Cable stub across racks</t>
  </si>
  <si>
    <t>34UBN. Здание резервной дизельной электростанции системы аварийного электроснабжения и управляющих систем безопасности. Журнал кабелей питания стоек ТПТС (24В). Шлейф по стойкам</t>
  </si>
  <si>
    <t xml:space="preserve">                34UBN. Building for standby emergency power supply diesel-generator system and control safety systems. External cables connection to ESFAS CS. Train 4</t>
  </si>
  <si>
    <t>34UBN. Здание резервной дизельной электростанции системы аварийного электроснабжения и управляющих систем безопасности. Внешние подключения кабелей к ПТК УСБТ. 4 канал</t>
  </si>
  <si>
    <t xml:space="preserve">                34UBN. Building for standby emergency power supply diesel-generator system and control safety systems. NO I&amp;C. V CS. Control cables log of LCP</t>
  </si>
  <si>
    <t>34UBN. Здание резервной дизельной электростанции системы аварийного электроснабжения и управляющих систем безопасности. СКУ НЭ. ПТК В. Журнал контрольных кабелей МПУ</t>
  </si>
  <si>
    <t xml:space="preserve">                34UBN. Building for standby emergency power supply diesel-generator system and control safety systems. NO I&amp;C. V CS. Power cables log of LCP</t>
  </si>
  <si>
    <t>34UBN. Здание резервной дизельной электростанции системы аварийного электроснабжения и управляющих систем безопасности. СКУ НЭ. ПТК В. Журнал силовых кабелей МПУ</t>
  </si>
  <si>
    <t xml:space="preserve">                34UBN. Building for standby emergency power supply diesel-generator system and control safety systems. ESFAS TD-4 CS. Log of LCP power cables</t>
  </si>
  <si>
    <t>34UBN. Здание резервной дизельной электростанции системы аварийного электроснабжения и управляющих систем безопасности. УСБТ ПТК ТД-4. Журнал силовых кабелей МПУ</t>
  </si>
  <si>
    <t xml:space="preserve">                34UBN. Building for standby emergency power supply diesel-generator system and control safety systems. ESFAS VD-4 CS. Log of LCP power cables</t>
  </si>
  <si>
    <t>34UBN. Здание резервной дизельной электростанции системы аварийного электроснабжения и управляющих систем безопасности. УСБТ ПТК ВД-4. Журнал силовых кабелей МПУ</t>
  </si>
  <si>
    <t xml:space="preserve">                34UBN. Building for standby emergency power supply diesel-generator system and control safety systems. ESFAS TD-4 CS. Log of LCP control cables</t>
  </si>
  <si>
    <t>34UBN. Здание резервной дизельной электростанции системы аварийного электроснабжения и управляющих систем безопасности. УСБТ ПТК ТД-4. Журнал контрольных кабелей МПУ</t>
  </si>
  <si>
    <t xml:space="preserve">                34UBN. Building for standby emergency power supply diesel-generator system and control safety systems. ESFAS VD-4 CS. Log of LCP control cables</t>
  </si>
  <si>
    <t>34UBN. Здание резервной дизельной электростанции системы аварийного электроснабжения и управляющих систем безопасности. УСБТ ПТК ВД-4. Журнал контрольных кабелей МПУ</t>
  </si>
  <si>
    <t xml:space="preserve">                34UBN. Building for standby emergency power supply diesel-generator system and control safety systems. ESFAS CS 4. Control cable log related to the operation of valves</t>
  </si>
  <si>
    <t>34UBN. Здание резервной дизельной электростанции системы аварийного электроснабжения и управляющих систем безопасности. ПТК УСБТ 4. Журнал контрольных кабелей в части управления арматурой</t>
  </si>
  <si>
    <t xml:space="preserve">                34UBN. Standby diesel power plant building of emergency electric power supply system. SSHT stand power cable log (24V)</t>
  </si>
  <si>
    <t>34UBN. Здание резервной дизельной электростанции системы аварийного электроснабжения. Журнал кабелей питания стоек ТПТС (24В)</t>
  </si>
  <si>
    <t xml:space="preserve">                34UBN. Standby diesel power plant building of emergency electric power supply system. SSHT stand power cable log (24V). Racks loop</t>
  </si>
  <si>
    <t>34UBN. Здание резервной дизельной электростанции системы аварийного электроснабжения. Журнал кабелей питания стоек ТПТС (24В). Шлейф по стойкам</t>
  </si>
  <si>
    <t xml:space="preserve">                34UBN. Building for standby emergency power supply diesel-generator system and control safety systems. FP I&amp;C. Fire alarm. Control cables log. Layout group 5</t>
  </si>
  <si>
    <t>34UBN. Здание резервной дизельной электростанции системы аварийного электроснабжения и управляющих систем безопасности. СКУ ПЗ. Пожарная сигнализация. Журнал контрольных кабелей. Группа раскладки 5</t>
  </si>
  <si>
    <t xml:space="preserve">                34UBN. Building for standby emergency power supply diesel-generator system and control safety systems. FP I&amp;C. Fire alarm. Power cables log. Layout group 3</t>
  </si>
  <si>
    <t>34UBN. Здание резервной дизельной электростанции системы аварийного электроснабжения и управляющих систем безопасности. СКУ ПЗ. Пожарная сигнализация. Журнал силовых кабелей. Группа раскладки 3</t>
  </si>
  <si>
    <t xml:space="preserve">                34UBN. Building for standby emergency power supply diesel-generator system and control safety systems. FP I&amp;C. Fire alarm. SS train 4. Control cables log. Layout group 5</t>
  </si>
  <si>
    <t>34UBN. Здание резервной дизельной электростанции системы аварийного электроснабжения и управляющих систем безопасности. СКУ ПЗ. Пожарная сигнализация. 4 канал СБ. Журнал контрольных кабелей. Группа раскладки 5</t>
  </si>
  <si>
    <t xml:space="preserve">                34UBN. Building for standby emergency power supply diesel-generator system and control safety systems. Automated vibration monitoring and diagnostics system (AVMDS)</t>
  </si>
  <si>
    <t>34UBN. Здание резервной дизельной электростанции системы аварийного электроснабжения и управляющих систем безопасности. Автоматизированная система виброконтроля и диагностики (АСВД)</t>
  </si>
  <si>
    <t xml:space="preserve">                34UBN. Standby diesel power plant building of emergency electric power supply system. Alarm and diagnostics system cable log. Racks loop</t>
  </si>
  <si>
    <t>34UBN. Здание резервной дизельной электростанции системы аварийного электроснабжения. Журнал кабелей сигнализации и диагностики. Шлейф по стойкам</t>
  </si>
  <si>
    <t xml:space="preserve">                34UBN. Standby diesel power plant building of emergency electric power supply system. System bus cable log</t>
  </si>
  <si>
    <t>34UBN. Здание резервной дизельной электростанции системы аварийного электроснабжения. Журнал кабелей системной шины</t>
  </si>
  <si>
    <t xml:space="preserve">                34UBN. Building for standby emergency power supply diesel-generator system and control safety systems. PU EE I&amp;C CS. Structural diagram of the equipment set</t>
  </si>
  <si>
    <t>34UBN. Здание резервной дизельной электростанции системы аварийного электроснабжения и управляющих систем безопасности. ПТК СКУ ЭЧ ЭБ. Схема структурная комплекса технических средств</t>
  </si>
  <si>
    <t xml:space="preserve">                24UBN. Building for standby emergency power supply diesel-generator system and control safety systems. ESFAS CS 4. ESFAS CS 4 control cable log related to links to other building</t>
  </si>
  <si>
    <t>34UBN. Здание резервной дизельной электростанции системы аварийного электроснабжения и управляющих систем безопасности. ПТК УСБТ 4. Журнал контрольных кабелей ПТК УСБТ 4 в части связи с другими зданиями</t>
  </si>
  <si>
    <t xml:space="preserve">                34UBN. Building for standby emergency power supply diesel-generator system and control safety systems. ESFAS CS 4. Control cable bridges log related to the operation of valves</t>
  </si>
  <si>
    <t>34UBN. Здание резервной дизельной электростанции системы аварийного электроснабжения и управляющих систем безопасности. ПТК УСБТ 4. Журнал контрольных кабелей перемычек в части управления арматурой</t>
  </si>
  <si>
    <t xml:space="preserve">                34UBN. Building for standby emergency power supply diesel-generator system and control safety systems. ESFAS CS 4. Control cable log relating to control valves power supply</t>
  </si>
  <si>
    <t>34UBN. Здание резервной дизельной электростанции системы аварийного электроснабжения и управляющих систем безопасности. ПТК УСБТ 4. Журнал контрольных кабелей в части питания регулирующей арматуры</t>
  </si>
  <si>
    <t xml:space="preserve">                34UBN. Building for standby emergency power supply diesel-generator system and control safety systems. 0.4 kV SCG. RP and EE I&amp;C. Control cables log. Layout group 3</t>
  </si>
  <si>
    <t>34UBN. Здание резервной дизельной электростанции системы аварийного электроснабжения и управляющих систем безопасности. КРУ 0,4 кВ. РЗ и СКУ ЭЧ. Журнал контрольных кабелей. Группа раскладки 3</t>
  </si>
  <si>
    <t xml:space="preserve">                34UBN. Building for standby emergency power supply diesel-generator system and control safety systems. LCP. 0.38 kV NO power assemblies filling diagrams</t>
  </si>
  <si>
    <t>34UBN. Здание резервной дизельной электростанции системы аварийного электроснабжения и управляющих систем безопасности. МПУ. Схемы заполнения сборок 0,38 кВ НЭ</t>
  </si>
  <si>
    <t xml:space="preserve">                34UBN. Building for standby emergency power supply diesel-generator system and control safety systems. LCP. 0.38 kV power assemblies filling diagrams. SS train 4</t>
  </si>
  <si>
    <t>34UBN. Здание резервной дизельной электростанции системы аварийного электроснабжения и управляющих систем безопасности. МПУ. Схемы заполнения сборок 0,38 кВ. 4 канал СБ</t>
  </si>
  <si>
    <t xml:space="preserve">                34UBN. Building for standby emergency power supply diesel-generator system and control safety systems. TPPM control cables log. SS train 4. Layout group 5</t>
  </si>
  <si>
    <t>34UBN. Здание резервной дизельной электростанции системы аварийного электроснабжения и управляющих систем безопасности. Журнал контрольных кабелей ТТК. 4 канал СБ. Группа раскладки 5</t>
  </si>
  <si>
    <t xml:space="preserve">          35UBN Building for normal operation standby diesel-generator system</t>
  </si>
  <si>
    <t>35UBN Здание резервной дизельной электростанции системы нормальной эксплуатации</t>
  </si>
  <si>
    <t xml:space="preserve">             Readiness of object 35UBN</t>
  </si>
  <si>
    <t>Готовность объекта 35UBN</t>
  </si>
  <si>
    <t>892д</t>
  </si>
  <si>
    <t>752д</t>
  </si>
  <si>
    <t>97д</t>
  </si>
  <si>
    <t xml:space="preserve">                      35UBN. Building for normal operation standby diesel-generator system. Foundation slab. Geometry</t>
  </si>
  <si>
    <t>35UBN. Здание резервной дизельной электростанции системы нормальной эксплуатации. Фундаментная плита. Геометрия</t>
  </si>
  <si>
    <t xml:space="preserve">                      35UBN. Building for normal operation standby diesel-generator system. Foundation slab. Reinforcement</t>
  </si>
  <si>
    <t>35UBN. Здание резервной дизельной электростанции системы нормальной эксплуатации. Фундаментная плита. Армирование</t>
  </si>
  <si>
    <t xml:space="preserve">                      35UBN. Building for normal operation standby diesel-generator system. Foundation slab. Rebar dowels</t>
  </si>
  <si>
    <t>35UBN. Здание резервной дизельной электростанции системы нормальной эксплуатации. Фундаментная плита. Выпуски арматуры</t>
  </si>
  <si>
    <t>497д</t>
  </si>
  <si>
    <t xml:space="preserve">                      35UBN. Building for normal operation standby diesel-generator system. Pit</t>
  </si>
  <si>
    <t>35UBN. Здание резервной дизельной электростанции системы нормальной эксплуатации. Котлован</t>
  </si>
  <si>
    <t xml:space="preserve">                      35UBN. Building for normal operation standby diesel-generator system. Slab at elev. 0.000. Geometry</t>
  </si>
  <si>
    <t>35UBN. Здание резервной дизельной электростанции системы нормальной эксплуатации. Перекрытие на отм. 0,000. Геометрия</t>
  </si>
  <si>
    <t xml:space="preserve">                      35UBN. Building for normal operation standby diesel-generator system. Slab at elev. 0.000. Reinforcement</t>
  </si>
  <si>
    <t>35UBN. Здание резервной дизельной электростанции системы нормальной эксплуатации. Перекрытие на отм. 0,000. Армирование</t>
  </si>
  <si>
    <t xml:space="preserve">                      35UBN. Building for normal operation standby diesel-generator system. Pedestal for diesel-generator. Geometry</t>
  </si>
  <si>
    <t>35UBN. Здание резервной дизельной электростанции системы нормальной эксплуатации. Фундамент под дизельгенератор. Геометрия</t>
  </si>
  <si>
    <t xml:space="preserve">                      35UBN. Building for normal operation standby diesel-generator system. Pedestal for diesel-generator. Reinforcement</t>
  </si>
  <si>
    <t>35UBN. Здание резервной дизельной электростанции системы нормальной эксплуатации. Фундамент под дизельгенератор. Армирование</t>
  </si>
  <si>
    <t xml:space="preserve">                      35UBN. Building for normal operation standby diesel-generator system. Outer from elev. -4. 200 to elev. 0.000. Geometry</t>
  </si>
  <si>
    <t>35UBN. Здание резервной дизельной электростанции системы нормальной эксплуатации. Наружные стены с отм. -4. 200 до отм. 0,000. Геометрия</t>
  </si>
  <si>
    <t xml:space="preserve">                      35UBN. Building for normal operation standby diesel-generator system. Outer from elev. -4. 200 to elev. 0.000. Reinforcement</t>
  </si>
  <si>
    <t>35UBN. Здание резервной дизельной электростанции системы нормальной эксплуатации. Наружные стены с отм. -4. 200 до отм. 0,000. Армирование</t>
  </si>
  <si>
    <t xml:space="preserve">                      35UBN. Building for normal operation standby diesel-generator system. Inner walls from elev. -4.200 to elev. 0.000. Geometry</t>
  </si>
  <si>
    <t>35UBN. Здание резервной дизельной электростанции системы нормальной эксплуатации. Внутренние стены с отм. с отм. -4,200 до отм. 0,000. Геометрия</t>
  </si>
  <si>
    <t xml:space="preserve">                      35UBN. Building for normal operation standby diesel-generator system. Inner walls from elev. -4.200 to elev. 0.000. Reinforcement</t>
  </si>
  <si>
    <t>35UBN. Здание резервной дизельной электростанции системы нормальной эксплуатации. Внутренние стены с отм. с отм. -4,200 до отм. 0,000. Армирование</t>
  </si>
  <si>
    <t xml:space="preserve">                      35UBN. Building for normal operation standby diesel-generator system. Stairs from elev. -4.200 to elev. 0.000. Geometry</t>
  </si>
  <si>
    <t>35UBN. Здание резервной дизельной электростанции системы нормальной эксплуатации. Лестница с отм. -4,200 до отм. 0,000. Геометрия</t>
  </si>
  <si>
    <t xml:space="preserve">                      35UBN. Building for normal operation standby diesel-generator system. Stairs from elev. -4.200 to elev. 0.000. Reinforcement</t>
  </si>
  <si>
    <t>35UBN. Здание резервной дизельной электростанции системы нормальной эксплуатации. Лестница с отм. -4,200 до отм. 0,000. Армирование</t>
  </si>
  <si>
    <t xml:space="preserve">                      35UBN. Building for normal operation standby diesel-generator system. Stairs from elev. 0.000 to the top. Reinforcement</t>
  </si>
  <si>
    <t>35UBN. Здание резервной дизельной электростанции системы нормальной эксплуатации. Лестница с отм. 0,000 до верха. Армирование</t>
  </si>
  <si>
    <t xml:space="preserve">                      35UBN. Building for normal operation standby diesel-generator system. Equipment pedestals</t>
  </si>
  <si>
    <t>35UBN. Здание резервной дизельной электростанции системы нормальной эксплуатации. Фундаменты под оборудование</t>
  </si>
  <si>
    <t xml:space="preserve">                      35UBN. Building for normal operation standby diesel-generator system. Columns and walls from elev. 0.000 to elev. +4.800. Geometry</t>
  </si>
  <si>
    <t>35UBN. Здание резервной дизельной электростанции системы нормальной эксплуатации. Колонны и стены с отм. 0,000 до отм. +4,800. Геометрия</t>
  </si>
  <si>
    <t xml:space="preserve">                      35UBN. Building for normal operation standby diesel-generator system. Columns and walls from elev. 0.000 to elev. +4.800. Reinforcement</t>
  </si>
  <si>
    <t>35UBN. Здание резервной дизельной электростанции системы нормальной эксплуатации. Колонны и стены с отм. 0,000 до отм. +4,800. Армирование</t>
  </si>
  <si>
    <t xml:space="preserve">                      35UBN. Building for normal operation standby diesel-generator system. Slab at elev. +4.800. Geometry</t>
  </si>
  <si>
    <t>35UBN. Здание резервной дизельной электростанции системы нормальной эксплуатации. Перекрытие на отм. +4,800. Геометрия</t>
  </si>
  <si>
    <t xml:space="preserve">                      35UBN. Building for normal operation standby diesel-generator system. Slab at elev. +4.800. Reinforcement</t>
  </si>
  <si>
    <t>35UBN. Здание резервной дизельной электростанции системы нормальной эксплуатации. Перекрытие на отм. +4,800. Армирование</t>
  </si>
  <si>
    <t xml:space="preserve">                      35UBN. Building for normal operation standby diesel-generator system. Columns and walls from elev. +4.800 to elev. +10.650. Geometry</t>
  </si>
  <si>
    <t>35UBN. Здание резервной дизельной электростанции системы нормальной эксплуатации. Колонны и стены с отм. +4,800 до отм. +10,650. Геометрия</t>
  </si>
  <si>
    <t xml:space="preserve">                      35UBN. Building for normal operation standby diesel-generator system. Columns and walls from elev. +4.800 to elev. +10.650. Reinforcement</t>
  </si>
  <si>
    <t>35UBN. Здание резервной дизельной электростанции системы нормальной эксплуатации. Колонны и стены с отм. +4,800 до отм. +10,650. Армирование</t>
  </si>
  <si>
    <t xml:space="preserve">                      35UBN. Building for normal operation standby diesel-generator system. Roof at elev. +10.900. Geometry</t>
  </si>
  <si>
    <t>35UBN. Здание резервной дизельной электростанции системы нормальной эксплуатации. Покрытие на отм. +10,900. Геометрия</t>
  </si>
  <si>
    <t xml:space="preserve">                      35UBN. Building for normal operation standby diesel-generator system. Roof at elev. +10.900. Reinforcement</t>
  </si>
  <si>
    <t>35UBN. Здание резервной дизельной электростанции системы нормальной эксплуатации. Покрытие на отм. +10,900. Армирование</t>
  </si>
  <si>
    <t xml:space="preserve">                      35UBN. Building for normal operation standby diesel-generator system. Stairs from elev. 0.000 to the top. Geometry</t>
  </si>
  <si>
    <t>35UBN. Здание резервной дизельной электростанции системы нормальной эксплуатации. Лестница с отм. 0,000 до верха. Геометрия</t>
  </si>
  <si>
    <t xml:space="preserve">                   35UBN. Building for normal operation standby diesel-generator system. Grounding. Lightning protection</t>
  </si>
  <si>
    <t>35UBN. Здание резервной дизельной электростанции системы нормальной эксплуатации. Заземление. Молниезащита</t>
  </si>
  <si>
    <t xml:space="preserve">                   35UBN. Building for normal operation standby diesel-generator system. Maintenance platforms</t>
  </si>
  <si>
    <t>35UBN. Здание резервной дизельной электростанции системы нормальной эксплуатации. Площадки обслуживания</t>
  </si>
  <si>
    <t xml:space="preserve">                   35UBN. Building for normal operation standby diesel-generator system. Overhung transport tracks</t>
  </si>
  <si>
    <t>35UBN. Здание резервной дизельной электростанции системы нормальной эксплуатации. Пути подвесного транспорта</t>
  </si>
  <si>
    <t xml:space="preserve">                   35UBN. Building for normal operation standby diesel-generator system. External metal stairs</t>
  </si>
  <si>
    <t>35UBN. Здание резервной дизельной электростанции системы нормальной эксплуатации. Наружная металлическая лестница</t>
  </si>
  <si>
    <t xml:space="preserve">                   35UBN. Building for normal operation standby diesel-generator system. Outer walls lining</t>
  </si>
  <si>
    <t>35UBN. Здание резервной дизельной электростанции системы нормальной эксплуатации. Облицовка наружных стен</t>
  </si>
  <si>
    <t xml:space="preserve">                   35UBN. Building for normal operation standby diesel-generator system. Architectural-planning drawings and finishing</t>
  </si>
  <si>
    <t>35UBN. Здание резервной дизельной электростанции системы нормальной эксплуатации. Архитектурно-планировочные чертежи и отделка</t>
  </si>
  <si>
    <t xml:space="preserve">                35UBN. Building for normal operation standby diesel-generator system. Pipe lines of cooling sea water PEB</t>
  </si>
  <si>
    <t>35UBN. Здание резервной дизельной электростанции системы нормальной эксплуатации. Трубопроводы охлаждающей морской воды PСB</t>
  </si>
  <si>
    <t xml:space="preserve">                35UBN. Building for normal operation standby diesel-generator system. Installation drawing for all load lifting equipment</t>
  </si>
  <si>
    <t>35UBN. Здание резервной дизельной электростанции системы нормальной эксплуатации, включая промежуточный склад дизельного топлива (35UEJ). Установочные чертежи всего грузоподъемного оборудования</t>
  </si>
  <si>
    <t>35UBN. Здание резервной дизельной электростанции системы нормальной эксплуатации. Трубопроводы охлаждающей морской воды PСB (обвязка вентиляционных систем)</t>
  </si>
  <si>
    <t xml:space="preserve">                35UBN. Building for normal operation standby diesel-generator system. Water pipe lines of inner circuit XJG</t>
  </si>
  <si>
    <t>35UBN. Здание резервной дизельной электростанции системы нормальной эксплуатации. Трубопроводы воды внутреннего контура XJG</t>
  </si>
  <si>
    <t xml:space="preserve">                35UBN. Building for normal operation standby diesel-generator system. Fuel pipe lines XJN</t>
  </si>
  <si>
    <t>35UBN. Здание резервной дизельной электростанции системы нормальной эксплуатации. Трубопроводы топлива XJN</t>
  </si>
  <si>
    <t xml:space="preserve">                35UBN. Building for normal operation standby diesel-generator system. Lubricating oil pipelines XJV</t>
  </si>
  <si>
    <t>35UBN. Здание резервной дизельной электростанции системы нормальной эксплуатации. Трубопроводы смазочного масла XJV</t>
  </si>
  <si>
    <t xml:space="preserve">                35UBN. Building for normal operation standby diesel-generator system. Pipe lines of starting air XJX</t>
  </si>
  <si>
    <t>35UBN. Здание резервной дизельной электростанции системы нормальной эксплуатации. Трубопроводы пускового воздуха XJX</t>
  </si>
  <si>
    <t xml:space="preserve">                35UBN. Building for normal operation standby diesel-generator system. Water-supply systems of 5UBN building</t>
  </si>
  <si>
    <t>35UBN. Здание резервной дизельной электростанции системы нормальной эксплуатации. Системы водоснабжения здания 5UBN</t>
  </si>
  <si>
    <t xml:space="preserve">                35UBN. Building for normal operation standby diesel-generator system. Sewage systems of 5UBN building</t>
  </si>
  <si>
    <t>35UBN. Здание резервной дизельной электростанции системы нормальной эксплуатации. Системы водоотведения здания 5UBN</t>
  </si>
  <si>
    <t xml:space="preserve">                35UBN. Building for normal operation standby diesel-generator system. Installation drawings of the equipment</t>
  </si>
  <si>
    <t>35UBN. Здание резервной дизельной электростанции системы нормальной эксплуатации. Установочные чертежи оборудования</t>
  </si>
  <si>
    <t xml:space="preserve">                35UBN. Building for normal operation standby diesel-generator system. Heat insulation of ventilation</t>
  </si>
  <si>
    <t>35UBN. Здание резервной дизельной электростанции системы нормальной эксплуатации. Тепловая изоляция вентиляции</t>
  </si>
  <si>
    <t xml:space="preserve">                35UBN. Building for normal operation standby diesel-generator system. Corrosion protection of air ducts</t>
  </si>
  <si>
    <t>35UBN. Здание резервной дизельной электростанции системы нормальной эксплуатации. Антикоррозионная защита воздуховодов</t>
  </si>
  <si>
    <t xml:space="preserve">                35UBN. Building for normal operation standby diesel-generator system. Corrosion protection of pipelines</t>
  </si>
  <si>
    <t>35UBN. Здание резервной дизельной электростанции системы нормальной эксплуатации. Антикоррозионная защита трубопроводов</t>
  </si>
  <si>
    <t xml:space="preserve">                35UBN. Building for standby emergency power supply diesel-generator system and control safety systems. Heat insulation of pipe lines</t>
  </si>
  <si>
    <t>35UBN. Здание резервной дизельной электростанции системы нормальной эксплуатации. Тепловая изоляция трубопроводов</t>
  </si>
  <si>
    <t xml:space="preserve">                35UBN. Building for normal operation standby diesel-generator system. Ventilation and air conditioning systems. Layout drawings</t>
  </si>
  <si>
    <t>35UBN. Здание резервной дизельной электростанции системы нормальной эксплуатации. Системы вентиляции и кондиционирования. Компоновочные чертежи</t>
  </si>
  <si>
    <t xml:space="preserve">                35UBN. Building for normal operation standby diesel-generator system. Ventilation and air conditioning systems. Installation drawings</t>
  </si>
  <si>
    <t>35UBN. Здание резервной дизельной электростанции системы нормальной эксплуатации. Системы вентиляции и кондиционирования. Установочные чертежи</t>
  </si>
  <si>
    <t xml:space="preserve">                35UBN. Building for normal operation standby diesel-generator system. Automatic fire fighting system</t>
  </si>
  <si>
    <t>35UBN. Здание резервной дизельной электростанции системы нормальной эксплуатации. Автоматическое пожаротушение</t>
  </si>
  <si>
    <t xml:space="preserve">                35UBN. Building for normal operation standby diesel-generator system. Compressed air supply system for repair needs SCD</t>
  </si>
  <si>
    <t>35UBN. Здание резервной дизельной электростанции системы нормальной эксплуатации. Трубопроводы сжатого воздуха для ремонтных нужд SCD</t>
  </si>
  <si>
    <t xml:space="preserve">                   35UBN. Building for normal operation standby diesel-generator system. Collecting and removal system of GMP drains, discharges and leaks</t>
  </si>
  <si>
    <t>35UBN. Здание резервной дизельной электростанции системы нормальной эксплуатации. Система сбора и отвода дренажей, опорожнений и протечек GMP</t>
  </si>
  <si>
    <t xml:space="preserve">                35UBN. Building for normal operation standby diesel-generator system. Electric connection diagram of 6.6 kV sections. Power cables log 6.6 kV</t>
  </si>
  <si>
    <t>35UBN. Здание резервной дизельной электростанции системы нормальной эксплуатации. Схемы электрических соединений секций 6,6 кВ кВ. Журнал силовых кабелей 6,6 кВ</t>
  </si>
  <si>
    <t xml:space="preserve">                35UBN. Building for normal operation standby diesel-generator system. Electric connection diagrams for 0.4 kV assemblies. Power cables log 0.4 kV</t>
  </si>
  <si>
    <t>35UBN. Здание резервной дизельной электростанции системы нормальной эксплуатации. Схемы электрических соединений сборок 0,4 кВ. Журнал силовых кабелей 0,4 кВ</t>
  </si>
  <si>
    <t xml:space="preserve">                35UBN. Building for normal operation standby diesel-generator system. Common-plant telephone communication system</t>
  </si>
  <si>
    <t>35UBN. Здание резервной дизельной электростанции системы нормальной эксплуатации. Система общестанционной телефонной связи</t>
  </si>
  <si>
    <t xml:space="preserve">                35UBN. Building for normal operation standby diesel-generator system. Operative loudspeaking and telephone communication system</t>
  </si>
  <si>
    <t>35UBN. Здание резервной дизельной электростанции системы нормальной эксплуатации. Система оперативной громкоговорящей и телефонной связи</t>
  </si>
  <si>
    <t xml:space="preserve">                35UBN. Building for normal operation standby diesel-generator system. Personnel warning and search system</t>
  </si>
  <si>
    <t>35UBN. Здание резервной дизельной электростанции системы нормальной эксплуатации. Система оповещения и поиска персонала</t>
  </si>
  <si>
    <t xml:space="preserve">                35UBN. Building for normal operation standby diesel-generator system. Master clock system</t>
  </si>
  <si>
    <t>35UBN. Здание резервной дизельной электростанции системы нормальной эксплуатации. Система часофикации</t>
  </si>
  <si>
    <t xml:space="preserve">                35UBN. Building for normal operation standby diesel-generator system. Operative radiotelephones system</t>
  </si>
  <si>
    <t>35UBN. Здание резервной дизельной электростанции системы нормальной эксплуатации. Система эксплуатационных радиотелефонов</t>
  </si>
  <si>
    <t xml:space="preserve">                35UBN. Building for normal operation standby diesel-generator system. Operative radiotelephones system. Control cable log</t>
  </si>
  <si>
    <t>35UBN. Здание резервной дизельной электростанции системы нормальной эксплуатации. Система эксплуатационных радиотелефонов. Журнал контрольных кабелей</t>
  </si>
  <si>
    <t xml:space="preserve">                35UBN. Building for normal operation standby diesel-generator system. Earthing drawings</t>
  </si>
  <si>
    <t>35UBN. Здание резервной дизельной электростанции системы нормальной эксплуатации. Чертежи заземления</t>
  </si>
  <si>
    <t xml:space="preserve">                35UBN. Building for normal operation standby diesel-generator system. Layout drawings of cable metal structures. Elevation 0.000</t>
  </si>
  <si>
    <t>35UBN. Здание резервной дизельной электростанции системы нормальной эксплуатации. Компоновочные чертежи кабельных металлоконструкций. Отметка 0,000</t>
  </si>
  <si>
    <t xml:space="preserve">                35UBN. Building for normal operation standby diesel-generator system. Layout drawings of cable metal structures. Elevations +3.600; +4.800</t>
  </si>
  <si>
    <t>35UBN. Здание резервной дизельной электростанции системы нормальной эксплуатации. Компоновочные чертежи кабельных металлоконструкций. Отметки +3,600, +4,800</t>
  </si>
  <si>
    <t xml:space="preserve">                35UBN. Building for normal operation standby diesel-generator system. Layout drawings of cable metal structures. Elevation +10.800</t>
  </si>
  <si>
    <t>35UBN. Здание резервной дизельной электростанции системы нормальной эксплуатации. Компоновочные чертежи кабельных металлоконструкций. Отметка +10,800</t>
  </si>
  <si>
    <t xml:space="preserve">                35UBN. Building for normal operation standby diesel-generator system. Layout drawings of electrical equiment</t>
  </si>
  <si>
    <t>35UBN. Здание резервной дизельной электростанции системы нормальной эксплуатации. Компоновочные чертежи электрооборудования</t>
  </si>
  <si>
    <t xml:space="preserve">                35UBN. Building for normal operation standby diesel-generator system. Special earthing drawings</t>
  </si>
  <si>
    <t>35UBN. Здание резервной дизельной электростанции системы нормальной эксплуатации. Чертежи специального заземления</t>
  </si>
  <si>
    <t xml:space="preserve">                35UBN. Building for normal operation standby diesel-generator system. 6.6 kV SCG cabinets. 30BBG assembly. Tables of external connections</t>
  </si>
  <si>
    <t>35UBN. Здание резервной дизельной электростанции системы нормальной эксплуатации. Шкафы КРУ 6,6 кВ. Сборка 30BBG. Таблицы внешних подключений</t>
  </si>
  <si>
    <t xml:space="preserve">                35UBN. Building for normal operation standby diesel-generator system. 0.4 kV SCG. RP and EE I&amp;C. Assemblies. Tables of external connections</t>
  </si>
  <si>
    <t>35UBN. Здание резервной дизельной электростанции системы нормальной эксплуатации. КРУ 0,4 кВ. РЗ и СКУ ЭЧ. Cборки. Таблицы внешних подключений</t>
  </si>
  <si>
    <t xml:space="preserve">                35UBN. Building for normal operation standby diesel-generator system. Control cable log. Layout group 5</t>
  </si>
  <si>
    <t>35UBN. Здание резервной дизельной электростанции системы нормальной эксплуатации. Журнал контрольных кабелей. Группа раскладки 5</t>
  </si>
  <si>
    <t xml:space="preserve">                35UBN. Building for normal operation standby diesel-generator system. 6.6 kV SCG assembly. Control cables log. Layout group 3</t>
  </si>
  <si>
    <t>35UBN. Здание резервной дизельной электростанции системы нормальной эксплуатации. Сборка КРУ 6,6 кВ. Журнал контрольных кабелей. Группа раскладки 3</t>
  </si>
  <si>
    <t xml:space="preserve">                35UBN. Building for normal operation standby diesel-generator system. 0.4 kV SCG. RP and EE I&amp;C. Control cable log. Layout group 3</t>
  </si>
  <si>
    <t>35UBN. Здание резервной дизельной электростанции системы нормальной эксплуатации. КРУ 0,4 кВ. РЗ и СКУ ЭЧ. Журнал контрольных кабелей. Группа раскладки 3</t>
  </si>
  <si>
    <t xml:space="preserve">                35UBN. Building for normal operation standby diesel-generator system. Electric connection diagrams for 6.6 kV sections</t>
  </si>
  <si>
    <t>35UBN. Здание резервной дизельной электростанции системы нормальной эксплуатации. Схемы электрических соединений секций 6,6 кВ</t>
  </si>
  <si>
    <t xml:space="preserve">                35UBN. Building for normal operation standby diesel-generator system. Electric connection diagrams for 0.4 kV assemblies</t>
  </si>
  <si>
    <t>35UBN. Здание резервной дизельной электростанции системы нормальной эксплуатации. Схемы электрических соединений сборок 0,4 кВ</t>
  </si>
  <si>
    <t xml:space="preserve">                35UBN. Building for normal operation standby diesel-generator system. Electric lighting and socket network</t>
  </si>
  <si>
    <t>35UBN. Здание резервной дизельной электростанции системы нормальной эксплуатации. Электрическое освещение и розеточная сеть</t>
  </si>
  <si>
    <t xml:space="preserve">                35UBN. Building for normal operation standby diesel-generator system. Personnel warning and search system. Control cable log</t>
  </si>
  <si>
    <t>35UBN. Здание резервной дизельной электростанции системы нормальной эксплуатации. Система оповещения и поиска персонала. Журнал контрольных кабелей</t>
  </si>
  <si>
    <t xml:space="preserve">                35UBN. Building for normal operation standby diesel-generator system. Master clock system. Control cable log</t>
  </si>
  <si>
    <t>35UBN. Здание резервной дизельной электростанции системы нормальной эксплуатации. Система часофикации. Журнал контрольных кабелей</t>
  </si>
  <si>
    <t xml:space="preserve">                35UBN. Building for normal operation standby diesel-generator system. Common-plant telephone communication system. Control cable log</t>
  </si>
  <si>
    <t>35UBN. Здание резервной дизельной электростанции системы нормальной эксплуатации. Система общестанционной телефонной связи. Журнал контрольных кабелей</t>
  </si>
  <si>
    <t xml:space="preserve">                35UBN. Building for normal operation standby diesel-generator system. Operative loudspeaking and telephone communication system. Control cable log</t>
  </si>
  <si>
    <t>35UBN. Здание резервной дизельной электростанции системы нормальной эксплуатации. Система оперативной громкоговорящей и телефонной связи. Журнал контрольных кабелей</t>
  </si>
  <si>
    <t xml:space="preserve">                35UBN. Building for normal operation standby diesel-generator system. Special earthing system cable log</t>
  </si>
  <si>
    <t>35UBN. Здание резервной дизельной электростанции системы нормальной эксплуатации. Журнал кабелей системы специального заземления</t>
  </si>
  <si>
    <t xml:space="preserve">                Building for normal operation standby diesel power station (35UBN). LCP. V I&amp;C CS. Structural diagram</t>
  </si>
  <si>
    <t>Здание резервной дизельной электростанции системы нормальной эксплуатации (35UBN). МПУ. ПТК СКУ В. Схема структурная.</t>
  </si>
  <si>
    <t xml:space="preserve">                35UBN. Building for normal operation standby diesel-generator system. FP I&amp;C. Automatic water fire fighting</t>
  </si>
  <si>
    <t>35UBN. Здание резервной дизельной электростанции системы нормальной эксплуатации. СКУ ПЗ. Автоматическое водяное пожаротушение</t>
  </si>
  <si>
    <t xml:space="preserve">                35UBN. Building for normal operation standby diesel-generator system. FP I&amp;C. Ventilation systems</t>
  </si>
  <si>
    <t>35UBN. Здание резервной дизельной электростанции системы нормальной эксплуатации. СКУ ПЗ. Системы вентиляции</t>
  </si>
  <si>
    <t xml:space="preserve">                35UBN. Building for normal operation standby diesel-generator system. FP I&amp;C. Fire alarm</t>
  </si>
  <si>
    <t>35UBN. Здание резервной дизельной электростанции системы нормальной эксплуатации. СКУ ПЗ. Пожарная сигнализация</t>
  </si>
  <si>
    <t xml:space="preserve">                35UBN. Building for normal operation standby diesel-generator system. FP I&amp;C. Fire annunciation</t>
  </si>
  <si>
    <t>35UBN. Здание резервной дизельной электростанции системы нормальной эксплуатации. СКУ ПЗ. Оповещение о пожаре</t>
  </si>
  <si>
    <t xml:space="preserve">                35UBN. Building for normal operation standby diesel-generator system. PU EE I&amp;C CS. Structural diagram of the equipment set</t>
  </si>
  <si>
    <t>35UBN. Здание резервной дизельной электростанции системы нормальной эксплуатации. ПТК СКУ ЭЧ ЭБ. Схема структурная комплекса технических средств</t>
  </si>
  <si>
    <t xml:space="preserve">                35UBN. Building for normal operation standby diesel-generator system. PU EE I&amp;C CS. Tables of external connections</t>
  </si>
  <si>
    <t>35UBN. Здание резервной дизельной электростанции системы нормальной эксплуатации. ПТК СКУ ЭЧ ЭБ. Таблицы внешних подключений</t>
  </si>
  <si>
    <t xml:space="preserve">                35UBN. Building for normal operation standby diesel-generator system. TPPM control cables log. Layout group 5</t>
  </si>
  <si>
    <t>35UBN. Здание резервной дизельной электростанции системы нормальной эксплуатации. Журнал контрольных кабелей ТТК. Группа раскладки 5</t>
  </si>
  <si>
    <t xml:space="preserve">                35UBN. Building for normal operation standby diesel-generator system. V I&amp;C. V CS. Control cable log</t>
  </si>
  <si>
    <t>35UBN. Здание резервной дизельной электростанции системы нормальной эксплуатации. СКУ В. ПТК В. Журнал контрольных кабелей</t>
  </si>
  <si>
    <t xml:space="preserve">                35UBN. Building for normal operation standby diesel-generator system. NO I&amp;C. V CS. Power cables log</t>
  </si>
  <si>
    <t>35UBN. Здание резервной дизельной электростанции системы нормальной эксплуатации. СКУ НЭ. ПТК В. Журнал силовых кабелей</t>
  </si>
  <si>
    <t xml:space="preserve">                35UBN. Building for normal operation standby diesel-generator system. LCP. DG ACS control cables log</t>
  </si>
  <si>
    <t>35UBN. Здание резервной дизельной электростанции системы нормальной эксплуатации. МПУ. Журнал контрольных кабелей САУ ДГ</t>
  </si>
  <si>
    <t xml:space="preserve">                35UBN. Building for normal operation standby diesel-generator system. LCP. Power cables log of DG ACS</t>
  </si>
  <si>
    <t>35UBN. Здание резервной дизельной электростанции системы нормальной эксплуатации. МПУ. Журнал силовых кабелей САУ ДГ</t>
  </si>
  <si>
    <t xml:space="preserve">                35UBN. Building for normal operation standby diesel-generator system. PU EE I&amp;C CS. Electrical equipment cables log. Layout group 3</t>
  </si>
  <si>
    <t>35UBN. Здание резервной дизельной электростанции системы нормальной эксплуатации. ПТК СКУ ЭЧ ЭБ. Журнал кабелей от электрооборудования. Группа раскладки 3</t>
  </si>
  <si>
    <t xml:space="preserve">                35UBN. Building for normal operation standby diesel-generator system. PU EE I&amp;C CS. CS system bus cable log. Layout group 5</t>
  </si>
  <si>
    <t>35UBN. Здание резервной дизельной электростанции системы нормальной эксплуатации. ПТК СКУ ЭЧ ЭБ. Журнал кабелей системной шины ПТК. Группа раскладки 5</t>
  </si>
  <si>
    <t xml:space="preserve">                35UBN. Building for normal operation standby diesel-generator system. FP I&amp;C. Automatic water fire fighting. Control cables log. Layout group 5</t>
  </si>
  <si>
    <t>35UBN. Здание резервной дизельной электростанции системы нормальной эксплуатации. СКУ ПЗ. Автоматическое водяное пожаротушение. Журнал контрольных кабелей. Группа раскладки 5</t>
  </si>
  <si>
    <t xml:space="preserve">                35UBN. Building for normal operation standby diesel-generator system. FP I&amp;C. Automatic water fire fighting. Power cables log. Layout group 3</t>
  </si>
  <si>
    <t>35UBN. Здание резервной дизельной электростанции системы нормальной эксплуатации. СКУ ПЗ. Автоматическое водяное пожаротушение. Журнал силовых кабелей. Группа раскладки 3</t>
  </si>
  <si>
    <t xml:space="preserve">                35UBN. Building for normal operation standby diesel-generator system. FP I&amp;C. Fire alarm. Control cables log. Layout group 5</t>
  </si>
  <si>
    <t>35UBN. Здание резервной дизельной электростанции системы нормальной эксплуатации. СКУ ПЗ. Пожарная сигнализация. Журнал контрольных кабелей. Группа раскладки 5</t>
  </si>
  <si>
    <t xml:space="preserve">                35UBN. Building for normal operation standby diesel-generator system. FP I&amp;C. Fire alarm. Power cables log. Layout group 3</t>
  </si>
  <si>
    <t>35UBN. Здание резервной дизельной электростанции системы нормальной эксплуатации. СКУ ПЗ. Пожарная сигнализация. Журнал силовых кабелей. Группа раскладки 3</t>
  </si>
  <si>
    <t xml:space="preserve">                35UBN. Building for normal operation standby diesel-generator system. FP I&amp;C. Ventilation systems. Control cables log. Layout group 5</t>
  </si>
  <si>
    <t>35UBN. Здание резервной дизельной электростанции системы нормальной эксплуатации. СКУ ПЗ. Системы вентиляции. Журнал контрольных кабелей. Группа раскладки 5</t>
  </si>
  <si>
    <t xml:space="preserve">                35UBN. Building for normal operation standby diesel-generator system. FP I&amp;C. Ventilation systems. Power cables log. Layout group 3</t>
  </si>
  <si>
    <t>35UBN. Здание резервной дизельной электростанции системы нормальной эксплуатации. СКУ ПЗ. Системы вентиляции. Журнал силовых кабелей. Группа раскладки 3</t>
  </si>
  <si>
    <t xml:space="preserve">                35UBN. Building for normal operation standby diesel-generator system. LCP. 0.38 kV power assemblies filling diagrams</t>
  </si>
  <si>
    <t>35UBN. Здание резервной дизельной электростанции системы нормальной эксплуатации. МПУ. Схемы заполнения сборок 0,38 кВ</t>
  </si>
  <si>
    <t xml:space="preserve">                35UBN. Building for normal operation standby diesel-generator system. List of process parameter instrumentation loops</t>
  </si>
  <si>
    <t>35UBN. Здание резервной дизельной электростанции системы нормальной эксплуатации. Перечень измерительных контуров ТТК</t>
  </si>
  <si>
    <t xml:space="preserve">                35UBN. Building for normal operation standby diesel-generator system. TPPM sensors pipe connections</t>
  </si>
  <si>
    <t>35UBN. Здание резервной дизельной электростанции системы нормальной эксплуатации. Трубные соединения датчиков ТТК</t>
  </si>
  <si>
    <t xml:space="preserve">                35UBN. Building for normal operation standby diesel-generator system. TPPM sensors cable connections</t>
  </si>
  <si>
    <t>35UBN. Здание резервной дизельной электростанции системы нормальной эксплуатации. Кабельные соединения датчиков ТТК</t>
  </si>
  <si>
    <t xml:space="preserve">                35UBN. Building for normal operation standby diesel-generator system. Power supply diagrams for secondary I&amp;C transducers cabinet</t>
  </si>
  <si>
    <t>35UBN. Здание резервной дизельной электростанции системы нормальной эксплуатации. Схемы питания шкафов вторичных преобразователей КИП</t>
  </si>
  <si>
    <t xml:space="preserve">          31UBZ Cable tunnel of normal operation system</t>
  </si>
  <si>
    <t>31UBZ Кабельный тоннель системы нормальной эксплуатации</t>
  </si>
  <si>
    <t xml:space="preserve">             Readiness of object 31UBZ</t>
  </si>
  <si>
    <t>Готовность объекта 31UBZ</t>
  </si>
  <si>
    <t xml:space="preserve">                31-34UBZ. Normal operation system cable channels. Pit</t>
  </si>
  <si>
    <t>31-34UBZ. Кабельный тоннель систем нормальной эксплуатации. Котлован</t>
  </si>
  <si>
    <t xml:space="preserve">                31-32UBZ. Cable tunnel of normal operation system. Geometry</t>
  </si>
  <si>
    <t>31,32UBZ. Кабельный тоннель систем нормальной эксплуатации. Геометрия</t>
  </si>
  <si>
    <t xml:space="preserve">                31-32UBZ. Cable tunnel of normal operation system. Reinforcement</t>
  </si>
  <si>
    <t>31,32UBZ. Кабельный тоннель систем нормальной эксплуатации. Армирование</t>
  </si>
  <si>
    <t xml:space="preserve">                31-32UBZ. Cable tunnel of normal operation system. Architectural solutions</t>
  </si>
  <si>
    <t>31,32UBZ. Кабельный тоннель систем нормальной эксплуатации. Архитектурные решения</t>
  </si>
  <si>
    <t xml:space="preserve">                31UBZ. Cable tunnel of normal operation system. Anticorrosive protection of pipelines</t>
  </si>
  <si>
    <t>31UBZ. Кабельный тоннель системы нормальной эксплуатации. Антикоррозионная защита трубопроводов</t>
  </si>
  <si>
    <t xml:space="preserve">                31UBZ. Normal operation system cable tunnel. Ventilation and air conditioning systems. Drawings</t>
  </si>
  <si>
    <t>31UBZ. Кабельный тоннель системы нормальной эксплуатации. Системы вентиляции и кондиционирования. Чертежи</t>
  </si>
  <si>
    <t xml:space="preserve">                31UBZ. Cable tunnel of normal operation system. Automatic fire fighting system with finely dispersed water</t>
  </si>
  <si>
    <t>31UBZ. Кабельный тоннель системы нормальной эксплуатации. Система автоматического пожаротушения тонкораспыленной водой</t>
  </si>
  <si>
    <t xml:space="preserve">                31UBZ. Cable tunnel of normal operation system. Heat insulation of ventilation</t>
  </si>
  <si>
    <t>31UBZ. Кабельный тоннель системы нормальной эксплуатации. Тепловая изоляция вентиляции</t>
  </si>
  <si>
    <t xml:space="preserve">                31-32UBZ. Normal operation system cable tunnel. Common-plant telephone communication system</t>
  </si>
  <si>
    <t>31-32UBZ. Кабельный тоннель системы нормальной эксплуатации. Система общестанционной телефонной связи</t>
  </si>
  <si>
    <t xml:space="preserve">                31-32UBZ. Normal operation system cable tunnel. Personnel warning and search system</t>
  </si>
  <si>
    <t>31-32UBZ. Кабельный тоннель системы нормальной эксплуатации. Система оповещения и поиска персонала</t>
  </si>
  <si>
    <t xml:space="preserve">                31-32UBZ. Normal operation system cable tunnel. Operative radiotelephones system</t>
  </si>
  <si>
    <t>31-32UBZ. Кабельный тоннель системы нормальной эксплуатации. Система эксплуатационных радиотелефонов</t>
  </si>
  <si>
    <t xml:space="preserve">                31UBZ. Normal operation system cable tunnel. FP I&amp;C. Fire alarm</t>
  </si>
  <si>
    <t>31UBZ. Кабельный тоннель системы нормальной эксплуатации. СКУ ПЗ. Пожарная сигнализация</t>
  </si>
  <si>
    <t xml:space="preserve">                31UBZ. Normal operation system cable tunnel. FP I&amp;C. Fire annunciation</t>
  </si>
  <si>
    <t>31UBZ. Кабельный тоннель системы нормальной эксплуатации. СКУ ПЗ. Оповещение о пожаре</t>
  </si>
  <si>
    <t xml:space="preserve">                31UBZ. Cable tunnel of normal operation system. Layout drawings of cable metal structures</t>
  </si>
  <si>
    <t>31UBZ. Кабельный тоннель системы нормальной эксплуатации. Компоновочные чертежи кабельных металлоконструкций</t>
  </si>
  <si>
    <t xml:space="preserve">                31-32UBZ. Normal operation system cable tunnel. Common-plant telephone communication system. Control cable log</t>
  </si>
  <si>
    <t>31-32UBZ. Кабельный тоннель системы нормальной эксплуатации. Система общестанционной телефонной связи. Журнал контрольных кабелей</t>
  </si>
  <si>
    <t xml:space="preserve">                31-32UBZ. Normal operation system cable tunnel. Personnel warning and search system. Control cable log</t>
  </si>
  <si>
    <t>31-32UBZ. Кабельный тоннель системы нормальной эксплуатации. Система оповещения и поиска персонала. Журнал контрольных кабелей</t>
  </si>
  <si>
    <t xml:space="preserve">                31-32UBZ. Normal operation system cable tunnel. Operative radiotelephones system. Control cable log</t>
  </si>
  <si>
    <t>31-32UBZ. Кабельный тоннель системы нормальной эксплуатации. Система эксплуатационных радиотелефонов. Журнал контрольных кабелей</t>
  </si>
  <si>
    <t xml:space="preserve">                31UBZ. Normal operation system cable tunnel. Electric lighting</t>
  </si>
  <si>
    <t>31UBZ. Кабельный тоннель системы нормальной эксплуатации. Электрическое освещение</t>
  </si>
  <si>
    <t xml:space="preserve">          32UBZ Cable tunnel of normal operation system</t>
  </si>
  <si>
    <t>32UBZ Кабельный тоннель системы нормальной эксплуатации</t>
  </si>
  <si>
    <t xml:space="preserve">             Readiness of object 32UBZ</t>
  </si>
  <si>
    <t>Готовность объекта 32UBZ</t>
  </si>
  <si>
    <t xml:space="preserve">                32UBZ. Cable tunnel of normal operation system. Heat insulation of ventilation</t>
  </si>
  <si>
    <t>32UBZ. Кабельный тоннель системы нормальной эксплуатации. Тепловая изоляция вентиляции</t>
  </si>
  <si>
    <t xml:space="preserve">                32UBZ. Cable tunnel of normal operation system. Automatic fire fighting system with finely dispersed water</t>
  </si>
  <si>
    <t>32UBZ. Кабельный тоннель системы нормальной эксплуатации. Система автоматического пожаротушения тонкораспыленной водой</t>
  </si>
  <si>
    <t xml:space="preserve">                32UBZ. Normal operation system cable tunnel. Ventilation and air conditioning systems. Drawings</t>
  </si>
  <si>
    <t>32UBZ. Кабельный тоннель системы нормальной эксплуатации. Системы вентиляции и кондиционирования. Чертежи</t>
  </si>
  <si>
    <t xml:space="preserve">                32UBZ. Cable tunnel of normal operation system. Anticorrosive protection of pipelines</t>
  </si>
  <si>
    <t>32UBZ. Кабельный тоннель системы нормальной эксплуатации. Антикоррозионная защита трубопроводов</t>
  </si>
  <si>
    <t xml:space="preserve">                32UBZ. Normal operation system cable tunnel. FP I&amp;C. Fire alarm</t>
  </si>
  <si>
    <t>32UBZ. Кабельный тоннель системы нормальной эксплуатации. СКУ ПЗ. Пожарная сигнализация</t>
  </si>
  <si>
    <t xml:space="preserve">                32UBZ. Normal operation system cable tunnel. FP I&amp;C. Fire annunciation</t>
  </si>
  <si>
    <t>32UBZ. Кабельный тоннель системы нормальной эксплуатации. СКУ ПЗ. Оповещение о пожаре</t>
  </si>
  <si>
    <t xml:space="preserve">                32UBZ. Cable tunnel of normal operation system. Layout drawings of cable metal structures</t>
  </si>
  <si>
    <t>32UBZ. Кабельный тоннель системы нормальной эксплуатации. Компоновочные чертежи кабельных металлоконструкций</t>
  </si>
  <si>
    <t xml:space="preserve">                32UBZ. Normal operation system cable tunnel. Electric lighting</t>
  </si>
  <si>
    <t>32UBZ. Кабельный тоннель системы нормальной эксплуатации. Электрическое освещение</t>
  </si>
  <si>
    <t xml:space="preserve">          33UBZ Cable tunnel of normal operation system</t>
  </si>
  <si>
    <t>33UBZ Кабельный тоннель системы нормальной эксплуатации</t>
  </si>
  <si>
    <t xml:space="preserve">             Readiness of object 33UBZ</t>
  </si>
  <si>
    <t>Готовность объекта 33UBZ</t>
  </si>
  <si>
    <t xml:space="preserve">                33-34UBZ. Cable tunnel of normal operation system. Reinforcement</t>
  </si>
  <si>
    <t>33,34UBZ. Кабельный тоннель систем нормальной эксплуатации. Армирование</t>
  </si>
  <si>
    <t xml:space="preserve">                33-34UBZ. Cable tunnel of normal operation system. Geometry</t>
  </si>
  <si>
    <t>33,34UBZ. Кабельный тоннель систем нормальной эксплуатации. Геометрия</t>
  </si>
  <si>
    <t xml:space="preserve">                33-34UBZ. Cable tunnel of normal operation system. Architectural solutions</t>
  </si>
  <si>
    <t>33,34UBZ. Кабельный тоннель систем нормальной эксплуатации. Архитектурные решения</t>
  </si>
  <si>
    <t xml:space="preserve">                33UBZ. Cable tunnel of normal operation system. Heat insulation of ventilation</t>
  </si>
  <si>
    <t>33UBZ. Кабельный тоннель системы нормальной эксплуатации. Тепловая изоляция вентиляции</t>
  </si>
  <si>
    <t xml:space="preserve">                33UBZ. Cable tunnel of normal operation system. Automatic fire fighting system with finely dispersed water</t>
  </si>
  <si>
    <t>33UBZ. Кабельный тоннель системы нормальной эксплуатации. Система автоматического пожаротушения тонкораспыленной водой</t>
  </si>
  <si>
    <t xml:space="preserve">                33UBZ. Normal operation system cable tunnel. Ventilation and air conditioning systems. Drawings</t>
  </si>
  <si>
    <t>33UBZ. Кабельный тоннель системы нормальной эксплуатации. Системы вентиляции и кондиционирования. Чертежи</t>
  </si>
  <si>
    <t xml:space="preserve">                33UBZ. Cable tunnel of normal operation system. Anticorrosive protection of pipelines</t>
  </si>
  <si>
    <t>33UBZ. Кабельный тоннель системы нормальной эксплуатации. Антикоррозионная защита трубопроводов</t>
  </si>
  <si>
    <t xml:space="preserve">                33-34UBZ. Normal operation system cable tunnel. Operative radiotelephones system. Control cable log</t>
  </si>
  <si>
    <t>33-34UBZ. Кабельный тоннель системы нормальной эксплуатации. Система эксплуатационных радиотелефонов. Журнал контрольных кабелей</t>
  </si>
  <si>
    <t xml:space="preserve">                33UBZ. Normal operation system cable tunnel. Electric lighting</t>
  </si>
  <si>
    <t>33UBZ. Кабельный тоннель системы нормальной эксплуатации. Электрическое освещение</t>
  </si>
  <si>
    <t xml:space="preserve">                33UBZ. Normal operation system cable tunnel. FP I&amp;C. Fire alarm</t>
  </si>
  <si>
    <t>33UBZ. Кабельный тоннель системы нормальной эксплуатации. СКУ ПЗ. Пожарная сигнализация</t>
  </si>
  <si>
    <t xml:space="preserve">                33UBZ. Normal operation system cable tunnel. FP I&amp;C. Fire annunciation</t>
  </si>
  <si>
    <t>33UBZ. Кабельный тоннель системы нормальной эксплуатации. СКУ ПЗ. Оповещение о пожаре</t>
  </si>
  <si>
    <t xml:space="preserve">                33-34UBZ. Normal operation system cable tunnel. Common-plant telephone communication system</t>
  </si>
  <si>
    <t>33-34UBZ. Кабельный тоннель системы нормальной эксплуатации. Система общестанционной телефонной связи</t>
  </si>
  <si>
    <t xml:space="preserve">                33-34UBZ. Normal operation system cable tunnel. Personnel warning and search system</t>
  </si>
  <si>
    <t>33-34UBZ. Кабельный тоннель системы нормальной эксплуатации. Система оповещения и поиска персонала</t>
  </si>
  <si>
    <t xml:space="preserve">                33-34UBZ. Normal operation system cable tunnel. Operative radiotelephones system</t>
  </si>
  <si>
    <t>33-34UBZ. Кабельный тоннель системы нормальной эксплуатации. Система эксплуатационных радиотелефонов</t>
  </si>
  <si>
    <t xml:space="preserve">                33UBZ. Cable tunnel of normal operation system. Layout drawings of cable metal structures</t>
  </si>
  <si>
    <t>33UBZ. Кабельный тоннель системы нормальной эксплуатации. Компоновочные чертежи кабельных металлоконструкций</t>
  </si>
  <si>
    <t xml:space="preserve">                33-34UBZ. Normal operation system cable tunnel. Common-plant telephone communication system. Control cable log</t>
  </si>
  <si>
    <t>33-34UBZ. Кабельный тоннель системы нормальной эксплуатации. Система общестанционной телефонной связи. Журнал контрольных кабелей</t>
  </si>
  <si>
    <t xml:space="preserve">                33-34UBZ. Normal operation system cable tunnel. Personnel warning and search system. Control cable log</t>
  </si>
  <si>
    <t>33-34UBZ. Кабельный тоннель системы нормальной эксплуатации. Система оповещения и поиска персонала. Журнал контрольных кабелей</t>
  </si>
  <si>
    <t xml:space="preserve">          34UBZ Cable tunnel of normal operation system</t>
  </si>
  <si>
    <t>34UBZ Кабельный тоннель системы нормальной эксплуатации</t>
  </si>
  <si>
    <t xml:space="preserve">             Readiness of object 34UBZ</t>
  </si>
  <si>
    <t>Готовность объекта 34UBZ</t>
  </si>
  <si>
    <t xml:space="preserve">                34UBZ. Cable tunnel of normal operation system. Heat insulation of ventilation</t>
  </si>
  <si>
    <t>34UBZ. Кабельный тоннель системы нормальной эксплуатации. Тепловая изоляция вентиляции</t>
  </si>
  <si>
    <t xml:space="preserve">                34UBZ. Cable tunnel of normal operation system Automatic fire fighting system with finely dispersed water</t>
  </si>
  <si>
    <t>34UBZ. Кабельный тоннель системы нормальной эксплуатации. Система автоматического пожаротушения тонкораспыленной водой</t>
  </si>
  <si>
    <t xml:space="preserve">                34UBZ. Normal operation system cable tunnel. Ventilation and air conditioning systems. Drawings</t>
  </si>
  <si>
    <t>34UBZ. Кабельный тоннель системы нормальной эксплуатации. Системы вентиляции и кондиционирования. Чертежи</t>
  </si>
  <si>
    <t xml:space="preserve">                34UBZ. Cable tunnel of normal operation system. Anticorrosive protection of pipelines</t>
  </si>
  <si>
    <t>34UBZ. Кабельный тоннель системы нормальной эксплуатации. Антикоррозионная защита трубопроводов</t>
  </si>
  <si>
    <t xml:space="preserve">                34UBZ. Normal operation system cable tunnel. FP I&amp;C. Fire alarm</t>
  </si>
  <si>
    <t>34UBZ. Кабельный тоннель системы нормальной эксплуатации. СКУ ПЗ. Пожарная сигнализация</t>
  </si>
  <si>
    <t xml:space="preserve">                34UBZ. Normal operation system cable tunnel. FP I&amp;C. Fire annunciation</t>
  </si>
  <si>
    <t>34UBZ. Кабельный тоннель системы нормальной эксплуатации. СКУ ПЗ. Оповещение о пожаре</t>
  </si>
  <si>
    <t xml:space="preserve">                34UBZ. Cable tunnel of normal operation system. Layout drawings of cable metal structures</t>
  </si>
  <si>
    <t>34UBZ. Кабельный тоннель системы нормальной эксплуатации. Компоновочные чертежи кабельных металлоконструкций</t>
  </si>
  <si>
    <t xml:space="preserve">                34UBZ. Normal operation system cable tunnel. Electric lighting</t>
  </si>
  <si>
    <t>34UBZ. Кабельный тоннель системы нормальной эксплуатации. Электрическое освещение</t>
  </si>
  <si>
    <t xml:space="preserve">          35UBZ Cable tunnel of normal operation system</t>
  </si>
  <si>
    <t>35UBZ Кабельный тоннель системы нормальной эксплуатации</t>
  </si>
  <si>
    <t xml:space="preserve">             Readiness of object 35UBZ</t>
  </si>
  <si>
    <t>Готовность объекта 35UBZ</t>
  </si>
  <si>
    <t xml:space="preserve">                35-38UBZ. Cable tunnel of normal operation system. Geometry</t>
  </si>
  <si>
    <t>35-38UBZ. Кабельный тоннель системы нормальной эксплуатации. Геометрия</t>
  </si>
  <si>
    <t xml:space="preserve">                35-38UBZ. Cable tunnel of normal operation system. Architectural solutions</t>
  </si>
  <si>
    <t>35-38UBZ. Кабельный тоннель системы нормальной эксплуатации. Архитектурные решения</t>
  </si>
  <si>
    <t xml:space="preserve">                35-38UBZ. Cable tunnel of normal operation system. Reinforcement</t>
  </si>
  <si>
    <t>35-38UBZ. Кабельный тоннель системы нормальной эксплуатации. Армирование</t>
  </si>
  <si>
    <t xml:space="preserve">                35UBZ. Cable tunnel of normal operation system. Heat insulation of ventilation</t>
  </si>
  <si>
    <t>35UBZ. Кабельный тоннель системы нормальной эксплуатации. Тепловая изоляция вентиляции</t>
  </si>
  <si>
    <t xml:space="preserve">                35UBZ. Normal operation system cable tunnel. Ventilation and air conditioning systems. Drawings</t>
  </si>
  <si>
    <t>35UBZ. Кабельный тоннель системы нормальной эксплуатации. Системы вентиляции и кондиционирования. Чертежи</t>
  </si>
  <si>
    <t xml:space="preserve">                35UBZ. Cable tunnel of normal operation system. Anticorrosive protection of pipelines</t>
  </si>
  <si>
    <t>35UBZ. Кабельный тоннель системы нормальной эксплуатации. Антикоррозионная защита трубопроводов</t>
  </si>
  <si>
    <t xml:space="preserve">                35-38UBZ. Normal operation system cable tunnel. Common-plant telephone communication system</t>
  </si>
  <si>
    <t>35-38UBZ. Кабельный тоннель системы нормальной эксплуатации. Система общестанционной телефонной связи</t>
  </si>
  <si>
    <t xml:space="preserve">                35-38UBZ. Normal operation system cable tunnel. Personnel warning and search system</t>
  </si>
  <si>
    <t>35-38UBZ. Кабельный тоннель системы нормальной эксплуатации. Система оповещения и поиска персонала</t>
  </si>
  <si>
    <t xml:space="preserve">                35-38UBZ. Normal operation system cable tunnel. Operative radiotelephones system</t>
  </si>
  <si>
    <t>35-38UBZ. Кабельный тоннель системы нормальной эксплуатации. Система эксплуатационных радиотелефонов</t>
  </si>
  <si>
    <t xml:space="preserve">                35UBZ. Normal operation system cable tunnel. FP I&amp;C. Fire alarm</t>
  </si>
  <si>
    <t>35UBZ. Кабельный тоннель системы нормальной эксплуатации. СКУ ПЗ. Пожарная сигнализация</t>
  </si>
  <si>
    <t xml:space="preserve">                35UBZ. Normal operation system cable tunnel. FP I&amp;C. Fire annunciation</t>
  </si>
  <si>
    <t>35UBZ. Кабельный тоннель системы нормальной эксплуатации. СКУ ПЗ. Оповещение о пожаре</t>
  </si>
  <si>
    <t xml:space="preserve">                35UBZ. Cable tunnel of normal operation system. Layout drawings of cable metal structures</t>
  </si>
  <si>
    <t>35UBZ. Кабельный тоннель системы нормальной эксплуатации. Компоновочные чертежи кабельных металлоконструкций</t>
  </si>
  <si>
    <t xml:space="preserve">                35UBZ. Normal operation system cable tunnel. Electric lighting</t>
  </si>
  <si>
    <t>35UBZ. Кабельный тоннель системы нормальной эксплуатации. Электрическое освещение</t>
  </si>
  <si>
    <t xml:space="preserve">          36UBZ Cable tunnel of normal operation system</t>
  </si>
  <si>
    <t>36UBZ Кабельный тоннель системы нормальной эксплуатации</t>
  </si>
  <si>
    <t xml:space="preserve">             Readiness of object 36UBZ</t>
  </si>
  <si>
    <t>Готовность объекта 36UBZ</t>
  </si>
  <si>
    <t xml:space="preserve">                36UBZ. Cable tunnel of normal operation system. Heat insulation of ventilation</t>
  </si>
  <si>
    <t>36UBZ. Кабельный тоннель системы нормальной эксплуатации. Тепловая изоляция вентиляции</t>
  </si>
  <si>
    <t xml:space="preserve">                36UBZ. Normal operation system cable tunnel. Ventilation and air conditioning systems. Drawings</t>
  </si>
  <si>
    <t>36UBZ. Кабельный тоннель системы нормальной эксплуатации. Системы вентиляции и кондиционирования. Чертежи</t>
  </si>
  <si>
    <t xml:space="preserve">                36UBZ. Cable tunnel of normal operation system. Anticorrosive protection of pipelines</t>
  </si>
  <si>
    <t>36UBZ. Кабельный тоннель системы нормальной эксплуатации. Антикоррозионная защита трубопроводов</t>
  </si>
  <si>
    <t xml:space="preserve">                36UBZ. Normal operation system cable tunnel. FP I&amp;C. Fire alarm</t>
  </si>
  <si>
    <t>36UBZ. Кабельный тоннель системы нормальной эксплуатации. СКУ ПЗ. Пожарная сигнализация</t>
  </si>
  <si>
    <t xml:space="preserve">                36UBZ. Normal operation system cable tunnel. FP I&amp;C. Fire annunciation</t>
  </si>
  <si>
    <t>36UBZ. Кабельный тоннель системы нормальной эксплуатации. СКУ ПЗ. Оповещение о пожаре</t>
  </si>
  <si>
    <t xml:space="preserve">                36UBZ. Cable tunnel of normal operation system. Layout drawings of cable metal structures</t>
  </si>
  <si>
    <t>36UBZ. Кабельный тоннель системы нормальной эксплуатации. Компоновочные чертежи кабельных металлоконструкций</t>
  </si>
  <si>
    <t xml:space="preserve">                36UBZ. Normal operation system cable tunnel. Electric lighting</t>
  </si>
  <si>
    <t>36UBZ. Кабельный тоннель системы нормальной эксплуатации. Электрическое освещение</t>
  </si>
  <si>
    <t xml:space="preserve">          37UBZ Cable tunnel of normal operation system</t>
  </si>
  <si>
    <t>37UBZ Кабельный тоннель системы нормальной эксплуатации</t>
  </si>
  <si>
    <t xml:space="preserve">             Readiness of object 37UBZ</t>
  </si>
  <si>
    <t>Готовность объекта 37UBZ</t>
  </si>
  <si>
    <t xml:space="preserve">                37UBZ. Cable tunnel of normal operation system. Heat insulation of ventilation</t>
  </si>
  <si>
    <t>37UBZ. Кабельный тоннель системы нормальной эксплуатации. Тепловая изоляция вентиляции</t>
  </si>
  <si>
    <t xml:space="preserve">                37UBZ. Normal operation system cable tunnel. Ventilation and air conditioning systems. Drawings</t>
  </si>
  <si>
    <t>37UBZ. Кабельный тоннель системы нормальной эксплуатации. Системы вентиляции и кондиционирования. Чертежи</t>
  </si>
  <si>
    <t xml:space="preserve">                37UBZ. Cable tunnel of normal operation system. Anticorrosive protection of pipelines</t>
  </si>
  <si>
    <t>37UBZ. Кабельный тоннель системы нормальной эксплуатации. Антикоррозионная защита трубопроводов</t>
  </si>
  <si>
    <t xml:space="preserve">                37UBZ. Normal operation system cable tunnel. FP I&amp;C. Fire alarm</t>
  </si>
  <si>
    <t>37UBZ. Кабельный тоннель системы нормальной эксплуатации. СКУ ПЗ. Пожарная сигнализация</t>
  </si>
  <si>
    <t xml:space="preserve">                37UBZ. Normal operation system cable tunnel. FP I&amp;C. Fire annunciation</t>
  </si>
  <si>
    <t>37UBZ. Кабельный тоннель системы нормальной эксплуатации. СКУ ПЗ. Оповещение о пожаре</t>
  </si>
  <si>
    <t xml:space="preserve">                37UBZ. Cable tunnel of normal operation system. Layout drawings of cable metal structures</t>
  </si>
  <si>
    <t>37UBZ. Кабельный тоннель системы нормальной эксплуатации. Компоновочные чертежи кабельных металлоконструкций</t>
  </si>
  <si>
    <t xml:space="preserve">                37UBZ. Normal operation system cable tunnel. Electric lighting</t>
  </si>
  <si>
    <t>37UBZ. Кабельный тоннель системы нормальной эксплуатации. Электрическое освещение</t>
  </si>
  <si>
    <t xml:space="preserve">          38UBZ Cable tunnel of normal operation system</t>
  </si>
  <si>
    <t>38UBZ Кабельный тоннель системы нормальной эксплуатации</t>
  </si>
  <si>
    <t xml:space="preserve">             Readiness of object 38UBZ</t>
  </si>
  <si>
    <t>Готовность объекта 38UBZ</t>
  </si>
  <si>
    <t xml:space="preserve">                38UBZ. Cable tunnel of normal operation system. Heat insulation of ventilation</t>
  </si>
  <si>
    <t>38UBZ. Кабельный тоннель системы нормальной эксплуатации. Тепловая изоляция вентиляции</t>
  </si>
  <si>
    <t xml:space="preserve">                38UBZ. Normal operation system cable tunnel. Ventilation and air conditioning systems. Drawings</t>
  </si>
  <si>
    <t>38UBZ. Кабельный тоннель системы нормальной эксплуатации. Системы вентиляции и кондиционирования. Чертежи</t>
  </si>
  <si>
    <t xml:space="preserve">                38UBZ. Cable tunnel of normal operation system. Anticorrosive protection of pipelines</t>
  </si>
  <si>
    <t>38UBZ. Кабельный тоннель системы нормальной эксплуатации. Антикоррозионная защита трубопроводов</t>
  </si>
  <si>
    <t xml:space="preserve">                38UBZ. Normal operation system cable tunnel. FP I&amp;C. Fire alarm</t>
  </si>
  <si>
    <t>38UBZ. Кабельный тоннель системы нормальной эксплуатации. СКУ ПЗ. Пожарная сигнализация</t>
  </si>
  <si>
    <t xml:space="preserve">                38UBZ. Normal operation system cable tunnel. FP I&amp;C. Fire annunciation</t>
  </si>
  <si>
    <t>38UBZ. Кабельный тоннель системы нормальной эксплуатации. СКУ ПЗ. Оповещение о пожаре</t>
  </si>
  <si>
    <t xml:space="preserve">                38UBZ. Cable tunnel of normal operation system. Layout drawings of cable metal structures</t>
  </si>
  <si>
    <t>38UBZ. Кабельный тоннель системы нормальной эксплуатации. Компоновочные чертежи кабельных металлоконструкций</t>
  </si>
  <si>
    <t xml:space="preserve">                38UBZ. Normal operation system cable tunnel. Electric lighting</t>
  </si>
  <si>
    <t>38UBZ. Кабельный тоннель системы нормальной эксплуатации. Электрическое освещение</t>
  </si>
  <si>
    <t xml:space="preserve">          31UEJ Intermediate diesel fuel storage</t>
  </si>
  <si>
    <t>31UEJ Промежуточный склад дизельного топлива</t>
  </si>
  <si>
    <t>815д</t>
  </si>
  <si>
    <t xml:space="preserve">             Readiness of object 31UEJ</t>
  </si>
  <si>
    <t>Готовность объекта 31UEJ</t>
  </si>
  <si>
    <t xml:space="preserve">                31-32UEJ. Intermediate diesel fuel storage. Foundation slab. Geometry</t>
  </si>
  <si>
    <t>31-32UEJ. Промежуточный склад дизельного топлива. Фундаментная плита. Геометрия</t>
  </si>
  <si>
    <t xml:space="preserve">                31-32UEJ. Intermediate diesel fuel storage. Foundation slab. Reinforcement</t>
  </si>
  <si>
    <t>31-32UEJ. Промежуточный склад дизельного топлива. Фундаментная плита. Армирование</t>
  </si>
  <si>
    <t xml:space="preserve">                31-32UEJ. Intermediate diesel fuel storage. Foundation slab. Re-bar dowels for upper structures</t>
  </si>
  <si>
    <t>31-32UEJ. Промежуточный склад дизельного топлива. Фундаментная плита. Выпуски арматуры под вышележащие конструкции</t>
  </si>
  <si>
    <t xml:space="preserve">                31-32UEJ. Intermediate diesel fuel storage. Substructure. Walls. Geometry</t>
  </si>
  <si>
    <t>31-32UEJ. Промежуточный склад дизельного топлива. Подземная часть. Стены. Геометрия</t>
  </si>
  <si>
    <t xml:space="preserve">                31-32UEJ. Intermediate diesel fuel storage. Substructure. Walls. Reinforcement</t>
  </si>
  <si>
    <t>31-32UEJ. Промежуточный склад дизельного топлива. Подземная часть. Стены. Армирование</t>
  </si>
  <si>
    <t xml:space="preserve">                31-32UEJ. Intermediate diesel fuel storage. Roof. Geometry</t>
  </si>
  <si>
    <t>31-32UEJ. Промежуточный склад дизельного топлива. Покрытие. Геометрия</t>
  </si>
  <si>
    <t xml:space="preserve">                31-32UEJ. Intermediate diesel fuel storage. Roof. Reinforcement</t>
  </si>
  <si>
    <t>31-32UEJ. Промежуточный склад дизельного топлива. Покрытие. Армирование</t>
  </si>
  <si>
    <t xml:space="preserve">                31-32UEJ. Intermediate diesel fuel storage. Receiving-draining device</t>
  </si>
  <si>
    <t>31-32UEJ. Промежуточный склад дизельного топлива. Приемно-сливное устройство</t>
  </si>
  <si>
    <t xml:space="preserve">                31-32UEJ. Intermediate diesel fuel storage. Reinforced concrete stairs</t>
  </si>
  <si>
    <t>31-32UEJ. Промежуточный склад дизельного топлива. Лестницы железобетонные</t>
  </si>
  <si>
    <t xml:space="preserve">                31-32UEJ. Intermediate diesel fuel storage. Superstructure. Geometry</t>
  </si>
  <si>
    <t>31-32UEJ. Промежуточный склад дизельного топлива. Надземная часть. Геометрия</t>
  </si>
  <si>
    <t xml:space="preserve">                31-32UEJ. Intermediate diesel fuel storage. Superstructure. Reinforcement</t>
  </si>
  <si>
    <t>31-32UEJ. Промежуточный склад дизельного топлива. Надземная часть. Армирование</t>
  </si>
  <si>
    <t xml:space="preserve">                31-32UEJ. Intermediate diesel fuel storage. Equipment pedestals</t>
  </si>
  <si>
    <t>31-32UEJ. Промежуточный склад дизельного топлива. Фундаменты под оборудование</t>
  </si>
  <si>
    <t xml:space="preserve">                   31-32UEJ. Intermediate diesel fuel storage. Metal structures</t>
  </si>
  <si>
    <t>31-32UEJ. Промежуточный склад дизельного топлива. Конструкции металлические</t>
  </si>
  <si>
    <t xml:space="preserve">                   31-32UEJ. Intermediate diesel fuel storage. Architectural-planning drawings and finishing</t>
  </si>
  <si>
    <t>31-32UEJ. Промежуточный склад дизельного топлива. Архитектурно-планировочные чертежи и отделка</t>
  </si>
  <si>
    <t xml:space="preserve">                31UEJ. Intermediate diesel fuel storage. Collecting and removal system of GMP drains, discharges and leaks</t>
  </si>
  <si>
    <t>31UEJ. Промежуточный склад дизельного топлива. Система сбора и отвода дренажей, опорожнений и протечек GMP</t>
  </si>
  <si>
    <t xml:space="preserve">                31UEJ. Intermediate diesel fuel storage. Installation drawings of the equipment</t>
  </si>
  <si>
    <t>31UEJ. Промежуточный склад дизельного топлива. Установочные чертежи оборудования</t>
  </si>
  <si>
    <t xml:space="preserve">                31UEJ. Intermediate diesel fuel storage. Heat insulation of ventilation</t>
  </si>
  <si>
    <t>31UEJ. Промежуточный склад дизельного топлива. Тепловая изоляция вентиляции</t>
  </si>
  <si>
    <t xml:space="preserve">                31UEJ. Intermediate diesel fuel storage. Anticorrosive protection of air ducts</t>
  </si>
  <si>
    <t>31UEJ. Промежуточный склад дизельного топлива. Антикоррозионная защита воздуховодов</t>
  </si>
  <si>
    <t xml:space="preserve">                31UEJ. Intermediate diesel fuel storage. Anticorrosive protection of pipelines</t>
  </si>
  <si>
    <t>31UEJ. Промежуточный склад дизельного топлива. Антикоррозионная защита трубопроводов</t>
  </si>
  <si>
    <t xml:space="preserve">                31UEJ. Intermediate diesel fuel storage. Fuel pipe lines XJN</t>
  </si>
  <si>
    <t>31UEJ. Промежуточный склад дизельного топлива. Трубопроводы топлива XJN</t>
  </si>
  <si>
    <t xml:space="preserve">                31UEJ. Intermediate diesel fuel storage. Lubricating oil pipelines XJV</t>
  </si>
  <si>
    <t>31UEJ. Промежуточный склад дизельного топлива. Трубопроводы смазочного масла XJV</t>
  </si>
  <si>
    <t xml:space="preserve">                31UEJ. Intermediate diesel fuel storage. Ventilation and air conditioning systems. Drawings</t>
  </si>
  <si>
    <t>31UEJ. Промежуточный склад дизельного топлива. Системы вентиляции и кондиционирования. Чертежи</t>
  </si>
  <si>
    <t xml:space="preserve">                31UEJ. Intermediate diesel fuel storage. Personnel warning and search system</t>
  </si>
  <si>
    <t>31UEJ. Промежуточный склад дизельного топлива. Система оповещения и поиска персонала</t>
  </si>
  <si>
    <t xml:space="preserve">                31UEJ. Intermediate diesel fuel storage. Common-plant telephone communication system. Control cable log</t>
  </si>
  <si>
    <t>31UEJ. Промежуточный склад дизельного топлива. Система общестанционной телефонной связи. Журнал контрольных кабелей</t>
  </si>
  <si>
    <t xml:space="preserve">                31UEJ. Intermediate diesel fuel storage. Operative loudspeaking and telephone communication system. Control cable log</t>
  </si>
  <si>
    <t>31UEJ. Промежуточный склад дизельного топлива. Система оперативной громкоговорящей и телефонной связи. Журнал контрольных кабелей</t>
  </si>
  <si>
    <t xml:space="preserve">                31UEJ. Intermediate diesel fuel storage. Personnel warning and search system. Control cable log</t>
  </si>
  <si>
    <t>31UEJ. Промежуточный склад дизельного топлива. Система оповещения и поиска персонала. Журнал контрольных кабелей</t>
  </si>
  <si>
    <t xml:space="preserve">                31UEJ. Intermediate diesel fuel storage. Operative radiotelephones system</t>
  </si>
  <si>
    <t>31UEJ. Промежуточный склад дизельного топлива. Система эксплуатационных радиотелефонов</t>
  </si>
  <si>
    <t xml:space="preserve">                31UEJ. Intermediate diesel fuel storage. Electric lighting and socket network</t>
  </si>
  <si>
    <t>31UEJ. Промежуточный склад дизельного топлива. Электрическое освещение и розеточная сеть</t>
  </si>
  <si>
    <t xml:space="preserve">                31UEJ. Intermediate diesel fuel storage. Common-plant telephone communication system</t>
  </si>
  <si>
    <t>31UEJ. Промежуточный склад дизельного топлива. Система общестанционной телефонной связи</t>
  </si>
  <si>
    <t xml:space="preserve">                31UEJ. Intermediate diesel fuel storage. Operative loudspeaking and telephone communication system</t>
  </si>
  <si>
    <t>31UEJ. Промежуточный склад дизельного топлива. Система оперативной громкоговорящей и телефонной связи</t>
  </si>
  <si>
    <t xml:space="preserve">                31UEJ. Intermediate diesel fuel storage. FP I&amp;C. Fire alarm</t>
  </si>
  <si>
    <t>31UEJ. Промежуточный склад дизельного топлива. СКУ ПЗ. Пожарная сигнализация</t>
  </si>
  <si>
    <t xml:space="preserve">                31UEJ. Intermediate diesel fuel storage. FP I&amp;C. Fire annunciation</t>
  </si>
  <si>
    <t>31UEJ. Промежуточный склад дизельного топлива. СКУ ПЗ. Оповещение о пожаре</t>
  </si>
  <si>
    <t xml:space="preserve">                31-34UEJ. Intermediate diesel fuel storage. Fire-fighting systems in 1-4UEJ buildings</t>
  </si>
  <si>
    <t>31-34UEJ. Промежуточный склад дизельного топлива. Системы пожаротушения зданий 1-4UEJ</t>
  </si>
  <si>
    <t xml:space="preserve">          32UEJ Intermediate diesel fuel storage</t>
  </si>
  <si>
    <t>32UEJ Промежуточный склад дизельного топлива</t>
  </si>
  <si>
    <t xml:space="preserve">             Readiness of object 32UEJ</t>
  </si>
  <si>
    <t>Готовность объекта 32UEJ</t>
  </si>
  <si>
    <t xml:space="preserve">                32UEJ. Intermediate diesel fuel storage. Heat insulation of ventilation</t>
  </si>
  <si>
    <t>32UEJ. Промежуточный склад дизельного топлива. Тепловая изоляция вентиляции</t>
  </si>
  <si>
    <t xml:space="preserve">               32UEJ. Intermediate diesel fuel storage. Automatic fire fighting system with finely dispersed water</t>
  </si>
  <si>
    <t>32UEJ. Промежуточный склад дизельного топлива. Система автоматического пожаротушения тонкораспыленной водой</t>
  </si>
  <si>
    <t xml:space="preserve">                32UEJ. Intermediate diesel fuel storage. Anticorrosive protection of air ducts</t>
  </si>
  <si>
    <t>32UEJ. Промежуточный склад дизельного топлива. Антикоррозионная защита воздуховодов</t>
  </si>
  <si>
    <t xml:space="preserve">                32UEJ. Intermediate diesel fuel storage. Anticorrosive protection of pipelines</t>
  </si>
  <si>
    <t>32UEJ. Промежуточный склад дизельного топлива. Антикоррозионная защита трубопроводов</t>
  </si>
  <si>
    <t xml:space="preserve">                32UEJ. Intermediate diesel fuel storage. Installation drawings of the equipment</t>
  </si>
  <si>
    <t>32UEJ. Промежуточный склад дизельного топлива. Установочные чертежи оборудования</t>
  </si>
  <si>
    <t xml:space="preserve">                32UEJ. Intermediate diesel fuel storage. Collecting and removal system of GMP drains, discharges and leaks</t>
  </si>
  <si>
    <t>32UEJ. Промежуточный склад дизельного топлива. Система сбора и отвода дренажей, опорожнений и протечек GMP</t>
  </si>
  <si>
    <t xml:space="preserve">                32UEJ. Intermediate diesel fuel storage. Fuel pipe lines XJN</t>
  </si>
  <si>
    <t>32UEJ. Промежуточный склад дизельного топлива. Трубопроводы топлива XJN</t>
  </si>
  <si>
    <t xml:space="preserve">                32UEJ. Intermediate diesel fuel storage. Lubricating oil pipelines XJV</t>
  </si>
  <si>
    <t>32UEJ. Промежуточный склад дизельного топлива. Трубопроводы смазочного масла XJV</t>
  </si>
  <si>
    <t xml:space="preserve">                32UEJ. Intermediate diesel fuel storage. Ventilation and air conditioning systems. Drawings</t>
  </si>
  <si>
    <t>32UEJ. Промежуточный склад дизельного топлива. Системы вентиляции и кондиционирования. Чертежи</t>
  </si>
  <si>
    <t xml:space="preserve">                32UEJ. Intermediate diesel fuel storage. Operative loudspeaking and telephone communication system</t>
  </si>
  <si>
    <t>32UEJ. Промежуточный склад дизельного топлива. Система оперативной громкоговорящей и телефонной связи</t>
  </si>
  <si>
    <t xml:space="preserve">                32UEJ. Intermediate diesel fuel storage. Personnel warning and search system</t>
  </si>
  <si>
    <t>32UEJ. Промежуточный склад дизельного топлива. Система оповещения и поиска персонала</t>
  </si>
  <si>
    <t xml:space="preserve">                32UEJ. Intermediate diesel fuel storage. Personnel warning and search system. Control cable log</t>
  </si>
  <si>
    <t>32UEJ. Промежуточный склад дизельного топлива. Система оповещения и поиска персонала. Журнал контрольных кабелей</t>
  </si>
  <si>
    <t xml:space="preserve">                32UEJ. Intermediate diesel fuel storage. Operative radiotelephones system</t>
  </si>
  <si>
    <t>32UEJ. Промежуточный склад дизельного топлива. Система эксплуатационных радиотелефонов</t>
  </si>
  <si>
    <t xml:space="preserve">                32UEJ. Intermediate diesel fuel storage. Electric lighting and socket network</t>
  </si>
  <si>
    <t>32UEJ. Промежуточный склад дизельного топлива. Электрическое освещение и розеточная сеть</t>
  </si>
  <si>
    <t xml:space="preserve">                32UEJ. Intermediate diesel fuel storage. Common-plant telephone communication system</t>
  </si>
  <si>
    <t>32UEJ. Промежуточный склад дизельного топлива. Система общестанционной телефонной связи</t>
  </si>
  <si>
    <t xml:space="preserve">                32UEJ. Intermediate diesel fuel storage. Common-station telephone communication system. Control cable log</t>
  </si>
  <si>
    <t>32UEJ. Промежуточный склад дизельного топлива.Система общестанционной телефонной связи. Журнал контрольных кабелей</t>
  </si>
  <si>
    <t xml:space="preserve">                32UEJ. Intermediate diesel fuel storage. Operative loudspeaking and telephone communication system. Control cable log</t>
  </si>
  <si>
    <t>32UEJ. Промежуточный склад дизельного топлива. Система оперативной громкоговорящей и телефонной связи. Журнал контрольных кабелей</t>
  </si>
  <si>
    <t xml:space="preserve">                32UEJ. Intermediate diesel fuel storage. FP I&amp;C. Fire alarm</t>
  </si>
  <si>
    <t>32UEJ. Промежуточный склад дизельного топлива. СКУ ПЗ. Пожарная сигнализация</t>
  </si>
  <si>
    <t xml:space="preserve">                32UEJ. Intermediate diesel fuel storage. FP I&amp;C. Fire annunciation</t>
  </si>
  <si>
    <t>32UEJ. Промежуточный склад дизельного топлива. СКУ ПЗ. Оповещение о пожаре</t>
  </si>
  <si>
    <t xml:space="preserve">          33UEJ Intermediate diesel fuel storage</t>
  </si>
  <si>
    <t>33UEJ Промежуточный склад дизельного топлива</t>
  </si>
  <si>
    <t xml:space="preserve">             Readiness of object 33UEJ</t>
  </si>
  <si>
    <t>Готовность объекта 33UEJ</t>
  </si>
  <si>
    <t xml:space="preserve">                   33-34UEJ. Intermediate diesel fuel storage. Foundation slab. Geometry</t>
  </si>
  <si>
    <t>33-34UEJ. Промежуточный склад дизельного топлива. Фундаментная плита. Геометрия</t>
  </si>
  <si>
    <t xml:space="preserve">                   33-34UEJ. Intermediate diesel fuel storage. Foundation slab. Reinforcement</t>
  </si>
  <si>
    <t>33-34UEJ. Промежуточный склад дизельного топлива. Фундаментная плита. Армирование</t>
  </si>
  <si>
    <t xml:space="preserve">                   33-34UEJ. Intermediate diesel fuel storage. Foundation slab. Re-bar dowels for upper structures</t>
  </si>
  <si>
    <t>33-34UEJ. Промежуточный склад дизельного топлива. Фундаментная плита. Выпуски арматуры под вышележащие конструкции</t>
  </si>
  <si>
    <t xml:space="preserve">                   33-34UEJ. Intermediate diesel fuel storage. Substructure. Walls. Geometry</t>
  </si>
  <si>
    <t>33-34UEJ. Промежуточный склад дизельного топлива. Подземная часть. Стены. Геометрия</t>
  </si>
  <si>
    <t xml:space="preserve">                   33-34UEJ. Intermediate diesel fuel storage. Substructure. Walls. Reinforcement</t>
  </si>
  <si>
    <t>33-34UEJ. Промежуточный склад дизельного топлива. Подземная часть. Стены. Армирование</t>
  </si>
  <si>
    <t xml:space="preserve">                   33-34UEJ. Intermediate diesel fuel storage. Roof. Geometry</t>
  </si>
  <si>
    <t>33-34UEJ. Промежуточный склад дизельного топлива. Покрытие. Геометрия</t>
  </si>
  <si>
    <t xml:space="preserve">                   33-34UEJ. Intermediate diesel fuel storage. Roof. Reinforcement</t>
  </si>
  <si>
    <t>33-34UEJ. Промежуточный склад дизельного топлива. Покрытие. Армирование</t>
  </si>
  <si>
    <t xml:space="preserve">                   33-34UEJ. Intermediate diesel fuel storage. Receiving-draining device</t>
  </si>
  <si>
    <t>33-34UEJ. Промежуточный склад дизельного топлива. Приемно-сливное устройство</t>
  </si>
  <si>
    <t xml:space="preserve">                   33-34UEJ. Intermediate diesel fuel storage. Reinforced concrete stairs</t>
  </si>
  <si>
    <t>33-34UEJ. Промежуточный склад дизельного топлива. Лестницы железобетонные</t>
  </si>
  <si>
    <t xml:space="preserve">                   33-34UEJ. Intermediate diesel fuel storage. Superstructure. Geometry</t>
  </si>
  <si>
    <t>33-34UEJ. Промежуточный склад дизельного топлива. Надземная часть. Геометрия</t>
  </si>
  <si>
    <t xml:space="preserve">                   33-34UEJ. Intermediate diesel fuel storage. Superstructure. Reinforcement</t>
  </si>
  <si>
    <t>33-34UEJ. Промежуточный склад дизельного топлива. Надземная часть. Армирование</t>
  </si>
  <si>
    <t xml:space="preserve">                   33-34UEJ. Intermediate diesel fuel storage. Equipment pedestals</t>
  </si>
  <si>
    <t>33-34UEJ. Промежуточный склад дизельного топлива. Фундаменты под оборудование</t>
  </si>
  <si>
    <t xml:space="preserve">                   33-34UEJ. Intermediate diesel fuel storage. Metal structures</t>
  </si>
  <si>
    <t>33-34UEJ. Промежуточный склад дизельного топлива. Конструкции металлические</t>
  </si>
  <si>
    <t xml:space="preserve">                   33-34UEJ. Intermediate diesel fuel storage. Architectural-planning drawings and finishing</t>
  </si>
  <si>
    <t>33-34UEJ. Промежуточный склад дизельного топлива. Архитектурно-планировочные чертежи и отделка</t>
  </si>
  <si>
    <t xml:space="preserve">                33UEJ. Intermediate diesel fuel storage. Heat insulation of ventilation</t>
  </si>
  <si>
    <t>33UEJ. Промежуточный склад дизельного топлива. Тепловая изоляция вентиляции</t>
  </si>
  <si>
    <t xml:space="preserve">               33UEJ. Intermediate diesel fuel storage. Automatic fire fighting system with finely dispersed water</t>
  </si>
  <si>
    <t>33UEJ. Промежуточный склад дизельного топлива. Система автоматического пожаротушения тонкораспыленной водой</t>
  </si>
  <si>
    <t xml:space="preserve">                33UEJ. Intermediate diesel fuel storage. Anticorrosive protection of air ducts</t>
  </si>
  <si>
    <t>33UEJ. Промежуточный склад дизельного топлива. Антикоррозионная защита воздуховодов</t>
  </si>
  <si>
    <t xml:space="preserve">                33UEJ. Intermediate diesel fuel storage. Anticorrosive protection of pipelines</t>
  </si>
  <si>
    <t>33UEJ. Промежуточный склад дизельного топлива. Антикоррозионная защита трубопроводов</t>
  </si>
  <si>
    <t xml:space="preserve">                33UEJ. Intermediate diesel fuel storage. Installation drawings of the equipment</t>
  </si>
  <si>
    <t>33UEJ. Промежуточный склад дизельного топлива. Установочные чертежи оборудования</t>
  </si>
  <si>
    <t xml:space="preserve">                33UEJ. Intermediate diesel fuel storage. Collecting and removal system of GMP drains, discharges and leaks</t>
  </si>
  <si>
    <t>33UEJ. Промежуточный склад дизельного топлива. Система сбора и отвода дренажей, опорожнений и протечек GMP</t>
  </si>
  <si>
    <t xml:space="preserve">                33UEJ. Intermediate diesel fuel storage. Fuel pipe lines XJN</t>
  </si>
  <si>
    <t>33UEJ. Промежуточный склад дизельного топлива. Трубопроводы топлива XJN</t>
  </si>
  <si>
    <t xml:space="preserve">                33UEJ. Intermediate diesel fuel storage. Lubricating oil pipelines XJV</t>
  </si>
  <si>
    <t>33UEJ. Промежуточный склад дизельного топлива. Трубопроводы смазочного масла XJV</t>
  </si>
  <si>
    <t xml:space="preserve">                33UEJ. Intermediate diesel fuel storage. Ventilation and air conditioning systems. Drawings</t>
  </si>
  <si>
    <t>33UEJ. Промежуточный склад дизельного топлива. Системы вентиляции и кондиционирования. Чертежи</t>
  </si>
  <si>
    <t xml:space="preserve">                33UEJ. Intermediate diesel fuel storage. Common-plant telephone communication system</t>
  </si>
  <si>
    <t>33UEJ. Промежуточный склад дизельного топлива. Система общестанционной телефонной связи</t>
  </si>
  <si>
    <t xml:space="preserve">                33UEJ. Intermediate diesel fuel storage. Operative loudspeaking and telephone communication system</t>
  </si>
  <si>
    <t>33UEJ. Промежуточный склад дизельного топлива. Система оперативной громкоговорящей и телефонной связи</t>
  </si>
  <si>
    <t xml:space="preserve">                33UEJ. Intermediate diesel fuel storage. Personnel warning and search system</t>
  </si>
  <si>
    <t>33UEJ. Промежуточный склад дизельного топлива. Система оповещения и поиска персонала</t>
  </si>
  <si>
    <t xml:space="preserve">                33UEJ. Intermediate diesel fuel storage. Common-station telephone communication system. Control cable log</t>
  </si>
  <si>
    <t>33UEJ. Промежуточный склад дизельного топлива.Система общестанционной телефонной связи. Журнал контрольных кабелей</t>
  </si>
  <si>
    <t xml:space="preserve">                33UEJ. Intermediate diesel fuel storage. Operative loudspeaking and telephone communication system. Control cable log</t>
  </si>
  <si>
    <t>33UEJ. Промежуточный склад дизельного топлива. Система оперативной громкоговорящей и телефонной связи. Журнал контрольных кабелей</t>
  </si>
  <si>
    <t xml:space="preserve">                33UEJ. Intermediate diesel fuel storage. Personnel warning and search system. Control cable log</t>
  </si>
  <si>
    <t>33UEJ. Промежуточный склад дизельного топлива. Система оповещения и поиска персонала. Журнал контрольных кабелей</t>
  </si>
  <si>
    <t xml:space="preserve">                33UEJ. Intermediate diesel fuel storage. Operative radiotelephones system</t>
  </si>
  <si>
    <t>33UEJ. Промежуточный склад дизельного топлива. Система эксплуатационных радиотелефонов</t>
  </si>
  <si>
    <t xml:space="preserve">                33UEJ. Intermediate diesel fuel storage. Electric lighting and socket network</t>
  </si>
  <si>
    <t>33UEJ. Промежуточный склад дизельного топлива. Электрическое освещение и розеточная сеть</t>
  </si>
  <si>
    <t xml:space="preserve">                33UEJ. Intermediate diesel fuel storage. FP I&amp;C. Fire alarm</t>
  </si>
  <si>
    <t>33UEJ. Промежуточный склад дизельного топлива. СКУ ПЗ. Пожарная сигнализация</t>
  </si>
  <si>
    <t xml:space="preserve">                33UEJ. Intermediate diesel fuel storage. FP I&amp;C. Fire annunciation</t>
  </si>
  <si>
    <t>33UEJ. Промежуточный склад дизельного топлива. СКУ ПЗ. Оповещение о пожаре</t>
  </si>
  <si>
    <t xml:space="preserve">          34UEJ Intermediate diesel fuel storage</t>
  </si>
  <si>
    <t>34UEJ Промежуточный склад дизельного топлива</t>
  </si>
  <si>
    <t xml:space="preserve">             Readiness of object 34UEJ</t>
  </si>
  <si>
    <t>Готовность объекта 34UEJ</t>
  </si>
  <si>
    <t xml:space="preserve">                34UEJ. Intermediate diesel fuel storage. Heat insulation of ventilation</t>
  </si>
  <si>
    <t>34UEJ. Промежуточный склад дизельного топлива. Тепловая изоляция вентиляции</t>
  </si>
  <si>
    <t xml:space="preserve">               34UEJ. Intermediate diesel fuel storage. Automatic fire fighting system with finely dispersed water</t>
  </si>
  <si>
    <t>34UEJ. Промежуточный склад дизельного топлива. Система автоматического пожаротушения тонкораспыленной водой</t>
  </si>
  <si>
    <t xml:space="preserve">                34UEJ. Intermediate diesel fuel storage. Anticorrosive protection of air ducts</t>
  </si>
  <si>
    <t>34UEJ. Промежуточный склад дизельного топлива. Антикоррозионная защита воздуховодов</t>
  </si>
  <si>
    <t xml:space="preserve">                34UEJ. Intermediate diesel fuel storage. Anticorrosive protection of pipelines</t>
  </si>
  <si>
    <t>34UEJ. Промежуточный склад дизельного топлива. Антикоррозионная защита трубопроводов</t>
  </si>
  <si>
    <t xml:space="preserve">                34UEJ. Intermediate diesel fuel storage. Installation drawings of the equipment</t>
  </si>
  <si>
    <t>34UEJ. Промежуточный склад дизельного топлива. Установочные чертежи оборудования</t>
  </si>
  <si>
    <t xml:space="preserve">                34UEJ. Intermediate diesel fuel storage. Collecting and removal system of GMP drains, discharges and leaks</t>
  </si>
  <si>
    <t>34UEJ. Промежуточный склад дизельного топлива. Система сбора и отвода дренажей, опорожнений и протечек GMP</t>
  </si>
  <si>
    <t xml:space="preserve">                34UEJ. Intermediate diesel fuel storage. Fuel pipe lines XJN</t>
  </si>
  <si>
    <t>34UEJ. Промежуточный склад дизельного топлива. Трубопроводы топлива XJN</t>
  </si>
  <si>
    <t xml:space="preserve">                34UEJ. Intermediate diesel fuel storage. Lubricating oil pipelines XJV</t>
  </si>
  <si>
    <t>34UEJ. Промежуточный склад дизельного топлива. Трубопроводы смазочного масла XJV</t>
  </si>
  <si>
    <t xml:space="preserve">                34UEJ. Intermediate diesel fuel storage. Ventilation and air conditioning systems. Drawings</t>
  </si>
  <si>
    <t>34UEJ. Промежуточный склад дизельного топлива. Системы вентиляции и кондиционирования. Чертежи</t>
  </si>
  <si>
    <t xml:space="preserve">                34UEJ. Intermediate diesel fuel storage. Common-plant telephone communication system</t>
  </si>
  <si>
    <t>34UEJ. Промежуточный склад дизельного топлива. Система общестанционной телефонной связи</t>
  </si>
  <si>
    <t xml:space="preserve">                34UEJ. Intermediate diesel fuel storage. Operative loudspeaking and telephone communication system</t>
  </si>
  <si>
    <t>34UEJ. Промежуточный склад дизельного топлива. Система оперативной громкоговорящей и телефонной связи</t>
  </si>
  <si>
    <t xml:space="preserve">                34UEJ. Intermediate diesel fuel storage. Personnel warning and search system</t>
  </si>
  <si>
    <t>34UEJ. Промежуточный склад дизельного топлива. Система оповещения и поиска персонала</t>
  </si>
  <si>
    <t xml:space="preserve">                34UEJ. Intermediate diesel fuel storage. Common-station telephone communication system. Control cable log</t>
  </si>
  <si>
    <t>34UEJ. Промежуточный склад дизельного топлива.Система общестанционной телефонной связи. Журнал контрольных кабелей</t>
  </si>
  <si>
    <t xml:space="preserve">                34UEJ. Intermediate diesel fuel storage. Operative loudspeaking and telephone communication system. Control cable log</t>
  </si>
  <si>
    <t>34UEJ. Промежуточный склад дизельного топлива. Система оперативной громкоговорящей и телефонной связи. Журнал контрольных кабелей</t>
  </si>
  <si>
    <t xml:space="preserve">                34UEJ. Intermediate diesel fuel storage. Personnel warning and search system. Control cable log</t>
  </si>
  <si>
    <t>34UEJ. Промежуточный склад дизельного топлива. Система оповещения и поиска персонала. Журнал контрольных кабелей</t>
  </si>
  <si>
    <t xml:space="preserve">                34UEJ. Intermediate diesel fuel storage. Operative radiotelephones system</t>
  </si>
  <si>
    <t>34UEJ. Промежуточный склад дизельного топлива. Система эксплуатационных радиотелефонов</t>
  </si>
  <si>
    <t xml:space="preserve">                34UEJ. Intermediate diesel fuel storage. Electric lighting and socket network</t>
  </si>
  <si>
    <t>34UEJ. Промежуточный склад дизельного топлива. Электрическое освещение и розеточная сеть</t>
  </si>
  <si>
    <t xml:space="preserve">                34UEJ. Intermediate diesel fuel storage. FP I&amp;C. Fire alarm</t>
  </si>
  <si>
    <t>34UEJ. Промежуточный склад дизельного топлива. СКУ ПЗ. Пожарная сигнализация</t>
  </si>
  <si>
    <t xml:space="preserve">                34UEJ. Intermediate diesel fuel storage. FP I&amp;C. Fire annunciation</t>
  </si>
  <si>
    <t>34UEJ. Промежуточный склад дизельного топлива. СКУ ПЗ. Оповещение о пожаре</t>
  </si>
  <si>
    <t xml:space="preserve">          35UEJ Intermediate diesel fuel storage</t>
  </si>
  <si>
    <t>35UEJ Промежуточный склад дизельного топлива</t>
  </si>
  <si>
    <t xml:space="preserve">             Readiness of object 35UEJ</t>
  </si>
  <si>
    <t>Готовность объекта 35UEJ</t>
  </si>
  <si>
    <t xml:space="preserve">                   35UEJ. Intermediate diesel fuel storage. Reinforced concrete structures. Substructure. Walls. Geometry</t>
  </si>
  <si>
    <t>35UEJ. Промежуточный склад дизельного топлива. Конструкции железобетонные. Подземная часть. Стены. Геометрия</t>
  </si>
  <si>
    <t xml:space="preserve">                   35UEJ. Intermediate diesel fuel storage. Reinforced concrete structures. Substructure. Walls. Reinforcement</t>
  </si>
  <si>
    <t>35UEJ. Промежуточный склад дизельного топлива. Конструкции железобетонные. Подземная часть. Стены. Армирование</t>
  </si>
  <si>
    <t xml:space="preserve">                   35UEJ. Intermediate diesel fuel storage. Reinforced concrete structures. Roof. Geometry</t>
  </si>
  <si>
    <t>35UEJ. Промежуточный склад дизельного топлива. Конструкции железобетонные. Покрытие. Геометрия</t>
  </si>
  <si>
    <t xml:space="preserve">                   35UEJ. Intermediate diesel fuel storage. Reinforced concrete structures. Roof. Reinforcement</t>
  </si>
  <si>
    <t>35UEJ. Промежуточный склад дизельного топлива. Конструкции железобетонные. Покрытие. Армирование</t>
  </si>
  <si>
    <t xml:space="preserve">                   35UEJ. Intermediate diesel fuel storage. Reinforced concrete structures. Receiving-draining device</t>
  </si>
  <si>
    <t>35UEJ. Промежуточный склад дизельного топлива. Конструкции железобетонные. Приемно-сливное устройство</t>
  </si>
  <si>
    <t xml:space="preserve">                   35UEJ. Intermediate diesel fuel storage. Reinforced concrete structures. Reinforced concrete stairs</t>
  </si>
  <si>
    <t>35UEJ. Промежуточный склад дизельного топлива. Конструкции железобетонные. Лестницы железобетонные</t>
  </si>
  <si>
    <t xml:space="preserve">                   35UEJ. Intermediate diesel fuel storage. Reinforced concrete structures. Superstructure. Geometry</t>
  </si>
  <si>
    <t>35UEJ. Промежуточный склад дизельного топлива. Конструкции железобетонные. Надземная часть. Геометрия</t>
  </si>
  <si>
    <t xml:space="preserve">                   35UEJ. Intermediate diesel fuel storage. Reinforced concrete structures. Superstructure. Reinforcement</t>
  </si>
  <si>
    <t>35UEJ. Промежуточный склад дизельного топлива. Конструкции железобетонные. Надземная часть. Армирование</t>
  </si>
  <si>
    <t xml:space="preserve">                   35UEJ. Intermediate diesel fuel storage. Reinforced concrete structures. Equipment pedestals</t>
  </si>
  <si>
    <t>35UEJ. Промежуточный склад дизельного топлива. Конструкции железобетонные. Фундаменты под оборудование</t>
  </si>
  <si>
    <t xml:space="preserve">                   35UEJ. Intermediate diesel fuel storage. Reinforced concrete structures. Foundation slab. Geometry</t>
  </si>
  <si>
    <t>35UEJ. Промежуточный склад дизельного топлива. Конструкции железобетонные. Фундаментная плита. Геометрия</t>
  </si>
  <si>
    <t xml:space="preserve">                   35UEJ. Intermediate diesel fuel storage. Reinforced concrete structures. Foundation slab. Reinforcement</t>
  </si>
  <si>
    <t>35UEJ. Промежуточный склад дизельного топлива. Конструкции железобетонные. Фундаментная плита. Армирование</t>
  </si>
  <si>
    <t xml:space="preserve">                   35UEJ. Intermediate diesel fuel storage. Reinforced concrete structures. Foundation slab. Re-bar dowels for upper structures</t>
  </si>
  <si>
    <t>35UEJ. Промежуточный склад дизельного топлива. Конструкции железобетонные. Фундаментная плита. Выпуски арматуры под вышележащие конструкции</t>
  </si>
  <si>
    <t xml:space="preserve">                   35UEJ. Intermediate diesel fuel storage. Metal structures</t>
  </si>
  <si>
    <t>35UEJ. Промежуточный склад дизельного топлива. Конструкции металлические</t>
  </si>
  <si>
    <t xml:space="preserve">                   35UEJ. Intermediate diesel fuel storage. Architectural-planning drawings and finishing</t>
  </si>
  <si>
    <t>35UEJ. Промежуточный склад дизельного топлива. Архитектурно-планировочные чертежи и отделка</t>
  </si>
  <si>
    <t xml:space="preserve">                35UEJ. Intermediate diesel fuel storage. Installation drawings of the equipment</t>
  </si>
  <si>
    <t>35UEJ. Промежуточный склад дизельного топлива. Установочные чертежи оборудования</t>
  </si>
  <si>
    <t xml:space="preserve">                35UEJ. Intermediate diesel fuel storage. Ventilation and air conditioning systems. Drawings</t>
  </si>
  <si>
    <t>35UEJ. Промежуточный склад дизельного топлива. Системы вентиляции и кондиционирования. Чертежи</t>
  </si>
  <si>
    <t xml:space="preserve">               35UEJ. Intermediate diesel fuel storage. Automatic fire fighting system with finely dispersed water</t>
  </si>
  <si>
    <t>35UEJ. Промежуточный склад дизельного топлива. Система автоматического пожаротушения тонкораспыленной водой</t>
  </si>
  <si>
    <t xml:space="preserve">                35UEJ. Intermediate diesel fuel storage. Anticorrosive protection of air ducts</t>
  </si>
  <si>
    <t>35UEJ. Промежуточный склад дизельного топлива. Антикоррозионная защита воздуховодов</t>
  </si>
  <si>
    <t xml:space="preserve">                35UEJ. Intermediate diesel fuel storage. Heat insulation of ventilation</t>
  </si>
  <si>
    <t>35UEJ. Промежуточный склад дизельного топлива. Тепловая изоляция вентиляции</t>
  </si>
  <si>
    <t xml:space="preserve">                35UEJ. Intermediate diesel fuel storage. Fuel pipe lines XJN</t>
  </si>
  <si>
    <t>35UEJ. Промежуточный склад дизельного топлива. Трубопроводы топлива XJN</t>
  </si>
  <si>
    <t xml:space="preserve">                35UEJ. Intermediate diesel fuel storage. Lubricating oil pipelines XJV</t>
  </si>
  <si>
    <t>35UEJ. Промежуточный склад дизельного топлива. Трубопроводы смазочного масла XJV</t>
  </si>
  <si>
    <t xml:space="preserve">                35UEJ. Intermediate diesel fuel storage. Collecting and removal system of GMP drains, discharges and leaks</t>
  </si>
  <si>
    <t>35UEJ. Промежуточный склад дизельного топлива. Система сбора и отвода дренажей, опорожнений и протечек GMP</t>
  </si>
  <si>
    <t xml:space="preserve">                35UEJ. Intermediate diesel fuel storage. Anticorrosive protection of pipelines</t>
  </si>
  <si>
    <t>35UEJ. Промежуточный склад дизельного топлива. Антикоррозионная защита трубопроводов</t>
  </si>
  <si>
    <t xml:space="preserve">                35UEJ. Intermediate diesel fuel storage. Common-plant telephone communication system</t>
  </si>
  <si>
    <t>35UEJ. Промежуточный склад дизельного топлива. Система общестанционной телефонной связи</t>
  </si>
  <si>
    <t xml:space="preserve">                35UEJ. Intermediate diesel fuel storage. Operative loudspeaking and telephone communication system</t>
  </si>
  <si>
    <t>35UEJ. Промежуточный склад дизельного топлива. Система оперативной громкоговорящей и телефонной связи</t>
  </si>
  <si>
    <t xml:space="preserve">                35UEJ. Intermediate diesel fuel storage. Personnel warning and search system</t>
  </si>
  <si>
    <t>35UEJ. Промежуточный склад дизельного топлива. Система оповещения и поиска персонала</t>
  </si>
  <si>
    <t xml:space="preserve">                35UEJ. Intermediate diesel fuel storage. Common-station telephone communication system. Control cable log</t>
  </si>
  <si>
    <t>35UEJ. Промежуточный склад дизельного топлива.Система общестанционной телефонной связи. Журнал контрольных кабелей</t>
  </si>
  <si>
    <t xml:space="preserve">                35UEJ. Intermediate diesel fuel storage. Operative loudspeaking and telephone communication system. Control cable log</t>
  </si>
  <si>
    <t>35UEJ. Промежуточный склад дизельного топлива. Система оперативной громкоговорящей и телефонной связи. Журнал контрольных кабелей</t>
  </si>
  <si>
    <t xml:space="preserve">                35UEJ. Intermediate diesel fuel storage. Personnel warning and search system. Control cable log</t>
  </si>
  <si>
    <t>35UEJ. Промежуточный склад дизельного топлива. Система оповещения и поиска персонала. Журнал контрольных кабелей</t>
  </si>
  <si>
    <t xml:space="preserve">                35UEJ. Intermediate diesel fuel storage. Operative radiotelephones system</t>
  </si>
  <si>
    <t>35UEJ. Промежуточный склад дизельного топлива. Система эксплуатационных радиотелефонов</t>
  </si>
  <si>
    <t xml:space="preserve">                35UEJ. Intermediate diesel fuel storage. Electric lighting and socket network</t>
  </si>
  <si>
    <t>35UEJ. Промежуточный склад дизельного топлива. Электрическое освещение и розеточная сеть</t>
  </si>
  <si>
    <t xml:space="preserve">                35UEJ. Intermediate diesel fuel storage. FP I&amp;C. Fire alarm</t>
  </si>
  <si>
    <t>35UEJ. Промежуточный склад дизельного топлива. СКУ ПЗ. Пожарная сигнализация</t>
  </si>
  <si>
    <t xml:space="preserve">                35UEJ. Intermediate diesel fuel storage. FP I&amp;C. Fire annunciation</t>
  </si>
  <si>
    <t>35UEJ. Промежуточный склад дизельного топлива. СКУ ПЗ. Оповещение о пожаре</t>
  </si>
  <si>
    <t xml:space="preserve">          31UKZ Safety system cable tunnel</t>
  </si>
  <si>
    <t>31UKZ Кабельный тоннель системы безопасности</t>
  </si>
  <si>
    <t xml:space="preserve">             Readiness of object 31UKZ</t>
  </si>
  <si>
    <t>Готовность объекта 31UKZ</t>
  </si>
  <si>
    <t xml:space="preserve">                31-34UKZ. Safety system cable tunnels. Pit</t>
  </si>
  <si>
    <t>31-34UKZ. Кабельный тоннель системы безопасности. Котлован</t>
  </si>
  <si>
    <t xml:space="preserve">                31-34UKZ. Safety system cable tunnel. Geometry</t>
  </si>
  <si>
    <t>31-34UKZ. Кабельный тоннель системы безопасности. Геометрия</t>
  </si>
  <si>
    <t xml:space="preserve">                31-34UKZ. Safety system cable tunnel. Reinforcement</t>
  </si>
  <si>
    <t>31-34UKZ. Кабельный тоннель системы безопасности. Армирование</t>
  </si>
  <si>
    <t xml:space="preserve">                31UKZ. Safety system cable tunnel. Automatic fire fighting system with finely dispersed water</t>
  </si>
  <si>
    <t>31UKZ. Кабельный тоннель системы безопасности. Системы автоматического пожаротушения тонкораспыленной водой</t>
  </si>
  <si>
    <t xml:space="preserve">                31UKZ. Safety system cable tunnel. Heat insulation of pipelines</t>
  </si>
  <si>
    <t>31UKZ. Кабельный тоннель системы безопасности. Тепловая изоляция трубопроводов</t>
  </si>
  <si>
    <t xml:space="preserve">                31UKZ. Safety system cable tunnel. Ventilation and air conditioning systems. Drawings</t>
  </si>
  <si>
    <t>31UKZ. Кабельный тоннель системы безопасности. Системы вентиляции и кондиционирования. Чертежи</t>
  </si>
  <si>
    <t xml:space="preserve">                31UKZ. Safety system cable tunnel. Heat insulation of ventilation</t>
  </si>
  <si>
    <t>31UKZ. Кабельный тоннель системы безопасности. Тепловая изоляция вентиляции</t>
  </si>
  <si>
    <t xml:space="preserve">                31UKZ. Safety system cable tunnel. Anticorrosive protection of pipelines</t>
  </si>
  <si>
    <t>31UKZ. Кабельный тоннель системы безопасности. Антикоррозионная защита трубопроводов</t>
  </si>
  <si>
    <t xml:space="preserve">                31UKZ. Safety system cable tunnel. Anticorrosive protection of air ducts</t>
  </si>
  <si>
    <t>31UKZ. Кабельный тоннель системы безопасности. Антикоррозионная защита воздуховодов</t>
  </si>
  <si>
    <t xml:space="preserve">                31UKZ. Safety system cable tunnel. Operative loudspeaking and telephone communication system</t>
  </si>
  <si>
    <t>31UKZ. Кабельный тоннель системы безопасности. Система оперативной громкоговорящей и телефонной связи</t>
  </si>
  <si>
    <t xml:space="preserve">                31UKZ. Safety system cable tunnel. Personnel warning and search system</t>
  </si>
  <si>
    <t>31UKZ. Кабельный тоннель системы безопасности. Система оповещения и поиска персонала</t>
  </si>
  <si>
    <t xml:space="preserve">                31UKZ. Safety system cable tunnel. Operative radiotelephones system</t>
  </si>
  <si>
    <t>31UKZ. Кабельный тоннель системы безопасности. Система эксплуатационных радиотелефонов</t>
  </si>
  <si>
    <t xml:space="preserve">                31UKZ. Safety system cable tunnel. FP I&amp;C. Fire alarm</t>
  </si>
  <si>
    <t>31UKZ. Кабельный тоннель системы безопасности. СКУ ПЗ. Пожарная сигнализация</t>
  </si>
  <si>
    <t xml:space="preserve">                31UKZ. Safety system cable tunnel. FP I&amp;C. Fire annunciation</t>
  </si>
  <si>
    <t>31UKZ. Кабельный тоннель системы безопасности. СКУ ПЗ. Оповещение о пожаре</t>
  </si>
  <si>
    <t xml:space="preserve">                31UKZ. Safety system cable tunnel. Operative loudspeaking and telephone communication system. Control cable log</t>
  </si>
  <si>
    <t>31UKZ. Кабельный тоннель системы безопасности. Система оперативной громкоговорящей и телефонной связи. Журнал контрольных кабелей</t>
  </si>
  <si>
    <t xml:space="preserve">                31UKZ. Safety system cable tunnel. Personnel warning and search system. Control cable log</t>
  </si>
  <si>
    <t>31UKZ. Кабельный тоннель системы безопасности. Система оповещения и поиска персонала. Журнал контрольных кабелей</t>
  </si>
  <si>
    <t xml:space="preserve">                31UKZ. Safety system cable tunnel. Operative radiotelephones system. Control cable log</t>
  </si>
  <si>
    <t>31UKZ. Кабельный тоннель системы безопасности. Система эксплуатационных радиотелефонов. Журнал контрольных кабелей</t>
  </si>
  <si>
    <t xml:space="preserve">                31UKZ. Safety system cable tunnel. Layout drawings of cable metal structures</t>
  </si>
  <si>
    <t>31UKZ. Кабельный тоннель системы безопасности. Компоновочные чертежи кабельных металлоконструкций</t>
  </si>
  <si>
    <t xml:space="preserve">                31-34UKZ. Safety system cable tunnel. TPPM control cables log. SS train 1</t>
  </si>
  <si>
    <t>31-34UKZ. Кабельный тоннель системы безопасности. Журнал контрольных кабелей ТТК. 1 Канал СБ</t>
  </si>
  <si>
    <t xml:space="preserve">                31UKZ. Safety system cable tunnel. Electric lighting and socket network</t>
  </si>
  <si>
    <t>31UKZ. Кабельный тоннель системы безопасности. Электрическое освещение и розеточная сеть</t>
  </si>
  <si>
    <t xml:space="preserve">                31-34UKZ. Safety system cable tunnel. TPPM systems</t>
  </si>
  <si>
    <t>31-34UKZ. Кабельный тоннель системы безопасности. Схемы ТТК</t>
  </si>
  <si>
    <t xml:space="preserve">          32UKZ Safety system cable tunnel</t>
  </si>
  <si>
    <t>32UKZ Кабельный тоннель системы безопасности</t>
  </si>
  <si>
    <t xml:space="preserve">             Readiness of object 32UKZ</t>
  </si>
  <si>
    <t>Готовность объекта 32UKZ</t>
  </si>
  <si>
    <t xml:space="preserve">                32KZ. Safety system cable tunnel. Heat insulation of ventilation</t>
  </si>
  <si>
    <t>32UKZ. Кабельный тоннель системы безопасности. Тепловая изоляция вентиляции</t>
  </si>
  <si>
    <t xml:space="preserve">                32UKZ. Safety system cable tunnel. Anticorrosive protection of pipelines</t>
  </si>
  <si>
    <t>32UKZ. Кабельный тоннель системы безопасности. Антикоррозионная защита трубопроводов</t>
  </si>
  <si>
    <t xml:space="preserve">                32UKZ. Safety system cable tunnel. Anticorrosive protection of air ducts</t>
  </si>
  <si>
    <t>32UKZ. Кабельный тоннель системы безопасности. Антикоррозионная защита воздуховодов</t>
  </si>
  <si>
    <t xml:space="preserve">                32UKZ. Safety system cable tunnel. Heat insulation of pipelines</t>
  </si>
  <si>
    <t>32UKZ. Кабельный тоннель системы безопасности. Тепловая изоляция трубопроводов</t>
  </si>
  <si>
    <t xml:space="preserve">                32UKZ. Safety system cable tunnel. Ventilation and air conditioning systems. Drawings</t>
  </si>
  <si>
    <t>32UKZ. Кабельный тоннель системы безопасности. Системы вентиляции и кондиционирования. Чертежи</t>
  </si>
  <si>
    <t xml:space="preserve">                32UKZ. Safety system cable tunnel. Operative radiotelephones system</t>
  </si>
  <si>
    <t>32UKZ. Кабельный тоннель системы безопасности. Система эксплуатационных радиотелефонов</t>
  </si>
  <si>
    <t xml:space="preserve">                32UKZ. Safety system cable tunnel. Automatic fire fighting system with finely dispersed water</t>
  </si>
  <si>
    <t>32UKZ. Кабельный тоннель системы безопасности. Системы автоматического пожаротушения тонкораспыленной водой</t>
  </si>
  <si>
    <t xml:space="preserve">                32UKZ. Safety system cable tunnel. Operative loudspeaking and telephone communication system</t>
  </si>
  <si>
    <t>32UKZ. Кабельный тоннель системы безопасности. Система оперативной громкоговорящей и телефонной связи</t>
  </si>
  <si>
    <t xml:space="preserve">                32UKZ. Safety system cable tunnel. Personnel warning and search system</t>
  </si>
  <si>
    <t>32UKZ. Кабельный тоннель системы безопасности. Система оповещения и поиска персонала</t>
  </si>
  <si>
    <t xml:space="preserve">                32UKZ. Safety system cable tunnel. FP I&amp;C. Fire alarm</t>
  </si>
  <si>
    <t>32UKZ. Кабельный тоннель системы безопасности. СКУ ПЗ. Пожарная сигнализация</t>
  </si>
  <si>
    <t xml:space="preserve">                32UKZ. Safety system cable tunnel. FP I&amp;C. Fire annunciation</t>
  </si>
  <si>
    <t>32UKZ. Кабельный тоннель системы безопасности. СКУ ПЗ. Оповещение о пожаре</t>
  </si>
  <si>
    <t xml:space="preserve">                32UKZ. Safety system cable tunnel. Operative loudspeaking and telephone communication system. Control cable log</t>
  </si>
  <si>
    <t>32UKZ. Кабельный тоннель системы безопасности. Система оперативной громкоговорящей и телефонной связи. Журнал контрольных кабелей</t>
  </si>
  <si>
    <t xml:space="preserve">                32UKZ. Safety system cable tunnel. Personnel warning and search system. Control cable log</t>
  </si>
  <si>
    <t>32UKZ. Кабельный тоннель системы безопасности. Система оповещения и поиска персонала. Журнал контрольных кабелей</t>
  </si>
  <si>
    <t xml:space="preserve">                32UKZ. Safety system cable tunnel. Operative radiotelephones system. Control cable log</t>
  </si>
  <si>
    <t>32UKZ. Кабельный тоннель системы безопасности. Система эксплуатационных радиотелефонов. Журнал контрольных кабелей</t>
  </si>
  <si>
    <t xml:space="preserve">                32UKZ. Safety system cable tunnel. Layout drawings of cable metal structures</t>
  </si>
  <si>
    <t>32UKZ. Кабельный тоннель системы безопасности. Компоновочные чертежи кабельных металлоконструкций</t>
  </si>
  <si>
    <t xml:space="preserve">                31-34UKZ. Safety system cable tunnel. TPPM control cables log. SS train 2</t>
  </si>
  <si>
    <t>31-34UKZ. Кабельный тоннель системы безопасности. Журнал контрольных кабелей ТТК. 2 Канал СБ</t>
  </si>
  <si>
    <t xml:space="preserve">                32UKZ. Safety system cable tunnel. Electric lighting and socket network</t>
  </si>
  <si>
    <t>32UKZ. Кабельный тоннель системы безопасности. Электрическое освещение и розеточная сеть</t>
  </si>
  <si>
    <t xml:space="preserve">          33UKZ Safety system cable tunnel</t>
  </si>
  <si>
    <t>33UKZ Кабельный тоннель системы безопасности</t>
  </si>
  <si>
    <t xml:space="preserve">             Readiness of object 33UKZ</t>
  </si>
  <si>
    <t>Готовность объекта 33UKZ</t>
  </si>
  <si>
    <t xml:space="preserve">                33UKZ. Safety system cable tunnel. Heat insulation of ventilation</t>
  </si>
  <si>
    <t>33UKZ. Кабельный тоннель системы безопасности. Тепловая изоляция вентиляции</t>
  </si>
  <si>
    <t xml:space="preserve">                33UKZ. Safety system cable tunnel. Anticorrosive protection of pipelines</t>
  </si>
  <si>
    <t>33UKZ. Кабельный тоннель системы безопасности. Антикоррозионная защита трубопроводов</t>
  </si>
  <si>
    <t xml:space="preserve">                33UKZ. Safety system cable tunnel. Anticorrosive protection of air ducts</t>
  </si>
  <si>
    <t>33UKZ. Кабельный тоннель системы безопасности. Антикоррозионная защита воздуховодов</t>
  </si>
  <si>
    <t xml:space="preserve">                33UKZ. Safety system cable tunnel. Heat insulation of pipelines</t>
  </si>
  <si>
    <t>33UKZ. Кабельный тоннель системы безопасности. Тепловая изоляция трубопроводов</t>
  </si>
  <si>
    <t xml:space="preserve">                33UKZ. Safety system cable tunnel. Ventilation and air conditioning systems. Drawings</t>
  </si>
  <si>
    <t>33UKZ. Кабельный тоннель системы безопасности. Системы вентиляции и кондиционирования. Чертежи</t>
  </si>
  <si>
    <t xml:space="preserve">                33UKZ. Safety system cable tunnel. Operative loudspeaking and telephone communication system</t>
  </si>
  <si>
    <t>33UKZ. Кабельный тоннель системы безопасности. Система оперативной громкоговорящей и телефонной связи</t>
  </si>
  <si>
    <t xml:space="preserve">                33UKZ. Safety system cable tunnel. Personnel warning and search system</t>
  </si>
  <si>
    <t>33UKZ. Кабельный тоннель системы безопасности. Система оповещения и поиска персонала</t>
  </si>
  <si>
    <t xml:space="preserve">                33UKZ. Safety system cable tunnel. Operative radiotelephones system</t>
  </si>
  <si>
    <t>33UKZ. Кабельный тоннель системы безопасности. Система эксплуатационных радиотелефонов</t>
  </si>
  <si>
    <t xml:space="preserve">                33UKZ. Safety system cable tunnel. FP I&amp;C. Fire alarm</t>
  </si>
  <si>
    <t>33UKZ. Кабельный тоннель системы безопасности. СКУ ПЗ. Пожарная сигнализация</t>
  </si>
  <si>
    <t xml:space="preserve">                33UKZ. Safety system cable tunnel. FP I&amp;C. Fire annunciation</t>
  </si>
  <si>
    <t>33UKZ. Кабельный тоннель системы безопасности. СКУ ПЗ. Оповещение о пожаре</t>
  </si>
  <si>
    <t xml:space="preserve">                33UKZ. Safety system cable tunnel. Automatic fire fighting system with finely dispersed water</t>
  </si>
  <si>
    <t>33UKZ. Кабельный тоннель системы безопасности. Системы автоматического пожаротушения тонкораспыленной водой</t>
  </si>
  <si>
    <t xml:space="preserve">                33UKZ. Safety system cable tunnel. Operative loudspeaking and telephone communication system. Control cable log</t>
  </si>
  <si>
    <t>33UKZ. Кабельный тоннель системы безопасности. Система оперативной громкоговорящей и телефонной связи. Журнал контрольных кабелей</t>
  </si>
  <si>
    <t xml:space="preserve">                33UKZ. Safety system cable tunnel. Personnel warning and search system. Control cable log</t>
  </si>
  <si>
    <t>33UKZ. Кабельный тоннель системы безопасности. Система оповещения и поиска персонала. Журнал контрольных кабелей</t>
  </si>
  <si>
    <t xml:space="preserve">                33UKZ. Safety system cable tunnel. Layout drawings of cable metal structures</t>
  </si>
  <si>
    <t>33UKZ. Кабельный тоннель системы безопасности. Компоновочные чертежи кабельных металлоконструкций</t>
  </si>
  <si>
    <t xml:space="preserve">                33UKZ. Safety system cable tunnel. Operative radiotelephones system. Control cable log</t>
  </si>
  <si>
    <t>33UKZ. Кабельный тоннель системы безопасности. Система эксплуатационных радиотелефонов. Журнал контрольных кабелей</t>
  </si>
  <si>
    <t xml:space="preserve">                31-34UKZ. Safety system cable tunnel. TPPM control cables log. SS train 3</t>
  </si>
  <si>
    <t>31-34UKZ. Кабельный тоннель системы безопасности. Журнал контрольных кабелей ТТК. 3 Канал СБ</t>
  </si>
  <si>
    <t xml:space="preserve">                33UKZ. Safety system cable tunnel. Electric lighting and socket network</t>
  </si>
  <si>
    <t>33UKZ. Кабельный тоннель системы безопасности. Электрическое освещение и розеточная сеть</t>
  </si>
  <si>
    <t xml:space="preserve">          34UKZ Safety system cable tunnel</t>
  </si>
  <si>
    <t>34UKZ Кабельный тоннель системы безопасности</t>
  </si>
  <si>
    <t xml:space="preserve">             Readiness of object 34UKZ</t>
  </si>
  <si>
    <t>Готовность объекта 34UKZ</t>
  </si>
  <si>
    <t xml:space="preserve">                34UKZ. Safety system cable tunnel. Heat insulation of ventilation</t>
  </si>
  <si>
    <t>34UKZ. Кабельный тоннель системы безопасности. Тепловая изоляция вентиляции</t>
  </si>
  <si>
    <t xml:space="preserve">                34UKZ. Safety system cable tunnel. Anticorrosive protection of pipelines</t>
  </si>
  <si>
    <t>34UKZ. Кабельный тоннель системы безопасности. Антикоррозионная защита трубопроводов</t>
  </si>
  <si>
    <t xml:space="preserve">                34UKZ. Safety system cable tunnel. Anticorrosive protection of air ducts</t>
  </si>
  <si>
    <t>34UKZ. Кабельный тоннель системы безопасности. Антикоррозионная защита воздуховодов</t>
  </si>
  <si>
    <t xml:space="preserve">                34UKZ. Safety system cable tunnel. Heat insulation of pipelines</t>
  </si>
  <si>
    <t>34UKZ. Кабельный тоннель системы безопасности. Тепловая изоляция трубопроводов</t>
  </si>
  <si>
    <t xml:space="preserve">                34UKZ. Safety system cable tunnel. Ventilation and air conditioning systems. Drawings</t>
  </si>
  <si>
    <t>34UKZ. Кабельный тоннель системы безопасности. Системы вентиляции и кондиционирования. Чертежи</t>
  </si>
  <si>
    <t xml:space="preserve">                34UKZ. Safety system cable tunnel. Operative loudspeaking and telephone communication system</t>
  </si>
  <si>
    <t>34UKZ. Кабельный тоннель системы безопасности. Система оперативной громкоговорящей и телефонной связи</t>
  </si>
  <si>
    <t xml:space="preserve">                34UKZ. Safety system cable tunnel. Personnel warning and search system</t>
  </si>
  <si>
    <t>34UKZ. Кабельный тоннель системы безопасности. Система оповещения и поиска персонала</t>
  </si>
  <si>
    <t xml:space="preserve">                34UKZ. Safety system cable tunnel. Operative radiotelephones system</t>
  </si>
  <si>
    <t>34UKZ. Кабельный тоннель системы безопасности. Система эксплуатационных радиотелефонов</t>
  </si>
  <si>
    <t xml:space="preserve">                34UKZ. Safety system cable tunnel. FP I&amp;C. Fire alarm</t>
  </si>
  <si>
    <t>34UKZ. Кабельный тоннель системы безопасности. СКУ ПЗ. Пожарная сигнализация</t>
  </si>
  <si>
    <t xml:space="preserve">                34UKZ. Safety system cable tunnel. FP I&amp;C. Fire annunciation</t>
  </si>
  <si>
    <t>34UKZ. Кабельный тоннель системы безопасности. СКУ ПЗ. Оповещение о пожаре</t>
  </si>
  <si>
    <t xml:space="preserve">                34UKZ. Safety system cable tunnel. Automatic fire fighting system with finely dispersed water</t>
  </si>
  <si>
    <t>34UKZ. Кабельный тоннель системы безопасности. Системы автоматического пожаротушения тонкораспыленной водой</t>
  </si>
  <si>
    <t xml:space="preserve">                34UKZ. Safety system cable tunnel. Layout drawings of cable metal structures</t>
  </si>
  <si>
    <t>34UKZ. Кабельный тоннель системы безопасности. Компоновочные чертежи кабельных металлоконструкций</t>
  </si>
  <si>
    <t xml:space="preserve">                34UKZ. Safety system cable tunnel. Operative loudspeaking and telephone communication system. Control cable log</t>
  </si>
  <si>
    <t>34UKZ. Кабельный тоннель системы безопасности. Система оперативной громкоговорящей и телефонной связи. Журнал контрольных кабелей</t>
  </si>
  <si>
    <t xml:space="preserve">                34UKZ. Safety system cable tunnel. Personnel warning and search system. Control cable log</t>
  </si>
  <si>
    <t>34UKZ. Кабельный тоннель системы безопасности. Система оповещения и поиска персонала. Журнал контрольных кабелей</t>
  </si>
  <si>
    <t xml:space="preserve">                34UKZ. Safety system cable tunnel. Operative radiotelephones system. Control cable log</t>
  </si>
  <si>
    <t>34UKZ. Кабельный тоннель системы безопасности. Система эксплуатационных радиотелефонов. Журнал контрольных кабелей</t>
  </si>
  <si>
    <t xml:space="preserve">                31-34UKZ. Safety system cable tunnels. TPPM control cables log. Normal operation</t>
  </si>
  <si>
    <t>31-34UKZ. Кабельный тоннель системы безопасности. Журнал контрольных кабелей ТТК. Нормальная эксплуатация</t>
  </si>
  <si>
    <t xml:space="preserve">                31-34UKZ. Safety system cable tunnel. TPPM control cables log. SS train 4</t>
  </si>
  <si>
    <t>31-34UKZ. Кабельный тоннель системы безопасности. Журнал контрольных кабелей ТТК. 4 Канал СБ</t>
  </si>
  <si>
    <t xml:space="preserve">                34UKZ. Safety system cable tunnel. Electric lighting and socket network</t>
  </si>
  <si>
    <t>34UKZ. Кабельный тоннель системы безопасности. Электрическое освещение и розеточная сеть</t>
  </si>
  <si>
    <t xml:space="preserve">          33UMW Structure of the 31UMW, 32UMW tanks</t>
  </si>
  <si>
    <t>33UMW Сооружение баков 21UMW, 22UMW (31UMW, 32UMW)</t>
  </si>
  <si>
    <t xml:space="preserve">             Readiness of object 33UMW</t>
  </si>
  <si>
    <t>Готовность объекта 33UMW</t>
  </si>
  <si>
    <t xml:space="preserve">               33UMW. Structure for tanks 31UMW, 32UMW. Civil structures of tanks</t>
  </si>
  <si>
    <t>33UMW. Сооружение баков 31UMW, 32UMW. Строительные конструкции бака</t>
  </si>
  <si>
    <t xml:space="preserve">          31UPZ Cable tunnel of normal operation system</t>
  </si>
  <si>
    <t>31UPZ Кабельный тоннель системы нормальной эксплуатации</t>
  </si>
  <si>
    <t xml:space="preserve">             Readiness of object 31UPZ</t>
  </si>
  <si>
    <t>Готовность объекта 31UPZ</t>
  </si>
  <si>
    <t xml:space="preserve">                31-36UPZ. Cable tunnels of normal operation system. Section 1. Bottom slab reinforcement at el. -7.250</t>
  </si>
  <si>
    <t>31-36UPZ. Кабельные тоннели системы нормальной эксплуатации. Секция 1. Армирование плиты днища на отм. -7.250</t>
  </si>
  <si>
    <t xml:space="preserve">                31-36UPZ. Cable tunnel of normal operation system. Geometry</t>
  </si>
  <si>
    <t>31-36UPZ. Кабельные тоннели системы нормальной эксплуатации. Геометрия</t>
  </si>
  <si>
    <t xml:space="preserve">                31-36UPZ. Normal operation system cable tunnel. Metal structures</t>
  </si>
  <si>
    <t>31-36UPZ. Кабельный тоннель системы нормальной эксплуатации. Металлические конструкции</t>
  </si>
  <si>
    <t xml:space="preserve">                31-36UPZ. Cable tunnels of normal operation system. Section 1. Reinforcement of civil structures above el. -7.250</t>
  </si>
  <si>
    <t>31-36UPZ. Кабельные тоннели системы нормальной эксплуатации . Секция 1. Армирование строительных конструкций выше отм. -7.250</t>
  </si>
  <si>
    <t xml:space="preserve">                31-36UPZ. Cable tunnels of normal operation system. Section 2. Reinforcement</t>
  </si>
  <si>
    <t>31-36UPZ. Кабельные тоннели системы нормальной эксплуатации. Секция 2. Армирование</t>
  </si>
  <si>
    <t xml:space="preserve">                31-36UPZ. Cable tunnels of normal operation system. Section 3. Reinforcement</t>
  </si>
  <si>
    <t>31-36UPZ. Кабельные тоннели системы нормальной эксплуатации. Секция 3. Армирование</t>
  </si>
  <si>
    <t xml:space="preserve">                31-36UPZ. Cable tunnels of normal operation system. Sections 4, 5. Reinforcement</t>
  </si>
  <si>
    <t>31-36UPZ. Кабельные тоннели системы нормальной эксплуатации. Секции 4, 5. Армирование</t>
  </si>
  <si>
    <t xml:space="preserve">                31-36UPZ. Cable tunnels of normal operation system. Architectural solutions</t>
  </si>
  <si>
    <t>31-36UPZ. Кабельные тоннели системы нормальной эксплуатации. Архитектурные решения</t>
  </si>
  <si>
    <t xml:space="preserve">                31UPZ. Normal operation system cable tunnel. Heat insulation of ventilation</t>
  </si>
  <si>
    <t>31UPZ. Кабельный тоннель системы нормальной эксплуатации.Тепловая изоляция вентиляции</t>
  </si>
  <si>
    <t xml:space="preserve">                31UPZ. Normal operation system cable tunnel. Ventilation and air conditioning systems. Drawings</t>
  </si>
  <si>
    <t>31UPZ. Кабельный тоннель системы нормальной эксплуатации. Системы вентиляции и кондиционирования. Чертежи</t>
  </si>
  <si>
    <t xml:space="preserve">                31UPZ. Cable tunnel of normal operation system. Corrosion protection of pipelines</t>
  </si>
  <si>
    <t>31UPZ. Кабельный тоннель системы нормальной эксплуатации. Антикоррозионная защита трубопроводов</t>
  </si>
  <si>
    <t xml:space="preserve">                31UPZ. Cable tunnel of normal operation system. Automatic fire fighting system with finely dispersed water</t>
  </si>
  <si>
    <t>31UPZ. Кабельный тоннель системы нормальной эксплуатации. Система автоматического пожаротушения тонкораспыленной водой</t>
  </si>
  <si>
    <t xml:space="preserve">                31-36UPZ. Normal operation system cable tunnel. Common-plant telephone communication system</t>
  </si>
  <si>
    <t>31-36UPZ. Кабельный тоннель системы нормальной эксплуатации. Система общестанционной телефонной связи</t>
  </si>
  <si>
    <t xml:space="preserve">                31-36UPZ. Normal operation system cable tunnel. Personnel warning and search system</t>
  </si>
  <si>
    <t>31-36UPZ. Кабельный тоннель системы нормальной эксплуатации. Система оповещения и поиска персонала</t>
  </si>
  <si>
    <t xml:space="preserve">                31-36UPZ. Normal operation system cable tunnel. Operative radiotelephones system</t>
  </si>
  <si>
    <t>31-36UPZ. Кабельный тоннель системы нормальной эксплуатации. Система эксплуатационных радиотелефонов</t>
  </si>
  <si>
    <t xml:space="preserve">                31UPZ. Normal operation system cable tunnel. FP I&amp;C. Fire alarm</t>
  </si>
  <si>
    <t>31UPZ. Кабельный тоннель системы нормальной эксплуатации. СКУ ПЗ. Пожарная сигнализация</t>
  </si>
  <si>
    <t xml:space="preserve">                31UPZ. Normal operation system cable tunnel. FP I&amp;C. Fire annunciation</t>
  </si>
  <si>
    <t>31UPZ. Кабельный тоннель системы нормальной эксплуатации. СКУ ПЗ. Оповещение о пожаре</t>
  </si>
  <si>
    <t xml:space="preserve">                31UPZ. Cable tunnel of normal operation system. Layout drawings of cable metal structures</t>
  </si>
  <si>
    <t>31UPZ. Кабельный тоннель системы нормальной эксплуатации. Компоновочные чертежи кабельных металлоконструкций</t>
  </si>
  <si>
    <t xml:space="preserve">                31-36UPZ. Normal operation system cable tunnel. Common-plant telephone communication system. Control cable log</t>
  </si>
  <si>
    <t>31-36UPZ. Кабельный тоннель системы нормальной эксплуатации. Система общестанционной телефонной связи. Журнал контрольных кабелей</t>
  </si>
  <si>
    <t xml:space="preserve">                31-36UPZ. Normal operation system cable tunnel. Operative loudspeaking and telephone communication system. Control cable log</t>
  </si>
  <si>
    <t>31-36UPZ. Кабельный тоннель системы нормальной эксплуатации. Система оперативной громкоговорящей и телефонной связи. Журнал контрольных кабелей</t>
  </si>
  <si>
    <t xml:space="preserve">                31-36UPZ. Normal operation system cable tunnel. Personnel warning and search system. Control cable log</t>
  </si>
  <si>
    <t>31-36UPZ. Кабельный тоннель системы нормальной эксплуатации. Система оповещения и поиска персонала. Журнал контрольных кабелей</t>
  </si>
  <si>
    <t xml:space="preserve">                31-36UPZ. Normal operation system cable tunnel. Operative radiotelephones system. Control cable log</t>
  </si>
  <si>
    <t>31-36UPZ. Кабельный тоннель системы нормальной эксплуатации. Система эксплуатационных радиотелефонов. Журнал контрольных кабелей</t>
  </si>
  <si>
    <t xml:space="preserve">                31UPZ. Normal operation system cable tunnel. Electric lighting</t>
  </si>
  <si>
    <t>31UPZ. Кабельный тоннель системы нормальной эксплуатации. Электрическое освещение</t>
  </si>
  <si>
    <t xml:space="preserve">          32UPZ Cable tunnel of normal operation system</t>
  </si>
  <si>
    <t>32UPZ Кабельный тоннель системы нормальной эксплуатации</t>
  </si>
  <si>
    <t xml:space="preserve">             Readiness of object 32UPZ</t>
  </si>
  <si>
    <t>Готовность объекта 32UPZ</t>
  </si>
  <si>
    <t xml:space="preserve">                32UPZ. Cable tunnel of normal operation system. Corrosion protection of pipelines</t>
  </si>
  <si>
    <t>32UPZ. Кабельный тоннель системы нормальной эксплуатации. Антикоррозионная защита трубопроводов</t>
  </si>
  <si>
    <t xml:space="preserve">                32UPZ. Cable tunnel of normal operation system. Automatic fire fighting system with finely dispersed water</t>
  </si>
  <si>
    <t>32UPZ. Кабельный тоннель системы нормальной эксплуатации. Система автоматического пожаротушения тонкораспыленной водой</t>
  </si>
  <si>
    <t xml:space="preserve">                32UPZ. Normal operation system cable tunnel. Heat insulation of ventilation</t>
  </si>
  <si>
    <t>32UPZ. Кабельный тоннель системы нормальной эксплуатации.Тепловая изоляция вентиляции</t>
  </si>
  <si>
    <t xml:space="preserve">                32UPZ. Normal operation system cable tunnel. Ventilation and air conditioning systems. Drawings</t>
  </si>
  <si>
    <t>32UPZ. Кабельный тоннель системы нормальной эксплуатации. Системы вентиляции и кондиционирования. Чертежи</t>
  </si>
  <si>
    <t xml:space="preserve">                32UPZ. Normal operation system cable tunnel. FP I&amp;C. Fire alarm</t>
  </si>
  <si>
    <t>32UPZ. Кабельный тоннель системы нормальной эксплуатации. СКУ ПЗ. Пожарная сигнализация</t>
  </si>
  <si>
    <t xml:space="preserve">                32UPZ. Normal operation system cable tunnel. FP I&amp;C. Fire annunciation</t>
  </si>
  <si>
    <t>32UPZ. Кабельный тоннель системы нормальной эксплуатации. СКУ ПЗ. Оповещение о пожаре</t>
  </si>
  <si>
    <t xml:space="preserve">                32UPZ. Cable tunnel of normal operation system. Layout drawings of cable metal structures</t>
  </si>
  <si>
    <t>32UPZ. Кабельный тоннель системы нормальной эксплуатации. Компоновочные чертежи кабельных металлоконструкций</t>
  </si>
  <si>
    <t xml:space="preserve">                32UPZ. Normal operation system cable tunnel. Electric lighting</t>
  </si>
  <si>
    <t>32UPZ. Кабельный тоннель системы нормальной эксплуатации. Электрическое освещение</t>
  </si>
  <si>
    <t xml:space="preserve">          33UPZ Cable tunnel of normal operation system</t>
  </si>
  <si>
    <t>33UPZ Кабельный тоннель системы нормальной эксплуатации</t>
  </si>
  <si>
    <t xml:space="preserve">             Readiness of object 33UPZ</t>
  </si>
  <si>
    <t>Готовность объекта 33UPZ</t>
  </si>
  <si>
    <t xml:space="preserve">                33UPZ. Cable tunnel of normal operation system. Corrosion protection of pipelines</t>
  </si>
  <si>
    <t>33UPZ. Кабельный тоннель системы нормальной эксплуатации. Антикоррозионная защита трубопроводов</t>
  </si>
  <si>
    <t xml:space="preserve">                33UPZ. Cable tunnel of normal operation system. Automatic fire fighting system with finely dispersed water</t>
  </si>
  <si>
    <t>33UPZ. Кабельный тоннель системы нормальной эксплуатации. Система автоматического пожаротушения тонкораспыленной водой</t>
  </si>
  <si>
    <t xml:space="preserve">                33UPZ. Normal operation system cable tunnel. Heat insulation of ventilation</t>
  </si>
  <si>
    <t>33UPZ. Кабельный тоннель системы нормальной эксплуатации.Тепловая изоляция вентиляции</t>
  </si>
  <si>
    <t xml:space="preserve">                33UPZ. Normal operation system cable tunnel. Ventilation and air conditioning systems. Drawings</t>
  </si>
  <si>
    <t>33UPZ. Кабельный тоннель системы нормальной эксплуатации. Системы вентиляции и кондиционирования. Чертежи</t>
  </si>
  <si>
    <t xml:space="preserve">                33UPZ. Normal operation system cable tunnel. FP I&amp;C. Fire annunciation</t>
  </si>
  <si>
    <t>33UPZ. Кабельный тоннель системы нормальной эксплуатации. СКУ ПЗ. Оповещение о пожаре</t>
  </si>
  <si>
    <t xml:space="preserve">                33UPZ. Cable tunnel of normal operation system. Layout drawings of cable metal structures</t>
  </si>
  <si>
    <t>33UPZ. Кабельный тоннель системы нормальной эксплуатации. Компоновочные чертежи кабельных металлоконструкций</t>
  </si>
  <si>
    <t xml:space="preserve">                33UPZ. Normal operation system cable tunnel. Electric lighting</t>
  </si>
  <si>
    <t>33UPZ. Кабельный тоннель системы нормальной эксплуатации. Электрическое освещение</t>
  </si>
  <si>
    <t xml:space="preserve">                33UPZ. Normal operation system cable tunnel. FP I&amp;C. Fire alarm</t>
  </si>
  <si>
    <t>33UPZ. Кабельный тоннель системы нормальной эксплуатации. СКУ ПЗ. Пожарная сигнализация</t>
  </si>
  <si>
    <t xml:space="preserve">          34UPZ Cable tunnel of normal operation system</t>
  </si>
  <si>
    <t>34UPZ Кабельный тоннель системы нормальной эксплуатации</t>
  </si>
  <si>
    <t xml:space="preserve">             Readiness of object 34UPZ</t>
  </si>
  <si>
    <t>Готовность объекта 34UPZ</t>
  </si>
  <si>
    <t xml:space="preserve">                34UPZ. Cable tunnel of normal operation system. Corrosion protection of pipelines</t>
  </si>
  <si>
    <t>34UPZ. Кабельный тоннель системы нормальной эксплуатации. Антикоррозионная защита трубопроводов</t>
  </si>
  <si>
    <t xml:space="preserve">                24UP3. Cable tunnel of normal operation system. Automatic fire fighting system with finely dispersed water</t>
  </si>
  <si>
    <t>34UPZ. Кабельный тоннель системы нормальной эксплуатации. Система автоматического пожаротушения тонкораспыленной водой</t>
  </si>
  <si>
    <t xml:space="preserve">                34UPZ. Normal operation system cable tunnel. Heat insulation of ventilation</t>
  </si>
  <si>
    <t>34UPZ. Кабельный тоннель системы нормальной эксплуатации.Тепловая изоляция вентиляции</t>
  </si>
  <si>
    <t xml:space="preserve">                34UPZ. Normal operation system cable tunnel. Ventilation and air conditioning systems. Drawings</t>
  </si>
  <si>
    <t>34UPZ. Кабельный тоннель системы нормальной эксплуатации. Системы вентиляции и кондиционирования. Чертежи</t>
  </si>
  <si>
    <t xml:space="preserve">                34UPZ. Normal operation system cable tunnel. FP I&amp;C. Fire alarm</t>
  </si>
  <si>
    <t>34UPZ. Кабельный тоннель системы нормальной эксплуатации. СКУ ПЗ. Пожарная сигнализация</t>
  </si>
  <si>
    <t xml:space="preserve">                34UPZ. Normal operation system cable tunnel. FP I&amp;C. Fire annunciation</t>
  </si>
  <si>
    <t>34UPZ. Кабельный тоннель системы нормальной эксплуатации. СКУ ПЗ. Оповещение о пожаре</t>
  </si>
  <si>
    <t xml:space="preserve">                34UPZ. Cable tunnel of normal operation system. Layout drawings of cable metal structures</t>
  </si>
  <si>
    <t>34UPZ. Кабельный тоннель системы нормальной эксплуатации. Компоновочные чертежи кабельных металлоконструкций</t>
  </si>
  <si>
    <t xml:space="preserve">                34UPZ. Normal operation system cable tunnel. Electric lighting</t>
  </si>
  <si>
    <t>34UPZ. Кабельный тоннель системы нормальной эксплуатации. Электрическое освещение</t>
  </si>
  <si>
    <t xml:space="preserve">          35UPZ Cable tunnel of normal operation system</t>
  </si>
  <si>
    <t>35UPZ Кабельный тоннель системы нормальной эксплуатации</t>
  </si>
  <si>
    <t xml:space="preserve">             Readiness of object 35UPZ</t>
  </si>
  <si>
    <t>Готовность объекта 35UPZ</t>
  </si>
  <si>
    <t xml:space="preserve">                35UPZ. Cable tunnel of normal operation system. Corrosion protection of pipelines</t>
  </si>
  <si>
    <t>35UPZ. Кабельный тоннель системы нормальной эксплуатации. Антикоррозионная защита трубопроводов</t>
  </si>
  <si>
    <t xml:space="preserve">                35UPZ. Cable tunnel of normal operation system. Automatic fire fighting system with finely dispersed water</t>
  </si>
  <si>
    <t>35UPZ. Кабельный тоннель системы нормальной эксплуатации. Система автоматического пожаротушения тонкораспыленной водой</t>
  </si>
  <si>
    <t xml:space="preserve">                35UPZ. Normal operation system cable tunnel. Heat insulation of pipelines</t>
  </si>
  <si>
    <t>35UPZ. Кабельный тоннель системы нормальной эксплуатации.Тепловая изоляция трубопроводов</t>
  </si>
  <si>
    <t xml:space="preserve">                35UPZ. Normal operation system cable tunnel. Ventilation and air conditioning systems. Drawings</t>
  </si>
  <si>
    <t>35UPZ. Кабельный тоннель системы нормальной эксплуатации. Системы вентиляции и кондиционирования. Чертежи</t>
  </si>
  <si>
    <t xml:space="preserve">                35UPZ. Normal operation system cable tunnel. FP I&amp;C. Fire alarm</t>
  </si>
  <si>
    <t>35UPZ. Кабельный тоннель системы нормальной эксплуатации. СКУ ПЗ. Пожарная сигнализация</t>
  </si>
  <si>
    <t xml:space="preserve">                35UPZ. Normal operation system cable tunnel. FP I&amp;C. Fire annunciation</t>
  </si>
  <si>
    <t>35UPZ. Кабельный тоннель системы нормальной эксплуатации. СКУ ПЗ. Оповещение о пожаре</t>
  </si>
  <si>
    <t xml:space="preserve">                35UPZ. Cable tunnel of normal operation system. Layout drawings of cable metal structures</t>
  </si>
  <si>
    <t>35UPZ. Кабельный тоннель системы нормальной эксплуатации. Компоновочные чертежи кабельных металлоконструкций</t>
  </si>
  <si>
    <t xml:space="preserve">                35UPZ. Normal operation system cable tunnel. Electric lighting</t>
  </si>
  <si>
    <t>35UPZ. Кабельный тоннель системы нормальной эксплуатации. Электрическое освещение</t>
  </si>
  <si>
    <t xml:space="preserve">          36UPZ Cable tunnel of normal operation system</t>
  </si>
  <si>
    <t>36UPZ Кабельный тоннель системы нормальной эксплуатации</t>
  </si>
  <si>
    <t xml:space="preserve">             Readiness of object 36UPZ</t>
  </si>
  <si>
    <t>Готовность объекта 36UPZ</t>
  </si>
  <si>
    <t xml:space="preserve">                36UPZ. Normal operation system cable tunnel. Ventilation and air conditioning systems. Drawings</t>
  </si>
  <si>
    <t>36UPZ. Кабельный тоннель системы нормальной эксплуатации. Системы вентиляции и кондиционирования. Чертежи</t>
  </si>
  <si>
    <t xml:space="preserve">                36UPZ. Cable tunnel of normal operation system. Corrosion protection of pipelines</t>
  </si>
  <si>
    <t>36UPZ. Кабельный тоннель системы нормальной эксплуатации. Антикоррозионная защита трубопроводов</t>
  </si>
  <si>
    <t xml:space="preserve">                36UPZ. Cable tunnel of normal operation system. Automatic fire fighting system with finely dispersed water</t>
  </si>
  <si>
    <t>36UPZ. Кабельный тоннель системы нормальной эксплуатации. Система автоматического пожаротушения тонкораспыленной водой</t>
  </si>
  <si>
    <t xml:space="preserve">                36UPZ. Normal operation system cable tunnel. Heat insulation of ventilation</t>
  </si>
  <si>
    <t>36UPZ. Кабельный тоннель системы нормальной эксплуатации.Тепловая изоляция вентиляции</t>
  </si>
  <si>
    <t xml:space="preserve">                36UPZ. Normal operation system cable tunnel. FP I&amp;C. Fire alarm</t>
  </si>
  <si>
    <t>36UPZ. Кабельный тоннель системы нормальной эксплуатации. СКУ ПЗ. Пожарная сигнализация</t>
  </si>
  <si>
    <t xml:space="preserve">                36UPZ. Normal operation system cable tunnel. FP I&amp;C. Fire annunciation</t>
  </si>
  <si>
    <t>36UPZ. Кабельный тоннель системы нормальной эксплуатации. СКУ ПЗ. Оповещение о пожаре</t>
  </si>
  <si>
    <t xml:space="preserve">                36UPZ. Cable tunnel of normal operation system. Layout drawings of cable metal structures</t>
  </si>
  <si>
    <t>36UPZ. Кабельный тоннель системы нормальной эксплуатации. Компоновочные чертежи кабельных металлоконструкций</t>
  </si>
  <si>
    <t xml:space="preserve">                36UPZ. Normal operation system cable tunnel. Electric lighting</t>
  </si>
  <si>
    <t>36UPZ. Кабельный тоннель системы нормальной эксплуатации. Электрическое освещение</t>
  </si>
  <si>
    <t xml:space="preserve">          37UPZ Cable tunnel of normal operation system</t>
  </si>
  <si>
    <t>37UPZ Кабельный тоннель системы нормальной эксплуатации</t>
  </si>
  <si>
    <t xml:space="preserve">             Readiness of object 37UPZ</t>
  </si>
  <si>
    <t>Готовность объекта 37UPZ</t>
  </si>
  <si>
    <t xml:space="preserve">               37UPZ. Normal operation system cable tunnel. Civil structures</t>
  </si>
  <si>
    <t>37UPZ. Кабельный тоннель системы нормальной эксплуатации. Строительные конструкции</t>
  </si>
  <si>
    <t xml:space="preserve">               37UPZ. Cable tunnel of normal operation system. Ventilation layout drawings</t>
  </si>
  <si>
    <t>37UPZ. Кабельный тоннель системы нормальной эксплуатации. Компоновочные чертежи вентиляции</t>
  </si>
  <si>
    <t xml:space="preserve">               37UPZ. Cable tunnel of normal operation system. Automatic fire fighting facilities (SGC)</t>
  </si>
  <si>
    <t>37UPZ. Кабельный тоннель системы нормальной эксплуатации. Автоматические установки пожаротушения (SGC)</t>
  </si>
  <si>
    <t xml:space="preserve">               37UPZ. Cable tunnel of normal operation system. Lists of power cables</t>
  </si>
  <si>
    <t>37UPZ. Кабельный тоннель системы нормальной эксплуатации. Журналы силовых кабелей</t>
  </si>
  <si>
    <t xml:space="preserve">               37UPZ. Cable tunnel of normal operation system. Layout of cable steel structures</t>
  </si>
  <si>
    <t>37UPZ. Кабельный тоннель системы нормальной эксплуатации. Расстановка кабельных металлоконструкций</t>
  </si>
  <si>
    <t xml:space="preserve">               37UPZ. Cable tunnel of normal operation system. Lighting networks</t>
  </si>
  <si>
    <t>37UPZ. Кабельный тоннель системы нормальной эксплуатации. Сети освещения</t>
  </si>
  <si>
    <t xml:space="preserve">               37UPZ. Cable tunnel of normal operation system. Electrical equipment layout. Grounding</t>
  </si>
  <si>
    <t>37UPZ. Кабельный тоннель системы нормальной эксплуатации. Размещение электрооборудования. Заземление</t>
  </si>
  <si>
    <t xml:space="preserve">               37UPZ. Cable tunnel of normal operation system. Common-plant communication systems</t>
  </si>
  <si>
    <t>37UPZ. Кабельный тоннель системы нормальной эксплуатации. Системы общестанционной связи</t>
  </si>
  <si>
    <t xml:space="preserve">               37UPZ. Cable tunnel of normal operation system. Personnel annunciation and search system</t>
  </si>
  <si>
    <t>37UPZ. Кабельный тоннель системы нормальной эксплуатации. Система оповещения и поиска персонала</t>
  </si>
  <si>
    <t xml:space="preserve">          38UPZ Cable tunnel of normal operation system</t>
  </si>
  <si>
    <t>38UPZ Кабельный тоннель системы нормальной эксплуатации</t>
  </si>
  <si>
    <t xml:space="preserve">             Readiness of object 38UPZ</t>
  </si>
  <si>
    <t>Готовность объекта 38UPZ</t>
  </si>
  <si>
    <t xml:space="preserve">               38UPZ. Normal operation system cable tunnel. Civil structures</t>
  </si>
  <si>
    <t>38UPZ. Кабельный тоннель системы нормальной эксплуатации. Строительные конструкции</t>
  </si>
  <si>
    <t xml:space="preserve">               38UPZ. Cable tunnel of normal operation system. Ventilation layout drawings</t>
  </si>
  <si>
    <t>38UPZ. Кабельный тоннель системы нормальной эксплуатации. Компоновочные чертежи вентиляции</t>
  </si>
  <si>
    <t xml:space="preserve">               38UPZ. Cable tunnel of normal operation system. Automatic fire fighting facilities (SGC)</t>
  </si>
  <si>
    <t>38UPZ. Кабельный тоннель системы нормальной эксплуатации. Автоматические установки пожаротушения (SGC)</t>
  </si>
  <si>
    <t xml:space="preserve">               38UPZ. Cable tunnel of normal operation system. Common-plant communication systems</t>
  </si>
  <si>
    <t>38UPZ. Кабельный тоннель системы нормальной эксплуатации. Системы общестанционной связи</t>
  </si>
  <si>
    <t xml:space="preserve">               38UPZ. Cable tunnel of normal operation system. Personnel annunciation and search system</t>
  </si>
  <si>
    <t>38UPZ. Кабельный тоннель системы нормальной эксплуатации. Система оповещения и поиска персонала</t>
  </si>
  <si>
    <t xml:space="preserve">          31UQF Compensator chamber</t>
  </si>
  <si>
    <t>31UQF Камеры компенсаторов</t>
  </si>
  <si>
    <t xml:space="preserve">             Readiness of object 31UQF</t>
  </si>
  <si>
    <t>Готовность объекта 31UQF</t>
  </si>
  <si>
    <t xml:space="preserve">               31UQF. Compensator chamber. Geometric drawings</t>
  </si>
  <si>
    <t>31UQF. Камера компенсаторов. Чертежи геометрии</t>
  </si>
  <si>
    <t xml:space="preserve">               31UQF. Compensator chamber. Reinforcing drawings</t>
  </si>
  <si>
    <t>31UQF. Камера компенсаторов. Чертежи армирования</t>
  </si>
  <si>
    <t xml:space="preserve">               31UQF. Compensator chamber. Levelling studs</t>
  </si>
  <si>
    <t>31UQF. Камера компенсаторов. Осадочные марки</t>
  </si>
  <si>
    <t xml:space="preserve">               31UQF. Compensator chamber. Engineering part</t>
  </si>
  <si>
    <t>31UQF. Камера компенсаторов. Технологическая часть</t>
  </si>
  <si>
    <t xml:space="preserve">          32UQF Compensator chamber</t>
  </si>
  <si>
    <t>32UQF Камеры компенсаторов</t>
  </si>
  <si>
    <t xml:space="preserve">             Readiness of object 32UQF</t>
  </si>
  <si>
    <t>Готовность объекта 32UQF</t>
  </si>
  <si>
    <t xml:space="preserve">               32UQF. Compensator chamber. Geometric drawings</t>
  </si>
  <si>
    <t>32UQF. Камера компенсаторов. Чертежи геометрии</t>
  </si>
  <si>
    <t xml:space="preserve">               32UQF. Камера компенсаторов. Чертежи армирования</t>
  </si>
  <si>
    <t>32UQF. Сооружение камер компенсаторов. Чертежи армирования</t>
  </si>
  <si>
    <t xml:space="preserve">               32UQF. Compensator chamber. Levelling studs</t>
  </si>
  <si>
    <t>32UQF. Камера компенсаторов. Осадочные марки</t>
  </si>
  <si>
    <t xml:space="preserve">               32UQF. Compensator chamber. Engineering part</t>
  </si>
  <si>
    <t>32UQF. Камера компенсаторов. Технологическая часть</t>
  </si>
  <si>
    <t xml:space="preserve">          33UQF Compensator chamber</t>
  </si>
  <si>
    <t>33UQF Камеры компенсаторов</t>
  </si>
  <si>
    <t xml:space="preserve">             Readiness of object 33UQF</t>
  </si>
  <si>
    <t>Готовность объекта 33UQF</t>
  </si>
  <si>
    <t xml:space="preserve">               33UQF. Compensator chamber. Geometric drawings</t>
  </si>
  <si>
    <t>33UQF. Камера компенсаторов. Чертежи геометрии</t>
  </si>
  <si>
    <t xml:space="preserve">               33UQF. Compensator chamber. Reinforcing drawings</t>
  </si>
  <si>
    <t>33UQF. Камера компенсаторов. Чертежи армирования</t>
  </si>
  <si>
    <t xml:space="preserve">               33UQF. Compensator chamber. Levelling studs</t>
  </si>
  <si>
    <t>33UQF. Камера компенсаторов. Осадочные марки</t>
  </si>
  <si>
    <t xml:space="preserve">               33UQF. Compensator chamber. Engineering part</t>
  </si>
  <si>
    <t>33UQF. Камера компенсаторов. Технологическая часть</t>
  </si>
  <si>
    <t xml:space="preserve">          34UQF Compensator chamber</t>
  </si>
  <si>
    <t>34UQF Камеры компенсаторов</t>
  </si>
  <si>
    <t xml:space="preserve">             Readiness of object 34UQF</t>
  </si>
  <si>
    <t>Готовность объекта 34UQF</t>
  </si>
  <si>
    <t xml:space="preserve">               34UQF. Compensator chamber. Geometric drawings</t>
  </si>
  <si>
    <t>34UQF. Камера компенсаторов. Чертежи геометрии</t>
  </si>
  <si>
    <t xml:space="preserve">               34UQF. Compensator chamber. Reinforcing drawings</t>
  </si>
  <si>
    <t>34UQF. Камера компенсаторов. Чертежи армирования</t>
  </si>
  <si>
    <t xml:space="preserve">               34UQF. Compensator chamber. Levelling studs</t>
  </si>
  <si>
    <t>34UQF. Камера компенсаторов. Осадочные марки</t>
  </si>
  <si>
    <t xml:space="preserve">               34UQF. Compensator chamber. Engineering part</t>
  </si>
  <si>
    <t>34UQF. Камера компенсаторов. Технологическая часть</t>
  </si>
  <si>
    <t xml:space="preserve">          35UQF Compensator chamber</t>
  </si>
  <si>
    <t>35UQF Камеры компенсаторов</t>
  </si>
  <si>
    <t xml:space="preserve">             Readiness of object 35UQF</t>
  </si>
  <si>
    <t>Готовность объекта 35UQF</t>
  </si>
  <si>
    <t xml:space="preserve">               35UQF. Compensator chamber. Geometric drawings</t>
  </si>
  <si>
    <t>35UQF. Камера компенсаторов. Чертежи геометрии</t>
  </si>
  <si>
    <t xml:space="preserve">               35UQF. Compensator chamber. Reinforcing drawings</t>
  </si>
  <si>
    <t>35UQF. Камера компенсаторов. Чертежи армирования</t>
  </si>
  <si>
    <t xml:space="preserve">               35UQF. Compensator chamber. Levelling studs</t>
  </si>
  <si>
    <t>35UQF. Камера компенсаторов. Осадочные марки</t>
  </si>
  <si>
    <t xml:space="preserve">               35UQF. Compensator chamber. Engineering part</t>
  </si>
  <si>
    <t>35UQF. Камера компенсаторов. Технологическая часть</t>
  </si>
  <si>
    <t xml:space="preserve">          36UQF Compensator chamber</t>
  </si>
  <si>
    <t>36UQF Камеры компенсаторов</t>
  </si>
  <si>
    <t xml:space="preserve">             Readiness of object 36UQF</t>
  </si>
  <si>
    <t>Готовность объекта 36UQF</t>
  </si>
  <si>
    <t xml:space="preserve">               36UQF. Compensator chamber. Geometric drawings</t>
  </si>
  <si>
    <t>36UQF. Камера компенсаторов. Чертежи геометрии</t>
  </si>
  <si>
    <t xml:space="preserve">               36UQF. Compensator chamber. Reinforcing drawings</t>
  </si>
  <si>
    <t>36UQF. Камера компенсаторов. Чертежи армирования</t>
  </si>
  <si>
    <t xml:space="preserve">               36UQF. Compensator chamber. Levelling studs</t>
  </si>
  <si>
    <t>36UQF. Камера компенсаторов. Осадочные марки</t>
  </si>
  <si>
    <t xml:space="preserve">               36UQF. Compensator chamber. Engineering part</t>
  </si>
  <si>
    <t>36UQF. Камера компенсаторов. Технологическая часть</t>
  </si>
  <si>
    <t xml:space="preserve">          37UQF Compensator chamber</t>
  </si>
  <si>
    <t>37UQF Камеры компенсаторов</t>
  </si>
  <si>
    <t xml:space="preserve">             Readiness of object 37UQF</t>
  </si>
  <si>
    <t>Готовность объекта 37UQF</t>
  </si>
  <si>
    <t xml:space="preserve">               37UQF. Compensator chamber. Geometric drawings</t>
  </si>
  <si>
    <t>37UQF. Камера компенсаторов. Чертежи геометрии</t>
  </si>
  <si>
    <t xml:space="preserve">               37UQF. Compensator chamber. Reinforcing drawings</t>
  </si>
  <si>
    <t>37UQF. Камера компенсаторов. Чертежи армирования</t>
  </si>
  <si>
    <t xml:space="preserve">               37UQF. Compensator chamber. Levelling studs</t>
  </si>
  <si>
    <t>37UQF. Камера компенсаторов. Осадочные марки</t>
  </si>
  <si>
    <t xml:space="preserve">               37UQF. Compensator chamber. Engineering part</t>
  </si>
  <si>
    <t>37UQF. Камера компенсаторов. Технологическая часть</t>
  </si>
  <si>
    <t xml:space="preserve">          38UQF Compensator chamber</t>
  </si>
  <si>
    <t>38UQF Камеры компенсаторов</t>
  </si>
  <si>
    <t xml:space="preserve">             Readiness of object 38UQF</t>
  </si>
  <si>
    <t>Готовность объекта 38UQF</t>
  </si>
  <si>
    <t xml:space="preserve">                Geometric drawings.</t>
  </si>
  <si>
    <t>Чертежи геометрии</t>
  </si>
  <si>
    <t xml:space="preserve">                Reinforcing drawings.</t>
  </si>
  <si>
    <t xml:space="preserve">          31UQZ Pipeline tunnel for essential loads</t>
  </si>
  <si>
    <t>31UQZ Тоннель для трубопроводов ответственных потребителей</t>
  </si>
  <si>
    <t xml:space="preserve">             Readiness of object 31UQZ</t>
  </si>
  <si>
    <t>Готовность объекта 31UQZ</t>
  </si>
  <si>
    <t xml:space="preserve">               31-32UQZ. Pipeline tunnel for essential loads. Geometric drawings</t>
  </si>
  <si>
    <t>31-32UQZ. Тоннель для трубопроводов ответственных потребителей. Чертежи геометрии</t>
  </si>
  <si>
    <t xml:space="preserve">               31-32UQZ. Pipeline tunnel for essential loads. Reinforcing drawings</t>
  </si>
  <si>
    <t>31-32UQZ. Тоннель для трубопроводов ответственных потребителей. Чертежи армирования</t>
  </si>
  <si>
    <t xml:space="preserve">               31-32UQZ. Pipeline tunnel for essential loads. Sub-supporting structures</t>
  </si>
  <si>
    <t>31-32UQZ. Тоннель для трубопроводов ответственных потребителей. Подопорные конструкции</t>
  </si>
  <si>
    <t xml:space="preserve">               31-32UQZ. Pipeline tunnel for essential loads. Levelling studs</t>
  </si>
  <si>
    <t>31-32UQZ. Тоннель для трубопроводов ответственных потребителей. Осадочные марки</t>
  </si>
  <si>
    <t xml:space="preserve">               31-32UQZ. Pipeline tunnel for essential loads. Steel structures</t>
  </si>
  <si>
    <t>31-32UQZ. Тоннель для трубопроводов ответственных потребителей. Конструкции металлические</t>
  </si>
  <si>
    <t xml:space="preserve">               31-34UQZ. Pipeline tunnels for essential loads. Installation drawings of doors and hatches</t>
  </si>
  <si>
    <t>31-34UQZ. Тоннели для трубопроводов ответственных потребителей. Установочные чертежи дверей и люков</t>
  </si>
  <si>
    <t xml:space="preserve">               31-34UQZ. Pipeline tunnels for essential loads. Measures for BDBA (beyond design-basis accident) mitigation</t>
  </si>
  <si>
    <t>31-34UQZ. Тоннели для трубопроводов ответственных потребителей. Мероприятия для снижения последствий ЗПА (запроектная авария)</t>
  </si>
  <si>
    <t xml:space="preserve">               31UQZ. Pipeline tunnel for essential loads. Tracing cable tunnel. Automatic fire fighting facilities (SGK)</t>
  </si>
  <si>
    <t>31UQZ. Тоннель для трубопроводов ответственных потребителей. Кабельный тоннель-спутник. Автоматические установки пожаротушения (SGK)</t>
  </si>
  <si>
    <t xml:space="preserve">               31UQZ. Pipeline tunnel for essential loads. Arrangement drawings of ventilation (including installation drawings)</t>
  </si>
  <si>
    <t>31UQZ. Тоннель для трубопроводов ответственных потребителей. Компоновочные чертежи вентиляции (включая установочные чертежи)</t>
  </si>
  <si>
    <t xml:space="preserve">               31-34UQZ. Pipeline tunnels for essential loads. Corrosion protection of pipelines</t>
  </si>
  <si>
    <t>31-34UQZ. Тоннели для трубопроводов ответственных потребителей. Антикоррозионная защита трубопроводов</t>
  </si>
  <si>
    <t xml:space="preserve">               31-34UQZ. Pipeline tunnels for essential loads. Installation and assembly drawings of component cooling water piping system for essential services PEB</t>
  </si>
  <si>
    <t>31-34UQZ. Тоннели для трубопроводов ответственных потребителей. Монтажно-сборочные чертежи трубопроводов системы охлаждающей воды ответственных потебителей PEB</t>
  </si>
  <si>
    <t xml:space="preserve">               31-34UQZ. Pipeline tunnels for essential loads. Equipment and pipelines of system for draining and dewatering the tunnels PUQ</t>
  </si>
  <si>
    <t>31-34UQZ. Тоннели для трубопроводов ответственных потребителей. Оборудование и трубопроводы системы дренажа и осушения туннелей PUQ</t>
  </si>
  <si>
    <t xml:space="preserve">               31UQZ. Pipeline tunnel for essential loads. Working documentation on fire dampers</t>
  </si>
  <si>
    <t>31UQZ. Тоннель для трубопроводов ответственных потребителей.РД по огнезадерживающим клапанам</t>
  </si>
  <si>
    <t xml:space="preserve">               31UQZ. Pipeline tunnel for essential loads. List of control cables of 0.4 kV LV switchgears for automatic equipment</t>
  </si>
  <si>
    <t>31UQZ. Тоннель для трубопроводов ответственных потребителей. Журналы контрольных НКУ-0,4 кВ в части автоматики</t>
  </si>
  <si>
    <t xml:space="preserve">               31UQZ. Pipeline tunnel for essential loads. Working documentation for automatic equipment cabinets delivered complete</t>
  </si>
  <si>
    <t>31UQZ. Тоннель для трубопроводов ответственных потребителей. РД в части шкафов автоматики поставляемых комплектно</t>
  </si>
  <si>
    <t>31UQZ-32UQZ. Электротехническая часть</t>
  </si>
  <si>
    <t xml:space="preserve">               31UQZ. Pipeline tunnel for essential loads. Working documentation for isolating and control valves</t>
  </si>
  <si>
    <t>31UQZ. Тоннель для трубопроводов ответственных потребителей. РД в части запорно-регулирующей арматуры</t>
  </si>
  <si>
    <t xml:space="preserve">               31UQZ. Pipeline tunnel for essential loads. Working documentation of instrumentation</t>
  </si>
  <si>
    <t>31UQZ. Тоннель для трубопроводов ответственных потребителей. РД в части КИП</t>
  </si>
  <si>
    <t xml:space="preserve">               31UQZ. Pipeline tunnel for essential loads. Personnel annunciation and search system</t>
  </si>
  <si>
    <t>31UQZ. Тоннель для трубопроводов ответственных потребителей. Система оповещения и поиска персонала</t>
  </si>
  <si>
    <t xml:space="preserve">               31UQZ. Pipeline tunnel for essential loads. Common-plant communication systems</t>
  </si>
  <si>
    <t>31UQZ. Тоннель для трубопроводов ответственных потребителей. Системы общестанционной связи</t>
  </si>
  <si>
    <t xml:space="preserve">               31UQZ. Pipeline tunnel for essential loads. Fire Protection Instrumentation and Control System (FP I&amp;C)</t>
  </si>
  <si>
    <t>31UQZ. Тоннель для трубопроводов ответственных потребителей. Система контроля и управления противопожарной защитой (СКУ ПЗ)</t>
  </si>
  <si>
    <t xml:space="preserve">               31UQZ. Pipeline tunnel for essential loads. Fire Protection Instrumentation and Control System (FP I&amp;C). List of control cables</t>
  </si>
  <si>
    <t>31UQZ. Тоннель для трубопроводов ответственных потребителей. Система контроля и управления противопожарной защитой (СКУ ПЗ). Журнал контрольных кабелей</t>
  </si>
  <si>
    <t xml:space="preserve">               31UQZ. Pipeline tunnel for essential loads. Fire Protection Instrumentation and Control System (FP I&amp;C). Fire alarm system</t>
  </si>
  <si>
    <t>31UQZ. Тоннель для трубопроводов ответственных потребителей. Система контроля и управления противопожарной защитой (СКУ ПЗ). Оповещение людей о пожаре</t>
  </si>
  <si>
    <t xml:space="preserve">               31UQZ. Pipeline tunnel for essential loads. Fire Protection Instrumentation and Control System (FP I&amp;C). Fire alarm system. List of control cables</t>
  </si>
  <si>
    <t>31UQZ. Тоннель для трубопроводов ответственных потребителей. Система контроля и управления противопожарной защитой (СКУ ПЗ). Оповещение людей о пожаре. Журнал контрольных кабелей</t>
  </si>
  <si>
    <t xml:space="preserve">               31UQZ. Pipeline tunnel for essential loads. List of control cables for power elements</t>
  </si>
  <si>
    <t>31UQZ. Тоннель для трубопроводов ответственных потребителей. Журналы контрольных кабелей в части питающих элементов</t>
  </si>
  <si>
    <t xml:space="preserve">               31UQZ. Pipeline tunnel for essential loads. List of control cables for electric motors</t>
  </si>
  <si>
    <t>31UQZ. Тоннель для трубопроводов ответственных потребителей. Журналы контрольных кабелей в части электродвигателей</t>
  </si>
  <si>
    <t xml:space="preserve">          32UQZ Pipeline tunnel for essential loads</t>
  </si>
  <si>
    <t>32UQZ Тоннель для трубопроводов ответственных потребителей</t>
  </si>
  <si>
    <t xml:space="preserve">             Readiness of object 32UQZ</t>
  </si>
  <si>
    <t>Готовность объекта 32UQZ</t>
  </si>
  <si>
    <t xml:space="preserve">               32UQZ. Pipeline tunnel for essential loads. Tracing cable tunnel. Automatic fire fighting facilities (SGK)</t>
  </si>
  <si>
    <t>32UQZ. Тоннель для трубопроводов ответственных потребителей. Кабельный тоннель-спутник. Автоматические установки пожаротушения (SGK)</t>
  </si>
  <si>
    <t xml:space="preserve">               32UQZ. Pipeline tunnel for essential loads. Ventilation layout drawings (incl. installation drawings)</t>
  </si>
  <si>
    <t>32UQZ. Тоннель для трубопроводов ответственных потребителей. Компоновочные чертежи вентиляции (включая установочные чертежи)</t>
  </si>
  <si>
    <t xml:space="preserve">               32UQZ. Pipeline tunnel for essential loads. Working documentation on fire dampers</t>
  </si>
  <si>
    <t>32UQZ. Тоннель для трубопроводов ответственных потребителей. РД по огнезадерживающим клапанам</t>
  </si>
  <si>
    <t xml:space="preserve">               32UQZ. Pipeline tunnel for essential loads. List of control cables of 0.4 kV LV switchgears for automatic equipment</t>
  </si>
  <si>
    <t>32UQZ. Тоннель для трубопроводов ответственных потребителей. Журналы контрольных кабелей НКУ-0,4 кВ в части автоматики</t>
  </si>
  <si>
    <t xml:space="preserve">               32UQZ. Pipeline tunnel for essential loads. Working documentation for automatic equipment cabinets delivered complete</t>
  </si>
  <si>
    <t>32UQZ. Тоннель для трубопроводов ответственных потребителей. РД в части шкафов автоматики поставляемых комплектно</t>
  </si>
  <si>
    <t xml:space="preserve">               32UQZ. Pipeline tunnel for essential loads. Working documentation of instrumentation</t>
  </si>
  <si>
    <t>32UQZ. Тоннель для трубопроводов ответственных потребителей. РД в части КИП</t>
  </si>
  <si>
    <t xml:space="preserve">               32UQZ. Pipeline tunnel for essential loads. Fire Protection Instrumentation and Control System (FP I&amp;C)</t>
  </si>
  <si>
    <t>32UQZ. Тоннель для трубопроводов ответственных потребителей. Система контроля и управления противопожарной защитой (СКУ ПЗ)</t>
  </si>
  <si>
    <t xml:space="preserve">               32UQZ. Pipeline tunnel for essential loads. Fire protection control and monitoring system (FP I&amp;C). List of control cables</t>
  </si>
  <si>
    <t>32UQZ. Тоннель для трубопроводов ответственных потребителей. Система контроля и управления противопожарной защитой (СКУ ПЗ). Журнал контрольных кабелей</t>
  </si>
  <si>
    <t xml:space="preserve">               32UQZ. Pipeline tunnel for essential loads. Fire Protection Instrumentation and Control System (FP I&amp;C). Fire alarm system</t>
  </si>
  <si>
    <t>32UQZ. Тоннель для трубопроводов ответственных потребителей. Система контроля и управления противопожарной защитой (СКУ ПЗ). Оповещение людей о пожаре</t>
  </si>
  <si>
    <t xml:space="preserve">               32UQZ. Pipeline tunnel for essential loads. Fire protection control and monitoring system (FP I&amp;C). Fire alarm system. List of control cables</t>
  </si>
  <si>
    <t>32UQZ. Тоннель для трубопроводов ответственных потребителей. Система контроля и управления противопожарной защитой (СКУ ПЗ). Оповещение людей о пожаре. Журнал контрольных кабелей</t>
  </si>
  <si>
    <t xml:space="preserve">               32UQZ. Pipeline tunnel for essential loads. List of control cables for power elements</t>
  </si>
  <si>
    <t>32UQZ. Тоннель для трубопроводов ответственных потребителей. Журналы контрольных кабелей в части питающих элементов</t>
  </si>
  <si>
    <t xml:space="preserve">               32UQZ. Pipeline tunnel for essential loads. List of control cables for electric motors</t>
  </si>
  <si>
    <t>32UQZ. Тоннель для трубопроводов ответственных потребителей. Журналы контрольных кабелей в части электродвигателей</t>
  </si>
  <si>
    <t xml:space="preserve">               32UQZ. Pipeline tunnel for essential loads. Electrical part</t>
  </si>
  <si>
    <t>32UQZ. Тоннель для трубопроводов ответственных потребителей. Электротехническая часть</t>
  </si>
  <si>
    <t xml:space="preserve">               32UQZ. Pipeline tunnel for essential loads. Working documentation for isolating and control valves</t>
  </si>
  <si>
    <t>32UQZ. Тоннель для трубопроводов ответственных потребителей. РД в части запорно-регулирующей арматуры</t>
  </si>
  <si>
    <t xml:space="preserve">          33UQZ Pipeline tunnel for essential loads</t>
  </si>
  <si>
    <t>33UQZ Тоннель для трубопроводов ответственных потребителей</t>
  </si>
  <si>
    <t xml:space="preserve">             Readiness of object 33UQZ</t>
  </si>
  <si>
    <t>Готовность объекта 33UQZ</t>
  </si>
  <si>
    <t xml:space="preserve">               33-34UQZ. Pipeline tunnel for essential loads. Geometric drawings</t>
  </si>
  <si>
    <t>33-34UQZ. Тоннель для трубопроводов ответственных потребителей. Чертежи геометрии</t>
  </si>
  <si>
    <t xml:space="preserve">               33-34UQZ. Pipeline tunnel for essential loads. Sub-supporting structures</t>
  </si>
  <si>
    <t>33-34UQZ. Тоннель для трубопроводов ответственных потребителей. Подопорные конструкции</t>
  </si>
  <si>
    <t xml:space="preserve">               33-34UQZ. Pipeline tunnel for essential loads. Levelling studs</t>
  </si>
  <si>
    <t>33-34UQZ. Тоннель для трубопроводов ответственных потребителей. Осадочные марки</t>
  </si>
  <si>
    <t xml:space="preserve">               33-34UQZ. Pipeline tunnel for essential loads. Steel structures</t>
  </si>
  <si>
    <t>33-34UQZ. Тоннель для трубопроводов ответственных потребителей. Конструкции металлические</t>
  </si>
  <si>
    <t xml:space="preserve">               33-34UQZ. Pipeline tunnel for essential loads. Reinforcing drawings</t>
  </si>
  <si>
    <t>33-34UQZ. Тоннель для трубопроводов ответственных потребителей. Чертежи армирования</t>
  </si>
  <si>
    <t xml:space="preserve">               33UQZ. Pipeline tunnel for essential loads. Tracing cable tunnel. Automatic fire fighting facilities (SGK)</t>
  </si>
  <si>
    <t>33UQZ. Тоннель для трубопроводов ответственных потребителей. Кабельный тоннель-спутник. Автоматические установки пожаротушения (SGK)</t>
  </si>
  <si>
    <t xml:space="preserve">               33UQZ. Pipeline tunnel for essential loads. Arrangement drawings of ventilation (including installation drawings)</t>
  </si>
  <si>
    <t>33UQZ. Тоннель для трубопроводов ответственных потребителей. Компоновочные чертежи вентиляции (включая установочные чертежи)</t>
  </si>
  <si>
    <t xml:space="preserve">               33UQZ. Pipeline tunnel for essential loads. Electrical part</t>
  </si>
  <si>
    <t>33UQZ. Тоннель для трубопроводов ответственных потребителей. Электротехническая часть</t>
  </si>
  <si>
    <t xml:space="preserve">               33UQZ. Pipeline tunnel for essential loads. Working documentation on fire dampers</t>
  </si>
  <si>
    <t>33UQZ. Тоннель для трубопроводов ответственных потребителей. РД по огнезадерживающим клапанам</t>
  </si>
  <si>
    <t xml:space="preserve">               33UQZ. Pipeline tunnel for essential loads. List of control cables of 0.4 kV LV switchgears for automatic equipment</t>
  </si>
  <si>
    <t>33UQZ. Тоннель для трубопроводов ответственных потребителей. Журналы контрольных кабелей НКУ-0,4 кВ в части автоматики</t>
  </si>
  <si>
    <t xml:space="preserve">               33UQZ. Pipeline tunnel for essential loads. Working documentation for automatic equipment cabinets delivered complete</t>
  </si>
  <si>
    <t>33UQZ. Тоннель для трубопроводов ответственных потребителей. РД в части шкафов автоматики поставляемых комплектно</t>
  </si>
  <si>
    <t xml:space="preserve">               33UQZ. Pipeline tunnel for essential loads. Working documentation for isolating and control valves</t>
  </si>
  <si>
    <t>33UQZ. Тоннель для трубопроводов ответственных потребителей. РД в части запорно-регулирующей арматуры</t>
  </si>
  <si>
    <t xml:space="preserve">               33UQZ. Pipeline tunnel for essential loads. Working documentation of instrumentation</t>
  </si>
  <si>
    <t>33UQZ. Тоннель для трубопроводов ответственных потребителей. РД в части КИП</t>
  </si>
  <si>
    <t xml:space="preserve">               33UQZ. Pipeline tunnel for essential loads. Personnel annunciation and search system</t>
  </si>
  <si>
    <t>33UQZ. Тоннель для трубопроводов ответственных потребителей. Система оповещения и поиска персонала</t>
  </si>
  <si>
    <t xml:space="preserve">               33UQZ. Pipeline tunnel for essential loads. Common-plant communication systems</t>
  </si>
  <si>
    <t>33UQZ. Тоннель для трубопроводов ответственных потребителей. Системы общестанционной связи</t>
  </si>
  <si>
    <t xml:space="preserve">               33UQZ. Pipeline tunnel for essential loads. Fire Protection Instrumentation and Control System (FP I&amp;C)</t>
  </si>
  <si>
    <t>33UQZ. Тоннель для трубопроводов ответственных потребителей. Система контроля и управления противопожарной защитой (СКУ ПЗ)</t>
  </si>
  <si>
    <t xml:space="preserve">               33UQZ. Pipeline tunnel for essential loads. Fire Protection Instrumentation and Control System (FP I&amp;C). List of control cables</t>
  </si>
  <si>
    <t>33UQZ. Тоннель для трубопроводов ответственных потребителей. Система контроля и управления противопожарной защитой (СКУ ПЗ). Журнал контрольных кабелей</t>
  </si>
  <si>
    <t xml:space="preserve">               33UQZ. Pipeline tunnel for essential loads. List of control cables for power elements</t>
  </si>
  <si>
    <t>33UQZ. Тоннель для трубопроводов ответственных потребителей. Журналы контрольных кабелей в части питающих элементов</t>
  </si>
  <si>
    <t xml:space="preserve">               33UQZ. Pipeline tunnel for essential loads. Fire Protection Instrumentation and Control System (FP I&amp;C). Fire alarm system</t>
  </si>
  <si>
    <t>33UQZ. Тоннель для трубопроводов ответственных потребителей. Система контроля и управления противопожарной защитой (СКУ ПЗ). Оповещение людей о пожаре</t>
  </si>
  <si>
    <t xml:space="preserve">               33UQZ. Pipeline tunnel for essential loads. Fire Protection Instrumentation and Control System (FP I&amp;C). Fire alarm system. List of control cables</t>
  </si>
  <si>
    <t>33UQZ. Тоннель для трубопроводов ответственных потребителей. Система контроля и управления противопожарной защитой (СКУ ПЗ). Оповещение людей о пожаре. Журнал контрольных кабелей</t>
  </si>
  <si>
    <t xml:space="preserve">               33UQZ. Pipeline tunnel for essential loads. List of control cables for electric motors</t>
  </si>
  <si>
    <t>33UQZ. Тоннель для трубопроводов ответственных потребителей. Журналы контрольных кабелей в части электродвигателей</t>
  </si>
  <si>
    <t xml:space="preserve">          34UQZ Pipeline tunnel for essential loads</t>
  </si>
  <si>
    <t>34UQZ Тоннель для трубопроводов ответственных потребителей</t>
  </si>
  <si>
    <t xml:space="preserve">             Readiness of object 34UQZ</t>
  </si>
  <si>
    <t>Готовность объекта 34UQZ</t>
  </si>
  <si>
    <t xml:space="preserve">               34UQZ. Pipeline tunnel for essential loads. Tracing cable tunnel. Automatic fire fighting facilities (SGK)</t>
  </si>
  <si>
    <t>34UQZ. Тоннель для трубопроводов ответственных потребителей. Кабельный тоннель-спутник. Автоматические установки пожаротушения (SGK)</t>
  </si>
  <si>
    <t xml:space="preserve">               34UQZ. Pipeline tunnel for essential loads. Ventilation layout drawings (incl. installation drawings)</t>
  </si>
  <si>
    <t>34UQZ. Тоннель для трубопроводов ответственных потребителей. Компоновочные чертежи вентиляции (включая установочные чертежи)</t>
  </si>
  <si>
    <t xml:space="preserve">               34UQZ. Pipeline tunnel for essential loads. Working documentation on fire dampers</t>
  </si>
  <si>
    <t>34UQZ. Тоннель для трубопроводов ответственных потребителей. РД по огнезадерживающим клапанам</t>
  </si>
  <si>
    <t xml:space="preserve">               34UQZ. Pipeline tunnel for essential loads. Working documentation for automatic equipment cabinets delivered complete</t>
  </si>
  <si>
    <t>34UQZ. Тоннель для трубопроводов ответственных потребителей. РД в части шкафов автоматики поставляемых комплектно</t>
  </si>
  <si>
    <t xml:space="preserve">               34UQZ. Pipeline tunnel for essential loads. Working documentation for isolating and control valves</t>
  </si>
  <si>
    <t>34UQZ. Тоннель для трубопроводов ответственных потребителей. РД в части запорно-регулирующей арматуры</t>
  </si>
  <si>
    <t xml:space="preserve">               34UQZ. Pipeline tunnel for essential loads. Working documentation of instrumentation</t>
  </si>
  <si>
    <t>34UQZ. Тоннель для трубопроводов ответственных потребителей. РД в части КИП</t>
  </si>
  <si>
    <t xml:space="preserve">               34UQZ. Pipeline tunnel for essential loads. Electrical part</t>
  </si>
  <si>
    <t>34UQZ. Тоннель для трубопроводов ответственных потребителей. Электротехническая часть</t>
  </si>
  <si>
    <t xml:space="preserve">               34UQZ. Pipeline tunnel for essential loads. Fire Protection Instrumentation and Control System (FP I&amp;C)</t>
  </si>
  <si>
    <t>34UQZ. Тоннель для трубопроводов ответственных потребителей. Система контроля и управления противопожарной защитой (СКУ ПЗ)</t>
  </si>
  <si>
    <t xml:space="preserve">               34UQZ. Pipeline tunnel for essential loads. Fire Protection Instrumentation and Control System (FP I&amp;C). List of control cables</t>
  </si>
  <si>
    <t>34UQZ. Тоннель для трубопроводов ответственных потребителей. Система контроля и управления противопожарной защитой (СКУ ПЗ). Журнал контрольных кабелей</t>
  </si>
  <si>
    <t xml:space="preserve">               34UQZ. Pipeline tunnel for essential loads. Fire Protection Instrumentation and Control System (FP I&amp;C). Fire alarm system</t>
  </si>
  <si>
    <t>34UQZ. Тоннель для трубопроводов ответственных потребителей. Система контроля и управления противопожарной защитой (СКУ ПЗ). Оповещение людей о пожаре</t>
  </si>
  <si>
    <t xml:space="preserve">               34UQZ. Pipeline tunnel for essential loads. Fire Protection Instrumentation and Control System (FP I&amp;C). Fire alarm system. List of control cables</t>
  </si>
  <si>
    <t>34UQZ. Тоннель для трубопроводов ответственных потребителей. Система контроля и управления противопожарной защитой (СКУ ПЗ). Оповещение людей о пожаре. Журнал контрольных кабелей</t>
  </si>
  <si>
    <t xml:space="preserve">               34UQZ. Pipeline tunnel for essential loads. List of control cables for electric motors</t>
  </si>
  <si>
    <t>34UQZ. Тоннель для трубопроводов ответственных потребителей. Журналы контрольных кабелей в части электродвигателей</t>
  </si>
  <si>
    <t xml:space="preserve">               34UQZ. Pipeline tunnel for essential loads. List of control cables for power elements</t>
  </si>
  <si>
    <t>34UQZ. Тоннель для трубопроводов ответственных потребителей. Журналы контрольных кабелей в части питающих элементов</t>
  </si>
  <si>
    <t xml:space="preserve">               34UQZ. Pipeline tunnel for essential loads. List of control cables of 0.4 kV LV switchgears for automatic equipment</t>
  </si>
  <si>
    <t>34UQZ. Тоннель для трубопроводов ответственных потребителей. Журналы контрольных кабелей НКУ-0,4 кВ в части автоматики</t>
  </si>
  <si>
    <t xml:space="preserve">          31USC Structure of compressed air receiver for cutoff valves</t>
  </si>
  <si>
    <t>31USC Сооружение ресивера сжатого воздуха для отсечной арматуры</t>
  </si>
  <si>
    <t xml:space="preserve">             Readiness of object 31USC</t>
  </si>
  <si>
    <t>Готовность объекта 31USC</t>
  </si>
  <si>
    <t xml:space="preserve">               31USC. Structure of compressed air receiver for cutoff valves. Reinforced concrete structures of receiver structures</t>
  </si>
  <si>
    <t>31USC. Сооружение ресивера сжатого воздуха для отсечной арматуры. Железобетонные конструкции сооружений ресиверов</t>
  </si>
  <si>
    <t xml:space="preserve">               31USC. Structure of compressed air receiver for cutoff valves. Steel structures of receiver structures</t>
  </si>
  <si>
    <t>31USC. Сооружение ресивера сжатого воздуха для отсечной арматуры. Металлоконструкции сооружений ресиверов</t>
  </si>
  <si>
    <t xml:space="preserve">               31USC. Structure for compressed air receivers for cutoff valves. Piping of compressed air receivers for cutoff valves</t>
  </si>
  <si>
    <t>31USC. Сооружение ресиверов сжатого воздуха для отсечной арматуры. Трубопроводы обвязки ресиверов сжатого воздуха для отсечной арматуры</t>
  </si>
  <si>
    <t xml:space="preserve">               31USC. Structure for compressed air receivers for cutoff valves. Installation drawings of compressed air receivers for cutoff valves</t>
  </si>
  <si>
    <t>31USC. Сооружение ресиверов сжатого воздуха для отсечной арматуры. Установочные чертежи ресиверов сжатого воздуха для отсечной арматуры</t>
  </si>
  <si>
    <t xml:space="preserve">               31USC. Structure of compressed air receiver for cutoff valves. WD on instrumentation</t>
  </si>
  <si>
    <t>31USC. Сооружение ресивера сжатого воздуха для отсечной арматуры. РД в части КИП</t>
  </si>
  <si>
    <t xml:space="preserve">               31USC. Structure of compressed air receivers for cutoff valves. Operative loudspeaking and telephone communication system</t>
  </si>
  <si>
    <t>31USC. Сооружение ресивера сжатого воздуха для отсечной арматуры. Система оперативной громкоговорящей и телефонной связи</t>
  </si>
  <si>
    <t xml:space="preserve">               31USC. Structure of compressed air receivers for cutoff valves. Personnel annunciation and search system</t>
  </si>
  <si>
    <t>31USC. Сооружение ресивера сжатого воздуха для отсечной арматуры. оповещения и поиска персонала</t>
  </si>
  <si>
    <t xml:space="preserve">               31USC. Structure of compressed air receiver for cutoff valves. Electrical part</t>
  </si>
  <si>
    <t>31USC. Сооружение ресивера сжатого воздуха для отсечной арматуры. Электротехническая часть</t>
  </si>
  <si>
    <t xml:space="preserve">          32USC Structure of compressed air receiver for cutoff valves</t>
  </si>
  <si>
    <t>32USC Сооружение ресивера сжатого воздуха для отсечной арматуры</t>
  </si>
  <si>
    <t xml:space="preserve">             Readiness of object 32USC</t>
  </si>
  <si>
    <t>Готовность объекта 32USC</t>
  </si>
  <si>
    <t xml:space="preserve">               32USC. Structure for compressed air receivers for cutoff valves. Installation drawings of compressed air receivers for cutoff valves</t>
  </si>
  <si>
    <t>32USC. Сооружение ресиверов сжатого воздуха для отсечной арматуры. Установочные чертежи ресиверов сжатого воздуха для отсечной арматуры</t>
  </si>
  <si>
    <t xml:space="preserve">               32USC. Structure for compressed air receivers for cutoff valves. Pipework of compressed air receivers for cutoff valves</t>
  </si>
  <si>
    <t>32USC. Сооружение ресиверов сжатого воздуха для отсечной арматуры. Трубопроводы обвязки ресиверов сжатого воздуха для отсечной арматуры</t>
  </si>
  <si>
    <t xml:space="preserve">               32USC. Structure of compressed air receiver for cutoff valves. WD on instrumentation</t>
  </si>
  <si>
    <t>32USC. Сооружение ресивера сжатого воздуха для отсечной арматуры. РД в части КИП</t>
  </si>
  <si>
    <t xml:space="preserve">               32USC. Structure of compressed air receivers for cutoff valves. Operative loudspeaking and telephone communication system</t>
  </si>
  <si>
    <t>32USC. Сооружение ресивера сжатого воздуха для отсечной арматуры. Система оперативной громкоговорящей и телефонной связи</t>
  </si>
  <si>
    <t xml:space="preserve">               32USC. Structure of compressed air receivers for cutoff valves. Personnel annunciation and search system</t>
  </si>
  <si>
    <t>32USC. Сооружение ресивера сжатого воздуха для отсечной арматуры. Система оповещения и поиска персонала</t>
  </si>
  <si>
    <t xml:space="preserve">          31USF Structure of nitrogen receiver for the needs of the 30UJA building</t>
  </si>
  <si>
    <t>31USF Сооружение ресивера азота для нужд здания 20UJA (30UJA)</t>
  </si>
  <si>
    <t xml:space="preserve">             Readiness of object 31USF</t>
  </si>
  <si>
    <t>Готовность объекта 31USF</t>
  </si>
  <si>
    <t xml:space="preserve">               31USF. Structure of nitrogen receiver for the needs of the 30UJA. Reinforced concrete structures of receiver structures</t>
  </si>
  <si>
    <t>31USF. Сооружение ресивера азота для нужд здания 30UJA. Железобетонные конструкции сооружений ресиверов</t>
  </si>
  <si>
    <t xml:space="preserve">               31USF. Structure of nitrogen receiver for the needs of the 30UJA. Steel structures of receiver structures</t>
  </si>
  <si>
    <t>31USF. Сооружение ресивера азота для нужд здания 30UJA. Металлоконструкции сооружений ресиверов</t>
  </si>
  <si>
    <t xml:space="preserve">               31USF. Structure of nitrogen receivers for needs of the 30UJA building. Piping of nitrogen receivers for the needs of 30UJA building</t>
  </si>
  <si>
    <t>31USF. Сооружение ресиверов азота для нужд здания 30UJA. Трубопроводы обвязки ресиверов азота для нужд здания 30UJA</t>
  </si>
  <si>
    <t xml:space="preserve">               31USF. Structure of nitrogen receivers for needs of the 30UJA building. Installation drawings of nitrogen receivers for the needs of 30UJA building</t>
  </si>
  <si>
    <t>31USF. Сооружение ресиверов азота для нужд здания 30UJA. Установочные чертежи ресиверов азота для нужд здания 30UJA</t>
  </si>
  <si>
    <t xml:space="preserve">               31USF. Structure of nitrogen receivers for the needs of the 20UMA building. Operative loudspeaking and telephone communication system</t>
  </si>
  <si>
    <t>31USF. Сооружение ресивера азота для нужд здания 20UJA. Система оперативной громкоговорящей и телефонной связи</t>
  </si>
  <si>
    <t xml:space="preserve">               31USF. Structure of nitrogen receivers for the needs of the 20UMA building. Personnel annunciation and search system</t>
  </si>
  <si>
    <t>31USF. Сооружение ресивера азота для нужд здания 20UJA. Система оповещения и поиска персонала</t>
  </si>
  <si>
    <t xml:space="preserve">               31USF. Structure of nitrogen receiver for the needs of the 30UJA building. WD on instrumentation</t>
  </si>
  <si>
    <t>31USF. Сооружение ресивера азота для нужд здания 30UJA. РД в части КИП</t>
  </si>
  <si>
    <t xml:space="preserve">               31USF. Structure of nitrogen receiver for the needs of the 30UJA building. Electrical part</t>
  </si>
  <si>
    <t>31USF. Сооружение ресивера азота для нужд здания 30UJA. Электротехническая часть</t>
  </si>
  <si>
    <t xml:space="preserve">          32USF Structure of nitrogen receiver for the needs of the 30UJA building</t>
  </si>
  <si>
    <t>32USF Сооружение ресивера азота для нужд здания 20UJA (30UJA)</t>
  </si>
  <si>
    <t xml:space="preserve">             Readiness of object 32USF</t>
  </si>
  <si>
    <t>Готовность объекта 32USF</t>
  </si>
  <si>
    <t xml:space="preserve">               32USF. Structure of nitrogen receivers for needs of the 30UJA building. Piping of nitrogen receivers for the needs of 30UJA building</t>
  </si>
  <si>
    <t>32USF. Сооружение ресиверов азота для нужд здания 30UJA. Трубопроводы обвязки ресиверов азота для нужд здания 30UJA</t>
  </si>
  <si>
    <t xml:space="preserve">               32USF. Structure of nitrogen receivers for needs of the 30UJA building. Installation drawings of nitrogen receivers for the needs of 30UJA building</t>
  </si>
  <si>
    <t>32USF. Сооружение ресиверов азота для нужд здания 30UJA. Установочные чертежи ресиверов азота для нужд здания 30UJA</t>
  </si>
  <si>
    <t xml:space="preserve">               32USF. Structure of nitrogen receiver for the needs of the 30UJA building. WD on instrumentation</t>
  </si>
  <si>
    <t>32USF. Сооружение ресивера азота для нужд здания 30UJA. РД в части КИП</t>
  </si>
  <si>
    <t xml:space="preserve">               32USF. Structure of nitrogen receivers for the needs of the 20UMA building. Operative loudspeaking and telephone communication system</t>
  </si>
  <si>
    <t>32USF. Сооружение ресивера азота для нужд здания 20UJA. Система оперативной громкоговорящей и телефонной связи</t>
  </si>
  <si>
    <t xml:space="preserve">               32USF. Structure of nitrogen receivers for the needs of the 20UMA building. Personnel annunciation and search system</t>
  </si>
  <si>
    <t>32USF. Сооружение ресивера азота для нужд здания 20UJA. Система оповещения и поиска персонала</t>
  </si>
  <si>
    <t xml:space="preserve">          33USF Structure of nitrogen receiver for the needs of the 30UMA building</t>
  </si>
  <si>
    <t>33USF Сооружение ресивера азота для нужд здания 20UMA (30UMA)</t>
  </si>
  <si>
    <t xml:space="preserve">             Readiness of object 33USF</t>
  </si>
  <si>
    <t>Готовность объекта 33USF</t>
  </si>
  <si>
    <t xml:space="preserve">               33USF. Structure of nitrogen receiver for the needs of the 30UMA. Reinforced concrete structures of receiver structures</t>
  </si>
  <si>
    <t>33USF. Сооружение ресиверов азота для нужд здания 30UMA. Железобетонные конструкции сооружений ресиверов</t>
  </si>
  <si>
    <t xml:space="preserve">               33USF. Structure of nitrogen receiver for the needs of the 30UMA. Steel structures of receiver structures</t>
  </si>
  <si>
    <t>33USF. Сооружение ресиверов азота для нужд здания 30UMA. Металлоконструкции сооружений ресиверов</t>
  </si>
  <si>
    <t xml:space="preserve">               33USF. Structure of nitrogen receivers for needs of the 30UMA building. Piping of nitrogen receivers for the needs of 30UMA building</t>
  </si>
  <si>
    <t>33USF. Сооружение ресиверов азота для нужд здания 30UMA. Трубопроводы обвязки ресиверов азота для нужд здания 30UMA</t>
  </si>
  <si>
    <t xml:space="preserve">               33USF. Structure of nitrogen receivers for needs of the 30UMA building. Installation drawings of nitrogen receivers for the needs of 30UMA building</t>
  </si>
  <si>
    <t>33USF. Сооружение ресиверов азота для нужд здания 30UMA. Установочные чертежи ресиверов азота для нужд здания 30UMA</t>
  </si>
  <si>
    <t xml:space="preserve">               33USF. Structure of nitrogen receivers for the needs of the 20UMA building. Operative loudspeaking and telephone communication system</t>
  </si>
  <si>
    <t>33USF. Сооружение ресивера азота для нужд здания 20UJA. Система оперативной громкоговорящей и телефонной связи</t>
  </si>
  <si>
    <t xml:space="preserve">               33USF. Structure of nitrogen receivers for the needs of the 20UMA building. Personnel annunciation and search system</t>
  </si>
  <si>
    <t>33USF. Сооружение ресивера азота для нужд здания 20UJA. Система оповещения и поиска персонала</t>
  </si>
  <si>
    <t xml:space="preserve">               33USF. Structure of nitrogen receiver for the needs of the 30UMA building. Electrical part</t>
  </si>
  <si>
    <t>33USF. Сооружение ресивера азота для нужд здания 30UMA. Электротехническая часть</t>
  </si>
  <si>
    <t xml:space="preserve">               33USF. Structure of nitrogen receiver for the needs of the 30UMA building. Working drawings for instrumentation</t>
  </si>
  <si>
    <t>33USF. Сооружение ресивера азота для нужд здания 30UMA. Рабочие чертежи КИП</t>
  </si>
  <si>
    <t xml:space="preserve">          31USZ Normal operation cable channel</t>
  </si>
  <si>
    <t>31USZ Кабельный канал системы нормальной эксплуатации</t>
  </si>
  <si>
    <t>513д</t>
  </si>
  <si>
    <t xml:space="preserve">             Readiness of object 31USZ</t>
  </si>
  <si>
    <t>Готовность объекта 31USZ</t>
  </si>
  <si>
    <t xml:space="preserve">                31-32USZ. Normal operation cable channel. Reinforcement</t>
  </si>
  <si>
    <t>31,32USZ. Кабельный канал системы нормальной эксплуатации. Армирование</t>
  </si>
  <si>
    <t xml:space="preserve">                31-32USZ. Normal operation cable channel. Geometry</t>
  </si>
  <si>
    <t>31,32USZ. Кабельный канал системы нормальной эксплуатации. Геометрия</t>
  </si>
  <si>
    <t xml:space="preserve">                31USZ. Normal operation cable channel. Electric lighting</t>
  </si>
  <si>
    <t>31USZ. Кабельный канал системы нормальной эксплуатации. Электрическое освещение</t>
  </si>
  <si>
    <t xml:space="preserve">                31USZ. Normal operation cable channel. Layout drawings of cable metal structures</t>
  </si>
  <si>
    <t>31USZ. Кабельный канал системы нормальной эксплуатации. Компоновочные чертежи кабельных металлоконструкций</t>
  </si>
  <si>
    <t xml:space="preserve">          32USZ Normal operation cable channel</t>
  </si>
  <si>
    <t>32USZ Кабельный канал системы нормальной эксплуатации</t>
  </si>
  <si>
    <t xml:space="preserve">             Readiness of object 32USZ</t>
  </si>
  <si>
    <t>Готовность объекта 32USZ</t>
  </si>
  <si>
    <t xml:space="preserve">                32USZ. Normal operation cable channel. Layout drawings of cable metal structures</t>
  </si>
  <si>
    <t>32USZ. Кабельный канал системы нормальной эксплуатации. Компоновочные чертежи кабельных металлоконструкций</t>
  </si>
  <si>
    <t xml:space="preserve">                32USZ. Normal operation cable channel. Electric lighting</t>
  </si>
  <si>
    <t>32USZ. Кабельный канал системы нормальной эксплуатации. Электрическое освещение</t>
  </si>
  <si>
    <t xml:space="preserve">          33USZ Normal operation cable channel</t>
  </si>
  <si>
    <t>33USZ Кабельный канал системы нормальной эксплуатации</t>
  </si>
  <si>
    <t xml:space="preserve">             Readiness of object 33USZ</t>
  </si>
  <si>
    <t>Готовность объекта 33USZ</t>
  </si>
  <si>
    <t xml:space="preserve">               33USZ. Normal operation system cable tunnel. Civil structures</t>
  </si>
  <si>
    <t>33USZ. Кабельный тоннель системы нормальной эксплуатации. Строительные конструкции</t>
  </si>
  <si>
    <t xml:space="preserve">               33USZ. Normal operation cable channel. Layout of cable steel structures</t>
  </si>
  <si>
    <t>33USZ. Кабельный канал системы нормальной эксплуатации. Расстановка кабельных металлоконструкций</t>
  </si>
  <si>
    <t xml:space="preserve">         34USZ Normal operation cable channel</t>
  </si>
  <si>
    <t>34USZ Кабельный канал системы нормальной эксплуатации</t>
  </si>
  <si>
    <t xml:space="preserve">            Readiness of object 34USZ</t>
  </si>
  <si>
    <t>Готовность объекта 34USZ</t>
  </si>
  <si>
    <t xml:space="preserve">               34USZ. Normal operation system cable tunnel. Civil structures</t>
  </si>
  <si>
    <t>34USZ. Кабельный тоннель системы нормальной эксплуатации. Строительные конструкции</t>
  </si>
  <si>
    <t xml:space="preserve">          35USZ Normal operation cable channel</t>
  </si>
  <si>
    <t>35USZ Кабельный канал системы нормальной эксплуатации</t>
  </si>
  <si>
    <t xml:space="preserve">             Readiness of object 35USZ</t>
  </si>
  <si>
    <t>Готовность объекта 35USZ</t>
  </si>
  <si>
    <t xml:space="preserve">                35USZ. Normal operation cable channel. Civil engineering structures</t>
  </si>
  <si>
    <t>35USZ. Кабельный канал системы нормальной эксплуатации. Строительные конструкции</t>
  </si>
  <si>
    <t xml:space="preserve">                35USZ. Normal operation cable channel. Layout drawings of cable metal structures</t>
  </si>
  <si>
    <t>35USZ. Кабельный канал системы нормальной эксплуатации. Компоновочные чертежи кабельных металлоконструкций</t>
  </si>
  <si>
    <t xml:space="preserve">                35USZ. Normal operation cable channel. Electric lighting</t>
  </si>
  <si>
    <t>35USZ. Кабельный канал системы нормальной эксплуатации. Электрическое освещение</t>
  </si>
  <si>
    <t xml:space="preserve">         36USZ Normal operation system cable tunnel</t>
  </si>
  <si>
    <t>36USZ Кабельный тоннель системы нормальной эксплуатации</t>
  </si>
  <si>
    <t xml:space="preserve">            Readiness of object 36USZ</t>
  </si>
  <si>
    <t>Готовность объекта 36USZ</t>
  </si>
  <si>
    <t xml:space="preserve">               36USZ. Normal operation system cable tunnel. Civil structures</t>
  </si>
  <si>
    <t>36USZ. Кабельный тоннель системы нормальной эксплуатации. Строительные конструкции</t>
  </si>
  <si>
    <t xml:space="preserve">          37USZ Normal operation cable channel</t>
  </si>
  <si>
    <t>37USZ. Кабельный тоннель системы нормальной эксплуатации.</t>
  </si>
  <si>
    <t xml:space="preserve">            Readiness of object 37USZ</t>
  </si>
  <si>
    <t>Готовность объекта 37USZ</t>
  </si>
  <si>
    <t xml:space="preserve">               37USZ. Normal operation system cable tunnel. Civil structures</t>
  </si>
  <si>
    <t>37USZ. Кабельный тоннель системы нормальной эксплуатации. Строительные конструкции</t>
  </si>
  <si>
    <t xml:space="preserve">          31UUB Ventilation center for normal operation system cable tunnel</t>
  </si>
  <si>
    <t>31UUB Вентцентр кабельного тоннеля системы нормальной эксплуатации</t>
  </si>
  <si>
    <t xml:space="preserve">             Readiness of object 31UUB</t>
  </si>
  <si>
    <t>Готовность объекта 31UUB</t>
  </si>
  <si>
    <t xml:space="preserve">                31-32 UUB. Ventilation center for normal operation system cable tunnel. Geometry</t>
  </si>
  <si>
    <t>31-32 UUB. Вентцентр кабельного тоннеля нормальной эксплуатации. Геометрия.</t>
  </si>
  <si>
    <t xml:space="preserve">                31-32 UUB. Ventilation center for normal operation system cable tunnel. Reinforcement</t>
  </si>
  <si>
    <t>31-32 UUB. Вентцентр кабельного тоннеля нормальной эксплуатации. Армирование.</t>
  </si>
  <si>
    <t xml:space="preserve">                31-32 UUB. Ventilation center for normal operation system cable tunnel. Architectural solutions</t>
  </si>
  <si>
    <t>31-32 UUB. Вентцентр кабельного тоннеля нормальной эксплуатации. Архитектурные решения.</t>
  </si>
  <si>
    <t xml:space="preserve">                31UUB. Ventilation center for normal operation system cable tunnel. Ventilation and air conditioning systems. Drawings</t>
  </si>
  <si>
    <t>31UUB. Вентцентр кабельного тоннеля системы нормальной эксплуатации. Системы вентиляции и кондиционирования. Чертежи</t>
  </si>
  <si>
    <t xml:space="preserve">                31UUB. Ventilation center for normal operation system cable tunnel. Refrigeration supply system pipelines for conventional loads</t>
  </si>
  <si>
    <t>31UUB. Вентцентр кабельного тоннеля системы нормальной эксплуатации. Трубопроводы систем холодоснабжения неответственных потребителей</t>
  </si>
  <si>
    <t xml:space="preserve">          32UUB Ventilation center for normal operation system cable tunnel</t>
  </si>
  <si>
    <t>32UUB Вентцентр кабельного тоннеля системы нормальной эксплуатации</t>
  </si>
  <si>
    <t xml:space="preserve">             Readiness of object 32UUB</t>
  </si>
  <si>
    <t>Готовность объекта 32UUB</t>
  </si>
  <si>
    <t xml:space="preserve">                32UUB. Ventilation center for normal operation system cable tunnel. Refrigeration supply system pipelines for conventional loads</t>
  </si>
  <si>
    <t>32UUB. Вентцентр кабельного тоннеля системы нормальной эксплуатации. Трубопроводы систем холодоснабжения неответственных потребителей</t>
  </si>
  <si>
    <t xml:space="preserve">                32UUB. Ventilation center for normal operation system cable tunnel. Ventilation and air conditioning systems. Drawings</t>
  </si>
  <si>
    <t>32UUB. Вентцентр кабельного тоннеля системы нормальной эксплуатации. Системы вентиляции и кондиционирования. Чертежи</t>
  </si>
  <si>
    <t xml:space="preserve">          33UUB Ventilation center for normal operation system cable tunnel</t>
  </si>
  <si>
    <t>33UUB Вентцентр кабельного тоннеля системы нормальной эксплуатации</t>
  </si>
  <si>
    <t xml:space="preserve">             Readiness of object 33UUB</t>
  </si>
  <si>
    <t>Готовность объекта 33UUB</t>
  </si>
  <si>
    <t xml:space="preserve">                33-34 UUB. Ventilation center for normal operation system cable tunnel. Geometry</t>
  </si>
  <si>
    <t>33-34 UUB. Вентцентр кабельного тоннеля нормальной эксплуатации. Геометрия.</t>
  </si>
  <si>
    <t xml:space="preserve">                33-34 UUB. Ventilation center for normal operation system cable tunnel. Reinforcement</t>
  </si>
  <si>
    <t>33-34 UUB. Вентцентр кабельного тоннеля нормальной эксплуатации. Армирование.</t>
  </si>
  <si>
    <t xml:space="preserve">                33-34 UUB. Ventilation center for normal operation system cable tunnel. Architectural solutions</t>
  </si>
  <si>
    <t>33-34 UUB. Вентцентр кабельного тоннеля нормальной эксплуатации. Архитектурные решения.</t>
  </si>
  <si>
    <t>33UUB. Вентцентр кабельного тоннеля системы нормальной эксплуатации. Трубопроводы систем холодоснабжения неответственных потребителей</t>
  </si>
  <si>
    <t xml:space="preserve">                33UUB. Ventilation center for normal operation system cable tunnel. Ventilation and air conditioning systems. Drawings</t>
  </si>
  <si>
    <t>33UUB. Вентцентр кабельного тоннеля системы нормальной эксплуатации. Системы вентиляции и кондиционирования. Чертежи</t>
  </si>
  <si>
    <t xml:space="preserve">          34UUB Ventilation center for normal operation system cable tunnel</t>
  </si>
  <si>
    <t>34UUB Вентцентр кабельного тоннеля системы нормальной эксплуатации</t>
  </si>
  <si>
    <t xml:space="preserve">             Readiness of object 34UUB</t>
  </si>
  <si>
    <t>Готовность объекта 34UUB</t>
  </si>
  <si>
    <t xml:space="preserve">                33UUB. Ventilation center for normal operation system cable tunnel. Refrigeration supply system pipelines for conventional loads</t>
  </si>
  <si>
    <t>34UUB. Вентцентр кабельного тоннеля системы нормальной эксплуатации. Трубопроводы систем холодоснабжения неответственных потребителей</t>
  </si>
  <si>
    <t xml:space="preserve">                34UUB. Ventilation center for normal operation system cable tunnel. Ventilation and air conditioning systems. Drawings</t>
  </si>
  <si>
    <t>34UUB. Вентцентр кабельного тоннеля системы нормальной эксплуатации. Системы вентиляции и кондиционирования. Чертежи</t>
  </si>
  <si>
    <t xml:space="preserve">          31UUK Ventilation center of safety system cable tunnel</t>
  </si>
  <si>
    <t>31UUK Вентцентр кабельного тоннеля системы безопасности</t>
  </si>
  <si>
    <t xml:space="preserve">             Readiness of object 31UUK</t>
  </si>
  <si>
    <t>Готовность объекта 31UUK</t>
  </si>
  <si>
    <t xml:space="preserve">                31-34UUK. Ventilation center of safety system cable tunnel. Civil engineering structures</t>
  </si>
  <si>
    <t>31-34UUK. Вентцентр кабельного тоннеля системы безопасности. Строительные конструкции</t>
  </si>
  <si>
    <t xml:space="preserve">                31-34UUK. Ventilation center of safety system cable tunnel. Metal structures</t>
  </si>
  <si>
    <t>31-34UUK. Вентцентр кабельного тоннеля системы безопасности. Металлические конструкции</t>
  </si>
  <si>
    <t xml:space="preserve">                31UUK. Ventilation center of safety system cable tunnel. Refrigeration supply system pipelines for conventional loads</t>
  </si>
  <si>
    <t>31UUK. Вентцентр кабельного тоннеля системы безопасности. Трубопроводы систем холодоснабжения неответственных потребителей</t>
  </si>
  <si>
    <t xml:space="preserve">                31UUK. Ventilation center of safety system cable tunnel. Ventilation and air conditioning systems. Drawings</t>
  </si>
  <si>
    <t>31UUK. Вентцентр кабельного тоннеля системы безопасности. Системы вентиляции и кондиционирования. Чертежи</t>
  </si>
  <si>
    <t xml:space="preserve">                31UUK. Ventilation center of safety system cable tunnel. Electric lighting</t>
  </si>
  <si>
    <t>31UUK. Вентцентр кабельного тоннеля системы безопасности. Электрическое освещение</t>
  </si>
  <si>
    <t xml:space="preserve">          32UUK Ventilation center of safety system cable tunnel</t>
  </si>
  <si>
    <t>32UUK Вентцентр кабельного тоннеля системы безопасности</t>
  </si>
  <si>
    <t xml:space="preserve">             Readiness of object 32UUK</t>
  </si>
  <si>
    <t>Готовность объекта 32UUK</t>
  </si>
  <si>
    <t xml:space="preserve">                32UUK. Ventilation center of safety system cable tunnel. Refrigeration supply system pipelines for conventional loads</t>
  </si>
  <si>
    <t>32UUK. Вентцентр кабельного тоннеля системы безопасности. Трубопроводы систем холодоснабжения неответственных потребителей</t>
  </si>
  <si>
    <t xml:space="preserve">                32UUK. Ventilation center of safety system cable tunnel. Ventilation and air conditioning systems. Drawings</t>
  </si>
  <si>
    <t>32UUK. Вентцентр кабельного тоннеля системы безопасности. Системы вентиляции и кондиционирования. Чертежи</t>
  </si>
  <si>
    <t xml:space="preserve">                32UUK. Ventilation center of safety system cable tunnel. Electric lighting</t>
  </si>
  <si>
    <t>32UUK. Вентцентр кабельного тоннеля системы безопасности. Электрическое освещение</t>
  </si>
  <si>
    <t xml:space="preserve">          33UUK Ventilation center of safety system cable tunnel</t>
  </si>
  <si>
    <t>33UUK Вентцентр кабельного тоннеля системы безопасности</t>
  </si>
  <si>
    <t xml:space="preserve">             Readiness of object 33UUK</t>
  </si>
  <si>
    <t>Готовность объекта 33UUK</t>
  </si>
  <si>
    <t xml:space="preserve">                33UUK. Ventilation center of safety system cable tunnel. Refrigeration supply system pipelines for conventional loads</t>
  </si>
  <si>
    <t>33UUK. Вентцентр кабельного тоннеля системы безопасности. Трубопроводы систем холодоснабжения неответственных потребителей</t>
  </si>
  <si>
    <t xml:space="preserve">                33UUK. Ventilation center of safety system cable tunnel. Ventilation and air conditioning systems. Drawings</t>
  </si>
  <si>
    <t>33UUK. Вентцентр кабельного тоннеля системы безопасности. Системы вентиляции и кондиционирования. Чертежи</t>
  </si>
  <si>
    <t xml:space="preserve">                33UUK. Ventilation center of safety system cable tunnel. Electric lighting</t>
  </si>
  <si>
    <t>33UUK. Вентцентр кабельного тоннеля системы безопасности. Электрическое освещение</t>
  </si>
  <si>
    <t xml:space="preserve">          34UUK Ventilation center of safety system cable tunnel</t>
  </si>
  <si>
    <t>34UUK Вентцентр кабельного тоннеля системы безопасности</t>
  </si>
  <si>
    <t xml:space="preserve">             Readiness of object 34UUK</t>
  </si>
  <si>
    <t>Готовность объекта 34UUK</t>
  </si>
  <si>
    <t xml:space="preserve">                34UUK. Ventilation center of safety system cable tunnel. Refrigeration supply system pipelines for conventional loads</t>
  </si>
  <si>
    <t>34UUK. Вентцентр кабельного тоннеля системы безопасности. Трубопроводы систем холодоснабжения неответственных потребителей</t>
  </si>
  <si>
    <t xml:space="preserve">                34UUK. Ventilation center of safety system cable tunnel. Ventilation and air conditioning systems. Drawings</t>
  </si>
  <si>
    <t>34UUK. Вентцентр кабельного тоннеля системы безопасности. Системы вентиляции и кондиционирования. Чертежи</t>
  </si>
  <si>
    <t xml:space="preserve">                34UUK. Ventilation center of safety system cable tunnel. Electric lighting</t>
  </si>
  <si>
    <t>34UUK. Вентцентр кабельного тоннеля системы безопасности. Электрическое освещение</t>
  </si>
  <si>
    <t xml:space="preserve">          35UUK Ventilation center of safety system cable tunnel</t>
  </si>
  <si>
    <t>35UUK Вентцентр кабельного тоннеля системы безопасности</t>
  </si>
  <si>
    <t xml:space="preserve">             Readiness of object 35UUK</t>
  </si>
  <si>
    <t>Готовность объекта 35UUK</t>
  </si>
  <si>
    <t xml:space="preserve">                35-38UUK. Ventilation center of safety system cable tunnel. Metal structures</t>
  </si>
  <si>
    <t>35-38UUK. Вентцентр кабельного тоннеля системы безопасности. Металлические конструкции</t>
  </si>
  <si>
    <t xml:space="preserve">                35-38UUK. Ventilation center of safety system cable tunnel. Civil engineering structures</t>
  </si>
  <si>
    <t>35-38UUK. Вентцентр кабельного тоннеля системы безопасности. Строительные конструкции</t>
  </si>
  <si>
    <t xml:space="preserve">                35UUK. Ventilation center of safety system cable tunnel. Refrigeration supply system pipelines for conventional loads</t>
  </si>
  <si>
    <t>35UUK. Вентцентр кабельного тоннеля системы безопасности. Трубопроводы систем холодоснабжения неответственных потребителей</t>
  </si>
  <si>
    <t xml:space="preserve">                35UUK. Ventilation center of safety system cable tunnel. Ventilation and air conditioning systems. Drawings</t>
  </si>
  <si>
    <t>35UUK. Вентцентр кабельного тоннеля системы безопасности. Системы вентиляции и кондиционирования. Чертежи</t>
  </si>
  <si>
    <t xml:space="preserve">                35UUK. Ventilation center of safety system cable tunnel. Electric lighting</t>
  </si>
  <si>
    <t>35UUK. Вентцентр кабельного тоннеля системы безопасности. Электрическое освещение</t>
  </si>
  <si>
    <t xml:space="preserve">          36UUK Ventilation center of safety system cable tunnel</t>
  </si>
  <si>
    <t>36UUK Вентцентр кабельного тоннеля системы безопасности</t>
  </si>
  <si>
    <t xml:space="preserve">             Readiness of object 36UUK</t>
  </si>
  <si>
    <t>Готовность объекта 36UUK</t>
  </si>
  <si>
    <t xml:space="preserve">                36UUK. Ventilation center of safety system cable tunnel. Refrigeration supply system pipelines for conventional loads</t>
  </si>
  <si>
    <t>36UUK. Вентцентр кабельного тоннеля системы безопасности. Трубопроводы систем холодоснабжения неответственных потребителей</t>
  </si>
  <si>
    <t xml:space="preserve">                36UUK. Ventilation center of safety system cable tunnel. Ventilation and air conditioning systems. Drawings</t>
  </si>
  <si>
    <t>36UUK. Вентцентр кабельного тоннеля системы безопасности. Системы вентиляции и кондиционирования. Чертежи</t>
  </si>
  <si>
    <t xml:space="preserve">                36UUK. Ventilation center of safety system cable tunnel. Electric lighting</t>
  </si>
  <si>
    <t>36UUK. Вентцентр кабельного тоннеля системы безопасности. Электрическое освещение</t>
  </si>
  <si>
    <t xml:space="preserve">          37UUK Ventilation center of safety system cable tunnel</t>
  </si>
  <si>
    <t>37UUK Вентцентр кабельного тоннеля системы безопасности</t>
  </si>
  <si>
    <t xml:space="preserve">             Readiness of object 37UUK</t>
  </si>
  <si>
    <t>Готовность объекта 37UUK</t>
  </si>
  <si>
    <t xml:space="preserve">                37UUK. Ventilation center of safety system cable tunnel. Ventilation and air conditioning systems. Drawings</t>
  </si>
  <si>
    <t>37UUK. Вентцентр кабельного тоннеля системы безопасности. Системы вентиляции и кондиционирования. Чертежи</t>
  </si>
  <si>
    <t xml:space="preserve">                37UUK. Ventilation center of safety system cable tunnel. Refrigeration supply system pipelines for conventional loads</t>
  </si>
  <si>
    <t>37UUK. Вентцентр кабельного тоннеля системы безопасности. Трубопроводы систем холодоснабжения неответственных потребителей</t>
  </si>
  <si>
    <t xml:space="preserve">                37UUK. Ventilation center of safety system cable tunnel. Electric lighting</t>
  </si>
  <si>
    <t>37UUK. Вентцентр кабельного тоннеля системы безопасности. Электрическое освещение</t>
  </si>
  <si>
    <t xml:space="preserve">          38UUK Ventilation center of safety system cable tunnel</t>
  </si>
  <si>
    <t>38UUK Вентцентр кабельного тоннеля системы безопасности</t>
  </si>
  <si>
    <t xml:space="preserve">             Readiness of object 38UUK</t>
  </si>
  <si>
    <t>Готовность объекта 38UUK</t>
  </si>
  <si>
    <t xml:space="preserve">                38UUK. Ventilation center of safety system cable tunnel. Refrigeration supply system pipelines for conventional loads</t>
  </si>
  <si>
    <t>38UUK. Вентцентр кабельного тоннеля системы безопасности. Трубопроводы систем холодоснабжения неответственных потребителей</t>
  </si>
  <si>
    <t xml:space="preserve">                38UUK. Ventilation center of safety system cable tunnel. Ventilation and air conditioning systems. Drawings</t>
  </si>
  <si>
    <t>38UUK. Вентцентр кабельного тоннеля системы безопасности. Системы вентиляции и кондиционирования. Чертежи</t>
  </si>
  <si>
    <t xml:space="preserve">                38UUK. Ventilation center of safety system cable tunnel. Electric lighting</t>
  </si>
  <si>
    <t>38UUK. Вентцентр кабельного тоннеля системы безопасности. Электрическое освещение</t>
  </si>
  <si>
    <t xml:space="preserve">          31UUP Ventilation center for tunnel of pipelines for essential loads</t>
  </si>
  <si>
    <t>31UUP Вентцентр тоннеля для трубопроводов ответственных потребителей</t>
  </si>
  <si>
    <t xml:space="preserve">             Readiness of object 31UUP</t>
  </si>
  <si>
    <t>Готовность объекта 31UUP</t>
  </si>
  <si>
    <t xml:space="preserve">               31UUP. Ventilation center for tunnel of pipelines for essential loads. Geometric drawings</t>
  </si>
  <si>
    <t>31UUP. Вентцентр тоннеля для трубопроводов ответственных потребителей. Чертежи геометрии</t>
  </si>
  <si>
    <t xml:space="preserve">               31UUP. Ventilation center for tunnel of pipelines for essential loads. Reinforcing drawings</t>
  </si>
  <si>
    <t>31UUP. Вентцентр тоннеля для трубопроводов ответственных потребителей. Чертежи армирования</t>
  </si>
  <si>
    <t xml:space="preserve">               31UUP. Ventilation center for tunnel of pipelines for essential loads.Levelling studs</t>
  </si>
  <si>
    <t>31UUP. Вентцентр тоннеля для трубопроводов ответственных потребителей. Осадочные марки</t>
  </si>
  <si>
    <t xml:space="preserve">               31UUP. Ventilation center for tunnel of pipelines for essential services. Personnel annunciation and search system</t>
  </si>
  <si>
    <t>31UUP. Вентцентр тоннеля для трубопроводов ответственных потребителей. Система оповещения и поиска персонала</t>
  </si>
  <si>
    <t xml:space="preserve">               31UUP. Ventilation center for tunnel of pipelines for essential services. Common-plant communication systems</t>
  </si>
  <si>
    <t>31UUP. Вентцентр тоннеля для трубопроводов ответственных потребителей. Системы общестанционной связи</t>
  </si>
  <si>
    <t xml:space="preserve">          32UUP Ventilation center for tunnel of pipelines for essential loads</t>
  </si>
  <si>
    <t>32UUP Вентцентр тоннеля для трубопроводов ответственных потребителей</t>
  </si>
  <si>
    <t xml:space="preserve">             Readiness of object 32UUP</t>
  </si>
  <si>
    <t>Готовность объекта 32UUP</t>
  </si>
  <si>
    <t xml:space="preserve">                32UUP. Civil and erection works</t>
  </si>
  <si>
    <t>32UUP. Строительно-монтажные работы</t>
  </si>
  <si>
    <t xml:space="preserve">          33UUP Ventilation center for tunnel of pipelines for essential loads</t>
  </si>
  <si>
    <t>33UUP Вентцентр тоннеля для трубопроводов ответственных потребителей</t>
  </si>
  <si>
    <t xml:space="preserve">             Readiness of object 33UUP</t>
  </si>
  <si>
    <t>Готовность объекта 33UUP</t>
  </si>
  <si>
    <t xml:space="preserve">               33UUP. Ventilation center for tunnel of pipelines for essential loads. Geometric drawings</t>
  </si>
  <si>
    <t>33UUP. Вентцентр тоннеля для трубопроводов ответственных потребителей. Чертежи геометрии</t>
  </si>
  <si>
    <t xml:space="preserve">               33UUP. Ventilation center for tunnel of pipelines for essential loads. Reinforcing drawings</t>
  </si>
  <si>
    <t>33UUP. Вентцентр тоннеля для трубопроводов ответственных потребителей. Чертежи армирования</t>
  </si>
  <si>
    <t xml:space="preserve">               33UUP. Ventilation center for tunnel of pipelines for essential loads. Levelling studs</t>
  </si>
  <si>
    <t>33UUP. Вентцентр тоннеля для трубопроводов ответственных потребителей. Осадочные марки</t>
  </si>
  <si>
    <t xml:space="preserve">          34UUP Ventilation center for tunnel of pipelines for essential loads</t>
  </si>
  <si>
    <t>34UUP Вентцентр тоннеля для трубопроводов ответственных потребителей</t>
  </si>
  <si>
    <t xml:space="preserve">                34UUP. Civil and erection works</t>
  </si>
  <si>
    <t>34UUP. Строительно-монтажные работы</t>
  </si>
  <si>
    <t xml:space="preserve">          35UUP Ventilation center for tunnel of pipelines for essential loads</t>
  </si>
  <si>
    <t>35UUP Вентцентр тоннеля для трубопроводов ответственных потребителей</t>
  </si>
  <si>
    <t xml:space="preserve">             Readiness of object 35UUP</t>
  </si>
  <si>
    <t>Готовность объекта 35UUP</t>
  </si>
  <si>
    <t xml:space="preserve">                35UUP. Civil and erection works</t>
  </si>
  <si>
    <t>35UUP. Строительно-монтажные работы</t>
  </si>
  <si>
    <t xml:space="preserve">          36UUP Ventilation center for tunnel of pipelines for essential loads</t>
  </si>
  <si>
    <t>36UUP Вентцентр тоннеля для трубопроводов ответственных потребителей</t>
  </si>
  <si>
    <t xml:space="preserve">             Readiness of object 36UUP</t>
  </si>
  <si>
    <t>Готовность объекта 36UUP</t>
  </si>
  <si>
    <t xml:space="preserve">                36UUP. Civil and erection works</t>
  </si>
  <si>
    <t>36UUP. Строительно-монтажные работы</t>
  </si>
  <si>
    <t xml:space="preserve">          37UUP Ventilation center for tunnel of pipelines for essential loads</t>
  </si>
  <si>
    <t>37UUP Вентцентр тоннеля для трубопроводов ответственных потребителей</t>
  </si>
  <si>
    <t xml:space="preserve">             Readiness of object 37UUP</t>
  </si>
  <si>
    <t>Готовность объекта 37UUP</t>
  </si>
  <si>
    <t xml:space="preserve">                37UUP. Civil and erection works</t>
  </si>
  <si>
    <t>37UUP. Строительно-монтажные работы</t>
  </si>
  <si>
    <t xml:space="preserve">          38UUP Ventilation center for tunnel of pipelines for essential loads</t>
  </si>
  <si>
    <t>38UUP Вентцентр тоннеля для трубопроводов ответственных потребителей</t>
  </si>
  <si>
    <t xml:space="preserve">             Readiness of object 38UUP</t>
  </si>
  <si>
    <t>Готовность объекта 38UUP</t>
  </si>
  <si>
    <t xml:space="preserve">                38UUP. Civil and erection works</t>
  </si>
  <si>
    <t>38UUP. Строительно-монтажные работы</t>
  </si>
  <si>
    <t xml:space="preserve">          31UUQ Ventilation center for tunnel of pipelines for essential loads</t>
  </si>
  <si>
    <t>31UUQ Вентцентр тоннеля для трубопроводов ответственных потребителей</t>
  </si>
  <si>
    <t xml:space="preserve">             Readiness of object 31UUQ</t>
  </si>
  <si>
    <t>Готовность объекта 31UUQ</t>
  </si>
  <si>
    <t xml:space="preserve">               31UUQ. Ventilation center for tunnel of pipelines for essential loads. Geometric drawings</t>
  </si>
  <si>
    <t>31UUQ. Вентцентр тоннеля для трубопроводов ответственных потребителей. Чертежи геометрии</t>
  </si>
  <si>
    <t xml:space="preserve">               31UUQ. Ventilation center for tunnel of pipelines for essential loads. Reinforcing drawings</t>
  </si>
  <si>
    <t>31UUQ. Вентцентр тоннеля для трубопроводов ответственных потребителей. Чертежи армирования</t>
  </si>
  <si>
    <t xml:space="preserve">               31UUQ. Ventilation center for tunnel of pipelines for essential loads. Levelling studs</t>
  </si>
  <si>
    <t>31UUQ. Вентцентр тоннеля для трубопроводов ответственных потребителей. Осадочные марки</t>
  </si>
  <si>
    <t xml:space="preserve">               31UUQ. Ventilation center for tunnel of pipelines for essential services. Common-plant communication systems</t>
  </si>
  <si>
    <t>31UUQ. Вентцентр тоннеля для трубопроводов ответственных потребителей. Системы общестанционной связи</t>
  </si>
  <si>
    <t xml:space="preserve">               31UUQ. Ventilation center for tunnel of pipelines for essential services. Common-plant communication systems. Lists of cables</t>
  </si>
  <si>
    <t>31UUQ. Вентцентр тоннеля для трубопроводов ответственных потребителей. Системы общестанционной связи. Кабельные журналы</t>
  </si>
  <si>
    <t xml:space="preserve">               31UUQ. Ventilation center for tunnel of pipelines for essential services. Personnel annunciation and search system. Lists of cables</t>
  </si>
  <si>
    <t>31UUQ. Вентцентр тоннеля для трубопроводов ответственных потребителей. Система оповещения и поиска персонала. Кабельные журналы</t>
  </si>
  <si>
    <t xml:space="preserve">               31UUQ. Ventilation center for tunnel of pipelines for essential services. Personnel annunciation and search system</t>
  </si>
  <si>
    <t>31UUQ. Вентцентр тоннеля для трубопроводов ответственных потребителей. Система оповещения и поиска персонала</t>
  </si>
  <si>
    <t xml:space="preserve">          32UUQ Ventilation center for tunnel of pipelines for essential loads</t>
  </si>
  <si>
    <t>32UUQ Вентцентр тоннеля для трубопроводов ответственных потребителей</t>
  </si>
  <si>
    <t xml:space="preserve">             Readiness of object 32UUQ</t>
  </si>
  <si>
    <t>Готовность объекта 32UUQ</t>
  </si>
  <si>
    <t xml:space="preserve">                32UUQ. Civil and erection works</t>
  </si>
  <si>
    <t>32UUQ. Строительно-монтажные работы</t>
  </si>
  <si>
    <t xml:space="preserve">          33UUQ Ventilation center for tunnel of pipelines for essential loads</t>
  </si>
  <si>
    <t>33UUQ Вентцентр тоннеля для трубопроводов ответственных потребителей</t>
  </si>
  <si>
    <t xml:space="preserve">             Readiness of object 33UUQ</t>
  </si>
  <si>
    <t>Готовность объекта 33UUQ</t>
  </si>
  <si>
    <t xml:space="preserve">               33UUQ. Ventilation center for tunnel of pipelines for essential loads. Geometric drawings</t>
  </si>
  <si>
    <t>33UUQ. Вентцентр тоннеля для трубопроводов ответственных потребителей. Чертежи геометрии</t>
  </si>
  <si>
    <t xml:space="preserve">               33UUQ. Ventilation center for tunnel of pipelines for essential loads. Reinforcing drawings</t>
  </si>
  <si>
    <t>33UUQ. Вентцентр тоннеля для трубопроводов ответственных потребителей. Чертежи армирования</t>
  </si>
  <si>
    <t xml:space="preserve">               33UUQ. Ventilation center for tunnel of pipelines for essential loads. Levelling studs</t>
  </si>
  <si>
    <t>33UUQ. Вентцентр тоннеля для трубопроводов ответственных потребителей. Осадочные марки</t>
  </si>
  <si>
    <t xml:space="preserve">          34UUQ Ventilation center for tunnel of pipelines for essential loads</t>
  </si>
  <si>
    <t>34UUQ Вентцентр тоннеля для трубопроводов ответственных потребителей</t>
  </si>
  <si>
    <t xml:space="preserve">             Readiness of object 34UUQ</t>
  </si>
  <si>
    <t>Готовность объекта 34UUQ</t>
  </si>
  <si>
    <t xml:space="preserve">                34UUQ. Civil and erection works</t>
  </si>
  <si>
    <t>34UUQ. Строительно-монтажные работы</t>
  </si>
  <si>
    <t xml:space="preserve">          35UUQ Ventilation center for tunnel of pipelines for essential loads</t>
  </si>
  <si>
    <t>35UUQ Вентцентр тоннеля для трубопроводов ответственных потребителей</t>
  </si>
  <si>
    <t xml:space="preserve">             Readiness of object 35UUQ</t>
  </si>
  <si>
    <t>Готовность объекта 35UUQ</t>
  </si>
  <si>
    <t xml:space="preserve">                35UUQ. Civil and erection works</t>
  </si>
  <si>
    <t>35UUQ. Строительно-монтажные работы</t>
  </si>
  <si>
    <t xml:space="preserve">          36UUQ Ventilation center for tunnel of pipelines for essential loads</t>
  </si>
  <si>
    <t>36UUQ Вентцентр тоннеля для трубопроводов ответственных потребителей</t>
  </si>
  <si>
    <t xml:space="preserve">             Readiness of object 36UUQ</t>
  </si>
  <si>
    <t>Готовность объекта 36UUQ</t>
  </si>
  <si>
    <t xml:space="preserve">                36UUQ. Civil and erection works</t>
  </si>
  <si>
    <t>36UUQ. Строительно-монтажные работы</t>
  </si>
  <si>
    <t xml:space="preserve">             Civil and Erection Works</t>
  </si>
  <si>
    <t>Строительно-монтажные работы</t>
  </si>
  <si>
    <t xml:space="preserve">             Readiness of object Other</t>
  </si>
  <si>
    <t>Готовность объекта Other</t>
  </si>
  <si>
    <t>3438д</t>
  </si>
  <si>
    <t>2832д</t>
  </si>
  <si>
    <t xml:space="preserve">             Manufacturing of LMCE unit 3</t>
  </si>
  <si>
    <t>Изготовление ОДЦИ (Блок 3)</t>
  </si>
  <si>
    <t>2553д</t>
  </si>
  <si>
    <t xml:space="preserve">                Manufacturing of "The reactor pressure vessel with auxiliary components"</t>
  </si>
  <si>
    <t>2185д</t>
  </si>
  <si>
    <t>1540д</t>
  </si>
  <si>
    <t>1601д</t>
  </si>
  <si>
    <t>2027д</t>
  </si>
  <si>
    <t>2087д</t>
  </si>
  <si>
    <t xml:space="preserve">                   Manufacturing of "Upper unit with complete necessary accessories, components, connections and tools such as:Header with nozzles,Cross beam,Air vent elbow,Components,Leakage signalling device,and etc."</t>
  </si>
  <si>
    <t>2005д</t>
  </si>
  <si>
    <t xml:space="preserve">                Manufacturing of "Equipment and embedded parts of the reactor concrete pit"</t>
  </si>
  <si>
    <t>1857д</t>
  </si>
  <si>
    <t xml:space="preserve">                   Manufacturing of "PGV-1000MKP Steam generator No.1, No.3 including:Embedded parts"</t>
  </si>
  <si>
    <t>1675д</t>
  </si>
  <si>
    <t xml:space="preserve">                   Manufacturing of "PGV-1000MKP Steam generator No.1, No.3 with complete necessary accessories, components, connections and tools such asg:PGV-1000MKP steam generator assembled,Ste am header,Collectors of the first loop,Support,Set of mounting elements,Se</t>
  </si>
  <si>
    <t>1673д</t>
  </si>
  <si>
    <t xml:space="preserve">                   Manufacturing of "PGV-1000MKP Steam generator No.1, No.3 with complete necessary accessories, components, connections and tools such as:Set of equipment for maintenance,control and repair of steam generator,Set of spare parts,Hydraulic test device for S</t>
  </si>
  <si>
    <t>1761д</t>
  </si>
  <si>
    <t xml:space="preserve">                   Manufacturing of "PGV-1000MKP Steam generator No.2, No.4 with complete necessary accessories, components, connections and tools such asg:PGV-1000MKP steam generator assembled,Steam header,Collectors of the first loop,Support,Set of mounting elements,Set</t>
  </si>
  <si>
    <t>Изготовление "Парогенератор ПГВ-1000МКП № 2, 4 в комплекте со всеми необходимыми принадлежностями, узлами, соединениями и инструментами, а именно: Парогенератор ПГВ-1000МКП в сборе Коллектор пара Коллекторы первого контура Опора Комплект монтажных частей</t>
  </si>
  <si>
    <t>1726д</t>
  </si>
  <si>
    <t>1815д</t>
  </si>
  <si>
    <t>Изготовление "Система аварийного охлаждения зоны гидроемкостей (первая ступень): корпус"</t>
  </si>
  <si>
    <t>1646д</t>
  </si>
  <si>
    <t>1554д</t>
  </si>
  <si>
    <t>1596д</t>
  </si>
  <si>
    <t xml:space="preserve">                   Manufacturing of "Bridge electrical crane of circular operation (Polar Crane) with complete necessary accessories, components, connections and tools such as: additional,equipment, rails with fixtures and etc."</t>
  </si>
  <si>
    <t>2153д</t>
  </si>
  <si>
    <t xml:space="preserve">                Manufacturing of "Embedded elements of the inspection pits"</t>
  </si>
  <si>
    <t>1569д</t>
  </si>
  <si>
    <t xml:space="preserve">                   Manufacturing of "Embedded parts of inspection cavities with complete necessary accessories, components, connections and tools such as:Support of spacer plate,Support of protective tube unit,Support of Reactor Internal Cavity,Embedded parts"</t>
  </si>
  <si>
    <t>1207д</t>
  </si>
  <si>
    <t xml:space="preserve">                Manufacturing of "Equipment of the inspection pits"</t>
  </si>
  <si>
    <t>1389д</t>
  </si>
  <si>
    <t>1899д</t>
  </si>
  <si>
    <t>1262д</t>
  </si>
  <si>
    <t>Изготовление "Шлюз для персонала аварийный в комплекте со всеми необходимы ми принадлежностями, узлами, соединениями, инструментами"</t>
  </si>
  <si>
    <t xml:space="preserve">                   Manufacturing of "Equipment Lock:embedded parts (1 set)"</t>
  </si>
  <si>
    <t xml:space="preserve">                   Manufacturing of "Main personnel lock:embedded parts (1 set)"</t>
  </si>
  <si>
    <t>1079д</t>
  </si>
  <si>
    <t xml:space="preserve">                   Manufacturing of "Emergency personnel lock:embedded parts (1 set)"</t>
  </si>
  <si>
    <t>1440д</t>
  </si>
  <si>
    <t>367д</t>
  </si>
  <si>
    <t xml:space="preserve">                   Manufacturing of "Hydroaccumulators of the core passive floding system and Fastening elements of CPFS HA(second stage) No. 1-4 with complete necessary accessories,co nnections and tools"</t>
  </si>
  <si>
    <t>Изготовление "Гидроемкости системы пассивного залива активной зоны и элементы крепления СПЗАЗ (второй ступени) № 1-4 в комплекте со всеми необходимыми принадлежностями, соединениями и инструментами)."</t>
  </si>
  <si>
    <t>1671д</t>
  </si>
  <si>
    <t>2461д</t>
  </si>
  <si>
    <t>2370д</t>
  </si>
  <si>
    <t>2127д</t>
  </si>
  <si>
    <t xml:space="preserve">                Manufacturing of "Low Pressure Heaters"</t>
  </si>
  <si>
    <t>Изготовление "Теплообменное и вспомогательное оборудование"</t>
  </si>
  <si>
    <t>2309д</t>
  </si>
  <si>
    <t xml:space="preserve">                   Manufacturing of "Deaerator with complete necessary accessories, components, connections and tools such as:Deaeration tank,Deaeration station and etc."</t>
  </si>
  <si>
    <t xml:space="preserve">                   Manufacturing of "Main Feedwater pump with complete necessary accessories, components, connections and tools such as:Main feed water turbine pump,Buster feed water pump,Drive of feed water pump and etc."</t>
  </si>
  <si>
    <t>1458д</t>
  </si>
  <si>
    <t>1779д</t>
  </si>
  <si>
    <t>1720д</t>
  </si>
  <si>
    <t>1844д</t>
  </si>
  <si>
    <t>993д</t>
  </si>
  <si>
    <t>1358д</t>
  </si>
  <si>
    <t xml:space="preserve">             Supply, incoming control of Long Cycle Manufacturing Equipment for Unit 3</t>
  </si>
  <si>
    <t>Поставка ОДЦИ Блока 3</t>
  </si>
  <si>
    <t>2137д</t>
  </si>
  <si>
    <t xml:space="preserve">                Supply, incoming control of "The reactor pressure vessel with auxiliary components"</t>
  </si>
  <si>
    <t>53д</t>
  </si>
  <si>
    <t>703д</t>
  </si>
  <si>
    <t xml:space="preserve">                   Supply, incoming control of "Upper unit with complete necessary accessories, components, connections and tools such as:Header with nozzles,Cross beam,Air vent elbow,Components,Leakage signalling device,and etc."</t>
  </si>
  <si>
    <t xml:space="preserve">                Supply, incoming control of "Equipment and embedded parts of the reactor concrete pit"</t>
  </si>
  <si>
    <t xml:space="preserve">                   Supply, incoming control of "PGV-1000MKP Steam generator No.1, No.3 including:Embedded parts"</t>
  </si>
  <si>
    <t xml:space="preserve">                   Supply, incoming control of "PGV-1000MKP Steam generator No.1, No.3 with complete necessary accessories, components, connections and tools such asg:PGV-1000MKP steam generator assembled,Ste am header,Collectors of the first loop,Support,Set of mounting </t>
  </si>
  <si>
    <t xml:space="preserve">                   Supply, incoming control of "PGV-1000MKP Steam generator No.1, No.3 with complete necessary accessories, components, connections and tools such as:Set of equipment for maintenance,control and repair of steam generator,Set of spare parts,Hydraulic test d</t>
  </si>
  <si>
    <t xml:space="preserve">                   Supply, incoming control of "PGV-1000MKP Steam generator No.2, No.4 with complete necessary accessories, components, connections and tools such asg:PGV-1000MKP steam generator assembled,Steam header,Collectors of the first loop,Support,Set of mounting e</t>
  </si>
  <si>
    <t>Поставка "Парогенератор ПГВ-1000МКП № 2, 4 в комплекте со всеми необходимыми принадлежностями, узлами, соединениями и инструментами, а именно: Парогенератор ПГВ-1000МКП в сборе Коллектор пара Коллекторы первого контура Опора Комплект монтажных частей Комп</t>
  </si>
  <si>
    <t>Поставка "Система аварийного охлаждения зоны гидроемкостей (первая ступень): корпус"</t>
  </si>
  <si>
    <t>388д</t>
  </si>
  <si>
    <t>175д</t>
  </si>
  <si>
    <t>296д</t>
  </si>
  <si>
    <t>1465д</t>
  </si>
  <si>
    <t xml:space="preserve">                   Supply, incoming control of "Trestle crane with complete necessary accessories, components, connections and tools such as: crane rail with fixing components, gantry and etc."</t>
  </si>
  <si>
    <t xml:space="preserve">                Supply, incoming control of "Embedded elements of the inspection pits"</t>
  </si>
  <si>
    <t xml:space="preserve">                   Supply, incoming control of "Embedded parts of inspection cavities with complete necessary accessories, components, connections and tools such as:Support of spacer plate,Support of protective tube unit,Support of Reactor Internal Cavity,Embedded parts"</t>
  </si>
  <si>
    <t xml:space="preserve">                Supply, incoming control of "Equipment of the inspection pits"</t>
  </si>
  <si>
    <t>Поставка "Шлюз для персонала аварийный в комплекте со всеми необходимы ми принадлежностями, узлами, соединениями, инструментами"</t>
  </si>
  <si>
    <t xml:space="preserve">                   Supply, incoming control of "Equipment Lock:embedded parts (1 set)"</t>
  </si>
  <si>
    <t xml:space="preserve">                   Supply, incoming control of "Main personnel lock:embedded parts (1 set)"</t>
  </si>
  <si>
    <t xml:space="preserve">                   Supply, incoming control of "Emergency personnel lock:embedded parts (1 set)"</t>
  </si>
  <si>
    <t xml:space="preserve">                   Supply, incoming control of "Hydroaccumulators of the core passive floding system and Fastening elements of CPFS HA(second stage) No. 1-4 with complete necessary accessories,co nnections and tools"</t>
  </si>
  <si>
    <t>Поставка "Гидроемкости системы пассивного залива активной зоны и элементы крепления СПЗАЗ (второй ступени) № 1-4 в комплекте со всеми необходимыми принадлежностями, соединениями и инструментами)."</t>
  </si>
  <si>
    <t>112д</t>
  </si>
  <si>
    <t>158д</t>
  </si>
  <si>
    <t xml:space="preserve">                   Supply, incoming control of "Separation system and reheat with complete necessary accessories, components, connections and tools such as:Moisutre seperator,Drain pump of separate collector,Drain pump of condesate trap and etc."</t>
  </si>
  <si>
    <t xml:space="preserve">                Supply, incoming control of "Low Pressure Heaters"</t>
  </si>
  <si>
    <t>Поставка "Теплообменное и вспомогательное оборудование"</t>
  </si>
  <si>
    <t>599д</t>
  </si>
  <si>
    <t xml:space="preserve">                   Supply, incoming control of "Main Feedwater pump with complete necessary accessories, components, connections and tools such as:Main feed water turbine pump,Buster feed water pump,Drive of feed water pump and etc."</t>
  </si>
  <si>
    <t>443д</t>
  </si>
  <si>
    <t>328д</t>
  </si>
  <si>
    <t>358д</t>
  </si>
  <si>
    <t>911д</t>
  </si>
  <si>
    <t>152д</t>
  </si>
  <si>
    <t>1565д</t>
  </si>
  <si>
    <t>458д</t>
  </si>
  <si>
    <t>Изготовление НЗТ (Начального Запаса Топлива)</t>
  </si>
  <si>
    <t>Доставка НЗТ на Площадку</t>
  </si>
  <si>
    <t xml:space="preserve">          IFT &amp; IT of Technological Systems</t>
  </si>
  <si>
    <t>IFT &amp; IT of Technological Systems</t>
  </si>
  <si>
    <t>835,88д</t>
  </si>
  <si>
    <t xml:space="preserve">          Auxiliary power supply</t>
  </si>
  <si>
    <t xml:space="preserve">          Functional testing of systems and equipment</t>
  </si>
  <si>
    <t xml:space="preserve">          Physical start-up</t>
  </si>
  <si>
    <t xml:space="preserve">          Power start-up</t>
  </si>
  <si>
    <t xml:space="preserve">          Trial operation of power unit 3</t>
  </si>
  <si>
    <t>Пробная эксплуатация блока № 3</t>
  </si>
  <si>
    <t>Предварительная приемка Блока 3</t>
  </si>
  <si>
    <t>ИТОГИ</t>
  </si>
  <si>
    <t>Ведомости объемов работ на русском языке</t>
  </si>
  <si>
    <t>Ведомости объемов работ на английском языке</t>
  </si>
  <si>
    <t>Ведомости объемов работ на русском
 и английском языках в формате ".xls"</t>
  </si>
  <si>
    <t xml:space="preserve">Утвержденное техническое задание на русском языке
</t>
  </si>
  <si>
    <t xml:space="preserve">Утвержденное техническое задание
на английском языке
</t>
  </si>
  <si>
    <t>Приложение № 20 к проекту договора</t>
  </si>
  <si>
    <t>Выкопировка из Генплана</t>
  </si>
  <si>
    <t>Комплект проектной документации стадии «П»</t>
  </si>
  <si>
    <t>Спецификации на оборудование</t>
  </si>
  <si>
    <t>Исходные технические требования</t>
  </si>
  <si>
    <t>Комплект рабочей документации 
на фундаментные основания и основные 
конструктивы зданий и сооружений</t>
  </si>
  <si>
    <t>Форма расчета стоимости работ</t>
  </si>
  <si>
    <t>Корректировка ГПЗ</t>
  </si>
  <si>
    <t>Распоряжение о гарантийных сроках и размере аванса</t>
  </si>
  <si>
    <t>Перечень требований к участникам 
закупочной процедуры в части 
разрешительных документов, МТР 
и кадровых ресурсов</t>
  </si>
  <si>
    <t>Распоряжение о присвоении технической 
документации грифа «Коммерческая тайна»</t>
  </si>
  <si>
    <t>ПДТК на НМЦ с грифом КТ</t>
  </si>
  <si>
    <t>ПДТК на ТЗ и ВОР с грифом дсп</t>
  </si>
  <si>
    <t>ПДТК на проектную документацию с грифом КТ</t>
  </si>
  <si>
    <t>ОТВЕТСТВЕННЫЙ - КУРАТОР от ОПКП</t>
  </si>
  <si>
    <t>Тип ЗП</t>
  </si>
  <si>
    <t>Степанчук А.Н.</t>
  </si>
  <si>
    <t>одноэтапный</t>
  </si>
  <si>
    <t>да</t>
  </si>
  <si>
    <t>Братишко И.А.</t>
  </si>
  <si>
    <t>Тарасов А.В.</t>
  </si>
  <si>
    <t>Петрик Н.О.</t>
  </si>
  <si>
    <t>двухэтапный</t>
  </si>
  <si>
    <t>арх.</t>
  </si>
  <si>
    <t>специф.</t>
  </si>
  <si>
    <t>даты праздников - 2018</t>
  </si>
  <si>
    <t>даты праздников - 2019</t>
  </si>
  <si>
    <t>даты праздников - 2020</t>
  </si>
  <si>
    <t>даты праздников - 2021</t>
  </si>
  <si>
    <t>даты праздников - 2022</t>
  </si>
  <si>
    <t>даты праздников - 2023</t>
  </si>
  <si>
    <t>Шубин С.В.</t>
  </si>
  <si>
    <t>Суворов В.А.</t>
  </si>
  <si>
    <t>13 О_С</t>
  </si>
  <si>
    <t>14 О_С</t>
  </si>
  <si>
    <t>15 О_С</t>
  </si>
  <si>
    <t>16 О_С</t>
  </si>
  <si>
    <t>Выполнение технологических работ по объектам 30UKC,21USC,22USC,30UKH,30UMA,30UMV,33USF,31USC,32USC,00USE,00UKY,30UKY,31UBZ,32UBZ,33UBZ,34UBZ,35UBZ,36UBZ,37UBZ,38UBZ</t>
  </si>
  <si>
    <t>Директор по проектированию АЭС "Проект-53"</t>
  </si>
  <si>
    <t>А.Н. Трошин</t>
  </si>
  <si>
    <t>В.Л. Шепталов</t>
  </si>
  <si>
    <t>Начальник управления СМР по зарубежным проектам</t>
  </si>
  <si>
    <t>Д.В. Лимаренко</t>
  </si>
  <si>
    <t>Главный эксперт УКС по проектам сооружения АЭС за рубежом</t>
  </si>
  <si>
    <t>Д.М. Павлов</t>
  </si>
  <si>
    <t>Начальник ОПКП</t>
  </si>
  <si>
    <t>П.Г. Чунюкин</t>
  </si>
  <si>
    <t>Срок (разница) между формированием ПСД и заключением договора</t>
  </si>
  <si>
    <t>Подтверждение соответствия  и предоставление пакета проектной документации по лоту (ВОР, ОСР, ЛСР, Рес. Вед.)</t>
  </si>
  <si>
    <t>Проведение  I этапа закупки по техническим составляющим (заявка-1+ЗД-1+извещение-1+прием заявок-1)</t>
  </si>
  <si>
    <t>Проведение II части конкурса Коректировка исх. данных+заявка-2, ЗД-2+извещение-2, прием заявок-2)</t>
  </si>
  <si>
    <t>Начало работ по Графику</t>
  </si>
  <si>
    <t>Разница между сроком заключения договора и началом выполнения работ</t>
  </si>
  <si>
    <t>Сегодня</t>
  </si>
  <si>
    <t>ПО ТП 2021</t>
  </si>
  <si>
    <t>максимум экспертно</t>
  </si>
  <si>
    <t>НАЧАЛО СМР
14-11-2020
21-11-2020</t>
  </si>
  <si>
    <t>Дельта</t>
  </si>
  <si>
    <t>взято с графика 05.10.2020</t>
  </si>
  <si>
    <t>Лот</t>
  </si>
  <si>
    <t>Подписание было</t>
  </si>
  <si>
    <t>Подписание стало</t>
  </si>
  <si>
    <t>дельта</t>
  </si>
  <si>
    <t>СМР было</t>
  </si>
  <si>
    <t>СМР стало</t>
  </si>
  <si>
    <t>35У_С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</si>
</sst>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р_._-;\-* #,##0.00_р_._-;_-* \-??_р_._-;_-@_-"/>
    <numFmt numFmtId="165" formatCode="[$-419]dd/mm/yyyy"/>
  </numFmts>
  <fonts count="172">
    <font>
      <sz val="11"/>
      <color rgb="FF000000"/>
      <name val="Calibri"/>
      <family val="2"/>
      <charset val="1"/>
    </font>
    <font>
      <sz val="11"/>
      <color theme="1"/>
      <name val="Calibri"/>
      <family val="2"/>
      <charset val="204"/>
      <scheme val="minor"/>
    </font>
    <font>
      <sz val="10"/>
      <name val="Arial"/>
      <family val="2"/>
      <charset val="204"/>
    </font>
    <font>
      <sz val="11"/>
      <color rgb="FF000000"/>
      <name val="Calibri"/>
      <family val="2"/>
      <charset val="204"/>
    </font>
    <font>
      <sz val="11"/>
      <color rgb="FFFFFFFF"/>
      <name val="Calibri"/>
      <family val="2"/>
      <charset val="204"/>
    </font>
    <font>
      <b/>
      <sz val="14"/>
      <color rgb="FF000000"/>
      <name val="Arial"/>
      <family val="2"/>
      <charset val="204"/>
    </font>
    <font>
      <sz val="10"/>
      <color rgb="FF000000"/>
      <name val="Arial"/>
      <family val="2"/>
      <charset val="204"/>
    </font>
    <font>
      <sz val="11"/>
      <color rgb="FF000000"/>
      <name val="Arial"/>
      <family val="2"/>
      <charset val="204"/>
    </font>
    <font>
      <sz val="12"/>
      <color rgb="FF000000"/>
      <name val="Arial"/>
      <family val="2"/>
      <charset val="204"/>
    </font>
    <font>
      <sz val="10"/>
      <name val="Times New Roman"/>
      <family val="1"/>
      <charset val="204"/>
    </font>
    <font>
      <sz val="10"/>
      <name val="Arial Cyr"/>
      <charset val="204"/>
    </font>
    <font>
      <sz val="11"/>
      <color rgb="FF3F3F76"/>
      <name val="Calibri"/>
      <family val="2"/>
      <charset val="204"/>
    </font>
    <font>
      <b/>
      <sz val="11"/>
      <color rgb="FF3F3F3F"/>
      <name val="Calibri"/>
      <family val="2"/>
      <charset val="204"/>
    </font>
    <font>
      <b/>
      <sz val="11"/>
      <color rgb="FFFA7D00"/>
      <name val="Calibri"/>
      <family val="2"/>
      <charset val="204"/>
    </font>
    <font>
      <b/>
      <sz val="11"/>
      <color rgb="FF000000"/>
      <name val="Calibri"/>
      <family val="2"/>
      <charset val="204"/>
    </font>
    <font>
      <b/>
      <sz val="11"/>
      <color rgb="FFFFFFFF"/>
      <name val="Calibri"/>
      <family val="2"/>
      <charset val="204"/>
    </font>
    <font>
      <b/>
      <sz val="18"/>
      <color rgb="FF1F497D"/>
      <name val="Cambria"/>
      <family val="2"/>
      <charset val="204"/>
    </font>
    <font>
      <sz val="11"/>
      <color rgb="FF9C6500"/>
      <name val="Calibri"/>
      <family val="2"/>
      <charset val="204"/>
    </font>
    <font>
      <sz val="10"/>
      <name val="Arial"/>
      <family val="2"/>
      <charset val="204"/>
    </font>
    <font>
      <sz val="10"/>
      <name val="Arial Cyr"/>
      <charset val="178"/>
    </font>
    <font>
      <sz val="10"/>
      <color rgb="FF000000"/>
      <name val="Arial Cyr"/>
      <family val="2"/>
      <charset val="204"/>
    </font>
    <font>
      <sz val="8"/>
      <name val="Microsoft Sans Serif"/>
      <family val="2"/>
      <charset val="204"/>
    </font>
    <font>
      <sz val="11"/>
      <name val="Times New Roman"/>
      <family val="1"/>
      <charset val="204"/>
    </font>
    <font>
      <sz val="10"/>
      <name val="MS Sans Serif"/>
      <family val="2"/>
      <charset val="204"/>
    </font>
    <font>
      <sz val="11"/>
      <color rgb="FF9C0006"/>
      <name val="Calibri"/>
      <family val="2"/>
      <charset val="204"/>
    </font>
    <font>
      <i/>
      <sz val="11"/>
      <color rgb="FF7F7F7F"/>
      <name val="Calibri"/>
      <family val="2"/>
      <charset val="204"/>
    </font>
    <font>
      <sz val="11"/>
      <color rgb="FFFA7D00"/>
      <name val="Calibri"/>
      <family val="2"/>
      <charset val="204"/>
    </font>
    <font>
      <sz val="11"/>
      <color rgb="FFFF0000"/>
      <name val="Calibri"/>
      <family val="2"/>
      <charset val="204"/>
    </font>
    <font>
      <sz val="11"/>
      <color rgb="FF006100"/>
      <name val="Calibri"/>
      <family val="2"/>
      <charset val="204"/>
    </font>
    <font>
      <b/>
      <sz val="36"/>
      <color rgb="FFFFFF00"/>
      <name val="Times New Roman"/>
      <family val="1"/>
      <charset val="204"/>
    </font>
    <font>
      <b/>
      <sz val="48"/>
      <color rgb="FF000000"/>
      <name val="Times New Roman"/>
      <family val="1"/>
      <charset val="204"/>
    </font>
    <font>
      <b/>
      <sz val="32"/>
      <name val="Times New Roman"/>
      <family val="1"/>
      <charset val="204"/>
    </font>
    <font>
      <b/>
      <sz val="36"/>
      <name val="Times New Roman"/>
      <family val="1"/>
      <charset val="204"/>
    </font>
    <font>
      <sz val="36"/>
      <name val="Times New Roman"/>
      <family val="1"/>
      <charset val="204"/>
    </font>
    <font>
      <b/>
      <sz val="36"/>
      <color rgb="FF7030A0"/>
      <name val="Times New Roman"/>
      <family val="1"/>
      <charset val="204"/>
    </font>
    <font>
      <b/>
      <sz val="32"/>
      <color rgb="FF7030A0"/>
      <name val="Times New Roman"/>
      <family val="1"/>
      <charset val="204"/>
    </font>
    <font>
      <b/>
      <sz val="36"/>
      <color rgb="FFFF0000"/>
      <name val="Times New Roman"/>
      <family val="1"/>
      <charset val="204"/>
    </font>
    <font>
      <sz val="32"/>
      <name val="Times New Roman"/>
      <family val="1"/>
      <charset val="204"/>
    </font>
    <font>
      <b/>
      <sz val="36"/>
      <color rgb="FF984807"/>
      <name val="Times New Roman"/>
      <family val="1"/>
      <charset val="204"/>
    </font>
    <font>
      <sz val="11"/>
      <color rgb="FF984807"/>
      <name val="Times New Roman"/>
      <family val="1"/>
      <charset val="204"/>
    </font>
    <font>
      <sz val="36"/>
      <color rgb="FF984807"/>
      <name val="Times New Roman"/>
      <family val="1"/>
      <charset val="204"/>
    </font>
    <font>
      <sz val="28"/>
      <name val="Times New Roman"/>
      <family val="1"/>
      <charset val="204"/>
    </font>
    <font>
      <b/>
      <sz val="40"/>
      <color rgb="FF7030A0"/>
      <name val="Times New Roman"/>
      <family val="1"/>
      <charset val="204"/>
    </font>
    <font>
      <sz val="28"/>
      <color rgb="FF984807"/>
      <name val="Times New Roman"/>
      <family val="1"/>
      <charset val="204"/>
    </font>
    <font>
      <b/>
      <sz val="40"/>
      <name val="Times New Roman"/>
      <family val="1"/>
      <charset val="204"/>
    </font>
    <font>
      <sz val="40"/>
      <name val="Calibri"/>
      <family val="2"/>
      <charset val="204"/>
    </font>
    <font>
      <sz val="11"/>
      <color rgb="FFFFFFFF"/>
      <name val="Times New Roman"/>
      <family val="1"/>
      <charset val="204"/>
    </font>
    <font>
      <sz val="14"/>
      <color rgb="FF000000"/>
      <name val="Times New Roman"/>
      <family val="1"/>
      <charset val="204"/>
    </font>
    <font>
      <sz val="14"/>
      <name val="Times New Roman"/>
      <family val="1"/>
      <charset val="204"/>
    </font>
    <font>
      <b/>
      <sz val="36"/>
      <color rgb="FF000000"/>
      <name val="Times New Roman"/>
      <family val="1"/>
      <charset val="204"/>
    </font>
    <font>
      <b/>
      <sz val="14"/>
      <color rgb="FF000000"/>
      <name val="Times New Roman"/>
      <family val="1"/>
      <charset val="204"/>
    </font>
    <font>
      <b/>
      <sz val="14"/>
      <name val="Times New Roman"/>
      <family val="1"/>
      <charset val="204"/>
    </font>
    <font>
      <b/>
      <sz val="14"/>
      <color rgb="FF7030A0"/>
      <name val="Times New Roman"/>
      <family val="1"/>
      <charset val="204"/>
    </font>
    <font>
      <b/>
      <sz val="18"/>
      <color rgb="FF000000"/>
      <name val="Times New Roman"/>
      <family val="1"/>
      <charset val="204"/>
    </font>
    <font>
      <b/>
      <sz val="18"/>
      <name val="Times New Roman"/>
      <family val="1"/>
      <charset val="204"/>
    </font>
    <font>
      <b/>
      <sz val="20"/>
      <color rgb="FFFFFF00"/>
      <name val="Times New Roman"/>
      <family val="1"/>
      <charset val="204"/>
    </font>
    <font>
      <sz val="18"/>
      <color rgb="FF000000"/>
      <name val="Times New Roman"/>
      <family val="1"/>
      <charset val="204"/>
    </font>
    <font>
      <sz val="18"/>
      <name val="Times New Roman"/>
      <family val="1"/>
      <charset val="204"/>
    </font>
    <font>
      <b/>
      <sz val="26"/>
      <name val="Calibri"/>
      <family val="2"/>
      <charset val="204"/>
    </font>
    <font>
      <b/>
      <sz val="24"/>
      <name val="Arial"/>
      <family val="2"/>
      <charset val="204"/>
    </font>
    <font>
      <b/>
      <sz val="26"/>
      <name val="Times New Roman"/>
      <family val="1"/>
      <charset val="204"/>
    </font>
    <font>
      <sz val="24"/>
      <name val="Times New Roman"/>
      <family val="1"/>
      <charset val="204"/>
    </font>
    <font>
      <sz val="14"/>
      <color rgb="FFFFFF00"/>
      <name val="Times New Roman"/>
      <family val="1"/>
      <charset val="204"/>
    </font>
    <font>
      <b/>
      <sz val="14"/>
      <color rgb="FF376092"/>
      <name val="Times New Roman"/>
      <family val="1"/>
      <charset val="204"/>
    </font>
    <font>
      <b/>
      <sz val="14"/>
      <color rgb="FFFFFF00"/>
      <name val="Times New Roman"/>
      <family val="1"/>
      <charset val="204"/>
    </font>
    <font>
      <b/>
      <sz val="18"/>
      <color rgb="FF7030A0"/>
      <name val="Times New Roman"/>
      <family val="1"/>
      <charset val="204"/>
    </font>
    <font>
      <b/>
      <sz val="24"/>
      <color rgb="FFFFFF00"/>
      <name val="Times New Roman"/>
      <family val="1"/>
      <charset val="204"/>
    </font>
    <font>
      <b/>
      <sz val="15"/>
      <color rgb="FFFFFF00"/>
      <name val="Times New Roman"/>
      <family val="1"/>
      <charset val="204"/>
    </font>
    <font>
      <b/>
      <sz val="16"/>
      <color rgb="FF7030A0"/>
      <name val="Times New Roman"/>
      <family val="1"/>
      <charset val="204"/>
    </font>
    <font>
      <b/>
      <sz val="14"/>
      <color rgb="FFFF0000"/>
      <name val="Times New Roman"/>
      <family val="1"/>
      <charset val="204"/>
    </font>
    <font>
      <sz val="14"/>
      <color rgb="FFFF0000"/>
      <name val="Times New Roman"/>
      <family val="1"/>
      <charset val="204"/>
    </font>
    <font>
      <sz val="14"/>
      <color rgb="FF376092"/>
      <name val="Times New Roman"/>
      <family val="1"/>
      <charset val="204"/>
    </font>
    <font>
      <b/>
      <sz val="18"/>
      <color rgb="FFFFFF00"/>
      <name val="Times New Roman"/>
      <family val="1"/>
      <charset val="204"/>
    </font>
    <font>
      <b/>
      <sz val="14"/>
      <color rgb="FF000000"/>
      <name val="Tahoma"/>
      <family val="2"/>
      <charset val="204"/>
    </font>
    <font>
      <b/>
      <sz val="9"/>
      <color rgb="FF000000"/>
      <name val="Tahoma"/>
      <family val="2"/>
      <charset val="204"/>
    </font>
    <font>
      <sz val="9"/>
      <color rgb="FF000000"/>
      <name val="Tahoma"/>
      <family val="2"/>
      <charset val="204"/>
    </font>
    <font>
      <b/>
      <sz val="11"/>
      <color rgb="FF000000"/>
      <name val="Times New Roman"/>
      <family val="1"/>
      <charset val="204"/>
    </font>
    <font>
      <sz val="18"/>
      <name val="Calibri"/>
      <family val="2"/>
      <charset val="1"/>
    </font>
    <font>
      <sz val="11"/>
      <color rgb="FF000000"/>
      <name val="Times New Roman"/>
      <family val="1"/>
      <charset val="204"/>
    </font>
    <font>
      <b/>
      <u/>
      <sz val="14"/>
      <color rgb="FF7030A0"/>
      <name val="Times New Roman"/>
      <family val="1"/>
      <charset val="204"/>
    </font>
    <font>
      <u/>
      <sz val="11"/>
      <color rgb="FF0000FF"/>
      <name val="Calibri"/>
      <family val="2"/>
      <charset val="204"/>
    </font>
    <font>
      <b/>
      <sz val="11"/>
      <color rgb="FFFF0000"/>
      <name val="Times New Roman"/>
      <family val="1"/>
      <charset val="204"/>
    </font>
    <font>
      <u/>
      <sz val="14"/>
      <color rgb="FF0000FF"/>
      <name val="Times New Roman"/>
      <family val="1"/>
      <charset val="204"/>
    </font>
    <font>
      <sz val="12"/>
      <color rgb="FF000000"/>
      <name val="Calibri"/>
      <family val="2"/>
      <charset val="204"/>
    </font>
    <font>
      <sz val="12"/>
      <name val="Calibri"/>
      <family val="2"/>
      <charset val="204"/>
    </font>
    <font>
      <b/>
      <sz val="12"/>
      <color rgb="FF000000"/>
      <name val="Calibri"/>
      <family val="2"/>
      <charset val="204"/>
    </font>
    <font>
      <b/>
      <sz val="12"/>
      <color rgb="FFFFFF00"/>
      <name val="Times New Roman"/>
      <family val="1"/>
      <charset val="204"/>
    </font>
    <font>
      <sz val="12"/>
      <color rgb="FF000000"/>
      <name val="Times New Roman"/>
      <family val="1"/>
      <charset val="204"/>
    </font>
    <font>
      <b/>
      <sz val="28"/>
      <color rgb="FF000000"/>
      <name val="Times New Roman"/>
      <family val="1"/>
      <charset val="204"/>
    </font>
    <font>
      <b/>
      <sz val="12"/>
      <name val="Times New Roman"/>
      <family val="1"/>
      <charset val="204"/>
    </font>
    <font>
      <sz val="12"/>
      <name val="Times New Roman"/>
      <family val="1"/>
      <charset val="204"/>
    </font>
    <font>
      <b/>
      <sz val="11"/>
      <name val="Times New Roman"/>
      <family val="1"/>
      <charset val="204"/>
    </font>
    <font>
      <b/>
      <sz val="12"/>
      <color rgb="FFFF0000"/>
      <name val="Times New Roman"/>
      <family val="1"/>
      <charset val="204"/>
    </font>
    <font>
      <b/>
      <sz val="12"/>
      <color rgb="FF000000"/>
      <name val="Times New Roman"/>
      <family val="1"/>
      <charset val="204"/>
    </font>
    <font>
      <b/>
      <sz val="12"/>
      <color rgb="FFFF0000"/>
      <name val="Calibri"/>
      <family val="2"/>
      <charset val="204"/>
    </font>
    <font>
      <sz val="12"/>
      <color rgb="FFFF0000"/>
      <name val="Times New Roman"/>
      <family val="1"/>
      <charset val="204"/>
    </font>
    <font>
      <sz val="12"/>
      <color rgb="FFFFFFFF"/>
      <name val="Calibri"/>
      <family val="2"/>
      <charset val="204"/>
    </font>
    <font>
      <b/>
      <sz val="12"/>
      <color rgb="FFFFFFFF"/>
      <name val="Calibri"/>
      <family val="2"/>
      <charset val="204"/>
    </font>
    <font>
      <b/>
      <sz val="12"/>
      <color rgb="FFFFFFFF"/>
      <name val="Times New Roman"/>
      <family val="1"/>
      <charset val="204"/>
    </font>
    <font>
      <sz val="12"/>
      <color rgb="FFFFFFFF"/>
      <name val="Times New Roman"/>
      <family val="1"/>
      <charset val="204"/>
    </font>
    <font>
      <sz val="36"/>
      <color rgb="FF000000"/>
      <name val="Times New Roman"/>
      <family val="1"/>
      <charset val="204"/>
    </font>
    <font>
      <sz val="36"/>
      <color rgb="FFFFFF00"/>
      <name val="Times New Roman"/>
      <family val="1"/>
      <charset val="204"/>
    </font>
    <font>
      <b/>
      <sz val="48"/>
      <color rgb="FFFFFF00"/>
      <name val="Times New Roman"/>
      <family val="1"/>
      <charset val="204"/>
    </font>
    <font>
      <b/>
      <sz val="48"/>
      <color rgb="FFC00000"/>
      <name val="Times New Roman"/>
      <family val="1"/>
      <charset val="204"/>
    </font>
    <font>
      <sz val="11"/>
      <color rgb="FF333333"/>
      <name val="Arial"/>
      <family val="2"/>
      <charset val="204"/>
    </font>
    <font>
      <sz val="36"/>
      <color rgb="FF7030A0"/>
      <name val="Times New Roman"/>
      <family val="1"/>
      <charset val="204"/>
    </font>
    <font>
      <sz val="36"/>
      <color rgb="FFFF0000"/>
      <name val="Times New Roman"/>
      <family val="1"/>
      <charset val="204"/>
    </font>
    <font>
      <sz val="38"/>
      <name val="Times New Roman"/>
      <family val="1"/>
      <charset val="204"/>
    </font>
    <font>
      <b/>
      <sz val="14"/>
      <color rgb="FFE7FFE7"/>
      <name val="Times New Roman"/>
      <family val="1"/>
      <charset val="204"/>
    </font>
    <font>
      <b/>
      <sz val="16"/>
      <color rgb="FFFFFFE7"/>
      <name val="Times New Roman"/>
      <family val="1"/>
      <charset val="204"/>
    </font>
    <font>
      <b/>
      <sz val="18"/>
      <color rgb="FFFFFFE7"/>
      <name val="Times New Roman"/>
      <family val="1"/>
      <charset val="204"/>
    </font>
    <font>
      <b/>
      <sz val="18"/>
      <color rgb="FFC00000"/>
      <name val="Times New Roman"/>
      <family val="1"/>
      <charset val="204"/>
    </font>
    <font>
      <sz val="14"/>
      <color rgb="FF0070C0"/>
      <name val="Times New Roman"/>
      <family val="1"/>
      <charset val="204"/>
    </font>
    <font>
      <sz val="22"/>
      <name val="Times New Roman"/>
      <family val="1"/>
      <charset val="204"/>
    </font>
    <font>
      <b/>
      <sz val="24"/>
      <color rgb="FF000000"/>
      <name val="Times New Roman"/>
      <family val="1"/>
      <charset val="204"/>
    </font>
    <font>
      <sz val="13"/>
      <name val="Times New Roman"/>
      <family val="1"/>
      <charset val="204"/>
    </font>
    <font>
      <sz val="18"/>
      <color rgb="FF333333"/>
      <name val="Arial"/>
      <family val="2"/>
      <charset val="204"/>
    </font>
    <font>
      <b/>
      <u/>
      <sz val="16"/>
      <name val="Times New Roman"/>
      <family val="1"/>
      <charset val="204"/>
    </font>
    <font>
      <b/>
      <sz val="16"/>
      <name val="Times New Roman"/>
      <family val="1"/>
      <charset val="204"/>
    </font>
    <font>
      <sz val="14"/>
      <color rgb="FFFFFFFF"/>
      <name val="Calibri"/>
      <family val="2"/>
      <charset val="204"/>
    </font>
    <font>
      <b/>
      <sz val="14"/>
      <color rgb="FFFFFFFF"/>
      <name val="Times New Roman"/>
      <family val="1"/>
      <charset val="204"/>
    </font>
    <font>
      <sz val="14"/>
      <color rgb="FF000000"/>
      <name val="Calibri"/>
      <family val="2"/>
      <charset val="204"/>
    </font>
    <font>
      <sz val="14"/>
      <color rgb="FFFFFFFF"/>
      <name val="Times New Roman"/>
      <family val="1"/>
      <charset val="204"/>
    </font>
    <font>
      <b/>
      <sz val="14"/>
      <color rgb="FFC00000"/>
      <name val="Times New Roman"/>
      <family val="1"/>
      <charset val="204"/>
    </font>
    <font>
      <sz val="10"/>
      <color rgb="FF363636"/>
      <name val="Arial"/>
      <family val="2"/>
      <charset val="204"/>
    </font>
    <font>
      <b/>
      <sz val="10"/>
      <color rgb="FF000000"/>
      <name val="Calibri"/>
      <family val="2"/>
      <charset val="204"/>
    </font>
    <font>
      <sz val="10"/>
      <color rgb="FF000000"/>
      <name val="Calibri"/>
      <family val="2"/>
      <charset val="204"/>
    </font>
    <font>
      <sz val="11"/>
      <color rgb="FF77933C"/>
      <name val="Times New Roman"/>
      <family val="1"/>
      <charset val="204"/>
    </font>
    <font>
      <sz val="16"/>
      <color rgb="FF000000"/>
      <name val="Times New Roman"/>
      <family val="1"/>
      <charset val="204"/>
    </font>
    <font>
      <sz val="16"/>
      <name val="Times New Roman"/>
      <family val="1"/>
      <charset val="204"/>
    </font>
    <font>
      <sz val="16"/>
      <color rgb="FF7030A0"/>
      <name val="Times New Roman"/>
      <family val="1"/>
      <charset val="204"/>
    </font>
    <font>
      <b/>
      <sz val="14"/>
      <color rgb="FF7030A0"/>
      <name val="Calibri"/>
      <family val="2"/>
      <charset val="1"/>
    </font>
    <font>
      <b/>
      <sz val="16"/>
      <color rgb="FFFFFFFF"/>
      <name val="Times New Roman"/>
      <family val="1"/>
      <charset val="204"/>
    </font>
    <font>
      <b/>
      <sz val="16"/>
      <color rgb="FFFF0000"/>
      <name val="Times New Roman"/>
      <family val="1"/>
      <charset val="204"/>
    </font>
    <font>
      <sz val="14"/>
      <color rgb="FF7030A0"/>
      <name val="Times New Roman"/>
      <family val="1"/>
      <charset val="204"/>
    </font>
    <font>
      <sz val="11"/>
      <color rgb="FF000000"/>
      <name val="Calibri"/>
      <family val="2"/>
      <charset val="1"/>
    </font>
    <font>
      <b/>
      <sz val="24"/>
      <name val="Times New Roman"/>
      <family val="1"/>
      <charset val="204"/>
    </font>
    <font>
      <sz val="11"/>
      <name val="Calibri"/>
      <family val="2"/>
      <charset val="1"/>
    </font>
    <font>
      <b/>
      <sz val="20"/>
      <name val="Times New Roman"/>
      <family val="1"/>
      <charset val="204"/>
    </font>
    <font>
      <b/>
      <sz val="22"/>
      <name val="Arial"/>
      <family val="2"/>
      <charset val="204"/>
    </font>
    <font>
      <sz val="26"/>
      <name val="Times New Roman"/>
      <family val="1"/>
      <charset val="204"/>
    </font>
    <font>
      <sz val="26"/>
      <name val="Calibri"/>
      <family val="2"/>
      <charset val="1"/>
    </font>
    <font>
      <sz val="40"/>
      <name val="Calibri"/>
      <family val="2"/>
      <charset val="1"/>
    </font>
    <font>
      <sz val="36"/>
      <name val="Calibri"/>
      <family val="2"/>
      <charset val="1"/>
    </font>
    <font>
      <sz val="32"/>
      <name val="Calibri"/>
      <family val="2"/>
      <charset val="1"/>
    </font>
    <font>
      <b/>
      <sz val="44"/>
      <name val="Times New Roman"/>
      <family val="1"/>
      <charset val="204"/>
    </font>
    <font>
      <sz val="44"/>
      <name val="Calibri"/>
      <family val="2"/>
      <charset val="1"/>
    </font>
    <font>
      <sz val="44"/>
      <color rgb="FF000000"/>
      <name val="Calibri"/>
      <family val="2"/>
      <charset val="1"/>
    </font>
    <font>
      <b/>
      <sz val="18"/>
      <color rgb="FFFFFFFF"/>
      <name val="Times New Roman"/>
      <family val="1"/>
      <charset val="204"/>
    </font>
    <font>
      <sz val="18"/>
      <color rgb="FFFFFFFF"/>
      <name val="Times New Roman"/>
      <family val="1"/>
      <charset val="204"/>
    </font>
    <font>
      <sz val="18"/>
      <color rgb="FFFF0000"/>
      <name val="Times New Roman"/>
      <family val="1"/>
      <charset val="204"/>
    </font>
    <font>
      <sz val="24"/>
      <color rgb="FF000000"/>
      <name val="Times New Roman"/>
      <family val="1"/>
      <charset val="204"/>
    </font>
    <font>
      <b/>
      <sz val="44"/>
      <color rgb="FF000000"/>
      <name val="Times New Roman"/>
      <family val="1"/>
      <charset val="204"/>
    </font>
    <font>
      <sz val="22"/>
      <color rgb="FFFFFFFF"/>
      <name val="Times New Roman"/>
      <family val="1"/>
      <charset val="204"/>
    </font>
    <font>
      <b/>
      <sz val="22"/>
      <color rgb="FFFFFFFF"/>
      <name val="Times New Roman"/>
      <family val="1"/>
      <charset val="204"/>
    </font>
    <font>
      <sz val="18"/>
      <color theme="0"/>
      <name val="Times New Roman"/>
      <family val="1"/>
      <charset val="204"/>
    </font>
    <font>
      <b/>
      <sz val="18"/>
      <color theme="0"/>
      <name val="Times New Roman"/>
      <family val="1"/>
      <charset val="204"/>
    </font>
    <font>
      <sz val="26"/>
      <color theme="0"/>
      <name val="Times New Roman"/>
      <family val="1"/>
      <charset val="204"/>
    </font>
    <font>
      <b/>
      <sz val="26"/>
      <color theme="0"/>
      <name val="Times New Roman"/>
      <family val="1"/>
      <charset val="204"/>
    </font>
    <font>
      <b/>
      <sz val="24"/>
      <color rgb="FFFF0000"/>
      <name val="Arial"/>
      <family val="2"/>
      <charset val="204"/>
    </font>
    <font>
      <b/>
      <sz val="26"/>
      <color rgb="FFFF0000"/>
      <name val="Calibri"/>
      <family val="2"/>
      <charset val="204"/>
    </font>
    <font>
      <b/>
      <sz val="26"/>
      <color rgb="FF0070C0"/>
      <name val="Times New Roman"/>
      <family val="1"/>
      <charset val="204"/>
    </font>
    <font>
      <b/>
      <sz val="14"/>
      <color rgb="FF0070C0"/>
      <name val="Times New Roman"/>
      <family val="1"/>
      <charset val="204"/>
    </font>
    <font>
      <b/>
      <sz val="14"/>
      <color theme="6" tint="0.39997558519241921"/>
      <name val="Times New Roman"/>
      <family val="1"/>
      <charset val="204"/>
    </font>
    <font>
      <b/>
      <sz val="14"/>
      <color rgb="FF92D050"/>
      <name val="Times New Roman"/>
      <family val="1"/>
      <charset val="204"/>
    </font>
    <font>
      <sz val="14"/>
      <color rgb="FF00B050"/>
      <name val="Times New Roman"/>
      <family val="1"/>
      <charset val="204"/>
    </font>
    <font>
      <b/>
      <sz val="26"/>
      <color rgb="FFFF0000"/>
      <name val="Times New Roman"/>
      <family val="1"/>
      <charset val="204"/>
    </font>
    <font>
      <b/>
      <sz val="22"/>
      <color theme="4" tint="-0.249977111117893"/>
      <name val="Arial"/>
      <family val="2"/>
      <charset val="204"/>
    </font>
    <font>
      <b/>
      <sz val="24"/>
      <color theme="4" tint="-0.249977111117893"/>
      <name val="Arial"/>
      <family val="2"/>
      <charset val="204"/>
    </font>
    <font>
      <sz val="18"/>
      <color theme="4" tint="-0.249977111117893"/>
      <name val="Times New Roman"/>
      <family val="1"/>
      <charset val="204"/>
    </font>
    <font>
      <sz val="20"/>
      <name val="Times New Roman"/>
      <family val="1"/>
      <charset val="204"/>
    </font>
    <font>
      <b/>
      <sz val="12"/>
      <color theme="1"/>
      <name val="Calibri"/>
      <family val="2"/>
      <charset val="204"/>
      <scheme val="minor"/>
    </font>
  </fonts>
  <fills count="56">
    <fill>
      <patternFill patternType="none"/>
    </fill>
    <fill>
      <patternFill patternType="gray125"/>
    </fill>
    <fill>
      <patternFill patternType="solid">
        <fgColor rgb="FFDCE6F2"/>
        <bgColor rgb="FFDFE3E8"/>
      </patternFill>
    </fill>
    <fill>
      <patternFill patternType="solid">
        <fgColor rgb="FFF2DCDB"/>
        <bgColor rgb="FFE6E0EC"/>
      </patternFill>
    </fill>
    <fill>
      <patternFill patternType="solid">
        <fgColor rgb="FFEBF2DE"/>
        <bgColor rgb="FFF2F2F2"/>
      </patternFill>
    </fill>
    <fill>
      <patternFill patternType="solid">
        <fgColor rgb="FFE6E0EC"/>
        <bgColor rgb="FFDFE3E8"/>
      </patternFill>
    </fill>
    <fill>
      <patternFill patternType="solid">
        <fgColor rgb="FFDBEEF4"/>
        <bgColor rgb="FFDCE6F2"/>
      </patternFill>
    </fill>
    <fill>
      <patternFill patternType="solid">
        <fgColor rgb="FFFDEADA"/>
        <bgColor rgb="FFEBF2DE"/>
      </patternFill>
    </fill>
    <fill>
      <patternFill patternType="solid">
        <fgColor rgb="FFB9CDE5"/>
        <bgColor rgb="FFBCD7EE"/>
      </patternFill>
    </fill>
    <fill>
      <patternFill patternType="solid">
        <fgColor rgb="FFE6B9B8"/>
        <bgColor rgb="FFFAC090"/>
      </patternFill>
    </fill>
    <fill>
      <patternFill patternType="solid">
        <fgColor rgb="FFD7E6CF"/>
        <bgColor rgb="FFDFE3E8"/>
      </patternFill>
    </fill>
    <fill>
      <patternFill patternType="solid">
        <fgColor rgb="FFCCC1DA"/>
        <bgColor rgb="FFB9CDE5"/>
      </patternFill>
    </fill>
    <fill>
      <patternFill patternType="solid">
        <fgColor rgb="FFBCD7EE"/>
        <bgColor rgb="FFC6D9F1"/>
      </patternFill>
    </fill>
    <fill>
      <patternFill patternType="solid">
        <fgColor rgb="FFFCD3B1"/>
        <bgColor rgb="FFFFC7CE"/>
      </patternFill>
    </fill>
    <fill>
      <patternFill patternType="darkGray">
        <fgColor rgb="FFADB5CA"/>
        <bgColor rgb="FFA8A4AD"/>
      </patternFill>
    </fill>
    <fill>
      <patternFill patternType="darkGray">
        <fgColor rgb="FFFE998D"/>
        <bgColor rgb="FFFF9B9B"/>
      </patternFill>
    </fill>
    <fill>
      <patternFill patternType="solid">
        <fgColor rgb="FFC3D69B"/>
        <bgColor rgb="FFC4BD97"/>
      </patternFill>
    </fill>
    <fill>
      <patternFill patternType="solid">
        <fgColor rgb="FFA8A4AD"/>
        <bgColor rgb="FFADB5CA"/>
      </patternFill>
    </fill>
    <fill>
      <patternFill patternType="darkGray">
        <fgColor rgb="FFBCD7EE"/>
        <bgColor rgb="FFB9CDE5"/>
      </patternFill>
    </fill>
    <fill>
      <patternFill patternType="solid">
        <fgColor rgb="FFFBC292"/>
        <bgColor rgb="FFFAC090"/>
      </patternFill>
    </fill>
    <fill>
      <patternFill patternType="mediumGray">
        <fgColor rgb="FF5CABDB"/>
        <bgColor rgb="FF767B6C"/>
      </patternFill>
    </fill>
    <fill>
      <patternFill patternType="solid">
        <fgColor rgb="FF984807"/>
        <bgColor rgb="FF9C6500"/>
      </patternFill>
    </fill>
    <fill>
      <patternFill patternType="solid">
        <fgColor rgb="FF99C357"/>
        <bgColor rgb="FFC4BD97"/>
      </patternFill>
    </fill>
    <fill>
      <patternFill patternType="darkGray">
        <fgColor rgb="FF767B6C"/>
        <bgColor rgb="FF2C5186"/>
      </patternFill>
    </fill>
    <fill>
      <patternFill patternType="solid">
        <fgColor rgb="FF5CABDB"/>
        <bgColor rgb="FF9DC5E8"/>
      </patternFill>
    </fill>
    <fill>
      <patternFill patternType="solid">
        <fgColor rgb="FFFE998D"/>
        <bgColor rgb="FFFF9B9B"/>
      </patternFill>
    </fill>
    <fill>
      <patternFill patternType="mediumGray">
        <fgColor rgb="FFFCD3B1"/>
        <bgColor rgb="FFFBC292"/>
      </patternFill>
    </fill>
    <fill>
      <patternFill patternType="solid">
        <fgColor rgb="FFF2F2F2"/>
        <bgColor rgb="FFEBF2DE"/>
      </patternFill>
    </fill>
    <fill>
      <patternFill patternType="solid">
        <fgColor rgb="FFFFEB9C"/>
        <bgColor rgb="FFFFFF99"/>
      </patternFill>
    </fill>
    <fill>
      <patternFill patternType="solid">
        <fgColor rgb="FFFFC7CE"/>
        <bgColor rgb="FFFCD3B1"/>
      </patternFill>
    </fill>
    <fill>
      <patternFill patternType="solid">
        <fgColor rgb="FFFFFFCC"/>
        <bgColor rgb="FFFFFFD9"/>
      </patternFill>
    </fill>
    <fill>
      <patternFill patternType="darkGray">
        <fgColor rgb="FFF2F2F2"/>
        <bgColor rgb="FFEBF2DE"/>
      </patternFill>
    </fill>
    <fill>
      <patternFill patternType="solid">
        <fgColor rgb="FFFFFFFF"/>
        <bgColor rgb="FFFFFFE7"/>
      </patternFill>
    </fill>
    <fill>
      <patternFill patternType="solid">
        <fgColor rgb="FFFFFF00"/>
        <bgColor rgb="FFFFF200"/>
      </patternFill>
    </fill>
    <fill>
      <patternFill patternType="solid">
        <fgColor rgb="FFFFFFE7"/>
        <bgColor rgb="FFFFFFE1"/>
      </patternFill>
    </fill>
    <fill>
      <patternFill patternType="solid">
        <fgColor rgb="FFFF0000"/>
        <bgColor rgb="FFC00000"/>
      </patternFill>
    </fill>
    <fill>
      <patternFill patternType="solid">
        <fgColor rgb="FFC4BD97"/>
        <bgColor rgb="FFC3D69B"/>
      </patternFill>
    </fill>
    <fill>
      <patternFill patternType="solid">
        <fgColor rgb="FFC6D9F1"/>
        <bgColor rgb="FFBCD7EE"/>
      </patternFill>
    </fill>
    <fill>
      <patternFill patternType="solid">
        <fgColor rgb="FFD9D9D9"/>
        <bgColor rgb="FFDFE3E8"/>
      </patternFill>
    </fill>
    <fill>
      <patternFill patternType="solid">
        <fgColor rgb="FFFFFFE1"/>
        <bgColor rgb="FFFFFFDD"/>
      </patternFill>
    </fill>
    <fill>
      <patternFill patternType="solid">
        <fgColor rgb="FF9DC5E8"/>
        <bgColor rgb="FFB9CDE5"/>
      </patternFill>
    </fill>
    <fill>
      <patternFill patternType="darkGray">
        <fgColor rgb="FF5CABDB"/>
        <bgColor rgb="FF9DC5E8"/>
      </patternFill>
    </fill>
    <fill>
      <patternFill patternType="solid">
        <fgColor rgb="FFFF99CC"/>
        <bgColor rgb="FFFF9B9B"/>
      </patternFill>
    </fill>
    <fill>
      <patternFill patternType="solid">
        <fgColor rgb="FF99FF99"/>
        <bgColor rgb="FFCCFF99"/>
      </patternFill>
    </fill>
    <fill>
      <patternFill patternType="solid">
        <fgColor rgb="FFFFFFDD"/>
        <bgColor rgb="FFFFFFD9"/>
      </patternFill>
    </fill>
    <fill>
      <patternFill patternType="solid">
        <fgColor rgb="FFFFFF99"/>
        <bgColor rgb="FFFFEB9C"/>
      </patternFill>
    </fill>
    <fill>
      <patternFill patternType="solid">
        <fgColor rgb="FFCCFF99"/>
        <bgColor rgb="FFD7E6CF"/>
      </patternFill>
    </fill>
    <fill>
      <patternFill patternType="solid">
        <fgColor rgb="FFDFE3E8"/>
        <bgColor rgb="FFDCE6F2"/>
      </patternFill>
    </fill>
    <fill>
      <patternFill patternType="solid">
        <fgColor rgb="FFFFF200"/>
        <bgColor rgb="FFFFFF00"/>
      </patternFill>
    </fill>
    <fill>
      <patternFill patternType="solid">
        <fgColor rgb="FF92D050"/>
        <bgColor indexed="64"/>
      </patternFill>
    </fill>
    <fill>
      <patternFill patternType="solid">
        <fgColor rgb="FFFF0000"/>
        <bgColor indexed="64"/>
      </patternFill>
    </fill>
    <fill>
      <patternFill patternType="solid">
        <fgColor rgb="FFFF0000"/>
        <bgColor rgb="FFFFFFE1"/>
      </patternFill>
    </fill>
    <fill>
      <patternFill patternType="solid">
        <fgColor rgb="FF92D050"/>
        <bgColor rgb="FFFFFFE1"/>
      </patternFill>
    </fill>
    <fill>
      <patternFill patternType="solid">
        <fgColor rgb="FFFFFF00"/>
        <bgColor indexed="64"/>
      </patternFill>
    </fill>
    <fill>
      <patternFill patternType="solid">
        <fgColor rgb="FFFFFF00"/>
        <bgColor rgb="FFFFFFE1"/>
      </patternFill>
    </fill>
    <fill>
      <patternFill patternType="solid">
        <fgColor theme="0"/>
        <bgColor indexed="64"/>
      </patternFill>
    </fill>
  </fills>
  <borders count="86">
    <border>
      <left/>
      <right/>
      <top/>
      <bottom/>
      <diagonal/>
    </border>
    <border>
      <left style="thin">
        <color auto="1"/>
      </left>
      <right style="thin">
        <color auto="1"/>
      </right>
      <top style="thin">
        <color auto="1"/>
      </top>
      <bottom style="thin">
        <color auto="1"/>
      </bottom>
      <diagonal/>
    </border>
    <border>
      <left style="thin">
        <color rgb="FF767B6C"/>
      </left>
      <right style="thin">
        <color rgb="FF767B6C"/>
      </right>
      <top style="thin">
        <color rgb="FF767B6C"/>
      </top>
      <bottom style="thin">
        <color rgb="FF767B6C"/>
      </bottom>
      <diagonal/>
    </border>
    <border>
      <left style="thin">
        <color rgb="FF133913"/>
      </left>
      <right style="thin">
        <color rgb="FF133913"/>
      </right>
      <top style="thin">
        <color rgb="FF133913"/>
      </top>
      <bottom style="thin">
        <color rgb="FF133913"/>
      </bottom>
      <diagonal/>
    </border>
    <border>
      <left/>
      <right/>
      <top style="thin">
        <color rgb="FF5CABDB"/>
      </top>
      <bottom style="double">
        <color rgb="FF5CABDB"/>
      </bottom>
      <diagonal/>
    </border>
    <border>
      <left style="double">
        <color rgb="FF133913"/>
      </left>
      <right style="double">
        <color rgb="FF133913"/>
      </right>
      <top style="double">
        <color rgb="FF133913"/>
      </top>
      <bottom style="double">
        <color rgb="FF133913"/>
      </bottom>
      <diagonal/>
    </border>
    <border>
      <left style="thin">
        <color rgb="FFADB5CA"/>
      </left>
      <right style="thin">
        <color rgb="FFADB5CA"/>
      </right>
      <top style="thin">
        <color rgb="FFADB5CA"/>
      </top>
      <bottom style="thin">
        <color rgb="FFADB5CA"/>
      </bottom>
      <diagonal/>
    </border>
    <border>
      <left/>
      <right/>
      <top/>
      <bottom style="double">
        <color rgb="FFF37203"/>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right style="thin">
        <color auto="1"/>
      </right>
      <top style="medium">
        <color auto="1"/>
      </top>
      <bottom/>
      <diagonal/>
    </border>
    <border>
      <left style="thin">
        <color auto="1"/>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style="thin">
        <color auto="1"/>
      </right>
      <top style="thin">
        <color auto="1"/>
      </top>
      <bottom/>
      <diagonal/>
    </border>
    <border>
      <left style="medium">
        <color auto="1"/>
      </left>
      <right/>
      <top style="medium">
        <color auto="1"/>
      </top>
      <bottom style="medium">
        <color auto="1"/>
      </bottom>
      <diagonal/>
    </border>
    <border>
      <left style="thin">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style="thin">
        <color auto="1"/>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medium">
        <color auto="1"/>
      </right>
      <top/>
      <bottom/>
      <diagonal/>
    </border>
    <border>
      <left style="thin">
        <color auto="1"/>
      </left>
      <right/>
      <top style="thin">
        <color auto="1"/>
      </top>
      <bottom style="thin">
        <color auto="1"/>
      </bottom>
      <diagonal/>
    </border>
    <border>
      <left style="medium">
        <color auto="1"/>
      </left>
      <right style="medium">
        <color auto="1"/>
      </right>
      <top style="thin">
        <color auto="1"/>
      </top>
      <bottom style="thin">
        <color auto="1"/>
      </bottom>
      <diagonal/>
    </border>
    <border>
      <left/>
      <right style="thin">
        <color auto="1"/>
      </right>
      <top/>
      <bottom/>
      <diagonal/>
    </border>
    <border>
      <left style="thin">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right/>
      <top style="medium">
        <color auto="1"/>
      </top>
      <bottom/>
      <diagonal/>
    </border>
    <border>
      <left/>
      <right/>
      <top style="medium">
        <color auto="1"/>
      </top>
      <bottom style="thin">
        <color auto="1"/>
      </bottom>
      <diagonal/>
    </border>
    <border>
      <left style="thin">
        <color auto="1"/>
      </left>
      <right/>
      <top/>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top style="thin">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bottom/>
      <diagonal/>
    </border>
    <border>
      <left style="medium">
        <color auto="1"/>
      </left>
      <right style="thin">
        <color auto="1"/>
      </right>
      <top/>
      <bottom/>
      <diagonal/>
    </border>
    <border>
      <left/>
      <right/>
      <top style="thin">
        <color auto="1"/>
      </top>
      <bottom/>
      <diagonal/>
    </border>
    <border>
      <left style="thin">
        <color auto="1"/>
      </left>
      <right style="thin">
        <color auto="1"/>
      </right>
      <top/>
      <bottom style="thin">
        <color auto="1"/>
      </bottom>
      <diagonal/>
    </border>
    <border>
      <left/>
      <right/>
      <top/>
      <bottom style="thin">
        <color auto="1"/>
      </bottom>
      <diagonal/>
    </border>
    <border>
      <left style="medium">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right style="medium">
        <color auto="1"/>
      </right>
      <top style="medium">
        <color auto="1"/>
      </top>
      <bottom style="thin">
        <color auto="1"/>
      </bottom>
      <diagonal/>
    </border>
    <border>
      <left style="medium">
        <color auto="1"/>
      </left>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medium">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medium">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s>
  <cellStyleXfs count="144">
    <xf numFmtId="0" fontId="0" fillId="0" borderId="0"/>
    <xf numFmtId="0" fontId="80" fillId="0" borderId="0" applyBorder="0" applyProtection="0"/>
    <xf numFmtId="0" fontId="3" fillId="2" borderId="0" applyBorder="0" applyProtection="0"/>
    <xf numFmtId="0" fontId="3" fillId="3" borderId="0" applyBorder="0" applyProtection="0"/>
    <xf numFmtId="0" fontId="3" fillId="4" borderId="0" applyBorder="0" applyProtection="0"/>
    <xf numFmtId="0" fontId="3" fillId="5" borderId="0" applyBorder="0" applyProtection="0"/>
    <xf numFmtId="0" fontId="3" fillId="6" borderId="0" applyBorder="0" applyProtection="0"/>
    <xf numFmtId="0" fontId="3" fillId="7" borderId="0" applyBorder="0" applyProtection="0"/>
    <xf numFmtId="0" fontId="3" fillId="2" borderId="0" applyBorder="0" applyProtection="0"/>
    <xf numFmtId="0" fontId="3" fillId="3" borderId="0" applyBorder="0" applyProtection="0"/>
    <xf numFmtId="0" fontId="3" fillId="4" borderId="0" applyBorder="0" applyProtection="0"/>
    <xf numFmtId="0" fontId="3" fillId="5" borderId="0" applyBorder="0" applyProtection="0"/>
    <xf numFmtId="0" fontId="3" fillId="6" borderId="0" applyBorder="0" applyProtection="0"/>
    <xf numFmtId="0" fontId="3" fillId="7" borderId="0" applyBorder="0" applyProtection="0"/>
    <xf numFmtId="0" fontId="3" fillId="8" borderId="0" applyBorder="0" applyProtection="0"/>
    <xf numFmtId="0" fontId="3" fillId="9" borderId="0" applyBorder="0" applyProtection="0"/>
    <xf numFmtId="0" fontId="3" fillId="10" borderId="0" applyBorder="0" applyProtection="0"/>
    <xf numFmtId="0" fontId="3" fillId="11" borderId="0" applyBorder="0" applyProtection="0"/>
    <xf numFmtId="0" fontId="3" fillId="12" borderId="0" applyBorder="0" applyProtection="0"/>
    <xf numFmtId="0" fontId="3" fillId="13" borderId="0" applyBorder="0" applyProtection="0"/>
    <xf numFmtId="0" fontId="3" fillId="8" borderId="0" applyBorder="0" applyProtection="0"/>
    <xf numFmtId="0" fontId="3" fillId="9" borderId="0" applyBorder="0" applyProtection="0"/>
    <xf numFmtId="0" fontId="3" fillId="10" borderId="0" applyBorder="0" applyProtection="0"/>
    <xf numFmtId="0" fontId="3" fillId="11" borderId="0" applyBorder="0" applyProtection="0"/>
    <xf numFmtId="0" fontId="3" fillId="12" borderId="0" applyBorder="0" applyProtection="0"/>
    <xf numFmtId="0" fontId="3" fillId="13" borderId="0" applyBorder="0" applyProtection="0"/>
    <xf numFmtId="0" fontId="4" fillId="14" borderId="0" applyBorder="0" applyProtection="0"/>
    <xf numFmtId="0" fontId="4" fillId="15" borderId="0" applyBorder="0" applyProtection="0"/>
    <xf numFmtId="0" fontId="4" fillId="16" borderId="0" applyBorder="0" applyProtection="0"/>
    <xf numFmtId="0" fontId="4" fillId="17" borderId="0" applyBorder="0" applyProtection="0"/>
    <xf numFmtId="0" fontId="4" fillId="18" borderId="0" applyBorder="0" applyProtection="0"/>
    <xf numFmtId="0" fontId="4" fillId="19" borderId="0" applyBorder="0" applyProtection="0"/>
    <xf numFmtId="0" fontId="5" fillId="0" borderId="0">
      <alignment horizontal="left" vertical="top"/>
    </xf>
    <xf numFmtId="0" fontId="6" fillId="0" borderId="0">
      <alignment horizontal="center" vertical="center"/>
    </xf>
    <xf numFmtId="0" fontId="7" fillId="0" borderId="0">
      <alignment horizontal="left" vertical="top"/>
    </xf>
    <xf numFmtId="0" fontId="6" fillId="0" borderId="0">
      <alignment horizontal="right" vertical="top"/>
    </xf>
    <xf numFmtId="0" fontId="6" fillId="0" borderId="0">
      <alignment horizontal="right" vertical="top"/>
    </xf>
    <xf numFmtId="0" fontId="6" fillId="0" borderId="0">
      <alignment horizontal="center" vertical="top"/>
    </xf>
    <xf numFmtId="0" fontId="6" fillId="0" borderId="0">
      <alignment horizontal="center" vertical="top"/>
    </xf>
    <xf numFmtId="0" fontId="6" fillId="0" borderId="0">
      <alignment horizontal="center" vertical="top"/>
    </xf>
    <xf numFmtId="0" fontId="6" fillId="0" borderId="0">
      <alignment horizontal="center" vertical="top"/>
    </xf>
    <xf numFmtId="0" fontId="6" fillId="0" borderId="0">
      <alignment horizontal="right" vertical="top"/>
    </xf>
    <xf numFmtId="0" fontId="7" fillId="0" borderId="0">
      <alignment horizontal="left" vertical="center"/>
    </xf>
    <xf numFmtId="0" fontId="7" fillId="0" borderId="0">
      <alignment horizontal="left" vertical="top"/>
    </xf>
    <xf numFmtId="0" fontId="7" fillId="0" borderId="0">
      <alignment horizontal="left" vertical="center"/>
    </xf>
    <xf numFmtId="0" fontId="8" fillId="0" borderId="0">
      <alignment horizontal="center" vertical="center"/>
    </xf>
    <xf numFmtId="0" fontId="6" fillId="0" borderId="0">
      <alignment horizontal="right" vertical="top"/>
    </xf>
    <xf numFmtId="0" fontId="6" fillId="0" borderId="0">
      <alignment horizontal="right" vertical="top"/>
    </xf>
    <xf numFmtId="0" fontId="7" fillId="0" borderId="0">
      <alignment horizontal="left" vertical="center"/>
    </xf>
    <xf numFmtId="0" fontId="7" fillId="0" borderId="0">
      <alignment horizontal="left" vertical="top"/>
    </xf>
    <xf numFmtId="0" fontId="7" fillId="0" borderId="0">
      <alignment horizontal="left" vertical="top"/>
    </xf>
    <xf numFmtId="0" fontId="8" fillId="0" borderId="0">
      <alignment horizontal="center" vertical="center"/>
    </xf>
    <xf numFmtId="0" fontId="7" fillId="0" borderId="0">
      <alignment horizontal="left" vertical="top"/>
    </xf>
    <xf numFmtId="0" fontId="7" fillId="0" borderId="0">
      <alignment horizontal="left" vertical="top"/>
    </xf>
    <xf numFmtId="0" fontId="5" fillId="0" borderId="0">
      <alignment horizontal="left" vertical="top"/>
    </xf>
    <xf numFmtId="0" fontId="7" fillId="0" borderId="0">
      <alignment horizontal="center" vertical="top"/>
    </xf>
    <xf numFmtId="0" fontId="8" fillId="0" borderId="0">
      <alignment horizontal="center" vertical="center"/>
    </xf>
    <xf numFmtId="0" fontId="6" fillId="0" borderId="0">
      <alignment horizontal="center" vertical="top"/>
    </xf>
    <xf numFmtId="0" fontId="6" fillId="0" borderId="0">
      <alignment horizontal="left" vertical="top"/>
    </xf>
    <xf numFmtId="0" fontId="9" fillId="0" borderId="1">
      <alignment horizontal="center"/>
    </xf>
    <xf numFmtId="0" fontId="10" fillId="0" borderId="0">
      <alignment vertical="top"/>
    </xf>
    <xf numFmtId="0" fontId="4" fillId="20" borderId="0" applyBorder="0" applyProtection="0"/>
    <xf numFmtId="0" fontId="4" fillId="21" borderId="0" applyBorder="0" applyProtection="0"/>
    <xf numFmtId="0" fontId="4" fillId="22" borderId="0" applyBorder="0" applyProtection="0"/>
    <xf numFmtId="0" fontId="4" fillId="23" borderId="0" applyBorder="0" applyProtection="0"/>
    <xf numFmtId="0" fontId="4" fillId="24" borderId="0" applyBorder="0" applyProtection="0"/>
    <xf numFmtId="0" fontId="4" fillId="25" borderId="0" applyBorder="0" applyProtection="0"/>
    <xf numFmtId="0" fontId="11" fillId="26" borderId="2" applyProtection="0"/>
    <xf numFmtId="0" fontId="9" fillId="0" borderId="1">
      <alignment horizontal="center"/>
    </xf>
    <xf numFmtId="0" fontId="9" fillId="0" borderId="0">
      <alignment vertical="top"/>
    </xf>
    <xf numFmtId="0" fontId="12" fillId="27" borderId="3" applyProtection="0"/>
    <xf numFmtId="0" fontId="13" fillId="27" borderId="2" applyProtection="0"/>
    <xf numFmtId="0" fontId="14" fillId="0" borderId="4" applyProtection="0"/>
    <xf numFmtId="0" fontId="9" fillId="0" borderId="0">
      <alignment horizontal="right" vertical="top" wrapText="1"/>
    </xf>
    <xf numFmtId="0" fontId="10" fillId="0" borderId="0"/>
    <xf numFmtId="0" fontId="9" fillId="0" borderId="0"/>
    <xf numFmtId="0" fontId="10" fillId="0" borderId="0"/>
    <xf numFmtId="0" fontId="9" fillId="0" borderId="0"/>
    <xf numFmtId="0" fontId="10" fillId="0" borderId="0"/>
    <xf numFmtId="0" fontId="9" fillId="0" borderId="0"/>
    <xf numFmtId="0" fontId="10" fillId="0" borderId="0"/>
    <xf numFmtId="0" fontId="9" fillId="0" borderId="0"/>
    <xf numFmtId="0" fontId="15" fillId="17" borderId="5" applyProtection="0"/>
    <xf numFmtId="0" fontId="10" fillId="0" borderId="0">
      <alignment vertical="top"/>
    </xf>
    <xf numFmtId="0" fontId="9" fillId="0" borderId="1">
      <alignment horizontal="center" wrapText="1"/>
    </xf>
    <xf numFmtId="0" fontId="10" fillId="0" borderId="0"/>
    <xf numFmtId="0" fontId="16" fillId="0" borderId="0" applyBorder="0" applyProtection="0"/>
    <xf numFmtId="0" fontId="17" fillId="28" borderId="0" applyBorder="0" applyProtection="0"/>
    <xf numFmtId="0" fontId="10" fillId="0" borderId="0"/>
    <xf numFmtId="0" fontId="18" fillId="0" borderId="0"/>
    <xf numFmtId="0" fontId="3" fillId="0" borderId="0"/>
    <xf numFmtId="0" fontId="3" fillId="0" borderId="0"/>
    <xf numFmtId="0" fontId="3" fillId="0" borderId="0"/>
    <xf numFmtId="0" fontId="19" fillId="0" borderId="0"/>
    <xf numFmtId="0" fontId="10" fillId="0" borderId="0"/>
    <xf numFmtId="0" fontId="135" fillId="0" borderId="0"/>
    <xf numFmtId="0" fontId="135" fillId="0" borderId="0"/>
    <xf numFmtId="0" fontId="19" fillId="0" borderId="0"/>
    <xf numFmtId="0" fontId="3" fillId="0" borderId="0"/>
    <xf numFmtId="0" fontId="20" fillId="0" borderId="0"/>
    <xf numFmtId="0" fontId="21"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22" fillId="12" borderId="0" applyBorder="0" applyProtection="0"/>
    <xf numFmtId="0" fontId="18" fillId="0" borderId="0"/>
    <xf numFmtId="0" fontId="23" fillId="0" borderId="0"/>
    <xf numFmtId="0" fontId="23" fillId="0" borderId="0"/>
    <xf numFmtId="0" fontId="10" fillId="0" borderId="0"/>
    <xf numFmtId="0" fontId="3" fillId="0" borderId="0"/>
    <xf numFmtId="0" fontId="3" fillId="0" borderId="0"/>
    <xf numFmtId="0" fontId="3" fillId="0" borderId="0"/>
    <xf numFmtId="0" fontId="10" fillId="0" borderId="0"/>
    <xf numFmtId="0" fontId="3" fillId="0" borderId="0"/>
    <xf numFmtId="0" fontId="6" fillId="0" borderId="0"/>
    <xf numFmtId="0" fontId="9" fillId="0" borderId="0"/>
    <xf numFmtId="0" fontId="9" fillId="0" borderId="1">
      <alignment horizontal="center" wrapText="1"/>
    </xf>
    <xf numFmtId="0" fontId="24" fillId="29" borderId="0" applyBorder="0" applyProtection="0"/>
    <xf numFmtId="0" fontId="25" fillId="0" borderId="0" applyBorder="0" applyProtection="0"/>
    <xf numFmtId="0" fontId="135" fillId="30" borderId="6" applyProtection="0"/>
    <xf numFmtId="0" fontId="135" fillId="30" borderId="6" applyProtection="0"/>
    <xf numFmtId="0" fontId="9" fillId="0" borderId="1">
      <alignment horizontal="center"/>
    </xf>
    <xf numFmtId="0" fontId="10" fillId="0" borderId="0"/>
    <xf numFmtId="0" fontId="9" fillId="0" borderId="1">
      <alignment horizontal="center" wrapText="1"/>
    </xf>
    <xf numFmtId="0" fontId="26" fillId="0" borderId="7" applyProtection="0"/>
    <xf numFmtId="0" fontId="10" fillId="0" borderId="0">
      <alignment horizontal="center" vertical="center" wrapText="1"/>
    </xf>
    <xf numFmtId="0" fontId="2" fillId="0" borderId="0"/>
    <xf numFmtId="0" fontId="10" fillId="0" borderId="0">
      <alignment horizontal="center" vertical="center" wrapText="1"/>
    </xf>
    <xf numFmtId="0" fontId="27" fillId="0" borderId="0" applyBorder="0" applyProtection="0"/>
    <xf numFmtId="0" fontId="9" fillId="0" borderId="0">
      <alignment horizontal="center"/>
    </xf>
    <xf numFmtId="164" fontId="135" fillId="0" borderId="0" applyBorder="0" applyProtection="0"/>
    <xf numFmtId="164" fontId="135" fillId="0" borderId="0" applyBorder="0" applyProtection="0"/>
    <xf numFmtId="164" fontId="135" fillId="0" borderId="0" applyBorder="0" applyProtection="0"/>
    <xf numFmtId="164" fontId="135" fillId="0" borderId="0" applyBorder="0" applyProtection="0"/>
    <xf numFmtId="164" fontId="135" fillId="0" borderId="0" applyBorder="0" applyProtection="0"/>
    <xf numFmtId="0" fontId="9" fillId="0" borderId="0">
      <alignment horizontal="left" vertical="top"/>
    </xf>
    <xf numFmtId="0" fontId="28" fillId="10" borderId="0" applyBorder="0" applyProtection="0"/>
    <xf numFmtId="0" fontId="9" fillId="0" borderId="0"/>
    <xf numFmtId="0" fontId="1" fillId="0" borderId="0"/>
  </cellStyleXfs>
  <cellXfs count="1881">
    <xf numFmtId="0" fontId="0" fillId="0" borderId="0" xfId="0"/>
    <xf numFmtId="49" fontId="22" fillId="0" borderId="0" xfId="90" applyNumberFormat="1" applyFont="1"/>
    <xf numFmtId="0" fontId="22" fillId="0" borderId="0" xfId="90" applyFont="1"/>
    <xf numFmtId="0" fontId="22" fillId="31" borderId="0" xfId="90" applyFont="1" applyFill="1"/>
    <xf numFmtId="2" fontId="29" fillId="0" borderId="0" xfId="90" applyNumberFormat="1" applyFont="1" applyBorder="1"/>
    <xf numFmtId="0" fontId="22" fillId="0" borderId="0" xfId="90" applyFont="1" applyBorder="1"/>
    <xf numFmtId="0" fontId="22" fillId="32" borderId="0" xfId="90" applyFont="1" applyFill="1"/>
    <xf numFmtId="49" fontId="31" fillId="32" borderId="9" xfId="90" applyNumberFormat="1" applyFont="1" applyFill="1" applyBorder="1" applyAlignment="1">
      <alignment horizontal="center" vertical="center" wrapText="1"/>
    </xf>
    <xf numFmtId="49" fontId="31" fillId="27" borderId="9" xfId="90" applyNumberFormat="1" applyFont="1" applyFill="1" applyBorder="1" applyAlignment="1">
      <alignment horizontal="center" vertical="center" wrapText="1"/>
    </xf>
    <xf numFmtId="49" fontId="31" fillId="32" borderId="10" xfId="90" applyNumberFormat="1" applyFont="1" applyFill="1" applyBorder="1" applyAlignment="1">
      <alignment horizontal="center" vertical="center" wrapText="1"/>
    </xf>
    <xf numFmtId="49" fontId="31" fillId="32" borderId="1" xfId="90" applyNumberFormat="1" applyFont="1" applyFill="1" applyBorder="1" applyAlignment="1">
      <alignment horizontal="center" vertical="center" wrapText="1"/>
    </xf>
    <xf numFmtId="49" fontId="31" fillId="32" borderId="11" xfId="90" applyNumberFormat="1" applyFont="1" applyFill="1" applyBorder="1" applyAlignment="1">
      <alignment horizontal="center" vertical="center" wrapText="1"/>
    </xf>
    <xf numFmtId="49" fontId="33" fillId="32" borderId="12" xfId="90" applyNumberFormat="1" applyFont="1" applyFill="1" applyBorder="1" applyAlignment="1">
      <alignment horizontal="center" vertical="center" wrapText="1"/>
    </xf>
    <xf numFmtId="0" fontId="33" fillId="32" borderId="1" xfId="98" applyFont="1" applyFill="1" applyBorder="1" applyAlignment="1">
      <alignment horizontal="left" vertical="center" wrapText="1"/>
    </xf>
    <xf numFmtId="0" fontId="33" fillId="32" borderId="1" xfId="98" applyFont="1" applyFill="1" applyBorder="1" applyAlignment="1">
      <alignment horizontal="center" vertical="center" wrapText="1"/>
    </xf>
    <xf numFmtId="165" fontId="32" fillId="0" borderId="1" xfId="98" applyNumberFormat="1" applyFont="1" applyBorder="1" applyAlignment="1">
      <alignment horizontal="center" vertical="center" wrapText="1"/>
    </xf>
    <xf numFmtId="165" fontId="32" fillId="0" borderId="1" xfId="90" applyNumberFormat="1" applyFont="1" applyBorder="1" applyAlignment="1">
      <alignment horizontal="center" vertical="center"/>
    </xf>
    <xf numFmtId="165" fontId="32" fillId="32" borderId="1" xfId="90" applyNumberFormat="1" applyFont="1" applyFill="1" applyBorder="1" applyAlignment="1">
      <alignment horizontal="center" vertical="center"/>
    </xf>
    <xf numFmtId="165" fontId="32" fillId="0" borderId="11" xfId="90" applyNumberFormat="1" applyFont="1" applyBorder="1" applyAlignment="1">
      <alignment horizontal="center" vertical="center"/>
    </xf>
    <xf numFmtId="49" fontId="34" fillId="7" borderId="12" xfId="90" applyNumberFormat="1" applyFont="1" applyFill="1" applyBorder="1" applyAlignment="1">
      <alignment horizontal="center" vertical="center" wrapText="1"/>
    </xf>
    <xf numFmtId="0" fontId="35" fillId="7" borderId="1" xfId="98" applyFont="1" applyFill="1" applyBorder="1" applyAlignment="1">
      <alignment horizontal="left" vertical="center" wrapText="1"/>
    </xf>
    <xf numFmtId="0" fontId="34" fillId="7" borderId="1" xfId="98" applyFont="1" applyFill="1" applyBorder="1" applyAlignment="1">
      <alignment horizontal="center" vertical="center" wrapText="1"/>
    </xf>
    <xf numFmtId="165" fontId="34" fillId="7" borderId="1" xfId="98" applyNumberFormat="1" applyFont="1" applyFill="1" applyBorder="1" applyAlignment="1">
      <alignment horizontal="center" vertical="center" wrapText="1"/>
    </xf>
    <xf numFmtId="165" fontId="34" fillId="7" borderId="1" xfId="90" applyNumberFormat="1" applyFont="1" applyFill="1" applyBorder="1" applyAlignment="1">
      <alignment horizontal="center" vertical="center"/>
    </xf>
    <xf numFmtId="165" fontId="34" fillId="7" borderId="11" xfId="90" applyNumberFormat="1" applyFont="1" applyFill="1" applyBorder="1" applyAlignment="1">
      <alignment horizontal="center" vertical="center"/>
    </xf>
    <xf numFmtId="49" fontId="33" fillId="0" borderId="12" xfId="90" applyNumberFormat="1" applyFont="1" applyBorder="1" applyAlignment="1">
      <alignment horizontal="center" vertical="center" wrapText="1"/>
    </xf>
    <xf numFmtId="0" fontId="33" fillId="0" borderId="1" xfId="98" applyFont="1" applyBorder="1" applyAlignment="1">
      <alignment horizontal="center" vertical="center" wrapText="1"/>
    </xf>
    <xf numFmtId="2" fontId="33" fillId="0" borderId="0" xfId="90" applyNumberFormat="1" applyFont="1" applyBorder="1"/>
    <xf numFmtId="0" fontId="36" fillId="33" borderId="1" xfId="98" applyFont="1" applyFill="1" applyBorder="1" applyAlignment="1">
      <alignment horizontal="center" vertical="center" wrapText="1"/>
    </xf>
    <xf numFmtId="0" fontId="37" fillId="32" borderId="1" xfId="98" applyFont="1" applyFill="1" applyBorder="1" applyAlignment="1">
      <alignment horizontal="left" vertical="center" wrapText="1"/>
    </xf>
    <xf numFmtId="2" fontId="29" fillId="0" borderId="0" xfId="90" applyNumberFormat="1" applyFont="1" applyBorder="1" applyAlignment="1">
      <alignment horizontal="center" vertical="center"/>
    </xf>
    <xf numFmtId="2" fontId="38" fillId="7" borderId="0" xfId="90" applyNumberFormat="1" applyFont="1" applyFill="1" applyBorder="1"/>
    <xf numFmtId="0" fontId="39" fillId="7" borderId="0" xfId="90" applyFont="1" applyFill="1"/>
    <xf numFmtId="49" fontId="34" fillId="22" borderId="12" xfId="90" applyNumberFormat="1" applyFont="1" applyFill="1" applyBorder="1" applyAlignment="1">
      <alignment horizontal="center" vertical="center" wrapText="1"/>
    </xf>
    <xf numFmtId="165" fontId="34" fillId="7" borderId="1" xfId="90" applyNumberFormat="1" applyFont="1" applyFill="1" applyBorder="1" applyAlignment="1">
      <alignment horizontal="center" vertical="center" wrapText="1"/>
    </xf>
    <xf numFmtId="165" fontId="34" fillId="7" borderId="11" xfId="90" applyNumberFormat="1" applyFont="1" applyFill="1" applyBorder="1" applyAlignment="1">
      <alignment horizontal="center" vertical="center" wrapText="1"/>
    </xf>
    <xf numFmtId="2" fontId="38" fillId="0" borderId="0" xfId="90" applyNumberFormat="1" applyFont="1" applyBorder="1"/>
    <xf numFmtId="0" fontId="39" fillId="0" borderId="0" xfId="90" applyFont="1"/>
    <xf numFmtId="0" fontId="33" fillId="0" borderId="12" xfId="98" applyFont="1" applyBorder="1" applyAlignment="1">
      <alignment horizontal="center" vertical="center" wrapText="1"/>
    </xf>
    <xf numFmtId="0" fontId="33" fillId="0" borderId="0" xfId="90" applyFont="1" applyAlignment="1">
      <alignment horizontal="center" vertical="center"/>
    </xf>
    <xf numFmtId="2" fontId="38" fillId="0" borderId="0" xfId="90" applyNumberFormat="1" applyFont="1" applyBorder="1" applyAlignment="1">
      <alignment horizontal="center" vertical="center"/>
    </xf>
    <xf numFmtId="0" fontId="40" fillId="0" borderId="0" xfId="90" applyFont="1" applyAlignment="1">
      <alignment horizontal="center" vertical="center"/>
    </xf>
    <xf numFmtId="49" fontId="36" fillId="0" borderId="0" xfId="90" applyNumberFormat="1" applyFont="1" applyBorder="1" applyAlignment="1">
      <alignment horizontal="center" vertical="center" wrapText="1"/>
    </xf>
    <xf numFmtId="49" fontId="41" fillId="0" borderId="0" xfId="90" applyNumberFormat="1" applyFont="1" applyBorder="1" applyAlignment="1">
      <alignment horizontal="center" vertical="top" wrapText="1"/>
    </xf>
    <xf numFmtId="165" fontId="42" fillId="7" borderId="1" xfId="90" applyNumberFormat="1" applyFont="1" applyFill="1" applyBorder="1" applyAlignment="1">
      <alignment horizontal="center" vertical="center" wrapText="1"/>
    </xf>
    <xf numFmtId="2" fontId="38" fillId="0" borderId="0" xfId="90" applyNumberFormat="1" applyFont="1" applyBorder="1" applyAlignment="1">
      <alignment horizontal="center" vertical="top" wrapText="1"/>
    </xf>
    <xf numFmtId="49" fontId="43" fillId="0" borderId="0" xfId="90" applyNumberFormat="1" applyFont="1" applyBorder="1" applyAlignment="1">
      <alignment horizontal="center" vertical="top" wrapText="1"/>
    </xf>
    <xf numFmtId="0" fontId="33" fillId="32" borderId="1" xfId="98" applyFont="1" applyFill="1" applyBorder="1" applyAlignment="1">
      <alignment vertical="center" wrapText="1"/>
    </xf>
    <xf numFmtId="2" fontId="38" fillId="7" borderId="0" xfId="90" applyNumberFormat="1" applyFont="1" applyFill="1" applyBorder="1" applyAlignment="1">
      <alignment horizontal="center" vertical="top" wrapText="1"/>
    </xf>
    <xf numFmtId="49" fontId="43" fillId="7" borderId="0" xfId="90" applyNumberFormat="1" applyFont="1" applyFill="1" applyBorder="1" applyAlignment="1">
      <alignment horizontal="center" vertical="top" wrapText="1"/>
    </xf>
    <xf numFmtId="0" fontId="37" fillId="0" borderId="1" xfId="98" applyFont="1" applyBorder="1" applyAlignment="1">
      <alignment horizontal="left" vertical="center" wrapText="1"/>
    </xf>
    <xf numFmtId="0" fontId="33" fillId="0" borderId="1" xfId="98" applyFont="1" applyBorder="1" applyAlignment="1">
      <alignment vertical="center" wrapText="1"/>
    </xf>
    <xf numFmtId="165" fontId="36" fillId="0" borderId="1" xfId="98" applyNumberFormat="1" applyFont="1" applyBorder="1" applyAlignment="1">
      <alignment horizontal="center" vertical="center" wrapText="1"/>
    </xf>
    <xf numFmtId="165" fontId="42" fillId="7" borderId="1" xfId="98" applyNumberFormat="1" applyFont="1" applyFill="1" applyBorder="1" applyAlignment="1">
      <alignment horizontal="center" vertical="center" wrapText="1"/>
    </xf>
    <xf numFmtId="0" fontId="39" fillId="7" borderId="0" xfId="90" applyFont="1" applyFill="1" applyBorder="1"/>
    <xf numFmtId="0" fontId="32" fillId="0" borderId="1" xfId="98" applyFont="1" applyBorder="1" applyAlignment="1">
      <alignment horizontal="center" vertical="center" wrapText="1"/>
    </xf>
    <xf numFmtId="49" fontId="33" fillId="0" borderId="13" xfId="90" applyNumberFormat="1" applyFont="1" applyBorder="1" applyAlignment="1">
      <alignment horizontal="center" vertical="center" wrapText="1"/>
    </xf>
    <xf numFmtId="0" fontId="37" fillId="0" borderId="14" xfId="98" applyFont="1" applyBorder="1" applyAlignment="1">
      <alignment horizontal="left" vertical="center" wrapText="1"/>
    </xf>
    <xf numFmtId="0" fontId="33" fillId="0" borderId="14" xfId="98" applyFont="1" applyBorder="1" applyAlignment="1">
      <alignment horizontal="center" vertical="center" wrapText="1"/>
    </xf>
    <xf numFmtId="0" fontId="32" fillId="0" borderId="14" xfId="98" applyFont="1" applyBorder="1" applyAlignment="1">
      <alignment horizontal="center" vertical="center" wrapText="1"/>
    </xf>
    <xf numFmtId="165" fontId="32" fillId="0" borderId="14" xfId="98" applyNumberFormat="1" applyFont="1" applyBorder="1" applyAlignment="1">
      <alignment horizontal="center" vertical="center" wrapText="1"/>
    </xf>
    <xf numFmtId="165" fontId="32" fillId="0" borderId="14" xfId="90" applyNumberFormat="1" applyFont="1" applyBorder="1" applyAlignment="1">
      <alignment horizontal="center" vertical="center"/>
    </xf>
    <xf numFmtId="165" fontId="32" fillId="0" borderId="15" xfId="90" applyNumberFormat="1" applyFont="1" applyBorder="1" applyAlignment="1">
      <alignment horizontal="center" vertical="center"/>
    </xf>
    <xf numFmtId="49" fontId="34" fillId="7" borderId="16" xfId="90" applyNumberFormat="1" applyFont="1" applyFill="1" applyBorder="1" applyAlignment="1">
      <alignment horizontal="center" vertical="center" wrapText="1"/>
    </xf>
    <xf numFmtId="0" fontId="35" fillId="7" borderId="17" xfId="98" applyFont="1" applyFill="1" applyBorder="1" applyAlignment="1">
      <alignment horizontal="left" vertical="center" wrapText="1"/>
    </xf>
    <xf numFmtId="0" fontId="34" fillId="7" borderId="17" xfId="98" applyFont="1" applyFill="1" applyBorder="1" applyAlignment="1">
      <alignment horizontal="center" vertical="center" wrapText="1"/>
    </xf>
    <xf numFmtId="165" fontId="34" fillId="7" borderId="17" xfId="98" applyNumberFormat="1" applyFont="1" applyFill="1" applyBorder="1" applyAlignment="1">
      <alignment horizontal="center" vertical="center" wrapText="1"/>
    </xf>
    <xf numFmtId="165" fontId="34" fillId="7" borderId="17" xfId="90" applyNumberFormat="1" applyFont="1" applyFill="1" applyBorder="1" applyAlignment="1">
      <alignment horizontal="center" vertical="center"/>
    </xf>
    <xf numFmtId="165" fontId="34" fillId="7" borderId="18" xfId="90" applyNumberFormat="1" applyFont="1" applyFill="1" applyBorder="1" applyAlignment="1">
      <alignment horizontal="center" vertical="center"/>
    </xf>
    <xf numFmtId="49" fontId="32" fillId="0" borderId="0" xfId="90" applyNumberFormat="1" applyFont="1" applyBorder="1" applyAlignment="1">
      <alignment horizontal="center" vertical="center" wrapText="1"/>
    </xf>
    <xf numFmtId="0" fontId="31" fillId="0" borderId="0" xfId="98" applyFont="1" applyBorder="1" applyAlignment="1">
      <alignment horizontal="left" vertical="center" wrapText="1"/>
    </xf>
    <xf numFmtId="0" fontId="32" fillId="0" borderId="0" xfId="98" applyFont="1" applyBorder="1" applyAlignment="1">
      <alignment horizontal="center" vertical="center" wrapText="1"/>
    </xf>
    <xf numFmtId="165" fontId="32" fillId="0" borderId="0" xfId="98" applyNumberFormat="1" applyFont="1" applyBorder="1" applyAlignment="1">
      <alignment horizontal="center" vertical="center" wrapText="1"/>
    </xf>
    <xf numFmtId="165" fontId="32" fillId="0" borderId="0" xfId="90" applyNumberFormat="1" applyFont="1" applyBorder="1" applyAlignment="1">
      <alignment horizontal="center" vertical="center"/>
    </xf>
    <xf numFmtId="2" fontId="32" fillId="0" borderId="0" xfId="90" applyNumberFormat="1" applyFont="1" applyBorder="1" applyAlignment="1">
      <alignment horizontal="center" vertical="center"/>
    </xf>
    <xf numFmtId="0" fontId="33" fillId="0" borderId="0" xfId="98" applyFont="1" applyBorder="1" applyAlignment="1">
      <alignment horizontal="center" vertical="center" wrapText="1"/>
    </xf>
    <xf numFmtId="0" fontId="44" fillId="0" borderId="0" xfId="90" applyFont="1" applyAlignment="1">
      <alignment horizontal="left" vertical="center" wrapText="1"/>
    </xf>
    <xf numFmtId="49" fontId="45" fillId="0" borderId="0" xfId="90" applyNumberFormat="1" applyFont="1"/>
    <xf numFmtId="0" fontId="45" fillId="0" borderId="0" xfId="90" applyFont="1"/>
    <xf numFmtId="0" fontId="46" fillId="0" borderId="0" xfId="90" applyFont="1" applyBorder="1"/>
    <xf numFmtId="0" fontId="44" fillId="0" borderId="0" xfId="90" applyFont="1" applyAlignment="1">
      <alignment horizontal="left" wrapText="1"/>
    </xf>
    <xf numFmtId="49" fontId="33" fillId="0" borderId="0" xfId="90" applyNumberFormat="1" applyFont="1" applyBorder="1" applyAlignment="1"/>
    <xf numFmtId="49" fontId="32" fillId="0" borderId="0" xfId="90" applyNumberFormat="1" applyFont="1" applyBorder="1" applyAlignment="1">
      <alignment horizontal="center"/>
    </xf>
    <xf numFmtId="0" fontId="46" fillId="0" borderId="0" xfId="90" applyFont="1"/>
    <xf numFmtId="49" fontId="46" fillId="0" borderId="0" xfId="90" applyNumberFormat="1" applyFont="1"/>
    <xf numFmtId="0" fontId="47" fillId="0" borderId="0" xfId="0" applyFont="1" applyAlignment="1">
      <alignment horizontal="center" vertical="center" wrapText="1"/>
    </xf>
    <xf numFmtId="0" fontId="48" fillId="0" borderId="0" xfId="0" applyFont="1" applyAlignment="1">
      <alignment horizontal="right" vertical="center" wrapText="1"/>
    </xf>
    <xf numFmtId="0" fontId="48" fillId="0" borderId="0" xfId="0" applyFont="1" applyAlignment="1">
      <alignment horizontal="left" vertical="center" wrapText="1"/>
    </xf>
    <xf numFmtId="0" fontId="50" fillId="0" borderId="0" xfId="0" applyFont="1" applyAlignment="1">
      <alignment horizontal="center" vertical="center" wrapText="1"/>
    </xf>
    <xf numFmtId="0" fontId="62" fillId="0" borderId="0" xfId="0" applyFont="1" applyAlignment="1">
      <alignment horizontal="center" vertical="center" wrapText="1"/>
    </xf>
    <xf numFmtId="0" fontId="63" fillId="0" borderId="0" xfId="0" applyFont="1" applyAlignment="1">
      <alignment horizontal="center" vertical="center" wrapText="1"/>
    </xf>
    <xf numFmtId="0" fontId="64" fillId="0" borderId="0" xfId="0" applyFont="1" applyAlignment="1">
      <alignment horizontal="center" vertical="center" wrapText="1"/>
    </xf>
    <xf numFmtId="0" fontId="65" fillId="0" borderId="0" xfId="90" applyFont="1" applyAlignment="1">
      <alignment horizontal="center" wrapText="1"/>
    </xf>
    <xf numFmtId="0" fontId="66" fillId="33" borderId="25" xfId="0" applyFont="1" applyFill="1" applyBorder="1" applyAlignment="1">
      <alignment horizontal="center" vertical="center" wrapText="1"/>
    </xf>
    <xf numFmtId="0" fontId="66" fillId="0" borderId="25" xfId="0" applyFont="1" applyBorder="1" applyAlignment="1">
      <alignment horizontal="center" vertical="center" wrapText="1"/>
    </xf>
    <xf numFmtId="165" fontId="47" fillId="0" borderId="0" xfId="0" applyNumberFormat="1" applyFont="1" applyAlignment="1">
      <alignment horizontal="center" vertical="center" wrapText="1"/>
    </xf>
    <xf numFmtId="165" fontId="65" fillId="0" borderId="0" xfId="90" applyNumberFormat="1" applyFont="1" applyAlignment="1">
      <alignment horizontal="center" vertical="center"/>
    </xf>
    <xf numFmtId="0" fontId="67" fillId="0" borderId="0" xfId="0" applyFont="1" applyAlignment="1">
      <alignment horizontal="center" vertical="center" wrapText="1"/>
    </xf>
    <xf numFmtId="0" fontId="67" fillId="0" borderId="0" xfId="0" applyFont="1" applyAlignment="1">
      <alignment horizontal="right" vertical="center" wrapText="1"/>
    </xf>
    <xf numFmtId="0" fontId="67" fillId="0" borderId="0" xfId="0" applyFont="1" applyAlignment="1">
      <alignment horizontal="left" vertical="center" wrapText="1"/>
    </xf>
    <xf numFmtId="0" fontId="47" fillId="19" borderId="0" xfId="0" applyFont="1" applyFill="1" applyAlignment="1">
      <alignment horizontal="center" vertical="center" wrapText="1"/>
    </xf>
    <xf numFmtId="0" fontId="51" fillId="0" borderId="22" xfId="0" applyFont="1" applyBorder="1" applyAlignment="1">
      <alignment horizontal="right" vertical="center" wrapText="1"/>
    </xf>
    <xf numFmtId="0" fontId="51" fillId="0" borderId="49" xfId="0" applyFont="1" applyBorder="1" applyAlignment="1">
      <alignment horizontal="left" vertical="center" wrapText="1"/>
    </xf>
    <xf numFmtId="0" fontId="50" fillId="0" borderId="49" xfId="0" applyFont="1" applyBorder="1" applyAlignment="1">
      <alignment horizontal="center" vertical="center" wrapText="1"/>
    </xf>
    <xf numFmtId="0" fontId="50" fillId="9" borderId="49" xfId="0" applyFont="1" applyFill="1" applyBorder="1" applyAlignment="1">
      <alignment horizontal="center" vertical="center" wrapText="1"/>
    </xf>
    <xf numFmtId="0" fontId="50" fillId="36" borderId="49" xfId="0" applyFont="1" applyFill="1" applyBorder="1" applyAlignment="1">
      <alignment horizontal="center" vertical="center" wrapText="1"/>
    </xf>
    <xf numFmtId="0" fontId="50" fillId="0" borderId="23" xfId="0" applyFont="1" applyBorder="1" applyAlignment="1">
      <alignment horizontal="center" vertical="center" wrapText="1"/>
    </xf>
    <xf numFmtId="165" fontId="52" fillId="0" borderId="0" xfId="0" applyNumberFormat="1" applyFont="1" applyAlignment="1">
      <alignment horizontal="center" vertical="center" wrapText="1"/>
    </xf>
    <xf numFmtId="0" fontId="50" fillId="0" borderId="39" xfId="0" applyFont="1" applyBorder="1" applyAlignment="1">
      <alignment horizontal="center" vertical="center" wrapText="1"/>
    </xf>
    <xf numFmtId="0" fontId="51" fillId="0" borderId="12" xfId="0" applyFont="1" applyBorder="1" applyAlignment="1">
      <alignment horizontal="right" vertical="center" wrapText="1"/>
    </xf>
    <xf numFmtId="0" fontId="51" fillId="0" borderId="1" xfId="0" applyFont="1" applyBorder="1" applyAlignment="1">
      <alignment horizontal="left" vertical="center" wrapText="1"/>
    </xf>
    <xf numFmtId="0" fontId="50" fillId="0" borderId="1" xfId="0" applyFont="1" applyBorder="1" applyAlignment="1">
      <alignment horizontal="center" vertical="center" wrapText="1"/>
    </xf>
    <xf numFmtId="0" fontId="51" fillId="34" borderId="31"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34" borderId="1" xfId="0" applyFont="1" applyFill="1" applyBorder="1" applyAlignment="1">
      <alignment horizontal="center" vertical="center" wrapText="1"/>
    </xf>
    <xf numFmtId="0" fontId="51" fillId="0" borderId="31" xfId="0" applyFont="1" applyBorder="1" applyAlignment="1">
      <alignment horizontal="center" vertical="center" wrapText="1"/>
    </xf>
    <xf numFmtId="165" fontId="51" fillId="0" borderId="31" xfId="0" applyNumberFormat="1" applyFont="1" applyBorder="1" applyAlignment="1">
      <alignment horizontal="center" vertical="center" wrapText="1"/>
    </xf>
    <xf numFmtId="0" fontId="50" fillId="0" borderId="28" xfId="0" applyFont="1" applyBorder="1" applyAlignment="1">
      <alignment horizontal="center" vertical="center" wrapText="1"/>
    </xf>
    <xf numFmtId="0" fontId="51" fillId="0" borderId="13" xfId="0" applyFont="1" applyBorder="1" applyAlignment="1">
      <alignment horizontal="right" vertical="center" wrapText="1"/>
    </xf>
    <xf numFmtId="0" fontId="51" fillId="0" borderId="14" xfId="0" applyFont="1" applyBorder="1" applyAlignment="1">
      <alignment horizontal="left" vertical="center" wrapText="1"/>
    </xf>
    <xf numFmtId="0" fontId="50" fillId="0" borderId="14" xfId="0" applyFont="1" applyBorder="1" applyAlignment="1">
      <alignment horizontal="center" vertical="center" wrapText="1"/>
    </xf>
    <xf numFmtId="1" fontId="51" fillId="34" borderId="1" xfId="90" applyNumberFormat="1" applyFont="1" applyFill="1" applyBorder="1" applyAlignment="1">
      <alignment horizontal="center" vertical="center" wrapText="1"/>
    </xf>
    <xf numFmtId="1" fontId="51" fillId="0" borderId="1" xfId="90" applyNumberFormat="1" applyFont="1" applyBorder="1" applyAlignment="1">
      <alignment horizontal="center" vertical="center" wrapText="1"/>
    </xf>
    <xf numFmtId="0" fontId="48" fillId="0" borderId="1" xfId="0" applyFont="1" applyBorder="1" applyAlignment="1">
      <alignment horizontal="center" vertical="center" wrapText="1"/>
    </xf>
    <xf numFmtId="0" fontId="50" fillId="0" borderId="0" xfId="0" applyFont="1" applyBorder="1" applyAlignment="1">
      <alignment horizontal="center" vertical="center" wrapText="1"/>
    </xf>
    <xf numFmtId="1" fontId="52" fillId="27" borderId="43" xfId="90" applyNumberFormat="1" applyFont="1" applyFill="1" applyBorder="1" applyAlignment="1">
      <alignment horizontal="left" vertical="center"/>
    </xf>
    <xf numFmtId="1" fontId="52" fillId="27" borderId="54" xfId="90" applyNumberFormat="1" applyFont="1" applyFill="1" applyBorder="1" applyAlignment="1">
      <alignment horizontal="center" vertical="center" wrapText="1"/>
    </xf>
    <xf numFmtId="1" fontId="52" fillId="34" borderId="54" xfId="90" applyNumberFormat="1" applyFont="1" applyFill="1" applyBorder="1" applyAlignment="1">
      <alignment horizontal="center" vertical="center" wrapText="1"/>
    </xf>
    <xf numFmtId="1" fontId="52" fillId="9" borderId="54" xfId="90" applyNumberFormat="1" applyFont="1" applyFill="1" applyBorder="1" applyAlignment="1">
      <alignment horizontal="center" vertical="center" wrapText="1"/>
    </xf>
    <xf numFmtId="49" fontId="52" fillId="9" borderId="54" xfId="90" applyNumberFormat="1" applyFont="1" applyFill="1" applyBorder="1" applyAlignment="1">
      <alignment horizontal="center" vertical="center" wrapText="1"/>
    </xf>
    <xf numFmtId="1" fontId="68" fillId="33" borderId="54" xfId="90" applyNumberFormat="1" applyFont="1" applyFill="1" applyBorder="1" applyAlignment="1">
      <alignment horizontal="center" vertical="center" wrapText="1"/>
    </xf>
    <xf numFmtId="49" fontId="52" fillId="27" borderId="54" xfId="90" applyNumberFormat="1" applyFont="1" applyFill="1" applyBorder="1" applyAlignment="1">
      <alignment horizontal="center" vertical="center" wrapText="1"/>
    </xf>
    <xf numFmtId="1" fontId="52" fillId="19" borderId="54" xfId="90" applyNumberFormat="1" applyFont="1" applyFill="1" applyBorder="1" applyAlignment="1">
      <alignment horizontal="center" vertical="center" wrapText="1"/>
    </xf>
    <xf numFmtId="1" fontId="52" fillId="0" borderId="54" xfId="90" applyNumberFormat="1" applyFont="1" applyBorder="1" applyAlignment="1">
      <alignment horizontal="center" vertical="center" wrapText="1"/>
    </xf>
    <xf numFmtId="49" fontId="52" fillId="19" borderId="54" xfId="90" applyNumberFormat="1" applyFont="1" applyFill="1" applyBorder="1" applyAlignment="1">
      <alignment horizontal="center" vertical="center" wrapText="1"/>
    </xf>
    <xf numFmtId="1" fontId="52" fillId="27" borderId="44" xfId="90" applyNumberFormat="1" applyFont="1" applyFill="1" applyBorder="1" applyAlignment="1">
      <alignment horizontal="center" vertical="center" wrapText="1"/>
    </xf>
    <xf numFmtId="0" fontId="51" fillId="0" borderId="0" xfId="98" applyFont="1" applyBorder="1" applyAlignment="1">
      <alignment horizontal="center" vertical="center" wrapText="1"/>
    </xf>
    <xf numFmtId="0" fontId="48" fillId="0" borderId="0" xfId="98" applyFont="1" applyBorder="1" applyAlignment="1">
      <alignment horizontal="right" vertical="center" wrapText="1"/>
    </xf>
    <xf numFmtId="0" fontId="48" fillId="0" borderId="0" xfId="98" applyFont="1" applyBorder="1" applyAlignment="1">
      <alignment horizontal="left" vertical="center" wrapText="1"/>
    </xf>
    <xf numFmtId="0" fontId="48" fillId="0" borderId="0" xfId="98" applyFont="1" applyBorder="1" applyAlignment="1">
      <alignment horizontal="center" vertical="center" wrapText="1"/>
    </xf>
    <xf numFmtId="165" fontId="48" fillId="34" borderId="0" xfId="98" applyNumberFormat="1" applyFont="1" applyFill="1" applyBorder="1" applyAlignment="1">
      <alignment horizontal="center" vertical="center" wrapText="1"/>
    </xf>
    <xf numFmtId="165" fontId="48" fillId="0" borderId="0" xfId="98" applyNumberFormat="1" applyFont="1" applyBorder="1" applyAlignment="1">
      <alignment horizontal="center" vertical="center" wrapText="1"/>
    </xf>
    <xf numFmtId="165" fontId="51" fillId="32" borderId="0" xfId="0" applyNumberFormat="1" applyFont="1" applyFill="1" applyBorder="1" applyAlignment="1">
      <alignment horizontal="center" vertical="center" wrapText="1"/>
    </xf>
    <xf numFmtId="1" fontId="63" fillId="0" borderId="0" xfId="0" applyNumberFormat="1" applyFont="1" applyAlignment="1">
      <alignment horizontal="center" vertical="center" wrapText="1"/>
    </xf>
    <xf numFmtId="0" fontId="48" fillId="0" borderId="0" xfId="98" applyFont="1" applyBorder="1" applyAlignment="1">
      <alignment horizontal="right" vertical="center"/>
    </xf>
    <xf numFmtId="165" fontId="69" fillId="34" borderId="0" xfId="98" applyNumberFormat="1" applyFont="1" applyFill="1" applyBorder="1" applyAlignment="1">
      <alignment horizontal="center" vertical="center" wrapText="1"/>
    </xf>
    <xf numFmtId="165" fontId="51" fillId="35" borderId="0" xfId="98" applyNumberFormat="1" applyFont="1" applyFill="1" applyBorder="1" applyAlignment="1">
      <alignment horizontal="center" vertical="center" wrapText="1"/>
    </xf>
    <xf numFmtId="165" fontId="69" fillId="32" borderId="0" xfId="0" applyNumberFormat="1" applyFont="1" applyFill="1" applyBorder="1" applyAlignment="1">
      <alignment horizontal="center" vertical="center" wrapText="1"/>
    </xf>
    <xf numFmtId="165" fontId="64" fillId="33" borderId="0" xfId="0" applyNumberFormat="1" applyFont="1" applyFill="1" applyAlignment="1">
      <alignment horizontal="center" vertical="center" wrapText="1"/>
    </xf>
    <xf numFmtId="165" fontId="48" fillId="35" borderId="0" xfId="98" applyNumberFormat="1" applyFont="1" applyFill="1" applyBorder="1" applyAlignment="1">
      <alignment horizontal="center" vertical="center" wrapText="1"/>
    </xf>
    <xf numFmtId="165" fontId="48" fillId="32" borderId="0" xfId="0" applyNumberFormat="1" applyFont="1" applyFill="1" applyBorder="1" applyAlignment="1">
      <alignment horizontal="center" vertical="center" wrapText="1"/>
    </xf>
    <xf numFmtId="1" fontId="48" fillId="0" borderId="0" xfId="0" applyNumberFormat="1" applyFont="1" applyAlignment="1">
      <alignment horizontal="center" vertical="center" wrapText="1"/>
    </xf>
    <xf numFmtId="0" fontId="48" fillId="0" borderId="0" xfId="0" applyFont="1" applyAlignment="1">
      <alignment horizontal="center" vertical="center" wrapText="1"/>
    </xf>
    <xf numFmtId="165" fontId="50" fillId="35" borderId="0" xfId="98" applyNumberFormat="1" applyFont="1" applyFill="1" applyBorder="1" applyAlignment="1">
      <alignment horizontal="center" vertical="center" wrapText="1"/>
    </xf>
    <xf numFmtId="165" fontId="70" fillId="34" borderId="0" xfId="98" applyNumberFormat="1" applyFont="1" applyFill="1" applyBorder="1" applyAlignment="1">
      <alignment horizontal="center" vertical="center" wrapText="1"/>
    </xf>
    <xf numFmtId="1" fontId="71" fillId="0" borderId="0" xfId="0" applyNumberFormat="1" applyFont="1" applyAlignment="1">
      <alignment horizontal="center" vertical="center" wrapText="1"/>
    </xf>
    <xf numFmtId="165" fontId="62" fillId="33" borderId="0" xfId="0" applyNumberFormat="1" applyFont="1" applyFill="1" applyAlignment="1">
      <alignment horizontal="center" vertical="center" wrapText="1"/>
    </xf>
    <xf numFmtId="165" fontId="51" fillId="34" borderId="0" xfId="98" applyNumberFormat="1" applyFont="1" applyFill="1" applyBorder="1" applyAlignment="1">
      <alignment horizontal="center" vertical="center" wrapText="1"/>
    </xf>
    <xf numFmtId="0" fontId="72" fillId="0" borderId="0" xfId="0" applyFont="1" applyAlignment="1">
      <alignment horizontal="center" vertical="center" wrapText="1"/>
    </xf>
    <xf numFmtId="0" fontId="0" fillId="0" borderId="0" xfId="0" applyFont="1"/>
    <xf numFmtId="0" fontId="78" fillId="0" borderId="0" xfId="90" applyFont="1" applyAlignment="1">
      <alignment horizontal="center" vertical="center" wrapText="1"/>
    </xf>
    <xf numFmtId="0" fontId="76" fillId="0" borderId="0" xfId="90" applyFont="1" applyAlignment="1">
      <alignment horizontal="center" vertical="center" wrapText="1"/>
    </xf>
    <xf numFmtId="0" fontId="79" fillId="0" borderId="0" xfId="1" applyFont="1" applyBorder="1" applyAlignment="1" applyProtection="1">
      <alignment horizontal="center" vertical="center" wrapText="1"/>
    </xf>
    <xf numFmtId="0" fontId="76" fillId="0" borderId="8" xfId="90" applyFont="1" applyBorder="1" applyAlignment="1">
      <alignment horizontal="center" vertical="center" wrapText="1"/>
    </xf>
    <xf numFmtId="0" fontId="76" fillId="0" borderId="9" xfId="90" applyFont="1" applyBorder="1" applyAlignment="1">
      <alignment horizontal="center" vertical="center" wrapText="1"/>
    </xf>
    <xf numFmtId="0" fontId="76" fillId="0" borderId="10" xfId="90" applyFont="1" applyBorder="1" applyAlignment="1">
      <alignment horizontal="center" vertical="center" wrapText="1"/>
    </xf>
    <xf numFmtId="0" fontId="78" fillId="0" borderId="12" xfId="90" applyFont="1" applyBorder="1" applyAlignment="1">
      <alignment horizontal="center" vertical="center" wrapText="1"/>
    </xf>
    <xf numFmtId="0" fontId="78" fillId="0" borderId="1" xfId="90" applyFont="1" applyBorder="1" applyAlignment="1">
      <alignment horizontal="center" vertical="center" wrapText="1"/>
    </xf>
    <xf numFmtId="0" fontId="78" fillId="0" borderId="11" xfId="90" applyFont="1" applyBorder="1" applyAlignment="1">
      <alignment horizontal="center" vertical="center" wrapText="1"/>
    </xf>
    <xf numFmtId="0" fontId="78" fillId="0" borderId="13" xfId="90" applyFont="1" applyBorder="1" applyAlignment="1">
      <alignment horizontal="center" vertical="center" wrapText="1"/>
    </xf>
    <xf numFmtId="0" fontId="78" fillId="0" borderId="14" xfId="90" applyFont="1" applyBorder="1" applyAlignment="1">
      <alignment horizontal="center" vertical="center" wrapText="1"/>
    </xf>
    <xf numFmtId="0" fontId="78" fillId="0" borderId="15" xfId="90" applyFont="1" applyBorder="1" applyAlignment="1">
      <alignment horizontal="center" vertical="center" wrapText="1"/>
    </xf>
    <xf numFmtId="0" fontId="76" fillId="0" borderId="0" xfId="90" applyFont="1" applyAlignment="1">
      <alignment horizontal="left" vertical="center"/>
    </xf>
    <xf numFmtId="0" fontId="78" fillId="0" borderId="0" xfId="90" applyFont="1" applyAlignment="1">
      <alignment horizontal="left" vertical="center"/>
    </xf>
    <xf numFmtId="0" fontId="78" fillId="0" borderId="0" xfId="90" applyFont="1" applyAlignment="1">
      <alignment horizontal="center" vertical="center"/>
    </xf>
    <xf numFmtId="0" fontId="81" fillId="0" borderId="0" xfId="90" applyFont="1" applyAlignment="1">
      <alignment horizontal="left" vertical="center"/>
    </xf>
    <xf numFmtId="0" fontId="82" fillId="0" borderId="0" xfId="1" applyFont="1" applyBorder="1" applyAlignment="1" applyProtection="1">
      <alignment horizontal="center" vertical="center" wrapText="1"/>
    </xf>
    <xf numFmtId="0" fontId="83" fillId="0" borderId="0" xfId="90" applyFont="1"/>
    <xf numFmtId="49" fontId="84" fillId="0" borderId="0" xfId="90" applyNumberFormat="1" applyFont="1"/>
    <xf numFmtId="49" fontId="85" fillId="0" borderId="0" xfId="90" applyNumberFormat="1" applyFont="1" applyAlignment="1">
      <alignment horizontal="right"/>
    </xf>
    <xf numFmtId="49" fontId="85" fillId="0" borderId="0" xfId="90" applyNumberFormat="1" applyFont="1" applyAlignment="1">
      <alignment horizontal="left"/>
    </xf>
    <xf numFmtId="49" fontId="85" fillId="0" borderId="0" xfId="90" applyNumberFormat="1" applyFont="1" applyAlignment="1">
      <alignment horizontal="center"/>
    </xf>
    <xf numFmtId="49" fontId="83" fillId="0" borderId="0" xfId="90" applyNumberFormat="1" applyFont="1" applyAlignment="1">
      <alignment horizontal="center" vertical="center"/>
    </xf>
    <xf numFmtId="49" fontId="83" fillId="0" borderId="0" xfId="90" applyNumberFormat="1" applyFont="1"/>
    <xf numFmtId="49" fontId="85" fillId="0" borderId="0" xfId="90" applyNumberFormat="1" applyFont="1"/>
    <xf numFmtId="0" fontId="84" fillId="0" borderId="0" xfId="90" applyFont="1"/>
    <xf numFmtId="0" fontId="86" fillId="0" borderId="0" xfId="90" applyFont="1"/>
    <xf numFmtId="0" fontId="87" fillId="0" borderId="0" xfId="90" applyFont="1" applyAlignment="1">
      <alignment horizontal="center" vertical="center"/>
    </xf>
    <xf numFmtId="49" fontId="89" fillId="32" borderId="22" xfId="90" applyNumberFormat="1" applyFont="1" applyFill="1" applyBorder="1" applyAlignment="1">
      <alignment horizontal="center" vertical="center" wrapText="1"/>
    </xf>
    <xf numFmtId="49" fontId="89" fillId="32" borderId="19" xfId="90" applyNumberFormat="1" applyFont="1" applyFill="1" applyBorder="1" applyAlignment="1">
      <alignment horizontal="center" vertical="center" wrapText="1"/>
    </xf>
    <xf numFmtId="49" fontId="89" fillId="32" borderId="20" xfId="90" applyNumberFormat="1" applyFont="1" applyFill="1" applyBorder="1" applyAlignment="1">
      <alignment horizontal="center" vertical="center" wrapText="1"/>
    </xf>
    <xf numFmtId="49" fontId="89" fillId="32" borderId="32" xfId="90" applyNumberFormat="1" applyFont="1" applyFill="1" applyBorder="1" applyAlignment="1">
      <alignment horizontal="center" vertical="center" wrapText="1"/>
    </xf>
    <xf numFmtId="49" fontId="89" fillId="32" borderId="68" xfId="90" applyNumberFormat="1" applyFont="1" applyFill="1" applyBorder="1" applyAlignment="1">
      <alignment horizontal="center" vertical="center" wrapText="1"/>
    </xf>
    <xf numFmtId="165" fontId="90" fillId="32" borderId="24" xfId="90" applyNumberFormat="1" applyFont="1" applyFill="1" applyBorder="1" applyAlignment="1">
      <alignment horizontal="center" vertical="center" wrapText="1"/>
    </xf>
    <xf numFmtId="165" fontId="89" fillId="32" borderId="25" xfId="0" applyNumberFormat="1" applyFont="1" applyFill="1" applyBorder="1" applyAlignment="1">
      <alignment horizontal="center" vertical="center" wrapText="1"/>
    </xf>
    <xf numFmtId="0" fontId="89" fillId="32" borderId="20" xfId="0" applyFont="1" applyFill="1" applyBorder="1" applyAlignment="1">
      <alignment horizontal="center" vertical="center" wrapText="1"/>
    </xf>
    <xf numFmtId="49" fontId="89" fillId="32" borderId="25" xfId="0" applyNumberFormat="1" applyFont="1" applyFill="1" applyBorder="1" applyAlignment="1">
      <alignment horizontal="center" vertical="center" wrapText="1"/>
    </xf>
    <xf numFmtId="49" fontId="89" fillId="32" borderId="65" xfId="0" applyNumberFormat="1" applyFont="1" applyFill="1" applyBorder="1" applyAlignment="1">
      <alignment horizontal="center" vertical="center" wrapText="1"/>
    </xf>
    <xf numFmtId="49" fontId="89" fillId="32" borderId="25" xfId="0" applyNumberFormat="1" applyFont="1" applyFill="1" applyBorder="1" applyAlignment="1">
      <alignment vertical="center" wrapText="1"/>
    </xf>
    <xf numFmtId="0" fontId="89" fillId="32" borderId="79" xfId="0" applyFont="1" applyFill="1" applyBorder="1" applyAlignment="1">
      <alignment horizontal="center" vertical="center" wrapText="1"/>
    </xf>
    <xf numFmtId="0" fontId="89" fillId="32" borderId="0" xfId="90" applyFont="1" applyFill="1"/>
    <xf numFmtId="0" fontId="90" fillId="32" borderId="0" xfId="90" applyFont="1" applyFill="1" applyAlignment="1">
      <alignment horizontal="center" vertical="center"/>
    </xf>
    <xf numFmtId="0" fontId="90" fillId="32" borderId="0" xfId="90" applyFont="1" applyFill="1"/>
    <xf numFmtId="49" fontId="89" fillId="32" borderId="25" xfId="90" applyNumberFormat="1" applyFont="1" applyFill="1" applyBorder="1" applyAlignment="1">
      <alignment horizontal="center" vertical="center" wrapText="1"/>
    </xf>
    <xf numFmtId="49" fontId="89" fillId="32" borderId="67" xfId="90" applyNumberFormat="1" applyFont="1" applyFill="1" applyBorder="1" applyAlignment="1">
      <alignment horizontal="center" vertical="center" wrapText="1"/>
    </xf>
    <xf numFmtId="165" fontId="89" fillId="19" borderId="66" xfId="90" applyNumberFormat="1" applyFont="1" applyFill="1" applyBorder="1" applyAlignment="1">
      <alignment horizontal="center" vertical="center" wrapText="1"/>
    </xf>
    <xf numFmtId="0" fontId="91" fillId="37" borderId="66" xfId="0" applyFont="1" applyFill="1" applyBorder="1" applyAlignment="1">
      <alignment horizontal="center" vertical="center" wrapText="1"/>
    </xf>
    <xf numFmtId="0" fontId="89" fillId="37" borderId="66" xfId="0" applyFont="1" applyFill="1" applyBorder="1" applyAlignment="1">
      <alignment horizontal="center" vertical="center" wrapText="1"/>
    </xf>
    <xf numFmtId="0" fontId="89" fillId="4" borderId="66" xfId="0" applyFont="1" applyFill="1" applyBorder="1" applyAlignment="1">
      <alignment horizontal="center" vertical="center" wrapText="1"/>
    </xf>
    <xf numFmtId="0" fontId="89" fillId="33" borderId="66" xfId="0" applyFont="1" applyFill="1" applyBorder="1" applyAlignment="1">
      <alignment horizontal="center" vertical="center" wrapText="1"/>
    </xf>
    <xf numFmtId="49" fontId="89" fillId="4" borderId="66" xfId="0" applyNumberFormat="1" applyFont="1" applyFill="1" applyBorder="1" applyAlignment="1">
      <alignment horizontal="center" vertical="center" wrapText="1"/>
    </xf>
    <xf numFmtId="49" fontId="92" fillId="4" borderId="66" xfId="0" applyNumberFormat="1" applyFont="1" applyFill="1" applyBorder="1" applyAlignment="1">
      <alignment horizontal="center" vertical="center" wrapText="1"/>
    </xf>
    <xf numFmtId="49" fontId="89" fillId="4" borderId="64" xfId="0" applyNumberFormat="1" applyFont="1" applyFill="1" applyBorder="1" applyAlignment="1">
      <alignment horizontal="center" vertical="center" wrapText="1"/>
    </xf>
    <xf numFmtId="49" fontId="92" fillId="2" borderId="25" xfId="0" applyNumberFormat="1" applyFont="1" applyFill="1" applyBorder="1" applyAlignment="1">
      <alignment horizontal="center" vertical="center" wrapText="1"/>
    </xf>
    <xf numFmtId="0" fontId="89" fillId="37" borderId="67" xfId="0" applyFont="1" applyFill="1" applyBorder="1" applyAlignment="1">
      <alignment horizontal="center" vertical="center" wrapText="1"/>
    </xf>
    <xf numFmtId="49" fontId="91" fillId="4" borderId="63" xfId="0" applyNumberFormat="1" applyFont="1" applyFill="1" applyBorder="1" applyAlignment="1">
      <alignment horizontal="center" vertical="center" wrapText="1"/>
    </xf>
    <xf numFmtId="49" fontId="89" fillId="33" borderId="66" xfId="0" applyNumberFormat="1" applyFont="1" applyFill="1" applyBorder="1" applyAlignment="1">
      <alignment horizontal="center" vertical="center" wrapText="1"/>
    </xf>
    <xf numFmtId="49" fontId="89" fillId="37" borderId="45" xfId="0" applyNumberFormat="1" applyFont="1" applyFill="1" applyBorder="1" applyAlignment="1">
      <alignment horizontal="center" vertical="center" wrapText="1"/>
    </xf>
    <xf numFmtId="49" fontId="89" fillId="11" borderId="45" xfId="0" applyNumberFormat="1" applyFont="1" applyFill="1" applyBorder="1" applyAlignment="1">
      <alignment horizontal="center" vertical="center" wrapText="1"/>
    </xf>
    <xf numFmtId="49" fontId="89" fillId="11" borderId="65" xfId="0" applyNumberFormat="1" applyFont="1" applyFill="1" applyBorder="1" applyAlignment="1">
      <alignment horizontal="center" vertical="center" wrapText="1"/>
    </xf>
    <xf numFmtId="49" fontId="89" fillId="11" borderId="79" xfId="0" applyNumberFormat="1" applyFont="1" applyFill="1" applyBorder="1" applyAlignment="1">
      <alignment horizontal="center" vertical="center" wrapText="1"/>
    </xf>
    <xf numFmtId="49" fontId="89" fillId="22" borderId="63" xfId="0" applyNumberFormat="1" applyFont="1" applyFill="1" applyBorder="1" applyAlignment="1">
      <alignment horizontal="center" vertical="center" wrapText="1"/>
    </xf>
    <xf numFmtId="49" fontId="89" fillId="22" borderId="79" xfId="0" applyNumberFormat="1" applyFont="1" applyFill="1" applyBorder="1" applyAlignment="1">
      <alignment horizontal="center" vertical="center" wrapText="1"/>
    </xf>
    <xf numFmtId="49" fontId="89" fillId="4" borderId="65" xfId="0" applyNumberFormat="1" applyFont="1" applyFill="1" applyBorder="1" applyAlignment="1">
      <alignment horizontal="center" vertical="center" wrapText="1"/>
    </xf>
    <xf numFmtId="49" fontId="89" fillId="37" borderId="25" xfId="0" applyNumberFormat="1" applyFont="1" applyFill="1" applyBorder="1" applyAlignment="1">
      <alignment horizontal="center" vertical="center" wrapText="1"/>
    </xf>
    <xf numFmtId="49" fontId="89" fillId="33" borderId="65" xfId="0" applyNumberFormat="1" applyFont="1" applyFill="1" applyBorder="1" applyAlignment="1">
      <alignment horizontal="center" vertical="center" wrapText="1"/>
    </xf>
    <xf numFmtId="0" fontId="89" fillId="11" borderId="25" xfId="0" applyFont="1" applyFill="1" applyBorder="1" applyAlignment="1">
      <alignment horizontal="center" vertical="center" wrapText="1"/>
    </xf>
    <xf numFmtId="49" fontId="89" fillId="37" borderId="63" xfId="0" applyNumberFormat="1" applyFont="1" applyFill="1" applyBorder="1" applyAlignment="1">
      <alignment horizontal="center" vertical="center" wrapText="1"/>
    </xf>
    <xf numFmtId="49" fontId="89" fillId="37" borderId="66" xfId="0" applyNumberFormat="1" applyFont="1" applyFill="1" applyBorder="1" applyAlignment="1">
      <alignment horizontal="center" vertical="center" wrapText="1"/>
    </xf>
    <xf numFmtId="49" fontId="89" fillId="37" borderId="79" xfId="0" applyNumberFormat="1" applyFont="1" applyFill="1" applyBorder="1" applyAlignment="1">
      <alignment horizontal="center" vertical="center" wrapText="1"/>
    </xf>
    <xf numFmtId="0" fontId="89" fillId="3" borderId="79" xfId="0" applyFont="1" applyFill="1" applyBorder="1" applyAlignment="1">
      <alignment horizontal="center" vertical="center" wrapText="1"/>
    </xf>
    <xf numFmtId="0" fontId="89" fillId="0" borderId="0" xfId="90" applyFont="1" applyAlignment="1">
      <alignment horizontal="center" vertical="center"/>
    </xf>
    <xf numFmtId="0" fontId="89" fillId="32" borderId="32" xfId="90" applyFont="1" applyFill="1" applyBorder="1" applyAlignment="1">
      <alignment horizontal="center" vertical="center" wrapText="1"/>
    </xf>
    <xf numFmtId="1" fontId="89" fillId="32" borderId="66" xfId="90" applyNumberFormat="1" applyFont="1" applyFill="1" applyBorder="1" applyAlignment="1">
      <alignment horizontal="center" vertical="center" wrapText="1"/>
    </xf>
    <xf numFmtId="1" fontId="89" fillId="32" borderId="25" xfId="90" applyNumberFormat="1" applyFont="1" applyFill="1" applyBorder="1" applyAlignment="1">
      <alignment horizontal="center" vertical="center" wrapText="1"/>
    </xf>
    <xf numFmtId="1" fontId="89" fillId="32" borderId="64" xfId="90" applyNumberFormat="1" applyFont="1" applyFill="1" applyBorder="1" applyAlignment="1">
      <alignment horizontal="center" vertical="center" wrapText="1"/>
    </xf>
    <xf numFmtId="1" fontId="89" fillId="32" borderId="67" xfId="90" applyNumberFormat="1" applyFont="1" applyFill="1" applyBorder="1" applyAlignment="1">
      <alignment horizontal="center" vertical="center" wrapText="1"/>
    </xf>
    <xf numFmtId="1" fontId="89" fillId="33" borderId="66" xfId="90" applyNumberFormat="1" applyFont="1" applyFill="1" applyBorder="1" applyAlignment="1">
      <alignment horizontal="center" vertical="center" wrapText="1"/>
    </xf>
    <xf numFmtId="1" fontId="89" fillId="32" borderId="79" xfId="90" applyNumberFormat="1" applyFont="1" applyFill="1" applyBorder="1" applyAlignment="1">
      <alignment horizontal="center" vertical="center" wrapText="1"/>
    </xf>
    <xf numFmtId="0" fontId="86" fillId="0" borderId="0" xfId="90" applyFont="1" applyAlignment="1">
      <alignment horizontal="center" vertical="center" wrapText="1"/>
    </xf>
    <xf numFmtId="0" fontId="87" fillId="0" borderId="0" xfId="90" applyFont="1" applyAlignment="1">
      <alignment horizontal="center" vertical="center" wrapText="1"/>
    </xf>
    <xf numFmtId="0" fontId="89" fillId="32" borderId="60" xfId="0" applyFont="1" applyFill="1" applyBorder="1" applyAlignment="1">
      <alignment horizontal="center" vertical="center" wrapText="1"/>
    </xf>
    <xf numFmtId="0" fontId="89" fillId="32" borderId="1" xfId="0" applyFont="1" applyFill="1" applyBorder="1" applyAlignment="1">
      <alignment horizontal="center" vertical="center" wrapText="1"/>
    </xf>
    <xf numFmtId="0" fontId="92" fillId="0" borderId="0" xfId="90" applyFont="1" applyAlignment="1">
      <alignment horizontal="center" vertical="center"/>
    </xf>
    <xf numFmtId="0" fontId="94" fillId="0" borderId="0" xfId="90" applyFont="1"/>
    <xf numFmtId="0" fontId="90" fillId="0" borderId="73" xfId="98" applyFont="1" applyBorder="1" applyAlignment="1">
      <alignment horizontal="center" vertical="center" wrapText="1"/>
    </xf>
    <xf numFmtId="0" fontId="90" fillId="0" borderId="34" xfId="98" applyFont="1" applyBorder="1" applyAlignment="1">
      <alignment horizontal="center" vertical="center" wrapText="1"/>
    </xf>
    <xf numFmtId="0" fontId="90" fillId="0" borderId="50" xfId="98" applyFont="1" applyBorder="1" applyAlignment="1">
      <alignment horizontal="left" vertical="center" wrapText="1"/>
    </xf>
    <xf numFmtId="0" fontId="89" fillId="0" borderId="22" xfId="98" applyFont="1" applyBorder="1" applyAlignment="1">
      <alignment horizontal="right" vertical="center" wrapText="1"/>
    </xf>
    <xf numFmtId="0" fontId="89" fillId="0" borderId="23" xfId="98" applyFont="1" applyBorder="1" applyAlignment="1">
      <alignment horizontal="left" vertical="center" wrapText="1"/>
    </xf>
    <xf numFmtId="0" fontId="89" fillId="0" borderId="19" xfId="98" applyFont="1" applyBorder="1" applyAlignment="1">
      <alignment horizontal="center" vertical="center" wrapText="1"/>
    </xf>
    <xf numFmtId="0" fontId="90" fillId="0" borderId="24" xfId="98" applyFont="1" applyBorder="1" applyAlignment="1">
      <alignment horizontal="center" vertical="center" wrapText="1"/>
    </xf>
    <xf numFmtId="165" fontId="89" fillId="0" borderId="22" xfId="98" applyNumberFormat="1" applyFont="1" applyBorder="1" applyAlignment="1">
      <alignment horizontal="center" vertical="center" wrapText="1"/>
    </xf>
    <xf numFmtId="165" fontId="90" fillId="0" borderId="49" xfId="98" applyNumberFormat="1" applyFont="1" applyBorder="1" applyAlignment="1">
      <alignment horizontal="center" vertical="center" wrapText="1"/>
    </xf>
    <xf numFmtId="165" fontId="89" fillId="0" borderId="49" xfId="98" applyNumberFormat="1" applyFont="1" applyBorder="1" applyAlignment="1">
      <alignment horizontal="center" vertical="center" wrapText="1"/>
    </xf>
    <xf numFmtId="165" fontId="90" fillId="0" borderId="49" xfId="90" applyNumberFormat="1" applyFont="1" applyBorder="1" applyAlignment="1">
      <alignment horizontal="center" vertical="center"/>
    </xf>
    <xf numFmtId="165" fontId="89" fillId="0" borderId="49" xfId="90" applyNumberFormat="1" applyFont="1" applyBorder="1" applyAlignment="1">
      <alignment horizontal="center" vertical="center"/>
    </xf>
    <xf numFmtId="165" fontId="89" fillId="0" borderId="23" xfId="90" applyNumberFormat="1" applyFont="1" applyBorder="1" applyAlignment="1">
      <alignment horizontal="center" vertical="center"/>
    </xf>
    <xf numFmtId="3" fontId="86" fillId="0" borderId="0" xfId="90" applyNumberFormat="1" applyFont="1"/>
    <xf numFmtId="3" fontId="87" fillId="0" borderId="0" xfId="90" applyNumberFormat="1" applyFont="1" applyAlignment="1">
      <alignment horizontal="center" vertical="center"/>
    </xf>
    <xf numFmtId="3" fontId="83" fillId="0" borderId="0" xfId="90" applyNumberFormat="1" applyFont="1"/>
    <xf numFmtId="0" fontId="90" fillId="0" borderId="75" xfId="98" applyFont="1" applyBorder="1" applyAlignment="1">
      <alignment horizontal="center" vertical="center" wrapText="1"/>
    </xf>
    <xf numFmtId="0" fontId="90" fillId="0" borderId="40" xfId="98" applyFont="1" applyBorder="1" applyAlignment="1">
      <alignment horizontal="center" vertical="center" wrapText="1"/>
    </xf>
    <xf numFmtId="0" fontId="90" fillId="0" borderId="52" xfId="98" applyFont="1" applyBorder="1" applyAlignment="1">
      <alignment horizontal="left" vertical="center" wrapText="1"/>
    </xf>
    <xf numFmtId="0" fontId="95" fillId="0" borderId="36" xfId="98" applyFont="1" applyBorder="1" applyAlignment="1">
      <alignment horizontal="right" vertical="center" wrapText="1"/>
    </xf>
    <xf numFmtId="0" fontId="95" fillId="0" borderId="37" xfId="98" applyFont="1" applyBorder="1" applyAlignment="1">
      <alignment horizontal="left" vertical="center" wrapText="1"/>
    </xf>
    <xf numFmtId="0" fontId="95" fillId="0" borderId="38" xfId="98" applyFont="1" applyBorder="1" applyAlignment="1">
      <alignment horizontal="center" vertical="center" wrapText="1"/>
    </xf>
    <xf numFmtId="0" fontId="95" fillId="0" borderId="42" xfId="98" applyFont="1" applyBorder="1" applyAlignment="1">
      <alignment horizontal="center" vertical="center" wrapText="1"/>
    </xf>
    <xf numFmtId="0" fontId="96" fillId="0" borderId="36" xfId="90" applyFont="1" applyBorder="1" applyAlignment="1">
      <alignment horizontal="center" vertical="center"/>
    </xf>
    <xf numFmtId="0" fontId="96" fillId="0" borderId="0" xfId="90" applyFont="1" applyBorder="1" applyAlignment="1">
      <alignment horizontal="center" vertical="center"/>
    </xf>
    <xf numFmtId="0" fontId="97" fillId="0" borderId="0" xfId="90" applyFont="1" applyBorder="1" applyAlignment="1">
      <alignment horizontal="center" vertical="center"/>
    </xf>
    <xf numFmtId="0" fontId="96" fillId="0" borderId="0" xfId="90" applyFont="1" applyBorder="1"/>
    <xf numFmtId="0" fontId="96" fillId="0" borderId="37" xfId="90" applyFont="1" applyBorder="1" applyAlignment="1">
      <alignment horizontal="center" vertical="center"/>
    </xf>
    <xf numFmtId="0" fontId="98" fillId="0" borderId="36" xfId="98" applyFont="1" applyBorder="1" applyAlignment="1">
      <alignment horizontal="right" vertical="center" wrapText="1"/>
    </xf>
    <xf numFmtId="0" fontId="98" fillId="0" borderId="37" xfId="98" applyFont="1" applyBorder="1" applyAlignment="1">
      <alignment horizontal="left" vertical="center" wrapText="1"/>
    </xf>
    <xf numFmtId="0" fontId="98" fillId="0" borderId="38" xfId="98" applyFont="1" applyBorder="1" applyAlignment="1">
      <alignment horizontal="center" vertical="center" wrapText="1"/>
    </xf>
    <xf numFmtId="0" fontId="90" fillId="0" borderId="42" xfId="98" applyFont="1" applyBorder="1" applyAlignment="1">
      <alignment horizontal="center" vertical="center" wrapText="1"/>
    </xf>
    <xf numFmtId="165" fontId="98" fillId="0" borderId="36" xfId="98" applyNumberFormat="1" applyFont="1" applyBorder="1" applyAlignment="1">
      <alignment horizontal="center" vertical="center" wrapText="1"/>
    </xf>
    <xf numFmtId="165" fontId="98" fillId="0" borderId="0" xfId="98" applyNumberFormat="1" applyFont="1" applyBorder="1" applyAlignment="1">
      <alignment horizontal="center" vertical="center" wrapText="1"/>
    </xf>
    <xf numFmtId="165" fontId="98" fillId="0" borderId="0" xfId="90" applyNumberFormat="1" applyFont="1" applyBorder="1" applyAlignment="1">
      <alignment horizontal="center" vertical="center"/>
    </xf>
    <xf numFmtId="165" fontId="98" fillId="0" borderId="37" xfId="90" applyNumberFormat="1" applyFont="1" applyBorder="1" applyAlignment="1">
      <alignment horizontal="center" vertical="center"/>
    </xf>
    <xf numFmtId="0" fontId="90" fillId="0" borderId="81" xfId="98" applyFont="1" applyBorder="1" applyAlignment="1">
      <alignment horizontal="center" vertical="center" wrapText="1"/>
    </xf>
    <xf numFmtId="0" fontId="90" fillId="0" borderId="47" xfId="98" applyFont="1" applyBorder="1" applyAlignment="1">
      <alignment horizontal="center" vertical="center" wrapText="1"/>
    </xf>
    <xf numFmtId="0" fontId="90" fillId="0" borderId="55" xfId="98" applyFont="1" applyBorder="1" applyAlignment="1">
      <alignment horizontal="left" vertical="center" wrapText="1"/>
    </xf>
    <xf numFmtId="0" fontId="98" fillId="0" borderId="43" xfId="98" applyFont="1" applyBorder="1" applyAlignment="1">
      <alignment horizontal="right" vertical="center" wrapText="1"/>
    </xf>
    <xf numFmtId="0" fontId="98" fillId="0" borderId="44" xfId="98" applyFont="1" applyBorder="1" applyAlignment="1">
      <alignment horizontal="left" vertical="center" wrapText="1"/>
    </xf>
    <xf numFmtId="0" fontId="98" fillId="0" borderId="45" xfId="98" applyFont="1" applyBorder="1" applyAlignment="1">
      <alignment horizontal="center" vertical="center" wrapText="1"/>
    </xf>
    <xf numFmtId="0" fontId="90" fillId="0" borderId="17" xfId="98" applyFont="1" applyBorder="1" applyAlignment="1">
      <alignment horizontal="center" vertical="center" wrapText="1"/>
    </xf>
    <xf numFmtId="165" fontId="98" fillId="0" borderId="43" xfId="98" applyNumberFormat="1" applyFont="1" applyBorder="1" applyAlignment="1">
      <alignment horizontal="center" vertical="center" wrapText="1"/>
    </xf>
    <xf numFmtId="165" fontId="98" fillId="0" borderId="54" xfId="98" applyNumberFormat="1" applyFont="1" applyBorder="1" applyAlignment="1">
      <alignment horizontal="center" vertical="center" wrapText="1"/>
    </xf>
    <xf numFmtId="165" fontId="98" fillId="0" borderId="54" xfId="90" applyNumberFormat="1" applyFont="1" applyBorder="1" applyAlignment="1">
      <alignment horizontal="center" vertical="center"/>
    </xf>
    <xf numFmtId="165" fontId="98" fillId="0" borderId="44" xfId="90" applyNumberFormat="1" applyFont="1" applyBorder="1" applyAlignment="1">
      <alignment horizontal="center" vertical="center"/>
    </xf>
    <xf numFmtId="0" fontId="90" fillId="0" borderId="21" xfId="98" applyFont="1" applyBorder="1" applyAlignment="1">
      <alignment horizontal="left" vertical="center" wrapText="1"/>
    </xf>
    <xf numFmtId="0" fontId="90" fillId="0" borderId="53" xfId="98" applyFont="1" applyBorder="1" applyAlignment="1">
      <alignment horizontal="left" vertical="center" wrapText="1"/>
    </xf>
    <xf numFmtId="0" fontId="83" fillId="0" borderId="36" xfId="90" applyFont="1" applyBorder="1" applyAlignment="1">
      <alignment horizontal="center" vertical="center"/>
    </xf>
    <xf numFmtId="0" fontId="83" fillId="0" borderId="0" xfId="90" applyFont="1" applyBorder="1" applyAlignment="1">
      <alignment horizontal="center" vertical="center"/>
    </xf>
    <xf numFmtId="0" fontId="85" fillId="0" borderId="0" xfId="90" applyFont="1" applyBorder="1" applyAlignment="1">
      <alignment horizontal="center" vertical="center"/>
    </xf>
    <xf numFmtId="0" fontId="83" fillId="0" borderId="37" xfId="90" applyFont="1" applyBorder="1" applyAlignment="1">
      <alignment horizontal="center" vertical="center"/>
    </xf>
    <xf numFmtId="0" fontId="90" fillId="32" borderId="73" xfId="98" applyFont="1" applyFill="1" applyBorder="1" applyAlignment="1">
      <alignment horizontal="center" vertical="center" wrapText="1"/>
    </xf>
    <xf numFmtId="0" fontId="90" fillId="32" borderId="34" xfId="98" applyFont="1" applyFill="1" applyBorder="1" applyAlignment="1">
      <alignment horizontal="center" vertical="center" wrapText="1"/>
    </xf>
    <xf numFmtId="0" fontId="90" fillId="32" borderId="50" xfId="98" applyFont="1" applyFill="1" applyBorder="1" applyAlignment="1">
      <alignment horizontal="left" vertical="center" wrapText="1"/>
    </xf>
    <xf numFmtId="0" fontId="89" fillId="32" borderId="22" xfId="98" applyFont="1" applyFill="1" applyBorder="1" applyAlignment="1">
      <alignment horizontal="right" vertical="center" wrapText="1"/>
    </xf>
    <xf numFmtId="0" fontId="89" fillId="32" borderId="23" xfId="98" applyFont="1" applyFill="1" applyBorder="1" applyAlignment="1">
      <alignment horizontal="left" vertical="center" wrapText="1"/>
    </xf>
    <xf numFmtId="0" fontId="89" fillId="32" borderId="19" xfId="98" applyFont="1" applyFill="1" applyBorder="1" applyAlignment="1">
      <alignment horizontal="center" vertical="center" wrapText="1"/>
    </xf>
    <xf numFmtId="0" fontId="90" fillId="32" borderId="24" xfId="98" applyFont="1" applyFill="1" applyBorder="1" applyAlignment="1">
      <alignment horizontal="center" vertical="center" wrapText="1"/>
    </xf>
    <xf numFmtId="0" fontId="90" fillId="32" borderId="21" xfId="98" applyFont="1" applyFill="1" applyBorder="1" applyAlignment="1">
      <alignment horizontal="left" vertical="center" wrapText="1"/>
    </xf>
    <xf numFmtId="0" fontId="90" fillId="32" borderId="75" xfId="98" applyFont="1" applyFill="1" applyBorder="1" applyAlignment="1">
      <alignment horizontal="center" vertical="center" wrapText="1"/>
    </xf>
    <xf numFmtId="0" fontId="90" fillId="32" borderId="40" xfId="98" applyFont="1" applyFill="1" applyBorder="1" applyAlignment="1">
      <alignment horizontal="center" vertical="center" wrapText="1"/>
    </xf>
    <xf numFmtId="0" fontId="90" fillId="32" borderId="52" xfId="98" applyFont="1" applyFill="1" applyBorder="1" applyAlignment="1">
      <alignment horizontal="left" vertical="center" wrapText="1"/>
    </xf>
    <xf numFmtId="0" fontId="98" fillId="32" borderId="36" xfId="98" applyFont="1" applyFill="1" applyBorder="1" applyAlignment="1">
      <alignment horizontal="right" vertical="center" wrapText="1"/>
    </xf>
    <xf numFmtId="0" fontId="98" fillId="32" borderId="37" xfId="98" applyFont="1" applyFill="1" applyBorder="1" applyAlignment="1">
      <alignment horizontal="left" vertical="center" wrapText="1"/>
    </xf>
    <xf numFmtId="0" fontId="98" fillId="32" borderId="38" xfId="98" applyFont="1" applyFill="1" applyBorder="1" applyAlignment="1">
      <alignment horizontal="center" vertical="center" wrapText="1"/>
    </xf>
    <xf numFmtId="0" fontId="90" fillId="32" borderId="42" xfId="98" applyFont="1" applyFill="1" applyBorder="1" applyAlignment="1">
      <alignment horizontal="center" vertical="center" wrapText="1"/>
    </xf>
    <xf numFmtId="0" fontId="90" fillId="32" borderId="51" xfId="98" applyFont="1" applyFill="1" applyBorder="1" applyAlignment="1">
      <alignment horizontal="left" vertical="center" wrapText="1"/>
    </xf>
    <xf numFmtId="165" fontId="99" fillId="0" borderId="0" xfId="98" applyNumberFormat="1" applyFont="1" applyBorder="1" applyAlignment="1">
      <alignment horizontal="center" vertical="center" wrapText="1"/>
    </xf>
    <xf numFmtId="165" fontId="99" fillId="0" borderId="0" xfId="90" applyNumberFormat="1" applyFont="1" applyBorder="1" applyAlignment="1">
      <alignment horizontal="center" vertical="center"/>
    </xf>
    <xf numFmtId="0" fontId="90" fillId="32" borderId="81" xfId="98" applyFont="1" applyFill="1" applyBorder="1" applyAlignment="1">
      <alignment horizontal="center" vertical="center" wrapText="1"/>
    </xf>
    <xf numFmtId="0" fontId="90" fillId="32" borderId="47" xfId="98" applyFont="1" applyFill="1" applyBorder="1" applyAlignment="1">
      <alignment horizontal="center" vertical="center" wrapText="1"/>
    </xf>
    <xf numFmtId="0" fontId="90" fillId="32" borderId="55" xfId="98" applyFont="1" applyFill="1" applyBorder="1" applyAlignment="1">
      <alignment horizontal="left" vertical="center" wrapText="1"/>
    </xf>
    <xf numFmtId="0" fontId="98" fillId="32" borderId="43" xfId="98" applyFont="1" applyFill="1" applyBorder="1" applyAlignment="1">
      <alignment horizontal="right" vertical="center" wrapText="1"/>
    </xf>
    <xf numFmtId="0" fontId="98" fillId="32" borderId="44" xfId="98" applyFont="1" applyFill="1" applyBorder="1" applyAlignment="1">
      <alignment horizontal="left" vertical="center" wrapText="1"/>
    </xf>
    <xf numFmtId="0" fontId="98" fillId="32" borderId="45" xfId="98" applyFont="1" applyFill="1" applyBorder="1" applyAlignment="1">
      <alignment horizontal="center" vertical="center" wrapText="1"/>
    </xf>
    <xf numFmtId="0" fontId="90" fillId="32" borderId="17" xfId="98" applyFont="1" applyFill="1" applyBorder="1" applyAlignment="1">
      <alignment horizontal="center" vertical="center" wrapText="1"/>
    </xf>
    <xf numFmtId="0" fontId="90" fillId="32" borderId="53" xfId="98" applyFont="1" applyFill="1" applyBorder="1" applyAlignment="1">
      <alignment horizontal="left" vertical="center" wrapText="1"/>
    </xf>
    <xf numFmtId="165" fontId="98" fillId="0" borderId="37" xfId="98" applyNumberFormat="1" applyFont="1" applyBorder="1" applyAlignment="1">
      <alignment horizontal="center" vertical="center" wrapText="1"/>
    </xf>
    <xf numFmtId="0" fontId="95" fillId="32" borderId="21" xfId="98" applyFont="1" applyFill="1" applyBorder="1" applyAlignment="1">
      <alignment horizontal="left" vertical="center" wrapText="1"/>
    </xf>
    <xf numFmtId="3" fontId="86" fillId="38" borderId="0" xfId="90" applyNumberFormat="1" applyFont="1" applyFill="1"/>
    <xf numFmtId="3" fontId="87" fillId="38" borderId="0" xfId="90" applyNumberFormat="1" applyFont="1" applyFill="1" applyAlignment="1">
      <alignment horizontal="center" vertical="center"/>
    </xf>
    <xf numFmtId="3" fontId="83" fillId="38" borderId="0" xfId="90" applyNumberFormat="1" applyFont="1" applyFill="1"/>
    <xf numFmtId="0" fontId="83" fillId="38" borderId="0" xfId="90" applyFont="1" applyFill="1"/>
    <xf numFmtId="0" fontId="90" fillId="0" borderId="22" xfId="98" applyFont="1" applyBorder="1" applyAlignment="1">
      <alignment horizontal="center" vertical="center" wrapText="1"/>
    </xf>
    <xf numFmtId="0" fontId="90" fillId="32" borderId="36" xfId="98" applyFont="1" applyFill="1" applyBorder="1" applyAlignment="1">
      <alignment horizontal="center" vertical="center" wrapText="1"/>
    </xf>
    <xf numFmtId="3" fontId="86" fillId="27" borderId="0" xfId="90" applyNumberFormat="1" applyFont="1" applyFill="1"/>
    <xf numFmtId="3" fontId="87" fillId="27" borderId="0" xfId="90" applyNumberFormat="1" applyFont="1" applyFill="1" applyAlignment="1">
      <alignment horizontal="center" vertical="center"/>
    </xf>
    <xf numFmtId="3" fontId="83" fillId="27" borderId="0" xfId="90" applyNumberFormat="1" applyFont="1" applyFill="1"/>
    <xf numFmtId="0" fontId="83" fillId="27" borderId="0" xfId="90" applyFont="1" applyFill="1"/>
    <xf numFmtId="0" fontId="90" fillId="32" borderId="43" xfId="98" applyFont="1" applyFill="1" applyBorder="1" applyAlignment="1">
      <alignment horizontal="center" vertical="center" wrapText="1"/>
    </xf>
    <xf numFmtId="165" fontId="98" fillId="0" borderId="36" xfId="90" applyNumberFormat="1" applyFont="1" applyBorder="1" applyAlignment="1">
      <alignment horizontal="center" vertical="center"/>
    </xf>
    <xf numFmtId="0" fontId="90" fillId="32" borderId="22" xfId="98" applyFont="1" applyFill="1" applyBorder="1" applyAlignment="1">
      <alignment horizontal="center" vertical="center" wrapText="1"/>
    </xf>
    <xf numFmtId="0" fontId="90" fillId="32" borderId="19" xfId="98" applyFont="1" applyFill="1" applyBorder="1" applyAlignment="1">
      <alignment vertical="center" wrapText="1"/>
    </xf>
    <xf numFmtId="0" fontId="90" fillId="32" borderId="38" xfId="98" applyFont="1" applyFill="1" applyBorder="1" applyAlignment="1">
      <alignment vertical="center" wrapText="1"/>
    </xf>
    <xf numFmtId="0" fontId="90" fillId="32" borderId="45" xfId="98" applyFont="1" applyFill="1" applyBorder="1" applyAlignment="1">
      <alignment vertical="center" wrapText="1"/>
    </xf>
    <xf numFmtId="0" fontId="90" fillId="0" borderId="22" xfId="98" applyFont="1" applyBorder="1" applyAlignment="1">
      <alignment horizontal="center" vertical="center"/>
    </xf>
    <xf numFmtId="0" fontId="90" fillId="0" borderId="19" xfId="98" applyFont="1" applyBorder="1" applyAlignment="1">
      <alignment vertical="center"/>
    </xf>
    <xf numFmtId="0" fontId="89" fillId="0" borderId="22" xfId="98" applyFont="1" applyBorder="1" applyAlignment="1">
      <alignment horizontal="right" vertical="center"/>
    </xf>
    <xf numFmtId="0" fontId="90" fillId="32" borderId="43" xfId="98" applyFont="1" applyFill="1" applyBorder="1" applyAlignment="1">
      <alignment horizontal="center" vertical="center"/>
    </xf>
    <xf numFmtId="0" fontId="90" fillId="32" borderId="45" xfId="98" applyFont="1" applyFill="1" applyBorder="1" applyAlignment="1">
      <alignment vertical="center"/>
    </xf>
    <xf numFmtId="0" fontId="98" fillId="32" borderId="43" xfId="98" applyFont="1" applyFill="1" applyBorder="1" applyAlignment="1">
      <alignment horizontal="right" vertical="center"/>
    </xf>
    <xf numFmtId="0" fontId="90" fillId="0" borderId="19" xfId="98" applyFont="1" applyBorder="1" applyAlignment="1">
      <alignment vertical="center" wrapText="1"/>
    </xf>
    <xf numFmtId="0" fontId="90" fillId="0" borderId="50" xfId="98" applyFont="1" applyBorder="1" applyAlignment="1">
      <alignment vertical="center" wrapText="1"/>
    </xf>
    <xf numFmtId="0" fontId="90" fillId="0" borderId="21" xfId="98" applyFont="1" applyBorder="1" applyAlignment="1">
      <alignment vertical="center" wrapText="1"/>
    </xf>
    <xf numFmtId="0" fontId="90" fillId="32" borderId="52" xfId="98" applyFont="1" applyFill="1" applyBorder="1" applyAlignment="1">
      <alignment vertical="center" wrapText="1"/>
    </xf>
    <xf numFmtId="0" fontId="90" fillId="32" borderId="51" xfId="98" applyFont="1" applyFill="1" applyBorder="1" applyAlignment="1">
      <alignment vertical="center" wrapText="1"/>
    </xf>
    <xf numFmtId="0" fontId="90" fillId="32" borderId="55" xfId="98" applyFont="1" applyFill="1" applyBorder="1" applyAlignment="1">
      <alignment vertical="center" wrapText="1"/>
    </xf>
    <xf numFmtId="0" fontId="90" fillId="32" borderId="53" xfId="98" applyFont="1" applyFill="1" applyBorder="1" applyAlignment="1">
      <alignment vertical="center" wrapText="1"/>
    </xf>
    <xf numFmtId="0" fontId="90" fillId="0" borderId="65" xfId="98" applyFont="1" applyBorder="1" applyAlignment="1">
      <alignment horizontal="left" vertical="center" wrapText="1"/>
    </xf>
    <xf numFmtId="0" fontId="89" fillId="0" borderId="32" xfId="98" applyFont="1" applyBorder="1" applyAlignment="1">
      <alignment horizontal="right" vertical="center" wrapText="1"/>
    </xf>
    <xf numFmtId="0" fontId="89" fillId="0" borderId="68" xfId="98" applyFont="1" applyBorder="1" applyAlignment="1">
      <alignment horizontal="left" vertical="center" wrapText="1"/>
    </xf>
    <xf numFmtId="0" fontId="89" fillId="0" borderId="25" xfId="98" applyFont="1" applyBorder="1" applyAlignment="1">
      <alignment horizontal="center" vertical="center" wrapText="1"/>
    </xf>
    <xf numFmtId="0" fontId="90" fillId="0" borderId="66" xfId="98" applyFont="1" applyBorder="1" applyAlignment="1">
      <alignment horizontal="center" vertical="center" wrapText="1"/>
    </xf>
    <xf numFmtId="0" fontId="90" fillId="0" borderId="64" xfId="98" applyFont="1" applyBorder="1" applyAlignment="1">
      <alignment horizontal="left" vertical="center" wrapText="1"/>
    </xf>
    <xf numFmtId="0" fontId="90" fillId="32" borderId="0" xfId="98" applyFont="1" applyFill="1" applyBorder="1" applyAlignment="1">
      <alignment horizontal="left" vertical="center" wrapText="1"/>
    </xf>
    <xf numFmtId="0" fontId="89" fillId="32" borderId="36" xfId="98" applyFont="1" applyFill="1" applyBorder="1" applyAlignment="1">
      <alignment horizontal="right" vertical="center" wrapText="1"/>
    </xf>
    <xf numFmtId="0" fontId="89" fillId="32" borderId="37" xfId="98" applyFont="1" applyFill="1" applyBorder="1" applyAlignment="1">
      <alignment horizontal="left" vertical="center" wrapText="1"/>
    </xf>
    <xf numFmtId="0" fontId="89" fillId="32" borderId="38" xfId="98" applyFont="1" applyFill="1" applyBorder="1" applyAlignment="1">
      <alignment horizontal="center" vertical="center" wrapText="1"/>
    </xf>
    <xf numFmtId="0" fontId="90" fillId="0" borderId="32" xfId="98" applyFont="1" applyBorder="1" applyAlignment="1">
      <alignment horizontal="center" vertical="center" wrapText="1"/>
    </xf>
    <xf numFmtId="0" fontId="90" fillId="0" borderId="25" xfId="98" applyFont="1" applyBorder="1" applyAlignment="1">
      <alignment horizontal="center" vertical="center" wrapText="1"/>
    </xf>
    <xf numFmtId="0" fontId="90" fillId="32" borderId="38" xfId="98" applyFont="1" applyFill="1" applyBorder="1" applyAlignment="1">
      <alignment horizontal="center" vertical="center" wrapText="1"/>
    </xf>
    <xf numFmtId="165" fontId="99" fillId="32" borderId="0" xfId="90" applyNumberFormat="1" applyFont="1" applyFill="1" applyBorder="1" applyAlignment="1">
      <alignment horizontal="center" vertical="center"/>
    </xf>
    <xf numFmtId="165" fontId="98" fillId="32" borderId="0" xfId="90" applyNumberFormat="1" applyFont="1" applyFill="1" applyBorder="1" applyAlignment="1">
      <alignment horizontal="center" vertical="center"/>
    </xf>
    <xf numFmtId="165" fontId="98" fillId="32" borderId="37" xfId="90" applyNumberFormat="1" applyFont="1" applyFill="1" applyBorder="1" applyAlignment="1">
      <alignment horizontal="center" vertical="center"/>
    </xf>
    <xf numFmtId="0" fontId="89" fillId="0" borderId="22" xfId="98" applyFont="1" applyBorder="1" applyAlignment="1">
      <alignment horizontal="center" vertical="center" wrapText="1"/>
    </xf>
    <xf numFmtId="165" fontId="86" fillId="0" borderId="0" xfId="90" applyNumberFormat="1" applyFont="1" applyAlignment="1">
      <alignment horizontal="center" vertical="center"/>
    </xf>
    <xf numFmtId="0" fontId="89" fillId="0" borderId="36" xfId="98" applyFont="1" applyBorder="1" applyAlignment="1">
      <alignment horizontal="center" vertical="center" wrapText="1"/>
    </xf>
    <xf numFmtId="0" fontId="90" fillId="32" borderId="26" xfId="98" applyFont="1" applyFill="1" applyBorder="1" applyAlignment="1">
      <alignment horizontal="center" vertical="center" wrapText="1"/>
    </xf>
    <xf numFmtId="0" fontId="90" fillId="32" borderId="59" xfId="98" applyFont="1" applyFill="1" applyBorder="1" applyAlignment="1">
      <alignment horizontal="left" vertical="center" wrapText="1"/>
    </xf>
    <xf numFmtId="165" fontId="92" fillId="0" borderId="36" xfId="98" applyNumberFormat="1" applyFont="1" applyBorder="1" applyAlignment="1">
      <alignment horizontal="center" vertical="center" wrapText="1"/>
    </xf>
    <xf numFmtId="165" fontId="95" fillId="0" borderId="0" xfId="98" applyNumberFormat="1" applyFont="1" applyBorder="1" applyAlignment="1">
      <alignment horizontal="center" vertical="center" wrapText="1"/>
    </xf>
    <xf numFmtId="165" fontId="92" fillId="0" borderId="0" xfId="98" applyNumberFormat="1" applyFont="1" applyBorder="1" applyAlignment="1">
      <alignment horizontal="center" vertical="center" wrapText="1"/>
    </xf>
    <xf numFmtId="165" fontId="95" fillId="0" borderId="0" xfId="90" applyNumberFormat="1" applyFont="1" applyBorder="1" applyAlignment="1">
      <alignment horizontal="center" vertical="center"/>
    </xf>
    <xf numFmtId="165" fontId="92" fillId="0" borderId="0" xfId="90" applyNumberFormat="1" applyFont="1" applyBorder="1" applyAlignment="1">
      <alignment horizontal="center" vertical="center"/>
    </xf>
    <xf numFmtId="165" fontId="92" fillId="0" borderId="37" xfId="90" applyNumberFormat="1" applyFont="1" applyBorder="1" applyAlignment="1">
      <alignment horizontal="center" vertical="center"/>
    </xf>
    <xf numFmtId="0" fontId="90" fillId="32" borderId="62" xfId="98" applyFont="1" applyFill="1" applyBorder="1" applyAlignment="1">
      <alignment horizontal="center" vertical="center" wrapText="1"/>
    </xf>
    <xf numFmtId="0" fontId="90" fillId="32" borderId="61" xfId="98" applyFont="1" applyFill="1" applyBorder="1" applyAlignment="1">
      <alignment horizontal="left" vertical="center" wrapText="1"/>
    </xf>
    <xf numFmtId="0" fontId="89" fillId="0" borderId="43" xfId="98" applyFont="1" applyBorder="1" applyAlignment="1">
      <alignment horizontal="center" vertical="center" wrapText="1"/>
    </xf>
    <xf numFmtId="165" fontId="89" fillId="0" borderId="36" xfId="90" applyNumberFormat="1" applyFont="1" applyBorder="1" applyAlignment="1">
      <alignment horizontal="center" vertical="center"/>
    </xf>
    <xf numFmtId="165" fontId="89" fillId="0" borderId="0" xfId="90" applyNumberFormat="1" applyFont="1" applyBorder="1" applyAlignment="1">
      <alignment horizontal="center" vertical="center"/>
    </xf>
    <xf numFmtId="165" fontId="89" fillId="0" borderId="37" xfId="90" applyNumberFormat="1" applyFont="1" applyBorder="1" applyAlignment="1">
      <alignment horizontal="center" vertical="center"/>
    </xf>
    <xf numFmtId="165" fontId="89" fillId="0" borderId="36" xfId="98" applyNumberFormat="1" applyFont="1" applyBorder="1" applyAlignment="1">
      <alignment horizontal="center" vertical="center" wrapText="1"/>
    </xf>
    <xf numFmtId="165" fontId="89" fillId="0" borderId="0" xfId="98" applyNumberFormat="1" applyFont="1" applyBorder="1" applyAlignment="1">
      <alignment horizontal="center" vertical="center" wrapText="1"/>
    </xf>
    <xf numFmtId="165" fontId="89" fillId="0" borderId="37" xfId="98" applyNumberFormat="1" applyFont="1" applyBorder="1" applyAlignment="1">
      <alignment horizontal="center" vertical="center" wrapText="1"/>
    </xf>
    <xf numFmtId="165" fontId="89" fillId="0" borderId="43" xfId="90" applyNumberFormat="1" applyFont="1" applyBorder="1" applyAlignment="1">
      <alignment horizontal="center" vertical="center"/>
    </xf>
    <xf numFmtId="165" fontId="89" fillId="0" borderId="54" xfId="90" applyNumberFormat="1" applyFont="1" applyBorder="1" applyAlignment="1">
      <alignment horizontal="center" vertical="center"/>
    </xf>
    <xf numFmtId="165" fontId="89" fillId="0" borderId="44" xfId="90" applyNumberFormat="1" applyFont="1" applyBorder="1" applyAlignment="1">
      <alignment horizontal="center" vertical="center"/>
    </xf>
    <xf numFmtId="165" fontId="89" fillId="32" borderId="36" xfId="98" applyNumberFormat="1" applyFont="1" applyFill="1" applyBorder="1" applyAlignment="1">
      <alignment horizontal="center" vertical="center" wrapText="1"/>
    </xf>
    <xf numFmtId="165" fontId="90" fillId="32" borderId="0" xfId="98" applyNumberFormat="1" applyFont="1" applyFill="1" applyBorder="1" applyAlignment="1">
      <alignment horizontal="center" vertical="center" wrapText="1"/>
    </xf>
    <xf numFmtId="165" fontId="89" fillId="32" borderId="0" xfId="98" applyNumberFormat="1" applyFont="1" applyFill="1" applyBorder="1" applyAlignment="1">
      <alignment horizontal="center" vertical="center" wrapText="1"/>
    </xf>
    <xf numFmtId="165" fontId="90" fillId="0" borderId="0" xfId="90" applyNumberFormat="1" applyFont="1" applyBorder="1" applyAlignment="1">
      <alignment horizontal="center" vertical="center"/>
    </xf>
    <xf numFmtId="165" fontId="90" fillId="32" borderId="0" xfId="90" applyNumberFormat="1" applyFont="1" applyFill="1" applyBorder="1" applyAlignment="1">
      <alignment horizontal="center" vertical="center"/>
    </xf>
    <xf numFmtId="165" fontId="89" fillId="32" borderId="0" xfId="90" applyNumberFormat="1" applyFont="1" applyFill="1" applyBorder="1" applyAlignment="1">
      <alignment horizontal="center" vertical="center"/>
    </xf>
    <xf numFmtId="165" fontId="89" fillId="32" borderId="37" xfId="90" applyNumberFormat="1" applyFont="1" applyFill="1" applyBorder="1" applyAlignment="1">
      <alignment horizontal="center" vertical="center"/>
    </xf>
    <xf numFmtId="165" fontId="90" fillId="0" borderId="0" xfId="98" applyNumberFormat="1" applyFont="1" applyBorder="1" applyAlignment="1">
      <alignment horizontal="center" vertical="center" wrapText="1"/>
    </xf>
    <xf numFmtId="0" fontId="90" fillId="0" borderId="36" xfId="90" applyFont="1" applyBorder="1" applyAlignment="1">
      <alignment horizontal="center" vertical="center"/>
    </xf>
    <xf numFmtId="0" fontId="90" fillId="0" borderId="0" xfId="90" applyFont="1" applyBorder="1" applyAlignment="1">
      <alignment horizontal="center" vertical="center"/>
    </xf>
    <xf numFmtId="0" fontId="89" fillId="0" borderId="0" xfId="90" applyFont="1" applyBorder="1" applyAlignment="1">
      <alignment horizontal="center" vertical="center"/>
    </xf>
    <xf numFmtId="0" fontId="90" fillId="0" borderId="37" xfId="90" applyFont="1" applyBorder="1" applyAlignment="1">
      <alignment horizontal="center" vertical="center"/>
    </xf>
    <xf numFmtId="0" fontId="90" fillId="32" borderId="45" xfId="98" applyFont="1" applyFill="1" applyBorder="1" applyAlignment="1">
      <alignment horizontal="center" vertical="center" wrapText="1"/>
    </xf>
    <xf numFmtId="0" fontId="90" fillId="32" borderId="54" xfId="98" applyFont="1" applyFill="1" applyBorder="1" applyAlignment="1">
      <alignment horizontal="left" vertical="center" wrapText="1"/>
    </xf>
    <xf numFmtId="0" fontId="90" fillId="32" borderId="19" xfId="98" applyFont="1" applyFill="1" applyBorder="1" applyAlignment="1">
      <alignment horizontal="center" vertical="center" wrapText="1"/>
    </xf>
    <xf numFmtId="0" fontId="90" fillId="32" borderId="49" xfId="98" applyFont="1" applyFill="1" applyBorder="1" applyAlignment="1">
      <alignment horizontal="left" vertical="center" wrapText="1"/>
    </xf>
    <xf numFmtId="165" fontId="86" fillId="33" borderId="41" xfId="98" applyNumberFormat="1" applyFont="1" applyFill="1" applyBorder="1" applyAlignment="1">
      <alignment horizontal="center" vertical="center" wrapText="1"/>
    </xf>
    <xf numFmtId="0" fontId="89" fillId="0" borderId="73" xfId="98" applyFont="1" applyBorder="1" applyAlignment="1">
      <alignment horizontal="center" vertical="center" wrapText="1"/>
    </xf>
    <xf numFmtId="0" fontId="89" fillId="0" borderId="22" xfId="98" applyFont="1" applyBorder="1" applyAlignment="1">
      <alignment vertical="center" wrapText="1"/>
    </xf>
    <xf numFmtId="0" fontId="90" fillId="0" borderId="51" xfId="98" applyFont="1" applyBorder="1" applyAlignment="1">
      <alignment horizontal="left" vertical="center" wrapText="1"/>
    </xf>
    <xf numFmtId="165" fontId="86" fillId="0" borderId="0" xfId="0" applyNumberFormat="1" applyFont="1" applyBorder="1" applyAlignment="1">
      <alignment horizontal="center" vertical="center"/>
    </xf>
    <xf numFmtId="0" fontId="89" fillId="0" borderId="75" xfId="98" applyFont="1" applyBorder="1" applyAlignment="1">
      <alignment horizontal="center" vertical="center" wrapText="1"/>
    </xf>
    <xf numFmtId="0" fontId="98" fillId="0" borderId="36" xfId="98" applyFont="1" applyBorder="1" applyAlignment="1">
      <alignment vertical="center" wrapText="1"/>
    </xf>
    <xf numFmtId="165" fontId="86" fillId="0" borderId="0" xfId="98" applyNumberFormat="1" applyFont="1" applyBorder="1" applyAlignment="1">
      <alignment horizontal="center" vertical="center" wrapText="1"/>
    </xf>
    <xf numFmtId="0" fontId="89" fillId="0" borderId="81" xfId="98" applyFont="1" applyBorder="1" applyAlignment="1">
      <alignment horizontal="center" vertical="center" wrapText="1"/>
    </xf>
    <xf numFmtId="0" fontId="98" fillId="0" borderId="43" xfId="98" applyFont="1" applyBorder="1" applyAlignment="1">
      <alignment vertical="center" wrapText="1"/>
    </xf>
    <xf numFmtId="0" fontId="86" fillId="0" borderId="0" xfId="98" applyFont="1" applyBorder="1" applyAlignment="1">
      <alignment horizontal="center" vertical="center" wrapText="1"/>
    </xf>
    <xf numFmtId="0" fontId="90" fillId="0" borderId="24" xfId="98" applyFont="1" applyBorder="1" applyAlignment="1">
      <alignment horizontal="left" vertical="center" wrapText="1"/>
    </xf>
    <xf numFmtId="165" fontId="89" fillId="32" borderId="42" xfId="98" applyNumberFormat="1" applyFont="1" applyFill="1" applyBorder="1" applyAlignment="1">
      <alignment horizontal="center" vertical="center" wrapText="1"/>
    </xf>
    <xf numFmtId="165" fontId="89" fillId="0" borderId="42" xfId="90" applyNumberFormat="1" applyFont="1" applyBorder="1" applyAlignment="1">
      <alignment horizontal="center" vertical="center"/>
    </xf>
    <xf numFmtId="165" fontId="89" fillId="32" borderId="42" xfId="90" applyNumberFormat="1" applyFont="1" applyFill="1" applyBorder="1" applyAlignment="1">
      <alignment horizontal="center" vertical="center"/>
    </xf>
    <xf numFmtId="165" fontId="89" fillId="32" borderId="57" xfId="90" applyNumberFormat="1" applyFont="1" applyFill="1" applyBorder="1" applyAlignment="1">
      <alignment horizontal="center" vertical="center"/>
    </xf>
    <xf numFmtId="0" fontId="90" fillId="0" borderId="42" xfId="98" applyFont="1" applyBorder="1" applyAlignment="1">
      <alignment horizontal="left" vertical="center" wrapText="1"/>
    </xf>
    <xf numFmtId="165" fontId="92" fillId="32" borderId="24" xfId="98" applyNumberFormat="1" applyFont="1" applyFill="1" applyBorder="1" applyAlignment="1">
      <alignment horizontal="center" vertical="center" wrapText="1"/>
    </xf>
    <xf numFmtId="165" fontId="95" fillId="32" borderId="42" xfId="98" applyNumberFormat="1" applyFont="1" applyFill="1" applyBorder="1" applyAlignment="1">
      <alignment horizontal="center" vertical="center" wrapText="1"/>
    </xf>
    <xf numFmtId="165" fontId="92" fillId="32" borderId="42" xfId="98" applyNumberFormat="1" applyFont="1" applyFill="1" applyBorder="1" applyAlignment="1">
      <alignment horizontal="center" vertical="center" wrapText="1"/>
    </xf>
    <xf numFmtId="165" fontId="95" fillId="0" borderId="42" xfId="90" applyNumberFormat="1" applyFont="1" applyBorder="1" applyAlignment="1">
      <alignment horizontal="center" vertical="center"/>
    </xf>
    <xf numFmtId="165" fontId="92" fillId="0" borderId="42" xfId="90" applyNumberFormat="1" applyFont="1" applyBorder="1" applyAlignment="1">
      <alignment horizontal="center" vertical="center"/>
    </xf>
    <xf numFmtId="165" fontId="95" fillId="32" borderId="42" xfId="90" applyNumberFormat="1" applyFont="1" applyFill="1" applyBorder="1" applyAlignment="1">
      <alignment horizontal="center" vertical="center"/>
    </xf>
    <xf numFmtId="165" fontId="92" fillId="32" borderId="42" xfId="90" applyNumberFormat="1" applyFont="1" applyFill="1" applyBorder="1" applyAlignment="1">
      <alignment horizontal="center" vertical="center"/>
    </xf>
    <xf numFmtId="165" fontId="92" fillId="32" borderId="57" xfId="90" applyNumberFormat="1" applyFont="1" applyFill="1" applyBorder="1" applyAlignment="1">
      <alignment horizontal="center" vertical="center"/>
    </xf>
    <xf numFmtId="165" fontId="98" fillId="0" borderId="42" xfId="90" applyNumberFormat="1" applyFont="1" applyBorder="1" applyAlignment="1">
      <alignment horizontal="center" vertical="center"/>
    </xf>
    <xf numFmtId="165" fontId="98" fillId="0" borderId="57" xfId="90" applyNumberFormat="1" applyFont="1" applyBorder="1" applyAlignment="1">
      <alignment horizontal="center" vertical="center"/>
    </xf>
    <xf numFmtId="0" fontId="90" fillId="0" borderId="17" xfId="98" applyFont="1" applyBorder="1" applyAlignment="1">
      <alignment horizontal="left" vertical="center" wrapText="1"/>
    </xf>
    <xf numFmtId="165" fontId="98" fillId="0" borderId="17" xfId="90" applyNumberFormat="1" applyFont="1" applyBorder="1" applyAlignment="1">
      <alignment horizontal="center" vertical="center"/>
    </xf>
    <xf numFmtId="165" fontId="98" fillId="0" borderId="18" xfId="90" applyNumberFormat="1" applyFont="1" applyBorder="1" applyAlignment="1">
      <alignment horizontal="center" vertical="center"/>
    </xf>
    <xf numFmtId="165" fontId="89" fillId="32" borderId="24" xfId="98" applyNumberFormat="1" applyFont="1" applyFill="1" applyBorder="1" applyAlignment="1">
      <alignment horizontal="center" vertical="center" wrapText="1"/>
    </xf>
    <xf numFmtId="165" fontId="89" fillId="0" borderId="24" xfId="90" applyNumberFormat="1" applyFont="1" applyBorder="1" applyAlignment="1">
      <alignment horizontal="center" vertical="center"/>
    </xf>
    <xf numFmtId="165" fontId="89" fillId="32" borderId="24" xfId="90" applyNumberFormat="1" applyFont="1" applyFill="1" applyBorder="1" applyAlignment="1">
      <alignment horizontal="center" vertical="center"/>
    </xf>
    <xf numFmtId="165" fontId="89" fillId="32" borderId="35" xfId="90" applyNumberFormat="1" applyFont="1" applyFill="1" applyBorder="1" applyAlignment="1">
      <alignment horizontal="center" vertical="center"/>
    </xf>
    <xf numFmtId="0" fontId="90" fillId="32" borderId="17" xfId="98" applyFont="1" applyFill="1" applyBorder="1" applyAlignment="1">
      <alignment horizontal="left" vertical="center" wrapText="1"/>
    </xf>
    <xf numFmtId="0" fontId="90" fillId="0" borderId="59" xfId="98" applyFont="1" applyBorder="1" applyAlignment="1">
      <alignment horizontal="left" vertical="center" wrapText="1"/>
    </xf>
    <xf numFmtId="0" fontId="89" fillId="0" borderId="29" xfId="98" applyFont="1" applyBorder="1" applyAlignment="1">
      <alignment horizontal="center" vertical="center" wrapText="1"/>
    </xf>
    <xf numFmtId="0" fontId="90" fillId="0" borderId="0" xfId="98" applyFont="1" applyBorder="1" applyAlignment="1">
      <alignment horizontal="left" vertical="center" wrapText="1"/>
    </xf>
    <xf numFmtId="0" fontId="89" fillId="0" borderId="32" xfId="98" applyFont="1" applyBorder="1" applyAlignment="1">
      <alignment horizontal="center" vertical="center" wrapText="1"/>
    </xf>
    <xf numFmtId="0" fontId="89" fillId="32" borderId="25" xfId="98" applyFont="1" applyFill="1" applyBorder="1" applyAlignment="1">
      <alignment horizontal="center" vertical="center" wrapText="1"/>
    </xf>
    <xf numFmtId="0" fontId="90" fillId="0" borderId="66" xfId="98" applyFont="1" applyBorder="1" applyAlignment="1">
      <alignment horizontal="left" vertical="center" wrapText="1"/>
    </xf>
    <xf numFmtId="165" fontId="86" fillId="0" borderId="70" xfId="98" applyNumberFormat="1" applyFont="1" applyBorder="1" applyAlignment="1">
      <alignment horizontal="center" vertical="center" wrapText="1"/>
    </xf>
    <xf numFmtId="1" fontId="87" fillId="0" borderId="0" xfId="90" applyNumberFormat="1" applyFont="1" applyAlignment="1">
      <alignment horizontal="center" vertical="center"/>
    </xf>
    <xf numFmtId="0" fontId="90" fillId="0" borderId="19" xfId="98" applyFont="1" applyBorder="1" applyAlignment="1">
      <alignment horizontal="center" vertical="center" wrapText="1"/>
    </xf>
    <xf numFmtId="0" fontId="90" fillId="0" borderId="49" xfId="98" applyFont="1" applyBorder="1" applyAlignment="1">
      <alignment horizontal="left" vertical="center" wrapText="1"/>
    </xf>
    <xf numFmtId="0" fontId="89" fillId="0" borderId="23" xfId="98" applyFont="1" applyBorder="1" applyAlignment="1">
      <alignment vertical="center" wrapText="1"/>
    </xf>
    <xf numFmtId="0" fontId="98" fillId="0" borderId="37" xfId="98" applyFont="1" applyBorder="1" applyAlignment="1">
      <alignment vertical="center" wrapText="1"/>
    </xf>
    <xf numFmtId="0" fontId="98" fillId="0" borderId="44" xfId="98" applyFont="1" applyBorder="1" applyAlignment="1">
      <alignment vertical="center" wrapText="1"/>
    </xf>
    <xf numFmtId="165" fontId="98" fillId="0" borderId="51" xfId="90" applyNumberFormat="1" applyFont="1" applyBorder="1" applyAlignment="1">
      <alignment horizontal="center" vertical="center"/>
    </xf>
    <xf numFmtId="165" fontId="98" fillId="0" borderId="53" xfId="90" applyNumberFormat="1" applyFont="1" applyBorder="1" applyAlignment="1">
      <alignment horizontal="center" vertical="center"/>
    </xf>
    <xf numFmtId="165" fontId="98" fillId="0" borderId="41" xfId="90" applyNumberFormat="1" applyFont="1" applyBorder="1" applyAlignment="1">
      <alignment horizontal="center" vertical="center"/>
    </xf>
    <xf numFmtId="165" fontId="98" fillId="0" borderId="48" xfId="90" applyNumberFormat="1" applyFont="1" applyBorder="1" applyAlignment="1">
      <alignment horizontal="center" vertical="center"/>
    </xf>
    <xf numFmtId="0" fontId="89" fillId="0" borderId="68" xfId="98" applyFont="1" applyBorder="1" applyAlignment="1">
      <alignment vertical="center" wrapText="1"/>
    </xf>
    <xf numFmtId="0" fontId="90" fillId="0" borderId="26" xfId="98" applyFont="1" applyBorder="1" applyAlignment="1">
      <alignment horizontal="center" vertical="center" wrapText="1"/>
    </xf>
    <xf numFmtId="0" fontId="90" fillId="0" borderId="60" xfId="98" applyFont="1" applyBorder="1" applyAlignment="1">
      <alignment horizontal="left" vertical="center" wrapText="1"/>
    </xf>
    <xf numFmtId="165" fontId="86" fillId="0" borderId="71" xfId="98" applyNumberFormat="1" applyFont="1" applyBorder="1" applyAlignment="1">
      <alignment horizontal="center" vertical="center" wrapText="1"/>
    </xf>
    <xf numFmtId="0" fontId="83" fillId="0" borderId="0" xfId="90" applyFont="1" applyBorder="1"/>
    <xf numFmtId="49" fontId="84" fillId="0" borderId="0" xfId="90" applyNumberFormat="1" applyFont="1" applyBorder="1"/>
    <xf numFmtId="49" fontId="85" fillId="0" borderId="0" xfId="90" applyNumberFormat="1" applyFont="1" applyBorder="1" applyAlignment="1">
      <alignment horizontal="right"/>
    </xf>
    <xf numFmtId="49" fontId="85" fillId="0" borderId="0" xfId="90" applyNumberFormat="1" applyFont="1" applyBorder="1" applyAlignment="1">
      <alignment horizontal="left"/>
    </xf>
    <xf numFmtId="49" fontId="85" fillId="0" borderId="0" xfId="90" applyNumberFormat="1" applyFont="1" applyBorder="1" applyAlignment="1">
      <alignment horizontal="center"/>
    </xf>
    <xf numFmtId="49" fontId="83" fillId="0" borderId="0" xfId="90" applyNumberFormat="1" applyFont="1" applyBorder="1" applyAlignment="1">
      <alignment horizontal="center" vertical="center"/>
    </xf>
    <xf numFmtId="49" fontId="83" fillId="0" borderId="0" xfId="90" applyNumberFormat="1" applyFont="1" applyBorder="1"/>
    <xf numFmtId="49" fontId="85" fillId="0" borderId="0" xfId="90" applyNumberFormat="1" applyFont="1" applyBorder="1"/>
    <xf numFmtId="0" fontId="84" fillId="0" borderId="0" xfId="90" applyFont="1" applyBorder="1"/>
    <xf numFmtId="0" fontId="89" fillId="0" borderId="0" xfId="90" applyFont="1" applyBorder="1" applyAlignment="1">
      <alignment horizontal="left"/>
    </xf>
    <xf numFmtId="0" fontId="85" fillId="0" borderId="0" xfId="90" applyFont="1" applyBorder="1" applyAlignment="1">
      <alignment horizontal="right"/>
    </xf>
    <xf numFmtId="0" fontId="85" fillId="0" borderId="0" xfId="90" applyFont="1" applyBorder="1" applyAlignment="1">
      <alignment horizontal="left"/>
    </xf>
    <xf numFmtId="0" fontId="85" fillId="0" borderId="0" xfId="90" applyFont="1" applyBorder="1" applyAlignment="1">
      <alignment horizontal="center"/>
    </xf>
    <xf numFmtId="49" fontId="84" fillId="0" borderId="0" xfId="90" applyNumberFormat="1" applyFont="1" applyBorder="1" applyAlignment="1">
      <alignment horizontal="center" vertical="center"/>
    </xf>
    <xf numFmtId="0" fontId="84" fillId="0" borderId="0" xfId="90" applyFont="1" applyBorder="1" applyAlignment="1"/>
    <xf numFmtId="49" fontId="93" fillId="0" borderId="0" xfId="90" applyNumberFormat="1" applyFont="1" applyBorder="1"/>
    <xf numFmtId="49" fontId="84" fillId="0" borderId="0" xfId="90" applyNumberFormat="1" applyFont="1" applyAlignment="1"/>
    <xf numFmtId="0" fontId="85" fillId="0" borderId="0" xfId="90" applyFont="1" applyAlignment="1">
      <alignment horizontal="right"/>
    </xf>
    <xf numFmtId="0" fontId="85" fillId="0" borderId="0" xfId="90" applyFont="1" applyAlignment="1">
      <alignment horizontal="left"/>
    </xf>
    <xf numFmtId="0" fontId="85" fillId="0" borderId="0" xfId="90" applyFont="1" applyAlignment="1">
      <alignment horizontal="center"/>
    </xf>
    <xf numFmtId="49" fontId="83" fillId="0" borderId="0" xfId="90" applyNumberFormat="1" applyFont="1" applyAlignment="1"/>
    <xf numFmtId="49" fontId="85" fillId="0" borderId="0" xfId="90" applyNumberFormat="1" applyFont="1" applyAlignment="1"/>
    <xf numFmtId="0" fontId="83" fillId="0" borderId="0" xfId="90" applyFont="1" applyAlignment="1"/>
    <xf numFmtId="0" fontId="33" fillId="0" borderId="0" xfId="90" applyFont="1"/>
    <xf numFmtId="49" fontId="49" fillId="0" borderId="0" xfId="90" applyNumberFormat="1" applyFont="1"/>
    <xf numFmtId="49" fontId="49" fillId="0" borderId="0" xfId="90" applyNumberFormat="1" applyFont="1" applyAlignment="1">
      <alignment horizontal="left"/>
    </xf>
    <xf numFmtId="49" fontId="100" fillId="0" borderId="0" xfId="90" applyNumberFormat="1" applyFont="1" applyAlignment="1">
      <alignment horizontal="center"/>
    </xf>
    <xf numFmtId="49" fontId="100" fillId="0" borderId="0" xfId="90" applyNumberFormat="1" applyFont="1"/>
    <xf numFmtId="0" fontId="100" fillId="0" borderId="0" xfId="90" applyFont="1"/>
    <xf numFmtId="165" fontId="29" fillId="0" borderId="0" xfId="90" applyNumberFormat="1" applyFont="1" applyAlignment="1">
      <alignment horizontal="center"/>
    </xf>
    <xf numFmtId="0" fontId="29" fillId="0" borderId="0" xfId="90" applyFont="1"/>
    <xf numFmtId="0" fontId="34" fillId="0" borderId="0" xfId="90" applyFont="1" applyAlignment="1">
      <alignment horizontal="center" vertical="center"/>
    </xf>
    <xf numFmtId="0" fontId="101" fillId="0" borderId="0" xfId="90" applyFont="1"/>
    <xf numFmtId="49" fontId="102" fillId="0" borderId="0" xfId="90" applyNumberFormat="1" applyFont="1" applyAlignment="1">
      <alignment horizontal="center" vertical="center"/>
    </xf>
    <xf numFmtId="0" fontId="102" fillId="0" borderId="0" xfId="90" applyFont="1" applyAlignment="1">
      <alignment horizontal="left" vertical="center"/>
    </xf>
    <xf numFmtId="0" fontId="102" fillId="0" borderId="0" xfId="90" applyFont="1" applyAlignment="1">
      <alignment horizontal="center"/>
    </xf>
    <xf numFmtId="49" fontId="103" fillId="0" borderId="0" xfId="90" applyNumberFormat="1" applyFont="1" applyAlignment="1">
      <alignment horizontal="center" vertical="center"/>
    </xf>
    <xf numFmtId="0" fontId="102" fillId="0" borderId="0" xfId="90" applyFont="1" applyAlignment="1">
      <alignment horizontal="center" vertical="center"/>
    </xf>
    <xf numFmtId="165" fontId="102" fillId="0" borderId="0" xfId="90" applyNumberFormat="1" applyFont="1" applyAlignment="1">
      <alignment horizontal="center" vertical="center"/>
    </xf>
    <xf numFmtId="165" fontId="100" fillId="0" borderId="0" xfId="90" applyNumberFormat="1" applyFont="1"/>
    <xf numFmtId="165" fontId="103" fillId="0" borderId="0" xfId="90" applyNumberFormat="1" applyFont="1" applyAlignment="1">
      <alignment horizontal="center" vertical="center"/>
    </xf>
    <xf numFmtId="0" fontId="104" fillId="0" borderId="0" xfId="0" applyFont="1"/>
    <xf numFmtId="49" fontId="49" fillId="0" borderId="0" xfId="90" applyNumberFormat="1" applyFont="1" applyAlignment="1">
      <alignment horizontal="center" vertical="center"/>
    </xf>
    <xf numFmtId="0" fontId="33" fillId="0" borderId="0" xfId="90" applyFont="1" applyAlignment="1">
      <alignment horizontal="center" wrapText="1"/>
    </xf>
    <xf numFmtId="49" fontId="32" fillId="32" borderId="0" xfId="90" applyNumberFormat="1" applyFont="1" applyFill="1" applyBorder="1" applyAlignment="1">
      <alignment horizontal="center" vertical="center" wrapText="1"/>
    </xf>
    <xf numFmtId="0" fontId="100" fillId="37" borderId="66" xfId="0" applyFont="1" applyFill="1" applyBorder="1" applyAlignment="1">
      <alignment horizontal="center" vertical="center" wrapText="1"/>
    </xf>
    <xf numFmtId="0" fontId="100" fillId="3" borderId="66" xfId="0" applyFont="1" applyFill="1" applyBorder="1" applyAlignment="1">
      <alignment horizontal="center" vertical="center" wrapText="1"/>
    </xf>
    <xf numFmtId="0" fontId="100" fillId="4" borderId="66" xfId="0" applyFont="1" applyFill="1" applyBorder="1" applyAlignment="1">
      <alignment horizontal="center" vertical="center" wrapText="1"/>
    </xf>
    <xf numFmtId="0" fontId="33" fillId="3" borderId="66" xfId="0" applyFont="1" applyFill="1" applyBorder="1" applyAlignment="1">
      <alignment horizontal="center" vertical="center" wrapText="1"/>
    </xf>
    <xf numFmtId="0" fontId="36" fillId="4" borderId="66" xfId="0" applyFont="1" applyFill="1" applyBorder="1" applyAlignment="1">
      <alignment horizontal="center" vertical="center" wrapText="1"/>
    </xf>
    <xf numFmtId="0" fontId="100" fillId="3" borderId="79" xfId="0" applyFont="1" applyFill="1" applyBorder="1" applyAlignment="1">
      <alignment horizontal="center" vertical="center" wrapText="1"/>
    </xf>
    <xf numFmtId="49" fontId="29" fillId="0" borderId="0" xfId="90" applyNumberFormat="1" applyFont="1" applyBorder="1" applyAlignment="1">
      <alignment horizontal="center" vertical="center" wrapText="1"/>
    </xf>
    <xf numFmtId="0" fontId="29" fillId="0" borderId="0" xfId="90" applyFont="1" applyAlignment="1">
      <alignment horizontal="center" wrapText="1"/>
    </xf>
    <xf numFmtId="0" fontId="34" fillId="0" borderId="0" xfId="90" applyFont="1" applyAlignment="1">
      <alignment horizontal="center" vertical="center" wrapText="1"/>
    </xf>
    <xf numFmtId="0" fontId="101" fillId="0" borderId="0" xfId="90" applyFont="1" applyAlignment="1">
      <alignment horizontal="center" wrapText="1"/>
    </xf>
    <xf numFmtId="0" fontId="100" fillId="0" borderId="0" xfId="90" applyFont="1" applyAlignment="1">
      <alignment horizontal="center" wrapText="1"/>
    </xf>
    <xf numFmtId="1" fontId="33" fillId="0" borderId="0" xfId="90" applyNumberFormat="1" applyFont="1" applyAlignment="1">
      <alignment horizontal="center" wrapText="1"/>
    </xf>
    <xf numFmtId="1" fontId="36" fillId="0" borderId="0" xfId="90" applyNumberFormat="1" applyFont="1" applyBorder="1" applyAlignment="1">
      <alignment horizontal="left" vertical="center"/>
    </xf>
    <xf numFmtId="1" fontId="36" fillId="0" borderId="0" xfId="90" applyNumberFormat="1" applyFont="1" applyBorder="1" applyAlignment="1">
      <alignment horizontal="center" vertical="center" wrapText="1"/>
    </xf>
    <xf numFmtId="1" fontId="29" fillId="0" borderId="0" xfId="90" applyNumberFormat="1" applyFont="1" applyBorder="1" applyAlignment="1">
      <alignment horizontal="center" vertical="center" wrapText="1"/>
    </xf>
    <xf numFmtId="1" fontId="29" fillId="0" borderId="0" xfId="90" applyNumberFormat="1" applyFont="1" applyAlignment="1">
      <alignment horizontal="center" wrapText="1"/>
    </xf>
    <xf numFmtId="1" fontId="34" fillId="0" borderId="0" xfId="90" applyNumberFormat="1" applyFont="1" applyAlignment="1">
      <alignment horizontal="center" vertical="center" wrapText="1"/>
    </xf>
    <xf numFmtId="1" fontId="101" fillId="0" borderId="0" xfId="90" applyNumberFormat="1" applyFont="1" applyAlignment="1">
      <alignment horizontal="center" wrapText="1"/>
    </xf>
    <xf numFmtId="1" fontId="100" fillId="0" borderId="0" xfId="90" applyNumberFormat="1" applyFont="1" applyAlignment="1">
      <alignment horizontal="center" wrapText="1"/>
    </xf>
    <xf numFmtId="1" fontId="34" fillId="0" borderId="0" xfId="90" applyNumberFormat="1" applyFont="1" applyBorder="1" applyAlignment="1">
      <alignment horizontal="center" vertical="center" wrapText="1"/>
    </xf>
    <xf numFmtId="1" fontId="34" fillId="0" borderId="0" xfId="90" applyNumberFormat="1" applyFont="1" applyBorder="1" applyAlignment="1">
      <alignment horizontal="left" vertical="center"/>
    </xf>
    <xf numFmtId="1" fontId="34" fillId="0" borderId="0" xfId="90" applyNumberFormat="1" applyFont="1" applyAlignment="1">
      <alignment horizontal="center" wrapText="1"/>
    </xf>
    <xf numFmtId="1" fontId="105" fillId="0" borderId="0" xfId="90" applyNumberFormat="1" applyFont="1" applyAlignment="1">
      <alignment horizontal="center" wrapText="1"/>
    </xf>
    <xf numFmtId="0" fontId="32" fillId="38" borderId="0" xfId="90" applyFont="1" applyFill="1"/>
    <xf numFmtId="0" fontId="33" fillId="0" borderId="0" xfId="98" applyFont="1" applyBorder="1" applyAlignment="1">
      <alignment vertical="center" wrapText="1"/>
    </xf>
    <xf numFmtId="0" fontId="33" fillId="0" borderId="0" xfId="98" applyFont="1" applyBorder="1" applyAlignment="1">
      <alignment horizontal="left" vertical="center" wrapText="1"/>
    </xf>
    <xf numFmtId="0" fontId="33" fillId="0" borderId="0" xfId="98" applyFont="1" applyBorder="1" applyAlignment="1">
      <alignment horizontal="center" vertical="center" wrapText="1"/>
    </xf>
    <xf numFmtId="165" fontId="33" fillId="0" borderId="0" xfId="98" applyNumberFormat="1" applyFont="1" applyBorder="1" applyAlignment="1">
      <alignment horizontal="center" vertical="center" wrapText="1"/>
    </xf>
    <xf numFmtId="165" fontId="33" fillId="0" borderId="0" xfId="90" applyNumberFormat="1" applyFont="1" applyBorder="1" applyAlignment="1">
      <alignment horizontal="center" vertical="center"/>
    </xf>
    <xf numFmtId="165" fontId="106" fillId="0" borderId="0" xfId="90" applyNumberFormat="1" applyFont="1" applyBorder="1" applyAlignment="1">
      <alignment horizontal="center" vertical="center"/>
    </xf>
    <xf numFmtId="165" fontId="29" fillId="0" borderId="0" xfId="90" applyNumberFormat="1" applyFont="1" applyBorder="1" applyAlignment="1">
      <alignment horizontal="center" vertical="center"/>
    </xf>
    <xf numFmtId="3" fontId="29" fillId="38" borderId="0" xfId="90" applyNumberFormat="1" applyFont="1" applyFill="1"/>
    <xf numFmtId="3" fontId="34" fillId="38" borderId="0" xfId="90" applyNumberFormat="1" applyFont="1" applyFill="1" applyAlignment="1">
      <alignment horizontal="center" vertical="center"/>
    </xf>
    <xf numFmtId="3" fontId="101" fillId="38" borderId="0" xfId="90" applyNumberFormat="1" applyFont="1" applyFill="1"/>
    <xf numFmtId="3" fontId="100" fillId="38" borderId="0" xfId="90" applyNumberFormat="1" applyFont="1" applyFill="1"/>
    <xf numFmtId="0" fontId="100" fillId="38" borderId="0" xfId="90" applyFont="1" applyFill="1"/>
    <xf numFmtId="3" fontId="34" fillId="33" borderId="0" xfId="90" applyNumberFormat="1" applyFont="1" applyFill="1" applyAlignment="1">
      <alignment horizontal="center" vertical="center"/>
    </xf>
    <xf numFmtId="3" fontId="29" fillId="33" borderId="0" xfId="90" applyNumberFormat="1" applyFont="1" applyFill="1"/>
    <xf numFmtId="3" fontId="49" fillId="33" borderId="0" xfId="90" applyNumberFormat="1" applyFont="1" applyFill="1"/>
    <xf numFmtId="0" fontId="49" fillId="33" borderId="0" xfId="90" applyFont="1" applyFill="1"/>
    <xf numFmtId="165" fontId="100" fillId="0" borderId="0" xfId="90" applyNumberFormat="1" applyFont="1" applyBorder="1" applyAlignment="1">
      <alignment horizontal="center" vertical="center"/>
    </xf>
    <xf numFmtId="3" fontId="34" fillId="0" borderId="0" xfId="90" applyNumberFormat="1" applyFont="1" applyAlignment="1">
      <alignment horizontal="center" vertical="center"/>
    </xf>
    <xf numFmtId="3" fontId="101" fillId="0" borderId="0" xfId="90" applyNumberFormat="1" applyFont="1"/>
    <xf numFmtId="3" fontId="100" fillId="0" borderId="0" xfId="90" applyNumberFormat="1" applyFont="1"/>
    <xf numFmtId="3" fontId="101" fillId="33" borderId="0" xfId="90" applyNumberFormat="1" applyFont="1" applyFill="1"/>
    <xf numFmtId="3" fontId="100" fillId="33" borderId="0" xfId="90" applyNumberFormat="1" applyFont="1" applyFill="1"/>
    <xf numFmtId="0" fontId="100" fillId="33" borderId="0" xfId="90" applyFont="1" applyFill="1"/>
    <xf numFmtId="0" fontId="33" fillId="0" borderId="0" xfId="98" applyFont="1" applyBorder="1" applyAlignment="1">
      <alignment horizontal="right" vertical="center" wrapText="1"/>
    </xf>
    <xf numFmtId="3" fontId="34" fillId="27" borderId="0" xfId="90" applyNumberFormat="1" applyFont="1" applyFill="1" applyAlignment="1">
      <alignment horizontal="center" vertical="center"/>
    </xf>
    <xf numFmtId="3" fontId="101" fillId="27" borderId="0" xfId="90" applyNumberFormat="1" applyFont="1" applyFill="1"/>
    <xf numFmtId="3" fontId="100" fillId="27" borderId="0" xfId="90" applyNumberFormat="1" applyFont="1" applyFill="1"/>
    <xf numFmtId="0" fontId="100" fillId="27" borderId="0" xfId="90" applyFont="1" applyFill="1"/>
    <xf numFmtId="165" fontId="34" fillId="0" borderId="0" xfId="90" applyNumberFormat="1" applyFont="1" applyAlignment="1">
      <alignment horizontal="center" vertical="center"/>
    </xf>
    <xf numFmtId="0" fontId="29" fillId="0" borderId="0" xfId="90" applyFont="1"/>
    <xf numFmtId="0" fontId="34" fillId="0" borderId="0" xfId="90" applyFont="1"/>
    <xf numFmtId="0" fontId="33" fillId="0" borderId="0" xfId="98" applyFont="1" applyBorder="1" applyAlignment="1">
      <alignment horizontal="right" vertical="center"/>
    </xf>
    <xf numFmtId="3" fontId="36" fillId="38" borderId="0" xfId="90" applyNumberFormat="1" applyFont="1" applyFill="1"/>
    <xf numFmtId="0" fontId="36" fillId="0" borderId="0" xfId="90" applyFont="1"/>
    <xf numFmtId="0" fontId="33" fillId="2" borderId="0" xfId="98" applyFont="1" applyFill="1" applyBorder="1" applyAlignment="1">
      <alignment vertical="center" wrapText="1"/>
    </xf>
    <xf numFmtId="0" fontId="33" fillId="2" borderId="0" xfId="98" applyFont="1" applyFill="1" applyBorder="1" applyAlignment="1">
      <alignment horizontal="left" vertical="center" wrapText="1"/>
    </xf>
    <xf numFmtId="0" fontId="33" fillId="2" borderId="0" xfId="98" applyFont="1" applyFill="1" applyBorder="1" applyAlignment="1">
      <alignment horizontal="center" vertical="center" wrapText="1"/>
    </xf>
    <xf numFmtId="165" fontId="33" fillId="2" borderId="0" xfId="90" applyNumberFormat="1" applyFont="1" applyFill="1" applyBorder="1" applyAlignment="1">
      <alignment horizontal="center" vertical="center"/>
    </xf>
    <xf numFmtId="165" fontId="33" fillId="2" borderId="0" xfId="98" applyNumberFormat="1" applyFont="1" applyFill="1" applyBorder="1" applyAlignment="1">
      <alignment horizontal="center" vertical="center" wrapText="1"/>
    </xf>
    <xf numFmtId="165" fontId="100" fillId="2" borderId="0" xfId="90" applyNumberFormat="1" applyFont="1" applyFill="1" applyBorder="1" applyAlignment="1">
      <alignment horizontal="center" vertical="center"/>
    </xf>
    <xf numFmtId="0" fontId="33" fillId="2" borderId="0" xfId="98" applyFont="1" applyFill="1" applyBorder="1" applyAlignment="1">
      <alignment horizontal="right" vertical="center" wrapText="1"/>
    </xf>
    <xf numFmtId="0" fontId="107" fillId="27" borderId="0" xfId="98" applyFont="1" applyFill="1" applyBorder="1" applyAlignment="1">
      <alignment horizontal="right" vertical="center" wrapText="1"/>
    </xf>
    <xf numFmtId="0" fontId="107" fillId="27" borderId="0" xfId="98" applyFont="1" applyFill="1" applyBorder="1" applyAlignment="1">
      <alignment horizontal="left" vertical="center" wrapText="1"/>
    </xf>
    <xf numFmtId="0" fontId="107" fillId="27" borderId="0" xfId="98" applyFont="1" applyFill="1" applyBorder="1" applyAlignment="1">
      <alignment horizontal="center" vertical="center" wrapText="1"/>
    </xf>
    <xf numFmtId="165" fontId="33" fillId="27" borderId="0" xfId="90" applyNumberFormat="1" applyFont="1" applyFill="1" applyBorder="1" applyAlignment="1">
      <alignment horizontal="center" vertical="center"/>
    </xf>
    <xf numFmtId="165" fontId="33" fillId="27" borderId="0" xfId="98" applyNumberFormat="1" applyFont="1" applyFill="1" applyBorder="1" applyAlignment="1">
      <alignment horizontal="center" vertical="center" wrapText="1"/>
    </xf>
    <xf numFmtId="165" fontId="100" fillId="27" borderId="0" xfId="90" applyNumberFormat="1" applyFont="1" applyFill="1" applyBorder="1" applyAlignment="1">
      <alignment horizontal="center" vertical="center"/>
    </xf>
    <xf numFmtId="0" fontId="107" fillId="27" borderId="0" xfId="98" applyFont="1" applyFill="1" applyBorder="1" applyAlignment="1">
      <alignment vertical="center" wrapText="1"/>
    </xf>
    <xf numFmtId="0" fontId="107" fillId="4" borderId="0" xfId="98" applyFont="1" applyFill="1" applyBorder="1" applyAlignment="1">
      <alignment horizontal="right" vertical="center" wrapText="1"/>
    </xf>
    <xf numFmtId="0" fontId="107" fillId="4" borderId="0" xfId="98" applyFont="1" applyFill="1" applyBorder="1" applyAlignment="1">
      <alignment horizontal="left" vertical="center" wrapText="1"/>
    </xf>
    <xf numFmtId="0" fontId="107" fillId="4" borderId="0" xfId="98" applyFont="1" applyFill="1" applyBorder="1" applyAlignment="1">
      <alignment horizontal="center" vertical="center" wrapText="1"/>
    </xf>
    <xf numFmtId="165" fontId="33" fillId="4" borderId="0" xfId="90" applyNumberFormat="1" applyFont="1" applyFill="1" applyBorder="1" applyAlignment="1">
      <alignment horizontal="center" vertical="center"/>
    </xf>
    <xf numFmtId="165" fontId="33" fillId="4" borderId="0" xfId="98" applyNumberFormat="1" applyFont="1" applyFill="1" applyBorder="1" applyAlignment="1">
      <alignment horizontal="center" vertical="center" wrapText="1"/>
    </xf>
    <xf numFmtId="165" fontId="100" fillId="4" borderId="0" xfId="90" applyNumberFormat="1" applyFont="1" applyFill="1" applyBorder="1" applyAlignment="1">
      <alignment horizontal="center" vertical="center"/>
    </xf>
    <xf numFmtId="165" fontId="50" fillId="0" borderId="0" xfId="0" applyNumberFormat="1" applyFont="1" applyAlignment="1">
      <alignment horizontal="center" vertical="center" wrapText="1"/>
    </xf>
    <xf numFmtId="0" fontId="108" fillId="0" borderId="0" xfId="0" applyFont="1" applyAlignment="1">
      <alignment horizontal="center" vertical="center" wrapText="1"/>
    </xf>
    <xf numFmtId="0" fontId="109" fillId="0" borderId="0" xfId="0" applyFont="1" applyAlignment="1">
      <alignment horizontal="center" vertical="center" wrapText="1"/>
    </xf>
    <xf numFmtId="0" fontId="110" fillId="0" borderId="0" xfId="0" applyFont="1" applyAlignment="1">
      <alignment horizontal="center" vertical="center" wrapText="1"/>
    </xf>
    <xf numFmtId="49" fontId="72" fillId="0" borderId="0" xfId="90" applyNumberFormat="1" applyFont="1" applyAlignment="1">
      <alignment horizontal="center" vertical="center"/>
    </xf>
    <xf numFmtId="0" fontId="72" fillId="0" borderId="0" xfId="90" applyFont="1" applyAlignment="1">
      <alignment horizontal="center" wrapText="1"/>
    </xf>
    <xf numFmtId="0" fontId="56" fillId="0" borderId="0" xfId="90" applyFont="1"/>
    <xf numFmtId="0" fontId="72" fillId="0" borderId="0" xfId="90" applyFont="1" applyAlignment="1">
      <alignment horizontal="center"/>
    </xf>
    <xf numFmtId="49" fontId="111" fillId="0" borderId="0" xfId="90" applyNumberFormat="1" applyFont="1" applyAlignment="1">
      <alignment horizontal="center" vertical="center"/>
    </xf>
    <xf numFmtId="165" fontId="111" fillId="0" borderId="0" xfId="90" applyNumberFormat="1" applyFont="1" applyAlignment="1">
      <alignment horizontal="center" vertical="center"/>
    </xf>
    <xf numFmtId="0" fontId="53" fillId="0" borderId="0" xfId="90" applyFont="1" applyAlignment="1">
      <alignment horizontal="center" vertical="center"/>
    </xf>
    <xf numFmtId="0" fontId="72" fillId="0" borderId="0" xfId="90" applyFont="1" applyAlignment="1">
      <alignment horizontal="center" vertical="center"/>
    </xf>
    <xf numFmtId="165" fontId="72" fillId="0" borderId="0" xfId="90" applyNumberFormat="1" applyFont="1" applyAlignment="1">
      <alignment horizontal="center" vertical="center"/>
    </xf>
    <xf numFmtId="0" fontId="67" fillId="0" borderId="32" xfId="0" applyFont="1" applyBorder="1" applyAlignment="1">
      <alignment horizontal="right" vertical="center" wrapText="1"/>
    </xf>
    <xf numFmtId="0" fontId="67" fillId="0" borderId="65" xfId="0" applyFont="1" applyBorder="1" applyAlignment="1">
      <alignment horizontal="left" vertical="center" wrapText="1"/>
    </xf>
    <xf numFmtId="0" fontId="67" fillId="0" borderId="65" xfId="0" applyFont="1" applyBorder="1" applyAlignment="1">
      <alignment horizontal="center" vertical="center" wrapText="1"/>
    </xf>
    <xf numFmtId="0" fontId="67" fillId="0" borderId="68" xfId="0" applyFont="1" applyBorder="1" applyAlignment="1">
      <alignment horizontal="center" vertical="center" wrapText="1"/>
    </xf>
    <xf numFmtId="0" fontId="67" fillId="0" borderId="0" xfId="0" applyFont="1" applyBorder="1" applyAlignment="1">
      <alignment horizontal="center" vertical="center" wrapText="1"/>
    </xf>
    <xf numFmtId="0" fontId="51" fillId="0" borderId="36" xfId="0" applyFont="1" applyBorder="1" applyAlignment="1">
      <alignment horizontal="center" wrapText="1"/>
    </xf>
    <xf numFmtId="0" fontId="51" fillId="0" borderId="0" xfId="0" applyFont="1" applyBorder="1" applyAlignment="1">
      <alignment horizontal="left" vertical="center" wrapText="1"/>
    </xf>
    <xf numFmtId="0" fontId="50" fillId="0" borderId="45" xfId="0" applyFont="1" applyBorder="1" applyAlignment="1">
      <alignment horizontal="center" vertical="center" wrapText="1"/>
    </xf>
    <xf numFmtId="165" fontId="64" fillId="0" borderId="0" xfId="0" applyNumberFormat="1" applyFont="1" applyBorder="1" applyAlignment="1">
      <alignment horizontal="center" vertical="center" wrapText="1"/>
    </xf>
    <xf numFmtId="0" fontId="51" fillId="0" borderId="8" xfId="0" applyFont="1" applyBorder="1" applyAlignment="1">
      <alignment horizontal="right" vertical="center" wrapText="1"/>
    </xf>
    <xf numFmtId="0" fontId="51" fillId="0" borderId="9" xfId="0" applyFont="1" applyBorder="1" applyAlignment="1">
      <alignment horizontal="left" vertical="center" wrapText="1"/>
    </xf>
    <xf numFmtId="0" fontId="50" fillId="0" borderId="60" xfId="0" applyFont="1" applyBorder="1" applyAlignment="1">
      <alignment horizontal="center" vertical="center" wrapText="1"/>
    </xf>
    <xf numFmtId="0" fontId="50" fillId="34" borderId="60" xfId="0" applyFont="1" applyFill="1" applyBorder="1" applyAlignment="1">
      <alignment horizontal="center" vertical="center" wrapText="1"/>
    </xf>
    <xf numFmtId="0" fontId="51" fillId="0" borderId="60" xfId="0" applyFont="1" applyBorder="1" applyAlignment="1">
      <alignment horizontal="center" vertical="center" wrapText="1"/>
    </xf>
    <xf numFmtId="0" fontId="50" fillId="39" borderId="60" xfId="0" applyFont="1" applyFill="1" applyBorder="1" applyAlignment="1">
      <alignment horizontal="center" vertical="center" wrapText="1"/>
    </xf>
    <xf numFmtId="165" fontId="50" fillId="0" borderId="80" xfId="0" applyNumberFormat="1" applyFont="1" applyBorder="1" applyAlignment="1">
      <alignment horizontal="center" vertical="center" wrapText="1"/>
    </xf>
    <xf numFmtId="165" fontId="50" fillId="0" borderId="0" xfId="0" applyNumberFormat="1" applyFont="1" applyBorder="1" applyAlignment="1">
      <alignment horizontal="center" vertical="center" wrapText="1"/>
    </xf>
    <xf numFmtId="0" fontId="51" fillId="0" borderId="82" xfId="0" applyFont="1" applyBorder="1" applyAlignment="1">
      <alignment horizontal="right" vertical="center" wrapText="1"/>
    </xf>
    <xf numFmtId="0" fontId="51" fillId="0" borderId="31" xfId="0" applyFont="1" applyBorder="1" applyAlignment="1">
      <alignment horizontal="left" vertical="center" wrapText="1"/>
    </xf>
    <xf numFmtId="0" fontId="50" fillId="0" borderId="31" xfId="0" applyFont="1" applyBorder="1" applyAlignment="1">
      <alignment horizontal="center" vertical="center" wrapText="1"/>
    </xf>
    <xf numFmtId="0" fontId="50" fillId="34" borderId="31" xfId="0" applyFont="1" applyFill="1" applyBorder="1" applyAlignment="1">
      <alignment horizontal="center" vertical="center" wrapText="1"/>
    </xf>
    <xf numFmtId="1" fontId="51" fillId="0" borderId="31" xfId="90" applyNumberFormat="1" applyFont="1" applyBorder="1" applyAlignment="1">
      <alignment horizontal="center" vertical="center" wrapText="1"/>
    </xf>
    <xf numFmtId="0" fontId="50" fillId="39" borderId="31" xfId="0" applyFont="1" applyFill="1" applyBorder="1" applyAlignment="1">
      <alignment horizontal="center" vertical="center" wrapText="1"/>
    </xf>
    <xf numFmtId="165" fontId="50" fillId="0" borderId="83" xfId="0" applyNumberFormat="1" applyFont="1" applyBorder="1" applyAlignment="1">
      <alignment horizontal="center" vertical="center" wrapText="1"/>
    </xf>
    <xf numFmtId="1" fontId="52" fillId="38" borderId="22" xfId="90" applyNumberFormat="1" applyFont="1" applyFill="1" applyBorder="1" applyAlignment="1">
      <alignment horizontal="left" vertical="center"/>
    </xf>
    <xf numFmtId="1" fontId="52" fillId="38" borderId="49" xfId="90" applyNumberFormat="1" applyFont="1" applyFill="1" applyBorder="1" applyAlignment="1">
      <alignment horizontal="center" vertical="center" wrapText="1"/>
    </xf>
    <xf numFmtId="0" fontId="52" fillId="38" borderId="49" xfId="90" applyFont="1" applyFill="1" applyBorder="1" applyAlignment="1">
      <alignment horizontal="center" vertical="center" wrapText="1"/>
    </xf>
    <xf numFmtId="49" fontId="52" fillId="38" borderId="49" xfId="90" applyNumberFormat="1" applyFont="1" applyFill="1" applyBorder="1" applyAlignment="1">
      <alignment horizontal="center" vertical="center" wrapText="1"/>
    </xf>
    <xf numFmtId="1" fontId="52" fillId="19" borderId="49" xfId="90" applyNumberFormat="1" applyFont="1" applyFill="1" applyBorder="1" applyAlignment="1">
      <alignment horizontal="center" vertical="center" wrapText="1"/>
    </xf>
    <xf numFmtId="1" fontId="52" fillId="38" borderId="23" xfId="90" applyNumberFormat="1" applyFont="1" applyFill="1" applyBorder="1" applyAlignment="1">
      <alignment horizontal="center" vertical="center" wrapText="1"/>
    </xf>
    <xf numFmtId="0" fontId="62" fillId="0" borderId="0" xfId="0" applyFont="1" applyBorder="1" applyAlignment="1">
      <alignment horizontal="center" vertical="center" wrapText="1"/>
    </xf>
    <xf numFmtId="1" fontId="52" fillId="38" borderId="43" xfId="90" applyNumberFormat="1" applyFont="1" applyFill="1" applyBorder="1" applyAlignment="1">
      <alignment horizontal="left" vertical="center"/>
    </xf>
    <xf numFmtId="1" fontId="52" fillId="38" borderId="54" xfId="90" applyNumberFormat="1" applyFont="1" applyFill="1" applyBorder="1" applyAlignment="1">
      <alignment horizontal="center" vertical="center" wrapText="1"/>
    </xf>
    <xf numFmtId="0" fontId="52" fillId="38" borderId="54" xfId="90" applyFont="1" applyFill="1" applyBorder="1" applyAlignment="1">
      <alignment horizontal="center" vertical="center" wrapText="1"/>
    </xf>
    <xf numFmtId="49" fontId="52" fillId="38" borderId="54" xfId="90" applyNumberFormat="1" applyFont="1" applyFill="1" applyBorder="1" applyAlignment="1">
      <alignment horizontal="center" vertical="center" wrapText="1"/>
    </xf>
    <xf numFmtId="1" fontId="52" fillId="11" borderId="25" xfId="90" applyNumberFormat="1" applyFont="1" applyFill="1" applyBorder="1" applyAlignment="1">
      <alignment horizontal="center" vertical="center" wrapText="1"/>
    </xf>
    <xf numFmtId="1" fontId="52" fillId="38" borderId="44" xfId="90" applyNumberFormat="1" applyFont="1" applyFill="1" applyBorder="1" applyAlignment="1">
      <alignment horizontal="center" vertical="center" wrapText="1"/>
    </xf>
    <xf numFmtId="49" fontId="48" fillId="0" borderId="36" xfId="98" applyNumberFormat="1" applyFont="1" applyBorder="1" applyAlignment="1">
      <alignment horizontal="right" vertical="center" wrapText="1"/>
    </xf>
    <xf numFmtId="49" fontId="48" fillId="0" borderId="0" xfId="98" applyNumberFormat="1" applyFont="1" applyBorder="1" applyAlignment="1">
      <alignment horizontal="left" vertical="center" wrapText="1"/>
    </xf>
    <xf numFmtId="165" fontId="48" fillId="39" borderId="0" xfId="0" applyNumberFormat="1" applyFont="1" applyFill="1" applyBorder="1" applyAlignment="1">
      <alignment horizontal="center" vertical="center" wrapText="1"/>
    </xf>
    <xf numFmtId="165" fontId="69" fillId="0" borderId="0" xfId="0" applyNumberFormat="1" applyFont="1" applyBorder="1" applyAlignment="1">
      <alignment horizontal="center" vertical="center" wrapText="1"/>
    </xf>
    <xf numFmtId="165" fontId="69" fillId="0" borderId="0" xfId="98" applyNumberFormat="1" applyFont="1" applyBorder="1" applyAlignment="1">
      <alignment horizontal="center" vertical="center" wrapText="1"/>
    </xf>
    <xf numFmtId="165" fontId="69" fillId="39" borderId="0" xfId="98" applyNumberFormat="1" applyFont="1" applyFill="1" applyBorder="1" applyAlignment="1">
      <alignment horizontal="center" vertical="center" wrapText="1"/>
    </xf>
    <xf numFmtId="165" fontId="48" fillId="39" borderId="0" xfId="98" applyNumberFormat="1" applyFont="1" applyFill="1" applyBorder="1" applyAlignment="1">
      <alignment horizontal="center" vertical="center" wrapText="1"/>
    </xf>
    <xf numFmtId="165" fontId="51" fillId="0" borderId="0" xfId="98" applyNumberFormat="1" applyFont="1" applyBorder="1" applyAlignment="1">
      <alignment horizontal="center" vertical="center" wrapText="1"/>
    </xf>
    <xf numFmtId="2" fontId="51" fillId="39" borderId="0" xfId="98" applyNumberFormat="1" applyFont="1" applyFill="1" applyBorder="1" applyAlignment="1">
      <alignment horizontal="center" vertical="center" wrapText="1"/>
    </xf>
    <xf numFmtId="165" fontId="48" fillId="0" borderId="37" xfId="0" applyNumberFormat="1" applyFont="1" applyBorder="1" applyAlignment="1">
      <alignment horizontal="center" vertical="center" wrapText="1"/>
    </xf>
    <xf numFmtId="0" fontId="108" fillId="0" borderId="0" xfId="0" applyFont="1" applyAlignment="1">
      <alignment horizontal="left" vertical="center"/>
    </xf>
    <xf numFmtId="165" fontId="52" fillId="39" borderId="0" xfId="0" applyNumberFormat="1" applyFont="1" applyFill="1" applyBorder="1" applyAlignment="1">
      <alignment horizontal="center" vertical="center" wrapText="1"/>
    </xf>
    <xf numFmtId="165" fontId="48" fillId="0" borderId="0" xfId="0" applyNumberFormat="1" applyFont="1" applyBorder="1" applyAlignment="1">
      <alignment horizontal="center" vertical="center" wrapText="1"/>
    </xf>
    <xf numFmtId="165" fontId="70" fillId="39" borderId="0" xfId="98" applyNumberFormat="1" applyFont="1" applyFill="1" applyBorder="1" applyAlignment="1">
      <alignment horizontal="center" vertical="center" wrapText="1"/>
    </xf>
    <xf numFmtId="49" fontId="48" fillId="33" borderId="36" xfId="98" applyNumberFormat="1" applyFont="1" applyFill="1" applyBorder="1" applyAlignment="1">
      <alignment horizontal="right" vertical="center" wrapText="1"/>
    </xf>
    <xf numFmtId="49" fontId="48" fillId="33" borderId="0" xfId="98" applyNumberFormat="1" applyFont="1" applyFill="1" applyBorder="1" applyAlignment="1">
      <alignment horizontal="left" vertical="center" wrapText="1"/>
    </xf>
    <xf numFmtId="0" fontId="48" fillId="33" borderId="0" xfId="98" applyFont="1" applyFill="1" applyBorder="1" applyAlignment="1">
      <alignment horizontal="center" vertical="center" wrapText="1"/>
    </xf>
    <xf numFmtId="165" fontId="48" fillId="33" borderId="0" xfId="0" applyNumberFormat="1" applyFont="1" applyFill="1" applyBorder="1" applyAlignment="1">
      <alignment horizontal="center" vertical="center" wrapText="1"/>
    </xf>
    <xf numFmtId="165" fontId="48" fillId="33" borderId="0" xfId="98" applyNumberFormat="1" applyFont="1" applyFill="1" applyBorder="1" applyAlignment="1">
      <alignment horizontal="center" vertical="center" wrapText="1"/>
    </xf>
    <xf numFmtId="165" fontId="48" fillId="33" borderId="37" xfId="0" applyNumberFormat="1" applyFont="1" applyFill="1" applyBorder="1" applyAlignment="1">
      <alignment horizontal="center" vertical="center" wrapText="1"/>
    </xf>
    <xf numFmtId="165" fontId="112" fillId="33" borderId="0" xfId="98" applyNumberFormat="1" applyFont="1" applyFill="1" applyBorder="1" applyAlignment="1">
      <alignment horizontal="center" vertical="center" wrapText="1"/>
    </xf>
    <xf numFmtId="165" fontId="70" fillId="12" borderId="0" xfId="98" applyNumberFormat="1" applyFont="1" applyFill="1" applyBorder="1" applyAlignment="1">
      <alignment horizontal="center" vertical="center" wrapText="1"/>
    </xf>
    <xf numFmtId="0" fontId="51" fillId="12" borderId="0" xfId="98" applyFont="1" applyFill="1" applyBorder="1" applyAlignment="1">
      <alignment horizontal="center" vertical="center" wrapText="1"/>
    </xf>
    <xf numFmtId="49" fontId="48" fillId="12" borderId="36" xfId="98" applyNumberFormat="1" applyFont="1" applyFill="1" applyBorder="1" applyAlignment="1">
      <alignment horizontal="center" vertical="center" wrapText="1"/>
    </xf>
    <xf numFmtId="49" fontId="48" fillId="12" borderId="0" xfId="98" applyNumberFormat="1" applyFont="1" applyFill="1" applyBorder="1" applyAlignment="1">
      <alignment horizontal="left" vertical="center" wrapText="1"/>
    </xf>
    <xf numFmtId="0" fontId="48" fillId="12" borderId="0" xfId="98" applyFont="1" applyFill="1" applyBorder="1" applyAlignment="1">
      <alignment horizontal="center" vertical="center" wrapText="1"/>
    </xf>
    <xf numFmtId="165" fontId="48" fillId="12" borderId="0" xfId="0" applyNumberFormat="1" applyFont="1" applyFill="1" applyBorder="1" applyAlignment="1">
      <alignment horizontal="center" vertical="center" wrapText="1"/>
    </xf>
    <xf numFmtId="165" fontId="48" fillId="12" borderId="0" xfId="98" applyNumberFormat="1" applyFont="1" applyFill="1" applyBorder="1" applyAlignment="1">
      <alignment horizontal="center" vertical="center" wrapText="1"/>
    </xf>
    <xf numFmtId="165" fontId="112" fillId="12" borderId="0" xfId="98" applyNumberFormat="1" applyFont="1" applyFill="1" applyBorder="1" applyAlignment="1">
      <alignment horizontal="center" vertical="center" wrapText="1"/>
    </xf>
    <xf numFmtId="165" fontId="48" fillId="12" borderId="37" xfId="0" applyNumberFormat="1" applyFont="1" applyFill="1" applyBorder="1" applyAlignment="1">
      <alignment horizontal="center" vertical="center" wrapText="1"/>
    </xf>
    <xf numFmtId="165" fontId="51" fillId="12" borderId="0" xfId="0" applyNumberFormat="1" applyFont="1" applyFill="1" applyBorder="1" applyAlignment="1">
      <alignment horizontal="center" vertical="center" wrapText="1"/>
    </xf>
    <xf numFmtId="1" fontId="63" fillId="12" borderId="0" xfId="0" applyNumberFormat="1" applyFont="1" applyFill="1" applyAlignment="1">
      <alignment horizontal="center" vertical="center" wrapText="1"/>
    </xf>
    <xf numFmtId="0" fontId="108" fillId="12" borderId="0" xfId="0" applyFont="1" applyFill="1" applyAlignment="1">
      <alignment horizontal="center" vertical="center" wrapText="1"/>
    </xf>
    <xf numFmtId="0" fontId="108" fillId="12" borderId="0" xfId="0" applyFont="1" applyFill="1" applyAlignment="1">
      <alignment horizontal="left" vertical="center"/>
    </xf>
    <xf numFmtId="0" fontId="47" fillId="12" borderId="0" xfId="0" applyFont="1" applyFill="1" applyAlignment="1">
      <alignment horizontal="center" vertical="center" wrapText="1"/>
    </xf>
    <xf numFmtId="0" fontId="69" fillId="33" borderId="0" xfId="98" applyFont="1" applyFill="1" applyBorder="1" applyAlignment="1">
      <alignment horizontal="center" vertical="center" wrapText="1"/>
    </xf>
    <xf numFmtId="165" fontId="70" fillId="33" borderId="0" xfId="98" applyNumberFormat="1" applyFont="1" applyFill="1" applyBorder="1" applyAlignment="1">
      <alignment horizontal="center" vertical="center" wrapText="1"/>
    </xf>
    <xf numFmtId="165" fontId="70" fillId="33" borderId="37" xfId="0" applyNumberFormat="1" applyFont="1" applyFill="1" applyBorder="1" applyAlignment="1">
      <alignment horizontal="center" vertical="center" wrapText="1"/>
    </xf>
    <xf numFmtId="165" fontId="70" fillId="12" borderId="37" xfId="0" applyNumberFormat="1" applyFont="1" applyFill="1" applyBorder="1" applyAlignment="1">
      <alignment horizontal="center" vertical="center" wrapText="1"/>
    </xf>
    <xf numFmtId="0" fontId="51" fillId="33" borderId="0" xfId="98" applyFont="1" applyFill="1" applyBorder="1" applyAlignment="1">
      <alignment horizontal="center" vertical="center" wrapText="1"/>
    </xf>
    <xf numFmtId="165" fontId="51" fillId="33" borderId="0" xfId="0" applyNumberFormat="1" applyFont="1" applyFill="1" applyBorder="1" applyAlignment="1">
      <alignment horizontal="center" vertical="center" wrapText="1"/>
    </xf>
    <xf numFmtId="1" fontId="63" fillId="33" borderId="0" xfId="0" applyNumberFormat="1" applyFont="1" applyFill="1" applyAlignment="1">
      <alignment horizontal="center" vertical="center" wrapText="1"/>
    </xf>
    <xf numFmtId="0" fontId="47" fillId="33" borderId="0" xfId="0" applyFont="1" applyFill="1" applyAlignment="1">
      <alignment horizontal="center" vertical="center" wrapText="1"/>
    </xf>
    <xf numFmtId="0" fontId="108" fillId="33" borderId="0" xfId="0" applyFont="1" applyFill="1" applyAlignment="1">
      <alignment horizontal="center" vertical="center" wrapText="1"/>
    </xf>
    <xf numFmtId="0" fontId="51" fillId="40" borderId="0" xfId="98" applyFont="1" applyFill="1" applyBorder="1" applyAlignment="1">
      <alignment horizontal="center" vertical="center" wrapText="1"/>
    </xf>
    <xf numFmtId="49" fontId="48" fillId="40" borderId="0" xfId="98" applyNumberFormat="1" applyFont="1" applyFill="1" applyBorder="1" applyAlignment="1">
      <alignment horizontal="left" vertical="center" wrapText="1"/>
    </xf>
    <xf numFmtId="0" fontId="48" fillId="40" borderId="0" xfId="98" applyFont="1" applyFill="1" applyBorder="1" applyAlignment="1">
      <alignment horizontal="center" vertical="center" wrapText="1"/>
    </xf>
    <xf numFmtId="165" fontId="48" fillId="40" borderId="0" xfId="0" applyNumberFormat="1" applyFont="1" applyFill="1" applyBorder="1" applyAlignment="1">
      <alignment horizontal="center" vertical="center" wrapText="1"/>
    </xf>
    <xf numFmtId="165" fontId="48" fillId="40" borderId="0" xfId="98" applyNumberFormat="1" applyFont="1" applyFill="1" applyBorder="1" applyAlignment="1">
      <alignment horizontal="center" vertical="center" wrapText="1"/>
    </xf>
    <xf numFmtId="165" fontId="70" fillId="40" borderId="0" xfId="98" applyNumberFormat="1" applyFont="1" applyFill="1" applyBorder="1" applyAlignment="1">
      <alignment horizontal="center" vertical="center" wrapText="1"/>
    </xf>
    <xf numFmtId="165" fontId="48" fillId="40" borderId="37" xfId="0" applyNumberFormat="1" applyFont="1" applyFill="1" applyBorder="1" applyAlignment="1">
      <alignment horizontal="center" vertical="center" wrapText="1"/>
    </xf>
    <xf numFmtId="165" fontId="51" fillId="40" borderId="0" xfId="0" applyNumberFormat="1" applyFont="1" applyFill="1" applyBorder="1" applyAlignment="1">
      <alignment horizontal="center" vertical="center" wrapText="1"/>
    </xf>
    <xf numFmtId="1" fontId="63" fillId="40" borderId="0" xfId="0" applyNumberFormat="1" applyFont="1" applyFill="1" applyAlignment="1">
      <alignment horizontal="center" vertical="center" wrapText="1"/>
    </xf>
    <xf numFmtId="0" fontId="47" fillId="40" borderId="0" xfId="0" applyFont="1" applyFill="1" applyAlignment="1">
      <alignment horizontal="center" vertical="center" wrapText="1"/>
    </xf>
    <xf numFmtId="0" fontId="108" fillId="40" borderId="0" xfId="0" applyFont="1" applyFill="1" applyAlignment="1">
      <alignment horizontal="center" vertical="center" wrapText="1"/>
    </xf>
    <xf numFmtId="1" fontId="51" fillId="0" borderId="0" xfId="0" applyNumberFormat="1" applyFont="1" applyAlignment="1">
      <alignment horizontal="center" vertical="center" wrapText="1"/>
    </xf>
    <xf numFmtId="0" fontId="51" fillId="0" borderId="0" xfId="0" applyFont="1" applyAlignment="1">
      <alignment horizontal="center" vertical="center" wrapText="1"/>
    </xf>
    <xf numFmtId="165" fontId="69" fillId="33" borderId="0" xfId="98" applyNumberFormat="1" applyFont="1" applyFill="1" applyBorder="1" applyAlignment="1">
      <alignment horizontal="center" vertical="center" wrapText="1"/>
    </xf>
    <xf numFmtId="1" fontId="48" fillId="40" borderId="0" xfId="0" applyNumberFormat="1" applyFont="1" applyFill="1" applyAlignment="1">
      <alignment horizontal="center" vertical="center" wrapText="1"/>
    </xf>
    <xf numFmtId="0" fontId="48" fillId="40" borderId="0" xfId="0" applyFont="1" applyFill="1" applyAlignment="1">
      <alignment horizontal="center" vertical="center" wrapText="1"/>
    </xf>
    <xf numFmtId="49" fontId="48" fillId="40" borderId="36" xfId="98" applyNumberFormat="1" applyFont="1" applyFill="1" applyBorder="1" applyAlignment="1">
      <alignment horizontal="right" vertical="center" wrapText="1"/>
    </xf>
    <xf numFmtId="165" fontId="52" fillId="33" borderId="0" xfId="0" applyNumberFormat="1" applyFont="1" applyFill="1" applyBorder="1" applyAlignment="1">
      <alignment horizontal="center" vertical="center" wrapText="1"/>
    </xf>
    <xf numFmtId="165" fontId="52" fillId="40" borderId="0" xfId="0" applyNumberFormat="1" applyFont="1" applyFill="1" applyBorder="1" applyAlignment="1">
      <alignment horizontal="center" vertical="center" wrapText="1"/>
    </xf>
    <xf numFmtId="165" fontId="51" fillId="33" borderId="0" xfId="98" applyNumberFormat="1" applyFont="1" applyFill="1" applyBorder="1" applyAlignment="1">
      <alignment horizontal="center" vertical="center" wrapText="1"/>
    </xf>
    <xf numFmtId="165" fontId="70" fillId="41" borderId="0" xfId="98" applyNumberFormat="1" applyFont="1" applyFill="1" applyBorder="1" applyAlignment="1">
      <alignment horizontal="center" vertical="center" wrapText="1"/>
    </xf>
    <xf numFmtId="165" fontId="47" fillId="32" borderId="0" xfId="98" applyNumberFormat="1" applyFont="1" applyFill="1" applyBorder="1" applyAlignment="1">
      <alignment horizontal="center" vertical="center" wrapText="1"/>
    </xf>
    <xf numFmtId="165" fontId="51" fillId="39" borderId="0" xfId="98" applyNumberFormat="1" applyFont="1" applyFill="1" applyBorder="1" applyAlignment="1">
      <alignment horizontal="center" vertical="center" wrapText="1"/>
    </xf>
    <xf numFmtId="49" fontId="48" fillId="0" borderId="43" xfId="98" applyNumberFormat="1" applyFont="1" applyBorder="1" applyAlignment="1">
      <alignment horizontal="right" vertical="center" wrapText="1"/>
    </xf>
    <xf numFmtId="49" fontId="48" fillId="0" borderId="54" xfId="98" applyNumberFormat="1" applyFont="1" applyBorder="1" applyAlignment="1">
      <alignment horizontal="left" vertical="center" wrapText="1"/>
    </xf>
    <xf numFmtId="0" fontId="48" fillId="0" borderId="54" xfId="98" applyFont="1" applyBorder="1" applyAlignment="1">
      <alignment horizontal="center" vertical="center" wrapText="1"/>
    </xf>
    <xf numFmtId="165" fontId="48" fillId="39" borderId="54" xfId="0" applyNumberFormat="1" applyFont="1" applyFill="1" applyBorder="1" applyAlignment="1">
      <alignment horizontal="center" vertical="center" wrapText="1"/>
    </xf>
    <xf numFmtId="165" fontId="48" fillId="0" borderId="54" xfId="0" applyNumberFormat="1" applyFont="1" applyBorder="1" applyAlignment="1">
      <alignment horizontal="center" vertical="center" wrapText="1"/>
    </xf>
    <xf numFmtId="165" fontId="48" fillId="0" borderId="54" xfId="98" applyNumberFormat="1" applyFont="1" applyBorder="1" applyAlignment="1">
      <alignment horizontal="center" vertical="center" wrapText="1"/>
    </xf>
    <xf numFmtId="165" fontId="70" fillId="39" borderId="54" xfId="98" applyNumberFormat="1" applyFont="1" applyFill="1" applyBorder="1" applyAlignment="1">
      <alignment horizontal="center" vertical="center" wrapText="1"/>
    </xf>
    <xf numFmtId="165" fontId="48" fillId="39" borderId="54" xfId="98" applyNumberFormat="1" applyFont="1" applyFill="1" applyBorder="1" applyAlignment="1">
      <alignment horizontal="center" vertical="center" wrapText="1"/>
    </xf>
    <xf numFmtId="165" fontId="51" fillId="0" borderId="54" xfId="98" applyNumberFormat="1" applyFont="1" applyBorder="1" applyAlignment="1">
      <alignment horizontal="center" vertical="center" wrapText="1"/>
    </xf>
    <xf numFmtId="165" fontId="51" fillId="39" borderId="54" xfId="98" applyNumberFormat="1" applyFont="1" applyFill="1" applyBorder="1" applyAlignment="1">
      <alignment horizontal="center" vertical="center" wrapText="1"/>
    </xf>
    <xf numFmtId="165" fontId="48" fillId="0" borderId="44" xfId="0" applyNumberFormat="1" applyFont="1" applyBorder="1" applyAlignment="1">
      <alignment horizontal="center" vertical="center" wrapText="1"/>
    </xf>
    <xf numFmtId="165" fontId="47" fillId="0" borderId="0" xfId="0" applyNumberFormat="1" applyFont="1" applyBorder="1" applyAlignment="1">
      <alignment horizontal="center" vertical="center" wrapText="1"/>
    </xf>
    <xf numFmtId="2" fontId="48" fillId="0" borderId="0" xfId="98" applyNumberFormat="1" applyFont="1" applyBorder="1" applyAlignment="1">
      <alignment horizontal="center" vertical="center" wrapText="1"/>
    </xf>
    <xf numFmtId="0" fontId="48" fillId="40" borderId="0" xfId="98" applyFont="1" applyFill="1" applyBorder="1" applyAlignment="1">
      <alignment horizontal="left" vertical="center" wrapText="1"/>
    </xf>
    <xf numFmtId="0" fontId="47" fillId="0" borderId="0" xfId="0" applyFont="1" applyAlignment="1">
      <alignment horizontal="center" vertical="center"/>
    </xf>
    <xf numFmtId="0" fontId="114" fillId="0" borderId="0" xfId="0" applyFont="1" applyAlignment="1">
      <alignment horizontal="left" vertical="center"/>
    </xf>
    <xf numFmtId="0" fontId="50" fillId="0" borderId="0" xfId="0" applyFont="1" applyBorder="1" applyAlignment="1">
      <alignment vertical="center" wrapText="1"/>
    </xf>
    <xf numFmtId="0" fontId="50" fillId="0" borderId="63" xfId="0" applyFont="1" applyBorder="1" applyAlignment="1">
      <alignment horizontal="center" vertical="center" wrapText="1"/>
    </xf>
    <xf numFmtId="0" fontId="50" fillId="0" borderId="66" xfId="0" applyFont="1" applyBorder="1" applyAlignment="1">
      <alignment horizontal="center" vertical="center" wrapText="1"/>
    </xf>
    <xf numFmtId="0" fontId="50" fillId="34" borderId="66" xfId="0" applyFont="1" applyFill="1" applyBorder="1" applyAlignment="1">
      <alignment horizontal="center" vertical="center" wrapText="1"/>
    </xf>
    <xf numFmtId="0" fontId="50" fillId="34" borderId="79" xfId="0" applyFont="1" applyFill="1" applyBorder="1" applyAlignment="1">
      <alignment horizontal="center" vertical="center" wrapText="1"/>
    </xf>
    <xf numFmtId="0" fontId="50" fillId="0" borderId="79" xfId="0" applyFont="1" applyBorder="1" applyAlignment="1">
      <alignment horizontal="center" vertical="center" wrapText="1"/>
    </xf>
    <xf numFmtId="0" fontId="53" fillId="7" borderId="63" xfId="0" applyFont="1" applyFill="1" applyBorder="1" applyAlignment="1">
      <alignment horizontal="left" vertical="center"/>
    </xf>
    <xf numFmtId="0" fontId="50" fillId="7" borderId="66" xfId="0" applyFont="1" applyFill="1" applyBorder="1" applyAlignment="1">
      <alignment horizontal="center" vertical="center" wrapText="1"/>
    </xf>
    <xf numFmtId="0" fontId="50" fillId="7" borderId="79" xfId="0" applyFont="1" applyFill="1" applyBorder="1" applyAlignment="1">
      <alignment horizontal="center" vertical="center" wrapText="1"/>
    </xf>
    <xf numFmtId="0" fontId="50" fillId="7" borderId="63" xfId="0" applyFont="1" applyFill="1" applyBorder="1" applyAlignment="1">
      <alignment horizontal="center" vertical="center" wrapText="1"/>
    </xf>
    <xf numFmtId="0" fontId="47" fillId="0" borderId="84" xfId="0" applyFont="1" applyBorder="1" applyAlignment="1">
      <alignment horizontal="center" vertical="center"/>
    </xf>
    <xf numFmtId="0" fontId="47" fillId="0" borderId="60" xfId="0" applyFont="1" applyBorder="1" applyAlignment="1">
      <alignment horizontal="center" vertical="center"/>
    </xf>
    <xf numFmtId="0" fontId="47" fillId="0" borderId="60" xfId="0" applyFont="1" applyBorder="1" applyAlignment="1">
      <alignment horizontal="center" vertical="center" wrapText="1"/>
    </xf>
    <xf numFmtId="165" fontId="47" fillId="0" borderId="60" xfId="0" applyNumberFormat="1" applyFont="1" applyBorder="1" applyAlignment="1">
      <alignment horizontal="center" vertical="center" wrapText="1"/>
    </xf>
    <xf numFmtId="0" fontId="47" fillId="34" borderId="60" xfId="0" applyFont="1" applyFill="1" applyBorder="1" applyAlignment="1">
      <alignment horizontal="center" vertical="center" wrapText="1"/>
    </xf>
    <xf numFmtId="165" fontId="47" fillId="0" borderId="60" xfId="0" applyNumberFormat="1" applyFont="1" applyBorder="1" applyAlignment="1">
      <alignment horizontal="center" vertical="center"/>
    </xf>
    <xf numFmtId="165" fontId="48" fillId="34" borderId="78" xfId="0" applyNumberFormat="1" applyFont="1" applyFill="1" applyBorder="1" applyAlignment="1">
      <alignment horizontal="center" vertical="center" wrapText="1"/>
    </xf>
    <xf numFmtId="165" fontId="48" fillId="0" borderId="60" xfId="0" applyNumberFormat="1" applyFont="1" applyBorder="1" applyAlignment="1">
      <alignment horizontal="center" vertical="center"/>
    </xf>
    <xf numFmtId="0" fontId="48" fillId="34" borderId="60" xfId="0" applyFont="1" applyFill="1" applyBorder="1" applyAlignment="1">
      <alignment horizontal="center" vertical="center" wrapText="1"/>
    </xf>
    <xf numFmtId="165" fontId="47" fillId="0" borderId="77" xfId="0" applyNumberFormat="1" applyFont="1" applyBorder="1" applyAlignment="1">
      <alignment horizontal="center" vertical="center"/>
    </xf>
    <xf numFmtId="165" fontId="47" fillId="34" borderId="60" xfId="0" applyNumberFormat="1" applyFont="1" applyFill="1" applyBorder="1" applyAlignment="1">
      <alignment horizontal="center" vertical="center" wrapText="1"/>
    </xf>
    <xf numFmtId="165" fontId="47" fillId="34" borderId="80" xfId="0" applyNumberFormat="1" applyFont="1" applyFill="1" applyBorder="1" applyAlignment="1">
      <alignment horizontal="center" vertical="center" wrapText="1"/>
    </xf>
    <xf numFmtId="165" fontId="47" fillId="0" borderId="0" xfId="0" applyNumberFormat="1" applyFont="1" applyBorder="1" applyAlignment="1">
      <alignment horizontal="center" vertical="center"/>
    </xf>
    <xf numFmtId="165" fontId="47" fillId="0" borderId="84" xfId="0" applyNumberFormat="1" applyFont="1" applyBorder="1" applyAlignment="1">
      <alignment horizontal="center" vertical="center"/>
    </xf>
    <xf numFmtId="165" fontId="47" fillId="0" borderId="80" xfId="0" applyNumberFormat="1" applyFont="1" applyBorder="1" applyAlignment="1">
      <alignment horizontal="center" vertical="center"/>
    </xf>
    <xf numFmtId="165" fontId="48" fillId="0" borderId="1" xfId="0" applyNumberFormat="1" applyFont="1" applyBorder="1" applyAlignment="1">
      <alignment horizontal="center" vertical="center"/>
    </xf>
    <xf numFmtId="0" fontId="48" fillId="34" borderId="1" xfId="0" applyFont="1" applyFill="1" applyBorder="1" applyAlignment="1">
      <alignment horizontal="center" vertical="center" wrapText="1"/>
    </xf>
    <xf numFmtId="165" fontId="47" fillId="34" borderId="11" xfId="0" applyNumberFormat="1" applyFont="1" applyFill="1" applyBorder="1" applyAlignment="1">
      <alignment horizontal="center" vertical="center" wrapText="1"/>
    </xf>
    <xf numFmtId="0" fontId="47" fillId="0" borderId="1" xfId="0" applyFont="1" applyBorder="1" applyAlignment="1">
      <alignment horizontal="center" vertical="center"/>
    </xf>
    <xf numFmtId="0" fontId="47" fillId="0" borderId="1" xfId="0" applyFont="1" applyBorder="1" applyAlignment="1">
      <alignment horizontal="center" vertical="center" wrapText="1"/>
    </xf>
    <xf numFmtId="165" fontId="47" fillId="0" borderId="1" xfId="0" applyNumberFormat="1" applyFont="1" applyBorder="1" applyAlignment="1">
      <alignment horizontal="center" vertical="center" wrapText="1"/>
    </xf>
    <xf numFmtId="0" fontId="47" fillId="34" borderId="1" xfId="0" applyFont="1" applyFill="1" applyBorder="1" applyAlignment="1">
      <alignment horizontal="center" vertical="center" wrapText="1"/>
    </xf>
    <xf numFmtId="165" fontId="47" fillId="0" borderId="1" xfId="0" applyNumberFormat="1" applyFont="1" applyBorder="1" applyAlignment="1">
      <alignment horizontal="center" vertical="center"/>
    </xf>
    <xf numFmtId="165" fontId="48" fillId="34" borderId="1" xfId="0" applyNumberFormat="1" applyFont="1" applyFill="1" applyBorder="1" applyAlignment="1">
      <alignment horizontal="center" vertical="center" wrapText="1"/>
    </xf>
    <xf numFmtId="165" fontId="47" fillId="34" borderId="1" xfId="0" applyNumberFormat="1" applyFont="1" applyFill="1" applyBorder="1" applyAlignment="1">
      <alignment horizontal="center" vertical="center" wrapText="1"/>
    </xf>
    <xf numFmtId="0" fontId="47" fillId="0" borderId="16" xfId="0" applyFont="1" applyBorder="1" applyAlignment="1">
      <alignment horizontal="center" vertical="center"/>
    </xf>
    <xf numFmtId="0" fontId="47" fillId="0" borderId="14" xfId="0" applyFont="1" applyBorder="1" applyAlignment="1">
      <alignment horizontal="center" vertical="center"/>
    </xf>
    <xf numFmtId="0" fontId="47" fillId="0" borderId="14" xfId="0" applyFont="1" applyBorder="1" applyAlignment="1">
      <alignment horizontal="center" vertical="center" wrapText="1"/>
    </xf>
    <xf numFmtId="165" fontId="47" fillId="0" borderId="14" xfId="0" applyNumberFormat="1" applyFont="1" applyBorder="1" applyAlignment="1">
      <alignment horizontal="center" vertical="center" wrapText="1"/>
    </xf>
    <xf numFmtId="0" fontId="47" fillId="34" borderId="14" xfId="0" applyFont="1" applyFill="1" applyBorder="1" applyAlignment="1">
      <alignment horizontal="center" vertical="center" wrapText="1"/>
    </xf>
    <xf numFmtId="165" fontId="47" fillId="0" borderId="14" xfId="0" applyNumberFormat="1" applyFont="1" applyBorder="1" applyAlignment="1">
      <alignment horizontal="center" vertical="center"/>
    </xf>
    <xf numFmtId="165" fontId="48" fillId="34" borderId="14" xfId="0" applyNumberFormat="1" applyFont="1" applyFill="1" applyBorder="1" applyAlignment="1">
      <alignment horizontal="center" vertical="center" wrapText="1"/>
    </xf>
    <xf numFmtId="165" fontId="48" fillId="0" borderId="14" xfId="0" applyNumberFormat="1" applyFont="1" applyBorder="1" applyAlignment="1">
      <alignment horizontal="center" vertical="center"/>
    </xf>
    <xf numFmtId="0" fontId="48" fillId="34" borderId="14" xfId="0" applyFont="1" applyFill="1" applyBorder="1" applyAlignment="1">
      <alignment horizontal="center" vertical="center" wrapText="1"/>
    </xf>
    <xf numFmtId="165" fontId="47" fillId="34" borderId="14" xfId="0" applyNumberFormat="1" applyFont="1" applyFill="1" applyBorder="1" applyAlignment="1">
      <alignment horizontal="center" vertical="center" wrapText="1"/>
    </xf>
    <xf numFmtId="165" fontId="47" fillId="34" borderId="15" xfId="0" applyNumberFormat="1" applyFont="1" applyFill="1" applyBorder="1" applyAlignment="1">
      <alignment horizontal="center" vertical="center" wrapText="1"/>
    </xf>
    <xf numFmtId="165" fontId="47" fillId="0" borderId="16" xfId="0" applyNumberFormat="1" applyFont="1" applyBorder="1" applyAlignment="1">
      <alignment horizontal="center" vertical="center"/>
    </xf>
    <xf numFmtId="165" fontId="47" fillId="0" borderId="18" xfId="0" applyNumberFormat="1" applyFont="1" applyBorder="1" applyAlignment="1">
      <alignment horizontal="center" vertical="center"/>
    </xf>
    <xf numFmtId="0" fontId="53" fillId="7" borderId="32" xfId="0" applyFont="1" applyFill="1" applyBorder="1" applyAlignment="1">
      <alignment horizontal="left" vertical="center"/>
    </xf>
    <xf numFmtId="0" fontId="47" fillId="7" borderId="65" xfId="0" applyFont="1" applyFill="1" applyBorder="1" applyAlignment="1">
      <alignment horizontal="center" vertical="center"/>
    </xf>
    <xf numFmtId="0" fontId="47" fillId="7" borderId="65" xfId="0" applyFont="1" applyFill="1" applyBorder="1" applyAlignment="1">
      <alignment horizontal="center" vertical="center" wrapText="1"/>
    </xf>
    <xf numFmtId="0" fontId="47" fillId="7" borderId="68" xfId="0" applyFont="1" applyFill="1" applyBorder="1" applyAlignment="1">
      <alignment horizontal="center" vertical="center"/>
    </xf>
    <xf numFmtId="0" fontId="50" fillId="0" borderId="60" xfId="0" applyFont="1" applyBorder="1" applyAlignment="1">
      <alignment horizontal="left" vertical="center" wrapText="1"/>
    </xf>
    <xf numFmtId="0" fontId="50" fillId="5" borderId="60" xfId="0" applyFont="1" applyFill="1" applyBorder="1" applyAlignment="1">
      <alignment horizontal="center" vertical="center" wrapText="1"/>
    </xf>
    <xf numFmtId="49" fontId="48" fillId="0" borderId="1" xfId="0" applyNumberFormat="1" applyFont="1" applyBorder="1" applyAlignment="1">
      <alignment horizontal="center" vertical="center"/>
    </xf>
    <xf numFmtId="0" fontId="48" fillId="0" borderId="1" xfId="0" applyFont="1" applyBorder="1" applyAlignment="1">
      <alignment horizontal="center" vertical="center" wrapText="1"/>
    </xf>
    <xf numFmtId="165" fontId="48" fillId="0" borderId="1" xfId="0" applyNumberFormat="1" applyFont="1" applyBorder="1" applyAlignment="1">
      <alignment horizontal="center" vertical="center" wrapText="1"/>
    </xf>
    <xf numFmtId="0" fontId="48" fillId="5" borderId="1" xfId="0" applyFont="1" applyFill="1" applyBorder="1" applyAlignment="1">
      <alignment horizontal="center" vertical="center" wrapText="1"/>
    </xf>
    <xf numFmtId="0" fontId="69" fillId="5" borderId="1" xfId="0" applyFont="1" applyFill="1" applyBorder="1" applyAlignment="1">
      <alignment horizontal="center" vertical="center" wrapText="1"/>
    </xf>
    <xf numFmtId="0" fontId="115" fillId="0" borderId="1" xfId="0" applyFont="1" applyBorder="1" applyAlignment="1">
      <alignment horizontal="center" vertical="center" wrapText="1"/>
    </xf>
    <xf numFmtId="0" fontId="72" fillId="0" borderId="0" xfId="90" applyFont="1" applyAlignment="1">
      <alignment horizontal="left" vertical="center"/>
    </xf>
    <xf numFmtId="0" fontId="72" fillId="0" borderId="0" xfId="90" applyFont="1" applyAlignment="1">
      <alignment horizontal="left"/>
    </xf>
    <xf numFmtId="165" fontId="56" fillId="0" borderId="0" xfId="90" applyNumberFormat="1" applyFont="1"/>
    <xf numFmtId="0" fontId="116" fillId="0" borderId="0" xfId="0" applyFont="1"/>
    <xf numFmtId="49" fontId="56" fillId="0" borderId="0" xfId="90" applyNumberFormat="1" applyFont="1"/>
    <xf numFmtId="49" fontId="56" fillId="42" borderId="19" xfId="90" applyNumberFormat="1" applyFont="1" applyFill="1" applyBorder="1"/>
    <xf numFmtId="0" fontId="57" fillId="0" borderId="0" xfId="90" applyFont="1"/>
    <xf numFmtId="0" fontId="56" fillId="19" borderId="25" xfId="90" applyFont="1" applyFill="1" applyBorder="1"/>
    <xf numFmtId="0" fontId="56" fillId="19" borderId="0" xfId="90" applyFont="1" applyFill="1" applyBorder="1"/>
    <xf numFmtId="0" fontId="56" fillId="43" borderId="19" xfId="90" applyFont="1" applyFill="1" applyBorder="1"/>
    <xf numFmtId="0" fontId="56" fillId="0" borderId="0" xfId="90" applyFont="1" applyBorder="1"/>
    <xf numFmtId="0" fontId="50" fillId="34" borderId="1" xfId="0" applyFont="1" applyFill="1" applyBorder="1" applyAlignment="1">
      <alignment horizontal="center" vertical="center" wrapText="1"/>
    </xf>
    <xf numFmtId="0" fontId="50" fillId="44" borderId="1" xfId="0" applyFont="1" applyFill="1" applyBorder="1" applyAlignment="1">
      <alignment horizontal="center" vertical="center" wrapText="1"/>
    </xf>
    <xf numFmtId="0" fontId="47" fillId="0" borderId="28" xfId="0" applyFont="1" applyBorder="1" applyAlignment="1">
      <alignment horizontal="center" vertical="center" wrapText="1"/>
    </xf>
    <xf numFmtId="0" fontId="48" fillId="0" borderId="13" xfId="0" applyFont="1" applyBorder="1" applyAlignment="1">
      <alignment horizontal="right" vertical="center" wrapText="1"/>
    </xf>
    <xf numFmtId="0" fontId="48" fillId="0" borderId="14" xfId="0" applyFont="1" applyBorder="1" applyAlignment="1">
      <alignment horizontal="left" vertical="center" wrapText="1"/>
    </xf>
    <xf numFmtId="0" fontId="47" fillId="0" borderId="14" xfId="0" applyFont="1" applyBorder="1" applyAlignment="1">
      <alignment horizontal="center" vertical="center" wrapText="1"/>
    </xf>
    <xf numFmtId="0" fontId="50" fillId="34" borderId="0" xfId="0" applyFont="1" applyFill="1" applyBorder="1" applyAlignment="1">
      <alignment horizontal="center" vertical="center" wrapText="1"/>
    </xf>
    <xf numFmtId="0" fontId="50" fillId="44" borderId="0" xfId="0" applyFont="1" applyFill="1" applyBorder="1" applyAlignment="1">
      <alignment horizontal="center" vertical="center" wrapText="1"/>
    </xf>
    <xf numFmtId="165" fontId="48" fillId="44" borderId="0" xfId="98" applyNumberFormat="1" applyFont="1" applyFill="1" applyBorder="1" applyAlignment="1">
      <alignment horizontal="center" vertical="center" wrapText="1"/>
    </xf>
    <xf numFmtId="0" fontId="64" fillId="0" borderId="0" xfId="0" applyFont="1" applyBorder="1" applyAlignment="1">
      <alignment horizontal="center" vertical="center" wrapText="1"/>
    </xf>
    <xf numFmtId="0" fontId="64" fillId="0" borderId="0" xfId="0" applyFont="1" applyBorder="1" applyAlignment="1">
      <alignment horizontal="right" vertical="center" wrapText="1"/>
    </xf>
    <xf numFmtId="0" fontId="64" fillId="0" borderId="0" xfId="0" applyFont="1" applyBorder="1" applyAlignment="1">
      <alignment horizontal="left" vertical="center" wrapText="1"/>
    </xf>
    <xf numFmtId="0" fontId="72" fillId="0" borderId="0" xfId="0" applyFont="1" applyBorder="1" applyAlignment="1">
      <alignment horizontal="center" vertical="center" wrapText="1"/>
    </xf>
    <xf numFmtId="0" fontId="51" fillId="0" borderId="0" xfId="0" applyFont="1" applyBorder="1" applyAlignment="1">
      <alignment horizontal="right" vertical="center" wrapText="1"/>
    </xf>
    <xf numFmtId="0" fontId="50" fillId="34" borderId="0" xfId="0" applyFont="1" applyFill="1" applyBorder="1" applyAlignment="1">
      <alignment horizontal="center" vertical="center" wrapText="1"/>
    </xf>
    <xf numFmtId="49" fontId="56" fillId="0" borderId="0" xfId="90" applyNumberFormat="1" applyFont="1" applyBorder="1"/>
    <xf numFmtId="0" fontId="56" fillId="0" borderId="19" xfId="90" applyFont="1" applyBorder="1"/>
    <xf numFmtId="0" fontId="50" fillId="0" borderId="49" xfId="0" applyFont="1" applyBorder="1" applyAlignment="1">
      <alignment horizontal="center" vertical="center" wrapText="1"/>
    </xf>
    <xf numFmtId="0" fontId="50" fillId="0" borderId="9" xfId="0" applyFont="1" applyBorder="1" applyAlignment="1">
      <alignment horizontal="center" vertical="center" wrapText="1"/>
    </xf>
    <xf numFmtId="0" fontId="50" fillId="34" borderId="24" xfId="0" applyFont="1" applyFill="1" applyBorder="1" applyAlignment="1">
      <alignment horizontal="center" vertical="center" wrapText="1"/>
    </xf>
    <xf numFmtId="0" fontId="50" fillId="0" borderId="24" xfId="0" applyFont="1" applyBorder="1" applyAlignment="1">
      <alignment horizontal="center" vertical="center" wrapText="1"/>
    </xf>
    <xf numFmtId="0" fontId="48" fillId="0" borderId="82" xfId="0" applyFont="1" applyBorder="1" applyAlignment="1">
      <alignment horizontal="right" vertical="center" wrapText="1"/>
    </xf>
    <xf numFmtId="0" fontId="48" fillId="0" borderId="31" xfId="0" applyFont="1" applyBorder="1" applyAlignment="1">
      <alignment horizontal="left" vertical="center" wrapText="1"/>
    </xf>
    <xf numFmtId="0" fontId="72" fillId="0" borderId="1" xfId="0" applyFont="1" applyBorder="1" applyAlignment="1">
      <alignment horizontal="center" vertical="center" wrapText="1"/>
    </xf>
    <xf numFmtId="0" fontId="50" fillId="0" borderId="1" xfId="0" applyFont="1" applyBorder="1" applyAlignment="1">
      <alignment horizontal="center" vertical="center" wrapText="1"/>
    </xf>
    <xf numFmtId="49" fontId="48" fillId="0" borderId="0" xfId="98" applyNumberFormat="1" applyFont="1" applyBorder="1" applyAlignment="1">
      <alignment horizontal="right" vertical="center" wrapText="1"/>
    </xf>
    <xf numFmtId="0" fontId="48" fillId="0" borderId="0" xfId="0" applyFont="1" applyBorder="1" applyAlignment="1">
      <alignment horizontal="right" vertical="center" wrapText="1"/>
    </xf>
    <xf numFmtId="0" fontId="48" fillId="0" borderId="0" xfId="0" applyFont="1" applyBorder="1" applyAlignment="1">
      <alignment horizontal="left" vertical="center" wrapText="1"/>
    </xf>
    <xf numFmtId="0" fontId="47" fillId="0" borderId="0" xfId="0" applyFont="1" applyBorder="1" applyAlignment="1">
      <alignment horizontal="center" vertical="center" wrapText="1"/>
    </xf>
    <xf numFmtId="0" fontId="55" fillId="0" borderId="0" xfId="0" applyFont="1" applyAlignment="1">
      <alignment horizontal="center" vertical="center" wrapText="1"/>
    </xf>
    <xf numFmtId="0" fontId="55" fillId="0" borderId="0" xfId="0" applyFont="1" applyAlignment="1">
      <alignment horizontal="right" vertical="center" wrapText="1"/>
    </xf>
    <xf numFmtId="0" fontId="55" fillId="0" borderId="0" xfId="0" applyFont="1" applyAlignment="1">
      <alignment horizontal="left" vertical="center" wrapText="1"/>
    </xf>
    <xf numFmtId="0" fontId="49" fillId="0" borderId="0" xfId="90" applyFont="1"/>
    <xf numFmtId="49" fontId="49" fillId="0" borderId="0" xfId="90" applyNumberFormat="1" applyFont="1" applyAlignment="1">
      <alignment horizontal="center"/>
    </xf>
    <xf numFmtId="49" fontId="32" fillId="0" borderId="0" xfId="90" applyNumberFormat="1" applyFont="1"/>
    <xf numFmtId="0" fontId="32" fillId="0" borderId="0" xfId="90" applyFont="1"/>
    <xf numFmtId="2" fontId="49" fillId="0" borderId="0" xfId="90" applyNumberFormat="1" applyFont="1"/>
    <xf numFmtId="0" fontId="49" fillId="0" borderId="0" xfId="90" applyFont="1" applyAlignment="1">
      <alignment horizontal="center" vertical="center" wrapText="1"/>
    </xf>
    <xf numFmtId="49" fontId="29" fillId="0" borderId="0" xfId="90" applyNumberFormat="1" applyFont="1" applyAlignment="1">
      <alignment horizontal="center" vertical="center"/>
    </xf>
    <xf numFmtId="1" fontId="29" fillId="0" borderId="0" xfId="90" applyNumberFormat="1" applyFont="1" applyAlignment="1">
      <alignment horizontal="center" vertical="center"/>
    </xf>
    <xf numFmtId="1" fontId="32" fillId="0" borderId="0" xfId="90" applyNumberFormat="1" applyFont="1" applyAlignment="1">
      <alignment horizontal="center" vertical="center"/>
    </xf>
    <xf numFmtId="1" fontId="29" fillId="0" borderId="0" xfId="90" applyNumberFormat="1" applyFont="1" applyAlignment="1">
      <alignment horizontal="center" vertical="center" wrapText="1"/>
    </xf>
    <xf numFmtId="0" fontId="49" fillId="0" borderId="0" xfId="90" applyFont="1" applyAlignment="1">
      <alignment horizontal="center" wrapText="1"/>
    </xf>
    <xf numFmtId="0" fontId="49" fillId="37" borderId="63" xfId="0" applyFont="1" applyFill="1" applyBorder="1" applyAlignment="1">
      <alignment horizontal="center" vertical="center" wrapText="1"/>
    </xf>
    <xf numFmtId="0" fontId="32" fillId="37" borderId="66" xfId="0" applyFont="1" applyFill="1" applyBorder="1" applyAlignment="1">
      <alignment horizontal="center" vertical="center" wrapText="1"/>
    </xf>
    <xf numFmtId="0" fontId="49" fillId="37" borderId="66" xfId="0" applyFont="1" applyFill="1" applyBorder="1" applyAlignment="1">
      <alignment horizontal="center" vertical="center" wrapText="1"/>
    </xf>
    <xf numFmtId="0" fontId="49" fillId="3" borderId="66" xfId="0" applyFont="1" applyFill="1" applyBorder="1" applyAlignment="1">
      <alignment horizontal="center" vertical="center" wrapText="1"/>
    </xf>
    <xf numFmtId="0" fontId="49" fillId="4" borderId="66" xfId="0" applyFont="1" applyFill="1" applyBorder="1" applyAlignment="1">
      <alignment horizontal="center" vertical="center" wrapText="1"/>
    </xf>
    <xf numFmtId="2" fontId="49" fillId="37" borderId="66" xfId="0" applyNumberFormat="1" applyFont="1" applyFill="1" applyBorder="1" applyAlignment="1">
      <alignment horizontal="center" vertical="center" wrapText="1"/>
    </xf>
    <xf numFmtId="49" fontId="49" fillId="4" borderId="66" xfId="0" applyNumberFormat="1" applyFont="1" applyFill="1" applyBorder="1" applyAlignment="1">
      <alignment horizontal="center" vertical="center" wrapText="1"/>
    </xf>
    <xf numFmtId="0" fontId="32" fillId="3" borderId="66" xfId="0" applyFont="1" applyFill="1" applyBorder="1" applyAlignment="1">
      <alignment horizontal="center" vertical="center" wrapText="1"/>
    </xf>
    <xf numFmtId="0" fontId="49" fillId="3" borderId="79" xfId="0" applyFont="1" applyFill="1" applyBorder="1" applyAlignment="1">
      <alignment horizontal="center" vertical="center" wrapText="1"/>
    </xf>
    <xf numFmtId="0" fontId="49" fillId="38" borderId="0" xfId="90" applyFont="1" applyFill="1"/>
    <xf numFmtId="0" fontId="32" fillId="0" borderId="0" xfId="98" applyFont="1" applyBorder="1" applyAlignment="1">
      <alignment vertical="center" wrapText="1"/>
    </xf>
    <xf numFmtId="0" fontId="32" fillId="0" borderId="0" xfId="98" applyFont="1" applyBorder="1" applyAlignment="1">
      <alignment horizontal="left" vertical="center" wrapText="1"/>
    </xf>
    <xf numFmtId="0" fontId="100" fillId="38" borderId="0" xfId="0" applyFont="1" applyFill="1" applyBorder="1" applyAlignment="1">
      <alignment horizontal="center" vertical="center" wrapText="1"/>
    </xf>
    <xf numFmtId="0" fontId="100" fillId="45" borderId="0" xfId="0" applyFont="1" applyFill="1" applyBorder="1" applyAlignment="1">
      <alignment horizontal="center" vertical="center" wrapText="1"/>
    </xf>
    <xf numFmtId="165" fontId="33" fillId="45" borderId="0" xfId="90" applyNumberFormat="1" applyFont="1" applyFill="1" applyBorder="1" applyAlignment="1">
      <alignment horizontal="center" vertical="center"/>
    </xf>
    <xf numFmtId="165" fontId="33" fillId="0" borderId="0" xfId="90" applyNumberFormat="1" applyFont="1" applyBorder="1" applyAlignment="1">
      <alignment horizontal="center" vertical="center" wrapText="1"/>
    </xf>
    <xf numFmtId="49" fontId="33" fillId="0" borderId="0" xfId="90" applyNumberFormat="1" applyFont="1" applyBorder="1" applyAlignment="1">
      <alignment horizontal="center" vertical="center"/>
    </xf>
    <xf numFmtId="3" fontId="49" fillId="38" borderId="0" xfId="90" applyNumberFormat="1" applyFont="1" applyFill="1"/>
    <xf numFmtId="4" fontId="33" fillId="0" borderId="0" xfId="90" applyNumberFormat="1" applyFont="1" applyBorder="1" applyAlignment="1">
      <alignment horizontal="center" vertical="center" wrapText="1"/>
    </xf>
    <xf numFmtId="165" fontId="106" fillId="0" borderId="0" xfId="98" applyNumberFormat="1" applyFont="1" applyBorder="1" applyAlignment="1">
      <alignment horizontal="center" vertical="center" wrapText="1"/>
    </xf>
    <xf numFmtId="4" fontId="33" fillId="0" borderId="0" xfId="90" applyNumberFormat="1" applyFont="1" applyBorder="1" applyAlignment="1">
      <alignment horizontal="center" vertical="center"/>
    </xf>
    <xf numFmtId="3" fontId="49" fillId="0" borderId="0" xfId="90" applyNumberFormat="1" applyFont="1"/>
    <xf numFmtId="3" fontId="49" fillId="27" borderId="0" xfId="90" applyNumberFormat="1" applyFont="1" applyFill="1"/>
    <xf numFmtId="0" fontId="49" fillId="27" borderId="0" xfId="90" applyFont="1" applyFill="1"/>
    <xf numFmtId="0" fontId="34" fillId="38" borderId="0" xfId="90" applyFont="1" applyFill="1"/>
    <xf numFmtId="0" fontId="100" fillId="45" borderId="0" xfId="0" applyFont="1" applyFill="1" applyBorder="1" applyAlignment="1">
      <alignment horizontal="center" vertical="center"/>
    </xf>
    <xf numFmtId="49" fontId="33" fillId="0" borderId="0" xfId="90" applyNumberFormat="1" applyFont="1" applyBorder="1" applyAlignment="1">
      <alignment horizontal="center" vertical="center" wrapText="1"/>
    </xf>
    <xf numFmtId="0" fontId="50" fillId="0" borderId="0" xfId="0" applyFont="1" applyAlignment="1">
      <alignment horizontal="center" vertical="center"/>
    </xf>
    <xf numFmtId="0" fontId="47" fillId="0" borderId="0" xfId="0" applyFont="1" applyAlignment="1">
      <alignment horizontal="left" vertical="center"/>
    </xf>
    <xf numFmtId="49" fontId="89" fillId="0" borderId="32" xfId="90" applyNumberFormat="1" applyFont="1" applyBorder="1" applyAlignment="1">
      <alignment horizontal="center" vertical="center" wrapText="1"/>
    </xf>
    <xf numFmtId="49" fontId="89" fillId="0" borderId="68" xfId="90" applyNumberFormat="1" applyFont="1" applyBorder="1" applyAlignment="1">
      <alignment horizontal="center" vertical="center" wrapText="1"/>
    </xf>
    <xf numFmtId="49" fontId="89" fillId="0" borderId="19" xfId="90" applyNumberFormat="1" applyFont="1" applyBorder="1" applyAlignment="1">
      <alignment horizontal="center" vertical="center" wrapText="1"/>
    </xf>
    <xf numFmtId="165" fontId="90" fillId="32" borderId="21" xfId="90" applyNumberFormat="1" applyFont="1" applyFill="1" applyBorder="1" applyAlignment="1">
      <alignment horizontal="center" vertical="center" wrapText="1"/>
    </xf>
    <xf numFmtId="49" fontId="89" fillId="0" borderId="25" xfId="90" applyNumberFormat="1" applyFont="1" applyBorder="1" applyAlignment="1">
      <alignment horizontal="center" vertical="center" wrapText="1"/>
    </xf>
    <xf numFmtId="165" fontId="89" fillId="19" borderId="64" xfId="90" applyNumberFormat="1" applyFont="1" applyFill="1" applyBorder="1" applyAlignment="1">
      <alignment horizontal="center" vertical="center" wrapText="1"/>
    </xf>
    <xf numFmtId="0" fontId="54" fillId="37" borderId="67" xfId="0" applyFont="1" applyFill="1" applyBorder="1" applyAlignment="1">
      <alignment horizontal="center" vertical="center" wrapText="1"/>
    </xf>
    <xf numFmtId="0" fontId="118" fillId="37" borderId="66" xfId="0" applyFont="1" applyFill="1" applyBorder="1" applyAlignment="1">
      <alignment horizontal="center" vertical="center" wrapText="1"/>
    </xf>
    <xf numFmtId="0" fontId="118" fillId="4" borderId="66" xfId="0" applyFont="1" applyFill="1" applyBorder="1" applyAlignment="1">
      <alignment horizontal="center" vertical="center" wrapText="1"/>
    </xf>
    <xf numFmtId="49" fontId="118" fillId="4" borderId="66" xfId="0" applyNumberFormat="1" applyFont="1" applyFill="1" applyBorder="1" applyAlignment="1">
      <alignment horizontal="center" vertical="center" wrapText="1"/>
    </xf>
    <xf numFmtId="49" fontId="118" fillId="4" borderId="64" xfId="0" applyNumberFormat="1" applyFont="1" applyFill="1" applyBorder="1" applyAlignment="1">
      <alignment horizontal="center" vertical="center" wrapText="1"/>
    </xf>
    <xf numFmtId="49" fontId="118" fillId="2" borderId="25" xfId="0" applyNumberFormat="1" applyFont="1" applyFill="1" applyBorder="1" applyAlignment="1">
      <alignment horizontal="center" vertical="center" wrapText="1"/>
    </xf>
    <xf numFmtId="0" fontId="118" fillId="37" borderId="67" xfId="0" applyFont="1" applyFill="1" applyBorder="1" applyAlignment="1">
      <alignment horizontal="center" vertical="center" wrapText="1"/>
    </xf>
    <xf numFmtId="49" fontId="89" fillId="4" borderId="79" xfId="0" applyNumberFormat="1" applyFont="1" applyFill="1" applyBorder="1" applyAlignment="1">
      <alignment horizontal="center" vertical="center" wrapText="1"/>
    </xf>
    <xf numFmtId="1" fontId="89" fillId="0" borderId="66" xfId="90" applyNumberFormat="1" applyFont="1" applyBorder="1" applyAlignment="1">
      <alignment horizontal="center" vertical="center" wrapText="1"/>
    </xf>
    <xf numFmtId="0" fontId="89" fillId="0" borderId="60" xfId="0" applyFont="1" applyBorder="1" applyAlignment="1">
      <alignment horizontal="center" vertical="center" wrapText="1"/>
    </xf>
    <xf numFmtId="0" fontId="89" fillId="0" borderId="1" xfId="0" applyFont="1" applyBorder="1" applyAlignment="1">
      <alignment horizontal="center" vertical="center" wrapText="1"/>
    </xf>
    <xf numFmtId="0" fontId="90" fillId="0" borderId="21" xfId="98" applyFont="1" applyBorder="1" applyAlignment="1">
      <alignment horizontal="center" vertical="center" wrapText="1"/>
    </xf>
    <xf numFmtId="165" fontId="51" fillId="0" borderId="49" xfId="98" applyNumberFormat="1" applyFont="1" applyBorder="1" applyAlignment="1">
      <alignment horizontal="center" vertical="center" wrapText="1"/>
    </xf>
    <xf numFmtId="165" fontId="48" fillId="0" borderId="21" xfId="98" applyNumberFormat="1" applyFont="1" applyBorder="1" applyAlignment="1">
      <alignment horizontal="center" vertical="center" wrapText="1"/>
    </xf>
    <xf numFmtId="165" fontId="48" fillId="0" borderId="24" xfId="98" applyNumberFormat="1" applyFont="1" applyBorder="1" applyAlignment="1">
      <alignment horizontal="center" vertical="center" wrapText="1"/>
    </xf>
    <xf numFmtId="165" fontId="48" fillId="0" borderId="49" xfId="98" applyNumberFormat="1" applyFont="1" applyBorder="1" applyAlignment="1">
      <alignment horizontal="center" vertical="center" wrapText="1"/>
    </xf>
    <xf numFmtId="165" fontId="90" fillId="0" borderId="24" xfId="90" applyNumberFormat="1" applyFont="1" applyBorder="1" applyAlignment="1">
      <alignment horizontal="center" vertical="center"/>
    </xf>
    <xf numFmtId="165" fontId="90" fillId="0" borderId="20" xfId="90" applyNumberFormat="1" applyFont="1" applyBorder="1" applyAlignment="1">
      <alignment horizontal="center" vertical="center"/>
    </xf>
    <xf numFmtId="165" fontId="92" fillId="0" borderId="24" xfId="90" applyNumberFormat="1" applyFont="1" applyBorder="1" applyAlignment="1">
      <alignment horizontal="center" vertical="center"/>
    </xf>
    <xf numFmtId="0" fontId="95" fillId="0" borderId="51" xfId="98" applyFont="1" applyBorder="1" applyAlignment="1">
      <alignment horizontal="center" vertical="center" wrapText="1"/>
    </xf>
    <xf numFmtId="0" fontId="119" fillId="0" borderId="0" xfId="90" applyFont="1" applyBorder="1" applyAlignment="1">
      <alignment horizontal="center" vertical="center"/>
    </xf>
    <xf numFmtId="0" fontId="119" fillId="0" borderId="51" xfId="90" applyFont="1" applyBorder="1" applyAlignment="1">
      <alignment horizontal="center" vertical="center"/>
    </xf>
    <xf numFmtId="0" fontId="119" fillId="0" borderId="42" xfId="90" applyFont="1" applyBorder="1" applyAlignment="1">
      <alignment horizontal="center" vertical="center"/>
    </xf>
    <xf numFmtId="0" fontId="96" fillId="0" borderId="42" xfId="90" applyFont="1" applyBorder="1" applyAlignment="1">
      <alignment horizontal="center" vertical="center"/>
    </xf>
    <xf numFmtId="0" fontId="96" fillId="0" borderId="42" xfId="90" applyFont="1" applyBorder="1"/>
    <xf numFmtId="0" fontId="96" fillId="0" borderId="41" xfId="90" applyFont="1" applyBorder="1"/>
    <xf numFmtId="0" fontId="90" fillId="0" borderId="51" xfId="98" applyFont="1" applyBorder="1" applyAlignment="1">
      <alignment horizontal="center" vertical="center" wrapText="1"/>
    </xf>
    <xf numFmtId="165" fontId="120" fillId="0" borderId="0" xfId="98" applyNumberFormat="1" applyFont="1" applyBorder="1" applyAlignment="1">
      <alignment horizontal="center" vertical="center" wrapText="1"/>
    </xf>
    <xf numFmtId="165" fontId="120" fillId="0" borderId="51" xfId="98" applyNumberFormat="1" applyFont="1" applyBorder="1" applyAlignment="1">
      <alignment horizontal="center" vertical="center" wrapText="1"/>
    </xf>
    <xf numFmtId="165" fontId="120" fillId="0" borderId="42" xfId="98" applyNumberFormat="1" applyFont="1" applyBorder="1" applyAlignment="1">
      <alignment horizontal="center" vertical="center" wrapText="1"/>
    </xf>
    <xf numFmtId="165" fontId="89" fillId="0" borderId="42" xfId="90" applyNumberFormat="1" applyFont="1" applyBorder="1" applyAlignment="1">
      <alignment horizontal="center" vertical="center" wrapText="1"/>
    </xf>
    <xf numFmtId="165" fontId="89" fillId="0" borderId="42" xfId="0" applyNumberFormat="1" applyFont="1" applyBorder="1" applyAlignment="1">
      <alignment horizontal="center" vertical="center" wrapText="1"/>
    </xf>
    <xf numFmtId="0" fontId="90" fillId="0" borderId="53" xfId="98" applyFont="1" applyBorder="1" applyAlignment="1">
      <alignment horizontal="center" vertical="center" wrapText="1"/>
    </xf>
    <xf numFmtId="165" fontId="120" fillId="0" borderId="54" xfId="98" applyNumberFormat="1" applyFont="1" applyBorder="1" applyAlignment="1">
      <alignment horizontal="center" vertical="center" wrapText="1"/>
    </xf>
    <xf numFmtId="165" fontId="120" fillId="0" borderId="53" xfId="98" applyNumberFormat="1" applyFont="1" applyBorder="1" applyAlignment="1">
      <alignment horizontal="center" vertical="center" wrapText="1"/>
    </xf>
    <xf numFmtId="165" fontId="120" fillId="0" borderId="17" xfId="98" applyNumberFormat="1" applyFont="1" applyBorder="1" applyAlignment="1">
      <alignment horizontal="center" vertical="center" wrapText="1"/>
    </xf>
    <xf numFmtId="165" fontId="89" fillId="0" borderId="17" xfId="90" applyNumberFormat="1" applyFont="1" applyBorder="1" applyAlignment="1">
      <alignment horizontal="center" vertical="center"/>
    </xf>
    <xf numFmtId="0" fontId="90" fillId="0" borderId="19" xfId="98" applyFont="1" applyBorder="1" applyAlignment="1">
      <alignment horizontal="left" vertical="center" wrapText="1"/>
    </xf>
    <xf numFmtId="165" fontId="48" fillId="0" borderId="24" xfId="90" applyNumberFormat="1" applyFont="1" applyBorder="1" applyAlignment="1">
      <alignment horizontal="center" vertical="center"/>
    </xf>
    <xf numFmtId="165" fontId="48" fillId="0" borderId="49" xfId="90" applyNumberFormat="1" applyFont="1" applyBorder="1" applyAlignment="1">
      <alignment horizontal="center" vertical="center"/>
    </xf>
    <xf numFmtId="165" fontId="51" fillId="0" borderId="24" xfId="90" applyNumberFormat="1" applyFont="1" applyBorder="1" applyAlignment="1">
      <alignment horizontal="center" vertical="center"/>
    </xf>
    <xf numFmtId="165" fontId="48" fillId="0" borderId="20" xfId="90" applyNumberFormat="1" applyFont="1" applyBorder="1" applyAlignment="1">
      <alignment horizontal="center" vertical="center"/>
    </xf>
    <xf numFmtId="165" fontId="51" fillId="0" borderId="49" xfId="90" applyNumberFormat="1" applyFont="1" applyBorder="1" applyAlignment="1">
      <alignment horizontal="center" vertical="center"/>
    </xf>
    <xf numFmtId="165" fontId="69" fillId="0" borderId="24" xfId="90" applyNumberFormat="1" applyFont="1" applyBorder="1" applyAlignment="1">
      <alignment horizontal="center" vertical="center"/>
    </xf>
    <xf numFmtId="165" fontId="51" fillId="0" borderId="23" xfId="90" applyNumberFormat="1" applyFont="1" applyBorder="1" applyAlignment="1">
      <alignment horizontal="center" vertical="center"/>
    </xf>
    <xf numFmtId="0" fontId="90" fillId="0" borderId="45" xfId="98" applyFont="1" applyBorder="1" applyAlignment="1">
      <alignment horizontal="left" vertical="center" wrapText="1"/>
    </xf>
    <xf numFmtId="0" fontId="121" fillId="0" borderId="0" xfId="90" applyFont="1" applyBorder="1" applyAlignment="1">
      <alignment horizontal="center" vertical="center"/>
    </xf>
    <xf numFmtId="0" fontId="121" fillId="0" borderId="51" xfId="90" applyFont="1" applyBorder="1" applyAlignment="1">
      <alignment horizontal="center" vertical="center"/>
    </xf>
    <xf numFmtId="0" fontId="121" fillId="0" borderId="42" xfId="90" applyFont="1" applyBorder="1" applyAlignment="1">
      <alignment horizontal="center" vertical="center"/>
    </xf>
    <xf numFmtId="0" fontId="83" fillId="0" borderId="42" xfId="90" applyFont="1" applyBorder="1" applyAlignment="1">
      <alignment horizontal="center" vertical="center"/>
    </xf>
    <xf numFmtId="0" fontId="83" fillId="0" borderId="41" xfId="90" applyFont="1" applyBorder="1" applyAlignment="1">
      <alignment horizontal="center" vertical="center"/>
    </xf>
    <xf numFmtId="0" fontId="90" fillId="0" borderId="38" xfId="98" applyFont="1" applyBorder="1" applyAlignment="1">
      <alignment horizontal="left" vertical="center" wrapText="1"/>
    </xf>
    <xf numFmtId="0" fontId="90" fillId="32" borderId="51" xfId="98" applyFont="1" applyFill="1" applyBorder="1" applyAlignment="1">
      <alignment horizontal="center" vertical="center" wrapText="1"/>
    </xf>
    <xf numFmtId="0" fontId="90" fillId="32" borderId="38" xfId="98" applyFont="1" applyFill="1" applyBorder="1" applyAlignment="1">
      <alignment horizontal="left" vertical="center" wrapText="1"/>
    </xf>
    <xf numFmtId="165" fontId="122" fillId="0" borderId="51" xfId="98" applyNumberFormat="1" applyFont="1" applyBorder="1" applyAlignment="1">
      <alignment horizontal="center" vertical="center" wrapText="1"/>
    </xf>
    <xf numFmtId="165" fontId="122" fillId="0" borderId="42" xfId="98" applyNumberFormat="1" applyFont="1" applyBorder="1" applyAlignment="1">
      <alignment horizontal="center" vertical="center" wrapText="1"/>
    </xf>
    <xf numFmtId="165" fontId="122" fillId="0" borderId="0" xfId="98" applyNumberFormat="1" applyFont="1" applyBorder="1" applyAlignment="1">
      <alignment horizontal="center" vertical="center" wrapText="1"/>
    </xf>
    <xf numFmtId="165" fontId="99" fillId="0" borderId="42" xfId="90" applyNumberFormat="1" applyFont="1" applyBorder="1" applyAlignment="1">
      <alignment horizontal="center" vertical="center"/>
    </xf>
    <xf numFmtId="165" fontId="99" fillId="0" borderId="41" xfId="90" applyNumberFormat="1" applyFont="1" applyBorder="1" applyAlignment="1">
      <alignment horizontal="center" vertical="center"/>
    </xf>
    <xf numFmtId="0" fontId="90" fillId="32" borderId="53" xfId="98" applyFont="1" applyFill="1" applyBorder="1" applyAlignment="1">
      <alignment horizontal="center" vertical="center" wrapText="1"/>
    </xf>
    <xf numFmtId="0" fontId="90" fillId="32" borderId="45" xfId="98" applyFont="1" applyFill="1" applyBorder="1" applyAlignment="1">
      <alignment horizontal="left" vertical="center" wrapText="1"/>
    </xf>
    <xf numFmtId="165" fontId="98" fillId="0" borderId="42" xfId="98" applyNumberFormat="1" applyFont="1" applyBorder="1" applyAlignment="1">
      <alignment horizontal="center" vertical="center" wrapText="1"/>
    </xf>
    <xf numFmtId="165" fontId="98" fillId="0" borderId="41" xfId="98" applyNumberFormat="1" applyFont="1" applyBorder="1" applyAlignment="1">
      <alignment horizontal="center" vertical="center" wrapText="1"/>
    </xf>
    <xf numFmtId="165" fontId="89" fillId="0" borderId="42" xfId="98" applyNumberFormat="1" applyFont="1" applyBorder="1" applyAlignment="1">
      <alignment horizontal="center" vertical="center" wrapText="1"/>
    </xf>
    <xf numFmtId="0" fontId="95" fillId="0" borderId="19" xfId="98" applyFont="1" applyBorder="1" applyAlignment="1">
      <alignment horizontal="left" vertical="center" wrapText="1"/>
    </xf>
    <xf numFmtId="0" fontId="90" fillId="0" borderId="29" xfId="98" applyFont="1" applyBorder="1" applyAlignment="1">
      <alignment horizontal="center" vertical="center" wrapText="1"/>
    </xf>
    <xf numFmtId="0" fontId="89" fillId="0" borderId="49" xfId="98" applyFont="1" applyBorder="1" applyAlignment="1">
      <alignment horizontal="right" vertical="center" wrapText="1"/>
    </xf>
    <xf numFmtId="0" fontId="89" fillId="0" borderId="0" xfId="98" applyFont="1" applyBorder="1" applyAlignment="1">
      <alignment horizontal="right" vertical="center" wrapText="1"/>
    </xf>
    <xf numFmtId="0" fontId="89" fillId="0" borderId="37" xfId="98" applyFont="1" applyBorder="1" applyAlignment="1">
      <alignment horizontal="left" vertical="center" wrapText="1"/>
    </xf>
    <xf numFmtId="0" fontId="89" fillId="0" borderId="38" xfId="98" applyFont="1" applyBorder="1" applyAlignment="1">
      <alignment horizontal="center" vertical="center" wrapText="1"/>
    </xf>
    <xf numFmtId="165" fontId="48" fillId="0" borderId="51" xfId="98" applyNumberFormat="1" applyFont="1" applyBorder="1" applyAlignment="1">
      <alignment horizontal="center" vertical="center" wrapText="1"/>
    </xf>
    <xf numFmtId="165" fontId="48" fillId="0" borderId="42" xfId="98" applyNumberFormat="1" applyFont="1" applyBorder="1" applyAlignment="1">
      <alignment horizontal="center" vertical="center" wrapText="1"/>
    </xf>
    <xf numFmtId="165" fontId="90" fillId="0" borderId="42" xfId="90" applyNumberFormat="1" applyFont="1" applyBorder="1" applyAlignment="1">
      <alignment horizontal="center" vertical="center"/>
    </xf>
    <xf numFmtId="165" fontId="90" fillId="0" borderId="41" xfId="90" applyNumberFormat="1" applyFont="1" applyBorder="1" applyAlignment="1">
      <alignment horizontal="center" vertical="center"/>
    </xf>
    <xf numFmtId="0" fontId="90" fillId="0" borderId="43" xfId="98" applyFont="1" applyBorder="1" applyAlignment="1">
      <alignment horizontal="center" vertical="center" wrapText="1"/>
    </xf>
    <xf numFmtId="0" fontId="98" fillId="0" borderId="54" xfId="98" applyFont="1" applyBorder="1" applyAlignment="1">
      <alignment horizontal="right" vertical="center" wrapText="1"/>
    </xf>
    <xf numFmtId="0" fontId="89" fillId="0" borderId="36" xfId="98" applyFont="1" applyBorder="1" applyAlignment="1">
      <alignment horizontal="right" vertical="center" wrapText="1"/>
    </xf>
    <xf numFmtId="165" fontId="99" fillId="0" borderId="17" xfId="90" applyNumberFormat="1" applyFont="1" applyBorder="1" applyAlignment="1">
      <alignment horizontal="center" vertical="center"/>
    </xf>
    <xf numFmtId="0" fontId="90" fillId="0" borderId="36" xfId="98" applyFont="1" applyBorder="1" applyAlignment="1">
      <alignment horizontal="center" vertical="center" wrapText="1"/>
    </xf>
    <xf numFmtId="0" fontId="98" fillId="0" borderId="42" xfId="90" applyFont="1" applyBorder="1" applyAlignment="1">
      <alignment horizontal="center" vertical="center" wrapText="1"/>
    </xf>
    <xf numFmtId="165" fontId="120" fillId="0" borderId="0" xfId="90" applyNumberFormat="1" applyFont="1" applyBorder="1" applyAlignment="1">
      <alignment horizontal="center" vertical="center"/>
    </xf>
    <xf numFmtId="165" fontId="120" fillId="0" borderId="51" xfId="90" applyNumberFormat="1" applyFont="1" applyBorder="1" applyAlignment="1">
      <alignment horizontal="center" vertical="center"/>
    </xf>
    <xf numFmtId="165" fontId="120" fillId="0" borderId="42" xfId="90" applyNumberFormat="1" applyFont="1" applyBorder="1" applyAlignment="1">
      <alignment horizontal="center" vertical="center"/>
    </xf>
    <xf numFmtId="0" fontId="90" fillId="0" borderId="38" xfId="98" applyFont="1" applyBorder="1" applyAlignment="1">
      <alignment vertical="center" wrapText="1"/>
    </xf>
    <xf numFmtId="0" fontId="90" fillId="0" borderId="45" xfId="98" applyFont="1" applyBorder="1" applyAlignment="1">
      <alignment vertical="center" wrapText="1"/>
    </xf>
    <xf numFmtId="0" fontId="90" fillId="0" borderId="36" xfId="98" applyFont="1" applyBorder="1" applyAlignment="1">
      <alignment horizontal="center" vertical="center"/>
    </xf>
    <xf numFmtId="0" fontId="90" fillId="0" borderId="38" xfId="98" applyFont="1" applyBorder="1" applyAlignment="1">
      <alignment vertical="center"/>
    </xf>
    <xf numFmtId="0" fontId="89" fillId="0" borderId="36" xfId="98" applyFont="1" applyBorder="1" applyAlignment="1">
      <alignment horizontal="right" vertical="center"/>
    </xf>
    <xf numFmtId="0" fontId="98" fillId="0" borderId="43" xfId="98" applyFont="1" applyBorder="1" applyAlignment="1">
      <alignment horizontal="right" vertical="center"/>
    </xf>
    <xf numFmtId="0" fontId="89" fillId="0" borderId="68" xfId="98" applyFont="1" applyBorder="1" applyAlignment="1">
      <alignment horizontal="center" vertical="center" wrapText="1"/>
    </xf>
    <xf numFmtId="0" fontId="90" fillId="0" borderId="64" xfId="98" applyFont="1" applyBorder="1" applyAlignment="1">
      <alignment horizontal="center" vertical="center" wrapText="1"/>
    </xf>
    <xf numFmtId="0" fontId="90" fillId="0" borderId="25" xfId="98" applyFont="1" applyBorder="1" applyAlignment="1">
      <alignment horizontal="left" vertical="center" wrapText="1"/>
    </xf>
    <xf numFmtId="0" fontId="89" fillId="0" borderId="37" xfId="98" applyFont="1" applyBorder="1" applyAlignment="1">
      <alignment horizontal="center" vertical="center" wrapText="1"/>
    </xf>
    <xf numFmtId="0" fontId="86" fillId="0" borderId="41" xfId="90" applyFont="1" applyBorder="1"/>
    <xf numFmtId="0" fontId="89" fillId="0" borderId="43" xfId="98" applyFont="1" applyBorder="1" applyAlignment="1">
      <alignment horizontal="right" vertical="center" wrapText="1"/>
    </xf>
    <xf numFmtId="0" fontId="89" fillId="0" borderId="44" xfId="98" applyFont="1" applyBorder="1" applyAlignment="1">
      <alignment horizontal="left" vertical="center" wrapText="1"/>
    </xf>
    <xf numFmtId="0" fontId="90" fillId="0" borderId="19" xfId="98" applyFont="1" applyBorder="1" applyAlignment="1">
      <alignment horizontal="center" vertical="center" wrapText="1"/>
    </xf>
    <xf numFmtId="0" fontId="90" fillId="0" borderId="23" xfId="98" applyFont="1" applyBorder="1" applyAlignment="1">
      <alignment horizontal="center" vertical="center" wrapText="1"/>
    </xf>
    <xf numFmtId="165" fontId="51" fillId="0" borderId="21" xfId="98" applyNumberFormat="1" applyFont="1" applyBorder="1" applyAlignment="1">
      <alignment horizontal="center" vertical="center" wrapText="1"/>
    </xf>
    <xf numFmtId="165" fontId="51" fillId="0" borderId="24" xfId="98" applyNumberFormat="1" applyFont="1" applyBorder="1" applyAlignment="1">
      <alignment horizontal="center" vertical="center" wrapText="1"/>
    </xf>
    <xf numFmtId="0" fontId="90" fillId="0" borderId="38" xfId="98" applyFont="1" applyBorder="1" applyAlignment="1">
      <alignment horizontal="center" vertical="center" wrapText="1"/>
    </xf>
    <xf numFmtId="0" fontId="90" fillId="0" borderId="37" xfId="98" applyFont="1" applyBorder="1" applyAlignment="1">
      <alignment horizontal="center" vertical="center" wrapText="1"/>
    </xf>
    <xf numFmtId="165" fontId="51" fillId="0" borderId="51" xfId="98" applyNumberFormat="1" applyFont="1" applyBorder="1" applyAlignment="1">
      <alignment horizontal="center" vertical="center" wrapText="1"/>
    </xf>
    <xf numFmtId="165" fontId="51" fillId="0" borderId="42" xfId="98" applyNumberFormat="1" applyFont="1" applyBorder="1" applyAlignment="1">
      <alignment horizontal="center" vertical="center" wrapText="1"/>
    </xf>
    <xf numFmtId="0" fontId="90" fillId="0" borderId="45" xfId="98" applyFont="1" applyBorder="1" applyAlignment="1">
      <alignment horizontal="center" vertical="center" wrapText="1"/>
    </xf>
    <xf numFmtId="0" fontId="90" fillId="0" borderId="44" xfId="98" applyFont="1" applyBorder="1" applyAlignment="1">
      <alignment horizontal="center" vertical="center" wrapText="1"/>
    </xf>
    <xf numFmtId="0" fontId="90" fillId="0" borderId="62" xfId="98" applyFont="1" applyBorder="1" applyAlignment="1">
      <alignment horizontal="center" vertical="center" wrapText="1"/>
    </xf>
    <xf numFmtId="165" fontId="120" fillId="0" borderId="41" xfId="90" applyNumberFormat="1" applyFont="1" applyBorder="1" applyAlignment="1">
      <alignment horizontal="center" vertical="center"/>
    </xf>
    <xf numFmtId="165" fontId="120" fillId="0" borderId="37" xfId="90" applyNumberFormat="1" applyFont="1" applyBorder="1" applyAlignment="1">
      <alignment horizontal="center" vertical="center"/>
    </xf>
    <xf numFmtId="0" fontId="119" fillId="0" borderId="0" xfId="90" applyFont="1" applyBorder="1"/>
    <xf numFmtId="0" fontId="119" fillId="0" borderId="42" xfId="90" applyFont="1" applyBorder="1"/>
    <xf numFmtId="0" fontId="119" fillId="0" borderId="41" xfId="90" applyFont="1" applyBorder="1"/>
    <xf numFmtId="0" fontId="119" fillId="0" borderId="37" xfId="90" applyFont="1" applyBorder="1" applyAlignment="1">
      <alignment horizontal="center" vertical="center"/>
    </xf>
    <xf numFmtId="165" fontId="122" fillId="0" borderId="42" xfId="90" applyNumberFormat="1" applyFont="1" applyBorder="1" applyAlignment="1">
      <alignment horizontal="center" vertical="center"/>
    </xf>
    <xf numFmtId="165" fontId="122" fillId="0" borderId="0" xfId="90" applyNumberFormat="1" applyFont="1" applyBorder="1" applyAlignment="1">
      <alignment horizontal="center" vertical="center"/>
    </xf>
    <xf numFmtId="165" fontId="122" fillId="0" borderId="41" xfId="90" applyNumberFormat="1" applyFont="1" applyBorder="1" applyAlignment="1">
      <alignment horizontal="center" vertical="center"/>
    </xf>
    <xf numFmtId="165" fontId="70" fillId="0" borderId="51" xfId="98" applyNumberFormat="1" applyFont="1" applyBorder="1" applyAlignment="1">
      <alignment horizontal="center" vertical="center" wrapText="1"/>
    </xf>
    <xf numFmtId="165" fontId="70" fillId="0" borderId="42" xfId="98" applyNumberFormat="1" applyFont="1" applyBorder="1" applyAlignment="1">
      <alignment horizontal="center" vertical="center" wrapText="1"/>
    </xf>
    <xf numFmtId="165" fontId="70" fillId="0" borderId="0" xfId="98" applyNumberFormat="1" applyFont="1" applyBorder="1" applyAlignment="1">
      <alignment horizontal="center" vertical="center" wrapText="1"/>
    </xf>
    <xf numFmtId="165" fontId="70" fillId="0" borderId="42" xfId="90" applyNumberFormat="1" applyFont="1" applyBorder="1" applyAlignment="1">
      <alignment horizontal="center" vertical="center"/>
    </xf>
    <xf numFmtId="165" fontId="70" fillId="0" borderId="0" xfId="90" applyNumberFormat="1" applyFont="1" applyBorder="1" applyAlignment="1">
      <alignment horizontal="center" vertical="center"/>
    </xf>
    <xf numFmtId="165" fontId="69" fillId="0" borderId="42" xfId="90" applyNumberFormat="1" applyFont="1" applyBorder="1" applyAlignment="1">
      <alignment horizontal="center" vertical="center"/>
    </xf>
    <xf numFmtId="165" fontId="70" fillId="0" borderId="41" xfId="90" applyNumberFormat="1" applyFont="1" applyBorder="1" applyAlignment="1">
      <alignment horizontal="center" vertical="center"/>
    </xf>
    <xf numFmtId="165" fontId="69" fillId="0" borderId="0" xfId="90" applyNumberFormat="1" applyFont="1" applyBorder="1" applyAlignment="1">
      <alignment horizontal="center" vertical="center"/>
    </xf>
    <xf numFmtId="165" fontId="69" fillId="0" borderId="37" xfId="90" applyNumberFormat="1" applyFont="1" applyBorder="1" applyAlignment="1">
      <alignment horizontal="center" vertical="center"/>
    </xf>
    <xf numFmtId="165" fontId="122" fillId="32" borderId="42" xfId="90" applyNumberFormat="1" applyFont="1" applyFill="1" applyBorder="1" applyAlignment="1">
      <alignment horizontal="center" vertical="center"/>
    </xf>
    <xf numFmtId="165" fontId="120" fillId="32" borderId="42" xfId="90" applyNumberFormat="1" applyFont="1" applyFill="1" applyBorder="1" applyAlignment="1">
      <alignment horizontal="center" vertical="center"/>
    </xf>
    <xf numFmtId="165" fontId="120" fillId="32" borderId="0" xfId="90" applyNumberFormat="1" applyFont="1" applyFill="1" applyBorder="1" applyAlignment="1">
      <alignment horizontal="center" vertical="center"/>
    </xf>
    <xf numFmtId="165" fontId="120" fillId="32" borderId="37" xfId="90" applyNumberFormat="1" applyFont="1" applyFill="1" applyBorder="1" applyAlignment="1">
      <alignment horizontal="center" vertical="center"/>
    </xf>
    <xf numFmtId="165" fontId="51" fillId="0" borderId="0" xfId="90" applyNumberFormat="1" applyFont="1" applyBorder="1" applyAlignment="1">
      <alignment horizontal="center" vertical="center"/>
    </xf>
    <xf numFmtId="165" fontId="51" fillId="0" borderId="51" xfId="90" applyNumberFormat="1" applyFont="1" applyBorder="1" applyAlignment="1">
      <alignment horizontal="center" vertical="center"/>
    </xf>
    <xf numFmtId="165" fontId="51" fillId="0" borderId="42" xfId="90" applyNumberFormat="1" applyFont="1" applyBorder="1" applyAlignment="1">
      <alignment horizontal="center" vertical="center"/>
    </xf>
    <xf numFmtId="165" fontId="51" fillId="0" borderId="41" xfId="90" applyNumberFormat="1" applyFont="1" applyBorder="1" applyAlignment="1">
      <alignment horizontal="center" vertical="center"/>
    </xf>
    <xf numFmtId="165" fontId="51" fillId="0" borderId="37" xfId="90" applyNumberFormat="1" applyFont="1" applyBorder="1" applyAlignment="1">
      <alignment horizontal="center" vertical="center"/>
    </xf>
    <xf numFmtId="165" fontId="120" fillId="0" borderId="41" xfId="98" applyNumberFormat="1" applyFont="1" applyBorder="1" applyAlignment="1">
      <alignment horizontal="center" vertical="center" wrapText="1"/>
    </xf>
    <xf numFmtId="165" fontId="120" fillId="0" borderId="37" xfId="98" applyNumberFormat="1" applyFont="1" applyBorder="1" applyAlignment="1">
      <alignment horizontal="center" vertical="center" wrapText="1"/>
    </xf>
    <xf numFmtId="165" fontId="51" fillId="0" borderId="41" xfId="98" applyNumberFormat="1" applyFont="1" applyBorder="1" applyAlignment="1">
      <alignment horizontal="center" vertical="center" wrapText="1"/>
    </xf>
    <xf numFmtId="165" fontId="51" fillId="0" borderId="37" xfId="98" applyNumberFormat="1" applyFont="1" applyBorder="1" applyAlignment="1">
      <alignment horizontal="center" vertical="center" wrapText="1"/>
    </xf>
    <xf numFmtId="165" fontId="51" fillId="0" borderId="54" xfId="90" applyNumberFormat="1" applyFont="1" applyBorder="1" applyAlignment="1">
      <alignment horizontal="center" vertical="center"/>
    </xf>
    <xf numFmtId="165" fontId="51" fillId="0" borderId="53" xfId="90" applyNumberFormat="1" applyFont="1" applyBorder="1" applyAlignment="1">
      <alignment horizontal="center" vertical="center"/>
    </xf>
    <xf numFmtId="165" fontId="51" fillId="0" borderId="17" xfId="90" applyNumberFormat="1" applyFont="1" applyBorder="1" applyAlignment="1">
      <alignment horizontal="center" vertical="center"/>
    </xf>
    <xf numFmtId="165" fontId="51" fillId="0" borderId="48" xfId="90" applyNumberFormat="1" applyFont="1" applyBorder="1" applyAlignment="1">
      <alignment horizontal="center" vertical="center"/>
    </xf>
    <xf numFmtId="165" fontId="51" fillId="0" borderId="44" xfId="90" applyNumberFormat="1" applyFont="1" applyBorder="1" applyAlignment="1">
      <alignment horizontal="center" vertical="center"/>
    </xf>
    <xf numFmtId="0" fontId="90" fillId="32" borderId="19" xfId="98" applyFont="1" applyFill="1" applyBorder="1" applyAlignment="1">
      <alignment horizontal="left" vertical="center" wrapText="1"/>
    </xf>
    <xf numFmtId="165" fontId="51" fillId="32" borderId="0" xfId="98" applyNumberFormat="1" applyFont="1" applyFill="1" applyBorder="1" applyAlignment="1">
      <alignment horizontal="center" vertical="center" wrapText="1"/>
    </xf>
    <xf numFmtId="165" fontId="48" fillId="32" borderId="51" xfId="98" applyNumberFormat="1" applyFont="1" applyFill="1" applyBorder="1" applyAlignment="1">
      <alignment horizontal="center" vertical="center" wrapText="1"/>
    </xf>
    <xf numFmtId="165" fontId="48" fillId="32" borderId="42" xfId="98" applyNumberFormat="1" applyFont="1" applyFill="1" applyBorder="1" applyAlignment="1">
      <alignment horizontal="center" vertical="center" wrapText="1"/>
    </xf>
    <xf numFmtId="165" fontId="48" fillId="32" borderId="0" xfId="98" applyNumberFormat="1" applyFont="1" applyFill="1" applyBorder="1" applyAlignment="1">
      <alignment horizontal="center" vertical="center" wrapText="1"/>
    </xf>
    <xf numFmtId="165" fontId="48" fillId="0" borderId="42" xfId="90" applyNumberFormat="1" applyFont="1" applyBorder="1" applyAlignment="1">
      <alignment horizontal="center" vertical="center"/>
    </xf>
    <xf numFmtId="165" fontId="48" fillId="0" borderId="0" xfId="90" applyNumberFormat="1" applyFont="1" applyBorder="1" applyAlignment="1">
      <alignment horizontal="center" vertical="center"/>
    </xf>
    <xf numFmtId="165" fontId="48" fillId="0" borderId="41" xfId="90" applyNumberFormat="1" applyFont="1" applyBorder="1" applyAlignment="1">
      <alignment horizontal="center" vertical="center"/>
    </xf>
    <xf numFmtId="165" fontId="48" fillId="32" borderId="42" xfId="90" applyNumberFormat="1" applyFont="1" applyFill="1" applyBorder="1" applyAlignment="1">
      <alignment horizontal="center" vertical="center"/>
    </xf>
    <xf numFmtId="165" fontId="51" fillId="32" borderId="42" xfId="90" applyNumberFormat="1" applyFont="1" applyFill="1" applyBorder="1" applyAlignment="1">
      <alignment horizontal="center" vertical="center"/>
    </xf>
    <xf numFmtId="165" fontId="51" fillId="32" borderId="0" xfId="90" applyNumberFormat="1" applyFont="1" applyFill="1" applyBorder="1" applyAlignment="1">
      <alignment horizontal="center" vertical="center"/>
    </xf>
    <xf numFmtId="165" fontId="51" fillId="32" borderId="37" xfId="90" applyNumberFormat="1" applyFont="1" applyFill="1" applyBorder="1" applyAlignment="1">
      <alignment horizontal="center" vertical="center"/>
    </xf>
    <xf numFmtId="0" fontId="48" fillId="0" borderId="0" xfId="90" applyFont="1" applyBorder="1" applyAlignment="1">
      <alignment horizontal="center" vertical="center"/>
    </xf>
    <xf numFmtId="0" fontId="48" fillId="0" borderId="51" xfId="90" applyFont="1" applyBorder="1" applyAlignment="1">
      <alignment horizontal="center" vertical="center"/>
    </xf>
    <xf numFmtId="0" fontId="48" fillId="0" borderId="42" xfId="90" applyFont="1" applyBorder="1" applyAlignment="1">
      <alignment horizontal="center" vertical="center"/>
    </xf>
    <xf numFmtId="0" fontId="48" fillId="0" borderId="41" xfId="90" applyFont="1" applyBorder="1" applyAlignment="1">
      <alignment horizontal="center" vertical="center"/>
    </xf>
    <xf numFmtId="0" fontId="48" fillId="0" borderId="37" xfId="90" applyFont="1" applyBorder="1" applyAlignment="1">
      <alignment horizontal="center" vertical="center"/>
    </xf>
    <xf numFmtId="165" fontId="51" fillId="0" borderId="20" xfId="90" applyNumberFormat="1" applyFont="1" applyBorder="1" applyAlignment="1">
      <alignment horizontal="center" vertical="center"/>
    </xf>
    <xf numFmtId="165" fontId="89" fillId="0" borderId="41" xfId="90" applyNumberFormat="1" applyFont="1" applyBorder="1" applyAlignment="1">
      <alignment horizontal="center" vertical="center"/>
    </xf>
    <xf numFmtId="165" fontId="89" fillId="0" borderId="48" xfId="90" applyNumberFormat="1" applyFont="1" applyBorder="1" applyAlignment="1">
      <alignment horizontal="center" vertical="center"/>
    </xf>
    <xf numFmtId="49" fontId="83" fillId="0" borderId="0" xfId="90" applyNumberFormat="1" applyFont="1" applyBorder="1" applyAlignment="1"/>
    <xf numFmtId="0" fontId="50" fillId="0" borderId="8" xfId="0" applyFont="1" applyBorder="1" applyAlignment="1">
      <alignment horizontal="center" vertical="center" wrapText="1"/>
    </xf>
    <xf numFmtId="0" fontId="51" fillId="0" borderId="9" xfId="0" applyFont="1" applyBorder="1" applyAlignment="1">
      <alignment horizontal="right" vertical="center" wrapText="1"/>
    </xf>
    <xf numFmtId="165" fontId="50" fillId="0" borderId="10" xfId="0" applyNumberFormat="1" applyFont="1" applyBorder="1" applyAlignment="1">
      <alignment horizontal="center" vertical="center" wrapText="1"/>
    </xf>
    <xf numFmtId="0" fontId="50" fillId="0" borderId="12" xfId="0" applyFont="1" applyBorder="1" applyAlignment="1">
      <alignment horizontal="center" vertical="center" wrapText="1"/>
    </xf>
    <xf numFmtId="0" fontId="51" fillId="0" borderId="1" xfId="0" applyFont="1" applyBorder="1" applyAlignment="1">
      <alignment horizontal="right" vertical="center" wrapText="1"/>
    </xf>
    <xf numFmtId="0" fontId="50" fillId="0" borderId="11" xfId="0" applyFont="1" applyBorder="1" applyAlignment="1">
      <alignment horizontal="center" vertical="center" wrapText="1"/>
    </xf>
    <xf numFmtId="165" fontId="64" fillId="0" borderId="0" xfId="0" applyNumberFormat="1" applyFont="1" applyAlignment="1">
      <alignment horizontal="center" vertical="center" wrapText="1"/>
    </xf>
    <xf numFmtId="0" fontId="50" fillId="0" borderId="82" xfId="0" applyFont="1" applyBorder="1" applyAlignment="1">
      <alignment horizontal="center" vertical="center" wrapText="1"/>
    </xf>
    <xf numFmtId="0" fontId="51" fillId="0" borderId="31" xfId="0" applyFont="1" applyBorder="1" applyAlignment="1">
      <alignment horizontal="right" vertical="center" wrapText="1"/>
    </xf>
    <xf numFmtId="0" fontId="51" fillId="32" borderId="21" xfId="98" applyFont="1" applyFill="1" applyBorder="1" applyAlignment="1">
      <alignment horizontal="right" vertical="center" wrapText="1"/>
    </xf>
    <xf numFmtId="0" fontId="51" fillId="32" borderId="49" xfId="98" applyFont="1" applyFill="1" applyBorder="1" applyAlignment="1">
      <alignment horizontal="left" vertical="center" wrapText="1"/>
    </xf>
    <xf numFmtId="0" fontId="51" fillId="32" borderId="19" xfId="98" applyFont="1" applyFill="1" applyBorder="1" applyAlignment="1">
      <alignment horizontal="center" vertical="center" wrapText="1"/>
    </xf>
    <xf numFmtId="0" fontId="48" fillId="32" borderId="69" xfId="98" applyFont="1" applyFill="1" applyBorder="1" applyAlignment="1">
      <alignment horizontal="center" vertical="center" wrapText="1"/>
    </xf>
    <xf numFmtId="0" fontId="48" fillId="32" borderId="9" xfId="98" applyFont="1" applyFill="1" applyBorder="1" applyAlignment="1">
      <alignment horizontal="center" vertical="center" wrapText="1"/>
    </xf>
    <xf numFmtId="0" fontId="48" fillId="32" borderId="33" xfId="98" applyFont="1" applyFill="1" applyBorder="1" applyAlignment="1">
      <alignment horizontal="left" vertical="center" wrapText="1"/>
    </xf>
    <xf numFmtId="0" fontId="48" fillId="32" borderId="24" xfId="98" applyFont="1" applyFill="1" applyBorder="1" applyAlignment="1">
      <alignment horizontal="center" vertical="center" wrapText="1"/>
    </xf>
    <xf numFmtId="165" fontId="51" fillId="32" borderId="24" xfId="98" applyNumberFormat="1" applyFont="1" applyFill="1" applyBorder="1" applyAlignment="1">
      <alignment horizontal="center" vertical="center" wrapText="1"/>
    </xf>
    <xf numFmtId="165" fontId="51" fillId="32" borderId="24" xfId="90" applyNumberFormat="1" applyFont="1" applyFill="1" applyBorder="1" applyAlignment="1">
      <alignment horizontal="center" vertical="center"/>
    </xf>
    <xf numFmtId="165" fontId="50" fillId="32" borderId="35" xfId="0" applyNumberFormat="1" applyFont="1" applyFill="1" applyBorder="1" applyAlignment="1">
      <alignment horizontal="center" vertical="center" wrapText="1"/>
    </xf>
    <xf numFmtId="165" fontId="64" fillId="7" borderId="0" xfId="98" applyNumberFormat="1" applyFont="1" applyFill="1" applyBorder="1" applyAlignment="1">
      <alignment horizontal="center" vertical="center" wrapText="1"/>
    </xf>
    <xf numFmtId="0" fontId="120" fillId="32" borderId="51" xfId="98" applyFont="1" applyFill="1" applyBorder="1" applyAlignment="1">
      <alignment horizontal="right" vertical="center" wrapText="1"/>
    </xf>
    <xf numFmtId="0" fontId="120" fillId="32" borderId="0" xfId="98" applyFont="1" applyFill="1" applyBorder="1" applyAlignment="1">
      <alignment horizontal="left" vertical="center" wrapText="1"/>
    </xf>
    <xf numFmtId="0" fontId="120" fillId="32" borderId="38" xfId="98" applyFont="1" applyFill="1" applyBorder="1" applyAlignment="1">
      <alignment horizontal="center" vertical="center" wrapText="1"/>
    </xf>
    <xf numFmtId="0" fontId="48" fillId="32" borderId="70" xfId="98" applyFont="1" applyFill="1" applyBorder="1" applyAlignment="1">
      <alignment horizontal="center" vertical="center" wrapText="1"/>
    </xf>
    <xf numFmtId="0" fontId="48" fillId="32" borderId="1" xfId="98" applyFont="1" applyFill="1" applyBorder="1" applyAlignment="1">
      <alignment horizontal="center" vertical="center" wrapText="1"/>
    </xf>
    <xf numFmtId="0" fontId="48" fillId="32" borderId="39" xfId="98" applyFont="1" applyFill="1" applyBorder="1" applyAlignment="1">
      <alignment horizontal="left" vertical="center" wrapText="1"/>
    </xf>
    <xf numFmtId="0" fontId="48" fillId="32" borderId="42" xfId="98" applyFont="1" applyFill="1" applyBorder="1" applyAlignment="1">
      <alignment horizontal="center" vertical="center" wrapText="1"/>
    </xf>
    <xf numFmtId="165" fontId="122" fillId="32" borderId="42" xfId="0" applyNumberFormat="1" applyFont="1" applyFill="1" applyBorder="1" applyAlignment="1">
      <alignment horizontal="center" vertical="center" wrapText="1"/>
    </xf>
    <xf numFmtId="165" fontId="122" fillId="32" borderId="57" xfId="0" applyNumberFormat="1" applyFont="1" applyFill="1" applyBorder="1" applyAlignment="1">
      <alignment horizontal="center" vertical="center" wrapText="1"/>
    </xf>
    <xf numFmtId="165" fontId="64" fillId="32" borderId="0" xfId="98" applyNumberFormat="1" applyFont="1" applyFill="1" applyBorder="1" applyAlignment="1">
      <alignment horizontal="center" vertical="center" wrapText="1"/>
    </xf>
    <xf numFmtId="0" fontId="120" fillId="32" borderId="53" xfId="98" applyFont="1" applyFill="1" applyBorder="1" applyAlignment="1">
      <alignment horizontal="right" vertical="center" wrapText="1"/>
    </xf>
    <xf numFmtId="0" fontId="120" fillId="32" borderId="54" xfId="98" applyFont="1" applyFill="1" applyBorder="1" applyAlignment="1">
      <alignment horizontal="left" vertical="center" wrapText="1"/>
    </xf>
    <xf numFmtId="0" fontId="120" fillId="32" borderId="45" xfId="98" applyFont="1" applyFill="1" applyBorder="1" applyAlignment="1">
      <alignment horizontal="center" vertical="center" wrapText="1"/>
    </xf>
    <xf numFmtId="0" fontId="48" fillId="32" borderId="71" xfId="98" applyFont="1" applyFill="1" applyBorder="1" applyAlignment="1">
      <alignment horizontal="center" vertical="center" wrapText="1"/>
    </xf>
    <xf numFmtId="0" fontId="48" fillId="32" borderId="14" xfId="98" applyFont="1" applyFill="1" applyBorder="1" applyAlignment="1">
      <alignment horizontal="center" vertical="center" wrapText="1"/>
    </xf>
    <xf numFmtId="0" fontId="48" fillId="32" borderId="46" xfId="98" applyFont="1" applyFill="1" applyBorder="1" applyAlignment="1">
      <alignment horizontal="left" vertical="center" wrapText="1"/>
    </xf>
    <xf numFmtId="0" fontId="48" fillId="32" borderId="17" xfId="98" applyFont="1" applyFill="1" applyBorder="1" applyAlignment="1">
      <alignment horizontal="center" vertical="center" wrapText="1"/>
    </xf>
    <xf numFmtId="165" fontId="122" fillId="32" borderId="17" xfId="0" applyNumberFormat="1" applyFont="1" applyFill="1" applyBorder="1" applyAlignment="1">
      <alignment horizontal="center" vertical="center" wrapText="1"/>
    </xf>
    <xf numFmtId="165" fontId="122" fillId="32" borderId="18" xfId="0" applyNumberFormat="1" applyFont="1" applyFill="1" applyBorder="1" applyAlignment="1">
      <alignment horizontal="center" vertical="center" wrapText="1"/>
    </xf>
    <xf numFmtId="0" fontId="51" fillId="32" borderId="32" xfId="98" applyFont="1" applyFill="1" applyBorder="1" applyAlignment="1">
      <alignment horizontal="center" vertical="center" wrapText="1"/>
    </xf>
    <xf numFmtId="165" fontId="51" fillId="32" borderId="20" xfId="98" applyNumberFormat="1" applyFont="1" applyFill="1" applyBorder="1" applyAlignment="1">
      <alignment horizontal="center" vertical="center" wrapText="1"/>
    </xf>
    <xf numFmtId="165" fontId="122" fillId="32" borderId="48" xfId="0" applyNumberFormat="1" applyFont="1" applyFill="1" applyBorder="1" applyAlignment="1">
      <alignment horizontal="center" vertical="center" wrapText="1"/>
    </xf>
    <xf numFmtId="165" fontId="122" fillId="32" borderId="41" xfId="0" applyNumberFormat="1" applyFont="1" applyFill="1" applyBorder="1" applyAlignment="1">
      <alignment horizontal="center" vertical="center" wrapText="1"/>
    </xf>
    <xf numFmtId="165" fontId="51" fillId="0" borderId="20" xfId="98" applyNumberFormat="1" applyFont="1" applyBorder="1" applyAlignment="1">
      <alignment horizontal="center" vertical="center" wrapText="1"/>
    </xf>
    <xf numFmtId="165" fontId="50" fillId="0" borderId="35" xfId="0" applyNumberFormat="1" applyFont="1" applyBorder="1" applyAlignment="1">
      <alignment horizontal="center" vertical="center" wrapText="1"/>
    </xf>
    <xf numFmtId="0" fontId="48" fillId="32" borderId="27" xfId="98" applyFont="1" applyFill="1" applyBorder="1" applyAlignment="1">
      <alignment horizontal="center" vertical="center" wrapText="1"/>
    </xf>
    <xf numFmtId="0" fontId="48" fillId="32" borderId="31" xfId="98" applyFont="1" applyFill="1" applyBorder="1" applyAlignment="1">
      <alignment horizontal="center" vertical="center" wrapText="1"/>
    </xf>
    <xf numFmtId="0" fontId="48" fillId="32" borderId="28" xfId="98" applyFont="1" applyFill="1" applyBorder="1" applyAlignment="1">
      <alignment horizontal="left" vertical="center" wrapText="1"/>
    </xf>
    <xf numFmtId="165" fontId="50" fillId="0" borderId="23" xfId="0" applyNumberFormat="1" applyFont="1" applyBorder="1" applyAlignment="1">
      <alignment horizontal="center" vertical="center" wrapText="1"/>
    </xf>
    <xf numFmtId="165" fontId="122" fillId="32" borderId="37" xfId="0" applyNumberFormat="1" applyFont="1" applyFill="1" applyBorder="1" applyAlignment="1">
      <alignment horizontal="center" vertical="center" wrapText="1"/>
    </xf>
    <xf numFmtId="165" fontId="122" fillId="32" borderId="44" xfId="0" applyNumberFormat="1" applyFont="1" applyFill="1" applyBorder="1" applyAlignment="1">
      <alignment horizontal="center" vertical="center" wrapText="1"/>
    </xf>
    <xf numFmtId="0" fontId="51" fillId="32" borderId="21" xfId="98" applyFont="1" applyFill="1" applyBorder="1" applyAlignment="1">
      <alignment horizontal="right" vertical="center"/>
    </xf>
    <xf numFmtId="0" fontId="48" fillId="32" borderId="69" xfId="98" applyFont="1" applyFill="1" applyBorder="1" applyAlignment="1">
      <alignment vertical="center"/>
    </xf>
    <xf numFmtId="0" fontId="120" fillId="32" borderId="51" xfId="98" applyFont="1" applyFill="1" applyBorder="1" applyAlignment="1">
      <alignment horizontal="right" vertical="center"/>
    </xf>
    <xf numFmtId="0" fontId="48" fillId="32" borderId="70" xfId="98" applyFont="1" applyFill="1" applyBorder="1" applyAlignment="1">
      <alignment vertical="center"/>
    </xf>
    <xf numFmtId="0" fontId="120" fillId="32" borderId="53" xfId="98" applyFont="1" applyFill="1" applyBorder="1" applyAlignment="1">
      <alignment horizontal="right" vertical="center"/>
    </xf>
    <xf numFmtId="165" fontId="64" fillId="10" borderId="0" xfId="98" applyNumberFormat="1" applyFont="1" applyFill="1" applyBorder="1" applyAlignment="1">
      <alignment horizontal="center" vertical="center" wrapText="1"/>
    </xf>
    <xf numFmtId="0" fontId="48" fillId="32" borderId="33" xfId="98" applyFont="1" applyFill="1" applyBorder="1" applyAlignment="1">
      <alignment vertical="center" wrapText="1"/>
    </xf>
    <xf numFmtId="0" fontId="48" fillId="32" borderId="39" xfId="98" applyFont="1" applyFill="1" applyBorder="1" applyAlignment="1">
      <alignment vertical="center" wrapText="1"/>
    </xf>
    <xf numFmtId="0" fontId="48" fillId="32" borderId="46" xfId="98" applyFont="1" applyFill="1" applyBorder="1" applyAlignment="1">
      <alignment vertical="center" wrapText="1"/>
    </xf>
    <xf numFmtId="0" fontId="51" fillId="32" borderId="64" xfId="98" applyFont="1" applyFill="1" applyBorder="1" applyAlignment="1">
      <alignment horizontal="right" vertical="center" wrapText="1"/>
    </xf>
    <xf numFmtId="0" fontId="51" fillId="32" borderId="65" xfId="98" applyFont="1" applyFill="1" applyBorder="1" applyAlignment="1">
      <alignment horizontal="left" vertical="center" wrapText="1"/>
    </xf>
    <xf numFmtId="0" fontId="51" fillId="32" borderId="25" xfId="98" applyFont="1" applyFill="1" applyBorder="1" applyAlignment="1">
      <alignment horizontal="center" vertical="center" wrapText="1"/>
    </xf>
    <xf numFmtId="0" fontId="48" fillId="32" borderId="67" xfId="98" applyFont="1" applyFill="1" applyBorder="1" applyAlignment="1">
      <alignment horizontal="center" vertical="center" wrapText="1"/>
    </xf>
    <xf numFmtId="0" fontId="48" fillId="32" borderId="66" xfId="98" applyFont="1" applyFill="1" applyBorder="1" applyAlignment="1">
      <alignment horizontal="center" vertical="center" wrapText="1"/>
    </xf>
    <xf numFmtId="0" fontId="48" fillId="32" borderId="66" xfId="98" applyFont="1" applyFill="1" applyBorder="1" applyAlignment="1">
      <alignment horizontal="left" vertical="center" wrapText="1"/>
    </xf>
    <xf numFmtId="165" fontId="51" fillId="0" borderId="66" xfId="98" applyNumberFormat="1" applyFont="1" applyBorder="1" applyAlignment="1">
      <alignment horizontal="center" vertical="center" wrapText="1"/>
    </xf>
    <xf numFmtId="165" fontId="51" fillId="0" borderId="66" xfId="90" applyNumberFormat="1" applyFont="1" applyBorder="1" applyAlignment="1">
      <alignment horizontal="center" vertical="center"/>
    </xf>
    <xf numFmtId="165" fontId="50" fillId="0" borderId="79" xfId="0" applyNumberFormat="1" applyFont="1" applyBorder="1" applyAlignment="1">
      <alignment horizontal="center" vertical="center" wrapText="1"/>
    </xf>
    <xf numFmtId="165" fontId="123" fillId="32" borderId="0" xfId="98" applyNumberFormat="1" applyFont="1" applyFill="1" applyBorder="1" applyAlignment="1">
      <alignment horizontal="center" vertical="center" wrapText="1"/>
    </xf>
    <xf numFmtId="0" fontId="51" fillId="0" borderId="32" xfId="98" applyFont="1" applyBorder="1" applyAlignment="1">
      <alignment horizontal="center" vertical="center" wrapText="1"/>
    </xf>
    <xf numFmtId="165" fontId="64" fillId="36" borderId="0" xfId="98" applyNumberFormat="1" applyFont="1" applyFill="1" applyBorder="1" applyAlignment="1">
      <alignment horizontal="center" vertical="center" wrapText="1"/>
    </xf>
    <xf numFmtId="165" fontId="64" fillId="0" borderId="0" xfId="98" applyNumberFormat="1" applyFont="1" applyBorder="1" applyAlignment="1">
      <alignment horizontal="center" vertical="center" wrapText="1"/>
    </xf>
    <xf numFmtId="165" fontId="64" fillId="16" borderId="0" xfId="98" applyNumberFormat="1" applyFont="1" applyFill="1" applyBorder="1" applyAlignment="1">
      <alignment horizontal="center" vertical="center" wrapText="1"/>
    </xf>
    <xf numFmtId="49" fontId="51" fillId="32" borderId="21" xfId="90" applyNumberFormat="1" applyFont="1" applyFill="1" applyBorder="1" applyAlignment="1">
      <alignment horizontal="right" vertical="center"/>
    </xf>
    <xf numFmtId="49" fontId="120" fillId="32" borderId="51" xfId="90" applyNumberFormat="1" applyFont="1" applyFill="1" applyBorder="1" applyAlignment="1">
      <alignment horizontal="right" vertical="center"/>
    </xf>
    <xf numFmtId="49" fontId="120" fillId="32" borderId="0" xfId="90" applyNumberFormat="1" applyFont="1" applyFill="1" applyBorder="1" applyAlignment="1">
      <alignment horizontal="left" vertical="center"/>
    </xf>
    <xf numFmtId="49" fontId="120" fillId="32" borderId="53" xfId="90" applyNumberFormat="1" applyFont="1" applyFill="1" applyBorder="1" applyAlignment="1">
      <alignment horizontal="right" vertical="center"/>
    </xf>
    <xf numFmtId="49" fontId="120" fillId="32" borderId="54" xfId="90" applyNumberFormat="1" applyFont="1" applyFill="1" applyBorder="1" applyAlignment="1">
      <alignment horizontal="left" vertical="center"/>
    </xf>
    <xf numFmtId="0" fontId="87" fillId="0" borderId="0" xfId="0" applyFont="1" applyAlignment="1">
      <alignment horizontal="center" vertical="center" wrapText="1"/>
    </xf>
    <xf numFmtId="49" fontId="87" fillId="0" borderId="0" xfId="0" applyNumberFormat="1" applyFont="1" applyAlignment="1">
      <alignment horizontal="center" vertical="center" wrapText="1"/>
    </xf>
    <xf numFmtId="0" fontId="50" fillId="45" borderId="25" xfId="0" applyFont="1" applyFill="1" applyBorder="1" applyAlignment="1">
      <alignment horizontal="center" vertical="center" wrapText="1"/>
    </xf>
    <xf numFmtId="0" fontId="50" fillId="43" borderId="25" xfId="0" applyFont="1" applyFill="1" applyBorder="1" applyAlignment="1">
      <alignment horizontal="center" vertical="center" wrapText="1"/>
    </xf>
    <xf numFmtId="0" fontId="93" fillId="0" borderId="32" xfId="0" applyFont="1" applyBorder="1" applyAlignment="1">
      <alignment horizontal="center" vertical="center" wrapText="1"/>
    </xf>
    <xf numFmtId="49" fontId="93" fillId="0" borderId="25" xfId="0" applyNumberFormat="1" applyFont="1" applyBorder="1" applyAlignment="1">
      <alignment horizontal="center" vertical="center" wrapText="1"/>
    </xf>
    <xf numFmtId="0" fontId="93" fillId="0" borderId="65" xfId="0" applyFont="1" applyBorder="1" applyAlignment="1">
      <alignment horizontal="center" vertical="center" wrapText="1"/>
    </xf>
    <xf numFmtId="0" fontId="93" fillId="0" borderId="64" xfId="0" applyFont="1" applyBorder="1" applyAlignment="1">
      <alignment horizontal="center" vertical="center" wrapText="1"/>
    </xf>
    <xf numFmtId="0" fontId="93" fillId="0" borderId="79" xfId="0" applyFont="1" applyBorder="1" applyAlignment="1">
      <alignment horizontal="center" vertical="center" wrapText="1"/>
    </xf>
    <xf numFmtId="0" fontId="93" fillId="0" borderId="0" xfId="0" applyFont="1" applyAlignment="1">
      <alignment horizontal="center" vertical="center" wrapText="1"/>
    </xf>
    <xf numFmtId="0" fontId="87" fillId="0" borderId="85" xfId="0" applyFont="1" applyBorder="1" applyAlignment="1">
      <alignment horizontal="center" vertical="center" wrapText="1"/>
    </xf>
    <xf numFmtId="49" fontId="87" fillId="0" borderId="78" xfId="0" applyNumberFormat="1" applyFont="1" applyBorder="1" applyAlignment="1">
      <alignment horizontal="center" vertical="center" wrapText="1"/>
    </xf>
    <xf numFmtId="0" fontId="87" fillId="0" borderId="78" xfId="0" applyFont="1" applyBorder="1" applyAlignment="1">
      <alignment horizontal="center" vertical="center" wrapText="1"/>
    </xf>
    <xf numFmtId="0" fontId="87" fillId="46" borderId="78" xfId="0" applyFont="1" applyFill="1" applyBorder="1" applyAlignment="1">
      <alignment horizontal="center" vertical="center" wrapText="1"/>
    </xf>
    <xf numFmtId="0" fontId="87" fillId="30" borderId="78" xfId="0" applyFont="1" applyFill="1" applyBorder="1" applyAlignment="1">
      <alignment horizontal="center" vertical="center" wrapText="1"/>
    </xf>
    <xf numFmtId="0" fontId="87" fillId="30" borderId="80" xfId="0" applyFont="1" applyFill="1" applyBorder="1" applyAlignment="1">
      <alignment horizontal="center" vertical="center" wrapText="1"/>
    </xf>
    <xf numFmtId="49" fontId="87" fillId="0" borderId="1" xfId="0" applyNumberFormat="1" applyFont="1" applyBorder="1" applyAlignment="1">
      <alignment horizontal="center" vertical="center" wrapText="1"/>
    </xf>
    <xf numFmtId="0" fontId="87" fillId="0" borderId="39" xfId="0" applyFont="1" applyBorder="1" applyAlignment="1">
      <alignment horizontal="center" vertical="center" wrapText="1"/>
    </xf>
    <xf numFmtId="0" fontId="87" fillId="0" borderId="1" xfId="0" applyFont="1" applyBorder="1" applyAlignment="1">
      <alignment horizontal="center" vertical="center" wrapText="1"/>
    </xf>
    <xf numFmtId="0" fontId="87" fillId="46" borderId="39" xfId="0" applyFont="1" applyFill="1" applyBorder="1" applyAlignment="1">
      <alignment horizontal="center" vertical="center" wrapText="1"/>
    </xf>
    <xf numFmtId="0" fontId="87" fillId="30" borderId="39" xfId="0" applyFont="1" applyFill="1" applyBorder="1" applyAlignment="1">
      <alignment horizontal="center" vertical="center" wrapText="1"/>
    </xf>
    <xf numFmtId="0" fontId="87" fillId="30" borderId="11" xfId="0" applyFont="1" applyFill="1" applyBorder="1" applyAlignment="1">
      <alignment horizontal="center" vertical="center" wrapText="1"/>
    </xf>
    <xf numFmtId="0" fontId="93" fillId="46" borderId="39" xfId="0" applyFont="1" applyFill="1" applyBorder="1" applyAlignment="1">
      <alignment horizontal="center" vertical="center" wrapText="1"/>
    </xf>
    <xf numFmtId="0" fontId="87" fillId="3" borderId="11" xfId="0" applyFont="1" applyFill="1" applyBorder="1" applyAlignment="1">
      <alignment horizontal="center" vertical="center" wrapText="1"/>
    </xf>
    <xf numFmtId="0" fontId="87" fillId="0" borderId="11" xfId="0" applyFont="1" applyBorder="1" applyAlignment="1">
      <alignment horizontal="center" vertical="center" wrapText="1"/>
    </xf>
    <xf numFmtId="0" fontId="93" fillId="0" borderId="85" xfId="0" applyFont="1" applyBorder="1" applyAlignment="1">
      <alignment horizontal="center" vertical="center" wrapText="1"/>
    </xf>
    <xf numFmtId="49" fontId="93" fillId="0" borderId="1" xfId="0" applyNumberFormat="1" applyFont="1" applyBorder="1" applyAlignment="1">
      <alignment horizontal="center" vertical="center" wrapText="1"/>
    </xf>
    <xf numFmtId="0" fontId="93" fillId="0" borderId="39" xfId="0" applyFont="1" applyBorder="1" applyAlignment="1">
      <alignment horizontal="center" vertical="center" wrapText="1"/>
    </xf>
    <xf numFmtId="0" fontId="93" fillId="0" borderId="1" xfId="0" applyFont="1" applyBorder="1" applyAlignment="1">
      <alignment horizontal="center" vertical="center" wrapText="1"/>
    </xf>
    <xf numFmtId="0" fontId="93" fillId="30" borderId="39" xfId="0" applyFont="1" applyFill="1" applyBorder="1" applyAlignment="1">
      <alignment horizontal="center" vertical="center" wrapText="1"/>
    </xf>
    <xf numFmtId="0" fontId="92" fillId="0" borderId="11" xfId="0" applyFont="1" applyBorder="1" applyAlignment="1">
      <alignment horizontal="center" vertical="center" wrapText="1"/>
    </xf>
    <xf numFmtId="0" fontId="92" fillId="0" borderId="0" xfId="0" applyFont="1" applyAlignment="1">
      <alignment horizontal="center" vertical="center" wrapText="1"/>
    </xf>
    <xf numFmtId="0" fontId="87" fillId="30" borderId="1" xfId="0" applyFont="1" applyFill="1" applyBorder="1" applyAlignment="1">
      <alignment horizontal="center" vertical="center" wrapText="1"/>
    </xf>
    <xf numFmtId="0" fontId="87" fillId="0" borderId="43" xfId="0" applyFont="1" applyBorder="1" applyAlignment="1">
      <alignment horizontal="center" vertical="center" wrapText="1"/>
    </xf>
    <xf numFmtId="49" fontId="87" fillId="0" borderId="14" xfId="0" applyNumberFormat="1" applyFont="1" applyBorder="1" applyAlignment="1">
      <alignment horizontal="center" vertical="center" wrapText="1"/>
    </xf>
    <xf numFmtId="0" fontId="87" fillId="0" borderId="14" xfId="0" applyFont="1" applyBorder="1" applyAlignment="1">
      <alignment horizontal="center" vertical="center" wrapText="1"/>
    </xf>
    <xf numFmtId="0" fontId="93" fillId="46" borderId="46" xfId="0" applyFont="1" applyFill="1" applyBorder="1" applyAlignment="1">
      <alignment horizontal="center" vertical="center" wrapText="1"/>
    </xf>
    <xf numFmtId="0" fontId="87" fillId="0" borderId="46" xfId="0" applyFont="1" applyBorder="1" applyAlignment="1">
      <alignment horizontal="center" vertical="center" wrapText="1"/>
    </xf>
    <xf numFmtId="0" fontId="87" fillId="3" borderId="15" xfId="0" applyFont="1" applyFill="1" applyBorder="1" applyAlignment="1">
      <alignment horizontal="center" vertical="center" wrapText="1"/>
    </xf>
    <xf numFmtId="0" fontId="87" fillId="0" borderId="0" xfId="0" applyFont="1" applyBorder="1" applyAlignment="1">
      <alignment horizontal="center" vertical="center" wrapText="1"/>
    </xf>
    <xf numFmtId="49" fontId="87" fillId="0" borderId="0" xfId="0" applyNumberFormat="1" applyFont="1" applyBorder="1" applyAlignment="1">
      <alignment horizontal="center" vertical="center" wrapText="1"/>
    </xf>
    <xf numFmtId="0" fontId="3" fillId="0" borderId="0" xfId="118"/>
    <xf numFmtId="0" fontId="124" fillId="47" borderId="6" xfId="118" applyFont="1" applyFill="1" applyBorder="1" applyAlignment="1">
      <alignment horizontal="center" vertical="center" wrapText="1"/>
    </xf>
    <xf numFmtId="0" fontId="124" fillId="47" borderId="6" xfId="118" applyFont="1" applyFill="1" applyBorder="1" applyAlignment="1">
      <alignment vertical="center" wrapText="1"/>
    </xf>
    <xf numFmtId="0" fontId="125" fillId="32" borderId="6" xfId="118" applyFont="1" applyFill="1" applyBorder="1" applyAlignment="1">
      <alignment horizontal="right" vertical="center" wrapText="1"/>
    </xf>
    <xf numFmtId="0" fontId="125" fillId="32" borderId="6" xfId="118" applyFont="1" applyFill="1" applyBorder="1" applyAlignment="1">
      <alignment vertical="center" wrapText="1"/>
    </xf>
    <xf numFmtId="0" fontId="125" fillId="32" borderId="6" xfId="118" applyFont="1" applyFill="1" applyBorder="1" applyAlignment="1">
      <alignment horizontal="center" vertical="center" wrapText="1"/>
    </xf>
    <xf numFmtId="165" fontId="125" fillId="32" borderId="6" xfId="118" applyNumberFormat="1" applyFont="1" applyFill="1" applyBorder="1" applyAlignment="1">
      <alignment horizontal="center" vertical="center" wrapText="1"/>
    </xf>
    <xf numFmtId="0" fontId="126" fillId="32" borderId="6" xfId="118" applyFont="1" applyFill="1" applyBorder="1" applyAlignment="1">
      <alignment horizontal="right" vertical="center" wrapText="1"/>
    </xf>
    <xf numFmtId="0" fontId="126" fillId="32" borderId="6" xfId="118" applyFont="1" applyFill="1" applyBorder="1" applyAlignment="1">
      <alignment vertical="center" wrapText="1"/>
    </xf>
    <xf numFmtId="0" fontId="126" fillId="32" borderId="6" xfId="118" applyFont="1" applyFill="1" applyBorder="1" applyAlignment="1">
      <alignment horizontal="center" vertical="center" wrapText="1"/>
    </xf>
    <xf numFmtId="165" fontId="126" fillId="32" borderId="6" xfId="118" applyNumberFormat="1" applyFont="1" applyFill="1" applyBorder="1" applyAlignment="1">
      <alignment horizontal="center" vertical="center" wrapText="1"/>
    </xf>
    <xf numFmtId="0" fontId="125" fillId="48" borderId="6" xfId="118" applyFont="1" applyFill="1" applyBorder="1" applyAlignment="1">
      <alignment vertical="center" wrapText="1"/>
    </xf>
    <xf numFmtId="0" fontId="126" fillId="48" borderId="6" xfId="118" applyFont="1" applyFill="1" applyBorder="1" applyAlignment="1">
      <alignment vertical="center" wrapText="1"/>
    </xf>
    <xf numFmtId="165" fontId="126" fillId="48" borderId="6" xfId="118" applyNumberFormat="1" applyFont="1" applyFill="1" applyBorder="1" applyAlignment="1">
      <alignment horizontal="center" vertical="center" wrapText="1"/>
    </xf>
    <xf numFmtId="0" fontId="78" fillId="0" borderId="0" xfId="0" applyFont="1" applyAlignment="1">
      <alignment horizontal="center" vertical="center"/>
    </xf>
    <xf numFmtId="0" fontId="69" fillId="0" borderId="0" xfId="0" applyFont="1" applyAlignment="1">
      <alignment horizontal="left"/>
    </xf>
    <xf numFmtId="0" fontId="69" fillId="0" borderId="0" xfId="0" applyFont="1" applyAlignment="1">
      <alignment horizontal="center" wrapText="1"/>
    </xf>
    <xf numFmtId="0" fontId="69" fillId="0" borderId="0" xfId="0" applyFont="1" applyAlignment="1">
      <alignment horizontal="center"/>
    </xf>
    <xf numFmtId="0" fontId="69" fillId="0" borderId="0" xfId="0" applyFont="1" applyAlignment="1">
      <alignment horizontal="center" vertical="center" wrapText="1"/>
    </xf>
    <xf numFmtId="0" fontId="69" fillId="0" borderId="0" xfId="0" applyFont="1" applyAlignment="1">
      <alignment horizontal="center" vertical="center"/>
    </xf>
    <xf numFmtId="0" fontId="76" fillId="0" borderId="0" xfId="0" applyFont="1" applyAlignment="1">
      <alignment horizontal="center" textRotation="90"/>
    </xf>
    <xf numFmtId="0" fontId="76" fillId="0" borderId="0" xfId="0" applyFont="1" applyAlignment="1">
      <alignment horizontal="center" textRotation="90" wrapText="1"/>
    </xf>
    <xf numFmtId="0" fontId="76" fillId="0" borderId="0" xfId="0" applyFont="1" applyAlignment="1">
      <alignment horizontal="center" vertical="center" textRotation="90"/>
    </xf>
    <xf numFmtId="0" fontId="76" fillId="0" borderId="0" xfId="0" applyFont="1" applyAlignment="1">
      <alignment horizontal="center" vertical="center" textRotation="90" wrapText="1"/>
    </xf>
    <xf numFmtId="49" fontId="78" fillId="0" borderId="0" xfId="0" applyNumberFormat="1" applyFont="1" applyAlignment="1">
      <alignment horizontal="center"/>
    </xf>
    <xf numFmtId="0" fontId="78" fillId="0" borderId="0" xfId="0" applyFont="1" applyAlignment="1">
      <alignment horizontal="center" wrapText="1"/>
    </xf>
    <xf numFmtId="0" fontId="78" fillId="0" borderId="0" xfId="0" applyFont="1" applyAlignment="1">
      <alignment horizontal="center"/>
    </xf>
    <xf numFmtId="165" fontId="127" fillId="0" borderId="0" xfId="0" applyNumberFormat="1" applyFont="1" applyAlignment="1">
      <alignment horizontal="center"/>
    </xf>
    <xf numFmtId="0" fontId="127" fillId="0" borderId="0" xfId="0" applyFont="1" applyAlignment="1">
      <alignment horizontal="center"/>
    </xf>
    <xf numFmtId="165" fontId="78" fillId="0" borderId="0" xfId="0" applyNumberFormat="1" applyFont="1" applyAlignment="1">
      <alignment horizontal="center" vertical="center"/>
    </xf>
    <xf numFmtId="0" fontId="76" fillId="0" borderId="59" xfId="0" applyFont="1" applyBorder="1" applyAlignment="1">
      <alignment horizontal="center" vertical="center" wrapText="1"/>
    </xf>
    <xf numFmtId="165" fontId="78" fillId="4" borderId="28" xfId="0" applyNumberFormat="1" applyFont="1" applyFill="1" applyBorder="1" applyAlignment="1">
      <alignment horizontal="center" vertical="center"/>
    </xf>
    <xf numFmtId="165" fontId="78" fillId="4" borderId="31" xfId="0" applyNumberFormat="1" applyFont="1" applyFill="1" applyBorder="1" applyAlignment="1">
      <alignment horizontal="center" vertical="center"/>
    </xf>
    <xf numFmtId="165" fontId="78" fillId="4" borderId="39" xfId="0" applyNumberFormat="1" applyFont="1" applyFill="1" applyBorder="1" applyAlignment="1">
      <alignment horizontal="center" vertical="center"/>
    </xf>
    <xf numFmtId="165" fontId="78" fillId="4" borderId="1" xfId="0" applyNumberFormat="1" applyFont="1" applyFill="1" applyBorder="1" applyAlignment="1">
      <alignment horizontal="center" vertical="center"/>
    </xf>
    <xf numFmtId="165" fontId="78" fillId="0" borderId="0" xfId="0" applyNumberFormat="1" applyFont="1" applyBorder="1" applyAlignment="1">
      <alignment horizontal="center" vertical="center"/>
    </xf>
    <xf numFmtId="0" fontId="128" fillId="0" borderId="0" xfId="0" applyFont="1" applyAlignment="1">
      <alignment horizontal="center" vertical="center"/>
    </xf>
    <xf numFmtId="49" fontId="118" fillId="32" borderId="9" xfId="90" applyNumberFormat="1" applyFont="1" applyFill="1" applyBorder="1" applyAlignment="1">
      <alignment horizontal="center" vertical="center" wrapText="1"/>
    </xf>
    <xf numFmtId="49" fontId="118" fillId="34" borderId="9" xfId="90" applyNumberFormat="1" applyFont="1" applyFill="1" applyBorder="1" applyAlignment="1">
      <alignment horizontal="center" vertical="center" wrapText="1"/>
    </xf>
    <xf numFmtId="49" fontId="118" fillId="27" borderId="9" xfId="90" applyNumberFormat="1" applyFont="1" applyFill="1" applyBorder="1" applyAlignment="1">
      <alignment horizontal="center" vertical="center" wrapText="1"/>
    </xf>
    <xf numFmtId="49" fontId="118" fillId="32" borderId="10" xfId="90" applyNumberFormat="1" applyFont="1" applyFill="1" applyBorder="1" applyAlignment="1">
      <alignment horizontal="center" vertical="center" wrapText="1"/>
    </xf>
    <xf numFmtId="49" fontId="118" fillId="34" borderId="1" xfId="90" applyNumberFormat="1" applyFont="1" applyFill="1" applyBorder="1" applyAlignment="1">
      <alignment horizontal="center" vertical="center" wrapText="1"/>
    </xf>
    <xf numFmtId="49" fontId="118" fillId="32" borderId="1" xfId="90" applyNumberFormat="1" applyFont="1" applyFill="1" applyBorder="1" applyAlignment="1">
      <alignment horizontal="center" vertical="center" wrapText="1"/>
    </xf>
    <xf numFmtId="49" fontId="118" fillId="32" borderId="11" xfId="90" applyNumberFormat="1" applyFont="1" applyFill="1" applyBorder="1" applyAlignment="1">
      <alignment horizontal="center" vertical="center" wrapText="1"/>
    </xf>
    <xf numFmtId="1" fontId="68" fillId="0" borderId="82" xfId="90" applyNumberFormat="1" applyFont="1" applyBorder="1" applyAlignment="1">
      <alignment horizontal="center" vertical="center"/>
    </xf>
    <xf numFmtId="1" fontId="68" fillId="32" borderId="31" xfId="90" applyNumberFormat="1" applyFont="1" applyFill="1" applyBorder="1" applyAlignment="1">
      <alignment horizontal="center" vertical="center"/>
    </xf>
    <xf numFmtId="1" fontId="130" fillId="32" borderId="31" xfId="90" applyNumberFormat="1" applyFont="1" applyFill="1" applyBorder="1" applyAlignment="1">
      <alignment horizontal="center" vertical="center"/>
    </xf>
    <xf numFmtId="1" fontId="68" fillId="32" borderId="31" xfId="90" applyNumberFormat="1" applyFont="1" applyFill="1" applyBorder="1" applyAlignment="1">
      <alignment horizontal="center" vertical="center" wrapText="1"/>
    </xf>
    <xf numFmtId="1" fontId="68" fillId="34" borderId="31" xfId="90" applyNumberFormat="1" applyFont="1" applyFill="1" applyBorder="1" applyAlignment="1">
      <alignment horizontal="center" vertical="center" wrapText="1"/>
    </xf>
    <xf numFmtId="0" fontId="68" fillId="34" borderId="31" xfId="90" applyFont="1" applyFill="1" applyBorder="1" applyAlignment="1">
      <alignment horizontal="center" vertical="center" wrapText="1"/>
    </xf>
    <xf numFmtId="0" fontId="68" fillId="32" borderId="31" xfId="90" applyFont="1" applyFill="1" applyBorder="1" applyAlignment="1">
      <alignment horizontal="center" vertical="center" wrapText="1"/>
    </xf>
    <xf numFmtId="1" fontId="68" fillId="32" borderId="83" xfId="90" applyNumberFormat="1" applyFont="1" applyFill="1" applyBorder="1" applyAlignment="1">
      <alignment horizontal="center" vertical="center" wrapText="1"/>
    </xf>
    <xf numFmtId="1" fontId="68" fillId="0" borderId="0" xfId="0" applyNumberFormat="1" applyFont="1" applyAlignment="1">
      <alignment horizontal="center" vertical="center"/>
    </xf>
    <xf numFmtId="1" fontId="131" fillId="0" borderId="0" xfId="0" applyNumberFormat="1" applyFont="1"/>
    <xf numFmtId="49" fontId="118" fillId="32" borderId="82" xfId="90" applyNumberFormat="1" applyFont="1" applyFill="1" applyBorder="1" applyAlignment="1">
      <alignment vertical="center"/>
    </xf>
    <xf numFmtId="49" fontId="129" fillId="32" borderId="31" xfId="90" applyNumberFormat="1" applyFont="1" applyFill="1" applyBorder="1" applyAlignment="1">
      <alignment vertical="center"/>
    </xf>
    <xf numFmtId="49" fontId="118" fillId="32" borderId="31" xfId="90" applyNumberFormat="1" applyFont="1" applyFill="1" applyBorder="1" applyAlignment="1">
      <alignment vertical="center"/>
    </xf>
    <xf numFmtId="49" fontId="118" fillId="34" borderId="31" xfId="90" applyNumberFormat="1" applyFont="1" applyFill="1" applyBorder="1" applyAlignment="1">
      <alignment horizontal="center" vertical="center" wrapText="1"/>
    </xf>
    <xf numFmtId="49" fontId="118" fillId="32" borderId="31" xfId="90" applyNumberFormat="1" applyFont="1" applyFill="1" applyBorder="1" applyAlignment="1">
      <alignment horizontal="center" vertical="center" wrapText="1"/>
    </xf>
    <xf numFmtId="49" fontId="118" fillId="32" borderId="83" xfId="90" applyNumberFormat="1" applyFont="1" applyFill="1" applyBorder="1" applyAlignment="1">
      <alignment horizontal="center" vertical="center" wrapText="1"/>
    </xf>
    <xf numFmtId="49" fontId="129" fillId="32" borderId="32" xfId="90" applyNumberFormat="1" applyFont="1" applyFill="1" applyBorder="1" applyAlignment="1">
      <alignment horizontal="center" vertical="center" wrapText="1"/>
    </xf>
    <xf numFmtId="0" fontId="129" fillId="32" borderId="34" xfId="98" applyFont="1" applyFill="1" applyBorder="1" applyAlignment="1">
      <alignment horizontal="left" vertical="center" wrapText="1"/>
    </xf>
    <xf numFmtId="0" fontId="129" fillId="32" borderId="20" xfId="98" applyFont="1" applyFill="1" applyBorder="1" applyAlignment="1">
      <alignment horizontal="center" vertical="center" wrapText="1"/>
    </xf>
    <xf numFmtId="0" fontId="129" fillId="0" borderId="24" xfId="98" applyFont="1" applyBorder="1" applyAlignment="1">
      <alignment horizontal="center" vertical="center" wrapText="1"/>
    </xf>
    <xf numFmtId="165" fontId="68" fillId="34" borderId="24" xfId="98" applyNumberFormat="1" applyFont="1" applyFill="1" applyBorder="1" applyAlignment="1">
      <alignment horizontal="center" vertical="center" wrapText="1"/>
    </xf>
    <xf numFmtId="165" fontId="118" fillId="34" borderId="24" xfId="90" applyNumberFormat="1" applyFont="1" applyFill="1" applyBorder="1" applyAlignment="1">
      <alignment horizontal="center" vertical="center"/>
    </xf>
    <xf numFmtId="165" fontId="118" fillId="0" borderId="24" xfId="90" applyNumberFormat="1" applyFont="1" applyBorder="1" applyAlignment="1">
      <alignment horizontal="center" vertical="center"/>
    </xf>
    <xf numFmtId="165" fontId="118" fillId="0" borderId="35" xfId="90" applyNumberFormat="1" applyFont="1" applyBorder="1" applyAlignment="1">
      <alignment horizontal="center" vertical="center"/>
    </xf>
    <xf numFmtId="0" fontId="129" fillId="32" borderId="47" xfId="98" applyFont="1" applyFill="1" applyBorder="1" applyAlignment="1">
      <alignment horizontal="left" vertical="center" wrapText="1"/>
    </xf>
    <xf numFmtId="0" fontId="129" fillId="32" borderId="48" xfId="98" applyFont="1" applyFill="1" applyBorder="1" applyAlignment="1">
      <alignment horizontal="center" vertical="center" wrapText="1"/>
    </xf>
    <xf numFmtId="0" fontId="129" fillId="0" borderId="17" xfId="98" applyFont="1" applyBorder="1" applyAlignment="1">
      <alignment horizontal="center" vertical="center" wrapText="1"/>
    </xf>
    <xf numFmtId="165" fontId="132" fillId="34" borderId="17" xfId="98" applyNumberFormat="1" applyFont="1" applyFill="1" applyBorder="1" applyAlignment="1">
      <alignment horizontal="center" vertical="center" wrapText="1"/>
    </xf>
    <xf numFmtId="165" fontId="132" fillId="0" borderId="17" xfId="98" applyNumberFormat="1" applyFont="1" applyBorder="1" applyAlignment="1">
      <alignment horizontal="center" vertical="center" wrapText="1"/>
    </xf>
    <xf numFmtId="165" fontId="132" fillId="0" borderId="18" xfId="98" applyNumberFormat="1" applyFont="1" applyBorder="1" applyAlignment="1">
      <alignment horizontal="center" vertical="center" wrapText="1"/>
    </xf>
    <xf numFmtId="49" fontId="118" fillId="7" borderId="36" xfId="90" applyNumberFormat="1" applyFont="1" applyFill="1" applyBorder="1" applyAlignment="1">
      <alignment horizontal="center" vertical="center" wrapText="1"/>
    </xf>
    <xf numFmtId="0" fontId="118" fillId="7" borderId="38" xfId="98" applyFont="1" applyFill="1" applyBorder="1" applyAlignment="1">
      <alignment horizontal="left" vertical="center" wrapText="1"/>
    </xf>
    <xf numFmtId="0" fontId="129" fillId="7" borderId="41" xfId="98" applyFont="1" applyFill="1" applyBorder="1" applyAlignment="1">
      <alignment horizontal="center" vertical="center" wrapText="1"/>
    </xf>
    <xf numFmtId="0" fontId="68" fillId="7" borderId="42" xfId="98" applyFont="1" applyFill="1" applyBorder="1" applyAlignment="1">
      <alignment horizontal="center" vertical="center" wrapText="1"/>
    </xf>
    <xf numFmtId="165" fontId="68" fillId="34" borderId="42" xfId="98" applyNumberFormat="1" applyFont="1" applyFill="1" applyBorder="1" applyAlignment="1">
      <alignment horizontal="center" vertical="center" wrapText="1"/>
    </xf>
    <xf numFmtId="165" fontId="68" fillId="7" borderId="42" xfId="98" applyNumberFormat="1" applyFont="1" applyFill="1" applyBorder="1" applyAlignment="1">
      <alignment horizontal="center" vertical="center" wrapText="1"/>
    </xf>
    <xf numFmtId="165" fontId="68" fillId="34" borderId="42" xfId="90" applyNumberFormat="1" applyFont="1" applyFill="1" applyBorder="1" applyAlignment="1">
      <alignment horizontal="center" vertical="center"/>
    </xf>
    <xf numFmtId="165" fontId="68" fillId="7" borderId="42" xfId="90" applyNumberFormat="1" applyFont="1" applyFill="1" applyBorder="1" applyAlignment="1">
      <alignment horizontal="center" vertical="center"/>
    </xf>
    <xf numFmtId="165" fontId="68" fillId="7" borderId="57" xfId="90" applyNumberFormat="1" applyFont="1" applyFill="1" applyBorder="1" applyAlignment="1">
      <alignment horizontal="center" vertical="center"/>
    </xf>
    <xf numFmtId="49" fontId="129" fillId="0" borderId="32" xfId="90" applyNumberFormat="1" applyFont="1" applyBorder="1" applyAlignment="1">
      <alignment horizontal="center" vertical="center" wrapText="1"/>
    </xf>
    <xf numFmtId="0" fontId="129" fillId="0" borderId="20" xfId="98" applyFont="1" applyBorder="1" applyAlignment="1">
      <alignment horizontal="center" vertical="center" wrapText="1"/>
    </xf>
    <xf numFmtId="165" fontId="133" fillId="34" borderId="24" xfId="98" applyNumberFormat="1" applyFont="1" applyFill="1" applyBorder="1" applyAlignment="1">
      <alignment horizontal="center" vertical="center" wrapText="1"/>
    </xf>
    <xf numFmtId="165" fontId="133" fillId="0" borderId="24" xfId="90" applyNumberFormat="1" applyFont="1" applyBorder="1" applyAlignment="1">
      <alignment horizontal="center" vertical="center"/>
    </xf>
    <xf numFmtId="0" fontId="129" fillId="32" borderId="40" xfId="98" applyFont="1" applyFill="1" applyBorder="1" applyAlignment="1">
      <alignment horizontal="left" vertical="center" wrapText="1"/>
    </xf>
    <xf numFmtId="0" fontId="129" fillId="0" borderId="41" xfId="98" applyFont="1" applyBorder="1" applyAlignment="1">
      <alignment horizontal="center" vertical="center" wrapText="1"/>
    </xf>
    <xf numFmtId="0" fontId="129" fillId="0" borderId="42" xfId="98" applyFont="1" applyBorder="1" applyAlignment="1">
      <alignment horizontal="center" vertical="center" wrapText="1"/>
    </xf>
    <xf numFmtId="165" fontId="132" fillId="34" borderId="42" xfId="98" applyNumberFormat="1" applyFont="1" applyFill="1" applyBorder="1" applyAlignment="1">
      <alignment horizontal="center" vertical="center" wrapText="1"/>
    </xf>
    <xf numFmtId="165" fontId="132" fillId="0" borderId="42" xfId="98" applyNumberFormat="1" applyFont="1" applyBorder="1" applyAlignment="1">
      <alignment horizontal="center" vertical="center" wrapText="1"/>
    </xf>
    <xf numFmtId="165" fontId="132" fillId="0" borderId="57" xfId="98" applyNumberFormat="1" applyFont="1" applyBorder="1" applyAlignment="1">
      <alignment horizontal="center" vertical="center" wrapText="1"/>
    </xf>
    <xf numFmtId="0" fontId="129" fillId="0" borderId="48" xfId="98" applyFont="1" applyBorder="1" applyAlignment="1">
      <alignment horizontal="center" vertical="center" wrapText="1"/>
    </xf>
    <xf numFmtId="49" fontId="129" fillId="0" borderId="22" xfId="90" applyNumberFormat="1" applyFont="1" applyBorder="1" applyAlignment="1">
      <alignment horizontal="center" vertical="center" wrapText="1"/>
    </xf>
    <xf numFmtId="0" fontId="133" fillId="0" borderId="24" xfId="98" applyFont="1" applyBorder="1" applyAlignment="1">
      <alignment horizontal="center" vertical="center" wrapText="1"/>
    </xf>
    <xf numFmtId="0" fontId="133" fillId="0" borderId="42" xfId="98" applyFont="1" applyBorder="1" applyAlignment="1">
      <alignment horizontal="center" vertical="center" wrapText="1"/>
    </xf>
    <xf numFmtId="0" fontId="129" fillId="32" borderId="26" xfId="98" applyFont="1" applyFill="1" applyBorder="1" applyAlignment="1">
      <alignment horizontal="left" vertical="center" wrapText="1"/>
    </xf>
    <xf numFmtId="0" fontId="118" fillId="7" borderId="19" xfId="98" applyFont="1" applyFill="1" applyBorder="1" applyAlignment="1">
      <alignment horizontal="left" vertical="center" wrapText="1"/>
    </xf>
    <xf numFmtId="0" fontId="129" fillId="7" borderId="20" xfId="98" applyFont="1" applyFill="1" applyBorder="1" applyAlignment="1">
      <alignment horizontal="center" vertical="center" wrapText="1"/>
    </xf>
    <xf numFmtId="0" fontId="68" fillId="7" borderId="24" xfId="98" applyFont="1" applyFill="1" applyBorder="1" applyAlignment="1">
      <alignment horizontal="center" vertical="center" wrapText="1"/>
    </xf>
    <xf numFmtId="165" fontId="68" fillId="7" borderId="24" xfId="98" applyNumberFormat="1" applyFont="1" applyFill="1" applyBorder="1" applyAlignment="1">
      <alignment horizontal="center" vertical="center" wrapText="1"/>
    </xf>
    <xf numFmtId="165" fontId="68" fillId="34" borderId="24" xfId="90" applyNumberFormat="1" applyFont="1" applyFill="1" applyBorder="1" applyAlignment="1">
      <alignment horizontal="center" vertical="center"/>
    </xf>
    <xf numFmtId="165" fontId="68" fillId="7" borderId="24" xfId="90" applyNumberFormat="1" applyFont="1" applyFill="1" applyBorder="1" applyAlignment="1">
      <alignment horizontal="center" vertical="center"/>
    </xf>
    <xf numFmtId="165" fontId="68" fillId="7" borderId="35" xfId="90" applyNumberFormat="1" applyFont="1" applyFill="1" applyBorder="1" applyAlignment="1">
      <alignment horizontal="center" vertical="center"/>
    </xf>
    <xf numFmtId="0" fontId="129" fillId="0" borderId="34" xfId="98" applyFont="1" applyBorder="1" applyAlignment="1">
      <alignment horizontal="left" vertical="center" wrapText="1"/>
    </xf>
    <xf numFmtId="0" fontId="68" fillId="0" borderId="24" xfId="98" applyFont="1" applyBorder="1" applyAlignment="1">
      <alignment horizontal="center" vertical="center" wrapText="1"/>
    </xf>
    <xf numFmtId="0" fontId="129" fillId="0" borderId="40" xfId="98" applyFont="1" applyBorder="1" applyAlignment="1">
      <alignment horizontal="left" vertical="center" wrapText="1"/>
    </xf>
    <xf numFmtId="0" fontId="129" fillId="0" borderId="41" xfId="98" applyFont="1" applyBorder="1" applyAlignment="1">
      <alignment vertical="center" wrapText="1"/>
    </xf>
    <xf numFmtId="0" fontId="68" fillId="0" borderId="42" xfId="98" applyFont="1" applyBorder="1" applyAlignment="1">
      <alignment horizontal="center" vertical="center" wrapText="1"/>
    </xf>
    <xf numFmtId="0" fontId="129" fillId="0" borderId="26" xfId="98" applyFont="1" applyBorder="1" applyAlignment="1">
      <alignment horizontal="left" vertical="center" wrapText="1"/>
    </xf>
    <xf numFmtId="0" fontId="129" fillId="7" borderId="67" xfId="98" applyFont="1" applyFill="1" applyBorder="1" applyAlignment="1">
      <alignment horizontal="center" vertical="center" wrapText="1"/>
    </xf>
    <xf numFmtId="0" fontId="68" fillId="7" borderId="66" xfId="98" applyFont="1" applyFill="1" applyBorder="1" applyAlignment="1">
      <alignment horizontal="center" vertical="center" wrapText="1"/>
    </xf>
    <xf numFmtId="165" fontId="68" fillId="7" borderId="66" xfId="98" applyNumberFormat="1" applyFont="1" applyFill="1" applyBorder="1" applyAlignment="1">
      <alignment horizontal="center" vertical="center" wrapText="1"/>
    </xf>
    <xf numFmtId="165" fontId="68" fillId="7" borderId="66" xfId="90" applyNumberFormat="1" applyFont="1" applyFill="1" applyBorder="1" applyAlignment="1">
      <alignment horizontal="center" vertical="center"/>
    </xf>
    <xf numFmtId="165" fontId="68" fillId="7" borderId="79" xfId="90" applyNumberFormat="1" applyFont="1" applyFill="1" applyBorder="1" applyAlignment="1">
      <alignment horizontal="center" vertical="center"/>
    </xf>
    <xf numFmtId="165" fontId="132" fillId="32" borderId="42" xfId="98" applyNumberFormat="1" applyFont="1" applyFill="1" applyBorder="1" applyAlignment="1">
      <alignment horizontal="center" vertical="center" wrapText="1"/>
    </xf>
    <xf numFmtId="165" fontId="132" fillId="32" borderId="57" xfId="98" applyNumberFormat="1" applyFont="1" applyFill="1" applyBorder="1" applyAlignment="1">
      <alignment horizontal="center" vertical="center" wrapText="1"/>
    </xf>
    <xf numFmtId="0" fontId="129" fillId="0" borderId="40" xfId="119" applyFont="1" applyBorder="1" applyAlignment="1">
      <alignment horizontal="left" vertical="center" wrapText="1" shrinkToFit="1"/>
    </xf>
    <xf numFmtId="0" fontId="129" fillId="0" borderId="47" xfId="119" applyFont="1" applyBorder="1" applyAlignment="1">
      <alignment horizontal="left" vertical="center" wrapText="1" shrinkToFit="1"/>
    </xf>
    <xf numFmtId="0" fontId="68" fillId="0" borderId="17" xfId="98" applyFont="1" applyBorder="1" applyAlignment="1">
      <alignment horizontal="center" vertical="center" wrapText="1"/>
    </xf>
    <xf numFmtId="165" fontId="132" fillId="32" borderId="17" xfId="98" applyNumberFormat="1" applyFont="1" applyFill="1" applyBorder="1" applyAlignment="1">
      <alignment horizontal="center" vertical="center" wrapText="1"/>
    </xf>
    <xf numFmtId="165" fontId="132" fillId="32" borderId="18" xfId="98" applyNumberFormat="1" applyFont="1" applyFill="1" applyBorder="1" applyAlignment="1">
      <alignment horizontal="center" vertical="center" wrapText="1"/>
    </xf>
    <xf numFmtId="0" fontId="118" fillId="7" borderId="45" xfId="98" applyFont="1" applyFill="1" applyBorder="1" applyAlignment="1">
      <alignment horizontal="left" vertical="center" wrapText="1"/>
    </xf>
    <xf numFmtId="0" fontId="129" fillId="32" borderId="34" xfId="98" applyFont="1" applyFill="1" applyBorder="1" applyAlignment="1">
      <alignment vertical="center" wrapText="1"/>
    </xf>
    <xf numFmtId="0" fontId="129" fillId="32" borderId="40" xfId="98" applyFont="1" applyFill="1" applyBorder="1" applyAlignment="1">
      <alignment vertical="center" wrapText="1"/>
    </xf>
    <xf numFmtId="0" fontId="129" fillId="32" borderId="47" xfId="98" applyFont="1" applyFill="1" applyBorder="1" applyAlignment="1">
      <alignment vertical="center" wrapText="1"/>
    </xf>
    <xf numFmtId="0" fontId="133" fillId="0" borderId="17" xfId="98" applyFont="1" applyBorder="1" applyAlignment="1">
      <alignment horizontal="center" vertical="center" wrapText="1"/>
    </xf>
    <xf numFmtId="49" fontId="118" fillId="0" borderId="36" xfId="90" applyNumberFormat="1" applyFont="1" applyBorder="1" applyAlignment="1">
      <alignment horizontal="center" vertical="center" wrapText="1"/>
    </xf>
    <xf numFmtId="0" fontId="129" fillId="0" borderId="25" xfId="98" applyFont="1" applyBorder="1" applyAlignment="1">
      <alignment horizontal="left" vertical="center" wrapText="1"/>
    </xf>
    <xf numFmtId="0" fontId="129" fillId="0" borderId="67" xfId="98" applyFont="1" applyBorder="1" applyAlignment="1">
      <alignment horizontal="center" vertical="center" wrapText="1"/>
    </xf>
    <xf numFmtId="0" fontId="68" fillId="0" borderId="66" xfId="98" applyFont="1" applyBorder="1" applyAlignment="1">
      <alignment horizontal="center" vertical="center" wrapText="1"/>
    </xf>
    <xf numFmtId="165" fontId="68" fillId="34" borderId="66" xfId="98" applyNumberFormat="1" applyFont="1" applyFill="1" applyBorder="1" applyAlignment="1">
      <alignment horizontal="center" vertical="center" wrapText="1"/>
    </xf>
    <xf numFmtId="165" fontId="118" fillId="34" borderId="66" xfId="90" applyNumberFormat="1" applyFont="1" applyFill="1" applyBorder="1" applyAlignment="1">
      <alignment horizontal="center" vertical="center"/>
    </xf>
    <xf numFmtId="165" fontId="133" fillId="0" borderId="66" xfId="90" applyNumberFormat="1" applyFont="1" applyBorder="1" applyAlignment="1">
      <alignment horizontal="center" vertical="center"/>
    </xf>
    <xf numFmtId="165" fontId="118" fillId="0" borderId="66" xfId="90" applyNumberFormat="1" applyFont="1" applyBorder="1" applyAlignment="1">
      <alignment horizontal="center" vertical="center"/>
    </xf>
    <xf numFmtId="165" fontId="118" fillId="0" borderId="79" xfId="90" applyNumberFormat="1" applyFont="1" applyBorder="1" applyAlignment="1">
      <alignment horizontal="center" vertical="center"/>
    </xf>
    <xf numFmtId="49" fontId="118" fillId="0" borderId="32" xfId="90" applyNumberFormat="1" applyFont="1" applyBorder="1" applyAlignment="1">
      <alignment horizontal="center" vertical="center" wrapText="1"/>
    </xf>
    <xf numFmtId="0" fontId="118" fillId="7" borderId="25" xfId="98" applyFont="1" applyFill="1" applyBorder="1" applyAlignment="1">
      <alignment horizontal="left" vertical="center" wrapText="1"/>
    </xf>
    <xf numFmtId="165" fontId="68" fillId="34" borderId="66" xfId="90" applyNumberFormat="1" applyFont="1" applyFill="1" applyBorder="1" applyAlignment="1">
      <alignment horizontal="center" vertical="center"/>
    </xf>
    <xf numFmtId="49" fontId="129" fillId="0" borderId="43" xfId="90" applyNumberFormat="1" applyFont="1" applyBorder="1" applyAlignment="1">
      <alignment horizontal="center" vertical="center" wrapText="1"/>
    </xf>
    <xf numFmtId="0" fontId="129" fillId="0" borderId="45" xfId="98" applyFont="1" applyBorder="1" applyAlignment="1">
      <alignment horizontal="left" vertical="center" wrapText="1"/>
    </xf>
    <xf numFmtId="165" fontId="68" fillId="34" borderId="17" xfId="98" applyNumberFormat="1" applyFont="1" applyFill="1" applyBorder="1" applyAlignment="1">
      <alignment horizontal="center" vertical="center" wrapText="1"/>
    </xf>
    <xf numFmtId="165" fontId="118" fillId="34" borderId="17" xfId="90" applyNumberFormat="1" applyFont="1" applyFill="1" applyBorder="1" applyAlignment="1">
      <alignment horizontal="center" vertical="center"/>
    </xf>
    <xf numFmtId="165" fontId="133" fillId="0" borderId="17" xfId="90" applyNumberFormat="1" applyFont="1" applyBorder="1" applyAlignment="1">
      <alignment horizontal="center" vertical="center"/>
    </xf>
    <xf numFmtId="165" fontId="118" fillId="0" borderId="17" xfId="90" applyNumberFormat="1" applyFont="1" applyBorder="1" applyAlignment="1">
      <alignment horizontal="center" vertical="center"/>
    </xf>
    <xf numFmtId="165" fontId="118" fillId="0" borderId="18" xfId="90" applyNumberFormat="1" applyFont="1" applyBorder="1" applyAlignment="1">
      <alignment horizontal="center" vertical="center"/>
    </xf>
    <xf numFmtId="0" fontId="129" fillId="32" borderId="25" xfId="98" applyFont="1" applyFill="1" applyBorder="1" applyAlignment="1">
      <alignment horizontal="left" vertical="center" wrapText="1"/>
    </xf>
    <xf numFmtId="0" fontId="129" fillId="32" borderId="67" xfId="98" applyFont="1" applyFill="1" applyBorder="1" applyAlignment="1">
      <alignment horizontal="center" vertical="center" wrapText="1"/>
    </xf>
    <xf numFmtId="0" fontId="129" fillId="32" borderId="66" xfId="98" applyFont="1" applyFill="1" applyBorder="1" applyAlignment="1">
      <alignment horizontal="center" vertical="center" wrapText="1"/>
    </xf>
    <xf numFmtId="0" fontId="129" fillId="0" borderId="32" xfId="98" applyFont="1" applyBorder="1" applyAlignment="1">
      <alignment horizontal="center" vertical="center" wrapText="1"/>
    </xf>
    <xf numFmtId="165" fontId="68" fillId="34" borderId="42" xfId="90" applyNumberFormat="1" applyFont="1" applyFill="1" applyBorder="1" applyAlignment="1">
      <alignment horizontal="center" vertical="center" wrapText="1"/>
    </xf>
    <xf numFmtId="165" fontId="68" fillId="7" borderId="42" xfId="90" applyNumberFormat="1" applyFont="1" applyFill="1" applyBorder="1" applyAlignment="1">
      <alignment horizontal="center" vertical="center" wrapText="1"/>
    </xf>
    <xf numFmtId="0" fontId="129" fillId="0" borderId="66" xfId="98" applyFont="1" applyBorder="1" applyAlignment="1">
      <alignment horizontal="center" vertical="center" wrapText="1"/>
    </xf>
    <xf numFmtId="165" fontId="133" fillId="34" borderId="66" xfId="98" applyNumberFormat="1" applyFont="1" applyFill="1" applyBorder="1" applyAlignment="1">
      <alignment horizontal="center" vertical="center" wrapText="1"/>
    </xf>
    <xf numFmtId="0" fontId="118" fillId="0" borderId="66" xfId="98" applyFont="1" applyBorder="1" applyAlignment="1">
      <alignment horizontal="center" vertical="center" wrapText="1"/>
    </xf>
    <xf numFmtId="49" fontId="52" fillId="7" borderId="16" xfId="90" applyNumberFormat="1" applyFont="1" applyFill="1" applyBorder="1" applyAlignment="1">
      <alignment horizontal="center" vertical="center" wrapText="1"/>
    </xf>
    <xf numFmtId="0" fontId="52" fillId="7" borderId="17" xfId="98" applyFont="1" applyFill="1" applyBorder="1" applyAlignment="1">
      <alignment horizontal="left" vertical="center" wrapText="1"/>
    </xf>
    <xf numFmtId="0" fontId="134" fillId="7" borderId="17" xfId="98" applyFont="1" applyFill="1" applyBorder="1" applyAlignment="1">
      <alignment horizontal="center" vertical="center" wrapText="1"/>
    </xf>
    <xf numFmtId="0" fontId="52" fillId="7" borderId="17" xfId="98" applyFont="1" applyFill="1" applyBorder="1" applyAlignment="1">
      <alignment horizontal="center" vertical="center" wrapText="1"/>
    </xf>
    <xf numFmtId="165" fontId="52" fillId="7" borderId="17" xfId="98" applyNumberFormat="1" applyFont="1" applyFill="1" applyBorder="1" applyAlignment="1">
      <alignment horizontal="center" vertical="center" wrapText="1"/>
    </xf>
    <xf numFmtId="165" fontId="52" fillId="7" borderId="17" xfId="90" applyNumberFormat="1" applyFont="1" applyFill="1" applyBorder="1" applyAlignment="1">
      <alignment horizontal="center" vertical="center"/>
    </xf>
    <xf numFmtId="165" fontId="51" fillId="7" borderId="17" xfId="90" applyNumberFormat="1" applyFont="1" applyFill="1" applyBorder="1" applyAlignment="1">
      <alignment horizontal="center" vertical="center"/>
    </xf>
    <xf numFmtId="165" fontId="52" fillId="7" borderId="18" xfId="90" applyNumberFormat="1" applyFont="1" applyFill="1" applyBorder="1" applyAlignment="1">
      <alignment horizontal="center" vertical="center"/>
    </xf>
    <xf numFmtId="49" fontId="52" fillId="7" borderId="63" xfId="90" applyNumberFormat="1" applyFont="1" applyFill="1" applyBorder="1" applyAlignment="1">
      <alignment horizontal="center" vertical="center" wrapText="1"/>
    </xf>
    <xf numFmtId="0" fontId="52" fillId="7" borderId="66" xfId="98" applyFont="1" applyFill="1" applyBorder="1" applyAlignment="1">
      <alignment horizontal="left" vertical="center" wrapText="1"/>
    </xf>
    <xf numFmtId="0" fontId="134" fillId="7" borderId="66" xfId="98" applyFont="1" applyFill="1" applyBorder="1" applyAlignment="1">
      <alignment horizontal="center" vertical="center" wrapText="1"/>
    </xf>
    <xf numFmtId="0" fontId="52" fillId="7" borderId="66" xfId="98" applyFont="1" applyFill="1" applyBorder="1" applyAlignment="1">
      <alignment horizontal="center" vertical="center" wrapText="1"/>
    </xf>
    <xf numFmtId="165" fontId="52" fillId="7" borderId="66" xfId="98" applyNumberFormat="1" applyFont="1" applyFill="1" applyBorder="1" applyAlignment="1">
      <alignment horizontal="center" vertical="center" wrapText="1"/>
    </xf>
    <xf numFmtId="165" fontId="52" fillId="7" borderId="66" xfId="90" applyNumberFormat="1" applyFont="1" applyFill="1" applyBorder="1" applyAlignment="1">
      <alignment horizontal="center" vertical="center"/>
    </xf>
    <xf numFmtId="165" fontId="51" fillId="7" borderId="66" xfId="90" applyNumberFormat="1" applyFont="1" applyFill="1" applyBorder="1" applyAlignment="1">
      <alignment horizontal="center" vertical="center"/>
    </xf>
    <xf numFmtId="165" fontId="52" fillId="7" borderId="79" xfId="90" applyNumberFormat="1" applyFont="1" applyFill="1" applyBorder="1" applyAlignment="1">
      <alignment horizontal="center" vertical="center"/>
    </xf>
    <xf numFmtId="0" fontId="114" fillId="0" borderId="0" xfId="0" applyFont="1"/>
    <xf numFmtId="0" fontId="78" fillId="0" borderId="0" xfId="0" applyFont="1" applyAlignment="1">
      <alignment horizontal="left" vertical="center"/>
    </xf>
    <xf numFmtId="0" fontId="78" fillId="0" borderId="0" xfId="0" applyFont="1" applyAlignment="1">
      <alignment horizontal="left" vertical="center" wrapText="1"/>
    </xf>
    <xf numFmtId="49" fontId="54" fillId="0" borderId="49" xfId="90" applyNumberFormat="1" applyFont="1" applyFill="1" applyBorder="1" applyAlignment="1">
      <alignment horizontal="center" vertical="center"/>
    </xf>
    <xf numFmtId="49" fontId="54" fillId="0" borderId="19" xfId="90" applyNumberFormat="1" applyFont="1" applyFill="1" applyBorder="1" applyAlignment="1">
      <alignment horizontal="center" vertical="center"/>
    </xf>
    <xf numFmtId="0" fontId="54" fillId="0" borderId="49" xfId="90" applyFont="1" applyFill="1" applyBorder="1" applyAlignment="1">
      <alignment horizontal="center" vertical="center"/>
    </xf>
    <xf numFmtId="49" fontId="54" fillId="0" borderId="19" xfId="90" applyNumberFormat="1" applyFont="1" applyFill="1" applyBorder="1" applyAlignment="1">
      <alignment vertical="center"/>
    </xf>
    <xf numFmtId="49" fontId="57" fillId="0" borderId="20" xfId="90" applyNumberFormat="1" applyFont="1" applyFill="1" applyBorder="1" applyAlignment="1">
      <alignment vertical="center"/>
    </xf>
    <xf numFmtId="49" fontId="57" fillId="0" borderId="49" xfId="90" applyNumberFormat="1" applyFont="1" applyFill="1" applyBorder="1" applyAlignment="1">
      <alignment horizontal="center" vertical="center" wrapText="1"/>
    </xf>
    <xf numFmtId="49" fontId="57" fillId="0" borderId="34" xfId="90" applyNumberFormat="1" applyFont="1" applyFill="1" applyBorder="1" applyAlignment="1">
      <alignment horizontal="center" vertical="center" wrapText="1"/>
    </xf>
    <xf numFmtId="0" fontId="57" fillId="0" borderId="49" xfId="90" applyFont="1" applyFill="1" applyBorder="1" applyAlignment="1">
      <alignment horizontal="center" vertical="center" wrapText="1"/>
    </xf>
    <xf numFmtId="0" fontId="57" fillId="0" borderId="34" xfId="98" applyFont="1" applyFill="1" applyBorder="1" applyAlignment="1">
      <alignment horizontal="left" vertical="center" wrapText="1"/>
    </xf>
    <xf numFmtId="0" fontId="57" fillId="0" borderId="20" xfId="98" applyFont="1" applyFill="1" applyBorder="1" applyAlignment="1">
      <alignment horizontal="center" vertical="center" wrapText="1"/>
    </xf>
    <xf numFmtId="165" fontId="54" fillId="0" borderId="24" xfId="98" applyNumberFormat="1" applyFont="1" applyFill="1" applyBorder="1" applyAlignment="1">
      <alignment horizontal="center" vertical="center" wrapText="1"/>
    </xf>
    <xf numFmtId="165" fontId="54" fillId="0" borderId="35" xfId="98" applyNumberFormat="1" applyFont="1" applyFill="1" applyBorder="1" applyAlignment="1">
      <alignment horizontal="center" vertical="center" wrapText="1"/>
    </xf>
    <xf numFmtId="0" fontId="57" fillId="0" borderId="54" xfId="98" applyFont="1" applyFill="1" applyBorder="1" applyAlignment="1">
      <alignment horizontal="center" vertical="center" wrapText="1"/>
    </xf>
    <xf numFmtId="0" fontId="57" fillId="0" borderId="47" xfId="98" applyFont="1" applyFill="1" applyBorder="1" applyAlignment="1">
      <alignment horizontal="center" vertical="center" wrapText="1"/>
    </xf>
    <xf numFmtId="0" fontId="57" fillId="0" borderId="47" xfId="98" applyFont="1" applyFill="1" applyBorder="1" applyAlignment="1">
      <alignment horizontal="left" vertical="center" wrapText="1"/>
    </xf>
    <xf numFmtId="0" fontId="57" fillId="0" borderId="48" xfId="98" applyFont="1" applyFill="1" applyBorder="1" applyAlignment="1">
      <alignment horizontal="center" vertical="center" wrapText="1"/>
    </xf>
    <xf numFmtId="0" fontId="57" fillId="0" borderId="17" xfId="98" applyFont="1" applyFill="1" applyBorder="1" applyAlignment="1">
      <alignment horizontal="center" vertical="center" wrapText="1"/>
    </xf>
    <xf numFmtId="0" fontId="57" fillId="0" borderId="18" xfId="98" applyFont="1" applyFill="1" applyBorder="1" applyAlignment="1">
      <alignment horizontal="center" vertical="center" wrapText="1"/>
    </xf>
    <xf numFmtId="165" fontId="54" fillId="0" borderId="44" xfId="0" applyNumberFormat="1" applyFont="1" applyFill="1" applyBorder="1" applyAlignment="1">
      <alignment horizontal="center" vertical="center"/>
    </xf>
    <xf numFmtId="0" fontId="54" fillId="0" borderId="45" xfId="91" applyFont="1" applyFill="1" applyBorder="1" applyAlignment="1" applyProtection="1">
      <alignment horizontal="center" vertical="center" wrapText="1"/>
      <protection locked="0"/>
    </xf>
    <xf numFmtId="165" fontId="54" fillId="0" borderId="48" xfId="91" applyNumberFormat="1" applyFont="1" applyFill="1" applyBorder="1" applyAlignment="1" applyProtection="1">
      <alignment horizontal="center" vertical="center" wrapText="1"/>
      <protection locked="0"/>
    </xf>
    <xf numFmtId="0" fontId="77" fillId="0" borderId="0" xfId="0" applyFont="1" applyFill="1"/>
    <xf numFmtId="0" fontId="57" fillId="0" borderId="41" xfId="98" applyFont="1" applyFill="1" applyBorder="1" applyAlignment="1">
      <alignment horizontal="center" vertical="center" wrapText="1"/>
    </xf>
    <xf numFmtId="0" fontId="57" fillId="0" borderId="67" xfId="98" applyFont="1" applyFill="1" applyBorder="1" applyAlignment="1">
      <alignment horizontal="center" vertical="center" wrapText="1"/>
    </xf>
    <xf numFmtId="0" fontId="58" fillId="0" borderId="0" xfId="0" applyFont="1" applyFill="1" applyAlignment="1">
      <alignment horizontal="center" vertical="center"/>
    </xf>
    <xf numFmtId="0" fontId="57" fillId="0" borderId="24" xfId="98" applyFont="1" applyFill="1" applyBorder="1" applyAlignment="1">
      <alignment horizontal="center" vertical="center" wrapText="1"/>
    </xf>
    <xf numFmtId="0" fontId="57" fillId="0" borderId="42" xfId="98" applyFont="1" applyFill="1" applyBorder="1" applyAlignment="1">
      <alignment horizontal="center" vertical="center" wrapText="1"/>
    </xf>
    <xf numFmtId="0" fontId="51" fillId="0" borderId="0" xfId="0" applyFont="1" applyFill="1" applyAlignment="1">
      <alignment horizontal="right" vertical="center" wrapText="1"/>
    </xf>
    <xf numFmtId="0" fontId="51" fillId="0" borderId="0" xfId="0" applyFont="1" applyFill="1" applyAlignment="1">
      <alignment horizontal="left" vertical="center" wrapText="1"/>
    </xf>
    <xf numFmtId="0" fontId="54" fillId="0" borderId="20" xfId="0" applyFont="1" applyFill="1" applyBorder="1" applyAlignment="1">
      <alignment horizontal="right" vertical="center" wrapText="1"/>
    </xf>
    <xf numFmtId="0" fontId="54" fillId="0" borderId="21" xfId="0" applyFont="1" applyFill="1" applyBorder="1" applyAlignment="1">
      <alignment horizontal="left" vertical="center" wrapText="1"/>
    </xf>
    <xf numFmtId="0" fontId="54" fillId="0" borderId="1" xfId="0" applyFont="1" applyFill="1" applyBorder="1" applyAlignment="1">
      <alignment horizontal="right" vertical="center" wrapText="1"/>
    </xf>
    <xf numFmtId="0" fontId="54" fillId="0" borderId="1" xfId="0" applyFont="1" applyFill="1" applyBorder="1" applyAlignment="1">
      <alignment horizontal="left" vertical="center" wrapText="1"/>
    </xf>
    <xf numFmtId="0" fontId="54" fillId="0" borderId="1" xfId="0" applyFont="1" applyFill="1" applyBorder="1" applyAlignment="1">
      <alignment horizontal="center" vertical="center" wrapText="1"/>
    </xf>
    <xf numFmtId="0" fontId="54" fillId="0" borderId="27" xfId="0" applyFont="1" applyFill="1" applyBorder="1" applyAlignment="1">
      <alignment horizontal="right" vertical="center" wrapText="1"/>
    </xf>
    <xf numFmtId="0" fontId="54" fillId="0" borderId="28" xfId="0" applyFont="1" applyFill="1" applyBorder="1" applyAlignment="1">
      <alignment horizontal="left" vertical="center" wrapText="1"/>
    </xf>
    <xf numFmtId="0" fontId="54" fillId="0" borderId="31" xfId="0" applyFont="1" applyFill="1" applyBorder="1" applyAlignment="1">
      <alignment horizontal="center" vertical="center" wrapText="1"/>
    </xf>
    <xf numFmtId="0" fontId="54" fillId="0" borderId="22" xfId="98" applyFont="1" applyFill="1" applyBorder="1" applyAlignment="1">
      <alignment horizontal="right" vertical="center" wrapText="1"/>
    </xf>
    <xf numFmtId="0" fontId="54" fillId="0" borderId="23" xfId="98" applyFont="1" applyFill="1" applyBorder="1" applyAlignment="1">
      <alignment horizontal="left" vertical="center" wrapText="1"/>
    </xf>
    <xf numFmtId="165" fontId="54" fillId="0" borderId="20" xfId="98" applyNumberFormat="1" applyFont="1" applyFill="1" applyBorder="1" applyAlignment="1">
      <alignment horizontal="center" vertical="center" wrapText="1"/>
    </xf>
    <xf numFmtId="165" fontId="54" fillId="0" borderId="24" xfId="90" applyNumberFormat="1" applyFont="1" applyFill="1" applyBorder="1" applyAlignment="1">
      <alignment horizontal="center" vertical="center"/>
    </xf>
    <xf numFmtId="165" fontId="54" fillId="0" borderId="21" xfId="90" applyNumberFormat="1" applyFont="1" applyFill="1" applyBorder="1" applyAlignment="1">
      <alignment horizontal="center" vertical="center"/>
    </xf>
    <xf numFmtId="165" fontId="54" fillId="0" borderId="35" xfId="90" applyNumberFormat="1" applyFont="1" applyFill="1" applyBorder="1" applyAlignment="1">
      <alignment horizontal="center" vertical="center"/>
    </xf>
    <xf numFmtId="0" fontId="54" fillId="0" borderId="21" xfId="98" applyFont="1" applyFill="1" applyBorder="1" applyAlignment="1">
      <alignment horizontal="right" vertical="center" wrapText="1"/>
    </xf>
    <xf numFmtId="0" fontId="54" fillId="0" borderId="49" xfId="98" applyFont="1" applyFill="1" applyBorder="1" applyAlignment="1">
      <alignment horizontal="left" vertical="center" wrapText="1"/>
    </xf>
    <xf numFmtId="0" fontId="54" fillId="0" borderId="22" xfId="98" applyFont="1" applyFill="1" applyBorder="1" applyAlignment="1">
      <alignment horizontal="right" vertical="center"/>
    </xf>
    <xf numFmtId="0" fontId="57" fillId="0" borderId="31" xfId="98" applyFont="1" applyFill="1" applyBorder="1" applyAlignment="1">
      <alignment horizontal="center" vertical="center" wrapText="1"/>
    </xf>
    <xf numFmtId="0" fontId="54" fillId="0" borderId="64" xfId="98" applyFont="1" applyFill="1" applyBorder="1" applyAlignment="1">
      <alignment horizontal="right" vertical="center" wrapText="1"/>
    </xf>
    <xf numFmtId="0" fontId="54" fillId="0" borderId="65" xfId="98" applyFont="1" applyFill="1" applyBorder="1" applyAlignment="1">
      <alignment horizontal="left" vertical="center" wrapText="1"/>
    </xf>
    <xf numFmtId="165" fontId="54" fillId="0" borderId="19" xfId="0" applyNumberFormat="1" applyFont="1" applyFill="1" applyBorder="1" applyAlignment="1">
      <alignment horizontal="center" vertical="center" wrapText="1"/>
    </xf>
    <xf numFmtId="0" fontId="54" fillId="0" borderId="20" xfId="0" applyFont="1" applyFill="1" applyBorder="1" applyAlignment="1">
      <alignment horizontal="center" vertical="center" wrapText="1"/>
    </xf>
    <xf numFmtId="165" fontId="54" fillId="0" borderId="23" xfId="0" applyNumberFormat="1" applyFont="1" applyFill="1" applyBorder="1" applyAlignment="1">
      <alignment horizontal="center" vertical="center" wrapText="1"/>
    </xf>
    <xf numFmtId="0" fontId="57" fillId="0" borderId="0" xfId="0" applyFont="1" applyFill="1" applyAlignment="1">
      <alignment horizontal="center" vertical="center" wrapText="1"/>
    </xf>
    <xf numFmtId="165" fontId="59" fillId="0" borderId="35" xfId="98" applyNumberFormat="1" applyFont="1" applyFill="1" applyBorder="1" applyAlignment="1">
      <alignment horizontal="center" vertical="center" wrapText="1"/>
    </xf>
    <xf numFmtId="0" fontId="60" fillId="0" borderId="0" xfId="0" applyFont="1" applyFill="1" applyAlignment="1">
      <alignment horizontal="center" vertical="center" wrapText="1"/>
    </xf>
    <xf numFmtId="0" fontId="54" fillId="0" borderId="51" xfId="98" applyFont="1" applyFill="1" applyBorder="1" applyAlignment="1">
      <alignment horizontal="right" vertical="center" wrapText="1"/>
    </xf>
    <xf numFmtId="0" fontId="54" fillId="0" borderId="0" xfId="98" applyFont="1" applyFill="1" applyBorder="1" applyAlignment="1">
      <alignment horizontal="left" vertical="center" wrapText="1"/>
    </xf>
    <xf numFmtId="165" fontId="54" fillId="0" borderId="24" xfId="0" applyNumberFormat="1" applyFont="1" applyFill="1" applyBorder="1" applyAlignment="1">
      <alignment horizontal="center" vertical="center" wrapText="1"/>
    </xf>
    <xf numFmtId="0" fontId="54" fillId="0" borderId="9" xfId="0" applyFont="1" applyFill="1" applyBorder="1" applyAlignment="1">
      <alignment horizontal="center" vertical="center" wrapText="1"/>
    </xf>
    <xf numFmtId="165" fontId="54" fillId="0" borderId="35" xfId="0" applyNumberFormat="1" applyFont="1" applyFill="1" applyBorder="1" applyAlignment="1">
      <alignment horizontal="center" vertical="center" wrapText="1"/>
    </xf>
    <xf numFmtId="0" fontId="61" fillId="0" borderId="0" xfId="0" applyFont="1" applyFill="1" applyAlignment="1">
      <alignment horizontal="right" vertical="center"/>
    </xf>
    <xf numFmtId="0" fontId="61" fillId="0" borderId="0" xfId="0" applyFont="1" applyFill="1" applyAlignment="1">
      <alignment horizontal="left" vertical="center"/>
    </xf>
    <xf numFmtId="0" fontId="32" fillId="0" borderId="0" xfId="0" applyFont="1" applyFill="1" applyAlignment="1">
      <alignment horizontal="left" vertical="center"/>
    </xf>
    <xf numFmtId="0" fontId="32" fillId="0" borderId="0" xfId="0" applyFont="1" applyFill="1" applyAlignment="1">
      <alignment horizontal="right" vertical="center"/>
    </xf>
    <xf numFmtId="0" fontId="48" fillId="0" borderId="0" xfId="0" applyFont="1" applyFill="1" applyAlignment="1">
      <alignment horizontal="right" vertical="center" wrapText="1"/>
    </xf>
    <xf numFmtId="0" fontId="48" fillId="0" borderId="0" xfId="0" applyFont="1" applyFill="1" applyAlignment="1">
      <alignment horizontal="left" vertical="center" wrapText="1"/>
    </xf>
    <xf numFmtId="49" fontId="136" fillId="0" borderId="22" xfId="90" applyNumberFormat="1" applyFont="1" applyFill="1" applyBorder="1" applyAlignment="1">
      <alignment horizontal="center" vertical="center" wrapText="1"/>
    </xf>
    <xf numFmtId="49" fontId="136" fillId="0" borderId="19" xfId="90" applyNumberFormat="1" applyFont="1" applyFill="1" applyBorder="1" applyAlignment="1">
      <alignment horizontal="center" vertical="center" wrapText="1"/>
    </xf>
    <xf numFmtId="49" fontId="61" fillId="0" borderId="20" xfId="90" applyNumberFormat="1" applyFont="1" applyFill="1" applyBorder="1" applyAlignment="1">
      <alignment horizontal="center" vertical="center" wrapText="1"/>
    </xf>
    <xf numFmtId="0" fontId="54" fillId="0" borderId="32" xfId="98" applyFont="1" applyFill="1" applyBorder="1" applyAlignment="1">
      <alignment horizontal="center" vertical="center" wrapText="1"/>
    </xf>
    <xf numFmtId="0" fontId="54" fillId="0" borderId="22" xfId="98" applyFont="1" applyFill="1" applyBorder="1" applyAlignment="1">
      <alignment horizontal="center" vertical="center" wrapText="1"/>
    </xf>
    <xf numFmtId="165" fontId="60" fillId="0" borderId="24" xfId="98" applyNumberFormat="1" applyFont="1" applyFill="1" applyBorder="1" applyAlignment="1">
      <alignment horizontal="center" vertical="center" wrapText="1"/>
    </xf>
    <xf numFmtId="165" fontId="60" fillId="0" borderId="35" xfId="98" applyNumberFormat="1" applyFont="1" applyFill="1" applyBorder="1" applyAlignment="1">
      <alignment horizontal="center" vertical="center" wrapText="1"/>
    </xf>
    <xf numFmtId="0" fontId="118" fillId="0" borderId="0" xfId="0" applyFont="1" applyFill="1" applyAlignment="1">
      <alignment horizontal="center" vertical="center"/>
    </xf>
    <xf numFmtId="0" fontId="118" fillId="0" borderId="0" xfId="0" applyFont="1" applyFill="1"/>
    <xf numFmtId="0" fontId="137" fillId="0" borderId="0" xfId="0" applyFont="1" applyFill="1"/>
    <xf numFmtId="0" fontId="91" fillId="0" borderId="0" xfId="0" applyFont="1" applyFill="1" applyAlignment="1">
      <alignment horizontal="center" vertical="center"/>
    </xf>
    <xf numFmtId="0" fontId="137" fillId="0" borderId="0" xfId="0" applyFont="1" applyFill="1" applyAlignment="1">
      <alignment horizontal="center" vertical="center"/>
    </xf>
    <xf numFmtId="0" fontId="54" fillId="0" borderId="19" xfId="0" applyFont="1" applyFill="1" applyBorder="1" applyAlignment="1">
      <alignment horizontal="center" vertical="center" wrapText="1"/>
    </xf>
    <xf numFmtId="0" fontId="136" fillId="0" borderId="23" xfId="0" applyFont="1" applyFill="1" applyBorder="1" applyAlignment="1">
      <alignment horizontal="center" vertical="center" wrapText="1"/>
    </xf>
    <xf numFmtId="0" fontId="136" fillId="0" borderId="19" xfId="0" applyFont="1" applyFill="1" applyBorder="1" applyAlignment="1">
      <alignment horizontal="center" vertical="center" wrapText="1"/>
    </xf>
    <xf numFmtId="0" fontId="136" fillId="0" borderId="20" xfId="0" applyFont="1" applyFill="1" applyBorder="1" applyAlignment="1">
      <alignment horizontal="center" vertical="center" wrapText="1"/>
    </xf>
    <xf numFmtId="0" fontId="138" fillId="0" borderId="25" xfId="0" applyFont="1" applyFill="1" applyBorder="1" applyAlignment="1">
      <alignment horizontal="center" vertical="center" wrapText="1"/>
    </xf>
    <xf numFmtId="0" fontId="54" fillId="0" borderId="25" xfId="0" applyFont="1" applyFill="1" applyBorder="1" applyAlignment="1">
      <alignment horizontal="center" vertical="center" wrapText="1"/>
    </xf>
    <xf numFmtId="0" fontId="139" fillId="0" borderId="25" xfId="0" applyFont="1" applyFill="1" applyBorder="1" applyAlignment="1">
      <alignment horizontal="center" vertical="center" wrapText="1"/>
    </xf>
    <xf numFmtId="0" fontId="138" fillId="0" borderId="23" xfId="0" applyFont="1" applyFill="1" applyBorder="1" applyAlignment="1">
      <alignment horizontal="center" vertical="center" wrapText="1"/>
    </xf>
    <xf numFmtId="0" fontId="54" fillId="0" borderId="19" xfId="0" applyFont="1" applyFill="1" applyBorder="1" applyAlignment="1">
      <alignment horizontal="center" vertical="center"/>
    </xf>
    <xf numFmtId="0" fontId="54" fillId="0" borderId="23" xfId="0" applyFont="1" applyFill="1" applyBorder="1" applyAlignment="1">
      <alignment horizontal="center" vertical="center" wrapText="1"/>
    </xf>
    <xf numFmtId="0" fontId="54" fillId="0" borderId="0" xfId="0" applyFont="1" applyFill="1" applyAlignment="1">
      <alignment horizontal="center" vertical="center"/>
    </xf>
    <xf numFmtId="0" fontId="54" fillId="0" borderId="0" xfId="0" applyFont="1" applyFill="1"/>
    <xf numFmtId="165" fontId="54" fillId="0" borderId="23" xfId="0" applyNumberFormat="1" applyFont="1" applyFill="1" applyBorder="1" applyAlignment="1">
      <alignment horizontal="center" vertical="center"/>
    </xf>
    <xf numFmtId="0" fontId="54" fillId="0" borderId="19" xfId="91" applyFont="1" applyFill="1" applyBorder="1" applyAlignment="1" applyProtection="1">
      <alignment horizontal="center" vertical="center" wrapText="1"/>
      <protection locked="0"/>
    </xf>
    <xf numFmtId="165" fontId="54" fillId="0" borderId="20" xfId="91" applyNumberFormat="1" applyFont="1" applyFill="1" applyBorder="1" applyAlignment="1" applyProtection="1">
      <alignment horizontal="center" vertical="center" wrapText="1"/>
      <protection locked="0"/>
    </xf>
    <xf numFmtId="0" fontId="54" fillId="0" borderId="20" xfId="91" applyFont="1" applyFill="1" applyBorder="1" applyAlignment="1" applyProtection="1">
      <alignment horizontal="center" vertical="center" wrapText="1"/>
      <protection locked="0"/>
    </xf>
    <xf numFmtId="165" fontId="139" fillId="0" borderId="0" xfId="0" applyNumberFormat="1" applyFont="1" applyFill="1" applyAlignment="1">
      <alignment horizontal="center" vertical="center"/>
    </xf>
    <xf numFmtId="165" fontId="59" fillId="0" borderId="19" xfId="0" applyNumberFormat="1" applyFont="1" applyFill="1" applyBorder="1" applyAlignment="1">
      <alignment horizontal="center" vertical="center"/>
    </xf>
    <xf numFmtId="165" fontId="59" fillId="0" borderId="23" xfId="0" applyNumberFormat="1" applyFont="1" applyFill="1" applyBorder="1" applyAlignment="1">
      <alignment horizontal="center" vertical="center"/>
    </xf>
    <xf numFmtId="165" fontId="54" fillId="0" borderId="37" xfId="0" applyNumberFormat="1" applyFont="1" applyFill="1" applyBorder="1" applyAlignment="1">
      <alignment horizontal="center" vertical="center"/>
    </xf>
    <xf numFmtId="0" fontId="54" fillId="0" borderId="41" xfId="91" applyFont="1" applyFill="1" applyBorder="1" applyAlignment="1" applyProtection="1">
      <alignment horizontal="center" vertical="center" wrapText="1"/>
      <protection locked="0"/>
    </xf>
    <xf numFmtId="165" fontId="54" fillId="0" borderId="41" xfId="91" applyNumberFormat="1" applyFont="1" applyFill="1" applyBorder="1" applyAlignment="1" applyProtection="1">
      <alignment horizontal="center" vertical="center" wrapText="1"/>
      <protection locked="0"/>
    </xf>
    <xf numFmtId="0" fontId="77" fillId="0" borderId="38" xfId="0" applyFont="1" applyFill="1" applyBorder="1"/>
    <xf numFmtId="0" fontId="77" fillId="0" borderId="37" xfId="0" applyFont="1" applyFill="1" applyBorder="1"/>
    <xf numFmtId="165" fontId="57" fillId="0" borderId="57" xfId="98" applyNumberFormat="1" applyFont="1" applyFill="1" applyBorder="1" applyAlignment="1">
      <alignment horizontal="center" vertical="center" wrapText="1"/>
    </xf>
    <xf numFmtId="0" fontId="54" fillId="0" borderId="48" xfId="91" applyFont="1" applyFill="1" applyBorder="1" applyAlignment="1" applyProtection="1">
      <alignment horizontal="center" vertical="center" wrapText="1"/>
      <protection locked="0"/>
    </xf>
    <xf numFmtId="0" fontId="77" fillId="0" borderId="45" xfId="0" applyFont="1" applyFill="1" applyBorder="1"/>
    <xf numFmtId="0" fontId="77" fillId="0" borderId="44" xfId="0" applyFont="1" applyFill="1" applyBorder="1"/>
    <xf numFmtId="165" fontId="57" fillId="0" borderId="18" xfId="98" applyNumberFormat="1" applyFont="1" applyFill="1" applyBorder="1" applyAlignment="1">
      <alignment horizontal="center" vertical="center" wrapText="1"/>
    </xf>
    <xf numFmtId="165" fontId="54" fillId="0" borderId="23" xfId="91" applyNumberFormat="1" applyFont="1" applyFill="1" applyBorder="1" applyAlignment="1" applyProtection="1">
      <alignment horizontal="center" vertical="center" wrapText="1"/>
      <protection locked="0"/>
    </xf>
    <xf numFmtId="165" fontId="139" fillId="0" borderId="19" xfId="0" applyNumberFormat="1" applyFont="1" applyFill="1" applyBorder="1" applyAlignment="1">
      <alignment horizontal="center" vertical="center"/>
    </xf>
    <xf numFmtId="165" fontId="139" fillId="0" borderId="23" xfId="0" applyNumberFormat="1" applyFont="1" applyFill="1" applyBorder="1" applyAlignment="1">
      <alignment horizontal="center" vertical="center"/>
    </xf>
    <xf numFmtId="165" fontId="54" fillId="0" borderId="37" xfId="91" applyNumberFormat="1" applyFont="1" applyFill="1" applyBorder="1" applyAlignment="1" applyProtection="1">
      <alignment horizontal="center" vertical="center" wrapText="1"/>
      <protection locked="0"/>
    </xf>
    <xf numFmtId="165" fontId="54" fillId="0" borderId="44" xfId="91" applyNumberFormat="1" applyFont="1" applyFill="1" applyBorder="1" applyAlignment="1" applyProtection="1">
      <alignment horizontal="center" vertical="center" wrapText="1"/>
      <protection locked="0"/>
    </xf>
    <xf numFmtId="165" fontId="54" fillId="0" borderId="57" xfId="98" applyNumberFormat="1" applyFont="1" applyFill="1" applyBorder="1" applyAlignment="1">
      <alignment horizontal="center" vertical="center" wrapText="1"/>
    </xf>
    <xf numFmtId="165" fontId="54" fillId="0" borderId="37" xfId="0" applyNumberFormat="1" applyFont="1" applyFill="1" applyBorder="1" applyAlignment="1">
      <alignment horizontal="center" vertical="center" wrapText="1"/>
    </xf>
    <xf numFmtId="0" fontId="54" fillId="0" borderId="41" xfId="0" applyFont="1" applyFill="1" applyBorder="1" applyAlignment="1">
      <alignment horizontal="center" vertical="center" wrapText="1"/>
    </xf>
    <xf numFmtId="0" fontId="54" fillId="0" borderId="48" xfId="0" applyFont="1" applyFill="1" applyBorder="1" applyAlignment="1">
      <alignment horizontal="center" vertical="center" wrapText="1"/>
    </xf>
    <xf numFmtId="165" fontId="54" fillId="0" borderId="18" xfId="98" applyNumberFormat="1" applyFont="1" applyFill="1" applyBorder="1" applyAlignment="1">
      <alignment horizontal="center" vertical="center" wrapText="1"/>
    </xf>
    <xf numFmtId="165" fontId="54" fillId="0" borderId="44" xfId="0" applyNumberFormat="1" applyFont="1" applyFill="1" applyBorder="1" applyAlignment="1">
      <alignment horizontal="center" vertical="center" wrapText="1"/>
    </xf>
    <xf numFmtId="0" fontId="54" fillId="0" borderId="38" xfId="91" applyFont="1" applyFill="1" applyBorder="1" applyAlignment="1" applyProtection="1">
      <alignment horizontal="center" vertical="center" wrapText="1"/>
      <protection locked="0"/>
    </xf>
    <xf numFmtId="165" fontId="54" fillId="0" borderId="19" xfId="91" applyNumberFormat="1" applyFont="1" applyFill="1" applyBorder="1" applyAlignment="1" applyProtection="1">
      <alignment horizontal="center" vertical="center" wrapText="1"/>
      <protection locked="0"/>
    </xf>
    <xf numFmtId="165" fontId="54" fillId="0" borderId="38" xfId="91" applyNumberFormat="1" applyFont="1" applyFill="1" applyBorder="1" applyAlignment="1" applyProtection="1">
      <alignment horizontal="center" vertical="center" wrapText="1"/>
      <protection locked="0"/>
    </xf>
    <xf numFmtId="165" fontId="54" fillId="0" borderId="45" xfId="91" applyNumberFormat="1" applyFont="1" applyFill="1" applyBorder="1" applyAlignment="1" applyProtection="1">
      <alignment horizontal="center" vertical="center" wrapText="1"/>
      <protection locked="0"/>
    </xf>
    <xf numFmtId="0" fontId="54" fillId="0" borderId="23" xfId="91" applyFont="1" applyFill="1" applyBorder="1" applyAlignment="1" applyProtection="1">
      <alignment horizontal="center" vertical="center" wrapText="1"/>
      <protection locked="0"/>
    </xf>
    <xf numFmtId="0" fontId="54" fillId="0" borderId="37" xfId="91" applyFont="1" applyFill="1" applyBorder="1" applyAlignment="1" applyProtection="1">
      <alignment horizontal="center" vertical="center" wrapText="1"/>
      <protection locked="0"/>
    </xf>
    <xf numFmtId="0" fontId="54" fillId="0" borderId="44" xfId="91" applyFont="1" applyFill="1" applyBorder="1" applyAlignment="1" applyProtection="1">
      <alignment horizontal="center" vertical="center" wrapText="1"/>
      <protection locked="0"/>
    </xf>
    <xf numFmtId="0" fontId="54" fillId="0" borderId="25" xfId="0" applyFont="1" applyFill="1" applyBorder="1" applyAlignment="1">
      <alignment horizontal="center" vertical="center"/>
    </xf>
    <xf numFmtId="165" fontId="54" fillId="0" borderId="68" xfId="0" applyNumberFormat="1" applyFont="1" applyFill="1" applyBorder="1" applyAlignment="1">
      <alignment horizontal="center" vertical="center"/>
    </xf>
    <xf numFmtId="0" fontId="54" fillId="0" borderId="68" xfId="91" applyFont="1" applyFill="1" applyBorder="1" applyAlignment="1" applyProtection="1">
      <alignment horizontal="center" vertical="center" wrapText="1"/>
      <protection locked="0"/>
    </xf>
    <xf numFmtId="165" fontId="54" fillId="0" borderId="25" xfId="91" applyNumberFormat="1" applyFont="1" applyFill="1" applyBorder="1" applyAlignment="1" applyProtection="1">
      <alignment horizontal="center" vertical="center" wrapText="1"/>
      <protection locked="0"/>
    </xf>
    <xf numFmtId="165" fontId="139" fillId="0" borderId="25" xfId="0" applyNumberFormat="1" applyFont="1" applyFill="1" applyBorder="1" applyAlignment="1">
      <alignment horizontal="center" vertical="center"/>
    </xf>
    <xf numFmtId="0" fontId="54" fillId="0" borderId="68" xfId="0" applyFont="1" applyFill="1" applyBorder="1" applyAlignment="1">
      <alignment horizontal="center" vertical="center"/>
    </xf>
    <xf numFmtId="165" fontId="54" fillId="0" borderId="25" xfId="0" applyNumberFormat="1" applyFont="1" applyFill="1" applyBorder="1" applyAlignment="1">
      <alignment horizontal="center" vertical="center"/>
    </xf>
    <xf numFmtId="0" fontId="54" fillId="0" borderId="45" xfId="0" applyFont="1" applyFill="1" applyBorder="1" applyAlignment="1">
      <alignment horizontal="center" vertical="center"/>
    </xf>
    <xf numFmtId="0" fontId="54" fillId="0" borderId="37" xfId="0" applyFont="1" applyFill="1" applyBorder="1" applyAlignment="1">
      <alignment horizontal="center" vertical="center"/>
    </xf>
    <xf numFmtId="0" fontId="54" fillId="0" borderId="44" xfId="0" applyFont="1" applyFill="1" applyBorder="1" applyAlignment="1">
      <alignment horizontal="center" vertical="center"/>
    </xf>
    <xf numFmtId="0" fontId="137" fillId="0" borderId="0" xfId="0" applyFont="1" applyFill="1" applyAlignment="1">
      <alignment horizontal="center"/>
    </xf>
    <xf numFmtId="0" fontId="141" fillId="0" borderId="0" xfId="0" applyFont="1" applyFill="1"/>
    <xf numFmtId="0" fontId="44" fillId="0" borderId="0" xfId="0" applyFont="1" applyFill="1" applyAlignment="1">
      <alignment horizontal="left" vertical="center"/>
    </xf>
    <xf numFmtId="0" fontId="142" fillId="0" borderId="0" xfId="0" applyFont="1" applyFill="1"/>
    <xf numFmtId="0" fontId="60" fillId="0" borderId="0" xfId="0" applyFont="1" applyFill="1" applyAlignment="1">
      <alignment horizontal="left" vertical="center"/>
    </xf>
    <xf numFmtId="0" fontId="32" fillId="0" borderId="0" xfId="0" applyFont="1" applyFill="1" applyAlignment="1">
      <alignment horizontal="center" vertical="center"/>
    </xf>
    <xf numFmtId="0" fontId="143" fillId="0" borderId="0" xfId="0" applyFont="1" applyFill="1"/>
    <xf numFmtId="0" fontId="143" fillId="0" borderId="0" xfId="0" applyFont="1" applyFill="1" applyAlignment="1">
      <alignment horizontal="center" vertical="center"/>
    </xf>
    <xf numFmtId="0" fontId="32" fillId="0" borderId="0" xfId="0" applyFont="1" applyFill="1"/>
    <xf numFmtId="0" fontId="31" fillId="0" borderId="0" xfId="0" applyFont="1" applyFill="1" applyAlignment="1">
      <alignment horizontal="left" vertical="center"/>
    </xf>
    <xf numFmtId="0" fontId="144" fillId="0" borderId="0" xfId="0" applyFont="1" applyFill="1"/>
    <xf numFmtId="0" fontId="145" fillId="0" borderId="0" xfId="0" applyFont="1" applyFill="1" applyAlignment="1">
      <alignment horizontal="left" vertical="center"/>
    </xf>
    <xf numFmtId="0" fontId="146" fillId="0" borderId="0" xfId="0" applyFont="1" applyFill="1"/>
    <xf numFmtId="0" fontId="145" fillId="0" borderId="0" xfId="0" applyFont="1" applyFill="1" applyAlignment="1">
      <alignment horizontal="left" vertical="center"/>
    </xf>
    <xf numFmtId="0" fontId="145" fillId="0" borderId="0" xfId="0" applyFont="1" applyFill="1" applyAlignment="1">
      <alignment horizontal="center" vertical="center"/>
    </xf>
    <xf numFmtId="0" fontId="51" fillId="0" borderId="0" xfId="0" applyFont="1" applyFill="1" applyAlignment="1">
      <alignment horizontal="center" vertical="center" wrapText="1"/>
    </xf>
    <xf numFmtId="0" fontId="48" fillId="0" borderId="0" xfId="0" applyFont="1" applyFill="1" applyAlignment="1">
      <alignment horizontal="center" vertical="center" wrapText="1"/>
    </xf>
    <xf numFmtId="0" fontId="54" fillId="0" borderId="22" xfId="0" applyFont="1" applyFill="1" applyBorder="1" applyAlignment="1">
      <alignment horizontal="center" vertical="center" wrapText="1"/>
    </xf>
    <xf numFmtId="0" fontId="54" fillId="0" borderId="24" xfId="0" applyFont="1" applyFill="1" applyBorder="1" applyAlignment="1">
      <alignment horizontal="center" vertical="center" wrapText="1"/>
    </xf>
    <xf numFmtId="165" fontId="54" fillId="0" borderId="1" xfId="0" applyNumberFormat="1" applyFont="1" applyFill="1" applyBorder="1" applyAlignment="1">
      <alignment horizontal="center" vertical="center" wrapText="1"/>
    </xf>
    <xf numFmtId="0" fontId="54" fillId="0" borderId="0" xfId="0" applyFont="1" applyFill="1" applyBorder="1" applyAlignment="1">
      <alignment horizontal="center" vertical="center" wrapText="1"/>
    </xf>
    <xf numFmtId="0" fontId="54" fillId="0" borderId="26" xfId="0" applyFont="1" applyFill="1" applyBorder="1" applyAlignment="1">
      <alignment horizontal="center" vertical="center" wrapText="1"/>
    </xf>
    <xf numFmtId="0" fontId="54" fillId="0" borderId="30" xfId="0" applyFont="1" applyFill="1" applyBorder="1" applyAlignment="1">
      <alignment horizontal="center" vertical="center" wrapText="1"/>
    </xf>
    <xf numFmtId="1" fontId="54" fillId="0" borderId="31" xfId="0" applyNumberFormat="1" applyFont="1" applyFill="1" applyBorder="1" applyAlignment="1">
      <alignment horizontal="center" vertical="center" wrapText="1"/>
    </xf>
    <xf numFmtId="0" fontId="54" fillId="0" borderId="36" xfId="98" applyFont="1" applyFill="1" applyBorder="1" applyAlignment="1">
      <alignment horizontal="right" vertical="center" wrapText="1"/>
    </xf>
    <xf numFmtId="0" fontId="54" fillId="0" borderId="37" xfId="98" applyFont="1" applyFill="1" applyBorder="1" applyAlignment="1">
      <alignment horizontal="left" vertical="center" wrapText="1"/>
    </xf>
    <xf numFmtId="165" fontId="54" fillId="0" borderId="42" xfId="91" applyNumberFormat="1" applyFont="1" applyFill="1" applyBorder="1" applyAlignment="1" applyProtection="1">
      <alignment horizontal="center" vertical="center" wrapText="1"/>
      <protection locked="0"/>
    </xf>
    <xf numFmtId="0" fontId="57" fillId="0" borderId="38" xfId="0" applyFont="1" applyFill="1" applyBorder="1" applyAlignment="1">
      <alignment horizontal="center" vertical="center" wrapText="1"/>
    </xf>
    <xf numFmtId="0" fontId="140" fillId="0" borderId="0" xfId="0" applyFont="1" applyFill="1" applyAlignment="1">
      <alignment horizontal="center" vertical="center" wrapText="1"/>
    </xf>
    <xf numFmtId="0" fontId="54" fillId="0" borderId="43" xfId="98" applyFont="1" applyFill="1" applyBorder="1" applyAlignment="1">
      <alignment horizontal="right" vertical="center" wrapText="1"/>
    </xf>
    <xf numFmtId="0" fontId="54" fillId="0" borderId="44" xfId="98" applyFont="1" applyFill="1" applyBorder="1" applyAlignment="1">
      <alignment horizontal="left" vertical="center" wrapText="1"/>
    </xf>
    <xf numFmtId="0" fontId="57" fillId="0" borderId="45" xfId="0" applyFont="1" applyFill="1" applyBorder="1" applyAlignment="1">
      <alignment horizontal="center" vertical="center" wrapText="1"/>
    </xf>
    <xf numFmtId="165" fontId="54" fillId="0" borderId="42" xfId="0" applyNumberFormat="1" applyFont="1" applyFill="1" applyBorder="1" applyAlignment="1">
      <alignment horizontal="center" vertical="center" wrapText="1"/>
    </xf>
    <xf numFmtId="0" fontId="54" fillId="0" borderId="53" xfId="98" applyFont="1" applyFill="1" applyBorder="1" applyAlignment="1">
      <alignment horizontal="right" vertical="center" wrapText="1"/>
    </xf>
    <xf numFmtId="0" fontId="54" fillId="0" borderId="54" xfId="98" applyFont="1" applyFill="1" applyBorder="1" applyAlignment="1">
      <alignment horizontal="left" vertical="center" wrapText="1"/>
    </xf>
    <xf numFmtId="0" fontId="54" fillId="0" borderId="56" xfId="0" applyFont="1" applyFill="1" applyBorder="1" applyAlignment="1">
      <alignment horizontal="center" vertical="center" wrapText="1"/>
    </xf>
    <xf numFmtId="0" fontId="54" fillId="0" borderId="36" xfId="98" applyFont="1" applyFill="1" applyBorder="1" applyAlignment="1">
      <alignment horizontal="right" vertical="center"/>
    </xf>
    <xf numFmtId="165" fontId="54" fillId="0" borderId="57" xfId="0" applyNumberFormat="1" applyFont="1" applyFill="1" applyBorder="1" applyAlignment="1">
      <alignment horizontal="center" vertical="center" wrapText="1"/>
    </xf>
    <xf numFmtId="0" fontId="54" fillId="0" borderId="58" xfId="0" applyFont="1" applyFill="1" applyBorder="1" applyAlignment="1">
      <alignment horizontal="center" vertical="center" wrapText="1"/>
    </xf>
    <xf numFmtId="0" fontId="54" fillId="0" borderId="43" xfId="98" applyFont="1" applyFill="1" applyBorder="1" applyAlignment="1">
      <alignment horizontal="right" vertical="center"/>
    </xf>
    <xf numFmtId="0" fontId="54" fillId="0" borderId="16" xfId="0" applyFont="1" applyFill="1" applyBorder="1" applyAlignment="1">
      <alignment horizontal="center" vertical="center" wrapText="1"/>
    </xf>
    <xf numFmtId="165" fontId="54" fillId="0" borderId="67" xfId="0" applyNumberFormat="1" applyFont="1" applyFill="1" applyBorder="1" applyAlignment="1">
      <alignment horizontal="center" vertical="center" wrapText="1"/>
    </xf>
    <xf numFmtId="0" fontId="54" fillId="0" borderId="67" xfId="0" applyFont="1" applyFill="1" applyBorder="1" applyAlignment="1">
      <alignment horizontal="center" vertical="center" wrapText="1"/>
    </xf>
    <xf numFmtId="165" fontId="54" fillId="0" borderId="68" xfId="0" applyNumberFormat="1" applyFont="1" applyFill="1" applyBorder="1" applyAlignment="1">
      <alignment horizontal="center" vertical="center" wrapText="1"/>
    </xf>
    <xf numFmtId="0" fontId="57" fillId="0" borderId="42" xfId="0" applyFont="1" applyFill="1" applyBorder="1" applyAlignment="1">
      <alignment horizontal="center" vertical="center" wrapText="1"/>
    </xf>
    <xf numFmtId="0" fontId="54" fillId="0" borderId="37" xfId="0" applyFont="1" applyFill="1" applyBorder="1" applyAlignment="1">
      <alignment horizontal="center" vertical="center" wrapText="1"/>
    </xf>
    <xf numFmtId="165" fontId="54" fillId="0" borderId="38" xfId="0" applyNumberFormat="1" applyFont="1" applyFill="1" applyBorder="1" applyAlignment="1">
      <alignment horizontal="center" vertical="center" wrapText="1"/>
    </xf>
    <xf numFmtId="165" fontId="54" fillId="0" borderId="20" xfId="0" applyNumberFormat="1" applyFont="1" applyFill="1" applyBorder="1" applyAlignment="1">
      <alignment horizontal="center" vertical="center" wrapText="1"/>
    </xf>
    <xf numFmtId="165" fontId="54" fillId="0" borderId="41" xfId="0" applyNumberFormat="1" applyFont="1" applyFill="1" applyBorder="1" applyAlignment="1">
      <alignment horizontal="center" vertical="center" wrapText="1"/>
    </xf>
    <xf numFmtId="0" fontId="54" fillId="0" borderId="36" xfId="0" applyFont="1" applyFill="1" applyBorder="1" applyAlignment="1">
      <alignment horizontal="center" vertical="center" wrapText="1"/>
    </xf>
    <xf numFmtId="0" fontId="54" fillId="0" borderId="43" xfId="0" applyFont="1" applyFill="1" applyBorder="1" applyAlignment="1">
      <alignment horizontal="center" vertical="center" wrapText="1"/>
    </xf>
    <xf numFmtId="165" fontId="54" fillId="0" borderId="45" xfId="0" applyNumberFormat="1" applyFont="1" applyFill="1" applyBorder="1" applyAlignment="1">
      <alignment horizontal="center" vertical="center" wrapText="1"/>
    </xf>
    <xf numFmtId="165" fontId="54" fillId="0" borderId="67" xfId="102" applyNumberFormat="1" applyFont="1" applyFill="1" applyBorder="1" applyAlignment="1">
      <alignment horizontal="center" vertical="center" wrapText="1"/>
    </xf>
    <xf numFmtId="0" fontId="57" fillId="0" borderId="67" xfId="102" applyFont="1" applyFill="1" applyBorder="1" applyAlignment="1">
      <alignment horizontal="left" vertical="center" wrapText="1"/>
    </xf>
    <xf numFmtId="0" fontId="57" fillId="0" borderId="68" xfId="102" applyFont="1" applyFill="1" applyBorder="1" applyAlignment="1">
      <alignment horizontal="left" vertical="center" wrapText="1"/>
    </xf>
    <xf numFmtId="0" fontId="54" fillId="0" borderId="37" xfId="98" applyFont="1" applyFill="1" applyBorder="1" applyAlignment="1">
      <alignment horizontal="right" vertical="center" wrapText="1"/>
    </xf>
    <xf numFmtId="0" fontId="54" fillId="0" borderId="22" xfId="90" applyFont="1" applyFill="1" applyBorder="1" applyAlignment="1">
      <alignment horizontal="center" vertical="center"/>
    </xf>
    <xf numFmtId="165" fontId="54" fillId="0" borderId="21" xfId="0" applyNumberFormat="1" applyFont="1" applyFill="1" applyBorder="1" applyAlignment="1">
      <alignment horizontal="center" vertical="center" wrapText="1"/>
    </xf>
    <xf numFmtId="165" fontId="54" fillId="0" borderId="51" xfId="0" applyNumberFormat="1" applyFont="1" applyFill="1" applyBorder="1" applyAlignment="1">
      <alignment horizontal="center" vertical="center" wrapText="1"/>
    </xf>
    <xf numFmtId="0" fontId="54" fillId="0" borderId="38" xfId="0" applyFont="1" applyFill="1" applyBorder="1" applyAlignment="1">
      <alignment horizontal="center" vertical="center" wrapText="1"/>
    </xf>
    <xf numFmtId="0" fontId="54" fillId="0" borderId="45" xfId="0" applyFont="1" applyFill="1" applyBorder="1" applyAlignment="1">
      <alignment horizontal="center" vertical="center" wrapText="1"/>
    </xf>
    <xf numFmtId="0" fontId="54" fillId="0" borderId="44" xfId="0" applyFont="1" applyFill="1" applyBorder="1" applyAlignment="1">
      <alignment horizontal="center" vertical="center" wrapText="1"/>
    </xf>
    <xf numFmtId="165" fontId="54" fillId="0" borderId="28" xfId="0" applyNumberFormat="1" applyFont="1" applyFill="1" applyBorder="1" applyAlignment="1">
      <alignment horizontal="center" vertical="center" wrapText="1"/>
    </xf>
    <xf numFmtId="165" fontId="54" fillId="0" borderId="56" xfId="0" applyNumberFormat="1" applyFont="1" applyFill="1" applyBorder="1" applyAlignment="1">
      <alignment horizontal="center" vertical="center" wrapText="1"/>
    </xf>
    <xf numFmtId="165" fontId="54" fillId="0" borderId="58" xfId="0" applyNumberFormat="1" applyFont="1" applyFill="1" applyBorder="1" applyAlignment="1">
      <alignment horizontal="center" vertical="center" wrapText="1"/>
    </xf>
    <xf numFmtId="49" fontId="54" fillId="0" borderId="51" xfId="90" applyNumberFormat="1" applyFont="1" applyFill="1" applyBorder="1" applyAlignment="1">
      <alignment horizontal="right" vertical="center"/>
    </xf>
    <xf numFmtId="49" fontId="54" fillId="0" borderId="0" xfId="90" applyNumberFormat="1" applyFont="1" applyFill="1" applyBorder="1" applyAlignment="1">
      <alignment horizontal="left" vertical="center"/>
    </xf>
    <xf numFmtId="49" fontId="54" fillId="0" borderId="53" xfId="90" applyNumberFormat="1" applyFont="1" applyFill="1" applyBorder="1" applyAlignment="1">
      <alignment horizontal="right" vertical="center"/>
    </xf>
    <xf numFmtId="49" fontId="54" fillId="0" borderId="54" xfId="90" applyNumberFormat="1" applyFont="1" applyFill="1" applyBorder="1" applyAlignment="1">
      <alignment horizontal="left" vertical="center"/>
    </xf>
    <xf numFmtId="0" fontId="54" fillId="0" borderId="66" xfId="0" applyFont="1" applyFill="1" applyBorder="1" applyAlignment="1">
      <alignment horizontal="center" vertical="center" wrapText="1"/>
    </xf>
    <xf numFmtId="165" fontId="54" fillId="0" borderId="79" xfId="0" applyNumberFormat="1" applyFont="1" applyFill="1" applyBorder="1" applyAlignment="1">
      <alignment horizontal="center" vertical="center" wrapText="1"/>
    </xf>
    <xf numFmtId="0" fontId="54" fillId="0" borderId="39" xfId="0" applyFont="1" applyFill="1" applyBorder="1" applyAlignment="1">
      <alignment horizontal="center" vertical="center" wrapText="1"/>
    </xf>
    <xf numFmtId="165" fontId="54" fillId="0" borderId="25" xfId="0" applyNumberFormat="1" applyFont="1" applyFill="1" applyBorder="1" applyAlignment="1">
      <alignment horizontal="center" vertical="center" wrapText="1"/>
    </xf>
    <xf numFmtId="165" fontId="54" fillId="0" borderId="80" xfId="0" applyNumberFormat="1" applyFont="1" applyFill="1" applyBorder="1" applyAlignment="1">
      <alignment horizontal="center" vertical="center" wrapText="1"/>
    </xf>
    <xf numFmtId="0" fontId="54" fillId="0" borderId="14" xfId="0" applyFont="1" applyFill="1" applyBorder="1" applyAlignment="1">
      <alignment horizontal="center" vertical="center" wrapText="1"/>
    </xf>
    <xf numFmtId="165" fontId="54" fillId="0" borderId="15" xfId="0" applyNumberFormat="1" applyFont="1" applyFill="1" applyBorder="1" applyAlignment="1">
      <alignment horizontal="center" vertical="center" wrapText="1"/>
    </xf>
    <xf numFmtId="165" fontId="54" fillId="0" borderId="10" xfId="0" applyNumberFormat="1" applyFont="1" applyFill="1" applyBorder="1" applyAlignment="1">
      <alignment horizontal="center" vertical="center" wrapText="1"/>
    </xf>
    <xf numFmtId="165" fontId="54" fillId="0" borderId="17" xfId="0" applyNumberFormat="1" applyFont="1" applyFill="1" applyBorder="1" applyAlignment="1">
      <alignment horizontal="center" vertical="center" wrapText="1"/>
    </xf>
    <xf numFmtId="165" fontId="54" fillId="0" borderId="11" xfId="0" applyNumberFormat="1" applyFont="1" applyFill="1" applyBorder="1" applyAlignment="1">
      <alignment horizontal="center" vertical="center" wrapText="1"/>
    </xf>
    <xf numFmtId="165" fontId="54" fillId="0" borderId="66" xfId="0" applyNumberFormat="1" applyFont="1" applyFill="1" applyBorder="1" applyAlignment="1">
      <alignment horizontal="center" vertical="center" wrapText="1"/>
    </xf>
    <xf numFmtId="165" fontId="54" fillId="0" borderId="48" xfId="0" applyNumberFormat="1" applyFont="1" applyFill="1" applyBorder="1" applyAlignment="1">
      <alignment horizontal="center" vertical="center" wrapText="1"/>
    </xf>
    <xf numFmtId="0" fontId="61" fillId="0" borderId="0" xfId="0" applyFont="1" applyFill="1" applyAlignment="1">
      <alignment horizontal="center" vertical="center"/>
    </xf>
    <xf numFmtId="0" fontId="51" fillId="0" borderId="0" xfId="0" applyFont="1" applyFill="1" applyAlignment="1">
      <alignment horizontal="center" vertical="center"/>
    </xf>
    <xf numFmtId="0" fontId="48" fillId="0" borderId="0" xfId="0" applyFont="1" applyFill="1" applyAlignment="1">
      <alignment horizontal="center" vertical="center"/>
    </xf>
    <xf numFmtId="0" fontId="52" fillId="0" borderId="0" xfId="0" applyFont="1" applyAlignment="1">
      <alignment horizontal="left" vertical="center"/>
    </xf>
    <xf numFmtId="0" fontId="52" fillId="0" borderId="0" xfId="0" applyFont="1" applyAlignment="1">
      <alignment horizontal="center" vertical="center" wrapText="1"/>
    </xf>
    <xf numFmtId="0" fontId="53" fillId="0" borderId="19" xfId="0" applyFont="1" applyBorder="1" applyAlignment="1">
      <alignment horizontal="center" vertical="center" wrapText="1"/>
    </xf>
    <xf numFmtId="0" fontId="53" fillId="0" borderId="22"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6" xfId="0" applyFont="1" applyBorder="1" applyAlignment="1">
      <alignment horizontal="center" vertical="center" wrapText="1"/>
    </xf>
    <xf numFmtId="0" fontId="53" fillId="0" borderId="29" xfId="0" applyFont="1" applyBorder="1" applyAlignment="1">
      <alignment horizontal="center" vertical="center" wrapText="1"/>
    </xf>
    <xf numFmtId="0" fontId="54" fillId="0" borderId="19" xfId="98" applyFont="1" applyBorder="1" applyAlignment="1">
      <alignment horizontal="center" vertical="center" wrapText="1"/>
    </xf>
    <xf numFmtId="0" fontId="57" fillId="0" borderId="8" xfId="98" applyFont="1" applyBorder="1" applyAlignment="1">
      <alignment horizontal="center" vertical="center" wrapText="1"/>
    </xf>
    <xf numFmtId="0" fontId="57" fillId="32" borderId="33" xfId="98" applyFont="1" applyFill="1" applyBorder="1" applyAlignment="1">
      <alignment horizontal="center" vertical="center" wrapText="1"/>
    </xf>
    <xf numFmtId="0" fontId="57" fillId="32" borderId="19" xfId="98" applyFont="1" applyFill="1" applyBorder="1" applyAlignment="1">
      <alignment horizontal="center" vertical="center" wrapText="1"/>
    </xf>
    <xf numFmtId="0" fontId="57" fillId="32" borderId="34" xfId="98" applyFont="1" applyFill="1" applyBorder="1" applyAlignment="1">
      <alignment horizontal="left" vertical="center" wrapText="1"/>
    </xf>
    <xf numFmtId="0" fontId="148" fillId="0" borderId="38" xfId="98" applyFont="1" applyBorder="1" applyAlignment="1">
      <alignment horizontal="center" vertical="center" wrapText="1"/>
    </xf>
    <xf numFmtId="0" fontId="57" fillId="0" borderId="12" xfId="98" applyFont="1" applyBorder="1" applyAlignment="1">
      <alignment horizontal="center" vertical="center" wrapText="1"/>
    </xf>
    <xf numFmtId="0" fontId="57" fillId="32" borderId="39" xfId="98" applyFont="1" applyFill="1" applyBorder="1" applyAlignment="1">
      <alignment horizontal="center" vertical="center" wrapText="1"/>
    </xf>
    <xf numFmtId="0" fontId="149" fillId="32" borderId="38" xfId="98" applyFont="1" applyFill="1" applyBorder="1" applyAlignment="1">
      <alignment horizontal="center" vertical="center" wrapText="1"/>
    </xf>
    <xf numFmtId="0" fontId="57" fillId="32" borderId="40" xfId="98" applyFont="1" applyFill="1" applyBorder="1" applyAlignment="1">
      <alignment horizontal="left" vertical="center" wrapText="1"/>
    </xf>
    <xf numFmtId="0" fontId="148" fillId="0" borderId="45" xfId="98" applyFont="1" applyBorder="1" applyAlignment="1">
      <alignment horizontal="center" vertical="center" wrapText="1"/>
    </xf>
    <xf numFmtId="0" fontId="57" fillId="0" borderId="13" xfId="98" applyFont="1" applyBorder="1" applyAlignment="1">
      <alignment horizontal="center" vertical="center" wrapText="1"/>
    </xf>
    <xf numFmtId="0" fontId="57" fillId="32" borderId="46" xfId="98" applyFont="1" applyFill="1" applyBorder="1" applyAlignment="1">
      <alignment horizontal="center" vertical="center" wrapText="1"/>
    </xf>
    <xf numFmtId="0" fontId="149" fillId="32" borderId="45" xfId="98" applyFont="1" applyFill="1" applyBorder="1" applyAlignment="1">
      <alignment horizontal="center" vertical="center" wrapText="1"/>
    </xf>
    <xf numFmtId="0" fontId="57" fillId="32" borderId="47" xfId="98" applyFont="1" applyFill="1" applyBorder="1" applyAlignment="1">
      <alignment horizontal="left" vertical="center" wrapText="1"/>
    </xf>
    <xf numFmtId="0" fontId="57" fillId="0" borderId="9" xfId="98" applyFont="1" applyBorder="1" applyAlignment="1">
      <alignment horizontal="center" vertical="center" wrapText="1"/>
    </xf>
    <xf numFmtId="0" fontId="57" fillId="0" borderId="50" xfId="98" applyFont="1" applyBorder="1" applyAlignment="1">
      <alignment horizontal="center" vertical="center" wrapText="1"/>
    </xf>
    <xf numFmtId="0" fontId="57" fillId="0" borderId="34" xfId="98" applyFont="1" applyBorder="1" applyAlignment="1">
      <alignment horizontal="left" vertical="center" wrapText="1"/>
    </xf>
    <xf numFmtId="0" fontId="57" fillId="0" borderId="1" xfId="98" applyFont="1" applyBorder="1" applyAlignment="1">
      <alignment horizontal="center" vertical="center" wrapText="1"/>
    </xf>
    <xf numFmtId="0" fontId="57" fillId="0" borderId="52" xfId="98" applyFont="1" applyBorder="1" applyAlignment="1">
      <alignment horizontal="center" vertical="center" wrapText="1"/>
    </xf>
    <xf numFmtId="0" fontId="57" fillId="0" borderId="40" xfId="98" applyFont="1" applyBorder="1" applyAlignment="1">
      <alignment horizontal="left" vertical="center" wrapText="1"/>
    </xf>
    <xf numFmtId="0" fontId="57" fillId="0" borderId="14" xfId="98" applyFont="1" applyBorder="1" applyAlignment="1">
      <alignment horizontal="center" vertical="center" wrapText="1"/>
    </xf>
    <xf numFmtId="0" fontId="57" fillId="0" borderId="55" xfId="98" applyFont="1" applyBorder="1" applyAlignment="1">
      <alignment horizontal="center" vertical="center" wrapText="1"/>
    </xf>
    <xf numFmtId="0" fontId="57" fillId="0" borderId="47" xfId="98" applyFont="1" applyBorder="1" applyAlignment="1">
      <alignment horizontal="left" vertical="center" wrapText="1"/>
    </xf>
    <xf numFmtId="0" fontId="54" fillId="0" borderId="22" xfId="98" applyFont="1" applyBorder="1" applyAlignment="1">
      <alignment horizontal="center" vertical="center" wrapText="1"/>
    </xf>
    <xf numFmtId="0" fontId="148" fillId="0" borderId="36" xfId="98" applyFont="1" applyBorder="1" applyAlignment="1">
      <alignment horizontal="center" vertical="center" wrapText="1"/>
    </xf>
    <xf numFmtId="0" fontId="57" fillId="0" borderId="31" xfId="98" applyFont="1" applyBorder="1" applyAlignment="1">
      <alignment horizontal="center" vertical="center" wrapText="1"/>
    </xf>
    <xf numFmtId="0" fontId="57" fillId="0" borderId="59" xfId="98" applyFont="1" applyBorder="1" applyAlignment="1">
      <alignment horizontal="center" vertical="center" wrapText="1"/>
    </xf>
    <xf numFmtId="0" fontId="57" fillId="0" borderId="26" xfId="98" applyFont="1" applyBorder="1" applyAlignment="1">
      <alignment horizontal="left" vertical="center" wrapText="1"/>
    </xf>
    <xf numFmtId="0" fontId="57" fillId="0" borderId="39" xfId="98" applyFont="1" applyBorder="1" applyAlignment="1">
      <alignment horizontal="center" vertical="center" wrapText="1"/>
    </xf>
    <xf numFmtId="0" fontId="57" fillId="0" borderId="60" xfId="98" applyFont="1" applyBorder="1" applyAlignment="1">
      <alignment horizontal="center" vertical="center" wrapText="1"/>
    </xf>
    <xf numFmtId="0" fontId="57" fillId="0" borderId="61" xfId="98" applyFont="1" applyBorder="1" applyAlignment="1">
      <alignment horizontal="center" vertical="center" wrapText="1"/>
    </xf>
    <xf numFmtId="0" fontId="57" fillId="0" borderId="62" xfId="98" applyFont="1" applyBorder="1" applyAlignment="1">
      <alignment horizontal="left" vertical="center" wrapText="1"/>
    </xf>
    <xf numFmtId="0" fontId="148" fillId="0" borderId="43" xfId="98" applyFont="1" applyBorder="1" applyAlignment="1">
      <alignment horizontal="center" vertical="center" wrapText="1"/>
    </xf>
    <xf numFmtId="0" fontId="57" fillId="0" borderId="33" xfId="98" applyFont="1" applyBorder="1" applyAlignment="1">
      <alignment horizontal="center" vertical="center" wrapText="1"/>
    </xf>
    <xf numFmtId="0" fontId="57" fillId="0" borderId="46" xfId="98" applyFont="1" applyBorder="1" applyAlignment="1">
      <alignment horizontal="center" vertical="center" wrapText="1"/>
    </xf>
    <xf numFmtId="0" fontId="56" fillId="0" borderId="1" xfId="98" applyFont="1" applyBorder="1" applyAlignment="1">
      <alignment horizontal="center" vertical="center" wrapText="1"/>
    </xf>
    <xf numFmtId="0" fontId="56" fillId="0" borderId="52" xfId="98" applyFont="1" applyBorder="1" applyAlignment="1">
      <alignment horizontal="center" vertical="center" wrapText="1"/>
    </xf>
    <xf numFmtId="0" fontId="56" fillId="0" borderId="40" xfId="98" applyFont="1" applyBorder="1" applyAlignment="1">
      <alignment horizontal="left" vertical="center" wrapText="1"/>
    </xf>
    <xf numFmtId="0" fontId="57" fillId="0" borderId="19" xfId="98" applyFont="1" applyBorder="1" applyAlignment="1">
      <alignment horizontal="center" vertical="center" wrapText="1"/>
    </xf>
    <xf numFmtId="0" fontId="54" fillId="0" borderId="25" xfId="98" applyFont="1" applyBorder="1" applyAlignment="1">
      <alignment horizontal="center" vertical="center" wrapText="1"/>
    </xf>
    <xf numFmtId="0" fontId="57" fillId="0" borderId="66" xfId="98" applyFont="1" applyBorder="1" applyAlignment="1">
      <alignment horizontal="center" vertical="center" wrapText="1"/>
    </xf>
    <xf numFmtId="0" fontId="57" fillId="0" borderId="65" xfId="98" applyFont="1" applyBorder="1" applyAlignment="1">
      <alignment horizontal="center" vertical="center" wrapText="1"/>
    </xf>
    <xf numFmtId="0" fontId="57" fillId="32" borderId="25" xfId="98" applyFont="1" applyFill="1" applyBorder="1" applyAlignment="1">
      <alignment horizontal="center" vertical="center" wrapText="1"/>
    </xf>
    <xf numFmtId="0" fontId="57" fillId="0" borderId="25" xfId="98" applyFont="1" applyBorder="1" applyAlignment="1">
      <alignment horizontal="left" vertical="center" wrapText="1"/>
    </xf>
    <xf numFmtId="0" fontId="57" fillId="0" borderId="69" xfId="98" applyFont="1" applyBorder="1" applyAlignment="1">
      <alignment horizontal="center" vertical="center" wrapText="1"/>
    </xf>
    <xf numFmtId="0" fontId="57" fillId="0" borderId="70" xfId="98" applyFont="1" applyBorder="1" applyAlignment="1">
      <alignment horizontal="center" vertical="center" wrapText="1"/>
    </xf>
    <xf numFmtId="0" fontId="57" fillId="0" borderId="71" xfId="98" applyFont="1" applyBorder="1" applyAlignment="1">
      <alignment horizontal="center" vertical="center" wrapText="1"/>
    </xf>
    <xf numFmtId="0" fontId="150" fillId="0" borderId="1" xfId="98" applyFont="1" applyBorder="1" applyAlignment="1">
      <alignment horizontal="center" vertical="center" wrapText="1"/>
    </xf>
    <xf numFmtId="0" fontId="150" fillId="0" borderId="40" xfId="98" applyFont="1" applyBorder="1" applyAlignment="1">
      <alignment horizontal="left" vertical="center" wrapText="1"/>
    </xf>
    <xf numFmtId="0" fontId="57" fillId="0" borderId="67" xfId="98" applyFont="1" applyBorder="1" applyAlignment="1">
      <alignment horizontal="center" vertical="center" wrapText="1"/>
    </xf>
    <xf numFmtId="0" fontId="57" fillId="0" borderId="72" xfId="98" applyFont="1" applyBorder="1" applyAlignment="1">
      <alignment horizontal="center" vertical="center" wrapText="1"/>
    </xf>
    <xf numFmtId="0" fontId="57" fillId="0" borderId="49" xfId="98" applyFont="1" applyBorder="1" applyAlignment="1">
      <alignment horizontal="center" vertical="center" wrapText="1"/>
    </xf>
    <xf numFmtId="0" fontId="57" fillId="0" borderId="73" xfId="98" applyFont="1" applyBorder="1" applyAlignment="1">
      <alignment horizontal="left" vertical="center" wrapText="1"/>
    </xf>
    <xf numFmtId="0" fontId="57" fillId="0" borderId="74" xfId="98" applyFont="1" applyBorder="1" applyAlignment="1">
      <alignment horizontal="center" vertical="center" wrapText="1"/>
    </xf>
    <xf numFmtId="0" fontId="149" fillId="0" borderId="0" xfId="98" applyFont="1" applyBorder="1" applyAlignment="1">
      <alignment horizontal="center" vertical="center" wrapText="1"/>
    </xf>
    <xf numFmtId="0" fontId="57" fillId="0" borderId="75" xfId="98" applyFont="1" applyBorder="1" applyAlignment="1">
      <alignment horizontal="left" vertical="center" wrapText="1"/>
    </xf>
    <xf numFmtId="0" fontId="57" fillId="0" borderId="76" xfId="98" applyFont="1" applyBorder="1" applyAlignment="1">
      <alignment horizontal="center" vertical="center" wrapText="1"/>
    </xf>
    <xf numFmtId="0" fontId="57" fillId="34" borderId="24" xfId="98" applyFont="1" applyFill="1" applyBorder="1" applyAlignment="1">
      <alignment horizontal="center" vertical="center" wrapText="1"/>
    </xf>
    <xf numFmtId="0" fontId="57" fillId="34" borderId="49" xfId="98" applyFont="1" applyFill="1" applyBorder="1" applyAlignment="1">
      <alignment horizontal="center" vertical="center" wrapText="1"/>
    </xf>
    <xf numFmtId="0" fontId="57" fillId="34" borderId="19" xfId="98" applyFont="1" applyFill="1" applyBorder="1" applyAlignment="1">
      <alignment horizontal="center" vertical="center" wrapText="1"/>
    </xf>
    <xf numFmtId="0" fontId="57" fillId="34" borderId="19" xfId="98" applyFont="1" applyFill="1" applyBorder="1" applyAlignment="1">
      <alignment horizontal="left" vertical="center" wrapText="1"/>
    </xf>
    <xf numFmtId="0" fontId="57" fillId="0" borderId="24" xfId="98" applyFont="1" applyBorder="1" applyAlignment="1">
      <alignment horizontal="center" vertical="center" wrapText="1"/>
    </xf>
    <xf numFmtId="0" fontId="57" fillId="0" borderId="21" xfId="98" applyFont="1" applyBorder="1" applyAlignment="1">
      <alignment horizontal="center" vertical="center" wrapText="1"/>
    </xf>
    <xf numFmtId="0" fontId="57" fillId="0" borderId="19" xfId="98" applyFont="1" applyBorder="1" applyAlignment="1">
      <alignment horizontal="left" vertical="center" wrapText="1"/>
    </xf>
    <xf numFmtId="0" fontId="57" fillId="0" borderId="10" xfId="98" applyFont="1" applyBorder="1" applyAlignment="1">
      <alignment horizontal="center" vertical="center" wrapText="1"/>
    </xf>
    <xf numFmtId="0" fontId="57" fillId="0" borderId="23" xfId="98" applyFont="1" applyBorder="1" applyAlignment="1">
      <alignment horizontal="center" vertical="center" wrapText="1"/>
    </xf>
    <xf numFmtId="0" fontId="57" fillId="32" borderId="11" xfId="98" applyFont="1" applyFill="1" applyBorder="1" applyAlignment="1">
      <alignment horizontal="center" vertical="center" wrapText="1"/>
    </xf>
    <xf numFmtId="0" fontId="149" fillId="32" borderId="37" xfId="98" applyFont="1" applyFill="1" applyBorder="1" applyAlignment="1">
      <alignment horizontal="center" vertical="center" wrapText="1"/>
    </xf>
    <xf numFmtId="0" fontId="57" fillId="0" borderId="11" xfId="98" applyFont="1" applyBorder="1" applyAlignment="1">
      <alignment horizontal="center" vertical="center" wrapText="1"/>
    </xf>
    <xf numFmtId="0" fontId="57" fillId="32" borderId="26" xfId="98" applyFont="1" applyFill="1" applyBorder="1" applyAlignment="1">
      <alignment horizontal="left" vertical="center" wrapText="1"/>
    </xf>
    <xf numFmtId="0" fontId="57" fillId="32" borderId="15" xfId="98" applyFont="1" applyFill="1" applyBorder="1" applyAlignment="1">
      <alignment horizontal="center" vertical="center" wrapText="1"/>
    </xf>
    <xf numFmtId="0" fontId="149" fillId="32" borderId="44" xfId="98" applyFont="1" applyFill="1" applyBorder="1" applyAlignment="1">
      <alignment horizontal="center" vertical="center" wrapText="1"/>
    </xf>
    <xf numFmtId="0" fontId="57" fillId="0" borderId="27" xfId="98" applyFont="1" applyBorder="1" applyAlignment="1">
      <alignment horizontal="center" vertical="center" wrapText="1"/>
    </xf>
    <xf numFmtId="0" fontId="57" fillId="32" borderId="28" xfId="98" applyFont="1" applyFill="1" applyBorder="1" applyAlignment="1">
      <alignment horizontal="center" vertical="center" wrapText="1"/>
    </xf>
    <xf numFmtId="0" fontId="57" fillId="32" borderId="49" xfId="98" applyFont="1" applyFill="1" applyBorder="1" applyAlignment="1">
      <alignment horizontal="center" vertical="center" wrapText="1"/>
    </xf>
    <xf numFmtId="0" fontId="149" fillId="32" borderId="0" xfId="98" applyFont="1" applyFill="1" applyBorder="1" applyAlignment="1">
      <alignment horizontal="center" vertical="center" wrapText="1"/>
    </xf>
    <xf numFmtId="0" fontId="57" fillId="0" borderId="15" xfId="98" applyFont="1" applyBorder="1" applyAlignment="1">
      <alignment horizontal="center" vertical="center" wrapText="1"/>
    </xf>
    <xf numFmtId="0" fontId="149" fillId="32" borderId="54" xfId="98" applyFont="1" applyFill="1" applyBorder="1" applyAlignment="1">
      <alignment horizontal="center" vertical="center" wrapText="1"/>
    </xf>
    <xf numFmtId="0" fontId="54" fillId="0" borderId="38" xfId="98" applyFont="1" applyBorder="1" applyAlignment="1">
      <alignment horizontal="center" vertical="center" wrapText="1"/>
    </xf>
    <xf numFmtId="0" fontId="57" fillId="0" borderId="77" xfId="98" applyFont="1" applyBorder="1" applyAlignment="1">
      <alignment horizontal="center" vertical="center" wrapText="1"/>
    </xf>
    <xf numFmtId="0" fontId="57" fillId="32" borderId="78" xfId="98" applyFont="1" applyFill="1" applyBorder="1" applyAlignment="1">
      <alignment horizontal="center" vertical="center" wrapText="1"/>
    </xf>
    <xf numFmtId="0" fontId="57" fillId="32" borderId="38" xfId="98" applyFont="1" applyFill="1" applyBorder="1" applyAlignment="1">
      <alignment horizontal="center" vertical="center" wrapText="1"/>
    </xf>
    <xf numFmtId="0" fontId="57" fillId="32" borderId="62" xfId="98" applyFont="1" applyFill="1" applyBorder="1" applyAlignment="1">
      <alignment horizontal="left" vertical="center" wrapText="1"/>
    </xf>
    <xf numFmtId="0" fontId="57" fillId="0" borderId="20" xfId="98" applyFont="1" applyBorder="1" applyAlignment="1">
      <alignment horizontal="center" vertical="center" wrapText="1"/>
    </xf>
    <xf numFmtId="0" fontId="57" fillId="32" borderId="21" xfId="98" applyFont="1" applyFill="1" applyBorder="1" applyAlignment="1">
      <alignment horizontal="center" vertical="center" wrapText="1"/>
    </xf>
    <xf numFmtId="0" fontId="57" fillId="32" borderId="19" xfId="98" applyFont="1" applyFill="1" applyBorder="1" applyAlignment="1">
      <alignment horizontal="left" vertical="center" wrapText="1"/>
    </xf>
    <xf numFmtId="0" fontId="57" fillId="32" borderId="22" xfId="98" applyFont="1" applyFill="1" applyBorder="1" applyAlignment="1">
      <alignment horizontal="center" vertical="center" wrapText="1"/>
    </xf>
    <xf numFmtId="0" fontId="57" fillId="32" borderId="64" xfId="98" applyFont="1" applyFill="1" applyBorder="1" applyAlignment="1">
      <alignment horizontal="center" vertical="center" wrapText="1"/>
    </xf>
    <xf numFmtId="0" fontId="57" fillId="32" borderId="25" xfId="98" applyFont="1" applyFill="1" applyBorder="1" applyAlignment="1">
      <alignment horizontal="left" vertical="center" wrapText="1"/>
    </xf>
    <xf numFmtId="0" fontId="151" fillId="0" borderId="0" xfId="0" applyFont="1" applyAlignment="1">
      <alignment horizontal="center" vertical="center"/>
    </xf>
    <xf numFmtId="0" fontId="151" fillId="0" borderId="0" xfId="0" applyFont="1" applyAlignment="1">
      <alignment horizontal="center" vertical="center" wrapText="1"/>
    </xf>
    <xf numFmtId="0" fontId="49" fillId="0" borderId="0" xfId="0" applyFont="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center" vertical="center"/>
    </xf>
    <xf numFmtId="0" fontId="49" fillId="0" borderId="0" xfId="0" applyFont="1" applyAlignment="1">
      <alignment horizontal="center" vertical="center" wrapText="1"/>
    </xf>
    <xf numFmtId="0" fontId="152" fillId="0" borderId="0" xfId="0" applyFont="1" applyAlignment="1">
      <alignment horizontal="left" vertical="center"/>
    </xf>
    <xf numFmtId="0" fontId="152" fillId="0" borderId="0" xfId="0" applyFont="1" applyAlignment="1">
      <alignment horizontal="left" vertical="center" wrapText="1"/>
    </xf>
    <xf numFmtId="49" fontId="57" fillId="0" borderId="34" xfId="90" applyNumberFormat="1" applyFont="1" applyBorder="1" applyAlignment="1">
      <alignment horizontal="center" vertical="center" wrapText="1"/>
    </xf>
    <xf numFmtId="0" fontId="57" fillId="0" borderId="49" xfId="90" applyFont="1" applyBorder="1" applyAlignment="1">
      <alignment horizontal="center" vertical="center" wrapText="1"/>
    </xf>
    <xf numFmtId="0" fontId="57" fillId="0" borderId="47" xfId="98" applyFont="1" applyBorder="1" applyAlignment="1">
      <alignment horizontal="center" vertical="center" wrapText="1"/>
    </xf>
    <xf numFmtId="0" fontId="57" fillId="0" borderId="40" xfId="98" applyFont="1" applyBorder="1" applyAlignment="1">
      <alignment horizontal="center" vertical="center" wrapText="1"/>
    </xf>
    <xf numFmtId="0" fontId="149" fillId="0" borderId="54" xfId="98" applyFont="1" applyBorder="1" applyAlignment="1">
      <alignment horizontal="center" vertical="center" wrapText="1"/>
    </xf>
    <xf numFmtId="0" fontId="57" fillId="0" borderId="34" xfId="98" applyFont="1" applyBorder="1" applyAlignment="1">
      <alignment horizontal="center" vertical="center" wrapText="1"/>
    </xf>
    <xf numFmtId="0" fontId="149" fillId="0" borderId="0" xfId="90" applyFont="1" applyBorder="1" applyAlignment="1">
      <alignment horizontal="center" vertical="center" wrapText="1"/>
    </xf>
    <xf numFmtId="0" fontId="149" fillId="0" borderId="54" xfId="90" applyFont="1" applyBorder="1" applyAlignment="1">
      <alignment horizontal="center" vertical="center" wrapText="1"/>
    </xf>
    <xf numFmtId="49" fontId="57" fillId="0" borderId="19" xfId="90" applyNumberFormat="1" applyFont="1" applyBorder="1" applyAlignment="1">
      <alignment horizontal="center" vertical="center" wrapText="1"/>
    </xf>
    <xf numFmtId="49" fontId="149" fillId="0" borderId="38" xfId="90" applyNumberFormat="1" applyFont="1" applyBorder="1" applyAlignment="1">
      <alignment horizontal="center" vertical="center" wrapText="1"/>
    </xf>
    <xf numFmtId="49" fontId="149" fillId="0" borderId="45" xfId="90" applyNumberFormat="1" applyFont="1" applyBorder="1" applyAlignment="1">
      <alignment horizontal="center" vertical="center" wrapText="1"/>
    </xf>
    <xf numFmtId="49" fontId="57" fillId="0" borderId="38" xfId="90" applyNumberFormat="1" applyFont="1" applyBorder="1" applyAlignment="1">
      <alignment horizontal="center" vertical="center" wrapText="1"/>
    </xf>
    <xf numFmtId="0" fontId="57" fillId="0" borderId="0" xfId="90" applyFont="1" applyBorder="1" applyAlignment="1">
      <alignment horizontal="center" vertical="center" wrapText="1"/>
    </xf>
    <xf numFmtId="0" fontId="149" fillId="0" borderId="49" xfId="90" applyFont="1" applyBorder="1" applyAlignment="1">
      <alignment horizontal="center" vertical="center" wrapText="1"/>
    </xf>
    <xf numFmtId="0" fontId="57" fillId="0" borderId="40" xfId="119" applyFont="1" applyBorder="1" applyAlignment="1">
      <alignment horizontal="left" vertical="center" wrapText="1" shrinkToFit="1"/>
    </xf>
    <xf numFmtId="0" fontId="57" fillId="0" borderId="47" xfId="119" applyFont="1" applyBorder="1" applyAlignment="1">
      <alignment horizontal="left" vertical="center" wrapText="1" shrinkToFit="1"/>
    </xf>
    <xf numFmtId="0" fontId="57" fillId="0" borderId="34" xfId="98" applyFont="1" applyBorder="1" applyAlignment="1">
      <alignment vertical="center" wrapText="1"/>
    </xf>
    <xf numFmtId="0" fontId="57" fillId="0" borderId="40" xfId="98" applyFont="1" applyBorder="1" applyAlignment="1">
      <alignment vertical="center" wrapText="1"/>
    </xf>
    <xf numFmtId="0" fontId="57" fillId="0" borderId="47" xfId="98" applyFont="1" applyBorder="1" applyAlignment="1">
      <alignment vertical="center" wrapText="1"/>
    </xf>
    <xf numFmtId="49" fontId="57" fillId="0" borderId="25" xfId="90" applyNumberFormat="1" applyFont="1" applyBorder="1" applyAlignment="1">
      <alignment horizontal="center" vertical="center" wrapText="1"/>
    </xf>
    <xf numFmtId="0" fontId="57" fillId="0" borderId="25" xfId="98" applyFont="1" applyBorder="1" applyAlignment="1">
      <alignment horizontal="center" vertical="center" wrapText="1"/>
    </xf>
    <xf numFmtId="49" fontId="57" fillId="0" borderId="47" xfId="90" applyNumberFormat="1" applyFont="1" applyBorder="1" applyAlignment="1">
      <alignment horizontal="center" vertical="center" wrapText="1"/>
    </xf>
    <xf numFmtId="49" fontId="57" fillId="0" borderId="45" xfId="90" applyNumberFormat="1" applyFont="1" applyBorder="1" applyAlignment="1">
      <alignment horizontal="center" vertical="center" wrapText="1"/>
    </xf>
    <xf numFmtId="0" fontId="57" fillId="0" borderId="45" xfId="98" applyFont="1" applyBorder="1" applyAlignment="1">
      <alignment horizontal="left" vertical="center" wrapText="1"/>
    </xf>
    <xf numFmtId="0" fontId="57" fillId="0" borderId="19" xfId="90" applyFont="1" applyBorder="1" applyAlignment="1">
      <alignment horizontal="center" vertical="center" wrapText="1"/>
    </xf>
    <xf numFmtId="0" fontId="57" fillId="0" borderId="50" xfId="98" applyFont="1" applyBorder="1" applyAlignment="1">
      <alignment horizontal="left" vertical="center" wrapText="1"/>
    </xf>
    <xf numFmtId="0" fontId="149" fillId="0" borderId="38" xfId="90" applyFont="1" applyBorder="1" applyAlignment="1">
      <alignment horizontal="center" vertical="center" wrapText="1"/>
    </xf>
    <xf numFmtId="0" fontId="57" fillId="0" borderId="52" xfId="98" applyFont="1" applyBorder="1" applyAlignment="1">
      <alignment horizontal="left" vertical="center" wrapText="1"/>
    </xf>
    <xf numFmtId="0" fontId="149" fillId="0" borderId="45" xfId="90" applyFont="1" applyBorder="1" applyAlignment="1">
      <alignment horizontal="center" vertical="center" wrapText="1"/>
    </xf>
    <xf numFmtId="0" fontId="57" fillId="0" borderId="55" xfId="98" applyFont="1" applyBorder="1" applyAlignment="1">
      <alignment horizontal="left" vertical="center" wrapText="1"/>
    </xf>
    <xf numFmtId="49" fontId="113" fillId="0" borderId="49" xfId="90" applyNumberFormat="1" applyFont="1" applyBorder="1" applyAlignment="1">
      <alignment horizontal="center" vertical="center" wrapText="1"/>
    </xf>
    <xf numFmtId="0" fontId="153" fillId="0" borderId="0" xfId="98" applyFont="1" applyBorder="1" applyAlignment="1">
      <alignment horizontal="center" vertical="center" wrapText="1"/>
    </xf>
    <xf numFmtId="0" fontId="153" fillId="0" borderId="54" xfId="98" applyFont="1" applyBorder="1" applyAlignment="1">
      <alignment horizontal="center" vertical="center" wrapText="1"/>
    </xf>
    <xf numFmtId="0" fontId="113" fillId="0" borderId="49" xfId="90" applyFont="1" applyBorder="1" applyAlignment="1">
      <alignment horizontal="center" vertical="center" wrapText="1"/>
    </xf>
    <xf numFmtId="0" fontId="153" fillId="0" borderId="0" xfId="90" applyFont="1" applyBorder="1" applyAlignment="1">
      <alignment horizontal="center" vertical="center" wrapText="1"/>
    </xf>
    <xf numFmtId="0" fontId="153" fillId="0" borderId="54" xfId="90" applyFont="1" applyBorder="1" applyAlignment="1">
      <alignment horizontal="center" vertical="center" wrapText="1"/>
    </xf>
    <xf numFmtId="49" fontId="154" fillId="0" borderId="0" xfId="90" applyNumberFormat="1" applyFont="1" applyBorder="1" applyAlignment="1">
      <alignment horizontal="center" vertical="center" wrapText="1"/>
    </xf>
    <xf numFmtId="49" fontId="154" fillId="0" borderId="54" xfId="90" applyNumberFormat="1" applyFont="1" applyBorder="1" applyAlignment="1">
      <alignment horizontal="center" vertical="center" wrapText="1"/>
    </xf>
    <xf numFmtId="49" fontId="153" fillId="0" borderId="0" xfId="90" applyNumberFormat="1" applyFont="1" applyBorder="1" applyAlignment="1">
      <alignment horizontal="center" vertical="center" wrapText="1"/>
    </xf>
    <xf numFmtId="49" fontId="153" fillId="0" borderId="54" xfId="90" applyNumberFormat="1" applyFont="1" applyBorder="1" applyAlignment="1">
      <alignment horizontal="center" vertical="center" wrapText="1"/>
    </xf>
    <xf numFmtId="49" fontId="113" fillId="0" borderId="0" xfId="90" applyNumberFormat="1" applyFont="1" applyBorder="1" applyAlignment="1">
      <alignment horizontal="center" vertical="center" wrapText="1"/>
    </xf>
    <xf numFmtId="49" fontId="113" fillId="0" borderId="65" xfId="90" applyNumberFormat="1" applyFont="1" applyBorder="1" applyAlignment="1">
      <alignment horizontal="center" vertical="center" wrapText="1"/>
    </xf>
    <xf numFmtId="49" fontId="113" fillId="0" borderId="22" xfId="90" applyNumberFormat="1" applyFont="1" applyBorder="1" applyAlignment="1">
      <alignment horizontal="center" vertical="center" wrapText="1"/>
    </xf>
    <xf numFmtId="49" fontId="153" fillId="0" borderId="43" xfId="90" applyNumberFormat="1" applyFont="1" applyBorder="1" applyAlignment="1">
      <alignment horizontal="center" vertical="center" wrapText="1"/>
    </xf>
    <xf numFmtId="49" fontId="113" fillId="0" borderId="54" xfId="90" applyNumberFormat="1" applyFont="1" applyBorder="1" applyAlignment="1">
      <alignment horizontal="center" vertical="center" wrapText="1"/>
    </xf>
    <xf numFmtId="49" fontId="113" fillId="0" borderId="19" xfId="90" applyNumberFormat="1" applyFont="1" applyBorder="1" applyAlignment="1">
      <alignment horizontal="center" vertical="center" wrapText="1"/>
    </xf>
    <xf numFmtId="49" fontId="153" fillId="0" borderId="38" xfId="90" applyNumberFormat="1" applyFont="1" applyBorder="1" applyAlignment="1">
      <alignment horizontal="center" vertical="center" wrapText="1"/>
    </xf>
    <xf numFmtId="49" fontId="153" fillId="0" borderId="45" xfId="90" applyNumberFormat="1" applyFont="1" applyBorder="1" applyAlignment="1">
      <alignment horizontal="center" vertical="center" wrapText="1"/>
    </xf>
    <xf numFmtId="165" fontId="155" fillId="0" borderId="41" xfId="98" applyNumberFormat="1" applyFont="1" applyFill="1" applyBorder="1" applyAlignment="1">
      <alignment horizontal="center" vertical="center" wrapText="1"/>
    </xf>
    <xf numFmtId="165" fontId="155" fillId="0" borderId="48" xfId="98" applyNumberFormat="1" applyFont="1" applyFill="1" applyBorder="1" applyAlignment="1">
      <alignment horizontal="center" vertical="center" wrapText="1"/>
    </xf>
    <xf numFmtId="165" fontId="155" fillId="0" borderId="42" xfId="98" applyNumberFormat="1" applyFont="1" applyFill="1" applyBorder="1" applyAlignment="1">
      <alignment horizontal="center" vertical="center" wrapText="1"/>
    </xf>
    <xf numFmtId="165" fontId="156" fillId="0" borderId="42" xfId="98" applyNumberFormat="1" applyFont="1" applyFill="1" applyBorder="1" applyAlignment="1">
      <alignment horizontal="center" vertical="center" wrapText="1"/>
    </xf>
    <xf numFmtId="165" fontId="155" fillId="0" borderId="37" xfId="98" applyNumberFormat="1" applyFont="1" applyFill="1" applyBorder="1" applyAlignment="1">
      <alignment horizontal="center" vertical="center" wrapText="1"/>
    </xf>
    <xf numFmtId="165" fontId="155" fillId="0" borderId="44" xfId="98" applyNumberFormat="1" applyFont="1" applyFill="1" applyBorder="1" applyAlignment="1">
      <alignment horizontal="center" vertical="center" wrapText="1"/>
    </xf>
    <xf numFmtId="165" fontId="157" fillId="0" borderId="42" xfId="98" applyNumberFormat="1" applyFont="1" applyFill="1" applyBorder="1" applyAlignment="1">
      <alignment horizontal="center" vertical="center" wrapText="1"/>
    </xf>
    <xf numFmtId="165" fontId="157" fillId="0" borderId="57" xfId="98" applyNumberFormat="1" applyFont="1" applyFill="1" applyBorder="1" applyAlignment="1">
      <alignment horizontal="center" vertical="center" wrapText="1"/>
    </xf>
    <xf numFmtId="165" fontId="157" fillId="0" borderId="17" xfId="98" applyNumberFormat="1" applyFont="1" applyFill="1" applyBorder="1" applyAlignment="1">
      <alignment horizontal="center" vertical="center" wrapText="1"/>
    </xf>
    <xf numFmtId="165" fontId="157" fillId="0" borderId="18" xfId="98" applyNumberFormat="1" applyFont="1" applyFill="1" applyBorder="1" applyAlignment="1">
      <alignment horizontal="center" vertical="center" wrapText="1"/>
    </xf>
    <xf numFmtId="165" fontId="158" fillId="0" borderId="42" xfId="98" applyNumberFormat="1" applyFont="1" applyFill="1" applyBorder="1" applyAlignment="1">
      <alignment horizontal="center" vertical="center" wrapText="1"/>
    </xf>
    <xf numFmtId="165" fontId="158" fillId="0" borderId="57" xfId="98" applyNumberFormat="1" applyFont="1" applyFill="1" applyBorder="1" applyAlignment="1">
      <alignment horizontal="center" vertical="center" wrapText="1"/>
    </xf>
    <xf numFmtId="165" fontId="158" fillId="0" borderId="17" xfId="98" applyNumberFormat="1" applyFont="1" applyFill="1" applyBorder="1" applyAlignment="1">
      <alignment horizontal="center" vertical="center" wrapText="1"/>
    </xf>
    <xf numFmtId="165" fontId="158" fillId="0" borderId="18" xfId="98" applyNumberFormat="1" applyFont="1" applyFill="1" applyBorder="1" applyAlignment="1">
      <alignment horizontal="center" vertical="center" wrapText="1"/>
    </xf>
    <xf numFmtId="165" fontId="158" fillId="0" borderId="51" xfId="98" applyNumberFormat="1" applyFont="1" applyFill="1" applyBorder="1" applyAlignment="1">
      <alignment horizontal="center" vertical="center" wrapText="1"/>
    </xf>
    <xf numFmtId="165" fontId="158" fillId="0" borderId="53" xfId="98" applyNumberFormat="1" applyFont="1" applyFill="1" applyBorder="1" applyAlignment="1">
      <alignment horizontal="center" vertical="center" wrapText="1"/>
    </xf>
    <xf numFmtId="0" fontId="155" fillId="0" borderId="41" xfId="98" applyFont="1" applyFill="1" applyBorder="1" applyAlignment="1">
      <alignment horizontal="center" vertical="center" wrapText="1"/>
    </xf>
    <xf numFmtId="0" fontId="155" fillId="0" borderId="48" xfId="98" applyFont="1" applyFill="1" applyBorder="1" applyAlignment="1">
      <alignment horizontal="center" vertical="center" wrapText="1"/>
    </xf>
    <xf numFmtId="165" fontId="159" fillId="0" borderId="35" xfId="98" applyNumberFormat="1" applyFont="1" applyFill="1" applyBorder="1" applyAlignment="1">
      <alignment horizontal="center" vertical="center" wrapText="1"/>
    </xf>
    <xf numFmtId="0" fontId="160" fillId="0" borderId="0" xfId="0" applyFont="1" applyFill="1" applyAlignment="1">
      <alignment horizontal="center" vertical="center"/>
    </xf>
    <xf numFmtId="165" fontId="161" fillId="0" borderId="35" xfId="98" applyNumberFormat="1" applyFont="1" applyFill="1" applyBorder="1" applyAlignment="1">
      <alignment horizontal="center" vertical="center" wrapText="1"/>
    </xf>
    <xf numFmtId="0" fontId="160" fillId="0" borderId="0" xfId="0" applyFont="1" applyFill="1" applyAlignment="1">
      <alignment horizontal="left" vertical="center"/>
    </xf>
    <xf numFmtId="165" fontId="69" fillId="12" borderId="0" xfId="98" applyNumberFormat="1" applyFont="1" applyFill="1" applyBorder="1" applyAlignment="1">
      <alignment horizontal="center" vertical="center" wrapText="1"/>
    </xf>
    <xf numFmtId="165" fontId="162" fillId="33" borderId="0" xfId="98" applyNumberFormat="1" applyFont="1" applyFill="1" applyBorder="1" applyAlignment="1">
      <alignment horizontal="center" vertical="center" wrapText="1"/>
    </xf>
    <xf numFmtId="165" fontId="163" fillId="35" borderId="0" xfId="98" applyNumberFormat="1" applyFont="1" applyFill="1" applyBorder="1" applyAlignment="1">
      <alignment horizontal="center" vertical="center" wrapText="1"/>
    </xf>
    <xf numFmtId="165" fontId="164" fillId="35" borderId="0" xfId="98" applyNumberFormat="1" applyFont="1" applyFill="1" applyBorder="1" applyAlignment="1">
      <alignment horizontal="center" vertical="center" wrapText="1"/>
    </xf>
    <xf numFmtId="165" fontId="165" fillId="35" borderId="0" xfId="98" applyNumberFormat="1" applyFont="1" applyFill="1" applyBorder="1" applyAlignment="1">
      <alignment horizontal="center" vertical="center" wrapText="1"/>
    </xf>
    <xf numFmtId="165" fontId="54" fillId="49" borderId="35" xfId="90" applyNumberFormat="1" applyFont="1" applyFill="1" applyBorder="1" applyAlignment="1">
      <alignment horizontal="center" vertical="center"/>
    </xf>
    <xf numFmtId="0" fontId="166" fillId="0" borderId="0" xfId="0" applyFont="1" applyFill="1" applyAlignment="1">
      <alignment horizontal="center" vertical="center" wrapText="1"/>
    </xf>
    <xf numFmtId="0" fontId="139" fillId="0" borderId="23" xfId="0" applyFont="1" applyFill="1" applyBorder="1" applyAlignment="1">
      <alignment horizontal="center" vertical="center" wrapText="1"/>
    </xf>
    <xf numFmtId="1" fontId="59" fillId="0" borderId="23" xfId="0" applyNumberFormat="1" applyFont="1" applyFill="1" applyBorder="1" applyAlignment="1">
      <alignment horizontal="center" vertical="center"/>
    </xf>
    <xf numFmtId="0" fontId="54" fillId="49" borderId="19" xfId="98" applyFont="1" applyFill="1" applyBorder="1" applyAlignment="1">
      <alignment horizontal="center" vertical="center" wrapText="1"/>
    </xf>
    <xf numFmtId="0" fontId="54" fillId="49" borderId="22" xfId="98" applyFont="1" applyFill="1" applyBorder="1" applyAlignment="1">
      <alignment horizontal="center" vertical="center" wrapText="1"/>
    </xf>
    <xf numFmtId="165" fontId="167" fillId="0" borderId="0" xfId="0" applyNumberFormat="1" applyFont="1" applyFill="1" applyAlignment="1">
      <alignment horizontal="center" vertical="center"/>
    </xf>
    <xf numFmtId="165" fontId="168" fillId="0" borderId="19" xfId="0" applyNumberFormat="1" applyFont="1" applyFill="1" applyBorder="1" applyAlignment="1">
      <alignment horizontal="center" vertical="center"/>
    </xf>
    <xf numFmtId="0" fontId="169" fillId="0" borderId="0" xfId="0" applyFont="1" applyFill="1" applyAlignment="1">
      <alignment horizontal="center" vertical="center" wrapText="1"/>
    </xf>
    <xf numFmtId="0" fontId="170" fillId="0" borderId="0" xfId="0" applyFont="1" applyFill="1" applyAlignment="1">
      <alignment horizontal="center" vertical="center" wrapText="1"/>
    </xf>
    <xf numFmtId="0" fontId="138" fillId="0" borderId="0" xfId="0" applyFont="1" applyFill="1" applyAlignment="1">
      <alignment horizontal="center" vertical="center" wrapText="1"/>
    </xf>
    <xf numFmtId="0" fontId="170" fillId="0" borderId="0" xfId="0" applyFont="1" applyFill="1" applyAlignment="1">
      <alignment horizontal="center" vertical="center"/>
    </xf>
    <xf numFmtId="0" fontId="138" fillId="0" borderId="0" xfId="0" applyFont="1" applyFill="1" applyAlignment="1">
      <alignment horizontal="left" vertical="center"/>
    </xf>
    <xf numFmtId="0" fontId="138" fillId="0" borderId="0" xfId="0" applyFont="1" applyFill="1" applyAlignment="1">
      <alignment horizontal="center" vertical="center"/>
    </xf>
    <xf numFmtId="0" fontId="138" fillId="49" borderId="0" xfId="0" applyFont="1" applyFill="1" applyAlignment="1">
      <alignment horizontal="center" vertical="center" wrapText="1"/>
    </xf>
    <xf numFmtId="0" fontId="1" fillId="0" borderId="0" xfId="143" applyAlignment="1">
      <alignment horizontal="center"/>
    </xf>
    <xf numFmtId="0" fontId="1" fillId="0" borderId="0" xfId="143"/>
    <xf numFmtId="14" fontId="1" fillId="0" borderId="0" xfId="143" applyNumberFormat="1"/>
    <xf numFmtId="0" fontId="171" fillId="49" borderId="0" xfId="143" applyFont="1" applyFill="1" applyAlignment="1">
      <alignment horizontal="center"/>
    </xf>
    <xf numFmtId="165" fontId="48" fillId="52" borderId="0" xfId="98" applyNumberFormat="1" applyFont="1" applyFill="1" applyBorder="1" applyAlignment="1">
      <alignment horizontal="center" vertical="center" wrapText="1"/>
    </xf>
    <xf numFmtId="14" fontId="1" fillId="49" borderId="0" xfId="143" applyNumberFormat="1" applyFill="1"/>
    <xf numFmtId="0" fontId="1" fillId="49" borderId="0" xfId="143" applyFill="1"/>
    <xf numFmtId="0" fontId="171" fillId="50" borderId="0" xfId="143" applyFont="1" applyFill="1" applyAlignment="1">
      <alignment horizontal="center"/>
    </xf>
    <xf numFmtId="165" fontId="48" fillId="51" borderId="0" xfId="98" applyNumberFormat="1" applyFont="1" applyFill="1" applyBorder="1" applyAlignment="1">
      <alignment horizontal="center" vertical="center" wrapText="1"/>
    </xf>
    <xf numFmtId="14" fontId="1" fillId="50" borderId="0" xfId="143" applyNumberFormat="1" applyFill="1"/>
    <xf numFmtId="0" fontId="1" fillId="50" borderId="0" xfId="143" applyFill="1"/>
    <xf numFmtId="0" fontId="54" fillId="52" borderId="19" xfId="98" applyFont="1" applyFill="1" applyBorder="1" applyAlignment="1">
      <alignment horizontal="center" vertical="center" wrapText="1"/>
    </xf>
    <xf numFmtId="165" fontId="60" fillId="49" borderId="35" xfId="98" applyNumberFormat="1" applyFont="1" applyFill="1" applyBorder="1" applyAlignment="1">
      <alignment horizontal="center" vertical="center" wrapText="1"/>
    </xf>
    <xf numFmtId="49" fontId="113" fillId="49" borderId="49" xfId="90" applyNumberFormat="1" applyFont="1" applyFill="1" applyBorder="1" applyAlignment="1">
      <alignment horizontal="center" vertical="center" wrapText="1"/>
    </xf>
    <xf numFmtId="0" fontId="171" fillId="53" borderId="0" xfId="143" applyFont="1" applyFill="1" applyAlignment="1">
      <alignment horizontal="center"/>
    </xf>
    <xf numFmtId="165" fontId="48" fillId="54" borderId="0" xfId="98" applyNumberFormat="1" applyFont="1" applyFill="1" applyBorder="1" applyAlignment="1">
      <alignment horizontal="center" vertical="center" wrapText="1"/>
    </xf>
    <xf numFmtId="14" fontId="1" fillId="53" borderId="0" xfId="143" applyNumberFormat="1" applyFill="1"/>
    <xf numFmtId="0" fontId="1" fillId="53" borderId="0" xfId="143" applyFill="1"/>
    <xf numFmtId="165" fontId="54" fillId="55" borderId="21" xfId="90" applyNumberFormat="1" applyFont="1" applyFill="1" applyBorder="1" applyAlignment="1">
      <alignment horizontal="center" vertical="center"/>
    </xf>
    <xf numFmtId="0" fontId="30" fillId="0" borderId="0" xfId="90" applyFont="1" applyBorder="1" applyAlignment="1">
      <alignment horizontal="center" vertical="center"/>
    </xf>
    <xf numFmtId="49" fontId="31" fillId="0" borderId="8" xfId="90" applyNumberFormat="1" applyFont="1" applyBorder="1" applyAlignment="1">
      <alignment horizontal="center" vertical="center" wrapText="1"/>
    </xf>
    <xf numFmtId="49" fontId="31" fillId="32" borderId="9" xfId="90" applyNumberFormat="1" applyFont="1" applyFill="1" applyBorder="1" applyAlignment="1">
      <alignment horizontal="center" vertical="center" wrapText="1"/>
    </xf>
    <xf numFmtId="49" fontId="32" fillId="32" borderId="12" xfId="90" applyNumberFormat="1" applyFont="1" applyFill="1" applyBorder="1" applyAlignment="1">
      <alignment horizontal="center" vertical="center" wrapText="1"/>
    </xf>
    <xf numFmtId="49" fontId="33" fillId="32" borderId="12" xfId="90" applyNumberFormat="1" applyFont="1" applyFill="1" applyBorder="1" applyAlignment="1">
      <alignment horizontal="center" vertical="center" wrapText="1"/>
    </xf>
    <xf numFmtId="0" fontId="33" fillId="32" borderId="1" xfId="98" applyFont="1" applyFill="1" applyBorder="1" applyAlignment="1">
      <alignment horizontal="center" vertical="center" wrapText="1"/>
    </xf>
    <xf numFmtId="165" fontId="32" fillId="0" borderId="1" xfId="98" applyNumberFormat="1" applyFont="1" applyBorder="1" applyAlignment="1">
      <alignment horizontal="center" vertical="center" wrapText="1"/>
    </xf>
    <xf numFmtId="165" fontId="32" fillId="0" borderId="1" xfId="90" applyNumberFormat="1" applyFont="1" applyBorder="1" applyAlignment="1">
      <alignment horizontal="center" vertical="center"/>
    </xf>
    <xf numFmtId="165" fontId="32" fillId="32" borderId="1" xfId="90" applyNumberFormat="1" applyFont="1" applyFill="1" applyBorder="1" applyAlignment="1">
      <alignment horizontal="center" vertical="center"/>
    </xf>
    <xf numFmtId="165" fontId="32" fillId="0" borderId="11" xfId="90" applyNumberFormat="1" applyFont="1" applyBorder="1" applyAlignment="1">
      <alignment horizontal="center" vertical="center"/>
    </xf>
    <xf numFmtId="49" fontId="33" fillId="0" borderId="12" xfId="90" applyNumberFormat="1" applyFont="1" applyBorder="1" applyAlignment="1">
      <alignment horizontal="center" vertical="center" wrapText="1"/>
    </xf>
    <xf numFmtId="0" fontId="33" fillId="0" borderId="1" xfId="98" applyFont="1" applyBorder="1" applyAlignment="1">
      <alignment horizontal="center" vertical="center" wrapText="1"/>
    </xf>
    <xf numFmtId="165" fontId="32" fillId="32" borderId="1" xfId="98" applyNumberFormat="1" applyFont="1" applyFill="1" applyBorder="1" applyAlignment="1">
      <alignment horizontal="center" vertical="center" wrapText="1"/>
    </xf>
    <xf numFmtId="0" fontId="44" fillId="0" borderId="0" xfId="90" applyFont="1" applyBorder="1" applyAlignment="1">
      <alignment horizontal="left" wrapText="1"/>
    </xf>
    <xf numFmtId="165" fontId="32" fillId="0" borderId="11" xfId="98" applyNumberFormat="1" applyFont="1" applyBorder="1" applyAlignment="1">
      <alignment horizontal="center" vertical="center" wrapText="1"/>
    </xf>
    <xf numFmtId="2" fontId="29" fillId="0" borderId="0" xfId="98" applyNumberFormat="1" applyFont="1" applyBorder="1" applyAlignment="1">
      <alignment horizontal="center" vertical="center" wrapText="1"/>
    </xf>
    <xf numFmtId="49" fontId="32" fillId="0" borderId="0" xfId="90" applyNumberFormat="1" applyFont="1" applyBorder="1" applyAlignment="1">
      <alignment horizontal="center"/>
    </xf>
    <xf numFmtId="0" fontId="32" fillId="0" borderId="0" xfId="0" applyFont="1" applyFill="1" applyBorder="1" applyAlignment="1">
      <alignment horizontal="center" vertical="center" wrapText="1"/>
    </xf>
    <xf numFmtId="0" fontId="54" fillId="0" borderId="32" xfId="98" applyFont="1" applyFill="1" applyBorder="1" applyAlignment="1">
      <alignment horizontal="center" vertical="center" wrapText="1"/>
    </xf>
    <xf numFmtId="0" fontId="54" fillId="0" borderId="32" xfId="98" applyFont="1" applyFill="1" applyBorder="1" applyAlignment="1">
      <alignment horizontal="center" vertical="center"/>
    </xf>
    <xf numFmtId="0" fontId="54" fillId="0" borderId="63" xfId="98" applyFont="1" applyFill="1" applyBorder="1" applyAlignment="1">
      <alignment horizontal="center" vertical="center" wrapText="1"/>
    </xf>
    <xf numFmtId="0" fontId="54" fillId="0" borderId="25" xfId="98" applyFont="1" applyFill="1" applyBorder="1" applyAlignment="1">
      <alignment horizontal="center" vertical="center" wrapText="1"/>
    </xf>
    <xf numFmtId="0" fontId="54" fillId="0" borderId="56" xfId="98" applyFont="1" applyFill="1" applyBorder="1" applyAlignment="1">
      <alignment horizontal="center" vertical="center" wrapText="1"/>
    </xf>
    <xf numFmtId="0" fontId="54" fillId="0" borderId="22" xfId="98" applyFont="1" applyFill="1" applyBorder="1" applyAlignment="1">
      <alignment horizontal="center" vertical="center" wrapText="1"/>
    </xf>
    <xf numFmtId="0" fontId="54" fillId="0" borderId="43" xfId="98" applyFont="1" applyFill="1" applyBorder="1" applyAlignment="1">
      <alignment horizontal="center" vertical="center" wrapText="1"/>
    </xf>
    <xf numFmtId="0" fontId="54" fillId="0" borderId="73" xfId="98" applyFont="1" applyFill="1" applyBorder="1" applyAlignment="1">
      <alignment horizontal="center" vertical="center" wrapText="1"/>
    </xf>
    <xf numFmtId="0" fontId="54" fillId="0" borderId="32" xfId="90" applyFont="1" applyFill="1" applyBorder="1" applyAlignment="1">
      <alignment horizontal="center" vertical="center"/>
    </xf>
    <xf numFmtId="0" fontId="67" fillId="0" borderId="25" xfId="0" applyFont="1" applyBorder="1" applyAlignment="1">
      <alignment horizontal="center" vertical="center" wrapText="1"/>
    </xf>
    <xf numFmtId="0" fontId="32" fillId="0" borderId="0" xfId="0" applyFont="1" applyFill="1" applyBorder="1" applyAlignment="1">
      <alignment horizontal="center"/>
    </xf>
    <xf numFmtId="0" fontId="54" fillId="0" borderId="25" xfId="0" applyFont="1" applyFill="1" applyBorder="1" applyAlignment="1">
      <alignment horizontal="center" vertical="center"/>
    </xf>
    <xf numFmtId="0" fontId="54" fillId="0" borderId="45" xfId="0" applyFont="1" applyFill="1" applyBorder="1" applyAlignment="1">
      <alignment horizontal="center" vertical="center"/>
    </xf>
    <xf numFmtId="0" fontId="145" fillId="0" borderId="0" xfId="0" applyFont="1" applyFill="1" applyAlignment="1">
      <alignment horizontal="left" vertical="center"/>
    </xf>
    <xf numFmtId="0" fontId="147" fillId="0" borderId="0" xfId="0" applyFont="1" applyAlignment="1"/>
    <xf numFmtId="0" fontId="54" fillId="0" borderId="32" xfId="0" applyFont="1" applyFill="1" applyBorder="1" applyAlignment="1">
      <alignment horizontal="center" vertical="center"/>
    </xf>
    <xf numFmtId="0" fontId="88" fillId="0" borderId="0" xfId="90" applyFont="1" applyBorder="1" applyAlignment="1">
      <alignment horizontal="center" vertical="center"/>
    </xf>
    <xf numFmtId="0" fontId="88" fillId="0" borderId="54" xfId="90" applyFont="1" applyBorder="1" applyAlignment="1">
      <alignment horizontal="center" vertical="center"/>
    </xf>
    <xf numFmtId="0" fontId="89" fillId="32" borderId="25" xfId="0" applyFont="1" applyFill="1" applyBorder="1" applyAlignment="1">
      <alignment horizontal="center" vertical="center" wrapText="1"/>
    </xf>
    <xf numFmtId="0" fontId="89" fillId="32" borderId="32" xfId="0" applyFont="1" applyFill="1" applyBorder="1" applyAlignment="1">
      <alignment horizontal="center" vertical="center" wrapText="1"/>
    </xf>
    <xf numFmtId="165" fontId="89" fillId="32" borderId="32" xfId="0" applyNumberFormat="1" applyFont="1" applyFill="1" applyBorder="1" applyAlignment="1">
      <alignment horizontal="center" vertical="center" wrapText="1"/>
    </xf>
    <xf numFmtId="49" fontId="91" fillId="13" borderId="25" xfId="0" applyNumberFormat="1" applyFont="1" applyFill="1" applyBorder="1" applyAlignment="1">
      <alignment horizontal="center" vertical="center" wrapText="1"/>
    </xf>
    <xf numFmtId="49" fontId="89" fillId="32" borderId="25" xfId="0" applyNumberFormat="1" applyFont="1" applyFill="1" applyBorder="1" applyAlignment="1">
      <alignment horizontal="center" vertical="center" wrapText="1"/>
    </xf>
    <xf numFmtId="49" fontId="89" fillId="13" borderId="19" xfId="0" applyNumberFormat="1" applyFont="1" applyFill="1" applyBorder="1" applyAlignment="1">
      <alignment horizontal="center" vertical="center" wrapText="1"/>
    </xf>
    <xf numFmtId="49" fontId="89" fillId="13" borderId="25" xfId="0" applyNumberFormat="1" applyFont="1" applyFill="1" applyBorder="1" applyAlignment="1">
      <alignment horizontal="center" vertical="center" wrapText="1"/>
    </xf>
    <xf numFmtId="49" fontId="89" fillId="32" borderId="25" xfId="90" applyNumberFormat="1" applyFont="1" applyFill="1" applyBorder="1" applyAlignment="1">
      <alignment horizontal="center" vertical="center" wrapText="1"/>
    </xf>
    <xf numFmtId="1" fontId="89" fillId="32" borderId="25" xfId="90" applyNumberFormat="1" applyFont="1" applyFill="1" applyBorder="1" applyAlignment="1">
      <alignment horizontal="center" vertical="center" wrapText="1"/>
    </xf>
    <xf numFmtId="0" fontId="89" fillId="32" borderId="45" xfId="90" applyFont="1" applyFill="1" applyBorder="1" applyAlignment="1">
      <alignment horizontal="center" vertical="center" wrapText="1"/>
    </xf>
    <xf numFmtId="1" fontId="89" fillId="32" borderId="45" xfId="90" applyNumberFormat="1" applyFont="1" applyFill="1" applyBorder="1" applyAlignment="1">
      <alignment horizontal="center" vertical="center" wrapText="1"/>
    </xf>
    <xf numFmtId="0" fontId="93" fillId="0" borderId="54" xfId="0" applyFont="1" applyBorder="1" applyAlignment="1">
      <alignment horizontal="center" vertical="center" wrapText="1"/>
    </xf>
    <xf numFmtId="0" fontId="93" fillId="0" borderId="48" xfId="0" applyFont="1" applyBorder="1" applyAlignment="1">
      <alignment horizontal="center" vertical="center" wrapText="1"/>
    </xf>
    <xf numFmtId="0" fontId="93" fillId="0" borderId="60" xfId="0" applyFont="1" applyBorder="1" applyAlignment="1">
      <alignment horizontal="center" vertical="center" wrapText="1"/>
    </xf>
    <xf numFmtId="0" fontId="76" fillId="0" borderId="60" xfId="0" applyFont="1" applyBorder="1" applyAlignment="1">
      <alignment horizontal="center" vertical="center" wrapText="1"/>
    </xf>
    <xf numFmtId="0" fontId="76" fillId="33" borderId="60" xfId="0" applyFont="1" applyFill="1" applyBorder="1" applyAlignment="1">
      <alignment horizontal="center" vertical="center" wrapText="1"/>
    </xf>
    <xf numFmtId="1" fontId="89" fillId="32" borderId="60" xfId="90" applyNumberFormat="1" applyFont="1" applyFill="1" applyBorder="1" applyAlignment="1">
      <alignment horizontal="center" vertical="center" wrapText="1"/>
    </xf>
    <xf numFmtId="0" fontId="90" fillId="0" borderId="46" xfId="98" applyFont="1" applyBorder="1" applyAlignment="1">
      <alignment horizontal="center" vertical="center" wrapText="1"/>
    </xf>
    <xf numFmtId="0" fontId="91" fillId="32" borderId="60" xfId="0" applyFont="1" applyFill="1" applyBorder="1" applyAlignment="1">
      <alignment horizontal="center" vertical="center" wrapText="1"/>
    </xf>
    <xf numFmtId="0" fontId="89" fillId="32" borderId="48" xfId="0" applyFont="1" applyFill="1" applyBorder="1" applyAlignment="1">
      <alignment horizontal="center" vertical="center" wrapText="1"/>
    </xf>
    <xf numFmtId="0" fontId="89" fillId="32" borderId="17" xfId="0" applyFont="1" applyFill="1" applyBorder="1" applyAlignment="1">
      <alignment horizontal="center" vertical="center" wrapText="1"/>
    </xf>
    <xf numFmtId="0" fontId="89" fillId="32" borderId="53" xfId="0" applyFont="1" applyFill="1" applyBorder="1" applyAlignment="1">
      <alignment horizontal="center" vertical="center" wrapText="1"/>
    </xf>
    <xf numFmtId="0" fontId="89" fillId="33" borderId="60" xfId="0" applyFont="1" applyFill="1" applyBorder="1" applyAlignment="1">
      <alignment horizontal="center" vertical="center" wrapText="1"/>
    </xf>
    <xf numFmtId="0" fontId="89" fillId="32" borderId="78" xfId="0" applyFont="1" applyFill="1" applyBorder="1" applyAlignment="1">
      <alignment horizontal="center" vertical="center" wrapText="1"/>
    </xf>
    <xf numFmtId="0" fontId="89" fillId="32" borderId="60" xfId="0" applyFont="1" applyFill="1" applyBorder="1" applyAlignment="1">
      <alignment horizontal="center" vertical="center" wrapText="1"/>
    </xf>
    <xf numFmtId="0" fontId="90" fillId="32" borderId="19" xfId="98" applyFont="1" applyFill="1" applyBorder="1" applyAlignment="1">
      <alignment horizontal="center" vertical="center" wrapText="1"/>
    </xf>
    <xf numFmtId="165" fontId="89" fillId="32" borderId="60" xfId="0" applyNumberFormat="1" applyFont="1" applyFill="1" applyBorder="1" applyAlignment="1">
      <alignment horizontal="center" vertical="center" wrapText="1"/>
    </xf>
    <xf numFmtId="165" fontId="89" fillId="33" borderId="48" xfId="0" applyNumberFormat="1" applyFont="1" applyFill="1" applyBorder="1" applyAlignment="1">
      <alignment horizontal="center" vertical="center" wrapText="1"/>
    </xf>
    <xf numFmtId="0" fontId="76" fillId="33" borderId="66" xfId="0" applyFont="1" applyFill="1" applyBorder="1" applyAlignment="1">
      <alignment horizontal="center" vertical="center" wrapText="1"/>
    </xf>
    <xf numFmtId="0" fontId="93" fillId="33" borderId="60" xfId="0" applyFont="1" applyFill="1" applyBorder="1" applyAlignment="1">
      <alignment horizontal="center" vertical="center" wrapText="1"/>
    </xf>
    <xf numFmtId="165" fontId="89" fillId="32" borderId="54" xfId="0" applyNumberFormat="1" applyFont="1" applyFill="1" applyBorder="1" applyAlignment="1">
      <alignment horizontal="center" vertical="center" wrapText="1"/>
    </xf>
    <xf numFmtId="0" fontId="113" fillId="0" borderId="0" xfId="98" applyFont="1" applyBorder="1" applyAlignment="1">
      <alignment horizontal="center" vertical="center" wrapText="1"/>
    </xf>
    <xf numFmtId="0" fontId="48" fillId="0" borderId="0" xfId="98" applyFont="1" applyBorder="1" applyAlignment="1">
      <alignment horizontal="left" vertical="center" wrapText="1"/>
    </xf>
    <xf numFmtId="0" fontId="70" fillId="0" borderId="0" xfId="98" applyFont="1" applyBorder="1" applyAlignment="1">
      <alignment horizontal="left" vertical="center" wrapText="1"/>
    </xf>
    <xf numFmtId="0" fontId="50" fillId="4" borderId="19" xfId="0" applyFont="1" applyFill="1" applyBorder="1" applyAlignment="1">
      <alignment horizontal="center" vertical="center" wrapText="1"/>
    </xf>
    <xf numFmtId="0" fontId="50" fillId="4" borderId="68" xfId="0" applyFont="1" applyFill="1" applyBorder="1" applyAlignment="1">
      <alignment horizontal="center" vertical="center" wrapText="1"/>
    </xf>
    <xf numFmtId="0" fontId="100" fillId="0" borderId="54" xfId="90" applyFont="1" applyBorder="1" applyAlignment="1">
      <alignment horizontal="center" vertical="center"/>
    </xf>
    <xf numFmtId="0" fontId="89" fillId="32" borderId="68" xfId="0" applyFont="1" applyFill="1" applyBorder="1" applyAlignment="1">
      <alignment horizontal="center" vertical="center" wrapText="1"/>
    </xf>
    <xf numFmtId="165" fontId="89" fillId="32" borderId="25" xfId="0" applyNumberFormat="1" applyFont="1" applyFill="1" applyBorder="1" applyAlignment="1">
      <alignment horizontal="center" vertical="center" wrapText="1"/>
    </xf>
    <xf numFmtId="49" fontId="51" fillId="13" borderId="25" xfId="0" applyNumberFormat="1" applyFont="1" applyFill="1" applyBorder="1" applyAlignment="1">
      <alignment horizontal="center" vertical="center" wrapText="1"/>
    </xf>
    <xf numFmtId="49" fontId="89" fillId="13" borderId="56" xfId="0" applyNumberFormat="1" applyFont="1" applyFill="1" applyBorder="1" applyAlignment="1">
      <alignment horizontal="center" vertical="center" wrapText="1"/>
    </xf>
    <xf numFmtId="49" fontId="89" fillId="32" borderId="68" xfId="0" applyNumberFormat="1" applyFont="1" applyFill="1" applyBorder="1" applyAlignment="1">
      <alignment horizontal="center" vertical="center" wrapText="1"/>
    </xf>
    <xf numFmtId="49" fontId="89" fillId="0" borderId="25" xfId="90" applyNumberFormat="1" applyFont="1" applyBorder="1" applyAlignment="1">
      <alignment horizontal="center" vertical="center" wrapText="1"/>
    </xf>
    <xf numFmtId="1" fontId="89" fillId="0" borderId="25" xfId="90" applyNumberFormat="1" applyFont="1" applyBorder="1" applyAlignment="1">
      <alignment horizontal="center" vertical="center" wrapText="1"/>
    </xf>
    <xf numFmtId="0" fontId="89" fillId="0" borderId="45" xfId="90" applyFont="1" applyBorder="1" applyAlignment="1">
      <alignment horizontal="center" vertical="center" wrapText="1"/>
    </xf>
    <xf numFmtId="1" fontId="89" fillId="0" borderId="45" xfId="90" applyNumberFormat="1" applyFont="1" applyBorder="1" applyAlignment="1">
      <alignment horizontal="center" vertical="center" wrapText="1"/>
    </xf>
    <xf numFmtId="1" fontId="89" fillId="0" borderId="43" xfId="90" applyNumberFormat="1" applyFont="1" applyBorder="1" applyAlignment="1">
      <alignment horizontal="center" vertical="center" wrapText="1"/>
    </xf>
    <xf numFmtId="0" fontId="89" fillId="0" borderId="54" xfId="0" applyFont="1" applyBorder="1" applyAlignment="1">
      <alignment horizontal="center" vertical="center" wrapText="1"/>
    </xf>
    <xf numFmtId="0" fontId="93" fillId="0" borderId="66" xfId="0" applyFont="1" applyBorder="1" applyAlignment="1">
      <alignment horizontal="center" vertical="center" wrapText="1"/>
    </xf>
    <xf numFmtId="165" fontId="89" fillId="0" borderId="54" xfId="0" applyNumberFormat="1" applyFont="1" applyBorder="1" applyAlignment="1">
      <alignment horizontal="center" vertical="center" wrapText="1"/>
    </xf>
    <xf numFmtId="0" fontId="89" fillId="0" borderId="60" xfId="0" applyFont="1" applyBorder="1" applyAlignment="1">
      <alignment horizontal="center" vertical="center" wrapText="1"/>
    </xf>
    <xf numFmtId="165" fontId="89" fillId="0" borderId="60" xfId="0" applyNumberFormat="1" applyFont="1" applyBorder="1" applyAlignment="1">
      <alignment horizontal="center" vertical="center" wrapText="1"/>
    </xf>
    <xf numFmtId="165" fontId="89" fillId="0" borderId="48" xfId="0" applyNumberFormat="1" applyFont="1" applyBorder="1" applyAlignment="1">
      <alignment horizontal="center" vertical="center" wrapText="1"/>
    </xf>
    <xf numFmtId="0" fontId="89" fillId="0" borderId="53" xfId="0" applyFont="1" applyBorder="1" applyAlignment="1">
      <alignment horizontal="center" vertical="center" wrapText="1"/>
    </xf>
    <xf numFmtId="0" fontId="89" fillId="0" borderId="78" xfId="0" applyFont="1" applyBorder="1" applyAlignment="1">
      <alignment horizontal="center" vertical="center" wrapText="1"/>
    </xf>
    <xf numFmtId="0" fontId="91" fillId="0" borderId="66" xfId="0" applyFont="1" applyBorder="1" applyAlignment="1">
      <alignment horizontal="center" vertical="center" wrapText="1"/>
    </xf>
    <xf numFmtId="0" fontId="89" fillId="0" borderId="9" xfId="0" applyFont="1" applyBorder="1" applyAlignment="1">
      <alignment horizontal="center" vertical="center" wrapText="1"/>
    </xf>
    <xf numFmtId="0" fontId="89" fillId="0" borderId="77" xfId="0" applyFont="1" applyBorder="1" applyAlignment="1">
      <alignment horizontal="center" vertical="center" wrapText="1"/>
    </xf>
    <xf numFmtId="1" fontId="89" fillId="0" borderId="60" xfId="90" applyNumberFormat="1" applyFont="1" applyBorder="1" applyAlignment="1">
      <alignment horizontal="center" vertical="center" wrapText="1"/>
    </xf>
    <xf numFmtId="0" fontId="90" fillId="0" borderId="47" xfId="98" applyFont="1" applyBorder="1" applyAlignment="1">
      <alignment horizontal="center" vertical="center" wrapText="1"/>
    </xf>
    <xf numFmtId="0" fontId="90" fillId="0" borderId="73" xfId="98" applyFont="1" applyBorder="1" applyAlignment="1">
      <alignment horizontal="center" vertical="center" wrapText="1"/>
    </xf>
    <xf numFmtId="0" fontId="90" fillId="0" borderId="34" xfId="98" applyFont="1" applyBorder="1" applyAlignment="1">
      <alignment horizontal="left" vertical="center" wrapText="1"/>
    </xf>
    <xf numFmtId="0" fontId="90" fillId="0" borderId="34" xfId="98" applyFont="1" applyBorder="1" applyAlignment="1">
      <alignment horizontal="center" vertical="center" wrapText="1"/>
    </xf>
    <xf numFmtId="0" fontId="90" fillId="0" borderId="65" xfId="98" applyFont="1" applyBorder="1" applyAlignment="1">
      <alignment horizontal="left" vertical="center" wrapText="1"/>
    </xf>
    <xf numFmtId="0" fontId="90" fillId="0" borderId="40" xfId="98" applyFont="1" applyBorder="1" applyAlignment="1">
      <alignment horizontal="left" vertical="center" wrapText="1"/>
    </xf>
    <xf numFmtId="0" fontId="90" fillId="32" borderId="40" xfId="98" applyFont="1" applyFill="1" applyBorder="1" applyAlignment="1">
      <alignment horizontal="left" vertical="center" wrapText="1"/>
    </xf>
    <xf numFmtId="0" fontId="90" fillId="0" borderId="32" xfId="98" applyFont="1" applyBorder="1" applyAlignment="1">
      <alignment horizontal="left" vertical="center" wrapText="1"/>
    </xf>
    <xf numFmtId="0" fontId="51" fillId="32" borderId="32" xfId="98" applyFont="1" applyFill="1" applyBorder="1" applyAlignment="1">
      <alignment horizontal="center" vertical="center" wrapText="1"/>
    </xf>
    <xf numFmtId="0" fontId="51" fillId="32" borderId="22" xfId="98" applyFont="1" applyFill="1" applyBorder="1" applyAlignment="1">
      <alignment horizontal="center" vertical="center" wrapText="1"/>
    </xf>
    <xf numFmtId="0" fontId="51" fillId="32" borderId="32" xfId="98" applyFont="1" applyFill="1" applyBorder="1" applyAlignment="1">
      <alignment horizontal="center" vertical="center"/>
    </xf>
    <xf numFmtId="0" fontId="51" fillId="0" borderId="32" xfId="98" applyFont="1" applyBorder="1" applyAlignment="1">
      <alignment horizontal="center" vertical="center" wrapText="1"/>
    </xf>
    <xf numFmtId="0" fontId="51" fillId="0" borderId="22" xfId="98" applyFont="1" applyBorder="1" applyAlignment="1">
      <alignment horizontal="center" vertical="center" wrapText="1"/>
    </xf>
    <xf numFmtId="0" fontId="50" fillId="0" borderId="32" xfId="90" applyFont="1" applyBorder="1" applyAlignment="1">
      <alignment horizontal="center" vertical="center"/>
    </xf>
    <xf numFmtId="49" fontId="93" fillId="0" borderId="64" xfId="0" applyNumberFormat="1" applyFont="1" applyBorder="1" applyAlignment="1">
      <alignment horizontal="center" vertical="center" wrapText="1"/>
    </xf>
    <xf numFmtId="0" fontId="114" fillId="0" borderId="0" xfId="0" applyFont="1" applyBorder="1" applyAlignment="1">
      <alignment horizontal="center"/>
    </xf>
    <xf numFmtId="49" fontId="118" fillId="0" borderId="8" xfId="90" applyNumberFormat="1" applyFont="1" applyBorder="1" applyAlignment="1">
      <alignment horizontal="center" vertical="center" wrapText="1"/>
    </xf>
    <xf numFmtId="49" fontId="118" fillId="32" borderId="9" xfId="90" applyNumberFormat="1" applyFont="1" applyFill="1" applyBorder="1" applyAlignment="1">
      <alignment horizontal="center" vertical="center" wrapText="1"/>
    </xf>
    <xf numFmtId="49" fontId="129" fillId="32" borderId="9" xfId="90" applyNumberFormat="1" applyFont="1" applyFill="1" applyBorder="1" applyAlignment="1">
      <alignment horizontal="center" vertical="center" wrapText="1"/>
    </xf>
    <xf numFmtId="49" fontId="129" fillId="0" borderId="32" xfId="90" applyNumberFormat="1" applyFont="1" applyBorder="1" applyAlignment="1">
      <alignment horizontal="center" vertical="center" wrapText="1"/>
    </xf>
    <xf numFmtId="49" fontId="129" fillId="32" borderId="32" xfId="90" applyNumberFormat="1" applyFont="1" applyFill="1" applyBorder="1" applyAlignment="1">
      <alignment horizontal="center" vertical="center" wrapText="1"/>
    </xf>
    <xf numFmtId="49" fontId="129" fillId="0" borderId="22" xfId="90" applyNumberFormat="1" applyFont="1" applyBorder="1" applyAlignment="1">
      <alignment horizontal="center" vertical="center" wrapText="1"/>
    </xf>
    <xf numFmtId="49" fontId="129" fillId="0" borderId="25" xfId="90" applyNumberFormat="1" applyFont="1" applyBorder="1" applyAlignment="1">
      <alignment horizontal="center" vertical="center" wrapText="1"/>
    </xf>
  </cellXfs>
  <cellStyles count="144">
    <cellStyle name="20% - Акцент1 2" xfId="2"/>
    <cellStyle name="20% — акцент1 2" xfId="8"/>
    <cellStyle name="20% - Акцент2 2" xfId="3"/>
    <cellStyle name="20% — акцент2 2" xfId="9"/>
    <cellStyle name="20% - Акцент3 2" xfId="4"/>
    <cellStyle name="20% — акцент3 2" xfId="10"/>
    <cellStyle name="20% - Акцент4 2" xfId="5"/>
    <cellStyle name="20% — акцент4 2" xfId="11"/>
    <cellStyle name="20% - Акцент5 2" xfId="6"/>
    <cellStyle name="20% — акцент5 2" xfId="12"/>
    <cellStyle name="20% - Акцент6 2" xfId="7"/>
    <cellStyle name="20% — акцент6 2" xfId="13"/>
    <cellStyle name="40% - Акцент1 2" xfId="14"/>
    <cellStyle name="40% — акцент1 2" xfId="20"/>
    <cellStyle name="40% - Акцент2 2" xfId="15"/>
    <cellStyle name="40% — акцент2 2" xfId="21"/>
    <cellStyle name="40% - Акцент3 2" xfId="16"/>
    <cellStyle name="40% — акцент3 2" xfId="22"/>
    <cellStyle name="40% - Акцент4 2" xfId="17"/>
    <cellStyle name="40% — акцент4 2" xfId="23"/>
    <cellStyle name="40% - Акцент5 2" xfId="18"/>
    <cellStyle name="40% — акцент5 2" xfId="24"/>
    <cellStyle name="40% - Акцент6 2" xfId="19"/>
    <cellStyle name="40% — акцент6 2" xfId="25"/>
    <cellStyle name="60% — акцент1 2" xfId="26"/>
    <cellStyle name="60% — акцент2 2" xfId="27"/>
    <cellStyle name="60% — акцент3 2" xfId="28"/>
    <cellStyle name="60% — акцент4 2" xfId="29"/>
    <cellStyle name="60% — акцент5 2" xfId="30"/>
    <cellStyle name="60% — акцент6 2" xfId="31"/>
    <cellStyle name="S0" xfId="32"/>
    <cellStyle name="S1" xfId="33"/>
    <cellStyle name="S10" xfId="34"/>
    <cellStyle name="S11" xfId="35"/>
    <cellStyle name="S12" xfId="36"/>
    <cellStyle name="S13" xfId="37"/>
    <cellStyle name="S14" xfId="38"/>
    <cellStyle name="S15" xfId="39"/>
    <cellStyle name="S16" xfId="40"/>
    <cellStyle name="S17" xfId="41"/>
    <cellStyle name="S18" xfId="42"/>
    <cellStyle name="S19" xfId="43"/>
    <cellStyle name="S2" xfId="44"/>
    <cellStyle name="S20" xfId="45"/>
    <cellStyle name="S21" xfId="46"/>
    <cellStyle name="S22" xfId="47"/>
    <cellStyle name="S23" xfId="48"/>
    <cellStyle name="S24" xfId="49"/>
    <cellStyle name="S25" xfId="50"/>
    <cellStyle name="S26" xfId="51"/>
    <cellStyle name="S3" xfId="52"/>
    <cellStyle name="S4" xfId="53"/>
    <cellStyle name="S5" xfId="54"/>
    <cellStyle name="S6" xfId="55"/>
    <cellStyle name="S7" xfId="56"/>
    <cellStyle name="S8" xfId="57"/>
    <cellStyle name="S9" xfId="58"/>
    <cellStyle name="Акт" xfId="59"/>
    <cellStyle name="АктМТСН" xfId="60"/>
    <cellStyle name="Акцент1 2" xfId="61"/>
    <cellStyle name="Акцент2 2" xfId="62"/>
    <cellStyle name="Акцент3 2" xfId="63"/>
    <cellStyle name="Акцент4 2" xfId="64"/>
    <cellStyle name="Акцент5 2" xfId="65"/>
    <cellStyle name="Акцент6 2" xfId="66"/>
    <cellStyle name="Ввод  2" xfId="67"/>
    <cellStyle name="ВедРесурсов" xfId="68"/>
    <cellStyle name="ВедРесурсовАкт" xfId="69"/>
    <cellStyle name="Вывод 2" xfId="70"/>
    <cellStyle name="Вычисление 2" xfId="71"/>
    <cellStyle name="Гиперссылка" xfId="1" builtinId="8"/>
    <cellStyle name="Итог 2" xfId="72"/>
    <cellStyle name="Итоги" xfId="73"/>
    <cellStyle name="ИтогоАктБазЦ" xfId="75"/>
    <cellStyle name="ИтогоАктБИМ" xfId="74"/>
    <cellStyle name="ИтогоАктРесМет" xfId="76"/>
    <cellStyle name="ИтогоАктТекЦ" xfId="77"/>
    <cellStyle name="ИтогоБазЦ" xfId="79"/>
    <cellStyle name="ИтогоБИМ" xfId="78"/>
    <cellStyle name="ИтогоРесМет" xfId="80"/>
    <cellStyle name="ИтогоТекЦ" xfId="81"/>
    <cellStyle name="Контрольная ячейка 2" xfId="82"/>
    <cellStyle name="ЛокСмета" xfId="84"/>
    <cellStyle name="ЛокСмМТСН" xfId="83"/>
    <cellStyle name="М29" xfId="85"/>
    <cellStyle name="Название 2" xfId="86"/>
    <cellStyle name="Нейтральный 2" xfId="87"/>
    <cellStyle name="ОбСмета" xfId="88"/>
    <cellStyle name="Обычный" xfId="0" builtinId="0"/>
    <cellStyle name="Обычный 10" xfId="143"/>
    <cellStyle name="Обычный 13 2" xfId="89"/>
    <cellStyle name="Обычный 15" xfId="90"/>
    <cellStyle name="Обычный 15 2" xfId="91"/>
    <cellStyle name="Обычный 2" xfId="92"/>
    <cellStyle name="Обычный 2 2" xfId="93"/>
    <cellStyle name="Обычный 2 2 2" xfId="94"/>
    <cellStyle name="Обычный 2 3" xfId="95"/>
    <cellStyle name="Обычный 2 4" xfId="96"/>
    <cellStyle name="Обычный 2 5" xfId="97"/>
    <cellStyle name="Обычный 3" xfId="98"/>
    <cellStyle name="Обычный 3 2" xfId="99"/>
    <cellStyle name="Обычный 3 3" xfId="100"/>
    <cellStyle name="Обычный 3 3 2" xfId="101"/>
    <cellStyle name="Обычный 3 3 2 2" xfId="102"/>
    <cellStyle name="Обычный 3 4" xfId="103"/>
    <cellStyle name="Обычный 4" xfId="104"/>
    <cellStyle name="Обычный 4 2" xfId="105"/>
    <cellStyle name="Обычный 4 2 2" xfId="106"/>
    <cellStyle name="Обычный 4 3" xfId="107"/>
    <cellStyle name="Обычный 4 3 2" xfId="108"/>
    <cellStyle name="Обычный 4 3 3" xfId="109"/>
    <cellStyle name="Обычный 4 4" xfId="110"/>
    <cellStyle name="Обычный 5" xfId="111"/>
    <cellStyle name="Обычный 5 2" xfId="112"/>
    <cellStyle name="Обычный 5 3" xfId="113"/>
    <cellStyle name="Обычный 6" xfId="114"/>
    <cellStyle name="Обычный 7" xfId="115"/>
    <cellStyle name="Обычный 7 2" xfId="116"/>
    <cellStyle name="Обычный 8" xfId="117"/>
    <cellStyle name="Обычный 9" xfId="118"/>
    <cellStyle name="Обычный_Лист1" xfId="119"/>
    <cellStyle name="Параметр" xfId="120"/>
    <cellStyle name="ПеременныеСметы" xfId="121"/>
    <cellStyle name="Плохой 2" xfId="122"/>
    <cellStyle name="Пояснение 2" xfId="123"/>
    <cellStyle name="Примечание 2" xfId="124"/>
    <cellStyle name="Примечание 3" xfId="125"/>
    <cellStyle name="РесСмета" xfId="126"/>
    <cellStyle name="СводкаСтоимРаб" xfId="128"/>
    <cellStyle name="СводРасч" xfId="127"/>
    <cellStyle name="Связанная ячейка 2" xfId="129"/>
    <cellStyle name="Стиль 1" xfId="130"/>
    <cellStyle name="Стиль 1 2" xfId="131"/>
    <cellStyle name="Стиль 2" xfId="132"/>
    <cellStyle name="Текст предупреждения 2" xfId="133"/>
    <cellStyle name="Титул" xfId="134"/>
    <cellStyle name="Финансовый 2" xfId="135"/>
    <cellStyle name="Финансовый 2 2" xfId="136"/>
    <cellStyle name="Финансовый 2 3" xfId="137"/>
    <cellStyle name="Финансовый 3" xfId="138"/>
    <cellStyle name="Финансовый 4" xfId="139"/>
    <cellStyle name="Хвост" xfId="140"/>
    <cellStyle name="Хороший 2" xfId="141"/>
    <cellStyle name="Экспертиза" xfId="142"/>
  </cellStyles>
  <dxfs count="354">
    <dxf>
      <font>
        <color rgb="FF9C0006"/>
      </font>
      <fill>
        <patternFill>
          <bgColor rgb="FFFFC7CE"/>
        </patternFill>
      </fill>
    </dxf>
    <dxf>
      <font>
        <b/>
        <i val="0"/>
      </font>
      <fill>
        <patternFill>
          <bgColor rgb="FFFF99CC"/>
        </patternFill>
      </fill>
    </dxf>
    <dxf>
      <font>
        <b/>
        <i val="0"/>
      </font>
      <fill>
        <patternFill>
          <bgColor rgb="FFFAC090"/>
        </patternFill>
      </fill>
    </dxf>
    <dxf>
      <font>
        <color rgb="FF9C0006"/>
      </font>
      <fill>
        <patternFill>
          <bgColor rgb="FFFFC7CE"/>
        </patternFill>
      </fill>
    </dxf>
    <dxf>
      <font>
        <b/>
        <i val="0"/>
      </font>
      <fill>
        <patternFill>
          <bgColor rgb="FFFF99CC"/>
        </patternFill>
      </fill>
    </dxf>
    <dxf>
      <font>
        <b/>
        <i val="0"/>
      </font>
      <fill>
        <patternFill>
          <bgColor rgb="FFFAC090"/>
        </patternFill>
      </fill>
    </dxf>
    <dxf>
      <font>
        <color rgb="FF9C0006"/>
      </font>
      <fill>
        <patternFill>
          <bgColor rgb="FFFFC7CE"/>
        </patternFill>
      </fill>
    </dxf>
    <dxf>
      <font>
        <b/>
        <i val="0"/>
      </font>
      <fill>
        <patternFill>
          <bgColor rgb="FFFF99CC"/>
        </patternFill>
      </fill>
    </dxf>
    <dxf>
      <font>
        <b/>
        <i val="0"/>
      </font>
      <fill>
        <patternFill>
          <bgColor rgb="FFFAC09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ont>
        <b/>
        <i val="0"/>
      </font>
      <fill>
        <patternFill>
          <bgColor rgb="FFFF99CC"/>
        </patternFill>
      </fill>
    </dxf>
    <dxf>
      <font>
        <b/>
        <i val="0"/>
      </font>
      <fill>
        <patternFill>
          <bgColor rgb="FFFAC090"/>
        </patternFill>
      </fill>
    </dxf>
    <dxf>
      <font>
        <b/>
        <i val="0"/>
      </font>
      <fill>
        <patternFill>
          <bgColor rgb="FF99FF99"/>
        </patternFill>
      </fill>
    </dxf>
    <dxf>
      <font>
        <color rgb="FF9C0006"/>
      </font>
    </dxf>
    <dxf>
      <font>
        <b/>
        <i val="0"/>
      </font>
      <fill>
        <patternFill>
          <bgColor rgb="FFFF99CC"/>
        </patternFill>
      </fill>
    </dxf>
    <dxf>
      <font>
        <b/>
        <i val="0"/>
      </font>
      <fill>
        <patternFill>
          <bgColor rgb="FFFAC090"/>
        </patternFill>
      </fill>
    </dxf>
    <dxf>
      <font>
        <b/>
        <i val="0"/>
      </font>
      <fill>
        <patternFill>
          <bgColor rgb="FF99FF99"/>
        </patternFill>
      </fill>
    </dxf>
    <dxf>
      <font>
        <color rgb="FF9C0006"/>
      </font>
      <fill>
        <patternFill>
          <bgColor rgb="FFFFC7CE"/>
        </patternFill>
      </fill>
    </dxf>
    <dxf>
      <font>
        <b/>
        <i val="0"/>
      </font>
      <fill>
        <patternFill>
          <bgColor rgb="FF99FF99"/>
        </patternFill>
      </fill>
    </dxf>
    <dxf>
      <font>
        <b/>
        <i val="0"/>
      </font>
      <fill>
        <patternFill>
          <bgColor rgb="FFFF99CC"/>
        </patternFill>
      </fill>
    </dxf>
    <dxf>
      <fill>
        <patternFill>
          <bgColor rgb="FFFFFFCC"/>
        </patternFill>
      </fill>
    </dxf>
    <dxf>
      <font>
        <color rgb="FF9C0006"/>
      </font>
      <fill>
        <patternFill>
          <bgColor rgb="FFFFC7CE"/>
        </patternFill>
      </fill>
    </dxf>
    <dxf>
      <font>
        <b/>
        <i val="0"/>
      </font>
      <fill>
        <patternFill>
          <bgColor rgb="FF99FF99"/>
        </patternFill>
      </fill>
    </dxf>
    <dxf>
      <fill>
        <patternFill>
          <bgColor rgb="FFFF9B9B"/>
        </patternFill>
      </fill>
    </dxf>
    <dxf>
      <font>
        <b/>
        <i val="0"/>
      </font>
      <fill>
        <patternFill>
          <bgColor rgb="FF99FF99"/>
        </patternFill>
      </fill>
    </dxf>
    <dxf>
      <fill>
        <patternFill>
          <bgColor rgb="FFFF9B9B"/>
        </patternFill>
      </fill>
    </dxf>
    <dxf>
      <font>
        <b/>
        <i val="0"/>
      </font>
      <fill>
        <patternFill>
          <bgColor rgb="FF99FF99"/>
        </patternFill>
      </fill>
    </dxf>
    <dxf>
      <fill>
        <patternFill>
          <bgColor rgb="FFFF9B9B"/>
        </patternFill>
      </fill>
    </dxf>
    <dxf>
      <font>
        <b/>
        <i val="0"/>
      </font>
      <fill>
        <patternFill>
          <bgColor rgb="FF99FF99"/>
        </patternFill>
      </fill>
    </dxf>
    <dxf>
      <fill>
        <patternFill>
          <bgColor rgb="FFFF9B9B"/>
        </patternFill>
      </fill>
    </dxf>
    <dxf>
      <font>
        <b/>
        <i val="0"/>
      </font>
      <fill>
        <patternFill>
          <bgColor rgb="FF99FF99"/>
        </patternFill>
      </fill>
    </dxf>
    <dxf>
      <fill>
        <patternFill>
          <bgColor rgb="FFFF9B9B"/>
        </patternFill>
      </fill>
    </dxf>
    <dxf>
      <font>
        <b/>
        <i val="0"/>
      </font>
      <fill>
        <patternFill>
          <bgColor rgb="FFFF99CC"/>
        </patternFill>
      </fill>
    </dxf>
    <dxf>
      <font>
        <b/>
        <i val="0"/>
      </font>
      <fill>
        <patternFill>
          <bgColor rgb="FFFAC090"/>
        </patternFill>
      </fill>
    </dxf>
    <dxf>
      <font>
        <b/>
        <i val="0"/>
      </font>
      <fill>
        <patternFill>
          <bgColor rgb="FF99FF99"/>
        </patternFill>
      </fill>
    </dxf>
    <dxf>
      <font>
        <color rgb="FF9C0006"/>
      </font>
      <fill>
        <patternFill>
          <bgColor rgb="FFFFC7CE"/>
        </patternFill>
      </fill>
    </dxf>
    <dxf>
      <font>
        <b/>
        <i val="0"/>
      </font>
      <fill>
        <patternFill>
          <bgColor rgb="FF99FF99"/>
        </patternFill>
      </fill>
    </dxf>
    <dxf>
      <fill>
        <patternFill>
          <bgColor rgb="FFFF9B9B"/>
        </patternFill>
      </fill>
    </dxf>
    <dxf>
      <font>
        <color rgb="FF9C0006"/>
      </font>
      <fill>
        <patternFill>
          <bgColor rgb="FFFFC7CE"/>
        </patternFill>
      </fill>
    </dxf>
    <dxf>
      <font>
        <color rgb="FF9C0006"/>
      </font>
      <fill>
        <patternFill>
          <bgColor rgb="FFFFC7CE"/>
        </patternFill>
      </fill>
    </dxf>
    <dxf>
      <font>
        <b/>
        <i val="0"/>
      </font>
      <fill>
        <patternFill>
          <bgColor rgb="FF99FF99"/>
        </patternFill>
      </fill>
    </dxf>
    <dxf>
      <fill>
        <patternFill>
          <bgColor rgb="FFFF9B9B"/>
        </patternFill>
      </fill>
    </dxf>
    <dxf>
      <font>
        <b/>
        <i val="0"/>
      </font>
      <fill>
        <patternFill>
          <bgColor rgb="FF99FF99"/>
        </patternFill>
      </fill>
    </dxf>
    <dxf>
      <fill>
        <patternFill>
          <bgColor rgb="FFFF9B9B"/>
        </patternFill>
      </fill>
    </dxf>
    <dxf>
      <font>
        <b/>
        <i val="0"/>
      </font>
      <fill>
        <patternFill>
          <bgColor rgb="FF99FF99"/>
        </patternFill>
      </fill>
    </dxf>
    <dxf>
      <fill>
        <patternFill>
          <bgColor rgb="FFFF9B9B"/>
        </patternFill>
      </fill>
    </dxf>
    <dxf>
      <font>
        <color rgb="FF9C0006"/>
      </font>
      <fill>
        <patternFill>
          <bgColor rgb="FFFFC7CE"/>
        </patternFill>
      </fill>
    </dxf>
    <dxf>
      <font>
        <b/>
        <i val="0"/>
      </font>
      <fill>
        <patternFill>
          <bgColor rgb="FF99FF99"/>
        </patternFill>
      </fill>
    </dxf>
    <dxf>
      <fill>
        <patternFill>
          <bgColor rgb="FFFF9B9B"/>
        </patternFill>
      </fill>
    </dxf>
    <dxf>
      <font>
        <b/>
        <i val="0"/>
      </font>
      <fill>
        <patternFill>
          <bgColor rgb="FF99FF99"/>
        </patternFill>
      </fill>
    </dxf>
    <dxf>
      <fill>
        <patternFill>
          <bgColor rgb="FFFF9B9B"/>
        </patternFill>
      </fill>
    </dxf>
    <dxf>
      <font>
        <color rgb="FF9C0006"/>
      </font>
      <fill>
        <patternFill>
          <bgColor rgb="FFFFC7CE"/>
        </patternFill>
      </fill>
    </dxf>
    <dxf>
      <font>
        <color rgb="FF9C0006"/>
      </font>
      <fill>
        <patternFill>
          <bgColor rgb="FFFFC7CE"/>
        </patternFill>
      </fill>
    </dxf>
    <dxf>
      <font>
        <b/>
        <i val="0"/>
      </font>
      <fill>
        <patternFill>
          <bgColor rgb="FF99FF99"/>
        </patternFill>
      </fill>
    </dxf>
    <dxf>
      <fill>
        <patternFill>
          <bgColor rgb="FFFF9B9B"/>
        </patternFill>
      </fill>
    </dxf>
    <dxf>
      <font>
        <b/>
        <i val="0"/>
      </font>
      <fill>
        <patternFill>
          <bgColor rgb="FF99FF99"/>
        </patternFill>
      </fill>
    </dxf>
    <dxf>
      <fill>
        <patternFill>
          <bgColor rgb="FFFF9B9B"/>
        </patternFill>
      </fill>
    </dxf>
    <dxf>
      <font>
        <color rgb="FF9C0006"/>
      </font>
      <fill>
        <patternFill>
          <bgColor rgb="FFFFC7CE"/>
        </patternFill>
      </fill>
    </dxf>
    <dxf>
      <font>
        <b/>
        <i val="0"/>
      </font>
      <fill>
        <patternFill>
          <bgColor rgb="FF99FF99"/>
        </patternFill>
      </fill>
    </dxf>
    <dxf>
      <fill>
        <patternFill>
          <bgColor rgb="FFFF9B9B"/>
        </patternFill>
      </fill>
    </dxf>
    <dxf>
      <font>
        <color rgb="FF9C0006"/>
      </font>
      <fill>
        <patternFill>
          <bgColor rgb="FFFFC7CE"/>
        </patternFill>
      </fill>
    </dxf>
    <dxf>
      <font>
        <color rgb="FF9C0006"/>
      </font>
      <fill>
        <patternFill>
          <bgColor rgb="FFFFC7CE"/>
        </patternFill>
      </fill>
    </dxf>
    <dxf>
      <font>
        <b/>
        <i val="0"/>
      </font>
      <fill>
        <patternFill>
          <bgColor rgb="FF99FF99"/>
        </patternFill>
      </fill>
    </dxf>
    <dxf>
      <fill>
        <patternFill>
          <bgColor rgb="FFFF9B9B"/>
        </patternFill>
      </fill>
    </dxf>
    <dxf>
      <font>
        <color rgb="FF9C0006"/>
      </font>
      <fill>
        <patternFill>
          <bgColor rgb="FFFFC7CE"/>
        </patternFill>
      </fill>
    </dxf>
    <dxf>
      <font>
        <b/>
        <i val="0"/>
      </font>
      <fill>
        <patternFill>
          <bgColor rgb="FF99FF99"/>
        </patternFill>
      </fill>
    </dxf>
    <dxf>
      <fill>
        <patternFill>
          <bgColor rgb="FFFF9B9B"/>
        </patternFill>
      </fill>
    </dxf>
    <dxf>
      <font>
        <b/>
        <i val="0"/>
      </font>
      <fill>
        <patternFill>
          <bgColor rgb="FF99FF99"/>
        </patternFill>
      </fill>
    </dxf>
    <dxf>
      <fill>
        <patternFill>
          <bgColor rgb="FFFF9B9B"/>
        </patternFill>
      </fill>
    </dxf>
    <dxf>
      <font>
        <b/>
        <i val="0"/>
      </font>
      <fill>
        <patternFill>
          <bgColor rgb="FFFF99CC"/>
        </patternFill>
      </fill>
    </dxf>
    <dxf>
      <font>
        <b/>
        <i val="0"/>
      </font>
      <fill>
        <patternFill>
          <bgColor rgb="FFFAC090"/>
        </patternFill>
      </fill>
    </dxf>
    <dxf>
      <font>
        <b/>
        <i val="0"/>
      </font>
      <fill>
        <patternFill>
          <bgColor rgb="FF99FF99"/>
        </patternFill>
      </fill>
    </dxf>
    <dxf>
      <font>
        <color rgb="FF9C0006"/>
      </font>
      <fill>
        <patternFill>
          <bgColor rgb="FFFFC7CE"/>
        </patternFill>
      </fill>
    </dxf>
    <dxf>
      <font>
        <b/>
        <i val="0"/>
      </font>
      <fill>
        <patternFill>
          <bgColor rgb="FF99FF99"/>
        </patternFill>
      </fill>
    </dxf>
    <dxf>
      <fill>
        <patternFill>
          <bgColor rgb="FFFF9B9B"/>
        </patternFill>
      </fill>
    </dxf>
    <dxf>
      <font>
        <color rgb="FF9C0006"/>
      </font>
      <fill>
        <patternFill>
          <bgColor rgb="FFFFC7CE"/>
        </patternFill>
      </fill>
    </dxf>
    <dxf>
      <font>
        <color rgb="FF9C0006"/>
      </font>
      <fill>
        <patternFill>
          <bgColor rgb="FFFFC7CE"/>
        </patternFill>
      </fill>
    </dxf>
    <dxf>
      <font>
        <b/>
        <i val="0"/>
        <color rgb="FF9C6500"/>
      </font>
      <fill>
        <patternFill>
          <bgColor rgb="FFFFEB9C"/>
        </patternFill>
      </fill>
    </dxf>
    <dxf>
      <font>
        <b/>
        <i val="0"/>
        <color rgb="FF9C6500"/>
      </font>
      <fill>
        <patternFill>
          <bgColor rgb="FFFFEB9C"/>
        </patternFill>
      </fill>
    </dxf>
    <dxf>
      <font>
        <b/>
        <i val="0"/>
        <u/>
        <color rgb="FFC00000"/>
      </font>
      <fill>
        <patternFill>
          <bgColor rgb="FFE6B9B8"/>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E1"/>
        </patternFill>
      </fill>
    </dxf>
    <dxf>
      <font>
        <b/>
        <i val="0"/>
      </font>
      <fill>
        <patternFill>
          <bgColor rgb="FFFFFFD9"/>
        </patternFill>
      </fill>
    </dxf>
    <dxf>
      <font>
        <color rgb="FF9C0006"/>
      </font>
      <fill>
        <patternFill>
          <bgColor rgb="FFFFC7CE"/>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E1"/>
        </patternFill>
      </fill>
    </dxf>
    <dxf>
      <fill>
        <patternFill>
          <bgColor rgb="FFFFFFE1"/>
        </patternFill>
      </fill>
    </dxf>
    <dxf>
      <fill>
        <patternFill>
          <bgColor rgb="FFFFFFE1"/>
        </patternFill>
      </fill>
    </dxf>
    <dxf>
      <font>
        <b/>
        <i val="0"/>
      </font>
      <fill>
        <patternFill>
          <bgColor rgb="FFFF99CC"/>
        </patternFill>
      </fill>
    </dxf>
    <dxf>
      <font>
        <b/>
        <i val="0"/>
      </font>
      <fill>
        <patternFill>
          <bgColor rgb="FFFAC090"/>
        </patternFill>
      </fill>
    </dxf>
    <dxf>
      <font>
        <color rgb="FF9C0006"/>
      </font>
      <fill>
        <patternFill>
          <bgColor rgb="FFFFC7CE"/>
        </patternFill>
      </fill>
    </dxf>
    <dxf>
      <font>
        <color rgb="FF9C0006"/>
      </font>
      <fill>
        <patternFill>
          <bgColor rgb="FFFFC7CE"/>
        </patternFill>
      </fill>
    </dxf>
    <dxf>
      <font>
        <b/>
        <i val="0"/>
      </font>
      <fill>
        <patternFill>
          <bgColor rgb="FFFF99CC"/>
        </patternFill>
      </fill>
    </dxf>
    <dxf>
      <font>
        <b/>
        <i val="0"/>
      </font>
      <fill>
        <patternFill>
          <bgColor rgb="FFFAC090"/>
        </patternFill>
      </fill>
    </dxf>
    <dxf>
      <font>
        <color rgb="FF9C0006"/>
      </font>
      <fill>
        <patternFill>
          <bgColor rgb="FFFFC7CE"/>
        </patternFill>
      </fill>
    </dxf>
    <dxf>
      <font>
        <color rgb="FF9C0006"/>
      </font>
      <fill>
        <patternFill>
          <bgColor rgb="FFFFC7CE"/>
        </patternFill>
      </fill>
    </dxf>
    <dxf>
      <font>
        <color rgb="FFFFFF00"/>
      </font>
    </dxf>
    <dxf>
      <fill>
        <patternFill>
          <bgColor rgb="FFFFFFE1"/>
        </patternFill>
      </fill>
    </dxf>
    <dxf>
      <fill>
        <patternFill>
          <bgColor rgb="FFFFFFE1"/>
        </patternFill>
      </fill>
    </dxf>
    <dxf>
      <font>
        <b/>
        <i val="0"/>
      </font>
      <fill>
        <patternFill>
          <bgColor rgb="FFFFFFD9"/>
        </patternFill>
      </fill>
    </dxf>
    <dxf>
      <font>
        <b/>
        <i val="0"/>
      </font>
      <fill>
        <patternFill>
          <bgColor rgb="FFFFFFD9"/>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ill>
        <patternFill>
          <bgColor rgb="FFFFFFE1"/>
        </patternFill>
      </fill>
    </dxf>
    <dxf>
      <font>
        <b/>
        <i val="0"/>
      </font>
      <fill>
        <patternFill>
          <bgColor rgb="FFFFFFD9"/>
        </patternFill>
      </fill>
    </dxf>
    <dxf>
      <font>
        <b/>
        <i val="0"/>
      </font>
      <fill>
        <patternFill>
          <bgColor rgb="FFFFFFD9"/>
        </patternFill>
      </fill>
    </dxf>
    <dxf>
      <fill>
        <patternFill>
          <bgColor rgb="FFFF0000"/>
        </patternFill>
      </fill>
    </dxf>
    <dxf>
      <font>
        <b/>
        <i val="0"/>
      </font>
      <fill>
        <patternFill>
          <bgColor rgb="FFFFFFD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indexedColors>
      <rgbColor rgb="FF000000"/>
      <rgbColor rgb="FFFFFFFF"/>
      <rgbColor rgb="FFFF0000"/>
      <rgbColor rgb="FFD7E6CF"/>
      <rgbColor rgb="FF0000FF"/>
      <rgbColor rgb="FFFFFF00"/>
      <rgbColor rgb="FFFFC7CE"/>
      <rgbColor rgb="FF99FF99"/>
      <rgbColor rgb="FF9C0006"/>
      <rgbColor rgb="FFFCD3B1"/>
      <rgbColor rgb="FFFFFFDD"/>
      <rgbColor rgb="FF9C6500"/>
      <rgbColor rgb="FFFDEADA"/>
      <rgbColor rgb="FFD9D9D9"/>
      <rgbColor rgb="FFCCC1DA"/>
      <rgbColor rgb="FF767B6C"/>
      <rgbColor rgb="FFADB5CA"/>
      <rgbColor rgb="FF7030A0"/>
      <rgbColor rgb="FFFFFFCC"/>
      <rgbColor rgb="FFDBEEF4"/>
      <rgbColor rgb="FFFFFFD9"/>
      <rgbColor rgb="FFFE998D"/>
      <rgbColor rgb="FF0070C0"/>
      <rgbColor rgb="FFC6D9F1"/>
      <rgbColor rgb="FFFFFFE1"/>
      <rgbColor rgb="FFF2DCDB"/>
      <rgbColor rgb="FFFFF200"/>
      <rgbColor rgb="FFBCD7EE"/>
      <rgbColor rgb="FFEBF2DE"/>
      <rgbColor rgb="FFC00000"/>
      <rgbColor rgb="FFDFE3E8"/>
      <rgbColor rgb="FFFFFFE7"/>
      <rgbColor rgb="FF89E0FF"/>
      <rgbColor rgb="FFDCE6F2"/>
      <rgbColor rgb="FFCCFF99"/>
      <rgbColor rgb="FFFFFF99"/>
      <rgbColor rgb="FF9DC5E8"/>
      <rgbColor rgb="FFFF99CC"/>
      <rgbColor rgb="FFE6B9B8"/>
      <rgbColor rgb="FFFBC292"/>
      <rgbColor rgb="FFB9CDE5"/>
      <rgbColor rgb="FF5CABDB"/>
      <rgbColor rgb="FF99C357"/>
      <rgbColor rgb="FFFFC000"/>
      <rgbColor rgb="FFFF9B9B"/>
      <rgbColor rgb="FFF37203"/>
      <rgbColor rgb="FFC4BD97"/>
      <rgbColor rgb="FFA8A4AD"/>
      <rgbColor rgb="FFF2F2F2"/>
      <rgbColor rgb="FFC3D69B"/>
      <rgbColor rgb="FF133913"/>
      <rgbColor rgb="FFFFEB9C"/>
      <rgbColor rgb="FF984807"/>
      <rgbColor rgb="FFFAC090"/>
      <rgbColor rgb="FF2C5186"/>
      <rgbColor rgb="FFE6E0E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hyperlink" Target="#'2-&#1093;&#1101;&#1090;&#1072;&#1087;. 15042019'.A1"/></Relationships>
</file>

<file path=xl/drawings/drawing1.xml><?xml version="1.0" encoding="utf-8"?>
<xdr:wsDr xmlns:xdr="http://schemas.openxmlformats.org/drawingml/2006/spreadsheetDrawing" xmlns:a="http://schemas.openxmlformats.org/drawingml/2006/main">
  <xdr:twoCellAnchor>
    <xdr:from>
      <xdr:col>1</xdr:col>
      <xdr:colOff>47520</xdr:colOff>
      <xdr:row>0</xdr:row>
      <xdr:rowOff>190440</xdr:rowOff>
    </xdr:from>
    <xdr:to>
      <xdr:col>1</xdr:col>
      <xdr:colOff>10380240</xdr:colOff>
      <xdr:row>3</xdr:row>
      <xdr:rowOff>474480</xdr:rowOff>
    </xdr:to>
    <xdr:sp macro="" textlink="">
      <xdr:nvSpPr>
        <xdr:cNvPr id="2" name="CustomShape 1">
          <a:hlinkClick xmlns:r="http://schemas.openxmlformats.org/officeDocument/2006/relationships" r:id="rId1"/>
        </xdr:cNvPr>
        <xdr:cNvSpPr/>
      </xdr:nvSpPr>
      <xdr:spPr>
        <a:xfrm>
          <a:off x="1801080" y="190440"/>
          <a:ext cx="10332720" cy="1998360"/>
        </a:xfrm>
        <a:prstGeom prst="leftArrow">
          <a:avLst>
            <a:gd name="adj1" fmla="val 50000"/>
            <a:gd name="adj2" fmla="val 50000"/>
          </a:avLst>
        </a:prstGeom>
        <a:gradFill rotWithShape="0">
          <a:gsLst>
            <a:gs pos="0">
              <a:srgbClr val="F6F9FC"/>
            </a:gs>
            <a:gs pos="100000">
              <a:srgbClr val="558ED5"/>
            </a:gs>
          </a:gsLst>
          <a:lin ang="5400000"/>
        </a:gradFill>
        <a:ln>
          <a:solidFill>
            <a:srgbClr val="B0C6E1"/>
          </a:solidFill>
          <a:round/>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6">
            <a:shade val="50000"/>
          </a:schemeClr>
        </a:lnRef>
        <a:fillRef idx="1">
          <a:schemeClr val="accent6"/>
        </a:fillRef>
        <a:effectRef idx="0">
          <a:schemeClr val="accent6"/>
        </a:effectRef>
        <a:fontRef idx="minor"/>
      </xdr:style>
      <xdr:txBody>
        <a:bodyPr lIns="90000" tIns="45000" rIns="90000" bIns="45000" anchor="ctr">
          <a:noAutofit/>
        </a:bodyPr>
        <a:lstStyle/>
        <a:p>
          <a:pPr algn="ctr">
            <a:lnSpc>
              <a:spcPct val="100000"/>
            </a:lnSpc>
          </a:pPr>
          <a:r>
            <a:rPr lang="ru-RU" sz="4800" b="0" strike="noStrike" spc="-1">
              <a:solidFill>
                <a:srgbClr val="FFFFFF"/>
              </a:solidFill>
              <a:latin typeface="Times New Roman"/>
            </a:rPr>
            <a:t>Назад к 2-х этапному графику</a:t>
          </a:r>
          <a:endParaRPr lang="ru-RU" sz="4800" b="0" strike="noStrike" spc="-1">
            <a:latin typeface="Times New Roman"/>
          </a:endParaRPr>
        </a:p>
      </xdr:txBody>
    </xdr:sp>
    <xdr:clientData/>
  </xdr:twoCellAnchor>
  <xdr:twoCellAnchor>
    <xdr:from>
      <xdr:col>5</xdr:col>
      <xdr:colOff>1952640</xdr:colOff>
      <xdr:row>11</xdr:row>
      <xdr:rowOff>237960</xdr:rowOff>
    </xdr:from>
    <xdr:to>
      <xdr:col>5</xdr:col>
      <xdr:colOff>2617560</xdr:colOff>
      <xdr:row>11</xdr:row>
      <xdr:rowOff>950400</xdr:rowOff>
    </xdr:to>
    <xdr:sp macro="" textlink="">
      <xdr:nvSpPr>
        <xdr:cNvPr id="3" name="CustomShape 1"/>
        <xdr:cNvSpPr/>
      </xdr:nvSpPr>
      <xdr:spPr>
        <a:xfrm>
          <a:off x="30478680" y="14621760"/>
          <a:ext cx="664920" cy="712440"/>
        </a:xfrm>
        <a:prstGeom prst="ellipse">
          <a:avLst/>
        </a:prstGeom>
        <a:solidFill>
          <a:srgbClr val="FF0000"/>
        </a:solidFill>
        <a:ln>
          <a:noFill/>
        </a:ln>
      </xdr:spPr>
      <xdr:style>
        <a:lnRef idx="0">
          <a:scrgbClr r="0" g="0" b="0"/>
        </a:lnRef>
        <a:fillRef idx="0">
          <a:scrgbClr r="0" g="0" b="0"/>
        </a:fillRef>
        <a:effectRef idx="0">
          <a:scrgbClr r="0" g="0" b="0"/>
        </a:effectRef>
        <a:fontRef idx="minor"/>
      </xdr:style>
    </xdr:sp>
    <xdr:clientData/>
  </xdr:twoCellAnchor>
  <xdr:twoCellAnchor>
    <xdr:from>
      <xdr:col>9</xdr:col>
      <xdr:colOff>2571840</xdr:colOff>
      <xdr:row>11</xdr:row>
      <xdr:rowOff>237960</xdr:rowOff>
    </xdr:from>
    <xdr:to>
      <xdr:col>9</xdr:col>
      <xdr:colOff>3417120</xdr:colOff>
      <xdr:row>11</xdr:row>
      <xdr:rowOff>933840</xdr:rowOff>
    </xdr:to>
    <xdr:sp macro="" textlink="">
      <xdr:nvSpPr>
        <xdr:cNvPr id="4" name="CustomShape 1"/>
        <xdr:cNvSpPr/>
      </xdr:nvSpPr>
      <xdr:spPr>
        <a:xfrm>
          <a:off x="50289480" y="14621760"/>
          <a:ext cx="845280" cy="69588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twoCellAnchor>
    <xdr:from>
      <xdr:col>3</xdr:col>
      <xdr:colOff>1285920</xdr:colOff>
      <xdr:row>15</xdr:row>
      <xdr:rowOff>1095480</xdr:rowOff>
    </xdr:from>
    <xdr:to>
      <xdr:col>3</xdr:col>
      <xdr:colOff>2331720</xdr:colOff>
      <xdr:row>16</xdr:row>
      <xdr:rowOff>617400</xdr:rowOff>
    </xdr:to>
    <xdr:sp macro="" textlink="">
      <xdr:nvSpPr>
        <xdr:cNvPr id="5" name="CustomShape 1"/>
        <xdr:cNvSpPr/>
      </xdr:nvSpPr>
      <xdr:spPr>
        <a:xfrm>
          <a:off x="19974600" y="24956640"/>
          <a:ext cx="1045800" cy="950760"/>
        </a:xfrm>
        <a:prstGeom prst="ellipse">
          <a:avLst/>
        </a:prstGeom>
        <a:solidFill>
          <a:srgbClr val="FF0000"/>
        </a:solidFill>
        <a:ln>
          <a:noFill/>
        </a:ln>
      </xdr:spPr>
      <xdr:style>
        <a:lnRef idx="0">
          <a:scrgbClr r="0" g="0" b="0"/>
        </a:lnRef>
        <a:fillRef idx="0">
          <a:scrgbClr r="0" g="0" b="0"/>
        </a:fillRef>
        <a:effectRef idx="0">
          <a:scrgbClr r="0" g="0" b="0"/>
        </a:effectRef>
        <a:fontRef idx="minor"/>
      </xdr:style>
    </xdr:sp>
    <xdr:clientData/>
  </xdr:twoCellAnchor>
  <xdr:twoCellAnchor>
    <xdr:from>
      <xdr:col>6</xdr:col>
      <xdr:colOff>1531440</xdr:colOff>
      <xdr:row>19</xdr:row>
      <xdr:rowOff>450720</xdr:rowOff>
    </xdr:from>
    <xdr:to>
      <xdr:col>6</xdr:col>
      <xdr:colOff>2427120</xdr:colOff>
      <xdr:row>19</xdr:row>
      <xdr:rowOff>1189080</xdr:rowOff>
    </xdr:to>
    <xdr:sp macro="" textlink="">
      <xdr:nvSpPr>
        <xdr:cNvPr id="6" name="CustomShape 1"/>
        <xdr:cNvSpPr/>
      </xdr:nvSpPr>
      <xdr:spPr>
        <a:xfrm>
          <a:off x="34532280" y="30741480"/>
          <a:ext cx="895680" cy="73836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twoCellAnchor>
    <xdr:from>
      <xdr:col>18</xdr:col>
      <xdr:colOff>1476360</xdr:colOff>
      <xdr:row>27</xdr:row>
      <xdr:rowOff>47520</xdr:rowOff>
    </xdr:from>
    <xdr:to>
      <xdr:col>18</xdr:col>
      <xdr:colOff>2396880</xdr:colOff>
      <xdr:row>27</xdr:row>
      <xdr:rowOff>898920</xdr:rowOff>
    </xdr:to>
    <xdr:sp macro="" textlink="">
      <xdr:nvSpPr>
        <xdr:cNvPr id="7" name="CustomShape 1"/>
        <xdr:cNvSpPr/>
      </xdr:nvSpPr>
      <xdr:spPr>
        <a:xfrm>
          <a:off x="88817760" y="38739240"/>
          <a:ext cx="920520" cy="851400"/>
        </a:xfrm>
        <a:prstGeom prst="ellipse">
          <a:avLst/>
        </a:prstGeom>
        <a:solidFill>
          <a:srgbClr val="00B050"/>
        </a:solidFill>
        <a:ln>
          <a:noFill/>
        </a:ln>
      </xdr:spPr>
      <xdr:style>
        <a:lnRef idx="0">
          <a:scrgbClr r="0" g="0" b="0"/>
        </a:lnRef>
        <a:fillRef idx="0">
          <a:scrgbClr r="0" g="0" b="0"/>
        </a:fillRef>
        <a:effectRef idx="0">
          <a:scrgbClr r="0" g="0" b="0"/>
        </a:effectRef>
        <a:fontRef idx="minor"/>
      </xdr:style>
    </xdr:sp>
    <xdr:clientData/>
  </xdr:twoCellAnchor>
  <xdr:twoCellAnchor>
    <xdr:from>
      <xdr:col>10</xdr:col>
      <xdr:colOff>1666800</xdr:colOff>
      <xdr:row>11</xdr:row>
      <xdr:rowOff>142920</xdr:rowOff>
    </xdr:from>
    <xdr:to>
      <xdr:col>10</xdr:col>
      <xdr:colOff>2592000</xdr:colOff>
      <xdr:row>11</xdr:row>
      <xdr:rowOff>1056960</xdr:rowOff>
    </xdr:to>
    <xdr:sp macro="" textlink="">
      <xdr:nvSpPr>
        <xdr:cNvPr id="8" name="CustomShape 1"/>
        <xdr:cNvSpPr/>
      </xdr:nvSpPr>
      <xdr:spPr>
        <a:xfrm>
          <a:off x="55724760" y="14526720"/>
          <a:ext cx="925200" cy="91404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twoCellAnchor>
    <xdr:from>
      <xdr:col>9</xdr:col>
      <xdr:colOff>2484000</xdr:colOff>
      <xdr:row>32</xdr:row>
      <xdr:rowOff>95400</xdr:rowOff>
    </xdr:from>
    <xdr:to>
      <xdr:col>9</xdr:col>
      <xdr:colOff>3284640</xdr:colOff>
      <xdr:row>32</xdr:row>
      <xdr:rowOff>855720</xdr:rowOff>
    </xdr:to>
    <xdr:sp macro="" textlink="">
      <xdr:nvSpPr>
        <xdr:cNvPr id="9" name="CustomShape 1"/>
        <xdr:cNvSpPr/>
      </xdr:nvSpPr>
      <xdr:spPr>
        <a:xfrm>
          <a:off x="50201640" y="50093280"/>
          <a:ext cx="800640" cy="760320"/>
        </a:xfrm>
        <a:prstGeom prst="ellipse">
          <a:avLst/>
        </a:prstGeom>
        <a:solidFill>
          <a:srgbClr val="FF0000"/>
        </a:solidFill>
        <a:ln>
          <a:noFill/>
        </a:ln>
      </xdr:spPr>
      <xdr:style>
        <a:lnRef idx="0">
          <a:scrgbClr r="0" g="0" b="0"/>
        </a:lnRef>
        <a:fillRef idx="0">
          <a:scrgbClr r="0" g="0" b="0"/>
        </a:fillRef>
        <a:effectRef idx="0">
          <a:scrgbClr r="0" g="0" b="0"/>
        </a:effectRef>
        <a:fontRef idx="minor"/>
      </xdr:style>
    </xdr:sp>
    <xdr:clientData/>
  </xdr:twoCellAnchor>
  <xdr:twoCellAnchor>
    <xdr:from>
      <xdr:col>9</xdr:col>
      <xdr:colOff>2571840</xdr:colOff>
      <xdr:row>27</xdr:row>
      <xdr:rowOff>2048040</xdr:rowOff>
    </xdr:from>
    <xdr:to>
      <xdr:col>9</xdr:col>
      <xdr:colOff>3538080</xdr:colOff>
      <xdr:row>27</xdr:row>
      <xdr:rowOff>3153240</xdr:rowOff>
    </xdr:to>
    <xdr:sp macro="" textlink="">
      <xdr:nvSpPr>
        <xdr:cNvPr id="10" name="CustomShape 1"/>
        <xdr:cNvSpPr/>
      </xdr:nvSpPr>
      <xdr:spPr>
        <a:xfrm>
          <a:off x="50289480" y="40739760"/>
          <a:ext cx="966240" cy="110520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twoCellAnchor>
    <xdr:from>
      <xdr:col>8</xdr:col>
      <xdr:colOff>1619280</xdr:colOff>
      <xdr:row>19</xdr:row>
      <xdr:rowOff>373680</xdr:rowOff>
    </xdr:from>
    <xdr:to>
      <xdr:col>8</xdr:col>
      <xdr:colOff>2474640</xdr:colOff>
      <xdr:row>19</xdr:row>
      <xdr:rowOff>1236600</xdr:rowOff>
    </xdr:to>
    <xdr:sp macro="" textlink="">
      <xdr:nvSpPr>
        <xdr:cNvPr id="11" name="CustomShape 1"/>
        <xdr:cNvSpPr/>
      </xdr:nvSpPr>
      <xdr:spPr>
        <a:xfrm>
          <a:off x="44780760" y="30664440"/>
          <a:ext cx="855360" cy="86292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twoCellAnchor>
    <xdr:from>
      <xdr:col>9</xdr:col>
      <xdr:colOff>2443680</xdr:colOff>
      <xdr:row>19</xdr:row>
      <xdr:rowOff>230760</xdr:rowOff>
    </xdr:from>
    <xdr:to>
      <xdr:col>9</xdr:col>
      <xdr:colOff>3427200</xdr:colOff>
      <xdr:row>19</xdr:row>
      <xdr:rowOff>1045800</xdr:rowOff>
    </xdr:to>
    <xdr:sp macro="" textlink="">
      <xdr:nvSpPr>
        <xdr:cNvPr id="12" name="CustomShape 1"/>
        <xdr:cNvSpPr/>
      </xdr:nvSpPr>
      <xdr:spPr>
        <a:xfrm>
          <a:off x="50161320" y="30521520"/>
          <a:ext cx="983520" cy="81504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twoCellAnchor>
    <xdr:from>
      <xdr:col>10</xdr:col>
      <xdr:colOff>1872000</xdr:colOff>
      <xdr:row>19</xdr:row>
      <xdr:rowOff>263880</xdr:rowOff>
    </xdr:from>
    <xdr:to>
      <xdr:col>10</xdr:col>
      <xdr:colOff>2760480</xdr:colOff>
      <xdr:row>19</xdr:row>
      <xdr:rowOff>1046160</xdr:rowOff>
    </xdr:to>
    <xdr:sp macro="" textlink="">
      <xdr:nvSpPr>
        <xdr:cNvPr id="13" name="CustomShape 1"/>
        <xdr:cNvSpPr/>
      </xdr:nvSpPr>
      <xdr:spPr>
        <a:xfrm>
          <a:off x="55929960" y="30554640"/>
          <a:ext cx="888480" cy="78228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twoCellAnchor>
    <xdr:from>
      <xdr:col>4</xdr:col>
      <xdr:colOff>1380960</xdr:colOff>
      <xdr:row>11</xdr:row>
      <xdr:rowOff>142920</xdr:rowOff>
    </xdr:from>
    <xdr:to>
      <xdr:col>4</xdr:col>
      <xdr:colOff>2045880</xdr:colOff>
      <xdr:row>11</xdr:row>
      <xdr:rowOff>855360</xdr:rowOff>
    </xdr:to>
    <xdr:sp macro="" textlink="">
      <xdr:nvSpPr>
        <xdr:cNvPr id="14" name="CustomShape 1"/>
        <xdr:cNvSpPr/>
      </xdr:nvSpPr>
      <xdr:spPr>
        <a:xfrm>
          <a:off x="23768280" y="14526720"/>
          <a:ext cx="664920" cy="712440"/>
        </a:xfrm>
        <a:prstGeom prst="ellipse">
          <a:avLst/>
        </a:prstGeom>
        <a:solidFill>
          <a:srgbClr val="FF0000"/>
        </a:solidFill>
        <a:ln>
          <a:noFill/>
        </a:ln>
      </xdr:spPr>
      <xdr:style>
        <a:lnRef idx="0">
          <a:scrgbClr r="0" g="0" b="0"/>
        </a:lnRef>
        <a:fillRef idx="0">
          <a:scrgbClr r="0" g="0" b="0"/>
        </a:fillRef>
        <a:effectRef idx="0">
          <a:scrgbClr r="0" g="0" b="0"/>
        </a:effectRef>
        <a:fontRef idx="minor"/>
      </xdr:style>
    </xdr:sp>
    <xdr:clientData/>
  </xdr:twoCellAnchor>
  <xdr:twoCellAnchor>
    <xdr:from>
      <xdr:col>4</xdr:col>
      <xdr:colOff>4722120</xdr:colOff>
      <xdr:row>28</xdr:row>
      <xdr:rowOff>237960</xdr:rowOff>
    </xdr:from>
    <xdr:to>
      <xdr:col>4</xdr:col>
      <xdr:colOff>5522760</xdr:colOff>
      <xdr:row>28</xdr:row>
      <xdr:rowOff>998280</xdr:rowOff>
    </xdr:to>
    <xdr:sp macro="" textlink="">
      <xdr:nvSpPr>
        <xdr:cNvPr id="15" name="CustomShape 1"/>
        <xdr:cNvSpPr/>
      </xdr:nvSpPr>
      <xdr:spPr>
        <a:xfrm>
          <a:off x="27109440" y="42196680"/>
          <a:ext cx="800640" cy="760320"/>
        </a:xfrm>
        <a:prstGeom prst="ellipse">
          <a:avLst/>
        </a:prstGeom>
        <a:solidFill>
          <a:srgbClr val="FF0000"/>
        </a:solidFill>
        <a:ln>
          <a:noFill/>
        </a:ln>
      </xdr:spPr>
      <xdr:style>
        <a:lnRef idx="0">
          <a:scrgbClr r="0" g="0" b="0"/>
        </a:lnRef>
        <a:fillRef idx="0">
          <a:scrgbClr r="0" g="0" b="0"/>
        </a:fillRef>
        <a:effectRef idx="0">
          <a:scrgbClr r="0" g="0" b="0"/>
        </a:effectRef>
        <a:fontRef idx="minor"/>
      </xdr:style>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77400</xdr:colOff>
      <xdr:row>10</xdr:row>
      <xdr:rowOff>237960</xdr:rowOff>
    </xdr:from>
    <xdr:to>
      <xdr:col>6</xdr:col>
      <xdr:colOff>742320</xdr:colOff>
      <xdr:row>11</xdr:row>
      <xdr:rowOff>245520</xdr:rowOff>
    </xdr:to>
    <xdr:sp macro="" textlink="">
      <xdr:nvSpPr>
        <xdr:cNvPr id="114" name="CustomShape 1"/>
        <xdr:cNvSpPr/>
      </xdr:nvSpPr>
      <xdr:spPr>
        <a:xfrm>
          <a:off x="15096960" y="5847840"/>
          <a:ext cx="664920" cy="712440"/>
        </a:xfrm>
        <a:prstGeom prst="ellipse">
          <a:avLst/>
        </a:prstGeom>
        <a:solidFill>
          <a:srgbClr val="FF0000"/>
        </a:solidFill>
        <a:ln>
          <a:noFill/>
        </a:ln>
      </xdr:spPr>
      <xdr:style>
        <a:lnRef idx="0">
          <a:scrgbClr r="0" g="0" b="0"/>
        </a:lnRef>
        <a:fillRef idx="0">
          <a:scrgbClr r="0" g="0" b="0"/>
        </a:fillRef>
        <a:effectRef idx="0">
          <a:scrgbClr r="0" g="0" b="0"/>
        </a:effectRef>
        <a:fontRef idx="minor"/>
      </xdr:style>
    </xdr:sp>
    <xdr:clientData/>
  </xdr:twoCellAnchor>
  <xdr:twoCellAnchor>
    <xdr:from>
      <xdr:col>10</xdr:col>
      <xdr:colOff>222840</xdr:colOff>
      <xdr:row>10</xdr:row>
      <xdr:rowOff>237960</xdr:rowOff>
    </xdr:from>
    <xdr:to>
      <xdr:col>10</xdr:col>
      <xdr:colOff>1068120</xdr:colOff>
      <xdr:row>11</xdr:row>
      <xdr:rowOff>228960</xdr:rowOff>
    </xdr:to>
    <xdr:sp macro="" textlink="">
      <xdr:nvSpPr>
        <xdr:cNvPr id="115" name="CustomShape 1"/>
        <xdr:cNvSpPr/>
      </xdr:nvSpPr>
      <xdr:spPr>
        <a:xfrm>
          <a:off x="23940720" y="5847840"/>
          <a:ext cx="845280" cy="69588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twoCellAnchor>
    <xdr:from>
      <xdr:col>9</xdr:col>
      <xdr:colOff>1029960</xdr:colOff>
      <xdr:row>92</xdr:row>
      <xdr:rowOff>99000</xdr:rowOff>
    </xdr:from>
    <xdr:to>
      <xdr:col>9</xdr:col>
      <xdr:colOff>1334520</xdr:colOff>
      <xdr:row>93</xdr:row>
      <xdr:rowOff>105840</xdr:rowOff>
    </xdr:to>
    <xdr:sp macro="" textlink="">
      <xdr:nvSpPr>
        <xdr:cNvPr id="116" name="CustomShape 1"/>
        <xdr:cNvSpPr/>
      </xdr:nvSpPr>
      <xdr:spPr>
        <a:xfrm flipH="1">
          <a:off x="22398840" y="7299720"/>
          <a:ext cx="304560" cy="263880"/>
        </a:xfrm>
        <a:prstGeom prst="ellipse">
          <a:avLst/>
        </a:prstGeom>
        <a:solidFill>
          <a:srgbClr val="FF0000"/>
        </a:solidFill>
        <a:ln>
          <a:noFill/>
        </a:ln>
      </xdr:spPr>
      <xdr:style>
        <a:lnRef idx="0">
          <a:scrgbClr r="0" g="0" b="0"/>
        </a:lnRef>
        <a:fillRef idx="0">
          <a:scrgbClr r="0" g="0" b="0"/>
        </a:fillRef>
        <a:effectRef idx="0">
          <a:scrgbClr r="0" g="0" b="0"/>
        </a:effectRef>
        <a:fontRef idx="minor"/>
      </xdr:style>
    </xdr:sp>
    <xdr:clientData/>
  </xdr:twoCellAnchor>
  <xdr:twoCellAnchor>
    <xdr:from>
      <xdr:col>10</xdr:col>
      <xdr:colOff>222840</xdr:colOff>
      <xdr:row>99</xdr:row>
      <xdr:rowOff>247680</xdr:rowOff>
    </xdr:from>
    <xdr:to>
      <xdr:col>10</xdr:col>
      <xdr:colOff>1189080</xdr:colOff>
      <xdr:row>104</xdr:row>
      <xdr:rowOff>66960</xdr:rowOff>
    </xdr:to>
    <xdr:sp macro="" textlink="">
      <xdr:nvSpPr>
        <xdr:cNvPr id="117" name="CustomShape 1"/>
        <xdr:cNvSpPr/>
      </xdr:nvSpPr>
      <xdr:spPr>
        <a:xfrm>
          <a:off x="23940720" y="9248760"/>
          <a:ext cx="966240" cy="110520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twoCellAnchor>
    <xdr:from>
      <xdr:col>6</xdr:col>
      <xdr:colOff>649080</xdr:colOff>
      <xdr:row>92</xdr:row>
      <xdr:rowOff>237960</xdr:rowOff>
    </xdr:from>
    <xdr:to>
      <xdr:col>6</xdr:col>
      <xdr:colOff>1449720</xdr:colOff>
      <xdr:row>95</xdr:row>
      <xdr:rowOff>226440</xdr:rowOff>
    </xdr:to>
    <xdr:sp macro="" textlink="">
      <xdr:nvSpPr>
        <xdr:cNvPr id="118" name="CustomShape 1"/>
        <xdr:cNvSpPr/>
      </xdr:nvSpPr>
      <xdr:spPr>
        <a:xfrm>
          <a:off x="15668640" y="7438680"/>
          <a:ext cx="800640" cy="759960"/>
        </a:xfrm>
        <a:prstGeom prst="ellipse">
          <a:avLst/>
        </a:prstGeom>
        <a:solidFill>
          <a:srgbClr val="FF0000"/>
        </a:solidFill>
        <a:ln>
          <a:noFill/>
        </a:ln>
      </xdr:spPr>
      <xdr:style>
        <a:lnRef idx="0">
          <a:scrgbClr r="0" g="0" b="0"/>
        </a:lnRef>
        <a:fillRef idx="0">
          <a:scrgbClr r="0" g="0" b="0"/>
        </a:fillRef>
        <a:effectRef idx="0">
          <a:scrgbClr r="0" g="0" b="0"/>
        </a:effectRef>
        <a:fontRef idx="minor"/>
      </xdr:style>
    </xdr:sp>
    <xdr:clientData/>
  </xdr:twoCellAnchor>
  <xdr:twoCellAnchor>
    <xdr:from>
      <xdr:col>6</xdr:col>
      <xdr:colOff>77400</xdr:colOff>
      <xdr:row>92</xdr:row>
      <xdr:rowOff>237960</xdr:rowOff>
    </xdr:from>
    <xdr:to>
      <xdr:col>6</xdr:col>
      <xdr:colOff>742320</xdr:colOff>
      <xdr:row>95</xdr:row>
      <xdr:rowOff>178560</xdr:rowOff>
    </xdr:to>
    <xdr:sp macro="" textlink="">
      <xdr:nvSpPr>
        <xdr:cNvPr id="119" name="CustomShape 1"/>
        <xdr:cNvSpPr/>
      </xdr:nvSpPr>
      <xdr:spPr>
        <a:xfrm>
          <a:off x="15096960" y="7438680"/>
          <a:ext cx="664920" cy="712080"/>
        </a:xfrm>
        <a:prstGeom prst="ellipse">
          <a:avLst/>
        </a:prstGeom>
        <a:solidFill>
          <a:srgbClr val="FF0000"/>
        </a:solidFill>
        <a:ln>
          <a:noFill/>
        </a:ln>
      </xdr:spPr>
      <xdr:style>
        <a:lnRef idx="0">
          <a:scrgbClr r="0" g="0" b="0"/>
        </a:lnRef>
        <a:fillRef idx="0">
          <a:scrgbClr r="0" g="0" b="0"/>
        </a:fillRef>
        <a:effectRef idx="0">
          <a:scrgbClr r="0" g="0" b="0"/>
        </a:effectRef>
        <a:fontRef idx="minor"/>
      </xdr:style>
    </xdr:sp>
    <xdr:clientData/>
  </xdr:twoCellAnchor>
  <xdr:twoCellAnchor>
    <xdr:from>
      <xdr:col>10</xdr:col>
      <xdr:colOff>222840</xdr:colOff>
      <xdr:row>92</xdr:row>
      <xdr:rowOff>237960</xdr:rowOff>
    </xdr:from>
    <xdr:to>
      <xdr:col>10</xdr:col>
      <xdr:colOff>1068120</xdr:colOff>
      <xdr:row>95</xdr:row>
      <xdr:rowOff>162000</xdr:rowOff>
    </xdr:to>
    <xdr:sp macro="" textlink="">
      <xdr:nvSpPr>
        <xdr:cNvPr id="120" name="CustomShape 1"/>
        <xdr:cNvSpPr/>
      </xdr:nvSpPr>
      <xdr:spPr>
        <a:xfrm>
          <a:off x="23940720" y="7438680"/>
          <a:ext cx="845280" cy="69552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twoCellAnchor>
    <xdr:from>
      <xdr:col>6</xdr:col>
      <xdr:colOff>77400</xdr:colOff>
      <xdr:row>92</xdr:row>
      <xdr:rowOff>237960</xdr:rowOff>
    </xdr:from>
    <xdr:to>
      <xdr:col>6</xdr:col>
      <xdr:colOff>742320</xdr:colOff>
      <xdr:row>95</xdr:row>
      <xdr:rowOff>178560</xdr:rowOff>
    </xdr:to>
    <xdr:sp macro="" textlink="">
      <xdr:nvSpPr>
        <xdr:cNvPr id="121" name="CustomShape 1"/>
        <xdr:cNvSpPr/>
      </xdr:nvSpPr>
      <xdr:spPr>
        <a:xfrm>
          <a:off x="15096960" y="7438680"/>
          <a:ext cx="664920" cy="712080"/>
        </a:xfrm>
        <a:prstGeom prst="ellipse">
          <a:avLst/>
        </a:prstGeom>
        <a:solidFill>
          <a:srgbClr val="FF0000"/>
        </a:solidFill>
        <a:ln>
          <a:noFill/>
        </a:ln>
      </xdr:spPr>
      <xdr:style>
        <a:lnRef idx="0">
          <a:scrgbClr r="0" g="0" b="0"/>
        </a:lnRef>
        <a:fillRef idx="0">
          <a:scrgbClr r="0" g="0" b="0"/>
        </a:fillRef>
        <a:effectRef idx="0">
          <a:scrgbClr r="0" g="0" b="0"/>
        </a:effectRef>
        <a:fontRef idx="minor"/>
      </xdr:style>
    </xdr:sp>
    <xdr:clientData/>
  </xdr:twoCellAnchor>
  <xdr:twoCellAnchor>
    <xdr:from>
      <xdr:col>10</xdr:col>
      <xdr:colOff>222840</xdr:colOff>
      <xdr:row>92</xdr:row>
      <xdr:rowOff>237960</xdr:rowOff>
    </xdr:from>
    <xdr:to>
      <xdr:col>10</xdr:col>
      <xdr:colOff>1068120</xdr:colOff>
      <xdr:row>95</xdr:row>
      <xdr:rowOff>162000</xdr:rowOff>
    </xdr:to>
    <xdr:sp macro="" textlink="">
      <xdr:nvSpPr>
        <xdr:cNvPr id="122" name="CustomShape 1"/>
        <xdr:cNvSpPr/>
      </xdr:nvSpPr>
      <xdr:spPr>
        <a:xfrm>
          <a:off x="23940720" y="7438680"/>
          <a:ext cx="845280" cy="69552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twoCellAnchor>
    <xdr:from>
      <xdr:col>6</xdr:col>
      <xdr:colOff>77400</xdr:colOff>
      <xdr:row>92</xdr:row>
      <xdr:rowOff>237960</xdr:rowOff>
    </xdr:from>
    <xdr:to>
      <xdr:col>6</xdr:col>
      <xdr:colOff>742320</xdr:colOff>
      <xdr:row>95</xdr:row>
      <xdr:rowOff>178560</xdr:rowOff>
    </xdr:to>
    <xdr:sp macro="" textlink="">
      <xdr:nvSpPr>
        <xdr:cNvPr id="123" name="CustomShape 1"/>
        <xdr:cNvSpPr/>
      </xdr:nvSpPr>
      <xdr:spPr>
        <a:xfrm>
          <a:off x="15096960" y="7438680"/>
          <a:ext cx="664920" cy="712080"/>
        </a:xfrm>
        <a:prstGeom prst="ellipse">
          <a:avLst/>
        </a:prstGeom>
        <a:solidFill>
          <a:srgbClr val="FF0000"/>
        </a:solidFill>
        <a:ln>
          <a:noFill/>
        </a:ln>
      </xdr:spPr>
      <xdr:style>
        <a:lnRef idx="0">
          <a:scrgbClr r="0" g="0" b="0"/>
        </a:lnRef>
        <a:fillRef idx="0">
          <a:scrgbClr r="0" g="0" b="0"/>
        </a:fillRef>
        <a:effectRef idx="0">
          <a:scrgbClr r="0" g="0" b="0"/>
        </a:effectRef>
        <a:fontRef idx="minor"/>
      </xdr:style>
    </xdr:sp>
    <xdr:clientData/>
  </xdr:twoCellAnchor>
  <xdr:twoCellAnchor>
    <xdr:from>
      <xdr:col>10</xdr:col>
      <xdr:colOff>222840</xdr:colOff>
      <xdr:row>92</xdr:row>
      <xdr:rowOff>237960</xdr:rowOff>
    </xdr:from>
    <xdr:to>
      <xdr:col>10</xdr:col>
      <xdr:colOff>1068120</xdr:colOff>
      <xdr:row>95</xdr:row>
      <xdr:rowOff>162000</xdr:rowOff>
    </xdr:to>
    <xdr:sp macro="" textlink="">
      <xdr:nvSpPr>
        <xdr:cNvPr id="124" name="CustomShape 1"/>
        <xdr:cNvSpPr/>
      </xdr:nvSpPr>
      <xdr:spPr>
        <a:xfrm>
          <a:off x="23940720" y="7438680"/>
          <a:ext cx="845280" cy="69552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twoCellAnchor>
    <xdr:from>
      <xdr:col>6</xdr:col>
      <xdr:colOff>77400</xdr:colOff>
      <xdr:row>92</xdr:row>
      <xdr:rowOff>237960</xdr:rowOff>
    </xdr:from>
    <xdr:to>
      <xdr:col>6</xdr:col>
      <xdr:colOff>742320</xdr:colOff>
      <xdr:row>95</xdr:row>
      <xdr:rowOff>178560</xdr:rowOff>
    </xdr:to>
    <xdr:sp macro="" textlink="">
      <xdr:nvSpPr>
        <xdr:cNvPr id="125" name="CustomShape 1"/>
        <xdr:cNvSpPr/>
      </xdr:nvSpPr>
      <xdr:spPr>
        <a:xfrm>
          <a:off x="15096960" y="7438680"/>
          <a:ext cx="664920" cy="712080"/>
        </a:xfrm>
        <a:prstGeom prst="ellipse">
          <a:avLst/>
        </a:prstGeom>
        <a:solidFill>
          <a:srgbClr val="FF0000"/>
        </a:solidFill>
        <a:ln>
          <a:noFill/>
        </a:ln>
      </xdr:spPr>
      <xdr:style>
        <a:lnRef idx="0">
          <a:scrgbClr r="0" g="0" b="0"/>
        </a:lnRef>
        <a:fillRef idx="0">
          <a:scrgbClr r="0" g="0" b="0"/>
        </a:fillRef>
        <a:effectRef idx="0">
          <a:scrgbClr r="0" g="0" b="0"/>
        </a:effectRef>
        <a:fontRef idx="minor"/>
      </xdr:style>
    </xdr:sp>
    <xdr:clientData/>
  </xdr:twoCellAnchor>
  <xdr:twoCellAnchor>
    <xdr:from>
      <xdr:col>10</xdr:col>
      <xdr:colOff>222840</xdr:colOff>
      <xdr:row>92</xdr:row>
      <xdr:rowOff>237960</xdr:rowOff>
    </xdr:from>
    <xdr:to>
      <xdr:col>10</xdr:col>
      <xdr:colOff>1068120</xdr:colOff>
      <xdr:row>95</xdr:row>
      <xdr:rowOff>162000</xdr:rowOff>
    </xdr:to>
    <xdr:sp macro="" textlink="">
      <xdr:nvSpPr>
        <xdr:cNvPr id="126" name="CustomShape 1"/>
        <xdr:cNvSpPr/>
      </xdr:nvSpPr>
      <xdr:spPr>
        <a:xfrm>
          <a:off x="23940720" y="7438680"/>
          <a:ext cx="845280" cy="69552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twoCellAnchor>
    <xdr:from>
      <xdr:col>6</xdr:col>
      <xdr:colOff>77400</xdr:colOff>
      <xdr:row>92</xdr:row>
      <xdr:rowOff>237960</xdr:rowOff>
    </xdr:from>
    <xdr:to>
      <xdr:col>6</xdr:col>
      <xdr:colOff>742320</xdr:colOff>
      <xdr:row>95</xdr:row>
      <xdr:rowOff>178560</xdr:rowOff>
    </xdr:to>
    <xdr:sp macro="" textlink="">
      <xdr:nvSpPr>
        <xdr:cNvPr id="127" name="CustomShape 1"/>
        <xdr:cNvSpPr/>
      </xdr:nvSpPr>
      <xdr:spPr>
        <a:xfrm>
          <a:off x="15096960" y="7438680"/>
          <a:ext cx="664920" cy="712080"/>
        </a:xfrm>
        <a:prstGeom prst="ellipse">
          <a:avLst/>
        </a:prstGeom>
        <a:solidFill>
          <a:srgbClr val="FF0000"/>
        </a:solidFill>
        <a:ln>
          <a:noFill/>
        </a:ln>
      </xdr:spPr>
      <xdr:style>
        <a:lnRef idx="0">
          <a:scrgbClr r="0" g="0" b="0"/>
        </a:lnRef>
        <a:fillRef idx="0">
          <a:scrgbClr r="0" g="0" b="0"/>
        </a:fillRef>
        <a:effectRef idx="0">
          <a:scrgbClr r="0" g="0" b="0"/>
        </a:effectRef>
        <a:fontRef idx="minor"/>
      </xdr:style>
    </xdr:sp>
    <xdr:clientData/>
  </xdr:twoCellAnchor>
  <xdr:twoCellAnchor>
    <xdr:from>
      <xdr:col>10</xdr:col>
      <xdr:colOff>222840</xdr:colOff>
      <xdr:row>92</xdr:row>
      <xdr:rowOff>237960</xdr:rowOff>
    </xdr:from>
    <xdr:to>
      <xdr:col>10</xdr:col>
      <xdr:colOff>1068120</xdr:colOff>
      <xdr:row>95</xdr:row>
      <xdr:rowOff>162000</xdr:rowOff>
    </xdr:to>
    <xdr:sp macro="" textlink="">
      <xdr:nvSpPr>
        <xdr:cNvPr id="128" name="CustomShape 1"/>
        <xdr:cNvSpPr/>
      </xdr:nvSpPr>
      <xdr:spPr>
        <a:xfrm>
          <a:off x="23940720" y="7438680"/>
          <a:ext cx="845280" cy="69552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twoCellAnchor>
    <xdr:from>
      <xdr:col>6</xdr:col>
      <xdr:colOff>77400</xdr:colOff>
      <xdr:row>92</xdr:row>
      <xdr:rowOff>237960</xdr:rowOff>
    </xdr:from>
    <xdr:to>
      <xdr:col>6</xdr:col>
      <xdr:colOff>742320</xdr:colOff>
      <xdr:row>95</xdr:row>
      <xdr:rowOff>178560</xdr:rowOff>
    </xdr:to>
    <xdr:sp macro="" textlink="">
      <xdr:nvSpPr>
        <xdr:cNvPr id="129" name="CustomShape 1"/>
        <xdr:cNvSpPr/>
      </xdr:nvSpPr>
      <xdr:spPr>
        <a:xfrm>
          <a:off x="15096960" y="7438680"/>
          <a:ext cx="664920" cy="712080"/>
        </a:xfrm>
        <a:prstGeom prst="ellipse">
          <a:avLst/>
        </a:prstGeom>
        <a:solidFill>
          <a:srgbClr val="FF0000"/>
        </a:solidFill>
        <a:ln>
          <a:noFill/>
        </a:ln>
      </xdr:spPr>
      <xdr:style>
        <a:lnRef idx="0">
          <a:scrgbClr r="0" g="0" b="0"/>
        </a:lnRef>
        <a:fillRef idx="0">
          <a:scrgbClr r="0" g="0" b="0"/>
        </a:fillRef>
        <a:effectRef idx="0">
          <a:scrgbClr r="0" g="0" b="0"/>
        </a:effectRef>
        <a:fontRef idx="minor"/>
      </xdr:style>
    </xdr:sp>
    <xdr:clientData/>
  </xdr:twoCellAnchor>
  <xdr:twoCellAnchor>
    <xdr:from>
      <xdr:col>10</xdr:col>
      <xdr:colOff>222840</xdr:colOff>
      <xdr:row>92</xdr:row>
      <xdr:rowOff>237960</xdr:rowOff>
    </xdr:from>
    <xdr:to>
      <xdr:col>10</xdr:col>
      <xdr:colOff>1068120</xdr:colOff>
      <xdr:row>95</xdr:row>
      <xdr:rowOff>162000</xdr:rowOff>
    </xdr:to>
    <xdr:sp macro="" textlink="">
      <xdr:nvSpPr>
        <xdr:cNvPr id="130" name="CustomShape 1"/>
        <xdr:cNvSpPr/>
      </xdr:nvSpPr>
      <xdr:spPr>
        <a:xfrm>
          <a:off x="23940720" y="7438680"/>
          <a:ext cx="845280" cy="69552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twoCellAnchor>
    <xdr:from>
      <xdr:col>6</xdr:col>
      <xdr:colOff>77400</xdr:colOff>
      <xdr:row>92</xdr:row>
      <xdr:rowOff>237960</xdr:rowOff>
    </xdr:from>
    <xdr:to>
      <xdr:col>6</xdr:col>
      <xdr:colOff>742320</xdr:colOff>
      <xdr:row>95</xdr:row>
      <xdr:rowOff>178560</xdr:rowOff>
    </xdr:to>
    <xdr:sp macro="" textlink="">
      <xdr:nvSpPr>
        <xdr:cNvPr id="131" name="CustomShape 1"/>
        <xdr:cNvSpPr/>
      </xdr:nvSpPr>
      <xdr:spPr>
        <a:xfrm>
          <a:off x="15096960" y="7438680"/>
          <a:ext cx="664920" cy="712080"/>
        </a:xfrm>
        <a:prstGeom prst="ellipse">
          <a:avLst/>
        </a:prstGeom>
        <a:solidFill>
          <a:srgbClr val="FF0000"/>
        </a:solidFill>
        <a:ln>
          <a:noFill/>
        </a:ln>
      </xdr:spPr>
      <xdr:style>
        <a:lnRef idx="0">
          <a:scrgbClr r="0" g="0" b="0"/>
        </a:lnRef>
        <a:fillRef idx="0">
          <a:scrgbClr r="0" g="0" b="0"/>
        </a:fillRef>
        <a:effectRef idx="0">
          <a:scrgbClr r="0" g="0" b="0"/>
        </a:effectRef>
        <a:fontRef idx="minor"/>
      </xdr:style>
    </xdr:sp>
    <xdr:clientData/>
  </xdr:twoCellAnchor>
  <xdr:twoCellAnchor>
    <xdr:from>
      <xdr:col>10</xdr:col>
      <xdr:colOff>222840</xdr:colOff>
      <xdr:row>92</xdr:row>
      <xdr:rowOff>237960</xdr:rowOff>
    </xdr:from>
    <xdr:to>
      <xdr:col>10</xdr:col>
      <xdr:colOff>1068120</xdr:colOff>
      <xdr:row>95</xdr:row>
      <xdr:rowOff>162000</xdr:rowOff>
    </xdr:to>
    <xdr:sp macro="" textlink="">
      <xdr:nvSpPr>
        <xdr:cNvPr id="132" name="CustomShape 1"/>
        <xdr:cNvSpPr/>
      </xdr:nvSpPr>
      <xdr:spPr>
        <a:xfrm>
          <a:off x="23940720" y="7438680"/>
          <a:ext cx="845280" cy="69552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twoCellAnchor>
    <xdr:from>
      <xdr:col>10</xdr:col>
      <xdr:colOff>222840</xdr:colOff>
      <xdr:row>99</xdr:row>
      <xdr:rowOff>247680</xdr:rowOff>
    </xdr:from>
    <xdr:to>
      <xdr:col>10</xdr:col>
      <xdr:colOff>1189080</xdr:colOff>
      <xdr:row>104</xdr:row>
      <xdr:rowOff>66960</xdr:rowOff>
    </xdr:to>
    <xdr:sp macro="" textlink="">
      <xdr:nvSpPr>
        <xdr:cNvPr id="133" name="CustomShape 1"/>
        <xdr:cNvSpPr/>
      </xdr:nvSpPr>
      <xdr:spPr>
        <a:xfrm>
          <a:off x="23940720" y="9248760"/>
          <a:ext cx="966240" cy="110520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twoCellAnchor>
    <xdr:from>
      <xdr:col>10</xdr:col>
      <xdr:colOff>222840</xdr:colOff>
      <xdr:row>92</xdr:row>
      <xdr:rowOff>237960</xdr:rowOff>
    </xdr:from>
    <xdr:to>
      <xdr:col>10</xdr:col>
      <xdr:colOff>1068120</xdr:colOff>
      <xdr:row>95</xdr:row>
      <xdr:rowOff>162000</xdr:rowOff>
    </xdr:to>
    <xdr:sp macro="" textlink="">
      <xdr:nvSpPr>
        <xdr:cNvPr id="134" name="CustomShape 1"/>
        <xdr:cNvSpPr/>
      </xdr:nvSpPr>
      <xdr:spPr>
        <a:xfrm>
          <a:off x="23940720" y="7438680"/>
          <a:ext cx="845280" cy="69552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twoCellAnchor>
    <xdr:from>
      <xdr:col>6</xdr:col>
      <xdr:colOff>77400</xdr:colOff>
      <xdr:row>92</xdr:row>
      <xdr:rowOff>237960</xdr:rowOff>
    </xdr:from>
    <xdr:to>
      <xdr:col>6</xdr:col>
      <xdr:colOff>742320</xdr:colOff>
      <xdr:row>95</xdr:row>
      <xdr:rowOff>178560</xdr:rowOff>
    </xdr:to>
    <xdr:sp macro="" textlink="">
      <xdr:nvSpPr>
        <xdr:cNvPr id="135" name="CustomShape 1"/>
        <xdr:cNvSpPr/>
      </xdr:nvSpPr>
      <xdr:spPr>
        <a:xfrm>
          <a:off x="15096960" y="7438680"/>
          <a:ext cx="664920" cy="712080"/>
        </a:xfrm>
        <a:prstGeom prst="ellipse">
          <a:avLst/>
        </a:prstGeom>
        <a:solidFill>
          <a:srgbClr val="FF0000"/>
        </a:solidFill>
        <a:ln>
          <a:noFill/>
        </a:ln>
      </xdr:spPr>
      <xdr:style>
        <a:lnRef idx="0">
          <a:scrgbClr r="0" g="0" b="0"/>
        </a:lnRef>
        <a:fillRef idx="0">
          <a:scrgbClr r="0" g="0" b="0"/>
        </a:fillRef>
        <a:effectRef idx="0">
          <a:scrgbClr r="0" g="0" b="0"/>
        </a:effectRef>
        <a:fontRef idx="minor"/>
      </xdr:style>
    </xdr:sp>
    <xdr:clientData/>
  </xdr:twoCellAnchor>
  <xdr:twoCellAnchor>
    <xdr:from>
      <xdr:col>10</xdr:col>
      <xdr:colOff>222840</xdr:colOff>
      <xdr:row>92</xdr:row>
      <xdr:rowOff>237960</xdr:rowOff>
    </xdr:from>
    <xdr:to>
      <xdr:col>10</xdr:col>
      <xdr:colOff>1068120</xdr:colOff>
      <xdr:row>95</xdr:row>
      <xdr:rowOff>162000</xdr:rowOff>
    </xdr:to>
    <xdr:sp macro="" textlink="">
      <xdr:nvSpPr>
        <xdr:cNvPr id="136" name="CustomShape 1"/>
        <xdr:cNvSpPr/>
      </xdr:nvSpPr>
      <xdr:spPr>
        <a:xfrm>
          <a:off x="23940720" y="7438680"/>
          <a:ext cx="845280" cy="69552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twoCellAnchor>
    <xdr:from>
      <xdr:col>6</xdr:col>
      <xdr:colOff>77400</xdr:colOff>
      <xdr:row>92</xdr:row>
      <xdr:rowOff>237960</xdr:rowOff>
    </xdr:from>
    <xdr:to>
      <xdr:col>6</xdr:col>
      <xdr:colOff>742320</xdr:colOff>
      <xdr:row>95</xdr:row>
      <xdr:rowOff>178560</xdr:rowOff>
    </xdr:to>
    <xdr:sp macro="" textlink="">
      <xdr:nvSpPr>
        <xdr:cNvPr id="137" name="CustomShape 1"/>
        <xdr:cNvSpPr/>
      </xdr:nvSpPr>
      <xdr:spPr>
        <a:xfrm>
          <a:off x="15096960" y="7438680"/>
          <a:ext cx="664920" cy="712080"/>
        </a:xfrm>
        <a:prstGeom prst="ellipse">
          <a:avLst/>
        </a:prstGeom>
        <a:solidFill>
          <a:srgbClr val="FF0000"/>
        </a:solidFill>
        <a:ln>
          <a:noFill/>
        </a:ln>
      </xdr:spPr>
      <xdr:style>
        <a:lnRef idx="0">
          <a:scrgbClr r="0" g="0" b="0"/>
        </a:lnRef>
        <a:fillRef idx="0">
          <a:scrgbClr r="0" g="0" b="0"/>
        </a:fillRef>
        <a:effectRef idx="0">
          <a:scrgbClr r="0" g="0" b="0"/>
        </a:effectRef>
        <a:fontRef idx="minor"/>
      </xdr:style>
    </xdr:sp>
    <xdr:clientData/>
  </xdr:twoCellAnchor>
  <xdr:twoCellAnchor>
    <xdr:from>
      <xdr:col>10</xdr:col>
      <xdr:colOff>222840</xdr:colOff>
      <xdr:row>92</xdr:row>
      <xdr:rowOff>237960</xdr:rowOff>
    </xdr:from>
    <xdr:to>
      <xdr:col>10</xdr:col>
      <xdr:colOff>1068120</xdr:colOff>
      <xdr:row>95</xdr:row>
      <xdr:rowOff>162000</xdr:rowOff>
    </xdr:to>
    <xdr:sp macro="" textlink="">
      <xdr:nvSpPr>
        <xdr:cNvPr id="138" name="CustomShape 1"/>
        <xdr:cNvSpPr/>
      </xdr:nvSpPr>
      <xdr:spPr>
        <a:xfrm>
          <a:off x="23940720" y="7438680"/>
          <a:ext cx="845280" cy="69552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twoCellAnchor>
    <xdr:from>
      <xdr:col>6</xdr:col>
      <xdr:colOff>77400</xdr:colOff>
      <xdr:row>92</xdr:row>
      <xdr:rowOff>237960</xdr:rowOff>
    </xdr:from>
    <xdr:to>
      <xdr:col>6</xdr:col>
      <xdr:colOff>742320</xdr:colOff>
      <xdr:row>95</xdr:row>
      <xdr:rowOff>178560</xdr:rowOff>
    </xdr:to>
    <xdr:sp macro="" textlink="">
      <xdr:nvSpPr>
        <xdr:cNvPr id="139" name="CustomShape 1"/>
        <xdr:cNvSpPr/>
      </xdr:nvSpPr>
      <xdr:spPr>
        <a:xfrm>
          <a:off x="15096960" y="7438680"/>
          <a:ext cx="664920" cy="712080"/>
        </a:xfrm>
        <a:prstGeom prst="ellipse">
          <a:avLst/>
        </a:prstGeom>
        <a:solidFill>
          <a:srgbClr val="FF0000"/>
        </a:solidFill>
        <a:ln>
          <a:noFill/>
        </a:ln>
      </xdr:spPr>
      <xdr:style>
        <a:lnRef idx="0">
          <a:scrgbClr r="0" g="0" b="0"/>
        </a:lnRef>
        <a:fillRef idx="0">
          <a:scrgbClr r="0" g="0" b="0"/>
        </a:fillRef>
        <a:effectRef idx="0">
          <a:scrgbClr r="0" g="0" b="0"/>
        </a:effectRef>
        <a:fontRef idx="minor"/>
      </xdr:style>
    </xdr:sp>
    <xdr:clientData/>
  </xdr:twoCellAnchor>
  <xdr:twoCellAnchor>
    <xdr:from>
      <xdr:col>10</xdr:col>
      <xdr:colOff>222840</xdr:colOff>
      <xdr:row>92</xdr:row>
      <xdr:rowOff>237960</xdr:rowOff>
    </xdr:from>
    <xdr:to>
      <xdr:col>10</xdr:col>
      <xdr:colOff>1068120</xdr:colOff>
      <xdr:row>95</xdr:row>
      <xdr:rowOff>162000</xdr:rowOff>
    </xdr:to>
    <xdr:sp macro="" textlink="">
      <xdr:nvSpPr>
        <xdr:cNvPr id="140" name="CustomShape 1"/>
        <xdr:cNvSpPr/>
      </xdr:nvSpPr>
      <xdr:spPr>
        <a:xfrm>
          <a:off x="23940720" y="7438680"/>
          <a:ext cx="845280" cy="69552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twoCellAnchor>
    <xdr:from>
      <xdr:col>6</xdr:col>
      <xdr:colOff>77400</xdr:colOff>
      <xdr:row>92</xdr:row>
      <xdr:rowOff>237960</xdr:rowOff>
    </xdr:from>
    <xdr:to>
      <xdr:col>6</xdr:col>
      <xdr:colOff>742320</xdr:colOff>
      <xdr:row>95</xdr:row>
      <xdr:rowOff>178560</xdr:rowOff>
    </xdr:to>
    <xdr:sp macro="" textlink="">
      <xdr:nvSpPr>
        <xdr:cNvPr id="141" name="CustomShape 1"/>
        <xdr:cNvSpPr/>
      </xdr:nvSpPr>
      <xdr:spPr>
        <a:xfrm>
          <a:off x="15096960" y="7438680"/>
          <a:ext cx="664920" cy="712080"/>
        </a:xfrm>
        <a:prstGeom prst="ellipse">
          <a:avLst/>
        </a:prstGeom>
        <a:solidFill>
          <a:srgbClr val="FF0000"/>
        </a:solidFill>
        <a:ln>
          <a:noFill/>
        </a:ln>
      </xdr:spPr>
      <xdr:style>
        <a:lnRef idx="0">
          <a:scrgbClr r="0" g="0" b="0"/>
        </a:lnRef>
        <a:fillRef idx="0">
          <a:scrgbClr r="0" g="0" b="0"/>
        </a:fillRef>
        <a:effectRef idx="0">
          <a:scrgbClr r="0" g="0" b="0"/>
        </a:effectRef>
        <a:fontRef idx="minor"/>
      </xdr:style>
    </xdr:sp>
    <xdr:clientData/>
  </xdr:twoCellAnchor>
  <xdr:twoCellAnchor>
    <xdr:from>
      <xdr:col>10</xdr:col>
      <xdr:colOff>222840</xdr:colOff>
      <xdr:row>92</xdr:row>
      <xdr:rowOff>237960</xdr:rowOff>
    </xdr:from>
    <xdr:to>
      <xdr:col>10</xdr:col>
      <xdr:colOff>1068120</xdr:colOff>
      <xdr:row>95</xdr:row>
      <xdr:rowOff>162000</xdr:rowOff>
    </xdr:to>
    <xdr:sp macro="" textlink="">
      <xdr:nvSpPr>
        <xdr:cNvPr id="142" name="CustomShape 1"/>
        <xdr:cNvSpPr/>
      </xdr:nvSpPr>
      <xdr:spPr>
        <a:xfrm>
          <a:off x="23940720" y="7438680"/>
          <a:ext cx="845280" cy="69552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twoCellAnchor>
    <xdr:from>
      <xdr:col>6</xdr:col>
      <xdr:colOff>77400</xdr:colOff>
      <xdr:row>92</xdr:row>
      <xdr:rowOff>237960</xdr:rowOff>
    </xdr:from>
    <xdr:to>
      <xdr:col>6</xdr:col>
      <xdr:colOff>742320</xdr:colOff>
      <xdr:row>95</xdr:row>
      <xdr:rowOff>178560</xdr:rowOff>
    </xdr:to>
    <xdr:sp macro="" textlink="">
      <xdr:nvSpPr>
        <xdr:cNvPr id="143" name="CustomShape 1"/>
        <xdr:cNvSpPr/>
      </xdr:nvSpPr>
      <xdr:spPr>
        <a:xfrm>
          <a:off x="15096960" y="7438680"/>
          <a:ext cx="664920" cy="712080"/>
        </a:xfrm>
        <a:prstGeom prst="ellipse">
          <a:avLst/>
        </a:prstGeom>
        <a:solidFill>
          <a:srgbClr val="FF0000"/>
        </a:solidFill>
        <a:ln>
          <a:noFill/>
        </a:ln>
      </xdr:spPr>
      <xdr:style>
        <a:lnRef idx="0">
          <a:scrgbClr r="0" g="0" b="0"/>
        </a:lnRef>
        <a:fillRef idx="0">
          <a:scrgbClr r="0" g="0" b="0"/>
        </a:fillRef>
        <a:effectRef idx="0">
          <a:scrgbClr r="0" g="0" b="0"/>
        </a:effectRef>
        <a:fontRef idx="minor"/>
      </xdr:style>
    </xdr:sp>
    <xdr:clientData/>
  </xdr:twoCellAnchor>
  <xdr:twoCellAnchor>
    <xdr:from>
      <xdr:col>10</xdr:col>
      <xdr:colOff>222840</xdr:colOff>
      <xdr:row>92</xdr:row>
      <xdr:rowOff>237960</xdr:rowOff>
    </xdr:from>
    <xdr:to>
      <xdr:col>10</xdr:col>
      <xdr:colOff>1068120</xdr:colOff>
      <xdr:row>95</xdr:row>
      <xdr:rowOff>162000</xdr:rowOff>
    </xdr:to>
    <xdr:sp macro="" textlink="">
      <xdr:nvSpPr>
        <xdr:cNvPr id="144" name="CustomShape 1"/>
        <xdr:cNvSpPr/>
      </xdr:nvSpPr>
      <xdr:spPr>
        <a:xfrm>
          <a:off x="23940720" y="7438680"/>
          <a:ext cx="845280" cy="69552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twoCellAnchor>
    <xdr:from>
      <xdr:col>6</xdr:col>
      <xdr:colOff>77400</xdr:colOff>
      <xdr:row>92</xdr:row>
      <xdr:rowOff>237960</xdr:rowOff>
    </xdr:from>
    <xdr:to>
      <xdr:col>6</xdr:col>
      <xdr:colOff>742320</xdr:colOff>
      <xdr:row>95</xdr:row>
      <xdr:rowOff>178560</xdr:rowOff>
    </xdr:to>
    <xdr:sp macro="" textlink="">
      <xdr:nvSpPr>
        <xdr:cNvPr id="145" name="CustomShape 1"/>
        <xdr:cNvSpPr/>
      </xdr:nvSpPr>
      <xdr:spPr>
        <a:xfrm>
          <a:off x="15096960" y="7438680"/>
          <a:ext cx="664920" cy="712080"/>
        </a:xfrm>
        <a:prstGeom prst="ellipse">
          <a:avLst/>
        </a:prstGeom>
        <a:solidFill>
          <a:srgbClr val="FF0000"/>
        </a:solidFill>
        <a:ln>
          <a:noFill/>
        </a:ln>
      </xdr:spPr>
      <xdr:style>
        <a:lnRef idx="0">
          <a:scrgbClr r="0" g="0" b="0"/>
        </a:lnRef>
        <a:fillRef idx="0">
          <a:scrgbClr r="0" g="0" b="0"/>
        </a:fillRef>
        <a:effectRef idx="0">
          <a:scrgbClr r="0" g="0" b="0"/>
        </a:effectRef>
        <a:fontRef idx="minor"/>
      </xdr:style>
    </xdr:sp>
    <xdr:clientData/>
  </xdr:twoCellAnchor>
  <xdr:twoCellAnchor>
    <xdr:from>
      <xdr:col>10</xdr:col>
      <xdr:colOff>222840</xdr:colOff>
      <xdr:row>92</xdr:row>
      <xdr:rowOff>237960</xdr:rowOff>
    </xdr:from>
    <xdr:to>
      <xdr:col>10</xdr:col>
      <xdr:colOff>1068120</xdr:colOff>
      <xdr:row>95</xdr:row>
      <xdr:rowOff>162000</xdr:rowOff>
    </xdr:to>
    <xdr:sp macro="" textlink="">
      <xdr:nvSpPr>
        <xdr:cNvPr id="146" name="CustomShape 1"/>
        <xdr:cNvSpPr/>
      </xdr:nvSpPr>
      <xdr:spPr>
        <a:xfrm>
          <a:off x="23940720" y="7438680"/>
          <a:ext cx="845280" cy="695520"/>
        </a:xfrm>
        <a:prstGeom prst="ellipse">
          <a:avLst/>
        </a:prstGeom>
        <a:solidFill>
          <a:srgbClr val="FFFF00"/>
        </a:solidFill>
        <a:ln>
          <a:noFill/>
        </a:ln>
      </xdr:spPr>
      <xdr:style>
        <a:lnRef idx="0">
          <a:scrgbClr r="0" g="0" b="0"/>
        </a:lnRef>
        <a:fillRef idx="0">
          <a:scrgbClr r="0" g="0" b="0"/>
        </a:fillRef>
        <a:effectRef idx="0">
          <a:scrgbClr r="0" g="0" b="0"/>
        </a:effectRef>
        <a:fontRef idx="minor"/>
      </xdr:style>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323640</xdr:colOff>
      <xdr:row>22</xdr:row>
      <xdr:rowOff>65520</xdr:rowOff>
    </xdr:to>
    <xdr:sp macro="" textlink="">
      <xdr:nvSpPr>
        <xdr:cNvPr id="14" name="CustomShape 1" hidden="1"/>
        <xdr:cNvSpPr/>
      </xdr:nvSpPr>
      <xdr:spPr>
        <a:xfrm>
          <a:off x="0" y="0"/>
          <a:ext cx="10059120" cy="95238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323640</xdr:colOff>
      <xdr:row>22</xdr:row>
      <xdr:rowOff>65520</xdr:rowOff>
    </xdr:to>
    <xdr:sp macro="" textlink="">
      <xdr:nvSpPr>
        <xdr:cNvPr id="15" name="CustomShape 1" hidden="1"/>
        <xdr:cNvSpPr/>
      </xdr:nvSpPr>
      <xdr:spPr>
        <a:xfrm>
          <a:off x="0" y="0"/>
          <a:ext cx="10059120" cy="95238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323640</xdr:colOff>
      <xdr:row>22</xdr:row>
      <xdr:rowOff>65520</xdr:rowOff>
    </xdr:to>
    <xdr:sp macro="" textlink="">
      <xdr:nvSpPr>
        <xdr:cNvPr id="16" name="CustomShape 1" hidden="1"/>
        <xdr:cNvSpPr/>
      </xdr:nvSpPr>
      <xdr:spPr>
        <a:xfrm>
          <a:off x="0" y="0"/>
          <a:ext cx="10059120" cy="95238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324000</xdr:colOff>
      <xdr:row>22</xdr:row>
      <xdr:rowOff>66240</xdr:rowOff>
    </xdr:to>
    <xdr:sp macro="" textlink="">
      <xdr:nvSpPr>
        <xdr:cNvPr id="17" name="CustomShape 1" hidden="1"/>
        <xdr:cNvSpPr/>
      </xdr:nvSpPr>
      <xdr:spPr>
        <a:xfrm>
          <a:off x="0" y="0"/>
          <a:ext cx="10059480" cy="952452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324000</xdr:colOff>
      <xdr:row>22</xdr:row>
      <xdr:rowOff>66240</xdr:rowOff>
    </xdr:to>
    <xdr:sp macro="" textlink="">
      <xdr:nvSpPr>
        <xdr:cNvPr id="18" name="CustomShape 1" hidden="1"/>
        <xdr:cNvSpPr/>
      </xdr:nvSpPr>
      <xdr:spPr>
        <a:xfrm>
          <a:off x="0" y="0"/>
          <a:ext cx="10059480" cy="952452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324000</xdr:colOff>
      <xdr:row>22</xdr:row>
      <xdr:rowOff>66240</xdr:rowOff>
    </xdr:to>
    <xdr:sp macro="" textlink="">
      <xdr:nvSpPr>
        <xdr:cNvPr id="19" name="CustomShape 1" hidden="1"/>
        <xdr:cNvSpPr/>
      </xdr:nvSpPr>
      <xdr:spPr>
        <a:xfrm>
          <a:off x="0" y="0"/>
          <a:ext cx="10059480" cy="952452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324000</xdr:colOff>
      <xdr:row>22</xdr:row>
      <xdr:rowOff>66240</xdr:rowOff>
    </xdr:to>
    <xdr:sp macro="" textlink="">
      <xdr:nvSpPr>
        <xdr:cNvPr id="20" name="CustomShape 1" hidden="1"/>
        <xdr:cNvSpPr/>
      </xdr:nvSpPr>
      <xdr:spPr>
        <a:xfrm>
          <a:off x="0" y="0"/>
          <a:ext cx="10059480" cy="95245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324000</xdr:colOff>
      <xdr:row>22</xdr:row>
      <xdr:rowOff>66240</xdr:rowOff>
    </xdr:to>
    <xdr:sp macro="" textlink="">
      <xdr:nvSpPr>
        <xdr:cNvPr id="21" name="CustomShape 1" hidden="1"/>
        <xdr:cNvSpPr/>
      </xdr:nvSpPr>
      <xdr:spPr>
        <a:xfrm>
          <a:off x="0" y="0"/>
          <a:ext cx="10059480" cy="95245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324000</xdr:colOff>
      <xdr:row>22</xdr:row>
      <xdr:rowOff>66240</xdr:rowOff>
    </xdr:to>
    <xdr:sp macro="" textlink="">
      <xdr:nvSpPr>
        <xdr:cNvPr id="22" name="CustomShape 1" hidden="1"/>
        <xdr:cNvSpPr/>
      </xdr:nvSpPr>
      <xdr:spPr>
        <a:xfrm>
          <a:off x="0" y="0"/>
          <a:ext cx="10059480" cy="95245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323850</xdr:colOff>
      <xdr:row>22</xdr:row>
      <xdr:rowOff>66675</xdr:rowOff>
    </xdr:to>
    <xdr:sp macro="" textlink="">
      <xdr:nvSpPr>
        <xdr:cNvPr id="307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307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307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308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3079"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3"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5"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7"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9"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1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11"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1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13"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2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27"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2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29"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30"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31" name="AutoShape 7"/>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32"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33"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34" name="AutoShape 7"/>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35"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36"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37" name="AutoShape 7"/>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38"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23"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24" name="AutoShape 7"/>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323850</xdr:colOff>
      <xdr:row>22</xdr:row>
      <xdr:rowOff>66675</xdr:rowOff>
    </xdr:to>
    <xdr:sp macro="" textlink="">
      <xdr:nvSpPr>
        <xdr:cNvPr id="25"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951120</xdr:colOff>
      <xdr:row>18</xdr:row>
      <xdr:rowOff>255600</xdr:rowOff>
    </xdr:to>
    <xdr:sp macro="" textlink="">
      <xdr:nvSpPr>
        <xdr:cNvPr id="26" name="CustomShape 1" hidden="1"/>
        <xdr:cNvSpPr/>
      </xdr:nvSpPr>
      <xdr:spPr>
        <a:xfrm>
          <a:off x="0" y="0"/>
          <a:ext cx="10022400" cy="9123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951120</xdr:colOff>
      <xdr:row>19</xdr:row>
      <xdr:rowOff>255600</xdr:rowOff>
    </xdr:to>
    <xdr:sp macro="" textlink="">
      <xdr:nvSpPr>
        <xdr:cNvPr id="27" name="CustomShape 1"/>
        <xdr:cNvSpPr/>
      </xdr:nvSpPr>
      <xdr:spPr>
        <a:xfrm>
          <a:off x="0" y="0"/>
          <a:ext cx="10022400" cy="95230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951840</xdr:colOff>
      <xdr:row>19</xdr:row>
      <xdr:rowOff>256320</xdr:rowOff>
    </xdr:to>
    <xdr:sp macro="" textlink="">
      <xdr:nvSpPr>
        <xdr:cNvPr id="28" name="CustomShape 1" hidden="1"/>
        <xdr:cNvSpPr/>
      </xdr:nvSpPr>
      <xdr:spPr>
        <a:xfrm>
          <a:off x="0" y="0"/>
          <a:ext cx="10023120" cy="952380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951840</xdr:colOff>
      <xdr:row>19</xdr:row>
      <xdr:rowOff>256320</xdr:rowOff>
    </xdr:to>
    <xdr:sp macro="" textlink="">
      <xdr:nvSpPr>
        <xdr:cNvPr id="29" name="CustomShape 1"/>
        <xdr:cNvSpPr/>
      </xdr:nvSpPr>
      <xdr:spPr>
        <a:xfrm>
          <a:off x="0" y="0"/>
          <a:ext cx="10023120" cy="952380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951840</xdr:colOff>
      <xdr:row>19</xdr:row>
      <xdr:rowOff>256320</xdr:rowOff>
    </xdr:to>
    <xdr:sp macro="" textlink="">
      <xdr:nvSpPr>
        <xdr:cNvPr id="30" name="CustomShape 1"/>
        <xdr:cNvSpPr/>
      </xdr:nvSpPr>
      <xdr:spPr>
        <a:xfrm>
          <a:off x="0" y="0"/>
          <a:ext cx="10023120" cy="952380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952200</xdr:colOff>
      <xdr:row>19</xdr:row>
      <xdr:rowOff>256680</xdr:rowOff>
    </xdr:to>
    <xdr:sp macro="" textlink="">
      <xdr:nvSpPr>
        <xdr:cNvPr id="31" name="CustomShape 1" hidden="1"/>
        <xdr:cNvSpPr/>
      </xdr:nvSpPr>
      <xdr:spPr>
        <a:xfrm>
          <a:off x="0" y="0"/>
          <a:ext cx="10023480" cy="952416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952200</xdr:colOff>
      <xdr:row>19</xdr:row>
      <xdr:rowOff>256680</xdr:rowOff>
    </xdr:to>
    <xdr:sp macro="" textlink="">
      <xdr:nvSpPr>
        <xdr:cNvPr id="32" name="CustomShape 1"/>
        <xdr:cNvSpPr/>
      </xdr:nvSpPr>
      <xdr:spPr>
        <a:xfrm>
          <a:off x="0" y="0"/>
          <a:ext cx="10023480" cy="952416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952500</xdr:colOff>
      <xdr:row>19</xdr:row>
      <xdr:rowOff>257175</xdr:rowOff>
    </xdr:to>
    <xdr:sp macro="" textlink="">
      <xdr:nvSpPr>
        <xdr:cNvPr id="409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952500</xdr:colOff>
      <xdr:row>19</xdr:row>
      <xdr:rowOff>257175</xdr:rowOff>
    </xdr:to>
    <xdr:sp macro="" textlink="">
      <xdr:nvSpPr>
        <xdr:cNvPr id="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952500</xdr:colOff>
      <xdr:row>19</xdr:row>
      <xdr:rowOff>257175</xdr:rowOff>
    </xdr:to>
    <xdr:sp macro="" textlink="">
      <xdr:nvSpPr>
        <xdr:cNvPr id="3"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952500</xdr:colOff>
      <xdr:row>19</xdr:row>
      <xdr:rowOff>257175</xdr:rowOff>
    </xdr:to>
    <xdr:sp macro="" textlink="">
      <xdr:nvSpPr>
        <xdr:cNvPr id="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952500</xdr:colOff>
      <xdr:row>19</xdr:row>
      <xdr:rowOff>257175</xdr:rowOff>
    </xdr:to>
    <xdr:sp macro="" textlink="">
      <xdr:nvSpPr>
        <xdr:cNvPr id="5"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952500</xdr:colOff>
      <xdr:row>19</xdr:row>
      <xdr:rowOff>57150</xdr:rowOff>
    </xdr:to>
    <xdr:sp macro="" textlink="">
      <xdr:nvSpPr>
        <xdr:cNvPr id="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952500</xdr:colOff>
      <xdr:row>19</xdr:row>
      <xdr:rowOff>257175</xdr:rowOff>
    </xdr:to>
    <xdr:sp macro="" textlink="">
      <xdr:nvSpPr>
        <xdr:cNvPr id="7"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952500</xdr:colOff>
      <xdr:row>19</xdr:row>
      <xdr:rowOff>257175</xdr:rowOff>
    </xdr:to>
    <xdr:sp macro="" textlink="">
      <xdr:nvSpPr>
        <xdr:cNvPr id="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952500</xdr:colOff>
      <xdr:row>19</xdr:row>
      <xdr:rowOff>257175</xdr:rowOff>
    </xdr:to>
    <xdr:sp macro="" textlink="">
      <xdr:nvSpPr>
        <xdr:cNvPr id="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952500</xdr:colOff>
      <xdr:row>19</xdr:row>
      <xdr:rowOff>257175</xdr:rowOff>
    </xdr:to>
    <xdr:sp macro="" textlink="">
      <xdr:nvSpPr>
        <xdr:cNvPr id="1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952500</xdr:colOff>
      <xdr:row>19</xdr:row>
      <xdr:rowOff>257175</xdr:rowOff>
    </xdr:to>
    <xdr:sp macro="" textlink="">
      <xdr:nvSpPr>
        <xdr:cNvPr id="1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1455480</xdr:colOff>
      <xdr:row>4</xdr:row>
      <xdr:rowOff>2143080</xdr:rowOff>
    </xdr:from>
    <xdr:to>
      <xdr:col>1</xdr:col>
      <xdr:colOff>1638360</xdr:colOff>
      <xdr:row>4</xdr:row>
      <xdr:rowOff>2405880</xdr:rowOff>
    </xdr:to>
    <xdr:sp macro="" textlink="">
      <xdr:nvSpPr>
        <xdr:cNvPr id="33" name="CustomShape 1"/>
        <xdr:cNvSpPr/>
      </xdr:nvSpPr>
      <xdr:spPr>
        <a:xfrm>
          <a:off x="2523960" y="4848120"/>
          <a:ext cx="182880" cy="262800"/>
        </a:xfrm>
        <a:prstGeom prst="rect">
          <a:avLst/>
        </a:prstGeom>
        <a:noFill/>
        <a:ln>
          <a:noFill/>
        </a:ln>
      </xdr:spPr>
      <xdr:style>
        <a:lnRef idx="0">
          <a:scrgbClr r="0" g="0" b="0"/>
        </a:lnRef>
        <a:fillRef idx="0">
          <a:scrgbClr r="0" g="0" b="0"/>
        </a:fillRef>
        <a:effectRef idx="0">
          <a:scrgbClr r="0" g="0" b="0"/>
        </a:effectRef>
        <a:fontRef idx="minor"/>
      </xdr:style>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46800</xdr:colOff>
      <xdr:row>32</xdr:row>
      <xdr:rowOff>170640</xdr:rowOff>
    </xdr:to>
    <xdr:sp macro="" textlink="">
      <xdr:nvSpPr>
        <xdr:cNvPr id="34" name="CustomShape 1" hidden="1"/>
        <xdr:cNvSpPr/>
      </xdr:nvSpPr>
      <xdr:spPr>
        <a:xfrm>
          <a:off x="0" y="0"/>
          <a:ext cx="43667280" cy="92858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21</xdr:col>
      <xdr:colOff>46800</xdr:colOff>
      <xdr:row>32</xdr:row>
      <xdr:rowOff>170640</xdr:rowOff>
    </xdr:to>
    <xdr:sp macro="" textlink="">
      <xdr:nvSpPr>
        <xdr:cNvPr id="35" name="CustomShape 1" hidden="1"/>
        <xdr:cNvSpPr/>
      </xdr:nvSpPr>
      <xdr:spPr>
        <a:xfrm>
          <a:off x="0" y="0"/>
          <a:ext cx="43667280" cy="92858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21</xdr:col>
      <xdr:colOff>46800</xdr:colOff>
      <xdr:row>32</xdr:row>
      <xdr:rowOff>170640</xdr:rowOff>
    </xdr:to>
    <xdr:sp macro="" textlink="">
      <xdr:nvSpPr>
        <xdr:cNvPr id="36" name="CustomShape 1" hidden="1"/>
        <xdr:cNvSpPr/>
      </xdr:nvSpPr>
      <xdr:spPr>
        <a:xfrm>
          <a:off x="0" y="0"/>
          <a:ext cx="43667280" cy="92858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21</xdr:col>
      <xdr:colOff>46800</xdr:colOff>
      <xdr:row>32</xdr:row>
      <xdr:rowOff>170640</xdr:rowOff>
    </xdr:to>
    <xdr:sp macro="" textlink="">
      <xdr:nvSpPr>
        <xdr:cNvPr id="37" name="CustomShape 1" hidden="1"/>
        <xdr:cNvSpPr/>
      </xdr:nvSpPr>
      <xdr:spPr>
        <a:xfrm>
          <a:off x="0" y="0"/>
          <a:ext cx="43667280" cy="92858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6</xdr:col>
      <xdr:colOff>2142720</xdr:colOff>
      <xdr:row>32</xdr:row>
      <xdr:rowOff>171000</xdr:rowOff>
    </xdr:to>
    <xdr:sp macro="" textlink="">
      <xdr:nvSpPr>
        <xdr:cNvPr id="38" name="CustomShape 1" hidden="1"/>
        <xdr:cNvSpPr/>
      </xdr:nvSpPr>
      <xdr:spPr>
        <a:xfrm>
          <a:off x="0" y="0"/>
          <a:ext cx="9953640" cy="928620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6</xdr:col>
      <xdr:colOff>2142720</xdr:colOff>
      <xdr:row>32</xdr:row>
      <xdr:rowOff>171000</xdr:rowOff>
    </xdr:to>
    <xdr:sp macro="" textlink="">
      <xdr:nvSpPr>
        <xdr:cNvPr id="39" name="CustomShape 1" hidden="1"/>
        <xdr:cNvSpPr/>
      </xdr:nvSpPr>
      <xdr:spPr>
        <a:xfrm>
          <a:off x="0" y="0"/>
          <a:ext cx="9953640" cy="928620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6</xdr:col>
      <xdr:colOff>2142720</xdr:colOff>
      <xdr:row>32</xdr:row>
      <xdr:rowOff>171000</xdr:rowOff>
    </xdr:to>
    <xdr:sp macro="" textlink="">
      <xdr:nvSpPr>
        <xdr:cNvPr id="40" name="CustomShape 1" hidden="1"/>
        <xdr:cNvSpPr/>
      </xdr:nvSpPr>
      <xdr:spPr>
        <a:xfrm>
          <a:off x="0" y="0"/>
          <a:ext cx="9953640" cy="928620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6</xdr:col>
      <xdr:colOff>2142720</xdr:colOff>
      <xdr:row>32</xdr:row>
      <xdr:rowOff>171000</xdr:rowOff>
    </xdr:to>
    <xdr:sp macro="" textlink="">
      <xdr:nvSpPr>
        <xdr:cNvPr id="41" name="CustomShape 1" hidden="1"/>
        <xdr:cNvSpPr/>
      </xdr:nvSpPr>
      <xdr:spPr>
        <a:xfrm>
          <a:off x="0" y="0"/>
          <a:ext cx="9953640" cy="928620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6</xdr:col>
      <xdr:colOff>2142720</xdr:colOff>
      <xdr:row>34</xdr:row>
      <xdr:rowOff>171000</xdr:rowOff>
    </xdr:to>
    <xdr:sp macro="" textlink="">
      <xdr:nvSpPr>
        <xdr:cNvPr id="42" name="CustomShape 1" hidden="1"/>
        <xdr:cNvSpPr/>
      </xdr:nvSpPr>
      <xdr:spPr>
        <a:xfrm>
          <a:off x="0" y="0"/>
          <a:ext cx="9953640" cy="95245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6</xdr:col>
      <xdr:colOff>2142720</xdr:colOff>
      <xdr:row>34</xdr:row>
      <xdr:rowOff>171000</xdr:rowOff>
    </xdr:to>
    <xdr:sp macro="" textlink="">
      <xdr:nvSpPr>
        <xdr:cNvPr id="43" name="CustomShape 1" hidden="1"/>
        <xdr:cNvSpPr/>
      </xdr:nvSpPr>
      <xdr:spPr>
        <a:xfrm>
          <a:off x="0" y="0"/>
          <a:ext cx="9953640" cy="95245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6</xdr:col>
      <xdr:colOff>2142720</xdr:colOff>
      <xdr:row>34</xdr:row>
      <xdr:rowOff>171000</xdr:rowOff>
    </xdr:to>
    <xdr:sp macro="" textlink="">
      <xdr:nvSpPr>
        <xdr:cNvPr id="44" name="CustomShape 1" hidden="1"/>
        <xdr:cNvSpPr/>
      </xdr:nvSpPr>
      <xdr:spPr>
        <a:xfrm>
          <a:off x="0" y="0"/>
          <a:ext cx="9953640" cy="95245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6</xdr:col>
      <xdr:colOff>2142720</xdr:colOff>
      <xdr:row>34</xdr:row>
      <xdr:rowOff>171000</xdr:rowOff>
    </xdr:to>
    <xdr:sp macro="" textlink="">
      <xdr:nvSpPr>
        <xdr:cNvPr id="45" name="CustomShape 1" hidden="1"/>
        <xdr:cNvSpPr/>
      </xdr:nvSpPr>
      <xdr:spPr>
        <a:xfrm>
          <a:off x="0" y="0"/>
          <a:ext cx="9953640" cy="95245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6</xdr:col>
      <xdr:colOff>2143125</xdr:colOff>
      <xdr:row>34</xdr:row>
      <xdr:rowOff>171450</xdr:rowOff>
    </xdr:to>
    <xdr:sp macro="" textlink="">
      <xdr:nvSpPr>
        <xdr:cNvPr id="615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615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614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614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2"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3"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4"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6" name="AutoShape 8"/>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7" name="AutoShape 6"/>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8" name="AutoShape 4"/>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9"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10" name="AutoShape 8"/>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11" name="AutoShape 6"/>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12" name="AutoShape 4"/>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13"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14" name="AutoShape 8"/>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15" name="AutoShape 6"/>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16" name="AutoShape 4"/>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17"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18" name="AutoShape 8"/>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19" name="AutoShape 6"/>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20" name="AutoShape 4"/>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21"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22" name="AutoShape 8"/>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23" name="AutoShape 6"/>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24" name="AutoShape 4"/>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25"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26"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27"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28"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2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30"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31"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32"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3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50"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51"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52"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5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46"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47"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48"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2143125</xdr:colOff>
      <xdr:row>34</xdr:row>
      <xdr:rowOff>171450</xdr:rowOff>
    </xdr:to>
    <xdr:sp macro="" textlink="">
      <xdr:nvSpPr>
        <xdr:cNvPr id="4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179640</xdr:colOff>
      <xdr:row>31</xdr:row>
      <xdr:rowOff>17640</xdr:rowOff>
    </xdr:to>
    <xdr:sp macro="" textlink="">
      <xdr:nvSpPr>
        <xdr:cNvPr id="50" name="CustomShape 1" hidden="1"/>
        <xdr:cNvSpPr/>
      </xdr:nvSpPr>
      <xdr:spPr>
        <a:xfrm>
          <a:off x="0" y="0"/>
          <a:ext cx="10066320" cy="95234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179640</xdr:colOff>
      <xdr:row>31</xdr:row>
      <xdr:rowOff>17640</xdr:rowOff>
    </xdr:to>
    <xdr:sp macro="" textlink="">
      <xdr:nvSpPr>
        <xdr:cNvPr id="51" name="CustomShape 1"/>
        <xdr:cNvSpPr/>
      </xdr:nvSpPr>
      <xdr:spPr>
        <a:xfrm>
          <a:off x="0" y="0"/>
          <a:ext cx="10066320" cy="95234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180360</xdr:colOff>
      <xdr:row>31</xdr:row>
      <xdr:rowOff>18360</xdr:rowOff>
    </xdr:to>
    <xdr:sp macro="" textlink="">
      <xdr:nvSpPr>
        <xdr:cNvPr id="52" name="CustomShape 1" hidden="1"/>
        <xdr:cNvSpPr/>
      </xdr:nvSpPr>
      <xdr:spPr>
        <a:xfrm>
          <a:off x="0" y="0"/>
          <a:ext cx="10067040" cy="952416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180360</xdr:colOff>
      <xdr:row>31</xdr:row>
      <xdr:rowOff>18360</xdr:rowOff>
    </xdr:to>
    <xdr:sp macro="" textlink="">
      <xdr:nvSpPr>
        <xdr:cNvPr id="53" name="CustomShape 1"/>
        <xdr:cNvSpPr/>
      </xdr:nvSpPr>
      <xdr:spPr>
        <a:xfrm>
          <a:off x="0" y="0"/>
          <a:ext cx="1006704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180360</xdr:colOff>
      <xdr:row>31</xdr:row>
      <xdr:rowOff>18360</xdr:rowOff>
    </xdr:to>
    <xdr:sp macro="" textlink="">
      <xdr:nvSpPr>
        <xdr:cNvPr id="54" name="CustomShape 1"/>
        <xdr:cNvSpPr/>
      </xdr:nvSpPr>
      <xdr:spPr>
        <a:xfrm>
          <a:off x="0" y="0"/>
          <a:ext cx="1006704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180720</xdr:colOff>
      <xdr:row>31</xdr:row>
      <xdr:rowOff>18720</xdr:rowOff>
    </xdr:to>
    <xdr:sp macro="" textlink="">
      <xdr:nvSpPr>
        <xdr:cNvPr id="55" name="CustomShape 1" hidden="1"/>
        <xdr:cNvSpPr/>
      </xdr:nvSpPr>
      <xdr:spPr>
        <a:xfrm>
          <a:off x="0" y="0"/>
          <a:ext cx="10067400" cy="95245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180720</xdr:colOff>
      <xdr:row>31</xdr:row>
      <xdr:rowOff>18720</xdr:rowOff>
    </xdr:to>
    <xdr:sp macro="" textlink="">
      <xdr:nvSpPr>
        <xdr:cNvPr id="56" name="CustomShape 1"/>
        <xdr:cNvSpPr/>
      </xdr:nvSpPr>
      <xdr:spPr>
        <a:xfrm>
          <a:off x="0" y="0"/>
          <a:ext cx="10067400" cy="952452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180975</xdr:colOff>
      <xdr:row>31</xdr:row>
      <xdr:rowOff>19050</xdr:rowOff>
    </xdr:to>
    <xdr:sp macro="" textlink="">
      <xdr:nvSpPr>
        <xdr:cNvPr id="819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180975</xdr:colOff>
      <xdr:row>31</xdr:row>
      <xdr:rowOff>19050</xdr:rowOff>
    </xdr:to>
    <xdr:sp macro="" textlink="">
      <xdr:nvSpPr>
        <xdr:cNvPr id="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180975</xdr:colOff>
      <xdr:row>31</xdr:row>
      <xdr:rowOff>19050</xdr:rowOff>
    </xdr:to>
    <xdr:sp macro="" textlink="">
      <xdr:nvSpPr>
        <xdr:cNvPr id="3"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180975</xdr:colOff>
      <xdr:row>31</xdr:row>
      <xdr:rowOff>19050</xdr:rowOff>
    </xdr:to>
    <xdr:sp macro="" textlink="">
      <xdr:nvSpPr>
        <xdr:cNvPr id="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180975</xdr:colOff>
      <xdr:row>31</xdr:row>
      <xdr:rowOff>19050</xdr:rowOff>
    </xdr:to>
    <xdr:sp macro="" textlink="">
      <xdr:nvSpPr>
        <xdr:cNvPr id="5"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180975</xdr:colOff>
      <xdr:row>31</xdr:row>
      <xdr:rowOff>19050</xdr:rowOff>
    </xdr:to>
    <xdr:sp macro="" textlink="">
      <xdr:nvSpPr>
        <xdr:cNvPr id="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180975</xdr:colOff>
      <xdr:row>31</xdr:row>
      <xdr:rowOff>19050</xdr:rowOff>
    </xdr:to>
    <xdr:sp macro="" textlink="">
      <xdr:nvSpPr>
        <xdr:cNvPr id="7"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180975</xdr:colOff>
      <xdr:row>31</xdr:row>
      <xdr:rowOff>19050</xdr:rowOff>
    </xdr:to>
    <xdr:sp macro="" textlink="">
      <xdr:nvSpPr>
        <xdr:cNvPr id="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180975</xdr:colOff>
      <xdr:row>31</xdr:row>
      <xdr:rowOff>19050</xdr:rowOff>
    </xdr:to>
    <xdr:sp macro="" textlink="">
      <xdr:nvSpPr>
        <xdr:cNvPr id="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180975</xdr:colOff>
      <xdr:row>31</xdr:row>
      <xdr:rowOff>19050</xdr:rowOff>
    </xdr:to>
    <xdr:sp macro="" textlink="">
      <xdr:nvSpPr>
        <xdr:cNvPr id="1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180975</xdr:colOff>
      <xdr:row>31</xdr:row>
      <xdr:rowOff>19050</xdr:rowOff>
    </xdr:to>
    <xdr:sp macro="" textlink="">
      <xdr:nvSpPr>
        <xdr:cNvPr id="1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179640</xdr:colOff>
      <xdr:row>27</xdr:row>
      <xdr:rowOff>46080</xdr:rowOff>
    </xdr:to>
    <xdr:sp macro="" textlink="">
      <xdr:nvSpPr>
        <xdr:cNvPr id="57" name="CustomShape 1" hidden="1"/>
        <xdr:cNvSpPr/>
      </xdr:nvSpPr>
      <xdr:spPr>
        <a:xfrm>
          <a:off x="0" y="0"/>
          <a:ext cx="10066320" cy="95234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179640</xdr:colOff>
      <xdr:row>27</xdr:row>
      <xdr:rowOff>46080</xdr:rowOff>
    </xdr:to>
    <xdr:sp macro="" textlink="">
      <xdr:nvSpPr>
        <xdr:cNvPr id="58" name="CustomShape 1" hidden="1"/>
        <xdr:cNvSpPr/>
      </xdr:nvSpPr>
      <xdr:spPr>
        <a:xfrm>
          <a:off x="0" y="0"/>
          <a:ext cx="10066320" cy="95234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179640</xdr:colOff>
      <xdr:row>27</xdr:row>
      <xdr:rowOff>46080</xdr:rowOff>
    </xdr:to>
    <xdr:sp macro="" textlink="">
      <xdr:nvSpPr>
        <xdr:cNvPr id="59" name="CustomShape 1"/>
        <xdr:cNvSpPr/>
      </xdr:nvSpPr>
      <xdr:spPr>
        <a:xfrm>
          <a:off x="0" y="0"/>
          <a:ext cx="10066320" cy="95234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179640</xdr:colOff>
      <xdr:row>27</xdr:row>
      <xdr:rowOff>46080</xdr:rowOff>
    </xdr:to>
    <xdr:sp macro="" textlink="">
      <xdr:nvSpPr>
        <xdr:cNvPr id="60" name="CustomShape 1"/>
        <xdr:cNvSpPr/>
      </xdr:nvSpPr>
      <xdr:spPr>
        <a:xfrm>
          <a:off x="0" y="0"/>
          <a:ext cx="10066320" cy="95234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180360</xdr:colOff>
      <xdr:row>27</xdr:row>
      <xdr:rowOff>46800</xdr:rowOff>
    </xdr:to>
    <xdr:sp macro="" textlink="">
      <xdr:nvSpPr>
        <xdr:cNvPr id="61" name="CustomShape 1" hidden="1"/>
        <xdr:cNvSpPr/>
      </xdr:nvSpPr>
      <xdr:spPr>
        <a:xfrm>
          <a:off x="0" y="0"/>
          <a:ext cx="10067040" cy="952416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180360</xdr:colOff>
      <xdr:row>27</xdr:row>
      <xdr:rowOff>46800</xdr:rowOff>
    </xdr:to>
    <xdr:sp macro="" textlink="">
      <xdr:nvSpPr>
        <xdr:cNvPr id="62" name="CustomShape 1" hidden="1"/>
        <xdr:cNvSpPr/>
      </xdr:nvSpPr>
      <xdr:spPr>
        <a:xfrm>
          <a:off x="0" y="0"/>
          <a:ext cx="10067040" cy="952416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180360</xdr:colOff>
      <xdr:row>27</xdr:row>
      <xdr:rowOff>46800</xdr:rowOff>
    </xdr:to>
    <xdr:sp macro="" textlink="">
      <xdr:nvSpPr>
        <xdr:cNvPr id="63" name="CustomShape 1"/>
        <xdr:cNvSpPr/>
      </xdr:nvSpPr>
      <xdr:spPr>
        <a:xfrm>
          <a:off x="0" y="0"/>
          <a:ext cx="1006704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180360</xdr:colOff>
      <xdr:row>27</xdr:row>
      <xdr:rowOff>46800</xdr:rowOff>
    </xdr:to>
    <xdr:sp macro="" textlink="">
      <xdr:nvSpPr>
        <xdr:cNvPr id="64" name="CustomShape 1"/>
        <xdr:cNvSpPr/>
      </xdr:nvSpPr>
      <xdr:spPr>
        <a:xfrm>
          <a:off x="0" y="0"/>
          <a:ext cx="1006704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180360</xdr:colOff>
      <xdr:row>27</xdr:row>
      <xdr:rowOff>46800</xdr:rowOff>
    </xdr:to>
    <xdr:sp macro="" textlink="">
      <xdr:nvSpPr>
        <xdr:cNvPr id="65" name="CustomShape 1"/>
        <xdr:cNvSpPr/>
      </xdr:nvSpPr>
      <xdr:spPr>
        <a:xfrm>
          <a:off x="0" y="0"/>
          <a:ext cx="1006704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180360</xdr:colOff>
      <xdr:row>27</xdr:row>
      <xdr:rowOff>46800</xdr:rowOff>
    </xdr:to>
    <xdr:sp macro="" textlink="">
      <xdr:nvSpPr>
        <xdr:cNvPr id="66" name="CustomShape 1"/>
        <xdr:cNvSpPr/>
      </xdr:nvSpPr>
      <xdr:spPr>
        <a:xfrm>
          <a:off x="0" y="0"/>
          <a:ext cx="1006704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180720</xdr:colOff>
      <xdr:row>27</xdr:row>
      <xdr:rowOff>47160</xdr:rowOff>
    </xdr:to>
    <xdr:sp macro="" textlink="">
      <xdr:nvSpPr>
        <xdr:cNvPr id="67" name="CustomShape 1" hidden="1"/>
        <xdr:cNvSpPr/>
      </xdr:nvSpPr>
      <xdr:spPr>
        <a:xfrm>
          <a:off x="0" y="0"/>
          <a:ext cx="10067400" cy="95245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180720</xdr:colOff>
      <xdr:row>27</xdr:row>
      <xdr:rowOff>47160</xdr:rowOff>
    </xdr:to>
    <xdr:sp macro="" textlink="">
      <xdr:nvSpPr>
        <xdr:cNvPr id="68" name="CustomShape 1" hidden="1"/>
        <xdr:cNvSpPr/>
      </xdr:nvSpPr>
      <xdr:spPr>
        <a:xfrm>
          <a:off x="0" y="0"/>
          <a:ext cx="10067400" cy="95245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180720</xdr:colOff>
      <xdr:row>27</xdr:row>
      <xdr:rowOff>47160</xdr:rowOff>
    </xdr:to>
    <xdr:sp macro="" textlink="">
      <xdr:nvSpPr>
        <xdr:cNvPr id="69" name="CustomShape 1"/>
        <xdr:cNvSpPr/>
      </xdr:nvSpPr>
      <xdr:spPr>
        <a:xfrm>
          <a:off x="0" y="0"/>
          <a:ext cx="10067400" cy="952452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180720</xdr:colOff>
      <xdr:row>27</xdr:row>
      <xdr:rowOff>47160</xdr:rowOff>
    </xdr:to>
    <xdr:sp macro="" textlink="">
      <xdr:nvSpPr>
        <xdr:cNvPr id="70" name="CustomShape 1"/>
        <xdr:cNvSpPr/>
      </xdr:nvSpPr>
      <xdr:spPr>
        <a:xfrm>
          <a:off x="0" y="0"/>
          <a:ext cx="10067400" cy="952452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7</xdr:col>
      <xdr:colOff>180975</xdr:colOff>
      <xdr:row>27</xdr:row>
      <xdr:rowOff>47625</xdr:rowOff>
    </xdr:to>
    <xdr:sp macro="" textlink="">
      <xdr:nvSpPr>
        <xdr:cNvPr id="922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180975</xdr:colOff>
      <xdr:row>27</xdr:row>
      <xdr:rowOff>47625</xdr:rowOff>
    </xdr:to>
    <xdr:sp macro="" textlink="">
      <xdr:nvSpPr>
        <xdr:cNvPr id="921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180975</xdr:colOff>
      <xdr:row>27</xdr:row>
      <xdr:rowOff>47625</xdr:rowOff>
    </xdr:to>
    <xdr:sp macro="" textlink="">
      <xdr:nvSpPr>
        <xdr:cNvPr id="9221"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180975</xdr:colOff>
      <xdr:row>27</xdr:row>
      <xdr:rowOff>47625</xdr:rowOff>
    </xdr:to>
    <xdr:sp macro="" textlink="">
      <xdr:nvSpPr>
        <xdr:cNvPr id="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180975</xdr:colOff>
      <xdr:row>27</xdr:row>
      <xdr:rowOff>47625</xdr:rowOff>
    </xdr:to>
    <xdr:sp macro="" textlink="">
      <xdr:nvSpPr>
        <xdr:cNvPr id="3"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180975</xdr:colOff>
      <xdr:row>27</xdr:row>
      <xdr:rowOff>47625</xdr:rowOff>
    </xdr:to>
    <xdr:sp macro="" textlink="">
      <xdr:nvSpPr>
        <xdr:cNvPr id="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180975</xdr:colOff>
      <xdr:row>27</xdr:row>
      <xdr:rowOff>47625</xdr:rowOff>
    </xdr:to>
    <xdr:sp macro="" textlink="">
      <xdr:nvSpPr>
        <xdr:cNvPr id="5"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180975</xdr:colOff>
      <xdr:row>27</xdr:row>
      <xdr:rowOff>47625</xdr:rowOff>
    </xdr:to>
    <xdr:sp macro="" textlink="">
      <xdr:nvSpPr>
        <xdr:cNvPr id="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180975</xdr:colOff>
      <xdr:row>27</xdr:row>
      <xdr:rowOff>47625</xdr:rowOff>
    </xdr:to>
    <xdr:sp macro="" textlink="">
      <xdr:nvSpPr>
        <xdr:cNvPr id="7"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180975</xdr:colOff>
      <xdr:row>27</xdr:row>
      <xdr:rowOff>47625</xdr:rowOff>
    </xdr:to>
    <xdr:sp macro="" textlink="">
      <xdr:nvSpPr>
        <xdr:cNvPr id="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180975</xdr:colOff>
      <xdr:row>27</xdr:row>
      <xdr:rowOff>47625</xdr:rowOff>
    </xdr:to>
    <xdr:sp macro="" textlink="">
      <xdr:nvSpPr>
        <xdr:cNvPr id="9"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180975</xdr:colOff>
      <xdr:row>27</xdr:row>
      <xdr:rowOff>47625</xdr:rowOff>
    </xdr:to>
    <xdr:sp macro="" textlink="">
      <xdr:nvSpPr>
        <xdr:cNvPr id="1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180975</xdr:colOff>
      <xdr:row>27</xdr:row>
      <xdr:rowOff>47625</xdr:rowOff>
    </xdr:to>
    <xdr:sp macro="" textlink="">
      <xdr:nvSpPr>
        <xdr:cNvPr id="11"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180975</xdr:colOff>
      <xdr:row>27</xdr:row>
      <xdr:rowOff>47625</xdr:rowOff>
    </xdr:to>
    <xdr:sp macro="" textlink="">
      <xdr:nvSpPr>
        <xdr:cNvPr id="1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180975</xdr:colOff>
      <xdr:row>27</xdr:row>
      <xdr:rowOff>47625</xdr:rowOff>
    </xdr:to>
    <xdr:sp macro="" textlink="">
      <xdr:nvSpPr>
        <xdr:cNvPr id="13" name="AutoShape 5"/>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180975</xdr:colOff>
      <xdr:row>27</xdr:row>
      <xdr:rowOff>47625</xdr:rowOff>
    </xdr:to>
    <xdr:sp macro="" textlink="">
      <xdr:nvSpPr>
        <xdr:cNvPr id="14"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180975</xdr:colOff>
      <xdr:row>27</xdr:row>
      <xdr:rowOff>47625</xdr:rowOff>
    </xdr:to>
    <xdr:sp macro="" textlink="">
      <xdr:nvSpPr>
        <xdr:cNvPr id="15" name="AutoShape 5"/>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180975</xdr:colOff>
      <xdr:row>27</xdr:row>
      <xdr:rowOff>47625</xdr:rowOff>
    </xdr:to>
    <xdr:sp macro="" textlink="">
      <xdr:nvSpPr>
        <xdr:cNvPr id="16"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180975</xdr:colOff>
      <xdr:row>27</xdr:row>
      <xdr:rowOff>47625</xdr:rowOff>
    </xdr:to>
    <xdr:sp macro="" textlink="">
      <xdr:nvSpPr>
        <xdr:cNvPr id="17" name="AutoShape 5"/>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180975</xdr:colOff>
      <xdr:row>27</xdr:row>
      <xdr:rowOff>47625</xdr:rowOff>
    </xdr:to>
    <xdr:sp macro="" textlink="">
      <xdr:nvSpPr>
        <xdr:cNvPr id="18"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180975</xdr:colOff>
      <xdr:row>27</xdr:row>
      <xdr:rowOff>47625</xdr:rowOff>
    </xdr:to>
    <xdr:sp macro="" textlink="">
      <xdr:nvSpPr>
        <xdr:cNvPr id="19" name="AutoShape 5"/>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180975</xdr:colOff>
      <xdr:row>27</xdr:row>
      <xdr:rowOff>47625</xdr:rowOff>
    </xdr:to>
    <xdr:sp macro="" textlink="">
      <xdr:nvSpPr>
        <xdr:cNvPr id="20"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1455480</xdr:colOff>
      <xdr:row>4</xdr:row>
      <xdr:rowOff>2143080</xdr:rowOff>
    </xdr:from>
    <xdr:to>
      <xdr:col>1</xdr:col>
      <xdr:colOff>1638360</xdr:colOff>
      <xdr:row>4</xdr:row>
      <xdr:rowOff>2405880</xdr:rowOff>
    </xdr:to>
    <xdr:sp macro="" textlink="">
      <xdr:nvSpPr>
        <xdr:cNvPr id="71" name="CustomShape 1"/>
        <xdr:cNvSpPr/>
      </xdr:nvSpPr>
      <xdr:spPr>
        <a:xfrm>
          <a:off x="2523960" y="5076720"/>
          <a:ext cx="182880" cy="262800"/>
        </a:xfrm>
        <a:prstGeom prst="rect">
          <a:avLst/>
        </a:prstGeom>
        <a:noFill/>
        <a:ln>
          <a:noFill/>
        </a:ln>
      </xdr:spPr>
      <xdr:style>
        <a:lnRef idx="0">
          <a:scrgbClr r="0" g="0" b="0"/>
        </a:lnRef>
        <a:fillRef idx="0">
          <a:scrgbClr r="0" g="0" b="0"/>
        </a:fillRef>
        <a:effectRef idx="0">
          <a:scrgbClr r="0" g="0" b="0"/>
        </a:effectRef>
        <a:fontRef idx="minor"/>
      </xdr:style>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27000</xdr:colOff>
      <xdr:row>30</xdr:row>
      <xdr:rowOff>150840</xdr:rowOff>
    </xdr:to>
    <xdr:sp macro="" textlink="">
      <xdr:nvSpPr>
        <xdr:cNvPr id="72" name="CustomShape 1" hidden="1"/>
        <xdr:cNvSpPr/>
      </xdr:nvSpPr>
      <xdr:spPr>
        <a:xfrm>
          <a:off x="0" y="0"/>
          <a:ext cx="10074960" cy="95234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27000</xdr:colOff>
      <xdr:row>30</xdr:row>
      <xdr:rowOff>150840</xdr:rowOff>
    </xdr:to>
    <xdr:sp macro="" textlink="">
      <xdr:nvSpPr>
        <xdr:cNvPr id="73" name="CustomShape 1" hidden="1"/>
        <xdr:cNvSpPr/>
      </xdr:nvSpPr>
      <xdr:spPr>
        <a:xfrm>
          <a:off x="0" y="0"/>
          <a:ext cx="10074960" cy="95234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27000</xdr:colOff>
      <xdr:row>30</xdr:row>
      <xdr:rowOff>150840</xdr:rowOff>
    </xdr:to>
    <xdr:sp macro="" textlink="">
      <xdr:nvSpPr>
        <xdr:cNvPr id="74" name="CustomShape 1" hidden="1"/>
        <xdr:cNvSpPr/>
      </xdr:nvSpPr>
      <xdr:spPr>
        <a:xfrm>
          <a:off x="0" y="0"/>
          <a:ext cx="10074960" cy="95234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27000</xdr:colOff>
      <xdr:row>30</xdr:row>
      <xdr:rowOff>150840</xdr:rowOff>
    </xdr:to>
    <xdr:sp macro="" textlink="">
      <xdr:nvSpPr>
        <xdr:cNvPr id="75" name="CustomShape 1" hidden="1"/>
        <xdr:cNvSpPr/>
      </xdr:nvSpPr>
      <xdr:spPr>
        <a:xfrm>
          <a:off x="0" y="0"/>
          <a:ext cx="10074960" cy="95234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27000</xdr:colOff>
      <xdr:row>30</xdr:row>
      <xdr:rowOff>150840</xdr:rowOff>
    </xdr:to>
    <xdr:sp macro="" textlink="">
      <xdr:nvSpPr>
        <xdr:cNvPr id="76" name="CustomShape 1" hidden="1"/>
        <xdr:cNvSpPr/>
      </xdr:nvSpPr>
      <xdr:spPr>
        <a:xfrm>
          <a:off x="0" y="0"/>
          <a:ext cx="10074960" cy="95234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27000</xdr:colOff>
      <xdr:row>30</xdr:row>
      <xdr:rowOff>150840</xdr:rowOff>
    </xdr:to>
    <xdr:sp macro="" textlink="">
      <xdr:nvSpPr>
        <xdr:cNvPr id="77" name="CustomShape 1" hidden="1"/>
        <xdr:cNvSpPr/>
      </xdr:nvSpPr>
      <xdr:spPr>
        <a:xfrm>
          <a:off x="0" y="0"/>
          <a:ext cx="10074960" cy="95234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27000</xdr:colOff>
      <xdr:row>30</xdr:row>
      <xdr:rowOff>150840</xdr:rowOff>
    </xdr:to>
    <xdr:sp macro="" textlink="">
      <xdr:nvSpPr>
        <xdr:cNvPr id="78" name="CustomShape 1"/>
        <xdr:cNvSpPr/>
      </xdr:nvSpPr>
      <xdr:spPr>
        <a:xfrm>
          <a:off x="0" y="0"/>
          <a:ext cx="10074960" cy="95234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27000</xdr:colOff>
      <xdr:row>30</xdr:row>
      <xdr:rowOff>150840</xdr:rowOff>
    </xdr:to>
    <xdr:sp macro="" textlink="">
      <xdr:nvSpPr>
        <xdr:cNvPr id="79" name="CustomShape 1"/>
        <xdr:cNvSpPr/>
      </xdr:nvSpPr>
      <xdr:spPr>
        <a:xfrm>
          <a:off x="0" y="0"/>
          <a:ext cx="10074960" cy="95234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27000</xdr:colOff>
      <xdr:row>30</xdr:row>
      <xdr:rowOff>150840</xdr:rowOff>
    </xdr:to>
    <xdr:sp macro="" textlink="">
      <xdr:nvSpPr>
        <xdr:cNvPr id="80" name="CustomShape 1"/>
        <xdr:cNvSpPr/>
      </xdr:nvSpPr>
      <xdr:spPr>
        <a:xfrm>
          <a:off x="0" y="0"/>
          <a:ext cx="10074960" cy="95234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27000</xdr:colOff>
      <xdr:row>30</xdr:row>
      <xdr:rowOff>150840</xdr:rowOff>
    </xdr:to>
    <xdr:sp macro="" textlink="">
      <xdr:nvSpPr>
        <xdr:cNvPr id="81" name="CustomShape 1"/>
        <xdr:cNvSpPr/>
      </xdr:nvSpPr>
      <xdr:spPr>
        <a:xfrm>
          <a:off x="0" y="0"/>
          <a:ext cx="10074960" cy="95234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27000</xdr:colOff>
      <xdr:row>30</xdr:row>
      <xdr:rowOff>150840</xdr:rowOff>
    </xdr:to>
    <xdr:sp macro="" textlink="">
      <xdr:nvSpPr>
        <xdr:cNvPr id="82" name="CustomShape 1"/>
        <xdr:cNvSpPr/>
      </xdr:nvSpPr>
      <xdr:spPr>
        <a:xfrm>
          <a:off x="0" y="0"/>
          <a:ext cx="10074960" cy="95234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27000</xdr:colOff>
      <xdr:row>30</xdr:row>
      <xdr:rowOff>150840</xdr:rowOff>
    </xdr:to>
    <xdr:sp macro="" textlink="">
      <xdr:nvSpPr>
        <xdr:cNvPr id="83" name="CustomShape 1"/>
        <xdr:cNvSpPr/>
      </xdr:nvSpPr>
      <xdr:spPr>
        <a:xfrm>
          <a:off x="0" y="0"/>
          <a:ext cx="10074960" cy="95234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27720</xdr:colOff>
      <xdr:row>30</xdr:row>
      <xdr:rowOff>151560</xdr:rowOff>
    </xdr:to>
    <xdr:sp macro="" textlink="">
      <xdr:nvSpPr>
        <xdr:cNvPr id="84" name="CustomShape 1" hidden="1"/>
        <xdr:cNvSpPr/>
      </xdr:nvSpPr>
      <xdr:spPr>
        <a:xfrm>
          <a:off x="0" y="0"/>
          <a:ext cx="10075680" cy="952416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27720</xdr:colOff>
      <xdr:row>30</xdr:row>
      <xdr:rowOff>151560</xdr:rowOff>
    </xdr:to>
    <xdr:sp macro="" textlink="">
      <xdr:nvSpPr>
        <xdr:cNvPr id="85" name="CustomShape 1" hidden="1"/>
        <xdr:cNvSpPr/>
      </xdr:nvSpPr>
      <xdr:spPr>
        <a:xfrm>
          <a:off x="0" y="0"/>
          <a:ext cx="10075680" cy="952416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27720</xdr:colOff>
      <xdr:row>30</xdr:row>
      <xdr:rowOff>151560</xdr:rowOff>
    </xdr:to>
    <xdr:sp macro="" textlink="">
      <xdr:nvSpPr>
        <xdr:cNvPr id="86" name="CustomShape 1" hidden="1"/>
        <xdr:cNvSpPr/>
      </xdr:nvSpPr>
      <xdr:spPr>
        <a:xfrm>
          <a:off x="0" y="0"/>
          <a:ext cx="10075680" cy="952416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27720</xdr:colOff>
      <xdr:row>30</xdr:row>
      <xdr:rowOff>151560</xdr:rowOff>
    </xdr:to>
    <xdr:sp macro="" textlink="">
      <xdr:nvSpPr>
        <xdr:cNvPr id="87" name="CustomShape 1" hidden="1"/>
        <xdr:cNvSpPr/>
      </xdr:nvSpPr>
      <xdr:spPr>
        <a:xfrm>
          <a:off x="0" y="0"/>
          <a:ext cx="10075680" cy="952416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27720</xdr:colOff>
      <xdr:row>30</xdr:row>
      <xdr:rowOff>151560</xdr:rowOff>
    </xdr:to>
    <xdr:sp macro="" textlink="">
      <xdr:nvSpPr>
        <xdr:cNvPr id="88" name="CustomShape 1" hidden="1"/>
        <xdr:cNvSpPr/>
      </xdr:nvSpPr>
      <xdr:spPr>
        <a:xfrm>
          <a:off x="0" y="0"/>
          <a:ext cx="10075680" cy="952416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27720</xdr:colOff>
      <xdr:row>30</xdr:row>
      <xdr:rowOff>151560</xdr:rowOff>
    </xdr:to>
    <xdr:sp macro="" textlink="">
      <xdr:nvSpPr>
        <xdr:cNvPr id="89" name="CustomShape 1" hidden="1"/>
        <xdr:cNvSpPr/>
      </xdr:nvSpPr>
      <xdr:spPr>
        <a:xfrm>
          <a:off x="0" y="0"/>
          <a:ext cx="10075680" cy="952416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27720</xdr:colOff>
      <xdr:row>30</xdr:row>
      <xdr:rowOff>151560</xdr:rowOff>
    </xdr:to>
    <xdr:sp macro="" textlink="">
      <xdr:nvSpPr>
        <xdr:cNvPr id="90" name="CustomShape 1"/>
        <xdr:cNvSpPr/>
      </xdr:nvSpPr>
      <xdr:spPr>
        <a:xfrm>
          <a:off x="0" y="0"/>
          <a:ext cx="1007568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27720</xdr:colOff>
      <xdr:row>30</xdr:row>
      <xdr:rowOff>151560</xdr:rowOff>
    </xdr:to>
    <xdr:sp macro="" textlink="">
      <xdr:nvSpPr>
        <xdr:cNvPr id="91" name="CustomShape 1"/>
        <xdr:cNvSpPr/>
      </xdr:nvSpPr>
      <xdr:spPr>
        <a:xfrm>
          <a:off x="0" y="0"/>
          <a:ext cx="1007568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27720</xdr:colOff>
      <xdr:row>30</xdr:row>
      <xdr:rowOff>151560</xdr:rowOff>
    </xdr:to>
    <xdr:sp macro="" textlink="">
      <xdr:nvSpPr>
        <xdr:cNvPr id="92" name="CustomShape 1"/>
        <xdr:cNvSpPr/>
      </xdr:nvSpPr>
      <xdr:spPr>
        <a:xfrm>
          <a:off x="0" y="0"/>
          <a:ext cx="1007568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27720</xdr:colOff>
      <xdr:row>30</xdr:row>
      <xdr:rowOff>151560</xdr:rowOff>
    </xdr:to>
    <xdr:sp macro="" textlink="">
      <xdr:nvSpPr>
        <xdr:cNvPr id="93" name="CustomShape 1"/>
        <xdr:cNvSpPr/>
      </xdr:nvSpPr>
      <xdr:spPr>
        <a:xfrm>
          <a:off x="0" y="0"/>
          <a:ext cx="1007568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27720</xdr:colOff>
      <xdr:row>30</xdr:row>
      <xdr:rowOff>151560</xdr:rowOff>
    </xdr:to>
    <xdr:sp macro="" textlink="">
      <xdr:nvSpPr>
        <xdr:cNvPr id="94" name="CustomShape 1"/>
        <xdr:cNvSpPr/>
      </xdr:nvSpPr>
      <xdr:spPr>
        <a:xfrm>
          <a:off x="0" y="0"/>
          <a:ext cx="1007568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27720</xdr:colOff>
      <xdr:row>30</xdr:row>
      <xdr:rowOff>151560</xdr:rowOff>
    </xdr:to>
    <xdr:sp macro="" textlink="">
      <xdr:nvSpPr>
        <xdr:cNvPr id="95" name="CustomShape 1"/>
        <xdr:cNvSpPr/>
      </xdr:nvSpPr>
      <xdr:spPr>
        <a:xfrm>
          <a:off x="0" y="0"/>
          <a:ext cx="1007568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27720</xdr:colOff>
      <xdr:row>30</xdr:row>
      <xdr:rowOff>151560</xdr:rowOff>
    </xdr:to>
    <xdr:sp macro="" textlink="">
      <xdr:nvSpPr>
        <xdr:cNvPr id="96" name="CustomShape 1"/>
        <xdr:cNvSpPr/>
      </xdr:nvSpPr>
      <xdr:spPr>
        <a:xfrm>
          <a:off x="0" y="0"/>
          <a:ext cx="1007568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27720</xdr:colOff>
      <xdr:row>30</xdr:row>
      <xdr:rowOff>151560</xdr:rowOff>
    </xdr:to>
    <xdr:sp macro="" textlink="">
      <xdr:nvSpPr>
        <xdr:cNvPr id="97" name="CustomShape 1"/>
        <xdr:cNvSpPr/>
      </xdr:nvSpPr>
      <xdr:spPr>
        <a:xfrm>
          <a:off x="0" y="0"/>
          <a:ext cx="1007568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27720</xdr:colOff>
      <xdr:row>30</xdr:row>
      <xdr:rowOff>151560</xdr:rowOff>
    </xdr:to>
    <xdr:sp macro="" textlink="">
      <xdr:nvSpPr>
        <xdr:cNvPr id="98" name="CustomShape 1"/>
        <xdr:cNvSpPr/>
      </xdr:nvSpPr>
      <xdr:spPr>
        <a:xfrm>
          <a:off x="0" y="0"/>
          <a:ext cx="1007568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27720</xdr:colOff>
      <xdr:row>30</xdr:row>
      <xdr:rowOff>151560</xdr:rowOff>
    </xdr:to>
    <xdr:sp macro="" textlink="">
      <xdr:nvSpPr>
        <xdr:cNvPr id="99" name="CustomShape 1"/>
        <xdr:cNvSpPr/>
      </xdr:nvSpPr>
      <xdr:spPr>
        <a:xfrm>
          <a:off x="0" y="0"/>
          <a:ext cx="1007568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27720</xdr:colOff>
      <xdr:row>30</xdr:row>
      <xdr:rowOff>151560</xdr:rowOff>
    </xdr:to>
    <xdr:sp macro="" textlink="">
      <xdr:nvSpPr>
        <xdr:cNvPr id="100" name="CustomShape 1"/>
        <xdr:cNvSpPr/>
      </xdr:nvSpPr>
      <xdr:spPr>
        <a:xfrm>
          <a:off x="0" y="0"/>
          <a:ext cx="1007568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27720</xdr:colOff>
      <xdr:row>30</xdr:row>
      <xdr:rowOff>151560</xdr:rowOff>
    </xdr:to>
    <xdr:sp macro="" textlink="">
      <xdr:nvSpPr>
        <xdr:cNvPr id="101" name="CustomShape 1"/>
        <xdr:cNvSpPr/>
      </xdr:nvSpPr>
      <xdr:spPr>
        <a:xfrm>
          <a:off x="0" y="0"/>
          <a:ext cx="1007568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28080</xdr:colOff>
      <xdr:row>30</xdr:row>
      <xdr:rowOff>151920</xdr:rowOff>
    </xdr:to>
    <xdr:sp macro="" textlink="">
      <xdr:nvSpPr>
        <xdr:cNvPr id="102" name="CustomShape 1" hidden="1"/>
        <xdr:cNvSpPr/>
      </xdr:nvSpPr>
      <xdr:spPr>
        <a:xfrm>
          <a:off x="0" y="0"/>
          <a:ext cx="10076040" cy="95245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28080</xdr:colOff>
      <xdr:row>30</xdr:row>
      <xdr:rowOff>151920</xdr:rowOff>
    </xdr:to>
    <xdr:sp macro="" textlink="">
      <xdr:nvSpPr>
        <xdr:cNvPr id="103" name="CustomShape 1" hidden="1"/>
        <xdr:cNvSpPr/>
      </xdr:nvSpPr>
      <xdr:spPr>
        <a:xfrm>
          <a:off x="0" y="0"/>
          <a:ext cx="10076040" cy="95245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28080</xdr:colOff>
      <xdr:row>30</xdr:row>
      <xdr:rowOff>151920</xdr:rowOff>
    </xdr:to>
    <xdr:sp macro="" textlink="">
      <xdr:nvSpPr>
        <xdr:cNvPr id="104" name="CustomShape 1" hidden="1"/>
        <xdr:cNvSpPr/>
      </xdr:nvSpPr>
      <xdr:spPr>
        <a:xfrm>
          <a:off x="0" y="0"/>
          <a:ext cx="10076040" cy="95245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28080</xdr:colOff>
      <xdr:row>30</xdr:row>
      <xdr:rowOff>151920</xdr:rowOff>
    </xdr:to>
    <xdr:sp macro="" textlink="">
      <xdr:nvSpPr>
        <xdr:cNvPr id="105" name="CustomShape 1" hidden="1"/>
        <xdr:cNvSpPr/>
      </xdr:nvSpPr>
      <xdr:spPr>
        <a:xfrm>
          <a:off x="0" y="0"/>
          <a:ext cx="10076040" cy="95245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28080</xdr:colOff>
      <xdr:row>30</xdr:row>
      <xdr:rowOff>151920</xdr:rowOff>
    </xdr:to>
    <xdr:sp macro="" textlink="">
      <xdr:nvSpPr>
        <xdr:cNvPr id="106" name="CustomShape 1" hidden="1"/>
        <xdr:cNvSpPr/>
      </xdr:nvSpPr>
      <xdr:spPr>
        <a:xfrm>
          <a:off x="0" y="0"/>
          <a:ext cx="10076040" cy="95245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28080</xdr:colOff>
      <xdr:row>30</xdr:row>
      <xdr:rowOff>151920</xdr:rowOff>
    </xdr:to>
    <xdr:sp macro="" textlink="">
      <xdr:nvSpPr>
        <xdr:cNvPr id="107" name="CustomShape 1" hidden="1"/>
        <xdr:cNvSpPr/>
      </xdr:nvSpPr>
      <xdr:spPr>
        <a:xfrm>
          <a:off x="0" y="0"/>
          <a:ext cx="10076040" cy="95245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28080</xdr:colOff>
      <xdr:row>30</xdr:row>
      <xdr:rowOff>151920</xdr:rowOff>
    </xdr:to>
    <xdr:sp macro="" textlink="">
      <xdr:nvSpPr>
        <xdr:cNvPr id="108" name="CustomShape 1"/>
        <xdr:cNvSpPr/>
      </xdr:nvSpPr>
      <xdr:spPr>
        <a:xfrm>
          <a:off x="0" y="0"/>
          <a:ext cx="10076040" cy="952452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28080</xdr:colOff>
      <xdr:row>30</xdr:row>
      <xdr:rowOff>151920</xdr:rowOff>
    </xdr:to>
    <xdr:sp macro="" textlink="">
      <xdr:nvSpPr>
        <xdr:cNvPr id="109" name="CustomShape 1"/>
        <xdr:cNvSpPr/>
      </xdr:nvSpPr>
      <xdr:spPr>
        <a:xfrm>
          <a:off x="0" y="0"/>
          <a:ext cx="10076040" cy="952452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28080</xdr:colOff>
      <xdr:row>30</xdr:row>
      <xdr:rowOff>151920</xdr:rowOff>
    </xdr:to>
    <xdr:sp macro="" textlink="">
      <xdr:nvSpPr>
        <xdr:cNvPr id="110" name="CustomShape 1"/>
        <xdr:cNvSpPr/>
      </xdr:nvSpPr>
      <xdr:spPr>
        <a:xfrm>
          <a:off x="0" y="0"/>
          <a:ext cx="10076040" cy="952452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28080</xdr:colOff>
      <xdr:row>30</xdr:row>
      <xdr:rowOff>151920</xdr:rowOff>
    </xdr:to>
    <xdr:sp macro="" textlink="">
      <xdr:nvSpPr>
        <xdr:cNvPr id="111" name="CustomShape 1"/>
        <xdr:cNvSpPr/>
      </xdr:nvSpPr>
      <xdr:spPr>
        <a:xfrm>
          <a:off x="0" y="0"/>
          <a:ext cx="10076040" cy="952452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28080</xdr:colOff>
      <xdr:row>30</xdr:row>
      <xdr:rowOff>151920</xdr:rowOff>
    </xdr:to>
    <xdr:sp macro="" textlink="">
      <xdr:nvSpPr>
        <xdr:cNvPr id="112" name="CustomShape 1"/>
        <xdr:cNvSpPr/>
      </xdr:nvSpPr>
      <xdr:spPr>
        <a:xfrm>
          <a:off x="0" y="0"/>
          <a:ext cx="10076040" cy="952452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28080</xdr:colOff>
      <xdr:row>30</xdr:row>
      <xdr:rowOff>151920</xdr:rowOff>
    </xdr:to>
    <xdr:sp macro="" textlink="">
      <xdr:nvSpPr>
        <xdr:cNvPr id="113" name="CustomShape 1"/>
        <xdr:cNvSpPr/>
      </xdr:nvSpPr>
      <xdr:spPr>
        <a:xfrm>
          <a:off x="0" y="0"/>
          <a:ext cx="10076040" cy="952452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8</xdr:col>
      <xdr:colOff>28575</xdr:colOff>
      <xdr:row>30</xdr:row>
      <xdr:rowOff>152400</xdr:rowOff>
    </xdr:to>
    <xdr:sp macro="" textlink="">
      <xdr:nvSpPr>
        <xdr:cNvPr id="1332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1332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1332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1331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1331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1331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13329"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1332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13327"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1332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13325"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3"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5"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7"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9"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1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11"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1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13"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1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15"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1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17"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1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19"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2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27</xdr:row>
      <xdr:rowOff>314325</xdr:rowOff>
    </xdr:to>
    <xdr:sp macro="" textlink="">
      <xdr:nvSpPr>
        <xdr:cNvPr id="21"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27</xdr:row>
      <xdr:rowOff>314325</xdr:rowOff>
    </xdr:to>
    <xdr:sp macro="" textlink="">
      <xdr:nvSpPr>
        <xdr:cNvPr id="2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27</xdr:row>
      <xdr:rowOff>314325</xdr:rowOff>
    </xdr:to>
    <xdr:sp macro="" textlink="">
      <xdr:nvSpPr>
        <xdr:cNvPr id="23"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27</xdr:row>
      <xdr:rowOff>314325</xdr:rowOff>
    </xdr:to>
    <xdr:sp macro="" textlink="">
      <xdr:nvSpPr>
        <xdr:cNvPr id="2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27</xdr:row>
      <xdr:rowOff>314325</xdr:rowOff>
    </xdr:to>
    <xdr:sp macro="" textlink="">
      <xdr:nvSpPr>
        <xdr:cNvPr id="25"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27</xdr:row>
      <xdr:rowOff>314325</xdr:rowOff>
    </xdr:to>
    <xdr:sp macro="" textlink="">
      <xdr:nvSpPr>
        <xdr:cNvPr id="2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27"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2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29"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3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31"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6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32" name="AutoShape 17"/>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33" name="AutoShape 1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34" name="AutoShape 15"/>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35" name="AutoShape 1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36" name="AutoShape 1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37" name="AutoShape 1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38" name="AutoShape 17"/>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39" name="AutoShape 1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40" name="AutoShape 15"/>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41" name="AutoShape 1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42" name="AutoShape 1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43" name="AutoShape 1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44" name="AutoShape 17"/>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45" name="AutoShape 1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46" name="AutoShape 15"/>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47" name="AutoShape 1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48" name="AutoShape 1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49" name="AutoShape 1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50" name="AutoShape 17"/>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51" name="AutoShape 1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52" name="AutoShape 15"/>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53" name="AutoShape 1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54" name="AutoShape 1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30</xdr:row>
      <xdr:rowOff>152400</xdr:rowOff>
    </xdr:to>
    <xdr:sp macro="" textlink="">
      <xdr:nvSpPr>
        <xdr:cNvPr id="55" name="AutoShape 1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tables/table1.xml><?xml version="1.0" encoding="utf-8"?>
<table xmlns="http://schemas.openxmlformats.org/spreadsheetml/2006/main" id="1" name="Таблица1" displayName="Таблица1" ref="A1:D13" totalsRowShown="0">
  <autoFilter ref="A1:D13"/>
  <tableColumns count="4">
    <tableColumn id="1" name="Номер лота"/>
    <tableColumn id="2" name="Текущий этап"/>
    <tableColumn id="3" name="Состояние по лоту"/>
    <tableColumn id="4" name="Ответственный"/>
  </tableColumns>
  <tableStyleInfo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NIAEPNN.RU\..\a.stepanchuk\AppData\Local\&#1055;&#1088;&#1080;&#1085;&#1103;&#1090;&#1099;&#1077;%20&#1092;&#1072;&#1081;&#1083;&#1099;\v_osipov\AppData\Local\Microsoft\Windows\INetCache\Content.Outlook\&#1054;&#1090;&#1095;&#1077;&#1090;&#1099;%20&#1077;&#1078;&#1077;&#1085;&#1077;&#1076;&#1077;&#1083;&#1100;&#1085;&#1099;&#1077;,%20&#1055;&#1088;&#1086;&#1090;&#1086;&#1082;&#1086;&#1083;&#1099;\&#1055;&#1088;&#1086;&#1090;&#1086;&#1082;&#1086;&#1083;%20&#8470;24.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file:///\\NIAEPNN.RU\..\a.stepanchuk\AppData\Local\&#1055;&#1088;&#1080;&#1085;&#1103;&#1090;&#1099;&#1077;%20&#1092;&#1072;&#1081;&#1083;&#1099;\&#1041;&#1059;&#1064;&#1045;&#1056;\&#1055;&#1088;&#1086;&#1090;&#1086;&#1082;&#1086;&#1083;&#1099;\&#1055;&#1088;&#1086;&#1090;&#1086;&#1082;&#1086;&#1083;%20&#1057;&#1052;&#1056;%20&#8470;25.pdf"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46C0A"/>
  </sheetPr>
  <dimension ref="A2:AMK57"/>
  <sheetViews>
    <sheetView view="pageBreakPreview" zoomScaleNormal="20" workbookViewId="0">
      <pane ySplit="11" topLeftCell="A12" activePane="bottomLeft" state="frozen"/>
      <selection pane="bottomLeft" activeCell="F15" sqref="F15"/>
    </sheetView>
  </sheetViews>
  <sheetFormatPr defaultRowHeight="45" outlineLevelRow="1"/>
  <cols>
    <col min="1" max="1" width="24.85546875" style="1" customWidth="1"/>
    <col min="2" max="2" width="192.140625" style="1" customWidth="1"/>
    <col min="3" max="3" width="47.85546875" style="1" customWidth="1"/>
    <col min="4" max="4" width="52.42578125" style="1" customWidth="1"/>
    <col min="5" max="5" width="87" style="1" customWidth="1"/>
    <col min="6" max="6" width="63.42578125" style="1" customWidth="1"/>
    <col min="7" max="7" width="57.7109375" style="2" customWidth="1"/>
    <col min="8" max="8" width="86.28515625" style="2" customWidth="1"/>
    <col min="9" max="9" width="64.5703125" style="2" customWidth="1"/>
    <col min="10" max="10" width="89.85546875" style="2" customWidth="1"/>
    <col min="11" max="11" width="67.7109375" style="3" customWidth="1"/>
    <col min="12" max="20" width="57.7109375" style="2" customWidth="1"/>
    <col min="21" max="21" width="51.7109375" style="4" customWidth="1"/>
    <col min="22" max="22" width="63.42578125" style="2" customWidth="1"/>
    <col min="23" max="1025" width="9.140625" style="2" customWidth="1"/>
  </cols>
  <sheetData>
    <row r="2" spans="1:25">
      <c r="K2" s="5"/>
    </row>
    <row r="3" spans="1:25">
      <c r="K3" s="5"/>
    </row>
    <row r="4" spans="1:25">
      <c r="K4" s="5"/>
    </row>
    <row r="5" spans="1:25">
      <c r="K5" s="6"/>
    </row>
    <row r="6" spans="1:25" ht="60.75">
      <c r="A6" s="1763" t="s">
        <v>0</v>
      </c>
      <c r="B6" s="1763"/>
      <c r="C6" s="1763"/>
      <c r="D6" s="1763"/>
      <c r="E6" s="1763"/>
      <c r="F6" s="1763"/>
      <c r="G6" s="1763"/>
      <c r="H6" s="1763"/>
      <c r="I6" s="1763"/>
      <c r="J6" s="1763"/>
      <c r="K6" s="1763"/>
      <c r="L6" s="1763"/>
      <c r="M6" s="1763"/>
      <c r="N6" s="1763"/>
      <c r="O6" s="1763"/>
      <c r="P6" s="1763"/>
      <c r="Q6" s="1763"/>
      <c r="R6" s="1763"/>
      <c r="S6" s="1763"/>
      <c r="T6" s="1763"/>
      <c r="U6" s="1763"/>
      <c r="V6" s="1763"/>
      <c r="W6" s="1763"/>
      <c r="X6" s="1763"/>
      <c r="Y6" s="1763"/>
    </row>
    <row r="7" spans="1:25" ht="60.75">
      <c r="A7" s="1763" t="s">
        <v>1</v>
      </c>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row>
    <row r="8" spans="1:25">
      <c r="K8" s="6"/>
    </row>
    <row r="9" spans="1:25" ht="409.6" customHeight="1">
      <c r="A9" s="1764" t="s">
        <v>2</v>
      </c>
      <c r="B9" s="1765" t="s">
        <v>3</v>
      </c>
      <c r="C9" s="1765" t="s">
        <v>4</v>
      </c>
      <c r="D9" s="1765" t="s">
        <v>5</v>
      </c>
      <c r="E9" s="7" t="s">
        <v>6</v>
      </c>
      <c r="F9" s="7" t="s">
        <v>7</v>
      </c>
      <c r="G9" s="7" t="s">
        <v>8</v>
      </c>
      <c r="H9" s="7" t="s">
        <v>9</v>
      </c>
      <c r="I9" s="7" t="s">
        <v>10</v>
      </c>
      <c r="J9" s="7" t="s">
        <v>11</v>
      </c>
      <c r="K9" s="7" t="s">
        <v>12</v>
      </c>
      <c r="L9" s="7" t="s">
        <v>13</v>
      </c>
      <c r="M9" s="7" t="s">
        <v>14</v>
      </c>
      <c r="N9" s="8" t="s">
        <v>15</v>
      </c>
      <c r="O9" s="8" t="s">
        <v>16</v>
      </c>
      <c r="P9" s="7" t="s">
        <v>17</v>
      </c>
      <c r="Q9" s="8" t="s">
        <v>18</v>
      </c>
      <c r="R9" s="1765" t="s">
        <v>19</v>
      </c>
      <c r="S9" s="1765"/>
      <c r="T9" s="9" t="s">
        <v>20</v>
      </c>
    </row>
    <row r="10" spans="1:25" ht="219" customHeight="1">
      <c r="A10" s="1764"/>
      <c r="B10" s="1765"/>
      <c r="C10" s="1765"/>
      <c r="D10" s="1765"/>
      <c r="E10" s="10" t="s">
        <v>21</v>
      </c>
      <c r="F10" s="10" t="s">
        <v>21</v>
      </c>
      <c r="G10" s="10" t="s">
        <v>21</v>
      </c>
      <c r="H10" s="10" t="s">
        <v>21</v>
      </c>
      <c r="I10" s="10" t="s">
        <v>21</v>
      </c>
      <c r="J10" s="10" t="s">
        <v>21</v>
      </c>
      <c r="K10" s="10" t="s">
        <v>21</v>
      </c>
      <c r="L10" s="10" t="s">
        <v>21</v>
      </c>
      <c r="M10" s="10" t="s">
        <v>21</v>
      </c>
      <c r="N10" s="10" t="s">
        <v>21</v>
      </c>
      <c r="O10" s="10" t="s">
        <v>21</v>
      </c>
      <c r="P10" s="10" t="s">
        <v>21</v>
      </c>
      <c r="Q10" s="10" t="s">
        <v>21</v>
      </c>
      <c r="R10" s="10" t="s">
        <v>22</v>
      </c>
      <c r="S10" s="10" t="s">
        <v>23</v>
      </c>
      <c r="T10" s="11" t="s">
        <v>21</v>
      </c>
    </row>
    <row r="11" spans="1:25" ht="112.5" customHeight="1">
      <c r="A11" s="1766" t="s">
        <v>24</v>
      </c>
      <c r="B11" s="1766"/>
      <c r="C11" s="1766"/>
      <c r="D11" s="1766"/>
      <c r="E11" s="10" t="s">
        <v>25</v>
      </c>
      <c r="F11" s="10" t="s">
        <v>25</v>
      </c>
      <c r="G11" s="10" t="s">
        <v>26</v>
      </c>
      <c r="H11" s="10" t="s">
        <v>27</v>
      </c>
      <c r="I11" s="10" t="s">
        <v>26</v>
      </c>
      <c r="J11" s="10" t="s">
        <v>28</v>
      </c>
      <c r="K11" s="10" t="s">
        <v>29</v>
      </c>
      <c r="L11" s="10" t="s">
        <v>30</v>
      </c>
      <c r="M11" s="10" t="s">
        <v>30</v>
      </c>
      <c r="N11" s="10" t="s">
        <v>29</v>
      </c>
      <c r="O11" s="10" t="s">
        <v>30</v>
      </c>
      <c r="P11" s="10" t="s">
        <v>31</v>
      </c>
      <c r="Q11" s="10" t="s">
        <v>30</v>
      </c>
      <c r="R11" s="10" t="s">
        <v>27</v>
      </c>
      <c r="S11" s="10" t="s">
        <v>29</v>
      </c>
      <c r="T11" s="11"/>
    </row>
    <row r="12" spans="1:25" ht="112.5" customHeight="1">
      <c r="A12" s="1767" t="s">
        <v>32</v>
      </c>
      <c r="B12" s="13" t="s">
        <v>33</v>
      </c>
      <c r="C12" s="1768" t="s">
        <v>34</v>
      </c>
      <c r="D12" s="1768"/>
      <c r="E12" s="1769">
        <v>43490</v>
      </c>
      <c r="F12" s="1770">
        <f>E12+3</f>
        <v>43493</v>
      </c>
      <c r="G12" s="1770">
        <f>F12+58</f>
        <v>43551</v>
      </c>
      <c r="H12" s="1770">
        <f>G12+20</f>
        <v>43571</v>
      </c>
      <c r="I12" s="1770">
        <f>G12+80</f>
        <v>43631</v>
      </c>
      <c r="J12" s="1770">
        <f>I12+21</f>
        <v>43652</v>
      </c>
      <c r="K12" s="1771">
        <f>J12+3</f>
        <v>43655</v>
      </c>
      <c r="L12" s="1770">
        <f>K12+15</f>
        <v>43670</v>
      </c>
      <c r="M12" s="1770">
        <f>L12+15</f>
        <v>43685</v>
      </c>
      <c r="N12" s="1770">
        <f>M12+3</f>
        <v>43688</v>
      </c>
      <c r="O12" s="1770">
        <f>N12+30</f>
        <v>43718</v>
      </c>
      <c r="P12" s="1770">
        <f>O12+5</f>
        <v>43723</v>
      </c>
      <c r="Q12" s="1770">
        <f>P12+5</f>
        <v>43728</v>
      </c>
      <c r="R12" s="1770">
        <f>Q12+10</f>
        <v>43738</v>
      </c>
      <c r="S12" s="1770">
        <f>R12+10</f>
        <v>43748</v>
      </c>
      <c r="T12" s="1772">
        <v>43401</v>
      </c>
    </row>
    <row r="13" spans="1:25" ht="112.5" customHeight="1">
      <c r="A13" s="1767"/>
      <c r="B13" s="13" t="s">
        <v>35</v>
      </c>
      <c r="C13" s="1768"/>
      <c r="D13" s="1768"/>
      <c r="E13" s="1769"/>
      <c r="F13" s="1770"/>
      <c r="G13" s="1770"/>
      <c r="H13" s="1770"/>
      <c r="I13" s="1770"/>
      <c r="J13" s="1770"/>
      <c r="K13" s="1771"/>
      <c r="L13" s="1770"/>
      <c r="M13" s="1770"/>
      <c r="N13" s="1770"/>
      <c r="O13" s="1770"/>
      <c r="P13" s="1770"/>
      <c r="Q13" s="1770"/>
      <c r="R13" s="1770"/>
      <c r="S13" s="1770"/>
      <c r="T13" s="1772"/>
    </row>
    <row r="14" spans="1:25" ht="408.75" customHeight="1" outlineLevel="1">
      <c r="A14" s="19"/>
      <c r="B14" s="20" t="str">
        <f>$B$21</f>
        <v>Комментарии (факт)</v>
      </c>
      <c r="C14" s="21"/>
      <c r="D14" s="21"/>
      <c r="E14" s="22" t="s">
        <v>36</v>
      </c>
      <c r="F14" s="22" t="s">
        <v>37</v>
      </c>
      <c r="G14" s="22" t="s">
        <v>38</v>
      </c>
      <c r="H14" s="22" t="s">
        <v>39</v>
      </c>
      <c r="I14" s="22" t="s">
        <v>40</v>
      </c>
      <c r="J14" s="22" t="s">
        <v>41</v>
      </c>
      <c r="K14" s="22" t="s">
        <v>42</v>
      </c>
      <c r="L14" s="22"/>
      <c r="M14" s="23"/>
      <c r="N14" s="23"/>
      <c r="O14" s="23"/>
      <c r="P14" s="23"/>
      <c r="Q14" s="23"/>
      <c r="R14" s="23"/>
      <c r="S14" s="23"/>
      <c r="T14" s="24"/>
    </row>
    <row r="15" spans="1:25" ht="112.5" customHeight="1">
      <c r="A15" s="1773" t="s">
        <v>43</v>
      </c>
      <c r="B15" s="13" t="s">
        <v>44</v>
      </c>
      <c r="C15" s="1774" t="s">
        <v>34</v>
      </c>
      <c r="D15" s="1774"/>
      <c r="E15" s="1769">
        <v>43595</v>
      </c>
      <c r="F15" s="1770">
        <f>E15+3</f>
        <v>43598</v>
      </c>
      <c r="G15" s="1770">
        <f>F15+72</f>
        <v>43670</v>
      </c>
      <c r="H15" s="1770">
        <f>G15+20</f>
        <v>43690</v>
      </c>
      <c r="I15" s="1770">
        <f>G15+30</f>
        <v>43700</v>
      </c>
      <c r="J15" s="1770">
        <f>I15+21</f>
        <v>43721</v>
      </c>
      <c r="K15" s="1771">
        <f>J15+3</f>
        <v>43724</v>
      </c>
      <c r="L15" s="1770">
        <f>K15+15</f>
        <v>43739</v>
      </c>
      <c r="M15" s="1770">
        <f>L15+15</f>
        <v>43754</v>
      </c>
      <c r="N15" s="1770">
        <f>M15+3</f>
        <v>43757</v>
      </c>
      <c r="O15" s="1770">
        <f>N15+30</f>
        <v>43787</v>
      </c>
      <c r="P15" s="1770">
        <f>O15+5</f>
        <v>43792</v>
      </c>
      <c r="Q15" s="1770">
        <f>P15+5</f>
        <v>43797</v>
      </c>
      <c r="R15" s="1770">
        <f>Q15+10</f>
        <v>43807</v>
      </c>
      <c r="S15" s="1770">
        <f>R15+10</f>
        <v>43817</v>
      </c>
      <c r="T15" s="1772">
        <v>43926</v>
      </c>
      <c r="U15" s="27"/>
    </row>
    <row r="16" spans="1:25" ht="112.5" customHeight="1">
      <c r="A16" s="1773"/>
      <c r="B16" s="13" t="s">
        <v>45</v>
      </c>
      <c r="C16" s="1774"/>
      <c r="D16" s="1774"/>
      <c r="E16" s="1769"/>
      <c r="F16" s="1770"/>
      <c r="G16" s="1770"/>
      <c r="H16" s="1770"/>
      <c r="I16" s="1770"/>
      <c r="J16" s="1770"/>
      <c r="K16" s="1771"/>
      <c r="L16" s="1770"/>
      <c r="M16" s="1770"/>
      <c r="N16" s="1770"/>
      <c r="O16" s="1770"/>
      <c r="P16" s="1770"/>
      <c r="Q16" s="1770"/>
      <c r="R16" s="1770"/>
      <c r="S16" s="1770"/>
      <c r="T16" s="1772"/>
      <c r="U16" s="27"/>
    </row>
    <row r="17" spans="1:22" ht="112.5" customHeight="1">
      <c r="A17" s="1773"/>
      <c r="B17" s="13" t="s">
        <v>46</v>
      </c>
      <c r="C17" s="1774"/>
      <c r="D17" s="1774"/>
      <c r="E17" s="1769"/>
      <c r="F17" s="1770"/>
      <c r="G17" s="1770"/>
      <c r="H17" s="1770"/>
      <c r="I17" s="1770"/>
      <c r="J17" s="1770"/>
      <c r="K17" s="1771"/>
      <c r="L17" s="1770"/>
      <c r="M17" s="1770"/>
      <c r="N17" s="1770"/>
      <c r="O17" s="1770"/>
      <c r="P17" s="1770"/>
      <c r="Q17" s="1770"/>
      <c r="R17" s="1770"/>
      <c r="S17" s="1770"/>
      <c r="T17" s="1772"/>
      <c r="U17" s="27"/>
    </row>
    <row r="18" spans="1:22" ht="112.5" customHeight="1">
      <c r="A18" s="1773"/>
      <c r="B18" s="13" t="s">
        <v>47</v>
      </c>
      <c r="C18" s="1774"/>
      <c r="D18" s="1774"/>
      <c r="E18" s="1769"/>
      <c r="F18" s="1770"/>
      <c r="G18" s="1770"/>
      <c r="H18" s="1770"/>
      <c r="I18" s="1770"/>
      <c r="J18" s="1770"/>
      <c r="K18" s="1771"/>
      <c r="L18" s="1770"/>
      <c r="M18" s="1770"/>
      <c r="N18" s="1770"/>
      <c r="O18" s="1770"/>
      <c r="P18" s="1770"/>
      <c r="Q18" s="1770"/>
      <c r="R18" s="1770"/>
      <c r="S18" s="1770"/>
      <c r="T18" s="1772"/>
      <c r="U18" s="27"/>
    </row>
    <row r="19" spans="1:22" ht="168.75" customHeight="1" outlineLevel="1">
      <c r="A19" s="19"/>
      <c r="B19" s="20" t="str">
        <f>$B$21</f>
        <v>Комментарии (факт)</v>
      </c>
      <c r="C19" s="21"/>
      <c r="D19" s="28" t="s">
        <v>48</v>
      </c>
      <c r="E19" s="22" t="s">
        <v>49</v>
      </c>
      <c r="F19" s="22" t="s">
        <v>50</v>
      </c>
      <c r="G19" s="22" t="s">
        <v>51</v>
      </c>
      <c r="H19" s="22" t="s">
        <v>52</v>
      </c>
      <c r="I19" s="22"/>
      <c r="J19" s="22"/>
      <c r="K19" s="22"/>
      <c r="L19" s="22"/>
      <c r="M19" s="23"/>
      <c r="N19" s="23"/>
      <c r="O19" s="23"/>
      <c r="P19" s="23"/>
      <c r="Q19" s="23"/>
      <c r="R19" s="23"/>
      <c r="S19" s="23"/>
      <c r="T19" s="24"/>
    </row>
    <row r="20" spans="1:22" ht="252.75" customHeight="1">
      <c r="A20" s="12" t="s">
        <v>53</v>
      </c>
      <c r="B20" s="29" t="s">
        <v>54</v>
      </c>
      <c r="C20" s="14" t="s">
        <v>55</v>
      </c>
      <c r="D20" s="14"/>
      <c r="E20" s="15">
        <v>43555</v>
      </c>
      <c r="F20" s="16">
        <f>E20+3</f>
        <v>43558</v>
      </c>
      <c r="G20" s="16">
        <f>F20+25</f>
        <v>43583</v>
      </c>
      <c r="H20" s="16">
        <f>G20+20</f>
        <v>43603</v>
      </c>
      <c r="I20" s="16">
        <f>G20+30</f>
        <v>43613</v>
      </c>
      <c r="J20" s="16">
        <f>I20+20</f>
        <v>43633</v>
      </c>
      <c r="K20" s="17">
        <f>J20+3</f>
        <v>43636</v>
      </c>
      <c r="L20" s="16">
        <f>K20+10</f>
        <v>43646</v>
      </c>
      <c r="M20" s="16">
        <f>L20+15</f>
        <v>43661</v>
      </c>
      <c r="N20" s="16">
        <f>M20+3</f>
        <v>43664</v>
      </c>
      <c r="O20" s="16">
        <f>N20+15</f>
        <v>43679</v>
      </c>
      <c r="P20" s="16">
        <f>O20+5</f>
        <v>43684</v>
      </c>
      <c r="Q20" s="16">
        <f>P20+5</f>
        <v>43689</v>
      </c>
      <c r="R20" s="16">
        <f>Q20+10</f>
        <v>43699</v>
      </c>
      <c r="S20" s="16">
        <f>R20+10</f>
        <v>43709</v>
      </c>
      <c r="T20" s="18"/>
      <c r="U20" s="30">
        <f>T20-S20</f>
        <v>-43709</v>
      </c>
    </row>
    <row r="21" spans="1:22" s="32" customFormat="1" ht="408.75" customHeight="1" outlineLevel="1">
      <c r="A21" s="19"/>
      <c r="B21" s="20" t="s">
        <v>56</v>
      </c>
      <c r="C21" s="21"/>
      <c r="D21" s="21"/>
      <c r="E21" s="22">
        <v>43555</v>
      </c>
      <c r="F21" s="22">
        <v>43558</v>
      </c>
      <c r="G21" s="22" t="s">
        <v>57</v>
      </c>
      <c r="H21" s="22" t="s">
        <v>58</v>
      </c>
      <c r="I21" s="22" t="s">
        <v>59</v>
      </c>
      <c r="J21" s="22" t="s">
        <v>60</v>
      </c>
      <c r="K21" s="22" t="s">
        <v>61</v>
      </c>
      <c r="L21" s="22"/>
      <c r="M21" s="23"/>
      <c r="N21" s="23"/>
      <c r="O21" s="23"/>
      <c r="P21" s="23"/>
      <c r="Q21" s="23"/>
      <c r="R21" s="23"/>
      <c r="S21" s="23"/>
      <c r="T21" s="24"/>
      <c r="U21" s="31"/>
    </row>
    <row r="22" spans="1:22" ht="147.75" hidden="1" customHeight="1">
      <c r="A22" s="1767" t="s">
        <v>62</v>
      </c>
      <c r="B22" s="29" t="s">
        <v>63</v>
      </c>
      <c r="C22" s="1768" t="s">
        <v>55</v>
      </c>
      <c r="D22" s="1768"/>
      <c r="E22" s="1769">
        <v>43263</v>
      </c>
      <c r="F22" s="1769">
        <v>43263</v>
      </c>
      <c r="G22" s="1769">
        <v>43452</v>
      </c>
      <c r="H22" s="1769">
        <v>43501</v>
      </c>
      <c r="I22" s="1769">
        <v>43290</v>
      </c>
      <c r="J22" s="1769">
        <v>43418</v>
      </c>
      <c r="K22" s="1775">
        <v>43420</v>
      </c>
      <c r="L22" s="1769">
        <v>43504</v>
      </c>
      <c r="M22" s="1769">
        <v>43511</v>
      </c>
      <c r="N22" s="1769">
        <f>M22+7</f>
        <v>43518</v>
      </c>
      <c r="O22" s="1769">
        <f>N22+25</f>
        <v>43543</v>
      </c>
      <c r="P22" s="1769">
        <f>O22+15</f>
        <v>43558</v>
      </c>
      <c r="Q22" s="1769">
        <f>P22+12</f>
        <v>43570</v>
      </c>
      <c r="R22" s="1769">
        <f>Q22+5</f>
        <v>43575</v>
      </c>
      <c r="S22" s="1769">
        <f>R22+10</f>
        <v>43585</v>
      </c>
      <c r="T22" s="1777">
        <v>43605</v>
      </c>
      <c r="U22" s="1778">
        <f>T22-S22</f>
        <v>20</v>
      </c>
    </row>
    <row r="23" spans="1:22" ht="121.5" hidden="1">
      <c r="A23" s="1767"/>
      <c r="B23" s="29" t="s">
        <v>64</v>
      </c>
      <c r="C23" s="1768"/>
      <c r="D23" s="1768"/>
      <c r="E23" s="1769"/>
      <c r="F23" s="1769"/>
      <c r="G23" s="1769"/>
      <c r="H23" s="1769"/>
      <c r="I23" s="1769"/>
      <c r="J23" s="1769"/>
      <c r="K23" s="1775"/>
      <c r="L23" s="1769"/>
      <c r="M23" s="1769"/>
      <c r="N23" s="1769"/>
      <c r="O23" s="1769"/>
      <c r="P23" s="1769"/>
      <c r="Q23" s="1769"/>
      <c r="R23" s="1769"/>
      <c r="S23" s="1769"/>
      <c r="T23" s="1777"/>
      <c r="U23" s="1778"/>
    </row>
    <row r="24" spans="1:22" ht="114.75" hidden="1" customHeight="1">
      <c r="A24" s="1767"/>
      <c r="B24" s="29" t="s">
        <v>65</v>
      </c>
      <c r="C24" s="1768"/>
      <c r="D24" s="1768"/>
      <c r="E24" s="1769"/>
      <c r="F24" s="1769"/>
      <c r="G24" s="1769"/>
      <c r="H24" s="1769"/>
      <c r="I24" s="1769"/>
      <c r="J24" s="1769"/>
      <c r="K24" s="1775"/>
      <c r="L24" s="1769"/>
      <c r="M24" s="1769"/>
      <c r="N24" s="1769"/>
      <c r="O24" s="1769"/>
      <c r="P24" s="1769"/>
      <c r="Q24" s="1769"/>
      <c r="R24" s="1769"/>
      <c r="S24" s="1769"/>
      <c r="T24" s="1777"/>
      <c r="U24" s="1778"/>
    </row>
    <row r="25" spans="1:22" s="37" customFormat="1" ht="298.5" hidden="1" customHeight="1" outlineLevel="1">
      <c r="A25" s="33"/>
      <c r="B25" s="20" t="str">
        <f>$B$21</f>
        <v>Комментарии (факт)</v>
      </c>
      <c r="C25" s="21"/>
      <c r="D25" s="21"/>
      <c r="E25" s="22"/>
      <c r="F25" s="22">
        <v>43263</v>
      </c>
      <c r="G25" s="22">
        <v>43290</v>
      </c>
      <c r="H25" s="22" t="s">
        <v>66</v>
      </c>
      <c r="I25" s="22" t="s">
        <v>66</v>
      </c>
      <c r="J25" s="22">
        <v>43405</v>
      </c>
      <c r="K25" s="22">
        <v>43420</v>
      </c>
      <c r="L25" s="22">
        <v>43462</v>
      </c>
      <c r="M25" s="22">
        <v>43508</v>
      </c>
      <c r="N25" s="23">
        <v>43512</v>
      </c>
      <c r="O25" s="23">
        <v>43537</v>
      </c>
      <c r="P25" s="23" t="s">
        <v>66</v>
      </c>
      <c r="Q25" s="23">
        <v>43570</v>
      </c>
      <c r="R25" s="23">
        <v>43593</v>
      </c>
      <c r="S25" s="34" t="s">
        <v>67</v>
      </c>
      <c r="T25" s="35" t="s">
        <v>68</v>
      </c>
      <c r="U25" s="36"/>
    </row>
    <row r="26" spans="1:22" s="39" customFormat="1" ht="151.5" hidden="1" customHeight="1">
      <c r="A26" s="38">
        <v>27</v>
      </c>
      <c r="B26" s="29" t="s">
        <v>69</v>
      </c>
      <c r="C26" s="14" t="s">
        <v>55</v>
      </c>
      <c r="D26" s="14"/>
      <c r="E26" s="15">
        <v>43276</v>
      </c>
      <c r="F26" s="15">
        <v>43430</v>
      </c>
      <c r="G26" s="16">
        <v>43516</v>
      </c>
      <c r="H26" s="16">
        <v>43558</v>
      </c>
      <c r="I26" s="16">
        <f>G26</f>
        <v>43516</v>
      </c>
      <c r="J26" s="16">
        <f>I26+12</f>
        <v>43528</v>
      </c>
      <c r="K26" s="17">
        <f>J26+7</f>
        <v>43535</v>
      </c>
      <c r="L26" s="16">
        <f>K26+7</f>
        <v>43542</v>
      </c>
      <c r="M26" s="16">
        <f>L26+21</f>
        <v>43563</v>
      </c>
      <c r="N26" s="16">
        <f>M26+9</f>
        <v>43572</v>
      </c>
      <c r="O26" s="16">
        <f>N26+21</f>
        <v>43593</v>
      </c>
      <c r="P26" s="16">
        <f>O26+7</f>
        <v>43600</v>
      </c>
      <c r="Q26" s="16">
        <f>P26+9</f>
        <v>43609</v>
      </c>
      <c r="R26" s="16">
        <f>Q26+6</f>
        <v>43615</v>
      </c>
      <c r="S26" s="16">
        <f>R26+6</f>
        <v>43621</v>
      </c>
      <c r="T26" s="18">
        <v>43626</v>
      </c>
      <c r="U26" s="30">
        <f>T26-S26</f>
        <v>5</v>
      </c>
    </row>
    <row r="27" spans="1:22" s="41" customFormat="1" ht="296.25" hidden="1" customHeight="1" outlineLevel="1">
      <c r="A27" s="19"/>
      <c r="B27" s="20" t="str">
        <f>$B$21</f>
        <v>Комментарии (факт)</v>
      </c>
      <c r="C27" s="21"/>
      <c r="D27" s="21"/>
      <c r="E27" s="22"/>
      <c r="F27" s="22">
        <v>43430</v>
      </c>
      <c r="G27" s="22">
        <v>43431</v>
      </c>
      <c r="H27" s="22" t="s">
        <v>66</v>
      </c>
      <c r="I27" s="23" t="s">
        <v>66</v>
      </c>
      <c r="J27" s="23">
        <v>43486</v>
      </c>
      <c r="K27" s="23">
        <v>43497</v>
      </c>
      <c r="L27" s="23">
        <v>43542</v>
      </c>
      <c r="M27" s="23">
        <v>43546</v>
      </c>
      <c r="N27" s="23">
        <v>43551</v>
      </c>
      <c r="O27" s="23">
        <v>43579</v>
      </c>
      <c r="P27" s="23" t="s">
        <v>66</v>
      </c>
      <c r="Q27" s="23">
        <v>43579</v>
      </c>
      <c r="R27" s="23">
        <v>43599</v>
      </c>
      <c r="S27" s="34" t="s">
        <v>70</v>
      </c>
      <c r="T27" s="24"/>
      <c r="U27" s="40"/>
    </row>
    <row r="28" spans="1:22" s="43" customFormat="1" ht="257.25" customHeight="1">
      <c r="A28" s="38">
        <v>28</v>
      </c>
      <c r="B28" s="29" t="s">
        <v>71</v>
      </c>
      <c r="C28" s="14" t="s">
        <v>55</v>
      </c>
      <c r="D28" s="14"/>
      <c r="E28" s="15">
        <v>43433</v>
      </c>
      <c r="F28" s="15">
        <v>43433</v>
      </c>
      <c r="G28" s="16">
        <v>43579</v>
      </c>
      <c r="H28" s="16">
        <v>43572</v>
      </c>
      <c r="I28" s="16">
        <f>G28+28</f>
        <v>43607</v>
      </c>
      <c r="J28" s="16">
        <f>I28+29</f>
        <v>43636</v>
      </c>
      <c r="K28" s="17">
        <f>J28</f>
        <v>43636</v>
      </c>
      <c r="L28" s="16">
        <f>K28+21</f>
        <v>43657</v>
      </c>
      <c r="M28" s="16">
        <f>L28+7</f>
        <v>43664</v>
      </c>
      <c r="N28" s="16">
        <f>M28+1</f>
        <v>43665</v>
      </c>
      <c r="O28" s="16">
        <f>N28+25</f>
        <v>43690</v>
      </c>
      <c r="P28" s="16">
        <f>O28+20</f>
        <v>43710</v>
      </c>
      <c r="Q28" s="16">
        <f>P28+10</f>
        <v>43720</v>
      </c>
      <c r="R28" s="16">
        <f>Q28+15</f>
        <v>43735</v>
      </c>
      <c r="S28" s="16">
        <f>R28+5</f>
        <v>43740</v>
      </c>
      <c r="T28" s="18">
        <f>S28</f>
        <v>43740</v>
      </c>
      <c r="U28" s="30">
        <f>T28-S28</f>
        <v>0</v>
      </c>
      <c r="V28" s="42" t="s">
        <v>72</v>
      </c>
    </row>
    <row r="29" spans="1:22" s="46" customFormat="1" ht="408.75" customHeight="1" outlineLevel="1">
      <c r="A29" s="19"/>
      <c r="B29" s="20" t="str">
        <f>$B$21</f>
        <v>Комментарии (факт)</v>
      </c>
      <c r="C29" s="21"/>
      <c r="D29" s="21"/>
      <c r="E29" s="22" t="s">
        <v>73</v>
      </c>
      <c r="F29" s="44" t="s">
        <v>74</v>
      </c>
      <c r="G29" s="44"/>
      <c r="H29" s="22" t="s">
        <v>52</v>
      </c>
      <c r="I29" s="34" t="s">
        <v>75</v>
      </c>
      <c r="J29" s="22" t="s">
        <v>76</v>
      </c>
      <c r="K29" s="34" t="s">
        <v>77</v>
      </c>
      <c r="L29" s="23"/>
      <c r="M29" s="23"/>
      <c r="N29" s="23"/>
      <c r="O29" s="23"/>
      <c r="P29" s="23"/>
      <c r="Q29" s="23"/>
      <c r="R29" s="23"/>
      <c r="S29" s="23"/>
      <c r="T29" s="24"/>
      <c r="U29" s="45"/>
    </row>
    <row r="30" spans="1:22" s="43" customFormat="1" ht="126" hidden="1" customHeight="1">
      <c r="A30" s="38">
        <v>29</v>
      </c>
      <c r="B30" s="29" t="s">
        <v>78</v>
      </c>
      <c r="C30" s="14" t="s">
        <v>55</v>
      </c>
      <c r="D30" s="47"/>
      <c r="E30" s="15">
        <v>43403</v>
      </c>
      <c r="F30" s="15">
        <f>E30</f>
        <v>43403</v>
      </c>
      <c r="G30" s="16">
        <f>F30+54</f>
        <v>43457</v>
      </c>
      <c r="H30" s="16">
        <v>43496</v>
      </c>
      <c r="I30" s="16">
        <f>G30+1</f>
        <v>43458</v>
      </c>
      <c r="J30" s="16">
        <f>I30+20</f>
        <v>43478</v>
      </c>
      <c r="K30" s="16">
        <v>43487</v>
      </c>
      <c r="L30" s="16">
        <v>43544</v>
      </c>
      <c r="M30" s="16">
        <f>L30</f>
        <v>43544</v>
      </c>
      <c r="N30" s="16">
        <f>M30+1</f>
        <v>43545</v>
      </c>
      <c r="O30" s="16">
        <f>N30+22</f>
        <v>43567</v>
      </c>
      <c r="P30" s="16">
        <f>O30</f>
        <v>43567</v>
      </c>
      <c r="Q30" s="16">
        <f>P30+10</f>
        <v>43577</v>
      </c>
      <c r="R30" s="16">
        <f>Q30+10</f>
        <v>43587</v>
      </c>
      <c r="S30" s="16">
        <f>R30+10</f>
        <v>43597</v>
      </c>
      <c r="T30" s="18">
        <f>S30</f>
        <v>43597</v>
      </c>
      <c r="U30" s="30">
        <f>T30-S30</f>
        <v>0</v>
      </c>
    </row>
    <row r="31" spans="1:22" s="49" customFormat="1" ht="210" hidden="1" customHeight="1" outlineLevel="1">
      <c r="A31" s="19"/>
      <c r="B31" s="20" t="str">
        <f>$B$21</f>
        <v>Комментарии (факт)</v>
      </c>
      <c r="C31" s="21"/>
      <c r="D31" s="21"/>
      <c r="E31" s="22"/>
      <c r="F31" s="23">
        <v>43282</v>
      </c>
      <c r="G31" s="23">
        <v>43292</v>
      </c>
      <c r="H31" s="22" t="s">
        <v>66</v>
      </c>
      <c r="I31" s="23" t="s">
        <v>66</v>
      </c>
      <c r="J31" s="23">
        <v>43418</v>
      </c>
      <c r="K31" s="23">
        <v>43459</v>
      </c>
      <c r="L31" s="23" t="s">
        <v>79</v>
      </c>
      <c r="M31" s="23">
        <v>43510</v>
      </c>
      <c r="N31" s="23">
        <v>43512</v>
      </c>
      <c r="O31" s="23">
        <v>43565</v>
      </c>
      <c r="P31" s="23" t="s">
        <v>66</v>
      </c>
      <c r="Q31" s="23">
        <v>43577</v>
      </c>
      <c r="R31" s="23">
        <v>43591</v>
      </c>
      <c r="S31" s="34" t="s">
        <v>70</v>
      </c>
      <c r="T31" s="24"/>
      <c r="U31" s="48"/>
    </row>
    <row r="32" spans="1:22" s="5" customFormat="1" ht="224.25" customHeight="1">
      <c r="A32" s="38">
        <v>30</v>
      </c>
      <c r="B32" s="50" t="s">
        <v>80</v>
      </c>
      <c r="C32" s="26" t="s">
        <v>55</v>
      </c>
      <c r="D32" s="51"/>
      <c r="E32" s="52"/>
      <c r="F32" s="52"/>
      <c r="G32" s="16">
        <v>43572</v>
      </c>
      <c r="H32" s="16">
        <v>43592</v>
      </c>
      <c r="I32" s="16">
        <f>G32+28</f>
        <v>43600</v>
      </c>
      <c r="J32" s="16">
        <f>I32+25</f>
        <v>43625</v>
      </c>
      <c r="K32" s="16">
        <f>J32</f>
        <v>43625</v>
      </c>
      <c r="L32" s="16">
        <f>K32+22</f>
        <v>43647</v>
      </c>
      <c r="M32" s="16">
        <f>L32+7</f>
        <v>43654</v>
      </c>
      <c r="N32" s="16">
        <f>M32+1</f>
        <v>43655</v>
      </c>
      <c r="O32" s="16">
        <f>N32+25</f>
        <v>43680</v>
      </c>
      <c r="P32" s="16">
        <f>O32+20</f>
        <v>43700</v>
      </c>
      <c r="Q32" s="16">
        <f>P32+10</f>
        <v>43710</v>
      </c>
      <c r="R32" s="16">
        <f>Q32+15</f>
        <v>43725</v>
      </c>
      <c r="S32" s="16">
        <f>R32+5</f>
        <v>43730</v>
      </c>
      <c r="T32" s="18">
        <f>S32</f>
        <v>43730</v>
      </c>
      <c r="U32" s="30">
        <f>T32-S32</f>
        <v>0</v>
      </c>
    </row>
    <row r="33" spans="1:21" s="54" customFormat="1" ht="408.75" customHeight="1" outlineLevel="1">
      <c r="A33" s="19"/>
      <c r="B33" s="20" t="str">
        <f>$B$21</f>
        <v>Комментарии (факт)</v>
      </c>
      <c r="C33" s="21"/>
      <c r="D33" s="21"/>
      <c r="E33" s="22"/>
      <c r="F33" s="23"/>
      <c r="G33" s="44" t="s">
        <v>81</v>
      </c>
      <c r="H33" s="53">
        <v>43556</v>
      </c>
      <c r="I33" s="44" t="s">
        <v>82</v>
      </c>
      <c r="J33" s="44" t="s">
        <v>83</v>
      </c>
      <c r="K33" s="44" t="s">
        <v>84</v>
      </c>
      <c r="L33" s="23" t="s">
        <v>66</v>
      </c>
      <c r="M33" s="23" t="s">
        <v>66</v>
      </c>
      <c r="N33" s="23" t="s">
        <v>66</v>
      </c>
      <c r="O33" s="23" t="s">
        <v>66</v>
      </c>
      <c r="P33" s="23" t="s">
        <v>66</v>
      </c>
      <c r="Q33" s="23" t="s">
        <v>66</v>
      </c>
      <c r="R33" s="23" t="s">
        <v>66</v>
      </c>
      <c r="S33" s="23" t="s">
        <v>66</v>
      </c>
      <c r="T33" s="24"/>
      <c r="U33" s="31"/>
    </row>
    <row r="34" spans="1:21" s="5" customFormat="1" ht="207" customHeight="1">
      <c r="A34" s="25" t="s">
        <v>85</v>
      </c>
      <c r="B34" s="50" t="s">
        <v>86</v>
      </c>
      <c r="C34" s="26" t="s">
        <v>55</v>
      </c>
      <c r="D34" s="55"/>
      <c r="E34" s="15">
        <v>43580</v>
      </c>
      <c r="F34" s="16">
        <f>E34+5</f>
        <v>43585</v>
      </c>
      <c r="G34" s="16">
        <f>F34+12</f>
        <v>43597</v>
      </c>
      <c r="H34" s="16">
        <f>G34+22</f>
        <v>43619</v>
      </c>
      <c r="I34" s="16">
        <f>G34+19</f>
        <v>43616</v>
      </c>
      <c r="J34" s="16">
        <f>I34+30</f>
        <v>43646</v>
      </c>
      <c r="K34" s="16">
        <f>J34+3</f>
        <v>43649</v>
      </c>
      <c r="L34" s="16">
        <f>K34+21</f>
        <v>43670</v>
      </c>
      <c r="M34" s="16">
        <f>L34+7</f>
        <v>43677</v>
      </c>
      <c r="N34" s="16">
        <f>M34+1</f>
        <v>43678</v>
      </c>
      <c r="O34" s="16">
        <f>N34+25</f>
        <v>43703</v>
      </c>
      <c r="P34" s="16">
        <f>O34+20</f>
        <v>43723</v>
      </c>
      <c r="Q34" s="16">
        <f>P34+10</f>
        <v>43733</v>
      </c>
      <c r="R34" s="16">
        <f>Q34+15</f>
        <v>43748</v>
      </c>
      <c r="S34" s="16">
        <f>R34+5</f>
        <v>43753</v>
      </c>
      <c r="T34" s="18">
        <f>S34</f>
        <v>43753</v>
      </c>
      <c r="U34" s="4"/>
    </row>
    <row r="35" spans="1:21" s="54" customFormat="1" ht="262.5" customHeight="1" outlineLevel="1">
      <c r="A35" s="19"/>
      <c r="B35" s="20" t="str">
        <f>$B$21</f>
        <v>Комментарии (факт)</v>
      </c>
      <c r="C35" s="21"/>
      <c r="D35" s="21"/>
      <c r="E35" s="22" t="s">
        <v>49</v>
      </c>
      <c r="F35" s="22" t="s">
        <v>49</v>
      </c>
      <c r="G35" s="44" t="s">
        <v>87</v>
      </c>
      <c r="H35" s="22" t="s">
        <v>66</v>
      </c>
      <c r="I35" s="23" t="s">
        <v>66</v>
      </c>
      <c r="J35" s="23" t="s">
        <v>66</v>
      </c>
      <c r="K35" s="23" t="s">
        <v>66</v>
      </c>
      <c r="L35" s="23" t="s">
        <v>66</v>
      </c>
      <c r="M35" s="23" t="s">
        <v>66</v>
      </c>
      <c r="N35" s="23" t="s">
        <v>66</v>
      </c>
      <c r="O35" s="23" t="s">
        <v>66</v>
      </c>
      <c r="P35" s="23" t="s">
        <v>66</v>
      </c>
      <c r="Q35" s="23" t="s">
        <v>66</v>
      </c>
      <c r="R35" s="23" t="s">
        <v>66</v>
      </c>
      <c r="S35" s="23" t="s">
        <v>66</v>
      </c>
      <c r="T35" s="24"/>
      <c r="U35" s="31"/>
    </row>
    <row r="36" spans="1:21" s="5" customFormat="1" ht="188.25" customHeight="1">
      <c r="A36" s="56" t="s">
        <v>88</v>
      </c>
      <c r="B36" s="57" t="s">
        <v>89</v>
      </c>
      <c r="C36" s="58" t="s">
        <v>55</v>
      </c>
      <c r="D36" s="59"/>
      <c r="E36" s="60">
        <v>43770</v>
      </c>
      <c r="F36" s="61">
        <f>E36+5</f>
        <v>43775</v>
      </c>
      <c r="G36" s="61">
        <f>F36+20</f>
        <v>43795</v>
      </c>
      <c r="H36" s="61">
        <f>G36+22</f>
        <v>43817</v>
      </c>
      <c r="I36" s="61">
        <f>G36+21</f>
        <v>43816</v>
      </c>
      <c r="J36" s="61">
        <f>I36+40</f>
        <v>43856</v>
      </c>
      <c r="K36" s="61">
        <f>J36+3</f>
        <v>43859</v>
      </c>
      <c r="L36" s="61">
        <f>K36+26</f>
        <v>43885</v>
      </c>
      <c r="M36" s="61">
        <f>L36+7</f>
        <v>43892</v>
      </c>
      <c r="N36" s="61">
        <f>M36+1</f>
        <v>43893</v>
      </c>
      <c r="O36" s="61">
        <f>N36+25</f>
        <v>43918</v>
      </c>
      <c r="P36" s="61">
        <f>O36+20</f>
        <v>43938</v>
      </c>
      <c r="Q36" s="61">
        <f>P36+10</f>
        <v>43948</v>
      </c>
      <c r="R36" s="61">
        <f>Q36+15</f>
        <v>43963</v>
      </c>
      <c r="S36" s="61">
        <f>R36+5</f>
        <v>43968</v>
      </c>
      <c r="T36" s="62">
        <f>S36</f>
        <v>43968</v>
      </c>
      <c r="U36" s="4"/>
    </row>
    <row r="37" spans="1:21" s="54" customFormat="1" ht="109.5" customHeight="1" outlineLevel="1">
      <c r="A37" s="63"/>
      <c r="B37" s="64" t="str">
        <f>$B$21</f>
        <v>Комментарии (факт)</v>
      </c>
      <c r="C37" s="65"/>
      <c r="D37" s="65"/>
      <c r="E37" s="66" t="s">
        <v>90</v>
      </c>
      <c r="F37" s="67"/>
      <c r="G37" s="67" t="s">
        <v>66</v>
      </c>
      <c r="H37" s="66" t="s">
        <v>66</v>
      </c>
      <c r="I37" s="67" t="s">
        <v>66</v>
      </c>
      <c r="J37" s="67" t="s">
        <v>66</v>
      </c>
      <c r="K37" s="67" t="s">
        <v>66</v>
      </c>
      <c r="L37" s="67" t="s">
        <v>66</v>
      </c>
      <c r="M37" s="67" t="s">
        <v>66</v>
      </c>
      <c r="N37" s="67" t="s">
        <v>66</v>
      </c>
      <c r="O37" s="67" t="s">
        <v>66</v>
      </c>
      <c r="P37" s="67" t="s">
        <v>66</v>
      </c>
      <c r="Q37" s="67" t="s">
        <v>66</v>
      </c>
      <c r="R37" s="67" t="s">
        <v>66</v>
      </c>
      <c r="S37" s="67" t="s">
        <v>66</v>
      </c>
      <c r="T37" s="68"/>
      <c r="U37" s="31"/>
    </row>
    <row r="38" spans="1:21" s="5" customFormat="1" ht="76.5" customHeight="1">
      <c r="A38" s="69"/>
      <c r="B38" s="70"/>
      <c r="C38" s="71"/>
      <c r="D38" s="71"/>
      <c r="E38" s="72"/>
      <c r="F38" s="73"/>
      <c r="G38" s="73"/>
      <c r="H38" s="73"/>
      <c r="I38" s="73"/>
      <c r="J38" s="73"/>
      <c r="K38" s="73"/>
      <c r="L38" s="73"/>
      <c r="M38" s="74"/>
      <c r="N38" s="73"/>
      <c r="O38" s="73"/>
      <c r="P38" s="73"/>
      <c r="Q38" s="73"/>
      <c r="R38" s="73"/>
      <c r="S38" s="73"/>
      <c r="T38" s="73"/>
      <c r="U38" s="4"/>
    </row>
    <row r="39" spans="1:21" s="5" customFormat="1" ht="76.5" customHeight="1">
      <c r="A39" s="69"/>
      <c r="B39" s="70"/>
      <c r="C39" s="71"/>
      <c r="D39" s="71"/>
      <c r="E39" s="72"/>
      <c r="F39" s="73"/>
      <c r="G39" s="73"/>
      <c r="H39" s="73"/>
      <c r="I39" s="73"/>
      <c r="J39" s="73"/>
      <c r="K39" s="73"/>
      <c r="L39" s="73"/>
      <c r="M39" s="73"/>
      <c r="N39" s="73"/>
      <c r="O39" s="73"/>
      <c r="P39" s="73"/>
      <c r="Q39" s="73"/>
      <c r="R39" s="73"/>
      <c r="S39" s="73"/>
      <c r="T39" s="73"/>
      <c r="U39" s="4"/>
    </row>
    <row r="40" spans="1:21" s="79" customFormat="1" ht="228.75" customHeight="1">
      <c r="A40" s="75"/>
      <c r="B40" s="76" t="s">
        <v>91</v>
      </c>
      <c r="C40" s="77"/>
      <c r="D40" s="77"/>
      <c r="E40" s="77"/>
      <c r="F40" s="77"/>
      <c r="G40" s="78"/>
      <c r="H40" s="78"/>
      <c r="I40" s="1776" t="s">
        <v>92</v>
      </c>
      <c r="J40" s="1776"/>
      <c r="K40" s="1776"/>
      <c r="L40" s="73"/>
      <c r="M40" s="73"/>
      <c r="N40" s="73"/>
      <c r="O40" s="73"/>
      <c r="P40" s="73"/>
      <c r="Q40" s="73"/>
      <c r="R40" s="73"/>
      <c r="S40" s="73"/>
      <c r="T40" s="73"/>
      <c r="U40" s="4"/>
    </row>
    <row r="41" spans="1:21" s="79" customFormat="1" ht="51">
      <c r="A41" s="75"/>
      <c r="B41" s="76"/>
      <c r="C41" s="77"/>
      <c r="D41" s="77"/>
      <c r="E41" s="77"/>
      <c r="F41" s="77"/>
      <c r="G41" s="78"/>
      <c r="H41" s="78"/>
      <c r="I41" s="80"/>
      <c r="J41" s="80"/>
      <c r="K41" s="80"/>
      <c r="L41" s="73"/>
      <c r="M41" s="73"/>
      <c r="N41" s="73"/>
      <c r="O41" s="73"/>
      <c r="P41" s="73"/>
      <c r="Q41" s="73"/>
      <c r="R41" s="73"/>
      <c r="S41" s="73"/>
      <c r="T41" s="73"/>
      <c r="U41" s="4"/>
    </row>
    <row r="42" spans="1:21" s="83" customFormat="1" ht="150" customHeight="1">
      <c r="A42" s="81"/>
      <c r="B42" s="76" t="s">
        <v>93</v>
      </c>
      <c r="C42" s="77"/>
      <c r="D42" s="77"/>
      <c r="E42" s="77"/>
      <c r="F42" s="77"/>
      <c r="G42" s="78"/>
      <c r="H42" s="78"/>
      <c r="I42" s="1776" t="s">
        <v>94</v>
      </c>
      <c r="J42" s="1776" t="s">
        <v>94</v>
      </c>
      <c r="K42" s="1776"/>
      <c r="L42" s="81"/>
      <c r="M42" s="1779"/>
      <c r="N42" s="1779"/>
      <c r="O42" s="1779"/>
      <c r="P42" s="1779"/>
      <c r="Q42" s="1779"/>
      <c r="R42" s="81"/>
      <c r="S42" s="81"/>
      <c r="T42" s="81"/>
      <c r="U42" s="4"/>
    </row>
    <row r="43" spans="1:21" s="83" customFormat="1" ht="51">
      <c r="A43" s="81"/>
      <c r="B43" s="76"/>
      <c r="C43" s="77"/>
      <c r="D43" s="77"/>
      <c r="E43" s="77"/>
      <c r="F43" s="77"/>
      <c r="G43" s="78"/>
      <c r="H43" s="78"/>
      <c r="I43" s="80"/>
      <c r="J43" s="80"/>
      <c r="K43" s="80"/>
      <c r="L43" s="81"/>
      <c r="M43" s="82"/>
      <c r="N43" s="82"/>
      <c r="O43" s="82"/>
      <c r="P43" s="82"/>
      <c r="Q43" s="82"/>
      <c r="R43" s="81"/>
      <c r="S43" s="81"/>
      <c r="T43" s="81"/>
      <c r="U43" s="4"/>
    </row>
    <row r="44" spans="1:21" s="83" customFormat="1" ht="150" customHeight="1">
      <c r="A44" s="1"/>
      <c r="B44" s="80" t="s">
        <v>95</v>
      </c>
      <c r="C44" s="77"/>
      <c r="D44" s="77"/>
      <c r="E44" s="77"/>
      <c r="F44" s="77"/>
      <c r="G44" s="78"/>
      <c r="H44" s="78"/>
      <c r="I44" s="1776" t="s">
        <v>96</v>
      </c>
      <c r="J44" s="1776" t="s">
        <v>94</v>
      </c>
      <c r="K44" s="1776"/>
      <c r="L44" s="2"/>
      <c r="M44" s="2"/>
      <c r="N44" s="2"/>
      <c r="O44" s="2"/>
      <c r="P44" s="2"/>
      <c r="Q44" s="2"/>
      <c r="R44" s="2"/>
      <c r="S44" s="2"/>
      <c r="T44" s="2"/>
      <c r="U44" s="4"/>
    </row>
    <row r="45" spans="1:21" s="83" customFormat="1" ht="51">
      <c r="A45" s="1"/>
      <c r="B45" s="80"/>
      <c r="C45" s="77"/>
      <c r="D45" s="77"/>
      <c r="E45" s="77"/>
      <c r="F45" s="77"/>
      <c r="G45" s="78"/>
      <c r="H45" s="78"/>
      <c r="I45" s="80"/>
      <c r="J45" s="80"/>
      <c r="K45" s="80"/>
      <c r="L45" s="2"/>
      <c r="M45" s="2"/>
      <c r="N45" s="2"/>
      <c r="O45" s="2"/>
      <c r="P45" s="2"/>
      <c r="Q45" s="2"/>
      <c r="R45" s="2"/>
      <c r="S45" s="2"/>
      <c r="T45" s="2"/>
      <c r="U45" s="4"/>
    </row>
    <row r="46" spans="1:21" s="83" customFormat="1" ht="150" customHeight="1">
      <c r="A46" s="1"/>
      <c r="B46" s="80" t="s">
        <v>97</v>
      </c>
      <c r="C46" s="77"/>
      <c r="D46" s="77"/>
      <c r="E46" s="77"/>
      <c r="F46" s="77"/>
      <c r="G46" s="78"/>
      <c r="H46" s="78"/>
      <c r="I46" s="1776" t="s">
        <v>98</v>
      </c>
      <c r="J46" s="1776"/>
      <c r="K46" s="78"/>
      <c r="L46" s="2"/>
      <c r="M46" s="2"/>
      <c r="N46" s="2"/>
      <c r="O46" s="2"/>
      <c r="P46" s="2"/>
      <c r="Q46" s="2"/>
      <c r="R46" s="2"/>
      <c r="S46" s="2"/>
      <c r="T46" s="2"/>
      <c r="U46" s="4"/>
    </row>
    <row r="47" spans="1:21" s="83" customFormat="1" ht="150" customHeight="1">
      <c r="A47" s="84"/>
      <c r="B47" s="84"/>
      <c r="C47" s="84"/>
      <c r="D47" s="84"/>
      <c r="E47" s="84"/>
      <c r="F47" s="84"/>
      <c r="U47" s="4"/>
    </row>
    <row r="48" spans="1:21" ht="150" customHeight="1"/>
    <row r="49" spans="2:17" ht="150" customHeight="1"/>
    <row r="50" spans="2:17" ht="150" customHeight="1"/>
    <row r="52" spans="2:17">
      <c r="B52" s="2"/>
    </row>
    <row r="57" spans="2:17">
      <c r="Q57" s="1"/>
    </row>
  </sheetData>
  <autoFilter ref="A9:V37"/>
  <mergeCells count="71">
    <mergeCell ref="I44:K44"/>
    <mergeCell ref="I46:J46"/>
    <mergeCell ref="S22:S24"/>
    <mergeCell ref="T22:T24"/>
    <mergeCell ref="U22:U24"/>
    <mergeCell ref="I40:K40"/>
    <mergeCell ref="I42:K42"/>
    <mergeCell ref="M42:Q42"/>
    <mergeCell ref="N22:N24"/>
    <mergeCell ref="O22:O24"/>
    <mergeCell ref="P22:P24"/>
    <mergeCell ref="Q22:Q24"/>
    <mergeCell ref="R22:R24"/>
    <mergeCell ref="Q15:Q18"/>
    <mergeCell ref="R15:R18"/>
    <mergeCell ref="S15:S18"/>
    <mergeCell ref="T15:T18"/>
    <mergeCell ref="A22:A24"/>
    <mergeCell ref="C22:C24"/>
    <mergeCell ref="D22:D24"/>
    <mergeCell ref="E22:E24"/>
    <mergeCell ref="F22:F24"/>
    <mergeCell ref="G22:G24"/>
    <mergeCell ref="H22:H24"/>
    <mergeCell ref="I22:I24"/>
    <mergeCell ref="J22:J24"/>
    <mergeCell ref="K22:K24"/>
    <mergeCell ref="L22:L24"/>
    <mergeCell ref="M22:M24"/>
    <mergeCell ref="L15:L18"/>
    <mergeCell ref="M15:M18"/>
    <mergeCell ref="N15:N18"/>
    <mergeCell ref="O15:O18"/>
    <mergeCell ref="P15:P18"/>
    <mergeCell ref="G15:G18"/>
    <mergeCell ref="H15:H18"/>
    <mergeCell ref="I15:I18"/>
    <mergeCell ref="J15:J18"/>
    <mergeCell ref="K15:K18"/>
    <mergeCell ref="A15:A18"/>
    <mergeCell ref="C15:C18"/>
    <mergeCell ref="D15:D18"/>
    <mergeCell ref="E15:E18"/>
    <mergeCell ref="F15:F18"/>
    <mergeCell ref="P12:P13"/>
    <mergeCell ref="Q12:Q13"/>
    <mergeCell ref="R12:R13"/>
    <mergeCell ref="S12:S13"/>
    <mergeCell ref="T12:T13"/>
    <mergeCell ref="K12:K13"/>
    <mergeCell ref="L12:L13"/>
    <mergeCell ref="M12:M13"/>
    <mergeCell ref="N12:N13"/>
    <mergeCell ref="O12:O13"/>
    <mergeCell ref="F12:F13"/>
    <mergeCell ref="G12:G13"/>
    <mergeCell ref="H12:H13"/>
    <mergeCell ref="I12:I13"/>
    <mergeCell ref="J12:J13"/>
    <mergeCell ref="A11:D11"/>
    <mergeCell ref="A12:A13"/>
    <mergeCell ref="C12:C13"/>
    <mergeCell ref="D12:D13"/>
    <mergeCell ref="E12:E13"/>
    <mergeCell ref="A6:Y6"/>
    <mergeCell ref="A7:Y7"/>
    <mergeCell ref="A9:A10"/>
    <mergeCell ref="B9:B10"/>
    <mergeCell ref="C9:C10"/>
    <mergeCell ref="D9:D10"/>
    <mergeCell ref="R9:S9"/>
  </mergeCells>
  <printOptions horizontalCentered="1"/>
  <pageMargins left="0.35416666666666702" right="0.35416666666666702" top="0.59027777777777801" bottom="0.74791666666666701" header="0.51180555555555496" footer="0.51180555555555496"/>
  <pageSetup paperSize="8" scale="14" firstPageNumber="0" orientation="landscape" horizontalDpi="300" verticalDpi="300" r:id="rId1"/>
  <rowBreaks count="1" manualBreakCount="1">
    <brk id="31"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MK32"/>
  <sheetViews>
    <sheetView view="pageBreakPreview" zoomScaleNormal="50" workbookViewId="0">
      <pane ySplit="3" topLeftCell="A4" activePane="bottomLeft" state="frozen"/>
      <selection pane="bottomLeft" activeCell="L3" sqref="L3"/>
    </sheetView>
  </sheetViews>
  <sheetFormatPr defaultRowHeight="18.75"/>
  <cols>
    <col min="1" max="1" width="11.28515625" style="720" customWidth="1"/>
    <col min="2" max="2" width="14" style="720" customWidth="1"/>
    <col min="3" max="3" width="99.42578125" style="720" customWidth="1"/>
    <col min="4" max="4" width="27.7109375" style="720" customWidth="1"/>
    <col min="5" max="5" width="29" style="720" customWidth="1"/>
    <col min="6" max="6" width="26.42578125" style="720" customWidth="1"/>
    <col min="7" max="7" width="20.7109375" style="85" customWidth="1"/>
    <col min="8" max="8" width="29.5703125" style="720" customWidth="1"/>
    <col min="9" max="9" width="22.5703125" style="85" customWidth="1"/>
    <col min="10" max="10" width="26.5703125" style="720" customWidth="1"/>
    <col min="11" max="11" width="22" style="85" customWidth="1"/>
    <col min="12" max="12" width="20.7109375" style="720" customWidth="1"/>
    <col min="13" max="13" width="23.5703125" style="85" customWidth="1"/>
    <col min="14" max="14" width="22.7109375" style="720" customWidth="1"/>
    <col min="15" max="15" width="26.140625" style="85" customWidth="1"/>
    <col min="16" max="16" width="27.42578125" style="720" customWidth="1"/>
    <col min="17" max="17" width="22.7109375" style="720" customWidth="1"/>
    <col min="18" max="18" width="22.85546875" style="720" customWidth="1"/>
    <col min="19" max="19" width="22.5703125" style="720" customWidth="1"/>
    <col min="20" max="1025" width="9.140625" style="720" customWidth="1"/>
  </cols>
  <sheetData>
    <row r="1" spans="1:20" ht="30">
      <c r="C1" s="721" t="s">
        <v>1765</v>
      </c>
    </row>
    <row r="2" spans="1:20" ht="48" customHeight="1">
      <c r="P2" s="722"/>
      <c r="Q2" s="722"/>
      <c r="R2" s="1833" t="s">
        <v>1766</v>
      </c>
      <c r="S2" s="1833"/>
    </row>
    <row r="3" spans="1:20" s="88" customFormat="1" ht="131.25" customHeight="1">
      <c r="A3" s="723" t="s">
        <v>1767</v>
      </c>
      <c r="B3" s="724" t="s">
        <v>2</v>
      </c>
      <c r="C3" s="724" t="s">
        <v>1768</v>
      </c>
      <c r="D3" s="724" t="str">
        <f>'ИСХОДНИК-2х-в отчет'!E5</f>
        <v>Предоставление в ПБ кодов KKS для каждой документации, входящей в состав лота</v>
      </c>
      <c r="E3" s="725" t="s">
        <v>1769</v>
      </c>
      <c r="F3" s="724" t="e">
        <f>'ИСХОДНИК-2х-в отчет'!F5</f>
        <v>#REF!</v>
      </c>
      <c r="G3" s="725" t="str">
        <f>$E$3</f>
        <v>Состояние по Этапу</v>
      </c>
      <c r="H3" s="724" t="e">
        <f>'ИСХОДНИК-2х-в отчет'!G5</f>
        <v>#REF!</v>
      </c>
      <c r="I3" s="725" t="str">
        <f>$E$3</f>
        <v>Состояние по Этапу</v>
      </c>
      <c r="J3" s="724" t="e">
        <f>'ИСХОДНИК-2х-в отчет'!H5</f>
        <v>#REF!</v>
      </c>
      <c r="K3" s="725" t="str">
        <f>$E$3</f>
        <v>Состояние по Этапу</v>
      </c>
      <c r="L3" s="724" t="e">
        <f>'ИСХОДНИК-2х-в отчет'!K5</f>
        <v>#REF!</v>
      </c>
      <c r="M3" s="725" t="str">
        <f>$E$3</f>
        <v>Состояние по Этапу</v>
      </c>
      <c r="N3" s="724" t="e">
        <f>'ИСХОДНИК-2х-в отчет'!M5</f>
        <v>#REF!</v>
      </c>
      <c r="O3" s="726" t="str">
        <f>$E$3</f>
        <v>Состояние по Этапу</v>
      </c>
      <c r="P3" s="124"/>
      <c r="Q3" s="124"/>
      <c r="R3" s="723" t="s">
        <v>1200</v>
      </c>
      <c r="S3" s="727" t="s">
        <v>1418</v>
      </c>
    </row>
    <row r="4" spans="1:20" s="88" customFormat="1" ht="34.5" customHeight="1">
      <c r="A4" s="728" t="s">
        <v>1770</v>
      </c>
      <c r="B4" s="729"/>
      <c r="C4" s="729"/>
      <c r="D4" s="729"/>
      <c r="E4" s="729"/>
      <c r="F4" s="729"/>
      <c r="G4" s="729"/>
      <c r="H4" s="729"/>
      <c r="I4" s="729"/>
      <c r="J4" s="729"/>
      <c r="K4" s="729"/>
      <c r="L4" s="729"/>
      <c r="M4" s="729"/>
      <c r="N4" s="729"/>
      <c r="O4" s="730"/>
      <c r="P4" s="124"/>
      <c r="Q4" s="124"/>
      <c r="R4" s="731"/>
      <c r="S4" s="730"/>
    </row>
    <row r="5" spans="1:20" ht="56.25">
      <c r="A5" s="732">
        <f>IF(ISBLANK(T5),"",COUNTA($T$5:T5))</f>
        <v>1</v>
      </c>
      <c r="B5" s="733" t="str">
        <f>'ИСХОДНИК-2х-в отчет'!D7</f>
        <v>36У_Т</v>
      </c>
      <c r="C5" s="734" t="str">
        <f>VLOOKUP(B5,'ГрКонтр 2-хэтапные'!$D$8:$AN$1057,4,0)</f>
        <v>Выполнение технологических работ по объектам 20UMA,20UMX,20UMV</v>
      </c>
      <c r="D5" s="735">
        <f>VLOOKUP(B5,'ИСХОДНИК-2х-в отчет'!$D$7:$AA$101,2,0)</f>
        <v>43992</v>
      </c>
      <c r="E5" s="736" t="s">
        <v>1771</v>
      </c>
      <c r="F5" s="737">
        <f>VLOOKUP(B5,'ИСХОДНИК-2х-в отчет'!$D$7:$AA$101,3,0)</f>
        <v>44020</v>
      </c>
      <c r="G5" s="738"/>
      <c r="H5" s="739">
        <f>VLOOKUP(B5,'ИСХОДНИК-2х-в отчет'!$D$7:$AA$101,4,0)</f>
        <v>44069</v>
      </c>
      <c r="I5" s="740"/>
      <c r="J5" s="741">
        <f>VLOOKUP(B5,'ИСХОДНИК-2х-в отчет'!$D$7:$AA$101,5,0)</f>
        <v>44242</v>
      </c>
      <c r="K5" s="742"/>
      <c r="L5" s="737">
        <f>VLOOKUP(B5,'ИСХОДНИК-2х-в отчет'!$D$7:$AA$101,8,0)</f>
        <v>44279</v>
      </c>
      <c r="M5" s="742"/>
      <c r="N5" s="737">
        <f>VLOOKUP(B5,'ИСХОДНИК-2х-в отчет'!$D$7:$AA$101,9,0)</f>
        <v>44309</v>
      </c>
      <c r="O5" s="743"/>
      <c r="P5" s="744"/>
      <c r="Q5" s="744"/>
      <c r="R5" s="745">
        <f>VLOOKUP(B5,'ИСХОДНИК-2х-в отчет'!$D$7:$AA$101,22,0)</f>
        <v>44455</v>
      </c>
      <c r="S5" s="746">
        <f>VLOOKUP(B5,'ИСХОДНИК-2х-в отчет'!$D$7:$AA$101,23,0)</f>
        <v>44462</v>
      </c>
      <c r="T5" s="720">
        <v>1</v>
      </c>
    </row>
    <row r="6" spans="1:20" ht="93.75">
      <c r="A6" s="732">
        <f>IF(ISBLANK(T6),"",COUNTA($T$5:T6))</f>
        <v>2</v>
      </c>
      <c r="B6" s="733" t="str">
        <f>'ИСХОДНИК-2х-в отчет'!D8</f>
        <v>9У_С</v>
      </c>
      <c r="C6" s="734" t="str">
        <f>VLOOKUP(B6,'ГрКонтр 2-хэтапные'!$D$8:$AN$1057,4,0)</f>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D6" s="735">
        <f>VLOOKUP(B6,'ИСХОДНИК-2х-в отчет'!$D$7:$AA$101,2,0)</f>
        <v>44021</v>
      </c>
      <c r="E6" s="736" t="s">
        <v>1772</v>
      </c>
      <c r="F6" s="737">
        <f>VLOOKUP(B6,'ИСХОДНИК-2х-в отчет'!$D$7:$AA$101,3,0)</f>
        <v>44049</v>
      </c>
      <c r="G6" s="738"/>
      <c r="H6" s="747">
        <f>VLOOKUP(B6,'ИСХОДНИК-2х-в отчет'!$D$7:$AA$101,4,0)</f>
        <v>44098</v>
      </c>
      <c r="I6" s="748"/>
      <c r="J6" s="741">
        <f>VLOOKUP(B6,'ИСХОДНИК-2х-в отчет'!$D$7:$AA$101,5,0)</f>
        <v>44193</v>
      </c>
      <c r="K6" s="742"/>
      <c r="L6" s="737">
        <f>VLOOKUP(B6,'ИСХОДНИК-2х-в отчет'!$D$7:$AA$101,8,0)</f>
        <v>44305</v>
      </c>
      <c r="M6" s="742"/>
      <c r="N6" s="737">
        <f>VLOOKUP(B6,'ИСХОДНИК-2х-в отчет'!$D$7:$AA$101,9,0)</f>
        <v>44335</v>
      </c>
      <c r="O6" s="749"/>
      <c r="P6" s="744"/>
      <c r="Q6" s="744"/>
      <c r="R6" s="745">
        <f>VLOOKUP(B6,'ИСХОДНИК-2х-в отчет'!$D$7:$AA$101,22,0)</f>
        <v>44482</v>
      </c>
      <c r="S6" s="746">
        <f>VLOOKUP(B6,'ИСХОДНИК-2х-в отчет'!$D$7:$AA$101,23,0)</f>
        <v>44489</v>
      </c>
      <c r="T6" s="720">
        <v>1</v>
      </c>
    </row>
    <row r="7" spans="1:20" ht="85.5" customHeight="1">
      <c r="A7" s="732">
        <f>IF(ISBLANK(T7),"",COUNTA($T$5:T7))</f>
        <v>3</v>
      </c>
      <c r="B7" s="733" t="str">
        <f>'ИСХОДНИК-2х-в отчет'!D9</f>
        <v>17У_С</v>
      </c>
      <c r="C7" s="734" t="str">
        <f>VLOOKUP(B7,'ГрКонтр 2-хэтапные'!$D$8:$AN$1057,4,0)</f>
        <v>Выполнение строительно-монтажных работ по объектам 01UYX, 30UCB, 20UCB, 21UKZ, 22UKZ, 23UKZ, 24UKZ, 31UKZ, 32UKZ, 33UKZ, 34UKZ, 21UUK, 22UUK, 23UUK, 24UUK, 25UUK, 26UUK, 27UUK, 28UUK, 31UUK, 32UUK, 33UUK, 34UUK, 35UUK, 36UUK, 37UUK, 38UUK, 03UTZ</v>
      </c>
      <c r="D7" s="735">
        <f>VLOOKUP(B7,'ИСХОДНИК-2х-в отчет'!$D$7:$AA$101,2,0)</f>
        <v>43997</v>
      </c>
      <c r="E7" s="736" t="s">
        <v>1771</v>
      </c>
      <c r="F7" s="737">
        <f>VLOOKUP(B7,'ИСХОДНИК-2х-в отчет'!$D$7:$AA$101,3,0)</f>
        <v>44025</v>
      </c>
      <c r="G7" s="738"/>
      <c r="H7" s="747">
        <f>VLOOKUP(B7,'ИСХОДНИК-2х-в отчет'!$D$7:$AA$101,4,0)</f>
        <v>44074</v>
      </c>
      <c r="I7" s="748"/>
      <c r="J7" s="741">
        <f>VLOOKUP(B7,'ИСХОДНИК-2х-в отчет'!$D$7:$AA$101,5,0)</f>
        <v>44256</v>
      </c>
      <c r="K7" s="742"/>
      <c r="L7" s="737">
        <f>VLOOKUP(B7,'ИСХОДНИК-2х-в отчет'!$D$7:$AA$101,8,0)</f>
        <v>44298</v>
      </c>
      <c r="M7" s="742"/>
      <c r="N7" s="737">
        <f>VLOOKUP(B7,'ИСХОДНИК-2х-в отчет'!$D$7:$AA$101,9,0)</f>
        <v>44328</v>
      </c>
      <c r="O7" s="749"/>
      <c r="P7" s="744"/>
      <c r="Q7" s="744"/>
      <c r="R7" s="745">
        <f>VLOOKUP(B7,'ИСХОДНИК-2х-в отчет'!$D$7:$AA$101,22,0)</f>
        <v>44490</v>
      </c>
      <c r="S7" s="746">
        <f>VLOOKUP(B7,'ИСХОДНИК-2х-в отчет'!$D$7:$AA$101,23,0)</f>
        <v>44497</v>
      </c>
      <c r="T7" s="720">
        <v>1</v>
      </c>
    </row>
    <row r="8" spans="1:20" ht="82.5" customHeight="1">
      <c r="A8" s="732">
        <f>IF(ISBLANK(T8),"",COUNTA($T$5:T8))</f>
        <v>4</v>
      </c>
      <c r="B8" s="733" t="str">
        <f>'ИСХОДНИК-2х-в отчет'!D10</f>
        <v>27У_С</v>
      </c>
      <c r="C8" s="734" t="str">
        <f>VLOOKUP(B8,'ГрКонтр 2-хэтапные'!$D$8:$AN$1057,4,0)</f>
        <v>Выполнение строительно-монтажных работ по объектам 00UQW, 20UQN, 30UQN, 20UQX, 30UQX, 00UQG</v>
      </c>
      <c r="D8" s="735">
        <f>VLOOKUP(B8,'ИСХОДНИК-2х-в отчет'!$D$7:$AA$101,2,0)</f>
        <v>44011</v>
      </c>
      <c r="E8" s="736" t="s">
        <v>1773</v>
      </c>
      <c r="F8" s="737">
        <f>VLOOKUP(B8,'ИСХОДНИК-2х-в отчет'!$D$7:$AA$101,3,0)</f>
        <v>44039</v>
      </c>
      <c r="G8" s="738"/>
      <c r="H8" s="747">
        <f>VLOOKUP(B8,'ИСХОДНИК-2х-в отчет'!$D$7:$AA$101,4,0)</f>
        <v>44088</v>
      </c>
      <c r="I8" s="748"/>
      <c r="J8" s="741">
        <f>VLOOKUP(B8,'ИСХОДНИК-2х-в отчет'!$D$7:$AA$101,5,0)</f>
        <v>44270</v>
      </c>
      <c r="K8" s="742"/>
      <c r="L8" s="737">
        <f>VLOOKUP(B8,'ИСХОДНИК-2х-в отчет'!$D$7:$AA$101,8,0)</f>
        <v>44332</v>
      </c>
      <c r="M8" s="742"/>
      <c r="N8" s="737">
        <f>VLOOKUP(B8,'ИСХОДНИК-2х-в отчет'!$D$7:$AA$101,9,0)</f>
        <v>44362</v>
      </c>
      <c r="O8" s="749"/>
      <c r="P8" s="744"/>
      <c r="Q8" s="744"/>
      <c r="R8" s="745">
        <f>VLOOKUP(B8,'ИСХОДНИК-2х-в отчет'!$D$7:$AA$101,22,0)</f>
        <v>44510</v>
      </c>
      <c r="S8" s="746">
        <f>VLOOKUP(B8,'ИСХОДНИК-2х-в отчет'!$D$7:$AA$101,23,0)</f>
        <v>44517</v>
      </c>
      <c r="T8" s="720">
        <v>1</v>
      </c>
    </row>
    <row r="9" spans="1:20" ht="75">
      <c r="A9" s="732">
        <f>IF(ISBLANK(T9),"",COUNTA($T$5:T9))</f>
        <v>5</v>
      </c>
      <c r="B9" s="733" t="str">
        <f>'ИСХОДНИК-2х-в отчет'!D11</f>
        <v>32У_С</v>
      </c>
      <c r="C9" s="734" t="str">
        <f>VLOOKUP(B9,'ГрКонтр 2-хэтапные'!$D$8:$AN$1057,4,0)</f>
        <v>Выполнение работ по Огнезащите объектов 20UMA,30UMA,20UMX,30UMX,01UPZ,00USY,00UAB,00UST,00UYB,00UKU,00UYD,20UAZ,30UAZ,01UAX,20UJA,30UJA,00UGD,00UTF,01USK,02USK,00USK,00UPK</v>
      </c>
      <c r="D9" s="735">
        <f>VLOOKUP(B9,'ИСХОДНИК-2х-в отчет'!$D$7:$AA$101,2,0)</f>
        <v>44018</v>
      </c>
      <c r="E9" s="736" t="s">
        <v>1771</v>
      </c>
      <c r="F9" s="737">
        <f>VLOOKUP(B9,'ИСХОДНИК-2х-в отчет'!$D$7:$AA$101,3,0)</f>
        <v>44046</v>
      </c>
      <c r="G9" s="738"/>
      <c r="H9" s="747">
        <f>VLOOKUP(B9,'ИСХОДНИК-2х-в отчет'!$D$7:$AA$101,4,0)</f>
        <v>44095</v>
      </c>
      <c r="I9" s="748"/>
      <c r="J9" s="741">
        <f>VLOOKUP(B9,'ИСХОДНИК-2х-в отчет'!$D$7:$AA$101,5,0)</f>
        <v>44180</v>
      </c>
      <c r="K9" s="742"/>
      <c r="L9" s="737">
        <f>VLOOKUP(B9,'ИСХОДНИК-2х-в отчет'!$D$7:$AA$101,8,0)</f>
        <v>44292</v>
      </c>
      <c r="M9" s="742"/>
      <c r="N9" s="737">
        <f>VLOOKUP(B9,'ИСХОДНИК-2х-в отчет'!$D$7:$AA$101,9,0)</f>
        <v>44322</v>
      </c>
      <c r="O9" s="749"/>
      <c r="P9" s="744"/>
      <c r="Q9" s="744"/>
      <c r="R9" s="745">
        <f>VLOOKUP(B9,'ИСХОДНИК-2х-в отчет'!$D$7:$AA$101,22,0)</f>
        <v>44468</v>
      </c>
      <c r="S9" s="746">
        <f>VLOOKUP(B9,'ИСХОДНИК-2х-в отчет'!$D$7:$AA$101,23,0)</f>
        <v>44475</v>
      </c>
      <c r="T9" s="720">
        <v>1</v>
      </c>
    </row>
    <row r="10" spans="1:20" ht="56.25">
      <c r="A10" s="732">
        <f>IF(ISBLANK(T10),"",COUNTA($T$5:T10))</f>
        <v>6</v>
      </c>
      <c r="B10" s="733" t="str">
        <f>'ИСХОДНИК-2х-в отчет'!D12</f>
        <v>33У_С</v>
      </c>
      <c r="C10" s="734" t="str">
        <f>VLOOKUP(B10,'ГрКонтр 2-хэтапные'!$D$8:$AN$1057,4,0)</f>
        <v>Выполнение работ по Благоустройству (дороги, вертикальная планировка и пр)</v>
      </c>
      <c r="D10" s="735">
        <f>VLOOKUP(B10,'ИСХОДНИК-2х-в отчет'!$D$7:$AA$101,2,0)</f>
        <v>44018</v>
      </c>
      <c r="E10" s="736" t="s">
        <v>1771</v>
      </c>
      <c r="F10" s="737">
        <f>VLOOKUP(B10,'ИСХОДНИК-2х-в отчет'!$D$7:$AA$101,3,0)</f>
        <v>44046</v>
      </c>
      <c r="G10" s="738"/>
      <c r="H10" s="747">
        <f>VLOOKUP(B10,'ИСХОДНИК-2х-в отчет'!$D$7:$AA$101,4,0)</f>
        <v>44095</v>
      </c>
      <c r="I10" s="748"/>
      <c r="J10" s="741">
        <f>VLOOKUP(B10,'ИСХОДНИК-2х-в отчет'!$D$7:$AA$101,5,0)</f>
        <v>44550</v>
      </c>
      <c r="K10" s="742"/>
      <c r="L10" s="737">
        <f>VLOOKUP(B10,'ИСХОДНИК-2х-в отчет'!$D$7:$AA$101,8,0)</f>
        <v>44662</v>
      </c>
      <c r="M10" s="742"/>
      <c r="N10" s="737">
        <f>VLOOKUP(B10,'ИСХОДНИК-2х-в отчет'!$D$7:$AA$101,9,0)</f>
        <v>44692</v>
      </c>
      <c r="O10" s="749"/>
      <c r="P10" s="744"/>
      <c r="Q10" s="744"/>
      <c r="R10" s="745">
        <f>VLOOKUP(B10,'ИСХОДНИК-2х-в отчет'!$D$7:$AA$101,22,0)</f>
        <v>44839</v>
      </c>
      <c r="S10" s="746">
        <f>VLOOKUP(B10,'ИСХОДНИК-2х-в отчет'!$D$7:$AA$101,23,0)</f>
        <v>44846</v>
      </c>
      <c r="T10" s="720">
        <v>1</v>
      </c>
    </row>
    <row r="11" spans="1:20" ht="255.75" customHeight="1">
      <c r="A11" s="732">
        <f>IF(ISBLANK(T11),"",COUNTA($T$5:T11))</f>
        <v>7</v>
      </c>
      <c r="B11" s="733" t="str">
        <f>'ИСХОДНИК-2х-в отчет'!D13</f>
        <v>31У_С</v>
      </c>
      <c r="C11" s="734" t="str">
        <f>VLOOKUP(B11,'ГрКонтр 2-хэтапные'!$D$8:$AN$1057,4,0)</f>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D11" s="735">
        <f>VLOOKUP(B11,'ИСХОДНИК-2х-в отчет'!$D$7:$AA$101,2,0)</f>
        <v>44051</v>
      </c>
      <c r="E11" s="736" t="s">
        <v>1771</v>
      </c>
      <c r="F11" s="737">
        <f>VLOOKUP(B11,'ИСХОДНИК-2х-в отчет'!$D$7:$AA$101,3,0)</f>
        <v>44078</v>
      </c>
      <c r="G11" s="738"/>
      <c r="H11" s="747">
        <f>VLOOKUP(B11,'ИСХОДНИК-2х-в отчет'!$D$7:$AA$101,4,0)</f>
        <v>44127</v>
      </c>
      <c r="I11" s="748"/>
      <c r="J11" s="741">
        <f>VLOOKUP(B11,'ИСХОДНИК-2х-в отчет'!$D$7:$AA$101,5,0)</f>
        <v>44256</v>
      </c>
      <c r="K11" s="742"/>
      <c r="L11" s="737">
        <f>VLOOKUP(B11,'ИСХОДНИК-2х-в отчет'!$D$7:$AA$101,8,0)</f>
        <v>44368</v>
      </c>
      <c r="M11" s="742"/>
      <c r="N11" s="737">
        <f>VLOOKUP(B11,'ИСХОДНИК-2х-в отчет'!$D$7:$AA$101,9,0)</f>
        <v>44398</v>
      </c>
      <c r="O11" s="749"/>
      <c r="P11" s="744"/>
      <c r="Q11" s="744"/>
      <c r="R11" s="745">
        <f>VLOOKUP(B11,'ИСХОДНИК-2х-в отчет'!$D$7:$AA$101,22,0)</f>
        <v>44545</v>
      </c>
      <c r="S11" s="746">
        <f>VLOOKUP(B11,'ИСХОДНИК-2х-в отчет'!$D$7:$AA$101,23,0)</f>
        <v>44552</v>
      </c>
      <c r="T11" s="720">
        <v>1</v>
      </c>
    </row>
    <row r="12" spans="1:20" ht="75">
      <c r="A12" s="732">
        <f>IF(ISBLANK(T12),"",COUNTA($T$5:T12))</f>
        <v>8</v>
      </c>
      <c r="B12" s="733" t="str">
        <f>'ИСХОДНИК-2х-в отчет'!D14</f>
        <v>59У_Э</v>
      </c>
      <c r="C12" s="734" t="str">
        <f>VLOOKUP(B12,'ГрКонтр 2-хэтапные'!$D$8:$AN$1057,4,0)</f>
        <v>Выполнение электротехнических работ по объектам 20UKC,30UKC,20UKH,30UKH</v>
      </c>
      <c r="D12" s="735">
        <f>VLOOKUP(B12,'ИСХОДНИК-2х-в отчет'!$D$7:$AA$101,2,0)</f>
        <v>44051</v>
      </c>
      <c r="E12" s="736" t="s">
        <v>1774</v>
      </c>
      <c r="F12" s="737">
        <f>VLOOKUP(B12,'ИСХОДНИК-2х-в отчет'!$D$7:$AA$101,3,0)</f>
        <v>44078</v>
      </c>
      <c r="G12" s="738"/>
      <c r="H12" s="747">
        <f>VLOOKUP(B12,'ИСХОДНИК-2х-в отчет'!$D$7:$AA$101,4,0)</f>
        <v>44127</v>
      </c>
      <c r="I12" s="748"/>
      <c r="J12" s="741">
        <f>VLOOKUP(B12,'ИСХОДНИК-2х-в отчет'!$D$7:$AA$101,5,0)</f>
        <v>44316</v>
      </c>
      <c r="K12" s="742"/>
      <c r="L12" s="737">
        <f>VLOOKUP(B12,'ИСХОДНИК-2х-в отчет'!$D$7:$AA$101,8,0)</f>
        <v>44428</v>
      </c>
      <c r="M12" s="742"/>
      <c r="N12" s="737">
        <f>VLOOKUP(B12,'ИСХОДНИК-2х-в отчет'!$D$7:$AA$101,9,0)</f>
        <v>44460</v>
      </c>
      <c r="O12" s="749"/>
      <c r="P12" s="744"/>
      <c r="Q12" s="744"/>
      <c r="R12" s="745">
        <f>VLOOKUP(B12,'ИСХОДНИК-2х-в отчет'!$D$7:$AA$101,22,0)</f>
        <v>44608</v>
      </c>
      <c r="S12" s="746">
        <f>VLOOKUP(B12,'ИСХОДНИК-2х-в отчет'!$D$7:$AA$101,23,0)</f>
        <v>44615</v>
      </c>
      <c r="T12" s="720">
        <v>1</v>
      </c>
    </row>
    <row r="13" spans="1:20" ht="75">
      <c r="A13" s="732">
        <f>IF(ISBLANK(T13),"",COUNTA($T$5:T13))</f>
        <v>9</v>
      </c>
      <c r="B13" s="733" t="str">
        <f>'ИСХОДНИК-2х-в отчет'!D15</f>
        <v>23У_С</v>
      </c>
      <c r="C13" s="734" t="str">
        <f>VLOOKUP(B13,'ГрКонтр 2-хэтапные'!$D$8:$AN$1057,4,0)</f>
        <v>Выполнение строительно-монтажных работ по объектам 00UYB, 03UKH, 00USV, 01USZ, 03USZ</v>
      </c>
      <c r="D13" s="735">
        <f>VLOOKUP(B13,'ИСХОДНИК-2х-в отчет'!$D$7:$AA$101,2,0)</f>
        <v>44053</v>
      </c>
      <c r="E13" s="736" t="s">
        <v>1773</v>
      </c>
      <c r="F13" s="737">
        <f>VLOOKUP(B13,'ИСХОДНИК-2х-в отчет'!$D$7:$AA$101,3,0)</f>
        <v>44081</v>
      </c>
      <c r="G13" s="738"/>
      <c r="H13" s="747">
        <f>VLOOKUP(B13,'ИСХОДНИК-2х-в отчет'!$D$7:$AA$101,4,0)</f>
        <v>44130</v>
      </c>
      <c r="I13" s="748"/>
      <c r="J13" s="741">
        <f>VLOOKUP(B13,'ИСХОДНИК-2х-в отчет'!$D$7:$AA$101,5,0)</f>
        <v>44270</v>
      </c>
      <c r="K13" s="742"/>
      <c r="L13" s="737">
        <f>VLOOKUP(B13,'ИСХОДНИК-2х-в отчет'!$D$7:$AA$101,8,0)</f>
        <v>44382</v>
      </c>
      <c r="M13" s="742"/>
      <c r="N13" s="737">
        <f>VLOOKUP(B13,'ИСХОДНИК-2х-в отчет'!$D$7:$AA$101,9,0)</f>
        <v>44412</v>
      </c>
      <c r="O13" s="749"/>
      <c r="P13" s="744"/>
      <c r="Q13" s="744"/>
      <c r="R13" s="745">
        <f>VLOOKUP(B13,'ИСХОДНИК-2х-в отчет'!$D$7:$AA$101,22,0)</f>
        <v>44559</v>
      </c>
      <c r="S13" s="746">
        <f>VLOOKUP(B13,'ИСХОДНИК-2х-в отчет'!$D$7:$AA$101,23,0)</f>
        <v>44566</v>
      </c>
      <c r="T13" s="720">
        <v>1</v>
      </c>
    </row>
    <row r="14" spans="1:20" ht="111.75" customHeight="1">
      <c r="A14" s="732">
        <f>IF(ISBLANK(T14),"",COUNTA($T$5:T14))</f>
        <v>10</v>
      </c>
      <c r="B14" s="750" t="str">
        <f>'ИСХОДНИК-2х-в отчет'!D16</f>
        <v>56У_Э</v>
      </c>
      <c r="C14" s="751" t="str">
        <f>VLOOKUP(B14,'ГрКонтр 2-хэтапные'!$D$8:$AN$1057,4,0)</f>
        <v>Выполнение электротехнических работ по объектам 20UJA,30UJA,30UJG,20UJG</v>
      </c>
      <c r="D14" s="752">
        <f>VLOOKUP(B14,'ИСХОДНИК-2х-в отчет'!$D$7:$AA$101,2,0)</f>
        <v>44053</v>
      </c>
      <c r="E14" s="753" t="s">
        <v>1775</v>
      </c>
      <c r="F14" s="754">
        <f>VLOOKUP(B14,'ИСХОДНИК-2х-в отчет'!$D$7:$AA$101,3,0)</f>
        <v>44081</v>
      </c>
      <c r="G14" s="755"/>
      <c r="H14" s="747">
        <f>VLOOKUP(B14,'ИСХОДНИК-2х-в отчет'!$D$7:$AA$101,4,0)</f>
        <v>44130</v>
      </c>
      <c r="I14" s="748"/>
      <c r="J14" s="754">
        <f>VLOOKUP(B14,'ИСХОДНИК-2х-в отчет'!$D$7:$AA$101,5,0)</f>
        <v>44316</v>
      </c>
      <c r="K14" s="756"/>
      <c r="L14" s="754">
        <f>VLOOKUP(B14,'ИСХОДНИК-2х-в отчет'!$D$7:$AA$101,8,0)</f>
        <v>44428</v>
      </c>
      <c r="M14" s="756"/>
      <c r="N14" s="754">
        <f>VLOOKUP(B14,'ИСХОДНИК-2х-в отчет'!$D$7:$AA$101,9,0)</f>
        <v>44460</v>
      </c>
      <c r="O14" s="749"/>
      <c r="P14" s="744"/>
      <c r="Q14" s="744"/>
      <c r="R14" s="745">
        <f>VLOOKUP(B14,'ИСХОДНИК-2х-в отчет'!$D$7:$AA$101,22,0)</f>
        <v>44608</v>
      </c>
      <c r="S14" s="746">
        <f>VLOOKUP(B14,'ИСХОДНИК-2х-в отчет'!$D$7:$AA$101,23,0)</f>
        <v>44615</v>
      </c>
      <c r="T14" s="720">
        <v>1</v>
      </c>
    </row>
    <row r="15" spans="1:20" ht="123.75" customHeight="1">
      <c r="A15" s="757">
        <f>IF(ISBLANK(T15),"",COUNTA($T$5:T15))</f>
        <v>11</v>
      </c>
      <c r="B15" s="758" t="str">
        <f>'ИСХОДНИК-2х-в отчет'!D17</f>
        <v>69У_Э</v>
      </c>
      <c r="C15" s="759" t="str">
        <f>VLOOKUP(B15,'ГрКонтр 2-хэтапные'!$D$8:$AN$1057,4,0)</f>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D15" s="760">
        <f>VLOOKUP(B15,'ИСХОДНИК-2х-в отчет'!$D$7:$AA$101,2,0)</f>
        <v>44066</v>
      </c>
      <c r="E15" s="761" t="s">
        <v>1771</v>
      </c>
      <c r="F15" s="762">
        <f>VLOOKUP(B15,'ИСХОДНИК-2х-в отчет'!$D$7:$AA$101,3,0)</f>
        <v>44092</v>
      </c>
      <c r="G15" s="763"/>
      <c r="H15" s="764">
        <f>VLOOKUP(B15,'ИСХОДНИК-2х-в отчет'!$D$7:$AA$101,4,0)</f>
        <v>44141</v>
      </c>
      <c r="I15" s="765"/>
      <c r="J15" s="762">
        <f>VLOOKUP(B15,'ИСХОДНИК-2х-в отчет'!$D$7:$AA$101,5,0)</f>
        <v>44260</v>
      </c>
      <c r="K15" s="766"/>
      <c r="L15" s="762">
        <f>VLOOKUP(B15,'ИСХОДНИК-2х-в отчет'!$D$7:$AA$101,8,0)</f>
        <v>44372</v>
      </c>
      <c r="M15" s="766"/>
      <c r="N15" s="762">
        <f>VLOOKUP(B15,'ИСХОДНИК-2х-в отчет'!$D$7:$AA$101,9,0)</f>
        <v>44404</v>
      </c>
      <c r="O15" s="767"/>
      <c r="P15" s="744"/>
      <c r="Q15" s="744"/>
      <c r="R15" s="768">
        <f>VLOOKUP(B15,'ИСХОДНИК-2х-в отчет'!$D$7:$AA$101,22,0)</f>
        <v>44552</v>
      </c>
      <c r="S15" s="769">
        <f>VLOOKUP(B15,'ИСХОДНИК-2х-в отчет'!$D$7:$AA$101,23,0)</f>
        <v>44559</v>
      </c>
      <c r="T15" s="720">
        <v>1</v>
      </c>
    </row>
    <row r="16" spans="1:20" ht="57" customHeight="1">
      <c r="A16" s="770" t="s">
        <v>1776</v>
      </c>
      <c r="B16" s="771"/>
      <c r="C16" s="771"/>
      <c r="D16" s="771"/>
      <c r="E16" s="771"/>
      <c r="F16" s="771"/>
      <c r="G16" s="772"/>
      <c r="H16" s="771"/>
      <c r="I16" s="772"/>
      <c r="J16" s="771"/>
      <c r="K16" s="772"/>
      <c r="L16" s="771"/>
      <c r="M16" s="772"/>
      <c r="N16" s="771"/>
      <c r="O16" s="772"/>
      <c r="P16" s="771"/>
      <c r="Q16" s="773"/>
      <c r="R16" s="1834" t="s">
        <v>1766</v>
      </c>
      <c r="S16" s="1834"/>
    </row>
    <row r="17" spans="1:20" s="88" customFormat="1" ht="129.75" customHeight="1">
      <c r="A17" s="774"/>
      <c r="B17" s="613"/>
      <c r="C17" s="613"/>
      <c r="D17" s="613" t="e">
        <f>'ИСХОДНИК-1х-в отчет'!E6</f>
        <v>#REF!</v>
      </c>
      <c r="E17" s="775" t="s">
        <v>1769</v>
      </c>
      <c r="F17" s="613" t="str">
        <f>'ИСХОДНИК-1х-в отчет'!F6</f>
        <v>Представление в ПБ кодов KKS для каждой документации, входящей в состав лота</v>
      </c>
      <c r="G17" s="775" t="str">
        <f>$E$17</f>
        <v>Состояние по Этапу</v>
      </c>
      <c r="H17" s="613" t="str">
        <f>'ИСХОДНИК-1х-в отчет'!G6</f>
        <v>Формирование ПБ пакета ПД в объеме  лота ГПЗ и направление в УЭПСД</v>
      </c>
      <c r="I17" s="775" t="str">
        <f>$E$17</f>
        <v>Состояние по Этапу</v>
      </c>
      <c r="J17" s="613" t="str">
        <f>'ИСХОДНИК-1х-в отчет'!H6</f>
        <v>Входной контроль  ПСД (УЭПСД)</v>
      </c>
      <c r="K17" s="775" t="str">
        <f>$E$17</f>
        <v>Состояние по Этапу</v>
      </c>
      <c r="L17" s="613" t="str">
        <f>'ИСХОДНИК-1х-в отчет'!L6</f>
        <v>Передача комплекта документов в блок стоимости</v>
      </c>
      <c r="M17" s="775" t="str">
        <f>$E$17</f>
        <v>Состояние по Этапу</v>
      </c>
      <c r="N17" s="613" t="str">
        <f>'ИСХОДНИК-1х-в отчет'!M6</f>
        <v>Согласование НМЦ</v>
      </c>
      <c r="O17" s="775" t="str">
        <f>$E$17</f>
        <v>Состояние по Этапу</v>
      </c>
      <c r="P17" s="613" t="str">
        <f>'ИСХОДНИК-1х-в отчет'!N6</f>
        <v>Передача комплекта документов для проведения закупки в ДКСМР</v>
      </c>
      <c r="Q17" s="775" t="str">
        <f>$E$17</f>
        <v>Состояние по Этапу</v>
      </c>
      <c r="R17" s="613" t="s">
        <v>1200</v>
      </c>
      <c r="S17" s="613" t="s">
        <v>1418</v>
      </c>
      <c r="T17" s="720"/>
    </row>
    <row r="18" spans="1:20" ht="128.25" customHeight="1">
      <c r="A18" s="732">
        <f>IF(ISBLANK(T18),"",COUNTA($T$5:T18))</f>
        <v>12</v>
      </c>
      <c r="B18" s="776" t="str">
        <f>'ИСХОДНИК-1х-в отчет'!D8</f>
        <v>30</v>
      </c>
      <c r="C18" s="777" t="str">
        <f>VLOOKUP(B18,'ГрКонтр одноэт.'!$B$10:$AE$117,3,0)</f>
        <v>Инженерно-техническое сопровождение производства бетонных работ на объектах  АЭС "Бушер-2"</v>
      </c>
      <c r="D18" s="778" t="str">
        <f>VLOOKUP(B18,'ИСХОДНИК-1х-в отчет'!$D$8:$W$28,2,0)</f>
        <v>-</v>
      </c>
      <c r="E18" s="779" t="s">
        <v>1777</v>
      </c>
      <c r="F18" s="747" t="str">
        <f>VLOOKUP(B18,'ИСХОДНИК-1х-в отчет'!$D$8:$W$28,3,0)</f>
        <v>-</v>
      </c>
      <c r="G18" s="779" t="s">
        <v>1778</v>
      </c>
      <c r="H18" s="747" t="str">
        <f>VLOOKUP(B18,'ИСХОДНИК-1х-в отчет'!$D$8:$W$28,4,0)</f>
        <v>-</v>
      </c>
      <c r="I18" s="779" t="s">
        <v>1778</v>
      </c>
      <c r="J18" s="747" t="str">
        <f>VLOOKUP(B18,'ИСХОДНИК-1х-в отчет'!$D$8:$W$28,5,0)</f>
        <v>-</v>
      </c>
      <c r="K18" s="780" t="s">
        <v>1779</v>
      </c>
      <c r="L18" s="747" t="str">
        <f>VLOOKUP(B18,'ИСХОДНИК-1х-в отчет'!$D$8:$W$28,7,0)</f>
        <v>-</v>
      </c>
      <c r="M18" s="780" t="s">
        <v>1780</v>
      </c>
      <c r="N18" s="747">
        <f>VLOOKUP(B18,'ИСХОДНИК-1х-в отчет'!$D$8:$W$28,8,0)</f>
        <v>43694</v>
      </c>
      <c r="O18" s="779"/>
      <c r="P18" s="778">
        <f>VLOOKUP(B18,'ИСХОДНИК-1х-в отчет'!$D$8:$W$28,9,0)</f>
        <v>43697</v>
      </c>
      <c r="Q18" s="779"/>
      <c r="R18" s="754">
        <f>VLOOKUP(B18,'ИСХОДНИК-1х-в отчет'!$D$8:$W$28,17,0)</f>
        <v>43929</v>
      </c>
      <c r="S18" s="754">
        <f>VLOOKUP(B18,'ИСХОДНИК-1х-в отчет'!$D$8:$W$28,18,0)</f>
        <v>43950</v>
      </c>
      <c r="T18" s="720">
        <v>1</v>
      </c>
    </row>
    <row r="19" spans="1:20" ht="409.5" customHeight="1">
      <c r="A19" s="732">
        <f>IF(ISBLANK(T19),"",COUNTA($T$5:T19))</f>
        <v>13</v>
      </c>
      <c r="B19" s="776" t="str">
        <f>'ИСХОДНИК-1х-в отчет'!D9</f>
        <v>14О_С</v>
      </c>
      <c r="C19" s="781" t="e">
        <f>VLOOKUP(B19,'ГрКонтр одноэт.'!$B$10:$AE$117,3,0)</f>
        <v>#N/A</v>
      </c>
      <c r="D19" s="778" t="e">
        <f>VLOOKUP(B19,'ИСХОДНИК-1х-в отчет'!$D$8:$W$28,2,0)</f>
        <v>#N/A</v>
      </c>
      <c r="E19" s="779" t="s">
        <v>1781</v>
      </c>
      <c r="F19" s="747" t="e">
        <f>VLOOKUP(B19,'ИСХОДНИК-1х-в отчет'!$D$8:$W$28,3,0)</f>
        <v>#N/A</v>
      </c>
      <c r="G19" s="779" t="s">
        <v>1782</v>
      </c>
      <c r="H19" s="747" t="e">
        <f>VLOOKUP(B19,'ИСХОДНИК-1х-в отчет'!$D$8:$W$28,4,0)</f>
        <v>#N/A</v>
      </c>
      <c r="I19" s="779" t="s">
        <v>1782</v>
      </c>
      <c r="J19" s="747" t="e">
        <f>VLOOKUP(B19,'ИСХОДНИК-1х-в отчет'!$D$8:$W$28,5,0)</f>
        <v>#N/A</v>
      </c>
      <c r="K19" s="779" t="s">
        <v>1782</v>
      </c>
      <c r="L19" s="747" t="e">
        <f>VLOOKUP(B19,'ИСХОДНИК-1х-в отчет'!$D$8:$W$28,7,0)</f>
        <v>#N/A</v>
      </c>
      <c r="M19" s="779" t="s">
        <v>1782</v>
      </c>
      <c r="N19" s="747" t="e">
        <f>VLOOKUP(B19,'ИСХОДНИК-1х-в отчет'!$D$8:$W$28,8,0)</f>
        <v>#N/A</v>
      </c>
      <c r="O19" s="779" t="s">
        <v>1783</v>
      </c>
      <c r="P19" s="778" t="e">
        <f>VLOOKUP(B19,'ИСХОДНИК-1х-в отчет'!$D$8:$W$28,9,0)</f>
        <v>#N/A</v>
      </c>
      <c r="Q19" s="779"/>
      <c r="R19" s="754" t="e">
        <f>VLOOKUP(B19,'ИСХОДНИК-1х-в отчет'!$D$8:$W$28,17,0)</f>
        <v>#N/A</v>
      </c>
      <c r="S19" s="754" t="e">
        <f>VLOOKUP(B19,'ИСХОДНИК-1х-в отчет'!$D$8:$W$28,18,0)</f>
        <v>#N/A</v>
      </c>
      <c r="T19" s="720">
        <v>1</v>
      </c>
    </row>
    <row r="20" spans="1:20" ht="56.25">
      <c r="A20" s="732">
        <f>IF(ISBLANK(T20),"",COUNTA($T$5:T20))</f>
        <v>14</v>
      </c>
      <c r="B20" s="776" t="str">
        <f>'ИСХОДНИК-1х-в отчет'!D10</f>
        <v>28</v>
      </c>
      <c r="C20" s="777" t="str">
        <f>VLOOKUP(B20,'ГрКонтр одноэт.'!$B$10:$AE$117,3,0)</f>
        <v>Устройство системы водопонижения при разработке котлована под основные объекты (20-30UJA, 20-30UMA, 20-30UBA, 20-30UMX, 20-30UMV) - 2 этап.</v>
      </c>
      <c r="D20" s="778">
        <f>VLOOKUP(B20,'ИСХОДНИК-1х-в отчет'!$D$8:$W$28,2,0)</f>
        <v>43746</v>
      </c>
      <c r="E20" s="779" t="s">
        <v>1781</v>
      </c>
      <c r="F20" s="747">
        <f>VLOOKUP(B20,'ИСХОДНИК-1х-в отчет'!$D$8:$W$28,3,0)</f>
        <v>43774</v>
      </c>
      <c r="G20" s="779" t="s">
        <v>1782</v>
      </c>
      <c r="H20" s="747">
        <f>VLOOKUP(B20,'ИСХОДНИК-1х-в отчет'!$D$8:$W$28,4,0)</f>
        <v>43797</v>
      </c>
      <c r="I20" s="779" t="s">
        <v>1782</v>
      </c>
      <c r="J20" s="747">
        <f>VLOOKUP(B20,'ИСХОДНИК-1х-в отчет'!$D$8:$W$28,5,0)</f>
        <v>43802</v>
      </c>
      <c r="K20" s="779" t="s">
        <v>1782</v>
      </c>
      <c r="L20" s="747">
        <f>VLOOKUP(B20,'ИСХОДНИК-1х-в отчет'!$D$8:$W$28,7,0)</f>
        <v>43809</v>
      </c>
      <c r="M20" s="779" t="s">
        <v>1784</v>
      </c>
      <c r="N20" s="747">
        <f>VLOOKUP(B20,'ИСХОДНИК-1х-в отчет'!$D$8:$W$28,8,0)</f>
        <v>43943</v>
      </c>
      <c r="O20" s="779"/>
      <c r="P20" s="778">
        <f>VLOOKUP(B20,'ИСХОДНИК-1х-в отчет'!$D$8:$W$28,9,0)</f>
        <v>43945</v>
      </c>
      <c r="Q20" s="779"/>
      <c r="R20" s="754">
        <f>VLOOKUP(B20,'ИСХОДНИК-1х-в отчет'!$D$8:$W$28,17,0)</f>
        <v>44004</v>
      </c>
      <c r="S20" s="754">
        <f>VLOOKUP(B20,'ИСХОДНИК-1х-в отчет'!$D$8:$W$28,18,0)</f>
        <v>44025</v>
      </c>
      <c r="T20" s="720">
        <v>1</v>
      </c>
    </row>
    <row r="21" spans="1:20" ht="42" customHeight="1">
      <c r="A21" s="732">
        <f>IF(ISBLANK(T21),"",COUNTA($T$5:T21))</f>
        <v>15</v>
      </c>
      <c r="B21" s="776" t="str">
        <f>'ИСХОДНИК-1х-в отчет'!D11</f>
        <v>6</v>
      </c>
      <c r="C21" s="777" t="str">
        <f>VLOOKUP(B21,'ГрКонтр одноэт.'!$B$10:$AE$117,3,0)</f>
        <v>Выполнение строительно-монтажных работ по объектам 30UJA, 30UJG</v>
      </c>
      <c r="D21" s="778" t="str">
        <f>VLOOKUP(B21,'ИСХОДНИК-1х-в отчет'!$D$8:$W$28,2,0)</f>
        <v>-</v>
      </c>
      <c r="E21" s="779"/>
      <c r="F21" s="747">
        <f>VLOOKUP(B21,'ИСХОДНИК-1х-в отчет'!$D$8:$W$28,3,0)</f>
        <v>43802</v>
      </c>
      <c r="G21" s="779"/>
      <c r="H21" s="747">
        <f>VLOOKUP(B21,'ИСХОДНИК-1х-в отчет'!$D$8:$W$28,4,0)</f>
        <v>43804</v>
      </c>
      <c r="I21" s="779"/>
      <c r="J21" s="747">
        <f>VLOOKUP(B21,'ИСХОДНИК-1х-в отчет'!$D$8:$W$28,5,0)</f>
        <v>43805</v>
      </c>
      <c r="K21" s="779" t="s">
        <v>1782</v>
      </c>
      <c r="L21" s="747">
        <f>VLOOKUP(B21,'ИСХОДНИК-1х-в отчет'!$D$8:$W$28,7,0)</f>
        <v>43812</v>
      </c>
      <c r="M21" s="779" t="s">
        <v>1782</v>
      </c>
      <c r="N21" s="747">
        <f>VLOOKUP(B21,'ИСХОДНИК-1х-в отчет'!$D$8:$W$28,8,0)</f>
        <v>43905</v>
      </c>
      <c r="O21" s="779" t="s">
        <v>1782</v>
      </c>
      <c r="P21" s="778">
        <f>VLOOKUP(B21,'ИСХОДНИК-1х-в отчет'!$D$8:$W$28,9,0)</f>
        <v>43907</v>
      </c>
      <c r="Q21" s="780" t="s">
        <v>1785</v>
      </c>
      <c r="R21" s="754">
        <f>VLOOKUP(B21,'ИСХОДНИК-1х-в отчет'!$D$8:$W$28,17,0)</f>
        <v>43964</v>
      </c>
      <c r="S21" s="754" t="str">
        <f>VLOOKUP(B21,'ИСХОДНИК-1х-в отчет'!$D$8:$W$28,18,0)</f>
        <v>не требуется</v>
      </c>
      <c r="T21" s="720">
        <v>1</v>
      </c>
    </row>
    <row r="22" spans="1:20" ht="37.5">
      <c r="A22" s="732">
        <f>IF(ISBLANK(T22),"",COUNTA($T$5:T22))</f>
        <v>16</v>
      </c>
      <c r="B22" s="776" t="str">
        <f>'ИСХОДНИК-1х-в отчет'!D12</f>
        <v>16О_С</v>
      </c>
      <c r="C22" s="777" t="e">
        <f>VLOOKUP(B22,'ГрКонтр одноэт.'!$B$10:$AE$117,3,0)</f>
        <v>#N/A</v>
      </c>
      <c r="D22" s="778" t="e">
        <f>VLOOKUP(B22,'ИСХОДНИК-1х-в отчет'!$D$8:$W$28,2,0)</f>
        <v>#N/A</v>
      </c>
      <c r="E22" s="779" t="s">
        <v>1781</v>
      </c>
      <c r="F22" s="747" t="e">
        <f>VLOOKUP(B22,'ИСХОДНИК-1х-в отчет'!$D$8:$W$28,3,0)</f>
        <v>#N/A</v>
      </c>
      <c r="G22" s="779" t="s">
        <v>1782</v>
      </c>
      <c r="H22" s="747" t="e">
        <f>VLOOKUP(B22,'ИСХОДНИК-1х-в отчет'!$D$8:$W$28,4,0)</f>
        <v>#N/A</v>
      </c>
      <c r="I22" s="779" t="s">
        <v>1782</v>
      </c>
      <c r="J22" s="747" t="e">
        <f>VLOOKUP(B22,'ИСХОДНИК-1х-в отчет'!$D$8:$W$28,5,0)</f>
        <v>#N/A</v>
      </c>
      <c r="K22" s="779" t="s">
        <v>1782</v>
      </c>
      <c r="L22" s="747" t="e">
        <f>VLOOKUP(B22,'ИСХОДНИК-1х-в отчет'!$D$8:$W$28,7,0)</f>
        <v>#N/A</v>
      </c>
      <c r="M22" s="779" t="s">
        <v>1782</v>
      </c>
      <c r="N22" s="747" t="e">
        <f>VLOOKUP(B22,'ИСХОДНИК-1х-в отчет'!$D$8:$W$28,8,0)</f>
        <v>#N/A</v>
      </c>
      <c r="O22" s="780" t="s">
        <v>1785</v>
      </c>
      <c r="P22" s="778" t="e">
        <f>VLOOKUP(B22,'ИСХОДНИК-1х-в отчет'!$D$8:$W$28,9,0)</f>
        <v>#N/A</v>
      </c>
      <c r="Q22" s="779"/>
      <c r="R22" s="754" t="e">
        <f>VLOOKUP(B22,'ИСХОДНИК-1х-в отчет'!$D$8:$W$28,17,0)</f>
        <v>#N/A</v>
      </c>
      <c r="S22" s="754" t="e">
        <f>VLOOKUP(B22,'ИСХОДНИК-1х-в отчет'!$D$8:$W$28,18,0)</f>
        <v>#N/A</v>
      </c>
      <c r="T22" s="720">
        <v>1</v>
      </c>
    </row>
    <row r="23" spans="1:20" ht="37.5">
      <c r="A23" s="732">
        <f>IF(ISBLANK(T23),"",COUNTA($T$5:T23))</f>
        <v>17</v>
      </c>
      <c r="B23" s="776" t="str">
        <f>'ИСХОДНИК-1х-в отчет'!D13</f>
        <v>18</v>
      </c>
      <c r="C23" s="777" t="str">
        <f>VLOOKUP(B23,'ГрКонтр одноэт.'!$B$10:$AE$117,3,0)</f>
        <v>Поставка и монтаж СПЗО Реакторного здания блоков № 2 и № 3</v>
      </c>
      <c r="D23" s="778">
        <f>VLOOKUP(B23,'ИСХОДНИК-1х-в отчет'!$D$8:$W$28,2,0)</f>
        <v>43864</v>
      </c>
      <c r="E23" s="779" t="s">
        <v>1781</v>
      </c>
      <c r="F23" s="747">
        <f>VLOOKUP(B23,'ИСХОДНИК-1х-в отчет'!$D$8:$W$28,3,0)</f>
        <v>43892</v>
      </c>
      <c r="G23" s="779" t="s">
        <v>1782</v>
      </c>
      <c r="H23" s="747">
        <f>VLOOKUP(B23,'ИСХОДНИК-1х-в отчет'!$D$8:$W$28,4,0)</f>
        <v>43915</v>
      </c>
      <c r="I23" s="779" t="s">
        <v>1782</v>
      </c>
      <c r="J23" s="747">
        <f>VLOOKUP(B23,'ИСХОДНИК-1х-в отчет'!$D$8:$W$28,5,0)</f>
        <v>43920</v>
      </c>
      <c r="K23" s="779" t="s">
        <v>1782</v>
      </c>
      <c r="L23" s="747">
        <f>VLOOKUP(B23,'ИСХОДНИК-1х-в отчет'!$D$8:$W$28,7,0)</f>
        <v>43927</v>
      </c>
      <c r="M23" s="779" t="s">
        <v>1782</v>
      </c>
      <c r="N23" s="747">
        <f>VLOOKUP(B23,'ИСХОДНИК-1х-в отчет'!$D$8:$W$28,8,0)</f>
        <v>43941</v>
      </c>
      <c r="O23" s="779" t="s">
        <v>1786</v>
      </c>
      <c r="P23" s="778">
        <f>VLOOKUP(B23,'ИСХОДНИК-1х-в отчет'!$D$8:$W$28,9,0)</f>
        <v>43943</v>
      </c>
      <c r="Q23" s="779"/>
      <c r="R23" s="754">
        <f>VLOOKUP(B23,'ИСХОДНИК-1х-в отчет'!$D$8:$W$28,17,0)</f>
        <v>44187</v>
      </c>
      <c r="S23" s="754">
        <f>VLOOKUP(B23,'ИСХОДНИК-1х-в отчет'!$D$8:$W$28,18,0)</f>
        <v>44208</v>
      </c>
      <c r="T23" s="720">
        <v>1</v>
      </c>
    </row>
    <row r="24" spans="1:20" ht="75">
      <c r="A24" s="732">
        <f>IF(ISBLANK(T24),"",COUNTA($T$5:T24))</f>
        <v>18</v>
      </c>
      <c r="B24" s="776" t="str">
        <f>'ИСХОДНИК-1х-в отчет'!D14</f>
        <v>31О_С</v>
      </c>
      <c r="C24" s="777" t="str">
        <f>VLOOKUP(B24,'ГрКонтр одноэт.'!$B$10:$AE$117,3,0)</f>
        <v xml:space="preserve">Выполнение работ по Антикоррозийной защите строительных конструкций зданий контролируемого доступа 20UJA и 30UJA, антикоррозийной защите зоны свободного доступа 20UJA и 30UJA; 20UJG и 30UJG   </v>
      </c>
      <c r="D24" s="778">
        <f>VLOOKUP(B24,'ИСХОДНИК-1х-в отчет'!$D$8:$W$28,2,0)</f>
        <v>43854</v>
      </c>
      <c r="E24" s="779" t="s">
        <v>1787</v>
      </c>
      <c r="F24" s="747">
        <f>VLOOKUP(B24,'ИСХОДНИК-1х-в отчет'!$D$8:$W$28,3,0)</f>
        <v>43882</v>
      </c>
      <c r="G24" s="779"/>
      <c r="H24" s="747">
        <f>VLOOKUP(B24,'ИСХОДНИК-1х-в отчет'!$D$8:$W$28,4,0)</f>
        <v>43996</v>
      </c>
      <c r="I24" s="779"/>
      <c r="J24" s="747">
        <f>VLOOKUP(B24,'ИСХОДНИК-1х-в отчет'!$D$8:$W$28,5,0)</f>
        <v>43999</v>
      </c>
      <c r="K24" s="779"/>
      <c r="L24" s="747">
        <f>VLOOKUP(B24,'ИСХОДНИК-1х-в отчет'!$D$8:$W$28,7,0)</f>
        <v>43999</v>
      </c>
      <c r="M24" s="779"/>
      <c r="N24" s="747">
        <f>VLOOKUP(B24,'ИСХОДНИК-1х-в отчет'!$D$8:$W$28,8,0)</f>
        <v>44132</v>
      </c>
      <c r="O24" s="779"/>
      <c r="P24" s="778">
        <f>VLOOKUP(B24,'ИСХОДНИК-1х-в отчет'!$D$8:$W$28,9,0)</f>
        <v>44134</v>
      </c>
      <c r="Q24" s="779"/>
      <c r="R24" s="754">
        <f>VLOOKUP(B24,'ИСХОДНИК-1х-в отчет'!$D$8:$W$28,17,0)</f>
        <v>44194</v>
      </c>
      <c r="S24" s="754">
        <f>VLOOKUP(B24,'ИСХОДНИК-1х-в отчет'!$D$8:$W$28,18,0)</f>
        <v>44215</v>
      </c>
      <c r="T24" s="720">
        <v>1</v>
      </c>
    </row>
    <row r="25" spans="1:20" ht="56.25">
      <c r="A25" s="732">
        <f>IF(ISBLANK(T25),"",COUNTA($T$5:T25))</f>
        <v>19</v>
      </c>
      <c r="B25" s="776" t="str">
        <f>'ИСХОДНИК-1х-в отчет'!D15</f>
        <v>12О_С</v>
      </c>
      <c r="C25" s="777" t="str">
        <f>VLOOKUP(B25,'ГрКонтр одноэт.'!$B$10:$AE$117,3,0)</f>
        <v>Выполнение работ по временным сетям электроснабжения и освещения на этапе первого бетона по объекту 00UZC.</v>
      </c>
      <c r="D25" s="778">
        <f>VLOOKUP(B25,'ИСХОДНИК-1х-в отчет'!$D$8:$W$28,2,0)</f>
        <v>43889</v>
      </c>
      <c r="E25" s="779" t="s">
        <v>1771</v>
      </c>
      <c r="F25" s="747">
        <f>VLOOKUP(B25,'ИСХОДНИК-1х-в отчет'!$D$8:$W$28,3,0)</f>
        <v>43917</v>
      </c>
      <c r="G25" s="779"/>
      <c r="H25" s="747">
        <f>VLOOKUP(B25,'ИСХОДНИК-1х-в отчет'!$D$8:$W$28,4,0)</f>
        <v>43942</v>
      </c>
      <c r="I25" s="779"/>
      <c r="J25" s="747">
        <f>VLOOKUP(B25,'ИСХОДНИК-1х-в отчет'!$D$8:$W$28,5,0)</f>
        <v>43945</v>
      </c>
      <c r="K25" s="779"/>
      <c r="L25" s="747">
        <f>VLOOKUP(B25,'ИСХОДНИК-1х-в отчет'!$D$8:$W$28,7,0)</f>
        <v>43952</v>
      </c>
      <c r="M25" s="779"/>
      <c r="N25" s="747">
        <f>VLOOKUP(B25,'ИСХОДНИК-1х-в отчет'!$D$8:$W$28,8,0)</f>
        <v>43966</v>
      </c>
      <c r="O25" s="779"/>
      <c r="P25" s="778">
        <f>VLOOKUP(B25,'ИСХОДНИК-1х-в отчет'!$D$8:$W$28,9,0)</f>
        <v>43970</v>
      </c>
      <c r="Q25" s="779"/>
      <c r="R25" s="754">
        <f>VLOOKUP(B25,'ИСХОДНИК-1х-в отчет'!$D$8:$W$28,17,0)</f>
        <v>44186</v>
      </c>
      <c r="S25" s="754">
        <f>VLOOKUP(B25,'ИСХОДНИК-1х-в отчет'!$D$8:$W$28,18,0)</f>
        <v>44207</v>
      </c>
      <c r="T25" s="720">
        <v>1</v>
      </c>
    </row>
    <row r="26" spans="1:20" ht="54" customHeight="1">
      <c r="A26" s="732">
        <f>IF(ISBLANK(T26),"",COUNTA($T$5:T26))</f>
        <v>20</v>
      </c>
      <c r="B26" s="776" t="str">
        <f>'ИСХОДНИК-1х-в отчет'!D16</f>
        <v>15О_С</v>
      </c>
      <c r="C26" s="777" t="str">
        <f>VLOOKUP(B26,'ГрКонтр одноэт.'!$B$10:$AE$117,3,0)</f>
        <v>Выполнение работ по свяци, видеонаблюдению и опевещению промплощадки на объекте 00UZC</v>
      </c>
      <c r="D26" s="778">
        <f>VLOOKUP(B26,'ИСХОДНИК-1х-в отчет'!$D$8:$W$28,2,0)</f>
        <v>43898</v>
      </c>
      <c r="E26" s="779" t="s">
        <v>1781</v>
      </c>
      <c r="F26" s="747">
        <f>VLOOKUP(B26,'ИСХОДНИК-1х-в отчет'!$D$8:$W$28,3,0)</f>
        <v>43924</v>
      </c>
      <c r="G26" s="779" t="s">
        <v>1782</v>
      </c>
      <c r="H26" s="747">
        <f>VLOOKUP(B26,'ИСХОДНИК-1х-в отчет'!$D$8:$W$28,4,0)</f>
        <v>44211</v>
      </c>
      <c r="I26" s="779" t="s">
        <v>1782</v>
      </c>
      <c r="J26" s="747">
        <f>VLOOKUP(B26,'ИСХОДНИК-1х-в отчет'!$D$8:$W$28,5,0)</f>
        <v>44226</v>
      </c>
      <c r="K26" s="779"/>
      <c r="L26" s="747">
        <f>VLOOKUP(B26,'ИСХОДНИК-1х-в отчет'!$D$8:$W$28,7,0)</f>
        <v>44232</v>
      </c>
      <c r="M26" s="779"/>
      <c r="N26" s="747">
        <f>VLOOKUP(B26,'ИСХОДНИК-1х-в отчет'!$D$8:$W$28,8,0)</f>
        <v>44246</v>
      </c>
      <c r="O26" s="779"/>
      <c r="P26" s="778">
        <f>VLOOKUP(B26,'ИСХОДНИК-1х-в отчет'!$D$8:$W$28,9,0)</f>
        <v>44250</v>
      </c>
      <c r="Q26" s="779"/>
      <c r="R26" s="754">
        <f>VLOOKUP(B26,'ИСХОДНИК-1х-в отчет'!$D$8:$W$28,17,0)</f>
        <v>44307</v>
      </c>
      <c r="S26" s="754">
        <f>VLOOKUP(B26,'ИСХОДНИК-1х-в отчет'!$D$8:$W$28,18,0)</f>
        <v>44328</v>
      </c>
      <c r="T26" s="720">
        <v>1</v>
      </c>
    </row>
    <row r="27" spans="1:20" ht="87" customHeight="1">
      <c r="A27" s="732">
        <f>IF(ISBLANK(T27),"",COUNTA($T$5:T27))</f>
        <v>21</v>
      </c>
      <c r="B27" s="776" t="str">
        <f>'ИСХОДНИК-1х-в отчет'!D17</f>
        <v>35О_Т</v>
      </c>
      <c r="C27" s="777" t="str">
        <f>VLOOKUP(B27,'ГрКонтр одноэт.'!$B$10:$AE$117,3,0)</f>
        <v>Выполнение технологических работ по объектам 20UKC,20UKH,21USF,22USF,23USF,21UUB,22UUB,23UUB,24UUB,20UKY,21UBZ,22UBZ,23UBZ,24UBZ,25UBZ,26UBZ,27UBZ,28UBZ</v>
      </c>
      <c r="D27" s="778">
        <f>VLOOKUP(B27,'ИСХОДНИК-1х-в отчет'!$D$8:$W$28,2,0)</f>
        <v>44047</v>
      </c>
      <c r="E27" s="779" t="s">
        <v>1788</v>
      </c>
      <c r="F27" s="747">
        <f>VLOOKUP(B27,'ИСХОДНИК-1х-в отчет'!$D$8:$W$28,3,0)</f>
        <v>44075</v>
      </c>
      <c r="G27" s="779"/>
      <c r="H27" s="747">
        <f>VLOOKUP(B27,'ИСХОДНИК-1х-в отчет'!$D$8:$W$28,4,0)</f>
        <v>44098</v>
      </c>
      <c r="I27" s="779"/>
      <c r="J27" s="747">
        <f>VLOOKUP(B27,'ИСХОДНИК-1х-в отчет'!$D$8:$W$28,5,0)</f>
        <v>44185</v>
      </c>
      <c r="K27" s="779"/>
      <c r="L27" s="747">
        <f>VLOOKUP(B27,'ИСХОДНИК-1х-в отчет'!$D$8:$W$28,7,0)</f>
        <v>44190</v>
      </c>
      <c r="M27" s="779"/>
      <c r="N27" s="747">
        <f>VLOOKUP(B27,'ИСХОДНИК-1х-в отчет'!$D$8:$W$28,8,0)</f>
        <v>44264</v>
      </c>
      <c r="O27" s="779"/>
      <c r="P27" s="778">
        <f>VLOOKUP(B27,'ИСХОДНИК-1х-в отчет'!$D$8:$W$28,9,0)</f>
        <v>44266</v>
      </c>
      <c r="Q27" s="779"/>
      <c r="R27" s="754">
        <f>VLOOKUP(B27,'ИСХОДНИК-1х-в отчет'!$D$8:$W$28,17,0)</f>
        <v>44323</v>
      </c>
      <c r="S27" s="754" t="str">
        <f>VLOOKUP(B27,'ИСХОДНИК-1х-в отчет'!$D$8:$W$28,18,0)</f>
        <v>не требуется</v>
      </c>
      <c r="T27" s="720">
        <v>1</v>
      </c>
    </row>
    <row r="28" spans="1:20" ht="93.75">
      <c r="A28" s="732">
        <f>IF(ISBLANK(T28),"",COUNTA($T$5:T28))</f>
        <v>22</v>
      </c>
      <c r="B28" s="776" t="str">
        <f>'ИСХОДНИК-1х-в отчет'!D18</f>
        <v>11</v>
      </c>
      <c r="C28" s="777" t="str">
        <f>VLOOKUP(B28,'ГрКонтр одноэт.'!$B$10:$AE$117,3,0)</f>
        <v>Выполнение технологических работ по объектам 20UJA, 30UJA, 30UJG, 20UJG</v>
      </c>
      <c r="D28" s="778">
        <f>VLOOKUP(B28,'ИСХОДНИК-1х-в отчет'!$D$8:$W$28,2,0)</f>
        <v>43998</v>
      </c>
      <c r="E28" s="779" t="s">
        <v>1789</v>
      </c>
      <c r="F28" s="747">
        <f>VLOOKUP(B28,'ИСХОДНИК-1х-в отчет'!$D$8:$W$28,3,0)</f>
        <v>44026</v>
      </c>
      <c r="G28" s="779"/>
      <c r="H28" s="747">
        <f>VLOOKUP(B28,'ИСХОДНИК-1х-в отчет'!$D$8:$W$28,4,0)</f>
        <v>44049</v>
      </c>
      <c r="I28" s="779"/>
      <c r="J28" s="747">
        <f>VLOOKUP(B28,'ИСХОДНИК-1х-в отчет'!$D$8:$W$28,5,0)</f>
        <v>44256</v>
      </c>
      <c r="K28" s="779"/>
      <c r="L28" s="747">
        <f>VLOOKUP(B28,'ИСХОДНИК-1х-в отчет'!$D$8:$W$28,7,0)</f>
        <v>44263</v>
      </c>
      <c r="M28" s="779"/>
      <c r="N28" s="747">
        <f>VLOOKUP(B28,'ИСХОДНИК-1х-в отчет'!$D$8:$W$28,8,0)</f>
        <v>44280</v>
      </c>
      <c r="O28" s="779"/>
      <c r="P28" s="778">
        <f>VLOOKUP(B28,'ИСХОДНИК-1х-в отчет'!$D$8:$W$28,9,0)</f>
        <v>44284</v>
      </c>
      <c r="Q28" s="779"/>
      <c r="R28" s="754">
        <f>VLOOKUP(B28,'ИСХОДНИК-1х-в отчет'!$D$8:$W$28,17,0)</f>
        <v>44341</v>
      </c>
      <c r="S28" s="754" t="str">
        <f>VLOOKUP(B28,'ИСХОДНИК-1х-в отчет'!$D$8:$W$28,18,0)</f>
        <v>не требуется</v>
      </c>
      <c r="T28" s="720">
        <v>1</v>
      </c>
    </row>
    <row r="29" spans="1:20" ht="88.5" customHeight="1">
      <c r="A29" s="732">
        <f>IF(ISBLANK(T29),"",COUNTA($T$5:T29))</f>
        <v>23</v>
      </c>
      <c r="B29" s="776" t="str">
        <f>'ИСХОДНИК-1х-в отчет'!D19</f>
        <v>17О_С</v>
      </c>
      <c r="C29" s="777" t="str">
        <f>VLOOKUP(B29,'ГрКонтр одноэт.'!$B$10:$AE$117,3,0)</f>
        <v>Территория промплощадки (00UZC). Вертикальная планировка. План земляных масс до планировочной отметки</v>
      </c>
      <c r="D29" s="778">
        <f>VLOOKUP(B29,'ИСХОДНИК-1х-в отчет'!$D$8:$W$28,2,0)</f>
        <v>43914</v>
      </c>
      <c r="E29" s="779" t="s">
        <v>1781</v>
      </c>
      <c r="F29" s="747">
        <f>VLOOKUP(B29,'ИСХОДНИК-1х-в отчет'!$D$8:$W$28,3,0)</f>
        <v>43942</v>
      </c>
      <c r="G29" s="779" t="s">
        <v>1790</v>
      </c>
      <c r="H29" s="747">
        <f>VLOOKUP(B29,'ИСХОДНИК-1х-в отчет'!$D$8:$W$28,4,0)</f>
        <v>43965</v>
      </c>
      <c r="I29" s="779"/>
      <c r="J29" s="747">
        <f>VLOOKUP(B29,'ИСХОДНИК-1х-в отчет'!$D$8:$W$28,5,0)</f>
        <v>43970</v>
      </c>
      <c r="K29" s="779"/>
      <c r="L29" s="747">
        <f>VLOOKUP(B29,'ИСХОДНИК-1х-в отчет'!$D$8:$W$28,7,0)</f>
        <v>43977</v>
      </c>
      <c r="M29" s="779"/>
      <c r="N29" s="747">
        <f>VLOOKUP(B29,'ИСХОДНИК-1х-в отчет'!$D$8:$W$28,8,0)</f>
        <v>43991</v>
      </c>
      <c r="O29" s="779"/>
      <c r="P29" s="778">
        <f>VLOOKUP(B29,'ИСХОДНИК-1х-в отчет'!$D$8:$W$28,9,0)</f>
        <v>43993</v>
      </c>
      <c r="Q29" s="779"/>
      <c r="R29" s="754">
        <f>VLOOKUP(B29,'ИСХОДНИК-1х-в отчет'!$D$8:$W$28,17,0)</f>
        <v>44260</v>
      </c>
      <c r="S29" s="754">
        <f>VLOOKUP(B29,'ИСХОДНИК-1х-в отчет'!$D$8:$W$28,18,0)</f>
        <v>44281</v>
      </c>
      <c r="T29" s="720">
        <v>1</v>
      </c>
    </row>
    <row r="30" spans="1:20" ht="87" customHeight="1">
      <c r="A30" s="732">
        <f>IF(ISBLANK(T30),"",COUNTA($T$5:T30))</f>
        <v>24</v>
      </c>
      <c r="B30" s="776" t="str">
        <f>'ИСХОДНИК-1х-в отчет'!D20</f>
        <v>32</v>
      </c>
      <c r="C30" s="777" t="str">
        <f>VLOOKUP(B30,'ГрКонтр одноэт.'!$B$10:$AE$117,3,0)</f>
        <v>Временные сети электроснабжения строительно-монтажных работ промплощадки на этапе основного строительства. Временные сети освещения строительно-монтажных работ промплощадки на этапе основного строительства.</v>
      </c>
      <c r="D30" s="778">
        <f>VLOOKUP(B30,'ИСХОДНИК-1х-в отчет'!$D$8:$W$28,2,0)</f>
        <v>44018</v>
      </c>
      <c r="E30" s="779" t="s">
        <v>1781</v>
      </c>
      <c r="F30" s="747">
        <f>VLOOKUP(B30,'ИСХОДНИК-1х-в отчет'!$D$8:$W$28,3,0)</f>
        <v>44046</v>
      </c>
      <c r="G30" s="779" t="s">
        <v>1790</v>
      </c>
      <c r="H30" s="747">
        <f>VLOOKUP(B30,'ИСХОДНИК-1х-в отчет'!$D$8:$W$28,4,0)</f>
        <v>44211</v>
      </c>
      <c r="I30" s="779"/>
      <c r="J30" s="747">
        <f>VLOOKUP(B30,'ИСХОДНИК-1х-в отчет'!$D$8:$W$28,5,0)</f>
        <v>44216</v>
      </c>
      <c r="K30" s="779"/>
      <c r="L30" s="747">
        <f>VLOOKUP(B30,'ИСХОДНИК-1х-в отчет'!$D$8:$W$28,7,0)</f>
        <v>44223</v>
      </c>
      <c r="M30" s="779"/>
      <c r="N30" s="747">
        <f>VLOOKUP(B30,'ИСХОДНИК-1х-в отчет'!$D$8:$W$28,8,0)</f>
        <v>44237</v>
      </c>
      <c r="O30" s="779"/>
      <c r="P30" s="778">
        <f>VLOOKUP(B30,'ИСХОДНИК-1х-в отчет'!$D$8:$W$28,9,0)</f>
        <v>44239</v>
      </c>
      <c r="Q30" s="779"/>
      <c r="R30" s="754">
        <f>VLOOKUP(B30,'ИСХОДНИК-1х-в отчет'!$D$8:$W$28,17,0)</f>
        <v>44298</v>
      </c>
      <c r="S30" s="754">
        <f>VLOOKUP(B30,'ИСХОДНИК-1х-в отчет'!$D$8:$W$28,18,0)</f>
        <v>44319</v>
      </c>
      <c r="T30" s="720">
        <v>1</v>
      </c>
    </row>
    <row r="31" spans="1:20">
      <c r="A31" s="732">
        <f>IF(ISBLANK(T31),"",COUNTA($T$5:T31))</f>
        <v>25</v>
      </c>
      <c r="B31" s="776" t="str">
        <f>'ИСХОДНИК-1х-в отчет'!D21</f>
        <v>7О_С</v>
      </c>
      <c r="C31" s="777" t="str">
        <f>VLOOKUP(B31,'ГрКонтр одноэт.'!$B$10:$AE$117,3,0)</f>
        <v>Выполнение строительно-монтажных работ по объектам 30UKC, 30UKH</v>
      </c>
      <c r="D31" s="778">
        <f>VLOOKUP(B31,'ИСХОДНИК-1х-в отчет'!$D$8:$W$28,2,0)</f>
        <v>44018</v>
      </c>
      <c r="E31" s="779" t="s">
        <v>1781</v>
      </c>
      <c r="F31" s="747">
        <f>VLOOKUP(B31,'ИСХОДНИК-1х-в отчет'!$D$8:$W$28,3,0)</f>
        <v>44046</v>
      </c>
      <c r="G31" s="779" t="s">
        <v>1778</v>
      </c>
      <c r="H31" s="747">
        <f>VLOOKUP(B31,'ИСХОДНИК-1х-в отчет'!$D$8:$W$28,4,0)</f>
        <v>44069</v>
      </c>
      <c r="I31" s="779" t="s">
        <v>1778</v>
      </c>
      <c r="J31" s="747">
        <f>VLOOKUP(B31,'ИСХОДНИК-1х-в отчет'!$D$8:$W$28,5,0)</f>
        <v>44074</v>
      </c>
      <c r="K31" s="779"/>
      <c r="L31" s="747">
        <f>VLOOKUP(B31,'ИСХОДНИК-1х-в отчет'!$D$8:$W$28,7,0)</f>
        <v>44081</v>
      </c>
      <c r="M31" s="779"/>
      <c r="N31" s="747">
        <f>VLOOKUP(B31,'ИСХОДНИК-1х-в отчет'!$D$8:$W$28,8,0)</f>
        <v>44158</v>
      </c>
      <c r="O31" s="779"/>
      <c r="P31" s="778">
        <f>VLOOKUP(B31,'ИСХОДНИК-1х-в отчет'!$D$8:$W$28,9,0)</f>
        <v>44160</v>
      </c>
      <c r="Q31" s="779"/>
      <c r="R31" s="754">
        <f>VLOOKUP(B31,'ИСХОДНИК-1х-в отчет'!$D$8:$W$28,17,0)</f>
        <v>44356</v>
      </c>
      <c r="S31" s="754">
        <f>VLOOKUP(B31,'ИСХОДНИК-1х-в отчет'!$D$8:$W$28,18,0)</f>
        <v>44377</v>
      </c>
      <c r="T31" s="720">
        <v>1</v>
      </c>
    </row>
    <row r="32" spans="1:20" ht="172.5" customHeight="1">
      <c r="A32" s="732">
        <f>IF(ISBLANK(T32),"",COUNTA($T$5:T32))</f>
        <v>26</v>
      </c>
      <c r="B32" s="776" t="str">
        <f>'ИСХОДНИК-1х-в отчет'!D22</f>
        <v>13О_С</v>
      </c>
      <c r="C32" s="777" t="str">
        <f>VLOOKUP(B32,'ГрКонтр одноэт.'!$B$10:$AE$117,3,0)</f>
        <v xml:space="preserve">Сеть дренажа грунтовых вод 20UGT. Дренажная насосная станция 20UGU. BU2.0783.20UGT.0.NW.TB0001. 20UGU. Дренажная насосная станция. Строительные решения. BU2.0783.20UGU.0.AS.TB0001. Сеть дренажа грунтовых вод 30UGT. Дренажная насосная станция 30UGU. BU2.0783.30UGT.0.NW.TB0001. 30UGU. Дренажная насосная станция. Строительные решения. BU2.0783.30UGU.0.AS.TB0001. 25USZ. Кабельный канал системы нормальной эксплуатации. Строительные конструкции . 35USZ. Кабельный канал системы нормальной эксплуатации. Строительные конструкции </v>
      </c>
      <c r="D32" s="778">
        <f>VLOOKUP(B32,'ИСХОДНИК-1х-в отчет'!$D$8:$W$28,2,0)</f>
        <v>44048</v>
      </c>
      <c r="E32" s="779" t="s">
        <v>1791</v>
      </c>
      <c r="F32" s="747">
        <f>VLOOKUP(B32,'ИСХОДНИК-1х-в отчет'!$D$8:$W$28,3,0)</f>
        <v>44076</v>
      </c>
      <c r="G32" s="779"/>
      <c r="H32" s="747">
        <f>VLOOKUP(B32,'ИСХОДНИК-1х-в отчет'!$D$8:$W$28,4,0)</f>
        <v>44099</v>
      </c>
      <c r="I32" s="779"/>
      <c r="J32" s="747">
        <f>VLOOKUP(B32,'ИСХОДНИК-1х-в отчет'!$D$8:$W$28,5,0)</f>
        <v>44195</v>
      </c>
      <c r="K32" s="779"/>
      <c r="L32" s="747">
        <f>VLOOKUP(B32,'ИСХОДНИК-1х-в отчет'!$D$8:$W$28,7,0)</f>
        <v>44202</v>
      </c>
      <c r="M32" s="779"/>
      <c r="N32" s="747">
        <f>VLOOKUP(B32,'ИСХОДНИК-1х-в отчет'!$D$8:$W$28,8,0)</f>
        <v>44216</v>
      </c>
      <c r="O32" s="779"/>
      <c r="P32" s="778">
        <f>VLOOKUP(B32,'ИСХОДНИК-1х-в отчет'!$D$8:$W$28,9,0)</f>
        <v>44218</v>
      </c>
      <c r="Q32" s="779"/>
      <c r="R32" s="754">
        <f>VLOOKUP(B32,'ИСХОДНИК-1х-в отчет'!$D$8:$W$28,17,0)</f>
        <v>44277</v>
      </c>
      <c r="S32" s="754">
        <f>VLOOKUP(B32,'ИСХОДНИК-1х-в отчет'!$D$8:$W$28,18,0)</f>
        <v>44298</v>
      </c>
      <c r="T32" s="720">
        <v>1</v>
      </c>
    </row>
  </sheetData>
  <autoFilter ref="A3:S3"/>
  <mergeCells count="2">
    <mergeCell ref="R2:S2"/>
    <mergeCell ref="R16:S16"/>
  </mergeCells>
  <conditionalFormatting sqref="A5:A15 A18:A32">
    <cfRule type="expression" dxfId="23" priority="2">
      <formula>LEN(TRIM(A5))=0</formula>
    </cfRule>
  </conditionalFormatting>
  <printOptions horizontalCentered="1"/>
  <pageMargins left="0.31527777777777799" right="0.31527777777777799" top="0.35416666666666702" bottom="0.35416666666666702" header="0.51180555555555496" footer="0.51180555555555496"/>
  <pageSetup paperSize="8" scale="27" firstPageNumber="0" fitToHeight="10" orientation="landscape" horizontalDpi="300" verticalDpi="300"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84807"/>
    <pageSetUpPr fitToPage="1"/>
  </sheetPr>
  <dimension ref="A1:AMK103"/>
  <sheetViews>
    <sheetView view="pageBreakPreview" zoomScaleNormal="50" workbookViewId="0">
      <pane ySplit="6" topLeftCell="A7" activePane="bottomLeft" state="frozen"/>
      <selection pane="bottomLeft" activeCell="E5" sqref="E5"/>
    </sheetView>
  </sheetViews>
  <sheetFormatPr defaultRowHeight="18.75"/>
  <cols>
    <col min="1" max="1" width="9.28515625" style="85" customWidth="1"/>
    <col min="2" max="2" width="9.28515625" style="86" customWidth="1"/>
    <col min="3" max="3" width="9.28515625" style="87" customWidth="1"/>
    <col min="4" max="4" width="17.42578125" style="85" customWidth="1"/>
    <col min="5" max="5" width="29.42578125" style="85" customWidth="1"/>
    <col min="6" max="6" width="28.42578125" style="85" customWidth="1"/>
    <col min="7" max="7" width="37" style="85" customWidth="1"/>
    <col min="8" max="8" width="34.42578125" style="85" customWidth="1"/>
    <col min="9" max="9" width="33.5703125" style="85" customWidth="1"/>
    <col min="10" max="10" width="29.140625" style="85" customWidth="1"/>
    <col min="11" max="12" width="30" style="85" customWidth="1"/>
    <col min="13" max="16" width="33.42578125" style="85" customWidth="1"/>
    <col min="17" max="17" width="30.42578125" style="85" customWidth="1"/>
    <col min="18" max="22" width="27.140625" style="85" customWidth="1"/>
    <col min="23" max="23" width="28" style="85" customWidth="1"/>
    <col min="24" max="24" width="20.85546875" style="85" customWidth="1"/>
    <col min="25" max="25" width="23.28515625" style="85" customWidth="1"/>
    <col min="26" max="26" width="25" style="85" customWidth="1"/>
    <col min="27" max="27" width="19.42578125" style="589" customWidth="1"/>
    <col min="28" max="28" width="20.42578125" style="89" customWidth="1"/>
    <col min="29" max="29" width="23" style="90" customWidth="1"/>
    <col min="30" max="30" width="22.140625" style="85" customWidth="1"/>
    <col min="31" max="1025" width="9.140625" style="85" customWidth="1"/>
  </cols>
  <sheetData>
    <row r="1" spans="1:30" ht="49.5" customHeight="1">
      <c r="F1" s="591" t="s">
        <v>1714</v>
      </c>
      <c r="G1" s="592">
        <f>SUBTOTAL(2,$K$7:$K$102)</f>
        <v>94</v>
      </c>
      <c r="H1" s="593" t="s">
        <v>1695</v>
      </c>
      <c r="I1" s="782" t="s">
        <v>1696</v>
      </c>
      <c r="J1" s="782" t="s">
        <v>1697</v>
      </c>
      <c r="K1" s="783" t="s">
        <v>1698</v>
      </c>
      <c r="L1" s="783"/>
      <c r="M1" s="595"/>
      <c r="N1" s="595"/>
      <c r="O1" s="595"/>
      <c r="P1" s="595"/>
      <c r="Q1" s="595"/>
      <c r="R1" s="596" t="s">
        <v>1166</v>
      </c>
      <c r="S1" s="596"/>
      <c r="T1" s="596"/>
      <c r="U1" s="596"/>
      <c r="V1" s="596"/>
      <c r="W1" s="595"/>
      <c r="AB1" s="91" t="s">
        <v>1162</v>
      </c>
    </row>
    <row r="2" spans="1:30" ht="23.25">
      <c r="G2" s="597" t="s">
        <v>1164</v>
      </c>
      <c r="H2" s="600" t="s">
        <v>1617</v>
      </c>
      <c r="I2" s="601">
        <f>IFERROR(VLOOKUP(H2,$D$7:$AA$101,9,0),"пусто")</f>
        <v>44460</v>
      </c>
      <c r="J2" s="601">
        <f>IFERROR(VLOOKUP(H2,$D$7:$AA$101,12,0),"пусто")</f>
        <v>44459</v>
      </c>
      <c r="K2" s="598" t="e">
        <f ca="1">MIN(INDEX((K7:K101&lt;$AB$4)*9^9+K7:K101,))</f>
        <v>#N/A</v>
      </c>
      <c r="L2" s="598"/>
      <c r="M2" s="784"/>
      <c r="N2" s="595"/>
      <c r="O2" s="595"/>
      <c r="P2" s="595"/>
      <c r="Q2" s="595"/>
      <c r="R2" s="598" t="e">
        <f ca="1">MIN(INDEX((R7:R101&lt;$AB$4)*9^9+R7:R101,))</f>
        <v>#N/A</v>
      </c>
      <c r="S2" s="598"/>
      <c r="T2" s="598"/>
      <c r="U2" s="598"/>
      <c r="V2" s="598"/>
      <c r="W2" s="785"/>
      <c r="AB2" s="91">
        <v>350</v>
      </c>
    </row>
    <row r="3" spans="1:30" ht="23.25">
      <c r="G3" s="786"/>
      <c r="H3" s="787"/>
      <c r="I3" s="595"/>
      <c r="J3" s="788"/>
      <c r="K3" s="789"/>
      <c r="L3" s="790"/>
      <c r="M3" s="595"/>
      <c r="N3" s="595"/>
      <c r="O3" s="595"/>
      <c r="P3" s="595"/>
      <c r="Q3" s="595"/>
      <c r="R3" s="791"/>
      <c r="S3" s="792"/>
      <c r="T3" s="792"/>
      <c r="U3" s="792"/>
      <c r="V3" s="792"/>
      <c r="W3" s="595"/>
    </row>
    <row r="4" spans="1:30" s="88" customFormat="1">
      <c r="B4" s="101"/>
      <c r="C4" s="102"/>
      <c r="D4" s="103"/>
      <c r="E4" s="103">
        <v>1</v>
      </c>
      <c r="F4" s="103">
        <f t="shared" ref="F4:AA4" si="0">E4+1</f>
        <v>2</v>
      </c>
      <c r="G4" s="103">
        <f t="shared" si="0"/>
        <v>3</v>
      </c>
      <c r="H4" s="103">
        <f t="shared" si="0"/>
        <v>4</v>
      </c>
      <c r="I4" s="103">
        <f t="shared" si="0"/>
        <v>5</v>
      </c>
      <c r="J4" s="103">
        <f t="shared" si="0"/>
        <v>6</v>
      </c>
      <c r="K4" s="103">
        <f t="shared" si="0"/>
        <v>7</v>
      </c>
      <c r="L4" s="103">
        <f t="shared" si="0"/>
        <v>8</v>
      </c>
      <c r="M4" s="103">
        <f t="shared" si="0"/>
        <v>9</v>
      </c>
      <c r="N4" s="103">
        <f t="shared" si="0"/>
        <v>10</v>
      </c>
      <c r="O4" s="103">
        <f t="shared" si="0"/>
        <v>11</v>
      </c>
      <c r="P4" s="103">
        <f t="shared" si="0"/>
        <v>12</v>
      </c>
      <c r="Q4" s="103">
        <f t="shared" si="0"/>
        <v>13</v>
      </c>
      <c r="R4" s="103">
        <f t="shared" si="0"/>
        <v>14</v>
      </c>
      <c r="S4" s="103">
        <f t="shared" si="0"/>
        <v>15</v>
      </c>
      <c r="T4" s="103">
        <f t="shared" si="0"/>
        <v>16</v>
      </c>
      <c r="U4" s="103">
        <f t="shared" si="0"/>
        <v>17</v>
      </c>
      <c r="V4" s="103">
        <f t="shared" si="0"/>
        <v>18</v>
      </c>
      <c r="W4" s="103">
        <f t="shared" si="0"/>
        <v>19</v>
      </c>
      <c r="X4" s="103">
        <f t="shared" si="0"/>
        <v>20</v>
      </c>
      <c r="Y4" s="103">
        <f t="shared" si="0"/>
        <v>21</v>
      </c>
      <c r="Z4" s="103">
        <f t="shared" si="0"/>
        <v>22</v>
      </c>
      <c r="AA4" s="103">
        <f t="shared" si="0"/>
        <v>23</v>
      </c>
      <c r="AB4" s="107">
        <f ca="1">NOW()</f>
        <v>44167.574599768515</v>
      </c>
      <c r="AC4" s="90"/>
    </row>
    <row r="5" spans="1:30" ht="146.25" customHeight="1">
      <c r="A5" s="108" t="s">
        <v>100</v>
      </c>
      <c r="B5" s="109"/>
      <c r="C5" s="110"/>
      <c r="D5" s="111" t="s">
        <v>101</v>
      </c>
      <c r="E5" s="793" t="str">
        <f>'ИСХОДНИК-даты-2х'!E6</f>
        <v>Предоставление в ПБ кодов KKS для каждой документации, входящей в состав лота</v>
      </c>
      <c r="F5" s="111" t="e">
        <f>'ИСХОДНИК-даты-2х'!#REF!</f>
        <v>#REF!</v>
      </c>
      <c r="G5" s="111" t="e">
        <f>'ИСХОДНИК-даты-2х'!#REF!</f>
        <v>#REF!</v>
      </c>
      <c r="H5" s="793" t="e">
        <f>'ИСХОДНИК-даты-2х'!#REF!</f>
        <v>#REF!</v>
      </c>
      <c r="I5" s="111" t="e">
        <f>'ИСХОДНИК-даты-2х'!#REF!</f>
        <v>#REF!</v>
      </c>
      <c r="J5" s="111" t="e">
        <f>'ИСХОДНИК-даты-2х'!#REF!</f>
        <v>#REF!</v>
      </c>
      <c r="K5" s="793" t="e">
        <f>'ИСХОДНИК-даты-2х'!#REF!</f>
        <v>#REF!</v>
      </c>
      <c r="L5" s="111" t="e">
        <f>'ИСХОДНИК-даты-2х'!#REF!</f>
        <v>#REF!</v>
      </c>
      <c r="M5" s="794" t="e">
        <f>'ИСХОДНИК-даты-2х'!#REF!</f>
        <v>#REF!</v>
      </c>
      <c r="N5" s="111" t="e">
        <f>'ИСХОДНИК-даты-2х'!#REF!</f>
        <v>#REF!</v>
      </c>
      <c r="O5" s="111" t="e">
        <f>'ИСХОДНИК-даты-2х'!#REF!</f>
        <v>#REF!</v>
      </c>
      <c r="P5" s="793" t="e">
        <f>'ИСХОДНИК-даты-2х'!#REF!</f>
        <v>#REF!</v>
      </c>
      <c r="Q5" s="111" t="e">
        <f>'ИСХОДНИК-даты-2х'!#REF!</f>
        <v>#REF!</v>
      </c>
      <c r="R5" s="793" t="e">
        <f>'ИСХОДНИК-даты-2х'!#REF!</f>
        <v>#REF!</v>
      </c>
      <c r="S5" s="111" t="e">
        <f>'ИСХОДНИК-даты-2х'!#REF!</f>
        <v>#REF!</v>
      </c>
      <c r="T5" s="111" t="e">
        <f>'ИСХОДНИК-даты-2х'!#REF!</f>
        <v>#REF!</v>
      </c>
      <c r="U5" s="793" t="e">
        <f>'ИСХОДНИК-даты-2х'!#REF!</f>
        <v>#REF!</v>
      </c>
      <c r="V5" s="111" t="e">
        <f>'ИСХОДНИК-даты-2х'!#REF!</f>
        <v>#REF!</v>
      </c>
      <c r="W5" s="111" t="e">
        <f>'ИСХОДНИК-даты-2х'!#REF!</f>
        <v>#REF!</v>
      </c>
      <c r="X5" s="111" t="e">
        <f>'ИСХОДНИК-даты-2х'!#REF!</f>
        <v>#REF!</v>
      </c>
      <c r="Y5" s="111" t="e">
        <f>'ИСХОДНИК-даты-2х'!#REF!</f>
        <v>#REF!</v>
      </c>
      <c r="Z5" s="793" t="e">
        <f>'ИСХОДНИК-даты-2х'!#REF!</f>
        <v>#REF!</v>
      </c>
      <c r="AA5" s="111" t="e">
        <f>'ИСХОДНИК-даты-2х'!#REF!</f>
        <v>#REF!</v>
      </c>
      <c r="AB5" s="91" t="s">
        <v>1202</v>
      </c>
      <c r="AC5" s="90" t="s">
        <v>1203</v>
      </c>
      <c r="AD5" s="590" t="s">
        <v>1730</v>
      </c>
    </row>
    <row r="6" spans="1:30">
      <c r="A6" s="795"/>
      <c r="B6" s="796"/>
      <c r="C6" s="797"/>
      <c r="D6" s="798"/>
      <c r="E6" s="799" t="str">
        <f>'ИСХОДНИК-даты-2х'!E7</f>
        <v>Амбарцумян С.А</v>
      </c>
      <c r="F6" s="124" t="e">
        <f>'ИСХОДНИК-даты-2х'!#REF!</f>
        <v>#REF!</v>
      </c>
      <c r="G6" s="124" t="e">
        <f>'ИСХОДНИК-даты-2х'!#REF!</f>
        <v>#REF!</v>
      </c>
      <c r="H6" s="799" t="e">
        <f>'ИСХОДНИК-даты-2х'!#REF!</f>
        <v>#REF!</v>
      </c>
      <c r="I6" s="124" t="e">
        <f>'ИСХОДНИК-даты-2х'!#REF!</f>
        <v>#REF!</v>
      </c>
      <c r="J6" s="124" t="e">
        <f>'ИСХОДНИК-даты-2х'!#REF!</f>
        <v>#REF!</v>
      </c>
      <c r="K6" s="799" t="e">
        <f>'ИСХОДНИК-даты-2х'!#REF!</f>
        <v>#REF!</v>
      </c>
      <c r="L6" s="124" t="e">
        <f>'ИСХОДНИК-даты-2х'!#REF!</f>
        <v>#REF!</v>
      </c>
      <c r="M6" s="800" t="e">
        <f>'ИСХОДНИК-даты-2х'!#REF!</f>
        <v>#REF!</v>
      </c>
      <c r="N6" s="124" t="e">
        <f>'ИСХОДНИК-даты-2х'!#REF!</f>
        <v>#REF!</v>
      </c>
      <c r="O6" s="124" t="e">
        <f>'ИСХОДНИК-даты-2х'!#REF!</f>
        <v>#REF!</v>
      </c>
      <c r="P6" s="799" t="e">
        <f>'ИСХОДНИК-даты-2х'!#REF!</f>
        <v>#REF!</v>
      </c>
      <c r="Q6" s="124" t="e">
        <f>'ИСХОДНИК-даты-2х'!#REF!</f>
        <v>#REF!</v>
      </c>
      <c r="R6" s="799" t="e">
        <f>'ИСХОДНИК-даты-2х'!#REF!</f>
        <v>#REF!</v>
      </c>
      <c r="S6" s="124" t="e">
        <f>'ИСХОДНИК-даты-2х'!#REF!</f>
        <v>#REF!</v>
      </c>
      <c r="T6" s="124" t="e">
        <f>'ИСХОДНИК-даты-2х'!#REF!</f>
        <v>#REF!</v>
      </c>
      <c r="U6" s="799" t="e">
        <f>'ИСХОДНИК-даты-2х'!#REF!</f>
        <v>#REF!</v>
      </c>
      <c r="V6" s="124" t="e">
        <f>'ИСХОДНИК-даты-2х'!#REF!</f>
        <v>#REF!</v>
      </c>
      <c r="W6" s="124" t="e">
        <f>'ИСХОДНИК-даты-2х'!#REF!</f>
        <v>#REF!</v>
      </c>
      <c r="X6" s="124" t="e">
        <f>'ИСХОДНИК-даты-2х'!#REF!</f>
        <v>#REF!</v>
      </c>
      <c r="Y6" s="124" t="e">
        <f>'ИСХОДНИК-даты-2х'!#REF!</f>
        <v>#REF!</v>
      </c>
      <c r="Z6" s="799" t="e">
        <f>'ИСХОДНИК-даты-2х'!#REF!</f>
        <v>#REF!</v>
      </c>
      <c r="AA6" s="124"/>
    </row>
    <row r="7" spans="1:30">
      <c r="A7" s="136">
        <f>IF(ISBLANK(D7),"",COUNTA($D$7:D7))</f>
        <v>1</v>
      </c>
      <c r="B7" s="137">
        <v>36</v>
      </c>
      <c r="C7" s="138" t="s">
        <v>727</v>
      </c>
      <c r="D7" s="139" t="str">
        <f t="shared" ref="D7:D38" si="1">CONCATENATE(B7,,C7)</f>
        <v>36У_Т</v>
      </c>
      <c r="E7" s="140">
        <f>VLOOKUP(D7,'ИСХОДНИК-даты-2х'!$D$10:$AJ$105,2,0)</f>
        <v>43992</v>
      </c>
      <c r="F7" s="651">
        <f>VLOOKUP(D7,'ИСХОДНИК-даты-2х'!$D$10:$AJ$105,3,0)</f>
        <v>44020</v>
      </c>
      <c r="G7" s="141">
        <f>VLOOKUP(D7,'ИСХОДНИК-даты-2х'!$D$10:$AJ$105,4,0)</f>
        <v>44069</v>
      </c>
      <c r="H7" s="140">
        <f>VLOOKUP(D7,'ИСХОДНИК-даты-2х'!$D$10:$AJ$105,5,0)</f>
        <v>44242</v>
      </c>
      <c r="I7" s="141">
        <f>VLOOKUP(D7,'ИСХОДНИК-даты-2х'!$D$10:$AJ$105,6,0)</f>
        <v>44265</v>
      </c>
      <c r="J7" s="141">
        <f>VLOOKUP(D7,'ИСХОДНИК-даты-2х'!$D$10:$AJ$105,7,0)</f>
        <v>44265</v>
      </c>
      <c r="K7" s="140">
        <f>VLOOKUP(D7,'ИСХОДНИК-даты-2х'!$D$10:$AJ$105,8,0)</f>
        <v>44279</v>
      </c>
      <c r="L7" s="141">
        <f>VLOOKUP(D7,'ИСХОДНИК-даты-2х'!$D$10:$AJ$105,9,0)</f>
        <v>44309</v>
      </c>
      <c r="M7" s="801">
        <f>VLOOKUP(D7,'ИСХОДНИК-даты-2х'!$D$10:$AJ$105,10,0)</f>
        <v>44309</v>
      </c>
      <c r="N7" s="141">
        <f>VLOOKUP(D7,'ИСХОДНИК-даты-2х'!$D$10:$AJ$105,11,0)</f>
        <v>44308</v>
      </c>
      <c r="O7" s="141">
        <f>VLOOKUP(D7,'ИСХОДНИК-даты-2х'!$D$10:$AJ$105,12,0)</f>
        <v>44308</v>
      </c>
      <c r="P7" s="140">
        <f>VLOOKUP(D7,'ИСХОДНИК-даты-2х'!$D$10:$AJ$105,13,0)</f>
        <v>44329</v>
      </c>
      <c r="Q7" s="141">
        <f>VLOOKUP(D7,'ИСХОДНИК-даты-2х'!$D$10:$AJ$105,14,0)</f>
        <v>44336</v>
      </c>
      <c r="R7" s="140">
        <f>VLOOKUP(D7,'ИСХОДНИК-даты-2х'!$D$10:$AJ$105,15,0)</f>
        <v>44341</v>
      </c>
      <c r="S7" s="141">
        <f>VLOOKUP(D7,'ИСХОДНИК-даты-2х'!$D$10:$AJ$105,16,0)</f>
        <v>44344</v>
      </c>
      <c r="T7" s="141">
        <f>VLOOKUP(D7,'ИСХОДНИК-даты-2х'!$D$10:$AJ$105,17,0)</f>
        <v>44369</v>
      </c>
      <c r="U7" s="140">
        <f>VLOOKUP(D7,'ИСХОДНИК-даты-2х'!$D$10:$AJ$105,18,0)</f>
        <v>44389</v>
      </c>
      <c r="V7" s="141">
        <f>VLOOKUP(D7,'ИСХОДНИК-даты-2х'!$D$10:$AJ$105,19,0)</f>
        <v>44417</v>
      </c>
      <c r="W7" s="141">
        <f>VLOOKUP(D7,'ИСХОДНИК-даты-2х'!$D$10:$AJ$105,20,0)</f>
        <v>44420</v>
      </c>
      <c r="X7" s="141">
        <f>VLOOKUP(D7,'ИСХОДНИК-даты-2х'!$D$10:$AJ$105,21,0)</f>
        <v>44434</v>
      </c>
      <c r="Y7" s="141">
        <f>VLOOKUP(D7,'ИСХОДНИК-даты-2х'!$D$10:$AJ$105,22,0)</f>
        <v>44455</v>
      </c>
      <c r="Z7" s="140">
        <f>VLOOKUP(D7,'ИСХОДНИК-даты-2х'!$D$10:$AJ$105,23,0)</f>
        <v>44462</v>
      </c>
      <c r="AA7" s="717">
        <f>VLOOKUP(D7,'ИСХОДНИК-даты-2х'!$D$10:$AJ$105,24,0)</f>
        <v>44467</v>
      </c>
      <c r="AB7" s="142">
        <f>VLOOKUP(D7,'ИСХОДНИК-даты-2х'!$D$10:$AJ$105,25,0)</f>
        <v>44470</v>
      </c>
      <c r="AC7" s="143">
        <f t="shared" ref="AC7:AC38" si="2">AB7-Z7</f>
        <v>8</v>
      </c>
    </row>
    <row r="8" spans="1:30">
      <c r="A8" s="136">
        <f>IF(ISBLANK(D8),"",COUNTA($D$7:D8))</f>
        <v>2</v>
      </c>
      <c r="B8" s="137">
        <v>9</v>
      </c>
      <c r="C8" s="138" t="s">
        <v>114</v>
      </c>
      <c r="D8" s="139" t="str">
        <f t="shared" si="1"/>
        <v>9У_С</v>
      </c>
      <c r="E8" s="140">
        <f>VLOOKUP(D8,'ИСХОДНИК-даты-2х'!$D$10:$AJ$105,2,0)</f>
        <v>44021</v>
      </c>
      <c r="F8" s="651">
        <f>VLOOKUP(D8,'ИСХОДНИК-даты-2х'!$D$10:$AJ$105,3,0)</f>
        <v>44049</v>
      </c>
      <c r="G8" s="141">
        <f>VLOOKUP(D8,'ИСХОДНИК-даты-2х'!$D$10:$AJ$105,4,0)</f>
        <v>44098</v>
      </c>
      <c r="H8" s="140">
        <f>VLOOKUP(D8,'ИСХОДНИК-даты-2х'!$D$10:$AJ$105,5,0)</f>
        <v>44193</v>
      </c>
      <c r="I8" s="141">
        <f>VLOOKUP(D8,'ИСХОДНИК-даты-2х'!$D$10:$AJ$105,6,0)</f>
        <v>44221</v>
      </c>
      <c r="J8" s="141">
        <f>VLOOKUP(D8,'ИСХОДНИК-даты-2х'!$D$10:$AJ$105,7,0)</f>
        <v>44221</v>
      </c>
      <c r="K8" s="140">
        <f>VLOOKUP(D8,'ИСХОДНИК-даты-2х'!$D$10:$AJ$105,8,0)</f>
        <v>44305</v>
      </c>
      <c r="L8" s="141">
        <f>VLOOKUP(D8,'ИСХОДНИК-даты-2х'!$D$10:$AJ$105,9,0)</f>
        <v>44335</v>
      </c>
      <c r="M8" s="801">
        <f>VLOOKUP(D8,'ИСХОДНИК-даты-2х'!$D$10:$AJ$105,10,0)</f>
        <v>44335</v>
      </c>
      <c r="N8" s="141">
        <f>VLOOKUP(D8,'ИСХОДНИК-даты-2х'!$D$10:$AJ$105,11,0)</f>
        <v>44334</v>
      </c>
      <c r="O8" s="141">
        <f>VLOOKUP(D8,'ИСХОДНИК-даты-2х'!$D$10:$AJ$105,12,0)</f>
        <v>44334</v>
      </c>
      <c r="P8" s="140">
        <f>VLOOKUP(D8,'ИСХОДНИК-даты-2х'!$D$10:$AJ$105,13,0)</f>
        <v>44355</v>
      </c>
      <c r="Q8" s="141">
        <f>VLOOKUP(D8,'ИСХОДНИК-даты-2х'!$D$10:$AJ$105,14,0)</f>
        <v>44362</v>
      </c>
      <c r="R8" s="140">
        <f>VLOOKUP(D8,'ИСХОДНИК-даты-2х'!$D$10:$AJ$105,15,0)</f>
        <v>44365</v>
      </c>
      <c r="S8" s="141">
        <f>VLOOKUP(D8,'ИСХОДНИК-даты-2х'!$D$10:$AJ$105,16,0)</f>
        <v>44370</v>
      </c>
      <c r="T8" s="141">
        <f>VLOOKUP(D8,'ИСХОДНИК-даты-2х'!$D$10:$AJ$105,17,0)</f>
        <v>44395</v>
      </c>
      <c r="U8" s="140">
        <f>VLOOKUP(D8,'ИСХОДНИК-даты-2х'!$D$10:$AJ$105,18,0)</f>
        <v>44415</v>
      </c>
      <c r="V8" s="141">
        <f>VLOOKUP(D8,'ИСХОДНИК-даты-2х'!$D$10:$AJ$105,19,0)</f>
        <v>44442</v>
      </c>
      <c r="W8" s="141">
        <f>VLOOKUP(D8,'ИСХОДНИК-даты-2х'!$D$10:$AJ$105,20,0)</f>
        <v>44447</v>
      </c>
      <c r="X8" s="141">
        <f>VLOOKUP(D8,'ИСХОДНИК-даты-2х'!$D$10:$AJ$105,21,0)</f>
        <v>44461</v>
      </c>
      <c r="Y8" s="141">
        <f>VLOOKUP(D8,'ИСХОДНИК-даты-2х'!$D$10:$AJ$105,22,0)</f>
        <v>44482</v>
      </c>
      <c r="Z8" s="140">
        <f>VLOOKUP(D8,'ИСХОДНИК-даты-2х'!$D$10:$AJ$105,23,0)</f>
        <v>44489</v>
      </c>
      <c r="AA8" s="717">
        <f>VLOOKUP(D8,'ИСХОДНИК-даты-2х'!$D$10:$AJ$105,24,0)</f>
        <v>44494</v>
      </c>
      <c r="AB8" s="142">
        <f>VLOOKUP(D8,'ИСХОДНИК-даты-2х'!$D$10:$AJ$105,25,0)</f>
        <v>44497</v>
      </c>
      <c r="AC8" s="143">
        <f t="shared" si="2"/>
        <v>8</v>
      </c>
    </row>
    <row r="9" spans="1:30">
      <c r="A9" s="136">
        <f>IF(ISBLANK(D9),"",COUNTA($D$7:D9))</f>
        <v>3</v>
      </c>
      <c r="B9" s="137">
        <v>17</v>
      </c>
      <c r="C9" s="138" t="s">
        <v>114</v>
      </c>
      <c r="D9" s="139" t="str">
        <f t="shared" si="1"/>
        <v>17У_С</v>
      </c>
      <c r="E9" s="140">
        <f>VLOOKUP(D9,'ИСХОДНИК-даты-2х'!$D$10:$AJ$105,2,0)</f>
        <v>43997</v>
      </c>
      <c r="F9" s="651">
        <f>VLOOKUP(D9,'ИСХОДНИК-даты-2х'!$D$10:$AJ$105,3,0)</f>
        <v>44025</v>
      </c>
      <c r="G9" s="141">
        <f>VLOOKUP(D9,'ИСХОДНИК-даты-2х'!$D$10:$AJ$105,4,0)</f>
        <v>44074</v>
      </c>
      <c r="H9" s="140">
        <f>VLOOKUP(D9,'ИСХОДНИК-даты-2х'!$D$10:$AJ$105,5,0)</f>
        <v>44256</v>
      </c>
      <c r="I9" s="141">
        <f>VLOOKUP(D9,'ИСХОДНИК-даты-2х'!$D$10:$AJ$105,6,0)</f>
        <v>44284</v>
      </c>
      <c r="J9" s="141">
        <f>VLOOKUP(D9,'ИСХОДНИК-даты-2х'!$D$10:$AJ$105,7,0)</f>
        <v>44284</v>
      </c>
      <c r="K9" s="140">
        <f>VLOOKUP(D9,'ИСХОДНИК-даты-2х'!$D$10:$AJ$105,8,0)</f>
        <v>44298</v>
      </c>
      <c r="L9" s="141">
        <f>VLOOKUP(D9,'ИСХОДНИК-даты-2х'!$D$10:$AJ$105,9,0)</f>
        <v>44328</v>
      </c>
      <c r="M9" s="801">
        <f>VLOOKUP(D9,'ИСХОДНИК-даты-2х'!$D$10:$AJ$105,10,0)</f>
        <v>44328</v>
      </c>
      <c r="N9" s="141">
        <f>VLOOKUP(D9,'ИСХОДНИК-даты-2х'!$D$10:$AJ$105,11,0)</f>
        <v>44327</v>
      </c>
      <c r="O9" s="141">
        <f>VLOOKUP(D9,'ИСХОДНИК-даты-2х'!$D$10:$AJ$105,12,0)</f>
        <v>44327</v>
      </c>
      <c r="P9" s="140">
        <f>VLOOKUP(D9,'ИСХОДНИК-даты-2х'!$D$10:$AJ$105,13,0)</f>
        <v>44348</v>
      </c>
      <c r="Q9" s="141">
        <f>VLOOKUP(D9,'ИСХОДНИК-даты-2х'!$D$10:$AJ$105,14,0)</f>
        <v>44355</v>
      </c>
      <c r="R9" s="140">
        <f>VLOOKUP(D9,'ИСХОДНИК-даты-2х'!$D$10:$AJ$105,15,0)</f>
        <v>44358</v>
      </c>
      <c r="S9" s="141">
        <f>VLOOKUP(D9,'ИСХОДНИК-даты-2х'!$D$10:$AJ$105,16,0)</f>
        <v>44363</v>
      </c>
      <c r="T9" s="141">
        <f>VLOOKUP(D9,'ИСХОДНИК-даты-2х'!$D$10:$AJ$105,17,0)</f>
        <v>44388</v>
      </c>
      <c r="U9" s="140">
        <f>VLOOKUP(D9,'ИСХОДНИК-даты-2х'!$D$10:$AJ$105,18,0)</f>
        <v>44408</v>
      </c>
      <c r="V9" s="141">
        <f>VLOOKUP(D9,'ИСХОДНИК-даты-2х'!$D$10:$AJ$105,19,0)</f>
        <v>44435</v>
      </c>
      <c r="W9" s="141">
        <f>VLOOKUP(D9,'ИСХОДНИК-даты-2х'!$D$10:$AJ$105,20,0)</f>
        <v>44440</v>
      </c>
      <c r="X9" s="141">
        <f>VLOOKUP(D9,'ИСХОДНИК-даты-2х'!$D$10:$AJ$105,21,0)</f>
        <v>44469</v>
      </c>
      <c r="Y9" s="141">
        <f>VLOOKUP(D9,'ИСХОДНИК-даты-2х'!$D$10:$AJ$105,22,0)</f>
        <v>44490</v>
      </c>
      <c r="Z9" s="140">
        <f>VLOOKUP(D9,'ИСХОДНИК-даты-2х'!$D$10:$AJ$105,23,0)</f>
        <v>44497</v>
      </c>
      <c r="AA9" s="717">
        <f>VLOOKUP(D9,'ИСХОДНИК-даты-2х'!$D$10:$AJ$105,24,0)</f>
        <v>44502</v>
      </c>
      <c r="AB9" s="142">
        <f>VLOOKUP(D9,'ИСХОДНИК-даты-2х'!$D$10:$AJ$105,25,0)</f>
        <v>44505</v>
      </c>
      <c r="AC9" s="143">
        <f t="shared" si="2"/>
        <v>8</v>
      </c>
    </row>
    <row r="10" spans="1:30">
      <c r="A10" s="136">
        <f>IF(ISBLANK(D10),"",COUNTA($D$7:D10))</f>
        <v>4</v>
      </c>
      <c r="B10" s="137">
        <v>27</v>
      </c>
      <c r="C10" s="138" t="s">
        <v>114</v>
      </c>
      <c r="D10" s="139" t="str">
        <f t="shared" si="1"/>
        <v>27У_С</v>
      </c>
      <c r="E10" s="140">
        <f>VLOOKUP(D10,'ИСХОДНИК-даты-2х'!$D$10:$AJ$105,2,0)</f>
        <v>44011</v>
      </c>
      <c r="F10" s="651">
        <f>VLOOKUP(D10,'ИСХОДНИК-даты-2х'!$D$10:$AJ$105,3,0)</f>
        <v>44039</v>
      </c>
      <c r="G10" s="141">
        <f>VLOOKUP(D10,'ИСХОДНИК-даты-2х'!$D$10:$AJ$105,4,0)</f>
        <v>44088</v>
      </c>
      <c r="H10" s="140">
        <f>VLOOKUP(D10,'ИСХОДНИК-даты-2х'!$D$10:$AJ$105,5,0)</f>
        <v>44270</v>
      </c>
      <c r="I10" s="141">
        <f>VLOOKUP(D10,'ИСХОДНИК-даты-2х'!$D$10:$AJ$105,6,0)</f>
        <v>44298</v>
      </c>
      <c r="J10" s="141">
        <f>VLOOKUP(D10,'ИСХОДНИК-даты-2х'!$D$10:$AJ$105,7,0)</f>
        <v>44298</v>
      </c>
      <c r="K10" s="140">
        <f>VLOOKUP(D10,'ИСХОДНИК-даты-2х'!$D$10:$AJ$105,8,0)</f>
        <v>44332</v>
      </c>
      <c r="L10" s="141">
        <f>VLOOKUP(D10,'ИСХОДНИК-даты-2х'!$D$10:$AJ$105,9,0)</f>
        <v>44362</v>
      </c>
      <c r="M10" s="801">
        <f>VLOOKUP(D10,'ИСХОДНИК-даты-2х'!$D$10:$AJ$105,10,0)</f>
        <v>44362</v>
      </c>
      <c r="N10" s="141">
        <f>VLOOKUP(D10,'ИСХОДНИК-даты-2х'!$D$10:$AJ$105,11,0)</f>
        <v>44361</v>
      </c>
      <c r="O10" s="141">
        <f>VLOOKUP(D10,'ИСХОДНИК-даты-2х'!$D$10:$AJ$105,12,0)</f>
        <v>44361</v>
      </c>
      <c r="P10" s="140">
        <f>VLOOKUP(D10,'ИСХОДНИК-даты-2х'!$D$10:$AJ$105,13,0)</f>
        <v>44382</v>
      </c>
      <c r="Q10" s="141">
        <f>VLOOKUP(D10,'ИСХОДНИК-даты-2х'!$D$10:$AJ$105,14,0)</f>
        <v>44389</v>
      </c>
      <c r="R10" s="140">
        <f>VLOOKUP(D10,'ИСХОДНИК-даты-2х'!$D$10:$AJ$105,15,0)</f>
        <v>44392</v>
      </c>
      <c r="S10" s="141">
        <f>VLOOKUP(D10,'ИСХОДНИК-даты-2х'!$D$10:$AJ$105,16,0)</f>
        <v>44397</v>
      </c>
      <c r="T10" s="141">
        <f>VLOOKUP(D10,'ИСХОДНИК-даты-2х'!$D$10:$AJ$105,17,0)</f>
        <v>44422</v>
      </c>
      <c r="U10" s="140">
        <f>VLOOKUP(D10,'ИСХОДНИК-даты-2х'!$D$10:$AJ$105,18,0)</f>
        <v>44442</v>
      </c>
      <c r="V10" s="141">
        <f>VLOOKUP(D10,'ИСХОДНИК-даты-2х'!$D$10:$AJ$105,19,0)</f>
        <v>44470</v>
      </c>
      <c r="W10" s="141">
        <f>VLOOKUP(D10,'ИСХОДНИК-даты-2х'!$D$10:$AJ$105,20,0)</f>
        <v>44475</v>
      </c>
      <c r="X10" s="141">
        <f>VLOOKUP(D10,'ИСХОДНИК-даты-2х'!$D$10:$AJ$105,21,0)</f>
        <v>44489</v>
      </c>
      <c r="Y10" s="141">
        <f>VLOOKUP(D10,'ИСХОДНИК-даты-2х'!$D$10:$AJ$105,22,0)</f>
        <v>44510</v>
      </c>
      <c r="Z10" s="140">
        <f>VLOOKUP(D10,'ИСХОДНИК-даты-2х'!$D$10:$AJ$105,23,0)</f>
        <v>44517</v>
      </c>
      <c r="AA10" s="717">
        <f>VLOOKUP(D10,'ИСХОДНИК-даты-2х'!$D$10:$AJ$105,24,0)</f>
        <v>44522</v>
      </c>
      <c r="AB10" s="142">
        <f>VLOOKUP(D10,'ИСХОДНИК-даты-2х'!$D$10:$AJ$105,25,0)</f>
        <v>44525</v>
      </c>
      <c r="AC10" s="143">
        <f t="shared" si="2"/>
        <v>8</v>
      </c>
    </row>
    <row r="11" spans="1:30">
      <c r="A11" s="136">
        <f>IF(ISBLANK(D11),"",COUNTA($D$7:D11))</f>
        <v>5</v>
      </c>
      <c r="B11" s="137">
        <v>32</v>
      </c>
      <c r="C11" s="138" t="s">
        <v>114</v>
      </c>
      <c r="D11" s="139" t="str">
        <f t="shared" si="1"/>
        <v>32У_С</v>
      </c>
      <c r="E11" s="140">
        <f>VLOOKUP(D11,'ИСХОДНИК-даты-2х'!$D$10:$AJ$105,2,0)</f>
        <v>44018</v>
      </c>
      <c r="F11" s="651">
        <f>VLOOKUP(D11,'ИСХОДНИК-даты-2х'!$D$10:$AJ$105,3,0)</f>
        <v>44046</v>
      </c>
      <c r="G11" s="141">
        <f>VLOOKUP(D11,'ИСХОДНИК-даты-2х'!$D$10:$AJ$105,4,0)</f>
        <v>44095</v>
      </c>
      <c r="H11" s="140">
        <f>VLOOKUP(D11,'ИСХОДНИК-даты-2х'!$D$10:$AJ$105,5,0)</f>
        <v>44180</v>
      </c>
      <c r="I11" s="141">
        <f>VLOOKUP(D11,'ИСХОДНИК-даты-2х'!$D$10:$AJ$105,6,0)</f>
        <v>44208</v>
      </c>
      <c r="J11" s="141">
        <f>VLOOKUP(D11,'ИСХОДНИК-даты-2х'!$D$10:$AJ$105,7,0)</f>
        <v>44208</v>
      </c>
      <c r="K11" s="140">
        <f>VLOOKUP(D11,'ИСХОДНИК-даты-2х'!$D$10:$AJ$105,8,0)</f>
        <v>44292</v>
      </c>
      <c r="L11" s="141">
        <f>VLOOKUP(D11,'ИСХОДНИК-даты-2х'!$D$10:$AJ$105,9,0)</f>
        <v>44322</v>
      </c>
      <c r="M11" s="801">
        <f>VLOOKUP(D11,'ИСХОДНИК-даты-2х'!$D$10:$AJ$105,10,0)</f>
        <v>44322</v>
      </c>
      <c r="N11" s="141">
        <f>VLOOKUP(D11,'ИСХОДНИК-даты-2х'!$D$10:$AJ$105,11,0)</f>
        <v>44321</v>
      </c>
      <c r="O11" s="141">
        <f>VLOOKUP(D11,'ИСХОДНИК-даты-2х'!$D$10:$AJ$105,12,0)</f>
        <v>44321</v>
      </c>
      <c r="P11" s="140">
        <f>VLOOKUP(D11,'ИСХОДНИК-даты-2х'!$D$10:$AJ$105,13,0)</f>
        <v>44342</v>
      </c>
      <c r="Q11" s="141">
        <f>VLOOKUP(D11,'ИСХОДНИК-даты-2х'!$D$10:$AJ$105,14,0)</f>
        <v>44349</v>
      </c>
      <c r="R11" s="140">
        <f>VLOOKUP(D11,'ИСХОДНИК-даты-2х'!$D$10:$AJ$105,15,0)</f>
        <v>44354</v>
      </c>
      <c r="S11" s="141">
        <f>VLOOKUP(D11,'ИСХОДНИК-даты-2х'!$D$10:$AJ$105,16,0)</f>
        <v>44357</v>
      </c>
      <c r="T11" s="141">
        <f>VLOOKUP(D11,'ИСХОДНИК-даты-2х'!$D$10:$AJ$105,17,0)</f>
        <v>44382</v>
      </c>
      <c r="U11" s="140">
        <f>VLOOKUP(D11,'ИСХОДНИК-даты-2х'!$D$10:$AJ$105,18,0)</f>
        <v>44402</v>
      </c>
      <c r="V11" s="141">
        <f>VLOOKUP(D11,'ИСХОДНИК-даты-2х'!$D$10:$AJ$105,19,0)</f>
        <v>44428</v>
      </c>
      <c r="W11" s="141">
        <f>VLOOKUP(D11,'ИСХОДНИК-даты-2х'!$D$10:$AJ$105,20,0)</f>
        <v>44433</v>
      </c>
      <c r="X11" s="141">
        <f>VLOOKUP(D11,'ИСХОДНИК-даты-2х'!$D$10:$AJ$105,21,0)</f>
        <v>44447</v>
      </c>
      <c r="Y11" s="141">
        <f>VLOOKUP(D11,'ИСХОДНИК-даты-2х'!$D$10:$AJ$105,22,0)</f>
        <v>44468</v>
      </c>
      <c r="Z11" s="140">
        <f>VLOOKUP(D11,'ИСХОДНИК-даты-2х'!$D$10:$AJ$105,23,0)</f>
        <v>44475</v>
      </c>
      <c r="AA11" s="717">
        <f>VLOOKUP(D11,'ИСХОДНИК-даты-2х'!$D$10:$AJ$105,24,0)</f>
        <v>44480</v>
      </c>
      <c r="AB11" s="142">
        <f>VLOOKUP(D11,'ИСХОДНИК-даты-2х'!$D$10:$AJ$105,25,0)</f>
        <v>44483</v>
      </c>
      <c r="AC11" s="143">
        <f t="shared" si="2"/>
        <v>8</v>
      </c>
    </row>
    <row r="12" spans="1:30">
      <c r="A12" s="136">
        <f>IF(ISBLANK(D12),"",COUNTA($D$7:D12))</f>
        <v>6</v>
      </c>
      <c r="B12" s="137">
        <v>33</v>
      </c>
      <c r="C12" s="138" t="s">
        <v>114</v>
      </c>
      <c r="D12" s="139" t="str">
        <f t="shared" si="1"/>
        <v>33У_С</v>
      </c>
      <c r="E12" s="140">
        <f>VLOOKUP(D12,'ИСХОДНИК-даты-2х'!$D$10:$AJ$105,2,0)</f>
        <v>44018</v>
      </c>
      <c r="F12" s="651">
        <f>VLOOKUP(D12,'ИСХОДНИК-даты-2х'!$D$10:$AJ$105,3,0)</f>
        <v>44046</v>
      </c>
      <c r="G12" s="141">
        <f>VLOOKUP(D12,'ИСХОДНИК-даты-2х'!$D$10:$AJ$105,4,0)</f>
        <v>44095</v>
      </c>
      <c r="H12" s="140">
        <f>VLOOKUP(D12,'ИСХОДНИК-даты-2х'!$D$10:$AJ$105,5,0)</f>
        <v>44550</v>
      </c>
      <c r="I12" s="141">
        <f>VLOOKUP(D12,'ИСХОДНИК-даты-2х'!$D$10:$AJ$105,6,0)</f>
        <v>44578</v>
      </c>
      <c r="J12" s="141">
        <f>VLOOKUP(D12,'ИСХОДНИК-даты-2х'!$D$10:$AJ$105,7,0)</f>
        <v>44578</v>
      </c>
      <c r="K12" s="140">
        <f>VLOOKUP(D12,'ИСХОДНИК-даты-2х'!$D$10:$AJ$105,8,0)</f>
        <v>44662</v>
      </c>
      <c r="L12" s="141">
        <f>VLOOKUP(D12,'ИСХОДНИК-даты-2х'!$D$10:$AJ$105,9,0)</f>
        <v>44692</v>
      </c>
      <c r="M12" s="801">
        <f>VLOOKUP(D12,'ИСХОДНИК-даты-2х'!$D$10:$AJ$105,10,0)</f>
        <v>44692</v>
      </c>
      <c r="N12" s="141">
        <f>VLOOKUP(D12,'ИСХОДНИК-даты-2х'!$D$10:$AJ$105,11,0)</f>
        <v>44691</v>
      </c>
      <c r="O12" s="141">
        <f>VLOOKUP(D12,'ИСХОДНИК-даты-2х'!$D$10:$AJ$105,12,0)</f>
        <v>44691</v>
      </c>
      <c r="P12" s="140">
        <f>VLOOKUP(D12,'ИСХОДНИК-даты-2х'!$D$10:$AJ$105,13,0)</f>
        <v>44712</v>
      </c>
      <c r="Q12" s="141">
        <f>VLOOKUP(D12,'ИСХОДНИК-даты-2х'!$D$10:$AJ$105,14,0)</f>
        <v>44719</v>
      </c>
      <c r="R12" s="140">
        <f>VLOOKUP(D12,'ИСХОДНИК-даты-2х'!$D$10:$AJ$105,15,0)</f>
        <v>44722</v>
      </c>
      <c r="S12" s="141">
        <f>VLOOKUP(D12,'ИСХОДНИК-даты-2х'!$D$10:$AJ$105,16,0)</f>
        <v>44727</v>
      </c>
      <c r="T12" s="141">
        <f>VLOOKUP(D12,'ИСХОДНИК-даты-2х'!$D$10:$AJ$105,17,0)</f>
        <v>44752</v>
      </c>
      <c r="U12" s="140">
        <f>VLOOKUP(D12,'ИСХОДНИК-даты-2х'!$D$10:$AJ$105,18,0)</f>
        <v>44772</v>
      </c>
      <c r="V12" s="141">
        <f>VLOOKUP(D12,'ИСХОДНИК-даты-2х'!$D$10:$AJ$105,19,0)</f>
        <v>44799</v>
      </c>
      <c r="W12" s="141">
        <f>VLOOKUP(D12,'ИСХОДНИК-даты-2х'!$D$10:$AJ$105,20,0)</f>
        <v>44804</v>
      </c>
      <c r="X12" s="141">
        <f>VLOOKUP(D12,'ИСХОДНИК-даты-2х'!$D$10:$AJ$105,21,0)</f>
        <v>44818</v>
      </c>
      <c r="Y12" s="141">
        <f>VLOOKUP(D12,'ИСХОДНИК-даты-2х'!$D$10:$AJ$105,22,0)</f>
        <v>44839</v>
      </c>
      <c r="Z12" s="140">
        <f>VLOOKUP(D12,'ИСХОДНИК-даты-2х'!$D$10:$AJ$105,23,0)</f>
        <v>44846</v>
      </c>
      <c r="AA12" s="717">
        <f>VLOOKUP(D12,'ИСХОДНИК-даты-2х'!$D$10:$AJ$105,24,0)</f>
        <v>44851</v>
      </c>
      <c r="AB12" s="142">
        <f>VLOOKUP(D12,'ИСХОДНИК-даты-2х'!$D$10:$AJ$105,25,0)</f>
        <v>44854</v>
      </c>
      <c r="AC12" s="143">
        <f t="shared" si="2"/>
        <v>8</v>
      </c>
    </row>
    <row r="13" spans="1:30">
      <c r="A13" s="136">
        <f>IF(ISBLANK(D13),"",COUNTA($D$7:D13))</f>
        <v>7</v>
      </c>
      <c r="B13" s="137">
        <v>31</v>
      </c>
      <c r="C13" s="138" t="s">
        <v>114</v>
      </c>
      <c r="D13" s="139" t="str">
        <f t="shared" si="1"/>
        <v>31У_С</v>
      </c>
      <c r="E13" s="140">
        <f>VLOOKUP(D13,'ИСХОДНИК-даты-2х'!$D$10:$AJ$105,2,0)</f>
        <v>44051</v>
      </c>
      <c r="F13" s="651">
        <f>VLOOKUP(D13,'ИСХОДНИК-даты-2х'!$D$10:$AJ$105,3,0)</f>
        <v>44078</v>
      </c>
      <c r="G13" s="141">
        <f>VLOOKUP(D13,'ИСХОДНИК-даты-2х'!$D$10:$AJ$105,4,0)</f>
        <v>44127</v>
      </c>
      <c r="H13" s="140">
        <f>VLOOKUP(D13,'ИСХОДНИК-даты-2х'!$D$10:$AJ$105,5,0)</f>
        <v>44256</v>
      </c>
      <c r="I13" s="141">
        <f>VLOOKUP(D13,'ИСХОДНИК-даты-2х'!$D$10:$AJ$105,6,0)</f>
        <v>44284</v>
      </c>
      <c r="J13" s="141">
        <f>VLOOKUP(D13,'ИСХОДНИК-даты-2х'!$D$10:$AJ$105,7,0)</f>
        <v>44284</v>
      </c>
      <c r="K13" s="140">
        <f>VLOOKUP(D13,'ИСХОДНИК-даты-2х'!$D$10:$AJ$105,8,0)</f>
        <v>44368</v>
      </c>
      <c r="L13" s="141">
        <f>VLOOKUP(D13,'ИСХОДНИК-даты-2х'!$D$10:$AJ$105,9,0)</f>
        <v>44398</v>
      </c>
      <c r="M13" s="801">
        <f>VLOOKUP(D13,'ИСХОДНИК-даты-2х'!$D$10:$AJ$105,10,0)</f>
        <v>44398</v>
      </c>
      <c r="N13" s="141">
        <f>VLOOKUP(D13,'ИСХОДНИК-даты-2х'!$D$10:$AJ$105,11,0)</f>
        <v>44397</v>
      </c>
      <c r="O13" s="141">
        <f>VLOOKUP(D13,'ИСХОДНИК-даты-2х'!$D$10:$AJ$105,12,0)</f>
        <v>44397</v>
      </c>
      <c r="P13" s="140">
        <f>VLOOKUP(D13,'ИСХОДНИК-даты-2х'!$D$10:$AJ$105,13,0)</f>
        <v>44418</v>
      </c>
      <c r="Q13" s="141">
        <f>VLOOKUP(D13,'ИСХОДНИК-даты-2х'!$D$10:$AJ$105,14,0)</f>
        <v>44425</v>
      </c>
      <c r="R13" s="140">
        <f>VLOOKUP(D13,'ИСХОДНИК-даты-2х'!$D$10:$AJ$105,15,0)</f>
        <v>44428</v>
      </c>
      <c r="S13" s="141">
        <f>VLOOKUP(D13,'ИСХОДНИК-даты-2х'!$D$10:$AJ$105,16,0)</f>
        <v>44433</v>
      </c>
      <c r="T13" s="141">
        <f>VLOOKUP(D13,'ИСХОДНИК-даты-2х'!$D$10:$AJ$105,17,0)</f>
        <v>44458</v>
      </c>
      <c r="U13" s="140">
        <f>VLOOKUP(D13,'ИСХОДНИК-даты-2х'!$D$10:$AJ$105,18,0)</f>
        <v>44478</v>
      </c>
      <c r="V13" s="141">
        <f>VLOOKUP(D13,'ИСХОДНИК-даты-2х'!$D$10:$AJ$105,19,0)</f>
        <v>44505</v>
      </c>
      <c r="W13" s="141">
        <f>VLOOKUP(D13,'ИСХОДНИК-даты-2х'!$D$10:$AJ$105,20,0)</f>
        <v>44510</v>
      </c>
      <c r="X13" s="141">
        <f>VLOOKUP(D13,'ИСХОДНИК-даты-2х'!$D$10:$AJ$105,21,0)</f>
        <v>44524</v>
      </c>
      <c r="Y13" s="141">
        <f>VLOOKUP(D13,'ИСХОДНИК-даты-2х'!$D$10:$AJ$105,22,0)</f>
        <v>44545</v>
      </c>
      <c r="Z13" s="140">
        <f>VLOOKUP(D13,'ИСХОДНИК-даты-2х'!$D$10:$AJ$105,23,0)</f>
        <v>44552</v>
      </c>
      <c r="AA13" s="717">
        <f>VLOOKUP(D13,'ИСХОДНИК-даты-2х'!$D$10:$AJ$105,24,0)</f>
        <v>44557</v>
      </c>
      <c r="AB13" s="142">
        <f>VLOOKUP(D13,'ИСХОДНИК-даты-2х'!$D$10:$AJ$105,25,0)</f>
        <v>44560</v>
      </c>
      <c r="AC13" s="143">
        <f t="shared" si="2"/>
        <v>8</v>
      </c>
    </row>
    <row r="14" spans="1:30">
      <c r="A14" s="136">
        <f>IF(ISBLANK(D14),"",COUNTA($D$7:D14))</f>
        <v>8</v>
      </c>
      <c r="B14" s="137">
        <v>59</v>
      </c>
      <c r="C14" s="138" t="s">
        <v>858</v>
      </c>
      <c r="D14" s="139" t="str">
        <f t="shared" si="1"/>
        <v>59У_Э</v>
      </c>
      <c r="E14" s="140">
        <f>VLOOKUP(D14,'ИСХОДНИК-даты-2х'!$D$10:$AJ$105,2,0)</f>
        <v>44051</v>
      </c>
      <c r="F14" s="651">
        <f>VLOOKUP(D14,'ИСХОДНИК-даты-2х'!$D$10:$AJ$105,3,0)</f>
        <v>44078</v>
      </c>
      <c r="G14" s="141">
        <f>VLOOKUP(D14,'ИСХОДНИК-даты-2х'!$D$10:$AJ$105,4,0)</f>
        <v>44127</v>
      </c>
      <c r="H14" s="140">
        <f>VLOOKUP(D14,'ИСХОДНИК-даты-2х'!$D$10:$AJ$105,5,0)</f>
        <v>44316</v>
      </c>
      <c r="I14" s="141">
        <f>VLOOKUP(D14,'ИСХОДНИК-даты-2х'!$D$10:$AJ$105,6,0)</f>
        <v>44344</v>
      </c>
      <c r="J14" s="141">
        <f>VLOOKUP(D14,'ИСХОДНИК-даты-2х'!$D$10:$AJ$105,7,0)</f>
        <v>44344</v>
      </c>
      <c r="K14" s="140">
        <f>VLOOKUP(D14,'ИСХОДНИК-даты-2х'!$D$10:$AJ$105,8,0)</f>
        <v>44428</v>
      </c>
      <c r="L14" s="141">
        <f>VLOOKUP(D14,'ИСХОДНИК-даты-2х'!$D$10:$AJ$105,9,0)</f>
        <v>44460</v>
      </c>
      <c r="M14" s="801">
        <f>VLOOKUP(D14,'ИСХОДНИК-даты-2х'!$D$10:$AJ$105,10,0)</f>
        <v>44460</v>
      </c>
      <c r="N14" s="141">
        <f>VLOOKUP(D14,'ИСХОДНИК-даты-2х'!$D$10:$AJ$105,11,0)</f>
        <v>44459</v>
      </c>
      <c r="O14" s="141">
        <f>VLOOKUP(D14,'ИСХОДНИК-даты-2х'!$D$10:$AJ$105,12,0)</f>
        <v>44459</v>
      </c>
      <c r="P14" s="140">
        <f>VLOOKUP(D14,'ИСХОДНИК-даты-2х'!$D$10:$AJ$105,13,0)</f>
        <v>44480</v>
      </c>
      <c r="Q14" s="141">
        <f>VLOOKUP(D14,'ИСХОДНИК-даты-2х'!$D$10:$AJ$105,14,0)</f>
        <v>44487</v>
      </c>
      <c r="R14" s="140">
        <f>VLOOKUP(D14,'ИСХОДНИК-даты-2х'!$D$10:$AJ$105,15,0)</f>
        <v>44490</v>
      </c>
      <c r="S14" s="141">
        <f>VLOOKUP(D14,'ИСХОДНИК-даты-2х'!$D$10:$AJ$105,16,0)</f>
        <v>44495</v>
      </c>
      <c r="T14" s="141">
        <f>VLOOKUP(D14,'ИСХОДНИК-даты-2х'!$D$10:$AJ$105,17,0)</f>
        <v>44520</v>
      </c>
      <c r="U14" s="140">
        <f>VLOOKUP(D14,'ИСХОДНИК-даты-2х'!$D$10:$AJ$105,18,0)</f>
        <v>44540</v>
      </c>
      <c r="V14" s="141">
        <f>VLOOKUP(D14,'ИСХОДНИК-даты-2х'!$D$10:$AJ$105,19,0)</f>
        <v>44568</v>
      </c>
      <c r="W14" s="141">
        <f>VLOOKUP(D14,'ИСХОДНИК-даты-2х'!$D$10:$AJ$105,20,0)</f>
        <v>44573</v>
      </c>
      <c r="X14" s="141">
        <f>VLOOKUP(D14,'ИСХОДНИК-даты-2х'!$D$10:$AJ$105,21,0)</f>
        <v>44587</v>
      </c>
      <c r="Y14" s="141">
        <f>VLOOKUP(D14,'ИСХОДНИК-даты-2х'!$D$10:$AJ$105,22,0)</f>
        <v>44608</v>
      </c>
      <c r="Z14" s="140">
        <f>VLOOKUP(D14,'ИСХОДНИК-даты-2х'!$D$10:$AJ$105,23,0)</f>
        <v>44615</v>
      </c>
      <c r="AA14" s="717">
        <f>VLOOKUP(D14,'ИСХОДНИК-даты-2х'!$D$10:$AJ$105,24,0)</f>
        <v>44620</v>
      </c>
      <c r="AB14" s="142">
        <f>VLOOKUP(D14,'ИСХОДНИК-даты-2х'!$D$10:$AJ$105,25,0)</f>
        <v>44623</v>
      </c>
      <c r="AC14" s="143">
        <f t="shared" si="2"/>
        <v>8</v>
      </c>
    </row>
    <row r="15" spans="1:30">
      <c r="A15" s="136">
        <f>IF(ISBLANK(D15),"",COUNTA($D$7:D15))</f>
        <v>9</v>
      </c>
      <c r="B15" s="137">
        <v>23</v>
      </c>
      <c r="C15" s="138" t="s">
        <v>114</v>
      </c>
      <c r="D15" s="139" t="str">
        <f t="shared" si="1"/>
        <v>23У_С</v>
      </c>
      <c r="E15" s="140">
        <f>VLOOKUP(D15,'ИСХОДНИК-даты-2х'!$D$10:$AJ$105,2,0)</f>
        <v>44053</v>
      </c>
      <c r="F15" s="651">
        <f>VLOOKUP(D15,'ИСХОДНИК-даты-2х'!$D$10:$AJ$105,3,0)</f>
        <v>44081</v>
      </c>
      <c r="G15" s="141">
        <f>VLOOKUP(D15,'ИСХОДНИК-даты-2х'!$D$10:$AJ$105,4,0)</f>
        <v>44130</v>
      </c>
      <c r="H15" s="140">
        <f>VLOOKUP(D15,'ИСХОДНИК-даты-2х'!$D$10:$AJ$105,5,0)</f>
        <v>44270</v>
      </c>
      <c r="I15" s="141">
        <f>VLOOKUP(D15,'ИСХОДНИК-даты-2х'!$D$10:$AJ$105,6,0)</f>
        <v>44298</v>
      </c>
      <c r="J15" s="141">
        <f>VLOOKUP(D15,'ИСХОДНИК-даты-2х'!$D$10:$AJ$105,7,0)</f>
        <v>44298</v>
      </c>
      <c r="K15" s="140">
        <f>VLOOKUP(D15,'ИСХОДНИК-даты-2х'!$D$10:$AJ$105,8,0)</f>
        <v>44382</v>
      </c>
      <c r="L15" s="141">
        <f>VLOOKUP(D15,'ИСХОДНИК-даты-2х'!$D$10:$AJ$105,9,0)</f>
        <v>44412</v>
      </c>
      <c r="M15" s="801">
        <f>VLOOKUP(D15,'ИСХОДНИК-даты-2х'!$D$10:$AJ$105,10,0)</f>
        <v>44412</v>
      </c>
      <c r="N15" s="141">
        <f>VLOOKUP(D15,'ИСХОДНИК-даты-2х'!$D$10:$AJ$105,11,0)</f>
        <v>44411</v>
      </c>
      <c r="O15" s="141">
        <f>VLOOKUP(D15,'ИСХОДНИК-даты-2х'!$D$10:$AJ$105,12,0)</f>
        <v>44411</v>
      </c>
      <c r="P15" s="140">
        <f>VLOOKUP(D15,'ИСХОДНИК-даты-2х'!$D$10:$AJ$105,13,0)</f>
        <v>44432</v>
      </c>
      <c r="Q15" s="141">
        <f>VLOOKUP(D15,'ИСХОДНИК-даты-2х'!$D$10:$AJ$105,14,0)</f>
        <v>44439</v>
      </c>
      <c r="R15" s="140">
        <f>VLOOKUP(D15,'ИСХОДНИК-даты-2х'!$D$10:$AJ$105,15,0)</f>
        <v>44442</v>
      </c>
      <c r="S15" s="141">
        <f>VLOOKUP(D15,'ИСХОДНИК-даты-2х'!$D$10:$AJ$105,16,0)</f>
        <v>44447</v>
      </c>
      <c r="T15" s="141">
        <f>VLOOKUP(D15,'ИСХОДНИК-даты-2х'!$D$10:$AJ$105,17,0)</f>
        <v>44472</v>
      </c>
      <c r="U15" s="140">
        <f>VLOOKUP(D15,'ИСХОДНИК-даты-2х'!$D$10:$AJ$105,18,0)</f>
        <v>44492</v>
      </c>
      <c r="V15" s="141">
        <f>VLOOKUP(D15,'ИСХОДНИК-даты-2х'!$D$10:$AJ$105,19,0)</f>
        <v>44519</v>
      </c>
      <c r="W15" s="141">
        <f>VLOOKUP(D15,'ИСХОДНИК-даты-2х'!$D$10:$AJ$105,20,0)</f>
        <v>44524</v>
      </c>
      <c r="X15" s="141">
        <f>VLOOKUP(D15,'ИСХОДНИК-даты-2х'!$D$10:$AJ$105,21,0)</f>
        <v>44538</v>
      </c>
      <c r="Y15" s="141">
        <f>VLOOKUP(D15,'ИСХОДНИК-даты-2х'!$D$10:$AJ$105,22,0)</f>
        <v>44559</v>
      </c>
      <c r="Z15" s="140">
        <f>VLOOKUP(D15,'ИСХОДНИК-даты-2х'!$D$10:$AJ$105,23,0)</f>
        <v>44566</v>
      </c>
      <c r="AA15" s="717">
        <f>VLOOKUP(D15,'ИСХОДНИК-даты-2х'!$D$10:$AJ$105,24,0)</f>
        <v>44571</v>
      </c>
      <c r="AB15" s="142">
        <f>VLOOKUP(D15,'ИСХОДНИК-даты-2х'!$D$10:$AJ$105,25,0)</f>
        <v>44574</v>
      </c>
      <c r="AC15" s="143">
        <f t="shared" si="2"/>
        <v>8</v>
      </c>
    </row>
    <row r="16" spans="1:30">
      <c r="A16" s="136">
        <f>IF(ISBLANK(D16),"",COUNTA($D$7:D16))</f>
        <v>10</v>
      </c>
      <c r="B16" s="137">
        <v>56</v>
      </c>
      <c r="C16" s="138" t="s">
        <v>858</v>
      </c>
      <c r="D16" s="139" t="str">
        <f t="shared" si="1"/>
        <v>56У_Э</v>
      </c>
      <c r="E16" s="140">
        <f>VLOOKUP(D16,'ИСХОДНИК-даты-2х'!$D$10:$AJ$105,2,0)</f>
        <v>44053</v>
      </c>
      <c r="F16" s="651">
        <f>VLOOKUP(D16,'ИСХОДНИК-даты-2х'!$D$10:$AJ$105,3,0)</f>
        <v>44081</v>
      </c>
      <c r="G16" s="141">
        <f>VLOOKUP(D16,'ИСХОДНИК-даты-2х'!$D$10:$AJ$105,4,0)</f>
        <v>44130</v>
      </c>
      <c r="H16" s="140">
        <f>VLOOKUP(D16,'ИСХОДНИК-даты-2х'!$D$10:$AJ$105,5,0)</f>
        <v>44316</v>
      </c>
      <c r="I16" s="141">
        <f>VLOOKUP(D16,'ИСХОДНИК-даты-2х'!$D$10:$AJ$105,6,0)</f>
        <v>44344</v>
      </c>
      <c r="J16" s="141">
        <f>VLOOKUP(D16,'ИСХОДНИК-даты-2х'!$D$10:$AJ$105,7,0)</f>
        <v>44344</v>
      </c>
      <c r="K16" s="140">
        <f>VLOOKUP(D16,'ИСХОДНИК-даты-2х'!$D$10:$AJ$105,8,0)</f>
        <v>44428</v>
      </c>
      <c r="L16" s="141">
        <f>VLOOKUP(D16,'ИСХОДНИК-даты-2х'!$D$10:$AJ$105,9,0)</f>
        <v>44460</v>
      </c>
      <c r="M16" s="801">
        <f>VLOOKUP(D16,'ИСХОДНИК-даты-2х'!$D$10:$AJ$105,10,0)</f>
        <v>44460</v>
      </c>
      <c r="N16" s="141">
        <f>VLOOKUP(D16,'ИСХОДНИК-даты-2х'!$D$10:$AJ$105,11,0)</f>
        <v>44459</v>
      </c>
      <c r="O16" s="141">
        <f>VLOOKUP(D16,'ИСХОДНИК-даты-2х'!$D$10:$AJ$105,12,0)</f>
        <v>44459</v>
      </c>
      <c r="P16" s="140">
        <f>VLOOKUP(D16,'ИСХОДНИК-даты-2х'!$D$10:$AJ$105,13,0)</f>
        <v>44480</v>
      </c>
      <c r="Q16" s="141">
        <f>VLOOKUP(D16,'ИСХОДНИК-даты-2х'!$D$10:$AJ$105,14,0)</f>
        <v>44487</v>
      </c>
      <c r="R16" s="140">
        <f>VLOOKUP(D16,'ИСХОДНИК-даты-2х'!$D$10:$AJ$105,15,0)</f>
        <v>44490</v>
      </c>
      <c r="S16" s="141">
        <f>VLOOKUP(D16,'ИСХОДНИК-даты-2х'!$D$10:$AJ$105,16,0)</f>
        <v>44495</v>
      </c>
      <c r="T16" s="141">
        <f>VLOOKUP(D16,'ИСХОДНИК-даты-2х'!$D$10:$AJ$105,17,0)</f>
        <v>44520</v>
      </c>
      <c r="U16" s="140">
        <f>VLOOKUP(D16,'ИСХОДНИК-даты-2х'!$D$10:$AJ$105,18,0)</f>
        <v>44540</v>
      </c>
      <c r="V16" s="141">
        <f>VLOOKUP(D16,'ИСХОДНИК-даты-2х'!$D$10:$AJ$105,19,0)</f>
        <v>44568</v>
      </c>
      <c r="W16" s="141">
        <f>VLOOKUP(D16,'ИСХОДНИК-даты-2х'!$D$10:$AJ$105,20,0)</f>
        <v>44573</v>
      </c>
      <c r="X16" s="141">
        <f>VLOOKUP(D16,'ИСХОДНИК-даты-2х'!$D$10:$AJ$105,21,0)</f>
        <v>44587</v>
      </c>
      <c r="Y16" s="141">
        <f>VLOOKUP(D16,'ИСХОДНИК-даты-2х'!$D$10:$AJ$105,22,0)</f>
        <v>44608</v>
      </c>
      <c r="Z16" s="140">
        <f>VLOOKUP(D16,'ИСХОДНИК-даты-2х'!$D$10:$AJ$105,23,0)</f>
        <v>44615</v>
      </c>
      <c r="AA16" s="717">
        <f>VLOOKUP(D16,'ИСХОДНИК-даты-2х'!$D$10:$AJ$105,24,0)</f>
        <v>44620</v>
      </c>
      <c r="AB16" s="142">
        <f>VLOOKUP(D16,'ИСХОДНИК-даты-2х'!$D$10:$AJ$105,25,0)</f>
        <v>44623</v>
      </c>
      <c r="AC16" s="143">
        <f t="shared" si="2"/>
        <v>8</v>
      </c>
    </row>
    <row r="17" spans="1:29">
      <c r="A17" s="136">
        <f>IF(ISBLANK(D17),"",COUNTA($D$7:D17))</f>
        <v>11</v>
      </c>
      <c r="B17" s="137">
        <v>69</v>
      </c>
      <c r="C17" s="138" t="s">
        <v>858</v>
      </c>
      <c r="D17" s="139" t="str">
        <f t="shared" si="1"/>
        <v>69У_Э</v>
      </c>
      <c r="E17" s="140">
        <f>VLOOKUP(D17,'ИСХОДНИК-даты-2х'!$D$10:$AJ$105,2,0)</f>
        <v>44066</v>
      </c>
      <c r="F17" s="651">
        <f>VLOOKUP(D17,'ИСХОДНИК-даты-2х'!$D$10:$AJ$105,3,0)</f>
        <v>44092</v>
      </c>
      <c r="G17" s="141">
        <f>VLOOKUP(D17,'ИСХОДНИК-даты-2х'!$D$10:$AJ$105,4,0)</f>
        <v>44141</v>
      </c>
      <c r="H17" s="140">
        <f>VLOOKUP(D17,'ИСХОДНИК-даты-2х'!$D$10:$AJ$105,5,0)</f>
        <v>44260</v>
      </c>
      <c r="I17" s="141">
        <f>VLOOKUP(D17,'ИСХОДНИК-даты-2х'!$D$10:$AJ$105,6,0)</f>
        <v>44288</v>
      </c>
      <c r="J17" s="141">
        <f>VLOOKUP(D17,'ИСХОДНИК-даты-2х'!$D$10:$AJ$105,7,0)</f>
        <v>44288</v>
      </c>
      <c r="K17" s="140">
        <f>VLOOKUP(D17,'ИСХОДНИК-даты-2х'!$D$10:$AJ$105,8,0)</f>
        <v>44372</v>
      </c>
      <c r="L17" s="141">
        <f>VLOOKUP(D17,'ИСХОДНИК-даты-2х'!$D$10:$AJ$105,9,0)</f>
        <v>44404</v>
      </c>
      <c r="M17" s="801">
        <f>VLOOKUP(D17,'ИСХОДНИК-даты-2х'!$D$10:$AJ$105,10,0)</f>
        <v>44404</v>
      </c>
      <c r="N17" s="141">
        <f>VLOOKUP(D17,'ИСХОДНИК-даты-2х'!$D$10:$AJ$105,11,0)</f>
        <v>44403</v>
      </c>
      <c r="O17" s="141">
        <f>VLOOKUP(D17,'ИСХОДНИК-даты-2х'!$D$10:$AJ$105,12,0)</f>
        <v>44403</v>
      </c>
      <c r="P17" s="140">
        <f>VLOOKUP(D17,'ИСХОДНИК-даты-2х'!$D$10:$AJ$105,13,0)</f>
        <v>44424</v>
      </c>
      <c r="Q17" s="141">
        <f>VLOOKUP(D17,'ИСХОДНИК-даты-2х'!$D$10:$AJ$105,14,0)</f>
        <v>44431</v>
      </c>
      <c r="R17" s="140">
        <f>VLOOKUP(D17,'ИСХОДНИК-даты-2х'!$D$10:$AJ$105,15,0)</f>
        <v>44434</v>
      </c>
      <c r="S17" s="141">
        <f>VLOOKUP(D17,'ИСХОДНИК-даты-2х'!$D$10:$AJ$105,16,0)</f>
        <v>44439</v>
      </c>
      <c r="T17" s="141">
        <f>VLOOKUP(D17,'ИСХОДНИК-даты-2х'!$D$10:$AJ$105,17,0)</f>
        <v>44464</v>
      </c>
      <c r="U17" s="140">
        <f>VLOOKUP(D17,'ИСХОДНИК-даты-2х'!$D$10:$AJ$105,18,0)</f>
        <v>44484</v>
      </c>
      <c r="V17" s="141">
        <f>VLOOKUP(D17,'ИСХОДНИК-даты-2х'!$D$10:$AJ$105,19,0)</f>
        <v>44512</v>
      </c>
      <c r="W17" s="141">
        <f>VLOOKUP(D17,'ИСХОДНИК-даты-2х'!$D$10:$AJ$105,20,0)</f>
        <v>44517</v>
      </c>
      <c r="X17" s="141">
        <f>VLOOKUP(D17,'ИСХОДНИК-даты-2х'!$D$10:$AJ$105,21,0)</f>
        <v>44531</v>
      </c>
      <c r="Y17" s="141">
        <f>VLOOKUP(D17,'ИСХОДНИК-даты-2х'!$D$10:$AJ$105,22,0)</f>
        <v>44552</v>
      </c>
      <c r="Z17" s="140">
        <f>VLOOKUP(D17,'ИСХОДНИК-даты-2х'!$D$10:$AJ$105,23,0)</f>
        <v>44559</v>
      </c>
      <c r="AA17" s="717">
        <f>VLOOKUP(D17,'ИСХОДНИК-даты-2х'!$D$10:$AJ$105,24,0)</f>
        <v>44564</v>
      </c>
      <c r="AB17" s="142">
        <f>VLOOKUP(D17,'ИСХОДНИК-даты-2х'!$D$10:$AJ$105,25,0)</f>
        <v>44567</v>
      </c>
      <c r="AC17" s="143">
        <f t="shared" si="2"/>
        <v>8</v>
      </c>
    </row>
    <row r="18" spans="1:29">
      <c r="A18" s="136">
        <f>IF(ISBLANK(D18),"",COUNTA($D$7:D18))</f>
        <v>12</v>
      </c>
      <c r="B18" s="137">
        <v>22</v>
      </c>
      <c r="C18" s="138" t="s">
        <v>114</v>
      </c>
      <c r="D18" s="139" t="str">
        <f t="shared" si="1"/>
        <v>22У_С</v>
      </c>
      <c r="E18" s="140">
        <f>VLOOKUP(D18,'ИСХОДНИК-даты-2х'!$D$10:$AJ$105,2,0)</f>
        <v>43971</v>
      </c>
      <c r="F18" s="651">
        <f>VLOOKUP(D18,'ИСХОДНИК-даты-2х'!$D$10:$AJ$105,3,0)</f>
        <v>43999</v>
      </c>
      <c r="G18" s="141">
        <f>VLOOKUP(D18,'ИСХОДНИК-даты-2х'!$D$10:$AJ$105,4,0)</f>
        <v>44048</v>
      </c>
      <c r="H18" s="140">
        <f>VLOOKUP(D18,'ИСХОДНИК-даты-2х'!$D$10:$AJ$105,5,0)</f>
        <v>44139</v>
      </c>
      <c r="I18" s="141">
        <f>VLOOKUP(D18,'ИСХОДНИК-даты-2х'!$D$10:$AJ$105,6,0)</f>
        <v>44167</v>
      </c>
      <c r="J18" s="141">
        <f>VLOOKUP(D18,'ИСХОДНИК-даты-2х'!$D$10:$AJ$105,7,0)</f>
        <v>44167</v>
      </c>
      <c r="K18" s="140">
        <f>VLOOKUP(D18,'ИСХОДНИК-даты-2х'!$D$10:$AJ$105,8,0)</f>
        <v>44181</v>
      </c>
      <c r="L18" s="141">
        <f>VLOOKUP(D18,'ИСХОДНИК-даты-2х'!$D$10:$AJ$105,9,0)</f>
        <v>44211</v>
      </c>
      <c r="M18" s="801">
        <f>VLOOKUP(D18,'ИСХОДНИК-даты-2х'!$D$10:$AJ$105,10,0)</f>
        <v>44211</v>
      </c>
      <c r="N18" s="141">
        <f>VLOOKUP(D18,'ИСХОДНИК-даты-2х'!$D$10:$AJ$105,11,0)</f>
        <v>44210</v>
      </c>
      <c r="O18" s="141">
        <f>VLOOKUP(D18,'ИСХОДНИК-даты-2х'!$D$10:$AJ$105,12,0)</f>
        <v>44210</v>
      </c>
      <c r="P18" s="140">
        <f>VLOOKUP(D18,'ИСХОДНИК-даты-2х'!$D$10:$AJ$105,13,0)</f>
        <v>44231</v>
      </c>
      <c r="Q18" s="141">
        <f>VLOOKUP(D18,'ИСХОДНИК-даты-2х'!$D$10:$AJ$105,14,0)</f>
        <v>44238</v>
      </c>
      <c r="R18" s="140">
        <f>VLOOKUP(D18,'ИСХОДНИК-даты-2х'!$D$10:$AJ$105,15,0)</f>
        <v>44243</v>
      </c>
      <c r="S18" s="141">
        <f>VLOOKUP(D18,'ИСХОДНИК-даты-2х'!$D$10:$AJ$105,16,0)</f>
        <v>44246</v>
      </c>
      <c r="T18" s="141">
        <f>VLOOKUP(D18,'ИСХОДНИК-даты-2х'!$D$10:$AJ$105,17,0)</f>
        <v>44271</v>
      </c>
      <c r="U18" s="140">
        <f>VLOOKUP(D18,'ИСХОДНИК-даты-2х'!$D$10:$AJ$105,18,0)</f>
        <v>44291</v>
      </c>
      <c r="V18" s="141">
        <f>VLOOKUP(D18,'ИСХОДНИК-даты-2х'!$D$10:$AJ$105,19,0)</f>
        <v>44319</v>
      </c>
      <c r="W18" s="141">
        <f>VLOOKUP(D18,'ИСХОДНИК-даты-2х'!$D$10:$AJ$105,20,0)</f>
        <v>44322</v>
      </c>
      <c r="X18" s="141">
        <f>VLOOKUP(D18,'ИСХОДНИК-даты-2х'!$D$10:$AJ$105,21,0)</f>
        <v>44336</v>
      </c>
      <c r="Y18" s="141">
        <f>VLOOKUP(D18,'ИСХОДНИК-даты-2х'!$D$10:$AJ$105,22,0)</f>
        <v>44357</v>
      </c>
      <c r="Z18" s="140">
        <f>VLOOKUP(D18,'ИСХОДНИК-даты-2х'!$D$10:$AJ$105,23,0)</f>
        <v>44364</v>
      </c>
      <c r="AA18" s="717">
        <f>VLOOKUP(D18,'ИСХОДНИК-даты-2х'!$D$10:$AJ$105,24,0)</f>
        <v>44369</v>
      </c>
      <c r="AB18" s="142">
        <f>VLOOKUP(D18,'ИСХОДНИК-даты-2х'!$D$10:$AJ$105,25,0)</f>
        <v>44372</v>
      </c>
      <c r="AC18" s="143">
        <f t="shared" si="2"/>
        <v>8</v>
      </c>
    </row>
    <row r="19" spans="1:29">
      <c r="A19" s="136">
        <f>IF(ISBLANK(D19),"",COUNTA($D$7:D19))</f>
        <v>13</v>
      </c>
      <c r="B19" s="137">
        <v>28</v>
      </c>
      <c r="C19" s="138" t="s">
        <v>114</v>
      </c>
      <c r="D19" s="139" t="str">
        <f t="shared" si="1"/>
        <v>28У_С</v>
      </c>
      <c r="E19" s="140">
        <f>VLOOKUP(D19,'ИСХОДНИК-даты-2х'!$D$10:$AJ$105,2,0)</f>
        <v>43973</v>
      </c>
      <c r="F19" s="651">
        <f>VLOOKUP(D19,'ИСХОДНИК-даты-2х'!$D$10:$AJ$105,3,0)</f>
        <v>44001</v>
      </c>
      <c r="G19" s="141">
        <f>VLOOKUP(D19,'ИСХОДНИК-даты-2х'!$D$10:$AJ$105,4,0)</f>
        <v>44050</v>
      </c>
      <c r="H19" s="140">
        <f>VLOOKUP(D19,'ИСХОДНИК-даты-2х'!$D$10:$AJ$105,5,0)</f>
        <v>44173</v>
      </c>
      <c r="I19" s="141">
        <f>VLOOKUP(D19,'ИСХОДНИК-даты-2х'!$D$10:$AJ$105,6,0)</f>
        <v>44201</v>
      </c>
      <c r="J19" s="141">
        <f>VLOOKUP(D19,'ИСХОДНИК-даты-2х'!$D$10:$AJ$105,7,0)</f>
        <v>44201</v>
      </c>
      <c r="K19" s="140">
        <f>VLOOKUP(D19,'ИСХОДНИК-даты-2х'!$D$10:$AJ$105,8,0)</f>
        <v>44235</v>
      </c>
      <c r="L19" s="141">
        <f>VLOOKUP(D19,'ИСХОДНИК-даты-2х'!$D$10:$AJ$105,9,0)</f>
        <v>44265</v>
      </c>
      <c r="M19" s="801">
        <f>VLOOKUP(D19,'ИСХОДНИК-даты-2х'!$D$10:$AJ$105,10,0)</f>
        <v>44265</v>
      </c>
      <c r="N19" s="141">
        <f>VLOOKUP(D19,'ИСХОДНИК-даты-2х'!$D$10:$AJ$105,11,0)</f>
        <v>44264</v>
      </c>
      <c r="O19" s="141">
        <f>VLOOKUP(D19,'ИСХОДНИК-даты-2х'!$D$10:$AJ$105,12,0)</f>
        <v>44264</v>
      </c>
      <c r="P19" s="140">
        <f>VLOOKUP(D19,'ИСХОДНИК-даты-2х'!$D$10:$AJ$105,13,0)</f>
        <v>44285</v>
      </c>
      <c r="Q19" s="141">
        <f>VLOOKUP(D19,'ИСХОДНИК-даты-2х'!$D$10:$AJ$105,14,0)</f>
        <v>44292</v>
      </c>
      <c r="R19" s="140">
        <f>VLOOKUP(D19,'ИСХОДНИК-даты-2х'!$D$10:$AJ$105,15,0)</f>
        <v>44295</v>
      </c>
      <c r="S19" s="141">
        <f>VLOOKUP(D19,'ИСХОДНИК-даты-2х'!$D$10:$AJ$105,16,0)</f>
        <v>44300</v>
      </c>
      <c r="T19" s="141">
        <f>VLOOKUP(D19,'ИСХОДНИК-даты-2х'!$D$10:$AJ$105,17,0)</f>
        <v>44325</v>
      </c>
      <c r="U19" s="140">
        <f>VLOOKUP(D19,'ИСХОДНИК-даты-2х'!$D$10:$AJ$105,18,0)</f>
        <v>44345</v>
      </c>
      <c r="V19" s="141">
        <f>VLOOKUP(D19,'ИСХОДНИК-даты-2х'!$D$10:$AJ$105,19,0)</f>
        <v>44372</v>
      </c>
      <c r="W19" s="141">
        <f>VLOOKUP(D19,'ИСХОДНИК-даты-2х'!$D$10:$AJ$105,20,0)</f>
        <v>44377</v>
      </c>
      <c r="X19" s="141">
        <f>VLOOKUP(D19,'ИСХОДНИК-даты-2х'!$D$10:$AJ$105,21,0)</f>
        <v>44391</v>
      </c>
      <c r="Y19" s="141">
        <f>VLOOKUP(D19,'ИСХОДНИК-даты-2х'!$D$10:$AJ$105,22,0)</f>
        <v>44412</v>
      </c>
      <c r="Z19" s="140">
        <f>VLOOKUP(D19,'ИСХОДНИК-даты-2х'!$D$10:$AJ$105,23,0)</f>
        <v>44419</v>
      </c>
      <c r="AA19" s="717">
        <f>VLOOKUP(D19,'ИСХОДНИК-даты-2х'!$D$10:$AJ$105,24,0)</f>
        <v>44424</v>
      </c>
      <c r="AB19" s="142">
        <f>VLOOKUP(D19,'ИСХОДНИК-даты-2х'!$D$10:$AJ$105,25,0)</f>
        <v>44427</v>
      </c>
      <c r="AC19" s="143">
        <f t="shared" si="2"/>
        <v>8</v>
      </c>
    </row>
    <row r="20" spans="1:29">
      <c r="A20" s="136">
        <f>IF(ISBLANK(D20),"",COUNTA($D$7:D20))</f>
        <v>14</v>
      </c>
      <c r="B20" s="137">
        <v>65</v>
      </c>
      <c r="C20" s="138" t="s">
        <v>858</v>
      </c>
      <c r="D20" s="139" t="str">
        <f t="shared" si="1"/>
        <v>65У_Э</v>
      </c>
      <c r="E20" s="140">
        <f>VLOOKUP(D20,'ИСХОДНИК-даты-2х'!$D$10:$AJ$105,2,0)</f>
        <v>44005</v>
      </c>
      <c r="F20" s="651">
        <f>VLOOKUP(D20,'ИСХОДНИК-даты-2х'!$D$10:$AJ$105,3,0)</f>
        <v>44033</v>
      </c>
      <c r="G20" s="141">
        <f>VLOOKUP(D20,'ИСХОДНИК-даты-2х'!$D$10:$AJ$105,4,0)</f>
        <v>44082</v>
      </c>
      <c r="H20" s="140">
        <f>VLOOKUP(D20,'ИСХОДНИК-даты-2х'!$D$10:$AJ$105,5,0)</f>
        <v>44085</v>
      </c>
      <c r="I20" s="141">
        <f>VLOOKUP(D20,'ИСХОДНИК-даты-2х'!$D$10:$AJ$105,6,0)</f>
        <v>44113</v>
      </c>
      <c r="J20" s="141">
        <f>VLOOKUP(D20,'ИСХОДНИК-даты-2х'!$D$10:$AJ$105,7,0)</f>
        <v>44113</v>
      </c>
      <c r="K20" s="140">
        <f>VLOOKUP(D20,'ИСХОДНИК-даты-2х'!$D$10:$AJ$105,8,0)</f>
        <v>44197</v>
      </c>
      <c r="L20" s="141">
        <f>VLOOKUP(D20,'ИСХОДНИК-даты-2х'!$D$10:$AJ$105,9,0)</f>
        <v>44229</v>
      </c>
      <c r="M20" s="801">
        <f>VLOOKUP(D20,'ИСХОДНИК-даты-2х'!$D$10:$AJ$105,10,0)</f>
        <v>44229</v>
      </c>
      <c r="N20" s="141">
        <f>VLOOKUP(D20,'ИСХОДНИК-даты-2х'!$D$10:$AJ$105,11,0)</f>
        <v>44228</v>
      </c>
      <c r="O20" s="141">
        <f>VLOOKUP(D20,'ИСХОДНИК-даты-2х'!$D$10:$AJ$105,12,0)</f>
        <v>44228</v>
      </c>
      <c r="P20" s="140">
        <f>VLOOKUP(D20,'ИСХОДНИК-даты-2х'!$D$10:$AJ$105,13,0)</f>
        <v>44249</v>
      </c>
      <c r="Q20" s="141">
        <f>VLOOKUP(D20,'ИСХОДНИК-даты-2х'!$D$10:$AJ$105,14,0)</f>
        <v>44256</v>
      </c>
      <c r="R20" s="140">
        <f>VLOOKUP(D20,'ИСХОДНИК-даты-2х'!$D$10:$AJ$105,15,0)</f>
        <v>44259</v>
      </c>
      <c r="S20" s="141">
        <f>VLOOKUP(D20,'ИСХОДНИК-даты-2х'!$D$10:$AJ$105,16,0)</f>
        <v>44264</v>
      </c>
      <c r="T20" s="141">
        <f>VLOOKUP(D20,'ИСХОДНИК-даты-2х'!$D$10:$AJ$105,17,0)</f>
        <v>44289</v>
      </c>
      <c r="U20" s="140">
        <f>VLOOKUP(D20,'ИСХОДНИК-даты-2х'!$D$10:$AJ$105,18,0)</f>
        <v>44309</v>
      </c>
      <c r="V20" s="141">
        <f>VLOOKUP(D20,'ИСХОДНИК-даты-2х'!$D$10:$AJ$105,19,0)</f>
        <v>44337</v>
      </c>
      <c r="W20" s="141">
        <f>VLOOKUP(D20,'ИСХОДНИК-даты-2х'!$D$10:$AJ$105,20,0)</f>
        <v>44342</v>
      </c>
      <c r="X20" s="141">
        <f>VLOOKUP(D20,'ИСХОДНИК-даты-2х'!$D$10:$AJ$105,21,0)</f>
        <v>44356</v>
      </c>
      <c r="Y20" s="141">
        <f>VLOOKUP(D20,'ИСХОДНИК-даты-2х'!$D$10:$AJ$105,22,0)</f>
        <v>44377</v>
      </c>
      <c r="Z20" s="140">
        <f>VLOOKUP(D20,'ИСХОДНИК-даты-2х'!$D$10:$AJ$105,23,0)</f>
        <v>44384</v>
      </c>
      <c r="AA20" s="717">
        <f>VLOOKUP(D20,'ИСХОДНИК-даты-2х'!$D$10:$AJ$105,24,0)</f>
        <v>44389</v>
      </c>
      <c r="AB20" s="142">
        <f>VLOOKUP(D20,'ИСХОДНИК-даты-2х'!$D$10:$AJ$105,25,0)</f>
        <v>44392</v>
      </c>
      <c r="AC20" s="143">
        <f t="shared" si="2"/>
        <v>8</v>
      </c>
    </row>
    <row r="21" spans="1:29">
      <c r="A21" s="136">
        <f>IF(ISBLANK(D21),"",COUNTA($D$7:D21))</f>
        <v>15</v>
      </c>
      <c r="B21" s="137">
        <v>29</v>
      </c>
      <c r="C21" s="138" t="s">
        <v>114</v>
      </c>
      <c r="D21" s="139" t="str">
        <f t="shared" si="1"/>
        <v>29У_С</v>
      </c>
      <c r="E21" s="140">
        <f>VLOOKUP(D21,'ИСХОДНИК-даты-2х'!$D$10:$AJ$105,2,0)</f>
        <v>44015</v>
      </c>
      <c r="F21" s="651">
        <f>VLOOKUP(D21,'ИСХОДНИК-даты-2х'!$D$10:$AJ$105,3,0)</f>
        <v>44043</v>
      </c>
      <c r="G21" s="141">
        <f>VLOOKUP(D21,'ИСХОДНИК-даты-2х'!$D$10:$AJ$105,4,0)</f>
        <v>44092</v>
      </c>
      <c r="H21" s="140">
        <f>VLOOKUP(D21,'ИСХОДНИК-даты-2х'!$D$10:$AJ$105,5,0)</f>
        <v>44256</v>
      </c>
      <c r="I21" s="141">
        <f>VLOOKUP(D21,'ИСХОДНИК-даты-2х'!$D$10:$AJ$105,6,0)</f>
        <v>44284</v>
      </c>
      <c r="J21" s="141">
        <f>VLOOKUP(D21,'ИСХОДНИК-даты-2х'!$D$10:$AJ$105,7,0)</f>
        <v>44284</v>
      </c>
      <c r="K21" s="140">
        <f>VLOOKUP(D21,'ИСХОДНИК-даты-2х'!$D$10:$AJ$105,8,0)</f>
        <v>44368</v>
      </c>
      <c r="L21" s="141">
        <f>VLOOKUP(D21,'ИСХОДНИК-даты-2х'!$D$10:$AJ$105,9,0)</f>
        <v>44398</v>
      </c>
      <c r="M21" s="801">
        <f>VLOOKUP(D21,'ИСХОДНИК-даты-2х'!$D$10:$AJ$105,10,0)</f>
        <v>44398</v>
      </c>
      <c r="N21" s="141">
        <f>VLOOKUP(D21,'ИСХОДНИК-даты-2х'!$D$10:$AJ$105,11,0)</f>
        <v>44397</v>
      </c>
      <c r="O21" s="141">
        <f>VLOOKUP(D21,'ИСХОДНИК-даты-2х'!$D$10:$AJ$105,12,0)</f>
        <v>44397</v>
      </c>
      <c r="P21" s="140">
        <f>VLOOKUP(D21,'ИСХОДНИК-даты-2х'!$D$10:$AJ$105,13,0)</f>
        <v>44418</v>
      </c>
      <c r="Q21" s="141">
        <f>VLOOKUP(D21,'ИСХОДНИК-даты-2х'!$D$10:$AJ$105,14,0)</f>
        <v>44425</v>
      </c>
      <c r="R21" s="140">
        <f>VLOOKUP(D21,'ИСХОДНИК-даты-2х'!$D$10:$AJ$105,15,0)</f>
        <v>44428</v>
      </c>
      <c r="S21" s="141">
        <f>VLOOKUP(D21,'ИСХОДНИК-даты-2х'!$D$10:$AJ$105,16,0)</f>
        <v>44433</v>
      </c>
      <c r="T21" s="141">
        <f>VLOOKUP(D21,'ИСХОДНИК-даты-2х'!$D$10:$AJ$105,17,0)</f>
        <v>44458</v>
      </c>
      <c r="U21" s="140">
        <f>VLOOKUP(D21,'ИСХОДНИК-даты-2х'!$D$10:$AJ$105,18,0)</f>
        <v>44478</v>
      </c>
      <c r="V21" s="141">
        <f>VLOOKUP(D21,'ИСХОДНИК-даты-2х'!$D$10:$AJ$105,19,0)</f>
        <v>44505</v>
      </c>
      <c r="W21" s="141">
        <f>VLOOKUP(D21,'ИСХОДНИК-даты-2х'!$D$10:$AJ$105,20,0)</f>
        <v>44510</v>
      </c>
      <c r="X21" s="141">
        <f>VLOOKUP(D21,'ИСХОДНИК-даты-2х'!$D$10:$AJ$105,21,0)</f>
        <v>44524</v>
      </c>
      <c r="Y21" s="141">
        <f>VLOOKUP(D21,'ИСХОДНИК-даты-2х'!$D$10:$AJ$105,22,0)</f>
        <v>44545</v>
      </c>
      <c r="Z21" s="140">
        <f>VLOOKUP(D21,'ИСХОДНИК-даты-2х'!$D$10:$AJ$105,23,0)</f>
        <v>44552</v>
      </c>
      <c r="AA21" s="717">
        <f>VLOOKUP(D21,'ИСХОДНИК-даты-2х'!$D$10:$AJ$105,24,0)</f>
        <v>44557</v>
      </c>
      <c r="AB21" s="142">
        <f>VLOOKUP(D21,'ИСХОДНИК-даты-2х'!$D$10:$AJ$105,25,0)</f>
        <v>44560</v>
      </c>
      <c r="AC21" s="143">
        <f t="shared" si="2"/>
        <v>8</v>
      </c>
    </row>
    <row r="22" spans="1:29">
      <c r="A22" s="136">
        <f>IF(ISBLANK(D22),"",COUNTA($D$7:D22))</f>
        <v>16</v>
      </c>
      <c r="B22" s="137">
        <v>19</v>
      </c>
      <c r="C22" s="138" t="s">
        <v>114</v>
      </c>
      <c r="D22" s="139" t="str">
        <f t="shared" si="1"/>
        <v>19У_С</v>
      </c>
      <c r="E22" s="140">
        <f>VLOOKUP(D22,'ИСХОДНИК-даты-2х'!$D$10:$AJ$105,2,0)</f>
        <v>44074</v>
      </c>
      <c r="F22" s="651">
        <f>VLOOKUP(D22,'ИСХОДНИК-даты-2х'!$D$10:$AJ$105,3,0)</f>
        <v>44102</v>
      </c>
      <c r="G22" s="141">
        <f>VLOOKUP(D22,'ИСХОДНИК-даты-2х'!$D$10:$AJ$105,4,0)</f>
        <v>44151</v>
      </c>
      <c r="H22" s="140">
        <f>VLOOKUP(D22,'ИСХОДНИК-даты-2х'!$D$10:$AJ$105,5,0)</f>
        <v>44316</v>
      </c>
      <c r="I22" s="141">
        <f>VLOOKUP(D22,'ИСХОДНИК-даты-2х'!$D$10:$AJ$105,6,0)</f>
        <v>44344</v>
      </c>
      <c r="J22" s="141">
        <f>VLOOKUP(D22,'ИСХОДНИК-даты-2х'!$D$10:$AJ$105,7,0)</f>
        <v>44344</v>
      </c>
      <c r="K22" s="140">
        <f>VLOOKUP(D22,'ИСХОДНИК-даты-2х'!$D$10:$AJ$105,8,0)</f>
        <v>44428</v>
      </c>
      <c r="L22" s="141">
        <f>VLOOKUP(D22,'ИСХОДНИК-даты-2х'!$D$10:$AJ$105,9,0)</f>
        <v>44460</v>
      </c>
      <c r="M22" s="801">
        <f>VLOOKUP(D22,'ИСХОДНИК-даты-2х'!$D$10:$AJ$105,10,0)</f>
        <v>44460</v>
      </c>
      <c r="N22" s="141">
        <f>VLOOKUP(D22,'ИСХОДНИК-даты-2х'!$D$10:$AJ$105,11,0)</f>
        <v>44459</v>
      </c>
      <c r="O22" s="141">
        <f>VLOOKUP(D22,'ИСХОДНИК-даты-2х'!$D$10:$AJ$105,12,0)</f>
        <v>44459</v>
      </c>
      <c r="P22" s="140">
        <f>VLOOKUP(D22,'ИСХОДНИК-даты-2х'!$D$10:$AJ$105,13,0)</f>
        <v>44480</v>
      </c>
      <c r="Q22" s="141">
        <f>VLOOKUP(D22,'ИСХОДНИК-даты-2х'!$D$10:$AJ$105,14,0)</f>
        <v>44487</v>
      </c>
      <c r="R22" s="140">
        <f>VLOOKUP(D22,'ИСХОДНИК-даты-2х'!$D$10:$AJ$105,15,0)</f>
        <v>44490</v>
      </c>
      <c r="S22" s="141">
        <f>VLOOKUP(D22,'ИСХОДНИК-даты-2х'!$D$10:$AJ$105,16,0)</f>
        <v>44495</v>
      </c>
      <c r="T22" s="141">
        <f>VLOOKUP(D22,'ИСХОДНИК-даты-2х'!$D$10:$AJ$105,17,0)</f>
        <v>44520</v>
      </c>
      <c r="U22" s="140">
        <f>VLOOKUP(D22,'ИСХОДНИК-даты-2х'!$D$10:$AJ$105,18,0)</f>
        <v>44540</v>
      </c>
      <c r="V22" s="141">
        <f>VLOOKUP(D22,'ИСХОДНИК-даты-2х'!$D$10:$AJ$105,19,0)</f>
        <v>44568</v>
      </c>
      <c r="W22" s="141">
        <f>VLOOKUP(D22,'ИСХОДНИК-даты-2х'!$D$10:$AJ$105,20,0)</f>
        <v>44573</v>
      </c>
      <c r="X22" s="141">
        <f>VLOOKUP(D22,'ИСХОДНИК-даты-2х'!$D$10:$AJ$105,21,0)</f>
        <v>44587</v>
      </c>
      <c r="Y22" s="141">
        <f>VLOOKUP(D22,'ИСХОДНИК-даты-2х'!$D$10:$AJ$105,22,0)</f>
        <v>44608</v>
      </c>
      <c r="Z22" s="140">
        <f>VLOOKUP(D22,'ИСХОДНИК-даты-2х'!$D$10:$AJ$105,23,0)</f>
        <v>44615</v>
      </c>
      <c r="AA22" s="717">
        <f>VLOOKUP(D22,'ИСХОДНИК-даты-2х'!$D$10:$AJ$105,24,0)</f>
        <v>44620</v>
      </c>
      <c r="AB22" s="142">
        <f>VLOOKUP(D22,'ИСХОДНИК-даты-2х'!$D$10:$AJ$105,25,0)</f>
        <v>44623</v>
      </c>
      <c r="AC22" s="143">
        <f t="shared" si="2"/>
        <v>8</v>
      </c>
    </row>
    <row r="23" spans="1:29">
      <c r="A23" s="136">
        <f>IF(ISBLANK(D23),"",COUNTA($D$7:D23))</f>
        <v>17</v>
      </c>
      <c r="B23" s="137">
        <v>21</v>
      </c>
      <c r="C23" s="138" t="s">
        <v>114</v>
      </c>
      <c r="D23" s="139" t="str">
        <f t="shared" si="1"/>
        <v>21У_С</v>
      </c>
      <c r="E23" s="140">
        <f>VLOOKUP(D23,'ИСХОДНИК-даты-2х'!$D$10:$AJ$105,2,0)</f>
        <v>44074</v>
      </c>
      <c r="F23" s="651">
        <f>VLOOKUP(D23,'ИСХОДНИК-даты-2х'!$D$10:$AJ$105,3,0)</f>
        <v>44102</v>
      </c>
      <c r="G23" s="141">
        <f>VLOOKUP(D23,'ИСХОДНИК-даты-2х'!$D$10:$AJ$105,4,0)</f>
        <v>44151</v>
      </c>
      <c r="H23" s="140">
        <f>VLOOKUP(D23,'ИСХОДНИК-даты-2х'!$D$10:$AJ$105,5,0)</f>
        <v>44270</v>
      </c>
      <c r="I23" s="141">
        <f>VLOOKUP(D23,'ИСХОДНИК-даты-2х'!$D$10:$AJ$105,6,0)</f>
        <v>44298</v>
      </c>
      <c r="J23" s="141">
        <f>VLOOKUP(D23,'ИСХОДНИК-даты-2х'!$D$10:$AJ$105,7,0)</f>
        <v>44298</v>
      </c>
      <c r="K23" s="140">
        <f>VLOOKUP(D23,'ИСХОДНИК-даты-2х'!$D$10:$AJ$105,8,0)</f>
        <v>44312</v>
      </c>
      <c r="L23" s="141">
        <f>VLOOKUP(D23,'ИСХОДНИК-даты-2х'!$D$10:$AJ$105,9,0)</f>
        <v>44342</v>
      </c>
      <c r="M23" s="801">
        <f>VLOOKUP(D23,'ИСХОДНИК-даты-2х'!$D$10:$AJ$105,10,0)</f>
        <v>44342</v>
      </c>
      <c r="N23" s="141">
        <f>VLOOKUP(D23,'ИСХОДНИК-даты-2х'!$D$10:$AJ$105,11,0)</f>
        <v>44341</v>
      </c>
      <c r="O23" s="141">
        <f>VLOOKUP(D23,'ИСХОДНИК-даты-2х'!$D$10:$AJ$105,12,0)</f>
        <v>44341</v>
      </c>
      <c r="P23" s="140">
        <f>VLOOKUP(D23,'ИСХОДНИК-даты-2х'!$D$10:$AJ$105,13,0)</f>
        <v>44362</v>
      </c>
      <c r="Q23" s="141">
        <f>VLOOKUP(D23,'ИСХОДНИК-даты-2х'!$D$10:$AJ$105,14,0)</f>
        <v>44369</v>
      </c>
      <c r="R23" s="140">
        <f>VLOOKUP(D23,'ИСХОДНИК-даты-2х'!$D$10:$AJ$105,15,0)</f>
        <v>44372</v>
      </c>
      <c r="S23" s="141">
        <f>VLOOKUP(D23,'ИСХОДНИК-даты-2х'!$D$10:$AJ$105,16,0)</f>
        <v>44377</v>
      </c>
      <c r="T23" s="141">
        <f>VLOOKUP(D23,'ИСХОДНИК-даты-2х'!$D$10:$AJ$105,17,0)</f>
        <v>44402</v>
      </c>
      <c r="U23" s="140">
        <f>VLOOKUP(D23,'ИСХОДНИК-даты-2х'!$D$10:$AJ$105,18,0)</f>
        <v>44422</v>
      </c>
      <c r="V23" s="141">
        <f>VLOOKUP(D23,'ИСХОДНИК-даты-2х'!$D$10:$AJ$105,19,0)</f>
        <v>44449</v>
      </c>
      <c r="W23" s="141">
        <f>VLOOKUP(D23,'ИСХОДНИК-даты-2х'!$D$10:$AJ$105,20,0)</f>
        <v>44454</v>
      </c>
      <c r="X23" s="141">
        <f>VLOOKUP(D23,'ИСХОДНИК-даты-2х'!$D$10:$AJ$105,21,0)</f>
        <v>44468</v>
      </c>
      <c r="Y23" s="141">
        <f>VLOOKUP(D23,'ИСХОДНИК-даты-2х'!$D$10:$AJ$105,22,0)</f>
        <v>44489</v>
      </c>
      <c r="Z23" s="140">
        <f>VLOOKUP(D23,'ИСХОДНИК-даты-2х'!$D$10:$AJ$105,23,0)</f>
        <v>44496</v>
      </c>
      <c r="AA23" s="717">
        <f>VLOOKUP(D23,'ИСХОДНИК-даты-2х'!$D$10:$AJ$105,24,0)</f>
        <v>44501</v>
      </c>
      <c r="AB23" s="142">
        <f>VLOOKUP(D23,'ИСХОДНИК-даты-2х'!$D$10:$AJ$105,25,0)</f>
        <v>44504</v>
      </c>
      <c r="AC23" s="143">
        <f t="shared" si="2"/>
        <v>8</v>
      </c>
    </row>
    <row r="24" spans="1:29">
      <c r="A24" s="136">
        <f>IF(ISBLANK(D24),"",COUNTA($D$7:D24))</f>
        <v>18</v>
      </c>
      <c r="B24" s="137">
        <v>26</v>
      </c>
      <c r="C24" s="138" t="s">
        <v>114</v>
      </c>
      <c r="D24" s="139" t="str">
        <f t="shared" si="1"/>
        <v>26У_С</v>
      </c>
      <c r="E24" s="140">
        <f>VLOOKUP(D24,'ИСХОДНИК-даты-2х'!$D$10:$AJ$105,2,0)</f>
        <v>44074</v>
      </c>
      <c r="F24" s="651">
        <f>VLOOKUP(D24,'ИСХОДНИК-даты-2х'!$D$10:$AJ$105,3,0)</f>
        <v>44102</v>
      </c>
      <c r="G24" s="141">
        <f>VLOOKUP(D24,'ИСХОДНИК-даты-2х'!$D$10:$AJ$105,4,0)</f>
        <v>44151</v>
      </c>
      <c r="H24" s="140">
        <f>VLOOKUP(D24,'ИСХОДНИК-даты-2х'!$D$10:$AJ$105,5,0)</f>
        <v>44270</v>
      </c>
      <c r="I24" s="141">
        <f>VLOOKUP(D24,'ИСХОДНИК-даты-2х'!$D$10:$AJ$105,6,0)</f>
        <v>44298</v>
      </c>
      <c r="J24" s="141">
        <f>VLOOKUP(D24,'ИСХОДНИК-даты-2х'!$D$10:$AJ$105,7,0)</f>
        <v>44298</v>
      </c>
      <c r="K24" s="140">
        <f>VLOOKUP(D24,'ИСХОДНИК-даты-2х'!$D$10:$AJ$105,8,0)</f>
        <v>44312</v>
      </c>
      <c r="L24" s="141">
        <f>VLOOKUP(D24,'ИСХОДНИК-даты-2х'!$D$10:$AJ$105,9,0)</f>
        <v>44342</v>
      </c>
      <c r="M24" s="801">
        <f>VLOOKUP(D24,'ИСХОДНИК-даты-2х'!$D$10:$AJ$105,10,0)</f>
        <v>44342</v>
      </c>
      <c r="N24" s="141">
        <f>VLOOKUP(D24,'ИСХОДНИК-даты-2х'!$D$10:$AJ$105,11,0)</f>
        <v>44341</v>
      </c>
      <c r="O24" s="141">
        <f>VLOOKUP(D24,'ИСХОДНИК-даты-2х'!$D$10:$AJ$105,12,0)</f>
        <v>44341</v>
      </c>
      <c r="P24" s="140">
        <f>VLOOKUP(D24,'ИСХОДНИК-даты-2х'!$D$10:$AJ$105,13,0)</f>
        <v>44362</v>
      </c>
      <c r="Q24" s="141">
        <f>VLOOKUP(D24,'ИСХОДНИК-даты-2х'!$D$10:$AJ$105,14,0)</f>
        <v>44369</v>
      </c>
      <c r="R24" s="140">
        <f>VLOOKUP(D24,'ИСХОДНИК-даты-2х'!$D$10:$AJ$105,15,0)</f>
        <v>44372</v>
      </c>
      <c r="S24" s="141">
        <f>VLOOKUP(D24,'ИСХОДНИК-даты-2х'!$D$10:$AJ$105,16,0)</f>
        <v>44377</v>
      </c>
      <c r="T24" s="141">
        <f>VLOOKUP(D24,'ИСХОДНИК-даты-2х'!$D$10:$AJ$105,17,0)</f>
        <v>44402</v>
      </c>
      <c r="U24" s="140">
        <f>VLOOKUP(D24,'ИСХОДНИК-даты-2х'!$D$10:$AJ$105,18,0)</f>
        <v>44422</v>
      </c>
      <c r="V24" s="141">
        <f>VLOOKUP(D24,'ИСХОДНИК-даты-2х'!$D$10:$AJ$105,19,0)</f>
        <v>44449</v>
      </c>
      <c r="W24" s="141">
        <f>VLOOKUP(D24,'ИСХОДНИК-даты-2х'!$D$10:$AJ$105,20,0)</f>
        <v>44454</v>
      </c>
      <c r="X24" s="141">
        <f>VLOOKUP(D24,'ИСХОДНИК-даты-2х'!$D$10:$AJ$105,21,0)</f>
        <v>44468</v>
      </c>
      <c r="Y24" s="141">
        <f>VLOOKUP(D24,'ИСХОДНИК-даты-2х'!$D$10:$AJ$105,22,0)</f>
        <v>44489</v>
      </c>
      <c r="Z24" s="140">
        <f>VLOOKUP(D24,'ИСХОДНИК-даты-2х'!$D$10:$AJ$105,23,0)</f>
        <v>44496</v>
      </c>
      <c r="AA24" s="717">
        <f>VLOOKUP(D24,'ИСХОДНИК-даты-2х'!$D$10:$AJ$105,24,0)</f>
        <v>44501</v>
      </c>
      <c r="AB24" s="142">
        <f>VLOOKUP(D24,'ИСХОДНИК-даты-2х'!$D$10:$AJ$105,25,0)</f>
        <v>44504</v>
      </c>
      <c r="AC24" s="143">
        <f t="shared" si="2"/>
        <v>8</v>
      </c>
    </row>
    <row r="25" spans="1:29">
      <c r="A25" s="136">
        <f>IF(ISBLANK(D25),"",COUNTA($D$7:D25))</f>
        <v>19</v>
      </c>
      <c r="B25" s="137">
        <v>37</v>
      </c>
      <c r="C25" s="138" t="s">
        <v>727</v>
      </c>
      <c r="D25" s="139" t="str">
        <f t="shared" si="1"/>
        <v>37У_Т</v>
      </c>
      <c r="E25" s="140">
        <f>VLOOKUP(D25,'ИСХОДНИК-даты-2х'!$D$10:$AJ$105,2,0)</f>
        <v>44074</v>
      </c>
      <c r="F25" s="651">
        <f>VLOOKUP(D25,'ИСХОДНИК-даты-2х'!$D$10:$AJ$105,3,0)</f>
        <v>44102</v>
      </c>
      <c r="G25" s="141">
        <f>VLOOKUP(D25,'ИСХОДНИК-даты-2х'!$D$10:$AJ$105,4,0)</f>
        <v>44151</v>
      </c>
      <c r="H25" s="140">
        <f>VLOOKUP(D25,'ИСХОДНИК-даты-2х'!$D$10:$AJ$105,5,0)</f>
        <v>44316</v>
      </c>
      <c r="I25" s="141">
        <f>VLOOKUP(D25,'ИСХОДНИК-даты-2х'!$D$10:$AJ$105,6,0)</f>
        <v>44344</v>
      </c>
      <c r="J25" s="141">
        <f>VLOOKUP(D25,'ИСХОДНИК-даты-2х'!$D$10:$AJ$105,7,0)</f>
        <v>44344</v>
      </c>
      <c r="K25" s="140">
        <f>VLOOKUP(D25,'ИСХОДНИК-даты-2х'!$D$10:$AJ$105,8,0)</f>
        <v>44428</v>
      </c>
      <c r="L25" s="141">
        <f>VLOOKUP(D25,'ИСХОДНИК-даты-2х'!$D$10:$AJ$105,9,0)</f>
        <v>44460</v>
      </c>
      <c r="M25" s="801">
        <f>VLOOKUP(D25,'ИСХОДНИК-даты-2х'!$D$10:$AJ$105,10,0)</f>
        <v>44460</v>
      </c>
      <c r="N25" s="141">
        <f>VLOOKUP(D25,'ИСХОДНИК-даты-2х'!$D$10:$AJ$105,11,0)</f>
        <v>44459</v>
      </c>
      <c r="O25" s="141">
        <f>VLOOKUP(D25,'ИСХОДНИК-даты-2х'!$D$10:$AJ$105,12,0)</f>
        <v>44459</v>
      </c>
      <c r="P25" s="140">
        <f>VLOOKUP(D25,'ИСХОДНИК-даты-2х'!$D$10:$AJ$105,13,0)</f>
        <v>44480</v>
      </c>
      <c r="Q25" s="141">
        <f>VLOOKUP(D25,'ИСХОДНИК-даты-2х'!$D$10:$AJ$105,14,0)</f>
        <v>44487</v>
      </c>
      <c r="R25" s="140">
        <f>VLOOKUP(D25,'ИСХОДНИК-даты-2х'!$D$10:$AJ$105,15,0)</f>
        <v>44490</v>
      </c>
      <c r="S25" s="141">
        <f>VLOOKUP(D25,'ИСХОДНИК-даты-2х'!$D$10:$AJ$105,16,0)</f>
        <v>44495</v>
      </c>
      <c r="T25" s="141">
        <f>VLOOKUP(D25,'ИСХОДНИК-даты-2х'!$D$10:$AJ$105,17,0)</f>
        <v>44520</v>
      </c>
      <c r="U25" s="140">
        <f>VLOOKUP(D25,'ИСХОДНИК-даты-2х'!$D$10:$AJ$105,18,0)</f>
        <v>44540</v>
      </c>
      <c r="V25" s="141">
        <f>VLOOKUP(D25,'ИСХОДНИК-даты-2х'!$D$10:$AJ$105,19,0)</f>
        <v>44568</v>
      </c>
      <c r="W25" s="141">
        <f>VLOOKUP(D25,'ИСХОДНИК-даты-2х'!$D$10:$AJ$105,20,0)</f>
        <v>44573</v>
      </c>
      <c r="X25" s="141">
        <f>VLOOKUP(D25,'ИСХОДНИК-даты-2х'!$D$10:$AJ$105,21,0)</f>
        <v>44587</v>
      </c>
      <c r="Y25" s="141">
        <f>VLOOKUP(D25,'ИСХОДНИК-даты-2х'!$D$10:$AJ$105,22,0)</f>
        <v>44608</v>
      </c>
      <c r="Z25" s="140">
        <f>VLOOKUP(D25,'ИСХОДНИК-даты-2х'!$D$10:$AJ$105,23,0)</f>
        <v>44615</v>
      </c>
      <c r="AA25" s="717">
        <f>VLOOKUP(D25,'ИСХОДНИК-даты-2х'!$D$10:$AJ$105,24,0)</f>
        <v>44620</v>
      </c>
      <c r="AB25" s="142">
        <f>VLOOKUP(D25,'ИСХОДНИК-даты-2х'!$D$10:$AJ$105,25,0)</f>
        <v>44623</v>
      </c>
      <c r="AC25" s="143">
        <f t="shared" si="2"/>
        <v>8</v>
      </c>
    </row>
    <row r="26" spans="1:29">
      <c r="A26" s="136">
        <f>IF(ISBLANK(D26),"",COUNTA($D$7:D26))</f>
        <v>20</v>
      </c>
      <c r="B26" s="137">
        <v>71</v>
      </c>
      <c r="C26" s="138" t="s">
        <v>858</v>
      </c>
      <c r="D26" s="139" t="str">
        <f t="shared" si="1"/>
        <v>71У_Э</v>
      </c>
      <c r="E26" s="140">
        <f>VLOOKUP(D26,'ИСХОДНИК-даты-2х'!$D$10:$AJ$105,2,0)</f>
        <v>44074</v>
      </c>
      <c r="F26" s="651">
        <f>VLOOKUP(D26,'ИСХОДНИК-даты-2х'!$D$10:$AJ$105,3,0)</f>
        <v>44102</v>
      </c>
      <c r="G26" s="141">
        <f>VLOOKUP(D26,'ИСХОДНИК-даты-2х'!$D$10:$AJ$105,4,0)</f>
        <v>44151</v>
      </c>
      <c r="H26" s="140">
        <f>VLOOKUP(D26,'ИСХОДНИК-даты-2х'!$D$10:$AJ$105,5,0)</f>
        <v>44316</v>
      </c>
      <c r="I26" s="141">
        <f>VLOOKUP(D26,'ИСХОДНИК-даты-2х'!$D$10:$AJ$105,6,0)</f>
        <v>44344</v>
      </c>
      <c r="J26" s="141">
        <f>VLOOKUP(D26,'ИСХОДНИК-даты-2х'!$D$10:$AJ$105,7,0)</f>
        <v>44344</v>
      </c>
      <c r="K26" s="140">
        <f>VLOOKUP(D26,'ИСХОДНИК-даты-2х'!$D$10:$AJ$105,8,0)</f>
        <v>44428</v>
      </c>
      <c r="L26" s="141">
        <f>VLOOKUP(D26,'ИСХОДНИК-даты-2х'!$D$10:$AJ$105,9,0)</f>
        <v>44460</v>
      </c>
      <c r="M26" s="801">
        <f>VLOOKUP(D26,'ИСХОДНИК-даты-2х'!$D$10:$AJ$105,10,0)</f>
        <v>44460</v>
      </c>
      <c r="N26" s="141">
        <f>VLOOKUP(D26,'ИСХОДНИК-даты-2х'!$D$10:$AJ$105,11,0)</f>
        <v>44459</v>
      </c>
      <c r="O26" s="141">
        <f>VLOOKUP(D26,'ИСХОДНИК-даты-2х'!$D$10:$AJ$105,12,0)</f>
        <v>44459</v>
      </c>
      <c r="P26" s="140">
        <f>VLOOKUP(D26,'ИСХОДНИК-даты-2х'!$D$10:$AJ$105,13,0)</f>
        <v>44480</v>
      </c>
      <c r="Q26" s="141">
        <f>VLOOKUP(D26,'ИСХОДНИК-даты-2х'!$D$10:$AJ$105,14,0)</f>
        <v>44487</v>
      </c>
      <c r="R26" s="140">
        <f>VLOOKUP(D26,'ИСХОДНИК-даты-2х'!$D$10:$AJ$105,15,0)</f>
        <v>44490</v>
      </c>
      <c r="S26" s="141">
        <f>VLOOKUP(D26,'ИСХОДНИК-даты-2х'!$D$10:$AJ$105,16,0)</f>
        <v>44495</v>
      </c>
      <c r="T26" s="141">
        <f>VLOOKUP(D26,'ИСХОДНИК-даты-2х'!$D$10:$AJ$105,17,0)</f>
        <v>44520</v>
      </c>
      <c r="U26" s="140">
        <f>VLOOKUP(D26,'ИСХОДНИК-даты-2х'!$D$10:$AJ$105,18,0)</f>
        <v>44540</v>
      </c>
      <c r="V26" s="141">
        <f>VLOOKUP(D26,'ИСХОДНИК-даты-2х'!$D$10:$AJ$105,19,0)</f>
        <v>44568</v>
      </c>
      <c r="W26" s="141">
        <f>VLOOKUP(D26,'ИСХОДНИК-даты-2х'!$D$10:$AJ$105,20,0)</f>
        <v>44573</v>
      </c>
      <c r="X26" s="141">
        <f>VLOOKUP(D26,'ИСХОДНИК-даты-2х'!$D$10:$AJ$105,21,0)</f>
        <v>44587</v>
      </c>
      <c r="Y26" s="141">
        <f>VLOOKUP(D26,'ИСХОДНИК-даты-2х'!$D$10:$AJ$105,22,0)</f>
        <v>44608</v>
      </c>
      <c r="Z26" s="140">
        <f>VLOOKUP(D26,'ИСХОДНИК-даты-2х'!$D$10:$AJ$105,23,0)</f>
        <v>44615</v>
      </c>
      <c r="AA26" s="717">
        <f>VLOOKUP(D26,'ИСХОДНИК-даты-2х'!$D$10:$AJ$105,24,0)</f>
        <v>44620</v>
      </c>
      <c r="AB26" s="142">
        <f>VLOOKUP(D26,'ИСХОДНИК-даты-2х'!$D$10:$AJ$105,25,0)</f>
        <v>44623</v>
      </c>
      <c r="AC26" s="143">
        <f t="shared" si="2"/>
        <v>8</v>
      </c>
    </row>
    <row r="27" spans="1:29">
      <c r="A27" s="136">
        <f>IF(ISBLANK(D27),"",COUNTA($D$7:D27))</f>
        <v>21</v>
      </c>
      <c r="B27" s="137">
        <v>52</v>
      </c>
      <c r="C27" s="138" t="s">
        <v>727</v>
      </c>
      <c r="D27" s="139" t="str">
        <f t="shared" si="1"/>
        <v>52У_Т</v>
      </c>
      <c r="E27" s="140">
        <f>VLOOKUP(D27,'ИСХОДНИК-даты-2х'!$D$10:$AJ$105,2,0)</f>
        <v>44075</v>
      </c>
      <c r="F27" s="651">
        <f>VLOOKUP(D27,'ИСХОДНИК-даты-2х'!$D$10:$AJ$105,3,0)</f>
        <v>44103</v>
      </c>
      <c r="G27" s="141">
        <f>VLOOKUP(D27,'ИСХОДНИК-даты-2х'!$D$10:$AJ$105,4,0)</f>
        <v>44152</v>
      </c>
      <c r="H27" s="140">
        <f>VLOOKUP(D27,'ИСХОДНИК-даты-2х'!$D$10:$AJ$105,5,0)</f>
        <v>44316</v>
      </c>
      <c r="I27" s="141">
        <f>VLOOKUP(D27,'ИСХОДНИК-даты-2х'!$D$10:$AJ$105,6,0)</f>
        <v>44344</v>
      </c>
      <c r="J27" s="141">
        <f>VLOOKUP(D27,'ИСХОДНИК-даты-2х'!$D$10:$AJ$105,7,0)</f>
        <v>44344</v>
      </c>
      <c r="K27" s="140">
        <f>VLOOKUP(D27,'ИСХОДНИК-даты-2х'!$D$10:$AJ$105,8,0)</f>
        <v>44428</v>
      </c>
      <c r="L27" s="141">
        <f>VLOOKUP(D27,'ИСХОДНИК-даты-2х'!$D$10:$AJ$105,9,0)</f>
        <v>44460</v>
      </c>
      <c r="M27" s="801">
        <f>VLOOKUP(D27,'ИСХОДНИК-даты-2х'!$D$10:$AJ$105,10,0)</f>
        <v>44460</v>
      </c>
      <c r="N27" s="141">
        <f>VLOOKUP(D27,'ИСХОДНИК-даты-2х'!$D$10:$AJ$105,11,0)</f>
        <v>44459</v>
      </c>
      <c r="O27" s="141">
        <f>VLOOKUP(D27,'ИСХОДНИК-даты-2х'!$D$10:$AJ$105,12,0)</f>
        <v>44459</v>
      </c>
      <c r="P27" s="140">
        <f>VLOOKUP(D27,'ИСХОДНИК-даты-2х'!$D$10:$AJ$105,13,0)</f>
        <v>44480</v>
      </c>
      <c r="Q27" s="141">
        <f>VLOOKUP(D27,'ИСХОДНИК-даты-2х'!$D$10:$AJ$105,14,0)</f>
        <v>44487</v>
      </c>
      <c r="R27" s="140">
        <f>VLOOKUP(D27,'ИСХОДНИК-даты-2х'!$D$10:$AJ$105,15,0)</f>
        <v>44490</v>
      </c>
      <c r="S27" s="141">
        <f>VLOOKUP(D27,'ИСХОДНИК-даты-2х'!$D$10:$AJ$105,16,0)</f>
        <v>44495</v>
      </c>
      <c r="T27" s="141">
        <f>VLOOKUP(D27,'ИСХОДНИК-даты-2х'!$D$10:$AJ$105,17,0)</f>
        <v>44520</v>
      </c>
      <c r="U27" s="140">
        <f>VLOOKUP(D27,'ИСХОДНИК-даты-2х'!$D$10:$AJ$105,18,0)</f>
        <v>44540</v>
      </c>
      <c r="V27" s="141">
        <f>VLOOKUP(D27,'ИСХОДНИК-даты-2х'!$D$10:$AJ$105,19,0)</f>
        <v>44568</v>
      </c>
      <c r="W27" s="141">
        <f>VLOOKUP(D27,'ИСХОДНИК-даты-2х'!$D$10:$AJ$105,20,0)</f>
        <v>44573</v>
      </c>
      <c r="X27" s="141">
        <f>VLOOKUP(D27,'ИСХОДНИК-даты-2х'!$D$10:$AJ$105,21,0)</f>
        <v>44587</v>
      </c>
      <c r="Y27" s="141">
        <f>VLOOKUP(D27,'ИСХОДНИК-даты-2х'!$D$10:$AJ$105,22,0)</f>
        <v>44608</v>
      </c>
      <c r="Z27" s="140">
        <f>VLOOKUP(D27,'ИСХОДНИК-даты-2х'!$D$10:$AJ$105,23,0)</f>
        <v>44615</v>
      </c>
      <c r="AA27" s="717">
        <f>VLOOKUP(D27,'ИСХОДНИК-даты-2х'!$D$10:$AJ$105,24,0)</f>
        <v>44620</v>
      </c>
      <c r="AB27" s="142">
        <f>VLOOKUP(D27,'ИСХОДНИК-даты-2х'!$D$10:$AJ$105,25,0)</f>
        <v>44623</v>
      </c>
      <c r="AC27" s="143">
        <f t="shared" si="2"/>
        <v>8</v>
      </c>
    </row>
    <row r="28" spans="1:29">
      <c r="A28" s="136">
        <f>IF(ISBLANK(D28),"",COUNTA($D$7:D28))</f>
        <v>22</v>
      </c>
      <c r="B28" s="137">
        <v>35</v>
      </c>
      <c r="C28" s="138" t="s">
        <v>114</v>
      </c>
      <c r="D28" s="139" t="str">
        <f t="shared" si="1"/>
        <v>35У_С</v>
      </c>
      <c r="E28" s="140">
        <f>VLOOKUP(D28,'ИСХОДНИК-даты-2х'!$D$10:$AJ$105,2,0)</f>
        <v>44090</v>
      </c>
      <c r="F28" s="651">
        <f>VLOOKUP(D28,'ИСХОДНИК-даты-2х'!$D$10:$AJ$105,3,0)</f>
        <v>44118</v>
      </c>
      <c r="G28" s="141">
        <f>VLOOKUP(D28,'ИСХОДНИК-даты-2х'!$D$10:$AJ$105,4,0)</f>
        <v>44167</v>
      </c>
      <c r="H28" s="140">
        <f>VLOOKUP(D28,'ИСХОДНИК-даты-2х'!$D$10:$AJ$105,5,0)</f>
        <v>44316</v>
      </c>
      <c r="I28" s="141">
        <f>VLOOKUP(D28,'ИСХОДНИК-даты-2х'!$D$10:$AJ$105,6,0)</f>
        <v>44344</v>
      </c>
      <c r="J28" s="141">
        <f>VLOOKUP(D28,'ИСХОДНИК-даты-2х'!$D$10:$AJ$105,7,0)</f>
        <v>44344</v>
      </c>
      <c r="K28" s="140">
        <f>VLOOKUP(D28,'ИСХОДНИК-даты-2х'!$D$10:$AJ$105,8,0)</f>
        <v>44428</v>
      </c>
      <c r="L28" s="141">
        <f>VLOOKUP(D28,'ИСХОДНИК-даты-2х'!$D$10:$AJ$105,9,0)</f>
        <v>44460</v>
      </c>
      <c r="M28" s="801">
        <f>VLOOKUP(D28,'ИСХОДНИК-даты-2х'!$D$10:$AJ$105,10,0)</f>
        <v>44460</v>
      </c>
      <c r="N28" s="141">
        <f>VLOOKUP(D28,'ИСХОДНИК-даты-2х'!$D$10:$AJ$105,11,0)</f>
        <v>44459</v>
      </c>
      <c r="O28" s="141">
        <f>VLOOKUP(D28,'ИСХОДНИК-даты-2х'!$D$10:$AJ$105,12,0)</f>
        <v>44459</v>
      </c>
      <c r="P28" s="140">
        <f>VLOOKUP(D28,'ИСХОДНИК-даты-2х'!$D$10:$AJ$105,13,0)</f>
        <v>44480</v>
      </c>
      <c r="Q28" s="141">
        <f>VLOOKUP(D28,'ИСХОДНИК-даты-2х'!$D$10:$AJ$105,14,0)</f>
        <v>44487</v>
      </c>
      <c r="R28" s="140">
        <f>VLOOKUP(D28,'ИСХОДНИК-даты-2х'!$D$10:$AJ$105,15,0)</f>
        <v>44490</v>
      </c>
      <c r="S28" s="141">
        <f>VLOOKUP(D28,'ИСХОДНИК-даты-2х'!$D$10:$AJ$105,16,0)</f>
        <v>44495</v>
      </c>
      <c r="T28" s="141">
        <f>VLOOKUP(D28,'ИСХОДНИК-даты-2х'!$D$10:$AJ$105,17,0)</f>
        <v>44520</v>
      </c>
      <c r="U28" s="140">
        <f>VLOOKUP(D28,'ИСХОДНИК-даты-2х'!$D$10:$AJ$105,18,0)</f>
        <v>44540</v>
      </c>
      <c r="V28" s="141">
        <f>VLOOKUP(D28,'ИСХОДНИК-даты-2х'!$D$10:$AJ$105,19,0)</f>
        <v>44568</v>
      </c>
      <c r="W28" s="141">
        <f>VLOOKUP(D28,'ИСХОДНИК-даты-2х'!$D$10:$AJ$105,20,0)</f>
        <v>44573</v>
      </c>
      <c r="X28" s="141">
        <f>VLOOKUP(D28,'ИСХОДНИК-даты-2х'!$D$10:$AJ$105,21,0)</f>
        <v>44587</v>
      </c>
      <c r="Y28" s="141">
        <f>VLOOKUP(D28,'ИСХОДНИК-даты-2х'!$D$10:$AJ$105,22,0)</f>
        <v>44608</v>
      </c>
      <c r="Z28" s="140">
        <f>VLOOKUP(D28,'ИСХОДНИК-даты-2х'!$D$10:$AJ$105,23,0)</f>
        <v>44615</v>
      </c>
      <c r="AA28" s="717">
        <f>VLOOKUP(D28,'ИСХОДНИК-даты-2х'!$D$10:$AJ$105,24,0)</f>
        <v>44620</v>
      </c>
      <c r="AB28" s="142">
        <f>VLOOKUP(D28,'ИСХОДНИК-даты-2х'!$D$10:$AJ$105,25,0)</f>
        <v>44623</v>
      </c>
      <c r="AC28" s="143">
        <f t="shared" si="2"/>
        <v>8</v>
      </c>
    </row>
    <row r="29" spans="1:29">
      <c r="A29" s="136">
        <f>IF(ISBLANK(D29),"",COUNTA($D$7:D29))</f>
        <v>23</v>
      </c>
      <c r="B29" s="137">
        <v>74</v>
      </c>
      <c r="C29" s="138" t="s">
        <v>858</v>
      </c>
      <c r="D29" s="139" t="str">
        <f t="shared" si="1"/>
        <v>74У_Э</v>
      </c>
      <c r="E29" s="140">
        <f>VLOOKUP(D29,'ИСХОДНИК-даты-2х'!$D$10:$AJ$105,2,0)</f>
        <v>44096</v>
      </c>
      <c r="F29" s="651">
        <f>VLOOKUP(D29,'ИСХОДНИК-даты-2х'!$D$10:$AJ$105,3,0)</f>
        <v>44124</v>
      </c>
      <c r="G29" s="141">
        <f>VLOOKUP(D29,'ИСХОДНИК-даты-2х'!$D$10:$AJ$105,4,0)</f>
        <v>44173</v>
      </c>
      <c r="H29" s="140">
        <f>VLOOKUP(D29,'ИСХОДНИК-даты-2х'!$D$10:$AJ$105,5,0)</f>
        <v>44316</v>
      </c>
      <c r="I29" s="141">
        <f>VLOOKUP(D29,'ИСХОДНИК-даты-2х'!$D$10:$AJ$105,6,0)</f>
        <v>44344</v>
      </c>
      <c r="J29" s="141">
        <f>VLOOKUP(D29,'ИСХОДНИК-даты-2х'!$D$10:$AJ$105,7,0)</f>
        <v>44344</v>
      </c>
      <c r="K29" s="140">
        <f>VLOOKUP(D29,'ИСХОДНИК-даты-2х'!$D$10:$AJ$105,8,0)</f>
        <v>44428</v>
      </c>
      <c r="L29" s="141">
        <f>VLOOKUP(D29,'ИСХОДНИК-даты-2х'!$D$10:$AJ$105,9,0)</f>
        <v>44460</v>
      </c>
      <c r="M29" s="801">
        <f>VLOOKUP(D29,'ИСХОДНИК-даты-2х'!$D$10:$AJ$105,10,0)</f>
        <v>44460</v>
      </c>
      <c r="N29" s="141">
        <f>VLOOKUP(D29,'ИСХОДНИК-даты-2х'!$D$10:$AJ$105,11,0)</f>
        <v>44459</v>
      </c>
      <c r="O29" s="141">
        <f>VLOOKUP(D29,'ИСХОДНИК-даты-2х'!$D$10:$AJ$105,12,0)</f>
        <v>44459</v>
      </c>
      <c r="P29" s="140">
        <f>VLOOKUP(D29,'ИСХОДНИК-даты-2х'!$D$10:$AJ$105,13,0)</f>
        <v>44480</v>
      </c>
      <c r="Q29" s="141">
        <f>VLOOKUP(D29,'ИСХОДНИК-даты-2х'!$D$10:$AJ$105,14,0)</f>
        <v>44487</v>
      </c>
      <c r="R29" s="140">
        <f>VLOOKUP(D29,'ИСХОДНИК-даты-2х'!$D$10:$AJ$105,15,0)</f>
        <v>44490</v>
      </c>
      <c r="S29" s="141">
        <f>VLOOKUP(D29,'ИСХОДНИК-даты-2х'!$D$10:$AJ$105,16,0)</f>
        <v>44495</v>
      </c>
      <c r="T29" s="141">
        <f>VLOOKUP(D29,'ИСХОДНИК-даты-2х'!$D$10:$AJ$105,17,0)</f>
        <v>44520</v>
      </c>
      <c r="U29" s="140">
        <f>VLOOKUP(D29,'ИСХОДНИК-даты-2х'!$D$10:$AJ$105,18,0)</f>
        <v>44540</v>
      </c>
      <c r="V29" s="141">
        <f>VLOOKUP(D29,'ИСХОДНИК-даты-2х'!$D$10:$AJ$105,19,0)</f>
        <v>44568</v>
      </c>
      <c r="W29" s="141">
        <f>VLOOKUP(D29,'ИСХОДНИК-даты-2х'!$D$10:$AJ$105,20,0)</f>
        <v>44573</v>
      </c>
      <c r="X29" s="141">
        <f>VLOOKUP(D29,'ИСХОДНИК-даты-2х'!$D$10:$AJ$105,21,0)</f>
        <v>44587</v>
      </c>
      <c r="Y29" s="141">
        <f>VLOOKUP(D29,'ИСХОДНИК-даты-2х'!$D$10:$AJ$105,22,0)</f>
        <v>44608</v>
      </c>
      <c r="Z29" s="140">
        <f>VLOOKUP(D29,'ИСХОДНИК-даты-2х'!$D$10:$AJ$105,23,0)</f>
        <v>44615</v>
      </c>
      <c r="AA29" s="717">
        <f>VLOOKUP(D29,'ИСХОДНИК-даты-2х'!$D$10:$AJ$105,24,0)</f>
        <v>44620</v>
      </c>
      <c r="AB29" s="142">
        <f>VLOOKUP(D29,'ИСХОДНИК-даты-2х'!$D$10:$AJ$105,25,0)</f>
        <v>44623</v>
      </c>
      <c r="AC29" s="143">
        <f t="shared" si="2"/>
        <v>8</v>
      </c>
    </row>
    <row r="30" spans="1:29" s="152" customFormat="1">
      <c r="A30" s="136">
        <f>IF(ISBLANK(D30),"",COUNTA($D$7:D30))</f>
        <v>24</v>
      </c>
      <c r="B30" s="137">
        <v>30</v>
      </c>
      <c r="C30" s="138" t="s">
        <v>114</v>
      </c>
      <c r="D30" s="139" t="str">
        <f t="shared" si="1"/>
        <v>30У_С</v>
      </c>
      <c r="E30" s="140">
        <f>VLOOKUP(D30,'ИСХОДНИК-даты-2х'!$D$10:$AJ$105,2,0)</f>
        <v>44126</v>
      </c>
      <c r="F30" s="651">
        <f>VLOOKUP(D30,'ИСХОДНИК-даты-2х'!$D$10:$AJ$105,3,0)</f>
        <v>44154</v>
      </c>
      <c r="G30" s="141">
        <f>VLOOKUP(D30,'ИСХОДНИК-даты-2х'!$D$10:$AJ$105,4,0)</f>
        <v>44203</v>
      </c>
      <c r="H30" s="140">
        <f>VLOOKUP(D30,'ИСХОДНИК-даты-2х'!$D$10:$AJ$105,5,0)</f>
        <v>44208</v>
      </c>
      <c r="I30" s="141">
        <f>VLOOKUP(D30,'ИСХОДНИК-даты-2х'!$D$10:$AJ$105,6,0)</f>
        <v>44236</v>
      </c>
      <c r="J30" s="141">
        <f>VLOOKUP(D30,'ИСХОДНИК-даты-2х'!$D$10:$AJ$105,7,0)</f>
        <v>44236</v>
      </c>
      <c r="K30" s="140">
        <f>VLOOKUP(D30,'ИСХОДНИК-даты-2х'!$D$10:$AJ$105,8,0)</f>
        <v>44270</v>
      </c>
      <c r="L30" s="141">
        <f>VLOOKUP(D30,'ИСХОДНИК-даты-2х'!$D$10:$AJ$105,9,0)</f>
        <v>44300</v>
      </c>
      <c r="M30" s="801">
        <f>VLOOKUP(D30,'ИСХОДНИК-даты-2х'!$D$10:$AJ$105,10,0)</f>
        <v>44300</v>
      </c>
      <c r="N30" s="141">
        <f>VLOOKUP(D30,'ИСХОДНИК-даты-2х'!$D$10:$AJ$105,11,0)</f>
        <v>44299</v>
      </c>
      <c r="O30" s="141">
        <f>VLOOKUP(D30,'ИСХОДНИК-даты-2х'!$D$10:$AJ$105,12,0)</f>
        <v>44299</v>
      </c>
      <c r="P30" s="140">
        <f>VLOOKUP(D30,'ИСХОДНИК-даты-2х'!$D$10:$AJ$105,13,0)</f>
        <v>44320</v>
      </c>
      <c r="Q30" s="141">
        <f>VLOOKUP(D30,'ИСХОДНИК-даты-2х'!$D$10:$AJ$105,14,0)</f>
        <v>44327</v>
      </c>
      <c r="R30" s="140">
        <f>VLOOKUP(D30,'ИСХОДНИК-даты-2х'!$D$10:$AJ$105,15,0)</f>
        <v>44330</v>
      </c>
      <c r="S30" s="141">
        <f>VLOOKUP(D30,'ИСХОДНИК-даты-2х'!$D$10:$AJ$105,16,0)</f>
        <v>44335</v>
      </c>
      <c r="T30" s="141">
        <f>VLOOKUP(D30,'ИСХОДНИК-даты-2х'!$D$10:$AJ$105,17,0)</f>
        <v>44360</v>
      </c>
      <c r="U30" s="140">
        <f>VLOOKUP(D30,'ИСХОДНИК-даты-2х'!$D$10:$AJ$105,18,0)</f>
        <v>44380</v>
      </c>
      <c r="V30" s="141">
        <f>VLOOKUP(D30,'ИСХОДНИК-даты-2х'!$D$10:$AJ$105,19,0)</f>
        <v>44407</v>
      </c>
      <c r="W30" s="141">
        <f>VLOOKUP(D30,'ИСХОДНИК-даты-2х'!$D$10:$AJ$105,20,0)</f>
        <v>44412</v>
      </c>
      <c r="X30" s="141">
        <f>VLOOKUP(D30,'ИСХОДНИК-даты-2х'!$D$10:$AJ$105,21,0)</f>
        <v>44426</v>
      </c>
      <c r="Y30" s="141">
        <f>VLOOKUP(D30,'ИСХОДНИК-даты-2х'!$D$10:$AJ$105,22,0)</f>
        <v>44447</v>
      </c>
      <c r="Z30" s="140">
        <f>VLOOKUP(D30,'ИСХОДНИК-даты-2х'!$D$10:$AJ$105,23,0)</f>
        <v>44454</v>
      </c>
      <c r="AA30" s="717">
        <f>VLOOKUP(D30,'ИСХОДНИК-даты-2х'!$D$10:$AJ$105,24,0)</f>
        <v>44459</v>
      </c>
      <c r="AB30" s="142">
        <f>VLOOKUP(D30,'ИСХОДНИК-даты-2х'!$D$10:$AJ$105,25,0)</f>
        <v>44462</v>
      </c>
      <c r="AC30" s="143">
        <f t="shared" si="2"/>
        <v>8</v>
      </c>
    </row>
    <row r="31" spans="1:29">
      <c r="A31" s="136">
        <f>IF(ISBLANK(D31),"",COUNTA($D$7:D31))</f>
        <v>25</v>
      </c>
      <c r="B31" s="137">
        <v>38</v>
      </c>
      <c r="C31" s="138" t="s">
        <v>727</v>
      </c>
      <c r="D31" s="139" t="str">
        <f t="shared" si="1"/>
        <v>38У_Т</v>
      </c>
      <c r="E31" s="140">
        <f>VLOOKUP(D31,'ИСХОДНИК-даты-2х'!$D$10:$AJ$105,2,0)</f>
        <v>44150</v>
      </c>
      <c r="F31" s="651">
        <f>VLOOKUP(D31,'ИСХОДНИК-даты-2х'!$D$10:$AJ$105,3,0)</f>
        <v>44176</v>
      </c>
      <c r="G31" s="141">
        <f>VLOOKUP(D31,'ИСХОДНИК-даты-2х'!$D$10:$AJ$105,4,0)</f>
        <v>44225</v>
      </c>
      <c r="H31" s="140">
        <f>VLOOKUP(D31,'ИСХОДНИК-даты-2х'!$D$10:$AJ$105,5,0)</f>
        <v>44316</v>
      </c>
      <c r="I31" s="141">
        <f>VLOOKUP(D31,'ИСХОДНИК-даты-2х'!$D$10:$AJ$105,6,0)</f>
        <v>44344</v>
      </c>
      <c r="J31" s="141">
        <f>VLOOKUP(D31,'ИСХОДНИК-даты-2х'!$D$10:$AJ$105,7,0)</f>
        <v>44344</v>
      </c>
      <c r="K31" s="140">
        <f>VLOOKUP(D31,'ИСХОДНИК-даты-2х'!$D$10:$AJ$105,8,0)</f>
        <v>44358</v>
      </c>
      <c r="L31" s="141">
        <f>VLOOKUP(D31,'ИСХОДНИК-даты-2х'!$D$10:$AJ$105,9,0)</f>
        <v>44390</v>
      </c>
      <c r="M31" s="801">
        <f>VLOOKUP(D31,'ИСХОДНИК-даты-2х'!$D$10:$AJ$105,10,0)</f>
        <v>44390</v>
      </c>
      <c r="N31" s="141">
        <f>VLOOKUP(D31,'ИСХОДНИК-даты-2х'!$D$10:$AJ$105,11,0)</f>
        <v>44389</v>
      </c>
      <c r="O31" s="141">
        <f>VLOOKUP(D31,'ИСХОДНИК-даты-2х'!$D$10:$AJ$105,12,0)</f>
        <v>44389</v>
      </c>
      <c r="P31" s="140">
        <f>VLOOKUP(D31,'ИСХОДНИК-даты-2х'!$D$10:$AJ$105,13,0)</f>
        <v>44410</v>
      </c>
      <c r="Q31" s="141">
        <f>VLOOKUP(D31,'ИСХОДНИК-даты-2х'!$D$10:$AJ$105,14,0)</f>
        <v>44417</v>
      </c>
      <c r="R31" s="140">
        <f>VLOOKUP(D31,'ИСХОДНИК-даты-2х'!$D$10:$AJ$105,15,0)</f>
        <v>44420</v>
      </c>
      <c r="S31" s="141">
        <f>VLOOKUP(D31,'ИСХОДНИК-даты-2х'!$D$10:$AJ$105,16,0)</f>
        <v>44425</v>
      </c>
      <c r="T31" s="141">
        <f>VLOOKUP(D31,'ИСХОДНИК-даты-2х'!$D$10:$AJ$105,17,0)</f>
        <v>44450</v>
      </c>
      <c r="U31" s="140">
        <f>VLOOKUP(D31,'ИСХОДНИК-даты-2х'!$D$10:$AJ$105,18,0)</f>
        <v>44470</v>
      </c>
      <c r="V31" s="141">
        <f>VLOOKUP(D31,'ИСХОДНИК-даты-2х'!$D$10:$AJ$105,19,0)</f>
        <v>44498</v>
      </c>
      <c r="W31" s="141">
        <f>VLOOKUP(D31,'ИСХОДНИК-даты-2х'!$D$10:$AJ$105,20,0)</f>
        <v>44503</v>
      </c>
      <c r="X31" s="141">
        <f>VLOOKUP(D31,'ИСХОДНИК-даты-2х'!$D$10:$AJ$105,21,0)</f>
        <v>44517</v>
      </c>
      <c r="Y31" s="141">
        <f>VLOOKUP(D31,'ИСХОДНИК-даты-2х'!$D$10:$AJ$105,22,0)</f>
        <v>44538</v>
      </c>
      <c r="Z31" s="140">
        <f>VLOOKUP(D31,'ИСХОДНИК-даты-2х'!$D$10:$AJ$105,23,0)</f>
        <v>44545</v>
      </c>
      <c r="AA31" s="717">
        <f>VLOOKUP(D31,'ИСХОДНИК-даты-2х'!$D$10:$AJ$105,24,0)</f>
        <v>44550</v>
      </c>
      <c r="AB31" s="142">
        <f>VLOOKUP(D31,'ИСХОДНИК-даты-2х'!$D$10:$AJ$105,25,0)</f>
        <v>44553</v>
      </c>
      <c r="AC31" s="143">
        <f t="shared" si="2"/>
        <v>8</v>
      </c>
    </row>
    <row r="32" spans="1:29">
      <c r="A32" s="136">
        <f>IF(ISBLANK(D32),"",COUNTA($D$7:D32))</f>
        <v>26</v>
      </c>
      <c r="B32" s="137">
        <v>49</v>
      </c>
      <c r="C32" s="138" t="s">
        <v>727</v>
      </c>
      <c r="D32" s="139" t="str">
        <f t="shared" si="1"/>
        <v>49У_Т</v>
      </c>
      <c r="E32" s="140">
        <f>VLOOKUP(D32,'ИСХОДНИК-даты-2х'!$D$10:$AJ$105,2,0)</f>
        <v>44153</v>
      </c>
      <c r="F32" s="651">
        <f>VLOOKUP(D32,'ИСХОДНИК-даты-2х'!$D$10:$AJ$105,3,0)</f>
        <v>44181</v>
      </c>
      <c r="G32" s="141">
        <f>VLOOKUP(D32,'ИСХОДНИК-даты-2х'!$D$10:$AJ$105,4,0)</f>
        <v>44230</v>
      </c>
      <c r="H32" s="140">
        <f>VLOOKUP(D32,'ИСХОДНИК-даты-2х'!$D$10:$AJ$105,5,0)</f>
        <v>44316</v>
      </c>
      <c r="I32" s="141">
        <f>VLOOKUP(D32,'ИСХОДНИК-даты-2х'!$D$10:$AJ$105,6,0)</f>
        <v>44344</v>
      </c>
      <c r="J32" s="141">
        <f>VLOOKUP(D32,'ИСХОДНИК-даты-2х'!$D$10:$AJ$105,7,0)</f>
        <v>44344</v>
      </c>
      <c r="K32" s="140">
        <f>VLOOKUP(D32,'ИСХОДНИК-даты-2х'!$D$10:$AJ$105,8,0)</f>
        <v>44428</v>
      </c>
      <c r="L32" s="141">
        <f>VLOOKUP(D32,'ИСХОДНИК-даты-2х'!$D$10:$AJ$105,9,0)</f>
        <v>44460</v>
      </c>
      <c r="M32" s="801">
        <f>VLOOKUP(D32,'ИСХОДНИК-даты-2х'!$D$10:$AJ$105,10,0)</f>
        <v>44460</v>
      </c>
      <c r="N32" s="141">
        <f>VLOOKUP(D32,'ИСХОДНИК-даты-2х'!$D$10:$AJ$105,11,0)</f>
        <v>44459</v>
      </c>
      <c r="O32" s="141">
        <f>VLOOKUP(D32,'ИСХОДНИК-даты-2х'!$D$10:$AJ$105,12,0)</f>
        <v>44459</v>
      </c>
      <c r="P32" s="140">
        <f>VLOOKUP(D32,'ИСХОДНИК-даты-2х'!$D$10:$AJ$105,13,0)</f>
        <v>44480</v>
      </c>
      <c r="Q32" s="141">
        <f>VLOOKUP(D32,'ИСХОДНИК-даты-2х'!$D$10:$AJ$105,14,0)</f>
        <v>44487</v>
      </c>
      <c r="R32" s="140">
        <f>VLOOKUP(D32,'ИСХОДНИК-даты-2х'!$D$10:$AJ$105,15,0)</f>
        <v>44490</v>
      </c>
      <c r="S32" s="141">
        <f>VLOOKUP(D32,'ИСХОДНИК-даты-2х'!$D$10:$AJ$105,16,0)</f>
        <v>44495</v>
      </c>
      <c r="T32" s="141">
        <f>VLOOKUP(D32,'ИСХОДНИК-даты-2х'!$D$10:$AJ$105,17,0)</f>
        <v>44520</v>
      </c>
      <c r="U32" s="140">
        <f>VLOOKUP(D32,'ИСХОДНИК-даты-2х'!$D$10:$AJ$105,18,0)</f>
        <v>44540</v>
      </c>
      <c r="V32" s="141">
        <f>VLOOKUP(D32,'ИСХОДНИК-даты-2х'!$D$10:$AJ$105,19,0)</f>
        <v>44568</v>
      </c>
      <c r="W32" s="141">
        <f>VLOOKUP(D32,'ИСХОДНИК-даты-2х'!$D$10:$AJ$105,20,0)</f>
        <v>44573</v>
      </c>
      <c r="X32" s="141">
        <f>VLOOKUP(D32,'ИСХОДНИК-даты-2х'!$D$10:$AJ$105,21,0)</f>
        <v>44587</v>
      </c>
      <c r="Y32" s="141">
        <f>VLOOKUP(D32,'ИСХОДНИК-даты-2х'!$D$10:$AJ$105,22,0)</f>
        <v>44608</v>
      </c>
      <c r="Z32" s="140">
        <f>VLOOKUP(D32,'ИСХОДНИК-даты-2х'!$D$10:$AJ$105,23,0)</f>
        <v>44615</v>
      </c>
      <c r="AA32" s="717">
        <f>VLOOKUP(D32,'ИСХОДНИК-даты-2х'!$D$10:$AJ$105,24,0)</f>
        <v>44620</v>
      </c>
      <c r="AB32" s="142">
        <f>VLOOKUP(D32,'ИСХОДНИК-даты-2х'!$D$10:$AJ$105,25,0)</f>
        <v>44623</v>
      </c>
      <c r="AC32" s="143">
        <f t="shared" si="2"/>
        <v>8</v>
      </c>
    </row>
    <row r="33" spans="1:29">
      <c r="A33" s="136">
        <f>IF(ISBLANK(D33),"",COUNTA($D$7:D33))</f>
        <v>27</v>
      </c>
      <c r="B33" s="137">
        <v>76</v>
      </c>
      <c r="C33" s="138" t="s">
        <v>858</v>
      </c>
      <c r="D33" s="139" t="str">
        <f t="shared" si="1"/>
        <v>76У_Э</v>
      </c>
      <c r="E33" s="140">
        <f>VLOOKUP(D33,'ИСХОДНИК-даты-2х'!$D$10:$AJ$105,2,0)</f>
        <v>44154</v>
      </c>
      <c r="F33" s="651">
        <f>VLOOKUP(D33,'ИСХОДНИК-даты-2х'!$D$10:$AJ$105,3,0)</f>
        <v>44182</v>
      </c>
      <c r="G33" s="141">
        <f>VLOOKUP(D33,'ИСХОДНИК-даты-2х'!$D$10:$AJ$105,4,0)</f>
        <v>44231</v>
      </c>
      <c r="H33" s="140">
        <f>VLOOKUP(D33,'ИСХОДНИК-даты-2х'!$D$10:$AJ$105,5,0)</f>
        <v>44316</v>
      </c>
      <c r="I33" s="141">
        <f>VLOOKUP(D33,'ИСХОДНИК-даты-2х'!$D$10:$AJ$105,6,0)</f>
        <v>44344</v>
      </c>
      <c r="J33" s="141">
        <f>VLOOKUP(D33,'ИСХОДНИК-даты-2х'!$D$10:$AJ$105,7,0)</f>
        <v>44344</v>
      </c>
      <c r="K33" s="140">
        <f>VLOOKUP(D33,'ИСХОДНИК-даты-2х'!$D$10:$AJ$105,8,0)</f>
        <v>44428</v>
      </c>
      <c r="L33" s="141">
        <f>VLOOKUP(D33,'ИСХОДНИК-даты-2х'!$D$10:$AJ$105,9,0)</f>
        <v>44460</v>
      </c>
      <c r="M33" s="801">
        <f>VLOOKUP(D33,'ИСХОДНИК-даты-2х'!$D$10:$AJ$105,10,0)</f>
        <v>44460</v>
      </c>
      <c r="N33" s="141">
        <f>VLOOKUP(D33,'ИСХОДНИК-даты-2х'!$D$10:$AJ$105,11,0)</f>
        <v>44459</v>
      </c>
      <c r="O33" s="141">
        <f>VLOOKUP(D33,'ИСХОДНИК-даты-2х'!$D$10:$AJ$105,12,0)</f>
        <v>44459</v>
      </c>
      <c r="P33" s="140">
        <f>VLOOKUP(D33,'ИСХОДНИК-даты-2х'!$D$10:$AJ$105,13,0)</f>
        <v>44480</v>
      </c>
      <c r="Q33" s="141">
        <f>VLOOKUP(D33,'ИСХОДНИК-даты-2х'!$D$10:$AJ$105,14,0)</f>
        <v>44487</v>
      </c>
      <c r="R33" s="140">
        <f>VLOOKUP(D33,'ИСХОДНИК-даты-2х'!$D$10:$AJ$105,15,0)</f>
        <v>44490</v>
      </c>
      <c r="S33" s="141">
        <f>VLOOKUP(D33,'ИСХОДНИК-даты-2х'!$D$10:$AJ$105,16,0)</f>
        <v>44495</v>
      </c>
      <c r="T33" s="141">
        <f>VLOOKUP(D33,'ИСХОДНИК-даты-2х'!$D$10:$AJ$105,17,0)</f>
        <v>44520</v>
      </c>
      <c r="U33" s="140">
        <f>VLOOKUP(D33,'ИСХОДНИК-даты-2х'!$D$10:$AJ$105,18,0)</f>
        <v>44540</v>
      </c>
      <c r="V33" s="141">
        <f>VLOOKUP(D33,'ИСХОДНИК-даты-2х'!$D$10:$AJ$105,19,0)</f>
        <v>44568</v>
      </c>
      <c r="W33" s="141">
        <f>VLOOKUP(D33,'ИСХОДНИК-даты-2х'!$D$10:$AJ$105,20,0)</f>
        <v>44573</v>
      </c>
      <c r="X33" s="141">
        <f>VLOOKUP(D33,'ИСХОДНИК-даты-2х'!$D$10:$AJ$105,21,0)</f>
        <v>44587</v>
      </c>
      <c r="Y33" s="141">
        <f>VLOOKUP(D33,'ИСХОДНИК-даты-2х'!$D$10:$AJ$105,22,0)</f>
        <v>44608</v>
      </c>
      <c r="Z33" s="140">
        <f>VLOOKUP(D33,'ИСХОДНИК-даты-2х'!$D$10:$AJ$105,23,0)</f>
        <v>44615</v>
      </c>
      <c r="AA33" s="717">
        <f>VLOOKUP(D33,'ИСХОДНИК-даты-2х'!$D$10:$AJ$105,24,0)</f>
        <v>44620</v>
      </c>
      <c r="AB33" s="142">
        <f>VLOOKUP(D33,'ИСХОДНИК-даты-2х'!$D$10:$AJ$105,25,0)</f>
        <v>44623</v>
      </c>
      <c r="AC33" s="143">
        <f t="shared" si="2"/>
        <v>8</v>
      </c>
    </row>
    <row r="34" spans="1:29">
      <c r="A34" s="136">
        <f>IF(ISBLANK(D34),"",COUNTA($D$7:D34))</f>
        <v>28</v>
      </c>
      <c r="B34" s="137">
        <v>72</v>
      </c>
      <c r="C34" s="138" t="s">
        <v>858</v>
      </c>
      <c r="D34" s="139" t="str">
        <f t="shared" si="1"/>
        <v>72У_Э</v>
      </c>
      <c r="E34" s="140">
        <f>VLOOKUP(D34,'ИСХОДНИК-даты-2х'!$D$10:$AJ$105,2,0)</f>
        <v>44156</v>
      </c>
      <c r="F34" s="651">
        <f>VLOOKUP(D34,'ИСХОДНИК-даты-2х'!$D$10:$AJ$105,3,0)</f>
        <v>44183</v>
      </c>
      <c r="G34" s="141">
        <f>VLOOKUP(D34,'ИСХОДНИК-даты-2х'!$D$10:$AJ$105,4,0)</f>
        <v>44232</v>
      </c>
      <c r="H34" s="140">
        <f>VLOOKUP(D34,'ИСХОДНИК-даты-2х'!$D$10:$AJ$105,5,0)</f>
        <v>44316</v>
      </c>
      <c r="I34" s="141">
        <f>VLOOKUP(D34,'ИСХОДНИК-даты-2х'!$D$10:$AJ$105,6,0)</f>
        <v>44344</v>
      </c>
      <c r="J34" s="141">
        <f>VLOOKUP(D34,'ИСХОДНИК-даты-2х'!$D$10:$AJ$105,7,0)</f>
        <v>44344</v>
      </c>
      <c r="K34" s="140">
        <f>VLOOKUP(D34,'ИСХОДНИК-даты-2х'!$D$10:$AJ$105,8,0)</f>
        <v>44428</v>
      </c>
      <c r="L34" s="141">
        <f>VLOOKUP(D34,'ИСХОДНИК-даты-2х'!$D$10:$AJ$105,9,0)</f>
        <v>44460</v>
      </c>
      <c r="M34" s="801">
        <f>VLOOKUP(D34,'ИСХОДНИК-даты-2х'!$D$10:$AJ$105,10,0)</f>
        <v>44460</v>
      </c>
      <c r="N34" s="141">
        <f>VLOOKUP(D34,'ИСХОДНИК-даты-2х'!$D$10:$AJ$105,11,0)</f>
        <v>44459</v>
      </c>
      <c r="O34" s="141">
        <f>VLOOKUP(D34,'ИСХОДНИК-даты-2х'!$D$10:$AJ$105,12,0)</f>
        <v>44459</v>
      </c>
      <c r="P34" s="140">
        <f>VLOOKUP(D34,'ИСХОДНИК-даты-2х'!$D$10:$AJ$105,13,0)</f>
        <v>44480</v>
      </c>
      <c r="Q34" s="141">
        <f>VLOOKUP(D34,'ИСХОДНИК-даты-2х'!$D$10:$AJ$105,14,0)</f>
        <v>44487</v>
      </c>
      <c r="R34" s="140">
        <f>VLOOKUP(D34,'ИСХОДНИК-даты-2х'!$D$10:$AJ$105,15,0)</f>
        <v>44490</v>
      </c>
      <c r="S34" s="141">
        <f>VLOOKUP(D34,'ИСХОДНИК-даты-2х'!$D$10:$AJ$105,16,0)</f>
        <v>44495</v>
      </c>
      <c r="T34" s="141">
        <f>VLOOKUP(D34,'ИСХОДНИК-даты-2х'!$D$10:$AJ$105,17,0)</f>
        <v>44520</v>
      </c>
      <c r="U34" s="140">
        <f>VLOOKUP(D34,'ИСХОДНИК-даты-2х'!$D$10:$AJ$105,18,0)</f>
        <v>44540</v>
      </c>
      <c r="V34" s="141">
        <f>VLOOKUP(D34,'ИСХОДНИК-даты-2х'!$D$10:$AJ$105,19,0)</f>
        <v>44568</v>
      </c>
      <c r="W34" s="141">
        <f>VLOOKUP(D34,'ИСХОДНИК-даты-2х'!$D$10:$AJ$105,20,0)</f>
        <v>44573</v>
      </c>
      <c r="X34" s="141">
        <f>VLOOKUP(D34,'ИСХОДНИК-даты-2х'!$D$10:$AJ$105,21,0)</f>
        <v>44587</v>
      </c>
      <c r="Y34" s="141">
        <f>VLOOKUP(D34,'ИСХОДНИК-даты-2х'!$D$10:$AJ$105,22,0)</f>
        <v>44608</v>
      </c>
      <c r="Z34" s="140">
        <f>VLOOKUP(D34,'ИСХОДНИК-даты-2х'!$D$10:$AJ$105,23,0)</f>
        <v>44615</v>
      </c>
      <c r="AA34" s="717">
        <f>VLOOKUP(D34,'ИСХОДНИК-даты-2х'!$D$10:$AJ$105,24,0)</f>
        <v>44620</v>
      </c>
      <c r="AB34" s="142">
        <f>VLOOKUP(D34,'ИСХОДНИК-даты-2х'!$D$10:$AJ$105,25,0)</f>
        <v>44623</v>
      </c>
      <c r="AC34" s="143">
        <f t="shared" si="2"/>
        <v>8</v>
      </c>
    </row>
    <row r="35" spans="1:29">
      <c r="A35" s="136">
        <f>IF(ISBLANK(D35),"",COUNTA($D$7:D35))</f>
        <v>29</v>
      </c>
      <c r="B35" s="137">
        <v>93</v>
      </c>
      <c r="C35" s="138" t="s">
        <v>1032</v>
      </c>
      <c r="D35" s="139" t="str">
        <f t="shared" si="1"/>
        <v>93У_К</v>
      </c>
      <c r="E35" s="140">
        <f>VLOOKUP(D35,'ИСХОДНИК-даты-2х'!$D$10:$AJ$105,2,0)</f>
        <v>44156</v>
      </c>
      <c r="F35" s="651">
        <f>VLOOKUP(D35,'ИСХОДНИК-даты-2х'!$D$10:$AJ$105,3,0)</f>
        <v>44183</v>
      </c>
      <c r="G35" s="141">
        <f>VLOOKUP(D35,'ИСХОДНИК-даты-2х'!$D$10:$AJ$105,4,0)</f>
        <v>44232</v>
      </c>
      <c r="H35" s="140">
        <f>VLOOKUP(D35,'ИСХОДНИК-даты-2х'!$D$10:$AJ$105,5,0)</f>
        <v>44316</v>
      </c>
      <c r="I35" s="141">
        <f>VLOOKUP(D35,'ИСХОДНИК-даты-2х'!$D$10:$AJ$105,6,0)</f>
        <v>44344</v>
      </c>
      <c r="J35" s="141">
        <f>VLOOKUP(D35,'ИСХОДНИК-даты-2х'!$D$10:$AJ$105,7,0)</f>
        <v>44344</v>
      </c>
      <c r="K35" s="140">
        <f>VLOOKUP(D35,'ИСХОДНИК-даты-2х'!$D$10:$AJ$105,8,0)</f>
        <v>44398</v>
      </c>
      <c r="L35" s="141">
        <f>VLOOKUP(D35,'ИСХОДНИК-даты-2х'!$D$10:$AJ$105,9,0)</f>
        <v>44428</v>
      </c>
      <c r="M35" s="801">
        <f>VLOOKUP(D35,'ИСХОДНИК-даты-2х'!$D$10:$AJ$105,10,0)</f>
        <v>44428</v>
      </c>
      <c r="N35" s="141">
        <f>VLOOKUP(D35,'ИСХОДНИК-даты-2х'!$D$10:$AJ$105,11,0)</f>
        <v>44427</v>
      </c>
      <c r="O35" s="141">
        <f>VLOOKUP(D35,'ИСХОДНИК-даты-2х'!$D$10:$AJ$105,12,0)</f>
        <v>44427</v>
      </c>
      <c r="P35" s="140">
        <f>VLOOKUP(D35,'ИСХОДНИК-даты-2х'!$D$10:$AJ$105,13,0)</f>
        <v>44448</v>
      </c>
      <c r="Q35" s="141">
        <f>VLOOKUP(D35,'ИСХОДНИК-даты-2х'!$D$10:$AJ$105,14,0)</f>
        <v>44455</v>
      </c>
      <c r="R35" s="140">
        <f>VLOOKUP(D35,'ИСХОДНИК-даты-2х'!$D$10:$AJ$105,15,0)</f>
        <v>44460</v>
      </c>
      <c r="S35" s="141">
        <f>VLOOKUP(D35,'ИСХОДНИК-даты-2х'!$D$10:$AJ$105,16,0)</f>
        <v>44463</v>
      </c>
      <c r="T35" s="141">
        <f>VLOOKUP(D35,'ИСХОДНИК-даты-2х'!$D$10:$AJ$105,17,0)</f>
        <v>44488</v>
      </c>
      <c r="U35" s="140">
        <f>VLOOKUP(D35,'ИСХОДНИК-даты-2х'!$D$10:$AJ$105,18,0)</f>
        <v>44508</v>
      </c>
      <c r="V35" s="141">
        <f>VLOOKUP(D35,'ИСХОДНИК-даты-2х'!$D$10:$AJ$105,19,0)</f>
        <v>44596</v>
      </c>
      <c r="W35" s="141">
        <f>VLOOKUP(D35,'ИСХОДНИК-даты-2х'!$D$10:$AJ$105,20,0)</f>
        <v>44601</v>
      </c>
      <c r="X35" s="141">
        <f>VLOOKUP(D35,'ИСХОДНИК-даты-2х'!$D$10:$AJ$105,21,0)</f>
        <v>44655</v>
      </c>
      <c r="Y35" s="141">
        <f>VLOOKUP(D35,'ИСХОДНИК-даты-2х'!$D$10:$AJ$105,22,0)</f>
        <v>44676</v>
      </c>
      <c r="Z35" s="140">
        <f>VLOOKUP(D35,'ИСХОДНИК-даты-2х'!$D$10:$AJ$105,23,0)</f>
        <v>44683</v>
      </c>
      <c r="AA35" s="717">
        <f>VLOOKUP(D35,'ИСХОДНИК-даты-2х'!$D$10:$AJ$105,24,0)</f>
        <v>44686</v>
      </c>
      <c r="AB35" s="142">
        <f>VLOOKUP(D35,'ИСХОДНИК-даты-2х'!$D$10:$AJ$105,25,0)</f>
        <v>44691</v>
      </c>
      <c r="AC35" s="143">
        <f t="shared" si="2"/>
        <v>8</v>
      </c>
    </row>
    <row r="36" spans="1:29">
      <c r="A36" s="136">
        <f>IF(ISBLANK(D36),"",COUNTA($D$7:D36))</f>
        <v>30</v>
      </c>
      <c r="B36" s="137">
        <v>14</v>
      </c>
      <c r="C36" s="138" t="s">
        <v>114</v>
      </c>
      <c r="D36" s="139" t="str">
        <f t="shared" si="1"/>
        <v>14У_С</v>
      </c>
      <c r="E36" s="140" t="e">
        <f>VLOOKUP(D36,'ИСХОДНИК-даты-2х'!$D$10:$AJ$105,2,0)</f>
        <v>#N/A</v>
      </c>
      <c r="F36" s="651" t="e">
        <f>VLOOKUP(D36,'ИСХОДНИК-даты-2х'!$D$10:$AJ$105,3,0)</f>
        <v>#N/A</v>
      </c>
      <c r="G36" s="141" t="e">
        <f>VLOOKUP(D36,'ИСХОДНИК-даты-2х'!$D$10:$AJ$105,4,0)</f>
        <v>#N/A</v>
      </c>
      <c r="H36" s="140" t="e">
        <f>VLOOKUP(D36,'ИСХОДНИК-даты-2х'!$D$10:$AJ$105,5,0)</f>
        <v>#N/A</v>
      </c>
      <c r="I36" s="141" t="e">
        <f>VLOOKUP(D36,'ИСХОДНИК-даты-2х'!$D$10:$AJ$105,6,0)</f>
        <v>#N/A</v>
      </c>
      <c r="J36" s="141" t="e">
        <f>VLOOKUP(D36,'ИСХОДНИК-даты-2х'!$D$10:$AJ$105,7,0)</f>
        <v>#N/A</v>
      </c>
      <c r="K36" s="140" t="e">
        <f>VLOOKUP(D36,'ИСХОДНИК-даты-2х'!$D$10:$AJ$105,8,0)</f>
        <v>#N/A</v>
      </c>
      <c r="L36" s="141" t="e">
        <f>VLOOKUP(D36,'ИСХОДНИК-даты-2х'!$D$10:$AJ$105,9,0)</f>
        <v>#N/A</v>
      </c>
      <c r="M36" s="801" t="e">
        <f>VLOOKUP(D36,'ИСХОДНИК-даты-2х'!$D$10:$AJ$105,10,0)</f>
        <v>#N/A</v>
      </c>
      <c r="N36" s="141" t="e">
        <f>VLOOKUP(D36,'ИСХОДНИК-даты-2х'!$D$10:$AJ$105,11,0)</f>
        <v>#N/A</v>
      </c>
      <c r="O36" s="141" t="e">
        <f>VLOOKUP(D36,'ИСХОДНИК-даты-2х'!$D$10:$AJ$105,12,0)</f>
        <v>#N/A</v>
      </c>
      <c r="P36" s="140" t="e">
        <f>VLOOKUP(D36,'ИСХОДНИК-даты-2х'!$D$10:$AJ$105,13,0)</f>
        <v>#N/A</v>
      </c>
      <c r="Q36" s="141" t="e">
        <f>VLOOKUP(D36,'ИСХОДНИК-даты-2х'!$D$10:$AJ$105,14,0)</f>
        <v>#N/A</v>
      </c>
      <c r="R36" s="140" t="e">
        <f>VLOOKUP(D36,'ИСХОДНИК-даты-2х'!$D$10:$AJ$105,15,0)</f>
        <v>#N/A</v>
      </c>
      <c r="S36" s="141" t="e">
        <f>VLOOKUP(D36,'ИСХОДНИК-даты-2х'!$D$10:$AJ$105,16,0)</f>
        <v>#N/A</v>
      </c>
      <c r="T36" s="141" t="e">
        <f>VLOOKUP(D36,'ИСХОДНИК-даты-2х'!$D$10:$AJ$105,17,0)</f>
        <v>#N/A</v>
      </c>
      <c r="U36" s="140" t="e">
        <f>VLOOKUP(D36,'ИСХОДНИК-даты-2х'!$D$10:$AJ$105,18,0)</f>
        <v>#N/A</v>
      </c>
      <c r="V36" s="141" t="e">
        <f>VLOOKUP(D36,'ИСХОДНИК-даты-2х'!$D$10:$AJ$105,19,0)</f>
        <v>#N/A</v>
      </c>
      <c r="W36" s="141" t="e">
        <f>VLOOKUP(D36,'ИСХОДНИК-даты-2х'!$D$10:$AJ$105,20,0)</f>
        <v>#N/A</v>
      </c>
      <c r="X36" s="141" t="e">
        <f>VLOOKUP(D36,'ИСХОДНИК-даты-2х'!$D$10:$AJ$105,21,0)</f>
        <v>#N/A</v>
      </c>
      <c r="Y36" s="141" t="e">
        <f>VLOOKUP(D36,'ИСХОДНИК-даты-2х'!$D$10:$AJ$105,22,0)</f>
        <v>#N/A</v>
      </c>
      <c r="Z36" s="140" t="e">
        <f>VLOOKUP(D36,'ИСХОДНИК-даты-2х'!$D$10:$AJ$105,23,0)</f>
        <v>#N/A</v>
      </c>
      <c r="AA36" s="717" t="e">
        <f>VLOOKUP(D36,'ИСХОДНИК-даты-2х'!$D$10:$AJ$105,24,0)</f>
        <v>#N/A</v>
      </c>
      <c r="AB36" s="142" t="e">
        <f>VLOOKUP(D36,'ИСХОДНИК-даты-2х'!$D$10:$AJ$105,25,0)</f>
        <v>#N/A</v>
      </c>
      <c r="AC36" s="143" t="e">
        <f t="shared" si="2"/>
        <v>#N/A</v>
      </c>
    </row>
    <row r="37" spans="1:29">
      <c r="A37" s="136">
        <f>IF(ISBLANK(D37),"",COUNTA($D$7:D37))</f>
        <v>31</v>
      </c>
      <c r="B37" s="137">
        <v>5</v>
      </c>
      <c r="C37" s="138" t="s">
        <v>114</v>
      </c>
      <c r="D37" s="139" t="str">
        <f t="shared" si="1"/>
        <v>5У_С</v>
      </c>
      <c r="E37" s="140">
        <f>VLOOKUP(D37,'ИСХОДНИК-даты-2х'!$D$10:$AJ$105,2,0)</f>
        <v>44168</v>
      </c>
      <c r="F37" s="651">
        <f>VLOOKUP(D37,'ИСХОДНИК-даты-2х'!$D$10:$AJ$105,3,0)</f>
        <v>44196</v>
      </c>
      <c r="G37" s="141">
        <f>VLOOKUP(D37,'ИСХОДНИК-даты-2х'!$D$10:$AJ$105,4,0)</f>
        <v>44245</v>
      </c>
      <c r="H37" s="140">
        <f>VLOOKUP(D37,'ИСХОДНИК-даты-2х'!$D$10:$AJ$105,5,0)</f>
        <v>44250</v>
      </c>
      <c r="I37" s="141">
        <f>VLOOKUP(D37,'ИСХОДНИК-даты-2х'!$D$10:$AJ$105,6,0)</f>
        <v>44278</v>
      </c>
      <c r="J37" s="141">
        <f>VLOOKUP(D37,'ИСХОДНИК-даты-2х'!$D$10:$AJ$105,7,0)</f>
        <v>44278</v>
      </c>
      <c r="K37" s="140">
        <f>VLOOKUP(D37,'ИСХОДНИК-даты-2х'!$D$10:$AJ$105,8,0)</f>
        <v>44312</v>
      </c>
      <c r="L37" s="141">
        <f>VLOOKUP(D37,'ИСХОДНИК-даты-2х'!$D$10:$AJ$105,9,0)</f>
        <v>44342</v>
      </c>
      <c r="M37" s="801">
        <f>VLOOKUP(D37,'ИСХОДНИК-даты-2х'!$D$10:$AJ$105,10,0)</f>
        <v>44342</v>
      </c>
      <c r="N37" s="141">
        <f>VLOOKUP(D37,'ИСХОДНИК-даты-2х'!$D$10:$AJ$105,11,0)</f>
        <v>44341</v>
      </c>
      <c r="O37" s="141">
        <f>VLOOKUP(D37,'ИСХОДНИК-даты-2х'!$D$10:$AJ$105,12,0)</f>
        <v>44341</v>
      </c>
      <c r="P37" s="140">
        <f>VLOOKUP(D37,'ИСХОДНИК-даты-2х'!$D$10:$AJ$105,13,0)</f>
        <v>44362</v>
      </c>
      <c r="Q37" s="141">
        <f>VLOOKUP(D37,'ИСХОДНИК-даты-2х'!$D$10:$AJ$105,14,0)</f>
        <v>44369</v>
      </c>
      <c r="R37" s="140">
        <f>VLOOKUP(D37,'ИСХОДНИК-даты-2х'!$D$10:$AJ$105,15,0)</f>
        <v>44372</v>
      </c>
      <c r="S37" s="141">
        <f>VLOOKUP(D37,'ИСХОДНИК-даты-2х'!$D$10:$AJ$105,16,0)</f>
        <v>44377</v>
      </c>
      <c r="T37" s="141">
        <f>VLOOKUP(D37,'ИСХОДНИК-даты-2х'!$D$10:$AJ$105,17,0)</f>
        <v>44402</v>
      </c>
      <c r="U37" s="140">
        <f>VLOOKUP(D37,'ИСХОДНИК-даты-2х'!$D$10:$AJ$105,18,0)</f>
        <v>44422</v>
      </c>
      <c r="V37" s="141">
        <f>VLOOKUP(D37,'ИСХОДНИК-даты-2х'!$D$10:$AJ$105,19,0)</f>
        <v>44449</v>
      </c>
      <c r="W37" s="141">
        <f>VLOOKUP(D37,'ИСХОДНИК-даты-2х'!$D$10:$AJ$105,20,0)</f>
        <v>44454</v>
      </c>
      <c r="X37" s="141">
        <f>VLOOKUP(D37,'ИСХОДНИК-даты-2х'!$D$10:$AJ$105,21,0)</f>
        <v>44468</v>
      </c>
      <c r="Y37" s="141">
        <f>VLOOKUP(D37,'ИСХОДНИК-даты-2х'!$D$10:$AJ$105,22,0)</f>
        <v>44489</v>
      </c>
      <c r="Z37" s="140">
        <f>VLOOKUP(D37,'ИСХОДНИК-даты-2х'!$D$10:$AJ$105,23,0)</f>
        <v>44496</v>
      </c>
      <c r="AA37" s="717">
        <f>VLOOKUP(D37,'ИСХОДНИК-даты-2х'!$D$10:$AJ$105,24,0)</f>
        <v>44501</v>
      </c>
      <c r="AB37" s="142">
        <f>VLOOKUP(D37,'ИСХОДНИК-даты-2х'!$D$10:$AJ$105,25,0)</f>
        <v>44504</v>
      </c>
      <c r="AC37" s="143">
        <f t="shared" si="2"/>
        <v>8</v>
      </c>
    </row>
    <row r="38" spans="1:29">
      <c r="A38" s="136">
        <f>IF(ISBLANK(D38),"",COUNTA($D$7:D38))</f>
        <v>32</v>
      </c>
      <c r="B38" s="137">
        <v>40</v>
      </c>
      <c r="C38" s="138" t="s">
        <v>727</v>
      </c>
      <c r="D38" s="139" t="str">
        <f t="shared" si="1"/>
        <v>40У_Т</v>
      </c>
      <c r="E38" s="140">
        <f>VLOOKUP(D38,'ИСХОДНИК-даты-2х'!$D$10:$AJ$105,2,0)</f>
        <v>44174</v>
      </c>
      <c r="F38" s="651">
        <f>VLOOKUP(D38,'ИСХОДНИК-даты-2х'!$D$10:$AJ$105,3,0)</f>
        <v>44202</v>
      </c>
      <c r="G38" s="141">
        <f>VLOOKUP(D38,'ИСХОДНИК-даты-2х'!$D$10:$AJ$105,4,0)</f>
        <v>44251</v>
      </c>
      <c r="H38" s="140">
        <f>VLOOKUP(D38,'ИСХОДНИК-даты-2х'!$D$10:$AJ$105,5,0)</f>
        <v>44316</v>
      </c>
      <c r="I38" s="141">
        <f>VLOOKUP(D38,'ИСХОДНИК-даты-2х'!$D$10:$AJ$105,6,0)</f>
        <v>44344</v>
      </c>
      <c r="J38" s="141">
        <f>VLOOKUP(D38,'ИСХОДНИК-даты-2х'!$D$10:$AJ$105,7,0)</f>
        <v>44344</v>
      </c>
      <c r="K38" s="140">
        <f>VLOOKUP(D38,'ИСХОДНИК-даты-2х'!$D$10:$AJ$105,8,0)</f>
        <v>44428</v>
      </c>
      <c r="L38" s="141">
        <f>VLOOKUP(D38,'ИСХОДНИК-даты-2х'!$D$10:$AJ$105,9,0)</f>
        <v>44460</v>
      </c>
      <c r="M38" s="801">
        <f>VLOOKUP(D38,'ИСХОДНИК-даты-2х'!$D$10:$AJ$105,10,0)</f>
        <v>44460</v>
      </c>
      <c r="N38" s="141">
        <f>VLOOKUP(D38,'ИСХОДНИК-даты-2х'!$D$10:$AJ$105,11,0)</f>
        <v>44459</v>
      </c>
      <c r="O38" s="141">
        <f>VLOOKUP(D38,'ИСХОДНИК-даты-2х'!$D$10:$AJ$105,12,0)</f>
        <v>44459</v>
      </c>
      <c r="P38" s="140">
        <f>VLOOKUP(D38,'ИСХОДНИК-даты-2х'!$D$10:$AJ$105,13,0)</f>
        <v>44480</v>
      </c>
      <c r="Q38" s="141">
        <f>VLOOKUP(D38,'ИСХОДНИК-даты-2х'!$D$10:$AJ$105,14,0)</f>
        <v>44487</v>
      </c>
      <c r="R38" s="140">
        <f>VLOOKUP(D38,'ИСХОДНИК-даты-2х'!$D$10:$AJ$105,15,0)</f>
        <v>44490</v>
      </c>
      <c r="S38" s="141">
        <f>VLOOKUP(D38,'ИСХОДНИК-даты-2х'!$D$10:$AJ$105,16,0)</f>
        <v>44495</v>
      </c>
      <c r="T38" s="141">
        <f>VLOOKUP(D38,'ИСХОДНИК-даты-2х'!$D$10:$AJ$105,17,0)</f>
        <v>44520</v>
      </c>
      <c r="U38" s="140">
        <f>VLOOKUP(D38,'ИСХОДНИК-даты-2х'!$D$10:$AJ$105,18,0)</f>
        <v>44540</v>
      </c>
      <c r="V38" s="141">
        <f>VLOOKUP(D38,'ИСХОДНИК-даты-2х'!$D$10:$AJ$105,19,0)</f>
        <v>44568</v>
      </c>
      <c r="W38" s="141">
        <f>VLOOKUP(D38,'ИСХОДНИК-даты-2х'!$D$10:$AJ$105,20,0)</f>
        <v>44573</v>
      </c>
      <c r="X38" s="141">
        <f>VLOOKUP(D38,'ИСХОДНИК-даты-2х'!$D$10:$AJ$105,21,0)</f>
        <v>44587</v>
      </c>
      <c r="Y38" s="141">
        <f>VLOOKUP(D38,'ИСХОДНИК-даты-2х'!$D$10:$AJ$105,22,0)</f>
        <v>44608</v>
      </c>
      <c r="Z38" s="140">
        <f>VLOOKUP(D38,'ИСХОДНИК-даты-2х'!$D$10:$AJ$105,23,0)</f>
        <v>44615</v>
      </c>
      <c r="AA38" s="717">
        <f>VLOOKUP(D38,'ИСХОДНИК-даты-2х'!$D$10:$AJ$105,24,0)</f>
        <v>44620</v>
      </c>
      <c r="AB38" s="142">
        <f>VLOOKUP(D38,'ИСХОДНИК-даты-2х'!$D$10:$AJ$105,25,0)</f>
        <v>44623</v>
      </c>
      <c r="AC38" s="143">
        <f t="shared" si="2"/>
        <v>8</v>
      </c>
    </row>
    <row r="39" spans="1:29">
      <c r="A39" s="136">
        <f>IF(ISBLANK(D39),"",COUNTA($D$7:D39))</f>
        <v>33</v>
      </c>
      <c r="B39" s="137">
        <v>34</v>
      </c>
      <c r="C39" s="138" t="s">
        <v>727</v>
      </c>
      <c r="D39" s="139" t="str">
        <f t="shared" ref="D39:D70" si="3">CONCATENATE(B39,,C39)</f>
        <v>34У_Т</v>
      </c>
      <c r="E39" s="140">
        <f>VLOOKUP(D39,'ИСХОДНИК-даты-2х'!$D$10:$AJ$105,2,0)</f>
        <v>44178</v>
      </c>
      <c r="F39" s="651">
        <f>VLOOKUP(D39,'ИСХОДНИК-даты-2х'!$D$10:$AJ$105,3,0)</f>
        <v>44204</v>
      </c>
      <c r="G39" s="141">
        <f>VLOOKUP(D39,'ИСХОДНИК-даты-2х'!$D$10:$AJ$105,4,0)</f>
        <v>44253</v>
      </c>
      <c r="H39" s="140">
        <f>VLOOKUP(D39,'ИСХОДНИК-даты-2х'!$D$10:$AJ$105,5,0)</f>
        <v>44316</v>
      </c>
      <c r="I39" s="141">
        <f>VLOOKUP(D39,'ИСХОДНИК-даты-2х'!$D$10:$AJ$105,6,0)</f>
        <v>44344</v>
      </c>
      <c r="J39" s="141">
        <f>VLOOKUP(D39,'ИСХОДНИК-даты-2х'!$D$10:$AJ$105,7,0)</f>
        <v>44344</v>
      </c>
      <c r="K39" s="140">
        <f>VLOOKUP(D39,'ИСХОДНИК-даты-2х'!$D$10:$AJ$105,8,0)</f>
        <v>44428</v>
      </c>
      <c r="L39" s="141">
        <f>VLOOKUP(D39,'ИСХОДНИК-даты-2х'!$D$10:$AJ$105,9,0)</f>
        <v>44460</v>
      </c>
      <c r="M39" s="801">
        <f>VLOOKUP(D39,'ИСХОДНИК-даты-2х'!$D$10:$AJ$105,10,0)</f>
        <v>44460</v>
      </c>
      <c r="N39" s="141">
        <f>VLOOKUP(D39,'ИСХОДНИК-даты-2х'!$D$10:$AJ$105,11,0)</f>
        <v>44459</v>
      </c>
      <c r="O39" s="141">
        <f>VLOOKUP(D39,'ИСХОДНИК-даты-2х'!$D$10:$AJ$105,12,0)</f>
        <v>44459</v>
      </c>
      <c r="P39" s="140">
        <f>VLOOKUP(D39,'ИСХОДНИК-даты-2х'!$D$10:$AJ$105,13,0)</f>
        <v>44480</v>
      </c>
      <c r="Q39" s="141">
        <f>VLOOKUP(D39,'ИСХОДНИК-даты-2х'!$D$10:$AJ$105,14,0)</f>
        <v>44487</v>
      </c>
      <c r="R39" s="140">
        <f>VLOOKUP(D39,'ИСХОДНИК-даты-2х'!$D$10:$AJ$105,15,0)</f>
        <v>44490</v>
      </c>
      <c r="S39" s="141">
        <f>VLOOKUP(D39,'ИСХОДНИК-даты-2х'!$D$10:$AJ$105,16,0)</f>
        <v>44495</v>
      </c>
      <c r="T39" s="141">
        <f>VLOOKUP(D39,'ИСХОДНИК-даты-2х'!$D$10:$AJ$105,17,0)</f>
        <v>44520</v>
      </c>
      <c r="U39" s="140">
        <f>VLOOKUP(D39,'ИСХОДНИК-даты-2х'!$D$10:$AJ$105,18,0)</f>
        <v>44540</v>
      </c>
      <c r="V39" s="141">
        <f>VLOOKUP(D39,'ИСХОДНИК-даты-2х'!$D$10:$AJ$105,19,0)</f>
        <v>44568</v>
      </c>
      <c r="W39" s="141">
        <f>VLOOKUP(D39,'ИСХОДНИК-даты-2х'!$D$10:$AJ$105,20,0)</f>
        <v>44573</v>
      </c>
      <c r="X39" s="141">
        <f>VLOOKUP(D39,'ИСХОДНИК-даты-2х'!$D$10:$AJ$105,21,0)</f>
        <v>44587</v>
      </c>
      <c r="Y39" s="141">
        <f>VLOOKUP(D39,'ИСХОДНИК-даты-2х'!$D$10:$AJ$105,22,0)</f>
        <v>44608</v>
      </c>
      <c r="Z39" s="140">
        <f>VLOOKUP(D39,'ИСХОДНИК-даты-2х'!$D$10:$AJ$105,23,0)</f>
        <v>44615</v>
      </c>
      <c r="AA39" s="717">
        <f>VLOOKUP(D39,'ИСХОДНИК-даты-2х'!$D$10:$AJ$105,24,0)</f>
        <v>44620</v>
      </c>
      <c r="AB39" s="142">
        <f>VLOOKUP(D39,'ИСХОДНИК-даты-2х'!$D$10:$AJ$105,25,0)</f>
        <v>44623</v>
      </c>
      <c r="AC39" s="143">
        <f t="shared" ref="AC39:AC70" si="4">AB39-Z39</f>
        <v>8</v>
      </c>
    </row>
    <row r="40" spans="1:29">
      <c r="A40" s="136">
        <f>IF(ISBLANK(D40),"",COUNTA($D$7:D40))</f>
        <v>34</v>
      </c>
      <c r="B40" s="137">
        <v>61</v>
      </c>
      <c r="C40" s="138" t="s">
        <v>858</v>
      </c>
      <c r="D40" s="139" t="str">
        <f t="shared" si="3"/>
        <v>61У_Э</v>
      </c>
      <c r="E40" s="140">
        <f>VLOOKUP(D40,'ИСХОДНИК-даты-2х'!$D$10:$AJ$105,2,0)</f>
        <v>44179</v>
      </c>
      <c r="F40" s="651">
        <f>VLOOKUP(D40,'ИСХОДНИК-даты-2х'!$D$10:$AJ$105,3,0)</f>
        <v>44207</v>
      </c>
      <c r="G40" s="141">
        <f>VLOOKUP(D40,'ИСХОДНИК-даты-2х'!$D$10:$AJ$105,4,0)</f>
        <v>44256</v>
      </c>
      <c r="H40" s="140">
        <f>VLOOKUP(D40,'ИСХОДНИК-даты-2х'!$D$10:$AJ$105,5,0)</f>
        <v>44316</v>
      </c>
      <c r="I40" s="141">
        <f>VLOOKUP(D40,'ИСХОДНИК-даты-2х'!$D$10:$AJ$105,6,0)</f>
        <v>44344</v>
      </c>
      <c r="J40" s="141">
        <f>VLOOKUP(D40,'ИСХОДНИК-даты-2х'!$D$10:$AJ$105,7,0)</f>
        <v>44344</v>
      </c>
      <c r="K40" s="140">
        <f>VLOOKUP(D40,'ИСХОДНИК-даты-2х'!$D$10:$AJ$105,8,0)</f>
        <v>44428</v>
      </c>
      <c r="L40" s="141">
        <f>VLOOKUP(D40,'ИСХОДНИК-даты-2х'!$D$10:$AJ$105,9,0)</f>
        <v>44460</v>
      </c>
      <c r="M40" s="801">
        <f>VLOOKUP(D40,'ИСХОДНИК-даты-2х'!$D$10:$AJ$105,10,0)</f>
        <v>44460</v>
      </c>
      <c r="N40" s="141">
        <f>VLOOKUP(D40,'ИСХОДНИК-даты-2х'!$D$10:$AJ$105,11,0)</f>
        <v>44459</v>
      </c>
      <c r="O40" s="141">
        <f>VLOOKUP(D40,'ИСХОДНИК-даты-2х'!$D$10:$AJ$105,12,0)</f>
        <v>44459</v>
      </c>
      <c r="P40" s="140">
        <f>VLOOKUP(D40,'ИСХОДНИК-даты-2х'!$D$10:$AJ$105,13,0)</f>
        <v>44480</v>
      </c>
      <c r="Q40" s="141">
        <f>VLOOKUP(D40,'ИСХОДНИК-даты-2х'!$D$10:$AJ$105,14,0)</f>
        <v>44487</v>
      </c>
      <c r="R40" s="140">
        <f>VLOOKUP(D40,'ИСХОДНИК-даты-2х'!$D$10:$AJ$105,15,0)</f>
        <v>44490</v>
      </c>
      <c r="S40" s="141">
        <f>VLOOKUP(D40,'ИСХОДНИК-даты-2х'!$D$10:$AJ$105,16,0)</f>
        <v>44495</v>
      </c>
      <c r="T40" s="141">
        <f>VLOOKUP(D40,'ИСХОДНИК-даты-2х'!$D$10:$AJ$105,17,0)</f>
        <v>44520</v>
      </c>
      <c r="U40" s="140">
        <f>VLOOKUP(D40,'ИСХОДНИК-даты-2х'!$D$10:$AJ$105,18,0)</f>
        <v>44540</v>
      </c>
      <c r="V40" s="141">
        <f>VLOOKUP(D40,'ИСХОДНИК-даты-2х'!$D$10:$AJ$105,19,0)</f>
        <v>44568</v>
      </c>
      <c r="W40" s="141">
        <f>VLOOKUP(D40,'ИСХОДНИК-даты-2х'!$D$10:$AJ$105,20,0)</f>
        <v>44573</v>
      </c>
      <c r="X40" s="141">
        <f>VLOOKUP(D40,'ИСХОДНИК-даты-2х'!$D$10:$AJ$105,21,0)</f>
        <v>44587</v>
      </c>
      <c r="Y40" s="141">
        <f>VLOOKUP(D40,'ИСХОДНИК-даты-2х'!$D$10:$AJ$105,22,0)</f>
        <v>44608</v>
      </c>
      <c r="Z40" s="140">
        <f>VLOOKUP(D40,'ИСХОДНИК-даты-2х'!$D$10:$AJ$105,23,0)</f>
        <v>44615</v>
      </c>
      <c r="AA40" s="717">
        <f>VLOOKUP(D40,'ИСХОДНИК-даты-2х'!$D$10:$AJ$105,24,0)</f>
        <v>44620</v>
      </c>
      <c r="AB40" s="142">
        <f>VLOOKUP(D40,'ИСХОДНИК-даты-2х'!$D$10:$AJ$105,25,0)</f>
        <v>44623</v>
      </c>
      <c r="AC40" s="143">
        <f t="shared" si="4"/>
        <v>8</v>
      </c>
    </row>
    <row r="41" spans="1:29">
      <c r="A41" s="136">
        <f>IF(ISBLANK(D41),"",COUNTA($D$7:D41))</f>
        <v>35</v>
      </c>
      <c r="B41" s="137">
        <v>89</v>
      </c>
      <c r="C41" s="138" t="s">
        <v>1032</v>
      </c>
      <c r="D41" s="139" t="str">
        <f t="shared" si="3"/>
        <v>89У_К</v>
      </c>
      <c r="E41" s="140">
        <f>VLOOKUP(D41,'ИСХОДНИК-даты-2х'!$D$10:$AJ$105,2,0)</f>
        <v>44179</v>
      </c>
      <c r="F41" s="651">
        <f>VLOOKUP(D41,'ИСХОДНИК-даты-2х'!$D$10:$AJ$105,3,0)</f>
        <v>44207</v>
      </c>
      <c r="G41" s="141">
        <f>VLOOKUP(D41,'ИСХОДНИК-даты-2х'!$D$10:$AJ$105,4,0)</f>
        <v>44256</v>
      </c>
      <c r="H41" s="140">
        <f>VLOOKUP(D41,'ИСХОДНИК-даты-2х'!$D$10:$AJ$105,5,0)</f>
        <v>44316</v>
      </c>
      <c r="I41" s="141">
        <f>VLOOKUP(D41,'ИСХОДНИК-даты-2х'!$D$10:$AJ$105,6,0)</f>
        <v>44344</v>
      </c>
      <c r="J41" s="141">
        <f>VLOOKUP(D41,'ИСХОДНИК-даты-2х'!$D$10:$AJ$105,7,0)</f>
        <v>44344</v>
      </c>
      <c r="K41" s="140">
        <f>VLOOKUP(D41,'ИСХОДНИК-даты-2х'!$D$10:$AJ$105,8,0)</f>
        <v>44428</v>
      </c>
      <c r="L41" s="141">
        <f>VLOOKUP(D41,'ИСХОДНИК-даты-2х'!$D$10:$AJ$105,9,0)</f>
        <v>44460</v>
      </c>
      <c r="M41" s="801">
        <f>VLOOKUP(D41,'ИСХОДНИК-даты-2х'!$D$10:$AJ$105,10,0)</f>
        <v>44460</v>
      </c>
      <c r="N41" s="141">
        <f>VLOOKUP(D41,'ИСХОДНИК-даты-2х'!$D$10:$AJ$105,11,0)</f>
        <v>44459</v>
      </c>
      <c r="O41" s="141">
        <f>VLOOKUP(D41,'ИСХОДНИК-даты-2х'!$D$10:$AJ$105,12,0)</f>
        <v>44459</v>
      </c>
      <c r="P41" s="140">
        <f>VLOOKUP(D41,'ИСХОДНИК-даты-2х'!$D$10:$AJ$105,13,0)</f>
        <v>44480</v>
      </c>
      <c r="Q41" s="141">
        <f>VLOOKUP(D41,'ИСХОДНИК-даты-2х'!$D$10:$AJ$105,14,0)</f>
        <v>44487</v>
      </c>
      <c r="R41" s="140">
        <f>VLOOKUP(D41,'ИСХОДНИК-даты-2х'!$D$10:$AJ$105,15,0)</f>
        <v>44490</v>
      </c>
      <c r="S41" s="141">
        <f>VLOOKUP(D41,'ИСХОДНИК-даты-2х'!$D$10:$AJ$105,16,0)</f>
        <v>44495</v>
      </c>
      <c r="T41" s="141">
        <f>VLOOKUP(D41,'ИСХОДНИК-даты-2х'!$D$10:$AJ$105,17,0)</f>
        <v>44520</v>
      </c>
      <c r="U41" s="140">
        <f>VLOOKUP(D41,'ИСХОДНИК-даты-2х'!$D$10:$AJ$105,18,0)</f>
        <v>44540</v>
      </c>
      <c r="V41" s="141">
        <f>VLOOKUP(D41,'ИСХОДНИК-даты-2х'!$D$10:$AJ$105,19,0)</f>
        <v>44568</v>
      </c>
      <c r="W41" s="141">
        <f>VLOOKUP(D41,'ИСХОДНИК-даты-2х'!$D$10:$AJ$105,20,0)</f>
        <v>44573</v>
      </c>
      <c r="X41" s="141">
        <f>VLOOKUP(D41,'ИСХОДНИК-даты-2х'!$D$10:$AJ$105,21,0)</f>
        <v>44587</v>
      </c>
      <c r="Y41" s="141">
        <f>VLOOKUP(D41,'ИСХОДНИК-даты-2х'!$D$10:$AJ$105,22,0)</f>
        <v>44608</v>
      </c>
      <c r="Z41" s="140">
        <f>VLOOKUP(D41,'ИСХОДНИК-даты-2х'!$D$10:$AJ$105,23,0)</f>
        <v>44615</v>
      </c>
      <c r="AA41" s="717">
        <f>VLOOKUP(D41,'ИСХОДНИК-даты-2х'!$D$10:$AJ$105,24,0)</f>
        <v>44620</v>
      </c>
      <c r="AB41" s="142">
        <f>VLOOKUP(D41,'ИСХОДНИК-даты-2х'!$D$10:$AJ$105,25,0)</f>
        <v>44623</v>
      </c>
      <c r="AC41" s="143">
        <f t="shared" si="4"/>
        <v>8</v>
      </c>
    </row>
    <row r="42" spans="1:29">
      <c r="A42" s="136">
        <f>IF(ISBLANK(D42),"",COUNTA($D$7:D42))</f>
        <v>36</v>
      </c>
      <c r="B42" s="137">
        <v>24</v>
      </c>
      <c r="C42" s="138" t="s">
        <v>114</v>
      </c>
      <c r="D42" s="139" t="str">
        <f t="shared" si="3"/>
        <v>24У_С</v>
      </c>
      <c r="E42" s="140">
        <f>VLOOKUP(D42,'ИСХОДНИК-даты-2х'!$D$10:$AJ$105,2,0)</f>
        <v>44188</v>
      </c>
      <c r="F42" s="651">
        <f>VLOOKUP(D42,'ИСХОДНИК-даты-2х'!$D$10:$AJ$105,3,0)</f>
        <v>44216</v>
      </c>
      <c r="G42" s="141">
        <f>VLOOKUP(D42,'ИСХОДНИК-даты-2х'!$D$10:$AJ$105,4,0)</f>
        <v>44265</v>
      </c>
      <c r="H42" s="140">
        <f>VLOOKUP(D42,'ИСХОДНИК-даты-2х'!$D$10:$AJ$105,5,0)</f>
        <v>44316</v>
      </c>
      <c r="I42" s="141">
        <f>VLOOKUP(D42,'ИСХОДНИК-даты-2х'!$D$10:$AJ$105,6,0)</f>
        <v>44344</v>
      </c>
      <c r="J42" s="141">
        <f>VLOOKUP(D42,'ИСХОДНИК-даты-2х'!$D$10:$AJ$105,7,0)</f>
        <v>44344</v>
      </c>
      <c r="K42" s="140">
        <f>VLOOKUP(D42,'ИСХОДНИК-даты-2х'!$D$10:$AJ$105,8,0)</f>
        <v>44382</v>
      </c>
      <c r="L42" s="141">
        <f>VLOOKUP(D42,'ИСХОДНИК-даты-2х'!$D$10:$AJ$105,9,0)</f>
        <v>44412</v>
      </c>
      <c r="M42" s="801">
        <f>VLOOKUP(D42,'ИСХОДНИК-даты-2х'!$D$10:$AJ$105,10,0)</f>
        <v>44412</v>
      </c>
      <c r="N42" s="141">
        <f>VLOOKUP(D42,'ИСХОДНИК-даты-2х'!$D$10:$AJ$105,11,0)</f>
        <v>44411</v>
      </c>
      <c r="O42" s="141">
        <f>VLOOKUP(D42,'ИСХОДНИК-даты-2х'!$D$10:$AJ$105,12,0)</f>
        <v>44411</v>
      </c>
      <c r="P42" s="140">
        <f>VLOOKUP(D42,'ИСХОДНИК-даты-2х'!$D$10:$AJ$105,13,0)</f>
        <v>44432</v>
      </c>
      <c r="Q42" s="141">
        <f>VLOOKUP(D42,'ИСХОДНИК-даты-2х'!$D$10:$AJ$105,14,0)</f>
        <v>44439</v>
      </c>
      <c r="R42" s="140">
        <f>VLOOKUP(D42,'ИСХОДНИК-даты-2х'!$D$10:$AJ$105,15,0)</f>
        <v>44442</v>
      </c>
      <c r="S42" s="141">
        <f>VLOOKUP(D42,'ИСХОДНИК-даты-2х'!$D$10:$AJ$105,16,0)</f>
        <v>44447</v>
      </c>
      <c r="T42" s="141">
        <f>VLOOKUP(D42,'ИСХОДНИК-даты-2х'!$D$10:$AJ$105,17,0)</f>
        <v>44472</v>
      </c>
      <c r="U42" s="140">
        <f>VLOOKUP(D42,'ИСХОДНИК-даты-2х'!$D$10:$AJ$105,18,0)</f>
        <v>44492</v>
      </c>
      <c r="V42" s="141">
        <f>VLOOKUP(D42,'ИСХОДНИК-даты-2х'!$D$10:$AJ$105,19,0)</f>
        <v>44519</v>
      </c>
      <c r="W42" s="141">
        <f>VLOOKUP(D42,'ИСХОДНИК-даты-2х'!$D$10:$AJ$105,20,0)</f>
        <v>44524</v>
      </c>
      <c r="X42" s="141">
        <f>VLOOKUP(D42,'ИСХОДНИК-даты-2х'!$D$10:$AJ$105,21,0)</f>
        <v>44538</v>
      </c>
      <c r="Y42" s="141">
        <f>VLOOKUP(D42,'ИСХОДНИК-даты-2х'!$D$10:$AJ$105,22,0)</f>
        <v>44559</v>
      </c>
      <c r="Z42" s="140">
        <f>VLOOKUP(D42,'ИСХОДНИК-даты-2х'!$D$10:$AJ$105,23,0)</f>
        <v>44566</v>
      </c>
      <c r="AA42" s="717">
        <f>VLOOKUP(D42,'ИСХОДНИК-даты-2х'!$D$10:$AJ$105,24,0)</f>
        <v>44571</v>
      </c>
      <c r="AB42" s="142">
        <f>VLOOKUP(D42,'ИСХОДНИК-даты-2х'!$D$10:$AJ$105,25,0)</f>
        <v>44574</v>
      </c>
      <c r="AC42" s="143">
        <f t="shared" si="4"/>
        <v>8</v>
      </c>
    </row>
    <row r="43" spans="1:29">
      <c r="A43" s="136">
        <f>IF(ISBLANK(D43),"",COUNTA($D$7:D43))</f>
        <v>37</v>
      </c>
      <c r="B43" s="137">
        <v>43</v>
      </c>
      <c r="C43" s="138" t="s">
        <v>727</v>
      </c>
      <c r="D43" s="139" t="str">
        <f t="shared" si="3"/>
        <v>43У_Т</v>
      </c>
      <c r="E43" s="140">
        <f>VLOOKUP(D43,'ИСХОДНИК-даты-2х'!$D$10:$AJ$105,2,0)</f>
        <v>44188</v>
      </c>
      <c r="F43" s="651">
        <f>VLOOKUP(D43,'ИСХОДНИК-даты-2х'!$D$10:$AJ$105,3,0)</f>
        <v>44216</v>
      </c>
      <c r="G43" s="141">
        <f>VLOOKUP(D43,'ИСХОДНИК-даты-2х'!$D$10:$AJ$105,4,0)</f>
        <v>44265</v>
      </c>
      <c r="H43" s="140">
        <f>VLOOKUP(D43,'ИСХОДНИК-даты-2х'!$D$10:$AJ$105,5,0)</f>
        <v>44270</v>
      </c>
      <c r="I43" s="141">
        <f>VLOOKUP(D43,'ИСХОДНИК-даты-2х'!$D$10:$AJ$105,6,0)</f>
        <v>44298</v>
      </c>
      <c r="J43" s="141">
        <f>VLOOKUP(D43,'ИСХОДНИК-даты-2х'!$D$10:$AJ$105,7,0)</f>
        <v>44298</v>
      </c>
      <c r="K43" s="140">
        <f>VLOOKUP(D43,'ИСХОДНИК-даты-2х'!$D$10:$AJ$105,8,0)</f>
        <v>44382</v>
      </c>
      <c r="L43" s="141">
        <f>VLOOKUP(D43,'ИСХОДНИК-даты-2х'!$D$10:$AJ$105,9,0)</f>
        <v>44412</v>
      </c>
      <c r="M43" s="801">
        <f>VLOOKUP(D43,'ИСХОДНИК-даты-2х'!$D$10:$AJ$105,10,0)</f>
        <v>44412</v>
      </c>
      <c r="N43" s="141">
        <f>VLOOKUP(D43,'ИСХОДНИК-даты-2х'!$D$10:$AJ$105,11,0)</f>
        <v>44411</v>
      </c>
      <c r="O43" s="141">
        <f>VLOOKUP(D43,'ИСХОДНИК-даты-2х'!$D$10:$AJ$105,12,0)</f>
        <v>44411</v>
      </c>
      <c r="P43" s="140">
        <f>VLOOKUP(D43,'ИСХОДНИК-даты-2х'!$D$10:$AJ$105,13,0)</f>
        <v>44432</v>
      </c>
      <c r="Q43" s="141">
        <f>VLOOKUP(D43,'ИСХОДНИК-даты-2х'!$D$10:$AJ$105,14,0)</f>
        <v>44439</v>
      </c>
      <c r="R43" s="140">
        <f>VLOOKUP(D43,'ИСХОДНИК-даты-2х'!$D$10:$AJ$105,15,0)</f>
        <v>44442</v>
      </c>
      <c r="S43" s="141">
        <f>VLOOKUP(D43,'ИСХОДНИК-даты-2х'!$D$10:$AJ$105,16,0)</f>
        <v>44447</v>
      </c>
      <c r="T43" s="141">
        <f>VLOOKUP(D43,'ИСХОДНИК-даты-2х'!$D$10:$AJ$105,17,0)</f>
        <v>44472</v>
      </c>
      <c r="U43" s="140">
        <f>VLOOKUP(D43,'ИСХОДНИК-даты-2х'!$D$10:$AJ$105,18,0)</f>
        <v>44492</v>
      </c>
      <c r="V43" s="141">
        <f>VLOOKUP(D43,'ИСХОДНИК-даты-2х'!$D$10:$AJ$105,19,0)</f>
        <v>44519</v>
      </c>
      <c r="W43" s="141">
        <f>VLOOKUP(D43,'ИСХОДНИК-даты-2х'!$D$10:$AJ$105,20,0)</f>
        <v>44524</v>
      </c>
      <c r="X43" s="141">
        <f>VLOOKUP(D43,'ИСХОДНИК-даты-2х'!$D$10:$AJ$105,21,0)</f>
        <v>44538</v>
      </c>
      <c r="Y43" s="141">
        <f>VLOOKUP(D43,'ИСХОДНИК-даты-2х'!$D$10:$AJ$105,22,0)</f>
        <v>44559</v>
      </c>
      <c r="Z43" s="140">
        <f>VLOOKUP(D43,'ИСХОДНИК-даты-2х'!$D$10:$AJ$105,23,0)</f>
        <v>44566</v>
      </c>
      <c r="AA43" s="717">
        <f>VLOOKUP(D43,'ИСХОДНИК-даты-2х'!$D$10:$AJ$105,24,0)</f>
        <v>44571</v>
      </c>
      <c r="AB43" s="142">
        <f>VLOOKUP(D43,'ИСХОДНИК-даты-2х'!$D$10:$AJ$105,25,0)</f>
        <v>44574</v>
      </c>
      <c r="AC43" s="143">
        <f t="shared" si="4"/>
        <v>8</v>
      </c>
    </row>
    <row r="44" spans="1:29">
      <c r="A44" s="136">
        <f>IF(ISBLANK(D44),"",COUNTA($D$7:D44))</f>
        <v>38</v>
      </c>
      <c r="B44" s="137">
        <v>55</v>
      </c>
      <c r="C44" s="138" t="s">
        <v>858</v>
      </c>
      <c r="D44" s="139" t="str">
        <f t="shared" si="3"/>
        <v>55У_Э</v>
      </c>
      <c r="E44" s="140">
        <f>VLOOKUP(D44,'ИСХОДНИК-даты-2х'!$D$10:$AJ$105,2,0)</f>
        <v>44195</v>
      </c>
      <c r="F44" s="651">
        <f>VLOOKUP(D44,'ИСХОДНИК-даты-2х'!$D$10:$AJ$105,3,0)</f>
        <v>44223</v>
      </c>
      <c r="G44" s="141">
        <f>VLOOKUP(D44,'ИСХОДНИК-даты-2х'!$D$10:$AJ$105,4,0)</f>
        <v>44272</v>
      </c>
      <c r="H44" s="140">
        <f>VLOOKUP(D44,'ИСХОДНИК-даты-2х'!$D$10:$AJ$105,5,0)</f>
        <v>44316</v>
      </c>
      <c r="I44" s="141">
        <f>VLOOKUP(D44,'ИСХОДНИК-даты-2х'!$D$10:$AJ$105,6,0)</f>
        <v>44344</v>
      </c>
      <c r="J44" s="141">
        <f>VLOOKUP(D44,'ИСХОДНИК-даты-2х'!$D$10:$AJ$105,7,0)</f>
        <v>44344</v>
      </c>
      <c r="K44" s="140">
        <f>VLOOKUP(D44,'ИСХОДНИК-даты-2х'!$D$10:$AJ$105,8,0)</f>
        <v>44428</v>
      </c>
      <c r="L44" s="141">
        <f>VLOOKUP(D44,'ИСХОДНИК-даты-2х'!$D$10:$AJ$105,9,0)</f>
        <v>44460</v>
      </c>
      <c r="M44" s="801">
        <f>VLOOKUP(D44,'ИСХОДНИК-даты-2х'!$D$10:$AJ$105,10,0)</f>
        <v>44460</v>
      </c>
      <c r="N44" s="141">
        <f>VLOOKUP(D44,'ИСХОДНИК-даты-2х'!$D$10:$AJ$105,11,0)</f>
        <v>44459</v>
      </c>
      <c r="O44" s="141">
        <f>VLOOKUP(D44,'ИСХОДНИК-даты-2х'!$D$10:$AJ$105,12,0)</f>
        <v>44459</v>
      </c>
      <c r="P44" s="140">
        <f>VLOOKUP(D44,'ИСХОДНИК-даты-2х'!$D$10:$AJ$105,13,0)</f>
        <v>44480</v>
      </c>
      <c r="Q44" s="141">
        <f>VLOOKUP(D44,'ИСХОДНИК-даты-2х'!$D$10:$AJ$105,14,0)</f>
        <v>44487</v>
      </c>
      <c r="R44" s="140">
        <f>VLOOKUP(D44,'ИСХОДНИК-даты-2х'!$D$10:$AJ$105,15,0)</f>
        <v>44490</v>
      </c>
      <c r="S44" s="141">
        <f>VLOOKUP(D44,'ИСХОДНИК-даты-2х'!$D$10:$AJ$105,16,0)</f>
        <v>44495</v>
      </c>
      <c r="T44" s="141">
        <f>VLOOKUP(D44,'ИСХОДНИК-даты-2х'!$D$10:$AJ$105,17,0)</f>
        <v>44520</v>
      </c>
      <c r="U44" s="140">
        <f>VLOOKUP(D44,'ИСХОДНИК-даты-2х'!$D$10:$AJ$105,18,0)</f>
        <v>44540</v>
      </c>
      <c r="V44" s="141">
        <f>VLOOKUP(D44,'ИСХОДНИК-даты-2х'!$D$10:$AJ$105,19,0)</f>
        <v>44568</v>
      </c>
      <c r="W44" s="141">
        <f>VLOOKUP(D44,'ИСХОДНИК-даты-2х'!$D$10:$AJ$105,20,0)</f>
        <v>44573</v>
      </c>
      <c r="X44" s="141">
        <f>VLOOKUP(D44,'ИСХОДНИК-даты-2х'!$D$10:$AJ$105,21,0)</f>
        <v>44587</v>
      </c>
      <c r="Y44" s="141">
        <f>VLOOKUP(D44,'ИСХОДНИК-даты-2х'!$D$10:$AJ$105,22,0)</f>
        <v>44608</v>
      </c>
      <c r="Z44" s="140">
        <f>VLOOKUP(D44,'ИСХОДНИК-даты-2х'!$D$10:$AJ$105,23,0)</f>
        <v>44615</v>
      </c>
      <c r="AA44" s="717">
        <f>VLOOKUP(D44,'ИСХОДНИК-даты-2х'!$D$10:$AJ$105,24,0)</f>
        <v>44620</v>
      </c>
      <c r="AB44" s="142">
        <f>VLOOKUP(D44,'ИСХОДНИК-даты-2х'!$D$10:$AJ$105,25,0)</f>
        <v>44623</v>
      </c>
      <c r="AC44" s="143">
        <f t="shared" si="4"/>
        <v>8</v>
      </c>
    </row>
    <row r="45" spans="1:29">
      <c r="A45" s="136">
        <f>IF(ISBLANK(D45),"",COUNTA($D$7:D45))</f>
        <v>39</v>
      </c>
      <c r="B45" s="137">
        <v>44</v>
      </c>
      <c r="C45" s="138" t="s">
        <v>727</v>
      </c>
      <c r="D45" s="139" t="str">
        <f t="shared" si="3"/>
        <v>44У_Т</v>
      </c>
      <c r="E45" s="140">
        <f>VLOOKUP(D45,'ИСХОДНИК-даты-2х'!$D$10:$AJ$105,2,0)</f>
        <v>44213</v>
      </c>
      <c r="F45" s="651">
        <f>VLOOKUP(D45,'ИСХОДНИК-даты-2х'!$D$10:$AJ$105,3,0)</f>
        <v>44239</v>
      </c>
      <c r="G45" s="141">
        <f>VLOOKUP(D45,'ИСХОДНИК-даты-2х'!$D$10:$AJ$105,4,0)</f>
        <v>44288</v>
      </c>
      <c r="H45" s="140">
        <f>VLOOKUP(D45,'ИСХОДНИК-даты-2х'!$D$10:$AJ$105,5,0)</f>
        <v>44293</v>
      </c>
      <c r="I45" s="141">
        <f>VLOOKUP(D45,'ИСХОДНИК-даты-2х'!$D$10:$AJ$105,6,0)</f>
        <v>44321</v>
      </c>
      <c r="J45" s="141">
        <f>VLOOKUP(D45,'ИСХОДНИК-даты-2х'!$D$10:$AJ$105,7,0)</f>
        <v>44321</v>
      </c>
      <c r="K45" s="140">
        <f>VLOOKUP(D45,'ИСХОДНИК-даты-2х'!$D$10:$AJ$105,8,0)</f>
        <v>44405</v>
      </c>
      <c r="L45" s="141">
        <f>VLOOKUP(D45,'ИСХОДНИК-даты-2х'!$D$10:$AJ$105,9,0)</f>
        <v>44435</v>
      </c>
      <c r="M45" s="801">
        <f>VLOOKUP(D45,'ИСХОДНИК-даты-2х'!$D$10:$AJ$105,10,0)</f>
        <v>44435</v>
      </c>
      <c r="N45" s="141">
        <f>VLOOKUP(D45,'ИСХОДНИК-даты-2х'!$D$10:$AJ$105,11,0)</f>
        <v>44434</v>
      </c>
      <c r="O45" s="141">
        <f>VLOOKUP(D45,'ИСХОДНИК-даты-2х'!$D$10:$AJ$105,12,0)</f>
        <v>44434</v>
      </c>
      <c r="P45" s="140">
        <f>VLOOKUP(D45,'ИСХОДНИК-даты-2х'!$D$10:$AJ$105,13,0)</f>
        <v>44455</v>
      </c>
      <c r="Q45" s="141">
        <f>VLOOKUP(D45,'ИСХОДНИК-даты-2х'!$D$10:$AJ$105,14,0)</f>
        <v>44462</v>
      </c>
      <c r="R45" s="140">
        <f>VLOOKUP(D45,'ИСХОДНИК-даты-2х'!$D$10:$AJ$105,15,0)</f>
        <v>44467</v>
      </c>
      <c r="S45" s="141">
        <f>VLOOKUP(D45,'ИСХОДНИК-даты-2х'!$D$10:$AJ$105,16,0)</f>
        <v>44470</v>
      </c>
      <c r="T45" s="141">
        <f>VLOOKUP(D45,'ИСХОДНИК-даты-2х'!$D$10:$AJ$105,17,0)</f>
        <v>44495</v>
      </c>
      <c r="U45" s="140">
        <f>VLOOKUP(D45,'ИСХОДНИК-даты-2х'!$D$10:$AJ$105,18,0)</f>
        <v>44515</v>
      </c>
      <c r="V45" s="141">
        <f>VLOOKUP(D45,'ИСХОДНИК-даты-2х'!$D$10:$AJ$105,19,0)</f>
        <v>44543</v>
      </c>
      <c r="W45" s="141">
        <f>VLOOKUP(D45,'ИСХОДНИК-даты-2х'!$D$10:$AJ$105,20,0)</f>
        <v>44546</v>
      </c>
      <c r="X45" s="141">
        <f>VLOOKUP(D45,'ИСХОДНИК-даты-2х'!$D$10:$AJ$105,21,0)</f>
        <v>44560</v>
      </c>
      <c r="Y45" s="141">
        <f>VLOOKUP(D45,'ИСХОДНИК-даты-2х'!$D$10:$AJ$105,22,0)</f>
        <v>44581</v>
      </c>
      <c r="Z45" s="140">
        <f>VLOOKUP(D45,'ИСХОДНИК-даты-2х'!$D$10:$AJ$105,23,0)</f>
        <v>44588</v>
      </c>
      <c r="AA45" s="717">
        <f>VLOOKUP(D45,'ИСХОДНИК-даты-2х'!$D$10:$AJ$105,24,0)</f>
        <v>44593</v>
      </c>
      <c r="AB45" s="142">
        <f>VLOOKUP(D45,'ИСХОДНИК-даты-2х'!$D$10:$AJ$105,25,0)</f>
        <v>44596</v>
      </c>
      <c r="AC45" s="143">
        <f t="shared" si="4"/>
        <v>8</v>
      </c>
    </row>
    <row r="46" spans="1:29">
      <c r="A46" s="136">
        <f>IF(ISBLANK(D46),"",COUNTA($D$7:D46))</f>
        <v>40</v>
      </c>
      <c r="B46" s="144">
        <v>13</v>
      </c>
      <c r="C46" s="138" t="s">
        <v>114</v>
      </c>
      <c r="D46" s="139" t="str">
        <f t="shared" si="3"/>
        <v>13У_С</v>
      </c>
      <c r="E46" s="140">
        <f>VLOOKUP(D46,'ИСХОДНИК-даты-2х'!$D$10:$AJ$105,2,0)</f>
        <v>44231</v>
      </c>
      <c r="F46" s="651">
        <f>VLOOKUP(D46,'ИСХОДНИК-даты-2х'!$D$10:$AJ$105,3,0)</f>
        <v>44259</v>
      </c>
      <c r="G46" s="141">
        <f>VLOOKUP(D46,'ИСХОДНИК-даты-2х'!$D$10:$AJ$105,4,0)</f>
        <v>44308</v>
      </c>
      <c r="H46" s="140">
        <f>VLOOKUP(D46,'ИСХОДНИК-даты-2х'!$D$10:$AJ$105,5,0)</f>
        <v>44316</v>
      </c>
      <c r="I46" s="141">
        <f>VLOOKUP(D46,'ИСХОДНИК-даты-2х'!$D$10:$AJ$105,6,0)</f>
        <v>44344</v>
      </c>
      <c r="J46" s="141">
        <f>VLOOKUP(D46,'ИСХОДНИК-даты-2х'!$D$10:$AJ$105,7,0)</f>
        <v>44344</v>
      </c>
      <c r="K46" s="140">
        <f>VLOOKUP(D46,'ИСХОДНИК-даты-2х'!$D$10:$AJ$105,8,0)</f>
        <v>44428</v>
      </c>
      <c r="L46" s="141">
        <f>VLOOKUP(D46,'ИСХОДНИК-даты-2х'!$D$10:$AJ$105,9,0)</f>
        <v>44460</v>
      </c>
      <c r="M46" s="801">
        <f>VLOOKUP(D46,'ИСХОДНИК-даты-2х'!$D$10:$AJ$105,10,0)</f>
        <v>44460</v>
      </c>
      <c r="N46" s="141">
        <f>VLOOKUP(D46,'ИСХОДНИК-даты-2х'!$D$10:$AJ$105,11,0)</f>
        <v>44459</v>
      </c>
      <c r="O46" s="141">
        <f>VLOOKUP(D46,'ИСХОДНИК-даты-2х'!$D$10:$AJ$105,12,0)</f>
        <v>44459</v>
      </c>
      <c r="P46" s="140">
        <f>VLOOKUP(D46,'ИСХОДНИК-даты-2х'!$D$10:$AJ$105,13,0)</f>
        <v>44480</v>
      </c>
      <c r="Q46" s="141">
        <f>VLOOKUP(D46,'ИСХОДНИК-даты-2х'!$D$10:$AJ$105,14,0)</f>
        <v>44487</v>
      </c>
      <c r="R46" s="140">
        <f>VLOOKUP(D46,'ИСХОДНИК-даты-2х'!$D$10:$AJ$105,15,0)</f>
        <v>44490</v>
      </c>
      <c r="S46" s="141">
        <f>VLOOKUP(D46,'ИСХОДНИК-даты-2х'!$D$10:$AJ$105,16,0)</f>
        <v>44495</v>
      </c>
      <c r="T46" s="141">
        <f>VLOOKUP(D46,'ИСХОДНИК-даты-2х'!$D$10:$AJ$105,17,0)</f>
        <v>44520</v>
      </c>
      <c r="U46" s="140">
        <f>VLOOKUP(D46,'ИСХОДНИК-даты-2х'!$D$10:$AJ$105,18,0)</f>
        <v>44540</v>
      </c>
      <c r="V46" s="141">
        <f>VLOOKUP(D46,'ИСХОДНИК-даты-2х'!$D$10:$AJ$105,19,0)</f>
        <v>44568</v>
      </c>
      <c r="W46" s="141">
        <f>VLOOKUP(D46,'ИСХОДНИК-даты-2х'!$D$10:$AJ$105,20,0)</f>
        <v>44573</v>
      </c>
      <c r="X46" s="141">
        <f>VLOOKUP(D46,'ИСХОДНИК-даты-2х'!$D$10:$AJ$105,21,0)</f>
        <v>44587</v>
      </c>
      <c r="Y46" s="141">
        <f>VLOOKUP(D46,'ИСХОДНИК-даты-2х'!$D$10:$AJ$105,22,0)</f>
        <v>44608</v>
      </c>
      <c r="Z46" s="140">
        <f>VLOOKUP(D46,'ИСХОДНИК-даты-2х'!$D$10:$AJ$105,23,0)</f>
        <v>44615</v>
      </c>
      <c r="AA46" s="717">
        <f>VLOOKUP(D46,'ИСХОДНИК-даты-2х'!$D$10:$AJ$105,24,0)</f>
        <v>44620</v>
      </c>
      <c r="AB46" s="142">
        <f>VLOOKUP(D46,'ИСХОДНИК-даты-2х'!$D$10:$AJ$105,25,0)</f>
        <v>44623</v>
      </c>
      <c r="AC46" s="143">
        <f t="shared" si="4"/>
        <v>8</v>
      </c>
    </row>
    <row r="47" spans="1:29">
      <c r="A47" s="136">
        <f>IF(ISBLANK(D47),"",COUNTA($D$7:D47))</f>
        <v>41</v>
      </c>
      <c r="B47" s="137">
        <v>60</v>
      </c>
      <c r="C47" s="138" t="s">
        <v>858</v>
      </c>
      <c r="D47" s="139" t="str">
        <f t="shared" si="3"/>
        <v>60У_Э</v>
      </c>
      <c r="E47" s="140">
        <f>VLOOKUP(D47,'ИСХОДНИК-даты-2х'!$D$10:$AJ$105,2,0)</f>
        <v>44233</v>
      </c>
      <c r="F47" s="651">
        <f>VLOOKUP(D47,'ИСХОДНИК-даты-2х'!$D$10:$AJ$105,3,0)</f>
        <v>44260</v>
      </c>
      <c r="G47" s="141">
        <f>VLOOKUP(D47,'ИСХОДНИК-даты-2х'!$D$10:$AJ$105,4,0)</f>
        <v>44309</v>
      </c>
      <c r="H47" s="140">
        <f>VLOOKUP(D47,'ИСХОДНИК-даты-2х'!$D$10:$AJ$105,5,0)</f>
        <v>44314</v>
      </c>
      <c r="I47" s="141">
        <f>VLOOKUP(D47,'ИСХОДНИК-даты-2х'!$D$10:$AJ$105,6,0)</f>
        <v>44342</v>
      </c>
      <c r="J47" s="141">
        <f>VLOOKUP(D47,'ИСХОДНИК-даты-2х'!$D$10:$AJ$105,7,0)</f>
        <v>44342</v>
      </c>
      <c r="K47" s="140">
        <f>VLOOKUP(D47,'ИСХОДНИК-даты-2х'!$D$10:$AJ$105,8,0)</f>
        <v>44426</v>
      </c>
      <c r="L47" s="141">
        <f>VLOOKUP(D47,'ИСХОДНИК-даты-2х'!$D$10:$AJ$105,9,0)</f>
        <v>44456</v>
      </c>
      <c r="M47" s="801">
        <f>VLOOKUP(D47,'ИСХОДНИК-даты-2х'!$D$10:$AJ$105,10,0)</f>
        <v>44456</v>
      </c>
      <c r="N47" s="141">
        <f>VLOOKUP(D47,'ИСХОДНИК-даты-2х'!$D$10:$AJ$105,11,0)</f>
        <v>44455</v>
      </c>
      <c r="O47" s="141">
        <f>VLOOKUP(D47,'ИСХОДНИК-даты-2х'!$D$10:$AJ$105,12,0)</f>
        <v>44455</v>
      </c>
      <c r="P47" s="140">
        <f>VLOOKUP(D47,'ИСХОДНИК-даты-2х'!$D$10:$AJ$105,13,0)</f>
        <v>44476</v>
      </c>
      <c r="Q47" s="141">
        <f>VLOOKUP(D47,'ИСХОДНИК-даты-2х'!$D$10:$AJ$105,14,0)</f>
        <v>44483</v>
      </c>
      <c r="R47" s="140">
        <f>VLOOKUP(D47,'ИСХОДНИК-даты-2х'!$D$10:$AJ$105,15,0)</f>
        <v>44488</v>
      </c>
      <c r="S47" s="141">
        <f>VLOOKUP(D47,'ИСХОДНИК-даты-2х'!$D$10:$AJ$105,16,0)</f>
        <v>44491</v>
      </c>
      <c r="T47" s="141">
        <f>VLOOKUP(D47,'ИСХОДНИК-даты-2х'!$D$10:$AJ$105,17,0)</f>
        <v>44516</v>
      </c>
      <c r="U47" s="140">
        <f>VLOOKUP(D47,'ИСХОДНИК-даты-2х'!$D$10:$AJ$105,18,0)</f>
        <v>44536</v>
      </c>
      <c r="V47" s="141">
        <f>VLOOKUP(D47,'ИСХОДНИК-даты-2х'!$D$10:$AJ$105,19,0)</f>
        <v>44564</v>
      </c>
      <c r="W47" s="141">
        <f>VLOOKUP(D47,'ИСХОДНИК-даты-2х'!$D$10:$AJ$105,20,0)</f>
        <v>44567</v>
      </c>
      <c r="X47" s="141">
        <f>VLOOKUP(D47,'ИСХОДНИК-даты-2х'!$D$10:$AJ$105,21,0)</f>
        <v>44581</v>
      </c>
      <c r="Y47" s="141">
        <f>VLOOKUP(D47,'ИСХОДНИК-даты-2х'!$D$10:$AJ$105,22,0)</f>
        <v>44602</v>
      </c>
      <c r="Z47" s="140">
        <f>VLOOKUP(D47,'ИСХОДНИК-даты-2х'!$D$10:$AJ$105,23,0)</f>
        <v>44609</v>
      </c>
      <c r="AA47" s="717">
        <f>VLOOKUP(D47,'ИСХОДНИК-даты-2х'!$D$10:$AJ$105,24,0)</f>
        <v>44614</v>
      </c>
      <c r="AB47" s="142">
        <f>VLOOKUP(D47,'ИСХОДНИК-даты-2х'!$D$10:$AJ$105,25,0)</f>
        <v>44617</v>
      </c>
      <c r="AC47" s="143">
        <f t="shared" si="4"/>
        <v>8</v>
      </c>
    </row>
    <row r="48" spans="1:29">
      <c r="A48" s="136">
        <f>IF(ISBLANK(D48),"",COUNTA($D$7:D48))</f>
        <v>42</v>
      </c>
      <c r="B48" s="137">
        <v>53</v>
      </c>
      <c r="C48" s="138" t="s">
        <v>727</v>
      </c>
      <c r="D48" s="139" t="str">
        <f t="shared" si="3"/>
        <v>53У_Т</v>
      </c>
      <c r="E48" s="140">
        <f>VLOOKUP(D48,'ИСХОДНИК-даты-2х'!$D$10:$AJ$105,2,0)</f>
        <v>44243</v>
      </c>
      <c r="F48" s="651">
        <f>VLOOKUP(D48,'ИСХОДНИК-даты-2х'!$D$10:$AJ$105,3,0)</f>
        <v>44271</v>
      </c>
      <c r="G48" s="141">
        <f>VLOOKUP(D48,'ИСХОДНИК-даты-2х'!$D$10:$AJ$105,4,0)</f>
        <v>44320</v>
      </c>
      <c r="H48" s="140">
        <f>VLOOKUP(D48,'ИСХОДНИК-даты-2х'!$D$10:$AJ$105,5,0)</f>
        <v>44323</v>
      </c>
      <c r="I48" s="141">
        <f>VLOOKUP(D48,'ИСХОДНИК-даты-2х'!$D$10:$AJ$105,6,0)</f>
        <v>44351</v>
      </c>
      <c r="J48" s="141">
        <f>VLOOKUP(D48,'ИСХОДНИК-даты-2х'!$D$10:$AJ$105,7,0)</f>
        <v>44351</v>
      </c>
      <c r="K48" s="140">
        <f>VLOOKUP(D48,'ИСХОДНИК-даты-2х'!$D$10:$AJ$105,8,0)</f>
        <v>44385</v>
      </c>
      <c r="L48" s="141">
        <f>VLOOKUP(D48,'ИСХОДНИК-даты-2х'!$D$10:$AJ$105,9,0)</f>
        <v>44417</v>
      </c>
      <c r="M48" s="801">
        <f>VLOOKUP(D48,'ИСХОДНИК-даты-2х'!$D$10:$AJ$105,10,0)</f>
        <v>44417</v>
      </c>
      <c r="N48" s="141">
        <f>VLOOKUP(D48,'ИСХОДНИК-даты-2х'!$D$10:$AJ$105,11,0)</f>
        <v>44414</v>
      </c>
      <c r="O48" s="141">
        <f>VLOOKUP(D48,'ИСХОДНИК-даты-2х'!$D$10:$AJ$105,12,0)</f>
        <v>44414</v>
      </c>
      <c r="P48" s="140">
        <f>VLOOKUP(D48,'ИСХОДНИК-даты-2х'!$D$10:$AJ$105,13,0)</f>
        <v>44435</v>
      </c>
      <c r="Q48" s="141">
        <f>VLOOKUP(D48,'ИСХОДНИК-даты-2х'!$D$10:$AJ$105,14,0)</f>
        <v>44442</v>
      </c>
      <c r="R48" s="140">
        <f>VLOOKUP(D48,'ИСХОДНИК-даты-2х'!$D$10:$AJ$105,15,0)</f>
        <v>44447</v>
      </c>
      <c r="S48" s="141">
        <f>VLOOKUP(D48,'ИСХОДНИК-даты-2х'!$D$10:$AJ$105,16,0)</f>
        <v>44452</v>
      </c>
      <c r="T48" s="141">
        <f>VLOOKUP(D48,'ИСХОДНИК-даты-2х'!$D$10:$AJ$105,17,0)</f>
        <v>44477</v>
      </c>
      <c r="U48" s="140">
        <f>VLOOKUP(D48,'ИСХОДНИК-даты-2х'!$D$10:$AJ$105,18,0)</f>
        <v>44497</v>
      </c>
      <c r="V48" s="141">
        <f>VLOOKUP(D48,'ИСХОДНИК-даты-2х'!$D$10:$AJ$105,19,0)</f>
        <v>44525</v>
      </c>
      <c r="W48" s="141">
        <f>VLOOKUP(D48,'ИСХОДНИК-даты-2х'!$D$10:$AJ$105,20,0)</f>
        <v>44530</v>
      </c>
      <c r="X48" s="141">
        <f>VLOOKUP(D48,'ИСХОДНИК-даты-2х'!$D$10:$AJ$105,21,0)</f>
        <v>44544</v>
      </c>
      <c r="Y48" s="141">
        <f>VLOOKUP(D48,'ИСХОДНИК-даты-2х'!$D$10:$AJ$105,22,0)</f>
        <v>44565</v>
      </c>
      <c r="Z48" s="140">
        <f>VLOOKUP(D48,'ИСХОДНИК-даты-2х'!$D$10:$AJ$105,23,0)</f>
        <v>44572</v>
      </c>
      <c r="AA48" s="717">
        <f>VLOOKUP(D48,'ИСХОДНИК-даты-2х'!$D$10:$AJ$105,24,0)</f>
        <v>44575</v>
      </c>
      <c r="AB48" s="142">
        <f>VLOOKUP(D48,'ИСХОДНИК-даты-2х'!$D$10:$AJ$105,25,0)</f>
        <v>44580</v>
      </c>
      <c r="AC48" s="143">
        <f t="shared" si="4"/>
        <v>8</v>
      </c>
    </row>
    <row r="49" spans="1:29">
      <c r="A49" s="136">
        <f>IF(ISBLANK(D49),"",COUNTA($D$7:D49))</f>
        <v>43</v>
      </c>
      <c r="B49" s="137">
        <v>62</v>
      </c>
      <c r="C49" s="138" t="s">
        <v>858</v>
      </c>
      <c r="D49" s="139" t="str">
        <f t="shared" si="3"/>
        <v>62У_Э</v>
      </c>
      <c r="E49" s="140">
        <f>VLOOKUP(D49,'ИСХОДНИК-даты-2х'!$D$10:$AJ$105,2,0)</f>
        <v>44243</v>
      </c>
      <c r="F49" s="651">
        <f>VLOOKUP(D49,'ИСХОДНИК-даты-2х'!$D$10:$AJ$105,3,0)</f>
        <v>44271</v>
      </c>
      <c r="G49" s="141">
        <f>VLOOKUP(D49,'ИСХОДНИК-даты-2х'!$D$10:$AJ$105,4,0)</f>
        <v>44320</v>
      </c>
      <c r="H49" s="140">
        <f>VLOOKUP(D49,'ИСХОДНИК-даты-2х'!$D$10:$AJ$105,5,0)</f>
        <v>44323</v>
      </c>
      <c r="I49" s="141">
        <f>VLOOKUP(D49,'ИСХОДНИК-даты-2х'!$D$10:$AJ$105,6,0)</f>
        <v>44351</v>
      </c>
      <c r="J49" s="141">
        <f>VLOOKUP(D49,'ИСХОДНИК-даты-2х'!$D$10:$AJ$105,7,0)</f>
        <v>44351</v>
      </c>
      <c r="K49" s="140">
        <f>VLOOKUP(D49,'ИСХОДНИК-даты-2х'!$D$10:$AJ$105,8,0)</f>
        <v>44435</v>
      </c>
      <c r="L49" s="141">
        <f>VLOOKUP(D49,'ИСХОДНИК-даты-2х'!$D$10:$AJ$105,9,0)</f>
        <v>44467</v>
      </c>
      <c r="M49" s="801">
        <f>VLOOKUP(D49,'ИСХОДНИК-даты-2х'!$D$10:$AJ$105,10,0)</f>
        <v>44467</v>
      </c>
      <c r="N49" s="141">
        <f>VLOOKUP(D49,'ИСХОДНИК-даты-2х'!$D$10:$AJ$105,11,0)</f>
        <v>44466</v>
      </c>
      <c r="O49" s="141">
        <f>VLOOKUP(D49,'ИСХОДНИК-даты-2х'!$D$10:$AJ$105,12,0)</f>
        <v>44466</v>
      </c>
      <c r="P49" s="140">
        <f>VLOOKUP(D49,'ИСХОДНИК-даты-2х'!$D$10:$AJ$105,13,0)</f>
        <v>44487</v>
      </c>
      <c r="Q49" s="141">
        <f>VLOOKUP(D49,'ИСХОДНИК-даты-2х'!$D$10:$AJ$105,14,0)</f>
        <v>44494</v>
      </c>
      <c r="R49" s="140">
        <f>VLOOKUP(D49,'ИСХОДНИК-даты-2х'!$D$10:$AJ$105,15,0)</f>
        <v>44497</v>
      </c>
      <c r="S49" s="141">
        <f>VLOOKUP(D49,'ИСХОДНИК-даты-2х'!$D$10:$AJ$105,16,0)</f>
        <v>44502</v>
      </c>
      <c r="T49" s="141">
        <f>VLOOKUP(D49,'ИСХОДНИК-даты-2х'!$D$10:$AJ$105,17,0)</f>
        <v>44527</v>
      </c>
      <c r="U49" s="140">
        <f>VLOOKUP(D49,'ИСХОДНИК-даты-2х'!$D$10:$AJ$105,18,0)</f>
        <v>44547</v>
      </c>
      <c r="V49" s="141">
        <f>VLOOKUP(D49,'ИСХОДНИК-даты-2х'!$D$10:$AJ$105,19,0)</f>
        <v>44575</v>
      </c>
      <c r="W49" s="141">
        <f>VLOOKUP(D49,'ИСХОДНИК-даты-2х'!$D$10:$AJ$105,20,0)</f>
        <v>44580</v>
      </c>
      <c r="X49" s="141">
        <f>VLOOKUP(D49,'ИСХОДНИК-даты-2х'!$D$10:$AJ$105,21,0)</f>
        <v>44594</v>
      </c>
      <c r="Y49" s="141">
        <f>VLOOKUP(D49,'ИСХОДНИК-даты-2х'!$D$10:$AJ$105,22,0)</f>
        <v>44615</v>
      </c>
      <c r="Z49" s="140">
        <f>VLOOKUP(D49,'ИСХОДНИК-даты-2х'!$D$10:$AJ$105,23,0)</f>
        <v>44622</v>
      </c>
      <c r="AA49" s="717">
        <f>VLOOKUP(D49,'ИСХОДНИК-даты-2х'!$D$10:$AJ$105,24,0)</f>
        <v>44627</v>
      </c>
      <c r="AB49" s="142">
        <f>VLOOKUP(D49,'ИСХОДНИК-даты-2х'!$D$10:$AJ$105,25,0)</f>
        <v>44630</v>
      </c>
      <c r="AC49" s="143">
        <f t="shared" si="4"/>
        <v>8</v>
      </c>
    </row>
    <row r="50" spans="1:29">
      <c r="A50" s="136">
        <f>IF(ISBLANK(D50),"",COUNTA($D$7:D50))</f>
        <v>44</v>
      </c>
      <c r="B50" s="137">
        <v>68</v>
      </c>
      <c r="C50" s="138" t="s">
        <v>858</v>
      </c>
      <c r="D50" s="139" t="str">
        <f t="shared" si="3"/>
        <v>68У_Э</v>
      </c>
      <c r="E50" s="140">
        <f>VLOOKUP(D50,'ИСХОДНИК-даты-2х'!$D$10:$AJ$105,2,0)</f>
        <v>44251</v>
      </c>
      <c r="F50" s="651">
        <f>VLOOKUP(D50,'ИСХОДНИК-даты-2х'!$D$10:$AJ$105,3,0)</f>
        <v>44279</v>
      </c>
      <c r="G50" s="141">
        <f>VLOOKUP(D50,'ИСХОДНИК-даты-2х'!$D$10:$AJ$105,4,0)</f>
        <v>44328</v>
      </c>
      <c r="H50" s="140">
        <f>VLOOKUP(D50,'ИСХОДНИК-даты-2х'!$D$10:$AJ$105,5,0)</f>
        <v>44333</v>
      </c>
      <c r="I50" s="141">
        <f>VLOOKUP(D50,'ИСХОДНИК-даты-2х'!$D$10:$AJ$105,6,0)</f>
        <v>44361</v>
      </c>
      <c r="J50" s="141">
        <f>VLOOKUP(D50,'ИСХОДНИК-даты-2х'!$D$10:$AJ$105,7,0)</f>
        <v>44361</v>
      </c>
      <c r="K50" s="140">
        <f>VLOOKUP(D50,'ИСХОДНИК-даты-2х'!$D$10:$AJ$105,8,0)</f>
        <v>44445</v>
      </c>
      <c r="L50" s="141">
        <f>VLOOKUP(D50,'ИСХОДНИК-даты-2х'!$D$10:$AJ$105,9,0)</f>
        <v>44475</v>
      </c>
      <c r="M50" s="801">
        <f>VLOOKUP(D50,'ИСХОДНИК-даты-2х'!$D$10:$AJ$105,10,0)</f>
        <v>44475</v>
      </c>
      <c r="N50" s="141">
        <f>VLOOKUP(D50,'ИСХОДНИК-даты-2х'!$D$10:$AJ$105,11,0)</f>
        <v>44474</v>
      </c>
      <c r="O50" s="141">
        <f>VLOOKUP(D50,'ИСХОДНИК-даты-2х'!$D$10:$AJ$105,12,0)</f>
        <v>44474</v>
      </c>
      <c r="P50" s="140">
        <f>VLOOKUP(D50,'ИСХОДНИК-даты-2х'!$D$10:$AJ$105,13,0)</f>
        <v>44495</v>
      </c>
      <c r="Q50" s="141">
        <f>VLOOKUP(D50,'ИСХОДНИК-даты-2х'!$D$10:$AJ$105,14,0)</f>
        <v>44502</v>
      </c>
      <c r="R50" s="140">
        <f>VLOOKUP(D50,'ИСХОДНИК-даты-2х'!$D$10:$AJ$105,15,0)</f>
        <v>44505</v>
      </c>
      <c r="S50" s="141">
        <f>VLOOKUP(D50,'ИСХОДНИК-даты-2х'!$D$10:$AJ$105,16,0)</f>
        <v>44510</v>
      </c>
      <c r="T50" s="141">
        <f>VLOOKUP(D50,'ИСХОДНИК-даты-2х'!$D$10:$AJ$105,17,0)</f>
        <v>44535</v>
      </c>
      <c r="U50" s="140">
        <f>VLOOKUP(D50,'ИСХОДНИК-даты-2х'!$D$10:$AJ$105,18,0)</f>
        <v>44555</v>
      </c>
      <c r="V50" s="141">
        <f>VLOOKUP(D50,'ИСХОДНИК-даты-2х'!$D$10:$AJ$105,19,0)</f>
        <v>44582</v>
      </c>
      <c r="W50" s="141">
        <f>VLOOKUP(D50,'ИСХОДНИК-даты-2х'!$D$10:$AJ$105,20,0)</f>
        <v>44587</v>
      </c>
      <c r="X50" s="141">
        <f>VLOOKUP(D50,'ИСХОДНИК-даты-2х'!$D$10:$AJ$105,21,0)</f>
        <v>44601</v>
      </c>
      <c r="Y50" s="141">
        <f>VLOOKUP(D50,'ИСХОДНИК-даты-2х'!$D$10:$AJ$105,22,0)</f>
        <v>44622</v>
      </c>
      <c r="Z50" s="140">
        <f>VLOOKUP(D50,'ИСХОДНИК-даты-2х'!$D$10:$AJ$105,23,0)</f>
        <v>44629</v>
      </c>
      <c r="AA50" s="717">
        <f>VLOOKUP(D50,'ИСХОДНИК-даты-2х'!$D$10:$AJ$105,24,0)</f>
        <v>44634</v>
      </c>
      <c r="AB50" s="142">
        <f>VLOOKUP(D50,'ИСХОДНИК-даты-2х'!$D$10:$AJ$105,25,0)</f>
        <v>44637</v>
      </c>
      <c r="AC50" s="143">
        <f t="shared" si="4"/>
        <v>8</v>
      </c>
    </row>
    <row r="51" spans="1:29">
      <c r="A51" s="136">
        <f>IF(ISBLANK(D51),"",COUNTA($D$7:D51))</f>
        <v>45</v>
      </c>
      <c r="B51" s="137">
        <v>66</v>
      </c>
      <c r="C51" s="138" t="s">
        <v>858</v>
      </c>
      <c r="D51" s="139" t="str">
        <f t="shared" si="3"/>
        <v>66У_Э</v>
      </c>
      <c r="E51" s="140">
        <f>VLOOKUP(D51,'ИСХОДНИК-даты-2х'!$D$10:$AJ$105,2,0)</f>
        <v>44254</v>
      </c>
      <c r="F51" s="651">
        <f>VLOOKUP(D51,'ИСХОДНИК-даты-2х'!$D$10:$AJ$105,3,0)</f>
        <v>44281</v>
      </c>
      <c r="G51" s="141">
        <f>VLOOKUP(D51,'ИСХОДНИК-даты-2х'!$D$10:$AJ$105,4,0)</f>
        <v>44330</v>
      </c>
      <c r="H51" s="140">
        <f>VLOOKUP(D51,'ИСХОДНИК-даты-2х'!$D$10:$AJ$105,5,0)</f>
        <v>44335</v>
      </c>
      <c r="I51" s="141">
        <f>VLOOKUP(D51,'ИСХОДНИК-даты-2х'!$D$10:$AJ$105,6,0)</f>
        <v>44363</v>
      </c>
      <c r="J51" s="141">
        <f>VLOOKUP(D51,'ИСХОДНИК-даты-2х'!$D$10:$AJ$105,7,0)</f>
        <v>44363</v>
      </c>
      <c r="K51" s="140">
        <f>VLOOKUP(D51,'ИСХОДНИК-даты-2х'!$D$10:$AJ$105,8,0)</f>
        <v>44447</v>
      </c>
      <c r="L51" s="141">
        <f>VLOOKUP(D51,'ИСХОДНИК-даты-2х'!$D$10:$AJ$105,9,0)</f>
        <v>44477</v>
      </c>
      <c r="M51" s="801">
        <f>VLOOKUP(D51,'ИСХОДНИК-даты-2х'!$D$10:$AJ$105,10,0)</f>
        <v>44477</v>
      </c>
      <c r="N51" s="141">
        <f>VLOOKUP(D51,'ИСХОДНИК-даты-2х'!$D$10:$AJ$105,11,0)</f>
        <v>44476</v>
      </c>
      <c r="O51" s="141">
        <f>VLOOKUP(D51,'ИСХОДНИК-даты-2х'!$D$10:$AJ$105,12,0)</f>
        <v>44476</v>
      </c>
      <c r="P51" s="140">
        <f>VLOOKUP(D51,'ИСХОДНИК-даты-2х'!$D$10:$AJ$105,13,0)</f>
        <v>44497</v>
      </c>
      <c r="Q51" s="141">
        <f>VLOOKUP(D51,'ИСХОДНИК-даты-2х'!$D$10:$AJ$105,14,0)</f>
        <v>44504</v>
      </c>
      <c r="R51" s="140">
        <f>VLOOKUP(D51,'ИСХОДНИК-даты-2х'!$D$10:$AJ$105,15,0)</f>
        <v>44509</v>
      </c>
      <c r="S51" s="141">
        <f>VLOOKUP(D51,'ИСХОДНИК-даты-2х'!$D$10:$AJ$105,16,0)</f>
        <v>44512</v>
      </c>
      <c r="T51" s="141">
        <f>VLOOKUP(D51,'ИСХОДНИК-даты-2х'!$D$10:$AJ$105,17,0)</f>
        <v>44537</v>
      </c>
      <c r="U51" s="140">
        <f>VLOOKUP(D51,'ИСХОДНИК-даты-2х'!$D$10:$AJ$105,18,0)</f>
        <v>44557</v>
      </c>
      <c r="V51" s="141">
        <f>VLOOKUP(D51,'ИСХОДНИК-даты-2х'!$D$10:$AJ$105,19,0)</f>
        <v>44585</v>
      </c>
      <c r="W51" s="141">
        <f>VLOOKUP(D51,'ИСХОДНИК-даты-2х'!$D$10:$AJ$105,20,0)</f>
        <v>44588</v>
      </c>
      <c r="X51" s="141">
        <f>VLOOKUP(D51,'ИСХОДНИК-даты-2х'!$D$10:$AJ$105,21,0)</f>
        <v>44602</v>
      </c>
      <c r="Y51" s="141">
        <f>VLOOKUP(D51,'ИСХОДНИК-даты-2х'!$D$10:$AJ$105,22,0)</f>
        <v>44623</v>
      </c>
      <c r="Z51" s="140">
        <f>VLOOKUP(D51,'ИСХОДНИК-даты-2х'!$D$10:$AJ$105,23,0)</f>
        <v>44630</v>
      </c>
      <c r="AA51" s="717">
        <f>VLOOKUP(D51,'ИСХОДНИК-даты-2х'!$D$10:$AJ$105,24,0)</f>
        <v>44635</v>
      </c>
      <c r="AB51" s="142">
        <f>VLOOKUP(D51,'ИСХОДНИК-даты-2х'!$D$10:$AJ$105,25,0)</f>
        <v>44638</v>
      </c>
      <c r="AC51" s="143">
        <f t="shared" si="4"/>
        <v>8</v>
      </c>
    </row>
    <row r="52" spans="1:29">
      <c r="A52" s="136">
        <f>IF(ISBLANK(D52),"",COUNTA($D$7:D52))</f>
        <v>46</v>
      </c>
      <c r="B52" s="137">
        <v>92</v>
      </c>
      <c r="C52" s="138" t="s">
        <v>1032</v>
      </c>
      <c r="D52" s="139" t="str">
        <f t="shared" si="3"/>
        <v>92У_К</v>
      </c>
      <c r="E52" s="140">
        <f>VLOOKUP(D52,'ИСХОДНИК-даты-2х'!$D$10:$AJ$105,2,0)</f>
        <v>44254</v>
      </c>
      <c r="F52" s="651">
        <f>VLOOKUP(D52,'ИСХОДНИК-даты-2х'!$D$10:$AJ$105,3,0)</f>
        <v>44281</v>
      </c>
      <c r="G52" s="141">
        <f>VLOOKUP(D52,'ИСХОДНИК-даты-2х'!$D$10:$AJ$105,4,0)</f>
        <v>44330</v>
      </c>
      <c r="H52" s="140">
        <f>VLOOKUP(D52,'ИСХОДНИК-даты-2х'!$D$10:$AJ$105,5,0)</f>
        <v>44335</v>
      </c>
      <c r="I52" s="141">
        <f>VLOOKUP(D52,'ИСХОДНИК-даты-2х'!$D$10:$AJ$105,6,0)</f>
        <v>44363</v>
      </c>
      <c r="J52" s="141">
        <f>VLOOKUP(D52,'ИСХОДНИК-даты-2х'!$D$10:$AJ$105,7,0)</f>
        <v>44363</v>
      </c>
      <c r="K52" s="140">
        <f>VLOOKUP(D52,'ИСХОДНИК-даты-2х'!$D$10:$AJ$105,8,0)</f>
        <v>44447</v>
      </c>
      <c r="L52" s="141">
        <f>VLOOKUP(D52,'ИСХОДНИК-даты-2х'!$D$10:$AJ$105,9,0)</f>
        <v>44477</v>
      </c>
      <c r="M52" s="801">
        <f>VLOOKUP(D52,'ИСХОДНИК-даты-2х'!$D$10:$AJ$105,10,0)</f>
        <v>44477</v>
      </c>
      <c r="N52" s="141">
        <f>VLOOKUP(D52,'ИСХОДНИК-даты-2х'!$D$10:$AJ$105,11,0)</f>
        <v>44476</v>
      </c>
      <c r="O52" s="141">
        <f>VLOOKUP(D52,'ИСХОДНИК-даты-2х'!$D$10:$AJ$105,12,0)</f>
        <v>44476</v>
      </c>
      <c r="P52" s="140">
        <f>VLOOKUP(D52,'ИСХОДНИК-даты-2х'!$D$10:$AJ$105,13,0)</f>
        <v>44497</v>
      </c>
      <c r="Q52" s="141">
        <f>VLOOKUP(D52,'ИСХОДНИК-даты-2х'!$D$10:$AJ$105,14,0)</f>
        <v>44504</v>
      </c>
      <c r="R52" s="140">
        <f>VLOOKUP(D52,'ИСХОДНИК-даты-2х'!$D$10:$AJ$105,15,0)</f>
        <v>44509</v>
      </c>
      <c r="S52" s="141">
        <f>VLOOKUP(D52,'ИСХОДНИК-даты-2х'!$D$10:$AJ$105,16,0)</f>
        <v>44512</v>
      </c>
      <c r="T52" s="141">
        <f>VLOOKUP(D52,'ИСХОДНИК-даты-2х'!$D$10:$AJ$105,17,0)</f>
        <v>44537</v>
      </c>
      <c r="U52" s="140">
        <f>VLOOKUP(D52,'ИСХОДНИК-даты-2х'!$D$10:$AJ$105,18,0)</f>
        <v>44557</v>
      </c>
      <c r="V52" s="141">
        <f>VLOOKUP(D52,'ИСХОДНИК-даты-2х'!$D$10:$AJ$105,19,0)</f>
        <v>44585</v>
      </c>
      <c r="W52" s="141">
        <f>VLOOKUP(D52,'ИСХОДНИК-даты-2х'!$D$10:$AJ$105,20,0)</f>
        <v>44588</v>
      </c>
      <c r="X52" s="141">
        <f>VLOOKUP(D52,'ИСХОДНИК-даты-2х'!$D$10:$AJ$105,21,0)</f>
        <v>44602</v>
      </c>
      <c r="Y52" s="141">
        <f>VLOOKUP(D52,'ИСХОДНИК-даты-2х'!$D$10:$AJ$105,22,0)</f>
        <v>44623</v>
      </c>
      <c r="Z52" s="140">
        <f>VLOOKUP(D52,'ИСХОДНИК-даты-2х'!$D$10:$AJ$105,23,0)</f>
        <v>44630</v>
      </c>
      <c r="AA52" s="717">
        <f>VLOOKUP(D52,'ИСХОДНИК-даты-2х'!$D$10:$AJ$105,24,0)</f>
        <v>44635</v>
      </c>
      <c r="AB52" s="142">
        <f>VLOOKUP(D52,'ИСХОДНИК-даты-2х'!$D$10:$AJ$105,25,0)</f>
        <v>44638</v>
      </c>
      <c r="AC52" s="143">
        <f t="shared" si="4"/>
        <v>8</v>
      </c>
    </row>
    <row r="53" spans="1:29">
      <c r="A53" s="136">
        <f>IF(ISBLANK(D53),"",COUNTA($D$7:D53))</f>
        <v>47</v>
      </c>
      <c r="B53" s="137">
        <v>85</v>
      </c>
      <c r="C53" s="138" t="s">
        <v>858</v>
      </c>
      <c r="D53" s="139" t="str">
        <f t="shared" si="3"/>
        <v>85У_Э</v>
      </c>
      <c r="E53" s="140">
        <f>VLOOKUP(D53,'ИСХОДНИК-даты-2х'!$D$10:$AJ$105,2,0)</f>
        <v>44281</v>
      </c>
      <c r="F53" s="651">
        <f>VLOOKUP(D53,'ИСХОДНИК-даты-2х'!$D$10:$AJ$105,3,0)</f>
        <v>44309</v>
      </c>
      <c r="G53" s="141">
        <f>VLOOKUP(D53,'ИСХОДНИК-даты-2х'!$D$10:$AJ$105,4,0)</f>
        <v>44358</v>
      </c>
      <c r="H53" s="140">
        <f>VLOOKUP(D53,'ИСХОДНИК-даты-2х'!$D$10:$AJ$105,5,0)</f>
        <v>44363</v>
      </c>
      <c r="I53" s="141">
        <f>VLOOKUP(D53,'ИСХОДНИК-даты-2х'!$D$10:$AJ$105,6,0)</f>
        <v>44391</v>
      </c>
      <c r="J53" s="141">
        <f>VLOOKUP(D53,'ИСХОДНИК-даты-2х'!$D$10:$AJ$105,7,0)</f>
        <v>44391</v>
      </c>
      <c r="K53" s="140">
        <f>VLOOKUP(D53,'ИСХОДНИК-даты-2х'!$D$10:$AJ$105,8,0)</f>
        <v>44475</v>
      </c>
      <c r="L53" s="141">
        <f>VLOOKUP(D53,'ИСХОДНИК-даты-2х'!$D$10:$AJ$105,9,0)</f>
        <v>44505</v>
      </c>
      <c r="M53" s="801">
        <f>VLOOKUP(D53,'ИСХОДНИК-даты-2х'!$D$10:$AJ$105,10,0)</f>
        <v>44505</v>
      </c>
      <c r="N53" s="141">
        <f>VLOOKUP(D53,'ИСХОДНИК-даты-2х'!$D$10:$AJ$105,11,0)</f>
        <v>44504</v>
      </c>
      <c r="O53" s="141">
        <f>VLOOKUP(D53,'ИСХОДНИК-даты-2х'!$D$10:$AJ$105,12,0)</f>
        <v>44504</v>
      </c>
      <c r="P53" s="140">
        <f>VLOOKUP(D53,'ИСХОДНИК-даты-2х'!$D$10:$AJ$105,13,0)</f>
        <v>44525</v>
      </c>
      <c r="Q53" s="141">
        <f>VLOOKUP(D53,'ИСХОДНИК-даты-2х'!$D$10:$AJ$105,14,0)</f>
        <v>44532</v>
      </c>
      <c r="R53" s="140">
        <f>VLOOKUP(D53,'ИСХОДНИК-даты-2х'!$D$10:$AJ$105,15,0)</f>
        <v>44537</v>
      </c>
      <c r="S53" s="141">
        <f>VLOOKUP(D53,'ИСХОДНИК-даты-2х'!$D$10:$AJ$105,16,0)</f>
        <v>44540</v>
      </c>
      <c r="T53" s="141">
        <f>VLOOKUP(D53,'ИСХОДНИК-даты-2х'!$D$10:$AJ$105,17,0)</f>
        <v>44565</v>
      </c>
      <c r="U53" s="140">
        <f>VLOOKUP(D53,'ИСХОДНИК-даты-2х'!$D$10:$AJ$105,18,0)</f>
        <v>44585</v>
      </c>
      <c r="V53" s="141">
        <f>VLOOKUP(D53,'ИСХОДНИК-даты-2х'!$D$10:$AJ$105,19,0)</f>
        <v>44613</v>
      </c>
      <c r="W53" s="141">
        <f>VLOOKUP(D53,'ИСХОДНИК-даты-2х'!$D$10:$AJ$105,20,0)</f>
        <v>44616</v>
      </c>
      <c r="X53" s="141">
        <f>VLOOKUP(D53,'ИСХОДНИК-даты-2х'!$D$10:$AJ$105,21,0)</f>
        <v>44630</v>
      </c>
      <c r="Y53" s="141">
        <f>VLOOKUP(D53,'ИСХОДНИК-даты-2х'!$D$10:$AJ$105,22,0)</f>
        <v>44651</v>
      </c>
      <c r="Z53" s="140">
        <f>VLOOKUP(D53,'ИСХОДНИК-даты-2х'!$D$10:$AJ$105,23,0)</f>
        <v>44658</v>
      </c>
      <c r="AA53" s="717">
        <f>VLOOKUP(D53,'ИСХОДНИК-даты-2х'!$D$10:$AJ$105,24,0)</f>
        <v>44663</v>
      </c>
      <c r="AB53" s="142">
        <f>VLOOKUP(D53,'ИСХОДНИК-даты-2х'!$D$10:$AJ$105,25,0)</f>
        <v>44666</v>
      </c>
      <c r="AC53" s="143">
        <f t="shared" si="4"/>
        <v>8</v>
      </c>
    </row>
    <row r="54" spans="1:29">
      <c r="A54" s="136">
        <f>IF(ISBLANK(D54),"",COUNTA($D$7:D54))</f>
        <v>48</v>
      </c>
      <c r="B54" s="137">
        <v>109</v>
      </c>
      <c r="C54" s="138" t="s">
        <v>1032</v>
      </c>
      <c r="D54" s="139" t="str">
        <f t="shared" si="3"/>
        <v>109У_К</v>
      </c>
      <c r="E54" s="140">
        <f>VLOOKUP(D54,'ИСХОДНИК-даты-2х'!$D$10:$AJ$105,2,0)</f>
        <v>44281</v>
      </c>
      <c r="F54" s="651">
        <f>VLOOKUP(D54,'ИСХОДНИК-даты-2х'!$D$10:$AJ$105,3,0)</f>
        <v>44309</v>
      </c>
      <c r="G54" s="141">
        <f>VLOOKUP(D54,'ИСХОДНИК-даты-2х'!$D$10:$AJ$105,4,0)</f>
        <v>44358</v>
      </c>
      <c r="H54" s="140">
        <f>VLOOKUP(D54,'ИСХОДНИК-даты-2х'!$D$10:$AJ$105,5,0)</f>
        <v>44363</v>
      </c>
      <c r="I54" s="141">
        <f>VLOOKUP(D54,'ИСХОДНИК-даты-2х'!$D$10:$AJ$105,6,0)</f>
        <v>44391</v>
      </c>
      <c r="J54" s="141">
        <f>VLOOKUP(D54,'ИСХОДНИК-даты-2х'!$D$10:$AJ$105,7,0)</f>
        <v>44391</v>
      </c>
      <c r="K54" s="140">
        <f>VLOOKUP(D54,'ИСХОДНИК-даты-2х'!$D$10:$AJ$105,8,0)</f>
        <v>44475</v>
      </c>
      <c r="L54" s="141">
        <f>VLOOKUP(D54,'ИСХОДНИК-даты-2х'!$D$10:$AJ$105,9,0)</f>
        <v>44505</v>
      </c>
      <c r="M54" s="801">
        <f>VLOOKUP(D54,'ИСХОДНИК-даты-2х'!$D$10:$AJ$105,10,0)</f>
        <v>44505</v>
      </c>
      <c r="N54" s="141">
        <f>VLOOKUP(D54,'ИСХОДНИК-даты-2х'!$D$10:$AJ$105,11,0)</f>
        <v>44504</v>
      </c>
      <c r="O54" s="141">
        <f>VLOOKUP(D54,'ИСХОДНИК-даты-2х'!$D$10:$AJ$105,12,0)</f>
        <v>44504</v>
      </c>
      <c r="P54" s="140">
        <f>VLOOKUP(D54,'ИСХОДНИК-даты-2х'!$D$10:$AJ$105,13,0)</f>
        <v>44525</v>
      </c>
      <c r="Q54" s="141">
        <f>VLOOKUP(D54,'ИСХОДНИК-даты-2х'!$D$10:$AJ$105,14,0)</f>
        <v>44532</v>
      </c>
      <c r="R54" s="140">
        <f>VLOOKUP(D54,'ИСХОДНИК-даты-2х'!$D$10:$AJ$105,15,0)</f>
        <v>44537</v>
      </c>
      <c r="S54" s="141">
        <f>VLOOKUP(D54,'ИСХОДНИК-даты-2х'!$D$10:$AJ$105,16,0)</f>
        <v>44540</v>
      </c>
      <c r="T54" s="141">
        <f>VLOOKUP(D54,'ИСХОДНИК-даты-2х'!$D$10:$AJ$105,17,0)</f>
        <v>44565</v>
      </c>
      <c r="U54" s="140">
        <f>VLOOKUP(D54,'ИСХОДНИК-даты-2х'!$D$10:$AJ$105,18,0)</f>
        <v>44585</v>
      </c>
      <c r="V54" s="141">
        <f>VLOOKUP(D54,'ИСХОДНИК-даты-2х'!$D$10:$AJ$105,19,0)</f>
        <v>44613</v>
      </c>
      <c r="W54" s="141">
        <f>VLOOKUP(D54,'ИСХОДНИК-даты-2х'!$D$10:$AJ$105,20,0)</f>
        <v>44616</v>
      </c>
      <c r="X54" s="141">
        <f>VLOOKUP(D54,'ИСХОДНИК-даты-2х'!$D$10:$AJ$105,21,0)</f>
        <v>44630</v>
      </c>
      <c r="Y54" s="141">
        <f>VLOOKUP(D54,'ИСХОДНИК-даты-2х'!$D$10:$AJ$105,22,0)</f>
        <v>44651</v>
      </c>
      <c r="Z54" s="140">
        <f>VLOOKUP(D54,'ИСХОДНИК-даты-2х'!$D$10:$AJ$105,23,0)</f>
        <v>44658</v>
      </c>
      <c r="AA54" s="717">
        <f>VLOOKUP(D54,'ИСХОДНИК-даты-2х'!$D$10:$AJ$105,24,0)</f>
        <v>44663</v>
      </c>
      <c r="AB54" s="142">
        <f>VLOOKUP(D54,'ИСХОДНИК-даты-2х'!$D$10:$AJ$105,25,0)</f>
        <v>44666</v>
      </c>
      <c r="AC54" s="143">
        <f t="shared" si="4"/>
        <v>8</v>
      </c>
    </row>
    <row r="55" spans="1:29">
      <c r="A55" s="136">
        <f>IF(ISBLANK(D55),"",COUNTA($D$7:D55))</f>
        <v>49</v>
      </c>
      <c r="B55" s="137">
        <v>54</v>
      </c>
      <c r="C55" s="138" t="s">
        <v>727</v>
      </c>
      <c r="D55" s="139" t="str">
        <f t="shared" si="3"/>
        <v>54У_Т</v>
      </c>
      <c r="E55" s="140">
        <f>VLOOKUP(D55,'ИСХОДНИК-даты-2х'!$D$10:$AJ$105,2,0)</f>
        <v>44296</v>
      </c>
      <c r="F55" s="651">
        <f>VLOOKUP(D55,'ИСХОДНИК-даты-2х'!$D$10:$AJ$105,3,0)</f>
        <v>44323</v>
      </c>
      <c r="G55" s="141">
        <f>VLOOKUP(D55,'ИСХОДНИК-даты-2х'!$D$10:$AJ$105,4,0)</f>
        <v>44372</v>
      </c>
      <c r="H55" s="140">
        <f>VLOOKUP(D55,'ИСХОДНИК-даты-2х'!$D$10:$AJ$105,5,0)</f>
        <v>44377</v>
      </c>
      <c r="I55" s="141">
        <f>VLOOKUP(D55,'ИСХОДНИК-даты-2х'!$D$10:$AJ$105,6,0)</f>
        <v>44405</v>
      </c>
      <c r="J55" s="141">
        <f>VLOOKUP(D55,'ИСХОДНИК-даты-2х'!$D$10:$AJ$105,7,0)</f>
        <v>44405</v>
      </c>
      <c r="K55" s="140">
        <f>VLOOKUP(D55,'ИСХОДНИК-даты-2х'!$D$10:$AJ$105,8,0)</f>
        <v>44489</v>
      </c>
      <c r="L55" s="141">
        <f>VLOOKUP(D55,'ИСХОДНИК-даты-2х'!$D$10:$AJ$105,9,0)</f>
        <v>44519</v>
      </c>
      <c r="M55" s="801">
        <f>VLOOKUP(D55,'ИСХОДНИК-даты-2х'!$D$10:$AJ$105,10,0)</f>
        <v>44519</v>
      </c>
      <c r="N55" s="141">
        <f>VLOOKUP(D55,'ИСХОДНИК-даты-2х'!$D$10:$AJ$105,11,0)</f>
        <v>44518</v>
      </c>
      <c r="O55" s="141">
        <f>VLOOKUP(D55,'ИСХОДНИК-даты-2х'!$D$10:$AJ$105,12,0)</f>
        <v>44518</v>
      </c>
      <c r="P55" s="140">
        <f>VLOOKUP(D55,'ИСХОДНИК-даты-2х'!$D$10:$AJ$105,13,0)</f>
        <v>44539</v>
      </c>
      <c r="Q55" s="141">
        <f>VLOOKUP(D55,'ИСХОДНИК-даты-2х'!$D$10:$AJ$105,14,0)</f>
        <v>44546</v>
      </c>
      <c r="R55" s="140">
        <f>VLOOKUP(D55,'ИСХОДНИК-даты-2х'!$D$10:$AJ$105,15,0)</f>
        <v>44551</v>
      </c>
      <c r="S55" s="141">
        <f>VLOOKUP(D55,'ИСХОДНИК-даты-2х'!$D$10:$AJ$105,16,0)</f>
        <v>44554</v>
      </c>
      <c r="T55" s="141">
        <f>VLOOKUP(D55,'ИСХОДНИК-даты-2х'!$D$10:$AJ$105,17,0)</f>
        <v>44579</v>
      </c>
      <c r="U55" s="140">
        <f>VLOOKUP(D55,'ИСХОДНИК-даты-2х'!$D$10:$AJ$105,18,0)</f>
        <v>44599</v>
      </c>
      <c r="V55" s="141">
        <f>VLOOKUP(D55,'ИСХОДНИК-даты-2х'!$D$10:$AJ$105,19,0)</f>
        <v>44627</v>
      </c>
      <c r="W55" s="141">
        <f>VLOOKUP(D55,'ИСХОДНИК-даты-2х'!$D$10:$AJ$105,20,0)</f>
        <v>44630</v>
      </c>
      <c r="X55" s="141">
        <f>VLOOKUP(D55,'ИСХОДНИК-даты-2х'!$D$10:$AJ$105,21,0)</f>
        <v>44644</v>
      </c>
      <c r="Y55" s="141">
        <f>VLOOKUP(D55,'ИСХОДНИК-даты-2х'!$D$10:$AJ$105,22,0)</f>
        <v>44665</v>
      </c>
      <c r="Z55" s="140">
        <f>VLOOKUP(D55,'ИСХОДНИК-даты-2х'!$D$10:$AJ$105,23,0)</f>
        <v>44672</v>
      </c>
      <c r="AA55" s="717">
        <f>VLOOKUP(D55,'ИСХОДНИК-даты-2х'!$D$10:$AJ$105,24,0)</f>
        <v>44677</v>
      </c>
      <c r="AB55" s="142">
        <f>VLOOKUP(D55,'ИСХОДНИК-даты-2х'!$D$10:$AJ$105,25,0)</f>
        <v>44680</v>
      </c>
      <c r="AC55" s="143">
        <f t="shared" si="4"/>
        <v>8</v>
      </c>
    </row>
    <row r="56" spans="1:29">
      <c r="A56" s="136">
        <f>IF(ISBLANK(D56),"",COUNTA($D$7:D56))</f>
        <v>50</v>
      </c>
      <c r="B56" s="137">
        <v>63</v>
      </c>
      <c r="C56" s="138" t="s">
        <v>858</v>
      </c>
      <c r="D56" s="139" t="str">
        <f t="shared" si="3"/>
        <v>63У_Э</v>
      </c>
      <c r="E56" s="140">
        <f>VLOOKUP(D56,'ИСХОДНИК-даты-2х'!$D$10:$AJ$105,2,0)</f>
        <v>44316</v>
      </c>
      <c r="F56" s="651">
        <f>VLOOKUP(D56,'ИСХОДНИК-даты-2х'!$D$10:$AJ$105,3,0)</f>
        <v>44344</v>
      </c>
      <c r="G56" s="141">
        <f>VLOOKUP(D56,'ИСХОДНИК-даты-2х'!$D$10:$AJ$105,4,0)</f>
        <v>44393</v>
      </c>
      <c r="H56" s="140">
        <f>VLOOKUP(D56,'ИСХОДНИК-даты-2х'!$D$10:$AJ$105,5,0)</f>
        <v>44398</v>
      </c>
      <c r="I56" s="141">
        <f>VLOOKUP(D56,'ИСХОДНИК-даты-2х'!$D$10:$AJ$105,6,0)</f>
        <v>44426</v>
      </c>
      <c r="J56" s="141">
        <f>VLOOKUP(D56,'ИСХОДНИК-даты-2х'!$D$10:$AJ$105,7,0)</f>
        <v>44426</v>
      </c>
      <c r="K56" s="140">
        <f>VLOOKUP(D56,'ИСХОДНИК-даты-2х'!$D$10:$AJ$105,8,0)</f>
        <v>44510</v>
      </c>
      <c r="L56" s="141">
        <f>VLOOKUP(D56,'ИСХОДНИК-даты-2х'!$D$10:$AJ$105,9,0)</f>
        <v>44540</v>
      </c>
      <c r="M56" s="801">
        <f>VLOOKUP(D56,'ИСХОДНИК-даты-2х'!$D$10:$AJ$105,10,0)</f>
        <v>44540</v>
      </c>
      <c r="N56" s="141">
        <f>VLOOKUP(D56,'ИСХОДНИК-даты-2х'!$D$10:$AJ$105,11,0)</f>
        <v>44539</v>
      </c>
      <c r="O56" s="141">
        <f>VLOOKUP(D56,'ИСХОДНИК-даты-2х'!$D$10:$AJ$105,12,0)</f>
        <v>44539</v>
      </c>
      <c r="P56" s="140">
        <f>VLOOKUP(D56,'ИСХОДНИК-даты-2х'!$D$10:$AJ$105,13,0)</f>
        <v>44560</v>
      </c>
      <c r="Q56" s="141">
        <f>VLOOKUP(D56,'ИСХОДНИК-даты-2х'!$D$10:$AJ$105,14,0)</f>
        <v>44567</v>
      </c>
      <c r="R56" s="140">
        <f>VLOOKUP(D56,'ИСХОДНИК-даты-2х'!$D$10:$AJ$105,15,0)</f>
        <v>44572</v>
      </c>
      <c r="S56" s="141">
        <f>VLOOKUP(D56,'ИСХОДНИК-даты-2х'!$D$10:$AJ$105,16,0)</f>
        <v>44575</v>
      </c>
      <c r="T56" s="141">
        <f>VLOOKUP(D56,'ИСХОДНИК-даты-2х'!$D$10:$AJ$105,17,0)</f>
        <v>44600</v>
      </c>
      <c r="U56" s="140">
        <f>VLOOKUP(D56,'ИСХОДНИК-даты-2х'!$D$10:$AJ$105,18,0)</f>
        <v>44620</v>
      </c>
      <c r="V56" s="141">
        <f>VLOOKUP(D56,'ИСХОДНИК-даты-2х'!$D$10:$AJ$105,19,0)</f>
        <v>44648</v>
      </c>
      <c r="W56" s="141">
        <f>VLOOKUP(D56,'ИСХОДНИК-даты-2х'!$D$10:$AJ$105,20,0)</f>
        <v>44651</v>
      </c>
      <c r="X56" s="141">
        <f>VLOOKUP(D56,'ИСХОДНИК-даты-2х'!$D$10:$AJ$105,21,0)</f>
        <v>44665</v>
      </c>
      <c r="Y56" s="141">
        <f>VLOOKUP(D56,'ИСХОДНИК-даты-2х'!$D$10:$AJ$105,22,0)</f>
        <v>44686</v>
      </c>
      <c r="Z56" s="140">
        <f>VLOOKUP(D56,'ИСХОДНИК-даты-2х'!$D$10:$AJ$105,23,0)</f>
        <v>44693</v>
      </c>
      <c r="AA56" s="717">
        <f>VLOOKUP(D56,'ИСХОДНИК-даты-2х'!$D$10:$AJ$105,24,0)</f>
        <v>44698</v>
      </c>
      <c r="AB56" s="142">
        <f>VLOOKUP(D56,'ИСХОДНИК-даты-2х'!$D$10:$AJ$105,25,0)</f>
        <v>44701</v>
      </c>
      <c r="AC56" s="143">
        <f t="shared" si="4"/>
        <v>8</v>
      </c>
    </row>
    <row r="57" spans="1:29">
      <c r="A57" s="136">
        <f>IF(ISBLANK(D57),"",COUNTA($D$7:D57))</f>
        <v>51</v>
      </c>
      <c r="B57" s="137">
        <v>77</v>
      </c>
      <c r="C57" s="138" t="s">
        <v>858</v>
      </c>
      <c r="D57" s="139" t="str">
        <f t="shared" si="3"/>
        <v>77У_Э</v>
      </c>
      <c r="E57" s="140">
        <f>VLOOKUP(D57,'ИСХОДНИК-даты-2х'!$D$10:$AJ$105,2,0)</f>
        <v>44321</v>
      </c>
      <c r="F57" s="651">
        <f>VLOOKUP(D57,'ИСХОДНИК-даты-2х'!$D$10:$AJ$105,3,0)</f>
        <v>44349</v>
      </c>
      <c r="G57" s="141">
        <f>VLOOKUP(D57,'ИСХОДНИК-даты-2х'!$D$10:$AJ$105,4,0)</f>
        <v>44398</v>
      </c>
      <c r="H57" s="140">
        <f>VLOOKUP(D57,'ИСХОДНИК-даты-2х'!$D$10:$AJ$105,5,0)</f>
        <v>44403</v>
      </c>
      <c r="I57" s="141">
        <f>VLOOKUP(D57,'ИСХОДНИК-даты-2х'!$D$10:$AJ$105,6,0)</f>
        <v>44431</v>
      </c>
      <c r="J57" s="141">
        <f>VLOOKUP(D57,'ИСХОДНИК-даты-2х'!$D$10:$AJ$105,7,0)</f>
        <v>44431</v>
      </c>
      <c r="K57" s="140">
        <f>VLOOKUP(D57,'ИСХОДНИК-даты-2х'!$D$10:$AJ$105,8,0)</f>
        <v>44515</v>
      </c>
      <c r="L57" s="141">
        <f>VLOOKUP(D57,'ИСХОДНИК-даты-2х'!$D$10:$AJ$105,9,0)</f>
        <v>44545</v>
      </c>
      <c r="M57" s="801">
        <f>VLOOKUP(D57,'ИСХОДНИК-даты-2х'!$D$10:$AJ$105,10,0)</f>
        <v>44545</v>
      </c>
      <c r="N57" s="141">
        <f>VLOOKUP(D57,'ИСХОДНИК-даты-2х'!$D$10:$AJ$105,11,0)</f>
        <v>44544</v>
      </c>
      <c r="O57" s="141">
        <f>VLOOKUP(D57,'ИСХОДНИК-даты-2х'!$D$10:$AJ$105,12,0)</f>
        <v>44544</v>
      </c>
      <c r="P57" s="140">
        <f>VLOOKUP(D57,'ИСХОДНИК-даты-2х'!$D$10:$AJ$105,13,0)</f>
        <v>44565</v>
      </c>
      <c r="Q57" s="141">
        <f>VLOOKUP(D57,'ИСХОДНИК-даты-2х'!$D$10:$AJ$105,14,0)</f>
        <v>44572</v>
      </c>
      <c r="R57" s="140">
        <f>VLOOKUP(D57,'ИСХОДНИК-даты-2х'!$D$10:$AJ$105,15,0)</f>
        <v>44575</v>
      </c>
      <c r="S57" s="141">
        <f>VLOOKUP(D57,'ИСХОДНИК-даты-2х'!$D$10:$AJ$105,16,0)</f>
        <v>44580</v>
      </c>
      <c r="T57" s="141">
        <f>VLOOKUP(D57,'ИСХОДНИК-даты-2х'!$D$10:$AJ$105,17,0)</f>
        <v>44605</v>
      </c>
      <c r="U57" s="140">
        <f>VLOOKUP(D57,'ИСХОДНИК-даты-2х'!$D$10:$AJ$105,18,0)</f>
        <v>44625</v>
      </c>
      <c r="V57" s="141">
        <f>VLOOKUP(D57,'ИСХОДНИК-даты-2х'!$D$10:$AJ$105,19,0)</f>
        <v>44652</v>
      </c>
      <c r="W57" s="141">
        <f>VLOOKUP(D57,'ИСХОДНИК-даты-2х'!$D$10:$AJ$105,20,0)</f>
        <v>44657</v>
      </c>
      <c r="X57" s="141">
        <f>VLOOKUP(D57,'ИСХОДНИК-даты-2х'!$D$10:$AJ$105,21,0)</f>
        <v>44671</v>
      </c>
      <c r="Y57" s="141">
        <f>VLOOKUP(D57,'ИСХОДНИК-даты-2х'!$D$10:$AJ$105,22,0)</f>
        <v>44692</v>
      </c>
      <c r="Z57" s="140">
        <f>VLOOKUP(D57,'ИСХОДНИК-даты-2х'!$D$10:$AJ$105,23,0)</f>
        <v>44699</v>
      </c>
      <c r="AA57" s="717">
        <f>VLOOKUP(D57,'ИСХОДНИК-даты-2х'!$D$10:$AJ$105,24,0)</f>
        <v>44704</v>
      </c>
      <c r="AB57" s="142">
        <f>VLOOKUP(D57,'ИСХОДНИК-даты-2х'!$D$10:$AJ$105,25,0)</f>
        <v>44707</v>
      </c>
      <c r="AC57" s="143">
        <f t="shared" si="4"/>
        <v>8</v>
      </c>
    </row>
    <row r="58" spans="1:29">
      <c r="A58" s="136">
        <f>IF(ISBLANK(D58),"",COUNTA($D$7:D58))</f>
        <v>52</v>
      </c>
      <c r="B58" s="137">
        <v>94</v>
      </c>
      <c r="C58" s="138" t="s">
        <v>1032</v>
      </c>
      <c r="D58" s="139" t="str">
        <f t="shared" si="3"/>
        <v>94У_К</v>
      </c>
      <c r="E58" s="140">
        <f>VLOOKUP(D58,'ИСХОДНИК-даты-2х'!$D$10:$AJ$105,2,0)</f>
        <v>44336</v>
      </c>
      <c r="F58" s="651">
        <f>VLOOKUP(D58,'ИСХОДНИК-даты-2х'!$D$10:$AJ$105,3,0)</f>
        <v>44364</v>
      </c>
      <c r="G58" s="141">
        <f>VLOOKUP(D58,'ИСХОДНИК-даты-2х'!$D$10:$AJ$105,4,0)</f>
        <v>44413</v>
      </c>
      <c r="H58" s="140">
        <f>VLOOKUP(D58,'ИСХОДНИК-даты-2х'!$D$10:$AJ$105,5,0)</f>
        <v>44418</v>
      </c>
      <c r="I58" s="141">
        <f>VLOOKUP(D58,'ИСХОДНИК-даты-2х'!$D$10:$AJ$105,6,0)</f>
        <v>44446</v>
      </c>
      <c r="J58" s="141">
        <f>VLOOKUP(D58,'ИСХОДНИК-даты-2х'!$D$10:$AJ$105,7,0)</f>
        <v>44446</v>
      </c>
      <c r="K58" s="140">
        <f>VLOOKUP(D58,'ИСХОДНИК-даты-2х'!$D$10:$AJ$105,8,0)</f>
        <v>44530</v>
      </c>
      <c r="L58" s="141">
        <f>VLOOKUP(D58,'ИСХОДНИК-даты-2х'!$D$10:$AJ$105,9,0)</f>
        <v>44560</v>
      </c>
      <c r="M58" s="801">
        <f>VLOOKUP(D58,'ИСХОДНИК-даты-2х'!$D$10:$AJ$105,10,0)</f>
        <v>44560</v>
      </c>
      <c r="N58" s="141">
        <f>VLOOKUP(D58,'ИСХОДНИК-даты-2х'!$D$10:$AJ$105,11,0)</f>
        <v>44559</v>
      </c>
      <c r="O58" s="141">
        <f>VLOOKUP(D58,'ИСХОДНИК-даты-2х'!$D$10:$AJ$105,12,0)</f>
        <v>44559</v>
      </c>
      <c r="P58" s="140">
        <f>VLOOKUP(D58,'ИСХОДНИК-даты-2х'!$D$10:$AJ$105,13,0)</f>
        <v>44580</v>
      </c>
      <c r="Q58" s="141">
        <f>VLOOKUP(D58,'ИСХОДНИК-даты-2х'!$D$10:$AJ$105,14,0)</f>
        <v>44587</v>
      </c>
      <c r="R58" s="140">
        <f>VLOOKUP(D58,'ИСХОДНИК-даты-2х'!$D$10:$AJ$105,15,0)</f>
        <v>44592</v>
      </c>
      <c r="S58" s="141">
        <f>VLOOKUP(D58,'ИСХОДНИК-даты-2х'!$D$10:$AJ$105,16,0)</f>
        <v>44595</v>
      </c>
      <c r="T58" s="141">
        <f>VLOOKUP(D58,'ИСХОДНИК-даты-2х'!$D$10:$AJ$105,17,0)</f>
        <v>44620</v>
      </c>
      <c r="U58" s="140">
        <f>VLOOKUP(D58,'ИСХОДНИК-даты-2х'!$D$10:$AJ$105,18,0)</f>
        <v>44640</v>
      </c>
      <c r="V58" s="141">
        <f>VLOOKUP(D58,'ИСХОДНИК-даты-2х'!$D$10:$AJ$105,19,0)</f>
        <v>44666</v>
      </c>
      <c r="W58" s="141">
        <f>VLOOKUP(D58,'ИСХОДНИК-даты-2х'!$D$10:$AJ$105,20,0)</f>
        <v>44671</v>
      </c>
      <c r="X58" s="141">
        <f>VLOOKUP(D58,'ИСХОДНИК-даты-2х'!$D$10:$AJ$105,21,0)</f>
        <v>44685</v>
      </c>
      <c r="Y58" s="141">
        <f>VLOOKUP(D58,'ИСХОДНИК-даты-2х'!$D$10:$AJ$105,22,0)</f>
        <v>44706</v>
      </c>
      <c r="Z58" s="140">
        <f>VLOOKUP(D58,'ИСХОДНИК-даты-2х'!$D$10:$AJ$105,23,0)</f>
        <v>44713</v>
      </c>
      <c r="AA58" s="717">
        <f>VLOOKUP(D58,'ИСХОДНИК-даты-2х'!$D$10:$AJ$105,24,0)</f>
        <v>44718</v>
      </c>
      <c r="AB58" s="142">
        <f>VLOOKUP(D58,'ИСХОДНИК-даты-2х'!$D$10:$AJ$105,25,0)</f>
        <v>44721</v>
      </c>
      <c r="AC58" s="143">
        <f t="shared" si="4"/>
        <v>8</v>
      </c>
    </row>
    <row r="59" spans="1:29">
      <c r="A59" s="136">
        <f>IF(ISBLANK(D59),"",COUNTA($D$7:D59))</f>
        <v>53</v>
      </c>
      <c r="B59" s="137">
        <v>50</v>
      </c>
      <c r="C59" s="138" t="s">
        <v>727</v>
      </c>
      <c r="D59" s="139" t="str">
        <f t="shared" si="3"/>
        <v>50У_Т</v>
      </c>
      <c r="E59" s="140">
        <f>VLOOKUP(D59,'ИСХОДНИК-даты-2х'!$D$10:$AJ$105,2,0)</f>
        <v>44340</v>
      </c>
      <c r="F59" s="651">
        <f>VLOOKUP(D59,'ИСХОДНИК-даты-2х'!$D$10:$AJ$105,3,0)</f>
        <v>44368</v>
      </c>
      <c r="G59" s="141">
        <f>VLOOKUP(D59,'ИСХОДНИК-даты-2х'!$D$10:$AJ$105,4,0)</f>
        <v>44417</v>
      </c>
      <c r="H59" s="140">
        <f>VLOOKUP(D59,'ИСХОДНИК-даты-2х'!$D$10:$AJ$105,5,0)</f>
        <v>44420</v>
      </c>
      <c r="I59" s="141">
        <f>VLOOKUP(D59,'ИСХОДНИК-даты-2х'!$D$10:$AJ$105,6,0)</f>
        <v>44448</v>
      </c>
      <c r="J59" s="141">
        <f>VLOOKUP(D59,'ИСХОДНИК-даты-2х'!$D$10:$AJ$105,7,0)</f>
        <v>44448</v>
      </c>
      <c r="K59" s="140">
        <f>VLOOKUP(D59,'ИСХОДНИК-даты-2х'!$D$10:$AJ$105,8,0)</f>
        <v>44532</v>
      </c>
      <c r="L59" s="141">
        <f>VLOOKUP(D59,'ИСХОДНИК-даты-2х'!$D$10:$AJ$105,9,0)</f>
        <v>44564</v>
      </c>
      <c r="M59" s="801">
        <f>VLOOKUP(D59,'ИСХОДНИК-даты-2х'!$D$10:$AJ$105,10,0)</f>
        <v>44564</v>
      </c>
      <c r="N59" s="141">
        <f>VLOOKUP(D59,'ИСХОДНИК-даты-2х'!$D$10:$AJ$105,11,0)</f>
        <v>44561</v>
      </c>
      <c r="O59" s="141">
        <f>VLOOKUP(D59,'ИСХОДНИК-даты-2х'!$D$10:$AJ$105,12,0)</f>
        <v>44561</v>
      </c>
      <c r="P59" s="140">
        <f>VLOOKUP(D59,'ИСХОДНИК-даты-2х'!$D$10:$AJ$105,13,0)</f>
        <v>44582</v>
      </c>
      <c r="Q59" s="141">
        <f>VLOOKUP(D59,'ИСХОДНИК-даты-2х'!$D$10:$AJ$105,14,0)</f>
        <v>44589</v>
      </c>
      <c r="R59" s="140">
        <f>VLOOKUP(D59,'ИСХОДНИК-даты-2х'!$D$10:$AJ$105,15,0)</f>
        <v>44594</v>
      </c>
      <c r="S59" s="141">
        <f>VLOOKUP(D59,'ИСХОДНИК-даты-2х'!$D$10:$AJ$105,16,0)</f>
        <v>44599</v>
      </c>
      <c r="T59" s="141">
        <f>VLOOKUP(D59,'ИСХОДНИК-даты-2х'!$D$10:$AJ$105,17,0)</f>
        <v>44624</v>
      </c>
      <c r="U59" s="140">
        <f>VLOOKUP(D59,'ИСХОДНИК-даты-2х'!$D$10:$AJ$105,18,0)</f>
        <v>44644</v>
      </c>
      <c r="V59" s="141">
        <f>VLOOKUP(D59,'ИСХОДНИК-даты-2х'!$D$10:$AJ$105,19,0)</f>
        <v>44672</v>
      </c>
      <c r="W59" s="141">
        <f>VLOOKUP(D59,'ИСХОДНИК-даты-2х'!$D$10:$AJ$105,20,0)</f>
        <v>44677</v>
      </c>
      <c r="X59" s="141">
        <f>VLOOKUP(D59,'ИСХОДНИК-даты-2х'!$D$10:$AJ$105,21,0)</f>
        <v>44691</v>
      </c>
      <c r="Y59" s="141">
        <f>VLOOKUP(D59,'ИСХОДНИК-даты-2х'!$D$10:$AJ$105,22,0)</f>
        <v>44712</v>
      </c>
      <c r="Z59" s="140">
        <f>VLOOKUP(D59,'ИСХОДНИК-даты-2х'!$D$10:$AJ$105,23,0)</f>
        <v>44719</v>
      </c>
      <c r="AA59" s="717">
        <f>VLOOKUP(D59,'ИСХОДНИК-даты-2х'!$D$10:$AJ$105,24,0)</f>
        <v>44722</v>
      </c>
      <c r="AB59" s="142">
        <f>VLOOKUP(D59,'ИСХОДНИК-даты-2х'!$D$10:$AJ$105,25,0)</f>
        <v>44727</v>
      </c>
      <c r="AC59" s="143">
        <f t="shared" si="4"/>
        <v>8</v>
      </c>
    </row>
    <row r="60" spans="1:29">
      <c r="A60" s="136">
        <f>IF(ISBLANK(D60),"",COUNTA($D$7:D60))</f>
        <v>54</v>
      </c>
      <c r="B60" s="137">
        <v>70</v>
      </c>
      <c r="C60" s="138" t="s">
        <v>858</v>
      </c>
      <c r="D60" s="139" t="str">
        <f t="shared" si="3"/>
        <v>70У_Э</v>
      </c>
      <c r="E60" s="140">
        <f>VLOOKUP(D60,'ИСХОДНИК-даты-2х'!$D$10:$AJ$105,2,0)</f>
        <v>44340</v>
      </c>
      <c r="F60" s="651">
        <f>VLOOKUP(D60,'ИСХОДНИК-даты-2х'!$D$10:$AJ$105,3,0)</f>
        <v>44368</v>
      </c>
      <c r="G60" s="141">
        <f>VLOOKUP(D60,'ИСХОДНИК-даты-2х'!$D$10:$AJ$105,4,0)</f>
        <v>44417</v>
      </c>
      <c r="H60" s="140">
        <f>VLOOKUP(D60,'ИСХОДНИК-даты-2х'!$D$10:$AJ$105,5,0)</f>
        <v>44420</v>
      </c>
      <c r="I60" s="141">
        <f>VLOOKUP(D60,'ИСХОДНИК-даты-2х'!$D$10:$AJ$105,6,0)</f>
        <v>44448</v>
      </c>
      <c r="J60" s="141">
        <f>VLOOKUP(D60,'ИСХОДНИК-даты-2х'!$D$10:$AJ$105,7,0)</f>
        <v>44448</v>
      </c>
      <c r="K60" s="140">
        <f>VLOOKUP(D60,'ИСХОДНИК-даты-2х'!$D$10:$AJ$105,8,0)</f>
        <v>44532</v>
      </c>
      <c r="L60" s="141">
        <f>VLOOKUP(D60,'ИСХОДНИК-даты-2х'!$D$10:$AJ$105,9,0)</f>
        <v>44564</v>
      </c>
      <c r="M60" s="801">
        <f>VLOOKUP(D60,'ИСХОДНИК-даты-2х'!$D$10:$AJ$105,10,0)</f>
        <v>44564</v>
      </c>
      <c r="N60" s="141">
        <f>VLOOKUP(D60,'ИСХОДНИК-даты-2х'!$D$10:$AJ$105,11,0)</f>
        <v>44561</v>
      </c>
      <c r="O60" s="141">
        <f>VLOOKUP(D60,'ИСХОДНИК-даты-2х'!$D$10:$AJ$105,12,0)</f>
        <v>44561</v>
      </c>
      <c r="P60" s="140">
        <f>VLOOKUP(D60,'ИСХОДНИК-даты-2х'!$D$10:$AJ$105,13,0)</f>
        <v>44582</v>
      </c>
      <c r="Q60" s="141">
        <f>VLOOKUP(D60,'ИСХОДНИК-даты-2х'!$D$10:$AJ$105,14,0)</f>
        <v>44589</v>
      </c>
      <c r="R60" s="140">
        <f>VLOOKUP(D60,'ИСХОДНИК-даты-2х'!$D$10:$AJ$105,15,0)</f>
        <v>44594</v>
      </c>
      <c r="S60" s="141">
        <f>VLOOKUP(D60,'ИСХОДНИК-даты-2х'!$D$10:$AJ$105,16,0)</f>
        <v>44599</v>
      </c>
      <c r="T60" s="141">
        <f>VLOOKUP(D60,'ИСХОДНИК-даты-2х'!$D$10:$AJ$105,17,0)</f>
        <v>44624</v>
      </c>
      <c r="U60" s="140">
        <f>VLOOKUP(D60,'ИСХОДНИК-даты-2х'!$D$10:$AJ$105,18,0)</f>
        <v>44644</v>
      </c>
      <c r="V60" s="141">
        <f>VLOOKUP(D60,'ИСХОДНИК-даты-2х'!$D$10:$AJ$105,19,0)</f>
        <v>44672</v>
      </c>
      <c r="W60" s="141">
        <f>VLOOKUP(D60,'ИСХОДНИК-даты-2х'!$D$10:$AJ$105,20,0)</f>
        <v>44677</v>
      </c>
      <c r="X60" s="141">
        <f>VLOOKUP(D60,'ИСХОДНИК-даты-2х'!$D$10:$AJ$105,21,0)</f>
        <v>44691</v>
      </c>
      <c r="Y60" s="141">
        <f>VLOOKUP(D60,'ИСХОДНИК-даты-2х'!$D$10:$AJ$105,22,0)</f>
        <v>44712</v>
      </c>
      <c r="Z60" s="140">
        <f>VLOOKUP(D60,'ИСХОДНИК-даты-2х'!$D$10:$AJ$105,23,0)</f>
        <v>44719</v>
      </c>
      <c r="AA60" s="717">
        <f>VLOOKUP(D60,'ИСХОДНИК-даты-2х'!$D$10:$AJ$105,24,0)</f>
        <v>44722</v>
      </c>
      <c r="AB60" s="142">
        <f>VLOOKUP(D60,'ИСХОДНИК-даты-2х'!$D$10:$AJ$105,25,0)</f>
        <v>44727</v>
      </c>
      <c r="AC60" s="143">
        <f t="shared" si="4"/>
        <v>8</v>
      </c>
    </row>
    <row r="61" spans="1:29">
      <c r="A61" s="136">
        <f>IF(ISBLANK(D61),"",COUNTA($D$7:D61))</f>
        <v>55</v>
      </c>
      <c r="B61" s="137">
        <v>25</v>
      </c>
      <c r="C61" s="138" t="s">
        <v>114</v>
      </c>
      <c r="D61" s="139" t="str">
        <f t="shared" si="3"/>
        <v>25У_С</v>
      </c>
      <c r="E61" s="140">
        <f>VLOOKUP(D61,'ИСХОДНИК-даты-2х'!$D$10:$AJ$105,2,0)</f>
        <v>44341</v>
      </c>
      <c r="F61" s="651">
        <f>VLOOKUP(D61,'ИСХОДНИК-даты-2х'!$D$10:$AJ$105,3,0)</f>
        <v>44369</v>
      </c>
      <c r="G61" s="141">
        <f>VLOOKUP(D61,'ИСХОДНИК-даты-2х'!$D$10:$AJ$105,4,0)</f>
        <v>44418</v>
      </c>
      <c r="H61" s="140">
        <f>VLOOKUP(D61,'ИСХОДНИК-даты-2х'!$D$10:$AJ$105,5,0)</f>
        <v>44421</v>
      </c>
      <c r="I61" s="141">
        <f>VLOOKUP(D61,'ИСХОДНИК-даты-2х'!$D$10:$AJ$105,6,0)</f>
        <v>44449</v>
      </c>
      <c r="J61" s="141">
        <f>VLOOKUP(D61,'ИСХОДНИК-даты-2х'!$D$10:$AJ$105,7,0)</f>
        <v>44449</v>
      </c>
      <c r="K61" s="140">
        <f>VLOOKUP(D61,'ИСХОДНИК-даты-2х'!$D$10:$AJ$105,8,0)</f>
        <v>44533</v>
      </c>
      <c r="L61" s="141">
        <f>VLOOKUP(D61,'ИСХОДНИК-даты-2х'!$D$10:$AJ$105,9,0)</f>
        <v>44565</v>
      </c>
      <c r="M61" s="801">
        <f>VLOOKUP(D61,'ИСХОДНИК-даты-2х'!$D$10:$AJ$105,10,0)</f>
        <v>44565</v>
      </c>
      <c r="N61" s="141">
        <f>VLOOKUP(D61,'ИСХОДНИК-даты-2х'!$D$10:$AJ$105,11,0)</f>
        <v>44564</v>
      </c>
      <c r="O61" s="141">
        <f>VLOOKUP(D61,'ИСХОДНИК-даты-2х'!$D$10:$AJ$105,12,0)</f>
        <v>44564</v>
      </c>
      <c r="P61" s="140">
        <f>VLOOKUP(D61,'ИСХОДНИК-даты-2х'!$D$10:$AJ$105,13,0)</f>
        <v>44585</v>
      </c>
      <c r="Q61" s="141">
        <f>VLOOKUP(D61,'ИСХОДНИК-даты-2х'!$D$10:$AJ$105,14,0)</f>
        <v>44592</v>
      </c>
      <c r="R61" s="140">
        <f>VLOOKUP(D61,'ИСХОДНИК-даты-2х'!$D$10:$AJ$105,15,0)</f>
        <v>44595</v>
      </c>
      <c r="S61" s="141">
        <f>VLOOKUP(D61,'ИСХОДНИК-даты-2х'!$D$10:$AJ$105,16,0)</f>
        <v>44600</v>
      </c>
      <c r="T61" s="141">
        <f>VLOOKUP(D61,'ИСХОДНИК-даты-2х'!$D$10:$AJ$105,17,0)</f>
        <v>44625</v>
      </c>
      <c r="U61" s="140">
        <f>VLOOKUP(D61,'ИСХОДНИК-даты-2х'!$D$10:$AJ$105,18,0)</f>
        <v>44645</v>
      </c>
      <c r="V61" s="141">
        <f>VLOOKUP(D61,'ИСХОДНИК-даты-2х'!$D$10:$AJ$105,19,0)</f>
        <v>44673</v>
      </c>
      <c r="W61" s="141">
        <f>VLOOKUP(D61,'ИСХОДНИК-даты-2х'!$D$10:$AJ$105,20,0)</f>
        <v>44678</v>
      </c>
      <c r="X61" s="141">
        <f>VLOOKUP(D61,'ИСХОДНИК-даты-2х'!$D$10:$AJ$105,21,0)</f>
        <v>44692</v>
      </c>
      <c r="Y61" s="141">
        <f>VLOOKUP(D61,'ИСХОДНИК-даты-2х'!$D$10:$AJ$105,22,0)</f>
        <v>44713</v>
      </c>
      <c r="Z61" s="140">
        <f>VLOOKUP(D61,'ИСХОДНИК-даты-2х'!$D$10:$AJ$105,23,0)</f>
        <v>44720</v>
      </c>
      <c r="AA61" s="717">
        <f>VLOOKUP(D61,'ИСХОДНИК-даты-2х'!$D$10:$AJ$105,24,0)</f>
        <v>44725</v>
      </c>
      <c r="AB61" s="142">
        <f>VLOOKUP(D61,'ИСХОДНИК-даты-2х'!$D$10:$AJ$105,25,0)</f>
        <v>44728</v>
      </c>
      <c r="AC61" s="143">
        <f t="shared" si="4"/>
        <v>8</v>
      </c>
    </row>
    <row r="62" spans="1:29">
      <c r="A62" s="136">
        <f>IF(ISBLANK(D62),"",COUNTA($D$7:D62))</f>
        <v>56</v>
      </c>
      <c r="B62" s="137">
        <v>48</v>
      </c>
      <c r="C62" s="138" t="s">
        <v>727</v>
      </c>
      <c r="D62" s="139" t="str">
        <f t="shared" si="3"/>
        <v>48У_Т</v>
      </c>
      <c r="E62" s="140">
        <f>VLOOKUP(D62,'ИСХОДНИК-даты-2х'!$D$10:$AJ$105,2,0)</f>
        <v>44354</v>
      </c>
      <c r="F62" s="651">
        <f>VLOOKUP(D62,'ИСХОДНИК-даты-2х'!$D$10:$AJ$105,3,0)</f>
        <v>44382</v>
      </c>
      <c r="G62" s="141">
        <f>VLOOKUP(D62,'ИСХОДНИК-даты-2х'!$D$10:$AJ$105,4,0)</f>
        <v>44431</v>
      </c>
      <c r="H62" s="140">
        <f>VLOOKUP(D62,'ИСХОДНИК-даты-2х'!$D$10:$AJ$105,5,0)</f>
        <v>44434</v>
      </c>
      <c r="I62" s="141">
        <f>VLOOKUP(D62,'ИСХОДНИК-даты-2х'!$D$10:$AJ$105,6,0)</f>
        <v>44462</v>
      </c>
      <c r="J62" s="141">
        <f>VLOOKUP(D62,'ИСХОДНИК-даты-2х'!$D$10:$AJ$105,7,0)</f>
        <v>44462</v>
      </c>
      <c r="K62" s="140">
        <f>VLOOKUP(D62,'ИСХОДНИК-даты-2х'!$D$10:$AJ$105,8,0)</f>
        <v>44546</v>
      </c>
      <c r="L62" s="141">
        <f>VLOOKUP(D62,'ИСХОДНИК-даты-2х'!$D$10:$AJ$105,9,0)</f>
        <v>44578</v>
      </c>
      <c r="M62" s="801">
        <f>VLOOKUP(D62,'ИСХОДНИК-даты-2х'!$D$10:$AJ$105,10,0)</f>
        <v>44578</v>
      </c>
      <c r="N62" s="141">
        <f>VLOOKUP(D62,'ИСХОДНИК-даты-2х'!$D$10:$AJ$105,11,0)</f>
        <v>44575</v>
      </c>
      <c r="O62" s="141">
        <f>VLOOKUP(D62,'ИСХОДНИК-даты-2х'!$D$10:$AJ$105,12,0)</f>
        <v>44575</v>
      </c>
      <c r="P62" s="140">
        <f>VLOOKUP(D62,'ИСХОДНИК-даты-2х'!$D$10:$AJ$105,13,0)</f>
        <v>44596</v>
      </c>
      <c r="Q62" s="141">
        <f>VLOOKUP(D62,'ИСХОДНИК-даты-2х'!$D$10:$AJ$105,14,0)</f>
        <v>44603</v>
      </c>
      <c r="R62" s="140">
        <f>VLOOKUP(D62,'ИСХОДНИК-даты-2х'!$D$10:$AJ$105,15,0)</f>
        <v>44608</v>
      </c>
      <c r="S62" s="141">
        <f>VLOOKUP(D62,'ИСХОДНИК-даты-2х'!$D$10:$AJ$105,16,0)</f>
        <v>44613</v>
      </c>
      <c r="T62" s="141">
        <f>VLOOKUP(D62,'ИСХОДНИК-даты-2х'!$D$10:$AJ$105,17,0)</f>
        <v>44638</v>
      </c>
      <c r="U62" s="140">
        <f>VLOOKUP(D62,'ИСХОДНИК-даты-2х'!$D$10:$AJ$105,18,0)</f>
        <v>44658</v>
      </c>
      <c r="V62" s="141">
        <f>VLOOKUP(D62,'ИСХОДНИК-даты-2х'!$D$10:$AJ$105,19,0)</f>
        <v>44686</v>
      </c>
      <c r="W62" s="141">
        <f>VLOOKUP(D62,'ИСХОДНИК-даты-2х'!$D$10:$AJ$105,20,0)</f>
        <v>44691</v>
      </c>
      <c r="X62" s="141">
        <f>VLOOKUP(D62,'ИСХОДНИК-даты-2х'!$D$10:$AJ$105,21,0)</f>
        <v>44705</v>
      </c>
      <c r="Y62" s="141">
        <f>VLOOKUP(D62,'ИСХОДНИК-даты-2х'!$D$10:$AJ$105,22,0)</f>
        <v>44726</v>
      </c>
      <c r="Z62" s="140">
        <f>VLOOKUP(D62,'ИСХОДНИК-даты-2х'!$D$10:$AJ$105,23,0)</f>
        <v>44733</v>
      </c>
      <c r="AA62" s="717">
        <f>VLOOKUP(D62,'ИСХОДНИК-даты-2х'!$D$10:$AJ$105,24,0)</f>
        <v>44736</v>
      </c>
      <c r="AB62" s="142">
        <f>VLOOKUP(D62,'ИСХОДНИК-даты-2х'!$D$10:$AJ$105,25,0)</f>
        <v>44741</v>
      </c>
      <c r="AC62" s="143">
        <f t="shared" si="4"/>
        <v>8</v>
      </c>
    </row>
    <row r="63" spans="1:29">
      <c r="A63" s="136">
        <f>IF(ISBLANK(D63),"",COUNTA($D$7:D63))</f>
        <v>57</v>
      </c>
      <c r="B63" s="137">
        <v>45</v>
      </c>
      <c r="C63" s="138" t="s">
        <v>727</v>
      </c>
      <c r="D63" s="139" t="str">
        <f t="shared" si="3"/>
        <v>45У_Т</v>
      </c>
      <c r="E63" s="140">
        <f>VLOOKUP(D63,'ИСХОДНИК-даты-2х'!$D$10:$AJ$105,2,0)</f>
        <v>44372</v>
      </c>
      <c r="F63" s="651">
        <f>VLOOKUP(D63,'ИСХОДНИК-даты-2х'!$D$10:$AJ$105,3,0)</f>
        <v>44400</v>
      </c>
      <c r="G63" s="141">
        <f>VLOOKUP(D63,'ИСХОДНИК-даты-2х'!$D$10:$AJ$105,4,0)</f>
        <v>44449</v>
      </c>
      <c r="H63" s="140">
        <f>VLOOKUP(D63,'ИСХОДНИК-даты-2х'!$D$10:$AJ$105,5,0)</f>
        <v>44454</v>
      </c>
      <c r="I63" s="141">
        <f>VLOOKUP(D63,'ИСХОДНИК-даты-2х'!$D$10:$AJ$105,6,0)</f>
        <v>44482</v>
      </c>
      <c r="J63" s="141">
        <f>VLOOKUP(D63,'ИСХОДНИК-даты-2х'!$D$10:$AJ$105,7,0)</f>
        <v>44482</v>
      </c>
      <c r="K63" s="140">
        <f>VLOOKUP(D63,'ИСХОДНИК-даты-2х'!$D$10:$AJ$105,8,0)</f>
        <v>44566</v>
      </c>
      <c r="L63" s="141">
        <f>VLOOKUP(D63,'ИСХОДНИК-даты-2х'!$D$10:$AJ$105,9,0)</f>
        <v>44596</v>
      </c>
      <c r="M63" s="801">
        <f>VLOOKUP(D63,'ИСХОДНИК-даты-2х'!$D$10:$AJ$105,10,0)</f>
        <v>44596</v>
      </c>
      <c r="N63" s="141">
        <f>VLOOKUP(D63,'ИСХОДНИК-даты-2х'!$D$10:$AJ$105,11,0)</f>
        <v>44595</v>
      </c>
      <c r="O63" s="141">
        <f>VLOOKUP(D63,'ИСХОДНИК-даты-2х'!$D$10:$AJ$105,12,0)</f>
        <v>44595</v>
      </c>
      <c r="P63" s="140">
        <f>VLOOKUP(D63,'ИСХОДНИК-даты-2х'!$D$10:$AJ$105,13,0)</f>
        <v>44616</v>
      </c>
      <c r="Q63" s="141">
        <f>VLOOKUP(D63,'ИСХОДНИК-даты-2х'!$D$10:$AJ$105,14,0)</f>
        <v>44623</v>
      </c>
      <c r="R63" s="140">
        <f>VLOOKUP(D63,'ИСХОДНИК-даты-2х'!$D$10:$AJ$105,15,0)</f>
        <v>44628</v>
      </c>
      <c r="S63" s="141">
        <f>VLOOKUP(D63,'ИСХОДНИК-даты-2х'!$D$10:$AJ$105,16,0)</f>
        <v>44631</v>
      </c>
      <c r="T63" s="141">
        <f>VLOOKUP(D63,'ИСХОДНИК-даты-2х'!$D$10:$AJ$105,17,0)</f>
        <v>44656</v>
      </c>
      <c r="U63" s="140">
        <f>VLOOKUP(D63,'ИСХОДНИК-даты-2х'!$D$10:$AJ$105,18,0)</f>
        <v>44676</v>
      </c>
      <c r="V63" s="141">
        <f>VLOOKUP(D63,'ИСХОДНИК-даты-2х'!$D$10:$AJ$105,19,0)</f>
        <v>44704</v>
      </c>
      <c r="W63" s="141">
        <f>VLOOKUP(D63,'ИСХОДНИК-даты-2х'!$D$10:$AJ$105,20,0)</f>
        <v>44707</v>
      </c>
      <c r="X63" s="141">
        <f>VLOOKUP(D63,'ИСХОДНИК-даты-2х'!$D$10:$AJ$105,21,0)</f>
        <v>44721</v>
      </c>
      <c r="Y63" s="141">
        <f>VLOOKUP(D63,'ИСХОДНИК-даты-2х'!$D$10:$AJ$105,22,0)</f>
        <v>44742</v>
      </c>
      <c r="Z63" s="140">
        <f>VLOOKUP(D63,'ИСХОДНИК-даты-2х'!$D$10:$AJ$105,23,0)</f>
        <v>44749</v>
      </c>
      <c r="AA63" s="717">
        <f>VLOOKUP(D63,'ИСХОДНИК-даты-2х'!$D$10:$AJ$105,24,0)</f>
        <v>44754</v>
      </c>
      <c r="AB63" s="142">
        <f>VLOOKUP(D63,'ИСХОДНИК-даты-2х'!$D$10:$AJ$105,25,0)</f>
        <v>44757</v>
      </c>
      <c r="AC63" s="143">
        <f t="shared" si="4"/>
        <v>8</v>
      </c>
    </row>
    <row r="64" spans="1:29">
      <c r="A64" s="136">
        <f>IF(ISBLANK(D64),"",COUNTA($D$7:D64))</f>
        <v>58</v>
      </c>
      <c r="B64" s="137">
        <v>42</v>
      </c>
      <c r="C64" s="138" t="s">
        <v>727</v>
      </c>
      <c r="D64" s="139" t="str">
        <f t="shared" si="3"/>
        <v>42У_Т</v>
      </c>
      <c r="E64" s="140">
        <f>VLOOKUP(D64,'ИСХОДНИК-даты-2х'!$D$10:$AJ$105,2,0)</f>
        <v>44379</v>
      </c>
      <c r="F64" s="651">
        <f>VLOOKUP(D64,'ИСХОДНИК-даты-2х'!$D$10:$AJ$105,3,0)</f>
        <v>44407</v>
      </c>
      <c r="G64" s="141">
        <f>VLOOKUP(D64,'ИСХОДНИК-даты-2х'!$D$10:$AJ$105,4,0)</f>
        <v>44456</v>
      </c>
      <c r="H64" s="140">
        <f>VLOOKUP(D64,'ИСХОДНИК-даты-2х'!$D$10:$AJ$105,5,0)</f>
        <v>44461</v>
      </c>
      <c r="I64" s="141">
        <f>VLOOKUP(D64,'ИСХОДНИК-даты-2х'!$D$10:$AJ$105,6,0)</f>
        <v>44489</v>
      </c>
      <c r="J64" s="141">
        <f>VLOOKUP(D64,'ИСХОДНИК-даты-2х'!$D$10:$AJ$105,7,0)</f>
        <v>44489</v>
      </c>
      <c r="K64" s="140">
        <f>VLOOKUP(D64,'ИСХОДНИК-даты-2х'!$D$10:$AJ$105,8,0)</f>
        <v>44573</v>
      </c>
      <c r="L64" s="141">
        <f>VLOOKUP(D64,'ИСХОДНИК-даты-2х'!$D$10:$AJ$105,9,0)</f>
        <v>44603</v>
      </c>
      <c r="M64" s="801">
        <f>VLOOKUP(D64,'ИСХОДНИК-даты-2х'!$D$10:$AJ$105,10,0)</f>
        <v>44603</v>
      </c>
      <c r="N64" s="141">
        <f>VLOOKUP(D64,'ИСХОДНИК-даты-2х'!$D$10:$AJ$105,11,0)</f>
        <v>44602</v>
      </c>
      <c r="O64" s="141">
        <f>VLOOKUP(D64,'ИСХОДНИК-даты-2х'!$D$10:$AJ$105,12,0)</f>
        <v>44602</v>
      </c>
      <c r="P64" s="140">
        <f>VLOOKUP(D64,'ИСХОДНИК-даты-2х'!$D$10:$AJ$105,13,0)</f>
        <v>44623</v>
      </c>
      <c r="Q64" s="141">
        <f>VLOOKUP(D64,'ИСХОДНИК-даты-2х'!$D$10:$AJ$105,14,0)</f>
        <v>44630</v>
      </c>
      <c r="R64" s="140">
        <f>VLOOKUP(D64,'ИСХОДНИК-даты-2х'!$D$10:$AJ$105,15,0)</f>
        <v>44635</v>
      </c>
      <c r="S64" s="141">
        <f>VLOOKUP(D64,'ИСХОДНИК-даты-2х'!$D$10:$AJ$105,16,0)</f>
        <v>44638</v>
      </c>
      <c r="T64" s="141">
        <f>VLOOKUP(D64,'ИСХОДНИК-даты-2х'!$D$10:$AJ$105,17,0)</f>
        <v>44663</v>
      </c>
      <c r="U64" s="140">
        <f>VLOOKUP(D64,'ИСХОДНИК-даты-2х'!$D$10:$AJ$105,18,0)</f>
        <v>44683</v>
      </c>
      <c r="V64" s="141">
        <f>VLOOKUP(D64,'ИСХОДНИК-даты-2х'!$D$10:$AJ$105,19,0)</f>
        <v>44711</v>
      </c>
      <c r="W64" s="141">
        <f>VLOOKUP(D64,'ИСХОДНИК-даты-2х'!$D$10:$AJ$105,20,0)</f>
        <v>44714</v>
      </c>
      <c r="X64" s="141">
        <f>VLOOKUP(D64,'ИСХОДНИК-даты-2х'!$D$10:$AJ$105,21,0)</f>
        <v>44728</v>
      </c>
      <c r="Y64" s="141">
        <f>VLOOKUP(D64,'ИСХОДНИК-даты-2х'!$D$10:$AJ$105,22,0)</f>
        <v>44749</v>
      </c>
      <c r="Z64" s="140">
        <f>VLOOKUP(D64,'ИСХОДНИК-даты-2х'!$D$10:$AJ$105,23,0)</f>
        <v>44756</v>
      </c>
      <c r="AA64" s="717">
        <f>VLOOKUP(D64,'ИСХОДНИК-даты-2х'!$D$10:$AJ$105,24,0)</f>
        <v>44761</v>
      </c>
      <c r="AB64" s="142">
        <f>VLOOKUP(D64,'ИСХОДНИК-даты-2х'!$D$10:$AJ$105,25,0)</f>
        <v>44764</v>
      </c>
      <c r="AC64" s="143">
        <f t="shared" si="4"/>
        <v>8</v>
      </c>
    </row>
    <row r="65" spans="1:29">
      <c r="A65" s="136">
        <f>IF(ISBLANK(D65),"",COUNTA($D$7:D65))</f>
        <v>59</v>
      </c>
      <c r="B65" s="137">
        <v>108</v>
      </c>
      <c r="C65" s="138" t="s">
        <v>1032</v>
      </c>
      <c r="D65" s="139" t="str">
        <f t="shared" si="3"/>
        <v>108У_К</v>
      </c>
      <c r="E65" s="140">
        <f>VLOOKUP(D65,'ИСХОДНИК-даты-2х'!$D$10:$AJ$105,2,0)</f>
        <v>44384</v>
      </c>
      <c r="F65" s="651">
        <f>VLOOKUP(D65,'ИСХОДНИК-даты-2х'!$D$10:$AJ$105,3,0)</f>
        <v>44412</v>
      </c>
      <c r="G65" s="141">
        <f>VLOOKUP(D65,'ИСХОДНИК-даты-2х'!$D$10:$AJ$105,4,0)</f>
        <v>44461</v>
      </c>
      <c r="H65" s="140">
        <f>VLOOKUP(D65,'ИСХОДНИК-даты-2х'!$D$10:$AJ$105,5,0)</f>
        <v>44466</v>
      </c>
      <c r="I65" s="141">
        <f>VLOOKUP(D65,'ИСХОДНИК-даты-2х'!$D$10:$AJ$105,6,0)</f>
        <v>44494</v>
      </c>
      <c r="J65" s="141">
        <f>VLOOKUP(D65,'ИСХОДНИК-даты-2х'!$D$10:$AJ$105,7,0)</f>
        <v>44494</v>
      </c>
      <c r="K65" s="140">
        <f>VLOOKUP(D65,'ИСХОДНИК-даты-2х'!$D$10:$AJ$105,8,0)</f>
        <v>44578</v>
      </c>
      <c r="L65" s="141">
        <f>VLOOKUP(D65,'ИСХОДНИК-даты-2х'!$D$10:$AJ$105,9,0)</f>
        <v>44608</v>
      </c>
      <c r="M65" s="801">
        <f>VLOOKUP(D65,'ИСХОДНИК-даты-2х'!$D$10:$AJ$105,10,0)</f>
        <v>44608</v>
      </c>
      <c r="N65" s="141">
        <f>VLOOKUP(D65,'ИСХОДНИК-даты-2х'!$D$10:$AJ$105,11,0)</f>
        <v>44607</v>
      </c>
      <c r="O65" s="141">
        <f>VLOOKUP(D65,'ИСХОДНИК-даты-2х'!$D$10:$AJ$105,12,0)</f>
        <v>44607</v>
      </c>
      <c r="P65" s="140">
        <f>VLOOKUP(D65,'ИСХОДНИК-даты-2х'!$D$10:$AJ$105,13,0)</f>
        <v>44628</v>
      </c>
      <c r="Q65" s="141">
        <f>VLOOKUP(D65,'ИСХОДНИК-даты-2х'!$D$10:$AJ$105,14,0)</f>
        <v>44635</v>
      </c>
      <c r="R65" s="140">
        <f>VLOOKUP(D65,'ИСХОДНИК-даты-2х'!$D$10:$AJ$105,15,0)</f>
        <v>44638</v>
      </c>
      <c r="S65" s="141">
        <f>VLOOKUP(D65,'ИСХОДНИК-даты-2х'!$D$10:$AJ$105,16,0)</f>
        <v>44643</v>
      </c>
      <c r="T65" s="141">
        <f>VLOOKUP(D65,'ИСХОДНИК-даты-2х'!$D$10:$AJ$105,17,0)</f>
        <v>44668</v>
      </c>
      <c r="U65" s="140">
        <f>VLOOKUP(D65,'ИСХОДНИК-даты-2х'!$D$10:$AJ$105,18,0)</f>
        <v>44688</v>
      </c>
      <c r="V65" s="141">
        <f>VLOOKUP(D65,'ИСХОДНИК-даты-2х'!$D$10:$AJ$105,19,0)</f>
        <v>44715</v>
      </c>
      <c r="W65" s="141">
        <f>VLOOKUP(D65,'ИСХОДНИК-даты-2х'!$D$10:$AJ$105,20,0)</f>
        <v>44720</v>
      </c>
      <c r="X65" s="141">
        <f>VLOOKUP(D65,'ИСХОДНИК-даты-2х'!$D$10:$AJ$105,21,0)</f>
        <v>44734</v>
      </c>
      <c r="Y65" s="141">
        <f>VLOOKUP(D65,'ИСХОДНИК-даты-2х'!$D$10:$AJ$105,22,0)</f>
        <v>44755</v>
      </c>
      <c r="Z65" s="140">
        <f>VLOOKUP(D65,'ИСХОДНИК-даты-2х'!$D$10:$AJ$105,23,0)</f>
        <v>44762</v>
      </c>
      <c r="AA65" s="717">
        <f>VLOOKUP(D65,'ИСХОДНИК-даты-2х'!$D$10:$AJ$105,24,0)</f>
        <v>44767</v>
      </c>
      <c r="AB65" s="142">
        <f>VLOOKUP(D65,'ИСХОДНИК-даты-2х'!$D$10:$AJ$105,25,0)</f>
        <v>44770</v>
      </c>
      <c r="AC65" s="143">
        <f t="shared" si="4"/>
        <v>8</v>
      </c>
    </row>
    <row r="66" spans="1:29">
      <c r="A66" s="136">
        <f>IF(ISBLANK(D66),"",COUNTA($D$7:D66))</f>
        <v>60</v>
      </c>
      <c r="B66" s="137">
        <v>73</v>
      </c>
      <c r="C66" s="138" t="s">
        <v>858</v>
      </c>
      <c r="D66" s="139" t="str">
        <f t="shared" si="3"/>
        <v>73У_Э</v>
      </c>
      <c r="E66" s="140">
        <f>VLOOKUP(D66,'ИСХОДНИК-даты-2х'!$D$10:$AJ$105,2,0)</f>
        <v>44389</v>
      </c>
      <c r="F66" s="651">
        <f>VLOOKUP(D66,'ИСХОДНИК-даты-2х'!$D$10:$AJ$105,3,0)</f>
        <v>44417</v>
      </c>
      <c r="G66" s="141">
        <f>VLOOKUP(D66,'ИСХОДНИК-даты-2х'!$D$10:$AJ$105,4,0)</f>
        <v>44466</v>
      </c>
      <c r="H66" s="140">
        <f>VLOOKUP(D66,'ИСХОДНИК-даты-2х'!$D$10:$AJ$105,5,0)</f>
        <v>44469</v>
      </c>
      <c r="I66" s="141">
        <f>VLOOKUP(D66,'ИСХОДНИК-даты-2х'!$D$10:$AJ$105,6,0)</f>
        <v>44497</v>
      </c>
      <c r="J66" s="141">
        <f>VLOOKUP(D66,'ИСХОДНИК-даты-2х'!$D$10:$AJ$105,7,0)</f>
        <v>44497</v>
      </c>
      <c r="K66" s="140">
        <f>VLOOKUP(D66,'ИСХОДНИК-даты-2х'!$D$10:$AJ$105,8,0)</f>
        <v>44581</v>
      </c>
      <c r="L66" s="141">
        <f>VLOOKUP(D66,'ИСХОДНИК-даты-2х'!$D$10:$AJ$105,9,0)</f>
        <v>44613</v>
      </c>
      <c r="M66" s="801">
        <f>VLOOKUP(D66,'ИСХОДНИК-даты-2х'!$D$10:$AJ$105,10,0)</f>
        <v>44613</v>
      </c>
      <c r="N66" s="141">
        <f>VLOOKUP(D66,'ИСХОДНИК-даты-2х'!$D$10:$AJ$105,11,0)</f>
        <v>44610</v>
      </c>
      <c r="O66" s="141">
        <f>VLOOKUP(D66,'ИСХОДНИК-даты-2х'!$D$10:$AJ$105,12,0)</f>
        <v>44610</v>
      </c>
      <c r="P66" s="140">
        <f>VLOOKUP(D66,'ИСХОДНИК-даты-2х'!$D$10:$AJ$105,13,0)</f>
        <v>44631</v>
      </c>
      <c r="Q66" s="141">
        <f>VLOOKUP(D66,'ИСХОДНИК-даты-2х'!$D$10:$AJ$105,14,0)</f>
        <v>44638</v>
      </c>
      <c r="R66" s="140">
        <f>VLOOKUP(D66,'ИСХОДНИК-даты-2х'!$D$10:$AJ$105,15,0)</f>
        <v>44643</v>
      </c>
      <c r="S66" s="141">
        <f>VLOOKUP(D66,'ИСХОДНИК-даты-2х'!$D$10:$AJ$105,16,0)</f>
        <v>44648</v>
      </c>
      <c r="T66" s="141">
        <f>VLOOKUP(D66,'ИСХОДНИК-даты-2х'!$D$10:$AJ$105,17,0)</f>
        <v>44673</v>
      </c>
      <c r="U66" s="140">
        <f>VLOOKUP(D66,'ИСХОДНИК-даты-2х'!$D$10:$AJ$105,18,0)</f>
        <v>44693</v>
      </c>
      <c r="V66" s="141">
        <f>VLOOKUP(D66,'ИСХОДНИК-даты-2х'!$D$10:$AJ$105,19,0)</f>
        <v>44721</v>
      </c>
      <c r="W66" s="141">
        <f>VLOOKUP(D66,'ИСХОДНИК-даты-2х'!$D$10:$AJ$105,20,0)</f>
        <v>44726</v>
      </c>
      <c r="X66" s="141">
        <f>VLOOKUP(D66,'ИСХОДНИК-даты-2х'!$D$10:$AJ$105,21,0)</f>
        <v>44740</v>
      </c>
      <c r="Y66" s="141">
        <f>VLOOKUP(D66,'ИСХОДНИК-даты-2х'!$D$10:$AJ$105,22,0)</f>
        <v>44761</v>
      </c>
      <c r="Z66" s="140">
        <f>VLOOKUP(D66,'ИСХОДНИК-даты-2х'!$D$10:$AJ$105,23,0)</f>
        <v>44768</v>
      </c>
      <c r="AA66" s="717">
        <f>VLOOKUP(D66,'ИСХОДНИК-даты-2х'!$D$10:$AJ$105,24,0)</f>
        <v>44771</v>
      </c>
      <c r="AB66" s="142">
        <f>VLOOKUP(D66,'ИСХОДНИК-даты-2х'!$D$10:$AJ$105,25,0)</f>
        <v>44776</v>
      </c>
      <c r="AC66" s="143">
        <f t="shared" si="4"/>
        <v>8</v>
      </c>
    </row>
    <row r="67" spans="1:29">
      <c r="A67" s="136">
        <f>IF(ISBLANK(D67),"",COUNTA($D$7:D67))</f>
        <v>61</v>
      </c>
      <c r="B67" s="137">
        <v>83</v>
      </c>
      <c r="C67" s="138" t="s">
        <v>858</v>
      </c>
      <c r="D67" s="139" t="str">
        <f t="shared" si="3"/>
        <v>83У_Э</v>
      </c>
      <c r="E67" s="140">
        <f>VLOOKUP(D67,'ИСХОДНИК-даты-2х'!$D$10:$AJ$105,2,0)</f>
        <v>44414</v>
      </c>
      <c r="F67" s="651">
        <f>VLOOKUP(D67,'ИСХОДНИК-даты-2х'!$D$10:$AJ$105,3,0)</f>
        <v>44442</v>
      </c>
      <c r="G67" s="141">
        <f>VLOOKUP(D67,'ИСХОДНИК-даты-2х'!$D$10:$AJ$105,4,0)</f>
        <v>44491</v>
      </c>
      <c r="H67" s="140">
        <f>VLOOKUP(D67,'ИСХОДНИК-даты-2х'!$D$10:$AJ$105,5,0)</f>
        <v>44496</v>
      </c>
      <c r="I67" s="141">
        <f>VLOOKUP(D67,'ИСХОДНИК-даты-2х'!$D$10:$AJ$105,6,0)</f>
        <v>44524</v>
      </c>
      <c r="J67" s="141">
        <f>VLOOKUP(D67,'ИСХОДНИК-даты-2х'!$D$10:$AJ$105,7,0)</f>
        <v>44524</v>
      </c>
      <c r="K67" s="140">
        <f>VLOOKUP(D67,'ИСХОДНИК-даты-2х'!$D$10:$AJ$105,8,0)</f>
        <v>44608</v>
      </c>
      <c r="L67" s="141">
        <f>VLOOKUP(D67,'ИСХОДНИК-даты-2х'!$D$10:$AJ$105,9,0)</f>
        <v>44638</v>
      </c>
      <c r="M67" s="801">
        <f>VLOOKUP(D67,'ИСХОДНИК-даты-2х'!$D$10:$AJ$105,10,0)</f>
        <v>44638</v>
      </c>
      <c r="N67" s="141">
        <f>VLOOKUP(D67,'ИСХОДНИК-даты-2х'!$D$10:$AJ$105,11,0)</f>
        <v>44637</v>
      </c>
      <c r="O67" s="141">
        <f>VLOOKUP(D67,'ИСХОДНИК-даты-2х'!$D$10:$AJ$105,12,0)</f>
        <v>44637</v>
      </c>
      <c r="P67" s="140">
        <f>VLOOKUP(D67,'ИСХОДНИК-даты-2х'!$D$10:$AJ$105,13,0)</f>
        <v>44658</v>
      </c>
      <c r="Q67" s="141">
        <f>VLOOKUP(D67,'ИСХОДНИК-даты-2х'!$D$10:$AJ$105,14,0)</f>
        <v>44665</v>
      </c>
      <c r="R67" s="140">
        <f>VLOOKUP(D67,'ИСХОДНИК-даты-2х'!$D$10:$AJ$105,15,0)</f>
        <v>44670</v>
      </c>
      <c r="S67" s="141">
        <f>VLOOKUP(D67,'ИСХОДНИК-даты-2х'!$D$10:$AJ$105,16,0)</f>
        <v>44673</v>
      </c>
      <c r="T67" s="141">
        <f>VLOOKUP(D67,'ИСХОДНИК-даты-2х'!$D$10:$AJ$105,17,0)</f>
        <v>44698</v>
      </c>
      <c r="U67" s="140">
        <f>VLOOKUP(D67,'ИСХОДНИК-даты-2х'!$D$10:$AJ$105,18,0)</f>
        <v>44718</v>
      </c>
      <c r="V67" s="141">
        <f>VLOOKUP(D67,'ИСХОДНИК-даты-2х'!$D$10:$AJ$105,19,0)</f>
        <v>44746</v>
      </c>
      <c r="W67" s="141">
        <f>VLOOKUP(D67,'ИСХОДНИК-даты-2х'!$D$10:$AJ$105,20,0)</f>
        <v>44749</v>
      </c>
      <c r="X67" s="141">
        <f>VLOOKUP(D67,'ИСХОДНИК-даты-2х'!$D$10:$AJ$105,21,0)</f>
        <v>44763</v>
      </c>
      <c r="Y67" s="141">
        <f>VLOOKUP(D67,'ИСХОДНИК-даты-2х'!$D$10:$AJ$105,22,0)</f>
        <v>44784</v>
      </c>
      <c r="Z67" s="140">
        <f>VLOOKUP(D67,'ИСХОДНИК-даты-2х'!$D$10:$AJ$105,23,0)</f>
        <v>44791</v>
      </c>
      <c r="AA67" s="717">
        <f>VLOOKUP(D67,'ИСХОДНИК-даты-2х'!$D$10:$AJ$105,24,0)</f>
        <v>44796</v>
      </c>
      <c r="AB67" s="142">
        <f>VLOOKUP(D67,'ИСХОДНИК-даты-2х'!$D$10:$AJ$105,25,0)</f>
        <v>44799</v>
      </c>
      <c r="AC67" s="143">
        <f t="shared" si="4"/>
        <v>8</v>
      </c>
    </row>
    <row r="68" spans="1:29">
      <c r="A68" s="136">
        <f>IF(ISBLANK(D68),"",COUNTA($D$7:D68))</f>
        <v>62</v>
      </c>
      <c r="B68" s="137">
        <v>102</v>
      </c>
      <c r="C68" s="138" t="s">
        <v>1032</v>
      </c>
      <c r="D68" s="139" t="str">
        <f t="shared" si="3"/>
        <v>102У_К</v>
      </c>
      <c r="E68" s="140">
        <f>VLOOKUP(D68,'ИСХОДНИК-даты-2х'!$D$10:$AJ$105,2,0)</f>
        <v>44414</v>
      </c>
      <c r="F68" s="651">
        <f>VLOOKUP(D68,'ИСХОДНИК-даты-2х'!$D$10:$AJ$105,3,0)</f>
        <v>44442</v>
      </c>
      <c r="G68" s="141">
        <f>VLOOKUP(D68,'ИСХОДНИК-даты-2х'!$D$10:$AJ$105,4,0)</f>
        <v>44491</v>
      </c>
      <c r="H68" s="140">
        <f>VLOOKUP(D68,'ИСХОДНИК-даты-2х'!$D$10:$AJ$105,5,0)</f>
        <v>44496</v>
      </c>
      <c r="I68" s="141">
        <f>VLOOKUP(D68,'ИСХОДНИК-даты-2х'!$D$10:$AJ$105,6,0)</f>
        <v>44524</v>
      </c>
      <c r="J68" s="141">
        <f>VLOOKUP(D68,'ИСХОДНИК-даты-2х'!$D$10:$AJ$105,7,0)</f>
        <v>44524</v>
      </c>
      <c r="K68" s="140">
        <f>VLOOKUP(D68,'ИСХОДНИК-даты-2х'!$D$10:$AJ$105,8,0)</f>
        <v>44608</v>
      </c>
      <c r="L68" s="141">
        <f>VLOOKUP(D68,'ИСХОДНИК-даты-2х'!$D$10:$AJ$105,9,0)</f>
        <v>44638</v>
      </c>
      <c r="M68" s="801">
        <f>VLOOKUP(D68,'ИСХОДНИК-даты-2х'!$D$10:$AJ$105,10,0)</f>
        <v>44638</v>
      </c>
      <c r="N68" s="141">
        <f>VLOOKUP(D68,'ИСХОДНИК-даты-2х'!$D$10:$AJ$105,11,0)</f>
        <v>44637</v>
      </c>
      <c r="O68" s="141">
        <f>VLOOKUP(D68,'ИСХОДНИК-даты-2х'!$D$10:$AJ$105,12,0)</f>
        <v>44637</v>
      </c>
      <c r="P68" s="140">
        <f>VLOOKUP(D68,'ИСХОДНИК-даты-2х'!$D$10:$AJ$105,13,0)</f>
        <v>44658</v>
      </c>
      <c r="Q68" s="141">
        <f>VLOOKUP(D68,'ИСХОДНИК-даты-2х'!$D$10:$AJ$105,14,0)</f>
        <v>44665</v>
      </c>
      <c r="R68" s="140">
        <f>VLOOKUP(D68,'ИСХОДНИК-даты-2х'!$D$10:$AJ$105,15,0)</f>
        <v>44670</v>
      </c>
      <c r="S68" s="141">
        <f>VLOOKUP(D68,'ИСХОДНИК-даты-2х'!$D$10:$AJ$105,16,0)</f>
        <v>44673</v>
      </c>
      <c r="T68" s="141">
        <f>VLOOKUP(D68,'ИСХОДНИК-даты-2х'!$D$10:$AJ$105,17,0)</f>
        <v>44698</v>
      </c>
      <c r="U68" s="140">
        <f>VLOOKUP(D68,'ИСХОДНИК-даты-2х'!$D$10:$AJ$105,18,0)</f>
        <v>44718</v>
      </c>
      <c r="V68" s="141">
        <f>VLOOKUP(D68,'ИСХОДНИК-даты-2х'!$D$10:$AJ$105,19,0)</f>
        <v>44746</v>
      </c>
      <c r="W68" s="141">
        <f>VLOOKUP(D68,'ИСХОДНИК-даты-2х'!$D$10:$AJ$105,20,0)</f>
        <v>44749</v>
      </c>
      <c r="X68" s="141">
        <f>VLOOKUP(D68,'ИСХОДНИК-даты-2х'!$D$10:$AJ$105,21,0)</f>
        <v>44763</v>
      </c>
      <c r="Y68" s="141">
        <f>VLOOKUP(D68,'ИСХОДНИК-даты-2х'!$D$10:$AJ$105,22,0)</f>
        <v>44784</v>
      </c>
      <c r="Z68" s="140">
        <f>VLOOKUP(D68,'ИСХОДНИК-даты-2х'!$D$10:$AJ$105,23,0)</f>
        <v>44791</v>
      </c>
      <c r="AA68" s="717">
        <f>VLOOKUP(D68,'ИСХОДНИК-даты-2х'!$D$10:$AJ$105,24,0)</f>
        <v>44796</v>
      </c>
      <c r="AB68" s="142">
        <f>VLOOKUP(D68,'ИСХОДНИК-даты-2х'!$D$10:$AJ$105,25,0)</f>
        <v>44799</v>
      </c>
      <c r="AC68" s="143">
        <f t="shared" si="4"/>
        <v>8</v>
      </c>
    </row>
    <row r="69" spans="1:29">
      <c r="A69" s="136">
        <f>IF(ISBLANK(D69),"",COUNTA($D$7:D69))</f>
        <v>63</v>
      </c>
      <c r="B69" s="137">
        <v>90</v>
      </c>
      <c r="C69" s="138" t="s">
        <v>1032</v>
      </c>
      <c r="D69" s="139" t="str">
        <f t="shared" si="3"/>
        <v>90У_К</v>
      </c>
      <c r="E69" s="140">
        <f>VLOOKUP(D69,'ИСХОДНИК-даты-2х'!$D$10:$AJ$105,2,0)</f>
        <v>44423</v>
      </c>
      <c r="F69" s="651">
        <f>VLOOKUP(D69,'ИСХОДНИК-даты-2х'!$D$10:$AJ$105,3,0)</f>
        <v>44449</v>
      </c>
      <c r="G69" s="141">
        <f>VLOOKUP(D69,'ИСХОДНИК-даты-2х'!$D$10:$AJ$105,4,0)</f>
        <v>44498</v>
      </c>
      <c r="H69" s="140">
        <f>VLOOKUP(D69,'ИСХОДНИК-даты-2х'!$D$10:$AJ$105,5,0)</f>
        <v>44503</v>
      </c>
      <c r="I69" s="141">
        <f>VLOOKUP(D69,'ИСХОДНИК-даты-2х'!$D$10:$AJ$105,6,0)</f>
        <v>44531</v>
      </c>
      <c r="J69" s="141">
        <f>VLOOKUP(D69,'ИСХОДНИК-даты-2х'!$D$10:$AJ$105,7,0)</f>
        <v>44531</v>
      </c>
      <c r="K69" s="140">
        <f>VLOOKUP(D69,'ИСХОДНИК-даты-2х'!$D$10:$AJ$105,8,0)</f>
        <v>44545</v>
      </c>
      <c r="L69" s="141">
        <f>VLOOKUP(D69,'ИСХОДНИК-даты-2х'!$D$10:$AJ$105,9,0)</f>
        <v>44575</v>
      </c>
      <c r="M69" s="801">
        <f>VLOOKUP(D69,'ИСХОДНИК-даты-2х'!$D$10:$AJ$105,10,0)</f>
        <v>44575</v>
      </c>
      <c r="N69" s="141">
        <f>VLOOKUP(D69,'ИСХОДНИК-даты-2х'!$D$10:$AJ$105,11,0)</f>
        <v>44574</v>
      </c>
      <c r="O69" s="141">
        <f>VLOOKUP(D69,'ИСХОДНИК-даты-2х'!$D$10:$AJ$105,12,0)</f>
        <v>44574</v>
      </c>
      <c r="P69" s="140">
        <f>VLOOKUP(D69,'ИСХОДНИК-даты-2х'!$D$10:$AJ$105,13,0)</f>
        <v>44595</v>
      </c>
      <c r="Q69" s="141">
        <f>VLOOKUP(D69,'ИСХОДНИК-даты-2х'!$D$10:$AJ$105,14,0)</f>
        <v>44602</v>
      </c>
      <c r="R69" s="140">
        <f>VLOOKUP(D69,'ИСХОДНИК-даты-2х'!$D$10:$AJ$105,15,0)</f>
        <v>44607</v>
      </c>
      <c r="S69" s="141">
        <f>VLOOKUP(D69,'ИСХОДНИК-даты-2х'!$D$10:$AJ$105,16,0)</f>
        <v>44610</v>
      </c>
      <c r="T69" s="141">
        <f>VLOOKUP(D69,'ИСХОДНИК-даты-2х'!$D$10:$AJ$105,17,0)</f>
        <v>44635</v>
      </c>
      <c r="U69" s="140">
        <f>VLOOKUP(D69,'ИСХОДНИК-даты-2х'!$D$10:$AJ$105,18,0)</f>
        <v>44655</v>
      </c>
      <c r="V69" s="141">
        <f>VLOOKUP(D69,'ИСХОДНИК-даты-2х'!$D$10:$AJ$105,19,0)</f>
        <v>44683</v>
      </c>
      <c r="W69" s="141">
        <f>VLOOKUP(D69,'ИСХОДНИК-даты-2х'!$D$10:$AJ$105,20,0)</f>
        <v>44686</v>
      </c>
      <c r="X69" s="141">
        <f>VLOOKUP(D69,'ИСХОДНИК-даты-2х'!$D$10:$AJ$105,21,0)</f>
        <v>44700</v>
      </c>
      <c r="Y69" s="141">
        <f>VLOOKUP(D69,'ИСХОДНИК-даты-2х'!$D$10:$AJ$105,22,0)</f>
        <v>44721</v>
      </c>
      <c r="Z69" s="140">
        <f>VLOOKUP(D69,'ИСХОДНИК-даты-2х'!$D$10:$AJ$105,23,0)</f>
        <v>44728</v>
      </c>
      <c r="AA69" s="717">
        <f>VLOOKUP(D69,'ИСХОДНИК-даты-2х'!$D$10:$AJ$105,24,0)</f>
        <v>44733</v>
      </c>
      <c r="AB69" s="142">
        <f>VLOOKUP(D69,'ИСХОДНИК-даты-2х'!$D$10:$AJ$105,25,0)</f>
        <v>44736</v>
      </c>
      <c r="AC69" s="143">
        <f t="shared" si="4"/>
        <v>8</v>
      </c>
    </row>
    <row r="70" spans="1:29">
      <c r="A70" s="136">
        <f>IF(ISBLANK(D70),"",COUNTA($D$7:D70))</f>
        <v>64</v>
      </c>
      <c r="B70" s="137">
        <v>47</v>
      </c>
      <c r="C70" s="138" t="s">
        <v>727</v>
      </c>
      <c r="D70" s="139" t="str">
        <f t="shared" si="3"/>
        <v>47У_Т</v>
      </c>
      <c r="E70" s="140">
        <f>VLOOKUP(D70,'ИСХОДНИК-даты-2х'!$D$10:$AJ$105,2,0)</f>
        <v>44433</v>
      </c>
      <c r="F70" s="651">
        <f>VLOOKUP(D70,'ИСХОДНИК-даты-2х'!$D$10:$AJ$105,3,0)</f>
        <v>44461</v>
      </c>
      <c r="G70" s="141">
        <f>VLOOKUP(D70,'ИСХОДНИК-даты-2х'!$D$10:$AJ$105,4,0)</f>
        <v>44510</v>
      </c>
      <c r="H70" s="140">
        <f>VLOOKUP(D70,'ИСХОДНИК-даты-2х'!$D$10:$AJ$105,5,0)</f>
        <v>44515</v>
      </c>
      <c r="I70" s="141">
        <f>VLOOKUP(D70,'ИСХОДНИК-даты-2х'!$D$10:$AJ$105,6,0)</f>
        <v>44543</v>
      </c>
      <c r="J70" s="141">
        <f>VLOOKUP(D70,'ИСХОДНИК-даты-2х'!$D$10:$AJ$105,7,0)</f>
        <v>44543</v>
      </c>
      <c r="K70" s="140">
        <f>VLOOKUP(D70,'ИСХОДНИК-даты-2х'!$D$10:$AJ$105,8,0)</f>
        <v>44627</v>
      </c>
      <c r="L70" s="141">
        <f>VLOOKUP(D70,'ИСХОДНИК-даты-2х'!$D$10:$AJ$105,9,0)</f>
        <v>44657</v>
      </c>
      <c r="M70" s="801">
        <f>VLOOKUP(D70,'ИСХОДНИК-даты-2х'!$D$10:$AJ$105,10,0)</f>
        <v>44657</v>
      </c>
      <c r="N70" s="141">
        <f>VLOOKUP(D70,'ИСХОДНИК-даты-2х'!$D$10:$AJ$105,11,0)</f>
        <v>44656</v>
      </c>
      <c r="O70" s="141">
        <f>VLOOKUP(D70,'ИСХОДНИК-даты-2х'!$D$10:$AJ$105,12,0)</f>
        <v>44656</v>
      </c>
      <c r="P70" s="140">
        <f>VLOOKUP(D70,'ИСХОДНИК-даты-2х'!$D$10:$AJ$105,13,0)</f>
        <v>44677</v>
      </c>
      <c r="Q70" s="141">
        <f>VLOOKUP(D70,'ИСХОДНИК-даты-2х'!$D$10:$AJ$105,14,0)</f>
        <v>44684</v>
      </c>
      <c r="R70" s="140">
        <f>VLOOKUP(D70,'ИСХОДНИК-даты-2х'!$D$10:$AJ$105,15,0)</f>
        <v>44687</v>
      </c>
      <c r="S70" s="141">
        <f>VLOOKUP(D70,'ИСХОДНИК-даты-2х'!$D$10:$AJ$105,16,0)</f>
        <v>44692</v>
      </c>
      <c r="T70" s="141">
        <f>VLOOKUP(D70,'ИСХОДНИК-даты-2х'!$D$10:$AJ$105,17,0)</f>
        <v>44717</v>
      </c>
      <c r="U70" s="140">
        <f>VLOOKUP(D70,'ИСХОДНИК-даты-2х'!$D$10:$AJ$105,18,0)</f>
        <v>44737</v>
      </c>
      <c r="V70" s="141">
        <f>VLOOKUP(D70,'ИСХОДНИК-даты-2х'!$D$10:$AJ$105,19,0)</f>
        <v>44764</v>
      </c>
      <c r="W70" s="141">
        <f>VLOOKUP(D70,'ИСХОДНИК-даты-2х'!$D$10:$AJ$105,20,0)</f>
        <v>44769</v>
      </c>
      <c r="X70" s="141">
        <f>VLOOKUP(D70,'ИСХОДНИК-даты-2х'!$D$10:$AJ$105,21,0)</f>
        <v>44783</v>
      </c>
      <c r="Y70" s="141">
        <f>VLOOKUP(D70,'ИСХОДНИК-даты-2х'!$D$10:$AJ$105,22,0)</f>
        <v>44804</v>
      </c>
      <c r="Z70" s="140">
        <f>VLOOKUP(D70,'ИСХОДНИК-даты-2х'!$D$10:$AJ$105,23,0)</f>
        <v>44811</v>
      </c>
      <c r="AA70" s="717">
        <f>VLOOKUP(D70,'ИСХОДНИК-даты-2х'!$D$10:$AJ$105,24,0)</f>
        <v>44816</v>
      </c>
      <c r="AB70" s="142">
        <f>VLOOKUP(D70,'ИСХОДНИК-даты-2х'!$D$10:$AJ$105,25,0)</f>
        <v>44819</v>
      </c>
      <c r="AC70" s="143">
        <f t="shared" si="4"/>
        <v>8</v>
      </c>
    </row>
    <row r="71" spans="1:29">
      <c r="A71" s="136">
        <f>IF(ISBLANK(D71),"",COUNTA($D$7:D71))</f>
        <v>65</v>
      </c>
      <c r="B71" s="137">
        <v>84</v>
      </c>
      <c r="C71" s="138" t="s">
        <v>858</v>
      </c>
      <c r="D71" s="139" t="str">
        <f>CONCATENATE(B71,,C71)</f>
        <v>84У_Э</v>
      </c>
      <c r="E71" s="140">
        <f>VLOOKUP(D71,'ИСХОДНИК-даты-2х'!$D$10:$AJ$105,2,0)</f>
        <v>44433</v>
      </c>
      <c r="F71" s="651">
        <f>VLOOKUP(D71,'ИСХОДНИК-даты-2х'!$D$10:$AJ$105,3,0)</f>
        <v>44461</v>
      </c>
      <c r="G71" s="141">
        <f>VLOOKUP(D71,'ИСХОДНИК-даты-2х'!$D$10:$AJ$105,4,0)</f>
        <v>44510</v>
      </c>
      <c r="H71" s="140">
        <f>VLOOKUP(D71,'ИСХОДНИК-даты-2х'!$D$10:$AJ$105,5,0)</f>
        <v>44515</v>
      </c>
      <c r="I71" s="141">
        <f>VLOOKUP(D71,'ИСХОДНИК-даты-2х'!$D$10:$AJ$105,6,0)</f>
        <v>44543</v>
      </c>
      <c r="J71" s="141">
        <f>VLOOKUP(D71,'ИСХОДНИК-даты-2х'!$D$10:$AJ$105,7,0)</f>
        <v>44543</v>
      </c>
      <c r="K71" s="140">
        <f>VLOOKUP(D71,'ИСХОДНИК-даты-2х'!$D$10:$AJ$105,8,0)</f>
        <v>44627</v>
      </c>
      <c r="L71" s="141">
        <f>VLOOKUP(D71,'ИСХОДНИК-даты-2х'!$D$10:$AJ$105,9,0)</f>
        <v>44657</v>
      </c>
      <c r="M71" s="801">
        <f>VLOOKUP(D71,'ИСХОДНИК-даты-2х'!$D$10:$AJ$105,10,0)</f>
        <v>44657</v>
      </c>
      <c r="N71" s="141">
        <f>VLOOKUP(D71,'ИСХОДНИК-даты-2х'!$D$10:$AJ$105,11,0)</f>
        <v>44656</v>
      </c>
      <c r="O71" s="141">
        <f>VLOOKUP(D71,'ИСХОДНИК-даты-2х'!$D$10:$AJ$105,12,0)</f>
        <v>44656</v>
      </c>
      <c r="P71" s="140">
        <f>VLOOKUP(D71,'ИСХОДНИК-даты-2х'!$D$10:$AJ$105,13,0)</f>
        <v>44677</v>
      </c>
      <c r="Q71" s="141">
        <f>VLOOKUP(D71,'ИСХОДНИК-даты-2х'!$D$10:$AJ$105,14,0)</f>
        <v>44684</v>
      </c>
      <c r="R71" s="140">
        <f>VLOOKUP(D71,'ИСХОДНИК-даты-2х'!$D$10:$AJ$105,15,0)</f>
        <v>44687</v>
      </c>
      <c r="S71" s="141">
        <f>VLOOKUP(D71,'ИСХОДНИК-даты-2х'!$D$10:$AJ$105,16,0)</f>
        <v>44692</v>
      </c>
      <c r="T71" s="141">
        <f>VLOOKUP(D71,'ИСХОДНИК-даты-2х'!$D$10:$AJ$105,17,0)</f>
        <v>44717</v>
      </c>
      <c r="U71" s="140">
        <f>VLOOKUP(D71,'ИСХОДНИК-даты-2х'!$D$10:$AJ$105,18,0)</f>
        <v>44737</v>
      </c>
      <c r="V71" s="141">
        <f>VLOOKUP(D71,'ИСХОДНИК-даты-2х'!$D$10:$AJ$105,19,0)</f>
        <v>44764</v>
      </c>
      <c r="W71" s="141">
        <f>VLOOKUP(D71,'ИСХОДНИК-даты-2х'!$D$10:$AJ$105,20,0)</f>
        <v>44769</v>
      </c>
      <c r="X71" s="141">
        <f>VLOOKUP(D71,'ИСХОДНИК-даты-2х'!$D$10:$AJ$105,21,0)</f>
        <v>44783</v>
      </c>
      <c r="Y71" s="141">
        <f>VLOOKUP(D71,'ИСХОДНИК-даты-2х'!$D$10:$AJ$105,22,0)</f>
        <v>44804</v>
      </c>
      <c r="Z71" s="140">
        <f>VLOOKUP(D71,'ИСХОДНИК-даты-2х'!$D$10:$AJ$105,23,0)</f>
        <v>44811</v>
      </c>
      <c r="AA71" s="717">
        <f>VLOOKUP(D71,'ИСХОДНИК-даты-2х'!$D$10:$AJ$105,24,0)</f>
        <v>44816</v>
      </c>
      <c r="AB71" s="142">
        <f>VLOOKUP(D71,'ИСХОДНИК-даты-2х'!$D$10:$AJ$105,25,0)</f>
        <v>44819</v>
      </c>
      <c r="AC71" s="143">
        <f t="shared" ref="AC71:AC101" si="5">AB71-Z71</f>
        <v>8</v>
      </c>
    </row>
    <row r="72" spans="1:29">
      <c r="A72" s="136">
        <f>IF(ISBLANK(D72),"",COUNTA($D$7:D72))</f>
        <v>66</v>
      </c>
      <c r="B72" s="137">
        <v>106</v>
      </c>
      <c r="C72" s="138" t="s">
        <v>1032</v>
      </c>
      <c r="D72" s="139" t="str">
        <f>CONCATENATE(B72, ,C72)</f>
        <v>106У_К</v>
      </c>
      <c r="E72" s="140">
        <f>VLOOKUP(D72,'ИСХОДНИК-даты-2х'!$D$10:$AJ$105,2,0)</f>
        <v>44436</v>
      </c>
      <c r="F72" s="651">
        <f>VLOOKUP(D72,'ИСХОДНИК-даты-2х'!$D$10:$AJ$105,3,0)</f>
        <v>44463</v>
      </c>
      <c r="G72" s="141">
        <f>VLOOKUP(D72,'ИСХОДНИК-даты-2х'!$D$10:$AJ$105,4,0)</f>
        <v>44512</v>
      </c>
      <c r="H72" s="140">
        <f>VLOOKUP(D72,'ИСХОДНИК-даты-2х'!$D$10:$AJ$105,5,0)</f>
        <v>44517</v>
      </c>
      <c r="I72" s="141">
        <f>VLOOKUP(D72,'ИСХОДНИК-даты-2х'!$D$10:$AJ$105,6,0)</f>
        <v>44545</v>
      </c>
      <c r="J72" s="141">
        <f>VLOOKUP(D72,'ИСХОДНИК-даты-2х'!$D$10:$AJ$105,7,0)</f>
        <v>44545</v>
      </c>
      <c r="K72" s="140">
        <f>VLOOKUP(D72,'ИСХОДНИК-даты-2х'!$D$10:$AJ$105,8,0)</f>
        <v>44629</v>
      </c>
      <c r="L72" s="141">
        <f>VLOOKUP(D72,'ИСХОДНИК-даты-2х'!$D$10:$AJ$105,9,0)</f>
        <v>44659</v>
      </c>
      <c r="M72" s="801">
        <f>VLOOKUP(D72,'ИСХОДНИК-даты-2х'!$D$10:$AJ$105,10,0)</f>
        <v>44659</v>
      </c>
      <c r="N72" s="141">
        <f>VLOOKUP(D72,'ИСХОДНИК-даты-2х'!$D$10:$AJ$105,11,0)</f>
        <v>44658</v>
      </c>
      <c r="O72" s="141">
        <f>VLOOKUP(D72,'ИСХОДНИК-даты-2х'!$D$10:$AJ$105,12,0)</f>
        <v>44658</v>
      </c>
      <c r="P72" s="140">
        <f>VLOOKUP(D72,'ИСХОДНИК-даты-2х'!$D$10:$AJ$105,13,0)</f>
        <v>44679</v>
      </c>
      <c r="Q72" s="141">
        <f>VLOOKUP(D72,'ИСХОДНИК-даты-2х'!$D$10:$AJ$105,14,0)</f>
        <v>44686</v>
      </c>
      <c r="R72" s="140">
        <f>VLOOKUP(D72,'ИСХОДНИК-даты-2х'!$D$10:$AJ$105,15,0)</f>
        <v>44691</v>
      </c>
      <c r="S72" s="141">
        <f>VLOOKUP(D72,'ИСХОДНИК-даты-2х'!$D$10:$AJ$105,16,0)</f>
        <v>44694</v>
      </c>
      <c r="T72" s="141">
        <f>VLOOKUP(D72,'ИСХОДНИК-даты-2х'!$D$10:$AJ$105,17,0)</f>
        <v>44719</v>
      </c>
      <c r="U72" s="140">
        <f>VLOOKUP(D72,'ИСХОДНИК-даты-2х'!$D$10:$AJ$105,18,0)</f>
        <v>44739</v>
      </c>
      <c r="V72" s="141">
        <f>VLOOKUP(D72,'ИСХОДНИК-даты-2х'!$D$10:$AJ$105,19,0)</f>
        <v>44767</v>
      </c>
      <c r="W72" s="141">
        <f>VLOOKUP(D72,'ИСХОДНИК-даты-2х'!$D$10:$AJ$105,20,0)</f>
        <v>44770</v>
      </c>
      <c r="X72" s="141">
        <f>VLOOKUP(D72,'ИСХОДНИК-даты-2х'!$D$10:$AJ$105,21,0)</f>
        <v>44784</v>
      </c>
      <c r="Y72" s="141">
        <f>VLOOKUP(D72,'ИСХОДНИК-даты-2х'!$D$10:$AJ$105,22,0)</f>
        <v>44805</v>
      </c>
      <c r="Z72" s="140">
        <f>VLOOKUP(D72,'ИСХОДНИК-даты-2х'!$D$10:$AJ$105,23,0)</f>
        <v>44812</v>
      </c>
      <c r="AA72" s="717">
        <f>VLOOKUP(D72,'ИСХОДНИК-даты-2х'!$D$10:$AJ$105,24,0)</f>
        <v>44817</v>
      </c>
      <c r="AB72" s="142">
        <f>VLOOKUP(D72,'ИСХОДНИК-даты-2х'!$D$10:$AJ$105,25,0)</f>
        <v>44820</v>
      </c>
      <c r="AC72" s="143">
        <f t="shared" si="5"/>
        <v>8</v>
      </c>
    </row>
    <row r="73" spans="1:29">
      <c r="A73" s="136">
        <f>IF(ISBLANK(D73),"",COUNTA($D$7:D73))</f>
        <v>67</v>
      </c>
      <c r="B73" s="137">
        <v>51</v>
      </c>
      <c r="C73" s="138" t="s">
        <v>727</v>
      </c>
      <c r="D73" s="139" t="str">
        <f t="shared" ref="D73:D101" si="6">CONCATENATE(B73,,C73)</f>
        <v>51У_Т</v>
      </c>
      <c r="E73" s="140">
        <f>VLOOKUP(D73,'ИСХОДНИК-даты-2х'!$D$10:$AJ$105,2,0)</f>
        <v>44449</v>
      </c>
      <c r="F73" s="651">
        <f>VLOOKUP(D73,'ИСХОДНИК-даты-2х'!$D$10:$AJ$105,3,0)</f>
        <v>44477</v>
      </c>
      <c r="G73" s="141">
        <f>VLOOKUP(D73,'ИСХОДНИК-даты-2х'!$D$10:$AJ$105,4,0)</f>
        <v>44526</v>
      </c>
      <c r="H73" s="140">
        <f>VLOOKUP(D73,'ИСХОДНИК-даты-2х'!$D$10:$AJ$105,5,0)</f>
        <v>44531</v>
      </c>
      <c r="I73" s="141">
        <f>VLOOKUP(D73,'ИСХОДНИК-даты-2х'!$D$10:$AJ$105,6,0)</f>
        <v>44559</v>
      </c>
      <c r="J73" s="141">
        <f>VLOOKUP(D73,'ИСХОДНИК-даты-2х'!$D$10:$AJ$105,7,0)</f>
        <v>44559</v>
      </c>
      <c r="K73" s="140">
        <f>VLOOKUP(D73,'ИСХОДНИК-даты-2х'!$D$10:$AJ$105,8,0)</f>
        <v>44643</v>
      </c>
      <c r="L73" s="141">
        <f>VLOOKUP(D73,'ИСХОДНИК-даты-2х'!$D$10:$AJ$105,9,0)</f>
        <v>44673</v>
      </c>
      <c r="M73" s="801">
        <f>VLOOKUP(D73,'ИСХОДНИК-даты-2х'!$D$10:$AJ$105,10,0)</f>
        <v>44673</v>
      </c>
      <c r="N73" s="141">
        <f>VLOOKUP(D73,'ИСХОДНИК-даты-2х'!$D$10:$AJ$105,11,0)</f>
        <v>44672</v>
      </c>
      <c r="O73" s="141">
        <f>VLOOKUP(D73,'ИСХОДНИК-даты-2х'!$D$10:$AJ$105,12,0)</f>
        <v>44672</v>
      </c>
      <c r="P73" s="140">
        <f>VLOOKUP(D73,'ИСХОДНИК-даты-2х'!$D$10:$AJ$105,13,0)</f>
        <v>44693</v>
      </c>
      <c r="Q73" s="141">
        <f>VLOOKUP(D73,'ИСХОДНИК-даты-2х'!$D$10:$AJ$105,14,0)</f>
        <v>44700</v>
      </c>
      <c r="R73" s="140">
        <f>VLOOKUP(D73,'ИСХОДНИК-даты-2х'!$D$10:$AJ$105,15,0)</f>
        <v>44705</v>
      </c>
      <c r="S73" s="141">
        <f>VLOOKUP(D73,'ИСХОДНИК-даты-2х'!$D$10:$AJ$105,16,0)</f>
        <v>44708</v>
      </c>
      <c r="T73" s="141">
        <f>VLOOKUP(D73,'ИСХОДНИК-даты-2х'!$D$10:$AJ$105,17,0)</f>
        <v>44733</v>
      </c>
      <c r="U73" s="140">
        <f>VLOOKUP(D73,'ИСХОДНИК-даты-2х'!$D$10:$AJ$105,18,0)</f>
        <v>44753</v>
      </c>
      <c r="V73" s="141">
        <f>VLOOKUP(D73,'ИСХОДНИК-даты-2х'!$D$10:$AJ$105,19,0)</f>
        <v>44781</v>
      </c>
      <c r="W73" s="141">
        <f>VLOOKUP(D73,'ИСХОДНИК-даты-2х'!$D$10:$AJ$105,20,0)</f>
        <v>44784</v>
      </c>
      <c r="X73" s="141">
        <f>VLOOKUP(D73,'ИСХОДНИК-даты-2х'!$D$10:$AJ$105,21,0)</f>
        <v>44798</v>
      </c>
      <c r="Y73" s="141">
        <f>VLOOKUP(D73,'ИСХОДНИК-даты-2х'!$D$10:$AJ$105,22,0)</f>
        <v>44819</v>
      </c>
      <c r="Z73" s="140">
        <f>VLOOKUP(D73,'ИСХОДНИК-даты-2х'!$D$10:$AJ$105,23,0)</f>
        <v>44826</v>
      </c>
      <c r="AA73" s="717">
        <f>VLOOKUP(D73,'ИСХОДНИК-даты-2х'!$D$10:$AJ$105,24,0)</f>
        <v>44831</v>
      </c>
      <c r="AB73" s="142">
        <f>VLOOKUP(D73,'ИСХОДНИК-даты-2х'!$D$10:$AJ$105,25,0)</f>
        <v>44834</v>
      </c>
      <c r="AC73" s="143">
        <f t="shared" si="5"/>
        <v>8</v>
      </c>
    </row>
    <row r="74" spans="1:29">
      <c r="A74" s="136">
        <f>IF(ISBLANK(D74),"",COUNTA($D$7:D74))</f>
        <v>68</v>
      </c>
      <c r="B74" s="137">
        <v>82</v>
      </c>
      <c r="C74" s="138" t="s">
        <v>858</v>
      </c>
      <c r="D74" s="139" t="str">
        <f t="shared" si="6"/>
        <v>82У_Э</v>
      </c>
      <c r="E74" s="140">
        <f>VLOOKUP(D74,'ИСХОДНИК-даты-2х'!$D$10:$AJ$105,2,0)</f>
        <v>44449</v>
      </c>
      <c r="F74" s="651">
        <f>VLOOKUP(D74,'ИСХОДНИК-даты-2х'!$D$10:$AJ$105,3,0)</f>
        <v>44477</v>
      </c>
      <c r="G74" s="141">
        <f>VLOOKUP(D74,'ИСХОДНИК-даты-2х'!$D$10:$AJ$105,4,0)</f>
        <v>44526</v>
      </c>
      <c r="H74" s="140">
        <f>VLOOKUP(D74,'ИСХОДНИК-даты-2х'!$D$10:$AJ$105,5,0)</f>
        <v>44531</v>
      </c>
      <c r="I74" s="141">
        <f>VLOOKUP(D74,'ИСХОДНИК-даты-2х'!$D$10:$AJ$105,6,0)</f>
        <v>44559</v>
      </c>
      <c r="J74" s="141">
        <f>VLOOKUP(D74,'ИСХОДНИК-даты-2х'!$D$10:$AJ$105,7,0)</f>
        <v>44559</v>
      </c>
      <c r="K74" s="140">
        <f>VLOOKUP(D74,'ИСХОДНИК-даты-2х'!$D$10:$AJ$105,8,0)</f>
        <v>44643</v>
      </c>
      <c r="L74" s="141">
        <f>VLOOKUP(D74,'ИСХОДНИК-даты-2х'!$D$10:$AJ$105,9,0)</f>
        <v>44673</v>
      </c>
      <c r="M74" s="801">
        <f>VLOOKUP(D74,'ИСХОДНИК-даты-2х'!$D$10:$AJ$105,10,0)</f>
        <v>44673</v>
      </c>
      <c r="N74" s="141">
        <f>VLOOKUP(D74,'ИСХОДНИК-даты-2х'!$D$10:$AJ$105,11,0)</f>
        <v>44672</v>
      </c>
      <c r="O74" s="141">
        <f>VLOOKUP(D74,'ИСХОДНИК-даты-2х'!$D$10:$AJ$105,12,0)</f>
        <v>44672</v>
      </c>
      <c r="P74" s="140">
        <f>VLOOKUP(D74,'ИСХОДНИК-даты-2х'!$D$10:$AJ$105,13,0)</f>
        <v>44693</v>
      </c>
      <c r="Q74" s="141">
        <f>VLOOKUP(D74,'ИСХОДНИК-даты-2х'!$D$10:$AJ$105,14,0)</f>
        <v>44700</v>
      </c>
      <c r="R74" s="140">
        <f>VLOOKUP(D74,'ИСХОДНИК-даты-2х'!$D$10:$AJ$105,15,0)</f>
        <v>44705</v>
      </c>
      <c r="S74" s="141">
        <f>VLOOKUP(D74,'ИСХОДНИК-даты-2х'!$D$10:$AJ$105,16,0)</f>
        <v>44708</v>
      </c>
      <c r="T74" s="141">
        <f>VLOOKUP(D74,'ИСХОДНИК-даты-2х'!$D$10:$AJ$105,17,0)</f>
        <v>44733</v>
      </c>
      <c r="U74" s="140">
        <f>VLOOKUP(D74,'ИСХОДНИК-даты-2х'!$D$10:$AJ$105,18,0)</f>
        <v>44753</v>
      </c>
      <c r="V74" s="141">
        <f>VLOOKUP(D74,'ИСХОДНИК-даты-2х'!$D$10:$AJ$105,19,0)</f>
        <v>44781</v>
      </c>
      <c r="W74" s="141">
        <f>VLOOKUP(D74,'ИСХОДНИК-даты-2х'!$D$10:$AJ$105,20,0)</f>
        <v>44784</v>
      </c>
      <c r="X74" s="141">
        <f>VLOOKUP(D74,'ИСХОДНИК-даты-2х'!$D$10:$AJ$105,21,0)</f>
        <v>44798</v>
      </c>
      <c r="Y74" s="141">
        <f>VLOOKUP(D74,'ИСХОДНИК-даты-2х'!$D$10:$AJ$105,22,0)</f>
        <v>44819</v>
      </c>
      <c r="Z74" s="140">
        <f>VLOOKUP(D74,'ИСХОДНИК-даты-2х'!$D$10:$AJ$105,23,0)</f>
        <v>44826</v>
      </c>
      <c r="AA74" s="717">
        <f>VLOOKUP(D74,'ИСХОДНИК-даты-2х'!$D$10:$AJ$105,24,0)</f>
        <v>44831</v>
      </c>
      <c r="AB74" s="142">
        <f>VLOOKUP(D74,'ИСХОДНИК-даты-2х'!$D$10:$AJ$105,25,0)</f>
        <v>44834</v>
      </c>
      <c r="AC74" s="143">
        <f t="shared" si="5"/>
        <v>8</v>
      </c>
    </row>
    <row r="75" spans="1:29">
      <c r="A75" s="136">
        <f>IF(ISBLANK(D75),"",COUNTA($D$7:D75))</f>
        <v>69</v>
      </c>
      <c r="B75" s="137">
        <v>103</v>
      </c>
      <c r="C75" s="138" t="s">
        <v>1032</v>
      </c>
      <c r="D75" s="139" t="str">
        <f t="shared" si="6"/>
        <v>103У_К</v>
      </c>
      <c r="E75" s="140">
        <f>VLOOKUP(D75,'ИСХОДНИК-даты-2х'!$D$10:$AJ$105,2,0)</f>
        <v>44449</v>
      </c>
      <c r="F75" s="651">
        <f>VLOOKUP(D75,'ИСХОДНИК-даты-2х'!$D$10:$AJ$105,3,0)</f>
        <v>44477</v>
      </c>
      <c r="G75" s="141">
        <f>VLOOKUP(D75,'ИСХОДНИК-даты-2х'!$D$10:$AJ$105,4,0)</f>
        <v>44526</v>
      </c>
      <c r="H75" s="140">
        <f>VLOOKUP(D75,'ИСХОДНИК-даты-2х'!$D$10:$AJ$105,5,0)</f>
        <v>44531</v>
      </c>
      <c r="I75" s="141">
        <f>VLOOKUP(D75,'ИСХОДНИК-даты-2х'!$D$10:$AJ$105,6,0)</f>
        <v>44559</v>
      </c>
      <c r="J75" s="141">
        <f>VLOOKUP(D75,'ИСХОДНИК-даты-2х'!$D$10:$AJ$105,7,0)</f>
        <v>44559</v>
      </c>
      <c r="K75" s="140">
        <f>VLOOKUP(D75,'ИСХОДНИК-даты-2х'!$D$10:$AJ$105,8,0)</f>
        <v>44643</v>
      </c>
      <c r="L75" s="141">
        <f>VLOOKUP(D75,'ИСХОДНИК-даты-2х'!$D$10:$AJ$105,9,0)</f>
        <v>44673</v>
      </c>
      <c r="M75" s="801">
        <f>VLOOKUP(D75,'ИСХОДНИК-даты-2х'!$D$10:$AJ$105,10,0)</f>
        <v>44673</v>
      </c>
      <c r="N75" s="141">
        <f>VLOOKUP(D75,'ИСХОДНИК-даты-2х'!$D$10:$AJ$105,11,0)</f>
        <v>44672</v>
      </c>
      <c r="O75" s="141">
        <f>VLOOKUP(D75,'ИСХОДНИК-даты-2х'!$D$10:$AJ$105,12,0)</f>
        <v>44672</v>
      </c>
      <c r="P75" s="140">
        <f>VLOOKUP(D75,'ИСХОДНИК-даты-2х'!$D$10:$AJ$105,13,0)</f>
        <v>44693</v>
      </c>
      <c r="Q75" s="141">
        <f>VLOOKUP(D75,'ИСХОДНИК-даты-2х'!$D$10:$AJ$105,14,0)</f>
        <v>44700</v>
      </c>
      <c r="R75" s="140">
        <f>VLOOKUP(D75,'ИСХОДНИК-даты-2х'!$D$10:$AJ$105,15,0)</f>
        <v>44705</v>
      </c>
      <c r="S75" s="141">
        <f>VLOOKUP(D75,'ИСХОДНИК-даты-2х'!$D$10:$AJ$105,16,0)</f>
        <v>44708</v>
      </c>
      <c r="T75" s="141">
        <f>VLOOKUP(D75,'ИСХОДНИК-даты-2х'!$D$10:$AJ$105,17,0)</f>
        <v>44733</v>
      </c>
      <c r="U75" s="140">
        <f>VLOOKUP(D75,'ИСХОДНИК-даты-2х'!$D$10:$AJ$105,18,0)</f>
        <v>44753</v>
      </c>
      <c r="V75" s="141">
        <f>VLOOKUP(D75,'ИСХОДНИК-даты-2х'!$D$10:$AJ$105,19,0)</f>
        <v>44781</v>
      </c>
      <c r="W75" s="141">
        <f>VLOOKUP(D75,'ИСХОДНИК-даты-2х'!$D$10:$AJ$105,20,0)</f>
        <v>44784</v>
      </c>
      <c r="X75" s="141">
        <f>VLOOKUP(D75,'ИСХОДНИК-даты-2х'!$D$10:$AJ$105,21,0)</f>
        <v>44798</v>
      </c>
      <c r="Y75" s="141">
        <f>VLOOKUP(D75,'ИСХОДНИК-даты-2х'!$D$10:$AJ$105,22,0)</f>
        <v>44819</v>
      </c>
      <c r="Z75" s="140">
        <f>VLOOKUP(D75,'ИСХОДНИК-даты-2х'!$D$10:$AJ$105,23,0)</f>
        <v>44826</v>
      </c>
      <c r="AA75" s="717">
        <f>VLOOKUP(D75,'ИСХОДНИК-даты-2х'!$D$10:$AJ$105,24,0)</f>
        <v>44831</v>
      </c>
      <c r="AB75" s="142">
        <f>VLOOKUP(D75,'ИСХОДНИК-даты-2х'!$D$10:$AJ$105,25,0)</f>
        <v>44834</v>
      </c>
      <c r="AC75" s="143">
        <f t="shared" si="5"/>
        <v>8</v>
      </c>
    </row>
    <row r="76" spans="1:29">
      <c r="A76" s="136">
        <f>IF(ISBLANK(D76),"",COUNTA($D$7:D76))</f>
        <v>70</v>
      </c>
      <c r="B76" s="137">
        <v>58</v>
      </c>
      <c r="C76" s="138" t="s">
        <v>858</v>
      </c>
      <c r="D76" s="139" t="str">
        <f t="shared" si="6"/>
        <v>58У_Э</v>
      </c>
      <c r="E76" s="140">
        <f>VLOOKUP(D76,'ИСХОДНИК-даты-2х'!$D$10:$AJ$105,2,0)</f>
        <v>44456</v>
      </c>
      <c r="F76" s="651">
        <f>VLOOKUP(D76,'ИСХОДНИК-даты-2х'!$D$10:$AJ$105,3,0)</f>
        <v>44484</v>
      </c>
      <c r="G76" s="141">
        <f>VLOOKUP(D76,'ИСХОДНИК-даты-2х'!$D$10:$AJ$105,4,0)</f>
        <v>44533</v>
      </c>
      <c r="H76" s="140">
        <f>VLOOKUP(D76,'ИСХОДНИК-даты-2х'!$D$10:$AJ$105,5,0)</f>
        <v>44538</v>
      </c>
      <c r="I76" s="141">
        <f>VLOOKUP(D76,'ИСХОДНИК-даты-2х'!$D$10:$AJ$105,6,0)</f>
        <v>44566</v>
      </c>
      <c r="J76" s="141">
        <f>VLOOKUP(D76,'ИСХОДНИК-даты-2х'!$D$10:$AJ$105,7,0)</f>
        <v>44566</v>
      </c>
      <c r="K76" s="140">
        <f>VLOOKUP(D76,'ИСХОДНИК-даты-2х'!$D$10:$AJ$105,8,0)</f>
        <v>44590</v>
      </c>
      <c r="L76" s="141">
        <f>VLOOKUP(D76,'ИСХОДНИК-даты-2х'!$D$10:$AJ$105,9,0)</f>
        <v>44621</v>
      </c>
      <c r="M76" s="801">
        <f>VLOOKUP(D76,'ИСХОДНИК-даты-2х'!$D$10:$AJ$105,10,0)</f>
        <v>44621</v>
      </c>
      <c r="N76" s="141">
        <f>VLOOKUP(D76,'ИСХОДНИК-даты-2х'!$D$10:$AJ$105,11,0)</f>
        <v>44620</v>
      </c>
      <c r="O76" s="141">
        <f>VLOOKUP(D76,'ИСХОДНИК-даты-2х'!$D$10:$AJ$105,12,0)</f>
        <v>44620</v>
      </c>
      <c r="P76" s="140">
        <f>VLOOKUP(D76,'ИСХОДНИК-даты-2х'!$D$10:$AJ$105,13,0)</f>
        <v>44641</v>
      </c>
      <c r="Q76" s="141">
        <f>VLOOKUP(D76,'ИСХОДНИК-даты-2х'!$D$10:$AJ$105,14,0)</f>
        <v>44648</v>
      </c>
      <c r="R76" s="140">
        <f>VLOOKUP(D76,'ИСХОДНИК-даты-2х'!$D$10:$AJ$105,15,0)</f>
        <v>44651</v>
      </c>
      <c r="S76" s="141">
        <f>VLOOKUP(D76,'ИСХОДНИК-даты-2х'!$D$10:$AJ$105,16,0)</f>
        <v>44656</v>
      </c>
      <c r="T76" s="141">
        <f>VLOOKUP(D76,'ИСХОДНИК-даты-2х'!$D$10:$AJ$105,17,0)</f>
        <v>44681</v>
      </c>
      <c r="U76" s="140">
        <f>VLOOKUP(D76,'ИСХОДНИК-даты-2х'!$D$10:$AJ$105,18,0)</f>
        <v>44701</v>
      </c>
      <c r="V76" s="141">
        <f>VLOOKUP(D76,'ИСХОДНИК-даты-2х'!$D$10:$AJ$105,19,0)</f>
        <v>44729</v>
      </c>
      <c r="W76" s="141">
        <f>VLOOKUP(D76,'ИСХОДНИК-даты-2х'!$D$10:$AJ$105,20,0)</f>
        <v>44734</v>
      </c>
      <c r="X76" s="141">
        <f>VLOOKUP(D76,'ИСХОДНИК-даты-2х'!$D$10:$AJ$105,21,0)</f>
        <v>44748</v>
      </c>
      <c r="Y76" s="141">
        <f>VLOOKUP(D76,'ИСХОДНИК-даты-2х'!$D$10:$AJ$105,22,0)</f>
        <v>44769</v>
      </c>
      <c r="Z76" s="140">
        <f>VLOOKUP(D76,'ИСХОДНИК-даты-2х'!$D$10:$AJ$105,23,0)</f>
        <v>44776</v>
      </c>
      <c r="AA76" s="717">
        <f>VLOOKUP(D76,'ИСХОДНИК-даты-2х'!$D$10:$AJ$105,24,0)</f>
        <v>44781</v>
      </c>
      <c r="AB76" s="142">
        <f>VLOOKUP(D76,'ИСХОДНИК-даты-2х'!$D$10:$AJ$105,25,0)</f>
        <v>44784</v>
      </c>
      <c r="AC76" s="143">
        <f t="shared" si="5"/>
        <v>8</v>
      </c>
    </row>
    <row r="77" spans="1:29">
      <c r="A77" s="136">
        <f>IF(ISBLANK(D77),"",COUNTA($D$7:D77))</f>
        <v>71</v>
      </c>
      <c r="B77" s="137">
        <v>88</v>
      </c>
      <c r="C77" s="138" t="s">
        <v>1032</v>
      </c>
      <c r="D77" s="139" t="str">
        <f t="shared" si="6"/>
        <v>88У_К</v>
      </c>
      <c r="E77" s="140">
        <f>VLOOKUP(D77,'ИСХОДНИК-даты-2х'!$D$10:$AJ$105,2,0)</f>
        <v>44456</v>
      </c>
      <c r="F77" s="651">
        <f>VLOOKUP(D77,'ИСХОДНИК-даты-2х'!$D$10:$AJ$105,3,0)</f>
        <v>44484</v>
      </c>
      <c r="G77" s="141">
        <f>VLOOKUP(D77,'ИСХОДНИК-даты-2х'!$D$10:$AJ$105,4,0)</f>
        <v>44533</v>
      </c>
      <c r="H77" s="140">
        <f>VLOOKUP(D77,'ИСХОДНИК-даты-2х'!$D$10:$AJ$105,5,0)</f>
        <v>44538</v>
      </c>
      <c r="I77" s="141">
        <f>VLOOKUP(D77,'ИСХОДНИК-даты-2х'!$D$10:$AJ$105,6,0)</f>
        <v>44566</v>
      </c>
      <c r="J77" s="141">
        <f>VLOOKUP(D77,'ИСХОДНИК-даты-2х'!$D$10:$AJ$105,7,0)</f>
        <v>44566</v>
      </c>
      <c r="K77" s="140">
        <f>VLOOKUP(D77,'ИСХОДНИК-даты-2х'!$D$10:$AJ$105,8,0)</f>
        <v>44580</v>
      </c>
      <c r="L77" s="141">
        <f>VLOOKUP(D77,'ИСХОДНИК-даты-2х'!$D$10:$AJ$105,9,0)</f>
        <v>44610</v>
      </c>
      <c r="M77" s="801">
        <f>VLOOKUP(D77,'ИСХОДНИК-даты-2х'!$D$10:$AJ$105,10,0)</f>
        <v>44610</v>
      </c>
      <c r="N77" s="141">
        <f>VLOOKUP(D77,'ИСХОДНИК-даты-2х'!$D$10:$AJ$105,11,0)</f>
        <v>44609</v>
      </c>
      <c r="O77" s="141">
        <f>VLOOKUP(D77,'ИСХОДНИК-даты-2х'!$D$10:$AJ$105,12,0)</f>
        <v>44609</v>
      </c>
      <c r="P77" s="140">
        <f>VLOOKUP(D77,'ИСХОДНИК-даты-2х'!$D$10:$AJ$105,13,0)</f>
        <v>44630</v>
      </c>
      <c r="Q77" s="141">
        <f>VLOOKUP(D77,'ИСХОДНИК-даты-2х'!$D$10:$AJ$105,14,0)</f>
        <v>44637</v>
      </c>
      <c r="R77" s="140">
        <f>VLOOKUP(D77,'ИСХОДНИК-даты-2х'!$D$10:$AJ$105,15,0)</f>
        <v>44642</v>
      </c>
      <c r="S77" s="141">
        <f>VLOOKUP(D77,'ИСХОДНИК-даты-2х'!$D$10:$AJ$105,16,0)</f>
        <v>44645</v>
      </c>
      <c r="T77" s="141">
        <f>VLOOKUP(D77,'ИСХОДНИК-даты-2х'!$D$10:$AJ$105,17,0)</f>
        <v>44670</v>
      </c>
      <c r="U77" s="140">
        <f>VLOOKUP(D77,'ИСХОДНИК-даты-2х'!$D$10:$AJ$105,18,0)</f>
        <v>44690</v>
      </c>
      <c r="V77" s="141">
        <f>VLOOKUP(D77,'ИСХОДНИК-даты-2х'!$D$10:$AJ$105,19,0)</f>
        <v>44718</v>
      </c>
      <c r="W77" s="141">
        <f>VLOOKUP(D77,'ИСХОДНИК-даты-2х'!$D$10:$AJ$105,20,0)</f>
        <v>44721</v>
      </c>
      <c r="X77" s="141">
        <f>VLOOKUP(D77,'ИСХОДНИК-даты-2х'!$D$10:$AJ$105,21,0)</f>
        <v>44735</v>
      </c>
      <c r="Y77" s="141">
        <f>VLOOKUP(D77,'ИСХОДНИК-даты-2х'!$D$10:$AJ$105,22,0)</f>
        <v>44756</v>
      </c>
      <c r="Z77" s="140">
        <f>VLOOKUP(D77,'ИСХОДНИК-даты-2х'!$D$10:$AJ$105,23,0)</f>
        <v>44763</v>
      </c>
      <c r="AA77" s="717">
        <f>VLOOKUP(D77,'ИСХОДНИК-даты-2х'!$D$10:$AJ$105,24,0)</f>
        <v>44768</v>
      </c>
      <c r="AB77" s="142">
        <f>VLOOKUP(D77,'ИСХОДНИК-даты-2х'!$D$10:$AJ$105,25,0)</f>
        <v>44771</v>
      </c>
      <c r="AC77" s="143">
        <f t="shared" si="5"/>
        <v>8</v>
      </c>
    </row>
    <row r="78" spans="1:29">
      <c r="A78" s="136">
        <f>IF(ISBLANK(D78),"",COUNTA($D$7:D78))</f>
        <v>72</v>
      </c>
      <c r="B78" s="137">
        <v>79</v>
      </c>
      <c r="C78" s="138" t="s">
        <v>858</v>
      </c>
      <c r="D78" s="139" t="str">
        <f t="shared" si="6"/>
        <v>79У_Э</v>
      </c>
      <c r="E78" s="140">
        <f>VLOOKUP(D78,'ИСХОДНИК-даты-2х'!$D$10:$AJ$105,2,0)</f>
        <v>44474</v>
      </c>
      <c r="F78" s="651">
        <f>VLOOKUP(D78,'ИСХОДНИК-даты-2х'!$D$10:$AJ$105,3,0)</f>
        <v>44502</v>
      </c>
      <c r="G78" s="141">
        <f>VLOOKUP(D78,'ИСХОДНИК-даты-2х'!$D$10:$AJ$105,4,0)</f>
        <v>44551</v>
      </c>
      <c r="H78" s="140">
        <f>VLOOKUP(D78,'ИСХОДНИК-даты-2х'!$D$10:$AJ$105,5,0)</f>
        <v>44554</v>
      </c>
      <c r="I78" s="141">
        <f>VLOOKUP(D78,'ИСХОДНИК-даты-2х'!$D$10:$AJ$105,6,0)</f>
        <v>44582</v>
      </c>
      <c r="J78" s="141">
        <f>VLOOKUP(D78,'ИСХОДНИК-даты-2х'!$D$10:$AJ$105,7,0)</f>
        <v>44582</v>
      </c>
      <c r="K78" s="140">
        <f>VLOOKUP(D78,'ИСХОДНИК-даты-2х'!$D$10:$AJ$105,8,0)</f>
        <v>44666</v>
      </c>
      <c r="L78" s="141">
        <f>VLOOKUP(D78,'ИСХОДНИК-даты-2х'!$D$10:$AJ$105,9,0)</f>
        <v>44698</v>
      </c>
      <c r="M78" s="801">
        <f>VLOOKUP(D78,'ИСХОДНИК-даты-2х'!$D$10:$AJ$105,10,0)</f>
        <v>44698</v>
      </c>
      <c r="N78" s="141">
        <f>VLOOKUP(D78,'ИСХОДНИК-даты-2х'!$D$10:$AJ$105,11,0)</f>
        <v>44697</v>
      </c>
      <c r="O78" s="141">
        <f>VLOOKUP(D78,'ИСХОДНИК-даты-2х'!$D$10:$AJ$105,12,0)</f>
        <v>44697</v>
      </c>
      <c r="P78" s="140">
        <f>VLOOKUP(D78,'ИСХОДНИК-даты-2х'!$D$10:$AJ$105,13,0)</f>
        <v>44718</v>
      </c>
      <c r="Q78" s="141">
        <f>VLOOKUP(D78,'ИСХОДНИК-даты-2х'!$D$10:$AJ$105,14,0)</f>
        <v>44725</v>
      </c>
      <c r="R78" s="140">
        <f>VLOOKUP(D78,'ИСХОДНИК-даты-2х'!$D$10:$AJ$105,15,0)</f>
        <v>44728</v>
      </c>
      <c r="S78" s="141">
        <f>VLOOKUP(D78,'ИСХОДНИК-даты-2х'!$D$10:$AJ$105,16,0)</f>
        <v>44733</v>
      </c>
      <c r="T78" s="141">
        <f>VLOOKUP(D78,'ИСХОДНИК-даты-2х'!$D$10:$AJ$105,17,0)</f>
        <v>44758</v>
      </c>
      <c r="U78" s="140">
        <f>VLOOKUP(D78,'ИСХОДНИК-даты-2х'!$D$10:$AJ$105,18,0)</f>
        <v>44778</v>
      </c>
      <c r="V78" s="141">
        <f>VLOOKUP(D78,'ИСХОДНИК-даты-2х'!$D$10:$AJ$105,19,0)</f>
        <v>44806</v>
      </c>
      <c r="W78" s="141">
        <f>VLOOKUP(D78,'ИСХОДНИК-даты-2х'!$D$10:$AJ$105,20,0)</f>
        <v>44811</v>
      </c>
      <c r="X78" s="141">
        <f>VLOOKUP(D78,'ИСХОДНИК-даты-2х'!$D$10:$AJ$105,21,0)</f>
        <v>44825</v>
      </c>
      <c r="Y78" s="141">
        <f>VLOOKUP(D78,'ИСХОДНИК-даты-2х'!$D$10:$AJ$105,22,0)</f>
        <v>44846</v>
      </c>
      <c r="Z78" s="140">
        <f>VLOOKUP(D78,'ИСХОДНИК-даты-2х'!$D$10:$AJ$105,23,0)</f>
        <v>44853</v>
      </c>
      <c r="AA78" s="717">
        <f>VLOOKUP(D78,'ИСХОДНИК-даты-2х'!$D$10:$AJ$105,24,0)</f>
        <v>44858</v>
      </c>
      <c r="AB78" s="142">
        <f>VLOOKUP(D78,'ИСХОДНИК-даты-2х'!$D$10:$AJ$105,25,0)</f>
        <v>44861</v>
      </c>
      <c r="AC78" s="143">
        <f t="shared" si="5"/>
        <v>8</v>
      </c>
    </row>
    <row r="79" spans="1:29">
      <c r="A79" s="136">
        <f>IF(ISBLANK(D79),"",COUNTA($D$7:D79))</f>
        <v>73</v>
      </c>
      <c r="B79" s="137">
        <v>67</v>
      </c>
      <c r="C79" s="138" t="s">
        <v>858</v>
      </c>
      <c r="D79" s="139" t="str">
        <f t="shared" si="6"/>
        <v>67У_Э</v>
      </c>
      <c r="E79" s="140">
        <f>VLOOKUP(D79,'ИСХОДНИК-даты-2х'!$D$10:$AJ$105,2,0)</f>
        <v>44478</v>
      </c>
      <c r="F79" s="651">
        <f>VLOOKUP(D79,'ИСХОДНИК-даты-2х'!$D$10:$AJ$105,3,0)</f>
        <v>44505</v>
      </c>
      <c r="G79" s="141">
        <f>VLOOKUP(D79,'ИСХОДНИК-даты-2х'!$D$10:$AJ$105,4,0)</f>
        <v>44554</v>
      </c>
      <c r="H79" s="140">
        <f>VLOOKUP(D79,'ИСХОДНИК-даты-2х'!$D$10:$AJ$105,5,0)</f>
        <v>44559</v>
      </c>
      <c r="I79" s="141">
        <f>VLOOKUP(D79,'ИСХОДНИК-даты-2х'!$D$10:$AJ$105,6,0)</f>
        <v>44587</v>
      </c>
      <c r="J79" s="141">
        <f>VLOOKUP(D79,'ИСХОДНИК-даты-2х'!$D$10:$AJ$105,7,0)</f>
        <v>44587</v>
      </c>
      <c r="K79" s="140">
        <f>VLOOKUP(D79,'ИСХОДНИК-даты-2х'!$D$10:$AJ$105,8,0)</f>
        <v>44601</v>
      </c>
      <c r="L79" s="141">
        <f>VLOOKUP(D79,'ИСХОДНИК-даты-2х'!$D$10:$AJ$105,9,0)</f>
        <v>44631</v>
      </c>
      <c r="M79" s="801">
        <f>VLOOKUP(D79,'ИСХОДНИК-даты-2х'!$D$10:$AJ$105,10,0)</f>
        <v>44631</v>
      </c>
      <c r="N79" s="141">
        <f>VLOOKUP(D79,'ИСХОДНИК-даты-2х'!$D$10:$AJ$105,11,0)</f>
        <v>44630</v>
      </c>
      <c r="O79" s="141">
        <f>VLOOKUP(D79,'ИСХОДНИК-даты-2х'!$D$10:$AJ$105,12,0)</f>
        <v>44630</v>
      </c>
      <c r="P79" s="140">
        <f>VLOOKUP(D79,'ИСХОДНИК-даты-2х'!$D$10:$AJ$105,13,0)</f>
        <v>44651</v>
      </c>
      <c r="Q79" s="141">
        <f>VLOOKUP(D79,'ИСХОДНИК-даты-2х'!$D$10:$AJ$105,14,0)</f>
        <v>44658</v>
      </c>
      <c r="R79" s="140">
        <f>VLOOKUP(D79,'ИСХОДНИК-даты-2х'!$D$10:$AJ$105,15,0)</f>
        <v>44663</v>
      </c>
      <c r="S79" s="141">
        <f>VLOOKUP(D79,'ИСХОДНИК-даты-2х'!$D$10:$AJ$105,16,0)</f>
        <v>44666</v>
      </c>
      <c r="T79" s="141">
        <f>VLOOKUP(D79,'ИСХОДНИК-даты-2х'!$D$10:$AJ$105,17,0)</f>
        <v>44691</v>
      </c>
      <c r="U79" s="140">
        <f>VLOOKUP(D79,'ИСХОДНИК-даты-2х'!$D$10:$AJ$105,18,0)</f>
        <v>44711</v>
      </c>
      <c r="V79" s="141">
        <f>VLOOKUP(D79,'ИСХОДНИК-даты-2х'!$D$10:$AJ$105,19,0)</f>
        <v>44739</v>
      </c>
      <c r="W79" s="141">
        <f>VLOOKUP(D79,'ИСХОДНИК-даты-2х'!$D$10:$AJ$105,20,0)</f>
        <v>44742</v>
      </c>
      <c r="X79" s="141">
        <f>VLOOKUP(D79,'ИСХОДНИК-даты-2х'!$D$10:$AJ$105,21,0)</f>
        <v>44756</v>
      </c>
      <c r="Y79" s="141">
        <f>VLOOKUP(D79,'ИСХОДНИК-даты-2х'!$D$10:$AJ$105,22,0)</f>
        <v>44777</v>
      </c>
      <c r="Z79" s="140">
        <f>VLOOKUP(D79,'ИСХОДНИК-даты-2х'!$D$10:$AJ$105,23,0)</f>
        <v>44784</v>
      </c>
      <c r="AA79" s="717">
        <f>VLOOKUP(D79,'ИСХОДНИК-даты-2х'!$D$10:$AJ$105,24,0)</f>
        <v>44789</v>
      </c>
      <c r="AB79" s="142">
        <f>VLOOKUP(D79,'ИСХОДНИК-даты-2х'!$D$10:$AJ$105,25,0)</f>
        <v>44792</v>
      </c>
      <c r="AC79" s="143">
        <f t="shared" si="5"/>
        <v>8</v>
      </c>
    </row>
    <row r="80" spans="1:29">
      <c r="A80" s="136">
        <f>IF(ISBLANK(D80),"",COUNTA($D$7:D80))</f>
        <v>74</v>
      </c>
      <c r="B80" s="137">
        <v>10</v>
      </c>
      <c r="C80" s="138" t="s">
        <v>114</v>
      </c>
      <c r="D80" s="139" t="str">
        <f t="shared" si="6"/>
        <v>10У_С</v>
      </c>
      <c r="E80" s="140">
        <f>VLOOKUP(D80,'ИСХОДНИК-даты-2х'!$D$10:$AJ$105,2,0)</f>
        <v>44481</v>
      </c>
      <c r="F80" s="651">
        <f>VLOOKUP(D80,'ИСХОДНИК-даты-2х'!$D$10:$AJ$105,3,0)</f>
        <v>44509</v>
      </c>
      <c r="G80" s="141">
        <f>VLOOKUP(D80,'ИСХОДНИК-даты-2х'!$D$10:$AJ$105,4,0)</f>
        <v>44558</v>
      </c>
      <c r="H80" s="140">
        <f>VLOOKUP(D80,'ИСХОДНИК-даты-2х'!$D$10:$AJ$105,5,0)</f>
        <v>44561</v>
      </c>
      <c r="I80" s="141">
        <f>VLOOKUP(D80,'ИСХОДНИК-даты-2х'!$D$10:$AJ$105,6,0)</f>
        <v>44589</v>
      </c>
      <c r="J80" s="141">
        <f>VLOOKUP(D80,'ИСХОДНИК-даты-2х'!$D$10:$AJ$105,7,0)</f>
        <v>44589</v>
      </c>
      <c r="K80" s="140">
        <f>VLOOKUP(D80,'ИСХОДНИК-даты-2х'!$D$10:$AJ$105,8,0)</f>
        <v>44673</v>
      </c>
      <c r="L80" s="141">
        <f>VLOOKUP(D80,'ИСХОДНИК-даты-2х'!$D$10:$AJ$105,9,0)</f>
        <v>44705</v>
      </c>
      <c r="M80" s="801">
        <f>VLOOKUP(D80,'ИСХОДНИК-даты-2х'!$D$10:$AJ$105,10,0)</f>
        <v>44705</v>
      </c>
      <c r="N80" s="141">
        <f>VLOOKUP(D80,'ИСХОДНИК-даты-2х'!$D$10:$AJ$105,11,0)</f>
        <v>44704</v>
      </c>
      <c r="O80" s="141">
        <f>VLOOKUP(D80,'ИСХОДНИК-даты-2х'!$D$10:$AJ$105,12,0)</f>
        <v>44704</v>
      </c>
      <c r="P80" s="140">
        <f>VLOOKUP(D80,'ИСХОДНИК-даты-2х'!$D$10:$AJ$105,13,0)</f>
        <v>44725</v>
      </c>
      <c r="Q80" s="141">
        <f>VLOOKUP(D80,'ИСХОДНИК-даты-2х'!$D$10:$AJ$105,14,0)</f>
        <v>44732</v>
      </c>
      <c r="R80" s="140">
        <f>VLOOKUP(D80,'ИСХОДНИК-даты-2х'!$D$10:$AJ$105,15,0)</f>
        <v>44735</v>
      </c>
      <c r="S80" s="141">
        <f>VLOOKUP(D80,'ИСХОДНИК-даты-2х'!$D$10:$AJ$105,16,0)</f>
        <v>44740</v>
      </c>
      <c r="T80" s="141">
        <f>VLOOKUP(D80,'ИСХОДНИК-даты-2х'!$D$10:$AJ$105,17,0)</f>
        <v>44765</v>
      </c>
      <c r="U80" s="140">
        <f>VLOOKUP(D80,'ИСХОДНИК-даты-2х'!$D$10:$AJ$105,18,0)</f>
        <v>44785</v>
      </c>
      <c r="V80" s="141">
        <f>VLOOKUP(D80,'ИСХОДНИК-даты-2х'!$D$10:$AJ$105,19,0)</f>
        <v>44813</v>
      </c>
      <c r="W80" s="141">
        <f>VLOOKUP(D80,'ИСХОДНИК-даты-2х'!$D$10:$AJ$105,20,0)</f>
        <v>44818</v>
      </c>
      <c r="X80" s="141">
        <f>VLOOKUP(D80,'ИСХОДНИК-даты-2х'!$D$10:$AJ$105,21,0)</f>
        <v>44832</v>
      </c>
      <c r="Y80" s="141">
        <f>VLOOKUP(D80,'ИСХОДНИК-даты-2х'!$D$10:$AJ$105,22,0)</f>
        <v>44853</v>
      </c>
      <c r="Z80" s="140">
        <f>VLOOKUP(D80,'ИСХОДНИК-даты-2х'!$D$10:$AJ$105,23,0)</f>
        <v>44860</v>
      </c>
      <c r="AA80" s="717">
        <f>VLOOKUP(D80,'ИСХОДНИК-даты-2х'!$D$10:$AJ$105,24,0)</f>
        <v>44865</v>
      </c>
      <c r="AB80" s="142">
        <f>VLOOKUP(D80,'ИСХОДНИК-даты-2х'!$D$10:$AJ$105,25,0)</f>
        <v>44868</v>
      </c>
      <c r="AC80" s="143">
        <f t="shared" si="5"/>
        <v>8</v>
      </c>
    </row>
    <row r="81" spans="1:29">
      <c r="A81" s="136">
        <f>IF(ISBLANK(D81),"",COUNTA($D$7:D81))</f>
        <v>75</v>
      </c>
      <c r="B81" s="137">
        <v>39</v>
      </c>
      <c r="C81" s="138" t="s">
        <v>727</v>
      </c>
      <c r="D81" s="139" t="str">
        <f t="shared" si="6"/>
        <v>39У_Т</v>
      </c>
      <c r="E81" s="140">
        <f>VLOOKUP(D81,'ИСХОДНИК-даты-2х'!$D$10:$AJ$105,2,0)</f>
        <v>44490</v>
      </c>
      <c r="F81" s="651">
        <f>VLOOKUP(D81,'ИСХОДНИК-даты-2х'!$D$10:$AJ$105,3,0)</f>
        <v>44518</v>
      </c>
      <c r="G81" s="141">
        <f>VLOOKUP(D81,'ИСХОДНИК-даты-2х'!$D$10:$AJ$105,4,0)</f>
        <v>44567</v>
      </c>
      <c r="H81" s="140">
        <f>VLOOKUP(D81,'ИСХОДНИК-даты-2х'!$D$10:$AJ$105,5,0)</f>
        <v>44572</v>
      </c>
      <c r="I81" s="141">
        <f>VLOOKUP(D81,'ИСХОДНИК-даты-2х'!$D$10:$AJ$105,6,0)</f>
        <v>44600</v>
      </c>
      <c r="J81" s="141">
        <f>VLOOKUP(D81,'ИСХОДНИК-даты-2х'!$D$10:$AJ$105,7,0)</f>
        <v>44600</v>
      </c>
      <c r="K81" s="140">
        <f>VLOOKUP(D81,'ИСХОДНИК-даты-2х'!$D$10:$AJ$105,8,0)</f>
        <v>44684</v>
      </c>
      <c r="L81" s="141">
        <f>VLOOKUP(D81,'ИСХОДНИК-даты-2х'!$D$10:$AJ$105,9,0)</f>
        <v>44714</v>
      </c>
      <c r="M81" s="801">
        <f>VLOOKUP(D81,'ИСХОДНИК-даты-2х'!$D$10:$AJ$105,10,0)</f>
        <v>44714</v>
      </c>
      <c r="N81" s="141">
        <f>VLOOKUP(D81,'ИСХОДНИК-даты-2х'!$D$10:$AJ$105,11,0)</f>
        <v>44713</v>
      </c>
      <c r="O81" s="141">
        <f>VLOOKUP(D81,'ИСХОДНИК-даты-2х'!$D$10:$AJ$105,12,0)</f>
        <v>44713</v>
      </c>
      <c r="P81" s="140">
        <f>VLOOKUP(D81,'ИСХОДНИК-даты-2х'!$D$10:$AJ$105,13,0)</f>
        <v>44734</v>
      </c>
      <c r="Q81" s="141">
        <f>VLOOKUP(D81,'ИСХОДНИК-даты-2х'!$D$10:$AJ$105,14,0)</f>
        <v>44741</v>
      </c>
      <c r="R81" s="140">
        <f>VLOOKUP(D81,'ИСХОДНИК-даты-2х'!$D$10:$AJ$105,15,0)</f>
        <v>44746</v>
      </c>
      <c r="S81" s="141">
        <f>VLOOKUP(D81,'ИСХОДНИК-даты-2х'!$D$10:$AJ$105,16,0)</f>
        <v>44749</v>
      </c>
      <c r="T81" s="141">
        <f>VLOOKUP(D81,'ИСХОДНИК-даты-2х'!$D$10:$AJ$105,17,0)</f>
        <v>44774</v>
      </c>
      <c r="U81" s="140">
        <f>VLOOKUP(D81,'ИСХОДНИК-даты-2х'!$D$10:$AJ$105,18,0)</f>
        <v>44794</v>
      </c>
      <c r="V81" s="141">
        <f>VLOOKUP(D81,'ИСХОДНИК-даты-2х'!$D$10:$AJ$105,19,0)</f>
        <v>44820</v>
      </c>
      <c r="W81" s="141">
        <f>VLOOKUP(D81,'ИСХОДНИК-даты-2х'!$D$10:$AJ$105,20,0)</f>
        <v>44825</v>
      </c>
      <c r="X81" s="141">
        <f>VLOOKUP(D81,'ИСХОДНИК-даты-2х'!$D$10:$AJ$105,21,0)</f>
        <v>44839</v>
      </c>
      <c r="Y81" s="141">
        <f>VLOOKUP(D81,'ИСХОДНИК-даты-2х'!$D$10:$AJ$105,22,0)</f>
        <v>44860</v>
      </c>
      <c r="Z81" s="140">
        <f>VLOOKUP(D81,'ИСХОДНИК-даты-2х'!$D$10:$AJ$105,23,0)</f>
        <v>44867</v>
      </c>
      <c r="AA81" s="717">
        <f>VLOOKUP(D81,'ИСХОДНИК-даты-2х'!$D$10:$AJ$105,24,0)</f>
        <v>44872</v>
      </c>
      <c r="AB81" s="142">
        <f>VLOOKUP(D81,'ИСХОДНИК-даты-2х'!$D$10:$AJ$105,25,0)</f>
        <v>44875</v>
      </c>
      <c r="AC81" s="143">
        <f t="shared" si="5"/>
        <v>8</v>
      </c>
    </row>
    <row r="82" spans="1:29">
      <c r="A82" s="136">
        <f>IF(ISBLANK(D82),"",COUNTA($D$7:D82))</f>
        <v>76</v>
      </c>
      <c r="B82" s="137">
        <v>96</v>
      </c>
      <c r="C82" s="138" t="s">
        <v>1032</v>
      </c>
      <c r="D82" s="139" t="str">
        <f t="shared" si="6"/>
        <v>96У_К</v>
      </c>
      <c r="E82" s="140">
        <f>VLOOKUP(D82,'ИСХОДНИК-даты-2х'!$D$10:$AJ$105,2,0)</f>
        <v>44492</v>
      </c>
      <c r="F82" s="651">
        <f>VLOOKUP(D82,'ИСХОДНИК-даты-2х'!$D$10:$AJ$105,3,0)</f>
        <v>44519</v>
      </c>
      <c r="G82" s="141">
        <f>VLOOKUP(D82,'ИСХОДНИК-даты-2х'!$D$10:$AJ$105,4,0)</f>
        <v>44568</v>
      </c>
      <c r="H82" s="140">
        <f>VLOOKUP(D82,'ИСХОДНИК-даты-2х'!$D$10:$AJ$105,5,0)</f>
        <v>44573</v>
      </c>
      <c r="I82" s="141">
        <f>VLOOKUP(D82,'ИСХОДНИК-даты-2х'!$D$10:$AJ$105,6,0)</f>
        <v>44601</v>
      </c>
      <c r="J82" s="141">
        <f>VLOOKUP(D82,'ИСХОДНИК-даты-2х'!$D$10:$AJ$105,7,0)</f>
        <v>44601</v>
      </c>
      <c r="K82" s="140">
        <f>VLOOKUP(D82,'ИСХОДНИК-даты-2х'!$D$10:$AJ$105,8,0)</f>
        <v>44685</v>
      </c>
      <c r="L82" s="141">
        <f>VLOOKUP(D82,'ИСХОДНИК-даты-2х'!$D$10:$AJ$105,9,0)</f>
        <v>44715</v>
      </c>
      <c r="M82" s="801">
        <f>VLOOKUP(D82,'ИСХОДНИК-даты-2х'!$D$10:$AJ$105,10,0)</f>
        <v>44715</v>
      </c>
      <c r="N82" s="141">
        <f>VLOOKUP(D82,'ИСХОДНИК-даты-2х'!$D$10:$AJ$105,11,0)</f>
        <v>44714</v>
      </c>
      <c r="O82" s="141">
        <f>VLOOKUP(D82,'ИСХОДНИК-даты-2х'!$D$10:$AJ$105,12,0)</f>
        <v>44714</v>
      </c>
      <c r="P82" s="140">
        <f>VLOOKUP(D82,'ИСХОДНИК-даты-2х'!$D$10:$AJ$105,13,0)</f>
        <v>44735</v>
      </c>
      <c r="Q82" s="141">
        <f>VLOOKUP(D82,'ИСХОДНИК-даты-2х'!$D$10:$AJ$105,14,0)</f>
        <v>44742</v>
      </c>
      <c r="R82" s="140">
        <f>VLOOKUP(D82,'ИСХОДНИК-даты-2х'!$D$10:$AJ$105,15,0)</f>
        <v>44747</v>
      </c>
      <c r="S82" s="141">
        <f>VLOOKUP(D82,'ИСХОДНИК-даты-2х'!$D$10:$AJ$105,16,0)</f>
        <v>44750</v>
      </c>
      <c r="T82" s="141">
        <f>VLOOKUP(D82,'ИСХОДНИК-даты-2х'!$D$10:$AJ$105,17,0)</f>
        <v>44775</v>
      </c>
      <c r="U82" s="140">
        <f>VLOOKUP(D82,'ИСХОДНИК-даты-2х'!$D$10:$AJ$105,18,0)</f>
        <v>44795</v>
      </c>
      <c r="V82" s="141">
        <f>VLOOKUP(D82,'ИСХОДНИК-даты-2х'!$D$10:$AJ$105,19,0)</f>
        <v>44823</v>
      </c>
      <c r="W82" s="141">
        <f>VLOOKUP(D82,'ИСХОДНИК-даты-2х'!$D$10:$AJ$105,20,0)</f>
        <v>44826</v>
      </c>
      <c r="X82" s="141">
        <f>VLOOKUP(D82,'ИСХОДНИК-даты-2х'!$D$10:$AJ$105,21,0)</f>
        <v>44840</v>
      </c>
      <c r="Y82" s="141">
        <f>VLOOKUP(D82,'ИСХОДНИК-даты-2х'!$D$10:$AJ$105,22,0)</f>
        <v>44861</v>
      </c>
      <c r="Z82" s="140">
        <f>VLOOKUP(D82,'ИСХОДНИК-даты-2х'!$D$10:$AJ$105,23,0)</f>
        <v>44868</v>
      </c>
      <c r="AA82" s="717">
        <f>VLOOKUP(D82,'ИСХОДНИК-даты-2х'!$D$10:$AJ$105,24,0)</f>
        <v>44873</v>
      </c>
      <c r="AB82" s="142">
        <f>VLOOKUP(D82,'ИСХОДНИК-даты-2х'!$D$10:$AJ$105,25,0)</f>
        <v>44876</v>
      </c>
      <c r="AC82" s="143">
        <f t="shared" si="5"/>
        <v>8</v>
      </c>
    </row>
    <row r="83" spans="1:29">
      <c r="A83" s="136">
        <f>IF(ISBLANK(D83),"",COUNTA($D$7:D83))</f>
        <v>77</v>
      </c>
      <c r="B83" s="137">
        <v>100</v>
      </c>
      <c r="C83" s="138" t="s">
        <v>1032</v>
      </c>
      <c r="D83" s="139" t="str">
        <f t="shared" si="6"/>
        <v>100У_К</v>
      </c>
      <c r="E83" s="140">
        <f>VLOOKUP(D83,'ИСХОДНИК-даты-2х'!$D$10:$AJ$105,2,0)</f>
        <v>44493</v>
      </c>
      <c r="F83" s="651">
        <f>VLOOKUP(D83,'ИСХОДНИК-даты-2х'!$D$10:$AJ$105,3,0)</f>
        <v>44519</v>
      </c>
      <c r="G83" s="141">
        <f>VLOOKUP(D83,'ИСХОДНИК-даты-2х'!$D$10:$AJ$105,4,0)</f>
        <v>44568</v>
      </c>
      <c r="H83" s="140">
        <f>VLOOKUP(D83,'ИСХОДНИК-даты-2х'!$D$10:$AJ$105,5,0)</f>
        <v>44573</v>
      </c>
      <c r="I83" s="141">
        <f>VLOOKUP(D83,'ИСХОДНИК-даты-2х'!$D$10:$AJ$105,6,0)</f>
        <v>44601</v>
      </c>
      <c r="J83" s="141">
        <f>VLOOKUP(D83,'ИСХОДНИК-даты-2х'!$D$10:$AJ$105,7,0)</f>
        <v>44601</v>
      </c>
      <c r="K83" s="140">
        <f>VLOOKUP(D83,'ИСХОДНИК-даты-2х'!$D$10:$AJ$105,8,0)</f>
        <v>44685</v>
      </c>
      <c r="L83" s="141">
        <f>VLOOKUP(D83,'ИСХОДНИК-даты-2х'!$D$10:$AJ$105,9,0)</f>
        <v>44715</v>
      </c>
      <c r="M83" s="801">
        <f>VLOOKUP(D83,'ИСХОДНИК-даты-2х'!$D$10:$AJ$105,10,0)</f>
        <v>44715</v>
      </c>
      <c r="N83" s="141">
        <f>VLOOKUP(D83,'ИСХОДНИК-даты-2х'!$D$10:$AJ$105,11,0)</f>
        <v>44714</v>
      </c>
      <c r="O83" s="141">
        <f>VLOOKUP(D83,'ИСХОДНИК-даты-2х'!$D$10:$AJ$105,12,0)</f>
        <v>44714</v>
      </c>
      <c r="P83" s="140">
        <f>VLOOKUP(D83,'ИСХОДНИК-даты-2х'!$D$10:$AJ$105,13,0)</f>
        <v>44735</v>
      </c>
      <c r="Q83" s="141">
        <f>VLOOKUP(D83,'ИСХОДНИК-даты-2х'!$D$10:$AJ$105,14,0)</f>
        <v>44742</v>
      </c>
      <c r="R83" s="140">
        <f>VLOOKUP(D83,'ИСХОДНИК-даты-2х'!$D$10:$AJ$105,15,0)</f>
        <v>44747</v>
      </c>
      <c r="S83" s="141">
        <f>VLOOKUP(D83,'ИСХОДНИК-даты-2х'!$D$10:$AJ$105,16,0)</f>
        <v>44750</v>
      </c>
      <c r="T83" s="141">
        <f>VLOOKUP(D83,'ИСХОДНИК-даты-2х'!$D$10:$AJ$105,17,0)</f>
        <v>44775</v>
      </c>
      <c r="U83" s="140">
        <f>VLOOKUP(D83,'ИСХОДНИК-даты-2х'!$D$10:$AJ$105,18,0)</f>
        <v>44795</v>
      </c>
      <c r="V83" s="141">
        <f>VLOOKUP(D83,'ИСХОДНИК-даты-2х'!$D$10:$AJ$105,19,0)</f>
        <v>44823</v>
      </c>
      <c r="W83" s="141">
        <f>VLOOKUP(D83,'ИСХОДНИК-даты-2х'!$D$10:$AJ$105,20,0)</f>
        <v>44826</v>
      </c>
      <c r="X83" s="141">
        <f>VLOOKUP(D83,'ИСХОДНИК-даты-2х'!$D$10:$AJ$105,21,0)</f>
        <v>44840</v>
      </c>
      <c r="Y83" s="141">
        <f>VLOOKUP(D83,'ИСХОДНИК-даты-2х'!$D$10:$AJ$105,22,0)</f>
        <v>44861</v>
      </c>
      <c r="Z83" s="140">
        <f>VLOOKUP(D83,'ИСХОДНИК-даты-2х'!$D$10:$AJ$105,23,0)</f>
        <v>44868</v>
      </c>
      <c r="AA83" s="717">
        <f>VLOOKUP(D83,'ИСХОДНИК-даты-2х'!$D$10:$AJ$105,24,0)</f>
        <v>44873</v>
      </c>
      <c r="AB83" s="142">
        <f>VLOOKUP(D83,'ИСХОДНИК-даты-2х'!$D$10:$AJ$105,25,0)</f>
        <v>44876</v>
      </c>
      <c r="AC83" s="143">
        <f t="shared" si="5"/>
        <v>8</v>
      </c>
    </row>
    <row r="84" spans="1:29">
      <c r="A84" s="136">
        <f>IF(ISBLANK(D84),"",COUNTA($D$7:D84))</f>
        <v>78</v>
      </c>
      <c r="B84" s="137">
        <v>97</v>
      </c>
      <c r="C84" s="138" t="s">
        <v>1032</v>
      </c>
      <c r="D84" s="139" t="str">
        <f t="shared" si="6"/>
        <v>97У_К</v>
      </c>
      <c r="E84" s="140">
        <f>VLOOKUP(D84,'ИСХОДНИК-даты-2х'!$D$10:$AJ$105,2,0)</f>
        <v>44501</v>
      </c>
      <c r="F84" s="651">
        <f>VLOOKUP(D84,'ИСХОДНИК-даты-2х'!$D$10:$AJ$105,3,0)</f>
        <v>44529</v>
      </c>
      <c r="G84" s="141">
        <f>VLOOKUP(D84,'ИСХОДНИК-даты-2х'!$D$10:$AJ$105,4,0)</f>
        <v>44578</v>
      </c>
      <c r="H84" s="140">
        <f>VLOOKUP(D84,'ИСХОДНИК-даты-2х'!$D$10:$AJ$105,5,0)</f>
        <v>44581</v>
      </c>
      <c r="I84" s="141">
        <f>VLOOKUP(D84,'ИСХОДНИК-даты-2х'!$D$10:$AJ$105,6,0)</f>
        <v>44609</v>
      </c>
      <c r="J84" s="141">
        <f>VLOOKUP(D84,'ИСХОДНИК-даты-2х'!$D$10:$AJ$105,7,0)</f>
        <v>44609</v>
      </c>
      <c r="K84" s="140">
        <f>VLOOKUP(D84,'ИСХОДНИК-даты-2х'!$D$10:$AJ$105,8,0)</f>
        <v>44693</v>
      </c>
      <c r="L84" s="141">
        <f>VLOOKUP(D84,'ИСХОДНИК-даты-2х'!$D$10:$AJ$105,9,0)</f>
        <v>44725</v>
      </c>
      <c r="M84" s="801">
        <f>VLOOKUP(D84,'ИСХОДНИК-даты-2х'!$D$10:$AJ$105,10,0)</f>
        <v>44725</v>
      </c>
      <c r="N84" s="141">
        <f>VLOOKUP(D84,'ИСХОДНИК-даты-2х'!$D$10:$AJ$105,11,0)</f>
        <v>44722</v>
      </c>
      <c r="O84" s="141">
        <f>VLOOKUP(D84,'ИСХОДНИК-даты-2х'!$D$10:$AJ$105,12,0)</f>
        <v>44722</v>
      </c>
      <c r="P84" s="140">
        <f>VLOOKUP(D84,'ИСХОДНИК-даты-2х'!$D$10:$AJ$105,13,0)</f>
        <v>44743</v>
      </c>
      <c r="Q84" s="141">
        <f>VLOOKUP(D84,'ИСХОДНИК-даты-2х'!$D$10:$AJ$105,14,0)</f>
        <v>44750</v>
      </c>
      <c r="R84" s="140">
        <f>VLOOKUP(D84,'ИСХОДНИК-даты-2х'!$D$10:$AJ$105,15,0)</f>
        <v>44755</v>
      </c>
      <c r="S84" s="141">
        <f>VLOOKUP(D84,'ИСХОДНИК-даты-2х'!$D$10:$AJ$105,16,0)</f>
        <v>44760</v>
      </c>
      <c r="T84" s="141">
        <f>VLOOKUP(D84,'ИСХОДНИК-даты-2х'!$D$10:$AJ$105,17,0)</f>
        <v>44785</v>
      </c>
      <c r="U84" s="140">
        <f>VLOOKUP(D84,'ИСХОДНИК-даты-2х'!$D$10:$AJ$105,18,0)</f>
        <v>44805</v>
      </c>
      <c r="V84" s="141">
        <f>VLOOKUP(D84,'ИСХОДНИК-даты-2х'!$D$10:$AJ$105,19,0)</f>
        <v>44833</v>
      </c>
      <c r="W84" s="141">
        <f>VLOOKUP(D84,'ИСХОДНИК-даты-2х'!$D$10:$AJ$105,20,0)</f>
        <v>44838</v>
      </c>
      <c r="X84" s="141">
        <f>VLOOKUP(D84,'ИСХОДНИК-даты-2х'!$D$10:$AJ$105,21,0)</f>
        <v>44852</v>
      </c>
      <c r="Y84" s="141">
        <f>VLOOKUP(D84,'ИСХОДНИК-даты-2х'!$D$10:$AJ$105,22,0)</f>
        <v>44873</v>
      </c>
      <c r="Z84" s="140">
        <f>VLOOKUP(D84,'ИСХОДНИК-даты-2х'!$D$10:$AJ$105,23,0)</f>
        <v>44880</v>
      </c>
      <c r="AA84" s="717">
        <f>VLOOKUP(D84,'ИСХОДНИК-даты-2х'!$D$10:$AJ$105,24,0)</f>
        <v>44883</v>
      </c>
      <c r="AB84" s="142">
        <f>VLOOKUP(D84,'ИСХОДНИК-даты-2х'!$D$10:$AJ$105,25,0)</f>
        <v>44888</v>
      </c>
      <c r="AC84" s="143">
        <f t="shared" si="5"/>
        <v>8</v>
      </c>
    </row>
    <row r="85" spans="1:29">
      <c r="A85" s="136">
        <f>IF(ISBLANK(D85),"",COUNTA($D$7:D85))</f>
        <v>79</v>
      </c>
      <c r="B85" s="137">
        <v>81</v>
      </c>
      <c r="C85" s="138" t="s">
        <v>858</v>
      </c>
      <c r="D85" s="139" t="str">
        <f t="shared" si="6"/>
        <v>81У_Э</v>
      </c>
      <c r="E85" s="140">
        <f>VLOOKUP(D85,'ИСХОДНИК-даты-2х'!$D$10:$AJ$105,2,0)</f>
        <v>44509</v>
      </c>
      <c r="F85" s="651">
        <f>VLOOKUP(D85,'ИСХОДНИК-даты-2х'!$D$10:$AJ$105,3,0)</f>
        <v>44537</v>
      </c>
      <c r="G85" s="141">
        <f>VLOOKUP(D85,'ИСХОДНИК-даты-2х'!$D$10:$AJ$105,4,0)</f>
        <v>44586</v>
      </c>
      <c r="H85" s="140">
        <f>VLOOKUP(D85,'ИСХОДНИК-даты-2х'!$D$10:$AJ$105,5,0)</f>
        <v>44589</v>
      </c>
      <c r="I85" s="141">
        <f>VLOOKUP(D85,'ИСХОДНИК-даты-2х'!$D$10:$AJ$105,6,0)</f>
        <v>44617</v>
      </c>
      <c r="J85" s="141">
        <f>VLOOKUP(D85,'ИСХОДНИК-даты-2х'!$D$10:$AJ$105,7,0)</f>
        <v>44617</v>
      </c>
      <c r="K85" s="140">
        <f>VLOOKUP(D85,'ИСХОДНИК-даты-2х'!$D$10:$AJ$105,8,0)</f>
        <v>44701</v>
      </c>
      <c r="L85" s="141">
        <f>VLOOKUP(D85,'ИСХОДНИК-даты-2х'!$D$10:$AJ$105,9,0)</f>
        <v>44733</v>
      </c>
      <c r="M85" s="801">
        <f>VLOOKUP(D85,'ИСХОДНИК-даты-2х'!$D$10:$AJ$105,10,0)</f>
        <v>44733</v>
      </c>
      <c r="N85" s="141">
        <f>VLOOKUP(D85,'ИСХОДНИК-даты-2х'!$D$10:$AJ$105,11,0)</f>
        <v>44732</v>
      </c>
      <c r="O85" s="141">
        <f>VLOOKUP(D85,'ИСХОДНИК-даты-2х'!$D$10:$AJ$105,12,0)</f>
        <v>44732</v>
      </c>
      <c r="P85" s="140">
        <f>VLOOKUP(D85,'ИСХОДНИК-даты-2х'!$D$10:$AJ$105,13,0)</f>
        <v>44753</v>
      </c>
      <c r="Q85" s="141">
        <f>VLOOKUP(D85,'ИСХОДНИК-даты-2х'!$D$10:$AJ$105,14,0)</f>
        <v>44760</v>
      </c>
      <c r="R85" s="140">
        <f>VLOOKUP(D85,'ИСХОДНИК-даты-2х'!$D$10:$AJ$105,15,0)</f>
        <v>44763</v>
      </c>
      <c r="S85" s="141">
        <f>VLOOKUP(D85,'ИСХОДНИК-даты-2х'!$D$10:$AJ$105,16,0)</f>
        <v>44768</v>
      </c>
      <c r="T85" s="141">
        <f>VLOOKUP(D85,'ИСХОДНИК-даты-2х'!$D$10:$AJ$105,17,0)</f>
        <v>44793</v>
      </c>
      <c r="U85" s="140">
        <f>VLOOKUP(D85,'ИСХОДНИК-даты-2х'!$D$10:$AJ$105,18,0)</f>
        <v>44813</v>
      </c>
      <c r="V85" s="141">
        <f>VLOOKUP(D85,'ИСХОДНИК-даты-2х'!$D$10:$AJ$105,19,0)</f>
        <v>44841</v>
      </c>
      <c r="W85" s="141">
        <f>VLOOKUP(D85,'ИСХОДНИК-даты-2х'!$D$10:$AJ$105,20,0)</f>
        <v>44846</v>
      </c>
      <c r="X85" s="141">
        <f>VLOOKUP(D85,'ИСХОДНИК-даты-2х'!$D$10:$AJ$105,21,0)</f>
        <v>44860</v>
      </c>
      <c r="Y85" s="141">
        <f>VLOOKUP(D85,'ИСХОДНИК-даты-2х'!$D$10:$AJ$105,22,0)</f>
        <v>44881</v>
      </c>
      <c r="Z85" s="140">
        <f>VLOOKUP(D85,'ИСХОДНИК-даты-2х'!$D$10:$AJ$105,23,0)</f>
        <v>44888</v>
      </c>
      <c r="AA85" s="717">
        <f>VLOOKUP(D85,'ИСХОДНИК-даты-2х'!$D$10:$AJ$105,24,0)</f>
        <v>44893</v>
      </c>
      <c r="AB85" s="142">
        <f>VLOOKUP(D85,'ИСХОДНИК-даты-2х'!$D$10:$AJ$105,25,0)</f>
        <v>44896</v>
      </c>
      <c r="AC85" s="143">
        <f t="shared" si="5"/>
        <v>8</v>
      </c>
    </row>
    <row r="86" spans="1:29">
      <c r="A86" s="136">
        <f>IF(ISBLANK(D86),"",COUNTA($D$7:D86))</f>
        <v>80</v>
      </c>
      <c r="B86" s="137">
        <v>95</v>
      </c>
      <c r="C86" s="138" t="s">
        <v>1032</v>
      </c>
      <c r="D86" s="139" t="str">
        <f t="shared" si="6"/>
        <v>95У_К</v>
      </c>
      <c r="E86" s="140">
        <f>VLOOKUP(D86,'ИСХОДНИК-даты-2х'!$D$10:$AJ$105,2,0)</f>
        <v>44539</v>
      </c>
      <c r="F86" s="651">
        <f>VLOOKUP(D86,'ИСХОДНИК-даты-2х'!$D$10:$AJ$105,3,0)</f>
        <v>44567</v>
      </c>
      <c r="G86" s="141">
        <f>VLOOKUP(D86,'ИСХОДНИК-даты-2х'!$D$10:$AJ$105,4,0)</f>
        <v>44616</v>
      </c>
      <c r="H86" s="140">
        <f>VLOOKUP(D86,'ИСХОДНИК-даты-2х'!$D$10:$AJ$105,5,0)</f>
        <v>44621</v>
      </c>
      <c r="I86" s="141">
        <f>VLOOKUP(D86,'ИСХОДНИК-даты-2х'!$D$10:$AJ$105,6,0)</f>
        <v>44649</v>
      </c>
      <c r="J86" s="141">
        <f>VLOOKUP(D86,'ИСХОДНИК-даты-2х'!$D$10:$AJ$105,7,0)</f>
        <v>44649</v>
      </c>
      <c r="K86" s="140">
        <f>VLOOKUP(D86,'ИСХОДНИК-даты-2х'!$D$10:$AJ$105,8,0)</f>
        <v>44733</v>
      </c>
      <c r="L86" s="141">
        <f>VLOOKUP(D86,'ИСХОДНИК-даты-2х'!$D$10:$AJ$105,9,0)</f>
        <v>44763</v>
      </c>
      <c r="M86" s="801">
        <f>VLOOKUP(D86,'ИСХОДНИК-даты-2х'!$D$10:$AJ$105,10,0)</f>
        <v>44763</v>
      </c>
      <c r="N86" s="141">
        <f>VLOOKUP(D86,'ИСХОДНИК-даты-2х'!$D$10:$AJ$105,11,0)</f>
        <v>44762</v>
      </c>
      <c r="O86" s="141">
        <f>VLOOKUP(D86,'ИСХОДНИК-даты-2х'!$D$10:$AJ$105,12,0)</f>
        <v>44762</v>
      </c>
      <c r="P86" s="140">
        <f>VLOOKUP(D86,'ИСХОДНИК-даты-2х'!$D$10:$AJ$105,13,0)</f>
        <v>44783</v>
      </c>
      <c r="Q86" s="141">
        <f>VLOOKUP(D86,'ИСХОДНИК-даты-2х'!$D$10:$AJ$105,14,0)</f>
        <v>44790</v>
      </c>
      <c r="R86" s="140">
        <f>VLOOKUP(D86,'ИСХОДНИК-даты-2х'!$D$10:$AJ$105,15,0)</f>
        <v>44795</v>
      </c>
      <c r="S86" s="141">
        <f>VLOOKUP(D86,'ИСХОДНИК-даты-2х'!$D$10:$AJ$105,16,0)</f>
        <v>44798</v>
      </c>
      <c r="T86" s="141">
        <f>VLOOKUP(D86,'ИСХОДНИК-даты-2х'!$D$10:$AJ$105,17,0)</f>
        <v>44823</v>
      </c>
      <c r="U86" s="140">
        <f>VLOOKUP(D86,'ИСХОДНИК-даты-2х'!$D$10:$AJ$105,18,0)</f>
        <v>44843</v>
      </c>
      <c r="V86" s="141">
        <f>VLOOKUP(D86,'ИСХОДНИК-даты-2х'!$D$10:$AJ$105,19,0)</f>
        <v>44869</v>
      </c>
      <c r="W86" s="141">
        <f>VLOOKUP(D86,'ИСХОДНИК-даты-2х'!$D$10:$AJ$105,20,0)</f>
        <v>44874</v>
      </c>
      <c r="X86" s="141">
        <f>VLOOKUP(D86,'ИСХОДНИК-даты-2х'!$D$10:$AJ$105,21,0)</f>
        <v>44888</v>
      </c>
      <c r="Y86" s="141">
        <f>VLOOKUP(D86,'ИСХОДНИК-даты-2х'!$D$10:$AJ$105,22,0)</f>
        <v>44909</v>
      </c>
      <c r="Z86" s="140">
        <f>VLOOKUP(D86,'ИСХОДНИК-даты-2х'!$D$10:$AJ$105,23,0)</f>
        <v>44916</v>
      </c>
      <c r="AA86" s="717">
        <f>VLOOKUP(D86,'ИСХОДНИК-даты-2х'!$D$10:$AJ$105,24,0)</f>
        <v>44921</v>
      </c>
      <c r="AB86" s="142">
        <f>VLOOKUP(D86,'ИСХОДНИК-даты-2х'!$D$10:$AJ$105,25,0)</f>
        <v>44924</v>
      </c>
      <c r="AC86" s="143">
        <f t="shared" si="5"/>
        <v>8</v>
      </c>
    </row>
    <row r="87" spans="1:29">
      <c r="A87" s="136">
        <f>IF(ISBLANK(D87),"",COUNTA($D$7:D87))</f>
        <v>81</v>
      </c>
      <c r="B87" s="137">
        <v>20</v>
      </c>
      <c r="C87" s="138" t="s">
        <v>114</v>
      </c>
      <c r="D87" s="139" t="str">
        <f t="shared" si="6"/>
        <v>20У_С</v>
      </c>
      <c r="E87" s="140">
        <f>VLOOKUP(D87,'ИСХОДНИК-даты-2х'!$D$10:$AJ$105,2,0)</f>
        <v>44541</v>
      </c>
      <c r="F87" s="651">
        <f>VLOOKUP(D87,'ИСХОДНИК-даты-2х'!$D$10:$AJ$105,3,0)</f>
        <v>44568</v>
      </c>
      <c r="G87" s="141">
        <f>VLOOKUP(D87,'ИСХОДНИК-даты-2х'!$D$10:$AJ$105,4,0)</f>
        <v>44617</v>
      </c>
      <c r="H87" s="140">
        <f>VLOOKUP(D87,'ИСХОДНИК-даты-2х'!$D$10:$AJ$105,5,0)</f>
        <v>44622</v>
      </c>
      <c r="I87" s="141">
        <f>VLOOKUP(D87,'ИСХОДНИК-даты-2х'!$D$10:$AJ$105,6,0)</f>
        <v>44650</v>
      </c>
      <c r="J87" s="141">
        <f>VLOOKUP(D87,'ИСХОДНИК-даты-2х'!$D$10:$AJ$105,7,0)</f>
        <v>44650</v>
      </c>
      <c r="K87" s="140">
        <f>VLOOKUP(D87,'ИСХОДНИК-даты-2х'!$D$10:$AJ$105,8,0)</f>
        <v>44734</v>
      </c>
      <c r="L87" s="141">
        <f>VLOOKUP(D87,'ИСХОДНИК-даты-2х'!$D$10:$AJ$105,9,0)</f>
        <v>44764</v>
      </c>
      <c r="M87" s="801">
        <f>VLOOKUP(D87,'ИСХОДНИК-даты-2х'!$D$10:$AJ$105,10,0)</f>
        <v>44764</v>
      </c>
      <c r="N87" s="141">
        <f>VLOOKUP(D87,'ИСХОДНИК-даты-2х'!$D$10:$AJ$105,11,0)</f>
        <v>44763</v>
      </c>
      <c r="O87" s="141">
        <f>VLOOKUP(D87,'ИСХОДНИК-даты-2х'!$D$10:$AJ$105,12,0)</f>
        <v>44763</v>
      </c>
      <c r="P87" s="140">
        <f>VLOOKUP(D87,'ИСХОДНИК-даты-2х'!$D$10:$AJ$105,13,0)</f>
        <v>44784</v>
      </c>
      <c r="Q87" s="141">
        <f>VLOOKUP(D87,'ИСХОДНИК-даты-2х'!$D$10:$AJ$105,14,0)</f>
        <v>44791</v>
      </c>
      <c r="R87" s="140">
        <f>VLOOKUP(D87,'ИСХОДНИК-даты-2х'!$D$10:$AJ$105,15,0)</f>
        <v>44796</v>
      </c>
      <c r="S87" s="141">
        <f>VLOOKUP(D87,'ИСХОДНИК-даты-2х'!$D$10:$AJ$105,16,0)</f>
        <v>44799</v>
      </c>
      <c r="T87" s="141">
        <f>VLOOKUP(D87,'ИСХОДНИК-даты-2х'!$D$10:$AJ$105,17,0)</f>
        <v>44824</v>
      </c>
      <c r="U87" s="140">
        <f>VLOOKUP(D87,'ИСХОДНИК-даты-2х'!$D$10:$AJ$105,18,0)</f>
        <v>44844</v>
      </c>
      <c r="V87" s="141">
        <f>VLOOKUP(D87,'ИСХОДНИК-даты-2х'!$D$10:$AJ$105,19,0)</f>
        <v>44872</v>
      </c>
      <c r="W87" s="141">
        <f>VLOOKUP(D87,'ИСХОДНИК-даты-2х'!$D$10:$AJ$105,20,0)</f>
        <v>44875</v>
      </c>
      <c r="X87" s="141">
        <f>VLOOKUP(D87,'ИСХОДНИК-даты-2х'!$D$10:$AJ$105,21,0)</f>
        <v>44889</v>
      </c>
      <c r="Y87" s="141">
        <f>VLOOKUP(D87,'ИСХОДНИК-даты-2х'!$D$10:$AJ$105,22,0)</f>
        <v>44910</v>
      </c>
      <c r="Z87" s="140">
        <f>VLOOKUP(D87,'ИСХОДНИК-даты-2х'!$D$10:$AJ$105,23,0)</f>
        <v>44917</v>
      </c>
      <c r="AA87" s="717">
        <f>VLOOKUP(D87,'ИСХОДНИК-даты-2х'!$D$10:$AJ$105,24,0)</f>
        <v>44922</v>
      </c>
      <c r="AB87" s="142">
        <f>VLOOKUP(D87,'ИСХОДНИК-даты-2х'!$D$10:$AJ$105,25,0)</f>
        <v>44925</v>
      </c>
      <c r="AC87" s="143">
        <f t="shared" si="5"/>
        <v>8</v>
      </c>
    </row>
    <row r="88" spans="1:29">
      <c r="A88" s="136">
        <f>IF(ISBLANK(D88),"",COUNTA($D$7:D88))</f>
        <v>82</v>
      </c>
      <c r="B88" s="137">
        <v>41</v>
      </c>
      <c r="C88" s="138" t="s">
        <v>727</v>
      </c>
      <c r="D88" s="139" t="str">
        <f t="shared" si="6"/>
        <v>41У_Т</v>
      </c>
      <c r="E88" s="140">
        <f>VLOOKUP(D88,'ИСХОДНИК-даты-2х'!$D$10:$AJ$105,2,0)</f>
        <v>44550</v>
      </c>
      <c r="F88" s="651">
        <f>VLOOKUP(D88,'ИСХОДНИК-даты-2х'!$D$10:$AJ$105,3,0)</f>
        <v>44578</v>
      </c>
      <c r="G88" s="141">
        <f>VLOOKUP(D88,'ИСХОДНИК-даты-2х'!$D$10:$AJ$105,4,0)</f>
        <v>44627</v>
      </c>
      <c r="H88" s="140">
        <f>VLOOKUP(D88,'ИСХОДНИК-даты-2х'!$D$10:$AJ$105,5,0)</f>
        <v>44630</v>
      </c>
      <c r="I88" s="141">
        <f>VLOOKUP(D88,'ИСХОДНИК-даты-2х'!$D$10:$AJ$105,6,0)</f>
        <v>44658</v>
      </c>
      <c r="J88" s="141">
        <f>VLOOKUP(D88,'ИСХОДНИК-даты-2х'!$D$10:$AJ$105,7,0)</f>
        <v>44658</v>
      </c>
      <c r="K88" s="140">
        <f>VLOOKUP(D88,'ИСХОДНИК-даты-2х'!$D$10:$AJ$105,8,0)</f>
        <v>44742</v>
      </c>
      <c r="L88" s="141">
        <f>VLOOKUP(D88,'ИСХОДНИК-даты-2х'!$D$10:$AJ$105,9,0)</f>
        <v>44774</v>
      </c>
      <c r="M88" s="801">
        <f>VLOOKUP(D88,'ИСХОДНИК-даты-2х'!$D$10:$AJ$105,10,0)</f>
        <v>44774</v>
      </c>
      <c r="N88" s="141">
        <f>VLOOKUP(D88,'ИСХОДНИК-даты-2х'!$D$10:$AJ$105,11,0)</f>
        <v>44771</v>
      </c>
      <c r="O88" s="141">
        <f>VLOOKUP(D88,'ИСХОДНИК-даты-2х'!$D$10:$AJ$105,12,0)</f>
        <v>44771</v>
      </c>
      <c r="P88" s="140">
        <f>VLOOKUP(D88,'ИСХОДНИК-даты-2х'!$D$10:$AJ$105,13,0)</f>
        <v>44792</v>
      </c>
      <c r="Q88" s="141">
        <f>VLOOKUP(D88,'ИСХОДНИК-даты-2х'!$D$10:$AJ$105,14,0)</f>
        <v>44799</v>
      </c>
      <c r="R88" s="140">
        <f>VLOOKUP(D88,'ИСХОДНИК-даты-2х'!$D$10:$AJ$105,15,0)</f>
        <v>44804</v>
      </c>
      <c r="S88" s="141">
        <f>VLOOKUP(D88,'ИСХОДНИК-даты-2х'!$D$10:$AJ$105,16,0)</f>
        <v>44809</v>
      </c>
      <c r="T88" s="141">
        <f>VLOOKUP(D88,'ИСХОДНИК-даты-2х'!$D$10:$AJ$105,17,0)</f>
        <v>44834</v>
      </c>
      <c r="U88" s="140">
        <f>VLOOKUP(D88,'ИСХОДНИК-даты-2х'!$D$10:$AJ$105,18,0)</f>
        <v>44854</v>
      </c>
      <c r="V88" s="141">
        <f>VLOOKUP(D88,'ИСХОДНИК-даты-2х'!$D$10:$AJ$105,19,0)</f>
        <v>44882</v>
      </c>
      <c r="W88" s="141">
        <f>VLOOKUP(D88,'ИСХОДНИК-даты-2х'!$D$10:$AJ$105,20,0)</f>
        <v>44887</v>
      </c>
      <c r="X88" s="141">
        <f>VLOOKUP(D88,'ИСХОДНИК-даты-2х'!$D$10:$AJ$105,21,0)</f>
        <v>44901</v>
      </c>
      <c r="Y88" s="141">
        <f>VLOOKUP(D88,'ИСХОДНИК-даты-2х'!$D$10:$AJ$105,22,0)</f>
        <v>44922</v>
      </c>
      <c r="Z88" s="140">
        <f>VLOOKUP(D88,'ИСХОДНИК-даты-2х'!$D$10:$AJ$105,23,0)</f>
        <v>44929</v>
      </c>
      <c r="AA88" s="717">
        <f>VLOOKUP(D88,'ИСХОДНИК-даты-2х'!$D$10:$AJ$105,24,0)</f>
        <v>44932</v>
      </c>
      <c r="AB88" s="142">
        <f>VLOOKUP(D88,'ИСХОДНИК-даты-2х'!$D$10:$AJ$105,25,0)</f>
        <v>44937</v>
      </c>
      <c r="AC88" s="143">
        <f t="shared" si="5"/>
        <v>8</v>
      </c>
    </row>
    <row r="89" spans="1:29">
      <c r="A89" s="136">
        <f>IF(ISBLANK(D89),"",COUNTA($D$7:D89))</f>
        <v>83</v>
      </c>
      <c r="B89" s="137">
        <v>105</v>
      </c>
      <c r="C89" s="138" t="s">
        <v>1032</v>
      </c>
      <c r="D89" s="139" t="str">
        <f t="shared" si="6"/>
        <v>105У_К</v>
      </c>
      <c r="E89" s="140">
        <f>VLOOKUP(D89,'ИСХОДНИК-даты-2х'!$D$10:$AJ$105,2,0)</f>
        <v>44561</v>
      </c>
      <c r="F89" s="651">
        <f>VLOOKUP(D89,'ИСХОДНИК-даты-2х'!$D$10:$AJ$105,3,0)</f>
        <v>44589</v>
      </c>
      <c r="G89" s="141">
        <f>VLOOKUP(D89,'ИСХОДНИК-даты-2х'!$D$10:$AJ$105,4,0)</f>
        <v>44638</v>
      </c>
      <c r="H89" s="140">
        <f>VLOOKUP(D89,'ИСХОДНИК-даты-2х'!$D$10:$AJ$105,5,0)</f>
        <v>44643</v>
      </c>
      <c r="I89" s="141">
        <f>VLOOKUP(D89,'ИСХОДНИК-даты-2х'!$D$10:$AJ$105,6,0)</f>
        <v>44671</v>
      </c>
      <c r="J89" s="141">
        <f>VLOOKUP(D89,'ИСХОДНИК-даты-2х'!$D$10:$AJ$105,7,0)</f>
        <v>44671</v>
      </c>
      <c r="K89" s="140">
        <f>VLOOKUP(D89,'ИСХОДНИК-даты-2х'!$D$10:$AJ$105,8,0)</f>
        <v>44755</v>
      </c>
      <c r="L89" s="141">
        <f>VLOOKUP(D89,'ИСХОДНИК-даты-2х'!$D$10:$AJ$105,9,0)</f>
        <v>44785</v>
      </c>
      <c r="M89" s="801">
        <f>VLOOKUP(D89,'ИСХОДНИК-даты-2х'!$D$10:$AJ$105,10,0)</f>
        <v>44785</v>
      </c>
      <c r="N89" s="141">
        <f>VLOOKUP(D89,'ИСХОДНИК-даты-2х'!$D$10:$AJ$105,11,0)</f>
        <v>44784</v>
      </c>
      <c r="O89" s="141">
        <f>VLOOKUP(D89,'ИСХОДНИК-даты-2х'!$D$10:$AJ$105,12,0)</f>
        <v>44784</v>
      </c>
      <c r="P89" s="140">
        <f>VLOOKUP(D89,'ИСХОДНИК-даты-2х'!$D$10:$AJ$105,13,0)</f>
        <v>44805</v>
      </c>
      <c r="Q89" s="141">
        <f>VLOOKUP(D89,'ИСХОДНИК-даты-2х'!$D$10:$AJ$105,14,0)</f>
        <v>44812</v>
      </c>
      <c r="R89" s="140">
        <f>VLOOKUP(D89,'ИСХОДНИК-даты-2х'!$D$10:$AJ$105,15,0)</f>
        <v>44817</v>
      </c>
      <c r="S89" s="141">
        <f>VLOOKUP(D89,'ИСХОДНИК-даты-2х'!$D$10:$AJ$105,16,0)</f>
        <v>44820</v>
      </c>
      <c r="T89" s="141">
        <f>VLOOKUP(D89,'ИСХОДНИК-даты-2х'!$D$10:$AJ$105,17,0)</f>
        <v>44845</v>
      </c>
      <c r="U89" s="140">
        <f>VLOOKUP(D89,'ИСХОДНИК-даты-2х'!$D$10:$AJ$105,18,0)</f>
        <v>44865</v>
      </c>
      <c r="V89" s="141">
        <f>VLOOKUP(D89,'ИСХОДНИК-даты-2х'!$D$10:$AJ$105,19,0)</f>
        <v>44893</v>
      </c>
      <c r="W89" s="141">
        <f>VLOOKUP(D89,'ИСХОДНИК-даты-2х'!$D$10:$AJ$105,20,0)</f>
        <v>44896</v>
      </c>
      <c r="X89" s="141">
        <f>VLOOKUP(D89,'ИСХОДНИК-даты-2х'!$D$10:$AJ$105,21,0)</f>
        <v>44910</v>
      </c>
      <c r="Y89" s="141">
        <f>VLOOKUP(D89,'ИСХОДНИК-даты-2х'!$D$10:$AJ$105,22,0)</f>
        <v>44931</v>
      </c>
      <c r="Z89" s="140">
        <f>VLOOKUP(D89,'ИСХОДНИК-даты-2х'!$D$10:$AJ$105,23,0)</f>
        <v>44938</v>
      </c>
      <c r="AA89" s="717">
        <f>VLOOKUP(D89,'ИСХОДНИК-даты-2х'!$D$10:$AJ$105,24,0)</f>
        <v>44943</v>
      </c>
      <c r="AB89" s="142">
        <f>VLOOKUP(D89,'ИСХОДНИК-даты-2х'!$D$10:$AJ$105,25,0)</f>
        <v>44946</v>
      </c>
      <c r="AC89" s="143">
        <f t="shared" si="5"/>
        <v>8</v>
      </c>
    </row>
    <row r="90" spans="1:29">
      <c r="A90" s="136">
        <f>IF(ISBLANK(D90),"",COUNTA($D$7:D90))</f>
        <v>84</v>
      </c>
      <c r="B90" s="137">
        <v>87</v>
      </c>
      <c r="C90" s="138" t="s">
        <v>1032</v>
      </c>
      <c r="D90" s="139" t="str">
        <f t="shared" si="6"/>
        <v>87У_К</v>
      </c>
      <c r="E90" s="140">
        <f>VLOOKUP(D90,'ИСХОДНИК-даты-2х'!$D$10:$AJ$105,2,0)</f>
        <v>44575</v>
      </c>
      <c r="F90" s="651">
        <f>VLOOKUP(D90,'ИСХОДНИК-даты-2х'!$D$10:$AJ$105,3,0)</f>
        <v>44603</v>
      </c>
      <c r="G90" s="141">
        <f>VLOOKUP(D90,'ИСХОДНИК-даты-2х'!$D$10:$AJ$105,4,0)</f>
        <v>44652</v>
      </c>
      <c r="H90" s="140">
        <f>VLOOKUP(D90,'ИСХОДНИК-даты-2х'!$D$10:$AJ$105,5,0)</f>
        <v>44657</v>
      </c>
      <c r="I90" s="141">
        <f>VLOOKUP(D90,'ИСХОДНИК-даты-2х'!$D$10:$AJ$105,6,0)</f>
        <v>44685</v>
      </c>
      <c r="J90" s="141">
        <f>VLOOKUP(D90,'ИСХОДНИК-даты-2х'!$D$10:$AJ$105,7,0)</f>
        <v>44685</v>
      </c>
      <c r="K90" s="140">
        <f>VLOOKUP(D90,'ИСХОДНИК-даты-2х'!$D$10:$AJ$105,8,0)</f>
        <v>44769</v>
      </c>
      <c r="L90" s="141">
        <f>VLOOKUP(D90,'ИСХОДНИК-даты-2х'!$D$10:$AJ$105,9,0)</f>
        <v>44799</v>
      </c>
      <c r="M90" s="801">
        <f>VLOOKUP(D90,'ИСХОДНИК-даты-2х'!$D$10:$AJ$105,10,0)</f>
        <v>44799</v>
      </c>
      <c r="N90" s="141">
        <f>VLOOKUP(D90,'ИСХОДНИК-даты-2х'!$D$10:$AJ$105,11,0)</f>
        <v>44798</v>
      </c>
      <c r="O90" s="141">
        <f>VLOOKUP(D90,'ИСХОДНИК-даты-2х'!$D$10:$AJ$105,12,0)</f>
        <v>44798</v>
      </c>
      <c r="P90" s="140">
        <f>VLOOKUP(D90,'ИСХОДНИК-даты-2х'!$D$10:$AJ$105,13,0)</f>
        <v>44819</v>
      </c>
      <c r="Q90" s="141">
        <f>VLOOKUP(D90,'ИСХОДНИК-даты-2х'!$D$10:$AJ$105,14,0)</f>
        <v>44826</v>
      </c>
      <c r="R90" s="140">
        <f>VLOOKUP(D90,'ИСХОДНИК-даты-2х'!$D$10:$AJ$105,15,0)</f>
        <v>44831</v>
      </c>
      <c r="S90" s="141">
        <f>VLOOKUP(D90,'ИСХОДНИК-даты-2х'!$D$10:$AJ$105,16,0)</f>
        <v>44834</v>
      </c>
      <c r="T90" s="141">
        <f>VLOOKUP(D90,'ИСХОДНИК-даты-2х'!$D$10:$AJ$105,17,0)</f>
        <v>44859</v>
      </c>
      <c r="U90" s="140">
        <f>VLOOKUP(D90,'ИСХОДНИК-даты-2х'!$D$10:$AJ$105,18,0)</f>
        <v>44879</v>
      </c>
      <c r="V90" s="141">
        <f>VLOOKUP(D90,'ИСХОДНИК-даты-2х'!$D$10:$AJ$105,19,0)</f>
        <v>44907</v>
      </c>
      <c r="W90" s="141">
        <f>VLOOKUP(D90,'ИСХОДНИК-даты-2х'!$D$10:$AJ$105,20,0)</f>
        <v>44910</v>
      </c>
      <c r="X90" s="141">
        <f>VLOOKUP(D90,'ИСХОДНИК-даты-2х'!$D$10:$AJ$105,21,0)</f>
        <v>44924</v>
      </c>
      <c r="Y90" s="141">
        <f>VLOOKUP(D90,'ИСХОДНИК-даты-2х'!$D$10:$AJ$105,22,0)</f>
        <v>44945</v>
      </c>
      <c r="Z90" s="140">
        <f>VLOOKUP(D90,'ИСХОДНИК-даты-2х'!$D$10:$AJ$105,23,0)</f>
        <v>44952</v>
      </c>
      <c r="AA90" s="717">
        <f>VLOOKUP(D90,'ИСХОДНИК-даты-2х'!$D$10:$AJ$105,24,0)</f>
        <v>44957</v>
      </c>
      <c r="AB90" s="142">
        <f>VLOOKUP(D90,'ИСХОДНИК-даты-2х'!$D$10:$AJ$105,25,0)</f>
        <v>44960</v>
      </c>
      <c r="AC90" s="143">
        <f t="shared" si="5"/>
        <v>8</v>
      </c>
    </row>
    <row r="91" spans="1:29">
      <c r="A91" s="136">
        <f>IF(ISBLANK(D91),"",COUNTA($D$7:D91))</f>
        <v>85</v>
      </c>
      <c r="B91" s="137">
        <v>78</v>
      </c>
      <c r="C91" s="138" t="s">
        <v>858</v>
      </c>
      <c r="D91" s="139" t="str">
        <f t="shared" si="6"/>
        <v>78У_Э</v>
      </c>
      <c r="E91" s="140">
        <f>VLOOKUP(D91,'ИСХОДНИК-даты-2х'!$D$10:$AJ$105,2,0)</f>
        <v>44580</v>
      </c>
      <c r="F91" s="651">
        <f>VLOOKUP(D91,'ИСХОДНИК-даты-2х'!$D$10:$AJ$105,3,0)</f>
        <v>44608</v>
      </c>
      <c r="G91" s="141">
        <f>VLOOKUP(D91,'ИСХОДНИК-даты-2х'!$D$10:$AJ$105,4,0)</f>
        <v>44657</v>
      </c>
      <c r="H91" s="140">
        <f>VLOOKUP(D91,'ИСХОДНИК-даты-2х'!$D$10:$AJ$105,5,0)</f>
        <v>44662</v>
      </c>
      <c r="I91" s="141">
        <f>VLOOKUP(D91,'ИСХОДНИК-даты-2х'!$D$10:$AJ$105,6,0)</f>
        <v>44690</v>
      </c>
      <c r="J91" s="141">
        <f>VLOOKUP(D91,'ИСХОДНИК-даты-2х'!$D$10:$AJ$105,7,0)</f>
        <v>44690</v>
      </c>
      <c r="K91" s="140">
        <f>VLOOKUP(D91,'ИСХОДНИК-даты-2х'!$D$10:$AJ$105,8,0)</f>
        <v>44774</v>
      </c>
      <c r="L91" s="141">
        <f>VLOOKUP(D91,'ИСХОДНИК-даты-2х'!$D$10:$AJ$105,9,0)</f>
        <v>44804</v>
      </c>
      <c r="M91" s="801">
        <f>VLOOKUP(D91,'ИСХОДНИК-даты-2х'!$D$10:$AJ$105,10,0)</f>
        <v>44804</v>
      </c>
      <c r="N91" s="141">
        <f>VLOOKUP(D91,'ИСХОДНИК-даты-2х'!$D$10:$AJ$105,11,0)</f>
        <v>44803</v>
      </c>
      <c r="O91" s="141">
        <f>VLOOKUP(D91,'ИСХОДНИК-даты-2х'!$D$10:$AJ$105,12,0)</f>
        <v>44803</v>
      </c>
      <c r="P91" s="140">
        <f>VLOOKUP(D91,'ИСХОДНИК-даты-2х'!$D$10:$AJ$105,13,0)</f>
        <v>44824</v>
      </c>
      <c r="Q91" s="141">
        <f>VLOOKUP(D91,'ИСХОДНИК-даты-2х'!$D$10:$AJ$105,14,0)</f>
        <v>44831</v>
      </c>
      <c r="R91" s="140">
        <f>VLOOKUP(D91,'ИСХОДНИК-даты-2х'!$D$10:$AJ$105,15,0)</f>
        <v>44834</v>
      </c>
      <c r="S91" s="141">
        <f>VLOOKUP(D91,'ИСХОДНИК-даты-2х'!$D$10:$AJ$105,16,0)</f>
        <v>44839</v>
      </c>
      <c r="T91" s="141">
        <f>VLOOKUP(D91,'ИСХОДНИК-даты-2х'!$D$10:$AJ$105,17,0)</f>
        <v>44864</v>
      </c>
      <c r="U91" s="140">
        <f>VLOOKUP(D91,'ИСХОДНИК-даты-2х'!$D$10:$AJ$105,18,0)</f>
        <v>44884</v>
      </c>
      <c r="V91" s="141">
        <f>VLOOKUP(D91,'ИСХОДНИК-даты-2х'!$D$10:$AJ$105,19,0)</f>
        <v>44911</v>
      </c>
      <c r="W91" s="141">
        <f>VLOOKUP(D91,'ИСХОДНИК-даты-2х'!$D$10:$AJ$105,20,0)</f>
        <v>44916</v>
      </c>
      <c r="X91" s="141">
        <f>VLOOKUP(D91,'ИСХОДНИК-даты-2х'!$D$10:$AJ$105,21,0)</f>
        <v>44930</v>
      </c>
      <c r="Y91" s="141">
        <f>VLOOKUP(D91,'ИСХОДНИК-даты-2х'!$D$10:$AJ$105,22,0)</f>
        <v>44951</v>
      </c>
      <c r="Z91" s="140">
        <f>VLOOKUP(D91,'ИСХОДНИК-даты-2х'!$D$10:$AJ$105,23,0)</f>
        <v>44958</v>
      </c>
      <c r="AA91" s="717">
        <f>VLOOKUP(D91,'ИСХОДНИК-даты-2х'!$D$10:$AJ$105,24,0)</f>
        <v>44963</v>
      </c>
      <c r="AB91" s="142">
        <f>VLOOKUP(D91,'ИСХОДНИК-даты-2х'!$D$10:$AJ$105,25,0)</f>
        <v>44966</v>
      </c>
      <c r="AC91" s="143">
        <f t="shared" si="5"/>
        <v>8</v>
      </c>
    </row>
    <row r="92" spans="1:29">
      <c r="A92" s="136">
        <f>IF(ISBLANK(D92),"",COUNTA($D$7:D92))</f>
        <v>86</v>
      </c>
      <c r="B92" s="137">
        <v>98</v>
      </c>
      <c r="C92" s="138" t="s">
        <v>1032</v>
      </c>
      <c r="D92" s="139" t="str">
        <f t="shared" si="6"/>
        <v>98У_К</v>
      </c>
      <c r="E92" s="140">
        <f>VLOOKUP(D92,'ИСХОДНИК-даты-2х'!$D$10:$AJ$105,2,0)</f>
        <v>44580</v>
      </c>
      <c r="F92" s="651">
        <f>VLOOKUP(D92,'ИСХОДНИК-даты-2х'!$D$10:$AJ$105,3,0)</f>
        <v>44608</v>
      </c>
      <c r="G92" s="141">
        <f>VLOOKUP(D92,'ИСХОДНИК-даты-2х'!$D$10:$AJ$105,4,0)</f>
        <v>44657</v>
      </c>
      <c r="H92" s="140">
        <f>VLOOKUP(D92,'ИСХОДНИК-даты-2х'!$D$10:$AJ$105,5,0)</f>
        <v>44662</v>
      </c>
      <c r="I92" s="141">
        <f>VLOOKUP(D92,'ИСХОДНИК-даты-2х'!$D$10:$AJ$105,6,0)</f>
        <v>44690</v>
      </c>
      <c r="J92" s="141">
        <f>VLOOKUP(D92,'ИСХОДНИК-даты-2х'!$D$10:$AJ$105,7,0)</f>
        <v>44690</v>
      </c>
      <c r="K92" s="140">
        <f>VLOOKUP(D92,'ИСХОДНИК-даты-2х'!$D$10:$AJ$105,8,0)</f>
        <v>44774</v>
      </c>
      <c r="L92" s="141">
        <f>VLOOKUP(D92,'ИСХОДНИК-даты-2х'!$D$10:$AJ$105,9,0)</f>
        <v>44804</v>
      </c>
      <c r="M92" s="801">
        <f>VLOOKUP(D92,'ИСХОДНИК-даты-2х'!$D$10:$AJ$105,10,0)</f>
        <v>44804</v>
      </c>
      <c r="N92" s="141">
        <f>VLOOKUP(D92,'ИСХОДНИК-даты-2х'!$D$10:$AJ$105,11,0)</f>
        <v>44803</v>
      </c>
      <c r="O92" s="141">
        <f>VLOOKUP(D92,'ИСХОДНИК-даты-2х'!$D$10:$AJ$105,12,0)</f>
        <v>44803</v>
      </c>
      <c r="P92" s="140">
        <f>VLOOKUP(D92,'ИСХОДНИК-даты-2х'!$D$10:$AJ$105,13,0)</f>
        <v>44824</v>
      </c>
      <c r="Q92" s="141">
        <f>VLOOKUP(D92,'ИСХОДНИК-даты-2х'!$D$10:$AJ$105,14,0)</f>
        <v>44831</v>
      </c>
      <c r="R92" s="140">
        <f>VLOOKUP(D92,'ИСХОДНИК-даты-2х'!$D$10:$AJ$105,15,0)</f>
        <v>44834</v>
      </c>
      <c r="S92" s="141">
        <f>VLOOKUP(D92,'ИСХОДНИК-даты-2х'!$D$10:$AJ$105,16,0)</f>
        <v>44839</v>
      </c>
      <c r="T92" s="141">
        <f>VLOOKUP(D92,'ИСХОДНИК-даты-2х'!$D$10:$AJ$105,17,0)</f>
        <v>44864</v>
      </c>
      <c r="U92" s="140">
        <f>VLOOKUP(D92,'ИСХОДНИК-даты-2х'!$D$10:$AJ$105,18,0)</f>
        <v>44884</v>
      </c>
      <c r="V92" s="141">
        <f>VLOOKUP(D92,'ИСХОДНИК-даты-2х'!$D$10:$AJ$105,19,0)</f>
        <v>44911</v>
      </c>
      <c r="W92" s="141">
        <f>VLOOKUP(D92,'ИСХОДНИК-даты-2х'!$D$10:$AJ$105,20,0)</f>
        <v>44916</v>
      </c>
      <c r="X92" s="141">
        <f>VLOOKUP(D92,'ИСХОДНИК-даты-2х'!$D$10:$AJ$105,21,0)</f>
        <v>44930</v>
      </c>
      <c r="Y92" s="141">
        <f>VLOOKUP(D92,'ИСХОДНИК-даты-2х'!$D$10:$AJ$105,22,0)</f>
        <v>44951</v>
      </c>
      <c r="Z92" s="140">
        <f>VLOOKUP(D92,'ИСХОДНИК-даты-2х'!$D$10:$AJ$105,23,0)</f>
        <v>44958</v>
      </c>
      <c r="AA92" s="717">
        <f>VLOOKUP(D92,'ИСХОДНИК-даты-2х'!$D$10:$AJ$105,24,0)</f>
        <v>44963</v>
      </c>
      <c r="AB92" s="142">
        <f>VLOOKUP(D92,'ИСХОДНИК-даты-2х'!$D$10:$AJ$105,25,0)</f>
        <v>44966</v>
      </c>
      <c r="AC92" s="143">
        <f t="shared" si="5"/>
        <v>8</v>
      </c>
    </row>
    <row r="93" spans="1:29">
      <c r="A93" s="136">
        <f>IF(ISBLANK(D93),"",COUNTA($D$7:D93))</f>
        <v>87</v>
      </c>
      <c r="B93" s="137">
        <v>99</v>
      </c>
      <c r="C93" s="138" t="s">
        <v>1032</v>
      </c>
      <c r="D93" s="139" t="str">
        <f t="shared" si="6"/>
        <v>99У_К</v>
      </c>
      <c r="E93" s="140">
        <f>VLOOKUP(D93,'ИСХОДНИК-даты-2х'!$D$10:$AJ$105,2,0)</f>
        <v>44589</v>
      </c>
      <c r="F93" s="651">
        <f>VLOOKUP(D93,'ИСХОДНИК-даты-2х'!$D$10:$AJ$105,3,0)</f>
        <v>44617</v>
      </c>
      <c r="G93" s="141">
        <f>VLOOKUP(D93,'ИСХОДНИК-даты-2х'!$D$10:$AJ$105,4,0)</f>
        <v>44666</v>
      </c>
      <c r="H93" s="140">
        <f>VLOOKUP(D93,'ИСХОДНИК-даты-2х'!$D$10:$AJ$105,5,0)</f>
        <v>44671</v>
      </c>
      <c r="I93" s="141">
        <f>VLOOKUP(D93,'ИСХОДНИК-даты-2х'!$D$10:$AJ$105,6,0)</f>
        <v>44699</v>
      </c>
      <c r="J93" s="141">
        <f>VLOOKUP(D93,'ИСХОДНИК-даты-2х'!$D$10:$AJ$105,7,0)</f>
        <v>44699</v>
      </c>
      <c r="K93" s="140">
        <f>VLOOKUP(D93,'ИСХОДНИК-даты-2х'!$D$10:$AJ$105,8,0)</f>
        <v>44783</v>
      </c>
      <c r="L93" s="141">
        <f>VLOOKUP(D93,'ИСХОДНИК-даты-2х'!$D$10:$AJ$105,9,0)</f>
        <v>44813</v>
      </c>
      <c r="M93" s="801">
        <f>VLOOKUP(D93,'ИСХОДНИК-даты-2х'!$D$10:$AJ$105,10,0)</f>
        <v>44813</v>
      </c>
      <c r="N93" s="141">
        <f>VLOOKUP(D93,'ИСХОДНИК-даты-2х'!$D$10:$AJ$105,11,0)</f>
        <v>44812</v>
      </c>
      <c r="O93" s="141">
        <f>VLOOKUP(D93,'ИСХОДНИК-даты-2х'!$D$10:$AJ$105,12,0)</f>
        <v>44812</v>
      </c>
      <c r="P93" s="140">
        <f>VLOOKUP(D93,'ИСХОДНИК-даты-2х'!$D$10:$AJ$105,13,0)</f>
        <v>44833</v>
      </c>
      <c r="Q93" s="141">
        <f>VLOOKUP(D93,'ИСХОДНИК-даты-2х'!$D$10:$AJ$105,14,0)</f>
        <v>44840</v>
      </c>
      <c r="R93" s="140">
        <f>VLOOKUP(D93,'ИСХОДНИК-даты-2х'!$D$10:$AJ$105,15,0)</f>
        <v>44845</v>
      </c>
      <c r="S93" s="141">
        <f>VLOOKUP(D93,'ИСХОДНИК-даты-2х'!$D$10:$AJ$105,16,0)</f>
        <v>44848</v>
      </c>
      <c r="T93" s="141">
        <f>VLOOKUP(D93,'ИСХОДНИК-даты-2х'!$D$10:$AJ$105,17,0)</f>
        <v>44873</v>
      </c>
      <c r="U93" s="140">
        <f>VLOOKUP(D93,'ИСХОДНИК-даты-2х'!$D$10:$AJ$105,18,0)</f>
        <v>44893</v>
      </c>
      <c r="V93" s="141">
        <f>VLOOKUP(D93,'ИСХОДНИК-даты-2х'!$D$10:$AJ$105,19,0)</f>
        <v>44921</v>
      </c>
      <c r="W93" s="141">
        <f>VLOOKUP(D93,'ИСХОДНИК-даты-2х'!$D$10:$AJ$105,20,0)</f>
        <v>44924</v>
      </c>
      <c r="X93" s="141">
        <f>VLOOKUP(D93,'ИСХОДНИК-даты-2х'!$D$10:$AJ$105,21,0)</f>
        <v>44938</v>
      </c>
      <c r="Y93" s="141">
        <f>VLOOKUP(D93,'ИСХОДНИК-даты-2х'!$D$10:$AJ$105,22,0)</f>
        <v>44959</v>
      </c>
      <c r="Z93" s="140">
        <f>VLOOKUP(D93,'ИСХОДНИК-даты-2х'!$D$10:$AJ$105,23,0)</f>
        <v>44966</v>
      </c>
      <c r="AA93" s="717">
        <f>VLOOKUP(D93,'ИСХОДНИК-даты-2х'!$D$10:$AJ$105,24,0)</f>
        <v>44971</v>
      </c>
      <c r="AB93" s="142">
        <f>VLOOKUP(D93,'ИСХОДНИК-даты-2х'!$D$10:$AJ$105,25,0)</f>
        <v>44974</v>
      </c>
      <c r="AC93" s="143">
        <f t="shared" si="5"/>
        <v>8</v>
      </c>
    </row>
    <row r="94" spans="1:29">
      <c r="A94" s="136">
        <f>IF(ISBLANK(D94),"",COUNTA($D$7:D94))</f>
        <v>88</v>
      </c>
      <c r="B94" s="137">
        <v>107</v>
      </c>
      <c r="C94" s="138" t="s">
        <v>1032</v>
      </c>
      <c r="D94" s="139" t="str">
        <f t="shared" si="6"/>
        <v>107У_К</v>
      </c>
      <c r="E94" s="140">
        <f>VLOOKUP(D94,'ИСХОДНИК-даты-2х'!$D$10:$AJ$105,2,0)</f>
        <v>44629</v>
      </c>
      <c r="F94" s="651">
        <f>VLOOKUP(D94,'ИСХОДНИК-даты-2х'!$D$10:$AJ$105,3,0)</f>
        <v>44657</v>
      </c>
      <c r="G94" s="141">
        <f>VLOOKUP(D94,'ИСХОДНИК-даты-2х'!$D$10:$AJ$105,4,0)</f>
        <v>44706</v>
      </c>
      <c r="H94" s="140">
        <f>VLOOKUP(D94,'ИСХОДНИК-даты-2х'!$D$10:$AJ$105,5,0)</f>
        <v>44711</v>
      </c>
      <c r="I94" s="141">
        <f>VLOOKUP(D94,'ИСХОДНИК-даты-2х'!$D$10:$AJ$105,6,0)</f>
        <v>44739</v>
      </c>
      <c r="J94" s="141">
        <f>VLOOKUP(D94,'ИСХОДНИК-даты-2х'!$D$10:$AJ$105,7,0)</f>
        <v>44739</v>
      </c>
      <c r="K94" s="140">
        <f>VLOOKUP(D94,'ИСХОДНИК-даты-2х'!$D$10:$AJ$105,8,0)</f>
        <v>44823</v>
      </c>
      <c r="L94" s="141">
        <f>VLOOKUP(D94,'ИСХОДНИК-даты-2х'!$D$10:$AJ$105,9,0)</f>
        <v>44853</v>
      </c>
      <c r="M94" s="801">
        <f>VLOOKUP(D94,'ИСХОДНИК-даты-2х'!$D$10:$AJ$105,10,0)</f>
        <v>44853</v>
      </c>
      <c r="N94" s="141">
        <f>VLOOKUP(D94,'ИСХОДНИК-даты-2х'!$D$10:$AJ$105,11,0)</f>
        <v>44852</v>
      </c>
      <c r="O94" s="141">
        <f>VLOOKUP(D94,'ИСХОДНИК-даты-2х'!$D$10:$AJ$105,12,0)</f>
        <v>44852</v>
      </c>
      <c r="P94" s="140">
        <f>VLOOKUP(D94,'ИСХОДНИК-даты-2х'!$D$10:$AJ$105,13,0)</f>
        <v>44873</v>
      </c>
      <c r="Q94" s="141">
        <f>VLOOKUP(D94,'ИСХОДНИК-даты-2х'!$D$10:$AJ$105,14,0)</f>
        <v>44880</v>
      </c>
      <c r="R94" s="140">
        <f>VLOOKUP(D94,'ИСХОДНИК-даты-2х'!$D$10:$AJ$105,15,0)</f>
        <v>44883</v>
      </c>
      <c r="S94" s="141">
        <f>VLOOKUP(D94,'ИСХОДНИК-даты-2х'!$D$10:$AJ$105,16,0)</f>
        <v>44888</v>
      </c>
      <c r="T94" s="141">
        <f>VLOOKUP(D94,'ИСХОДНИК-даты-2х'!$D$10:$AJ$105,17,0)</f>
        <v>44913</v>
      </c>
      <c r="U94" s="140">
        <f>VLOOKUP(D94,'ИСХОДНИК-даты-2х'!$D$10:$AJ$105,18,0)</f>
        <v>44933</v>
      </c>
      <c r="V94" s="141">
        <f>VLOOKUP(D94,'ИСХОДНИК-даты-2х'!$D$10:$AJ$105,19,0)</f>
        <v>44960</v>
      </c>
      <c r="W94" s="141">
        <f>VLOOKUP(D94,'ИСХОДНИК-даты-2х'!$D$10:$AJ$105,20,0)</f>
        <v>44965</v>
      </c>
      <c r="X94" s="141">
        <f>VLOOKUP(D94,'ИСХОДНИК-даты-2х'!$D$10:$AJ$105,21,0)</f>
        <v>44979</v>
      </c>
      <c r="Y94" s="141">
        <f>VLOOKUP(D94,'ИСХОДНИК-даты-2х'!$D$10:$AJ$105,22,0)</f>
        <v>45000</v>
      </c>
      <c r="Z94" s="140">
        <f>VLOOKUP(D94,'ИСХОДНИК-даты-2х'!$D$10:$AJ$105,23,0)</f>
        <v>45007</v>
      </c>
      <c r="AA94" s="717">
        <f>VLOOKUP(D94,'ИСХОДНИК-даты-2х'!$D$10:$AJ$105,24,0)</f>
        <v>45012</v>
      </c>
      <c r="AB94" s="142">
        <f>VLOOKUP(D94,'ИСХОДНИК-даты-2х'!$D$10:$AJ$105,25,0)</f>
        <v>45015</v>
      </c>
      <c r="AC94" s="143">
        <f t="shared" si="5"/>
        <v>8</v>
      </c>
    </row>
    <row r="95" spans="1:29">
      <c r="A95" s="136">
        <f>IF(ISBLANK(D95),"",COUNTA($D$7:D95))</f>
        <v>89</v>
      </c>
      <c r="B95" s="137">
        <v>101</v>
      </c>
      <c r="C95" s="138" t="s">
        <v>1032</v>
      </c>
      <c r="D95" s="139" t="str">
        <f t="shared" si="6"/>
        <v>101У_К</v>
      </c>
      <c r="E95" s="140">
        <f>VLOOKUP(D95,'ИСХОДНИК-даты-2х'!$D$10:$AJ$105,2,0)</f>
        <v>44636</v>
      </c>
      <c r="F95" s="651">
        <f>VLOOKUP(D95,'ИСХОДНИК-даты-2х'!$D$10:$AJ$105,3,0)</f>
        <v>44664</v>
      </c>
      <c r="G95" s="141">
        <f>VLOOKUP(D95,'ИСХОДНИК-даты-2х'!$D$10:$AJ$105,4,0)</f>
        <v>44713</v>
      </c>
      <c r="H95" s="140">
        <f>VLOOKUP(D95,'ИСХОДНИК-даты-2х'!$D$10:$AJ$105,5,0)</f>
        <v>44718</v>
      </c>
      <c r="I95" s="141">
        <f>VLOOKUP(D95,'ИСХОДНИК-даты-2х'!$D$10:$AJ$105,6,0)</f>
        <v>44746</v>
      </c>
      <c r="J95" s="141">
        <f>VLOOKUP(D95,'ИСХОДНИК-даты-2х'!$D$10:$AJ$105,7,0)</f>
        <v>44746</v>
      </c>
      <c r="K95" s="140">
        <f>VLOOKUP(D95,'ИСХОДНИК-даты-2х'!$D$10:$AJ$105,8,0)</f>
        <v>44830</v>
      </c>
      <c r="L95" s="141">
        <f>VLOOKUP(D95,'ИСХОДНИК-даты-2х'!$D$10:$AJ$105,9,0)</f>
        <v>44860</v>
      </c>
      <c r="M95" s="801">
        <f>VLOOKUP(D95,'ИСХОДНИК-даты-2х'!$D$10:$AJ$105,10,0)</f>
        <v>44860</v>
      </c>
      <c r="N95" s="141">
        <f>VLOOKUP(D95,'ИСХОДНИК-даты-2х'!$D$10:$AJ$105,11,0)</f>
        <v>44859</v>
      </c>
      <c r="O95" s="141">
        <f>VLOOKUP(D95,'ИСХОДНИК-даты-2х'!$D$10:$AJ$105,12,0)</f>
        <v>44859</v>
      </c>
      <c r="P95" s="140">
        <f>VLOOKUP(D95,'ИСХОДНИК-даты-2х'!$D$10:$AJ$105,13,0)</f>
        <v>44880</v>
      </c>
      <c r="Q95" s="141">
        <f>VLOOKUP(D95,'ИСХОДНИК-даты-2х'!$D$10:$AJ$105,14,0)</f>
        <v>44887</v>
      </c>
      <c r="R95" s="140">
        <f>VLOOKUP(D95,'ИСХОДНИК-даты-2х'!$D$10:$AJ$105,15,0)</f>
        <v>44890</v>
      </c>
      <c r="S95" s="141">
        <f>VLOOKUP(D95,'ИСХОДНИК-даты-2х'!$D$10:$AJ$105,16,0)</f>
        <v>44895</v>
      </c>
      <c r="T95" s="141">
        <f>VLOOKUP(D95,'ИСХОДНИК-даты-2х'!$D$10:$AJ$105,17,0)</f>
        <v>44920</v>
      </c>
      <c r="U95" s="140">
        <f>VLOOKUP(D95,'ИСХОДНИК-даты-2х'!$D$10:$AJ$105,18,0)</f>
        <v>44940</v>
      </c>
      <c r="V95" s="141">
        <f>VLOOKUP(D95,'ИСХОДНИК-даты-2х'!$D$10:$AJ$105,19,0)</f>
        <v>44967</v>
      </c>
      <c r="W95" s="141">
        <f>VLOOKUP(D95,'ИСХОДНИК-даты-2х'!$D$10:$AJ$105,20,0)</f>
        <v>44972</v>
      </c>
      <c r="X95" s="141">
        <f>VLOOKUP(D95,'ИСХОДНИК-даты-2х'!$D$10:$AJ$105,21,0)</f>
        <v>44986</v>
      </c>
      <c r="Y95" s="141">
        <f>VLOOKUP(D95,'ИСХОДНИК-даты-2х'!$D$10:$AJ$105,22,0)</f>
        <v>45007</v>
      </c>
      <c r="Z95" s="140">
        <f>VLOOKUP(D95,'ИСХОДНИК-даты-2х'!$D$10:$AJ$105,23,0)</f>
        <v>45014</v>
      </c>
      <c r="AA95" s="717">
        <f>VLOOKUP(D95,'ИСХОДНИК-даты-2х'!$D$10:$AJ$105,24,0)</f>
        <v>45019</v>
      </c>
      <c r="AB95" s="142">
        <f>VLOOKUP(D95,'ИСХОДНИК-даты-2х'!$D$10:$AJ$105,25,0)</f>
        <v>45022</v>
      </c>
      <c r="AC95" s="143">
        <f t="shared" si="5"/>
        <v>8</v>
      </c>
    </row>
    <row r="96" spans="1:29">
      <c r="A96" s="136">
        <f>IF(ISBLANK(D96),"",COUNTA($D$7:D96))</f>
        <v>90</v>
      </c>
      <c r="B96" s="137">
        <v>91</v>
      </c>
      <c r="C96" s="138" t="s">
        <v>1032</v>
      </c>
      <c r="D96" s="139" t="str">
        <f t="shared" si="6"/>
        <v>91У_К</v>
      </c>
      <c r="E96" s="140">
        <f>VLOOKUP(D96,'ИСХОДНИК-даты-2х'!$D$10:$AJ$105,2,0)</f>
        <v>44756</v>
      </c>
      <c r="F96" s="651">
        <f>VLOOKUP(D96,'ИСХОДНИК-даты-2х'!$D$10:$AJ$105,3,0)</f>
        <v>44784</v>
      </c>
      <c r="G96" s="141">
        <f>VLOOKUP(D96,'ИСХОДНИК-даты-2х'!$D$10:$AJ$105,4,0)</f>
        <v>44833</v>
      </c>
      <c r="H96" s="140">
        <f>VLOOKUP(D96,'ИСХОДНИК-даты-2х'!$D$10:$AJ$105,5,0)</f>
        <v>44838</v>
      </c>
      <c r="I96" s="141">
        <f>VLOOKUP(D96,'ИСХОДНИК-даты-2х'!$D$10:$AJ$105,6,0)</f>
        <v>44866</v>
      </c>
      <c r="J96" s="141">
        <f>VLOOKUP(D96,'ИСХОДНИК-даты-2х'!$D$10:$AJ$105,7,0)</f>
        <v>44866</v>
      </c>
      <c r="K96" s="140">
        <f>VLOOKUP(D96,'ИСХОДНИК-даты-2х'!$D$10:$AJ$105,8,0)</f>
        <v>44950</v>
      </c>
      <c r="L96" s="141">
        <f>VLOOKUP(D96,'ИСХОДНИК-даты-2х'!$D$10:$AJ$105,9,0)</f>
        <v>44980</v>
      </c>
      <c r="M96" s="801">
        <f>VLOOKUP(D96,'ИСХОДНИК-даты-2х'!$D$10:$AJ$105,10,0)</f>
        <v>44980</v>
      </c>
      <c r="N96" s="141">
        <f>VLOOKUP(D96,'ИСХОДНИК-даты-2х'!$D$10:$AJ$105,11,0)</f>
        <v>44979</v>
      </c>
      <c r="O96" s="141">
        <f>VLOOKUP(D96,'ИСХОДНИК-даты-2х'!$D$10:$AJ$105,12,0)</f>
        <v>44979</v>
      </c>
      <c r="P96" s="140">
        <f>VLOOKUP(D96,'ИСХОДНИК-даты-2х'!$D$10:$AJ$105,13,0)</f>
        <v>45000</v>
      </c>
      <c r="Q96" s="141">
        <f>VLOOKUP(D96,'ИСХОДНИК-даты-2х'!$D$10:$AJ$105,14,0)</f>
        <v>45007</v>
      </c>
      <c r="R96" s="140">
        <f>VLOOKUP(D96,'ИСХОДНИК-даты-2х'!$D$10:$AJ$105,15,0)</f>
        <v>45012</v>
      </c>
      <c r="S96" s="141">
        <f>VLOOKUP(D96,'ИСХОДНИК-даты-2х'!$D$10:$AJ$105,16,0)</f>
        <v>45015</v>
      </c>
      <c r="T96" s="141">
        <f>VLOOKUP(D96,'ИСХОДНИК-даты-2х'!$D$10:$AJ$105,17,0)</f>
        <v>45040</v>
      </c>
      <c r="U96" s="140">
        <f>VLOOKUP(D96,'ИСХОДНИК-даты-2х'!$D$10:$AJ$105,18,0)</f>
        <v>45060</v>
      </c>
      <c r="V96" s="141">
        <f>VLOOKUP(D96,'ИСХОДНИК-даты-2х'!$D$10:$AJ$105,19,0)</f>
        <v>45086</v>
      </c>
      <c r="W96" s="141">
        <f>VLOOKUP(D96,'ИСХОДНИК-даты-2х'!$D$10:$AJ$105,20,0)</f>
        <v>45091</v>
      </c>
      <c r="X96" s="141">
        <f>VLOOKUP(D96,'ИСХОДНИК-даты-2х'!$D$10:$AJ$105,21,0)</f>
        <v>45105</v>
      </c>
      <c r="Y96" s="141">
        <f>VLOOKUP(D96,'ИСХОДНИК-даты-2х'!$D$10:$AJ$105,22,0)</f>
        <v>45126</v>
      </c>
      <c r="Z96" s="140">
        <f>VLOOKUP(D96,'ИСХОДНИК-даты-2х'!$D$10:$AJ$105,23,0)</f>
        <v>45133</v>
      </c>
      <c r="AA96" s="717">
        <f>VLOOKUP(D96,'ИСХОДНИК-даты-2х'!$D$10:$AJ$105,24,0)</f>
        <v>45138</v>
      </c>
      <c r="AB96" s="142">
        <f>VLOOKUP(D96,'ИСХОДНИК-даты-2х'!$D$10:$AJ$105,25,0)</f>
        <v>45141</v>
      </c>
      <c r="AC96" s="143">
        <f t="shared" si="5"/>
        <v>8</v>
      </c>
    </row>
    <row r="97" spans="1:29">
      <c r="A97" s="136">
        <f>IF(ISBLANK(D97),"",COUNTA($D$7:D97))</f>
        <v>91</v>
      </c>
      <c r="B97" s="137">
        <v>80</v>
      </c>
      <c r="C97" s="138" t="s">
        <v>858</v>
      </c>
      <c r="D97" s="139" t="str">
        <f t="shared" si="6"/>
        <v>80У_Э</v>
      </c>
      <c r="E97" s="140">
        <f>VLOOKUP(D97,'ИСХОДНИК-даты-2х'!$D$10:$AJ$105,2,0)</f>
        <v>44784</v>
      </c>
      <c r="F97" s="651">
        <f>VLOOKUP(D97,'ИСХОДНИК-даты-2х'!$D$10:$AJ$105,3,0)</f>
        <v>44812</v>
      </c>
      <c r="G97" s="141">
        <f>VLOOKUP(D97,'ИСХОДНИК-даты-2х'!$D$10:$AJ$105,4,0)</f>
        <v>44861</v>
      </c>
      <c r="H97" s="140">
        <f>VLOOKUP(D97,'ИСХОДНИК-даты-2х'!$D$10:$AJ$105,5,0)</f>
        <v>44866</v>
      </c>
      <c r="I97" s="141">
        <f>VLOOKUP(D97,'ИСХОДНИК-даты-2х'!$D$10:$AJ$105,6,0)</f>
        <v>44894</v>
      </c>
      <c r="J97" s="141">
        <f>VLOOKUP(D97,'ИСХОДНИК-даты-2х'!$D$10:$AJ$105,7,0)</f>
        <v>44894</v>
      </c>
      <c r="K97" s="140">
        <f>VLOOKUP(D97,'ИСХОДНИК-даты-2х'!$D$10:$AJ$105,8,0)</f>
        <v>44928</v>
      </c>
      <c r="L97" s="141">
        <f>VLOOKUP(D97,'ИСХОДНИК-даты-2х'!$D$10:$AJ$105,9,0)</f>
        <v>44958</v>
      </c>
      <c r="M97" s="801">
        <f>VLOOKUP(D97,'ИСХОДНИК-даты-2х'!$D$10:$AJ$105,10,0)</f>
        <v>44958</v>
      </c>
      <c r="N97" s="141">
        <f>VLOOKUP(D97,'ИСХОДНИК-даты-2х'!$D$10:$AJ$105,11,0)</f>
        <v>44957</v>
      </c>
      <c r="O97" s="141">
        <f>VLOOKUP(D97,'ИСХОДНИК-даты-2х'!$D$10:$AJ$105,12,0)</f>
        <v>44957</v>
      </c>
      <c r="P97" s="140">
        <f>VLOOKUP(D97,'ИСХОДНИК-даты-2х'!$D$10:$AJ$105,13,0)</f>
        <v>44978</v>
      </c>
      <c r="Q97" s="141">
        <f>VLOOKUP(D97,'ИСХОДНИК-даты-2х'!$D$10:$AJ$105,14,0)</f>
        <v>44985</v>
      </c>
      <c r="R97" s="140">
        <f>VLOOKUP(D97,'ИСХОДНИК-даты-2х'!$D$10:$AJ$105,15,0)</f>
        <v>44988</v>
      </c>
      <c r="S97" s="141">
        <f>VLOOKUP(D97,'ИСХОДНИК-даты-2х'!$D$10:$AJ$105,16,0)</f>
        <v>44993</v>
      </c>
      <c r="T97" s="141">
        <f>VLOOKUP(D97,'ИСХОДНИК-даты-2х'!$D$10:$AJ$105,17,0)</f>
        <v>45018</v>
      </c>
      <c r="U97" s="140">
        <f>VLOOKUP(D97,'ИСХОДНИК-даты-2х'!$D$10:$AJ$105,18,0)</f>
        <v>45038</v>
      </c>
      <c r="V97" s="141">
        <f>VLOOKUP(D97,'ИСХОДНИК-даты-2х'!$D$10:$AJ$105,19,0)</f>
        <v>45065</v>
      </c>
      <c r="W97" s="141">
        <f>VLOOKUP(D97,'ИСХОДНИК-даты-2х'!$D$10:$AJ$105,20,0)</f>
        <v>45070</v>
      </c>
      <c r="X97" s="141">
        <f>VLOOKUP(D97,'ИСХОДНИК-даты-2х'!$D$10:$AJ$105,21,0)</f>
        <v>45084</v>
      </c>
      <c r="Y97" s="141">
        <f>VLOOKUP(D97,'ИСХОДНИК-даты-2х'!$D$10:$AJ$105,22,0)</f>
        <v>45105</v>
      </c>
      <c r="Z97" s="140">
        <f>VLOOKUP(D97,'ИСХОДНИК-даты-2х'!$D$10:$AJ$105,23,0)</f>
        <v>45112</v>
      </c>
      <c r="AA97" s="717">
        <f>VLOOKUP(D97,'ИСХОДНИК-даты-2х'!$D$10:$AJ$105,24,0)</f>
        <v>45117</v>
      </c>
      <c r="AB97" s="142">
        <f>VLOOKUP(D97,'ИСХОДНИК-даты-2х'!$D$10:$AJ$105,25,0)</f>
        <v>45120</v>
      </c>
      <c r="AC97" s="143">
        <f t="shared" si="5"/>
        <v>8</v>
      </c>
    </row>
    <row r="98" spans="1:29">
      <c r="A98" s="136">
        <f>IF(ISBLANK(D98),"",COUNTA($D$7:D98))</f>
        <v>92</v>
      </c>
      <c r="B98" s="137">
        <v>110</v>
      </c>
      <c r="C98" s="138" t="s">
        <v>1032</v>
      </c>
      <c r="D98" s="139" t="str">
        <f t="shared" si="6"/>
        <v>110У_К</v>
      </c>
      <c r="E98" s="140">
        <f>VLOOKUP(D98,'ИСХОДНИК-даты-2х'!$D$10:$AJ$105,2,0)</f>
        <v>44834</v>
      </c>
      <c r="F98" s="651">
        <f>VLOOKUP(D98,'ИСХОДНИК-даты-2х'!$D$10:$AJ$105,3,0)</f>
        <v>44862</v>
      </c>
      <c r="G98" s="141">
        <f>VLOOKUP(D98,'ИСХОДНИК-даты-2х'!$D$10:$AJ$105,4,0)</f>
        <v>44911</v>
      </c>
      <c r="H98" s="140">
        <f>VLOOKUP(D98,'ИСХОДНИК-даты-2х'!$D$10:$AJ$105,5,0)</f>
        <v>44916</v>
      </c>
      <c r="I98" s="141">
        <f>VLOOKUP(D98,'ИСХОДНИК-даты-2х'!$D$10:$AJ$105,6,0)</f>
        <v>44944</v>
      </c>
      <c r="J98" s="141">
        <f>VLOOKUP(D98,'ИСХОДНИК-даты-2х'!$D$10:$AJ$105,7,0)</f>
        <v>44944</v>
      </c>
      <c r="K98" s="140">
        <f>VLOOKUP(D98,'ИСХОДНИК-даты-2х'!$D$10:$AJ$105,8,0)</f>
        <v>45028</v>
      </c>
      <c r="L98" s="141">
        <f>VLOOKUP(D98,'ИСХОДНИК-даты-2х'!$D$10:$AJ$105,9,0)</f>
        <v>45058</v>
      </c>
      <c r="M98" s="801">
        <f>VLOOKUP(D98,'ИСХОДНИК-даты-2х'!$D$10:$AJ$105,10,0)</f>
        <v>45058</v>
      </c>
      <c r="N98" s="141">
        <f>VLOOKUP(D98,'ИСХОДНИК-даты-2х'!$D$10:$AJ$105,11,0)</f>
        <v>45057</v>
      </c>
      <c r="O98" s="141">
        <f>VLOOKUP(D98,'ИСХОДНИК-даты-2х'!$D$10:$AJ$105,12,0)</f>
        <v>45057</v>
      </c>
      <c r="P98" s="140">
        <f>VLOOKUP(D98,'ИСХОДНИК-даты-2х'!$D$10:$AJ$105,13,0)</f>
        <v>45078</v>
      </c>
      <c r="Q98" s="141">
        <f>VLOOKUP(D98,'ИСХОДНИК-даты-2х'!$D$10:$AJ$105,14,0)</f>
        <v>45085</v>
      </c>
      <c r="R98" s="140">
        <f>VLOOKUP(D98,'ИСХОДНИК-даты-2х'!$D$10:$AJ$105,15,0)</f>
        <v>45090</v>
      </c>
      <c r="S98" s="141">
        <f>VLOOKUP(D98,'ИСХОДНИК-даты-2х'!$D$10:$AJ$105,16,0)</f>
        <v>45093</v>
      </c>
      <c r="T98" s="141">
        <f>VLOOKUP(D98,'ИСХОДНИК-даты-2х'!$D$10:$AJ$105,17,0)</f>
        <v>45118</v>
      </c>
      <c r="U98" s="140">
        <f>VLOOKUP(D98,'ИСХОДНИК-даты-2х'!$D$10:$AJ$105,18,0)</f>
        <v>45138</v>
      </c>
      <c r="V98" s="141">
        <f>VLOOKUP(D98,'ИСХОДНИК-даты-2х'!$D$10:$AJ$105,19,0)</f>
        <v>45166</v>
      </c>
      <c r="W98" s="141">
        <f>VLOOKUP(D98,'ИСХОДНИК-даты-2х'!$D$10:$AJ$105,20,0)</f>
        <v>45169</v>
      </c>
      <c r="X98" s="141">
        <f>VLOOKUP(D98,'ИСХОДНИК-даты-2х'!$D$10:$AJ$105,21,0)</f>
        <v>45183</v>
      </c>
      <c r="Y98" s="141">
        <f>VLOOKUP(D98,'ИСХОДНИК-даты-2х'!$D$10:$AJ$105,22,0)</f>
        <v>45204</v>
      </c>
      <c r="Z98" s="140">
        <f>VLOOKUP(D98,'ИСХОДНИК-даты-2х'!$D$10:$AJ$105,23,0)</f>
        <v>45211</v>
      </c>
      <c r="AA98" s="717">
        <f>VLOOKUP(D98,'ИСХОДНИК-даты-2х'!$D$10:$AJ$105,24,0)</f>
        <v>45216</v>
      </c>
      <c r="AB98" s="142">
        <f>VLOOKUP(D98,'ИСХОДНИК-даты-2х'!$D$10:$AJ$105,25,0)</f>
        <v>45219</v>
      </c>
      <c r="AC98" s="143">
        <f t="shared" si="5"/>
        <v>8</v>
      </c>
    </row>
    <row r="99" spans="1:29">
      <c r="A99" s="136">
        <f>IF(ISBLANK(D99),"",COUNTA($D$7:D99))</f>
        <v>93</v>
      </c>
      <c r="B99" s="137">
        <v>57</v>
      </c>
      <c r="C99" s="138" t="s">
        <v>858</v>
      </c>
      <c r="D99" s="139" t="str">
        <f t="shared" si="6"/>
        <v>57У_Э</v>
      </c>
      <c r="E99" s="140">
        <f>VLOOKUP(D99,'ИСХОДНИК-даты-2х'!$D$10:$AJ$105,2,0)</f>
        <v>44844</v>
      </c>
      <c r="F99" s="651">
        <f>VLOOKUP(D99,'ИСХОДНИК-даты-2х'!$D$10:$AJ$105,3,0)</f>
        <v>44872</v>
      </c>
      <c r="G99" s="141">
        <f>VLOOKUP(D99,'ИСХОДНИК-даты-2х'!$D$10:$AJ$105,4,0)</f>
        <v>44921</v>
      </c>
      <c r="H99" s="140">
        <f>VLOOKUP(D99,'ИСХОДНИК-даты-2х'!$D$10:$AJ$105,5,0)</f>
        <v>44924</v>
      </c>
      <c r="I99" s="141">
        <f>VLOOKUP(D99,'ИСХОДНИК-даты-2х'!$D$10:$AJ$105,6,0)</f>
        <v>44952</v>
      </c>
      <c r="J99" s="141">
        <f>VLOOKUP(D99,'ИСХОДНИК-даты-2х'!$D$10:$AJ$105,7,0)</f>
        <v>44952</v>
      </c>
      <c r="K99" s="140">
        <f>VLOOKUP(D99,'ИСХОДНИК-даты-2х'!$D$10:$AJ$105,8,0)</f>
        <v>45001</v>
      </c>
      <c r="L99" s="141">
        <f>VLOOKUP(D99,'ИСХОДНИК-даты-2х'!$D$10:$AJ$105,9,0)</f>
        <v>45033</v>
      </c>
      <c r="M99" s="801">
        <f>VLOOKUP(D99,'ИСХОДНИК-даты-2х'!$D$10:$AJ$105,10,0)</f>
        <v>45033</v>
      </c>
      <c r="N99" s="141">
        <f>VLOOKUP(D99,'ИСХОДНИК-даты-2х'!$D$10:$AJ$105,11,0)</f>
        <v>45030</v>
      </c>
      <c r="O99" s="141">
        <f>VLOOKUP(D99,'ИСХОДНИК-даты-2х'!$D$10:$AJ$105,12,0)</f>
        <v>45030</v>
      </c>
      <c r="P99" s="140">
        <f>VLOOKUP(D99,'ИСХОДНИК-даты-2х'!$D$10:$AJ$105,13,0)</f>
        <v>45051</v>
      </c>
      <c r="Q99" s="141">
        <f>VLOOKUP(D99,'ИСХОДНИК-даты-2х'!$D$10:$AJ$105,14,0)</f>
        <v>45058</v>
      </c>
      <c r="R99" s="140">
        <f>VLOOKUP(D99,'ИСХОДНИК-даты-2х'!$D$10:$AJ$105,15,0)</f>
        <v>45063</v>
      </c>
      <c r="S99" s="141">
        <f>VLOOKUP(D99,'ИСХОДНИК-даты-2х'!$D$10:$AJ$105,16,0)</f>
        <v>45068</v>
      </c>
      <c r="T99" s="141">
        <f>VLOOKUP(D99,'ИСХОДНИК-даты-2х'!$D$10:$AJ$105,17,0)</f>
        <v>45093</v>
      </c>
      <c r="U99" s="140">
        <f>VLOOKUP(D99,'ИСХОДНИК-даты-2х'!$D$10:$AJ$105,18,0)</f>
        <v>45113</v>
      </c>
      <c r="V99" s="141">
        <f>VLOOKUP(D99,'ИСХОДНИК-даты-2х'!$D$10:$AJ$105,19,0)</f>
        <v>45141</v>
      </c>
      <c r="W99" s="141">
        <f>VLOOKUP(D99,'ИСХОДНИК-даты-2х'!$D$10:$AJ$105,20,0)</f>
        <v>45146</v>
      </c>
      <c r="X99" s="141">
        <f>VLOOKUP(D99,'ИСХОДНИК-даты-2х'!$D$10:$AJ$105,21,0)</f>
        <v>45160</v>
      </c>
      <c r="Y99" s="141">
        <f>VLOOKUP(D99,'ИСХОДНИК-даты-2х'!$D$10:$AJ$105,22,0)</f>
        <v>45181</v>
      </c>
      <c r="Z99" s="140">
        <f>VLOOKUP(D99,'ИСХОДНИК-даты-2х'!$D$10:$AJ$105,23,0)</f>
        <v>45188</v>
      </c>
      <c r="AA99" s="717">
        <f>VLOOKUP(D99,'ИСХОДНИК-даты-2х'!$D$10:$AJ$105,24,0)</f>
        <v>45191</v>
      </c>
      <c r="AB99" s="142">
        <f>VLOOKUP(D99,'ИСХОДНИК-даты-2х'!$D$10:$AJ$105,25,0)</f>
        <v>45196</v>
      </c>
      <c r="AC99" s="143">
        <f t="shared" si="5"/>
        <v>8</v>
      </c>
    </row>
    <row r="100" spans="1:29">
      <c r="A100" s="136">
        <f>IF(ISBLANK(D100),"",COUNTA($D$7:D100))</f>
        <v>94</v>
      </c>
      <c r="B100" s="137">
        <v>86</v>
      </c>
      <c r="C100" s="138" t="s">
        <v>858</v>
      </c>
      <c r="D100" s="139" t="str">
        <f t="shared" si="6"/>
        <v>86У_Э</v>
      </c>
      <c r="E100" s="140">
        <f>VLOOKUP(D100,'ИСХОДНИК-даты-2х'!$D$10:$AJ$105,2,0)</f>
        <v>44861</v>
      </c>
      <c r="F100" s="651">
        <f>VLOOKUP(D100,'ИСХОДНИК-даты-2х'!$D$10:$AJ$105,3,0)</f>
        <v>44889</v>
      </c>
      <c r="G100" s="141">
        <f>VLOOKUP(D100,'ИСХОДНИК-даты-2х'!$D$10:$AJ$105,4,0)</f>
        <v>44938</v>
      </c>
      <c r="H100" s="140">
        <f>VLOOKUP(D100,'ИСХОДНИК-даты-2х'!$D$10:$AJ$105,5,0)</f>
        <v>44943</v>
      </c>
      <c r="I100" s="141">
        <f>VLOOKUP(D100,'ИСХОДНИК-даты-2х'!$D$10:$AJ$105,6,0)</f>
        <v>44971</v>
      </c>
      <c r="J100" s="141">
        <f>VLOOKUP(D100,'ИСХОДНИК-даты-2х'!$D$10:$AJ$105,7,0)</f>
        <v>44971</v>
      </c>
      <c r="K100" s="140">
        <f>VLOOKUP(D100,'ИСХОДНИК-даты-2х'!$D$10:$AJ$105,8,0)</f>
        <v>45055</v>
      </c>
      <c r="L100" s="141">
        <f>VLOOKUP(D100,'ИСХОДНИК-даты-2х'!$D$10:$AJ$105,9,0)</f>
        <v>45085</v>
      </c>
      <c r="M100" s="801">
        <f>VLOOKUP(D100,'ИСХОДНИК-даты-2х'!$D$10:$AJ$105,10,0)</f>
        <v>45085</v>
      </c>
      <c r="N100" s="141">
        <f>VLOOKUP(D100,'ИСХОДНИК-даты-2х'!$D$10:$AJ$105,11,0)</f>
        <v>45084</v>
      </c>
      <c r="O100" s="141">
        <f>VLOOKUP(D100,'ИСХОДНИК-даты-2х'!$D$10:$AJ$105,12,0)</f>
        <v>45084</v>
      </c>
      <c r="P100" s="140">
        <f>VLOOKUP(D100,'ИСХОДНИК-даты-2х'!$D$10:$AJ$105,13,0)</f>
        <v>45105</v>
      </c>
      <c r="Q100" s="141">
        <f>VLOOKUP(D100,'ИСХОДНИК-даты-2х'!$D$10:$AJ$105,14,0)</f>
        <v>45112</v>
      </c>
      <c r="R100" s="140">
        <f>VLOOKUP(D100,'ИСХОДНИК-даты-2х'!$D$10:$AJ$105,15,0)</f>
        <v>45117</v>
      </c>
      <c r="S100" s="141">
        <f>VLOOKUP(D100,'ИСХОДНИК-даты-2х'!$D$10:$AJ$105,16,0)</f>
        <v>45120</v>
      </c>
      <c r="T100" s="141">
        <f>VLOOKUP(D100,'ИСХОДНИК-даты-2х'!$D$10:$AJ$105,17,0)</f>
        <v>45145</v>
      </c>
      <c r="U100" s="140">
        <f>VLOOKUP(D100,'ИСХОДНИК-даты-2х'!$D$10:$AJ$105,18,0)</f>
        <v>45165</v>
      </c>
      <c r="V100" s="141">
        <f>VLOOKUP(D100,'ИСХОДНИК-даты-2х'!$D$10:$AJ$105,19,0)</f>
        <v>45191</v>
      </c>
      <c r="W100" s="141">
        <f>VLOOKUP(D100,'ИСХОДНИК-даты-2х'!$D$10:$AJ$105,20,0)</f>
        <v>45196</v>
      </c>
      <c r="X100" s="141">
        <f>VLOOKUP(D100,'ИСХОДНИК-даты-2х'!$D$10:$AJ$105,21,0)</f>
        <v>45210</v>
      </c>
      <c r="Y100" s="141">
        <f>VLOOKUP(D100,'ИСХОДНИК-даты-2х'!$D$10:$AJ$105,22,0)</f>
        <v>45231</v>
      </c>
      <c r="Z100" s="140">
        <f>VLOOKUP(D100,'ИСХОДНИК-даты-2х'!$D$10:$AJ$105,23,0)</f>
        <v>45238</v>
      </c>
      <c r="AA100" s="717">
        <f>VLOOKUP(D100,'ИСХОДНИК-даты-2х'!$D$10:$AJ$105,24,0)</f>
        <v>45243</v>
      </c>
      <c r="AB100" s="142">
        <f>VLOOKUP(D100,'ИСХОДНИК-даты-2х'!$D$10:$AJ$105,25,0)</f>
        <v>45246</v>
      </c>
      <c r="AC100" s="143">
        <f t="shared" si="5"/>
        <v>8</v>
      </c>
    </row>
    <row r="101" spans="1:29">
      <c r="A101" s="136">
        <f>IF(ISBLANK(D101),"",COUNTA($D$7:D101))</f>
        <v>95</v>
      </c>
      <c r="B101" s="137">
        <v>104</v>
      </c>
      <c r="C101" s="138" t="s">
        <v>1032</v>
      </c>
      <c r="D101" s="139" t="str">
        <f t="shared" si="6"/>
        <v>104У_К</v>
      </c>
      <c r="E101" s="140">
        <f>VLOOKUP(D101,'ИСХОДНИК-даты-2х'!$D$10:$AJ$105,2,0)</f>
        <v>44873</v>
      </c>
      <c r="F101" s="651">
        <f>VLOOKUP(D101,'ИСХОДНИК-даты-2х'!$D$10:$AJ$105,3,0)</f>
        <v>44901</v>
      </c>
      <c r="G101" s="141">
        <f>VLOOKUP(D101,'ИСХОДНИК-даты-2х'!$D$10:$AJ$105,4,0)</f>
        <v>44950</v>
      </c>
      <c r="H101" s="140">
        <f>VLOOKUP(D101,'ИСХОДНИК-даты-2х'!$D$10:$AJ$105,5,0)</f>
        <v>44953</v>
      </c>
      <c r="I101" s="141">
        <f>VLOOKUP(D101,'ИСХОДНИК-даты-2х'!$D$10:$AJ$105,6,0)</f>
        <v>44981</v>
      </c>
      <c r="J101" s="141">
        <f>VLOOKUP(D101,'ИСХОДНИК-даты-2х'!$D$10:$AJ$105,7,0)</f>
        <v>44981</v>
      </c>
      <c r="K101" s="140">
        <f>VLOOKUP(D101,'ИСХОДНИК-даты-2х'!$D$10:$AJ$105,8,0)</f>
        <v>44995</v>
      </c>
      <c r="L101" s="141">
        <f>VLOOKUP(D101,'ИСХОДНИК-даты-2х'!$D$10:$AJ$105,9,0)</f>
        <v>45027</v>
      </c>
      <c r="M101" s="801">
        <f>VLOOKUP(D101,'ИСХОДНИК-даты-2х'!$D$10:$AJ$105,10,0)</f>
        <v>45027</v>
      </c>
      <c r="N101" s="141">
        <f>VLOOKUP(D101,'ИСХОДНИК-даты-2х'!$D$10:$AJ$105,11,0)</f>
        <v>45026</v>
      </c>
      <c r="O101" s="141">
        <f>VLOOKUP(D101,'ИСХОДНИК-даты-2х'!$D$10:$AJ$105,12,0)</f>
        <v>45026</v>
      </c>
      <c r="P101" s="140">
        <f>VLOOKUP(D101,'ИСХОДНИК-даты-2х'!$D$10:$AJ$105,13,0)</f>
        <v>45042</v>
      </c>
      <c r="Q101" s="141">
        <f>VLOOKUP(D101,'ИСХОДНИК-даты-2х'!$D$10:$AJ$105,14,0)</f>
        <v>45049</v>
      </c>
      <c r="R101" s="140">
        <f>VLOOKUP(D101,'ИСХОДНИК-даты-2х'!$D$10:$AJ$105,15,0)</f>
        <v>45054</v>
      </c>
      <c r="S101" s="141">
        <f>VLOOKUP(D101,'ИСХОДНИК-даты-2х'!$D$10:$AJ$105,16,0)</f>
        <v>45057</v>
      </c>
      <c r="T101" s="141">
        <f>VLOOKUP(D101,'ИСХОДНИК-даты-2х'!$D$10:$AJ$105,17,0)</f>
        <v>45077</v>
      </c>
      <c r="U101" s="140">
        <f>VLOOKUP(D101,'ИСХОДНИК-даты-2х'!$D$10:$AJ$105,18,0)</f>
        <v>45097</v>
      </c>
      <c r="V101" s="141">
        <f>VLOOKUP(D101,'ИСХОДНИК-даты-2х'!$D$10:$AJ$105,19,0)</f>
        <v>45125</v>
      </c>
      <c r="W101" s="141">
        <f>VLOOKUP(D101,'ИСХОДНИК-даты-2х'!$D$10:$AJ$105,20,0)</f>
        <v>45128</v>
      </c>
      <c r="X101" s="141">
        <f>VLOOKUP(D101,'ИСХОДНИК-даты-2х'!$D$10:$AJ$105,21,0)</f>
        <v>45142</v>
      </c>
      <c r="Y101" s="141">
        <f>VLOOKUP(D101,'ИСХОДНИК-даты-2х'!$D$10:$AJ$105,22,0)</f>
        <v>45163</v>
      </c>
      <c r="Z101" s="140">
        <f>VLOOKUP(D101,'ИСХОДНИК-даты-2х'!$D$10:$AJ$105,23,0)</f>
        <v>45170</v>
      </c>
      <c r="AA101" s="717">
        <f>VLOOKUP(D101,'ИСХОДНИК-даты-2х'!$D$10:$AJ$105,24,0)</f>
        <v>45175</v>
      </c>
      <c r="AB101" s="142">
        <f>VLOOKUP(D101,'ИСХОДНИК-даты-2х'!$D$10:$AJ$105,25,0)</f>
        <v>45180</v>
      </c>
      <c r="AC101" s="143">
        <f t="shared" si="5"/>
        <v>10</v>
      </c>
    </row>
    <row r="102" spans="1:29" s="89" customFormat="1" ht="22.5">
      <c r="A102" s="802"/>
      <c r="B102" s="803"/>
      <c r="C102" s="804"/>
      <c r="D102" s="802"/>
      <c r="E102" s="805">
        <f t="shared" ref="E102:AA102" si="7">SUBTOTAL(2,E7:E101)</f>
        <v>94</v>
      </c>
      <c r="F102" s="805">
        <f t="shared" si="7"/>
        <v>94</v>
      </c>
      <c r="G102" s="805">
        <f t="shared" si="7"/>
        <v>94</v>
      </c>
      <c r="H102" s="805">
        <f t="shared" si="7"/>
        <v>94</v>
      </c>
      <c r="I102" s="805">
        <f t="shared" si="7"/>
        <v>94</v>
      </c>
      <c r="J102" s="805">
        <f t="shared" si="7"/>
        <v>94</v>
      </c>
      <c r="K102" s="805">
        <f t="shared" si="7"/>
        <v>94</v>
      </c>
      <c r="L102" s="805">
        <f t="shared" si="7"/>
        <v>94</v>
      </c>
      <c r="M102" s="805">
        <f t="shared" si="7"/>
        <v>94</v>
      </c>
      <c r="N102" s="805">
        <f t="shared" si="7"/>
        <v>94</v>
      </c>
      <c r="O102" s="805">
        <f t="shared" si="7"/>
        <v>94</v>
      </c>
      <c r="P102" s="805">
        <f t="shared" si="7"/>
        <v>94</v>
      </c>
      <c r="Q102" s="805">
        <f t="shared" si="7"/>
        <v>94</v>
      </c>
      <c r="R102" s="805">
        <f t="shared" si="7"/>
        <v>94</v>
      </c>
      <c r="S102" s="805">
        <f t="shared" si="7"/>
        <v>94</v>
      </c>
      <c r="T102" s="805">
        <f t="shared" si="7"/>
        <v>94</v>
      </c>
      <c r="U102" s="805">
        <f t="shared" si="7"/>
        <v>94</v>
      </c>
      <c r="V102" s="805">
        <f t="shared" si="7"/>
        <v>94</v>
      </c>
      <c r="W102" s="805">
        <f t="shared" si="7"/>
        <v>94</v>
      </c>
      <c r="X102" s="805">
        <f t="shared" si="7"/>
        <v>94</v>
      </c>
      <c r="Y102" s="805">
        <f t="shared" si="7"/>
        <v>94</v>
      </c>
      <c r="Z102" s="805">
        <f t="shared" si="7"/>
        <v>94</v>
      </c>
      <c r="AA102" s="805">
        <f t="shared" si="7"/>
        <v>94</v>
      </c>
      <c r="AC102" s="91"/>
    </row>
    <row r="103" spans="1:29">
      <c r="A103" s="124"/>
      <c r="B103" s="806"/>
      <c r="C103" s="608"/>
      <c r="D103" s="124"/>
      <c r="E103" s="807"/>
      <c r="F103" s="124"/>
      <c r="G103" s="124"/>
      <c r="H103" s="807"/>
      <c r="I103" s="124"/>
      <c r="J103" s="124"/>
      <c r="K103" s="807"/>
      <c r="L103" s="807"/>
      <c r="M103" s="124"/>
      <c r="N103" s="124"/>
      <c r="O103" s="124"/>
      <c r="P103" s="807"/>
      <c r="Q103" s="124"/>
      <c r="R103" s="807"/>
      <c r="S103" s="124"/>
      <c r="T103" s="124"/>
      <c r="U103" s="807"/>
      <c r="V103" s="124"/>
      <c r="W103" s="124"/>
      <c r="X103" s="124"/>
      <c r="Y103" s="124"/>
      <c r="Z103" s="807"/>
      <c r="AA103" s="618"/>
    </row>
  </sheetData>
  <autoFilter ref="A6:AC102"/>
  <conditionalFormatting sqref="B7:AA101">
    <cfRule type="expression" dxfId="22" priority="2">
      <formula>$D7=$H$2</formula>
    </cfRule>
    <cfRule type="expression" dxfId="21" priority="3">
      <formula>$R7=$R$2</formula>
    </cfRule>
  </conditionalFormatting>
  <printOptions horizontalCentered="1"/>
  <pageMargins left="0.31527777777777799" right="0.31527777777777799" top="0.55138888888888904" bottom="0.55138888888888904" header="0.51180555555555496" footer="0.51180555555555496"/>
  <pageSetup paperSize="8" scale="20" firstPageNumber="0" fitToHeight="32" orientation="landscape" horizontalDpi="300" verticalDpi="30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K30"/>
  <sheetViews>
    <sheetView view="pageBreakPreview" topLeftCell="H1" zoomScaleNormal="50" workbookViewId="0">
      <pane ySplit="7" topLeftCell="A8" activePane="bottomLeft" state="frozen"/>
      <selection activeCell="H1" sqref="H1"/>
      <selection pane="bottomLeft" activeCell="I7" sqref="I7"/>
    </sheetView>
  </sheetViews>
  <sheetFormatPr defaultRowHeight="18.75"/>
  <cols>
    <col min="1" max="1" width="9.28515625" style="85" customWidth="1"/>
    <col min="2" max="2" width="9.28515625" style="86" customWidth="1"/>
    <col min="3" max="3" width="9.28515625" style="87" customWidth="1"/>
    <col min="4" max="4" width="17.42578125" style="85" customWidth="1"/>
    <col min="5" max="5" width="29.42578125" style="85" customWidth="1"/>
    <col min="6" max="6" width="28.42578125" style="85" customWidth="1"/>
    <col min="7" max="7" width="37" style="85" customWidth="1"/>
    <col min="8" max="10" width="34.42578125" style="85" customWidth="1"/>
    <col min="11" max="11" width="33.5703125" style="85" customWidth="1"/>
    <col min="12" max="12" width="29.140625" style="85" customWidth="1"/>
    <col min="13" max="13" width="30" style="85" customWidth="1"/>
    <col min="14" max="17" width="33.42578125" style="85" customWidth="1"/>
    <col min="18" max="18" width="30.42578125" style="85" customWidth="1"/>
    <col min="19" max="19" width="27.140625" style="85" customWidth="1"/>
    <col min="20" max="20" width="24.85546875" style="85" customWidth="1"/>
    <col min="21" max="21" width="25.7109375" style="85" customWidth="1"/>
    <col min="22" max="22" width="24.85546875" style="85" customWidth="1"/>
    <col min="23" max="23" width="19.42578125" style="589" customWidth="1"/>
    <col min="24" max="24" width="20.42578125" style="89" customWidth="1"/>
    <col min="25" max="25" width="23" style="90" customWidth="1"/>
    <col min="26" max="26" width="22.140625" style="85" customWidth="1"/>
    <col min="27" max="27" width="9.140625" style="590" customWidth="1"/>
    <col min="28" max="1025" width="9.140625" style="85" customWidth="1"/>
  </cols>
  <sheetData>
    <row r="1" spans="1:27" ht="49.5" customHeight="1">
      <c r="F1" s="591" t="s">
        <v>1714</v>
      </c>
      <c r="G1" s="592">
        <f>SUBTOTAL(2,M8:M28)</f>
        <v>18</v>
      </c>
      <c r="H1" s="593" t="s">
        <v>1695</v>
      </c>
      <c r="I1" s="593"/>
      <c r="J1" s="593"/>
      <c r="K1" s="782"/>
      <c r="L1" s="782"/>
      <c r="M1" s="594" t="s">
        <v>1166</v>
      </c>
      <c r="N1" s="594" t="s">
        <v>1717</v>
      </c>
      <c r="O1" s="595"/>
      <c r="P1" s="595"/>
      <c r="Q1" s="595"/>
      <c r="R1" s="595"/>
      <c r="S1" s="596"/>
      <c r="X1" s="91" t="s">
        <v>1162</v>
      </c>
    </row>
    <row r="2" spans="1:27" ht="23.25">
      <c r="G2" s="597" t="s">
        <v>1164</v>
      </c>
      <c r="H2" s="593" t="s">
        <v>1328</v>
      </c>
      <c r="I2" s="593"/>
      <c r="J2" s="593"/>
      <c r="K2" s="601"/>
      <c r="L2" s="601"/>
      <c r="M2" s="598" t="e">
        <f ca="1">MIN(INDEX((M8:M28&lt;$X$5)*9^9+M8:M28,))</f>
        <v>#N/A</v>
      </c>
      <c r="N2" s="598" t="e">
        <f ca="1">MIN(INDEX((N8:N28&lt;$X$5)*9^9+N8:N28,))</f>
        <v>#N/A</v>
      </c>
      <c r="O2" s="595"/>
      <c r="P2" s="595"/>
      <c r="Q2" s="595"/>
      <c r="R2" s="595"/>
      <c r="S2" s="598"/>
      <c r="X2" s="91">
        <v>260</v>
      </c>
    </row>
    <row r="3" spans="1:27" ht="23.25">
      <c r="G3" s="597"/>
      <c r="H3" s="600"/>
      <c r="I3" s="600"/>
      <c r="J3" s="600"/>
      <c r="K3" s="601"/>
      <c r="L3" s="601"/>
      <c r="M3" s="598"/>
      <c r="N3" s="598"/>
      <c r="O3" s="595"/>
      <c r="P3" s="595"/>
      <c r="Q3" s="595"/>
      <c r="R3" s="595"/>
      <c r="S3" s="598"/>
      <c r="X3" s="91">
        <v>190</v>
      </c>
    </row>
    <row r="4" spans="1:27" ht="23.25">
      <c r="G4" s="786"/>
      <c r="H4" s="787"/>
      <c r="I4" s="808"/>
      <c r="J4" s="808"/>
      <c r="K4" s="595"/>
      <c r="L4" s="788"/>
      <c r="M4" s="789"/>
      <c r="N4" s="791"/>
      <c r="O4" s="595"/>
      <c r="P4" s="595"/>
      <c r="Q4" s="595"/>
      <c r="R4" s="595"/>
      <c r="S4" s="809"/>
    </row>
    <row r="5" spans="1:27" s="88" customFormat="1">
      <c r="B5" s="101"/>
      <c r="C5" s="102"/>
      <c r="D5" s="103"/>
      <c r="E5" s="103">
        <v>1</v>
      </c>
      <c r="F5" s="103">
        <f t="shared" ref="F5:W5" si="0">E5+1</f>
        <v>2</v>
      </c>
      <c r="G5" s="103">
        <f t="shared" si="0"/>
        <v>3</v>
      </c>
      <c r="H5" s="103">
        <f t="shared" si="0"/>
        <v>4</v>
      </c>
      <c r="I5" s="103">
        <f t="shared" si="0"/>
        <v>5</v>
      </c>
      <c r="J5" s="103">
        <f t="shared" si="0"/>
        <v>6</v>
      </c>
      <c r="K5" s="103">
        <f t="shared" si="0"/>
        <v>7</v>
      </c>
      <c r="L5" s="103">
        <f t="shared" si="0"/>
        <v>8</v>
      </c>
      <c r="M5" s="103">
        <f t="shared" si="0"/>
        <v>9</v>
      </c>
      <c r="N5" s="103">
        <f t="shared" si="0"/>
        <v>10</v>
      </c>
      <c r="O5" s="810">
        <f t="shared" si="0"/>
        <v>11</v>
      </c>
      <c r="P5" s="810">
        <f t="shared" si="0"/>
        <v>12</v>
      </c>
      <c r="Q5" s="810">
        <f t="shared" si="0"/>
        <v>13</v>
      </c>
      <c r="R5" s="103">
        <f t="shared" si="0"/>
        <v>14</v>
      </c>
      <c r="S5" s="103">
        <f t="shared" si="0"/>
        <v>15</v>
      </c>
      <c r="T5" s="103">
        <f t="shared" si="0"/>
        <v>16</v>
      </c>
      <c r="U5" s="103">
        <f t="shared" si="0"/>
        <v>17</v>
      </c>
      <c r="V5" s="103">
        <f t="shared" si="0"/>
        <v>18</v>
      </c>
      <c r="W5" s="103">
        <f t="shared" si="0"/>
        <v>19</v>
      </c>
      <c r="X5" s="107">
        <f ca="1">NOW()</f>
        <v>44167.574599768515</v>
      </c>
      <c r="Y5" s="90"/>
      <c r="AA5" s="590"/>
    </row>
    <row r="6" spans="1:27" ht="162.75" customHeight="1">
      <c r="A6" s="108" t="s">
        <v>100</v>
      </c>
      <c r="B6" s="611"/>
      <c r="C6" s="612"/>
      <c r="D6" s="811" t="str">
        <f>'ИСХОДНИК-даты-1х'!D6</f>
        <v>Номер Лота
Блок 2 и 3</v>
      </c>
      <c r="E6" s="812" t="e">
        <f>'ИСХОДНИК-даты-1х'!#REF!</f>
        <v>#REF!</v>
      </c>
      <c r="F6" s="813" t="str">
        <f>'ИСХОДНИК-даты-1х'!E6</f>
        <v>Представление в ПБ кодов KKS для каждой документации, входящей в состав лота</v>
      </c>
      <c r="G6" s="813" t="str">
        <f>'ИСХОДНИК-даты-1х'!F6</f>
        <v>Формирование ПБ пакета ПД в объеме  лота ГПЗ и направление в УЭПСД</v>
      </c>
      <c r="H6" s="812" t="str">
        <f>'ИСХОДНИК-даты-1х'!G6</f>
        <v>Входной контроль  ПСД (УЭПСД)</v>
      </c>
      <c r="I6" s="812" t="str">
        <f>'ИСХОДНИК-даты-1х'!O6</f>
        <v>Разработка проекта договора</v>
      </c>
      <c r="J6" s="813" t="str">
        <f>'ИСХОДНИК-даты-1х'!P6</f>
        <v>Запрос, получение, перевод ТКП</v>
      </c>
      <c r="K6" s="813" t="str">
        <f>'ИСХОДНИК-даты-1х'!Q6</f>
        <v>Расчет НМЦ</v>
      </c>
      <c r="L6" s="812" t="str">
        <f>'ИСХОДНИК-даты-1х'!R6</f>
        <v>Передача комплекта документов в блок стоимости</v>
      </c>
      <c r="M6" s="812" t="str">
        <f>'ИСХОДНИК-даты-1х'!S6</f>
        <v>Согласование НМЦ</v>
      </c>
      <c r="N6" s="812" t="str">
        <f>'ИСХОДНИК-даты-1х'!T6</f>
        <v>Передача комплекта документов для проведения закупки в ДКСМР</v>
      </c>
      <c r="O6" s="813" t="str">
        <f>'ИСХОДНИК-даты-1х'!U6</f>
        <v>Формирование заявки на закупку (подготовка, согласование, утверждение)</v>
      </c>
      <c r="P6" s="813" t="str">
        <f>'ИСХОДНИК-даты-1х'!V6</f>
        <v>Формирование ЗД для ЗЗП (подготовка, утверждение), передача ЗД в ПАСЭ</v>
      </c>
      <c r="Q6" s="812" t="str">
        <f>'ИСХОДНИК-даты-1х'!W6</f>
        <v>Направление документов в адрес подрядчиков</v>
      </c>
      <c r="R6" s="813" t="str">
        <f>'ИСХОДНИК-даты-1х'!X6</f>
        <v>Отборочная стадия (Вскрытие конвертов)</v>
      </c>
      <c r="S6" s="813" t="str">
        <f>'ИСХОДНИК-даты-1х'!Y6</f>
        <v>Проведение 
аудита</v>
      </c>
      <c r="T6" s="813" t="str">
        <f>'ИСХОДНИК-даты-1х'!Z6</f>
        <v>Оценочная стадии</v>
      </c>
      <c r="U6" s="813" t="str">
        <f>'ИСХОДНИК-даты-1х'!AA6</f>
        <v>Подписание договора со стороны Заказчика (АО АСЭ)</v>
      </c>
      <c r="V6" s="812" t="str">
        <f>'ИСХОДНИК-даты-1х'!AB6</f>
        <v>Подписание договора со стороны Подрядчика</v>
      </c>
      <c r="W6" s="813" t="str">
        <f>'ИСХОДНИК-даты-1х'!AC6</f>
        <v>Начало СМР</v>
      </c>
      <c r="X6" s="91" t="s">
        <v>1202</v>
      </c>
      <c r="Y6" s="90" t="s">
        <v>1203</v>
      </c>
      <c r="Z6" s="590" t="s">
        <v>1730</v>
      </c>
    </row>
    <row r="7" spans="1:27" ht="70.5" customHeight="1">
      <c r="A7" s="795"/>
      <c r="B7" s="814"/>
      <c r="C7" s="815"/>
      <c r="D7" s="816"/>
      <c r="E7" s="793" t="e">
        <f>'ИСХОДНИК-даты-1х'!#REF!</f>
        <v>#REF!</v>
      </c>
      <c r="F7" s="817" t="str">
        <f>'ИСХОДНИК-даты-1х'!E7</f>
        <v>Амбарцумян С.А</v>
      </c>
      <c r="G7" s="817" t="str">
        <f>'ИСХОДНИК-даты-1х'!F7</f>
        <v>Митюхина Е.А.
Таланов Д.В.</v>
      </c>
      <c r="H7" s="793" t="str">
        <f>'ИСХОДНИК-даты-1х'!G7</f>
        <v>Рымарь О.В.</v>
      </c>
      <c r="I7" s="793" t="str">
        <f>'ИСХОДНИК-даты-1х'!O7</f>
        <v>Юсупов И.Н.</v>
      </c>
      <c r="J7" s="817" t="str">
        <f>'ИСХОДНИК-даты-1х'!P7</f>
        <v>Амбарцумян С.А.</v>
      </c>
      <c r="K7" s="817" t="str">
        <f>'ИСХОДНИК-даты-1х'!Q7</f>
        <v>Амбарцумян С.А.</v>
      </c>
      <c r="L7" s="793" t="str">
        <f>'ИСХОДНИК-даты-1х'!R7</f>
        <v>Амбарцумян С.А.</v>
      </c>
      <c r="M7" s="793" t="str">
        <f>'ИСХОДНИК-даты-1х'!S7</f>
        <v xml:space="preserve">Рымарь О.В.
</v>
      </c>
      <c r="N7" s="793" t="str">
        <f>'ИСХОДНИК-даты-1х'!T7</f>
        <v>Амбарцумян С.А.</v>
      </c>
      <c r="O7" s="817" t="str">
        <f>'ИСХОДНИК-даты-1х'!U7</f>
        <v>Лимаренко Д.В.</v>
      </c>
      <c r="P7" s="817" t="str">
        <f>'ИСХОДНИК-даты-1х'!V7</f>
        <v>Лимаренко Д.В.</v>
      </c>
      <c r="Q7" s="793" t="str">
        <f>'ИСХОДНИК-даты-1х'!W7</f>
        <v>Амбарцумян С.А.</v>
      </c>
      <c r="R7" s="817" t="str">
        <f>'ИСХОДНИК-даты-1х'!X7</f>
        <v>Лимаренко Д.В.</v>
      </c>
      <c r="S7" s="817" t="str">
        <f>'ИСХОДНИК-даты-1х'!Y7</f>
        <v>Денисов А.В.</v>
      </c>
      <c r="T7" s="817" t="str">
        <f>'ИСХОДНИК-даты-1х'!Z7</f>
        <v>Лимаренко Д.В.</v>
      </c>
      <c r="U7" s="817" t="str">
        <f>'ИСХОДНИК-даты-1х'!AA7</f>
        <v>Юсупов И.Н.</v>
      </c>
      <c r="V7" s="793" t="str">
        <f>'ИСХОДНИК-даты-1х'!AB7</f>
        <v>Амбарцумян С.А.</v>
      </c>
      <c r="W7" s="817"/>
    </row>
    <row r="8" spans="1:27">
      <c r="A8" s="136">
        <f>IF(ISBLANK(D8),"",COUNTA($D$8:D8))</f>
        <v>1</v>
      </c>
      <c r="B8" s="818">
        <v>30</v>
      </c>
      <c r="C8" s="640"/>
      <c r="D8" s="139" t="str">
        <f t="shared" ref="D8:D27" si="1">CONCATENATE(B8,,C8)</f>
        <v>30</v>
      </c>
      <c r="E8" s="140" t="str">
        <f>VLOOKUP(D8,'ИСХОДНИК-даты-1х'!$D$10:$AD$40,2,0)</f>
        <v>-</v>
      </c>
      <c r="F8" s="651" t="str">
        <f>VLOOKUP(D8,'ИСХОДНИК-даты-1х'!$D$10:$AD$40,3,0)</f>
        <v>-</v>
      </c>
      <c r="G8" s="141" t="str">
        <f>VLOOKUP(D8,'ИСХОДНИК-даты-1х'!$D$10:$AD$40,4,0)</f>
        <v>-</v>
      </c>
      <c r="H8" s="140" t="str">
        <f>VLOOKUP(D8,'ИСХОДНИК-даты-1х'!$D$10:$AD$40,5,0)</f>
        <v>-</v>
      </c>
      <c r="I8" s="140" t="str">
        <f>VLOOKUP(D8,'ИСХОДНИК-даты-1х'!$D$10:$AD$40,6,0)</f>
        <v>-</v>
      </c>
      <c r="J8" s="141" t="str">
        <f>VLOOKUP(D8,'ИСХОДНИК-даты-1х'!$D$10:$AD$40,7,0)</f>
        <v>-</v>
      </c>
      <c r="K8" s="141">
        <f>VLOOKUP(D8,'ИСХОДНИК-даты-1х'!$D$10:$AD$40,8,0)</f>
        <v>43694</v>
      </c>
      <c r="L8" s="141">
        <f>VLOOKUP(D8,'ИСХОДНИК-даты-1х'!$D$10:$AD$40,9,0)</f>
        <v>43697</v>
      </c>
      <c r="M8" s="140">
        <f>VLOOKUP(D8,'ИСХОДНИК-даты-1х'!$D$10:$AD$40,10,0)</f>
        <v>43727</v>
      </c>
      <c r="N8" s="140">
        <f>VLOOKUP(D8,'ИСХОДНИК-даты-1х'!$D$10:$AD$40,11,0)</f>
        <v>43714</v>
      </c>
      <c r="O8" s="646">
        <f>VLOOKUP(D8,'ИСХОДНИК-даты-1х'!$D$10:$AD$40,12,0)</f>
        <v>43724</v>
      </c>
      <c r="P8" s="646">
        <f>VLOOKUP(D8,'ИСХОДНИК-даты-1х'!$D$10:$AD$40,13,0)</f>
        <v>43714</v>
      </c>
      <c r="Q8" s="646">
        <f>VLOOKUP(D8,'ИСХОДНИК-даты-1х'!$D$10:$AD$40,14,0)</f>
        <v>43732</v>
      </c>
      <c r="R8" s="141">
        <f>VLOOKUP(D8,'ИСХОДНИК-даты-1х'!$D$10:$AD$40,15,0)</f>
        <v>43910</v>
      </c>
      <c r="S8" s="141">
        <f>VLOOKUP(D8,'ИСХОДНИК-даты-1х'!$D$10:$AD$40,16,0)</f>
        <v>43924</v>
      </c>
      <c r="T8" s="141">
        <f>VLOOKUP(D8,'ИСХОДНИК-даты-1х'!$D$10:$AD$40,17,0)</f>
        <v>43929</v>
      </c>
      <c r="U8" s="141">
        <f>VLOOKUP(D8,'ИСХОДНИК-даты-1х'!$D$10:$AD$40,18,0)</f>
        <v>43950</v>
      </c>
      <c r="V8" s="140">
        <f>VLOOKUP(D8,'ИСХОДНИК-даты-1х'!$D$10:$AD$40,19,0)</f>
        <v>43962</v>
      </c>
      <c r="W8" s="651">
        <f>VLOOKUP(D8,'ИСХОДНИК-даты-1х'!$D$10:$AD$40,20,0)</f>
        <v>43965</v>
      </c>
      <c r="X8" s="142">
        <f>VLOOKUP(D8,'ИСХОДНИК-даты-1х'!$D$10:$AD$40,21,0)</f>
        <v>44010</v>
      </c>
      <c r="Y8" s="143">
        <f t="shared" ref="Y8:Y27" si="2">X8-V8</f>
        <v>48</v>
      </c>
    </row>
    <row r="9" spans="1:27">
      <c r="A9" s="136">
        <f>IF(ISBLANK(D9),"",COUNTA($D$8:D9))</f>
        <v>2</v>
      </c>
      <c r="B9" s="818">
        <v>14</v>
      </c>
      <c r="C9" s="640" t="s">
        <v>1737</v>
      </c>
      <c r="D9" s="139" t="str">
        <f t="shared" si="1"/>
        <v>14О_С</v>
      </c>
      <c r="E9" s="140" t="e">
        <f>VLOOKUP(D9,'ИСХОДНИК-даты-1х'!$D$10:$AD$40,2,0)</f>
        <v>#N/A</v>
      </c>
      <c r="F9" s="651" t="e">
        <f>VLOOKUP(D9,'ИСХОДНИК-даты-1х'!$D$10:$AD$40,3,0)</f>
        <v>#N/A</v>
      </c>
      <c r="G9" s="141" t="e">
        <f>VLOOKUP(D9,'ИСХОДНИК-даты-1х'!$D$10:$AD$40,4,0)</f>
        <v>#N/A</v>
      </c>
      <c r="H9" s="140" t="e">
        <f>VLOOKUP(D9,'ИСХОДНИК-даты-1х'!$D$10:$AD$40,5,0)</f>
        <v>#N/A</v>
      </c>
      <c r="I9" s="140" t="e">
        <f>VLOOKUP(D9,'ИСХОДНИК-даты-1х'!$D$10:$AD$40,6,0)</f>
        <v>#N/A</v>
      </c>
      <c r="J9" s="141" t="e">
        <f>VLOOKUP(D9,'ИСХОДНИК-даты-1х'!$D$10:$AD$40,7,0)</f>
        <v>#N/A</v>
      </c>
      <c r="K9" s="141" t="e">
        <f>VLOOKUP(D9,'ИСХОДНИК-даты-1х'!$D$10:$AD$40,8,0)</f>
        <v>#N/A</v>
      </c>
      <c r="L9" s="141" t="e">
        <f>VLOOKUP(D9,'ИСХОДНИК-даты-1х'!$D$10:$AD$40,9,0)</f>
        <v>#N/A</v>
      </c>
      <c r="M9" s="140" t="e">
        <f>VLOOKUP(D9,'ИСХОДНИК-даты-1х'!$D$10:$AD$40,10,0)</f>
        <v>#N/A</v>
      </c>
      <c r="N9" s="140" t="e">
        <f>VLOOKUP(D9,'ИСХОДНИК-даты-1х'!$D$10:$AD$40,11,0)</f>
        <v>#N/A</v>
      </c>
      <c r="O9" s="646" t="e">
        <f>VLOOKUP(D9,'ИСХОДНИК-даты-1х'!$D$10:$AD$40,12,0)</f>
        <v>#N/A</v>
      </c>
      <c r="P9" s="646" t="e">
        <f>VLOOKUP(D9,'ИСХОДНИК-даты-1х'!$D$10:$AD$40,13,0)</f>
        <v>#N/A</v>
      </c>
      <c r="Q9" s="646" t="e">
        <f>VLOOKUP(D9,'ИСХОДНИК-даты-1х'!$D$10:$AD$40,14,0)</f>
        <v>#N/A</v>
      </c>
      <c r="R9" s="141" t="e">
        <f>VLOOKUP(D9,'ИСХОДНИК-даты-1х'!$D$10:$AD$40,15,0)</f>
        <v>#N/A</v>
      </c>
      <c r="S9" s="141" t="e">
        <f>VLOOKUP(D9,'ИСХОДНИК-даты-1х'!$D$10:$AD$40,16,0)</f>
        <v>#N/A</v>
      </c>
      <c r="T9" s="141" t="e">
        <f>VLOOKUP(D9,'ИСХОДНИК-даты-1х'!$D$10:$AD$40,17,0)</f>
        <v>#N/A</v>
      </c>
      <c r="U9" s="141" t="e">
        <f>VLOOKUP(D9,'ИСХОДНИК-даты-1х'!$D$10:$AD$40,18,0)</f>
        <v>#N/A</v>
      </c>
      <c r="V9" s="140" t="e">
        <f>VLOOKUP(D9,'ИСХОДНИК-даты-1х'!$D$10:$AD$40,19,0)</f>
        <v>#N/A</v>
      </c>
      <c r="W9" s="651" t="e">
        <f>VLOOKUP(D9,'ИСХОДНИК-даты-1х'!$D$10:$AD$40,20,0)</f>
        <v>#N/A</v>
      </c>
      <c r="X9" s="142" t="e">
        <f>VLOOKUP(D9,'ИСХОДНИК-даты-1х'!$D$10:$AD$40,21,0)</f>
        <v>#N/A</v>
      </c>
      <c r="Y9" s="143" t="e">
        <f t="shared" si="2"/>
        <v>#N/A</v>
      </c>
    </row>
    <row r="10" spans="1:27">
      <c r="A10" s="136">
        <f>IF(ISBLANK(D10),"",COUNTA($D$8:D10))</f>
        <v>3</v>
      </c>
      <c r="B10" s="818">
        <v>28</v>
      </c>
      <c r="C10" s="640"/>
      <c r="D10" s="139" t="str">
        <f t="shared" si="1"/>
        <v>28</v>
      </c>
      <c r="E10" s="140">
        <f>VLOOKUP(D10,'ИСХОДНИК-даты-1х'!$D$10:$AD$40,2,0)</f>
        <v>43746</v>
      </c>
      <c r="F10" s="651">
        <f>VLOOKUP(D10,'ИСХОДНИК-даты-1х'!$D$10:$AD$40,3,0)</f>
        <v>43774</v>
      </c>
      <c r="G10" s="141">
        <f>VLOOKUP(D10,'ИСХОДНИК-даты-1х'!$D$10:$AD$40,4,0)</f>
        <v>43797</v>
      </c>
      <c r="H10" s="140">
        <f>VLOOKUP(D10,'ИСХОДНИК-даты-1х'!$D$10:$AD$40,5,0)</f>
        <v>43802</v>
      </c>
      <c r="I10" s="140">
        <f>VLOOKUP(D10,'ИСХОДНИК-даты-1х'!$D$10:$AD$40,6,0)</f>
        <v>43809</v>
      </c>
      <c r="J10" s="141">
        <f>VLOOKUP(D10,'ИСХОДНИК-даты-1х'!$D$10:$AD$40,7,0)</f>
        <v>43809</v>
      </c>
      <c r="K10" s="141">
        <f>VLOOKUP(D10,'ИСХОДНИК-даты-1х'!$D$10:$AD$40,8,0)</f>
        <v>43943</v>
      </c>
      <c r="L10" s="141">
        <f>VLOOKUP(D10,'ИСХОДНИК-даты-1х'!$D$10:$AD$40,9,0)</f>
        <v>43945</v>
      </c>
      <c r="M10" s="140">
        <f>VLOOKUP(D10,'ИСХОДНИК-даты-1х'!$D$10:$AD$40,10,0)</f>
        <v>43977</v>
      </c>
      <c r="N10" s="140">
        <f>VLOOKUP(D10,'ИСХОДНИК-даты-1х'!$D$10:$AD$40,11,0)</f>
        <v>43964</v>
      </c>
      <c r="O10" s="646">
        <f>VLOOKUP(D10,'ИСХОДНИК-даты-1х'!$D$10:$AD$40,12,0)</f>
        <v>43972</v>
      </c>
      <c r="P10" s="646">
        <f>VLOOKUP(D10,'ИСХОДНИК-даты-1х'!$D$10:$AD$40,13,0)</f>
        <v>43964</v>
      </c>
      <c r="Q10" s="646">
        <f>VLOOKUP(D10,'ИСХОДНИК-даты-1х'!$D$10:$AD$40,14,0)</f>
        <v>43980</v>
      </c>
      <c r="R10" s="141">
        <f>VLOOKUP(D10,'ИСХОДНИК-даты-1х'!$D$10:$AD$40,15,0)</f>
        <v>43985</v>
      </c>
      <c r="S10" s="141">
        <f>VLOOKUP(D10,'ИСХОДНИК-даты-1х'!$D$10:$AD$40,16,0)</f>
        <v>43999</v>
      </c>
      <c r="T10" s="141">
        <f>VLOOKUP(D10,'ИСХОДНИК-даты-1х'!$D$10:$AD$40,17,0)</f>
        <v>44004</v>
      </c>
      <c r="U10" s="141">
        <f>VLOOKUP(D10,'ИСХОДНИК-даты-1х'!$D$10:$AD$40,18,0)</f>
        <v>44025</v>
      </c>
      <c r="V10" s="140">
        <f>VLOOKUP(D10,'ИСХОДНИК-даты-1х'!$D$10:$AD$40,19,0)</f>
        <v>44035</v>
      </c>
      <c r="W10" s="651">
        <f>VLOOKUP(D10,'ИСХОДНИК-даты-1х'!$D$10:$AD$40,20,0)</f>
        <v>44040</v>
      </c>
      <c r="X10" s="142">
        <f>VLOOKUP(D10,'ИСХОДНИК-даты-1х'!$D$10:$AD$40,21,0)</f>
        <v>44085</v>
      </c>
      <c r="Y10" s="143">
        <f t="shared" si="2"/>
        <v>50</v>
      </c>
    </row>
    <row r="11" spans="1:27">
      <c r="A11" s="136">
        <f>IF(ISBLANK(D11),"",COUNTA($D$8:D11))</f>
        <v>4</v>
      </c>
      <c r="B11" s="818">
        <v>6</v>
      </c>
      <c r="C11" s="640"/>
      <c r="D11" s="139" t="str">
        <f t="shared" si="1"/>
        <v>6</v>
      </c>
      <c r="E11" s="140" t="str">
        <f>VLOOKUP(D11,'ИСХОДНИК-даты-1х'!$D$10:$AD$40,2,0)</f>
        <v>-</v>
      </c>
      <c r="F11" s="651">
        <f>VLOOKUP(D11,'ИСХОДНИК-даты-1х'!$D$10:$AD$40,3,0)</f>
        <v>43802</v>
      </c>
      <c r="G11" s="141">
        <f>VLOOKUP(D11,'ИСХОДНИК-даты-1х'!$D$10:$AD$40,4,0)</f>
        <v>43804</v>
      </c>
      <c r="H11" s="140">
        <f>VLOOKUP(D11,'ИСХОДНИК-даты-1х'!$D$10:$AD$40,5,0)</f>
        <v>43805</v>
      </c>
      <c r="I11" s="140">
        <f>VLOOKUP(D11,'ИСХОДНИК-даты-1х'!$D$10:$AD$40,6,0)</f>
        <v>43812</v>
      </c>
      <c r="J11" s="141">
        <f>VLOOKUP(D11,'ИСХОДНИК-даты-1х'!$D$10:$AD$40,7,0)</f>
        <v>43812</v>
      </c>
      <c r="K11" s="141">
        <f>VLOOKUP(D11,'ИСХОДНИК-даты-1х'!$D$10:$AD$40,8,0)</f>
        <v>43905</v>
      </c>
      <c r="L11" s="141">
        <f>VLOOKUP(D11,'ИСХОДНИК-даты-1х'!$D$10:$AD$40,9,0)</f>
        <v>43907</v>
      </c>
      <c r="M11" s="140">
        <f>VLOOKUP(D11,'ИСХОДНИК-даты-1х'!$D$10:$AD$40,10,0)</f>
        <v>43937</v>
      </c>
      <c r="N11" s="140">
        <f>VLOOKUP(D11,'ИСХОДНИК-даты-1х'!$D$10:$AD$40,11,0)</f>
        <v>43924</v>
      </c>
      <c r="O11" s="646">
        <f>VLOOKUP(D11,'ИСХОДНИК-даты-1х'!$D$10:$AD$40,12,0)</f>
        <v>43934</v>
      </c>
      <c r="P11" s="646">
        <f>VLOOKUP(D11,'ИСХОДНИК-даты-1х'!$D$10:$AD$40,13,0)</f>
        <v>43924</v>
      </c>
      <c r="Q11" s="646">
        <f>VLOOKUP(D11,'ИСХОДНИК-даты-1х'!$D$10:$AD$40,14,0)</f>
        <v>43943</v>
      </c>
      <c r="R11" s="141">
        <f>VLOOKUP(D11,'ИСХОДНИК-даты-1х'!$D$10:$AD$40,15,0)</f>
        <v>43948</v>
      </c>
      <c r="S11" s="141">
        <f>VLOOKUP(D11,'ИСХОДНИК-даты-1х'!$D$10:$AD$40,16,0)</f>
        <v>43962</v>
      </c>
      <c r="T11" s="141">
        <f>VLOOKUP(D11,'ИСХОДНИК-даты-1х'!$D$10:$AD$40,17,0)</f>
        <v>43964</v>
      </c>
      <c r="U11" s="141" t="str">
        <f>VLOOKUP(D11,'ИСХОДНИК-даты-1х'!$D$10:$AD$40,18,0)</f>
        <v>не требуется</v>
      </c>
      <c r="V11" s="140" t="str">
        <f>VLOOKUP(D11,'ИСХОДНИК-даты-1х'!$D$10:$AD$40,19,0)</f>
        <v>не требуется</v>
      </c>
      <c r="W11" s="651" t="str">
        <f>VLOOKUP(D11,'ИСХОДНИК-даты-1х'!$D$10:$AD$40,20,0)</f>
        <v>не требуется</v>
      </c>
      <c r="X11" s="142">
        <f>VLOOKUP(D11,'ИСХОДНИК-даты-1х'!$D$10:$AD$40,21,0)</f>
        <v>43994</v>
      </c>
      <c r="Y11" s="143" t="e">
        <f t="shared" si="2"/>
        <v>#VALUE!</v>
      </c>
      <c r="Z11" s="590" t="e">
        <f>V12-E12</f>
        <v>#N/A</v>
      </c>
      <c r="AA11" s="649" t="s">
        <v>34</v>
      </c>
    </row>
    <row r="12" spans="1:27">
      <c r="A12" s="136">
        <f>IF(ISBLANK(D12),"",COUNTA($D$8:D12))</f>
        <v>5</v>
      </c>
      <c r="B12" s="818">
        <v>16</v>
      </c>
      <c r="C12" s="640" t="s">
        <v>1737</v>
      </c>
      <c r="D12" s="139" t="str">
        <f t="shared" si="1"/>
        <v>16О_С</v>
      </c>
      <c r="E12" s="140" t="e">
        <f>VLOOKUP(D12,'ИСХОДНИК-даты-1х'!$D$10:$AD$40,2,0)</f>
        <v>#N/A</v>
      </c>
      <c r="F12" s="651" t="e">
        <f>VLOOKUP(D12,'ИСХОДНИК-даты-1х'!$D$10:$AD$40,3,0)</f>
        <v>#N/A</v>
      </c>
      <c r="G12" s="141" t="e">
        <f>VLOOKUP(D12,'ИСХОДНИК-даты-1х'!$D$10:$AD$40,4,0)</f>
        <v>#N/A</v>
      </c>
      <c r="H12" s="140" t="e">
        <f>VLOOKUP(D12,'ИСХОДНИК-даты-1х'!$D$10:$AD$40,5,0)</f>
        <v>#N/A</v>
      </c>
      <c r="I12" s="140" t="e">
        <f>VLOOKUP(D12,'ИСХОДНИК-даты-1х'!$D$10:$AD$40,6,0)</f>
        <v>#N/A</v>
      </c>
      <c r="J12" s="141" t="e">
        <f>VLOOKUP(D12,'ИСХОДНИК-даты-1х'!$D$10:$AD$40,7,0)</f>
        <v>#N/A</v>
      </c>
      <c r="K12" s="141" t="e">
        <f>VLOOKUP(D12,'ИСХОДНИК-даты-1х'!$D$10:$AD$40,8,0)</f>
        <v>#N/A</v>
      </c>
      <c r="L12" s="141" t="e">
        <f>VLOOKUP(D12,'ИСХОДНИК-даты-1х'!$D$10:$AD$40,9,0)</f>
        <v>#N/A</v>
      </c>
      <c r="M12" s="140" t="e">
        <f>VLOOKUP(D12,'ИСХОДНИК-даты-1х'!$D$10:$AD$40,10,0)</f>
        <v>#N/A</v>
      </c>
      <c r="N12" s="140" t="e">
        <f>VLOOKUP(D12,'ИСХОДНИК-даты-1х'!$D$10:$AD$40,11,0)</f>
        <v>#N/A</v>
      </c>
      <c r="O12" s="646" t="e">
        <f>VLOOKUP(D12,'ИСХОДНИК-даты-1х'!$D$10:$AD$40,12,0)</f>
        <v>#N/A</v>
      </c>
      <c r="P12" s="646" t="e">
        <f>VLOOKUP(D12,'ИСХОДНИК-даты-1х'!$D$10:$AD$40,13,0)</f>
        <v>#N/A</v>
      </c>
      <c r="Q12" s="646" t="e">
        <f>VLOOKUP(D12,'ИСХОДНИК-даты-1х'!$D$10:$AD$40,14,0)</f>
        <v>#N/A</v>
      </c>
      <c r="R12" s="141" t="e">
        <f>VLOOKUP(D12,'ИСХОДНИК-даты-1х'!$D$10:$AD$40,15,0)</f>
        <v>#N/A</v>
      </c>
      <c r="S12" s="141" t="e">
        <f>VLOOKUP(D12,'ИСХОДНИК-даты-1х'!$D$10:$AD$40,16,0)</f>
        <v>#N/A</v>
      </c>
      <c r="T12" s="141" t="e">
        <f>VLOOKUP(D12,'ИСХОДНИК-даты-1х'!$D$10:$AD$40,17,0)</f>
        <v>#N/A</v>
      </c>
      <c r="U12" s="141" t="e">
        <f>VLOOKUP(D12,'ИСХОДНИК-даты-1х'!$D$10:$AD$40,18,0)</f>
        <v>#N/A</v>
      </c>
      <c r="V12" s="140" t="e">
        <f>VLOOKUP(D12,'ИСХОДНИК-даты-1х'!$D$10:$AD$40,19,0)</f>
        <v>#N/A</v>
      </c>
      <c r="W12" s="651" t="e">
        <f>VLOOKUP(D12,'ИСХОДНИК-даты-1х'!$D$10:$AD$40,20,0)</f>
        <v>#N/A</v>
      </c>
      <c r="X12" s="142" t="e">
        <f>VLOOKUP(D12,'ИСХОДНИК-даты-1х'!$D$10:$AD$40,21,0)</f>
        <v>#N/A</v>
      </c>
      <c r="Y12" s="143" t="e">
        <f t="shared" si="2"/>
        <v>#N/A</v>
      </c>
    </row>
    <row r="13" spans="1:27">
      <c r="A13" s="136">
        <f>IF(ISBLANK(D13),"",COUNTA($D$8:D13))</f>
        <v>6</v>
      </c>
      <c r="B13" s="818">
        <v>18</v>
      </c>
      <c r="C13" s="640"/>
      <c r="D13" s="139" t="str">
        <f t="shared" si="1"/>
        <v>18</v>
      </c>
      <c r="E13" s="140">
        <f>VLOOKUP(D13,'ИСХОДНИК-даты-1х'!$D$10:$AD$40,2,0)</f>
        <v>43864</v>
      </c>
      <c r="F13" s="651">
        <f>VLOOKUP(D13,'ИСХОДНИК-даты-1х'!$D$10:$AD$40,3,0)</f>
        <v>43892</v>
      </c>
      <c r="G13" s="141">
        <f>VLOOKUP(D13,'ИСХОДНИК-даты-1х'!$D$10:$AD$40,4,0)</f>
        <v>43915</v>
      </c>
      <c r="H13" s="140">
        <f>VLOOKUP(D13,'ИСХОДНИК-даты-1х'!$D$10:$AD$40,5,0)</f>
        <v>43920</v>
      </c>
      <c r="I13" s="140">
        <f>VLOOKUP(D13,'ИСХОДНИК-даты-1х'!$D$10:$AD$40,6,0)</f>
        <v>43927</v>
      </c>
      <c r="J13" s="141">
        <f>VLOOKUP(D13,'ИСХОДНИК-даты-1х'!$D$10:$AD$40,7,0)</f>
        <v>43927</v>
      </c>
      <c r="K13" s="141">
        <f>VLOOKUP(D13,'ИСХОДНИК-даты-1х'!$D$10:$AD$40,8,0)</f>
        <v>43941</v>
      </c>
      <c r="L13" s="141">
        <f>VLOOKUP(D13,'ИСХОДНИК-даты-1х'!$D$10:$AD$40,9,0)</f>
        <v>43943</v>
      </c>
      <c r="M13" s="140">
        <f>VLOOKUP(D13,'ИСХОДНИК-даты-1х'!$D$10:$AD$40,10,0)</f>
        <v>43973</v>
      </c>
      <c r="N13" s="140">
        <f>VLOOKUP(D13,'ИСХОДНИК-даты-1х'!$D$10:$AD$40,11,0)</f>
        <v>43962</v>
      </c>
      <c r="O13" s="646">
        <f>VLOOKUP(D13,'ИСХОДНИК-даты-1х'!$D$10:$AD$40,12,0)</f>
        <v>43970</v>
      </c>
      <c r="P13" s="646">
        <f>VLOOKUP(D13,'ИСХОДНИК-даты-1х'!$D$10:$AD$40,13,0)</f>
        <v>43962</v>
      </c>
      <c r="Q13" s="646">
        <f>VLOOKUP(D13,'ИСХОДНИК-даты-1х'!$D$10:$AD$40,14,0)</f>
        <v>43978</v>
      </c>
      <c r="R13" s="141">
        <f>VLOOKUP(D13,'ИСХОДНИК-даты-1х'!$D$10:$AD$40,15,0)</f>
        <v>43983</v>
      </c>
      <c r="S13" s="141">
        <f>VLOOKUP(D13,'ИСХОДНИК-даты-1х'!$D$10:$AD$40,16,0)</f>
        <v>44043</v>
      </c>
      <c r="T13" s="141">
        <f>VLOOKUP(D13,'ИСХОДНИК-даты-1х'!$D$10:$AD$40,17,0)</f>
        <v>44187</v>
      </c>
      <c r="U13" s="141">
        <f>VLOOKUP(D13,'ИСХОДНИК-даты-1х'!$D$10:$AD$40,18,0)</f>
        <v>44208</v>
      </c>
      <c r="V13" s="140">
        <f>VLOOKUP(D13,'ИСХОДНИК-даты-1х'!$D$10:$AD$40,19,0)</f>
        <v>44218</v>
      </c>
      <c r="W13" s="651">
        <f>VLOOKUP(D13,'ИСХОДНИК-даты-1х'!$D$10:$AD$40,20,0)</f>
        <v>44223</v>
      </c>
      <c r="X13" s="142">
        <f>VLOOKUP(D13,'ИСХОДНИК-даты-1х'!$D$10:$AD$40,21,0)</f>
        <v>44263</v>
      </c>
      <c r="Y13" s="143">
        <f t="shared" si="2"/>
        <v>45</v>
      </c>
    </row>
    <row r="14" spans="1:27">
      <c r="A14" s="136">
        <f>IF(ISBLANK(D14),"",COUNTA($D$8:D14))</f>
        <v>7</v>
      </c>
      <c r="B14" s="818">
        <v>31</v>
      </c>
      <c r="C14" s="640" t="s">
        <v>1737</v>
      </c>
      <c r="D14" s="139" t="str">
        <f t="shared" si="1"/>
        <v>31О_С</v>
      </c>
      <c r="E14" s="140">
        <f>VLOOKUP(D14,'ИСХОДНИК-даты-1х'!$D$10:$AD$40,2,0)</f>
        <v>43854</v>
      </c>
      <c r="F14" s="651">
        <f>VLOOKUP(D14,'ИСХОДНИК-даты-1х'!$D$10:$AD$40,3,0)</f>
        <v>43882</v>
      </c>
      <c r="G14" s="141">
        <f>VLOOKUP(D14,'ИСХОДНИК-даты-1х'!$D$10:$AD$40,4,0)</f>
        <v>43996</v>
      </c>
      <c r="H14" s="140">
        <f>VLOOKUP(D14,'ИСХОДНИК-даты-1х'!$D$10:$AD$40,5,0)</f>
        <v>43999</v>
      </c>
      <c r="I14" s="140">
        <f>VLOOKUP(D14,'ИСХОДНИК-даты-1х'!$D$10:$AD$40,6,0)</f>
        <v>43999</v>
      </c>
      <c r="J14" s="141">
        <f>VLOOKUP(D14,'ИСХОДНИК-даты-1х'!$D$10:$AD$40,7,0)</f>
        <v>43999</v>
      </c>
      <c r="K14" s="141">
        <f>VLOOKUP(D14,'ИСХОДНИК-даты-1х'!$D$10:$AD$40,8,0)</f>
        <v>44132</v>
      </c>
      <c r="L14" s="141">
        <f>VLOOKUP(D14,'ИСХОДНИК-даты-1х'!$D$10:$AD$40,9,0)</f>
        <v>44134</v>
      </c>
      <c r="M14" s="140">
        <f>VLOOKUP(D14,'ИСХОДНИК-даты-1х'!$D$10:$AD$40,10,0)</f>
        <v>44166</v>
      </c>
      <c r="N14" s="140">
        <f>VLOOKUP(D14,'ИСХОДНИК-даты-1х'!$D$10:$AD$40,11,0)</f>
        <v>44167</v>
      </c>
      <c r="O14" s="646">
        <f>VLOOKUP(D14,'ИСХОДНИК-даты-1х'!$D$10:$AD$40,12,0)</f>
        <v>44161</v>
      </c>
      <c r="P14" s="646">
        <f>VLOOKUP(D14,'ИСХОДНИК-даты-1х'!$D$10:$AD$40,13,0)</f>
        <v>44167</v>
      </c>
      <c r="Q14" s="646">
        <f>VLOOKUP(D14,'ИСХОДНИК-даты-1х'!$D$10:$AD$40,14,0)</f>
        <v>44172</v>
      </c>
      <c r="R14" s="141">
        <f>VLOOKUP(D14,'ИСХОДНИК-даты-1х'!$D$10:$AD$40,15,0)</f>
        <v>44175</v>
      </c>
      <c r="S14" s="141">
        <f>VLOOKUP(D14,'ИСХОДНИК-даты-1х'!$D$10:$AD$40,16,0)</f>
        <v>44189</v>
      </c>
      <c r="T14" s="141">
        <f>VLOOKUP(D14,'ИСХОДНИК-даты-1х'!$D$10:$AD$40,17,0)</f>
        <v>44194</v>
      </c>
      <c r="U14" s="141">
        <f>VLOOKUP(D14,'ИСХОДНИК-даты-1х'!$D$10:$AD$40,18,0)</f>
        <v>44215</v>
      </c>
      <c r="V14" s="140">
        <f>VLOOKUP(D14,'ИСХОДНИК-даты-1х'!$D$10:$AD$40,19,0)</f>
        <v>44225</v>
      </c>
      <c r="W14" s="651">
        <f>VLOOKUP(D14,'ИСХОДНИК-даты-1х'!$D$10:$AD$40,20,0)</f>
        <v>44230</v>
      </c>
      <c r="X14" s="142">
        <f>VLOOKUP(D14,'ИСХОДНИК-даты-1х'!$D$10:$AD$40,21,0)</f>
        <v>44263</v>
      </c>
      <c r="Y14" s="143">
        <f t="shared" si="2"/>
        <v>38</v>
      </c>
    </row>
    <row r="15" spans="1:27">
      <c r="A15" s="136">
        <f>IF(ISBLANK(D15),"",COUNTA($D$8:D15))</f>
        <v>8</v>
      </c>
      <c r="B15" s="818">
        <v>12</v>
      </c>
      <c r="C15" s="640" t="s">
        <v>1737</v>
      </c>
      <c r="D15" s="139" t="str">
        <f t="shared" si="1"/>
        <v>12О_С</v>
      </c>
      <c r="E15" s="140">
        <f>VLOOKUP(D15,'ИСХОДНИК-даты-1х'!$D$10:$AD$40,2,0)</f>
        <v>43889</v>
      </c>
      <c r="F15" s="651">
        <f>VLOOKUP(D15,'ИСХОДНИК-даты-1х'!$D$10:$AD$40,3,0)</f>
        <v>43917</v>
      </c>
      <c r="G15" s="141">
        <f>VLOOKUP(D15,'ИСХОДНИК-даты-1х'!$D$10:$AD$40,4,0)</f>
        <v>43942</v>
      </c>
      <c r="H15" s="140">
        <f>VLOOKUP(D15,'ИСХОДНИК-даты-1х'!$D$10:$AD$40,5,0)</f>
        <v>43945</v>
      </c>
      <c r="I15" s="140">
        <f>VLOOKUP(D15,'ИСХОДНИК-даты-1х'!$D$10:$AD$40,6,0)</f>
        <v>43952</v>
      </c>
      <c r="J15" s="141">
        <f>VLOOKUP(D15,'ИСХОДНИК-даты-1х'!$D$10:$AD$40,7,0)</f>
        <v>43952</v>
      </c>
      <c r="K15" s="141">
        <f>VLOOKUP(D15,'ИСХОДНИК-даты-1х'!$D$10:$AD$40,8,0)</f>
        <v>43966</v>
      </c>
      <c r="L15" s="141">
        <f>VLOOKUP(D15,'ИСХОДНИК-даты-1х'!$D$10:$AD$40,9,0)</f>
        <v>43970</v>
      </c>
      <c r="M15" s="140">
        <f>VLOOKUP(D15,'ИСХОДНИК-даты-1х'!$D$10:$AD$40,10,0)</f>
        <v>44000</v>
      </c>
      <c r="N15" s="140">
        <f>VLOOKUP(D15,'ИСХОДНИК-даты-1х'!$D$10:$AD$40,11,0)</f>
        <v>43987</v>
      </c>
      <c r="O15" s="646">
        <f>VLOOKUP(D15,'ИСХОДНИК-даты-1х'!$D$10:$AD$40,12,0)</f>
        <v>44131</v>
      </c>
      <c r="P15" s="646">
        <f>VLOOKUP(D15,'ИСХОДНИК-даты-1х'!$D$10:$AD$40,13,0)</f>
        <v>43987</v>
      </c>
      <c r="Q15" s="646">
        <f>VLOOKUP(D15,'ИСХОДНИК-даты-1х'!$D$10:$AD$40,14,0)</f>
        <v>44162</v>
      </c>
      <c r="R15" s="141">
        <f>VLOOKUP(D15,'ИСХОДНИК-даты-1х'!$D$10:$AD$40,15,0)</f>
        <v>44167</v>
      </c>
      <c r="S15" s="141">
        <f>VLOOKUP(D15,'ИСХОДНИК-даты-1х'!$D$10:$AD$40,16,0)</f>
        <v>44181</v>
      </c>
      <c r="T15" s="141">
        <f>VLOOKUP(D15,'ИСХОДНИК-даты-1х'!$D$10:$AD$40,17,0)</f>
        <v>44186</v>
      </c>
      <c r="U15" s="141">
        <f>VLOOKUP(D15,'ИСХОДНИК-даты-1х'!$D$10:$AD$40,18,0)</f>
        <v>44207</v>
      </c>
      <c r="V15" s="140">
        <f>VLOOKUP(D15,'ИСХОДНИК-даты-1х'!$D$10:$AD$40,19,0)</f>
        <v>44217</v>
      </c>
      <c r="W15" s="651">
        <f>VLOOKUP(D15,'ИСХОДНИК-даты-1х'!$D$10:$AD$40,20,0)</f>
        <v>44222</v>
      </c>
      <c r="X15" s="142">
        <f>VLOOKUP(D15,'ИСХОДНИК-даты-1х'!$D$10:$AD$40,21,0)</f>
        <v>44262</v>
      </c>
      <c r="Y15" s="143">
        <f t="shared" si="2"/>
        <v>45</v>
      </c>
      <c r="Z15" s="590"/>
      <c r="AA15" s="649"/>
    </row>
    <row r="16" spans="1:27">
      <c r="A16" s="136">
        <f>IF(ISBLANK(D16),"",COUNTA($D$8:D16))</f>
        <v>9</v>
      </c>
      <c r="B16" s="818">
        <v>15</v>
      </c>
      <c r="C16" s="640" t="s">
        <v>1737</v>
      </c>
      <c r="D16" s="139" t="str">
        <f t="shared" si="1"/>
        <v>15О_С</v>
      </c>
      <c r="E16" s="140">
        <f>VLOOKUP(D16,'ИСХОДНИК-даты-1х'!$D$10:$AD$40,2,0)</f>
        <v>43898</v>
      </c>
      <c r="F16" s="651">
        <f>VLOOKUP(D16,'ИСХОДНИК-даты-1х'!$D$10:$AD$40,3,0)</f>
        <v>43924</v>
      </c>
      <c r="G16" s="141">
        <f>VLOOKUP(D16,'ИСХОДНИК-даты-1х'!$D$10:$AD$40,4,0)</f>
        <v>44211</v>
      </c>
      <c r="H16" s="140">
        <f>VLOOKUP(D16,'ИСХОДНИК-даты-1х'!$D$10:$AD$40,5,0)</f>
        <v>44226</v>
      </c>
      <c r="I16" s="140">
        <f>VLOOKUP(D16,'ИСХОДНИК-даты-1х'!$D$10:$AD$40,6,0)</f>
        <v>44232</v>
      </c>
      <c r="J16" s="141">
        <f>VLOOKUP(D16,'ИСХОДНИК-даты-1х'!$D$10:$AD$40,7,0)</f>
        <v>44232</v>
      </c>
      <c r="K16" s="141">
        <f>VLOOKUP(D16,'ИСХОДНИК-даты-1х'!$D$10:$AD$40,8,0)</f>
        <v>44246</v>
      </c>
      <c r="L16" s="141">
        <f>VLOOKUP(D16,'ИСХОДНИК-даты-1х'!$D$10:$AD$40,9,0)</f>
        <v>44250</v>
      </c>
      <c r="M16" s="140">
        <f>VLOOKUP(D16,'ИСХОДНИК-даты-1х'!$D$10:$AD$40,10,0)</f>
        <v>44280</v>
      </c>
      <c r="N16" s="140">
        <f>VLOOKUP(D16,'ИСХОДНИК-даты-1х'!$D$10:$AD$40,11,0)</f>
        <v>44267</v>
      </c>
      <c r="O16" s="646">
        <f>VLOOKUP(D16,'ИСХОДНИК-даты-1х'!$D$10:$AD$40,12,0)</f>
        <v>44277</v>
      </c>
      <c r="P16" s="646">
        <f>VLOOKUP(D16,'ИСХОДНИК-даты-1х'!$D$10:$AD$40,13,0)</f>
        <v>44267</v>
      </c>
      <c r="Q16" s="646">
        <f>VLOOKUP(D16,'ИСХОДНИК-даты-1х'!$D$10:$AD$40,14,0)</f>
        <v>44285</v>
      </c>
      <c r="R16" s="141">
        <f>VLOOKUP(D16,'ИСХОДНИК-даты-1х'!$D$10:$AD$40,15,0)</f>
        <v>44288</v>
      </c>
      <c r="S16" s="141">
        <f>VLOOKUP(D16,'ИСХОДНИК-даты-1х'!$D$10:$AD$40,16,0)</f>
        <v>44302</v>
      </c>
      <c r="T16" s="141">
        <f>VLOOKUP(D16,'ИСХОДНИК-даты-1х'!$D$10:$AD$40,17,0)</f>
        <v>44307</v>
      </c>
      <c r="U16" s="141">
        <f>VLOOKUP(D16,'ИСХОДНИК-даты-1х'!$D$10:$AD$40,18,0)</f>
        <v>44328</v>
      </c>
      <c r="V16" s="140">
        <f>VLOOKUP(D16,'ИСХОДНИК-даты-1х'!$D$10:$AD$40,19,0)</f>
        <v>44340</v>
      </c>
      <c r="W16" s="651">
        <f>VLOOKUP(D16,'ИСХОДНИК-даты-1х'!$D$10:$AD$40,20,0)</f>
        <v>44343</v>
      </c>
      <c r="X16" s="142">
        <f>VLOOKUP(D16,'ИСХОДНИК-даты-1х'!$D$10:$AD$40,21,0)</f>
        <v>44388</v>
      </c>
      <c r="Y16" s="143">
        <f t="shared" si="2"/>
        <v>48</v>
      </c>
    </row>
    <row r="17" spans="1:27">
      <c r="A17" s="136">
        <f>IF(ISBLANK(D17),"",COUNTA($D$8:D17))</f>
        <v>10</v>
      </c>
      <c r="B17" s="818">
        <v>35</v>
      </c>
      <c r="C17" s="640" t="s">
        <v>1755</v>
      </c>
      <c r="D17" s="139" t="str">
        <f t="shared" si="1"/>
        <v>35О_Т</v>
      </c>
      <c r="E17" s="140">
        <f>VLOOKUP(D17,'ИСХОДНИК-даты-1х'!$D$10:$AD$40,2,0)</f>
        <v>44047</v>
      </c>
      <c r="F17" s="651">
        <f>VLOOKUP(D17,'ИСХОДНИК-даты-1х'!$D$10:$AD$40,3,0)</f>
        <v>44075</v>
      </c>
      <c r="G17" s="141">
        <f>VLOOKUP(D17,'ИСХОДНИК-даты-1х'!$D$10:$AD$40,4,0)</f>
        <v>44098</v>
      </c>
      <c r="H17" s="140">
        <f>VLOOKUP(D17,'ИСХОДНИК-даты-1х'!$D$10:$AD$40,5,0)</f>
        <v>44185</v>
      </c>
      <c r="I17" s="140">
        <f>VLOOKUP(D17,'ИСХОДНИК-даты-1х'!$D$10:$AD$40,6,0)</f>
        <v>44190</v>
      </c>
      <c r="J17" s="141">
        <f>VLOOKUP(D17,'ИСХОДНИК-даты-1х'!$D$10:$AD$40,7,0)</f>
        <v>44190</v>
      </c>
      <c r="K17" s="141">
        <f>VLOOKUP(D17,'ИСХОДНИК-даты-1х'!$D$10:$AD$40,8,0)</f>
        <v>44264</v>
      </c>
      <c r="L17" s="141">
        <f>VLOOKUP(D17,'ИСХОДНИК-даты-1х'!$D$10:$AD$40,9,0)</f>
        <v>44266</v>
      </c>
      <c r="M17" s="140">
        <f>VLOOKUP(D17,'ИСХОДНИК-даты-1х'!$D$10:$AD$40,10,0)</f>
        <v>44298</v>
      </c>
      <c r="N17" s="140">
        <f>VLOOKUP(D17,'ИСХОДНИК-даты-1х'!$D$10:$AD$40,11,0)</f>
        <v>44285</v>
      </c>
      <c r="O17" s="646">
        <f>VLOOKUP(D17,'ИСХОДНИК-даты-1х'!$D$10:$AD$40,12,0)</f>
        <v>44293</v>
      </c>
      <c r="P17" s="646">
        <f>VLOOKUP(D17,'ИСХОДНИК-даты-1х'!$D$10:$AD$40,13,0)</f>
        <v>44285</v>
      </c>
      <c r="Q17" s="646">
        <f>VLOOKUP(D17,'ИСХОДНИК-даты-1х'!$D$10:$AD$40,14,0)</f>
        <v>44301</v>
      </c>
      <c r="R17" s="141">
        <f>VLOOKUP(D17,'ИСХОДНИК-даты-1х'!$D$10:$AD$40,15,0)</f>
        <v>44306</v>
      </c>
      <c r="S17" s="141">
        <f>VLOOKUP(D17,'ИСХОДНИК-даты-1х'!$D$10:$AD$40,16,0)</f>
        <v>44320</v>
      </c>
      <c r="T17" s="141">
        <f>VLOOKUP(D17,'ИСХОДНИК-даты-1х'!$D$10:$AD$40,17,0)</f>
        <v>44323</v>
      </c>
      <c r="U17" s="141" t="str">
        <f>VLOOKUP(D17,'ИСХОДНИК-даты-1х'!$D$10:$AD$40,18,0)</f>
        <v>не требуется</v>
      </c>
      <c r="V17" s="140" t="str">
        <f>VLOOKUP(D17,'ИСХОДНИК-даты-1х'!$D$10:$AD$40,19,0)</f>
        <v>не требуется</v>
      </c>
      <c r="W17" s="651" t="str">
        <f>VLOOKUP(D17,'ИСХОДНИК-даты-1х'!$D$10:$AD$40,20,0)</f>
        <v>не требуется</v>
      </c>
      <c r="X17" s="142">
        <f>VLOOKUP(D17,'ИСХОДНИК-даты-1х'!$D$10:$AD$40,21,0)</f>
        <v>44353</v>
      </c>
      <c r="Y17" s="143" t="e">
        <f t="shared" si="2"/>
        <v>#VALUE!</v>
      </c>
    </row>
    <row r="18" spans="1:27">
      <c r="A18" s="136">
        <f>IF(ISBLANK(D18),"",COUNTA($D$8:D18))</f>
        <v>11</v>
      </c>
      <c r="B18" s="818">
        <v>11</v>
      </c>
      <c r="C18" s="640"/>
      <c r="D18" s="139" t="str">
        <f t="shared" si="1"/>
        <v>11</v>
      </c>
      <c r="E18" s="140">
        <f>VLOOKUP(D18,'ИСХОДНИК-даты-1х'!$D$10:$AD$40,2,0)</f>
        <v>43998</v>
      </c>
      <c r="F18" s="651">
        <f>VLOOKUP(D18,'ИСХОДНИК-даты-1х'!$D$10:$AD$40,3,0)</f>
        <v>44026</v>
      </c>
      <c r="G18" s="141">
        <f>VLOOKUP(D18,'ИСХОДНИК-даты-1х'!$D$10:$AD$40,4,0)</f>
        <v>44049</v>
      </c>
      <c r="H18" s="140">
        <f>VLOOKUP(D18,'ИСХОДНИК-даты-1х'!$D$10:$AD$40,5,0)</f>
        <v>44256</v>
      </c>
      <c r="I18" s="140">
        <f>VLOOKUP(D18,'ИСХОДНИК-даты-1х'!$D$10:$AD$40,6,0)</f>
        <v>44263</v>
      </c>
      <c r="J18" s="141">
        <f>VLOOKUP(D18,'ИСХОДНИК-даты-1х'!$D$10:$AD$40,7,0)</f>
        <v>44263</v>
      </c>
      <c r="K18" s="141">
        <f>VLOOKUP(D18,'ИСХОДНИК-даты-1х'!$D$10:$AD$40,8,0)</f>
        <v>44280</v>
      </c>
      <c r="L18" s="141">
        <f>VLOOKUP(D18,'ИСХОДНИК-даты-1х'!$D$10:$AD$40,9,0)</f>
        <v>44284</v>
      </c>
      <c r="M18" s="140">
        <f>VLOOKUP(D18,'ИСХОДНИК-даты-1х'!$D$10:$AD$40,10,0)</f>
        <v>44314</v>
      </c>
      <c r="N18" s="140">
        <f>VLOOKUP(D18,'ИСХОДНИК-даты-1х'!$D$10:$AD$40,11,0)</f>
        <v>44301</v>
      </c>
      <c r="O18" s="646">
        <f>VLOOKUP(D18,'ИСХОДНИК-даты-1х'!$D$10:$AD$40,12,0)</f>
        <v>44309</v>
      </c>
      <c r="P18" s="646">
        <f>VLOOKUP(D18,'ИСХОДНИК-даты-1х'!$D$10:$AD$40,13,0)</f>
        <v>44301</v>
      </c>
      <c r="Q18" s="646">
        <f>VLOOKUP(D18,'ИСХОДНИК-даты-1х'!$D$10:$AD$40,14,0)</f>
        <v>44319</v>
      </c>
      <c r="R18" s="141">
        <f>VLOOKUP(D18,'ИСХОДНИК-даты-1х'!$D$10:$AD$40,15,0)</f>
        <v>44322</v>
      </c>
      <c r="S18" s="141">
        <f>VLOOKUP(D18,'ИСХОДНИК-даты-1х'!$D$10:$AD$40,16,0)</f>
        <v>44336</v>
      </c>
      <c r="T18" s="141">
        <f>VLOOKUP(D18,'ИСХОДНИК-даты-1х'!$D$10:$AD$40,17,0)</f>
        <v>44341</v>
      </c>
      <c r="U18" s="141" t="str">
        <f>VLOOKUP(D18,'ИСХОДНИК-даты-1х'!$D$10:$AD$40,18,0)</f>
        <v>не требуется</v>
      </c>
      <c r="V18" s="140" t="str">
        <f>VLOOKUP(D18,'ИСХОДНИК-даты-1х'!$D$10:$AD$40,19,0)</f>
        <v>не требуется</v>
      </c>
      <c r="W18" s="651" t="str">
        <f>VLOOKUP(D18,'ИСХОДНИК-даты-1х'!$D$10:$AD$40,20,0)</f>
        <v>не требуется</v>
      </c>
      <c r="X18" s="142">
        <f>VLOOKUP(D18,'ИСХОДНИК-даты-1х'!$D$10:$AD$40,21,0)</f>
        <v>44371</v>
      </c>
      <c r="Y18" s="143" t="e">
        <f t="shared" si="2"/>
        <v>#VALUE!</v>
      </c>
      <c r="Z18" s="590">
        <f>V23-E23</f>
        <v>246</v>
      </c>
      <c r="AA18" s="649" t="s">
        <v>1792</v>
      </c>
    </row>
    <row r="19" spans="1:27">
      <c r="A19" s="136">
        <f>IF(ISBLANK(D19),"",COUNTA($D$8:D19))</f>
        <v>12</v>
      </c>
      <c r="B19" s="818">
        <v>17</v>
      </c>
      <c r="C19" s="640" t="s">
        <v>1737</v>
      </c>
      <c r="D19" s="139" t="str">
        <f t="shared" si="1"/>
        <v>17О_С</v>
      </c>
      <c r="E19" s="140">
        <f>VLOOKUP(D19,'ИСХОДНИК-даты-1х'!$D$10:$AD$40,2,0)</f>
        <v>43914</v>
      </c>
      <c r="F19" s="651">
        <f>VLOOKUP(D19,'ИСХОДНИК-даты-1х'!$D$10:$AD$40,3,0)</f>
        <v>43942</v>
      </c>
      <c r="G19" s="141">
        <f>VLOOKUP(D19,'ИСХОДНИК-даты-1х'!$D$10:$AD$40,4,0)</f>
        <v>43965</v>
      </c>
      <c r="H19" s="140">
        <f>VLOOKUP(D19,'ИСХОДНИК-даты-1х'!$D$10:$AD$40,5,0)</f>
        <v>43970</v>
      </c>
      <c r="I19" s="140">
        <f>VLOOKUP(D19,'ИСХОДНИК-даты-1х'!$D$10:$AD$40,6,0)</f>
        <v>43977</v>
      </c>
      <c r="J19" s="141">
        <f>VLOOKUP(D19,'ИСХОДНИК-даты-1х'!$D$10:$AD$40,7,0)</f>
        <v>43977</v>
      </c>
      <c r="K19" s="141">
        <f>VLOOKUP(D19,'ИСХОДНИК-даты-1х'!$D$10:$AD$40,8,0)</f>
        <v>43991</v>
      </c>
      <c r="L19" s="141">
        <f>VLOOKUP(D19,'ИСХОДНИК-даты-1х'!$D$10:$AD$40,9,0)</f>
        <v>43993</v>
      </c>
      <c r="M19" s="140">
        <f>VLOOKUP(D19,'ИСХОДНИК-даты-1х'!$D$10:$AD$40,10,0)</f>
        <v>44025</v>
      </c>
      <c r="N19" s="140">
        <f>VLOOKUP(D19,'ИСХОДНИК-даты-1х'!$D$10:$AD$40,11,0)</f>
        <v>44012</v>
      </c>
      <c r="O19" s="646">
        <f>VLOOKUP(D19,'ИСХОДНИК-даты-1х'!$D$10:$AD$40,12,0)</f>
        <v>44131</v>
      </c>
      <c r="P19" s="646">
        <f>VLOOKUP(D19,'ИСХОДНИК-даты-1х'!$D$10:$AD$40,13,0)</f>
        <v>44012</v>
      </c>
      <c r="Q19" s="646">
        <f>VLOOKUP(D19,'ИСХОДНИК-даты-1х'!$D$10:$AD$40,14,0)</f>
        <v>44188</v>
      </c>
      <c r="R19" s="141">
        <f>VLOOKUP(D19,'ИСХОДНИК-даты-1х'!$D$10:$AD$40,15,0)</f>
        <v>44193</v>
      </c>
      <c r="S19" s="141">
        <f>VLOOKUP(D19,'ИСХОДНИК-даты-1х'!$D$10:$AD$40,16,0)</f>
        <v>44257</v>
      </c>
      <c r="T19" s="141">
        <f>VLOOKUP(D19,'ИСХОДНИК-даты-1х'!$D$10:$AD$40,17,0)</f>
        <v>44260</v>
      </c>
      <c r="U19" s="141">
        <f>VLOOKUP(D19,'ИСХОДНИК-даты-1х'!$D$10:$AD$40,18,0)</f>
        <v>44281</v>
      </c>
      <c r="V19" s="140">
        <f>VLOOKUP(D19,'ИСХОДНИК-даты-1х'!$D$10:$AD$40,19,0)</f>
        <v>44293</v>
      </c>
      <c r="W19" s="651">
        <f>VLOOKUP(D19,'ИСХОДНИК-даты-1х'!$D$10:$AD$40,20,0)</f>
        <v>44298</v>
      </c>
      <c r="X19" s="142">
        <f>VLOOKUP(D19,'ИСХОДНИК-даты-1х'!$D$10:$AD$40,21,0)</f>
        <v>44343</v>
      </c>
      <c r="Y19" s="143">
        <f t="shared" si="2"/>
        <v>50</v>
      </c>
    </row>
    <row r="20" spans="1:27">
      <c r="A20" s="136">
        <f>IF(ISBLANK(D20),"",COUNTA($D$8:D20))</f>
        <v>13</v>
      </c>
      <c r="B20" s="818">
        <v>32</v>
      </c>
      <c r="C20" s="640"/>
      <c r="D20" s="139" t="str">
        <f t="shared" si="1"/>
        <v>32</v>
      </c>
      <c r="E20" s="140">
        <f>VLOOKUP(D20,'ИСХОДНИК-даты-1х'!$D$10:$AD$40,2,0)</f>
        <v>44018</v>
      </c>
      <c r="F20" s="651">
        <f>VLOOKUP(D20,'ИСХОДНИК-даты-1х'!$D$10:$AD$40,3,0)</f>
        <v>44046</v>
      </c>
      <c r="G20" s="141">
        <f>VLOOKUP(D20,'ИСХОДНИК-даты-1х'!$D$10:$AD$40,4,0)</f>
        <v>44211</v>
      </c>
      <c r="H20" s="140">
        <f>VLOOKUP(D20,'ИСХОДНИК-даты-1х'!$D$10:$AD$40,5,0)</f>
        <v>44216</v>
      </c>
      <c r="I20" s="140">
        <f>VLOOKUP(D20,'ИСХОДНИК-даты-1х'!$D$10:$AD$40,6,0)</f>
        <v>44223</v>
      </c>
      <c r="J20" s="141">
        <f>VLOOKUP(D20,'ИСХОДНИК-даты-1х'!$D$10:$AD$40,7,0)</f>
        <v>44223</v>
      </c>
      <c r="K20" s="141">
        <f>VLOOKUP(D20,'ИСХОДНИК-даты-1х'!$D$10:$AD$40,8,0)</f>
        <v>44237</v>
      </c>
      <c r="L20" s="141">
        <f>VLOOKUP(D20,'ИСХОДНИК-даты-1х'!$D$10:$AD$40,9,0)</f>
        <v>44239</v>
      </c>
      <c r="M20" s="140">
        <f>VLOOKUP(D20,'ИСХОДНИК-даты-1х'!$D$10:$AD$40,10,0)</f>
        <v>44271</v>
      </c>
      <c r="N20" s="140">
        <f>VLOOKUP(D20,'ИСХОДНИК-даты-1х'!$D$10:$AD$40,11,0)</f>
        <v>44258</v>
      </c>
      <c r="O20" s="646">
        <f>VLOOKUP(D20,'ИСХОДНИК-даты-1х'!$D$10:$AD$40,12,0)</f>
        <v>44266</v>
      </c>
      <c r="P20" s="646">
        <f>VLOOKUP(D20,'ИСХОДНИК-даты-1х'!$D$10:$AD$40,13,0)</f>
        <v>44258</v>
      </c>
      <c r="Q20" s="646">
        <f>VLOOKUP(D20,'ИСХОДНИК-даты-1х'!$D$10:$AD$40,14,0)</f>
        <v>44274</v>
      </c>
      <c r="R20" s="141">
        <f>VLOOKUP(D20,'ИСХОДНИК-даты-1х'!$D$10:$AD$40,15,0)</f>
        <v>44279</v>
      </c>
      <c r="S20" s="141">
        <f>VLOOKUP(D20,'ИСХОДНИК-даты-1х'!$D$10:$AD$40,16,0)</f>
        <v>44293</v>
      </c>
      <c r="T20" s="141">
        <f>VLOOKUP(D20,'ИСХОДНИК-даты-1х'!$D$10:$AD$40,17,0)</f>
        <v>44298</v>
      </c>
      <c r="U20" s="141">
        <f>VLOOKUP(D20,'ИСХОДНИК-даты-1х'!$D$10:$AD$40,18,0)</f>
        <v>44319</v>
      </c>
      <c r="V20" s="140">
        <f>VLOOKUP(D20,'ИСХОДНИК-даты-1х'!$D$10:$AD$40,19,0)</f>
        <v>44329</v>
      </c>
      <c r="W20" s="651">
        <f>VLOOKUP(D20,'ИСХОДНИК-даты-1х'!$D$10:$AD$40,20,0)</f>
        <v>44334</v>
      </c>
      <c r="X20" s="142">
        <f>VLOOKUP(D20,'ИСХОДНИК-даты-1х'!$D$10:$AD$40,21,0)</f>
        <v>44379</v>
      </c>
      <c r="Y20" s="143">
        <f t="shared" si="2"/>
        <v>50</v>
      </c>
    </row>
    <row r="21" spans="1:27">
      <c r="A21" s="136">
        <f>IF(ISBLANK(D21),"",COUNTA($D$8:D21))</f>
        <v>14</v>
      </c>
      <c r="B21" s="818" t="s">
        <v>1739</v>
      </c>
      <c r="C21" s="640" t="s">
        <v>1737</v>
      </c>
      <c r="D21" s="139" t="str">
        <f t="shared" si="1"/>
        <v>7О_С</v>
      </c>
      <c r="E21" s="140">
        <f>VLOOKUP(D21,'ИСХОДНИК-даты-1х'!$D$10:$AD$40,2,0)</f>
        <v>44018</v>
      </c>
      <c r="F21" s="651">
        <f>VLOOKUP(D21,'ИСХОДНИК-даты-1х'!$D$10:$AD$40,3,0)</f>
        <v>44046</v>
      </c>
      <c r="G21" s="141">
        <f>VLOOKUP(D21,'ИСХОДНИК-даты-1х'!$D$10:$AD$40,4,0)</f>
        <v>44069</v>
      </c>
      <c r="H21" s="140">
        <f>VLOOKUP(D21,'ИСХОДНИК-даты-1х'!$D$10:$AD$40,5,0)</f>
        <v>44074</v>
      </c>
      <c r="I21" s="140">
        <f>VLOOKUP(D21,'ИСХОДНИК-даты-1х'!$D$10:$AD$40,6,0)</f>
        <v>44081</v>
      </c>
      <c r="J21" s="141">
        <f>VLOOKUP(D21,'ИСХОДНИК-даты-1х'!$D$10:$AD$40,7,0)</f>
        <v>44081</v>
      </c>
      <c r="K21" s="141">
        <f>VLOOKUP(D21,'ИСХОДНИК-даты-1х'!$D$10:$AD$40,8,0)</f>
        <v>44158</v>
      </c>
      <c r="L21" s="141">
        <f>VLOOKUP(D21,'ИСХОДНИК-даты-1х'!$D$10:$AD$40,9,0)</f>
        <v>44160</v>
      </c>
      <c r="M21" s="140">
        <f>VLOOKUP(D21,'ИСХОДНИК-даты-1х'!$D$10:$AD$40,10,0)</f>
        <v>44190</v>
      </c>
      <c r="N21" s="140">
        <f>VLOOKUP(D21,'ИСХОДНИК-даты-1х'!$D$10:$AD$40,11,0)</f>
        <v>44196</v>
      </c>
      <c r="O21" s="646">
        <f>VLOOKUP(D21,'ИСХОДНИК-даты-1х'!$D$10:$AD$40,12,0)</f>
        <v>44187</v>
      </c>
      <c r="P21" s="646">
        <f>VLOOKUP(D21,'ИСХОДНИК-даты-1х'!$D$10:$AD$40,13,0)</f>
        <v>44196</v>
      </c>
      <c r="Q21" s="646">
        <f>VLOOKUP(D21,'ИСХОДНИК-даты-1х'!$D$10:$AD$40,14,0)</f>
        <v>44214</v>
      </c>
      <c r="R21" s="141">
        <f>VLOOKUP(D21,'ИСХОДНИК-даты-1х'!$D$10:$AD$40,15,0)</f>
        <v>44217</v>
      </c>
      <c r="S21" s="141">
        <f>VLOOKUP(D21,'ИСХОДНИК-даты-1х'!$D$10:$AD$40,16,0)</f>
        <v>44351</v>
      </c>
      <c r="T21" s="141">
        <f>VLOOKUP(D21,'ИСХОДНИК-даты-1х'!$D$10:$AD$40,17,0)</f>
        <v>44356</v>
      </c>
      <c r="U21" s="141">
        <f>VLOOKUP(D21,'ИСХОДНИК-даты-1х'!$D$10:$AD$40,18,0)</f>
        <v>44377</v>
      </c>
      <c r="V21" s="140">
        <f>VLOOKUP(D21,'ИСХОДНИК-даты-1х'!$D$10:$AD$40,19,0)</f>
        <v>44389</v>
      </c>
      <c r="W21" s="651">
        <f>VLOOKUP(D21,'ИСХОДНИК-даты-1х'!$D$10:$AD$40,20,0)</f>
        <v>44392</v>
      </c>
      <c r="X21" s="142">
        <f>VLOOKUP(D21,'ИСХОДНИК-даты-1х'!$D$10:$AD$40,21,0)</f>
        <v>44437</v>
      </c>
      <c r="Y21" s="143">
        <f t="shared" si="2"/>
        <v>48</v>
      </c>
      <c r="Z21" s="590"/>
      <c r="AA21" s="649"/>
    </row>
    <row r="22" spans="1:27">
      <c r="A22" s="136">
        <f>IF(ISBLANK(D22),"",COUNTA($D$8:D22))</f>
        <v>15</v>
      </c>
      <c r="B22" s="818">
        <v>13</v>
      </c>
      <c r="C22" s="640" t="s">
        <v>1737</v>
      </c>
      <c r="D22" s="139" t="str">
        <f t="shared" si="1"/>
        <v>13О_С</v>
      </c>
      <c r="E22" s="140">
        <f>VLOOKUP(D22,'ИСХОДНИК-даты-1х'!$D$10:$AD$40,2,0)</f>
        <v>44048</v>
      </c>
      <c r="F22" s="651">
        <f>VLOOKUP(D22,'ИСХОДНИК-даты-1х'!$D$10:$AD$40,3,0)</f>
        <v>44076</v>
      </c>
      <c r="G22" s="141">
        <f>VLOOKUP(D22,'ИСХОДНИК-даты-1х'!$D$10:$AD$40,4,0)</f>
        <v>44099</v>
      </c>
      <c r="H22" s="140">
        <f>VLOOKUP(D22,'ИСХОДНИК-даты-1х'!$D$10:$AD$40,5,0)</f>
        <v>44195</v>
      </c>
      <c r="I22" s="140">
        <f>VLOOKUP(D22,'ИСХОДНИК-даты-1х'!$D$10:$AD$40,6,0)</f>
        <v>44202</v>
      </c>
      <c r="J22" s="141">
        <f>VLOOKUP(D22,'ИСХОДНИК-даты-1х'!$D$10:$AD$40,7,0)</f>
        <v>44202</v>
      </c>
      <c r="K22" s="141">
        <f>VLOOKUP(D22,'ИСХОДНИК-даты-1х'!$D$10:$AD$40,8,0)</f>
        <v>44216</v>
      </c>
      <c r="L22" s="141">
        <f>VLOOKUP(D22,'ИСХОДНИК-даты-1х'!$D$10:$AD$40,9,0)</f>
        <v>44218</v>
      </c>
      <c r="M22" s="140">
        <f>VLOOKUP(D22,'ИСХОДНИК-даты-1х'!$D$10:$AD$40,10,0)</f>
        <v>44250</v>
      </c>
      <c r="N22" s="140">
        <f>VLOOKUP(D22,'ИСХОДНИК-даты-1х'!$D$10:$AD$40,11,0)</f>
        <v>44237</v>
      </c>
      <c r="O22" s="646">
        <f>VLOOKUP(D22,'ИСХОДНИК-даты-1х'!$D$10:$AD$40,12,0)</f>
        <v>44245</v>
      </c>
      <c r="P22" s="646">
        <f>VLOOKUP(D22,'ИСХОДНИК-даты-1х'!$D$10:$AD$40,13,0)</f>
        <v>44237</v>
      </c>
      <c r="Q22" s="646">
        <f>VLOOKUP(D22,'ИСХОДНИК-даты-1х'!$D$10:$AD$40,14,0)</f>
        <v>44253</v>
      </c>
      <c r="R22" s="141">
        <f>VLOOKUP(D22,'ИСХОДНИК-даты-1х'!$D$10:$AD$40,15,0)</f>
        <v>44258</v>
      </c>
      <c r="S22" s="141">
        <f>VLOOKUP(D22,'ИСХОДНИК-даты-1х'!$D$10:$AD$40,16,0)</f>
        <v>44272</v>
      </c>
      <c r="T22" s="141">
        <f>VLOOKUP(D22,'ИСХОДНИК-даты-1х'!$D$10:$AD$40,17,0)</f>
        <v>44277</v>
      </c>
      <c r="U22" s="141">
        <f>VLOOKUP(D22,'ИСХОДНИК-даты-1х'!$D$10:$AD$40,18,0)</f>
        <v>44298</v>
      </c>
      <c r="V22" s="140">
        <f>VLOOKUP(D22,'ИСХОДНИК-даты-1х'!$D$10:$AD$40,19,0)</f>
        <v>44308</v>
      </c>
      <c r="W22" s="651">
        <f>VLOOKUP(D22,'ИСХОДНИК-даты-1х'!$D$10:$AD$40,20,0)</f>
        <v>44313</v>
      </c>
      <c r="X22" s="142">
        <f>VLOOKUP(D22,'ИСХОДНИК-даты-1х'!$D$10:$AD$40,21,0)</f>
        <v>44358</v>
      </c>
      <c r="Y22" s="143">
        <f t="shared" si="2"/>
        <v>50</v>
      </c>
    </row>
    <row r="23" spans="1:27">
      <c r="A23" s="136">
        <f>IF(ISBLANK(D23),"",COUNTA($D$8:D23))</f>
        <v>16</v>
      </c>
      <c r="B23" s="818" t="s">
        <v>1738</v>
      </c>
      <c r="C23" s="640" t="s">
        <v>1737</v>
      </c>
      <c r="D23" s="139" t="str">
        <f t="shared" si="1"/>
        <v>4О_С</v>
      </c>
      <c r="E23" s="140">
        <f>VLOOKUP(D23,'ИСХОДНИК-даты-1х'!$D$10:$AD$40,2,0)</f>
        <v>44027</v>
      </c>
      <c r="F23" s="651">
        <f>VLOOKUP(D23,'ИСХОДНИК-даты-1х'!$D$10:$AD$40,3,0)</f>
        <v>44055</v>
      </c>
      <c r="G23" s="141">
        <f>VLOOKUP(D23,'ИСХОДНИК-даты-1х'!$D$10:$AD$40,4,0)</f>
        <v>44078</v>
      </c>
      <c r="H23" s="140">
        <f>VLOOKUP(D23,'ИСХОДНИК-даты-1х'!$D$10:$AD$40,5,0)</f>
        <v>44160</v>
      </c>
      <c r="I23" s="140">
        <f>VLOOKUP(D23,'ИСХОДНИК-даты-1х'!$D$10:$AD$40,6,0)</f>
        <v>44167</v>
      </c>
      <c r="J23" s="141">
        <f>VLOOKUP(D23,'ИСХОДНИК-даты-1х'!$D$10:$AD$40,7,0)</f>
        <v>44167</v>
      </c>
      <c r="K23" s="141">
        <f>VLOOKUP(D23,'ИСХОДНИК-даты-1х'!$D$10:$AD$40,8,0)</f>
        <v>44181</v>
      </c>
      <c r="L23" s="141">
        <f>VLOOKUP(D23,'ИСХОДНИК-даты-1х'!$D$10:$AD$40,9,0)</f>
        <v>44183</v>
      </c>
      <c r="M23" s="140">
        <f>VLOOKUP(D23,'ИСХОДНИК-даты-1х'!$D$10:$AD$40,10,0)</f>
        <v>44215</v>
      </c>
      <c r="N23" s="140">
        <f>VLOOKUP(D23,'ИСХОДНИК-даты-1х'!$D$10:$AD$40,11,0)</f>
        <v>44202</v>
      </c>
      <c r="O23" s="646">
        <f>VLOOKUP(D23,'ИСХОДНИК-даты-1х'!$D$10:$AD$40,12,0)</f>
        <v>44210</v>
      </c>
      <c r="P23" s="646">
        <f>VLOOKUP(D23,'ИСХОДНИК-даты-1х'!$D$10:$AD$40,13,0)</f>
        <v>44202</v>
      </c>
      <c r="Q23" s="646">
        <f>VLOOKUP(D23,'ИСХОДНИК-даты-1х'!$D$10:$AD$40,14,0)</f>
        <v>44218</v>
      </c>
      <c r="R23" s="141">
        <f>VLOOKUP(D23,'ИСХОДНИК-даты-1х'!$D$10:$AD$40,15,0)</f>
        <v>44223</v>
      </c>
      <c r="S23" s="141">
        <f>VLOOKUP(D23,'ИСХОДНИК-даты-1х'!$D$10:$AD$40,16,0)</f>
        <v>44237</v>
      </c>
      <c r="T23" s="141">
        <f>VLOOKUP(D23,'ИСХОДНИК-даты-1х'!$D$10:$AD$40,17,0)</f>
        <v>44242</v>
      </c>
      <c r="U23" s="141">
        <f>VLOOKUP(D23,'ИСХОДНИК-даты-1х'!$D$10:$AD$40,18,0)</f>
        <v>44263</v>
      </c>
      <c r="V23" s="140">
        <f>VLOOKUP(D23,'ИСХОДНИК-даты-1х'!$D$10:$AD$40,19,0)</f>
        <v>44273</v>
      </c>
      <c r="W23" s="651">
        <f>VLOOKUP(D23,'ИСХОДНИК-даты-1х'!$D$10:$AD$40,20,0)</f>
        <v>44278</v>
      </c>
      <c r="X23" s="142">
        <f>VLOOKUP(D23,'ИСХОДНИК-даты-1х'!$D$10:$AD$40,21,0)</f>
        <v>44323</v>
      </c>
      <c r="Y23" s="143">
        <f t="shared" si="2"/>
        <v>50</v>
      </c>
      <c r="Z23" s="590"/>
      <c r="AA23" s="649"/>
    </row>
    <row r="24" spans="1:27">
      <c r="A24" s="136">
        <f>IF(ISBLANK(D24),"",COUNTA($D$8:D24))</f>
        <v>17</v>
      </c>
      <c r="B24" s="818">
        <v>31</v>
      </c>
      <c r="C24" s="640"/>
      <c r="D24" s="139" t="str">
        <f t="shared" si="1"/>
        <v>31</v>
      </c>
      <c r="E24" s="140">
        <f>VLOOKUP(D24,'ИСХОДНИК-даты-1х'!$D$10:$AD$40,2,0)</f>
        <v>44050</v>
      </c>
      <c r="F24" s="651">
        <f>VLOOKUP(D24,'ИСХОДНИК-даты-1х'!$D$10:$AD$40,3,0)</f>
        <v>44078</v>
      </c>
      <c r="G24" s="141">
        <f>VLOOKUP(D24,'ИСХОДНИК-даты-1х'!$D$10:$AD$40,4,0)</f>
        <v>44103</v>
      </c>
      <c r="H24" s="140">
        <f>VLOOKUP(D24,'ИСХОДНИК-даты-1х'!$D$10:$AD$40,5,0)</f>
        <v>44106</v>
      </c>
      <c r="I24" s="140">
        <f>VLOOKUP(D24,'ИСХОДНИК-даты-1х'!$D$10:$AD$40,6,0)</f>
        <v>44113</v>
      </c>
      <c r="J24" s="141">
        <f>VLOOKUP(D24,'ИСХОДНИК-даты-1х'!$D$10:$AD$40,7,0)</f>
        <v>44113</v>
      </c>
      <c r="K24" s="141">
        <f>VLOOKUP(D24,'ИСХОДНИК-даты-1х'!$D$10:$AD$40,8,0)</f>
        <v>44127</v>
      </c>
      <c r="L24" s="141">
        <f>VLOOKUP(D24,'ИСХОДНИК-даты-1х'!$D$10:$AD$40,9,0)</f>
        <v>44131</v>
      </c>
      <c r="M24" s="140">
        <f>VLOOKUP(D24,'ИСХОДНИК-даты-1х'!$D$10:$AD$40,10,0)</f>
        <v>44161</v>
      </c>
      <c r="N24" s="140">
        <f>VLOOKUP(D24,'ИСХОДНИК-даты-1х'!$D$10:$AD$40,11,0)</f>
        <v>44148</v>
      </c>
      <c r="O24" s="646">
        <f>VLOOKUP(D24,'ИСХОДНИК-даты-1х'!$D$10:$AD$40,12,0)</f>
        <v>44158</v>
      </c>
      <c r="P24" s="646">
        <f>VLOOKUP(D24,'ИСХОДНИК-даты-1х'!$D$10:$AD$40,13,0)</f>
        <v>44148</v>
      </c>
      <c r="Q24" s="646">
        <f>VLOOKUP(D24,'ИСХОДНИК-даты-1х'!$D$10:$AD$40,14,0)</f>
        <v>44166</v>
      </c>
      <c r="R24" s="141">
        <f>VLOOKUP(D24,'ИСХОДНИК-даты-1х'!$D$10:$AD$40,15,0)</f>
        <v>44169</v>
      </c>
      <c r="S24" s="141">
        <f>VLOOKUP(D24,'ИСХОДНИК-даты-1х'!$D$10:$AD$40,16,0)</f>
        <v>44183</v>
      </c>
      <c r="T24" s="141">
        <f>VLOOKUP(D24,'ИСХОДНИК-даты-1х'!$D$10:$AD$40,17,0)</f>
        <v>44188</v>
      </c>
      <c r="U24" s="141">
        <f>VLOOKUP(D24,'ИСХОДНИК-даты-1х'!$D$10:$AD$40,18,0)</f>
        <v>44209</v>
      </c>
      <c r="V24" s="140">
        <f>VLOOKUP(D24,'ИСХОДНИК-даты-1х'!$D$10:$AD$40,19,0)</f>
        <v>44221</v>
      </c>
      <c r="W24" s="651">
        <f>VLOOKUP(D24,'ИСХОДНИК-даты-1х'!$D$10:$AD$40,20,0)</f>
        <v>44224</v>
      </c>
      <c r="X24" s="142">
        <f>VLOOKUP(D24,'ИСХОДНИК-даты-1х'!$D$10:$AD$40,21,0)</f>
        <v>44269</v>
      </c>
      <c r="Y24" s="143">
        <f t="shared" si="2"/>
        <v>48</v>
      </c>
    </row>
    <row r="25" spans="1:27">
      <c r="A25" s="136">
        <f>IF(ISBLANK(D25),"",COUNTA($D$8:D25))</f>
        <v>18</v>
      </c>
      <c r="B25" s="818" t="s">
        <v>1741</v>
      </c>
      <c r="C25" s="640" t="s">
        <v>1737</v>
      </c>
      <c r="D25" s="139" t="str">
        <f t="shared" si="1"/>
        <v>8О_С</v>
      </c>
      <c r="E25" s="140">
        <f>VLOOKUP(D25,'ИСХОДНИК-даты-1х'!$D$10:$AD$40,2,0)</f>
        <v>44064</v>
      </c>
      <c r="F25" s="651">
        <f>VLOOKUP(D25,'ИСХОДНИК-даты-1х'!$D$10:$AD$40,3,0)</f>
        <v>44092</v>
      </c>
      <c r="G25" s="141">
        <f>VLOOKUP(D25,'ИСХОДНИК-даты-1х'!$D$10:$AD$40,4,0)</f>
        <v>44117</v>
      </c>
      <c r="H25" s="140">
        <f>VLOOKUP(D25,'ИСХОДНИК-даты-1х'!$D$10:$AD$40,5,0)</f>
        <v>44154</v>
      </c>
      <c r="I25" s="140">
        <f>VLOOKUP(D25,'ИСХОДНИК-даты-1х'!$D$10:$AD$40,6,0)</f>
        <v>44161</v>
      </c>
      <c r="J25" s="141">
        <f>VLOOKUP(D25,'ИСХОДНИК-даты-1х'!$D$10:$AD$40,7,0)</f>
        <v>44161</v>
      </c>
      <c r="K25" s="141">
        <f>VLOOKUP(D25,'ИСХОДНИК-даты-1х'!$D$10:$AD$40,8,0)</f>
        <v>44175</v>
      </c>
      <c r="L25" s="141">
        <f>VLOOKUP(D25,'ИСХОДНИК-даты-1х'!$D$10:$AD$40,9,0)</f>
        <v>44179</v>
      </c>
      <c r="M25" s="140">
        <f>VLOOKUP(D25,'ИСХОДНИК-даты-1х'!$D$10:$AD$40,10,0)</f>
        <v>44209</v>
      </c>
      <c r="N25" s="140">
        <f>VLOOKUP(D25,'ИСХОДНИК-даты-1х'!$D$10:$AD$40,11,0)</f>
        <v>44196</v>
      </c>
      <c r="O25" s="646">
        <f>VLOOKUP(D25,'ИСХОДНИК-даты-1х'!$D$10:$AD$40,12,0)</f>
        <v>44204</v>
      </c>
      <c r="P25" s="646">
        <f>VLOOKUP(D25,'ИСХОДНИК-даты-1х'!$D$10:$AD$40,13,0)</f>
        <v>44196</v>
      </c>
      <c r="Q25" s="646">
        <f>VLOOKUP(D25,'ИСХОДНИК-даты-1х'!$D$10:$AD$40,14,0)</f>
        <v>44214</v>
      </c>
      <c r="R25" s="141">
        <f>VLOOKUP(D25,'ИСХОДНИК-даты-1х'!$D$10:$AD$40,15,0)</f>
        <v>44217</v>
      </c>
      <c r="S25" s="141">
        <f>VLOOKUP(D25,'ИСХОДНИК-даты-1х'!$D$10:$AD$40,16,0)</f>
        <v>44341</v>
      </c>
      <c r="T25" s="141">
        <f>VLOOKUP(D25,'ИСХОДНИК-даты-1х'!$D$10:$AD$40,17,0)</f>
        <v>44344</v>
      </c>
      <c r="U25" s="141">
        <f>VLOOKUP(D25,'ИСХОДНИК-даты-1х'!$D$10:$AD$40,18,0)</f>
        <v>44365</v>
      </c>
      <c r="V25" s="140">
        <f>VLOOKUP(D25,'ИСХОДНИК-даты-1х'!$D$10:$AD$40,19,0)</f>
        <v>44377</v>
      </c>
      <c r="W25" s="651">
        <f>VLOOKUP(D25,'ИСХОДНИК-даты-1х'!$D$10:$AD$40,20,0)</f>
        <v>44382</v>
      </c>
      <c r="X25" s="142">
        <f>VLOOKUP(D25,'ИСХОДНИК-даты-1х'!$D$10:$AD$40,21,0)</f>
        <v>44427</v>
      </c>
      <c r="Y25" s="143">
        <f t="shared" si="2"/>
        <v>50</v>
      </c>
      <c r="Z25" s="590"/>
      <c r="AA25" s="649"/>
    </row>
    <row r="26" spans="1:27">
      <c r="A26" s="136">
        <f>IF(ISBLANK(D26),"",COUNTA($D$8:D26))</f>
        <v>19</v>
      </c>
      <c r="B26" s="818" t="s">
        <v>1736</v>
      </c>
      <c r="C26" s="640" t="s">
        <v>1737</v>
      </c>
      <c r="D26" s="139" t="str">
        <f t="shared" si="1"/>
        <v>3О_С</v>
      </c>
      <c r="E26" s="140">
        <f>VLOOKUP(D26,'ИСХОДНИК-даты-1х'!$D$10:$AD$40,2,0)</f>
        <v>44126</v>
      </c>
      <c r="F26" s="651">
        <f>VLOOKUP(D26,'ИСХОДНИК-даты-1х'!$D$10:$AD$40,3,0)</f>
        <v>44154</v>
      </c>
      <c r="G26" s="141">
        <f>VLOOKUP(D26,'ИСХОДНИК-даты-1х'!$D$10:$AD$40,4,0)</f>
        <v>44179</v>
      </c>
      <c r="H26" s="140">
        <f>VLOOKUP(D26,'ИСХОДНИК-даты-1х'!$D$10:$AD$40,5,0)</f>
        <v>44182</v>
      </c>
      <c r="I26" s="140">
        <f>VLOOKUP(D26,'ИСХОДНИК-даты-1х'!$D$10:$AD$40,6,0)</f>
        <v>44189</v>
      </c>
      <c r="J26" s="141">
        <f>VLOOKUP(D26,'ИСХОДНИК-даты-1х'!$D$10:$AD$40,7,0)</f>
        <v>44189</v>
      </c>
      <c r="K26" s="141">
        <f>VLOOKUP(D26,'ИСХОДНИК-даты-1х'!$D$10:$AD$40,8,0)</f>
        <v>44203</v>
      </c>
      <c r="L26" s="141">
        <f>VLOOKUP(D26,'ИСХОДНИК-даты-1х'!$D$10:$AD$40,9,0)</f>
        <v>44207</v>
      </c>
      <c r="M26" s="140">
        <f>VLOOKUP(D26,'ИСХОДНИК-даты-1х'!$D$10:$AD$40,10,0)</f>
        <v>44237</v>
      </c>
      <c r="N26" s="140">
        <f>VLOOKUP(D26,'ИСХОДНИК-даты-1х'!$D$10:$AD$40,11,0)</f>
        <v>44224</v>
      </c>
      <c r="O26" s="646">
        <f>VLOOKUP(D26,'ИСХОДНИК-даты-1х'!$D$10:$AD$40,12,0)</f>
        <v>44232</v>
      </c>
      <c r="P26" s="646">
        <f>VLOOKUP(D26,'ИСХОДНИК-даты-1х'!$D$10:$AD$40,13,0)</f>
        <v>44224</v>
      </c>
      <c r="Q26" s="646">
        <f>VLOOKUP(D26,'ИСХОДНИК-даты-1х'!$D$10:$AD$40,14,0)</f>
        <v>44242</v>
      </c>
      <c r="R26" s="141">
        <f>VLOOKUP(D26,'ИСХОДНИК-даты-1х'!$D$10:$AD$40,15,0)</f>
        <v>44245</v>
      </c>
      <c r="S26" s="141">
        <f>VLOOKUP(D26,'ИСХОДНИК-даты-1х'!$D$10:$AD$40,16,0)</f>
        <v>44319</v>
      </c>
      <c r="T26" s="141">
        <f>VLOOKUP(D26,'ИСХОДНИК-даты-1х'!$D$10:$AD$40,17,0)</f>
        <v>44322</v>
      </c>
      <c r="U26" s="141">
        <f>VLOOKUP(D26,'ИСХОДНИК-даты-1х'!$D$10:$AD$40,18,0)</f>
        <v>44343</v>
      </c>
      <c r="V26" s="140">
        <f>VLOOKUP(D26,'ИСХОДНИК-даты-1х'!$D$10:$AD$40,19,0)</f>
        <v>44355</v>
      </c>
      <c r="W26" s="651">
        <f>VLOOKUP(D26,'ИСХОДНИК-даты-1х'!$D$10:$AD$40,20,0)</f>
        <v>44358</v>
      </c>
      <c r="X26" s="142">
        <f>VLOOKUP(D26,'ИСХОДНИК-даты-1х'!$D$10:$AD$40,21,0)</f>
        <v>44403</v>
      </c>
      <c r="Y26" s="143">
        <f t="shared" si="2"/>
        <v>48</v>
      </c>
      <c r="Z26" s="590"/>
      <c r="AA26" s="649"/>
    </row>
    <row r="27" spans="1:27">
      <c r="A27" s="136">
        <f>IF(ISBLANK(D27),"",COUNTA($D$8:D27))</f>
        <v>20</v>
      </c>
      <c r="B27" s="818">
        <v>46</v>
      </c>
      <c r="C27" s="640" t="s">
        <v>1755</v>
      </c>
      <c r="D27" s="139" t="str">
        <f t="shared" si="1"/>
        <v>46О_Т</v>
      </c>
      <c r="E27" s="140">
        <f>VLOOKUP(D27,'ИСХОДНИК-даты-1х'!$D$10:$AD$40,2,0)</f>
        <v>44231</v>
      </c>
      <c r="F27" s="651">
        <f>VLOOKUP(D27,'ИСХОДНИК-даты-1х'!$D$10:$AD$40,3,0)</f>
        <v>44259</v>
      </c>
      <c r="G27" s="141">
        <f>VLOOKUP(D27,'ИСХОДНИК-даты-1х'!$D$10:$AD$40,4,0)</f>
        <v>44284</v>
      </c>
      <c r="H27" s="140">
        <f>VLOOKUP(D27,'ИСХОДНИК-даты-1х'!$D$10:$AD$40,5,0)</f>
        <v>44287</v>
      </c>
      <c r="I27" s="140">
        <f>VLOOKUP(D27,'ИСХОДНИК-даты-1х'!$D$10:$AD$40,6,0)</f>
        <v>44294</v>
      </c>
      <c r="J27" s="141">
        <f>VLOOKUP(D27,'ИСХОДНИК-даты-1х'!$D$10:$AD$40,7,0)</f>
        <v>44294</v>
      </c>
      <c r="K27" s="141">
        <f>VLOOKUP(D27,'ИСХОДНИК-даты-1х'!$D$10:$AD$40,8,0)</f>
        <v>44368</v>
      </c>
      <c r="L27" s="141">
        <f>VLOOKUP(D27,'ИСХОДНИК-даты-1х'!$D$10:$AD$40,9,0)</f>
        <v>44370</v>
      </c>
      <c r="M27" s="140">
        <f>VLOOKUP(D27,'ИСХОДНИК-даты-1х'!$D$10:$AD$40,10,0)</f>
        <v>44400</v>
      </c>
      <c r="N27" s="140">
        <f>VLOOKUP(D27,'ИСХОДНИК-даты-1х'!$D$10:$AD$40,11,0)</f>
        <v>44389</v>
      </c>
      <c r="O27" s="646">
        <f>VLOOKUP(D27,'ИСХОДНИК-даты-1х'!$D$10:$AD$40,12,0)</f>
        <v>44397</v>
      </c>
      <c r="P27" s="646">
        <f>VLOOKUP(D27,'ИСХОДНИК-даты-1х'!$D$10:$AD$40,13,0)</f>
        <v>44389</v>
      </c>
      <c r="Q27" s="646">
        <f>VLOOKUP(D27,'ИСХОДНИК-даты-1х'!$D$10:$AD$40,14,0)</f>
        <v>44405</v>
      </c>
      <c r="R27" s="141">
        <f>VLOOKUP(D27,'ИСХОДНИК-даты-1х'!$D$10:$AD$40,15,0)</f>
        <v>44410</v>
      </c>
      <c r="S27" s="141">
        <f>VLOOKUP(D27,'ИСХОДНИК-даты-1х'!$D$10:$AD$40,16,0)</f>
        <v>44424</v>
      </c>
      <c r="T27" s="141">
        <f>VLOOKUP(D27,'ИСХОДНИК-даты-1х'!$D$10:$AD$40,17,0)</f>
        <v>44427</v>
      </c>
      <c r="U27" s="141" t="str">
        <f>VLOOKUP(D27,'ИСХОДНИК-даты-1х'!$D$10:$AD$40,18,0)</f>
        <v>не требуется</v>
      </c>
      <c r="V27" s="140" t="str">
        <f>VLOOKUP(D27,'ИСХОДНИК-даты-1х'!$D$10:$AD$40,19,0)</f>
        <v>не требуется</v>
      </c>
      <c r="W27" s="651" t="str">
        <f>VLOOKUP(D27,'ИСХОДНИК-даты-1х'!$D$10:$AD$40,20,0)</f>
        <v>не требуется</v>
      </c>
      <c r="X27" s="142">
        <f>VLOOKUP(D27,'ИСХОДНИК-даты-1х'!$D$10:$AD$40,21,0)</f>
        <v>44457</v>
      </c>
      <c r="Y27" s="143" t="e">
        <f t="shared" si="2"/>
        <v>#VALUE!</v>
      </c>
    </row>
    <row r="28" spans="1:27">
      <c r="A28" s="136" t="str">
        <f>IF(ISBLANK(D28),"",COUNTA($D$8:D28))</f>
        <v/>
      </c>
      <c r="B28" s="819"/>
      <c r="C28" s="820"/>
      <c r="D28" s="821"/>
      <c r="E28" s="807"/>
      <c r="F28" s="124"/>
      <c r="G28" s="124"/>
      <c r="H28" s="807"/>
      <c r="I28" s="807"/>
      <c r="J28" s="124"/>
      <c r="K28" s="124"/>
      <c r="L28" s="807"/>
      <c r="M28" s="807"/>
      <c r="N28" s="807"/>
      <c r="O28" s="124"/>
      <c r="P28" s="124"/>
      <c r="Q28" s="807"/>
      <c r="R28" s="124"/>
      <c r="S28" s="124"/>
      <c r="T28" s="124"/>
      <c r="U28" s="124"/>
      <c r="V28" s="807"/>
      <c r="W28" s="124"/>
    </row>
    <row r="30" spans="1:27" s="822" customFormat="1" ht="25.5">
      <c r="B30" s="823"/>
      <c r="C30" s="824"/>
      <c r="E30" s="822">
        <f t="shared" ref="E30:W30" si="3">SUBTOTAL(2,E8:E29)</f>
        <v>16</v>
      </c>
      <c r="F30" s="822">
        <f t="shared" si="3"/>
        <v>17</v>
      </c>
      <c r="G30" s="822">
        <f t="shared" si="3"/>
        <v>17</v>
      </c>
      <c r="H30" s="822">
        <f t="shared" si="3"/>
        <v>17</v>
      </c>
      <c r="I30" s="822">
        <f t="shared" si="3"/>
        <v>17</v>
      </c>
      <c r="J30" s="822">
        <f t="shared" si="3"/>
        <v>17</v>
      </c>
      <c r="K30" s="822">
        <f t="shared" si="3"/>
        <v>18</v>
      </c>
      <c r="L30" s="822">
        <f t="shared" si="3"/>
        <v>18</v>
      </c>
      <c r="M30" s="822">
        <f t="shared" si="3"/>
        <v>18</v>
      </c>
      <c r="N30" s="822">
        <f t="shared" si="3"/>
        <v>18</v>
      </c>
      <c r="O30" s="822">
        <f t="shared" si="3"/>
        <v>18</v>
      </c>
      <c r="P30" s="822">
        <f t="shared" si="3"/>
        <v>18</v>
      </c>
      <c r="Q30" s="822">
        <f t="shared" si="3"/>
        <v>18</v>
      </c>
      <c r="R30" s="822">
        <f t="shared" si="3"/>
        <v>18</v>
      </c>
      <c r="S30" s="822">
        <f t="shared" si="3"/>
        <v>18</v>
      </c>
      <c r="T30" s="822">
        <f t="shared" si="3"/>
        <v>18</v>
      </c>
      <c r="U30" s="822">
        <f t="shared" si="3"/>
        <v>14</v>
      </c>
      <c r="V30" s="822">
        <f t="shared" si="3"/>
        <v>14</v>
      </c>
      <c r="W30" s="822">
        <f t="shared" si="3"/>
        <v>14</v>
      </c>
    </row>
  </sheetData>
  <autoFilter ref="A7:Y28"/>
  <conditionalFormatting sqref="X5 Y8:Y28">
    <cfRule type="cellIs" dxfId="20" priority="2" operator="lessThan">
      <formula>0</formula>
    </cfRule>
  </conditionalFormatting>
  <conditionalFormatting sqref="B8:W28">
    <cfRule type="expression" dxfId="19" priority="3">
      <formula>$N8=$N$2</formula>
    </cfRule>
    <cfRule type="expression" dxfId="18" priority="4">
      <formula>$M8=$M$2</formula>
    </cfRule>
    <cfRule type="expression" dxfId="17" priority="5">
      <formula>$D8=$H$2</formula>
    </cfRule>
  </conditionalFormatting>
  <conditionalFormatting sqref="O1:Q5 O31:Q1048576 O8:Q29">
    <cfRule type="containsText" dxfId="16" priority="6" operator="containsText" text="не требуется">
      <formula>NOT(ISERROR(SEARCH("не требуется",O1)))</formula>
    </cfRule>
  </conditionalFormatting>
  <conditionalFormatting sqref="D7">
    <cfRule type="expression" dxfId="15" priority="7">
      <formula>$N7=$N$2</formula>
    </cfRule>
    <cfRule type="expression" dxfId="14" priority="8">
      <formula>$M7=$M$2</formula>
    </cfRule>
    <cfRule type="expression" dxfId="13" priority="9">
      <formula>$D7=$H$2</formula>
    </cfRule>
  </conditionalFormatting>
  <printOptions horizontalCentered="1"/>
  <pageMargins left="0.31527777777777799" right="0.31527777777777799" top="0.55138888888888904" bottom="0.55138888888888904" header="0.51180555555555496" footer="0.51180555555555496"/>
  <pageSetup paperSize="8" scale="23" firstPageNumber="0" fitToHeight="32" orientation="landscape" horizontalDpi="300" verticalDpi="300"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4:AMK107"/>
  <sheetViews>
    <sheetView view="pageBreakPreview" topLeftCell="B1" zoomScaleNormal="25" workbookViewId="0">
      <pane xSplit="3" topLeftCell="E1" activePane="topRight" state="frozen"/>
      <selection activeCell="B1" sqref="B1"/>
      <selection pane="topRight" activeCell="B60" sqref="B60"/>
    </sheetView>
  </sheetViews>
  <sheetFormatPr defaultRowHeight="45" outlineLevelRow="1" outlineLevelCol="1"/>
  <cols>
    <col min="1" max="1" width="15.140625" style="825" customWidth="1"/>
    <col min="2" max="2" width="29.85546875" style="490" customWidth="1"/>
    <col min="3" max="3" width="46.140625" style="491" customWidth="1"/>
    <col min="4" max="4" width="59" style="826" customWidth="1"/>
    <col min="5" max="5" width="129.85546875" style="490" customWidth="1"/>
    <col min="6" max="6" width="133.7109375" style="827" customWidth="1"/>
    <col min="7" max="7" width="135.28515625" style="490" customWidth="1"/>
    <col min="8" max="10" width="103.5703125" style="825" customWidth="1"/>
    <col min="11" max="11" width="60.7109375" style="828" customWidth="1"/>
    <col min="12" max="12" width="70" style="825" customWidth="1"/>
    <col min="13" max="13" width="60.7109375" style="825" customWidth="1" outlineLevel="1"/>
    <col min="14" max="14" width="82" style="825" customWidth="1"/>
    <col min="15" max="15" width="67.85546875" style="829" customWidth="1"/>
    <col min="16" max="16" width="67.85546875" style="825" customWidth="1"/>
    <col min="17" max="17" width="67.85546875" style="490" customWidth="1"/>
    <col min="18" max="18" width="67.85546875" style="825" customWidth="1"/>
    <col min="19" max="19" width="85" style="825" customWidth="1"/>
    <col min="20" max="20" width="119.28515625" style="825" customWidth="1"/>
    <col min="21" max="21" width="119.28515625" style="830" customWidth="1"/>
    <col min="22" max="22" width="66.28515625" style="825" customWidth="1"/>
    <col min="23" max="26" width="60.7109375" style="825" customWidth="1"/>
    <col min="27" max="1025" width="26.28515625" style="825" customWidth="1"/>
  </cols>
  <sheetData>
    <row r="4" spans="1:38" ht="96" customHeight="1">
      <c r="D4" s="831" t="s">
        <v>1699</v>
      </c>
      <c r="E4" s="832">
        <f t="shared" ref="E4:Z4" si="0">D4+1</f>
        <v>2</v>
      </c>
      <c r="F4" s="833">
        <f t="shared" si="0"/>
        <v>3</v>
      </c>
      <c r="G4" s="832">
        <f t="shared" si="0"/>
        <v>4</v>
      </c>
      <c r="H4" s="832">
        <f t="shared" si="0"/>
        <v>5</v>
      </c>
      <c r="I4" s="832">
        <f t="shared" si="0"/>
        <v>6</v>
      </c>
      <c r="J4" s="832">
        <f t="shared" si="0"/>
        <v>7</v>
      </c>
      <c r="K4" s="832">
        <f t="shared" si="0"/>
        <v>8</v>
      </c>
      <c r="L4" s="832">
        <f t="shared" si="0"/>
        <v>9</v>
      </c>
      <c r="M4" s="832">
        <f t="shared" si="0"/>
        <v>10</v>
      </c>
      <c r="N4" s="832">
        <f t="shared" si="0"/>
        <v>11</v>
      </c>
      <c r="O4" s="832">
        <f t="shared" si="0"/>
        <v>12</v>
      </c>
      <c r="P4" s="832">
        <f t="shared" si="0"/>
        <v>13</v>
      </c>
      <c r="Q4" s="831">
        <f t="shared" si="0"/>
        <v>14</v>
      </c>
      <c r="R4" s="832">
        <f t="shared" si="0"/>
        <v>15</v>
      </c>
      <c r="S4" s="832">
        <f t="shared" si="0"/>
        <v>16</v>
      </c>
      <c r="T4" s="832">
        <f t="shared" si="0"/>
        <v>17</v>
      </c>
      <c r="U4" s="834">
        <f t="shared" si="0"/>
        <v>18</v>
      </c>
      <c r="V4" s="832">
        <f t="shared" si="0"/>
        <v>19</v>
      </c>
      <c r="W4" s="832">
        <f t="shared" si="0"/>
        <v>20</v>
      </c>
      <c r="X4" s="832">
        <f t="shared" si="0"/>
        <v>21</v>
      </c>
      <c r="Y4" s="832">
        <f t="shared" si="0"/>
        <v>22</v>
      </c>
      <c r="Z4" s="832">
        <f t="shared" si="0"/>
        <v>23</v>
      </c>
    </row>
    <row r="5" spans="1:38" s="835" customFormat="1" ht="348.75" customHeight="1">
      <c r="B5" s="510" t="s">
        <v>1384</v>
      </c>
      <c r="C5" s="510" t="s">
        <v>1700</v>
      </c>
      <c r="D5" s="510"/>
      <c r="E5" s="836" t="s">
        <v>1701</v>
      </c>
      <c r="F5" s="837" t="s">
        <v>1702</v>
      </c>
      <c r="G5" s="838" t="s">
        <v>1703</v>
      </c>
      <c r="H5" s="839" t="s">
        <v>1793</v>
      </c>
      <c r="I5" s="839" t="s">
        <v>1794</v>
      </c>
      <c r="J5" s="839" t="s">
        <v>1795</v>
      </c>
      <c r="K5" s="839" t="s">
        <v>1396</v>
      </c>
      <c r="L5" s="840" t="s">
        <v>1398</v>
      </c>
      <c r="M5" s="840" t="s">
        <v>1397</v>
      </c>
      <c r="N5" s="839" t="s">
        <v>1705</v>
      </c>
      <c r="O5" s="841" t="s">
        <v>1706</v>
      </c>
      <c r="P5" s="840" t="s">
        <v>1796</v>
      </c>
      <c r="Q5" s="842" t="s">
        <v>1797</v>
      </c>
      <c r="R5" s="840" t="s">
        <v>1798</v>
      </c>
      <c r="S5" s="843" t="s">
        <v>1799</v>
      </c>
      <c r="T5" s="843" t="s">
        <v>1800</v>
      </c>
      <c r="U5" s="843" t="s">
        <v>1801</v>
      </c>
      <c r="V5" s="840" t="s">
        <v>1709</v>
      </c>
      <c r="W5" s="840" t="s">
        <v>1416</v>
      </c>
      <c r="X5" s="840" t="s">
        <v>1417</v>
      </c>
      <c r="Y5" s="515" t="s">
        <v>1802</v>
      </c>
      <c r="Z5" s="844" t="s">
        <v>1418</v>
      </c>
    </row>
    <row r="6" spans="1:38" s="845" customFormat="1" ht="183" hidden="1" outlineLevel="1">
      <c r="A6" s="845">
        <f>IF(ISBLANK(D6),"",COUNTA($D$6:D6))</f>
        <v>1</v>
      </c>
      <c r="B6" s="846">
        <v>1</v>
      </c>
      <c r="C6" s="847" t="s">
        <v>114</v>
      </c>
      <c r="D6" s="71" t="str">
        <f>CONCATENATE(B6,,C6)</f>
        <v>1У_С</v>
      </c>
      <c r="E6" s="538" t="s">
        <v>49</v>
      </c>
      <c r="F6" s="538" t="s">
        <v>49</v>
      </c>
      <c r="G6" s="538" t="s">
        <v>66</v>
      </c>
      <c r="H6" s="848" t="str">
        <f t="shared" ref="H6:H37" si="1">CONCATENATE(I6,"
",J6)</f>
        <v>ТЗ утверждено.
Дежин Константин Владимирович</v>
      </c>
      <c r="I6" s="849" t="s">
        <v>1803</v>
      </c>
      <c r="J6" s="849" t="s">
        <v>1804</v>
      </c>
      <c r="K6" s="850">
        <v>43454</v>
      </c>
      <c r="L6" s="851" t="s">
        <v>1805</v>
      </c>
      <c r="M6" s="539" t="s">
        <v>66</v>
      </c>
      <c r="N6" s="539">
        <v>43493</v>
      </c>
      <c r="O6" s="851" t="s">
        <v>1806</v>
      </c>
      <c r="P6" s="848" t="str">
        <f t="shared" ref="P6:P37" si="2">CONCATENATE(Q6,"
",R6)</f>
        <v>Симкин П.Ю.
13.03.2019</v>
      </c>
      <c r="Q6" s="852" t="s">
        <v>1807</v>
      </c>
      <c r="R6" s="852" t="s">
        <v>1808</v>
      </c>
      <c r="S6" s="851" t="str">
        <f t="shared" ref="S6:S37" si="3">CONCATENATE(T6,"
",U6)</f>
        <v>Гааг Алёна
Расчет НМЦ согласован на - 48 989 088,88 евро (с НДС).</v>
      </c>
      <c r="T6" s="539" t="s">
        <v>1809</v>
      </c>
      <c r="U6" s="851" t="s">
        <v>1810</v>
      </c>
      <c r="V6" s="851" t="s">
        <v>1811</v>
      </c>
      <c r="W6" s="539" t="s">
        <v>66</v>
      </c>
      <c r="X6" s="539" t="s">
        <v>1812</v>
      </c>
      <c r="Y6" s="851" t="s">
        <v>1813</v>
      </c>
      <c r="Z6" s="539"/>
      <c r="AA6" s="853"/>
      <c r="AB6" s="853"/>
      <c r="AC6" s="853"/>
      <c r="AD6" s="853"/>
      <c r="AE6" s="853"/>
      <c r="AF6" s="853"/>
      <c r="AG6" s="853"/>
      <c r="AH6" s="853"/>
      <c r="AI6" s="853"/>
      <c r="AJ6" s="853"/>
      <c r="AK6" s="853"/>
      <c r="AL6" s="853"/>
    </row>
    <row r="7" spans="1:38" s="550" customFormat="1" ht="183" hidden="1" outlineLevel="1">
      <c r="A7" s="845">
        <f>IF(ISBLANK(D7),"",COUNTA($D$6:D7))</f>
        <v>2</v>
      </c>
      <c r="B7" s="846">
        <v>2</v>
      </c>
      <c r="C7" s="847" t="s">
        <v>114</v>
      </c>
      <c r="D7" s="71" t="str">
        <f>CONCATENATE(B7,,C7)</f>
        <v>2У_С</v>
      </c>
      <c r="E7" s="538" t="s">
        <v>49</v>
      </c>
      <c r="F7" s="538" t="s">
        <v>49</v>
      </c>
      <c r="G7" s="538" t="s">
        <v>66</v>
      </c>
      <c r="H7" s="848" t="str">
        <f t="shared" si="1"/>
        <v>ТЗ утверждено.
Басалай Дмитрий Васильевич</v>
      </c>
      <c r="I7" s="849" t="s">
        <v>1803</v>
      </c>
      <c r="J7" s="849" t="s">
        <v>1814</v>
      </c>
      <c r="K7" s="850">
        <v>43383</v>
      </c>
      <c r="L7" s="851" t="s">
        <v>1805</v>
      </c>
      <c r="M7" s="539" t="s">
        <v>66</v>
      </c>
      <c r="N7" s="539">
        <v>43493</v>
      </c>
      <c r="O7" s="854" t="s">
        <v>1815</v>
      </c>
      <c r="P7" s="848" t="str">
        <f t="shared" si="2"/>
        <v>Беспалова Л.М.
19.03.2020</v>
      </c>
      <c r="Q7" s="852" t="s">
        <v>1816</v>
      </c>
      <c r="R7" s="852" t="s">
        <v>1817</v>
      </c>
      <c r="S7" s="851" t="str">
        <f t="shared" si="3"/>
        <v>Гааг Алёна
Расчет НМЦ согласован на -32 110 999,47 евро (с НДС).</v>
      </c>
      <c r="T7" s="539" t="s">
        <v>1809</v>
      </c>
      <c r="U7" s="851" t="s">
        <v>1818</v>
      </c>
      <c r="V7" s="851" t="s">
        <v>1819</v>
      </c>
      <c r="W7" s="539" t="s">
        <v>66</v>
      </c>
      <c r="X7" s="851" t="s">
        <v>1820</v>
      </c>
      <c r="Y7" s="851" t="s">
        <v>1821</v>
      </c>
      <c r="Z7" s="539"/>
      <c r="AA7" s="549"/>
      <c r="AB7" s="549"/>
      <c r="AC7" s="549"/>
      <c r="AD7" s="549"/>
      <c r="AE7" s="549"/>
      <c r="AF7" s="549"/>
      <c r="AG7" s="549"/>
      <c r="AH7" s="549"/>
      <c r="AI7" s="549"/>
      <c r="AJ7" s="549"/>
      <c r="AK7" s="549"/>
      <c r="AL7" s="549"/>
    </row>
    <row r="8" spans="1:38" ht="137.25">
      <c r="A8" s="845">
        <f>IF(ISBLANK(D8),"",COUNTA($D$6:D8))</f>
        <v>3</v>
      </c>
      <c r="B8" s="846" t="e">
        <f>'ИСХОДНИК-даты-2х'!#REF!</f>
        <v>#REF!</v>
      </c>
      <c r="C8" s="847" t="e">
        <f>'ИСХОДНИК-даты-2х'!#REF!</f>
        <v>#REF!</v>
      </c>
      <c r="D8" s="71" t="e">
        <f>'ИСХОДНИК-даты-2х'!#REF!</f>
        <v>#REF!</v>
      </c>
      <c r="E8" s="538" t="s">
        <v>66</v>
      </c>
      <c r="F8" s="538" t="s">
        <v>66</v>
      </c>
      <c r="G8" s="855" t="s">
        <v>1822</v>
      </c>
      <c r="H8" s="848" t="str">
        <f t="shared" si="1"/>
        <v>ТЗ утверждено.
Ялтыков Илья Сергеевич</v>
      </c>
      <c r="I8" s="849" t="s">
        <v>1803</v>
      </c>
      <c r="J8" s="849" t="s">
        <v>1823</v>
      </c>
      <c r="K8" s="850" t="s">
        <v>66</v>
      </c>
      <c r="L8" s="851" t="s">
        <v>1805</v>
      </c>
      <c r="M8" s="856" t="s">
        <v>66</v>
      </c>
      <c r="N8" s="856" t="s">
        <v>66</v>
      </c>
      <c r="O8" s="856" t="s">
        <v>66</v>
      </c>
      <c r="P8" s="848" t="str">
        <f t="shared" si="2"/>
        <v>Беспалова Л.М.
-</v>
      </c>
      <c r="Q8" s="852" t="s">
        <v>1816</v>
      </c>
      <c r="R8" s="852" t="s">
        <v>66</v>
      </c>
      <c r="S8" s="851" t="str">
        <f t="shared" si="3"/>
        <v>Карпова Елена Алексеевна
-</v>
      </c>
      <c r="T8" s="540" t="s">
        <v>1824</v>
      </c>
      <c r="U8" s="539" t="s">
        <v>66</v>
      </c>
      <c r="V8" s="539" t="s">
        <v>66</v>
      </c>
      <c r="W8" s="539" t="s">
        <v>66</v>
      </c>
      <c r="X8" s="539" t="s">
        <v>66</v>
      </c>
      <c r="Y8" s="539" t="s">
        <v>66</v>
      </c>
      <c r="Z8" s="539"/>
      <c r="AA8" s="857"/>
      <c r="AB8" s="857"/>
      <c r="AC8" s="857"/>
      <c r="AD8" s="857"/>
      <c r="AE8" s="857"/>
      <c r="AF8" s="857"/>
      <c r="AG8" s="857"/>
      <c r="AH8" s="857"/>
      <c r="AI8" s="857"/>
      <c r="AJ8" s="857"/>
      <c r="AK8" s="857"/>
      <c r="AL8" s="857"/>
    </row>
    <row r="9" spans="1:38" s="845" customFormat="1" ht="166.5" customHeight="1">
      <c r="A9" s="845">
        <f>IF(ISBLANK(D9),"",COUNTA($D$6:D9))</f>
        <v>4</v>
      </c>
      <c r="B9" s="846" t="e">
        <f>'ИСХОДНИК-даты-2х'!#REF!</f>
        <v>#REF!</v>
      </c>
      <c r="C9" s="847" t="e">
        <f>'ИСХОДНИК-даты-2х'!#REF!</f>
        <v>#REF!</v>
      </c>
      <c r="D9" s="71" t="e">
        <f>'ИСХОДНИК-даты-2х'!#REF!</f>
        <v>#REF!</v>
      </c>
      <c r="E9" s="538" t="s">
        <v>66</v>
      </c>
      <c r="F9" s="538" t="s">
        <v>66</v>
      </c>
      <c r="G9" s="855" t="s">
        <v>1825</v>
      </c>
      <c r="H9" s="848" t="str">
        <f t="shared" si="1"/>
        <v>ТЗ на согласовании
Куратор не назначен</v>
      </c>
      <c r="I9" s="849" t="s">
        <v>1826</v>
      </c>
      <c r="J9" s="849" t="s">
        <v>1827</v>
      </c>
      <c r="K9" s="850" t="s">
        <v>66</v>
      </c>
      <c r="L9" s="851" t="s">
        <v>1805</v>
      </c>
      <c r="M9" s="856" t="s">
        <v>66</v>
      </c>
      <c r="N9" s="856" t="s">
        <v>66</v>
      </c>
      <c r="O9" s="856" t="s">
        <v>66</v>
      </c>
      <c r="P9" s="848" t="str">
        <f t="shared" si="2"/>
        <v>Худолеев И.М
-</v>
      </c>
      <c r="Q9" s="852" t="s">
        <v>1828</v>
      </c>
      <c r="R9" s="852" t="s">
        <v>66</v>
      </c>
      <c r="S9" s="851" t="str">
        <f t="shared" si="3"/>
        <v>Гааг Алёна
-</v>
      </c>
      <c r="T9" s="539" t="s">
        <v>1809</v>
      </c>
      <c r="U9" s="539" t="s">
        <v>66</v>
      </c>
      <c r="V9" s="539" t="s">
        <v>66</v>
      </c>
      <c r="W9" s="539" t="s">
        <v>66</v>
      </c>
      <c r="X9" s="539" t="s">
        <v>66</v>
      </c>
      <c r="Y9" s="539" t="s">
        <v>66</v>
      </c>
      <c r="Z9" s="539"/>
      <c r="AA9" s="853"/>
      <c r="AB9" s="853"/>
      <c r="AC9" s="853"/>
      <c r="AD9" s="853"/>
      <c r="AE9" s="853"/>
      <c r="AF9" s="853"/>
      <c r="AG9" s="853"/>
      <c r="AH9" s="853"/>
      <c r="AI9" s="853"/>
      <c r="AJ9" s="853"/>
      <c r="AK9" s="853"/>
      <c r="AL9" s="853"/>
    </row>
    <row r="10" spans="1:38" s="550" customFormat="1" ht="174.75" customHeight="1">
      <c r="A10" s="845">
        <f>IF(ISBLANK(D10),"",COUNTA($D$6:D10))</f>
        <v>5</v>
      </c>
      <c r="B10" s="846">
        <f>'ИСХОДНИК-даты-2х'!B10</f>
        <v>5</v>
      </c>
      <c r="C10" s="847" t="str">
        <f>'ИСХОДНИК-даты-2х'!C10</f>
        <v>У_С</v>
      </c>
      <c r="D10" s="71" t="str">
        <f>'ИСХОДНИК-даты-2х'!D10</f>
        <v>5У_С</v>
      </c>
      <c r="E10" s="538" t="s">
        <v>66</v>
      </c>
      <c r="F10" s="538" t="s">
        <v>66</v>
      </c>
      <c r="G10" s="855" t="s">
        <v>1829</v>
      </c>
      <c r="H10" s="848" t="str">
        <f t="shared" si="1"/>
        <v>ТЗ утверждено.
Коржаков Денис Александрович</v>
      </c>
      <c r="I10" s="849" t="s">
        <v>1803</v>
      </c>
      <c r="J10" s="849" t="s">
        <v>1830</v>
      </c>
      <c r="K10" s="850" t="s">
        <v>66</v>
      </c>
      <c r="L10" s="851" t="s">
        <v>1805</v>
      </c>
      <c r="M10" s="856" t="s">
        <v>66</v>
      </c>
      <c r="N10" s="856" t="s">
        <v>66</v>
      </c>
      <c r="O10" s="856" t="s">
        <v>66</v>
      </c>
      <c r="P10" s="848" t="str">
        <f t="shared" si="2"/>
        <v>Фомичев А.А.
-</v>
      </c>
      <c r="Q10" s="852" t="s">
        <v>1831</v>
      </c>
      <c r="R10" s="852" t="s">
        <v>66</v>
      </c>
      <c r="S10" s="851" t="str">
        <f t="shared" si="3"/>
        <v>Гааг Алёна
-</v>
      </c>
      <c r="T10" s="539" t="s">
        <v>1809</v>
      </c>
      <c r="U10" s="539" t="s">
        <v>66</v>
      </c>
      <c r="V10" s="539" t="s">
        <v>66</v>
      </c>
      <c r="W10" s="539" t="s">
        <v>66</v>
      </c>
      <c r="X10" s="539" t="s">
        <v>66</v>
      </c>
      <c r="Y10" s="539" t="s">
        <v>66</v>
      </c>
      <c r="Z10" s="539"/>
      <c r="AA10" s="549"/>
      <c r="AB10" s="549"/>
      <c r="AC10" s="549"/>
      <c r="AD10" s="549"/>
      <c r="AE10" s="549"/>
      <c r="AF10" s="549"/>
      <c r="AG10" s="549"/>
      <c r="AH10" s="549"/>
      <c r="AI10" s="549"/>
      <c r="AJ10" s="549"/>
      <c r="AK10" s="549"/>
      <c r="AL10" s="549"/>
    </row>
    <row r="11" spans="1:38" s="550" customFormat="1" ht="137.25">
      <c r="A11" s="845">
        <f>IF(ISBLANK(D11),"",COUNTA($D$6:D11))</f>
        <v>6</v>
      </c>
      <c r="B11" s="846" t="e">
        <f>'ИСХОДНИК-даты-2х'!#REF!</f>
        <v>#REF!</v>
      </c>
      <c r="C11" s="847" t="e">
        <f>'ИСХОДНИК-даты-2х'!#REF!</f>
        <v>#REF!</v>
      </c>
      <c r="D11" s="71" t="e">
        <f>'ИСХОДНИК-даты-2х'!#REF!</f>
        <v>#REF!</v>
      </c>
      <c r="E11" s="538" t="s">
        <v>66</v>
      </c>
      <c r="F11" s="538" t="s">
        <v>66</v>
      </c>
      <c r="G11" s="855" t="s">
        <v>1832</v>
      </c>
      <c r="H11" s="848" t="str">
        <f t="shared" si="1"/>
        <v>ТЗ в разработке
Куратор не назначен</v>
      </c>
      <c r="I11" s="849" t="s">
        <v>1833</v>
      </c>
      <c r="J11" s="849" t="s">
        <v>1827</v>
      </c>
      <c r="K11" s="850" t="s">
        <v>66</v>
      </c>
      <c r="L11" s="851" t="s">
        <v>1805</v>
      </c>
      <c r="M11" s="856" t="s">
        <v>66</v>
      </c>
      <c r="N11" s="856" t="s">
        <v>66</v>
      </c>
      <c r="O11" s="856" t="s">
        <v>66</v>
      </c>
      <c r="P11" s="848" t="str">
        <f t="shared" si="2"/>
        <v>Худолеев И.М
-</v>
      </c>
      <c r="Q11" s="852" t="s">
        <v>1828</v>
      </c>
      <c r="R11" s="852" t="s">
        <v>66</v>
      </c>
      <c r="S11" s="851" t="str">
        <f t="shared" si="3"/>
        <v>Карпова Елена Алексеевна
-</v>
      </c>
      <c r="T11" s="539" t="s">
        <v>1824</v>
      </c>
      <c r="U11" s="539" t="s">
        <v>66</v>
      </c>
      <c r="V11" s="539" t="s">
        <v>66</v>
      </c>
      <c r="W11" s="539" t="s">
        <v>66</v>
      </c>
      <c r="X11" s="539" t="s">
        <v>66</v>
      </c>
      <c r="Y11" s="539" t="s">
        <v>66</v>
      </c>
      <c r="Z11" s="539"/>
      <c r="AA11" s="549"/>
      <c r="AB11" s="549"/>
      <c r="AC11" s="549"/>
      <c r="AD11" s="549"/>
      <c r="AE11" s="549"/>
      <c r="AF11" s="549"/>
      <c r="AG11" s="549"/>
      <c r="AH11" s="549"/>
      <c r="AI11" s="549"/>
      <c r="AJ11" s="549"/>
      <c r="AK11" s="549"/>
      <c r="AL11" s="549"/>
    </row>
    <row r="12" spans="1:38" s="859" customFormat="1" ht="91.5">
      <c r="A12" s="845">
        <f>IF(ISBLANK(D12),"",COUNTA($D$6:D12))</f>
        <v>7</v>
      </c>
      <c r="B12" s="846" t="e">
        <f>'ИСХОДНИК-даты-2х'!#REF!</f>
        <v>#REF!</v>
      </c>
      <c r="C12" s="847" t="e">
        <f>'ИСХОДНИК-даты-2х'!#REF!</f>
        <v>#REF!</v>
      </c>
      <c r="D12" s="71" t="e">
        <f>'ИСХОДНИК-даты-2х'!#REF!</f>
        <v>#REF!</v>
      </c>
      <c r="E12" s="538" t="s">
        <v>66</v>
      </c>
      <c r="F12" s="538" t="s">
        <v>66</v>
      </c>
      <c r="G12" s="855" t="s">
        <v>1834</v>
      </c>
      <c r="H12" s="848" t="str">
        <f t="shared" si="1"/>
        <v>ТЗ на согласовании
Куратор не назначен</v>
      </c>
      <c r="I12" s="849" t="s">
        <v>1826</v>
      </c>
      <c r="J12" s="849" t="s">
        <v>1827</v>
      </c>
      <c r="K12" s="850" t="s">
        <v>66</v>
      </c>
      <c r="L12" s="539" t="s">
        <v>66</v>
      </c>
      <c r="M12" s="856" t="s">
        <v>66</v>
      </c>
      <c r="N12" s="856" t="s">
        <v>66</v>
      </c>
      <c r="O12" s="856" t="s">
        <v>66</v>
      </c>
      <c r="P12" s="848" t="str">
        <f t="shared" si="2"/>
        <v>Симкин П.Ю.
-</v>
      </c>
      <c r="Q12" s="852" t="s">
        <v>1807</v>
      </c>
      <c r="R12" s="852" t="s">
        <v>66</v>
      </c>
      <c r="S12" s="851" t="str">
        <f t="shared" si="3"/>
        <v>Гааг Алёна
-</v>
      </c>
      <c r="T12" s="540" t="s">
        <v>1809</v>
      </c>
      <c r="U12" s="539" t="s">
        <v>66</v>
      </c>
      <c r="V12" s="539" t="s">
        <v>66</v>
      </c>
      <c r="W12" s="539" t="s">
        <v>66</v>
      </c>
      <c r="X12" s="539" t="s">
        <v>66</v>
      </c>
      <c r="Y12" s="539" t="s">
        <v>66</v>
      </c>
      <c r="Z12" s="539"/>
      <c r="AA12" s="858"/>
      <c r="AB12" s="858"/>
      <c r="AC12" s="858"/>
      <c r="AD12" s="858"/>
      <c r="AE12" s="858"/>
      <c r="AF12" s="858"/>
      <c r="AG12" s="858"/>
      <c r="AH12" s="858"/>
      <c r="AI12" s="858"/>
      <c r="AJ12" s="858"/>
      <c r="AK12" s="858"/>
      <c r="AL12" s="858"/>
    </row>
    <row r="13" spans="1:38" s="859" customFormat="1" ht="137.25">
      <c r="A13" s="845">
        <f>IF(ISBLANK(D13),"",COUNTA($D$6:D13))</f>
        <v>8</v>
      </c>
      <c r="B13" s="846">
        <f>'ИСХОДНИК-даты-2х'!B11</f>
        <v>10</v>
      </c>
      <c r="C13" s="847" t="str">
        <f>'ИСХОДНИК-даты-2х'!C11</f>
        <v>У_С</v>
      </c>
      <c r="D13" s="71" t="str">
        <f>'ИСХОДНИК-даты-2х'!D11</f>
        <v>10У_С</v>
      </c>
      <c r="E13" s="538" t="s">
        <v>66</v>
      </c>
      <c r="F13" s="538" t="s">
        <v>66</v>
      </c>
      <c r="G13" s="855" t="s">
        <v>1835</v>
      </c>
      <c r="H13" s="848" t="str">
        <f t="shared" si="1"/>
        <v xml:space="preserve">
Куратор не назначен</v>
      </c>
      <c r="I13" s="849"/>
      <c r="J13" s="849" t="s">
        <v>1827</v>
      </c>
      <c r="K13" s="850" t="s">
        <v>66</v>
      </c>
      <c r="L13" s="851" t="s">
        <v>1805</v>
      </c>
      <c r="M13" s="856" t="s">
        <v>66</v>
      </c>
      <c r="N13" s="856" t="s">
        <v>66</v>
      </c>
      <c r="O13" s="856" t="s">
        <v>66</v>
      </c>
      <c r="P13" s="848" t="str">
        <f t="shared" si="2"/>
        <v>Карасев А.В.
-</v>
      </c>
      <c r="Q13" s="852" t="s">
        <v>1836</v>
      </c>
      <c r="R13" s="852" t="s">
        <v>66</v>
      </c>
      <c r="S13" s="851" t="str">
        <f t="shared" si="3"/>
        <v>Карпова Елена Алексеевна
-</v>
      </c>
      <c r="T13" s="539" t="s">
        <v>1824</v>
      </c>
      <c r="U13" s="539" t="s">
        <v>66</v>
      </c>
      <c r="V13" s="539" t="s">
        <v>66</v>
      </c>
      <c r="W13" s="539" t="s">
        <v>66</v>
      </c>
      <c r="X13" s="539" t="s">
        <v>66</v>
      </c>
      <c r="Y13" s="539" t="s">
        <v>66</v>
      </c>
      <c r="Z13" s="539"/>
      <c r="AA13" s="858"/>
      <c r="AB13" s="858"/>
      <c r="AC13" s="858"/>
      <c r="AD13" s="858"/>
      <c r="AE13" s="858"/>
      <c r="AF13" s="858"/>
      <c r="AG13" s="858"/>
      <c r="AH13" s="858"/>
      <c r="AI13" s="858"/>
      <c r="AJ13" s="858"/>
      <c r="AK13" s="858"/>
      <c r="AL13" s="858"/>
    </row>
    <row r="14" spans="1:38" s="565" customFormat="1" ht="170.25" customHeight="1">
      <c r="A14" s="860">
        <f>IF(ISBLANK(D14),"",COUNTA($D$6:D14))</f>
        <v>9</v>
      </c>
      <c r="B14" s="846">
        <f>'ИСХОДНИК-даты-2х'!B12</f>
        <v>13</v>
      </c>
      <c r="C14" s="847" t="str">
        <f>'ИСХОДНИК-даты-2х'!C12</f>
        <v>У_С</v>
      </c>
      <c r="D14" s="71" t="str">
        <f>'ИСХОДНИК-даты-2х'!D12</f>
        <v>13У_С</v>
      </c>
      <c r="E14" s="538" t="s">
        <v>66</v>
      </c>
      <c r="F14" s="538" t="s">
        <v>66</v>
      </c>
      <c r="G14" s="855" t="s">
        <v>1825</v>
      </c>
      <c r="H14" s="848" t="str">
        <f t="shared" si="1"/>
        <v>ТЗ в разработке
Куратор не назначен</v>
      </c>
      <c r="I14" s="849" t="s">
        <v>1833</v>
      </c>
      <c r="J14" s="849" t="s">
        <v>1827</v>
      </c>
      <c r="K14" s="850" t="s">
        <v>66</v>
      </c>
      <c r="L14" s="851" t="s">
        <v>1805</v>
      </c>
      <c r="M14" s="856" t="s">
        <v>66</v>
      </c>
      <c r="N14" s="856" t="s">
        <v>66</v>
      </c>
      <c r="O14" s="856" t="s">
        <v>66</v>
      </c>
      <c r="P14" s="848" t="str">
        <f t="shared" si="2"/>
        <v>Жаркова Э.С.
-</v>
      </c>
      <c r="Q14" s="852" t="s">
        <v>1837</v>
      </c>
      <c r="R14" s="852" t="s">
        <v>66</v>
      </c>
      <c r="S14" s="851" t="str">
        <f t="shared" si="3"/>
        <v>Карпова Елена Алексеевна
-</v>
      </c>
      <c r="T14" s="540" t="s">
        <v>1824</v>
      </c>
      <c r="U14" s="539" t="s">
        <v>66</v>
      </c>
      <c r="V14" s="539" t="s">
        <v>66</v>
      </c>
      <c r="W14" s="539" t="s">
        <v>66</v>
      </c>
      <c r="X14" s="539" t="s">
        <v>66</v>
      </c>
      <c r="Y14" s="539" t="s">
        <v>66</v>
      </c>
      <c r="Z14" s="539"/>
    </row>
    <row r="15" spans="1:38" s="565" customFormat="1" ht="210" customHeight="1">
      <c r="A15" s="860">
        <f>IF(ISBLANK(D15),"",COUNTA($D$6:D15))</f>
        <v>10</v>
      </c>
      <c r="B15" s="846">
        <f>'ИСХОДНИК-даты-2х'!B13</f>
        <v>4</v>
      </c>
      <c r="C15" s="847" t="str">
        <f>'ИСХОДНИК-даты-2х'!C13</f>
        <v>У_С</v>
      </c>
      <c r="D15" s="71" t="str">
        <f>'ИСХОДНИК-даты-2х'!D13</f>
        <v>4У_С</v>
      </c>
      <c r="E15" s="538" t="s">
        <v>66</v>
      </c>
      <c r="F15" s="538" t="s">
        <v>66</v>
      </c>
      <c r="G15" s="855" t="s">
        <v>1825</v>
      </c>
      <c r="H15" s="848" t="str">
        <f t="shared" si="1"/>
        <v>ТЗ направлен для утверждения Павлову В.Н.
Куратор не назначен</v>
      </c>
      <c r="I15" s="849" t="s">
        <v>1838</v>
      </c>
      <c r="J15" s="849" t="s">
        <v>1827</v>
      </c>
      <c r="K15" s="850" t="s">
        <v>66</v>
      </c>
      <c r="L15" s="851" t="s">
        <v>1805</v>
      </c>
      <c r="M15" s="856" t="s">
        <v>66</v>
      </c>
      <c r="N15" s="856" t="s">
        <v>66</v>
      </c>
      <c r="O15" s="856" t="s">
        <v>66</v>
      </c>
      <c r="P15" s="848" t="str">
        <f t="shared" si="2"/>
        <v>Худолеев И.М
-</v>
      </c>
      <c r="Q15" s="852" t="s">
        <v>1828</v>
      </c>
      <c r="R15" s="852" t="s">
        <v>66</v>
      </c>
      <c r="S15" s="851" t="str">
        <f t="shared" si="3"/>
        <v>Карпова Елена Алексеевна
-</v>
      </c>
      <c r="T15" s="539" t="s">
        <v>1824</v>
      </c>
      <c r="U15" s="539" t="s">
        <v>66</v>
      </c>
      <c r="V15" s="539" t="s">
        <v>66</v>
      </c>
      <c r="W15" s="539" t="s">
        <v>66</v>
      </c>
      <c r="X15" s="539" t="s">
        <v>66</v>
      </c>
      <c r="Y15" s="539" t="s">
        <v>66</v>
      </c>
      <c r="Z15" s="539"/>
    </row>
    <row r="16" spans="1:38" ht="324" customHeight="1">
      <c r="A16" s="845">
        <f>IF(ISBLANK(D16),"",COUNTA($D$6:D16))</f>
        <v>11</v>
      </c>
      <c r="B16" s="846">
        <f>'ИСХОДНИК-даты-2х'!B14</f>
        <v>9</v>
      </c>
      <c r="C16" s="847" t="str">
        <f>'ИСХОДНИК-даты-2х'!C14</f>
        <v>У_С</v>
      </c>
      <c r="D16" s="71" t="str">
        <f>'ИСХОДНИК-даты-2х'!D14</f>
        <v>9У_С</v>
      </c>
      <c r="E16" s="538" t="s">
        <v>66</v>
      </c>
      <c r="F16" s="538" t="s">
        <v>66</v>
      </c>
      <c r="G16" s="855" t="s">
        <v>1825</v>
      </c>
      <c r="H16" s="848" t="str">
        <f t="shared" si="1"/>
        <v>ТЗ утверждено от 30.03.2019.
Куратор не назначен</v>
      </c>
      <c r="I16" s="861" t="s">
        <v>1839</v>
      </c>
      <c r="J16" s="849" t="s">
        <v>1827</v>
      </c>
      <c r="K16" s="850" t="s">
        <v>66</v>
      </c>
      <c r="L16" s="851" t="s">
        <v>1805</v>
      </c>
      <c r="M16" s="856" t="s">
        <v>66</v>
      </c>
      <c r="N16" s="856" t="s">
        <v>66</v>
      </c>
      <c r="O16" s="856" t="s">
        <v>66</v>
      </c>
      <c r="P16" s="848" t="str">
        <f t="shared" si="2"/>
        <v>Бывшева Е.В.
-</v>
      </c>
      <c r="Q16" s="852" t="s">
        <v>1840</v>
      </c>
      <c r="R16" s="852" t="s">
        <v>66</v>
      </c>
      <c r="S16" s="851" t="str">
        <f t="shared" si="3"/>
        <v>Гааг Алёна
-</v>
      </c>
      <c r="T16" s="539" t="s">
        <v>1809</v>
      </c>
      <c r="U16" s="539" t="s">
        <v>66</v>
      </c>
      <c r="V16" s="539" t="s">
        <v>66</v>
      </c>
      <c r="W16" s="539" t="s">
        <v>66</v>
      </c>
      <c r="X16" s="539" t="s">
        <v>66</v>
      </c>
      <c r="Y16" s="539" t="s">
        <v>66</v>
      </c>
      <c r="Z16" s="539"/>
    </row>
    <row r="17" spans="1:35" s="565" customFormat="1" ht="299.25" customHeight="1">
      <c r="A17" s="860">
        <f>IF(ISBLANK(D17),"",COUNTA($D$6:D17))</f>
        <v>12</v>
      </c>
      <c r="B17" s="846">
        <f>'ИСХОДНИК-даты-2х'!B15</f>
        <v>17</v>
      </c>
      <c r="C17" s="847" t="str">
        <f>'ИСХОДНИК-даты-2х'!C15</f>
        <v>У_С</v>
      </c>
      <c r="D17" s="71" t="str">
        <f>'ИСХОДНИК-даты-2х'!D15</f>
        <v>17У_С</v>
      </c>
      <c r="E17" s="538" t="s">
        <v>66</v>
      </c>
      <c r="F17" s="538" t="s">
        <v>66</v>
      </c>
      <c r="G17" s="855" t="s">
        <v>1825</v>
      </c>
      <c r="H17" s="848" t="str">
        <f t="shared" si="1"/>
        <v xml:space="preserve">
Куратор не назначен</v>
      </c>
      <c r="I17" s="849"/>
      <c r="J17" s="849" t="s">
        <v>1827</v>
      </c>
      <c r="K17" s="850" t="s">
        <v>66</v>
      </c>
      <c r="L17" s="851" t="s">
        <v>1805</v>
      </c>
      <c r="M17" s="856" t="s">
        <v>66</v>
      </c>
      <c r="N17" s="856" t="s">
        <v>66</v>
      </c>
      <c r="O17" s="856" t="s">
        <v>66</v>
      </c>
      <c r="P17" s="848" t="str">
        <f t="shared" si="2"/>
        <v>Фомичев А.А.
-</v>
      </c>
      <c r="Q17" s="852" t="s">
        <v>1831</v>
      </c>
      <c r="R17" s="852" t="s">
        <v>66</v>
      </c>
      <c r="S17" s="851" t="str">
        <f t="shared" si="3"/>
        <v>Гааг Алёна
-</v>
      </c>
      <c r="T17" s="540" t="s">
        <v>1809</v>
      </c>
      <c r="U17" s="539" t="s">
        <v>66</v>
      </c>
      <c r="V17" s="539" t="s">
        <v>66</v>
      </c>
      <c r="W17" s="539" t="s">
        <v>66</v>
      </c>
      <c r="X17" s="539" t="s">
        <v>66</v>
      </c>
      <c r="Y17" s="539" t="s">
        <v>66</v>
      </c>
      <c r="Z17" s="539"/>
    </row>
    <row r="18" spans="1:35" ht="321.75" customHeight="1">
      <c r="A18" s="845">
        <f>IF(ISBLANK(D18),"",COUNTA($D$6:D18))</f>
        <v>13</v>
      </c>
      <c r="B18" s="846">
        <f>'ИСХОДНИК-даты-2х'!B16</f>
        <v>19</v>
      </c>
      <c r="C18" s="847" t="str">
        <f>'ИСХОДНИК-даты-2х'!C16</f>
        <v>У_С</v>
      </c>
      <c r="D18" s="71" t="str">
        <f>'ИСХОДНИК-даты-2х'!D16</f>
        <v>19У_С</v>
      </c>
      <c r="E18" s="538" t="s">
        <v>66</v>
      </c>
      <c r="F18" s="538" t="s">
        <v>66</v>
      </c>
      <c r="G18" s="855" t="s">
        <v>1825</v>
      </c>
      <c r="H18" s="848" t="str">
        <f t="shared" si="1"/>
        <v>ТЗ утверждено.
Куратор не назначен</v>
      </c>
      <c r="I18" s="849" t="s">
        <v>1803</v>
      </c>
      <c r="J18" s="849" t="s">
        <v>1827</v>
      </c>
      <c r="K18" s="850" t="s">
        <v>66</v>
      </c>
      <c r="L18" s="851" t="s">
        <v>1805</v>
      </c>
      <c r="M18" s="856" t="s">
        <v>66</v>
      </c>
      <c r="N18" s="856" t="s">
        <v>66</v>
      </c>
      <c r="O18" s="856" t="s">
        <v>66</v>
      </c>
      <c r="P18" s="848" t="str">
        <f t="shared" si="2"/>
        <v xml:space="preserve">                                                               ПАСЭ направлена заявка о согласовании 1 этапа ЗЗП
-</v>
      </c>
      <c r="Q18" s="862" t="s">
        <v>1841</v>
      </c>
      <c r="R18" s="852" t="s">
        <v>66</v>
      </c>
      <c r="S18" s="851" t="str">
        <f t="shared" si="3"/>
        <v>Карпова Елена Алексеевна
-</v>
      </c>
      <c r="T18" s="539" t="s">
        <v>1824</v>
      </c>
      <c r="U18" s="539" t="s">
        <v>66</v>
      </c>
      <c r="V18" s="539" t="s">
        <v>66</v>
      </c>
      <c r="W18" s="539" t="s">
        <v>66</v>
      </c>
      <c r="X18" s="539" t="s">
        <v>66</v>
      </c>
      <c r="Y18" s="539" t="s">
        <v>66</v>
      </c>
      <c r="Z18" s="539"/>
    </row>
    <row r="19" spans="1:35" s="828" customFormat="1" ht="91.5">
      <c r="A19" s="845">
        <f>IF(ISBLANK(D19),"",COUNTA($D$6:D19))</f>
        <v>14</v>
      </c>
      <c r="B19" s="846">
        <f>'ИСХОДНИК-даты-2х'!B17</f>
        <v>20</v>
      </c>
      <c r="C19" s="847" t="str">
        <f>'ИСХОДНИК-даты-2х'!C17</f>
        <v>У_С</v>
      </c>
      <c r="D19" s="71" t="str">
        <f>'ИСХОДНИК-даты-2х'!D17</f>
        <v>20У_С</v>
      </c>
      <c r="E19" s="538" t="s">
        <v>66</v>
      </c>
      <c r="F19" s="538" t="s">
        <v>66</v>
      </c>
      <c r="G19" s="538" t="s">
        <v>66</v>
      </c>
      <c r="H19" s="848" t="str">
        <f t="shared" si="1"/>
        <v xml:space="preserve">
не назначен</v>
      </c>
      <c r="I19" s="850"/>
      <c r="J19" s="850" t="s">
        <v>1842</v>
      </c>
      <c r="K19" s="850" t="s">
        <v>66</v>
      </c>
      <c r="L19" s="539" t="s">
        <v>66</v>
      </c>
      <c r="M19" s="856" t="s">
        <v>66</v>
      </c>
      <c r="N19" s="856" t="s">
        <v>66</v>
      </c>
      <c r="O19" s="856" t="s">
        <v>66</v>
      </c>
      <c r="P19" s="848" t="str">
        <f t="shared" si="2"/>
        <v xml:space="preserve">
-</v>
      </c>
      <c r="Q19" s="852"/>
      <c r="R19" s="852" t="s">
        <v>66</v>
      </c>
      <c r="S19" s="851" t="str">
        <f t="shared" si="3"/>
        <v>-
-</v>
      </c>
      <c r="T19" s="539" t="s">
        <v>66</v>
      </c>
      <c r="U19" s="539" t="s">
        <v>66</v>
      </c>
      <c r="V19" s="539" t="s">
        <v>66</v>
      </c>
      <c r="W19" s="539" t="s">
        <v>66</v>
      </c>
      <c r="X19" s="539" t="s">
        <v>66</v>
      </c>
      <c r="Y19" s="539" t="s">
        <v>66</v>
      </c>
      <c r="Z19" s="539"/>
      <c r="AA19" s="825"/>
      <c r="AB19" s="825"/>
      <c r="AC19" s="825"/>
      <c r="AD19" s="825"/>
      <c r="AE19" s="825"/>
      <c r="AF19" s="825"/>
      <c r="AG19" s="825"/>
      <c r="AH19" s="825"/>
      <c r="AI19" s="825"/>
    </row>
    <row r="20" spans="1:35" ht="91.5">
      <c r="A20" s="845">
        <f>IF(ISBLANK(D20),"",COUNTA($D$6:D20))</f>
        <v>15</v>
      </c>
      <c r="B20" s="846">
        <f>'ИСХОДНИК-даты-2х'!B18</f>
        <v>21</v>
      </c>
      <c r="C20" s="847" t="str">
        <f>'ИСХОДНИК-даты-2х'!C18</f>
        <v>У_С</v>
      </c>
      <c r="D20" s="71" t="str">
        <f>'ИСХОДНИК-даты-2х'!D18</f>
        <v>21У_С</v>
      </c>
      <c r="E20" s="538" t="s">
        <v>66</v>
      </c>
      <c r="F20" s="538" t="s">
        <v>66</v>
      </c>
      <c r="G20" s="538" t="s">
        <v>66</v>
      </c>
      <c r="H20" s="848" t="str">
        <f t="shared" si="1"/>
        <v xml:space="preserve">
не назначен</v>
      </c>
      <c r="I20" s="850"/>
      <c r="J20" s="850" t="s">
        <v>1842</v>
      </c>
      <c r="K20" s="850" t="s">
        <v>66</v>
      </c>
      <c r="L20" s="539" t="s">
        <v>66</v>
      </c>
      <c r="M20" s="856" t="s">
        <v>66</v>
      </c>
      <c r="N20" s="856" t="s">
        <v>66</v>
      </c>
      <c r="O20" s="856" t="s">
        <v>66</v>
      </c>
      <c r="P20" s="848" t="str">
        <f t="shared" si="2"/>
        <v xml:space="preserve">
-</v>
      </c>
      <c r="Q20" s="852"/>
      <c r="R20" s="852" t="s">
        <v>66</v>
      </c>
      <c r="S20" s="851" t="str">
        <f t="shared" si="3"/>
        <v>-
-</v>
      </c>
      <c r="T20" s="539" t="s">
        <v>66</v>
      </c>
      <c r="U20" s="539" t="s">
        <v>66</v>
      </c>
      <c r="V20" s="539" t="s">
        <v>66</v>
      </c>
      <c r="W20" s="539" t="s">
        <v>66</v>
      </c>
      <c r="X20" s="539" t="s">
        <v>66</v>
      </c>
      <c r="Y20" s="539" t="s">
        <v>66</v>
      </c>
      <c r="Z20" s="539"/>
    </row>
    <row r="21" spans="1:35" ht="91.5">
      <c r="A21" s="845">
        <f>IF(ISBLANK(D21),"",COUNTA($D$6:D21))</f>
        <v>16</v>
      </c>
      <c r="B21" s="846">
        <f>'ИСХОДНИК-даты-2х'!B19</f>
        <v>22</v>
      </c>
      <c r="C21" s="847" t="str">
        <f>'ИСХОДНИК-даты-2х'!C19</f>
        <v>У_С</v>
      </c>
      <c r="D21" s="71" t="str">
        <f>'ИСХОДНИК-даты-2х'!D19</f>
        <v>22У_С</v>
      </c>
      <c r="E21" s="538" t="s">
        <v>66</v>
      </c>
      <c r="F21" s="538" t="s">
        <v>66</v>
      </c>
      <c r="G21" s="538" t="s">
        <v>66</v>
      </c>
      <c r="H21" s="848" t="str">
        <f t="shared" si="1"/>
        <v xml:space="preserve">
не назначен</v>
      </c>
      <c r="I21" s="850"/>
      <c r="J21" s="850" t="s">
        <v>1842</v>
      </c>
      <c r="K21" s="850" t="s">
        <v>66</v>
      </c>
      <c r="L21" s="539" t="s">
        <v>66</v>
      </c>
      <c r="M21" s="856" t="s">
        <v>66</v>
      </c>
      <c r="N21" s="856" t="s">
        <v>66</v>
      </c>
      <c r="O21" s="856" t="s">
        <v>66</v>
      </c>
      <c r="P21" s="848" t="str">
        <f t="shared" si="2"/>
        <v xml:space="preserve">
-</v>
      </c>
      <c r="Q21" s="852"/>
      <c r="R21" s="852" t="s">
        <v>66</v>
      </c>
      <c r="S21" s="851" t="str">
        <f t="shared" si="3"/>
        <v>-
-</v>
      </c>
      <c r="T21" s="539" t="s">
        <v>66</v>
      </c>
      <c r="U21" s="539" t="s">
        <v>66</v>
      </c>
      <c r="V21" s="539" t="s">
        <v>66</v>
      </c>
      <c r="W21" s="539" t="s">
        <v>66</v>
      </c>
      <c r="X21" s="539" t="s">
        <v>66</v>
      </c>
      <c r="Y21" s="539" t="s">
        <v>66</v>
      </c>
      <c r="Z21" s="539"/>
    </row>
    <row r="22" spans="1:35" ht="91.5">
      <c r="A22" s="845">
        <f>IF(ISBLANK(D22),"",COUNTA($D$6:D22))</f>
        <v>17</v>
      </c>
      <c r="B22" s="846">
        <f>'ИСХОДНИК-даты-2х'!B20</f>
        <v>23</v>
      </c>
      <c r="C22" s="847" t="str">
        <f>'ИСХОДНИК-даты-2х'!C20</f>
        <v>У_С</v>
      </c>
      <c r="D22" s="71" t="str">
        <f>'ИСХОДНИК-даты-2х'!D20</f>
        <v>23У_С</v>
      </c>
      <c r="E22" s="538" t="s">
        <v>66</v>
      </c>
      <c r="F22" s="538" t="s">
        <v>66</v>
      </c>
      <c r="G22" s="538" t="s">
        <v>66</v>
      </c>
      <c r="H22" s="848" t="str">
        <f t="shared" si="1"/>
        <v xml:space="preserve">
не назначен</v>
      </c>
      <c r="I22" s="850"/>
      <c r="J22" s="850" t="s">
        <v>1842</v>
      </c>
      <c r="K22" s="850" t="s">
        <v>66</v>
      </c>
      <c r="L22" s="539" t="s">
        <v>66</v>
      </c>
      <c r="M22" s="856" t="s">
        <v>66</v>
      </c>
      <c r="N22" s="856" t="s">
        <v>66</v>
      </c>
      <c r="O22" s="856" t="s">
        <v>66</v>
      </c>
      <c r="P22" s="848" t="str">
        <f t="shared" si="2"/>
        <v xml:space="preserve">
-</v>
      </c>
      <c r="Q22" s="852"/>
      <c r="R22" s="852" t="s">
        <v>66</v>
      </c>
      <c r="S22" s="851" t="str">
        <f t="shared" si="3"/>
        <v>-
-</v>
      </c>
      <c r="T22" s="539" t="s">
        <v>66</v>
      </c>
      <c r="U22" s="539" t="s">
        <v>66</v>
      </c>
      <c r="V22" s="539" t="s">
        <v>66</v>
      </c>
      <c r="W22" s="539" t="s">
        <v>66</v>
      </c>
      <c r="X22" s="539" t="s">
        <v>66</v>
      </c>
      <c r="Y22" s="539" t="s">
        <v>66</v>
      </c>
      <c r="Z22" s="539"/>
    </row>
    <row r="23" spans="1:35" ht="91.5">
      <c r="A23" s="845">
        <f>IF(ISBLANK(D23),"",COUNTA($D$6:D23))</f>
        <v>18</v>
      </c>
      <c r="B23" s="846">
        <f>'ИСХОДНИК-даты-2х'!B21</f>
        <v>24</v>
      </c>
      <c r="C23" s="847" t="str">
        <f>'ИСХОДНИК-даты-2х'!C21</f>
        <v>У_С</v>
      </c>
      <c r="D23" s="71" t="str">
        <f>'ИСХОДНИК-даты-2х'!D21</f>
        <v>24У_С</v>
      </c>
      <c r="E23" s="538" t="s">
        <v>66</v>
      </c>
      <c r="F23" s="538" t="s">
        <v>66</v>
      </c>
      <c r="G23" s="538" t="s">
        <v>66</v>
      </c>
      <c r="H23" s="848" t="str">
        <f t="shared" si="1"/>
        <v xml:space="preserve">
не назначен</v>
      </c>
      <c r="I23" s="850"/>
      <c r="J23" s="850" t="s">
        <v>1842</v>
      </c>
      <c r="K23" s="850" t="s">
        <v>66</v>
      </c>
      <c r="L23" s="539" t="s">
        <v>66</v>
      </c>
      <c r="M23" s="856" t="s">
        <v>66</v>
      </c>
      <c r="N23" s="856" t="s">
        <v>66</v>
      </c>
      <c r="O23" s="856" t="s">
        <v>66</v>
      </c>
      <c r="P23" s="848" t="str">
        <f t="shared" si="2"/>
        <v xml:space="preserve">
-</v>
      </c>
      <c r="Q23" s="852"/>
      <c r="R23" s="852" t="s">
        <v>66</v>
      </c>
      <c r="S23" s="851" t="str">
        <f t="shared" si="3"/>
        <v>-
-</v>
      </c>
      <c r="T23" s="539" t="s">
        <v>66</v>
      </c>
      <c r="U23" s="539" t="s">
        <v>66</v>
      </c>
      <c r="V23" s="539" t="s">
        <v>66</v>
      </c>
      <c r="W23" s="539" t="s">
        <v>66</v>
      </c>
      <c r="X23" s="539" t="s">
        <v>66</v>
      </c>
      <c r="Y23" s="539" t="s">
        <v>66</v>
      </c>
      <c r="Z23" s="539"/>
    </row>
    <row r="24" spans="1:35" ht="91.5">
      <c r="A24" s="845">
        <f>IF(ISBLANK(D24),"",COUNTA($D$6:D24))</f>
        <v>19</v>
      </c>
      <c r="B24" s="846">
        <f>'ИСХОДНИК-даты-2х'!B22</f>
        <v>25</v>
      </c>
      <c r="C24" s="847" t="str">
        <f>'ИСХОДНИК-даты-2х'!C22</f>
        <v>У_С</v>
      </c>
      <c r="D24" s="71" t="str">
        <f>'ИСХОДНИК-даты-2х'!D22</f>
        <v>25У_С</v>
      </c>
      <c r="E24" s="538" t="s">
        <v>66</v>
      </c>
      <c r="F24" s="538" t="s">
        <v>66</v>
      </c>
      <c r="G24" s="538" t="s">
        <v>66</v>
      </c>
      <c r="H24" s="848" t="str">
        <f t="shared" si="1"/>
        <v xml:space="preserve">
не назначен</v>
      </c>
      <c r="I24" s="850"/>
      <c r="J24" s="850" t="s">
        <v>1842</v>
      </c>
      <c r="K24" s="850" t="s">
        <v>66</v>
      </c>
      <c r="L24" s="539" t="s">
        <v>66</v>
      </c>
      <c r="M24" s="856" t="s">
        <v>66</v>
      </c>
      <c r="N24" s="856" t="s">
        <v>66</v>
      </c>
      <c r="O24" s="856" t="s">
        <v>66</v>
      </c>
      <c r="P24" s="848" t="str">
        <f t="shared" si="2"/>
        <v xml:space="preserve">
-</v>
      </c>
      <c r="Q24" s="852"/>
      <c r="R24" s="852" t="s">
        <v>66</v>
      </c>
      <c r="S24" s="851" t="str">
        <f t="shared" si="3"/>
        <v>-
-</v>
      </c>
      <c r="T24" s="539" t="s">
        <v>66</v>
      </c>
      <c r="U24" s="539" t="s">
        <v>66</v>
      </c>
      <c r="V24" s="539" t="s">
        <v>66</v>
      </c>
      <c r="W24" s="539" t="s">
        <v>66</v>
      </c>
      <c r="X24" s="539" t="s">
        <v>66</v>
      </c>
      <c r="Y24" s="539" t="s">
        <v>66</v>
      </c>
      <c r="Z24" s="539"/>
    </row>
    <row r="25" spans="1:35" ht="91.5">
      <c r="A25" s="845">
        <f>IF(ISBLANK(D25),"",COUNTA($D$6:D25))</f>
        <v>20</v>
      </c>
      <c r="B25" s="846">
        <f>'ИСХОДНИК-даты-2х'!B23</f>
        <v>26</v>
      </c>
      <c r="C25" s="847" t="str">
        <f>'ИСХОДНИК-даты-2х'!C23</f>
        <v>У_С</v>
      </c>
      <c r="D25" s="71" t="str">
        <f>'ИСХОДНИК-даты-2х'!D23</f>
        <v>26У_С</v>
      </c>
      <c r="E25" s="538" t="s">
        <v>66</v>
      </c>
      <c r="F25" s="538" t="s">
        <v>66</v>
      </c>
      <c r="G25" s="538" t="s">
        <v>66</v>
      </c>
      <c r="H25" s="848" t="str">
        <f t="shared" si="1"/>
        <v xml:space="preserve">
не назначен</v>
      </c>
      <c r="I25" s="850"/>
      <c r="J25" s="850" t="s">
        <v>1842</v>
      </c>
      <c r="K25" s="850" t="s">
        <v>66</v>
      </c>
      <c r="L25" s="539" t="s">
        <v>66</v>
      </c>
      <c r="M25" s="856" t="s">
        <v>66</v>
      </c>
      <c r="N25" s="856" t="s">
        <v>66</v>
      </c>
      <c r="O25" s="856" t="s">
        <v>66</v>
      </c>
      <c r="P25" s="848" t="str">
        <f t="shared" si="2"/>
        <v xml:space="preserve">
-</v>
      </c>
      <c r="Q25" s="852"/>
      <c r="R25" s="852" t="s">
        <v>66</v>
      </c>
      <c r="S25" s="851" t="str">
        <f t="shared" si="3"/>
        <v>-
-</v>
      </c>
      <c r="T25" s="539" t="s">
        <v>66</v>
      </c>
      <c r="U25" s="539" t="s">
        <v>66</v>
      </c>
      <c r="V25" s="539" t="s">
        <v>66</v>
      </c>
      <c r="W25" s="539" t="s">
        <v>66</v>
      </c>
      <c r="X25" s="539" t="s">
        <v>66</v>
      </c>
      <c r="Y25" s="539" t="s">
        <v>66</v>
      </c>
      <c r="Z25" s="539"/>
    </row>
    <row r="26" spans="1:35" ht="91.5">
      <c r="A26" s="845">
        <f>IF(ISBLANK(D26),"",COUNTA($D$6:D26))</f>
        <v>21</v>
      </c>
      <c r="B26" s="846">
        <f>'ИСХОДНИК-даты-2х'!B24</f>
        <v>27</v>
      </c>
      <c r="C26" s="847" t="str">
        <f>'ИСХОДНИК-даты-2х'!C24</f>
        <v>У_С</v>
      </c>
      <c r="D26" s="71" t="str">
        <f>'ИСХОДНИК-даты-2х'!D24</f>
        <v>27У_С</v>
      </c>
      <c r="E26" s="538" t="s">
        <v>66</v>
      </c>
      <c r="F26" s="538" t="s">
        <v>66</v>
      </c>
      <c r="G26" s="538" t="s">
        <v>66</v>
      </c>
      <c r="H26" s="848" t="str">
        <f t="shared" si="1"/>
        <v xml:space="preserve">
не назначен</v>
      </c>
      <c r="I26" s="850"/>
      <c r="J26" s="850" t="s">
        <v>1842</v>
      </c>
      <c r="K26" s="850" t="s">
        <v>66</v>
      </c>
      <c r="L26" s="539" t="s">
        <v>66</v>
      </c>
      <c r="M26" s="856" t="s">
        <v>66</v>
      </c>
      <c r="N26" s="856" t="s">
        <v>66</v>
      </c>
      <c r="O26" s="856" t="s">
        <v>66</v>
      </c>
      <c r="P26" s="848" t="str">
        <f t="shared" si="2"/>
        <v xml:space="preserve">
-</v>
      </c>
      <c r="Q26" s="852"/>
      <c r="R26" s="852" t="s">
        <v>66</v>
      </c>
      <c r="S26" s="851" t="str">
        <f t="shared" si="3"/>
        <v>-
-</v>
      </c>
      <c r="T26" s="539" t="s">
        <v>66</v>
      </c>
      <c r="U26" s="539" t="s">
        <v>66</v>
      </c>
      <c r="V26" s="539" t="s">
        <v>66</v>
      </c>
      <c r="W26" s="539" t="s">
        <v>66</v>
      </c>
      <c r="X26" s="539" t="s">
        <v>66</v>
      </c>
      <c r="Y26" s="539" t="s">
        <v>66</v>
      </c>
      <c r="Z26" s="539"/>
    </row>
    <row r="27" spans="1:35" ht="91.5">
      <c r="A27" s="845">
        <f>IF(ISBLANK(D27),"",COUNTA($D$6:D27))</f>
        <v>22</v>
      </c>
      <c r="B27" s="846">
        <f>'ИСХОДНИК-даты-2х'!B25</f>
        <v>28</v>
      </c>
      <c r="C27" s="847" t="str">
        <f>'ИСХОДНИК-даты-2х'!C25</f>
        <v>У_С</v>
      </c>
      <c r="D27" s="71" t="str">
        <f>'ИСХОДНИК-даты-2х'!D25</f>
        <v>28У_С</v>
      </c>
      <c r="E27" s="538" t="s">
        <v>66</v>
      </c>
      <c r="F27" s="538" t="s">
        <v>66</v>
      </c>
      <c r="G27" s="538" t="s">
        <v>66</v>
      </c>
      <c r="H27" s="848" t="str">
        <f t="shared" si="1"/>
        <v xml:space="preserve">
не назначен</v>
      </c>
      <c r="I27" s="850"/>
      <c r="J27" s="850" t="s">
        <v>1842</v>
      </c>
      <c r="K27" s="850" t="s">
        <v>66</v>
      </c>
      <c r="L27" s="539" t="s">
        <v>66</v>
      </c>
      <c r="M27" s="856" t="s">
        <v>66</v>
      </c>
      <c r="N27" s="856" t="s">
        <v>66</v>
      </c>
      <c r="O27" s="856" t="s">
        <v>66</v>
      </c>
      <c r="P27" s="848" t="str">
        <f t="shared" si="2"/>
        <v xml:space="preserve">
-</v>
      </c>
      <c r="Q27" s="852"/>
      <c r="R27" s="852" t="s">
        <v>66</v>
      </c>
      <c r="S27" s="851" t="str">
        <f t="shared" si="3"/>
        <v>-
-</v>
      </c>
      <c r="T27" s="539" t="s">
        <v>66</v>
      </c>
      <c r="U27" s="539" t="s">
        <v>66</v>
      </c>
      <c r="V27" s="539" t="s">
        <v>66</v>
      </c>
      <c r="W27" s="539" t="s">
        <v>66</v>
      </c>
      <c r="X27" s="539" t="s">
        <v>66</v>
      </c>
      <c r="Y27" s="539" t="s">
        <v>66</v>
      </c>
      <c r="Z27" s="539"/>
    </row>
    <row r="28" spans="1:35" ht="91.5">
      <c r="A28" s="845">
        <f>IF(ISBLANK(D28),"",COUNTA($D$6:D28))</f>
        <v>23</v>
      </c>
      <c r="B28" s="846">
        <f>'ИСХОДНИК-даты-2х'!B26</f>
        <v>29</v>
      </c>
      <c r="C28" s="847" t="str">
        <f>'ИСХОДНИК-даты-2х'!C26</f>
        <v>У_С</v>
      </c>
      <c r="D28" s="71" t="str">
        <f>'ИСХОДНИК-даты-2х'!D26</f>
        <v>29У_С</v>
      </c>
      <c r="E28" s="538" t="s">
        <v>66</v>
      </c>
      <c r="F28" s="538" t="s">
        <v>66</v>
      </c>
      <c r="G28" s="538" t="s">
        <v>66</v>
      </c>
      <c r="H28" s="848" t="str">
        <f t="shared" si="1"/>
        <v xml:space="preserve">
не назначен</v>
      </c>
      <c r="I28" s="850"/>
      <c r="J28" s="850" t="s">
        <v>1842</v>
      </c>
      <c r="K28" s="850" t="s">
        <v>66</v>
      </c>
      <c r="L28" s="539" t="s">
        <v>66</v>
      </c>
      <c r="M28" s="856" t="s">
        <v>66</v>
      </c>
      <c r="N28" s="856" t="s">
        <v>66</v>
      </c>
      <c r="O28" s="856" t="s">
        <v>66</v>
      </c>
      <c r="P28" s="848" t="str">
        <f t="shared" si="2"/>
        <v xml:space="preserve">
-</v>
      </c>
      <c r="Q28" s="852"/>
      <c r="R28" s="852" t="s">
        <v>66</v>
      </c>
      <c r="S28" s="851" t="str">
        <f t="shared" si="3"/>
        <v>-
-</v>
      </c>
      <c r="T28" s="539" t="s">
        <v>66</v>
      </c>
      <c r="U28" s="539" t="s">
        <v>66</v>
      </c>
      <c r="V28" s="539" t="s">
        <v>66</v>
      </c>
      <c r="W28" s="539" t="s">
        <v>66</v>
      </c>
      <c r="X28" s="539" t="s">
        <v>66</v>
      </c>
      <c r="Y28" s="539" t="s">
        <v>66</v>
      </c>
      <c r="Z28" s="539"/>
    </row>
    <row r="29" spans="1:35" ht="91.5">
      <c r="A29" s="845">
        <f>IF(ISBLANK(D29),"",COUNTA($D$6:D29))</f>
        <v>24</v>
      </c>
      <c r="B29" s="846">
        <f>'ИСХОДНИК-даты-2х'!B27</f>
        <v>30</v>
      </c>
      <c r="C29" s="847" t="str">
        <f>'ИСХОДНИК-даты-2х'!C27</f>
        <v>У_С</v>
      </c>
      <c r="D29" s="71" t="str">
        <f>'ИСХОДНИК-даты-2х'!D27</f>
        <v>30У_С</v>
      </c>
      <c r="E29" s="538" t="s">
        <v>66</v>
      </c>
      <c r="F29" s="538" t="s">
        <v>66</v>
      </c>
      <c r="G29" s="538" t="s">
        <v>66</v>
      </c>
      <c r="H29" s="848" t="str">
        <f t="shared" si="1"/>
        <v xml:space="preserve">
не назначен</v>
      </c>
      <c r="I29" s="850"/>
      <c r="J29" s="850" t="s">
        <v>1842</v>
      </c>
      <c r="K29" s="850" t="s">
        <v>66</v>
      </c>
      <c r="L29" s="539" t="s">
        <v>66</v>
      </c>
      <c r="M29" s="856" t="s">
        <v>66</v>
      </c>
      <c r="N29" s="856" t="s">
        <v>66</v>
      </c>
      <c r="O29" s="856" t="s">
        <v>66</v>
      </c>
      <c r="P29" s="848" t="str">
        <f t="shared" si="2"/>
        <v xml:space="preserve">
-</v>
      </c>
      <c r="Q29" s="852"/>
      <c r="R29" s="852" t="s">
        <v>66</v>
      </c>
      <c r="S29" s="851" t="str">
        <f t="shared" si="3"/>
        <v>-
-</v>
      </c>
      <c r="T29" s="539" t="s">
        <v>66</v>
      </c>
      <c r="U29" s="539" t="s">
        <v>66</v>
      </c>
      <c r="V29" s="539" t="s">
        <v>66</v>
      </c>
      <c r="W29" s="539" t="s">
        <v>66</v>
      </c>
      <c r="X29" s="539" t="s">
        <v>66</v>
      </c>
      <c r="Y29" s="539" t="s">
        <v>66</v>
      </c>
      <c r="Z29" s="539"/>
    </row>
    <row r="30" spans="1:35" ht="91.5">
      <c r="A30" s="845">
        <f>IF(ISBLANK(D30),"",COUNTA($D$6:D30))</f>
        <v>25</v>
      </c>
      <c r="B30" s="846">
        <f>'ИСХОДНИК-даты-2х'!B28</f>
        <v>31</v>
      </c>
      <c r="C30" s="847" t="str">
        <f>'ИСХОДНИК-даты-2х'!C28</f>
        <v>У_С</v>
      </c>
      <c r="D30" s="71" t="str">
        <f>'ИСХОДНИК-даты-2х'!D28</f>
        <v>31У_С</v>
      </c>
      <c r="E30" s="538" t="s">
        <v>66</v>
      </c>
      <c r="F30" s="538" t="s">
        <v>66</v>
      </c>
      <c r="G30" s="538" t="s">
        <v>66</v>
      </c>
      <c r="H30" s="848" t="str">
        <f t="shared" si="1"/>
        <v xml:space="preserve">
не назначен</v>
      </c>
      <c r="I30" s="850"/>
      <c r="J30" s="850" t="s">
        <v>1842</v>
      </c>
      <c r="K30" s="850" t="s">
        <v>66</v>
      </c>
      <c r="L30" s="539" t="s">
        <v>66</v>
      </c>
      <c r="M30" s="856" t="s">
        <v>66</v>
      </c>
      <c r="N30" s="856" t="s">
        <v>66</v>
      </c>
      <c r="O30" s="856" t="s">
        <v>66</v>
      </c>
      <c r="P30" s="848" t="str">
        <f t="shared" si="2"/>
        <v xml:space="preserve">
-</v>
      </c>
      <c r="Q30" s="852"/>
      <c r="R30" s="852" t="s">
        <v>66</v>
      </c>
      <c r="S30" s="851" t="str">
        <f t="shared" si="3"/>
        <v>-
-</v>
      </c>
      <c r="T30" s="539" t="s">
        <v>66</v>
      </c>
      <c r="U30" s="539" t="s">
        <v>66</v>
      </c>
      <c r="V30" s="539" t="s">
        <v>66</v>
      </c>
      <c r="W30" s="539" t="s">
        <v>66</v>
      </c>
      <c r="X30" s="539" t="s">
        <v>66</v>
      </c>
      <c r="Y30" s="539" t="s">
        <v>66</v>
      </c>
      <c r="Z30" s="539"/>
    </row>
    <row r="31" spans="1:35" ht="91.5">
      <c r="A31" s="845">
        <f>IF(ISBLANK(D31),"",COUNTA($D$6:D31))</f>
        <v>26</v>
      </c>
      <c r="B31" s="846">
        <f>'ИСХОДНИК-даты-2х'!B29</f>
        <v>32</v>
      </c>
      <c r="C31" s="847" t="str">
        <f>'ИСХОДНИК-даты-2х'!C29</f>
        <v>У_С</v>
      </c>
      <c r="D31" s="71" t="str">
        <f>'ИСХОДНИК-даты-2х'!D29</f>
        <v>32У_С</v>
      </c>
      <c r="E31" s="538" t="s">
        <v>66</v>
      </c>
      <c r="F31" s="538" t="s">
        <v>66</v>
      </c>
      <c r="G31" s="538" t="s">
        <v>66</v>
      </c>
      <c r="H31" s="848" t="str">
        <f t="shared" si="1"/>
        <v xml:space="preserve">
не назначен</v>
      </c>
      <c r="I31" s="850"/>
      <c r="J31" s="850" t="s">
        <v>1842</v>
      </c>
      <c r="K31" s="850" t="s">
        <v>66</v>
      </c>
      <c r="L31" s="539" t="s">
        <v>66</v>
      </c>
      <c r="M31" s="856" t="s">
        <v>66</v>
      </c>
      <c r="N31" s="856" t="s">
        <v>66</v>
      </c>
      <c r="O31" s="856" t="s">
        <v>66</v>
      </c>
      <c r="P31" s="848" t="str">
        <f t="shared" si="2"/>
        <v xml:space="preserve">
-</v>
      </c>
      <c r="Q31" s="852"/>
      <c r="R31" s="852" t="s">
        <v>66</v>
      </c>
      <c r="S31" s="851" t="str">
        <f t="shared" si="3"/>
        <v>-
-</v>
      </c>
      <c r="T31" s="539" t="s">
        <v>66</v>
      </c>
      <c r="U31" s="539" t="s">
        <v>66</v>
      </c>
      <c r="V31" s="539" t="s">
        <v>66</v>
      </c>
      <c r="W31" s="539" t="s">
        <v>66</v>
      </c>
      <c r="X31" s="539" t="s">
        <v>66</v>
      </c>
      <c r="Y31" s="539" t="s">
        <v>66</v>
      </c>
      <c r="Z31" s="539"/>
    </row>
    <row r="32" spans="1:35" ht="91.5">
      <c r="A32" s="845">
        <f>IF(ISBLANK(D32),"",COUNTA($D$6:D32))</f>
        <v>27</v>
      </c>
      <c r="B32" s="846">
        <f>'ИСХОДНИК-даты-2х'!B30</f>
        <v>33</v>
      </c>
      <c r="C32" s="847" t="str">
        <f>'ИСХОДНИК-даты-2х'!C30</f>
        <v>У_С</v>
      </c>
      <c r="D32" s="71" t="str">
        <f>'ИСХОДНИК-даты-2х'!D30</f>
        <v>33У_С</v>
      </c>
      <c r="E32" s="538" t="s">
        <v>66</v>
      </c>
      <c r="F32" s="538" t="s">
        <v>66</v>
      </c>
      <c r="G32" s="538" t="s">
        <v>66</v>
      </c>
      <c r="H32" s="848" t="str">
        <f t="shared" si="1"/>
        <v xml:space="preserve">
не назначен</v>
      </c>
      <c r="I32" s="850"/>
      <c r="J32" s="850" t="s">
        <v>1842</v>
      </c>
      <c r="K32" s="850" t="s">
        <v>66</v>
      </c>
      <c r="L32" s="539" t="s">
        <v>66</v>
      </c>
      <c r="M32" s="539" t="s">
        <v>66</v>
      </c>
      <c r="N32" s="539" t="s">
        <v>66</v>
      </c>
      <c r="O32" s="856" t="s">
        <v>66</v>
      </c>
      <c r="P32" s="848" t="str">
        <f t="shared" si="2"/>
        <v xml:space="preserve">
-</v>
      </c>
      <c r="Q32" s="852"/>
      <c r="R32" s="852" t="s">
        <v>66</v>
      </c>
      <c r="S32" s="851" t="str">
        <f t="shared" si="3"/>
        <v>-
-</v>
      </c>
      <c r="T32" s="539" t="s">
        <v>66</v>
      </c>
      <c r="U32" s="539" t="s">
        <v>66</v>
      </c>
      <c r="V32" s="539" t="s">
        <v>66</v>
      </c>
      <c r="W32" s="539" t="s">
        <v>66</v>
      </c>
      <c r="X32" s="539" t="s">
        <v>66</v>
      </c>
      <c r="Y32" s="539" t="s">
        <v>66</v>
      </c>
      <c r="Z32" s="539"/>
    </row>
    <row r="33" spans="1:26" ht="91.5">
      <c r="A33" s="845">
        <f>IF(ISBLANK(D33),"",COUNTA($D$6:D33))</f>
        <v>28</v>
      </c>
      <c r="B33" s="846">
        <f>'ИСХОДНИК-даты-2х'!B31</f>
        <v>34</v>
      </c>
      <c r="C33" s="847" t="str">
        <f>'ИСХОДНИК-даты-2х'!C31</f>
        <v>У_Т</v>
      </c>
      <c r="D33" s="71" t="str">
        <f>'ИСХОДНИК-даты-2х'!D31</f>
        <v>34У_Т</v>
      </c>
      <c r="E33" s="538" t="s">
        <v>66</v>
      </c>
      <c r="F33" s="538" t="s">
        <v>66</v>
      </c>
      <c r="G33" s="538" t="s">
        <v>66</v>
      </c>
      <c r="H33" s="848" t="str">
        <f t="shared" si="1"/>
        <v xml:space="preserve">
не назначен</v>
      </c>
      <c r="I33" s="850"/>
      <c r="J33" s="850" t="s">
        <v>1842</v>
      </c>
      <c r="K33" s="850" t="s">
        <v>66</v>
      </c>
      <c r="L33" s="539" t="s">
        <v>66</v>
      </c>
      <c r="M33" s="539" t="s">
        <v>66</v>
      </c>
      <c r="N33" s="539" t="s">
        <v>66</v>
      </c>
      <c r="O33" s="856" t="s">
        <v>66</v>
      </c>
      <c r="P33" s="848" t="str">
        <f t="shared" si="2"/>
        <v xml:space="preserve">
-</v>
      </c>
      <c r="Q33" s="852"/>
      <c r="R33" s="852" t="s">
        <v>66</v>
      </c>
      <c r="S33" s="851" t="str">
        <f t="shared" si="3"/>
        <v>-
-</v>
      </c>
      <c r="T33" s="539" t="s">
        <v>66</v>
      </c>
      <c r="U33" s="539" t="s">
        <v>66</v>
      </c>
      <c r="V33" s="539" t="s">
        <v>66</v>
      </c>
      <c r="W33" s="539" t="s">
        <v>66</v>
      </c>
      <c r="X33" s="539" t="s">
        <v>66</v>
      </c>
      <c r="Y33" s="539" t="s">
        <v>66</v>
      </c>
      <c r="Z33" s="539"/>
    </row>
    <row r="34" spans="1:26" ht="91.5">
      <c r="A34" s="845">
        <f>IF(ISBLANK(D34),"",COUNTA($D$6:D34))</f>
        <v>29</v>
      </c>
      <c r="B34" s="846">
        <f>'ИСХОДНИК-даты-2х'!B33</f>
        <v>36</v>
      </c>
      <c r="C34" s="847" t="str">
        <f>'ИСХОДНИК-даты-2х'!C33</f>
        <v>У_Т</v>
      </c>
      <c r="D34" s="71" t="str">
        <f>'ИСХОДНИК-даты-2х'!D33</f>
        <v>36У_Т</v>
      </c>
      <c r="E34" s="538" t="s">
        <v>66</v>
      </c>
      <c r="F34" s="538" t="s">
        <v>66</v>
      </c>
      <c r="G34" s="538" t="s">
        <v>66</v>
      </c>
      <c r="H34" s="848" t="str">
        <f t="shared" si="1"/>
        <v xml:space="preserve">
не назначен</v>
      </c>
      <c r="I34" s="850"/>
      <c r="J34" s="850" t="s">
        <v>1842</v>
      </c>
      <c r="K34" s="850" t="s">
        <v>66</v>
      </c>
      <c r="L34" s="539" t="s">
        <v>66</v>
      </c>
      <c r="M34" s="539" t="s">
        <v>66</v>
      </c>
      <c r="N34" s="539" t="s">
        <v>66</v>
      </c>
      <c r="O34" s="856" t="s">
        <v>66</v>
      </c>
      <c r="P34" s="848" t="str">
        <f t="shared" si="2"/>
        <v xml:space="preserve">
-</v>
      </c>
      <c r="Q34" s="852"/>
      <c r="R34" s="852" t="s">
        <v>66</v>
      </c>
      <c r="S34" s="851" t="str">
        <f t="shared" si="3"/>
        <v>-
-</v>
      </c>
      <c r="T34" s="539" t="s">
        <v>66</v>
      </c>
      <c r="U34" s="539" t="s">
        <v>66</v>
      </c>
      <c r="V34" s="539" t="s">
        <v>66</v>
      </c>
      <c r="W34" s="539" t="s">
        <v>66</v>
      </c>
      <c r="X34" s="539" t="s">
        <v>66</v>
      </c>
      <c r="Y34" s="539" t="s">
        <v>66</v>
      </c>
      <c r="Z34" s="539"/>
    </row>
    <row r="35" spans="1:26" ht="91.5">
      <c r="A35" s="845">
        <f>IF(ISBLANK(D35),"",COUNTA($D$6:D35))</f>
        <v>30</v>
      </c>
      <c r="B35" s="846">
        <f>'ИСХОДНИК-даты-2х'!B34</f>
        <v>37</v>
      </c>
      <c r="C35" s="847" t="str">
        <f>'ИСХОДНИК-даты-2х'!C34</f>
        <v>У_Т</v>
      </c>
      <c r="D35" s="71" t="str">
        <f>'ИСХОДНИК-даты-2х'!D34</f>
        <v>37У_Т</v>
      </c>
      <c r="E35" s="538" t="s">
        <v>66</v>
      </c>
      <c r="F35" s="538" t="s">
        <v>66</v>
      </c>
      <c r="G35" s="538" t="s">
        <v>66</v>
      </c>
      <c r="H35" s="848" t="str">
        <f t="shared" si="1"/>
        <v xml:space="preserve">
не назначен</v>
      </c>
      <c r="I35" s="850"/>
      <c r="J35" s="850" t="s">
        <v>1842</v>
      </c>
      <c r="K35" s="850" t="s">
        <v>66</v>
      </c>
      <c r="L35" s="539" t="s">
        <v>66</v>
      </c>
      <c r="M35" s="539" t="s">
        <v>66</v>
      </c>
      <c r="N35" s="539" t="s">
        <v>66</v>
      </c>
      <c r="O35" s="856" t="s">
        <v>66</v>
      </c>
      <c r="P35" s="848" t="str">
        <f t="shared" si="2"/>
        <v xml:space="preserve">
-</v>
      </c>
      <c r="Q35" s="852"/>
      <c r="R35" s="852" t="s">
        <v>66</v>
      </c>
      <c r="S35" s="851" t="str">
        <f t="shared" si="3"/>
        <v>-
-</v>
      </c>
      <c r="T35" s="539" t="s">
        <v>66</v>
      </c>
      <c r="U35" s="539" t="s">
        <v>66</v>
      </c>
      <c r="V35" s="539" t="s">
        <v>66</v>
      </c>
      <c r="W35" s="539" t="s">
        <v>66</v>
      </c>
      <c r="X35" s="539" t="s">
        <v>66</v>
      </c>
      <c r="Y35" s="539" t="s">
        <v>66</v>
      </c>
      <c r="Z35" s="539"/>
    </row>
    <row r="36" spans="1:26" ht="91.5">
      <c r="A36" s="845">
        <f>IF(ISBLANK(D36),"",COUNTA($D$6:D36))</f>
        <v>31</v>
      </c>
      <c r="B36" s="846">
        <f>'ИСХОДНИК-даты-2х'!B35</f>
        <v>38</v>
      </c>
      <c r="C36" s="847" t="str">
        <f>'ИСХОДНИК-даты-2х'!C35</f>
        <v>У_Т</v>
      </c>
      <c r="D36" s="71" t="str">
        <f>'ИСХОДНИК-даты-2х'!D35</f>
        <v>38У_Т</v>
      </c>
      <c r="E36" s="538" t="s">
        <v>66</v>
      </c>
      <c r="F36" s="538" t="s">
        <v>66</v>
      </c>
      <c r="G36" s="538" t="s">
        <v>66</v>
      </c>
      <c r="H36" s="848" t="str">
        <f t="shared" si="1"/>
        <v xml:space="preserve">
не назначен</v>
      </c>
      <c r="I36" s="850"/>
      <c r="J36" s="850" t="s">
        <v>1842</v>
      </c>
      <c r="K36" s="850" t="s">
        <v>66</v>
      </c>
      <c r="L36" s="539" t="s">
        <v>66</v>
      </c>
      <c r="M36" s="539" t="s">
        <v>66</v>
      </c>
      <c r="N36" s="539" t="s">
        <v>66</v>
      </c>
      <c r="O36" s="856" t="s">
        <v>66</v>
      </c>
      <c r="P36" s="848" t="str">
        <f t="shared" si="2"/>
        <v xml:space="preserve">
-</v>
      </c>
      <c r="Q36" s="852"/>
      <c r="R36" s="852" t="s">
        <v>66</v>
      </c>
      <c r="S36" s="851" t="str">
        <f t="shared" si="3"/>
        <v>-
-</v>
      </c>
      <c r="T36" s="539" t="s">
        <v>66</v>
      </c>
      <c r="U36" s="539" t="s">
        <v>66</v>
      </c>
      <c r="V36" s="539" t="s">
        <v>66</v>
      </c>
      <c r="W36" s="539" t="s">
        <v>66</v>
      </c>
      <c r="X36" s="539" t="s">
        <v>66</v>
      </c>
      <c r="Y36" s="539" t="s">
        <v>66</v>
      </c>
      <c r="Z36" s="539"/>
    </row>
    <row r="37" spans="1:26" ht="91.5">
      <c r="A37" s="845">
        <f>IF(ISBLANK(D37),"",COUNTA($D$6:D37))</f>
        <v>32</v>
      </c>
      <c r="B37" s="846">
        <f>'ИСХОДНИК-даты-2х'!B36</f>
        <v>39</v>
      </c>
      <c r="C37" s="847" t="str">
        <f>'ИСХОДНИК-даты-2х'!C36</f>
        <v>У_Т</v>
      </c>
      <c r="D37" s="71" t="str">
        <f>'ИСХОДНИК-даты-2х'!D36</f>
        <v>39У_Т</v>
      </c>
      <c r="E37" s="538" t="s">
        <v>66</v>
      </c>
      <c r="F37" s="538" t="s">
        <v>66</v>
      </c>
      <c r="G37" s="538" t="s">
        <v>66</v>
      </c>
      <c r="H37" s="848" t="str">
        <f t="shared" si="1"/>
        <v xml:space="preserve">
не назначен</v>
      </c>
      <c r="I37" s="850"/>
      <c r="J37" s="850" t="s">
        <v>1842</v>
      </c>
      <c r="K37" s="850" t="s">
        <v>66</v>
      </c>
      <c r="L37" s="539" t="s">
        <v>66</v>
      </c>
      <c r="M37" s="539" t="s">
        <v>66</v>
      </c>
      <c r="N37" s="539" t="s">
        <v>66</v>
      </c>
      <c r="O37" s="856" t="s">
        <v>66</v>
      </c>
      <c r="P37" s="848" t="str">
        <f t="shared" si="2"/>
        <v xml:space="preserve">
-</v>
      </c>
      <c r="Q37" s="852"/>
      <c r="R37" s="852" t="s">
        <v>66</v>
      </c>
      <c r="S37" s="851" t="str">
        <f t="shared" si="3"/>
        <v>-
-</v>
      </c>
      <c r="T37" s="539" t="s">
        <v>66</v>
      </c>
      <c r="U37" s="539" t="s">
        <v>66</v>
      </c>
      <c r="V37" s="539" t="s">
        <v>66</v>
      </c>
      <c r="W37" s="539" t="s">
        <v>66</v>
      </c>
      <c r="X37" s="539" t="s">
        <v>66</v>
      </c>
      <c r="Y37" s="539" t="s">
        <v>66</v>
      </c>
      <c r="Z37" s="539"/>
    </row>
    <row r="38" spans="1:26" ht="91.5">
      <c r="A38" s="845">
        <f>IF(ISBLANK(D38),"",COUNTA($D$6:D38))</f>
        <v>33</v>
      </c>
      <c r="B38" s="846">
        <f>'ИСХОДНИК-даты-2х'!B37</f>
        <v>40</v>
      </c>
      <c r="C38" s="847" t="str">
        <f>'ИСХОДНИК-даты-2х'!C37</f>
        <v>У_Т</v>
      </c>
      <c r="D38" s="71" t="str">
        <f>'ИСХОДНИК-даты-2х'!D37</f>
        <v>40У_Т</v>
      </c>
      <c r="E38" s="538" t="s">
        <v>66</v>
      </c>
      <c r="F38" s="538" t="s">
        <v>66</v>
      </c>
      <c r="G38" s="538" t="s">
        <v>66</v>
      </c>
      <c r="H38" s="848" t="str">
        <f t="shared" ref="H38:H69" si="4">CONCATENATE(I38,"
",J38)</f>
        <v xml:space="preserve">
не назначен</v>
      </c>
      <c r="I38" s="850"/>
      <c r="J38" s="850" t="s">
        <v>1842</v>
      </c>
      <c r="K38" s="850" t="s">
        <v>66</v>
      </c>
      <c r="L38" s="539" t="s">
        <v>66</v>
      </c>
      <c r="M38" s="539" t="s">
        <v>66</v>
      </c>
      <c r="N38" s="539" t="s">
        <v>66</v>
      </c>
      <c r="O38" s="856" t="s">
        <v>66</v>
      </c>
      <c r="P38" s="848" t="str">
        <f t="shared" ref="P38:P69" si="5">CONCATENATE(Q38,"
",R38)</f>
        <v xml:space="preserve">
-</v>
      </c>
      <c r="Q38" s="852"/>
      <c r="R38" s="852" t="s">
        <v>66</v>
      </c>
      <c r="S38" s="851" t="str">
        <f t="shared" ref="S38:S69" si="6">CONCATENATE(T38,"
",U38)</f>
        <v>-
-</v>
      </c>
      <c r="T38" s="539" t="s">
        <v>66</v>
      </c>
      <c r="U38" s="539" t="s">
        <v>66</v>
      </c>
      <c r="V38" s="539" t="s">
        <v>66</v>
      </c>
      <c r="W38" s="539" t="s">
        <v>66</v>
      </c>
      <c r="X38" s="539" t="s">
        <v>66</v>
      </c>
      <c r="Y38" s="539" t="s">
        <v>66</v>
      </c>
      <c r="Z38" s="539"/>
    </row>
    <row r="39" spans="1:26" ht="91.5">
      <c r="A39" s="845">
        <f>IF(ISBLANK(D39),"",COUNTA($D$6:D39))</f>
        <v>34</v>
      </c>
      <c r="B39" s="846">
        <f>'ИСХОДНИК-даты-2х'!B38</f>
        <v>41</v>
      </c>
      <c r="C39" s="847" t="str">
        <f>'ИСХОДНИК-даты-2х'!C38</f>
        <v>У_Т</v>
      </c>
      <c r="D39" s="71" t="str">
        <f>'ИСХОДНИК-даты-2х'!D38</f>
        <v>41У_Т</v>
      </c>
      <c r="E39" s="538" t="s">
        <v>66</v>
      </c>
      <c r="F39" s="538" t="s">
        <v>66</v>
      </c>
      <c r="G39" s="538" t="s">
        <v>66</v>
      </c>
      <c r="H39" s="848" t="str">
        <f t="shared" si="4"/>
        <v xml:space="preserve">
не назначен</v>
      </c>
      <c r="I39" s="850"/>
      <c r="J39" s="850" t="s">
        <v>1842</v>
      </c>
      <c r="K39" s="850" t="s">
        <v>66</v>
      </c>
      <c r="L39" s="539" t="s">
        <v>66</v>
      </c>
      <c r="M39" s="539" t="s">
        <v>66</v>
      </c>
      <c r="N39" s="539" t="s">
        <v>66</v>
      </c>
      <c r="O39" s="856" t="s">
        <v>66</v>
      </c>
      <c r="P39" s="848" t="str">
        <f t="shared" si="5"/>
        <v xml:space="preserve">
-</v>
      </c>
      <c r="Q39" s="852"/>
      <c r="R39" s="852" t="s">
        <v>66</v>
      </c>
      <c r="S39" s="851" t="str">
        <f t="shared" si="6"/>
        <v>-
-</v>
      </c>
      <c r="T39" s="539" t="s">
        <v>66</v>
      </c>
      <c r="U39" s="539" t="s">
        <v>66</v>
      </c>
      <c r="V39" s="539" t="s">
        <v>66</v>
      </c>
      <c r="W39" s="539" t="s">
        <v>66</v>
      </c>
      <c r="X39" s="539" t="s">
        <v>66</v>
      </c>
      <c r="Y39" s="539" t="s">
        <v>66</v>
      </c>
      <c r="Z39" s="539"/>
    </row>
    <row r="40" spans="1:26" ht="91.5">
      <c r="A40" s="845">
        <f>IF(ISBLANK(D40),"",COUNTA($D$6:D40))</f>
        <v>35</v>
      </c>
      <c r="B40" s="846">
        <f>'ИСХОДНИК-даты-2х'!B39</f>
        <v>42</v>
      </c>
      <c r="C40" s="847" t="str">
        <f>'ИСХОДНИК-даты-2х'!C39</f>
        <v>У_Т</v>
      </c>
      <c r="D40" s="71" t="str">
        <f>'ИСХОДНИК-даты-2х'!D39</f>
        <v>42У_Т</v>
      </c>
      <c r="E40" s="538" t="s">
        <v>66</v>
      </c>
      <c r="F40" s="538" t="s">
        <v>66</v>
      </c>
      <c r="G40" s="538" t="s">
        <v>66</v>
      </c>
      <c r="H40" s="848" t="str">
        <f t="shared" si="4"/>
        <v xml:space="preserve">
не назначен</v>
      </c>
      <c r="I40" s="850"/>
      <c r="J40" s="850" t="s">
        <v>1842</v>
      </c>
      <c r="K40" s="850" t="s">
        <v>66</v>
      </c>
      <c r="L40" s="539" t="s">
        <v>66</v>
      </c>
      <c r="M40" s="539" t="s">
        <v>66</v>
      </c>
      <c r="N40" s="539" t="s">
        <v>66</v>
      </c>
      <c r="O40" s="856" t="s">
        <v>66</v>
      </c>
      <c r="P40" s="848" t="str">
        <f t="shared" si="5"/>
        <v xml:space="preserve">
-</v>
      </c>
      <c r="Q40" s="852"/>
      <c r="R40" s="852" t="s">
        <v>66</v>
      </c>
      <c r="S40" s="851" t="str">
        <f t="shared" si="6"/>
        <v>-
-</v>
      </c>
      <c r="T40" s="539" t="s">
        <v>66</v>
      </c>
      <c r="U40" s="539" t="s">
        <v>66</v>
      </c>
      <c r="V40" s="539" t="s">
        <v>66</v>
      </c>
      <c r="W40" s="539" t="s">
        <v>66</v>
      </c>
      <c r="X40" s="539" t="s">
        <v>66</v>
      </c>
      <c r="Y40" s="539" t="s">
        <v>66</v>
      </c>
      <c r="Z40" s="539"/>
    </row>
    <row r="41" spans="1:26" ht="91.5">
      <c r="A41" s="845">
        <f>IF(ISBLANK(D41),"",COUNTA($D$6:D41))</f>
        <v>36</v>
      </c>
      <c r="B41" s="846">
        <f>'ИСХОДНИК-даты-2х'!B40</f>
        <v>43</v>
      </c>
      <c r="C41" s="847" t="str">
        <f>'ИСХОДНИК-даты-2х'!C40</f>
        <v>У_Т</v>
      </c>
      <c r="D41" s="71" t="str">
        <f>'ИСХОДНИК-даты-2х'!D40</f>
        <v>43У_Т</v>
      </c>
      <c r="E41" s="538" t="s">
        <v>66</v>
      </c>
      <c r="F41" s="538" t="s">
        <v>66</v>
      </c>
      <c r="G41" s="538" t="s">
        <v>66</v>
      </c>
      <c r="H41" s="848" t="str">
        <f t="shared" si="4"/>
        <v xml:space="preserve">
не назначен</v>
      </c>
      <c r="I41" s="850"/>
      <c r="J41" s="850" t="s">
        <v>1842</v>
      </c>
      <c r="K41" s="850" t="s">
        <v>66</v>
      </c>
      <c r="L41" s="539" t="s">
        <v>66</v>
      </c>
      <c r="M41" s="539" t="s">
        <v>66</v>
      </c>
      <c r="N41" s="539" t="s">
        <v>66</v>
      </c>
      <c r="O41" s="856" t="s">
        <v>66</v>
      </c>
      <c r="P41" s="848" t="str">
        <f t="shared" si="5"/>
        <v xml:space="preserve">
-</v>
      </c>
      <c r="Q41" s="852"/>
      <c r="R41" s="852" t="s">
        <v>66</v>
      </c>
      <c r="S41" s="851" t="str">
        <f t="shared" si="6"/>
        <v>-
-</v>
      </c>
      <c r="T41" s="539" t="s">
        <v>66</v>
      </c>
      <c r="U41" s="539" t="s">
        <v>66</v>
      </c>
      <c r="V41" s="539" t="s">
        <v>66</v>
      </c>
      <c r="W41" s="539" t="s">
        <v>66</v>
      </c>
      <c r="X41" s="539" t="s">
        <v>66</v>
      </c>
      <c r="Y41" s="539" t="s">
        <v>66</v>
      </c>
      <c r="Z41" s="539"/>
    </row>
    <row r="42" spans="1:26" ht="91.5">
      <c r="A42" s="845">
        <f>IF(ISBLANK(D42),"",COUNTA($D$6:D42))</f>
        <v>37</v>
      </c>
      <c r="B42" s="846">
        <f>'ИСХОДНИК-даты-2х'!B41</f>
        <v>44</v>
      </c>
      <c r="C42" s="847" t="str">
        <f>'ИСХОДНИК-даты-2х'!C41</f>
        <v>У_Т</v>
      </c>
      <c r="D42" s="71" t="str">
        <f>'ИСХОДНИК-даты-2х'!D41</f>
        <v>44У_Т</v>
      </c>
      <c r="E42" s="538" t="s">
        <v>66</v>
      </c>
      <c r="F42" s="538" t="s">
        <v>66</v>
      </c>
      <c r="G42" s="538" t="s">
        <v>66</v>
      </c>
      <c r="H42" s="848" t="str">
        <f t="shared" si="4"/>
        <v xml:space="preserve">
не назначен</v>
      </c>
      <c r="I42" s="850"/>
      <c r="J42" s="850" t="s">
        <v>1842</v>
      </c>
      <c r="K42" s="850" t="s">
        <v>66</v>
      </c>
      <c r="L42" s="539" t="s">
        <v>66</v>
      </c>
      <c r="M42" s="539" t="s">
        <v>66</v>
      </c>
      <c r="N42" s="539" t="s">
        <v>66</v>
      </c>
      <c r="O42" s="856" t="s">
        <v>66</v>
      </c>
      <c r="P42" s="848" t="str">
        <f t="shared" si="5"/>
        <v xml:space="preserve">
-</v>
      </c>
      <c r="Q42" s="852"/>
      <c r="R42" s="852" t="s">
        <v>66</v>
      </c>
      <c r="S42" s="851" t="str">
        <f t="shared" si="6"/>
        <v>-
-</v>
      </c>
      <c r="T42" s="539" t="s">
        <v>66</v>
      </c>
      <c r="U42" s="539" t="s">
        <v>66</v>
      </c>
      <c r="V42" s="539" t="s">
        <v>66</v>
      </c>
      <c r="W42" s="539" t="s">
        <v>66</v>
      </c>
      <c r="X42" s="539" t="s">
        <v>66</v>
      </c>
      <c r="Y42" s="539" t="s">
        <v>66</v>
      </c>
      <c r="Z42" s="539"/>
    </row>
    <row r="43" spans="1:26" ht="91.5">
      <c r="A43" s="845">
        <f>IF(ISBLANK(D43),"",COUNTA($D$6:D43))</f>
        <v>38</v>
      </c>
      <c r="B43" s="846">
        <f>'ИСХОДНИК-даты-2х'!B42</f>
        <v>45</v>
      </c>
      <c r="C43" s="847" t="str">
        <f>'ИСХОДНИК-даты-2х'!C42</f>
        <v>У_Т</v>
      </c>
      <c r="D43" s="71" t="str">
        <f>'ИСХОДНИК-даты-2х'!D42</f>
        <v>45У_Т</v>
      </c>
      <c r="E43" s="538" t="s">
        <v>66</v>
      </c>
      <c r="F43" s="538" t="s">
        <v>66</v>
      </c>
      <c r="G43" s="538" t="s">
        <v>66</v>
      </c>
      <c r="H43" s="848" t="str">
        <f t="shared" si="4"/>
        <v xml:space="preserve">
не назначен</v>
      </c>
      <c r="I43" s="850"/>
      <c r="J43" s="850" t="s">
        <v>1842</v>
      </c>
      <c r="K43" s="850" t="s">
        <v>66</v>
      </c>
      <c r="L43" s="539" t="s">
        <v>66</v>
      </c>
      <c r="M43" s="539" t="s">
        <v>66</v>
      </c>
      <c r="N43" s="539" t="s">
        <v>66</v>
      </c>
      <c r="O43" s="856" t="s">
        <v>66</v>
      </c>
      <c r="P43" s="848" t="str">
        <f t="shared" si="5"/>
        <v xml:space="preserve">
-</v>
      </c>
      <c r="Q43" s="852"/>
      <c r="R43" s="852" t="s">
        <v>66</v>
      </c>
      <c r="S43" s="851" t="str">
        <f t="shared" si="6"/>
        <v>-
-</v>
      </c>
      <c r="T43" s="539" t="s">
        <v>66</v>
      </c>
      <c r="U43" s="539" t="s">
        <v>66</v>
      </c>
      <c r="V43" s="539" t="s">
        <v>66</v>
      </c>
      <c r="W43" s="539" t="s">
        <v>66</v>
      </c>
      <c r="X43" s="539" t="s">
        <v>66</v>
      </c>
      <c r="Y43" s="539" t="s">
        <v>66</v>
      </c>
      <c r="Z43" s="539"/>
    </row>
    <row r="44" spans="1:26" ht="91.5">
      <c r="A44" s="845">
        <f>IF(ISBLANK(D44),"",COUNTA($D$6:D44))</f>
        <v>39</v>
      </c>
      <c r="B44" s="846">
        <f>'ИСХОДНИК-даты-2х'!B44</f>
        <v>47</v>
      </c>
      <c r="C44" s="847" t="str">
        <f>'ИСХОДНИК-даты-2х'!C44</f>
        <v>У_Т</v>
      </c>
      <c r="D44" s="71" t="str">
        <f>'ИСХОДНИК-даты-2х'!D44</f>
        <v>47У_Т</v>
      </c>
      <c r="E44" s="538" t="s">
        <v>66</v>
      </c>
      <c r="F44" s="538" t="s">
        <v>66</v>
      </c>
      <c r="G44" s="538" t="s">
        <v>66</v>
      </c>
      <c r="H44" s="848" t="str">
        <f t="shared" si="4"/>
        <v xml:space="preserve">
не назначен</v>
      </c>
      <c r="I44" s="850"/>
      <c r="J44" s="850" t="s">
        <v>1842</v>
      </c>
      <c r="K44" s="850" t="s">
        <v>66</v>
      </c>
      <c r="L44" s="539" t="s">
        <v>66</v>
      </c>
      <c r="M44" s="539" t="s">
        <v>66</v>
      </c>
      <c r="N44" s="539" t="s">
        <v>66</v>
      </c>
      <c r="O44" s="856" t="s">
        <v>66</v>
      </c>
      <c r="P44" s="848" t="str">
        <f t="shared" si="5"/>
        <v xml:space="preserve">
-</v>
      </c>
      <c r="Q44" s="852"/>
      <c r="R44" s="852" t="s">
        <v>66</v>
      </c>
      <c r="S44" s="851" t="str">
        <f t="shared" si="6"/>
        <v>-
-</v>
      </c>
      <c r="T44" s="539" t="s">
        <v>66</v>
      </c>
      <c r="U44" s="539" t="s">
        <v>66</v>
      </c>
      <c r="V44" s="539" t="s">
        <v>66</v>
      </c>
      <c r="W44" s="539" t="s">
        <v>66</v>
      </c>
      <c r="X44" s="539" t="s">
        <v>66</v>
      </c>
      <c r="Y44" s="539" t="s">
        <v>66</v>
      </c>
      <c r="Z44" s="539"/>
    </row>
    <row r="45" spans="1:26" ht="91.5">
      <c r="A45" s="845">
        <f>IF(ISBLANK(D45),"",COUNTA($D$6:D45))</f>
        <v>40</v>
      </c>
      <c r="B45" s="846">
        <f>'ИСХОДНИК-даты-2х'!B45</f>
        <v>48</v>
      </c>
      <c r="C45" s="847" t="str">
        <f>'ИСХОДНИК-даты-2х'!C45</f>
        <v>У_Т</v>
      </c>
      <c r="D45" s="71" t="str">
        <f>'ИСХОДНИК-даты-2х'!D45</f>
        <v>48У_Т</v>
      </c>
      <c r="E45" s="538" t="s">
        <v>66</v>
      </c>
      <c r="F45" s="538" t="s">
        <v>66</v>
      </c>
      <c r="G45" s="538" t="s">
        <v>66</v>
      </c>
      <c r="H45" s="848" t="str">
        <f t="shared" si="4"/>
        <v xml:space="preserve">
не назначен</v>
      </c>
      <c r="I45" s="850"/>
      <c r="J45" s="850" t="s">
        <v>1842</v>
      </c>
      <c r="K45" s="850" t="s">
        <v>66</v>
      </c>
      <c r="L45" s="539" t="s">
        <v>66</v>
      </c>
      <c r="M45" s="539" t="s">
        <v>66</v>
      </c>
      <c r="N45" s="539" t="s">
        <v>66</v>
      </c>
      <c r="O45" s="856" t="s">
        <v>66</v>
      </c>
      <c r="P45" s="848" t="str">
        <f t="shared" si="5"/>
        <v xml:space="preserve">
-</v>
      </c>
      <c r="Q45" s="852"/>
      <c r="R45" s="852" t="s">
        <v>66</v>
      </c>
      <c r="S45" s="851" t="str">
        <f t="shared" si="6"/>
        <v>-
-</v>
      </c>
      <c r="T45" s="539" t="s">
        <v>66</v>
      </c>
      <c r="U45" s="539" t="s">
        <v>66</v>
      </c>
      <c r="V45" s="539" t="s">
        <v>66</v>
      </c>
      <c r="W45" s="539" t="s">
        <v>66</v>
      </c>
      <c r="X45" s="539" t="s">
        <v>66</v>
      </c>
      <c r="Y45" s="539" t="s">
        <v>66</v>
      </c>
      <c r="Z45" s="539"/>
    </row>
    <row r="46" spans="1:26" ht="91.5">
      <c r="A46" s="845">
        <f>IF(ISBLANK(D46),"",COUNTA($D$6:D46))</f>
        <v>41</v>
      </c>
      <c r="B46" s="846">
        <f>'ИСХОДНИК-даты-2х'!B46</f>
        <v>49</v>
      </c>
      <c r="C46" s="847" t="str">
        <f>'ИСХОДНИК-даты-2х'!C46</f>
        <v>У_Т</v>
      </c>
      <c r="D46" s="71" t="str">
        <f>'ИСХОДНИК-даты-2х'!D46</f>
        <v>49У_Т</v>
      </c>
      <c r="E46" s="538" t="s">
        <v>66</v>
      </c>
      <c r="F46" s="538" t="s">
        <v>66</v>
      </c>
      <c r="G46" s="538" t="s">
        <v>66</v>
      </c>
      <c r="H46" s="848" t="str">
        <f t="shared" si="4"/>
        <v xml:space="preserve">
не назначен</v>
      </c>
      <c r="I46" s="850"/>
      <c r="J46" s="850" t="s">
        <v>1842</v>
      </c>
      <c r="K46" s="850" t="s">
        <v>66</v>
      </c>
      <c r="L46" s="539" t="s">
        <v>66</v>
      </c>
      <c r="M46" s="539" t="s">
        <v>66</v>
      </c>
      <c r="N46" s="539" t="s">
        <v>66</v>
      </c>
      <c r="O46" s="856" t="s">
        <v>66</v>
      </c>
      <c r="P46" s="848" t="str">
        <f t="shared" si="5"/>
        <v xml:space="preserve">
-</v>
      </c>
      <c r="Q46" s="852"/>
      <c r="R46" s="852" t="s">
        <v>66</v>
      </c>
      <c r="S46" s="851" t="str">
        <f t="shared" si="6"/>
        <v>-
-</v>
      </c>
      <c r="T46" s="539" t="s">
        <v>66</v>
      </c>
      <c r="U46" s="539" t="s">
        <v>66</v>
      </c>
      <c r="V46" s="539" t="s">
        <v>66</v>
      </c>
      <c r="W46" s="539" t="s">
        <v>66</v>
      </c>
      <c r="X46" s="539" t="s">
        <v>66</v>
      </c>
      <c r="Y46" s="539" t="s">
        <v>66</v>
      </c>
      <c r="Z46" s="539"/>
    </row>
    <row r="47" spans="1:26" ht="91.5">
      <c r="A47" s="845">
        <f>IF(ISBLANK(D47),"",COUNTA($D$6:D47))</f>
        <v>42</v>
      </c>
      <c r="B47" s="846">
        <f>'ИСХОДНИК-даты-2х'!B47</f>
        <v>50</v>
      </c>
      <c r="C47" s="847" t="str">
        <f>'ИСХОДНИК-даты-2х'!C47</f>
        <v>У_Т</v>
      </c>
      <c r="D47" s="71" t="str">
        <f>'ИСХОДНИК-даты-2х'!D47</f>
        <v>50У_Т</v>
      </c>
      <c r="E47" s="538" t="s">
        <v>66</v>
      </c>
      <c r="F47" s="538" t="s">
        <v>66</v>
      </c>
      <c r="G47" s="538" t="s">
        <v>66</v>
      </c>
      <c r="H47" s="848" t="str">
        <f t="shared" si="4"/>
        <v xml:space="preserve">
не назначен</v>
      </c>
      <c r="I47" s="850"/>
      <c r="J47" s="850" t="s">
        <v>1842</v>
      </c>
      <c r="K47" s="850" t="s">
        <v>66</v>
      </c>
      <c r="L47" s="539" t="s">
        <v>66</v>
      </c>
      <c r="M47" s="539" t="s">
        <v>66</v>
      </c>
      <c r="N47" s="539" t="s">
        <v>66</v>
      </c>
      <c r="O47" s="856" t="s">
        <v>66</v>
      </c>
      <c r="P47" s="848" t="str">
        <f t="shared" si="5"/>
        <v xml:space="preserve">
-</v>
      </c>
      <c r="Q47" s="852"/>
      <c r="R47" s="852" t="s">
        <v>66</v>
      </c>
      <c r="S47" s="851" t="str">
        <f t="shared" si="6"/>
        <v>-
-</v>
      </c>
      <c r="T47" s="539" t="s">
        <v>66</v>
      </c>
      <c r="U47" s="539" t="s">
        <v>66</v>
      </c>
      <c r="V47" s="539" t="s">
        <v>66</v>
      </c>
      <c r="W47" s="539" t="s">
        <v>66</v>
      </c>
      <c r="X47" s="539" t="s">
        <v>66</v>
      </c>
      <c r="Y47" s="539" t="s">
        <v>66</v>
      </c>
      <c r="Z47" s="539"/>
    </row>
    <row r="48" spans="1:26" ht="91.5">
      <c r="A48" s="845">
        <f>IF(ISBLANK(D48),"",COUNTA($D$6:D48))</f>
        <v>43</v>
      </c>
      <c r="B48" s="846">
        <f>'ИСХОДНИК-даты-2х'!B48</f>
        <v>51</v>
      </c>
      <c r="C48" s="847" t="str">
        <f>'ИСХОДНИК-даты-2х'!C48</f>
        <v>У_Т</v>
      </c>
      <c r="D48" s="71" t="str">
        <f>'ИСХОДНИК-даты-2х'!D48</f>
        <v>51У_Т</v>
      </c>
      <c r="E48" s="538" t="s">
        <v>66</v>
      </c>
      <c r="F48" s="538" t="s">
        <v>66</v>
      </c>
      <c r="G48" s="538" t="s">
        <v>66</v>
      </c>
      <c r="H48" s="848" t="str">
        <f t="shared" si="4"/>
        <v xml:space="preserve">
не назначен</v>
      </c>
      <c r="I48" s="850"/>
      <c r="J48" s="850" t="s">
        <v>1842</v>
      </c>
      <c r="K48" s="850" t="s">
        <v>66</v>
      </c>
      <c r="L48" s="539" t="s">
        <v>66</v>
      </c>
      <c r="M48" s="539" t="s">
        <v>66</v>
      </c>
      <c r="N48" s="539" t="s">
        <v>66</v>
      </c>
      <c r="O48" s="856" t="s">
        <v>66</v>
      </c>
      <c r="P48" s="848" t="str">
        <f t="shared" si="5"/>
        <v xml:space="preserve">
-</v>
      </c>
      <c r="Q48" s="852"/>
      <c r="R48" s="852" t="s">
        <v>66</v>
      </c>
      <c r="S48" s="851" t="str">
        <f t="shared" si="6"/>
        <v>-
-</v>
      </c>
      <c r="T48" s="539" t="s">
        <v>66</v>
      </c>
      <c r="U48" s="539" t="s">
        <v>66</v>
      </c>
      <c r="V48" s="539" t="s">
        <v>66</v>
      </c>
      <c r="W48" s="539" t="s">
        <v>66</v>
      </c>
      <c r="X48" s="539" t="s">
        <v>66</v>
      </c>
      <c r="Y48" s="539" t="s">
        <v>66</v>
      </c>
      <c r="Z48" s="539"/>
    </row>
    <row r="49" spans="1:26" ht="91.5">
      <c r="A49" s="845">
        <f>IF(ISBLANK(D49),"",COUNTA($D$6:D49))</f>
        <v>44</v>
      </c>
      <c r="B49" s="846">
        <f>'ИСХОДНИК-даты-2х'!B49</f>
        <v>52</v>
      </c>
      <c r="C49" s="847" t="str">
        <f>'ИСХОДНИК-даты-2х'!C49</f>
        <v>У_Т</v>
      </c>
      <c r="D49" s="71" t="str">
        <f>'ИСХОДНИК-даты-2х'!D49</f>
        <v>52У_Т</v>
      </c>
      <c r="E49" s="538" t="s">
        <v>66</v>
      </c>
      <c r="F49" s="538" t="s">
        <v>66</v>
      </c>
      <c r="G49" s="538" t="s">
        <v>66</v>
      </c>
      <c r="H49" s="848" t="str">
        <f t="shared" si="4"/>
        <v xml:space="preserve">
не назначен</v>
      </c>
      <c r="I49" s="850"/>
      <c r="J49" s="850" t="s">
        <v>1842</v>
      </c>
      <c r="K49" s="850" t="s">
        <v>66</v>
      </c>
      <c r="L49" s="539" t="s">
        <v>66</v>
      </c>
      <c r="M49" s="539" t="s">
        <v>66</v>
      </c>
      <c r="N49" s="539" t="s">
        <v>66</v>
      </c>
      <c r="O49" s="856" t="s">
        <v>66</v>
      </c>
      <c r="P49" s="848" t="str">
        <f t="shared" si="5"/>
        <v xml:space="preserve">
-</v>
      </c>
      <c r="Q49" s="852"/>
      <c r="R49" s="852" t="s">
        <v>66</v>
      </c>
      <c r="S49" s="851" t="str">
        <f t="shared" si="6"/>
        <v>-
-</v>
      </c>
      <c r="T49" s="539" t="s">
        <v>66</v>
      </c>
      <c r="U49" s="539" t="s">
        <v>66</v>
      </c>
      <c r="V49" s="539" t="s">
        <v>66</v>
      </c>
      <c r="W49" s="539" t="s">
        <v>66</v>
      </c>
      <c r="X49" s="539" t="s">
        <v>66</v>
      </c>
      <c r="Y49" s="539" t="s">
        <v>66</v>
      </c>
      <c r="Z49" s="539"/>
    </row>
    <row r="50" spans="1:26" ht="91.5">
      <c r="A50" s="845">
        <f>IF(ISBLANK(D50),"",COUNTA($D$6:D50))</f>
        <v>45</v>
      </c>
      <c r="B50" s="846">
        <f>'ИСХОДНИК-даты-2х'!B50</f>
        <v>53</v>
      </c>
      <c r="C50" s="847" t="str">
        <f>'ИСХОДНИК-даты-2х'!C50</f>
        <v>У_Т</v>
      </c>
      <c r="D50" s="71" t="str">
        <f>'ИСХОДНИК-даты-2х'!D50</f>
        <v>53У_Т</v>
      </c>
      <c r="E50" s="538" t="s">
        <v>66</v>
      </c>
      <c r="F50" s="538" t="s">
        <v>66</v>
      </c>
      <c r="G50" s="538" t="s">
        <v>66</v>
      </c>
      <c r="H50" s="848" t="str">
        <f t="shared" si="4"/>
        <v xml:space="preserve">
не назначен</v>
      </c>
      <c r="I50" s="850"/>
      <c r="J50" s="850" t="s">
        <v>1842</v>
      </c>
      <c r="K50" s="850" t="s">
        <v>66</v>
      </c>
      <c r="L50" s="539" t="s">
        <v>66</v>
      </c>
      <c r="M50" s="539" t="s">
        <v>66</v>
      </c>
      <c r="N50" s="539" t="s">
        <v>66</v>
      </c>
      <c r="O50" s="856" t="s">
        <v>66</v>
      </c>
      <c r="P50" s="848" t="str">
        <f t="shared" si="5"/>
        <v xml:space="preserve">
-</v>
      </c>
      <c r="Q50" s="852"/>
      <c r="R50" s="852" t="s">
        <v>66</v>
      </c>
      <c r="S50" s="851" t="str">
        <f t="shared" si="6"/>
        <v>-
-</v>
      </c>
      <c r="T50" s="539" t="s">
        <v>66</v>
      </c>
      <c r="U50" s="539" t="s">
        <v>66</v>
      </c>
      <c r="V50" s="539" t="s">
        <v>66</v>
      </c>
      <c r="W50" s="539" t="s">
        <v>66</v>
      </c>
      <c r="X50" s="539" t="s">
        <v>66</v>
      </c>
      <c r="Y50" s="539" t="s">
        <v>66</v>
      </c>
      <c r="Z50" s="539"/>
    </row>
    <row r="51" spans="1:26" ht="91.5">
      <c r="A51" s="845">
        <f>IF(ISBLANK(D51),"",COUNTA($D$6:D51))</f>
        <v>46</v>
      </c>
      <c r="B51" s="846">
        <f>'ИСХОДНИК-даты-2х'!B51</f>
        <v>54</v>
      </c>
      <c r="C51" s="847" t="str">
        <f>'ИСХОДНИК-даты-2х'!C51</f>
        <v>У_Т</v>
      </c>
      <c r="D51" s="71" t="str">
        <f>'ИСХОДНИК-даты-2х'!D51</f>
        <v>54У_Т</v>
      </c>
      <c r="E51" s="538" t="s">
        <v>66</v>
      </c>
      <c r="F51" s="538" t="s">
        <v>66</v>
      </c>
      <c r="G51" s="538" t="s">
        <v>66</v>
      </c>
      <c r="H51" s="848" t="str">
        <f t="shared" si="4"/>
        <v xml:space="preserve">
не назначен</v>
      </c>
      <c r="I51" s="850"/>
      <c r="J51" s="850" t="s">
        <v>1842</v>
      </c>
      <c r="K51" s="850" t="s">
        <v>66</v>
      </c>
      <c r="L51" s="539" t="s">
        <v>66</v>
      </c>
      <c r="M51" s="539" t="s">
        <v>66</v>
      </c>
      <c r="N51" s="539" t="s">
        <v>66</v>
      </c>
      <c r="O51" s="856" t="s">
        <v>66</v>
      </c>
      <c r="P51" s="848" t="str">
        <f t="shared" si="5"/>
        <v xml:space="preserve">
-</v>
      </c>
      <c r="Q51" s="852"/>
      <c r="R51" s="852" t="s">
        <v>66</v>
      </c>
      <c r="S51" s="851" t="str">
        <f t="shared" si="6"/>
        <v>-
-</v>
      </c>
      <c r="T51" s="539" t="s">
        <v>66</v>
      </c>
      <c r="U51" s="539" t="s">
        <v>66</v>
      </c>
      <c r="V51" s="539" t="s">
        <v>66</v>
      </c>
      <c r="W51" s="539" t="s">
        <v>66</v>
      </c>
      <c r="X51" s="539" t="s">
        <v>66</v>
      </c>
      <c r="Y51" s="539" t="s">
        <v>66</v>
      </c>
      <c r="Z51" s="539"/>
    </row>
    <row r="52" spans="1:26" ht="91.5">
      <c r="A52" s="845">
        <f>IF(ISBLANK(D52),"",COUNTA($D$6:D52))</f>
        <v>47</v>
      </c>
      <c r="B52" s="846">
        <f>'ИСХОДНИК-даты-2х'!B52</f>
        <v>55</v>
      </c>
      <c r="C52" s="847" t="str">
        <f>'ИСХОДНИК-даты-2х'!C52</f>
        <v>У_Э</v>
      </c>
      <c r="D52" s="71" t="str">
        <f>'ИСХОДНИК-даты-2х'!D52</f>
        <v>55У_Э</v>
      </c>
      <c r="E52" s="538" t="s">
        <v>66</v>
      </c>
      <c r="F52" s="538" t="s">
        <v>66</v>
      </c>
      <c r="G52" s="538" t="s">
        <v>66</v>
      </c>
      <c r="H52" s="848" t="str">
        <f t="shared" si="4"/>
        <v xml:space="preserve">
не назначен</v>
      </c>
      <c r="I52" s="850"/>
      <c r="J52" s="850" t="s">
        <v>1842</v>
      </c>
      <c r="K52" s="850" t="s">
        <v>66</v>
      </c>
      <c r="L52" s="539" t="s">
        <v>66</v>
      </c>
      <c r="M52" s="539" t="s">
        <v>66</v>
      </c>
      <c r="N52" s="539" t="s">
        <v>66</v>
      </c>
      <c r="O52" s="856" t="s">
        <v>66</v>
      </c>
      <c r="P52" s="848" t="str">
        <f t="shared" si="5"/>
        <v xml:space="preserve">
-</v>
      </c>
      <c r="Q52" s="852"/>
      <c r="R52" s="852" t="s">
        <v>66</v>
      </c>
      <c r="S52" s="851" t="str">
        <f t="shared" si="6"/>
        <v>-
-</v>
      </c>
      <c r="T52" s="539" t="s">
        <v>66</v>
      </c>
      <c r="U52" s="539" t="s">
        <v>66</v>
      </c>
      <c r="V52" s="539" t="s">
        <v>66</v>
      </c>
      <c r="W52" s="539" t="s">
        <v>66</v>
      </c>
      <c r="X52" s="539" t="s">
        <v>66</v>
      </c>
      <c r="Y52" s="539" t="s">
        <v>66</v>
      </c>
      <c r="Z52" s="539"/>
    </row>
    <row r="53" spans="1:26" ht="91.5">
      <c r="A53" s="845">
        <f>IF(ISBLANK(D53),"",COUNTA($D$6:D53))</f>
        <v>48</v>
      </c>
      <c r="B53" s="846">
        <f>'ИСХОДНИК-даты-2х'!B53</f>
        <v>56</v>
      </c>
      <c r="C53" s="847" t="str">
        <f>'ИСХОДНИК-даты-2х'!C53</f>
        <v>У_Э</v>
      </c>
      <c r="D53" s="71" t="str">
        <f>'ИСХОДНИК-даты-2х'!D53</f>
        <v>56У_Э</v>
      </c>
      <c r="E53" s="538" t="s">
        <v>66</v>
      </c>
      <c r="F53" s="538" t="s">
        <v>66</v>
      </c>
      <c r="G53" s="538" t="s">
        <v>66</v>
      </c>
      <c r="H53" s="848" t="str">
        <f t="shared" si="4"/>
        <v xml:space="preserve">
не назначен</v>
      </c>
      <c r="I53" s="850"/>
      <c r="J53" s="850" t="s">
        <v>1842</v>
      </c>
      <c r="K53" s="850" t="s">
        <v>66</v>
      </c>
      <c r="L53" s="539" t="s">
        <v>66</v>
      </c>
      <c r="M53" s="539" t="s">
        <v>66</v>
      </c>
      <c r="N53" s="539" t="s">
        <v>66</v>
      </c>
      <c r="O53" s="856" t="s">
        <v>66</v>
      </c>
      <c r="P53" s="848" t="str">
        <f t="shared" si="5"/>
        <v xml:space="preserve">
-</v>
      </c>
      <c r="Q53" s="852"/>
      <c r="R53" s="852" t="s">
        <v>66</v>
      </c>
      <c r="S53" s="851" t="str">
        <f t="shared" si="6"/>
        <v>-
-</v>
      </c>
      <c r="T53" s="539" t="s">
        <v>66</v>
      </c>
      <c r="U53" s="539" t="s">
        <v>66</v>
      </c>
      <c r="V53" s="539" t="s">
        <v>66</v>
      </c>
      <c r="W53" s="539" t="s">
        <v>66</v>
      </c>
      <c r="X53" s="539" t="s">
        <v>66</v>
      </c>
      <c r="Y53" s="539" t="s">
        <v>66</v>
      </c>
      <c r="Z53" s="539"/>
    </row>
    <row r="54" spans="1:26" ht="91.5">
      <c r="A54" s="845">
        <f>IF(ISBLANK(D54),"",COUNTA($D$6:D54))</f>
        <v>49</v>
      </c>
      <c r="B54" s="846">
        <f>'ИСХОДНИК-даты-2х'!B54</f>
        <v>57</v>
      </c>
      <c r="C54" s="847" t="str">
        <f>'ИСХОДНИК-даты-2х'!C54</f>
        <v>У_Э</v>
      </c>
      <c r="D54" s="71" t="str">
        <f>'ИСХОДНИК-даты-2х'!D54</f>
        <v>57У_Э</v>
      </c>
      <c r="E54" s="538" t="s">
        <v>66</v>
      </c>
      <c r="F54" s="538" t="s">
        <v>66</v>
      </c>
      <c r="G54" s="538" t="s">
        <v>66</v>
      </c>
      <c r="H54" s="848" t="str">
        <f t="shared" si="4"/>
        <v xml:space="preserve">
не назначен</v>
      </c>
      <c r="I54" s="850"/>
      <c r="J54" s="850" t="s">
        <v>1842</v>
      </c>
      <c r="K54" s="850" t="s">
        <v>66</v>
      </c>
      <c r="L54" s="539" t="s">
        <v>66</v>
      </c>
      <c r="M54" s="539" t="s">
        <v>66</v>
      </c>
      <c r="N54" s="539" t="s">
        <v>66</v>
      </c>
      <c r="O54" s="856" t="s">
        <v>66</v>
      </c>
      <c r="P54" s="848" t="str">
        <f t="shared" si="5"/>
        <v xml:space="preserve">
-</v>
      </c>
      <c r="Q54" s="852"/>
      <c r="R54" s="852" t="s">
        <v>66</v>
      </c>
      <c r="S54" s="851" t="str">
        <f t="shared" si="6"/>
        <v>-
-</v>
      </c>
      <c r="T54" s="539" t="s">
        <v>66</v>
      </c>
      <c r="U54" s="539" t="s">
        <v>66</v>
      </c>
      <c r="V54" s="539" t="s">
        <v>66</v>
      </c>
      <c r="W54" s="539" t="s">
        <v>66</v>
      </c>
      <c r="X54" s="539" t="s">
        <v>66</v>
      </c>
      <c r="Y54" s="539" t="s">
        <v>66</v>
      </c>
      <c r="Z54" s="539"/>
    </row>
    <row r="55" spans="1:26" ht="91.5">
      <c r="A55" s="845">
        <f>IF(ISBLANK(D55),"",COUNTA($D$6:D55))</f>
        <v>50</v>
      </c>
      <c r="B55" s="846">
        <f>'ИСХОДНИК-даты-2х'!B55</f>
        <v>58</v>
      </c>
      <c r="C55" s="847" t="str">
        <f>'ИСХОДНИК-даты-2х'!C55</f>
        <v>У_Э</v>
      </c>
      <c r="D55" s="71" t="str">
        <f>'ИСХОДНИК-даты-2х'!D55</f>
        <v>58У_Э</v>
      </c>
      <c r="E55" s="538" t="s">
        <v>66</v>
      </c>
      <c r="F55" s="538" t="s">
        <v>66</v>
      </c>
      <c r="G55" s="538" t="s">
        <v>66</v>
      </c>
      <c r="H55" s="848" t="str">
        <f t="shared" si="4"/>
        <v xml:space="preserve">
не назначен</v>
      </c>
      <c r="I55" s="850"/>
      <c r="J55" s="850" t="s">
        <v>1842</v>
      </c>
      <c r="K55" s="850" t="s">
        <v>66</v>
      </c>
      <c r="L55" s="539" t="s">
        <v>66</v>
      </c>
      <c r="M55" s="539" t="s">
        <v>66</v>
      </c>
      <c r="N55" s="539" t="s">
        <v>66</v>
      </c>
      <c r="O55" s="856" t="s">
        <v>66</v>
      </c>
      <c r="P55" s="848" t="str">
        <f t="shared" si="5"/>
        <v xml:space="preserve">
-</v>
      </c>
      <c r="Q55" s="852"/>
      <c r="R55" s="852" t="s">
        <v>66</v>
      </c>
      <c r="S55" s="851" t="str">
        <f t="shared" si="6"/>
        <v>-
-</v>
      </c>
      <c r="T55" s="539" t="s">
        <v>66</v>
      </c>
      <c r="U55" s="539" t="s">
        <v>66</v>
      </c>
      <c r="V55" s="539" t="s">
        <v>66</v>
      </c>
      <c r="W55" s="539" t="s">
        <v>66</v>
      </c>
      <c r="X55" s="539" t="s">
        <v>66</v>
      </c>
      <c r="Y55" s="539" t="s">
        <v>66</v>
      </c>
      <c r="Z55" s="539"/>
    </row>
    <row r="56" spans="1:26" ht="91.5">
      <c r="A56" s="845">
        <f>IF(ISBLANK(D56),"",COUNTA($D$6:D56))</f>
        <v>51</v>
      </c>
      <c r="B56" s="846">
        <f>'ИСХОДНИК-даты-2х'!B56</f>
        <v>59</v>
      </c>
      <c r="C56" s="847" t="str">
        <f>'ИСХОДНИК-даты-2х'!C56</f>
        <v>У_Э</v>
      </c>
      <c r="D56" s="71" t="str">
        <f>'ИСХОДНИК-даты-2х'!D56</f>
        <v>59У_Э</v>
      </c>
      <c r="E56" s="538" t="s">
        <v>66</v>
      </c>
      <c r="F56" s="538" t="s">
        <v>66</v>
      </c>
      <c r="G56" s="538" t="s">
        <v>66</v>
      </c>
      <c r="H56" s="848" t="str">
        <f t="shared" si="4"/>
        <v xml:space="preserve">
не назначен</v>
      </c>
      <c r="I56" s="850"/>
      <c r="J56" s="850" t="s">
        <v>1842</v>
      </c>
      <c r="K56" s="850" t="s">
        <v>66</v>
      </c>
      <c r="L56" s="539" t="s">
        <v>66</v>
      </c>
      <c r="M56" s="539" t="s">
        <v>66</v>
      </c>
      <c r="N56" s="539" t="s">
        <v>66</v>
      </c>
      <c r="O56" s="856" t="s">
        <v>66</v>
      </c>
      <c r="P56" s="848" t="str">
        <f t="shared" si="5"/>
        <v xml:space="preserve">
-</v>
      </c>
      <c r="Q56" s="852"/>
      <c r="R56" s="852" t="s">
        <v>66</v>
      </c>
      <c r="S56" s="851" t="str">
        <f t="shared" si="6"/>
        <v>-
-</v>
      </c>
      <c r="T56" s="539" t="s">
        <v>66</v>
      </c>
      <c r="U56" s="539" t="s">
        <v>66</v>
      </c>
      <c r="V56" s="539" t="s">
        <v>66</v>
      </c>
      <c r="W56" s="539" t="s">
        <v>66</v>
      </c>
      <c r="X56" s="539" t="s">
        <v>66</v>
      </c>
      <c r="Y56" s="539" t="s">
        <v>66</v>
      </c>
      <c r="Z56" s="539"/>
    </row>
    <row r="57" spans="1:26" ht="91.5">
      <c r="A57" s="845">
        <f>IF(ISBLANK(D57),"",COUNTA($D$6:D57))</f>
        <v>52</v>
      </c>
      <c r="B57" s="846">
        <f>'ИСХОДНИК-даты-2х'!B57</f>
        <v>60</v>
      </c>
      <c r="C57" s="847" t="str">
        <f>'ИСХОДНИК-даты-2х'!C57</f>
        <v>У_Э</v>
      </c>
      <c r="D57" s="71" t="str">
        <f>'ИСХОДНИК-даты-2х'!D57</f>
        <v>60У_Э</v>
      </c>
      <c r="E57" s="538" t="s">
        <v>66</v>
      </c>
      <c r="F57" s="538" t="s">
        <v>66</v>
      </c>
      <c r="G57" s="538" t="s">
        <v>66</v>
      </c>
      <c r="H57" s="848" t="str">
        <f t="shared" si="4"/>
        <v xml:space="preserve">
не назначен</v>
      </c>
      <c r="I57" s="850"/>
      <c r="J57" s="850" t="s">
        <v>1842</v>
      </c>
      <c r="K57" s="850" t="s">
        <v>66</v>
      </c>
      <c r="L57" s="539" t="s">
        <v>66</v>
      </c>
      <c r="M57" s="539" t="s">
        <v>66</v>
      </c>
      <c r="N57" s="539" t="s">
        <v>66</v>
      </c>
      <c r="O57" s="856" t="s">
        <v>66</v>
      </c>
      <c r="P57" s="848" t="str">
        <f t="shared" si="5"/>
        <v xml:space="preserve">
-</v>
      </c>
      <c r="Q57" s="852"/>
      <c r="R57" s="852" t="s">
        <v>66</v>
      </c>
      <c r="S57" s="851" t="str">
        <f t="shared" si="6"/>
        <v>-
-</v>
      </c>
      <c r="T57" s="539" t="s">
        <v>66</v>
      </c>
      <c r="U57" s="539" t="s">
        <v>66</v>
      </c>
      <c r="V57" s="539" t="s">
        <v>66</v>
      </c>
      <c r="W57" s="539" t="s">
        <v>66</v>
      </c>
      <c r="X57" s="539" t="s">
        <v>66</v>
      </c>
      <c r="Y57" s="539" t="s">
        <v>66</v>
      </c>
      <c r="Z57" s="539"/>
    </row>
    <row r="58" spans="1:26" ht="91.5">
      <c r="A58" s="845">
        <f>IF(ISBLANK(D58),"",COUNTA($D$6:D58))</f>
        <v>53</v>
      </c>
      <c r="B58" s="846">
        <f>'ИСХОДНИК-даты-2х'!B58</f>
        <v>61</v>
      </c>
      <c r="C58" s="847" t="str">
        <f>'ИСХОДНИК-даты-2х'!C58</f>
        <v>У_Э</v>
      </c>
      <c r="D58" s="71" t="str">
        <f>'ИСХОДНИК-даты-2х'!D58</f>
        <v>61У_Э</v>
      </c>
      <c r="E58" s="538" t="s">
        <v>66</v>
      </c>
      <c r="F58" s="538" t="s">
        <v>66</v>
      </c>
      <c r="G58" s="538" t="s">
        <v>66</v>
      </c>
      <c r="H58" s="848" t="str">
        <f t="shared" si="4"/>
        <v xml:space="preserve">
не назначен</v>
      </c>
      <c r="I58" s="850"/>
      <c r="J58" s="850" t="s">
        <v>1842</v>
      </c>
      <c r="K58" s="850" t="s">
        <v>66</v>
      </c>
      <c r="L58" s="539" t="s">
        <v>66</v>
      </c>
      <c r="M58" s="539" t="s">
        <v>66</v>
      </c>
      <c r="N58" s="539" t="s">
        <v>66</v>
      </c>
      <c r="O58" s="856" t="s">
        <v>66</v>
      </c>
      <c r="P58" s="848" t="str">
        <f t="shared" si="5"/>
        <v xml:space="preserve">
-</v>
      </c>
      <c r="Q58" s="852"/>
      <c r="R58" s="852" t="s">
        <v>66</v>
      </c>
      <c r="S58" s="851" t="str">
        <f t="shared" si="6"/>
        <v>-
-</v>
      </c>
      <c r="T58" s="539" t="s">
        <v>66</v>
      </c>
      <c r="U58" s="539" t="s">
        <v>66</v>
      </c>
      <c r="V58" s="539" t="s">
        <v>66</v>
      </c>
      <c r="W58" s="539" t="s">
        <v>66</v>
      </c>
      <c r="X58" s="539" t="s">
        <v>66</v>
      </c>
      <c r="Y58" s="539" t="s">
        <v>66</v>
      </c>
      <c r="Z58" s="539"/>
    </row>
    <row r="59" spans="1:26" ht="91.5">
      <c r="A59" s="845">
        <f>IF(ISBLANK(D59),"",COUNTA($D$6:D59))</f>
        <v>54</v>
      </c>
      <c r="B59" s="846">
        <f>'ИСХОДНИК-даты-2х'!B59</f>
        <v>62</v>
      </c>
      <c r="C59" s="847" t="str">
        <f>'ИСХОДНИК-даты-2х'!C59</f>
        <v>У_Э</v>
      </c>
      <c r="D59" s="71" t="str">
        <f>'ИСХОДНИК-даты-2х'!D59</f>
        <v>62У_Э</v>
      </c>
      <c r="E59" s="538" t="s">
        <v>66</v>
      </c>
      <c r="F59" s="538" t="s">
        <v>66</v>
      </c>
      <c r="G59" s="538" t="s">
        <v>66</v>
      </c>
      <c r="H59" s="848" t="str">
        <f t="shared" si="4"/>
        <v xml:space="preserve">
не назначен</v>
      </c>
      <c r="I59" s="850"/>
      <c r="J59" s="850" t="s">
        <v>1842</v>
      </c>
      <c r="K59" s="850" t="s">
        <v>66</v>
      </c>
      <c r="L59" s="539" t="s">
        <v>66</v>
      </c>
      <c r="M59" s="539" t="s">
        <v>66</v>
      </c>
      <c r="N59" s="539" t="s">
        <v>66</v>
      </c>
      <c r="O59" s="856" t="s">
        <v>66</v>
      </c>
      <c r="P59" s="848" t="str">
        <f t="shared" si="5"/>
        <v xml:space="preserve">
-</v>
      </c>
      <c r="Q59" s="852"/>
      <c r="R59" s="852" t="s">
        <v>66</v>
      </c>
      <c r="S59" s="851" t="str">
        <f t="shared" si="6"/>
        <v>-
-</v>
      </c>
      <c r="T59" s="539" t="s">
        <v>66</v>
      </c>
      <c r="U59" s="539" t="s">
        <v>66</v>
      </c>
      <c r="V59" s="539" t="s">
        <v>66</v>
      </c>
      <c r="W59" s="539" t="s">
        <v>66</v>
      </c>
      <c r="X59" s="539" t="s">
        <v>66</v>
      </c>
      <c r="Y59" s="539" t="s">
        <v>66</v>
      </c>
      <c r="Z59" s="539"/>
    </row>
    <row r="60" spans="1:26" ht="91.5">
      <c r="A60" s="845">
        <f>IF(ISBLANK(D60),"",COUNTA($D$6:D60))</f>
        <v>55</v>
      </c>
      <c r="B60" s="846">
        <f>'ИСХОДНИК-даты-2х'!B60</f>
        <v>63</v>
      </c>
      <c r="C60" s="847" t="str">
        <f>'ИСХОДНИК-даты-2х'!C60</f>
        <v>У_Э</v>
      </c>
      <c r="D60" s="71" t="str">
        <f>'ИСХОДНИК-даты-2х'!D60</f>
        <v>63У_Э</v>
      </c>
      <c r="E60" s="538" t="s">
        <v>66</v>
      </c>
      <c r="F60" s="538" t="s">
        <v>66</v>
      </c>
      <c r="G60" s="538" t="s">
        <v>66</v>
      </c>
      <c r="H60" s="848" t="str">
        <f t="shared" si="4"/>
        <v xml:space="preserve">
не назначен</v>
      </c>
      <c r="I60" s="850"/>
      <c r="J60" s="850" t="s">
        <v>1842</v>
      </c>
      <c r="K60" s="850" t="s">
        <v>66</v>
      </c>
      <c r="L60" s="539" t="s">
        <v>66</v>
      </c>
      <c r="M60" s="539" t="s">
        <v>66</v>
      </c>
      <c r="N60" s="539" t="s">
        <v>66</v>
      </c>
      <c r="O60" s="856" t="s">
        <v>66</v>
      </c>
      <c r="P60" s="848" t="str">
        <f t="shared" si="5"/>
        <v xml:space="preserve">
-</v>
      </c>
      <c r="Q60" s="852"/>
      <c r="R60" s="852" t="s">
        <v>66</v>
      </c>
      <c r="S60" s="851" t="str">
        <f t="shared" si="6"/>
        <v>-
-</v>
      </c>
      <c r="T60" s="539" t="s">
        <v>66</v>
      </c>
      <c r="U60" s="539" t="s">
        <v>66</v>
      </c>
      <c r="V60" s="539" t="s">
        <v>66</v>
      </c>
      <c r="W60" s="539" t="s">
        <v>66</v>
      </c>
      <c r="X60" s="539" t="s">
        <v>66</v>
      </c>
      <c r="Y60" s="539" t="s">
        <v>66</v>
      </c>
      <c r="Z60" s="539"/>
    </row>
    <row r="61" spans="1:26" ht="91.5">
      <c r="A61" s="845">
        <f>IF(ISBLANK(D61),"",COUNTA($D$6:D61))</f>
        <v>56</v>
      </c>
      <c r="B61" s="846">
        <f>'ИСХОДНИК-даты-2х'!B61</f>
        <v>65</v>
      </c>
      <c r="C61" s="847" t="str">
        <f>'ИСХОДНИК-даты-2х'!C61</f>
        <v>У_Э</v>
      </c>
      <c r="D61" s="71" t="str">
        <f>'ИСХОДНИК-даты-2х'!D61</f>
        <v>65У_Э</v>
      </c>
      <c r="E61" s="538" t="s">
        <v>66</v>
      </c>
      <c r="F61" s="538" t="s">
        <v>66</v>
      </c>
      <c r="G61" s="538" t="s">
        <v>66</v>
      </c>
      <c r="H61" s="848" t="str">
        <f t="shared" si="4"/>
        <v xml:space="preserve">
не назначен</v>
      </c>
      <c r="I61" s="850"/>
      <c r="J61" s="850" t="s">
        <v>1842</v>
      </c>
      <c r="K61" s="850" t="s">
        <v>66</v>
      </c>
      <c r="L61" s="539" t="s">
        <v>66</v>
      </c>
      <c r="M61" s="539" t="s">
        <v>66</v>
      </c>
      <c r="N61" s="539" t="s">
        <v>66</v>
      </c>
      <c r="O61" s="856" t="s">
        <v>66</v>
      </c>
      <c r="P61" s="848" t="str">
        <f t="shared" si="5"/>
        <v xml:space="preserve">
-</v>
      </c>
      <c r="Q61" s="852"/>
      <c r="R61" s="852" t="s">
        <v>66</v>
      </c>
      <c r="S61" s="851" t="str">
        <f t="shared" si="6"/>
        <v>-
-</v>
      </c>
      <c r="T61" s="539" t="s">
        <v>66</v>
      </c>
      <c r="U61" s="539" t="s">
        <v>66</v>
      </c>
      <c r="V61" s="539" t="s">
        <v>66</v>
      </c>
      <c r="W61" s="539" t="s">
        <v>66</v>
      </c>
      <c r="X61" s="539" t="s">
        <v>66</v>
      </c>
      <c r="Y61" s="539" t="s">
        <v>66</v>
      </c>
      <c r="Z61" s="539"/>
    </row>
    <row r="62" spans="1:26" ht="91.5">
      <c r="A62" s="845">
        <f>IF(ISBLANK(D62),"",COUNTA($D$6:D62))</f>
        <v>57</v>
      </c>
      <c r="B62" s="846">
        <f>'ИСХОДНИК-даты-2х'!B62</f>
        <v>66</v>
      </c>
      <c r="C62" s="847" t="str">
        <f>'ИСХОДНИК-даты-2х'!C62</f>
        <v>У_Э</v>
      </c>
      <c r="D62" s="71" t="str">
        <f>'ИСХОДНИК-даты-2х'!D62</f>
        <v>66У_Э</v>
      </c>
      <c r="E62" s="538" t="s">
        <v>66</v>
      </c>
      <c r="F62" s="538" t="s">
        <v>66</v>
      </c>
      <c r="G62" s="538" t="s">
        <v>66</v>
      </c>
      <c r="H62" s="848" t="str">
        <f t="shared" si="4"/>
        <v xml:space="preserve">
не назначен</v>
      </c>
      <c r="I62" s="850"/>
      <c r="J62" s="850" t="s">
        <v>1842</v>
      </c>
      <c r="K62" s="850" t="s">
        <v>66</v>
      </c>
      <c r="L62" s="539" t="s">
        <v>66</v>
      </c>
      <c r="M62" s="539" t="s">
        <v>66</v>
      </c>
      <c r="N62" s="539" t="s">
        <v>66</v>
      </c>
      <c r="O62" s="856" t="s">
        <v>66</v>
      </c>
      <c r="P62" s="848" t="str">
        <f t="shared" si="5"/>
        <v xml:space="preserve">
-</v>
      </c>
      <c r="Q62" s="852"/>
      <c r="R62" s="852" t="s">
        <v>66</v>
      </c>
      <c r="S62" s="851" t="str">
        <f t="shared" si="6"/>
        <v>-
-</v>
      </c>
      <c r="T62" s="539" t="s">
        <v>66</v>
      </c>
      <c r="U62" s="539" t="s">
        <v>66</v>
      </c>
      <c r="V62" s="539" t="s">
        <v>66</v>
      </c>
      <c r="W62" s="539" t="s">
        <v>66</v>
      </c>
      <c r="X62" s="539" t="s">
        <v>66</v>
      </c>
      <c r="Y62" s="539" t="s">
        <v>66</v>
      </c>
      <c r="Z62" s="539"/>
    </row>
    <row r="63" spans="1:26" ht="91.5">
      <c r="A63" s="845">
        <f>IF(ISBLANK(D63),"",COUNTA($D$6:D63))</f>
        <v>58</v>
      </c>
      <c r="B63" s="846">
        <f>'ИСХОДНИК-даты-2х'!B63</f>
        <v>67</v>
      </c>
      <c r="C63" s="847" t="str">
        <f>'ИСХОДНИК-даты-2х'!C63</f>
        <v>У_Э</v>
      </c>
      <c r="D63" s="71" t="str">
        <f>'ИСХОДНИК-даты-2х'!D63</f>
        <v>67У_Э</v>
      </c>
      <c r="E63" s="538" t="s">
        <v>66</v>
      </c>
      <c r="F63" s="538" t="s">
        <v>66</v>
      </c>
      <c r="G63" s="538" t="s">
        <v>66</v>
      </c>
      <c r="H63" s="848" t="str">
        <f t="shared" si="4"/>
        <v xml:space="preserve">
не назначен</v>
      </c>
      <c r="I63" s="850"/>
      <c r="J63" s="850" t="s">
        <v>1842</v>
      </c>
      <c r="K63" s="850" t="s">
        <v>66</v>
      </c>
      <c r="L63" s="539" t="s">
        <v>66</v>
      </c>
      <c r="M63" s="539" t="s">
        <v>66</v>
      </c>
      <c r="N63" s="539" t="s">
        <v>66</v>
      </c>
      <c r="O63" s="856" t="s">
        <v>66</v>
      </c>
      <c r="P63" s="848" t="str">
        <f t="shared" si="5"/>
        <v xml:space="preserve">
-</v>
      </c>
      <c r="Q63" s="852"/>
      <c r="R63" s="852" t="s">
        <v>66</v>
      </c>
      <c r="S63" s="851" t="str">
        <f t="shared" si="6"/>
        <v>-
-</v>
      </c>
      <c r="T63" s="539" t="s">
        <v>66</v>
      </c>
      <c r="U63" s="539" t="s">
        <v>66</v>
      </c>
      <c r="V63" s="539" t="s">
        <v>66</v>
      </c>
      <c r="W63" s="539" t="s">
        <v>66</v>
      </c>
      <c r="X63" s="539" t="s">
        <v>66</v>
      </c>
      <c r="Y63" s="539" t="s">
        <v>66</v>
      </c>
      <c r="Z63" s="539"/>
    </row>
    <row r="64" spans="1:26" ht="91.5">
      <c r="A64" s="845">
        <f>IF(ISBLANK(D64),"",COUNTA($D$6:D64))</f>
        <v>59</v>
      </c>
      <c r="B64" s="846">
        <f>'ИСХОДНИК-даты-2х'!B64</f>
        <v>68</v>
      </c>
      <c r="C64" s="847" t="str">
        <f>'ИСХОДНИК-даты-2х'!C64</f>
        <v>У_Э</v>
      </c>
      <c r="D64" s="71" t="str">
        <f>'ИСХОДНИК-даты-2х'!D64</f>
        <v>68У_Э</v>
      </c>
      <c r="E64" s="538" t="s">
        <v>66</v>
      </c>
      <c r="F64" s="538" t="s">
        <v>66</v>
      </c>
      <c r="G64" s="538" t="s">
        <v>66</v>
      </c>
      <c r="H64" s="848" t="str">
        <f t="shared" si="4"/>
        <v xml:space="preserve">
не назначен</v>
      </c>
      <c r="I64" s="850"/>
      <c r="J64" s="850" t="s">
        <v>1842</v>
      </c>
      <c r="K64" s="850" t="s">
        <v>66</v>
      </c>
      <c r="L64" s="539" t="s">
        <v>66</v>
      </c>
      <c r="M64" s="539" t="s">
        <v>66</v>
      </c>
      <c r="N64" s="539" t="s">
        <v>66</v>
      </c>
      <c r="O64" s="856" t="s">
        <v>66</v>
      </c>
      <c r="P64" s="848" t="str">
        <f t="shared" si="5"/>
        <v xml:space="preserve">
-</v>
      </c>
      <c r="Q64" s="852"/>
      <c r="R64" s="852" t="s">
        <v>66</v>
      </c>
      <c r="S64" s="851" t="str">
        <f t="shared" si="6"/>
        <v>-
-</v>
      </c>
      <c r="T64" s="539" t="s">
        <v>66</v>
      </c>
      <c r="U64" s="539" t="s">
        <v>66</v>
      </c>
      <c r="V64" s="539" t="s">
        <v>66</v>
      </c>
      <c r="W64" s="539" t="s">
        <v>66</v>
      </c>
      <c r="X64" s="539" t="s">
        <v>66</v>
      </c>
      <c r="Y64" s="539" t="s">
        <v>66</v>
      </c>
      <c r="Z64" s="539"/>
    </row>
    <row r="65" spans="1:26" ht="91.5">
      <c r="A65" s="845">
        <f>IF(ISBLANK(D65),"",COUNTA($D$6:D65))</f>
        <v>60</v>
      </c>
      <c r="B65" s="846">
        <f>'ИСХОДНИК-даты-2х'!B65</f>
        <v>69</v>
      </c>
      <c r="C65" s="847" t="str">
        <f>'ИСХОДНИК-даты-2х'!C65</f>
        <v>У_Э</v>
      </c>
      <c r="D65" s="71" t="str">
        <f>'ИСХОДНИК-даты-2х'!D65</f>
        <v>69У_Э</v>
      </c>
      <c r="E65" s="538" t="s">
        <v>66</v>
      </c>
      <c r="F65" s="538" t="s">
        <v>66</v>
      </c>
      <c r="G65" s="538" t="s">
        <v>66</v>
      </c>
      <c r="H65" s="848" t="str">
        <f t="shared" si="4"/>
        <v xml:space="preserve">
не назначен</v>
      </c>
      <c r="I65" s="850"/>
      <c r="J65" s="850" t="s">
        <v>1842</v>
      </c>
      <c r="K65" s="850" t="s">
        <v>66</v>
      </c>
      <c r="L65" s="539" t="s">
        <v>66</v>
      </c>
      <c r="M65" s="539" t="s">
        <v>66</v>
      </c>
      <c r="N65" s="539" t="s">
        <v>66</v>
      </c>
      <c r="O65" s="856" t="s">
        <v>66</v>
      </c>
      <c r="P65" s="848" t="str">
        <f t="shared" si="5"/>
        <v xml:space="preserve">
-</v>
      </c>
      <c r="Q65" s="852"/>
      <c r="R65" s="852" t="s">
        <v>66</v>
      </c>
      <c r="S65" s="851" t="str">
        <f t="shared" si="6"/>
        <v>-
-</v>
      </c>
      <c r="T65" s="539" t="s">
        <v>66</v>
      </c>
      <c r="U65" s="539" t="s">
        <v>66</v>
      </c>
      <c r="V65" s="539" t="s">
        <v>66</v>
      </c>
      <c r="W65" s="539" t="s">
        <v>66</v>
      </c>
      <c r="X65" s="539" t="s">
        <v>66</v>
      </c>
      <c r="Y65" s="539" t="s">
        <v>66</v>
      </c>
      <c r="Z65" s="539"/>
    </row>
    <row r="66" spans="1:26" ht="91.5">
      <c r="A66" s="845">
        <f>IF(ISBLANK(D66),"",COUNTA($D$6:D66))</f>
        <v>61</v>
      </c>
      <c r="B66" s="846">
        <f>'ИСХОДНИК-даты-2х'!B66</f>
        <v>70</v>
      </c>
      <c r="C66" s="847" t="str">
        <f>'ИСХОДНИК-даты-2х'!C66</f>
        <v>У_Э</v>
      </c>
      <c r="D66" s="71" t="str">
        <f>'ИСХОДНИК-даты-2х'!D66</f>
        <v>70У_Э</v>
      </c>
      <c r="E66" s="538" t="s">
        <v>66</v>
      </c>
      <c r="F66" s="538" t="s">
        <v>66</v>
      </c>
      <c r="G66" s="538" t="s">
        <v>66</v>
      </c>
      <c r="H66" s="848" t="str">
        <f t="shared" si="4"/>
        <v xml:space="preserve">
не назначен</v>
      </c>
      <c r="I66" s="850"/>
      <c r="J66" s="850" t="s">
        <v>1842</v>
      </c>
      <c r="K66" s="850" t="s">
        <v>66</v>
      </c>
      <c r="L66" s="539" t="s">
        <v>66</v>
      </c>
      <c r="M66" s="539" t="s">
        <v>66</v>
      </c>
      <c r="N66" s="539" t="s">
        <v>66</v>
      </c>
      <c r="O66" s="856" t="s">
        <v>66</v>
      </c>
      <c r="P66" s="848" t="str">
        <f t="shared" si="5"/>
        <v xml:space="preserve">
-</v>
      </c>
      <c r="Q66" s="852"/>
      <c r="R66" s="852" t="s">
        <v>66</v>
      </c>
      <c r="S66" s="851" t="str">
        <f t="shared" si="6"/>
        <v>-
-</v>
      </c>
      <c r="T66" s="539" t="s">
        <v>66</v>
      </c>
      <c r="U66" s="539" t="s">
        <v>66</v>
      </c>
      <c r="V66" s="539" t="s">
        <v>66</v>
      </c>
      <c r="W66" s="539" t="s">
        <v>66</v>
      </c>
      <c r="X66" s="539" t="s">
        <v>66</v>
      </c>
      <c r="Y66" s="539" t="s">
        <v>66</v>
      </c>
      <c r="Z66" s="539"/>
    </row>
    <row r="67" spans="1:26" ht="91.5">
      <c r="A67" s="845">
        <f>IF(ISBLANK(D67),"",COUNTA($D$6:D67))</f>
        <v>62</v>
      </c>
      <c r="B67" s="846">
        <f>'ИСХОДНИК-даты-2х'!B67</f>
        <v>71</v>
      </c>
      <c r="C67" s="847" t="str">
        <f>'ИСХОДНИК-даты-2х'!C67</f>
        <v>У_Э</v>
      </c>
      <c r="D67" s="71" t="str">
        <f>'ИСХОДНИК-даты-2х'!D67</f>
        <v>71У_Э</v>
      </c>
      <c r="E67" s="538" t="s">
        <v>66</v>
      </c>
      <c r="F67" s="538" t="s">
        <v>66</v>
      </c>
      <c r="G67" s="538" t="s">
        <v>66</v>
      </c>
      <c r="H67" s="848" t="str">
        <f t="shared" si="4"/>
        <v xml:space="preserve">
не назначен</v>
      </c>
      <c r="I67" s="850"/>
      <c r="J67" s="850" t="s">
        <v>1842</v>
      </c>
      <c r="K67" s="850" t="s">
        <v>66</v>
      </c>
      <c r="L67" s="539" t="s">
        <v>66</v>
      </c>
      <c r="M67" s="539" t="s">
        <v>66</v>
      </c>
      <c r="N67" s="539" t="s">
        <v>66</v>
      </c>
      <c r="O67" s="856" t="s">
        <v>66</v>
      </c>
      <c r="P67" s="848" t="str">
        <f t="shared" si="5"/>
        <v xml:space="preserve">
-</v>
      </c>
      <c r="Q67" s="852"/>
      <c r="R67" s="852" t="s">
        <v>66</v>
      </c>
      <c r="S67" s="851" t="str">
        <f t="shared" si="6"/>
        <v>-
-</v>
      </c>
      <c r="T67" s="539" t="s">
        <v>66</v>
      </c>
      <c r="U67" s="539" t="s">
        <v>66</v>
      </c>
      <c r="V67" s="539" t="s">
        <v>66</v>
      </c>
      <c r="W67" s="539" t="s">
        <v>66</v>
      </c>
      <c r="X67" s="539" t="s">
        <v>66</v>
      </c>
      <c r="Y67" s="539" t="s">
        <v>66</v>
      </c>
      <c r="Z67" s="539"/>
    </row>
    <row r="68" spans="1:26" ht="91.5">
      <c r="A68" s="845">
        <f>IF(ISBLANK(D68),"",COUNTA($D$6:D68))</f>
        <v>63</v>
      </c>
      <c r="B68" s="846">
        <f>'ИСХОДНИК-даты-2х'!B68</f>
        <v>72</v>
      </c>
      <c r="C68" s="847" t="str">
        <f>'ИСХОДНИК-даты-2х'!C68</f>
        <v>У_Э</v>
      </c>
      <c r="D68" s="71" t="str">
        <f>'ИСХОДНИК-даты-2х'!D68</f>
        <v>72У_Э</v>
      </c>
      <c r="E68" s="538" t="s">
        <v>66</v>
      </c>
      <c r="F68" s="538" t="s">
        <v>66</v>
      </c>
      <c r="G68" s="538" t="s">
        <v>66</v>
      </c>
      <c r="H68" s="848" t="str">
        <f t="shared" si="4"/>
        <v xml:space="preserve">
не назначен</v>
      </c>
      <c r="I68" s="850"/>
      <c r="J68" s="850" t="s">
        <v>1842</v>
      </c>
      <c r="K68" s="850" t="s">
        <v>66</v>
      </c>
      <c r="L68" s="539" t="s">
        <v>66</v>
      </c>
      <c r="M68" s="539" t="s">
        <v>66</v>
      </c>
      <c r="N68" s="539" t="s">
        <v>66</v>
      </c>
      <c r="O68" s="856" t="s">
        <v>66</v>
      </c>
      <c r="P68" s="848" t="str">
        <f t="shared" si="5"/>
        <v xml:space="preserve">
-</v>
      </c>
      <c r="Q68" s="852"/>
      <c r="R68" s="852" t="s">
        <v>66</v>
      </c>
      <c r="S68" s="851" t="str">
        <f t="shared" si="6"/>
        <v>-
-</v>
      </c>
      <c r="T68" s="539" t="s">
        <v>66</v>
      </c>
      <c r="U68" s="539" t="s">
        <v>66</v>
      </c>
      <c r="V68" s="539" t="s">
        <v>66</v>
      </c>
      <c r="W68" s="539" t="s">
        <v>66</v>
      </c>
      <c r="X68" s="539" t="s">
        <v>66</v>
      </c>
      <c r="Y68" s="539" t="s">
        <v>66</v>
      </c>
      <c r="Z68" s="539"/>
    </row>
    <row r="69" spans="1:26" ht="91.5">
      <c r="A69" s="845">
        <f>IF(ISBLANK(D69),"",COUNTA($D$6:D69))</f>
        <v>64</v>
      </c>
      <c r="B69" s="846">
        <f>'ИСХОДНИК-даты-2х'!B69</f>
        <v>73</v>
      </c>
      <c r="C69" s="847" t="str">
        <f>'ИСХОДНИК-даты-2х'!C69</f>
        <v>У_Э</v>
      </c>
      <c r="D69" s="71" t="str">
        <f>'ИСХОДНИК-даты-2х'!D69</f>
        <v>73У_Э</v>
      </c>
      <c r="E69" s="538" t="s">
        <v>66</v>
      </c>
      <c r="F69" s="538" t="s">
        <v>66</v>
      </c>
      <c r="G69" s="538" t="s">
        <v>66</v>
      </c>
      <c r="H69" s="848" t="str">
        <f t="shared" si="4"/>
        <v xml:space="preserve">
не назначен</v>
      </c>
      <c r="I69" s="850"/>
      <c r="J69" s="850" t="s">
        <v>1842</v>
      </c>
      <c r="K69" s="850" t="s">
        <v>66</v>
      </c>
      <c r="L69" s="539" t="s">
        <v>66</v>
      </c>
      <c r="M69" s="539" t="s">
        <v>66</v>
      </c>
      <c r="N69" s="539" t="s">
        <v>66</v>
      </c>
      <c r="O69" s="856" t="s">
        <v>66</v>
      </c>
      <c r="P69" s="848" t="str">
        <f t="shared" si="5"/>
        <v xml:space="preserve">
-</v>
      </c>
      <c r="Q69" s="852"/>
      <c r="R69" s="852" t="s">
        <v>66</v>
      </c>
      <c r="S69" s="851" t="str">
        <f t="shared" si="6"/>
        <v>-
-</v>
      </c>
      <c r="T69" s="539" t="s">
        <v>66</v>
      </c>
      <c r="U69" s="539" t="s">
        <v>66</v>
      </c>
      <c r="V69" s="539" t="s">
        <v>66</v>
      </c>
      <c r="W69" s="539" t="s">
        <v>66</v>
      </c>
      <c r="X69" s="539" t="s">
        <v>66</v>
      </c>
      <c r="Y69" s="539" t="s">
        <v>66</v>
      </c>
      <c r="Z69" s="539"/>
    </row>
    <row r="70" spans="1:26" ht="91.5">
      <c r="A70" s="845">
        <f>IF(ISBLANK(D70),"",COUNTA($D$6:D70))</f>
        <v>65</v>
      </c>
      <c r="B70" s="846">
        <f>'ИСХОДНИК-даты-2х'!B70</f>
        <v>74</v>
      </c>
      <c r="C70" s="847" t="str">
        <f>'ИСХОДНИК-даты-2х'!C70</f>
        <v>У_Э</v>
      </c>
      <c r="D70" s="71" t="str">
        <f>'ИСХОДНИК-даты-2х'!D70</f>
        <v>74У_Э</v>
      </c>
      <c r="E70" s="538" t="s">
        <v>66</v>
      </c>
      <c r="F70" s="538" t="s">
        <v>66</v>
      </c>
      <c r="G70" s="538" t="s">
        <v>66</v>
      </c>
      <c r="H70" s="848" t="str">
        <f t="shared" ref="H70:H101" si="7">CONCATENATE(I70,"
",J70)</f>
        <v xml:space="preserve">
не назначен</v>
      </c>
      <c r="I70" s="850"/>
      <c r="J70" s="850" t="s">
        <v>1842</v>
      </c>
      <c r="K70" s="850" t="s">
        <v>66</v>
      </c>
      <c r="L70" s="539" t="s">
        <v>66</v>
      </c>
      <c r="M70" s="539" t="s">
        <v>66</v>
      </c>
      <c r="N70" s="539" t="s">
        <v>66</v>
      </c>
      <c r="O70" s="856" t="s">
        <v>66</v>
      </c>
      <c r="P70" s="848" t="str">
        <f t="shared" ref="P70:P101" si="8">CONCATENATE(Q70,"
",R70)</f>
        <v xml:space="preserve">
-</v>
      </c>
      <c r="Q70" s="852"/>
      <c r="R70" s="852" t="s">
        <v>66</v>
      </c>
      <c r="S70" s="851" t="str">
        <f t="shared" ref="S70:S101" si="9">CONCATENATE(T70,"
",U70)</f>
        <v>-
-</v>
      </c>
      <c r="T70" s="539" t="s">
        <v>66</v>
      </c>
      <c r="U70" s="539" t="s">
        <v>66</v>
      </c>
      <c r="V70" s="539" t="s">
        <v>66</v>
      </c>
      <c r="W70" s="539" t="s">
        <v>66</v>
      </c>
      <c r="X70" s="539" t="s">
        <v>66</v>
      </c>
      <c r="Y70" s="539" t="s">
        <v>66</v>
      </c>
      <c r="Z70" s="539"/>
    </row>
    <row r="71" spans="1:26" ht="91.5">
      <c r="A71" s="845">
        <f>IF(ISBLANK(D71),"",COUNTA($D$6:D71))</f>
        <v>66</v>
      </c>
      <c r="B71" s="846">
        <f>'ИСХОДНИК-даты-2х'!B71</f>
        <v>76</v>
      </c>
      <c r="C71" s="847" t="str">
        <f>'ИСХОДНИК-даты-2х'!C71</f>
        <v>У_Э</v>
      </c>
      <c r="D71" s="71" t="str">
        <f>'ИСХОДНИК-даты-2х'!D71</f>
        <v>76У_Э</v>
      </c>
      <c r="E71" s="538" t="s">
        <v>66</v>
      </c>
      <c r="F71" s="538" t="s">
        <v>66</v>
      </c>
      <c r="G71" s="538" t="s">
        <v>66</v>
      </c>
      <c r="H71" s="848" t="str">
        <f t="shared" si="7"/>
        <v xml:space="preserve">
не назначен</v>
      </c>
      <c r="I71" s="850"/>
      <c r="J71" s="850" t="s">
        <v>1842</v>
      </c>
      <c r="K71" s="850" t="s">
        <v>66</v>
      </c>
      <c r="L71" s="539" t="s">
        <v>66</v>
      </c>
      <c r="M71" s="539" t="s">
        <v>66</v>
      </c>
      <c r="N71" s="539" t="s">
        <v>66</v>
      </c>
      <c r="O71" s="856" t="s">
        <v>66</v>
      </c>
      <c r="P71" s="848" t="str">
        <f t="shared" si="8"/>
        <v xml:space="preserve">
-</v>
      </c>
      <c r="Q71" s="852"/>
      <c r="R71" s="852" t="s">
        <v>66</v>
      </c>
      <c r="S71" s="851" t="str">
        <f t="shared" si="9"/>
        <v>-
-</v>
      </c>
      <c r="T71" s="539" t="s">
        <v>66</v>
      </c>
      <c r="U71" s="539" t="s">
        <v>66</v>
      </c>
      <c r="V71" s="539" t="s">
        <v>66</v>
      </c>
      <c r="W71" s="539" t="s">
        <v>66</v>
      </c>
      <c r="X71" s="539" t="s">
        <v>66</v>
      </c>
      <c r="Y71" s="539" t="s">
        <v>66</v>
      </c>
      <c r="Z71" s="539"/>
    </row>
    <row r="72" spans="1:26" ht="91.5">
      <c r="A72" s="845">
        <f>IF(ISBLANK(D72),"",COUNTA($D$6:D72))</f>
        <v>67</v>
      </c>
      <c r="B72" s="846">
        <f>'ИСХОДНИК-даты-2х'!B72</f>
        <v>77</v>
      </c>
      <c r="C72" s="847" t="str">
        <f>'ИСХОДНИК-даты-2х'!C72</f>
        <v>У_Э</v>
      </c>
      <c r="D72" s="71" t="str">
        <f>'ИСХОДНИК-даты-2х'!D72</f>
        <v>77У_Э</v>
      </c>
      <c r="E72" s="538" t="s">
        <v>66</v>
      </c>
      <c r="F72" s="538" t="s">
        <v>66</v>
      </c>
      <c r="G72" s="538" t="s">
        <v>66</v>
      </c>
      <c r="H72" s="848" t="str">
        <f t="shared" si="7"/>
        <v xml:space="preserve">
не назначен</v>
      </c>
      <c r="I72" s="850"/>
      <c r="J72" s="850" t="s">
        <v>1842</v>
      </c>
      <c r="K72" s="850" t="s">
        <v>66</v>
      </c>
      <c r="L72" s="539" t="s">
        <v>66</v>
      </c>
      <c r="M72" s="539" t="s">
        <v>66</v>
      </c>
      <c r="N72" s="539" t="s">
        <v>66</v>
      </c>
      <c r="O72" s="856" t="s">
        <v>66</v>
      </c>
      <c r="P72" s="848" t="str">
        <f t="shared" si="8"/>
        <v xml:space="preserve">
-</v>
      </c>
      <c r="Q72" s="852"/>
      <c r="R72" s="852" t="s">
        <v>66</v>
      </c>
      <c r="S72" s="851" t="str">
        <f t="shared" si="9"/>
        <v>-
-</v>
      </c>
      <c r="T72" s="539" t="s">
        <v>66</v>
      </c>
      <c r="U72" s="539" t="s">
        <v>66</v>
      </c>
      <c r="V72" s="539" t="s">
        <v>66</v>
      </c>
      <c r="W72" s="539" t="s">
        <v>66</v>
      </c>
      <c r="X72" s="539" t="s">
        <v>66</v>
      </c>
      <c r="Y72" s="539" t="s">
        <v>66</v>
      </c>
      <c r="Z72" s="539"/>
    </row>
    <row r="73" spans="1:26" ht="91.5">
      <c r="A73" s="845">
        <f>IF(ISBLANK(D73),"",COUNTA($D$6:D73))</f>
        <v>68</v>
      </c>
      <c r="B73" s="846">
        <f>'ИСХОДНИК-даты-2х'!B73</f>
        <v>78</v>
      </c>
      <c r="C73" s="847" t="str">
        <f>'ИСХОДНИК-даты-2х'!C73</f>
        <v>У_Э</v>
      </c>
      <c r="D73" s="71" t="str">
        <f>'ИСХОДНИК-даты-2х'!D73</f>
        <v>78У_Э</v>
      </c>
      <c r="E73" s="538" t="s">
        <v>66</v>
      </c>
      <c r="F73" s="538" t="s">
        <v>66</v>
      </c>
      <c r="G73" s="538" t="s">
        <v>66</v>
      </c>
      <c r="H73" s="848" t="str">
        <f t="shared" si="7"/>
        <v xml:space="preserve">
не назначен</v>
      </c>
      <c r="I73" s="850"/>
      <c r="J73" s="850" t="s">
        <v>1842</v>
      </c>
      <c r="K73" s="850" t="s">
        <v>66</v>
      </c>
      <c r="L73" s="539" t="s">
        <v>66</v>
      </c>
      <c r="M73" s="539" t="s">
        <v>66</v>
      </c>
      <c r="N73" s="539" t="s">
        <v>66</v>
      </c>
      <c r="O73" s="856" t="s">
        <v>66</v>
      </c>
      <c r="P73" s="848" t="str">
        <f t="shared" si="8"/>
        <v xml:space="preserve">
-</v>
      </c>
      <c r="Q73" s="852"/>
      <c r="R73" s="852" t="s">
        <v>66</v>
      </c>
      <c r="S73" s="851" t="str">
        <f t="shared" si="9"/>
        <v>-
-</v>
      </c>
      <c r="T73" s="539" t="s">
        <v>66</v>
      </c>
      <c r="U73" s="539" t="s">
        <v>66</v>
      </c>
      <c r="V73" s="539" t="s">
        <v>66</v>
      </c>
      <c r="W73" s="539" t="s">
        <v>66</v>
      </c>
      <c r="X73" s="539" t="s">
        <v>66</v>
      </c>
      <c r="Y73" s="539" t="s">
        <v>66</v>
      </c>
      <c r="Z73" s="539"/>
    </row>
    <row r="74" spans="1:26" ht="91.5">
      <c r="A74" s="845">
        <f>IF(ISBLANK(D74),"",COUNTA($D$6:D74))</f>
        <v>69</v>
      </c>
      <c r="B74" s="846">
        <f>'ИСХОДНИК-даты-2х'!B74</f>
        <v>79</v>
      </c>
      <c r="C74" s="847" t="str">
        <f>'ИСХОДНИК-даты-2х'!C74</f>
        <v>У_Э</v>
      </c>
      <c r="D74" s="71" t="str">
        <f>'ИСХОДНИК-даты-2х'!D74</f>
        <v>79У_Э</v>
      </c>
      <c r="E74" s="538" t="s">
        <v>66</v>
      </c>
      <c r="F74" s="538" t="s">
        <v>66</v>
      </c>
      <c r="G74" s="538" t="s">
        <v>66</v>
      </c>
      <c r="H74" s="848" t="str">
        <f t="shared" si="7"/>
        <v xml:space="preserve">
не назначен</v>
      </c>
      <c r="I74" s="850"/>
      <c r="J74" s="850" t="s">
        <v>1842</v>
      </c>
      <c r="K74" s="850" t="s">
        <v>66</v>
      </c>
      <c r="L74" s="539" t="s">
        <v>66</v>
      </c>
      <c r="M74" s="539" t="s">
        <v>66</v>
      </c>
      <c r="N74" s="539" t="s">
        <v>66</v>
      </c>
      <c r="O74" s="856" t="s">
        <v>66</v>
      </c>
      <c r="P74" s="848" t="str">
        <f t="shared" si="8"/>
        <v xml:space="preserve">
-</v>
      </c>
      <c r="Q74" s="852"/>
      <c r="R74" s="852" t="s">
        <v>66</v>
      </c>
      <c r="S74" s="851" t="str">
        <f t="shared" si="9"/>
        <v>-
-</v>
      </c>
      <c r="T74" s="539" t="s">
        <v>66</v>
      </c>
      <c r="U74" s="539" t="s">
        <v>66</v>
      </c>
      <c r="V74" s="539" t="s">
        <v>66</v>
      </c>
      <c r="W74" s="539" t="s">
        <v>66</v>
      </c>
      <c r="X74" s="539" t="s">
        <v>66</v>
      </c>
      <c r="Y74" s="539" t="s">
        <v>66</v>
      </c>
      <c r="Z74" s="539"/>
    </row>
    <row r="75" spans="1:26" ht="91.5">
      <c r="A75" s="845">
        <f>IF(ISBLANK(D75),"",COUNTA($D$6:D75))</f>
        <v>70</v>
      </c>
      <c r="B75" s="846">
        <f>'ИСХОДНИК-даты-2х'!B75</f>
        <v>80</v>
      </c>
      <c r="C75" s="847" t="str">
        <f>'ИСХОДНИК-даты-2х'!C75</f>
        <v>У_Э</v>
      </c>
      <c r="D75" s="71" t="str">
        <f>'ИСХОДНИК-даты-2х'!D75</f>
        <v>80У_Э</v>
      </c>
      <c r="E75" s="538" t="s">
        <v>66</v>
      </c>
      <c r="F75" s="538" t="s">
        <v>66</v>
      </c>
      <c r="G75" s="538" t="s">
        <v>66</v>
      </c>
      <c r="H75" s="848" t="str">
        <f t="shared" si="7"/>
        <v xml:space="preserve">
не назначен</v>
      </c>
      <c r="I75" s="850"/>
      <c r="J75" s="850" t="s">
        <v>1842</v>
      </c>
      <c r="K75" s="850" t="s">
        <v>66</v>
      </c>
      <c r="L75" s="539" t="s">
        <v>66</v>
      </c>
      <c r="M75" s="539" t="s">
        <v>66</v>
      </c>
      <c r="N75" s="539" t="s">
        <v>66</v>
      </c>
      <c r="O75" s="856" t="s">
        <v>66</v>
      </c>
      <c r="P75" s="848" t="str">
        <f t="shared" si="8"/>
        <v xml:space="preserve">
-</v>
      </c>
      <c r="Q75" s="852"/>
      <c r="R75" s="852" t="s">
        <v>66</v>
      </c>
      <c r="S75" s="851" t="str">
        <f t="shared" si="9"/>
        <v>-
-</v>
      </c>
      <c r="T75" s="539" t="s">
        <v>66</v>
      </c>
      <c r="U75" s="539" t="s">
        <v>66</v>
      </c>
      <c r="V75" s="539" t="s">
        <v>66</v>
      </c>
      <c r="W75" s="539" t="s">
        <v>66</v>
      </c>
      <c r="X75" s="539" t="s">
        <v>66</v>
      </c>
      <c r="Y75" s="539" t="s">
        <v>66</v>
      </c>
      <c r="Z75" s="539"/>
    </row>
    <row r="76" spans="1:26" ht="91.5">
      <c r="A76" s="845">
        <f>IF(ISBLANK(D76),"",COUNTA($D$6:D76))</f>
        <v>71</v>
      </c>
      <c r="B76" s="846">
        <f>'ИСХОДНИК-даты-2х'!B76</f>
        <v>81</v>
      </c>
      <c r="C76" s="847" t="str">
        <f>'ИСХОДНИК-даты-2х'!C76</f>
        <v>У_Э</v>
      </c>
      <c r="D76" s="71" t="str">
        <f>'ИСХОДНИК-даты-2х'!D76</f>
        <v>81У_Э</v>
      </c>
      <c r="E76" s="538" t="s">
        <v>66</v>
      </c>
      <c r="F76" s="538" t="s">
        <v>66</v>
      </c>
      <c r="G76" s="538" t="s">
        <v>66</v>
      </c>
      <c r="H76" s="848" t="str">
        <f t="shared" si="7"/>
        <v xml:space="preserve">
не назначен</v>
      </c>
      <c r="I76" s="850"/>
      <c r="J76" s="850" t="s">
        <v>1842</v>
      </c>
      <c r="K76" s="850" t="s">
        <v>66</v>
      </c>
      <c r="L76" s="539" t="s">
        <v>66</v>
      </c>
      <c r="M76" s="539" t="s">
        <v>66</v>
      </c>
      <c r="N76" s="539" t="s">
        <v>66</v>
      </c>
      <c r="O76" s="856" t="s">
        <v>66</v>
      </c>
      <c r="P76" s="848" t="str">
        <f t="shared" si="8"/>
        <v xml:space="preserve">
-</v>
      </c>
      <c r="Q76" s="852"/>
      <c r="R76" s="852" t="s">
        <v>66</v>
      </c>
      <c r="S76" s="851" t="str">
        <f t="shared" si="9"/>
        <v>-
-</v>
      </c>
      <c r="T76" s="539" t="s">
        <v>66</v>
      </c>
      <c r="U76" s="539" t="s">
        <v>66</v>
      </c>
      <c r="V76" s="539" t="s">
        <v>66</v>
      </c>
      <c r="W76" s="539" t="s">
        <v>66</v>
      </c>
      <c r="X76" s="539" t="s">
        <v>66</v>
      </c>
      <c r="Y76" s="539" t="s">
        <v>66</v>
      </c>
      <c r="Z76" s="539"/>
    </row>
    <row r="77" spans="1:26" ht="91.5">
      <c r="A77" s="845">
        <f>IF(ISBLANK(D77),"",COUNTA($D$6:D77))</f>
        <v>72</v>
      </c>
      <c r="B77" s="846">
        <f>'ИСХОДНИК-даты-2х'!B75</f>
        <v>80</v>
      </c>
      <c r="C77" s="847" t="str">
        <f>'ИСХОДНИК-даты-2х'!C75</f>
        <v>У_Э</v>
      </c>
      <c r="D77" s="71" t="str">
        <f>'ИСХОДНИК-даты-2х'!D75</f>
        <v>80У_Э</v>
      </c>
      <c r="E77" s="538" t="s">
        <v>66</v>
      </c>
      <c r="F77" s="538" t="s">
        <v>66</v>
      </c>
      <c r="G77" s="538" t="s">
        <v>66</v>
      </c>
      <c r="H77" s="848" t="str">
        <f t="shared" si="7"/>
        <v xml:space="preserve">
не назначен</v>
      </c>
      <c r="I77" s="850"/>
      <c r="J77" s="850" t="s">
        <v>1842</v>
      </c>
      <c r="K77" s="850" t="s">
        <v>66</v>
      </c>
      <c r="L77" s="539" t="s">
        <v>66</v>
      </c>
      <c r="M77" s="539" t="s">
        <v>66</v>
      </c>
      <c r="N77" s="539" t="s">
        <v>66</v>
      </c>
      <c r="O77" s="856" t="s">
        <v>66</v>
      </c>
      <c r="P77" s="848" t="str">
        <f t="shared" si="8"/>
        <v xml:space="preserve">
-</v>
      </c>
      <c r="Q77" s="852"/>
      <c r="R77" s="852" t="s">
        <v>66</v>
      </c>
      <c r="S77" s="851" t="str">
        <f t="shared" si="9"/>
        <v>-
-</v>
      </c>
      <c r="T77" s="539" t="s">
        <v>66</v>
      </c>
      <c r="U77" s="539" t="s">
        <v>66</v>
      </c>
      <c r="V77" s="539" t="s">
        <v>66</v>
      </c>
      <c r="W77" s="539" t="s">
        <v>66</v>
      </c>
      <c r="X77" s="539" t="s">
        <v>66</v>
      </c>
      <c r="Y77" s="539" t="s">
        <v>66</v>
      </c>
      <c r="Z77" s="539"/>
    </row>
    <row r="78" spans="1:26" ht="91.5">
      <c r="A78" s="845">
        <f>IF(ISBLANK(D78),"",COUNTA($D$6:D78))</f>
        <v>73</v>
      </c>
      <c r="B78" s="846">
        <f>'ИСХОДНИК-даты-2х'!B76</f>
        <v>81</v>
      </c>
      <c r="C78" s="847" t="str">
        <f>'ИСХОДНИК-даты-2х'!C76</f>
        <v>У_Э</v>
      </c>
      <c r="D78" s="71" t="str">
        <f>'ИСХОДНИК-даты-2х'!D76</f>
        <v>81У_Э</v>
      </c>
      <c r="E78" s="538" t="s">
        <v>66</v>
      </c>
      <c r="F78" s="538" t="s">
        <v>66</v>
      </c>
      <c r="G78" s="538" t="s">
        <v>66</v>
      </c>
      <c r="H78" s="848" t="str">
        <f t="shared" si="7"/>
        <v xml:space="preserve">
не назначен</v>
      </c>
      <c r="I78" s="850"/>
      <c r="J78" s="850" t="s">
        <v>1842</v>
      </c>
      <c r="K78" s="850" t="s">
        <v>66</v>
      </c>
      <c r="L78" s="539" t="s">
        <v>66</v>
      </c>
      <c r="M78" s="539" t="s">
        <v>66</v>
      </c>
      <c r="N78" s="539" t="s">
        <v>66</v>
      </c>
      <c r="O78" s="856" t="s">
        <v>66</v>
      </c>
      <c r="P78" s="848" t="str">
        <f t="shared" si="8"/>
        <v xml:space="preserve">
-</v>
      </c>
      <c r="Q78" s="852"/>
      <c r="R78" s="852" t="s">
        <v>66</v>
      </c>
      <c r="S78" s="851" t="str">
        <f t="shared" si="9"/>
        <v>-
-</v>
      </c>
      <c r="T78" s="539" t="s">
        <v>66</v>
      </c>
      <c r="U78" s="539" t="s">
        <v>66</v>
      </c>
      <c r="V78" s="539" t="s">
        <v>66</v>
      </c>
      <c r="W78" s="539" t="s">
        <v>66</v>
      </c>
      <c r="X78" s="539" t="s">
        <v>66</v>
      </c>
      <c r="Y78" s="539" t="s">
        <v>66</v>
      </c>
      <c r="Z78" s="539"/>
    </row>
    <row r="79" spans="1:26" ht="91.5">
      <c r="A79" s="845">
        <f>IF(ISBLANK(D79),"",COUNTA($D$6:D79))</f>
        <v>74</v>
      </c>
      <c r="B79" s="846">
        <f>'ИСХОДНИК-даты-2х'!B77</f>
        <v>82</v>
      </c>
      <c r="C79" s="847" t="str">
        <f>'ИСХОДНИК-даты-2х'!C77</f>
        <v>У_Э</v>
      </c>
      <c r="D79" s="71" t="str">
        <f>'ИСХОДНИК-даты-2х'!D77</f>
        <v>82У_Э</v>
      </c>
      <c r="E79" s="538" t="s">
        <v>66</v>
      </c>
      <c r="F79" s="538" t="s">
        <v>66</v>
      </c>
      <c r="G79" s="538" t="s">
        <v>66</v>
      </c>
      <c r="H79" s="848" t="str">
        <f t="shared" si="7"/>
        <v xml:space="preserve">
не назначен</v>
      </c>
      <c r="I79" s="850"/>
      <c r="J79" s="850" t="s">
        <v>1842</v>
      </c>
      <c r="K79" s="850" t="s">
        <v>66</v>
      </c>
      <c r="L79" s="539" t="s">
        <v>66</v>
      </c>
      <c r="M79" s="539" t="s">
        <v>66</v>
      </c>
      <c r="N79" s="539" t="s">
        <v>66</v>
      </c>
      <c r="O79" s="856" t="s">
        <v>66</v>
      </c>
      <c r="P79" s="848" t="str">
        <f t="shared" si="8"/>
        <v xml:space="preserve">
-</v>
      </c>
      <c r="Q79" s="852"/>
      <c r="R79" s="852" t="s">
        <v>66</v>
      </c>
      <c r="S79" s="851" t="str">
        <f t="shared" si="9"/>
        <v>-
-</v>
      </c>
      <c r="T79" s="539" t="s">
        <v>66</v>
      </c>
      <c r="U79" s="539" t="s">
        <v>66</v>
      </c>
      <c r="V79" s="539" t="s">
        <v>66</v>
      </c>
      <c r="W79" s="539" t="s">
        <v>66</v>
      </c>
      <c r="X79" s="539" t="s">
        <v>66</v>
      </c>
      <c r="Y79" s="539" t="s">
        <v>66</v>
      </c>
      <c r="Z79" s="539"/>
    </row>
    <row r="80" spans="1:26" ht="91.5">
      <c r="A80" s="845">
        <f>IF(ISBLANK(D80),"",COUNTA($D$6:D80))</f>
        <v>75</v>
      </c>
      <c r="B80" s="846">
        <f>'ИСХОДНИК-даты-2х'!B78</f>
        <v>83</v>
      </c>
      <c r="C80" s="847" t="str">
        <f>'ИСХОДНИК-даты-2х'!C78</f>
        <v>У_Э</v>
      </c>
      <c r="D80" s="71" t="str">
        <f>'ИСХОДНИК-даты-2х'!D78</f>
        <v>83У_Э</v>
      </c>
      <c r="E80" s="538" t="s">
        <v>66</v>
      </c>
      <c r="F80" s="538" t="s">
        <v>66</v>
      </c>
      <c r="G80" s="538" t="s">
        <v>66</v>
      </c>
      <c r="H80" s="848" t="str">
        <f t="shared" si="7"/>
        <v xml:space="preserve">
не назначен</v>
      </c>
      <c r="I80" s="850"/>
      <c r="J80" s="850" t="s">
        <v>1842</v>
      </c>
      <c r="K80" s="850" t="s">
        <v>66</v>
      </c>
      <c r="L80" s="539" t="s">
        <v>66</v>
      </c>
      <c r="M80" s="539" t="s">
        <v>66</v>
      </c>
      <c r="N80" s="539" t="s">
        <v>66</v>
      </c>
      <c r="O80" s="856" t="s">
        <v>66</v>
      </c>
      <c r="P80" s="848" t="str">
        <f t="shared" si="8"/>
        <v xml:space="preserve">
-</v>
      </c>
      <c r="Q80" s="852"/>
      <c r="R80" s="852" t="s">
        <v>66</v>
      </c>
      <c r="S80" s="851" t="str">
        <f t="shared" si="9"/>
        <v>-
-</v>
      </c>
      <c r="T80" s="539" t="s">
        <v>66</v>
      </c>
      <c r="U80" s="539" t="s">
        <v>66</v>
      </c>
      <c r="V80" s="539" t="s">
        <v>66</v>
      </c>
      <c r="W80" s="539" t="s">
        <v>66</v>
      </c>
      <c r="X80" s="539" t="s">
        <v>66</v>
      </c>
      <c r="Y80" s="539" t="s">
        <v>66</v>
      </c>
      <c r="Z80" s="539"/>
    </row>
    <row r="81" spans="1:26" ht="91.5">
      <c r="A81" s="845">
        <f>IF(ISBLANK(D81),"",COUNTA($D$6:D81))</f>
        <v>76</v>
      </c>
      <c r="B81" s="846">
        <f>'ИСХОДНИК-даты-2х'!B79</f>
        <v>84</v>
      </c>
      <c r="C81" s="847" t="str">
        <f>'ИСХОДНИК-даты-2х'!C79</f>
        <v>У_Э</v>
      </c>
      <c r="D81" s="71" t="str">
        <f>'ИСХОДНИК-даты-2х'!D79</f>
        <v>84У_Э</v>
      </c>
      <c r="E81" s="538" t="s">
        <v>66</v>
      </c>
      <c r="F81" s="538" t="s">
        <v>66</v>
      </c>
      <c r="G81" s="538" t="s">
        <v>66</v>
      </c>
      <c r="H81" s="848" t="str">
        <f t="shared" si="7"/>
        <v xml:space="preserve">
не назначен</v>
      </c>
      <c r="I81" s="850"/>
      <c r="J81" s="850" t="s">
        <v>1842</v>
      </c>
      <c r="K81" s="850" t="s">
        <v>66</v>
      </c>
      <c r="L81" s="539" t="s">
        <v>66</v>
      </c>
      <c r="M81" s="539" t="s">
        <v>66</v>
      </c>
      <c r="N81" s="539" t="s">
        <v>66</v>
      </c>
      <c r="O81" s="856" t="s">
        <v>66</v>
      </c>
      <c r="P81" s="848" t="str">
        <f t="shared" si="8"/>
        <v xml:space="preserve">
-</v>
      </c>
      <c r="Q81" s="852"/>
      <c r="R81" s="852" t="s">
        <v>66</v>
      </c>
      <c r="S81" s="851" t="str">
        <f t="shared" si="9"/>
        <v>-
-</v>
      </c>
      <c r="T81" s="539" t="s">
        <v>66</v>
      </c>
      <c r="U81" s="539" t="s">
        <v>66</v>
      </c>
      <c r="V81" s="539" t="s">
        <v>66</v>
      </c>
      <c r="W81" s="539" t="s">
        <v>66</v>
      </c>
      <c r="X81" s="539" t="s">
        <v>66</v>
      </c>
      <c r="Y81" s="539" t="s">
        <v>66</v>
      </c>
      <c r="Z81" s="539"/>
    </row>
    <row r="82" spans="1:26" ht="91.5">
      <c r="A82" s="845">
        <f>IF(ISBLANK(D82),"",COUNTA($D$6:D82))</f>
        <v>77</v>
      </c>
      <c r="B82" s="846">
        <f>'ИСХОДНИК-даты-2х'!B80</f>
        <v>85</v>
      </c>
      <c r="C82" s="847" t="str">
        <f>'ИСХОДНИК-даты-2х'!C80</f>
        <v>У_Э</v>
      </c>
      <c r="D82" s="71" t="str">
        <f>'ИСХОДНИК-даты-2х'!D80</f>
        <v>85У_Э</v>
      </c>
      <c r="E82" s="538" t="s">
        <v>66</v>
      </c>
      <c r="F82" s="538" t="s">
        <v>66</v>
      </c>
      <c r="G82" s="538" t="s">
        <v>66</v>
      </c>
      <c r="H82" s="848" t="str">
        <f t="shared" si="7"/>
        <v xml:space="preserve">
не назначен</v>
      </c>
      <c r="I82" s="850"/>
      <c r="J82" s="850" t="s">
        <v>1842</v>
      </c>
      <c r="K82" s="850" t="s">
        <v>66</v>
      </c>
      <c r="L82" s="539" t="s">
        <v>66</v>
      </c>
      <c r="M82" s="539" t="s">
        <v>66</v>
      </c>
      <c r="N82" s="539" t="s">
        <v>66</v>
      </c>
      <c r="O82" s="856" t="s">
        <v>66</v>
      </c>
      <c r="P82" s="848" t="str">
        <f t="shared" si="8"/>
        <v xml:space="preserve">
-</v>
      </c>
      <c r="Q82" s="852"/>
      <c r="R82" s="852" t="s">
        <v>66</v>
      </c>
      <c r="S82" s="851" t="str">
        <f t="shared" si="9"/>
        <v>-
-</v>
      </c>
      <c r="T82" s="539" t="s">
        <v>66</v>
      </c>
      <c r="U82" s="539" t="s">
        <v>66</v>
      </c>
      <c r="V82" s="539" t="s">
        <v>66</v>
      </c>
      <c r="W82" s="539" t="s">
        <v>66</v>
      </c>
      <c r="X82" s="539" t="s">
        <v>66</v>
      </c>
      <c r="Y82" s="539" t="s">
        <v>66</v>
      </c>
      <c r="Z82" s="539"/>
    </row>
    <row r="83" spans="1:26" ht="91.5">
      <c r="A83" s="845">
        <f>IF(ISBLANK(D83),"",COUNTA($D$6:D83))</f>
        <v>78</v>
      </c>
      <c r="B83" s="846">
        <f>'ИСХОДНИК-даты-2х'!B81</f>
        <v>86</v>
      </c>
      <c r="C83" s="847" t="str">
        <f>'ИСХОДНИК-даты-2х'!C81</f>
        <v>У_Э</v>
      </c>
      <c r="D83" s="71" t="str">
        <f>'ИСХОДНИК-даты-2х'!D81</f>
        <v>86У_Э</v>
      </c>
      <c r="E83" s="538" t="s">
        <v>66</v>
      </c>
      <c r="F83" s="538" t="s">
        <v>66</v>
      </c>
      <c r="G83" s="538" t="s">
        <v>66</v>
      </c>
      <c r="H83" s="848" t="str">
        <f t="shared" si="7"/>
        <v xml:space="preserve">
не назначен</v>
      </c>
      <c r="I83" s="850"/>
      <c r="J83" s="850" t="s">
        <v>1842</v>
      </c>
      <c r="K83" s="850" t="s">
        <v>66</v>
      </c>
      <c r="L83" s="539" t="s">
        <v>66</v>
      </c>
      <c r="M83" s="539" t="s">
        <v>66</v>
      </c>
      <c r="N83" s="539" t="s">
        <v>66</v>
      </c>
      <c r="O83" s="856" t="s">
        <v>66</v>
      </c>
      <c r="P83" s="848" t="str">
        <f t="shared" si="8"/>
        <v xml:space="preserve">
-</v>
      </c>
      <c r="Q83" s="852"/>
      <c r="R83" s="852" t="s">
        <v>66</v>
      </c>
      <c r="S83" s="851" t="str">
        <f t="shared" si="9"/>
        <v>-
-</v>
      </c>
      <c r="T83" s="539" t="s">
        <v>66</v>
      </c>
      <c r="U83" s="539" t="s">
        <v>66</v>
      </c>
      <c r="V83" s="539" t="s">
        <v>66</v>
      </c>
      <c r="W83" s="539" t="s">
        <v>66</v>
      </c>
      <c r="X83" s="539" t="s">
        <v>66</v>
      </c>
      <c r="Y83" s="539" t="s">
        <v>66</v>
      </c>
      <c r="Z83" s="539"/>
    </row>
    <row r="84" spans="1:26" ht="91.5">
      <c r="A84" s="845">
        <f>IF(ISBLANK(D84),"",COUNTA($D$6:D84))</f>
        <v>79</v>
      </c>
      <c r="B84" s="846">
        <f>'ИСХОДНИК-даты-2х'!B82</f>
        <v>87</v>
      </c>
      <c r="C84" s="847" t="str">
        <f>'ИСХОДНИК-даты-2х'!C82</f>
        <v>У_К</v>
      </c>
      <c r="D84" s="71" t="str">
        <f>'ИСХОДНИК-даты-2х'!D82</f>
        <v>87У_К</v>
      </c>
      <c r="E84" s="538" t="s">
        <v>66</v>
      </c>
      <c r="F84" s="538" t="s">
        <v>66</v>
      </c>
      <c r="G84" s="538" t="s">
        <v>66</v>
      </c>
      <c r="H84" s="848" t="str">
        <f t="shared" si="7"/>
        <v xml:space="preserve">
не назначен</v>
      </c>
      <c r="I84" s="850"/>
      <c r="J84" s="850" t="s">
        <v>1842</v>
      </c>
      <c r="K84" s="850" t="s">
        <v>66</v>
      </c>
      <c r="L84" s="539" t="s">
        <v>66</v>
      </c>
      <c r="M84" s="539" t="s">
        <v>66</v>
      </c>
      <c r="N84" s="539" t="s">
        <v>66</v>
      </c>
      <c r="O84" s="856" t="s">
        <v>66</v>
      </c>
      <c r="P84" s="848" t="str">
        <f t="shared" si="8"/>
        <v xml:space="preserve">
-</v>
      </c>
      <c r="Q84" s="852"/>
      <c r="R84" s="852" t="s">
        <v>66</v>
      </c>
      <c r="S84" s="851" t="str">
        <f t="shared" si="9"/>
        <v>-
-</v>
      </c>
      <c r="T84" s="539" t="s">
        <v>66</v>
      </c>
      <c r="U84" s="539" t="s">
        <v>66</v>
      </c>
      <c r="V84" s="539" t="s">
        <v>66</v>
      </c>
      <c r="W84" s="539" t="s">
        <v>66</v>
      </c>
      <c r="X84" s="539" t="s">
        <v>66</v>
      </c>
      <c r="Y84" s="539" t="s">
        <v>66</v>
      </c>
      <c r="Z84" s="539"/>
    </row>
    <row r="85" spans="1:26" ht="91.5">
      <c r="A85" s="845">
        <f>IF(ISBLANK(D85),"",COUNTA($D$6:D85))</f>
        <v>80</v>
      </c>
      <c r="B85" s="846">
        <f>'ИСХОДНИК-даты-2х'!B83</f>
        <v>88</v>
      </c>
      <c r="C85" s="847" t="str">
        <f>'ИСХОДНИК-даты-2х'!C83</f>
        <v>У_К</v>
      </c>
      <c r="D85" s="71" t="str">
        <f>'ИСХОДНИК-даты-2х'!D83</f>
        <v>88У_К</v>
      </c>
      <c r="E85" s="538" t="s">
        <v>66</v>
      </c>
      <c r="F85" s="538" t="s">
        <v>66</v>
      </c>
      <c r="G85" s="538" t="s">
        <v>66</v>
      </c>
      <c r="H85" s="848" t="str">
        <f t="shared" si="7"/>
        <v xml:space="preserve">
не назначен</v>
      </c>
      <c r="I85" s="850"/>
      <c r="J85" s="850" t="s">
        <v>1842</v>
      </c>
      <c r="K85" s="850" t="s">
        <v>66</v>
      </c>
      <c r="L85" s="539" t="s">
        <v>66</v>
      </c>
      <c r="M85" s="539" t="s">
        <v>66</v>
      </c>
      <c r="N85" s="539" t="s">
        <v>66</v>
      </c>
      <c r="O85" s="856" t="s">
        <v>66</v>
      </c>
      <c r="P85" s="848" t="str">
        <f t="shared" si="8"/>
        <v xml:space="preserve">
-</v>
      </c>
      <c r="Q85" s="852"/>
      <c r="R85" s="852" t="s">
        <v>66</v>
      </c>
      <c r="S85" s="851" t="str">
        <f t="shared" si="9"/>
        <v>-
-</v>
      </c>
      <c r="T85" s="539" t="s">
        <v>66</v>
      </c>
      <c r="U85" s="539" t="s">
        <v>66</v>
      </c>
      <c r="V85" s="539" t="s">
        <v>66</v>
      </c>
      <c r="W85" s="539" t="s">
        <v>66</v>
      </c>
      <c r="X85" s="539" t="s">
        <v>66</v>
      </c>
      <c r="Y85" s="539" t="s">
        <v>66</v>
      </c>
      <c r="Z85" s="539"/>
    </row>
    <row r="86" spans="1:26" ht="91.5">
      <c r="A86" s="845">
        <f>IF(ISBLANK(D86),"",COUNTA($D$6:D86))</f>
        <v>81</v>
      </c>
      <c r="B86" s="846">
        <f>'ИСХОДНИК-даты-2х'!B84</f>
        <v>89</v>
      </c>
      <c r="C86" s="847" t="str">
        <f>'ИСХОДНИК-даты-2х'!C84</f>
        <v>У_К</v>
      </c>
      <c r="D86" s="71" t="str">
        <f>'ИСХОДНИК-даты-2х'!D84</f>
        <v>89У_К</v>
      </c>
      <c r="E86" s="538" t="s">
        <v>66</v>
      </c>
      <c r="F86" s="538" t="s">
        <v>66</v>
      </c>
      <c r="G86" s="538" t="s">
        <v>66</v>
      </c>
      <c r="H86" s="848" t="str">
        <f t="shared" si="7"/>
        <v xml:space="preserve">
не назначен</v>
      </c>
      <c r="I86" s="850"/>
      <c r="J86" s="850" t="s">
        <v>1842</v>
      </c>
      <c r="K86" s="850" t="s">
        <v>66</v>
      </c>
      <c r="L86" s="539" t="s">
        <v>66</v>
      </c>
      <c r="M86" s="539" t="s">
        <v>66</v>
      </c>
      <c r="N86" s="539" t="s">
        <v>66</v>
      </c>
      <c r="O86" s="856" t="s">
        <v>66</v>
      </c>
      <c r="P86" s="848" t="str">
        <f t="shared" si="8"/>
        <v xml:space="preserve">
-</v>
      </c>
      <c r="Q86" s="852"/>
      <c r="R86" s="852" t="s">
        <v>66</v>
      </c>
      <c r="S86" s="851" t="str">
        <f t="shared" si="9"/>
        <v>-
-</v>
      </c>
      <c r="T86" s="539" t="s">
        <v>66</v>
      </c>
      <c r="U86" s="539" t="s">
        <v>66</v>
      </c>
      <c r="V86" s="539" t="s">
        <v>66</v>
      </c>
      <c r="W86" s="539" t="s">
        <v>66</v>
      </c>
      <c r="X86" s="539" t="s">
        <v>66</v>
      </c>
      <c r="Y86" s="539" t="s">
        <v>66</v>
      </c>
      <c r="Z86" s="539"/>
    </row>
    <row r="87" spans="1:26" ht="91.5">
      <c r="A87" s="845">
        <f>IF(ISBLANK(D87),"",COUNTA($D$6:D87))</f>
        <v>82</v>
      </c>
      <c r="B87" s="846">
        <f>'ИСХОДНИК-даты-2х'!B85</f>
        <v>90</v>
      </c>
      <c r="C87" s="847" t="str">
        <f>'ИСХОДНИК-даты-2х'!C85</f>
        <v>У_К</v>
      </c>
      <c r="D87" s="71" t="str">
        <f>'ИСХОДНИК-даты-2х'!D85</f>
        <v>90У_К</v>
      </c>
      <c r="E87" s="538" t="s">
        <v>66</v>
      </c>
      <c r="F87" s="538" t="s">
        <v>66</v>
      </c>
      <c r="G87" s="538" t="s">
        <v>66</v>
      </c>
      <c r="H87" s="848" t="str">
        <f t="shared" si="7"/>
        <v xml:space="preserve">
не назначен</v>
      </c>
      <c r="I87" s="850"/>
      <c r="J87" s="850" t="s">
        <v>1842</v>
      </c>
      <c r="K87" s="850" t="s">
        <v>66</v>
      </c>
      <c r="L87" s="539" t="s">
        <v>66</v>
      </c>
      <c r="M87" s="539" t="s">
        <v>66</v>
      </c>
      <c r="N87" s="539" t="s">
        <v>66</v>
      </c>
      <c r="O87" s="856" t="s">
        <v>66</v>
      </c>
      <c r="P87" s="848" t="str">
        <f t="shared" si="8"/>
        <v xml:space="preserve">
-</v>
      </c>
      <c r="Q87" s="852"/>
      <c r="R87" s="852" t="s">
        <v>66</v>
      </c>
      <c r="S87" s="851" t="str">
        <f t="shared" si="9"/>
        <v>-
-</v>
      </c>
      <c r="T87" s="539" t="s">
        <v>66</v>
      </c>
      <c r="U87" s="539" t="s">
        <v>66</v>
      </c>
      <c r="V87" s="539" t="s">
        <v>66</v>
      </c>
      <c r="W87" s="539" t="s">
        <v>66</v>
      </c>
      <c r="X87" s="539" t="s">
        <v>66</v>
      </c>
      <c r="Y87" s="539" t="s">
        <v>66</v>
      </c>
      <c r="Z87" s="539"/>
    </row>
    <row r="88" spans="1:26" ht="91.5">
      <c r="A88" s="845">
        <f>IF(ISBLANK(D88),"",COUNTA($D$6:D88))</f>
        <v>83</v>
      </c>
      <c r="B88" s="846">
        <f>'ИСХОДНИК-даты-2х'!B86</f>
        <v>91</v>
      </c>
      <c r="C88" s="847" t="str">
        <f>'ИСХОДНИК-даты-2х'!C86</f>
        <v>У_К</v>
      </c>
      <c r="D88" s="71" t="str">
        <f>'ИСХОДНИК-даты-2х'!D86</f>
        <v>91У_К</v>
      </c>
      <c r="E88" s="538" t="s">
        <v>66</v>
      </c>
      <c r="F88" s="538" t="s">
        <v>66</v>
      </c>
      <c r="G88" s="538" t="s">
        <v>66</v>
      </c>
      <c r="H88" s="848" t="str">
        <f t="shared" si="7"/>
        <v xml:space="preserve">
не назначен</v>
      </c>
      <c r="I88" s="850"/>
      <c r="J88" s="850" t="s">
        <v>1842</v>
      </c>
      <c r="K88" s="850" t="s">
        <v>66</v>
      </c>
      <c r="L88" s="539" t="s">
        <v>66</v>
      </c>
      <c r="M88" s="539" t="s">
        <v>66</v>
      </c>
      <c r="N88" s="539" t="s">
        <v>66</v>
      </c>
      <c r="O88" s="856" t="s">
        <v>66</v>
      </c>
      <c r="P88" s="848" t="str">
        <f t="shared" si="8"/>
        <v xml:space="preserve">
-</v>
      </c>
      <c r="Q88" s="852"/>
      <c r="R88" s="852" t="s">
        <v>66</v>
      </c>
      <c r="S88" s="851" t="str">
        <f t="shared" si="9"/>
        <v>-
-</v>
      </c>
      <c r="T88" s="539" t="s">
        <v>66</v>
      </c>
      <c r="U88" s="539" t="s">
        <v>66</v>
      </c>
      <c r="V88" s="539" t="s">
        <v>66</v>
      </c>
      <c r="W88" s="539" t="s">
        <v>66</v>
      </c>
      <c r="X88" s="539" t="s">
        <v>66</v>
      </c>
      <c r="Y88" s="539" t="s">
        <v>66</v>
      </c>
      <c r="Z88" s="539"/>
    </row>
    <row r="89" spans="1:26" ht="91.5">
      <c r="A89" s="845">
        <f>IF(ISBLANK(D89),"",COUNTA($D$6:D89))</f>
        <v>84</v>
      </c>
      <c r="B89" s="846">
        <f>'ИСХОДНИК-даты-2х'!B87</f>
        <v>92</v>
      </c>
      <c r="C89" s="847" t="str">
        <f>'ИСХОДНИК-даты-2х'!C87</f>
        <v>У_К</v>
      </c>
      <c r="D89" s="71" t="str">
        <f>'ИСХОДНИК-даты-2х'!D87</f>
        <v>92У_К</v>
      </c>
      <c r="E89" s="538" t="s">
        <v>66</v>
      </c>
      <c r="F89" s="538" t="s">
        <v>66</v>
      </c>
      <c r="G89" s="538" t="s">
        <v>66</v>
      </c>
      <c r="H89" s="848" t="str">
        <f t="shared" si="7"/>
        <v xml:space="preserve">
не назначен</v>
      </c>
      <c r="I89" s="850"/>
      <c r="J89" s="850" t="s">
        <v>1842</v>
      </c>
      <c r="K89" s="850" t="s">
        <v>66</v>
      </c>
      <c r="L89" s="539" t="s">
        <v>66</v>
      </c>
      <c r="M89" s="539" t="s">
        <v>66</v>
      </c>
      <c r="N89" s="539" t="s">
        <v>66</v>
      </c>
      <c r="O89" s="856" t="s">
        <v>66</v>
      </c>
      <c r="P89" s="848" t="str">
        <f t="shared" si="8"/>
        <v xml:space="preserve">
-</v>
      </c>
      <c r="Q89" s="852"/>
      <c r="R89" s="852" t="s">
        <v>66</v>
      </c>
      <c r="S89" s="851" t="str">
        <f t="shared" si="9"/>
        <v>-
-</v>
      </c>
      <c r="T89" s="539" t="s">
        <v>66</v>
      </c>
      <c r="U89" s="539" t="s">
        <v>66</v>
      </c>
      <c r="V89" s="539" t="s">
        <v>66</v>
      </c>
      <c r="W89" s="539" t="s">
        <v>66</v>
      </c>
      <c r="X89" s="539" t="s">
        <v>66</v>
      </c>
      <c r="Y89" s="539" t="s">
        <v>66</v>
      </c>
      <c r="Z89" s="539"/>
    </row>
    <row r="90" spans="1:26" ht="91.5">
      <c r="A90" s="845">
        <f>IF(ISBLANK(D90),"",COUNTA($D$6:D90))</f>
        <v>85</v>
      </c>
      <c r="B90" s="846">
        <f>'ИСХОДНИК-даты-2х'!B88</f>
        <v>93</v>
      </c>
      <c r="C90" s="847" t="str">
        <f>'ИСХОДНИК-даты-2х'!C88</f>
        <v>У_К</v>
      </c>
      <c r="D90" s="71" t="str">
        <f>'ИСХОДНИК-даты-2х'!D88</f>
        <v>93У_К</v>
      </c>
      <c r="E90" s="538" t="s">
        <v>66</v>
      </c>
      <c r="F90" s="538" t="s">
        <v>66</v>
      </c>
      <c r="G90" s="538" t="s">
        <v>66</v>
      </c>
      <c r="H90" s="848" t="str">
        <f t="shared" si="7"/>
        <v xml:space="preserve">
не назначен</v>
      </c>
      <c r="I90" s="850"/>
      <c r="J90" s="850" t="s">
        <v>1842</v>
      </c>
      <c r="K90" s="850" t="s">
        <v>66</v>
      </c>
      <c r="L90" s="539" t="s">
        <v>66</v>
      </c>
      <c r="M90" s="539" t="s">
        <v>66</v>
      </c>
      <c r="N90" s="539" t="s">
        <v>66</v>
      </c>
      <c r="O90" s="856" t="s">
        <v>66</v>
      </c>
      <c r="P90" s="848" t="str">
        <f t="shared" si="8"/>
        <v xml:space="preserve">
-</v>
      </c>
      <c r="Q90" s="852"/>
      <c r="R90" s="852" t="s">
        <v>66</v>
      </c>
      <c r="S90" s="851" t="str">
        <f t="shared" si="9"/>
        <v>-
-</v>
      </c>
      <c r="T90" s="539" t="s">
        <v>66</v>
      </c>
      <c r="U90" s="539" t="s">
        <v>66</v>
      </c>
      <c r="V90" s="539" t="s">
        <v>66</v>
      </c>
      <c r="W90" s="539" t="s">
        <v>66</v>
      </c>
      <c r="X90" s="539" t="s">
        <v>66</v>
      </c>
      <c r="Y90" s="539" t="s">
        <v>66</v>
      </c>
      <c r="Z90" s="539"/>
    </row>
    <row r="91" spans="1:26" ht="91.5">
      <c r="A91" s="845">
        <f>IF(ISBLANK(D91),"",COUNTA($D$6:D91))</f>
        <v>86</v>
      </c>
      <c r="B91" s="846">
        <f>'ИСХОДНИК-даты-2х'!B89</f>
        <v>94</v>
      </c>
      <c r="C91" s="847" t="str">
        <f>'ИСХОДНИК-даты-2х'!C89</f>
        <v>У_К</v>
      </c>
      <c r="D91" s="71" t="str">
        <f>'ИСХОДНИК-даты-2х'!D89</f>
        <v>94У_К</v>
      </c>
      <c r="E91" s="538" t="s">
        <v>66</v>
      </c>
      <c r="F91" s="538" t="s">
        <v>66</v>
      </c>
      <c r="G91" s="538" t="s">
        <v>66</v>
      </c>
      <c r="H91" s="848" t="str">
        <f t="shared" si="7"/>
        <v xml:space="preserve">
не назначен</v>
      </c>
      <c r="I91" s="850"/>
      <c r="J91" s="850" t="s">
        <v>1842</v>
      </c>
      <c r="K91" s="850" t="s">
        <v>66</v>
      </c>
      <c r="L91" s="539" t="s">
        <v>66</v>
      </c>
      <c r="M91" s="539" t="s">
        <v>66</v>
      </c>
      <c r="N91" s="539" t="s">
        <v>66</v>
      </c>
      <c r="O91" s="856" t="s">
        <v>66</v>
      </c>
      <c r="P91" s="848" t="str">
        <f t="shared" si="8"/>
        <v xml:space="preserve">
-</v>
      </c>
      <c r="Q91" s="852"/>
      <c r="R91" s="852" t="s">
        <v>66</v>
      </c>
      <c r="S91" s="851" t="str">
        <f t="shared" si="9"/>
        <v>-
-</v>
      </c>
      <c r="T91" s="539" t="s">
        <v>66</v>
      </c>
      <c r="U91" s="539" t="s">
        <v>66</v>
      </c>
      <c r="V91" s="539" t="s">
        <v>66</v>
      </c>
      <c r="W91" s="539" t="s">
        <v>66</v>
      </c>
      <c r="X91" s="539" t="s">
        <v>66</v>
      </c>
      <c r="Y91" s="539" t="s">
        <v>66</v>
      </c>
      <c r="Z91" s="539"/>
    </row>
    <row r="92" spans="1:26" ht="91.5">
      <c r="A92" s="845">
        <f>IF(ISBLANK(D92),"",COUNTA($D$6:D92))</f>
        <v>87</v>
      </c>
      <c r="B92" s="846">
        <f>'ИСХОДНИК-даты-2х'!B90</f>
        <v>95</v>
      </c>
      <c r="C92" s="847" t="str">
        <f>'ИСХОДНИК-даты-2х'!C90</f>
        <v>У_К</v>
      </c>
      <c r="D92" s="71" t="str">
        <f>'ИСХОДНИК-даты-2х'!D90</f>
        <v>95У_К</v>
      </c>
      <c r="E92" s="538" t="s">
        <v>66</v>
      </c>
      <c r="F92" s="538" t="s">
        <v>66</v>
      </c>
      <c r="G92" s="538" t="s">
        <v>66</v>
      </c>
      <c r="H92" s="848" t="str">
        <f t="shared" si="7"/>
        <v xml:space="preserve">
не назначен</v>
      </c>
      <c r="I92" s="850"/>
      <c r="J92" s="850" t="s">
        <v>1842</v>
      </c>
      <c r="K92" s="850" t="s">
        <v>66</v>
      </c>
      <c r="L92" s="539" t="s">
        <v>66</v>
      </c>
      <c r="M92" s="539" t="s">
        <v>66</v>
      </c>
      <c r="N92" s="539" t="s">
        <v>66</v>
      </c>
      <c r="O92" s="856" t="s">
        <v>66</v>
      </c>
      <c r="P92" s="848" t="str">
        <f t="shared" si="8"/>
        <v xml:space="preserve">
-</v>
      </c>
      <c r="Q92" s="852"/>
      <c r="R92" s="852" t="s">
        <v>66</v>
      </c>
      <c r="S92" s="851" t="str">
        <f t="shared" si="9"/>
        <v>-
-</v>
      </c>
      <c r="T92" s="539" t="s">
        <v>66</v>
      </c>
      <c r="U92" s="539" t="s">
        <v>66</v>
      </c>
      <c r="V92" s="539" t="s">
        <v>66</v>
      </c>
      <c r="W92" s="539" t="s">
        <v>66</v>
      </c>
      <c r="X92" s="539" t="s">
        <v>66</v>
      </c>
      <c r="Y92" s="539" t="s">
        <v>66</v>
      </c>
      <c r="Z92" s="539"/>
    </row>
    <row r="93" spans="1:26" ht="91.5">
      <c r="A93" s="845">
        <f>IF(ISBLANK(D93),"",COUNTA($D$6:D93))</f>
        <v>88</v>
      </c>
      <c r="B93" s="846">
        <f>'ИСХОДНИК-даты-2х'!B91</f>
        <v>96</v>
      </c>
      <c r="C93" s="847" t="str">
        <f>'ИСХОДНИК-даты-2х'!C91</f>
        <v>У_К</v>
      </c>
      <c r="D93" s="71" t="str">
        <f>'ИСХОДНИК-даты-2х'!D91</f>
        <v>96У_К</v>
      </c>
      <c r="E93" s="538" t="s">
        <v>66</v>
      </c>
      <c r="F93" s="538" t="s">
        <v>66</v>
      </c>
      <c r="G93" s="538" t="s">
        <v>66</v>
      </c>
      <c r="H93" s="848" t="str">
        <f t="shared" si="7"/>
        <v xml:space="preserve">
не назначен</v>
      </c>
      <c r="I93" s="850"/>
      <c r="J93" s="850" t="s">
        <v>1842</v>
      </c>
      <c r="K93" s="850" t="s">
        <v>66</v>
      </c>
      <c r="L93" s="539" t="s">
        <v>66</v>
      </c>
      <c r="M93" s="539" t="s">
        <v>66</v>
      </c>
      <c r="N93" s="539" t="s">
        <v>66</v>
      </c>
      <c r="O93" s="856" t="s">
        <v>66</v>
      </c>
      <c r="P93" s="848" t="str">
        <f t="shared" si="8"/>
        <v xml:space="preserve">
-</v>
      </c>
      <c r="Q93" s="852"/>
      <c r="R93" s="852" t="s">
        <v>66</v>
      </c>
      <c r="S93" s="851" t="str">
        <f t="shared" si="9"/>
        <v>-
-</v>
      </c>
      <c r="T93" s="539" t="s">
        <v>66</v>
      </c>
      <c r="U93" s="539" t="s">
        <v>66</v>
      </c>
      <c r="V93" s="539" t="s">
        <v>66</v>
      </c>
      <c r="W93" s="539" t="s">
        <v>66</v>
      </c>
      <c r="X93" s="539" t="s">
        <v>66</v>
      </c>
      <c r="Y93" s="539" t="s">
        <v>66</v>
      </c>
      <c r="Z93" s="539"/>
    </row>
    <row r="94" spans="1:26" ht="91.5">
      <c r="A94" s="845">
        <f>IF(ISBLANK(D94),"",COUNTA($D$6:D94))</f>
        <v>89</v>
      </c>
      <c r="B94" s="846">
        <f>'ИСХОДНИК-даты-2х'!B92</f>
        <v>97</v>
      </c>
      <c r="C94" s="847" t="str">
        <f>'ИСХОДНИК-даты-2х'!C92</f>
        <v>У_К</v>
      </c>
      <c r="D94" s="71" t="str">
        <f>'ИСХОДНИК-даты-2х'!D92</f>
        <v>97У_К</v>
      </c>
      <c r="E94" s="538" t="s">
        <v>66</v>
      </c>
      <c r="F94" s="538" t="s">
        <v>66</v>
      </c>
      <c r="G94" s="538" t="s">
        <v>66</v>
      </c>
      <c r="H94" s="848" t="str">
        <f t="shared" si="7"/>
        <v xml:space="preserve">
не назначен</v>
      </c>
      <c r="I94" s="850"/>
      <c r="J94" s="850" t="s">
        <v>1842</v>
      </c>
      <c r="K94" s="850" t="s">
        <v>66</v>
      </c>
      <c r="L94" s="539" t="s">
        <v>66</v>
      </c>
      <c r="M94" s="539" t="s">
        <v>66</v>
      </c>
      <c r="N94" s="539" t="s">
        <v>66</v>
      </c>
      <c r="O94" s="856" t="s">
        <v>66</v>
      </c>
      <c r="P94" s="848" t="str">
        <f t="shared" si="8"/>
        <v xml:space="preserve">
-</v>
      </c>
      <c r="Q94" s="852"/>
      <c r="R94" s="852" t="s">
        <v>66</v>
      </c>
      <c r="S94" s="851" t="str">
        <f t="shared" si="9"/>
        <v>-
-</v>
      </c>
      <c r="T94" s="539" t="s">
        <v>66</v>
      </c>
      <c r="U94" s="539" t="s">
        <v>66</v>
      </c>
      <c r="V94" s="539" t="s">
        <v>66</v>
      </c>
      <c r="W94" s="539" t="s">
        <v>66</v>
      </c>
      <c r="X94" s="539" t="s">
        <v>66</v>
      </c>
      <c r="Y94" s="539" t="s">
        <v>66</v>
      </c>
      <c r="Z94" s="539"/>
    </row>
    <row r="95" spans="1:26" ht="91.5">
      <c r="A95" s="845">
        <f>IF(ISBLANK(D95),"",COUNTA($D$6:D95))</f>
        <v>90</v>
      </c>
      <c r="B95" s="846">
        <f>'ИСХОДНИК-даты-2х'!B93</f>
        <v>98</v>
      </c>
      <c r="C95" s="847" t="str">
        <f>'ИСХОДНИК-даты-2х'!C93</f>
        <v>У_К</v>
      </c>
      <c r="D95" s="71" t="str">
        <f>'ИСХОДНИК-даты-2х'!D93</f>
        <v>98У_К</v>
      </c>
      <c r="E95" s="538" t="s">
        <v>66</v>
      </c>
      <c r="F95" s="538" t="s">
        <v>66</v>
      </c>
      <c r="G95" s="538" t="s">
        <v>66</v>
      </c>
      <c r="H95" s="848" t="str">
        <f t="shared" si="7"/>
        <v xml:space="preserve">
не назначен</v>
      </c>
      <c r="I95" s="850"/>
      <c r="J95" s="850" t="s">
        <v>1842</v>
      </c>
      <c r="K95" s="850" t="s">
        <v>66</v>
      </c>
      <c r="L95" s="539" t="s">
        <v>66</v>
      </c>
      <c r="M95" s="539" t="s">
        <v>66</v>
      </c>
      <c r="N95" s="539" t="s">
        <v>66</v>
      </c>
      <c r="O95" s="856" t="s">
        <v>66</v>
      </c>
      <c r="P95" s="848" t="str">
        <f t="shared" si="8"/>
        <v xml:space="preserve">
-</v>
      </c>
      <c r="Q95" s="852"/>
      <c r="R95" s="852" t="s">
        <v>66</v>
      </c>
      <c r="S95" s="851" t="str">
        <f t="shared" si="9"/>
        <v>-
-</v>
      </c>
      <c r="T95" s="539" t="s">
        <v>66</v>
      </c>
      <c r="U95" s="539" t="s">
        <v>66</v>
      </c>
      <c r="V95" s="539" t="s">
        <v>66</v>
      </c>
      <c r="W95" s="539" t="s">
        <v>66</v>
      </c>
      <c r="X95" s="539" t="s">
        <v>66</v>
      </c>
      <c r="Y95" s="539" t="s">
        <v>66</v>
      </c>
      <c r="Z95" s="539"/>
    </row>
    <row r="96" spans="1:26" ht="91.5">
      <c r="A96" s="845">
        <f>IF(ISBLANK(D96),"",COUNTA($D$6:D96))</f>
        <v>91</v>
      </c>
      <c r="B96" s="846">
        <f>'ИСХОДНИК-даты-2х'!B94</f>
        <v>99</v>
      </c>
      <c r="C96" s="847" t="str">
        <f>'ИСХОДНИК-даты-2х'!C94</f>
        <v>У_К</v>
      </c>
      <c r="D96" s="71" t="str">
        <f>'ИСХОДНИК-даты-2х'!D94</f>
        <v>99У_К</v>
      </c>
      <c r="E96" s="538" t="s">
        <v>66</v>
      </c>
      <c r="F96" s="538" t="s">
        <v>66</v>
      </c>
      <c r="G96" s="538" t="s">
        <v>66</v>
      </c>
      <c r="H96" s="848" t="str">
        <f t="shared" si="7"/>
        <v xml:space="preserve">
не назначен</v>
      </c>
      <c r="I96" s="850"/>
      <c r="J96" s="850" t="s">
        <v>1842</v>
      </c>
      <c r="K96" s="850" t="s">
        <v>66</v>
      </c>
      <c r="L96" s="539" t="s">
        <v>66</v>
      </c>
      <c r="M96" s="539" t="s">
        <v>66</v>
      </c>
      <c r="N96" s="539" t="s">
        <v>66</v>
      </c>
      <c r="O96" s="856" t="s">
        <v>66</v>
      </c>
      <c r="P96" s="848" t="str">
        <f t="shared" si="8"/>
        <v xml:space="preserve">
-</v>
      </c>
      <c r="Q96" s="852"/>
      <c r="R96" s="852" t="s">
        <v>66</v>
      </c>
      <c r="S96" s="851" t="str">
        <f t="shared" si="9"/>
        <v>-
-</v>
      </c>
      <c r="T96" s="539" t="s">
        <v>66</v>
      </c>
      <c r="U96" s="539" t="s">
        <v>66</v>
      </c>
      <c r="V96" s="539" t="s">
        <v>66</v>
      </c>
      <c r="W96" s="539" t="s">
        <v>66</v>
      </c>
      <c r="X96" s="539" t="s">
        <v>66</v>
      </c>
      <c r="Y96" s="539" t="s">
        <v>66</v>
      </c>
      <c r="Z96" s="539"/>
    </row>
    <row r="97" spans="1:26" ht="91.5">
      <c r="A97" s="845">
        <f>IF(ISBLANK(D97),"",COUNTA($D$6:D97))</f>
        <v>92</v>
      </c>
      <c r="B97" s="846">
        <f>'ИСХОДНИК-даты-2х'!B95</f>
        <v>100</v>
      </c>
      <c r="C97" s="847" t="str">
        <f>'ИСХОДНИК-даты-2х'!C95</f>
        <v>У_К</v>
      </c>
      <c r="D97" s="71" t="str">
        <f>'ИСХОДНИК-даты-2х'!D95</f>
        <v>100У_К</v>
      </c>
      <c r="E97" s="538" t="s">
        <v>66</v>
      </c>
      <c r="F97" s="538" t="s">
        <v>66</v>
      </c>
      <c r="G97" s="538" t="s">
        <v>66</v>
      </c>
      <c r="H97" s="848" t="str">
        <f t="shared" si="7"/>
        <v xml:space="preserve">
не назначен</v>
      </c>
      <c r="I97" s="850"/>
      <c r="J97" s="850" t="s">
        <v>1842</v>
      </c>
      <c r="K97" s="850" t="s">
        <v>66</v>
      </c>
      <c r="L97" s="539" t="s">
        <v>66</v>
      </c>
      <c r="M97" s="539" t="s">
        <v>66</v>
      </c>
      <c r="N97" s="539" t="s">
        <v>66</v>
      </c>
      <c r="O97" s="856" t="s">
        <v>66</v>
      </c>
      <c r="P97" s="848" t="str">
        <f t="shared" si="8"/>
        <v xml:space="preserve">
-</v>
      </c>
      <c r="Q97" s="852"/>
      <c r="R97" s="852" t="s">
        <v>66</v>
      </c>
      <c r="S97" s="851" t="str">
        <f t="shared" si="9"/>
        <v>-
-</v>
      </c>
      <c r="T97" s="539" t="s">
        <v>66</v>
      </c>
      <c r="U97" s="539" t="s">
        <v>66</v>
      </c>
      <c r="V97" s="539" t="s">
        <v>66</v>
      </c>
      <c r="W97" s="539" t="s">
        <v>66</v>
      </c>
      <c r="X97" s="539" t="s">
        <v>66</v>
      </c>
      <c r="Y97" s="539" t="s">
        <v>66</v>
      </c>
      <c r="Z97" s="539"/>
    </row>
    <row r="98" spans="1:26" ht="91.5">
      <c r="A98" s="845">
        <f>IF(ISBLANK(D98),"",COUNTA($D$6:D98))</f>
        <v>93</v>
      </c>
      <c r="B98" s="846">
        <f>'ИСХОДНИК-даты-2х'!B96</f>
        <v>101</v>
      </c>
      <c r="C98" s="847" t="str">
        <f>'ИСХОДНИК-даты-2х'!C96</f>
        <v>У_К</v>
      </c>
      <c r="D98" s="71" t="str">
        <f>'ИСХОДНИК-даты-2х'!D96</f>
        <v>101У_К</v>
      </c>
      <c r="E98" s="538" t="s">
        <v>66</v>
      </c>
      <c r="F98" s="538" t="s">
        <v>66</v>
      </c>
      <c r="G98" s="538" t="s">
        <v>66</v>
      </c>
      <c r="H98" s="848" t="str">
        <f t="shared" si="7"/>
        <v xml:space="preserve">
не назначен</v>
      </c>
      <c r="I98" s="850"/>
      <c r="J98" s="850" t="s">
        <v>1842</v>
      </c>
      <c r="K98" s="850" t="s">
        <v>66</v>
      </c>
      <c r="L98" s="539" t="s">
        <v>66</v>
      </c>
      <c r="M98" s="539" t="s">
        <v>66</v>
      </c>
      <c r="N98" s="539" t="s">
        <v>66</v>
      </c>
      <c r="O98" s="856" t="s">
        <v>66</v>
      </c>
      <c r="P98" s="848" t="str">
        <f t="shared" si="8"/>
        <v xml:space="preserve">
-</v>
      </c>
      <c r="Q98" s="852"/>
      <c r="R98" s="852" t="s">
        <v>66</v>
      </c>
      <c r="S98" s="851" t="str">
        <f t="shared" si="9"/>
        <v>-
-</v>
      </c>
      <c r="T98" s="539" t="s">
        <v>66</v>
      </c>
      <c r="U98" s="539" t="s">
        <v>66</v>
      </c>
      <c r="V98" s="539" t="s">
        <v>66</v>
      </c>
      <c r="W98" s="539" t="s">
        <v>66</v>
      </c>
      <c r="X98" s="539" t="s">
        <v>66</v>
      </c>
      <c r="Y98" s="539" t="s">
        <v>66</v>
      </c>
      <c r="Z98" s="539"/>
    </row>
    <row r="99" spans="1:26" ht="91.5">
      <c r="A99" s="845">
        <f>IF(ISBLANK(D99),"",COUNTA($D$6:D99))</f>
        <v>94</v>
      </c>
      <c r="B99" s="846">
        <f>'ИСХОДНИК-даты-2х'!B97</f>
        <v>102</v>
      </c>
      <c r="C99" s="847" t="str">
        <f>'ИСХОДНИК-даты-2х'!C97</f>
        <v>У_К</v>
      </c>
      <c r="D99" s="71" t="str">
        <f>'ИСХОДНИК-даты-2х'!D97</f>
        <v>102У_К</v>
      </c>
      <c r="E99" s="538" t="s">
        <v>66</v>
      </c>
      <c r="F99" s="538" t="s">
        <v>66</v>
      </c>
      <c r="G99" s="538" t="s">
        <v>66</v>
      </c>
      <c r="H99" s="848" t="str">
        <f t="shared" si="7"/>
        <v xml:space="preserve">
не назначен</v>
      </c>
      <c r="I99" s="850"/>
      <c r="J99" s="850" t="s">
        <v>1842</v>
      </c>
      <c r="K99" s="850" t="s">
        <v>66</v>
      </c>
      <c r="L99" s="539" t="s">
        <v>66</v>
      </c>
      <c r="M99" s="539" t="s">
        <v>66</v>
      </c>
      <c r="N99" s="539" t="s">
        <v>66</v>
      </c>
      <c r="O99" s="856" t="s">
        <v>66</v>
      </c>
      <c r="P99" s="848" t="str">
        <f t="shared" si="8"/>
        <v xml:space="preserve">
-</v>
      </c>
      <c r="Q99" s="852"/>
      <c r="R99" s="852" t="s">
        <v>66</v>
      </c>
      <c r="S99" s="851" t="str">
        <f t="shared" si="9"/>
        <v>-
-</v>
      </c>
      <c r="T99" s="539" t="s">
        <v>66</v>
      </c>
      <c r="U99" s="539" t="s">
        <v>66</v>
      </c>
      <c r="V99" s="539" t="s">
        <v>66</v>
      </c>
      <c r="W99" s="539" t="s">
        <v>66</v>
      </c>
      <c r="X99" s="539" t="s">
        <v>66</v>
      </c>
      <c r="Y99" s="539" t="s">
        <v>66</v>
      </c>
      <c r="Z99" s="539"/>
    </row>
    <row r="100" spans="1:26" ht="91.5">
      <c r="A100" s="845">
        <f>IF(ISBLANK(D100),"",COUNTA($D$6:D100))</f>
        <v>95</v>
      </c>
      <c r="B100" s="846">
        <f>'ИСХОДНИК-даты-2х'!B98</f>
        <v>103</v>
      </c>
      <c r="C100" s="847" t="str">
        <f>'ИСХОДНИК-даты-2х'!C98</f>
        <v>У_К</v>
      </c>
      <c r="D100" s="71" t="str">
        <f>'ИСХОДНИК-даты-2х'!D98</f>
        <v>103У_К</v>
      </c>
      <c r="E100" s="538" t="s">
        <v>66</v>
      </c>
      <c r="F100" s="538" t="s">
        <v>66</v>
      </c>
      <c r="G100" s="538" t="s">
        <v>66</v>
      </c>
      <c r="H100" s="848" t="str">
        <f t="shared" si="7"/>
        <v xml:space="preserve">
не назначен</v>
      </c>
      <c r="I100" s="850"/>
      <c r="J100" s="850" t="s">
        <v>1842</v>
      </c>
      <c r="K100" s="850" t="s">
        <v>66</v>
      </c>
      <c r="L100" s="539" t="s">
        <v>66</v>
      </c>
      <c r="M100" s="539" t="s">
        <v>66</v>
      </c>
      <c r="N100" s="539" t="s">
        <v>66</v>
      </c>
      <c r="O100" s="856" t="s">
        <v>66</v>
      </c>
      <c r="P100" s="848" t="str">
        <f t="shared" si="8"/>
        <v xml:space="preserve">
-</v>
      </c>
      <c r="Q100" s="852"/>
      <c r="R100" s="852" t="s">
        <v>66</v>
      </c>
      <c r="S100" s="851" t="str">
        <f t="shared" si="9"/>
        <v>-
-</v>
      </c>
      <c r="T100" s="539" t="s">
        <v>66</v>
      </c>
      <c r="U100" s="539" t="s">
        <v>66</v>
      </c>
      <c r="V100" s="539" t="s">
        <v>66</v>
      </c>
      <c r="W100" s="539" t="s">
        <v>66</v>
      </c>
      <c r="X100" s="539" t="s">
        <v>66</v>
      </c>
      <c r="Y100" s="539" t="s">
        <v>66</v>
      </c>
      <c r="Z100" s="539"/>
    </row>
    <row r="101" spans="1:26" ht="91.5">
      <c r="A101" s="845">
        <f>IF(ISBLANK(D101),"",COUNTA($D$6:D101))</f>
        <v>96</v>
      </c>
      <c r="B101" s="846">
        <f>'ИСХОДНИК-даты-2х'!B99</f>
        <v>104</v>
      </c>
      <c r="C101" s="847" t="str">
        <f>'ИСХОДНИК-даты-2х'!C99</f>
        <v>У_К</v>
      </c>
      <c r="D101" s="71" t="str">
        <f>'ИСХОДНИК-даты-2х'!D99</f>
        <v>104У_К</v>
      </c>
      <c r="E101" s="538" t="s">
        <v>66</v>
      </c>
      <c r="F101" s="538" t="s">
        <v>66</v>
      </c>
      <c r="G101" s="538" t="s">
        <v>66</v>
      </c>
      <c r="H101" s="848" t="str">
        <f t="shared" si="7"/>
        <v xml:space="preserve">
не назначен</v>
      </c>
      <c r="I101" s="850"/>
      <c r="J101" s="850" t="s">
        <v>1842</v>
      </c>
      <c r="K101" s="850" t="s">
        <v>66</v>
      </c>
      <c r="L101" s="539" t="s">
        <v>66</v>
      </c>
      <c r="M101" s="539" t="s">
        <v>66</v>
      </c>
      <c r="N101" s="539" t="s">
        <v>66</v>
      </c>
      <c r="O101" s="856" t="s">
        <v>66</v>
      </c>
      <c r="P101" s="848" t="str">
        <f t="shared" si="8"/>
        <v xml:space="preserve">
-</v>
      </c>
      <c r="Q101" s="852"/>
      <c r="R101" s="852" t="s">
        <v>66</v>
      </c>
      <c r="S101" s="851" t="str">
        <f t="shared" si="9"/>
        <v>-
-</v>
      </c>
      <c r="T101" s="539" t="s">
        <v>66</v>
      </c>
      <c r="U101" s="539" t="s">
        <v>66</v>
      </c>
      <c r="V101" s="539" t="s">
        <v>66</v>
      </c>
      <c r="W101" s="539" t="s">
        <v>66</v>
      </c>
      <c r="X101" s="539" t="s">
        <v>66</v>
      </c>
      <c r="Y101" s="539" t="s">
        <v>66</v>
      </c>
      <c r="Z101" s="539"/>
    </row>
    <row r="102" spans="1:26" ht="91.5">
      <c r="A102" s="845">
        <f>IF(ISBLANK(D102),"",COUNTA($D$6:D102))</f>
        <v>97</v>
      </c>
      <c r="B102" s="846">
        <f>'ИСХОДНИК-даты-2х'!B100</f>
        <v>105</v>
      </c>
      <c r="C102" s="847" t="str">
        <f>'ИСХОДНИК-даты-2х'!C100</f>
        <v>У_К</v>
      </c>
      <c r="D102" s="71" t="str">
        <f>'ИСХОДНИК-даты-2х'!D100</f>
        <v>105У_К</v>
      </c>
      <c r="E102" s="538" t="s">
        <v>66</v>
      </c>
      <c r="F102" s="538" t="s">
        <v>66</v>
      </c>
      <c r="G102" s="538" t="s">
        <v>66</v>
      </c>
      <c r="H102" s="848" t="str">
        <f t="shared" ref="H102:H107" si="10">CONCATENATE(I102,"
",J102)</f>
        <v xml:space="preserve">
не назначен</v>
      </c>
      <c r="I102" s="850"/>
      <c r="J102" s="850" t="s">
        <v>1842</v>
      </c>
      <c r="K102" s="850" t="s">
        <v>66</v>
      </c>
      <c r="L102" s="539" t="s">
        <v>66</v>
      </c>
      <c r="M102" s="539" t="s">
        <v>66</v>
      </c>
      <c r="N102" s="539" t="s">
        <v>66</v>
      </c>
      <c r="O102" s="856" t="s">
        <v>66</v>
      </c>
      <c r="P102" s="848" t="str">
        <f t="shared" ref="P102:P107" si="11">CONCATENATE(Q102,"
",R102)</f>
        <v xml:space="preserve">
-</v>
      </c>
      <c r="Q102" s="852"/>
      <c r="R102" s="852" t="s">
        <v>66</v>
      </c>
      <c r="S102" s="851" t="str">
        <f t="shared" ref="S102:S107" si="12">CONCATENATE(T102,"
",U102)</f>
        <v>-
-</v>
      </c>
      <c r="T102" s="539" t="s">
        <v>66</v>
      </c>
      <c r="U102" s="539" t="s">
        <v>66</v>
      </c>
      <c r="V102" s="539" t="s">
        <v>66</v>
      </c>
      <c r="W102" s="539" t="s">
        <v>66</v>
      </c>
      <c r="X102" s="539" t="s">
        <v>66</v>
      </c>
      <c r="Y102" s="539" t="s">
        <v>66</v>
      </c>
      <c r="Z102" s="539"/>
    </row>
    <row r="103" spans="1:26" ht="91.5">
      <c r="A103" s="845">
        <f>IF(ISBLANK(D103),"",COUNTA($D$6:D103))</f>
        <v>98</v>
      </c>
      <c r="B103" s="846">
        <f>'ИСХОДНИК-даты-2х'!B101</f>
        <v>106</v>
      </c>
      <c r="C103" s="847" t="str">
        <f>'ИСХОДНИК-даты-2х'!C101</f>
        <v>У_К</v>
      </c>
      <c r="D103" s="71" t="str">
        <f>'ИСХОДНИК-даты-2х'!D101</f>
        <v>106У_К</v>
      </c>
      <c r="E103" s="538" t="s">
        <v>66</v>
      </c>
      <c r="F103" s="538" t="s">
        <v>66</v>
      </c>
      <c r="G103" s="538" t="s">
        <v>66</v>
      </c>
      <c r="H103" s="848" t="str">
        <f t="shared" si="10"/>
        <v xml:space="preserve">
не назначен</v>
      </c>
      <c r="I103" s="850"/>
      <c r="J103" s="850" t="s">
        <v>1842</v>
      </c>
      <c r="K103" s="850" t="s">
        <v>66</v>
      </c>
      <c r="L103" s="539" t="s">
        <v>66</v>
      </c>
      <c r="M103" s="539" t="s">
        <v>66</v>
      </c>
      <c r="N103" s="539" t="s">
        <v>66</v>
      </c>
      <c r="O103" s="856" t="s">
        <v>66</v>
      </c>
      <c r="P103" s="848" t="str">
        <f t="shared" si="11"/>
        <v xml:space="preserve">
-</v>
      </c>
      <c r="Q103" s="852"/>
      <c r="R103" s="852" t="s">
        <v>66</v>
      </c>
      <c r="S103" s="851" t="str">
        <f t="shared" si="12"/>
        <v>-
-</v>
      </c>
      <c r="T103" s="539" t="s">
        <v>66</v>
      </c>
      <c r="U103" s="539" t="s">
        <v>66</v>
      </c>
      <c r="V103" s="539" t="s">
        <v>66</v>
      </c>
      <c r="W103" s="539" t="s">
        <v>66</v>
      </c>
      <c r="X103" s="539" t="s">
        <v>66</v>
      </c>
      <c r="Y103" s="539" t="s">
        <v>66</v>
      </c>
      <c r="Z103" s="539"/>
    </row>
    <row r="104" spans="1:26" ht="91.5">
      <c r="A104" s="845">
        <f>IF(ISBLANK(D104),"",COUNTA($D$6:D104))</f>
        <v>99</v>
      </c>
      <c r="B104" s="846">
        <f>'ИСХОДНИК-даты-2х'!B102</f>
        <v>107</v>
      </c>
      <c r="C104" s="847" t="str">
        <f>'ИСХОДНИК-даты-2х'!C102</f>
        <v>У_К</v>
      </c>
      <c r="D104" s="71" t="str">
        <f>'ИСХОДНИК-даты-2х'!D102</f>
        <v>107У_К</v>
      </c>
      <c r="E104" s="538" t="s">
        <v>66</v>
      </c>
      <c r="F104" s="538" t="s">
        <v>66</v>
      </c>
      <c r="G104" s="538" t="s">
        <v>66</v>
      </c>
      <c r="H104" s="848" t="str">
        <f t="shared" si="10"/>
        <v xml:space="preserve">
не назначен</v>
      </c>
      <c r="I104" s="850"/>
      <c r="J104" s="850" t="s">
        <v>1842</v>
      </c>
      <c r="K104" s="850" t="s">
        <v>66</v>
      </c>
      <c r="L104" s="539" t="s">
        <v>66</v>
      </c>
      <c r="M104" s="539" t="s">
        <v>66</v>
      </c>
      <c r="N104" s="539" t="s">
        <v>66</v>
      </c>
      <c r="O104" s="856" t="s">
        <v>66</v>
      </c>
      <c r="P104" s="848" t="str">
        <f t="shared" si="11"/>
        <v xml:space="preserve">
-</v>
      </c>
      <c r="Q104" s="852"/>
      <c r="R104" s="852" t="s">
        <v>66</v>
      </c>
      <c r="S104" s="851" t="str">
        <f t="shared" si="12"/>
        <v>-
-</v>
      </c>
      <c r="T104" s="539" t="s">
        <v>66</v>
      </c>
      <c r="U104" s="851" t="s">
        <v>66</v>
      </c>
      <c r="V104" s="539" t="s">
        <v>66</v>
      </c>
      <c r="W104" s="539" t="s">
        <v>66</v>
      </c>
      <c r="X104" s="539" t="s">
        <v>66</v>
      </c>
      <c r="Y104" s="539" t="s">
        <v>66</v>
      </c>
      <c r="Z104" s="539"/>
    </row>
    <row r="105" spans="1:26" ht="91.5">
      <c r="A105" s="845">
        <f>IF(ISBLANK(D105),"",COUNTA($D$6:D105))</f>
        <v>100</v>
      </c>
      <c r="B105" s="846">
        <f>'ИСХОДНИК-даты-2х'!B103</f>
        <v>108</v>
      </c>
      <c r="C105" s="847" t="str">
        <f>'ИСХОДНИК-даты-2х'!C103</f>
        <v>У_К</v>
      </c>
      <c r="D105" s="71" t="str">
        <f>'ИСХОДНИК-даты-2х'!D103</f>
        <v>108У_К</v>
      </c>
      <c r="E105" s="538" t="s">
        <v>66</v>
      </c>
      <c r="F105" s="538" t="s">
        <v>66</v>
      </c>
      <c r="G105" s="538" t="s">
        <v>66</v>
      </c>
      <c r="H105" s="848" t="str">
        <f t="shared" si="10"/>
        <v xml:space="preserve">
не назначен</v>
      </c>
      <c r="I105" s="850"/>
      <c r="J105" s="850" t="s">
        <v>1842</v>
      </c>
      <c r="K105" s="850" t="s">
        <v>66</v>
      </c>
      <c r="L105" s="539" t="s">
        <v>66</v>
      </c>
      <c r="M105" s="539" t="s">
        <v>66</v>
      </c>
      <c r="N105" s="539" t="s">
        <v>66</v>
      </c>
      <c r="O105" s="856" t="s">
        <v>66</v>
      </c>
      <c r="P105" s="848" t="str">
        <f t="shared" si="11"/>
        <v xml:space="preserve">
-</v>
      </c>
      <c r="Q105" s="852"/>
      <c r="R105" s="852" t="s">
        <v>66</v>
      </c>
      <c r="S105" s="851" t="str">
        <f t="shared" si="12"/>
        <v>-
-</v>
      </c>
      <c r="T105" s="539" t="s">
        <v>66</v>
      </c>
      <c r="U105" s="851" t="s">
        <v>66</v>
      </c>
      <c r="V105" s="539" t="s">
        <v>66</v>
      </c>
      <c r="W105" s="539" t="s">
        <v>66</v>
      </c>
      <c r="X105" s="539" t="s">
        <v>66</v>
      </c>
      <c r="Y105" s="539" t="s">
        <v>66</v>
      </c>
      <c r="Z105" s="539"/>
    </row>
    <row r="106" spans="1:26" ht="91.5">
      <c r="A106" s="845">
        <f>IF(ISBLANK(D106),"",COUNTA($D$6:D106))</f>
        <v>101</v>
      </c>
      <c r="B106" s="846">
        <f>'ИСХОДНИК-даты-2х'!B104</f>
        <v>109</v>
      </c>
      <c r="C106" s="847" t="str">
        <f>'ИСХОДНИК-даты-2х'!C104</f>
        <v>У_К</v>
      </c>
      <c r="D106" s="71" t="str">
        <f>'ИСХОДНИК-даты-2х'!D104</f>
        <v>109У_К</v>
      </c>
      <c r="E106" s="538" t="s">
        <v>66</v>
      </c>
      <c r="F106" s="538" t="s">
        <v>66</v>
      </c>
      <c r="G106" s="538" t="s">
        <v>66</v>
      </c>
      <c r="H106" s="848" t="str">
        <f t="shared" si="10"/>
        <v xml:space="preserve">
не назначен</v>
      </c>
      <c r="I106" s="850"/>
      <c r="J106" s="850" t="s">
        <v>1842</v>
      </c>
      <c r="K106" s="850" t="s">
        <v>66</v>
      </c>
      <c r="L106" s="539" t="s">
        <v>66</v>
      </c>
      <c r="M106" s="539" t="s">
        <v>66</v>
      </c>
      <c r="N106" s="539" t="s">
        <v>66</v>
      </c>
      <c r="O106" s="856" t="s">
        <v>66</v>
      </c>
      <c r="P106" s="848" t="str">
        <f t="shared" si="11"/>
        <v xml:space="preserve">
-</v>
      </c>
      <c r="Q106" s="852"/>
      <c r="R106" s="852" t="s">
        <v>66</v>
      </c>
      <c r="S106" s="851" t="str">
        <f t="shared" si="12"/>
        <v>-
-</v>
      </c>
      <c r="T106" s="539" t="s">
        <v>66</v>
      </c>
      <c r="U106" s="851" t="s">
        <v>66</v>
      </c>
      <c r="V106" s="539" t="s">
        <v>66</v>
      </c>
      <c r="W106" s="539" t="s">
        <v>66</v>
      </c>
      <c r="X106" s="539" t="s">
        <v>66</v>
      </c>
      <c r="Y106" s="539" t="s">
        <v>66</v>
      </c>
      <c r="Z106" s="539"/>
    </row>
    <row r="107" spans="1:26" ht="91.5">
      <c r="A107" s="845">
        <f>IF(ISBLANK(D107),"",COUNTA($D$6:D107))</f>
        <v>102</v>
      </c>
      <c r="B107" s="846">
        <f>'ИСХОДНИК-даты-2х'!B105</f>
        <v>110</v>
      </c>
      <c r="C107" s="847" t="str">
        <f>'ИСХОДНИК-даты-2х'!C105</f>
        <v>У_К</v>
      </c>
      <c r="D107" s="71" t="str">
        <f>'ИСХОДНИК-даты-2х'!D105</f>
        <v>110У_К</v>
      </c>
      <c r="E107" s="538" t="s">
        <v>66</v>
      </c>
      <c r="F107" s="538" t="s">
        <v>66</v>
      </c>
      <c r="G107" s="538" t="s">
        <v>66</v>
      </c>
      <c r="H107" s="848" t="str">
        <f t="shared" si="10"/>
        <v xml:space="preserve">
не назначен</v>
      </c>
      <c r="I107" s="850"/>
      <c r="J107" s="850" t="s">
        <v>1842</v>
      </c>
      <c r="K107" s="850" t="s">
        <v>66</v>
      </c>
      <c r="L107" s="539" t="s">
        <v>66</v>
      </c>
      <c r="M107" s="539" t="s">
        <v>66</v>
      </c>
      <c r="N107" s="539" t="s">
        <v>66</v>
      </c>
      <c r="O107" s="856" t="s">
        <v>66</v>
      </c>
      <c r="P107" s="848" t="str">
        <f t="shared" si="11"/>
        <v xml:space="preserve">
-</v>
      </c>
      <c r="Q107" s="852"/>
      <c r="R107" s="852" t="s">
        <v>66</v>
      </c>
      <c r="S107" s="851" t="str">
        <f t="shared" si="12"/>
        <v>-
-</v>
      </c>
      <c r="T107" s="539" t="s">
        <v>66</v>
      </c>
      <c r="U107" s="851" t="s">
        <v>66</v>
      </c>
      <c r="V107" s="539" t="s">
        <v>66</v>
      </c>
      <c r="W107" s="539" t="s">
        <v>66</v>
      </c>
      <c r="X107" s="539" t="s">
        <v>66</v>
      </c>
      <c r="Y107" s="539" t="s">
        <v>66</v>
      </c>
      <c r="Z107" s="539"/>
    </row>
  </sheetData>
  <autoFilter ref="B5:Z5"/>
  <printOptions horizontalCentered="1"/>
  <pageMargins left="0.31527777777777799" right="0.31527777777777799" top="0.51180555555555496" bottom="0.55069444444444404" header="0.51180555555555496" footer="0.196527777777778"/>
  <pageSetup paperSize="8" scale="10" firstPageNumber="0" orientation="landscape" horizontalDpi="300" verticalDpi="300" r:id="rId1"/>
  <headerFooter>
    <oddFooter>&amp;R&amp;24&amp;P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MK19"/>
  <sheetViews>
    <sheetView view="pageBreakPreview" zoomScaleNormal="80" workbookViewId="0">
      <selection activeCell="C3" sqref="C3"/>
    </sheetView>
  </sheetViews>
  <sheetFormatPr defaultRowHeight="18.75"/>
  <cols>
    <col min="1" max="1" width="21.5703125" style="720" customWidth="1"/>
    <col min="2" max="2" width="57.140625" style="85" customWidth="1"/>
    <col min="3" max="3" width="107.5703125" style="720" customWidth="1"/>
    <col min="4" max="4" width="47" style="720" customWidth="1"/>
    <col min="5" max="1025" width="9.140625" style="720" customWidth="1"/>
  </cols>
  <sheetData>
    <row r="1" spans="1:4" s="863" customFormat="1" ht="25.5" customHeight="1">
      <c r="A1" s="863" t="s">
        <v>2</v>
      </c>
      <c r="B1" s="88" t="s">
        <v>1843</v>
      </c>
      <c r="C1" s="863" t="s">
        <v>1844</v>
      </c>
      <c r="D1" s="863" t="s">
        <v>1845</v>
      </c>
    </row>
    <row r="2" spans="1:4" ht="33" customHeight="1">
      <c r="A2" s="720" t="s">
        <v>1453</v>
      </c>
      <c r="B2" s="85" t="s">
        <v>1171</v>
      </c>
      <c r="C2" s="85" t="s">
        <v>1846</v>
      </c>
      <c r="D2" s="720" t="s">
        <v>1847</v>
      </c>
    </row>
    <row r="3" spans="1:4" ht="93.75">
      <c r="A3" s="720" t="s">
        <v>1461</v>
      </c>
      <c r="B3" s="85" t="s">
        <v>1171</v>
      </c>
      <c r="C3" s="85" t="s">
        <v>1848</v>
      </c>
      <c r="D3" s="720" t="s">
        <v>1849</v>
      </c>
    </row>
    <row r="4" spans="1:4" ht="57" customHeight="1">
      <c r="A4" s="720" t="s">
        <v>1463</v>
      </c>
      <c r="B4" s="85" t="s">
        <v>1703</v>
      </c>
      <c r="C4" s="85" t="s">
        <v>1850</v>
      </c>
      <c r="D4" s="720" t="s">
        <v>25</v>
      </c>
    </row>
    <row r="5" spans="1:4" ht="103.5" customHeight="1">
      <c r="A5" s="720" t="s">
        <v>1485</v>
      </c>
      <c r="B5" s="85" t="s">
        <v>1851</v>
      </c>
      <c r="C5" s="85" t="s">
        <v>1852</v>
      </c>
      <c r="D5" s="720" t="s">
        <v>1853</v>
      </c>
    </row>
    <row r="6" spans="1:4" ht="47.25" customHeight="1">
      <c r="A6" s="720" t="s">
        <v>1295</v>
      </c>
      <c r="B6" s="85" t="s">
        <v>1854</v>
      </c>
      <c r="C6" s="85" t="s">
        <v>1855</v>
      </c>
      <c r="D6" s="720" t="s">
        <v>1847</v>
      </c>
    </row>
    <row r="7" spans="1:4" ht="75">
      <c r="A7" s="720" t="s">
        <v>1313</v>
      </c>
      <c r="B7" s="85" t="s">
        <v>1856</v>
      </c>
      <c r="C7" s="85" t="s">
        <v>1857</v>
      </c>
      <c r="D7" s="720" t="s">
        <v>1858</v>
      </c>
    </row>
    <row r="8" spans="1:4" ht="60" customHeight="1">
      <c r="A8" s="720">
        <v>6</v>
      </c>
      <c r="B8" s="85" t="s">
        <v>1703</v>
      </c>
      <c r="C8" s="85" t="s">
        <v>1859</v>
      </c>
      <c r="D8" s="720" t="s">
        <v>1860</v>
      </c>
    </row>
    <row r="9" spans="1:4" ht="51" customHeight="1">
      <c r="A9" s="720">
        <v>18</v>
      </c>
      <c r="B9" s="85" t="s">
        <v>1189</v>
      </c>
      <c r="C9" s="152" t="s">
        <v>1861</v>
      </c>
      <c r="D9" s="720" t="s">
        <v>1862</v>
      </c>
    </row>
    <row r="10" spans="1:4" ht="92.25" customHeight="1">
      <c r="A10" s="720">
        <v>28</v>
      </c>
      <c r="B10" s="85" t="s">
        <v>1189</v>
      </c>
      <c r="C10" s="152" t="s">
        <v>1863</v>
      </c>
      <c r="D10" s="720" t="s">
        <v>1864</v>
      </c>
    </row>
    <row r="11" spans="1:4" ht="39" customHeight="1">
      <c r="A11" s="720">
        <v>30</v>
      </c>
      <c r="B11" s="85" t="s">
        <v>1189</v>
      </c>
      <c r="C11" s="152" t="s">
        <v>1865</v>
      </c>
      <c r="D11" s="720" t="s">
        <v>1862</v>
      </c>
    </row>
    <row r="12" spans="1:4" ht="63.75" customHeight="1">
      <c r="A12" s="720">
        <v>7</v>
      </c>
      <c r="B12" s="85" t="s">
        <v>1866</v>
      </c>
      <c r="C12" s="85" t="s">
        <v>1867</v>
      </c>
      <c r="D12" s="720" t="s">
        <v>1849</v>
      </c>
    </row>
    <row r="13" spans="1:4" ht="82.5" customHeight="1">
      <c r="A13" s="720">
        <v>25</v>
      </c>
      <c r="B13" s="85" t="s">
        <v>1866</v>
      </c>
      <c r="C13" s="85" t="s">
        <v>1868</v>
      </c>
      <c r="D13" s="720" t="s">
        <v>1849</v>
      </c>
    </row>
    <row r="14" spans="1:4">
      <c r="A14" s="720" t="s">
        <v>1869</v>
      </c>
      <c r="B14" s="85">
        <f>SUBTOTAL(103,Таблица1[Текущий этап])</f>
        <v>12</v>
      </c>
      <c r="C14" s="85">
        <f>SUBTOTAL(103,Таблица1[Состояние по лоту])</f>
        <v>12</v>
      </c>
    </row>
    <row r="15" spans="1:4">
      <c r="C15" s="85"/>
    </row>
    <row r="16" spans="1:4">
      <c r="A16" s="864" t="s">
        <v>1870</v>
      </c>
      <c r="C16" s="85"/>
    </row>
    <row r="17" spans="3:3">
      <c r="C17" s="85"/>
    </row>
    <row r="18" spans="3:3">
      <c r="C18" s="85"/>
    </row>
    <row r="19" spans="3:3">
      <c r="C19" s="85"/>
    </row>
  </sheetData>
  <pageMargins left="0.70833333333333304" right="0.70833333333333304" top="0.74791666666666701" bottom="0.74791666666666701" header="0.51180555555555496" footer="0.51180555555555496"/>
  <pageSetup paperSize="9" scale="56" firstPageNumber="0" orientation="landscape" horizontalDpi="300" verticalDpi="30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MK251"/>
  <sheetViews>
    <sheetView view="pageBreakPreview" topLeftCell="Y1" zoomScaleNormal="70" workbookViewId="0">
      <selection activeCell="AJ5" sqref="AJ5"/>
    </sheetView>
  </sheetViews>
  <sheetFormatPr defaultRowHeight="15.75" outlineLevelCol="1"/>
  <cols>
    <col min="1" max="1" width="6.7109375" style="177" customWidth="1" outlineLevel="1"/>
    <col min="2" max="2" width="14.28515625" style="178" customWidth="1"/>
    <col min="3" max="3" width="54.7109375" style="178" customWidth="1"/>
    <col min="4" max="4" width="4.7109375" style="179" customWidth="1"/>
    <col min="5" max="5" width="5.85546875" style="180" customWidth="1"/>
    <col min="6" max="6" width="15" style="181" hidden="1" customWidth="1" outlineLevel="1"/>
    <col min="7" max="7" width="25.85546875" style="182" hidden="1" customWidth="1"/>
    <col min="8" max="8" width="9.5703125" style="178" hidden="1" customWidth="1"/>
    <col min="9" max="9" width="51.28515625" style="183" customWidth="1"/>
    <col min="10" max="10" width="15.140625" style="183" customWidth="1"/>
    <col min="11" max="11" width="20.7109375" style="183" customWidth="1"/>
    <col min="12" max="12" width="20.140625" style="183" customWidth="1"/>
    <col min="13" max="13" width="15.85546875" style="183" customWidth="1"/>
    <col min="14" max="15" width="21.85546875" style="177" customWidth="1"/>
    <col min="16" max="16" width="37.5703125" style="185" customWidth="1"/>
    <col min="17" max="17" width="29.5703125" style="185" customWidth="1"/>
    <col min="18" max="18" width="19.7109375" style="185" customWidth="1"/>
    <col min="19" max="19" width="29.5703125" style="185" customWidth="1"/>
    <col min="20" max="20" width="26.28515625" style="177" customWidth="1"/>
    <col min="21" max="23" width="15.85546875" style="177" customWidth="1"/>
    <col min="24" max="24" width="74.140625" style="177" customWidth="1"/>
    <col min="25" max="25" width="27.140625" style="177" customWidth="1"/>
    <col min="26" max="32" width="21.28515625" style="177" customWidth="1"/>
    <col min="33" max="33" width="17" style="177" customWidth="1"/>
    <col min="34" max="37" width="24.7109375" style="177" customWidth="1"/>
    <col min="38" max="38" width="19.140625" style="177" customWidth="1"/>
    <col min="39" max="39" width="25" style="177" customWidth="1"/>
    <col min="40" max="40" width="18.5703125" style="177" customWidth="1"/>
    <col min="41" max="41" width="21.42578125" style="177" customWidth="1"/>
    <col min="42" max="42" width="24" style="177" customWidth="1"/>
    <col min="43" max="43" width="19.28515625" style="177" customWidth="1"/>
    <col min="44" max="44" width="19.5703125" style="177" customWidth="1"/>
    <col min="45" max="45" width="21" style="177" customWidth="1"/>
    <col min="46" max="46" width="20.42578125" style="177" customWidth="1"/>
    <col min="47" max="47" width="14.140625" style="177" customWidth="1"/>
    <col min="48" max="48" width="39.42578125" style="186" customWidth="1"/>
    <col min="49" max="49" width="35.5703125" style="187" customWidth="1"/>
    <col min="50" max="1025" width="26.28515625" style="177" customWidth="1"/>
  </cols>
  <sheetData>
    <row r="1" spans="1:62" ht="53.25" customHeight="1">
      <c r="A1" s="1835" t="s">
        <v>1871</v>
      </c>
      <c r="B1" s="1835"/>
      <c r="C1" s="1835"/>
      <c r="D1" s="1835"/>
      <c r="E1" s="1835"/>
      <c r="F1" s="1835"/>
      <c r="G1" s="1835"/>
      <c r="H1" s="1835"/>
      <c r="I1" s="1835"/>
      <c r="J1" s="1835"/>
      <c r="K1" s="1835"/>
      <c r="L1" s="1835"/>
      <c r="M1" s="1835"/>
      <c r="N1" s="1835"/>
      <c r="O1" s="1835"/>
      <c r="P1" s="1835"/>
      <c r="Q1" s="1835"/>
      <c r="R1" s="1835"/>
      <c r="S1" s="1835"/>
      <c r="T1" s="1835"/>
      <c r="U1" s="1835"/>
      <c r="V1" s="1835"/>
      <c r="W1" s="1835"/>
      <c r="X1" s="1835"/>
      <c r="Y1" s="1835"/>
      <c r="Z1" s="1835"/>
      <c r="AA1" s="1835"/>
      <c r="AB1" s="1835"/>
      <c r="AC1" s="1835"/>
      <c r="AD1" s="1835"/>
      <c r="AE1" s="1835"/>
      <c r="AF1" s="1835"/>
      <c r="AG1" s="1835"/>
      <c r="AH1" s="1835"/>
      <c r="AI1" s="1835"/>
      <c r="AJ1" s="1835"/>
      <c r="AK1" s="1835"/>
      <c r="AL1" s="1835"/>
      <c r="AM1" s="1835"/>
      <c r="AN1" s="1835"/>
      <c r="AO1" s="1835"/>
      <c r="AP1" s="1835"/>
      <c r="AQ1" s="1835"/>
      <c r="AR1" s="1835"/>
      <c r="AS1" s="1835"/>
      <c r="AT1" s="1835"/>
      <c r="AU1" s="1835"/>
    </row>
    <row r="2" spans="1:62" s="202" customFormat="1" ht="32.25" customHeight="1">
      <c r="A2" s="188"/>
      <c r="B2" s="189"/>
      <c r="C2" s="190"/>
      <c r="D2" s="865"/>
      <c r="E2" s="866"/>
      <c r="F2" s="867"/>
      <c r="G2" s="868"/>
      <c r="H2" s="189"/>
      <c r="I2" s="1836" t="s">
        <v>1371</v>
      </c>
      <c r="J2" s="1836"/>
      <c r="K2" s="1836"/>
      <c r="L2" s="1836"/>
      <c r="M2" s="1800" t="s">
        <v>1372</v>
      </c>
      <c r="N2" s="1800"/>
      <c r="O2" s="1800"/>
      <c r="P2" s="1800"/>
      <c r="Q2" s="1800"/>
      <c r="R2" s="1800"/>
      <c r="S2" s="194" t="s">
        <v>1373</v>
      </c>
      <c r="T2" s="195" t="s">
        <v>1374</v>
      </c>
      <c r="U2" s="1837" t="s">
        <v>1375</v>
      </c>
      <c r="V2" s="1837"/>
      <c r="W2" s="1837"/>
      <c r="X2" s="1838" t="s">
        <v>1872</v>
      </c>
      <c r="Y2" s="196" t="s">
        <v>1374</v>
      </c>
      <c r="Z2" s="196" t="s">
        <v>1377</v>
      </c>
      <c r="AA2" s="1804" t="s">
        <v>1873</v>
      </c>
      <c r="AB2" s="1839" t="s">
        <v>1874</v>
      </c>
      <c r="AC2" s="1840" t="s">
        <v>1378</v>
      </c>
      <c r="AD2" s="1840"/>
      <c r="AE2" s="1804" t="s">
        <v>1379</v>
      </c>
      <c r="AF2" s="1803" t="s">
        <v>1380</v>
      </c>
      <c r="AG2" s="1803"/>
      <c r="AH2" s="1805" t="s">
        <v>1381</v>
      </c>
      <c r="AI2" s="197" t="s">
        <v>1375</v>
      </c>
      <c r="AJ2" s="196" t="s">
        <v>1374</v>
      </c>
      <c r="AK2" s="197" t="s">
        <v>1375</v>
      </c>
      <c r="AL2" s="198" t="s">
        <v>1382</v>
      </c>
      <c r="AM2" s="1803" t="s">
        <v>1374</v>
      </c>
      <c r="AN2" s="1803"/>
      <c r="AO2" s="1803"/>
      <c r="AP2" s="1803"/>
      <c r="AQ2" s="1803"/>
      <c r="AR2" s="1803"/>
      <c r="AS2" s="1803"/>
      <c r="AT2" s="1803"/>
      <c r="AU2" s="199" t="s">
        <v>1375</v>
      </c>
      <c r="AV2" s="200"/>
      <c r="AW2" s="201"/>
    </row>
    <row r="3" spans="1:62" s="231" customFormat="1" ht="194.25" customHeight="1">
      <c r="A3" s="191" t="s">
        <v>100</v>
      </c>
      <c r="B3" s="203" t="s">
        <v>1383</v>
      </c>
      <c r="C3" s="204" t="s">
        <v>3</v>
      </c>
      <c r="D3" s="1841" t="s">
        <v>101</v>
      </c>
      <c r="E3" s="1841"/>
      <c r="F3" s="869" t="s">
        <v>1384</v>
      </c>
      <c r="G3" s="870" t="s">
        <v>4</v>
      </c>
      <c r="H3" s="203" t="s">
        <v>1385</v>
      </c>
      <c r="I3" s="871" t="s">
        <v>1875</v>
      </c>
      <c r="J3" s="872" t="s">
        <v>1387</v>
      </c>
      <c r="K3" s="872" t="s">
        <v>1388</v>
      </c>
      <c r="L3" s="872" t="s">
        <v>1389</v>
      </c>
      <c r="M3" s="873" t="s">
        <v>1390</v>
      </c>
      <c r="N3" s="873" t="s">
        <v>1876</v>
      </c>
      <c r="O3" s="873" t="s">
        <v>1877</v>
      </c>
      <c r="P3" s="874" t="s">
        <v>1878</v>
      </c>
      <c r="Q3" s="874" t="s">
        <v>1395</v>
      </c>
      <c r="R3" s="875" t="s">
        <v>1396</v>
      </c>
      <c r="S3" s="876" t="s">
        <v>1879</v>
      </c>
      <c r="T3" s="877" t="s">
        <v>1398</v>
      </c>
      <c r="U3" s="215" t="s">
        <v>1399</v>
      </c>
      <c r="V3" s="210" t="s">
        <v>1880</v>
      </c>
      <c r="W3" s="878" t="s">
        <v>1881</v>
      </c>
      <c r="X3" s="1838"/>
      <c r="Y3" s="217" t="s">
        <v>1401</v>
      </c>
      <c r="Z3" s="218" t="s">
        <v>1402</v>
      </c>
      <c r="AA3" s="1804"/>
      <c r="AB3" s="1839"/>
      <c r="AC3" s="219" t="s">
        <v>1403</v>
      </c>
      <c r="AD3" s="220" t="s">
        <v>1404</v>
      </c>
      <c r="AE3" s="1804"/>
      <c r="AF3" s="221" t="s">
        <v>1405</v>
      </c>
      <c r="AG3" s="222" t="s">
        <v>1406</v>
      </c>
      <c r="AH3" s="1805"/>
      <c r="AI3" s="223" t="s">
        <v>1407</v>
      </c>
      <c r="AJ3" s="224" t="s">
        <v>1408</v>
      </c>
      <c r="AK3" s="223" t="s">
        <v>1409</v>
      </c>
      <c r="AL3" s="226" t="s">
        <v>1410</v>
      </c>
      <c r="AM3" s="227" t="s">
        <v>1411</v>
      </c>
      <c r="AN3" s="228" t="s">
        <v>1412</v>
      </c>
      <c r="AO3" s="228" t="s">
        <v>1413</v>
      </c>
      <c r="AP3" s="228" t="s">
        <v>1414</v>
      </c>
      <c r="AQ3" s="229" t="s">
        <v>1415</v>
      </c>
      <c r="AR3" s="228" t="s">
        <v>1416</v>
      </c>
      <c r="AS3" s="229" t="s">
        <v>1417</v>
      </c>
      <c r="AT3" s="229" t="s">
        <v>1171</v>
      </c>
      <c r="AU3" s="230" t="s">
        <v>1418</v>
      </c>
    </row>
    <row r="4" spans="1:62" s="240" customFormat="1" ht="16.5" customHeight="1">
      <c r="A4" s="232">
        <v>1</v>
      </c>
      <c r="B4" s="233">
        <v>2</v>
      </c>
      <c r="C4" s="233">
        <v>3</v>
      </c>
      <c r="D4" s="1842">
        <v>4</v>
      </c>
      <c r="E4" s="1842"/>
      <c r="F4" s="879">
        <v>5</v>
      </c>
      <c r="G4" s="235">
        <v>6</v>
      </c>
      <c r="H4" s="234">
        <v>7</v>
      </c>
      <c r="I4" s="236">
        <v>8</v>
      </c>
      <c r="J4" s="233">
        <v>9</v>
      </c>
      <c r="K4" s="233">
        <v>10</v>
      </c>
      <c r="L4" s="233">
        <v>11</v>
      </c>
      <c r="M4" s="233">
        <v>12</v>
      </c>
      <c r="N4" s="233">
        <v>13</v>
      </c>
      <c r="O4" s="233">
        <v>14</v>
      </c>
      <c r="P4" s="233">
        <v>15</v>
      </c>
      <c r="Q4" s="233">
        <v>16</v>
      </c>
      <c r="R4" s="233">
        <v>17</v>
      </c>
      <c r="S4" s="233">
        <v>18</v>
      </c>
      <c r="T4" s="233">
        <v>19</v>
      </c>
      <c r="U4" s="233">
        <v>20</v>
      </c>
      <c r="V4" s="233">
        <v>21</v>
      </c>
      <c r="W4" s="233">
        <v>22</v>
      </c>
      <c r="X4" s="233">
        <v>23</v>
      </c>
      <c r="Y4" s="233">
        <v>24</v>
      </c>
      <c r="Z4" s="233">
        <v>25</v>
      </c>
      <c r="AA4" s="233">
        <v>26</v>
      </c>
      <c r="AB4" s="233"/>
      <c r="AC4" s="236">
        <v>27</v>
      </c>
      <c r="AD4" s="233">
        <v>28</v>
      </c>
      <c r="AE4" s="233">
        <v>29</v>
      </c>
      <c r="AF4" s="233">
        <v>30</v>
      </c>
      <c r="AG4" s="233">
        <v>31</v>
      </c>
      <c r="AH4" s="233">
        <v>32</v>
      </c>
      <c r="AI4" s="233">
        <v>33</v>
      </c>
      <c r="AJ4" s="233">
        <v>34</v>
      </c>
      <c r="AK4" s="233">
        <v>35</v>
      </c>
      <c r="AL4" s="233">
        <v>36</v>
      </c>
      <c r="AM4" s="233">
        <v>37</v>
      </c>
      <c r="AN4" s="233">
        <v>38</v>
      </c>
      <c r="AO4" s="233">
        <v>39</v>
      </c>
      <c r="AP4" s="233">
        <v>40</v>
      </c>
      <c r="AQ4" s="233">
        <v>41</v>
      </c>
      <c r="AR4" s="233">
        <v>42</v>
      </c>
      <c r="AS4" s="233">
        <v>43</v>
      </c>
      <c r="AT4" s="233">
        <v>44</v>
      </c>
      <c r="AU4" s="233">
        <v>45</v>
      </c>
      <c r="AV4" s="239"/>
    </row>
    <row r="5" spans="1:62" s="240" customFormat="1" ht="16.5" customHeight="1">
      <c r="A5" s="1843"/>
      <c r="B5" s="1844"/>
      <c r="C5" s="1844"/>
      <c r="D5" s="1844"/>
      <c r="E5" s="1844"/>
      <c r="F5" s="1844"/>
      <c r="G5" s="1845"/>
      <c r="H5" s="1844"/>
      <c r="I5" s="1846" t="s">
        <v>1882</v>
      </c>
      <c r="J5" s="1847" t="s">
        <v>1420</v>
      </c>
      <c r="K5" s="1811" t="s">
        <v>1421</v>
      </c>
      <c r="L5" s="1812" t="s">
        <v>1422</v>
      </c>
      <c r="M5" s="1812" t="s">
        <v>1423</v>
      </c>
      <c r="N5" s="1813" t="s">
        <v>1883</v>
      </c>
      <c r="O5" s="1813" t="s">
        <v>1425</v>
      </c>
      <c r="P5" s="1812" t="s">
        <v>1427</v>
      </c>
      <c r="Q5" s="1812" t="s">
        <v>1427</v>
      </c>
      <c r="R5" s="1812" t="s">
        <v>1884</v>
      </c>
      <c r="S5" s="1848" t="s">
        <v>1429</v>
      </c>
      <c r="T5" s="1849" t="s">
        <v>1885</v>
      </c>
      <c r="U5" s="1850" t="s">
        <v>1886</v>
      </c>
      <c r="V5" s="1851" t="s">
        <v>1887</v>
      </c>
      <c r="W5" s="1852" t="s">
        <v>1888</v>
      </c>
      <c r="X5" s="880" t="s">
        <v>1889</v>
      </c>
      <c r="Y5" s="1853" t="s">
        <v>1890</v>
      </c>
      <c r="Z5" s="1849" t="s">
        <v>1891</v>
      </c>
      <c r="AA5" s="1855" t="s">
        <v>1892</v>
      </c>
      <c r="AB5" s="1855" t="s">
        <v>1893</v>
      </c>
      <c r="AC5" s="1856" t="s">
        <v>1894</v>
      </c>
      <c r="AD5" s="1849" t="s">
        <v>1895</v>
      </c>
      <c r="AE5" s="1849" t="s">
        <v>1896</v>
      </c>
      <c r="AF5" s="1849" t="s">
        <v>1439</v>
      </c>
      <c r="AG5" s="1854" t="s">
        <v>1897</v>
      </c>
      <c r="AH5" s="1853" t="s">
        <v>1898</v>
      </c>
      <c r="AI5" s="1849" t="s">
        <v>1899</v>
      </c>
      <c r="AJ5" s="1849" t="s">
        <v>1899</v>
      </c>
      <c r="AK5" s="1849" t="s">
        <v>1900</v>
      </c>
      <c r="AL5" s="1812" t="s">
        <v>1901</v>
      </c>
      <c r="AM5" s="1849" t="s">
        <v>1899</v>
      </c>
      <c r="AN5" s="1849" t="s">
        <v>1902</v>
      </c>
      <c r="AO5" s="1849" t="s">
        <v>1902</v>
      </c>
      <c r="AP5" s="1849" t="s">
        <v>1902</v>
      </c>
      <c r="AQ5" s="1849" t="s">
        <v>1902</v>
      </c>
      <c r="AR5" s="1849" t="s">
        <v>1903</v>
      </c>
      <c r="AS5" s="1849" t="s">
        <v>1902</v>
      </c>
      <c r="AT5" s="1849" t="s">
        <v>1885</v>
      </c>
      <c r="AU5" s="1857"/>
      <c r="AV5" s="239"/>
    </row>
    <row r="6" spans="1:62" s="240" customFormat="1" ht="84.75" customHeight="1">
      <c r="A6" s="1843"/>
      <c r="B6" s="1844"/>
      <c r="C6" s="1844"/>
      <c r="D6" s="1844"/>
      <c r="E6" s="1844"/>
      <c r="F6" s="1844"/>
      <c r="G6" s="1845"/>
      <c r="H6" s="1844"/>
      <c r="I6" s="1846"/>
      <c r="J6" s="1847"/>
      <c r="K6" s="1811"/>
      <c r="L6" s="1812"/>
      <c r="M6" s="1812"/>
      <c r="N6" s="1813"/>
      <c r="O6" s="1813"/>
      <c r="P6" s="1812"/>
      <c r="Q6" s="1812"/>
      <c r="R6" s="1812"/>
      <c r="S6" s="1848"/>
      <c r="T6" s="1849"/>
      <c r="U6" s="1850"/>
      <c r="V6" s="1851"/>
      <c r="W6" s="1852"/>
      <c r="X6" s="881" t="s">
        <v>1904</v>
      </c>
      <c r="Y6" s="1853"/>
      <c r="Z6" s="1849"/>
      <c r="AA6" s="1849"/>
      <c r="AB6" s="1849"/>
      <c r="AC6" s="1856"/>
      <c r="AD6" s="1849"/>
      <c r="AE6" s="1849"/>
      <c r="AF6" s="1849"/>
      <c r="AG6" s="1854"/>
      <c r="AH6" s="1853"/>
      <c r="AI6" s="1849"/>
      <c r="AJ6" s="1849"/>
      <c r="AK6" s="1849"/>
      <c r="AL6" s="1812"/>
      <c r="AM6" s="1849"/>
      <c r="AN6" s="1849"/>
      <c r="AO6" s="1849"/>
      <c r="AP6" s="1849"/>
      <c r="AQ6" s="1849"/>
      <c r="AR6" s="1849"/>
      <c r="AS6" s="1849"/>
      <c r="AT6" s="1849"/>
      <c r="AU6" s="1857"/>
      <c r="AV6" s="239"/>
    </row>
    <row r="7" spans="1:62" s="244" customFormat="1" ht="146.25" customHeight="1">
      <c r="A7" s="1843"/>
      <c r="B7" s="1844"/>
      <c r="C7" s="1844"/>
      <c r="D7" s="1844"/>
      <c r="E7" s="1844"/>
      <c r="F7" s="1844"/>
      <c r="G7" s="1845"/>
      <c r="H7" s="1844"/>
      <c r="I7" s="1846"/>
      <c r="J7" s="1847"/>
      <c r="K7" s="1811"/>
      <c r="L7" s="1812"/>
      <c r="M7" s="1812"/>
      <c r="N7" s="1813"/>
      <c r="O7" s="1813"/>
      <c r="P7" s="1812"/>
      <c r="Q7" s="1812"/>
      <c r="R7" s="1812"/>
      <c r="S7" s="1848"/>
      <c r="T7" s="1849"/>
      <c r="U7" s="1850"/>
      <c r="V7" s="1851"/>
      <c r="W7" s="1852"/>
      <c r="X7" s="881" t="s">
        <v>1451</v>
      </c>
      <c r="Y7" s="1853"/>
      <c r="Z7" s="1849"/>
      <c r="AA7" s="1849"/>
      <c r="AB7" s="1849"/>
      <c r="AC7" s="1856"/>
      <c r="AD7" s="1849"/>
      <c r="AE7" s="1849"/>
      <c r="AF7" s="1849"/>
      <c r="AG7" s="1854"/>
      <c r="AH7" s="1853"/>
      <c r="AI7" s="1849"/>
      <c r="AJ7" s="1849"/>
      <c r="AK7" s="1849"/>
      <c r="AL7" s="1812"/>
      <c r="AM7" s="1849"/>
      <c r="AN7" s="1849"/>
      <c r="AO7" s="1849"/>
      <c r="AP7" s="1849"/>
      <c r="AQ7" s="1849"/>
      <c r="AR7" s="1849"/>
      <c r="AS7" s="1849"/>
      <c r="AT7" s="1849"/>
      <c r="AU7" s="1857"/>
      <c r="AV7" s="186"/>
      <c r="AW7" s="243"/>
    </row>
    <row r="8" spans="1:62" ht="31.5" customHeight="1">
      <c r="A8" s="245">
        <v>1</v>
      </c>
      <c r="B8" s="246" t="s">
        <v>696</v>
      </c>
      <c r="C8" s="247" t="s">
        <v>1452</v>
      </c>
      <c r="D8" s="248">
        <v>1</v>
      </c>
      <c r="E8" s="249" t="s">
        <v>114</v>
      </c>
      <c r="F8" s="250" t="s">
        <v>1453</v>
      </c>
      <c r="G8" s="882" t="s">
        <v>1454</v>
      </c>
      <c r="H8" s="1858" t="s">
        <v>1455</v>
      </c>
      <c r="I8" s="883">
        <v>43338</v>
      </c>
      <c r="J8" s="884">
        <v>43343</v>
      </c>
      <c r="K8" s="884">
        <v>43343</v>
      </c>
      <c r="L8" s="885">
        <v>43344</v>
      </c>
      <c r="M8" s="886">
        <f>L8+1</f>
        <v>43345</v>
      </c>
      <c r="N8" s="887">
        <v>43459</v>
      </c>
      <c r="O8" s="255">
        <f>M8+14</f>
        <v>43359</v>
      </c>
      <c r="P8" s="887">
        <f>M8+14</f>
        <v>43359</v>
      </c>
      <c r="Q8" s="255">
        <f>P8+5</f>
        <v>43364</v>
      </c>
      <c r="R8" s="441">
        <v>43497</v>
      </c>
      <c r="S8" s="255">
        <v>43572</v>
      </c>
      <c r="T8" s="887">
        <v>43480</v>
      </c>
      <c r="U8" s="255">
        <f>N8+1</f>
        <v>43460</v>
      </c>
      <c r="V8" s="887">
        <f>U8+5</f>
        <v>43465</v>
      </c>
      <c r="W8" s="255">
        <f>V8+1</f>
        <v>43466</v>
      </c>
      <c r="X8" s="441">
        <v>43572</v>
      </c>
      <c r="Y8" s="255">
        <f>X8+20</f>
        <v>43592</v>
      </c>
      <c r="Z8" s="887">
        <f>X8+10</f>
        <v>43582</v>
      </c>
      <c r="AA8" s="888">
        <f>X8+1</f>
        <v>43573</v>
      </c>
      <c r="AB8" s="888">
        <f>AA8</f>
        <v>43573</v>
      </c>
      <c r="AC8" s="255">
        <v>43572</v>
      </c>
      <c r="AD8" s="887">
        <f>X8+15</f>
        <v>43587</v>
      </c>
      <c r="AE8" s="255">
        <f>AC8+1</f>
        <v>43573</v>
      </c>
      <c r="AF8" s="887">
        <f>X8+10</f>
        <v>43582</v>
      </c>
      <c r="AG8" s="255">
        <f>AF8+1</f>
        <v>43583</v>
      </c>
      <c r="AH8" s="887">
        <f>Y8+1</f>
        <v>43593</v>
      </c>
      <c r="AI8" s="256">
        <f>AH8+15</f>
        <v>43608</v>
      </c>
      <c r="AJ8" s="887">
        <v>43581</v>
      </c>
      <c r="AK8" s="255">
        <f>AJ8+5</f>
        <v>43586</v>
      </c>
      <c r="AL8" s="889">
        <f>AK8+1</f>
        <v>43587</v>
      </c>
      <c r="AM8" s="255">
        <f>AK8+26</f>
        <v>43612</v>
      </c>
      <c r="AN8" s="441">
        <f>AM8+5</f>
        <v>43617</v>
      </c>
      <c r="AO8" s="255">
        <f>AN8+1</f>
        <v>43618</v>
      </c>
      <c r="AP8" s="887">
        <f>AO8+9</f>
        <v>43627</v>
      </c>
      <c r="AQ8" s="255">
        <f>AP8+4</f>
        <v>43631</v>
      </c>
      <c r="AR8" s="441">
        <v>43632</v>
      </c>
      <c r="AS8" s="256">
        <f>AR8+10</f>
        <v>43642</v>
      </c>
      <c r="AT8" s="441">
        <f>AS8+20</f>
        <v>43662</v>
      </c>
      <c r="AU8" s="257">
        <f>AT8+1</f>
        <v>43663</v>
      </c>
      <c r="AV8" s="258"/>
      <c r="AW8" s="259"/>
      <c r="AX8" s="260"/>
      <c r="AY8" s="260"/>
      <c r="AZ8" s="260"/>
      <c r="BA8" s="260"/>
      <c r="BB8" s="260"/>
      <c r="BC8" s="260"/>
      <c r="BD8" s="260"/>
      <c r="BE8" s="260"/>
      <c r="BF8" s="260"/>
      <c r="BG8" s="260"/>
      <c r="BH8" s="260"/>
      <c r="BI8" s="260"/>
      <c r="BJ8" s="260"/>
    </row>
    <row r="9" spans="1:62" ht="31.5">
      <c r="A9" s="261"/>
      <c r="B9" s="262" t="s">
        <v>608</v>
      </c>
      <c r="C9" s="263" t="s">
        <v>1456</v>
      </c>
      <c r="D9" s="264"/>
      <c r="E9" s="265"/>
      <c r="F9" s="266"/>
      <c r="G9" s="890"/>
      <c r="H9" s="1858"/>
      <c r="I9" s="891">
        <v>6</v>
      </c>
      <c r="J9" s="892">
        <v>7</v>
      </c>
      <c r="K9" s="892"/>
      <c r="L9" s="893">
        <v>8</v>
      </c>
      <c r="M9" s="891"/>
      <c r="N9" s="894">
        <v>9</v>
      </c>
      <c r="O9" s="271"/>
      <c r="P9" s="895"/>
      <c r="Q9" s="271"/>
      <c r="R9" s="894">
        <v>10</v>
      </c>
      <c r="S9" s="269" t="s">
        <v>1457</v>
      </c>
      <c r="T9" s="894">
        <v>11</v>
      </c>
      <c r="U9" s="271"/>
      <c r="V9" s="895"/>
      <c r="W9" s="271"/>
      <c r="X9" s="894">
        <v>12</v>
      </c>
      <c r="Z9" s="895"/>
      <c r="AA9" s="896"/>
      <c r="AB9" s="896"/>
      <c r="AC9" s="269">
        <v>14</v>
      </c>
      <c r="AD9" s="894"/>
      <c r="AE9" s="271"/>
      <c r="AF9" s="895"/>
      <c r="AG9" s="271"/>
      <c r="AH9" s="895"/>
      <c r="AI9" s="271"/>
      <c r="AJ9" s="894">
        <v>14</v>
      </c>
      <c r="AK9" s="271"/>
      <c r="AL9" s="894">
        <v>15</v>
      </c>
      <c r="AM9" s="269">
        <v>16</v>
      </c>
      <c r="AN9" s="895"/>
      <c r="AO9" s="271"/>
      <c r="AP9" s="895"/>
      <c r="AQ9" s="271"/>
      <c r="AR9" s="894">
        <v>17</v>
      </c>
      <c r="AS9" s="269">
        <v>18</v>
      </c>
      <c r="AT9" s="894">
        <v>19</v>
      </c>
      <c r="AU9" s="272">
        <v>20</v>
      </c>
      <c r="AV9" s="258"/>
      <c r="AW9" s="259"/>
      <c r="AX9" s="260"/>
      <c r="AY9" s="260"/>
      <c r="AZ9" s="260"/>
      <c r="BA9" s="260"/>
      <c r="BB9" s="260"/>
      <c r="BC9" s="260"/>
      <c r="BD9" s="260"/>
      <c r="BE9" s="260"/>
      <c r="BF9" s="260"/>
      <c r="BG9" s="260"/>
      <c r="BH9" s="260"/>
      <c r="BI9" s="260"/>
      <c r="BJ9" s="260"/>
    </row>
    <row r="10" spans="1:62" ht="47.25">
      <c r="A10" s="261"/>
      <c r="B10" s="262" t="s">
        <v>704</v>
      </c>
      <c r="C10" s="263" t="s">
        <v>1458</v>
      </c>
      <c r="D10" s="273">
        <v>1</v>
      </c>
      <c r="E10" s="274" t="s">
        <v>114</v>
      </c>
      <c r="F10" s="275" t="s">
        <v>1453</v>
      </c>
      <c r="G10" s="897"/>
      <c r="H10" s="1858"/>
      <c r="I10" s="898"/>
      <c r="J10" s="899"/>
      <c r="K10" s="899"/>
      <c r="L10" s="900"/>
      <c r="M10" s="898"/>
      <c r="N10" s="901" t="s">
        <v>1804</v>
      </c>
      <c r="O10" s="279"/>
      <c r="P10" s="435"/>
      <c r="Q10" s="279"/>
      <c r="R10" s="901" t="str">
        <f>N10</f>
        <v>Дежин Константин Владимирович</v>
      </c>
      <c r="S10" s="279"/>
      <c r="T10" s="901" t="s">
        <v>1807</v>
      </c>
      <c r="U10" s="279"/>
      <c r="V10" s="435"/>
      <c r="W10" s="279"/>
      <c r="X10" s="901" t="s">
        <v>1807</v>
      </c>
      <c r="Y10" s="901" t="s">
        <v>1807</v>
      </c>
      <c r="Z10" s="435"/>
      <c r="AA10" s="460"/>
      <c r="AB10" s="460"/>
      <c r="AC10" s="279"/>
      <c r="AD10" s="435"/>
      <c r="AE10" s="279"/>
      <c r="AF10" s="435"/>
      <c r="AG10" s="279"/>
      <c r="AH10" s="423" t="str">
        <f>AJ10</f>
        <v>Симкин П.Ю.</v>
      </c>
      <c r="AI10" s="901" t="s">
        <v>1905</v>
      </c>
      <c r="AJ10" s="901" t="s">
        <v>1807</v>
      </c>
      <c r="AK10" s="279"/>
      <c r="AL10" s="435"/>
      <c r="AM10" s="901" t="str">
        <f>AJ10</f>
        <v>Симкин П.Ю.</v>
      </c>
      <c r="AN10" s="902" t="s">
        <v>1807</v>
      </c>
      <c r="AO10" s="902" t="s">
        <v>1807</v>
      </c>
      <c r="AP10" s="901" t="str">
        <f>AM10</f>
        <v>Симкин П.Ю.</v>
      </c>
      <c r="AQ10" s="901" t="str">
        <f>AN10</f>
        <v>Симкин П.Ю.</v>
      </c>
      <c r="AR10" s="435"/>
      <c r="AS10" s="902" t="s">
        <v>1807</v>
      </c>
      <c r="AT10" s="435"/>
      <c r="AU10" s="280"/>
      <c r="AV10" s="258"/>
      <c r="AW10" s="259"/>
      <c r="AX10" s="260"/>
      <c r="AY10" s="260"/>
      <c r="AZ10" s="260"/>
      <c r="BA10" s="260"/>
      <c r="BB10" s="260"/>
      <c r="BC10" s="260"/>
      <c r="BD10" s="260"/>
      <c r="BE10" s="260"/>
      <c r="BF10" s="260"/>
      <c r="BG10" s="260"/>
      <c r="BH10" s="260"/>
      <c r="BI10" s="260"/>
      <c r="BJ10" s="260"/>
    </row>
    <row r="11" spans="1:62" ht="31.5">
      <c r="A11" s="281"/>
      <c r="B11" s="282" t="s">
        <v>700</v>
      </c>
      <c r="C11" s="283" t="s">
        <v>1459</v>
      </c>
      <c r="D11" s="284">
        <v>1</v>
      </c>
      <c r="E11" s="285" t="s">
        <v>114</v>
      </c>
      <c r="F11" s="286" t="s">
        <v>1453</v>
      </c>
      <c r="G11" s="903"/>
      <c r="H11" s="1858"/>
      <c r="I11" s="904"/>
      <c r="J11" s="905"/>
      <c r="K11" s="905"/>
      <c r="L11" s="906"/>
      <c r="M11" s="904"/>
      <c r="N11" s="907"/>
      <c r="O11" s="290"/>
      <c r="P11" s="438"/>
      <c r="Q11" s="290"/>
      <c r="R11" s="438"/>
      <c r="S11" s="290"/>
      <c r="T11" s="438"/>
      <c r="U11" s="290"/>
      <c r="V11" s="438"/>
      <c r="W11" s="290"/>
      <c r="X11" s="438"/>
      <c r="Y11" s="901"/>
      <c r="Z11" s="438"/>
      <c r="AA11" s="461"/>
      <c r="AB11" s="461"/>
      <c r="AC11" s="290"/>
      <c r="AD11" s="438"/>
      <c r="AE11" s="290"/>
      <c r="AF11" s="438"/>
      <c r="AG11" s="290"/>
      <c r="AH11" s="438"/>
      <c r="AI11" s="290"/>
      <c r="AJ11" s="438"/>
      <c r="AK11" s="290"/>
      <c r="AL11" s="438"/>
      <c r="AM11" s="290"/>
      <c r="AN11" s="438"/>
      <c r="AO11" s="290"/>
      <c r="AP11" s="438"/>
      <c r="AQ11" s="290"/>
      <c r="AR11" s="438"/>
      <c r="AS11" s="290"/>
      <c r="AT11" s="438"/>
      <c r="AU11" s="291"/>
      <c r="AV11" s="258"/>
      <c r="AW11" s="259"/>
      <c r="AX11" s="260"/>
      <c r="AY11" s="260"/>
      <c r="AZ11" s="260"/>
      <c r="BA11" s="260"/>
      <c r="BB11" s="260"/>
      <c r="BC11" s="260"/>
      <c r="BD11" s="260"/>
      <c r="BE11" s="260"/>
      <c r="BF11" s="260"/>
      <c r="BG11" s="260"/>
      <c r="BH11" s="260"/>
      <c r="BI11" s="260"/>
      <c r="BJ11" s="260"/>
    </row>
    <row r="12" spans="1:62" ht="31.5">
      <c r="A12" s="245">
        <f>A8+1</f>
        <v>2</v>
      </c>
      <c r="B12" s="246" t="s">
        <v>590</v>
      </c>
      <c r="C12" s="247" t="s">
        <v>1460</v>
      </c>
      <c r="D12" s="248">
        <v>2</v>
      </c>
      <c r="E12" s="249" t="s">
        <v>114</v>
      </c>
      <c r="F12" s="250" t="s">
        <v>1461</v>
      </c>
      <c r="G12" s="882" t="s">
        <v>1454</v>
      </c>
      <c r="H12" s="908"/>
      <c r="I12" s="883">
        <v>43338</v>
      </c>
      <c r="J12" s="884">
        <v>43343</v>
      </c>
      <c r="K12" s="884">
        <v>43343</v>
      </c>
      <c r="L12" s="885">
        <f>K12+1</f>
        <v>43344</v>
      </c>
      <c r="M12" s="886">
        <f>L12+1</f>
        <v>43345</v>
      </c>
      <c r="N12" s="909">
        <f>M12+28</f>
        <v>43373</v>
      </c>
      <c r="O12" s="910">
        <f>M12+28</f>
        <v>43373</v>
      </c>
      <c r="P12" s="909">
        <f>M12+10</f>
        <v>43355</v>
      </c>
      <c r="Q12" s="910">
        <f>P12+5</f>
        <v>43360</v>
      </c>
      <c r="R12" s="911">
        <v>43388</v>
      </c>
      <c r="S12" s="910">
        <v>43544</v>
      </c>
      <c r="T12" s="909">
        <f>N12+15</f>
        <v>43388</v>
      </c>
      <c r="U12" s="910">
        <f>N12+1</f>
        <v>43374</v>
      </c>
      <c r="V12" s="909">
        <f>U12+5</f>
        <v>43379</v>
      </c>
      <c r="W12" s="910">
        <f>V12+1</f>
        <v>43380</v>
      </c>
      <c r="X12" s="911">
        <v>43493</v>
      </c>
      <c r="Y12" s="910">
        <f>X12+20</f>
        <v>43513</v>
      </c>
      <c r="Z12" s="909">
        <f>O12+10</f>
        <v>43383</v>
      </c>
      <c r="AA12" s="912">
        <f>X12+1</f>
        <v>43494</v>
      </c>
      <c r="AB12" s="912">
        <f>AA12</f>
        <v>43494</v>
      </c>
      <c r="AC12" s="910">
        <v>43544</v>
      </c>
      <c r="AD12" s="909">
        <f>X12+15</f>
        <v>43508</v>
      </c>
      <c r="AE12" s="910">
        <f>AC12+1</f>
        <v>43545</v>
      </c>
      <c r="AF12" s="909">
        <f>X12+10</f>
        <v>43503</v>
      </c>
      <c r="AG12" s="910">
        <f>AF12+1</f>
        <v>43504</v>
      </c>
      <c r="AH12" s="909">
        <f>Y12+1</f>
        <v>43514</v>
      </c>
      <c r="AI12" s="913">
        <f>AH12+15</f>
        <v>43529</v>
      </c>
      <c r="AJ12" s="909">
        <f>AI12+43</f>
        <v>43572</v>
      </c>
      <c r="AK12" s="910">
        <f>AJ12+5</f>
        <v>43577</v>
      </c>
      <c r="AL12" s="914">
        <v>43584</v>
      </c>
      <c r="AM12" s="910">
        <f>AK12+42</f>
        <v>43619</v>
      </c>
      <c r="AN12" s="911">
        <f>AM12+5</f>
        <v>43624</v>
      </c>
      <c r="AO12" s="910">
        <f>AN12+1</f>
        <v>43625</v>
      </c>
      <c r="AP12" s="909">
        <f>AO12+5</f>
        <v>43630</v>
      </c>
      <c r="AQ12" s="910">
        <f>AP12+5</f>
        <v>43635</v>
      </c>
      <c r="AR12" s="911">
        <v>43624</v>
      </c>
      <c r="AS12" s="913">
        <v>43631</v>
      </c>
      <c r="AT12" s="911">
        <v>43646</v>
      </c>
      <c r="AU12" s="915">
        <v>43646</v>
      </c>
      <c r="AV12" s="258"/>
      <c r="AW12" s="259"/>
      <c r="AX12" s="260"/>
      <c r="AY12" s="260"/>
      <c r="AZ12" s="260"/>
      <c r="BA12" s="260"/>
      <c r="BB12" s="260"/>
      <c r="BC12" s="260"/>
      <c r="BD12" s="260"/>
      <c r="BE12" s="260"/>
      <c r="BF12" s="260"/>
      <c r="BG12" s="260"/>
      <c r="BH12" s="260"/>
      <c r="BI12" s="260"/>
      <c r="BJ12" s="260"/>
    </row>
    <row r="13" spans="1:62" ht="47.25">
      <c r="A13" s="281"/>
      <c r="B13" s="282" t="s">
        <v>594</v>
      </c>
      <c r="C13" s="283" t="s">
        <v>1462</v>
      </c>
      <c r="D13" s="284">
        <v>2</v>
      </c>
      <c r="E13" s="285" t="s">
        <v>114</v>
      </c>
      <c r="F13" s="286" t="s">
        <v>1461</v>
      </c>
      <c r="G13" s="903"/>
      <c r="H13" s="916"/>
      <c r="I13" s="917"/>
      <c r="J13" s="918"/>
      <c r="K13" s="918"/>
      <c r="L13" s="919"/>
      <c r="M13" s="917"/>
      <c r="N13" s="901" t="s">
        <v>1906</v>
      </c>
      <c r="O13" s="295"/>
      <c r="P13" s="920"/>
      <c r="Q13" s="295"/>
      <c r="R13" s="901" t="str">
        <f>N13</f>
        <v>Маркосян Армен Рафаэлович</v>
      </c>
      <c r="S13" s="295"/>
      <c r="T13" s="901" t="s">
        <v>1816</v>
      </c>
      <c r="U13" s="295"/>
      <c r="V13" s="920"/>
      <c r="W13" s="295"/>
      <c r="X13" s="901" t="s">
        <v>1816</v>
      </c>
      <c r="Y13" s="901" t="s">
        <v>1816</v>
      </c>
      <c r="Z13" s="920"/>
      <c r="AA13" s="921"/>
      <c r="AB13" s="921"/>
      <c r="AC13" s="295"/>
      <c r="AD13" s="920"/>
      <c r="AE13" s="295"/>
      <c r="AF13" s="920"/>
      <c r="AG13" s="295"/>
      <c r="AH13" s="423" t="str">
        <f>AJ13</f>
        <v>Беспалова Л.М.</v>
      </c>
      <c r="AI13" s="901" t="s">
        <v>1907</v>
      </c>
      <c r="AJ13" s="901" t="s">
        <v>1816</v>
      </c>
      <c r="AK13" s="295"/>
      <c r="AL13" s="920"/>
      <c r="AM13" s="902" t="str">
        <f>AJ13</f>
        <v>Беспалова Л.М.</v>
      </c>
      <c r="AN13" s="902" t="s">
        <v>1816</v>
      </c>
      <c r="AO13" s="902" t="s">
        <v>1816</v>
      </c>
      <c r="AP13" s="902" t="str">
        <f>AM13</f>
        <v>Беспалова Л.М.</v>
      </c>
      <c r="AQ13" s="902" t="str">
        <f>AN13</f>
        <v>Беспалова Л.М.</v>
      </c>
      <c r="AR13" s="920"/>
      <c r="AS13" s="902" t="s">
        <v>1816</v>
      </c>
      <c r="AT13" s="920"/>
      <c r="AU13" s="297"/>
      <c r="AV13" s="258"/>
      <c r="AW13" s="259"/>
      <c r="AX13" s="260"/>
      <c r="AY13" s="260"/>
      <c r="AZ13" s="260"/>
      <c r="BA13" s="260"/>
      <c r="BB13" s="260"/>
      <c r="BC13" s="260"/>
      <c r="BD13" s="260"/>
      <c r="BE13" s="260"/>
      <c r="BF13" s="260"/>
      <c r="BG13" s="260"/>
      <c r="BH13" s="260"/>
      <c r="BI13" s="260"/>
      <c r="BJ13" s="260"/>
    </row>
    <row r="14" spans="1:62" ht="31.5">
      <c r="A14" s="245">
        <f>A12+1</f>
        <v>3</v>
      </c>
      <c r="B14" s="246" t="s">
        <v>833</v>
      </c>
      <c r="C14" s="247" t="s">
        <v>1228</v>
      </c>
      <c r="D14" s="248">
        <v>3</v>
      </c>
      <c r="E14" s="249" t="s">
        <v>114</v>
      </c>
      <c r="F14" s="250" t="s">
        <v>1463</v>
      </c>
      <c r="G14" s="882" t="s">
        <v>1454</v>
      </c>
      <c r="H14" s="908"/>
      <c r="I14" s="883">
        <v>43780</v>
      </c>
      <c r="J14" s="884">
        <f>I14+5</f>
        <v>43785</v>
      </c>
      <c r="K14" s="884">
        <f>I14+3</f>
        <v>43783</v>
      </c>
      <c r="L14" s="885">
        <f>I14+25</f>
        <v>43805</v>
      </c>
      <c r="M14" s="886">
        <f>L14+1</f>
        <v>43806</v>
      </c>
      <c r="N14" s="909">
        <v>43835</v>
      </c>
      <c r="O14" s="910">
        <f>M14+10</f>
        <v>43816</v>
      </c>
      <c r="P14" s="909">
        <f>M14+10</f>
        <v>43816</v>
      </c>
      <c r="Q14" s="910">
        <f>P14+5</f>
        <v>43821</v>
      </c>
      <c r="R14" s="911">
        <v>43855</v>
      </c>
      <c r="S14" s="910">
        <v>43905</v>
      </c>
      <c r="T14" s="909">
        <v>43875</v>
      </c>
      <c r="U14" s="910">
        <f>N14+1</f>
        <v>43836</v>
      </c>
      <c r="V14" s="909">
        <f>U14+5</f>
        <v>43841</v>
      </c>
      <c r="W14" s="910">
        <f>V14+1</f>
        <v>43842</v>
      </c>
      <c r="X14" s="911">
        <v>43878</v>
      </c>
      <c r="Y14" s="910">
        <f>X14+20</f>
        <v>43898</v>
      </c>
      <c r="Z14" s="909">
        <f>O14+10</f>
        <v>43826</v>
      </c>
      <c r="AA14" s="912">
        <f>X14+1</f>
        <v>43879</v>
      </c>
      <c r="AB14" s="912">
        <f>AA14</f>
        <v>43879</v>
      </c>
      <c r="AC14" s="910">
        <f>X14+27</f>
        <v>43905</v>
      </c>
      <c r="AD14" s="909">
        <f>X14+15</f>
        <v>43893</v>
      </c>
      <c r="AE14" s="910">
        <f>AC14+1</f>
        <v>43906</v>
      </c>
      <c r="AF14" s="909">
        <f>X14+10</f>
        <v>43888</v>
      </c>
      <c r="AG14" s="910">
        <f>AF14+1</f>
        <v>43889</v>
      </c>
      <c r="AH14" s="909">
        <f>Y14+1</f>
        <v>43899</v>
      </c>
      <c r="AI14" s="913">
        <f>AH14+15</f>
        <v>43914</v>
      </c>
      <c r="AJ14" s="909">
        <v>43953</v>
      </c>
      <c r="AK14" s="910">
        <f>AJ14+5</f>
        <v>43958</v>
      </c>
      <c r="AL14" s="909">
        <v>43983</v>
      </c>
      <c r="AM14" s="910">
        <v>44029</v>
      </c>
      <c r="AN14" s="911">
        <f>AM14+5</f>
        <v>44034</v>
      </c>
      <c r="AO14" s="910">
        <f>AN14+1</f>
        <v>44035</v>
      </c>
      <c r="AP14" s="909">
        <f>AO14+5</f>
        <v>44040</v>
      </c>
      <c r="AQ14" s="910">
        <f>AP14+5</f>
        <v>44045</v>
      </c>
      <c r="AR14" s="911">
        <v>44049</v>
      </c>
      <c r="AS14" s="913">
        <v>44059</v>
      </c>
      <c r="AT14" s="911">
        <v>44079</v>
      </c>
      <c r="AU14" s="915">
        <v>44170</v>
      </c>
      <c r="AV14" s="258"/>
      <c r="AW14" s="259"/>
      <c r="AX14" s="260"/>
      <c r="AY14" s="260"/>
      <c r="AZ14" s="260"/>
      <c r="BA14" s="260"/>
      <c r="BB14" s="260"/>
      <c r="BC14" s="260"/>
      <c r="BD14" s="260"/>
      <c r="BE14" s="260"/>
      <c r="BF14" s="260"/>
      <c r="BG14" s="260"/>
      <c r="BH14" s="260"/>
      <c r="BI14" s="260"/>
      <c r="BJ14" s="260"/>
    </row>
    <row r="15" spans="1:62" ht="31.5">
      <c r="A15" s="261"/>
      <c r="B15" s="262" t="s">
        <v>1464</v>
      </c>
      <c r="C15" s="263" t="s">
        <v>1229</v>
      </c>
      <c r="D15" s="273">
        <v>3</v>
      </c>
      <c r="E15" s="274" t="s">
        <v>114</v>
      </c>
      <c r="F15" s="275" t="s">
        <v>1463</v>
      </c>
      <c r="G15" s="897"/>
      <c r="H15" s="922"/>
      <c r="I15" s="891">
        <v>6</v>
      </c>
      <c r="J15" s="892">
        <v>7</v>
      </c>
      <c r="K15" s="892"/>
      <c r="L15" s="893">
        <v>8</v>
      </c>
      <c r="M15" s="891"/>
      <c r="N15" s="894">
        <v>9</v>
      </c>
      <c r="O15" s="271"/>
      <c r="P15" s="895"/>
      <c r="Q15" s="271"/>
      <c r="R15" s="894">
        <v>10</v>
      </c>
      <c r="S15" s="269" t="s">
        <v>1457</v>
      </c>
      <c r="T15" s="894">
        <v>11</v>
      </c>
      <c r="U15" s="271"/>
      <c r="V15" s="895"/>
      <c r="W15" s="271"/>
      <c r="X15" s="894">
        <v>12</v>
      </c>
      <c r="Y15" s="271"/>
      <c r="Z15" s="895"/>
      <c r="AA15" s="896"/>
      <c r="AB15" s="896"/>
      <c r="AC15" s="269">
        <v>14</v>
      </c>
      <c r="AD15" s="894">
        <v>13</v>
      </c>
      <c r="AE15" s="271"/>
      <c r="AF15" s="895"/>
      <c r="AG15" s="271"/>
      <c r="AH15" s="895"/>
      <c r="AI15" s="271"/>
      <c r="AJ15" s="894">
        <v>14</v>
      </c>
      <c r="AK15" s="271"/>
      <c r="AL15" s="894">
        <v>15</v>
      </c>
      <c r="AM15" s="269">
        <v>16</v>
      </c>
      <c r="AN15" s="895"/>
      <c r="AO15" s="271"/>
      <c r="AP15" s="895"/>
      <c r="AQ15" s="271"/>
      <c r="AR15" s="894">
        <v>17</v>
      </c>
      <c r="AS15" s="269">
        <v>18</v>
      </c>
      <c r="AT15" s="894">
        <v>19</v>
      </c>
      <c r="AU15" s="272">
        <v>20</v>
      </c>
      <c r="AV15" s="258"/>
      <c r="AW15" s="259"/>
      <c r="AX15" s="260"/>
      <c r="AY15" s="260"/>
      <c r="AZ15" s="260"/>
      <c r="BA15" s="260"/>
      <c r="BB15" s="260"/>
      <c r="BC15" s="260"/>
      <c r="BD15" s="260"/>
      <c r="BE15" s="260"/>
      <c r="BF15" s="260"/>
      <c r="BG15" s="260"/>
      <c r="BH15" s="260"/>
      <c r="BI15" s="260"/>
      <c r="BJ15" s="260"/>
    </row>
    <row r="16" spans="1:62" ht="31.5">
      <c r="A16" s="306"/>
      <c r="B16" s="307" t="s">
        <v>847</v>
      </c>
      <c r="C16" s="308" t="s">
        <v>1230</v>
      </c>
      <c r="D16" s="273">
        <v>3</v>
      </c>
      <c r="E16" s="274" t="s">
        <v>114</v>
      </c>
      <c r="F16" s="275" t="s">
        <v>1463</v>
      </c>
      <c r="G16" s="923"/>
      <c r="H16" s="924"/>
      <c r="I16" s="898">
        <v>43338</v>
      </c>
      <c r="J16" s="925">
        <f>I16+14</f>
        <v>43352</v>
      </c>
      <c r="K16" s="925">
        <f>J16+3</f>
        <v>43355</v>
      </c>
      <c r="L16" s="926">
        <f>K16+2</f>
        <v>43357</v>
      </c>
      <c r="M16" s="927">
        <f>L16+1</f>
        <v>43358</v>
      </c>
      <c r="N16" s="928">
        <f>M16+25</f>
        <v>43383</v>
      </c>
      <c r="O16" s="315">
        <f>M16+10</f>
        <v>43368</v>
      </c>
      <c r="P16" s="928">
        <f>M16+10</f>
        <v>43368</v>
      </c>
      <c r="Q16" s="315">
        <f>P16+5</f>
        <v>43373</v>
      </c>
      <c r="R16" s="435"/>
      <c r="S16" s="315">
        <f>P16+10</f>
        <v>43378</v>
      </c>
      <c r="T16" s="928">
        <f>N16+10</f>
        <v>43393</v>
      </c>
      <c r="U16" s="315">
        <f>N16+1</f>
        <v>43384</v>
      </c>
      <c r="V16" s="928">
        <f>U16+5</f>
        <v>43389</v>
      </c>
      <c r="W16" s="315">
        <f>V16+1</f>
        <v>43390</v>
      </c>
      <c r="X16" s="435">
        <v>43493</v>
      </c>
      <c r="Y16" s="315">
        <f>X16+20</f>
        <v>43513</v>
      </c>
      <c r="Z16" s="928">
        <f>O16+10</f>
        <v>43378</v>
      </c>
      <c r="AA16" s="929"/>
      <c r="AB16" s="929"/>
      <c r="AC16" s="315">
        <f>X16+25</f>
        <v>43518</v>
      </c>
      <c r="AD16" s="928">
        <f>X16+15</f>
        <v>43508</v>
      </c>
      <c r="AE16" s="315">
        <f>AC16+1</f>
        <v>43519</v>
      </c>
      <c r="AF16" s="928">
        <f>X16+10</f>
        <v>43503</v>
      </c>
      <c r="AG16" s="315">
        <f>AF16+1</f>
        <v>43504</v>
      </c>
      <c r="AH16" s="928">
        <f>Y16+1</f>
        <v>43514</v>
      </c>
      <c r="AI16" s="279">
        <f>AH16+15</f>
        <v>43529</v>
      </c>
      <c r="AJ16" s="928">
        <f>AI16+10</f>
        <v>43539</v>
      </c>
      <c r="AK16" s="315">
        <f>AJ16+5</f>
        <v>43544</v>
      </c>
      <c r="AL16" s="928">
        <f>AK16+15</f>
        <v>43559</v>
      </c>
      <c r="AM16" s="315">
        <f>AK16+20</f>
        <v>43564</v>
      </c>
      <c r="AN16" s="435">
        <f>AM16+5</f>
        <v>43569</v>
      </c>
      <c r="AO16" s="315">
        <f>AN16+1</f>
        <v>43570</v>
      </c>
      <c r="AP16" s="928">
        <f>AO16+5</f>
        <v>43575</v>
      </c>
      <c r="AQ16" s="315">
        <f>AP16+5</f>
        <v>43580</v>
      </c>
      <c r="AR16" s="435"/>
      <c r="AS16" s="279"/>
      <c r="AT16" s="435">
        <f>AQ16+20</f>
        <v>43600</v>
      </c>
      <c r="AU16" s="280"/>
      <c r="AV16" s="258"/>
      <c r="AW16" s="259"/>
      <c r="AX16" s="260"/>
      <c r="AY16" s="260"/>
      <c r="AZ16" s="260"/>
      <c r="BA16" s="260"/>
      <c r="BB16" s="260"/>
      <c r="BC16" s="260"/>
      <c r="BD16" s="260"/>
      <c r="BE16" s="260"/>
      <c r="BF16" s="260"/>
      <c r="BG16" s="260"/>
      <c r="BH16" s="260"/>
      <c r="BI16" s="260"/>
      <c r="BJ16" s="260"/>
    </row>
    <row r="17" spans="1:62" ht="31.5">
      <c r="A17" s="316"/>
      <c r="B17" s="317" t="s">
        <v>1465</v>
      </c>
      <c r="C17" s="318" t="s">
        <v>1231</v>
      </c>
      <c r="D17" s="284">
        <v>3</v>
      </c>
      <c r="E17" s="285" t="s">
        <v>114</v>
      </c>
      <c r="F17" s="286" t="s">
        <v>1463</v>
      </c>
      <c r="G17" s="930"/>
      <c r="H17" s="931"/>
      <c r="I17" s="898"/>
      <c r="J17" s="899"/>
      <c r="K17" s="899"/>
      <c r="L17" s="900"/>
      <c r="M17" s="898"/>
      <c r="N17" s="901" t="s">
        <v>1823</v>
      </c>
      <c r="O17" s="278"/>
      <c r="P17" s="932"/>
      <c r="Q17" s="278"/>
      <c r="R17" s="901" t="str">
        <f>N17</f>
        <v>Ялтыков Илья Сергеевич</v>
      </c>
      <c r="S17" s="278"/>
      <c r="T17" s="901" t="s">
        <v>1908</v>
      </c>
      <c r="U17" s="278"/>
      <c r="V17" s="932"/>
      <c r="W17" s="278"/>
      <c r="X17" s="901" t="s">
        <v>1908</v>
      </c>
      <c r="Y17" s="901" t="s">
        <v>1908</v>
      </c>
      <c r="Z17" s="932"/>
      <c r="AA17" s="933"/>
      <c r="AB17" s="933"/>
      <c r="AC17" s="278"/>
      <c r="AD17" s="932"/>
      <c r="AE17" s="278"/>
      <c r="AF17" s="932"/>
      <c r="AG17" s="278"/>
      <c r="AH17" s="934" t="str">
        <f>AJ17</f>
        <v>Худолеев И.М.</v>
      </c>
      <c r="AI17" s="389" t="s">
        <v>1909</v>
      </c>
      <c r="AJ17" s="901" t="s">
        <v>1908</v>
      </c>
      <c r="AK17" s="278"/>
      <c r="AL17" s="932"/>
      <c r="AM17" s="901" t="str">
        <f>AJ17</f>
        <v>Худолеев И.М.</v>
      </c>
      <c r="AN17" s="901" t="str">
        <f>AM17</f>
        <v>Худолеев И.М.</v>
      </c>
      <c r="AO17" s="902" t="s">
        <v>1908</v>
      </c>
      <c r="AP17" s="901" t="s">
        <v>1908</v>
      </c>
      <c r="AQ17" s="902" t="s">
        <v>1908</v>
      </c>
      <c r="AR17" s="932"/>
      <c r="AS17" s="902" t="s">
        <v>1908</v>
      </c>
      <c r="AT17" s="932"/>
      <c r="AU17" s="324"/>
      <c r="AV17" s="258"/>
      <c r="AW17" s="259"/>
      <c r="AX17" s="260"/>
      <c r="AY17" s="260"/>
      <c r="AZ17" s="260"/>
      <c r="BA17" s="260"/>
      <c r="BB17" s="260"/>
      <c r="BC17" s="260"/>
      <c r="BD17" s="260"/>
      <c r="BE17" s="260"/>
      <c r="BF17" s="260"/>
      <c r="BG17" s="260"/>
      <c r="BH17" s="260"/>
      <c r="BI17" s="260"/>
      <c r="BJ17" s="260"/>
    </row>
    <row r="18" spans="1:62" ht="47.25">
      <c r="A18" s="245">
        <f>A14+1</f>
        <v>4</v>
      </c>
      <c r="B18" s="246" t="s">
        <v>612</v>
      </c>
      <c r="C18" s="247" t="s">
        <v>1233</v>
      </c>
      <c r="D18" s="248">
        <v>4</v>
      </c>
      <c r="E18" s="249" t="s">
        <v>114</v>
      </c>
      <c r="F18" s="250" t="s">
        <v>1466</v>
      </c>
      <c r="G18" s="882" t="s">
        <v>1454</v>
      </c>
      <c r="H18" s="935"/>
      <c r="I18" s="883">
        <v>43790</v>
      </c>
      <c r="J18" s="884">
        <f>I18+5</f>
        <v>43795</v>
      </c>
      <c r="K18" s="884">
        <f>J18+3</f>
        <v>43798</v>
      </c>
      <c r="L18" s="885">
        <v>43815</v>
      </c>
      <c r="M18" s="886">
        <f>L18+1</f>
        <v>43816</v>
      </c>
      <c r="N18" s="909">
        <v>43845</v>
      </c>
      <c r="O18" s="910">
        <f>M18+10</f>
        <v>43826</v>
      </c>
      <c r="P18" s="909">
        <f>M18+10</f>
        <v>43826</v>
      </c>
      <c r="Q18" s="910">
        <f>P18+5</f>
        <v>43831</v>
      </c>
      <c r="R18" s="911">
        <v>43865</v>
      </c>
      <c r="S18" s="910">
        <v>43915</v>
      </c>
      <c r="T18" s="909">
        <v>43885</v>
      </c>
      <c r="U18" s="910">
        <f>N18+1</f>
        <v>43846</v>
      </c>
      <c r="V18" s="909">
        <f>U18+5</f>
        <v>43851</v>
      </c>
      <c r="W18" s="910">
        <f>V18+1</f>
        <v>43852</v>
      </c>
      <c r="X18" s="911">
        <v>43915</v>
      </c>
      <c r="Y18" s="910">
        <f>X18+20</f>
        <v>43935</v>
      </c>
      <c r="Z18" s="909">
        <f>O18+10</f>
        <v>43836</v>
      </c>
      <c r="AA18" s="912">
        <f>X18+1</f>
        <v>43916</v>
      </c>
      <c r="AB18" s="912">
        <f>AA18</f>
        <v>43916</v>
      </c>
      <c r="AC18" s="910">
        <f>X18</f>
        <v>43915</v>
      </c>
      <c r="AD18" s="909">
        <f>X18+15</f>
        <v>43930</v>
      </c>
      <c r="AE18" s="910">
        <f>AC18+1</f>
        <v>43916</v>
      </c>
      <c r="AF18" s="909">
        <f>X18+10</f>
        <v>43925</v>
      </c>
      <c r="AG18" s="910">
        <f>AF18+1</f>
        <v>43926</v>
      </c>
      <c r="AH18" s="909">
        <f>Y18+1</f>
        <v>43936</v>
      </c>
      <c r="AI18" s="913">
        <f>AH18+15</f>
        <v>43951</v>
      </c>
      <c r="AJ18" s="909">
        <f>AI18+12</f>
        <v>43963</v>
      </c>
      <c r="AK18" s="910">
        <f>AJ18+5</f>
        <v>43968</v>
      </c>
      <c r="AL18" s="909">
        <v>43993</v>
      </c>
      <c r="AM18" s="910">
        <f>AK18+44</f>
        <v>44012</v>
      </c>
      <c r="AN18" s="911">
        <f>AM18+5</f>
        <v>44017</v>
      </c>
      <c r="AO18" s="910">
        <f>AN18+1</f>
        <v>44018</v>
      </c>
      <c r="AP18" s="909">
        <f>AO18+5</f>
        <v>44023</v>
      </c>
      <c r="AQ18" s="910">
        <f>AP18+5</f>
        <v>44028</v>
      </c>
      <c r="AR18" s="911">
        <v>44059</v>
      </c>
      <c r="AS18" s="913">
        <v>44069</v>
      </c>
      <c r="AT18" s="911">
        <v>44089</v>
      </c>
      <c r="AU18" s="915">
        <v>44149</v>
      </c>
      <c r="AV18" s="258"/>
      <c r="AW18" s="259"/>
      <c r="AX18" s="260"/>
      <c r="AY18" s="260"/>
      <c r="AZ18" s="260"/>
      <c r="BA18" s="260"/>
      <c r="BB18" s="260"/>
      <c r="BC18" s="260"/>
      <c r="BD18" s="260"/>
      <c r="BE18" s="260"/>
      <c r="BF18" s="260"/>
      <c r="BG18" s="260"/>
      <c r="BH18" s="260"/>
      <c r="BI18" s="260"/>
      <c r="BJ18" s="260"/>
    </row>
    <row r="19" spans="1:62" ht="47.25">
      <c r="A19" s="261"/>
      <c r="B19" s="262" t="s">
        <v>614</v>
      </c>
      <c r="C19" s="263" t="s">
        <v>1234</v>
      </c>
      <c r="D19" s="273">
        <v>4</v>
      </c>
      <c r="E19" s="274" t="s">
        <v>114</v>
      </c>
      <c r="F19" s="275" t="s">
        <v>1466</v>
      </c>
      <c r="G19" s="897"/>
      <c r="H19" s="922"/>
      <c r="I19" s="891">
        <v>6</v>
      </c>
      <c r="J19" s="892">
        <v>7</v>
      </c>
      <c r="K19" s="892"/>
      <c r="L19" s="893">
        <v>8</v>
      </c>
      <c r="M19" s="891"/>
      <c r="N19" s="894">
        <v>9</v>
      </c>
      <c r="O19" s="271"/>
      <c r="P19" s="895"/>
      <c r="Q19" s="271"/>
      <c r="R19" s="894">
        <v>10</v>
      </c>
      <c r="S19" s="269" t="s">
        <v>1457</v>
      </c>
      <c r="T19" s="894">
        <v>11</v>
      </c>
      <c r="U19" s="271"/>
      <c r="V19" s="895"/>
      <c r="W19" s="271"/>
      <c r="X19" s="894">
        <v>12</v>
      </c>
      <c r="Y19" s="271"/>
      <c r="Z19" s="895"/>
      <c r="AA19" s="896"/>
      <c r="AB19" s="896"/>
      <c r="AC19" s="269">
        <v>13</v>
      </c>
      <c r="AD19" s="894"/>
      <c r="AE19" s="271"/>
      <c r="AF19" s="895"/>
      <c r="AG19" s="271"/>
      <c r="AH19" s="895"/>
      <c r="AI19" s="271"/>
      <c r="AJ19" s="894">
        <v>14</v>
      </c>
      <c r="AK19" s="271"/>
      <c r="AL19" s="894">
        <v>15</v>
      </c>
      <c r="AM19" s="269">
        <v>16</v>
      </c>
      <c r="AN19" s="895"/>
      <c r="AO19" s="271"/>
      <c r="AP19" s="895"/>
      <c r="AQ19" s="271"/>
      <c r="AR19" s="894">
        <v>17</v>
      </c>
      <c r="AS19" s="269">
        <v>18</v>
      </c>
      <c r="AT19" s="894">
        <v>19</v>
      </c>
      <c r="AU19" s="272">
        <v>20</v>
      </c>
      <c r="AV19" s="258"/>
      <c r="AW19" s="259"/>
      <c r="AX19" s="260"/>
      <c r="AY19" s="260"/>
      <c r="AZ19" s="260"/>
      <c r="BA19" s="260"/>
      <c r="BB19" s="260"/>
      <c r="BC19" s="260"/>
      <c r="BD19" s="260"/>
      <c r="BE19" s="260"/>
      <c r="BF19" s="260"/>
      <c r="BG19" s="260"/>
      <c r="BH19" s="260"/>
      <c r="BI19" s="260"/>
      <c r="BJ19" s="260"/>
    </row>
    <row r="20" spans="1:62" s="329" customFormat="1" ht="31.5">
      <c r="A20" s="306"/>
      <c r="B20" s="307" t="s">
        <v>1467</v>
      </c>
      <c r="C20" s="308" t="s">
        <v>1468</v>
      </c>
      <c r="D20" s="273">
        <v>4</v>
      </c>
      <c r="E20" s="274" t="s">
        <v>114</v>
      </c>
      <c r="F20" s="275" t="s">
        <v>1466</v>
      </c>
      <c r="G20" s="923"/>
      <c r="H20" s="924"/>
      <c r="I20" s="898">
        <v>43338</v>
      </c>
      <c r="J20" s="925">
        <f>I20+14</f>
        <v>43352</v>
      </c>
      <c r="K20" s="925">
        <f>J20+3</f>
        <v>43355</v>
      </c>
      <c r="L20" s="926">
        <f>K20+2</f>
        <v>43357</v>
      </c>
      <c r="M20" s="927">
        <f>L20+1</f>
        <v>43358</v>
      </c>
      <c r="N20" s="928">
        <f>M20+25</f>
        <v>43383</v>
      </c>
      <c r="O20" s="315">
        <f>M20+10</f>
        <v>43368</v>
      </c>
      <c r="P20" s="928">
        <f>M20+10</f>
        <v>43368</v>
      </c>
      <c r="Q20" s="315">
        <f>P20+5</f>
        <v>43373</v>
      </c>
      <c r="R20" s="435"/>
      <c r="S20" s="315">
        <f>P20+10</f>
        <v>43378</v>
      </c>
      <c r="T20" s="928">
        <f>N20+10</f>
        <v>43393</v>
      </c>
      <c r="U20" s="315">
        <f>N20+1</f>
        <v>43384</v>
      </c>
      <c r="V20" s="928">
        <f>U20+5</f>
        <v>43389</v>
      </c>
      <c r="W20" s="315">
        <f>V20+1</f>
        <v>43390</v>
      </c>
      <c r="X20" s="435">
        <v>43493</v>
      </c>
      <c r="Y20" s="315">
        <f>X20+20</f>
        <v>43513</v>
      </c>
      <c r="Z20" s="928">
        <f>O20+10</f>
        <v>43378</v>
      </c>
      <c r="AA20" s="929"/>
      <c r="AB20" s="929"/>
      <c r="AC20" s="315">
        <f>X20+25</f>
        <v>43518</v>
      </c>
      <c r="AD20" s="928">
        <f>X20+15</f>
        <v>43508</v>
      </c>
      <c r="AE20" s="315">
        <f>AC20+1</f>
        <v>43519</v>
      </c>
      <c r="AF20" s="928">
        <f>X20+10</f>
        <v>43503</v>
      </c>
      <c r="AG20" s="315">
        <f>AF20+1</f>
        <v>43504</v>
      </c>
      <c r="AH20" s="928">
        <f>Y20+1</f>
        <v>43514</v>
      </c>
      <c r="AI20" s="279">
        <f>AH20+15</f>
        <v>43529</v>
      </c>
      <c r="AJ20" s="928">
        <f>AI20+10</f>
        <v>43539</v>
      </c>
      <c r="AK20" s="315">
        <f>AJ20+5</f>
        <v>43544</v>
      </c>
      <c r="AL20" s="928">
        <f>AK20+15</f>
        <v>43559</v>
      </c>
      <c r="AM20" s="315">
        <f>AK20+20</f>
        <v>43564</v>
      </c>
      <c r="AN20" s="435">
        <f>AM20+5</f>
        <v>43569</v>
      </c>
      <c r="AO20" s="315">
        <f>AN20+1</f>
        <v>43570</v>
      </c>
      <c r="AP20" s="928">
        <f>AO20+5</f>
        <v>43575</v>
      </c>
      <c r="AQ20" s="315">
        <f>AP20+5</f>
        <v>43580</v>
      </c>
      <c r="AR20" s="435"/>
      <c r="AS20" s="279"/>
      <c r="AT20" s="435">
        <f>AQ20+20</f>
        <v>43600</v>
      </c>
      <c r="AU20" s="280"/>
      <c r="AV20" s="326"/>
      <c r="AW20" s="327"/>
      <c r="AX20" s="328"/>
      <c r="AY20" s="328"/>
      <c r="AZ20" s="328"/>
      <c r="BA20" s="328"/>
      <c r="BB20" s="328"/>
      <c r="BC20" s="328"/>
      <c r="BD20" s="328"/>
      <c r="BE20" s="328"/>
      <c r="BF20" s="328"/>
      <c r="BG20" s="328"/>
      <c r="BH20" s="328"/>
      <c r="BI20" s="328"/>
      <c r="BJ20" s="328"/>
    </row>
    <row r="21" spans="1:62" s="329" customFormat="1" ht="47.25">
      <c r="A21" s="306"/>
      <c r="B21" s="307" t="s">
        <v>616</v>
      </c>
      <c r="C21" s="308" t="s">
        <v>1239</v>
      </c>
      <c r="D21" s="273">
        <v>4</v>
      </c>
      <c r="E21" s="274" t="s">
        <v>114</v>
      </c>
      <c r="F21" s="275" t="s">
        <v>1466</v>
      </c>
      <c r="G21" s="923"/>
      <c r="H21" s="924"/>
      <c r="I21" s="898"/>
      <c r="J21" s="899"/>
      <c r="K21" s="899"/>
      <c r="L21" s="900"/>
      <c r="M21" s="898"/>
      <c r="N21" s="901" t="s">
        <v>1910</v>
      </c>
      <c r="O21" s="278"/>
      <c r="P21" s="932"/>
      <c r="Q21" s="278"/>
      <c r="R21" s="901" t="str">
        <f>N21</f>
        <v>Ломакин Александр Васильевич</v>
      </c>
      <c r="S21" s="278"/>
      <c r="T21" s="901" t="s">
        <v>1908</v>
      </c>
      <c r="U21" s="278"/>
      <c r="V21" s="932"/>
      <c r="W21" s="278"/>
      <c r="X21" s="901" t="s">
        <v>1908</v>
      </c>
      <c r="Y21" s="901" t="s">
        <v>1908</v>
      </c>
      <c r="Z21" s="932"/>
      <c r="AA21" s="933"/>
      <c r="AB21" s="933"/>
      <c r="AC21" s="278"/>
      <c r="AD21" s="932"/>
      <c r="AE21" s="278"/>
      <c r="AF21" s="932"/>
      <c r="AG21" s="278"/>
      <c r="AH21" s="934" t="str">
        <f>AJ21</f>
        <v>Худолеев И.М.</v>
      </c>
      <c r="AI21" s="389" t="s">
        <v>1909</v>
      </c>
      <c r="AJ21" s="901" t="str">
        <f>Y21</f>
        <v>Худолеев И.М.</v>
      </c>
      <c r="AK21" s="901"/>
      <c r="AL21" s="901"/>
      <c r="AM21" s="901" t="str">
        <f>AJ21</f>
        <v>Худолеев И.М.</v>
      </c>
      <c r="AN21" s="901" t="str">
        <f>AM21</f>
        <v>Худолеев И.М.</v>
      </c>
      <c r="AO21" s="902" t="s">
        <v>1908</v>
      </c>
      <c r="AP21" s="901" t="s">
        <v>1908</v>
      </c>
      <c r="AQ21" s="902" t="s">
        <v>1908</v>
      </c>
      <c r="AR21" s="932"/>
      <c r="AS21" s="902" t="s">
        <v>1908</v>
      </c>
      <c r="AT21" s="932"/>
      <c r="AU21" s="324"/>
      <c r="AV21" s="326"/>
      <c r="AW21" s="327"/>
      <c r="AX21" s="328"/>
      <c r="AY21" s="328"/>
      <c r="AZ21" s="328"/>
      <c r="BA21" s="328"/>
      <c r="BB21" s="328"/>
      <c r="BC21" s="328"/>
      <c r="BD21" s="328"/>
      <c r="BE21" s="328"/>
      <c r="BF21" s="328"/>
      <c r="BG21" s="328"/>
      <c r="BH21" s="328"/>
      <c r="BI21" s="328"/>
      <c r="BJ21" s="328"/>
    </row>
    <row r="22" spans="1:62" s="329" customFormat="1" ht="47.25">
      <c r="A22" s="306"/>
      <c r="B22" s="307" t="s">
        <v>618</v>
      </c>
      <c r="C22" s="308" t="s">
        <v>1240</v>
      </c>
      <c r="D22" s="273">
        <v>4</v>
      </c>
      <c r="E22" s="274" t="s">
        <v>114</v>
      </c>
      <c r="F22" s="275" t="s">
        <v>1466</v>
      </c>
      <c r="G22" s="923"/>
      <c r="H22" s="924"/>
      <c r="I22" s="898"/>
      <c r="J22" s="899"/>
      <c r="K22" s="899"/>
      <c r="L22" s="900"/>
      <c r="M22" s="898"/>
      <c r="N22" s="932"/>
      <c r="O22" s="278"/>
      <c r="P22" s="932"/>
      <c r="Q22" s="278"/>
      <c r="R22" s="932"/>
      <c r="S22" s="278"/>
      <c r="T22" s="932"/>
      <c r="U22" s="278"/>
      <c r="V22" s="932"/>
      <c r="W22" s="278"/>
      <c r="X22" s="932"/>
      <c r="Y22" s="278"/>
      <c r="Z22" s="932"/>
      <c r="AA22" s="933"/>
      <c r="AB22" s="933"/>
      <c r="AC22" s="278"/>
      <c r="AD22" s="932"/>
      <c r="AE22" s="278"/>
      <c r="AF22" s="932"/>
      <c r="AG22" s="278"/>
      <c r="AH22" s="932"/>
      <c r="AI22" s="278"/>
      <c r="AJ22" s="932"/>
      <c r="AK22" s="278"/>
      <c r="AL22" s="932"/>
      <c r="AM22" s="278"/>
      <c r="AN22" s="932"/>
      <c r="AO22" s="278"/>
      <c r="AP22" s="932"/>
      <c r="AQ22" s="278"/>
      <c r="AR22" s="932"/>
      <c r="AS22" s="278"/>
      <c r="AT22" s="932"/>
      <c r="AU22" s="324"/>
      <c r="AV22" s="326"/>
      <c r="AW22" s="327"/>
      <c r="AX22" s="328"/>
      <c r="AY22" s="328"/>
      <c r="AZ22" s="328"/>
      <c r="BA22" s="328"/>
      <c r="BB22" s="328"/>
      <c r="BC22" s="328"/>
      <c r="BD22" s="328"/>
      <c r="BE22" s="328"/>
      <c r="BF22" s="328"/>
      <c r="BG22" s="328"/>
      <c r="BH22" s="328"/>
      <c r="BI22" s="328"/>
      <c r="BJ22" s="328"/>
    </row>
    <row r="23" spans="1:62" ht="31.5">
      <c r="A23" s="936"/>
      <c r="B23" s="463" t="s">
        <v>258</v>
      </c>
      <c r="C23" s="445" t="s">
        <v>259</v>
      </c>
      <c r="D23" s="284">
        <v>4</v>
      </c>
      <c r="E23" s="285" t="s">
        <v>114</v>
      </c>
      <c r="F23" s="286" t="s">
        <v>1466</v>
      </c>
      <c r="G23" s="903"/>
      <c r="H23" s="916"/>
      <c r="I23" s="891">
        <v>6</v>
      </c>
      <c r="J23" s="892">
        <v>7</v>
      </c>
      <c r="K23" s="892"/>
      <c r="L23" s="893">
        <v>8</v>
      </c>
      <c r="M23" s="891"/>
      <c r="N23" s="894">
        <v>9</v>
      </c>
      <c r="O23" s="271"/>
      <c r="P23" s="895"/>
      <c r="Q23" s="271"/>
      <c r="R23" s="894">
        <v>10</v>
      </c>
      <c r="S23" s="269" t="s">
        <v>1457</v>
      </c>
      <c r="T23" s="894">
        <v>11</v>
      </c>
      <c r="U23" s="271"/>
      <c r="V23" s="895"/>
      <c r="W23" s="271"/>
      <c r="X23" s="894">
        <v>12</v>
      </c>
      <c r="Y23" s="271"/>
      <c r="Z23" s="895"/>
      <c r="AA23" s="896"/>
      <c r="AB23" s="896"/>
      <c r="AC23" s="269">
        <v>13</v>
      </c>
      <c r="AD23" s="894"/>
      <c r="AE23" s="271"/>
      <c r="AF23" s="895"/>
      <c r="AG23" s="271"/>
      <c r="AH23" s="895"/>
      <c r="AI23" s="271"/>
      <c r="AJ23" s="894">
        <v>14</v>
      </c>
      <c r="AK23" s="271"/>
      <c r="AL23" s="894">
        <v>15</v>
      </c>
      <c r="AM23" s="269">
        <v>16</v>
      </c>
      <c r="AN23" s="895"/>
      <c r="AO23" s="271"/>
      <c r="AP23" s="895"/>
      <c r="AQ23" s="271"/>
      <c r="AR23" s="894">
        <v>17</v>
      </c>
      <c r="AS23" s="269">
        <v>18</v>
      </c>
      <c r="AT23" s="894">
        <v>19</v>
      </c>
      <c r="AU23" s="272">
        <v>20</v>
      </c>
      <c r="AV23" s="258"/>
      <c r="AW23" s="259"/>
      <c r="AX23" s="260"/>
      <c r="AY23" s="260"/>
      <c r="AZ23" s="260"/>
      <c r="BA23" s="260"/>
      <c r="BB23" s="260"/>
      <c r="BC23" s="260"/>
      <c r="BD23" s="260"/>
      <c r="BE23" s="260"/>
      <c r="BF23" s="260"/>
      <c r="BG23" s="260"/>
      <c r="BH23" s="260"/>
      <c r="BI23" s="260"/>
      <c r="BJ23" s="260"/>
    </row>
    <row r="24" spans="1:62" ht="27" customHeight="1">
      <c r="A24" s="1859">
        <f>A18+1</f>
        <v>5</v>
      </c>
      <c r="B24" s="1859" t="s">
        <v>1469</v>
      </c>
      <c r="C24" s="1860" t="s">
        <v>1470</v>
      </c>
      <c r="D24" s="937">
        <v>5</v>
      </c>
      <c r="E24" s="249" t="s">
        <v>114</v>
      </c>
      <c r="F24" s="250" t="s">
        <v>1471</v>
      </c>
      <c r="G24" s="882" t="s">
        <v>1454</v>
      </c>
      <c r="H24" s="908"/>
      <c r="I24" s="883">
        <v>43602</v>
      </c>
      <c r="J24" s="884">
        <f>I24+5</f>
        <v>43607</v>
      </c>
      <c r="K24" s="884">
        <f>J24+3</f>
        <v>43610</v>
      </c>
      <c r="L24" s="885">
        <f>K24+17</f>
        <v>43627</v>
      </c>
      <c r="M24" s="886">
        <f>L24+1</f>
        <v>43628</v>
      </c>
      <c r="N24" s="909">
        <f>M24+29</f>
        <v>43657</v>
      </c>
      <c r="O24" s="910">
        <f>M24+10</f>
        <v>43638</v>
      </c>
      <c r="P24" s="909">
        <f>M24+10</f>
        <v>43638</v>
      </c>
      <c r="Q24" s="910">
        <f>P24+5</f>
        <v>43643</v>
      </c>
      <c r="R24" s="911">
        <v>43677</v>
      </c>
      <c r="S24" s="909">
        <f>P24+89</f>
        <v>43727</v>
      </c>
      <c r="T24" s="909">
        <f>N24+40</f>
        <v>43697</v>
      </c>
      <c r="U24" s="910">
        <f>N24+1</f>
        <v>43658</v>
      </c>
      <c r="V24" s="909">
        <f>U24+5</f>
        <v>43663</v>
      </c>
      <c r="W24" s="910">
        <f>V24+1</f>
        <v>43664</v>
      </c>
      <c r="X24" s="911">
        <v>43727</v>
      </c>
      <c r="Y24" s="910">
        <f>X24+20</f>
        <v>43747</v>
      </c>
      <c r="Z24" s="909">
        <f>O24+10</f>
        <v>43648</v>
      </c>
      <c r="AA24" s="912">
        <f>X24+1</f>
        <v>43728</v>
      </c>
      <c r="AB24" s="912">
        <f>AA24</f>
        <v>43728</v>
      </c>
      <c r="AC24" s="910">
        <f>X24</f>
        <v>43727</v>
      </c>
      <c r="AD24" s="909">
        <f>X24+15</f>
        <v>43742</v>
      </c>
      <c r="AE24" s="910">
        <f>AC24+1</f>
        <v>43728</v>
      </c>
      <c r="AF24" s="909">
        <f>X24+10</f>
        <v>43737</v>
      </c>
      <c r="AG24" s="910">
        <f>AF24+1</f>
        <v>43738</v>
      </c>
      <c r="AH24" s="909">
        <f>Y24+1</f>
        <v>43748</v>
      </c>
      <c r="AI24" s="913">
        <f>AH24+15</f>
        <v>43763</v>
      </c>
      <c r="AJ24" s="909">
        <f>AI24+11</f>
        <v>43774</v>
      </c>
      <c r="AK24" s="910">
        <f>AJ24+5</f>
        <v>43779</v>
      </c>
      <c r="AL24" s="909">
        <f>AK24+26</f>
        <v>43805</v>
      </c>
      <c r="AM24" s="910">
        <f>AK24+71</f>
        <v>43850</v>
      </c>
      <c r="AN24" s="911">
        <f>AM24+5</f>
        <v>43855</v>
      </c>
      <c r="AO24" s="910">
        <f>AN24+1</f>
        <v>43856</v>
      </c>
      <c r="AP24" s="909">
        <f>AO24+5</f>
        <v>43861</v>
      </c>
      <c r="AQ24" s="910">
        <f>AP24+5</f>
        <v>43866</v>
      </c>
      <c r="AR24" s="911">
        <v>43871</v>
      </c>
      <c r="AS24" s="913">
        <v>43881</v>
      </c>
      <c r="AT24" s="911">
        <v>43901</v>
      </c>
      <c r="AU24" s="915">
        <v>43961</v>
      </c>
      <c r="AV24" s="258"/>
      <c r="AW24" s="259"/>
      <c r="AX24" s="260"/>
      <c r="AY24" s="260"/>
      <c r="AZ24" s="260"/>
      <c r="BA24" s="260"/>
      <c r="BB24" s="260"/>
      <c r="BC24" s="260"/>
      <c r="BD24" s="260"/>
      <c r="BE24" s="260"/>
      <c r="BF24" s="260"/>
      <c r="BG24" s="260"/>
      <c r="BH24" s="260"/>
      <c r="BI24" s="260"/>
      <c r="BJ24" s="260"/>
    </row>
    <row r="25" spans="1:62" ht="31.5" customHeight="1">
      <c r="A25" s="1859"/>
      <c r="B25" s="1859"/>
      <c r="C25" s="1860"/>
      <c r="D25" s="938"/>
      <c r="E25" s="939"/>
      <c r="F25" s="940"/>
      <c r="G25" s="897"/>
      <c r="H25" s="922"/>
      <c r="I25" s="646"/>
      <c r="J25" s="941"/>
      <c r="K25" s="941"/>
      <c r="L25" s="942"/>
      <c r="M25" s="141"/>
      <c r="N25" s="901" t="s">
        <v>1830</v>
      </c>
      <c r="O25" s="397"/>
      <c r="P25" s="943"/>
      <c r="Q25" s="397"/>
      <c r="R25" s="901" t="str">
        <f>N25</f>
        <v>Коржаков Денис Александрович</v>
      </c>
      <c r="S25" s="943"/>
      <c r="T25" s="423" t="s">
        <v>1831</v>
      </c>
      <c r="U25" s="397"/>
      <c r="V25" s="943"/>
      <c r="W25" s="397"/>
      <c r="X25" s="386" t="s">
        <v>1831</v>
      </c>
      <c r="Y25" s="386" t="s">
        <v>1831</v>
      </c>
      <c r="Z25" s="943"/>
      <c r="AA25" s="944"/>
      <c r="AB25" s="944"/>
      <c r="AC25" s="397"/>
      <c r="AD25" s="943"/>
      <c r="AE25" s="397"/>
      <c r="AF25" s="943"/>
      <c r="AG25" s="397"/>
      <c r="AH25" s="901" t="s">
        <v>1831</v>
      </c>
      <c r="AI25" s="901" t="s">
        <v>1911</v>
      </c>
      <c r="AJ25" s="901" t="s">
        <v>1831</v>
      </c>
      <c r="AK25" s="397"/>
      <c r="AL25" s="943"/>
      <c r="AM25" s="901" t="s">
        <v>1831</v>
      </c>
      <c r="AN25" s="901" t="s">
        <v>1831</v>
      </c>
      <c r="AO25" s="902" t="s">
        <v>1831</v>
      </c>
      <c r="AP25" s="901" t="s">
        <v>1831</v>
      </c>
      <c r="AQ25" s="902" t="s">
        <v>1831</v>
      </c>
      <c r="AR25" s="423"/>
      <c r="AS25" s="902" t="s">
        <v>1831</v>
      </c>
      <c r="AT25" s="423"/>
      <c r="AU25" s="387"/>
      <c r="AV25" s="258"/>
      <c r="AW25" s="259"/>
      <c r="AX25" s="260"/>
      <c r="AY25" s="260"/>
      <c r="AZ25" s="260"/>
      <c r="BA25" s="260"/>
      <c r="BB25" s="260"/>
      <c r="BC25" s="260"/>
      <c r="BD25" s="260"/>
      <c r="BE25" s="260"/>
      <c r="BF25" s="260"/>
      <c r="BG25" s="260"/>
      <c r="BH25" s="260"/>
      <c r="BI25" s="260"/>
      <c r="BJ25" s="260"/>
    </row>
    <row r="26" spans="1:62" ht="31.5">
      <c r="A26" s="945"/>
      <c r="B26" s="945" t="s">
        <v>1472</v>
      </c>
      <c r="C26" s="916" t="s">
        <v>1473</v>
      </c>
      <c r="D26" s="946">
        <v>5</v>
      </c>
      <c r="E26" s="285" t="s">
        <v>114</v>
      </c>
      <c r="F26" s="286" t="s">
        <v>1471</v>
      </c>
      <c r="G26" s="903"/>
      <c r="H26" s="916"/>
      <c r="I26" s="898">
        <v>43338</v>
      </c>
      <c r="J26" s="925">
        <f>I26+14</f>
        <v>43352</v>
      </c>
      <c r="K26" s="925">
        <f>J26+3</f>
        <v>43355</v>
      </c>
      <c r="L26" s="926">
        <f>K26+2</f>
        <v>43357</v>
      </c>
      <c r="M26" s="927">
        <f>L26+1</f>
        <v>43358</v>
      </c>
      <c r="N26" s="928">
        <f>M26+25</f>
        <v>43383</v>
      </c>
      <c r="O26" s="315">
        <f>M26+10</f>
        <v>43368</v>
      </c>
      <c r="P26" s="928">
        <f>M26+10</f>
        <v>43368</v>
      </c>
      <c r="Q26" s="315">
        <f>P26+5</f>
        <v>43373</v>
      </c>
      <c r="R26" s="435"/>
      <c r="S26" s="928">
        <f>P26+10</f>
        <v>43378</v>
      </c>
      <c r="T26" s="928">
        <f>N26+10</f>
        <v>43393</v>
      </c>
      <c r="U26" s="315">
        <f>N26+1</f>
        <v>43384</v>
      </c>
      <c r="V26" s="928">
        <f>U26+5</f>
        <v>43389</v>
      </c>
      <c r="W26" s="315">
        <f>V26+1</f>
        <v>43390</v>
      </c>
      <c r="X26" s="435">
        <v>43493</v>
      </c>
      <c r="Y26" s="315">
        <f>X26+20</f>
        <v>43513</v>
      </c>
      <c r="Z26" s="928">
        <f>O26+10</f>
        <v>43378</v>
      </c>
      <c r="AA26" s="929"/>
      <c r="AB26" s="929"/>
      <c r="AC26" s="315">
        <f>X26+25</f>
        <v>43518</v>
      </c>
      <c r="AD26" s="928">
        <f>X26+15</f>
        <v>43508</v>
      </c>
      <c r="AE26" s="315">
        <f>AC26+1</f>
        <v>43519</v>
      </c>
      <c r="AF26" s="928">
        <f>X26+10</f>
        <v>43503</v>
      </c>
      <c r="AG26" s="315">
        <f>AF26+1</f>
        <v>43504</v>
      </c>
      <c r="AH26" s="928">
        <f>Y26+1</f>
        <v>43514</v>
      </c>
      <c r="AI26" s="279">
        <f>AH26+15</f>
        <v>43529</v>
      </c>
      <c r="AJ26" s="928">
        <f>AI26+10</f>
        <v>43539</v>
      </c>
      <c r="AK26" s="315">
        <f>AJ26+5</f>
        <v>43544</v>
      </c>
      <c r="AL26" s="928">
        <f>AK26+15</f>
        <v>43559</v>
      </c>
      <c r="AM26" s="315">
        <f>AK26+20</f>
        <v>43564</v>
      </c>
      <c r="AN26" s="435">
        <f>AM26+5</f>
        <v>43569</v>
      </c>
      <c r="AO26" s="315">
        <f>AN26+1</f>
        <v>43570</v>
      </c>
      <c r="AP26" s="928">
        <f>AO26+5</f>
        <v>43575</v>
      </c>
      <c r="AQ26" s="315">
        <f>AP26+5</f>
        <v>43580</v>
      </c>
      <c r="AR26" s="435"/>
      <c r="AS26" s="279"/>
      <c r="AT26" s="435">
        <f>AQ26+20</f>
        <v>43600</v>
      </c>
      <c r="AU26" s="280"/>
      <c r="AV26" s="258"/>
      <c r="AW26" s="259"/>
      <c r="AX26" s="260"/>
      <c r="AY26" s="260"/>
      <c r="AZ26" s="260"/>
      <c r="BA26" s="260"/>
      <c r="BB26" s="260"/>
      <c r="BC26" s="260"/>
      <c r="BD26" s="260"/>
      <c r="BE26" s="260"/>
      <c r="BF26" s="260"/>
      <c r="BG26" s="260"/>
      <c r="BH26" s="260"/>
      <c r="BI26" s="260"/>
      <c r="BJ26" s="260"/>
    </row>
    <row r="27" spans="1:62" ht="19.5" customHeight="1">
      <c r="A27" s="1861">
        <f>A24+1</f>
        <v>6</v>
      </c>
      <c r="B27" s="1861" t="s">
        <v>600</v>
      </c>
      <c r="C27" s="1860" t="s">
        <v>33</v>
      </c>
      <c r="D27" s="248">
        <v>6</v>
      </c>
      <c r="E27" s="249" t="s">
        <v>114</v>
      </c>
      <c r="F27" s="250" t="s">
        <v>1474</v>
      </c>
      <c r="G27" s="882" t="s">
        <v>1454</v>
      </c>
      <c r="H27" s="908"/>
      <c r="I27" s="883">
        <v>43452</v>
      </c>
      <c r="J27" s="884">
        <f>I27+5</f>
        <v>43457</v>
      </c>
      <c r="K27" s="884">
        <f>J27+3</f>
        <v>43460</v>
      </c>
      <c r="L27" s="885">
        <f>K27+17</f>
        <v>43477</v>
      </c>
      <c r="M27" s="886">
        <f>L27+1</f>
        <v>43478</v>
      </c>
      <c r="N27" s="909">
        <f>M27+29</f>
        <v>43507</v>
      </c>
      <c r="O27" s="910">
        <f>M27+10</f>
        <v>43488</v>
      </c>
      <c r="P27" s="909">
        <f>M27+10</f>
        <v>43488</v>
      </c>
      <c r="Q27" s="910">
        <f>P27+5</f>
        <v>43493</v>
      </c>
      <c r="R27" s="911">
        <v>43527</v>
      </c>
      <c r="S27" s="909">
        <f>P27+89</f>
        <v>43577</v>
      </c>
      <c r="T27" s="909">
        <f>N27+40</f>
        <v>43547</v>
      </c>
      <c r="U27" s="910">
        <f>N27+1</f>
        <v>43508</v>
      </c>
      <c r="V27" s="909">
        <f>U27+5</f>
        <v>43513</v>
      </c>
      <c r="W27" s="910">
        <f>V27+1</f>
        <v>43514</v>
      </c>
      <c r="X27" s="911">
        <v>43550</v>
      </c>
      <c r="Y27" s="910">
        <f>X27+20</f>
        <v>43570</v>
      </c>
      <c r="Z27" s="909">
        <f>O27+10</f>
        <v>43498</v>
      </c>
      <c r="AA27" s="912">
        <f>X27+27</f>
        <v>43577</v>
      </c>
      <c r="AB27" s="912">
        <f>AA27</f>
        <v>43577</v>
      </c>
      <c r="AC27" s="910">
        <f>X27+27</f>
        <v>43577</v>
      </c>
      <c r="AD27" s="909">
        <f>X27+15</f>
        <v>43565</v>
      </c>
      <c r="AE27" s="910">
        <f>AC27+1</f>
        <v>43578</v>
      </c>
      <c r="AF27" s="909">
        <f>X27+10</f>
        <v>43560</v>
      </c>
      <c r="AG27" s="910">
        <f>AF27+1</f>
        <v>43561</v>
      </c>
      <c r="AH27" s="909">
        <f>Y27+1</f>
        <v>43571</v>
      </c>
      <c r="AI27" s="913">
        <f>AH27+15</f>
        <v>43586</v>
      </c>
      <c r="AJ27" s="909">
        <f>AI27+39</f>
        <v>43625</v>
      </c>
      <c r="AK27" s="910">
        <f>AJ27+5</f>
        <v>43630</v>
      </c>
      <c r="AL27" s="909">
        <f>AK27+25</f>
        <v>43655</v>
      </c>
      <c r="AM27" s="910">
        <f>AK27+71</f>
        <v>43701</v>
      </c>
      <c r="AN27" s="911">
        <f>AM27+5</f>
        <v>43706</v>
      </c>
      <c r="AO27" s="910">
        <f>AN27+1</f>
        <v>43707</v>
      </c>
      <c r="AP27" s="909">
        <f>AO27+5</f>
        <v>43712</v>
      </c>
      <c r="AQ27" s="910">
        <f>AP27+5</f>
        <v>43717</v>
      </c>
      <c r="AR27" s="911">
        <v>43721</v>
      </c>
      <c r="AS27" s="913">
        <v>43731</v>
      </c>
      <c r="AT27" s="911">
        <v>43751</v>
      </c>
      <c r="AU27" s="915">
        <v>43766</v>
      </c>
      <c r="AV27" s="258"/>
      <c r="AW27" s="259"/>
      <c r="AX27" s="260"/>
      <c r="AY27" s="260"/>
      <c r="AZ27" s="260"/>
      <c r="BA27" s="260"/>
      <c r="BB27" s="260"/>
      <c r="BC27" s="260"/>
      <c r="BD27" s="260"/>
      <c r="BE27" s="260"/>
      <c r="BF27" s="260"/>
      <c r="BG27" s="260"/>
      <c r="BH27" s="260"/>
      <c r="BI27" s="260"/>
      <c r="BJ27" s="260"/>
    </row>
    <row r="28" spans="1:62" ht="30" customHeight="1">
      <c r="A28" s="1861"/>
      <c r="B28" s="1861"/>
      <c r="C28" s="1860"/>
      <c r="D28" s="947"/>
      <c r="E28" s="939"/>
      <c r="F28" s="940"/>
      <c r="G28" s="897"/>
      <c r="H28" s="922"/>
      <c r="I28" s="646"/>
      <c r="J28" s="941"/>
      <c r="K28" s="941"/>
      <c r="L28" s="942"/>
      <c r="M28" s="141"/>
      <c r="N28" s="901" t="s">
        <v>1912</v>
      </c>
      <c r="O28" s="397"/>
      <c r="P28" s="943"/>
      <c r="Q28" s="397"/>
      <c r="R28" s="901" t="str">
        <f>N28</f>
        <v>Малашкевич Вадим Юрьевич</v>
      </c>
      <c r="S28" s="943"/>
      <c r="T28" s="423" t="s">
        <v>1831</v>
      </c>
      <c r="U28" s="397"/>
      <c r="V28" s="943"/>
      <c r="W28" s="397"/>
      <c r="X28" s="386" t="s">
        <v>1831</v>
      </c>
      <c r="Y28" s="386" t="s">
        <v>1831</v>
      </c>
      <c r="Z28" s="943"/>
      <c r="AA28" s="944"/>
      <c r="AB28" s="944"/>
      <c r="AC28" s="397"/>
      <c r="AD28" s="943"/>
      <c r="AE28" s="397"/>
      <c r="AF28" s="943"/>
      <c r="AG28" s="397"/>
      <c r="AH28" s="901" t="str">
        <f>AJ28</f>
        <v>Щербак А.М.</v>
      </c>
      <c r="AI28" s="901" t="s">
        <v>1911</v>
      </c>
      <c r="AJ28" s="901" t="str">
        <f>AM28</f>
        <v>Щербак А.М.</v>
      </c>
      <c r="AK28" s="397"/>
      <c r="AL28" s="943"/>
      <c r="AM28" s="902" t="s">
        <v>1913</v>
      </c>
      <c r="AN28" s="423" t="str">
        <f>AM28</f>
        <v>Щербак А.М.</v>
      </c>
      <c r="AO28" s="902" t="s">
        <v>1913</v>
      </c>
      <c r="AP28" s="423" t="s">
        <v>1913</v>
      </c>
      <c r="AQ28" s="902" t="s">
        <v>1913</v>
      </c>
      <c r="AR28" s="423"/>
      <c r="AS28" s="902" t="s">
        <v>1913</v>
      </c>
      <c r="AT28" s="423"/>
      <c r="AU28" s="387"/>
      <c r="AV28" s="258"/>
      <c r="AW28" s="259"/>
      <c r="AX28" s="260"/>
      <c r="AY28" s="260"/>
      <c r="AZ28" s="260"/>
      <c r="BA28" s="260"/>
      <c r="BB28" s="260"/>
      <c r="BC28" s="260"/>
      <c r="BD28" s="260"/>
      <c r="BE28" s="260"/>
      <c r="BF28" s="260"/>
      <c r="BG28" s="260"/>
      <c r="BH28" s="260"/>
      <c r="BI28" s="260"/>
      <c r="BJ28" s="260"/>
    </row>
    <row r="29" spans="1:62" ht="31.5">
      <c r="A29" s="281"/>
      <c r="B29" s="282" t="s">
        <v>604</v>
      </c>
      <c r="C29" s="283" t="s">
        <v>35</v>
      </c>
      <c r="D29" s="284">
        <v>6</v>
      </c>
      <c r="E29" s="285" t="s">
        <v>114</v>
      </c>
      <c r="F29" s="286" t="s">
        <v>1474</v>
      </c>
      <c r="G29" s="903"/>
      <c r="H29" s="916"/>
      <c r="I29" s="898">
        <v>43338</v>
      </c>
      <c r="J29" s="925">
        <f>I29+14</f>
        <v>43352</v>
      </c>
      <c r="K29" s="925">
        <f>J29+3</f>
        <v>43355</v>
      </c>
      <c r="L29" s="926">
        <f>K29+2</f>
        <v>43357</v>
      </c>
      <c r="M29" s="927">
        <f>L29+1</f>
        <v>43358</v>
      </c>
      <c r="N29" s="928">
        <f>M29+25</f>
        <v>43383</v>
      </c>
      <c r="O29" s="315">
        <f>M29+10</f>
        <v>43368</v>
      </c>
      <c r="P29" s="928">
        <f>M29+10</f>
        <v>43368</v>
      </c>
      <c r="Q29" s="315">
        <f>P29+5</f>
        <v>43373</v>
      </c>
      <c r="R29" s="435"/>
      <c r="S29" s="948">
        <f>P29+10</f>
        <v>43378</v>
      </c>
      <c r="T29" s="948">
        <f>N29+10</f>
        <v>43393</v>
      </c>
      <c r="U29" s="315">
        <f>N29+1</f>
        <v>43384</v>
      </c>
      <c r="V29" s="928">
        <f>U29+5</f>
        <v>43389</v>
      </c>
      <c r="W29" s="315">
        <f>V29+1</f>
        <v>43390</v>
      </c>
      <c r="X29" s="435">
        <v>43493</v>
      </c>
      <c r="Y29" s="315">
        <f>X29+20</f>
        <v>43513</v>
      </c>
      <c r="Z29" s="928">
        <f>O29+10</f>
        <v>43378</v>
      </c>
      <c r="AA29" s="929"/>
      <c r="AB29" s="929"/>
      <c r="AC29" s="315">
        <f>X29+25</f>
        <v>43518</v>
      </c>
      <c r="AD29" s="928">
        <f>X29+15</f>
        <v>43508</v>
      </c>
      <c r="AE29" s="315">
        <f>AC29+1</f>
        <v>43519</v>
      </c>
      <c r="AF29" s="928">
        <f>X29+10</f>
        <v>43503</v>
      </c>
      <c r="AG29" s="315">
        <f>AF29+1</f>
        <v>43504</v>
      </c>
      <c r="AH29" s="928">
        <f>Y29+1</f>
        <v>43514</v>
      </c>
      <c r="AI29" s="279">
        <f>AH29+15</f>
        <v>43529</v>
      </c>
      <c r="AJ29" s="928">
        <f>AI29+10</f>
        <v>43539</v>
      </c>
      <c r="AK29" s="315">
        <f>AJ29+5</f>
        <v>43544</v>
      </c>
      <c r="AL29" s="928">
        <f>AK29+15</f>
        <v>43559</v>
      </c>
      <c r="AM29" s="315">
        <f>AK29+20</f>
        <v>43564</v>
      </c>
      <c r="AN29" s="435">
        <f>AM29+5</f>
        <v>43569</v>
      </c>
      <c r="AO29" s="315">
        <f>AN29+1</f>
        <v>43570</v>
      </c>
      <c r="AP29" s="928">
        <f>AO29+5</f>
        <v>43575</v>
      </c>
      <c r="AQ29" s="315">
        <f>AP29+5</f>
        <v>43580</v>
      </c>
      <c r="AR29" s="435"/>
      <c r="AS29" s="279"/>
      <c r="AT29" s="435">
        <f>AQ29+20</f>
        <v>43600</v>
      </c>
      <c r="AU29" s="280"/>
      <c r="AV29" s="258"/>
      <c r="AW29" s="259"/>
      <c r="AX29" s="260"/>
      <c r="AY29" s="260"/>
      <c r="AZ29" s="260"/>
      <c r="BA29" s="260"/>
      <c r="BB29" s="260"/>
      <c r="BC29" s="260"/>
      <c r="BD29" s="260"/>
      <c r="BE29" s="260"/>
      <c r="BF29" s="260"/>
      <c r="BG29" s="260"/>
      <c r="BH29" s="260"/>
      <c r="BI29" s="260"/>
      <c r="BJ29" s="260"/>
    </row>
    <row r="30" spans="1:62" ht="31.5" customHeight="1">
      <c r="A30" s="1861">
        <f>A27+1</f>
        <v>7</v>
      </c>
      <c r="B30" s="1861" t="s">
        <v>592</v>
      </c>
      <c r="C30" s="1860" t="s">
        <v>1272</v>
      </c>
      <c r="D30" s="248">
        <v>7</v>
      </c>
      <c r="E30" s="249" t="s">
        <v>114</v>
      </c>
      <c r="F30" s="250" t="s">
        <v>1475</v>
      </c>
      <c r="G30" s="882" t="s">
        <v>1454</v>
      </c>
      <c r="H30" s="908"/>
      <c r="I30" s="883">
        <v>43587</v>
      </c>
      <c r="J30" s="884">
        <f>I30+5</f>
        <v>43592</v>
      </c>
      <c r="K30" s="884">
        <f>J30+3</f>
        <v>43595</v>
      </c>
      <c r="L30" s="885">
        <f>K30+17</f>
        <v>43612</v>
      </c>
      <c r="M30" s="886">
        <f>L30+1</f>
        <v>43613</v>
      </c>
      <c r="N30" s="909">
        <f>M30+29</f>
        <v>43642</v>
      </c>
      <c r="O30" s="910">
        <f>M30+10</f>
        <v>43623</v>
      </c>
      <c r="P30" s="909">
        <f>M30+10</f>
        <v>43623</v>
      </c>
      <c r="Q30" s="910">
        <f>P30+5</f>
        <v>43628</v>
      </c>
      <c r="R30" s="911">
        <v>43662</v>
      </c>
      <c r="S30" s="910">
        <f>P30+89</f>
        <v>43712</v>
      </c>
      <c r="T30" s="909">
        <f>N30+40</f>
        <v>43682</v>
      </c>
      <c r="U30" s="910">
        <f>N30+1</f>
        <v>43643</v>
      </c>
      <c r="V30" s="909">
        <f>U30+5</f>
        <v>43648</v>
      </c>
      <c r="W30" s="910">
        <f>V30+1</f>
        <v>43649</v>
      </c>
      <c r="X30" s="911">
        <v>43685</v>
      </c>
      <c r="Y30" s="910">
        <f>X30+20</f>
        <v>43705</v>
      </c>
      <c r="Z30" s="909">
        <f>O30+10</f>
        <v>43633</v>
      </c>
      <c r="AA30" s="912">
        <f>X30+1</f>
        <v>43686</v>
      </c>
      <c r="AB30" s="912">
        <f>AA30</f>
        <v>43686</v>
      </c>
      <c r="AC30" s="910">
        <f>X30+27</f>
        <v>43712</v>
      </c>
      <c r="AD30" s="909">
        <f>X30+15</f>
        <v>43700</v>
      </c>
      <c r="AE30" s="910">
        <f>AC30+1</f>
        <v>43713</v>
      </c>
      <c r="AF30" s="909">
        <f>X30+10</f>
        <v>43695</v>
      </c>
      <c r="AG30" s="910">
        <f>AF30+1</f>
        <v>43696</v>
      </c>
      <c r="AH30" s="909">
        <f>Y30+1</f>
        <v>43706</v>
      </c>
      <c r="AI30" s="913">
        <f>AH30+15</f>
        <v>43721</v>
      </c>
      <c r="AJ30" s="909">
        <f>AI30+39</f>
        <v>43760</v>
      </c>
      <c r="AK30" s="910">
        <f>AJ30+5</f>
        <v>43765</v>
      </c>
      <c r="AL30" s="909">
        <f>AK30+25</f>
        <v>43790</v>
      </c>
      <c r="AM30" s="910">
        <f>AK30+25</f>
        <v>43790</v>
      </c>
      <c r="AN30" s="911">
        <f>AM30+5</f>
        <v>43795</v>
      </c>
      <c r="AO30" s="910">
        <f>AN30+1</f>
        <v>43796</v>
      </c>
      <c r="AP30" s="909">
        <f>AO30+5</f>
        <v>43801</v>
      </c>
      <c r="AQ30" s="910">
        <f>AP30+5</f>
        <v>43806</v>
      </c>
      <c r="AR30" s="911">
        <v>43856</v>
      </c>
      <c r="AS30" s="913">
        <v>43866</v>
      </c>
      <c r="AT30" s="911">
        <v>43886</v>
      </c>
      <c r="AU30" s="915">
        <v>43946</v>
      </c>
      <c r="AV30" s="258"/>
      <c r="AW30" s="259"/>
      <c r="AX30" s="260"/>
      <c r="AY30" s="260"/>
      <c r="AZ30" s="260"/>
      <c r="BA30" s="260"/>
      <c r="BB30" s="260"/>
      <c r="BC30" s="260"/>
      <c r="BD30" s="260"/>
      <c r="BE30" s="260"/>
      <c r="BF30" s="260"/>
      <c r="BG30" s="260"/>
      <c r="BH30" s="260"/>
      <c r="BI30" s="260"/>
      <c r="BJ30" s="260"/>
    </row>
    <row r="31" spans="1:62" ht="47.25">
      <c r="A31" s="1861"/>
      <c r="B31" s="1861"/>
      <c r="C31" s="1860"/>
      <c r="D31" s="947"/>
      <c r="E31" s="939"/>
      <c r="F31" s="940"/>
      <c r="G31" s="897"/>
      <c r="H31" s="922"/>
      <c r="I31" s="646"/>
      <c r="J31" s="941"/>
      <c r="K31" s="941"/>
      <c r="L31" s="942"/>
      <c r="M31" s="141"/>
      <c r="N31" s="901" t="s">
        <v>1906</v>
      </c>
      <c r="O31" s="397"/>
      <c r="P31" s="943"/>
      <c r="Q31" s="397"/>
      <c r="R31" s="901" t="str">
        <f>N31</f>
        <v>Маркосян Армен Рафаэлович</v>
      </c>
      <c r="S31" s="397"/>
      <c r="T31" s="901" t="s">
        <v>1908</v>
      </c>
      <c r="U31" s="397"/>
      <c r="V31" s="943"/>
      <c r="W31" s="397"/>
      <c r="X31" s="901" t="s">
        <v>1908</v>
      </c>
      <c r="Y31" s="901" t="s">
        <v>1908</v>
      </c>
      <c r="Z31" s="943"/>
      <c r="AA31" s="944"/>
      <c r="AB31" s="944"/>
      <c r="AC31" s="397"/>
      <c r="AD31" s="943"/>
      <c r="AE31" s="397"/>
      <c r="AF31" s="943"/>
      <c r="AG31" s="397"/>
      <c r="AH31" s="902" t="s">
        <v>1908</v>
      </c>
      <c r="AI31" s="902" t="s">
        <v>1914</v>
      </c>
      <c r="AJ31" s="902" t="s">
        <v>1908</v>
      </c>
      <c r="AK31" s="397"/>
      <c r="AL31" s="943"/>
      <c r="AM31" s="902" t="s">
        <v>1908</v>
      </c>
      <c r="AN31" s="902" t="s">
        <v>1908</v>
      </c>
      <c r="AO31" s="902" t="s">
        <v>1908</v>
      </c>
      <c r="AP31" s="902" t="s">
        <v>1908</v>
      </c>
      <c r="AQ31" s="902" t="s">
        <v>1908</v>
      </c>
      <c r="AR31" s="423"/>
      <c r="AS31" s="902" t="s">
        <v>1908</v>
      </c>
      <c r="AT31" s="423"/>
      <c r="AU31" s="387"/>
      <c r="AV31" s="258"/>
      <c r="AW31" s="259"/>
      <c r="AX31" s="260"/>
      <c r="AY31" s="260"/>
      <c r="AZ31" s="260"/>
      <c r="BA31" s="260"/>
      <c r="BB31" s="260"/>
      <c r="BC31" s="260"/>
      <c r="BD31" s="260"/>
      <c r="BE31" s="260"/>
      <c r="BF31" s="260"/>
      <c r="BG31" s="260"/>
      <c r="BH31" s="260"/>
      <c r="BI31" s="260"/>
      <c r="BJ31" s="260"/>
    </row>
    <row r="32" spans="1:62" ht="31.5">
      <c r="A32" s="281"/>
      <c r="B32" s="282" t="s">
        <v>596</v>
      </c>
      <c r="C32" s="283" t="s">
        <v>1274</v>
      </c>
      <c r="D32" s="284">
        <v>7</v>
      </c>
      <c r="E32" s="285" t="s">
        <v>114</v>
      </c>
      <c r="F32" s="286" t="s">
        <v>1475</v>
      </c>
      <c r="G32" s="903"/>
      <c r="H32" s="916"/>
      <c r="I32" s="898">
        <v>43338</v>
      </c>
      <c r="J32" s="925">
        <f>I32+14</f>
        <v>43352</v>
      </c>
      <c r="K32" s="925">
        <f>J32+3</f>
        <v>43355</v>
      </c>
      <c r="L32" s="926">
        <f>K32+2</f>
        <v>43357</v>
      </c>
      <c r="M32" s="927">
        <f>L32+1</f>
        <v>43358</v>
      </c>
      <c r="N32" s="928">
        <f>M32+25</f>
        <v>43383</v>
      </c>
      <c r="O32" s="315">
        <f>M32+10</f>
        <v>43368</v>
      </c>
      <c r="P32" s="928">
        <f>M32+10</f>
        <v>43368</v>
      </c>
      <c r="Q32" s="315">
        <f>P32+5</f>
        <v>43373</v>
      </c>
      <c r="R32" s="435"/>
      <c r="S32" s="315">
        <f>P32+10</f>
        <v>43378</v>
      </c>
      <c r="T32" s="928">
        <f>N32+10</f>
        <v>43393</v>
      </c>
      <c r="U32" s="315">
        <f>N32+1</f>
        <v>43384</v>
      </c>
      <c r="V32" s="928">
        <f>U32+5</f>
        <v>43389</v>
      </c>
      <c r="W32" s="315">
        <f>V32+1</f>
        <v>43390</v>
      </c>
      <c r="X32" s="435">
        <v>43493</v>
      </c>
      <c r="Y32" s="315">
        <f>X32+20</f>
        <v>43513</v>
      </c>
      <c r="Z32" s="928">
        <f>O32+10</f>
        <v>43378</v>
      </c>
      <c r="AA32" s="929"/>
      <c r="AB32" s="929"/>
      <c r="AC32" s="315">
        <f>X32+25</f>
        <v>43518</v>
      </c>
      <c r="AD32" s="928">
        <f>X32+15</f>
        <v>43508</v>
      </c>
      <c r="AE32" s="315">
        <f>AC32+1</f>
        <v>43519</v>
      </c>
      <c r="AF32" s="928">
        <f>X32+10</f>
        <v>43503</v>
      </c>
      <c r="AG32" s="315">
        <f>AF32+1</f>
        <v>43504</v>
      </c>
      <c r="AH32" s="928">
        <f>Y32+1</f>
        <v>43514</v>
      </c>
      <c r="AI32" s="279">
        <f>AH32+15</f>
        <v>43529</v>
      </c>
      <c r="AJ32" s="928">
        <f>AI32+10</f>
        <v>43539</v>
      </c>
      <c r="AK32" s="315">
        <f>AJ32+5</f>
        <v>43544</v>
      </c>
      <c r="AL32" s="928">
        <f>AK32+15</f>
        <v>43559</v>
      </c>
      <c r="AM32" s="315">
        <f>AK32+20</f>
        <v>43564</v>
      </c>
      <c r="AN32" s="435">
        <f>AM32+5</f>
        <v>43569</v>
      </c>
      <c r="AO32" s="315">
        <f>AN32+1</f>
        <v>43570</v>
      </c>
      <c r="AP32" s="928">
        <f t="shared" ref="AP32:AQ34" si="0">AO32+5</f>
        <v>43575</v>
      </c>
      <c r="AQ32" s="315">
        <f t="shared" si="0"/>
        <v>43580</v>
      </c>
      <c r="AR32" s="435"/>
      <c r="AS32" s="279"/>
      <c r="AT32" s="435">
        <f>AQ32+20</f>
        <v>43600</v>
      </c>
      <c r="AU32" s="280"/>
      <c r="AV32" s="258"/>
      <c r="AW32" s="259"/>
      <c r="AX32" s="260"/>
      <c r="AY32" s="260"/>
      <c r="AZ32" s="260"/>
      <c r="BA32" s="260"/>
      <c r="BB32" s="260"/>
      <c r="BC32" s="260"/>
      <c r="BD32" s="260"/>
      <c r="BE32" s="260"/>
      <c r="BF32" s="260"/>
      <c r="BG32" s="260"/>
      <c r="BH32" s="260"/>
      <c r="BI32" s="260"/>
      <c r="BJ32" s="260"/>
    </row>
    <row r="33" spans="1:62" ht="31.5">
      <c r="A33" s="330">
        <f>A30+1</f>
        <v>8</v>
      </c>
      <c r="B33" s="246" t="s">
        <v>698</v>
      </c>
      <c r="C33" s="247" t="s">
        <v>1276</v>
      </c>
      <c r="D33" s="248">
        <v>8</v>
      </c>
      <c r="E33" s="249" t="s">
        <v>114</v>
      </c>
      <c r="F33" s="250" t="s">
        <v>1476</v>
      </c>
      <c r="G33" s="882" t="s">
        <v>1454</v>
      </c>
      <c r="H33" s="908"/>
      <c r="I33" s="883">
        <v>43748</v>
      </c>
      <c r="J33" s="884">
        <f>I33+5</f>
        <v>43753</v>
      </c>
      <c r="K33" s="884">
        <f>J33+3</f>
        <v>43756</v>
      </c>
      <c r="L33" s="885">
        <f>K33+17</f>
        <v>43773</v>
      </c>
      <c r="M33" s="886">
        <f>L33+1</f>
        <v>43774</v>
      </c>
      <c r="N33" s="909">
        <f>M33+29</f>
        <v>43803</v>
      </c>
      <c r="O33" s="910">
        <f>M33+10</f>
        <v>43784</v>
      </c>
      <c r="P33" s="909">
        <f>M33+10</f>
        <v>43784</v>
      </c>
      <c r="Q33" s="910">
        <f>P33+5</f>
        <v>43789</v>
      </c>
      <c r="R33" s="911">
        <v>43823</v>
      </c>
      <c r="S33" s="910">
        <f>P33+89</f>
        <v>43873</v>
      </c>
      <c r="T33" s="909">
        <f>N33+40</f>
        <v>43843</v>
      </c>
      <c r="U33" s="910">
        <f>N33+1</f>
        <v>43804</v>
      </c>
      <c r="V33" s="909">
        <f>U33+5</f>
        <v>43809</v>
      </c>
      <c r="W33" s="910">
        <f>V33+1</f>
        <v>43810</v>
      </c>
      <c r="X33" s="911">
        <v>43846</v>
      </c>
      <c r="Y33" s="910">
        <f>X33+20</f>
        <v>43866</v>
      </c>
      <c r="Z33" s="909">
        <f>O33+10</f>
        <v>43794</v>
      </c>
      <c r="AA33" s="912">
        <f>X33+1</f>
        <v>43847</v>
      </c>
      <c r="AB33" s="912">
        <f>AA33</f>
        <v>43847</v>
      </c>
      <c r="AC33" s="910">
        <f>X33+27</f>
        <v>43873</v>
      </c>
      <c r="AD33" s="909">
        <f>X33+15</f>
        <v>43861</v>
      </c>
      <c r="AE33" s="910">
        <f>AC33+1</f>
        <v>43874</v>
      </c>
      <c r="AF33" s="909">
        <f>X33+10</f>
        <v>43856</v>
      </c>
      <c r="AG33" s="910">
        <f>AF33+1</f>
        <v>43857</v>
      </c>
      <c r="AH33" s="909">
        <f>Y33+1</f>
        <v>43867</v>
      </c>
      <c r="AI33" s="913">
        <f>AH33+15</f>
        <v>43882</v>
      </c>
      <c r="AJ33" s="909">
        <f>AI33+39</f>
        <v>43921</v>
      </c>
      <c r="AK33" s="910">
        <f>AJ33+5</f>
        <v>43926</v>
      </c>
      <c r="AL33" s="909">
        <f>AK33+25</f>
        <v>43951</v>
      </c>
      <c r="AM33" s="910">
        <f>AK33+71</f>
        <v>43997</v>
      </c>
      <c r="AN33" s="911">
        <f>AM33+5</f>
        <v>44002</v>
      </c>
      <c r="AO33" s="910">
        <f>AN33+1</f>
        <v>44003</v>
      </c>
      <c r="AP33" s="909">
        <f t="shared" si="0"/>
        <v>44008</v>
      </c>
      <c r="AQ33" s="910">
        <f t="shared" si="0"/>
        <v>44013</v>
      </c>
      <c r="AR33" s="911">
        <v>44017</v>
      </c>
      <c r="AS33" s="913">
        <v>44027</v>
      </c>
      <c r="AT33" s="911">
        <v>44047</v>
      </c>
      <c r="AU33" s="915">
        <v>44111</v>
      </c>
      <c r="AV33" s="258"/>
      <c r="AW33" s="259"/>
      <c r="AX33" s="260"/>
      <c r="AY33" s="260"/>
      <c r="AZ33" s="260"/>
      <c r="BA33" s="260"/>
      <c r="BB33" s="260"/>
      <c r="BC33" s="260"/>
      <c r="BD33" s="260"/>
      <c r="BE33" s="260"/>
      <c r="BF33" s="260"/>
      <c r="BG33" s="260"/>
      <c r="BH33" s="260"/>
      <c r="BI33" s="260"/>
      <c r="BJ33" s="260"/>
    </row>
    <row r="34" spans="1:62" ht="31.5">
      <c r="A34" s="949"/>
      <c r="B34" s="262" t="s">
        <v>706</v>
      </c>
      <c r="C34" s="263" t="s">
        <v>1278</v>
      </c>
      <c r="D34" s="273">
        <v>8</v>
      </c>
      <c r="E34" s="274" t="s">
        <v>114</v>
      </c>
      <c r="F34" s="275" t="s">
        <v>1476</v>
      </c>
      <c r="G34" s="897"/>
      <c r="H34" s="922"/>
      <c r="I34" s="898">
        <v>43338</v>
      </c>
      <c r="J34" s="925">
        <f>I34+14</f>
        <v>43352</v>
      </c>
      <c r="K34" s="925">
        <f>J34+3</f>
        <v>43355</v>
      </c>
      <c r="L34" s="926">
        <f>K34+2</f>
        <v>43357</v>
      </c>
      <c r="M34" s="927">
        <f>L34+1</f>
        <v>43358</v>
      </c>
      <c r="N34" s="928">
        <f>M34+25</f>
        <v>43383</v>
      </c>
      <c r="O34" s="315">
        <f>M34+10</f>
        <v>43368</v>
      </c>
      <c r="P34" s="928">
        <f>M34+10</f>
        <v>43368</v>
      </c>
      <c r="Q34" s="315">
        <f>P34+5</f>
        <v>43373</v>
      </c>
      <c r="R34" s="435"/>
      <c r="S34" s="315">
        <f>P34+10</f>
        <v>43378</v>
      </c>
      <c r="T34" s="928">
        <f>N34+10</f>
        <v>43393</v>
      </c>
      <c r="U34" s="315">
        <f>N34+1</f>
        <v>43384</v>
      </c>
      <c r="V34" s="928">
        <f>U34+5</f>
        <v>43389</v>
      </c>
      <c r="W34" s="315">
        <f>V34+1</f>
        <v>43390</v>
      </c>
      <c r="X34" s="435">
        <v>43493</v>
      </c>
      <c r="Y34" s="315">
        <f>X34+20</f>
        <v>43513</v>
      </c>
      <c r="Z34" s="928">
        <f>O34+10</f>
        <v>43378</v>
      </c>
      <c r="AA34" s="929"/>
      <c r="AB34" s="929"/>
      <c r="AC34" s="315">
        <f>X34+25</f>
        <v>43518</v>
      </c>
      <c r="AD34" s="928">
        <f>X34+15</f>
        <v>43508</v>
      </c>
      <c r="AE34" s="315">
        <f>AC34+1</f>
        <v>43519</v>
      </c>
      <c r="AF34" s="928">
        <f>X34+10</f>
        <v>43503</v>
      </c>
      <c r="AG34" s="315">
        <f>AF34+1</f>
        <v>43504</v>
      </c>
      <c r="AH34" s="928">
        <f>Y34+1</f>
        <v>43514</v>
      </c>
      <c r="AI34" s="279">
        <f>AH34+15</f>
        <v>43529</v>
      </c>
      <c r="AJ34" s="928">
        <f>AI34+10</f>
        <v>43539</v>
      </c>
      <c r="AK34" s="315">
        <f>AJ34+5</f>
        <v>43544</v>
      </c>
      <c r="AL34" s="928">
        <f>AK34+15</f>
        <v>43559</v>
      </c>
      <c r="AM34" s="315">
        <f>AK34+20</f>
        <v>43564</v>
      </c>
      <c r="AN34" s="435">
        <f>AM34+5</f>
        <v>43569</v>
      </c>
      <c r="AO34" s="315">
        <f>AN34+1</f>
        <v>43570</v>
      </c>
      <c r="AP34" s="928">
        <f t="shared" si="0"/>
        <v>43575</v>
      </c>
      <c r="AQ34" s="315">
        <f t="shared" si="0"/>
        <v>43580</v>
      </c>
      <c r="AR34" s="435"/>
      <c r="AS34" s="279"/>
      <c r="AT34" s="435">
        <f>AQ34+20</f>
        <v>43600</v>
      </c>
      <c r="AU34" s="280"/>
      <c r="AV34" s="258"/>
      <c r="AW34" s="259"/>
      <c r="AX34" s="260"/>
      <c r="AY34" s="260"/>
      <c r="AZ34" s="260"/>
      <c r="BA34" s="260"/>
      <c r="BB34" s="260"/>
      <c r="BC34" s="260"/>
      <c r="BD34" s="260"/>
      <c r="BE34" s="260"/>
      <c r="BF34" s="260"/>
      <c r="BG34" s="260"/>
      <c r="BH34" s="260"/>
      <c r="BI34" s="260"/>
      <c r="BJ34" s="260"/>
    </row>
    <row r="35" spans="1:62" ht="31.5">
      <c r="A35" s="949"/>
      <c r="B35" s="262" t="s">
        <v>798</v>
      </c>
      <c r="C35" s="263" t="s">
        <v>1280</v>
      </c>
      <c r="D35" s="273">
        <v>8</v>
      </c>
      <c r="E35" s="274" t="s">
        <v>114</v>
      </c>
      <c r="F35" s="275" t="s">
        <v>1476</v>
      </c>
      <c r="G35" s="897"/>
      <c r="H35" s="922"/>
      <c r="I35" s="891">
        <v>6</v>
      </c>
      <c r="J35" s="892">
        <v>7</v>
      </c>
      <c r="K35" s="892"/>
      <c r="L35" s="893">
        <v>8</v>
      </c>
      <c r="M35" s="891"/>
      <c r="N35" s="894">
        <v>9</v>
      </c>
      <c r="O35" s="271"/>
      <c r="P35" s="895"/>
      <c r="Q35" s="271"/>
      <c r="R35" s="894">
        <v>10</v>
      </c>
      <c r="S35" s="269" t="s">
        <v>1457</v>
      </c>
      <c r="T35" s="950">
        <v>11</v>
      </c>
      <c r="U35" s="271"/>
      <c r="V35" s="895"/>
      <c r="W35" s="271"/>
      <c r="X35" s="435">
        <v>43493</v>
      </c>
      <c r="Y35" s="315">
        <f>X35+20</f>
        <v>43513</v>
      </c>
      <c r="Z35" s="895"/>
      <c r="AA35" s="896"/>
      <c r="AB35" s="896"/>
      <c r="AC35" s="269">
        <v>13</v>
      </c>
      <c r="AD35" s="894"/>
      <c r="AE35" s="271"/>
      <c r="AF35" s="895"/>
      <c r="AG35" s="271"/>
      <c r="AH35" s="928">
        <f>Y35+1</f>
        <v>43514</v>
      </c>
      <c r="AI35" s="271"/>
      <c r="AJ35" s="894">
        <v>14</v>
      </c>
      <c r="AK35" s="271"/>
      <c r="AL35" s="894">
        <v>15</v>
      </c>
      <c r="AM35" s="269">
        <v>16</v>
      </c>
      <c r="AN35" s="895"/>
      <c r="AO35" s="271"/>
      <c r="AP35" s="895"/>
      <c r="AQ35" s="271"/>
      <c r="AR35" s="894">
        <v>17</v>
      </c>
      <c r="AS35" s="269">
        <v>18</v>
      </c>
      <c r="AT35" s="894">
        <v>19</v>
      </c>
      <c r="AU35" s="272">
        <v>20</v>
      </c>
      <c r="AV35" s="258"/>
      <c r="AW35" s="259"/>
      <c r="AX35" s="260"/>
      <c r="AY35" s="260"/>
      <c r="AZ35" s="260"/>
      <c r="BA35" s="260"/>
      <c r="BB35" s="260"/>
      <c r="BC35" s="260"/>
      <c r="BD35" s="260"/>
      <c r="BE35" s="260"/>
      <c r="BF35" s="260"/>
      <c r="BG35" s="260"/>
      <c r="BH35" s="260"/>
      <c r="BI35" s="260"/>
      <c r="BJ35" s="260"/>
    </row>
    <row r="36" spans="1:62" s="335" customFormat="1" ht="47.25">
      <c r="A36" s="336"/>
      <c r="B36" s="317" t="s">
        <v>610</v>
      </c>
      <c r="C36" s="318" t="s">
        <v>1282</v>
      </c>
      <c r="D36" s="284">
        <v>8</v>
      </c>
      <c r="E36" s="285" t="s">
        <v>114</v>
      </c>
      <c r="F36" s="286" t="s">
        <v>1476</v>
      </c>
      <c r="G36" s="930"/>
      <c r="H36" s="931"/>
      <c r="I36" s="951"/>
      <c r="J36" s="952"/>
      <c r="K36" s="952"/>
      <c r="L36" s="953"/>
      <c r="M36" s="951"/>
      <c r="N36" s="901" t="s">
        <v>1804</v>
      </c>
      <c r="O36" s="279"/>
      <c r="P36" s="435"/>
      <c r="Q36" s="279"/>
      <c r="R36" s="901" t="str">
        <f>N36</f>
        <v>Дежин Константин Владимирович</v>
      </c>
      <c r="S36" s="279"/>
      <c r="T36" s="423" t="s">
        <v>1807</v>
      </c>
      <c r="U36" s="279"/>
      <c r="V36" s="435"/>
      <c r="W36" s="279"/>
      <c r="X36" s="901" t="s">
        <v>1807</v>
      </c>
      <c r="Y36" s="386" t="s">
        <v>1807</v>
      </c>
      <c r="Z36" s="435"/>
      <c r="AA36" s="460"/>
      <c r="AB36" s="460"/>
      <c r="AC36" s="279"/>
      <c r="AD36" s="435"/>
      <c r="AE36" s="279"/>
      <c r="AF36" s="435"/>
      <c r="AG36" s="279"/>
      <c r="AH36" s="902" t="s">
        <v>1807</v>
      </c>
      <c r="AI36" s="902" t="s">
        <v>1915</v>
      </c>
      <c r="AJ36" s="902" t="s">
        <v>1807</v>
      </c>
      <c r="AK36" s="279"/>
      <c r="AL36" s="435"/>
      <c r="AM36" s="902" t="s">
        <v>1807</v>
      </c>
      <c r="AN36" s="902" t="s">
        <v>1807</v>
      </c>
      <c r="AO36" s="902" t="s">
        <v>1807</v>
      </c>
      <c r="AP36" s="902" t="s">
        <v>1807</v>
      </c>
      <c r="AQ36" s="902" t="s">
        <v>1807</v>
      </c>
      <c r="AR36" s="435"/>
      <c r="AS36" s="902" t="s">
        <v>1807</v>
      </c>
      <c r="AT36" s="435"/>
      <c r="AU36" s="280"/>
      <c r="AV36" s="332"/>
      <c r="AW36" s="333"/>
      <c r="AX36" s="334"/>
      <c r="AY36" s="334"/>
      <c r="AZ36" s="334"/>
      <c r="BA36" s="334"/>
      <c r="BB36" s="334"/>
      <c r="BC36" s="334"/>
      <c r="BD36" s="334"/>
      <c r="BE36" s="334"/>
      <c r="BF36" s="334"/>
      <c r="BG36" s="334"/>
      <c r="BH36" s="334"/>
      <c r="BI36" s="334"/>
      <c r="BJ36" s="334"/>
    </row>
    <row r="37" spans="1:62" ht="31.5">
      <c r="A37" s="245">
        <f>A33+1</f>
        <v>9</v>
      </c>
      <c r="B37" s="246" t="s">
        <v>1477</v>
      </c>
      <c r="C37" s="247" t="s">
        <v>1478</v>
      </c>
      <c r="D37" s="248">
        <v>10</v>
      </c>
      <c r="E37" s="249" t="s">
        <v>114</v>
      </c>
      <c r="F37" s="250" t="s">
        <v>1479</v>
      </c>
      <c r="G37" s="882" t="s">
        <v>1454</v>
      </c>
      <c r="H37" s="908"/>
      <c r="I37" s="883">
        <v>43641</v>
      </c>
      <c r="J37" s="884">
        <f>I37+5</f>
        <v>43646</v>
      </c>
      <c r="K37" s="884">
        <f>J37+1</f>
        <v>43647</v>
      </c>
      <c r="L37" s="885">
        <f>K37+19</f>
        <v>43666</v>
      </c>
      <c r="M37" s="886">
        <f>L37+1</f>
        <v>43667</v>
      </c>
      <c r="N37" s="911">
        <v>43696</v>
      </c>
      <c r="O37" s="913">
        <f>M37+10</f>
        <v>43677</v>
      </c>
      <c r="P37" s="909">
        <f>M37+10</f>
        <v>43677</v>
      </c>
      <c r="Q37" s="910">
        <f>P37+5</f>
        <v>43682</v>
      </c>
      <c r="R37" s="911">
        <v>43716</v>
      </c>
      <c r="S37" s="910">
        <f>P37+89</f>
        <v>43766</v>
      </c>
      <c r="T37" s="909">
        <f>N37+40</f>
        <v>43736</v>
      </c>
      <c r="U37" s="910">
        <f>N37+1</f>
        <v>43697</v>
      </c>
      <c r="V37" s="909">
        <f>U37+5</f>
        <v>43702</v>
      </c>
      <c r="W37" s="910">
        <f>V37+1</f>
        <v>43703</v>
      </c>
      <c r="X37" s="911">
        <v>43739</v>
      </c>
      <c r="Y37" s="910">
        <f>X37+20</f>
        <v>43759</v>
      </c>
      <c r="Z37" s="909">
        <f>O37+10</f>
        <v>43687</v>
      </c>
      <c r="AA37" s="912">
        <f>X37+1</f>
        <v>43740</v>
      </c>
      <c r="AB37" s="912">
        <f>AA37</f>
        <v>43740</v>
      </c>
      <c r="AC37" s="910">
        <f>X37+41</f>
        <v>43780</v>
      </c>
      <c r="AD37" s="909">
        <f>X37+15</f>
        <v>43754</v>
      </c>
      <c r="AE37" s="910">
        <f>AC37+1</f>
        <v>43781</v>
      </c>
      <c r="AF37" s="909">
        <f>X37+10</f>
        <v>43749</v>
      </c>
      <c r="AG37" s="910">
        <f>AF37+1</f>
        <v>43750</v>
      </c>
      <c r="AH37" s="909">
        <f>Y37+1</f>
        <v>43760</v>
      </c>
      <c r="AI37" s="913">
        <f>AH37+15</f>
        <v>43775</v>
      </c>
      <c r="AJ37" s="909">
        <f>AI37+53</f>
        <v>43828</v>
      </c>
      <c r="AK37" s="910">
        <f>AJ37+5</f>
        <v>43833</v>
      </c>
      <c r="AL37" s="909">
        <f>AK37+9</f>
        <v>43842</v>
      </c>
      <c r="AM37" s="910">
        <f>AK37+55</f>
        <v>43888</v>
      </c>
      <c r="AN37" s="911">
        <f>AM37+5</f>
        <v>43893</v>
      </c>
      <c r="AO37" s="910">
        <f>AN37+1</f>
        <v>43894</v>
      </c>
      <c r="AP37" s="909">
        <f>AO37+5</f>
        <v>43899</v>
      </c>
      <c r="AQ37" s="910">
        <f>AP37+5</f>
        <v>43904</v>
      </c>
      <c r="AR37" s="911">
        <v>43910</v>
      </c>
      <c r="AS37" s="913">
        <v>43920</v>
      </c>
      <c r="AT37" s="911">
        <v>43940</v>
      </c>
      <c r="AU37" s="915">
        <v>43961</v>
      </c>
      <c r="AV37" s="258"/>
      <c r="AW37" s="259"/>
      <c r="AX37" s="260"/>
      <c r="AY37" s="260"/>
      <c r="AZ37" s="260"/>
      <c r="BA37" s="260"/>
      <c r="BB37" s="260"/>
      <c r="BC37" s="260"/>
      <c r="BD37" s="260"/>
      <c r="BE37" s="260"/>
      <c r="BF37" s="260"/>
      <c r="BG37" s="260"/>
      <c r="BH37" s="260"/>
      <c r="BI37" s="260"/>
      <c r="BJ37" s="260"/>
    </row>
    <row r="38" spans="1:62" ht="31.5">
      <c r="A38" s="261"/>
      <c r="B38" s="262" t="s">
        <v>186</v>
      </c>
      <c r="C38" s="263" t="s">
        <v>187</v>
      </c>
      <c r="D38" s="273">
        <v>10</v>
      </c>
      <c r="E38" s="274" t="s">
        <v>114</v>
      </c>
      <c r="F38" s="275" t="s">
        <v>1479</v>
      </c>
      <c r="G38" s="897"/>
      <c r="H38" s="922"/>
      <c r="I38" s="898">
        <v>43338</v>
      </c>
      <c r="J38" s="925">
        <f>I38+14</f>
        <v>43352</v>
      </c>
      <c r="K38" s="925">
        <f>J38+3</f>
        <v>43355</v>
      </c>
      <c r="L38" s="926">
        <f>K38+2</f>
        <v>43357</v>
      </c>
      <c r="M38" s="927">
        <f>L38+1</f>
        <v>43358</v>
      </c>
      <c r="N38" s="928">
        <f>M38+25</f>
        <v>43383</v>
      </c>
      <c r="O38" s="315">
        <f>M38+10</f>
        <v>43368</v>
      </c>
      <c r="P38" s="928">
        <f>M38+10</f>
        <v>43368</v>
      </c>
      <c r="Q38" s="315">
        <f>P38+5</f>
        <v>43373</v>
      </c>
      <c r="R38" s="435"/>
      <c r="S38" s="315">
        <f>P38+10</f>
        <v>43378</v>
      </c>
      <c r="T38" s="928">
        <f>N38+10</f>
        <v>43393</v>
      </c>
      <c r="U38" s="315">
        <f>N38+1</f>
        <v>43384</v>
      </c>
      <c r="V38" s="928">
        <f>U38+5</f>
        <v>43389</v>
      </c>
      <c r="W38" s="315">
        <f>V38+1</f>
        <v>43390</v>
      </c>
      <c r="X38" s="435">
        <v>43493</v>
      </c>
      <c r="Y38" s="315">
        <f>X38+20</f>
        <v>43513</v>
      </c>
      <c r="Z38" s="928">
        <f>O38+10</f>
        <v>43378</v>
      </c>
      <c r="AA38" s="929"/>
      <c r="AB38" s="929"/>
      <c r="AC38" s="315">
        <f>X38+25</f>
        <v>43518</v>
      </c>
      <c r="AD38" s="928">
        <f>X38+15</f>
        <v>43508</v>
      </c>
      <c r="AE38" s="315">
        <f>AC38+1</f>
        <v>43519</v>
      </c>
      <c r="AF38" s="928">
        <f>X38+10</f>
        <v>43503</v>
      </c>
      <c r="AG38" s="315">
        <f>AF38+1</f>
        <v>43504</v>
      </c>
      <c r="AH38" s="928">
        <f>Y38+1</f>
        <v>43514</v>
      </c>
      <c r="AI38" s="279">
        <f>AH38+15</f>
        <v>43529</v>
      </c>
      <c r="AJ38" s="928">
        <f>AI38+10</f>
        <v>43539</v>
      </c>
      <c r="AK38" s="315">
        <f>AJ38+5</f>
        <v>43544</v>
      </c>
      <c r="AL38" s="928">
        <f>AK38+15</f>
        <v>43559</v>
      </c>
      <c r="AM38" s="315">
        <f>AK38+20</f>
        <v>43564</v>
      </c>
      <c r="AN38" s="435">
        <f>AM38+5</f>
        <v>43569</v>
      </c>
      <c r="AO38" s="315">
        <f>AN38+1</f>
        <v>43570</v>
      </c>
      <c r="AP38" s="928">
        <f>AO38+5</f>
        <v>43575</v>
      </c>
      <c r="AQ38" s="315">
        <f>AP38+5</f>
        <v>43580</v>
      </c>
      <c r="AR38" s="435"/>
      <c r="AS38" s="279"/>
      <c r="AT38" s="435">
        <f>AQ38+20</f>
        <v>43600</v>
      </c>
      <c r="AU38" s="280"/>
      <c r="AV38" s="258"/>
      <c r="AW38" s="259"/>
      <c r="AX38" s="260"/>
      <c r="AY38" s="260"/>
      <c r="AZ38" s="260"/>
      <c r="BA38" s="260"/>
      <c r="BB38" s="260"/>
      <c r="BC38" s="260"/>
      <c r="BD38" s="260"/>
      <c r="BE38" s="260"/>
      <c r="BF38" s="260"/>
      <c r="BG38" s="260"/>
      <c r="BH38" s="260"/>
      <c r="BI38" s="260"/>
      <c r="BJ38" s="260"/>
    </row>
    <row r="39" spans="1:62" ht="31.5">
      <c r="A39" s="261"/>
      <c r="B39" s="262" t="s">
        <v>1480</v>
      </c>
      <c r="C39" s="263" t="s">
        <v>1481</v>
      </c>
      <c r="D39" s="273">
        <v>10</v>
      </c>
      <c r="E39" s="274" t="s">
        <v>114</v>
      </c>
      <c r="F39" s="275" t="s">
        <v>1479</v>
      </c>
      <c r="G39" s="897"/>
      <c r="H39" s="922"/>
      <c r="I39" s="891">
        <v>6</v>
      </c>
      <c r="J39" s="892">
        <v>7</v>
      </c>
      <c r="K39" s="892"/>
      <c r="L39" s="893">
        <v>8</v>
      </c>
      <c r="M39" s="891"/>
      <c r="N39" s="894">
        <v>9</v>
      </c>
      <c r="O39" s="271"/>
      <c r="P39" s="895"/>
      <c r="Q39" s="271"/>
      <c r="R39" s="894">
        <v>10</v>
      </c>
      <c r="S39" s="269" t="s">
        <v>1457</v>
      </c>
      <c r="T39" s="901" t="s">
        <v>1916</v>
      </c>
      <c r="U39" s="271"/>
      <c r="V39" s="895"/>
      <c r="W39" s="271"/>
      <c r="X39" s="901" t="s">
        <v>1916</v>
      </c>
      <c r="Y39" s="901" t="s">
        <v>1916</v>
      </c>
      <c r="Z39" s="895"/>
      <c r="AA39" s="896"/>
      <c r="AB39" s="896"/>
      <c r="AC39" s="269">
        <v>13</v>
      </c>
      <c r="AD39" s="894"/>
      <c r="AE39" s="271"/>
      <c r="AF39" s="895"/>
      <c r="AG39" s="271"/>
      <c r="AH39" s="902"/>
      <c r="AI39" s="271"/>
      <c r="AJ39" s="894">
        <v>14</v>
      </c>
      <c r="AK39" s="271"/>
      <c r="AL39" s="894">
        <v>15</v>
      </c>
      <c r="AM39" s="269">
        <v>16</v>
      </c>
      <c r="AN39" s="895"/>
      <c r="AO39" s="271"/>
      <c r="AP39" s="895"/>
      <c r="AQ39" s="271"/>
      <c r="AR39" s="894">
        <v>17</v>
      </c>
      <c r="AS39" s="269">
        <v>18</v>
      </c>
      <c r="AT39" s="894">
        <v>19</v>
      </c>
      <c r="AU39" s="272">
        <v>20</v>
      </c>
      <c r="AV39" s="258"/>
      <c r="AW39" s="259"/>
      <c r="AX39" s="260"/>
      <c r="AY39" s="260"/>
      <c r="AZ39" s="260"/>
      <c r="BA39" s="260"/>
      <c r="BB39" s="260"/>
      <c r="BC39" s="260"/>
      <c r="BD39" s="260"/>
      <c r="BE39" s="260"/>
      <c r="BF39" s="260"/>
      <c r="BG39" s="260"/>
      <c r="BH39" s="260"/>
      <c r="BI39" s="260"/>
      <c r="BJ39" s="260"/>
    </row>
    <row r="40" spans="1:62" s="335" customFormat="1" ht="47.25">
      <c r="A40" s="316"/>
      <c r="B40" s="317" t="s">
        <v>202</v>
      </c>
      <c r="C40" s="318" t="s">
        <v>203</v>
      </c>
      <c r="D40" s="284">
        <v>10</v>
      </c>
      <c r="E40" s="285" t="s">
        <v>114</v>
      </c>
      <c r="F40" s="286" t="s">
        <v>1479</v>
      </c>
      <c r="G40" s="930"/>
      <c r="H40" s="931"/>
      <c r="I40" s="898"/>
      <c r="J40" s="899"/>
      <c r="K40" s="899"/>
      <c r="L40" s="900"/>
      <c r="M40" s="898"/>
      <c r="N40" s="901" t="s">
        <v>1917</v>
      </c>
      <c r="O40" s="278"/>
      <c r="P40" s="932"/>
      <c r="Q40" s="278"/>
      <c r="R40" s="901" t="str">
        <f>N40</f>
        <v>Блохин Владимир Владимирович</v>
      </c>
      <c r="S40" s="278"/>
      <c r="T40" s="932"/>
      <c r="U40" s="278"/>
      <c r="V40" s="932"/>
      <c r="W40" s="278"/>
      <c r="X40" s="932"/>
      <c r="Y40" s="278"/>
      <c r="Z40" s="932"/>
      <c r="AA40" s="933"/>
      <c r="AB40" s="933"/>
      <c r="AC40" s="278"/>
      <c r="AD40" s="932"/>
      <c r="AE40" s="278"/>
      <c r="AF40" s="932"/>
      <c r="AG40" s="278"/>
      <c r="AH40" s="902" t="s">
        <v>1918</v>
      </c>
      <c r="AI40" s="902" t="s">
        <v>1919</v>
      </c>
      <c r="AJ40" s="902" t="s">
        <v>1918</v>
      </c>
      <c r="AK40" s="278"/>
      <c r="AL40" s="932"/>
      <c r="AM40" s="902" t="s">
        <v>1918</v>
      </c>
      <c r="AN40" s="902" t="s">
        <v>1918</v>
      </c>
      <c r="AO40" s="902" t="s">
        <v>1836</v>
      </c>
      <c r="AP40" s="902" t="s">
        <v>1918</v>
      </c>
      <c r="AQ40" s="902" t="s">
        <v>1836</v>
      </c>
      <c r="AR40" s="932"/>
      <c r="AS40" s="902" t="s">
        <v>1836</v>
      </c>
      <c r="AT40" s="932"/>
      <c r="AU40" s="324"/>
      <c r="AV40" s="332"/>
      <c r="AW40" s="333"/>
      <c r="AX40" s="334"/>
      <c r="AY40" s="334"/>
      <c r="AZ40" s="334"/>
      <c r="BA40" s="334"/>
      <c r="BB40" s="334"/>
      <c r="BC40" s="334"/>
      <c r="BD40" s="334"/>
      <c r="BE40" s="334"/>
      <c r="BF40" s="334"/>
      <c r="BG40" s="334"/>
      <c r="BH40" s="334"/>
      <c r="BI40" s="334"/>
      <c r="BJ40" s="334"/>
    </row>
    <row r="41" spans="1:62" ht="31.5">
      <c r="A41" s="245">
        <f>A37+1</f>
        <v>10</v>
      </c>
      <c r="B41" s="246" t="s">
        <v>598</v>
      </c>
      <c r="C41" s="247" t="s">
        <v>44</v>
      </c>
      <c r="D41" s="248">
        <v>11</v>
      </c>
      <c r="E41" s="249" t="s">
        <v>727</v>
      </c>
      <c r="F41" s="250" t="s">
        <v>1482</v>
      </c>
      <c r="G41" s="882" t="s">
        <v>1454</v>
      </c>
      <c r="H41" s="908"/>
      <c r="I41" s="883">
        <v>43595</v>
      </c>
      <c r="J41" s="884">
        <f>I41+5</f>
        <v>43600</v>
      </c>
      <c r="K41" s="884">
        <f>J41+1</f>
        <v>43601</v>
      </c>
      <c r="L41" s="885">
        <f>J41+20</f>
        <v>43620</v>
      </c>
      <c r="M41" s="886">
        <f>L41+1</f>
        <v>43621</v>
      </c>
      <c r="N41" s="909">
        <f>M41+29</f>
        <v>43650</v>
      </c>
      <c r="O41" s="910">
        <f>M41+10</f>
        <v>43631</v>
      </c>
      <c r="P41" s="909">
        <f>M41+10</f>
        <v>43631</v>
      </c>
      <c r="Q41" s="910">
        <f>P41+5</f>
        <v>43636</v>
      </c>
      <c r="R41" s="911">
        <v>43670</v>
      </c>
      <c r="S41" s="910">
        <f>P41+89</f>
        <v>43720</v>
      </c>
      <c r="T41" s="909">
        <f>N41+40</f>
        <v>43690</v>
      </c>
      <c r="U41" s="910">
        <f>N41+1</f>
        <v>43651</v>
      </c>
      <c r="V41" s="909">
        <f>U41+5</f>
        <v>43656</v>
      </c>
      <c r="W41" s="910">
        <f>V41+1</f>
        <v>43657</v>
      </c>
      <c r="X41" s="911">
        <v>43693</v>
      </c>
      <c r="Y41" s="910">
        <f>X41+20</f>
        <v>43713</v>
      </c>
      <c r="Z41" s="909">
        <f>O41+10</f>
        <v>43641</v>
      </c>
      <c r="AA41" s="912">
        <f>X41+1</f>
        <v>43694</v>
      </c>
      <c r="AB41" s="912">
        <f>AA41</f>
        <v>43694</v>
      </c>
      <c r="AC41" s="910">
        <f>X41+27</f>
        <v>43720</v>
      </c>
      <c r="AD41" s="909">
        <f>X41+15</f>
        <v>43708</v>
      </c>
      <c r="AE41" s="910">
        <f>AC41+1</f>
        <v>43721</v>
      </c>
      <c r="AF41" s="909">
        <f>X41+10</f>
        <v>43703</v>
      </c>
      <c r="AG41" s="910">
        <f>AF41+1</f>
        <v>43704</v>
      </c>
      <c r="AH41" s="909">
        <f>Y41+1</f>
        <v>43714</v>
      </c>
      <c r="AI41" s="913">
        <f>AH41+15</f>
        <v>43729</v>
      </c>
      <c r="AJ41" s="909">
        <f>AI41+39</f>
        <v>43768</v>
      </c>
      <c r="AK41" s="910">
        <f>AJ41+5</f>
        <v>43773</v>
      </c>
      <c r="AL41" s="909">
        <v>43798</v>
      </c>
      <c r="AM41" s="910">
        <f>AK41+41</f>
        <v>43814</v>
      </c>
      <c r="AN41" s="911">
        <f>AM41+5</f>
        <v>43819</v>
      </c>
      <c r="AO41" s="910">
        <f>AN41+1</f>
        <v>43820</v>
      </c>
      <c r="AP41" s="909">
        <f>AO41+5</f>
        <v>43825</v>
      </c>
      <c r="AQ41" s="910">
        <f>AP41+5</f>
        <v>43830</v>
      </c>
      <c r="AR41" s="911">
        <v>43864</v>
      </c>
      <c r="AS41" s="913">
        <v>43874</v>
      </c>
      <c r="AT41" s="911">
        <v>43894</v>
      </c>
      <c r="AU41" s="915">
        <v>43926</v>
      </c>
      <c r="AV41" s="258"/>
      <c r="AW41" s="259"/>
      <c r="AX41" s="260"/>
      <c r="AY41" s="260"/>
      <c r="AZ41" s="260"/>
      <c r="BA41" s="260"/>
      <c r="BB41" s="260"/>
      <c r="BC41" s="260"/>
      <c r="BD41" s="260"/>
      <c r="BE41" s="260"/>
      <c r="BF41" s="260"/>
      <c r="BG41" s="260"/>
      <c r="BH41" s="260"/>
      <c r="BI41" s="260"/>
      <c r="BJ41" s="260"/>
    </row>
    <row r="42" spans="1:62" ht="31.5">
      <c r="A42" s="261"/>
      <c r="B42" s="262" t="s">
        <v>600</v>
      </c>
      <c r="C42" s="263" t="s">
        <v>45</v>
      </c>
      <c r="D42" s="273">
        <v>11</v>
      </c>
      <c r="E42" s="274" t="s">
        <v>727</v>
      </c>
      <c r="F42" s="275" t="s">
        <v>1482</v>
      </c>
      <c r="G42" s="897"/>
      <c r="H42" s="922"/>
      <c r="I42" s="891">
        <v>6</v>
      </c>
      <c r="J42" s="892">
        <v>7</v>
      </c>
      <c r="K42" s="892"/>
      <c r="L42" s="893">
        <v>8</v>
      </c>
      <c r="M42" s="891"/>
      <c r="N42" s="894">
        <v>9</v>
      </c>
      <c r="O42" s="271"/>
      <c r="P42" s="895"/>
      <c r="Q42" s="271"/>
      <c r="R42" s="894">
        <v>10</v>
      </c>
      <c r="S42" s="269" t="s">
        <v>1457</v>
      </c>
      <c r="T42" s="901" t="s">
        <v>1913</v>
      </c>
      <c r="U42" s="271"/>
      <c r="V42" s="895"/>
      <c r="W42" s="271"/>
      <c r="X42" s="901" t="s">
        <v>1913</v>
      </c>
      <c r="Y42" s="901" t="s">
        <v>1913</v>
      </c>
      <c r="Z42" s="895"/>
      <c r="AA42" s="896"/>
      <c r="AB42" s="896"/>
      <c r="AC42" s="269">
        <v>13</v>
      </c>
      <c r="AD42" s="894"/>
      <c r="AE42" s="271"/>
      <c r="AF42" s="895"/>
      <c r="AG42" s="271"/>
      <c r="AI42" s="271"/>
      <c r="AJ42" s="894">
        <v>14</v>
      </c>
      <c r="AK42" s="271"/>
      <c r="AL42" s="894">
        <v>15</v>
      </c>
      <c r="AM42" s="269">
        <v>16</v>
      </c>
      <c r="AN42" s="895"/>
      <c r="AO42" s="271"/>
      <c r="AP42" s="895"/>
      <c r="AQ42" s="271"/>
      <c r="AR42" s="894">
        <v>17</v>
      </c>
      <c r="AS42" s="269">
        <v>18</v>
      </c>
      <c r="AT42" s="894">
        <v>19</v>
      </c>
      <c r="AU42" s="272">
        <v>20</v>
      </c>
      <c r="AV42" s="258"/>
      <c r="AW42" s="259"/>
      <c r="AX42" s="260"/>
      <c r="AY42" s="260"/>
      <c r="AZ42" s="260"/>
      <c r="BA42" s="260"/>
      <c r="BB42" s="260"/>
      <c r="BC42" s="260"/>
      <c r="BD42" s="260"/>
      <c r="BE42" s="260"/>
      <c r="BF42" s="260"/>
      <c r="BG42" s="260"/>
      <c r="BH42" s="260"/>
      <c r="BI42" s="260"/>
      <c r="BJ42" s="260"/>
    </row>
    <row r="43" spans="1:62" ht="31.5">
      <c r="A43" s="306"/>
      <c r="B43" s="307" t="s">
        <v>604</v>
      </c>
      <c r="C43" s="308" t="s">
        <v>46</v>
      </c>
      <c r="D43" s="273">
        <v>11</v>
      </c>
      <c r="E43" s="274" t="s">
        <v>727</v>
      </c>
      <c r="F43" s="275" t="s">
        <v>1482</v>
      </c>
      <c r="G43" s="923"/>
      <c r="H43" s="924"/>
      <c r="I43" s="898">
        <v>43338</v>
      </c>
      <c r="J43" s="925">
        <f>I43+14</f>
        <v>43352</v>
      </c>
      <c r="K43" s="925">
        <f>J43+3</f>
        <v>43355</v>
      </c>
      <c r="L43" s="926">
        <f>K43+2</f>
        <v>43357</v>
      </c>
      <c r="M43" s="927">
        <f>L43+1</f>
        <v>43358</v>
      </c>
      <c r="N43" s="928">
        <f>M43+25</f>
        <v>43383</v>
      </c>
      <c r="O43" s="315">
        <f>M43+10</f>
        <v>43368</v>
      </c>
      <c r="P43" s="928">
        <f>M43+10</f>
        <v>43368</v>
      </c>
      <c r="Q43" s="315">
        <f>P43+5</f>
        <v>43373</v>
      </c>
      <c r="R43" s="435"/>
      <c r="S43" s="315">
        <f>P43+10</f>
        <v>43378</v>
      </c>
      <c r="T43" s="928">
        <f>N43+10</f>
        <v>43393</v>
      </c>
      <c r="U43" s="315">
        <f>N43+1</f>
        <v>43384</v>
      </c>
      <c r="V43" s="928">
        <f>U43+5</f>
        <v>43389</v>
      </c>
      <c r="W43" s="315">
        <f>V43+1</f>
        <v>43390</v>
      </c>
      <c r="X43" s="435">
        <v>43493</v>
      </c>
      <c r="Y43" s="315">
        <f>X43+20</f>
        <v>43513</v>
      </c>
      <c r="Z43" s="928">
        <f>O43+10</f>
        <v>43378</v>
      </c>
      <c r="AA43" s="929"/>
      <c r="AB43" s="929"/>
      <c r="AC43" s="315">
        <f>X43+25</f>
        <v>43518</v>
      </c>
      <c r="AD43" s="928">
        <f>X43+15</f>
        <v>43508</v>
      </c>
      <c r="AE43" s="315">
        <f>AC43+1</f>
        <v>43519</v>
      </c>
      <c r="AF43" s="928">
        <f>X43+10</f>
        <v>43503</v>
      </c>
      <c r="AG43" s="315">
        <f>AF43+1</f>
        <v>43504</v>
      </c>
      <c r="AH43" s="928">
        <f>Y43+1</f>
        <v>43514</v>
      </c>
      <c r="AI43" s="279">
        <f>AH43+15</f>
        <v>43529</v>
      </c>
      <c r="AJ43" s="928">
        <f>AI43+10</f>
        <v>43539</v>
      </c>
      <c r="AK43" s="315">
        <f>AJ43+5</f>
        <v>43544</v>
      </c>
      <c r="AL43" s="928">
        <f>AK43+15</f>
        <v>43559</v>
      </c>
      <c r="AM43" s="315">
        <f>AK43+20</f>
        <v>43564</v>
      </c>
      <c r="AN43" s="435">
        <f>AM43+5</f>
        <v>43569</v>
      </c>
      <c r="AO43" s="315">
        <f>AN43+1</f>
        <v>43570</v>
      </c>
      <c r="AP43" s="928">
        <f>AO43+5</f>
        <v>43575</v>
      </c>
      <c r="AQ43" s="315">
        <f>AP43+5</f>
        <v>43580</v>
      </c>
      <c r="AR43" s="435"/>
      <c r="AS43" s="279"/>
      <c r="AT43" s="435">
        <f>AQ43+20</f>
        <v>43600</v>
      </c>
      <c r="AU43" s="280"/>
      <c r="AV43" s="258"/>
      <c r="AW43" s="259"/>
      <c r="AX43" s="260"/>
      <c r="AY43" s="260"/>
      <c r="AZ43" s="260"/>
      <c r="BA43" s="260"/>
      <c r="BB43" s="260"/>
      <c r="BC43" s="260"/>
      <c r="BD43" s="260"/>
      <c r="BE43" s="260"/>
      <c r="BF43" s="260"/>
      <c r="BG43" s="260"/>
      <c r="BH43" s="260"/>
      <c r="BI43" s="260"/>
      <c r="BJ43" s="260"/>
    </row>
    <row r="44" spans="1:62" ht="47.25">
      <c r="A44" s="316"/>
      <c r="B44" s="317" t="s">
        <v>602</v>
      </c>
      <c r="C44" s="318" t="s">
        <v>47</v>
      </c>
      <c r="D44" s="284">
        <v>11</v>
      </c>
      <c r="E44" s="285" t="s">
        <v>727</v>
      </c>
      <c r="F44" s="286" t="s">
        <v>1482</v>
      </c>
      <c r="G44" s="930"/>
      <c r="H44" s="931"/>
      <c r="I44" s="898"/>
      <c r="J44" s="899"/>
      <c r="K44" s="899"/>
      <c r="L44" s="900"/>
      <c r="M44" s="898"/>
      <c r="N44" s="901" t="str">
        <f>N40</f>
        <v>Блохин Владимир Владимирович</v>
      </c>
      <c r="O44" s="278"/>
      <c r="P44" s="932"/>
      <c r="Q44" s="278"/>
      <c r="R44" s="901" t="str">
        <f>N44</f>
        <v>Блохин Владимир Владимирович</v>
      </c>
      <c r="S44" s="278"/>
      <c r="T44" s="932"/>
      <c r="U44" s="278"/>
      <c r="V44" s="932"/>
      <c r="W44" s="278"/>
      <c r="X44" s="932"/>
      <c r="Y44" s="278"/>
      <c r="Z44" s="932"/>
      <c r="AA44" s="933"/>
      <c r="AB44" s="933"/>
      <c r="AC44" s="278"/>
      <c r="AD44" s="932"/>
      <c r="AE44" s="278"/>
      <c r="AF44" s="932"/>
      <c r="AG44" s="278"/>
      <c r="AH44" s="902" t="s">
        <v>1913</v>
      </c>
      <c r="AI44" s="902" t="s">
        <v>1920</v>
      </c>
      <c r="AJ44" s="902" t="s">
        <v>1913</v>
      </c>
      <c r="AK44" s="278"/>
      <c r="AL44" s="932"/>
      <c r="AM44" s="902" t="s">
        <v>1913</v>
      </c>
      <c r="AN44" s="902" t="s">
        <v>1913</v>
      </c>
      <c r="AO44" s="902" t="s">
        <v>1913</v>
      </c>
      <c r="AP44" s="902" t="s">
        <v>1913</v>
      </c>
      <c r="AQ44" s="902" t="s">
        <v>1913</v>
      </c>
      <c r="AR44" s="932"/>
      <c r="AS44" s="902" t="s">
        <v>1913</v>
      </c>
      <c r="AT44" s="932"/>
      <c r="AU44" s="324"/>
      <c r="AV44" s="258"/>
      <c r="AW44" s="259"/>
      <c r="AX44" s="260"/>
      <c r="AY44" s="260"/>
      <c r="AZ44" s="260"/>
      <c r="BA44" s="260"/>
      <c r="BB44" s="260"/>
      <c r="BC44" s="260"/>
      <c r="BD44" s="260"/>
      <c r="BE44" s="260"/>
      <c r="BF44" s="260"/>
      <c r="BG44" s="260"/>
      <c r="BH44" s="260"/>
      <c r="BI44" s="260"/>
      <c r="BJ44" s="260"/>
    </row>
    <row r="45" spans="1:62" ht="47.25">
      <c r="A45" s="330">
        <f>A41+1</f>
        <v>11</v>
      </c>
      <c r="B45" s="348"/>
      <c r="C45" s="247" t="s">
        <v>1285</v>
      </c>
      <c r="D45" s="248">
        <v>12</v>
      </c>
      <c r="E45" s="249" t="s">
        <v>114</v>
      </c>
      <c r="F45" s="250" t="s">
        <v>1483</v>
      </c>
      <c r="G45" s="882" t="s">
        <v>1454</v>
      </c>
      <c r="H45" s="908"/>
      <c r="I45" s="883">
        <v>43577</v>
      </c>
      <c r="J45" s="884">
        <f>I45+5</f>
        <v>43582</v>
      </c>
      <c r="K45" s="884">
        <f>J45+2</f>
        <v>43584</v>
      </c>
      <c r="L45" s="885">
        <f>K45+1</f>
        <v>43585</v>
      </c>
      <c r="M45" s="886">
        <f>L45+1</f>
        <v>43586</v>
      </c>
      <c r="N45" s="909">
        <f>M45+29</f>
        <v>43615</v>
      </c>
      <c r="O45" s="910">
        <f>M45+10</f>
        <v>43596</v>
      </c>
      <c r="P45" s="909">
        <f>M45+10</f>
        <v>43596</v>
      </c>
      <c r="Q45" s="910">
        <f>P45+5</f>
        <v>43601</v>
      </c>
      <c r="R45" s="911">
        <v>43635</v>
      </c>
      <c r="S45" s="910">
        <f>P45+79</f>
        <v>43675</v>
      </c>
      <c r="T45" s="909">
        <f>N45+30</f>
        <v>43645</v>
      </c>
      <c r="U45" s="910">
        <f>N45+1</f>
        <v>43616</v>
      </c>
      <c r="V45" s="909">
        <f>U45+5</f>
        <v>43621</v>
      </c>
      <c r="W45" s="910">
        <f>V45+1</f>
        <v>43622</v>
      </c>
      <c r="X45" s="911">
        <v>43648</v>
      </c>
      <c r="Y45" s="910">
        <f>X45+20</f>
        <v>43668</v>
      </c>
      <c r="Z45" s="909">
        <f>O45+10</f>
        <v>43606</v>
      </c>
      <c r="AA45" s="912"/>
      <c r="AB45" s="912"/>
      <c r="AC45" s="910">
        <f>X45+27</f>
        <v>43675</v>
      </c>
      <c r="AD45" s="909">
        <f>X45+15</f>
        <v>43663</v>
      </c>
      <c r="AE45" s="910">
        <f>AC45+1</f>
        <v>43676</v>
      </c>
      <c r="AF45" s="909">
        <f>X45+10</f>
        <v>43658</v>
      </c>
      <c r="AG45" s="910">
        <f>AF45+1</f>
        <v>43659</v>
      </c>
      <c r="AH45" s="909">
        <f>Y45+1</f>
        <v>43669</v>
      </c>
      <c r="AI45" s="913">
        <f>AH45+15</f>
        <v>43684</v>
      </c>
      <c r="AJ45" s="909">
        <f>AI45+39</f>
        <v>43723</v>
      </c>
      <c r="AK45" s="910">
        <f>AJ45+5</f>
        <v>43728</v>
      </c>
      <c r="AL45" s="909">
        <f>AK45+15</f>
        <v>43743</v>
      </c>
      <c r="AM45" s="910">
        <f>AK45+52</f>
        <v>43780</v>
      </c>
      <c r="AN45" s="911">
        <f>AM45+5</f>
        <v>43785</v>
      </c>
      <c r="AO45" s="910">
        <f>AN45+1</f>
        <v>43786</v>
      </c>
      <c r="AP45" s="909">
        <f>AO45+5</f>
        <v>43791</v>
      </c>
      <c r="AQ45" s="910">
        <f>AP45+5</f>
        <v>43796</v>
      </c>
      <c r="AR45" s="911">
        <v>43790</v>
      </c>
      <c r="AS45" s="913">
        <v>43800</v>
      </c>
      <c r="AT45" s="911">
        <v>43820</v>
      </c>
      <c r="AU45" s="915">
        <v>43779</v>
      </c>
    </row>
    <row r="46" spans="1:62" ht="52.5" customHeight="1">
      <c r="A46" s="949"/>
      <c r="B46" s="954"/>
      <c r="C46" s="1863" t="s">
        <v>1286</v>
      </c>
      <c r="D46" s="947"/>
      <c r="E46" s="939"/>
      <c r="F46" s="940"/>
      <c r="G46" s="897"/>
      <c r="H46" s="922"/>
      <c r="I46" s="646"/>
      <c r="J46" s="941"/>
      <c r="K46" s="941"/>
      <c r="L46" s="942"/>
      <c r="M46" s="141"/>
      <c r="N46" s="901" t="s">
        <v>1921</v>
      </c>
      <c r="O46" s="397"/>
      <c r="P46" s="943"/>
      <c r="Q46" s="397"/>
      <c r="R46" s="901" t="str">
        <f>N46</f>
        <v>Иващенко Владимир Николаевич</v>
      </c>
      <c r="S46" s="397"/>
      <c r="T46" s="901">
        <f>AE46</f>
        <v>0</v>
      </c>
      <c r="U46" s="397"/>
      <c r="V46" s="943"/>
      <c r="W46" s="397"/>
      <c r="X46" s="901" t="str">
        <f>AI46</f>
        <v>Жаркова Э.С. Чунюкин</v>
      </c>
      <c r="Y46" s="901" t="str">
        <f>AJ46</f>
        <v>Жаркова Э.С.</v>
      </c>
      <c r="Z46" s="943"/>
      <c r="AA46" s="944"/>
      <c r="AB46" s="944"/>
      <c r="AC46" s="397"/>
      <c r="AD46" s="943"/>
      <c r="AE46" s="397"/>
      <c r="AF46" s="943"/>
      <c r="AG46" s="397"/>
      <c r="AH46" s="901" t="s">
        <v>1837</v>
      </c>
      <c r="AI46" s="901" t="s">
        <v>1922</v>
      </c>
      <c r="AJ46" s="901" t="s">
        <v>1837</v>
      </c>
      <c r="AK46" s="397"/>
      <c r="AL46" s="943"/>
      <c r="AM46" s="901" t="str">
        <f>AJ46</f>
        <v>Жаркова Э.С.</v>
      </c>
      <c r="AN46" s="423" t="str">
        <f>AM46</f>
        <v>Жаркова Э.С.</v>
      </c>
      <c r="AO46" s="423" t="str">
        <f>AN46</f>
        <v>Жаркова Э.С.</v>
      </c>
      <c r="AP46" s="423" t="s">
        <v>1837</v>
      </c>
      <c r="AQ46" s="423" t="str">
        <f>AP46</f>
        <v>Жаркова Э.С.</v>
      </c>
      <c r="AR46" s="423"/>
      <c r="AS46" s="423" t="s">
        <v>1837</v>
      </c>
      <c r="AT46" s="423"/>
      <c r="AU46" s="387"/>
    </row>
    <row r="47" spans="1:62" ht="18.75">
      <c r="A47" s="949"/>
      <c r="B47" s="954"/>
      <c r="C47" s="1863"/>
      <c r="D47" s="273">
        <v>12</v>
      </c>
      <c r="E47" s="274" t="s">
        <v>114</v>
      </c>
      <c r="F47" s="275" t="s">
        <v>1483</v>
      </c>
      <c r="G47" s="897"/>
      <c r="H47" s="922"/>
      <c r="I47" s="891">
        <v>6</v>
      </c>
      <c r="J47" s="892">
        <v>7</v>
      </c>
      <c r="K47" s="892"/>
      <c r="L47" s="893">
        <v>8</v>
      </c>
      <c r="M47" s="891"/>
      <c r="N47" s="894">
        <v>9</v>
      </c>
      <c r="O47" s="271"/>
      <c r="P47" s="895"/>
      <c r="Q47" s="271"/>
      <c r="R47" s="894">
        <v>10</v>
      </c>
      <c r="S47" s="269" t="s">
        <v>1457</v>
      </c>
      <c r="T47" s="894">
        <v>11</v>
      </c>
      <c r="U47" s="271"/>
      <c r="V47" s="895"/>
      <c r="W47" s="271"/>
      <c r="X47" s="894">
        <v>12</v>
      </c>
      <c r="Y47" s="271"/>
      <c r="Z47" s="895"/>
      <c r="AA47" s="896"/>
      <c r="AB47" s="896"/>
      <c r="AC47" s="269">
        <v>13</v>
      </c>
      <c r="AD47" s="894"/>
      <c r="AE47" s="271"/>
      <c r="AF47" s="895"/>
      <c r="AG47" s="271"/>
      <c r="AH47" s="895"/>
      <c r="AI47" s="271"/>
      <c r="AJ47" s="894">
        <v>14</v>
      </c>
      <c r="AK47" s="271"/>
      <c r="AL47" s="894">
        <v>15</v>
      </c>
      <c r="AM47" s="269">
        <v>16</v>
      </c>
      <c r="AN47" s="895"/>
      <c r="AO47" s="271"/>
      <c r="AP47" s="895"/>
      <c r="AQ47" s="271"/>
      <c r="AR47" s="894">
        <v>17</v>
      </c>
      <c r="AS47" s="269">
        <v>18</v>
      </c>
      <c r="AT47" s="894">
        <v>19</v>
      </c>
      <c r="AU47" s="272">
        <v>20</v>
      </c>
    </row>
    <row r="48" spans="1:62" ht="47.25">
      <c r="A48" s="945"/>
      <c r="B48" s="955"/>
      <c r="C48" s="283" t="s">
        <v>1287</v>
      </c>
      <c r="D48" s="284">
        <v>12</v>
      </c>
      <c r="E48" s="285" t="s">
        <v>114</v>
      </c>
      <c r="F48" s="286" t="s">
        <v>1483</v>
      </c>
      <c r="G48" s="903"/>
      <c r="H48" s="916"/>
      <c r="I48" s="898">
        <v>43338</v>
      </c>
      <c r="J48" s="925">
        <f>I48+14</f>
        <v>43352</v>
      </c>
      <c r="K48" s="925">
        <f>J48+3</f>
        <v>43355</v>
      </c>
      <c r="L48" s="926">
        <f>K48+2</f>
        <v>43357</v>
      </c>
      <c r="M48" s="927">
        <f>L48+1</f>
        <v>43358</v>
      </c>
      <c r="N48" s="928">
        <f>M48+25</f>
        <v>43383</v>
      </c>
      <c r="O48" s="315">
        <f>M48+10</f>
        <v>43368</v>
      </c>
      <c r="P48" s="928">
        <f>M48+10</f>
        <v>43368</v>
      </c>
      <c r="Q48" s="315">
        <f>P48+5</f>
        <v>43373</v>
      </c>
      <c r="R48" s="435"/>
      <c r="S48" s="315">
        <f>P48+10</f>
        <v>43378</v>
      </c>
      <c r="T48" s="928">
        <f>N48+10</f>
        <v>43393</v>
      </c>
      <c r="U48" s="315">
        <f>N48+1</f>
        <v>43384</v>
      </c>
      <c r="V48" s="928">
        <f>U48+5</f>
        <v>43389</v>
      </c>
      <c r="W48" s="315">
        <f>V48+1</f>
        <v>43390</v>
      </c>
      <c r="X48" s="435">
        <v>43493</v>
      </c>
      <c r="Y48" s="315">
        <f>X48+20</f>
        <v>43513</v>
      </c>
      <c r="Z48" s="928">
        <f>O48+10</f>
        <v>43378</v>
      </c>
      <c r="AA48" s="929"/>
      <c r="AB48" s="929"/>
      <c r="AC48" s="315">
        <f>X48+25</f>
        <v>43518</v>
      </c>
      <c r="AD48" s="928">
        <f>X48+15</f>
        <v>43508</v>
      </c>
      <c r="AE48" s="315">
        <f>AC48+1</f>
        <v>43519</v>
      </c>
      <c r="AF48" s="928">
        <f>X48+10</f>
        <v>43503</v>
      </c>
      <c r="AG48" s="315">
        <f>AF48+1</f>
        <v>43504</v>
      </c>
      <c r="AH48" s="928">
        <f>Y48+1</f>
        <v>43514</v>
      </c>
      <c r="AI48" s="279">
        <f>AH48+15</f>
        <v>43529</v>
      </c>
      <c r="AJ48" s="928">
        <f>AI48+10</f>
        <v>43539</v>
      </c>
      <c r="AK48" s="315">
        <f>AJ48+5</f>
        <v>43544</v>
      </c>
      <c r="AL48" s="928">
        <f>AK48+15</f>
        <v>43559</v>
      </c>
      <c r="AM48" s="315">
        <f>AK48+20</f>
        <v>43564</v>
      </c>
      <c r="AN48" s="435">
        <f>AM48+5</f>
        <v>43569</v>
      </c>
      <c r="AO48" s="315">
        <f>AN48+1</f>
        <v>43570</v>
      </c>
      <c r="AP48" s="928">
        <f>AO48+5</f>
        <v>43575</v>
      </c>
      <c r="AQ48" s="315">
        <f>AP48+5</f>
        <v>43580</v>
      </c>
      <c r="AR48" s="435"/>
      <c r="AS48" s="279"/>
      <c r="AT48" s="435">
        <f>AQ48+20</f>
        <v>43600</v>
      </c>
      <c r="AU48" s="280"/>
    </row>
    <row r="49" spans="1:62" ht="31.5" customHeight="1">
      <c r="A49" s="342">
        <f>A45+1</f>
        <v>12</v>
      </c>
      <c r="B49" s="343"/>
      <c r="C49" s="1860" t="s">
        <v>1484</v>
      </c>
      <c r="D49" s="344">
        <v>13</v>
      </c>
      <c r="E49" s="249" t="s">
        <v>114</v>
      </c>
      <c r="F49" s="250" t="s">
        <v>1485</v>
      </c>
      <c r="G49" s="882" t="s">
        <v>1454</v>
      </c>
      <c r="H49" s="908"/>
      <c r="I49" s="883">
        <v>43534</v>
      </c>
      <c r="J49" s="884">
        <f>I49+5</f>
        <v>43539</v>
      </c>
      <c r="K49" s="884">
        <f>J49+1</f>
        <v>43540</v>
      </c>
      <c r="L49" s="885">
        <f>K49</f>
        <v>43540</v>
      </c>
      <c r="M49" s="886">
        <f>L49+1</f>
        <v>43541</v>
      </c>
      <c r="N49" s="909">
        <f>M49+19</f>
        <v>43560</v>
      </c>
      <c r="O49" s="910">
        <f>M49+10</f>
        <v>43551</v>
      </c>
      <c r="P49" s="909">
        <f>M49+10</f>
        <v>43551</v>
      </c>
      <c r="Q49" s="910">
        <f>P49+5</f>
        <v>43556</v>
      </c>
      <c r="R49" s="911">
        <f>Q49+29</f>
        <v>43585</v>
      </c>
      <c r="S49" s="910">
        <f>P49+87</f>
        <v>43638</v>
      </c>
      <c r="T49" s="909">
        <f>N49+45</f>
        <v>43605</v>
      </c>
      <c r="U49" s="910">
        <f>N49+1</f>
        <v>43561</v>
      </c>
      <c r="V49" s="909">
        <f>U49+5</f>
        <v>43566</v>
      </c>
      <c r="W49" s="910">
        <f>V49+1</f>
        <v>43567</v>
      </c>
      <c r="X49" s="911">
        <v>43608</v>
      </c>
      <c r="Y49" s="910">
        <f>X49+20</f>
        <v>43628</v>
      </c>
      <c r="Z49" s="909">
        <f>O49+10</f>
        <v>43561</v>
      </c>
      <c r="AA49" s="912"/>
      <c r="AB49" s="912"/>
      <c r="AC49" s="910">
        <f>X49+30</f>
        <v>43638</v>
      </c>
      <c r="AD49" s="909">
        <f>X49+15</f>
        <v>43623</v>
      </c>
      <c r="AE49" s="910">
        <f>AC49+1</f>
        <v>43639</v>
      </c>
      <c r="AF49" s="909">
        <f>X49+10</f>
        <v>43618</v>
      </c>
      <c r="AG49" s="910">
        <f>AF49+1</f>
        <v>43619</v>
      </c>
      <c r="AH49" s="909">
        <f>Y49+1</f>
        <v>43629</v>
      </c>
      <c r="AI49" s="913">
        <f>AH49+15</f>
        <v>43644</v>
      </c>
      <c r="AJ49" s="909">
        <f>AI49+59</f>
        <v>43703</v>
      </c>
      <c r="AK49" s="910">
        <f>AJ49+5</f>
        <v>43708</v>
      </c>
      <c r="AL49" s="909">
        <f>AK49+25</f>
        <v>43733</v>
      </c>
      <c r="AM49" s="910">
        <f>AK49+71</f>
        <v>43779</v>
      </c>
      <c r="AN49" s="911">
        <f>AM49+5</f>
        <v>43784</v>
      </c>
      <c r="AO49" s="910">
        <f>AN49+1</f>
        <v>43785</v>
      </c>
      <c r="AP49" s="909">
        <f>AO49+5</f>
        <v>43790</v>
      </c>
      <c r="AQ49" s="910">
        <f>AP49+5</f>
        <v>43795</v>
      </c>
      <c r="AR49" s="911">
        <v>43789</v>
      </c>
      <c r="AS49" s="913">
        <v>43794</v>
      </c>
      <c r="AT49" s="911">
        <v>43814</v>
      </c>
      <c r="AU49" s="915">
        <v>43758</v>
      </c>
    </row>
    <row r="50" spans="1:62" ht="47.25">
      <c r="A50" s="956"/>
      <c r="B50" s="957"/>
      <c r="C50" s="1860"/>
      <c r="D50" s="958"/>
      <c r="E50" s="939"/>
      <c r="F50" s="940"/>
      <c r="G50" s="897"/>
      <c r="H50" s="922"/>
      <c r="I50" s="646"/>
      <c r="J50" s="941"/>
      <c r="K50" s="941"/>
      <c r="L50" s="942"/>
      <c r="M50" s="141"/>
      <c r="N50" s="901" t="str">
        <f>N44</f>
        <v>Блохин Владимир Владимирович</v>
      </c>
      <c r="O50" s="397"/>
      <c r="P50" s="943"/>
      <c r="Q50" s="397"/>
      <c r="R50" s="901" t="str">
        <f>N50</f>
        <v>Блохин Владимир Владимирович</v>
      </c>
      <c r="S50" s="397"/>
      <c r="T50" s="902" t="s">
        <v>1908</v>
      </c>
      <c r="U50" s="397"/>
      <c r="V50" s="943"/>
      <c r="W50" s="397"/>
      <c r="X50" s="902" t="s">
        <v>1908</v>
      </c>
      <c r="Y50" s="902" t="s">
        <v>1908</v>
      </c>
      <c r="Z50" s="943"/>
      <c r="AA50" s="944"/>
      <c r="AB50" s="944"/>
      <c r="AC50" s="397"/>
      <c r="AD50" s="943"/>
      <c r="AE50" s="397"/>
      <c r="AF50" s="943"/>
      <c r="AG50" s="397"/>
      <c r="AH50" s="902" t="s">
        <v>1908</v>
      </c>
      <c r="AI50" s="902" t="s">
        <v>1914</v>
      </c>
      <c r="AJ50" s="902" t="s">
        <v>1908</v>
      </c>
      <c r="AK50" s="397"/>
      <c r="AL50" s="943"/>
      <c r="AM50" s="902" t="s">
        <v>1908</v>
      </c>
      <c r="AN50" s="902" t="s">
        <v>1908</v>
      </c>
      <c r="AO50" s="902" t="s">
        <v>1908</v>
      </c>
      <c r="AP50" s="902" t="s">
        <v>1908</v>
      </c>
      <c r="AQ50" s="902" t="s">
        <v>1908</v>
      </c>
      <c r="AR50" s="423"/>
      <c r="AS50" s="902" t="s">
        <v>1908</v>
      </c>
      <c r="AT50" s="423"/>
      <c r="AU50" s="387"/>
    </row>
    <row r="51" spans="1:62" ht="31.5">
      <c r="A51" s="345"/>
      <c r="B51" s="346"/>
      <c r="C51" s="318" t="s">
        <v>1486</v>
      </c>
      <c r="D51" s="959">
        <v>13</v>
      </c>
      <c r="E51" s="285" t="s">
        <v>114</v>
      </c>
      <c r="F51" s="286" t="s">
        <v>1485</v>
      </c>
      <c r="G51" s="930"/>
      <c r="H51" s="931"/>
      <c r="I51" s="898">
        <v>43338</v>
      </c>
      <c r="J51" s="925">
        <f>I51+14</f>
        <v>43352</v>
      </c>
      <c r="K51" s="925">
        <f>J51+3</f>
        <v>43355</v>
      </c>
      <c r="L51" s="926">
        <f>K51+2</f>
        <v>43357</v>
      </c>
      <c r="M51" s="927">
        <f>L51+1</f>
        <v>43358</v>
      </c>
      <c r="N51" s="928">
        <f>M51+25</f>
        <v>43383</v>
      </c>
      <c r="O51" s="315">
        <f>M51+10</f>
        <v>43368</v>
      </c>
      <c r="P51" s="928">
        <f>M51+10</f>
        <v>43368</v>
      </c>
      <c r="Q51" s="315">
        <f>P51+5</f>
        <v>43373</v>
      </c>
      <c r="R51" s="435"/>
      <c r="S51" s="315">
        <f>P51+10</f>
        <v>43378</v>
      </c>
      <c r="T51" s="928">
        <f>N51+10</f>
        <v>43393</v>
      </c>
      <c r="U51" s="315">
        <f>N51+1</f>
        <v>43384</v>
      </c>
      <c r="V51" s="928">
        <f>U51+5</f>
        <v>43389</v>
      </c>
      <c r="W51" s="315">
        <f>V51+1</f>
        <v>43390</v>
      </c>
      <c r="X51" s="435">
        <v>43493</v>
      </c>
      <c r="Y51" s="315">
        <f>X51+20</f>
        <v>43513</v>
      </c>
      <c r="Z51" s="928">
        <f>O51+10</f>
        <v>43378</v>
      </c>
      <c r="AA51" s="929"/>
      <c r="AB51" s="929"/>
      <c r="AC51" s="315">
        <f>X51+25</f>
        <v>43518</v>
      </c>
      <c r="AD51" s="928">
        <f>X51+15</f>
        <v>43508</v>
      </c>
      <c r="AE51" s="315">
        <f>AC51+1</f>
        <v>43519</v>
      </c>
      <c r="AF51" s="928">
        <f>X51+10</f>
        <v>43503</v>
      </c>
      <c r="AG51" s="315">
        <f>AF51+1</f>
        <v>43504</v>
      </c>
      <c r="AH51" s="928">
        <f>Y51+1</f>
        <v>43514</v>
      </c>
      <c r="AI51" s="279">
        <f>AH51+15</f>
        <v>43529</v>
      </c>
      <c r="AJ51" s="928">
        <f>AI51+10</f>
        <v>43539</v>
      </c>
      <c r="AK51" s="315">
        <f>AJ51+5</f>
        <v>43544</v>
      </c>
      <c r="AL51" s="928">
        <f>AK51+15</f>
        <v>43559</v>
      </c>
      <c r="AM51" s="315">
        <f>AK51+20</f>
        <v>43564</v>
      </c>
      <c r="AN51" s="435">
        <f>AM51+5</f>
        <v>43569</v>
      </c>
      <c r="AO51" s="315">
        <f>AN51+1</f>
        <v>43570</v>
      </c>
      <c r="AP51" s="928">
        <f>AO51+5</f>
        <v>43575</v>
      </c>
      <c r="AQ51" s="315">
        <f>AP51+5</f>
        <v>43580</v>
      </c>
      <c r="AR51" s="435"/>
      <c r="AS51" s="279"/>
      <c r="AT51" s="435">
        <f>AQ51+20</f>
        <v>43600</v>
      </c>
      <c r="AU51" s="280"/>
    </row>
    <row r="52" spans="1:62" ht="31.5">
      <c r="A52" s="330">
        <f>A49+1</f>
        <v>13</v>
      </c>
      <c r="B52" s="348"/>
      <c r="C52" s="247" t="s">
        <v>1296</v>
      </c>
      <c r="D52" s="248">
        <v>14</v>
      </c>
      <c r="E52" s="249" t="s">
        <v>114</v>
      </c>
      <c r="F52" s="250" t="s">
        <v>1295</v>
      </c>
      <c r="G52" s="882" t="s">
        <v>1454</v>
      </c>
      <c r="H52" s="908"/>
      <c r="I52" s="883">
        <v>43415</v>
      </c>
      <c r="J52" s="884">
        <v>43415</v>
      </c>
      <c r="K52" s="884">
        <v>43415</v>
      </c>
      <c r="L52" s="885">
        <v>43416</v>
      </c>
      <c r="M52" s="886">
        <f>L52+1</f>
        <v>43417</v>
      </c>
      <c r="N52" s="909">
        <f>M52+109</f>
        <v>43526</v>
      </c>
      <c r="O52" s="910">
        <f>M52+10</f>
        <v>43427</v>
      </c>
      <c r="P52" s="909">
        <f>M52+10</f>
        <v>43427</v>
      </c>
      <c r="Q52" s="910">
        <f>P52+5</f>
        <v>43432</v>
      </c>
      <c r="R52" s="911">
        <v>43546</v>
      </c>
      <c r="S52" s="910">
        <f>P52+172</f>
        <v>43599</v>
      </c>
      <c r="T52" s="909">
        <f>N52+40</f>
        <v>43566</v>
      </c>
      <c r="U52" s="910">
        <f>N52+1</f>
        <v>43527</v>
      </c>
      <c r="V52" s="909">
        <f>U52+5</f>
        <v>43532</v>
      </c>
      <c r="W52" s="910">
        <f>V52+1</f>
        <v>43533</v>
      </c>
      <c r="X52" s="911">
        <v>43569</v>
      </c>
      <c r="Y52" s="910">
        <f>X52+20</f>
        <v>43589</v>
      </c>
      <c r="Z52" s="909">
        <f>O52+10</f>
        <v>43437</v>
      </c>
      <c r="AA52" s="912"/>
      <c r="AB52" s="912"/>
      <c r="AC52" s="910">
        <f>X52+30</f>
        <v>43599</v>
      </c>
      <c r="AD52" s="909">
        <f>X52+15</f>
        <v>43584</v>
      </c>
      <c r="AE52" s="910">
        <f>AC52+1</f>
        <v>43600</v>
      </c>
      <c r="AF52" s="909">
        <f>X52+10</f>
        <v>43579</v>
      </c>
      <c r="AG52" s="910">
        <f>AF52+1</f>
        <v>43580</v>
      </c>
      <c r="AH52" s="909">
        <f>Y52+1</f>
        <v>43590</v>
      </c>
      <c r="AI52" s="913">
        <f>AH52+15</f>
        <v>43605</v>
      </c>
      <c r="AJ52" s="909">
        <f>AI52+54</f>
        <v>43659</v>
      </c>
      <c r="AK52" s="910">
        <f>AJ52+5</f>
        <v>43664</v>
      </c>
      <c r="AL52" s="909">
        <f>AK52+25</f>
        <v>43689</v>
      </c>
      <c r="AM52" s="910">
        <f>AK52+71</f>
        <v>43735</v>
      </c>
      <c r="AN52" s="911">
        <f>AM52+5</f>
        <v>43740</v>
      </c>
      <c r="AO52" s="910">
        <f>AN52+1</f>
        <v>43741</v>
      </c>
      <c r="AP52" s="909">
        <f>AO52+5</f>
        <v>43746</v>
      </c>
      <c r="AQ52" s="910">
        <f>AP52+5</f>
        <v>43751</v>
      </c>
      <c r="AR52" s="911">
        <v>43755</v>
      </c>
      <c r="AS52" s="913">
        <v>43760</v>
      </c>
      <c r="AT52" s="911">
        <v>43780</v>
      </c>
      <c r="AU52" s="915">
        <v>43728</v>
      </c>
    </row>
    <row r="53" spans="1:62" s="186" customFormat="1" ht="78.75">
      <c r="A53" s="949"/>
      <c r="B53" s="954"/>
      <c r="C53" s="263" t="s">
        <v>1297</v>
      </c>
      <c r="D53" s="273">
        <v>14</v>
      </c>
      <c r="E53" s="274" t="s">
        <v>114</v>
      </c>
      <c r="F53" s="275" t="s">
        <v>1295</v>
      </c>
      <c r="G53" s="897"/>
      <c r="H53" s="922"/>
      <c r="I53" s="891">
        <v>6</v>
      </c>
      <c r="J53" s="892">
        <v>7</v>
      </c>
      <c r="K53" s="892"/>
      <c r="L53" s="893">
        <v>8</v>
      </c>
      <c r="M53" s="891"/>
      <c r="N53" s="894">
        <v>9</v>
      </c>
      <c r="O53" s="271"/>
      <c r="P53" s="895"/>
      <c r="Q53" s="271"/>
      <c r="R53" s="894">
        <v>10</v>
      </c>
      <c r="S53" s="269" t="s">
        <v>1457</v>
      </c>
      <c r="T53" s="894">
        <v>11</v>
      </c>
      <c r="U53" s="271"/>
      <c r="V53" s="895"/>
      <c r="W53" s="271"/>
      <c r="X53" s="894">
        <v>12</v>
      </c>
      <c r="Y53" s="271"/>
      <c r="Z53" s="895"/>
      <c r="AA53" s="896"/>
      <c r="AB53" s="896"/>
      <c r="AC53" s="269">
        <v>13</v>
      </c>
      <c r="AD53" s="894"/>
      <c r="AE53" s="271"/>
      <c r="AF53" s="895"/>
      <c r="AG53" s="271"/>
      <c r="AH53" s="895"/>
      <c r="AI53" s="271"/>
      <c r="AJ53" s="894">
        <v>14</v>
      </c>
      <c r="AK53" s="271"/>
      <c r="AL53" s="894">
        <v>15</v>
      </c>
      <c r="AM53" s="269">
        <v>16</v>
      </c>
      <c r="AN53" s="895"/>
      <c r="AO53" s="271"/>
      <c r="AP53" s="895"/>
      <c r="AQ53" s="271"/>
      <c r="AR53" s="894">
        <v>17</v>
      </c>
      <c r="AS53" s="269">
        <v>18</v>
      </c>
      <c r="AT53" s="894">
        <v>19</v>
      </c>
      <c r="AU53" s="272">
        <v>20</v>
      </c>
      <c r="AW53" s="187"/>
      <c r="AX53" s="177"/>
      <c r="AY53" s="177"/>
      <c r="AZ53" s="177"/>
      <c r="BA53" s="177"/>
      <c r="BB53" s="177"/>
      <c r="BC53" s="177"/>
      <c r="BD53" s="177"/>
      <c r="BE53" s="177"/>
      <c r="BF53" s="177"/>
      <c r="BG53" s="177"/>
      <c r="BH53" s="177"/>
      <c r="BI53" s="177"/>
      <c r="BJ53" s="177"/>
    </row>
    <row r="54" spans="1:62" s="186" customFormat="1" ht="78.75">
      <c r="A54" s="331"/>
      <c r="B54" s="340"/>
      <c r="C54" s="308" t="s">
        <v>1298</v>
      </c>
      <c r="D54" s="273">
        <v>14</v>
      </c>
      <c r="E54" s="274" t="s">
        <v>114</v>
      </c>
      <c r="F54" s="275" t="s">
        <v>1295</v>
      </c>
      <c r="G54" s="923"/>
      <c r="H54" s="924"/>
      <c r="I54" s="898">
        <v>43338</v>
      </c>
      <c r="J54" s="925">
        <f>I54+14</f>
        <v>43352</v>
      </c>
      <c r="K54" s="925">
        <f>J54+3</f>
        <v>43355</v>
      </c>
      <c r="L54" s="926">
        <f>K54+2</f>
        <v>43357</v>
      </c>
      <c r="M54" s="927">
        <f>L54+1</f>
        <v>43358</v>
      </c>
      <c r="N54" s="928">
        <f>M54+25</f>
        <v>43383</v>
      </c>
      <c r="O54" s="315">
        <f>M54+10</f>
        <v>43368</v>
      </c>
      <c r="P54" s="928">
        <f>M54+10</f>
        <v>43368</v>
      </c>
      <c r="Q54" s="315">
        <f>P54+5</f>
        <v>43373</v>
      </c>
      <c r="R54" s="435"/>
      <c r="S54" s="315">
        <f>P54+10</f>
        <v>43378</v>
      </c>
      <c r="T54" s="928">
        <f>N54+10</f>
        <v>43393</v>
      </c>
      <c r="U54" s="315">
        <f>N54+1</f>
        <v>43384</v>
      </c>
      <c r="V54" s="928">
        <f>U54+5</f>
        <v>43389</v>
      </c>
      <c r="W54" s="315">
        <f>V54+1</f>
        <v>43390</v>
      </c>
      <c r="X54" s="435">
        <v>43493</v>
      </c>
      <c r="Y54" s="315">
        <f>X54+20</f>
        <v>43513</v>
      </c>
      <c r="Z54" s="928">
        <f>O54+10</f>
        <v>43378</v>
      </c>
      <c r="AA54" s="929"/>
      <c r="AB54" s="929"/>
      <c r="AC54" s="315">
        <f>X54+25</f>
        <v>43518</v>
      </c>
      <c r="AD54" s="928">
        <f>X54+15</f>
        <v>43508</v>
      </c>
      <c r="AE54" s="315">
        <f>AC54+1</f>
        <v>43519</v>
      </c>
      <c r="AF54" s="928">
        <f>X54+10</f>
        <v>43503</v>
      </c>
      <c r="AG54" s="315">
        <f>AF54+1</f>
        <v>43504</v>
      </c>
      <c r="AH54" s="928">
        <f>Y54+1</f>
        <v>43514</v>
      </c>
      <c r="AI54" s="279">
        <f>AH54+15</f>
        <v>43529</v>
      </c>
      <c r="AJ54" s="928">
        <f>AI54+10</f>
        <v>43539</v>
      </c>
      <c r="AK54" s="315">
        <f>AJ54+5</f>
        <v>43544</v>
      </c>
      <c r="AL54" s="928">
        <f>AK54+15</f>
        <v>43559</v>
      </c>
      <c r="AM54" s="315">
        <f>AK54+20</f>
        <v>43564</v>
      </c>
      <c r="AN54" s="435">
        <f>AM54+5</f>
        <v>43569</v>
      </c>
      <c r="AO54" s="315">
        <f>AN54+1</f>
        <v>43570</v>
      </c>
      <c r="AP54" s="928">
        <f>AO54+5</f>
        <v>43575</v>
      </c>
      <c r="AQ54" s="315">
        <f>AP54+5</f>
        <v>43580</v>
      </c>
      <c r="AR54" s="435"/>
      <c r="AS54" s="279"/>
      <c r="AT54" s="435">
        <f>AQ54+20</f>
        <v>43600</v>
      </c>
      <c r="AU54" s="280"/>
      <c r="AW54" s="187"/>
      <c r="AX54" s="177"/>
      <c r="AY54" s="177"/>
      <c r="AZ54" s="177"/>
      <c r="BA54" s="177"/>
      <c r="BB54" s="177"/>
      <c r="BC54" s="177"/>
      <c r="BD54" s="177"/>
      <c r="BE54" s="177"/>
      <c r="BF54" s="177"/>
      <c r="BG54" s="177"/>
      <c r="BH54" s="177"/>
      <c r="BI54" s="177"/>
      <c r="BJ54" s="177"/>
    </row>
    <row r="55" spans="1:62" s="186" customFormat="1" ht="63">
      <c r="A55" s="331"/>
      <c r="B55" s="340"/>
      <c r="C55" s="308" t="s">
        <v>1299</v>
      </c>
      <c r="D55" s="273">
        <v>14</v>
      </c>
      <c r="E55" s="274" t="s">
        <v>114</v>
      </c>
      <c r="F55" s="275" t="s">
        <v>1295</v>
      </c>
      <c r="G55" s="923"/>
      <c r="H55" s="924"/>
      <c r="I55" s="898"/>
      <c r="J55" s="899"/>
      <c r="K55" s="899"/>
      <c r="L55" s="900"/>
      <c r="M55" s="898"/>
      <c r="N55" s="901" t="s">
        <v>1912</v>
      </c>
      <c r="O55" s="278"/>
      <c r="P55" s="932"/>
      <c r="Q55" s="278"/>
      <c r="R55" s="901" t="str">
        <f>N55</f>
        <v>Малашкевич Вадим Юрьевич</v>
      </c>
      <c r="S55" s="278"/>
      <c r="T55" s="901" t="s">
        <v>1840</v>
      </c>
      <c r="U55" s="278"/>
      <c r="V55" s="932"/>
      <c r="W55" s="278"/>
      <c r="X55" s="901" t="s">
        <v>1840</v>
      </c>
      <c r="Y55" s="901" t="str">
        <f>AJ55</f>
        <v>Бывшева Е.В.</v>
      </c>
      <c r="Z55" s="932"/>
      <c r="AA55" s="933"/>
      <c r="AB55" s="933"/>
      <c r="AC55" s="278"/>
      <c r="AD55" s="932"/>
      <c r="AE55" s="278"/>
      <c r="AF55" s="932"/>
      <c r="AG55" s="278"/>
      <c r="AH55" s="934" t="s">
        <v>1840</v>
      </c>
      <c r="AI55" s="901" t="s">
        <v>1923</v>
      </c>
      <c r="AJ55" s="901" t="s">
        <v>1840</v>
      </c>
      <c r="AK55" s="278"/>
      <c r="AL55" s="932"/>
      <c r="AM55" s="901" t="s">
        <v>1840</v>
      </c>
      <c r="AN55" s="901" t="s">
        <v>1840</v>
      </c>
      <c r="AO55" s="901" t="s">
        <v>1840</v>
      </c>
      <c r="AP55" s="901" t="s">
        <v>1840</v>
      </c>
      <c r="AQ55" s="901" t="s">
        <v>1840</v>
      </c>
      <c r="AR55" s="932"/>
      <c r="AS55" s="901" t="s">
        <v>1840</v>
      </c>
      <c r="AT55" s="932"/>
      <c r="AU55" s="324"/>
      <c r="AW55" s="187"/>
      <c r="AX55" s="177"/>
      <c r="AY55" s="177"/>
      <c r="AZ55" s="177"/>
      <c r="BA55" s="177"/>
      <c r="BB55" s="177"/>
      <c r="BC55" s="177"/>
      <c r="BD55" s="177"/>
      <c r="BE55" s="177"/>
      <c r="BF55" s="177"/>
      <c r="BG55" s="177"/>
      <c r="BH55" s="177"/>
      <c r="BI55" s="177"/>
      <c r="BJ55" s="177"/>
    </row>
    <row r="56" spans="1:62" s="186" customFormat="1" ht="63">
      <c r="A56" s="331"/>
      <c r="B56" s="340"/>
      <c r="C56" s="308" t="s">
        <v>1300</v>
      </c>
      <c r="D56" s="273">
        <v>14</v>
      </c>
      <c r="E56" s="274" t="s">
        <v>114</v>
      </c>
      <c r="F56" s="275" t="s">
        <v>1295</v>
      </c>
      <c r="G56" s="923"/>
      <c r="H56" s="924"/>
      <c r="I56" s="898"/>
      <c r="J56" s="899"/>
      <c r="K56" s="899"/>
      <c r="L56" s="900"/>
      <c r="M56" s="898"/>
      <c r="N56" s="932"/>
      <c r="O56" s="278"/>
      <c r="P56" s="932"/>
      <c r="Q56" s="278"/>
      <c r="R56" s="932"/>
      <c r="S56" s="278"/>
      <c r="T56" s="932"/>
      <c r="U56" s="278"/>
      <c r="V56" s="932"/>
      <c r="W56" s="278"/>
      <c r="X56" s="932"/>
      <c r="Y56" s="278"/>
      <c r="Z56" s="932"/>
      <c r="AA56" s="933"/>
      <c r="AB56" s="933"/>
      <c r="AC56" s="278"/>
      <c r="AD56" s="932"/>
      <c r="AE56" s="278"/>
      <c r="AF56" s="932"/>
      <c r="AG56" s="278"/>
      <c r="AH56" s="932"/>
      <c r="AI56" s="278"/>
      <c r="AJ56" s="932"/>
      <c r="AK56" s="278"/>
      <c r="AL56" s="932"/>
      <c r="AM56" s="278"/>
      <c r="AN56" s="932"/>
      <c r="AO56" s="278"/>
      <c r="AP56" s="932"/>
      <c r="AQ56" s="278"/>
      <c r="AR56" s="932"/>
      <c r="AS56" s="278"/>
      <c r="AT56" s="932"/>
      <c r="AU56" s="324"/>
      <c r="AW56" s="187"/>
      <c r="AX56" s="177"/>
      <c r="AY56" s="177"/>
      <c r="AZ56" s="177"/>
      <c r="BA56" s="177"/>
      <c r="BB56" s="177"/>
      <c r="BC56" s="177"/>
      <c r="BD56" s="177"/>
      <c r="BE56" s="177"/>
      <c r="BF56" s="177"/>
      <c r="BG56" s="177"/>
      <c r="BH56" s="177"/>
      <c r="BI56" s="177"/>
      <c r="BJ56" s="177"/>
    </row>
    <row r="57" spans="1:62" s="186" customFormat="1" ht="63">
      <c r="A57" s="331"/>
      <c r="B57" s="340"/>
      <c r="C57" s="308" t="s">
        <v>1301</v>
      </c>
      <c r="D57" s="273">
        <v>14</v>
      </c>
      <c r="E57" s="274" t="s">
        <v>114</v>
      </c>
      <c r="F57" s="275" t="s">
        <v>1295</v>
      </c>
      <c r="G57" s="923"/>
      <c r="H57" s="924"/>
      <c r="I57" s="898"/>
      <c r="J57" s="899"/>
      <c r="K57" s="899"/>
      <c r="L57" s="900"/>
      <c r="M57" s="898"/>
      <c r="N57" s="932"/>
      <c r="O57" s="278"/>
      <c r="P57" s="932"/>
      <c r="Q57" s="278"/>
      <c r="R57" s="932"/>
      <c r="S57" s="278"/>
      <c r="T57" s="932"/>
      <c r="U57" s="278"/>
      <c r="V57" s="932"/>
      <c r="W57" s="278"/>
      <c r="X57" s="932"/>
      <c r="Y57" s="278"/>
      <c r="Z57" s="932"/>
      <c r="AA57" s="933"/>
      <c r="AB57" s="933"/>
      <c r="AC57" s="278"/>
      <c r="AD57" s="932"/>
      <c r="AE57" s="278"/>
      <c r="AF57" s="932"/>
      <c r="AG57" s="278"/>
      <c r="AH57" s="932"/>
      <c r="AI57" s="278"/>
      <c r="AJ57" s="932"/>
      <c r="AK57" s="278"/>
      <c r="AL57" s="932"/>
      <c r="AM57" s="278"/>
      <c r="AN57" s="932"/>
      <c r="AO57" s="278"/>
      <c r="AP57" s="932"/>
      <c r="AQ57" s="278"/>
      <c r="AR57" s="932"/>
      <c r="AS57" s="278"/>
      <c r="AT57" s="932"/>
      <c r="AU57" s="324"/>
      <c r="AW57" s="187"/>
      <c r="AX57" s="177"/>
      <c r="AY57" s="177"/>
      <c r="AZ57" s="177"/>
      <c r="BA57" s="177"/>
      <c r="BB57" s="177"/>
      <c r="BC57" s="177"/>
      <c r="BD57" s="177"/>
      <c r="BE57" s="177"/>
      <c r="BF57" s="177"/>
      <c r="BG57" s="177"/>
      <c r="BH57" s="177"/>
      <c r="BI57" s="177"/>
      <c r="BJ57" s="177"/>
    </row>
    <row r="58" spans="1:62" s="186" customFormat="1" ht="31.5">
      <c r="A58" s="331"/>
      <c r="B58" s="340"/>
      <c r="C58" s="308" t="s">
        <v>1302</v>
      </c>
      <c r="D58" s="273">
        <v>14</v>
      </c>
      <c r="E58" s="274" t="s">
        <v>114</v>
      </c>
      <c r="F58" s="275" t="s">
        <v>1295</v>
      </c>
      <c r="G58" s="923"/>
      <c r="H58" s="924"/>
      <c r="I58" s="898"/>
      <c r="J58" s="899"/>
      <c r="K58" s="899"/>
      <c r="L58" s="900"/>
      <c r="M58" s="898"/>
      <c r="N58" s="932"/>
      <c r="O58" s="278"/>
      <c r="P58" s="932"/>
      <c r="Q58" s="278"/>
      <c r="R58" s="932"/>
      <c r="S58" s="278"/>
      <c r="T58" s="932"/>
      <c r="U58" s="278"/>
      <c r="V58" s="932"/>
      <c r="W58" s="278"/>
      <c r="X58" s="932"/>
      <c r="Y58" s="278"/>
      <c r="Z58" s="932"/>
      <c r="AA58" s="933"/>
      <c r="AB58" s="933"/>
      <c r="AC58" s="278"/>
      <c r="AD58" s="932"/>
      <c r="AE58" s="278"/>
      <c r="AF58" s="932"/>
      <c r="AG58" s="278"/>
      <c r="AH58" s="932"/>
      <c r="AI58" s="278"/>
      <c r="AJ58" s="932"/>
      <c r="AK58" s="278"/>
      <c r="AL58" s="932"/>
      <c r="AM58" s="278"/>
      <c r="AN58" s="932"/>
      <c r="AO58" s="278"/>
      <c r="AP58" s="932"/>
      <c r="AQ58" s="278"/>
      <c r="AR58" s="932"/>
      <c r="AS58" s="278"/>
      <c r="AT58" s="932"/>
      <c r="AU58" s="324"/>
      <c r="AW58" s="187"/>
      <c r="AX58" s="177"/>
      <c r="AY58" s="177"/>
      <c r="AZ58" s="177"/>
      <c r="BA58" s="177"/>
      <c r="BB58" s="177"/>
      <c r="BC58" s="177"/>
      <c r="BD58" s="177"/>
      <c r="BE58" s="177"/>
      <c r="BF58" s="177"/>
      <c r="BG58" s="177"/>
      <c r="BH58" s="177"/>
      <c r="BI58" s="177"/>
      <c r="BJ58" s="177"/>
    </row>
    <row r="59" spans="1:62" s="186" customFormat="1" ht="31.5">
      <c r="A59" s="331"/>
      <c r="B59" s="340"/>
      <c r="C59" s="308" t="s">
        <v>1303</v>
      </c>
      <c r="D59" s="273">
        <v>14</v>
      </c>
      <c r="E59" s="274" t="s">
        <v>114</v>
      </c>
      <c r="F59" s="275" t="s">
        <v>1295</v>
      </c>
      <c r="G59" s="923"/>
      <c r="H59" s="924"/>
      <c r="I59" s="898"/>
      <c r="J59" s="899"/>
      <c r="K59" s="899"/>
      <c r="L59" s="900"/>
      <c r="M59" s="898"/>
      <c r="N59" s="932"/>
      <c r="O59" s="278"/>
      <c r="P59" s="932"/>
      <c r="Q59" s="278"/>
      <c r="R59" s="932"/>
      <c r="S59" s="278"/>
      <c r="T59" s="932"/>
      <c r="U59" s="278"/>
      <c r="V59" s="932"/>
      <c r="W59" s="278"/>
      <c r="X59" s="932"/>
      <c r="Y59" s="278"/>
      <c r="Z59" s="932"/>
      <c r="AA59" s="933"/>
      <c r="AB59" s="933"/>
      <c r="AC59" s="278"/>
      <c r="AD59" s="932"/>
      <c r="AE59" s="278"/>
      <c r="AF59" s="932"/>
      <c r="AG59" s="278"/>
      <c r="AH59" s="932"/>
      <c r="AI59" s="278"/>
      <c r="AJ59" s="932"/>
      <c r="AK59" s="278"/>
      <c r="AL59" s="932"/>
      <c r="AM59" s="278"/>
      <c r="AN59" s="932"/>
      <c r="AO59" s="278"/>
      <c r="AP59" s="932"/>
      <c r="AQ59" s="278"/>
      <c r="AR59" s="932"/>
      <c r="AS59" s="278"/>
      <c r="AT59" s="932"/>
      <c r="AU59" s="324"/>
      <c r="AW59" s="187"/>
      <c r="AX59" s="177"/>
      <c r="AY59" s="177"/>
      <c r="AZ59" s="177"/>
      <c r="BA59" s="177"/>
      <c r="BB59" s="177"/>
      <c r="BC59" s="177"/>
      <c r="BD59" s="177"/>
      <c r="BE59" s="177"/>
      <c r="BF59" s="177"/>
      <c r="BG59" s="177"/>
      <c r="BH59" s="177"/>
      <c r="BI59" s="177"/>
      <c r="BJ59" s="177"/>
    </row>
    <row r="60" spans="1:62" s="186" customFormat="1" ht="31.5">
      <c r="A60" s="331"/>
      <c r="B60" s="340"/>
      <c r="C60" s="308" t="s">
        <v>1304</v>
      </c>
      <c r="D60" s="273">
        <v>14</v>
      </c>
      <c r="E60" s="274" t="s">
        <v>114</v>
      </c>
      <c r="F60" s="275" t="s">
        <v>1295</v>
      </c>
      <c r="G60" s="923"/>
      <c r="H60" s="924"/>
      <c r="I60" s="898"/>
      <c r="J60" s="899"/>
      <c r="K60" s="899"/>
      <c r="L60" s="900"/>
      <c r="M60" s="898"/>
      <c r="N60" s="932"/>
      <c r="O60" s="278"/>
      <c r="P60" s="932"/>
      <c r="Q60" s="278"/>
      <c r="R60" s="932"/>
      <c r="S60" s="278"/>
      <c r="T60" s="932"/>
      <c r="U60" s="278"/>
      <c r="V60" s="932"/>
      <c r="W60" s="278"/>
      <c r="X60" s="932"/>
      <c r="Y60" s="278"/>
      <c r="Z60" s="932"/>
      <c r="AA60" s="933"/>
      <c r="AB60" s="933"/>
      <c r="AC60" s="278"/>
      <c r="AD60" s="932"/>
      <c r="AE60" s="278"/>
      <c r="AF60" s="932"/>
      <c r="AG60" s="278"/>
      <c r="AH60" s="932"/>
      <c r="AI60" s="278"/>
      <c r="AJ60" s="932"/>
      <c r="AK60" s="278"/>
      <c r="AL60" s="932"/>
      <c r="AM60" s="278"/>
      <c r="AN60" s="932"/>
      <c r="AO60" s="278"/>
      <c r="AP60" s="932"/>
      <c r="AQ60" s="278"/>
      <c r="AR60" s="932"/>
      <c r="AS60" s="278"/>
      <c r="AT60" s="932"/>
      <c r="AU60" s="324"/>
      <c r="AW60" s="187"/>
      <c r="AX60" s="177"/>
      <c r="AY60" s="177"/>
      <c r="AZ60" s="177"/>
      <c r="BA60" s="177"/>
      <c r="BB60" s="177"/>
      <c r="BC60" s="177"/>
      <c r="BD60" s="177"/>
      <c r="BE60" s="177"/>
      <c r="BF60" s="177"/>
      <c r="BG60" s="177"/>
      <c r="BH60" s="177"/>
      <c r="BI60" s="177"/>
      <c r="BJ60" s="177"/>
    </row>
    <row r="61" spans="1:62" s="186" customFormat="1" ht="78.75">
      <c r="A61" s="336"/>
      <c r="B61" s="341"/>
      <c r="C61" s="318" t="s">
        <v>1305</v>
      </c>
      <c r="D61" s="284">
        <v>14</v>
      </c>
      <c r="E61" s="285" t="s">
        <v>114</v>
      </c>
      <c r="F61" s="286" t="s">
        <v>1295</v>
      </c>
      <c r="G61" s="930"/>
      <c r="H61" s="931"/>
      <c r="I61" s="898"/>
      <c r="J61" s="899"/>
      <c r="K61" s="899"/>
      <c r="L61" s="900"/>
      <c r="M61" s="898"/>
      <c r="N61" s="932"/>
      <c r="O61" s="278"/>
      <c r="P61" s="932"/>
      <c r="Q61" s="278"/>
      <c r="R61" s="932"/>
      <c r="S61" s="278"/>
      <c r="T61" s="932"/>
      <c r="U61" s="278"/>
      <c r="V61" s="932"/>
      <c r="W61" s="278"/>
      <c r="X61" s="932"/>
      <c r="Y61" s="278"/>
      <c r="Z61" s="932"/>
      <c r="AA61" s="933"/>
      <c r="AB61" s="933"/>
      <c r="AC61" s="278"/>
      <c r="AD61" s="932"/>
      <c r="AE61" s="278"/>
      <c r="AF61" s="932"/>
      <c r="AG61" s="278"/>
      <c r="AH61" s="932"/>
      <c r="AI61" s="278"/>
      <c r="AJ61" s="932"/>
      <c r="AK61" s="278"/>
      <c r="AL61" s="932"/>
      <c r="AM61" s="278"/>
      <c r="AN61" s="932"/>
      <c r="AO61" s="278"/>
      <c r="AP61" s="932"/>
      <c r="AQ61" s="278"/>
      <c r="AR61" s="932"/>
      <c r="AS61" s="278"/>
      <c r="AT61" s="932"/>
      <c r="AU61" s="324"/>
      <c r="AW61" s="187"/>
      <c r="AX61" s="177"/>
      <c r="AY61" s="177"/>
      <c r="AZ61" s="177"/>
      <c r="BA61" s="177"/>
      <c r="BB61" s="177"/>
      <c r="BC61" s="177"/>
      <c r="BD61" s="177"/>
      <c r="BE61" s="177"/>
      <c r="BF61" s="177"/>
      <c r="BG61" s="177"/>
      <c r="BH61" s="177"/>
      <c r="BI61" s="177"/>
      <c r="BJ61" s="177"/>
    </row>
    <row r="62" spans="1:62" s="186" customFormat="1" ht="47.25">
      <c r="A62" s="330">
        <f>A52+1</f>
        <v>14</v>
      </c>
      <c r="B62" s="348"/>
      <c r="C62" s="349" t="s">
        <v>1310</v>
      </c>
      <c r="D62" s="248">
        <v>15</v>
      </c>
      <c r="E62" s="249" t="s">
        <v>114</v>
      </c>
      <c r="F62" s="250" t="s">
        <v>1487</v>
      </c>
      <c r="G62" s="882" t="s">
        <v>1454</v>
      </c>
      <c r="H62" s="348"/>
      <c r="I62" s="883">
        <v>43565</v>
      </c>
      <c r="J62" s="884">
        <f>I62+1</f>
        <v>43566</v>
      </c>
      <c r="K62" s="884">
        <f>J62</f>
        <v>43566</v>
      </c>
      <c r="L62" s="885">
        <f>K62+1</f>
        <v>43567</v>
      </c>
      <c r="M62" s="886">
        <f>L62+1</f>
        <v>43568</v>
      </c>
      <c r="N62" s="909">
        <f>M62+29</f>
        <v>43597</v>
      </c>
      <c r="O62" s="910">
        <f>M62+10</f>
        <v>43578</v>
      </c>
      <c r="P62" s="909">
        <f>M62+10</f>
        <v>43578</v>
      </c>
      <c r="Q62" s="910">
        <f>P62+5</f>
        <v>43583</v>
      </c>
      <c r="R62" s="911">
        <v>43617</v>
      </c>
      <c r="S62" s="910">
        <f>P62+92</f>
        <v>43670</v>
      </c>
      <c r="T62" s="909">
        <f>N62+40</f>
        <v>43637</v>
      </c>
      <c r="U62" s="910">
        <f>N62+1</f>
        <v>43598</v>
      </c>
      <c r="V62" s="909">
        <f>U62+5</f>
        <v>43603</v>
      </c>
      <c r="W62" s="910">
        <f>V62+1</f>
        <v>43604</v>
      </c>
      <c r="X62" s="911">
        <v>43640</v>
      </c>
      <c r="Y62" s="910">
        <f>X62+20</f>
        <v>43660</v>
      </c>
      <c r="Z62" s="909">
        <f>O62+10</f>
        <v>43588</v>
      </c>
      <c r="AA62" s="912"/>
      <c r="AB62" s="912"/>
      <c r="AC62" s="910">
        <f>X62+30</f>
        <v>43670</v>
      </c>
      <c r="AD62" s="909">
        <f>X62+15</f>
        <v>43655</v>
      </c>
      <c r="AE62" s="910">
        <f>AC62+1</f>
        <v>43671</v>
      </c>
      <c r="AF62" s="909">
        <f>X62+10</f>
        <v>43650</v>
      </c>
      <c r="AG62" s="910">
        <f>AF62+1</f>
        <v>43651</v>
      </c>
      <c r="AH62" s="909">
        <f>Y62+1</f>
        <v>43661</v>
      </c>
      <c r="AI62" s="913">
        <f>AH62+15</f>
        <v>43676</v>
      </c>
      <c r="AJ62" s="909">
        <f>AI62+54</f>
        <v>43730</v>
      </c>
      <c r="AK62" s="910">
        <f>AJ62+5</f>
        <v>43735</v>
      </c>
      <c r="AL62" s="909">
        <f>AK62+25</f>
        <v>43760</v>
      </c>
      <c r="AM62" s="910">
        <f>AK62+71</f>
        <v>43806</v>
      </c>
      <c r="AN62" s="911">
        <f>AM62+5</f>
        <v>43811</v>
      </c>
      <c r="AO62" s="910">
        <f>AN62+1</f>
        <v>43812</v>
      </c>
      <c r="AP62" s="909">
        <f>AO62+5</f>
        <v>43817</v>
      </c>
      <c r="AQ62" s="910">
        <f>AP62+5</f>
        <v>43822</v>
      </c>
      <c r="AR62" s="911">
        <v>43826</v>
      </c>
      <c r="AS62" s="913">
        <v>43836</v>
      </c>
      <c r="AT62" s="911">
        <v>43856</v>
      </c>
      <c r="AU62" s="915">
        <v>43809</v>
      </c>
      <c r="AW62" s="187"/>
      <c r="AX62" s="177"/>
      <c r="AY62" s="177"/>
      <c r="AZ62" s="177"/>
      <c r="BA62" s="177"/>
      <c r="BB62" s="177"/>
      <c r="BC62" s="177"/>
      <c r="BD62" s="177"/>
      <c r="BE62" s="177"/>
      <c r="BF62" s="177"/>
      <c r="BG62" s="177"/>
      <c r="BH62" s="177"/>
      <c r="BI62" s="177"/>
      <c r="BJ62" s="177"/>
    </row>
    <row r="63" spans="1:62" s="186" customFormat="1" ht="47.25" customHeight="1">
      <c r="A63" s="949"/>
      <c r="B63" s="954"/>
      <c r="C63" s="1864" t="s">
        <v>1311</v>
      </c>
      <c r="D63" s="947"/>
      <c r="E63" s="939"/>
      <c r="F63" s="940"/>
      <c r="G63" s="897"/>
      <c r="H63" s="954"/>
      <c r="I63" s="646"/>
      <c r="J63" s="941"/>
      <c r="K63" s="941"/>
      <c r="L63" s="942"/>
      <c r="M63" s="141"/>
      <c r="N63" s="901" t="s">
        <v>1921</v>
      </c>
      <c r="O63" s="397"/>
      <c r="P63" s="943"/>
      <c r="Q63" s="397"/>
      <c r="R63" s="901" t="str">
        <f>N63</f>
        <v>Иващенко Владимир Николаевич</v>
      </c>
      <c r="S63" s="397"/>
      <c r="T63" s="901" t="s">
        <v>1831</v>
      </c>
      <c r="U63" s="397"/>
      <c r="V63" s="943"/>
      <c r="W63" s="397"/>
      <c r="X63" s="901" t="s">
        <v>1831</v>
      </c>
      <c r="Y63" s="901" t="s">
        <v>1831</v>
      </c>
      <c r="Z63" s="943"/>
      <c r="AA63" s="944"/>
      <c r="AB63" s="944"/>
      <c r="AC63" s="397"/>
      <c r="AD63" s="943"/>
      <c r="AE63" s="397"/>
      <c r="AF63" s="943"/>
      <c r="AG63" s="397"/>
      <c r="AH63" s="901" t="s">
        <v>1831</v>
      </c>
      <c r="AI63" s="901" t="s">
        <v>1911</v>
      </c>
      <c r="AJ63" s="901" t="s">
        <v>1831</v>
      </c>
      <c r="AK63" s="397"/>
      <c r="AL63" s="943"/>
      <c r="AM63" s="901" t="s">
        <v>1831</v>
      </c>
      <c r="AN63" s="901" t="s">
        <v>1831</v>
      </c>
      <c r="AO63" s="902" t="s">
        <v>1831</v>
      </c>
      <c r="AP63" s="901" t="s">
        <v>1831</v>
      </c>
      <c r="AQ63" s="902" t="s">
        <v>1831</v>
      </c>
      <c r="AR63" s="423"/>
      <c r="AS63" s="902" t="s">
        <v>1831</v>
      </c>
      <c r="AT63" s="423"/>
      <c r="AU63" s="387"/>
      <c r="AW63" s="187"/>
      <c r="AX63" s="177"/>
      <c r="AY63" s="177"/>
      <c r="AZ63" s="177"/>
      <c r="BA63" s="177"/>
      <c r="BB63" s="177"/>
      <c r="BC63" s="177"/>
      <c r="BD63" s="177"/>
      <c r="BE63" s="177"/>
      <c r="BF63" s="177"/>
      <c r="BG63" s="177"/>
      <c r="BH63" s="177"/>
      <c r="BI63" s="177"/>
      <c r="BJ63" s="177"/>
    </row>
    <row r="64" spans="1:62" s="186" customFormat="1" ht="27.75" customHeight="1">
      <c r="A64" s="949"/>
      <c r="B64" s="954"/>
      <c r="C64" s="1864"/>
      <c r="D64" s="273">
        <v>15</v>
      </c>
      <c r="E64" s="274" t="s">
        <v>114</v>
      </c>
      <c r="F64" s="275" t="s">
        <v>1487</v>
      </c>
      <c r="G64" s="897"/>
      <c r="H64" s="954"/>
      <c r="I64" s="891">
        <v>6</v>
      </c>
      <c r="J64" s="892">
        <v>7</v>
      </c>
      <c r="K64" s="892"/>
      <c r="L64" s="893">
        <v>8</v>
      </c>
      <c r="M64" s="891"/>
      <c r="N64" s="894">
        <v>9</v>
      </c>
      <c r="O64" s="271"/>
      <c r="P64" s="895"/>
      <c r="Q64" s="271"/>
      <c r="R64" s="894">
        <v>10</v>
      </c>
      <c r="S64" s="269" t="s">
        <v>1457</v>
      </c>
      <c r="T64" s="894">
        <v>11</v>
      </c>
      <c r="U64" s="271"/>
      <c r="V64" s="895"/>
      <c r="W64" s="271"/>
      <c r="X64" s="894">
        <v>12</v>
      </c>
      <c r="Y64" s="271"/>
      <c r="Z64" s="895"/>
      <c r="AA64" s="896"/>
      <c r="AB64" s="896"/>
      <c r="AC64" s="269">
        <v>13</v>
      </c>
      <c r="AD64" s="894"/>
      <c r="AE64" s="271"/>
      <c r="AF64" s="895"/>
      <c r="AG64" s="271"/>
      <c r="AH64" s="895"/>
      <c r="AI64" s="271"/>
      <c r="AJ64" s="894">
        <v>14</v>
      </c>
      <c r="AK64" s="271"/>
      <c r="AL64" s="894">
        <v>15</v>
      </c>
      <c r="AM64" s="269">
        <v>16</v>
      </c>
      <c r="AN64" s="895"/>
      <c r="AO64" s="271"/>
      <c r="AP64" s="895"/>
      <c r="AQ64" s="271"/>
      <c r="AR64" s="894">
        <v>17</v>
      </c>
      <c r="AS64" s="269">
        <v>18</v>
      </c>
      <c r="AT64" s="894">
        <v>19</v>
      </c>
      <c r="AU64" s="272">
        <v>20</v>
      </c>
      <c r="AW64" s="187"/>
      <c r="AX64" s="177"/>
      <c r="AY64" s="177"/>
      <c r="AZ64" s="177"/>
      <c r="BA64" s="177"/>
      <c r="BB64" s="177"/>
      <c r="BC64" s="177"/>
      <c r="BD64" s="177"/>
      <c r="BE64" s="177"/>
      <c r="BF64" s="177"/>
      <c r="BG64" s="177"/>
      <c r="BH64" s="177"/>
      <c r="BI64" s="177"/>
      <c r="BJ64" s="177"/>
    </row>
    <row r="65" spans="1:62" s="186" customFormat="1" ht="48" customHeight="1">
      <c r="A65" s="336"/>
      <c r="B65" s="341"/>
      <c r="C65" s="353" t="s">
        <v>1312</v>
      </c>
      <c r="D65" s="273">
        <v>15</v>
      </c>
      <c r="E65" s="274" t="s">
        <v>114</v>
      </c>
      <c r="F65" s="286" t="s">
        <v>1487</v>
      </c>
      <c r="G65" s="930"/>
      <c r="H65" s="341"/>
      <c r="I65" s="898">
        <v>43338</v>
      </c>
      <c r="J65" s="925">
        <f>I65+14</f>
        <v>43352</v>
      </c>
      <c r="K65" s="925">
        <f>J65+3</f>
        <v>43355</v>
      </c>
      <c r="L65" s="926">
        <f>K65+2</f>
        <v>43357</v>
      </c>
      <c r="M65" s="927">
        <f>L65+1</f>
        <v>43358</v>
      </c>
      <c r="N65" s="928">
        <f>M65+25</f>
        <v>43383</v>
      </c>
      <c r="O65" s="315">
        <f>M65+10</f>
        <v>43368</v>
      </c>
      <c r="P65" s="928">
        <f>M65+10</f>
        <v>43368</v>
      </c>
      <c r="Q65" s="315">
        <f>P65+5</f>
        <v>43373</v>
      </c>
      <c r="R65" s="435"/>
      <c r="S65" s="315">
        <f>P65+10</f>
        <v>43378</v>
      </c>
      <c r="T65" s="928">
        <f>N65+10</f>
        <v>43393</v>
      </c>
      <c r="U65" s="315">
        <f>N65+1</f>
        <v>43384</v>
      </c>
      <c r="V65" s="928">
        <f>U65+5</f>
        <v>43389</v>
      </c>
      <c r="W65" s="315">
        <f>V65+1</f>
        <v>43390</v>
      </c>
      <c r="X65" s="435">
        <v>43493</v>
      </c>
      <c r="Y65" s="315">
        <f>X65+20</f>
        <v>43513</v>
      </c>
      <c r="Z65" s="928">
        <f>O65+10</f>
        <v>43378</v>
      </c>
      <c r="AA65" s="929"/>
      <c r="AB65" s="929"/>
      <c r="AC65" s="315">
        <f>X65+25</f>
        <v>43518</v>
      </c>
      <c r="AD65" s="928">
        <f>X65+15</f>
        <v>43508</v>
      </c>
      <c r="AE65" s="315">
        <f>AC65+1</f>
        <v>43519</v>
      </c>
      <c r="AF65" s="928">
        <f>X65+10</f>
        <v>43503</v>
      </c>
      <c r="AG65" s="315">
        <f>AF65+1</f>
        <v>43504</v>
      </c>
      <c r="AH65" s="928">
        <f>Y65+1</f>
        <v>43514</v>
      </c>
      <c r="AI65" s="279">
        <f>AH65+15</f>
        <v>43529</v>
      </c>
      <c r="AJ65" s="928">
        <f>AI65+10</f>
        <v>43539</v>
      </c>
      <c r="AK65" s="315">
        <f>AJ65+5</f>
        <v>43544</v>
      </c>
      <c r="AL65" s="928">
        <f>AK65+15</f>
        <v>43559</v>
      </c>
      <c r="AM65" s="315">
        <f>AK65+20</f>
        <v>43564</v>
      </c>
      <c r="AN65" s="435">
        <f>AM65+5</f>
        <v>43569</v>
      </c>
      <c r="AO65" s="315">
        <f>AN65+1</f>
        <v>43570</v>
      </c>
      <c r="AP65" s="928">
        <f>AO65+5</f>
        <v>43575</v>
      </c>
      <c r="AQ65" s="315">
        <f>AP65+5</f>
        <v>43580</v>
      </c>
      <c r="AR65" s="435"/>
      <c r="AS65" s="279"/>
      <c r="AT65" s="435">
        <f>AQ65+20</f>
        <v>43600</v>
      </c>
      <c r="AU65" s="280"/>
      <c r="AW65" s="187"/>
      <c r="AX65" s="177"/>
      <c r="AY65" s="177"/>
      <c r="AZ65" s="177"/>
      <c r="BA65" s="177"/>
      <c r="BB65" s="177"/>
      <c r="BC65" s="177"/>
      <c r="BD65" s="177"/>
      <c r="BE65" s="177"/>
      <c r="BF65" s="177"/>
      <c r="BG65" s="177"/>
      <c r="BH65" s="177"/>
      <c r="BI65" s="177"/>
      <c r="BJ65" s="177"/>
    </row>
    <row r="66" spans="1:62" s="186" customFormat="1" ht="48" customHeight="1">
      <c r="A66" s="1824">
        <f>A62+1</f>
        <v>15</v>
      </c>
      <c r="B66" s="1824"/>
      <c r="C66" s="1865" t="s">
        <v>1314</v>
      </c>
      <c r="D66" s="248">
        <v>16</v>
      </c>
      <c r="E66" s="249" t="s">
        <v>114</v>
      </c>
      <c r="F66" s="960" t="s">
        <v>1313</v>
      </c>
      <c r="G66" s="961" t="s">
        <v>1454</v>
      </c>
      <c r="H66" s="962"/>
      <c r="I66" s="883">
        <v>43575</v>
      </c>
      <c r="J66" s="884">
        <f>I66+5</f>
        <v>43580</v>
      </c>
      <c r="K66" s="884">
        <f>J66+1</f>
        <v>43581</v>
      </c>
      <c r="L66" s="885">
        <f>K66</f>
        <v>43581</v>
      </c>
      <c r="M66" s="886">
        <f>L66+1</f>
        <v>43582</v>
      </c>
      <c r="N66" s="909">
        <f>M66+1</f>
        <v>43583</v>
      </c>
      <c r="O66" s="910">
        <f>M66+10</f>
        <v>43592</v>
      </c>
      <c r="P66" s="909">
        <f>M66+10</f>
        <v>43592</v>
      </c>
      <c r="Q66" s="910">
        <f>P66+5</f>
        <v>43597</v>
      </c>
      <c r="R66" s="911">
        <v>43598</v>
      </c>
      <c r="S66" s="910">
        <f>P66+36</f>
        <v>43628</v>
      </c>
      <c r="T66" s="909">
        <f>N66+22</f>
        <v>43605</v>
      </c>
      <c r="U66" s="910">
        <f>N66+1</f>
        <v>43584</v>
      </c>
      <c r="V66" s="909">
        <f>U66+5</f>
        <v>43589</v>
      </c>
      <c r="W66" s="910">
        <f>V66+1</f>
        <v>43590</v>
      </c>
      <c r="X66" s="911">
        <v>43608</v>
      </c>
      <c r="Y66" s="910">
        <f>X66+20</f>
        <v>43628</v>
      </c>
      <c r="Z66" s="909">
        <f>O66+10</f>
        <v>43602</v>
      </c>
      <c r="AA66" s="912"/>
      <c r="AB66" s="912"/>
      <c r="AC66" s="910">
        <f>X66+20</f>
        <v>43628</v>
      </c>
      <c r="AD66" s="909">
        <f>X66+15</f>
        <v>43623</v>
      </c>
      <c r="AE66" s="910">
        <f>AC66+1</f>
        <v>43629</v>
      </c>
      <c r="AF66" s="909">
        <f>X66+10</f>
        <v>43618</v>
      </c>
      <c r="AG66" s="910">
        <f>AF66+1</f>
        <v>43619</v>
      </c>
      <c r="AH66" s="909">
        <f>Y66+1</f>
        <v>43629</v>
      </c>
      <c r="AI66" s="913">
        <f>AH66+15</f>
        <v>43644</v>
      </c>
      <c r="AJ66" s="909">
        <f>AI66+9</f>
        <v>43653</v>
      </c>
      <c r="AK66" s="910">
        <f>AJ66+5</f>
        <v>43658</v>
      </c>
      <c r="AL66" s="909">
        <f>AK66+15</f>
        <v>43673</v>
      </c>
      <c r="AM66" s="910">
        <f>AK66+45</f>
        <v>43703</v>
      </c>
      <c r="AN66" s="911">
        <f>AM66+5</f>
        <v>43708</v>
      </c>
      <c r="AO66" s="910">
        <f>AN66+1</f>
        <v>43709</v>
      </c>
      <c r="AP66" s="909">
        <f>AO66+5</f>
        <v>43714</v>
      </c>
      <c r="AQ66" s="910">
        <f>AP66+5</f>
        <v>43719</v>
      </c>
      <c r="AR66" s="911">
        <v>43718</v>
      </c>
      <c r="AS66" s="913">
        <v>43733</v>
      </c>
      <c r="AT66" s="911">
        <v>43753</v>
      </c>
      <c r="AU66" s="915">
        <v>43753</v>
      </c>
      <c r="AW66" s="187"/>
      <c r="AX66" s="177"/>
      <c r="AY66" s="177"/>
      <c r="AZ66" s="177"/>
      <c r="BA66" s="177"/>
      <c r="BB66" s="177"/>
      <c r="BC66" s="177"/>
      <c r="BD66" s="177"/>
      <c r="BE66" s="177"/>
      <c r="BF66" s="177"/>
      <c r="BG66" s="177"/>
      <c r="BH66" s="177"/>
      <c r="BI66" s="177"/>
      <c r="BJ66" s="177"/>
    </row>
    <row r="67" spans="1:62" s="186" customFormat="1" ht="48" customHeight="1">
      <c r="A67" s="1824"/>
      <c r="B67" s="1824"/>
      <c r="C67" s="1865"/>
      <c r="D67" s="947"/>
      <c r="E67" s="939"/>
      <c r="F67" s="963"/>
      <c r="G67" s="897"/>
      <c r="H67" s="922"/>
      <c r="I67" s="646"/>
      <c r="J67" s="941"/>
      <c r="K67" s="941"/>
      <c r="L67" s="942"/>
      <c r="M67" s="141"/>
      <c r="N67" s="901" t="s">
        <v>1912</v>
      </c>
      <c r="O67" s="397"/>
      <c r="P67" s="943"/>
      <c r="Q67" s="397"/>
      <c r="R67" s="901" t="str">
        <f>N67</f>
        <v>Малашкевич Вадим Юрьевич</v>
      </c>
      <c r="S67" s="397"/>
      <c r="T67" s="902" t="s">
        <v>1840</v>
      </c>
      <c r="U67" s="397"/>
      <c r="V67" s="943"/>
      <c r="W67" s="397"/>
      <c r="X67" s="902" t="s">
        <v>1840</v>
      </c>
      <c r="Y67" s="902" t="s">
        <v>1840</v>
      </c>
      <c r="AA67" s="964"/>
      <c r="AB67" s="964"/>
      <c r="AC67" s="397"/>
      <c r="AD67" s="943"/>
      <c r="AE67" s="397"/>
      <c r="AF67" s="943"/>
      <c r="AG67" s="397"/>
      <c r="AH67" s="902" t="s">
        <v>1840</v>
      </c>
      <c r="AI67" s="902" t="s">
        <v>1923</v>
      </c>
      <c r="AJ67" s="902" t="s">
        <v>1840</v>
      </c>
      <c r="AK67" s="397"/>
      <c r="AL67" s="943"/>
      <c r="AM67" s="902" t="s">
        <v>1840</v>
      </c>
      <c r="AN67" s="902" t="s">
        <v>1840</v>
      </c>
      <c r="AO67" s="902" t="s">
        <v>1840</v>
      </c>
      <c r="AP67" s="902" t="s">
        <v>1840</v>
      </c>
      <c r="AQ67" s="902" t="s">
        <v>1840</v>
      </c>
      <c r="AR67" s="423"/>
      <c r="AS67" s="902" t="s">
        <v>1840</v>
      </c>
      <c r="AT67" s="423"/>
      <c r="AU67" s="387"/>
      <c r="AW67" s="187"/>
      <c r="AX67" s="177"/>
      <c r="AY67" s="177"/>
      <c r="AZ67" s="177"/>
      <c r="BA67" s="177"/>
      <c r="BB67" s="177"/>
      <c r="BC67" s="177"/>
      <c r="BD67" s="177"/>
      <c r="BE67" s="177"/>
      <c r="BF67" s="177"/>
      <c r="BG67" s="177"/>
      <c r="BH67" s="177"/>
      <c r="BI67" s="177"/>
      <c r="BJ67" s="177"/>
    </row>
    <row r="68" spans="1:62" s="186" customFormat="1" ht="18.75">
      <c r="A68" s="1824"/>
      <c r="B68" s="1824"/>
      <c r="C68" s="1865"/>
      <c r="D68" s="965"/>
      <c r="E68" s="966"/>
      <c r="F68" s="963"/>
      <c r="G68" s="923"/>
      <c r="H68" s="924"/>
      <c r="I68" s="898">
        <v>43338</v>
      </c>
      <c r="J68" s="925">
        <f>I68+14</f>
        <v>43352</v>
      </c>
      <c r="K68" s="925">
        <f>J68+3</f>
        <v>43355</v>
      </c>
      <c r="L68" s="926">
        <f>K68+2</f>
        <v>43357</v>
      </c>
      <c r="M68" s="927">
        <f>L68+1</f>
        <v>43358</v>
      </c>
      <c r="N68" s="928">
        <f>M68+25</f>
        <v>43383</v>
      </c>
      <c r="O68" s="315">
        <f>M68+10</f>
        <v>43368</v>
      </c>
      <c r="P68" s="928">
        <f>M68+10</f>
        <v>43368</v>
      </c>
      <c r="Q68" s="315">
        <f>P68+5</f>
        <v>43373</v>
      </c>
      <c r="R68" s="435"/>
      <c r="S68" s="315">
        <f>P68+10</f>
        <v>43378</v>
      </c>
      <c r="T68" s="928">
        <f>N68+10</f>
        <v>43393</v>
      </c>
      <c r="U68" s="315">
        <f>N68+1</f>
        <v>43384</v>
      </c>
      <c r="V68" s="928">
        <f>U68+5</f>
        <v>43389</v>
      </c>
      <c r="W68" s="315">
        <f>V68+1</f>
        <v>43390</v>
      </c>
      <c r="X68" s="435">
        <v>43493</v>
      </c>
      <c r="Y68" s="315">
        <f>X68+20</f>
        <v>43513</v>
      </c>
      <c r="Z68" s="928" t="s">
        <v>1913</v>
      </c>
      <c r="AA68" s="929"/>
      <c r="AB68" s="929"/>
      <c r="AC68" s="315">
        <f>X68+25</f>
        <v>43518</v>
      </c>
      <c r="AD68" s="928">
        <f>X68+15</f>
        <v>43508</v>
      </c>
      <c r="AE68" s="315">
        <f>AC68+1</f>
        <v>43519</v>
      </c>
      <c r="AF68" s="928">
        <f>X68+10</f>
        <v>43503</v>
      </c>
      <c r="AG68" s="315">
        <f>AF68+1</f>
        <v>43504</v>
      </c>
      <c r="AH68" s="928">
        <f>Y68+1</f>
        <v>43514</v>
      </c>
      <c r="AI68" s="279">
        <f>AH68+15</f>
        <v>43529</v>
      </c>
      <c r="AJ68" s="928">
        <f>AI68+10</f>
        <v>43539</v>
      </c>
      <c r="AK68" s="315">
        <f>AJ68+5</f>
        <v>43544</v>
      </c>
      <c r="AL68" s="928">
        <f>AK68+15</f>
        <v>43559</v>
      </c>
      <c r="AM68" s="315">
        <f>AK68+20</f>
        <v>43564</v>
      </c>
      <c r="AN68" s="435">
        <f>AM68+5</f>
        <v>43569</v>
      </c>
      <c r="AO68" s="315">
        <f>AN68+1</f>
        <v>43570</v>
      </c>
      <c r="AP68" s="928">
        <f>AO68+5</f>
        <v>43575</v>
      </c>
      <c r="AQ68" s="315">
        <f>AP68+5</f>
        <v>43580</v>
      </c>
      <c r="AR68" s="435"/>
      <c r="AS68" s="279"/>
      <c r="AT68" s="435">
        <f>AQ68+20</f>
        <v>43600</v>
      </c>
      <c r="AU68" s="280"/>
      <c r="AW68" s="187"/>
      <c r="AX68" s="177"/>
      <c r="AY68" s="177"/>
      <c r="AZ68" s="177"/>
      <c r="BA68" s="177"/>
      <c r="BB68" s="177"/>
      <c r="BC68" s="177"/>
      <c r="BD68" s="177"/>
      <c r="BE68" s="177"/>
      <c r="BF68" s="177"/>
      <c r="BG68" s="177"/>
      <c r="BH68" s="177"/>
      <c r="BI68" s="177"/>
      <c r="BJ68" s="177"/>
    </row>
    <row r="69" spans="1:62" s="187" customFormat="1" ht="32.25" hidden="1" customHeight="1">
      <c r="A69" s="967">
        <f>A66+1</f>
        <v>16</v>
      </c>
      <c r="B69" s="968"/>
      <c r="C69" s="1862" t="s">
        <v>54</v>
      </c>
      <c r="D69" s="248">
        <v>18</v>
      </c>
      <c r="E69" s="249" t="s">
        <v>114</v>
      </c>
      <c r="F69" s="960" t="s">
        <v>1488</v>
      </c>
      <c r="G69" s="961" t="s">
        <v>1454</v>
      </c>
      <c r="H69" s="962"/>
      <c r="I69" s="883" t="s">
        <v>66</v>
      </c>
      <c r="J69" s="969" t="s">
        <v>1489</v>
      </c>
      <c r="K69" s="969" t="s">
        <v>66</v>
      </c>
      <c r="L69" s="970" t="s">
        <v>66</v>
      </c>
      <c r="M69" s="883"/>
      <c r="N69" s="909">
        <v>43543</v>
      </c>
      <c r="O69" s="910">
        <f>N69+9</f>
        <v>43552</v>
      </c>
      <c r="P69" s="909">
        <f>N69+10</f>
        <v>43553</v>
      </c>
      <c r="Q69" s="910">
        <f>P69+5</f>
        <v>43558</v>
      </c>
      <c r="R69" s="911">
        <v>43571</v>
      </c>
      <c r="S69" s="910">
        <f>P69+61</f>
        <v>43614</v>
      </c>
      <c r="T69" s="909">
        <f>N69+43</f>
        <v>43586</v>
      </c>
      <c r="U69" s="910">
        <f>N69+1</f>
        <v>43544</v>
      </c>
      <c r="V69" s="909">
        <f>U69+5</f>
        <v>43549</v>
      </c>
      <c r="W69" s="910">
        <f>V69+1</f>
        <v>43550</v>
      </c>
      <c r="X69" s="911">
        <v>43589</v>
      </c>
      <c r="Y69" s="910">
        <f>X69+20</f>
        <v>43609</v>
      </c>
      <c r="Z69" s="909">
        <f>O69+10</f>
        <v>43562</v>
      </c>
      <c r="AA69" s="912"/>
      <c r="AB69" s="912"/>
      <c r="AC69" s="910">
        <f>X69+25</f>
        <v>43614</v>
      </c>
      <c r="AD69" s="909">
        <f>X69+15</f>
        <v>43604</v>
      </c>
      <c r="AE69" s="910">
        <f>AC69+1</f>
        <v>43615</v>
      </c>
      <c r="AF69" s="909">
        <f>X69+10</f>
        <v>43599</v>
      </c>
      <c r="AG69" s="910">
        <f>AF69+1</f>
        <v>43600</v>
      </c>
      <c r="AH69" s="909">
        <f>Y69+1</f>
        <v>43610</v>
      </c>
      <c r="AI69" s="913">
        <f>AH69+15</f>
        <v>43625</v>
      </c>
      <c r="AJ69" s="909">
        <f>AI69+44</f>
        <v>43669</v>
      </c>
      <c r="AK69" s="910">
        <f>AJ69+5</f>
        <v>43674</v>
      </c>
      <c r="AL69" s="909">
        <f>AK69+20</f>
        <v>43694</v>
      </c>
      <c r="AM69" s="910">
        <f>AK69+63</f>
        <v>43737</v>
      </c>
      <c r="AN69" s="911">
        <f>AM69+5</f>
        <v>43742</v>
      </c>
      <c r="AO69" s="910">
        <f>AN69+1</f>
        <v>43743</v>
      </c>
      <c r="AP69" s="909">
        <f>AO69+5</f>
        <v>43748</v>
      </c>
      <c r="AQ69" s="910">
        <f>AP69+5</f>
        <v>43753</v>
      </c>
      <c r="AR69" s="911">
        <v>43747</v>
      </c>
      <c r="AS69" s="913">
        <v>43754</v>
      </c>
      <c r="AT69" s="911">
        <v>43774</v>
      </c>
      <c r="AU69" s="915">
        <v>43708</v>
      </c>
      <c r="AV69" s="186"/>
      <c r="AX69" s="177"/>
      <c r="AY69" s="177"/>
      <c r="AZ69" s="177"/>
      <c r="BA69" s="177"/>
      <c r="BB69" s="177"/>
      <c r="BC69" s="177"/>
      <c r="BD69" s="177"/>
      <c r="BE69" s="177"/>
      <c r="BF69" s="177"/>
      <c r="BG69" s="177"/>
      <c r="BH69" s="177"/>
      <c r="BI69" s="177"/>
      <c r="BJ69" s="177"/>
    </row>
    <row r="70" spans="1:62" s="187" customFormat="1" ht="31.5" hidden="1">
      <c r="A70" s="971"/>
      <c r="B70" s="972"/>
      <c r="C70" s="1862"/>
      <c r="D70" s="947"/>
      <c r="E70" s="939"/>
      <c r="F70" s="963"/>
      <c r="G70" s="897"/>
      <c r="H70" s="922"/>
      <c r="I70" s="646"/>
      <c r="J70" s="973"/>
      <c r="K70" s="973"/>
      <c r="L70" s="974"/>
      <c r="M70" s="646"/>
      <c r="N70" s="901" t="str">
        <f>N67</f>
        <v>Малашкевич Вадим Юрьевич</v>
      </c>
      <c r="O70" s="397"/>
      <c r="P70" s="943"/>
      <c r="Q70" s="397"/>
      <c r="R70" s="901" t="str">
        <f>R67</f>
        <v>Малашкевич Вадим Юрьевич</v>
      </c>
      <c r="S70" s="397"/>
      <c r="T70" s="901" t="s">
        <v>1836</v>
      </c>
      <c r="U70" s="397"/>
      <c r="V70" s="943"/>
      <c r="W70" s="397"/>
      <c r="X70" s="901" t="s">
        <v>1836</v>
      </c>
      <c r="Y70" s="901" t="s">
        <v>1836</v>
      </c>
      <c r="Z70" s="943"/>
      <c r="AA70" s="944"/>
      <c r="AB70" s="944"/>
      <c r="AC70" s="397"/>
      <c r="AD70" s="943"/>
      <c r="AE70" s="397"/>
      <c r="AF70" s="943"/>
      <c r="AG70" s="397"/>
      <c r="AH70" s="423" t="s">
        <v>1836</v>
      </c>
      <c r="AI70" s="902" t="s">
        <v>1919</v>
      </c>
      <c r="AJ70" s="901" t="str">
        <f>Y70</f>
        <v>Карасев А.В.</v>
      </c>
      <c r="AK70" s="397"/>
      <c r="AL70" s="943"/>
      <c r="AM70" s="901" t="str">
        <f>AJ70</f>
        <v>Карасев А.В.</v>
      </c>
      <c r="AN70" s="901" t="str">
        <f>AM70</f>
        <v>Карасев А.В.</v>
      </c>
      <c r="AO70" s="902" t="s">
        <v>1836</v>
      </c>
      <c r="AP70" s="901" t="s">
        <v>1836</v>
      </c>
      <c r="AQ70" s="902" t="s">
        <v>1836</v>
      </c>
      <c r="AR70" s="423"/>
      <c r="AS70" s="902" t="s">
        <v>1836</v>
      </c>
      <c r="AT70" s="423"/>
      <c r="AU70" s="387"/>
      <c r="AV70" s="186"/>
      <c r="AX70" s="177"/>
      <c r="AY70" s="177"/>
      <c r="AZ70" s="177"/>
      <c r="BA70" s="177"/>
      <c r="BB70" s="177"/>
      <c r="BC70" s="177"/>
      <c r="BD70" s="177"/>
      <c r="BE70" s="177"/>
      <c r="BF70" s="177"/>
      <c r="BG70" s="177"/>
      <c r="BH70" s="177"/>
      <c r="BI70" s="177"/>
      <c r="BJ70" s="177"/>
    </row>
    <row r="71" spans="1:62" s="187" customFormat="1" ht="18.75" hidden="1">
      <c r="A71" s="971"/>
      <c r="B71" s="972"/>
      <c r="C71" s="1862"/>
      <c r="D71" s="947"/>
      <c r="E71" s="939"/>
      <c r="F71" s="963"/>
      <c r="G71" s="897"/>
      <c r="H71" s="922"/>
      <c r="I71" s="646"/>
      <c r="J71" s="973"/>
      <c r="K71" s="973"/>
      <c r="L71" s="974"/>
      <c r="M71" s="646"/>
      <c r="N71" s="901" t="s">
        <v>1924</v>
      </c>
      <c r="O71" s="397"/>
      <c r="P71" s="943"/>
      <c r="Q71" s="397"/>
      <c r="R71" s="901" t="s">
        <v>1924</v>
      </c>
      <c r="S71" s="397"/>
      <c r="T71" s="943"/>
      <c r="U71" s="397"/>
      <c r="V71" s="943"/>
      <c r="W71" s="397"/>
      <c r="X71" s="423"/>
      <c r="Y71" s="397"/>
      <c r="Z71" s="943"/>
      <c r="AA71" s="944"/>
      <c r="AB71" s="944"/>
      <c r="AC71" s="397"/>
      <c r="AD71" s="943"/>
      <c r="AE71" s="397"/>
      <c r="AF71" s="943"/>
      <c r="AG71" s="397"/>
      <c r="AH71" s="943"/>
      <c r="AI71" s="386"/>
      <c r="AJ71" s="943"/>
      <c r="AK71" s="397"/>
      <c r="AL71" s="943"/>
      <c r="AM71" s="397"/>
      <c r="AN71" s="423"/>
      <c r="AO71" s="397"/>
      <c r="AP71" s="943"/>
      <c r="AQ71" s="397"/>
      <c r="AR71" s="423"/>
      <c r="AS71" s="386"/>
      <c r="AT71" s="423"/>
      <c r="AU71" s="387"/>
      <c r="AV71" s="186"/>
      <c r="AX71" s="177"/>
      <c r="AY71" s="177"/>
      <c r="AZ71" s="177"/>
      <c r="BA71" s="177"/>
      <c r="BB71" s="177"/>
      <c r="BC71" s="177"/>
      <c r="BD71" s="177"/>
      <c r="BE71" s="177"/>
      <c r="BF71" s="177"/>
      <c r="BG71" s="177"/>
      <c r="BH71" s="177"/>
      <c r="BI71" s="177"/>
      <c r="BJ71" s="177"/>
    </row>
    <row r="72" spans="1:62" s="187" customFormat="1" ht="18.75" hidden="1">
      <c r="A72" s="975"/>
      <c r="B72" s="976"/>
      <c r="C72" s="1862"/>
      <c r="D72" s="965"/>
      <c r="E72" s="966"/>
      <c r="F72" s="963"/>
      <c r="G72" s="897"/>
      <c r="H72" s="922"/>
      <c r="I72" s="898">
        <v>43338</v>
      </c>
      <c r="J72" s="925">
        <f>I72+14</f>
        <v>43352</v>
      </c>
      <c r="K72" s="925">
        <f>J72+3</f>
        <v>43355</v>
      </c>
      <c r="L72" s="926">
        <f>K72+2</f>
        <v>43357</v>
      </c>
      <c r="M72" s="927">
        <f>L72+1</f>
        <v>43358</v>
      </c>
      <c r="N72" s="928">
        <f>M72+25</f>
        <v>43383</v>
      </c>
      <c r="O72" s="315">
        <f>M72+10</f>
        <v>43368</v>
      </c>
      <c r="P72" s="928">
        <f>M72+10</f>
        <v>43368</v>
      </c>
      <c r="Q72" s="315">
        <f>P72+5</f>
        <v>43373</v>
      </c>
      <c r="R72" s="435"/>
      <c r="S72" s="315">
        <f>P72+10</f>
        <v>43378</v>
      </c>
      <c r="T72" s="928">
        <f>N72+10</f>
        <v>43393</v>
      </c>
      <c r="U72" s="315">
        <f>N72+1</f>
        <v>43384</v>
      </c>
      <c r="V72" s="928">
        <f>U72+5</f>
        <v>43389</v>
      </c>
      <c r="W72" s="315">
        <f>V72+1</f>
        <v>43390</v>
      </c>
      <c r="X72" s="435">
        <v>43493</v>
      </c>
      <c r="Y72" s="315">
        <f>X72+20</f>
        <v>43513</v>
      </c>
      <c r="Z72" s="928">
        <f>O72+10</f>
        <v>43378</v>
      </c>
      <c r="AA72" s="929"/>
      <c r="AB72" s="929"/>
      <c r="AC72" s="315">
        <f>X72+25</f>
        <v>43518</v>
      </c>
      <c r="AD72" s="928">
        <f>X72+15</f>
        <v>43508</v>
      </c>
      <c r="AE72" s="315">
        <f>AC72+1</f>
        <v>43519</v>
      </c>
      <c r="AF72" s="928">
        <f>X72+10</f>
        <v>43503</v>
      </c>
      <c r="AG72" s="315">
        <f>AF72+1</f>
        <v>43504</v>
      </c>
      <c r="AH72" s="928">
        <f>Y72+1</f>
        <v>43514</v>
      </c>
      <c r="AI72" s="279">
        <f>AH72+15</f>
        <v>43529</v>
      </c>
      <c r="AJ72" s="928">
        <f>AI72+10</f>
        <v>43539</v>
      </c>
      <c r="AK72" s="315">
        <f>AJ72+5</f>
        <v>43544</v>
      </c>
      <c r="AL72" s="928">
        <f>AK72+15</f>
        <v>43559</v>
      </c>
      <c r="AM72" s="315">
        <f>AK72+20</f>
        <v>43564</v>
      </c>
      <c r="AN72" s="435">
        <f>AM72+5</f>
        <v>43569</v>
      </c>
      <c r="AO72" s="315">
        <f>AN72+1</f>
        <v>43570</v>
      </c>
      <c r="AP72" s="928">
        <f>AO72+5</f>
        <v>43575</v>
      </c>
      <c r="AQ72" s="315">
        <f>AP72+5</f>
        <v>43580</v>
      </c>
      <c r="AR72" s="435"/>
      <c r="AS72" s="279"/>
      <c r="AT72" s="435">
        <f>AQ72+20</f>
        <v>43600</v>
      </c>
      <c r="AU72" s="280"/>
      <c r="AV72" s="186"/>
      <c r="AX72" s="177"/>
      <c r="AY72" s="177"/>
      <c r="AZ72" s="177"/>
      <c r="BA72" s="177"/>
      <c r="BB72" s="177"/>
      <c r="BC72" s="177"/>
      <c r="BD72" s="177"/>
      <c r="BE72" s="177"/>
      <c r="BF72" s="177"/>
      <c r="BG72" s="177"/>
      <c r="BH72" s="177"/>
      <c r="BI72" s="177"/>
      <c r="BJ72" s="177"/>
    </row>
    <row r="73" spans="1:62" s="187" customFormat="1" ht="31.5">
      <c r="A73" s="373">
        <v>17</v>
      </c>
      <c r="B73" s="977" t="s">
        <v>254</v>
      </c>
      <c r="C73" s="247" t="s">
        <v>255</v>
      </c>
      <c r="D73" s="947">
        <v>9</v>
      </c>
      <c r="E73" s="939" t="s">
        <v>114</v>
      </c>
      <c r="F73" s="250" t="s">
        <v>1490</v>
      </c>
      <c r="G73" s="882" t="s">
        <v>1454</v>
      </c>
      <c r="H73" s="908"/>
      <c r="I73" s="883">
        <v>43593</v>
      </c>
      <c r="J73" s="884">
        <f>I73+5</f>
        <v>43598</v>
      </c>
      <c r="K73" s="884">
        <f>J73+3</f>
        <v>43601</v>
      </c>
      <c r="L73" s="885">
        <f>K73+17</f>
        <v>43618</v>
      </c>
      <c r="M73" s="886">
        <f>L73+1</f>
        <v>43619</v>
      </c>
      <c r="N73" s="909">
        <f>M73+29</f>
        <v>43648</v>
      </c>
      <c r="O73" s="910">
        <f>M73+10</f>
        <v>43629</v>
      </c>
      <c r="P73" s="909">
        <f>M73+10</f>
        <v>43629</v>
      </c>
      <c r="Q73" s="910">
        <f>P73+5</f>
        <v>43634</v>
      </c>
      <c r="R73" s="911">
        <v>43668</v>
      </c>
      <c r="S73" s="910">
        <f>P73+89</f>
        <v>43718</v>
      </c>
      <c r="T73" s="909">
        <f>N73+40</f>
        <v>43688</v>
      </c>
      <c r="U73" s="910">
        <f>N73+1</f>
        <v>43649</v>
      </c>
      <c r="V73" s="909">
        <f>U73+5</f>
        <v>43654</v>
      </c>
      <c r="W73" s="910">
        <f>V73+1</f>
        <v>43655</v>
      </c>
      <c r="X73" s="911">
        <v>43691</v>
      </c>
      <c r="Y73" s="910">
        <f>X73+20</f>
        <v>43711</v>
      </c>
      <c r="Z73" s="909">
        <f>O73+10</f>
        <v>43639</v>
      </c>
      <c r="AA73" s="912"/>
      <c r="AB73" s="912"/>
      <c r="AC73" s="910">
        <f>X73+27</f>
        <v>43718</v>
      </c>
      <c r="AD73" s="909">
        <f>X73+15</f>
        <v>43706</v>
      </c>
      <c r="AE73" s="910">
        <f>AC73+1</f>
        <v>43719</v>
      </c>
      <c r="AF73" s="909">
        <f>X73+10</f>
        <v>43701</v>
      </c>
      <c r="AG73" s="910">
        <f>AF73+1</f>
        <v>43702</v>
      </c>
      <c r="AH73" s="909">
        <f>Y73+1</f>
        <v>43712</v>
      </c>
      <c r="AI73" s="913">
        <f>AH73+15</f>
        <v>43727</v>
      </c>
      <c r="AJ73" s="909">
        <f>AI73+39</f>
        <v>43766</v>
      </c>
      <c r="AK73" s="910">
        <f>AJ73+5</f>
        <v>43771</v>
      </c>
      <c r="AL73" s="909">
        <f>AK73+25</f>
        <v>43796</v>
      </c>
      <c r="AM73" s="910">
        <f>AK73+71</f>
        <v>43842</v>
      </c>
      <c r="AN73" s="911">
        <f>AM73+5</f>
        <v>43847</v>
      </c>
      <c r="AO73" s="910">
        <f>AN73+1</f>
        <v>43848</v>
      </c>
      <c r="AP73" s="909">
        <f>AO73+5</f>
        <v>43853</v>
      </c>
      <c r="AQ73" s="910">
        <f>AP73+5</f>
        <v>43858</v>
      </c>
      <c r="AR73" s="911">
        <v>43862</v>
      </c>
      <c r="AS73" s="913">
        <v>43872</v>
      </c>
      <c r="AT73" s="911">
        <v>43892</v>
      </c>
      <c r="AU73" s="915">
        <v>43952</v>
      </c>
      <c r="AV73" s="372">
        <v>44498</v>
      </c>
      <c r="AX73" s="177"/>
      <c r="AY73" s="177"/>
      <c r="AZ73" s="177"/>
      <c r="BA73" s="177"/>
      <c r="BB73" s="177"/>
      <c r="BC73" s="177"/>
      <c r="BD73" s="177"/>
      <c r="BE73" s="177"/>
      <c r="BF73" s="177"/>
      <c r="BG73" s="177"/>
      <c r="BH73" s="177"/>
      <c r="BI73" s="177"/>
      <c r="BJ73" s="177"/>
    </row>
    <row r="74" spans="1:62" s="187" customFormat="1" ht="31.5">
      <c r="A74" s="373"/>
      <c r="B74" s="262" t="s">
        <v>256</v>
      </c>
      <c r="C74" s="263" t="s">
        <v>257</v>
      </c>
      <c r="D74" s="273">
        <v>9</v>
      </c>
      <c r="E74" s="274" t="s">
        <v>114</v>
      </c>
      <c r="F74" s="275" t="s">
        <v>1490</v>
      </c>
      <c r="G74" s="897"/>
      <c r="H74" s="922"/>
      <c r="I74" s="951"/>
      <c r="J74" s="952"/>
      <c r="K74" s="952"/>
      <c r="L74" s="953"/>
      <c r="M74" s="951"/>
      <c r="N74" s="953"/>
      <c r="O74" s="951"/>
      <c r="P74" s="953"/>
      <c r="Q74" s="951"/>
      <c r="R74" s="953"/>
      <c r="S74" s="951"/>
      <c r="T74" s="953"/>
      <c r="U74" s="951"/>
      <c r="V74" s="953"/>
      <c r="W74" s="951"/>
      <c r="X74" s="953"/>
      <c r="Y74" s="951"/>
      <c r="Z74" s="953"/>
      <c r="AA74" s="978"/>
      <c r="AB74" s="978"/>
      <c r="AC74" s="951"/>
      <c r="AD74" s="953"/>
      <c r="AE74" s="951"/>
      <c r="AF74" s="953"/>
      <c r="AG74" s="951"/>
      <c r="AH74" s="953"/>
      <c r="AI74" s="951"/>
      <c r="AJ74" s="953"/>
      <c r="AK74" s="951"/>
      <c r="AL74" s="953"/>
      <c r="AM74" s="951"/>
      <c r="AN74" s="953"/>
      <c r="AO74" s="951"/>
      <c r="AP74" s="953"/>
      <c r="AQ74" s="951"/>
      <c r="AR74" s="953"/>
      <c r="AS74" s="951"/>
      <c r="AT74" s="953"/>
      <c r="AU74" s="979"/>
      <c r="AV74" s="372">
        <v>44646</v>
      </c>
      <c r="AX74" s="177"/>
      <c r="AY74" s="177"/>
      <c r="AZ74" s="177"/>
      <c r="BA74" s="177"/>
      <c r="BB74" s="177"/>
      <c r="BC74" s="177"/>
      <c r="BD74" s="177"/>
      <c r="BE74" s="177"/>
      <c r="BF74" s="177"/>
      <c r="BG74" s="177"/>
      <c r="BH74" s="177"/>
      <c r="BI74" s="177"/>
      <c r="BJ74" s="177"/>
    </row>
    <row r="75" spans="1:62" s="187" customFormat="1" ht="31.5">
      <c r="A75" s="373"/>
      <c r="B75" s="463" t="s">
        <v>260</v>
      </c>
      <c r="C75" s="445" t="s">
        <v>1468</v>
      </c>
      <c r="D75" s="273">
        <v>9</v>
      </c>
      <c r="E75" s="274" t="s">
        <v>114</v>
      </c>
      <c r="F75" s="275" t="s">
        <v>1490</v>
      </c>
      <c r="G75" s="897"/>
      <c r="H75" s="922"/>
      <c r="I75" s="891">
        <v>6</v>
      </c>
      <c r="J75" s="892">
        <v>7</v>
      </c>
      <c r="K75" s="892"/>
      <c r="L75" s="893">
        <v>8</v>
      </c>
      <c r="M75" s="891"/>
      <c r="N75" s="893">
        <v>9</v>
      </c>
      <c r="O75" s="980"/>
      <c r="P75" s="981"/>
      <c r="Q75" s="980"/>
      <c r="R75" s="893">
        <v>10</v>
      </c>
      <c r="S75" s="891" t="s">
        <v>1457</v>
      </c>
      <c r="T75" s="893">
        <v>11</v>
      </c>
      <c r="U75" s="980"/>
      <c r="V75" s="981"/>
      <c r="W75" s="980"/>
      <c r="X75" s="893">
        <v>12</v>
      </c>
      <c r="Y75" s="980"/>
      <c r="Z75" s="981"/>
      <c r="AA75" s="982"/>
      <c r="AB75" s="982"/>
      <c r="AC75" s="891">
        <v>13</v>
      </c>
      <c r="AD75" s="893"/>
      <c r="AE75" s="980"/>
      <c r="AF75" s="981"/>
      <c r="AG75" s="980"/>
      <c r="AH75" s="981"/>
      <c r="AI75" s="980"/>
      <c r="AJ75" s="893">
        <v>14</v>
      </c>
      <c r="AK75" s="980"/>
      <c r="AL75" s="893">
        <v>15</v>
      </c>
      <c r="AM75" s="891">
        <v>16</v>
      </c>
      <c r="AN75" s="981"/>
      <c r="AO75" s="980"/>
      <c r="AP75" s="981"/>
      <c r="AQ75" s="980"/>
      <c r="AR75" s="893">
        <v>17</v>
      </c>
      <c r="AS75" s="891">
        <v>18</v>
      </c>
      <c r="AT75" s="893">
        <v>19</v>
      </c>
      <c r="AU75" s="983">
        <v>20</v>
      </c>
      <c r="AV75" s="372">
        <v>43952</v>
      </c>
      <c r="AX75" s="177"/>
      <c r="AY75" s="177"/>
      <c r="AZ75" s="177"/>
      <c r="BA75" s="177"/>
      <c r="BB75" s="177"/>
      <c r="BC75" s="177"/>
      <c r="BD75" s="177"/>
      <c r="BE75" s="177"/>
      <c r="BF75" s="177"/>
      <c r="BG75" s="177"/>
      <c r="BH75" s="177"/>
      <c r="BI75" s="177"/>
      <c r="BJ75" s="177"/>
    </row>
    <row r="76" spans="1:62" s="187" customFormat="1" ht="31.5">
      <c r="A76" s="373"/>
      <c r="B76" s="307" t="s">
        <v>1491</v>
      </c>
      <c r="C76" s="308" t="s">
        <v>1492</v>
      </c>
      <c r="D76" s="273">
        <v>9</v>
      </c>
      <c r="E76" s="274" t="s">
        <v>114</v>
      </c>
      <c r="F76" s="275" t="s">
        <v>1490</v>
      </c>
      <c r="G76" s="897"/>
      <c r="H76" s="924"/>
      <c r="I76" s="898">
        <v>43338</v>
      </c>
      <c r="J76" s="925">
        <f>I76+14</f>
        <v>43352</v>
      </c>
      <c r="K76" s="925">
        <f>J76+3</f>
        <v>43355</v>
      </c>
      <c r="L76" s="926">
        <f>K76+2</f>
        <v>43357</v>
      </c>
      <c r="M76" s="927">
        <f>L76+1</f>
        <v>43358</v>
      </c>
      <c r="N76" s="984">
        <f>M76+25</f>
        <v>43383</v>
      </c>
      <c r="O76" s="985">
        <f>M76+10</f>
        <v>43368</v>
      </c>
      <c r="P76" s="984">
        <f>M76+10</f>
        <v>43368</v>
      </c>
      <c r="Q76" s="985">
        <f>P76+5</f>
        <v>43373</v>
      </c>
      <c r="R76" s="953"/>
      <c r="S76" s="985">
        <f>P76+10</f>
        <v>43378</v>
      </c>
      <c r="T76" s="984">
        <f>N76+10</f>
        <v>43393</v>
      </c>
      <c r="U76" s="985">
        <f>N76+1</f>
        <v>43384</v>
      </c>
      <c r="V76" s="984">
        <f>U76+5</f>
        <v>43389</v>
      </c>
      <c r="W76" s="985">
        <f>V76+1</f>
        <v>43390</v>
      </c>
      <c r="X76" s="953">
        <v>43493</v>
      </c>
      <c r="Y76" s="985">
        <f>X76+20</f>
        <v>43513</v>
      </c>
      <c r="Z76" s="984">
        <f>O76+10</f>
        <v>43378</v>
      </c>
      <c r="AA76" s="986"/>
      <c r="AB76" s="986"/>
      <c r="AC76" s="985">
        <f>X76+25</f>
        <v>43518</v>
      </c>
      <c r="AD76" s="984">
        <f>X76+15</f>
        <v>43508</v>
      </c>
      <c r="AE76" s="985">
        <f>AC76+1</f>
        <v>43519</v>
      </c>
      <c r="AF76" s="984">
        <f>X76+10</f>
        <v>43503</v>
      </c>
      <c r="AG76" s="985">
        <f>AF76+1</f>
        <v>43504</v>
      </c>
      <c r="AH76" s="984">
        <f>Y76+1</f>
        <v>43514</v>
      </c>
      <c r="AI76" s="951">
        <f>AH76+15</f>
        <v>43529</v>
      </c>
      <c r="AJ76" s="984">
        <f>AI76+10</f>
        <v>43539</v>
      </c>
      <c r="AK76" s="985">
        <f>AJ76+5</f>
        <v>43544</v>
      </c>
      <c r="AL76" s="984">
        <f>AK76+15</f>
        <v>43559</v>
      </c>
      <c r="AM76" s="985">
        <f>AK76+20</f>
        <v>43564</v>
      </c>
      <c r="AN76" s="953">
        <f>AM76+5</f>
        <v>43569</v>
      </c>
      <c r="AO76" s="985">
        <f>AN76+1</f>
        <v>43570</v>
      </c>
      <c r="AP76" s="984">
        <f>AO76+5</f>
        <v>43575</v>
      </c>
      <c r="AQ76" s="985">
        <f>AP76+5</f>
        <v>43580</v>
      </c>
      <c r="AR76" s="953"/>
      <c r="AS76" s="951"/>
      <c r="AT76" s="953">
        <f>AQ76+20</f>
        <v>43600</v>
      </c>
      <c r="AU76" s="979"/>
      <c r="AV76" s="372">
        <v>44124</v>
      </c>
      <c r="AX76" s="177"/>
      <c r="AY76" s="177"/>
      <c r="AZ76" s="177"/>
      <c r="BA76" s="177"/>
      <c r="BB76" s="177"/>
      <c r="BC76" s="177"/>
      <c r="BD76" s="177"/>
      <c r="BE76" s="177"/>
      <c r="BF76" s="177"/>
      <c r="BG76" s="177"/>
      <c r="BH76" s="177"/>
      <c r="BI76" s="177"/>
      <c r="BJ76" s="177"/>
    </row>
    <row r="77" spans="1:62" s="187" customFormat="1" ht="31.5">
      <c r="A77" s="373"/>
      <c r="B77" s="307" t="s">
        <v>266</v>
      </c>
      <c r="C77" s="308" t="s">
        <v>267</v>
      </c>
      <c r="D77" s="273">
        <v>9</v>
      </c>
      <c r="E77" s="274" t="s">
        <v>114</v>
      </c>
      <c r="F77" s="275" t="s">
        <v>1490</v>
      </c>
      <c r="G77" s="897"/>
      <c r="H77" s="924"/>
      <c r="I77" s="951"/>
      <c r="J77" s="952"/>
      <c r="K77" s="952"/>
      <c r="L77" s="953"/>
      <c r="M77" s="951"/>
      <c r="N77" s="953"/>
      <c r="O77" s="951"/>
      <c r="P77" s="953"/>
      <c r="Q77" s="951"/>
      <c r="R77" s="953"/>
      <c r="S77" s="951"/>
      <c r="T77" s="953"/>
      <c r="U77" s="951"/>
      <c r="V77" s="953"/>
      <c r="W77" s="951"/>
      <c r="X77" s="953"/>
      <c r="Y77" s="951"/>
      <c r="Z77" s="953"/>
      <c r="AA77" s="978"/>
      <c r="AB77" s="978"/>
      <c r="AC77" s="951"/>
      <c r="AD77" s="953"/>
      <c r="AE77" s="951"/>
      <c r="AF77" s="953"/>
      <c r="AG77" s="951"/>
      <c r="AH77" s="953"/>
      <c r="AI77" s="951"/>
      <c r="AJ77" s="953"/>
      <c r="AK77" s="951"/>
      <c r="AL77" s="953"/>
      <c r="AM77" s="951"/>
      <c r="AN77" s="953"/>
      <c r="AO77" s="951"/>
      <c r="AP77" s="953"/>
      <c r="AQ77" s="951"/>
      <c r="AR77" s="953"/>
      <c r="AS77" s="951"/>
      <c r="AT77" s="953"/>
      <c r="AU77" s="979"/>
      <c r="AV77" s="372">
        <v>44515</v>
      </c>
      <c r="AX77" s="177"/>
      <c r="AY77" s="177"/>
      <c r="AZ77" s="177"/>
      <c r="BA77" s="177"/>
      <c r="BB77" s="177"/>
      <c r="BC77" s="177"/>
      <c r="BD77" s="177"/>
      <c r="BE77" s="177"/>
      <c r="BF77" s="177"/>
      <c r="BG77" s="177"/>
      <c r="BH77" s="177"/>
      <c r="BI77" s="177"/>
      <c r="BJ77" s="177"/>
    </row>
    <row r="78" spans="1:62" s="187" customFormat="1" ht="31.5">
      <c r="A78" s="373"/>
      <c r="B78" s="307" t="s">
        <v>268</v>
      </c>
      <c r="C78" s="308" t="s">
        <v>269</v>
      </c>
      <c r="D78" s="273"/>
      <c r="E78" s="274"/>
      <c r="F78" s="275"/>
      <c r="G78" s="897"/>
      <c r="H78" s="924"/>
      <c r="I78" s="643"/>
      <c r="J78" s="987"/>
      <c r="K78" s="987"/>
      <c r="L78" s="988"/>
      <c r="M78" s="989"/>
      <c r="N78" s="990"/>
      <c r="O78" s="991"/>
      <c r="P78" s="990"/>
      <c r="Q78" s="991"/>
      <c r="R78" s="992"/>
      <c r="S78" s="991"/>
      <c r="T78" s="990"/>
      <c r="U78" s="991"/>
      <c r="V78" s="990"/>
      <c r="W78" s="991"/>
      <c r="X78" s="992"/>
      <c r="Y78" s="991"/>
      <c r="Z78" s="990"/>
      <c r="AA78" s="993"/>
      <c r="AB78" s="993"/>
      <c r="AC78" s="991"/>
      <c r="AD78" s="990"/>
      <c r="AE78" s="991"/>
      <c r="AF78" s="990"/>
      <c r="AG78" s="991"/>
      <c r="AH78" s="990"/>
      <c r="AI78" s="994"/>
      <c r="AJ78" s="990"/>
      <c r="AK78" s="991"/>
      <c r="AL78" s="990"/>
      <c r="AM78" s="991"/>
      <c r="AN78" s="992"/>
      <c r="AO78" s="991"/>
      <c r="AP78" s="990"/>
      <c r="AQ78" s="991"/>
      <c r="AR78" s="992"/>
      <c r="AS78" s="994"/>
      <c r="AT78" s="992"/>
      <c r="AU78" s="995"/>
      <c r="AV78" s="372"/>
      <c r="AX78" s="177"/>
      <c r="AY78" s="177"/>
      <c r="AZ78" s="177"/>
      <c r="BA78" s="177"/>
      <c r="BB78" s="177"/>
      <c r="BC78" s="177"/>
      <c r="BD78" s="177"/>
      <c r="BE78" s="177"/>
      <c r="BF78" s="177"/>
      <c r="BG78" s="177"/>
      <c r="BH78" s="177"/>
      <c r="BI78" s="177"/>
      <c r="BJ78" s="177"/>
    </row>
    <row r="79" spans="1:62" s="187" customFormat="1" ht="47.25">
      <c r="A79" s="373"/>
      <c r="B79" s="382" t="s">
        <v>326</v>
      </c>
      <c r="C79" s="383" t="s">
        <v>327</v>
      </c>
      <c r="D79" s="273">
        <v>9</v>
      </c>
      <c r="E79" s="274" t="s">
        <v>114</v>
      </c>
      <c r="F79" s="275" t="s">
        <v>1490</v>
      </c>
      <c r="G79" s="897"/>
      <c r="H79" s="924"/>
      <c r="I79" s="951"/>
      <c r="J79" s="952"/>
      <c r="K79" s="952"/>
      <c r="L79" s="953"/>
      <c r="M79" s="951"/>
      <c r="N79" s="953"/>
      <c r="O79" s="951"/>
      <c r="P79" s="953"/>
      <c r="Q79" s="951"/>
      <c r="R79" s="953"/>
      <c r="S79" s="951"/>
      <c r="T79" s="953"/>
      <c r="U79" s="951"/>
      <c r="V79" s="953"/>
      <c r="W79" s="951"/>
      <c r="X79" s="953"/>
      <c r="Y79" s="951"/>
      <c r="Z79" s="953"/>
      <c r="AA79" s="978"/>
      <c r="AB79" s="978"/>
      <c r="AC79" s="951"/>
      <c r="AD79" s="953"/>
      <c r="AE79" s="951"/>
      <c r="AF79" s="953"/>
      <c r="AG79" s="951"/>
      <c r="AH79" s="953"/>
      <c r="AI79" s="951"/>
      <c r="AJ79" s="953"/>
      <c r="AK79" s="951"/>
      <c r="AL79" s="953"/>
      <c r="AM79" s="951"/>
      <c r="AN79" s="953"/>
      <c r="AO79" s="951"/>
      <c r="AP79" s="953"/>
      <c r="AQ79" s="951"/>
      <c r="AR79" s="953"/>
      <c r="AS79" s="951"/>
      <c r="AT79" s="953"/>
      <c r="AU79" s="979"/>
      <c r="AV79" s="372">
        <v>44486</v>
      </c>
      <c r="AX79" s="177"/>
      <c r="AY79" s="177"/>
      <c r="AZ79" s="177"/>
      <c r="BA79" s="177"/>
      <c r="BB79" s="177"/>
      <c r="BC79" s="177"/>
      <c r="BD79" s="177"/>
      <c r="BE79" s="177"/>
      <c r="BF79" s="177"/>
      <c r="BG79" s="177"/>
      <c r="BH79" s="177"/>
      <c r="BI79" s="177"/>
      <c r="BJ79" s="177"/>
    </row>
    <row r="80" spans="1:62" s="187" customFormat="1" ht="31.5">
      <c r="A80" s="373"/>
      <c r="B80" s="307" t="s">
        <v>328</v>
      </c>
      <c r="C80" s="308" t="s">
        <v>1493</v>
      </c>
      <c r="D80" s="273">
        <v>9</v>
      </c>
      <c r="E80" s="274" t="s">
        <v>114</v>
      </c>
      <c r="F80" s="275" t="s">
        <v>1490</v>
      </c>
      <c r="G80" s="897"/>
      <c r="H80" s="924"/>
      <c r="I80" s="951"/>
      <c r="J80" s="952"/>
      <c r="K80" s="952"/>
      <c r="L80" s="953"/>
      <c r="M80" s="951"/>
      <c r="N80" s="953"/>
      <c r="O80" s="951"/>
      <c r="P80" s="953"/>
      <c r="Q80" s="951"/>
      <c r="R80" s="953"/>
      <c r="S80" s="951"/>
      <c r="T80" s="953"/>
      <c r="U80" s="951"/>
      <c r="V80" s="953"/>
      <c r="W80" s="951"/>
      <c r="X80" s="953"/>
      <c r="Y80" s="951"/>
      <c r="Z80" s="953"/>
      <c r="AA80" s="978"/>
      <c r="AB80" s="978"/>
      <c r="AC80" s="951"/>
      <c r="AD80" s="953"/>
      <c r="AE80" s="951"/>
      <c r="AF80" s="953"/>
      <c r="AG80" s="951"/>
      <c r="AH80" s="953"/>
      <c r="AI80" s="951"/>
      <c r="AJ80" s="953"/>
      <c r="AK80" s="951"/>
      <c r="AL80" s="953"/>
      <c r="AM80" s="951"/>
      <c r="AN80" s="953"/>
      <c r="AO80" s="951"/>
      <c r="AP80" s="953"/>
      <c r="AQ80" s="951"/>
      <c r="AR80" s="953"/>
      <c r="AS80" s="951"/>
      <c r="AT80" s="953"/>
      <c r="AU80" s="979"/>
      <c r="AV80" s="372">
        <v>44681</v>
      </c>
      <c r="AX80" s="177"/>
      <c r="AY80" s="177"/>
      <c r="AZ80" s="177"/>
      <c r="BA80" s="177"/>
      <c r="BB80" s="177"/>
      <c r="BC80" s="177"/>
      <c r="BD80" s="177"/>
      <c r="BE80" s="177"/>
      <c r="BF80" s="177"/>
      <c r="BG80" s="177"/>
      <c r="BH80" s="177"/>
      <c r="BI80" s="177"/>
      <c r="BJ80" s="177"/>
    </row>
    <row r="81" spans="1:62" s="187" customFormat="1" ht="31.5">
      <c r="A81" s="384"/>
      <c r="B81" s="317" t="s">
        <v>330</v>
      </c>
      <c r="C81" s="318" t="s">
        <v>1494</v>
      </c>
      <c r="D81" s="284">
        <v>9</v>
      </c>
      <c r="E81" s="285" t="s">
        <v>114</v>
      </c>
      <c r="F81" s="286" t="s">
        <v>1490</v>
      </c>
      <c r="G81" s="903"/>
      <c r="H81" s="931"/>
      <c r="I81" s="951"/>
      <c r="J81" s="952"/>
      <c r="K81" s="952"/>
      <c r="L81" s="953"/>
      <c r="M81" s="951"/>
      <c r="N81" s="953"/>
      <c r="O81" s="951"/>
      <c r="P81" s="953"/>
      <c r="Q81" s="951"/>
      <c r="R81" s="953"/>
      <c r="S81" s="951"/>
      <c r="T81" s="953"/>
      <c r="U81" s="951"/>
      <c r="V81" s="953"/>
      <c r="W81" s="951"/>
      <c r="X81" s="953"/>
      <c r="Y81" s="951"/>
      <c r="Z81" s="953"/>
      <c r="AA81" s="978"/>
      <c r="AB81" s="978"/>
      <c r="AC81" s="951"/>
      <c r="AD81" s="953"/>
      <c r="AE81" s="951"/>
      <c r="AF81" s="953"/>
      <c r="AG81" s="951"/>
      <c r="AH81" s="953"/>
      <c r="AI81" s="951"/>
      <c r="AJ81" s="953"/>
      <c r="AK81" s="951"/>
      <c r="AL81" s="953"/>
      <c r="AM81" s="951"/>
      <c r="AN81" s="953"/>
      <c r="AO81" s="951"/>
      <c r="AP81" s="953"/>
      <c r="AQ81" s="951"/>
      <c r="AR81" s="953"/>
      <c r="AS81" s="951"/>
      <c r="AT81" s="953"/>
      <c r="AU81" s="979"/>
      <c r="AV81" s="372">
        <v>44486</v>
      </c>
      <c r="AX81" s="177"/>
      <c r="AY81" s="177"/>
      <c r="AZ81" s="177"/>
      <c r="BA81" s="177"/>
      <c r="BB81" s="177"/>
      <c r="BC81" s="177"/>
      <c r="BD81" s="177"/>
      <c r="BE81" s="177"/>
      <c r="BF81" s="177"/>
      <c r="BG81" s="177"/>
      <c r="BH81" s="177"/>
      <c r="BI81" s="177"/>
      <c r="BJ81" s="177"/>
    </row>
    <row r="82" spans="1:62" s="187" customFormat="1" ht="31.5">
      <c r="A82" s="371">
        <v>18</v>
      </c>
      <c r="B82" s="246" t="s">
        <v>406</v>
      </c>
      <c r="C82" s="247" t="s">
        <v>407</v>
      </c>
      <c r="D82" s="248">
        <v>17</v>
      </c>
      <c r="E82" s="249" t="s">
        <v>114</v>
      </c>
      <c r="F82" s="250" t="s">
        <v>1495</v>
      </c>
      <c r="G82" s="882" t="s">
        <v>1454</v>
      </c>
      <c r="H82" s="908"/>
      <c r="I82" s="883">
        <v>43745</v>
      </c>
      <c r="J82" s="884">
        <f>I82+5</f>
        <v>43750</v>
      </c>
      <c r="K82" s="884">
        <f>J82+3</f>
        <v>43753</v>
      </c>
      <c r="L82" s="885">
        <f>K82+17</f>
        <v>43770</v>
      </c>
      <c r="M82" s="886">
        <f>L82+1</f>
        <v>43771</v>
      </c>
      <c r="N82" s="909">
        <f>M82+29</f>
        <v>43800</v>
      </c>
      <c r="O82" s="910">
        <f>M82+10</f>
        <v>43781</v>
      </c>
      <c r="P82" s="909">
        <f>M82+10</f>
        <v>43781</v>
      </c>
      <c r="Q82" s="910">
        <f>P82+5</f>
        <v>43786</v>
      </c>
      <c r="R82" s="911">
        <v>43820</v>
      </c>
      <c r="S82" s="910">
        <f>P82+89</f>
        <v>43870</v>
      </c>
      <c r="T82" s="909">
        <f>N82+40</f>
        <v>43840</v>
      </c>
      <c r="U82" s="910">
        <f>N82+1</f>
        <v>43801</v>
      </c>
      <c r="V82" s="909">
        <f>U82+5</f>
        <v>43806</v>
      </c>
      <c r="W82" s="910">
        <f>V82+1</f>
        <v>43807</v>
      </c>
      <c r="X82" s="911">
        <v>43843</v>
      </c>
      <c r="Y82" s="910">
        <f>X82+20</f>
        <v>43863</v>
      </c>
      <c r="Z82" s="909">
        <f>O82+10</f>
        <v>43791</v>
      </c>
      <c r="AA82" s="912"/>
      <c r="AB82" s="912"/>
      <c r="AC82" s="910">
        <f>X82+27</f>
        <v>43870</v>
      </c>
      <c r="AD82" s="909">
        <f>X82+15</f>
        <v>43858</v>
      </c>
      <c r="AE82" s="910">
        <f>AC82+1</f>
        <v>43871</v>
      </c>
      <c r="AF82" s="909">
        <f>X82+10</f>
        <v>43853</v>
      </c>
      <c r="AG82" s="910">
        <f>AF82+1</f>
        <v>43854</v>
      </c>
      <c r="AH82" s="909">
        <f>Y82+1</f>
        <v>43864</v>
      </c>
      <c r="AI82" s="913">
        <f>AH82+15</f>
        <v>43879</v>
      </c>
      <c r="AJ82" s="909">
        <f>AI82+39</f>
        <v>43918</v>
      </c>
      <c r="AK82" s="910">
        <f>AJ82+5</f>
        <v>43923</v>
      </c>
      <c r="AL82" s="909">
        <f>AK82+25</f>
        <v>43948</v>
      </c>
      <c r="AM82" s="910">
        <f>AK82+71</f>
        <v>43994</v>
      </c>
      <c r="AN82" s="911">
        <f>AM82+5</f>
        <v>43999</v>
      </c>
      <c r="AO82" s="910">
        <f>AN82+1</f>
        <v>44000</v>
      </c>
      <c r="AP82" s="909">
        <f>AO82+5</f>
        <v>44005</v>
      </c>
      <c r="AQ82" s="910">
        <f>AP82+5</f>
        <v>44010</v>
      </c>
      <c r="AR82" s="911">
        <v>44014</v>
      </c>
      <c r="AS82" s="913">
        <v>44024</v>
      </c>
      <c r="AT82" s="911">
        <v>44044</v>
      </c>
      <c r="AU82" s="915">
        <v>44104</v>
      </c>
      <c r="AV82" s="372">
        <v>44902</v>
      </c>
      <c r="AX82" s="177"/>
      <c r="AY82" s="177"/>
      <c r="AZ82" s="177"/>
      <c r="BA82" s="177"/>
      <c r="BB82" s="177"/>
      <c r="BC82" s="177"/>
      <c r="BD82" s="177"/>
      <c r="BE82" s="177"/>
      <c r="BF82" s="177"/>
      <c r="BG82" s="177"/>
      <c r="BH82" s="177"/>
      <c r="BI82" s="177"/>
      <c r="BJ82" s="177"/>
    </row>
    <row r="83" spans="1:62" s="187" customFormat="1" ht="31.5">
      <c r="A83" s="373"/>
      <c r="B83" s="307" t="s">
        <v>394</v>
      </c>
      <c r="C83" s="308" t="s">
        <v>395</v>
      </c>
      <c r="D83" s="273">
        <v>17</v>
      </c>
      <c r="E83" s="274" t="s">
        <v>114</v>
      </c>
      <c r="F83" s="275" t="s">
        <v>1495</v>
      </c>
      <c r="G83" s="897"/>
      <c r="H83" s="924"/>
      <c r="I83" s="891">
        <v>6</v>
      </c>
      <c r="J83" s="892">
        <v>7</v>
      </c>
      <c r="K83" s="892"/>
      <c r="L83" s="893">
        <v>8</v>
      </c>
      <c r="M83" s="891"/>
      <c r="N83" s="893">
        <v>9</v>
      </c>
      <c r="O83" s="980"/>
      <c r="P83" s="981"/>
      <c r="Q83" s="980"/>
      <c r="R83" s="893">
        <v>10</v>
      </c>
      <c r="S83" s="891" t="s">
        <v>1457</v>
      </c>
      <c r="T83" s="893">
        <v>11</v>
      </c>
      <c r="U83" s="980"/>
      <c r="V83" s="981"/>
      <c r="W83" s="980"/>
      <c r="X83" s="893">
        <v>12</v>
      </c>
      <c r="Y83" s="980"/>
      <c r="Z83" s="981"/>
      <c r="AA83" s="982"/>
      <c r="AB83" s="982"/>
      <c r="AC83" s="891">
        <v>13</v>
      </c>
      <c r="AD83" s="893"/>
      <c r="AE83" s="980"/>
      <c r="AF83" s="981"/>
      <c r="AG83" s="980"/>
      <c r="AH83" s="981"/>
      <c r="AI83" s="980"/>
      <c r="AJ83" s="893">
        <v>14</v>
      </c>
      <c r="AK83" s="980"/>
      <c r="AL83" s="893">
        <v>15</v>
      </c>
      <c r="AM83" s="891">
        <v>16</v>
      </c>
      <c r="AN83" s="981"/>
      <c r="AO83" s="980"/>
      <c r="AP83" s="981"/>
      <c r="AQ83" s="980"/>
      <c r="AR83" s="893">
        <v>17</v>
      </c>
      <c r="AS83" s="891">
        <v>18</v>
      </c>
      <c r="AT83" s="893">
        <v>19</v>
      </c>
      <c r="AU83" s="983">
        <v>20</v>
      </c>
      <c r="AV83" s="372">
        <v>44962</v>
      </c>
      <c r="AX83" s="177"/>
      <c r="AY83" s="177"/>
      <c r="AZ83" s="177"/>
      <c r="BA83" s="177"/>
      <c r="BB83" s="177"/>
      <c r="BC83" s="177"/>
      <c r="BD83" s="177"/>
      <c r="BE83" s="177"/>
      <c r="BF83" s="177"/>
      <c r="BG83" s="177"/>
      <c r="BH83" s="177"/>
      <c r="BI83" s="177"/>
      <c r="BJ83" s="177"/>
    </row>
    <row r="84" spans="1:62" s="187" customFormat="1" ht="31.5">
      <c r="A84" s="373"/>
      <c r="B84" s="307" t="s">
        <v>445</v>
      </c>
      <c r="C84" s="308" t="s">
        <v>446</v>
      </c>
      <c r="D84" s="273">
        <v>17</v>
      </c>
      <c r="E84" s="274" t="s">
        <v>114</v>
      </c>
      <c r="F84" s="275" t="s">
        <v>1495</v>
      </c>
      <c r="G84" s="897"/>
      <c r="H84" s="924"/>
      <c r="I84" s="898">
        <v>43338</v>
      </c>
      <c r="J84" s="925">
        <f>I84+14</f>
        <v>43352</v>
      </c>
      <c r="K84" s="925">
        <f>J84+3</f>
        <v>43355</v>
      </c>
      <c r="L84" s="926">
        <f>K84+2</f>
        <v>43357</v>
      </c>
      <c r="M84" s="927">
        <f>L84+1</f>
        <v>43358</v>
      </c>
      <c r="N84" s="984">
        <f>M84+25</f>
        <v>43383</v>
      </c>
      <c r="O84" s="985">
        <f>M84+10</f>
        <v>43368</v>
      </c>
      <c r="P84" s="984">
        <f>M84+10</f>
        <v>43368</v>
      </c>
      <c r="Q84" s="985">
        <f>P84+5</f>
        <v>43373</v>
      </c>
      <c r="R84" s="953"/>
      <c r="S84" s="985">
        <f>P84+10</f>
        <v>43378</v>
      </c>
      <c r="T84" s="984">
        <f>N84+10</f>
        <v>43393</v>
      </c>
      <c r="U84" s="985">
        <f>N84+1</f>
        <v>43384</v>
      </c>
      <c r="V84" s="984">
        <f>U84+5</f>
        <v>43389</v>
      </c>
      <c r="W84" s="985">
        <f>V84+1</f>
        <v>43390</v>
      </c>
      <c r="X84" s="953">
        <v>43493</v>
      </c>
      <c r="Y84" s="985">
        <f>X84+20</f>
        <v>43513</v>
      </c>
      <c r="Z84" s="984">
        <f>O84+10</f>
        <v>43378</v>
      </c>
      <c r="AA84" s="986"/>
      <c r="AB84" s="986"/>
      <c r="AC84" s="985">
        <f>X84+25</f>
        <v>43518</v>
      </c>
      <c r="AD84" s="984">
        <f>X84+15</f>
        <v>43508</v>
      </c>
      <c r="AE84" s="985">
        <f>AC84+1</f>
        <v>43519</v>
      </c>
      <c r="AF84" s="984">
        <f>X84+10</f>
        <v>43503</v>
      </c>
      <c r="AG84" s="985">
        <f>AF84+1</f>
        <v>43504</v>
      </c>
      <c r="AH84" s="984">
        <f>Y84+1</f>
        <v>43514</v>
      </c>
      <c r="AI84" s="951">
        <f>AH84+15</f>
        <v>43529</v>
      </c>
      <c r="AJ84" s="984">
        <f>AI84+10</f>
        <v>43539</v>
      </c>
      <c r="AK84" s="985">
        <f>AJ84+5</f>
        <v>43544</v>
      </c>
      <c r="AL84" s="996">
        <f>AK84+15</f>
        <v>43559</v>
      </c>
      <c r="AM84" s="985">
        <f>AK84+20</f>
        <v>43564</v>
      </c>
      <c r="AN84" s="953">
        <f>AM84+5</f>
        <v>43569</v>
      </c>
      <c r="AO84" s="985">
        <f>AN84+1</f>
        <v>43570</v>
      </c>
      <c r="AP84" s="984">
        <f>AO84+5</f>
        <v>43575</v>
      </c>
      <c r="AQ84" s="985">
        <f>AP84+5</f>
        <v>43580</v>
      </c>
      <c r="AR84" s="997"/>
      <c r="AS84" s="998"/>
      <c r="AT84" s="997">
        <f>AQ84+20</f>
        <v>43600</v>
      </c>
      <c r="AU84" s="999"/>
      <c r="AV84" s="372">
        <v>44682</v>
      </c>
      <c r="AX84" s="177"/>
      <c r="AY84" s="177"/>
      <c r="AZ84" s="177"/>
      <c r="BA84" s="177"/>
      <c r="BB84" s="177"/>
      <c r="BC84" s="177"/>
      <c r="BD84" s="177"/>
      <c r="BE84" s="177"/>
      <c r="BF84" s="177"/>
      <c r="BG84" s="177"/>
      <c r="BH84" s="177"/>
      <c r="BI84" s="177"/>
      <c r="BJ84" s="177"/>
    </row>
    <row r="85" spans="1:62" s="187" customFormat="1" ht="47.25">
      <c r="A85" s="373"/>
      <c r="B85" s="307" t="s">
        <v>1496</v>
      </c>
      <c r="C85" s="308" t="s">
        <v>1497</v>
      </c>
      <c r="D85" s="273">
        <v>17</v>
      </c>
      <c r="E85" s="274" t="s">
        <v>114</v>
      </c>
      <c r="F85" s="275" t="s">
        <v>1495</v>
      </c>
      <c r="G85" s="897"/>
      <c r="H85" s="924"/>
      <c r="I85" s="951"/>
      <c r="J85" s="952"/>
      <c r="K85" s="952"/>
      <c r="L85" s="953"/>
      <c r="M85" s="951"/>
      <c r="N85" s="953"/>
      <c r="O85" s="951"/>
      <c r="P85" s="953"/>
      <c r="Q85" s="951"/>
      <c r="R85" s="953"/>
      <c r="S85" s="951"/>
      <c r="T85" s="953"/>
      <c r="U85" s="951"/>
      <c r="V85" s="953"/>
      <c r="W85" s="951"/>
      <c r="X85" s="953"/>
      <c r="Y85" s="951"/>
      <c r="Z85" s="953"/>
      <c r="AA85" s="978"/>
      <c r="AB85" s="978"/>
      <c r="AC85" s="951"/>
      <c r="AD85" s="953"/>
      <c r="AE85" s="951"/>
      <c r="AF85" s="953"/>
      <c r="AG85" s="951"/>
      <c r="AH85" s="953"/>
      <c r="AI85" s="951"/>
      <c r="AJ85" s="953"/>
      <c r="AK85" s="951"/>
      <c r="AL85" s="953"/>
      <c r="AM85" s="951"/>
      <c r="AN85" s="953"/>
      <c r="AO85" s="951"/>
      <c r="AP85" s="953"/>
      <c r="AQ85" s="951"/>
      <c r="AR85" s="953"/>
      <c r="AS85" s="951"/>
      <c r="AT85" s="953"/>
      <c r="AU85" s="979"/>
      <c r="AV85" s="372">
        <v>44704</v>
      </c>
      <c r="AX85" s="177"/>
      <c r="AY85" s="177"/>
      <c r="AZ85" s="177"/>
      <c r="BA85" s="177"/>
      <c r="BB85" s="177"/>
      <c r="BC85" s="177"/>
      <c r="BD85" s="177"/>
      <c r="BE85" s="177"/>
      <c r="BF85" s="177"/>
      <c r="BG85" s="177"/>
      <c r="BH85" s="177"/>
      <c r="BI85" s="177"/>
      <c r="BJ85" s="177"/>
    </row>
    <row r="86" spans="1:62" s="187" customFormat="1" ht="47.25">
      <c r="A86" s="373"/>
      <c r="B86" s="307" t="s">
        <v>1498</v>
      </c>
      <c r="C86" s="308" t="s">
        <v>1499</v>
      </c>
      <c r="D86" s="273">
        <v>17</v>
      </c>
      <c r="E86" s="274" t="s">
        <v>114</v>
      </c>
      <c r="F86" s="275" t="s">
        <v>1495</v>
      </c>
      <c r="G86" s="897"/>
      <c r="H86" s="924"/>
      <c r="I86" s="1000"/>
      <c r="J86" s="1001"/>
      <c r="K86" s="1001"/>
      <c r="L86" s="1002"/>
      <c r="M86" s="1000"/>
      <c r="N86" s="1002"/>
      <c r="O86" s="1000"/>
      <c r="P86" s="1002"/>
      <c r="Q86" s="1000"/>
      <c r="R86" s="1002"/>
      <c r="S86" s="1000"/>
      <c r="T86" s="1002"/>
      <c r="U86" s="1000"/>
      <c r="V86" s="1002"/>
      <c r="W86" s="1000"/>
      <c r="X86" s="1002"/>
      <c r="Y86" s="1000"/>
      <c r="Z86" s="1002"/>
      <c r="AA86" s="1003"/>
      <c r="AB86" s="1003"/>
      <c r="AC86" s="1000"/>
      <c r="AD86" s="1002"/>
      <c r="AE86" s="1000"/>
      <c r="AF86" s="1002"/>
      <c r="AG86" s="1000"/>
      <c r="AH86" s="1002"/>
      <c r="AI86" s="1000"/>
      <c r="AJ86" s="1002"/>
      <c r="AK86" s="1000"/>
      <c r="AL86" s="1002"/>
      <c r="AM86" s="1000"/>
      <c r="AN86" s="1002"/>
      <c r="AO86" s="1000"/>
      <c r="AP86" s="1002"/>
      <c r="AQ86" s="1000"/>
      <c r="AR86" s="1002"/>
      <c r="AS86" s="1000"/>
      <c r="AT86" s="1002"/>
      <c r="AU86" s="1004"/>
      <c r="AV86" s="372">
        <v>44883</v>
      </c>
      <c r="AX86" s="177"/>
      <c r="AY86" s="177"/>
      <c r="AZ86" s="177"/>
      <c r="BA86" s="177"/>
      <c r="BB86" s="177"/>
      <c r="BC86" s="177"/>
      <c r="BD86" s="177"/>
      <c r="BE86" s="177"/>
      <c r="BF86" s="177"/>
      <c r="BG86" s="177"/>
      <c r="BH86" s="177"/>
      <c r="BI86" s="177"/>
      <c r="BJ86" s="177"/>
    </row>
    <row r="87" spans="1:62" s="187" customFormat="1" ht="31.5">
      <c r="A87" s="373"/>
      <c r="B87" s="307" t="s">
        <v>1500</v>
      </c>
      <c r="C87" s="308" t="s">
        <v>1501</v>
      </c>
      <c r="D87" s="273">
        <v>17</v>
      </c>
      <c r="E87" s="274" t="s">
        <v>114</v>
      </c>
      <c r="F87" s="275" t="s">
        <v>1495</v>
      </c>
      <c r="G87" s="897"/>
      <c r="H87" s="924"/>
      <c r="I87" s="1000"/>
      <c r="J87" s="1001"/>
      <c r="K87" s="1001"/>
      <c r="L87" s="1002"/>
      <c r="M87" s="1000"/>
      <c r="N87" s="1002"/>
      <c r="O87" s="1000"/>
      <c r="P87" s="1002"/>
      <c r="Q87" s="1000"/>
      <c r="R87" s="1002"/>
      <c r="S87" s="1000"/>
      <c r="T87" s="1002"/>
      <c r="U87" s="1000"/>
      <c r="V87" s="1002"/>
      <c r="W87" s="1000"/>
      <c r="X87" s="1002"/>
      <c r="Y87" s="1000"/>
      <c r="Z87" s="1002"/>
      <c r="AA87" s="1003"/>
      <c r="AB87" s="1003"/>
      <c r="AC87" s="1000"/>
      <c r="AD87" s="1002"/>
      <c r="AE87" s="1000"/>
      <c r="AF87" s="1002"/>
      <c r="AG87" s="1000"/>
      <c r="AH87" s="1002"/>
      <c r="AI87" s="1000"/>
      <c r="AJ87" s="1002"/>
      <c r="AK87" s="1000"/>
      <c r="AL87" s="1002"/>
      <c r="AM87" s="1000"/>
      <c r="AN87" s="1002"/>
      <c r="AO87" s="1000"/>
      <c r="AP87" s="1002"/>
      <c r="AQ87" s="1000"/>
      <c r="AR87" s="1002"/>
      <c r="AS87" s="1000"/>
      <c r="AT87" s="1002"/>
      <c r="AU87" s="1004"/>
      <c r="AV87" s="372">
        <v>44104</v>
      </c>
      <c r="AX87" s="177"/>
      <c r="AY87" s="177"/>
      <c r="AZ87" s="177"/>
      <c r="BA87" s="177"/>
      <c r="BB87" s="177"/>
      <c r="BC87" s="177"/>
      <c r="BD87" s="177"/>
      <c r="BE87" s="177"/>
      <c r="BF87" s="177"/>
      <c r="BG87" s="177"/>
      <c r="BH87" s="177"/>
      <c r="BI87" s="177"/>
      <c r="BJ87" s="177"/>
    </row>
    <row r="88" spans="1:62" s="187" customFormat="1" ht="31.5">
      <c r="A88" s="373"/>
      <c r="B88" s="307" t="s">
        <v>1502</v>
      </c>
      <c r="C88" s="308" t="s">
        <v>1503</v>
      </c>
      <c r="D88" s="273">
        <v>17</v>
      </c>
      <c r="E88" s="274" t="s">
        <v>114</v>
      </c>
      <c r="F88" s="275" t="s">
        <v>1495</v>
      </c>
      <c r="G88" s="897"/>
      <c r="H88" s="924"/>
      <c r="I88" s="1000"/>
      <c r="J88" s="1001"/>
      <c r="K88" s="1001"/>
      <c r="L88" s="1002"/>
      <c r="M88" s="1000"/>
      <c r="N88" s="1002"/>
      <c r="O88" s="1000"/>
      <c r="P88" s="1002"/>
      <c r="Q88" s="1000"/>
      <c r="R88" s="1002"/>
      <c r="S88" s="1000"/>
      <c r="T88" s="1002"/>
      <c r="U88" s="1000"/>
      <c r="V88" s="1002"/>
      <c r="W88" s="1000"/>
      <c r="X88" s="1002"/>
      <c r="Y88" s="1000"/>
      <c r="Z88" s="1002"/>
      <c r="AA88" s="1003"/>
      <c r="AB88" s="1003"/>
      <c r="AC88" s="1000"/>
      <c r="AD88" s="1002"/>
      <c r="AE88" s="1000"/>
      <c r="AF88" s="1002"/>
      <c r="AG88" s="1000"/>
      <c r="AH88" s="1002"/>
      <c r="AI88" s="1000"/>
      <c r="AJ88" s="1002"/>
      <c r="AK88" s="1000"/>
      <c r="AL88" s="1002"/>
      <c r="AM88" s="1000"/>
      <c r="AN88" s="1002"/>
      <c r="AO88" s="1000"/>
      <c r="AP88" s="1002"/>
      <c r="AQ88" s="1000"/>
      <c r="AR88" s="1002"/>
      <c r="AS88" s="1000"/>
      <c r="AT88" s="1002"/>
      <c r="AU88" s="1004"/>
      <c r="AV88" s="372">
        <v>44883</v>
      </c>
      <c r="AX88" s="177"/>
      <c r="AY88" s="177"/>
      <c r="AZ88" s="177"/>
      <c r="BA88" s="177"/>
      <c r="BB88" s="177"/>
      <c r="BC88" s="177"/>
      <c r="BD88" s="177"/>
      <c r="BE88" s="177"/>
      <c r="BF88" s="177"/>
      <c r="BG88" s="177"/>
      <c r="BH88" s="177"/>
      <c r="BI88" s="177"/>
      <c r="BJ88" s="177"/>
    </row>
    <row r="89" spans="1:62" s="187" customFormat="1" ht="47.25">
      <c r="A89" s="373"/>
      <c r="B89" s="382" t="s">
        <v>1504</v>
      </c>
      <c r="C89" s="383" t="s">
        <v>1505</v>
      </c>
      <c r="D89" s="273">
        <v>17</v>
      </c>
      <c r="E89" s="274" t="s">
        <v>114</v>
      </c>
      <c r="F89" s="275" t="s">
        <v>1495</v>
      </c>
      <c r="G89" s="897"/>
      <c r="H89" s="924"/>
      <c r="I89" s="1000"/>
      <c r="J89" s="1001"/>
      <c r="K89" s="1001"/>
      <c r="L89" s="1002"/>
      <c r="M89" s="1000"/>
      <c r="N89" s="1002"/>
      <c r="O89" s="1000"/>
      <c r="P89" s="1002"/>
      <c r="Q89" s="1000"/>
      <c r="R89" s="1002"/>
      <c r="S89" s="1000"/>
      <c r="T89" s="1002"/>
      <c r="U89" s="1000"/>
      <c r="V89" s="1002"/>
      <c r="W89" s="1000"/>
      <c r="X89" s="1002"/>
      <c r="Y89" s="1000"/>
      <c r="Z89" s="1002"/>
      <c r="AA89" s="1003"/>
      <c r="AB89" s="1003"/>
      <c r="AC89" s="1000"/>
      <c r="AD89" s="1002"/>
      <c r="AE89" s="1000"/>
      <c r="AF89" s="1002"/>
      <c r="AG89" s="1000"/>
      <c r="AH89" s="1002"/>
      <c r="AI89" s="1000"/>
      <c r="AJ89" s="1002"/>
      <c r="AK89" s="1000"/>
      <c r="AL89" s="1002"/>
      <c r="AM89" s="1000"/>
      <c r="AN89" s="1002"/>
      <c r="AO89" s="1000"/>
      <c r="AP89" s="1002"/>
      <c r="AQ89" s="1000"/>
      <c r="AR89" s="1002"/>
      <c r="AS89" s="1000"/>
      <c r="AT89" s="1002"/>
      <c r="AU89" s="1004"/>
      <c r="AV89" s="372">
        <v>44104</v>
      </c>
      <c r="AX89" s="177"/>
      <c r="AY89" s="177"/>
      <c r="AZ89" s="177"/>
      <c r="BA89" s="177"/>
      <c r="BB89" s="177"/>
      <c r="BC89" s="177"/>
      <c r="BD89" s="177"/>
      <c r="BE89" s="177"/>
      <c r="BF89" s="177"/>
      <c r="BG89" s="177"/>
      <c r="BH89" s="177"/>
      <c r="BI89" s="177"/>
      <c r="BJ89" s="177"/>
    </row>
    <row r="90" spans="1:62" s="187" customFormat="1" ht="47.25">
      <c r="A90" s="373"/>
      <c r="B90" s="307" t="s">
        <v>1506</v>
      </c>
      <c r="C90" s="308" t="s">
        <v>1507</v>
      </c>
      <c r="D90" s="273">
        <v>17</v>
      </c>
      <c r="E90" s="274" t="s">
        <v>114</v>
      </c>
      <c r="F90" s="275" t="s">
        <v>1495</v>
      </c>
      <c r="G90" s="897"/>
      <c r="H90" s="924"/>
      <c r="I90" s="1000"/>
      <c r="J90" s="1001"/>
      <c r="K90" s="1001"/>
      <c r="L90" s="1002"/>
      <c r="M90" s="1000"/>
      <c r="N90" s="1002"/>
      <c r="O90" s="1000"/>
      <c r="P90" s="1002"/>
      <c r="Q90" s="1000"/>
      <c r="R90" s="1002"/>
      <c r="S90" s="1000"/>
      <c r="T90" s="1002"/>
      <c r="U90" s="1000"/>
      <c r="V90" s="1002"/>
      <c r="W90" s="1000"/>
      <c r="X90" s="1002"/>
      <c r="Y90" s="1000"/>
      <c r="Z90" s="1002"/>
      <c r="AA90" s="1003"/>
      <c r="AB90" s="1003"/>
      <c r="AC90" s="1000"/>
      <c r="AD90" s="1002"/>
      <c r="AE90" s="1000"/>
      <c r="AF90" s="1002"/>
      <c r="AG90" s="1000"/>
      <c r="AH90" s="1002"/>
      <c r="AI90" s="1000"/>
      <c r="AJ90" s="1002"/>
      <c r="AK90" s="1000"/>
      <c r="AL90" s="1002"/>
      <c r="AM90" s="1000"/>
      <c r="AN90" s="1002"/>
      <c r="AO90" s="1000"/>
      <c r="AP90" s="1002"/>
      <c r="AQ90" s="1000"/>
      <c r="AR90" s="1002"/>
      <c r="AS90" s="1000"/>
      <c r="AT90" s="1002"/>
      <c r="AU90" s="1004"/>
      <c r="AV90" s="372">
        <v>44883</v>
      </c>
      <c r="AX90" s="177"/>
      <c r="AY90" s="177"/>
      <c r="AZ90" s="177"/>
      <c r="BA90" s="177"/>
      <c r="BB90" s="177"/>
      <c r="BC90" s="177"/>
      <c r="BD90" s="177"/>
      <c r="BE90" s="177"/>
      <c r="BF90" s="177"/>
      <c r="BG90" s="177"/>
      <c r="BH90" s="177"/>
      <c r="BI90" s="177"/>
      <c r="BJ90" s="177"/>
    </row>
    <row r="91" spans="1:62" s="187" customFormat="1" ht="47.25">
      <c r="A91" s="373"/>
      <c r="B91" s="382" t="s">
        <v>1508</v>
      </c>
      <c r="C91" s="383" t="s">
        <v>1509</v>
      </c>
      <c r="D91" s="273">
        <v>17</v>
      </c>
      <c r="E91" s="274" t="s">
        <v>114</v>
      </c>
      <c r="F91" s="275" t="s">
        <v>1495</v>
      </c>
      <c r="G91" s="897"/>
      <c r="H91" s="924"/>
      <c r="I91" s="1000"/>
      <c r="J91" s="1001"/>
      <c r="K91" s="1001"/>
      <c r="L91" s="1002"/>
      <c r="M91" s="1000"/>
      <c r="N91" s="1002"/>
      <c r="O91" s="1000"/>
      <c r="P91" s="1002"/>
      <c r="Q91" s="1000"/>
      <c r="R91" s="1002"/>
      <c r="S91" s="1000"/>
      <c r="T91" s="1002"/>
      <c r="U91" s="1000"/>
      <c r="V91" s="1002"/>
      <c r="W91" s="1000"/>
      <c r="X91" s="1002"/>
      <c r="Y91" s="1000"/>
      <c r="Z91" s="1002"/>
      <c r="AA91" s="1003"/>
      <c r="AB91" s="1003"/>
      <c r="AC91" s="1000"/>
      <c r="AD91" s="1002"/>
      <c r="AE91" s="1000"/>
      <c r="AF91" s="1002"/>
      <c r="AG91" s="1000"/>
      <c r="AH91" s="1002"/>
      <c r="AI91" s="1000"/>
      <c r="AJ91" s="1002"/>
      <c r="AK91" s="1000"/>
      <c r="AL91" s="1002"/>
      <c r="AM91" s="1000"/>
      <c r="AN91" s="1002"/>
      <c r="AO91" s="1000"/>
      <c r="AP91" s="1002"/>
      <c r="AQ91" s="1000"/>
      <c r="AR91" s="1002"/>
      <c r="AS91" s="1000"/>
      <c r="AT91" s="1002"/>
      <c r="AU91" s="1004"/>
      <c r="AV91" s="372">
        <v>44704</v>
      </c>
      <c r="AX91" s="177"/>
      <c r="AY91" s="177"/>
      <c r="AZ91" s="177"/>
      <c r="BA91" s="177"/>
      <c r="BB91" s="177"/>
      <c r="BC91" s="177"/>
      <c r="BD91" s="177"/>
      <c r="BE91" s="177"/>
      <c r="BF91" s="177"/>
      <c r="BG91" s="177"/>
      <c r="BH91" s="177"/>
      <c r="BI91" s="177"/>
      <c r="BJ91" s="177"/>
    </row>
    <row r="92" spans="1:62" s="187" customFormat="1" ht="47.25">
      <c r="A92" s="373"/>
      <c r="B92" s="382" t="s">
        <v>1510</v>
      </c>
      <c r="C92" s="383" t="s">
        <v>1511</v>
      </c>
      <c r="D92" s="273">
        <v>17</v>
      </c>
      <c r="E92" s="274" t="s">
        <v>114</v>
      </c>
      <c r="F92" s="275" t="s">
        <v>1495</v>
      </c>
      <c r="G92" s="897"/>
      <c r="H92" s="924"/>
      <c r="I92" s="1000"/>
      <c r="J92" s="1001"/>
      <c r="K92" s="1001"/>
      <c r="L92" s="1002"/>
      <c r="M92" s="1000"/>
      <c r="N92" s="1002"/>
      <c r="O92" s="1000"/>
      <c r="P92" s="1002"/>
      <c r="Q92" s="1000"/>
      <c r="R92" s="1002"/>
      <c r="S92" s="1000"/>
      <c r="T92" s="1002"/>
      <c r="U92" s="1000"/>
      <c r="V92" s="1002"/>
      <c r="W92" s="1000"/>
      <c r="X92" s="1002"/>
      <c r="Y92" s="1000"/>
      <c r="Z92" s="1002"/>
      <c r="AA92" s="1003"/>
      <c r="AB92" s="1003"/>
      <c r="AC92" s="1000"/>
      <c r="AD92" s="1002"/>
      <c r="AE92" s="1000"/>
      <c r="AF92" s="1002"/>
      <c r="AG92" s="1000"/>
      <c r="AH92" s="1002"/>
      <c r="AI92" s="1000"/>
      <c r="AJ92" s="1002"/>
      <c r="AK92" s="1000"/>
      <c r="AL92" s="1002"/>
      <c r="AM92" s="1000"/>
      <c r="AN92" s="1002"/>
      <c r="AO92" s="1000"/>
      <c r="AP92" s="1002"/>
      <c r="AQ92" s="1000"/>
      <c r="AR92" s="1002"/>
      <c r="AS92" s="1000"/>
      <c r="AT92" s="1002"/>
      <c r="AU92" s="1004"/>
      <c r="AV92" s="372">
        <v>44883</v>
      </c>
      <c r="AX92" s="177"/>
      <c r="AY92" s="177"/>
      <c r="AZ92" s="177"/>
      <c r="BA92" s="177"/>
      <c r="BB92" s="177"/>
      <c r="BC92" s="177"/>
      <c r="BD92" s="177"/>
      <c r="BE92" s="177"/>
      <c r="BF92" s="177"/>
      <c r="BG92" s="177"/>
      <c r="BH92" s="177"/>
      <c r="BI92" s="177"/>
      <c r="BJ92" s="177"/>
    </row>
    <row r="93" spans="1:62" s="187" customFormat="1" ht="47.25">
      <c r="A93" s="384"/>
      <c r="B93" s="317" t="s">
        <v>1512</v>
      </c>
      <c r="C93" s="318" t="s">
        <v>1513</v>
      </c>
      <c r="D93" s="284">
        <v>17</v>
      </c>
      <c r="E93" s="285" t="s">
        <v>114</v>
      </c>
      <c r="F93" s="286" t="s">
        <v>1495</v>
      </c>
      <c r="G93" s="903"/>
      <c r="H93" s="931"/>
      <c r="I93" s="1000"/>
      <c r="J93" s="1001"/>
      <c r="K93" s="1001"/>
      <c r="L93" s="1002"/>
      <c r="M93" s="1000"/>
      <c r="N93" s="1002"/>
      <c r="O93" s="1000"/>
      <c r="P93" s="1002"/>
      <c r="Q93" s="1000"/>
      <c r="R93" s="1002"/>
      <c r="S93" s="1000"/>
      <c r="T93" s="1002"/>
      <c r="U93" s="1000"/>
      <c r="V93" s="1002"/>
      <c r="W93" s="1000"/>
      <c r="X93" s="1002"/>
      <c r="Y93" s="1000"/>
      <c r="Z93" s="1002"/>
      <c r="AA93" s="1003"/>
      <c r="AB93" s="1003"/>
      <c r="AC93" s="1000"/>
      <c r="AD93" s="1002"/>
      <c r="AE93" s="1000"/>
      <c r="AF93" s="1002"/>
      <c r="AG93" s="1000"/>
      <c r="AH93" s="1002"/>
      <c r="AI93" s="1000"/>
      <c r="AJ93" s="1002"/>
      <c r="AK93" s="1000"/>
      <c r="AL93" s="1002"/>
      <c r="AM93" s="1000"/>
      <c r="AN93" s="1002"/>
      <c r="AO93" s="1000"/>
      <c r="AP93" s="1002"/>
      <c r="AQ93" s="1000"/>
      <c r="AR93" s="1002"/>
      <c r="AS93" s="1000"/>
      <c r="AT93" s="1002"/>
      <c r="AU93" s="1004"/>
      <c r="AV93" s="372">
        <v>44104</v>
      </c>
      <c r="AX93" s="177"/>
      <c r="AY93" s="177"/>
      <c r="AZ93" s="177"/>
      <c r="BA93" s="177"/>
      <c r="BB93" s="177"/>
      <c r="BC93" s="177"/>
      <c r="BD93" s="177"/>
      <c r="BE93" s="177"/>
      <c r="BF93" s="177"/>
      <c r="BG93" s="177"/>
      <c r="BH93" s="177"/>
      <c r="BI93" s="177"/>
      <c r="BJ93" s="177"/>
    </row>
    <row r="94" spans="1:62" s="187" customFormat="1" ht="31.5">
      <c r="A94" s="371">
        <v>19</v>
      </c>
      <c r="B94" s="246" t="s">
        <v>418</v>
      </c>
      <c r="C94" s="247" t="s">
        <v>419</v>
      </c>
      <c r="D94" s="248">
        <v>19</v>
      </c>
      <c r="E94" s="249" t="s">
        <v>114</v>
      </c>
      <c r="F94" s="250" t="s">
        <v>1514</v>
      </c>
      <c r="G94" s="882" t="s">
        <v>1454</v>
      </c>
      <c r="H94" s="908"/>
      <c r="I94" s="883">
        <v>43648</v>
      </c>
      <c r="J94" s="884">
        <f>I94+5</f>
        <v>43653</v>
      </c>
      <c r="K94" s="884">
        <f>J94+3</f>
        <v>43656</v>
      </c>
      <c r="L94" s="885">
        <f>K94+17</f>
        <v>43673</v>
      </c>
      <c r="M94" s="886">
        <f>L94+1</f>
        <v>43674</v>
      </c>
      <c r="N94" s="909">
        <f>M94+29</f>
        <v>43703</v>
      </c>
      <c r="O94" s="910">
        <f>M94+10</f>
        <v>43684</v>
      </c>
      <c r="P94" s="909">
        <f>M94+10</f>
        <v>43684</v>
      </c>
      <c r="Q94" s="910">
        <f>P94+5</f>
        <v>43689</v>
      </c>
      <c r="R94" s="911">
        <v>43723</v>
      </c>
      <c r="S94" s="910">
        <f>P94+89</f>
        <v>43773</v>
      </c>
      <c r="T94" s="909">
        <f>N94+40</f>
        <v>43743</v>
      </c>
      <c r="U94" s="910">
        <f>N94+1</f>
        <v>43704</v>
      </c>
      <c r="V94" s="909">
        <f>U94+5</f>
        <v>43709</v>
      </c>
      <c r="W94" s="910">
        <f>V94+1</f>
        <v>43710</v>
      </c>
      <c r="X94" s="911">
        <v>43746</v>
      </c>
      <c r="Y94" s="910">
        <f>X94+20</f>
        <v>43766</v>
      </c>
      <c r="Z94" s="909">
        <f>O94+10</f>
        <v>43694</v>
      </c>
      <c r="AA94" s="912"/>
      <c r="AB94" s="912"/>
      <c r="AC94" s="910">
        <f>X94+27</f>
        <v>43773</v>
      </c>
      <c r="AD94" s="909">
        <f>X94+15</f>
        <v>43761</v>
      </c>
      <c r="AE94" s="910">
        <f>AC94+1</f>
        <v>43774</v>
      </c>
      <c r="AF94" s="909">
        <f>X94+10</f>
        <v>43756</v>
      </c>
      <c r="AG94" s="910">
        <f>AF94+1</f>
        <v>43757</v>
      </c>
      <c r="AH94" s="909">
        <f>Y94+1</f>
        <v>43767</v>
      </c>
      <c r="AI94" s="913">
        <f>AH94+15</f>
        <v>43782</v>
      </c>
      <c r="AJ94" s="909">
        <f>AI94+39</f>
        <v>43821</v>
      </c>
      <c r="AK94" s="910">
        <f>AJ94+5</f>
        <v>43826</v>
      </c>
      <c r="AL94" s="909">
        <f>AK94+25</f>
        <v>43851</v>
      </c>
      <c r="AM94" s="910">
        <f>AK94+71</f>
        <v>43897</v>
      </c>
      <c r="AN94" s="911">
        <f>AM94+5</f>
        <v>43902</v>
      </c>
      <c r="AO94" s="910">
        <f>AN94+1</f>
        <v>43903</v>
      </c>
      <c r="AP94" s="909">
        <f>AO94+5</f>
        <v>43908</v>
      </c>
      <c r="AQ94" s="910">
        <f>AP94+5</f>
        <v>43913</v>
      </c>
      <c r="AR94" s="911">
        <v>43917</v>
      </c>
      <c r="AS94" s="913">
        <v>43927</v>
      </c>
      <c r="AT94" s="911">
        <v>43947</v>
      </c>
      <c r="AU94" s="915">
        <v>44007</v>
      </c>
      <c r="AV94" s="372">
        <v>44007</v>
      </c>
      <c r="AX94" s="177"/>
      <c r="AY94" s="177"/>
      <c r="AZ94" s="177"/>
      <c r="BA94" s="177"/>
      <c r="BB94" s="177"/>
      <c r="BC94" s="177"/>
      <c r="BD94" s="177"/>
      <c r="BE94" s="177"/>
      <c r="BF94" s="177"/>
      <c r="BG94" s="177"/>
      <c r="BH94" s="177"/>
      <c r="BI94" s="177"/>
      <c r="BJ94" s="177"/>
    </row>
    <row r="95" spans="1:62" s="187" customFormat="1" ht="31.5">
      <c r="A95" s="373"/>
      <c r="B95" s="307" t="s">
        <v>451</v>
      </c>
      <c r="C95" s="308" t="s">
        <v>452</v>
      </c>
      <c r="D95" s="947"/>
      <c r="E95" s="939"/>
      <c r="F95" s="940"/>
      <c r="G95" s="897"/>
      <c r="H95" s="924"/>
      <c r="I95" s="891">
        <v>6</v>
      </c>
      <c r="J95" s="892">
        <v>7</v>
      </c>
      <c r="K95" s="892"/>
      <c r="L95" s="893">
        <v>8</v>
      </c>
      <c r="M95" s="891"/>
      <c r="N95" s="893">
        <v>9</v>
      </c>
      <c r="O95" s="980"/>
      <c r="P95" s="981"/>
      <c r="Q95" s="980"/>
      <c r="R95" s="893">
        <v>10</v>
      </c>
      <c r="S95" s="891" t="s">
        <v>1457</v>
      </c>
      <c r="T95" s="893">
        <v>11</v>
      </c>
      <c r="U95" s="980"/>
      <c r="V95" s="981"/>
      <c r="W95" s="980"/>
      <c r="X95" s="893">
        <v>12</v>
      </c>
      <c r="Y95" s="980"/>
      <c r="Z95" s="981"/>
      <c r="AA95" s="982"/>
      <c r="AB95" s="982"/>
      <c r="AC95" s="891">
        <v>13</v>
      </c>
      <c r="AD95" s="893"/>
      <c r="AE95" s="980"/>
      <c r="AF95" s="981"/>
      <c r="AG95" s="980"/>
      <c r="AH95" s="981"/>
      <c r="AI95" s="980"/>
      <c r="AJ95" s="893">
        <v>14</v>
      </c>
      <c r="AK95" s="980"/>
      <c r="AL95" s="893">
        <v>15</v>
      </c>
      <c r="AM95" s="891">
        <v>16</v>
      </c>
      <c r="AN95" s="981"/>
      <c r="AO95" s="980"/>
      <c r="AP95" s="981"/>
      <c r="AQ95" s="980"/>
      <c r="AR95" s="893">
        <v>17</v>
      </c>
      <c r="AS95" s="891">
        <v>18</v>
      </c>
      <c r="AT95" s="893">
        <v>19</v>
      </c>
      <c r="AU95" s="983">
        <v>20</v>
      </c>
      <c r="AV95" s="372"/>
      <c r="AX95" s="177"/>
      <c r="AY95" s="177"/>
      <c r="AZ95" s="177"/>
      <c r="BA95" s="177"/>
      <c r="BB95" s="177"/>
      <c r="BC95" s="177"/>
      <c r="BD95" s="177"/>
      <c r="BE95" s="177"/>
      <c r="BF95" s="177"/>
      <c r="BG95" s="177"/>
      <c r="BH95" s="177"/>
      <c r="BI95" s="177"/>
      <c r="BJ95" s="177"/>
    </row>
    <row r="96" spans="1:62" s="187" customFormat="1" ht="31.5">
      <c r="A96" s="373"/>
      <c r="B96" s="307" t="s">
        <v>398</v>
      </c>
      <c r="C96" s="308" t="s">
        <v>399</v>
      </c>
      <c r="D96" s="273">
        <v>19</v>
      </c>
      <c r="E96" s="274" t="s">
        <v>114</v>
      </c>
      <c r="F96" s="275" t="s">
        <v>1514</v>
      </c>
      <c r="G96" s="897"/>
      <c r="H96" s="924"/>
      <c r="I96" s="898">
        <v>43338</v>
      </c>
      <c r="J96" s="925">
        <f>I96+14</f>
        <v>43352</v>
      </c>
      <c r="K96" s="925">
        <f>J96+3</f>
        <v>43355</v>
      </c>
      <c r="L96" s="926">
        <f>K96+2</f>
        <v>43357</v>
      </c>
      <c r="M96" s="927">
        <f>L96+1</f>
        <v>43358</v>
      </c>
      <c r="N96" s="984">
        <f>M96+25</f>
        <v>43383</v>
      </c>
      <c r="O96" s="985">
        <f>M96+10</f>
        <v>43368</v>
      </c>
      <c r="P96" s="984">
        <f>M96+10</f>
        <v>43368</v>
      </c>
      <c r="Q96" s="985">
        <f>P96+5</f>
        <v>43373</v>
      </c>
      <c r="R96" s="953"/>
      <c r="S96" s="985">
        <f>P96+10</f>
        <v>43378</v>
      </c>
      <c r="T96" s="984">
        <f>N96+10</f>
        <v>43393</v>
      </c>
      <c r="U96" s="985">
        <f>N96+1</f>
        <v>43384</v>
      </c>
      <c r="V96" s="984">
        <f>U96+5</f>
        <v>43389</v>
      </c>
      <c r="W96" s="985">
        <f>V96+1</f>
        <v>43390</v>
      </c>
      <c r="X96" s="953">
        <v>43493</v>
      </c>
      <c r="Y96" s="985">
        <f>X96+20</f>
        <v>43513</v>
      </c>
      <c r="Z96" s="984">
        <f>O96+10</f>
        <v>43378</v>
      </c>
      <c r="AA96" s="986"/>
      <c r="AB96" s="986"/>
      <c r="AC96" s="985">
        <f>X96+25</f>
        <v>43518</v>
      </c>
      <c r="AD96" s="984">
        <f>X96+15</f>
        <v>43508</v>
      </c>
      <c r="AE96" s="985">
        <f>AC96+1</f>
        <v>43519</v>
      </c>
      <c r="AF96" s="984">
        <f>X96+10</f>
        <v>43503</v>
      </c>
      <c r="AG96" s="985">
        <f>AF96+1</f>
        <v>43504</v>
      </c>
      <c r="AH96" s="984">
        <f>Y96+1</f>
        <v>43514</v>
      </c>
      <c r="AI96" s="951">
        <f>AH96+15</f>
        <v>43529</v>
      </c>
      <c r="AJ96" s="984">
        <f>AI96+10</f>
        <v>43539</v>
      </c>
      <c r="AK96" s="985">
        <f>AJ96+5</f>
        <v>43544</v>
      </c>
      <c r="AL96" s="984">
        <f>AK96+15</f>
        <v>43559</v>
      </c>
      <c r="AM96" s="985">
        <f>AK96+20</f>
        <v>43564</v>
      </c>
      <c r="AN96" s="953">
        <f>AM96+5</f>
        <v>43569</v>
      </c>
      <c r="AO96" s="985">
        <f>AN96+1</f>
        <v>43570</v>
      </c>
      <c r="AP96" s="984">
        <f>AO96+5</f>
        <v>43575</v>
      </c>
      <c r="AQ96" s="985">
        <f>AP96+5</f>
        <v>43580</v>
      </c>
      <c r="AR96" s="953"/>
      <c r="AS96" s="951"/>
      <c r="AT96" s="953">
        <f>AQ96+20</f>
        <v>43600</v>
      </c>
      <c r="AU96" s="979"/>
      <c r="AV96" s="372">
        <v>44007</v>
      </c>
      <c r="AX96" s="177"/>
      <c r="AY96" s="177"/>
      <c r="AZ96" s="177"/>
      <c r="BA96" s="177"/>
      <c r="BB96" s="177"/>
      <c r="BC96" s="177"/>
      <c r="BD96" s="177"/>
      <c r="BE96" s="177"/>
      <c r="BF96" s="177"/>
      <c r="BG96" s="177"/>
      <c r="BH96" s="177"/>
      <c r="BI96" s="177"/>
      <c r="BJ96" s="177"/>
    </row>
    <row r="97" spans="1:62" s="187" customFormat="1" ht="31.5">
      <c r="A97" s="373"/>
      <c r="B97" s="307" t="s">
        <v>449</v>
      </c>
      <c r="C97" s="308" t="s">
        <v>450</v>
      </c>
      <c r="D97" s="273">
        <v>19</v>
      </c>
      <c r="E97" s="274" t="s">
        <v>114</v>
      </c>
      <c r="F97" s="275" t="s">
        <v>1514</v>
      </c>
      <c r="G97" s="897"/>
      <c r="H97" s="924"/>
      <c r="I97" s="898"/>
      <c r="J97" s="899"/>
      <c r="K97" s="899"/>
      <c r="L97" s="900"/>
      <c r="M97" s="898"/>
      <c r="N97" s="900"/>
      <c r="O97" s="898"/>
      <c r="P97" s="900"/>
      <c r="Q97" s="898"/>
      <c r="R97" s="900"/>
      <c r="S97" s="898"/>
      <c r="T97" s="900"/>
      <c r="U97" s="898"/>
      <c r="V97" s="900"/>
      <c r="W97" s="898"/>
      <c r="X97" s="900"/>
      <c r="Y97" s="898"/>
      <c r="Z97" s="900"/>
      <c r="AA97" s="1005"/>
      <c r="AB97" s="1005"/>
      <c r="AC97" s="898"/>
      <c r="AD97" s="900"/>
      <c r="AE97" s="898"/>
      <c r="AF97" s="900"/>
      <c r="AG97" s="898"/>
      <c r="AH97" s="900"/>
      <c r="AI97" s="898"/>
      <c r="AJ97" s="900"/>
      <c r="AK97" s="898"/>
      <c r="AL97" s="900"/>
      <c r="AM97" s="898"/>
      <c r="AN97" s="900"/>
      <c r="AO97" s="898"/>
      <c r="AP97" s="900"/>
      <c r="AQ97" s="898"/>
      <c r="AR97" s="900"/>
      <c r="AS97" s="898"/>
      <c r="AT97" s="900"/>
      <c r="AU97" s="1006"/>
      <c r="AV97" s="372">
        <v>44007</v>
      </c>
      <c r="AX97" s="177"/>
      <c r="AY97" s="177"/>
      <c r="AZ97" s="177"/>
      <c r="BA97" s="177"/>
      <c r="BB97" s="177"/>
      <c r="BC97" s="177"/>
      <c r="BD97" s="177"/>
      <c r="BE97" s="177"/>
      <c r="BF97" s="177"/>
      <c r="BG97" s="177"/>
      <c r="BH97" s="177"/>
      <c r="BI97" s="177"/>
      <c r="BJ97" s="177"/>
    </row>
    <row r="98" spans="1:62" s="187" customFormat="1" ht="31.5">
      <c r="A98" s="373"/>
      <c r="B98" s="374" t="s">
        <v>439</v>
      </c>
      <c r="C98" s="375" t="s">
        <v>440</v>
      </c>
      <c r="D98" s="273">
        <v>19</v>
      </c>
      <c r="E98" s="274" t="s">
        <v>114</v>
      </c>
      <c r="F98" s="275" t="s">
        <v>1514</v>
      </c>
      <c r="G98" s="897"/>
      <c r="H98" s="924"/>
      <c r="I98" s="646"/>
      <c r="J98" s="973"/>
      <c r="K98" s="973"/>
      <c r="L98" s="974"/>
      <c r="M98" s="646"/>
      <c r="N98" s="974"/>
      <c r="O98" s="646"/>
      <c r="P98" s="974"/>
      <c r="Q98" s="646"/>
      <c r="R98" s="974"/>
      <c r="S98" s="646"/>
      <c r="T98" s="974"/>
      <c r="U98" s="646"/>
      <c r="V98" s="974"/>
      <c r="W98" s="646"/>
      <c r="X98" s="974"/>
      <c r="Y98" s="646"/>
      <c r="Z98" s="974"/>
      <c r="AA98" s="1007"/>
      <c r="AB98" s="1007"/>
      <c r="AC98" s="646"/>
      <c r="AD98" s="974"/>
      <c r="AE98" s="646"/>
      <c r="AF98" s="974"/>
      <c r="AG98" s="646"/>
      <c r="AH98" s="974"/>
      <c r="AI98" s="646"/>
      <c r="AJ98" s="974"/>
      <c r="AK98" s="646"/>
      <c r="AL98" s="974"/>
      <c r="AM98" s="646"/>
      <c r="AN98" s="974"/>
      <c r="AO98" s="646"/>
      <c r="AP98" s="974"/>
      <c r="AQ98" s="646"/>
      <c r="AR98" s="974"/>
      <c r="AS98" s="646"/>
      <c r="AT98" s="974"/>
      <c r="AU98" s="1008"/>
      <c r="AV98" s="372">
        <v>44007</v>
      </c>
      <c r="AX98" s="177"/>
      <c r="AY98" s="177"/>
      <c r="AZ98" s="177"/>
      <c r="BA98" s="177"/>
      <c r="BB98" s="177"/>
      <c r="BC98" s="177"/>
      <c r="BD98" s="177"/>
      <c r="BE98" s="177"/>
      <c r="BF98" s="177"/>
      <c r="BG98" s="177"/>
      <c r="BH98" s="177"/>
      <c r="BI98" s="177"/>
      <c r="BJ98" s="177"/>
    </row>
    <row r="99" spans="1:62" s="187" customFormat="1" ht="31.5">
      <c r="A99" s="373"/>
      <c r="B99" s="307" t="s">
        <v>485</v>
      </c>
      <c r="C99" s="308" t="s">
        <v>486</v>
      </c>
      <c r="D99" s="273">
        <v>19</v>
      </c>
      <c r="E99" s="274" t="s">
        <v>114</v>
      </c>
      <c r="F99" s="275" t="s">
        <v>1514</v>
      </c>
      <c r="G99" s="897"/>
      <c r="H99" s="924"/>
      <c r="I99" s="646"/>
      <c r="J99" s="973"/>
      <c r="K99" s="973"/>
      <c r="L99" s="974"/>
      <c r="M99" s="646"/>
      <c r="N99" s="974"/>
      <c r="O99" s="646"/>
      <c r="P99" s="974"/>
      <c r="Q99" s="646"/>
      <c r="R99" s="974"/>
      <c r="S99" s="646"/>
      <c r="T99" s="974"/>
      <c r="U99" s="646"/>
      <c r="V99" s="974"/>
      <c r="W99" s="646"/>
      <c r="X99" s="974"/>
      <c r="Y99" s="646"/>
      <c r="Z99" s="974"/>
      <c r="AA99" s="1007"/>
      <c r="AB99" s="1007"/>
      <c r="AC99" s="646"/>
      <c r="AD99" s="974"/>
      <c r="AE99" s="646"/>
      <c r="AF99" s="974"/>
      <c r="AG99" s="646"/>
      <c r="AH99" s="974"/>
      <c r="AI99" s="646"/>
      <c r="AJ99" s="974"/>
      <c r="AK99" s="646"/>
      <c r="AL99" s="974"/>
      <c r="AM99" s="646"/>
      <c r="AN99" s="974"/>
      <c r="AO99" s="646"/>
      <c r="AP99" s="974"/>
      <c r="AQ99" s="646"/>
      <c r="AR99" s="974"/>
      <c r="AS99" s="646"/>
      <c r="AT99" s="974"/>
      <c r="AU99" s="1008"/>
      <c r="AV99" s="372">
        <v>44007</v>
      </c>
      <c r="AX99" s="177"/>
      <c r="AY99" s="177"/>
      <c r="AZ99" s="177"/>
      <c r="BA99" s="177"/>
      <c r="BB99" s="177"/>
      <c r="BC99" s="177"/>
      <c r="BD99" s="177"/>
      <c r="BE99" s="177"/>
      <c r="BF99" s="177"/>
      <c r="BG99" s="177"/>
      <c r="BH99" s="177"/>
      <c r="BI99" s="177"/>
      <c r="BJ99" s="177"/>
    </row>
    <row r="100" spans="1:62" s="187" customFormat="1" ht="31.5">
      <c r="A100" s="373"/>
      <c r="B100" s="307" t="s">
        <v>463</v>
      </c>
      <c r="C100" s="308" t="s">
        <v>464</v>
      </c>
      <c r="D100" s="273"/>
      <c r="E100" s="274"/>
      <c r="F100" s="275"/>
      <c r="G100" s="897"/>
      <c r="H100" s="924"/>
      <c r="I100" s="646"/>
      <c r="J100" s="973"/>
      <c r="K100" s="973"/>
      <c r="L100" s="974"/>
      <c r="M100" s="646"/>
      <c r="N100" s="974"/>
      <c r="O100" s="646"/>
      <c r="P100" s="974"/>
      <c r="Q100" s="646"/>
      <c r="R100" s="974"/>
      <c r="S100" s="646"/>
      <c r="T100" s="974"/>
      <c r="U100" s="646"/>
      <c r="V100" s="974"/>
      <c r="W100" s="646"/>
      <c r="X100" s="974"/>
      <c r="Y100" s="646"/>
      <c r="Z100" s="974"/>
      <c r="AA100" s="1007"/>
      <c r="AB100" s="1007"/>
      <c r="AC100" s="646"/>
      <c r="AD100" s="974"/>
      <c r="AE100" s="646"/>
      <c r="AF100" s="974"/>
      <c r="AG100" s="646"/>
      <c r="AH100" s="974"/>
      <c r="AI100" s="646"/>
      <c r="AJ100" s="974"/>
      <c r="AK100" s="646"/>
      <c r="AL100" s="974"/>
      <c r="AM100" s="646"/>
      <c r="AN100" s="974"/>
      <c r="AO100" s="646"/>
      <c r="AP100" s="974"/>
      <c r="AQ100" s="646"/>
      <c r="AR100" s="974"/>
      <c r="AS100" s="646"/>
      <c r="AT100" s="974"/>
      <c r="AU100" s="1008"/>
      <c r="AV100" s="372"/>
      <c r="AX100" s="177"/>
      <c r="AY100" s="177"/>
      <c r="AZ100" s="177"/>
      <c r="BA100" s="177"/>
      <c r="BB100" s="177"/>
      <c r="BC100" s="177"/>
      <c r="BD100" s="177"/>
      <c r="BE100" s="177"/>
      <c r="BF100" s="177"/>
      <c r="BG100" s="177"/>
      <c r="BH100" s="177"/>
      <c r="BI100" s="177"/>
      <c r="BJ100" s="177"/>
    </row>
    <row r="101" spans="1:62" s="187" customFormat="1" ht="31.5">
      <c r="A101" s="373"/>
      <c r="B101" s="382" t="s">
        <v>1515</v>
      </c>
      <c r="C101" s="383" t="s">
        <v>1516</v>
      </c>
      <c r="D101" s="273">
        <v>19</v>
      </c>
      <c r="E101" s="274" t="s">
        <v>114</v>
      </c>
      <c r="F101" s="275" t="s">
        <v>1514</v>
      </c>
      <c r="G101" s="897"/>
      <c r="H101" s="924"/>
      <c r="I101" s="646"/>
      <c r="J101" s="973"/>
      <c r="K101" s="973"/>
      <c r="L101" s="974"/>
      <c r="M101" s="646"/>
      <c r="N101" s="974"/>
      <c r="O101" s="646"/>
      <c r="P101" s="974"/>
      <c r="Q101" s="646"/>
      <c r="R101" s="974"/>
      <c r="S101" s="646"/>
      <c r="T101" s="974"/>
      <c r="U101" s="646"/>
      <c r="V101" s="974"/>
      <c r="W101" s="646"/>
      <c r="X101" s="974"/>
      <c r="Y101" s="646"/>
      <c r="Z101" s="974"/>
      <c r="AA101" s="1007"/>
      <c r="AB101" s="1007"/>
      <c r="AC101" s="646"/>
      <c r="AD101" s="974"/>
      <c r="AE101" s="646"/>
      <c r="AF101" s="974"/>
      <c r="AG101" s="646"/>
      <c r="AH101" s="974"/>
      <c r="AI101" s="646"/>
      <c r="AJ101" s="974"/>
      <c r="AK101" s="646"/>
      <c r="AL101" s="974"/>
      <c r="AM101" s="646"/>
      <c r="AN101" s="974"/>
      <c r="AO101" s="646"/>
      <c r="AP101" s="974"/>
      <c r="AQ101" s="646"/>
      <c r="AR101" s="974"/>
      <c r="AS101" s="646"/>
      <c r="AT101" s="974"/>
      <c r="AU101" s="1008"/>
      <c r="AV101" s="372">
        <v>44113</v>
      </c>
      <c r="AX101" s="177"/>
      <c r="AY101" s="177"/>
      <c r="AZ101" s="177"/>
      <c r="BA101" s="177"/>
      <c r="BB101" s="177"/>
      <c r="BC101" s="177"/>
      <c r="BD101" s="177"/>
      <c r="BE101" s="177"/>
      <c r="BF101" s="177"/>
      <c r="BG101" s="177"/>
      <c r="BH101" s="177"/>
      <c r="BI101" s="177"/>
      <c r="BJ101" s="177"/>
    </row>
    <row r="102" spans="1:62" s="187" customFormat="1" ht="31.5">
      <c r="A102" s="373"/>
      <c r="B102" s="307" t="s">
        <v>1517</v>
      </c>
      <c r="C102" s="308" t="s">
        <v>1518</v>
      </c>
      <c r="D102" s="273">
        <v>19</v>
      </c>
      <c r="E102" s="274" t="s">
        <v>114</v>
      </c>
      <c r="F102" s="275" t="s">
        <v>1514</v>
      </c>
      <c r="G102" s="897"/>
      <c r="H102" s="924"/>
      <c r="I102" s="646"/>
      <c r="J102" s="973"/>
      <c r="K102" s="973"/>
      <c r="L102" s="974"/>
      <c r="M102" s="646"/>
      <c r="N102" s="974"/>
      <c r="O102" s="646"/>
      <c r="P102" s="974"/>
      <c r="Q102" s="646"/>
      <c r="R102" s="974"/>
      <c r="S102" s="646"/>
      <c r="T102" s="974"/>
      <c r="U102" s="646"/>
      <c r="V102" s="974"/>
      <c r="W102" s="646"/>
      <c r="X102" s="974"/>
      <c r="Y102" s="646"/>
      <c r="Z102" s="974"/>
      <c r="AA102" s="1007"/>
      <c r="AB102" s="1007"/>
      <c r="AC102" s="646"/>
      <c r="AD102" s="974"/>
      <c r="AE102" s="646"/>
      <c r="AF102" s="974"/>
      <c r="AG102" s="646"/>
      <c r="AH102" s="974"/>
      <c r="AI102" s="646"/>
      <c r="AJ102" s="974"/>
      <c r="AK102" s="646"/>
      <c r="AL102" s="974"/>
      <c r="AM102" s="646"/>
      <c r="AN102" s="974"/>
      <c r="AO102" s="646"/>
      <c r="AP102" s="974"/>
      <c r="AQ102" s="646"/>
      <c r="AR102" s="974"/>
      <c r="AS102" s="646"/>
      <c r="AT102" s="974"/>
      <c r="AU102" s="1008"/>
      <c r="AV102" s="372">
        <v>44113</v>
      </c>
      <c r="AX102" s="177"/>
      <c r="AY102" s="177"/>
      <c r="AZ102" s="177"/>
      <c r="BA102" s="177"/>
      <c r="BB102" s="177"/>
      <c r="BC102" s="177"/>
      <c r="BD102" s="177"/>
      <c r="BE102" s="177"/>
      <c r="BF102" s="177"/>
      <c r="BG102" s="177"/>
      <c r="BH102" s="177"/>
      <c r="BI102" s="177"/>
      <c r="BJ102" s="177"/>
    </row>
    <row r="103" spans="1:62" s="187" customFormat="1" ht="31.5">
      <c r="A103" s="373"/>
      <c r="B103" s="374" t="s">
        <v>1519</v>
      </c>
      <c r="C103" s="375" t="s">
        <v>1520</v>
      </c>
      <c r="D103" s="273">
        <v>19</v>
      </c>
      <c r="E103" s="274" t="s">
        <v>114</v>
      </c>
      <c r="F103" s="275" t="s">
        <v>1514</v>
      </c>
      <c r="G103" s="897"/>
      <c r="H103" s="924"/>
      <c r="I103" s="646"/>
      <c r="J103" s="973"/>
      <c r="K103" s="973"/>
      <c r="L103" s="974"/>
      <c r="M103" s="646"/>
      <c r="N103" s="974"/>
      <c r="O103" s="646"/>
      <c r="P103" s="974"/>
      <c r="Q103" s="646"/>
      <c r="R103" s="974"/>
      <c r="S103" s="646"/>
      <c r="T103" s="974"/>
      <c r="U103" s="646"/>
      <c r="V103" s="974"/>
      <c r="W103" s="646"/>
      <c r="X103" s="974"/>
      <c r="Y103" s="646"/>
      <c r="Z103" s="974"/>
      <c r="AA103" s="1007"/>
      <c r="AB103" s="1007"/>
      <c r="AC103" s="646"/>
      <c r="AD103" s="974"/>
      <c r="AE103" s="646"/>
      <c r="AF103" s="974"/>
      <c r="AG103" s="646"/>
      <c r="AH103" s="974"/>
      <c r="AI103" s="646"/>
      <c r="AJ103" s="974"/>
      <c r="AK103" s="646"/>
      <c r="AL103" s="974"/>
      <c r="AM103" s="646"/>
      <c r="AN103" s="974"/>
      <c r="AO103" s="646"/>
      <c r="AP103" s="974"/>
      <c r="AQ103" s="646"/>
      <c r="AR103" s="974"/>
      <c r="AS103" s="646"/>
      <c r="AT103" s="974"/>
      <c r="AU103" s="1008"/>
      <c r="AV103" s="372">
        <v>44257</v>
      </c>
      <c r="AX103" s="177"/>
      <c r="AY103" s="177"/>
      <c r="AZ103" s="177"/>
      <c r="BA103" s="177"/>
      <c r="BB103" s="177"/>
      <c r="BC103" s="177"/>
      <c r="BD103" s="177"/>
      <c r="BE103" s="177"/>
      <c r="BF103" s="177"/>
      <c r="BG103" s="177"/>
      <c r="BH103" s="177"/>
      <c r="BI103" s="177"/>
      <c r="BJ103" s="177"/>
    </row>
    <row r="104" spans="1:62" s="187" customFormat="1" ht="31.5">
      <c r="A104" s="373"/>
      <c r="B104" s="307" t="s">
        <v>1521</v>
      </c>
      <c r="C104" s="308" t="s">
        <v>1522</v>
      </c>
      <c r="D104" s="273">
        <v>19</v>
      </c>
      <c r="E104" s="274" t="s">
        <v>114</v>
      </c>
      <c r="F104" s="275" t="s">
        <v>1514</v>
      </c>
      <c r="G104" s="897"/>
      <c r="H104" s="924"/>
      <c r="I104" s="646"/>
      <c r="J104" s="973"/>
      <c r="K104" s="973"/>
      <c r="L104" s="974"/>
      <c r="M104" s="646"/>
      <c r="N104" s="974"/>
      <c r="O104" s="646"/>
      <c r="P104" s="974"/>
      <c r="Q104" s="646"/>
      <c r="R104" s="974"/>
      <c r="S104" s="646"/>
      <c r="T104" s="974"/>
      <c r="U104" s="646"/>
      <c r="V104" s="974"/>
      <c r="W104" s="646"/>
      <c r="X104" s="974"/>
      <c r="Y104" s="646"/>
      <c r="Z104" s="974"/>
      <c r="AA104" s="1007"/>
      <c r="AB104" s="1007"/>
      <c r="AC104" s="646"/>
      <c r="AD104" s="974"/>
      <c r="AE104" s="646"/>
      <c r="AF104" s="974"/>
      <c r="AG104" s="646"/>
      <c r="AH104" s="974"/>
      <c r="AI104" s="646"/>
      <c r="AJ104" s="974"/>
      <c r="AK104" s="646"/>
      <c r="AL104" s="974"/>
      <c r="AM104" s="646"/>
      <c r="AN104" s="974"/>
      <c r="AO104" s="646"/>
      <c r="AP104" s="974"/>
      <c r="AQ104" s="646"/>
      <c r="AR104" s="974"/>
      <c r="AS104" s="646"/>
      <c r="AT104" s="974"/>
      <c r="AU104" s="1008"/>
      <c r="AV104" s="372">
        <v>44518</v>
      </c>
      <c r="AX104" s="177"/>
      <c r="AY104" s="177"/>
      <c r="AZ104" s="177"/>
      <c r="BA104" s="177"/>
      <c r="BB104" s="177"/>
      <c r="BC104" s="177"/>
      <c r="BD104" s="177"/>
      <c r="BE104" s="177"/>
      <c r="BF104" s="177"/>
      <c r="BG104" s="177"/>
      <c r="BH104" s="177"/>
      <c r="BI104" s="177"/>
      <c r="BJ104" s="177"/>
    </row>
    <row r="105" spans="1:62" s="187" customFormat="1" ht="31.5">
      <c r="A105" s="373"/>
      <c r="B105" s="374" t="s">
        <v>1523</v>
      </c>
      <c r="C105" s="375" t="s">
        <v>1518</v>
      </c>
      <c r="D105" s="273">
        <v>19</v>
      </c>
      <c r="E105" s="274" t="s">
        <v>114</v>
      </c>
      <c r="F105" s="275" t="s">
        <v>1514</v>
      </c>
      <c r="G105" s="897"/>
      <c r="H105" s="924"/>
      <c r="I105" s="646"/>
      <c r="J105" s="973"/>
      <c r="K105" s="973"/>
      <c r="L105" s="974"/>
      <c r="M105" s="646"/>
      <c r="N105" s="974"/>
      <c r="O105" s="646"/>
      <c r="P105" s="974"/>
      <c r="Q105" s="646"/>
      <c r="R105" s="974"/>
      <c r="S105" s="646"/>
      <c r="T105" s="974"/>
      <c r="U105" s="646"/>
      <c r="V105" s="974"/>
      <c r="W105" s="646"/>
      <c r="X105" s="974"/>
      <c r="Y105" s="646"/>
      <c r="Z105" s="974"/>
      <c r="AA105" s="1007"/>
      <c r="AB105" s="1007"/>
      <c r="AC105" s="646"/>
      <c r="AD105" s="974"/>
      <c r="AE105" s="646"/>
      <c r="AF105" s="974"/>
      <c r="AG105" s="646"/>
      <c r="AH105" s="974"/>
      <c r="AI105" s="646"/>
      <c r="AJ105" s="974"/>
      <c r="AK105" s="646"/>
      <c r="AL105" s="974"/>
      <c r="AM105" s="646"/>
      <c r="AN105" s="974"/>
      <c r="AO105" s="646"/>
      <c r="AP105" s="974"/>
      <c r="AQ105" s="646"/>
      <c r="AR105" s="974"/>
      <c r="AS105" s="646"/>
      <c r="AT105" s="974"/>
      <c r="AU105" s="1008"/>
      <c r="AV105" s="372">
        <v>44113</v>
      </c>
      <c r="AX105" s="177"/>
      <c r="AY105" s="177"/>
      <c r="AZ105" s="177"/>
      <c r="BA105" s="177"/>
      <c r="BB105" s="177"/>
      <c r="BC105" s="177"/>
      <c r="BD105" s="177"/>
      <c r="BE105" s="177"/>
      <c r="BF105" s="177"/>
      <c r="BG105" s="177"/>
      <c r="BH105" s="177"/>
      <c r="BI105" s="177"/>
      <c r="BJ105" s="177"/>
    </row>
    <row r="106" spans="1:62" s="187" customFormat="1" ht="31.5">
      <c r="A106" s="373"/>
      <c r="B106" s="307" t="s">
        <v>1524</v>
      </c>
      <c r="C106" s="308" t="s">
        <v>1525</v>
      </c>
      <c r="D106" s="273">
        <v>19</v>
      </c>
      <c r="E106" s="274" t="s">
        <v>114</v>
      </c>
      <c r="F106" s="275" t="s">
        <v>1514</v>
      </c>
      <c r="G106" s="897"/>
      <c r="H106" s="924"/>
      <c r="I106" s="646"/>
      <c r="J106" s="973"/>
      <c r="K106" s="973"/>
      <c r="L106" s="974"/>
      <c r="M106" s="646"/>
      <c r="N106" s="974"/>
      <c r="O106" s="646"/>
      <c r="P106" s="974"/>
      <c r="Q106" s="646"/>
      <c r="R106" s="974"/>
      <c r="S106" s="646"/>
      <c r="T106" s="974"/>
      <c r="U106" s="646"/>
      <c r="V106" s="974"/>
      <c r="W106" s="646"/>
      <c r="X106" s="974"/>
      <c r="Y106" s="646"/>
      <c r="Z106" s="974"/>
      <c r="AA106" s="1007"/>
      <c r="AB106" s="1007"/>
      <c r="AC106" s="646"/>
      <c r="AD106" s="974"/>
      <c r="AE106" s="646"/>
      <c r="AF106" s="974"/>
      <c r="AG106" s="646"/>
      <c r="AH106" s="974"/>
      <c r="AI106" s="646"/>
      <c r="AJ106" s="974"/>
      <c r="AK106" s="646"/>
      <c r="AL106" s="974"/>
      <c r="AM106" s="646"/>
      <c r="AN106" s="974"/>
      <c r="AO106" s="646"/>
      <c r="AP106" s="974"/>
      <c r="AQ106" s="646"/>
      <c r="AR106" s="974"/>
      <c r="AS106" s="646"/>
      <c r="AT106" s="974"/>
      <c r="AU106" s="1008"/>
      <c r="AV106" s="372">
        <v>44518</v>
      </c>
      <c r="AX106" s="177"/>
      <c r="AY106" s="177"/>
      <c r="AZ106" s="177"/>
      <c r="BA106" s="177"/>
      <c r="BB106" s="177"/>
      <c r="BC106" s="177"/>
      <c r="BD106" s="177"/>
      <c r="BE106" s="177"/>
      <c r="BF106" s="177"/>
      <c r="BG106" s="177"/>
      <c r="BH106" s="177"/>
      <c r="BI106" s="177"/>
      <c r="BJ106" s="177"/>
    </row>
    <row r="107" spans="1:62" s="187" customFormat="1" ht="31.5">
      <c r="A107" s="373"/>
      <c r="B107" s="382" t="s">
        <v>1526</v>
      </c>
      <c r="C107" s="383" t="s">
        <v>1527</v>
      </c>
      <c r="D107" s="273">
        <v>19</v>
      </c>
      <c r="E107" s="274" t="s">
        <v>114</v>
      </c>
      <c r="F107" s="275" t="s">
        <v>1514</v>
      </c>
      <c r="G107" s="897"/>
      <c r="H107" s="924"/>
      <c r="I107" s="646"/>
      <c r="J107" s="973"/>
      <c r="K107" s="973"/>
      <c r="L107" s="974"/>
      <c r="M107" s="646"/>
      <c r="N107" s="974"/>
      <c r="O107" s="646"/>
      <c r="P107" s="974"/>
      <c r="Q107" s="646"/>
      <c r="R107" s="974"/>
      <c r="S107" s="646"/>
      <c r="T107" s="974"/>
      <c r="U107" s="646"/>
      <c r="V107" s="974"/>
      <c r="W107" s="646"/>
      <c r="X107" s="974"/>
      <c r="Y107" s="646"/>
      <c r="Z107" s="974"/>
      <c r="AA107" s="1007"/>
      <c r="AB107" s="1007"/>
      <c r="AC107" s="646"/>
      <c r="AD107" s="974"/>
      <c r="AE107" s="646"/>
      <c r="AF107" s="974"/>
      <c r="AG107" s="646"/>
      <c r="AH107" s="974"/>
      <c r="AI107" s="646"/>
      <c r="AJ107" s="974"/>
      <c r="AK107" s="646"/>
      <c r="AL107" s="974"/>
      <c r="AM107" s="646"/>
      <c r="AN107" s="974"/>
      <c r="AO107" s="646"/>
      <c r="AP107" s="974"/>
      <c r="AQ107" s="646"/>
      <c r="AR107" s="974"/>
      <c r="AS107" s="646"/>
      <c r="AT107" s="974"/>
      <c r="AU107" s="1008"/>
      <c r="AV107" s="372">
        <v>44007</v>
      </c>
      <c r="AX107" s="177"/>
      <c r="AY107" s="177"/>
      <c r="AZ107" s="177"/>
      <c r="BA107" s="177"/>
      <c r="BB107" s="177"/>
      <c r="BC107" s="177"/>
      <c r="BD107" s="177"/>
      <c r="BE107" s="177"/>
      <c r="BF107" s="177"/>
      <c r="BG107" s="177"/>
      <c r="BH107" s="177"/>
      <c r="BI107" s="177"/>
      <c r="BJ107" s="177"/>
    </row>
    <row r="108" spans="1:62" s="187" customFormat="1" ht="31.5">
      <c r="A108" s="384"/>
      <c r="B108" s="317" t="s">
        <v>1528</v>
      </c>
      <c r="C108" s="318" t="s">
        <v>1529</v>
      </c>
      <c r="D108" s="284">
        <v>19</v>
      </c>
      <c r="E108" s="285" t="s">
        <v>114</v>
      </c>
      <c r="F108" s="286" t="s">
        <v>1514</v>
      </c>
      <c r="G108" s="903"/>
      <c r="H108" s="931"/>
      <c r="I108" s="646"/>
      <c r="J108" s="973"/>
      <c r="K108" s="973"/>
      <c r="L108" s="974"/>
      <c r="M108" s="646"/>
      <c r="N108" s="974"/>
      <c r="O108" s="646"/>
      <c r="P108" s="974"/>
      <c r="Q108" s="646"/>
      <c r="R108" s="974"/>
      <c r="S108" s="646"/>
      <c r="T108" s="974"/>
      <c r="U108" s="646"/>
      <c r="V108" s="974"/>
      <c r="W108" s="646"/>
      <c r="X108" s="974"/>
      <c r="Y108" s="646"/>
      <c r="Z108" s="974"/>
      <c r="AA108" s="1007"/>
      <c r="AB108" s="1007"/>
      <c r="AC108" s="646"/>
      <c r="AD108" s="974"/>
      <c r="AE108" s="646"/>
      <c r="AF108" s="974"/>
      <c r="AG108" s="646"/>
      <c r="AH108" s="974"/>
      <c r="AI108" s="646"/>
      <c r="AJ108" s="974"/>
      <c r="AK108" s="646"/>
      <c r="AL108" s="974"/>
      <c r="AM108" s="646"/>
      <c r="AN108" s="974"/>
      <c r="AO108" s="646"/>
      <c r="AP108" s="974"/>
      <c r="AQ108" s="646"/>
      <c r="AR108" s="974"/>
      <c r="AS108" s="646"/>
      <c r="AT108" s="974"/>
      <c r="AU108" s="1008"/>
      <c r="AV108" s="372">
        <v>44443</v>
      </c>
      <c r="AX108" s="177"/>
      <c r="AY108" s="177"/>
      <c r="AZ108" s="177"/>
      <c r="BA108" s="177"/>
      <c r="BB108" s="177"/>
      <c r="BC108" s="177"/>
      <c r="BD108" s="177"/>
      <c r="BE108" s="177"/>
      <c r="BF108" s="177"/>
      <c r="BG108" s="177"/>
      <c r="BH108" s="177"/>
      <c r="BI108" s="177"/>
      <c r="BJ108" s="177"/>
    </row>
    <row r="109" spans="1:62" s="187" customFormat="1" ht="31.5">
      <c r="A109" s="371">
        <v>20</v>
      </c>
      <c r="B109" s="246" t="s">
        <v>1530</v>
      </c>
      <c r="C109" s="247" t="s">
        <v>1531</v>
      </c>
      <c r="D109" s="248">
        <v>20</v>
      </c>
      <c r="E109" s="249" t="s">
        <v>114</v>
      </c>
      <c r="F109" s="250" t="s">
        <v>1532</v>
      </c>
      <c r="G109" s="882" t="s">
        <v>1454</v>
      </c>
      <c r="H109" s="908"/>
      <c r="I109" s="883">
        <v>43593</v>
      </c>
      <c r="J109" s="884">
        <f>I109+5</f>
        <v>43598</v>
      </c>
      <c r="K109" s="884">
        <f>J109+3</f>
        <v>43601</v>
      </c>
      <c r="L109" s="885">
        <f>K109+17</f>
        <v>43618</v>
      </c>
      <c r="M109" s="886">
        <f>L109+1</f>
        <v>43619</v>
      </c>
      <c r="N109" s="909">
        <f>M109+29</f>
        <v>43648</v>
      </c>
      <c r="O109" s="910">
        <f>M109+10</f>
        <v>43629</v>
      </c>
      <c r="P109" s="909">
        <f>M109+10</f>
        <v>43629</v>
      </c>
      <c r="Q109" s="910">
        <f>P109+5</f>
        <v>43634</v>
      </c>
      <c r="R109" s="911">
        <v>43668</v>
      </c>
      <c r="S109" s="910">
        <f>P109+89</f>
        <v>43718</v>
      </c>
      <c r="T109" s="909">
        <f>N109+40</f>
        <v>43688</v>
      </c>
      <c r="U109" s="910">
        <f>N109+1</f>
        <v>43649</v>
      </c>
      <c r="V109" s="909">
        <f>U109+5</f>
        <v>43654</v>
      </c>
      <c r="W109" s="910">
        <f>V109+1</f>
        <v>43655</v>
      </c>
      <c r="X109" s="911">
        <v>43691</v>
      </c>
      <c r="Y109" s="910">
        <f>X109+20</f>
        <v>43711</v>
      </c>
      <c r="Z109" s="909">
        <f>O109+10</f>
        <v>43639</v>
      </c>
      <c r="AA109" s="912"/>
      <c r="AB109" s="912"/>
      <c r="AC109" s="910">
        <f>X109+27</f>
        <v>43718</v>
      </c>
      <c r="AD109" s="909">
        <f>X109+15</f>
        <v>43706</v>
      </c>
      <c r="AE109" s="910">
        <f>AC109+1</f>
        <v>43719</v>
      </c>
      <c r="AF109" s="909">
        <f>X109+10</f>
        <v>43701</v>
      </c>
      <c r="AG109" s="910">
        <f>AF109+1</f>
        <v>43702</v>
      </c>
      <c r="AH109" s="909">
        <f>Y109+1</f>
        <v>43712</v>
      </c>
      <c r="AI109" s="913">
        <f>AH109+15</f>
        <v>43727</v>
      </c>
      <c r="AJ109" s="909">
        <f>AI109+39</f>
        <v>43766</v>
      </c>
      <c r="AK109" s="910">
        <f>AJ109+5</f>
        <v>43771</v>
      </c>
      <c r="AL109" s="909">
        <f>AK109+25</f>
        <v>43796</v>
      </c>
      <c r="AM109" s="910">
        <f>AK109+71</f>
        <v>43842</v>
      </c>
      <c r="AN109" s="911">
        <f>AM109+5</f>
        <v>43847</v>
      </c>
      <c r="AO109" s="910">
        <f>AN109+1</f>
        <v>43848</v>
      </c>
      <c r="AP109" s="909">
        <f>AO109+5</f>
        <v>43853</v>
      </c>
      <c r="AQ109" s="910">
        <f>AP109+5</f>
        <v>43858</v>
      </c>
      <c r="AR109" s="911">
        <v>43862</v>
      </c>
      <c r="AS109" s="913">
        <v>43872</v>
      </c>
      <c r="AT109" s="911">
        <v>43892</v>
      </c>
      <c r="AU109" s="915">
        <v>43952</v>
      </c>
      <c r="AV109" s="372">
        <v>44111</v>
      </c>
      <c r="AX109" s="177"/>
      <c r="AY109" s="177"/>
      <c r="AZ109" s="177"/>
      <c r="BA109" s="177"/>
      <c r="BB109" s="177"/>
      <c r="BC109" s="177"/>
      <c r="BD109" s="177"/>
      <c r="BE109" s="177"/>
      <c r="BF109" s="177"/>
      <c r="BG109" s="177"/>
      <c r="BH109" s="177"/>
      <c r="BI109" s="177"/>
      <c r="BJ109" s="177"/>
    </row>
    <row r="110" spans="1:62" s="187" customFormat="1" ht="31.5">
      <c r="A110" s="373"/>
      <c r="B110" s="382" t="s">
        <v>1533</v>
      </c>
      <c r="C110" s="383" t="s">
        <v>1534</v>
      </c>
      <c r="D110" s="273">
        <v>20</v>
      </c>
      <c r="E110" s="274" t="s">
        <v>114</v>
      </c>
      <c r="F110" s="275" t="s">
        <v>1532</v>
      </c>
      <c r="G110" s="897"/>
      <c r="H110" s="924"/>
      <c r="I110" s="891">
        <v>6</v>
      </c>
      <c r="J110" s="892">
        <v>7</v>
      </c>
      <c r="K110" s="892"/>
      <c r="L110" s="893">
        <v>8</v>
      </c>
      <c r="M110" s="891"/>
      <c r="N110" s="893">
        <v>9</v>
      </c>
      <c r="O110" s="980"/>
      <c r="P110" s="981"/>
      <c r="Q110" s="980"/>
      <c r="R110" s="893">
        <v>10</v>
      </c>
      <c r="S110" s="891" t="s">
        <v>1457</v>
      </c>
      <c r="T110" s="893">
        <v>11</v>
      </c>
      <c r="U110" s="980"/>
      <c r="V110" s="981"/>
      <c r="W110" s="980"/>
      <c r="X110" s="893">
        <v>12</v>
      </c>
      <c r="Y110" s="980"/>
      <c r="Z110" s="981"/>
      <c r="AA110" s="982"/>
      <c r="AB110" s="982"/>
      <c r="AC110" s="891">
        <v>13</v>
      </c>
      <c r="AD110" s="893"/>
      <c r="AE110" s="980"/>
      <c r="AF110" s="981"/>
      <c r="AG110" s="980"/>
      <c r="AH110" s="981"/>
      <c r="AI110" s="980"/>
      <c r="AJ110" s="893">
        <v>14</v>
      </c>
      <c r="AK110" s="980"/>
      <c r="AL110" s="893">
        <v>15</v>
      </c>
      <c r="AM110" s="891">
        <v>16</v>
      </c>
      <c r="AN110" s="981"/>
      <c r="AO110" s="980"/>
      <c r="AP110" s="981"/>
      <c r="AQ110" s="980"/>
      <c r="AR110" s="893">
        <v>17</v>
      </c>
      <c r="AS110" s="891">
        <v>18</v>
      </c>
      <c r="AT110" s="893">
        <v>19</v>
      </c>
      <c r="AU110" s="983">
        <v>20</v>
      </c>
      <c r="AV110" s="372">
        <v>43952</v>
      </c>
      <c r="AX110" s="177"/>
      <c r="AY110" s="177"/>
      <c r="AZ110" s="177"/>
      <c r="BA110" s="177"/>
      <c r="BB110" s="177"/>
      <c r="BC110" s="177"/>
      <c r="BD110" s="177"/>
      <c r="BE110" s="177"/>
      <c r="BF110" s="177"/>
      <c r="BG110" s="177"/>
      <c r="BH110" s="177"/>
      <c r="BI110" s="177"/>
      <c r="BJ110" s="177"/>
    </row>
    <row r="111" spans="1:62" s="187" customFormat="1" ht="31.5">
      <c r="A111" s="373"/>
      <c r="B111" s="307" t="s">
        <v>1535</v>
      </c>
      <c r="C111" s="308" t="s">
        <v>1536</v>
      </c>
      <c r="D111" s="273">
        <v>20</v>
      </c>
      <c r="E111" s="274" t="s">
        <v>114</v>
      </c>
      <c r="F111" s="275" t="s">
        <v>1532</v>
      </c>
      <c r="G111" s="897"/>
      <c r="H111" s="924"/>
      <c r="I111" s="898">
        <v>43338</v>
      </c>
      <c r="J111" s="925">
        <f>I111+14</f>
        <v>43352</v>
      </c>
      <c r="K111" s="925">
        <f>J111+3</f>
        <v>43355</v>
      </c>
      <c r="L111" s="926">
        <f>K111+2</f>
        <v>43357</v>
      </c>
      <c r="M111" s="927">
        <f>L111+1</f>
        <v>43358</v>
      </c>
      <c r="N111" s="984">
        <f>M111+25</f>
        <v>43383</v>
      </c>
      <c r="O111" s="985">
        <f>M111+10</f>
        <v>43368</v>
      </c>
      <c r="P111" s="984">
        <f>M111+10</f>
        <v>43368</v>
      </c>
      <c r="Q111" s="985">
        <f>P111+5</f>
        <v>43373</v>
      </c>
      <c r="R111" s="953"/>
      <c r="S111" s="985">
        <f>P111+10</f>
        <v>43378</v>
      </c>
      <c r="T111" s="984">
        <f>N111+10</f>
        <v>43393</v>
      </c>
      <c r="U111" s="985">
        <f>N111+1</f>
        <v>43384</v>
      </c>
      <c r="V111" s="984">
        <f>U111+5</f>
        <v>43389</v>
      </c>
      <c r="W111" s="985">
        <f>V111+1</f>
        <v>43390</v>
      </c>
      <c r="X111" s="953">
        <v>43493</v>
      </c>
      <c r="Y111" s="985">
        <f>X111+20</f>
        <v>43513</v>
      </c>
      <c r="Z111" s="984">
        <f>O111+10</f>
        <v>43378</v>
      </c>
      <c r="AA111" s="986"/>
      <c r="AB111" s="986"/>
      <c r="AC111" s="985">
        <f>X111+25</f>
        <v>43518</v>
      </c>
      <c r="AD111" s="984">
        <f>X111+15</f>
        <v>43508</v>
      </c>
      <c r="AE111" s="985">
        <f>AC111+1</f>
        <v>43519</v>
      </c>
      <c r="AF111" s="984">
        <f>X111+10</f>
        <v>43503</v>
      </c>
      <c r="AG111" s="985">
        <f>AF111+1</f>
        <v>43504</v>
      </c>
      <c r="AH111" s="984">
        <f>Y111+1</f>
        <v>43514</v>
      </c>
      <c r="AI111" s="951">
        <f>AH111+15</f>
        <v>43529</v>
      </c>
      <c r="AJ111" s="984">
        <f>AI111+10</f>
        <v>43539</v>
      </c>
      <c r="AK111" s="985">
        <f>AJ111+5</f>
        <v>43544</v>
      </c>
      <c r="AL111" s="984">
        <f>AK111+15</f>
        <v>43559</v>
      </c>
      <c r="AM111" s="985">
        <f>AK111+20</f>
        <v>43564</v>
      </c>
      <c r="AN111" s="953">
        <f>AM111+5</f>
        <v>43569</v>
      </c>
      <c r="AO111" s="985">
        <f>AN111+1</f>
        <v>43570</v>
      </c>
      <c r="AP111" s="984">
        <f>AO111+5</f>
        <v>43575</v>
      </c>
      <c r="AQ111" s="985">
        <f>AP111+5</f>
        <v>43580</v>
      </c>
      <c r="AR111" s="953"/>
      <c r="AS111" s="951"/>
      <c r="AT111" s="953">
        <f>AQ111+20</f>
        <v>43600</v>
      </c>
      <c r="AU111" s="979"/>
      <c r="AV111" s="372">
        <v>43952</v>
      </c>
      <c r="AX111" s="177"/>
      <c r="AY111" s="177"/>
      <c r="AZ111" s="177"/>
      <c r="BA111" s="177"/>
      <c r="BB111" s="177"/>
      <c r="BC111" s="177"/>
      <c r="BD111" s="177"/>
      <c r="BE111" s="177"/>
      <c r="BF111" s="177"/>
      <c r="BG111" s="177"/>
      <c r="BH111" s="177"/>
      <c r="BI111" s="177"/>
      <c r="BJ111" s="177"/>
    </row>
    <row r="112" spans="1:62" s="187" customFormat="1" ht="31.5">
      <c r="A112" s="373"/>
      <c r="B112" s="382" t="s">
        <v>507</v>
      </c>
      <c r="C112" s="383" t="s">
        <v>508</v>
      </c>
      <c r="D112" s="273">
        <v>20</v>
      </c>
      <c r="E112" s="274" t="s">
        <v>114</v>
      </c>
      <c r="F112" s="275" t="s">
        <v>1532</v>
      </c>
      <c r="G112" s="897"/>
      <c r="H112" s="924"/>
      <c r="I112" s="951"/>
      <c r="J112" s="952"/>
      <c r="K112" s="952"/>
      <c r="L112" s="953"/>
      <c r="M112" s="951"/>
      <c r="N112" s="953"/>
      <c r="O112" s="951"/>
      <c r="P112" s="953"/>
      <c r="Q112" s="951"/>
      <c r="R112" s="953"/>
      <c r="S112" s="951"/>
      <c r="T112" s="953"/>
      <c r="U112" s="951"/>
      <c r="V112" s="953"/>
      <c r="W112" s="951"/>
      <c r="X112" s="953"/>
      <c r="Y112" s="951"/>
      <c r="Z112" s="953"/>
      <c r="AA112" s="978"/>
      <c r="AB112" s="978"/>
      <c r="AC112" s="951"/>
      <c r="AD112" s="953"/>
      <c r="AE112" s="951"/>
      <c r="AF112" s="953"/>
      <c r="AG112" s="951"/>
      <c r="AH112" s="953"/>
      <c r="AI112" s="951"/>
      <c r="AJ112" s="953"/>
      <c r="AK112" s="951"/>
      <c r="AL112" s="953"/>
      <c r="AM112" s="951"/>
      <c r="AN112" s="953"/>
      <c r="AO112" s="951"/>
      <c r="AP112" s="953"/>
      <c r="AQ112" s="951"/>
      <c r="AR112" s="953"/>
      <c r="AS112" s="951"/>
      <c r="AT112" s="953"/>
      <c r="AU112" s="979"/>
      <c r="AV112" s="372">
        <v>43952</v>
      </c>
      <c r="AX112" s="177"/>
      <c r="AY112" s="177"/>
      <c r="AZ112" s="177"/>
      <c r="BA112" s="177"/>
      <c r="BB112" s="177"/>
      <c r="BC112" s="177"/>
      <c r="BD112" s="177"/>
      <c r="BE112" s="177"/>
      <c r="BF112" s="177"/>
      <c r="BG112" s="177"/>
      <c r="BH112" s="177"/>
      <c r="BI112" s="177"/>
      <c r="BJ112" s="177"/>
    </row>
    <row r="113" spans="1:62" s="187" customFormat="1" ht="31.5">
      <c r="A113" s="373"/>
      <c r="B113" s="307" t="s">
        <v>509</v>
      </c>
      <c r="C113" s="308" t="s">
        <v>510</v>
      </c>
      <c r="D113" s="273">
        <v>20</v>
      </c>
      <c r="E113" s="274" t="s">
        <v>114</v>
      </c>
      <c r="F113" s="275" t="s">
        <v>1532</v>
      </c>
      <c r="G113" s="897"/>
      <c r="H113" s="924"/>
      <c r="I113" s="1000"/>
      <c r="J113" s="1001"/>
      <c r="K113" s="1001"/>
      <c r="L113" s="1002"/>
      <c r="M113" s="1000"/>
      <c r="N113" s="1002"/>
      <c r="O113" s="1000"/>
      <c r="P113" s="1002"/>
      <c r="Q113" s="1000"/>
      <c r="R113" s="1002"/>
      <c r="S113" s="1000"/>
      <c r="T113" s="1002"/>
      <c r="U113" s="1000"/>
      <c r="V113" s="1002"/>
      <c r="W113" s="1000"/>
      <c r="X113" s="1002"/>
      <c r="Y113" s="1000"/>
      <c r="Z113" s="1002"/>
      <c r="AA113" s="1003"/>
      <c r="AB113" s="1003"/>
      <c r="AC113" s="1000"/>
      <c r="AD113" s="1002"/>
      <c r="AE113" s="1000"/>
      <c r="AF113" s="1002"/>
      <c r="AG113" s="1000"/>
      <c r="AH113" s="1002"/>
      <c r="AI113" s="1000"/>
      <c r="AJ113" s="1002"/>
      <c r="AK113" s="1000"/>
      <c r="AL113" s="1002"/>
      <c r="AM113" s="1000"/>
      <c r="AN113" s="1002"/>
      <c r="AO113" s="1000"/>
      <c r="AP113" s="1002"/>
      <c r="AQ113" s="1000"/>
      <c r="AR113" s="1002"/>
      <c r="AS113" s="1000"/>
      <c r="AT113" s="1002"/>
      <c r="AU113" s="1004"/>
      <c r="AV113" s="372">
        <v>44552</v>
      </c>
      <c r="AX113" s="177"/>
      <c r="AY113" s="177"/>
      <c r="AZ113" s="177"/>
      <c r="BA113" s="177"/>
      <c r="BB113" s="177"/>
      <c r="BC113" s="177"/>
      <c r="BD113" s="177"/>
      <c r="BE113" s="177"/>
      <c r="BF113" s="177"/>
      <c r="BG113" s="177"/>
      <c r="BH113" s="177"/>
      <c r="BI113" s="177"/>
      <c r="BJ113" s="177"/>
    </row>
    <row r="114" spans="1:62" s="187" customFormat="1" ht="31.5">
      <c r="A114" s="373"/>
      <c r="B114" s="307" t="s">
        <v>511</v>
      </c>
      <c r="C114" s="308" t="s">
        <v>512</v>
      </c>
      <c r="D114" s="273">
        <v>20</v>
      </c>
      <c r="E114" s="274" t="s">
        <v>114</v>
      </c>
      <c r="F114" s="275" t="s">
        <v>1532</v>
      </c>
      <c r="G114" s="897"/>
      <c r="H114" s="924"/>
      <c r="I114" s="1000"/>
      <c r="J114" s="1001"/>
      <c r="K114" s="1001"/>
      <c r="L114" s="1002"/>
      <c r="M114" s="1000"/>
      <c r="N114" s="1002"/>
      <c r="O114" s="1000"/>
      <c r="P114" s="1002"/>
      <c r="Q114" s="1000"/>
      <c r="R114" s="1002"/>
      <c r="S114" s="1000"/>
      <c r="T114" s="1002"/>
      <c r="U114" s="1000"/>
      <c r="V114" s="1002"/>
      <c r="W114" s="1000"/>
      <c r="X114" s="1002"/>
      <c r="Y114" s="1000"/>
      <c r="Z114" s="1002"/>
      <c r="AA114" s="1003"/>
      <c r="AB114" s="1003"/>
      <c r="AC114" s="1000"/>
      <c r="AD114" s="1002"/>
      <c r="AE114" s="1000"/>
      <c r="AF114" s="1002"/>
      <c r="AG114" s="1000"/>
      <c r="AH114" s="1002"/>
      <c r="AI114" s="1000"/>
      <c r="AJ114" s="1002"/>
      <c r="AK114" s="1000"/>
      <c r="AL114" s="1002"/>
      <c r="AM114" s="1000"/>
      <c r="AN114" s="1002"/>
      <c r="AO114" s="1000"/>
      <c r="AP114" s="1002"/>
      <c r="AQ114" s="1000"/>
      <c r="AR114" s="1002"/>
      <c r="AS114" s="1000"/>
      <c r="AT114" s="1002"/>
      <c r="AU114" s="1004"/>
      <c r="AV114" s="372">
        <v>43952</v>
      </c>
      <c r="AX114" s="177"/>
      <c r="AY114" s="177"/>
      <c r="AZ114" s="177"/>
      <c r="BA114" s="177"/>
      <c r="BB114" s="177"/>
      <c r="BC114" s="177"/>
      <c r="BD114" s="177"/>
      <c r="BE114" s="177"/>
      <c r="BF114" s="177"/>
      <c r="BG114" s="177"/>
      <c r="BH114" s="177"/>
      <c r="BI114" s="177"/>
      <c r="BJ114" s="177"/>
    </row>
    <row r="115" spans="1:62" s="187" customFormat="1" ht="31.5">
      <c r="A115" s="373"/>
      <c r="B115" s="307" t="s">
        <v>522</v>
      </c>
      <c r="C115" s="308" t="s">
        <v>523</v>
      </c>
      <c r="D115" s="273">
        <v>20</v>
      </c>
      <c r="E115" s="274" t="s">
        <v>114</v>
      </c>
      <c r="F115" s="275" t="s">
        <v>1532</v>
      </c>
      <c r="G115" s="897"/>
      <c r="H115" s="924"/>
      <c r="I115" s="1000"/>
      <c r="J115" s="1001"/>
      <c r="K115" s="1001"/>
      <c r="L115" s="1002"/>
      <c r="M115" s="1000"/>
      <c r="N115" s="1002"/>
      <c r="O115" s="1000"/>
      <c r="P115" s="1002"/>
      <c r="Q115" s="1000"/>
      <c r="R115" s="1002"/>
      <c r="S115" s="1000"/>
      <c r="T115" s="1002"/>
      <c r="U115" s="1000"/>
      <c r="V115" s="1002"/>
      <c r="W115" s="1000"/>
      <c r="X115" s="1002"/>
      <c r="Y115" s="1000"/>
      <c r="Z115" s="1002"/>
      <c r="AA115" s="1003"/>
      <c r="AB115" s="1003"/>
      <c r="AC115" s="1000"/>
      <c r="AD115" s="1002"/>
      <c r="AE115" s="1000"/>
      <c r="AF115" s="1002"/>
      <c r="AG115" s="1000"/>
      <c r="AH115" s="1002"/>
      <c r="AI115" s="1000"/>
      <c r="AJ115" s="1002"/>
      <c r="AK115" s="1000"/>
      <c r="AL115" s="1002"/>
      <c r="AM115" s="1000"/>
      <c r="AN115" s="1002"/>
      <c r="AO115" s="1000"/>
      <c r="AP115" s="1002"/>
      <c r="AQ115" s="1000"/>
      <c r="AR115" s="1002"/>
      <c r="AS115" s="1000"/>
      <c r="AT115" s="1002"/>
      <c r="AU115" s="1004"/>
      <c r="AV115" s="372">
        <v>43952</v>
      </c>
      <c r="AX115" s="177"/>
      <c r="AY115" s="177"/>
      <c r="AZ115" s="177"/>
      <c r="BA115" s="177"/>
      <c r="BB115" s="177"/>
      <c r="BC115" s="177"/>
      <c r="BD115" s="177"/>
      <c r="BE115" s="177"/>
      <c r="BF115" s="177"/>
      <c r="BG115" s="177"/>
      <c r="BH115" s="177"/>
      <c r="BI115" s="177"/>
      <c r="BJ115" s="177"/>
    </row>
    <row r="116" spans="1:62" s="187" customFormat="1" ht="31.5">
      <c r="A116" s="384"/>
      <c r="B116" s="317" t="s">
        <v>524</v>
      </c>
      <c r="C116" s="318" t="s">
        <v>525</v>
      </c>
      <c r="D116" s="284">
        <v>20</v>
      </c>
      <c r="E116" s="285" t="s">
        <v>114</v>
      </c>
      <c r="F116" s="286" t="s">
        <v>1532</v>
      </c>
      <c r="G116" s="903"/>
      <c r="H116" s="931"/>
      <c r="I116" s="1009"/>
      <c r="J116" s="1010"/>
      <c r="K116" s="1010"/>
      <c r="L116" s="1011"/>
      <c r="M116" s="1009"/>
      <c r="N116" s="1011"/>
      <c r="O116" s="1009"/>
      <c r="P116" s="1011"/>
      <c r="Q116" s="1009"/>
      <c r="R116" s="1011"/>
      <c r="S116" s="1009"/>
      <c r="T116" s="1011"/>
      <c r="U116" s="1009"/>
      <c r="V116" s="1011"/>
      <c r="W116" s="1009"/>
      <c r="X116" s="1011"/>
      <c r="Y116" s="1009"/>
      <c r="Z116" s="1011"/>
      <c r="AA116" s="1012"/>
      <c r="AB116" s="1012"/>
      <c r="AC116" s="1009"/>
      <c r="AD116" s="1011"/>
      <c r="AE116" s="1009"/>
      <c r="AF116" s="1011"/>
      <c r="AG116" s="1009"/>
      <c r="AH116" s="1011"/>
      <c r="AI116" s="1009"/>
      <c r="AJ116" s="1011"/>
      <c r="AK116" s="1009"/>
      <c r="AL116" s="1011"/>
      <c r="AM116" s="1009"/>
      <c r="AN116" s="1011"/>
      <c r="AO116" s="1009"/>
      <c r="AP116" s="1011"/>
      <c r="AQ116" s="1009"/>
      <c r="AR116" s="1011"/>
      <c r="AS116" s="1009"/>
      <c r="AT116" s="1011"/>
      <c r="AU116" s="1013"/>
      <c r="AV116" s="372">
        <v>43952</v>
      </c>
      <c r="AX116" s="177"/>
      <c r="AY116" s="177"/>
      <c r="AZ116" s="177"/>
      <c r="BA116" s="177"/>
      <c r="BB116" s="177"/>
      <c r="BC116" s="177"/>
      <c r="BD116" s="177"/>
      <c r="BE116" s="177"/>
      <c r="BF116" s="177"/>
      <c r="BG116" s="177"/>
      <c r="BH116" s="177"/>
      <c r="BI116" s="177"/>
      <c r="BJ116" s="177"/>
    </row>
    <row r="117" spans="1:62" s="187" customFormat="1" ht="31.5">
      <c r="A117" s="371">
        <v>21</v>
      </c>
      <c r="B117" s="299" t="s">
        <v>1537</v>
      </c>
      <c r="C117" s="300" t="s">
        <v>1538</v>
      </c>
      <c r="D117" s="248">
        <v>21</v>
      </c>
      <c r="E117" s="249" t="s">
        <v>114</v>
      </c>
      <c r="F117" s="250" t="s">
        <v>1539</v>
      </c>
      <c r="G117" s="882" t="s">
        <v>1454</v>
      </c>
      <c r="H117" s="1014"/>
      <c r="I117" s="1015">
        <v>43882</v>
      </c>
      <c r="J117" s="1016">
        <f>I117+4</f>
        <v>43886</v>
      </c>
      <c r="K117" s="1016">
        <v>43887</v>
      </c>
      <c r="L117" s="1017">
        <v>43912</v>
      </c>
      <c r="M117" s="1018">
        <f>L117+1</f>
        <v>43913</v>
      </c>
      <c r="N117" s="1019">
        <v>43942</v>
      </c>
      <c r="O117" s="1020">
        <v>43942</v>
      </c>
      <c r="P117" s="1019">
        <f>M117+10</f>
        <v>43923</v>
      </c>
      <c r="Q117" s="1020">
        <f>P117+5</f>
        <v>43928</v>
      </c>
      <c r="R117" s="1002">
        <v>43962</v>
      </c>
      <c r="S117" s="1020">
        <f>P117+10</f>
        <v>43933</v>
      </c>
      <c r="T117" s="1019">
        <v>43972</v>
      </c>
      <c r="U117" s="1020">
        <f>N117+1</f>
        <v>43943</v>
      </c>
      <c r="V117" s="1019">
        <f>U117+5</f>
        <v>43948</v>
      </c>
      <c r="W117" s="1020">
        <f>V117+1</f>
        <v>43949</v>
      </c>
      <c r="X117" s="1002">
        <v>43635</v>
      </c>
      <c r="Y117" s="1020">
        <f>X117+20</f>
        <v>43655</v>
      </c>
      <c r="Z117" s="1019">
        <f>O117+10</f>
        <v>43952</v>
      </c>
      <c r="AA117" s="1021"/>
      <c r="AB117" s="1021"/>
      <c r="AC117" s="1020">
        <f>X117+25</f>
        <v>43660</v>
      </c>
      <c r="AD117" s="1019">
        <f>X117+15</f>
        <v>43650</v>
      </c>
      <c r="AE117" s="1020">
        <f>AC117+1</f>
        <v>43661</v>
      </c>
      <c r="AF117" s="1019">
        <f>X117+10</f>
        <v>43645</v>
      </c>
      <c r="AG117" s="1020">
        <f>AF117+1</f>
        <v>43646</v>
      </c>
      <c r="AH117" s="1019">
        <f>Y117+1</f>
        <v>43656</v>
      </c>
      <c r="AI117" s="1000">
        <f>AH117+15</f>
        <v>43671</v>
      </c>
      <c r="AJ117" s="1019">
        <f>AI117+10</f>
        <v>43681</v>
      </c>
      <c r="AK117" s="1020">
        <f>AJ117+5</f>
        <v>43686</v>
      </c>
      <c r="AL117" s="1022">
        <f>AK117+15</f>
        <v>43701</v>
      </c>
      <c r="AM117" s="1020">
        <f>AK117+20</f>
        <v>43706</v>
      </c>
      <c r="AN117" s="1002">
        <f>AM117+5</f>
        <v>43711</v>
      </c>
      <c r="AO117" s="1020">
        <f>AN117+1</f>
        <v>43712</v>
      </c>
      <c r="AP117" s="1019">
        <f>AO117+5</f>
        <v>43717</v>
      </c>
      <c r="AQ117" s="1020">
        <f>AP117+5</f>
        <v>43722</v>
      </c>
      <c r="AR117" s="1023">
        <v>44122</v>
      </c>
      <c r="AS117" s="1024">
        <v>44142</v>
      </c>
      <c r="AT117" s="1023">
        <v>44162</v>
      </c>
      <c r="AU117" s="1025">
        <v>44222</v>
      </c>
      <c r="AV117" s="372">
        <v>44755</v>
      </c>
      <c r="AX117" s="177"/>
      <c r="AY117" s="177"/>
      <c r="AZ117" s="177"/>
      <c r="BA117" s="177"/>
      <c r="BB117" s="177"/>
      <c r="BC117" s="177"/>
      <c r="BD117" s="177"/>
      <c r="BE117" s="177"/>
      <c r="BF117" s="177"/>
      <c r="BG117" s="177"/>
      <c r="BH117" s="177"/>
      <c r="BI117" s="177"/>
      <c r="BJ117" s="177"/>
    </row>
    <row r="118" spans="1:62" s="187" customFormat="1" ht="31.5">
      <c r="A118" s="373"/>
      <c r="B118" s="307" t="s">
        <v>1537</v>
      </c>
      <c r="C118" s="308" t="s">
        <v>1540</v>
      </c>
      <c r="D118" s="273">
        <v>21</v>
      </c>
      <c r="E118" s="274" t="s">
        <v>114</v>
      </c>
      <c r="F118" s="275" t="s">
        <v>1539</v>
      </c>
      <c r="G118" s="897"/>
      <c r="H118" s="924"/>
      <c r="I118" s="1000"/>
      <c r="J118" s="1001"/>
      <c r="K118" s="1001"/>
      <c r="L118" s="1002"/>
      <c r="M118" s="1000"/>
      <c r="N118" s="1002"/>
      <c r="O118" s="1000"/>
      <c r="P118" s="1002"/>
      <c r="Q118" s="1000"/>
      <c r="R118" s="1002"/>
      <c r="S118" s="1000"/>
      <c r="T118" s="1002"/>
      <c r="U118" s="1000"/>
      <c r="V118" s="1002"/>
      <c r="W118" s="1000"/>
      <c r="X118" s="1002"/>
      <c r="Y118" s="1000"/>
      <c r="Z118" s="1002"/>
      <c r="AA118" s="1003"/>
      <c r="AB118" s="1003"/>
      <c r="AC118" s="1000"/>
      <c r="AD118" s="1002"/>
      <c r="AE118" s="1000"/>
      <c r="AF118" s="1002"/>
      <c r="AG118" s="1000"/>
      <c r="AH118" s="1002"/>
      <c r="AI118" s="1000"/>
      <c r="AJ118" s="1002"/>
      <c r="AK118" s="1000"/>
      <c r="AL118" s="1002"/>
      <c r="AM118" s="1000"/>
      <c r="AN118" s="1002"/>
      <c r="AO118" s="1000"/>
      <c r="AP118" s="1002"/>
      <c r="AQ118" s="1000"/>
      <c r="AR118" s="1002"/>
      <c r="AS118" s="1000"/>
      <c r="AT118" s="1002"/>
      <c r="AU118" s="1004"/>
      <c r="AV118" s="372">
        <v>44755</v>
      </c>
      <c r="AX118" s="177"/>
      <c r="AY118" s="177"/>
      <c r="AZ118" s="177"/>
      <c r="BA118" s="177"/>
      <c r="BB118" s="177"/>
      <c r="BC118" s="177"/>
      <c r="BD118" s="177"/>
      <c r="BE118" s="177"/>
      <c r="BF118" s="177"/>
      <c r="BG118" s="177"/>
      <c r="BH118" s="177"/>
      <c r="BI118" s="177"/>
      <c r="BJ118" s="177"/>
    </row>
    <row r="119" spans="1:62" s="187" customFormat="1" ht="31.5">
      <c r="A119" s="373"/>
      <c r="B119" s="374" t="s">
        <v>382</v>
      </c>
      <c r="C119" s="375" t="s">
        <v>383</v>
      </c>
      <c r="D119" s="273">
        <v>21</v>
      </c>
      <c r="E119" s="274" t="s">
        <v>114</v>
      </c>
      <c r="F119" s="275" t="s">
        <v>1539</v>
      </c>
      <c r="G119" s="897"/>
      <c r="H119" s="924"/>
      <c r="I119" s="1015"/>
      <c r="J119" s="1016"/>
      <c r="K119" s="1016"/>
      <c r="L119" s="1017"/>
      <c r="M119" s="1018"/>
      <c r="N119" s="1019"/>
      <c r="O119" s="1020"/>
      <c r="P119" s="1019"/>
      <c r="Q119" s="1020"/>
      <c r="R119" s="1002"/>
      <c r="S119" s="1020"/>
      <c r="T119" s="1019"/>
      <c r="U119" s="1020"/>
      <c r="V119" s="1019"/>
      <c r="W119" s="1020"/>
      <c r="X119" s="1002"/>
      <c r="Y119" s="1020"/>
      <c r="Z119" s="1019"/>
      <c r="AA119" s="1021"/>
      <c r="AB119" s="1021"/>
      <c r="AC119" s="1020"/>
      <c r="AD119" s="1019"/>
      <c r="AE119" s="1020"/>
      <c r="AF119" s="1019"/>
      <c r="AG119" s="1020"/>
      <c r="AH119" s="1019"/>
      <c r="AI119" s="1000"/>
      <c r="AJ119" s="1019"/>
      <c r="AK119" s="1020"/>
      <c r="AL119" s="1022"/>
      <c r="AM119" s="1020"/>
      <c r="AN119" s="1002"/>
      <c r="AO119" s="1020"/>
      <c r="AP119" s="1019"/>
      <c r="AQ119" s="1020"/>
      <c r="AR119" s="1023"/>
      <c r="AS119" s="1024"/>
      <c r="AT119" s="1023"/>
      <c r="AU119" s="1025"/>
      <c r="AV119" s="372">
        <v>44468</v>
      </c>
      <c r="AX119" s="177"/>
      <c r="AY119" s="177"/>
      <c r="AZ119" s="177"/>
      <c r="BA119" s="177"/>
      <c r="BB119" s="177"/>
      <c r="BC119" s="177"/>
      <c r="BD119" s="177"/>
      <c r="BE119" s="177"/>
      <c r="BF119" s="177"/>
      <c r="BG119" s="177"/>
      <c r="BH119" s="177"/>
      <c r="BI119" s="177"/>
      <c r="BJ119" s="177"/>
    </row>
    <row r="120" spans="1:62" s="187" customFormat="1" ht="31.5">
      <c r="A120" s="373"/>
      <c r="B120" s="307" t="s">
        <v>392</v>
      </c>
      <c r="C120" s="308" t="s">
        <v>393</v>
      </c>
      <c r="D120" s="273">
        <v>21</v>
      </c>
      <c r="E120" s="274" t="s">
        <v>114</v>
      </c>
      <c r="F120" s="275" t="s">
        <v>1539</v>
      </c>
      <c r="G120" s="897"/>
      <c r="H120" s="924"/>
      <c r="I120" s="1000"/>
      <c r="J120" s="1001"/>
      <c r="K120" s="1001"/>
      <c r="L120" s="1002"/>
      <c r="M120" s="1000"/>
      <c r="N120" s="1002"/>
      <c r="O120" s="1000"/>
      <c r="P120" s="1002"/>
      <c r="Q120" s="1000"/>
      <c r="R120" s="1002"/>
      <c r="S120" s="1000"/>
      <c r="T120" s="1002"/>
      <c r="U120" s="1000"/>
      <c r="V120" s="1002"/>
      <c r="W120" s="1000"/>
      <c r="X120" s="1002"/>
      <c r="Y120" s="1000"/>
      <c r="Z120" s="1002"/>
      <c r="AA120" s="1003"/>
      <c r="AB120" s="1003"/>
      <c r="AC120" s="1000"/>
      <c r="AD120" s="1002"/>
      <c r="AE120" s="1000"/>
      <c r="AF120" s="1002"/>
      <c r="AG120" s="1000"/>
      <c r="AH120" s="1002"/>
      <c r="AI120" s="1000"/>
      <c r="AJ120" s="1002"/>
      <c r="AK120" s="1000"/>
      <c r="AL120" s="1002"/>
      <c r="AM120" s="1000"/>
      <c r="AN120" s="1002"/>
      <c r="AO120" s="1000"/>
      <c r="AP120" s="1002"/>
      <c r="AQ120" s="1000"/>
      <c r="AR120" s="1002"/>
      <c r="AS120" s="1000"/>
      <c r="AT120" s="1002"/>
      <c r="AU120" s="1004"/>
      <c r="AV120" s="372">
        <v>44623</v>
      </c>
      <c r="AX120" s="177"/>
      <c r="AY120" s="177"/>
      <c r="AZ120" s="177"/>
      <c r="BA120" s="177"/>
      <c r="BB120" s="177"/>
      <c r="BC120" s="177"/>
      <c r="BD120" s="177"/>
      <c r="BE120" s="177"/>
      <c r="BF120" s="177"/>
      <c r="BG120" s="177"/>
      <c r="BH120" s="177"/>
      <c r="BI120" s="177"/>
      <c r="BJ120" s="177"/>
    </row>
    <row r="121" spans="1:62" s="187" customFormat="1" ht="31.5">
      <c r="A121" s="373"/>
      <c r="B121" s="374" t="s">
        <v>396</v>
      </c>
      <c r="C121" s="375" t="s">
        <v>397</v>
      </c>
      <c r="D121" s="273">
        <v>21</v>
      </c>
      <c r="E121" s="274" t="s">
        <v>114</v>
      </c>
      <c r="F121" s="275" t="s">
        <v>1539</v>
      </c>
      <c r="G121" s="897"/>
      <c r="H121" s="924"/>
      <c r="I121" s="1000"/>
      <c r="J121" s="1001"/>
      <c r="K121" s="1001"/>
      <c r="L121" s="1002"/>
      <c r="M121" s="1000"/>
      <c r="N121" s="1002"/>
      <c r="O121" s="1000"/>
      <c r="P121" s="1002"/>
      <c r="Q121" s="1000"/>
      <c r="R121" s="1002"/>
      <c r="S121" s="1000"/>
      <c r="T121" s="1002"/>
      <c r="U121" s="1000"/>
      <c r="V121" s="1002"/>
      <c r="W121" s="1000"/>
      <c r="X121" s="1002"/>
      <c r="Y121" s="1000"/>
      <c r="Z121" s="1002"/>
      <c r="AA121" s="1003"/>
      <c r="AB121" s="1003"/>
      <c r="AC121" s="1000"/>
      <c r="AD121" s="1002"/>
      <c r="AE121" s="1000"/>
      <c r="AF121" s="1002"/>
      <c r="AG121" s="1000"/>
      <c r="AH121" s="1002"/>
      <c r="AI121" s="1000"/>
      <c r="AJ121" s="1002"/>
      <c r="AK121" s="1000"/>
      <c r="AL121" s="1002"/>
      <c r="AM121" s="1000"/>
      <c r="AN121" s="1002"/>
      <c r="AO121" s="1000"/>
      <c r="AP121" s="1002"/>
      <c r="AQ121" s="1000"/>
      <c r="AR121" s="1002"/>
      <c r="AS121" s="1000"/>
      <c r="AT121" s="1002"/>
      <c r="AU121" s="1004"/>
      <c r="AV121" s="372">
        <v>44222</v>
      </c>
      <c r="AX121" s="177"/>
      <c r="AY121" s="177"/>
      <c r="AZ121" s="177"/>
      <c r="BA121" s="177"/>
      <c r="BB121" s="177"/>
      <c r="BC121" s="177"/>
      <c r="BD121" s="177"/>
      <c r="BE121" s="177"/>
      <c r="BF121" s="177"/>
      <c r="BG121" s="177"/>
      <c r="BH121" s="177"/>
      <c r="BI121" s="177"/>
      <c r="BJ121" s="177"/>
    </row>
    <row r="122" spans="1:62" s="187" customFormat="1" ht="31.5">
      <c r="A122" s="373"/>
      <c r="B122" s="307" t="s">
        <v>386</v>
      </c>
      <c r="C122" s="308" t="s">
        <v>387</v>
      </c>
      <c r="D122" s="273">
        <v>21</v>
      </c>
      <c r="E122" s="274" t="s">
        <v>114</v>
      </c>
      <c r="F122" s="275" t="s">
        <v>1539</v>
      </c>
      <c r="G122" s="897"/>
      <c r="H122" s="924"/>
      <c r="I122" s="1000"/>
      <c r="J122" s="1001"/>
      <c r="K122" s="1001"/>
      <c r="L122" s="1002"/>
      <c r="M122" s="1000"/>
      <c r="N122" s="1002"/>
      <c r="O122" s="1000"/>
      <c r="P122" s="1002"/>
      <c r="Q122" s="1000"/>
      <c r="R122" s="1002"/>
      <c r="S122" s="1000"/>
      <c r="T122" s="1002"/>
      <c r="U122" s="1000"/>
      <c r="V122" s="1002"/>
      <c r="W122" s="1000"/>
      <c r="X122" s="1002"/>
      <c r="Y122" s="1000"/>
      <c r="Z122" s="1002"/>
      <c r="AA122" s="1003"/>
      <c r="AB122" s="1003"/>
      <c r="AC122" s="1000"/>
      <c r="AD122" s="1002"/>
      <c r="AE122" s="1000"/>
      <c r="AF122" s="1002"/>
      <c r="AG122" s="1000"/>
      <c r="AH122" s="1002"/>
      <c r="AI122" s="1000"/>
      <c r="AJ122" s="1002"/>
      <c r="AK122" s="1000"/>
      <c r="AL122" s="1002"/>
      <c r="AM122" s="1000"/>
      <c r="AN122" s="1002"/>
      <c r="AO122" s="1000"/>
      <c r="AP122" s="1002"/>
      <c r="AQ122" s="1000"/>
      <c r="AR122" s="1002"/>
      <c r="AS122" s="1000"/>
      <c r="AT122" s="1002"/>
      <c r="AU122" s="1004"/>
      <c r="AV122" s="372">
        <v>44632</v>
      </c>
      <c r="AX122" s="177"/>
      <c r="AY122" s="177"/>
      <c r="AZ122" s="177"/>
      <c r="BA122" s="177"/>
      <c r="BB122" s="177"/>
      <c r="BC122" s="177"/>
      <c r="BD122" s="177"/>
      <c r="BE122" s="177"/>
      <c r="BF122" s="177"/>
      <c r="BG122" s="177"/>
      <c r="BH122" s="177"/>
      <c r="BI122" s="177"/>
      <c r="BJ122" s="177"/>
    </row>
    <row r="123" spans="1:62" s="187" customFormat="1" ht="31.5">
      <c r="A123" s="373"/>
      <c r="B123" s="307" t="s">
        <v>384</v>
      </c>
      <c r="C123" s="308" t="s">
        <v>385</v>
      </c>
      <c r="D123" s="273">
        <v>21</v>
      </c>
      <c r="E123" s="274" t="s">
        <v>114</v>
      </c>
      <c r="F123" s="275" t="s">
        <v>1539</v>
      </c>
      <c r="G123" s="897"/>
      <c r="H123" s="924"/>
      <c r="I123" s="1000"/>
      <c r="J123" s="1001"/>
      <c r="K123" s="1001"/>
      <c r="L123" s="1002"/>
      <c r="M123" s="1000"/>
      <c r="N123" s="1002"/>
      <c r="O123" s="1000"/>
      <c r="P123" s="1002"/>
      <c r="Q123" s="1000"/>
      <c r="R123" s="1002"/>
      <c r="S123" s="1000"/>
      <c r="T123" s="1002"/>
      <c r="U123" s="1000"/>
      <c r="V123" s="1002"/>
      <c r="W123" s="1000"/>
      <c r="X123" s="1002"/>
      <c r="Y123" s="1000"/>
      <c r="Z123" s="1002"/>
      <c r="AA123" s="1003"/>
      <c r="AB123" s="1003"/>
      <c r="AC123" s="1000"/>
      <c r="AD123" s="1002"/>
      <c r="AE123" s="1000"/>
      <c r="AF123" s="1002"/>
      <c r="AG123" s="1000"/>
      <c r="AH123" s="1002"/>
      <c r="AI123" s="1000"/>
      <c r="AJ123" s="1002"/>
      <c r="AK123" s="1000"/>
      <c r="AL123" s="1002"/>
      <c r="AM123" s="1000"/>
      <c r="AN123" s="1002"/>
      <c r="AO123" s="1000"/>
      <c r="AP123" s="1002"/>
      <c r="AQ123" s="1000"/>
      <c r="AR123" s="1002"/>
      <c r="AS123" s="1000"/>
      <c r="AT123" s="1002"/>
      <c r="AU123" s="1004"/>
      <c r="AV123" s="372">
        <v>44612</v>
      </c>
      <c r="AX123" s="177"/>
      <c r="AY123" s="177"/>
      <c r="AZ123" s="177"/>
      <c r="BA123" s="177"/>
      <c r="BB123" s="177"/>
      <c r="BC123" s="177"/>
      <c r="BD123" s="177"/>
      <c r="BE123" s="177"/>
      <c r="BF123" s="177"/>
      <c r="BG123" s="177"/>
      <c r="BH123" s="177"/>
      <c r="BI123" s="177"/>
      <c r="BJ123" s="177"/>
    </row>
    <row r="124" spans="1:62" s="187" customFormat="1" ht="31.5">
      <c r="A124" s="373"/>
      <c r="B124" s="382" t="s">
        <v>234</v>
      </c>
      <c r="C124" s="383" t="s">
        <v>235</v>
      </c>
      <c r="D124" s="273">
        <v>21</v>
      </c>
      <c r="E124" s="274" t="s">
        <v>114</v>
      </c>
      <c r="F124" s="275" t="s">
        <v>1539</v>
      </c>
      <c r="G124" s="897"/>
      <c r="H124" s="924"/>
      <c r="I124" s="1000"/>
      <c r="J124" s="1001"/>
      <c r="K124" s="1001"/>
      <c r="L124" s="1002"/>
      <c r="M124" s="1000"/>
      <c r="N124" s="1002"/>
      <c r="O124" s="1000"/>
      <c r="P124" s="1002"/>
      <c r="Q124" s="1000"/>
      <c r="R124" s="1002"/>
      <c r="S124" s="1000"/>
      <c r="T124" s="1002"/>
      <c r="U124" s="1000"/>
      <c r="V124" s="1002"/>
      <c r="W124" s="1000"/>
      <c r="X124" s="1002"/>
      <c r="Y124" s="1000"/>
      <c r="Z124" s="1002"/>
      <c r="AA124" s="1003"/>
      <c r="AB124" s="1003"/>
      <c r="AC124" s="1000"/>
      <c r="AD124" s="1002"/>
      <c r="AE124" s="1000"/>
      <c r="AF124" s="1002"/>
      <c r="AG124" s="1000"/>
      <c r="AH124" s="1002"/>
      <c r="AI124" s="1000"/>
      <c r="AJ124" s="1002"/>
      <c r="AK124" s="1000"/>
      <c r="AL124" s="1002"/>
      <c r="AM124" s="1000"/>
      <c r="AN124" s="1002"/>
      <c r="AO124" s="1000"/>
      <c r="AP124" s="1002"/>
      <c r="AQ124" s="1000"/>
      <c r="AR124" s="1002"/>
      <c r="AS124" s="1000"/>
      <c r="AT124" s="1002"/>
      <c r="AU124" s="1004"/>
      <c r="AV124" s="372">
        <v>44632</v>
      </c>
      <c r="AX124" s="177"/>
      <c r="AY124" s="177"/>
      <c r="AZ124" s="177"/>
      <c r="BA124" s="177"/>
      <c r="BB124" s="177"/>
      <c r="BC124" s="177"/>
      <c r="BD124" s="177"/>
      <c r="BE124" s="177"/>
      <c r="BF124" s="177"/>
      <c r="BG124" s="177"/>
      <c r="BH124" s="177"/>
      <c r="BI124" s="177"/>
      <c r="BJ124" s="177"/>
    </row>
    <row r="125" spans="1:62" s="187" customFormat="1" ht="31.5">
      <c r="A125" s="373"/>
      <c r="B125" s="374" t="s">
        <v>232</v>
      </c>
      <c r="C125" s="375" t="s">
        <v>233</v>
      </c>
      <c r="D125" s="273">
        <v>21</v>
      </c>
      <c r="E125" s="274" t="s">
        <v>114</v>
      </c>
      <c r="F125" s="275" t="s">
        <v>1539</v>
      </c>
      <c r="G125" s="897"/>
      <c r="H125" s="924"/>
      <c r="I125" s="1000"/>
      <c r="J125" s="1001"/>
      <c r="K125" s="1001"/>
      <c r="L125" s="1002"/>
      <c r="M125" s="1000"/>
      <c r="N125" s="1002"/>
      <c r="O125" s="1000"/>
      <c r="P125" s="1002"/>
      <c r="Q125" s="1000"/>
      <c r="R125" s="1002"/>
      <c r="S125" s="1000"/>
      <c r="T125" s="1002"/>
      <c r="U125" s="1000"/>
      <c r="V125" s="1002"/>
      <c r="W125" s="1000"/>
      <c r="X125" s="1002"/>
      <c r="Y125" s="1000"/>
      <c r="Z125" s="1002"/>
      <c r="AA125" s="1003"/>
      <c r="AB125" s="1003"/>
      <c r="AC125" s="1000"/>
      <c r="AD125" s="1002"/>
      <c r="AE125" s="1000"/>
      <c r="AF125" s="1002"/>
      <c r="AG125" s="1000"/>
      <c r="AH125" s="1002"/>
      <c r="AI125" s="1000"/>
      <c r="AJ125" s="1002"/>
      <c r="AK125" s="1000"/>
      <c r="AL125" s="1002"/>
      <c r="AM125" s="1000"/>
      <c r="AN125" s="1002"/>
      <c r="AO125" s="1000"/>
      <c r="AP125" s="1002"/>
      <c r="AQ125" s="1000"/>
      <c r="AR125" s="1002"/>
      <c r="AS125" s="1000"/>
      <c r="AT125" s="1002"/>
      <c r="AU125" s="1004"/>
      <c r="AV125" s="372">
        <v>44632</v>
      </c>
      <c r="AX125" s="177"/>
      <c r="AY125" s="177"/>
      <c r="AZ125" s="177"/>
      <c r="BA125" s="177"/>
      <c r="BB125" s="177"/>
      <c r="BC125" s="177"/>
      <c r="BD125" s="177"/>
      <c r="BE125" s="177"/>
      <c r="BF125" s="177"/>
      <c r="BG125" s="177"/>
      <c r="BH125" s="177"/>
      <c r="BI125" s="177"/>
      <c r="BJ125" s="177"/>
    </row>
    <row r="126" spans="1:62" s="187" customFormat="1" ht="31.5">
      <c r="A126" s="373"/>
      <c r="B126" s="374" t="s">
        <v>586</v>
      </c>
      <c r="C126" s="375" t="s">
        <v>587</v>
      </c>
      <c r="D126" s="273">
        <v>21</v>
      </c>
      <c r="E126" s="274" t="s">
        <v>114</v>
      </c>
      <c r="F126" s="275" t="s">
        <v>1539</v>
      </c>
      <c r="G126" s="897"/>
      <c r="H126" s="924"/>
      <c r="I126" s="1000"/>
      <c r="J126" s="1001"/>
      <c r="K126" s="1001"/>
      <c r="L126" s="1002"/>
      <c r="M126" s="1000"/>
      <c r="N126" s="1002"/>
      <c r="O126" s="1000"/>
      <c r="P126" s="1002"/>
      <c r="Q126" s="1000"/>
      <c r="R126" s="1002"/>
      <c r="S126" s="1000"/>
      <c r="T126" s="1002"/>
      <c r="U126" s="1000"/>
      <c r="V126" s="1002"/>
      <c r="W126" s="1000"/>
      <c r="X126" s="1002"/>
      <c r="Y126" s="1000"/>
      <c r="Z126" s="1002"/>
      <c r="AA126" s="1003"/>
      <c r="AB126" s="1003"/>
      <c r="AC126" s="1000"/>
      <c r="AD126" s="1002"/>
      <c r="AE126" s="1000"/>
      <c r="AF126" s="1002"/>
      <c r="AG126" s="1000"/>
      <c r="AH126" s="1002"/>
      <c r="AI126" s="1000"/>
      <c r="AJ126" s="1002"/>
      <c r="AK126" s="1000"/>
      <c r="AL126" s="1002"/>
      <c r="AM126" s="1000"/>
      <c r="AN126" s="1002"/>
      <c r="AO126" s="1000"/>
      <c r="AP126" s="1002"/>
      <c r="AQ126" s="1000"/>
      <c r="AR126" s="1002"/>
      <c r="AS126" s="1000"/>
      <c r="AT126" s="1002"/>
      <c r="AU126" s="1004"/>
      <c r="AV126" s="372">
        <v>44891</v>
      </c>
      <c r="AX126" s="177"/>
      <c r="AY126" s="177"/>
      <c r="AZ126" s="177"/>
      <c r="BA126" s="177"/>
      <c r="BB126" s="177"/>
      <c r="BC126" s="177"/>
      <c r="BD126" s="177"/>
      <c r="BE126" s="177"/>
      <c r="BF126" s="177"/>
      <c r="BG126" s="177"/>
      <c r="BH126" s="177"/>
      <c r="BI126" s="177"/>
      <c r="BJ126" s="177"/>
    </row>
    <row r="127" spans="1:62" s="187" customFormat="1" ht="31.5">
      <c r="A127" s="384"/>
      <c r="B127" s="317" t="s">
        <v>588</v>
      </c>
      <c r="C127" s="318" t="s">
        <v>589</v>
      </c>
      <c r="D127" s="284">
        <v>21</v>
      </c>
      <c r="E127" s="285" t="s">
        <v>114</v>
      </c>
      <c r="F127" s="286" t="s">
        <v>1539</v>
      </c>
      <c r="G127" s="903"/>
      <c r="H127" s="931"/>
      <c r="I127" s="1000"/>
      <c r="J127" s="1001"/>
      <c r="K127" s="1001"/>
      <c r="L127" s="1002"/>
      <c r="M127" s="1000"/>
      <c r="N127" s="1002"/>
      <c r="O127" s="1000"/>
      <c r="P127" s="1002"/>
      <c r="Q127" s="1000"/>
      <c r="R127" s="1002"/>
      <c r="S127" s="1000"/>
      <c r="T127" s="1002"/>
      <c r="U127" s="1000"/>
      <c r="V127" s="1002"/>
      <c r="W127" s="1000"/>
      <c r="X127" s="1002"/>
      <c r="Y127" s="1000"/>
      <c r="Z127" s="1002"/>
      <c r="AA127" s="1003"/>
      <c r="AB127" s="1003"/>
      <c r="AC127" s="1000"/>
      <c r="AD127" s="1002"/>
      <c r="AE127" s="1000"/>
      <c r="AF127" s="1002"/>
      <c r="AG127" s="1000"/>
      <c r="AH127" s="1002"/>
      <c r="AI127" s="1000"/>
      <c r="AJ127" s="1002"/>
      <c r="AK127" s="1000"/>
      <c r="AL127" s="1002"/>
      <c r="AM127" s="1000"/>
      <c r="AN127" s="1002"/>
      <c r="AO127" s="1000"/>
      <c r="AP127" s="1002"/>
      <c r="AQ127" s="1000"/>
      <c r="AR127" s="1002"/>
      <c r="AS127" s="1000"/>
      <c r="AT127" s="1002"/>
      <c r="AU127" s="1004"/>
      <c r="AV127" s="372">
        <v>44632</v>
      </c>
      <c r="AX127" s="177"/>
      <c r="AY127" s="177"/>
      <c r="AZ127" s="177"/>
      <c r="BA127" s="177"/>
      <c r="BB127" s="177"/>
      <c r="BC127" s="177"/>
      <c r="BD127" s="177"/>
      <c r="BE127" s="177"/>
      <c r="BF127" s="177"/>
      <c r="BG127" s="177"/>
      <c r="BH127" s="177"/>
      <c r="BI127" s="177"/>
      <c r="BJ127" s="177"/>
    </row>
    <row r="128" spans="1:62" s="187" customFormat="1" ht="31.5">
      <c r="A128" s="371">
        <v>22</v>
      </c>
      <c r="B128" s="299" t="s">
        <v>477</v>
      </c>
      <c r="C128" s="300" t="s">
        <v>478</v>
      </c>
      <c r="D128" s="248">
        <v>22</v>
      </c>
      <c r="E128" s="249" t="s">
        <v>114</v>
      </c>
      <c r="F128" s="250" t="s">
        <v>1541</v>
      </c>
      <c r="G128" s="882" t="s">
        <v>1454</v>
      </c>
      <c r="H128" s="1014"/>
      <c r="I128" s="883">
        <v>43612</v>
      </c>
      <c r="J128" s="884">
        <f>I128+3</f>
        <v>43615</v>
      </c>
      <c r="K128" s="884">
        <v>43617</v>
      </c>
      <c r="L128" s="885">
        <v>43642</v>
      </c>
      <c r="M128" s="886">
        <f>L128+1</f>
        <v>43643</v>
      </c>
      <c r="N128" s="909">
        <v>43672</v>
      </c>
      <c r="O128" s="910">
        <v>43672</v>
      </c>
      <c r="P128" s="909">
        <f>M128+10</f>
        <v>43653</v>
      </c>
      <c r="Q128" s="910">
        <f>P128+5</f>
        <v>43658</v>
      </c>
      <c r="R128" s="911">
        <v>43692</v>
      </c>
      <c r="S128" s="910">
        <f>P128+10</f>
        <v>43663</v>
      </c>
      <c r="T128" s="909">
        <f>N128+10</f>
        <v>43682</v>
      </c>
      <c r="U128" s="910">
        <f>N128+1</f>
        <v>43673</v>
      </c>
      <c r="V128" s="909">
        <f>U128+5</f>
        <v>43678</v>
      </c>
      <c r="W128" s="910">
        <f>V128+1</f>
        <v>43679</v>
      </c>
      <c r="X128" s="911">
        <v>43731</v>
      </c>
      <c r="Y128" s="910">
        <f>X128+20</f>
        <v>43751</v>
      </c>
      <c r="Z128" s="909">
        <f>O128+10</f>
        <v>43682</v>
      </c>
      <c r="AA128" s="912"/>
      <c r="AB128" s="912"/>
      <c r="AC128" s="910">
        <f>X128+25</f>
        <v>43756</v>
      </c>
      <c r="AD128" s="909">
        <f>X128+15</f>
        <v>43746</v>
      </c>
      <c r="AE128" s="910">
        <f>AC128+1</f>
        <v>43757</v>
      </c>
      <c r="AF128" s="909">
        <f>X128+10</f>
        <v>43741</v>
      </c>
      <c r="AG128" s="910">
        <f>AF128+1</f>
        <v>43742</v>
      </c>
      <c r="AH128" s="909">
        <f>Y128+1</f>
        <v>43752</v>
      </c>
      <c r="AI128" s="913">
        <f>AH128+15</f>
        <v>43767</v>
      </c>
      <c r="AJ128" s="909">
        <f>AI128+10</f>
        <v>43777</v>
      </c>
      <c r="AK128" s="910">
        <f>AJ128+5</f>
        <v>43782</v>
      </c>
      <c r="AL128" s="909">
        <f>AK128+15</f>
        <v>43797</v>
      </c>
      <c r="AM128" s="910">
        <f>AK128+20</f>
        <v>43802</v>
      </c>
      <c r="AN128" s="911">
        <f>AM128+5</f>
        <v>43807</v>
      </c>
      <c r="AO128" s="910">
        <f>AN128+1</f>
        <v>43808</v>
      </c>
      <c r="AP128" s="909">
        <f>AO128+5</f>
        <v>43813</v>
      </c>
      <c r="AQ128" s="910">
        <f>AP128+5</f>
        <v>43818</v>
      </c>
      <c r="AR128" s="911">
        <v>43852</v>
      </c>
      <c r="AS128" s="913">
        <v>43872</v>
      </c>
      <c r="AT128" s="911">
        <v>43892</v>
      </c>
      <c r="AU128" s="915">
        <v>43952</v>
      </c>
      <c r="AV128" s="372">
        <v>44007</v>
      </c>
      <c r="AX128" s="177"/>
      <c r="AY128" s="177"/>
      <c r="AZ128" s="177"/>
      <c r="BA128" s="177"/>
      <c r="BB128" s="177"/>
      <c r="BC128" s="177"/>
      <c r="BD128" s="177"/>
      <c r="BE128" s="177"/>
      <c r="BF128" s="177"/>
      <c r="BG128" s="177"/>
      <c r="BH128" s="177"/>
      <c r="BI128" s="177"/>
      <c r="BJ128" s="177"/>
    </row>
    <row r="129" spans="1:62" s="187" customFormat="1" ht="31.5">
      <c r="A129" s="373"/>
      <c r="B129" s="299" t="s">
        <v>479</v>
      </c>
      <c r="C129" s="300" t="s">
        <v>480</v>
      </c>
      <c r="D129" s="947"/>
      <c r="E129" s="939"/>
      <c r="F129" s="940"/>
      <c r="G129" s="897"/>
      <c r="H129" s="924"/>
      <c r="I129" s="1000"/>
      <c r="J129" s="1001"/>
      <c r="K129" s="1001"/>
      <c r="L129" s="1002"/>
      <c r="M129" s="1000"/>
      <c r="N129" s="1002"/>
      <c r="O129" s="1000"/>
      <c r="P129" s="1002"/>
      <c r="Q129" s="1000"/>
      <c r="R129" s="1002"/>
      <c r="S129" s="1000"/>
      <c r="T129" s="1002"/>
      <c r="U129" s="1000"/>
      <c r="V129" s="1002"/>
      <c r="W129" s="1000"/>
      <c r="X129" s="1002"/>
      <c r="Y129" s="1000"/>
      <c r="Z129" s="1002"/>
      <c r="AA129" s="1003"/>
      <c r="AB129" s="1003"/>
      <c r="AC129" s="1000"/>
      <c r="AD129" s="1002"/>
      <c r="AE129" s="1000"/>
      <c r="AF129" s="1002"/>
      <c r="AG129" s="1000"/>
      <c r="AH129" s="1002"/>
      <c r="AI129" s="1000"/>
      <c r="AJ129" s="1002"/>
      <c r="AK129" s="1000"/>
      <c r="AL129" s="1002"/>
      <c r="AM129" s="1000"/>
      <c r="AN129" s="1002"/>
      <c r="AO129" s="1000"/>
      <c r="AP129" s="1002"/>
      <c r="AQ129" s="1000"/>
      <c r="AR129" s="1002"/>
      <c r="AS129" s="1000"/>
      <c r="AT129" s="1002"/>
      <c r="AU129" s="1004"/>
      <c r="AV129" s="372"/>
      <c r="AX129" s="177"/>
      <c r="AY129" s="177"/>
      <c r="AZ129" s="177"/>
      <c r="BA129" s="177"/>
      <c r="BB129" s="177"/>
      <c r="BC129" s="177"/>
      <c r="BD129" s="177"/>
      <c r="BE129" s="177"/>
      <c r="BF129" s="177"/>
      <c r="BG129" s="177"/>
      <c r="BH129" s="177"/>
      <c r="BI129" s="177"/>
      <c r="BJ129" s="177"/>
    </row>
    <row r="130" spans="1:62" s="187" customFormat="1" ht="31.5">
      <c r="A130" s="373"/>
      <c r="B130" s="307" t="s">
        <v>481</v>
      </c>
      <c r="C130" s="308" t="s">
        <v>482</v>
      </c>
      <c r="D130" s="273">
        <v>22</v>
      </c>
      <c r="E130" s="274" t="s">
        <v>114</v>
      </c>
      <c r="F130" s="275" t="s">
        <v>1541</v>
      </c>
      <c r="G130" s="897"/>
      <c r="H130" s="924"/>
      <c r="I130" s="646"/>
      <c r="J130" s="941"/>
      <c r="K130" s="941"/>
      <c r="L130" s="942"/>
      <c r="M130" s="141"/>
      <c r="N130" s="1019"/>
      <c r="O130" s="1020"/>
      <c r="P130" s="1019"/>
      <c r="Q130" s="1020"/>
      <c r="R130" s="1002"/>
      <c r="S130" s="1020"/>
      <c r="T130" s="1019"/>
      <c r="U130" s="1020"/>
      <c r="V130" s="1019"/>
      <c r="W130" s="1020"/>
      <c r="X130" s="1002"/>
      <c r="Y130" s="1020"/>
      <c r="Z130" s="1019"/>
      <c r="AA130" s="1021"/>
      <c r="AB130" s="1021"/>
      <c r="AC130" s="1020"/>
      <c r="AD130" s="1019"/>
      <c r="AE130" s="1020"/>
      <c r="AF130" s="1019"/>
      <c r="AG130" s="1020"/>
      <c r="AH130" s="1019"/>
      <c r="AI130" s="1000"/>
      <c r="AJ130" s="1019"/>
      <c r="AK130" s="1020"/>
      <c r="AL130" s="1019"/>
      <c r="AM130" s="1020"/>
      <c r="AN130" s="1002"/>
      <c r="AO130" s="1020"/>
      <c r="AP130" s="1019"/>
      <c r="AQ130" s="1020"/>
      <c r="AR130" s="1002"/>
      <c r="AS130" s="1000"/>
      <c r="AT130" s="1002"/>
      <c r="AU130" s="1004"/>
      <c r="AV130" s="372">
        <v>44262</v>
      </c>
      <c r="AX130" s="177"/>
      <c r="AY130" s="177"/>
      <c r="AZ130" s="177"/>
      <c r="BA130" s="177"/>
      <c r="BB130" s="177"/>
      <c r="BC130" s="177"/>
      <c r="BD130" s="177"/>
      <c r="BE130" s="177"/>
      <c r="BF130" s="177"/>
      <c r="BG130" s="177"/>
      <c r="BH130" s="177"/>
      <c r="BI130" s="177"/>
      <c r="BJ130" s="177"/>
    </row>
    <row r="131" spans="1:62" s="187" customFormat="1" ht="31.5">
      <c r="A131" s="373"/>
      <c r="B131" s="307" t="s">
        <v>483</v>
      </c>
      <c r="C131" s="308" t="s">
        <v>484</v>
      </c>
      <c r="D131" s="273">
        <v>22</v>
      </c>
      <c r="E131" s="274" t="s">
        <v>114</v>
      </c>
      <c r="F131" s="275" t="s">
        <v>1541</v>
      </c>
      <c r="G131" s="897"/>
      <c r="H131" s="924"/>
      <c r="I131" s="1000"/>
      <c r="J131" s="1001"/>
      <c r="K131" s="1001"/>
      <c r="L131" s="1002"/>
      <c r="M131" s="1000"/>
      <c r="N131" s="1002"/>
      <c r="O131" s="1000"/>
      <c r="P131" s="1002"/>
      <c r="Q131" s="1000"/>
      <c r="R131" s="1002"/>
      <c r="S131" s="1000"/>
      <c r="T131" s="1002"/>
      <c r="U131" s="1000"/>
      <c r="V131" s="1002"/>
      <c r="W131" s="1000"/>
      <c r="X131" s="1002"/>
      <c r="Y131" s="1000"/>
      <c r="Z131" s="1002"/>
      <c r="AA131" s="1003"/>
      <c r="AB131" s="1003"/>
      <c r="AC131" s="1000"/>
      <c r="AD131" s="1002"/>
      <c r="AE131" s="1000"/>
      <c r="AF131" s="1002"/>
      <c r="AG131" s="1000"/>
      <c r="AH131" s="1002"/>
      <c r="AI131" s="1000"/>
      <c r="AJ131" s="1002"/>
      <c r="AK131" s="1000"/>
      <c r="AL131" s="1002"/>
      <c r="AM131" s="1000"/>
      <c r="AN131" s="1002"/>
      <c r="AO131" s="1000"/>
      <c r="AP131" s="1002"/>
      <c r="AQ131" s="1000"/>
      <c r="AR131" s="1002"/>
      <c r="AS131" s="1000"/>
      <c r="AT131" s="1002"/>
      <c r="AU131" s="1004"/>
      <c r="AV131" s="372">
        <v>44262</v>
      </c>
      <c r="AX131" s="177"/>
      <c r="AY131" s="177"/>
      <c r="AZ131" s="177"/>
      <c r="BA131" s="177"/>
      <c r="BB131" s="177"/>
      <c r="BC131" s="177"/>
      <c r="BD131" s="177"/>
      <c r="BE131" s="177"/>
      <c r="BF131" s="177"/>
      <c r="BG131" s="177"/>
      <c r="BH131" s="177"/>
      <c r="BI131" s="177"/>
      <c r="BJ131" s="177"/>
    </row>
    <row r="132" spans="1:62" s="187" customFormat="1" ht="31.5">
      <c r="A132" s="373"/>
      <c r="B132" s="374" t="s">
        <v>528</v>
      </c>
      <c r="C132" s="375" t="s">
        <v>529</v>
      </c>
      <c r="D132" s="273">
        <v>22</v>
      </c>
      <c r="E132" s="274" t="s">
        <v>114</v>
      </c>
      <c r="F132" s="275" t="s">
        <v>1541</v>
      </c>
      <c r="G132" s="897"/>
      <c r="H132" s="924"/>
      <c r="I132" s="1000"/>
      <c r="J132" s="1001"/>
      <c r="K132" s="1001"/>
      <c r="L132" s="1002"/>
      <c r="M132" s="1000"/>
      <c r="N132" s="1002"/>
      <c r="O132" s="1000"/>
      <c r="P132" s="1002"/>
      <c r="Q132" s="1000"/>
      <c r="R132" s="1002"/>
      <c r="S132" s="1000"/>
      <c r="T132" s="1002"/>
      <c r="U132" s="1000"/>
      <c r="V132" s="1002"/>
      <c r="W132" s="1000"/>
      <c r="X132" s="1002"/>
      <c r="Y132" s="1000"/>
      <c r="Z132" s="1002"/>
      <c r="AA132" s="1003"/>
      <c r="AB132" s="1003"/>
      <c r="AC132" s="1000"/>
      <c r="AD132" s="1002"/>
      <c r="AE132" s="1000"/>
      <c r="AF132" s="1002"/>
      <c r="AG132" s="1000"/>
      <c r="AH132" s="1002"/>
      <c r="AI132" s="1000"/>
      <c r="AJ132" s="1002"/>
      <c r="AK132" s="1000"/>
      <c r="AL132" s="1002"/>
      <c r="AM132" s="1000"/>
      <c r="AN132" s="1002"/>
      <c r="AO132" s="1000"/>
      <c r="AP132" s="1002"/>
      <c r="AQ132" s="1000"/>
      <c r="AR132" s="1002"/>
      <c r="AS132" s="1000"/>
      <c r="AT132" s="1002"/>
      <c r="AU132" s="1004"/>
      <c r="AV132" s="372">
        <v>43952</v>
      </c>
      <c r="AX132" s="177"/>
      <c r="AY132" s="177"/>
      <c r="AZ132" s="177"/>
      <c r="BA132" s="177"/>
      <c r="BB132" s="177"/>
      <c r="BC132" s="177"/>
      <c r="BD132" s="177"/>
      <c r="BE132" s="177"/>
      <c r="BF132" s="177"/>
      <c r="BG132" s="177"/>
      <c r="BH132" s="177"/>
      <c r="BI132" s="177"/>
      <c r="BJ132" s="177"/>
    </row>
    <row r="133" spans="1:62" s="187" customFormat="1" ht="31.5">
      <c r="A133" s="373"/>
      <c r="B133" s="307" t="s">
        <v>548</v>
      </c>
      <c r="C133" s="308" t="s">
        <v>549</v>
      </c>
      <c r="D133" s="273">
        <v>22</v>
      </c>
      <c r="E133" s="274" t="s">
        <v>114</v>
      </c>
      <c r="F133" s="275" t="s">
        <v>1541</v>
      </c>
      <c r="G133" s="897"/>
      <c r="H133" s="924"/>
      <c r="I133" s="1000"/>
      <c r="J133" s="1001"/>
      <c r="K133" s="1001"/>
      <c r="L133" s="1002"/>
      <c r="M133" s="1000"/>
      <c r="N133" s="1002"/>
      <c r="O133" s="1000"/>
      <c r="P133" s="1002"/>
      <c r="Q133" s="1000"/>
      <c r="R133" s="1002"/>
      <c r="S133" s="1000"/>
      <c r="T133" s="1002"/>
      <c r="U133" s="1000"/>
      <c r="V133" s="1002"/>
      <c r="W133" s="1000"/>
      <c r="X133" s="1002"/>
      <c r="Y133" s="1000"/>
      <c r="Z133" s="1002"/>
      <c r="AA133" s="1003"/>
      <c r="AB133" s="1003"/>
      <c r="AC133" s="1000"/>
      <c r="AD133" s="1002"/>
      <c r="AE133" s="1000"/>
      <c r="AF133" s="1002"/>
      <c r="AG133" s="1000"/>
      <c r="AH133" s="1002"/>
      <c r="AI133" s="1000"/>
      <c r="AJ133" s="1002"/>
      <c r="AK133" s="1000"/>
      <c r="AL133" s="1002"/>
      <c r="AM133" s="1000"/>
      <c r="AN133" s="1002"/>
      <c r="AO133" s="1000"/>
      <c r="AP133" s="1002"/>
      <c r="AQ133" s="1000"/>
      <c r="AR133" s="1002"/>
      <c r="AS133" s="1000"/>
      <c r="AT133" s="1002"/>
      <c r="AU133" s="1004"/>
      <c r="AV133" s="372">
        <v>44007</v>
      </c>
      <c r="AX133" s="177"/>
      <c r="AY133" s="177"/>
      <c r="AZ133" s="177"/>
      <c r="BA133" s="177"/>
      <c r="BB133" s="177"/>
      <c r="BC133" s="177"/>
      <c r="BD133" s="177"/>
      <c r="BE133" s="177"/>
      <c r="BF133" s="177"/>
      <c r="BG133" s="177"/>
      <c r="BH133" s="177"/>
      <c r="BI133" s="177"/>
      <c r="BJ133" s="177"/>
    </row>
    <row r="134" spans="1:62" s="187" customFormat="1" ht="31.5">
      <c r="A134" s="373"/>
      <c r="B134" s="307" t="s">
        <v>380</v>
      </c>
      <c r="C134" s="308" t="s">
        <v>381</v>
      </c>
      <c r="D134" s="273">
        <v>22</v>
      </c>
      <c r="E134" s="274" t="s">
        <v>114</v>
      </c>
      <c r="F134" s="275" t="s">
        <v>1541</v>
      </c>
      <c r="G134" s="897"/>
      <c r="H134" s="924"/>
      <c r="I134" s="1000"/>
      <c r="J134" s="1001"/>
      <c r="K134" s="1001"/>
      <c r="L134" s="1002"/>
      <c r="M134" s="1000"/>
      <c r="N134" s="1002"/>
      <c r="O134" s="1000"/>
      <c r="P134" s="1002"/>
      <c r="Q134" s="1000"/>
      <c r="R134" s="1002"/>
      <c r="S134" s="1000"/>
      <c r="T134" s="1002"/>
      <c r="U134" s="1000"/>
      <c r="V134" s="1002"/>
      <c r="W134" s="1000"/>
      <c r="X134" s="1002"/>
      <c r="Y134" s="1000"/>
      <c r="Z134" s="1002"/>
      <c r="AA134" s="1003"/>
      <c r="AB134" s="1003"/>
      <c r="AC134" s="1000"/>
      <c r="AD134" s="1002"/>
      <c r="AE134" s="1000"/>
      <c r="AF134" s="1002"/>
      <c r="AG134" s="1000"/>
      <c r="AH134" s="1002"/>
      <c r="AI134" s="1000"/>
      <c r="AJ134" s="1002"/>
      <c r="AK134" s="1000"/>
      <c r="AL134" s="1002"/>
      <c r="AM134" s="1000"/>
      <c r="AN134" s="1002"/>
      <c r="AO134" s="1000"/>
      <c r="AP134" s="1002"/>
      <c r="AQ134" s="1000"/>
      <c r="AR134" s="1002"/>
      <c r="AS134" s="1000"/>
      <c r="AT134" s="1002"/>
      <c r="AU134" s="1004"/>
      <c r="AV134" s="372">
        <v>44262</v>
      </c>
      <c r="AX134" s="177"/>
      <c r="AY134" s="177"/>
      <c r="AZ134" s="177"/>
      <c r="BA134" s="177"/>
      <c r="BB134" s="177"/>
      <c r="BC134" s="177"/>
      <c r="BD134" s="177"/>
      <c r="BE134" s="177"/>
      <c r="BF134" s="177"/>
      <c r="BG134" s="177"/>
      <c r="BH134" s="177"/>
      <c r="BI134" s="177"/>
      <c r="BJ134" s="177"/>
    </row>
    <row r="135" spans="1:62" s="187" customFormat="1" ht="31.5">
      <c r="A135" s="373"/>
      <c r="B135" s="382" t="s">
        <v>390</v>
      </c>
      <c r="C135" s="383" t="s">
        <v>391</v>
      </c>
      <c r="D135" s="273">
        <v>22</v>
      </c>
      <c r="E135" s="274" t="s">
        <v>114</v>
      </c>
      <c r="F135" s="275" t="s">
        <v>1541</v>
      </c>
      <c r="G135" s="897"/>
      <c r="H135" s="924"/>
      <c r="I135" s="1000"/>
      <c r="J135" s="1001"/>
      <c r="K135" s="1001"/>
      <c r="L135" s="1002"/>
      <c r="M135" s="1000"/>
      <c r="N135" s="1002"/>
      <c r="O135" s="1000"/>
      <c r="P135" s="1002"/>
      <c r="Q135" s="1000"/>
      <c r="R135" s="1002"/>
      <c r="S135" s="1000"/>
      <c r="T135" s="1002"/>
      <c r="U135" s="1000"/>
      <c r="V135" s="1002"/>
      <c r="W135" s="1000"/>
      <c r="X135" s="1002"/>
      <c r="Y135" s="1000"/>
      <c r="Z135" s="1002"/>
      <c r="AA135" s="1003"/>
      <c r="AB135" s="1003"/>
      <c r="AC135" s="1000"/>
      <c r="AD135" s="1002"/>
      <c r="AE135" s="1000"/>
      <c r="AF135" s="1002"/>
      <c r="AG135" s="1000"/>
      <c r="AH135" s="1002"/>
      <c r="AI135" s="1000"/>
      <c r="AJ135" s="1002"/>
      <c r="AK135" s="1000"/>
      <c r="AL135" s="1002"/>
      <c r="AM135" s="1000"/>
      <c r="AN135" s="1002"/>
      <c r="AO135" s="1000"/>
      <c r="AP135" s="1002"/>
      <c r="AQ135" s="1000"/>
      <c r="AR135" s="1002"/>
      <c r="AS135" s="1000"/>
      <c r="AT135" s="1002"/>
      <c r="AU135" s="1004"/>
      <c r="AV135" s="372">
        <v>44007</v>
      </c>
      <c r="AX135" s="177"/>
      <c r="AY135" s="177"/>
      <c r="AZ135" s="177"/>
      <c r="BA135" s="177"/>
      <c r="BB135" s="177"/>
      <c r="BC135" s="177"/>
      <c r="BD135" s="177"/>
      <c r="BE135" s="177"/>
      <c r="BF135" s="177"/>
      <c r="BG135" s="177"/>
      <c r="BH135" s="177"/>
      <c r="BI135" s="177"/>
      <c r="BJ135" s="177"/>
    </row>
    <row r="136" spans="1:62" s="187" customFormat="1" ht="31.5">
      <c r="A136" s="373"/>
      <c r="B136" s="307" t="s">
        <v>388</v>
      </c>
      <c r="C136" s="308" t="s">
        <v>389</v>
      </c>
      <c r="D136" s="273">
        <v>22</v>
      </c>
      <c r="E136" s="274" t="s">
        <v>114</v>
      </c>
      <c r="F136" s="275" t="s">
        <v>1541</v>
      </c>
      <c r="G136" s="897"/>
      <c r="H136" s="924"/>
      <c r="I136" s="1000"/>
      <c r="J136" s="1001"/>
      <c r="K136" s="1001"/>
      <c r="L136" s="1002"/>
      <c r="M136" s="1000"/>
      <c r="N136" s="1002"/>
      <c r="O136" s="1000"/>
      <c r="P136" s="1002"/>
      <c r="Q136" s="1000"/>
      <c r="R136" s="1002"/>
      <c r="S136" s="1000"/>
      <c r="T136" s="1002"/>
      <c r="U136" s="1000"/>
      <c r="V136" s="1002"/>
      <c r="W136" s="1000"/>
      <c r="X136" s="1002"/>
      <c r="Y136" s="1000"/>
      <c r="Z136" s="1002"/>
      <c r="AA136" s="1003"/>
      <c r="AB136" s="1003"/>
      <c r="AC136" s="1000"/>
      <c r="AD136" s="1002"/>
      <c r="AE136" s="1000"/>
      <c r="AF136" s="1002"/>
      <c r="AG136" s="1000"/>
      <c r="AH136" s="1002"/>
      <c r="AI136" s="1000"/>
      <c r="AJ136" s="1002"/>
      <c r="AK136" s="1000"/>
      <c r="AL136" s="1002"/>
      <c r="AM136" s="1000"/>
      <c r="AN136" s="1002"/>
      <c r="AO136" s="1000"/>
      <c r="AP136" s="1002"/>
      <c r="AQ136" s="1000"/>
      <c r="AR136" s="1002"/>
      <c r="AS136" s="1000"/>
      <c r="AT136" s="1002"/>
      <c r="AU136" s="1004"/>
      <c r="AV136" s="372">
        <v>44007</v>
      </c>
      <c r="AX136" s="177"/>
      <c r="AY136" s="177"/>
      <c r="AZ136" s="177"/>
      <c r="BA136" s="177"/>
      <c r="BB136" s="177"/>
      <c r="BC136" s="177"/>
      <c r="BD136" s="177"/>
      <c r="BE136" s="177"/>
      <c r="BF136" s="177"/>
      <c r="BG136" s="177"/>
      <c r="BH136" s="177"/>
      <c r="BI136" s="177"/>
      <c r="BJ136" s="177"/>
    </row>
    <row r="137" spans="1:62" s="187" customFormat="1" ht="31.5">
      <c r="A137" s="373"/>
      <c r="B137" s="307" t="s">
        <v>428</v>
      </c>
      <c r="C137" s="308" t="s">
        <v>429</v>
      </c>
      <c r="D137" s="273">
        <v>22</v>
      </c>
      <c r="E137" s="274" t="s">
        <v>114</v>
      </c>
      <c r="F137" s="275" t="s">
        <v>1541</v>
      </c>
      <c r="G137" s="897"/>
      <c r="H137" s="924"/>
      <c r="I137" s="1000"/>
      <c r="J137" s="1001"/>
      <c r="K137" s="1001"/>
      <c r="L137" s="1002"/>
      <c r="M137" s="1000"/>
      <c r="N137" s="1002"/>
      <c r="O137" s="1000"/>
      <c r="P137" s="1002"/>
      <c r="Q137" s="1000"/>
      <c r="R137" s="1002"/>
      <c r="S137" s="1000"/>
      <c r="T137" s="1002"/>
      <c r="U137" s="1000"/>
      <c r="V137" s="1002"/>
      <c r="W137" s="1000"/>
      <c r="X137" s="1002"/>
      <c r="Y137" s="1000"/>
      <c r="Z137" s="1002"/>
      <c r="AA137" s="1003"/>
      <c r="AB137" s="1003"/>
      <c r="AC137" s="1000"/>
      <c r="AD137" s="1002"/>
      <c r="AE137" s="1000"/>
      <c r="AF137" s="1002"/>
      <c r="AG137" s="1000"/>
      <c r="AH137" s="1002"/>
      <c r="AI137" s="1000"/>
      <c r="AJ137" s="1002"/>
      <c r="AK137" s="1000"/>
      <c r="AL137" s="1002"/>
      <c r="AM137" s="1000"/>
      <c r="AN137" s="1002"/>
      <c r="AO137" s="1000"/>
      <c r="AP137" s="1002"/>
      <c r="AQ137" s="1000"/>
      <c r="AR137" s="1002"/>
      <c r="AS137" s="1000"/>
      <c r="AT137" s="1002"/>
      <c r="AU137" s="1004"/>
      <c r="AV137" s="372">
        <v>44262</v>
      </c>
      <c r="AX137" s="177"/>
      <c r="AY137" s="177"/>
      <c r="AZ137" s="177"/>
      <c r="BA137" s="177"/>
      <c r="BB137" s="177"/>
      <c r="BC137" s="177"/>
      <c r="BD137" s="177"/>
      <c r="BE137" s="177"/>
      <c r="BF137" s="177"/>
      <c r="BG137" s="177"/>
      <c r="BH137" s="177"/>
      <c r="BI137" s="177"/>
      <c r="BJ137" s="177"/>
    </row>
    <row r="138" spans="1:62" s="187" customFormat="1" ht="31.5">
      <c r="A138" s="373"/>
      <c r="B138" s="307" t="s">
        <v>426</v>
      </c>
      <c r="C138" s="308" t="s">
        <v>427</v>
      </c>
      <c r="D138" s="273">
        <v>22</v>
      </c>
      <c r="E138" s="274" t="s">
        <v>114</v>
      </c>
      <c r="F138" s="275" t="s">
        <v>1541</v>
      </c>
      <c r="G138" s="897"/>
      <c r="H138" s="924"/>
      <c r="I138" s="1000"/>
      <c r="J138" s="1001"/>
      <c r="K138" s="1001"/>
      <c r="L138" s="1002"/>
      <c r="M138" s="1000"/>
      <c r="N138" s="1002"/>
      <c r="O138" s="1000"/>
      <c r="P138" s="1002"/>
      <c r="Q138" s="1000"/>
      <c r="R138" s="1002"/>
      <c r="S138" s="1000"/>
      <c r="T138" s="1002"/>
      <c r="U138" s="1000"/>
      <c r="V138" s="1002"/>
      <c r="W138" s="1000"/>
      <c r="X138" s="1002"/>
      <c r="Y138" s="1000"/>
      <c r="Z138" s="1002"/>
      <c r="AA138" s="1003"/>
      <c r="AB138" s="1003"/>
      <c r="AC138" s="1000"/>
      <c r="AD138" s="1002"/>
      <c r="AE138" s="1000"/>
      <c r="AF138" s="1002"/>
      <c r="AG138" s="1000"/>
      <c r="AH138" s="1002"/>
      <c r="AI138" s="1000"/>
      <c r="AJ138" s="1002"/>
      <c r="AK138" s="1000"/>
      <c r="AL138" s="1002"/>
      <c r="AM138" s="1000"/>
      <c r="AN138" s="1002"/>
      <c r="AO138" s="1000"/>
      <c r="AP138" s="1002"/>
      <c r="AQ138" s="1000"/>
      <c r="AR138" s="1002"/>
      <c r="AS138" s="1000"/>
      <c r="AT138" s="1002"/>
      <c r="AU138" s="1004"/>
      <c r="AV138" s="372">
        <v>44262</v>
      </c>
      <c r="AX138" s="177"/>
      <c r="AY138" s="177"/>
      <c r="AZ138" s="177"/>
      <c r="BA138" s="177"/>
      <c r="BB138" s="177"/>
      <c r="BC138" s="177"/>
      <c r="BD138" s="177"/>
      <c r="BE138" s="177"/>
      <c r="BF138" s="177"/>
      <c r="BG138" s="177"/>
      <c r="BH138" s="177"/>
      <c r="BI138" s="177"/>
      <c r="BJ138" s="177"/>
    </row>
    <row r="139" spans="1:62" s="187" customFormat="1" ht="31.5">
      <c r="A139" s="384"/>
      <c r="B139" s="317" t="s">
        <v>1542</v>
      </c>
      <c r="C139" s="318" t="s">
        <v>1543</v>
      </c>
      <c r="D139" s="284">
        <v>22</v>
      </c>
      <c r="E139" s="285" t="s">
        <v>114</v>
      </c>
      <c r="F139" s="286" t="s">
        <v>1541</v>
      </c>
      <c r="G139" s="903"/>
      <c r="H139" s="931"/>
      <c r="I139" s="1000"/>
      <c r="J139" s="1001"/>
      <c r="K139" s="1001"/>
      <c r="L139" s="1002"/>
      <c r="M139" s="1000"/>
      <c r="N139" s="1002"/>
      <c r="O139" s="1000"/>
      <c r="P139" s="1002"/>
      <c r="Q139" s="1000"/>
      <c r="R139" s="1002"/>
      <c r="S139" s="1000"/>
      <c r="T139" s="1002"/>
      <c r="U139" s="1000"/>
      <c r="V139" s="1002"/>
      <c r="W139" s="1000"/>
      <c r="X139" s="1002"/>
      <c r="Y139" s="1000"/>
      <c r="Z139" s="1002"/>
      <c r="AA139" s="1003"/>
      <c r="AB139" s="1003"/>
      <c r="AC139" s="1000"/>
      <c r="AD139" s="1002"/>
      <c r="AE139" s="1000"/>
      <c r="AF139" s="1002"/>
      <c r="AG139" s="1000"/>
      <c r="AH139" s="1002"/>
      <c r="AI139" s="1000"/>
      <c r="AJ139" s="1002"/>
      <c r="AK139" s="1000"/>
      <c r="AL139" s="1002"/>
      <c r="AM139" s="1000"/>
      <c r="AN139" s="1002"/>
      <c r="AO139" s="1000"/>
      <c r="AP139" s="1002"/>
      <c r="AQ139" s="1000"/>
      <c r="AR139" s="1002"/>
      <c r="AS139" s="1000"/>
      <c r="AT139" s="1002"/>
      <c r="AU139" s="1004"/>
      <c r="AV139" s="372">
        <v>44258</v>
      </c>
      <c r="AX139" s="177"/>
      <c r="AY139" s="177"/>
      <c r="AZ139" s="177"/>
      <c r="BA139" s="177"/>
      <c r="BB139" s="177"/>
      <c r="BC139" s="177"/>
      <c r="BD139" s="177"/>
      <c r="BE139" s="177"/>
      <c r="BF139" s="177"/>
      <c r="BG139" s="177"/>
      <c r="BH139" s="177"/>
      <c r="BI139" s="177"/>
      <c r="BJ139" s="177"/>
    </row>
    <row r="140" spans="1:62" s="187" customFormat="1" ht="31.5">
      <c r="A140" s="371">
        <v>23</v>
      </c>
      <c r="B140" s="299" t="s">
        <v>400</v>
      </c>
      <c r="C140" s="300" t="s">
        <v>401</v>
      </c>
      <c r="D140" s="248">
        <v>23</v>
      </c>
      <c r="E140" s="249" t="s">
        <v>114</v>
      </c>
      <c r="F140" s="250" t="s">
        <v>1544</v>
      </c>
      <c r="G140" s="882" t="s">
        <v>1454</v>
      </c>
      <c r="H140" s="1014"/>
      <c r="I140" s="883">
        <v>43642</v>
      </c>
      <c r="J140" s="884">
        <f>I140+4</f>
        <v>43646</v>
      </c>
      <c r="K140" s="884">
        <v>43647</v>
      </c>
      <c r="L140" s="885">
        <v>43672</v>
      </c>
      <c r="M140" s="886">
        <f>L140+1</f>
        <v>43673</v>
      </c>
      <c r="N140" s="909">
        <v>43702</v>
      </c>
      <c r="O140" s="910">
        <v>43702</v>
      </c>
      <c r="P140" s="909">
        <f>M140+10</f>
        <v>43683</v>
      </c>
      <c r="Q140" s="910">
        <f>P140+5</f>
        <v>43688</v>
      </c>
      <c r="R140" s="911">
        <v>43722</v>
      </c>
      <c r="S140" s="910">
        <f>P140+10</f>
        <v>43693</v>
      </c>
      <c r="T140" s="909">
        <v>43732</v>
      </c>
      <c r="U140" s="910">
        <f>N140+1</f>
        <v>43703</v>
      </c>
      <c r="V140" s="909">
        <f>U140+5</f>
        <v>43708</v>
      </c>
      <c r="W140" s="910">
        <f>V140+1</f>
        <v>43709</v>
      </c>
      <c r="X140" s="911">
        <v>43761</v>
      </c>
      <c r="Y140" s="910">
        <f>X140+20</f>
        <v>43781</v>
      </c>
      <c r="Z140" s="909">
        <f>O140+10</f>
        <v>43712</v>
      </c>
      <c r="AA140" s="912"/>
      <c r="AB140" s="912"/>
      <c r="AC140" s="910">
        <f>X140+25</f>
        <v>43786</v>
      </c>
      <c r="AD140" s="909">
        <f>X140+15</f>
        <v>43776</v>
      </c>
      <c r="AE140" s="910">
        <f>AC140+1</f>
        <v>43787</v>
      </c>
      <c r="AF140" s="909">
        <f>X140+10</f>
        <v>43771</v>
      </c>
      <c r="AG140" s="910">
        <f>AF140+1</f>
        <v>43772</v>
      </c>
      <c r="AH140" s="909">
        <f>Y140+1</f>
        <v>43782</v>
      </c>
      <c r="AI140" s="913">
        <f>AH140+15</f>
        <v>43797</v>
      </c>
      <c r="AJ140" s="909">
        <f>AI140+10</f>
        <v>43807</v>
      </c>
      <c r="AK140" s="910">
        <f>AJ140+5</f>
        <v>43812</v>
      </c>
      <c r="AL140" s="909">
        <f>AK140+15</f>
        <v>43827</v>
      </c>
      <c r="AM140" s="910">
        <f>AK140+20</f>
        <v>43832</v>
      </c>
      <c r="AN140" s="911">
        <f>AM140+5</f>
        <v>43837</v>
      </c>
      <c r="AO140" s="910">
        <f>AN140+1</f>
        <v>43838</v>
      </c>
      <c r="AP140" s="909">
        <f>AO140+5</f>
        <v>43843</v>
      </c>
      <c r="AQ140" s="910">
        <f>AP140+5</f>
        <v>43848</v>
      </c>
      <c r="AR140" s="911">
        <v>43882</v>
      </c>
      <c r="AS140" s="913">
        <v>43902</v>
      </c>
      <c r="AT140" s="911">
        <v>43922</v>
      </c>
      <c r="AU140" s="915">
        <v>43982</v>
      </c>
      <c r="AV140" s="372">
        <v>43982</v>
      </c>
      <c r="AX140" s="177"/>
      <c r="AY140" s="177"/>
      <c r="AZ140" s="177"/>
      <c r="BA140" s="177"/>
      <c r="BB140" s="177"/>
      <c r="BC140" s="177"/>
      <c r="BD140" s="177"/>
      <c r="BE140" s="177"/>
      <c r="BF140" s="177"/>
      <c r="BG140" s="177"/>
      <c r="BH140" s="177"/>
      <c r="BI140" s="177"/>
      <c r="BJ140" s="177"/>
    </row>
    <row r="141" spans="1:62" s="187" customFormat="1" ht="31.5">
      <c r="A141" s="373"/>
      <c r="B141" s="307" t="s">
        <v>443</v>
      </c>
      <c r="C141" s="308" t="s">
        <v>444</v>
      </c>
      <c r="D141" s="273">
        <v>23</v>
      </c>
      <c r="E141" s="274" t="s">
        <v>114</v>
      </c>
      <c r="F141" s="275" t="s">
        <v>1544</v>
      </c>
      <c r="G141" s="897"/>
      <c r="H141" s="924"/>
      <c r="I141" s="1000"/>
      <c r="J141" s="1001"/>
      <c r="K141" s="1001"/>
      <c r="L141" s="1002"/>
      <c r="M141" s="1000"/>
      <c r="N141" s="1002"/>
      <c r="O141" s="1000"/>
      <c r="P141" s="1002"/>
      <c r="Q141" s="1000"/>
      <c r="R141" s="1002"/>
      <c r="S141" s="1000"/>
      <c r="T141" s="1002"/>
      <c r="U141" s="1000"/>
      <c r="V141" s="1002"/>
      <c r="W141" s="1000"/>
      <c r="X141" s="1002"/>
      <c r="Y141" s="1000"/>
      <c r="Z141" s="1002"/>
      <c r="AA141" s="1003"/>
      <c r="AB141" s="1003"/>
      <c r="AC141" s="1000"/>
      <c r="AD141" s="1002"/>
      <c r="AE141" s="1000"/>
      <c r="AF141" s="1002"/>
      <c r="AG141" s="1000"/>
      <c r="AH141" s="1002"/>
      <c r="AI141" s="1000"/>
      <c r="AJ141" s="1002"/>
      <c r="AK141" s="1000"/>
      <c r="AL141" s="1002"/>
      <c r="AM141" s="1000"/>
      <c r="AN141" s="1002"/>
      <c r="AO141" s="1000"/>
      <c r="AP141" s="1002"/>
      <c r="AQ141" s="1000"/>
      <c r="AR141" s="1002"/>
      <c r="AS141" s="1000"/>
      <c r="AT141" s="1002"/>
      <c r="AU141" s="1004"/>
      <c r="AV141" s="372">
        <v>44092</v>
      </c>
      <c r="AX141" s="177"/>
      <c r="AY141" s="177"/>
      <c r="AZ141" s="177"/>
      <c r="BA141" s="177"/>
      <c r="BB141" s="177"/>
      <c r="BC141" s="177"/>
      <c r="BD141" s="177"/>
      <c r="BE141" s="177"/>
      <c r="BF141" s="177"/>
      <c r="BG141" s="177"/>
      <c r="BH141" s="177"/>
      <c r="BI141" s="177"/>
      <c r="BJ141" s="177"/>
    </row>
    <row r="142" spans="1:62" s="187" customFormat="1" ht="47.25">
      <c r="A142" s="373"/>
      <c r="B142" s="307" t="s">
        <v>804</v>
      </c>
      <c r="C142" s="308" t="s">
        <v>1245</v>
      </c>
      <c r="D142" s="273">
        <v>23</v>
      </c>
      <c r="E142" s="274" t="s">
        <v>114</v>
      </c>
      <c r="F142" s="275" t="s">
        <v>1544</v>
      </c>
      <c r="G142" s="897"/>
      <c r="H142" s="924"/>
      <c r="I142" s="646"/>
      <c r="J142" s="941"/>
      <c r="K142" s="941"/>
      <c r="L142" s="942"/>
      <c r="M142" s="141"/>
      <c r="N142" s="1019"/>
      <c r="O142" s="1020"/>
      <c r="P142" s="1019"/>
      <c r="Q142" s="1020"/>
      <c r="R142" s="1002"/>
      <c r="S142" s="1020"/>
      <c r="T142" s="1019"/>
      <c r="U142" s="1020"/>
      <c r="V142" s="1019"/>
      <c r="W142" s="1020"/>
      <c r="X142" s="1002"/>
      <c r="Y142" s="1020"/>
      <c r="Z142" s="1019"/>
      <c r="AA142" s="1021"/>
      <c r="AB142" s="1021"/>
      <c r="AC142" s="1020"/>
      <c r="AD142" s="1019"/>
      <c r="AE142" s="1020"/>
      <c r="AF142" s="1019"/>
      <c r="AG142" s="1020"/>
      <c r="AH142" s="1019"/>
      <c r="AI142" s="1000"/>
      <c r="AJ142" s="1019"/>
      <c r="AK142" s="1020"/>
      <c r="AL142" s="1019"/>
      <c r="AM142" s="1020"/>
      <c r="AN142" s="1002"/>
      <c r="AO142" s="1020"/>
      <c r="AP142" s="1019"/>
      <c r="AQ142" s="1020"/>
      <c r="AR142" s="1002"/>
      <c r="AS142" s="1000"/>
      <c r="AT142" s="1002"/>
      <c r="AU142" s="1004"/>
      <c r="AV142" s="372">
        <v>44891</v>
      </c>
      <c r="AX142" s="177"/>
      <c r="AY142" s="177"/>
      <c r="AZ142" s="177"/>
      <c r="BA142" s="177"/>
      <c r="BB142" s="177"/>
      <c r="BC142" s="177"/>
      <c r="BD142" s="177"/>
      <c r="BE142" s="177"/>
      <c r="BF142" s="177"/>
      <c r="BG142" s="177"/>
      <c r="BH142" s="177"/>
      <c r="BI142" s="177"/>
      <c r="BJ142" s="177"/>
    </row>
    <row r="143" spans="1:62" s="187" customFormat="1" ht="47.25">
      <c r="A143" s="373"/>
      <c r="B143" s="382" t="s">
        <v>774</v>
      </c>
      <c r="C143" s="383" t="s">
        <v>1246</v>
      </c>
      <c r="D143" s="273">
        <v>23</v>
      </c>
      <c r="E143" s="274" t="s">
        <v>114</v>
      </c>
      <c r="F143" s="275" t="s">
        <v>1544</v>
      </c>
      <c r="G143" s="897"/>
      <c r="H143" s="924"/>
      <c r="I143" s="1000"/>
      <c r="J143" s="1001"/>
      <c r="K143" s="1001"/>
      <c r="L143" s="1002"/>
      <c r="M143" s="1000"/>
      <c r="N143" s="1002"/>
      <c r="O143" s="1000"/>
      <c r="P143" s="1002"/>
      <c r="Q143" s="1000"/>
      <c r="R143" s="1002"/>
      <c r="S143" s="1000"/>
      <c r="T143" s="1002"/>
      <c r="U143" s="1000"/>
      <c r="V143" s="1002"/>
      <c r="W143" s="1000"/>
      <c r="X143" s="1002"/>
      <c r="Y143" s="1000"/>
      <c r="Z143" s="1002"/>
      <c r="AA143" s="1003"/>
      <c r="AB143" s="1003"/>
      <c r="AC143" s="1000"/>
      <c r="AD143" s="1002"/>
      <c r="AE143" s="1000"/>
      <c r="AF143" s="1002"/>
      <c r="AG143" s="1000"/>
      <c r="AH143" s="1002"/>
      <c r="AI143" s="1000"/>
      <c r="AJ143" s="1002"/>
      <c r="AK143" s="1000"/>
      <c r="AL143" s="1002"/>
      <c r="AM143" s="1000"/>
      <c r="AN143" s="1002"/>
      <c r="AO143" s="1000"/>
      <c r="AP143" s="1002"/>
      <c r="AQ143" s="1000"/>
      <c r="AR143" s="1002"/>
      <c r="AS143" s="1000"/>
      <c r="AT143" s="1002"/>
      <c r="AU143" s="1004"/>
      <c r="AV143" s="372">
        <v>44416</v>
      </c>
      <c r="AX143" s="177"/>
      <c r="AY143" s="177"/>
      <c r="AZ143" s="177"/>
      <c r="BA143" s="177"/>
      <c r="BB143" s="177"/>
      <c r="BC143" s="177"/>
      <c r="BD143" s="177"/>
      <c r="BE143" s="177"/>
      <c r="BF143" s="177"/>
      <c r="BG143" s="177"/>
      <c r="BH143" s="177"/>
      <c r="BI143" s="177"/>
      <c r="BJ143" s="177"/>
    </row>
    <row r="144" spans="1:62" s="187" customFormat="1" ht="31.5">
      <c r="A144" s="384"/>
      <c r="B144" s="317" t="s">
        <v>447</v>
      </c>
      <c r="C144" s="318" t="s">
        <v>448</v>
      </c>
      <c r="D144" s="284">
        <v>23</v>
      </c>
      <c r="E144" s="285" t="s">
        <v>114</v>
      </c>
      <c r="F144" s="286" t="s">
        <v>1544</v>
      </c>
      <c r="G144" s="903"/>
      <c r="H144" s="931"/>
      <c r="I144" s="1000"/>
      <c r="J144" s="1001"/>
      <c r="K144" s="1001"/>
      <c r="L144" s="1002"/>
      <c r="M144" s="1000"/>
      <c r="N144" s="1002"/>
      <c r="O144" s="1000"/>
      <c r="P144" s="1002"/>
      <c r="Q144" s="1000"/>
      <c r="R144" s="1002"/>
      <c r="S144" s="1000"/>
      <c r="T144" s="1002"/>
      <c r="U144" s="1000"/>
      <c r="V144" s="1002"/>
      <c r="W144" s="1000"/>
      <c r="X144" s="1002"/>
      <c r="Y144" s="1000"/>
      <c r="Z144" s="1002"/>
      <c r="AA144" s="1003"/>
      <c r="AB144" s="1003"/>
      <c r="AC144" s="1000"/>
      <c r="AD144" s="1002"/>
      <c r="AE144" s="1000"/>
      <c r="AF144" s="1002"/>
      <c r="AG144" s="1000"/>
      <c r="AH144" s="1002"/>
      <c r="AI144" s="1000"/>
      <c r="AJ144" s="1002"/>
      <c r="AK144" s="1000"/>
      <c r="AL144" s="1002"/>
      <c r="AM144" s="1000"/>
      <c r="AN144" s="1002"/>
      <c r="AO144" s="1000"/>
      <c r="AP144" s="1002"/>
      <c r="AQ144" s="1000"/>
      <c r="AR144" s="1002"/>
      <c r="AS144" s="1000"/>
      <c r="AT144" s="1002"/>
      <c r="AU144" s="1004"/>
      <c r="AV144" s="372">
        <v>44072</v>
      </c>
      <c r="AX144" s="177"/>
      <c r="AY144" s="177"/>
      <c r="AZ144" s="177"/>
      <c r="BA144" s="177"/>
      <c r="BB144" s="177"/>
      <c r="BC144" s="177"/>
      <c r="BD144" s="177"/>
      <c r="BE144" s="177"/>
      <c r="BF144" s="177"/>
      <c r="BG144" s="177"/>
      <c r="BH144" s="177"/>
      <c r="BI144" s="177"/>
      <c r="BJ144" s="177"/>
    </row>
    <row r="145" spans="1:62" s="187" customFormat="1" ht="47.25">
      <c r="A145" s="371">
        <v>24</v>
      </c>
      <c r="B145" s="299" t="s">
        <v>408</v>
      </c>
      <c r="C145" s="300" t="s">
        <v>409</v>
      </c>
      <c r="D145" s="248">
        <v>24</v>
      </c>
      <c r="E145" s="249" t="s">
        <v>114</v>
      </c>
      <c r="F145" s="250" t="s">
        <v>1545</v>
      </c>
      <c r="G145" s="882" t="s">
        <v>1454</v>
      </c>
      <c r="H145" s="1014"/>
      <c r="I145" s="883">
        <v>43702</v>
      </c>
      <c r="J145" s="884">
        <f>I145+4</f>
        <v>43706</v>
      </c>
      <c r="K145" s="884">
        <v>43707</v>
      </c>
      <c r="L145" s="885">
        <v>43732</v>
      </c>
      <c r="M145" s="886">
        <f>L145+1</f>
        <v>43733</v>
      </c>
      <c r="N145" s="909">
        <v>43762</v>
      </c>
      <c r="O145" s="910">
        <v>43762</v>
      </c>
      <c r="P145" s="909">
        <f>M145+10</f>
        <v>43743</v>
      </c>
      <c r="Q145" s="910">
        <f>P145+5</f>
        <v>43748</v>
      </c>
      <c r="R145" s="911">
        <v>43782</v>
      </c>
      <c r="S145" s="910">
        <f>P145+10</f>
        <v>43753</v>
      </c>
      <c r="T145" s="909">
        <v>43792</v>
      </c>
      <c r="U145" s="910">
        <f>N145+1</f>
        <v>43763</v>
      </c>
      <c r="V145" s="909">
        <f>U145+5</f>
        <v>43768</v>
      </c>
      <c r="W145" s="910">
        <f>V145+1</f>
        <v>43769</v>
      </c>
      <c r="X145" s="911">
        <v>43821</v>
      </c>
      <c r="Y145" s="910">
        <f>X145+20</f>
        <v>43841</v>
      </c>
      <c r="Z145" s="909">
        <f>O145+10</f>
        <v>43772</v>
      </c>
      <c r="AA145" s="912"/>
      <c r="AB145" s="912"/>
      <c r="AC145" s="910">
        <f>X145+25</f>
        <v>43846</v>
      </c>
      <c r="AD145" s="909">
        <f>X145+15</f>
        <v>43836</v>
      </c>
      <c r="AE145" s="910">
        <f>AC145+1</f>
        <v>43847</v>
      </c>
      <c r="AF145" s="909">
        <f>X145+10</f>
        <v>43831</v>
      </c>
      <c r="AG145" s="910">
        <f>AF145+1</f>
        <v>43832</v>
      </c>
      <c r="AH145" s="909">
        <f>Y145+1</f>
        <v>43842</v>
      </c>
      <c r="AI145" s="913">
        <f>AH145+15</f>
        <v>43857</v>
      </c>
      <c r="AJ145" s="909">
        <f>AI145+10</f>
        <v>43867</v>
      </c>
      <c r="AK145" s="910">
        <f>AJ145+5</f>
        <v>43872</v>
      </c>
      <c r="AL145" s="909">
        <f>AK145+15</f>
        <v>43887</v>
      </c>
      <c r="AM145" s="910">
        <f>AK145+20</f>
        <v>43892</v>
      </c>
      <c r="AN145" s="911">
        <f>AM145+5</f>
        <v>43897</v>
      </c>
      <c r="AO145" s="910">
        <f>AN145+1</f>
        <v>43898</v>
      </c>
      <c r="AP145" s="909">
        <f>AO145+5</f>
        <v>43903</v>
      </c>
      <c r="AQ145" s="910">
        <f>AP145+5</f>
        <v>43908</v>
      </c>
      <c r="AR145" s="911">
        <v>43942</v>
      </c>
      <c r="AS145" s="913">
        <v>43962</v>
      </c>
      <c r="AT145" s="911">
        <v>43982</v>
      </c>
      <c r="AU145" s="915">
        <v>44042</v>
      </c>
      <c r="AV145" s="372">
        <v>44672</v>
      </c>
      <c r="AX145" s="177"/>
      <c r="AY145" s="177"/>
      <c r="AZ145" s="177"/>
      <c r="BA145" s="177"/>
      <c r="BB145" s="177"/>
      <c r="BC145" s="177"/>
      <c r="BD145" s="177"/>
      <c r="BE145" s="177"/>
      <c r="BF145" s="177"/>
      <c r="BG145" s="177"/>
      <c r="BH145" s="177"/>
      <c r="BI145" s="177"/>
      <c r="BJ145" s="177"/>
    </row>
    <row r="146" spans="1:62" s="187" customFormat="1" ht="31.5">
      <c r="A146" s="373"/>
      <c r="B146" s="307" t="s">
        <v>453</v>
      </c>
      <c r="C146" s="308" t="s">
        <v>454</v>
      </c>
      <c r="D146" s="273">
        <v>24</v>
      </c>
      <c r="E146" s="274" t="s">
        <v>114</v>
      </c>
      <c r="F146" s="275" t="s">
        <v>1545</v>
      </c>
      <c r="G146" s="897"/>
      <c r="H146" s="924"/>
      <c r="I146" s="1000"/>
      <c r="J146" s="1001"/>
      <c r="K146" s="1001"/>
      <c r="L146" s="1002"/>
      <c r="M146" s="1000"/>
      <c r="N146" s="1002"/>
      <c r="O146" s="1000"/>
      <c r="P146" s="1002"/>
      <c r="Q146" s="1000"/>
      <c r="R146" s="1002"/>
      <c r="S146" s="1000"/>
      <c r="T146" s="1002"/>
      <c r="U146" s="1000"/>
      <c r="V146" s="1002"/>
      <c r="W146" s="1000"/>
      <c r="X146" s="1002"/>
      <c r="Y146" s="1000"/>
      <c r="Z146" s="1002"/>
      <c r="AA146" s="1003"/>
      <c r="AB146" s="1003"/>
      <c r="AC146" s="1000"/>
      <c r="AD146" s="1002"/>
      <c r="AE146" s="1000"/>
      <c r="AF146" s="1002"/>
      <c r="AG146" s="1000"/>
      <c r="AH146" s="1002"/>
      <c r="AI146" s="1000"/>
      <c r="AJ146" s="1002"/>
      <c r="AK146" s="1000"/>
      <c r="AL146" s="1002"/>
      <c r="AM146" s="1000"/>
      <c r="AN146" s="1002"/>
      <c r="AO146" s="1000"/>
      <c r="AP146" s="1002"/>
      <c r="AQ146" s="1000"/>
      <c r="AR146" s="1002"/>
      <c r="AS146" s="1000"/>
      <c r="AT146" s="1002"/>
      <c r="AU146" s="1004"/>
      <c r="AV146" s="372">
        <v>44416</v>
      </c>
      <c r="AX146" s="177"/>
      <c r="AY146" s="177"/>
      <c r="AZ146" s="177"/>
      <c r="BA146" s="177"/>
      <c r="BB146" s="177"/>
      <c r="BC146" s="177"/>
      <c r="BD146" s="177"/>
      <c r="BE146" s="177"/>
      <c r="BF146" s="177"/>
      <c r="BG146" s="177"/>
      <c r="BH146" s="177"/>
      <c r="BI146" s="177"/>
      <c r="BJ146" s="177"/>
    </row>
    <row r="147" spans="1:62" s="187" customFormat="1" ht="31.5">
      <c r="A147" s="373"/>
      <c r="B147" s="374" t="s">
        <v>410</v>
      </c>
      <c r="C147" s="375" t="s">
        <v>411</v>
      </c>
      <c r="D147" s="273">
        <v>24</v>
      </c>
      <c r="E147" s="274" t="s">
        <v>114</v>
      </c>
      <c r="F147" s="275" t="s">
        <v>1545</v>
      </c>
      <c r="G147" s="897"/>
      <c r="H147" s="924"/>
      <c r="I147" s="1026"/>
      <c r="J147" s="1027"/>
      <c r="K147" s="1027"/>
      <c r="L147" s="1028"/>
      <c r="M147" s="1026"/>
      <c r="N147" s="1028"/>
      <c r="O147" s="1026"/>
      <c r="P147" s="1028"/>
      <c r="Q147" s="1026"/>
      <c r="R147" s="1028"/>
      <c r="S147" s="1026"/>
      <c r="T147" s="1028"/>
      <c r="U147" s="1026"/>
      <c r="V147" s="1028"/>
      <c r="W147" s="1026"/>
      <c r="X147" s="1028"/>
      <c r="Y147" s="1026"/>
      <c r="Z147" s="1028"/>
      <c r="AA147" s="1029"/>
      <c r="AB147" s="1029"/>
      <c r="AC147" s="1026"/>
      <c r="AD147" s="1028"/>
      <c r="AE147" s="1026"/>
      <c r="AF147" s="1028"/>
      <c r="AG147" s="1026"/>
      <c r="AH147" s="1028"/>
      <c r="AI147" s="1026"/>
      <c r="AJ147" s="1028"/>
      <c r="AK147" s="1026"/>
      <c r="AL147" s="1028"/>
      <c r="AM147" s="1026"/>
      <c r="AN147" s="1028"/>
      <c r="AO147" s="1026"/>
      <c r="AP147" s="1028"/>
      <c r="AQ147" s="1026"/>
      <c r="AR147" s="1028"/>
      <c r="AS147" s="1026"/>
      <c r="AT147" s="1028"/>
      <c r="AU147" s="1030"/>
      <c r="AV147" s="372">
        <v>44852</v>
      </c>
      <c r="AX147" s="177"/>
      <c r="AY147" s="177"/>
      <c r="AZ147" s="177"/>
      <c r="BA147" s="177"/>
      <c r="BB147" s="177"/>
      <c r="BC147" s="177"/>
      <c r="BD147" s="177"/>
      <c r="BE147" s="177"/>
      <c r="BF147" s="177"/>
      <c r="BG147" s="177"/>
      <c r="BH147" s="177"/>
      <c r="BI147" s="177"/>
      <c r="BJ147" s="177"/>
    </row>
    <row r="148" spans="1:62" s="187" customFormat="1" ht="18.75">
      <c r="A148" s="373"/>
      <c r="B148" s="307" t="s">
        <v>455</v>
      </c>
      <c r="C148" s="308" t="s">
        <v>456</v>
      </c>
      <c r="D148" s="273">
        <v>24</v>
      </c>
      <c r="E148" s="274" t="s">
        <v>114</v>
      </c>
      <c r="F148" s="275" t="s">
        <v>1545</v>
      </c>
      <c r="G148" s="897"/>
      <c r="H148" s="924"/>
      <c r="I148" s="1000"/>
      <c r="J148" s="1001"/>
      <c r="K148" s="1001"/>
      <c r="L148" s="1002"/>
      <c r="M148" s="1000"/>
      <c r="N148" s="1002"/>
      <c r="O148" s="1000"/>
      <c r="P148" s="1002"/>
      <c r="Q148" s="1000"/>
      <c r="R148" s="1002"/>
      <c r="S148" s="1000"/>
      <c r="T148" s="1002"/>
      <c r="U148" s="1000"/>
      <c r="V148" s="1002"/>
      <c r="W148" s="1000"/>
      <c r="X148" s="1002"/>
      <c r="Y148" s="1000"/>
      <c r="Z148" s="1002"/>
      <c r="AA148" s="1003"/>
      <c r="AB148" s="1003"/>
      <c r="AC148" s="1000"/>
      <c r="AD148" s="1002"/>
      <c r="AE148" s="1000"/>
      <c r="AF148" s="1002"/>
      <c r="AG148" s="1000"/>
      <c r="AH148" s="1002"/>
      <c r="AI148" s="1000"/>
      <c r="AJ148" s="1002"/>
      <c r="AK148" s="1000"/>
      <c r="AL148" s="1002"/>
      <c r="AM148" s="1000"/>
      <c r="AN148" s="1002"/>
      <c r="AO148" s="1000"/>
      <c r="AP148" s="1002"/>
      <c r="AQ148" s="1000"/>
      <c r="AR148" s="1002"/>
      <c r="AS148" s="1000"/>
      <c r="AT148" s="1002"/>
      <c r="AU148" s="1004"/>
      <c r="AV148" s="372">
        <v>44616</v>
      </c>
      <c r="AX148" s="177"/>
      <c r="AY148" s="177"/>
      <c r="AZ148" s="177"/>
      <c r="BA148" s="177"/>
      <c r="BB148" s="177"/>
      <c r="BC148" s="177"/>
      <c r="BD148" s="177"/>
      <c r="BE148" s="177"/>
      <c r="BF148" s="177"/>
      <c r="BG148" s="177"/>
      <c r="BH148" s="177"/>
      <c r="BI148" s="177"/>
      <c r="BJ148" s="177"/>
    </row>
    <row r="149" spans="1:62" s="187" customFormat="1" ht="31.5">
      <c r="A149" s="373"/>
      <c r="B149" s="307" t="s">
        <v>475</v>
      </c>
      <c r="C149" s="308" t="s">
        <v>476</v>
      </c>
      <c r="D149" s="273">
        <v>24</v>
      </c>
      <c r="E149" s="274" t="s">
        <v>114</v>
      </c>
      <c r="F149" s="275" t="s">
        <v>1545</v>
      </c>
      <c r="G149" s="897"/>
      <c r="H149" s="924"/>
      <c r="I149" s="1000"/>
      <c r="J149" s="1001"/>
      <c r="K149" s="1001"/>
      <c r="L149" s="1002"/>
      <c r="M149" s="1000"/>
      <c r="N149" s="1002"/>
      <c r="O149" s="1000"/>
      <c r="P149" s="1002"/>
      <c r="Q149" s="1000"/>
      <c r="R149" s="1002"/>
      <c r="S149" s="1000"/>
      <c r="T149" s="1002"/>
      <c r="U149" s="1000"/>
      <c r="V149" s="1002"/>
      <c r="W149" s="1000"/>
      <c r="X149" s="1002"/>
      <c r="Y149" s="1000"/>
      <c r="Z149" s="1002"/>
      <c r="AA149" s="1003"/>
      <c r="AB149" s="1003"/>
      <c r="AC149" s="1000"/>
      <c r="AD149" s="1002"/>
      <c r="AE149" s="1000"/>
      <c r="AF149" s="1002"/>
      <c r="AG149" s="1000"/>
      <c r="AH149" s="1002"/>
      <c r="AI149" s="1000"/>
      <c r="AJ149" s="1002"/>
      <c r="AK149" s="1000"/>
      <c r="AL149" s="1002"/>
      <c r="AM149" s="1000"/>
      <c r="AN149" s="1002"/>
      <c r="AO149" s="1000"/>
      <c r="AP149" s="1002"/>
      <c r="AQ149" s="1000"/>
      <c r="AR149" s="1002"/>
      <c r="AS149" s="1000"/>
      <c r="AT149" s="1002"/>
      <c r="AU149" s="1004"/>
      <c r="AV149" s="372">
        <v>44042</v>
      </c>
      <c r="AX149" s="177"/>
      <c r="AY149" s="177"/>
      <c r="AZ149" s="177"/>
      <c r="BA149" s="177"/>
      <c r="BB149" s="177"/>
      <c r="BC149" s="177"/>
      <c r="BD149" s="177"/>
      <c r="BE149" s="177"/>
      <c r="BF149" s="177"/>
      <c r="BG149" s="177"/>
      <c r="BH149" s="177"/>
      <c r="BI149" s="177"/>
      <c r="BJ149" s="177"/>
    </row>
    <row r="150" spans="1:62" s="187" customFormat="1" ht="31.5">
      <c r="A150" s="373"/>
      <c r="B150" s="307" t="s">
        <v>1546</v>
      </c>
      <c r="C150" s="308" t="s">
        <v>1547</v>
      </c>
      <c r="D150" s="273">
        <v>24</v>
      </c>
      <c r="E150" s="274" t="s">
        <v>114</v>
      </c>
      <c r="F150" s="275" t="s">
        <v>1545</v>
      </c>
      <c r="G150" s="897"/>
      <c r="H150" s="924"/>
      <c r="I150" s="1000"/>
      <c r="J150" s="1001"/>
      <c r="K150" s="1001"/>
      <c r="L150" s="1002"/>
      <c r="M150" s="1000"/>
      <c r="N150" s="1002"/>
      <c r="O150" s="1000"/>
      <c r="P150" s="1002"/>
      <c r="Q150" s="1000"/>
      <c r="R150" s="1002"/>
      <c r="S150" s="1000"/>
      <c r="T150" s="1002"/>
      <c r="U150" s="1000"/>
      <c r="V150" s="1002"/>
      <c r="W150" s="1000"/>
      <c r="X150" s="1002"/>
      <c r="Y150" s="1000"/>
      <c r="Z150" s="1002"/>
      <c r="AA150" s="1003"/>
      <c r="AB150" s="1003"/>
      <c r="AC150" s="1000"/>
      <c r="AD150" s="1002"/>
      <c r="AE150" s="1000"/>
      <c r="AF150" s="1002"/>
      <c r="AG150" s="1000"/>
      <c r="AH150" s="1002"/>
      <c r="AI150" s="1000"/>
      <c r="AJ150" s="1002"/>
      <c r="AK150" s="1000"/>
      <c r="AL150" s="1002"/>
      <c r="AM150" s="1000"/>
      <c r="AN150" s="1002"/>
      <c r="AO150" s="1000"/>
      <c r="AP150" s="1002"/>
      <c r="AQ150" s="1000"/>
      <c r="AR150" s="1002"/>
      <c r="AS150" s="1000"/>
      <c r="AT150" s="1002"/>
      <c r="AU150" s="1004"/>
      <c r="AV150" s="372">
        <v>44616</v>
      </c>
      <c r="AX150" s="177"/>
      <c r="AY150" s="177"/>
      <c r="AZ150" s="177"/>
      <c r="BA150" s="177"/>
      <c r="BB150" s="177"/>
      <c r="BC150" s="177"/>
      <c r="BD150" s="177"/>
      <c r="BE150" s="177"/>
      <c r="BF150" s="177"/>
      <c r="BG150" s="177"/>
      <c r="BH150" s="177"/>
      <c r="BI150" s="177"/>
      <c r="BJ150" s="177"/>
    </row>
    <row r="151" spans="1:62" s="187" customFormat="1" ht="31.5">
      <c r="A151" s="373"/>
      <c r="B151" s="307" t="s">
        <v>461</v>
      </c>
      <c r="C151" s="308" t="s">
        <v>462</v>
      </c>
      <c r="D151" s="273">
        <v>24</v>
      </c>
      <c r="E151" s="274" t="s">
        <v>114</v>
      </c>
      <c r="F151" s="275" t="s">
        <v>1545</v>
      </c>
      <c r="G151" s="897"/>
      <c r="H151" s="924"/>
      <c r="I151" s="1000"/>
      <c r="J151" s="1001"/>
      <c r="K151" s="1001"/>
      <c r="L151" s="1002"/>
      <c r="M151" s="1000"/>
      <c r="N151" s="1002"/>
      <c r="O151" s="1000"/>
      <c r="P151" s="1002"/>
      <c r="Q151" s="1000"/>
      <c r="R151" s="1002"/>
      <c r="S151" s="1000"/>
      <c r="T151" s="1002"/>
      <c r="U151" s="1000"/>
      <c r="V151" s="1002"/>
      <c r="W151" s="1000"/>
      <c r="X151" s="1002"/>
      <c r="Y151" s="1000"/>
      <c r="Z151" s="1002"/>
      <c r="AA151" s="1003"/>
      <c r="AB151" s="1003"/>
      <c r="AC151" s="1000"/>
      <c r="AD151" s="1002"/>
      <c r="AE151" s="1000"/>
      <c r="AF151" s="1002"/>
      <c r="AG151" s="1000"/>
      <c r="AH151" s="1002"/>
      <c r="AI151" s="1000"/>
      <c r="AJ151" s="1002"/>
      <c r="AK151" s="1000"/>
      <c r="AL151" s="1002"/>
      <c r="AM151" s="1000"/>
      <c r="AN151" s="1002"/>
      <c r="AO151" s="1000"/>
      <c r="AP151" s="1002"/>
      <c r="AQ151" s="1000"/>
      <c r="AR151" s="1002"/>
      <c r="AS151" s="1000"/>
      <c r="AT151" s="1002"/>
      <c r="AU151" s="1004"/>
      <c r="AV151" s="372">
        <v>44856</v>
      </c>
      <c r="AX151" s="177"/>
      <c r="AY151" s="177"/>
      <c r="AZ151" s="177"/>
      <c r="BA151" s="177"/>
      <c r="BB151" s="177"/>
      <c r="BC151" s="177"/>
      <c r="BD151" s="177"/>
      <c r="BE151" s="177"/>
      <c r="BF151" s="177"/>
      <c r="BG151" s="177"/>
      <c r="BH151" s="177"/>
      <c r="BI151" s="177"/>
      <c r="BJ151" s="177"/>
    </row>
    <row r="152" spans="1:62" s="187" customFormat="1" ht="18.75">
      <c r="A152" s="373"/>
      <c r="B152" s="307" t="s">
        <v>457</v>
      </c>
      <c r="C152" s="308" t="s">
        <v>458</v>
      </c>
      <c r="D152" s="273">
        <v>24</v>
      </c>
      <c r="E152" s="274" t="s">
        <v>114</v>
      </c>
      <c r="F152" s="275" t="s">
        <v>1545</v>
      </c>
      <c r="G152" s="897"/>
      <c r="H152" s="924"/>
      <c r="I152" s="1000"/>
      <c r="J152" s="1001"/>
      <c r="K152" s="1001"/>
      <c r="L152" s="1002"/>
      <c r="M152" s="1000"/>
      <c r="N152" s="1002"/>
      <c r="O152" s="1000"/>
      <c r="P152" s="1002"/>
      <c r="Q152" s="1000"/>
      <c r="R152" s="1002"/>
      <c r="S152" s="1000"/>
      <c r="T152" s="1002"/>
      <c r="U152" s="1000"/>
      <c r="V152" s="1002"/>
      <c r="W152" s="1000"/>
      <c r="X152" s="1002"/>
      <c r="Y152" s="1000"/>
      <c r="Z152" s="1002"/>
      <c r="AA152" s="1003"/>
      <c r="AB152" s="1003"/>
      <c r="AC152" s="1000"/>
      <c r="AD152" s="1002"/>
      <c r="AE152" s="1000"/>
      <c r="AF152" s="1002"/>
      <c r="AG152" s="1000"/>
      <c r="AH152" s="1002"/>
      <c r="AI152" s="1000"/>
      <c r="AJ152" s="1002"/>
      <c r="AK152" s="1000"/>
      <c r="AL152" s="1002"/>
      <c r="AM152" s="1000"/>
      <c r="AN152" s="1002"/>
      <c r="AO152" s="1000"/>
      <c r="AP152" s="1002"/>
      <c r="AQ152" s="1000"/>
      <c r="AR152" s="1002"/>
      <c r="AS152" s="1000"/>
      <c r="AT152" s="1002"/>
      <c r="AU152" s="1004"/>
      <c r="AV152" s="372">
        <v>44916</v>
      </c>
      <c r="AX152" s="177"/>
      <c r="AY152" s="177"/>
      <c r="AZ152" s="177"/>
      <c r="BA152" s="177"/>
      <c r="BB152" s="177"/>
      <c r="BC152" s="177"/>
      <c r="BD152" s="177"/>
      <c r="BE152" s="177"/>
      <c r="BF152" s="177"/>
      <c r="BG152" s="177"/>
      <c r="BH152" s="177"/>
      <c r="BI152" s="177"/>
      <c r="BJ152" s="177"/>
    </row>
    <row r="153" spans="1:62" s="187" customFormat="1" ht="31.5">
      <c r="A153" s="384"/>
      <c r="B153" s="406" t="s">
        <v>459</v>
      </c>
      <c r="C153" s="407" t="s">
        <v>460</v>
      </c>
      <c r="D153" s="284">
        <v>24</v>
      </c>
      <c r="E153" s="285" t="s">
        <v>114</v>
      </c>
      <c r="F153" s="286" t="s">
        <v>1545</v>
      </c>
      <c r="G153" s="903"/>
      <c r="H153" s="931"/>
      <c r="I153" s="1000"/>
      <c r="J153" s="1001"/>
      <c r="K153" s="1001"/>
      <c r="L153" s="1002"/>
      <c r="M153" s="1000"/>
      <c r="N153" s="1002"/>
      <c r="O153" s="1000"/>
      <c r="P153" s="1002"/>
      <c r="Q153" s="1000"/>
      <c r="R153" s="1002"/>
      <c r="S153" s="1000"/>
      <c r="T153" s="1002"/>
      <c r="U153" s="1000"/>
      <c r="V153" s="1002"/>
      <c r="W153" s="1000"/>
      <c r="X153" s="1002"/>
      <c r="Y153" s="1000"/>
      <c r="Z153" s="1002"/>
      <c r="AA153" s="1003"/>
      <c r="AB153" s="1003"/>
      <c r="AC153" s="1000"/>
      <c r="AD153" s="1002"/>
      <c r="AE153" s="1000"/>
      <c r="AF153" s="1002"/>
      <c r="AG153" s="1000"/>
      <c r="AH153" s="1002"/>
      <c r="AI153" s="1000"/>
      <c r="AJ153" s="1002"/>
      <c r="AK153" s="1000"/>
      <c r="AL153" s="1002"/>
      <c r="AM153" s="1000"/>
      <c r="AN153" s="1002"/>
      <c r="AO153" s="1000"/>
      <c r="AP153" s="1002"/>
      <c r="AQ153" s="1000"/>
      <c r="AR153" s="1002"/>
      <c r="AS153" s="1000"/>
      <c r="AT153" s="1002"/>
      <c r="AU153" s="1004"/>
      <c r="AV153" s="372">
        <v>44962</v>
      </c>
      <c r="AX153" s="177"/>
      <c r="AY153" s="177"/>
      <c r="AZ153" s="177"/>
      <c r="BA153" s="177"/>
      <c r="BB153" s="177"/>
      <c r="BC153" s="177"/>
      <c r="BD153" s="177"/>
      <c r="BE153" s="177"/>
      <c r="BF153" s="177"/>
      <c r="BG153" s="177"/>
      <c r="BH153" s="177"/>
      <c r="BI153" s="177"/>
      <c r="BJ153" s="177"/>
    </row>
    <row r="154" spans="1:62" s="187" customFormat="1" ht="31.5">
      <c r="A154" s="371">
        <v>25</v>
      </c>
      <c r="B154" s="299" t="s">
        <v>526</v>
      </c>
      <c r="C154" s="300" t="s">
        <v>527</v>
      </c>
      <c r="D154" s="248">
        <v>25</v>
      </c>
      <c r="E154" s="249" t="s">
        <v>114</v>
      </c>
      <c r="F154" s="250" t="s">
        <v>1548</v>
      </c>
      <c r="G154" s="882" t="s">
        <v>1454</v>
      </c>
      <c r="H154" s="1014"/>
      <c r="I154" s="883">
        <v>43797</v>
      </c>
      <c r="J154" s="884">
        <f>I154+4</f>
        <v>43801</v>
      </c>
      <c r="K154" s="884">
        <v>43802</v>
      </c>
      <c r="L154" s="885">
        <v>43827</v>
      </c>
      <c r="M154" s="886">
        <f>L154+1</f>
        <v>43828</v>
      </c>
      <c r="N154" s="909">
        <v>43857</v>
      </c>
      <c r="O154" s="910">
        <v>43857</v>
      </c>
      <c r="P154" s="909">
        <f>M154+10</f>
        <v>43838</v>
      </c>
      <c r="Q154" s="910">
        <f>P154+5</f>
        <v>43843</v>
      </c>
      <c r="R154" s="911">
        <v>43877</v>
      </c>
      <c r="S154" s="910">
        <f>P154+10</f>
        <v>43848</v>
      </c>
      <c r="T154" s="909">
        <v>43887</v>
      </c>
      <c r="U154" s="910">
        <f>N154+1</f>
        <v>43858</v>
      </c>
      <c r="V154" s="909">
        <f>U154+5</f>
        <v>43863</v>
      </c>
      <c r="W154" s="910">
        <f>V154+1</f>
        <v>43864</v>
      </c>
      <c r="X154" s="911">
        <v>43916</v>
      </c>
      <c r="Y154" s="910">
        <f>X154+20</f>
        <v>43936</v>
      </c>
      <c r="Z154" s="909">
        <f>O154+10</f>
        <v>43867</v>
      </c>
      <c r="AA154" s="912"/>
      <c r="AB154" s="912"/>
      <c r="AC154" s="910">
        <f>X154+25</f>
        <v>43941</v>
      </c>
      <c r="AD154" s="909">
        <f>X154+15</f>
        <v>43931</v>
      </c>
      <c r="AE154" s="910">
        <f>AC154+1</f>
        <v>43942</v>
      </c>
      <c r="AF154" s="909">
        <f>X154+10</f>
        <v>43926</v>
      </c>
      <c r="AG154" s="910">
        <f>AF154+1</f>
        <v>43927</v>
      </c>
      <c r="AH154" s="909">
        <f>Y154+1</f>
        <v>43937</v>
      </c>
      <c r="AI154" s="913">
        <f>AH154+15</f>
        <v>43952</v>
      </c>
      <c r="AJ154" s="909">
        <f>AI154+10</f>
        <v>43962</v>
      </c>
      <c r="AK154" s="910">
        <f>AJ154+5</f>
        <v>43967</v>
      </c>
      <c r="AL154" s="909">
        <f>AK154+15</f>
        <v>43982</v>
      </c>
      <c r="AM154" s="910">
        <f>AK154+20</f>
        <v>43987</v>
      </c>
      <c r="AN154" s="911">
        <f>AM154+5</f>
        <v>43992</v>
      </c>
      <c r="AO154" s="910">
        <f>AN154+1</f>
        <v>43993</v>
      </c>
      <c r="AP154" s="909">
        <f>AO154+5</f>
        <v>43998</v>
      </c>
      <c r="AQ154" s="910">
        <f>AP154+5</f>
        <v>44003</v>
      </c>
      <c r="AR154" s="911">
        <v>44037</v>
      </c>
      <c r="AS154" s="913">
        <v>44057</v>
      </c>
      <c r="AT154" s="911">
        <v>44077</v>
      </c>
      <c r="AU154" s="915">
        <v>44137</v>
      </c>
      <c r="AV154" s="372">
        <v>44622</v>
      </c>
      <c r="AX154" s="177"/>
      <c r="AY154" s="177"/>
      <c r="AZ154" s="177"/>
      <c r="BA154" s="177"/>
      <c r="BB154" s="177"/>
      <c r="BC154" s="177"/>
      <c r="BD154" s="177"/>
      <c r="BE154" s="177"/>
      <c r="BF154" s="177"/>
      <c r="BG154" s="177"/>
      <c r="BH154" s="177"/>
      <c r="BI154" s="177"/>
      <c r="BJ154" s="177"/>
    </row>
    <row r="155" spans="1:62" s="187" customFormat="1" ht="47.25">
      <c r="A155" s="373"/>
      <c r="B155" s="382" t="s">
        <v>489</v>
      </c>
      <c r="C155" s="383" t="s">
        <v>490</v>
      </c>
      <c r="D155" s="273">
        <v>25</v>
      </c>
      <c r="E155" s="274" t="s">
        <v>114</v>
      </c>
      <c r="F155" s="275" t="s">
        <v>1548</v>
      </c>
      <c r="G155" s="897"/>
      <c r="H155" s="924"/>
      <c r="I155" s="646"/>
      <c r="J155" s="941"/>
      <c r="K155" s="941"/>
      <c r="L155" s="942"/>
      <c r="M155" s="141"/>
      <c r="N155" s="1019"/>
      <c r="O155" s="1020"/>
      <c r="P155" s="1019"/>
      <c r="Q155" s="1020"/>
      <c r="R155" s="1002"/>
      <c r="S155" s="1020"/>
      <c r="T155" s="1019"/>
      <c r="U155" s="1020"/>
      <c r="V155" s="1019"/>
      <c r="W155" s="1020"/>
      <c r="X155" s="1002"/>
      <c r="Y155" s="1020"/>
      <c r="Z155" s="1019"/>
      <c r="AA155" s="1021"/>
      <c r="AB155" s="1021"/>
      <c r="AC155" s="1020"/>
      <c r="AD155" s="1019"/>
      <c r="AE155" s="1020"/>
      <c r="AF155" s="1019"/>
      <c r="AG155" s="1020"/>
      <c r="AH155" s="1019"/>
      <c r="AI155" s="1000"/>
      <c r="AJ155" s="1019"/>
      <c r="AK155" s="1020"/>
      <c r="AL155" s="1019"/>
      <c r="AM155" s="1020"/>
      <c r="AN155" s="1002"/>
      <c r="AO155" s="1020"/>
      <c r="AP155" s="1019"/>
      <c r="AQ155" s="1020"/>
      <c r="AR155" s="1002"/>
      <c r="AS155" s="1000"/>
      <c r="AT155" s="1002"/>
      <c r="AU155" s="1004"/>
      <c r="AV155" s="372">
        <v>44632</v>
      </c>
      <c r="AX155" s="177"/>
      <c r="AY155" s="177"/>
      <c r="AZ155" s="177"/>
      <c r="BA155" s="177"/>
      <c r="BB155" s="177"/>
      <c r="BC155" s="177"/>
      <c r="BD155" s="177"/>
      <c r="BE155" s="177"/>
      <c r="BF155" s="177"/>
      <c r="BG155" s="177"/>
      <c r="BH155" s="177"/>
      <c r="BI155" s="177"/>
      <c r="BJ155" s="177"/>
    </row>
    <row r="156" spans="1:62" s="187" customFormat="1" ht="47.25">
      <c r="A156" s="373"/>
      <c r="B156" s="307" t="s">
        <v>491</v>
      </c>
      <c r="C156" s="308" t="s">
        <v>492</v>
      </c>
      <c r="D156" s="273">
        <v>25</v>
      </c>
      <c r="E156" s="274" t="s">
        <v>114</v>
      </c>
      <c r="F156" s="275" t="s">
        <v>1548</v>
      </c>
      <c r="G156" s="897"/>
      <c r="H156" s="924"/>
      <c r="I156" s="1000"/>
      <c r="J156" s="1001"/>
      <c r="K156" s="1001"/>
      <c r="L156" s="1002"/>
      <c r="M156" s="1000"/>
      <c r="N156" s="1002"/>
      <c r="O156" s="1000"/>
      <c r="P156" s="1002"/>
      <c r="Q156" s="1000"/>
      <c r="R156" s="1002"/>
      <c r="S156" s="1000"/>
      <c r="T156" s="1002"/>
      <c r="U156" s="1000"/>
      <c r="V156" s="1002"/>
      <c r="W156" s="1000"/>
      <c r="X156" s="1002"/>
      <c r="Y156" s="1000"/>
      <c r="Z156" s="1002"/>
      <c r="AA156" s="1003"/>
      <c r="AB156" s="1003"/>
      <c r="AC156" s="1000"/>
      <c r="AD156" s="1002"/>
      <c r="AE156" s="1000"/>
      <c r="AF156" s="1002"/>
      <c r="AG156" s="1000"/>
      <c r="AH156" s="1002"/>
      <c r="AI156" s="1000"/>
      <c r="AJ156" s="1002"/>
      <c r="AK156" s="1000"/>
      <c r="AL156" s="1002"/>
      <c r="AM156" s="1000"/>
      <c r="AN156" s="1002"/>
      <c r="AO156" s="1000"/>
      <c r="AP156" s="1002"/>
      <c r="AQ156" s="1000"/>
      <c r="AR156" s="1002"/>
      <c r="AS156" s="1000"/>
      <c r="AT156" s="1002"/>
      <c r="AU156" s="1004"/>
      <c r="AV156" s="372">
        <v>44632</v>
      </c>
      <c r="AX156" s="177"/>
      <c r="AY156" s="177"/>
      <c r="AZ156" s="177"/>
      <c r="BA156" s="177"/>
      <c r="BB156" s="177"/>
      <c r="BC156" s="177"/>
      <c r="BD156" s="177"/>
      <c r="BE156" s="177"/>
      <c r="BF156" s="177"/>
      <c r="BG156" s="177"/>
      <c r="BH156" s="177"/>
      <c r="BI156" s="177"/>
      <c r="BJ156" s="177"/>
    </row>
    <row r="157" spans="1:62" s="187" customFormat="1" ht="47.25">
      <c r="A157" s="373"/>
      <c r="B157" s="307" t="s">
        <v>493</v>
      </c>
      <c r="C157" s="308" t="s">
        <v>494</v>
      </c>
      <c r="D157" s="273">
        <v>25</v>
      </c>
      <c r="E157" s="274" t="s">
        <v>114</v>
      </c>
      <c r="F157" s="275" t="s">
        <v>1548</v>
      </c>
      <c r="G157" s="897"/>
      <c r="H157" s="924"/>
      <c r="I157" s="1000"/>
      <c r="J157" s="1001"/>
      <c r="K157" s="1001"/>
      <c r="L157" s="1002"/>
      <c r="M157" s="1000"/>
      <c r="N157" s="1002"/>
      <c r="O157" s="1000"/>
      <c r="P157" s="1002"/>
      <c r="Q157" s="1000"/>
      <c r="R157" s="1002"/>
      <c r="S157" s="1000"/>
      <c r="T157" s="1002"/>
      <c r="U157" s="1000"/>
      <c r="V157" s="1002"/>
      <c r="W157" s="1000"/>
      <c r="X157" s="1002"/>
      <c r="Y157" s="1000"/>
      <c r="Z157" s="1002"/>
      <c r="AA157" s="1003"/>
      <c r="AB157" s="1003"/>
      <c r="AC157" s="1000"/>
      <c r="AD157" s="1002"/>
      <c r="AE157" s="1000"/>
      <c r="AF157" s="1002"/>
      <c r="AG157" s="1000"/>
      <c r="AH157" s="1002"/>
      <c r="AI157" s="1000"/>
      <c r="AJ157" s="1002"/>
      <c r="AK157" s="1000"/>
      <c r="AL157" s="1002"/>
      <c r="AM157" s="1000"/>
      <c r="AN157" s="1002"/>
      <c r="AO157" s="1000"/>
      <c r="AP157" s="1002"/>
      <c r="AQ157" s="1000"/>
      <c r="AR157" s="1002"/>
      <c r="AS157" s="1000"/>
      <c r="AT157" s="1002"/>
      <c r="AU157" s="1004"/>
      <c r="AV157" s="372">
        <v>44632</v>
      </c>
      <c r="AX157" s="177"/>
      <c r="AY157" s="177"/>
      <c r="AZ157" s="177"/>
      <c r="BA157" s="177"/>
      <c r="BB157" s="177"/>
      <c r="BC157" s="177"/>
      <c r="BD157" s="177"/>
      <c r="BE157" s="177"/>
      <c r="BF157" s="177"/>
      <c r="BG157" s="177"/>
      <c r="BH157" s="177"/>
      <c r="BI157" s="177"/>
      <c r="BJ157" s="177"/>
    </row>
    <row r="158" spans="1:62" s="187" customFormat="1" ht="31.5">
      <c r="A158" s="373"/>
      <c r="B158" s="307" t="s">
        <v>1549</v>
      </c>
      <c r="C158" s="308" t="s">
        <v>1550</v>
      </c>
      <c r="D158" s="273">
        <v>25</v>
      </c>
      <c r="E158" s="274" t="s">
        <v>114</v>
      </c>
      <c r="F158" s="275" t="s">
        <v>1548</v>
      </c>
      <c r="G158" s="897"/>
      <c r="H158" s="924"/>
      <c r="I158" s="1000"/>
      <c r="J158" s="1001"/>
      <c r="K158" s="1001"/>
      <c r="L158" s="1002"/>
      <c r="M158" s="1000"/>
      <c r="N158" s="1002"/>
      <c r="O158" s="1000"/>
      <c r="P158" s="1002"/>
      <c r="Q158" s="1000"/>
      <c r="R158" s="1002"/>
      <c r="S158" s="1000"/>
      <c r="T158" s="1002"/>
      <c r="U158" s="1000"/>
      <c r="V158" s="1002"/>
      <c r="W158" s="1000"/>
      <c r="X158" s="1002"/>
      <c r="Y158" s="1000"/>
      <c r="Z158" s="1002"/>
      <c r="AA158" s="1003"/>
      <c r="AB158" s="1003"/>
      <c r="AC158" s="1000"/>
      <c r="AD158" s="1002"/>
      <c r="AE158" s="1000"/>
      <c r="AF158" s="1002"/>
      <c r="AG158" s="1000"/>
      <c r="AH158" s="1002"/>
      <c r="AI158" s="1000"/>
      <c r="AJ158" s="1002"/>
      <c r="AK158" s="1000"/>
      <c r="AL158" s="1002"/>
      <c r="AM158" s="1000"/>
      <c r="AN158" s="1002"/>
      <c r="AO158" s="1000"/>
      <c r="AP158" s="1002"/>
      <c r="AQ158" s="1000"/>
      <c r="AR158" s="1002"/>
      <c r="AS158" s="1000"/>
      <c r="AT158" s="1002"/>
      <c r="AU158" s="1004"/>
      <c r="AV158" s="372">
        <v>44137</v>
      </c>
      <c r="AX158" s="177"/>
      <c r="AY158" s="177"/>
      <c r="AZ158" s="177"/>
      <c r="BA158" s="177"/>
      <c r="BB158" s="177"/>
      <c r="BC158" s="177"/>
      <c r="BD158" s="177"/>
      <c r="BE158" s="177"/>
      <c r="BF158" s="177"/>
      <c r="BG158" s="177"/>
      <c r="BH158" s="177"/>
      <c r="BI158" s="177"/>
      <c r="BJ158" s="177"/>
    </row>
    <row r="159" spans="1:62" s="187" customFormat="1" ht="31.5">
      <c r="A159" s="373"/>
      <c r="B159" s="367" t="s">
        <v>1551</v>
      </c>
      <c r="C159" s="361" t="s">
        <v>1552</v>
      </c>
      <c r="D159" s="273">
        <v>25</v>
      </c>
      <c r="E159" s="274" t="s">
        <v>114</v>
      </c>
      <c r="F159" s="275" t="s">
        <v>1548</v>
      </c>
      <c r="G159" s="897"/>
      <c r="H159" s="924"/>
      <c r="I159" s="1000"/>
      <c r="J159" s="1001"/>
      <c r="K159" s="1001"/>
      <c r="L159" s="1002"/>
      <c r="M159" s="1000"/>
      <c r="N159" s="1002"/>
      <c r="O159" s="1000"/>
      <c r="P159" s="1002"/>
      <c r="Q159" s="1000"/>
      <c r="R159" s="1002"/>
      <c r="S159" s="1000"/>
      <c r="T159" s="1002"/>
      <c r="U159" s="1000"/>
      <c r="V159" s="1002"/>
      <c r="W159" s="1000"/>
      <c r="X159" s="1002"/>
      <c r="Y159" s="1000"/>
      <c r="Z159" s="1002"/>
      <c r="AA159" s="1003"/>
      <c r="AB159" s="1003"/>
      <c r="AC159" s="1000"/>
      <c r="AD159" s="1002"/>
      <c r="AE159" s="1000"/>
      <c r="AF159" s="1002"/>
      <c r="AG159" s="1000"/>
      <c r="AH159" s="1002"/>
      <c r="AI159" s="1000"/>
      <c r="AJ159" s="1002"/>
      <c r="AK159" s="1000"/>
      <c r="AL159" s="1002"/>
      <c r="AM159" s="1000"/>
      <c r="AN159" s="1002"/>
      <c r="AO159" s="1000"/>
      <c r="AP159" s="1002"/>
      <c r="AQ159" s="1000"/>
      <c r="AR159" s="1002"/>
      <c r="AS159" s="1000"/>
      <c r="AT159" s="1002"/>
      <c r="AU159" s="1004"/>
      <c r="AV159" s="372">
        <v>44471</v>
      </c>
      <c r="AX159" s="177"/>
      <c r="AY159" s="177"/>
      <c r="AZ159" s="177"/>
      <c r="BA159" s="177"/>
      <c r="BB159" s="177"/>
      <c r="BC159" s="177"/>
      <c r="BD159" s="177"/>
      <c r="BE159" s="177"/>
      <c r="BF159" s="177"/>
      <c r="BG159" s="177"/>
      <c r="BH159" s="177"/>
      <c r="BI159" s="177"/>
      <c r="BJ159" s="177"/>
    </row>
    <row r="160" spans="1:62" s="187" customFormat="1" ht="63">
      <c r="A160" s="373"/>
      <c r="B160" s="374" t="s">
        <v>487</v>
      </c>
      <c r="C160" s="375" t="s">
        <v>488</v>
      </c>
      <c r="D160" s="273">
        <v>25</v>
      </c>
      <c r="E160" s="274" t="s">
        <v>114</v>
      </c>
      <c r="F160" s="275" t="s">
        <v>1548</v>
      </c>
      <c r="G160" s="897"/>
      <c r="H160" s="924"/>
      <c r="I160" s="1000"/>
      <c r="J160" s="1001"/>
      <c r="K160" s="1001"/>
      <c r="L160" s="1002"/>
      <c r="M160" s="1000"/>
      <c r="N160" s="1002"/>
      <c r="O160" s="1000"/>
      <c r="P160" s="1002"/>
      <c r="Q160" s="1000"/>
      <c r="R160" s="1002"/>
      <c r="S160" s="1000"/>
      <c r="T160" s="1002"/>
      <c r="U160" s="1000"/>
      <c r="V160" s="1002"/>
      <c r="W160" s="1000"/>
      <c r="X160" s="1002"/>
      <c r="Y160" s="1000"/>
      <c r="Z160" s="1002"/>
      <c r="AA160" s="1003"/>
      <c r="AB160" s="1003"/>
      <c r="AC160" s="1000"/>
      <c r="AD160" s="1002"/>
      <c r="AE160" s="1000"/>
      <c r="AF160" s="1002"/>
      <c r="AG160" s="1000"/>
      <c r="AH160" s="1002"/>
      <c r="AI160" s="1000"/>
      <c r="AJ160" s="1002"/>
      <c r="AK160" s="1000"/>
      <c r="AL160" s="1002"/>
      <c r="AM160" s="1000"/>
      <c r="AN160" s="1002"/>
      <c r="AO160" s="1000"/>
      <c r="AP160" s="1002"/>
      <c r="AQ160" s="1000"/>
      <c r="AR160" s="1002"/>
      <c r="AS160" s="1000"/>
      <c r="AT160" s="1002"/>
      <c r="AU160" s="1004"/>
      <c r="AV160" s="372">
        <v>44632</v>
      </c>
      <c r="AX160" s="177"/>
      <c r="AY160" s="177"/>
      <c r="AZ160" s="177"/>
      <c r="BA160" s="177"/>
      <c r="BB160" s="177"/>
      <c r="BC160" s="177"/>
      <c r="BD160" s="177"/>
      <c r="BE160" s="177"/>
      <c r="BF160" s="177"/>
      <c r="BG160" s="177"/>
      <c r="BH160" s="177"/>
      <c r="BI160" s="177"/>
      <c r="BJ160" s="177"/>
    </row>
    <row r="161" spans="1:62" s="187" customFormat="1" ht="31.5">
      <c r="A161" s="371">
        <v>26</v>
      </c>
      <c r="B161" s="299" t="s">
        <v>501</v>
      </c>
      <c r="C161" s="300" t="s">
        <v>502</v>
      </c>
      <c r="D161" s="248">
        <v>26</v>
      </c>
      <c r="E161" s="249" t="s">
        <v>114</v>
      </c>
      <c r="F161" s="250" t="s">
        <v>1553</v>
      </c>
      <c r="G161" s="882" t="s">
        <v>1454</v>
      </c>
      <c r="H161" s="1014"/>
      <c r="I161" s="883">
        <v>44208</v>
      </c>
      <c r="J161" s="884">
        <f>I161+4</f>
        <v>44212</v>
      </c>
      <c r="K161" s="884">
        <v>44213</v>
      </c>
      <c r="L161" s="885">
        <v>44238</v>
      </c>
      <c r="M161" s="886">
        <f>L161+1</f>
        <v>44239</v>
      </c>
      <c r="N161" s="909">
        <v>44268</v>
      </c>
      <c r="O161" s="910">
        <v>44268</v>
      </c>
      <c r="P161" s="909">
        <f>M161+10</f>
        <v>44249</v>
      </c>
      <c r="Q161" s="910">
        <f>P161+5</f>
        <v>44254</v>
      </c>
      <c r="R161" s="911">
        <v>44288</v>
      </c>
      <c r="S161" s="910">
        <f>P161+10</f>
        <v>44259</v>
      </c>
      <c r="T161" s="909">
        <v>44298</v>
      </c>
      <c r="U161" s="910">
        <f>N161+1</f>
        <v>44269</v>
      </c>
      <c r="V161" s="909">
        <f>U161+5</f>
        <v>44274</v>
      </c>
      <c r="W161" s="910">
        <f>V161+1</f>
        <v>44275</v>
      </c>
      <c r="X161" s="911">
        <v>44327</v>
      </c>
      <c r="Y161" s="910">
        <f>X161+20</f>
        <v>44347</v>
      </c>
      <c r="Z161" s="909">
        <f>O161+10</f>
        <v>44278</v>
      </c>
      <c r="AA161" s="912"/>
      <c r="AB161" s="912"/>
      <c r="AC161" s="910">
        <f>X161+25</f>
        <v>44352</v>
      </c>
      <c r="AD161" s="909">
        <f>X161+15</f>
        <v>44342</v>
      </c>
      <c r="AE161" s="910">
        <f>AC161+1</f>
        <v>44353</v>
      </c>
      <c r="AF161" s="909">
        <f>X161+10</f>
        <v>44337</v>
      </c>
      <c r="AG161" s="910">
        <f>AF161+1</f>
        <v>44338</v>
      </c>
      <c r="AH161" s="909">
        <f>Y161+1</f>
        <v>44348</v>
      </c>
      <c r="AI161" s="913">
        <f>AH161+15</f>
        <v>44363</v>
      </c>
      <c r="AJ161" s="909">
        <f>AI161+10</f>
        <v>44373</v>
      </c>
      <c r="AK161" s="910">
        <f>AJ161+5</f>
        <v>44378</v>
      </c>
      <c r="AL161" s="909">
        <f>AK161+15</f>
        <v>44393</v>
      </c>
      <c r="AM161" s="910">
        <f>AK161+20</f>
        <v>44398</v>
      </c>
      <c r="AN161" s="911">
        <f>AM161+5</f>
        <v>44403</v>
      </c>
      <c r="AO161" s="910">
        <f>AN161+1</f>
        <v>44404</v>
      </c>
      <c r="AP161" s="909">
        <f>AO161+5</f>
        <v>44409</v>
      </c>
      <c r="AQ161" s="910">
        <f>AP161+5</f>
        <v>44414</v>
      </c>
      <c r="AR161" s="911">
        <v>44448</v>
      </c>
      <c r="AS161" s="913">
        <v>44468</v>
      </c>
      <c r="AT161" s="911">
        <v>44488</v>
      </c>
      <c r="AU161" s="915">
        <v>44548</v>
      </c>
      <c r="AV161" s="372">
        <v>44498</v>
      </c>
      <c r="AX161" s="177"/>
      <c r="AY161" s="177"/>
      <c r="AZ161" s="177"/>
      <c r="BA161" s="177"/>
      <c r="BB161" s="177"/>
      <c r="BC161" s="177"/>
      <c r="BD161" s="177"/>
      <c r="BE161" s="177"/>
      <c r="BF161" s="177"/>
      <c r="BG161" s="177"/>
      <c r="BH161" s="177"/>
      <c r="BI161" s="177"/>
      <c r="BJ161" s="177"/>
    </row>
    <row r="162" spans="1:62" s="187" customFormat="1" ht="31.5">
      <c r="A162" s="373"/>
      <c r="B162" s="307" t="s">
        <v>503</v>
      </c>
      <c r="C162" s="308" t="s">
        <v>504</v>
      </c>
      <c r="D162" s="273">
        <v>26</v>
      </c>
      <c r="E162" s="274" t="s">
        <v>114</v>
      </c>
      <c r="F162" s="275" t="s">
        <v>1553</v>
      </c>
      <c r="G162" s="897"/>
      <c r="H162" s="924"/>
      <c r="I162" s="1000"/>
      <c r="J162" s="1001"/>
      <c r="K162" s="1001"/>
      <c r="L162" s="1002"/>
      <c r="M162" s="1000"/>
      <c r="N162" s="1002"/>
      <c r="O162" s="1000"/>
      <c r="P162" s="1002"/>
      <c r="Q162" s="1000"/>
      <c r="R162" s="1002"/>
      <c r="S162" s="1000"/>
      <c r="T162" s="1002"/>
      <c r="U162" s="1000"/>
      <c r="V162" s="1002"/>
      <c r="W162" s="1000"/>
      <c r="X162" s="1002"/>
      <c r="Y162" s="1000"/>
      <c r="Z162" s="1002"/>
      <c r="AA162" s="1003"/>
      <c r="AB162" s="1003"/>
      <c r="AC162" s="1000"/>
      <c r="AD162" s="1002"/>
      <c r="AE162" s="1000"/>
      <c r="AF162" s="1002"/>
      <c r="AG162" s="1000"/>
      <c r="AH162" s="1002"/>
      <c r="AI162" s="1000"/>
      <c r="AJ162" s="1002"/>
      <c r="AK162" s="1000"/>
      <c r="AL162" s="1002"/>
      <c r="AM162" s="1000"/>
      <c r="AN162" s="1002"/>
      <c r="AO162" s="1000"/>
      <c r="AP162" s="1002"/>
      <c r="AQ162" s="1000"/>
      <c r="AR162" s="1002"/>
      <c r="AS162" s="1000"/>
      <c r="AT162" s="1002"/>
      <c r="AU162" s="1004"/>
      <c r="AV162" s="372">
        <v>44498</v>
      </c>
      <c r="AX162" s="177"/>
      <c r="AY162" s="177"/>
      <c r="AZ162" s="177"/>
      <c r="BA162" s="177"/>
      <c r="BB162" s="177"/>
      <c r="BC162" s="177"/>
      <c r="BD162" s="177"/>
      <c r="BE162" s="177"/>
      <c r="BF162" s="177"/>
      <c r="BG162" s="177"/>
      <c r="BH162" s="177"/>
      <c r="BI162" s="177"/>
      <c r="BJ162" s="177"/>
    </row>
    <row r="163" spans="1:62" s="187" customFormat="1" ht="31.5">
      <c r="A163" s="373"/>
      <c r="B163" s="307" t="s">
        <v>505</v>
      </c>
      <c r="C163" s="308" t="s">
        <v>506</v>
      </c>
      <c r="D163" s="273">
        <v>26</v>
      </c>
      <c r="E163" s="274" t="s">
        <v>114</v>
      </c>
      <c r="F163" s="275" t="s">
        <v>1553</v>
      </c>
      <c r="G163" s="897"/>
      <c r="H163" s="924"/>
      <c r="I163" s="1026"/>
      <c r="J163" s="1027"/>
      <c r="K163" s="1027"/>
      <c r="L163" s="1028"/>
      <c r="M163" s="1026"/>
      <c r="N163" s="1028"/>
      <c r="O163" s="1026"/>
      <c r="P163" s="1028"/>
      <c r="Q163" s="1026"/>
      <c r="R163" s="1028"/>
      <c r="S163" s="1026"/>
      <c r="T163" s="1028"/>
      <c r="U163" s="1026"/>
      <c r="V163" s="1028"/>
      <c r="W163" s="1026"/>
      <c r="X163" s="1028"/>
      <c r="Y163" s="1026"/>
      <c r="Z163" s="1028"/>
      <c r="AA163" s="1029"/>
      <c r="AB163" s="1029"/>
      <c r="AC163" s="1026"/>
      <c r="AD163" s="1028"/>
      <c r="AE163" s="1026"/>
      <c r="AF163" s="1028"/>
      <c r="AG163" s="1026"/>
      <c r="AH163" s="1028"/>
      <c r="AI163" s="1026"/>
      <c r="AJ163" s="1028"/>
      <c r="AK163" s="1026"/>
      <c r="AL163" s="1028"/>
      <c r="AM163" s="1026"/>
      <c r="AN163" s="1028"/>
      <c r="AO163" s="1026"/>
      <c r="AP163" s="1028"/>
      <c r="AQ163" s="1026"/>
      <c r="AR163" s="1028"/>
      <c r="AS163" s="1026"/>
      <c r="AT163" s="1028"/>
      <c r="AU163" s="1030"/>
      <c r="AV163" s="372">
        <v>44548</v>
      </c>
      <c r="AX163" s="177"/>
      <c r="AY163" s="177"/>
      <c r="AZ163" s="177"/>
      <c r="BA163" s="177"/>
      <c r="BB163" s="177"/>
      <c r="BC163" s="177"/>
      <c r="BD163" s="177"/>
      <c r="BE163" s="177"/>
      <c r="BF163" s="177"/>
      <c r="BG163" s="177"/>
      <c r="BH163" s="177"/>
      <c r="BI163" s="177"/>
      <c r="BJ163" s="177"/>
    </row>
    <row r="164" spans="1:62" s="187" customFormat="1" ht="31.5">
      <c r="A164" s="373"/>
      <c r="B164" s="307" t="s">
        <v>499</v>
      </c>
      <c r="C164" s="308" t="s">
        <v>500</v>
      </c>
      <c r="D164" s="273">
        <v>26</v>
      </c>
      <c r="E164" s="274" t="s">
        <v>114</v>
      </c>
      <c r="F164" s="275" t="s">
        <v>1553</v>
      </c>
      <c r="G164" s="897"/>
      <c r="H164" s="924"/>
      <c r="I164" s="1000"/>
      <c r="J164" s="1001"/>
      <c r="K164" s="1001"/>
      <c r="L164" s="1002"/>
      <c r="M164" s="1000"/>
      <c r="N164" s="1002"/>
      <c r="O164" s="1000"/>
      <c r="P164" s="1002"/>
      <c r="Q164" s="1000"/>
      <c r="R164" s="1002"/>
      <c r="S164" s="1000"/>
      <c r="T164" s="1002"/>
      <c r="U164" s="1000"/>
      <c r="V164" s="1002"/>
      <c r="W164" s="1000"/>
      <c r="X164" s="1002"/>
      <c r="Y164" s="1000"/>
      <c r="Z164" s="1002"/>
      <c r="AA164" s="1003"/>
      <c r="AB164" s="1003"/>
      <c r="AC164" s="1000"/>
      <c r="AD164" s="1002"/>
      <c r="AE164" s="1000"/>
      <c r="AF164" s="1002"/>
      <c r="AG164" s="1000"/>
      <c r="AH164" s="1002"/>
      <c r="AI164" s="1000"/>
      <c r="AJ164" s="1002"/>
      <c r="AK164" s="1000"/>
      <c r="AL164" s="1002"/>
      <c r="AM164" s="1000"/>
      <c r="AN164" s="1002"/>
      <c r="AO164" s="1000"/>
      <c r="AP164" s="1002"/>
      <c r="AQ164" s="1000"/>
      <c r="AR164" s="1002"/>
      <c r="AS164" s="1000"/>
      <c r="AT164" s="1002"/>
      <c r="AU164" s="1004"/>
      <c r="AV164" s="372">
        <v>44668</v>
      </c>
      <c r="AX164" s="177"/>
      <c r="AY164" s="177"/>
      <c r="AZ164" s="177"/>
      <c r="BA164" s="177"/>
      <c r="BB164" s="177"/>
      <c r="BC164" s="177"/>
      <c r="BD164" s="177"/>
      <c r="BE164" s="177"/>
      <c r="BF164" s="177"/>
      <c r="BG164" s="177"/>
      <c r="BH164" s="177"/>
      <c r="BI164" s="177"/>
      <c r="BJ164" s="177"/>
    </row>
    <row r="165" spans="1:62" s="187" customFormat="1" ht="31.5">
      <c r="A165" s="384"/>
      <c r="B165" s="317" t="s">
        <v>420</v>
      </c>
      <c r="C165" s="318" t="s">
        <v>421</v>
      </c>
      <c r="D165" s="284">
        <v>26</v>
      </c>
      <c r="E165" s="285" t="s">
        <v>114</v>
      </c>
      <c r="F165" s="286" t="s">
        <v>1553</v>
      </c>
      <c r="G165" s="903"/>
      <c r="H165" s="931"/>
      <c r="I165" s="1000"/>
      <c r="J165" s="1001"/>
      <c r="K165" s="1001"/>
      <c r="L165" s="1002"/>
      <c r="M165" s="1000"/>
      <c r="N165" s="1002"/>
      <c r="O165" s="1000"/>
      <c r="P165" s="1002"/>
      <c r="Q165" s="1000"/>
      <c r="R165" s="1002"/>
      <c r="S165" s="1000"/>
      <c r="T165" s="1002"/>
      <c r="U165" s="1000"/>
      <c r="V165" s="1002"/>
      <c r="W165" s="1000"/>
      <c r="X165" s="1002"/>
      <c r="Y165" s="1000"/>
      <c r="Z165" s="1002"/>
      <c r="AA165" s="1003"/>
      <c r="AB165" s="1003"/>
      <c r="AC165" s="1000"/>
      <c r="AD165" s="1002"/>
      <c r="AE165" s="1000"/>
      <c r="AF165" s="1002"/>
      <c r="AG165" s="1000"/>
      <c r="AH165" s="1002"/>
      <c r="AI165" s="1000"/>
      <c r="AJ165" s="1002"/>
      <c r="AK165" s="1000"/>
      <c r="AL165" s="1002"/>
      <c r="AM165" s="1000"/>
      <c r="AN165" s="1002"/>
      <c r="AO165" s="1000"/>
      <c r="AP165" s="1002"/>
      <c r="AQ165" s="1000"/>
      <c r="AR165" s="1002"/>
      <c r="AS165" s="1000"/>
      <c r="AT165" s="1002"/>
      <c r="AU165" s="1004"/>
      <c r="AV165" s="372">
        <v>44638</v>
      </c>
      <c r="AX165" s="177"/>
      <c r="AY165" s="177"/>
      <c r="AZ165" s="177"/>
      <c r="BA165" s="177"/>
      <c r="BB165" s="177"/>
      <c r="BC165" s="177"/>
      <c r="BD165" s="177"/>
      <c r="BE165" s="177"/>
      <c r="BF165" s="177"/>
      <c r="BG165" s="177"/>
      <c r="BH165" s="177"/>
      <c r="BI165" s="177"/>
      <c r="BJ165" s="177"/>
    </row>
    <row r="166" spans="1:62" s="187" customFormat="1" ht="31.5">
      <c r="A166" s="371">
        <v>27</v>
      </c>
      <c r="B166" s="299" t="s">
        <v>550</v>
      </c>
      <c r="C166" s="300" t="s">
        <v>551</v>
      </c>
      <c r="D166" s="248">
        <v>27</v>
      </c>
      <c r="E166" s="249" t="s">
        <v>114</v>
      </c>
      <c r="F166" s="250" t="s">
        <v>1554</v>
      </c>
      <c r="G166" s="882" t="s">
        <v>1454</v>
      </c>
      <c r="H166" s="1014"/>
      <c r="I166" s="883">
        <v>43621</v>
      </c>
      <c r="J166" s="884">
        <f>I166+14</f>
        <v>43635</v>
      </c>
      <c r="K166" s="884">
        <v>43626</v>
      </c>
      <c r="L166" s="885">
        <v>43651</v>
      </c>
      <c r="M166" s="886">
        <f>L166+1</f>
        <v>43652</v>
      </c>
      <c r="N166" s="909">
        <v>43681</v>
      </c>
      <c r="O166" s="910">
        <v>43681</v>
      </c>
      <c r="P166" s="909">
        <f>M166+10</f>
        <v>43662</v>
      </c>
      <c r="Q166" s="910">
        <f>P166+5</f>
        <v>43667</v>
      </c>
      <c r="R166" s="911">
        <v>43701</v>
      </c>
      <c r="S166" s="910">
        <f>P166+10</f>
        <v>43672</v>
      </c>
      <c r="T166" s="909">
        <v>43711</v>
      </c>
      <c r="U166" s="910">
        <f>N166+1</f>
        <v>43682</v>
      </c>
      <c r="V166" s="909">
        <f>U166+5</f>
        <v>43687</v>
      </c>
      <c r="W166" s="910">
        <f>V166+1</f>
        <v>43688</v>
      </c>
      <c r="X166" s="911">
        <v>43740</v>
      </c>
      <c r="Y166" s="910">
        <f>X166+20</f>
        <v>43760</v>
      </c>
      <c r="Z166" s="909">
        <f>O166+10</f>
        <v>43691</v>
      </c>
      <c r="AA166" s="912"/>
      <c r="AB166" s="912"/>
      <c r="AC166" s="910">
        <f>X166+25</f>
        <v>43765</v>
      </c>
      <c r="AD166" s="909">
        <f>X166+15</f>
        <v>43755</v>
      </c>
      <c r="AE166" s="910">
        <f>AC166+1</f>
        <v>43766</v>
      </c>
      <c r="AF166" s="909">
        <f>X166+10</f>
        <v>43750</v>
      </c>
      <c r="AG166" s="910">
        <f>AF166+1</f>
        <v>43751</v>
      </c>
      <c r="AH166" s="909">
        <f>Y166+1</f>
        <v>43761</v>
      </c>
      <c r="AI166" s="913">
        <f>AH166+15</f>
        <v>43776</v>
      </c>
      <c r="AJ166" s="909">
        <f>AI166+10</f>
        <v>43786</v>
      </c>
      <c r="AK166" s="910">
        <f>AJ166+5</f>
        <v>43791</v>
      </c>
      <c r="AL166" s="909">
        <f>AK166+15</f>
        <v>43806</v>
      </c>
      <c r="AM166" s="910">
        <f>AK166+20</f>
        <v>43811</v>
      </c>
      <c r="AN166" s="911">
        <f>AM166+5</f>
        <v>43816</v>
      </c>
      <c r="AO166" s="910">
        <f>AN166+1</f>
        <v>43817</v>
      </c>
      <c r="AP166" s="909">
        <f>AO166+5</f>
        <v>43822</v>
      </c>
      <c r="AQ166" s="910">
        <f>AP166+5</f>
        <v>43827</v>
      </c>
      <c r="AR166" s="911">
        <v>43861</v>
      </c>
      <c r="AS166" s="913">
        <v>43881</v>
      </c>
      <c r="AT166" s="911">
        <v>43901</v>
      </c>
      <c r="AU166" s="915">
        <v>43961</v>
      </c>
      <c r="AV166" s="372">
        <v>44611</v>
      </c>
      <c r="AX166" s="177"/>
      <c r="AY166" s="177"/>
      <c r="AZ166" s="177"/>
      <c r="BA166" s="177"/>
      <c r="BB166" s="177"/>
      <c r="BC166" s="177"/>
      <c r="BD166" s="177"/>
      <c r="BE166" s="177"/>
      <c r="BF166" s="177"/>
      <c r="BG166" s="177"/>
      <c r="BH166" s="177"/>
      <c r="BI166" s="177"/>
      <c r="BJ166" s="177"/>
    </row>
    <row r="167" spans="1:62" s="187" customFormat="1" ht="31.5">
      <c r="A167" s="373"/>
      <c r="B167" s="374" t="s">
        <v>552</v>
      </c>
      <c r="C167" s="375" t="s">
        <v>553</v>
      </c>
      <c r="D167" s="273">
        <v>27</v>
      </c>
      <c r="E167" s="274" t="s">
        <v>114</v>
      </c>
      <c r="F167" s="275" t="s">
        <v>1554</v>
      </c>
      <c r="G167" s="897"/>
      <c r="H167" s="924"/>
      <c r="I167" s="1000"/>
      <c r="J167" s="1001"/>
      <c r="K167" s="1001"/>
      <c r="L167" s="1002"/>
      <c r="M167" s="1000"/>
      <c r="N167" s="1002"/>
      <c r="O167" s="1000"/>
      <c r="P167" s="1002"/>
      <c r="Q167" s="1000"/>
      <c r="R167" s="1002"/>
      <c r="S167" s="1000"/>
      <c r="T167" s="1002"/>
      <c r="U167" s="1000"/>
      <c r="V167" s="1002"/>
      <c r="W167" s="1000"/>
      <c r="X167" s="1002"/>
      <c r="Y167" s="1000"/>
      <c r="Z167" s="1002"/>
      <c r="AA167" s="1003"/>
      <c r="AB167" s="1003"/>
      <c r="AC167" s="1000"/>
      <c r="AD167" s="1002"/>
      <c r="AE167" s="1000"/>
      <c r="AF167" s="1002"/>
      <c r="AG167" s="1000"/>
      <c r="AH167" s="1002"/>
      <c r="AI167" s="1000"/>
      <c r="AJ167" s="1002"/>
      <c r="AK167" s="1000"/>
      <c r="AL167" s="1002"/>
      <c r="AM167" s="1000"/>
      <c r="AN167" s="1002"/>
      <c r="AO167" s="1000"/>
      <c r="AP167" s="1002"/>
      <c r="AQ167" s="1000"/>
      <c r="AR167" s="1002"/>
      <c r="AS167" s="1000"/>
      <c r="AT167" s="1002"/>
      <c r="AU167" s="1004"/>
      <c r="AV167" s="372">
        <v>44611</v>
      </c>
      <c r="AX167" s="177"/>
      <c r="AY167" s="177"/>
      <c r="AZ167" s="177"/>
      <c r="BA167" s="177"/>
      <c r="BB167" s="177"/>
      <c r="BC167" s="177"/>
      <c r="BD167" s="177"/>
      <c r="BE167" s="177"/>
      <c r="BF167" s="177"/>
      <c r="BG167" s="177"/>
      <c r="BH167" s="177"/>
      <c r="BI167" s="177"/>
      <c r="BJ167" s="177"/>
    </row>
    <row r="168" spans="1:62" s="187" customFormat="1" ht="18.75">
      <c r="A168" s="373"/>
      <c r="B168" s="307" t="s">
        <v>532</v>
      </c>
      <c r="C168" s="308" t="s">
        <v>533</v>
      </c>
      <c r="D168" s="273">
        <v>27</v>
      </c>
      <c r="E168" s="274" t="s">
        <v>114</v>
      </c>
      <c r="F168" s="275" t="s">
        <v>1554</v>
      </c>
      <c r="G168" s="897"/>
      <c r="H168" s="924"/>
      <c r="I168" s="1026"/>
      <c r="J168" s="1027"/>
      <c r="K168" s="1027"/>
      <c r="L168" s="1028"/>
      <c r="M168" s="1026"/>
      <c r="N168" s="1028"/>
      <c r="O168" s="1026"/>
      <c r="P168" s="1028"/>
      <c r="Q168" s="1026"/>
      <c r="R168" s="1028"/>
      <c r="S168" s="1026"/>
      <c r="T168" s="1028"/>
      <c r="U168" s="1026"/>
      <c r="V168" s="1028"/>
      <c r="W168" s="1026"/>
      <c r="X168" s="1028"/>
      <c r="Y168" s="1026"/>
      <c r="Z168" s="1028"/>
      <c r="AA168" s="1029"/>
      <c r="AB168" s="1029"/>
      <c r="AC168" s="1026"/>
      <c r="AD168" s="1028"/>
      <c r="AE168" s="1026"/>
      <c r="AF168" s="1028"/>
      <c r="AG168" s="1026"/>
      <c r="AH168" s="1028"/>
      <c r="AI168" s="1026"/>
      <c r="AJ168" s="1028"/>
      <c r="AK168" s="1026"/>
      <c r="AL168" s="1028"/>
      <c r="AM168" s="1026"/>
      <c r="AN168" s="1028"/>
      <c r="AO168" s="1026"/>
      <c r="AP168" s="1028"/>
      <c r="AQ168" s="1026"/>
      <c r="AR168" s="1028"/>
      <c r="AS168" s="1026"/>
      <c r="AT168" s="1028"/>
      <c r="AU168" s="1030"/>
      <c r="AV168" s="372">
        <v>44137</v>
      </c>
      <c r="AX168" s="177"/>
      <c r="AY168" s="177"/>
      <c r="AZ168" s="177"/>
      <c r="BA168" s="177"/>
      <c r="BB168" s="177"/>
      <c r="BC168" s="177"/>
      <c r="BD168" s="177"/>
      <c r="BE168" s="177"/>
      <c r="BF168" s="177"/>
      <c r="BG168" s="177"/>
      <c r="BH168" s="177"/>
      <c r="BI168" s="177"/>
      <c r="BJ168" s="177"/>
    </row>
    <row r="169" spans="1:62" s="187" customFormat="1" ht="18.75">
      <c r="A169" s="373"/>
      <c r="B169" s="307" t="s">
        <v>534</v>
      </c>
      <c r="C169" s="308" t="s">
        <v>535</v>
      </c>
      <c r="D169" s="273">
        <v>27</v>
      </c>
      <c r="E169" s="274" t="s">
        <v>114</v>
      </c>
      <c r="F169" s="275" t="s">
        <v>1554</v>
      </c>
      <c r="G169" s="897"/>
      <c r="H169" s="924"/>
      <c r="I169" s="1000"/>
      <c r="J169" s="1001"/>
      <c r="K169" s="1001"/>
      <c r="L169" s="1002"/>
      <c r="M169" s="1000"/>
      <c r="N169" s="1002"/>
      <c r="O169" s="1000"/>
      <c r="P169" s="1002"/>
      <c r="Q169" s="1000"/>
      <c r="R169" s="1002"/>
      <c r="S169" s="1000"/>
      <c r="T169" s="1002"/>
      <c r="U169" s="1000"/>
      <c r="V169" s="1002"/>
      <c r="W169" s="1000"/>
      <c r="X169" s="1002"/>
      <c r="Y169" s="1000"/>
      <c r="Z169" s="1002"/>
      <c r="AA169" s="1003"/>
      <c r="AB169" s="1003"/>
      <c r="AC169" s="1000"/>
      <c r="AD169" s="1002"/>
      <c r="AE169" s="1000"/>
      <c r="AF169" s="1002"/>
      <c r="AG169" s="1000"/>
      <c r="AH169" s="1002"/>
      <c r="AI169" s="1000"/>
      <c r="AJ169" s="1002"/>
      <c r="AK169" s="1000"/>
      <c r="AL169" s="1002"/>
      <c r="AM169" s="1000"/>
      <c r="AN169" s="1002"/>
      <c r="AO169" s="1000"/>
      <c r="AP169" s="1002"/>
      <c r="AQ169" s="1000"/>
      <c r="AR169" s="1002"/>
      <c r="AS169" s="1000"/>
      <c r="AT169" s="1002"/>
      <c r="AU169" s="1004"/>
      <c r="AV169" s="372">
        <v>43961</v>
      </c>
      <c r="AX169" s="177"/>
      <c r="AY169" s="177"/>
      <c r="AZ169" s="177"/>
      <c r="BA169" s="177"/>
      <c r="BB169" s="177"/>
      <c r="BC169" s="177"/>
      <c r="BD169" s="177"/>
      <c r="BE169" s="177"/>
      <c r="BF169" s="177"/>
      <c r="BG169" s="177"/>
      <c r="BH169" s="177"/>
      <c r="BI169" s="177"/>
      <c r="BJ169" s="177"/>
    </row>
    <row r="170" spans="1:62" s="187" customFormat="1" ht="31.5">
      <c r="A170" s="373"/>
      <c r="B170" s="307" t="s">
        <v>536</v>
      </c>
      <c r="C170" s="308" t="s">
        <v>537</v>
      </c>
      <c r="D170" s="273">
        <v>27</v>
      </c>
      <c r="E170" s="274" t="s">
        <v>114</v>
      </c>
      <c r="F170" s="275" t="s">
        <v>1554</v>
      </c>
      <c r="G170" s="897"/>
      <c r="H170" s="924"/>
      <c r="I170" s="1000"/>
      <c r="J170" s="1001"/>
      <c r="K170" s="1001"/>
      <c r="L170" s="1002"/>
      <c r="M170" s="1000"/>
      <c r="N170" s="1002"/>
      <c r="O170" s="1000"/>
      <c r="P170" s="1002"/>
      <c r="Q170" s="1000"/>
      <c r="R170" s="1002"/>
      <c r="S170" s="1000"/>
      <c r="T170" s="1002"/>
      <c r="U170" s="1000"/>
      <c r="V170" s="1002"/>
      <c r="W170" s="1000"/>
      <c r="X170" s="1002"/>
      <c r="Y170" s="1000"/>
      <c r="Z170" s="1002"/>
      <c r="AA170" s="1003"/>
      <c r="AB170" s="1003"/>
      <c r="AC170" s="1000"/>
      <c r="AD170" s="1002"/>
      <c r="AE170" s="1000"/>
      <c r="AF170" s="1002"/>
      <c r="AG170" s="1000"/>
      <c r="AH170" s="1002"/>
      <c r="AI170" s="1000"/>
      <c r="AJ170" s="1002"/>
      <c r="AK170" s="1000"/>
      <c r="AL170" s="1002"/>
      <c r="AM170" s="1000"/>
      <c r="AN170" s="1002"/>
      <c r="AO170" s="1000"/>
      <c r="AP170" s="1002"/>
      <c r="AQ170" s="1000"/>
      <c r="AR170" s="1002"/>
      <c r="AS170" s="1000"/>
      <c r="AT170" s="1002"/>
      <c r="AU170" s="1004"/>
      <c r="AV170" s="372">
        <v>44210</v>
      </c>
      <c r="AX170" s="177"/>
      <c r="AY170" s="177"/>
      <c r="AZ170" s="177"/>
      <c r="BA170" s="177"/>
      <c r="BB170" s="177"/>
      <c r="BC170" s="177"/>
      <c r="BD170" s="177"/>
      <c r="BE170" s="177"/>
      <c r="BF170" s="177"/>
      <c r="BG170" s="177"/>
      <c r="BH170" s="177"/>
      <c r="BI170" s="177"/>
      <c r="BJ170" s="177"/>
    </row>
    <row r="171" spans="1:62" s="187" customFormat="1" ht="31.5">
      <c r="A171" s="373"/>
      <c r="B171" s="307" t="s">
        <v>538</v>
      </c>
      <c r="C171" s="308" t="s">
        <v>539</v>
      </c>
      <c r="D171" s="273">
        <v>27</v>
      </c>
      <c r="E171" s="274" t="s">
        <v>114</v>
      </c>
      <c r="F171" s="275" t="s">
        <v>1554</v>
      </c>
      <c r="G171" s="897"/>
      <c r="H171" s="924"/>
      <c r="I171" s="1000"/>
      <c r="J171" s="1001"/>
      <c r="K171" s="1001"/>
      <c r="L171" s="1002"/>
      <c r="M171" s="1000"/>
      <c r="N171" s="1002"/>
      <c r="O171" s="1000"/>
      <c r="P171" s="1002"/>
      <c r="Q171" s="1000"/>
      <c r="R171" s="1002"/>
      <c r="S171" s="1000"/>
      <c r="T171" s="1002"/>
      <c r="U171" s="1000"/>
      <c r="V171" s="1002"/>
      <c r="W171" s="1000"/>
      <c r="X171" s="1002"/>
      <c r="Y171" s="1000"/>
      <c r="Z171" s="1002"/>
      <c r="AA171" s="1003"/>
      <c r="AB171" s="1003"/>
      <c r="AC171" s="1000"/>
      <c r="AD171" s="1002"/>
      <c r="AE171" s="1000"/>
      <c r="AF171" s="1002"/>
      <c r="AG171" s="1000"/>
      <c r="AH171" s="1002"/>
      <c r="AI171" s="1000"/>
      <c r="AJ171" s="1002"/>
      <c r="AK171" s="1000"/>
      <c r="AL171" s="1002"/>
      <c r="AM171" s="1000"/>
      <c r="AN171" s="1002"/>
      <c r="AO171" s="1000"/>
      <c r="AP171" s="1002"/>
      <c r="AQ171" s="1000"/>
      <c r="AR171" s="1002"/>
      <c r="AS171" s="1000"/>
      <c r="AT171" s="1002"/>
      <c r="AU171" s="1004"/>
      <c r="AV171" s="372">
        <v>44216</v>
      </c>
      <c r="AX171" s="177"/>
      <c r="AY171" s="177"/>
      <c r="AZ171" s="177"/>
      <c r="BA171" s="177"/>
      <c r="BB171" s="177"/>
      <c r="BC171" s="177"/>
      <c r="BD171" s="177"/>
      <c r="BE171" s="177"/>
      <c r="BF171" s="177"/>
      <c r="BG171" s="177"/>
      <c r="BH171" s="177"/>
      <c r="BI171" s="177"/>
      <c r="BJ171" s="177"/>
    </row>
    <row r="172" spans="1:62" s="187" customFormat="1" ht="31.5">
      <c r="A172" s="373"/>
      <c r="B172" s="307" t="s">
        <v>540</v>
      </c>
      <c r="C172" s="308" t="s">
        <v>541</v>
      </c>
      <c r="D172" s="273">
        <v>27</v>
      </c>
      <c r="E172" s="274" t="s">
        <v>114</v>
      </c>
      <c r="F172" s="275" t="s">
        <v>1554</v>
      </c>
      <c r="G172" s="897"/>
      <c r="H172" s="924"/>
      <c r="I172" s="1000"/>
      <c r="J172" s="1001"/>
      <c r="K172" s="1001"/>
      <c r="L172" s="1002"/>
      <c r="M172" s="1000"/>
      <c r="N172" s="1002"/>
      <c r="O172" s="1000"/>
      <c r="P172" s="1002"/>
      <c r="Q172" s="1000"/>
      <c r="R172" s="1002"/>
      <c r="S172" s="1000"/>
      <c r="T172" s="1002"/>
      <c r="U172" s="1000"/>
      <c r="V172" s="1002"/>
      <c r="W172" s="1000"/>
      <c r="X172" s="1002"/>
      <c r="Y172" s="1000"/>
      <c r="Z172" s="1002"/>
      <c r="AA172" s="1003"/>
      <c r="AB172" s="1003"/>
      <c r="AC172" s="1000"/>
      <c r="AD172" s="1002"/>
      <c r="AE172" s="1000"/>
      <c r="AF172" s="1002"/>
      <c r="AG172" s="1000"/>
      <c r="AH172" s="1002"/>
      <c r="AI172" s="1000"/>
      <c r="AJ172" s="1002"/>
      <c r="AK172" s="1000"/>
      <c r="AL172" s="1002"/>
      <c r="AM172" s="1000"/>
      <c r="AN172" s="1002"/>
      <c r="AO172" s="1000"/>
      <c r="AP172" s="1002"/>
      <c r="AQ172" s="1000"/>
      <c r="AR172" s="1002"/>
      <c r="AS172" s="1000"/>
      <c r="AT172" s="1002"/>
      <c r="AU172" s="1004"/>
      <c r="AV172" s="372">
        <v>44026</v>
      </c>
      <c r="AX172" s="177"/>
      <c r="AY172" s="177"/>
      <c r="AZ172" s="177"/>
      <c r="BA172" s="177"/>
      <c r="BB172" s="177"/>
      <c r="BC172" s="177"/>
      <c r="BD172" s="177"/>
      <c r="BE172" s="177"/>
      <c r="BF172" s="177"/>
      <c r="BG172" s="177"/>
      <c r="BH172" s="177"/>
      <c r="BI172" s="177"/>
      <c r="BJ172" s="177"/>
    </row>
    <row r="173" spans="1:62" s="187" customFormat="1" ht="31.5">
      <c r="A173" s="384"/>
      <c r="B173" s="317" t="s">
        <v>732</v>
      </c>
      <c r="C173" s="318" t="s">
        <v>733</v>
      </c>
      <c r="D173" s="284">
        <v>27</v>
      </c>
      <c r="E173" s="285" t="s">
        <v>114</v>
      </c>
      <c r="F173" s="286" t="s">
        <v>1554</v>
      </c>
      <c r="G173" s="903"/>
      <c r="H173" s="931"/>
      <c r="I173" s="1000"/>
      <c r="J173" s="1001"/>
      <c r="K173" s="1001"/>
      <c r="L173" s="1002"/>
      <c r="M173" s="1000"/>
      <c r="N173" s="1002"/>
      <c r="O173" s="1000"/>
      <c r="P173" s="1002"/>
      <c r="Q173" s="1000"/>
      <c r="R173" s="1002"/>
      <c r="S173" s="1000"/>
      <c r="T173" s="1002"/>
      <c r="U173" s="1000"/>
      <c r="V173" s="1002"/>
      <c r="W173" s="1000"/>
      <c r="X173" s="1002"/>
      <c r="Y173" s="1000"/>
      <c r="Z173" s="1002"/>
      <c r="AA173" s="1003"/>
      <c r="AB173" s="1003"/>
      <c r="AC173" s="1000"/>
      <c r="AD173" s="1002"/>
      <c r="AE173" s="1000"/>
      <c r="AF173" s="1002"/>
      <c r="AG173" s="1000"/>
      <c r="AH173" s="1002"/>
      <c r="AI173" s="1000"/>
      <c r="AJ173" s="1002"/>
      <c r="AK173" s="1000"/>
      <c r="AL173" s="1002"/>
      <c r="AM173" s="1000"/>
      <c r="AN173" s="1002"/>
      <c r="AO173" s="1000"/>
      <c r="AP173" s="1002"/>
      <c r="AQ173" s="1000"/>
      <c r="AR173" s="1002"/>
      <c r="AS173" s="1000"/>
      <c r="AT173" s="1002"/>
      <c r="AU173" s="1004"/>
      <c r="AV173" s="372">
        <v>44210</v>
      </c>
      <c r="AX173" s="177"/>
      <c r="AY173" s="177"/>
      <c r="AZ173" s="177"/>
      <c r="BA173" s="177"/>
      <c r="BB173" s="177"/>
      <c r="BC173" s="177"/>
      <c r="BD173" s="177"/>
      <c r="BE173" s="177"/>
      <c r="BF173" s="177"/>
      <c r="BG173" s="177"/>
      <c r="BH173" s="177"/>
      <c r="BI173" s="177"/>
      <c r="BJ173" s="177"/>
    </row>
    <row r="174" spans="1:62" s="187" customFormat="1" ht="31.5">
      <c r="A174" s="371">
        <v>28</v>
      </c>
      <c r="B174" s="408" t="s">
        <v>530</v>
      </c>
      <c r="C174" s="409" t="s">
        <v>531</v>
      </c>
      <c r="D174" s="248">
        <v>28</v>
      </c>
      <c r="E174" s="249" t="s">
        <v>114</v>
      </c>
      <c r="F174" s="250" t="s">
        <v>1555</v>
      </c>
      <c r="G174" s="882" t="s">
        <v>1454</v>
      </c>
      <c r="H174" s="1014"/>
      <c r="I174" s="883">
        <v>43686</v>
      </c>
      <c r="J174" s="884">
        <f>I174+4</f>
        <v>43690</v>
      </c>
      <c r="K174" s="884">
        <v>43691</v>
      </c>
      <c r="L174" s="885">
        <v>43716</v>
      </c>
      <c r="M174" s="886">
        <f>L174+1</f>
        <v>43717</v>
      </c>
      <c r="N174" s="909">
        <v>43746</v>
      </c>
      <c r="O174" s="910">
        <v>43746</v>
      </c>
      <c r="P174" s="909">
        <f>M174+10</f>
        <v>43727</v>
      </c>
      <c r="Q174" s="910">
        <f>P174+5</f>
        <v>43732</v>
      </c>
      <c r="R174" s="911">
        <v>43766</v>
      </c>
      <c r="S174" s="910">
        <f>P174+10</f>
        <v>43737</v>
      </c>
      <c r="T174" s="909">
        <v>43776</v>
      </c>
      <c r="U174" s="910">
        <f>N174+1</f>
        <v>43747</v>
      </c>
      <c r="V174" s="909">
        <f>U174+5</f>
        <v>43752</v>
      </c>
      <c r="W174" s="910">
        <f>V174+1</f>
        <v>43753</v>
      </c>
      <c r="X174" s="911">
        <v>43805</v>
      </c>
      <c r="Y174" s="910">
        <f>X174+20</f>
        <v>43825</v>
      </c>
      <c r="Z174" s="909">
        <f>O174+10</f>
        <v>43756</v>
      </c>
      <c r="AA174" s="912"/>
      <c r="AB174" s="912"/>
      <c r="AC174" s="910">
        <f>X174+25</f>
        <v>43830</v>
      </c>
      <c r="AD174" s="909">
        <f>X174+15</f>
        <v>43820</v>
      </c>
      <c r="AE174" s="910">
        <f>AC174+1</f>
        <v>43831</v>
      </c>
      <c r="AF174" s="909">
        <f>X174+10</f>
        <v>43815</v>
      </c>
      <c r="AG174" s="910">
        <f>AF174+1</f>
        <v>43816</v>
      </c>
      <c r="AH174" s="909">
        <f>Y174+1</f>
        <v>43826</v>
      </c>
      <c r="AI174" s="913">
        <f>AH174+15</f>
        <v>43841</v>
      </c>
      <c r="AJ174" s="909">
        <f>AI174+10</f>
        <v>43851</v>
      </c>
      <c r="AK174" s="910">
        <f>AJ174+5</f>
        <v>43856</v>
      </c>
      <c r="AL174" s="909">
        <f>AK174+15</f>
        <v>43871</v>
      </c>
      <c r="AM174" s="910">
        <f>AK174+20</f>
        <v>43876</v>
      </c>
      <c r="AN174" s="911">
        <f>AM174+5</f>
        <v>43881</v>
      </c>
      <c r="AO174" s="910">
        <f>AN174+1</f>
        <v>43882</v>
      </c>
      <c r="AP174" s="909">
        <f>AO174+5</f>
        <v>43887</v>
      </c>
      <c r="AQ174" s="910">
        <f>AP174+5</f>
        <v>43892</v>
      </c>
      <c r="AR174" s="911">
        <v>43926</v>
      </c>
      <c r="AS174" s="913">
        <v>43946</v>
      </c>
      <c r="AT174" s="911">
        <v>43966</v>
      </c>
      <c r="AU174" s="915">
        <v>44026</v>
      </c>
      <c r="AV174" s="372">
        <v>44611</v>
      </c>
      <c r="AX174" s="177"/>
      <c r="AY174" s="177"/>
      <c r="AZ174" s="177"/>
      <c r="BA174" s="177"/>
      <c r="BB174" s="177"/>
      <c r="BC174" s="177"/>
      <c r="BD174" s="177"/>
      <c r="BE174" s="177"/>
      <c r="BF174" s="177"/>
      <c r="BG174" s="177"/>
      <c r="BH174" s="177"/>
      <c r="BI174" s="177"/>
      <c r="BJ174" s="177"/>
    </row>
    <row r="175" spans="1:62" s="187" customFormat="1" ht="31.5">
      <c r="A175" s="373"/>
      <c r="B175" s="307" t="s">
        <v>430</v>
      </c>
      <c r="C175" s="308" t="s">
        <v>431</v>
      </c>
      <c r="D175" s="273">
        <v>28</v>
      </c>
      <c r="E175" s="274" t="s">
        <v>114</v>
      </c>
      <c r="F175" s="275" t="s">
        <v>1555</v>
      </c>
      <c r="G175" s="897"/>
      <c r="H175" s="924"/>
      <c r="I175" s="1026"/>
      <c r="J175" s="1027"/>
      <c r="K175" s="1027"/>
      <c r="L175" s="1028"/>
      <c r="M175" s="1026"/>
      <c r="N175" s="1028"/>
      <c r="O175" s="1026"/>
      <c r="P175" s="1028"/>
      <c r="Q175" s="1026"/>
      <c r="R175" s="1028"/>
      <c r="S175" s="1026"/>
      <c r="T175" s="1028"/>
      <c r="U175" s="1026"/>
      <c r="V175" s="1028"/>
      <c r="W175" s="1026"/>
      <c r="X175" s="1028"/>
      <c r="Y175" s="1026"/>
      <c r="Z175" s="1028"/>
      <c r="AA175" s="1029"/>
      <c r="AB175" s="1029"/>
      <c r="AC175" s="1026"/>
      <c r="AD175" s="1028"/>
      <c r="AE175" s="1026"/>
      <c r="AF175" s="1028"/>
      <c r="AG175" s="1026"/>
      <c r="AH175" s="1028"/>
      <c r="AI175" s="1026"/>
      <c r="AJ175" s="1028"/>
      <c r="AK175" s="1026"/>
      <c r="AL175" s="1028"/>
      <c r="AM175" s="1026"/>
      <c r="AN175" s="1028"/>
      <c r="AO175" s="1026"/>
      <c r="AP175" s="1028"/>
      <c r="AQ175" s="1026"/>
      <c r="AR175" s="1028"/>
      <c r="AS175" s="1026"/>
      <c r="AT175" s="1028"/>
      <c r="AU175" s="1030"/>
      <c r="AV175" s="372">
        <v>44026</v>
      </c>
      <c r="AX175" s="177"/>
      <c r="AY175" s="177"/>
      <c r="AZ175" s="177"/>
      <c r="BA175" s="177"/>
      <c r="BB175" s="177"/>
      <c r="BC175" s="177"/>
      <c r="BD175" s="177"/>
      <c r="BE175" s="177"/>
      <c r="BF175" s="177"/>
      <c r="BG175" s="177"/>
      <c r="BH175" s="177"/>
      <c r="BI175" s="177"/>
      <c r="BJ175" s="177"/>
    </row>
    <row r="176" spans="1:62" s="187" customFormat="1" ht="31.5">
      <c r="A176" s="373"/>
      <c r="B176" s="307" t="s">
        <v>433</v>
      </c>
      <c r="C176" s="308" t="s">
        <v>434</v>
      </c>
      <c r="D176" s="273">
        <v>28</v>
      </c>
      <c r="E176" s="274" t="s">
        <v>114</v>
      </c>
      <c r="F176" s="275" t="s">
        <v>1555</v>
      </c>
      <c r="G176" s="897"/>
      <c r="H176" s="924"/>
      <c r="I176" s="1000"/>
      <c r="J176" s="1001"/>
      <c r="K176" s="1001"/>
      <c r="L176" s="1002"/>
      <c r="M176" s="1000"/>
      <c r="N176" s="1002"/>
      <c r="O176" s="1000"/>
      <c r="P176" s="1002"/>
      <c r="Q176" s="1000"/>
      <c r="R176" s="1002"/>
      <c r="S176" s="1000"/>
      <c r="T176" s="1002"/>
      <c r="U176" s="1000"/>
      <c r="V176" s="1002"/>
      <c r="W176" s="1000"/>
      <c r="X176" s="1002"/>
      <c r="Y176" s="1000"/>
      <c r="Z176" s="1002"/>
      <c r="AA176" s="1003"/>
      <c r="AB176" s="1003"/>
      <c r="AC176" s="1000"/>
      <c r="AD176" s="1002"/>
      <c r="AE176" s="1000"/>
      <c r="AF176" s="1002"/>
      <c r="AG176" s="1000"/>
      <c r="AH176" s="1002"/>
      <c r="AI176" s="1000"/>
      <c r="AJ176" s="1002"/>
      <c r="AK176" s="1000"/>
      <c r="AL176" s="1002"/>
      <c r="AM176" s="1000"/>
      <c r="AN176" s="1002"/>
      <c r="AO176" s="1000"/>
      <c r="AP176" s="1002"/>
      <c r="AQ176" s="1000"/>
      <c r="AR176" s="1002"/>
      <c r="AS176" s="1000"/>
      <c r="AT176" s="1002"/>
      <c r="AU176" s="1004"/>
      <c r="AV176" s="372">
        <v>44653</v>
      </c>
      <c r="AX176" s="177"/>
      <c r="AY176" s="177"/>
      <c r="AZ176" s="177"/>
      <c r="BA176" s="177"/>
      <c r="BB176" s="177"/>
      <c r="BC176" s="177"/>
      <c r="BD176" s="177"/>
      <c r="BE176" s="177"/>
      <c r="BF176" s="177"/>
      <c r="BG176" s="177"/>
      <c r="BH176" s="177"/>
      <c r="BI176" s="177"/>
      <c r="BJ176" s="177"/>
    </row>
    <row r="177" spans="1:62" s="187" customFormat="1" ht="47.25">
      <c r="A177" s="373"/>
      <c r="B177" s="307" t="s">
        <v>435</v>
      </c>
      <c r="C177" s="308" t="s">
        <v>436</v>
      </c>
      <c r="D177" s="273">
        <v>28</v>
      </c>
      <c r="E177" s="274" t="s">
        <v>114</v>
      </c>
      <c r="F177" s="275" t="s">
        <v>1555</v>
      </c>
      <c r="G177" s="897"/>
      <c r="H177" s="924"/>
      <c r="I177" s="1000"/>
      <c r="J177" s="1001"/>
      <c r="K177" s="1001"/>
      <c r="L177" s="1002"/>
      <c r="M177" s="1000"/>
      <c r="N177" s="1002"/>
      <c r="O177" s="1000"/>
      <c r="P177" s="1002"/>
      <c r="Q177" s="1000"/>
      <c r="R177" s="1002"/>
      <c r="S177" s="1000"/>
      <c r="T177" s="1002"/>
      <c r="U177" s="1000"/>
      <c r="V177" s="1002"/>
      <c r="W177" s="1000"/>
      <c r="X177" s="1002"/>
      <c r="Y177" s="1000"/>
      <c r="Z177" s="1002"/>
      <c r="AA177" s="1003"/>
      <c r="AB177" s="1003"/>
      <c r="AC177" s="1000"/>
      <c r="AD177" s="1002"/>
      <c r="AE177" s="1000"/>
      <c r="AF177" s="1002"/>
      <c r="AG177" s="1000"/>
      <c r="AH177" s="1002"/>
      <c r="AI177" s="1000"/>
      <c r="AJ177" s="1002"/>
      <c r="AK177" s="1000"/>
      <c r="AL177" s="1002"/>
      <c r="AM177" s="1000"/>
      <c r="AN177" s="1002"/>
      <c r="AO177" s="1000"/>
      <c r="AP177" s="1002"/>
      <c r="AQ177" s="1000"/>
      <c r="AR177" s="1002"/>
      <c r="AS177" s="1000"/>
      <c r="AT177" s="1002"/>
      <c r="AU177" s="1004"/>
      <c r="AV177" s="372">
        <v>44653</v>
      </c>
      <c r="AX177" s="177"/>
      <c r="AY177" s="177"/>
      <c r="AZ177" s="177"/>
      <c r="BA177" s="177"/>
      <c r="BB177" s="177"/>
      <c r="BC177" s="177"/>
      <c r="BD177" s="177"/>
      <c r="BE177" s="177"/>
      <c r="BF177" s="177"/>
      <c r="BG177" s="177"/>
      <c r="BH177" s="177"/>
      <c r="BI177" s="177"/>
      <c r="BJ177" s="177"/>
    </row>
    <row r="178" spans="1:62" s="187" customFormat="1" ht="47.25">
      <c r="A178" s="373"/>
      <c r="B178" s="307" t="s">
        <v>437</v>
      </c>
      <c r="C178" s="308" t="s">
        <v>438</v>
      </c>
      <c r="D178" s="273">
        <v>28</v>
      </c>
      <c r="E178" s="274" t="s">
        <v>114</v>
      </c>
      <c r="F178" s="275" t="s">
        <v>1555</v>
      </c>
      <c r="G178" s="897"/>
      <c r="H178" s="924"/>
      <c r="I178" s="1000"/>
      <c r="J178" s="1001"/>
      <c r="K178" s="1001"/>
      <c r="L178" s="1002"/>
      <c r="M178" s="1000"/>
      <c r="N178" s="1002"/>
      <c r="O178" s="1000"/>
      <c r="P178" s="1002"/>
      <c r="Q178" s="1000"/>
      <c r="R178" s="1002"/>
      <c r="S178" s="1000"/>
      <c r="T178" s="1002"/>
      <c r="U178" s="1000"/>
      <c r="V178" s="1002"/>
      <c r="W178" s="1000"/>
      <c r="X178" s="1002"/>
      <c r="Y178" s="1000"/>
      <c r="Z178" s="1002"/>
      <c r="AA178" s="1003"/>
      <c r="AB178" s="1003"/>
      <c r="AC178" s="1000"/>
      <c r="AD178" s="1002"/>
      <c r="AE178" s="1000"/>
      <c r="AF178" s="1002"/>
      <c r="AG178" s="1000"/>
      <c r="AH178" s="1002"/>
      <c r="AI178" s="1000"/>
      <c r="AJ178" s="1002"/>
      <c r="AK178" s="1000"/>
      <c r="AL178" s="1002"/>
      <c r="AM178" s="1000"/>
      <c r="AN178" s="1002"/>
      <c r="AO178" s="1000"/>
      <c r="AP178" s="1002"/>
      <c r="AQ178" s="1000"/>
      <c r="AR178" s="1002"/>
      <c r="AS178" s="1000"/>
      <c r="AT178" s="1002"/>
      <c r="AU178" s="1004"/>
      <c r="AV178" s="372">
        <v>44653</v>
      </c>
      <c r="AX178" s="177"/>
      <c r="AY178" s="177"/>
      <c r="AZ178" s="177"/>
      <c r="BA178" s="177"/>
      <c r="BB178" s="177"/>
      <c r="BC178" s="177"/>
      <c r="BD178" s="177"/>
      <c r="BE178" s="177"/>
      <c r="BF178" s="177"/>
      <c r="BG178" s="177"/>
      <c r="BH178" s="177"/>
      <c r="BI178" s="177"/>
      <c r="BJ178" s="177"/>
    </row>
    <row r="179" spans="1:62" s="187" customFormat="1" ht="31.5">
      <c r="A179" s="384"/>
      <c r="B179" s="317" t="s">
        <v>441</v>
      </c>
      <c r="C179" s="318" t="s">
        <v>442</v>
      </c>
      <c r="D179" s="284">
        <v>28</v>
      </c>
      <c r="E179" s="285" t="s">
        <v>114</v>
      </c>
      <c r="F179" s="286" t="s">
        <v>1555</v>
      </c>
      <c r="G179" s="903"/>
      <c r="H179" s="931"/>
      <c r="I179" s="1000"/>
      <c r="J179" s="1001"/>
      <c r="K179" s="1001"/>
      <c r="L179" s="1002"/>
      <c r="M179" s="1000"/>
      <c r="N179" s="1002"/>
      <c r="O179" s="1000"/>
      <c r="P179" s="1002"/>
      <c r="Q179" s="1000"/>
      <c r="R179" s="1002"/>
      <c r="S179" s="1000"/>
      <c r="T179" s="1002"/>
      <c r="U179" s="1000"/>
      <c r="V179" s="1002"/>
      <c r="W179" s="1000"/>
      <c r="X179" s="1002"/>
      <c r="Y179" s="1000"/>
      <c r="Z179" s="1002"/>
      <c r="AA179" s="1003"/>
      <c r="AB179" s="1003"/>
      <c r="AC179" s="1000"/>
      <c r="AD179" s="1002"/>
      <c r="AE179" s="1000"/>
      <c r="AF179" s="1002"/>
      <c r="AG179" s="1000"/>
      <c r="AH179" s="1002"/>
      <c r="AI179" s="1000"/>
      <c r="AJ179" s="1002"/>
      <c r="AK179" s="1000"/>
      <c r="AL179" s="1002"/>
      <c r="AM179" s="1000"/>
      <c r="AN179" s="1002"/>
      <c r="AO179" s="1000"/>
      <c r="AP179" s="1002"/>
      <c r="AQ179" s="1000"/>
      <c r="AR179" s="1002"/>
      <c r="AS179" s="1000"/>
      <c r="AT179" s="1002"/>
      <c r="AU179" s="1004"/>
      <c r="AV179" s="372">
        <v>44653</v>
      </c>
      <c r="AX179" s="177"/>
      <c r="AY179" s="177"/>
      <c r="AZ179" s="177"/>
      <c r="BA179" s="177"/>
      <c r="BB179" s="177"/>
      <c r="BC179" s="177"/>
      <c r="BD179" s="177"/>
      <c r="BE179" s="177"/>
      <c r="BF179" s="177"/>
      <c r="BG179" s="177"/>
      <c r="BH179" s="177"/>
      <c r="BI179" s="177"/>
      <c r="BJ179" s="177"/>
    </row>
    <row r="180" spans="1:62" s="187" customFormat="1" ht="31.5">
      <c r="A180" s="371">
        <v>29</v>
      </c>
      <c r="B180" s="299" t="s">
        <v>236</v>
      </c>
      <c r="C180" s="300" t="s">
        <v>237</v>
      </c>
      <c r="D180" s="248">
        <v>29</v>
      </c>
      <c r="E180" s="249" t="s">
        <v>114</v>
      </c>
      <c r="F180" s="250" t="s">
        <v>1556</v>
      </c>
      <c r="G180" s="882" t="s">
        <v>1454</v>
      </c>
      <c r="H180" s="1014"/>
      <c r="I180" s="883">
        <v>43752</v>
      </c>
      <c r="J180" s="884">
        <f>I180+4</f>
        <v>43756</v>
      </c>
      <c r="K180" s="884">
        <v>43757</v>
      </c>
      <c r="L180" s="885">
        <v>43782</v>
      </c>
      <c r="M180" s="886">
        <f>L180+1</f>
        <v>43783</v>
      </c>
      <c r="N180" s="909">
        <v>43812</v>
      </c>
      <c r="O180" s="910">
        <v>43812</v>
      </c>
      <c r="P180" s="909">
        <f>M180+10</f>
        <v>43793</v>
      </c>
      <c r="Q180" s="910">
        <f>P180+5</f>
        <v>43798</v>
      </c>
      <c r="R180" s="911">
        <v>43832</v>
      </c>
      <c r="S180" s="910">
        <f>P180+10</f>
        <v>43803</v>
      </c>
      <c r="T180" s="909">
        <v>43842</v>
      </c>
      <c r="U180" s="910">
        <f>N180+1</f>
        <v>43813</v>
      </c>
      <c r="V180" s="909">
        <f>U180+5</f>
        <v>43818</v>
      </c>
      <c r="W180" s="910">
        <f>V180+1</f>
        <v>43819</v>
      </c>
      <c r="X180" s="911">
        <v>43505</v>
      </c>
      <c r="Y180" s="910">
        <f>X180+20</f>
        <v>43525</v>
      </c>
      <c r="Z180" s="909">
        <f>O180+10</f>
        <v>43822</v>
      </c>
      <c r="AA180" s="912"/>
      <c r="AB180" s="912"/>
      <c r="AC180" s="910">
        <f>X180+25</f>
        <v>43530</v>
      </c>
      <c r="AD180" s="909">
        <f>X180+15</f>
        <v>43520</v>
      </c>
      <c r="AE180" s="910">
        <f>AC180+1</f>
        <v>43531</v>
      </c>
      <c r="AF180" s="909">
        <f>X180+10</f>
        <v>43515</v>
      </c>
      <c r="AG180" s="910">
        <f>AF180+1</f>
        <v>43516</v>
      </c>
      <c r="AH180" s="909">
        <f>Y180+1</f>
        <v>43526</v>
      </c>
      <c r="AI180" s="913">
        <f>AH180+15</f>
        <v>43541</v>
      </c>
      <c r="AJ180" s="909">
        <f>AI180+10</f>
        <v>43551</v>
      </c>
      <c r="AK180" s="910">
        <f>AJ180+5</f>
        <v>43556</v>
      </c>
      <c r="AL180" s="909">
        <f>AK180+15</f>
        <v>43571</v>
      </c>
      <c r="AM180" s="910">
        <f>AK180+20</f>
        <v>43576</v>
      </c>
      <c r="AN180" s="911">
        <f>AM180+5</f>
        <v>43581</v>
      </c>
      <c r="AO180" s="910">
        <f>AN180+1</f>
        <v>43582</v>
      </c>
      <c r="AP180" s="909">
        <f>AO180+5</f>
        <v>43587</v>
      </c>
      <c r="AQ180" s="910">
        <f>AP180+5</f>
        <v>43592</v>
      </c>
      <c r="AR180" s="911">
        <v>43992</v>
      </c>
      <c r="AS180" s="913">
        <v>44012</v>
      </c>
      <c r="AT180" s="911">
        <v>44032</v>
      </c>
      <c r="AU180" s="915">
        <v>44092</v>
      </c>
      <c r="AV180" s="372">
        <v>44558</v>
      </c>
      <c r="AX180" s="177"/>
      <c r="AY180" s="177"/>
      <c r="AZ180" s="177"/>
      <c r="BA180" s="177"/>
      <c r="BB180" s="177"/>
      <c r="BC180" s="177"/>
      <c r="BD180" s="177"/>
      <c r="BE180" s="177"/>
      <c r="BF180" s="177"/>
      <c r="BG180" s="177"/>
      <c r="BH180" s="177"/>
      <c r="BI180" s="177"/>
      <c r="BJ180" s="177"/>
    </row>
    <row r="181" spans="1:62" s="187" customFormat="1" ht="31.5">
      <c r="A181" s="373"/>
      <c r="B181" s="382" t="s">
        <v>322</v>
      </c>
      <c r="C181" s="383" t="s">
        <v>323</v>
      </c>
      <c r="D181" s="273">
        <v>29</v>
      </c>
      <c r="E181" s="274" t="s">
        <v>114</v>
      </c>
      <c r="F181" s="275" t="s">
        <v>1556</v>
      </c>
      <c r="G181" s="897"/>
      <c r="H181" s="924"/>
      <c r="I181" s="1026"/>
      <c r="J181" s="1027"/>
      <c r="K181" s="1027"/>
      <c r="L181" s="1028"/>
      <c r="M181" s="1026"/>
      <c r="N181" s="1028"/>
      <c r="O181" s="1026"/>
      <c r="P181" s="1028"/>
      <c r="Q181" s="1026"/>
      <c r="R181" s="1028"/>
      <c r="S181" s="1026"/>
      <c r="T181" s="1028"/>
      <c r="U181" s="1026"/>
      <c r="V181" s="1028"/>
      <c r="W181" s="1026"/>
      <c r="X181" s="1028"/>
      <c r="Y181" s="1026"/>
      <c r="Z181" s="1028"/>
      <c r="AA181" s="1029"/>
      <c r="AB181" s="1029"/>
      <c r="AC181" s="1026"/>
      <c r="AD181" s="1028"/>
      <c r="AE181" s="1026"/>
      <c r="AF181" s="1028"/>
      <c r="AG181" s="1026"/>
      <c r="AH181" s="1028"/>
      <c r="AI181" s="1026"/>
      <c r="AJ181" s="1028"/>
      <c r="AK181" s="1026"/>
      <c r="AL181" s="1028"/>
      <c r="AM181" s="1026"/>
      <c r="AN181" s="1028"/>
      <c r="AO181" s="1026"/>
      <c r="AP181" s="1028"/>
      <c r="AQ181" s="1026"/>
      <c r="AR181" s="1028"/>
      <c r="AS181" s="1026"/>
      <c r="AT181" s="1028"/>
      <c r="AU181" s="1030"/>
      <c r="AV181" s="372">
        <v>44092</v>
      </c>
      <c r="AX181" s="177"/>
      <c r="AY181" s="177"/>
      <c r="AZ181" s="177"/>
      <c r="BA181" s="177"/>
      <c r="BB181" s="177"/>
      <c r="BC181" s="177"/>
      <c r="BD181" s="177"/>
      <c r="BE181" s="177"/>
      <c r="BF181" s="177"/>
      <c r="BG181" s="177"/>
      <c r="BH181" s="177"/>
      <c r="BI181" s="177"/>
      <c r="BJ181" s="177"/>
    </row>
    <row r="182" spans="1:62" s="187" customFormat="1" ht="31.5">
      <c r="A182" s="373"/>
      <c r="B182" s="307" t="s">
        <v>324</v>
      </c>
      <c r="C182" s="308" t="s">
        <v>325</v>
      </c>
      <c r="D182" s="273">
        <v>29</v>
      </c>
      <c r="E182" s="274" t="s">
        <v>114</v>
      </c>
      <c r="F182" s="275" t="s">
        <v>1556</v>
      </c>
      <c r="G182" s="897"/>
      <c r="H182" s="924"/>
      <c r="I182" s="1000"/>
      <c r="J182" s="1001"/>
      <c r="K182" s="1001"/>
      <c r="L182" s="1002"/>
      <c r="M182" s="1000"/>
      <c r="N182" s="1002"/>
      <c r="O182" s="1000"/>
      <c r="P182" s="1002"/>
      <c r="Q182" s="1000"/>
      <c r="R182" s="1002"/>
      <c r="S182" s="1000"/>
      <c r="T182" s="1002"/>
      <c r="U182" s="1000"/>
      <c r="V182" s="1002"/>
      <c r="W182" s="1000"/>
      <c r="X182" s="1002"/>
      <c r="Y182" s="1000"/>
      <c r="Z182" s="1002"/>
      <c r="AA182" s="1003"/>
      <c r="AB182" s="1003"/>
      <c r="AC182" s="1000"/>
      <c r="AD182" s="1002"/>
      <c r="AE182" s="1000"/>
      <c r="AF182" s="1002"/>
      <c r="AG182" s="1000"/>
      <c r="AH182" s="1002"/>
      <c r="AI182" s="1000"/>
      <c r="AJ182" s="1002"/>
      <c r="AK182" s="1000"/>
      <c r="AL182" s="1002"/>
      <c r="AM182" s="1000"/>
      <c r="AN182" s="1002"/>
      <c r="AO182" s="1000"/>
      <c r="AP182" s="1002"/>
      <c r="AQ182" s="1000"/>
      <c r="AR182" s="1002"/>
      <c r="AS182" s="1000"/>
      <c r="AT182" s="1002"/>
      <c r="AU182" s="1004"/>
      <c r="AV182" s="372">
        <v>44607</v>
      </c>
      <c r="AX182" s="177"/>
      <c r="AY182" s="177"/>
      <c r="AZ182" s="177"/>
      <c r="BA182" s="177"/>
      <c r="BB182" s="177"/>
      <c r="BC182" s="177"/>
      <c r="BD182" s="177"/>
      <c r="BE182" s="177"/>
      <c r="BF182" s="177"/>
      <c r="BG182" s="177"/>
      <c r="BH182" s="177"/>
      <c r="BI182" s="177"/>
      <c r="BJ182" s="177"/>
    </row>
    <row r="183" spans="1:62" s="187" customFormat="1" ht="47.25">
      <c r="A183" s="373"/>
      <c r="B183" s="307" t="s">
        <v>216</v>
      </c>
      <c r="C183" s="308" t="s">
        <v>217</v>
      </c>
      <c r="D183" s="273">
        <v>29</v>
      </c>
      <c r="E183" s="274" t="s">
        <v>114</v>
      </c>
      <c r="F183" s="275" t="s">
        <v>1556</v>
      </c>
      <c r="G183" s="897"/>
      <c r="H183" s="924"/>
      <c r="I183" s="1000"/>
      <c r="J183" s="1001"/>
      <c r="K183" s="1001"/>
      <c r="L183" s="1002"/>
      <c r="M183" s="1000"/>
      <c r="N183" s="1002"/>
      <c r="O183" s="1000"/>
      <c r="P183" s="1002"/>
      <c r="Q183" s="1000"/>
      <c r="R183" s="1002"/>
      <c r="S183" s="1000"/>
      <c r="T183" s="1002"/>
      <c r="U183" s="1000"/>
      <c r="V183" s="1002"/>
      <c r="W183" s="1000"/>
      <c r="X183" s="1002"/>
      <c r="Y183" s="1000"/>
      <c r="Z183" s="1002"/>
      <c r="AA183" s="1003"/>
      <c r="AB183" s="1003"/>
      <c r="AC183" s="1000"/>
      <c r="AD183" s="1002"/>
      <c r="AE183" s="1000"/>
      <c r="AF183" s="1002"/>
      <c r="AG183" s="1000"/>
      <c r="AH183" s="1002"/>
      <c r="AI183" s="1000"/>
      <c r="AJ183" s="1002"/>
      <c r="AK183" s="1000"/>
      <c r="AL183" s="1002"/>
      <c r="AM183" s="1000"/>
      <c r="AN183" s="1002"/>
      <c r="AO183" s="1000"/>
      <c r="AP183" s="1002"/>
      <c r="AQ183" s="1000"/>
      <c r="AR183" s="1002"/>
      <c r="AS183" s="1000"/>
      <c r="AT183" s="1002"/>
      <c r="AU183" s="1004"/>
      <c r="AV183" s="372">
        <v>44801</v>
      </c>
      <c r="AX183" s="177"/>
      <c r="AY183" s="177"/>
      <c r="AZ183" s="177"/>
      <c r="BA183" s="177"/>
      <c r="BB183" s="177"/>
      <c r="BC183" s="177"/>
      <c r="BD183" s="177"/>
      <c r="BE183" s="177"/>
      <c r="BF183" s="177"/>
      <c r="BG183" s="177"/>
      <c r="BH183" s="177"/>
      <c r="BI183" s="177"/>
      <c r="BJ183" s="177"/>
    </row>
    <row r="184" spans="1:62" s="187" customFormat="1" ht="47.25">
      <c r="A184" s="384"/>
      <c r="B184" s="317" t="s">
        <v>218</v>
      </c>
      <c r="C184" s="318" t="s">
        <v>219</v>
      </c>
      <c r="D184" s="284">
        <v>29</v>
      </c>
      <c r="E184" s="285" t="s">
        <v>114</v>
      </c>
      <c r="F184" s="286" t="s">
        <v>1556</v>
      </c>
      <c r="G184" s="903"/>
      <c r="H184" s="931"/>
      <c r="I184" s="1000"/>
      <c r="J184" s="1001"/>
      <c r="K184" s="1001"/>
      <c r="L184" s="1002"/>
      <c r="M184" s="1000"/>
      <c r="N184" s="1002"/>
      <c r="O184" s="1000"/>
      <c r="P184" s="1002"/>
      <c r="Q184" s="1000"/>
      <c r="R184" s="1002"/>
      <c r="S184" s="1000"/>
      <c r="T184" s="1002"/>
      <c r="U184" s="1000"/>
      <c r="V184" s="1002"/>
      <c r="W184" s="1000"/>
      <c r="X184" s="1002"/>
      <c r="Y184" s="1000"/>
      <c r="Z184" s="1002"/>
      <c r="AA184" s="1003"/>
      <c r="AB184" s="1003"/>
      <c r="AC184" s="1000"/>
      <c r="AD184" s="1002"/>
      <c r="AE184" s="1000"/>
      <c r="AF184" s="1002"/>
      <c r="AG184" s="1000"/>
      <c r="AH184" s="1002"/>
      <c r="AI184" s="1000"/>
      <c r="AJ184" s="1002"/>
      <c r="AK184" s="1000"/>
      <c r="AL184" s="1002"/>
      <c r="AM184" s="1000"/>
      <c r="AN184" s="1002"/>
      <c r="AO184" s="1000"/>
      <c r="AP184" s="1002"/>
      <c r="AQ184" s="1000"/>
      <c r="AR184" s="1002"/>
      <c r="AS184" s="1000"/>
      <c r="AT184" s="1002"/>
      <c r="AU184" s="1004"/>
      <c r="AV184" s="372">
        <v>44653</v>
      </c>
      <c r="AX184" s="177"/>
      <c r="AY184" s="177"/>
      <c r="AZ184" s="177"/>
      <c r="BA184" s="177"/>
      <c r="BB184" s="177"/>
      <c r="BC184" s="177"/>
      <c r="BD184" s="177"/>
      <c r="BE184" s="177"/>
      <c r="BF184" s="177"/>
      <c r="BG184" s="177"/>
      <c r="BH184" s="177"/>
      <c r="BI184" s="177"/>
      <c r="BJ184" s="177"/>
    </row>
    <row r="185" spans="1:62" s="187" customFormat="1" ht="31.5">
      <c r="A185" s="371">
        <v>30</v>
      </c>
      <c r="B185" s="299" t="s">
        <v>208</v>
      </c>
      <c r="C185" s="300" t="s">
        <v>209</v>
      </c>
      <c r="D185" s="248">
        <v>30</v>
      </c>
      <c r="E185" s="249" t="s">
        <v>114</v>
      </c>
      <c r="F185" s="250" t="s">
        <v>1557</v>
      </c>
      <c r="G185" s="882" t="s">
        <v>1454</v>
      </c>
      <c r="H185" s="1014"/>
      <c r="I185" s="883">
        <v>43682</v>
      </c>
      <c r="J185" s="884">
        <f>I185+4</f>
        <v>43686</v>
      </c>
      <c r="K185" s="884">
        <v>43687</v>
      </c>
      <c r="L185" s="885">
        <v>43712</v>
      </c>
      <c r="M185" s="886">
        <f>L185+1</f>
        <v>43713</v>
      </c>
      <c r="N185" s="909">
        <v>43742</v>
      </c>
      <c r="O185" s="910">
        <v>43742</v>
      </c>
      <c r="P185" s="909">
        <f>M185+10</f>
        <v>43723</v>
      </c>
      <c r="Q185" s="910">
        <f>P185+5</f>
        <v>43728</v>
      </c>
      <c r="R185" s="911">
        <v>43762</v>
      </c>
      <c r="S185" s="910">
        <f>P185+10</f>
        <v>43733</v>
      </c>
      <c r="T185" s="909">
        <v>43772</v>
      </c>
      <c r="U185" s="910">
        <f>N185+1</f>
        <v>43743</v>
      </c>
      <c r="V185" s="909">
        <f>U185+5</f>
        <v>43748</v>
      </c>
      <c r="W185" s="910">
        <f>V185+1</f>
        <v>43749</v>
      </c>
      <c r="X185" s="911">
        <v>43801</v>
      </c>
      <c r="Y185" s="910">
        <f>X185+20</f>
        <v>43821</v>
      </c>
      <c r="Z185" s="909">
        <f>O185+10</f>
        <v>43752</v>
      </c>
      <c r="AA185" s="912"/>
      <c r="AB185" s="912"/>
      <c r="AC185" s="910">
        <f>X185+25</f>
        <v>43826</v>
      </c>
      <c r="AD185" s="909">
        <f>X185+15</f>
        <v>43816</v>
      </c>
      <c r="AE185" s="910">
        <f>AC185+1</f>
        <v>43827</v>
      </c>
      <c r="AF185" s="909">
        <f>X185+10</f>
        <v>43811</v>
      </c>
      <c r="AG185" s="910">
        <f>AF185+1</f>
        <v>43812</v>
      </c>
      <c r="AH185" s="909">
        <f>Y185+1</f>
        <v>43822</v>
      </c>
      <c r="AI185" s="913">
        <f>AH185+15</f>
        <v>43837</v>
      </c>
      <c r="AJ185" s="909">
        <f>AI185+10</f>
        <v>43847</v>
      </c>
      <c r="AK185" s="910">
        <f>AJ185+5</f>
        <v>43852</v>
      </c>
      <c r="AL185" s="909">
        <f>AK185+15</f>
        <v>43867</v>
      </c>
      <c r="AM185" s="910">
        <f>AK185+20</f>
        <v>43872</v>
      </c>
      <c r="AN185" s="911">
        <f>AM185+5</f>
        <v>43877</v>
      </c>
      <c r="AO185" s="910">
        <f>AN185+1</f>
        <v>43878</v>
      </c>
      <c r="AP185" s="909">
        <f>AO185+5</f>
        <v>43883</v>
      </c>
      <c r="AQ185" s="910">
        <f>AP185+5</f>
        <v>43888</v>
      </c>
      <c r="AR185" s="911">
        <v>43922</v>
      </c>
      <c r="AS185" s="913">
        <v>43942</v>
      </c>
      <c r="AT185" s="911">
        <v>43962</v>
      </c>
      <c r="AU185" s="915">
        <v>44022</v>
      </c>
      <c r="AV185" s="372">
        <v>45013</v>
      </c>
      <c r="AX185" s="177"/>
      <c r="AY185" s="177"/>
      <c r="AZ185" s="177"/>
      <c r="BA185" s="177"/>
      <c r="BB185" s="177"/>
      <c r="BC185" s="177"/>
      <c r="BD185" s="177"/>
      <c r="BE185" s="177"/>
      <c r="BF185" s="177"/>
      <c r="BG185" s="177"/>
      <c r="BH185" s="177"/>
      <c r="BI185" s="177"/>
      <c r="BJ185" s="177"/>
    </row>
    <row r="186" spans="1:62" s="187" customFormat="1" ht="31.5">
      <c r="A186" s="373"/>
      <c r="B186" s="382" t="s">
        <v>210</v>
      </c>
      <c r="C186" s="383" t="s">
        <v>211</v>
      </c>
      <c r="D186" s="273">
        <v>30</v>
      </c>
      <c r="E186" s="274" t="s">
        <v>114</v>
      </c>
      <c r="F186" s="275" t="s">
        <v>1557</v>
      </c>
      <c r="G186" s="897"/>
      <c r="H186" s="924"/>
      <c r="I186" s="1026"/>
      <c r="J186" s="1027"/>
      <c r="K186" s="1027"/>
      <c r="L186" s="1028"/>
      <c r="M186" s="1026"/>
      <c r="N186" s="1028"/>
      <c r="O186" s="1026"/>
      <c r="P186" s="1028"/>
      <c r="Q186" s="1026"/>
      <c r="R186" s="1028"/>
      <c r="S186" s="1026"/>
      <c r="T186" s="1028"/>
      <c r="U186" s="1026"/>
      <c r="V186" s="1028"/>
      <c r="W186" s="1026"/>
      <c r="X186" s="1028"/>
      <c r="Y186" s="1026"/>
      <c r="Z186" s="1028"/>
      <c r="AA186" s="1029"/>
      <c r="AB186" s="1029"/>
      <c r="AC186" s="1026"/>
      <c r="AD186" s="1028"/>
      <c r="AE186" s="1026"/>
      <c r="AF186" s="1028"/>
      <c r="AG186" s="1026"/>
      <c r="AH186" s="1028"/>
      <c r="AI186" s="1026"/>
      <c r="AJ186" s="1028"/>
      <c r="AK186" s="1026"/>
      <c r="AL186" s="1028"/>
      <c r="AM186" s="1026"/>
      <c r="AN186" s="1028"/>
      <c r="AO186" s="1026"/>
      <c r="AP186" s="1028"/>
      <c r="AQ186" s="1026"/>
      <c r="AR186" s="1028"/>
      <c r="AS186" s="1026"/>
      <c r="AT186" s="1028"/>
      <c r="AU186" s="1030"/>
      <c r="AV186" s="372">
        <v>45013</v>
      </c>
      <c r="AX186" s="177"/>
      <c r="AY186" s="177"/>
      <c r="AZ186" s="177"/>
      <c r="BA186" s="177"/>
      <c r="BB186" s="177"/>
      <c r="BC186" s="177"/>
      <c r="BD186" s="177"/>
      <c r="BE186" s="177"/>
      <c r="BF186" s="177"/>
      <c r="BG186" s="177"/>
      <c r="BH186" s="177"/>
      <c r="BI186" s="177"/>
      <c r="BJ186" s="177"/>
    </row>
    <row r="187" spans="1:62" s="187" customFormat="1" ht="31.5">
      <c r="A187" s="373"/>
      <c r="B187" s="307" t="s">
        <v>212</v>
      </c>
      <c r="C187" s="308" t="s">
        <v>213</v>
      </c>
      <c r="D187" s="273">
        <v>30</v>
      </c>
      <c r="E187" s="274" t="s">
        <v>114</v>
      </c>
      <c r="F187" s="275" t="s">
        <v>1557</v>
      </c>
      <c r="G187" s="897"/>
      <c r="H187" s="924"/>
      <c r="I187" s="1000"/>
      <c r="J187" s="1001"/>
      <c r="K187" s="1001"/>
      <c r="L187" s="1002"/>
      <c r="M187" s="1000"/>
      <c r="N187" s="1002"/>
      <c r="O187" s="1000"/>
      <c r="P187" s="1002"/>
      <c r="Q187" s="1000"/>
      <c r="R187" s="1002"/>
      <c r="S187" s="1000"/>
      <c r="T187" s="1002"/>
      <c r="U187" s="1000"/>
      <c r="V187" s="1002"/>
      <c r="W187" s="1000"/>
      <c r="X187" s="1002"/>
      <c r="Y187" s="1000"/>
      <c r="Z187" s="1002"/>
      <c r="AA187" s="1003"/>
      <c r="AB187" s="1003"/>
      <c r="AC187" s="1000"/>
      <c r="AD187" s="1002"/>
      <c r="AE187" s="1000"/>
      <c r="AF187" s="1002"/>
      <c r="AG187" s="1000"/>
      <c r="AH187" s="1002"/>
      <c r="AI187" s="1000"/>
      <c r="AJ187" s="1002"/>
      <c r="AK187" s="1000"/>
      <c r="AL187" s="1002"/>
      <c r="AM187" s="1000"/>
      <c r="AN187" s="1002"/>
      <c r="AO187" s="1000"/>
      <c r="AP187" s="1002"/>
      <c r="AQ187" s="1000"/>
      <c r="AR187" s="1002"/>
      <c r="AS187" s="1000"/>
      <c r="AT187" s="1002"/>
      <c r="AU187" s="1004"/>
      <c r="AV187" s="372">
        <v>45013</v>
      </c>
      <c r="AX187" s="177"/>
      <c r="AY187" s="177"/>
      <c r="AZ187" s="177"/>
      <c r="BA187" s="177"/>
      <c r="BB187" s="177"/>
      <c r="BC187" s="177"/>
      <c r="BD187" s="177"/>
      <c r="BE187" s="177"/>
      <c r="BF187" s="177"/>
      <c r="BG187" s="177"/>
      <c r="BH187" s="177"/>
      <c r="BI187" s="177"/>
      <c r="BJ187" s="177"/>
    </row>
    <row r="188" spans="1:62" s="187" customFormat="1" ht="31.5">
      <c r="A188" s="373"/>
      <c r="B188" s="307" t="s">
        <v>214</v>
      </c>
      <c r="C188" s="308" t="s">
        <v>215</v>
      </c>
      <c r="D188" s="273">
        <v>30</v>
      </c>
      <c r="E188" s="274" t="s">
        <v>114</v>
      </c>
      <c r="F188" s="275" t="s">
        <v>1557</v>
      </c>
      <c r="G188" s="897"/>
      <c r="H188" s="924"/>
      <c r="I188" s="1000"/>
      <c r="J188" s="1001"/>
      <c r="K188" s="1001"/>
      <c r="L188" s="1002"/>
      <c r="M188" s="1000"/>
      <c r="N188" s="1002"/>
      <c r="O188" s="1000"/>
      <c r="P188" s="1002"/>
      <c r="Q188" s="1000"/>
      <c r="R188" s="1002"/>
      <c r="S188" s="1000"/>
      <c r="T188" s="1002"/>
      <c r="U188" s="1000"/>
      <c r="V188" s="1002"/>
      <c r="W188" s="1000"/>
      <c r="X188" s="1002"/>
      <c r="Y188" s="1000"/>
      <c r="Z188" s="1002"/>
      <c r="AA188" s="1003"/>
      <c r="AB188" s="1003"/>
      <c r="AC188" s="1000"/>
      <c r="AD188" s="1002"/>
      <c r="AE188" s="1000"/>
      <c r="AF188" s="1002"/>
      <c r="AG188" s="1000"/>
      <c r="AH188" s="1002"/>
      <c r="AI188" s="1000"/>
      <c r="AJ188" s="1002"/>
      <c r="AK188" s="1000"/>
      <c r="AL188" s="1002"/>
      <c r="AM188" s="1000"/>
      <c r="AN188" s="1002"/>
      <c r="AO188" s="1000"/>
      <c r="AP188" s="1002"/>
      <c r="AQ188" s="1000"/>
      <c r="AR188" s="1002"/>
      <c r="AS188" s="1000"/>
      <c r="AT188" s="1002"/>
      <c r="AU188" s="1004"/>
      <c r="AV188" s="372">
        <v>45013</v>
      </c>
      <c r="AX188" s="177"/>
      <c r="AY188" s="177"/>
      <c r="AZ188" s="177"/>
      <c r="BA188" s="177"/>
      <c r="BB188" s="177"/>
      <c r="BC188" s="177"/>
      <c r="BD188" s="177"/>
      <c r="BE188" s="177"/>
      <c r="BF188" s="177"/>
      <c r="BG188" s="177"/>
      <c r="BH188" s="177"/>
      <c r="BI188" s="177"/>
      <c r="BJ188" s="177"/>
    </row>
    <row r="189" spans="1:62" s="187" customFormat="1" ht="31.5">
      <c r="A189" s="373"/>
      <c r="B189" s="307" t="s">
        <v>710</v>
      </c>
      <c r="C189" s="308" t="s">
        <v>1558</v>
      </c>
      <c r="D189" s="273">
        <v>30</v>
      </c>
      <c r="E189" s="274" t="s">
        <v>114</v>
      </c>
      <c r="F189" s="275" t="s">
        <v>1557</v>
      </c>
      <c r="G189" s="897"/>
      <c r="H189" s="924"/>
      <c r="I189" s="1000"/>
      <c r="J189" s="1001"/>
      <c r="K189" s="1001"/>
      <c r="L189" s="1002"/>
      <c r="M189" s="1000"/>
      <c r="N189" s="1002"/>
      <c r="O189" s="1000"/>
      <c r="P189" s="1002"/>
      <c r="Q189" s="1000"/>
      <c r="R189" s="1002"/>
      <c r="S189" s="1000"/>
      <c r="T189" s="1002"/>
      <c r="U189" s="1000"/>
      <c r="V189" s="1002"/>
      <c r="W189" s="1000"/>
      <c r="X189" s="1002"/>
      <c r="Y189" s="1000"/>
      <c r="Z189" s="1002"/>
      <c r="AA189" s="1003"/>
      <c r="AB189" s="1003"/>
      <c r="AC189" s="1000"/>
      <c r="AD189" s="1002"/>
      <c r="AE189" s="1000"/>
      <c r="AF189" s="1002"/>
      <c r="AG189" s="1000"/>
      <c r="AH189" s="1002"/>
      <c r="AI189" s="1000"/>
      <c r="AJ189" s="1002"/>
      <c r="AK189" s="1000"/>
      <c r="AL189" s="1002"/>
      <c r="AM189" s="1000"/>
      <c r="AN189" s="1002"/>
      <c r="AO189" s="1000"/>
      <c r="AP189" s="1002"/>
      <c r="AQ189" s="1000"/>
      <c r="AR189" s="1002"/>
      <c r="AS189" s="1000"/>
      <c r="AT189" s="1002"/>
      <c r="AU189" s="1004"/>
      <c r="AV189" s="372">
        <v>44743</v>
      </c>
      <c r="AX189" s="177"/>
      <c r="AY189" s="177"/>
      <c r="AZ189" s="177"/>
      <c r="BA189" s="177"/>
      <c r="BB189" s="177"/>
      <c r="BC189" s="177"/>
      <c r="BD189" s="177"/>
      <c r="BE189" s="177"/>
      <c r="BF189" s="177"/>
      <c r="BG189" s="177"/>
      <c r="BH189" s="177"/>
      <c r="BI189" s="177"/>
      <c r="BJ189" s="177"/>
    </row>
    <row r="190" spans="1:62" s="187" customFormat="1" ht="31.5">
      <c r="A190" s="373"/>
      <c r="B190" s="374" t="s">
        <v>712</v>
      </c>
      <c r="C190" s="375" t="s">
        <v>1559</v>
      </c>
      <c r="D190" s="273">
        <v>30</v>
      </c>
      <c r="E190" s="274" t="s">
        <v>114</v>
      </c>
      <c r="F190" s="275" t="s">
        <v>1557</v>
      </c>
      <c r="G190" s="897"/>
      <c r="H190" s="924"/>
      <c r="I190" s="1000"/>
      <c r="J190" s="1001"/>
      <c r="K190" s="1001"/>
      <c r="L190" s="1002"/>
      <c r="M190" s="1000"/>
      <c r="N190" s="1002"/>
      <c r="O190" s="1000"/>
      <c r="P190" s="1002"/>
      <c r="Q190" s="1000"/>
      <c r="R190" s="1002"/>
      <c r="S190" s="1000"/>
      <c r="T190" s="1002"/>
      <c r="U190" s="1000"/>
      <c r="V190" s="1002"/>
      <c r="W190" s="1000"/>
      <c r="X190" s="1002"/>
      <c r="Y190" s="1000"/>
      <c r="Z190" s="1002"/>
      <c r="AA190" s="1003"/>
      <c r="AB190" s="1003"/>
      <c r="AC190" s="1000"/>
      <c r="AD190" s="1002"/>
      <c r="AE190" s="1000"/>
      <c r="AF190" s="1002"/>
      <c r="AG190" s="1000"/>
      <c r="AH190" s="1002"/>
      <c r="AI190" s="1000"/>
      <c r="AJ190" s="1002"/>
      <c r="AK190" s="1000"/>
      <c r="AL190" s="1002"/>
      <c r="AM190" s="1000"/>
      <c r="AN190" s="1002"/>
      <c r="AO190" s="1000"/>
      <c r="AP190" s="1002"/>
      <c r="AQ190" s="1000"/>
      <c r="AR190" s="1002"/>
      <c r="AS190" s="1000"/>
      <c r="AT190" s="1002"/>
      <c r="AU190" s="1004"/>
      <c r="AV190" s="372">
        <v>44801</v>
      </c>
      <c r="AX190" s="177"/>
      <c r="AY190" s="177"/>
      <c r="AZ190" s="177"/>
      <c r="BA190" s="177"/>
      <c r="BB190" s="177"/>
      <c r="BC190" s="177"/>
      <c r="BD190" s="177"/>
      <c r="BE190" s="177"/>
      <c r="BF190" s="177"/>
      <c r="BG190" s="177"/>
      <c r="BH190" s="177"/>
      <c r="BI190" s="177"/>
      <c r="BJ190" s="177"/>
    </row>
    <row r="191" spans="1:62" s="187" customFormat="1" ht="31.5">
      <c r="A191" s="373"/>
      <c r="B191" s="307" t="s">
        <v>1560</v>
      </c>
      <c r="C191" s="308" t="s">
        <v>1561</v>
      </c>
      <c r="D191" s="273">
        <v>30</v>
      </c>
      <c r="E191" s="274" t="s">
        <v>114</v>
      </c>
      <c r="F191" s="275" t="s">
        <v>1557</v>
      </c>
      <c r="G191" s="897"/>
      <c r="H191" s="924"/>
      <c r="I191" s="1000"/>
      <c r="J191" s="1001"/>
      <c r="K191" s="1001"/>
      <c r="L191" s="1002"/>
      <c r="M191" s="1000"/>
      <c r="N191" s="1002"/>
      <c r="O191" s="1000"/>
      <c r="P191" s="1002"/>
      <c r="Q191" s="1000"/>
      <c r="R191" s="1002"/>
      <c r="S191" s="1000"/>
      <c r="T191" s="1002"/>
      <c r="U191" s="1000"/>
      <c r="V191" s="1002"/>
      <c r="W191" s="1000"/>
      <c r="X191" s="1002"/>
      <c r="Y191" s="1000"/>
      <c r="Z191" s="1002"/>
      <c r="AA191" s="1003"/>
      <c r="AB191" s="1003"/>
      <c r="AC191" s="1000"/>
      <c r="AD191" s="1002"/>
      <c r="AE191" s="1000"/>
      <c r="AF191" s="1002"/>
      <c r="AG191" s="1000"/>
      <c r="AH191" s="1002"/>
      <c r="AI191" s="1000"/>
      <c r="AJ191" s="1002"/>
      <c r="AK191" s="1000"/>
      <c r="AL191" s="1002"/>
      <c r="AM191" s="1000"/>
      <c r="AN191" s="1002"/>
      <c r="AO191" s="1000"/>
      <c r="AP191" s="1002"/>
      <c r="AQ191" s="1000"/>
      <c r="AR191" s="1002"/>
      <c r="AS191" s="1000"/>
      <c r="AT191" s="1002"/>
      <c r="AU191" s="1004"/>
      <c r="AV191" s="372">
        <v>45012</v>
      </c>
      <c r="AX191" s="177"/>
      <c r="AY191" s="177"/>
      <c r="AZ191" s="177"/>
      <c r="BA191" s="177"/>
      <c r="BB191" s="177"/>
      <c r="BC191" s="177"/>
      <c r="BD191" s="177"/>
      <c r="BE191" s="177"/>
      <c r="BF191" s="177"/>
      <c r="BG191" s="177"/>
      <c r="BH191" s="177"/>
      <c r="BI191" s="177"/>
      <c r="BJ191" s="177"/>
    </row>
    <row r="192" spans="1:62" s="187" customFormat="1" ht="31.5">
      <c r="A192" s="373"/>
      <c r="B192" s="307" t="s">
        <v>1562</v>
      </c>
      <c r="C192" s="308" t="s">
        <v>1563</v>
      </c>
      <c r="D192" s="273">
        <v>30</v>
      </c>
      <c r="E192" s="274" t="s">
        <v>114</v>
      </c>
      <c r="F192" s="275" t="s">
        <v>1557</v>
      </c>
      <c r="G192" s="897"/>
      <c r="H192" s="924"/>
      <c r="I192" s="1000"/>
      <c r="J192" s="1001"/>
      <c r="K192" s="1001"/>
      <c r="L192" s="1002"/>
      <c r="M192" s="1000"/>
      <c r="N192" s="1002"/>
      <c r="O192" s="1000"/>
      <c r="P192" s="1002"/>
      <c r="Q192" s="1000"/>
      <c r="R192" s="1002"/>
      <c r="S192" s="1000"/>
      <c r="T192" s="1002"/>
      <c r="U192" s="1000"/>
      <c r="V192" s="1002"/>
      <c r="W192" s="1000"/>
      <c r="X192" s="1002"/>
      <c r="Y192" s="1000"/>
      <c r="Z192" s="1002"/>
      <c r="AA192" s="1003"/>
      <c r="AB192" s="1003"/>
      <c r="AC192" s="1000"/>
      <c r="AD192" s="1002"/>
      <c r="AE192" s="1000"/>
      <c r="AF192" s="1002"/>
      <c r="AG192" s="1000"/>
      <c r="AH192" s="1002"/>
      <c r="AI192" s="1000"/>
      <c r="AJ192" s="1002"/>
      <c r="AK192" s="1000"/>
      <c r="AL192" s="1002"/>
      <c r="AM192" s="1000"/>
      <c r="AN192" s="1002"/>
      <c r="AO192" s="1000"/>
      <c r="AP192" s="1002"/>
      <c r="AQ192" s="1000"/>
      <c r="AR192" s="1002"/>
      <c r="AS192" s="1000"/>
      <c r="AT192" s="1002"/>
      <c r="AU192" s="1004"/>
      <c r="AV192" s="372">
        <v>45291</v>
      </c>
      <c r="AX192" s="177"/>
      <c r="AY192" s="177"/>
      <c r="AZ192" s="177"/>
      <c r="BA192" s="177"/>
      <c r="BB192" s="177"/>
      <c r="BC192" s="177"/>
      <c r="BD192" s="177"/>
      <c r="BE192" s="177"/>
      <c r="BF192" s="177"/>
      <c r="BG192" s="177"/>
      <c r="BH192" s="177"/>
      <c r="BI192" s="177"/>
      <c r="BJ192" s="177"/>
    </row>
    <row r="193" spans="1:62" s="187" customFormat="1" ht="31.5">
      <c r="A193" s="373"/>
      <c r="B193" s="382" t="s">
        <v>542</v>
      </c>
      <c r="C193" s="383" t="s">
        <v>543</v>
      </c>
      <c r="D193" s="273">
        <v>30</v>
      </c>
      <c r="E193" s="274" t="s">
        <v>114</v>
      </c>
      <c r="F193" s="275" t="s">
        <v>1557</v>
      </c>
      <c r="G193" s="897"/>
      <c r="H193" s="924"/>
      <c r="I193" s="1000"/>
      <c r="J193" s="1001"/>
      <c r="K193" s="1001"/>
      <c r="L193" s="1002"/>
      <c r="M193" s="1000"/>
      <c r="N193" s="1002"/>
      <c r="O193" s="1000"/>
      <c r="P193" s="1002"/>
      <c r="Q193" s="1000"/>
      <c r="R193" s="1002"/>
      <c r="S193" s="1000"/>
      <c r="T193" s="1002"/>
      <c r="U193" s="1000"/>
      <c r="V193" s="1002"/>
      <c r="W193" s="1000"/>
      <c r="X193" s="1002"/>
      <c r="Y193" s="1000"/>
      <c r="Z193" s="1002"/>
      <c r="AA193" s="1003"/>
      <c r="AB193" s="1003"/>
      <c r="AC193" s="1000"/>
      <c r="AD193" s="1002"/>
      <c r="AE193" s="1000"/>
      <c r="AF193" s="1002"/>
      <c r="AG193" s="1000"/>
      <c r="AH193" s="1002"/>
      <c r="AI193" s="1000"/>
      <c r="AJ193" s="1002"/>
      <c r="AK193" s="1000"/>
      <c r="AL193" s="1002"/>
      <c r="AM193" s="1000"/>
      <c r="AN193" s="1002"/>
      <c r="AO193" s="1000"/>
      <c r="AP193" s="1002"/>
      <c r="AQ193" s="1000"/>
      <c r="AR193" s="1002"/>
      <c r="AS193" s="1000"/>
      <c r="AT193" s="1002"/>
      <c r="AU193" s="1004"/>
      <c r="AV193" s="372">
        <v>44022</v>
      </c>
      <c r="AX193" s="177"/>
      <c r="AY193" s="177"/>
      <c r="AZ193" s="177"/>
      <c r="BA193" s="177"/>
      <c r="BB193" s="177"/>
      <c r="BC193" s="177"/>
      <c r="BD193" s="177"/>
      <c r="BE193" s="177"/>
      <c r="BF193" s="177"/>
      <c r="BG193" s="177"/>
      <c r="BH193" s="177"/>
      <c r="BI193" s="177"/>
      <c r="BJ193" s="177"/>
    </row>
    <row r="194" spans="1:62" s="187" customFormat="1" ht="31.5">
      <c r="A194" s="373"/>
      <c r="B194" s="374" t="s">
        <v>1564</v>
      </c>
      <c r="C194" s="375" t="s">
        <v>1565</v>
      </c>
      <c r="D194" s="273">
        <v>30</v>
      </c>
      <c r="E194" s="274" t="s">
        <v>114</v>
      </c>
      <c r="F194" s="275" t="s">
        <v>1557</v>
      </c>
      <c r="G194" s="897"/>
      <c r="H194" s="924"/>
      <c r="I194" s="1000"/>
      <c r="J194" s="1001"/>
      <c r="K194" s="1001"/>
      <c r="L194" s="1002"/>
      <c r="M194" s="1000"/>
      <c r="N194" s="1002"/>
      <c r="O194" s="1000"/>
      <c r="P194" s="1002"/>
      <c r="Q194" s="1000"/>
      <c r="R194" s="1002"/>
      <c r="S194" s="1000"/>
      <c r="T194" s="1002"/>
      <c r="U194" s="1000"/>
      <c r="V194" s="1002"/>
      <c r="W194" s="1000"/>
      <c r="X194" s="1002"/>
      <c r="Y194" s="1000"/>
      <c r="Z194" s="1002"/>
      <c r="AA194" s="1003"/>
      <c r="AB194" s="1003"/>
      <c r="AC194" s="1000"/>
      <c r="AD194" s="1002"/>
      <c r="AE194" s="1000"/>
      <c r="AF194" s="1002"/>
      <c r="AG194" s="1000"/>
      <c r="AH194" s="1002"/>
      <c r="AI194" s="1000"/>
      <c r="AJ194" s="1002"/>
      <c r="AK194" s="1000"/>
      <c r="AL194" s="1002"/>
      <c r="AM194" s="1000"/>
      <c r="AN194" s="1002"/>
      <c r="AO194" s="1000"/>
      <c r="AP194" s="1002"/>
      <c r="AQ194" s="1000"/>
      <c r="AR194" s="1002"/>
      <c r="AS194" s="1000"/>
      <c r="AT194" s="1002"/>
      <c r="AU194" s="1004"/>
      <c r="AV194" s="372">
        <v>44112</v>
      </c>
      <c r="AX194" s="177"/>
      <c r="AY194" s="177"/>
      <c r="AZ194" s="177"/>
      <c r="BA194" s="177"/>
      <c r="BB194" s="177"/>
      <c r="BC194" s="177"/>
      <c r="BD194" s="177"/>
      <c r="BE194" s="177"/>
      <c r="BF194" s="177"/>
      <c r="BG194" s="177"/>
      <c r="BH194" s="177"/>
      <c r="BI194" s="177"/>
      <c r="BJ194" s="177"/>
    </row>
    <row r="195" spans="1:62" s="187" customFormat="1" ht="31.5">
      <c r="A195" s="373"/>
      <c r="B195" s="299" t="s">
        <v>312</v>
      </c>
      <c r="C195" s="300" t="s">
        <v>313</v>
      </c>
      <c r="D195" s="273">
        <v>30</v>
      </c>
      <c r="E195" s="274" t="s">
        <v>114</v>
      </c>
      <c r="F195" s="275" t="s">
        <v>1557</v>
      </c>
      <c r="G195" s="897"/>
      <c r="H195" s="924"/>
      <c r="I195" s="1000"/>
      <c r="J195" s="1001"/>
      <c r="K195" s="1001"/>
      <c r="L195" s="1002"/>
      <c r="M195" s="1000"/>
      <c r="N195" s="1002"/>
      <c r="O195" s="1000"/>
      <c r="P195" s="1002"/>
      <c r="Q195" s="1000"/>
      <c r="R195" s="1002"/>
      <c r="S195" s="1000"/>
      <c r="T195" s="1002"/>
      <c r="U195" s="1000"/>
      <c r="V195" s="1002"/>
      <c r="W195" s="1000"/>
      <c r="X195" s="1002"/>
      <c r="Y195" s="1000"/>
      <c r="Z195" s="1002"/>
      <c r="AA195" s="1003"/>
      <c r="AB195" s="1003"/>
      <c r="AC195" s="1000"/>
      <c r="AD195" s="1002"/>
      <c r="AE195" s="1000"/>
      <c r="AF195" s="1002"/>
      <c r="AG195" s="1000"/>
      <c r="AH195" s="1002"/>
      <c r="AI195" s="1000"/>
      <c r="AJ195" s="1002"/>
      <c r="AK195" s="1000"/>
      <c r="AL195" s="1002"/>
      <c r="AM195" s="1000"/>
      <c r="AN195" s="1002"/>
      <c r="AO195" s="1000"/>
      <c r="AP195" s="1002"/>
      <c r="AQ195" s="1000"/>
      <c r="AR195" s="1002"/>
      <c r="AS195" s="1000"/>
      <c r="AT195" s="1002"/>
      <c r="AU195" s="1004"/>
      <c r="AV195" s="372">
        <v>44736</v>
      </c>
      <c r="AX195" s="177"/>
      <c r="AY195" s="177"/>
      <c r="AZ195" s="177"/>
      <c r="BA195" s="177"/>
      <c r="BB195" s="177"/>
      <c r="BC195" s="177"/>
      <c r="BD195" s="177"/>
      <c r="BE195" s="177"/>
      <c r="BF195" s="177"/>
      <c r="BG195" s="177"/>
      <c r="BH195" s="177"/>
      <c r="BI195" s="177"/>
      <c r="BJ195" s="177"/>
    </row>
    <row r="196" spans="1:62" s="187" customFormat="1" ht="31.5">
      <c r="A196" s="373"/>
      <c r="B196" s="367" t="s">
        <v>304</v>
      </c>
      <c r="C196" s="361" t="s">
        <v>1566</v>
      </c>
      <c r="D196" s="273">
        <v>30</v>
      </c>
      <c r="E196" s="274" t="s">
        <v>114</v>
      </c>
      <c r="F196" s="275" t="s">
        <v>1557</v>
      </c>
      <c r="G196" s="897"/>
      <c r="H196" s="924"/>
      <c r="I196" s="1000"/>
      <c r="J196" s="1001"/>
      <c r="K196" s="1001"/>
      <c r="L196" s="1002"/>
      <c r="M196" s="1000"/>
      <c r="N196" s="1002"/>
      <c r="O196" s="1000"/>
      <c r="P196" s="1002"/>
      <c r="Q196" s="1000"/>
      <c r="R196" s="1002"/>
      <c r="S196" s="1000"/>
      <c r="T196" s="1002"/>
      <c r="U196" s="1000"/>
      <c r="V196" s="1002"/>
      <c r="W196" s="1000"/>
      <c r="X196" s="1002"/>
      <c r="Y196" s="1000"/>
      <c r="Z196" s="1002"/>
      <c r="AA196" s="1003"/>
      <c r="AB196" s="1003"/>
      <c r="AC196" s="1000"/>
      <c r="AD196" s="1002"/>
      <c r="AE196" s="1000"/>
      <c r="AF196" s="1002"/>
      <c r="AG196" s="1000"/>
      <c r="AH196" s="1002"/>
      <c r="AI196" s="1000"/>
      <c r="AJ196" s="1002"/>
      <c r="AK196" s="1000"/>
      <c r="AL196" s="1002"/>
      <c r="AM196" s="1000"/>
      <c r="AN196" s="1002"/>
      <c r="AO196" s="1000"/>
      <c r="AP196" s="1002"/>
      <c r="AQ196" s="1000"/>
      <c r="AR196" s="1002"/>
      <c r="AS196" s="1000"/>
      <c r="AT196" s="1002"/>
      <c r="AU196" s="1004"/>
      <c r="AV196" s="372">
        <v>45072</v>
      </c>
      <c r="AX196" s="177"/>
      <c r="AY196" s="177"/>
      <c r="AZ196" s="177"/>
      <c r="BA196" s="177"/>
      <c r="BB196" s="177"/>
      <c r="BC196" s="177"/>
      <c r="BD196" s="177"/>
      <c r="BE196" s="177"/>
      <c r="BF196" s="177"/>
      <c r="BG196" s="177"/>
      <c r="BH196" s="177"/>
      <c r="BI196" s="177"/>
      <c r="BJ196" s="177"/>
    </row>
    <row r="197" spans="1:62" s="187" customFormat="1" ht="31.5">
      <c r="A197" s="384"/>
      <c r="B197" s="317" t="s">
        <v>1567</v>
      </c>
      <c r="C197" s="318" t="s">
        <v>1568</v>
      </c>
      <c r="D197" s="284">
        <v>30</v>
      </c>
      <c r="E197" s="285" t="s">
        <v>114</v>
      </c>
      <c r="F197" s="286" t="s">
        <v>1557</v>
      </c>
      <c r="G197" s="903"/>
      <c r="H197" s="931"/>
      <c r="I197" s="1000"/>
      <c r="J197" s="1001"/>
      <c r="K197" s="1001"/>
      <c r="L197" s="1002"/>
      <c r="M197" s="1000"/>
      <c r="N197" s="1002"/>
      <c r="O197" s="1000"/>
      <c r="P197" s="1002"/>
      <c r="Q197" s="1000"/>
      <c r="R197" s="1002"/>
      <c r="S197" s="1000"/>
      <c r="T197" s="1002"/>
      <c r="U197" s="1000"/>
      <c r="V197" s="1002"/>
      <c r="W197" s="1000"/>
      <c r="X197" s="1002"/>
      <c r="Y197" s="1000"/>
      <c r="Z197" s="1002"/>
      <c r="AA197" s="1003"/>
      <c r="AB197" s="1003"/>
      <c r="AC197" s="1000"/>
      <c r="AD197" s="1002"/>
      <c r="AE197" s="1000"/>
      <c r="AF197" s="1002"/>
      <c r="AG197" s="1000"/>
      <c r="AH197" s="1002"/>
      <c r="AI197" s="1000"/>
      <c r="AJ197" s="1002"/>
      <c r="AK197" s="1000"/>
      <c r="AL197" s="1002"/>
      <c r="AM197" s="1000"/>
      <c r="AN197" s="1002"/>
      <c r="AO197" s="1000"/>
      <c r="AP197" s="1002"/>
      <c r="AQ197" s="1000"/>
      <c r="AR197" s="1002"/>
      <c r="AS197" s="1000"/>
      <c r="AT197" s="1002"/>
      <c r="AU197" s="1004"/>
      <c r="AV197" s="372">
        <v>45351</v>
      </c>
      <c r="AX197" s="177"/>
      <c r="AY197" s="177"/>
      <c r="AZ197" s="177"/>
      <c r="BA197" s="177"/>
      <c r="BB197" s="177"/>
      <c r="BC197" s="177"/>
      <c r="BD197" s="177"/>
      <c r="BE197" s="177"/>
      <c r="BF197" s="177"/>
      <c r="BG197" s="177"/>
      <c r="BH197" s="177"/>
      <c r="BI197" s="177"/>
      <c r="BJ197" s="177"/>
    </row>
    <row r="198" spans="1:62" s="187" customFormat="1" ht="47.25">
      <c r="A198" s="371">
        <v>31</v>
      </c>
      <c r="B198" s="299" t="s">
        <v>622</v>
      </c>
      <c r="C198" s="300" t="s">
        <v>1244</v>
      </c>
      <c r="D198" s="248">
        <v>31</v>
      </c>
      <c r="E198" s="249" t="s">
        <v>114</v>
      </c>
      <c r="F198" s="250" t="s">
        <v>1569</v>
      </c>
      <c r="G198" s="882" t="s">
        <v>1454</v>
      </c>
      <c r="H198" s="1014"/>
      <c r="I198" s="883">
        <v>43771</v>
      </c>
      <c r="J198" s="884">
        <f>I198+3</f>
        <v>43774</v>
      </c>
      <c r="K198" s="884">
        <v>43776</v>
      </c>
      <c r="L198" s="885">
        <v>43801</v>
      </c>
      <c r="M198" s="886">
        <f>L198+1</f>
        <v>43802</v>
      </c>
      <c r="N198" s="909">
        <v>43831</v>
      </c>
      <c r="O198" s="910">
        <v>43831</v>
      </c>
      <c r="P198" s="909">
        <f>M198+10</f>
        <v>43812</v>
      </c>
      <c r="Q198" s="910">
        <f>P198+5</f>
        <v>43817</v>
      </c>
      <c r="R198" s="911">
        <v>43851</v>
      </c>
      <c r="S198" s="910">
        <f>P198+10</f>
        <v>43822</v>
      </c>
      <c r="T198" s="909">
        <v>43861</v>
      </c>
      <c r="U198" s="910">
        <f>N198+1</f>
        <v>43832</v>
      </c>
      <c r="V198" s="909">
        <f>U198+5</f>
        <v>43837</v>
      </c>
      <c r="W198" s="910">
        <f>V198+1</f>
        <v>43838</v>
      </c>
      <c r="X198" s="911">
        <v>43524</v>
      </c>
      <c r="Y198" s="910">
        <f>X198+20</f>
        <v>43544</v>
      </c>
      <c r="Z198" s="909">
        <f>O198+10</f>
        <v>43841</v>
      </c>
      <c r="AA198" s="912"/>
      <c r="AB198" s="912"/>
      <c r="AC198" s="910">
        <f>X198+25</f>
        <v>43549</v>
      </c>
      <c r="AD198" s="909">
        <f>X198+15</f>
        <v>43539</v>
      </c>
      <c r="AE198" s="910">
        <f>AC198+1</f>
        <v>43550</v>
      </c>
      <c r="AF198" s="909">
        <f>X198+10</f>
        <v>43534</v>
      </c>
      <c r="AG198" s="910">
        <f>AF198+1</f>
        <v>43535</v>
      </c>
      <c r="AH198" s="909">
        <f>Y198+1</f>
        <v>43545</v>
      </c>
      <c r="AI198" s="913">
        <f>AH198+15</f>
        <v>43560</v>
      </c>
      <c r="AJ198" s="909">
        <f>AI198+10</f>
        <v>43570</v>
      </c>
      <c r="AK198" s="910">
        <f>AJ198+5</f>
        <v>43575</v>
      </c>
      <c r="AL198" s="909">
        <f>AK198+15</f>
        <v>43590</v>
      </c>
      <c r="AM198" s="910">
        <f>AK198+20</f>
        <v>43595</v>
      </c>
      <c r="AN198" s="911">
        <f>AM198+5</f>
        <v>43600</v>
      </c>
      <c r="AO198" s="910">
        <f>AN198+1</f>
        <v>43601</v>
      </c>
      <c r="AP198" s="909">
        <f>AO198+5</f>
        <v>43606</v>
      </c>
      <c r="AQ198" s="910">
        <f>AP198+5</f>
        <v>43611</v>
      </c>
      <c r="AR198" s="911">
        <v>44011</v>
      </c>
      <c r="AS198" s="913">
        <v>44031</v>
      </c>
      <c r="AT198" s="911">
        <v>44051</v>
      </c>
      <c r="AU198" s="915">
        <v>44111</v>
      </c>
      <c r="AV198" s="372">
        <v>44421</v>
      </c>
      <c r="AX198" s="177"/>
      <c r="AY198" s="177"/>
      <c r="AZ198" s="177"/>
      <c r="BA198" s="177"/>
      <c r="BB198" s="177"/>
      <c r="BC198" s="177"/>
      <c r="BD198" s="177"/>
      <c r="BE198" s="177"/>
      <c r="BF198" s="177"/>
      <c r="BG198" s="177"/>
      <c r="BH198" s="177"/>
      <c r="BI198" s="177"/>
      <c r="BJ198" s="177"/>
    </row>
    <row r="199" spans="1:62" s="187" customFormat="1" ht="47.25">
      <c r="A199" s="373"/>
      <c r="B199" s="307" t="s">
        <v>620</v>
      </c>
      <c r="C199" s="308" t="s">
        <v>1241</v>
      </c>
      <c r="D199" s="273">
        <v>31</v>
      </c>
      <c r="E199" s="274" t="s">
        <v>114</v>
      </c>
      <c r="F199" s="275" t="s">
        <v>1569</v>
      </c>
      <c r="G199" s="897"/>
      <c r="H199" s="924"/>
      <c r="I199" s="1026"/>
      <c r="J199" s="1027"/>
      <c r="K199" s="1027"/>
      <c r="L199" s="1028"/>
      <c r="M199" s="1026"/>
      <c r="N199" s="1028"/>
      <c r="O199" s="1026"/>
      <c r="P199" s="1028"/>
      <c r="Q199" s="1026"/>
      <c r="R199" s="1028"/>
      <c r="S199" s="1026"/>
      <c r="T199" s="1028"/>
      <c r="U199" s="1026"/>
      <c r="V199" s="1028"/>
      <c r="W199" s="1026"/>
      <c r="X199" s="1028"/>
      <c r="Y199" s="1026"/>
      <c r="Z199" s="1028"/>
      <c r="AA199" s="1029"/>
      <c r="AB199" s="1029"/>
      <c r="AC199" s="1026"/>
      <c r="AD199" s="1028"/>
      <c r="AE199" s="1026"/>
      <c r="AF199" s="1028"/>
      <c r="AG199" s="1026"/>
      <c r="AH199" s="1028"/>
      <c r="AI199" s="1026"/>
      <c r="AJ199" s="1028"/>
      <c r="AK199" s="1026"/>
      <c r="AL199" s="1028"/>
      <c r="AM199" s="1026"/>
      <c r="AN199" s="1028"/>
      <c r="AO199" s="1026"/>
      <c r="AP199" s="1028"/>
      <c r="AQ199" s="1026"/>
      <c r="AR199" s="1028"/>
      <c r="AS199" s="1026"/>
      <c r="AT199" s="1028"/>
      <c r="AU199" s="1030"/>
      <c r="AV199" s="372">
        <v>44111</v>
      </c>
      <c r="AX199" s="177"/>
      <c r="AY199" s="177"/>
      <c r="AZ199" s="177"/>
      <c r="BA199" s="177"/>
      <c r="BB199" s="177"/>
      <c r="BC199" s="177"/>
      <c r="BD199" s="177"/>
      <c r="BE199" s="177"/>
      <c r="BF199" s="177"/>
      <c r="BG199" s="177"/>
      <c r="BH199" s="177"/>
      <c r="BI199" s="177"/>
      <c r="BJ199" s="177"/>
    </row>
    <row r="200" spans="1:62" s="187" customFormat="1" ht="47.25">
      <c r="A200" s="373"/>
      <c r="B200" s="382" t="s">
        <v>626</v>
      </c>
      <c r="C200" s="383" t="s">
        <v>1242</v>
      </c>
      <c r="D200" s="273">
        <v>31</v>
      </c>
      <c r="E200" s="274" t="s">
        <v>114</v>
      </c>
      <c r="F200" s="275" t="s">
        <v>1569</v>
      </c>
      <c r="G200" s="897"/>
      <c r="H200" s="924"/>
      <c r="I200" s="1000"/>
      <c r="J200" s="1001"/>
      <c r="K200" s="1001"/>
      <c r="L200" s="1002"/>
      <c r="M200" s="1000"/>
      <c r="N200" s="1002"/>
      <c r="O200" s="1000"/>
      <c r="P200" s="1002"/>
      <c r="Q200" s="1000"/>
      <c r="R200" s="1002"/>
      <c r="S200" s="1000"/>
      <c r="T200" s="1002"/>
      <c r="U200" s="1000"/>
      <c r="V200" s="1002"/>
      <c r="W200" s="1000"/>
      <c r="X200" s="1002"/>
      <c r="Y200" s="1000"/>
      <c r="Z200" s="1002"/>
      <c r="AA200" s="1003"/>
      <c r="AB200" s="1003"/>
      <c r="AC200" s="1000"/>
      <c r="AD200" s="1002"/>
      <c r="AE200" s="1000"/>
      <c r="AF200" s="1002"/>
      <c r="AG200" s="1000"/>
      <c r="AH200" s="1002"/>
      <c r="AI200" s="1000"/>
      <c r="AJ200" s="1002"/>
      <c r="AK200" s="1000"/>
      <c r="AL200" s="1002"/>
      <c r="AM200" s="1000"/>
      <c r="AN200" s="1002"/>
      <c r="AO200" s="1000"/>
      <c r="AP200" s="1002"/>
      <c r="AQ200" s="1000"/>
      <c r="AR200" s="1002"/>
      <c r="AS200" s="1000"/>
      <c r="AT200" s="1002"/>
      <c r="AU200" s="1004"/>
      <c r="AV200" s="372">
        <v>44444</v>
      </c>
      <c r="AX200" s="177"/>
      <c r="AY200" s="177"/>
      <c r="AZ200" s="177"/>
      <c r="BA200" s="177"/>
      <c r="BB200" s="177"/>
      <c r="BC200" s="177"/>
      <c r="BD200" s="177"/>
      <c r="BE200" s="177"/>
      <c r="BF200" s="177"/>
      <c r="BG200" s="177"/>
      <c r="BH200" s="177"/>
      <c r="BI200" s="177"/>
      <c r="BJ200" s="177"/>
    </row>
    <row r="201" spans="1:62" s="187" customFormat="1" ht="31.5">
      <c r="A201" s="373"/>
      <c r="B201" s="374" t="s">
        <v>262</v>
      </c>
      <c r="C201" s="375" t="s">
        <v>263</v>
      </c>
      <c r="D201" s="273">
        <v>31</v>
      </c>
      <c r="E201" s="274" t="s">
        <v>114</v>
      </c>
      <c r="F201" s="275" t="s">
        <v>1569</v>
      </c>
      <c r="G201" s="897"/>
      <c r="H201" s="924"/>
      <c r="I201" s="1000"/>
      <c r="J201" s="1001"/>
      <c r="K201" s="1001"/>
      <c r="L201" s="1002"/>
      <c r="M201" s="1000"/>
      <c r="N201" s="1002"/>
      <c r="O201" s="1000"/>
      <c r="P201" s="1002"/>
      <c r="Q201" s="1000"/>
      <c r="R201" s="1002"/>
      <c r="S201" s="1000"/>
      <c r="T201" s="1002"/>
      <c r="U201" s="1000"/>
      <c r="V201" s="1002"/>
      <c r="W201" s="1000"/>
      <c r="X201" s="1002"/>
      <c r="Y201" s="1000"/>
      <c r="Z201" s="1002"/>
      <c r="AA201" s="1003"/>
      <c r="AB201" s="1003"/>
      <c r="AC201" s="1000"/>
      <c r="AD201" s="1002"/>
      <c r="AE201" s="1000"/>
      <c r="AF201" s="1002"/>
      <c r="AG201" s="1000"/>
      <c r="AH201" s="1002"/>
      <c r="AI201" s="1000"/>
      <c r="AJ201" s="1002"/>
      <c r="AK201" s="1000"/>
      <c r="AL201" s="1002"/>
      <c r="AM201" s="1000"/>
      <c r="AN201" s="1002"/>
      <c r="AO201" s="1000"/>
      <c r="AP201" s="1002"/>
      <c r="AQ201" s="1000"/>
      <c r="AR201" s="1002"/>
      <c r="AS201" s="1000"/>
      <c r="AT201" s="1002"/>
      <c r="AU201" s="1004"/>
      <c r="AV201" s="372">
        <v>44154</v>
      </c>
      <c r="AX201" s="177"/>
      <c r="AY201" s="177"/>
      <c r="AZ201" s="177"/>
      <c r="BA201" s="177"/>
      <c r="BB201" s="177"/>
      <c r="BC201" s="177"/>
      <c r="BD201" s="177"/>
      <c r="BE201" s="177"/>
      <c r="BF201" s="177"/>
      <c r="BG201" s="177"/>
      <c r="BH201" s="177"/>
      <c r="BI201" s="177"/>
      <c r="BJ201" s="177"/>
    </row>
    <row r="202" spans="1:62" s="187" customFormat="1" ht="47.25">
      <c r="A202" s="384"/>
      <c r="B202" s="317" t="s">
        <v>624</v>
      </c>
      <c r="C202" s="318" t="s">
        <v>1243</v>
      </c>
      <c r="D202" s="284">
        <v>31</v>
      </c>
      <c r="E202" s="285" t="s">
        <v>114</v>
      </c>
      <c r="F202" s="286" t="s">
        <v>1569</v>
      </c>
      <c r="G202" s="903"/>
      <c r="H202" s="931"/>
      <c r="I202" s="1000"/>
      <c r="J202" s="1001"/>
      <c r="K202" s="1001"/>
      <c r="L202" s="1002"/>
      <c r="M202" s="1000"/>
      <c r="N202" s="1002"/>
      <c r="O202" s="1000"/>
      <c r="P202" s="1002"/>
      <c r="Q202" s="1000"/>
      <c r="R202" s="1002"/>
      <c r="S202" s="1000"/>
      <c r="T202" s="1002"/>
      <c r="U202" s="1000"/>
      <c r="V202" s="1002"/>
      <c r="W202" s="1000"/>
      <c r="X202" s="1002"/>
      <c r="Y202" s="1000"/>
      <c r="Z202" s="1002"/>
      <c r="AA202" s="1003"/>
      <c r="AB202" s="1003"/>
      <c r="AC202" s="1000"/>
      <c r="AD202" s="1002"/>
      <c r="AE202" s="1000"/>
      <c r="AF202" s="1002"/>
      <c r="AG202" s="1000"/>
      <c r="AH202" s="1002"/>
      <c r="AI202" s="1000"/>
      <c r="AJ202" s="1002"/>
      <c r="AK202" s="1000"/>
      <c r="AL202" s="1002"/>
      <c r="AM202" s="1000"/>
      <c r="AN202" s="1002"/>
      <c r="AO202" s="1000"/>
      <c r="AP202" s="1002"/>
      <c r="AQ202" s="1000"/>
      <c r="AR202" s="1002"/>
      <c r="AS202" s="1000"/>
      <c r="AT202" s="1002"/>
      <c r="AU202" s="1004"/>
      <c r="AV202" s="372">
        <v>44216</v>
      </c>
      <c r="AX202" s="177"/>
      <c r="AY202" s="177"/>
      <c r="AZ202" s="177"/>
      <c r="BA202" s="177"/>
      <c r="BB202" s="177"/>
      <c r="BC202" s="177"/>
      <c r="BD202" s="177"/>
      <c r="BE202" s="177"/>
      <c r="BF202" s="177"/>
      <c r="BG202" s="177"/>
      <c r="BH202" s="177"/>
      <c r="BI202" s="177"/>
      <c r="BJ202" s="177"/>
    </row>
    <row r="203" spans="1:62" s="187" customFormat="1" ht="31.5">
      <c r="A203" s="371">
        <v>32</v>
      </c>
      <c r="B203" s="299" t="s">
        <v>204</v>
      </c>
      <c r="C203" s="300" t="s">
        <v>205</v>
      </c>
      <c r="D203" s="248">
        <v>32</v>
      </c>
      <c r="E203" s="249" t="s">
        <v>114</v>
      </c>
      <c r="F203" s="250" t="s">
        <v>1570</v>
      </c>
      <c r="G203" s="882" t="s">
        <v>1454</v>
      </c>
      <c r="H203" s="1014"/>
      <c r="I203" s="883">
        <v>43598</v>
      </c>
      <c r="J203" s="884">
        <f>I203+4</f>
        <v>43602</v>
      </c>
      <c r="K203" s="884">
        <f>J203+1</f>
        <v>43603</v>
      </c>
      <c r="L203" s="885">
        <f>K203+25</f>
        <v>43628</v>
      </c>
      <c r="M203" s="886">
        <f>L203+1</f>
        <v>43629</v>
      </c>
      <c r="N203" s="909">
        <f>M203+29</f>
        <v>43658</v>
      </c>
      <c r="O203" s="910">
        <f>M203+29</f>
        <v>43658</v>
      </c>
      <c r="P203" s="909">
        <f>M203+10</f>
        <v>43639</v>
      </c>
      <c r="Q203" s="910">
        <f>P203+5</f>
        <v>43644</v>
      </c>
      <c r="R203" s="911">
        <v>43678</v>
      </c>
      <c r="S203" s="910">
        <f>P203+10</f>
        <v>43649</v>
      </c>
      <c r="T203" s="909">
        <f>N203+30</f>
        <v>43688</v>
      </c>
      <c r="U203" s="910">
        <f>N203+1</f>
        <v>43659</v>
      </c>
      <c r="V203" s="909">
        <f>U203+5</f>
        <v>43664</v>
      </c>
      <c r="W203" s="910">
        <f>V203+1</f>
        <v>43665</v>
      </c>
      <c r="X203" s="911">
        <v>43717</v>
      </c>
      <c r="Y203" s="910">
        <f>X203+20</f>
        <v>43737</v>
      </c>
      <c r="Z203" s="909">
        <f>O203+10</f>
        <v>43668</v>
      </c>
      <c r="AA203" s="912"/>
      <c r="AB203" s="912"/>
      <c r="AC203" s="910">
        <f>X203+25</f>
        <v>43742</v>
      </c>
      <c r="AD203" s="909">
        <f>X203+15</f>
        <v>43732</v>
      </c>
      <c r="AE203" s="910">
        <f>AC203+1</f>
        <v>43743</v>
      </c>
      <c r="AF203" s="909">
        <f>X203+10</f>
        <v>43727</v>
      </c>
      <c r="AG203" s="910">
        <f>AF203+1</f>
        <v>43728</v>
      </c>
      <c r="AH203" s="909">
        <f>Y203+1</f>
        <v>43738</v>
      </c>
      <c r="AI203" s="913">
        <f>AH203+15</f>
        <v>43753</v>
      </c>
      <c r="AJ203" s="909">
        <f>AI203+10</f>
        <v>43763</v>
      </c>
      <c r="AK203" s="910">
        <f>AJ203+5</f>
        <v>43768</v>
      </c>
      <c r="AL203" s="909">
        <f>AK203+15</f>
        <v>43783</v>
      </c>
      <c r="AM203" s="910">
        <f>AK203+20</f>
        <v>43788</v>
      </c>
      <c r="AN203" s="911">
        <f>AM203+5</f>
        <v>43793</v>
      </c>
      <c r="AO203" s="910">
        <f>AN203+1</f>
        <v>43794</v>
      </c>
      <c r="AP203" s="909">
        <f>AO203+5</f>
        <v>43799</v>
      </c>
      <c r="AQ203" s="910">
        <f>AP203+5</f>
        <v>43804</v>
      </c>
      <c r="AR203" s="911">
        <v>43838</v>
      </c>
      <c r="AS203" s="913">
        <v>43858</v>
      </c>
      <c r="AT203" s="911">
        <v>43878</v>
      </c>
      <c r="AU203" s="915">
        <v>43938</v>
      </c>
      <c r="AV203" s="372">
        <v>44558</v>
      </c>
      <c r="AX203" s="177"/>
      <c r="AY203" s="177"/>
      <c r="AZ203" s="177"/>
      <c r="BA203" s="177"/>
      <c r="BB203" s="177"/>
      <c r="BC203" s="177"/>
      <c r="BD203" s="177"/>
      <c r="BE203" s="177"/>
      <c r="BF203" s="177"/>
      <c r="BG203" s="177"/>
      <c r="BH203" s="177"/>
      <c r="BI203" s="177"/>
      <c r="BJ203" s="177"/>
    </row>
    <row r="204" spans="1:62" s="187" customFormat="1" ht="31.5">
      <c r="A204" s="373"/>
      <c r="B204" s="307" t="s">
        <v>206</v>
      </c>
      <c r="C204" s="308" t="s">
        <v>207</v>
      </c>
      <c r="D204" s="273">
        <v>32</v>
      </c>
      <c r="E204" s="274" t="s">
        <v>114</v>
      </c>
      <c r="F204" s="275" t="s">
        <v>1570</v>
      </c>
      <c r="G204" s="897"/>
      <c r="H204" s="924"/>
      <c r="I204" s="1026"/>
      <c r="J204" s="1027"/>
      <c r="K204" s="1027"/>
      <c r="L204" s="1028"/>
      <c r="M204" s="1026"/>
      <c r="N204" s="1028"/>
      <c r="O204" s="1026"/>
      <c r="P204" s="1028"/>
      <c r="Q204" s="1026"/>
      <c r="R204" s="1028"/>
      <c r="S204" s="1026"/>
      <c r="T204" s="1028"/>
      <c r="U204" s="1026"/>
      <c r="V204" s="1028"/>
      <c r="W204" s="1026"/>
      <c r="X204" s="1028"/>
      <c r="Y204" s="1026"/>
      <c r="Z204" s="1028"/>
      <c r="AA204" s="1029"/>
      <c r="AB204" s="1029"/>
      <c r="AC204" s="1026"/>
      <c r="AD204" s="1028"/>
      <c r="AE204" s="1026"/>
      <c r="AF204" s="1028"/>
      <c r="AG204" s="1026"/>
      <c r="AH204" s="1028"/>
      <c r="AI204" s="1026"/>
      <c r="AJ204" s="1028"/>
      <c r="AK204" s="1026"/>
      <c r="AL204" s="1028"/>
      <c r="AM204" s="1026"/>
      <c r="AN204" s="1028"/>
      <c r="AO204" s="1026"/>
      <c r="AP204" s="1028"/>
      <c r="AQ204" s="1026"/>
      <c r="AR204" s="1028"/>
      <c r="AS204" s="1026"/>
      <c r="AT204" s="1028"/>
      <c r="AU204" s="1030"/>
      <c r="AV204" s="372">
        <v>44706</v>
      </c>
      <c r="AX204" s="177"/>
      <c r="AY204" s="177"/>
      <c r="AZ204" s="177"/>
      <c r="BA204" s="177"/>
      <c r="BB204" s="177"/>
      <c r="BC204" s="177"/>
      <c r="BD204" s="177"/>
      <c r="BE204" s="177"/>
      <c r="BF204" s="177"/>
      <c r="BG204" s="177"/>
      <c r="BH204" s="177"/>
      <c r="BI204" s="177"/>
      <c r="BJ204" s="177"/>
    </row>
    <row r="205" spans="1:62" s="187" customFormat="1" ht="31.5">
      <c r="A205" s="373"/>
      <c r="B205" s="307" t="s">
        <v>896</v>
      </c>
      <c r="C205" s="308" t="s">
        <v>1571</v>
      </c>
      <c r="D205" s="273">
        <v>32</v>
      </c>
      <c r="E205" s="274" t="s">
        <v>114</v>
      </c>
      <c r="F205" s="275" t="s">
        <v>1570</v>
      </c>
      <c r="G205" s="897"/>
      <c r="H205" s="924"/>
      <c r="I205" s="1000"/>
      <c r="J205" s="1001"/>
      <c r="K205" s="1001"/>
      <c r="L205" s="1002"/>
      <c r="M205" s="1000"/>
      <c r="N205" s="1002"/>
      <c r="O205" s="1000"/>
      <c r="P205" s="1002"/>
      <c r="Q205" s="1000"/>
      <c r="R205" s="1002"/>
      <c r="S205" s="1000"/>
      <c r="T205" s="1002"/>
      <c r="U205" s="1000"/>
      <c r="V205" s="1002"/>
      <c r="W205" s="1000"/>
      <c r="X205" s="1002"/>
      <c r="Y205" s="1000"/>
      <c r="Z205" s="1002"/>
      <c r="AA205" s="1003"/>
      <c r="AB205" s="1003"/>
      <c r="AC205" s="1000"/>
      <c r="AD205" s="1002"/>
      <c r="AE205" s="1000"/>
      <c r="AF205" s="1002"/>
      <c r="AG205" s="1000"/>
      <c r="AH205" s="1002"/>
      <c r="AI205" s="1000"/>
      <c r="AJ205" s="1002"/>
      <c r="AK205" s="1000"/>
      <c r="AL205" s="1002"/>
      <c r="AM205" s="1000"/>
      <c r="AN205" s="1002"/>
      <c r="AO205" s="1000"/>
      <c r="AP205" s="1002"/>
      <c r="AQ205" s="1000"/>
      <c r="AR205" s="1002"/>
      <c r="AS205" s="1000"/>
      <c r="AT205" s="1002"/>
      <c r="AU205" s="1004"/>
      <c r="AV205" s="372">
        <v>44111</v>
      </c>
      <c r="AX205" s="177"/>
      <c r="AY205" s="177"/>
      <c r="AZ205" s="177"/>
      <c r="BA205" s="177"/>
      <c r="BB205" s="177"/>
      <c r="BC205" s="177"/>
      <c r="BD205" s="177"/>
      <c r="BE205" s="177"/>
      <c r="BF205" s="177"/>
      <c r="BG205" s="177"/>
      <c r="BH205" s="177"/>
      <c r="BI205" s="177"/>
      <c r="BJ205" s="177"/>
    </row>
    <row r="206" spans="1:62" s="187" customFormat="1" ht="18.75">
      <c r="A206" s="373"/>
      <c r="B206" s="307" t="s">
        <v>556</v>
      </c>
      <c r="C206" s="308" t="s">
        <v>557</v>
      </c>
      <c r="D206" s="273">
        <v>32</v>
      </c>
      <c r="E206" s="274" t="s">
        <v>114</v>
      </c>
      <c r="F206" s="275" t="s">
        <v>1570</v>
      </c>
      <c r="G206" s="897"/>
      <c r="H206" s="924"/>
      <c r="I206" s="1000"/>
      <c r="J206" s="1001"/>
      <c r="K206" s="1001"/>
      <c r="L206" s="1002"/>
      <c r="M206" s="1000"/>
      <c r="N206" s="1002"/>
      <c r="O206" s="1000"/>
      <c r="P206" s="1002"/>
      <c r="Q206" s="1000"/>
      <c r="R206" s="1002"/>
      <c r="S206" s="1000"/>
      <c r="T206" s="1002"/>
      <c r="U206" s="1000"/>
      <c r="V206" s="1002"/>
      <c r="W206" s="1000"/>
      <c r="X206" s="1002"/>
      <c r="Y206" s="1000"/>
      <c r="Z206" s="1002"/>
      <c r="AA206" s="1003"/>
      <c r="AB206" s="1003"/>
      <c r="AC206" s="1000"/>
      <c r="AD206" s="1002"/>
      <c r="AE206" s="1000"/>
      <c r="AF206" s="1002"/>
      <c r="AG206" s="1000"/>
      <c r="AH206" s="1002"/>
      <c r="AI206" s="1000"/>
      <c r="AJ206" s="1002"/>
      <c r="AK206" s="1000"/>
      <c r="AL206" s="1002"/>
      <c r="AM206" s="1000"/>
      <c r="AN206" s="1002"/>
      <c r="AO206" s="1000"/>
      <c r="AP206" s="1002"/>
      <c r="AQ206" s="1000"/>
      <c r="AR206" s="1002"/>
      <c r="AS206" s="1000"/>
      <c r="AT206" s="1002"/>
      <c r="AU206" s="1004"/>
      <c r="AV206" s="410">
        <v>43938</v>
      </c>
      <c r="AX206" s="177"/>
      <c r="AY206" s="177"/>
      <c r="AZ206" s="177"/>
      <c r="BA206" s="177"/>
      <c r="BB206" s="177"/>
      <c r="BC206" s="177"/>
      <c r="BD206" s="177"/>
      <c r="BE206" s="177"/>
      <c r="BF206" s="177"/>
      <c r="BG206" s="177"/>
      <c r="BH206" s="177"/>
      <c r="BI206" s="177"/>
      <c r="BJ206" s="177"/>
    </row>
    <row r="207" spans="1:62" s="187" customFormat="1" ht="31.5">
      <c r="A207" s="384"/>
      <c r="B207" s="317" t="s">
        <v>554</v>
      </c>
      <c r="C207" s="318" t="s">
        <v>555</v>
      </c>
      <c r="D207" s="284">
        <v>32</v>
      </c>
      <c r="E207" s="285" t="s">
        <v>114</v>
      </c>
      <c r="F207" s="286" t="s">
        <v>1570</v>
      </c>
      <c r="G207" s="903"/>
      <c r="H207" s="931"/>
      <c r="I207" s="1000"/>
      <c r="J207" s="1001"/>
      <c r="K207" s="1001"/>
      <c r="L207" s="1002"/>
      <c r="M207" s="1000"/>
      <c r="N207" s="1002"/>
      <c r="O207" s="1000"/>
      <c r="P207" s="1002"/>
      <c r="Q207" s="1000"/>
      <c r="R207" s="1002"/>
      <c r="S207" s="1000"/>
      <c r="T207" s="1002"/>
      <c r="U207" s="1000"/>
      <c r="V207" s="1002"/>
      <c r="W207" s="1000"/>
      <c r="X207" s="1002"/>
      <c r="Y207" s="1000"/>
      <c r="Z207" s="1002"/>
      <c r="AA207" s="1003"/>
      <c r="AB207" s="1003"/>
      <c r="AC207" s="1000"/>
      <c r="AD207" s="1002"/>
      <c r="AE207" s="1000"/>
      <c r="AF207" s="1002"/>
      <c r="AG207" s="1000"/>
      <c r="AH207" s="1002"/>
      <c r="AI207" s="1000"/>
      <c r="AJ207" s="1002"/>
      <c r="AK207" s="1000"/>
      <c r="AL207" s="1002"/>
      <c r="AM207" s="1000"/>
      <c r="AN207" s="1002"/>
      <c r="AO207" s="1000"/>
      <c r="AP207" s="1002"/>
      <c r="AQ207" s="1000"/>
      <c r="AR207" s="1002"/>
      <c r="AS207" s="1000"/>
      <c r="AT207" s="1002"/>
      <c r="AU207" s="1004"/>
      <c r="AV207" s="372">
        <v>44611</v>
      </c>
      <c r="AX207" s="177"/>
      <c r="AY207" s="177"/>
      <c r="AZ207" s="177"/>
      <c r="BA207" s="177"/>
      <c r="BB207" s="177"/>
      <c r="BC207" s="177"/>
      <c r="BD207" s="177"/>
      <c r="BE207" s="177"/>
      <c r="BF207" s="177"/>
      <c r="BG207" s="177"/>
      <c r="BH207" s="177"/>
      <c r="BI207" s="177"/>
      <c r="BJ207" s="177"/>
    </row>
    <row r="208" spans="1:62" s="187" customFormat="1" ht="31.5">
      <c r="A208" s="411">
        <v>33</v>
      </c>
      <c r="B208" s="262" t="s">
        <v>1560</v>
      </c>
      <c r="C208" s="263" t="s">
        <v>1330</v>
      </c>
      <c r="D208" s="412">
        <v>33</v>
      </c>
      <c r="E208" s="249" t="s">
        <v>727</v>
      </c>
      <c r="F208" s="250" t="s">
        <v>1572</v>
      </c>
      <c r="G208" s="882" t="s">
        <v>1454</v>
      </c>
      <c r="H208" s="922"/>
      <c r="I208" s="883">
        <v>43607</v>
      </c>
      <c r="J208" s="884">
        <f>I208+4</f>
        <v>43611</v>
      </c>
      <c r="K208" s="884">
        <v>43612</v>
      </c>
      <c r="L208" s="885">
        <v>43637</v>
      </c>
      <c r="M208" s="886">
        <f>L208+1</f>
        <v>43638</v>
      </c>
      <c r="N208" s="909">
        <v>43667</v>
      </c>
      <c r="O208" s="910">
        <v>43667</v>
      </c>
      <c r="P208" s="909">
        <f>M208+10</f>
        <v>43648</v>
      </c>
      <c r="Q208" s="910">
        <f>P208+5</f>
        <v>43653</v>
      </c>
      <c r="R208" s="911">
        <v>43687</v>
      </c>
      <c r="S208" s="910">
        <f>P208+10</f>
        <v>43658</v>
      </c>
      <c r="T208" s="909">
        <v>43697</v>
      </c>
      <c r="U208" s="910">
        <f>N208+1</f>
        <v>43668</v>
      </c>
      <c r="V208" s="909">
        <f>U208+5</f>
        <v>43673</v>
      </c>
      <c r="W208" s="910">
        <f>V208+1</f>
        <v>43674</v>
      </c>
      <c r="X208" s="911">
        <v>43726</v>
      </c>
      <c r="Y208" s="910">
        <f>X208+20</f>
        <v>43746</v>
      </c>
      <c r="Z208" s="909">
        <f>O208+10</f>
        <v>43677</v>
      </c>
      <c r="AA208" s="912"/>
      <c r="AB208" s="912"/>
      <c r="AC208" s="910">
        <f>X208+25</f>
        <v>43751</v>
      </c>
      <c r="AD208" s="909">
        <f>X208+15</f>
        <v>43741</v>
      </c>
      <c r="AE208" s="910">
        <f>AC208+1</f>
        <v>43752</v>
      </c>
      <c r="AF208" s="909">
        <f>X208+10</f>
        <v>43736</v>
      </c>
      <c r="AG208" s="910">
        <f>AF208+1</f>
        <v>43737</v>
      </c>
      <c r="AH208" s="909">
        <f>Y208+1</f>
        <v>43747</v>
      </c>
      <c r="AI208" s="913">
        <f>AH208+15</f>
        <v>43762</v>
      </c>
      <c r="AJ208" s="909">
        <f>AI208+10</f>
        <v>43772</v>
      </c>
      <c r="AK208" s="910">
        <f>AJ208+5</f>
        <v>43777</v>
      </c>
      <c r="AL208" s="909">
        <f>AK208+15</f>
        <v>43792</v>
      </c>
      <c r="AM208" s="910">
        <f>AK208+20</f>
        <v>43797</v>
      </c>
      <c r="AN208" s="911">
        <f>AM208+5</f>
        <v>43802</v>
      </c>
      <c r="AO208" s="910">
        <f>AN208+1</f>
        <v>43803</v>
      </c>
      <c r="AP208" s="909">
        <f>AO208+5</f>
        <v>43808</v>
      </c>
      <c r="AQ208" s="910">
        <f>AP208+5</f>
        <v>43813</v>
      </c>
      <c r="AR208" s="911">
        <v>43847</v>
      </c>
      <c r="AS208" s="913">
        <v>43867</v>
      </c>
      <c r="AT208" s="911">
        <v>43887</v>
      </c>
      <c r="AU208" s="915">
        <v>43947</v>
      </c>
      <c r="AV208" s="414">
        <v>43947</v>
      </c>
      <c r="AX208" s="177"/>
      <c r="AY208" s="177"/>
      <c r="AZ208" s="177"/>
      <c r="BA208" s="177"/>
      <c r="BB208" s="177"/>
      <c r="BC208" s="177"/>
      <c r="BD208" s="177"/>
      <c r="BE208" s="177"/>
      <c r="BF208" s="177"/>
      <c r="BG208" s="177"/>
      <c r="BH208" s="177"/>
      <c r="BI208" s="177"/>
      <c r="BJ208" s="177"/>
    </row>
    <row r="209" spans="1:62" s="187" customFormat="1" ht="31.5">
      <c r="A209" s="415"/>
      <c r="B209" s="262" t="s">
        <v>1469</v>
      </c>
      <c r="C209" s="263" t="s">
        <v>730</v>
      </c>
      <c r="D209" s="416">
        <v>33</v>
      </c>
      <c r="E209" s="274" t="s">
        <v>727</v>
      </c>
      <c r="F209" s="275" t="s">
        <v>1572</v>
      </c>
      <c r="G209" s="897"/>
      <c r="H209" s="922"/>
      <c r="I209" s="1026"/>
      <c r="J209" s="1027"/>
      <c r="K209" s="1027"/>
      <c r="L209" s="1028"/>
      <c r="M209" s="1026"/>
      <c r="N209" s="1028"/>
      <c r="O209" s="1026"/>
      <c r="P209" s="1028"/>
      <c r="Q209" s="1026"/>
      <c r="R209" s="1028"/>
      <c r="S209" s="1026"/>
      <c r="T209" s="1028"/>
      <c r="U209" s="1026"/>
      <c r="V209" s="1028"/>
      <c r="W209" s="1026"/>
      <c r="X209" s="1028"/>
      <c r="Y209" s="1026"/>
      <c r="Z209" s="1028"/>
      <c r="AA209" s="1029"/>
      <c r="AB209" s="1029"/>
      <c r="AC209" s="1026"/>
      <c r="AD209" s="1028"/>
      <c r="AE209" s="1026"/>
      <c r="AF209" s="1028"/>
      <c r="AG209" s="1026"/>
      <c r="AH209" s="1028"/>
      <c r="AI209" s="1026"/>
      <c r="AJ209" s="1028"/>
      <c r="AK209" s="1026"/>
      <c r="AL209" s="1028"/>
      <c r="AM209" s="1026"/>
      <c r="AN209" s="1028"/>
      <c r="AO209" s="1026"/>
      <c r="AP209" s="1028"/>
      <c r="AQ209" s="1026"/>
      <c r="AR209" s="1028"/>
      <c r="AS209" s="1026"/>
      <c r="AT209" s="1028"/>
      <c r="AU209" s="1030"/>
      <c r="AV209" s="417">
        <v>44154</v>
      </c>
      <c r="AX209" s="177"/>
      <c r="AY209" s="177"/>
      <c r="AZ209" s="177"/>
      <c r="BA209" s="177"/>
      <c r="BB209" s="177"/>
      <c r="BC209" s="177"/>
      <c r="BD209" s="177"/>
      <c r="BE209" s="177"/>
      <c r="BF209" s="177"/>
      <c r="BG209" s="177"/>
      <c r="BH209" s="177"/>
      <c r="BI209" s="177"/>
      <c r="BJ209" s="177"/>
    </row>
    <row r="210" spans="1:62" s="187" customFormat="1" ht="31.5">
      <c r="A210" s="415"/>
      <c r="B210" s="262" t="s">
        <v>1500</v>
      </c>
      <c r="C210" s="263" t="s">
        <v>1573</v>
      </c>
      <c r="D210" s="416">
        <v>33</v>
      </c>
      <c r="E210" s="274" t="s">
        <v>727</v>
      </c>
      <c r="F210" s="275" t="s">
        <v>1572</v>
      </c>
      <c r="G210" s="897"/>
      <c r="H210" s="922"/>
      <c r="I210" s="1000"/>
      <c r="J210" s="1001"/>
      <c r="K210" s="1001"/>
      <c r="L210" s="1002"/>
      <c r="M210" s="1000"/>
      <c r="N210" s="1002"/>
      <c r="O210" s="1000"/>
      <c r="P210" s="1002"/>
      <c r="Q210" s="1000"/>
      <c r="R210" s="1002"/>
      <c r="S210" s="1000"/>
      <c r="T210" s="1002"/>
      <c r="U210" s="1000"/>
      <c r="V210" s="1002"/>
      <c r="W210" s="1000"/>
      <c r="X210" s="1002"/>
      <c r="Y210" s="1000"/>
      <c r="Z210" s="1002"/>
      <c r="AA210" s="1003"/>
      <c r="AB210" s="1003"/>
      <c r="AC210" s="1000"/>
      <c r="AD210" s="1002"/>
      <c r="AE210" s="1000"/>
      <c r="AF210" s="1002"/>
      <c r="AG210" s="1000"/>
      <c r="AH210" s="1002"/>
      <c r="AI210" s="1000"/>
      <c r="AJ210" s="1002"/>
      <c r="AK210" s="1000"/>
      <c r="AL210" s="1002"/>
      <c r="AM210" s="1000"/>
      <c r="AN210" s="1002"/>
      <c r="AO210" s="1000"/>
      <c r="AP210" s="1002"/>
      <c r="AQ210" s="1000"/>
      <c r="AR210" s="1002"/>
      <c r="AS210" s="1000"/>
      <c r="AT210" s="1002"/>
      <c r="AU210" s="1004"/>
      <c r="AV210" s="417">
        <v>44704</v>
      </c>
      <c r="AX210" s="177"/>
      <c r="AY210" s="177"/>
      <c r="AZ210" s="177"/>
      <c r="BA210" s="177"/>
      <c r="BB210" s="177"/>
      <c r="BC210" s="177"/>
      <c r="BD210" s="177"/>
      <c r="BE210" s="177"/>
      <c r="BF210" s="177"/>
      <c r="BG210" s="177"/>
      <c r="BH210" s="177"/>
      <c r="BI210" s="177"/>
      <c r="BJ210" s="177"/>
    </row>
    <row r="211" spans="1:62" s="187" customFormat="1" ht="47.25">
      <c r="A211" s="415"/>
      <c r="B211" s="307" t="s">
        <v>1512</v>
      </c>
      <c r="C211" s="308" t="s">
        <v>731</v>
      </c>
      <c r="D211" s="416">
        <v>33</v>
      </c>
      <c r="E211" s="274" t="s">
        <v>727</v>
      </c>
      <c r="F211" s="275" t="s">
        <v>1572</v>
      </c>
      <c r="G211" s="897"/>
      <c r="H211" s="924"/>
      <c r="I211" s="1000"/>
      <c r="J211" s="1001"/>
      <c r="K211" s="1001"/>
      <c r="L211" s="1002"/>
      <c r="M211" s="1000"/>
      <c r="N211" s="1002"/>
      <c r="O211" s="1000"/>
      <c r="P211" s="1002"/>
      <c r="Q211" s="1000"/>
      <c r="R211" s="1002"/>
      <c r="S211" s="1000"/>
      <c r="T211" s="1002"/>
      <c r="U211" s="1000"/>
      <c r="V211" s="1002"/>
      <c r="W211" s="1000"/>
      <c r="X211" s="1002"/>
      <c r="Y211" s="1000"/>
      <c r="Z211" s="1002"/>
      <c r="AA211" s="1003"/>
      <c r="AB211" s="1003"/>
      <c r="AC211" s="1000"/>
      <c r="AD211" s="1002"/>
      <c r="AE211" s="1000"/>
      <c r="AF211" s="1002"/>
      <c r="AG211" s="1000"/>
      <c r="AH211" s="1002"/>
      <c r="AI211" s="1000"/>
      <c r="AJ211" s="1002"/>
      <c r="AK211" s="1000"/>
      <c r="AL211" s="1002"/>
      <c r="AM211" s="1000"/>
      <c r="AN211" s="1002"/>
      <c r="AO211" s="1000"/>
      <c r="AP211" s="1002"/>
      <c r="AQ211" s="1000"/>
      <c r="AR211" s="1002"/>
      <c r="AS211" s="1000"/>
      <c r="AT211" s="1002"/>
      <c r="AU211" s="1004"/>
      <c r="AV211" s="417">
        <v>44704</v>
      </c>
      <c r="AX211" s="177"/>
      <c r="AY211" s="177"/>
      <c r="AZ211" s="177"/>
      <c r="BA211" s="177"/>
      <c r="BB211" s="177"/>
      <c r="BC211" s="177"/>
      <c r="BD211" s="177"/>
      <c r="BE211" s="177"/>
      <c r="BF211" s="177"/>
      <c r="BG211" s="177"/>
      <c r="BH211" s="177"/>
      <c r="BI211" s="177"/>
      <c r="BJ211" s="177"/>
    </row>
    <row r="212" spans="1:62" s="187" customFormat="1" ht="47.25">
      <c r="A212" s="418"/>
      <c r="B212" s="282" t="s">
        <v>774</v>
      </c>
      <c r="C212" s="283" t="s">
        <v>775</v>
      </c>
      <c r="D212" s="419">
        <v>33</v>
      </c>
      <c r="E212" s="285" t="s">
        <v>727</v>
      </c>
      <c r="F212" s="286" t="s">
        <v>1572</v>
      </c>
      <c r="G212" s="903"/>
      <c r="H212" s="916"/>
      <c r="I212" s="1000"/>
      <c r="J212" s="1001"/>
      <c r="K212" s="1001"/>
      <c r="L212" s="1002"/>
      <c r="M212" s="1000"/>
      <c r="N212" s="1002"/>
      <c r="O212" s="1000"/>
      <c r="P212" s="1002"/>
      <c r="Q212" s="1000"/>
      <c r="R212" s="1002"/>
      <c r="S212" s="1000"/>
      <c r="T212" s="1002"/>
      <c r="U212" s="1000"/>
      <c r="V212" s="1002"/>
      <c r="W212" s="1000"/>
      <c r="X212" s="1002"/>
      <c r="Y212" s="1000"/>
      <c r="Z212" s="1002"/>
      <c r="AA212" s="1003"/>
      <c r="AB212" s="1003"/>
      <c r="AC212" s="1000"/>
      <c r="AD212" s="1002"/>
      <c r="AE212" s="1000"/>
      <c r="AF212" s="1002"/>
      <c r="AG212" s="1000"/>
      <c r="AH212" s="1002"/>
      <c r="AI212" s="1000"/>
      <c r="AJ212" s="1002"/>
      <c r="AK212" s="1000"/>
      <c r="AL212" s="1002"/>
      <c r="AM212" s="1000"/>
      <c r="AN212" s="1002"/>
      <c r="AO212" s="1000"/>
      <c r="AP212" s="1002"/>
      <c r="AQ212" s="1000"/>
      <c r="AR212" s="1002"/>
      <c r="AS212" s="1000"/>
      <c r="AT212" s="1002"/>
      <c r="AU212" s="1004"/>
      <c r="AV212" s="420" t="s">
        <v>1574</v>
      </c>
      <c r="AX212" s="177"/>
      <c r="AY212" s="177"/>
      <c r="AZ212" s="177"/>
      <c r="BA212" s="177"/>
      <c r="BB212" s="177"/>
      <c r="BC212" s="177"/>
      <c r="BD212" s="177"/>
      <c r="BE212" s="177"/>
      <c r="BF212" s="177"/>
      <c r="BG212" s="177"/>
      <c r="BH212" s="177"/>
      <c r="BI212" s="177"/>
      <c r="BJ212" s="177"/>
    </row>
    <row r="213" spans="1:62" s="187" customFormat="1" ht="31.5">
      <c r="A213" s="411">
        <v>34</v>
      </c>
      <c r="B213" s="246" t="s">
        <v>590</v>
      </c>
      <c r="C213" s="247" t="s">
        <v>1575</v>
      </c>
      <c r="D213" s="412">
        <v>34</v>
      </c>
      <c r="E213" s="249" t="s">
        <v>727</v>
      </c>
      <c r="F213" s="250" t="s">
        <v>1576</v>
      </c>
      <c r="G213" s="882" t="s">
        <v>1454</v>
      </c>
      <c r="H213" s="908"/>
      <c r="I213" s="883">
        <v>43982</v>
      </c>
      <c r="J213" s="884">
        <f>I213+4</f>
        <v>43986</v>
      </c>
      <c r="K213" s="884">
        <v>43987</v>
      </c>
      <c r="L213" s="885">
        <v>44012</v>
      </c>
      <c r="M213" s="886">
        <f>L213+1</f>
        <v>44013</v>
      </c>
      <c r="N213" s="909">
        <v>44042</v>
      </c>
      <c r="O213" s="910">
        <v>44042</v>
      </c>
      <c r="P213" s="909">
        <f>M213+10</f>
        <v>44023</v>
      </c>
      <c r="Q213" s="910">
        <f>P213+5</f>
        <v>44028</v>
      </c>
      <c r="R213" s="911">
        <v>44062</v>
      </c>
      <c r="S213" s="910">
        <f>P213+10</f>
        <v>44033</v>
      </c>
      <c r="T213" s="909">
        <v>44072</v>
      </c>
      <c r="U213" s="910">
        <f>N213+1</f>
        <v>44043</v>
      </c>
      <c r="V213" s="909">
        <f>U213+5</f>
        <v>44048</v>
      </c>
      <c r="W213" s="910">
        <f>V213+1</f>
        <v>44049</v>
      </c>
      <c r="X213" s="911">
        <v>44101</v>
      </c>
      <c r="Y213" s="910">
        <f>X213+20</f>
        <v>44121</v>
      </c>
      <c r="Z213" s="909">
        <f>O213+10</f>
        <v>44052</v>
      </c>
      <c r="AA213" s="912"/>
      <c r="AB213" s="912"/>
      <c r="AC213" s="910">
        <f>X213+25</f>
        <v>44126</v>
      </c>
      <c r="AD213" s="909">
        <f>X213+15</f>
        <v>44116</v>
      </c>
      <c r="AE213" s="910">
        <f>AC213+1</f>
        <v>44127</v>
      </c>
      <c r="AF213" s="909">
        <f>X213+10</f>
        <v>44111</v>
      </c>
      <c r="AG213" s="910">
        <f>AF213+1</f>
        <v>44112</v>
      </c>
      <c r="AH213" s="909">
        <f>Y213+1</f>
        <v>44122</v>
      </c>
      <c r="AI213" s="913">
        <f>AH213+15</f>
        <v>44137</v>
      </c>
      <c r="AJ213" s="909">
        <f>AI213+10</f>
        <v>44147</v>
      </c>
      <c r="AK213" s="910">
        <f>AJ213+5</f>
        <v>44152</v>
      </c>
      <c r="AL213" s="909">
        <f>AK213+15</f>
        <v>44167</v>
      </c>
      <c r="AM213" s="910">
        <f>AK213+20</f>
        <v>44172</v>
      </c>
      <c r="AN213" s="911">
        <f>AM213+5</f>
        <v>44177</v>
      </c>
      <c r="AO213" s="910">
        <f>AN213+1</f>
        <v>44178</v>
      </c>
      <c r="AP213" s="909">
        <f>AO213+5</f>
        <v>44183</v>
      </c>
      <c r="AQ213" s="910">
        <f>AP213+5</f>
        <v>44188</v>
      </c>
      <c r="AR213" s="911">
        <v>44222</v>
      </c>
      <c r="AS213" s="913">
        <v>44242</v>
      </c>
      <c r="AT213" s="911">
        <v>44262</v>
      </c>
      <c r="AU213" s="915">
        <v>44322</v>
      </c>
      <c r="AV213" s="417">
        <v>44322</v>
      </c>
      <c r="AX213" s="177"/>
      <c r="AY213" s="177"/>
      <c r="AZ213" s="177"/>
      <c r="BA213" s="177"/>
      <c r="BB213" s="177"/>
      <c r="BC213" s="177"/>
      <c r="BD213" s="177"/>
      <c r="BE213" s="177"/>
      <c r="BF213" s="177"/>
      <c r="BG213" s="177"/>
      <c r="BH213" s="177"/>
      <c r="BI213" s="177"/>
      <c r="BJ213" s="177"/>
    </row>
    <row r="214" spans="1:62" s="187" customFormat="1" ht="31.5">
      <c r="A214" s="415"/>
      <c r="B214" s="262" t="s">
        <v>594</v>
      </c>
      <c r="C214" s="263" t="s">
        <v>1577</v>
      </c>
      <c r="D214" s="416">
        <v>34</v>
      </c>
      <c r="E214" s="274" t="s">
        <v>727</v>
      </c>
      <c r="F214" s="275" t="s">
        <v>1576</v>
      </c>
      <c r="G214" s="897"/>
      <c r="H214" s="922"/>
      <c r="I214" s="1026"/>
      <c r="J214" s="1027"/>
      <c r="K214" s="1027"/>
      <c r="L214" s="1028"/>
      <c r="M214" s="1026"/>
      <c r="N214" s="1028"/>
      <c r="O214" s="1026"/>
      <c r="P214" s="1028"/>
      <c r="Q214" s="1026"/>
      <c r="R214" s="1028"/>
      <c r="S214" s="1026"/>
      <c r="T214" s="1028"/>
      <c r="U214" s="1026"/>
      <c r="V214" s="1028"/>
      <c r="W214" s="1026"/>
      <c r="X214" s="1028"/>
      <c r="Y214" s="1026"/>
      <c r="Z214" s="1028"/>
      <c r="AA214" s="1029"/>
      <c r="AB214" s="1029"/>
      <c r="AC214" s="1026"/>
      <c r="AD214" s="1028"/>
      <c r="AE214" s="1026"/>
      <c r="AF214" s="1028"/>
      <c r="AG214" s="1026"/>
      <c r="AH214" s="1028"/>
      <c r="AI214" s="1026"/>
      <c r="AJ214" s="1028"/>
      <c r="AK214" s="1026"/>
      <c r="AL214" s="1028"/>
      <c r="AM214" s="1026"/>
      <c r="AN214" s="1028"/>
      <c r="AO214" s="1026"/>
      <c r="AP214" s="1028"/>
      <c r="AQ214" s="1026"/>
      <c r="AR214" s="1028"/>
      <c r="AS214" s="1026"/>
      <c r="AT214" s="1028"/>
      <c r="AU214" s="1030"/>
      <c r="AV214" s="417" t="s">
        <v>1574</v>
      </c>
      <c r="AX214" s="177"/>
      <c r="AY214" s="177"/>
      <c r="AZ214" s="177"/>
      <c r="BA214" s="177"/>
      <c r="BB214" s="177"/>
      <c r="BC214" s="177"/>
      <c r="BD214" s="177"/>
      <c r="BE214" s="177"/>
      <c r="BF214" s="177"/>
      <c r="BG214" s="177"/>
      <c r="BH214" s="177"/>
      <c r="BI214" s="177"/>
      <c r="BJ214" s="177"/>
    </row>
    <row r="215" spans="1:62" s="187" customFormat="1" ht="31.5">
      <c r="A215" s="415"/>
      <c r="B215" s="262" t="s">
        <v>1578</v>
      </c>
      <c r="C215" s="263" t="s">
        <v>1579</v>
      </c>
      <c r="D215" s="416">
        <v>34</v>
      </c>
      <c r="E215" s="274" t="s">
        <v>727</v>
      </c>
      <c r="F215" s="275" t="s">
        <v>1576</v>
      </c>
      <c r="G215" s="897"/>
      <c r="H215" s="922"/>
      <c r="I215" s="1000"/>
      <c r="J215" s="1001"/>
      <c r="K215" s="1001"/>
      <c r="L215" s="1002"/>
      <c r="M215" s="1000"/>
      <c r="N215" s="1002"/>
      <c r="O215" s="1000"/>
      <c r="P215" s="1002"/>
      <c r="Q215" s="1000"/>
      <c r="R215" s="1002"/>
      <c r="S215" s="1000"/>
      <c r="T215" s="1002"/>
      <c r="U215" s="1000"/>
      <c r="V215" s="1002"/>
      <c r="W215" s="1000"/>
      <c r="X215" s="1002"/>
      <c r="Y215" s="1000"/>
      <c r="Z215" s="1002"/>
      <c r="AA215" s="1003"/>
      <c r="AB215" s="1003"/>
      <c r="AC215" s="1000"/>
      <c r="AD215" s="1002"/>
      <c r="AE215" s="1000"/>
      <c r="AF215" s="1002"/>
      <c r="AG215" s="1000"/>
      <c r="AH215" s="1002"/>
      <c r="AI215" s="1000"/>
      <c r="AJ215" s="1002"/>
      <c r="AK215" s="1000"/>
      <c r="AL215" s="1002"/>
      <c r="AM215" s="1000"/>
      <c r="AN215" s="1002"/>
      <c r="AO215" s="1000"/>
      <c r="AP215" s="1002"/>
      <c r="AQ215" s="1000"/>
      <c r="AR215" s="1002"/>
      <c r="AS215" s="1000"/>
      <c r="AT215" s="1002"/>
      <c r="AU215" s="1004"/>
      <c r="AV215" s="417">
        <v>45072</v>
      </c>
      <c r="AX215" s="177"/>
      <c r="AY215" s="177"/>
      <c r="AZ215" s="177"/>
      <c r="BA215" s="177"/>
      <c r="BB215" s="177"/>
      <c r="BC215" s="177"/>
      <c r="BD215" s="177"/>
      <c r="BE215" s="177"/>
      <c r="BF215" s="177"/>
      <c r="BG215" s="177"/>
      <c r="BH215" s="177"/>
      <c r="BI215" s="177"/>
      <c r="BJ215" s="177"/>
    </row>
    <row r="216" spans="1:62" s="187" customFormat="1" ht="47.25">
      <c r="A216" s="415"/>
      <c r="B216" s="262" t="s">
        <v>1496</v>
      </c>
      <c r="C216" s="263" t="s">
        <v>1580</v>
      </c>
      <c r="D216" s="416">
        <v>34</v>
      </c>
      <c r="E216" s="274" t="s">
        <v>727</v>
      </c>
      <c r="F216" s="275" t="s">
        <v>1576</v>
      </c>
      <c r="G216" s="897"/>
      <c r="H216" s="922"/>
      <c r="I216" s="1000"/>
      <c r="J216" s="1001"/>
      <c r="K216" s="1001"/>
      <c r="L216" s="1002"/>
      <c r="M216" s="1000"/>
      <c r="N216" s="1002"/>
      <c r="O216" s="1000"/>
      <c r="P216" s="1002"/>
      <c r="Q216" s="1000"/>
      <c r="R216" s="1002"/>
      <c r="S216" s="1000"/>
      <c r="T216" s="1002"/>
      <c r="U216" s="1000"/>
      <c r="V216" s="1002"/>
      <c r="W216" s="1000"/>
      <c r="X216" s="1002"/>
      <c r="Y216" s="1000"/>
      <c r="Z216" s="1002"/>
      <c r="AA216" s="1003"/>
      <c r="AB216" s="1003"/>
      <c r="AC216" s="1000"/>
      <c r="AD216" s="1002"/>
      <c r="AE216" s="1000"/>
      <c r="AF216" s="1002"/>
      <c r="AG216" s="1000"/>
      <c r="AH216" s="1002"/>
      <c r="AI216" s="1000"/>
      <c r="AJ216" s="1002"/>
      <c r="AK216" s="1000"/>
      <c r="AL216" s="1002"/>
      <c r="AM216" s="1000"/>
      <c r="AN216" s="1002"/>
      <c r="AO216" s="1000"/>
      <c r="AP216" s="1002"/>
      <c r="AQ216" s="1000"/>
      <c r="AR216" s="1002"/>
      <c r="AS216" s="1000"/>
      <c r="AT216" s="1002"/>
      <c r="AU216" s="1004"/>
      <c r="AV216" s="417">
        <v>44704</v>
      </c>
      <c r="AX216" s="177"/>
      <c r="AY216" s="177"/>
      <c r="AZ216" s="177"/>
      <c r="BA216" s="177"/>
      <c r="BB216" s="177"/>
      <c r="BC216" s="177"/>
      <c r="BD216" s="177"/>
      <c r="BE216" s="177"/>
      <c r="BF216" s="177"/>
      <c r="BG216" s="177"/>
      <c r="BH216" s="177"/>
      <c r="BI216" s="177"/>
      <c r="BJ216" s="177"/>
    </row>
    <row r="217" spans="1:62" s="187" customFormat="1" ht="31.5">
      <c r="A217" s="415"/>
      <c r="B217" s="262" t="s">
        <v>588</v>
      </c>
      <c r="C217" s="263" t="s">
        <v>1581</v>
      </c>
      <c r="D217" s="416">
        <v>34</v>
      </c>
      <c r="E217" s="274" t="s">
        <v>727</v>
      </c>
      <c r="F217" s="275" t="s">
        <v>1576</v>
      </c>
      <c r="G217" s="897"/>
      <c r="H217" s="922"/>
      <c r="I217" s="1000"/>
      <c r="J217" s="1001"/>
      <c r="K217" s="1001"/>
      <c r="L217" s="1002"/>
      <c r="M217" s="1000"/>
      <c r="N217" s="1002"/>
      <c r="O217" s="1000"/>
      <c r="P217" s="1002"/>
      <c r="Q217" s="1000"/>
      <c r="R217" s="1002"/>
      <c r="S217" s="1000"/>
      <c r="T217" s="1002"/>
      <c r="U217" s="1000"/>
      <c r="V217" s="1002"/>
      <c r="W217" s="1000"/>
      <c r="X217" s="1002"/>
      <c r="Y217" s="1000"/>
      <c r="Z217" s="1002"/>
      <c r="AA217" s="1003"/>
      <c r="AB217" s="1003"/>
      <c r="AC217" s="1000"/>
      <c r="AD217" s="1002"/>
      <c r="AE217" s="1000"/>
      <c r="AF217" s="1002"/>
      <c r="AG217" s="1000"/>
      <c r="AH217" s="1002"/>
      <c r="AI217" s="1000"/>
      <c r="AJ217" s="1002"/>
      <c r="AK217" s="1000"/>
      <c r="AL217" s="1002"/>
      <c r="AM217" s="1000"/>
      <c r="AN217" s="1002"/>
      <c r="AO217" s="1000"/>
      <c r="AP217" s="1002"/>
      <c r="AQ217" s="1000"/>
      <c r="AR217" s="1002"/>
      <c r="AS217" s="1000"/>
      <c r="AT217" s="1002"/>
      <c r="AU217" s="1004"/>
      <c r="AV217" s="420" t="s">
        <v>66</v>
      </c>
      <c r="AX217" s="177"/>
      <c r="AY217" s="177"/>
      <c r="AZ217" s="177"/>
      <c r="BA217" s="177"/>
      <c r="BB217" s="177"/>
      <c r="BC217" s="177"/>
      <c r="BD217" s="177"/>
      <c r="BE217" s="177"/>
      <c r="BF217" s="177"/>
      <c r="BG217" s="177"/>
      <c r="BH217" s="177"/>
      <c r="BI217" s="177"/>
      <c r="BJ217" s="177"/>
    </row>
    <row r="218" spans="1:62" s="187" customFormat="1" ht="31.5">
      <c r="A218" s="418"/>
      <c r="B218" s="282" t="s">
        <v>1533</v>
      </c>
      <c r="C218" s="283" t="s">
        <v>1582</v>
      </c>
      <c r="D218" s="419">
        <v>34</v>
      </c>
      <c r="E218" s="285" t="s">
        <v>727</v>
      </c>
      <c r="F218" s="286" t="s">
        <v>1576</v>
      </c>
      <c r="G218" s="903"/>
      <c r="H218" s="916"/>
      <c r="I218" s="1000"/>
      <c r="J218" s="1001"/>
      <c r="K218" s="1001"/>
      <c r="L218" s="1002"/>
      <c r="M218" s="1000"/>
      <c r="N218" s="1002"/>
      <c r="O218" s="1000"/>
      <c r="P218" s="1002"/>
      <c r="Q218" s="1000"/>
      <c r="R218" s="1002"/>
      <c r="S218" s="1000"/>
      <c r="T218" s="1002"/>
      <c r="U218" s="1000"/>
      <c r="V218" s="1002"/>
      <c r="W218" s="1000"/>
      <c r="X218" s="1002"/>
      <c r="Y218" s="1000"/>
      <c r="Z218" s="1002"/>
      <c r="AA218" s="1003"/>
      <c r="AB218" s="1003"/>
      <c r="AC218" s="1000"/>
      <c r="AD218" s="1002"/>
      <c r="AE218" s="1000"/>
      <c r="AF218" s="1002"/>
      <c r="AG218" s="1000"/>
      <c r="AH218" s="1002"/>
      <c r="AI218" s="1000"/>
      <c r="AJ218" s="1002"/>
      <c r="AK218" s="1000"/>
      <c r="AL218" s="1002"/>
      <c r="AM218" s="1000"/>
      <c r="AN218" s="1002"/>
      <c r="AO218" s="1000"/>
      <c r="AP218" s="1002"/>
      <c r="AQ218" s="1000"/>
      <c r="AR218" s="1002"/>
      <c r="AS218" s="1000"/>
      <c r="AT218" s="1002"/>
      <c r="AU218" s="1004"/>
      <c r="AV218" s="417">
        <v>44398</v>
      </c>
      <c r="AX218" s="177"/>
      <c r="AY218" s="177"/>
      <c r="AZ218" s="177"/>
      <c r="BA218" s="177"/>
      <c r="BB218" s="177"/>
      <c r="BC218" s="177"/>
      <c r="BD218" s="177"/>
      <c r="BE218" s="177"/>
      <c r="BF218" s="177"/>
      <c r="BG218" s="177"/>
      <c r="BH218" s="177"/>
      <c r="BI218" s="177"/>
      <c r="BJ218" s="177"/>
    </row>
    <row r="219" spans="1:62" s="187" customFormat="1" ht="31.5">
      <c r="A219" s="411">
        <v>35</v>
      </c>
      <c r="B219" s="299" t="s">
        <v>696</v>
      </c>
      <c r="C219" s="247" t="s">
        <v>734</v>
      </c>
      <c r="D219" s="412">
        <v>35</v>
      </c>
      <c r="E219" s="249" t="s">
        <v>727</v>
      </c>
      <c r="F219" s="250" t="s">
        <v>1583</v>
      </c>
      <c r="G219" s="882" t="s">
        <v>1454</v>
      </c>
      <c r="H219" s="908"/>
      <c r="I219" s="883">
        <v>43637</v>
      </c>
      <c r="J219" s="969">
        <v>43641</v>
      </c>
      <c r="K219" s="969">
        <v>43642</v>
      </c>
      <c r="L219" s="970">
        <v>43667</v>
      </c>
      <c r="M219" s="883">
        <v>43668</v>
      </c>
      <c r="N219" s="911">
        <v>43697</v>
      </c>
      <c r="O219" s="913">
        <v>43697</v>
      </c>
      <c r="P219" s="911">
        <v>43678</v>
      </c>
      <c r="Q219" s="913">
        <v>43683</v>
      </c>
      <c r="R219" s="911">
        <v>43717</v>
      </c>
      <c r="S219" s="913">
        <v>43688</v>
      </c>
      <c r="T219" s="911">
        <v>43727</v>
      </c>
      <c r="U219" s="913">
        <v>43698</v>
      </c>
      <c r="V219" s="911">
        <v>43703</v>
      </c>
      <c r="W219" s="913">
        <v>43704</v>
      </c>
      <c r="X219" s="911">
        <v>43756</v>
      </c>
      <c r="Y219" s="913">
        <v>43776</v>
      </c>
      <c r="Z219" s="911">
        <v>43707</v>
      </c>
      <c r="AA219" s="1031"/>
      <c r="AB219" s="1031"/>
      <c r="AC219" s="913">
        <v>43781</v>
      </c>
      <c r="AD219" s="911">
        <v>43771</v>
      </c>
      <c r="AE219" s="913">
        <v>43782</v>
      </c>
      <c r="AF219" s="911">
        <v>43766</v>
      </c>
      <c r="AG219" s="913">
        <v>43767</v>
      </c>
      <c r="AH219" s="911">
        <v>43777</v>
      </c>
      <c r="AI219" s="913">
        <v>43792</v>
      </c>
      <c r="AJ219" s="911">
        <v>43802</v>
      </c>
      <c r="AK219" s="913">
        <v>43807</v>
      </c>
      <c r="AL219" s="911">
        <v>43822</v>
      </c>
      <c r="AM219" s="913">
        <v>43827</v>
      </c>
      <c r="AN219" s="911">
        <v>43832</v>
      </c>
      <c r="AO219" s="913">
        <v>43833</v>
      </c>
      <c r="AP219" s="911">
        <v>43838</v>
      </c>
      <c r="AQ219" s="913">
        <v>43843</v>
      </c>
      <c r="AR219" s="911">
        <v>43877</v>
      </c>
      <c r="AS219" s="913">
        <v>43897</v>
      </c>
      <c r="AT219" s="911">
        <v>43917</v>
      </c>
      <c r="AU219" s="915">
        <v>43977</v>
      </c>
      <c r="AV219" s="417">
        <v>43977</v>
      </c>
      <c r="AX219" s="177"/>
      <c r="AY219" s="177"/>
      <c r="AZ219" s="177"/>
      <c r="BA219" s="177"/>
      <c r="BB219" s="177"/>
      <c r="BC219" s="177"/>
      <c r="BD219" s="177"/>
      <c r="BE219" s="177"/>
      <c r="BF219" s="177"/>
      <c r="BG219" s="177"/>
      <c r="BH219" s="177"/>
      <c r="BI219" s="177"/>
      <c r="BJ219" s="177"/>
    </row>
    <row r="220" spans="1:62" s="187" customFormat="1" ht="31.5">
      <c r="A220" s="415"/>
      <c r="B220" s="307" t="s">
        <v>704</v>
      </c>
      <c r="C220" s="263" t="s">
        <v>735</v>
      </c>
      <c r="D220" s="416">
        <v>35</v>
      </c>
      <c r="E220" s="274" t="s">
        <v>727</v>
      </c>
      <c r="F220" s="275" t="s">
        <v>1583</v>
      </c>
      <c r="G220" s="897"/>
      <c r="H220" s="922"/>
      <c r="I220" s="646"/>
      <c r="J220" s="941"/>
      <c r="K220" s="941"/>
      <c r="L220" s="942"/>
      <c r="M220" s="141"/>
      <c r="N220" s="1019"/>
      <c r="O220" s="1020"/>
      <c r="P220" s="1019"/>
      <c r="Q220" s="1020"/>
      <c r="R220" s="1002"/>
      <c r="S220" s="1020"/>
      <c r="T220" s="1019"/>
      <c r="U220" s="1020"/>
      <c r="V220" s="1019"/>
      <c r="W220" s="1020"/>
      <c r="X220" s="1002"/>
      <c r="Y220" s="1020"/>
      <c r="Z220" s="1019"/>
      <c r="AA220" s="1021"/>
      <c r="AB220" s="1021"/>
      <c r="AC220" s="1020"/>
      <c r="AD220" s="1019"/>
      <c r="AE220" s="1020"/>
      <c r="AF220" s="1019"/>
      <c r="AG220" s="1020"/>
      <c r="AH220" s="1019"/>
      <c r="AI220" s="1000"/>
      <c r="AJ220" s="1019"/>
      <c r="AK220" s="1020"/>
      <c r="AL220" s="1019"/>
      <c r="AM220" s="1020"/>
      <c r="AN220" s="1002"/>
      <c r="AO220" s="1020"/>
      <c r="AP220" s="1019"/>
      <c r="AQ220" s="1020"/>
      <c r="AR220" s="1002"/>
      <c r="AS220" s="1000"/>
      <c r="AT220" s="1002"/>
      <c r="AU220" s="1004"/>
      <c r="AV220" s="417">
        <v>44653</v>
      </c>
      <c r="AX220" s="177"/>
      <c r="AY220" s="177"/>
      <c r="AZ220" s="177"/>
      <c r="BA220" s="177"/>
      <c r="BB220" s="177"/>
      <c r="BC220" s="177"/>
      <c r="BD220" s="177"/>
      <c r="BE220" s="177"/>
      <c r="BF220" s="177"/>
      <c r="BG220" s="177"/>
      <c r="BH220" s="177"/>
      <c r="BI220" s="177"/>
      <c r="BJ220" s="177"/>
    </row>
    <row r="221" spans="1:62" s="187" customFormat="1" ht="31.5">
      <c r="A221" s="415"/>
      <c r="B221" s="307" t="s">
        <v>700</v>
      </c>
      <c r="C221" s="263" t="s">
        <v>737</v>
      </c>
      <c r="D221" s="416">
        <v>35</v>
      </c>
      <c r="E221" s="274" t="s">
        <v>727</v>
      </c>
      <c r="F221" s="275" t="s">
        <v>1583</v>
      </c>
      <c r="G221" s="897"/>
      <c r="H221" s="922"/>
      <c r="I221" s="1000"/>
      <c r="J221" s="1001"/>
      <c r="K221" s="1001"/>
      <c r="L221" s="1002"/>
      <c r="M221" s="1000"/>
      <c r="N221" s="1002"/>
      <c r="O221" s="1000"/>
      <c r="P221" s="1002"/>
      <c r="Q221" s="1000"/>
      <c r="R221" s="1002"/>
      <c r="S221" s="1000"/>
      <c r="T221" s="1002"/>
      <c r="U221" s="1000"/>
      <c r="V221" s="1002"/>
      <c r="W221" s="1000"/>
      <c r="X221" s="1002"/>
      <c r="Y221" s="1000"/>
      <c r="Z221" s="1002"/>
      <c r="AA221" s="1003"/>
      <c r="AB221" s="1003"/>
      <c r="AC221" s="1000"/>
      <c r="AD221" s="1002"/>
      <c r="AE221" s="1000"/>
      <c r="AF221" s="1002"/>
      <c r="AG221" s="1000"/>
      <c r="AH221" s="1002"/>
      <c r="AI221" s="1000"/>
      <c r="AJ221" s="1002"/>
      <c r="AK221" s="1000"/>
      <c r="AL221" s="1002"/>
      <c r="AM221" s="1000"/>
      <c r="AN221" s="1002"/>
      <c r="AO221" s="1000"/>
      <c r="AP221" s="1002"/>
      <c r="AQ221" s="1000"/>
      <c r="AR221" s="1002"/>
      <c r="AS221" s="1000"/>
      <c r="AT221" s="1002"/>
      <c r="AU221" s="1004"/>
      <c r="AV221" s="417">
        <v>44678</v>
      </c>
      <c r="AX221" s="177"/>
      <c r="AY221" s="177"/>
      <c r="AZ221" s="177"/>
      <c r="BA221" s="177"/>
      <c r="BB221" s="177"/>
      <c r="BC221" s="177"/>
      <c r="BD221" s="177"/>
      <c r="BE221" s="177"/>
      <c r="BF221" s="177"/>
      <c r="BG221" s="177"/>
      <c r="BH221" s="177"/>
      <c r="BI221" s="177"/>
      <c r="BJ221" s="177"/>
    </row>
    <row r="222" spans="1:62" s="187" customFormat="1" ht="31.5">
      <c r="A222" s="418"/>
      <c r="B222" s="317" t="s">
        <v>889</v>
      </c>
      <c r="C222" s="283" t="s">
        <v>1584</v>
      </c>
      <c r="D222" s="419">
        <v>35</v>
      </c>
      <c r="E222" s="285" t="s">
        <v>727</v>
      </c>
      <c r="F222" s="286" t="s">
        <v>1583</v>
      </c>
      <c r="G222" s="903"/>
      <c r="H222" s="916"/>
      <c r="I222" s="1000"/>
      <c r="J222" s="1001"/>
      <c r="K222" s="1001"/>
      <c r="L222" s="1002"/>
      <c r="M222" s="1000"/>
      <c r="N222" s="1002"/>
      <c r="O222" s="1000"/>
      <c r="P222" s="1002"/>
      <c r="Q222" s="1000"/>
      <c r="R222" s="1002"/>
      <c r="S222" s="1000"/>
      <c r="T222" s="1002"/>
      <c r="U222" s="1000"/>
      <c r="V222" s="1002"/>
      <c r="W222" s="1000"/>
      <c r="X222" s="1002"/>
      <c r="Y222" s="1000"/>
      <c r="Z222" s="1002"/>
      <c r="AA222" s="1003"/>
      <c r="AB222" s="1003"/>
      <c r="AC222" s="1000"/>
      <c r="AD222" s="1002"/>
      <c r="AE222" s="1000"/>
      <c r="AF222" s="1002"/>
      <c r="AG222" s="1000"/>
      <c r="AH222" s="1002"/>
      <c r="AI222" s="1000"/>
      <c r="AJ222" s="1002"/>
      <c r="AK222" s="1000"/>
      <c r="AL222" s="1002"/>
      <c r="AM222" s="1000"/>
      <c r="AN222" s="1002"/>
      <c r="AO222" s="1000"/>
      <c r="AP222" s="1002"/>
      <c r="AQ222" s="1000"/>
      <c r="AR222" s="1002"/>
      <c r="AS222" s="1000"/>
      <c r="AT222" s="1002"/>
      <c r="AU222" s="1004"/>
      <c r="AV222" s="417">
        <v>44137</v>
      </c>
      <c r="AX222" s="177"/>
      <c r="AY222" s="177"/>
      <c r="AZ222" s="177"/>
      <c r="BA222" s="177"/>
      <c r="BB222" s="177"/>
      <c r="BC222" s="177"/>
      <c r="BD222" s="177"/>
      <c r="BE222" s="177"/>
      <c r="BF222" s="177"/>
      <c r="BG222" s="177"/>
      <c r="BH222" s="177"/>
      <c r="BI222" s="177"/>
      <c r="BJ222" s="177"/>
    </row>
    <row r="223" spans="1:62" s="187" customFormat="1" ht="31.5">
      <c r="A223" s="411">
        <v>36</v>
      </c>
      <c r="B223" s="246" t="s">
        <v>608</v>
      </c>
      <c r="C223" s="247" t="s">
        <v>853</v>
      </c>
      <c r="D223" s="412">
        <v>36</v>
      </c>
      <c r="E223" s="249" t="s">
        <v>727</v>
      </c>
      <c r="F223" s="250" t="s">
        <v>1165</v>
      </c>
      <c r="G223" s="882" t="s">
        <v>1454</v>
      </c>
      <c r="H223" s="908"/>
      <c r="I223" s="883">
        <v>43612</v>
      </c>
      <c r="J223" s="884">
        <f>I223+4</f>
        <v>43616</v>
      </c>
      <c r="K223" s="884">
        <v>43617</v>
      </c>
      <c r="L223" s="885">
        <v>43642</v>
      </c>
      <c r="M223" s="886">
        <f>L223+1</f>
        <v>43643</v>
      </c>
      <c r="N223" s="909">
        <v>43672</v>
      </c>
      <c r="O223" s="910">
        <v>43672</v>
      </c>
      <c r="P223" s="909">
        <f>M223+10</f>
        <v>43653</v>
      </c>
      <c r="Q223" s="910">
        <f>P223+5</f>
        <v>43658</v>
      </c>
      <c r="R223" s="911">
        <v>43692</v>
      </c>
      <c r="S223" s="910">
        <f>P223+10</f>
        <v>43663</v>
      </c>
      <c r="T223" s="909">
        <v>43702</v>
      </c>
      <c r="U223" s="910">
        <f>N223+1</f>
        <v>43673</v>
      </c>
      <c r="V223" s="909">
        <f>U223+5</f>
        <v>43678</v>
      </c>
      <c r="W223" s="910">
        <f>V223+1</f>
        <v>43679</v>
      </c>
      <c r="X223" s="911">
        <v>43731</v>
      </c>
      <c r="Y223" s="910">
        <f>X223+20</f>
        <v>43751</v>
      </c>
      <c r="Z223" s="909">
        <f>O223+10</f>
        <v>43682</v>
      </c>
      <c r="AA223" s="912"/>
      <c r="AB223" s="912"/>
      <c r="AC223" s="910">
        <f>X223+25</f>
        <v>43756</v>
      </c>
      <c r="AD223" s="909">
        <f>X223+15</f>
        <v>43746</v>
      </c>
      <c r="AE223" s="910">
        <f>AC223+1</f>
        <v>43757</v>
      </c>
      <c r="AF223" s="909">
        <f>X223+10</f>
        <v>43741</v>
      </c>
      <c r="AG223" s="910">
        <f>AF223+1</f>
        <v>43742</v>
      </c>
      <c r="AH223" s="909">
        <f>Y223+1</f>
        <v>43752</v>
      </c>
      <c r="AI223" s="913">
        <f>AH223+15</f>
        <v>43767</v>
      </c>
      <c r="AJ223" s="909">
        <f>AI223+10</f>
        <v>43777</v>
      </c>
      <c r="AK223" s="910">
        <f>AJ223+5</f>
        <v>43782</v>
      </c>
      <c r="AL223" s="909">
        <f>AK223+15</f>
        <v>43797</v>
      </c>
      <c r="AM223" s="910">
        <f>AK223+20</f>
        <v>43802</v>
      </c>
      <c r="AN223" s="911">
        <f>AM223+5</f>
        <v>43807</v>
      </c>
      <c r="AO223" s="910">
        <f>AN223+1</f>
        <v>43808</v>
      </c>
      <c r="AP223" s="909">
        <f>AO223+5</f>
        <v>43813</v>
      </c>
      <c r="AQ223" s="910">
        <f>AP223+5</f>
        <v>43818</v>
      </c>
      <c r="AR223" s="911">
        <v>43852</v>
      </c>
      <c r="AS223" s="913">
        <v>43872</v>
      </c>
      <c r="AT223" s="911">
        <v>43892</v>
      </c>
      <c r="AU223" s="915">
        <v>43952</v>
      </c>
      <c r="AV223" s="417">
        <v>44582</v>
      </c>
      <c r="AX223" s="177"/>
      <c r="AY223" s="177"/>
      <c r="AZ223" s="177"/>
      <c r="BA223" s="177"/>
      <c r="BB223" s="177"/>
      <c r="BC223" s="177"/>
      <c r="BD223" s="177"/>
      <c r="BE223" s="177"/>
      <c r="BF223" s="177"/>
      <c r="BG223" s="177"/>
      <c r="BH223" s="177"/>
      <c r="BI223" s="177"/>
      <c r="BJ223" s="177"/>
    </row>
    <row r="224" spans="1:62" s="187" customFormat="1" ht="31.5">
      <c r="A224" s="415"/>
      <c r="B224" s="262" t="s">
        <v>254</v>
      </c>
      <c r="C224" s="263" t="s">
        <v>738</v>
      </c>
      <c r="D224" s="416">
        <v>36</v>
      </c>
      <c r="E224" s="274" t="s">
        <v>727</v>
      </c>
      <c r="F224" s="275" t="s">
        <v>1165</v>
      </c>
      <c r="G224" s="897"/>
      <c r="H224" s="922"/>
      <c r="I224" s="1026"/>
      <c r="J224" s="1027"/>
      <c r="K224" s="1027"/>
      <c r="L224" s="1028"/>
      <c r="M224" s="1026"/>
      <c r="N224" s="1028"/>
      <c r="O224" s="1026"/>
      <c r="P224" s="1028"/>
      <c r="Q224" s="1026"/>
      <c r="R224" s="1028"/>
      <c r="S224" s="1026"/>
      <c r="T224" s="1028"/>
      <c r="U224" s="1026"/>
      <c r="V224" s="1028"/>
      <c r="W224" s="1026"/>
      <c r="X224" s="1028"/>
      <c r="Y224" s="1026"/>
      <c r="Z224" s="1028"/>
      <c r="AA224" s="1029"/>
      <c r="AB224" s="1029"/>
      <c r="AC224" s="1026"/>
      <c r="AD224" s="1028"/>
      <c r="AE224" s="1026"/>
      <c r="AF224" s="1028"/>
      <c r="AG224" s="1026"/>
      <c r="AH224" s="1028"/>
      <c r="AI224" s="1026"/>
      <c r="AJ224" s="1028"/>
      <c r="AK224" s="1026"/>
      <c r="AL224" s="1028"/>
      <c r="AM224" s="1026"/>
      <c r="AN224" s="1028"/>
      <c r="AO224" s="1026"/>
      <c r="AP224" s="1028"/>
      <c r="AQ224" s="1026"/>
      <c r="AR224" s="1028"/>
      <c r="AS224" s="1026"/>
      <c r="AT224" s="1028"/>
      <c r="AU224" s="1030"/>
      <c r="AV224" s="420" t="s">
        <v>1574</v>
      </c>
      <c r="AX224" s="177"/>
      <c r="AY224" s="177"/>
      <c r="AZ224" s="177"/>
      <c r="BA224" s="177"/>
      <c r="BB224" s="177"/>
      <c r="BC224" s="177"/>
      <c r="BD224" s="177"/>
      <c r="BE224" s="177"/>
      <c r="BF224" s="177"/>
      <c r="BG224" s="177"/>
      <c r="BH224" s="177"/>
      <c r="BI224" s="177"/>
      <c r="BJ224" s="177"/>
    </row>
    <row r="225" spans="1:62" s="187" customFormat="1" ht="31.5">
      <c r="A225" s="415"/>
      <c r="B225" s="307" t="s">
        <v>256</v>
      </c>
      <c r="C225" s="263" t="s">
        <v>739</v>
      </c>
      <c r="D225" s="416">
        <v>36</v>
      </c>
      <c r="E225" s="274" t="s">
        <v>727</v>
      </c>
      <c r="F225" s="275" t="s">
        <v>1165</v>
      </c>
      <c r="G225" s="897"/>
      <c r="H225" s="922"/>
      <c r="I225" s="1000"/>
      <c r="J225" s="1001"/>
      <c r="K225" s="1001"/>
      <c r="L225" s="1002"/>
      <c r="M225" s="1000"/>
      <c r="N225" s="1002"/>
      <c r="O225" s="1000"/>
      <c r="P225" s="1002"/>
      <c r="Q225" s="1000"/>
      <c r="R225" s="1002"/>
      <c r="S225" s="1000"/>
      <c r="T225" s="1002"/>
      <c r="U225" s="1000"/>
      <c r="V225" s="1002"/>
      <c r="W225" s="1000"/>
      <c r="X225" s="1002"/>
      <c r="Y225" s="1000"/>
      <c r="Z225" s="1002"/>
      <c r="AA225" s="1003"/>
      <c r="AB225" s="1003"/>
      <c r="AC225" s="1000"/>
      <c r="AD225" s="1002"/>
      <c r="AE225" s="1000"/>
      <c r="AF225" s="1002"/>
      <c r="AG225" s="1000"/>
      <c r="AH225" s="1002"/>
      <c r="AI225" s="1000"/>
      <c r="AJ225" s="1002"/>
      <c r="AK225" s="1000"/>
      <c r="AL225" s="1002"/>
      <c r="AM225" s="1000"/>
      <c r="AN225" s="1002"/>
      <c r="AO225" s="1000"/>
      <c r="AP225" s="1002"/>
      <c r="AQ225" s="1000"/>
      <c r="AR225" s="1002"/>
      <c r="AS225" s="1000"/>
      <c r="AT225" s="1002"/>
      <c r="AU225" s="1004"/>
      <c r="AV225" s="420" t="s">
        <v>1574</v>
      </c>
      <c r="AX225" s="177"/>
      <c r="AY225" s="177"/>
      <c r="AZ225" s="177"/>
      <c r="BA225" s="177"/>
      <c r="BB225" s="177"/>
      <c r="BC225" s="177"/>
      <c r="BD225" s="177"/>
      <c r="BE225" s="177"/>
      <c r="BF225" s="177"/>
      <c r="BG225" s="177"/>
      <c r="BH225" s="177"/>
      <c r="BI225" s="177"/>
      <c r="BJ225" s="177"/>
    </row>
    <row r="226" spans="1:62" s="187" customFormat="1" ht="31.5">
      <c r="A226" s="415"/>
      <c r="B226" s="262" t="s">
        <v>1519</v>
      </c>
      <c r="C226" s="263" t="s">
        <v>855</v>
      </c>
      <c r="D226" s="416">
        <v>36</v>
      </c>
      <c r="E226" s="274" t="s">
        <v>727</v>
      </c>
      <c r="F226" s="275" t="s">
        <v>1165</v>
      </c>
      <c r="G226" s="897"/>
      <c r="H226" s="922"/>
      <c r="I226" s="1000"/>
      <c r="J226" s="1001"/>
      <c r="K226" s="1001"/>
      <c r="L226" s="1002"/>
      <c r="M226" s="1000"/>
      <c r="N226" s="1002"/>
      <c r="O226" s="1000"/>
      <c r="P226" s="1002"/>
      <c r="Q226" s="1000"/>
      <c r="R226" s="1002"/>
      <c r="S226" s="1000"/>
      <c r="T226" s="1002"/>
      <c r="U226" s="1000"/>
      <c r="V226" s="1002"/>
      <c r="W226" s="1000"/>
      <c r="X226" s="1002"/>
      <c r="Y226" s="1000"/>
      <c r="Z226" s="1002"/>
      <c r="AA226" s="1003"/>
      <c r="AB226" s="1003"/>
      <c r="AC226" s="1000"/>
      <c r="AD226" s="1002"/>
      <c r="AE226" s="1000"/>
      <c r="AF226" s="1002"/>
      <c r="AG226" s="1000"/>
      <c r="AH226" s="1002"/>
      <c r="AI226" s="1000"/>
      <c r="AJ226" s="1002"/>
      <c r="AK226" s="1000"/>
      <c r="AL226" s="1002"/>
      <c r="AM226" s="1000"/>
      <c r="AN226" s="1002"/>
      <c r="AO226" s="1000"/>
      <c r="AP226" s="1002"/>
      <c r="AQ226" s="1000"/>
      <c r="AR226" s="1002"/>
      <c r="AS226" s="1000"/>
      <c r="AT226" s="1002"/>
      <c r="AU226" s="1004"/>
      <c r="AV226" s="420" t="s">
        <v>1574</v>
      </c>
      <c r="AX226" s="177"/>
      <c r="AY226" s="177"/>
      <c r="AZ226" s="177"/>
      <c r="BA226" s="177"/>
      <c r="BB226" s="177"/>
      <c r="BC226" s="177"/>
      <c r="BD226" s="177"/>
      <c r="BE226" s="177"/>
      <c r="BF226" s="177"/>
      <c r="BG226" s="177"/>
      <c r="BH226" s="177"/>
      <c r="BI226" s="177"/>
      <c r="BJ226" s="177"/>
    </row>
    <row r="227" spans="1:62" s="187" customFormat="1" ht="31.5">
      <c r="A227" s="415"/>
      <c r="B227" s="262" t="s">
        <v>266</v>
      </c>
      <c r="C227" s="263" t="s">
        <v>740</v>
      </c>
      <c r="D227" s="416">
        <v>36</v>
      </c>
      <c r="E227" s="274" t="s">
        <v>727</v>
      </c>
      <c r="F227" s="275" t="s">
        <v>1165</v>
      </c>
      <c r="G227" s="897"/>
      <c r="H227" s="922"/>
      <c r="I227" s="1000"/>
      <c r="J227" s="1001"/>
      <c r="K227" s="1001"/>
      <c r="L227" s="1002"/>
      <c r="M227" s="1000"/>
      <c r="N227" s="1002"/>
      <c r="O227" s="1000"/>
      <c r="P227" s="1002"/>
      <c r="Q227" s="1000"/>
      <c r="R227" s="1002"/>
      <c r="S227" s="1000"/>
      <c r="T227" s="1002"/>
      <c r="U227" s="1000"/>
      <c r="V227" s="1002"/>
      <c r="W227" s="1000"/>
      <c r="X227" s="1002"/>
      <c r="Y227" s="1000"/>
      <c r="Z227" s="1002"/>
      <c r="AA227" s="1003"/>
      <c r="AB227" s="1003"/>
      <c r="AC227" s="1000"/>
      <c r="AD227" s="1002"/>
      <c r="AE227" s="1000"/>
      <c r="AF227" s="1002"/>
      <c r="AG227" s="1000"/>
      <c r="AH227" s="1002"/>
      <c r="AI227" s="1000"/>
      <c r="AJ227" s="1002"/>
      <c r="AK227" s="1000"/>
      <c r="AL227" s="1002"/>
      <c r="AM227" s="1000"/>
      <c r="AN227" s="1002"/>
      <c r="AO227" s="1000"/>
      <c r="AP227" s="1002"/>
      <c r="AQ227" s="1000"/>
      <c r="AR227" s="1002"/>
      <c r="AS227" s="1000"/>
      <c r="AT227" s="1002"/>
      <c r="AU227" s="1004"/>
      <c r="AV227" s="417">
        <v>43952</v>
      </c>
      <c r="AX227" s="177"/>
      <c r="AY227" s="177"/>
      <c r="AZ227" s="177"/>
      <c r="BA227" s="177"/>
      <c r="BB227" s="177"/>
      <c r="BC227" s="177"/>
      <c r="BD227" s="177"/>
      <c r="BE227" s="177"/>
      <c r="BF227" s="177"/>
      <c r="BG227" s="177"/>
      <c r="BH227" s="177"/>
      <c r="BI227" s="177"/>
      <c r="BJ227" s="177"/>
    </row>
    <row r="228" spans="1:62" s="187" customFormat="1" ht="31.5">
      <c r="A228" s="415"/>
      <c r="B228" s="307" t="s">
        <v>268</v>
      </c>
      <c r="C228" s="263" t="s">
        <v>741</v>
      </c>
      <c r="D228" s="416">
        <v>36</v>
      </c>
      <c r="E228" s="274" t="s">
        <v>727</v>
      </c>
      <c r="F228" s="275" t="s">
        <v>1165</v>
      </c>
      <c r="G228" s="897"/>
      <c r="H228" s="922"/>
      <c r="I228" s="1000"/>
      <c r="J228" s="1001"/>
      <c r="K228" s="1001"/>
      <c r="L228" s="1002"/>
      <c r="M228" s="1000"/>
      <c r="N228" s="1002"/>
      <c r="O228" s="1000"/>
      <c r="P228" s="1002"/>
      <c r="Q228" s="1000"/>
      <c r="R228" s="1002"/>
      <c r="S228" s="1000"/>
      <c r="T228" s="1002"/>
      <c r="U228" s="1000"/>
      <c r="V228" s="1002"/>
      <c r="W228" s="1000"/>
      <c r="X228" s="1002"/>
      <c r="Y228" s="1000"/>
      <c r="Z228" s="1002"/>
      <c r="AA228" s="1003"/>
      <c r="AB228" s="1003"/>
      <c r="AC228" s="1000"/>
      <c r="AD228" s="1002"/>
      <c r="AE228" s="1000"/>
      <c r="AF228" s="1002"/>
      <c r="AG228" s="1000"/>
      <c r="AH228" s="1002"/>
      <c r="AI228" s="1000"/>
      <c r="AJ228" s="1002"/>
      <c r="AK228" s="1000"/>
      <c r="AL228" s="1002"/>
      <c r="AM228" s="1000"/>
      <c r="AN228" s="1002"/>
      <c r="AO228" s="1000"/>
      <c r="AP228" s="1002"/>
      <c r="AQ228" s="1000"/>
      <c r="AR228" s="1002"/>
      <c r="AS228" s="1000"/>
      <c r="AT228" s="1002"/>
      <c r="AU228" s="1004"/>
      <c r="AV228" s="417">
        <v>43952</v>
      </c>
      <c r="AX228" s="177"/>
      <c r="AY228" s="177"/>
      <c r="AZ228" s="177"/>
      <c r="BA228" s="177"/>
      <c r="BB228" s="177"/>
      <c r="BC228" s="177"/>
      <c r="BD228" s="177"/>
      <c r="BE228" s="177"/>
      <c r="BF228" s="177"/>
      <c r="BG228" s="177"/>
      <c r="BH228" s="177"/>
      <c r="BI228" s="177"/>
      <c r="BJ228" s="177"/>
    </row>
    <row r="229" spans="1:62" s="187" customFormat="1" ht="31.5">
      <c r="A229" s="418"/>
      <c r="B229" s="317" t="s">
        <v>1585</v>
      </c>
      <c r="C229" s="283" t="s">
        <v>857</v>
      </c>
      <c r="D229" s="419">
        <v>36</v>
      </c>
      <c r="E229" s="285" t="s">
        <v>727</v>
      </c>
      <c r="F229" s="286" t="s">
        <v>1165</v>
      </c>
      <c r="G229" s="903"/>
      <c r="H229" s="916"/>
      <c r="I229" s="1009"/>
      <c r="J229" s="1010"/>
      <c r="K229" s="1010"/>
      <c r="L229" s="1011"/>
      <c r="M229" s="1009"/>
      <c r="N229" s="1011"/>
      <c r="O229" s="1009"/>
      <c r="P229" s="1011"/>
      <c r="Q229" s="1009"/>
      <c r="R229" s="1011"/>
      <c r="S229" s="1009"/>
      <c r="T229" s="1011"/>
      <c r="U229" s="1009"/>
      <c r="V229" s="1011"/>
      <c r="W229" s="1009"/>
      <c r="X229" s="1011"/>
      <c r="Y229" s="1009"/>
      <c r="Z229" s="1011"/>
      <c r="AA229" s="1012"/>
      <c r="AB229" s="1012"/>
      <c r="AC229" s="1009"/>
      <c r="AD229" s="1011"/>
      <c r="AE229" s="1009"/>
      <c r="AF229" s="1011"/>
      <c r="AG229" s="1009"/>
      <c r="AH229" s="1011"/>
      <c r="AI229" s="1009"/>
      <c r="AJ229" s="1011"/>
      <c r="AK229" s="1009"/>
      <c r="AL229" s="1011"/>
      <c r="AM229" s="1009"/>
      <c r="AN229" s="1011"/>
      <c r="AO229" s="1009"/>
      <c r="AP229" s="1011"/>
      <c r="AQ229" s="1009"/>
      <c r="AR229" s="1011"/>
      <c r="AS229" s="1009"/>
      <c r="AT229" s="1011"/>
      <c r="AU229" s="1013"/>
      <c r="AV229" s="417">
        <v>44252</v>
      </c>
      <c r="AX229" s="177"/>
      <c r="AY229" s="177"/>
      <c r="AZ229" s="177"/>
      <c r="BA229" s="177"/>
      <c r="BB229" s="177"/>
      <c r="BC229" s="177"/>
      <c r="BD229" s="177"/>
      <c r="BE229" s="177"/>
      <c r="BF229" s="177"/>
      <c r="BG229" s="177"/>
      <c r="BH229" s="177"/>
      <c r="BI229" s="177"/>
      <c r="BJ229" s="177"/>
    </row>
    <row r="230" spans="1:62" s="187" customFormat="1" ht="31.5">
      <c r="A230" s="411">
        <v>37</v>
      </c>
      <c r="B230" s="299" t="s">
        <v>706</v>
      </c>
      <c r="C230" s="247" t="s">
        <v>796</v>
      </c>
      <c r="D230" s="412">
        <v>37</v>
      </c>
      <c r="E230" s="249" t="s">
        <v>727</v>
      </c>
      <c r="F230" s="250" t="s">
        <v>1586</v>
      </c>
      <c r="G230" s="882" t="s">
        <v>1454</v>
      </c>
      <c r="H230" s="908"/>
      <c r="I230" s="646">
        <v>44171</v>
      </c>
      <c r="J230" s="941">
        <f>I230+14</f>
        <v>44185</v>
      </c>
      <c r="K230" s="941">
        <v>44176</v>
      </c>
      <c r="L230" s="942">
        <v>44201</v>
      </c>
      <c r="M230" s="141">
        <f>L230+1</f>
        <v>44202</v>
      </c>
      <c r="N230" s="1019">
        <v>44231</v>
      </c>
      <c r="O230" s="1020">
        <v>44231</v>
      </c>
      <c r="P230" s="1019">
        <f>M230+10</f>
        <v>44212</v>
      </c>
      <c r="Q230" s="1020">
        <f>P230+5</f>
        <v>44217</v>
      </c>
      <c r="R230" s="1002">
        <v>44251</v>
      </c>
      <c r="S230" s="1020">
        <f>P230+10</f>
        <v>44222</v>
      </c>
      <c r="T230" s="1019">
        <v>44261</v>
      </c>
      <c r="U230" s="1020">
        <f>N230+1</f>
        <v>44232</v>
      </c>
      <c r="V230" s="1019">
        <f>U230+5</f>
        <v>44237</v>
      </c>
      <c r="W230" s="1020">
        <f>V230+1</f>
        <v>44238</v>
      </c>
      <c r="X230" s="1002">
        <v>44290</v>
      </c>
      <c r="Y230" s="1020">
        <f>X230+20</f>
        <v>44310</v>
      </c>
      <c r="Z230" s="1019">
        <f>O230+10</f>
        <v>44241</v>
      </c>
      <c r="AA230" s="1021"/>
      <c r="AB230" s="1021"/>
      <c r="AC230" s="1020">
        <f>X230+25</f>
        <v>44315</v>
      </c>
      <c r="AD230" s="1019">
        <f>X230+15</f>
        <v>44305</v>
      </c>
      <c r="AE230" s="1020">
        <f>AC230+1</f>
        <v>44316</v>
      </c>
      <c r="AF230" s="1019">
        <f>X230+10</f>
        <v>44300</v>
      </c>
      <c r="AG230" s="1020">
        <f>AF230+1</f>
        <v>44301</v>
      </c>
      <c r="AH230" s="1019">
        <f>Y230+1</f>
        <v>44311</v>
      </c>
      <c r="AI230" s="1000">
        <f>AH230+15</f>
        <v>44326</v>
      </c>
      <c r="AJ230" s="1019">
        <f>AI230+10</f>
        <v>44336</v>
      </c>
      <c r="AK230" s="1020">
        <f>AJ230+5</f>
        <v>44341</v>
      </c>
      <c r="AL230" s="1019">
        <f>AK230+15</f>
        <v>44356</v>
      </c>
      <c r="AM230" s="1020">
        <f>AK230+20</f>
        <v>44361</v>
      </c>
      <c r="AN230" s="1002">
        <f>AM230+5</f>
        <v>44366</v>
      </c>
      <c r="AO230" s="1020">
        <f>AN230+1</f>
        <v>44367</v>
      </c>
      <c r="AP230" s="1019">
        <f>AO230+5</f>
        <v>44372</v>
      </c>
      <c r="AQ230" s="1020">
        <f>AP230+5</f>
        <v>44377</v>
      </c>
      <c r="AR230" s="1002">
        <v>44411</v>
      </c>
      <c r="AS230" s="1000">
        <v>44431</v>
      </c>
      <c r="AT230" s="1002">
        <v>44451</v>
      </c>
      <c r="AU230" s="1004">
        <v>44511</v>
      </c>
      <c r="AV230" s="417">
        <v>44801</v>
      </c>
      <c r="AX230" s="177"/>
      <c r="AY230" s="177"/>
      <c r="AZ230" s="177"/>
      <c r="BA230" s="177"/>
      <c r="BB230" s="177"/>
      <c r="BC230" s="177"/>
      <c r="BD230" s="177"/>
      <c r="BE230" s="177"/>
      <c r="BF230" s="177"/>
      <c r="BG230" s="177"/>
      <c r="BH230" s="177"/>
      <c r="BI230" s="177"/>
      <c r="BJ230" s="177"/>
    </row>
    <row r="231" spans="1:62" s="187" customFormat="1" ht="31.5">
      <c r="A231" s="415"/>
      <c r="B231" s="307" t="s">
        <v>430</v>
      </c>
      <c r="C231" s="263" t="s">
        <v>742</v>
      </c>
      <c r="D231" s="416">
        <v>37</v>
      </c>
      <c r="E231" s="274" t="s">
        <v>727</v>
      </c>
      <c r="F231" s="275" t="s">
        <v>1586</v>
      </c>
      <c r="G231" s="897"/>
      <c r="H231" s="922"/>
      <c r="I231" s="646"/>
      <c r="J231" s="941"/>
      <c r="K231" s="941"/>
      <c r="L231" s="942"/>
      <c r="M231" s="141"/>
      <c r="N231" s="1019"/>
      <c r="O231" s="1020"/>
      <c r="P231" s="1019"/>
      <c r="Q231" s="1020"/>
      <c r="R231" s="1002"/>
      <c r="S231" s="1020"/>
      <c r="T231" s="1019"/>
      <c r="U231" s="1020"/>
      <c r="V231" s="1019"/>
      <c r="W231" s="1020"/>
      <c r="X231" s="1002"/>
      <c r="Y231" s="1020"/>
      <c r="Z231" s="1019"/>
      <c r="AA231" s="1021"/>
      <c r="AB231" s="1021"/>
      <c r="AC231" s="1020"/>
      <c r="AD231" s="1019"/>
      <c r="AE231" s="1020"/>
      <c r="AF231" s="1019"/>
      <c r="AG231" s="1020"/>
      <c r="AH231" s="1019"/>
      <c r="AI231" s="1000"/>
      <c r="AJ231" s="1019"/>
      <c r="AK231" s="1020"/>
      <c r="AL231" s="1019"/>
      <c r="AM231" s="1020"/>
      <c r="AN231" s="1002"/>
      <c r="AO231" s="1020"/>
      <c r="AP231" s="1019"/>
      <c r="AQ231" s="1020"/>
      <c r="AR231" s="1002"/>
      <c r="AS231" s="1000"/>
      <c r="AT231" s="1002"/>
      <c r="AU231" s="1004"/>
      <c r="AV231" s="417">
        <v>44511</v>
      </c>
      <c r="AX231" s="177"/>
      <c r="AY231" s="177"/>
      <c r="AZ231" s="177"/>
      <c r="BA231" s="177"/>
      <c r="BB231" s="177"/>
      <c r="BC231" s="177"/>
      <c r="BD231" s="177"/>
      <c r="BE231" s="177"/>
      <c r="BF231" s="177"/>
      <c r="BG231" s="177"/>
      <c r="BH231" s="177"/>
      <c r="BI231" s="177"/>
      <c r="BJ231" s="177"/>
    </row>
    <row r="232" spans="1:62" s="187" customFormat="1" ht="31.5">
      <c r="A232" s="415"/>
      <c r="B232" s="307" t="s">
        <v>441</v>
      </c>
      <c r="C232" s="263" t="s">
        <v>743</v>
      </c>
      <c r="D232" s="416">
        <v>37</v>
      </c>
      <c r="E232" s="274" t="s">
        <v>727</v>
      </c>
      <c r="F232" s="275" t="s">
        <v>1586</v>
      </c>
      <c r="G232" s="897"/>
      <c r="H232" s="922"/>
      <c r="I232" s="1000"/>
      <c r="J232" s="1001"/>
      <c r="K232" s="1001"/>
      <c r="L232" s="1002"/>
      <c r="M232" s="1000"/>
      <c r="N232" s="1002"/>
      <c r="O232" s="1000"/>
      <c r="P232" s="1002"/>
      <c r="Q232" s="1000"/>
      <c r="R232" s="1002"/>
      <c r="S232" s="1000"/>
      <c r="T232" s="1002"/>
      <c r="U232" s="1000"/>
      <c r="V232" s="1002"/>
      <c r="W232" s="1000"/>
      <c r="X232" s="1002"/>
      <c r="Y232" s="1000"/>
      <c r="Z232" s="1002"/>
      <c r="AA232" s="1003"/>
      <c r="AB232" s="1003"/>
      <c r="AC232" s="1000"/>
      <c r="AD232" s="1002"/>
      <c r="AE232" s="1000"/>
      <c r="AF232" s="1002"/>
      <c r="AG232" s="1000"/>
      <c r="AH232" s="1002"/>
      <c r="AI232" s="1000"/>
      <c r="AJ232" s="1002"/>
      <c r="AK232" s="1000"/>
      <c r="AL232" s="1002"/>
      <c r="AM232" s="1000"/>
      <c r="AN232" s="1002"/>
      <c r="AO232" s="1000"/>
      <c r="AP232" s="1002"/>
      <c r="AQ232" s="1000"/>
      <c r="AR232" s="1002"/>
      <c r="AS232" s="1000"/>
      <c r="AT232" s="1002"/>
      <c r="AU232" s="1004"/>
      <c r="AV232" s="417">
        <v>44653</v>
      </c>
      <c r="AX232" s="177"/>
      <c r="AY232" s="177"/>
      <c r="AZ232" s="177"/>
      <c r="BA232" s="177"/>
      <c r="BB232" s="177"/>
      <c r="BC232" s="177"/>
      <c r="BD232" s="177"/>
      <c r="BE232" s="177"/>
      <c r="BF232" s="177"/>
      <c r="BG232" s="177"/>
      <c r="BH232" s="177"/>
      <c r="BI232" s="177"/>
      <c r="BJ232" s="177"/>
    </row>
    <row r="233" spans="1:62" s="187" customFormat="1" ht="31.5">
      <c r="A233" s="415"/>
      <c r="B233" s="307" t="s">
        <v>433</v>
      </c>
      <c r="C233" s="263" t="s">
        <v>744</v>
      </c>
      <c r="D233" s="416">
        <v>37</v>
      </c>
      <c r="E233" s="274" t="s">
        <v>727</v>
      </c>
      <c r="F233" s="275" t="s">
        <v>1586</v>
      </c>
      <c r="G233" s="897"/>
      <c r="H233" s="922"/>
      <c r="I233" s="1000"/>
      <c r="J233" s="1001"/>
      <c r="K233" s="1001"/>
      <c r="L233" s="1002"/>
      <c r="M233" s="1000"/>
      <c r="N233" s="1002"/>
      <c r="O233" s="1000"/>
      <c r="P233" s="1002"/>
      <c r="Q233" s="1000"/>
      <c r="R233" s="1002"/>
      <c r="S233" s="1000"/>
      <c r="T233" s="1002"/>
      <c r="U233" s="1000"/>
      <c r="V233" s="1002"/>
      <c r="W233" s="1000"/>
      <c r="X233" s="1002"/>
      <c r="Y233" s="1000"/>
      <c r="Z233" s="1002"/>
      <c r="AA233" s="1003"/>
      <c r="AB233" s="1003"/>
      <c r="AC233" s="1000"/>
      <c r="AD233" s="1002"/>
      <c r="AE233" s="1000"/>
      <c r="AF233" s="1002"/>
      <c r="AG233" s="1000"/>
      <c r="AH233" s="1002"/>
      <c r="AI233" s="1000"/>
      <c r="AJ233" s="1002"/>
      <c r="AK233" s="1000"/>
      <c r="AL233" s="1002"/>
      <c r="AM233" s="1000"/>
      <c r="AN233" s="1002"/>
      <c r="AO233" s="1000"/>
      <c r="AP233" s="1002"/>
      <c r="AQ233" s="1000"/>
      <c r="AR233" s="1002"/>
      <c r="AS233" s="1000"/>
      <c r="AT233" s="1002"/>
      <c r="AU233" s="1004"/>
      <c r="AV233" s="417">
        <v>44653</v>
      </c>
      <c r="AX233" s="177"/>
      <c r="AY233" s="177"/>
      <c r="AZ233" s="177"/>
      <c r="BA233" s="177"/>
      <c r="BB233" s="177"/>
      <c r="BC233" s="177"/>
      <c r="BD233" s="177"/>
      <c r="BE233" s="177"/>
      <c r="BF233" s="177"/>
      <c r="BG233" s="177"/>
      <c r="BH233" s="177"/>
      <c r="BI233" s="177"/>
      <c r="BJ233" s="177"/>
    </row>
    <row r="234" spans="1:62" s="187" customFormat="1" ht="47.25">
      <c r="A234" s="415"/>
      <c r="B234" s="307" t="s">
        <v>435</v>
      </c>
      <c r="C234" s="263" t="s">
        <v>745</v>
      </c>
      <c r="D234" s="416">
        <v>37</v>
      </c>
      <c r="E234" s="274" t="s">
        <v>727</v>
      </c>
      <c r="F234" s="275" t="s">
        <v>1586</v>
      </c>
      <c r="G234" s="897"/>
      <c r="H234" s="922"/>
      <c r="I234" s="1000"/>
      <c r="J234" s="1001"/>
      <c r="K234" s="1001"/>
      <c r="L234" s="1002"/>
      <c r="M234" s="1000"/>
      <c r="N234" s="1002"/>
      <c r="O234" s="1000"/>
      <c r="P234" s="1002"/>
      <c r="Q234" s="1000"/>
      <c r="R234" s="1002"/>
      <c r="S234" s="1000"/>
      <c r="T234" s="1002"/>
      <c r="U234" s="1000"/>
      <c r="V234" s="1002"/>
      <c r="W234" s="1000"/>
      <c r="X234" s="1002"/>
      <c r="Y234" s="1000"/>
      <c r="Z234" s="1002"/>
      <c r="AA234" s="1003"/>
      <c r="AB234" s="1003"/>
      <c r="AC234" s="1000"/>
      <c r="AD234" s="1002"/>
      <c r="AE234" s="1000"/>
      <c r="AF234" s="1002"/>
      <c r="AG234" s="1000"/>
      <c r="AH234" s="1002"/>
      <c r="AI234" s="1000"/>
      <c r="AJ234" s="1002"/>
      <c r="AK234" s="1000"/>
      <c r="AL234" s="1002"/>
      <c r="AM234" s="1000"/>
      <c r="AN234" s="1002"/>
      <c r="AO234" s="1000"/>
      <c r="AP234" s="1002"/>
      <c r="AQ234" s="1000"/>
      <c r="AR234" s="1002"/>
      <c r="AS234" s="1000"/>
      <c r="AT234" s="1002"/>
      <c r="AU234" s="1004"/>
      <c r="AV234" s="417">
        <v>44653</v>
      </c>
      <c r="AX234" s="177"/>
      <c r="AY234" s="177"/>
      <c r="AZ234" s="177"/>
      <c r="BA234" s="177"/>
      <c r="BB234" s="177"/>
      <c r="BC234" s="177"/>
      <c r="BD234" s="177"/>
      <c r="BE234" s="177"/>
      <c r="BF234" s="177"/>
      <c r="BG234" s="177"/>
      <c r="BH234" s="177"/>
      <c r="BI234" s="177"/>
      <c r="BJ234" s="177"/>
    </row>
    <row r="235" spans="1:62" s="187" customFormat="1" ht="47.25">
      <c r="A235" s="415"/>
      <c r="B235" s="307" t="s">
        <v>437</v>
      </c>
      <c r="C235" s="263" t="s">
        <v>746</v>
      </c>
      <c r="D235" s="416">
        <v>37</v>
      </c>
      <c r="E235" s="274" t="s">
        <v>727</v>
      </c>
      <c r="F235" s="275" t="s">
        <v>1586</v>
      </c>
      <c r="G235" s="897"/>
      <c r="H235" s="922"/>
      <c r="I235" s="1000"/>
      <c r="J235" s="1001"/>
      <c r="K235" s="1001"/>
      <c r="L235" s="1002"/>
      <c r="M235" s="1000"/>
      <c r="N235" s="1002"/>
      <c r="O235" s="1000"/>
      <c r="P235" s="1002"/>
      <c r="Q235" s="1000"/>
      <c r="R235" s="1002"/>
      <c r="S235" s="1000"/>
      <c r="T235" s="1002"/>
      <c r="U235" s="1000"/>
      <c r="V235" s="1002"/>
      <c r="W235" s="1000"/>
      <c r="X235" s="1002"/>
      <c r="Y235" s="1000"/>
      <c r="Z235" s="1002"/>
      <c r="AA235" s="1003"/>
      <c r="AB235" s="1003"/>
      <c r="AC235" s="1000"/>
      <c r="AD235" s="1002"/>
      <c r="AE235" s="1000"/>
      <c r="AF235" s="1002"/>
      <c r="AG235" s="1000"/>
      <c r="AH235" s="1002"/>
      <c r="AI235" s="1000"/>
      <c r="AJ235" s="1002"/>
      <c r="AK235" s="1000"/>
      <c r="AL235" s="1002"/>
      <c r="AM235" s="1000"/>
      <c r="AN235" s="1002"/>
      <c r="AO235" s="1000"/>
      <c r="AP235" s="1002"/>
      <c r="AQ235" s="1000"/>
      <c r="AR235" s="1002"/>
      <c r="AS235" s="1000"/>
      <c r="AT235" s="1002"/>
      <c r="AU235" s="1004"/>
      <c r="AV235" s="417">
        <v>44653</v>
      </c>
      <c r="AX235" s="177"/>
      <c r="AY235" s="177"/>
      <c r="AZ235" s="177"/>
      <c r="BA235" s="177"/>
      <c r="BB235" s="177"/>
      <c r="BC235" s="177"/>
      <c r="BD235" s="177"/>
      <c r="BE235" s="177"/>
      <c r="BF235" s="177"/>
      <c r="BG235" s="177"/>
      <c r="BH235" s="177"/>
      <c r="BI235" s="177"/>
      <c r="BJ235" s="177"/>
    </row>
    <row r="236" spans="1:62" s="187" customFormat="1" ht="31.5">
      <c r="A236" s="415"/>
      <c r="B236" s="307" t="s">
        <v>439</v>
      </c>
      <c r="C236" s="263" t="s">
        <v>747</v>
      </c>
      <c r="D236" s="416">
        <v>37</v>
      </c>
      <c r="E236" s="274" t="s">
        <v>727</v>
      </c>
      <c r="F236" s="275" t="s">
        <v>1586</v>
      </c>
      <c r="G236" s="897"/>
      <c r="H236" s="922"/>
      <c r="I236" s="1000"/>
      <c r="J236" s="1001"/>
      <c r="K236" s="1001"/>
      <c r="L236" s="1002"/>
      <c r="M236" s="1000"/>
      <c r="N236" s="1002"/>
      <c r="O236" s="1000"/>
      <c r="P236" s="1002"/>
      <c r="Q236" s="1000"/>
      <c r="R236" s="1002"/>
      <c r="S236" s="1000"/>
      <c r="T236" s="1002"/>
      <c r="U236" s="1000"/>
      <c r="V236" s="1002"/>
      <c r="W236" s="1000"/>
      <c r="X236" s="1002"/>
      <c r="Y236" s="1000"/>
      <c r="Z236" s="1002"/>
      <c r="AA236" s="1003"/>
      <c r="AB236" s="1003"/>
      <c r="AC236" s="1000"/>
      <c r="AD236" s="1002"/>
      <c r="AE236" s="1000"/>
      <c r="AF236" s="1002"/>
      <c r="AG236" s="1000"/>
      <c r="AH236" s="1002"/>
      <c r="AI236" s="1000"/>
      <c r="AJ236" s="1002"/>
      <c r="AK236" s="1000"/>
      <c r="AL236" s="1002"/>
      <c r="AM236" s="1000"/>
      <c r="AN236" s="1002"/>
      <c r="AO236" s="1000"/>
      <c r="AP236" s="1002"/>
      <c r="AQ236" s="1000"/>
      <c r="AR236" s="1002"/>
      <c r="AS236" s="1000"/>
      <c r="AT236" s="1002"/>
      <c r="AU236" s="1004"/>
      <c r="AV236" s="420" t="s">
        <v>1574</v>
      </c>
      <c r="AX236" s="177"/>
      <c r="AY236" s="177"/>
      <c r="AZ236" s="177"/>
      <c r="BA236" s="177"/>
      <c r="BB236" s="177"/>
      <c r="BC236" s="177"/>
      <c r="BD236" s="177"/>
      <c r="BE236" s="177"/>
      <c r="BF236" s="177"/>
      <c r="BG236" s="177"/>
      <c r="BH236" s="177"/>
      <c r="BI236" s="177"/>
      <c r="BJ236" s="177"/>
    </row>
    <row r="237" spans="1:62" s="187" customFormat="1" ht="47.25">
      <c r="A237" s="418"/>
      <c r="B237" s="282" t="s">
        <v>1504</v>
      </c>
      <c r="C237" s="283" t="s">
        <v>748</v>
      </c>
      <c r="D237" s="419">
        <v>37</v>
      </c>
      <c r="E237" s="285" t="s">
        <v>727</v>
      </c>
      <c r="F237" s="286" t="s">
        <v>1586</v>
      </c>
      <c r="G237" s="903"/>
      <c r="H237" s="916"/>
      <c r="I237" s="1000"/>
      <c r="J237" s="1001"/>
      <c r="K237" s="1001"/>
      <c r="L237" s="1002"/>
      <c r="M237" s="1000"/>
      <c r="N237" s="1002"/>
      <c r="O237" s="1000"/>
      <c r="P237" s="1002"/>
      <c r="Q237" s="1000"/>
      <c r="R237" s="1002"/>
      <c r="S237" s="1000"/>
      <c r="T237" s="1002"/>
      <c r="U237" s="1000"/>
      <c r="V237" s="1002"/>
      <c r="W237" s="1000"/>
      <c r="X237" s="1002"/>
      <c r="Y237" s="1000"/>
      <c r="Z237" s="1002"/>
      <c r="AA237" s="1003"/>
      <c r="AB237" s="1003"/>
      <c r="AC237" s="1000"/>
      <c r="AD237" s="1002"/>
      <c r="AE237" s="1000"/>
      <c r="AF237" s="1002"/>
      <c r="AG237" s="1000"/>
      <c r="AH237" s="1002"/>
      <c r="AI237" s="1000"/>
      <c r="AJ237" s="1002"/>
      <c r="AK237" s="1000"/>
      <c r="AL237" s="1002"/>
      <c r="AM237" s="1000"/>
      <c r="AN237" s="1002"/>
      <c r="AO237" s="1000"/>
      <c r="AP237" s="1002"/>
      <c r="AQ237" s="1000"/>
      <c r="AR237" s="1002"/>
      <c r="AS237" s="1000"/>
      <c r="AT237" s="1002"/>
      <c r="AU237" s="1004"/>
      <c r="AV237" s="420" t="s">
        <v>1574</v>
      </c>
      <c r="AX237" s="177"/>
      <c r="AY237" s="177"/>
      <c r="AZ237" s="177"/>
      <c r="BA237" s="177"/>
      <c r="BB237" s="177"/>
      <c r="BC237" s="177"/>
      <c r="BD237" s="177"/>
      <c r="BE237" s="177"/>
      <c r="BF237" s="177"/>
      <c r="BG237" s="177"/>
      <c r="BH237" s="177"/>
      <c r="BI237" s="177"/>
      <c r="BJ237" s="177"/>
    </row>
    <row r="238" spans="1:62" s="187" customFormat="1" ht="31.5">
      <c r="A238" s="411">
        <v>38</v>
      </c>
      <c r="B238" s="299" t="s">
        <v>453</v>
      </c>
      <c r="C238" s="247" t="s">
        <v>749</v>
      </c>
      <c r="D238" s="412">
        <v>38</v>
      </c>
      <c r="E238" s="249" t="s">
        <v>727</v>
      </c>
      <c r="F238" s="250" t="s">
        <v>1587</v>
      </c>
      <c r="G238" s="882" t="s">
        <v>1454</v>
      </c>
      <c r="H238" s="908"/>
      <c r="I238" s="883">
        <v>44002</v>
      </c>
      <c r="J238" s="884">
        <f>I238+4</f>
        <v>44006</v>
      </c>
      <c r="K238" s="884">
        <f>J238+1</f>
        <v>44007</v>
      </c>
      <c r="L238" s="885">
        <v>44032</v>
      </c>
      <c r="M238" s="886">
        <f>L238+1</f>
        <v>44033</v>
      </c>
      <c r="N238" s="909">
        <v>44062</v>
      </c>
      <c r="O238" s="910">
        <v>44062</v>
      </c>
      <c r="P238" s="909">
        <f>M238+10</f>
        <v>44043</v>
      </c>
      <c r="Q238" s="910">
        <f>P238+5</f>
        <v>44048</v>
      </c>
      <c r="R238" s="911">
        <v>44082</v>
      </c>
      <c r="S238" s="910">
        <f>P238+10</f>
        <v>44053</v>
      </c>
      <c r="T238" s="909">
        <v>44092</v>
      </c>
      <c r="U238" s="910">
        <f>N238+1</f>
        <v>44063</v>
      </c>
      <c r="V238" s="909">
        <f>U238+5</f>
        <v>44068</v>
      </c>
      <c r="W238" s="910">
        <f>V238+1</f>
        <v>44069</v>
      </c>
      <c r="X238" s="911">
        <v>44121</v>
      </c>
      <c r="Y238" s="910">
        <f>X238+20</f>
        <v>44141</v>
      </c>
      <c r="Z238" s="909">
        <f>O238+10</f>
        <v>44072</v>
      </c>
      <c r="AA238" s="912"/>
      <c r="AB238" s="912"/>
      <c r="AC238" s="910">
        <f>X238+25</f>
        <v>44146</v>
      </c>
      <c r="AD238" s="909">
        <f>X238+15</f>
        <v>44136</v>
      </c>
      <c r="AE238" s="910">
        <f>AC238+1</f>
        <v>44147</v>
      </c>
      <c r="AF238" s="909">
        <f>X238+10</f>
        <v>44131</v>
      </c>
      <c r="AG238" s="910">
        <f>AF238+1</f>
        <v>44132</v>
      </c>
      <c r="AH238" s="909">
        <f>Y238+1</f>
        <v>44142</v>
      </c>
      <c r="AI238" s="913">
        <f>AH238+15</f>
        <v>44157</v>
      </c>
      <c r="AJ238" s="909">
        <f>AI238+10</f>
        <v>44167</v>
      </c>
      <c r="AK238" s="910">
        <f>AJ238+5</f>
        <v>44172</v>
      </c>
      <c r="AL238" s="909">
        <f>AK238+15</f>
        <v>44187</v>
      </c>
      <c r="AM238" s="910">
        <f>AK238+20</f>
        <v>44192</v>
      </c>
      <c r="AN238" s="911">
        <f>AM238+5</f>
        <v>44197</v>
      </c>
      <c r="AO238" s="910">
        <f>AN238+1</f>
        <v>44198</v>
      </c>
      <c r="AP238" s="909">
        <f>AO238+5</f>
        <v>44203</v>
      </c>
      <c r="AQ238" s="910">
        <f>AP238+5</f>
        <v>44208</v>
      </c>
      <c r="AR238" s="911">
        <v>44242</v>
      </c>
      <c r="AS238" s="913">
        <v>44262</v>
      </c>
      <c r="AT238" s="911">
        <v>44282</v>
      </c>
      <c r="AU238" s="915">
        <v>44342</v>
      </c>
      <c r="AV238" s="417">
        <v>44991</v>
      </c>
      <c r="AX238" s="177"/>
      <c r="AY238" s="177"/>
      <c r="AZ238" s="177"/>
      <c r="BA238" s="177"/>
      <c r="BB238" s="177"/>
      <c r="BC238" s="177"/>
      <c r="BD238" s="177"/>
      <c r="BE238" s="177"/>
      <c r="BF238" s="177"/>
      <c r="BG238" s="177"/>
      <c r="BH238" s="177"/>
      <c r="BI238" s="177"/>
      <c r="BJ238" s="177"/>
    </row>
    <row r="239" spans="1:62" s="187" customFormat="1" ht="18.75">
      <c r="A239" s="415"/>
      <c r="B239" s="262" t="s">
        <v>457</v>
      </c>
      <c r="C239" s="263" t="s">
        <v>750</v>
      </c>
      <c r="D239" s="416">
        <v>38</v>
      </c>
      <c r="E239" s="274" t="s">
        <v>727</v>
      </c>
      <c r="F239" s="275" t="s">
        <v>1587</v>
      </c>
      <c r="G239" s="897"/>
      <c r="H239" s="922"/>
      <c r="I239" s="1026"/>
      <c r="J239" s="1027"/>
      <c r="K239" s="1027"/>
      <c r="L239" s="1028"/>
      <c r="M239" s="1026"/>
      <c r="N239" s="1028"/>
      <c r="O239" s="1026"/>
      <c r="P239" s="1028"/>
      <c r="Q239" s="1026"/>
      <c r="R239" s="1028"/>
      <c r="S239" s="1026"/>
      <c r="T239" s="1028"/>
      <c r="U239" s="1026"/>
      <c r="V239" s="1028"/>
      <c r="W239" s="1026"/>
      <c r="X239" s="1028"/>
      <c r="Y239" s="1026"/>
      <c r="Z239" s="1028"/>
      <c r="AA239" s="1029"/>
      <c r="AB239" s="1029"/>
      <c r="AC239" s="1026"/>
      <c r="AD239" s="1028"/>
      <c r="AE239" s="1026"/>
      <c r="AF239" s="1028"/>
      <c r="AG239" s="1026"/>
      <c r="AH239" s="1028"/>
      <c r="AI239" s="1026"/>
      <c r="AJ239" s="1028"/>
      <c r="AK239" s="1026"/>
      <c r="AL239" s="1028"/>
      <c r="AM239" s="1026"/>
      <c r="AN239" s="1028"/>
      <c r="AO239" s="1026"/>
      <c r="AP239" s="1028"/>
      <c r="AQ239" s="1026"/>
      <c r="AR239" s="1028"/>
      <c r="AS239" s="1026"/>
      <c r="AT239" s="1028"/>
      <c r="AU239" s="1030"/>
      <c r="AV239" s="420" t="s">
        <v>1574</v>
      </c>
      <c r="AX239" s="177"/>
      <c r="AY239" s="177"/>
      <c r="AZ239" s="177"/>
      <c r="BA239" s="177"/>
      <c r="BB239" s="177"/>
      <c r="BC239" s="177"/>
      <c r="BD239" s="177"/>
      <c r="BE239" s="177"/>
      <c r="BF239" s="177"/>
      <c r="BG239" s="177"/>
      <c r="BH239" s="177"/>
      <c r="BI239" s="177"/>
      <c r="BJ239" s="177"/>
    </row>
    <row r="240" spans="1:62" s="187" customFormat="1" ht="18.75">
      <c r="A240" s="415"/>
      <c r="B240" s="307" t="s">
        <v>455</v>
      </c>
      <c r="C240" s="263" t="s">
        <v>751</v>
      </c>
      <c r="D240" s="416">
        <v>38</v>
      </c>
      <c r="E240" s="274" t="s">
        <v>727</v>
      </c>
      <c r="F240" s="275" t="s">
        <v>1587</v>
      </c>
      <c r="G240" s="897"/>
      <c r="H240" s="922"/>
      <c r="I240" s="1000"/>
      <c r="J240" s="1001"/>
      <c r="K240" s="1001"/>
      <c r="L240" s="1002"/>
      <c r="M240" s="1000"/>
      <c r="N240" s="1002"/>
      <c r="O240" s="1000"/>
      <c r="P240" s="1002"/>
      <c r="Q240" s="1000"/>
      <c r="R240" s="1002"/>
      <c r="S240" s="1000"/>
      <c r="T240" s="1002"/>
      <c r="U240" s="1000"/>
      <c r="V240" s="1002"/>
      <c r="W240" s="1000"/>
      <c r="X240" s="1002"/>
      <c r="Y240" s="1000"/>
      <c r="Z240" s="1002"/>
      <c r="AA240" s="1003"/>
      <c r="AB240" s="1003"/>
      <c r="AC240" s="1000"/>
      <c r="AD240" s="1002"/>
      <c r="AE240" s="1000"/>
      <c r="AF240" s="1002"/>
      <c r="AG240" s="1000"/>
      <c r="AH240" s="1002"/>
      <c r="AI240" s="1000"/>
      <c r="AJ240" s="1002"/>
      <c r="AK240" s="1000"/>
      <c r="AL240" s="1002"/>
      <c r="AM240" s="1000"/>
      <c r="AN240" s="1002"/>
      <c r="AO240" s="1000"/>
      <c r="AP240" s="1002"/>
      <c r="AQ240" s="1000"/>
      <c r="AR240" s="1002"/>
      <c r="AS240" s="1000"/>
      <c r="AT240" s="1002"/>
      <c r="AU240" s="1004"/>
      <c r="AV240" s="417">
        <v>44856</v>
      </c>
      <c r="AX240" s="177"/>
      <c r="AY240" s="177"/>
      <c r="AZ240" s="177"/>
      <c r="BA240" s="177"/>
      <c r="BB240" s="177"/>
      <c r="BC240" s="177"/>
      <c r="BD240" s="177"/>
      <c r="BE240" s="177"/>
      <c r="BF240" s="177"/>
      <c r="BG240" s="177"/>
      <c r="BH240" s="177"/>
      <c r="BI240" s="177"/>
      <c r="BJ240" s="177"/>
    </row>
    <row r="241" spans="1:62" s="187" customFormat="1" ht="31.5">
      <c r="A241" s="415"/>
      <c r="B241" s="262" t="s">
        <v>475</v>
      </c>
      <c r="C241" s="263" t="s">
        <v>752</v>
      </c>
      <c r="D241" s="416">
        <v>38</v>
      </c>
      <c r="E241" s="274" t="s">
        <v>727</v>
      </c>
      <c r="F241" s="275" t="s">
        <v>1587</v>
      </c>
      <c r="G241" s="897"/>
      <c r="H241" s="922"/>
      <c r="I241" s="1000"/>
      <c r="J241" s="1001"/>
      <c r="K241" s="1001"/>
      <c r="L241" s="1002"/>
      <c r="M241" s="1000"/>
      <c r="N241" s="1002"/>
      <c r="O241" s="1000"/>
      <c r="P241" s="1002"/>
      <c r="Q241" s="1000"/>
      <c r="R241" s="1002"/>
      <c r="S241" s="1000"/>
      <c r="T241" s="1002"/>
      <c r="U241" s="1000"/>
      <c r="V241" s="1002"/>
      <c r="W241" s="1000"/>
      <c r="X241" s="1002"/>
      <c r="Y241" s="1000"/>
      <c r="Z241" s="1002"/>
      <c r="AA241" s="1003"/>
      <c r="AB241" s="1003"/>
      <c r="AC241" s="1000"/>
      <c r="AD241" s="1002"/>
      <c r="AE241" s="1000"/>
      <c r="AF241" s="1002"/>
      <c r="AG241" s="1000"/>
      <c r="AH241" s="1002"/>
      <c r="AI241" s="1000"/>
      <c r="AJ241" s="1002"/>
      <c r="AK241" s="1000"/>
      <c r="AL241" s="1002"/>
      <c r="AM241" s="1000"/>
      <c r="AN241" s="1002"/>
      <c r="AO241" s="1000"/>
      <c r="AP241" s="1002"/>
      <c r="AQ241" s="1000"/>
      <c r="AR241" s="1002"/>
      <c r="AS241" s="1000"/>
      <c r="AT241" s="1002"/>
      <c r="AU241" s="1004"/>
      <c r="AV241" s="417">
        <v>44342</v>
      </c>
      <c r="AX241" s="177"/>
      <c r="AY241" s="177"/>
      <c r="AZ241" s="177"/>
      <c r="BA241" s="177"/>
      <c r="BB241" s="177"/>
      <c r="BC241" s="177"/>
      <c r="BD241" s="177"/>
      <c r="BE241" s="177"/>
      <c r="BF241" s="177"/>
      <c r="BG241" s="177"/>
      <c r="BH241" s="177"/>
      <c r="BI241" s="177"/>
      <c r="BJ241" s="177"/>
    </row>
    <row r="242" spans="1:62" s="187" customFormat="1" ht="31.5">
      <c r="A242" s="415"/>
      <c r="B242" s="307" t="s">
        <v>463</v>
      </c>
      <c r="C242" s="263" t="s">
        <v>753</v>
      </c>
      <c r="D242" s="416">
        <v>38</v>
      </c>
      <c r="E242" s="274" t="s">
        <v>727</v>
      </c>
      <c r="F242" s="275" t="s">
        <v>1587</v>
      </c>
      <c r="G242" s="897"/>
      <c r="H242" s="922"/>
      <c r="I242" s="1000"/>
      <c r="J242" s="1001"/>
      <c r="K242" s="1001"/>
      <c r="L242" s="1002"/>
      <c r="M242" s="1000"/>
      <c r="N242" s="1002"/>
      <c r="O242" s="1000"/>
      <c r="P242" s="1002"/>
      <c r="Q242" s="1000"/>
      <c r="R242" s="1002"/>
      <c r="S242" s="1000"/>
      <c r="T242" s="1002"/>
      <c r="U242" s="1000"/>
      <c r="V242" s="1002"/>
      <c r="W242" s="1000"/>
      <c r="X242" s="1002"/>
      <c r="Y242" s="1000"/>
      <c r="Z242" s="1002"/>
      <c r="AA242" s="1003"/>
      <c r="AB242" s="1003"/>
      <c r="AC242" s="1000"/>
      <c r="AD242" s="1002"/>
      <c r="AE242" s="1000"/>
      <c r="AF242" s="1002"/>
      <c r="AG242" s="1000"/>
      <c r="AH242" s="1002"/>
      <c r="AI242" s="1000"/>
      <c r="AJ242" s="1002"/>
      <c r="AK242" s="1000"/>
      <c r="AL242" s="1002"/>
      <c r="AM242" s="1000"/>
      <c r="AN242" s="1002"/>
      <c r="AO242" s="1000"/>
      <c r="AP242" s="1002"/>
      <c r="AQ242" s="1000"/>
      <c r="AR242" s="1002"/>
      <c r="AS242" s="1000"/>
      <c r="AT242" s="1002"/>
      <c r="AU242" s="1004"/>
      <c r="AV242" s="420" t="s">
        <v>1574</v>
      </c>
      <c r="AX242" s="177"/>
      <c r="AY242" s="177"/>
      <c r="AZ242" s="177"/>
      <c r="BA242" s="177"/>
      <c r="BB242" s="177"/>
      <c r="BC242" s="177"/>
      <c r="BD242" s="177"/>
      <c r="BE242" s="177"/>
      <c r="BF242" s="177"/>
      <c r="BG242" s="177"/>
      <c r="BH242" s="177"/>
      <c r="BI242" s="177"/>
      <c r="BJ242" s="177"/>
    </row>
    <row r="243" spans="1:62" s="187" customFormat="1" ht="31.5">
      <c r="A243" s="418"/>
      <c r="B243" s="282" t="s">
        <v>1546</v>
      </c>
      <c r="C243" s="283" t="s">
        <v>754</v>
      </c>
      <c r="D243" s="419">
        <v>38</v>
      </c>
      <c r="E243" s="285" t="s">
        <v>727</v>
      </c>
      <c r="F243" s="286" t="s">
        <v>1587</v>
      </c>
      <c r="G243" s="903"/>
      <c r="H243" s="916"/>
      <c r="I243" s="1000"/>
      <c r="J243" s="1001"/>
      <c r="K243" s="1001"/>
      <c r="L243" s="1002"/>
      <c r="M243" s="1000"/>
      <c r="N243" s="1002"/>
      <c r="O243" s="1000"/>
      <c r="P243" s="1002"/>
      <c r="Q243" s="1000"/>
      <c r="R243" s="1002"/>
      <c r="S243" s="1000"/>
      <c r="T243" s="1002"/>
      <c r="U243" s="1000"/>
      <c r="V243" s="1002"/>
      <c r="W243" s="1000"/>
      <c r="X243" s="1002"/>
      <c r="Y243" s="1000"/>
      <c r="Z243" s="1002"/>
      <c r="AA243" s="1003"/>
      <c r="AB243" s="1003"/>
      <c r="AC243" s="1000"/>
      <c r="AD243" s="1002"/>
      <c r="AE243" s="1000"/>
      <c r="AF243" s="1002"/>
      <c r="AG243" s="1000"/>
      <c r="AH243" s="1002"/>
      <c r="AI243" s="1000"/>
      <c r="AJ243" s="1002"/>
      <c r="AK243" s="1000"/>
      <c r="AL243" s="1002"/>
      <c r="AM243" s="1000"/>
      <c r="AN243" s="1002"/>
      <c r="AO243" s="1000"/>
      <c r="AP243" s="1002"/>
      <c r="AQ243" s="1000"/>
      <c r="AR243" s="1002"/>
      <c r="AS243" s="1000"/>
      <c r="AT243" s="1002"/>
      <c r="AU243" s="1004"/>
      <c r="AV243" s="417">
        <v>44856</v>
      </c>
      <c r="AX243" s="177"/>
      <c r="AY243" s="177"/>
      <c r="AZ243" s="177"/>
      <c r="BA243" s="177"/>
      <c r="BB243" s="177"/>
      <c r="BC243" s="177"/>
      <c r="BD243" s="177"/>
      <c r="BE243" s="177"/>
      <c r="BF243" s="177"/>
      <c r="BG243" s="177"/>
      <c r="BH243" s="177"/>
      <c r="BI243" s="177"/>
      <c r="BJ243" s="177"/>
    </row>
    <row r="244" spans="1:62" s="187" customFormat="1" ht="31.5">
      <c r="A244" s="411">
        <v>39</v>
      </c>
      <c r="B244" s="246" t="s">
        <v>443</v>
      </c>
      <c r="C244" s="247" t="s">
        <v>755</v>
      </c>
      <c r="D244" s="248">
        <v>39</v>
      </c>
      <c r="E244" s="249" t="s">
        <v>727</v>
      </c>
      <c r="F244" s="250" t="s">
        <v>1588</v>
      </c>
      <c r="G244" s="882" t="s">
        <v>1454</v>
      </c>
      <c r="H244" s="908"/>
      <c r="I244" s="883">
        <v>43897</v>
      </c>
      <c r="J244" s="884">
        <f>I244+4</f>
        <v>43901</v>
      </c>
      <c r="K244" s="884">
        <f>J244+1</f>
        <v>43902</v>
      </c>
      <c r="L244" s="885">
        <v>43927</v>
      </c>
      <c r="M244" s="886">
        <f>L244+1</f>
        <v>43928</v>
      </c>
      <c r="N244" s="909">
        <v>43957</v>
      </c>
      <c r="O244" s="910">
        <v>43957</v>
      </c>
      <c r="P244" s="909">
        <f>M244+10</f>
        <v>43938</v>
      </c>
      <c r="Q244" s="910">
        <f>P244+5</f>
        <v>43943</v>
      </c>
      <c r="R244" s="911">
        <v>43977</v>
      </c>
      <c r="S244" s="910">
        <f>P244+10</f>
        <v>43948</v>
      </c>
      <c r="T244" s="909">
        <v>43987</v>
      </c>
      <c r="U244" s="910">
        <f>N244+1</f>
        <v>43958</v>
      </c>
      <c r="V244" s="909">
        <f>U244+5</f>
        <v>43963</v>
      </c>
      <c r="W244" s="910">
        <f>V244+1</f>
        <v>43964</v>
      </c>
      <c r="X244" s="911">
        <v>44016</v>
      </c>
      <c r="Y244" s="910">
        <f>X244+20</f>
        <v>44036</v>
      </c>
      <c r="Z244" s="909">
        <f>O244+10</f>
        <v>43967</v>
      </c>
      <c r="AA244" s="912"/>
      <c r="AB244" s="912"/>
      <c r="AC244" s="910">
        <f>X244+25</f>
        <v>44041</v>
      </c>
      <c r="AD244" s="909">
        <f>X244+15</f>
        <v>44031</v>
      </c>
      <c r="AE244" s="910">
        <f>AC244+1</f>
        <v>44042</v>
      </c>
      <c r="AF244" s="909">
        <f>X244+10</f>
        <v>44026</v>
      </c>
      <c r="AG244" s="910">
        <f>AF244+1</f>
        <v>44027</v>
      </c>
      <c r="AH244" s="909">
        <f>Y244+1</f>
        <v>44037</v>
      </c>
      <c r="AI244" s="913">
        <f>AH244+15</f>
        <v>44052</v>
      </c>
      <c r="AJ244" s="909">
        <f>AI244+10</f>
        <v>44062</v>
      </c>
      <c r="AK244" s="910">
        <f>AJ244+5</f>
        <v>44067</v>
      </c>
      <c r="AL244" s="909">
        <f>AK244+15</f>
        <v>44082</v>
      </c>
      <c r="AM244" s="910">
        <f>AK244+20</f>
        <v>44087</v>
      </c>
      <c r="AN244" s="911">
        <f>AM244+5</f>
        <v>44092</v>
      </c>
      <c r="AO244" s="910">
        <f>AN244+1</f>
        <v>44093</v>
      </c>
      <c r="AP244" s="909">
        <f>AO244+5</f>
        <v>44098</v>
      </c>
      <c r="AQ244" s="910">
        <f>AP244+5</f>
        <v>44103</v>
      </c>
      <c r="AR244" s="911">
        <v>44137</v>
      </c>
      <c r="AS244" s="913">
        <v>44157</v>
      </c>
      <c r="AT244" s="911">
        <v>44177</v>
      </c>
      <c r="AU244" s="915">
        <v>44237</v>
      </c>
      <c r="AV244" s="417">
        <v>44462</v>
      </c>
      <c r="AX244" s="177"/>
      <c r="AY244" s="177"/>
      <c r="AZ244" s="177"/>
      <c r="BA244" s="177"/>
      <c r="BB244" s="177"/>
      <c r="BC244" s="177"/>
      <c r="BD244" s="177"/>
      <c r="BE244" s="177"/>
      <c r="BF244" s="177"/>
      <c r="BG244" s="177"/>
      <c r="BH244" s="177"/>
      <c r="BI244" s="177"/>
      <c r="BJ244" s="177"/>
    </row>
    <row r="245" spans="1:62" s="187" customFormat="1" ht="31.5">
      <c r="A245" s="415"/>
      <c r="B245" s="262" t="s">
        <v>447</v>
      </c>
      <c r="C245" s="263" t="s">
        <v>756</v>
      </c>
      <c r="D245" s="273">
        <v>39</v>
      </c>
      <c r="E245" s="274" t="s">
        <v>727</v>
      </c>
      <c r="F245" s="275" t="s">
        <v>1588</v>
      </c>
      <c r="G245" s="897"/>
      <c r="H245" s="922"/>
      <c r="I245" s="1026"/>
      <c r="J245" s="1027"/>
      <c r="K245" s="1027"/>
      <c r="L245" s="1028"/>
      <c r="M245" s="1026"/>
      <c r="N245" s="1028"/>
      <c r="O245" s="1026"/>
      <c r="P245" s="1028"/>
      <c r="Q245" s="1026"/>
      <c r="R245" s="1028"/>
      <c r="S245" s="1026"/>
      <c r="T245" s="1028"/>
      <c r="U245" s="1026"/>
      <c r="V245" s="1028"/>
      <c r="W245" s="1026"/>
      <c r="X245" s="1028"/>
      <c r="Y245" s="1026"/>
      <c r="Z245" s="1028"/>
      <c r="AA245" s="1029"/>
      <c r="AB245" s="1029"/>
      <c r="AC245" s="1026"/>
      <c r="AD245" s="1028"/>
      <c r="AE245" s="1026"/>
      <c r="AF245" s="1028"/>
      <c r="AG245" s="1026"/>
      <c r="AH245" s="1028"/>
      <c r="AI245" s="1026"/>
      <c r="AJ245" s="1028"/>
      <c r="AK245" s="1026"/>
      <c r="AL245" s="1028"/>
      <c r="AM245" s="1026"/>
      <c r="AN245" s="1028"/>
      <c r="AO245" s="1026"/>
      <c r="AP245" s="1028"/>
      <c r="AQ245" s="1026"/>
      <c r="AR245" s="1028"/>
      <c r="AS245" s="1026"/>
      <c r="AT245" s="1028"/>
      <c r="AU245" s="1030"/>
      <c r="AV245" s="417">
        <v>44492</v>
      </c>
      <c r="AX245" s="177"/>
      <c r="AY245" s="177"/>
      <c r="AZ245" s="177"/>
      <c r="BA245" s="177"/>
      <c r="BB245" s="177"/>
      <c r="BC245" s="177"/>
      <c r="BD245" s="177"/>
      <c r="BE245" s="177"/>
      <c r="BF245" s="177"/>
      <c r="BG245" s="177"/>
      <c r="BH245" s="177"/>
      <c r="BI245" s="177"/>
      <c r="BJ245" s="177"/>
    </row>
    <row r="246" spans="1:62" s="187" customFormat="1" ht="47.25">
      <c r="A246" s="415"/>
      <c r="B246" s="262" t="s">
        <v>1508</v>
      </c>
      <c r="C246" s="263" t="s">
        <v>757</v>
      </c>
      <c r="D246" s="273">
        <v>39</v>
      </c>
      <c r="E246" s="274" t="s">
        <v>727</v>
      </c>
      <c r="F246" s="275" t="s">
        <v>1588</v>
      </c>
      <c r="G246" s="897"/>
      <c r="H246" s="922"/>
      <c r="I246" s="1000"/>
      <c r="J246" s="1001"/>
      <c r="K246" s="1001"/>
      <c r="L246" s="1002"/>
      <c r="M246" s="1000"/>
      <c r="N246" s="1002"/>
      <c r="O246" s="1000"/>
      <c r="P246" s="1002"/>
      <c r="Q246" s="1000"/>
      <c r="R246" s="1002"/>
      <c r="S246" s="1000"/>
      <c r="T246" s="1002"/>
      <c r="U246" s="1000"/>
      <c r="V246" s="1002"/>
      <c r="W246" s="1000"/>
      <c r="X246" s="1002"/>
      <c r="Y246" s="1000"/>
      <c r="Z246" s="1002"/>
      <c r="AA246" s="1003"/>
      <c r="AB246" s="1003"/>
      <c r="AC246" s="1000"/>
      <c r="AD246" s="1002"/>
      <c r="AE246" s="1000"/>
      <c r="AF246" s="1002"/>
      <c r="AG246" s="1000"/>
      <c r="AH246" s="1002"/>
      <c r="AI246" s="1000"/>
      <c r="AJ246" s="1002"/>
      <c r="AK246" s="1000"/>
      <c r="AL246" s="1002"/>
      <c r="AM246" s="1000"/>
      <c r="AN246" s="1002"/>
      <c r="AO246" s="1000"/>
      <c r="AP246" s="1002"/>
      <c r="AQ246" s="1000"/>
      <c r="AR246" s="1002"/>
      <c r="AS246" s="1000"/>
      <c r="AT246" s="1002"/>
      <c r="AU246" s="1004"/>
      <c r="AV246" s="417">
        <v>44704</v>
      </c>
      <c r="AX246" s="177"/>
      <c r="AY246" s="177"/>
      <c r="AZ246" s="177"/>
      <c r="BA246" s="177"/>
      <c r="BB246" s="177"/>
      <c r="BC246" s="177"/>
      <c r="BD246" s="177"/>
      <c r="BE246" s="177"/>
      <c r="BF246" s="177"/>
      <c r="BG246" s="177"/>
      <c r="BH246" s="177"/>
      <c r="BI246" s="177"/>
      <c r="BJ246" s="177"/>
    </row>
    <row r="247" spans="1:62" s="187" customFormat="1" ht="31.5">
      <c r="A247" s="415"/>
      <c r="B247" s="307" t="s">
        <v>507</v>
      </c>
      <c r="C247" s="263" t="s">
        <v>758</v>
      </c>
      <c r="D247" s="273">
        <v>39</v>
      </c>
      <c r="E247" s="274" t="s">
        <v>727</v>
      </c>
      <c r="F247" s="275" t="s">
        <v>1588</v>
      </c>
      <c r="G247" s="897"/>
      <c r="H247" s="922"/>
      <c r="I247" s="1000"/>
      <c r="J247" s="1001"/>
      <c r="K247" s="1001"/>
      <c r="L247" s="1002"/>
      <c r="M247" s="1000"/>
      <c r="N247" s="1002"/>
      <c r="O247" s="1000"/>
      <c r="P247" s="1002"/>
      <c r="Q247" s="1000"/>
      <c r="R247" s="1002"/>
      <c r="S247" s="1000"/>
      <c r="T247" s="1002"/>
      <c r="U247" s="1000"/>
      <c r="V247" s="1002"/>
      <c r="W247" s="1000"/>
      <c r="X247" s="1002"/>
      <c r="Y247" s="1000"/>
      <c r="Z247" s="1002"/>
      <c r="AA247" s="1003"/>
      <c r="AB247" s="1003"/>
      <c r="AC247" s="1000"/>
      <c r="AD247" s="1002"/>
      <c r="AE247" s="1000"/>
      <c r="AF247" s="1002"/>
      <c r="AG247" s="1000"/>
      <c r="AH247" s="1002"/>
      <c r="AI247" s="1000"/>
      <c r="AJ247" s="1002"/>
      <c r="AK247" s="1000"/>
      <c r="AL247" s="1002"/>
      <c r="AM247" s="1000"/>
      <c r="AN247" s="1002"/>
      <c r="AO247" s="1000"/>
      <c r="AP247" s="1002"/>
      <c r="AQ247" s="1000"/>
      <c r="AR247" s="1002"/>
      <c r="AS247" s="1000"/>
      <c r="AT247" s="1002"/>
      <c r="AU247" s="1004"/>
      <c r="AV247" s="417">
        <v>44252</v>
      </c>
      <c r="AX247" s="177"/>
      <c r="AY247" s="177"/>
      <c r="AZ247" s="177"/>
      <c r="BA247" s="177"/>
      <c r="BB247" s="177"/>
      <c r="BC247" s="177"/>
      <c r="BD247" s="177"/>
      <c r="BE247" s="177"/>
      <c r="BF247" s="177"/>
      <c r="BG247" s="177"/>
      <c r="BH247" s="177"/>
      <c r="BI247" s="177"/>
      <c r="BJ247" s="177"/>
    </row>
    <row r="248" spans="1:62" s="187" customFormat="1" ht="31.5">
      <c r="A248" s="415"/>
      <c r="B248" s="307" t="s">
        <v>449</v>
      </c>
      <c r="C248" s="263" t="s">
        <v>759</v>
      </c>
      <c r="D248" s="273">
        <v>39</v>
      </c>
      <c r="E248" s="274" t="s">
        <v>727</v>
      </c>
      <c r="F248" s="275" t="s">
        <v>1588</v>
      </c>
      <c r="G248" s="897"/>
      <c r="H248" s="922"/>
      <c r="I248" s="1000"/>
      <c r="J248" s="1001"/>
      <c r="K248" s="1001"/>
      <c r="L248" s="1002"/>
      <c r="M248" s="1000"/>
      <c r="N248" s="1002"/>
      <c r="O248" s="1000"/>
      <c r="P248" s="1002"/>
      <c r="Q248" s="1000"/>
      <c r="R248" s="1002"/>
      <c r="S248" s="1000"/>
      <c r="T248" s="1002"/>
      <c r="U248" s="1000"/>
      <c r="V248" s="1002"/>
      <c r="W248" s="1000"/>
      <c r="X248" s="1002"/>
      <c r="Y248" s="1000"/>
      <c r="Z248" s="1002"/>
      <c r="AA248" s="1003"/>
      <c r="AB248" s="1003"/>
      <c r="AC248" s="1000"/>
      <c r="AD248" s="1002"/>
      <c r="AE248" s="1000"/>
      <c r="AF248" s="1002"/>
      <c r="AG248" s="1000"/>
      <c r="AH248" s="1002"/>
      <c r="AI248" s="1000"/>
      <c r="AJ248" s="1002"/>
      <c r="AK248" s="1000"/>
      <c r="AL248" s="1002"/>
      <c r="AM248" s="1000"/>
      <c r="AN248" s="1002"/>
      <c r="AO248" s="1000"/>
      <c r="AP248" s="1002"/>
      <c r="AQ248" s="1000"/>
      <c r="AR248" s="1002"/>
      <c r="AS248" s="1000"/>
      <c r="AT248" s="1002"/>
      <c r="AU248" s="1004"/>
      <c r="AV248" s="420" t="s">
        <v>1574</v>
      </c>
      <c r="AX248" s="177"/>
      <c r="AY248" s="177"/>
      <c r="AZ248" s="177"/>
      <c r="BA248" s="177"/>
      <c r="BB248" s="177"/>
      <c r="BC248" s="177"/>
      <c r="BD248" s="177"/>
      <c r="BE248" s="177"/>
      <c r="BF248" s="177"/>
      <c r="BG248" s="177"/>
      <c r="BH248" s="177"/>
      <c r="BI248" s="177"/>
      <c r="BJ248" s="177"/>
    </row>
    <row r="249" spans="1:62" s="187" customFormat="1" ht="31.5">
      <c r="A249" s="415"/>
      <c r="B249" s="307" t="s">
        <v>451</v>
      </c>
      <c r="C249" s="263" t="s">
        <v>760</v>
      </c>
      <c r="D249" s="273">
        <v>39</v>
      </c>
      <c r="E249" s="274" t="s">
        <v>727</v>
      </c>
      <c r="F249" s="275" t="s">
        <v>1588</v>
      </c>
      <c r="G249" s="897"/>
      <c r="H249" s="922"/>
      <c r="I249" s="1000"/>
      <c r="J249" s="1001"/>
      <c r="K249" s="1001"/>
      <c r="L249" s="1002"/>
      <c r="M249" s="1000"/>
      <c r="N249" s="423"/>
      <c r="O249" s="386"/>
      <c r="P249" s="423"/>
      <c r="Q249" s="386"/>
      <c r="R249" s="423"/>
      <c r="S249" s="386"/>
      <c r="T249" s="423"/>
      <c r="U249" s="386"/>
      <c r="V249" s="423"/>
      <c r="W249" s="386"/>
      <c r="X249" s="423"/>
      <c r="Y249" s="386"/>
      <c r="Z249" s="423"/>
      <c r="AA249" s="1032"/>
      <c r="AB249" s="1032"/>
      <c r="AC249" s="386"/>
      <c r="AD249" s="423"/>
      <c r="AE249" s="386"/>
      <c r="AF249" s="423"/>
      <c r="AG249" s="386"/>
      <c r="AH249" s="423"/>
      <c r="AI249" s="386"/>
      <c r="AJ249" s="423"/>
      <c r="AK249" s="386"/>
      <c r="AL249" s="423"/>
      <c r="AM249" s="386"/>
      <c r="AN249" s="423"/>
      <c r="AO249" s="386"/>
      <c r="AP249" s="423"/>
      <c r="AQ249" s="386"/>
      <c r="AR249" s="423"/>
      <c r="AS249" s="386"/>
      <c r="AT249" s="423"/>
      <c r="AU249" s="387"/>
      <c r="AV249" s="420" t="s">
        <v>1574</v>
      </c>
      <c r="AX249" s="177"/>
      <c r="AY249" s="177"/>
      <c r="AZ249" s="177"/>
      <c r="BA249" s="177"/>
      <c r="BB249" s="177"/>
      <c r="BC249" s="177"/>
      <c r="BD249" s="177"/>
      <c r="BE249" s="177"/>
      <c r="BF249" s="177"/>
      <c r="BG249" s="177"/>
      <c r="BH249" s="177"/>
      <c r="BI249" s="177"/>
      <c r="BJ249" s="177"/>
    </row>
    <row r="250" spans="1:62" s="187" customFormat="1" ht="31.5">
      <c r="A250" s="418"/>
      <c r="B250" s="282" t="s">
        <v>1535</v>
      </c>
      <c r="C250" s="283" t="s">
        <v>761</v>
      </c>
      <c r="D250" s="284">
        <v>39</v>
      </c>
      <c r="E250" s="285" t="s">
        <v>727</v>
      </c>
      <c r="F250" s="286" t="s">
        <v>1588</v>
      </c>
      <c r="G250" s="903"/>
      <c r="H250" s="916"/>
      <c r="I250" s="1009"/>
      <c r="J250" s="1010"/>
      <c r="K250" s="1010"/>
      <c r="L250" s="1011"/>
      <c r="M250" s="1009"/>
      <c r="N250" s="907"/>
      <c r="O250" s="392"/>
      <c r="P250" s="907"/>
      <c r="Q250" s="392"/>
      <c r="R250" s="907"/>
      <c r="S250" s="392"/>
      <c r="T250" s="907"/>
      <c r="U250" s="392"/>
      <c r="V250" s="907"/>
      <c r="W250" s="392"/>
      <c r="X250" s="907"/>
      <c r="Y250" s="392"/>
      <c r="Z250" s="907"/>
      <c r="AA250" s="1033"/>
      <c r="AB250" s="1033"/>
      <c r="AC250" s="392"/>
      <c r="AD250" s="907"/>
      <c r="AE250" s="392"/>
      <c r="AF250" s="907"/>
      <c r="AG250" s="392"/>
      <c r="AH250" s="907"/>
      <c r="AI250" s="392"/>
      <c r="AJ250" s="907"/>
      <c r="AK250" s="392"/>
      <c r="AL250" s="907"/>
      <c r="AM250" s="392"/>
      <c r="AN250" s="907"/>
      <c r="AO250" s="392"/>
      <c r="AP250" s="907"/>
      <c r="AQ250" s="392"/>
      <c r="AR250" s="907"/>
      <c r="AS250" s="392"/>
      <c r="AT250" s="907"/>
      <c r="AU250" s="393"/>
      <c r="AV250" s="417">
        <v>44237</v>
      </c>
      <c r="AX250" s="177"/>
      <c r="AY250" s="177"/>
      <c r="AZ250" s="177"/>
      <c r="BA250" s="177"/>
      <c r="BB250" s="177"/>
      <c r="BC250" s="177"/>
      <c r="BD250" s="177"/>
      <c r="BE250" s="177"/>
      <c r="BF250" s="177"/>
      <c r="BG250" s="177"/>
      <c r="BH250" s="177"/>
      <c r="BI250" s="177"/>
      <c r="BJ250" s="177"/>
    </row>
    <row r="251" spans="1:62" s="186" customFormat="1">
      <c r="A251" s="177"/>
      <c r="B251" s="482"/>
      <c r="C251" s="482"/>
      <c r="D251" s="483"/>
      <c r="E251" s="484"/>
      <c r="F251" s="485"/>
      <c r="G251" s="182"/>
      <c r="H251" s="482"/>
      <c r="I251" s="486"/>
      <c r="J251" s="1034"/>
      <c r="K251" s="486"/>
      <c r="L251" s="486"/>
      <c r="M251" s="486"/>
      <c r="N251" s="488"/>
      <c r="O251" s="488"/>
      <c r="P251" s="177"/>
      <c r="Q251" s="177"/>
      <c r="R251" s="177"/>
      <c r="S251" s="177"/>
      <c r="T251" s="177"/>
      <c r="U251" s="177"/>
      <c r="V251" s="177"/>
      <c r="W251" s="177"/>
      <c r="X251" s="177"/>
      <c r="Y251" s="177"/>
      <c r="Z251" s="177"/>
      <c r="AA251" s="177"/>
      <c r="AB251" s="177"/>
      <c r="AC251" s="177"/>
      <c r="AD251" s="177"/>
      <c r="AE251" s="177"/>
      <c r="AF251" s="177"/>
      <c r="AG251" s="177"/>
      <c r="AH251" s="177"/>
      <c r="AI251" s="177"/>
      <c r="AJ251" s="177"/>
      <c r="AK251" s="177"/>
      <c r="AL251" s="177"/>
      <c r="AM251" s="177"/>
      <c r="AN251" s="177"/>
      <c r="AO251" s="177"/>
      <c r="AP251" s="177"/>
      <c r="AQ251" s="177"/>
      <c r="AR251" s="177"/>
      <c r="AS251" s="177"/>
      <c r="AT251" s="177"/>
      <c r="AU251" s="177"/>
      <c r="AW251" s="187"/>
      <c r="AX251" s="177"/>
      <c r="AY251" s="177"/>
      <c r="AZ251" s="177"/>
      <c r="BA251" s="177"/>
      <c r="BB251" s="177"/>
      <c r="BC251" s="177"/>
      <c r="BD251" s="177"/>
      <c r="BE251" s="177"/>
      <c r="BF251" s="177"/>
      <c r="BG251" s="177"/>
      <c r="BH251" s="177"/>
      <c r="BI251" s="177"/>
      <c r="BJ251" s="177"/>
    </row>
  </sheetData>
  <autoFilter ref="A7:AU250"/>
  <mergeCells count="76">
    <mergeCell ref="C69:C72"/>
    <mergeCell ref="C46:C47"/>
    <mergeCell ref="C49:C50"/>
    <mergeCell ref="C63:C64"/>
    <mergeCell ref="A66:A68"/>
    <mergeCell ref="B66:B68"/>
    <mergeCell ref="C66:C68"/>
    <mergeCell ref="A27:A28"/>
    <mergeCell ref="B27:B28"/>
    <mergeCell ref="C27:C28"/>
    <mergeCell ref="A30:A31"/>
    <mergeCell ref="B30:B31"/>
    <mergeCell ref="C30:C31"/>
    <mergeCell ref="AU5:AU7"/>
    <mergeCell ref="H8:H11"/>
    <mergeCell ref="A24:A25"/>
    <mergeCell ref="B24:B25"/>
    <mergeCell ref="C24:C25"/>
    <mergeCell ref="AP5:AP7"/>
    <mergeCell ref="AQ5:AQ7"/>
    <mergeCell ref="AR5:AR7"/>
    <mergeCell ref="AS5:AS7"/>
    <mergeCell ref="AT5:AT7"/>
    <mergeCell ref="AK5:AK7"/>
    <mergeCell ref="AL5:AL7"/>
    <mergeCell ref="AM5:AM7"/>
    <mergeCell ref="AN5:AN7"/>
    <mergeCell ref="AO5:AO7"/>
    <mergeCell ref="AF5:AF7"/>
    <mergeCell ref="AG5:AG7"/>
    <mergeCell ref="AH5:AH7"/>
    <mergeCell ref="AI5:AI7"/>
    <mergeCell ref="AJ5:AJ7"/>
    <mergeCell ref="AA5:AA7"/>
    <mergeCell ref="AB5:AB7"/>
    <mergeCell ref="AC5:AC7"/>
    <mergeCell ref="AD5:AD7"/>
    <mergeCell ref="AE5:AE7"/>
    <mergeCell ref="U5:U7"/>
    <mergeCell ref="V5:V7"/>
    <mergeCell ref="W5:W7"/>
    <mergeCell ref="Y5:Y7"/>
    <mergeCell ref="Z5:Z7"/>
    <mergeCell ref="P5:P7"/>
    <mergeCell ref="Q5:Q7"/>
    <mergeCell ref="R5:R7"/>
    <mergeCell ref="S5:S7"/>
    <mergeCell ref="T5:T7"/>
    <mergeCell ref="K5:K7"/>
    <mergeCell ref="L5:L7"/>
    <mergeCell ref="M5:M7"/>
    <mergeCell ref="N5:N7"/>
    <mergeCell ref="O5:O7"/>
    <mergeCell ref="F5:F7"/>
    <mergeCell ref="G5:G7"/>
    <mergeCell ref="H5:H7"/>
    <mergeCell ref="I5:I7"/>
    <mergeCell ref="J5:J7"/>
    <mergeCell ref="D4:E4"/>
    <mergeCell ref="A5:A7"/>
    <mergeCell ref="B5:B7"/>
    <mergeCell ref="C5:C7"/>
    <mergeCell ref="D5:E7"/>
    <mergeCell ref="A1:AU1"/>
    <mergeCell ref="I2:L2"/>
    <mergeCell ref="M2:R2"/>
    <mergeCell ref="U2:W2"/>
    <mergeCell ref="X2:X3"/>
    <mergeCell ref="AA2:AA3"/>
    <mergeCell ref="AB2:AB3"/>
    <mergeCell ref="AC2:AD2"/>
    <mergeCell ref="AE2:AE3"/>
    <mergeCell ref="AF2:AG2"/>
    <mergeCell ref="AH2:AH3"/>
    <mergeCell ref="AM2:AT2"/>
    <mergeCell ref="D3:E3"/>
  </mergeCells>
  <conditionalFormatting sqref="C208 H208">
    <cfRule type="duplicateValues" dxfId="12" priority="2"/>
  </conditionalFormatting>
  <conditionalFormatting sqref="C209:C250 H209:H250">
    <cfRule type="duplicateValues" dxfId="11" priority="3"/>
  </conditionalFormatting>
  <printOptions horizontalCentered="1"/>
  <pageMargins left="0.25" right="0.25" top="0.75" bottom="0.75" header="0.51180555555555496" footer="0.3"/>
  <pageSetup paperSize="8" scale="14" firstPageNumber="0" fitToHeight="0" orientation="landscape" horizontalDpi="300" verticalDpi="300" r:id="rId1"/>
  <headerFooter>
    <oddFooter>&amp;R&amp;24&amp;P</oddFooter>
  </headerFooter>
  <rowBreaks count="4" manualBreakCount="4">
    <brk id="81" max="16383" man="1"/>
    <brk id="173" max="16383" man="1"/>
    <brk id="202" max="16383" man="1"/>
    <brk id="24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46C0A"/>
  </sheetPr>
  <dimension ref="A2:AMK1066"/>
  <sheetViews>
    <sheetView view="pageBreakPreview" zoomScaleNormal="50" workbookViewId="0">
      <pane ySplit="4" topLeftCell="A5" activePane="bottomLeft" state="frozen"/>
      <selection pane="bottomLeft" activeCell="F5" sqref="F5"/>
    </sheetView>
  </sheetViews>
  <sheetFormatPr defaultRowHeight="18.75" outlineLevelCol="1"/>
  <cols>
    <col min="1" max="1" width="9.28515625" style="85" customWidth="1"/>
    <col min="2" max="2" width="9.28515625" style="86" hidden="1" customWidth="1" outlineLevel="1"/>
    <col min="3" max="3" width="9.28515625" style="87" hidden="1" customWidth="1" outlineLevel="1"/>
    <col min="4" max="4" width="14.28515625" style="85" customWidth="1"/>
    <col min="5" max="5" width="16.42578125" style="85" customWidth="1"/>
    <col min="6" max="6" width="14.28515625" style="85" customWidth="1"/>
    <col min="7" max="7" width="16.140625" style="85" customWidth="1"/>
    <col min="8" max="8" width="85.5703125" style="85" customWidth="1"/>
    <col min="9" max="9" width="25.42578125" style="85" customWidth="1"/>
    <col min="10" max="10" width="29.85546875" style="85" customWidth="1"/>
    <col min="11" max="11" width="27.5703125" style="85" customWidth="1"/>
    <col min="12" max="12" width="29.28515625" style="85" customWidth="1"/>
    <col min="13" max="13" width="30.140625" style="85" customWidth="1"/>
    <col min="14" max="14" width="24.42578125" style="85" customWidth="1"/>
    <col min="15" max="15" width="22.28515625" style="85" customWidth="1"/>
    <col min="16" max="16" width="23.140625" style="85" customWidth="1"/>
    <col min="17" max="17" width="24.28515625" style="85" customWidth="1"/>
    <col min="18" max="18" width="21.140625" style="85" customWidth="1"/>
    <col min="19" max="19" width="25.7109375" style="85" customWidth="1"/>
    <col min="20" max="20" width="24.28515625" style="85" customWidth="1"/>
    <col min="21" max="21" width="25.140625" style="85" customWidth="1"/>
    <col min="22" max="22" width="20.85546875" style="85" customWidth="1"/>
    <col min="23" max="23" width="22" style="85" customWidth="1"/>
    <col min="24" max="24" width="18.5703125" style="85" customWidth="1"/>
    <col min="25" max="25" width="22.28515625" style="589" customWidth="1"/>
    <col min="26" max="26" width="20.42578125" style="91" customWidth="1"/>
    <col min="27" max="27" width="27.85546875" style="85" customWidth="1"/>
    <col min="28" max="1025" width="9.140625" style="85" customWidth="1"/>
  </cols>
  <sheetData>
    <row r="2" spans="1:27" ht="150">
      <c r="A2" s="1035" t="s">
        <v>100</v>
      </c>
      <c r="B2" s="1036"/>
      <c r="C2" s="612"/>
      <c r="D2" s="811" t="s">
        <v>101</v>
      </c>
      <c r="E2" s="811" t="s">
        <v>102</v>
      </c>
      <c r="F2" s="811" t="s">
        <v>101</v>
      </c>
      <c r="G2" s="811" t="s">
        <v>103</v>
      </c>
      <c r="H2" s="811" t="s">
        <v>3</v>
      </c>
      <c r="I2" s="811" t="s">
        <v>4</v>
      </c>
      <c r="J2" s="811" t="s">
        <v>1701</v>
      </c>
      <c r="K2" s="811" t="s">
        <v>1702</v>
      </c>
      <c r="L2" s="811" t="s">
        <v>1703</v>
      </c>
      <c r="M2" s="811" t="s">
        <v>1704</v>
      </c>
      <c r="N2" s="811" t="s">
        <v>1396</v>
      </c>
      <c r="O2" s="811" t="s">
        <v>1398</v>
      </c>
      <c r="P2" s="811" t="s">
        <v>1397</v>
      </c>
      <c r="Q2" s="811" t="s">
        <v>1705</v>
      </c>
      <c r="R2" s="811" t="s">
        <v>1706</v>
      </c>
      <c r="S2" s="811" t="s">
        <v>1707</v>
      </c>
      <c r="T2" s="811" t="s">
        <v>1708</v>
      </c>
      <c r="U2" s="811" t="s">
        <v>1709</v>
      </c>
      <c r="V2" s="811" t="s">
        <v>1416</v>
      </c>
      <c r="W2" s="811" t="s">
        <v>1417</v>
      </c>
      <c r="X2" s="811" t="s">
        <v>1171</v>
      </c>
      <c r="Y2" s="1037" t="s">
        <v>1418</v>
      </c>
      <c r="Z2" s="91" t="s">
        <v>1418</v>
      </c>
      <c r="AA2" s="85" t="s">
        <v>1925</v>
      </c>
    </row>
    <row r="3" spans="1:27">
      <c r="A3" s="1038">
        <v>1</v>
      </c>
      <c r="B3" s="1039"/>
      <c r="C3" s="110"/>
      <c r="D3" s="111">
        <v>2</v>
      </c>
      <c r="E3" s="111">
        <f>D3+1</f>
        <v>3</v>
      </c>
      <c r="F3" s="111">
        <v>2</v>
      </c>
      <c r="G3" s="111">
        <f>E3+1</f>
        <v>4</v>
      </c>
      <c r="H3" s="111">
        <f t="shared" ref="H3:X3" si="0">G3+1</f>
        <v>5</v>
      </c>
      <c r="I3" s="111">
        <f t="shared" si="0"/>
        <v>6</v>
      </c>
      <c r="J3" s="111">
        <f t="shared" si="0"/>
        <v>7</v>
      </c>
      <c r="K3" s="111">
        <f t="shared" si="0"/>
        <v>8</v>
      </c>
      <c r="L3" s="111">
        <f t="shared" si="0"/>
        <v>9</v>
      </c>
      <c r="M3" s="111">
        <f t="shared" si="0"/>
        <v>10</v>
      </c>
      <c r="N3" s="111">
        <f t="shared" si="0"/>
        <v>11</v>
      </c>
      <c r="O3" s="111">
        <f t="shared" si="0"/>
        <v>12</v>
      </c>
      <c r="P3" s="111">
        <f t="shared" si="0"/>
        <v>13</v>
      </c>
      <c r="Q3" s="111">
        <f t="shared" si="0"/>
        <v>14</v>
      </c>
      <c r="R3" s="111">
        <f t="shared" si="0"/>
        <v>15</v>
      </c>
      <c r="S3" s="111">
        <f t="shared" si="0"/>
        <v>16</v>
      </c>
      <c r="T3" s="111">
        <f t="shared" si="0"/>
        <v>17</v>
      </c>
      <c r="U3" s="111">
        <f t="shared" si="0"/>
        <v>18</v>
      </c>
      <c r="V3" s="111">
        <f t="shared" si="0"/>
        <v>19</v>
      </c>
      <c r="W3" s="111">
        <f t="shared" si="0"/>
        <v>20</v>
      </c>
      <c r="X3" s="111">
        <f t="shared" si="0"/>
        <v>21</v>
      </c>
      <c r="Y3" s="1040">
        <v>22</v>
      </c>
      <c r="Z3" s="1041">
        <f ca="1">NOW()</f>
        <v>44167.574599768515</v>
      </c>
    </row>
    <row r="4" spans="1:27" ht="56.25">
      <c r="A4" s="1042"/>
      <c r="B4" s="1043"/>
      <c r="C4" s="620"/>
      <c r="D4" s="621"/>
      <c r="E4" s="621"/>
      <c r="F4" s="621"/>
      <c r="G4" s="621"/>
      <c r="H4" s="621"/>
      <c r="I4" s="621"/>
      <c r="J4" s="621" t="s">
        <v>1926</v>
      </c>
      <c r="K4" s="621" t="s">
        <v>25</v>
      </c>
      <c r="L4" s="621" t="s">
        <v>25</v>
      </c>
      <c r="M4" s="621" t="s">
        <v>29</v>
      </c>
      <c r="N4" s="621" t="s">
        <v>29</v>
      </c>
      <c r="O4" s="621" t="s">
        <v>27</v>
      </c>
      <c r="P4" s="621" t="s">
        <v>1927</v>
      </c>
      <c r="Q4" s="621" t="s">
        <v>29</v>
      </c>
      <c r="R4" s="621" t="s">
        <v>1206</v>
      </c>
      <c r="S4" s="621" t="s">
        <v>30</v>
      </c>
      <c r="T4" s="621" t="s">
        <v>1928</v>
      </c>
      <c r="U4" s="621" t="s">
        <v>30</v>
      </c>
      <c r="V4" s="621" t="s">
        <v>1449</v>
      </c>
      <c r="W4" s="621" t="s">
        <v>30</v>
      </c>
      <c r="X4" s="621" t="s">
        <v>27</v>
      </c>
      <c r="Y4" s="625"/>
    </row>
    <row r="5" spans="1:27" ht="37.5">
      <c r="A5" s="1866">
        <v>1</v>
      </c>
      <c r="B5" s="1044">
        <v>1</v>
      </c>
      <c r="C5" s="1045" t="s">
        <v>114</v>
      </c>
      <c r="D5" s="1046" t="s">
        <v>1453</v>
      </c>
      <c r="E5" s="1047" t="s">
        <v>696</v>
      </c>
      <c r="F5" s="1046" t="s">
        <v>1453</v>
      </c>
      <c r="G5" s="1048" t="s">
        <v>116</v>
      </c>
      <c r="H5" s="1049" t="s">
        <v>1452</v>
      </c>
      <c r="I5" s="1050" t="s">
        <v>1454</v>
      </c>
      <c r="J5" s="1051" t="str">
        <f>IFERROR(VLOOKUP($D$5,'ИСХОДНИК-даты-2х'!$D$10:$AI$139,2,0),"-")</f>
        <v>-</v>
      </c>
      <c r="K5" s="1051" t="str">
        <f>IFERROR(VLOOKUP($D$5,'ИСХОДНИК-даты-2х'!$D$10:$AI$139,3,0),"-")</f>
        <v>-</v>
      </c>
      <c r="L5" s="1051" t="str">
        <f>IFERROR(VLOOKUP($D$5,'ИСХОДНИК-даты-2х'!$D$10:$AI$139,4,0),"-")</f>
        <v>-</v>
      </c>
      <c r="M5" s="1052" t="str">
        <f>IFERROR(VLOOKUP($D$5,'ИСХОДНИК-даты-2х'!$D$10:$AI$139,5,0),"-")</f>
        <v>-</v>
      </c>
      <c r="N5" s="1052" t="str">
        <f>IFERROR(VLOOKUP($D$5,'ИСХОДНИК-даты-2х'!$D$10:$AI$139,6,0),"-")</f>
        <v>-</v>
      </c>
      <c r="O5" s="1052" t="str">
        <f>IFERROR(VLOOKUP($D$5,'ИСХОДНИК-даты-2х'!$D$10:$AI$139,7,0),"-")</f>
        <v>-</v>
      </c>
      <c r="P5" s="1052" t="str">
        <f>IFERROR(VLOOKUP($D$5,'ИСХОДНИК-даты-2х'!$D$10:$AI$139,8,0),"-")</f>
        <v>-</v>
      </c>
      <c r="Q5" s="1052" t="str">
        <f>IFERROR(VLOOKUP($D$5,'ИСХОДНИК-даты-2х'!$D$10:$AI$139,9,0),"-")</f>
        <v>-</v>
      </c>
      <c r="R5" s="1052" t="str">
        <f>IFERROR(VLOOKUP($D$5,'ИСХОДНИК-даты-2х'!$D$10:$AI$139,10,0),"-")</f>
        <v>-</v>
      </c>
      <c r="S5" s="1052" t="str">
        <f>IFERROR(VLOOKUP($D$5,'ИСХОДНИК-даты-2х'!$D$10:$AI$139,11,0),"-")</f>
        <v>-</v>
      </c>
      <c r="T5" s="1052" t="str">
        <f>IFERROR(VLOOKUP($D$5,'ИСХОДНИК-даты-2х'!$D$10:$AI$139,12,0),"-")</f>
        <v>-</v>
      </c>
      <c r="U5" s="1052" t="str">
        <f>IFERROR(VLOOKUP($D$5,'ИСХОДНИК-даты-2х'!$D$10:$AI$139,13,0),"-")</f>
        <v>-</v>
      </c>
      <c r="V5" s="1052" t="str">
        <f>IFERROR(VLOOKUP($D$5,'ИСХОДНИК-даты-2х'!$D$10:$AI$139,14,0),"-")</f>
        <v>-</v>
      </c>
      <c r="W5" s="1052" t="str">
        <f>IFERROR(VLOOKUP($D$5,'ИСХОДНИК-даты-2х'!$D$10:$AI$139,15,0),"-")</f>
        <v>-</v>
      </c>
      <c r="X5" s="1052" t="str">
        <f>IFERROR(VLOOKUP($D$5,'ИСХОДНИК-даты-2х'!$D$10:$AI$139,16,0),"-")</f>
        <v>-</v>
      </c>
      <c r="Y5" s="1053" t="str">
        <f>IFERROR(VLOOKUP($D$5,'ИСХОДНИК-даты-2х'!$D$10:$AI$139,17,0),"-")</f>
        <v>-</v>
      </c>
      <c r="Z5" s="1054">
        <v>43732</v>
      </c>
      <c r="AA5" s="95"/>
    </row>
    <row r="6" spans="1:27" ht="37.5">
      <c r="A6" s="1866"/>
      <c r="B6" s="1055">
        <f>$B$5</f>
        <v>1</v>
      </c>
      <c r="C6" s="1056" t="str">
        <f>$C$5</f>
        <v>У_С</v>
      </c>
      <c r="D6" s="1057" t="s">
        <v>1453</v>
      </c>
      <c r="E6" s="1058" t="s">
        <v>608</v>
      </c>
      <c r="F6" s="1057" t="s">
        <v>1453</v>
      </c>
      <c r="G6" s="1059" t="s">
        <v>116</v>
      </c>
      <c r="H6" s="1060" t="s">
        <v>1456</v>
      </c>
      <c r="I6" s="1061"/>
      <c r="J6" s="1062" t="str">
        <f t="shared" ref="J6:Y8" si="1">J$5</f>
        <v>-</v>
      </c>
      <c r="K6" s="1062" t="str">
        <f t="shared" si="1"/>
        <v>-</v>
      </c>
      <c r="L6" s="1062" t="str">
        <f t="shared" si="1"/>
        <v>-</v>
      </c>
      <c r="M6" s="1062" t="str">
        <f t="shared" si="1"/>
        <v>-</v>
      </c>
      <c r="N6" s="1062" t="str">
        <f t="shared" si="1"/>
        <v>-</v>
      </c>
      <c r="O6" s="1062" t="str">
        <f t="shared" si="1"/>
        <v>-</v>
      </c>
      <c r="P6" s="1062" t="str">
        <f t="shared" si="1"/>
        <v>-</v>
      </c>
      <c r="Q6" s="1062" t="str">
        <f t="shared" si="1"/>
        <v>-</v>
      </c>
      <c r="R6" s="1062" t="str">
        <f t="shared" si="1"/>
        <v>-</v>
      </c>
      <c r="S6" s="1062" t="str">
        <f t="shared" si="1"/>
        <v>-</v>
      </c>
      <c r="T6" s="1062" t="str">
        <f t="shared" si="1"/>
        <v>-</v>
      </c>
      <c r="U6" s="1062" t="str">
        <f t="shared" si="1"/>
        <v>-</v>
      </c>
      <c r="V6" s="1062" t="str">
        <f t="shared" si="1"/>
        <v>-</v>
      </c>
      <c r="W6" s="1062" t="str">
        <f t="shared" si="1"/>
        <v>-</v>
      </c>
      <c r="X6" s="1062" t="str">
        <f t="shared" si="1"/>
        <v>-</v>
      </c>
      <c r="Y6" s="1063" t="str">
        <f t="shared" si="1"/>
        <v>-</v>
      </c>
      <c r="Z6" s="1064">
        <v>43745</v>
      </c>
      <c r="AA6" s="95"/>
    </row>
    <row r="7" spans="1:27" ht="37.5">
      <c r="A7" s="1866"/>
      <c r="B7" s="1055">
        <f>$B$5</f>
        <v>1</v>
      </c>
      <c r="C7" s="1056" t="str">
        <f>$C$5</f>
        <v>У_С</v>
      </c>
      <c r="D7" s="1057" t="s">
        <v>1453</v>
      </c>
      <c r="E7" s="1058" t="s">
        <v>704</v>
      </c>
      <c r="F7" s="1057" t="s">
        <v>1453</v>
      </c>
      <c r="G7" s="1059" t="s">
        <v>116</v>
      </c>
      <c r="H7" s="1060" t="s">
        <v>1458</v>
      </c>
      <c r="I7" s="1061"/>
      <c r="J7" s="1062" t="str">
        <f t="shared" si="1"/>
        <v>-</v>
      </c>
      <c r="K7" s="1062" t="str">
        <f t="shared" si="1"/>
        <v>-</v>
      </c>
      <c r="L7" s="1062" t="str">
        <f t="shared" si="1"/>
        <v>-</v>
      </c>
      <c r="M7" s="1062" t="str">
        <f t="shared" si="1"/>
        <v>-</v>
      </c>
      <c r="N7" s="1062" t="str">
        <f t="shared" si="1"/>
        <v>-</v>
      </c>
      <c r="O7" s="1062" t="str">
        <f t="shared" si="1"/>
        <v>-</v>
      </c>
      <c r="P7" s="1062" t="str">
        <f t="shared" si="1"/>
        <v>-</v>
      </c>
      <c r="Q7" s="1062" t="str">
        <f t="shared" si="1"/>
        <v>-</v>
      </c>
      <c r="R7" s="1062" t="str">
        <f t="shared" si="1"/>
        <v>-</v>
      </c>
      <c r="S7" s="1062" t="str">
        <f t="shared" si="1"/>
        <v>-</v>
      </c>
      <c r="T7" s="1062" t="str">
        <f t="shared" si="1"/>
        <v>-</v>
      </c>
      <c r="U7" s="1062" t="str">
        <f t="shared" si="1"/>
        <v>-</v>
      </c>
      <c r="V7" s="1062" t="str">
        <f t="shared" si="1"/>
        <v>-</v>
      </c>
      <c r="W7" s="1062" t="str">
        <f t="shared" si="1"/>
        <v>-</v>
      </c>
      <c r="X7" s="1062" t="str">
        <f t="shared" si="1"/>
        <v>-</v>
      </c>
      <c r="Y7" s="1063" t="str">
        <f t="shared" si="1"/>
        <v>-</v>
      </c>
      <c r="Z7" s="1064">
        <v>43788</v>
      </c>
      <c r="AA7" s="95"/>
    </row>
    <row r="8" spans="1:27" ht="37.5">
      <c r="A8" s="1866"/>
      <c r="B8" s="1065">
        <f>$B$5</f>
        <v>1</v>
      </c>
      <c r="C8" s="1066" t="str">
        <f>$C$5</f>
        <v>У_С</v>
      </c>
      <c r="D8" s="1067" t="s">
        <v>1453</v>
      </c>
      <c r="E8" s="1068" t="s">
        <v>700</v>
      </c>
      <c r="F8" s="1067" t="s">
        <v>1453</v>
      </c>
      <c r="G8" s="1069" t="s">
        <v>116</v>
      </c>
      <c r="H8" s="1070" t="s">
        <v>1459</v>
      </c>
      <c r="I8" s="1071"/>
      <c r="J8" s="1072" t="str">
        <f t="shared" si="1"/>
        <v>-</v>
      </c>
      <c r="K8" s="1072" t="str">
        <f t="shared" si="1"/>
        <v>-</v>
      </c>
      <c r="L8" s="1072" t="str">
        <f t="shared" si="1"/>
        <v>-</v>
      </c>
      <c r="M8" s="1072" t="str">
        <f t="shared" si="1"/>
        <v>-</v>
      </c>
      <c r="N8" s="1072" t="str">
        <f t="shared" si="1"/>
        <v>-</v>
      </c>
      <c r="O8" s="1072" t="str">
        <f t="shared" si="1"/>
        <v>-</v>
      </c>
      <c r="P8" s="1072" t="str">
        <f t="shared" si="1"/>
        <v>-</v>
      </c>
      <c r="Q8" s="1072" t="str">
        <f t="shared" si="1"/>
        <v>-</v>
      </c>
      <c r="R8" s="1072" t="str">
        <f t="shared" si="1"/>
        <v>-</v>
      </c>
      <c r="S8" s="1072" t="str">
        <f t="shared" si="1"/>
        <v>-</v>
      </c>
      <c r="T8" s="1072" t="str">
        <f t="shared" si="1"/>
        <v>-</v>
      </c>
      <c r="U8" s="1072" t="str">
        <f t="shared" si="1"/>
        <v>-</v>
      </c>
      <c r="V8" s="1072" t="str">
        <f t="shared" si="1"/>
        <v>-</v>
      </c>
      <c r="W8" s="1072" t="str">
        <f t="shared" si="1"/>
        <v>-</v>
      </c>
      <c r="X8" s="1072" t="str">
        <f t="shared" si="1"/>
        <v>-</v>
      </c>
      <c r="Y8" s="1073" t="str">
        <f t="shared" si="1"/>
        <v>-</v>
      </c>
      <c r="Z8" s="1064">
        <v>43843</v>
      </c>
      <c r="AA8" s="95"/>
    </row>
    <row r="9" spans="1:27" ht="37.5">
      <c r="A9" s="1866">
        <f>A5+1</f>
        <v>2</v>
      </c>
      <c r="B9" s="1044">
        <v>2</v>
      </c>
      <c r="C9" s="1045" t="s">
        <v>114</v>
      </c>
      <c r="D9" s="1046" t="s">
        <v>1461</v>
      </c>
      <c r="E9" s="1047" t="s">
        <v>590</v>
      </c>
      <c r="F9" s="1046" t="s">
        <v>1461</v>
      </c>
      <c r="G9" s="1048" t="s">
        <v>116</v>
      </c>
      <c r="H9" s="1049" t="s">
        <v>1460</v>
      </c>
      <c r="I9" s="1050" t="str">
        <f>$I$5</f>
        <v>2-х этапный ЗЗП, без ПС</v>
      </c>
      <c r="J9" s="1075" t="str">
        <f>IFERROR(VLOOKUP($D$9,'ИСХОДНИК-даты-2х'!$D$10:$AI$139,2,0),"-")</f>
        <v>-</v>
      </c>
      <c r="K9" s="1051" t="str">
        <f>IFERROR(VLOOKUP($D$10,'ИСХОДНИК-даты-2х'!$D$10:$AI$139,3,0),"-")</f>
        <v>-</v>
      </c>
      <c r="L9" s="1051" t="str">
        <f>IFERROR(VLOOKUP($D$10,'ИСХОДНИК-даты-2х'!$D$10:$AI$139,4,0),"-")</f>
        <v>-</v>
      </c>
      <c r="M9" s="1052" t="str">
        <f>IFERROR(VLOOKUP($D$10,'ИСХОДНИК-даты-2х'!$D$10:$AI$139,5,0),"-")</f>
        <v>-</v>
      </c>
      <c r="N9" s="1052" t="str">
        <f>IFERROR(VLOOKUP($D$10,'ИСХОДНИК-даты-2х'!$D$10:$AI$139,6,0),"-")</f>
        <v>-</v>
      </c>
      <c r="O9" s="1052" t="str">
        <f>IFERROR(VLOOKUP($D$10,'ИСХОДНИК-даты-2х'!$D$10:$AI$139,7,0),"-")</f>
        <v>-</v>
      </c>
      <c r="P9" s="1052" t="str">
        <f>IFERROR(VLOOKUP($D$10,'ИСХОДНИК-даты-2х'!$D$10:$AI$139,8,0),"-")</f>
        <v>-</v>
      </c>
      <c r="Q9" s="1052" t="str">
        <f>IFERROR(VLOOKUP($D$10,'ИСХОДНИК-даты-2х'!$D$10:$AI$139,9,0),"-")</f>
        <v>-</v>
      </c>
      <c r="R9" s="1052" t="str">
        <f>IFERROR(VLOOKUP($D$10,'ИСХОДНИК-даты-2х'!$D$10:$AI$139,10,0),"-")</f>
        <v>-</v>
      </c>
      <c r="S9" s="1052" t="str">
        <f>IFERROR(VLOOKUP($D$10,'ИСХОДНИК-даты-2х'!$D$10:$AI$139,11,0),"-")</f>
        <v>-</v>
      </c>
      <c r="T9" s="1052" t="str">
        <f>IFERROR(VLOOKUP($D$10,'ИСХОДНИК-даты-2х'!$D$10:$AI$139,12,0),"-")</f>
        <v>-</v>
      </c>
      <c r="U9" s="1052" t="str">
        <f>IFERROR(VLOOKUP($D$10,'ИСХОДНИК-даты-2х'!$D$10:$AI$139,13,0),"-")</f>
        <v>-</v>
      </c>
      <c r="V9" s="1052" t="str">
        <f>IFERROR(VLOOKUP($D$10,'ИСХОДНИК-даты-2х'!$D$10:$AI$139,14,0),"-")</f>
        <v>-</v>
      </c>
      <c r="W9" s="1052" t="str">
        <f>IFERROR(VLOOKUP($D$10,'ИСХОДНИК-даты-2х'!$D$10:$AI$139,15,0),"-")</f>
        <v>-</v>
      </c>
      <c r="X9" s="1052" t="str">
        <f>IFERROR(VLOOKUP($D$10,'ИСХОДНИК-даты-2х'!$D$10:$AI$139,16,0),"-")</f>
        <v>-</v>
      </c>
      <c r="Y9" s="1053" t="str">
        <f>IFERROR(VLOOKUP($D$10,'ИСХОДНИК-даты-2х'!$D$10:$AI$139,17,0),"-")</f>
        <v>-</v>
      </c>
      <c r="Z9" s="1054">
        <v>43742</v>
      </c>
      <c r="AA9" s="95"/>
    </row>
    <row r="10" spans="1:27" ht="38.25" customHeight="1">
      <c r="A10" s="1866"/>
      <c r="B10" s="1065">
        <f>$B$9</f>
        <v>2</v>
      </c>
      <c r="C10" s="1066" t="str">
        <f>$C$9</f>
        <v>У_С</v>
      </c>
      <c r="D10" s="1067" t="s">
        <v>1461</v>
      </c>
      <c r="E10" s="1068" t="s">
        <v>594</v>
      </c>
      <c r="F10" s="1067" t="s">
        <v>1461</v>
      </c>
      <c r="G10" s="1069" t="s">
        <v>116</v>
      </c>
      <c r="H10" s="1070" t="s">
        <v>1462</v>
      </c>
      <c r="I10" s="1071"/>
      <c r="J10" s="1076" t="str">
        <f t="shared" ref="J10:Y10" si="2">J$9</f>
        <v>-</v>
      </c>
      <c r="K10" s="1072" t="str">
        <f t="shared" si="2"/>
        <v>-</v>
      </c>
      <c r="L10" s="1072" t="str">
        <f t="shared" si="2"/>
        <v>-</v>
      </c>
      <c r="M10" s="1072" t="str">
        <f t="shared" si="2"/>
        <v>-</v>
      </c>
      <c r="N10" s="1072" t="str">
        <f t="shared" si="2"/>
        <v>-</v>
      </c>
      <c r="O10" s="1072" t="str">
        <f t="shared" si="2"/>
        <v>-</v>
      </c>
      <c r="P10" s="1072" t="str">
        <f t="shared" si="2"/>
        <v>-</v>
      </c>
      <c r="Q10" s="1072" t="str">
        <f t="shared" si="2"/>
        <v>-</v>
      </c>
      <c r="R10" s="1072" t="str">
        <f t="shared" si="2"/>
        <v>-</v>
      </c>
      <c r="S10" s="1072" t="str">
        <f t="shared" si="2"/>
        <v>-</v>
      </c>
      <c r="T10" s="1072" t="str">
        <f t="shared" si="2"/>
        <v>-</v>
      </c>
      <c r="U10" s="1072" t="str">
        <f t="shared" si="2"/>
        <v>-</v>
      </c>
      <c r="V10" s="1072" t="str">
        <f t="shared" si="2"/>
        <v>-</v>
      </c>
      <c r="W10" s="1072" t="str">
        <f t="shared" si="2"/>
        <v>-</v>
      </c>
      <c r="X10" s="1072" t="str">
        <f t="shared" si="2"/>
        <v>-</v>
      </c>
      <c r="Y10" s="1073" t="str">
        <f t="shared" si="2"/>
        <v>-</v>
      </c>
      <c r="Z10" s="1064">
        <v>44632</v>
      </c>
      <c r="AA10" s="95"/>
    </row>
    <row r="11" spans="1:27" ht="37.5">
      <c r="A11" s="1866">
        <f>A9+1</f>
        <v>3</v>
      </c>
      <c r="B11" s="1044">
        <v>3</v>
      </c>
      <c r="C11" s="1045" t="s">
        <v>114</v>
      </c>
      <c r="D11" s="1046" t="s">
        <v>1463</v>
      </c>
      <c r="E11" s="1047" t="s">
        <v>833</v>
      </c>
      <c r="F11" s="1046" t="s">
        <v>1463</v>
      </c>
      <c r="G11" s="1048" t="s">
        <v>116</v>
      </c>
      <c r="H11" s="1049" t="s">
        <v>1228</v>
      </c>
      <c r="I11" s="1050" t="str">
        <f>$I$5</f>
        <v>2-х этапный ЗЗП, без ПС</v>
      </c>
      <c r="J11" s="1051" t="str">
        <f>IFERROR(VLOOKUP($D$11,'ИСХОДНИК-даты-2х'!$D$10:$AI$139,2,0),"-")</f>
        <v>-</v>
      </c>
      <c r="K11" s="1051" t="str">
        <f>IFERROR(VLOOKUP($D$11,'ИСХОДНИК-даты-2х'!$D$10:$AI$139,3,0),"-")</f>
        <v>-</v>
      </c>
      <c r="L11" s="1051" t="str">
        <f>IFERROR(VLOOKUP($D$11,'ИСХОДНИК-даты-2х'!$D$10:$AI$139,4,0),"-")</f>
        <v>-</v>
      </c>
      <c r="M11" s="1052" t="str">
        <f>IFERROR(VLOOKUP($D$11,'ИСХОДНИК-даты-2х'!$D$10:$AI$139,5,0),"-")</f>
        <v>-</v>
      </c>
      <c r="N11" s="1052" t="str">
        <f>IFERROR(VLOOKUP($D$11,'ИСХОДНИК-даты-2х'!$D$10:$AI$139,6,0),"-")</f>
        <v>-</v>
      </c>
      <c r="O11" s="1052" t="str">
        <f>IFERROR(VLOOKUP($D$11,'ИСХОДНИК-даты-2х'!$D$10:$AI$139,7,0),"-")</f>
        <v>-</v>
      </c>
      <c r="P11" s="1052" t="str">
        <f>IFERROR(VLOOKUP($D$11,'ИСХОДНИК-даты-2х'!$D$10:$AI$139,8,0),"-")</f>
        <v>-</v>
      </c>
      <c r="Q11" s="1052" t="str">
        <f>IFERROR(VLOOKUP($D$11,'ИСХОДНИК-даты-2х'!$D$10:$AI$139,9,0),"-")</f>
        <v>-</v>
      </c>
      <c r="R11" s="1052" t="str">
        <f>IFERROR(VLOOKUP($D$11,'ИСХОДНИК-даты-2х'!$D$10:$AI$139,10,0),"-")</f>
        <v>-</v>
      </c>
      <c r="S11" s="1052" t="str">
        <f>IFERROR(VLOOKUP($D$11,'ИСХОДНИК-даты-2х'!$D$10:$AI$139,11,0),"-")</f>
        <v>-</v>
      </c>
      <c r="T11" s="1052" t="str">
        <f>IFERROR(VLOOKUP($D$11,'ИСХОДНИК-даты-2х'!$D$10:$AI$139,12,0),"-")</f>
        <v>-</v>
      </c>
      <c r="U11" s="1052" t="str">
        <f>IFERROR(VLOOKUP($D$11,'ИСХОДНИК-даты-2х'!$D$10:$AI$139,13,0),"-")</f>
        <v>-</v>
      </c>
      <c r="V11" s="1052" t="str">
        <f>IFERROR(VLOOKUP($D$11,'ИСХОДНИК-даты-2х'!$D$10:$AI$139,14,0),"-")</f>
        <v>-</v>
      </c>
      <c r="W11" s="1052" t="str">
        <f>IFERROR(VLOOKUP($D$11,'ИСХОДНИК-даты-2х'!$D$10:$AI$139,15,0),"-")</f>
        <v>-</v>
      </c>
      <c r="X11" s="1052" t="str">
        <f>IFERROR(VLOOKUP($D$11,'ИСХОДНИК-даты-2х'!$D$10:$AI$139,16,0),"-")</f>
        <v>-</v>
      </c>
      <c r="Y11" s="1053" t="str">
        <f>IFERROR(VLOOKUP($D$11,'ИСХОДНИК-даты-2х'!$D$10:$AI$139,17,0),"-")</f>
        <v>-</v>
      </c>
      <c r="Z11" s="1054">
        <v>43826</v>
      </c>
      <c r="AA11" s="95"/>
    </row>
    <row r="12" spans="1:27" ht="37.5">
      <c r="A12" s="1866"/>
      <c r="B12" s="1055">
        <f>$B$11</f>
        <v>3</v>
      </c>
      <c r="C12" s="1056" t="str">
        <f>$C$11</f>
        <v>У_С</v>
      </c>
      <c r="D12" s="1057" t="s">
        <v>1463</v>
      </c>
      <c r="E12" s="1058" t="s">
        <v>830</v>
      </c>
      <c r="F12" s="1057" t="s">
        <v>1463</v>
      </c>
      <c r="G12" s="1059" t="s">
        <v>116</v>
      </c>
      <c r="H12" s="1060" t="s">
        <v>1229</v>
      </c>
      <c r="I12" s="1061"/>
      <c r="J12" s="1062" t="str">
        <f t="shared" ref="J12:Y16" si="3">J$11</f>
        <v>-</v>
      </c>
      <c r="K12" s="1062" t="str">
        <f t="shared" si="3"/>
        <v>-</v>
      </c>
      <c r="L12" s="1062" t="str">
        <f t="shared" si="3"/>
        <v>-</v>
      </c>
      <c r="M12" s="1062" t="str">
        <f t="shared" si="3"/>
        <v>-</v>
      </c>
      <c r="N12" s="1062" t="str">
        <f t="shared" si="3"/>
        <v>-</v>
      </c>
      <c r="O12" s="1062" t="str">
        <f t="shared" si="3"/>
        <v>-</v>
      </c>
      <c r="P12" s="1062" t="str">
        <f t="shared" si="3"/>
        <v>-</v>
      </c>
      <c r="Q12" s="1062" t="str">
        <f t="shared" si="3"/>
        <v>-</v>
      </c>
      <c r="R12" s="1062" t="str">
        <f t="shared" si="3"/>
        <v>-</v>
      </c>
      <c r="S12" s="1062" t="str">
        <f t="shared" si="3"/>
        <v>-</v>
      </c>
      <c r="T12" s="1062" t="str">
        <f t="shared" si="3"/>
        <v>-</v>
      </c>
      <c r="U12" s="1062" t="str">
        <f t="shared" si="3"/>
        <v>-</v>
      </c>
      <c r="V12" s="1062" t="str">
        <f t="shared" si="3"/>
        <v>-</v>
      </c>
      <c r="W12" s="1062" t="str">
        <f t="shared" si="3"/>
        <v>-</v>
      </c>
      <c r="X12" s="1062" t="str">
        <f t="shared" si="3"/>
        <v>-</v>
      </c>
      <c r="Y12" s="1063" t="str">
        <f t="shared" si="3"/>
        <v>-</v>
      </c>
      <c r="Z12" s="1064">
        <v>44028</v>
      </c>
      <c r="AA12" s="95"/>
    </row>
    <row r="13" spans="1:27" ht="37.5">
      <c r="A13" s="1866"/>
      <c r="B13" s="1055">
        <f>$B$11</f>
        <v>3</v>
      </c>
      <c r="C13" s="1056" t="str">
        <f>$C$11</f>
        <v>У_С</v>
      </c>
      <c r="D13" s="1057" t="s">
        <v>1463</v>
      </c>
      <c r="E13" s="1058" t="s">
        <v>832</v>
      </c>
      <c r="F13" s="1057" t="s">
        <v>1463</v>
      </c>
      <c r="G13" s="1059" t="s">
        <v>116</v>
      </c>
      <c r="H13" s="1060" t="s">
        <v>1229</v>
      </c>
      <c r="I13" s="1061"/>
      <c r="J13" s="1062" t="str">
        <f t="shared" si="3"/>
        <v>-</v>
      </c>
      <c r="K13" s="1062" t="str">
        <f t="shared" si="3"/>
        <v>-</v>
      </c>
      <c r="L13" s="1062" t="str">
        <f t="shared" si="3"/>
        <v>-</v>
      </c>
      <c r="M13" s="1062" t="str">
        <f t="shared" si="3"/>
        <v>-</v>
      </c>
      <c r="N13" s="1062" t="str">
        <f t="shared" si="3"/>
        <v>-</v>
      </c>
      <c r="O13" s="1062" t="str">
        <f t="shared" si="3"/>
        <v>-</v>
      </c>
      <c r="P13" s="1062" t="str">
        <f t="shared" si="3"/>
        <v>-</v>
      </c>
      <c r="Q13" s="1062" t="str">
        <f t="shared" si="3"/>
        <v>-</v>
      </c>
      <c r="R13" s="1062" t="str">
        <f t="shared" si="3"/>
        <v>-</v>
      </c>
      <c r="S13" s="1062" t="str">
        <f t="shared" si="3"/>
        <v>-</v>
      </c>
      <c r="T13" s="1062" t="str">
        <f t="shared" si="3"/>
        <v>-</v>
      </c>
      <c r="U13" s="1062" t="str">
        <f t="shared" si="3"/>
        <v>-</v>
      </c>
      <c r="V13" s="1062" t="str">
        <f t="shared" si="3"/>
        <v>-</v>
      </c>
      <c r="W13" s="1062" t="str">
        <f t="shared" si="3"/>
        <v>-</v>
      </c>
      <c r="X13" s="1062" t="str">
        <f t="shared" si="3"/>
        <v>-</v>
      </c>
      <c r="Y13" s="1063" t="str">
        <f t="shared" si="3"/>
        <v>-</v>
      </c>
      <c r="Z13" s="1064">
        <v>44028</v>
      </c>
      <c r="AA13" s="95"/>
    </row>
    <row r="14" spans="1:27">
      <c r="A14" s="1866"/>
      <c r="B14" s="1055">
        <f>$B$11</f>
        <v>3</v>
      </c>
      <c r="C14" s="1056" t="str">
        <f>$C$11</f>
        <v>У_С</v>
      </c>
      <c r="D14" s="1057" t="s">
        <v>1463</v>
      </c>
      <c r="E14" s="1058" t="s">
        <v>847</v>
      </c>
      <c r="F14" s="1057" t="s">
        <v>1463</v>
      </c>
      <c r="G14" s="1059" t="s">
        <v>116</v>
      </c>
      <c r="H14" s="1060" t="s">
        <v>1230</v>
      </c>
      <c r="I14" s="1061"/>
      <c r="J14" s="1062" t="str">
        <f t="shared" si="3"/>
        <v>-</v>
      </c>
      <c r="K14" s="1062" t="str">
        <f t="shared" si="3"/>
        <v>-</v>
      </c>
      <c r="L14" s="1062" t="str">
        <f t="shared" si="3"/>
        <v>-</v>
      </c>
      <c r="M14" s="1062" t="str">
        <f t="shared" si="3"/>
        <v>-</v>
      </c>
      <c r="N14" s="1062" t="str">
        <f t="shared" si="3"/>
        <v>-</v>
      </c>
      <c r="O14" s="1062" t="str">
        <f t="shared" si="3"/>
        <v>-</v>
      </c>
      <c r="P14" s="1062" t="str">
        <f t="shared" si="3"/>
        <v>-</v>
      </c>
      <c r="Q14" s="1062" t="str">
        <f t="shared" si="3"/>
        <v>-</v>
      </c>
      <c r="R14" s="1062" t="str">
        <f t="shared" si="3"/>
        <v>-</v>
      </c>
      <c r="S14" s="1062" t="str">
        <f t="shared" si="3"/>
        <v>-</v>
      </c>
      <c r="T14" s="1062" t="str">
        <f t="shared" si="3"/>
        <v>-</v>
      </c>
      <c r="U14" s="1062" t="str">
        <f t="shared" si="3"/>
        <v>-</v>
      </c>
      <c r="V14" s="1062" t="str">
        <f t="shared" si="3"/>
        <v>-</v>
      </c>
      <c r="W14" s="1062" t="str">
        <f t="shared" si="3"/>
        <v>-</v>
      </c>
      <c r="X14" s="1062" t="str">
        <f t="shared" si="3"/>
        <v>-</v>
      </c>
      <c r="Y14" s="1063" t="str">
        <f t="shared" si="3"/>
        <v>-</v>
      </c>
      <c r="Z14" s="1064">
        <v>43961</v>
      </c>
      <c r="AA14" s="95"/>
    </row>
    <row r="15" spans="1:27" ht="37.5">
      <c r="A15" s="1866"/>
      <c r="B15" s="1055">
        <f>$B$11</f>
        <v>3</v>
      </c>
      <c r="C15" s="1056" t="str">
        <f>$C$11</f>
        <v>У_С</v>
      </c>
      <c r="D15" s="1057" t="s">
        <v>1463</v>
      </c>
      <c r="E15" s="1058" t="s">
        <v>823</v>
      </c>
      <c r="F15" s="1057" t="s">
        <v>1463</v>
      </c>
      <c r="G15" s="1059" t="s">
        <v>116</v>
      </c>
      <c r="H15" s="1060" t="s">
        <v>1231</v>
      </c>
      <c r="I15" s="1061"/>
      <c r="J15" s="1062" t="str">
        <f t="shared" si="3"/>
        <v>-</v>
      </c>
      <c r="K15" s="1062" t="str">
        <f t="shared" si="3"/>
        <v>-</v>
      </c>
      <c r="L15" s="1062" t="str">
        <f t="shared" si="3"/>
        <v>-</v>
      </c>
      <c r="M15" s="1062" t="str">
        <f t="shared" si="3"/>
        <v>-</v>
      </c>
      <c r="N15" s="1062" t="str">
        <f t="shared" si="3"/>
        <v>-</v>
      </c>
      <c r="O15" s="1062" t="str">
        <f t="shared" si="3"/>
        <v>-</v>
      </c>
      <c r="P15" s="1062" t="str">
        <f t="shared" si="3"/>
        <v>-</v>
      </c>
      <c r="Q15" s="1062" t="str">
        <f t="shared" si="3"/>
        <v>-</v>
      </c>
      <c r="R15" s="1062" t="str">
        <f t="shared" si="3"/>
        <v>-</v>
      </c>
      <c r="S15" s="1062" t="str">
        <f t="shared" si="3"/>
        <v>-</v>
      </c>
      <c r="T15" s="1062" t="str">
        <f t="shared" si="3"/>
        <v>-</v>
      </c>
      <c r="U15" s="1062" t="str">
        <f t="shared" si="3"/>
        <v>-</v>
      </c>
      <c r="V15" s="1062" t="str">
        <f t="shared" si="3"/>
        <v>-</v>
      </c>
      <c r="W15" s="1062" t="str">
        <f t="shared" si="3"/>
        <v>-</v>
      </c>
      <c r="X15" s="1062" t="str">
        <f t="shared" si="3"/>
        <v>-</v>
      </c>
      <c r="Y15" s="1063" t="str">
        <f t="shared" si="3"/>
        <v>-</v>
      </c>
      <c r="Z15" s="1064">
        <v>44472</v>
      </c>
      <c r="AA15" s="95"/>
    </row>
    <row r="16" spans="1:27" ht="37.5">
      <c r="A16" s="1866"/>
      <c r="B16" s="1065">
        <f>$B$11</f>
        <v>3</v>
      </c>
      <c r="C16" s="1066" t="str">
        <f>$C$11</f>
        <v>У_С</v>
      </c>
      <c r="D16" s="1067" t="s">
        <v>1463</v>
      </c>
      <c r="E16" s="1068" t="s">
        <v>825</v>
      </c>
      <c r="F16" s="1067" t="s">
        <v>1463</v>
      </c>
      <c r="G16" s="1069" t="s">
        <v>116</v>
      </c>
      <c r="H16" s="1070" t="s">
        <v>1231</v>
      </c>
      <c r="I16" s="1071"/>
      <c r="J16" s="1072" t="str">
        <f t="shared" si="3"/>
        <v>-</v>
      </c>
      <c r="K16" s="1072" t="str">
        <f t="shared" si="3"/>
        <v>-</v>
      </c>
      <c r="L16" s="1072" t="str">
        <f t="shared" si="3"/>
        <v>-</v>
      </c>
      <c r="M16" s="1072" t="str">
        <f t="shared" si="3"/>
        <v>-</v>
      </c>
      <c r="N16" s="1072" t="str">
        <f t="shared" si="3"/>
        <v>-</v>
      </c>
      <c r="O16" s="1072" t="str">
        <f t="shared" si="3"/>
        <v>-</v>
      </c>
      <c r="P16" s="1072" t="str">
        <f t="shared" si="3"/>
        <v>-</v>
      </c>
      <c r="Q16" s="1072" t="str">
        <f t="shared" si="3"/>
        <v>-</v>
      </c>
      <c r="R16" s="1072" t="str">
        <f t="shared" si="3"/>
        <v>-</v>
      </c>
      <c r="S16" s="1072" t="str">
        <f t="shared" si="3"/>
        <v>-</v>
      </c>
      <c r="T16" s="1072" t="str">
        <f t="shared" si="3"/>
        <v>-</v>
      </c>
      <c r="U16" s="1072" t="str">
        <f t="shared" si="3"/>
        <v>-</v>
      </c>
      <c r="V16" s="1072" t="str">
        <f t="shared" si="3"/>
        <v>-</v>
      </c>
      <c r="W16" s="1072" t="str">
        <f t="shared" si="3"/>
        <v>-</v>
      </c>
      <c r="X16" s="1072" t="str">
        <f t="shared" si="3"/>
        <v>-</v>
      </c>
      <c r="Y16" s="1073" t="str">
        <f t="shared" si="3"/>
        <v>-</v>
      </c>
      <c r="Z16" s="1064">
        <v>44472</v>
      </c>
      <c r="AA16" s="95"/>
    </row>
    <row r="17" spans="1:27" ht="37.5">
      <c r="A17" s="1866">
        <f>A11+1</f>
        <v>4</v>
      </c>
      <c r="B17" s="1044">
        <v>4</v>
      </c>
      <c r="C17" s="1045" t="s">
        <v>114</v>
      </c>
      <c r="D17" s="1046" t="s">
        <v>1466</v>
      </c>
      <c r="E17" s="1047" t="s">
        <v>612</v>
      </c>
      <c r="F17" s="1046" t="s">
        <v>1466</v>
      </c>
      <c r="G17" s="1048" t="s">
        <v>116</v>
      </c>
      <c r="H17" s="1049" t="s">
        <v>1233</v>
      </c>
      <c r="I17" s="1050" t="str">
        <f>$I$5</f>
        <v>2-х этапный ЗЗП, без ПС</v>
      </c>
      <c r="J17" s="1051">
        <f>IFERROR(VLOOKUP($D$17,'ИСХОДНИК-даты-2х'!$D$10:$AI$139,2,0),"-")</f>
        <v>44158</v>
      </c>
      <c r="K17" s="1051">
        <f>IFERROR(VLOOKUP($D$17,'ИСХОДНИК-даты-2х'!$D$10:$AI$139,3,0),"-")</f>
        <v>44186</v>
      </c>
      <c r="L17" s="1051">
        <f>IFERROR(VLOOKUP($D$17,'ИСХОДНИК-даты-2х'!$D$10:$AI$139,4,0),"-")</f>
        <v>44235</v>
      </c>
      <c r="M17" s="1052">
        <f>IFERROR(VLOOKUP($D$17,'ИСХОДНИК-даты-2х'!$D$10:$AI$139,5,0),"-")</f>
        <v>44238</v>
      </c>
      <c r="N17" s="1052">
        <f>IFERROR(VLOOKUP($D$17,'ИСХОДНИК-даты-2х'!$D$10:$AI$139,6,0),"-")</f>
        <v>44266</v>
      </c>
      <c r="O17" s="1052">
        <f>IFERROR(VLOOKUP($D$17,'ИСХОДНИК-даты-2х'!$D$10:$AI$139,7,0),"-")</f>
        <v>44266</v>
      </c>
      <c r="P17" s="1052">
        <f>IFERROR(VLOOKUP($D$17,'ИСХОДНИК-даты-2х'!$D$10:$AI$139,8,0),"-")</f>
        <v>44320</v>
      </c>
      <c r="Q17" s="1052">
        <f>IFERROR(VLOOKUP($D$17,'ИСХОДНИК-даты-2х'!$D$10:$AI$139,9,0),"-")</f>
        <v>44350</v>
      </c>
      <c r="R17" s="1052">
        <f>IFERROR(VLOOKUP($D$17,'ИСХОДНИК-даты-2х'!$D$10:$AI$139,10,0),"-")</f>
        <v>44350</v>
      </c>
      <c r="S17" s="1052">
        <f>IFERROR(VLOOKUP($D$17,'ИСХОДНИК-даты-2х'!$D$10:$AI$139,11,0),"-")</f>
        <v>44349</v>
      </c>
      <c r="T17" s="1052">
        <f>IFERROR(VLOOKUP($D$17,'ИСХОДНИК-даты-2х'!$D$10:$AI$139,12,0),"-")</f>
        <v>44349</v>
      </c>
      <c r="U17" s="1052">
        <f>IFERROR(VLOOKUP($D$17,'ИСХОДНИК-даты-2х'!$D$10:$AI$139,13,0),"-")</f>
        <v>44370</v>
      </c>
      <c r="V17" s="1052">
        <f>IFERROR(VLOOKUP($D$17,'ИСХОДНИК-даты-2х'!$D$10:$AI$139,14,0),"-")</f>
        <v>44377</v>
      </c>
      <c r="W17" s="1052">
        <f>IFERROR(VLOOKUP($D$17,'ИСХОДНИК-даты-2х'!$D$10:$AI$139,15,0),"-")</f>
        <v>44382</v>
      </c>
      <c r="X17" s="1052">
        <f>IFERROR(VLOOKUP($D$17,'ИСХОДНИК-даты-2х'!$D$10:$AI$139,16,0),"-")</f>
        <v>44385</v>
      </c>
      <c r="Y17" s="1053">
        <f>IFERROR(VLOOKUP($D$17,'ИСХОДНИК-даты-2х'!$D$10:$AI$139,17,0),"-")</f>
        <v>44410</v>
      </c>
      <c r="Z17" s="1054">
        <v>43988</v>
      </c>
      <c r="AA17" s="95"/>
    </row>
    <row r="18" spans="1:27" ht="37.5">
      <c r="A18" s="1866"/>
      <c r="B18" s="1055">
        <f t="shared" ref="B18:B25" si="4">$B$17</f>
        <v>4</v>
      </c>
      <c r="C18" s="1056" t="str">
        <f t="shared" ref="C18:C25" si="5">$C$17</f>
        <v>У_С</v>
      </c>
      <c r="D18" s="1057" t="s">
        <v>1466</v>
      </c>
      <c r="E18" s="1058" t="s">
        <v>614</v>
      </c>
      <c r="F18" s="1057" t="s">
        <v>1466</v>
      </c>
      <c r="G18" s="1059" t="s">
        <v>116</v>
      </c>
      <c r="H18" s="1060" t="s">
        <v>1234</v>
      </c>
      <c r="I18" s="1061"/>
      <c r="J18" s="1062">
        <f t="shared" ref="J18:Y25" si="6">J$17</f>
        <v>44158</v>
      </c>
      <c r="K18" s="1062">
        <f t="shared" si="6"/>
        <v>44186</v>
      </c>
      <c r="L18" s="1062">
        <f t="shared" si="6"/>
        <v>44235</v>
      </c>
      <c r="M18" s="1062">
        <f t="shared" si="6"/>
        <v>44238</v>
      </c>
      <c r="N18" s="1062">
        <f t="shared" si="6"/>
        <v>44266</v>
      </c>
      <c r="O18" s="1062">
        <f t="shared" si="6"/>
        <v>44266</v>
      </c>
      <c r="P18" s="1062">
        <f t="shared" si="6"/>
        <v>44320</v>
      </c>
      <c r="Q18" s="1062">
        <f t="shared" si="6"/>
        <v>44350</v>
      </c>
      <c r="R18" s="1062">
        <f t="shared" si="6"/>
        <v>44350</v>
      </c>
      <c r="S18" s="1062">
        <f t="shared" si="6"/>
        <v>44349</v>
      </c>
      <c r="T18" s="1062">
        <f t="shared" si="6"/>
        <v>44349</v>
      </c>
      <c r="U18" s="1062">
        <f t="shared" si="6"/>
        <v>44370</v>
      </c>
      <c r="V18" s="1062">
        <f t="shared" si="6"/>
        <v>44377</v>
      </c>
      <c r="W18" s="1062">
        <f t="shared" si="6"/>
        <v>44382</v>
      </c>
      <c r="X18" s="1062">
        <f t="shared" si="6"/>
        <v>44385</v>
      </c>
      <c r="Y18" s="1063">
        <f t="shared" si="6"/>
        <v>44410</v>
      </c>
      <c r="Z18" s="1064">
        <v>43988</v>
      </c>
      <c r="AA18" s="95"/>
    </row>
    <row r="19" spans="1:27" ht="37.5">
      <c r="A19" s="1866"/>
      <c r="B19" s="1055">
        <f t="shared" si="4"/>
        <v>4</v>
      </c>
      <c r="C19" s="1056" t="str">
        <f t="shared" si="5"/>
        <v>У_С</v>
      </c>
      <c r="D19" s="1057" t="s">
        <v>1466</v>
      </c>
      <c r="E19" s="1058" t="s">
        <v>628</v>
      </c>
      <c r="F19" s="1057" t="s">
        <v>1466</v>
      </c>
      <c r="G19" s="1059" t="s">
        <v>116</v>
      </c>
      <c r="H19" s="1060" t="s">
        <v>1468</v>
      </c>
      <c r="I19" s="1061"/>
      <c r="J19" s="1062">
        <f t="shared" si="6"/>
        <v>44158</v>
      </c>
      <c r="K19" s="1062">
        <f t="shared" si="6"/>
        <v>44186</v>
      </c>
      <c r="L19" s="1062">
        <f t="shared" si="6"/>
        <v>44235</v>
      </c>
      <c r="M19" s="1062">
        <f t="shared" si="6"/>
        <v>44238</v>
      </c>
      <c r="N19" s="1062">
        <f t="shared" si="6"/>
        <v>44266</v>
      </c>
      <c r="O19" s="1062">
        <f t="shared" si="6"/>
        <v>44266</v>
      </c>
      <c r="P19" s="1062">
        <f t="shared" si="6"/>
        <v>44320</v>
      </c>
      <c r="Q19" s="1062">
        <f t="shared" si="6"/>
        <v>44350</v>
      </c>
      <c r="R19" s="1062">
        <f t="shared" si="6"/>
        <v>44350</v>
      </c>
      <c r="S19" s="1062">
        <f t="shared" si="6"/>
        <v>44349</v>
      </c>
      <c r="T19" s="1062">
        <f t="shared" si="6"/>
        <v>44349</v>
      </c>
      <c r="U19" s="1062">
        <f t="shared" si="6"/>
        <v>44370</v>
      </c>
      <c r="V19" s="1062">
        <f t="shared" si="6"/>
        <v>44377</v>
      </c>
      <c r="W19" s="1062">
        <f t="shared" si="6"/>
        <v>44382</v>
      </c>
      <c r="X19" s="1062">
        <f t="shared" si="6"/>
        <v>44385</v>
      </c>
      <c r="Y19" s="1063">
        <f t="shared" si="6"/>
        <v>44410</v>
      </c>
      <c r="Z19" s="1064">
        <v>44229</v>
      </c>
      <c r="AA19" s="95"/>
    </row>
    <row r="20" spans="1:27" ht="37.5">
      <c r="A20" s="1866"/>
      <c r="B20" s="1055">
        <f t="shared" si="4"/>
        <v>4</v>
      </c>
      <c r="C20" s="1056" t="str">
        <f t="shared" si="5"/>
        <v>У_С</v>
      </c>
      <c r="D20" s="1057" t="s">
        <v>1466</v>
      </c>
      <c r="E20" s="1058" t="s">
        <v>630</v>
      </c>
      <c r="F20" s="1057" t="s">
        <v>1466</v>
      </c>
      <c r="G20" s="1059" t="s">
        <v>116</v>
      </c>
      <c r="H20" s="1060" t="s">
        <v>1468</v>
      </c>
      <c r="I20" s="1061"/>
      <c r="J20" s="1062">
        <f t="shared" si="6"/>
        <v>44158</v>
      </c>
      <c r="K20" s="1062">
        <f t="shared" si="6"/>
        <v>44186</v>
      </c>
      <c r="L20" s="1062">
        <f t="shared" si="6"/>
        <v>44235</v>
      </c>
      <c r="M20" s="1062">
        <f t="shared" si="6"/>
        <v>44238</v>
      </c>
      <c r="N20" s="1062">
        <f t="shared" si="6"/>
        <v>44266</v>
      </c>
      <c r="O20" s="1062">
        <f t="shared" si="6"/>
        <v>44266</v>
      </c>
      <c r="P20" s="1062">
        <f t="shared" si="6"/>
        <v>44320</v>
      </c>
      <c r="Q20" s="1062">
        <f t="shared" si="6"/>
        <v>44350</v>
      </c>
      <c r="R20" s="1062">
        <f t="shared" si="6"/>
        <v>44350</v>
      </c>
      <c r="S20" s="1062">
        <f t="shared" si="6"/>
        <v>44349</v>
      </c>
      <c r="T20" s="1062">
        <f t="shared" si="6"/>
        <v>44349</v>
      </c>
      <c r="U20" s="1062">
        <f t="shared" si="6"/>
        <v>44370</v>
      </c>
      <c r="V20" s="1062">
        <f t="shared" si="6"/>
        <v>44377</v>
      </c>
      <c r="W20" s="1062">
        <f t="shared" si="6"/>
        <v>44382</v>
      </c>
      <c r="X20" s="1062">
        <f t="shared" si="6"/>
        <v>44385</v>
      </c>
      <c r="Y20" s="1063">
        <f t="shared" si="6"/>
        <v>44410</v>
      </c>
      <c r="Z20" s="1064">
        <v>44229</v>
      </c>
      <c r="AA20" s="95"/>
    </row>
    <row r="21" spans="1:27" ht="37.5">
      <c r="A21" s="1866"/>
      <c r="B21" s="1055">
        <f t="shared" si="4"/>
        <v>4</v>
      </c>
      <c r="C21" s="1056" t="str">
        <f t="shared" si="5"/>
        <v>У_С</v>
      </c>
      <c r="D21" s="1057" t="s">
        <v>1466</v>
      </c>
      <c r="E21" s="1058" t="s">
        <v>632</v>
      </c>
      <c r="F21" s="1057" t="s">
        <v>1466</v>
      </c>
      <c r="G21" s="1059" t="s">
        <v>116</v>
      </c>
      <c r="H21" s="1060" t="s">
        <v>1468</v>
      </c>
      <c r="I21" s="1061"/>
      <c r="J21" s="1062">
        <f t="shared" si="6"/>
        <v>44158</v>
      </c>
      <c r="K21" s="1062">
        <f t="shared" si="6"/>
        <v>44186</v>
      </c>
      <c r="L21" s="1062">
        <f t="shared" si="6"/>
        <v>44235</v>
      </c>
      <c r="M21" s="1062">
        <f t="shared" si="6"/>
        <v>44238</v>
      </c>
      <c r="N21" s="1062">
        <f t="shared" si="6"/>
        <v>44266</v>
      </c>
      <c r="O21" s="1062">
        <f t="shared" si="6"/>
        <v>44266</v>
      </c>
      <c r="P21" s="1062">
        <f t="shared" si="6"/>
        <v>44320</v>
      </c>
      <c r="Q21" s="1062">
        <f t="shared" si="6"/>
        <v>44350</v>
      </c>
      <c r="R21" s="1062">
        <f t="shared" si="6"/>
        <v>44350</v>
      </c>
      <c r="S21" s="1062">
        <f t="shared" si="6"/>
        <v>44349</v>
      </c>
      <c r="T21" s="1062">
        <f t="shared" si="6"/>
        <v>44349</v>
      </c>
      <c r="U21" s="1062">
        <f t="shared" si="6"/>
        <v>44370</v>
      </c>
      <c r="V21" s="1062">
        <f t="shared" si="6"/>
        <v>44377</v>
      </c>
      <c r="W21" s="1062">
        <f t="shared" si="6"/>
        <v>44382</v>
      </c>
      <c r="X21" s="1062">
        <f t="shared" si="6"/>
        <v>44385</v>
      </c>
      <c r="Y21" s="1063">
        <f t="shared" si="6"/>
        <v>44410</v>
      </c>
      <c r="Z21" s="1064">
        <v>44228</v>
      </c>
      <c r="AA21" s="95"/>
    </row>
    <row r="22" spans="1:27" ht="37.5">
      <c r="A22" s="1866"/>
      <c r="B22" s="1055">
        <f t="shared" si="4"/>
        <v>4</v>
      </c>
      <c r="C22" s="1056" t="str">
        <f t="shared" si="5"/>
        <v>У_С</v>
      </c>
      <c r="D22" s="1057" t="s">
        <v>1466</v>
      </c>
      <c r="E22" s="1058" t="s">
        <v>634</v>
      </c>
      <c r="F22" s="1057" t="s">
        <v>1466</v>
      </c>
      <c r="G22" s="1059" t="s">
        <v>116</v>
      </c>
      <c r="H22" s="1060" t="s">
        <v>1468</v>
      </c>
      <c r="I22" s="1061"/>
      <c r="J22" s="1062">
        <f t="shared" si="6"/>
        <v>44158</v>
      </c>
      <c r="K22" s="1062">
        <f t="shared" si="6"/>
        <v>44186</v>
      </c>
      <c r="L22" s="1062">
        <f t="shared" si="6"/>
        <v>44235</v>
      </c>
      <c r="M22" s="1062">
        <f t="shared" si="6"/>
        <v>44238</v>
      </c>
      <c r="N22" s="1062">
        <f t="shared" si="6"/>
        <v>44266</v>
      </c>
      <c r="O22" s="1062">
        <f t="shared" si="6"/>
        <v>44266</v>
      </c>
      <c r="P22" s="1062">
        <f t="shared" si="6"/>
        <v>44320</v>
      </c>
      <c r="Q22" s="1062">
        <f t="shared" si="6"/>
        <v>44350</v>
      </c>
      <c r="R22" s="1062">
        <f t="shared" si="6"/>
        <v>44350</v>
      </c>
      <c r="S22" s="1062">
        <f t="shared" si="6"/>
        <v>44349</v>
      </c>
      <c r="T22" s="1062">
        <f t="shared" si="6"/>
        <v>44349</v>
      </c>
      <c r="U22" s="1062">
        <f t="shared" si="6"/>
        <v>44370</v>
      </c>
      <c r="V22" s="1062">
        <f t="shared" si="6"/>
        <v>44377</v>
      </c>
      <c r="W22" s="1062">
        <f t="shared" si="6"/>
        <v>44382</v>
      </c>
      <c r="X22" s="1062">
        <f t="shared" si="6"/>
        <v>44385</v>
      </c>
      <c r="Y22" s="1063">
        <f t="shared" si="6"/>
        <v>44410</v>
      </c>
      <c r="Z22" s="1064">
        <v>44228</v>
      </c>
      <c r="AA22" s="95"/>
    </row>
    <row r="23" spans="1:27" ht="37.5">
      <c r="A23" s="1866"/>
      <c r="B23" s="1055">
        <f t="shared" si="4"/>
        <v>4</v>
      </c>
      <c r="C23" s="1056" t="str">
        <f t="shared" si="5"/>
        <v>У_С</v>
      </c>
      <c r="D23" s="1057" t="s">
        <v>1466</v>
      </c>
      <c r="E23" s="1058" t="s">
        <v>616</v>
      </c>
      <c r="F23" s="1057" t="s">
        <v>1466</v>
      </c>
      <c r="G23" s="1059" t="s">
        <v>116</v>
      </c>
      <c r="H23" s="1060" t="s">
        <v>1239</v>
      </c>
      <c r="I23" s="1061"/>
      <c r="J23" s="1062">
        <f t="shared" si="6"/>
        <v>44158</v>
      </c>
      <c r="K23" s="1062">
        <f t="shared" si="6"/>
        <v>44186</v>
      </c>
      <c r="L23" s="1062">
        <f t="shared" si="6"/>
        <v>44235</v>
      </c>
      <c r="M23" s="1062">
        <f t="shared" si="6"/>
        <v>44238</v>
      </c>
      <c r="N23" s="1062">
        <f t="shared" si="6"/>
        <v>44266</v>
      </c>
      <c r="O23" s="1062">
        <f t="shared" si="6"/>
        <v>44266</v>
      </c>
      <c r="P23" s="1062">
        <f t="shared" si="6"/>
        <v>44320</v>
      </c>
      <c r="Q23" s="1062">
        <f t="shared" si="6"/>
        <v>44350</v>
      </c>
      <c r="R23" s="1062">
        <f t="shared" si="6"/>
        <v>44350</v>
      </c>
      <c r="S23" s="1062">
        <f t="shared" si="6"/>
        <v>44349</v>
      </c>
      <c r="T23" s="1062">
        <f t="shared" si="6"/>
        <v>44349</v>
      </c>
      <c r="U23" s="1062">
        <f t="shared" si="6"/>
        <v>44370</v>
      </c>
      <c r="V23" s="1062">
        <f t="shared" si="6"/>
        <v>44377</v>
      </c>
      <c r="W23" s="1062">
        <f t="shared" si="6"/>
        <v>44382</v>
      </c>
      <c r="X23" s="1062">
        <f t="shared" si="6"/>
        <v>44385</v>
      </c>
      <c r="Y23" s="1063">
        <f t="shared" si="6"/>
        <v>44410</v>
      </c>
      <c r="Z23" s="1064">
        <v>44100</v>
      </c>
      <c r="AA23" s="95"/>
    </row>
    <row r="24" spans="1:27" ht="37.5">
      <c r="A24" s="1866"/>
      <c r="B24" s="1055">
        <f t="shared" si="4"/>
        <v>4</v>
      </c>
      <c r="C24" s="1056" t="str">
        <f t="shared" si="5"/>
        <v>У_С</v>
      </c>
      <c r="D24" s="1057" t="s">
        <v>1466</v>
      </c>
      <c r="E24" s="1058" t="s">
        <v>618</v>
      </c>
      <c r="F24" s="1057" t="s">
        <v>1466</v>
      </c>
      <c r="G24" s="1059" t="s">
        <v>116</v>
      </c>
      <c r="H24" s="1060" t="s">
        <v>1240</v>
      </c>
      <c r="I24" s="1061"/>
      <c r="J24" s="1062">
        <f t="shared" si="6"/>
        <v>44158</v>
      </c>
      <c r="K24" s="1062">
        <f t="shared" si="6"/>
        <v>44186</v>
      </c>
      <c r="L24" s="1062">
        <f t="shared" si="6"/>
        <v>44235</v>
      </c>
      <c r="M24" s="1062">
        <f t="shared" si="6"/>
        <v>44238</v>
      </c>
      <c r="N24" s="1062">
        <f t="shared" si="6"/>
        <v>44266</v>
      </c>
      <c r="O24" s="1062">
        <f t="shared" si="6"/>
        <v>44266</v>
      </c>
      <c r="P24" s="1062">
        <f t="shared" si="6"/>
        <v>44320</v>
      </c>
      <c r="Q24" s="1062">
        <f t="shared" si="6"/>
        <v>44350</v>
      </c>
      <c r="R24" s="1062">
        <f t="shared" si="6"/>
        <v>44350</v>
      </c>
      <c r="S24" s="1062">
        <f t="shared" si="6"/>
        <v>44349</v>
      </c>
      <c r="T24" s="1062">
        <f t="shared" si="6"/>
        <v>44349</v>
      </c>
      <c r="U24" s="1062">
        <f t="shared" si="6"/>
        <v>44370</v>
      </c>
      <c r="V24" s="1062">
        <f t="shared" si="6"/>
        <v>44377</v>
      </c>
      <c r="W24" s="1062">
        <f t="shared" si="6"/>
        <v>44382</v>
      </c>
      <c r="X24" s="1062">
        <f t="shared" si="6"/>
        <v>44385</v>
      </c>
      <c r="Y24" s="1063">
        <f t="shared" si="6"/>
        <v>44410</v>
      </c>
      <c r="Z24" s="1064">
        <v>44100</v>
      </c>
      <c r="AA24" s="95"/>
    </row>
    <row r="25" spans="1:27" ht="37.5">
      <c r="A25" s="1866"/>
      <c r="B25" s="1065">
        <f t="shared" si="4"/>
        <v>4</v>
      </c>
      <c r="C25" s="1066" t="str">
        <f t="shared" si="5"/>
        <v>У_С</v>
      </c>
      <c r="D25" s="1067" t="s">
        <v>1466</v>
      </c>
      <c r="E25" s="1068" t="s">
        <v>258</v>
      </c>
      <c r="F25" s="1067" t="s">
        <v>1466</v>
      </c>
      <c r="G25" s="1069" t="s">
        <v>116</v>
      </c>
      <c r="H25" s="1070" t="s">
        <v>259</v>
      </c>
      <c r="I25" s="1071"/>
      <c r="J25" s="1072">
        <f t="shared" si="6"/>
        <v>44158</v>
      </c>
      <c r="K25" s="1072">
        <f t="shared" si="6"/>
        <v>44186</v>
      </c>
      <c r="L25" s="1072">
        <f t="shared" si="6"/>
        <v>44235</v>
      </c>
      <c r="M25" s="1072">
        <f t="shared" si="6"/>
        <v>44238</v>
      </c>
      <c r="N25" s="1072">
        <f t="shared" si="6"/>
        <v>44266</v>
      </c>
      <c r="O25" s="1072">
        <f t="shared" si="6"/>
        <v>44266</v>
      </c>
      <c r="P25" s="1072">
        <f t="shared" si="6"/>
        <v>44320</v>
      </c>
      <c r="Q25" s="1072">
        <f t="shared" si="6"/>
        <v>44350</v>
      </c>
      <c r="R25" s="1072">
        <f t="shared" si="6"/>
        <v>44350</v>
      </c>
      <c r="S25" s="1072">
        <f t="shared" si="6"/>
        <v>44349</v>
      </c>
      <c r="T25" s="1072">
        <f t="shared" si="6"/>
        <v>44349</v>
      </c>
      <c r="U25" s="1072">
        <f t="shared" si="6"/>
        <v>44370</v>
      </c>
      <c r="V25" s="1072">
        <f t="shared" si="6"/>
        <v>44377</v>
      </c>
      <c r="W25" s="1072">
        <f t="shared" si="6"/>
        <v>44382</v>
      </c>
      <c r="X25" s="1072">
        <f t="shared" si="6"/>
        <v>44385</v>
      </c>
      <c r="Y25" s="1073">
        <f t="shared" si="6"/>
        <v>44410</v>
      </c>
      <c r="Z25" s="1064">
        <v>44106</v>
      </c>
      <c r="AA25" s="95"/>
    </row>
    <row r="26" spans="1:27" ht="37.5">
      <c r="A26" s="1866">
        <f>A17+1</f>
        <v>5</v>
      </c>
      <c r="B26" s="1044">
        <v>5</v>
      </c>
      <c r="C26" s="1045" t="s">
        <v>114</v>
      </c>
      <c r="D26" s="1046" t="s">
        <v>1471</v>
      </c>
      <c r="E26" s="1047" t="s">
        <v>115</v>
      </c>
      <c r="F26" s="1046" t="s">
        <v>1471</v>
      </c>
      <c r="G26" s="1048" t="s">
        <v>116</v>
      </c>
      <c r="H26" s="1049" t="s">
        <v>1470</v>
      </c>
      <c r="I26" s="1050" t="str">
        <f>$I$5</f>
        <v>2-х этапный ЗЗП, без ПС</v>
      </c>
      <c r="J26" s="1075">
        <f>IFERROR(VLOOKUP($D$26,'ИСХОДНИК-даты-2х'!$D$10:$AI$139,2,0),"-")</f>
        <v>44168</v>
      </c>
      <c r="K26" s="1075">
        <f>IFERROR(VLOOKUP($D$26,'ИСХОДНИК-даты-2х'!$D$10:$AI$139,3,0),"-")</f>
        <v>44196</v>
      </c>
      <c r="L26" s="1051">
        <f>IFERROR(VLOOKUP($D$26,'ИСХОДНИК-даты-2х'!$D$10:$AI$139,4,0),"-")</f>
        <v>44245</v>
      </c>
      <c r="M26" s="1052">
        <f>IFERROR(VLOOKUP($D$26,'ИСХОДНИК-даты-2х'!$D$10:$AI$139,5,0),"-")</f>
        <v>44250</v>
      </c>
      <c r="N26" s="1052">
        <f>IFERROR(VLOOKUP($D$26,'ИСХОДНИК-даты-2х'!$D$10:$AI$139,6,0),"-")</f>
        <v>44278</v>
      </c>
      <c r="O26" s="1052">
        <f>IFERROR(VLOOKUP($D$26,'ИСХОДНИК-даты-2х'!$D$10:$AI$139,7,0),"-")</f>
        <v>44278</v>
      </c>
      <c r="P26" s="1052">
        <f>IFERROR(VLOOKUP($D$26,'ИСХОДНИК-даты-2х'!$D$10:$AI$139,8,0),"-")</f>
        <v>44312</v>
      </c>
      <c r="Q26" s="1052">
        <f>IFERROR(VLOOKUP($D$26,'ИСХОДНИК-даты-2х'!$D$10:$AI$139,9,0),"-")</f>
        <v>44342</v>
      </c>
      <c r="R26" s="1052">
        <f>IFERROR(VLOOKUP($D$26,'ИСХОДНИК-даты-2х'!$D$10:$AI$139,10,0),"-")</f>
        <v>44342</v>
      </c>
      <c r="S26" s="1052">
        <f>IFERROR(VLOOKUP($D$26,'ИСХОДНИК-даты-2х'!$D$10:$AI$139,11,0),"-")</f>
        <v>44341</v>
      </c>
      <c r="T26" s="1052">
        <f>IFERROR(VLOOKUP($D$26,'ИСХОДНИК-даты-2х'!$D$10:$AI$139,12,0),"-")</f>
        <v>44341</v>
      </c>
      <c r="U26" s="1052">
        <f>IFERROR(VLOOKUP($D$26,'ИСХОДНИК-даты-2х'!$D$10:$AI$139,13,0),"-")</f>
        <v>44362</v>
      </c>
      <c r="V26" s="1052">
        <f>IFERROR(VLOOKUP($D$26,'ИСХОДНИК-даты-2х'!$D$10:$AI$139,14,0),"-")</f>
        <v>44369</v>
      </c>
      <c r="W26" s="1052">
        <f>IFERROR(VLOOKUP($D$26,'ИСХОДНИК-даты-2х'!$D$10:$AI$139,15,0),"-")</f>
        <v>44372</v>
      </c>
      <c r="X26" s="1052">
        <f>IFERROR(VLOOKUP($D$26,'ИСХОДНИК-даты-2х'!$D$10:$AI$139,16,0),"-")</f>
        <v>44377</v>
      </c>
      <c r="Y26" s="1053">
        <f>IFERROR(VLOOKUP($D$26,'ИСХОДНИК-даты-2х'!$D$10:$AI$139,17,0),"-")</f>
        <v>44402</v>
      </c>
      <c r="Z26" s="1064">
        <v>44104</v>
      </c>
      <c r="AA26" s="95"/>
    </row>
    <row r="27" spans="1:27" ht="37.5">
      <c r="A27" s="1866"/>
      <c r="B27" s="1055">
        <f t="shared" ref="B27:B33" si="7">$B$26</f>
        <v>5</v>
      </c>
      <c r="C27" s="1056" t="str">
        <f t="shared" ref="C27:C33" si="8">$C$26</f>
        <v>У_С</v>
      </c>
      <c r="D27" s="1057" t="s">
        <v>1471</v>
      </c>
      <c r="E27" s="1058" t="s">
        <v>121</v>
      </c>
      <c r="F27" s="1057" t="s">
        <v>1471</v>
      </c>
      <c r="G27" s="1059" t="s">
        <v>116</v>
      </c>
      <c r="H27" s="1060" t="s">
        <v>1470</v>
      </c>
      <c r="I27" s="1061"/>
      <c r="J27" s="1077">
        <f t="shared" ref="J27:Y33" si="9">J$26</f>
        <v>44168</v>
      </c>
      <c r="K27" s="1062">
        <f t="shared" si="9"/>
        <v>44196</v>
      </c>
      <c r="L27" s="1062">
        <f t="shared" si="9"/>
        <v>44245</v>
      </c>
      <c r="M27" s="1062">
        <f t="shared" si="9"/>
        <v>44250</v>
      </c>
      <c r="N27" s="1062">
        <f t="shared" si="9"/>
        <v>44278</v>
      </c>
      <c r="O27" s="1062">
        <f t="shared" si="9"/>
        <v>44278</v>
      </c>
      <c r="P27" s="1062">
        <f t="shared" si="9"/>
        <v>44312</v>
      </c>
      <c r="Q27" s="1062">
        <f t="shared" si="9"/>
        <v>44342</v>
      </c>
      <c r="R27" s="1062">
        <f t="shared" si="9"/>
        <v>44342</v>
      </c>
      <c r="S27" s="1062">
        <f t="shared" si="9"/>
        <v>44341</v>
      </c>
      <c r="T27" s="1062">
        <f t="shared" si="9"/>
        <v>44341</v>
      </c>
      <c r="U27" s="1062">
        <f t="shared" si="9"/>
        <v>44362</v>
      </c>
      <c r="V27" s="1062">
        <f t="shared" si="9"/>
        <v>44369</v>
      </c>
      <c r="W27" s="1062">
        <f t="shared" si="9"/>
        <v>44372</v>
      </c>
      <c r="X27" s="1062">
        <f t="shared" si="9"/>
        <v>44377</v>
      </c>
      <c r="Y27" s="1063">
        <f t="shared" si="9"/>
        <v>44402</v>
      </c>
      <c r="Z27" s="1064">
        <v>44104</v>
      </c>
      <c r="AA27" s="95"/>
    </row>
    <row r="28" spans="1:27" ht="37.5">
      <c r="A28" s="1866"/>
      <c r="B28" s="1055">
        <f t="shared" si="7"/>
        <v>5</v>
      </c>
      <c r="C28" s="1056" t="str">
        <f t="shared" si="8"/>
        <v>У_С</v>
      </c>
      <c r="D28" s="1057" t="s">
        <v>1471</v>
      </c>
      <c r="E28" s="1058" t="s">
        <v>123</v>
      </c>
      <c r="F28" s="1057" t="s">
        <v>1471</v>
      </c>
      <c r="G28" s="1059" t="s">
        <v>116</v>
      </c>
      <c r="H28" s="1060" t="s">
        <v>1470</v>
      </c>
      <c r="I28" s="1061"/>
      <c r="J28" s="1077">
        <f t="shared" si="9"/>
        <v>44168</v>
      </c>
      <c r="K28" s="1062">
        <f t="shared" si="9"/>
        <v>44196</v>
      </c>
      <c r="L28" s="1062">
        <f t="shared" si="9"/>
        <v>44245</v>
      </c>
      <c r="M28" s="1062">
        <f t="shared" si="9"/>
        <v>44250</v>
      </c>
      <c r="N28" s="1062">
        <f t="shared" si="9"/>
        <v>44278</v>
      </c>
      <c r="O28" s="1062">
        <f t="shared" si="9"/>
        <v>44278</v>
      </c>
      <c r="P28" s="1062">
        <f t="shared" si="9"/>
        <v>44312</v>
      </c>
      <c r="Q28" s="1062">
        <f t="shared" si="9"/>
        <v>44342</v>
      </c>
      <c r="R28" s="1062">
        <f t="shared" si="9"/>
        <v>44342</v>
      </c>
      <c r="S28" s="1062">
        <f t="shared" si="9"/>
        <v>44341</v>
      </c>
      <c r="T28" s="1062">
        <f t="shared" si="9"/>
        <v>44341</v>
      </c>
      <c r="U28" s="1062">
        <f t="shared" si="9"/>
        <v>44362</v>
      </c>
      <c r="V28" s="1062">
        <f t="shared" si="9"/>
        <v>44369</v>
      </c>
      <c r="W28" s="1062">
        <f t="shared" si="9"/>
        <v>44372</v>
      </c>
      <c r="X28" s="1062">
        <f t="shared" si="9"/>
        <v>44377</v>
      </c>
      <c r="Y28" s="1063">
        <f t="shared" si="9"/>
        <v>44402</v>
      </c>
      <c r="Z28" s="1064">
        <v>44082</v>
      </c>
      <c r="AA28" s="95"/>
    </row>
    <row r="29" spans="1:27" ht="37.5">
      <c r="A29" s="1866"/>
      <c r="B29" s="1055">
        <f t="shared" si="7"/>
        <v>5</v>
      </c>
      <c r="C29" s="1056" t="str">
        <f t="shared" si="8"/>
        <v>У_С</v>
      </c>
      <c r="D29" s="1057" t="s">
        <v>1471</v>
      </c>
      <c r="E29" s="1058" t="s">
        <v>125</v>
      </c>
      <c r="F29" s="1057" t="s">
        <v>1471</v>
      </c>
      <c r="G29" s="1059" t="s">
        <v>116</v>
      </c>
      <c r="H29" s="1060" t="s">
        <v>1470</v>
      </c>
      <c r="I29" s="1061"/>
      <c r="J29" s="1077">
        <f t="shared" si="9"/>
        <v>44168</v>
      </c>
      <c r="K29" s="1062">
        <f t="shared" si="9"/>
        <v>44196</v>
      </c>
      <c r="L29" s="1062">
        <f t="shared" si="9"/>
        <v>44245</v>
      </c>
      <c r="M29" s="1062">
        <f t="shared" si="9"/>
        <v>44250</v>
      </c>
      <c r="N29" s="1062">
        <f t="shared" si="9"/>
        <v>44278</v>
      </c>
      <c r="O29" s="1062">
        <f t="shared" si="9"/>
        <v>44278</v>
      </c>
      <c r="P29" s="1062">
        <f t="shared" si="9"/>
        <v>44312</v>
      </c>
      <c r="Q29" s="1062">
        <f t="shared" si="9"/>
        <v>44342</v>
      </c>
      <c r="R29" s="1062">
        <f t="shared" si="9"/>
        <v>44342</v>
      </c>
      <c r="S29" s="1062">
        <f t="shared" si="9"/>
        <v>44341</v>
      </c>
      <c r="T29" s="1062">
        <f t="shared" si="9"/>
        <v>44341</v>
      </c>
      <c r="U29" s="1062">
        <f t="shared" si="9"/>
        <v>44362</v>
      </c>
      <c r="V29" s="1062">
        <f t="shared" si="9"/>
        <v>44369</v>
      </c>
      <c r="W29" s="1062">
        <f t="shared" si="9"/>
        <v>44372</v>
      </c>
      <c r="X29" s="1062">
        <f t="shared" si="9"/>
        <v>44377</v>
      </c>
      <c r="Y29" s="1063">
        <f t="shared" si="9"/>
        <v>44402</v>
      </c>
      <c r="Z29" s="1064">
        <v>44082</v>
      </c>
      <c r="AA29" s="95"/>
    </row>
    <row r="30" spans="1:27" ht="37.5">
      <c r="A30" s="1866"/>
      <c r="B30" s="1055">
        <f t="shared" si="7"/>
        <v>5</v>
      </c>
      <c r="C30" s="1056" t="str">
        <f t="shared" si="8"/>
        <v>У_С</v>
      </c>
      <c r="D30" s="1057" t="s">
        <v>1471</v>
      </c>
      <c r="E30" s="1058" t="s">
        <v>127</v>
      </c>
      <c r="F30" s="1057" t="s">
        <v>1471</v>
      </c>
      <c r="G30" s="1059" t="s">
        <v>116</v>
      </c>
      <c r="H30" s="1060" t="s">
        <v>1473</v>
      </c>
      <c r="I30" s="1061"/>
      <c r="J30" s="1077">
        <f t="shared" si="9"/>
        <v>44168</v>
      </c>
      <c r="K30" s="1062">
        <f t="shared" si="9"/>
        <v>44196</v>
      </c>
      <c r="L30" s="1062">
        <f t="shared" si="9"/>
        <v>44245</v>
      </c>
      <c r="M30" s="1062">
        <f t="shared" si="9"/>
        <v>44250</v>
      </c>
      <c r="N30" s="1062">
        <f t="shared" si="9"/>
        <v>44278</v>
      </c>
      <c r="O30" s="1062">
        <f t="shared" si="9"/>
        <v>44278</v>
      </c>
      <c r="P30" s="1062">
        <f t="shared" si="9"/>
        <v>44312</v>
      </c>
      <c r="Q30" s="1062">
        <f t="shared" si="9"/>
        <v>44342</v>
      </c>
      <c r="R30" s="1062">
        <f t="shared" si="9"/>
        <v>44342</v>
      </c>
      <c r="S30" s="1062">
        <f t="shared" si="9"/>
        <v>44341</v>
      </c>
      <c r="T30" s="1062">
        <f t="shared" si="9"/>
        <v>44341</v>
      </c>
      <c r="U30" s="1062">
        <f t="shared" si="9"/>
        <v>44362</v>
      </c>
      <c r="V30" s="1062">
        <f t="shared" si="9"/>
        <v>44369</v>
      </c>
      <c r="W30" s="1062">
        <f t="shared" si="9"/>
        <v>44372</v>
      </c>
      <c r="X30" s="1062">
        <f t="shared" si="9"/>
        <v>44377</v>
      </c>
      <c r="Y30" s="1063">
        <f t="shared" si="9"/>
        <v>44402</v>
      </c>
      <c r="Z30" s="1064">
        <v>44939</v>
      </c>
      <c r="AA30" s="95"/>
    </row>
    <row r="31" spans="1:27" ht="37.5">
      <c r="A31" s="1866"/>
      <c r="B31" s="1055">
        <f t="shared" si="7"/>
        <v>5</v>
      </c>
      <c r="C31" s="1056" t="str">
        <f t="shared" si="8"/>
        <v>У_С</v>
      </c>
      <c r="D31" s="1057" t="s">
        <v>1471</v>
      </c>
      <c r="E31" s="1058" t="s">
        <v>129</v>
      </c>
      <c r="F31" s="1057" t="s">
        <v>1471</v>
      </c>
      <c r="G31" s="1059" t="s">
        <v>116</v>
      </c>
      <c r="H31" s="1060" t="s">
        <v>1473</v>
      </c>
      <c r="I31" s="1061"/>
      <c r="J31" s="1077">
        <f t="shared" si="9"/>
        <v>44168</v>
      </c>
      <c r="K31" s="1062">
        <f t="shared" si="9"/>
        <v>44196</v>
      </c>
      <c r="L31" s="1062">
        <f t="shared" si="9"/>
        <v>44245</v>
      </c>
      <c r="M31" s="1062">
        <f t="shared" si="9"/>
        <v>44250</v>
      </c>
      <c r="N31" s="1062">
        <f t="shared" si="9"/>
        <v>44278</v>
      </c>
      <c r="O31" s="1062">
        <f t="shared" si="9"/>
        <v>44278</v>
      </c>
      <c r="P31" s="1062">
        <f t="shared" si="9"/>
        <v>44312</v>
      </c>
      <c r="Q31" s="1062">
        <f t="shared" si="9"/>
        <v>44342</v>
      </c>
      <c r="R31" s="1062">
        <f t="shared" si="9"/>
        <v>44342</v>
      </c>
      <c r="S31" s="1062">
        <f t="shared" si="9"/>
        <v>44341</v>
      </c>
      <c r="T31" s="1062">
        <f t="shared" si="9"/>
        <v>44341</v>
      </c>
      <c r="U31" s="1062">
        <f t="shared" si="9"/>
        <v>44362</v>
      </c>
      <c r="V31" s="1062">
        <f t="shared" si="9"/>
        <v>44369</v>
      </c>
      <c r="W31" s="1062">
        <f t="shared" si="9"/>
        <v>44372</v>
      </c>
      <c r="X31" s="1062">
        <f t="shared" si="9"/>
        <v>44377</v>
      </c>
      <c r="Y31" s="1063">
        <f t="shared" si="9"/>
        <v>44402</v>
      </c>
      <c r="Z31" s="1064">
        <v>44419</v>
      </c>
      <c r="AA31" s="95"/>
    </row>
    <row r="32" spans="1:27" ht="37.5">
      <c r="A32" s="1866"/>
      <c r="B32" s="1055">
        <f t="shared" si="7"/>
        <v>5</v>
      </c>
      <c r="C32" s="1056" t="str">
        <f t="shared" si="8"/>
        <v>У_С</v>
      </c>
      <c r="D32" s="1057" t="s">
        <v>1471</v>
      </c>
      <c r="E32" s="1058" t="s">
        <v>131</v>
      </c>
      <c r="F32" s="1057" t="s">
        <v>1471</v>
      </c>
      <c r="G32" s="1059" t="s">
        <v>116</v>
      </c>
      <c r="H32" s="1060" t="s">
        <v>1473</v>
      </c>
      <c r="I32" s="1061"/>
      <c r="J32" s="1077">
        <f t="shared" si="9"/>
        <v>44168</v>
      </c>
      <c r="K32" s="1062">
        <f t="shared" si="9"/>
        <v>44196</v>
      </c>
      <c r="L32" s="1062">
        <f t="shared" si="9"/>
        <v>44245</v>
      </c>
      <c r="M32" s="1062">
        <f t="shared" si="9"/>
        <v>44250</v>
      </c>
      <c r="N32" s="1062">
        <f t="shared" si="9"/>
        <v>44278</v>
      </c>
      <c r="O32" s="1062">
        <f t="shared" si="9"/>
        <v>44278</v>
      </c>
      <c r="P32" s="1062">
        <f t="shared" si="9"/>
        <v>44312</v>
      </c>
      <c r="Q32" s="1062">
        <f t="shared" si="9"/>
        <v>44342</v>
      </c>
      <c r="R32" s="1062">
        <f t="shared" si="9"/>
        <v>44342</v>
      </c>
      <c r="S32" s="1062">
        <f t="shared" si="9"/>
        <v>44341</v>
      </c>
      <c r="T32" s="1062">
        <f t="shared" si="9"/>
        <v>44341</v>
      </c>
      <c r="U32" s="1062">
        <f t="shared" si="9"/>
        <v>44362</v>
      </c>
      <c r="V32" s="1062">
        <f t="shared" si="9"/>
        <v>44369</v>
      </c>
      <c r="W32" s="1062">
        <f t="shared" si="9"/>
        <v>44372</v>
      </c>
      <c r="X32" s="1062">
        <f t="shared" si="9"/>
        <v>44377</v>
      </c>
      <c r="Y32" s="1063">
        <f t="shared" si="9"/>
        <v>44402</v>
      </c>
      <c r="Z32" s="1064">
        <v>44419</v>
      </c>
      <c r="AA32" s="95"/>
    </row>
    <row r="33" spans="1:27" ht="37.5">
      <c r="A33" s="1866"/>
      <c r="B33" s="1065">
        <f t="shared" si="7"/>
        <v>5</v>
      </c>
      <c r="C33" s="1066" t="str">
        <f t="shared" si="8"/>
        <v>У_С</v>
      </c>
      <c r="D33" s="1067" t="s">
        <v>1471</v>
      </c>
      <c r="E33" s="1068" t="s">
        <v>133</v>
      </c>
      <c r="F33" s="1067" t="s">
        <v>1471</v>
      </c>
      <c r="G33" s="1069" t="s">
        <v>116</v>
      </c>
      <c r="H33" s="1070" t="s">
        <v>1473</v>
      </c>
      <c r="I33" s="1071"/>
      <c r="J33" s="1076">
        <f t="shared" si="9"/>
        <v>44168</v>
      </c>
      <c r="K33" s="1072">
        <f t="shared" si="9"/>
        <v>44196</v>
      </c>
      <c r="L33" s="1072">
        <f t="shared" si="9"/>
        <v>44245</v>
      </c>
      <c r="M33" s="1072">
        <f t="shared" si="9"/>
        <v>44250</v>
      </c>
      <c r="N33" s="1072">
        <f t="shared" si="9"/>
        <v>44278</v>
      </c>
      <c r="O33" s="1072">
        <f t="shared" si="9"/>
        <v>44278</v>
      </c>
      <c r="P33" s="1072">
        <f t="shared" si="9"/>
        <v>44312</v>
      </c>
      <c r="Q33" s="1072">
        <f t="shared" si="9"/>
        <v>44342</v>
      </c>
      <c r="R33" s="1072">
        <f t="shared" si="9"/>
        <v>44342</v>
      </c>
      <c r="S33" s="1072">
        <f t="shared" si="9"/>
        <v>44341</v>
      </c>
      <c r="T33" s="1072">
        <f t="shared" si="9"/>
        <v>44341</v>
      </c>
      <c r="U33" s="1072">
        <f t="shared" si="9"/>
        <v>44362</v>
      </c>
      <c r="V33" s="1072">
        <f t="shared" si="9"/>
        <v>44369</v>
      </c>
      <c r="W33" s="1072">
        <f t="shared" si="9"/>
        <v>44372</v>
      </c>
      <c r="X33" s="1072">
        <f t="shared" si="9"/>
        <v>44377</v>
      </c>
      <c r="Y33" s="1073">
        <f t="shared" si="9"/>
        <v>44402</v>
      </c>
      <c r="Z33" s="1064">
        <v>44419</v>
      </c>
      <c r="AA33" s="95"/>
    </row>
    <row r="34" spans="1:27" ht="37.5">
      <c r="A34" s="1866">
        <f>A26+1</f>
        <v>6</v>
      </c>
      <c r="B34" s="1044">
        <v>7</v>
      </c>
      <c r="C34" s="1045" t="s">
        <v>114</v>
      </c>
      <c r="D34" s="1046" t="s">
        <v>1475</v>
      </c>
      <c r="E34" s="1047" t="s">
        <v>592</v>
      </c>
      <c r="F34" s="1046" t="s">
        <v>1475</v>
      </c>
      <c r="G34" s="1048" t="s">
        <v>116</v>
      </c>
      <c r="H34" s="1049" t="s">
        <v>1272</v>
      </c>
      <c r="I34" s="1050" t="str">
        <f>$I$5</f>
        <v>2-х этапный ЗЗП, без ПС</v>
      </c>
      <c r="J34" s="1075" t="str">
        <f>IFERROR(VLOOKUP($D$34,'ИСХОДНИК-даты-2х'!$D$10:$AI$139,2,0),"-")</f>
        <v>-</v>
      </c>
      <c r="K34" s="1075" t="str">
        <f>IFERROR(VLOOKUP($D$34,'ИСХОДНИК-даты-2х'!$D$10:$AI$139,3,0),"-")</f>
        <v>-</v>
      </c>
      <c r="L34" s="1051" t="str">
        <f>IFERROR(VLOOKUP($D$34,'ИСХОДНИК-даты-2х'!$D$10:$AI$139,4,0),"-")</f>
        <v>-</v>
      </c>
      <c r="M34" s="1052" t="str">
        <f>IFERROR(VLOOKUP($D$34,'ИСХОДНИК-даты-2х'!$D$10:$AI$139,5,0),"-")</f>
        <v>-</v>
      </c>
      <c r="N34" s="1052" t="str">
        <f>IFERROR(VLOOKUP($D$34,'ИСХОДНИК-даты-2х'!$D$10:$AI$139,6,0),"-")</f>
        <v>-</v>
      </c>
      <c r="O34" s="1052" t="str">
        <f>IFERROR(VLOOKUP($D$34,'ИСХОДНИК-даты-2х'!$D$10:$AI$139,7,0),"-")</f>
        <v>-</v>
      </c>
      <c r="P34" s="1052" t="str">
        <f>IFERROR(VLOOKUP($D$34,'ИСХОДНИК-даты-2х'!$D$10:$AI$139,8,0),"-")</f>
        <v>-</v>
      </c>
      <c r="Q34" s="1052" t="str">
        <f>IFERROR(VLOOKUP($D$34,'ИСХОДНИК-даты-2х'!$D$10:$AI$139,9,0),"-")</f>
        <v>-</v>
      </c>
      <c r="R34" s="1052" t="str">
        <f>IFERROR(VLOOKUP($D$34,'ИСХОДНИК-даты-2х'!$D$10:$AI$139,10,0),"-")</f>
        <v>-</v>
      </c>
      <c r="S34" s="1052" t="str">
        <f>IFERROR(VLOOKUP($D$34,'ИСХОДНИК-даты-2х'!$D$10:$AI$139,11,0),"-")</f>
        <v>-</v>
      </c>
      <c r="T34" s="1052" t="str">
        <f>IFERROR(VLOOKUP($D$34,'ИСХОДНИК-даты-2х'!$D$10:$AI$139,12,0),"-")</f>
        <v>-</v>
      </c>
      <c r="U34" s="1052" t="str">
        <f>IFERROR(VLOOKUP($D$34,'ИСХОДНИК-даты-2х'!$D$10:$AI$139,13,0),"-")</f>
        <v>-</v>
      </c>
      <c r="V34" s="1052" t="str">
        <f>IFERROR(VLOOKUP($D$34,'ИСХОДНИК-даты-2х'!$D$10:$AI$139,14,0),"-")</f>
        <v>-</v>
      </c>
      <c r="W34" s="1052" t="str">
        <f>IFERROR(VLOOKUP($D$34,'ИСХОДНИК-даты-2х'!$D$10:$AI$139,15,0),"-")</f>
        <v>-</v>
      </c>
      <c r="X34" s="1052" t="str">
        <f>IFERROR(VLOOKUP($D$34,'ИСХОДНИК-даты-2х'!$D$10:$AI$139,16,0),"-")</f>
        <v>-</v>
      </c>
      <c r="Y34" s="1053" t="str">
        <f>IFERROR(VLOOKUP($D$34,'ИСХОДНИК-даты-2х'!$D$10:$AI$139,17,0),"-")</f>
        <v>-</v>
      </c>
      <c r="Z34" s="1064">
        <v>43946</v>
      </c>
      <c r="AA34" s="95"/>
    </row>
    <row r="35" spans="1:27">
      <c r="A35" s="1866"/>
      <c r="B35" s="1065">
        <f>$B$34</f>
        <v>7</v>
      </c>
      <c r="C35" s="1066" t="str">
        <f>$C$34</f>
        <v>У_С</v>
      </c>
      <c r="D35" s="1067" t="s">
        <v>1475</v>
      </c>
      <c r="E35" s="1068" t="s">
        <v>596</v>
      </c>
      <c r="F35" s="1067" t="s">
        <v>1475</v>
      </c>
      <c r="G35" s="1069" t="s">
        <v>116</v>
      </c>
      <c r="H35" s="1070" t="s">
        <v>1274</v>
      </c>
      <c r="I35" s="1071"/>
      <c r="J35" s="1076" t="str">
        <f t="shared" ref="J35:Y35" si="10">J$34</f>
        <v>-</v>
      </c>
      <c r="K35" s="1072" t="str">
        <f t="shared" si="10"/>
        <v>-</v>
      </c>
      <c r="L35" s="1072" t="str">
        <f t="shared" si="10"/>
        <v>-</v>
      </c>
      <c r="M35" s="1072" t="str">
        <f t="shared" si="10"/>
        <v>-</v>
      </c>
      <c r="N35" s="1072" t="str">
        <f t="shared" si="10"/>
        <v>-</v>
      </c>
      <c r="O35" s="1072" t="str">
        <f t="shared" si="10"/>
        <v>-</v>
      </c>
      <c r="P35" s="1072" t="str">
        <f t="shared" si="10"/>
        <v>-</v>
      </c>
      <c r="Q35" s="1072" t="str">
        <f t="shared" si="10"/>
        <v>-</v>
      </c>
      <c r="R35" s="1072" t="str">
        <f t="shared" si="10"/>
        <v>-</v>
      </c>
      <c r="S35" s="1072" t="str">
        <f t="shared" si="10"/>
        <v>-</v>
      </c>
      <c r="T35" s="1072" t="str">
        <f t="shared" si="10"/>
        <v>-</v>
      </c>
      <c r="U35" s="1072" t="str">
        <f t="shared" si="10"/>
        <v>-</v>
      </c>
      <c r="V35" s="1072" t="str">
        <f t="shared" si="10"/>
        <v>-</v>
      </c>
      <c r="W35" s="1072" t="str">
        <f t="shared" si="10"/>
        <v>-</v>
      </c>
      <c r="X35" s="1072" t="str">
        <f t="shared" si="10"/>
        <v>-</v>
      </c>
      <c r="Y35" s="1073" t="str">
        <f t="shared" si="10"/>
        <v>-</v>
      </c>
      <c r="Z35" s="1064">
        <v>45044</v>
      </c>
      <c r="AA35" s="95"/>
    </row>
    <row r="36" spans="1:27" ht="37.5">
      <c r="A36" s="1866">
        <f>A34+1</f>
        <v>7</v>
      </c>
      <c r="B36" s="1044">
        <v>8</v>
      </c>
      <c r="C36" s="1045" t="s">
        <v>114</v>
      </c>
      <c r="D36" s="1046" t="s">
        <v>1476</v>
      </c>
      <c r="E36" s="1047" t="s">
        <v>698</v>
      </c>
      <c r="F36" s="1046" t="s">
        <v>1476</v>
      </c>
      <c r="G36" s="1048" t="s">
        <v>116</v>
      </c>
      <c r="H36" s="1049" t="s">
        <v>1276</v>
      </c>
      <c r="I36" s="1050" t="str">
        <f>$I$5</f>
        <v>2-х этапный ЗЗП, без ПС</v>
      </c>
      <c r="J36" s="1051" t="str">
        <f>IFERROR(VLOOKUP($D$36,'ИСХОДНИК-даты-2х'!$D$10:$AI$139,2,0),"-")</f>
        <v>-</v>
      </c>
      <c r="K36" s="1075" t="str">
        <f>IFERROR(VLOOKUP($D$36,'ИСХОДНИК-даты-2х'!$D$10:$AI$139,3,0),"-")</f>
        <v>-</v>
      </c>
      <c r="L36" s="1051" t="str">
        <f>IFERROR(VLOOKUP($D$36,'ИСХОДНИК-даты-2х'!$D$10:$AI$139,4,0),"-")</f>
        <v>-</v>
      </c>
      <c r="M36" s="1052" t="str">
        <f>IFERROR(VLOOKUP($D$36,'ИСХОДНИК-даты-2х'!$D$10:$AI$139,5,0),"-")</f>
        <v>-</v>
      </c>
      <c r="N36" s="1052" t="str">
        <f>IFERROR(VLOOKUP($D$36,'ИСХОДНИК-даты-2х'!$D$10:$AI$139,6,0),"-")</f>
        <v>-</v>
      </c>
      <c r="O36" s="1052" t="str">
        <f>IFERROR(VLOOKUP($D$36,'ИСХОДНИК-даты-2х'!$D$10:$AI$139,7,0),"-")</f>
        <v>-</v>
      </c>
      <c r="P36" s="1052" t="str">
        <f>IFERROR(VLOOKUP($D$36,'ИСХОДНИК-даты-2х'!$D$10:$AI$139,8,0),"-")</f>
        <v>-</v>
      </c>
      <c r="Q36" s="1052" t="str">
        <f>IFERROR(VLOOKUP($D$36,'ИСХОДНИК-даты-2х'!$D$10:$AI$139,9,0),"-")</f>
        <v>-</v>
      </c>
      <c r="R36" s="1052" t="str">
        <f>IFERROR(VLOOKUP($D$36,'ИСХОДНИК-даты-2х'!$D$10:$AI$139,10,0),"-")</f>
        <v>-</v>
      </c>
      <c r="S36" s="1052" t="str">
        <f>IFERROR(VLOOKUP($D$36,'ИСХОДНИК-даты-2х'!$D$10:$AI$139,11,0),"-")</f>
        <v>-</v>
      </c>
      <c r="T36" s="1052" t="str">
        <f>IFERROR(VLOOKUP($D$36,'ИСХОДНИК-даты-2х'!$D$10:$AI$139,12,0),"-")</f>
        <v>-</v>
      </c>
      <c r="U36" s="1052" t="str">
        <f>IFERROR(VLOOKUP($D$36,'ИСХОДНИК-даты-2х'!$D$10:$AI$139,13,0),"-")</f>
        <v>-</v>
      </c>
      <c r="V36" s="1052" t="str">
        <f>IFERROR(VLOOKUP($D$36,'ИСХОДНИК-даты-2х'!$D$10:$AI$139,14,0),"-")</f>
        <v>-</v>
      </c>
      <c r="W36" s="1052" t="str">
        <f>IFERROR(VLOOKUP($D$36,'ИСХОДНИК-даты-2х'!$D$10:$AI$139,15,0),"-")</f>
        <v>-</v>
      </c>
      <c r="X36" s="1052" t="str">
        <f>IFERROR(VLOOKUP($D$36,'ИСХОДНИК-даты-2х'!$D$10:$AI$139,16,0),"-")</f>
        <v>-</v>
      </c>
      <c r="Y36" s="1053" t="str">
        <f>IFERROR(VLOOKUP($D$36,'ИСХОДНИК-даты-2х'!$D$10:$AI$139,17,0),"-")</f>
        <v>-</v>
      </c>
      <c r="Z36" s="1064">
        <v>44155</v>
      </c>
      <c r="AA36" s="95"/>
    </row>
    <row r="37" spans="1:27" ht="37.5">
      <c r="A37" s="1866"/>
      <c r="B37" s="1055">
        <f>$B$36</f>
        <v>8</v>
      </c>
      <c r="C37" s="1056" t="str">
        <f>$C$36</f>
        <v>У_С</v>
      </c>
      <c r="D37" s="1057" t="s">
        <v>1476</v>
      </c>
      <c r="E37" s="1058" t="s">
        <v>706</v>
      </c>
      <c r="F37" s="1057" t="s">
        <v>1476</v>
      </c>
      <c r="G37" s="1059" t="s">
        <v>116</v>
      </c>
      <c r="H37" s="1060" t="s">
        <v>1278</v>
      </c>
      <c r="I37" s="1061"/>
      <c r="J37" s="1062" t="str">
        <f t="shared" ref="J37:Y39" si="11">J$36</f>
        <v>-</v>
      </c>
      <c r="K37" s="1062" t="str">
        <f t="shared" si="11"/>
        <v>-</v>
      </c>
      <c r="L37" s="1062" t="str">
        <f t="shared" si="11"/>
        <v>-</v>
      </c>
      <c r="M37" s="1062" t="str">
        <f t="shared" si="11"/>
        <v>-</v>
      </c>
      <c r="N37" s="1062" t="str">
        <f t="shared" si="11"/>
        <v>-</v>
      </c>
      <c r="O37" s="1062" t="str">
        <f t="shared" si="11"/>
        <v>-</v>
      </c>
      <c r="P37" s="1062" t="str">
        <f t="shared" si="11"/>
        <v>-</v>
      </c>
      <c r="Q37" s="1062" t="str">
        <f t="shared" si="11"/>
        <v>-</v>
      </c>
      <c r="R37" s="1062" t="str">
        <f t="shared" si="11"/>
        <v>-</v>
      </c>
      <c r="S37" s="1062" t="str">
        <f t="shared" si="11"/>
        <v>-</v>
      </c>
      <c r="T37" s="1062" t="str">
        <f t="shared" si="11"/>
        <v>-</v>
      </c>
      <c r="U37" s="1062" t="str">
        <f t="shared" si="11"/>
        <v>-</v>
      </c>
      <c r="V37" s="1062" t="str">
        <f t="shared" si="11"/>
        <v>-</v>
      </c>
      <c r="W37" s="1062" t="str">
        <f t="shared" si="11"/>
        <v>-</v>
      </c>
      <c r="X37" s="1062" t="str">
        <f t="shared" si="11"/>
        <v>-</v>
      </c>
      <c r="Y37" s="1063" t="str">
        <f t="shared" si="11"/>
        <v>-</v>
      </c>
      <c r="Z37" s="1064">
        <v>44211</v>
      </c>
      <c r="AA37" s="95"/>
    </row>
    <row r="38" spans="1:27" ht="37.5">
      <c r="A38" s="1866"/>
      <c r="B38" s="1055">
        <f>$B$36</f>
        <v>8</v>
      </c>
      <c r="C38" s="1056" t="str">
        <f>$C$36</f>
        <v>У_С</v>
      </c>
      <c r="D38" s="1057" t="s">
        <v>1476</v>
      </c>
      <c r="E38" s="1058" t="s">
        <v>798</v>
      </c>
      <c r="F38" s="1057" t="s">
        <v>1476</v>
      </c>
      <c r="G38" s="1059" t="s">
        <v>116</v>
      </c>
      <c r="H38" s="1060" t="s">
        <v>1280</v>
      </c>
      <c r="I38" s="1061"/>
      <c r="J38" s="1062" t="str">
        <f t="shared" si="11"/>
        <v>-</v>
      </c>
      <c r="K38" s="1062" t="str">
        <f t="shared" si="11"/>
        <v>-</v>
      </c>
      <c r="L38" s="1062" t="str">
        <f t="shared" si="11"/>
        <v>-</v>
      </c>
      <c r="M38" s="1062" t="str">
        <f t="shared" si="11"/>
        <v>-</v>
      </c>
      <c r="N38" s="1062" t="str">
        <f t="shared" si="11"/>
        <v>-</v>
      </c>
      <c r="O38" s="1062" t="str">
        <f t="shared" si="11"/>
        <v>-</v>
      </c>
      <c r="P38" s="1062" t="str">
        <f t="shared" si="11"/>
        <v>-</v>
      </c>
      <c r="Q38" s="1062" t="str">
        <f t="shared" si="11"/>
        <v>-</v>
      </c>
      <c r="R38" s="1062" t="str">
        <f t="shared" si="11"/>
        <v>-</v>
      </c>
      <c r="S38" s="1062" t="str">
        <f t="shared" si="11"/>
        <v>-</v>
      </c>
      <c r="T38" s="1062" t="str">
        <f t="shared" si="11"/>
        <v>-</v>
      </c>
      <c r="U38" s="1062" t="str">
        <f t="shared" si="11"/>
        <v>-</v>
      </c>
      <c r="V38" s="1062" t="str">
        <f t="shared" si="11"/>
        <v>-</v>
      </c>
      <c r="W38" s="1062" t="str">
        <f t="shared" si="11"/>
        <v>-</v>
      </c>
      <c r="X38" s="1062" t="str">
        <f t="shared" si="11"/>
        <v>-</v>
      </c>
      <c r="Y38" s="1063" t="str">
        <f t="shared" si="11"/>
        <v>-</v>
      </c>
      <c r="Z38" s="1064">
        <v>44221</v>
      </c>
      <c r="AA38" s="95"/>
    </row>
    <row r="39" spans="1:27" ht="37.5">
      <c r="A39" s="1866"/>
      <c r="B39" s="1065">
        <f>$B$36</f>
        <v>8</v>
      </c>
      <c r="C39" s="1066" t="str">
        <f>$C$36</f>
        <v>У_С</v>
      </c>
      <c r="D39" s="1067" t="s">
        <v>1476</v>
      </c>
      <c r="E39" s="1068" t="s">
        <v>610</v>
      </c>
      <c r="F39" s="1067" t="s">
        <v>1476</v>
      </c>
      <c r="G39" s="1069" t="s">
        <v>116</v>
      </c>
      <c r="H39" s="1070" t="s">
        <v>1282</v>
      </c>
      <c r="I39" s="1071"/>
      <c r="J39" s="1072" t="str">
        <f t="shared" si="11"/>
        <v>-</v>
      </c>
      <c r="K39" s="1072" t="str">
        <f t="shared" si="11"/>
        <v>-</v>
      </c>
      <c r="L39" s="1072" t="str">
        <f t="shared" si="11"/>
        <v>-</v>
      </c>
      <c r="M39" s="1072" t="str">
        <f t="shared" si="11"/>
        <v>-</v>
      </c>
      <c r="N39" s="1072" t="str">
        <f t="shared" si="11"/>
        <v>-</v>
      </c>
      <c r="O39" s="1072" t="str">
        <f t="shared" si="11"/>
        <v>-</v>
      </c>
      <c r="P39" s="1072" t="str">
        <f t="shared" si="11"/>
        <v>-</v>
      </c>
      <c r="Q39" s="1072" t="str">
        <f t="shared" si="11"/>
        <v>-</v>
      </c>
      <c r="R39" s="1072" t="str">
        <f t="shared" si="11"/>
        <v>-</v>
      </c>
      <c r="S39" s="1072" t="str">
        <f t="shared" si="11"/>
        <v>-</v>
      </c>
      <c r="T39" s="1072" t="str">
        <f t="shared" si="11"/>
        <v>-</v>
      </c>
      <c r="U39" s="1072" t="str">
        <f t="shared" si="11"/>
        <v>-</v>
      </c>
      <c r="V39" s="1072" t="str">
        <f t="shared" si="11"/>
        <v>-</v>
      </c>
      <c r="W39" s="1072" t="str">
        <f t="shared" si="11"/>
        <v>-</v>
      </c>
      <c r="X39" s="1072" t="str">
        <f t="shared" si="11"/>
        <v>-</v>
      </c>
      <c r="Y39" s="1073" t="str">
        <f t="shared" si="11"/>
        <v>-</v>
      </c>
      <c r="Z39" s="1064">
        <v>44110</v>
      </c>
      <c r="AA39" s="95"/>
    </row>
    <row r="40" spans="1:27" ht="37.5">
      <c r="A40" s="1867">
        <f>A36+1</f>
        <v>8</v>
      </c>
      <c r="B40" s="1044">
        <v>10</v>
      </c>
      <c r="C40" s="1045" t="s">
        <v>114</v>
      </c>
      <c r="D40" s="1046" t="s">
        <v>1479</v>
      </c>
      <c r="E40" s="1047" t="s">
        <v>171</v>
      </c>
      <c r="F40" s="1046" t="s">
        <v>1479</v>
      </c>
      <c r="G40" s="1048" t="s">
        <v>116</v>
      </c>
      <c r="H40" s="1049" t="s">
        <v>1478</v>
      </c>
      <c r="I40" s="1050" t="str">
        <f>$I$5</f>
        <v>2-х этапный ЗЗП, без ПС</v>
      </c>
      <c r="J40" s="1051">
        <f>IFERROR(VLOOKUP($D$40,'ИСХОДНИК-даты-2х'!$D$10:$AI$139,2,0),"-")</f>
        <v>44481</v>
      </c>
      <c r="K40" s="1078">
        <f>IFERROR(VLOOKUP($D$40,'ИСХОДНИК-даты-2х'!$D$10:$AI$139,3,0),"-")</f>
        <v>44509</v>
      </c>
      <c r="L40" s="970">
        <f>IFERROR(VLOOKUP($D$40,'ИСХОДНИК-даты-2х'!$D$10:$AI$139,4,0),"-")</f>
        <v>44558</v>
      </c>
      <c r="M40" s="911">
        <f>IFERROR(VLOOKUP($D$40,'ИСХОДНИК-даты-2х'!$D$10:$AI$139,5,0),"-")</f>
        <v>44561</v>
      </c>
      <c r="N40" s="911">
        <f>IFERROR(VLOOKUP($D$40,'ИСХОДНИК-даты-2х'!$D$10:$AI$139,6,0),"-")</f>
        <v>44589</v>
      </c>
      <c r="O40" s="911">
        <f>IFERROR(VLOOKUP($D$40,'ИСХОДНИК-даты-2х'!$D$10:$AI$139,7,0),"-")</f>
        <v>44589</v>
      </c>
      <c r="P40" s="911">
        <f>IFERROR(VLOOKUP($D$40,'ИСХОДНИК-даты-2х'!$D$10:$AI$139,8,0),"-")</f>
        <v>44673</v>
      </c>
      <c r="Q40" s="911">
        <f>IFERROR(VLOOKUP($D$40,'ИСХОДНИК-даты-2х'!$D$10:$AI$139,9,0),"-")</f>
        <v>44705</v>
      </c>
      <c r="R40" s="911">
        <f>IFERROR(VLOOKUP($D$40,'ИСХОДНИК-даты-2х'!$D$10:$AI$139,10,0),"-")</f>
        <v>44705</v>
      </c>
      <c r="S40" s="911">
        <f>IFERROR(VLOOKUP($D$40,'ИСХОДНИК-даты-2х'!$D$10:$AI$139,11,0),"-")</f>
        <v>44704</v>
      </c>
      <c r="T40" s="911">
        <f>IFERROR(VLOOKUP($D$40,'ИСХОДНИК-даты-2х'!$D$10:$AI$139,12,0),"-")</f>
        <v>44704</v>
      </c>
      <c r="U40" s="911">
        <f>IFERROR(VLOOKUP($D$40,'ИСХОДНИК-даты-2х'!$D$10:$AI$139,13,0),"-")</f>
        <v>44725</v>
      </c>
      <c r="V40" s="911">
        <f>IFERROR(VLOOKUP($D$40,'ИСХОДНИК-даты-2х'!$D$10:$AI$139,14,0),"-")</f>
        <v>44732</v>
      </c>
      <c r="W40" s="911">
        <f>IFERROR(VLOOKUP($D$40,'ИСХОДНИК-даты-2х'!$D$10:$AI$139,15,0),"-")</f>
        <v>44735</v>
      </c>
      <c r="X40" s="911">
        <f>IFERROR(VLOOKUP($D$40,'ИСХОДНИК-даты-2х'!$D$10:$AI$139,16,0),"-")</f>
        <v>44740</v>
      </c>
      <c r="Y40" s="1079">
        <f>IFERROR(VLOOKUP($D$40,'ИСХОДНИК-даты-2х'!$D$10:$AI$139,17,0),"-")</f>
        <v>44765</v>
      </c>
      <c r="Z40" s="1064">
        <v>44548</v>
      </c>
      <c r="AA40" s="95"/>
    </row>
    <row r="41" spans="1:27">
      <c r="A41" s="1867"/>
      <c r="B41" s="1055">
        <f t="shared" ref="B41:B56" si="12">$B$40</f>
        <v>10</v>
      </c>
      <c r="C41" s="1056" t="s">
        <v>114</v>
      </c>
      <c r="D41" s="1057" t="s">
        <v>1479</v>
      </c>
      <c r="E41" s="1058" t="s">
        <v>174</v>
      </c>
      <c r="F41" s="1057" t="s">
        <v>1479</v>
      </c>
      <c r="G41" s="1059" t="s">
        <v>116</v>
      </c>
      <c r="H41" s="1060" t="s">
        <v>1478</v>
      </c>
      <c r="I41" s="1061"/>
      <c r="J41" s="1062">
        <f t="shared" ref="J41:Y50" si="13">J$40</f>
        <v>44481</v>
      </c>
      <c r="K41" s="1062">
        <f t="shared" si="13"/>
        <v>44509</v>
      </c>
      <c r="L41" s="1062">
        <f t="shared" si="13"/>
        <v>44558</v>
      </c>
      <c r="M41" s="1062">
        <f t="shared" si="13"/>
        <v>44561</v>
      </c>
      <c r="N41" s="1062">
        <f t="shared" si="13"/>
        <v>44589</v>
      </c>
      <c r="O41" s="1062">
        <f t="shared" si="13"/>
        <v>44589</v>
      </c>
      <c r="P41" s="1062">
        <f t="shared" si="13"/>
        <v>44673</v>
      </c>
      <c r="Q41" s="1062">
        <f t="shared" si="13"/>
        <v>44705</v>
      </c>
      <c r="R41" s="1062">
        <f t="shared" si="13"/>
        <v>44705</v>
      </c>
      <c r="S41" s="1062">
        <f t="shared" si="13"/>
        <v>44704</v>
      </c>
      <c r="T41" s="1062">
        <f t="shared" si="13"/>
        <v>44704</v>
      </c>
      <c r="U41" s="1062">
        <f t="shared" si="13"/>
        <v>44725</v>
      </c>
      <c r="V41" s="1062">
        <f t="shared" si="13"/>
        <v>44732</v>
      </c>
      <c r="W41" s="1062">
        <f t="shared" si="13"/>
        <v>44735</v>
      </c>
      <c r="X41" s="1062">
        <f t="shared" si="13"/>
        <v>44740</v>
      </c>
      <c r="Y41" s="1063">
        <f t="shared" si="13"/>
        <v>44765</v>
      </c>
      <c r="Z41" s="1064">
        <v>44548</v>
      </c>
      <c r="AA41" s="95"/>
    </row>
    <row r="42" spans="1:27">
      <c r="A42" s="1867"/>
      <c r="B42" s="1055">
        <f t="shared" si="12"/>
        <v>10</v>
      </c>
      <c r="C42" s="1056" t="s">
        <v>114</v>
      </c>
      <c r="D42" s="1057" t="s">
        <v>1479</v>
      </c>
      <c r="E42" s="1058" t="s">
        <v>176</v>
      </c>
      <c r="F42" s="1057" t="s">
        <v>1479</v>
      </c>
      <c r="G42" s="1059" t="s">
        <v>116</v>
      </c>
      <c r="H42" s="1060" t="s">
        <v>1478</v>
      </c>
      <c r="I42" s="1061"/>
      <c r="J42" s="1062">
        <f t="shared" si="13"/>
        <v>44481</v>
      </c>
      <c r="K42" s="1062">
        <f t="shared" si="13"/>
        <v>44509</v>
      </c>
      <c r="L42" s="1062">
        <f t="shared" si="13"/>
        <v>44558</v>
      </c>
      <c r="M42" s="1062">
        <f t="shared" si="13"/>
        <v>44561</v>
      </c>
      <c r="N42" s="1062">
        <f t="shared" si="13"/>
        <v>44589</v>
      </c>
      <c r="O42" s="1062">
        <f t="shared" si="13"/>
        <v>44589</v>
      </c>
      <c r="P42" s="1062">
        <f t="shared" si="13"/>
        <v>44673</v>
      </c>
      <c r="Q42" s="1062">
        <f t="shared" si="13"/>
        <v>44705</v>
      </c>
      <c r="R42" s="1062">
        <f t="shared" si="13"/>
        <v>44705</v>
      </c>
      <c r="S42" s="1062">
        <f t="shared" si="13"/>
        <v>44704</v>
      </c>
      <c r="T42" s="1062">
        <f t="shared" si="13"/>
        <v>44704</v>
      </c>
      <c r="U42" s="1062">
        <f t="shared" si="13"/>
        <v>44725</v>
      </c>
      <c r="V42" s="1062">
        <f t="shared" si="13"/>
        <v>44732</v>
      </c>
      <c r="W42" s="1062">
        <f t="shared" si="13"/>
        <v>44735</v>
      </c>
      <c r="X42" s="1062">
        <f t="shared" si="13"/>
        <v>44740</v>
      </c>
      <c r="Y42" s="1063">
        <f t="shared" si="13"/>
        <v>44765</v>
      </c>
      <c r="Z42" s="1064">
        <v>44548</v>
      </c>
      <c r="AA42" s="95"/>
    </row>
    <row r="43" spans="1:27">
      <c r="A43" s="1867"/>
      <c r="B43" s="1055">
        <f t="shared" si="12"/>
        <v>10</v>
      </c>
      <c r="C43" s="1056" t="s">
        <v>114</v>
      </c>
      <c r="D43" s="1057" t="s">
        <v>1479</v>
      </c>
      <c r="E43" s="1058" t="s">
        <v>178</v>
      </c>
      <c r="F43" s="1057" t="s">
        <v>1479</v>
      </c>
      <c r="G43" s="1059" t="s">
        <v>116</v>
      </c>
      <c r="H43" s="1060" t="s">
        <v>1478</v>
      </c>
      <c r="I43" s="1061"/>
      <c r="J43" s="1062">
        <f t="shared" si="13"/>
        <v>44481</v>
      </c>
      <c r="K43" s="1062">
        <f t="shared" si="13"/>
        <v>44509</v>
      </c>
      <c r="L43" s="1062">
        <f t="shared" si="13"/>
        <v>44558</v>
      </c>
      <c r="M43" s="1062">
        <f t="shared" si="13"/>
        <v>44561</v>
      </c>
      <c r="N43" s="1062">
        <f t="shared" si="13"/>
        <v>44589</v>
      </c>
      <c r="O43" s="1062">
        <f t="shared" si="13"/>
        <v>44589</v>
      </c>
      <c r="P43" s="1062">
        <f t="shared" si="13"/>
        <v>44673</v>
      </c>
      <c r="Q43" s="1062">
        <f t="shared" si="13"/>
        <v>44705</v>
      </c>
      <c r="R43" s="1062">
        <f t="shared" si="13"/>
        <v>44705</v>
      </c>
      <c r="S43" s="1062">
        <f t="shared" si="13"/>
        <v>44704</v>
      </c>
      <c r="T43" s="1062">
        <f t="shared" si="13"/>
        <v>44704</v>
      </c>
      <c r="U43" s="1062">
        <f t="shared" si="13"/>
        <v>44725</v>
      </c>
      <c r="V43" s="1062">
        <f t="shared" si="13"/>
        <v>44732</v>
      </c>
      <c r="W43" s="1062">
        <f t="shared" si="13"/>
        <v>44735</v>
      </c>
      <c r="X43" s="1062">
        <f t="shared" si="13"/>
        <v>44740</v>
      </c>
      <c r="Y43" s="1063">
        <f t="shared" si="13"/>
        <v>44765</v>
      </c>
      <c r="Z43" s="1064">
        <v>44548</v>
      </c>
      <c r="AA43" s="95"/>
    </row>
    <row r="44" spans="1:27">
      <c r="A44" s="1867"/>
      <c r="B44" s="1055">
        <f t="shared" si="12"/>
        <v>10</v>
      </c>
      <c r="C44" s="1056" t="s">
        <v>114</v>
      </c>
      <c r="D44" s="1057" t="s">
        <v>1479</v>
      </c>
      <c r="E44" s="1058" t="s">
        <v>180</v>
      </c>
      <c r="F44" s="1057" t="s">
        <v>1479</v>
      </c>
      <c r="G44" s="1059" t="s">
        <v>116</v>
      </c>
      <c r="H44" s="1060" t="s">
        <v>1478</v>
      </c>
      <c r="I44" s="1061"/>
      <c r="J44" s="1062">
        <f t="shared" si="13"/>
        <v>44481</v>
      </c>
      <c r="K44" s="1062">
        <f t="shared" si="13"/>
        <v>44509</v>
      </c>
      <c r="L44" s="1062">
        <f t="shared" si="13"/>
        <v>44558</v>
      </c>
      <c r="M44" s="1062">
        <f t="shared" si="13"/>
        <v>44561</v>
      </c>
      <c r="N44" s="1062">
        <f t="shared" si="13"/>
        <v>44589</v>
      </c>
      <c r="O44" s="1062">
        <f t="shared" si="13"/>
        <v>44589</v>
      </c>
      <c r="P44" s="1062">
        <f t="shared" si="13"/>
        <v>44673</v>
      </c>
      <c r="Q44" s="1062">
        <f t="shared" si="13"/>
        <v>44705</v>
      </c>
      <c r="R44" s="1062">
        <f t="shared" si="13"/>
        <v>44705</v>
      </c>
      <c r="S44" s="1062">
        <f t="shared" si="13"/>
        <v>44704</v>
      </c>
      <c r="T44" s="1062">
        <f t="shared" si="13"/>
        <v>44704</v>
      </c>
      <c r="U44" s="1062">
        <f t="shared" si="13"/>
        <v>44725</v>
      </c>
      <c r="V44" s="1062">
        <f t="shared" si="13"/>
        <v>44732</v>
      </c>
      <c r="W44" s="1062">
        <f t="shared" si="13"/>
        <v>44735</v>
      </c>
      <c r="X44" s="1062">
        <f t="shared" si="13"/>
        <v>44740</v>
      </c>
      <c r="Y44" s="1063">
        <f t="shared" si="13"/>
        <v>44765</v>
      </c>
      <c r="Z44" s="1064">
        <v>44548</v>
      </c>
      <c r="AA44" s="95"/>
    </row>
    <row r="45" spans="1:27">
      <c r="A45" s="1867"/>
      <c r="B45" s="1055">
        <f t="shared" si="12"/>
        <v>10</v>
      </c>
      <c r="C45" s="1056" t="s">
        <v>114</v>
      </c>
      <c r="D45" s="1057" t="s">
        <v>1479</v>
      </c>
      <c r="E45" s="1058" t="s">
        <v>182</v>
      </c>
      <c r="F45" s="1057" t="s">
        <v>1479</v>
      </c>
      <c r="G45" s="1059" t="s">
        <v>116</v>
      </c>
      <c r="H45" s="1060" t="s">
        <v>1478</v>
      </c>
      <c r="I45" s="1061"/>
      <c r="J45" s="1062">
        <f t="shared" si="13"/>
        <v>44481</v>
      </c>
      <c r="K45" s="1062">
        <f t="shared" si="13"/>
        <v>44509</v>
      </c>
      <c r="L45" s="1062">
        <f t="shared" si="13"/>
        <v>44558</v>
      </c>
      <c r="M45" s="1062">
        <f t="shared" si="13"/>
        <v>44561</v>
      </c>
      <c r="N45" s="1062">
        <f t="shared" si="13"/>
        <v>44589</v>
      </c>
      <c r="O45" s="1062">
        <f t="shared" si="13"/>
        <v>44589</v>
      </c>
      <c r="P45" s="1062">
        <f t="shared" si="13"/>
        <v>44673</v>
      </c>
      <c r="Q45" s="1062">
        <f t="shared" si="13"/>
        <v>44705</v>
      </c>
      <c r="R45" s="1062">
        <f t="shared" si="13"/>
        <v>44705</v>
      </c>
      <c r="S45" s="1062">
        <f t="shared" si="13"/>
        <v>44704</v>
      </c>
      <c r="T45" s="1062">
        <f t="shared" si="13"/>
        <v>44704</v>
      </c>
      <c r="U45" s="1062">
        <f t="shared" si="13"/>
        <v>44725</v>
      </c>
      <c r="V45" s="1062">
        <f t="shared" si="13"/>
        <v>44732</v>
      </c>
      <c r="W45" s="1062">
        <f t="shared" si="13"/>
        <v>44735</v>
      </c>
      <c r="X45" s="1062">
        <f t="shared" si="13"/>
        <v>44740</v>
      </c>
      <c r="Y45" s="1063">
        <f t="shared" si="13"/>
        <v>44765</v>
      </c>
      <c r="Z45" s="1064">
        <v>44548</v>
      </c>
      <c r="AA45" s="95"/>
    </row>
    <row r="46" spans="1:27">
      <c r="A46" s="1867"/>
      <c r="B46" s="1055">
        <f t="shared" si="12"/>
        <v>10</v>
      </c>
      <c r="C46" s="1056" t="s">
        <v>114</v>
      </c>
      <c r="D46" s="1057" t="s">
        <v>1479</v>
      </c>
      <c r="E46" s="1058" t="s">
        <v>184</v>
      </c>
      <c r="F46" s="1057" t="s">
        <v>1479</v>
      </c>
      <c r="G46" s="1059" t="s">
        <v>116</v>
      </c>
      <c r="H46" s="1060" t="s">
        <v>1478</v>
      </c>
      <c r="I46" s="1061"/>
      <c r="J46" s="1062">
        <f t="shared" si="13"/>
        <v>44481</v>
      </c>
      <c r="K46" s="1062">
        <f t="shared" si="13"/>
        <v>44509</v>
      </c>
      <c r="L46" s="1062">
        <f t="shared" si="13"/>
        <v>44558</v>
      </c>
      <c r="M46" s="1062">
        <f t="shared" si="13"/>
        <v>44561</v>
      </c>
      <c r="N46" s="1062">
        <f t="shared" si="13"/>
        <v>44589</v>
      </c>
      <c r="O46" s="1062">
        <f t="shared" si="13"/>
        <v>44589</v>
      </c>
      <c r="P46" s="1062">
        <f t="shared" si="13"/>
        <v>44673</v>
      </c>
      <c r="Q46" s="1062">
        <f t="shared" si="13"/>
        <v>44705</v>
      </c>
      <c r="R46" s="1062">
        <f t="shared" si="13"/>
        <v>44705</v>
      </c>
      <c r="S46" s="1062">
        <f t="shared" si="13"/>
        <v>44704</v>
      </c>
      <c r="T46" s="1062">
        <f t="shared" si="13"/>
        <v>44704</v>
      </c>
      <c r="U46" s="1062">
        <f t="shared" si="13"/>
        <v>44725</v>
      </c>
      <c r="V46" s="1062">
        <f t="shared" si="13"/>
        <v>44732</v>
      </c>
      <c r="W46" s="1062">
        <f t="shared" si="13"/>
        <v>44735</v>
      </c>
      <c r="X46" s="1062">
        <f t="shared" si="13"/>
        <v>44740</v>
      </c>
      <c r="Y46" s="1063">
        <f t="shared" si="13"/>
        <v>44765</v>
      </c>
      <c r="Z46" s="1064">
        <v>44548</v>
      </c>
      <c r="AA46" s="95"/>
    </row>
    <row r="47" spans="1:27">
      <c r="A47" s="1867"/>
      <c r="B47" s="1055">
        <f t="shared" si="12"/>
        <v>10</v>
      </c>
      <c r="C47" s="1056" t="s">
        <v>114</v>
      </c>
      <c r="D47" s="1057" t="s">
        <v>1479</v>
      </c>
      <c r="E47" s="1058" t="s">
        <v>186</v>
      </c>
      <c r="F47" s="1057" t="s">
        <v>1479</v>
      </c>
      <c r="G47" s="1059" t="s">
        <v>116</v>
      </c>
      <c r="H47" s="1060" t="s">
        <v>187</v>
      </c>
      <c r="I47" s="1061"/>
      <c r="J47" s="1062">
        <f t="shared" si="13"/>
        <v>44481</v>
      </c>
      <c r="K47" s="1062">
        <f t="shared" si="13"/>
        <v>44509</v>
      </c>
      <c r="L47" s="1062">
        <f t="shared" si="13"/>
        <v>44558</v>
      </c>
      <c r="M47" s="1062">
        <f t="shared" si="13"/>
        <v>44561</v>
      </c>
      <c r="N47" s="1062">
        <f t="shared" si="13"/>
        <v>44589</v>
      </c>
      <c r="O47" s="1062">
        <f t="shared" si="13"/>
        <v>44589</v>
      </c>
      <c r="P47" s="1062">
        <f t="shared" si="13"/>
        <v>44673</v>
      </c>
      <c r="Q47" s="1062">
        <f t="shared" si="13"/>
        <v>44705</v>
      </c>
      <c r="R47" s="1062">
        <f t="shared" si="13"/>
        <v>44705</v>
      </c>
      <c r="S47" s="1062">
        <f t="shared" si="13"/>
        <v>44704</v>
      </c>
      <c r="T47" s="1062">
        <f t="shared" si="13"/>
        <v>44704</v>
      </c>
      <c r="U47" s="1062">
        <f t="shared" si="13"/>
        <v>44725</v>
      </c>
      <c r="V47" s="1062">
        <f t="shared" si="13"/>
        <v>44732</v>
      </c>
      <c r="W47" s="1062">
        <f t="shared" si="13"/>
        <v>44735</v>
      </c>
      <c r="X47" s="1062">
        <f t="shared" si="13"/>
        <v>44740</v>
      </c>
      <c r="Y47" s="1063">
        <f t="shared" si="13"/>
        <v>44765</v>
      </c>
      <c r="Z47" s="1064">
        <v>44548</v>
      </c>
      <c r="AA47" s="95"/>
    </row>
    <row r="48" spans="1:27">
      <c r="A48" s="1867"/>
      <c r="B48" s="1055">
        <f t="shared" si="12"/>
        <v>10</v>
      </c>
      <c r="C48" s="1056" t="s">
        <v>114</v>
      </c>
      <c r="D48" s="1057" t="s">
        <v>1479</v>
      </c>
      <c r="E48" s="1058" t="s">
        <v>188</v>
      </c>
      <c r="F48" s="1057" t="s">
        <v>1479</v>
      </c>
      <c r="G48" s="1059" t="s">
        <v>116</v>
      </c>
      <c r="H48" s="1060" t="s">
        <v>1481</v>
      </c>
      <c r="I48" s="1061"/>
      <c r="J48" s="1062">
        <f t="shared" si="13"/>
        <v>44481</v>
      </c>
      <c r="K48" s="1062">
        <f t="shared" si="13"/>
        <v>44509</v>
      </c>
      <c r="L48" s="1062">
        <f t="shared" si="13"/>
        <v>44558</v>
      </c>
      <c r="M48" s="1062">
        <f t="shared" si="13"/>
        <v>44561</v>
      </c>
      <c r="N48" s="1062">
        <f t="shared" si="13"/>
        <v>44589</v>
      </c>
      <c r="O48" s="1062">
        <f t="shared" si="13"/>
        <v>44589</v>
      </c>
      <c r="P48" s="1062">
        <f t="shared" si="13"/>
        <v>44673</v>
      </c>
      <c r="Q48" s="1062">
        <f t="shared" si="13"/>
        <v>44705</v>
      </c>
      <c r="R48" s="1062">
        <f t="shared" si="13"/>
        <v>44705</v>
      </c>
      <c r="S48" s="1062">
        <f t="shared" si="13"/>
        <v>44704</v>
      </c>
      <c r="T48" s="1062">
        <f t="shared" si="13"/>
        <v>44704</v>
      </c>
      <c r="U48" s="1062">
        <f t="shared" si="13"/>
        <v>44725</v>
      </c>
      <c r="V48" s="1062">
        <f t="shared" si="13"/>
        <v>44732</v>
      </c>
      <c r="W48" s="1062">
        <f t="shared" si="13"/>
        <v>44735</v>
      </c>
      <c r="X48" s="1062">
        <f t="shared" si="13"/>
        <v>44740</v>
      </c>
      <c r="Y48" s="1063">
        <f t="shared" si="13"/>
        <v>44765</v>
      </c>
      <c r="Z48" s="1064">
        <v>45292</v>
      </c>
      <c r="AA48" s="95"/>
    </row>
    <row r="49" spans="1:27">
      <c r="A49" s="1867"/>
      <c r="B49" s="1055">
        <f t="shared" si="12"/>
        <v>10</v>
      </c>
      <c r="C49" s="1056" t="s">
        <v>114</v>
      </c>
      <c r="D49" s="1057" t="s">
        <v>1479</v>
      </c>
      <c r="E49" s="1058" t="s">
        <v>190</v>
      </c>
      <c r="F49" s="1057" t="s">
        <v>1479</v>
      </c>
      <c r="G49" s="1059" t="s">
        <v>116</v>
      </c>
      <c r="H49" s="1060" t="s">
        <v>1481</v>
      </c>
      <c r="I49" s="1061"/>
      <c r="J49" s="1062">
        <f t="shared" si="13"/>
        <v>44481</v>
      </c>
      <c r="K49" s="1062">
        <f t="shared" si="13"/>
        <v>44509</v>
      </c>
      <c r="L49" s="1062">
        <f t="shared" si="13"/>
        <v>44558</v>
      </c>
      <c r="M49" s="1062">
        <f t="shared" si="13"/>
        <v>44561</v>
      </c>
      <c r="N49" s="1062">
        <f t="shared" si="13"/>
        <v>44589</v>
      </c>
      <c r="O49" s="1062">
        <f t="shared" si="13"/>
        <v>44589</v>
      </c>
      <c r="P49" s="1062">
        <f t="shared" si="13"/>
        <v>44673</v>
      </c>
      <c r="Q49" s="1062">
        <f t="shared" si="13"/>
        <v>44705</v>
      </c>
      <c r="R49" s="1062">
        <f t="shared" si="13"/>
        <v>44705</v>
      </c>
      <c r="S49" s="1062">
        <f t="shared" si="13"/>
        <v>44704</v>
      </c>
      <c r="T49" s="1062">
        <f t="shared" si="13"/>
        <v>44704</v>
      </c>
      <c r="U49" s="1062">
        <f t="shared" si="13"/>
        <v>44725</v>
      </c>
      <c r="V49" s="1062">
        <f t="shared" si="13"/>
        <v>44732</v>
      </c>
      <c r="W49" s="1062">
        <f t="shared" si="13"/>
        <v>44735</v>
      </c>
      <c r="X49" s="1062">
        <f t="shared" si="13"/>
        <v>44740</v>
      </c>
      <c r="Y49" s="1063">
        <f t="shared" si="13"/>
        <v>44765</v>
      </c>
      <c r="Z49" s="1064">
        <v>45292</v>
      </c>
      <c r="AA49" s="95"/>
    </row>
    <row r="50" spans="1:27">
      <c r="A50" s="1867"/>
      <c r="B50" s="1055">
        <f t="shared" si="12"/>
        <v>10</v>
      </c>
      <c r="C50" s="1056" t="s">
        <v>114</v>
      </c>
      <c r="D50" s="1057" t="s">
        <v>1479</v>
      </c>
      <c r="E50" s="1058" t="s">
        <v>192</v>
      </c>
      <c r="F50" s="1057" t="s">
        <v>1479</v>
      </c>
      <c r="G50" s="1059" t="s">
        <v>116</v>
      </c>
      <c r="H50" s="1060" t="s">
        <v>1481</v>
      </c>
      <c r="I50" s="1061"/>
      <c r="J50" s="1062">
        <f t="shared" si="13"/>
        <v>44481</v>
      </c>
      <c r="K50" s="1062">
        <f t="shared" si="13"/>
        <v>44509</v>
      </c>
      <c r="L50" s="1062">
        <f t="shared" si="13"/>
        <v>44558</v>
      </c>
      <c r="M50" s="1062">
        <f t="shared" si="13"/>
        <v>44561</v>
      </c>
      <c r="N50" s="1062">
        <f t="shared" si="13"/>
        <v>44589</v>
      </c>
      <c r="O50" s="1062">
        <f t="shared" si="13"/>
        <v>44589</v>
      </c>
      <c r="P50" s="1062">
        <f t="shared" si="13"/>
        <v>44673</v>
      </c>
      <c r="Q50" s="1062">
        <f t="shared" si="13"/>
        <v>44705</v>
      </c>
      <c r="R50" s="1062">
        <f t="shared" si="13"/>
        <v>44705</v>
      </c>
      <c r="S50" s="1062">
        <f t="shared" si="13"/>
        <v>44704</v>
      </c>
      <c r="T50" s="1062">
        <f t="shared" si="13"/>
        <v>44704</v>
      </c>
      <c r="U50" s="1062">
        <f t="shared" si="13"/>
        <v>44725</v>
      </c>
      <c r="V50" s="1062">
        <f t="shared" si="13"/>
        <v>44732</v>
      </c>
      <c r="W50" s="1062">
        <f t="shared" si="13"/>
        <v>44735</v>
      </c>
      <c r="X50" s="1062">
        <f t="shared" si="13"/>
        <v>44740</v>
      </c>
      <c r="Y50" s="1063">
        <f t="shared" si="13"/>
        <v>44765</v>
      </c>
      <c r="Z50" s="1064">
        <v>45292</v>
      </c>
      <c r="AA50" s="95"/>
    </row>
    <row r="51" spans="1:27">
      <c r="A51" s="1867"/>
      <c r="B51" s="1055">
        <f t="shared" si="12"/>
        <v>10</v>
      </c>
      <c r="C51" s="1056" t="s">
        <v>114</v>
      </c>
      <c r="D51" s="1057" t="s">
        <v>1479</v>
      </c>
      <c r="E51" s="1058" t="s">
        <v>194</v>
      </c>
      <c r="F51" s="1057" t="s">
        <v>1479</v>
      </c>
      <c r="G51" s="1059" t="s">
        <v>116</v>
      </c>
      <c r="H51" s="1060" t="s">
        <v>1481</v>
      </c>
      <c r="I51" s="1061"/>
      <c r="J51" s="1062">
        <f t="shared" ref="J51:Y56" si="14">J$40</f>
        <v>44481</v>
      </c>
      <c r="K51" s="1062">
        <f t="shared" si="14"/>
        <v>44509</v>
      </c>
      <c r="L51" s="1062">
        <f t="shared" si="14"/>
        <v>44558</v>
      </c>
      <c r="M51" s="1062">
        <f t="shared" si="14"/>
        <v>44561</v>
      </c>
      <c r="N51" s="1062">
        <f t="shared" si="14"/>
        <v>44589</v>
      </c>
      <c r="O51" s="1062">
        <f t="shared" si="14"/>
        <v>44589</v>
      </c>
      <c r="P51" s="1062">
        <f t="shared" si="14"/>
        <v>44673</v>
      </c>
      <c r="Q51" s="1062">
        <f t="shared" si="14"/>
        <v>44705</v>
      </c>
      <c r="R51" s="1062">
        <f t="shared" si="14"/>
        <v>44705</v>
      </c>
      <c r="S51" s="1062">
        <f t="shared" si="14"/>
        <v>44704</v>
      </c>
      <c r="T51" s="1062">
        <f t="shared" si="14"/>
        <v>44704</v>
      </c>
      <c r="U51" s="1062">
        <f t="shared" si="14"/>
        <v>44725</v>
      </c>
      <c r="V51" s="1062">
        <f t="shared" si="14"/>
        <v>44732</v>
      </c>
      <c r="W51" s="1062">
        <f t="shared" si="14"/>
        <v>44735</v>
      </c>
      <c r="X51" s="1062">
        <f t="shared" si="14"/>
        <v>44740</v>
      </c>
      <c r="Y51" s="1063">
        <f t="shared" si="14"/>
        <v>44765</v>
      </c>
      <c r="Z51" s="1064">
        <v>45292</v>
      </c>
      <c r="AA51" s="95"/>
    </row>
    <row r="52" spans="1:27">
      <c r="A52" s="1867"/>
      <c r="B52" s="1055">
        <f t="shared" si="12"/>
        <v>10</v>
      </c>
      <c r="C52" s="1056" t="s">
        <v>114</v>
      </c>
      <c r="D52" s="1057" t="s">
        <v>1479</v>
      </c>
      <c r="E52" s="1058" t="s">
        <v>196</v>
      </c>
      <c r="F52" s="1057" t="s">
        <v>1479</v>
      </c>
      <c r="G52" s="1059" t="s">
        <v>116</v>
      </c>
      <c r="H52" s="1060" t="s">
        <v>1481</v>
      </c>
      <c r="I52" s="1061"/>
      <c r="J52" s="1062">
        <f t="shared" si="14"/>
        <v>44481</v>
      </c>
      <c r="K52" s="1062">
        <f t="shared" si="14"/>
        <v>44509</v>
      </c>
      <c r="L52" s="1062">
        <f t="shared" si="14"/>
        <v>44558</v>
      </c>
      <c r="M52" s="1062">
        <f t="shared" si="14"/>
        <v>44561</v>
      </c>
      <c r="N52" s="1062">
        <f t="shared" si="14"/>
        <v>44589</v>
      </c>
      <c r="O52" s="1062">
        <f t="shared" si="14"/>
        <v>44589</v>
      </c>
      <c r="P52" s="1062">
        <f t="shared" si="14"/>
        <v>44673</v>
      </c>
      <c r="Q52" s="1062">
        <f t="shared" si="14"/>
        <v>44705</v>
      </c>
      <c r="R52" s="1062">
        <f t="shared" si="14"/>
        <v>44705</v>
      </c>
      <c r="S52" s="1062">
        <f t="shared" si="14"/>
        <v>44704</v>
      </c>
      <c r="T52" s="1062">
        <f t="shared" si="14"/>
        <v>44704</v>
      </c>
      <c r="U52" s="1062">
        <f t="shared" si="14"/>
        <v>44725</v>
      </c>
      <c r="V52" s="1062">
        <f t="shared" si="14"/>
        <v>44732</v>
      </c>
      <c r="W52" s="1062">
        <f t="shared" si="14"/>
        <v>44735</v>
      </c>
      <c r="X52" s="1062">
        <f t="shared" si="14"/>
        <v>44740</v>
      </c>
      <c r="Y52" s="1063">
        <f t="shared" si="14"/>
        <v>44765</v>
      </c>
      <c r="Z52" s="1064">
        <v>45292</v>
      </c>
      <c r="AA52" s="95"/>
    </row>
    <row r="53" spans="1:27">
      <c r="A53" s="1867"/>
      <c r="B53" s="1055">
        <f t="shared" si="12"/>
        <v>10</v>
      </c>
      <c r="C53" s="1056" t="s">
        <v>114</v>
      </c>
      <c r="D53" s="1057" t="s">
        <v>1479</v>
      </c>
      <c r="E53" s="1058" t="s">
        <v>198</v>
      </c>
      <c r="F53" s="1057" t="s">
        <v>1479</v>
      </c>
      <c r="G53" s="1059" t="s">
        <v>116</v>
      </c>
      <c r="H53" s="1060" t="s">
        <v>1481</v>
      </c>
      <c r="I53" s="1061"/>
      <c r="J53" s="1062">
        <f t="shared" si="14"/>
        <v>44481</v>
      </c>
      <c r="K53" s="1062">
        <f t="shared" si="14"/>
        <v>44509</v>
      </c>
      <c r="L53" s="1062">
        <f t="shared" si="14"/>
        <v>44558</v>
      </c>
      <c r="M53" s="1062">
        <f t="shared" si="14"/>
        <v>44561</v>
      </c>
      <c r="N53" s="1062">
        <f t="shared" si="14"/>
        <v>44589</v>
      </c>
      <c r="O53" s="1062">
        <f t="shared" si="14"/>
        <v>44589</v>
      </c>
      <c r="P53" s="1062">
        <f t="shared" si="14"/>
        <v>44673</v>
      </c>
      <c r="Q53" s="1062">
        <f t="shared" si="14"/>
        <v>44705</v>
      </c>
      <c r="R53" s="1062">
        <f t="shared" si="14"/>
        <v>44705</v>
      </c>
      <c r="S53" s="1062">
        <f t="shared" si="14"/>
        <v>44704</v>
      </c>
      <c r="T53" s="1062">
        <f t="shared" si="14"/>
        <v>44704</v>
      </c>
      <c r="U53" s="1062">
        <f t="shared" si="14"/>
        <v>44725</v>
      </c>
      <c r="V53" s="1062">
        <f t="shared" si="14"/>
        <v>44732</v>
      </c>
      <c r="W53" s="1062">
        <f t="shared" si="14"/>
        <v>44735</v>
      </c>
      <c r="X53" s="1062">
        <f t="shared" si="14"/>
        <v>44740</v>
      </c>
      <c r="Y53" s="1063">
        <f t="shared" si="14"/>
        <v>44765</v>
      </c>
      <c r="Z53" s="1064">
        <v>45292</v>
      </c>
      <c r="AA53" s="95"/>
    </row>
    <row r="54" spans="1:27">
      <c r="A54" s="1867"/>
      <c r="B54" s="1055">
        <f t="shared" si="12"/>
        <v>10</v>
      </c>
      <c r="C54" s="1056" t="s">
        <v>114</v>
      </c>
      <c r="D54" s="1057" t="s">
        <v>1479</v>
      </c>
      <c r="E54" s="1058" t="s">
        <v>200</v>
      </c>
      <c r="F54" s="1057" t="s">
        <v>1479</v>
      </c>
      <c r="G54" s="1059" t="s">
        <v>116</v>
      </c>
      <c r="H54" s="1060" t="s">
        <v>1481</v>
      </c>
      <c r="I54" s="1061"/>
      <c r="J54" s="1062">
        <f t="shared" si="14"/>
        <v>44481</v>
      </c>
      <c r="K54" s="1062">
        <f t="shared" si="14"/>
        <v>44509</v>
      </c>
      <c r="L54" s="1062">
        <f t="shared" si="14"/>
        <v>44558</v>
      </c>
      <c r="M54" s="1062">
        <f t="shared" si="14"/>
        <v>44561</v>
      </c>
      <c r="N54" s="1062">
        <f t="shared" si="14"/>
        <v>44589</v>
      </c>
      <c r="O54" s="1062">
        <f t="shared" si="14"/>
        <v>44589</v>
      </c>
      <c r="P54" s="1062">
        <f t="shared" si="14"/>
        <v>44673</v>
      </c>
      <c r="Q54" s="1062">
        <f t="shared" si="14"/>
        <v>44705</v>
      </c>
      <c r="R54" s="1062">
        <f t="shared" si="14"/>
        <v>44705</v>
      </c>
      <c r="S54" s="1062">
        <f t="shared" si="14"/>
        <v>44704</v>
      </c>
      <c r="T54" s="1062">
        <f t="shared" si="14"/>
        <v>44704</v>
      </c>
      <c r="U54" s="1062">
        <f t="shared" si="14"/>
        <v>44725</v>
      </c>
      <c r="V54" s="1062">
        <f t="shared" si="14"/>
        <v>44732</v>
      </c>
      <c r="W54" s="1062">
        <f t="shared" si="14"/>
        <v>44735</v>
      </c>
      <c r="X54" s="1062">
        <f t="shared" si="14"/>
        <v>44740</v>
      </c>
      <c r="Y54" s="1063">
        <f t="shared" si="14"/>
        <v>44765</v>
      </c>
      <c r="Z54" s="1064">
        <v>45292</v>
      </c>
      <c r="AA54" s="95"/>
    </row>
    <row r="55" spans="1:27">
      <c r="A55" s="1867"/>
      <c r="B55" s="1055">
        <f t="shared" si="12"/>
        <v>10</v>
      </c>
      <c r="C55" s="1056" t="s">
        <v>114</v>
      </c>
      <c r="D55" s="1057" t="s">
        <v>1479</v>
      </c>
      <c r="E55" s="1058" t="s">
        <v>1929</v>
      </c>
      <c r="F55" s="1057" t="s">
        <v>1479</v>
      </c>
      <c r="G55" s="1059" t="s">
        <v>116</v>
      </c>
      <c r="H55" s="1060" t="s">
        <v>1481</v>
      </c>
      <c r="I55" s="1061"/>
      <c r="J55" s="1062">
        <f t="shared" si="14"/>
        <v>44481</v>
      </c>
      <c r="K55" s="1062">
        <f t="shared" si="14"/>
        <v>44509</v>
      </c>
      <c r="L55" s="1062">
        <f t="shared" si="14"/>
        <v>44558</v>
      </c>
      <c r="M55" s="1062">
        <f t="shared" si="14"/>
        <v>44561</v>
      </c>
      <c r="N55" s="1062">
        <f t="shared" si="14"/>
        <v>44589</v>
      </c>
      <c r="O55" s="1062">
        <f t="shared" si="14"/>
        <v>44589</v>
      </c>
      <c r="P55" s="1062">
        <f t="shared" si="14"/>
        <v>44673</v>
      </c>
      <c r="Q55" s="1062">
        <f t="shared" si="14"/>
        <v>44705</v>
      </c>
      <c r="R55" s="1062">
        <f t="shared" si="14"/>
        <v>44705</v>
      </c>
      <c r="S55" s="1062">
        <f t="shared" si="14"/>
        <v>44704</v>
      </c>
      <c r="T55" s="1062">
        <f t="shared" si="14"/>
        <v>44704</v>
      </c>
      <c r="U55" s="1062">
        <f t="shared" si="14"/>
        <v>44725</v>
      </c>
      <c r="V55" s="1062">
        <f t="shared" si="14"/>
        <v>44732</v>
      </c>
      <c r="W55" s="1062">
        <f t="shared" si="14"/>
        <v>44735</v>
      </c>
      <c r="X55" s="1062">
        <f t="shared" si="14"/>
        <v>44740</v>
      </c>
      <c r="Y55" s="1063">
        <f t="shared" si="14"/>
        <v>44765</v>
      </c>
      <c r="Z55" s="1064">
        <v>45292</v>
      </c>
      <c r="AA55" s="95"/>
    </row>
    <row r="56" spans="1:27">
      <c r="A56" s="1867"/>
      <c r="B56" s="1055">
        <f t="shared" si="12"/>
        <v>10</v>
      </c>
      <c r="C56" s="1056" t="s">
        <v>114</v>
      </c>
      <c r="D56" s="1067" t="s">
        <v>1479</v>
      </c>
      <c r="E56" s="1080" t="s">
        <v>202</v>
      </c>
      <c r="F56" s="1067" t="s">
        <v>1479</v>
      </c>
      <c r="G56" s="1081" t="s">
        <v>116</v>
      </c>
      <c r="H56" s="1082" t="s">
        <v>203</v>
      </c>
      <c r="I56" s="1061"/>
      <c r="J56" s="1062">
        <f t="shared" si="14"/>
        <v>44481</v>
      </c>
      <c r="K56" s="1062">
        <f t="shared" si="14"/>
        <v>44509</v>
      </c>
      <c r="L56" s="1062">
        <f t="shared" si="14"/>
        <v>44558</v>
      </c>
      <c r="M56" s="1062">
        <f t="shared" si="14"/>
        <v>44561</v>
      </c>
      <c r="N56" s="1062">
        <f t="shared" si="14"/>
        <v>44589</v>
      </c>
      <c r="O56" s="1062">
        <f t="shared" si="14"/>
        <v>44589</v>
      </c>
      <c r="P56" s="1062">
        <f t="shared" si="14"/>
        <v>44673</v>
      </c>
      <c r="Q56" s="1062">
        <f t="shared" si="14"/>
        <v>44705</v>
      </c>
      <c r="R56" s="1062">
        <f t="shared" si="14"/>
        <v>44705</v>
      </c>
      <c r="S56" s="1062">
        <f t="shared" si="14"/>
        <v>44704</v>
      </c>
      <c r="T56" s="1062">
        <f t="shared" si="14"/>
        <v>44704</v>
      </c>
      <c r="U56" s="1062">
        <f t="shared" si="14"/>
        <v>44725</v>
      </c>
      <c r="V56" s="1062">
        <f t="shared" si="14"/>
        <v>44732</v>
      </c>
      <c r="W56" s="1062">
        <f t="shared" si="14"/>
        <v>44735</v>
      </c>
      <c r="X56" s="1062">
        <f t="shared" si="14"/>
        <v>44740</v>
      </c>
      <c r="Y56" s="1063">
        <f t="shared" si="14"/>
        <v>44765</v>
      </c>
      <c r="Z56" s="1064">
        <v>45292</v>
      </c>
      <c r="AA56" s="95"/>
    </row>
    <row r="57" spans="1:27" ht="37.5">
      <c r="A57" s="1866">
        <f>A40+1</f>
        <v>9</v>
      </c>
      <c r="B57" s="1044">
        <v>12</v>
      </c>
      <c r="C57" s="1045" t="s">
        <v>114</v>
      </c>
      <c r="D57" s="1046" t="s">
        <v>1483</v>
      </c>
      <c r="E57" s="1047"/>
      <c r="F57" s="1046" t="s">
        <v>1483</v>
      </c>
      <c r="G57" s="1048" t="s">
        <v>859</v>
      </c>
      <c r="H57" s="1049" t="s">
        <v>1285</v>
      </c>
      <c r="I57" s="1050" t="str">
        <f>$I$5</f>
        <v>2-х этапный ЗЗП, без ПС</v>
      </c>
      <c r="J57" s="1051" t="str">
        <f>IFERROR(VLOOKUP($D$57,'ИСХОДНИК-даты-2х'!$D$10:$AI$139,2,0),"-")</f>
        <v>-</v>
      </c>
      <c r="K57" s="1078" t="str">
        <f>IFERROR(VLOOKUP($D$57,'ИСХОДНИК-даты-2х'!$D$10:$AI$139,3,0),"-")</f>
        <v>-</v>
      </c>
      <c r="L57" s="970" t="str">
        <f>IFERROR(VLOOKUP($D$57,'ИСХОДНИК-даты-2х'!$D$10:$AI$139,4,0),"-")</f>
        <v>-</v>
      </c>
      <c r="M57" s="911" t="str">
        <f>IFERROR(VLOOKUP($D$57,'ИСХОДНИК-даты-2х'!$D$10:$AI$139,5,0),"-")</f>
        <v>-</v>
      </c>
      <c r="N57" s="911" t="str">
        <f>IFERROR(VLOOKUP($D$57,'ИСХОДНИК-даты-2х'!$D$10:$AI$139,6,0),"-")</f>
        <v>-</v>
      </c>
      <c r="O57" s="911" t="str">
        <f>IFERROR(VLOOKUP($D$57,'ИСХОДНИК-даты-2х'!$D$10:$AI$139,7,0),"-")</f>
        <v>-</v>
      </c>
      <c r="P57" s="911" t="str">
        <f>IFERROR(VLOOKUP($D$57,'ИСХОДНИК-даты-2х'!$D$10:$AI$139,8,0),"-")</f>
        <v>-</v>
      </c>
      <c r="Q57" s="911" t="str">
        <f>IFERROR(VLOOKUP($D$57,'ИСХОДНИК-даты-2х'!$D$10:$AI$139,9,0),"-")</f>
        <v>-</v>
      </c>
      <c r="R57" s="911" t="str">
        <f>IFERROR(VLOOKUP($D$57,'ИСХОДНИК-даты-2х'!$D$10:$AI$139,10,0),"-")</f>
        <v>-</v>
      </c>
      <c r="S57" s="911" t="str">
        <f>IFERROR(VLOOKUP($D$57,'ИСХОДНИК-даты-2х'!$D$10:$AI$139,11,0),"-")</f>
        <v>-</v>
      </c>
      <c r="T57" s="911" t="str">
        <f>IFERROR(VLOOKUP($D$57,'ИСХОДНИК-даты-2х'!$D$10:$AI$139,12,0),"-")</f>
        <v>-</v>
      </c>
      <c r="U57" s="911" t="str">
        <f>IFERROR(VLOOKUP($D$57,'ИСХОДНИК-даты-2х'!$D$10:$AI$139,13,0),"-")</f>
        <v>-</v>
      </c>
      <c r="V57" s="911" t="str">
        <f>IFERROR(VLOOKUP($D$57,'ИСХОДНИК-даты-2х'!$D$10:$AI$139,14,0),"-")</f>
        <v>-</v>
      </c>
      <c r="W57" s="911" t="str">
        <f>IFERROR(VLOOKUP($D$57,'ИСХОДНИК-даты-2х'!$D$10:$AI$139,15,0),"-")</f>
        <v>-</v>
      </c>
      <c r="X57" s="911" t="str">
        <f>IFERROR(VLOOKUP($D$57,'ИСХОДНИК-даты-2х'!$D$10:$AI$139,16,0),"-")</f>
        <v>-</v>
      </c>
      <c r="Y57" s="1083" t="str">
        <f>IFERROR(VLOOKUP($D$57,'ИСХОДНИК-даты-2х'!$D$10:$AI$139,17,0),"-")</f>
        <v>-</v>
      </c>
      <c r="Z57" s="1064">
        <v>43728</v>
      </c>
      <c r="AA57" s="95"/>
    </row>
    <row r="58" spans="1:27" ht="37.5">
      <c r="A58" s="1866"/>
      <c r="B58" s="1055">
        <f>$B$57</f>
        <v>12</v>
      </c>
      <c r="C58" s="1056" t="s">
        <v>114</v>
      </c>
      <c r="D58" s="1057" t="s">
        <v>1483</v>
      </c>
      <c r="E58" s="1058"/>
      <c r="F58" s="1057" t="s">
        <v>1483</v>
      </c>
      <c r="G58" s="1059" t="s">
        <v>859</v>
      </c>
      <c r="H58" s="1060" t="s">
        <v>1286</v>
      </c>
      <c r="I58" s="1061"/>
      <c r="J58" s="1062" t="str">
        <f t="shared" ref="J58:Y59" si="15">J$57</f>
        <v>-</v>
      </c>
      <c r="K58" s="1062" t="str">
        <f t="shared" si="15"/>
        <v>-</v>
      </c>
      <c r="L58" s="1062" t="str">
        <f t="shared" si="15"/>
        <v>-</v>
      </c>
      <c r="M58" s="1062" t="str">
        <f t="shared" si="15"/>
        <v>-</v>
      </c>
      <c r="N58" s="1062" t="str">
        <f t="shared" si="15"/>
        <v>-</v>
      </c>
      <c r="O58" s="1062" t="str">
        <f t="shared" si="15"/>
        <v>-</v>
      </c>
      <c r="P58" s="1062" t="str">
        <f t="shared" si="15"/>
        <v>-</v>
      </c>
      <c r="Q58" s="1062" t="str">
        <f t="shared" si="15"/>
        <v>-</v>
      </c>
      <c r="R58" s="1062" t="str">
        <f t="shared" si="15"/>
        <v>-</v>
      </c>
      <c r="S58" s="1062" t="str">
        <f t="shared" si="15"/>
        <v>-</v>
      </c>
      <c r="T58" s="1062" t="str">
        <f t="shared" si="15"/>
        <v>-</v>
      </c>
      <c r="U58" s="1062" t="str">
        <f t="shared" si="15"/>
        <v>-</v>
      </c>
      <c r="V58" s="1062" t="str">
        <f t="shared" si="15"/>
        <v>-</v>
      </c>
      <c r="W58" s="1062" t="str">
        <f t="shared" si="15"/>
        <v>-</v>
      </c>
      <c r="X58" s="1062" t="str">
        <f t="shared" si="15"/>
        <v>-</v>
      </c>
      <c r="Y58" s="1084" t="str">
        <f t="shared" si="15"/>
        <v>-</v>
      </c>
      <c r="Z58" s="1064">
        <v>43784</v>
      </c>
      <c r="AA58" s="95"/>
    </row>
    <row r="59" spans="1:27" ht="37.5">
      <c r="A59" s="1866"/>
      <c r="B59" s="1065">
        <f>$B$57</f>
        <v>12</v>
      </c>
      <c r="C59" s="1066" t="s">
        <v>114</v>
      </c>
      <c r="D59" s="1067" t="s">
        <v>1483</v>
      </c>
      <c r="E59" s="1068"/>
      <c r="F59" s="1067" t="s">
        <v>1483</v>
      </c>
      <c r="G59" s="1069" t="s">
        <v>859</v>
      </c>
      <c r="H59" s="1070" t="s">
        <v>1287</v>
      </c>
      <c r="I59" s="1071"/>
      <c r="J59" s="1072" t="str">
        <f t="shared" si="15"/>
        <v>-</v>
      </c>
      <c r="K59" s="1072" t="str">
        <f t="shared" si="15"/>
        <v>-</v>
      </c>
      <c r="L59" s="1072" t="str">
        <f t="shared" si="15"/>
        <v>-</v>
      </c>
      <c r="M59" s="1072" t="str">
        <f t="shared" si="15"/>
        <v>-</v>
      </c>
      <c r="N59" s="1072" t="str">
        <f t="shared" si="15"/>
        <v>-</v>
      </c>
      <c r="O59" s="1072" t="str">
        <f t="shared" si="15"/>
        <v>-</v>
      </c>
      <c r="P59" s="1072" t="str">
        <f t="shared" si="15"/>
        <v>-</v>
      </c>
      <c r="Q59" s="1072" t="str">
        <f t="shared" si="15"/>
        <v>-</v>
      </c>
      <c r="R59" s="1072" t="str">
        <f t="shared" si="15"/>
        <v>-</v>
      </c>
      <c r="S59" s="1072" t="str">
        <f t="shared" si="15"/>
        <v>-</v>
      </c>
      <c r="T59" s="1072" t="str">
        <f t="shared" si="15"/>
        <v>-</v>
      </c>
      <c r="U59" s="1072" t="str">
        <f t="shared" si="15"/>
        <v>-</v>
      </c>
      <c r="V59" s="1072" t="str">
        <f t="shared" si="15"/>
        <v>-</v>
      </c>
      <c r="W59" s="1072" t="str">
        <f t="shared" si="15"/>
        <v>-</v>
      </c>
      <c r="X59" s="1072" t="str">
        <f t="shared" si="15"/>
        <v>-</v>
      </c>
      <c r="Y59" s="1085" t="str">
        <f t="shared" si="15"/>
        <v>-</v>
      </c>
      <c r="Z59" s="1064">
        <v>43728</v>
      </c>
      <c r="AA59" s="95"/>
    </row>
    <row r="60" spans="1:27" ht="37.5">
      <c r="A60" s="1868">
        <f>A57+1</f>
        <v>10</v>
      </c>
      <c r="B60" s="1086">
        <v>13</v>
      </c>
      <c r="C60" s="1045" t="s">
        <v>114</v>
      </c>
      <c r="D60" s="1046" t="s">
        <v>1485</v>
      </c>
      <c r="E60" s="1087"/>
      <c r="F60" s="1046" t="s">
        <v>1485</v>
      </c>
      <c r="G60" s="1048" t="s">
        <v>514</v>
      </c>
      <c r="H60" s="1049" t="s">
        <v>1484</v>
      </c>
      <c r="I60" s="1050" t="str">
        <f>$I$5</f>
        <v>2-х этапный ЗЗП, без ПС</v>
      </c>
      <c r="J60" s="1051">
        <f>IFERROR(VLOOKUP($D$60,'ИСХОДНИК-даты-2х'!$D$10:$AI$139,2,0),"-")</f>
        <v>44231</v>
      </c>
      <c r="K60" s="1078">
        <f>IFERROR(VLOOKUP($D$60,'ИСХОДНИК-даты-2х'!$D$10:$AI$139,3,0),"-")</f>
        <v>44259</v>
      </c>
      <c r="L60" s="970">
        <f>IFERROR(VLOOKUP($D$60,'ИСХОДНИК-даты-2х'!$D$10:$AI$139,4,0),"-")</f>
        <v>44308</v>
      </c>
      <c r="M60" s="911">
        <f>IFERROR(VLOOKUP($D$60,'ИСХОДНИК-даты-2х'!$D$10:$AI$139,5,0),"-")</f>
        <v>44316</v>
      </c>
      <c r="N60" s="911">
        <f>IFERROR(VLOOKUP($D$60,'ИСХОДНИК-даты-2х'!$D$10:$AI$139,6,0),"-")</f>
        <v>44344</v>
      </c>
      <c r="O60" s="911">
        <f>IFERROR(VLOOKUP($D$60,'ИСХОДНИК-даты-2х'!$D$10:$AI$139,7,0),"-")</f>
        <v>44344</v>
      </c>
      <c r="P60" s="911">
        <f>IFERROR(VLOOKUP($D$60,'ИСХОДНИК-даты-2х'!$D$10:$AI$139,8,0),"-")</f>
        <v>44428</v>
      </c>
      <c r="Q60" s="911">
        <f>IFERROR(VLOOKUP($D$60,'ИСХОДНИК-даты-2х'!$D$10:$AI$139,9,0),"-")</f>
        <v>44460</v>
      </c>
      <c r="R60" s="911">
        <f>IFERROR(VLOOKUP($D$60,'ИСХОДНИК-даты-2х'!$D$10:$AI$139,10,0),"-")</f>
        <v>44460</v>
      </c>
      <c r="S60" s="911">
        <f>IFERROR(VLOOKUP($D$60,'ИСХОДНИК-даты-2х'!$D$10:$AI$139,11,0),"-")</f>
        <v>44459</v>
      </c>
      <c r="T60" s="911">
        <f>IFERROR(VLOOKUP($D$60,'ИСХОДНИК-даты-2х'!$D$10:$AI$139,12,0),"-")</f>
        <v>44459</v>
      </c>
      <c r="U60" s="911">
        <f>IFERROR(VLOOKUP($D$60,'ИСХОДНИК-даты-2х'!$D$10:$AI$139,13,0),"-")</f>
        <v>44480</v>
      </c>
      <c r="V60" s="911">
        <f>IFERROR(VLOOKUP($D$60,'ИСХОДНИК-даты-2х'!$D$10:$AI$139,14,0),"-")</f>
        <v>44487</v>
      </c>
      <c r="W60" s="911">
        <f>IFERROR(VLOOKUP($D$60,'ИСХОДНИК-даты-2х'!$D$10:$AI$139,15,0),"-")</f>
        <v>44490</v>
      </c>
      <c r="X60" s="911">
        <f>IFERROR(VLOOKUP($D$60,'ИСХОДНИК-даты-2х'!$D$10:$AI$139,16,0),"-")</f>
        <v>44495</v>
      </c>
      <c r="Y60" s="1079">
        <f>IFERROR(VLOOKUP($D$60,'ИСХОДНИК-даты-2х'!$D$10:$AI$139,17,0),"-")</f>
        <v>44520</v>
      </c>
      <c r="Z60" s="1064">
        <v>44137</v>
      </c>
      <c r="AA60" s="95"/>
    </row>
    <row r="61" spans="1:27">
      <c r="A61" s="1868"/>
      <c r="B61" s="1088">
        <f>$B$60</f>
        <v>13</v>
      </c>
      <c r="C61" s="1056" t="s">
        <v>114</v>
      </c>
      <c r="D61" s="1057" t="s">
        <v>1485</v>
      </c>
      <c r="E61" s="1089"/>
      <c r="F61" s="1057" t="s">
        <v>1485</v>
      </c>
      <c r="G61" s="1059" t="s">
        <v>116</v>
      </c>
      <c r="H61" s="1060" t="s">
        <v>1486</v>
      </c>
      <c r="I61" s="1061"/>
      <c r="J61" s="1062">
        <f t="shared" ref="J61:Y62" si="16">J$60</f>
        <v>44231</v>
      </c>
      <c r="K61" s="1062">
        <f t="shared" si="16"/>
        <v>44259</v>
      </c>
      <c r="L61" s="1062">
        <f t="shared" si="16"/>
        <v>44308</v>
      </c>
      <c r="M61" s="1062">
        <f t="shared" si="16"/>
        <v>44316</v>
      </c>
      <c r="N61" s="1062">
        <f t="shared" si="16"/>
        <v>44344</v>
      </c>
      <c r="O61" s="1062">
        <f t="shared" si="16"/>
        <v>44344</v>
      </c>
      <c r="P61" s="1062">
        <f t="shared" si="16"/>
        <v>44428</v>
      </c>
      <c r="Q61" s="1062">
        <f t="shared" si="16"/>
        <v>44460</v>
      </c>
      <c r="R61" s="1062">
        <f t="shared" si="16"/>
        <v>44460</v>
      </c>
      <c r="S61" s="1062">
        <f t="shared" si="16"/>
        <v>44459</v>
      </c>
      <c r="T61" s="1062">
        <f t="shared" si="16"/>
        <v>44459</v>
      </c>
      <c r="U61" s="1062">
        <f t="shared" si="16"/>
        <v>44480</v>
      </c>
      <c r="V61" s="1062">
        <f t="shared" si="16"/>
        <v>44487</v>
      </c>
      <c r="W61" s="1062">
        <f t="shared" si="16"/>
        <v>44490</v>
      </c>
      <c r="X61" s="1062">
        <f t="shared" si="16"/>
        <v>44495</v>
      </c>
      <c r="Y61" s="1063">
        <f t="shared" si="16"/>
        <v>44520</v>
      </c>
      <c r="Z61" s="1064">
        <v>43777</v>
      </c>
      <c r="AA61" s="95"/>
    </row>
    <row r="62" spans="1:27">
      <c r="A62" s="1868"/>
      <c r="B62" s="1090">
        <f>$B$60</f>
        <v>13</v>
      </c>
      <c r="C62" s="1066" t="s">
        <v>114</v>
      </c>
      <c r="D62" s="1067" t="s">
        <v>1485</v>
      </c>
      <c r="E62" s="1068" t="s">
        <v>896</v>
      </c>
      <c r="F62" s="1067" t="s">
        <v>1485</v>
      </c>
      <c r="G62" s="1069" t="s">
        <v>116</v>
      </c>
      <c r="H62" s="1070" t="s">
        <v>1571</v>
      </c>
      <c r="I62" s="1071"/>
      <c r="J62" s="1072">
        <f t="shared" si="16"/>
        <v>44231</v>
      </c>
      <c r="K62" s="1072">
        <f t="shared" si="16"/>
        <v>44259</v>
      </c>
      <c r="L62" s="1072">
        <f t="shared" si="16"/>
        <v>44308</v>
      </c>
      <c r="M62" s="1072">
        <f t="shared" si="16"/>
        <v>44316</v>
      </c>
      <c r="N62" s="1072">
        <f t="shared" si="16"/>
        <v>44344</v>
      </c>
      <c r="O62" s="1072">
        <f t="shared" si="16"/>
        <v>44344</v>
      </c>
      <c r="P62" s="1072">
        <f t="shared" si="16"/>
        <v>44428</v>
      </c>
      <c r="Q62" s="1072">
        <f t="shared" si="16"/>
        <v>44460</v>
      </c>
      <c r="R62" s="1072">
        <f t="shared" si="16"/>
        <v>44460</v>
      </c>
      <c r="S62" s="1072">
        <f t="shared" si="16"/>
        <v>44459</v>
      </c>
      <c r="T62" s="1072">
        <f t="shared" si="16"/>
        <v>44459</v>
      </c>
      <c r="U62" s="1072">
        <f t="shared" si="16"/>
        <v>44480</v>
      </c>
      <c r="V62" s="1072">
        <f t="shared" si="16"/>
        <v>44487</v>
      </c>
      <c r="W62" s="1072">
        <f t="shared" si="16"/>
        <v>44490</v>
      </c>
      <c r="X62" s="1072">
        <f t="shared" si="16"/>
        <v>44495</v>
      </c>
      <c r="Y62" s="1073">
        <f t="shared" si="16"/>
        <v>44520</v>
      </c>
      <c r="Z62" s="1091">
        <v>44549</v>
      </c>
      <c r="AA62" s="95"/>
    </row>
    <row r="63" spans="1:27" ht="37.5">
      <c r="A63" s="1866">
        <f>A60+1</f>
        <v>11</v>
      </c>
      <c r="B63" s="1044">
        <v>14</v>
      </c>
      <c r="C63" s="1045" t="s">
        <v>114</v>
      </c>
      <c r="D63" s="1046" t="s">
        <v>1295</v>
      </c>
      <c r="E63" s="1047"/>
      <c r="F63" s="1046" t="s">
        <v>1295</v>
      </c>
      <c r="G63" s="1048" t="s">
        <v>116</v>
      </c>
      <c r="H63" s="1049" t="s">
        <v>1296</v>
      </c>
      <c r="I63" s="1050" t="str">
        <f>$I$5</f>
        <v>2-х этапный ЗЗП, без ПС</v>
      </c>
      <c r="J63" s="1051" t="str">
        <f>IFERROR(VLOOKUP($D$63,'ИСХОДНИК-даты-2х'!$D$10:$AI$139,2,0),"-")</f>
        <v>-</v>
      </c>
      <c r="K63" s="1078" t="str">
        <f>IFERROR(VLOOKUP($D$63,'ИСХОДНИК-даты-2х'!$D$10:$AI$139,3,0),"-")</f>
        <v>-</v>
      </c>
      <c r="L63" s="970" t="str">
        <f>IFERROR(VLOOKUP($D$63,'ИСХОДНИК-даты-2х'!$D$10:$AI$139,4,0),"-")</f>
        <v>-</v>
      </c>
      <c r="M63" s="911" t="str">
        <f>IFERROR(VLOOKUP($D$63,'ИСХОДНИК-даты-2х'!$D$10:$AI$139,5,0),"-")</f>
        <v>-</v>
      </c>
      <c r="N63" s="911" t="str">
        <f>IFERROR(VLOOKUP($D$63,'ИСХОДНИК-даты-2х'!$D$10:$AI$139,6,0),"-")</f>
        <v>-</v>
      </c>
      <c r="O63" s="911" t="str">
        <f>IFERROR(VLOOKUP($D$63,'ИСХОДНИК-даты-2х'!$D$10:$AI$139,7,0),"-")</f>
        <v>-</v>
      </c>
      <c r="P63" s="911" t="str">
        <f>IFERROR(VLOOKUP($D$63,'ИСХОДНИК-даты-2х'!$D$10:$AI$139,8,0),"-")</f>
        <v>-</v>
      </c>
      <c r="Q63" s="911" t="str">
        <f>IFERROR(VLOOKUP($D$63,'ИСХОДНИК-даты-2х'!$D$10:$AI$139,9,0),"-")</f>
        <v>-</v>
      </c>
      <c r="R63" s="911" t="str">
        <f>IFERROR(VLOOKUP($D$63,'ИСХОДНИК-даты-2х'!$D$10:$AI$139,10,0),"-")</f>
        <v>-</v>
      </c>
      <c r="S63" s="911" t="str">
        <f>IFERROR(VLOOKUP($D$63,'ИСХОДНИК-даты-2х'!$D$10:$AI$139,11,0),"-")</f>
        <v>-</v>
      </c>
      <c r="T63" s="911" t="str">
        <f>IFERROR(VLOOKUP($D$63,'ИСХОДНИК-даты-2х'!$D$10:$AI$139,12,0),"-")</f>
        <v>-</v>
      </c>
      <c r="U63" s="911" t="str">
        <f>IFERROR(VLOOKUP($D$63,'ИСХОДНИК-даты-2х'!$D$10:$AI$139,13,0),"-")</f>
        <v>-</v>
      </c>
      <c r="V63" s="911" t="str">
        <f>IFERROR(VLOOKUP($D$63,'ИСХОДНИК-даты-2х'!$D$10:$AI$139,14,0),"-")</f>
        <v>-</v>
      </c>
      <c r="W63" s="911" t="str">
        <f>IFERROR(VLOOKUP($D$63,'ИСХОДНИК-даты-2х'!$D$10:$AI$139,15,0),"-")</f>
        <v>-</v>
      </c>
      <c r="X63" s="911" t="str">
        <f>IFERROR(VLOOKUP($D$63,'ИСХОДНИК-даты-2х'!$D$10:$AI$139,16,0),"-")</f>
        <v>-</v>
      </c>
      <c r="Y63" s="1079" t="str">
        <f>IFERROR(VLOOKUP($D$63,'ИСХОДНИК-даты-2х'!$D$10:$AI$139,17,0),"-")</f>
        <v>-</v>
      </c>
      <c r="Z63" s="1064">
        <v>43961</v>
      </c>
      <c r="AA63" s="95"/>
    </row>
    <row r="64" spans="1:27" ht="75">
      <c r="A64" s="1866"/>
      <c r="B64" s="1055">
        <f t="shared" ref="B64:B72" si="17">$B$63</f>
        <v>14</v>
      </c>
      <c r="C64" s="1056" t="s">
        <v>114</v>
      </c>
      <c r="D64" s="1057" t="s">
        <v>1295</v>
      </c>
      <c r="E64" s="1058"/>
      <c r="F64" s="1057" t="s">
        <v>1295</v>
      </c>
      <c r="G64" s="1059" t="s">
        <v>859</v>
      </c>
      <c r="H64" s="1060" t="s">
        <v>1297</v>
      </c>
      <c r="I64" s="1061"/>
      <c r="J64" s="1062" t="str">
        <f t="shared" ref="J64:Y72" si="18">J$63</f>
        <v>-</v>
      </c>
      <c r="K64" s="1062" t="str">
        <f t="shared" si="18"/>
        <v>-</v>
      </c>
      <c r="L64" s="1062" t="str">
        <f t="shared" si="18"/>
        <v>-</v>
      </c>
      <c r="M64" s="1062" t="str">
        <f t="shared" si="18"/>
        <v>-</v>
      </c>
      <c r="N64" s="1062" t="str">
        <f t="shared" si="18"/>
        <v>-</v>
      </c>
      <c r="O64" s="1062" t="str">
        <f t="shared" si="18"/>
        <v>-</v>
      </c>
      <c r="P64" s="1062" t="str">
        <f t="shared" si="18"/>
        <v>-</v>
      </c>
      <c r="Q64" s="1062" t="str">
        <f t="shared" si="18"/>
        <v>-</v>
      </c>
      <c r="R64" s="1062" t="str">
        <f t="shared" si="18"/>
        <v>-</v>
      </c>
      <c r="S64" s="1062" t="str">
        <f t="shared" si="18"/>
        <v>-</v>
      </c>
      <c r="T64" s="1062" t="str">
        <f t="shared" si="18"/>
        <v>-</v>
      </c>
      <c r="U64" s="1062" t="str">
        <f t="shared" si="18"/>
        <v>-</v>
      </c>
      <c r="V64" s="1062" t="str">
        <f t="shared" si="18"/>
        <v>-</v>
      </c>
      <c r="W64" s="1062" t="str">
        <f t="shared" si="18"/>
        <v>-</v>
      </c>
      <c r="X64" s="1062" t="str">
        <f t="shared" si="18"/>
        <v>-</v>
      </c>
      <c r="Y64" s="1063" t="str">
        <f t="shared" si="18"/>
        <v>-</v>
      </c>
      <c r="Z64" s="1064">
        <v>43961</v>
      </c>
      <c r="AA64" s="95"/>
    </row>
    <row r="65" spans="1:27" ht="75">
      <c r="A65" s="1866"/>
      <c r="B65" s="1055">
        <f t="shared" si="17"/>
        <v>14</v>
      </c>
      <c r="C65" s="1056" t="s">
        <v>114</v>
      </c>
      <c r="D65" s="1057" t="s">
        <v>1295</v>
      </c>
      <c r="E65" s="1058"/>
      <c r="F65" s="1057" t="s">
        <v>1295</v>
      </c>
      <c r="G65" s="1059" t="s">
        <v>859</v>
      </c>
      <c r="H65" s="1060" t="s">
        <v>1298</v>
      </c>
      <c r="I65" s="1061"/>
      <c r="J65" s="1062" t="str">
        <f t="shared" si="18"/>
        <v>-</v>
      </c>
      <c r="K65" s="1062" t="str">
        <f t="shared" si="18"/>
        <v>-</v>
      </c>
      <c r="L65" s="1062" t="str">
        <f t="shared" si="18"/>
        <v>-</v>
      </c>
      <c r="M65" s="1062" t="str">
        <f t="shared" si="18"/>
        <v>-</v>
      </c>
      <c r="N65" s="1062" t="str">
        <f t="shared" si="18"/>
        <v>-</v>
      </c>
      <c r="O65" s="1062" t="str">
        <f t="shared" si="18"/>
        <v>-</v>
      </c>
      <c r="P65" s="1062" t="str">
        <f t="shared" si="18"/>
        <v>-</v>
      </c>
      <c r="Q65" s="1062" t="str">
        <f t="shared" si="18"/>
        <v>-</v>
      </c>
      <c r="R65" s="1062" t="str">
        <f t="shared" si="18"/>
        <v>-</v>
      </c>
      <c r="S65" s="1062" t="str">
        <f t="shared" si="18"/>
        <v>-</v>
      </c>
      <c r="T65" s="1062" t="str">
        <f t="shared" si="18"/>
        <v>-</v>
      </c>
      <c r="U65" s="1062" t="str">
        <f t="shared" si="18"/>
        <v>-</v>
      </c>
      <c r="V65" s="1062" t="str">
        <f t="shared" si="18"/>
        <v>-</v>
      </c>
      <c r="W65" s="1062" t="str">
        <f t="shared" si="18"/>
        <v>-</v>
      </c>
      <c r="X65" s="1062" t="str">
        <f t="shared" si="18"/>
        <v>-</v>
      </c>
      <c r="Y65" s="1063" t="str">
        <f t="shared" si="18"/>
        <v>-</v>
      </c>
      <c r="Z65" s="1064">
        <v>44136</v>
      </c>
      <c r="AA65" s="95"/>
    </row>
    <row r="66" spans="1:27" ht="56.25">
      <c r="A66" s="1866"/>
      <c r="B66" s="1055">
        <f t="shared" si="17"/>
        <v>14</v>
      </c>
      <c r="C66" s="1056" t="s">
        <v>114</v>
      </c>
      <c r="D66" s="1057" t="s">
        <v>1295</v>
      </c>
      <c r="E66" s="1058"/>
      <c r="F66" s="1057" t="s">
        <v>1295</v>
      </c>
      <c r="G66" s="1059" t="s">
        <v>116</v>
      </c>
      <c r="H66" s="1060" t="s">
        <v>1299</v>
      </c>
      <c r="I66" s="1061"/>
      <c r="J66" s="1062" t="str">
        <f t="shared" si="18"/>
        <v>-</v>
      </c>
      <c r="K66" s="1062" t="str">
        <f t="shared" si="18"/>
        <v>-</v>
      </c>
      <c r="L66" s="1062" t="str">
        <f t="shared" si="18"/>
        <v>-</v>
      </c>
      <c r="M66" s="1062" t="str">
        <f t="shared" si="18"/>
        <v>-</v>
      </c>
      <c r="N66" s="1062" t="str">
        <f t="shared" si="18"/>
        <v>-</v>
      </c>
      <c r="O66" s="1062" t="str">
        <f t="shared" si="18"/>
        <v>-</v>
      </c>
      <c r="P66" s="1062" t="str">
        <f t="shared" si="18"/>
        <v>-</v>
      </c>
      <c r="Q66" s="1062" t="str">
        <f t="shared" si="18"/>
        <v>-</v>
      </c>
      <c r="R66" s="1062" t="str">
        <f t="shared" si="18"/>
        <v>-</v>
      </c>
      <c r="S66" s="1062" t="str">
        <f t="shared" si="18"/>
        <v>-</v>
      </c>
      <c r="T66" s="1062" t="str">
        <f t="shared" si="18"/>
        <v>-</v>
      </c>
      <c r="U66" s="1062" t="str">
        <f t="shared" si="18"/>
        <v>-</v>
      </c>
      <c r="V66" s="1062" t="str">
        <f t="shared" si="18"/>
        <v>-</v>
      </c>
      <c r="W66" s="1062" t="str">
        <f t="shared" si="18"/>
        <v>-</v>
      </c>
      <c r="X66" s="1062" t="str">
        <f t="shared" si="18"/>
        <v>-</v>
      </c>
      <c r="Y66" s="1063" t="str">
        <f t="shared" si="18"/>
        <v>-</v>
      </c>
      <c r="Z66" s="1064">
        <v>43961</v>
      </c>
      <c r="AA66" s="95"/>
    </row>
    <row r="67" spans="1:27" ht="56.25">
      <c r="A67" s="1866"/>
      <c r="B67" s="1055">
        <f t="shared" si="17"/>
        <v>14</v>
      </c>
      <c r="C67" s="1056" t="s">
        <v>114</v>
      </c>
      <c r="D67" s="1057" t="s">
        <v>1295</v>
      </c>
      <c r="E67" s="1058"/>
      <c r="F67" s="1057" t="s">
        <v>1295</v>
      </c>
      <c r="G67" s="1059" t="s">
        <v>116</v>
      </c>
      <c r="H67" s="1060" t="s">
        <v>1300</v>
      </c>
      <c r="I67" s="1061"/>
      <c r="J67" s="1062" t="str">
        <f t="shared" si="18"/>
        <v>-</v>
      </c>
      <c r="K67" s="1062" t="str">
        <f t="shared" si="18"/>
        <v>-</v>
      </c>
      <c r="L67" s="1062" t="str">
        <f t="shared" si="18"/>
        <v>-</v>
      </c>
      <c r="M67" s="1062" t="str">
        <f t="shared" si="18"/>
        <v>-</v>
      </c>
      <c r="N67" s="1062" t="str">
        <f t="shared" si="18"/>
        <v>-</v>
      </c>
      <c r="O67" s="1062" t="str">
        <f t="shared" si="18"/>
        <v>-</v>
      </c>
      <c r="P67" s="1062" t="str">
        <f t="shared" si="18"/>
        <v>-</v>
      </c>
      <c r="Q67" s="1062" t="str">
        <f t="shared" si="18"/>
        <v>-</v>
      </c>
      <c r="R67" s="1062" t="str">
        <f t="shared" si="18"/>
        <v>-</v>
      </c>
      <c r="S67" s="1062" t="str">
        <f t="shared" si="18"/>
        <v>-</v>
      </c>
      <c r="T67" s="1062" t="str">
        <f t="shared" si="18"/>
        <v>-</v>
      </c>
      <c r="U67" s="1062" t="str">
        <f t="shared" si="18"/>
        <v>-</v>
      </c>
      <c r="V67" s="1062" t="str">
        <f t="shared" si="18"/>
        <v>-</v>
      </c>
      <c r="W67" s="1062" t="str">
        <f t="shared" si="18"/>
        <v>-</v>
      </c>
      <c r="X67" s="1062" t="str">
        <f t="shared" si="18"/>
        <v>-</v>
      </c>
      <c r="Y67" s="1063" t="str">
        <f t="shared" si="18"/>
        <v>-</v>
      </c>
      <c r="Z67" s="1064">
        <v>44136</v>
      </c>
      <c r="AA67" s="95"/>
    </row>
    <row r="68" spans="1:27" ht="56.25">
      <c r="A68" s="1866"/>
      <c r="B68" s="1055">
        <f t="shared" si="17"/>
        <v>14</v>
      </c>
      <c r="C68" s="1056" t="s">
        <v>114</v>
      </c>
      <c r="D68" s="1057" t="s">
        <v>1295</v>
      </c>
      <c r="E68" s="1058"/>
      <c r="F68" s="1057" t="s">
        <v>1295</v>
      </c>
      <c r="G68" s="1059" t="s">
        <v>116</v>
      </c>
      <c r="H68" s="1060" t="s">
        <v>1301</v>
      </c>
      <c r="I68" s="1061"/>
      <c r="J68" s="1062" t="str">
        <f t="shared" si="18"/>
        <v>-</v>
      </c>
      <c r="K68" s="1062" t="str">
        <f t="shared" si="18"/>
        <v>-</v>
      </c>
      <c r="L68" s="1062" t="str">
        <f t="shared" si="18"/>
        <v>-</v>
      </c>
      <c r="M68" s="1062" t="str">
        <f t="shared" si="18"/>
        <v>-</v>
      </c>
      <c r="N68" s="1062" t="str">
        <f t="shared" si="18"/>
        <v>-</v>
      </c>
      <c r="O68" s="1062" t="str">
        <f t="shared" si="18"/>
        <v>-</v>
      </c>
      <c r="P68" s="1062" t="str">
        <f t="shared" si="18"/>
        <v>-</v>
      </c>
      <c r="Q68" s="1062" t="str">
        <f t="shared" si="18"/>
        <v>-</v>
      </c>
      <c r="R68" s="1062" t="str">
        <f t="shared" si="18"/>
        <v>-</v>
      </c>
      <c r="S68" s="1062" t="str">
        <f t="shared" si="18"/>
        <v>-</v>
      </c>
      <c r="T68" s="1062" t="str">
        <f t="shared" si="18"/>
        <v>-</v>
      </c>
      <c r="U68" s="1062" t="str">
        <f t="shared" si="18"/>
        <v>-</v>
      </c>
      <c r="V68" s="1062" t="str">
        <f t="shared" si="18"/>
        <v>-</v>
      </c>
      <c r="W68" s="1062" t="str">
        <f t="shared" si="18"/>
        <v>-</v>
      </c>
      <c r="X68" s="1062" t="str">
        <f t="shared" si="18"/>
        <v>-</v>
      </c>
      <c r="Y68" s="1063" t="str">
        <f t="shared" si="18"/>
        <v>-</v>
      </c>
      <c r="Z68" s="1064">
        <v>44136</v>
      </c>
      <c r="AA68" s="95"/>
    </row>
    <row r="69" spans="1:27" ht="37.5">
      <c r="A69" s="1866"/>
      <c r="B69" s="1055">
        <f t="shared" si="17"/>
        <v>14</v>
      </c>
      <c r="C69" s="1056" t="s">
        <v>114</v>
      </c>
      <c r="D69" s="1057" t="s">
        <v>1295</v>
      </c>
      <c r="E69" s="1058"/>
      <c r="F69" s="1057" t="s">
        <v>1295</v>
      </c>
      <c r="G69" s="1059" t="s">
        <v>116</v>
      </c>
      <c r="H69" s="1060" t="s">
        <v>1302</v>
      </c>
      <c r="I69" s="1061"/>
      <c r="J69" s="1062" t="str">
        <f t="shared" si="18"/>
        <v>-</v>
      </c>
      <c r="K69" s="1062" t="str">
        <f t="shared" si="18"/>
        <v>-</v>
      </c>
      <c r="L69" s="1062" t="str">
        <f t="shared" si="18"/>
        <v>-</v>
      </c>
      <c r="M69" s="1062" t="str">
        <f t="shared" si="18"/>
        <v>-</v>
      </c>
      <c r="N69" s="1062" t="str">
        <f t="shared" si="18"/>
        <v>-</v>
      </c>
      <c r="O69" s="1062" t="str">
        <f t="shared" si="18"/>
        <v>-</v>
      </c>
      <c r="P69" s="1062" t="str">
        <f t="shared" si="18"/>
        <v>-</v>
      </c>
      <c r="Q69" s="1062" t="str">
        <f t="shared" si="18"/>
        <v>-</v>
      </c>
      <c r="R69" s="1062" t="str">
        <f t="shared" si="18"/>
        <v>-</v>
      </c>
      <c r="S69" s="1062" t="str">
        <f t="shared" si="18"/>
        <v>-</v>
      </c>
      <c r="T69" s="1062" t="str">
        <f t="shared" si="18"/>
        <v>-</v>
      </c>
      <c r="U69" s="1062" t="str">
        <f t="shared" si="18"/>
        <v>-</v>
      </c>
      <c r="V69" s="1062" t="str">
        <f t="shared" si="18"/>
        <v>-</v>
      </c>
      <c r="W69" s="1062" t="str">
        <f t="shared" si="18"/>
        <v>-</v>
      </c>
      <c r="X69" s="1062" t="str">
        <f t="shared" si="18"/>
        <v>-</v>
      </c>
      <c r="Y69" s="1063" t="str">
        <f t="shared" si="18"/>
        <v>-</v>
      </c>
      <c r="Z69" s="1064">
        <v>44136</v>
      </c>
      <c r="AA69" s="95"/>
    </row>
    <row r="70" spans="1:27" ht="37.5">
      <c r="A70" s="1866"/>
      <c r="B70" s="1055">
        <f t="shared" si="17"/>
        <v>14</v>
      </c>
      <c r="C70" s="1056" t="s">
        <v>114</v>
      </c>
      <c r="D70" s="1057" t="s">
        <v>1295</v>
      </c>
      <c r="E70" s="1058"/>
      <c r="F70" s="1057" t="s">
        <v>1295</v>
      </c>
      <c r="G70" s="1059" t="s">
        <v>116</v>
      </c>
      <c r="H70" s="1060" t="s">
        <v>1303</v>
      </c>
      <c r="I70" s="1061"/>
      <c r="J70" s="1062" t="str">
        <f t="shared" si="18"/>
        <v>-</v>
      </c>
      <c r="K70" s="1062" t="str">
        <f t="shared" si="18"/>
        <v>-</v>
      </c>
      <c r="L70" s="1062" t="str">
        <f t="shared" si="18"/>
        <v>-</v>
      </c>
      <c r="M70" s="1062" t="str">
        <f t="shared" si="18"/>
        <v>-</v>
      </c>
      <c r="N70" s="1062" t="str">
        <f t="shared" si="18"/>
        <v>-</v>
      </c>
      <c r="O70" s="1062" t="str">
        <f t="shared" si="18"/>
        <v>-</v>
      </c>
      <c r="P70" s="1062" t="str">
        <f t="shared" si="18"/>
        <v>-</v>
      </c>
      <c r="Q70" s="1062" t="str">
        <f t="shared" si="18"/>
        <v>-</v>
      </c>
      <c r="R70" s="1062" t="str">
        <f t="shared" si="18"/>
        <v>-</v>
      </c>
      <c r="S70" s="1062" t="str">
        <f t="shared" si="18"/>
        <v>-</v>
      </c>
      <c r="T70" s="1062" t="str">
        <f t="shared" si="18"/>
        <v>-</v>
      </c>
      <c r="U70" s="1062" t="str">
        <f t="shared" si="18"/>
        <v>-</v>
      </c>
      <c r="V70" s="1062" t="str">
        <f t="shared" si="18"/>
        <v>-</v>
      </c>
      <c r="W70" s="1062" t="str">
        <f t="shared" si="18"/>
        <v>-</v>
      </c>
      <c r="X70" s="1062" t="str">
        <f t="shared" si="18"/>
        <v>-</v>
      </c>
      <c r="Y70" s="1063" t="str">
        <f t="shared" si="18"/>
        <v>-</v>
      </c>
      <c r="Z70" s="1064">
        <v>44051</v>
      </c>
      <c r="AA70" s="95"/>
    </row>
    <row r="71" spans="1:27" ht="37.5">
      <c r="A71" s="1866"/>
      <c r="B71" s="1055">
        <f t="shared" si="17"/>
        <v>14</v>
      </c>
      <c r="C71" s="1056" t="s">
        <v>114</v>
      </c>
      <c r="D71" s="1057" t="s">
        <v>1295</v>
      </c>
      <c r="E71" s="1058"/>
      <c r="F71" s="1057" t="s">
        <v>1295</v>
      </c>
      <c r="G71" s="1059" t="s">
        <v>116</v>
      </c>
      <c r="H71" s="1060" t="s">
        <v>1304</v>
      </c>
      <c r="I71" s="1061"/>
      <c r="J71" s="1062" t="str">
        <f t="shared" si="18"/>
        <v>-</v>
      </c>
      <c r="K71" s="1062" t="str">
        <f t="shared" si="18"/>
        <v>-</v>
      </c>
      <c r="L71" s="1062" t="str">
        <f t="shared" si="18"/>
        <v>-</v>
      </c>
      <c r="M71" s="1062" t="str">
        <f t="shared" si="18"/>
        <v>-</v>
      </c>
      <c r="N71" s="1062" t="str">
        <f t="shared" si="18"/>
        <v>-</v>
      </c>
      <c r="O71" s="1062" t="str">
        <f t="shared" si="18"/>
        <v>-</v>
      </c>
      <c r="P71" s="1062" t="str">
        <f t="shared" si="18"/>
        <v>-</v>
      </c>
      <c r="Q71" s="1062" t="str">
        <f t="shared" si="18"/>
        <v>-</v>
      </c>
      <c r="R71" s="1062" t="str">
        <f t="shared" si="18"/>
        <v>-</v>
      </c>
      <c r="S71" s="1062" t="str">
        <f t="shared" si="18"/>
        <v>-</v>
      </c>
      <c r="T71" s="1062" t="str">
        <f t="shared" si="18"/>
        <v>-</v>
      </c>
      <c r="U71" s="1062" t="str">
        <f t="shared" si="18"/>
        <v>-</v>
      </c>
      <c r="V71" s="1062" t="str">
        <f t="shared" si="18"/>
        <v>-</v>
      </c>
      <c r="W71" s="1062" t="str">
        <f t="shared" si="18"/>
        <v>-</v>
      </c>
      <c r="X71" s="1062" t="str">
        <f t="shared" si="18"/>
        <v>-</v>
      </c>
      <c r="Y71" s="1063" t="str">
        <f t="shared" si="18"/>
        <v>-</v>
      </c>
      <c r="Z71" s="1064">
        <v>44259</v>
      </c>
      <c r="AA71" s="95"/>
    </row>
    <row r="72" spans="1:27" ht="75">
      <c r="A72" s="1866"/>
      <c r="B72" s="1065">
        <f t="shared" si="17"/>
        <v>14</v>
      </c>
      <c r="C72" s="1066" t="s">
        <v>114</v>
      </c>
      <c r="D72" s="1067" t="s">
        <v>1295</v>
      </c>
      <c r="E72" s="1068"/>
      <c r="F72" s="1067" t="s">
        <v>1295</v>
      </c>
      <c r="G72" s="1069" t="s">
        <v>514</v>
      </c>
      <c r="H72" s="1070" t="s">
        <v>1305</v>
      </c>
      <c r="I72" s="1071"/>
      <c r="J72" s="1072" t="str">
        <f t="shared" si="18"/>
        <v>-</v>
      </c>
      <c r="K72" s="1072" t="str">
        <f t="shared" si="18"/>
        <v>-</v>
      </c>
      <c r="L72" s="1072" t="str">
        <f t="shared" si="18"/>
        <v>-</v>
      </c>
      <c r="M72" s="1072" t="str">
        <f t="shared" si="18"/>
        <v>-</v>
      </c>
      <c r="N72" s="1072" t="str">
        <f t="shared" si="18"/>
        <v>-</v>
      </c>
      <c r="O72" s="1072" t="str">
        <f t="shared" si="18"/>
        <v>-</v>
      </c>
      <c r="P72" s="1072" t="str">
        <f t="shared" si="18"/>
        <v>-</v>
      </c>
      <c r="Q72" s="1072" t="str">
        <f t="shared" si="18"/>
        <v>-</v>
      </c>
      <c r="R72" s="1072" t="str">
        <f t="shared" si="18"/>
        <v>-</v>
      </c>
      <c r="S72" s="1072" t="str">
        <f t="shared" si="18"/>
        <v>-</v>
      </c>
      <c r="T72" s="1072" t="str">
        <f t="shared" si="18"/>
        <v>-</v>
      </c>
      <c r="U72" s="1072" t="str">
        <f t="shared" si="18"/>
        <v>-</v>
      </c>
      <c r="V72" s="1072" t="str">
        <f t="shared" si="18"/>
        <v>-</v>
      </c>
      <c r="W72" s="1072" t="str">
        <f t="shared" si="18"/>
        <v>-</v>
      </c>
      <c r="X72" s="1072" t="str">
        <f t="shared" si="18"/>
        <v>-</v>
      </c>
      <c r="Y72" s="1073" t="str">
        <f t="shared" si="18"/>
        <v>-</v>
      </c>
      <c r="Z72" s="1064">
        <v>43961</v>
      </c>
      <c r="AA72" s="95"/>
    </row>
    <row r="73" spans="1:27" ht="37.5">
      <c r="A73" s="1866">
        <f>A63+1</f>
        <v>12</v>
      </c>
      <c r="B73" s="1044">
        <v>15</v>
      </c>
      <c r="C73" s="1045" t="s">
        <v>114</v>
      </c>
      <c r="D73" s="1046" t="s">
        <v>1487</v>
      </c>
      <c r="E73" s="1047"/>
      <c r="F73" s="1046" t="s">
        <v>1487</v>
      </c>
      <c r="G73" s="1048" t="s">
        <v>859</v>
      </c>
      <c r="H73" s="1092" t="s">
        <v>1310</v>
      </c>
      <c r="I73" s="1050" t="str">
        <f>$I$5</f>
        <v>2-х этапный ЗЗП, без ПС</v>
      </c>
      <c r="J73" s="1051" t="str">
        <f>IFERROR(VLOOKUP($D$73,'ИСХОДНИК-даты-2х'!$D$10:$AI$139,2,0),"-")</f>
        <v>-</v>
      </c>
      <c r="K73" s="1078" t="str">
        <f>IFERROR(VLOOKUP($D$73,'ИСХОДНИК-даты-2х'!$D$10:$AI$139,3,0),"-")</f>
        <v>-</v>
      </c>
      <c r="L73" s="970" t="str">
        <f>IFERROR(VLOOKUP($D$73,'ИСХОДНИК-даты-2х'!$D$10:$AI$139,4,0),"-")</f>
        <v>-</v>
      </c>
      <c r="M73" s="911" t="str">
        <f>IFERROR(VLOOKUP($D$73,'ИСХОДНИК-даты-2х'!$D$10:$AI$139,5,0),"-")</f>
        <v>-</v>
      </c>
      <c r="N73" s="911" t="str">
        <f>IFERROR(VLOOKUP($D$73,'ИСХОДНИК-даты-2х'!$D$10:$AI$139,6,0),"-")</f>
        <v>-</v>
      </c>
      <c r="O73" s="911" t="str">
        <f>IFERROR(VLOOKUP($D$73,'ИСХОДНИК-даты-2х'!$D$10:$AI$139,7,0),"-")</f>
        <v>-</v>
      </c>
      <c r="P73" s="911" t="str">
        <f>IFERROR(VLOOKUP($D$73,'ИСХОДНИК-даты-2х'!$D$10:$AI$139,8,0),"-")</f>
        <v>-</v>
      </c>
      <c r="Q73" s="911" t="str">
        <f>IFERROR(VLOOKUP($D$73,'ИСХОДНИК-даты-2х'!$D$10:$AI$139,9,0),"-")</f>
        <v>-</v>
      </c>
      <c r="R73" s="911" t="str">
        <f>IFERROR(VLOOKUP($D$73,'ИСХОДНИК-даты-2х'!$D$10:$AI$139,10,0),"-")</f>
        <v>-</v>
      </c>
      <c r="S73" s="911" t="str">
        <f>IFERROR(VLOOKUP($D$73,'ИСХОДНИК-даты-2х'!$D$10:$AI$139,11,0),"-")</f>
        <v>-</v>
      </c>
      <c r="T73" s="911" t="str">
        <f>IFERROR(VLOOKUP($D$73,'ИСХОДНИК-даты-2х'!$D$10:$AI$139,12,0),"-")</f>
        <v>-</v>
      </c>
      <c r="U73" s="911" t="str">
        <f>IFERROR(VLOOKUP($D$73,'ИСХОДНИК-даты-2х'!$D$10:$AI$139,13,0),"-")</f>
        <v>-</v>
      </c>
      <c r="V73" s="911" t="str">
        <f>IFERROR(VLOOKUP($D$73,'ИСХОДНИК-даты-2х'!$D$10:$AI$139,14,0),"-")</f>
        <v>-</v>
      </c>
      <c r="W73" s="911" t="str">
        <f>IFERROR(VLOOKUP($D$73,'ИСХОДНИК-даты-2х'!$D$10:$AI$139,15,0),"-")</f>
        <v>-</v>
      </c>
      <c r="X73" s="911" t="str">
        <f>IFERROR(VLOOKUP($D$73,'ИСХОДНИК-даты-2х'!$D$10:$AI$139,16,0),"-")</f>
        <v>-</v>
      </c>
      <c r="Y73" s="1079" t="str">
        <f>IFERROR(VLOOKUP($D$73,'ИСХОДНИК-даты-2х'!$D$10:$AI$139,17,0),"-")</f>
        <v>-</v>
      </c>
      <c r="Z73" s="1064">
        <v>43728</v>
      </c>
      <c r="AA73" s="95"/>
    </row>
    <row r="74" spans="1:27" ht="37.5">
      <c r="A74" s="1866"/>
      <c r="B74" s="1055">
        <f>$B$73</f>
        <v>15</v>
      </c>
      <c r="C74" s="1056" t="s">
        <v>114</v>
      </c>
      <c r="D74" s="1057" t="s">
        <v>1487</v>
      </c>
      <c r="E74" s="1058"/>
      <c r="F74" s="1057" t="s">
        <v>1487</v>
      </c>
      <c r="G74" s="1059" t="s">
        <v>859</v>
      </c>
      <c r="H74" s="1093" t="s">
        <v>1311</v>
      </c>
      <c r="I74" s="1061"/>
      <c r="J74" s="1062" t="str">
        <f t="shared" ref="J74:Y75" si="19">J$73</f>
        <v>-</v>
      </c>
      <c r="K74" s="1062" t="str">
        <f t="shared" si="19"/>
        <v>-</v>
      </c>
      <c r="L74" s="1062" t="str">
        <f t="shared" si="19"/>
        <v>-</v>
      </c>
      <c r="M74" s="1062" t="str">
        <f t="shared" si="19"/>
        <v>-</v>
      </c>
      <c r="N74" s="1062" t="str">
        <f t="shared" si="19"/>
        <v>-</v>
      </c>
      <c r="O74" s="1062" t="str">
        <f t="shared" si="19"/>
        <v>-</v>
      </c>
      <c r="P74" s="1062" t="str">
        <f t="shared" si="19"/>
        <v>-</v>
      </c>
      <c r="Q74" s="1062" t="str">
        <f t="shared" si="19"/>
        <v>-</v>
      </c>
      <c r="R74" s="1062" t="str">
        <f t="shared" si="19"/>
        <v>-</v>
      </c>
      <c r="S74" s="1062" t="str">
        <f t="shared" si="19"/>
        <v>-</v>
      </c>
      <c r="T74" s="1062" t="str">
        <f t="shared" si="19"/>
        <v>-</v>
      </c>
      <c r="U74" s="1062" t="str">
        <f t="shared" si="19"/>
        <v>-</v>
      </c>
      <c r="V74" s="1062" t="str">
        <f t="shared" si="19"/>
        <v>-</v>
      </c>
      <c r="W74" s="1062" t="str">
        <f t="shared" si="19"/>
        <v>-</v>
      </c>
      <c r="X74" s="1062" t="str">
        <f t="shared" si="19"/>
        <v>-</v>
      </c>
      <c r="Y74" s="1063" t="str">
        <f t="shared" si="19"/>
        <v>-</v>
      </c>
      <c r="Z74" s="1064">
        <v>43800</v>
      </c>
      <c r="AA74" s="95"/>
    </row>
    <row r="75" spans="1:27" ht="37.5">
      <c r="A75" s="1866"/>
      <c r="B75" s="1065">
        <f>$B$73</f>
        <v>15</v>
      </c>
      <c r="C75" s="1066" t="s">
        <v>114</v>
      </c>
      <c r="D75" s="1067" t="s">
        <v>1487</v>
      </c>
      <c r="E75" s="1068"/>
      <c r="F75" s="1067" t="s">
        <v>1487</v>
      </c>
      <c r="G75" s="1069" t="s">
        <v>859</v>
      </c>
      <c r="H75" s="1094" t="s">
        <v>1312</v>
      </c>
      <c r="I75" s="1071"/>
      <c r="J75" s="1072" t="str">
        <f t="shared" si="19"/>
        <v>-</v>
      </c>
      <c r="K75" s="1072" t="str">
        <f t="shared" si="19"/>
        <v>-</v>
      </c>
      <c r="L75" s="1072" t="str">
        <f t="shared" si="19"/>
        <v>-</v>
      </c>
      <c r="M75" s="1072" t="str">
        <f t="shared" si="19"/>
        <v>-</v>
      </c>
      <c r="N75" s="1072" t="str">
        <f t="shared" si="19"/>
        <v>-</v>
      </c>
      <c r="O75" s="1072" t="str">
        <f t="shared" si="19"/>
        <v>-</v>
      </c>
      <c r="P75" s="1072" t="str">
        <f t="shared" si="19"/>
        <v>-</v>
      </c>
      <c r="Q75" s="1072" t="str">
        <f t="shared" si="19"/>
        <v>-</v>
      </c>
      <c r="R75" s="1072" t="str">
        <f t="shared" si="19"/>
        <v>-</v>
      </c>
      <c r="S75" s="1072" t="str">
        <f t="shared" si="19"/>
        <v>-</v>
      </c>
      <c r="T75" s="1072" t="str">
        <f t="shared" si="19"/>
        <v>-</v>
      </c>
      <c r="U75" s="1072" t="str">
        <f t="shared" si="19"/>
        <v>-</v>
      </c>
      <c r="V75" s="1072" t="str">
        <f t="shared" si="19"/>
        <v>-</v>
      </c>
      <c r="W75" s="1072" t="str">
        <f t="shared" si="19"/>
        <v>-</v>
      </c>
      <c r="X75" s="1072" t="str">
        <f t="shared" si="19"/>
        <v>-</v>
      </c>
      <c r="Y75" s="1073" t="str">
        <f t="shared" si="19"/>
        <v>-</v>
      </c>
      <c r="Z75" s="1064">
        <v>43800</v>
      </c>
      <c r="AA75" s="95"/>
    </row>
    <row r="76" spans="1:27" ht="37.5">
      <c r="A76" s="1074">
        <f>A73+1</f>
        <v>13</v>
      </c>
      <c r="B76" s="1095">
        <v>16</v>
      </c>
      <c r="C76" s="1096" t="s">
        <v>114</v>
      </c>
      <c r="D76" s="1097" t="s">
        <v>1313</v>
      </c>
      <c r="E76" s="1098"/>
      <c r="F76" s="1097" t="s">
        <v>1313</v>
      </c>
      <c r="G76" s="1099" t="s">
        <v>116</v>
      </c>
      <c r="H76" s="1100" t="s">
        <v>1314</v>
      </c>
      <c r="I76" s="1099" t="str">
        <f>$I$5</f>
        <v>2-х этапный ЗЗП, без ПС</v>
      </c>
      <c r="J76" s="1101" t="str">
        <f>IFERROR(VLOOKUP($D$76,'ИСХОДНИК-даты-2х'!$D$10:$AI$139,2,0),"-")</f>
        <v>-</v>
      </c>
      <c r="K76" s="1101" t="str">
        <f>IFERROR(VLOOKUP($D$76,'ИСХОДНИК-даты-2х'!$D$10:$AI$139,3,0),"-")</f>
        <v>-</v>
      </c>
      <c r="L76" s="1101" t="str">
        <f>IFERROR(VLOOKUP($D$76,'ИСХОДНИК-даты-2х'!$D$10:$AI$139,4,0),"-")</f>
        <v>-</v>
      </c>
      <c r="M76" s="1102" t="str">
        <f>IFERROR(VLOOKUP($D$76,'ИСХОДНИК-даты-2х'!$D$10:$AI$139,5,0),"-")</f>
        <v>-</v>
      </c>
      <c r="N76" s="1102" t="str">
        <f>IFERROR(VLOOKUP($D$76,'ИСХОДНИК-даты-2х'!$D$10:$AI$139,6,0),"-")</f>
        <v>-</v>
      </c>
      <c r="O76" s="1102" t="str">
        <f>IFERROR(VLOOKUP($D$76,'ИСХОДНИК-даты-2х'!$D$10:$AI$139,7,0),"-")</f>
        <v>-</v>
      </c>
      <c r="P76" s="1102" t="str">
        <f>IFERROR(VLOOKUP($D$76,'ИСХОДНИК-даты-2х'!$D$10:$AI$139,8,0),"-")</f>
        <v>-</v>
      </c>
      <c r="Q76" s="1102" t="str">
        <f>IFERROR(VLOOKUP($D$76,'ИСХОДНИК-даты-2х'!$D$10:$AI$139,9,0),"-")</f>
        <v>-</v>
      </c>
      <c r="R76" s="1102" t="str">
        <f>IFERROR(VLOOKUP($D$76,'ИСХОДНИК-даты-2х'!$D$10:$AI$139,10,0),"-")</f>
        <v>-</v>
      </c>
      <c r="S76" s="1102" t="str">
        <f>IFERROR(VLOOKUP($D$76,'ИСХОДНИК-даты-2х'!$D$10:$AI$139,11,0),"-")</f>
        <v>-</v>
      </c>
      <c r="T76" s="1102" t="str">
        <f>IFERROR(VLOOKUP($D$76,'ИСХОДНИК-даты-2х'!$D$10:$AI$139,12,0),"-")</f>
        <v>-</v>
      </c>
      <c r="U76" s="1102" t="str">
        <f>IFERROR(VLOOKUP($D$76,'ИСХОДНИК-даты-2х'!$D$10:$AI$139,13,0),"-")</f>
        <v>-</v>
      </c>
      <c r="V76" s="1102" t="str">
        <f>IFERROR(VLOOKUP($D$76,'ИСХОДНИК-даты-2х'!$D$10:$AI$139,14,0),"-")</f>
        <v>-</v>
      </c>
      <c r="W76" s="1102" t="str">
        <f>IFERROR(VLOOKUP($D$76,'ИСХОДНИК-даты-2х'!$D$10:$AI$139,15,0),"-")</f>
        <v>-</v>
      </c>
      <c r="X76" s="1102" t="str">
        <f>IFERROR(VLOOKUP($D$76,'ИСХОДНИК-даты-2х'!$D$10:$AI$139,16,0),"-")</f>
        <v>-</v>
      </c>
      <c r="Y76" s="1103" t="str">
        <f>IFERROR(VLOOKUP($D$76,'ИСХОДНИК-даты-2х'!$D$10:$AI$139,17,0),"-")</f>
        <v>-</v>
      </c>
      <c r="Z76" s="1064">
        <v>43979</v>
      </c>
      <c r="AA76" s="95"/>
    </row>
    <row r="77" spans="1:27" ht="37.5">
      <c r="A77" s="1869">
        <f>A76+1</f>
        <v>14</v>
      </c>
      <c r="B77" s="1044">
        <v>9</v>
      </c>
      <c r="C77" s="1045" t="s">
        <v>114</v>
      </c>
      <c r="D77" s="1046" t="s">
        <v>1490</v>
      </c>
      <c r="E77" s="1047" t="s">
        <v>254</v>
      </c>
      <c r="F77" s="1046" t="s">
        <v>1490</v>
      </c>
      <c r="G77" s="1048" t="s">
        <v>116</v>
      </c>
      <c r="H77" s="1049" t="s">
        <v>255</v>
      </c>
      <c r="I77" s="1050" t="str">
        <f>$I$5</f>
        <v>2-х этапный ЗЗП, без ПС</v>
      </c>
      <c r="J77" s="1051">
        <f>IFERROR(VLOOKUP($D$77,'ИСХОДНИК-даты-2х'!$D$10:$AI$139,2,0),"-")</f>
        <v>44021</v>
      </c>
      <c r="K77" s="1078">
        <f>IFERROR(VLOOKUP($D$77,'ИСХОДНИК-даты-2х'!$D$10:$AI$139,3,0),"-")</f>
        <v>44049</v>
      </c>
      <c r="L77" s="970">
        <f>IFERROR(VLOOKUP($D$77,'ИСХОДНИК-даты-2х'!$D$10:$AI$139,4,0),"-")</f>
        <v>44098</v>
      </c>
      <c r="M77" s="911">
        <f>IFERROR(VLOOKUP($D$77,'ИСХОДНИК-даты-2х'!$D$10:$AI$139,5,0),"-")</f>
        <v>44193</v>
      </c>
      <c r="N77" s="911">
        <f>IFERROR(VLOOKUP($D$77,'ИСХОДНИК-даты-2х'!$D$10:$AI$139,6,0),"-")</f>
        <v>44221</v>
      </c>
      <c r="O77" s="911">
        <f>IFERROR(VLOOKUP($D$77,'ИСХОДНИК-даты-2х'!$D$10:$AI$139,7,0),"-")</f>
        <v>44221</v>
      </c>
      <c r="P77" s="911">
        <f>IFERROR(VLOOKUP($D$77,'ИСХОДНИК-даты-2х'!$D$10:$AI$139,8,0),"-")</f>
        <v>44305</v>
      </c>
      <c r="Q77" s="911">
        <f>IFERROR(VLOOKUP($D$77,'ИСХОДНИК-даты-2х'!$D$10:$AI$139,9,0),"-")</f>
        <v>44335</v>
      </c>
      <c r="R77" s="911">
        <f>IFERROR(VLOOKUP($D$77,'ИСХОДНИК-даты-2х'!$D$10:$AI$139,10,0),"-")</f>
        <v>44335</v>
      </c>
      <c r="S77" s="911">
        <f>IFERROR(VLOOKUP($D$77,'ИСХОДНИК-даты-2х'!$D$10:$AI$139,11,0),"-")</f>
        <v>44334</v>
      </c>
      <c r="T77" s="911">
        <f>IFERROR(VLOOKUP($D$77,'ИСХОДНИК-даты-2х'!$D$10:$AI$139,12,0),"-")</f>
        <v>44334</v>
      </c>
      <c r="U77" s="911">
        <f>IFERROR(VLOOKUP($D$77,'ИСХОДНИК-даты-2х'!$D$10:$AI$139,13,0),"-")</f>
        <v>44355</v>
      </c>
      <c r="V77" s="911">
        <f>IFERROR(VLOOKUP($D$77,'ИСХОДНИК-даты-2х'!$D$10:$AI$139,14,0),"-")</f>
        <v>44362</v>
      </c>
      <c r="W77" s="911">
        <f>IFERROR(VLOOKUP($D$77,'ИСХОДНИК-даты-2х'!$D$10:$AI$139,15,0),"-")</f>
        <v>44365</v>
      </c>
      <c r="X77" s="911">
        <f>IFERROR(VLOOKUP($D$77,'ИСХОДНИК-даты-2х'!$D$10:$AI$139,16,0),"-")</f>
        <v>44370</v>
      </c>
      <c r="Y77" s="1079">
        <f>IFERROR(VLOOKUP($D$77,'ИСХОДНИК-даты-2х'!$D$10:$AI$139,17,0),"-")</f>
        <v>44395</v>
      </c>
      <c r="Z77" s="1064">
        <v>44497</v>
      </c>
      <c r="AA77" s="95"/>
    </row>
    <row r="78" spans="1:27" ht="37.5">
      <c r="A78" s="1869"/>
      <c r="B78" s="1055">
        <f t="shared" ref="B78:B89" si="20">$B$77</f>
        <v>9</v>
      </c>
      <c r="C78" s="1056" t="s">
        <v>114</v>
      </c>
      <c r="D78" s="1057" t="s">
        <v>1490</v>
      </c>
      <c r="E78" s="1058" t="s">
        <v>256</v>
      </c>
      <c r="F78" s="1057" t="s">
        <v>1490</v>
      </c>
      <c r="G78" s="1059" t="s">
        <v>116</v>
      </c>
      <c r="H78" s="1060" t="s">
        <v>257</v>
      </c>
      <c r="I78" s="1061"/>
      <c r="J78" s="1062">
        <f t="shared" ref="J78:Y89" si="21">J$77</f>
        <v>44021</v>
      </c>
      <c r="K78" s="1062">
        <f t="shared" si="21"/>
        <v>44049</v>
      </c>
      <c r="L78" s="1062">
        <f t="shared" si="21"/>
        <v>44098</v>
      </c>
      <c r="M78" s="1062">
        <f t="shared" si="21"/>
        <v>44193</v>
      </c>
      <c r="N78" s="1062">
        <f t="shared" si="21"/>
        <v>44221</v>
      </c>
      <c r="O78" s="1062">
        <f t="shared" si="21"/>
        <v>44221</v>
      </c>
      <c r="P78" s="1062">
        <f t="shared" si="21"/>
        <v>44305</v>
      </c>
      <c r="Q78" s="1062">
        <f t="shared" si="21"/>
        <v>44335</v>
      </c>
      <c r="R78" s="1062">
        <f t="shared" si="21"/>
        <v>44335</v>
      </c>
      <c r="S78" s="1062">
        <f t="shared" si="21"/>
        <v>44334</v>
      </c>
      <c r="T78" s="1062">
        <f t="shared" si="21"/>
        <v>44334</v>
      </c>
      <c r="U78" s="1062">
        <f t="shared" si="21"/>
        <v>44355</v>
      </c>
      <c r="V78" s="1062">
        <f t="shared" si="21"/>
        <v>44362</v>
      </c>
      <c r="W78" s="1062">
        <f t="shared" si="21"/>
        <v>44365</v>
      </c>
      <c r="X78" s="1062">
        <f t="shared" si="21"/>
        <v>44370</v>
      </c>
      <c r="Y78" s="1063">
        <f t="shared" si="21"/>
        <v>44395</v>
      </c>
      <c r="Z78" s="1064">
        <v>44920</v>
      </c>
      <c r="AA78" s="95"/>
    </row>
    <row r="79" spans="1:27" ht="37.5">
      <c r="A79" s="1869"/>
      <c r="B79" s="1055">
        <f t="shared" si="20"/>
        <v>9</v>
      </c>
      <c r="C79" s="1056" t="s">
        <v>114</v>
      </c>
      <c r="D79" s="1057" t="s">
        <v>1490</v>
      </c>
      <c r="E79" s="1058" t="s">
        <v>260</v>
      </c>
      <c r="F79" s="1057" t="s">
        <v>1490</v>
      </c>
      <c r="G79" s="1059" t="s">
        <v>116</v>
      </c>
      <c r="H79" s="1060" t="s">
        <v>1468</v>
      </c>
      <c r="I79" s="1061"/>
      <c r="J79" s="1062">
        <f t="shared" si="21"/>
        <v>44021</v>
      </c>
      <c r="K79" s="1062">
        <f t="shared" si="21"/>
        <v>44049</v>
      </c>
      <c r="L79" s="1062">
        <f t="shared" si="21"/>
        <v>44098</v>
      </c>
      <c r="M79" s="1062">
        <f t="shared" si="21"/>
        <v>44193</v>
      </c>
      <c r="N79" s="1062">
        <f t="shared" si="21"/>
        <v>44221</v>
      </c>
      <c r="O79" s="1062">
        <f t="shared" si="21"/>
        <v>44221</v>
      </c>
      <c r="P79" s="1062">
        <f t="shared" si="21"/>
        <v>44305</v>
      </c>
      <c r="Q79" s="1062">
        <f t="shared" si="21"/>
        <v>44335</v>
      </c>
      <c r="R79" s="1062">
        <f t="shared" si="21"/>
        <v>44335</v>
      </c>
      <c r="S79" s="1062">
        <f t="shared" si="21"/>
        <v>44334</v>
      </c>
      <c r="T79" s="1062">
        <f t="shared" si="21"/>
        <v>44334</v>
      </c>
      <c r="U79" s="1062">
        <f t="shared" si="21"/>
        <v>44355</v>
      </c>
      <c r="V79" s="1062">
        <f t="shared" si="21"/>
        <v>44362</v>
      </c>
      <c r="W79" s="1062">
        <f t="shared" si="21"/>
        <v>44365</v>
      </c>
      <c r="X79" s="1062">
        <f t="shared" si="21"/>
        <v>44370</v>
      </c>
      <c r="Y79" s="1063">
        <f t="shared" si="21"/>
        <v>44395</v>
      </c>
      <c r="Z79" s="1064">
        <v>44166</v>
      </c>
      <c r="AA79" s="95"/>
    </row>
    <row r="80" spans="1:27" ht="37.5">
      <c r="A80" s="1869"/>
      <c r="B80" s="1055">
        <f t="shared" si="20"/>
        <v>9</v>
      </c>
      <c r="C80" s="1056" t="s">
        <v>114</v>
      </c>
      <c r="D80" s="1057" t="s">
        <v>1490</v>
      </c>
      <c r="E80" s="1058" t="s">
        <v>636</v>
      </c>
      <c r="F80" s="1057" t="s">
        <v>1490</v>
      </c>
      <c r="G80" s="1059" t="s">
        <v>116</v>
      </c>
      <c r="H80" s="1060" t="s">
        <v>1492</v>
      </c>
      <c r="I80" s="1061"/>
      <c r="J80" s="1062">
        <f t="shared" si="21"/>
        <v>44021</v>
      </c>
      <c r="K80" s="1062">
        <f t="shared" si="21"/>
        <v>44049</v>
      </c>
      <c r="L80" s="1062">
        <f t="shared" si="21"/>
        <v>44098</v>
      </c>
      <c r="M80" s="1062">
        <f t="shared" si="21"/>
        <v>44193</v>
      </c>
      <c r="N80" s="1062">
        <f t="shared" si="21"/>
        <v>44221</v>
      </c>
      <c r="O80" s="1062">
        <f t="shared" si="21"/>
        <v>44221</v>
      </c>
      <c r="P80" s="1062">
        <f t="shared" si="21"/>
        <v>44305</v>
      </c>
      <c r="Q80" s="1062">
        <f t="shared" si="21"/>
        <v>44335</v>
      </c>
      <c r="R80" s="1062">
        <f t="shared" si="21"/>
        <v>44335</v>
      </c>
      <c r="S80" s="1062">
        <f t="shared" si="21"/>
        <v>44334</v>
      </c>
      <c r="T80" s="1062">
        <f t="shared" si="21"/>
        <v>44334</v>
      </c>
      <c r="U80" s="1062">
        <f t="shared" si="21"/>
        <v>44355</v>
      </c>
      <c r="V80" s="1062">
        <f t="shared" si="21"/>
        <v>44362</v>
      </c>
      <c r="W80" s="1062">
        <f t="shared" si="21"/>
        <v>44365</v>
      </c>
      <c r="X80" s="1062">
        <f t="shared" si="21"/>
        <v>44370</v>
      </c>
      <c r="Y80" s="1063">
        <f t="shared" si="21"/>
        <v>44395</v>
      </c>
      <c r="Z80" s="1064">
        <v>44562</v>
      </c>
      <c r="AA80" s="95"/>
    </row>
    <row r="81" spans="1:27" ht="37.5">
      <c r="A81" s="1869"/>
      <c r="B81" s="1055">
        <f t="shared" si="20"/>
        <v>9</v>
      </c>
      <c r="C81" s="1056" t="s">
        <v>114</v>
      </c>
      <c r="D81" s="1057" t="s">
        <v>1490</v>
      </c>
      <c r="E81" s="1058" t="s">
        <v>638</v>
      </c>
      <c r="F81" s="1057" t="s">
        <v>1490</v>
      </c>
      <c r="G81" s="1059" t="s">
        <v>116</v>
      </c>
      <c r="H81" s="1060" t="s">
        <v>1492</v>
      </c>
      <c r="I81" s="1061"/>
      <c r="J81" s="1062">
        <f t="shared" si="21"/>
        <v>44021</v>
      </c>
      <c r="K81" s="1062">
        <f t="shared" si="21"/>
        <v>44049</v>
      </c>
      <c r="L81" s="1062">
        <f t="shared" si="21"/>
        <v>44098</v>
      </c>
      <c r="M81" s="1062">
        <f t="shared" si="21"/>
        <v>44193</v>
      </c>
      <c r="N81" s="1062">
        <f t="shared" si="21"/>
        <v>44221</v>
      </c>
      <c r="O81" s="1062">
        <f t="shared" si="21"/>
        <v>44221</v>
      </c>
      <c r="P81" s="1062">
        <f t="shared" si="21"/>
        <v>44305</v>
      </c>
      <c r="Q81" s="1062">
        <f t="shared" si="21"/>
        <v>44335</v>
      </c>
      <c r="R81" s="1062">
        <f t="shared" si="21"/>
        <v>44335</v>
      </c>
      <c r="S81" s="1062">
        <f t="shared" si="21"/>
        <v>44334</v>
      </c>
      <c r="T81" s="1062">
        <f t="shared" si="21"/>
        <v>44334</v>
      </c>
      <c r="U81" s="1062">
        <f t="shared" si="21"/>
        <v>44355</v>
      </c>
      <c r="V81" s="1062">
        <f t="shared" si="21"/>
        <v>44362</v>
      </c>
      <c r="W81" s="1062">
        <f t="shared" si="21"/>
        <v>44365</v>
      </c>
      <c r="X81" s="1062">
        <f t="shared" si="21"/>
        <v>44370</v>
      </c>
      <c r="Y81" s="1063">
        <f t="shared" si="21"/>
        <v>44395</v>
      </c>
      <c r="Z81" s="1064">
        <v>44124</v>
      </c>
      <c r="AA81" s="95"/>
    </row>
    <row r="82" spans="1:27" ht="37.5">
      <c r="A82" s="1869"/>
      <c r="B82" s="1055">
        <f t="shared" si="20"/>
        <v>9</v>
      </c>
      <c r="C82" s="1056" t="s">
        <v>114</v>
      </c>
      <c r="D82" s="1057" t="s">
        <v>1490</v>
      </c>
      <c r="E82" s="1058" t="s">
        <v>640</v>
      </c>
      <c r="F82" s="1057" t="s">
        <v>1490</v>
      </c>
      <c r="G82" s="1059" t="s">
        <v>116</v>
      </c>
      <c r="H82" s="1060" t="s">
        <v>1492</v>
      </c>
      <c r="I82" s="1061"/>
      <c r="J82" s="1062">
        <f t="shared" si="21"/>
        <v>44021</v>
      </c>
      <c r="K82" s="1062">
        <f t="shared" si="21"/>
        <v>44049</v>
      </c>
      <c r="L82" s="1062">
        <f t="shared" si="21"/>
        <v>44098</v>
      </c>
      <c r="M82" s="1062">
        <f t="shared" si="21"/>
        <v>44193</v>
      </c>
      <c r="N82" s="1062">
        <f t="shared" si="21"/>
        <v>44221</v>
      </c>
      <c r="O82" s="1062">
        <f t="shared" si="21"/>
        <v>44221</v>
      </c>
      <c r="P82" s="1062">
        <f t="shared" si="21"/>
        <v>44305</v>
      </c>
      <c r="Q82" s="1062">
        <f t="shared" si="21"/>
        <v>44335</v>
      </c>
      <c r="R82" s="1062">
        <f t="shared" si="21"/>
        <v>44335</v>
      </c>
      <c r="S82" s="1062">
        <f t="shared" si="21"/>
        <v>44334</v>
      </c>
      <c r="T82" s="1062">
        <f t="shared" si="21"/>
        <v>44334</v>
      </c>
      <c r="U82" s="1062">
        <f t="shared" si="21"/>
        <v>44355</v>
      </c>
      <c r="V82" s="1062">
        <f t="shared" si="21"/>
        <v>44362</v>
      </c>
      <c r="W82" s="1062">
        <f t="shared" si="21"/>
        <v>44365</v>
      </c>
      <c r="X82" s="1062">
        <f t="shared" si="21"/>
        <v>44370</v>
      </c>
      <c r="Y82" s="1063">
        <f t="shared" si="21"/>
        <v>44395</v>
      </c>
      <c r="Z82" s="1064">
        <v>44757</v>
      </c>
      <c r="AA82" s="95"/>
    </row>
    <row r="83" spans="1:27" ht="37.5">
      <c r="A83" s="1869"/>
      <c r="B83" s="1055">
        <f t="shared" si="20"/>
        <v>9</v>
      </c>
      <c r="C83" s="1056" t="s">
        <v>114</v>
      </c>
      <c r="D83" s="1057" t="s">
        <v>1490</v>
      </c>
      <c r="E83" s="1058" t="s">
        <v>642</v>
      </c>
      <c r="F83" s="1057" t="s">
        <v>1490</v>
      </c>
      <c r="G83" s="1059" t="s">
        <v>116</v>
      </c>
      <c r="H83" s="1060" t="s">
        <v>1492</v>
      </c>
      <c r="I83" s="1061"/>
      <c r="J83" s="1062">
        <f t="shared" si="21"/>
        <v>44021</v>
      </c>
      <c r="K83" s="1062">
        <f t="shared" si="21"/>
        <v>44049</v>
      </c>
      <c r="L83" s="1062">
        <f t="shared" si="21"/>
        <v>44098</v>
      </c>
      <c r="M83" s="1062">
        <f t="shared" si="21"/>
        <v>44193</v>
      </c>
      <c r="N83" s="1062">
        <f t="shared" si="21"/>
        <v>44221</v>
      </c>
      <c r="O83" s="1062">
        <f t="shared" si="21"/>
        <v>44221</v>
      </c>
      <c r="P83" s="1062">
        <f t="shared" si="21"/>
        <v>44305</v>
      </c>
      <c r="Q83" s="1062">
        <f t="shared" si="21"/>
        <v>44335</v>
      </c>
      <c r="R83" s="1062">
        <f t="shared" si="21"/>
        <v>44335</v>
      </c>
      <c r="S83" s="1062">
        <f t="shared" si="21"/>
        <v>44334</v>
      </c>
      <c r="T83" s="1062">
        <f t="shared" si="21"/>
        <v>44334</v>
      </c>
      <c r="U83" s="1062">
        <f t="shared" si="21"/>
        <v>44355</v>
      </c>
      <c r="V83" s="1062">
        <f t="shared" si="21"/>
        <v>44362</v>
      </c>
      <c r="W83" s="1062">
        <f t="shared" si="21"/>
        <v>44365</v>
      </c>
      <c r="X83" s="1062">
        <f t="shared" si="21"/>
        <v>44370</v>
      </c>
      <c r="Y83" s="1063">
        <f t="shared" si="21"/>
        <v>44395</v>
      </c>
      <c r="Z83" s="1064">
        <v>44124</v>
      </c>
      <c r="AA83" s="95"/>
    </row>
    <row r="84" spans="1:27" ht="37.5">
      <c r="A84" s="1869"/>
      <c r="B84" s="1055">
        <f t="shared" si="20"/>
        <v>9</v>
      </c>
      <c r="C84" s="1056" t="s">
        <v>114</v>
      </c>
      <c r="D84" s="1057" t="s">
        <v>1490</v>
      </c>
      <c r="E84" s="1058" t="s">
        <v>264</v>
      </c>
      <c r="F84" s="1057" t="s">
        <v>1490</v>
      </c>
      <c r="G84" s="1059" t="s">
        <v>116</v>
      </c>
      <c r="H84" s="1060" t="s">
        <v>1492</v>
      </c>
      <c r="I84" s="1061"/>
      <c r="J84" s="1062">
        <f t="shared" si="21"/>
        <v>44021</v>
      </c>
      <c r="K84" s="1062">
        <f t="shared" si="21"/>
        <v>44049</v>
      </c>
      <c r="L84" s="1062">
        <f t="shared" si="21"/>
        <v>44098</v>
      </c>
      <c r="M84" s="1062">
        <f t="shared" si="21"/>
        <v>44193</v>
      </c>
      <c r="N84" s="1062">
        <f t="shared" si="21"/>
        <v>44221</v>
      </c>
      <c r="O84" s="1062">
        <f t="shared" si="21"/>
        <v>44221</v>
      </c>
      <c r="P84" s="1062">
        <f t="shared" si="21"/>
        <v>44305</v>
      </c>
      <c r="Q84" s="1062">
        <f t="shared" si="21"/>
        <v>44335</v>
      </c>
      <c r="R84" s="1062">
        <f t="shared" si="21"/>
        <v>44335</v>
      </c>
      <c r="S84" s="1062">
        <f t="shared" si="21"/>
        <v>44334</v>
      </c>
      <c r="T84" s="1062">
        <f t="shared" si="21"/>
        <v>44334</v>
      </c>
      <c r="U84" s="1062">
        <f t="shared" si="21"/>
        <v>44355</v>
      </c>
      <c r="V84" s="1062">
        <f t="shared" si="21"/>
        <v>44362</v>
      </c>
      <c r="W84" s="1062">
        <f t="shared" si="21"/>
        <v>44365</v>
      </c>
      <c r="X84" s="1062">
        <f t="shared" si="21"/>
        <v>44370</v>
      </c>
      <c r="Y84" s="1063">
        <f t="shared" si="21"/>
        <v>44395</v>
      </c>
      <c r="Z84" s="1064">
        <v>44531</v>
      </c>
      <c r="AA84" s="95"/>
    </row>
    <row r="85" spans="1:27" ht="37.5">
      <c r="A85" s="1869"/>
      <c r="B85" s="1055">
        <f t="shared" si="20"/>
        <v>9</v>
      </c>
      <c r="C85" s="1056" t="s">
        <v>114</v>
      </c>
      <c r="D85" s="1057" t="s">
        <v>1490</v>
      </c>
      <c r="E85" s="1058" t="s">
        <v>266</v>
      </c>
      <c r="F85" s="1057" t="s">
        <v>1490</v>
      </c>
      <c r="G85" s="1059" t="s">
        <v>116</v>
      </c>
      <c r="H85" s="1060" t="s">
        <v>267</v>
      </c>
      <c r="I85" s="1061"/>
      <c r="J85" s="1062">
        <f t="shared" si="21"/>
        <v>44021</v>
      </c>
      <c r="K85" s="1062">
        <f t="shared" si="21"/>
        <v>44049</v>
      </c>
      <c r="L85" s="1062">
        <f t="shared" si="21"/>
        <v>44098</v>
      </c>
      <c r="M85" s="1062">
        <f t="shared" si="21"/>
        <v>44193</v>
      </c>
      <c r="N85" s="1062">
        <f t="shared" si="21"/>
        <v>44221</v>
      </c>
      <c r="O85" s="1062">
        <f t="shared" si="21"/>
        <v>44221</v>
      </c>
      <c r="P85" s="1062">
        <f t="shared" si="21"/>
        <v>44305</v>
      </c>
      <c r="Q85" s="1062">
        <f t="shared" si="21"/>
        <v>44335</v>
      </c>
      <c r="R85" s="1062">
        <f t="shared" si="21"/>
        <v>44335</v>
      </c>
      <c r="S85" s="1062">
        <f t="shared" si="21"/>
        <v>44334</v>
      </c>
      <c r="T85" s="1062">
        <f t="shared" si="21"/>
        <v>44334</v>
      </c>
      <c r="U85" s="1062">
        <f t="shared" si="21"/>
        <v>44355</v>
      </c>
      <c r="V85" s="1062">
        <f t="shared" si="21"/>
        <v>44362</v>
      </c>
      <c r="W85" s="1062">
        <f t="shared" si="21"/>
        <v>44365</v>
      </c>
      <c r="X85" s="1062">
        <f t="shared" si="21"/>
        <v>44370</v>
      </c>
      <c r="Y85" s="1063">
        <f t="shared" si="21"/>
        <v>44395</v>
      </c>
      <c r="Z85" s="1064">
        <v>44515</v>
      </c>
      <c r="AA85" s="95"/>
    </row>
    <row r="86" spans="1:27" ht="37.5">
      <c r="A86" s="1869"/>
      <c r="B86" s="1055">
        <f t="shared" si="20"/>
        <v>9</v>
      </c>
      <c r="C86" s="1056" t="s">
        <v>114</v>
      </c>
      <c r="D86" s="1057" t="s">
        <v>1490</v>
      </c>
      <c r="E86" s="1058" t="s">
        <v>268</v>
      </c>
      <c r="F86" s="1057" t="s">
        <v>1490</v>
      </c>
      <c r="G86" s="1059" t="s">
        <v>116</v>
      </c>
      <c r="H86" s="1060" t="s">
        <v>269</v>
      </c>
      <c r="I86" s="1061"/>
      <c r="J86" s="1062">
        <f t="shared" si="21"/>
        <v>44021</v>
      </c>
      <c r="K86" s="1062">
        <f t="shared" si="21"/>
        <v>44049</v>
      </c>
      <c r="L86" s="1062">
        <f t="shared" si="21"/>
        <v>44098</v>
      </c>
      <c r="M86" s="1062">
        <f t="shared" si="21"/>
        <v>44193</v>
      </c>
      <c r="N86" s="1062">
        <f t="shared" si="21"/>
        <v>44221</v>
      </c>
      <c r="O86" s="1062">
        <f t="shared" si="21"/>
        <v>44221</v>
      </c>
      <c r="P86" s="1062">
        <f t="shared" si="21"/>
        <v>44305</v>
      </c>
      <c r="Q86" s="1062">
        <f t="shared" si="21"/>
        <v>44335</v>
      </c>
      <c r="R86" s="1062">
        <f t="shared" si="21"/>
        <v>44335</v>
      </c>
      <c r="S86" s="1062">
        <f t="shared" si="21"/>
        <v>44334</v>
      </c>
      <c r="T86" s="1062">
        <f t="shared" si="21"/>
        <v>44334</v>
      </c>
      <c r="U86" s="1062">
        <f t="shared" si="21"/>
        <v>44355</v>
      </c>
      <c r="V86" s="1062">
        <f t="shared" si="21"/>
        <v>44362</v>
      </c>
      <c r="W86" s="1062">
        <f t="shared" si="21"/>
        <v>44365</v>
      </c>
      <c r="X86" s="1062">
        <f t="shared" si="21"/>
        <v>44370</v>
      </c>
      <c r="Y86" s="1063">
        <f t="shared" si="21"/>
        <v>44395</v>
      </c>
      <c r="Z86" s="1104" t="e">
        <f>#N/A</f>
        <v>#N/A</v>
      </c>
      <c r="AA86" s="95"/>
    </row>
    <row r="87" spans="1:27" ht="37.5">
      <c r="A87" s="1869"/>
      <c r="B87" s="1055">
        <f t="shared" si="20"/>
        <v>9</v>
      </c>
      <c r="C87" s="1056" t="s">
        <v>114</v>
      </c>
      <c r="D87" s="1057" t="s">
        <v>1490</v>
      </c>
      <c r="E87" s="1058" t="s">
        <v>326</v>
      </c>
      <c r="F87" s="1057" t="s">
        <v>1490</v>
      </c>
      <c r="G87" s="1059" t="s">
        <v>116</v>
      </c>
      <c r="H87" s="1060" t="s">
        <v>327</v>
      </c>
      <c r="I87" s="1061"/>
      <c r="J87" s="1062">
        <f t="shared" si="21"/>
        <v>44021</v>
      </c>
      <c r="K87" s="1062">
        <f t="shared" si="21"/>
        <v>44049</v>
      </c>
      <c r="L87" s="1062">
        <f t="shared" si="21"/>
        <v>44098</v>
      </c>
      <c r="M87" s="1062">
        <f t="shared" si="21"/>
        <v>44193</v>
      </c>
      <c r="N87" s="1062">
        <f t="shared" si="21"/>
        <v>44221</v>
      </c>
      <c r="O87" s="1062">
        <f t="shared" si="21"/>
        <v>44221</v>
      </c>
      <c r="P87" s="1062">
        <f t="shared" si="21"/>
        <v>44305</v>
      </c>
      <c r="Q87" s="1062">
        <f t="shared" si="21"/>
        <v>44335</v>
      </c>
      <c r="R87" s="1062">
        <f t="shared" si="21"/>
        <v>44335</v>
      </c>
      <c r="S87" s="1062">
        <f t="shared" si="21"/>
        <v>44334</v>
      </c>
      <c r="T87" s="1062">
        <f t="shared" si="21"/>
        <v>44334</v>
      </c>
      <c r="U87" s="1062">
        <f t="shared" si="21"/>
        <v>44355</v>
      </c>
      <c r="V87" s="1062">
        <f t="shared" si="21"/>
        <v>44362</v>
      </c>
      <c r="W87" s="1062">
        <f t="shared" si="21"/>
        <v>44365</v>
      </c>
      <c r="X87" s="1062">
        <f t="shared" si="21"/>
        <v>44370</v>
      </c>
      <c r="Y87" s="1063">
        <f t="shared" si="21"/>
        <v>44395</v>
      </c>
      <c r="Z87" s="1064">
        <v>44486</v>
      </c>
      <c r="AA87" s="95"/>
    </row>
    <row r="88" spans="1:27">
      <c r="A88" s="1869"/>
      <c r="B88" s="1055">
        <f t="shared" si="20"/>
        <v>9</v>
      </c>
      <c r="C88" s="1056" t="s">
        <v>114</v>
      </c>
      <c r="D88" s="1057" t="s">
        <v>1490</v>
      </c>
      <c r="E88" s="1058" t="s">
        <v>328</v>
      </c>
      <c r="F88" s="1057" t="s">
        <v>1490</v>
      </c>
      <c r="G88" s="1059" t="s">
        <v>116</v>
      </c>
      <c r="H88" s="1060" t="s">
        <v>1493</v>
      </c>
      <c r="I88" s="1061"/>
      <c r="J88" s="1062">
        <f t="shared" si="21"/>
        <v>44021</v>
      </c>
      <c r="K88" s="1062">
        <f t="shared" si="21"/>
        <v>44049</v>
      </c>
      <c r="L88" s="1062">
        <f t="shared" si="21"/>
        <v>44098</v>
      </c>
      <c r="M88" s="1062">
        <f t="shared" si="21"/>
        <v>44193</v>
      </c>
      <c r="N88" s="1062">
        <f t="shared" si="21"/>
        <v>44221</v>
      </c>
      <c r="O88" s="1062">
        <f t="shared" si="21"/>
        <v>44221</v>
      </c>
      <c r="P88" s="1062">
        <f t="shared" si="21"/>
        <v>44305</v>
      </c>
      <c r="Q88" s="1062">
        <f t="shared" si="21"/>
        <v>44335</v>
      </c>
      <c r="R88" s="1062">
        <f t="shared" si="21"/>
        <v>44335</v>
      </c>
      <c r="S88" s="1062">
        <f t="shared" si="21"/>
        <v>44334</v>
      </c>
      <c r="T88" s="1062">
        <f t="shared" si="21"/>
        <v>44334</v>
      </c>
      <c r="U88" s="1062">
        <f t="shared" si="21"/>
        <v>44355</v>
      </c>
      <c r="V88" s="1062">
        <f t="shared" si="21"/>
        <v>44362</v>
      </c>
      <c r="W88" s="1062">
        <f t="shared" si="21"/>
        <v>44365</v>
      </c>
      <c r="X88" s="1062">
        <f t="shared" si="21"/>
        <v>44370</v>
      </c>
      <c r="Y88" s="1063">
        <f t="shared" si="21"/>
        <v>44395</v>
      </c>
      <c r="Z88" s="1064">
        <v>44644</v>
      </c>
      <c r="AA88" s="95"/>
    </row>
    <row r="89" spans="1:27">
      <c r="A89" s="1869"/>
      <c r="B89" s="1065">
        <f t="shared" si="20"/>
        <v>9</v>
      </c>
      <c r="C89" s="1066" t="s">
        <v>114</v>
      </c>
      <c r="D89" s="1067" t="s">
        <v>1490</v>
      </c>
      <c r="E89" s="1068" t="s">
        <v>330</v>
      </c>
      <c r="F89" s="1067" t="s">
        <v>1490</v>
      </c>
      <c r="G89" s="1069" t="s">
        <v>116</v>
      </c>
      <c r="H89" s="1070" t="s">
        <v>1494</v>
      </c>
      <c r="I89" s="1071"/>
      <c r="J89" s="1072">
        <f t="shared" si="21"/>
        <v>44021</v>
      </c>
      <c r="K89" s="1072">
        <f t="shared" si="21"/>
        <v>44049</v>
      </c>
      <c r="L89" s="1072">
        <f t="shared" si="21"/>
        <v>44098</v>
      </c>
      <c r="M89" s="1072">
        <f t="shared" si="21"/>
        <v>44193</v>
      </c>
      <c r="N89" s="1072">
        <f t="shared" si="21"/>
        <v>44221</v>
      </c>
      <c r="O89" s="1072">
        <f t="shared" si="21"/>
        <v>44221</v>
      </c>
      <c r="P89" s="1072">
        <f t="shared" si="21"/>
        <v>44305</v>
      </c>
      <c r="Q89" s="1072">
        <f t="shared" si="21"/>
        <v>44335</v>
      </c>
      <c r="R89" s="1072">
        <f t="shared" si="21"/>
        <v>44335</v>
      </c>
      <c r="S89" s="1072">
        <f t="shared" si="21"/>
        <v>44334</v>
      </c>
      <c r="T89" s="1072">
        <f t="shared" si="21"/>
        <v>44334</v>
      </c>
      <c r="U89" s="1072">
        <f t="shared" si="21"/>
        <v>44355</v>
      </c>
      <c r="V89" s="1072">
        <f t="shared" si="21"/>
        <v>44362</v>
      </c>
      <c r="W89" s="1072">
        <f t="shared" si="21"/>
        <v>44365</v>
      </c>
      <c r="X89" s="1072">
        <f t="shared" si="21"/>
        <v>44370</v>
      </c>
      <c r="Y89" s="1073">
        <f t="shared" si="21"/>
        <v>44395</v>
      </c>
      <c r="Z89" s="1064">
        <v>44296</v>
      </c>
      <c r="AA89" s="95"/>
    </row>
    <row r="90" spans="1:27" ht="37.5">
      <c r="A90" s="1869">
        <v>15</v>
      </c>
      <c r="B90" s="1044">
        <v>17</v>
      </c>
      <c r="C90" s="1045" t="s">
        <v>114</v>
      </c>
      <c r="D90" s="1046" t="s">
        <v>1495</v>
      </c>
      <c r="E90" s="1047" t="s">
        <v>898</v>
      </c>
      <c r="F90" s="1046" t="s">
        <v>1495</v>
      </c>
      <c r="G90" s="1048" t="s">
        <v>116</v>
      </c>
      <c r="H90" s="1049" t="s">
        <v>1497</v>
      </c>
      <c r="I90" s="1050" t="str">
        <f>$I$5</f>
        <v>2-х этапный ЗЗП, без ПС</v>
      </c>
      <c r="J90" s="1051">
        <f>IFERROR(VLOOKUP($D$90,'ИСХОДНИК-даты-2х'!$D$10:$AI$139,2,0),"-")</f>
        <v>43997</v>
      </c>
      <c r="K90" s="1075">
        <f>IFERROR(VLOOKUP($D$90,'ИСХОДНИК-даты-2х'!$D$10:$AI$139,3,0),"-")</f>
        <v>44025</v>
      </c>
      <c r="L90" s="1051">
        <f>IFERROR(VLOOKUP($D$90,'ИСХОДНИК-даты-2х'!$D$10:$AI$139,4,0),"-")</f>
        <v>44074</v>
      </c>
      <c r="M90" s="1052">
        <f>IFERROR(VLOOKUP($D$90,'ИСХОДНИК-даты-2х'!$D$10:$AI$139,5,0),"-")</f>
        <v>44256</v>
      </c>
      <c r="N90" s="1052">
        <f>IFERROR(VLOOKUP($D$90,'ИСХОДНИК-даты-2х'!$D$10:$AI$139,6,0),"-")</f>
        <v>44284</v>
      </c>
      <c r="O90" s="1052">
        <f>IFERROR(VLOOKUP($D$90,'ИСХОДНИК-даты-2х'!$D$10:$AI$139,7,0),"-")</f>
        <v>44284</v>
      </c>
      <c r="P90" s="1052">
        <f>IFERROR(VLOOKUP($D$90,'ИСХОДНИК-даты-2х'!$D$10:$AI$139,8,0),"-")</f>
        <v>44298</v>
      </c>
      <c r="Q90" s="1052">
        <f>IFERROR(VLOOKUP($D$90,'ИСХОДНИК-даты-2х'!$D$10:$AI$139,9,0),"-")</f>
        <v>44328</v>
      </c>
      <c r="R90" s="1052">
        <f>IFERROR(VLOOKUP($D$90,'ИСХОДНИК-даты-2х'!$D$10:$AI$139,10,0),"-")</f>
        <v>44328</v>
      </c>
      <c r="S90" s="1052">
        <f>IFERROR(VLOOKUP($D$90,'ИСХОДНИК-даты-2х'!$D$10:$AI$139,11,0),"-")</f>
        <v>44327</v>
      </c>
      <c r="T90" s="1052">
        <f>IFERROR(VLOOKUP($D$90,'ИСХОДНИК-даты-2х'!$D$10:$AI$139,12,0),"-")</f>
        <v>44327</v>
      </c>
      <c r="U90" s="1052">
        <f>IFERROR(VLOOKUP($D$90,'ИСХОДНИК-даты-2х'!$D$10:$AI$139,13,0),"-")</f>
        <v>44348</v>
      </c>
      <c r="V90" s="1052">
        <f>IFERROR(VLOOKUP($D$90,'ИСХОДНИК-даты-2х'!$D$10:$AI$139,14,0),"-")</f>
        <v>44355</v>
      </c>
      <c r="W90" s="1052">
        <f>IFERROR(VLOOKUP($D$90,'ИСХОДНИК-даты-2х'!$D$10:$AI$139,15,0),"-")</f>
        <v>44358</v>
      </c>
      <c r="X90" s="1052">
        <f>IFERROR(VLOOKUP($D$90,'ИСХОДНИК-даты-2х'!$D$10:$AI$139,16,0),"-")</f>
        <v>44363</v>
      </c>
      <c r="Y90" s="1053">
        <f>IFERROR(VLOOKUP($D$90,'ИСХОДНИК-даты-2х'!$D$10:$AI$139,17,0),"-")</f>
        <v>44388</v>
      </c>
      <c r="Z90" s="1064">
        <v>44916</v>
      </c>
      <c r="AA90" s="95"/>
    </row>
    <row r="91" spans="1:27" ht="37.5">
      <c r="A91" s="1869"/>
      <c r="B91" s="1055">
        <f t="shared" ref="B91:B127" si="22">$B$90</f>
        <v>17</v>
      </c>
      <c r="C91" s="1056" t="s">
        <v>114</v>
      </c>
      <c r="D91" s="1057" t="s">
        <v>1495</v>
      </c>
      <c r="E91" s="1058" t="s">
        <v>900</v>
      </c>
      <c r="F91" s="1057" t="s">
        <v>1495</v>
      </c>
      <c r="G91" s="1059" t="s">
        <v>116</v>
      </c>
      <c r="H91" s="1060" t="s">
        <v>1497</v>
      </c>
      <c r="I91" s="1061"/>
      <c r="J91" s="1062">
        <f t="shared" ref="J91:Y100" si="23">J$90</f>
        <v>43997</v>
      </c>
      <c r="K91" s="1062">
        <f t="shared" si="23"/>
        <v>44025</v>
      </c>
      <c r="L91" s="1062">
        <f t="shared" si="23"/>
        <v>44074</v>
      </c>
      <c r="M91" s="1062">
        <f t="shared" si="23"/>
        <v>44256</v>
      </c>
      <c r="N91" s="1062">
        <f t="shared" si="23"/>
        <v>44284</v>
      </c>
      <c r="O91" s="1062">
        <f t="shared" si="23"/>
        <v>44284</v>
      </c>
      <c r="P91" s="1062">
        <f t="shared" si="23"/>
        <v>44298</v>
      </c>
      <c r="Q91" s="1062">
        <f t="shared" si="23"/>
        <v>44328</v>
      </c>
      <c r="R91" s="1062">
        <f t="shared" si="23"/>
        <v>44328</v>
      </c>
      <c r="S91" s="1062">
        <f t="shared" si="23"/>
        <v>44327</v>
      </c>
      <c r="T91" s="1062">
        <f t="shared" si="23"/>
        <v>44327</v>
      </c>
      <c r="U91" s="1062">
        <f t="shared" si="23"/>
        <v>44348</v>
      </c>
      <c r="V91" s="1062">
        <f t="shared" si="23"/>
        <v>44355</v>
      </c>
      <c r="W91" s="1062">
        <f t="shared" si="23"/>
        <v>44358</v>
      </c>
      <c r="X91" s="1062">
        <f t="shared" si="23"/>
        <v>44363</v>
      </c>
      <c r="Y91" s="1063">
        <f t="shared" si="23"/>
        <v>44388</v>
      </c>
      <c r="Z91" s="1064">
        <v>44704</v>
      </c>
      <c r="AA91" s="95"/>
    </row>
    <row r="92" spans="1:27" ht="37.5">
      <c r="A92" s="1869"/>
      <c r="B92" s="1055">
        <f t="shared" si="22"/>
        <v>17</v>
      </c>
      <c r="C92" s="1056" t="s">
        <v>114</v>
      </c>
      <c r="D92" s="1057" t="s">
        <v>1495</v>
      </c>
      <c r="E92" s="1058" t="s">
        <v>901</v>
      </c>
      <c r="F92" s="1057" t="s">
        <v>1495</v>
      </c>
      <c r="G92" s="1059" t="s">
        <v>116</v>
      </c>
      <c r="H92" s="1060" t="s">
        <v>1497</v>
      </c>
      <c r="I92" s="1061"/>
      <c r="J92" s="1062">
        <f t="shared" si="23"/>
        <v>43997</v>
      </c>
      <c r="K92" s="1062">
        <f t="shared" si="23"/>
        <v>44025</v>
      </c>
      <c r="L92" s="1062">
        <f t="shared" si="23"/>
        <v>44074</v>
      </c>
      <c r="M92" s="1062">
        <f t="shared" si="23"/>
        <v>44256</v>
      </c>
      <c r="N92" s="1062">
        <f t="shared" si="23"/>
        <v>44284</v>
      </c>
      <c r="O92" s="1062">
        <f t="shared" si="23"/>
        <v>44284</v>
      </c>
      <c r="P92" s="1062">
        <f t="shared" si="23"/>
        <v>44298</v>
      </c>
      <c r="Q92" s="1062">
        <f t="shared" si="23"/>
        <v>44328</v>
      </c>
      <c r="R92" s="1062">
        <f t="shared" si="23"/>
        <v>44328</v>
      </c>
      <c r="S92" s="1062">
        <f t="shared" si="23"/>
        <v>44327</v>
      </c>
      <c r="T92" s="1062">
        <f t="shared" si="23"/>
        <v>44327</v>
      </c>
      <c r="U92" s="1062">
        <f t="shared" si="23"/>
        <v>44348</v>
      </c>
      <c r="V92" s="1062">
        <f t="shared" si="23"/>
        <v>44355</v>
      </c>
      <c r="W92" s="1062">
        <f t="shared" si="23"/>
        <v>44358</v>
      </c>
      <c r="X92" s="1062">
        <f t="shared" si="23"/>
        <v>44363</v>
      </c>
      <c r="Y92" s="1063">
        <f t="shared" si="23"/>
        <v>44388</v>
      </c>
      <c r="Z92" s="1064">
        <v>44916</v>
      </c>
      <c r="AA92" s="95"/>
    </row>
    <row r="93" spans="1:27" ht="37.5">
      <c r="A93" s="1869"/>
      <c r="B93" s="1055">
        <f t="shared" si="22"/>
        <v>17</v>
      </c>
      <c r="C93" s="1056" t="s">
        <v>114</v>
      </c>
      <c r="D93" s="1057" t="s">
        <v>1495</v>
      </c>
      <c r="E93" s="1058" t="s">
        <v>902</v>
      </c>
      <c r="F93" s="1057" t="s">
        <v>1495</v>
      </c>
      <c r="G93" s="1059" t="s">
        <v>116</v>
      </c>
      <c r="H93" s="1060" t="s">
        <v>1497</v>
      </c>
      <c r="I93" s="1061"/>
      <c r="J93" s="1062">
        <f t="shared" si="23"/>
        <v>43997</v>
      </c>
      <c r="K93" s="1062">
        <f t="shared" si="23"/>
        <v>44025</v>
      </c>
      <c r="L93" s="1062">
        <f t="shared" si="23"/>
        <v>44074</v>
      </c>
      <c r="M93" s="1062">
        <f t="shared" si="23"/>
        <v>44256</v>
      </c>
      <c r="N93" s="1062">
        <f t="shared" si="23"/>
        <v>44284</v>
      </c>
      <c r="O93" s="1062">
        <f t="shared" si="23"/>
        <v>44284</v>
      </c>
      <c r="P93" s="1062">
        <f t="shared" si="23"/>
        <v>44298</v>
      </c>
      <c r="Q93" s="1062">
        <f t="shared" si="23"/>
        <v>44328</v>
      </c>
      <c r="R93" s="1062">
        <f t="shared" si="23"/>
        <v>44328</v>
      </c>
      <c r="S93" s="1062">
        <f t="shared" si="23"/>
        <v>44327</v>
      </c>
      <c r="T93" s="1062">
        <f t="shared" si="23"/>
        <v>44327</v>
      </c>
      <c r="U93" s="1062">
        <f t="shared" si="23"/>
        <v>44348</v>
      </c>
      <c r="V93" s="1062">
        <f t="shared" si="23"/>
        <v>44355</v>
      </c>
      <c r="W93" s="1062">
        <f t="shared" si="23"/>
        <v>44358</v>
      </c>
      <c r="X93" s="1062">
        <f t="shared" si="23"/>
        <v>44363</v>
      </c>
      <c r="Y93" s="1063">
        <f t="shared" si="23"/>
        <v>44388</v>
      </c>
      <c r="Z93" s="1064">
        <v>44704</v>
      </c>
      <c r="AA93" s="95"/>
    </row>
    <row r="94" spans="1:27" ht="37.5">
      <c r="A94" s="1869"/>
      <c r="B94" s="1055">
        <f t="shared" si="22"/>
        <v>17</v>
      </c>
      <c r="C94" s="1056" t="s">
        <v>114</v>
      </c>
      <c r="D94" s="1057" t="s">
        <v>1495</v>
      </c>
      <c r="E94" s="1058" t="s">
        <v>806</v>
      </c>
      <c r="F94" s="1057" t="s">
        <v>1495</v>
      </c>
      <c r="G94" s="1059" t="s">
        <v>116</v>
      </c>
      <c r="H94" s="1060" t="s">
        <v>1499</v>
      </c>
      <c r="I94" s="1061"/>
      <c r="J94" s="1062">
        <f t="shared" si="23"/>
        <v>43997</v>
      </c>
      <c r="K94" s="1062">
        <f t="shared" si="23"/>
        <v>44025</v>
      </c>
      <c r="L94" s="1062">
        <f t="shared" si="23"/>
        <v>44074</v>
      </c>
      <c r="M94" s="1062">
        <f t="shared" si="23"/>
        <v>44256</v>
      </c>
      <c r="N94" s="1062">
        <f t="shared" si="23"/>
        <v>44284</v>
      </c>
      <c r="O94" s="1062">
        <f t="shared" si="23"/>
        <v>44284</v>
      </c>
      <c r="P94" s="1062">
        <f t="shared" si="23"/>
        <v>44298</v>
      </c>
      <c r="Q94" s="1062">
        <f t="shared" si="23"/>
        <v>44328</v>
      </c>
      <c r="R94" s="1062">
        <f t="shared" si="23"/>
        <v>44328</v>
      </c>
      <c r="S94" s="1062">
        <f t="shared" si="23"/>
        <v>44327</v>
      </c>
      <c r="T94" s="1062">
        <f t="shared" si="23"/>
        <v>44327</v>
      </c>
      <c r="U94" s="1062">
        <f t="shared" si="23"/>
        <v>44348</v>
      </c>
      <c r="V94" s="1062">
        <f t="shared" si="23"/>
        <v>44355</v>
      </c>
      <c r="W94" s="1062">
        <f t="shared" si="23"/>
        <v>44358</v>
      </c>
      <c r="X94" s="1062">
        <f t="shared" si="23"/>
        <v>44363</v>
      </c>
      <c r="Y94" s="1063">
        <f t="shared" si="23"/>
        <v>44388</v>
      </c>
      <c r="Z94" s="1064">
        <v>45149</v>
      </c>
      <c r="AA94" s="95"/>
    </row>
    <row r="95" spans="1:27" ht="37.5">
      <c r="A95" s="1869"/>
      <c r="B95" s="1055">
        <f t="shared" si="22"/>
        <v>17</v>
      </c>
      <c r="C95" s="1056" t="s">
        <v>114</v>
      </c>
      <c r="D95" s="1057" t="s">
        <v>1495</v>
      </c>
      <c r="E95" s="1058" t="s">
        <v>808</v>
      </c>
      <c r="F95" s="1057" t="s">
        <v>1495</v>
      </c>
      <c r="G95" s="1059" t="s">
        <v>116</v>
      </c>
      <c r="H95" s="1060" t="s">
        <v>1499</v>
      </c>
      <c r="I95" s="1061"/>
      <c r="J95" s="1062">
        <f t="shared" si="23"/>
        <v>43997</v>
      </c>
      <c r="K95" s="1062">
        <f t="shared" si="23"/>
        <v>44025</v>
      </c>
      <c r="L95" s="1062">
        <f t="shared" si="23"/>
        <v>44074</v>
      </c>
      <c r="M95" s="1062">
        <f t="shared" si="23"/>
        <v>44256</v>
      </c>
      <c r="N95" s="1062">
        <f t="shared" si="23"/>
        <v>44284</v>
      </c>
      <c r="O95" s="1062">
        <f t="shared" si="23"/>
        <v>44284</v>
      </c>
      <c r="P95" s="1062">
        <f t="shared" si="23"/>
        <v>44298</v>
      </c>
      <c r="Q95" s="1062">
        <f t="shared" si="23"/>
        <v>44328</v>
      </c>
      <c r="R95" s="1062">
        <f t="shared" si="23"/>
        <v>44328</v>
      </c>
      <c r="S95" s="1062">
        <f t="shared" si="23"/>
        <v>44327</v>
      </c>
      <c r="T95" s="1062">
        <f t="shared" si="23"/>
        <v>44327</v>
      </c>
      <c r="U95" s="1062">
        <f t="shared" si="23"/>
        <v>44348</v>
      </c>
      <c r="V95" s="1062">
        <f t="shared" si="23"/>
        <v>44355</v>
      </c>
      <c r="W95" s="1062">
        <f t="shared" si="23"/>
        <v>44358</v>
      </c>
      <c r="X95" s="1062">
        <f t="shared" si="23"/>
        <v>44363</v>
      </c>
      <c r="Y95" s="1063">
        <f t="shared" si="23"/>
        <v>44388</v>
      </c>
      <c r="Z95" s="1064">
        <v>44883</v>
      </c>
      <c r="AA95" s="95"/>
    </row>
    <row r="96" spans="1:27" ht="37.5">
      <c r="A96" s="1869"/>
      <c r="B96" s="1055">
        <f t="shared" si="22"/>
        <v>17</v>
      </c>
      <c r="C96" s="1056" t="s">
        <v>114</v>
      </c>
      <c r="D96" s="1057" t="s">
        <v>1495</v>
      </c>
      <c r="E96" s="1058" t="s">
        <v>809</v>
      </c>
      <c r="F96" s="1057" t="s">
        <v>1495</v>
      </c>
      <c r="G96" s="1059" t="s">
        <v>116</v>
      </c>
      <c r="H96" s="1060" t="s">
        <v>1499</v>
      </c>
      <c r="I96" s="1061"/>
      <c r="J96" s="1062">
        <f t="shared" si="23"/>
        <v>43997</v>
      </c>
      <c r="K96" s="1062">
        <f t="shared" si="23"/>
        <v>44025</v>
      </c>
      <c r="L96" s="1062">
        <f t="shared" si="23"/>
        <v>44074</v>
      </c>
      <c r="M96" s="1062">
        <f t="shared" si="23"/>
        <v>44256</v>
      </c>
      <c r="N96" s="1062">
        <f t="shared" si="23"/>
        <v>44284</v>
      </c>
      <c r="O96" s="1062">
        <f t="shared" si="23"/>
        <v>44284</v>
      </c>
      <c r="P96" s="1062">
        <f t="shared" si="23"/>
        <v>44298</v>
      </c>
      <c r="Q96" s="1062">
        <f t="shared" si="23"/>
        <v>44328</v>
      </c>
      <c r="R96" s="1062">
        <f t="shared" si="23"/>
        <v>44328</v>
      </c>
      <c r="S96" s="1062">
        <f t="shared" si="23"/>
        <v>44327</v>
      </c>
      <c r="T96" s="1062">
        <f t="shared" si="23"/>
        <v>44327</v>
      </c>
      <c r="U96" s="1062">
        <f t="shared" si="23"/>
        <v>44348</v>
      </c>
      <c r="V96" s="1062">
        <f t="shared" si="23"/>
        <v>44355</v>
      </c>
      <c r="W96" s="1062">
        <f t="shared" si="23"/>
        <v>44358</v>
      </c>
      <c r="X96" s="1062">
        <f t="shared" si="23"/>
        <v>44363</v>
      </c>
      <c r="Y96" s="1063">
        <f t="shared" si="23"/>
        <v>44388</v>
      </c>
      <c r="Z96" s="1064">
        <v>45149</v>
      </c>
      <c r="AA96" s="95"/>
    </row>
    <row r="97" spans="1:27" ht="37.5">
      <c r="A97" s="1869"/>
      <c r="B97" s="1055">
        <f t="shared" si="22"/>
        <v>17</v>
      </c>
      <c r="C97" s="1056" t="s">
        <v>114</v>
      </c>
      <c r="D97" s="1057" t="s">
        <v>1495</v>
      </c>
      <c r="E97" s="1058" t="s">
        <v>810</v>
      </c>
      <c r="F97" s="1057" t="s">
        <v>1495</v>
      </c>
      <c r="G97" s="1059" t="s">
        <v>116</v>
      </c>
      <c r="H97" s="1060" t="s">
        <v>1499</v>
      </c>
      <c r="I97" s="1061"/>
      <c r="J97" s="1062">
        <f t="shared" si="23"/>
        <v>43997</v>
      </c>
      <c r="K97" s="1062">
        <f t="shared" si="23"/>
        <v>44025</v>
      </c>
      <c r="L97" s="1062">
        <f t="shared" si="23"/>
        <v>44074</v>
      </c>
      <c r="M97" s="1062">
        <f t="shared" si="23"/>
        <v>44256</v>
      </c>
      <c r="N97" s="1062">
        <f t="shared" si="23"/>
        <v>44284</v>
      </c>
      <c r="O97" s="1062">
        <f t="shared" si="23"/>
        <v>44284</v>
      </c>
      <c r="P97" s="1062">
        <f t="shared" si="23"/>
        <v>44298</v>
      </c>
      <c r="Q97" s="1062">
        <f t="shared" si="23"/>
        <v>44328</v>
      </c>
      <c r="R97" s="1062">
        <f t="shared" si="23"/>
        <v>44328</v>
      </c>
      <c r="S97" s="1062">
        <f t="shared" si="23"/>
        <v>44327</v>
      </c>
      <c r="T97" s="1062">
        <f t="shared" si="23"/>
        <v>44327</v>
      </c>
      <c r="U97" s="1062">
        <f t="shared" si="23"/>
        <v>44348</v>
      </c>
      <c r="V97" s="1062">
        <f t="shared" si="23"/>
        <v>44355</v>
      </c>
      <c r="W97" s="1062">
        <f t="shared" si="23"/>
        <v>44358</v>
      </c>
      <c r="X97" s="1062">
        <f t="shared" si="23"/>
        <v>44363</v>
      </c>
      <c r="Y97" s="1063">
        <f t="shared" si="23"/>
        <v>44388</v>
      </c>
      <c r="Z97" s="1064">
        <v>44883</v>
      </c>
      <c r="AA97" s="95"/>
    </row>
    <row r="98" spans="1:27" ht="37.5">
      <c r="A98" s="1869"/>
      <c r="B98" s="1055">
        <f t="shared" si="22"/>
        <v>17</v>
      </c>
      <c r="C98" s="1056" t="s">
        <v>114</v>
      </c>
      <c r="D98" s="1057" t="s">
        <v>1495</v>
      </c>
      <c r="E98" s="1058" t="s">
        <v>348</v>
      </c>
      <c r="F98" s="1057" t="s">
        <v>1495</v>
      </c>
      <c r="G98" s="1059" t="s">
        <v>116</v>
      </c>
      <c r="H98" s="1060" t="s">
        <v>1501</v>
      </c>
      <c r="I98" s="1061"/>
      <c r="J98" s="1062">
        <f t="shared" si="23"/>
        <v>43997</v>
      </c>
      <c r="K98" s="1062">
        <f t="shared" si="23"/>
        <v>44025</v>
      </c>
      <c r="L98" s="1062">
        <f t="shared" si="23"/>
        <v>44074</v>
      </c>
      <c r="M98" s="1062">
        <f t="shared" si="23"/>
        <v>44256</v>
      </c>
      <c r="N98" s="1062">
        <f t="shared" si="23"/>
        <v>44284</v>
      </c>
      <c r="O98" s="1062">
        <f t="shared" si="23"/>
        <v>44284</v>
      </c>
      <c r="P98" s="1062">
        <f t="shared" si="23"/>
        <v>44298</v>
      </c>
      <c r="Q98" s="1062">
        <f t="shared" si="23"/>
        <v>44328</v>
      </c>
      <c r="R98" s="1062">
        <f t="shared" si="23"/>
        <v>44328</v>
      </c>
      <c r="S98" s="1062">
        <f t="shared" si="23"/>
        <v>44327</v>
      </c>
      <c r="T98" s="1062">
        <f t="shared" si="23"/>
        <v>44327</v>
      </c>
      <c r="U98" s="1062">
        <f t="shared" si="23"/>
        <v>44348</v>
      </c>
      <c r="V98" s="1062">
        <f t="shared" si="23"/>
        <v>44355</v>
      </c>
      <c r="W98" s="1062">
        <f t="shared" si="23"/>
        <v>44358</v>
      </c>
      <c r="X98" s="1062">
        <f t="shared" si="23"/>
        <v>44363</v>
      </c>
      <c r="Y98" s="1063">
        <f t="shared" si="23"/>
        <v>44388</v>
      </c>
      <c r="Z98" s="1064">
        <v>44526</v>
      </c>
      <c r="AA98" s="95"/>
    </row>
    <row r="99" spans="1:27" ht="37.5">
      <c r="A99" s="1869"/>
      <c r="B99" s="1055">
        <f t="shared" si="22"/>
        <v>17</v>
      </c>
      <c r="C99" s="1056" t="s">
        <v>114</v>
      </c>
      <c r="D99" s="1057" t="s">
        <v>1495</v>
      </c>
      <c r="E99" s="1058" t="s">
        <v>350</v>
      </c>
      <c r="F99" s="1057" t="s">
        <v>1495</v>
      </c>
      <c r="G99" s="1059" t="s">
        <v>116</v>
      </c>
      <c r="H99" s="1060" t="s">
        <v>1501</v>
      </c>
      <c r="I99" s="1061"/>
      <c r="J99" s="1062">
        <f t="shared" si="23"/>
        <v>43997</v>
      </c>
      <c r="K99" s="1062">
        <f t="shared" si="23"/>
        <v>44025</v>
      </c>
      <c r="L99" s="1062">
        <f t="shared" si="23"/>
        <v>44074</v>
      </c>
      <c r="M99" s="1062">
        <f t="shared" si="23"/>
        <v>44256</v>
      </c>
      <c r="N99" s="1062">
        <f t="shared" si="23"/>
        <v>44284</v>
      </c>
      <c r="O99" s="1062">
        <f t="shared" si="23"/>
        <v>44284</v>
      </c>
      <c r="P99" s="1062">
        <f t="shared" si="23"/>
        <v>44298</v>
      </c>
      <c r="Q99" s="1062">
        <f t="shared" si="23"/>
        <v>44328</v>
      </c>
      <c r="R99" s="1062">
        <f t="shared" si="23"/>
        <v>44328</v>
      </c>
      <c r="S99" s="1062">
        <f t="shared" si="23"/>
        <v>44327</v>
      </c>
      <c r="T99" s="1062">
        <f t="shared" si="23"/>
        <v>44327</v>
      </c>
      <c r="U99" s="1062">
        <f t="shared" si="23"/>
        <v>44348</v>
      </c>
      <c r="V99" s="1062">
        <f t="shared" si="23"/>
        <v>44355</v>
      </c>
      <c r="W99" s="1062">
        <f t="shared" si="23"/>
        <v>44358</v>
      </c>
      <c r="X99" s="1062">
        <f t="shared" si="23"/>
        <v>44363</v>
      </c>
      <c r="Y99" s="1063">
        <f t="shared" si="23"/>
        <v>44388</v>
      </c>
      <c r="Z99" s="1064">
        <v>44104</v>
      </c>
      <c r="AA99" s="95"/>
    </row>
    <row r="100" spans="1:27" ht="37.5">
      <c r="A100" s="1869"/>
      <c r="B100" s="1055">
        <f t="shared" si="22"/>
        <v>17</v>
      </c>
      <c r="C100" s="1056" t="s">
        <v>114</v>
      </c>
      <c r="D100" s="1057" t="s">
        <v>1495</v>
      </c>
      <c r="E100" s="1058" t="s">
        <v>352</v>
      </c>
      <c r="F100" s="1057" t="s">
        <v>1495</v>
      </c>
      <c r="G100" s="1059" t="s">
        <v>116</v>
      </c>
      <c r="H100" s="1060" t="s">
        <v>1501</v>
      </c>
      <c r="I100" s="1061"/>
      <c r="J100" s="1062">
        <f t="shared" si="23"/>
        <v>43997</v>
      </c>
      <c r="K100" s="1062">
        <f t="shared" si="23"/>
        <v>44025</v>
      </c>
      <c r="L100" s="1062">
        <f t="shared" si="23"/>
        <v>44074</v>
      </c>
      <c r="M100" s="1062">
        <f t="shared" si="23"/>
        <v>44256</v>
      </c>
      <c r="N100" s="1062">
        <f t="shared" si="23"/>
        <v>44284</v>
      </c>
      <c r="O100" s="1062">
        <f t="shared" si="23"/>
        <v>44284</v>
      </c>
      <c r="P100" s="1062">
        <f t="shared" si="23"/>
        <v>44298</v>
      </c>
      <c r="Q100" s="1062">
        <f t="shared" si="23"/>
        <v>44328</v>
      </c>
      <c r="R100" s="1062">
        <f t="shared" si="23"/>
        <v>44328</v>
      </c>
      <c r="S100" s="1062">
        <f t="shared" si="23"/>
        <v>44327</v>
      </c>
      <c r="T100" s="1062">
        <f t="shared" si="23"/>
        <v>44327</v>
      </c>
      <c r="U100" s="1062">
        <f t="shared" si="23"/>
        <v>44348</v>
      </c>
      <c r="V100" s="1062">
        <f t="shared" si="23"/>
        <v>44355</v>
      </c>
      <c r="W100" s="1062">
        <f t="shared" si="23"/>
        <v>44358</v>
      </c>
      <c r="X100" s="1062">
        <f t="shared" si="23"/>
        <v>44363</v>
      </c>
      <c r="Y100" s="1063">
        <f t="shared" si="23"/>
        <v>44388</v>
      </c>
      <c r="Z100" s="1064">
        <v>44104</v>
      </c>
      <c r="AA100" s="95"/>
    </row>
    <row r="101" spans="1:27" ht="37.5">
      <c r="A101" s="1869"/>
      <c r="B101" s="1055">
        <f t="shared" si="22"/>
        <v>17</v>
      </c>
      <c r="C101" s="1056" t="s">
        <v>114</v>
      </c>
      <c r="D101" s="1057" t="s">
        <v>1495</v>
      </c>
      <c r="E101" s="1058" t="s">
        <v>354</v>
      </c>
      <c r="F101" s="1057" t="s">
        <v>1495</v>
      </c>
      <c r="G101" s="1059" t="s">
        <v>116</v>
      </c>
      <c r="H101" s="1060" t="s">
        <v>1501</v>
      </c>
      <c r="I101" s="1061"/>
      <c r="J101" s="1062">
        <f t="shared" ref="J101:Y110" si="24">J$90</f>
        <v>43997</v>
      </c>
      <c r="K101" s="1062">
        <f t="shared" si="24"/>
        <v>44025</v>
      </c>
      <c r="L101" s="1062">
        <f t="shared" si="24"/>
        <v>44074</v>
      </c>
      <c r="M101" s="1062">
        <f t="shared" si="24"/>
        <v>44256</v>
      </c>
      <c r="N101" s="1062">
        <f t="shared" si="24"/>
        <v>44284</v>
      </c>
      <c r="O101" s="1062">
        <f t="shared" si="24"/>
        <v>44284</v>
      </c>
      <c r="P101" s="1062">
        <f t="shared" si="24"/>
        <v>44298</v>
      </c>
      <c r="Q101" s="1062">
        <f t="shared" si="24"/>
        <v>44328</v>
      </c>
      <c r="R101" s="1062">
        <f t="shared" si="24"/>
        <v>44328</v>
      </c>
      <c r="S101" s="1062">
        <f t="shared" si="24"/>
        <v>44327</v>
      </c>
      <c r="T101" s="1062">
        <f t="shared" si="24"/>
        <v>44327</v>
      </c>
      <c r="U101" s="1062">
        <f t="shared" si="24"/>
        <v>44348</v>
      </c>
      <c r="V101" s="1062">
        <f t="shared" si="24"/>
        <v>44355</v>
      </c>
      <c r="W101" s="1062">
        <f t="shared" si="24"/>
        <v>44358</v>
      </c>
      <c r="X101" s="1062">
        <f t="shared" si="24"/>
        <v>44363</v>
      </c>
      <c r="Y101" s="1063">
        <f t="shared" si="24"/>
        <v>44388</v>
      </c>
      <c r="Z101" s="1064">
        <v>44104</v>
      </c>
      <c r="AA101" s="95"/>
    </row>
    <row r="102" spans="1:27" ht="37.5">
      <c r="A102" s="1869"/>
      <c r="B102" s="1055">
        <f t="shared" si="22"/>
        <v>17</v>
      </c>
      <c r="C102" s="1056" t="s">
        <v>114</v>
      </c>
      <c r="D102" s="1057" t="s">
        <v>1495</v>
      </c>
      <c r="E102" s="1058" t="s">
        <v>356</v>
      </c>
      <c r="F102" s="1057" t="s">
        <v>1495</v>
      </c>
      <c r="G102" s="1059" t="s">
        <v>116</v>
      </c>
      <c r="H102" s="1060" t="s">
        <v>1501</v>
      </c>
      <c r="I102" s="1061"/>
      <c r="J102" s="1062">
        <f t="shared" si="24"/>
        <v>43997</v>
      </c>
      <c r="K102" s="1062">
        <f t="shared" si="24"/>
        <v>44025</v>
      </c>
      <c r="L102" s="1062">
        <f t="shared" si="24"/>
        <v>44074</v>
      </c>
      <c r="M102" s="1062">
        <f t="shared" si="24"/>
        <v>44256</v>
      </c>
      <c r="N102" s="1062">
        <f t="shared" si="24"/>
        <v>44284</v>
      </c>
      <c r="O102" s="1062">
        <f t="shared" si="24"/>
        <v>44284</v>
      </c>
      <c r="P102" s="1062">
        <f t="shared" si="24"/>
        <v>44298</v>
      </c>
      <c r="Q102" s="1062">
        <f t="shared" si="24"/>
        <v>44328</v>
      </c>
      <c r="R102" s="1062">
        <f t="shared" si="24"/>
        <v>44328</v>
      </c>
      <c r="S102" s="1062">
        <f t="shared" si="24"/>
        <v>44327</v>
      </c>
      <c r="T102" s="1062">
        <f t="shared" si="24"/>
        <v>44327</v>
      </c>
      <c r="U102" s="1062">
        <f t="shared" si="24"/>
        <v>44348</v>
      </c>
      <c r="V102" s="1062">
        <f t="shared" si="24"/>
        <v>44355</v>
      </c>
      <c r="W102" s="1062">
        <f t="shared" si="24"/>
        <v>44358</v>
      </c>
      <c r="X102" s="1062">
        <f t="shared" si="24"/>
        <v>44363</v>
      </c>
      <c r="Y102" s="1063">
        <f t="shared" si="24"/>
        <v>44388</v>
      </c>
      <c r="Z102" s="1064">
        <v>44526</v>
      </c>
      <c r="AA102" s="95"/>
    </row>
    <row r="103" spans="1:27" ht="37.5">
      <c r="A103" s="1869"/>
      <c r="B103" s="1055">
        <f t="shared" si="22"/>
        <v>17</v>
      </c>
      <c r="C103" s="1056" t="s">
        <v>114</v>
      </c>
      <c r="D103" s="1057" t="s">
        <v>1495</v>
      </c>
      <c r="E103" s="1058" t="s">
        <v>358</v>
      </c>
      <c r="F103" s="1057" t="s">
        <v>1495</v>
      </c>
      <c r="G103" s="1059" t="s">
        <v>116</v>
      </c>
      <c r="H103" s="1060" t="s">
        <v>1501</v>
      </c>
      <c r="I103" s="1061"/>
      <c r="J103" s="1062">
        <f t="shared" si="24"/>
        <v>43997</v>
      </c>
      <c r="K103" s="1062">
        <f t="shared" si="24"/>
        <v>44025</v>
      </c>
      <c r="L103" s="1062">
        <f t="shared" si="24"/>
        <v>44074</v>
      </c>
      <c r="M103" s="1062">
        <f t="shared" si="24"/>
        <v>44256</v>
      </c>
      <c r="N103" s="1062">
        <f t="shared" si="24"/>
        <v>44284</v>
      </c>
      <c r="O103" s="1062">
        <f t="shared" si="24"/>
        <v>44284</v>
      </c>
      <c r="P103" s="1062">
        <f t="shared" si="24"/>
        <v>44298</v>
      </c>
      <c r="Q103" s="1062">
        <f t="shared" si="24"/>
        <v>44328</v>
      </c>
      <c r="R103" s="1062">
        <f t="shared" si="24"/>
        <v>44328</v>
      </c>
      <c r="S103" s="1062">
        <f t="shared" si="24"/>
        <v>44327</v>
      </c>
      <c r="T103" s="1062">
        <f t="shared" si="24"/>
        <v>44327</v>
      </c>
      <c r="U103" s="1062">
        <f t="shared" si="24"/>
        <v>44348</v>
      </c>
      <c r="V103" s="1062">
        <f t="shared" si="24"/>
        <v>44355</v>
      </c>
      <c r="W103" s="1062">
        <f t="shared" si="24"/>
        <v>44358</v>
      </c>
      <c r="X103" s="1062">
        <f t="shared" si="24"/>
        <v>44363</v>
      </c>
      <c r="Y103" s="1063">
        <f t="shared" si="24"/>
        <v>44388</v>
      </c>
      <c r="Z103" s="1064">
        <v>44104</v>
      </c>
      <c r="AA103" s="95"/>
    </row>
    <row r="104" spans="1:27" ht="37.5">
      <c r="A104" s="1869"/>
      <c r="B104" s="1055">
        <f t="shared" si="22"/>
        <v>17</v>
      </c>
      <c r="C104" s="1056" t="s">
        <v>114</v>
      </c>
      <c r="D104" s="1057" t="s">
        <v>1495</v>
      </c>
      <c r="E104" s="1058" t="s">
        <v>360</v>
      </c>
      <c r="F104" s="1057" t="s">
        <v>1495</v>
      </c>
      <c r="G104" s="1059" t="s">
        <v>116</v>
      </c>
      <c r="H104" s="1060" t="s">
        <v>1501</v>
      </c>
      <c r="I104" s="1061"/>
      <c r="J104" s="1062">
        <f t="shared" si="24"/>
        <v>43997</v>
      </c>
      <c r="K104" s="1062">
        <f t="shared" si="24"/>
        <v>44025</v>
      </c>
      <c r="L104" s="1062">
        <f t="shared" si="24"/>
        <v>44074</v>
      </c>
      <c r="M104" s="1062">
        <f t="shared" si="24"/>
        <v>44256</v>
      </c>
      <c r="N104" s="1062">
        <f t="shared" si="24"/>
        <v>44284</v>
      </c>
      <c r="O104" s="1062">
        <f t="shared" si="24"/>
        <v>44284</v>
      </c>
      <c r="P104" s="1062">
        <f t="shared" si="24"/>
        <v>44298</v>
      </c>
      <c r="Q104" s="1062">
        <f t="shared" si="24"/>
        <v>44328</v>
      </c>
      <c r="R104" s="1062">
        <f t="shared" si="24"/>
        <v>44328</v>
      </c>
      <c r="S104" s="1062">
        <f t="shared" si="24"/>
        <v>44327</v>
      </c>
      <c r="T104" s="1062">
        <f t="shared" si="24"/>
        <v>44327</v>
      </c>
      <c r="U104" s="1062">
        <f t="shared" si="24"/>
        <v>44348</v>
      </c>
      <c r="V104" s="1062">
        <f t="shared" si="24"/>
        <v>44355</v>
      </c>
      <c r="W104" s="1062">
        <f t="shared" si="24"/>
        <v>44358</v>
      </c>
      <c r="X104" s="1062">
        <f t="shared" si="24"/>
        <v>44363</v>
      </c>
      <c r="Y104" s="1063">
        <f t="shared" si="24"/>
        <v>44388</v>
      </c>
      <c r="Z104" s="1064">
        <v>44104</v>
      </c>
      <c r="AA104" s="95"/>
    </row>
    <row r="105" spans="1:27" ht="37.5">
      <c r="A105" s="1869"/>
      <c r="B105" s="1055">
        <f t="shared" si="22"/>
        <v>17</v>
      </c>
      <c r="C105" s="1056" t="s">
        <v>114</v>
      </c>
      <c r="D105" s="1057" t="s">
        <v>1495</v>
      </c>
      <c r="E105" s="1058" t="s">
        <v>362</v>
      </c>
      <c r="F105" s="1057" t="s">
        <v>1495</v>
      </c>
      <c r="G105" s="1059" t="s">
        <v>116</v>
      </c>
      <c r="H105" s="1060" t="s">
        <v>1501</v>
      </c>
      <c r="I105" s="1061"/>
      <c r="J105" s="1062">
        <f t="shared" si="24"/>
        <v>43997</v>
      </c>
      <c r="K105" s="1062">
        <f t="shared" si="24"/>
        <v>44025</v>
      </c>
      <c r="L105" s="1062">
        <f t="shared" si="24"/>
        <v>44074</v>
      </c>
      <c r="M105" s="1062">
        <f t="shared" si="24"/>
        <v>44256</v>
      </c>
      <c r="N105" s="1062">
        <f t="shared" si="24"/>
        <v>44284</v>
      </c>
      <c r="O105" s="1062">
        <f t="shared" si="24"/>
        <v>44284</v>
      </c>
      <c r="P105" s="1062">
        <f t="shared" si="24"/>
        <v>44298</v>
      </c>
      <c r="Q105" s="1062">
        <f t="shared" si="24"/>
        <v>44328</v>
      </c>
      <c r="R105" s="1062">
        <f t="shared" si="24"/>
        <v>44328</v>
      </c>
      <c r="S105" s="1062">
        <f t="shared" si="24"/>
        <v>44327</v>
      </c>
      <c r="T105" s="1062">
        <f t="shared" si="24"/>
        <v>44327</v>
      </c>
      <c r="U105" s="1062">
        <f t="shared" si="24"/>
        <v>44348</v>
      </c>
      <c r="V105" s="1062">
        <f t="shared" si="24"/>
        <v>44355</v>
      </c>
      <c r="W105" s="1062">
        <f t="shared" si="24"/>
        <v>44358</v>
      </c>
      <c r="X105" s="1062">
        <f t="shared" si="24"/>
        <v>44363</v>
      </c>
      <c r="Y105" s="1063">
        <f t="shared" si="24"/>
        <v>44388</v>
      </c>
      <c r="Z105" s="1064">
        <v>44104</v>
      </c>
      <c r="AA105" s="95"/>
    </row>
    <row r="106" spans="1:27" ht="37.5">
      <c r="A106" s="1869"/>
      <c r="B106" s="1055">
        <f t="shared" si="22"/>
        <v>17</v>
      </c>
      <c r="C106" s="1056" t="s">
        <v>114</v>
      </c>
      <c r="D106" s="1057" t="s">
        <v>1495</v>
      </c>
      <c r="E106" s="1058" t="s">
        <v>364</v>
      </c>
      <c r="F106" s="1057" t="s">
        <v>1495</v>
      </c>
      <c r="G106" s="1059" t="s">
        <v>116</v>
      </c>
      <c r="H106" s="1060" t="s">
        <v>1503</v>
      </c>
      <c r="I106" s="1061"/>
      <c r="J106" s="1062">
        <f t="shared" si="24"/>
        <v>43997</v>
      </c>
      <c r="K106" s="1062">
        <f t="shared" si="24"/>
        <v>44025</v>
      </c>
      <c r="L106" s="1062">
        <f t="shared" si="24"/>
        <v>44074</v>
      </c>
      <c r="M106" s="1062">
        <f t="shared" si="24"/>
        <v>44256</v>
      </c>
      <c r="N106" s="1062">
        <f t="shared" si="24"/>
        <v>44284</v>
      </c>
      <c r="O106" s="1062">
        <f t="shared" si="24"/>
        <v>44284</v>
      </c>
      <c r="P106" s="1062">
        <f t="shared" si="24"/>
        <v>44298</v>
      </c>
      <c r="Q106" s="1062">
        <f t="shared" si="24"/>
        <v>44328</v>
      </c>
      <c r="R106" s="1062">
        <f t="shared" si="24"/>
        <v>44328</v>
      </c>
      <c r="S106" s="1062">
        <f t="shared" si="24"/>
        <v>44327</v>
      </c>
      <c r="T106" s="1062">
        <f t="shared" si="24"/>
        <v>44327</v>
      </c>
      <c r="U106" s="1062">
        <f t="shared" si="24"/>
        <v>44348</v>
      </c>
      <c r="V106" s="1062">
        <f t="shared" si="24"/>
        <v>44355</v>
      </c>
      <c r="W106" s="1062">
        <f t="shared" si="24"/>
        <v>44358</v>
      </c>
      <c r="X106" s="1062">
        <f t="shared" si="24"/>
        <v>44363</v>
      </c>
      <c r="Y106" s="1063">
        <f t="shared" si="24"/>
        <v>44388</v>
      </c>
      <c r="Z106" s="1064">
        <v>44874</v>
      </c>
      <c r="AA106" s="95"/>
    </row>
    <row r="107" spans="1:27" ht="37.5">
      <c r="A107" s="1869"/>
      <c r="B107" s="1055">
        <f t="shared" si="22"/>
        <v>17</v>
      </c>
      <c r="C107" s="1056" t="s">
        <v>114</v>
      </c>
      <c r="D107" s="1057" t="s">
        <v>1495</v>
      </c>
      <c r="E107" s="1058" t="s">
        <v>366</v>
      </c>
      <c r="F107" s="1057" t="s">
        <v>1495</v>
      </c>
      <c r="G107" s="1059" t="s">
        <v>116</v>
      </c>
      <c r="H107" s="1060" t="s">
        <v>1503</v>
      </c>
      <c r="I107" s="1061"/>
      <c r="J107" s="1062">
        <f t="shared" si="24"/>
        <v>43997</v>
      </c>
      <c r="K107" s="1062">
        <f t="shared" si="24"/>
        <v>44025</v>
      </c>
      <c r="L107" s="1062">
        <f t="shared" si="24"/>
        <v>44074</v>
      </c>
      <c r="M107" s="1062">
        <f t="shared" si="24"/>
        <v>44256</v>
      </c>
      <c r="N107" s="1062">
        <f t="shared" si="24"/>
        <v>44284</v>
      </c>
      <c r="O107" s="1062">
        <f t="shared" si="24"/>
        <v>44284</v>
      </c>
      <c r="P107" s="1062">
        <f t="shared" si="24"/>
        <v>44298</v>
      </c>
      <c r="Q107" s="1062">
        <f t="shared" si="24"/>
        <v>44328</v>
      </c>
      <c r="R107" s="1062">
        <f t="shared" si="24"/>
        <v>44328</v>
      </c>
      <c r="S107" s="1062">
        <f t="shared" si="24"/>
        <v>44327</v>
      </c>
      <c r="T107" s="1062">
        <f t="shared" si="24"/>
        <v>44327</v>
      </c>
      <c r="U107" s="1062">
        <f t="shared" si="24"/>
        <v>44348</v>
      </c>
      <c r="V107" s="1062">
        <f t="shared" si="24"/>
        <v>44355</v>
      </c>
      <c r="W107" s="1062">
        <f t="shared" si="24"/>
        <v>44358</v>
      </c>
      <c r="X107" s="1062">
        <f t="shared" si="24"/>
        <v>44363</v>
      </c>
      <c r="Y107" s="1063">
        <f t="shared" si="24"/>
        <v>44388</v>
      </c>
      <c r="Z107" s="1064">
        <v>44883</v>
      </c>
      <c r="AA107" s="95"/>
    </row>
    <row r="108" spans="1:27" ht="37.5">
      <c r="A108" s="1869"/>
      <c r="B108" s="1055">
        <f t="shared" si="22"/>
        <v>17</v>
      </c>
      <c r="C108" s="1056" t="s">
        <v>114</v>
      </c>
      <c r="D108" s="1057" t="s">
        <v>1495</v>
      </c>
      <c r="E108" s="1058" t="s">
        <v>368</v>
      </c>
      <c r="F108" s="1057" t="s">
        <v>1495</v>
      </c>
      <c r="G108" s="1059" t="s">
        <v>116</v>
      </c>
      <c r="H108" s="1060" t="s">
        <v>1503</v>
      </c>
      <c r="I108" s="1061"/>
      <c r="J108" s="1062">
        <f t="shared" si="24"/>
        <v>43997</v>
      </c>
      <c r="K108" s="1062">
        <f t="shared" si="24"/>
        <v>44025</v>
      </c>
      <c r="L108" s="1062">
        <f t="shared" si="24"/>
        <v>44074</v>
      </c>
      <c r="M108" s="1062">
        <f t="shared" si="24"/>
        <v>44256</v>
      </c>
      <c r="N108" s="1062">
        <f t="shared" si="24"/>
        <v>44284</v>
      </c>
      <c r="O108" s="1062">
        <f t="shared" si="24"/>
        <v>44284</v>
      </c>
      <c r="P108" s="1062">
        <f t="shared" si="24"/>
        <v>44298</v>
      </c>
      <c r="Q108" s="1062">
        <f t="shared" si="24"/>
        <v>44328</v>
      </c>
      <c r="R108" s="1062">
        <f t="shared" si="24"/>
        <v>44328</v>
      </c>
      <c r="S108" s="1062">
        <f t="shared" si="24"/>
        <v>44327</v>
      </c>
      <c r="T108" s="1062">
        <f t="shared" si="24"/>
        <v>44327</v>
      </c>
      <c r="U108" s="1062">
        <f t="shared" si="24"/>
        <v>44348</v>
      </c>
      <c r="V108" s="1062">
        <f t="shared" si="24"/>
        <v>44355</v>
      </c>
      <c r="W108" s="1062">
        <f t="shared" si="24"/>
        <v>44358</v>
      </c>
      <c r="X108" s="1062">
        <f t="shared" si="24"/>
        <v>44363</v>
      </c>
      <c r="Y108" s="1063">
        <f t="shared" si="24"/>
        <v>44388</v>
      </c>
      <c r="Z108" s="1064">
        <v>44883</v>
      </c>
      <c r="AA108" s="95"/>
    </row>
    <row r="109" spans="1:27" ht="37.5">
      <c r="A109" s="1869"/>
      <c r="B109" s="1055">
        <f t="shared" si="22"/>
        <v>17</v>
      </c>
      <c r="C109" s="1056" t="s">
        <v>114</v>
      </c>
      <c r="D109" s="1057" t="s">
        <v>1495</v>
      </c>
      <c r="E109" s="1058" t="s">
        <v>370</v>
      </c>
      <c r="F109" s="1057" t="s">
        <v>1495</v>
      </c>
      <c r="G109" s="1059" t="s">
        <v>116</v>
      </c>
      <c r="H109" s="1060" t="s">
        <v>1503</v>
      </c>
      <c r="I109" s="1061"/>
      <c r="J109" s="1062">
        <f t="shared" si="24"/>
        <v>43997</v>
      </c>
      <c r="K109" s="1062">
        <f t="shared" si="24"/>
        <v>44025</v>
      </c>
      <c r="L109" s="1062">
        <f t="shared" si="24"/>
        <v>44074</v>
      </c>
      <c r="M109" s="1062">
        <f t="shared" si="24"/>
        <v>44256</v>
      </c>
      <c r="N109" s="1062">
        <f t="shared" si="24"/>
        <v>44284</v>
      </c>
      <c r="O109" s="1062">
        <f t="shared" si="24"/>
        <v>44284</v>
      </c>
      <c r="P109" s="1062">
        <f t="shared" si="24"/>
        <v>44298</v>
      </c>
      <c r="Q109" s="1062">
        <f t="shared" si="24"/>
        <v>44328</v>
      </c>
      <c r="R109" s="1062">
        <f t="shared" si="24"/>
        <v>44328</v>
      </c>
      <c r="S109" s="1062">
        <f t="shared" si="24"/>
        <v>44327</v>
      </c>
      <c r="T109" s="1062">
        <f t="shared" si="24"/>
        <v>44327</v>
      </c>
      <c r="U109" s="1062">
        <f t="shared" si="24"/>
        <v>44348</v>
      </c>
      <c r="V109" s="1062">
        <f t="shared" si="24"/>
        <v>44355</v>
      </c>
      <c r="W109" s="1062">
        <f t="shared" si="24"/>
        <v>44358</v>
      </c>
      <c r="X109" s="1062">
        <f t="shared" si="24"/>
        <v>44363</v>
      </c>
      <c r="Y109" s="1063">
        <f t="shared" si="24"/>
        <v>44388</v>
      </c>
      <c r="Z109" s="1064">
        <v>44883</v>
      </c>
      <c r="AA109" s="95"/>
    </row>
    <row r="110" spans="1:27" ht="37.5">
      <c r="A110" s="1869"/>
      <c r="B110" s="1055">
        <f t="shared" si="22"/>
        <v>17</v>
      </c>
      <c r="C110" s="1056" t="s">
        <v>114</v>
      </c>
      <c r="D110" s="1057" t="s">
        <v>1495</v>
      </c>
      <c r="E110" s="1058" t="s">
        <v>372</v>
      </c>
      <c r="F110" s="1057" t="s">
        <v>1495</v>
      </c>
      <c r="G110" s="1059" t="s">
        <v>116</v>
      </c>
      <c r="H110" s="1060" t="s">
        <v>1503</v>
      </c>
      <c r="I110" s="1061"/>
      <c r="J110" s="1062">
        <f t="shared" si="24"/>
        <v>43997</v>
      </c>
      <c r="K110" s="1062">
        <f t="shared" si="24"/>
        <v>44025</v>
      </c>
      <c r="L110" s="1062">
        <f t="shared" si="24"/>
        <v>44074</v>
      </c>
      <c r="M110" s="1062">
        <f t="shared" si="24"/>
        <v>44256</v>
      </c>
      <c r="N110" s="1062">
        <f t="shared" si="24"/>
        <v>44284</v>
      </c>
      <c r="O110" s="1062">
        <f t="shared" si="24"/>
        <v>44284</v>
      </c>
      <c r="P110" s="1062">
        <f t="shared" si="24"/>
        <v>44298</v>
      </c>
      <c r="Q110" s="1062">
        <f t="shared" si="24"/>
        <v>44328</v>
      </c>
      <c r="R110" s="1062">
        <f t="shared" si="24"/>
        <v>44328</v>
      </c>
      <c r="S110" s="1062">
        <f t="shared" si="24"/>
        <v>44327</v>
      </c>
      <c r="T110" s="1062">
        <f t="shared" si="24"/>
        <v>44327</v>
      </c>
      <c r="U110" s="1062">
        <f t="shared" si="24"/>
        <v>44348</v>
      </c>
      <c r="V110" s="1062">
        <f t="shared" si="24"/>
        <v>44355</v>
      </c>
      <c r="W110" s="1062">
        <f t="shared" si="24"/>
        <v>44358</v>
      </c>
      <c r="X110" s="1062">
        <f t="shared" si="24"/>
        <v>44363</v>
      </c>
      <c r="Y110" s="1063">
        <f t="shared" si="24"/>
        <v>44388</v>
      </c>
      <c r="Z110" s="1064">
        <v>44874</v>
      </c>
      <c r="AA110" s="95"/>
    </row>
    <row r="111" spans="1:27" ht="37.5">
      <c r="A111" s="1869"/>
      <c r="B111" s="1055">
        <f t="shared" si="22"/>
        <v>17</v>
      </c>
      <c r="C111" s="1056" t="s">
        <v>114</v>
      </c>
      <c r="D111" s="1057" t="s">
        <v>1495</v>
      </c>
      <c r="E111" s="1058" t="s">
        <v>374</v>
      </c>
      <c r="F111" s="1057" t="s">
        <v>1495</v>
      </c>
      <c r="G111" s="1059" t="s">
        <v>116</v>
      </c>
      <c r="H111" s="1060" t="s">
        <v>1503</v>
      </c>
      <c r="I111" s="1061"/>
      <c r="J111" s="1062">
        <f t="shared" ref="J111:Y120" si="25">J$90</f>
        <v>43997</v>
      </c>
      <c r="K111" s="1062">
        <f t="shared" si="25"/>
        <v>44025</v>
      </c>
      <c r="L111" s="1062">
        <f t="shared" si="25"/>
        <v>44074</v>
      </c>
      <c r="M111" s="1062">
        <f t="shared" si="25"/>
        <v>44256</v>
      </c>
      <c r="N111" s="1062">
        <f t="shared" si="25"/>
        <v>44284</v>
      </c>
      <c r="O111" s="1062">
        <f t="shared" si="25"/>
        <v>44284</v>
      </c>
      <c r="P111" s="1062">
        <f t="shared" si="25"/>
        <v>44298</v>
      </c>
      <c r="Q111" s="1062">
        <f t="shared" si="25"/>
        <v>44328</v>
      </c>
      <c r="R111" s="1062">
        <f t="shared" si="25"/>
        <v>44328</v>
      </c>
      <c r="S111" s="1062">
        <f t="shared" si="25"/>
        <v>44327</v>
      </c>
      <c r="T111" s="1062">
        <f t="shared" si="25"/>
        <v>44327</v>
      </c>
      <c r="U111" s="1062">
        <f t="shared" si="25"/>
        <v>44348</v>
      </c>
      <c r="V111" s="1062">
        <f t="shared" si="25"/>
        <v>44355</v>
      </c>
      <c r="W111" s="1062">
        <f t="shared" si="25"/>
        <v>44358</v>
      </c>
      <c r="X111" s="1062">
        <f t="shared" si="25"/>
        <v>44363</v>
      </c>
      <c r="Y111" s="1063">
        <f t="shared" si="25"/>
        <v>44388</v>
      </c>
      <c r="Z111" s="1064">
        <v>44883</v>
      </c>
      <c r="AA111" s="95"/>
    </row>
    <row r="112" spans="1:27" ht="37.5">
      <c r="A112" s="1869"/>
      <c r="B112" s="1055">
        <f t="shared" si="22"/>
        <v>17</v>
      </c>
      <c r="C112" s="1056" t="s">
        <v>114</v>
      </c>
      <c r="D112" s="1057" t="s">
        <v>1495</v>
      </c>
      <c r="E112" s="1058" t="s">
        <v>376</v>
      </c>
      <c r="F112" s="1057" t="s">
        <v>1495</v>
      </c>
      <c r="G112" s="1059" t="s">
        <v>116</v>
      </c>
      <c r="H112" s="1060" t="s">
        <v>1503</v>
      </c>
      <c r="I112" s="1061"/>
      <c r="J112" s="1062">
        <f t="shared" si="25"/>
        <v>43997</v>
      </c>
      <c r="K112" s="1062">
        <f t="shared" si="25"/>
        <v>44025</v>
      </c>
      <c r="L112" s="1062">
        <f t="shared" si="25"/>
        <v>44074</v>
      </c>
      <c r="M112" s="1062">
        <f t="shared" si="25"/>
        <v>44256</v>
      </c>
      <c r="N112" s="1062">
        <f t="shared" si="25"/>
        <v>44284</v>
      </c>
      <c r="O112" s="1062">
        <f t="shared" si="25"/>
        <v>44284</v>
      </c>
      <c r="P112" s="1062">
        <f t="shared" si="25"/>
        <v>44298</v>
      </c>
      <c r="Q112" s="1062">
        <f t="shared" si="25"/>
        <v>44328</v>
      </c>
      <c r="R112" s="1062">
        <f t="shared" si="25"/>
        <v>44328</v>
      </c>
      <c r="S112" s="1062">
        <f t="shared" si="25"/>
        <v>44327</v>
      </c>
      <c r="T112" s="1062">
        <f t="shared" si="25"/>
        <v>44327</v>
      </c>
      <c r="U112" s="1062">
        <f t="shared" si="25"/>
        <v>44348</v>
      </c>
      <c r="V112" s="1062">
        <f t="shared" si="25"/>
        <v>44355</v>
      </c>
      <c r="W112" s="1062">
        <f t="shared" si="25"/>
        <v>44358</v>
      </c>
      <c r="X112" s="1062">
        <f t="shared" si="25"/>
        <v>44363</v>
      </c>
      <c r="Y112" s="1063">
        <f t="shared" si="25"/>
        <v>44388</v>
      </c>
      <c r="Z112" s="1064">
        <v>44883</v>
      </c>
      <c r="AA112" s="95"/>
    </row>
    <row r="113" spans="1:27" ht="37.5">
      <c r="A113" s="1869"/>
      <c r="B113" s="1055">
        <f t="shared" si="22"/>
        <v>17</v>
      </c>
      <c r="C113" s="1056" t="s">
        <v>114</v>
      </c>
      <c r="D113" s="1057" t="s">
        <v>1495</v>
      </c>
      <c r="E113" s="1058" t="s">
        <v>378</v>
      </c>
      <c r="F113" s="1057" t="s">
        <v>1495</v>
      </c>
      <c r="G113" s="1059" t="s">
        <v>116</v>
      </c>
      <c r="H113" s="1060" t="s">
        <v>1503</v>
      </c>
      <c r="I113" s="1061"/>
      <c r="J113" s="1062">
        <f t="shared" si="25"/>
        <v>43997</v>
      </c>
      <c r="K113" s="1062">
        <f t="shared" si="25"/>
        <v>44025</v>
      </c>
      <c r="L113" s="1062">
        <f t="shared" si="25"/>
        <v>44074</v>
      </c>
      <c r="M113" s="1062">
        <f t="shared" si="25"/>
        <v>44256</v>
      </c>
      <c r="N113" s="1062">
        <f t="shared" si="25"/>
        <v>44284</v>
      </c>
      <c r="O113" s="1062">
        <f t="shared" si="25"/>
        <v>44284</v>
      </c>
      <c r="P113" s="1062">
        <f t="shared" si="25"/>
        <v>44298</v>
      </c>
      <c r="Q113" s="1062">
        <f t="shared" si="25"/>
        <v>44328</v>
      </c>
      <c r="R113" s="1062">
        <f t="shared" si="25"/>
        <v>44328</v>
      </c>
      <c r="S113" s="1062">
        <f t="shared" si="25"/>
        <v>44327</v>
      </c>
      <c r="T113" s="1062">
        <f t="shared" si="25"/>
        <v>44327</v>
      </c>
      <c r="U113" s="1062">
        <f t="shared" si="25"/>
        <v>44348</v>
      </c>
      <c r="V113" s="1062">
        <f t="shared" si="25"/>
        <v>44355</v>
      </c>
      <c r="W113" s="1062">
        <f t="shared" si="25"/>
        <v>44358</v>
      </c>
      <c r="X113" s="1062">
        <f t="shared" si="25"/>
        <v>44363</v>
      </c>
      <c r="Y113" s="1063">
        <f t="shared" si="25"/>
        <v>44388</v>
      </c>
      <c r="Z113" s="1064">
        <v>44883</v>
      </c>
      <c r="AA113" s="95"/>
    </row>
    <row r="114" spans="1:27" ht="37.5">
      <c r="A114" s="1869"/>
      <c r="B114" s="1055">
        <f t="shared" si="22"/>
        <v>17</v>
      </c>
      <c r="C114" s="1056" t="s">
        <v>114</v>
      </c>
      <c r="D114" s="1057" t="s">
        <v>1495</v>
      </c>
      <c r="E114" s="1058" t="s">
        <v>135</v>
      </c>
      <c r="F114" s="1057" t="s">
        <v>1495</v>
      </c>
      <c r="G114" s="1059" t="s">
        <v>116</v>
      </c>
      <c r="H114" s="1060" t="s">
        <v>1505</v>
      </c>
      <c r="I114" s="1061"/>
      <c r="J114" s="1062">
        <f t="shared" si="25"/>
        <v>43997</v>
      </c>
      <c r="K114" s="1062">
        <f t="shared" si="25"/>
        <v>44025</v>
      </c>
      <c r="L114" s="1062">
        <f t="shared" si="25"/>
        <v>44074</v>
      </c>
      <c r="M114" s="1062">
        <f t="shared" si="25"/>
        <v>44256</v>
      </c>
      <c r="N114" s="1062">
        <f t="shared" si="25"/>
        <v>44284</v>
      </c>
      <c r="O114" s="1062">
        <f t="shared" si="25"/>
        <v>44284</v>
      </c>
      <c r="P114" s="1062">
        <f t="shared" si="25"/>
        <v>44298</v>
      </c>
      <c r="Q114" s="1062">
        <f t="shared" si="25"/>
        <v>44328</v>
      </c>
      <c r="R114" s="1062">
        <f t="shared" si="25"/>
        <v>44328</v>
      </c>
      <c r="S114" s="1062">
        <f t="shared" si="25"/>
        <v>44327</v>
      </c>
      <c r="T114" s="1062">
        <f t="shared" si="25"/>
        <v>44327</v>
      </c>
      <c r="U114" s="1062">
        <f t="shared" si="25"/>
        <v>44348</v>
      </c>
      <c r="V114" s="1062">
        <f t="shared" si="25"/>
        <v>44355</v>
      </c>
      <c r="W114" s="1062">
        <f t="shared" si="25"/>
        <v>44358</v>
      </c>
      <c r="X114" s="1062">
        <f t="shared" si="25"/>
        <v>44363</v>
      </c>
      <c r="Y114" s="1063">
        <f t="shared" si="25"/>
        <v>44388</v>
      </c>
      <c r="Z114" s="1064">
        <v>44114</v>
      </c>
      <c r="AA114" s="95"/>
    </row>
    <row r="115" spans="1:27" ht="37.5">
      <c r="A115" s="1869"/>
      <c r="B115" s="1055">
        <f t="shared" si="22"/>
        <v>17</v>
      </c>
      <c r="C115" s="1056" t="s">
        <v>114</v>
      </c>
      <c r="D115" s="1057" t="s">
        <v>1495</v>
      </c>
      <c r="E115" s="1058" t="s">
        <v>137</v>
      </c>
      <c r="F115" s="1057" t="s">
        <v>1495</v>
      </c>
      <c r="G115" s="1059" t="s">
        <v>116</v>
      </c>
      <c r="H115" s="1060" t="s">
        <v>1505</v>
      </c>
      <c r="I115" s="1061"/>
      <c r="J115" s="1062">
        <f t="shared" si="25"/>
        <v>43997</v>
      </c>
      <c r="K115" s="1062">
        <f t="shared" si="25"/>
        <v>44025</v>
      </c>
      <c r="L115" s="1062">
        <f t="shared" si="25"/>
        <v>44074</v>
      </c>
      <c r="M115" s="1062">
        <f t="shared" si="25"/>
        <v>44256</v>
      </c>
      <c r="N115" s="1062">
        <f t="shared" si="25"/>
        <v>44284</v>
      </c>
      <c r="O115" s="1062">
        <f t="shared" si="25"/>
        <v>44284</v>
      </c>
      <c r="P115" s="1062">
        <f t="shared" si="25"/>
        <v>44298</v>
      </c>
      <c r="Q115" s="1062">
        <f t="shared" si="25"/>
        <v>44328</v>
      </c>
      <c r="R115" s="1062">
        <f t="shared" si="25"/>
        <v>44328</v>
      </c>
      <c r="S115" s="1062">
        <f t="shared" si="25"/>
        <v>44327</v>
      </c>
      <c r="T115" s="1062">
        <f t="shared" si="25"/>
        <v>44327</v>
      </c>
      <c r="U115" s="1062">
        <f t="shared" si="25"/>
        <v>44348</v>
      </c>
      <c r="V115" s="1062">
        <f t="shared" si="25"/>
        <v>44355</v>
      </c>
      <c r="W115" s="1062">
        <f t="shared" si="25"/>
        <v>44358</v>
      </c>
      <c r="X115" s="1062">
        <f t="shared" si="25"/>
        <v>44363</v>
      </c>
      <c r="Y115" s="1063">
        <f t="shared" si="25"/>
        <v>44388</v>
      </c>
      <c r="Z115" s="1064">
        <v>44114</v>
      </c>
      <c r="AA115" s="95"/>
    </row>
    <row r="116" spans="1:27" ht="37.5">
      <c r="A116" s="1869"/>
      <c r="B116" s="1055">
        <f t="shared" si="22"/>
        <v>17</v>
      </c>
      <c r="C116" s="1056" t="s">
        <v>114</v>
      </c>
      <c r="D116" s="1057" t="s">
        <v>1495</v>
      </c>
      <c r="E116" s="1058" t="s">
        <v>139</v>
      </c>
      <c r="F116" s="1057" t="s">
        <v>1495</v>
      </c>
      <c r="G116" s="1059" t="s">
        <v>116</v>
      </c>
      <c r="H116" s="1060" t="s">
        <v>1505</v>
      </c>
      <c r="I116" s="1061"/>
      <c r="J116" s="1062">
        <f t="shared" si="25"/>
        <v>43997</v>
      </c>
      <c r="K116" s="1062">
        <f t="shared" si="25"/>
        <v>44025</v>
      </c>
      <c r="L116" s="1062">
        <f t="shared" si="25"/>
        <v>44074</v>
      </c>
      <c r="M116" s="1062">
        <f t="shared" si="25"/>
        <v>44256</v>
      </c>
      <c r="N116" s="1062">
        <f t="shared" si="25"/>
        <v>44284</v>
      </c>
      <c r="O116" s="1062">
        <f t="shared" si="25"/>
        <v>44284</v>
      </c>
      <c r="P116" s="1062">
        <f t="shared" si="25"/>
        <v>44298</v>
      </c>
      <c r="Q116" s="1062">
        <f t="shared" si="25"/>
        <v>44328</v>
      </c>
      <c r="R116" s="1062">
        <f t="shared" si="25"/>
        <v>44328</v>
      </c>
      <c r="S116" s="1062">
        <f t="shared" si="25"/>
        <v>44327</v>
      </c>
      <c r="T116" s="1062">
        <f t="shared" si="25"/>
        <v>44327</v>
      </c>
      <c r="U116" s="1062">
        <f t="shared" si="25"/>
        <v>44348</v>
      </c>
      <c r="V116" s="1062">
        <f t="shared" si="25"/>
        <v>44355</v>
      </c>
      <c r="W116" s="1062">
        <f t="shared" si="25"/>
        <v>44358</v>
      </c>
      <c r="X116" s="1062">
        <f t="shared" si="25"/>
        <v>44363</v>
      </c>
      <c r="Y116" s="1063">
        <f t="shared" si="25"/>
        <v>44388</v>
      </c>
      <c r="Z116" s="1064">
        <v>44114</v>
      </c>
      <c r="AA116" s="95"/>
    </row>
    <row r="117" spans="1:27" ht="37.5">
      <c r="A117" s="1869"/>
      <c r="B117" s="1055">
        <f t="shared" si="22"/>
        <v>17</v>
      </c>
      <c r="C117" s="1056" t="s">
        <v>114</v>
      </c>
      <c r="D117" s="1057" t="s">
        <v>1495</v>
      </c>
      <c r="E117" s="1058" t="s">
        <v>141</v>
      </c>
      <c r="F117" s="1057" t="s">
        <v>1495</v>
      </c>
      <c r="G117" s="1059" t="s">
        <v>116</v>
      </c>
      <c r="H117" s="1060" t="s">
        <v>1507</v>
      </c>
      <c r="I117" s="1061"/>
      <c r="J117" s="1062">
        <f t="shared" si="25"/>
        <v>43997</v>
      </c>
      <c r="K117" s="1062">
        <f t="shared" si="25"/>
        <v>44025</v>
      </c>
      <c r="L117" s="1062">
        <f t="shared" si="25"/>
        <v>44074</v>
      </c>
      <c r="M117" s="1062">
        <f t="shared" si="25"/>
        <v>44256</v>
      </c>
      <c r="N117" s="1062">
        <f t="shared" si="25"/>
        <v>44284</v>
      </c>
      <c r="O117" s="1062">
        <f t="shared" si="25"/>
        <v>44284</v>
      </c>
      <c r="P117" s="1062">
        <f t="shared" si="25"/>
        <v>44298</v>
      </c>
      <c r="Q117" s="1062">
        <f t="shared" si="25"/>
        <v>44328</v>
      </c>
      <c r="R117" s="1062">
        <f t="shared" si="25"/>
        <v>44328</v>
      </c>
      <c r="S117" s="1062">
        <f t="shared" si="25"/>
        <v>44327</v>
      </c>
      <c r="T117" s="1062">
        <f t="shared" si="25"/>
        <v>44327</v>
      </c>
      <c r="U117" s="1062">
        <f t="shared" si="25"/>
        <v>44348</v>
      </c>
      <c r="V117" s="1062">
        <f t="shared" si="25"/>
        <v>44355</v>
      </c>
      <c r="W117" s="1062">
        <f t="shared" si="25"/>
        <v>44358</v>
      </c>
      <c r="X117" s="1062">
        <f t="shared" si="25"/>
        <v>44363</v>
      </c>
      <c r="Y117" s="1063">
        <f t="shared" si="25"/>
        <v>44388</v>
      </c>
      <c r="Z117" s="1064">
        <v>44429</v>
      </c>
      <c r="AA117" s="95"/>
    </row>
    <row r="118" spans="1:27" ht="37.5">
      <c r="A118" s="1869"/>
      <c r="B118" s="1055">
        <f t="shared" si="22"/>
        <v>17</v>
      </c>
      <c r="C118" s="1056" t="s">
        <v>114</v>
      </c>
      <c r="D118" s="1057" t="s">
        <v>1495</v>
      </c>
      <c r="E118" s="1058" t="s">
        <v>143</v>
      </c>
      <c r="F118" s="1057" t="s">
        <v>1495</v>
      </c>
      <c r="G118" s="1059" t="s">
        <v>116</v>
      </c>
      <c r="H118" s="1060" t="s">
        <v>1507</v>
      </c>
      <c r="I118" s="1061"/>
      <c r="J118" s="1062">
        <f t="shared" si="25"/>
        <v>43997</v>
      </c>
      <c r="K118" s="1062">
        <f t="shared" si="25"/>
        <v>44025</v>
      </c>
      <c r="L118" s="1062">
        <f t="shared" si="25"/>
        <v>44074</v>
      </c>
      <c r="M118" s="1062">
        <f t="shared" si="25"/>
        <v>44256</v>
      </c>
      <c r="N118" s="1062">
        <f t="shared" si="25"/>
        <v>44284</v>
      </c>
      <c r="O118" s="1062">
        <f t="shared" si="25"/>
        <v>44284</v>
      </c>
      <c r="P118" s="1062">
        <f t="shared" si="25"/>
        <v>44298</v>
      </c>
      <c r="Q118" s="1062">
        <f t="shared" si="25"/>
        <v>44328</v>
      </c>
      <c r="R118" s="1062">
        <f t="shared" si="25"/>
        <v>44328</v>
      </c>
      <c r="S118" s="1062">
        <f t="shared" si="25"/>
        <v>44327</v>
      </c>
      <c r="T118" s="1062">
        <f t="shared" si="25"/>
        <v>44327</v>
      </c>
      <c r="U118" s="1062">
        <f t="shared" si="25"/>
        <v>44348</v>
      </c>
      <c r="V118" s="1062">
        <f t="shared" si="25"/>
        <v>44355</v>
      </c>
      <c r="W118" s="1062">
        <f t="shared" si="25"/>
        <v>44358</v>
      </c>
      <c r="X118" s="1062">
        <f t="shared" si="25"/>
        <v>44363</v>
      </c>
      <c r="Y118" s="1063">
        <f t="shared" si="25"/>
        <v>44388</v>
      </c>
      <c r="Z118" s="1064">
        <v>44429</v>
      </c>
      <c r="AA118" s="95"/>
    </row>
    <row r="119" spans="1:27" ht="37.5">
      <c r="A119" s="1869"/>
      <c r="B119" s="1055">
        <f t="shared" si="22"/>
        <v>17</v>
      </c>
      <c r="C119" s="1056" t="s">
        <v>114</v>
      </c>
      <c r="D119" s="1057" t="s">
        <v>1495</v>
      </c>
      <c r="E119" s="1058" t="s">
        <v>145</v>
      </c>
      <c r="F119" s="1057" t="s">
        <v>1495</v>
      </c>
      <c r="G119" s="1059" t="s">
        <v>116</v>
      </c>
      <c r="H119" s="1060" t="s">
        <v>1507</v>
      </c>
      <c r="I119" s="1061"/>
      <c r="J119" s="1062">
        <f t="shared" si="25"/>
        <v>43997</v>
      </c>
      <c r="K119" s="1062">
        <f t="shared" si="25"/>
        <v>44025</v>
      </c>
      <c r="L119" s="1062">
        <f t="shared" si="25"/>
        <v>44074</v>
      </c>
      <c r="M119" s="1062">
        <f t="shared" si="25"/>
        <v>44256</v>
      </c>
      <c r="N119" s="1062">
        <f t="shared" si="25"/>
        <v>44284</v>
      </c>
      <c r="O119" s="1062">
        <f t="shared" si="25"/>
        <v>44284</v>
      </c>
      <c r="P119" s="1062">
        <f t="shared" si="25"/>
        <v>44298</v>
      </c>
      <c r="Q119" s="1062">
        <f t="shared" si="25"/>
        <v>44328</v>
      </c>
      <c r="R119" s="1062">
        <f t="shared" si="25"/>
        <v>44328</v>
      </c>
      <c r="S119" s="1062">
        <f t="shared" si="25"/>
        <v>44327</v>
      </c>
      <c r="T119" s="1062">
        <f t="shared" si="25"/>
        <v>44327</v>
      </c>
      <c r="U119" s="1062">
        <f t="shared" si="25"/>
        <v>44348</v>
      </c>
      <c r="V119" s="1062">
        <f t="shared" si="25"/>
        <v>44355</v>
      </c>
      <c r="W119" s="1062">
        <f t="shared" si="25"/>
        <v>44358</v>
      </c>
      <c r="X119" s="1062">
        <f t="shared" si="25"/>
        <v>44363</v>
      </c>
      <c r="Y119" s="1063">
        <f t="shared" si="25"/>
        <v>44388</v>
      </c>
      <c r="Z119" s="1064">
        <v>44429</v>
      </c>
      <c r="AA119" s="95"/>
    </row>
    <row r="120" spans="1:27" ht="37.5">
      <c r="A120" s="1869"/>
      <c r="B120" s="1055">
        <f t="shared" si="22"/>
        <v>17</v>
      </c>
      <c r="C120" s="1056" t="s">
        <v>114</v>
      </c>
      <c r="D120" s="1057" t="s">
        <v>1495</v>
      </c>
      <c r="E120" s="1058" t="s">
        <v>412</v>
      </c>
      <c r="F120" s="1057" t="s">
        <v>1495</v>
      </c>
      <c r="G120" s="1059" t="s">
        <v>116</v>
      </c>
      <c r="H120" s="1060" t="s">
        <v>1509</v>
      </c>
      <c r="I120" s="1061"/>
      <c r="J120" s="1062">
        <f t="shared" si="25"/>
        <v>43997</v>
      </c>
      <c r="K120" s="1062">
        <f t="shared" si="25"/>
        <v>44025</v>
      </c>
      <c r="L120" s="1062">
        <f t="shared" si="25"/>
        <v>44074</v>
      </c>
      <c r="M120" s="1062">
        <f t="shared" si="25"/>
        <v>44256</v>
      </c>
      <c r="N120" s="1062">
        <f t="shared" si="25"/>
        <v>44284</v>
      </c>
      <c r="O120" s="1062">
        <f t="shared" si="25"/>
        <v>44284</v>
      </c>
      <c r="P120" s="1062">
        <f t="shared" si="25"/>
        <v>44298</v>
      </c>
      <c r="Q120" s="1062">
        <f t="shared" si="25"/>
        <v>44328</v>
      </c>
      <c r="R120" s="1062">
        <f t="shared" si="25"/>
        <v>44328</v>
      </c>
      <c r="S120" s="1062">
        <f t="shared" si="25"/>
        <v>44327</v>
      </c>
      <c r="T120" s="1062">
        <f t="shared" si="25"/>
        <v>44327</v>
      </c>
      <c r="U120" s="1062">
        <f t="shared" si="25"/>
        <v>44348</v>
      </c>
      <c r="V120" s="1062">
        <f t="shared" si="25"/>
        <v>44355</v>
      </c>
      <c r="W120" s="1062">
        <f t="shared" si="25"/>
        <v>44358</v>
      </c>
      <c r="X120" s="1062">
        <f t="shared" si="25"/>
        <v>44363</v>
      </c>
      <c r="Y120" s="1063">
        <f t="shared" si="25"/>
        <v>44388</v>
      </c>
      <c r="Z120" s="1064">
        <v>44704</v>
      </c>
      <c r="AA120" s="95"/>
    </row>
    <row r="121" spans="1:27" ht="37.5">
      <c r="A121" s="1869"/>
      <c r="B121" s="1055">
        <f t="shared" si="22"/>
        <v>17</v>
      </c>
      <c r="C121" s="1056" t="s">
        <v>114</v>
      </c>
      <c r="D121" s="1057" t="s">
        <v>1495</v>
      </c>
      <c r="E121" s="1058" t="s">
        <v>414</v>
      </c>
      <c r="F121" s="1057" t="s">
        <v>1495</v>
      </c>
      <c r="G121" s="1059" t="s">
        <v>116</v>
      </c>
      <c r="H121" s="1060" t="s">
        <v>1509</v>
      </c>
      <c r="I121" s="1061"/>
      <c r="J121" s="1062">
        <f t="shared" ref="J121:Y127" si="26">J$90</f>
        <v>43997</v>
      </c>
      <c r="K121" s="1062">
        <f t="shared" si="26"/>
        <v>44025</v>
      </c>
      <c r="L121" s="1062">
        <f t="shared" si="26"/>
        <v>44074</v>
      </c>
      <c r="M121" s="1062">
        <f t="shared" si="26"/>
        <v>44256</v>
      </c>
      <c r="N121" s="1062">
        <f t="shared" si="26"/>
        <v>44284</v>
      </c>
      <c r="O121" s="1062">
        <f t="shared" si="26"/>
        <v>44284</v>
      </c>
      <c r="P121" s="1062">
        <f t="shared" si="26"/>
        <v>44298</v>
      </c>
      <c r="Q121" s="1062">
        <f t="shared" si="26"/>
        <v>44328</v>
      </c>
      <c r="R121" s="1062">
        <f t="shared" si="26"/>
        <v>44328</v>
      </c>
      <c r="S121" s="1062">
        <f t="shared" si="26"/>
        <v>44327</v>
      </c>
      <c r="T121" s="1062">
        <f t="shared" si="26"/>
        <v>44327</v>
      </c>
      <c r="U121" s="1062">
        <f t="shared" si="26"/>
        <v>44348</v>
      </c>
      <c r="V121" s="1062">
        <f t="shared" si="26"/>
        <v>44355</v>
      </c>
      <c r="W121" s="1062">
        <f t="shared" si="26"/>
        <v>44358</v>
      </c>
      <c r="X121" s="1062">
        <f t="shared" si="26"/>
        <v>44363</v>
      </c>
      <c r="Y121" s="1063">
        <f t="shared" si="26"/>
        <v>44388</v>
      </c>
      <c r="Z121" s="1064">
        <v>44704</v>
      </c>
      <c r="AA121" s="95"/>
    </row>
    <row r="122" spans="1:27" ht="37.5">
      <c r="A122" s="1869"/>
      <c r="B122" s="1055">
        <f t="shared" si="22"/>
        <v>17</v>
      </c>
      <c r="C122" s="1056" t="s">
        <v>114</v>
      </c>
      <c r="D122" s="1057" t="s">
        <v>1495</v>
      </c>
      <c r="E122" s="1058" t="s">
        <v>147</v>
      </c>
      <c r="F122" s="1057" t="s">
        <v>1495</v>
      </c>
      <c r="G122" s="1059" t="s">
        <v>116</v>
      </c>
      <c r="H122" s="1060" t="s">
        <v>1511</v>
      </c>
      <c r="I122" s="1061"/>
      <c r="J122" s="1062">
        <f t="shared" si="26"/>
        <v>43997</v>
      </c>
      <c r="K122" s="1062">
        <f t="shared" si="26"/>
        <v>44025</v>
      </c>
      <c r="L122" s="1062">
        <f t="shared" si="26"/>
        <v>44074</v>
      </c>
      <c r="M122" s="1062">
        <f t="shared" si="26"/>
        <v>44256</v>
      </c>
      <c r="N122" s="1062">
        <f t="shared" si="26"/>
        <v>44284</v>
      </c>
      <c r="O122" s="1062">
        <f t="shared" si="26"/>
        <v>44284</v>
      </c>
      <c r="P122" s="1062">
        <f t="shared" si="26"/>
        <v>44298</v>
      </c>
      <c r="Q122" s="1062">
        <f t="shared" si="26"/>
        <v>44328</v>
      </c>
      <c r="R122" s="1062">
        <f t="shared" si="26"/>
        <v>44328</v>
      </c>
      <c r="S122" s="1062">
        <f t="shared" si="26"/>
        <v>44327</v>
      </c>
      <c r="T122" s="1062">
        <f t="shared" si="26"/>
        <v>44327</v>
      </c>
      <c r="U122" s="1062">
        <f t="shared" si="26"/>
        <v>44348</v>
      </c>
      <c r="V122" s="1062">
        <f t="shared" si="26"/>
        <v>44355</v>
      </c>
      <c r="W122" s="1062">
        <f t="shared" si="26"/>
        <v>44358</v>
      </c>
      <c r="X122" s="1062">
        <f t="shared" si="26"/>
        <v>44363</v>
      </c>
      <c r="Y122" s="1063">
        <f t="shared" si="26"/>
        <v>44388</v>
      </c>
      <c r="Z122" s="1064">
        <v>44429</v>
      </c>
      <c r="AA122" s="95"/>
    </row>
    <row r="123" spans="1:27" ht="37.5">
      <c r="A123" s="1869"/>
      <c r="B123" s="1055">
        <f t="shared" si="22"/>
        <v>17</v>
      </c>
      <c r="C123" s="1056" t="s">
        <v>114</v>
      </c>
      <c r="D123" s="1057" t="s">
        <v>1495</v>
      </c>
      <c r="E123" s="1058" t="s">
        <v>149</v>
      </c>
      <c r="F123" s="1057" t="s">
        <v>1495</v>
      </c>
      <c r="G123" s="1059" t="s">
        <v>116</v>
      </c>
      <c r="H123" s="1060" t="s">
        <v>1511</v>
      </c>
      <c r="I123" s="1061"/>
      <c r="J123" s="1062">
        <f t="shared" si="26"/>
        <v>43997</v>
      </c>
      <c r="K123" s="1062">
        <f t="shared" si="26"/>
        <v>44025</v>
      </c>
      <c r="L123" s="1062">
        <f t="shared" si="26"/>
        <v>44074</v>
      </c>
      <c r="M123" s="1062">
        <f t="shared" si="26"/>
        <v>44256</v>
      </c>
      <c r="N123" s="1062">
        <f t="shared" si="26"/>
        <v>44284</v>
      </c>
      <c r="O123" s="1062">
        <f t="shared" si="26"/>
        <v>44284</v>
      </c>
      <c r="P123" s="1062">
        <f t="shared" si="26"/>
        <v>44298</v>
      </c>
      <c r="Q123" s="1062">
        <f t="shared" si="26"/>
        <v>44328</v>
      </c>
      <c r="R123" s="1062">
        <f t="shared" si="26"/>
        <v>44328</v>
      </c>
      <c r="S123" s="1062">
        <f t="shared" si="26"/>
        <v>44327</v>
      </c>
      <c r="T123" s="1062">
        <f t="shared" si="26"/>
        <v>44327</v>
      </c>
      <c r="U123" s="1062">
        <f t="shared" si="26"/>
        <v>44348</v>
      </c>
      <c r="V123" s="1062">
        <f t="shared" si="26"/>
        <v>44355</v>
      </c>
      <c r="W123" s="1062">
        <f t="shared" si="26"/>
        <v>44358</v>
      </c>
      <c r="X123" s="1062">
        <f t="shared" si="26"/>
        <v>44363</v>
      </c>
      <c r="Y123" s="1063">
        <f t="shared" si="26"/>
        <v>44388</v>
      </c>
      <c r="Z123" s="1064">
        <v>44429</v>
      </c>
      <c r="AA123" s="95"/>
    </row>
    <row r="124" spans="1:27" ht="37.5">
      <c r="A124" s="1869"/>
      <c r="B124" s="1055">
        <f t="shared" si="22"/>
        <v>17</v>
      </c>
      <c r="C124" s="1056" t="s">
        <v>114</v>
      </c>
      <c r="D124" s="1057" t="s">
        <v>1495</v>
      </c>
      <c r="E124" s="1058" t="s">
        <v>151</v>
      </c>
      <c r="F124" s="1057" t="s">
        <v>1495</v>
      </c>
      <c r="G124" s="1059" t="s">
        <v>116</v>
      </c>
      <c r="H124" s="1060" t="s">
        <v>1511</v>
      </c>
      <c r="I124" s="1061"/>
      <c r="J124" s="1062">
        <f t="shared" si="26"/>
        <v>43997</v>
      </c>
      <c r="K124" s="1062">
        <f t="shared" si="26"/>
        <v>44025</v>
      </c>
      <c r="L124" s="1062">
        <f t="shared" si="26"/>
        <v>44074</v>
      </c>
      <c r="M124" s="1062">
        <f t="shared" si="26"/>
        <v>44256</v>
      </c>
      <c r="N124" s="1062">
        <f t="shared" si="26"/>
        <v>44284</v>
      </c>
      <c r="O124" s="1062">
        <f t="shared" si="26"/>
        <v>44284</v>
      </c>
      <c r="P124" s="1062">
        <f t="shared" si="26"/>
        <v>44298</v>
      </c>
      <c r="Q124" s="1062">
        <f t="shared" si="26"/>
        <v>44328</v>
      </c>
      <c r="R124" s="1062">
        <f t="shared" si="26"/>
        <v>44328</v>
      </c>
      <c r="S124" s="1062">
        <f t="shared" si="26"/>
        <v>44327</v>
      </c>
      <c r="T124" s="1062">
        <f t="shared" si="26"/>
        <v>44327</v>
      </c>
      <c r="U124" s="1062">
        <f t="shared" si="26"/>
        <v>44348</v>
      </c>
      <c r="V124" s="1062">
        <f t="shared" si="26"/>
        <v>44355</v>
      </c>
      <c r="W124" s="1062">
        <f t="shared" si="26"/>
        <v>44358</v>
      </c>
      <c r="X124" s="1062">
        <f t="shared" si="26"/>
        <v>44363</v>
      </c>
      <c r="Y124" s="1063">
        <f t="shared" si="26"/>
        <v>44388</v>
      </c>
      <c r="Z124" s="1064">
        <v>44429</v>
      </c>
      <c r="AA124" s="95"/>
    </row>
    <row r="125" spans="1:27" ht="37.5">
      <c r="A125" s="1869"/>
      <c r="B125" s="1055">
        <f t="shared" si="22"/>
        <v>17</v>
      </c>
      <c r="C125" s="1056" t="s">
        <v>114</v>
      </c>
      <c r="D125" s="1057" t="s">
        <v>1495</v>
      </c>
      <c r="E125" s="1058" t="s">
        <v>153</v>
      </c>
      <c r="F125" s="1057" t="s">
        <v>1495</v>
      </c>
      <c r="G125" s="1059" t="s">
        <v>116</v>
      </c>
      <c r="H125" s="1060" t="s">
        <v>1513</v>
      </c>
      <c r="I125" s="1061"/>
      <c r="J125" s="1062">
        <f t="shared" si="26"/>
        <v>43997</v>
      </c>
      <c r="K125" s="1062">
        <f t="shared" si="26"/>
        <v>44025</v>
      </c>
      <c r="L125" s="1062">
        <f t="shared" si="26"/>
        <v>44074</v>
      </c>
      <c r="M125" s="1062">
        <f t="shared" si="26"/>
        <v>44256</v>
      </c>
      <c r="N125" s="1062">
        <f t="shared" si="26"/>
        <v>44284</v>
      </c>
      <c r="O125" s="1062">
        <f t="shared" si="26"/>
        <v>44284</v>
      </c>
      <c r="P125" s="1062">
        <f t="shared" si="26"/>
        <v>44298</v>
      </c>
      <c r="Q125" s="1062">
        <f t="shared" si="26"/>
        <v>44328</v>
      </c>
      <c r="R125" s="1062">
        <f t="shared" si="26"/>
        <v>44328</v>
      </c>
      <c r="S125" s="1062">
        <f t="shared" si="26"/>
        <v>44327</v>
      </c>
      <c r="T125" s="1062">
        <f t="shared" si="26"/>
        <v>44327</v>
      </c>
      <c r="U125" s="1062">
        <f t="shared" si="26"/>
        <v>44348</v>
      </c>
      <c r="V125" s="1062">
        <f t="shared" si="26"/>
        <v>44355</v>
      </c>
      <c r="W125" s="1062">
        <f t="shared" si="26"/>
        <v>44358</v>
      </c>
      <c r="X125" s="1062">
        <f t="shared" si="26"/>
        <v>44363</v>
      </c>
      <c r="Y125" s="1063">
        <f t="shared" si="26"/>
        <v>44388</v>
      </c>
      <c r="Z125" s="1064">
        <v>44092</v>
      </c>
      <c r="AA125" s="95"/>
    </row>
    <row r="126" spans="1:27" ht="37.5">
      <c r="A126" s="1869"/>
      <c r="B126" s="1055">
        <f t="shared" si="22"/>
        <v>17</v>
      </c>
      <c r="C126" s="1056" t="s">
        <v>114</v>
      </c>
      <c r="D126" s="1057" t="s">
        <v>1495</v>
      </c>
      <c r="E126" s="1058" t="s">
        <v>155</v>
      </c>
      <c r="F126" s="1057" t="s">
        <v>1495</v>
      </c>
      <c r="G126" s="1059" t="s">
        <v>116</v>
      </c>
      <c r="H126" s="1060" t="s">
        <v>1513</v>
      </c>
      <c r="I126" s="1061"/>
      <c r="J126" s="1062">
        <f t="shared" si="26"/>
        <v>43997</v>
      </c>
      <c r="K126" s="1062">
        <f t="shared" si="26"/>
        <v>44025</v>
      </c>
      <c r="L126" s="1062">
        <f t="shared" si="26"/>
        <v>44074</v>
      </c>
      <c r="M126" s="1062">
        <f t="shared" si="26"/>
        <v>44256</v>
      </c>
      <c r="N126" s="1062">
        <f t="shared" si="26"/>
        <v>44284</v>
      </c>
      <c r="O126" s="1062">
        <f t="shared" si="26"/>
        <v>44284</v>
      </c>
      <c r="P126" s="1062">
        <f t="shared" si="26"/>
        <v>44298</v>
      </c>
      <c r="Q126" s="1062">
        <f t="shared" si="26"/>
        <v>44328</v>
      </c>
      <c r="R126" s="1062">
        <f t="shared" si="26"/>
        <v>44328</v>
      </c>
      <c r="S126" s="1062">
        <f t="shared" si="26"/>
        <v>44327</v>
      </c>
      <c r="T126" s="1062">
        <f t="shared" si="26"/>
        <v>44327</v>
      </c>
      <c r="U126" s="1062">
        <f t="shared" si="26"/>
        <v>44348</v>
      </c>
      <c r="V126" s="1062">
        <f t="shared" si="26"/>
        <v>44355</v>
      </c>
      <c r="W126" s="1062">
        <f t="shared" si="26"/>
        <v>44358</v>
      </c>
      <c r="X126" s="1062">
        <f t="shared" si="26"/>
        <v>44363</v>
      </c>
      <c r="Y126" s="1063">
        <f t="shared" si="26"/>
        <v>44388</v>
      </c>
      <c r="Z126" s="1064">
        <v>44092</v>
      </c>
      <c r="AA126" s="95"/>
    </row>
    <row r="127" spans="1:27" ht="37.5">
      <c r="A127" s="1869"/>
      <c r="B127" s="1065">
        <f t="shared" si="22"/>
        <v>17</v>
      </c>
      <c r="C127" s="1066" t="s">
        <v>114</v>
      </c>
      <c r="D127" s="1067" t="s">
        <v>1495</v>
      </c>
      <c r="E127" s="1068" t="s">
        <v>157</v>
      </c>
      <c r="F127" s="1067" t="s">
        <v>1495</v>
      </c>
      <c r="G127" s="1069" t="s">
        <v>116</v>
      </c>
      <c r="H127" s="1070" t="s">
        <v>1513</v>
      </c>
      <c r="I127" s="1071"/>
      <c r="J127" s="1072">
        <f t="shared" si="26"/>
        <v>43997</v>
      </c>
      <c r="K127" s="1072">
        <f t="shared" si="26"/>
        <v>44025</v>
      </c>
      <c r="L127" s="1072">
        <f t="shared" si="26"/>
        <v>44074</v>
      </c>
      <c r="M127" s="1072">
        <f t="shared" si="26"/>
        <v>44256</v>
      </c>
      <c r="N127" s="1072">
        <f t="shared" si="26"/>
        <v>44284</v>
      </c>
      <c r="O127" s="1072">
        <f t="shared" si="26"/>
        <v>44284</v>
      </c>
      <c r="P127" s="1072">
        <f t="shared" si="26"/>
        <v>44298</v>
      </c>
      <c r="Q127" s="1072">
        <f t="shared" si="26"/>
        <v>44328</v>
      </c>
      <c r="R127" s="1072">
        <f t="shared" si="26"/>
        <v>44328</v>
      </c>
      <c r="S127" s="1072">
        <f t="shared" si="26"/>
        <v>44327</v>
      </c>
      <c r="T127" s="1072">
        <f t="shared" si="26"/>
        <v>44327</v>
      </c>
      <c r="U127" s="1072">
        <f t="shared" si="26"/>
        <v>44348</v>
      </c>
      <c r="V127" s="1072">
        <f t="shared" si="26"/>
        <v>44355</v>
      </c>
      <c r="W127" s="1072">
        <f t="shared" si="26"/>
        <v>44358</v>
      </c>
      <c r="X127" s="1072">
        <f t="shared" si="26"/>
        <v>44363</v>
      </c>
      <c r="Y127" s="1073">
        <f t="shared" si="26"/>
        <v>44388</v>
      </c>
      <c r="Z127" s="1064">
        <v>44092</v>
      </c>
      <c r="AA127" s="95"/>
    </row>
    <row r="128" spans="1:27" ht="37.5">
      <c r="A128" s="1869">
        <v>16</v>
      </c>
      <c r="B128" s="1044">
        <v>19</v>
      </c>
      <c r="C128" s="1045" t="s">
        <v>114</v>
      </c>
      <c r="D128" s="1046" t="s">
        <v>1514</v>
      </c>
      <c r="E128" s="1047" t="s">
        <v>418</v>
      </c>
      <c r="F128" s="1046" t="s">
        <v>1514</v>
      </c>
      <c r="G128" s="1048" t="s">
        <v>116</v>
      </c>
      <c r="H128" s="1049" t="s">
        <v>419</v>
      </c>
      <c r="I128" s="1050" t="str">
        <f>$I$5</f>
        <v>2-х этапный ЗЗП, без ПС</v>
      </c>
      <c r="J128" s="1051">
        <f>IFERROR(VLOOKUP($D$128,'ИСХОДНИК-даты-2х'!$D$10:$AI$139,2,0),"-")</f>
        <v>44074</v>
      </c>
      <c r="K128" s="1078">
        <f>IFERROR(VLOOKUP($D$128,'ИСХОДНИК-даты-2х'!$D$10:$AI$139,3,0),"-")</f>
        <v>44102</v>
      </c>
      <c r="L128" s="970">
        <f>IFERROR(VLOOKUP($D$128,'ИСХОДНИК-даты-2х'!$D$10:$AI$139,4,0),"-")</f>
        <v>44151</v>
      </c>
      <c r="M128" s="911">
        <f>IFERROR(VLOOKUP($D$128,'ИСХОДНИК-даты-2х'!$D$10:$AI$139,5,0),"-")</f>
        <v>44316</v>
      </c>
      <c r="N128" s="911">
        <f>IFERROR(VLOOKUP($D$128,'ИСХОДНИК-даты-2х'!$D$10:$AI$139,6,0),"-")</f>
        <v>44344</v>
      </c>
      <c r="O128" s="911">
        <f>IFERROR(VLOOKUP($D$128,'ИСХОДНИК-даты-2х'!$D$10:$AI$139,7,0),"-")</f>
        <v>44344</v>
      </c>
      <c r="P128" s="911">
        <f>IFERROR(VLOOKUP($D$128,'ИСХОДНИК-даты-2х'!$D$10:$AI$139,8,0),"-")</f>
        <v>44428</v>
      </c>
      <c r="Q128" s="911">
        <f>IFERROR(VLOOKUP($D$128,'ИСХОДНИК-даты-2х'!$D$10:$AI$139,9,0),"-")</f>
        <v>44460</v>
      </c>
      <c r="R128" s="911">
        <f>IFERROR(VLOOKUP($D$128,'ИСХОДНИК-даты-2х'!$D$10:$AI$139,10,0),"-")</f>
        <v>44460</v>
      </c>
      <c r="S128" s="911">
        <f>IFERROR(VLOOKUP($D$128,'ИСХОДНИК-даты-2х'!$D$10:$AI$139,11,0),"-")</f>
        <v>44459</v>
      </c>
      <c r="T128" s="911">
        <f>IFERROR(VLOOKUP($D$128,'ИСХОДНИК-даты-2х'!$D$10:$AI$139,12,0),"-")</f>
        <v>44459</v>
      </c>
      <c r="U128" s="911">
        <f>IFERROR(VLOOKUP($D$128,'ИСХОДНИК-даты-2х'!$D$10:$AI$139,13,0),"-")</f>
        <v>44480</v>
      </c>
      <c r="V128" s="911">
        <f>IFERROR(VLOOKUP($D$128,'ИСХОДНИК-даты-2х'!$D$10:$AI$139,14,0),"-")</f>
        <v>44487</v>
      </c>
      <c r="W128" s="911">
        <f>IFERROR(VLOOKUP($D$128,'ИСХОДНИК-даты-2х'!$D$10:$AI$139,15,0),"-")</f>
        <v>44490</v>
      </c>
      <c r="X128" s="911">
        <f>IFERROR(VLOOKUP($D$128,'ИСХОДНИК-даты-2х'!$D$10:$AI$139,16,0),"-")</f>
        <v>44495</v>
      </c>
      <c r="Y128" s="1079">
        <f>IFERROR(VLOOKUP($D$128,'ИСХОДНИК-даты-2х'!$D$10:$AI$139,17,0),"-")</f>
        <v>44520</v>
      </c>
      <c r="Z128" s="1064">
        <v>44007</v>
      </c>
      <c r="AA128" s="95"/>
    </row>
    <row r="129" spans="1:27" ht="37.5">
      <c r="A129" s="1869"/>
      <c r="B129" s="1055">
        <f t="shared" ref="B129:B160" si="27">$B$128</f>
        <v>19</v>
      </c>
      <c r="C129" s="1056" t="s">
        <v>114</v>
      </c>
      <c r="D129" s="1057" t="s">
        <v>1514</v>
      </c>
      <c r="E129" s="1058" t="s">
        <v>451</v>
      </c>
      <c r="F129" s="1057" t="s">
        <v>1514</v>
      </c>
      <c r="G129" s="1059" t="s">
        <v>116</v>
      </c>
      <c r="H129" s="1060" t="s">
        <v>452</v>
      </c>
      <c r="I129" s="1061"/>
      <c r="J129" s="1062">
        <f t="shared" ref="J129:Y138" si="28">J$128</f>
        <v>44074</v>
      </c>
      <c r="K129" s="1062">
        <f t="shared" si="28"/>
        <v>44102</v>
      </c>
      <c r="L129" s="1062">
        <f t="shared" si="28"/>
        <v>44151</v>
      </c>
      <c r="M129" s="1062">
        <f t="shared" si="28"/>
        <v>44316</v>
      </c>
      <c r="N129" s="1062">
        <f t="shared" si="28"/>
        <v>44344</v>
      </c>
      <c r="O129" s="1062">
        <f t="shared" si="28"/>
        <v>44344</v>
      </c>
      <c r="P129" s="1062">
        <f t="shared" si="28"/>
        <v>44428</v>
      </c>
      <c r="Q129" s="1062">
        <f t="shared" si="28"/>
        <v>44460</v>
      </c>
      <c r="R129" s="1062">
        <f t="shared" si="28"/>
        <v>44460</v>
      </c>
      <c r="S129" s="1062">
        <f t="shared" si="28"/>
        <v>44459</v>
      </c>
      <c r="T129" s="1062">
        <f t="shared" si="28"/>
        <v>44459</v>
      </c>
      <c r="U129" s="1062">
        <f t="shared" si="28"/>
        <v>44480</v>
      </c>
      <c r="V129" s="1062">
        <f t="shared" si="28"/>
        <v>44487</v>
      </c>
      <c r="W129" s="1062">
        <f t="shared" si="28"/>
        <v>44490</v>
      </c>
      <c r="X129" s="1062">
        <f t="shared" si="28"/>
        <v>44495</v>
      </c>
      <c r="Y129" s="1063">
        <f t="shared" si="28"/>
        <v>44520</v>
      </c>
      <c r="Z129" s="1104" t="e">
        <f>#N/A</f>
        <v>#N/A</v>
      </c>
      <c r="AA129" s="95"/>
    </row>
    <row r="130" spans="1:27" ht="37.5">
      <c r="A130" s="1869"/>
      <c r="B130" s="1055">
        <f t="shared" si="27"/>
        <v>19</v>
      </c>
      <c r="C130" s="1056" t="s">
        <v>114</v>
      </c>
      <c r="D130" s="1057" t="s">
        <v>1514</v>
      </c>
      <c r="E130" s="1058" t="s">
        <v>398</v>
      </c>
      <c r="F130" s="1057" t="s">
        <v>1514</v>
      </c>
      <c r="G130" s="1059" t="s">
        <v>116</v>
      </c>
      <c r="H130" s="1060" t="s">
        <v>399</v>
      </c>
      <c r="I130" s="1061"/>
      <c r="J130" s="1062">
        <f t="shared" si="28"/>
        <v>44074</v>
      </c>
      <c r="K130" s="1062">
        <f t="shared" si="28"/>
        <v>44102</v>
      </c>
      <c r="L130" s="1062">
        <f t="shared" si="28"/>
        <v>44151</v>
      </c>
      <c r="M130" s="1062">
        <f t="shared" si="28"/>
        <v>44316</v>
      </c>
      <c r="N130" s="1062">
        <f t="shared" si="28"/>
        <v>44344</v>
      </c>
      <c r="O130" s="1062">
        <f t="shared" si="28"/>
        <v>44344</v>
      </c>
      <c r="P130" s="1062">
        <f t="shared" si="28"/>
        <v>44428</v>
      </c>
      <c r="Q130" s="1062">
        <f t="shared" si="28"/>
        <v>44460</v>
      </c>
      <c r="R130" s="1062">
        <f t="shared" si="28"/>
        <v>44460</v>
      </c>
      <c r="S130" s="1062">
        <f t="shared" si="28"/>
        <v>44459</v>
      </c>
      <c r="T130" s="1062">
        <f t="shared" si="28"/>
        <v>44459</v>
      </c>
      <c r="U130" s="1062">
        <f t="shared" si="28"/>
        <v>44480</v>
      </c>
      <c r="V130" s="1062">
        <f t="shared" si="28"/>
        <v>44487</v>
      </c>
      <c r="W130" s="1062">
        <f t="shared" si="28"/>
        <v>44490</v>
      </c>
      <c r="X130" s="1062">
        <f t="shared" si="28"/>
        <v>44495</v>
      </c>
      <c r="Y130" s="1063">
        <f t="shared" si="28"/>
        <v>44520</v>
      </c>
      <c r="Z130" s="1064">
        <v>44007</v>
      </c>
      <c r="AA130" s="95"/>
    </row>
    <row r="131" spans="1:27" ht="37.5">
      <c r="A131" s="1869"/>
      <c r="B131" s="1055">
        <f t="shared" si="27"/>
        <v>19</v>
      </c>
      <c r="C131" s="1056" t="s">
        <v>114</v>
      </c>
      <c r="D131" s="1057" t="s">
        <v>1514</v>
      </c>
      <c r="E131" s="1058" t="s">
        <v>449</v>
      </c>
      <c r="F131" s="1057" t="s">
        <v>1514</v>
      </c>
      <c r="G131" s="1059" t="s">
        <v>116</v>
      </c>
      <c r="H131" s="1060" t="s">
        <v>450</v>
      </c>
      <c r="I131" s="1061"/>
      <c r="J131" s="1062">
        <f t="shared" si="28"/>
        <v>44074</v>
      </c>
      <c r="K131" s="1062">
        <f t="shared" si="28"/>
        <v>44102</v>
      </c>
      <c r="L131" s="1062">
        <f t="shared" si="28"/>
        <v>44151</v>
      </c>
      <c r="M131" s="1062">
        <f t="shared" si="28"/>
        <v>44316</v>
      </c>
      <c r="N131" s="1062">
        <f t="shared" si="28"/>
        <v>44344</v>
      </c>
      <c r="O131" s="1062">
        <f t="shared" si="28"/>
        <v>44344</v>
      </c>
      <c r="P131" s="1062">
        <f t="shared" si="28"/>
        <v>44428</v>
      </c>
      <c r="Q131" s="1062">
        <f t="shared" si="28"/>
        <v>44460</v>
      </c>
      <c r="R131" s="1062">
        <f t="shared" si="28"/>
        <v>44460</v>
      </c>
      <c r="S131" s="1062">
        <f t="shared" si="28"/>
        <v>44459</v>
      </c>
      <c r="T131" s="1062">
        <f t="shared" si="28"/>
        <v>44459</v>
      </c>
      <c r="U131" s="1062">
        <f t="shared" si="28"/>
        <v>44480</v>
      </c>
      <c r="V131" s="1062">
        <f t="shared" si="28"/>
        <v>44487</v>
      </c>
      <c r="W131" s="1062">
        <f t="shared" si="28"/>
        <v>44490</v>
      </c>
      <c r="X131" s="1062">
        <f t="shared" si="28"/>
        <v>44495</v>
      </c>
      <c r="Y131" s="1063">
        <f t="shared" si="28"/>
        <v>44520</v>
      </c>
      <c r="Z131" s="1064">
        <v>44007</v>
      </c>
      <c r="AA131" s="95"/>
    </row>
    <row r="132" spans="1:27" ht="37.5">
      <c r="A132" s="1869"/>
      <c r="B132" s="1055">
        <f t="shared" si="27"/>
        <v>19</v>
      </c>
      <c r="C132" s="1056" t="s">
        <v>114</v>
      </c>
      <c r="D132" s="1057" t="s">
        <v>1514</v>
      </c>
      <c r="E132" s="1058" t="s">
        <v>439</v>
      </c>
      <c r="F132" s="1057" t="s">
        <v>1514</v>
      </c>
      <c r="G132" s="1059" t="s">
        <v>116</v>
      </c>
      <c r="H132" s="1060" t="s">
        <v>440</v>
      </c>
      <c r="I132" s="1061"/>
      <c r="J132" s="1062">
        <f t="shared" si="28"/>
        <v>44074</v>
      </c>
      <c r="K132" s="1062">
        <f t="shared" si="28"/>
        <v>44102</v>
      </c>
      <c r="L132" s="1062">
        <f t="shared" si="28"/>
        <v>44151</v>
      </c>
      <c r="M132" s="1062">
        <f t="shared" si="28"/>
        <v>44316</v>
      </c>
      <c r="N132" s="1062">
        <f t="shared" si="28"/>
        <v>44344</v>
      </c>
      <c r="O132" s="1062">
        <f t="shared" si="28"/>
        <v>44344</v>
      </c>
      <c r="P132" s="1062">
        <f t="shared" si="28"/>
        <v>44428</v>
      </c>
      <c r="Q132" s="1062">
        <f t="shared" si="28"/>
        <v>44460</v>
      </c>
      <c r="R132" s="1062">
        <f t="shared" si="28"/>
        <v>44460</v>
      </c>
      <c r="S132" s="1062">
        <f t="shared" si="28"/>
        <v>44459</v>
      </c>
      <c r="T132" s="1062">
        <f t="shared" si="28"/>
        <v>44459</v>
      </c>
      <c r="U132" s="1062">
        <f t="shared" si="28"/>
        <v>44480</v>
      </c>
      <c r="V132" s="1062">
        <f t="shared" si="28"/>
        <v>44487</v>
      </c>
      <c r="W132" s="1062">
        <f t="shared" si="28"/>
        <v>44490</v>
      </c>
      <c r="X132" s="1062">
        <f t="shared" si="28"/>
        <v>44495</v>
      </c>
      <c r="Y132" s="1063">
        <f t="shared" si="28"/>
        <v>44520</v>
      </c>
      <c r="Z132" s="1064">
        <v>44007</v>
      </c>
      <c r="AA132" s="95"/>
    </row>
    <row r="133" spans="1:27" ht="37.5">
      <c r="A133" s="1869"/>
      <c r="B133" s="1055">
        <f t="shared" si="27"/>
        <v>19</v>
      </c>
      <c r="C133" s="1056" t="s">
        <v>114</v>
      </c>
      <c r="D133" s="1057" t="s">
        <v>1514</v>
      </c>
      <c r="E133" s="1058" t="s">
        <v>485</v>
      </c>
      <c r="F133" s="1057" t="s">
        <v>1514</v>
      </c>
      <c r="G133" s="1059" t="s">
        <v>116</v>
      </c>
      <c r="H133" s="1060" t="s">
        <v>486</v>
      </c>
      <c r="I133" s="1061"/>
      <c r="J133" s="1062">
        <f t="shared" si="28"/>
        <v>44074</v>
      </c>
      <c r="K133" s="1062">
        <f t="shared" si="28"/>
        <v>44102</v>
      </c>
      <c r="L133" s="1062">
        <f t="shared" si="28"/>
        <v>44151</v>
      </c>
      <c r="M133" s="1062">
        <f t="shared" si="28"/>
        <v>44316</v>
      </c>
      <c r="N133" s="1062">
        <f t="shared" si="28"/>
        <v>44344</v>
      </c>
      <c r="O133" s="1062">
        <f t="shared" si="28"/>
        <v>44344</v>
      </c>
      <c r="P133" s="1062">
        <f t="shared" si="28"/>
        <v>44428</v>
      </c>
      <c r="Q133" s="1062">
        <f t="shared" si="28"/>
        <v>44460</v>
      </c>
      <c r="R133" s="1062">
        <f t="shared" si="28"/>
        <v>44460</v>
      </c>
      <c r="S133" s="1062">
        <f t="shared" si="28"/>
        <v>44459</v>
      </c>
      <c r="T133" s="1062">
        <f t="shared" si="28"/>
        <v>44459</v>
      </c>
      <c r="U133" s="1062">
        <f t="shared" si="28"/>
        <v>44480</v>
      </c>
      <c r="V133" s="1062">
        <f t="shared" si="28"/>
        <v>44487</v>
      </c>
      <c r="W133" s="1062">
        <f t="shared" si="28"/>
        <v>44490</v>
      </c>
      <c r="X133" s="1062">
        <f t="shared" si="28"/>
        <v>44495</v>
      </c>
      <c r="Y133" s="1063">
        <f t="shared" si="28"/>
        <v>44520</v>
      </c>
      <c r="Z133" s="1064">
        <v>44007</v>
      </c>
      <c r="AA133" s="95"/>
    </row>
    <row r="134" spans="1:27" ht="37.5">
      <c r="A134" s="1869"/>
      <c r="B134" s="1055">
        <f t="shared" si="27"/>
        <v>19</v>
      </c>
      <c r="C134" s="1056" t="s">
        <v>114</v>
      </c>
      <c r="D134" s="1057" t="s">
        <v>1514</v>
      </c>
      <c r="E134" s="1058" t="s">
        <v>463</v>
      </c>
      <c r="F134" s="1057" t="s">
        <v>1514</v>
      </c>
      <c r="G134" s="1059" t="s">
        <v>116</v>
      </c>
      <c r="H134" s="1060" t="s">
        <v>464</v>
      </c>
      <c r="I134" s="1061"/>
      <c r="J134" s="1062">
        <f t="shared" si="28"/>
        <v>44074</v>
      </c>
      <c r="K134" s="1062">
        <f t="shared" si="28"/>
        <v>44102</v>
      </c>
      <c r="L134" s="1062">
        <f t="shared" si="28"/>
        <v>44151</v>
      </c>
      <c r="M134" s="1062">
        <f t="shared" si="28"/>
        <v>44316</v>
      </c>
      <c r="N134" s="1062">
        <f t="shared" si="28"/>
        <v>44344</v>
      </c>
      <c r="O134" s="1062">
        <f t="shared" si="28"/>
        <v>44344</v>
      </c>
      <c r="P134" s="1062">
        <f t="shared" si="28"/>
        <v>44428</v>
      </c>
      <c r="Q134" s="1062">
        <f t="shared" si="28"/>
        <v>44460</v>
      </c>
      <c r="R134" s="1062">
        <f t="shared" si="28"/>
        <v>44460</v>
      </c>
      <c r="S134" s="1062">
        <f t="shared" si="28"/>
        <v>44459</v>
      </c>
      <c r="T134" s="1062">
        <f t="shared" si="28"/>
        <v>44459</v>
      </c>
      <c r="U134" s="1062">
        <f t="shared" si="28"/>
        <v>44480</v>
      </c>
      <c r="V134" s="1062">
        <f t="shared" si="28"/>
        <v>44487</v>
      </c>
      <c r="W134" s="1062">
        <f t="shared" si="28"/>
        <v>44490</v>
      </c>
      <c r="X134" s="1062">
        <f t="shared" si="28"/>
        <v>44495</v>
      </c>
      <c r="Y134" s="1063">
        <f t="shared" si="28"/>
        <v>44520</v>
      </c>
      <c r="Z134" s="1104" t="e">
        <f>#N/A</f>
        <v>#N/A</v>
      </c>
      <c r="AA134" s="95"/>
    </row>
    <row r="135" spans="1:27" ht="37.5">
      <c r="A135" s="1869"/>
      <c r="B135" s="1055">
        <f t="shared" si="27"/>
        <v>19</v>
      </c>
      <c r="C135" s="1056" t="s">
        <v>114</v>
      </c>
      <c r="D135" s="1057" t="s">
        <v>1514</v>
      </c>
      <c r="E135" s="1058" t="s">
        <v>159</v>
      </c>
      <c r="F135" s="1057" t="s">
        <v>1514</v>
      </c>
      <c r="G135" s="1059" t="s">
        <v>116</v>
      </c>
      <c r="H135" s="1060" t="s">
        <v>1516</v>
      </c>
      <c r="I135" s="1061"/>
      <c r="J135" s="1062">
        <f t="shared" si="28"/>
        <v>44074</v>
      </c>
      <c r="K135" s="1062">
        <f t="shared" si="28"/>
        <v>44102</v>
      </c>
      <c r="L135" s="1062">
        <f t="shared" si="28"/>
        <v>44151</v>
      </c>
      <c r="M135" s="1062">
        <f t="shared" si="28"/>
        <v>44316</v>
      </c>
      <c r="N135" s="1062">
        <f t="shared" si="28"/>
        <v>44344</v>
      </c>
      <c r="O135" s="1062">
        <f t="shared" si="28"/>
        <v>44344</v>
      </c>
      <c r="P135" s="1062">
        <f t="shared" si="28"/>
        <v>44428</v>
      </c>
      <c r="Q135" s="1062">
        <f t="shared" si="28"/>
        <v>44460</v>
      </c>
      <c r="R135" s="1062">
        <f t="shared" si="28"/>
        <v>44460</v>
      </c>
      <c r="S135" s="1062">
        <f t="shared" si="28"/>
        <v>44459</v>
      </c>
      <c r="T135" s="1062">
        <f t="shared" si="28"/>
        <v>44459</v>
      </c>
      <c r="U135" s="1062">
        <f t="shared" si="28"/>
        <v>44480</v>
      </c>
      <c r="V135" s="1062">
        <f t="shared" si="28"/>
        <v>44487</v>
      </c>
      <c r="W135" s="1062">
        <f t="shared" si="28"/>
        <v>44490</v>
      </c>
      <c r="X135" s="1062">
        <f t="shared" si="28"/>
        <v>44495</v>
      </c>
      <c r="Y135" s="1063">
        <f t="shared" si="28"/>
        <v>44520</v>
      </c>
      <c r="Z135" s="1064">
        <v>44113</v>
      </c>
      <c r="AA135" s="95"/>
    </row>
    <row r="136" spans="1:27" ht="37.5">
      <c r="A136" s="1869"/>
      <c r="B136" s="1055">
        <f t="shared" si="27"/>
        <v>19</v>
      </c>
      <c r="C136" s="1056" t="s">
        <v>114</v>
      </c>
      <c r="D136" s="1057" t="s">
        <v>1514</v>
      </c>
      <c r="E136" s="1058" t="s">
        <v>161</v>
      </c>
      <c r="F136" s="1057" t="s">
        <v>1514</v>
      </c>
      <c r="G136" s="1059" t="s">
        <v>116</v>
      </c>
      <c r="H136" s="1060" t="s">
        <v>1516</v>
      </c>
      <c r="I136" s="1061"/>
      <c r="J136" s="1062">
        <f t="shared" si="28"/>
        <v>44074</v>
      </c>
      <c r="K136" s="1062">
        <f t="shared" si="28"/>
        <v>44102</v>
      </c>
      <c r="L136" s="1062">
        <f t="shared" si="28"/>
        <v>44151</v>
      </c>
      <c r="M136" s="1062">
        <f t="shared" si="28"/>
        <v>44316</v>
      </c>
      <c r="N136" s="1062">
        <f t="shared" si="28"/>
        <v>44344</v>
      </c>
      <c r="O136" s="1062">
        <f t="shared" si="28"/>
        <v>44344</v>
      </c>
      <c r="P136" s="1062">
        <f t="shared" si="28"/>
        <v>44428</v>
      </c>
      <c r="Q136" s="1062">
        <f t="shared" si="28"/>
        <v>44460</v>
      </c>
      <c r="R136" s="1062">
        <f t="shared" si="28"/>
        <v>44460</v>
      </c>
      <c r="S136" s="1062">
        <f t="shared" si="28"/>
        <v>44459</v>
      </c>
      <c r="T136" s="1062">
        <f t="shared" si="28"/>
        <v>44459</v>
      </c>
      <c r="U136" s="1062">
        <f t="shared" si="28"/>
        <v>44480</v>
      </c>
      <c r="V136" s="1062">
        <f t="shared" si="28"/>
        <v>44487</v>
      </c>
      <c r="W136" s="1062">
        <f t="shared" si="28"/>
        <v>44490</v>
      </c>
      <c r="X136" s="1062">
        <f t="shared" si="28"/>
        <v>44495</v>
      </c>
      <c r="Y136" s="1063">
        <f t="shared" si="28"/>
        <v>44520</v>
      </c>
      <c r="Z136" s="1064">
        <v>44113</v>
      </c>
      <c r="AA136" s="95"/>
    </row>
    <row r="137" spans="1:27" ht="37.5">
      <c r="A137" s="1869"/>
      <c r="B137" s="1055">
        <f t="shared" si="27"/>
        <v>19</v>
      </c>
      <c r="C137" s="1056" t="s">
        <v>114</v>
      </c>
      <c r="D137" s="1057" t="s">
        <v>1514</v>
      </c>
      <c r="E137" s="1058" t="s">
        <v>270</v>
      </c>
      <c r="F137" s="1057" t="s">
        <v>1514</v>
      </c>
      <c r="G137" s="1059" t="s">
        <v>116</v>
      </c>
      <c r="H137" s="1060" t="s">
        <v>1518</v>
      </c>
      <c r="I137" s="1061"/>
      <c r="J137" s="1062">
        <f t="shared" si="28"/>
        <v>44074</v>
      </c>
      <c r="K137" s="1062">
        <f t="shared" si="28"/>
        <v>44102</v>
      </c>
      <c r="L137" s="1062">
        <f t="shared" si="28"/>
        <v>44151</v>
      </c>
      <c r="M137" s="1062">
        <f t="shared" si="28"/>
        <v>44316</v>
      </c>
      <c r="N137" s="1062">
        <f t="shared" si="28"/>
        <v>44344</v>
      </c>
      <c r="O137" s="1062">
        <f t="shared" si="28"/>
        <v>44344</v>
      </c>
      <c r="P137" s="1062">
        <f t="shared" si="28"/>
        <v>44428</v>
      </c>
      <c r="Q137" s="1062">
        <f t="shared" si="28"/>
        <v>44460</v>
      </c>
      <c r="R137" s="1062">
        <f t="shared" si="28"/>
        <v>44460</v>
      </c>
      <c r="S137" s="1062">
        <f t="shared" si="28"/>
        <v>44459</v>
      </c>
      <c r="T137" s="1062">
        <f t="shared" si="28"/>
        <v>44459</v>
      </c>
      <c r="U137" s="1062">
        <f t="shared" si="28"/>
        <v>44480</v>
      </c>
      <c r="V137" s="1062">
        <f t="shared" si="28"/>
        <v>44487</v>
      </c>
      <c r="W137" s="1062">
        <f t="shared" si="28"/>
        <v>44490</v>
      </c>
      <c r="X137" s="1062">
        <f t="shared" si="28"/>
        <v>44495</v>
      </c>
      <c r="Y137" s="1063">
        <f t="shared" si="28"/>
        <v>44520</v>
      </c>
      <c r="Z137" s="1064">
        <v>44112</v>
      </c>
      <c r="AA137" s="95"/>
    </row>
    <row r="138" spans="1:27" ht="37.5">
      <c r="A138" s="1869"/>
      <c r="B138" s="1055">
        <f t="shared" si="27"/>
        <v>19</v>
      </c>
      <c r="C138" s="1056" t="s">
        <v>114</v>
      </c>
      <c r="D138" s="1057" t="s">
        <v>1514</v>
      </c>
      <c r="E138" s="1058" t="s">
        <v>272</v>
      </c>
      <c r="F138" s="1057" t="s">
        <v>1514</v>
      </c>
      <c r="G138" s="1059" t="s">
        <v>116</v>
      </c>
      <c r="H138" s="1060" t="s">
        <v>1518</v>
      </c>
      <c r="I138" s="1061"/>
      <c r="J138" s="1062">
        <f t="shared" si="28"/>
        <v>44074</v>
      </c>
      <c r="K138" s="1062">
        <f t="shared" si="28"/>
        <v>44102</v>
      </c>
      <c r="L138" s="1062">
        <f t="shared" si="28"/>
        <v>44151</v>
      </c>
      <c r="M138" s="1062">
        <f t="shared" si="28"/>
        <v>44316</v>
      </c>
      <c r="N138" s="1062">
        <f t="shared" si="28"/>
        <v>44344</v>
      </c>
      <c r="O138" s="1062">
        <f t="shared" si="28"/>
        <v>44344</v>
      </c>
      <c r="P138" s="1062">
        <f t="shared" si="28"/>
        <v>44428</v>
      </c>
      <c r="Q138" s="1062">
        <f t="shared" si="28"/>
        <v>44460</v>
      </c>
      <c r="R138" s="1062">
        <f t="shared" si="28"/>
        <v>44460</v>
      </c>
      <c r="S138" s="1062">
        <f t="shared" si="28"/>
        <v>44459</v>
      </c>
      <c r="T138" s="1062">
        <f t="shared" si="28"/>
        <v>44459</v>
      </c>
      <c r="U138" s="1062">
        <f t="shared" si="28"/>
        <v>44480</v>
      </c>
      <c r="V138" s="1062">
        <f t="shared" si="28"/>
        <v>44487</v>
      </c>
      <c r="W138" s="1062">
        <f t="shared" si="28"/>
        <v>44490</v>
      </c>
      <c r="X138" s="1062">
        <f t="shared" si="28"/>
        <v>44495</v>
      </c>
      <c r="Y138" s="1063">
        <f t="shared" si="28"/>
        <v>44520</v>
      </c>
      <c r="Z138" s="1064">
        <v>44113</v>
      </c>
      <c r="AA138" s="95"/>
    </row>
    <row r="139" spans="1:27" ht="37.5">
      <c r="A139" s="1869"/>
      <c r="B139" s="1055">
        <f t="shared" si="27"/>
        <v>19</v>
      </c>
      <c r="C139" s="1056" t="s">
        <v>114</v>
      </c>
      <c r="D139" s="1057" t="s">
        <v>1514</v>
      </c>
      <c r="E139" s="1058" t="s">
        <v>274</v>
      </c>
      <c r="F139" s="1057" t="s">
        <v>1514</v>
      </c>
      <c r="G139" s="1059" t="s">
        <v>116</v>
      </c>
      <c r="H139" s="1060" t="s">
        <v>1518</v>
      </c>
      <c r="I139" s="1061"/>
      <c r="J139" s="1062">
        <f t="shared" ref="J139:Y148" si="29">J$128</f>
        <v>44074</v>
      </c>
      <c r="K139" s="1062">
        <f t="shared" si="29"/>
        <v>44102</v>
      </c>
      <c r="L139" s="1062">
        <f t="shared" si="29"/>
        <v>44151</v>
      </c>
      <c r="M139" s="1062">
        <f t="shared" si="29"/>
        <v>44316</v>
      </c>
      <c r="N139" s="1062">
        <f t="shared" si="29"/>
        <v>44344</v>
      </c>
      <c r="O139" s="1062">
        <f t="shared" si="29"/>
        <v>44344</v>
      </c>
      <c r="P139" s="1062">
        <f t="shared" si="29"/>
        <v>44428</v>
      </c>
      <c r="Q139" s="1062">
        <f t="shared" si="29"/>
        <v>44460</v>
      </c>
      <c r="R139" s="1062">
        <f t="shared" si="29"/>
        <v>44460</v>
      </c>
      <c r="S139" s="1062">
        <f t="shared" si="29"/>
        <v>44459</v>
      </c>
      <c r="T139" s="1062">
        <f t="shared" si="29"/>
        <v>44459</v>
      </c>
      <c r="U139" s="1062">
        <f t="shared" si="29"/>
        <v>44480</v>
      </c>
      <c r="V139" s="1062">
        <f t="shared" si="29"/>
        <v>44487</v>
      </c>
      <c r="W139" s="1062">
        <f t="shared" si="29"/>
        <v>44490</v>
      </c>
      <c r="X139" s="1062">
        <f t="shared" si="29"/>
        <v>44495</v>
      </c>
      <c r="Y139" s="1063">
        <f t="shared" si="29"/>
        <v>44520</v>
      </c>
      <c r="Z139" s="1064">
        <v>44113</v>
      </c>
      <c r="AA139" s="95"/>
    </row>
    <row r="140" spans="1:27" ht="37.5">
      <c r="A140" s="1869"/>
      <c r="B140" s="1055">
        <f t="shared" si="27"/>
        <v>19</v>
      </c>
      <c r="C140" s="1056" t="s">
        <v>114</v>
      </c>
      <c r="D140" s="1057" t="s">
        <v>1514</v>
      </c>
      <c r="E140" s="1058" t="s">
        <v>276</v>
      </c>
      <c r="F140" s="1057" t="s">
        <v>1514</v>
      </c>
      <c r="G140" s="1059" t="s">
        <v>116</v>
      </c>
      <c r="H140" s="1060" t="s">
        <v>1518</v>
      </c>
      <c r="I140" s="1061"/>
      <c r="J140" s="1062">
        <f t="shared" si="29"/>
        <v>44074</v>
      </c>
      <c r="K140" s="1062">
        <f t="shared" si="29"/>
        <v>44102</v>
      </c>
      <c r="L140" s="1062">
        <f t="shared" si="29"/>
        <v>44151</v>
      </c>
      <c r="M140" s="1062">
        <f t="shared" si="29"/>
        <v>44316</v>
      </c>
      <c r="N140" s="1062">
        <f t="shared" si="29"/>
        <v>44344</v>
      </c>
      <c r="O140" s="1062">
        <f t="shared" si="29"/>
        <v>44344</v>
      </c>
      <c r="P140" s="1062">
        <f t="shared" si="29"/>
        <v>44428</v>
      </c>
      <c r="Q140" s="1062">
        <f t="shared" si="29"/>
        <v>44460</v>
      </c>
      <c r="R140" s="1062">
        <f t="shared" si="29"/>
        <v>44460</v>
      </c>
      <c r="S140" s="1062">
        <f t="shared" si="29"/>
        <v>44459</v>
      </c>
      <c r="T140" s="1062">
        <f t="shared" si="29"/>
        <v>44459</v>
      </c>
      <c r="U140" s="1062">
        <f t="shared" si="29"/>
        <v>44480</v>
      </c>
      <c r="V140" s="1062">
        <f t="shared" si="29"/>
        <v>44487</v>
      </c>
      <c r="W140" s="1062">
        <f t="shared" si="29"/>
        <v>44490</v>
      </c>
      <c r="X140" s="1062">
        <f t="shared" si="29"/>
        <v>44495</v>
      </c>
      <c r="Y140" s="1063">
        <f t="shared" si="29"/>
        <v>44520</v>
      </c>
      <c r="Z140" s="1064">
        <v>44113</v>
      </c>
      <c r="AA140" s="95"/>
    </row>
    <row r="141" spans="1:27" ht="37.5">
      <c r="A141" s="1869"/>
      <c r="B141" s="1055">
        <f t="shared" si="27"/>
        <v>19</v>
      </c>
      <c r="C141" s="1056" t="s">
        <v>114</v>
      </c>
      <c r="D141" s="1057" t="s">
        <v>1514</v>
      </c>
      <c r="E141" s="1058" t="s">
        <v>278</v>
      </c>
      <c r="F141" s="1057" t="s">
        <v>1514</v>
      </c>
      <c r="G141" s="1059" t="s">
        <v>116</v>
      </c>
      <c r="H141" s="1060" t="s">
        <v>1518</v>
      </c>
      <c r="I141" s="1061"/>
      <c r="J141" s="1062">
        <f t="shared" si="29"/>
        <v>44074</v>
      </c>
      <c r="K141" s="1062">
        <f t="shared" si="29"/>
        <v>44102</v>
      </c>
      <c r="L141" s="1062">
        <f t="shared" si="29"/>
        <v>44151</v>
      </c>
      <c r="M141" s="1062">
        <f t="shared" si="29"/>
        <v>44316</v>
      </c>
      <c r="N141" s="1062">
        <f t="shared" si="29"/>
        <v>44344</v>
      </c>
      <c r="O141" s="1062">
        <f t="shared" si="29"/>
        <v>44344</v>
      </c>
      <c r="P141" s="1062">
        <f t="shared" si="29"/>
        <v>44428</v>
      </c>
      <c r="Q141" s="1062">
        <f t="shared" si="29"/>
        <v>44460</v>
      </c>
      <c r="R141" s="1062">
        <f t="shared" si="29"/>
        <v>44460</v>
      </c>
      <c r="S141" s="1062">
        <f t="shared" si="29"/>
        <v>44459</v>
      </c>
      <c r="T141" s="1062">
        <f t="shared" si="29"/>
        <v>44459</v>
      </c>
      <c r="U141" s="1062">
        <f t="shared" si="29"/>
        <v>44480</v>
      </c>
      <c r="V141" s="1062">
        <f t="shared" si="29"/>
        <v>44487</v>
      </c>
      <c r="W141" s="1062">
        <f t="shared" si="29"/>
        <v>44490</v>
      </c>
      <c r="X141" s="1062">
        <f t="shared" si="29"/>
        <v>44495</v>
      </c>
      <c r="Y141" s="1063">
        <f t="shared" si="29"/>
        <v>44520</v>
      </c>
      <c r="Z141" s="1064">
        <v>44113</v>
      </c>
      <c r="AA141" s="95"/>
    </row>
    <row r="142" spans="1:27" ht="37.5">
      <c r="A142" s="1869"/>
      <c r="B142" s="1055">
        <f t="shared" si="27"/>
        <v>19</v>
      </c>
      <c r="C142" s="1056" t="s">
        <v>114</v>
      </c>
      <c r="D142" s="1057" t="s">
        <v>1514</v>
      </c>
      <c r="E142" s="1058" t="s">
        <v>280</v>
      </c>
      <c r="F142" s="1057" t="s">
        <v>1514</v>
      </c>
      <c r="G142" s="1059" t="s">
        <v>116</v>
      </c>
      <c r="H142" s="1060" t="s">
        <v>1518</v>
      </c>
      <c r="I142" s="1061"/>
      <c r="J142" s="1062">
        <f t="shared" si="29"/>
        <v>44074</v>
      </c>
      <c r="K142" s="1062">
        <f t="shared" si="29"/>
        <v>44102</v>
      </c>
      <c r="L142" s="1062">
        <f t="shared" si="29"/>
        <v>44151</v>
      </c>
      <c r="M142" s="1062">
        <f t="shared" si="29"/>
        <v>44316</v>
      </c>
      <c r="N142" s="1062">
        <f t="shared" si="29"/>
        <v>44344</v>
      </c>
      <c r="O142" s="1062">
        <f t="shared" si="29"/>
        <v>44344</v>
      </c>
      <c r="P142" s="1062">
        <f t="shared" si="29"/>
        <v>44428</v>
      </c>
      <c r="Q142" s="1062">
        <f t="shared" si="29"/>
        <v>44460</v>
      </c>
      <c r="R142" s="1062">
        <f t="shared" si="29"/>
        <v>44460</v>
      </c>
      <c r="S142" s="1062">
        <f t="shared" si="29"/>
        <v>44459</v>
      </c>
      <c r="T142" s="1062">
        <f t="shared" si="29"/>
        <v>44459</v>
      </c>
      <c r="U142" s="1062">
        <f t="shared" si="29"/>
        <v>44480</v>
      </c>
      <c r="V142" s="1062">
        <f t="shared" si="29"/>
        <v>44487</v>
      </c>
      <c r="W142" s="1062">
        <f t="shared" si="29"/>
        <v>44490</v>
      </c>
      <c r="X142" s="1062">
        <f t="shared" si="29"/>
        <v>44495</v>
      </c>
      <c r="Y142" s="1063">
        <f t="shared" si="29"/>
        <v>44520</v>
      </c>
      <c r="Z142" s="1064">
        <v>44113</v>
      </c>
      <c r="AA142" s="95"/>
    </row>
    <row r="143" spans="1:27" ht="37.5">
      <c r="A143" s="1869"/>
      <c r="B143" s="1055">
        <f t="shared" si="27"/>
        <v>19</v>
      </c>
      <c r="C143" s="1056" t="s">
        <v>114</v>
      </c>
      <c r="D143" s="1057" t="s">
        <v>1514</v>
      </c>
      <c r="E143" s="1058" t="s">
        <v>854</v>
      </c>
      <c r="F143" s="1057" t="s">
        <v>1514</v>
      </c>
      <c r="G143" s="1059" t="s">
        <v>116</v>
      </c>
      <c r="H143" s="1060" t="s">
        <v>1520</v>
      </c>
      <c r="I143" s="1061"/>
      <c r="J143" s="1062">
        <f t="shared" si="29"/>
        <v>44074</v>
      </c>
      <c r="K143" s="1062">
        <f t="shared" si="29"/>
        <v>44102</v>
      </c>
      <c r="L143" s="1062">
        <f t="shared" si="29"/>
        <v>44151</v>
      </c>
      <c r="M143" s="1062">
        <f t="shared" si="29"/>
        <v>44316</v>
      </c>
      <c r="N143" s="1062">
        <f t="shared" si="29"/>
        <v>44344</v>
      </c>
      <c r="O143" s="1062">
        <f t="shared" si="29"/>
        <v>44344</v>
      </c>
      <c r="P143" s="1062">
        <f t="shared" si="29"/>
        <v>44428</v>
      </c>
      <c r="Q143" s="1062">
        <f t="shared" si="29"/>
        <v>44460</v>
      </c>
      <c r="R143" s="1062">
        <f t="shared" si="29"/>
        <v>44460</v>
      </c>
      <c r="S143" s="1062">
        <f t="shared" si="29"/>
        <v>44459</v>
      </c>
      <c r="T143" s="1062">
        <f t="shared" si="29"/>
        <v>44459</v>
      </c>
      <c r="U143" s="1062">
        <f t="shared" si="29"/>
        <v>44480</v>
      </c>
      <c r="V143" s="1062">
        <f t="shared" si="29"/>
        <v>44487</v>
      </c>
      <c r="W143" s="1062">
        <f t="shared" si="29"/>
        <v>44490</v>
      </c>
      <c r="X143" s="1062">
        <f t="shared" si="29"/>
        <v>44495</v>
      </c>
      <c r="Y143" s="1063">
        <f t="shared" si="29"/>
        <v>44520</v>
      </c>
      <c r="Z143" s="1064">
        <v>44766</v>
      </c>
      <c r="AA143" s="95"/>
    </row>
    <row r="144" spans="1:27" ht="37.5">
      <c r="A144" s="1869"/>
      <c r="B144" s="1055">
        <f t="shared" si="27"/>
        <v>19</v>
      </c>
      <c r="C144" s="1056" t="s">
        <v>114</v>
      </c>
      <c r="D144" s="1057" t="s">
        <v>1514</v>
      </c>
      <c r="E144" s="1058" t="s">
        <v>856</v>
      </c>
      <c r="F144" s="1057" t="s">
        <v>1514</v>
      </c>
      <c r="G144" s="1059" t="s">
        <v>116</v>
      </c>
      <c r="H144" s="1060" t="s">
        <v>1520</v>
      </c>
      <c r="I144" s="1061"/>
      <c r="J144" s="1062">
        <f t="shared" si="29"/>
        <v>44074</v>
      </c>
      <c r="K144" s="1062">
        <f t="shared" si="29"/>
        <v>44102</v>
      </c>
      <c r="L144" s="1062">
        <f t="shared" si="29"/>
        <v>44151</v>
      </c>
      <c r="M144" s="1062">
        <f t="shared" si="29"/>
        <v>44316</v>
      </c>
      <c r="N144" s="1062">
        <f t="shared" si="29"/>
        <v>44344</v>
      </c>
      <c r="O144" s="1062">
        <f t="shared" si="29"/>
        <v>44344</v>
      </c>
      <c r="P144" s="1062">
        <f t="shared" si="29"/>
        <v>44428</v>
      </c>
      <c r="Q144" s="1062">
        <f t="shared" si="29"/>
        <v>44460</v>
      </c>
      <c r="R144" s="1062">
        <f t="shared" si="29"/>
        <v>44460</v>
      </c>
      <c r="S144" s="1062">
        <f t="shared" si="29"/>
        <v>44459</v>
      </c>
      <c r="T144" s="1062">
        <f t="shared" si="29"/>
        <v>44459</v>
      </c>
      <c r="U144" s="1062">
        <f t="shared" si="29"/>
        <v>44480</v>
      </c>
      <c r="V144" s="1062">
        <f t="shared" si="29"/>
        <v>44487</v>
      </c>
      <c r="W144" s="1062">
        <f t="shared" si="29"/>
        <v>44490</v>
      </c>
      <c r="X144" s="1062">
        <f t="shared" si="29"/>
        <v>44495</v>
      </c>
      <c r="Y144" s="1063">
        <f t="shared" si="29"/>
        <v>44520</v>
      </c>
      <c r="Z144" s="1064">
        <v>44257</v>
      </c>
      <c r="AA144" s="95"/>
    </row>
    <row r="145" spans="1:27" ht="37.5">
      <c r="A145" s="1869"/>
      <c r="B145" s="1055">
        <f t="shared" si="27"/>
        <v>19</v>
      </c>
      <c r="C145" s="1056" t="s">
        <v>114</v>
      </c>
      <c r="D145" s="1057" t="s">
        <v>1514</v>
      </c>
      <c r="E145" s="1058" t="s">
        <v>282</v>
      </c>
      <c r="F145" s="1057" t="s">
        <v>1514</v>
      </c>
      <c r="G145" s="1059" t="s">
        <v>116</v>
      </c>
      <c r="H145" s="1060" t="s">
        <v>1520</v>
      </c>
      <c r="I145" s="1061"/>
      <c r="J145" s="1062">
        <f t="shared" si="29"/>
        <v>44074</v>
      </c>
      <c r="K145" s="1062">
        <f t="shared" si="29"/>
        <v>44102</v>
      </c>
      <c r="L145" s="1062">
        <f t="shared" si="29"/>
        <v>44151</v>
      </c>
      <c r="M145" s="1062">
        <f t="shared" si="29"/>
        <v>44316</v>
      </c>
      <c r="N145" s="1062">
        <f t="shared" si="29"/>
        <v>44344</v>
      </c>
      <c r="O145" s="1062">
        <f t="shared" si="29"/>
        <v>44344</v>
      </c>
      <c r="P145" s="1062">
        <f t="shared" si="29"/>
        <v>44428</v>
      </c>
      <c r="Q145" s="1062">
        <f t="shared" si="29"/>
        <v>44460</v>
      </c>
      <c r="R145" s="1062">
        <f t="shared" si="29"/>
        <v>44460</v>
      </c>
      <c r="S145" s="1062">
        <f t="shared" si="29"/>
        <v>44459</v>
      </c>
      <c r="T145" s="1062">
        <f t="shared" si="29"/>
        <v>44459</v>
      </c>
      <c r="U145" s="1062">
        <f t="shared" si="29"/>
        <v>44480</v>
      </c>
      <c r="V145" s="1062">
        <f t="shared" si="29"/>
        <v>44487</v>
      </c>
      <c r="W145" s="1062">
        <f t="shared" si="29"/>
        <v>44490</v>
      </c>
      <c r="X145" s="1062">
        <f t="shared" si="29"/>
        <v>44495</v>
      </c>
      <c r="Y145" s="1063">
        <f t="shared" si="29"/>
        <v>44520</v>
      </c>
      <c r="Z145" s="1064">
        <v>44257</v>
      </c>
      <c r="AA145" s="95"/>
    </row>
    <row r="146" spans="1:27" ht="37.5">
      <c r="A146" s="1869"/>
      <c r="B146" s="1055">
        <f t="shared" si="27"/>
        <v>19</v>
      </c>
      <c r="C146" s="1056" t="s">
        <v>114</v>
      </c>
      <c r="D146" s="1057" t="s">
        <v>1514</v>
      </c>
      <c r="E146" s="1058" t="s">
        <v>284</v>
      </c>
      <c r="F146" s="1057" t="s">
        <v>1514</v>
      </c>
      <c r="G146" s="1059" t="s">
        <v>116</v>
      </c>
      <c r="H146" s="1060" t="s">
        <v>1520</v>
      </c>
      <c r="I146" s="1061"/>
      <c r="J146" s="1062">
        <f t="shared" si="29"/>
        <v>44074</v>
      </c>
      <c r="K146" s="1062">
        <f t="shared" si="29"/>
        <v>44102</v>
      </c>
      <c r="L146" s="1062">
        <f t="shared" si="29"/>
        <v>44151</v>
      </c>
      <c r="M146" s="1062">
        <f t="shared" si="29"/>
        <v>44316</v>
      </c>
      <c r="N146" s="1062">
        <f t="shared" si="29"/>
        <v>44344</v>
      </c>
      <c r="O146" s="1062">
        <f t="shared" si="29"/>
        <v>44344</v>
      </c>
      <c r="P146" s="1062">
        <f t="shared" si="29"/>
        <v>44428</v>
      </c>
      <c r="Q146" s="1062">
        <f t="shared" si="29"/>
        <v>44460</v>
      </c>
      <c r="R146" s="1062">
        <f t="shared" si="29"/>
        <v>44460</v>
      </c>
      <c r="S146" s="1062">
        <f t="shared" si="29"/>
        <v>44459</v>
      </c>
      <c r="T146" s="1062">
        <f t="shared" si="29"/>
        <v>44459</v>
      </c>
      <c r="U146" s="1062">
        <f t="shared" si="29"/>
        <v>44480</v>
      </c>
      <c r="V146" s="1062">
        <f t="shared" si="29"/>
        <v>44487</v>
      </c>
      <c r="W146" s="1062">
        <f t="shared" si="29"/>
        <v>44490</v>
      </c>
      <c r="X146" s="1062">
        <f t="shared" si="29"/>
        <v>44495</v>
      </c>
      <c r="Y146" s="1063">
        <f t="shared" si="29"/>
        <v>44520</v>
      </c>
      <c r="Z146" s="1064">
        <v>44257</v>
      </c>
      <c r="AA146" s="95"/>
    </row>
    <row r="147" spans="1:27" ht="37.5">
      <c r="A147" s="1869"/>
      <c r="B147" s="1055">
        <f t="shared" si="27"/>
        <v>19</v>
      </c>
      <c r="C147" s="1056" t="s">
        <v>114</v>
      </c>
      <c r="D147" s="1057" t="s">
        <v>1514</v>
      </c>
      <c r="E147" s="1058" t="s">
        <v>220</v>
      </c>
      <c r="F147" s="1057" t="s">
        <v>1514</v>
      </c>
      <c r="G147" s="1059" t="s">
        <v>116</v>
      </c>
      <c r="H147" s="1060" t="s">
        <v>1520</v>
      </c>
      <c r="I147" s="1061"/>
      <c r="J147" s="1062">
        <f t="shared" si="29"/>
        <v>44074</v>
      </c>
      <c r="K147" s="1062">
        <f t="shared" si="29"/>
        <v>44102</v>
      </c>
      <c r="L147" s="1062">
        <f t="shared" si="29"/>
        <v>44151</v>
      </c>
      <c r="M147" s="1062">
        <f t="shared" si="29"/>
        <v>44316</v>
      </c>
      <c r="N147" s="1062">
        <f t="shared" si="29"/>
        <v>44344</v>
      </c>
      <c r="O147" s="1062">
        <f t="shared" si="29"/>
        <v>44344</v>
      </c>
      <c r="P147" s="1062">
        <f t="shared" si="29"/>
        <v>44428</v>
      </c>
      <c r="Q147" s="1062">
        <f t="shared" si="29"/>
        <v>44460</v>
      </c>
      <c r="R147" s="1062">
        <f t="shared" si="29"/>
        <v>44460</v>
      </c>
      <c r="S147" s="1062">
        <f t="shared" si="29"/>
        <v>44459</v>
      </c>
      <c r="T147" s="1062">
        <f t="shared" si="29"/>
        <v>44459</v>
      </c>
      <c r="U147" s="1062">
        <f t="shared" si="29"/>
        <v>44480</v>
      </c>
      <c r="V147" s="1062">
        <f t="shared" si="29"/>
        <v>44487</v>
      </c>
      <c r="W147" s="1062">
        <f t="shared" si="29"/>
        <v>44490</v>
      </c>
      <c r="X147" s="1062">
        <f t="shared" si="29"/>
        <v>44495</v>
      </c>
      <c r="Y147" s="1063">
        <f t="shared" si="29"/>
        <v>44520</v>
      </c>
      <c r="Z147" s="1064">
        <v>44387</v>
      </c>
      <c r="AA147" s="95"/>
    </row>
    <row r="148" spans="1:27" ht="37.5">
      <c r="A148" s="1869"/>
      <c r="B148" s="1055">
        <f t="shared" si="27"/>
        <v>19</v>
      </c>
      <c r="C148" s="1056" t="s">
        <v>114</v>
      </c>
      <c r="D148" s="1057" t="s">
        <v>1514</v>
      </c>
      <c r="E148" s="1058" t="s">
        <v>562</v>
      </c>
      <c r="F148" s="1057" t="s">
        <v>1514</v>
      </c>
      <c r="G148" s="1059" t="s">
        <v>116</v>
      </c>
      <c r="H148" s="1060" t="s">
        <v>1520</v>
      </c>
      <c r="I148" s="1061"/>
      <c r="J148" s="1062">
        <f t="shared" si="29"/>
        <v>44074</v>
      </c>
      <c r="K148" s="1062">
        <f t="shared" si="29"/>
        <v>44102</v>
      </c>
      <c r="L148" s="1062">
        <f t="shared" si="29"/>
        <v>44151</v>
      </c>
      <c r="M148" s="1062">
        <f t="shared" si="29"/>
        <v>44316</v>
      </c>
      <c r="N148" s="1062">
        <f t="shared" si="29"/>
        <v>44344</v>
      </c>
      <c r="O148" s="1062">
        <f t="shared" si="29"/>
        <v>44344</v>
      </c>
      <c r="P148" s="1062">
        <f t="shared" si="29"/>
        <v>44428</v>
      </c>
      <c r="Q148" s="1062">
        <f t="shared" si="29"/>
        <v>44460</v>
      </c>
      <c r="R148" s="1062">
        <f t="shared" si="29"/>
        <v>44460</v>
      </c>
      <c r="S148" s="1062">
        <f t="shared" si="29"/>
        <v>44459</v>
      </c>
      <c r="T148" s="1062">
        <f t="shared" si="29"/>
        <v>44459</v>
      </c>
      <c r="U148" s="1062">
        <f t="shared" si="29"/>
        <v>44480</v>
      </c>
      <c r="V148" s="1062">
        <f t="shared" si="29"/>
        <v>44487</v>
      </c>
      <c r="W148" s="1062">
        <f t="shared" si="29"/>
        <v>44490</v>
      </c>
      <c r="X148" s="1062">
        <f t="shared" si="29"/>
        <v>44495</v>
      </c>
      <c r="Y148" s="1063">
        <f t="shared" si="29"/>
        <v>44520</v>
      </c>
      <c r="Z148" s="1064">
        <v>44257</v>
      </c>
      <c r="AA148" s="95"/>
    </row>
    <row r="149" spans="1:27" ht="37.5">
      <c r="A149" s="1869"/>
      <c r="B149" s="1055">
        <f t="shared" si="27"/>
        <v>19</v>
      </c>
      <c r="C149" s="1056" t="s">
        <v>114</v>
      </c>
      <c r="D149" s="1057" t="s">
        <v>1514</v>
      </c>
      <c r="E149" s="1058" t="s">
        <v>564</v>
      </c>
      <c r="F149" s="1057" t="s">
        <v>1514</v>
      </c>
      <c r="G149" s="1059" t="s">
        <v>116</v>
      </c>
      <c r="H149" s="1060" t="s">
        <v>1520</v>
      </c>
      <c r="I149" s="1061"/>
      <c r="J149" s="1062">
        <f t="shared" ref="J149:Y158" si="30">J$128</f>
        <v>44074</v>
      </c>
      <c r="K149" s="1062">
        <f t="shared" si="30"/>
        <v>44102</v>
      </c>
      <c r="L149" s="1062">
        <f t="shared" si="30"/>
        <v>44151</v>
      </c>
      <c r="M149" s="1062">
        <f t="shared" si="30"/>
        <v>44316</v>
      </c>
      <c r="N149" s="1062">
        <f t="shared" si="30"/>
        <v>44344</v>
      </c>
      <c r="O149" s="1062">
        <f t="shared" si="30"/>
        <v>44344</v>
      </c>
      <c r="P149" s="1062">
        <f t="shared" si="30"/>
        <v>44428</v>
      </c>
      <c r="Q149" s="1062">
        <f t="shared" si="30"/>
        <v>44460</v>
      </c>
      <c r="R149" s="1062">
        <f t="shared" si="30"/>
        <v>44460</v>
      </c>
      <c r="S149" s="1062">
        <f t="shared" si="30"/>
        <v>44459</v>
      </c>
      <c r="T149" s="1062">
        <f t="shared" si="30"/>
        <v>44459</v>
      </c>
      <c r="U149" s="1062">
        <f t="shared" si="30"/>
        <v>44480</v>
      </c>
      <c r="V149" s="1062">
        <f t="shared" si="30"/>
        <v>44487</v>
      </c>
      <c r="W149" s="1062">
        <f t="shared" si="30"/>
        <v>44490</v>
      </c>
      <c r="X149" s="1062">
        <f t="shared" si="30"/>
        <v>44495</v>
      </c>
      <c r="Y149" s="1063">
        <f t="shared" si="30"/>
        <v>44520</v>
      </c>
      <c r="Z149" s="1064">
        <v>44257</v>
      </c>
      <c r="AA149" s="95"/>
    </row>
    <row r="150" spans="1:27" ht="37.5">
      <c r="A150" s="1869"/>
      <c r="B150" s="1055">
        <f t="shared" si="27"/>
        <v>19</v>
      </c>
      <c r="C150" s="1056" t="s">
        <v>114</v>
      </c>
      <c r="D150" s="1057" t="s">
        <v>1514</v>
      </c>
      <c r="E150" s="1058" t="s">
        <v>566</v>
      </c>
      <c r="F150" s="1057" t="s">
        <v>1514</v>
      </c>
      <c r="G150" s="1059" t="s">
        <v>116</v>
      </c>
      <c r="H150" s="1060" t="s">
        <v>1520</v>
      </c>
      <c r="I150" s="1061"/>
      <c r="J150" s="1062">
        <f t="shared" si="30"/>
        <v>44074</v>
      </c>
      <c r="K150" s="1062">
        <f t="shared" si="30"/>
        <v>44102</v>
      </c>
      <c r="L150" s="1062">
        <f t="shared" si="30"/>
        <v>44151</v>
      </c>
      <c r="M150" s="1062">
        <f t="shared" si="30"/>
        <v>44316</v>
      </c>
      <c r="N150" s="1062">
        <f t="shared" si="30"/>
        <v>44344</v>
      </c>
      <c r="O150" s="1062">
        <f t="shared" si="30"/>
        <v>44344</v>
      </c>
      <c r="P150" s="1062">
        <f t="shared" si="30"/>
        <v>44428</v>
      </c>
      <c r="Q150" s="1062">
        <f t="shared" si="30"/>
        <v>44460</v>
      </c>
      <c r="R150" s="1062">
        <f t="shared" si="30"/>
        <v>44460</v>
      </c>
      <c r="S150" s="1062">
        <f t="shared" si="30"/>
        <v>44459</v>
      </c>
      <c r="T150" s="1062">
        <f t="shared" si="30"/>
        <v>44459</v>
      </c>
      <c r="U150" s="1062">
        <f t="shared" si="30"/>
        <v>44480</v>
      </c>
      <c r="V150" s="1062">
        <f t="shared" si="30"/>
        <v>44487</v>
      </c>
      <c r="W150" s="1062">
        <f t="shared" si="30"/>
        <v>44490</v>
      </c>
      <c r="X150" s="1062">
        <f t="shared" si="30"/>
        <v>44495</v>
      </c>
      <c r="Y150" s="1063">
        <f t="shared" si="30"/>
        <v>44520</v>
      </c>
      <c r="Z150" s="1064">
        <v>44257</v>
      </c>
      <c r="AA150" s="95"/>
    </row>
    <row r="151" spans="1:27" ht="37.5">
      <c r="A151" s="1869"/>
      <c r="B151" s="1055">
        <f t="shared" si="27"/>
        <v>19</v>
      </c>
      <c r="C151" s="1056" t="s">
        <v>114</v>
      </c>
      <c r="D151" s="1057" t="s">
        <v>1514</v>
      </c>
      <c r="E151" s="1058" t="s">
        <v>568</v>
      </c>
      <c r="F151" s="1057" t="s">
        <v>1514</v>
      </c>
      <c r="G151" s="1059" t="s">
        <v>116</v>
      </c>
      <c r="H151" s="1060" t="s">
        <v>1520</v>
      </c>
      <c r="I151" s="1061"/>
      <c r="J151" s="1062">
        <f t="shared" si="30"/>
        <v>44074</v>
      </c>
      <c r="K151" s="1062">
        <f t="shared" si="30"/>
        <v>44102</v>
      </c>
      <c r="L151" s="1062">
        <f t="shared" si="30"/>
        <v>44151</v>
      </c>
      <c r="M151" s="1062">
        <f t="shared" si="30"/>
        <v>44316</v>
      </c>
      <c r="N151" s="1062">
        <f t="shared" si="30"/>
        <v>44344</v>
      </c>
      <c r="O151" s="1062">
        <f t="shared" si="30"/>
        <v>44344</v>
      </c>
      <c r="P151" s="1062">
        <f t="shared" si="30"/>
        <v>44428</v>
      </c>
      <c r="Q151" s="1062">
        <f t="shared" si="30"/>
        <v>44460</v>
      </c>
      <c r="R151" s="1062">
        <f t="shared" si="30"/>
        <v>44460</v>
      </c>
      <c r="S151" s="1062">
        <f t="shared" si="30"/>
        <v>44459</v>
      </c>
      <c r="T151" s="1062">
        <f t="shared" si="30"/>
        <v>44459</v>
      </c>
      <c r="U151" s="1062">
        <f t="shared" si="30"/>
        <v>44480</v>
      </c>
      <c r="V151" s="1062">
        <f t="shared" si="30"/>
        <v>44487</v>
      </c>
      <c r="W151" s="1062">
        <f t="shared" si="30"/>
        <v>44490</v>
      </c>
      <c r="X151" s="1062">
        <f t="shared" si="30"/>
        <v>44495</v>
      </c>
      <c r="Y151" s="1063">
        <f t="shared" si="30"/>
        <v>44520</v>
      </c>
      <c r="Z151" s="1064">
        <v>44257</v>
      </c>
      <c r="AA151" s="95"/>
    </row>
    <row r="152" spans="1:27" ht="37.5">
      <c r="A152" s="1869"/>
      <c r="B152" s="1055">
        <f t="shared" si="27"/>
        <v>19</v>
      </c>
      <c r="C152" s="1056" t="s">
        <v>114</v>
      </c>
      <c r="D152" s="1057" t="s">
        <v>1514</v>
      </c>
      <c r="E152" s="1058" t="s">
        <v>286</v>
      </c>
      <c r="F152" s="1057" t="s">
        <v>1514</v>
      </c>
      <c r="G152" s="1059" t="s">
        <v>116</v>
      </c>
      <c r="H152" s="1060" t="s">
        <v>1522</v>
      </c>
      <c r="I152" s="1061"/>
      <c r="J152" s="1062">
        <f t="shared" si="30"/>
        <v>44074</v>
      </c>
      <c r="K152" s="1062">
        <f t="shared" si="30"/>
        <v>44102</v>
      </c>
      <c r="L152" s="1062">
        <f t="shared" si="30"/>
        <v>44151</v>
      </c>
      <c r="M152" s="1062">
        <f t="shared" si="30"/>
        <v>44316</v>
      </c>
      <c r="N152" s="1062">
        <f t="shared" si="30"/>
        <v>44344</v>
      </c>
      <c r="O152" s="1062">
        <f t="shared" si="30"/>
        <v>44344</v>
      </c>
      <c r="P152" s="1062">
        <f t="shared" si="30"/>
        <v>44428</v>
      </c>
      <c r="Q152" s="1062">
        <f t="shared" si="30"/>
        <v>44460</v>
      </c>
      <c r="R152" s="1062">
        <f t="shared" si="30"/>
        <v>44460</v>
      </c>
      <c r="S152" s="1062">
        <f t="shared" si="30"/>
        <v>44459</v>
      </c>
      <c r="T152" s="1062">
        <f t="shared" si="30"/>
        <v>44459</v>
      </c>
      <c r="U152" s="1062">
        <f t="shared" si="30"/>
        <v>44480</v>
      </c>
      <c r="V152" s="1062">
        <f t="shared" si="30"/>
        <v>44487</v>
      </c>
      <c r="W152" s="1062">
        <f t="shared" si="30"/>
        <v>44490</v>
      </c>
      <c r="X152" s="1062">
        <f t="shared" si="30"/>
        <v>44495</v>
      </c>
      <c r="Y152" s="1063">
        <f t="shared" si="30"/>
        <v>44520</v>
      </c>
      <c r="Z152" s="1064">
        <v>44535</v>
      </c>
      <c r="AA152" s="95"/>
    </row>
    <row r="153" spans="1:27" ht="37.5">
      <c r="A153" s="1869"/>
      <c r="B153" s="1055">
        <f t="shared" si="27"/>
        <v>19</v>
      </c>
      <c r="C153" s="1056" t="s">
        <v>114</v>
      </c>
      <c r="D153" s="1057" t="s">
        <v>1514</v>
      </c>
      <c r="E153" s="1058" t="s">
        <v>288</v>
      </c>
      <c r="F153" s="1057" t="s">
        <v>1514</v>
      </c>
      <c r="G153" s="1059" t="s">
        <v>116</v>
      </c>
      <c r="H153" s="1060" t="s">
        <v>1522</v>
      </c>
      <c r="I153" s="1061"/>
      <c r="J153" s="1062">
        <f t="shared" si="30"/>
        <v>44074</v>
      </c>
      <c r="K153" s="1062">
        <f t="shared" si="30"/>
        <v>44102</v>
      </c>
      <c r="L153" s="1062">
        <f t="shared" si="30"/>
        <v>44151</v>
      </c>
      <c r="M153" s="1062">
        <f t="shared" si="30"/>
        <v>44316</v>
      </c>
      <c r="N153" s="1062">
        <f t="shared" si="30"/>
        <v>44344</v>
      </c>
      <c r="O153" s="1062">
        <f t="shared" si="30"/>
        <v>44344</v>
      </c>
      <c r="P153" s="1062">
        <f t="shared" si="30"/>
        <v>44428</v>
      </c>
      <c r="Q153" s="1062">
        <f t="shared" si="30"/>
        <v>44460</v>
      </c>
      <c r="R153" s="1062">
        <f t="shared" si="30"/>
        <v>44460</v>
      </c>
      <c r="S153" s="1062">
        <f t="shared" si="30"/>
        <v>44459</v>
      </c>
      <c r="T153" s="1062">
        <f t="shared" si="30"/>
        <v>44459</v>
      </c>
      <c r="U153" s="1062">
        <f t="shared" si="30"/>
        <v>44480</v>
      </c>
      <c r="V153" s="1062">
        <f t="shared" si="30"/>
        <v>44487</v>
      </c>
      <c r="W153" s="1062">
        <f t="shared" si="30"/>
        <v>44490</v>
      </c>
      <c r="X153" s="1062">
        <f t="shared" si="30"/>
        <v>44495</v>
      </c>
      <c r="Y153" s="1063">
        <f t="shared" si="30"/>
        <v>44520</v>
      </c>
      <c r="Z153" s="1064">
        <v>44518</v>
      </c>
      <c r="AA153" s="95"/>
    </row>
    <row r="154" spans="1:27" ht="37.5">
      <c r="A154" s="1869"/>
      <c r="B154" s="1055">
        <f t="shared" si="27"/>
        <v>19</v>
      </c>
      <c r="C154" s="1056" t="s">
        <v>114</v>
      </c>
      <c r="D154" s="1057" t="s">
        <v>1514</v>
      </c>
      <c r="E154" s="1058" t="s">
        <v>290</v>
      </c>
      <c r="F154" s="1057" t="s">
        <v>1514</v>
      </c>
      <c r="G154" s="1059" t="s">
        <v>116</v>
      </c>
      <c r="H154" s="1060" t="s">
        <v>1522</v>
      </c>
      <c r="I154" s="1061"/>
      <c r="J154" s="1062">
        <f t="shared" si="30"/>
        <v>44074</v>
      </c>
      <c r="K154" s="1062">
        <f t="shared" si="30"/>
        <v>44102</v>
      </c>
      <c r="L154" s="1062">
        <f t="shared" si="30"/>
        <v>44151</v>
      </c>
      <c r="M154" s="1062">
        <f t="shared" si="30"/>
        <v>44316</v>
      </c>
      <c r="N154" s="1062">
        <f t="shared" si="30"/>
        <v>44344</v>
      </c>
      <c r="O154" s="1062">
        <f t="shared" si="30"/>
        <v>44344</v>
      </c>
      <c r="P154" s="1062">
        <f t="shared" si="30"/>
        <v>44428</v>
      </c>
      <c r="Q154" s="1062">
        <f t="shared" si="30"/>
        <v>44460</v>
      </c>
      <c r="R154" s="1062">
        <f t="shared" si="30"/>
        <v>44460</v>
      </c>
      <c r="S154" s="1062">
        <f t="shared" si="30"/>
        <v>44459</v>
      </c>
      <c r="T154" s="1062">
        <f t="shared" si="30"/>
        <v>44459</v>
      </c>
      <c r="U154" s="1062">
        <f t="shared" si="30"/>
        <v>44480</v>
      </c>
      <c r="V154" s="1062">
        <f t="shared" si="30"/>
        <v>44487</v>
      </c>
      <c r="W154" s="1062">
        <f t="shared" si="30"/>
        <v>44490</v>
      </c>
      <c r="X154" s="1062">
        <f t="shared" si="30"/>
        <v>44495</v>
      </c>
      <c r="Y154" s="1063">
        <f t="shared" si="30"/>
        <v>44520</v>
      </c>
      <c r="Z154" s="1064">
        <v>44518</v>
      </c>
      <c r="AA154" s="95"/>
    </row>
    <row r="155" spans="1:27" ht="37.5">
      <c r="A155" s="1869"/>
      <c r="B155" s="1055">
        <f t="shared" si="27"/>
        <v>19</v>
      </c>
      <c r="C155" s="1056" t="s">
        <v>114</v>
      </c>
      <c r="D155" s="1057" t="s">
        <v>1514</v>
      </c>
      <c r="E155" s="1058" t="s">
        <v>292</v>
      </c>
      <c r="F155" s="1057" t="s">
        <v>1514</v>
      </c>
      <c r="G155" s="1059" t="s">
        <v>116</v>
      </c>
      <c r="H155" s="1060" t="s">
        <v>1522</v>
      </c>
      <c r="I155" s="1061"/>
      <c r="J155" s="1062">
        <f t="shared" si="30"/>
        <v>44074</v>
      </c>
      <c r="K155" s="1062">
        <f t="shared" si="30"/>
        <v>44102</v>
      </c>
      <c r="L155" s="1062">
        <f t="shared" si="30"/>
        <v>44151</v>
      </c>
      <c r="M155" s="1062">
        <f t="shared" si="30"/>
        <v>44316</v>
      </c>
      <c r="N155" s="1062">
        <f t="shared" si="30"/>
        <v>44344</v>
      </c>
      <c r="O155" s="1062">
        <f t="shared" si="30"/>
        <v>44344</v>
      </c>
      <c r="P155" s="1062">
        <f t="shared" si="30"/>
        <v>44428</v>
      </c>
      <c r="Q155" s="1062">
        <f t="shared" si="30"/>
        <v>44460</v>
      </c>
      <c r="R155" s="1062">
        <f t="shared" si="30"/>
        <v>44460</v>
      </c>
      <c r="S155" s="1062">
        <f t="shared" si="30"/>
        <v>44459</v>
      </c>
      <c r="T155" s="1062">
        <f t="shared" si="30"/>
        <v>44459</v>
      </c>
      <c r="U155" s="1062">
        <f t="shared" si="30"/>
        <v>44480</v>
      </c>
      <c r="V155" s="1062">
        <f t="shared" si="30"/>
        <v>44487</v>
      </c>
      <c r="W155" s="1062">
        <f t="shared" si="30"/>
        <v>44490</v>
      </c>
      <c r="X155" s="1062">
        <f t="shared" si="30"/>
        <v>44495</v>
      </c>
      <c r="Y155" s="1063">
        <f t="shared" si="30"/>
        <v>44520</v>
      </c>
      <c r="Z155" s="1064">
        <v>44518</v>
      </c>
      <c r="AA155" s="95"/>
    </row>
    <row r="156" spans="1:27" ht="37.5">
      <c r="A156" s="1869"/>
      <c r="B156" s="1055">
        <f t="shared" si="27"/>
        <v>19</v>
      </c>
      <c r="C156" s="1056" t="s">
        <v>114</v>
      </c>
      <c r="D156" s="1057" t="s">
        <v>1514</v>
      </c>
      <c r="E156" s="1058" t="s">
        <v>294</v>
      </c>
      <c r="F156" s="1057" t="s">
        <v>1514</v>
      </c>
      <c r="G156" s="1059" t="s">
        <v>116</v>
      </c>
      <c r="H156" s="1060" t="s">
        <v>1522</v>
      </c>
      <c r="I156" s="1061"/>
      <c r="J156" s="1062">
        <f t="shared" si="30"/>
        <v>44074</v>
      </c>
      <c r="K156" s="1062">
        <f t="shared" si="30"/>
        <v>44102</v>
      </c>
      <c r="L156" s="1062">
        <f t="shared" si="30"/>
        <v>44151</v>
      </c>
      <c r="M156" s="1062">
        <f t="shared" si="30"/>
        <v>44316</v>
      </c>
      <c r="N156" s="1062">
        <f t="shared" si="30"/>
        <v>44344</v>
      </c>
      <c r="O156" s="1062">
        <f t="shared" si="30"/>
        <v>44344</v>
      </c>
      <c r="P156" s="1062">
        <f t="shared" si="30"/>
        <v>44428</v>
      </c>
      <c r="Q156" s="1062">
        <f t="shared" si="30"/>
        <v>44460</v>
      </c>
      <c r="R156" s="1062">
        <f t="shared" si="30"/>
        <v>44460</v>
      </c>
      <c r="S156" s="1062">
        <f t="shared" si="30"/>
        <v>44459</v>
      </c>
      <c r="T156" s="1062">
        <f t="shared" si="30"/>
        <v>44459</v>
      </c>
      <c r="U156" s="1062">
        <f t="shared" si="30"/>
        <v>44480</v>
      </c>
      <c r="V156" s="1062">
        <f t="shared" si="30"/>
        <v>44487</v>
      </c>
      <c r="W156" s="1062">
        <f t="shared" si="30"/>
        <v>44490</v>
      </c>
      <c r="X156" s="1062">
        <f t="shared" si="30"/>
        <v>44495</v>
      </c>
      <c r="Y156" s="1063">
        <f t="shared" si="30"/>
        <v>44520</v>
      </c>
      <c r="Z156" s="1064">
        <v>44518</v>
      </c>
      <c r="AA156" s="95"/>
    </row>
    <row r="157" spans="1:27" ht="37.5">
      <c r="A157" s="1869"/>
      <c r="B157" s="1055">
        <f t="shared" si="27"/>
        <v>19</v>
      </c>
      <c r="C157" s="1056" t="s">
        <v>114</v>
      </c>
      <c r="D157" s="1057" t="s">
        <v>1514</v>
      </c>
      <c r="E157" s="1058" t="s">
        <v>296</v>
      </c>
      <c r="F157" s="1057" t="s">
        <v>1514</v>
      </c>
      <c r="G157" s="1059" t="s">
        <v>116</v>
      </c>
      <c r="H157" s="1060" t="s">
        <v>1522</v>
      </c>
      <c r="I157" s="1061"/>
      <c r="J157" s="1062">
        <f t="shared" si="30"/>
        <v>44074</v>
      </c>
      <c r="K157" s="1062">
        <f t="shared" si="30"/>
        <v>44102</v>
      </c>
      <c r="L157" s="1062">
        <f t="shared" si="30"/>
        <v>44151</v>
      </c>
      <c r="M157" s="1062">
        <f t="shared" si="30"/>
        <v>44316</v>
      </c>
      <c r="N157" s="1062">
        <f t="shared" si="30"/>
        <v>44344</v>
      </c>
      <c r="O157" s="1062">
        <f t="shared" si="30"/>
        <v>44344</v>
      </c>
      <c r="P157" s="1062">
        <f t="shared" si="30"/>
        <v>44428</v>
      </c>
      <c r="Q157" s="1062">
        <f t="shared" si="30"/>
        <v>44460</v>
      </c>
      <c r="R157" s="1062">
        <f t="shared" si="30"/>
        <v>44460</v>
      </c>
      <c r="S157" s="1062">
        <f t="shared" si="30"/>
        <v>44459</v>
      </c>
      <c r="T157" s="1062">
        <f t="shared" si="30"/>
        <v>44459</v>
      </c>
      <c r="U157" s="1062">
        <f t="shared" si="30"/>
        <v>44480</v>
      </c>
      <c r="V157" s="1062">
        <f t="shared" si="30"/>
        <v>44487</v>
      </c>
      <c r="W157" s="1062">
        <f t="shared" si="30"/>
        <v>44490</v>
      </c>
      <c r="X157" s="1062">
        <f t="shared" si="30"/>
        <v>44495</v>
      </c>
      <c r="Y157" s="1063">
        <f t="shared" si="30"/>
        <v>44520</v>
      </c>
      <c r="Z157" s="1064">
        <v>44518</v>
      </c>
      <c r="AA157" s="95"/>
    </row>
    <row r="158" spans="1:27" ht="37.5">
      <c r="A158" s="1869"/>
      <c r="B158" s="1055">
        <f t="shared" si="27"/>
        <v>19</v>
      </c>
      <c r="C158" s="1056" t="s">
        <v>114</v>
      </c>
      <c r="D158" s="1057" t="s">
        <v>1514</v>
      </c>
      <c r="E158" s="1058" t="s">
        <v>163</v>
      </c>
      <c r="F158" s="1057" t="s">
        <v>1514</v>
      </c>
      <c r="G158" s="1059" t="s">
        <v>116</v>
      </c>
      <c r="H158" s="1060" t="s">
        <v>1522</v>
      </c>
      <c r="I158" s="1061"/>
      <c r="J158" s="1062">
        <f t="shared" si="30"/>
        <v>44074</v>
      </c>
      <c r="K158" s="1062">
        <f t="shared" si="30"/>
        <v>44102</v>
      </c>
      <c r="L158" s="1062">
        <f t="shared" si="30"/>
        <v>44151</v>
      </c>
      <c r="M158" s="1062">
        <f t="shared" si="30"/>
        <v>44316</v>
      </c>
      <c r="N158" s="1062">
        <f t="shared" si="30"/>
        <v>44344</v>
      </c>
      <c r="O158" s="1062">
        <f t="shared" si="30"/>
        <v>44344</v>
      </c>
      <c r="P158" s="1062">
        <f t="shared" si="30"/>
        <v>44428</v>
      </c>
      <c r="Q158" s="1062">
        <f t="shared" si="30"/>
        <v>44460</v>
      </c>
      <c r="R158" s="1062">
        <f t="shared" si="30"/>
        <v>44460</v>
      </c>
      <c r="S158" s="1062">
        <f t="shared" si="30"/>
        <v>44459</v>
      </c>
      <c r="T158" s="1062">
        <f t="shared" si="30"/>
        <v>44459</v>
      </c>
      <c r="U158" s="1062">
        <f t="shared" si="30"/>
        <v>44480</v>
      </c>
      <c r="V158" s="1062">
        <f t="shared" si="30"/>
        <v>44487</v>
      </c>
      <c r="W158" s="1062">
        <f t="shared" si="30"/>
        <v>44490</v>
      </c>
      <c r="X158" s="1062">
        <f t="shared" si="30"/>
        <v>44495</v>
      </c>
      <c r="Y158" s="1063">
        <f t="shared" si="30"/>
        <v>44520</v>
      </c>
      <c r="Z158" s="1064">
        <v>44535</v>
      </c>
      <c r="AA158" s="95"/>
    </row>
    <row r="159" spans="1:27" ht="37.5">
      <c r="A159" s="1869"/>
      <c r="B159" s="1055">
        <f t="shared" si="27"/>
        <v>19</v>
      </c>
      <c r="C159" s="1056" t="s">
        <v>114</v>
      </c>
      <c r="D159" s="1057" t="s">
        <v>1514</v>
      </c>
      <c r="E159" s="1058" t="s">
        <v>165</v>
      </c>
      <c r="F159" s="1057" t="s">
        <v>1514</v>
      </c>
      <c r="G159" s="1059" t="s">
        <v>116</v>
      </c>
      <c r="H159" s="1060" t="s">
        <v>1522</v>
      </c>
      <c r="I159" s="1061"/>
      <c r="J159" s="1062">
        <f t="shared" ref="J159:Y168" si="31">J$128</f>
        <v>44074</v>
      </c>
      <c r="K159" s="1062">
        <f t="shared" si="31"/>
        <v>44102</v>
      </c>
      <c r="L159" s="1062">
        <f t="shared" si="31"/>
        <v>44151</v>
      </c>
      <c r="M159" s="1062">
        <f t="shared" si="31"/>
        <v>44316</v>
      </c>
      <c r="N159" s="1062">
        <f t="shared" si="31"/>
        <v>44344</v>
      </c>
      <c r="O159" s="1062">
        <f t="shared" si="31"/>
        <v>44344</v>
      </c>
      <c r="P159" s="1062">
        <f t="shared" si="31"/>
        <v>44428</v>
      </c>
      <c r="Q159" s="1062">
        <f t="shared" si="31"/>
        <v>44460</v>
      </c>
      <c r="R159" s="1062">
        <f t="shared" si="31"/>
        <v>44460</v>
      </c>
      <c r="S159" s="1062">
        <f t="shared" si="31"/>
        <v>44459</v>
      </c>
      <c r="T159" s="1062">
        <f t="shared" si="31"/>
        <v>44459</v>
      </c>
      <c r="U159" s="1062">
        <f t="shared" si="31"/>
        <v>44480</v>
      </c>
      <c r="V159" s="1062">
        <f t="shared" si="31"/>
        <v>44487</v>
      </c>
      <c r="W159" s="1062">
        <f t="shared" si="31"/>
        <v>44490</v>
      </c>
      <c r="X159" s="1062">
        <f t="shared" si="31"/>
        <v>44495</v>
      </c>
      <c r="Y159" s="1063">
        <f t="shared" si="31"/>
        <v>44520</v>
      </c>
      <c r="Z159" s="1064">
        <v>44535</v>
      </c>
      <c r="AA159" s="95"/>
    </row>
    <row r="160" spans="1:27" ht="37.5">
      <c r="A160" s="1869"/>
      <c r="B160" s="1055">
        <f t="shared" si="27"/>
        <v>19</v>
      </c>
      <c r="C160" s="1056" t="s">
        <v>114</v>
      </c>
      <c r="D160" s="1057" t="s">
        <v>1514</v>
      </c>
      <c r="E160" s="1058" t="s">
        <v>167</v>
      </c>
      <c r="F160" s="1057" t="s">
        <v>1514</v>
      </c>
      <c r="G160" s="1059" t="s">
        <v>116</v>
      </c>
      <c r="H160" s="1060" t="s">
        <v>1518</v>
      </c>
      <c r="I160" s="1061"/>
      <c r="J160" s="1062">
        <f t="shared" si="31"/>
        <v>44074</v>
      </c>
      <c r="K160" s="1062">
        <f t="shared" si="31"/>
        <v>44102</v>
      </c>
      <c r="L160" s="1062">
        <f t="shared" si="31"/>
        <v>44151</v>
      </c>
      <c r="M160" s="1062">
        <f t="shared" si="31"/>
        <v>44316</v>
      </c>
      <c r="N160" s="1062">
        <f t="shared" si="31"/>
        <v>44344</v>
      </c>
      <c r="O160" s="1062">
        <f t="shared" si="31"/>
        <v>44344</v>
      </c>
      <c r="P160" s="1062">
        <f t="shared" si="31"/>
        <v>44428</v>
      </c>
      <c r="Q160" s="1062">
        <f t="shared" si="31"/>
        <v>44460</v>
      </c>
      <c r="R160" s="1062">
        <f t="shared" si="31"/>
        <v>44460</v>
      </c>
      <c r="S160" s="1062">
        <f t="shared" si="31"/>
        <v>44459</v>
      </c>
      <c r="T160" s="1062">
        <f t="shared" si="31"/>
        <v>44459</v>
      </c>
      <c r="U160" s="1062">
        <f t="shared" si="31"/>
        <v>44480</v>
      </c>
      <c r="V160" s="1062">
        <f t="shared" si="31"/>
        <v>44487</v>
      </c>
      <c r="W160" s="1062">
        <f t="shared" si="31"/>
        <v>44490</v>
      </c>
      <c r="X160" s="1062">
        <f t="shared" si="31"/>
        <v>44495</v>
      </c>
      <c r="Y160" s="1063">
        <f t="shared" si="31"/>
        <v>44520</v>
      </c>
      <c r="Z160" s="1064">
        <v>44112</v>
      </c>
      <c r="AA160" s="95"/>
    </row>
    <row r="161" spans="1:27" ht="37.5">
      <c r="A161" s="1869"/>
      <c r="B161" s="1055">
        <f t="shared" ref="B161:B178" si="32">$B$128</f>
        <v>19</v>
      </c>
      <c r="C161" s="1056" t="s">
        <v>114</v>
      </c>
      <c r="D161" s="1057" t="s">
        <v>1514</v>
      </c>
      <c r="E161" s="1058" t="s">
        <v>169</v>
      </c>
      <c r="F161" s="1057" t="s">
        <v>1514</v>
      </c>
      <c r="G161" s="1059" t="s">
        <v>116</v>
      </c>
      <c r="H161" s="1060" t="s">
        <v>1518</v>
      </c>
      <c r="I161" s="1061"/>
      <c r="J161" s="1062">
        <f t="shared" si="31"/>
        <v>44074</v>
      </c>
      <c r="K161" s="1062">
        <f t="shared" si="31"/>
        <v>44102</v>
      </c>
      <c r="L161" s="1062">
        <f t="shared" si="31"/>
        <v>44151</v>
      </c>
      <c r="M161" s="1062">
        <f t="shared" si="31"/>
        <v>44316</v>
      </c>
      <c r="N161" s="1062">
        <f t="shared" si="31"/>
        <v>44344</v>
      </c>
      <c r="O161" s="1062">
        <f t="shared" si="31"/>
        <v>44344</v>
      </c>
      <c r="P161" s="1062">
        <f t="shared" si="31"/>
        <v>44428</v>
      </c>
      <c r="Q161" s="1062">
        <f t="shared" si="31"/>
        <v>44460</v>
      </c>
      <c r="R161" s="1062">
        <f t="shared" si="31"/>
        <v>44460</v>
      </c>
      <c r="S161" s="1062">
        <f t="shared" si="31"/>
        <v>44459</v>
      </c>
      <c r="T161" s="1062">
        <f t="shared" si="31"/>
        <v>44459</v>
      </c>
      <c r="U161" s="1062">
        <f t="shared" si="31"/>
        <v>44480</v>
      </c>
      <c r="V161" s="1062">
        <f t="shared" si="31"/>
        <v>44487</v>
      </c>
      <c r="W161" s="1062">
        <f t="shared" si="31"/>
        <v>44490</v>
      </c>
      <c r="X161" s="1062">
        <f t="shared" si="31"/>
        <v>44495</v>
      </c>
      <c r="Y161" s="1063">
        <f t="shared" si="31"/>
        <v>44520</v>
      </c>
      <c r="Z161" s="1064">
        <v>44112</v>
      </c>
      <c r="AA161" s="95"/>
    </row>
    <row r="162" spans="1:27" ht="37.5">
      <c r="A162" s="1869"/>
      <c r="B162" s="1055">
        <f t="shared" si="32"/>
        <v>19</v>
      </c>
      <c r="C162" s="1056" t="s">
        <v>114</v>
      </c>
      <c r="D162" s="1057" t="s">
        <v>1514</v>
      </c>
      <c r="E162" s="1058" t="s">
        <v>801</v>
      </c>
      <c r="F162" s="1057" t="s">
        <v>1514</v>
      </c>
      <c r="G162" s="1059" t="s">
        <v>116</v>
      </c>
      <c r="H162" s="1060" t="s">
        <v>1525</v>
      </c>
      <c r="I162" s="1061"/>
      <c r="J162" s="1062">
        <f t="shared" si="31"/>
        <v>44074</v>
      </c>
      <c r="K162" s="1062">
        <f t="shared" si="31"/>
        <v>44102</v>
      </c>
      <c r="L162" s="1062">
        <f t="shared" si="31"/>
        <v>44151</v>
      </c>
      <c r="M162" s="1062">
        <f t="shared" si="31"/>
        <v>44316</v>
      </c>
      <c r="N162" s="1062">
        <f t="shared" si="31"/>
        <v>44344</v>
      </c>
      <c r="O162" s="1062">
        <f t="shared" si="31"/>
        <v>44344</v>
      </c>
      <c r="P162" s="1062">
        <f t="shared" si="31"/>
        <v>44428</v>
      </c>
      <c r="Q162" s="1062">
        <f t="shared" si="31"/>
        <v>44460</v>
      </c>
      <c r="R162" s="1062">
        <f t="shared" si="31"/>
        <v>44460</v>
      </c>
      <c r="S162" s="1062">
        <f t="shared" si="31"/>
        <v>44459</v>
      </c>
      <c r="T162" s="1062">
        <f t="shared" si="31"/>
        <v>44459</v>
      </c>
      <c r="U162" s="1062">
        <f t="shared" si="31"/>
        <v>44480</v>
      </c>
      <c r="V162" s="1062">
        <f t="shared" si="31"/>
        <v>44487</v>
      </c>
      <c r="W162" s="1062">
        <f t="shared" si="31"/>
        <v>44490</v>
      </c>
      <c r="X162" s="1062">
        <f t="shared" si="31"/>
        <v>44495</v>
      </c>
      <c r="Y162" s="1063">
        <f t="shared" si="31"/>
        <v>44520</v>
      </c>
      <c r="Z162" s="1064">
        <v>44999</v>
      </c>
      <c r="AA162" s="95"/>
    </row>
    <row r="163" spans="1:27" ht="37.5">
      <c r="A163" s="1869"/>
      <c r="B163" s="1055">
        <f t="shared" si="32"/>
        <v>19</v>
      </c>
      <c r="C163" s="1056" t="s">
        <v>114</v>
      </c>
      <c r="D163" s="1057" t="s">
        <v>1514</v>
      </c>
      <c r="E163" s="1058" t="s">
        <v>803</v>
      </c>
      <c r="F163" s="1057" t="s">
        <v>1514</v>
      </c>
      <c r="G163" s="1059" t="s">
        <v>116</v>
      </c>
      <c r="H163" s="1060" t="s">
        <v>1525</v>
      </c>
      <c r="I163" s="1061"/>
      <c r="J163" s="1062">
        <f t="shared" si="31"/>
        <v>44074</v>
      </c>
      <c r="K163" s="1062">
        <f t="shared" si="31"/>
        <v>44102</v>
      </c>
      <c r="L163" s="1062">
        <f t="shared" si="31"/>
        <v>44151</v>
      </c>
      <c r="M163" s="1062">
        <f t="shared" si="31"/>
        <v>44316</v>
      </c>
      <c r="N163" s="1062">
        <f t="shared" si="31"/>
        <v>44344</v>
      </c>
      <c r="O163" s="1062">
        <f t="shared" si="31"/>
        <v>44344</v>
      </c>
      <c r="P163" s="1062">
        <f t="shared" si="31"/>
        <v>44428</v>
      </c>
      <c r="Q163" s="1062">
        <f t="shared" si="31"/>
        <v>44460</v>
      </c>
      <c r="R163" s="1062">
        <f t="shared" si="31"/>
        <v>44460</v>
      </c>
      <c r="S163" s="1062">
        <f t="shared" si="31"/>
        <v>44459</v>
      </c>
      <c r="T163" s="1062">
        <f t="shared" si="31"/>
        <v>44459</v>
      </c>
      <c r="U163" s="1062">
        <f t="shared" si="31"/>
        <v>44480</v>
      </c>
      <c r="V163" s="1062">
        <f t="shared" si="31"/>
        <v>44487</v>
      </c>
      <c r="W163" s="1062">
        <f t="shared" si="31"/>
        <v>44490</v>
      </c>
      <c r="X163" s="1062">
        <f t="shared" si="31"/>
        <v>44495</v>
      </c>
      <c r="Y163" s="1063">
        <f t="shared" si="31"/>
        <v>44520</v>
      </c>
      <c r="Z163" s="1064">
        <v>44518</v>
      </c>
      <c r="AA163" s="95"/>
    </row>
    <row r="164" spans="1:27" ht="37.5">
      <c r="A164" s="1869"/>
      <c r="B164" s="1055">
        <f t="shared" si="32"/>
        <v>19</v>
      </c>
      <c r="C164" s="1056" t="s">
        <v>114</v>
      </c>
      <c r="D164" s="1057" t="s">
        <v>1514</v>
      </c>
      <c r="E164" s="1058" t="s">
        <v>298</v>
      </c>
      <c r="F164" s="1057" t="s">
        <v>1514</v>
      </c>
      <c r="G164" s="1059" t="s">
        <v>116</v>
      </c>
      <c r="H164" s="1060" t="s">
        <v>1525</v>
      </c>
      <c r="I164" s="1061"/>
      <c r="J164" s="1062">
        <f t="shared" si="31"/>
        <v>44074</v>
      </c>
      <c r="K164" s="1062">
        <f t="shared" si="31"/>
        <v>44102</v>
      </c>
      <c r="L164" s="1062">
        <f t="shared" si="31"/>
        <v>44151</v>
      </c>
      <c r="M164" s="1062">
        <f t="shared" si="31"/>
        <v>44316</v>
      </c>
      <c r="N164" s="1062">
        <f t="shared" si="31"/>
        <v>44344</v>
      </c>
      <c r="O164" s="1062">
        <f t="shared" si="31"/>
        <v>44344</v>
      </c>
      <c r="P164" s="1062">
        <f t="shared" si="31"/>
        <v>44428</v>
      </c>
      <c r="Q164" s="1062">
        <f t="shared" si="31"/>
        <v>44460</v>
      </c>
      <c r="R164" s="1062">
        <f t="shared" si="31"/>
        <v>44460</v>
      </c>
      <c r="S164" s="1062">
        <f t="shared" si="31"/>
        <v>44459</v>
      </c>
      <c r="T164" s="1062">
        <f t="shared" si="31"/>
        <v>44459</v>
      </c>
      <c r="U164" s="1062">
        <f t="shared" si="31"/>
        <v>44480</v>
      </c>
      <c r="V164" s="1062">
        <f t="shared" si="31"/>
        <v>44487</v>
      </c>
      <c r="W164" s="1062">
        <f t="shared" si="31"/>
        <v>44490</v>
      </c>
      <c r="X164" s="1062">
        <f t="shared" si="31"/>
        <v>44495</v>
      </c>
      <c r="Y164" s="1063">
        <f t="shared" si="31"/>
        <v>44520</v>
      </c>
      <c r="Z164" s="1064">
        <v>44518</v>
      </c>
      <c r="AA164" s="95"/>
    </row>
    <row r="165" spans="1:27" ht="37.5">
      <c r="A165" s="1869"/>
      <c r="B165" s="1055">
        <f t="shared" si="32"/>
        <v>19</v>
      </c>
      <c r="C165" s="1056" t="s">
        <v>114</v>
      </c>
      <c r="D165" s="1057" t="s">
        <v>1514</v>
      </c>
      <c r="E165" s="1058" t="s">
        <v>300</v>
      </c>
      <c r="F165" s="1057" t="s">
        <v>1514</v>
      </c>
      <c r="G165" s="1059" t="s">
        <v>116</v>
      </c>
      <c r="H165" s="1060" t="s">
        <v>1525</v>
      </c>
      <c r="I165" s="1061"/>
      <c r="J165" s="1062">
        <f t="shared" si="31"/>
        <v>44074</v>
      </c>
      <c r="K165" s="1062">
        <f t="shared" si="31"/>
        <v>44102</v>
      </c>
      <c r="L165" s="1062">
        <f t="shared" si="31"/>
        <v>44151</v>
      </c>
      <c r="M165" s="1062">
        <f t="shared" si="31"/>
        <v>44316</v>
      </c>
      <c r="N165" s="1062">
        <f t="shared" si="31"/>
        <v>44344</v>
      </c>
      <c r="O165" s="1062">
        <f t="shared" si="31"/>
        <v>44344</v>
      </c>
      <c r="P165" s="1062">
        <f t="shared" si="31"/>
        <v>44428</v>
      </c>
      <c r="Q165" s="1062">
        <f t="shared" si="31"/>
        <v>44460</v>
      </c>
      <c r="R165" s="1062">
        <f t="shared" si="31"/>
        <v>44460</v>
      </c>
      <c r="S165" s="1062">
        <f t="shared" si="31"/>
        <v>44459</v>
      </c>
      <c r="T165" s="1062">
        <f t="shared" si="31"/>
        <v>44459</v>
      </c>
      <c r="U165" s="1062">
        <f t="shared" si="31"/>
        <v>44480</v>
      </c>
      <c r="V165" s="1062">
        <f t="shared" si="31"/>
        <v>44487</v>
      </c>
      <c r="W165" s="1062">
        <f t="shared" si="31"/>
        <v>44490</v>
      </c>
      <c r="X165" s="1062">
        <f t="shared" si="31"/>
        <v>44495</v>
      </c>
      <c r="Y165" s="1063">
        <f t="shared" si="31"/>
        <v>44520</v>
      </c>
      <c r="Z165" s="1064">
        <v>44518</v>
      </c>
      <c r="AA165" s="95"/>
    </row>
    <row r="166" spans="1:27" ht="37.5">
      <c r="A166" s="1869"/>
      <c r="B166" s="1055">
        <f t="shared" si="32"/>
        <v>19</v>
      </c>
      <c r="C166" s="1056" t="s">
        <v>114</v>
      </c>
      <c r="D166" s="1057" t="s">
        <v>1514</v>
      </c>
      <c r="E166" s="1058" t="s">
        <v>222</v>
      </c>
      <c r="F166" s="1057" t="s">
        <v>1514</v>
      </c>
      <c r="G166" s="1059" t="s">
        <v>116</v>
      </c>
      <c r="H166" s="1060" t="s">
        <v>1525</v>
      </c>
      <c r="I166" s="1061"/>
      <c r="J166" s="1062">
        <f t="shared" si="31"/>
        <v>44074</v>
      </c>
      <c r="K166" s="1062">
        <f t="shared" si="31"/>
        <v>44102</v>
      </c>
      <c r="L166" s="1062">
        <f t="shared" si="31"/>
        <v>44151</v>
      </c>
      <c r="M166" s="1062">
        <f t="shared" si="31"/>
        <v>44316</v>
      </c>
      <c r="N166" s="1062">
        <f t="shared" si="31"/>
        <v>44344</v>
      </c>
      <c r="O166" s="1062">
        <f t="shared" si="31"/>
        <v>44344</v>
      </c>
      <c r="P166" s="1062">
        <f t="shared" si="31"/>
        <v>44428</v>
      </c>
      <c r="Q166" s="1062">
        <f t="shared" si="31"/>
        <v>44460</v>
      </c>
      <c r="R166" s="1062">
        <f t="shared" si="31"/>
        <v>44460</v>
      </c>
      <c r="S166" s="1062">
        <f t="shared" si="31"/>
        <v>44459</v>
      </c>
      <c r="T166" s="1062">
        <f t="shared" si="31"/>
        <v>44459</v>
      </c>
      <c r="U166" s="1062">
        <f t="shared" si="31"/>
        <v>44480</v>
      </c>
      <c r="V166" s="1062">
        <f t="shared" si="31"/>
        <v>44487</v>
      </c>
      <c r="W166" s="1062">
        <f t="shared" si="31"/>
        <v>44490</v>
      </c>
      <c r="X166" s="1062">
        <f t="shared" si="31"/>
        <v>44495</v>
      </c>
      <c r="Y166" s="1063">
        <f t="shared" si="31"/>
        <v>44520</v>
      </c>
      <c r="Z166" s="1064">
        <v>44799</v>
      </c>
      <c r="AA166" s="95"/>
    </row>
    <row r="167" spans="1:27" ht="37.5">
      <c r="A167" s="1869"/>
      <c r="B167" s="1055">
        <f t="shared" si="32"/>
        <v>19</v>
      </c>
      <c r="C167" s="1056" t="s">
        <v>114</v>
      </c>
      <c r="D167" s="1057" t="s">
        <v>1514</v>
      </c>
      <c r="E167" s="1058" t="s">
        <v>570</v>
      </c>
      <c r="F167" s="1057" t="s">
        <v>1514</v>
      </c>
      <c r="G167" s="1059" t="s">
        <v>116</v>
      </c>
      <c r="H167" s="1060" t="s">
        <v>1525</v>
      </c>
      <c r="I167" s="1061"/>
      <c r="J167" s="1062">
        <f t="shared" si="31"/>
        <v>44074</v>
      </c>
      <c r="K167" s="1062">
        <f t="shared" si="31"/>
        <v>44102</v>
      </c>
      <c r="L167" s="1062">
        <f t="shared" si="31"/>
        <v>44151</v>
      </c>
      <c r="M167" s="1062">
        <f t="shared" si="31"/>
        <v>44316</v>
      </c>
      <c r="N167" s="1062">
        <f t="shared" si="31"/>
        <v>44344</v>
      </c>
      <c r="O167" s="1062">
        <f t="shared" si="31"/>
        <v>44344</v>
      </c>
      <c r="P167" s="1062">
        <f t="shared" si="31"/>
        <v>44428</v>
      </c>
      <c r="Q167" s="1062">
        <f t="shared" si="31"/>
        <v>44460</v>
      </c>
      <c r="R167" s="1062">
        <f t="shared" si="31"/>
        <v>44460</v>
      </c>
      <c r="S167" s="1062">
        <f t="shared" si="31"/>
        <v>44459</v>
      </c>
      <c r="T167" s="1062">
        <f t="shared" si="31"/>
        <v>44459</v>
      </c>
      <c r="U167" s="1062">
        <f t="shared" si="31"/>
        <v>44480</v>
      </c>
      <c r="V167" s="1062">
        <f t="shared" si="31"/>
        <v>44487</v>
      </c>
      <c r="W167" s="1062">
        <f t="shared" si="31"/>
        <v>44490</v>
      </c>
      <c r="X167" s="1062">
        <f t="shared" si="31"/>
        <v>44495</v>
      </c>
      <c r="Y167" s="1063">
        <f t="shared" si="31"/>
        <v>44520</v>
      </c>
      <c r="Z167" s="1064">
        <v>44518</v>
      </c>
      <c r="AA167" s="95"/>
    </row>
    <row r="168" spans="1:27" ht="37.5">
      <c r="A168" s="1869"/>
      <c r="B168" s="1055">
        <f t="shared" si="32"/>
        <v>19</v>
      </c>
      <c r="C168" s="1056" t="s">
        <v>114</v>
      </c>
      <c r="D168" s="1057" t="s">
        <v>1514</v>
      </c>
      <c r="E168" s="1058" t="s">
        <v>572</v>
      </c>
      <c r="F168" s="1057" t="s">
        <v>1514</v>
      </c>
      <c r="G168" s="1059" t="s">
        <v>116</v>
      </c>
      <c r="H168" s="1060" t="s">
        <v>1525</v>
      </c>
      <c r="I168" s="1061"/>
      <c r="J168" s="1062">
        <f t="shared" si="31"/>
        <v>44074</v>
      </c>
      <c r="K168" s="1062">
        <f t="shared" si="31"/>
        <v>44102</v>
      </c>
      <c r="L168" s="1062">
        <f t="shared" si="31"/>
        <v>44151</v>
      </c>
      <c r="M168" s="1062">
        <f t="shared" si="31"/>
        <v>44316</v>
      </c>
      <c r="N168" s="1062">
        <f t="shared" si="31"/>
        <v>44344</v>
      </c>
      <c r="O168" s="1062">
        <f t="shared" si="31"/>
        <v>44344</v>
      </c>
      <c r="P168" s="1062">
        <f t="shared" si="31"/>
        <v>44428</v>
      </c>
      <c r="Q168" s="1062">
        <f t="shared" si="31"/>
        <v>44460</v>
      </c>
      <c r="R168" s="1062">
        <f t="shared" si="31"/>
        <v>44460</v>
      </c>
      <c r="S168" s="1062">
        <f t="shared" si="31"/>
        <v>44459</v>
      </c>
      <c r="T168" s="1062">
        <f t="shared" si="31"/>
        <v>44459</v>
      </c>
      <c r="U168" s="1062">
        <f t="shared" si="31"/>
        <v>44480</v>
      </c>
      <c r="V168" s="1062">
        <f t="shared" si="31"/>
        <v>44487</v>
      </c>
      <c r="W168" s="1062">
        <f t="shared" si="31"/>
        <v>44490</v>
      </c>
      <c r="X168" s="1062">
        <f t="shared" si="31"/>
        <v>44495</v>
      </c>
      <c r="Y168" s="1063">
        <f t="shared" si="31"/>
        <v>44520</v>
      </c>
      <c r="Z168" s="1064">
        <v>44518</v>
      </c>
      <c r="AA168" s="95"/>
    </row>
    <row r="169" spans="1:27" ht="37.5">
      <c r="A169" s="1869"/>
      <c r="B169" s="1055">
        <f t="shared" si="32"/>
        <v>19</v>
      </c>
      <c r="C169" s="1056" t="s">
        <v>114</v>
      </c>
      <c r="D169" s="1057" t="s">
        <v>1514</v>
      </c>
      <c r="E169" s="1058" t="s">
        <v>574</v>
      </c>
      <c r="F169" s="1057" t="s">
        <v>1514</v>
      </c>
      <c r="G169" s="1059" t="s">
        <v>116</v>
      </c>
      <c r="H169" s="1060" t="s">
        <v>1525</v>
      </c>
      <c r="I169" s="1061"/>
      <c r="J169" s="1062">
        <f t="shared" ref="J169:Y178" si="33">J$128</f>
        <v>44074</v>
      </c>
      <c r="K169" s="1062">
        <f t="shared" si="33"/>
        <v>44102</v>
      </c>
      <c r="L169" s="1062">
        <f t="shared" si="33"/>
        <v>44151</v>
      </c>
      <c r="M169" s="1062">
        <f t="shared" si="33"/>
        <v>44316</v>
      </c>
      <c r="N169" s="1062">
        <f t="shared" si="33"/>
        <v>44344</v>
      </c>
      <c r="O169" s="1062">
        <f t="shared" si="33"/>
        <v>44344</v>
      </c>
      <c r="P169" s="1062">
        <f t="shared" si="33"/>
        <v>44428</v>
      </c>
      <c r="Q169" s="1062">
        <f t="shared" si="33"/>
        <v>44460</v>
      </c>
      <c r="R169" s="1062">
        <f t="shared" si="33"/>
        <v>44460</v>
      </c>
      <c r="S169" s="1062">
        <f t="shared" si="33"/>
        <v>44459</v>
      </c>
      <c r="T169" s="1062">
        <f t="shared" si="33"/>
        <v>44459</v>
      </c>
      <c r="U169" s="1062">
        <f t="shared" si="33"/>
        <v>44480</v>
      </c>
      <c r="V169" s="1062">
        <f t="shared" si="33"/>
        <v>44487</v>
      </c>
      <c r="W169" s="1062">
        <f t="shared" si="33"/>
        <v>44490</v>
      </c>
      <c r="X169" s="1062">
        <f t="shared" si="33"/>
        <v>44495</v>
      </c>
      <c r="Y169" s="1063">
        <f t="shared" si="33"/>
        <v>44520</v>
      </c>
      <c r="Z169" s="1064">
        <v>44518</v>
      </c>
      <c r="AA169" s="95"/>
    </row>
    <row r="170" spans="1:27" ht="37.5">
      <c r="A170" s="1869"/>
      <c r="B170" s="1055">
        <f t="shared" si="32"/>
        <v>19</v>
      </c>
      <c r="C170" s="1056" t="s">
        <v>114</v>
      </c>
      <c r="D170" s="1057" t="s">
        <v>1514</v>
      </c>
      <c r="E170" s="1058" t="s">
        <v>576</v>
      </c>
      <c r="F170" s="1057" t="s">
        <v>1514</v>
      </c>
      <c r="G170" s="1059" t="s">
        <v>116</v>
      </c>
      <c r="H170" s="1060" t="s">
        <v>1525</v>
      </c>
      <c r="I170" s="1061"/>
      <c r="J170" s="1062">
        <f t="shared" si="33"/>
        <v>44074</v>
      </c>
      <c r="K170" s="1062">
        <f t="shared" si="33"/>
        <v>44102</v>
      </c>
      <c r="L170" s="1062">
        <f t="shared" si="33"/>
        <v>44151</v>
      </c>
      <c r="M170" s="1062">
        <f t="shared" si="33"/>
        <v>44316</v>
      </c>
      <c r="N170" s="1062">
        <f t="shared" si="33"/>
        <v>44344</v>
      </c>
      <c r="O170" s="1062">
        <f t="shared" si="33"/>
        <v>44344</v>
      </c>
      <c r="P170" s="1062">
        <f t="shared" si="33"/>
        <v>44428</v>
      </c>
      <c r="Q170" s="1062">
        <f t="shared" si="33"/>
        <v>44460</v>
      </c>
      <c r="R170" s="1062">
        <f t="shared" si="33"/>
        <v>44460</v>
      </c>
      <c r="S170" s="1062">
        <f t="shared" si="33"/>
        <v>44459</v>
      </c>
      <c r="T170" s="1062">
        <f t="shared" si="33"/>
        <v>44459</v>
      </c>
      <c r="U170" s="1062">
        <f t="shared" si="33"/>
        <v>44480</v>
      </c>
      <c r="V170" s="1062">
        <f t="shared" si="33"/>
        <v>44487</v>
      </c>
      <c r="W170" s="1062">
        <f t="shared" si="33"/>
        <v>44490</v>
      </c>
      <c r="X170" s="1062">
        <f t="shared" si="33"/>
        <v>44495</v>
      </c>
      <c r="Y170" s="1063">
        <f t="shared" si="33"/>
        <v>44520</v>
      </c>
      <c r="Z170" s="1064">
        <v>44518</v>
      </c>
      <c r="AA170" s="95"/>
    </row>
    <row r="171" spans="1:27" ht="37.5">
      <c r="A171" s="1869"/>
      <c r="B171" s="1055">
        <f t="shared" si="32"/>
        <v>19</v>
      </c>
      <c r="C171" s="1056" t="s">
        <v>114</v>
      </c>
      <c r="D171" s="1057" t="s">
        <v>1514</v>
      </c>
      <c r="E171" s="1058" t="s">
        <v>332</v>
      </c>
      <c r="F171" s="1057" t="s">
        <v>1514</v>
      </c>
      <c r="G171" s="1059" t="s">
        <v>116</v>
      </c>
      <c r="H171" s="1060" t="s">
        <v>1527</v>
      </c>
      <c r="I171" s="1061"/>
      <c r="J171" s="1062">
        <f t="shared" si="33"/>
        <v>44074</v>
      </c>
      <c r="K171" s="1062">
        <f t="shared" si="33"/>
        <v>44102</v>
      </c>
      <c r="L171" s="1062">
        <f t="shared" si="33"/>
        <v>44151</v>
      </c>
      <c r="M171" s="1062">
        <f t="shared" si="33"/>
        <v>44316</v>
      </c>
      <c r="N171" s="1062">
        <f t="shared" si="33"/>
        <v>44344</v>
      </c>
      <c r="O171" s="1062">
        <f t="shared" si="33"/>
        <v>44344</v>
      </c>
      <c r="P171" s="1062">
        <f t="shared" si="33"/>
        <v>44428</v>
      </c>
      <c r="Q171" s="1062">
        <f t="shared" si="33"/>
        <v>44460</v>
      </c>
      <c r="R171" s="1062">
        <f t="shared" si="33"/>
        <v>44460</v>
      </c>
      <c r="S171" s="1062">
        <f t="shared" si="33"/>
        <v>44459</v>
      </c>
      <c r="T171" s="1062">
        <f t="shared" si="33"/>
        <v>44459</v>
      </c>
      <c r="U171" s="1062">
        <f t="shared" si="33"/>
        <v>44480</v>
      </c>
      <c r="V171" s="1062">
        <f t="shared" si="33"/>
        <v>44487</v>
      </c>
      <c r="W171" s="1062">
        <f t="shared" si="33"/>
        <v>44490</v>
      </c>
      <c r="X171" s="1062">
        <f t="shared" si="33"/>
        <v>44495</v>
      </c>
      <c r="Y171" s="1063">
        <f t="shared" si="33"/>
        <v>44520</v>
      </c>
      <c r="Z171" s="1064">
        <v>44476</v>
      </c>
      <c r="AA171" s="95"/>
    </row>
    <row r="172" spans="1:27" ht="37.5">
      <c r="A172" s="1869"/>
      <c r="B172" s="1055">
        <f t="shared" si="32"/>
        <v>19</v>
      </c>
      <c r="C172" s="1056" t="s">
        <v>114</v>
      </c>
      <c r="D172" s="1057" t="s">
        <v>1514</v>
      </c>
      <c r="E172" s="1058" t="s">
        <v>334</v>
      </c>
      <c r="F172" s="1057" t="s">
        <v>1514</v>
      </c>
      <c r="G172" s="1059" t="s">
        <v>116</v>
      </c>
      <c r="H172" s="1060" t="s">
        <v>1527</v>
      </c>
      <c r="I172" s="1061"/>
      <c r="J172" s="1062">
        <f t="shared" si="33"/>
        <v>44074</v>
      </c>
      <c r="K172" s="1062">
        <f t="shared" si="33"/>
        <v>44102</v>
      </c>
      <c r="L172" s="1062">
        <f t="shared" si="33"/>
        <v>44151</v>
      </c>
      <c r="M172" s="1062">
        <f t="shared" si="33"/>
        <v>44316</v>
      </c>
      <c r="N172" s="1062">
        <f t="shared" si="33"/>
        <v>44344</v>
      </c>
      <c r="O172" s="1062">
        <f t="shared" si="33"/>
        <v>44344</v>
      </c>
      <c r="P172" s="1062">
        <f t="shared" si="33"/>
        <v>44428</v>
      </c>
      <c r="Q172" s="1062">
        <f t="shared" si="33"/>
        <v>44460</v>
      </c>
      <c r="R172" s="1062">
        <f t="shared" si="33"/>
        <v>44460</v>
      </c>
      <c r="S172" s="1062">
        <f t="shared" si="33"/>
        <v>44459</v>
      </c>
      <c r="T172" s="1062">
        <f t="shared" si="33"/>
        <v>44459</v>
      </c>
      <c r="U172" s="1062">
        <f t="shared" si="33"/>
        <v>44480</v>
      </c>
      <c r="V172" s="1062">
        <f t="shared" si="33"/>
        <v>44487</v>
      </c>
      <c r="W172" s="1062">
        <f t="shared" si="33"/>
        <v>44490</v>
      </c>
      <c r="X172" s="1062">
        <f t="shared" si="33"/>
        <v>44495</v>
      </c>
      <c r="Y172" s="1063">
        <f t="shared" si="33"/>
        <v>44520</v>
      </c>
      <c r="Z172" s="1064">
        <v>44007</v>
      </c>
      <c r="AA172" s="95"/>
    </row>
    <row r="173" spans="1:27" ht="37.5">
      <c r="A173" s="1869"/>
      <c r="B173" s="1055">
        <f t="shared" si="32"/>
        <v>19</v>
      </c>
      <c r="C173" s="1056" t="s">
        <v>114</v>
      </c>
      <c r="D173" s="1057" t="s">
        <v>1514</v>
      </c>
      <c r="E173" s="1058" t="s">
        <v>336</v>
      </c>
      <c r="F173" s="1057" t="s">
        <v>1514</v>
      </c>
      <c r="G173" s="1059" t="s">
        <v>116</v>
      </c>
      <c r="H173" s="1060" t="s">
        <v>1527</v>
      </c>
      <c r="I173" s="1061"/>
      <c r="J173" s="1062">
        <f t="shared" si="33"/>
        <v>44074</v>
      </c>
      <c r="K173" s="1062">
        <f t="shared" si="33"/>
        <v>44102</v>
      </c>
      <c r="L173" s="1062">
        <f t="shared" si="33"/>
        <v>44151</v>
      </c>
      <c r="M173" s="1062">
        <f t="shared" si="33"/>
        <v>44316</v>
      </c>
      <c r="N173" s="1062">
        <f t="shared" si="33"/>
        <v>44344</v>
      </c>
      <c r="O173" s="1062">
        <f t="shared" si="33"/>
        <v>44344</v>
      </c>
      <c r="P173" s="1062">
        <f t="shared" si="33"/>
        <v>44428</v>
      </c>
      <c r="Q173" s="1062">
        <f t="shared" si="33"/>
        <v>44460</v>
      </c>
      <c r="R173" s="1062">
        <f t="shared" si="33"/>
        <v>44460</v>
      </c>
      <c r="S173" s="1062">
        <f t="shared" si="33"/>
        <v>44459</v>
      </c>
      <c r="T173" s="1062">
        <f t="shared" si="33"/>
        <v>44459</v>
      </c>
      <c r="U173" s="1062">
        <f t="shared" si="33"/>
        <v>44480</v>
      </c>
      <c r="V173" s="1062">
        <f t="shared" si="33"/>
        <v>44487</v>
      </c>
      <c r="W173" s="1062">
        <f t="shared" si="33"/>
        <v>44490</v>
      </c>
      <c r="X173" s="1062">
        <f t="shared" si="33"/>
        <v>44495</v>
      </c>
      <c r="Y173" s="1063">
        <f t="shared" si="33"/>
        <v>44520</v>
      </c>
      <c r="Z173" s="1064">
        <v>44007</v>
      </c>
      <c r="AA173" s="95"/>
    </row>
    <row r="174" spans="1:27" ht="37.5">
      <c r="A174" s="1869"/>
      <c r="B174" s="1055">
        <f t="shared" si="32"/>
        <v>19</v>
      </c>
      <c r="C174" s="1056" t="s">
        <v>114</v>
      </c>
      <c r="D174" s="1057" t="s">
        <v>1514</v>
      </c>
      <c r="E174" s="1058" t="s">
        <v>338</v>
      </c>
      <c r="F174" s="1057" t="s">
        <v>1514</v>
      </c>
      <c r="G174" s="1059" t="s">
        <v>116</v>
      </c>
      <c r="H174" s="1060" t="s">
        <v>1527</v>
      </c>
      <c r="I174" s="1061"/>
      <c r="J174" s="1062">
        <f t="shared" si="33"/>
        <v>44074</v>
      </c>
      <c r="K174" s="1062">
        <f t="shared" si="33"/>
        <v>44102</v>
      </c>
      <c r="L174" s="1062">
        <f t="shared" si="33"/>
        <v>44151</v>
      </c>
      <c r="M174" s="1062">
        <f t="shared" si="33"/>
        <v>44316</v>
      </c>
      <c r="N174" s="1062">
        <f t="shared" si="33"/>
        <v>44344</v>
      </c>
      <c r="O174" s="1062">
        <f t="shared" si="33"/>
        <v>44344</v>
      </c>
      <c r="P174" s="1062">
        <f t="shared" si="33"/>
        <v>44428</v>
      </c>
      <c r="Q174" s="1062">
        <f t="shared" si="33"/>
        <v>44460</v>
      </c>
      <c r="R174" s="1062">
        <f t="shared" si="33"/>
        <v>44460</v>
      </c>
      <c r="S174" s="1062">
        <f t="shared" si="33"/>
        <v>44459</v>
      </c>
      <c r="T174" s="1062">
        <f t="shared" si="33"/>
        <v>44459</v>
      </c>
      <c r="U174" s="1062">
        <f t="shared" si="33"/>
        <v>44480</v>
      </c>
      <c r="V174" s="1062">
        <f t="shared" si="33"/>
        <v>44487</v>
      </c>
      <c r="W174" s="1062">
        <f t="shared" si="33"/>
        <v>44490</v>
      </c>
      <c r="X174" s="1062">
        <f t="shared" si="33"/>
        <v>44495</v>
      </c>
      <c r="Y174" s="1063">
        <f t="shared" si="33"/>
        <v>44520</v>
      </c>
      <c r="Z174" s="1064">
        <v>44007</v>
      </c>
      <c r="AA174" s="95"/>
    </row>
    <row r="175" spans="1:27" ht="37.5">
      <c r="A175" s="1869"/>
      <c r="B175" s="1055">
        <f t="shared" si="32"/>
        <v>19</v>
      </c>
      <c r="C175" s="1056" t="s">
        <v>114</v>
      </c>
      <c r="D175" s="1057" t="s">
        <v>1514</v>
      </c>
      <c r="E175" s="1058" t="s">
        <v>340</v>
      </c>
      <c r="F175" s="1057" t="s">
        <v>1514</v>
      </c>
      <c r="G175" s="1059" t="s">
        <v>116</v>
      </c>
      <c r="H175" s="1060" t="s">
        <v>1529</v>
      </c>
      <c r="I175" s="1061"/>
      <c r="J175" s="1062">
        <f t="shared" si="33"/>
        <v>44074</v>
      </c>
      <c r="K175" s="1062">
        <f t="shared" si="33"/>
        <v>44102</v>
      </c>
      <c r="L175" s="1062">
        <f t="shared" si="33"/>
        <v>44151</v>
      </c>
      <c r="M175" s="1062">
        <f t="shared" si="33"/>
        <v>44316</v>
      </c>
      <c r="N175" s="1062">
        <f t="shared" si="33"/>
        <v>44344</v>
      </c>
      <c r="O175" s="1062">
        <f t="shared" si="33"/>
        <v>44344</v>
      </c>
      <c r="P175" s="1062">
        <f t="shared" si="33"/>
        <v>44428</v>
      </c>
      <c r="Q175" s="1062">
        <f t="shared" si="33"/>
        <v>44460</v>
      </c>
      <c r="R175" s="1062">
        <f t="shared" si="33"/>
        <v>44460</v>
      </c>
      <c r="S175" s="1062">
        <f t="shared" si="33"/>
        <v>44459</v>
      </c>
      <c r="T175" s="1062">
        <f t="shared" si="33"/>
        <v>44459</v>
      </c>
      <c r="U175" s="1062">
        <f t="shared" si="33"/>
        <v>44480</v>
      </c>
      <c r="V175" s="1062">
        <f t="shared" si="33"/>
        <v>44487</v>
      </c>
      <c r="W175" s="1062">
        <f t="shared" si="33"/>
        <v>44490</v>
      </c>
      <c r="X175" s="1062">
        <f t="shared" si="33"/>
        <v>44495</v>
      </c>
      <c r="Y175" s="1063">
        <f t="shared" si="33"/>
        <v>44520</v>
      </c>
      <c r="Z175" s="1064">
        <v>44824</v>
      </c>
      <c r="AA175" s="95"/>
    </row>
    <row r="176" spans="1:27" ht="37.5">
      <c r="A176" s="1869"/>
      <c r="B176" s="1055">
        <f t="shared" si="32"/>
        <v>19</v>
      </c>
      <c r="C176" s="1056" t="s">
        <v>114</v>
      </c>
      <c r="D176" s="1057" t="s">
        <v>1514</v>
      </c>
      <c r="E176" s="1058" t="s">
        <v>342</v>
      </c>
      <c r="F176" s="1057" t="s">
        <v>1514</v>
      </c>
      <c r="G176" s="1059" t="s">
        <v>116</v>
      </c>
      <c r="H176" s="1060" t="s">
        <v>1529</v>
      </c>
      <c r="I176" s="1061"/>
      <c r="J176" s="1062">
        <f t="shared" si="33"/>
        <v>44074</v>
      </c>
      <c r="K176" s="1062">
        <f t="shared" si="33"/>
        <v>44102</v>
      </c>
      <c r="L176" s="1062">
        <f t="shared" si="33"/>
        <v>44151</v>
      </c>
      <c r="M176" s="1062">
        <f t="shared" si="33"/>
        <v>44316</v>
      </c>
      <c r="N176" s="1062">
        <f t="shared" si="33"/>
        <v>44344</v>
      </c>
      <c r="O176" s="1062">
        <f t="shared" si="33"/>
        <v>44344</v>
      </c>
      <c r="P176" s="1062">
        <f t="shared" si="33"/>
        <v>44428</v>
      </c>
      <c r="Q176" s="1062">
        <f t="shared" si="33"/>
        <v>44460</v>
      </c>
      <c r="R176" s="1062">
        <f t="shared" si="33"/>
        <v>44460</v>
      </c>
      <c r="S176" s="1062">
        <f t="shared" si="33"/>
        <v>44459</v>
      </c>
      <c r="T176" s="1062">
        <f t="shared" si="33"/>
        <v>44459</v>
      </c>
      <c r="U176" s="1062">
        <f t="shared" si="33"/>
        <v>44480</v>
      </c>
      <c r="V176" s="1062">
        <f t="shared" si="33"/>
        <v>44487</v>
      </c>
      <c r="W176" s="1062">
        <f t="shared" si="33"/>
        <v>44490</v>
      </c>
      <c r="X176" s="1062">
        <f t="shared" si="33"/>
        <v>44495</v>
      </c>
      <c r="Y176" s="1063">
        <f t="shared" si="33"/>
        <v>44520</v>
      </c>
      <c r="Z176" s="1064">
        <v>44443</v>
      </c>
      <c r="AA176" s="95"/>
    </row>
    <row r="177" spans="1:27" ht="37.5">
      <c r="A177" s="1869"/>
      <c r="B177" s="1055">
        <f t="shared" si="32"/>
        <v>19</v>
      </c>
      <c r="C177" s="1056" t="s">
        <v>114</v>
      </c>
      <c r="D177" s="1057" t="s">
        <v>1514</v>
      </c>
      <c r="E177" s="1058" t="s">
        <v>344</v>
      </c>
      <c r="F177" s="1057" t="s">
        <v>1514</v>
      </c>
      <c r="G177" s="1059" t="s">
        <v>116</v>
      </c>
      <c r="H177" s="1060" t="s">
        <v>1529</v>
      </c>
      <c r="I177" s="1061"/>
      <c r="J177" s="1062">
        <f t="shared" si="33"/>
        <v>44074</v>
      </c>
      <c r="K177" s="1062">
        <f t="shared" si="33"/>
        <v>44102</v>
      </c>
      <c r="L177" s="1062">
        <f t="shared" si="33"/>
        <v>44151</v>
      </c>
      <c r="M177" s="1062">
        <f t="shared" si="33"/>
        <v>44316</v>
      </c>
      <c r="N177" s="1062">
        <f t="shared" si="33"/>
        <v>44344</v>
      </c>
      <c r="O177" s="1062">
        <f t="shared" si="33"/>
        <v>44344</v>
      </c>
      <c r="P177" s="1062">
        <f t="shared" si="33"/>
        <v>44428</v>
      </c>
      <c r="Q177" s="1062">
        <f t="shared" si="33"/>
        <v>44460</v>
      </c>
      <c r="R177" s="1062">
        <f t="shared" si="33"/>
        <v>44460</v>
      </c>
      <c r="S177" s="1062">
        <f t="shared" si="33"/>
        <v>44459</v>
      </c>
      <c r="T177" s="1062">
        <f t="shared" si="33"/>
        <v>44459</v>
      </c>
      <c r="U177" s="1062">
        <f t="shared" si="33"/>
        <v>44480</v>
      </c>
      <c r="V177" s="1062">
        <f t="shared" si="33"/>
        <v>44487</v>
      </c>
      <c r="W177" s="1062">
        <f t="shared" si="33"/>
        <v>44490</v>
      </c>
      <c r="X177" s="1062">
        <f t="shared" si="33"/>
        <v>44495</v>
      </c>
      <c r="Y177" s="1063">
        <f t="shared" si="33"/>
        <v>44520</v>
      </c>
      <c r="Z177" s="1064">
        <v>44443</v>
      </c>
      <c r="AA177" s="95"/>
    </row>
    <row r="178" spans="1:27" ht="37.5">
      <c r="A178" s="1869"/>
      <c r="B178" s="1065">
        <f t="shared" si="32"/>
        <v>19</v>
      </c>
      <c r="C178" s="1066" t="s">
        <v>114</v>
      </c>
      <c r="D178" s="1067" t="s">
        <v>1514</v>
      </c>
      <c r="E178" s="1068" t="s">
        <v>346</v>
      </c>
      <c r="F178" s="1067" t="s">
        <v>1514</v>
      </c>
      <c r="G178" s="1069" t="s">
        <v>116</v>
      </c>
      <c r="H178" s="1070" t="s">
        <v>1529</v>
      </c>
      <c r="I178" s="1071"/>
      <c r="J178" s="1072">
        <f t="shared" si="33"/>
        <v>44074</v>
      </c>
      <c r="K178" s="1072">
        <f t="shared" si="33"/>
        <v>44102</v>
      </c>
      <c r="L178" s="1072">
        <f t="shared" si="33"/>
        <v>44151</v>
      </c>
      <c r="M178" s="1072">
        <f t="shared" si="33"/>
        <v>44316</v>
      </c>
      <c r="N178" s="1072">
        <f t="shared" si="33"/>
        <v>44344</v>
      </c>
      <c r="O178" s="1072">
        <f t="shared" si="33"/>
        <v>44344</v>
      </c>
      <c r="P178" s="1072">
        <f t="shared" si="33"/>
        <v>44428</v>
      </c>
      <c r="Q178" s="1072">
        <f t="shared" si="33"/>
        <v>44460</v>
      </c>
      <c r="R178" s="1072">
        <f t="shared" si="33"/>
        <v>44460</v>
      </c>
      <c r="S178" s="1072">
        <f t="shared" si="33"/>
        <v>44459</v>
      </c>
      <c r="T178" s="1072">
        <f t="shared" si="33"/>
        <v>44459</v>
      </c>
      <c r="U178" s="1072">
        <f t="shared" si="33"/>
        <v>44480</v>
      </c>
      <c r="V178" s="1072">
        <f t="shared" si="33"/>
        <v>44487</v>
      </c>
      <c r="W178" s="1072">
        <f t="shared" si="33"/>
        <v>44490</v>
      </c>
      <c r="X178" s="1072">
        <f t="shared" si="33"/>
        <v>44495</v>
      </c>
      <c r="Y178" s="1073">
        <f t="shared" si="33"/>
        <v>44520</v>
      </c>
      <c r="Z178" s="1064">
        <v>44443</v>
      </c>
      <c r="AA178" s="95"/>
    </row>
    <row r="179" spans="1:27" ht="37.5">
      <c r="A179" s="1869">
        <f>A128+1</f>
        <v>17</v>
      </c>
      <c r="B179" s="1044">
        <v>20</v>
      </c>
      <c r="C179" s="1045" t="s">
        <v>114</v>
      </c>
      <c r="D179" s="1046" t="s">
        <v>1532</v>
      </c>
      <c r="E179" s="1047" t="s">
        <v>891</v>
      </c>
      <c r="F179" s="1046" t="s">
        <v>1532</v>
      </c>
      <c r="G179" s="1048" t="s">
        <v>116</v>
      </c>
      <c r="H179" s="1049" t="s">
        <v>1531</v>
      </c>
      <c r="I179" s="1050" t="str">
        <f>$I$5</f>
        <v>2-х этапный ЗЗП, без ПС</v>
      </c>
      <c r="J179" s="1051">
        <f>IFERROR(VLOOKUP($D$179,'ИСХОДНИК-даты-2х'!$D$10:$AI$139,2,0),"-")</f>
        <v>44541</v>
      </c>
      <c r="K179" s="1078">
        <f>IFERROR(VLOOKUP($D$179,'ИСХОДНИК-даты-2х'!$D$10:$AI$139,3,0),"-")</f>
        <v>44568</v>
      </c>
      <c r="L179" s="970">
        <f>IFERROR(VLOOKUP($D$179,'ИСХОДНИК-даты-2х'!$D$10:$AI$139,4,0),"-")</f>
        <v>44617</v>
      </c>
      <c r="M179" s="911">
        <f>IFERROR(VLOOKUP($D$179,'ИСХОДНИК-даты-2х'!$D$10:$AI$139,5,0),"-")</f>
        <v>44622</v>
      </c>
      <c r="N179" s="911">
        <f>IFERROR(VLOOKUP($D$179,'ИСХОДНИК-даты-2х'!$D$10:$AI$139,6,0),"-")</f>
        <v>44650</v>
      </c>
      <c r="O179" s="911">
        <f>IFERROR(VLOOKUP($D$179,'ИСХОДНИК-даты-2х'!$D$10:$AI$139,7,0),"-")</f>
        <v>44650</v>
      </c>
      <c r="P179" s="911">
        <f>IFERROR(VLOOKUP($D$179,'ИСХОДНИК-даты-2х'!$D$10:$AI$139,8,0),"-")</f>
        <v>44734</v>
      </c>
      <c r="Q179" s="911">
        <f>IFERROR(VLOOKUP($D$179,'ИСХОДНИК-даты-2х'!$D$10:$AI$139,9,0),"-")</f>
        <v>44764</v>
      </c>
      <c r="R179" s="911">
        <f>IFERROR(VLOOKUP($D$179,'ИСХОДНИК-даты-2х'!$D$10:$AI$139,10,0),"-")</f>
        <v>44764</v>
      </c>
      <c r="S179" s="911">
        <f>IFERROR(VLOOKUP($D$179,'ИСХОДНИК-даты-2х'!$D$10:$AI$139,11,0),"-")</f>
        <v>44763</v>
      </c>
      <c r="T179" s="911">
        <f>IFERROR(VLOOKUP($D$179,'ИСХОДНИК-даты-2х'!$D$10:$AI$139,12,0),"-")</f>
        <v>44763</v>
      </c>
      <c r="U179" s="911">
        <f>IFERROR(VLOOKUP($D$179,'ИСХОДНИК-даты-2х'!$D$10:$AI$139,13,0),"-")</f>
        <v>44784</v>
      </c>
      <c r="V179" s="911">
        <f>IFERROR(VLOOKUP($D$179,'ИСХОДНИК-даты-2х'!$D$10:$AI$139,14,0),"-")</f>
        <v>44791</v>
      </c>
      <c r="W179" s="911">
        <f>IFERROR(VLOOKUP($D$179,'ИСХОДНИК-даты-2х'!$D$10:$AI$139,15,0),"-")</f>
        <v>44796</v>
      </c>
      <c r="X179" s="911">
        <f>IFERROR(VLOOKUP($D$179,'ИСХОДНИК-даты-2х'!$D$10:$AI$139,16,0),"-")</f>
        <v>44799</v>
      </c>
      <c r="Y179" s="1079">
        <f>IFERROR(VLOOKUP($D$179,'ИСХОДНИК-даты-2х'!$D$10:$AI$139,17,0),"-")</f>
        <v>44824</v>
      </c>
      <c r="Z179" s="1064">
        <v>44399</v>
      </c>
      <c r="AA179" s="95"/>
    </row>
    <row r="180" spans="1:27" ht="37.5">
      <c r="A180" s="1869"/>
      <c r="B180" s="1055">
        <f t="shared" ref="B180:B201" si="34">$B$179</f>
        <v>20</v>
      </c>
      <c r="C180" s="1056" t="s">
        <v>114</v>
      </c>
      <c r="D180" s="1057" t="s">
        <v>1532</v>
      </c>
      <c r="E180" s="1058" t="s">
        <v>893</v>
      </c>
      <c r="F180" s="1057" t="s">
        <v>1532</v>
      </c>
      <c r="G180" s="1059" t="s">
        <v>116</v>
      </c>
      <c r="H180" s="1060" t="s">
        <v>1531</v>
      </c>
      <c r="I180" s="1061"/>
      <c r="J180" s="1062">
        <f t="shared" ref="J180:Y189" si="35">J$179</f>
        <v>44541</v>
      </c>
      <c r="K180" s="1062">
        <f t="shared" si="35"/>
        <v>44568</v>
      </c>
      <c r="L180" s="1062">
        <f t="shared" si="35"/>
        <v>44617</v>
      </c>
      <c r="M180" s="1062">
        <f t="shared" si="35"/>
        <v>44622</v>
      </c>
      <c r="N180" s="1062">
        <f t="shared" si="35"/>
        <v>44650</v>
      </c>
      <c r="O180" s="1062">
        <f t="shared" si="35"/>
        <v>44650</v>
      </c>
      <c r="P180" s="1062">
        <f t="shared" si="35"/>
        <v>44734</v>
      </c>
      <c r="Q180" s="1062">
        <f t="shared" si="35"/>
        <v>44764</v>
      </c>
      <c r="R180" s="1062">
        <f t="shared" si="35"/>
        <v>44764</v>
      </c>
      <c r="S180" s="1062">
        <f t="shared" si="35"/>
        <v>44763</v>
      </c>
      <c r="T180" s="1062">
        <f t="shared" si="35"/>
        <v>44763</v>
      </c>
      <c r="U180" s="1062">
        <f t="shared" si="35"/>
        <v>44784</v>
      </c>
      <c r="V180" s="1062">
        <f t="shared" si="35"/>
        <v>44791</v>
      </c>
      <c r="W180" s="1062">
        <f t="shared" si="35"/>
        <v>44796</v>
      </c>
      <c r="X180" s="1062">
        <f t="shared" si="35"/>
        <v>44799</v>
      </c>
      <c r="Y180" s="1063">
        <f t="shared" si="35"/>
        <v>44824</v>
      </c>
      <c r="Z180" s="1064">
        <v>44111</v>
      </c>
      <c r="AA180" s="95"/>
    </row>
    <row r="181" spans="1:27" ht="37.5">
      <c r="A181" s="1869"/>
      <c r="B181" s="1055">
        <f t="shared" si="34"/>
        <v>20</v>
      </c>
      <c r="C181" s="1056" t="s">
        <v>114</v>
      </c>
      <c r="D181" s="1057" t="s">
        <v>1532</v>
      </c>
      <c r="E181" s="1058" t="s">
        <v>894</v>
      </c>
      <c r="F181" s="1057" t="s">
        <v>1532</v>
      </c>
      <c r="G181" s="1059" t="s">
        <v>116</v>
      </c>
      <c r="H181" s="1060" t="s">
        <v>1531</v>
      </c>
      <c r="I181" s="1061"/>
      <c r="J181" s="1062">
        <f t="shared" si="35"/>
        <v>44541</v>
      </c>
      <c r="K181" s="1062">
        <f t="shared" si="35"/>
        <v>44568</v>
      </c>
      <c r="L181" s="1062">
        <f t="shared" si="35"/>
        <v>44617</v>
      </c>
      <c r="M181" s="1062">
        <f t="shared" si="35"/>
        <v>44622</v>
      </c>
      <c r="N181" s="1062">
        <f t="shared" si="35"/>
        <v>44650</v>
      </c>
      <c r="O181" s="1062">
        <f t="shared" si="35"/>
        <v>44650</v>
      </c>
      <c r="P181" s="1062">
        <f t="shared" si="35"/>
        <v>44734</v>
      </c>
      <c r="Q181" s="1062">
        <f t="shared" si="35"/>
        <v>44764</v>
      </c>
      <c r="R181" s="1062">
        <f t="shared" si="35"/>
        <v>44764</v>
      </c>
      <c r="S181" s="1062">
        <f t="shared" si="35"/>
        <v>44763</v>
      </c>
      <c r="T181" s="1062">
        <f t="shared" si="35"/>
        <v>44763</v>
      </c>
      <c r="U181" s="1062">
        <f t="shared" si="35"/>
        <v>44784</v>
      </c>
      <c r="V181" s="1062">
        <f t="shared" si="35"/>
        <v>44791</v>
      </c>
      <c r="W181" s="1062">
        <f t="shared" si="35"/>
        <v>44796</v>
      </c>
      <c r="X181" s="1062">
        <f t="shared" si="35"/>
        <v>44799</v>
      </c>
      <c r="Y181" s="1063">
        <f t="shared" si="35"/>
        <v>44824</v>
      </c>
      <c r="Z181" s="1064">
        <v>44409</v>
      </c>
      <c r="AA181" s="95"/>
    </row>
    <row r="182" spans="1:27" ht="37.5">
      <c r="A182" s="1869"/>
      <c r="B182" s="1055">
        <f t="shared" si="34"/>
        <v>20</v>
      </c>
      <c r="C182" s="1056" t="s">
        <v>114</v>
      </c>
      <c r="D182" s="1057" t="s">
        <v>1532</v>
      </c>
      <c r="E182" s="1058" t="s">
        <v>895</v>
      </c>
      <c r="F182" s="1057" t="s">
        <v>1532</v>
      </c>
      <c r="G182" s="1059" t="s">
        <v>116</v>
      </c>
      <c r="H182" s="1060" t="s">
        <v>1531</v>
      </c>
      <c r="I182" s="1061"/>
      <c r="J182" s="1062">
        <f t="shared" si="35"/>
        <v>44541</v>
      </c>
      <c r="K182" s="1062">
        <f t="shared" si="35"/>
        <v>44568</v>
      </c>
      <c r="L182" s="1062">
        <f t="shared" si="35"/>
        <v>44617</v>
      </c>
      <c r="M182" s="1062">
        <f t="shared" si="35"/>
        <v>44622</v>
      </c>
      <c r="N182" s="1062">
        <f t="shared" si="35"/>
        <v>44650</v>
      </c>
      <c r="O182" s="1062">
        <f t="shared" si="35"/>
        <v>44650</v>
      </c>
      <c r="P182" s="1062">
        <f t="shared" si="35"/>
        <v>44734</v>
      </c>
      <c r="Q182" s="1062">
        <f t="shared" si="35"/>
        <v>44764</v>
      </c>
      <c r="R182" s="1062">
        <f t="shared" si="35"/>
        <v>44764</v>
      </c>
      <c r="S182" s="1062">
        <f t="shared" si="35"/>
        <v>44763</v>
      </c>
      <c r="T182" s="1062">
        <f t="shared" si="35"/>
        <v>44763</v>
      </c>
      <c r="U182" s="1062">
        <f t="shared" si="35"/>
        <v>44784</v>
      </c>
      <c r="V182" s="1062">
        <f t="shared" si="35"/>
        <v>44791</v>
      </c>
      <c r="W182" s="1062">
        <f t="shared" si="35"/>
        <v>44796</v>
      </c>
      <c r="X182" s="1062">
        <f t="shared" si="35"/>
        <v>44799</v>
      </c>
      <c r="Y182" s="1063">
        <f t="shared" si="35"/>
        <v>44824</v>
      </c>
      <c r="Z182" s="1064">
        <v>44111</v>
      </c>
      <c r="AA182" s="95"/>
    </row>
    <row r="183" spans="1:27" ht="37.5">
      <c r="A183" s="1869"/>
      <c r="B183" s="1055">
        <f t="shared" si="34"/>
        <v>20</v>
      </c>
      <c r="C183" s="1056" t="s">
        <v>114</v>
      </c>
      <c r="D183" s="1057" t="s">
        <v>1532</v>
      </c>
      <c r="E183" s="1058" t="s">
        <v>238</v>
      </c>
      <c r="F183" s="1057" t="s">
        <v>1532</v>
      </c>
      <c r="G183" s="1059" t="s">
        <v>116</v>
      </c>
      <c r="H183" s="1060" t="s">
        <v>1531</v>
      </c>
      <c r="I183" s="1061"/>
      <c r="J183" s="1062">
        <f t="shared" si="35"/>
        <v>44541</v>
      </c>
      <c r="K183" s="1062">
        <f t="shared" si="35"/>
        <v>44568</v>
      </c>
      <c r="L183" s="1062">
        <f t="shared" si="35"/>
        <v>44617</v>
      </c>
      <c r="M183" s="1062">
        <f t="shared" si="35"/>
        <v>44622</v>
      </c>
      <c r="N183" s="1062">
        <f t="shared" si="35"/>
        <v>44650</v>
      </c>
      <c r="O183" s="1062">
        <f t="shared" si="35"/>
        <v>44650</v>
      </c>
      <c r="P183" s="1062">
        <f t="shared" si="35"/>
        <v>44734</v>
      </c>
      <c r="Q183" s="1062">
        <f t="shared" si="35"/>
        <v>44764</v>
      </c>
      <c r="R183" s="1062">
        <f t="shared" si="35"/>
        <v>44764</v>
      </c>
      <c r="S183" s="1062">
        <f t="shared" si="35"/>
        <v>44763</v>
      </c>
      <c r="T183" s="1062">
        <f t="shared" si="35"/>
        <v>44763</v>
      </c>
      <c r="U183" s="1062">
        <f t="shared" si="35"/>
        <v>44784</v>
      </c>
      <c r="V183" s="1062">
        <f t="shared" si="35"/>
        <v>44791</v>
      </c>
      <c r="W183" s="1062">
        <f t="shared" si="35"/>
        <v>44796</v>
      </c>
      <c r="X183" s="1062">
        <f t="shared" si="35"/>
        <v>44799</v>
      </c>
      <c r="Y183" s="1063">
        <f t="shared" si="35"/>
        <v>44824</v>
      </c>
      <c r="Z183" s="1064">
        <v>44409</v>
      </c>
      <c r="AA183" s="95"/>
    </row>
    <row r="184" spans="1:27" ht="37.5">
      <c r="A184" s="1869"/>
      <c r="B184" s="1055">
        <f t="shared" si="34"/>
        <v>20</v>
      </c>
      <c r="C184" s="1056" t="s">
        <v>114</v>
      </c>
      <c r="D184" s="1057" t="s">
        <v>1532</v>
      </c>
      <c r="E184" s="1058" t="s">
        <v>240</v>
      </c>
      <c r="F184" s="1057" t="s">
        <v>1532</v>
      </c>
      <c r="G184" s="1059" t="s">
        <v>116</v>
      </c>
      <c r="H184" s="1060" t="s">
        <v>1531</v>
      </c>
      <c r="I184" s="1061"/>
      <c r="J184" s="1062">
        <f t="shared" si="35"/>
        <v>44541</v>
      </c>
      <c r="K184" s="1062">
        <f t="shared" si="35"/>
        <v>44568</v>
      </c>
      <c r="L184" s="1062">
        <f t="shared" si="35"/>
        <v>44617</v>
      </c>
      <c r="M184" s="1062">
        <f t="shared" si="35"/>
        <v>44622</v>
      </c>
      <c r="N184" s="1062">
        <f t="shared" si="35"/>
        <v>44650</v>
      </c>
      <c r="O184" s="1062">
        <f t="shared" si="35"/>
        <v>44650</v>
      </c>
      <c r="P184" s="1062">
        <f t="shared" si="35"/>
        <v>44734</v>
      </c>
      <c r="Q184" s="1062">
        <f t="shared" si="35"/>
        <v>44764</v>
      </c>
      <c r="R184" s="1062">
        <f t="shared" si="35"/>
        <v>44764</v>
      </c>
      <c r="S184" s="1062">
        <f t="shared" si="35"/>
        <v>44763</v>
      </c>
      <c r="T184" s="1062">
        <f t="shared" si="35"/>
        <v>44763</v>
      </c>
      <c r="U184" s="1062">
        <f t="shared" si="35"/>
        <v>44784</v>
      </c>
      <c r="V184" s="1062">
        <f t="shared" si="35"/>
        <v>44791</v>
      </c>
      <c r="W184" s="1062">
        <f t="shared" si="35"/>
        <v>44796</v>
      </c>
      <c r="X184" s="1062">
        <f t="shared" si="35"/>
        <v>44799</v>
      </c>
      <c r="Y184" s="1063">
        <f t="shared" si="35"/>
        <v>44824</v>
      </c>
      <c r="Z184" s="1064">
        <v>44111</v>
      </c>
      <c r="AA184" s="95"/>
    </row>
    <row r="185" spans="1:27" ht="37.5">
      <c r="A185" s="1869"/>
      <c r="B185" s="1055">
        <f t="shared" si="34"/>
        <v>20</v>
      </c>
      <c r="C185" s="1056" t="s">
        <v>114</v>
      </c>
      <c r="D185" s="1057" t="s">
        <v>1532</v>
      </c>
      <c r="E185" s="1058" t="s">
        <v>242</v>
      </c>
      <c r="F185" s="1057" t="s">
        <v>1532</v>
      </c>
      <c r="G185" s="1059" t="s">
        <v>116</v>
      </c>
      <c r="H185" s="1060" t="s">
        <v>1531</v>
      </c>
      <c r="I185" s="1061"/>
      <c r="J185" s="1062">
        <f t="shared" si="35"/>
        <v>44541</v>
      </c>
      <c r="K185" s="1062">
        <f t="shared" si="35"/>
        <v>44568</v>
      </c>
      <c r="L185" s="1062">
        <f t="shared" si="35"/>
        <v>44617</v>
      </c>
      <c r="M185" s="1062">
        <f t="shared" si="35"/>
        <v>44622</v>
      </c>
      <c r="N185" s="1062">
        <f t="shared" si="35"/>
        <v>44650</v>
      </c>
      <c r="O185" s="1062">
        <f t="shared" si="35"/>
        <v>44650</v>
      </c>
      <c r="P185" s="1062">
        <f t="shared" si="35"/>
        <v>44734</v>
      </c>
      <c r="Q185" s="1062">
        <f t="shared" si="35"/>
        <v>44764</v>
      </c>
      <c r="R185" s="1062">
        <f t="shared" si="35"/>
        <v>44764</v>
      </c>
      <c r="S185" s="1062">
        <f t="shared" si="35"/>
        <v>44763</v>
      </c>
      <c r="T185" s="1062">
        <f t="shared" si="35"/>
        <v>44763</v>
      </c>
      <c r="U185" s="1062">
        <f t="shared" si="35"/>
        <v>44784</v>
      </c>
      <c r="V185" s="1062">
        <f t="shared" si="35"/>
        <v>44791</v>
      </c>
      <c r="W185" s="1062">
        <f t="shared" si="35"/>
        <v>44796</v>
      </c>
      <c r="X185" s="1062">
        <f t="shared" si="35"/>
        <v>44799</v>
      </c>
      <c r="Y185" s="1063">
        <f t="shared" si="35"/>
        <v>44824</v>
      </c>
      <c r="Z185" s="1064">
        <v>44111</v>
      </c>
      <c r="AA185" s="95"/>
    </row>
    <row r="186" spans="1:27" ht="37.5">
      <c r="A186" s="1869"/>
      <c r="B186" s="1055">
        <f t="shared" si="34"/>
        <v>20</v>
      </c>
      <c r="C186" s="1056" t="s">
        <v>114</v>
      </c>
      <c r="D186" s="1057" t="s">
        <v>1532</v>
      </c>
      <c r="E186" s="1058" t="s">
        <v>244</v>
      </c>
      <c r="F186" s="1057" t="s">
        <v>1532</v>
      </c>
      <c r="G186" s="1059" t="s">
        <v>116</v>
      </c>
      <c r="H186" s="1060" t="s">
        <v>1531</v>
      </c>
      <c r="I186" s="1061"/>
      <c r="J186" s="1062">
        <f t="shared" si="35"/>
        <v>44541</v>
      </c>
      <c r="K186" s="1062">
        <f t="shared" si="35"/>
        <v>44568</v>
      </c>
      <c r="L186" s="1062">
        <f t="shared" si="35"/>
        <v>44617</v>
      </c>
      <c r="M186" s="1062">
        <f t="shared" si="35"/>
        <v>44622</v>
      </c>
      <c r="N186" s="1062">
        <f t="shared" si="35"/>
        <v>44650</v>
      </c>
      <c r="O186" s="1062">
        <f t="shared" si="35"/>
        <v>44650</v>
      </c>
      <c r="P186" s="1062">
        <f t="shared" si="35"/>
        <v>44734</v>
      </c>
      <c r="Q186" s="1062">
        <f t="shared" si="35"/>
        <v>44764</v>
      </c>
      <c r="R186" s="1062">
        <f t="shared" si="35"/>
        <v>44764</v>
      </c>
      <c r="S186" s="1062">
        <f t="shared" si="35"/>
        <v>44763</v>
      </c>
      <c r="T186" s="1062">
        <f t="shared" si="35"/>
        <v>44763</v>
      </c>
      <c r="U186" s="1062">
        <f t="shared" si="35"/>
        <v>44784</v>
      </c>
      <c r="V186" s="1062">
        <f t="shared" si="35"/>
        <v>44791</v>
      </c>
      <c r="W186" s="1062">
        <f t="shared" si="35"/>
        <v>44796</v>
      </c>
      <c r="X186" s="1062">
        <f t="shared" si="35"/>
        <v>44799</v>
      </c>
      <c r="Y186" s="1063">
        <f t="shared" si="35"/>
        <v>44824</v>
      </c>
      <c r="Z186" s="1064">
        <v>44111</v>
      </c>
      <c r="AA186" s="95"/>
    </row>
    <row r="187" spans="1:27" ht="37.5">
      <c r="A187" s="1869"/>
      <c r="B187" s="1055">
        <f t="shared" si="34"/>
        <v>20</v>
      </c>
      <c r="C187" s="1056" t="s">
        <v>114</v>
      </c>
      <c r="D187" s="1057" t="s">
        <v>1532</v>
      </c>
      <c r="E187" s="1058" t="s">
        <v>906</v>
      </c>
      <c r="F187" s="1057" t="s">
        <v>1532</v>
      </c>
      <c r="G187" s="1059" t="s">
        <v>116</v>
      </c>
      <c r="H187" s="1060" t="s">
        <v>1534</v>
      </c>
      <c r="I187" s="1061"/>
      <c r="J187" s="1062">
        <f t="shared" si="35"/>
        <v>44541</v>
      </c>
      <c r="K187" s="1062">
        <f t="shared" si="35"/>
        <v>44568</v>
      </c>
      <c r="L187" s="1062">
        <f t="shared" si="35"/>
        <v>44617</v>
      </c>
      <c r="M187" s="1062">
        <f t="shared" si="35"/>
        <v>44622</v>
      </c>
      <c r="N187" s="1062">
        <f t="shared" si="35"/>
        <v>44650</v>
      </c>
      <c r="O187" s="1062">
        <f t="shared" si="35"/>
        <v>44650</v>
      </c>
      <c r="P187" s="1062">
        <f t="shared" si="35"/>
        <v>44734</v>
      </c>
      <c r="Q187" s="1062">
        <f t="shared" si="35"/>
        <v>44764</v>
      </c>
      <c r="R187" s="1062">
        <f t="shared" si="35"/>
        <v>44764</v>
      </c>
      <c r="S187" s="1062">
        <f t="shared" si="35"/>
        <v>44763</v>
      </c>
      <c r="T187" s="1062">
        <f t="shared" si="35"/>
        <v>44763</v>
      </c>
      <c r="U187" s="1062">
        <f t="shared" si="35"/>
        <v>44784</v>
      </c>
      <c r="V187" s="1062">
        <f t="shared" si="35"/>
        <v>44791</v>
      </c>
      <c r="W187" s="1062">
        <f t="shared" si="35"/>
        <v>44796</v>
      </c>
      <c r="X187" s="1062">
        <f t="shared" si="35"/>
        <v>44799</v>
      </c>
      <c r="Y187" s="1063">
        <f t="shared" si="35"/>
        <v>44824</v>
      </c>
      <c r="Z187" s="1064">
        <v>44166</v>
      </c>
      <c r="AA187" s="95"/>
    </row>
    <row r="188" spans="1:27" ht="37.5">
      <c r="A188" s="1869"/>
      <c r="B188" s="1055">
        <f t="shared" si="34"/>
        <v>20</v>
      </c>
      <c r="C188" s="1056" t="s">
        <v>114</v>
      </c>
      <c r="D188" s="1057" t="s">
        <v>1532</v>
      </c>
      <c r="E188" s="1058" t="s">
        <v>908</v>
      </c>
      <c r="F188" s="1057" t="s">
        <v>1532</v>
      </c>
      <c r="G188" s="1059" t="s">
        <v>116</v>
      </c>
      <c r="H188" s="1060" t="s">
        <v>1534</v>
      </c>
      <c r="I188" s="1061"/>
      <c r="J188" s="1062">
        <f t="shared" si="35"/>
        <v>44541</v>
      </c>
      <c r="K188" s="1062">
        <f t="shared" si="35"/>
        <v>44568</v>
      </c>
      <c r="L188" s="1062">
        <f t="shared" si="35"/>
        <v>44617</v>
      </c>
      <c r="M188" s="1062">
        <f t="shared" si="35"/>
        <v>44622</v>
      </c>
      <c r="N188" s="1062">
        <f t="shared" si="35"/>
        <v>44650</v>
      </c>
      <c r="O188" s="1062">
        <f t="shared" si="35"/>
        <v>44650</v>
      </c>
      <c r="P188" s="1062">
        <f t="shared" si="35"/>
        <v>44734</v>
      </c>
      <c r="Q188" s="1062">
        <f t="shared" si="35"/>
        <v>44764</v>
      </c>
      <c r="R188" s="1062">
        <f t="shared" si="35"/>
        <v>44764</v>
      </c>
      <c r="S188" s="1062">
        <f t="shared" si="35"/>
        <v>44763</v>
      </c>
      <c r="T188" s="1062">
        <f t="shared" si="35"/>
        <v>44763</v>
      </c>
      <c r="U188" s="1062">
        <f t="shared" si="35"/>
        <v>44784</v>
      </c>
      <c r="V188" s="1062">
        <f t="shared" si="35"/>
        <v>44791</v>
      </c>
      <c r="W188" s="1062">
        <f t="shared" si="35"/>
        <v>44796</v>
      </c>
      <c r="X188" s="1062">
        <f t="shared" si="35"/>
        <v>44799</v>
      </c>
      <c r="Y188" s="1063">
        <f t="shared" si="35"/>
        <v>44824</v>
      </c>
      <c r="Z188" s="1064">
        <v>43952</v>
      </c>
      <c r="AA188" s="95"/>
    </row>
    <row r="189" spans="1:27" ht="37.5">
      <c r="A189" s="1869"/>
      <c r="B189" s="1055">
        <f t="shared" si="34"/>
        <v>20</v>
      </c>
      <c r="C189" s="1056" t="s">
        <v>114</v>
      </c>
      <c r="D189" s="1057" t="s">
        <v>1532</v>
      </c>
      <c r="E189" s="1058" t="s">
        <v>909</v>
      </c>
      <c r="F189" s="1057" t="s">
        <v>1532</v>
      </c>
      <c r="G189" s="1059" t="s">
        <v>116</v>
      </c>
      <c r="H189" s="1060" t="s">
        <v>1534</v>
      </c>
      <c r="I189" s="1061"/>
      <c r="J189" s="1062">
        <f t="shared" si="35"/>
        <v>44541</v>
      </c>
      <c r="K189" s="1062">
        <f t="shared" si="35"/>
        <v>44568</v>
      </c>
      <c r="L189" s="1062">
        <f t="shared" si="35"/>
        <v>44617</v>
      </c>
      <c r="M189" s="1062">
        <f t="shared" si="35"/>
        <v>44622</v>
      </c>
      <c r="N189" s="1062">
        <f t="shared" si="35"/>
        <v>44650</v>
      </c>
      <c r="O189" s="1062">
        <f t="shared" si="35"/>
        <v>44650</v>
      </c>
      <c r="P189" s="1062">
        <f t="shared" si="35"/>
        <v>44734</v>
      </c>
      <c r="Q189" s="1062">
        <f t="shared" si="35"/>
        <v>44764</v>
      </c>
      <c r="R189" s="1062">
        <f t="shared" si="35"/>
        <v>44764</v>
      </c>
      <c r="S189" s="1062">
        <f t="shared" si="35"/>
        <v>44763</v>
      </c>
      <c r="T189" s="1062">
        <f t="shared" si="35"/>
        <v>44763</v>
      </c>
      <c r="U189" s="1062">
        <f t="shared" si="35"/>
        <v>44784</v>
      </c>
      <c r="V189" s="1062">
        <f t="shared" si="35"/>
        <v>44791</v>
      </c>
      <c r="W189" s="1062">
        <f t="shared" si="35"/>
        <v>44796</v>
      </c>
      <c r="X189" s="1062">
        <f t="shared" si="35"/>
        <v>44799</v>
      </c>
      <c r="Y189" s="1063">
        <f t="shared" si="35"/>
        <v>44824</v>
      </c>
      <c r="Z189" s="1064">
        <v>44176</v>
      </c>
      <c r="AA189" s="95"/>
    </row>
    <row r="190" spans="1:27" ht="37.5">
      <c r="A190" s="1869"/>
      <c r="B190" s="1055">
        <f t="shared" si="34"/>
        <v>20</v>
      </c>
      <c r="C190" s="1056" t="s">
        <v>114</v>
      </c>
      <c r="D190" s="1057" t="s">
        <v>1532</v>
      </c>
      <c r="E190" s="1058" t="s">
        <v>910</v>
      </c>
      <c r="F190" s="1057" t="s">
        <v>1532</v>
      </c>
      <c r="G190" s="1059" t="s">
        <v>116</v>
      </c>
      <c r="H190" s="1060" t="s">
        <v>1534</v>
      </c>
      <c r="I190" s="1061"/>
      <c r="J190" s="1062">
        <f t="shared" ref="J190:Y201" si="36">J$179</f>
        <v>44541</v>
      </c>
      <c r="K190" s="1062">
        <f t="shared" si="36"/>
        <v>44568</v>
      </c>
      <c r="L190" s="1062">
        <f t="shared" si="36"/>
        <v>44617</v>
      </c>
      <c r="M190" s="1062">
        <f t="shared" si="36"/>
        <v>44622</v>
      </c>
      <c r="N190" s="1062">
        <f t="shared" si="36"/>
        <v>44650</v>
      </c>
      <c r="O190" s="1062">
        <f t="shared" si="36"/>
        <v>44650</v>
      </c>
      <c r="P190" s="1062">
        <f t="shared" si="36"/>
        <v>44734</v>
      </c>
      <c r="Q190" s="1062">
        <f t="shared" si="36"/>
        <v>44764</v>
      </c>
      <c r="R190" s="1062">
        <f t="shared" si="36"/>
        <v>44764</v>
      </c>
      <c r="S190" s="1062">
        <f t="shared" si="36"/>
        <v>44763</v>
      </c>
      <c r="T190" s="1062">
        <f t="shared" si="36"/>
        <v>44763</v>
      </c>
      <c r="U190" s="1062">
        <f t="shared" si="36"/>
        <v>44784</v>
      </c>
      <c r="V190" s="1062">
        <f t="shared" si="36"/>
        <v>44791</v>
      </c>
      <c r="W190" s="1062">
        <f t="shared" si="36"/>
        <v>44796</v>
      </c>
      <c r="X190" s="1062">
        <f t="shared" si="36"/>
        <v>44799</v>
      </c>
      <c r="Y190" s="1063">
        <f t="shared" si="36"/>
        <v>44824</v>
      </c>
      <c r="Z190" s="1064">
        <v>43952</v>
      </c>
      <c r="AA190" s="95"/>
    </row>
    <row r="191" spans="1:27" ht="37.5">
      <c r="A191" s="1869"/>
      <c r="B191" s="1055">
        <f t="shared" si="34"/>
        <v>20</v>
      </c>
      <c r="C191" s="1056" t="s">
        <v>114</v>
      </c>
      <c r="D191" s="1057" t="s">
        <v>1532</v>
      </c>
      <c r="E191" s="1058" t="s">
        <v>246</v>
      </c>
      <c r="F191" s="1057" t="s">
        <v>1532</v>
      </c>
      <c r="G191" s="1059" t="s">
        <v>116</v>
      </c>
      <c r="H191" s="1060" t="s">
        <v>1534</v>
      </c>
      <c r="I191" s="1061"/>
      <c r="J191" s="1062">
        <f t="shared" si="36"/>
        <v>44541</v>
      </c>
      <c r="K191" s="1062">
        <f t="shared" si="36"/>
        <v>44568</v>
      </c>
      <c r="L191" s="1062">
        <f t="shared" si="36"/>
        <v>44617</v>
      </c>
      <c r="M191" s="1062">
        <f t="shared" si="36"/>
        <v>44622</v>
      </c>
      <c r="N191" s="1062">
        <f t="shared" si="36"/>
        <v>44650</v>
      </c>
      <c r="O191" s="1062">
        <f t="shared" si="36"/>
        <v>44650</v>
      </c>
      <c r="P191" s="1062">
        <f t="shared" si="36"/>
        <v>44734</v>
      </c>
      <c r="Q191" s="1062">
        <f t="shared" si="36"/>
        <v>44764</v>
      </c>
      <c r="R191" s="1062">
        <f t="shared" si="36"/>
        <v>44764</v>
      </c>
      <c r="S191" s="1062">
        <f t="shared" si="36"/>
        <v>44763</v>
      </c>
      <c r="T191" s="1062">
        <f t="shared" si="36"/>
        <v>44763</v>
      </c>
      <c r="U191" s="1062">
        <f t="shared" si="36"/>
        <v>44784</v>
      </c>
      <c r="V191" s="1062">
        <f t="shared" si="36"/>
        <v>44791</v>
      </c>
      <c r="W191" s="1062">
        <f t="shared" si="36"/>
        <v>44796</v>
      </c>
      <c r="X191" s="1062">
        <f t="shared" si="36"/>
        <v>44799</v>
      </c>
      <c r="Y191" s="1063">
        <f t="shared" si="36"/>
        <v>44824</v>
      </c>
      <c r="Z191" s="1064">
        <v>44176</v>
      </c>
      <c r="AA191" s="95"/>
    </row>
    <row r="192" spans="1:27" ht="37.5">
      <c r="A192" s="1869"/>
      <c r="B192" s="1055">
        <f t="shared" si="34"/>
        <v>20</v>
      </c>
      <c r="C192" s="1056" t="s">
        <v>114</v>
      </c>
      <c r="D192" s="1057" t="s">
        <v>1532</v>
      </c>
      <c r="E192" s="1058" t="s">
        <v>248</v>
      </c>
      <c r="F192" s="1057" t="s">
        <v>1532</v>
      </c>
      <c r="G192" s="1059" t="s">
        <v>116</v>
      </c>
      <c r="H192" s="1060" t="s">
        <v>1534</v>
      </c>
      <c r="I192" s="1061"/>
      <c r="J192" s="1062">
        <f t="shared" si="36"/>
        <v>44541</v>
      </c>
      <c r="K192" s="1062">
        <f t="shared" si="36"/>
        <v>44568</v>
      </c>
      <c r="L192" s="1062">
        <f t="shared" si="36"/>
        <v>44617</v>
      </c>
      <c r="M192" s="1062">
        <f t="shared" si="36"/>
        <v>44622</v>
      </c>
      <c r="N192" s="1062">
        <f t="shared" si="36"/>
        <v>44650</v>
      </c>
      <c r="O192" s="1062">
        <f t="shared" si="36"/>
        <v>44650</v>
      </c>
      <c r="P192" s="1062">
        <f t="shared" si="36"/>
        <v>44734</v>
      </c>
      <c r="Q192" s="1062">
        <f t="shared" si="36"/>
        <v>44764</v>
      </c>
      <c r="R192" s="1062">
        <f t="shared" si="36"/>
        <v>44764</v>
      </c>
      <c r="S192" s="1062">
        <f t="shared" si="36"/>
        <v>44763</v>
      </c>
      <c r="T192" s="1062">
        <f t="shared" si="36"/>
        <v>44763</v>
      </c>
      <c r="U192" s="1062">
        <f t="shared" si="36"/>
        <v>44784</v>
      </c>
      <c r="V192" s="1062">
        <f t="shared" si="36"/>
        <v>44791</v>
      </c>
      <c r="W192" s="1062">
        <f t="shared" si="36"/>
        <v>44796</v>
      </c>
      <c r="X192" s="1062">
        <f t="shared" si="36"/>
        <v>44799</v>
      </c>
      <c r="Y192" s="1063">
        <f t="shared" si="36"/>
        <v>44824</v>
      </c>
      <c r="Z192" s="1064">
        <v>43952</v>
      </c>
      <c r="AA192" s="95"/>
    </row>
    <row r="193" spans="1:27" ht="37.5">
      <c r="A193" s="1869"/>
      <c r="B193" s="1055">
        <f t="shared" si="34"/>
        <v>20</v>
      </c>
      <c r="C193" s="1056" t="s">
        <v>114</v>
      </c>
      <c r="D193" s="1057" t="s">
        <v>1532</v>
      </c>
      <c r="E193" s="1058" t="s">
        <v>250</v>
      </c>
      <c r="F193" s="1057" t="s">
        <v>1532</v>
      </c>
      <c r="G193" s="1059" t="s">
        <v>116</v>
      </c>
      <c r="H193" s="1060" t="s">
        <v>1534</v>
      </c>
      <c r="I193" s="1061"/>
      <c r="J193" s="1062">
        <f t="shared" si="36"/>
        <v>44541</v>
      </c>
      <c r="K193" s="1062">
        <f t="shared" si="36"/>
        <v>44568</v>
      </c>
      <c r="L193" s="1062">
        <f t="shared" si="36"/>
        <v>44617</v>
      </c>
      <c r="M193" s="1062">
        <f t="shared" si="36"/>
        <v>44622</v>
      </c>
      <c r="N193" s="1062">
        <f t="shared" si="36"/>
        <v>44650</v>
      </c>
      <c r="O193" s="1062">
        <f t="shared" si="36"/>
        <v>44650</v>
      </c>
      <c r="P193" s="1062">
        <f t="shared" si="36"/>
        <v>44734</v>
      </c>
      <c r="Q193" s="1062">
        <f t="shared" si="36"/>
        <v>44764</v>
      </c>
      <c r="R193" s="1062">
        <f t="shared" si="36"/>
        <v>44764</v>
      </c>
      <c r="S193" s="1062">
        <f t="shared" si="36"/>
        <v>44763</v>
      </c>
      <c r="T193" s="1062">
        <f t="shared" si="36"/>
        <v>44763</v>
      </c>
      <c r="U193" s="1062">
        <f t="shared" si="36"/>
        <v>44784</v>
      </c>
      <c r="V193" s="1062">
        <f t="shared" si="36"/>
        <v>44791</v>
      </c>
      <c r="W193" s="1062">
        <f t="shared" si="36"/>
        <v>44796</v>
      </c>
      <c r="X193" s="1062">
        <f t="shared" si="36"/>
        <v>44799</v>
      </c>
      <c r="Y193" s="1063">
        <f t="shared" si="36"/>
        <v>44824</v>
      </c>
      <c r="Z193" s="1064">
        <v>43952</v>
      </c>
      <c r="AA193" s="95"/>
    </row>
    <row r="194" spans="1:27" ht="37.5">
      <c r="A194" s="1869"/>
      <c r="B194" s="1055">
        <f t="shared" si="34"/>
        <v>20</v>
      </c>
      <c r="C194" s="1056" t="s">
        <v>114</v>
      </c>
      <c r="D194" s="1057" t="s">
        <v>1532</v>
      </c>
      <c r="E194" s="1058" t="s">
        <v>252</v>
      </c>
      <c r="F194" s="1057" t="s">
        <v>1532</v>
      </c>
      <c r="G194" s="1059" t="s">
        <v>116</v>
      </c>
      <c r="H194" s="1060" t="s">
        <v>1534</v>
      </c>
      <c r="I194" s="1061"/>
      <c r="J194" s="1062">
        <f t="shared" si="36"/>
        <v>44541</v>
      </c>
      <c r="K194" s="1062">
        <f t="shared" si="36"/>
        <v>44568</v>
      </c>
      <c r="L194" s="1062">
        <f t="shared" si="36"/>
        <v>44617</v>
      </c>
      <c r="M194" s="1062">
        <f t="shared" si="36"/>
        <v>44622</v>
      </c>
      <c r="N194" s="1062">
        <f t="shared" si="36"/>
        <v>44650</v>
      </c>
      <c r="O194" s="1062">
        <f t="shared" si="36"/>
        <v>44650</v>
      </c>
      <c r="P194" s="1062">
        <f t="shared" si="36"/>
        <v>44734</v>
      </c>
      <c r="Q194" s="1062">
        <f t="shared" si="36"/>
        <v>44764</v>
      </c>
      <c r="R194" s="1062">
        <f t="shared" si="36"/>
        <v>44764</v>
      </c>
      <c r="S194" s="1062">
        <f t="shared" si="36"/>
        <v>44763</v>
      </c>
      <c r="T194" s="1062">
        <f t="shared" si="36"/>
        <v>44763</v>
      </c>
      <c r="U194" s="1062">
        <f t="shared" si="36"/>
        <v>44784</v>
      </c>
      <c r="V194" s="1062">
        <f t="shared" si="36"/>
        <v>44791</v>
      </c>
      <c r="W194" s="1062">
        <f t="shared" si="36"/>
        <v>44796</v>
      </c>
      <c r="X194" s="1062">
        <f t="shared" si="36"/>
        <v>44799</v>
      </c>
      <c r="Y194" s="1063">
        <f t="shared" si="36"/>
        <v>44824</v>
      </c>
      <c r="Z194" s="1064">
        <v>43952</v>
      </c>
      <c r="AA194" s="95"/>
    </row>
    <row r="195" spans="1:27" ht="37.5">
      <c r="A195" s="1869"/>
      <c r="B195" s="1055">
        <f t="shared" si="34"/>
        <v>20</v>
      </c>
      <c r="C195" s="1056" t="s">
        <v>114</v>
      </c>
      <c r="D195" s="1057" t="s">
        <v>1532</v>
      </c>
      <c r="E195" s="1058" t="s">
        <v>422</v>
      </c>
      <c r="F195" s="1057" t="s">
        <v>1532</v>
      </c>
      <c r="G195" s="1059" t="s">
        <v>116</v>
      </c>
      <c r="H195" s="1060" t="s">
        <v>1536</v>
      </c>
      <c r="I195" s="1061"/>
      <c r="J195" s="1062">
        <f t="shared" si="36"/>
        <v>44541</v>
      </c>
      <c r="K195" s="1062">
        <f t="shared" si="36"/>
        <v>44568</v>
      </c>
      <c r="L195" s="1062">
        <f t="shared" si="36"/>
        <v>44617</v>
      </c>
      <c r="M195" s="1062">
        <f t="shared" si="36"/>
        <v>44622</v>
      </c>
      <c r="N195" s="1062">
        <f t="shared" si="36"/>
        <v>44650</v>
      </c>
      <c r="O195" s="1062">
        <f t="shared" si="36"/>
        <v>44650</v>
      </c>
      <c r="P195" s="1062">
        <f t="shared" si="36"/>
        <v>44734</v>
      </c>
      <c r="Q195" s="1062">
        <f t="shared" si="36"/>
        <v>44764</v>
      </c>
      <c r="R195" s="1062">
        <f t="shared" si="36"/>
        <v>44764</v>
      </c>
      <c r="S195" s="1062">
        <f t="shared" si="36"/>
        <v>44763</v>
      </c>
      <c r="T195" s="1062">
        <f t="shared" si="36"/>
        <v>44763</v>
      </c>
      <c r="U195" s="1062">
        <f t="shared" si="36"/>
        <v>44784</v>
      </c>
      <c r="V195" s="1062">
        <f t="shared" si="36"/>
        <v>44791</v>
      </c>
      <c r="W195" s="1062">
        <f t="shared" si="36"/>
        <v>44796</v>
      </c>
      <c r="X195" s="1062">
        <f t="shared" si="36"/>
        <v>44799</v>
      </c>
      <c r="Y195" s="1063">
        <f t="shared" si="36"/>
        <v>44824</v>
      </c>
      <c r="Z195" s="1064">
        <v>44422</v>
      </c>
      <c r="AA195" s="95"/>
    </row>
    <row r="196" spans="1:27" ht="37.5">
      <c r="A196" s="1869"/>
      <c r="B196" s="1055">
        <f t="shared" si="34"/>
        <v>20</v>
      </c>
      <c r="C196" s="1056" t="s">
        <v>114</v>
      </c>
      <c r="D196" s="1057" t="s">
        <v>1532</v>
      </c>
      <c r="E196" s="1058" t="s">
        <v>424</v>
      </c>
      <c r="F196" s="1057" t="s">
        <v>1532</v>
      </c>
      <c r="G196" s="1059" t="s">
        <v>116</v>
      </c>
      <c r="H196" s="1060" t="s">
        <v>1536</v>
      </c>
      <c r="I196" s="1061"/>
      <c r="J196" s="1062">
        <f t="shared" si="36"/>
        <v>44541</v>
      </c>
      <c r="K196" s="1062">
        <f t="shared" si="36"/>
        <v>44568</v>
      </c>
      <c r="L196" s="1062">
        <f t="shared" si="36"/>
        <v>44617</v>
      </c>
      <c r="M196" s="1062">
        <f t="shared" si="36"/>
        <v>44622</v>
      </c>
      <c r="N196" s="1062">
        <f t="shared" si="36"/>
        <v>44650</v>
      </c>
      <c r="O196" s="1062">
        <f t="shared" si="36"/>
        <v>44650</v>
      </c>
      <c r="P196" s="1062">
        <f t="shared" si="36"/>
        <v>44734</v>
      </c>
      <c r="Q196" s="1062">
        <f t="shared" si="36"/>
        <v>44764</v>
      </c>
      <c r="R196" s="1062">
        <f t="shared" si="36"/>
        <v>44764</v>
      </c>
      <c r="S196" s="1062">
        <f t="shared" si="36"/>
        <v>44763</v>
      </c>
      <c r="T196" s="1062">
        <f t="shared" si="36"/>
        <v>44763</v>
      </c>
      <c r="U196" s="1062">
        <f t="shared" si="36"/>
        <v>44784</v>
      </c>
      <c r="V196" s="1062">
        <f t="shared" si="36"/>
        <v>44791</v>
      </c>
      <c r="W196" s="1062">
        <f t="shared" si="36"/>
        <v>44796</v>
      </c>
      <c r="X196" s="1062">
        <f t="shared" si="36"/>
        <v>44799</v>
      </c>
      <c r="Y196" s="1063">
        <f t="shared" si="36"/>
        <v>44824</v>
      </c>
      <c r="Z196" s="1064">
        <v>43952</v>
      </c>
      <c r="AA196" s="95"/>
    </row>
    <row r="197" spans="1:27" ht="37.5">
      <c r="A197" s="1869"/>
      <c r="B197" s="1055">
        <f t="shared" si="34"/>
        <v>20</v>
      </c>
      <c r="C197" s="1056" t="s">
        <v>114</v>
      </c>
      <c r="D197" s="1057" t="s">
        <v>1532</v>
      </c>
      <c r="E197" s="1058" t="s">
        <v>507</v>
      </c>
      <c r="F197" s="1057" t="s">
        <v>1532</v>
      </c>
      <c r="G197" s="1059" t="s">
        <v>116</v>
      </c>
      <c r="H197" s="1060" t="s">
        <v>508</v>
      </c>
      <c r="I197" s="1061"/>
      <c r="J197" s="1062">
        <f t="shared" si="36"/>
        <v>44541</v>
      </c>
      <c r="K197" s="1062">
        <f t="shared" si="36"/>
        <v>44568</v>
      </c>
      <c r="L197" s="1062">
        <f t="shared" si="36"/>
        <v>44617</v>
      </c>
      <c r="M197" s="1062">
        <f t="shared" si="36"/>
        <v>44622</v>
      </c>
      <c r="N197" s="1062">
        <f t="shared" si="36"/>
        <v>44650</v>
      </c>
      <c r="O197" s="1062">
        <f t="shared" si="36"/>
        <v>44650</v>
      </c>
      <c r="P197" s="1062">
        <f t="shared" si="36"/>
        <v>44734</v>
      </c>
      <c r="Q197" s="1062">
        <f t="shared" si="36"/>
        <v>44764</v>
      </c>
      <c r="R197" s="1062">
        <f t="shared" si="36"/>
        <v>44764</v>
      </c>
      <c r="S197" s="1062">
        <f t="shared" si="36"/>
        <v>44763</v>
      </c>
      <c r="T197" s="1062">
        <f t="shared" si="36"/>
        <v>44763</v>
      </c>
      <c r="U197" s="1062">
        <f t="shared" si="36"/>
        <v>44784</v>
      </c>
      <c r="V197" s="1062">
        <f t="shared" si="36"/>
        <v>44791</v>
      </c>
      <c r="W197" s="1062">
        <f t="shared" si="36"/>
        <v>44796</v>
      </c>
      <c r="X197" s="1062">
        <f t="shared" si="36"/>
        <v>44799</v>
      </c>
      <c r="Y197" s="1063">
        <f t="shared" si="36"/>
        <v>44824</v>
      </c>
      <c r="Z197" s="1064">
        <v>44166</v>
      </c>
      <c r="AA197" s="95"/>
    </row>
    <row r="198" spans="1:27" ht="37.5">
      <c r="A198" s="1869"/>
      <c r="B198" s="1055">
        <f t="shared" si="34"/>
        <v>20</v>
      </c>
      <c r="C198" s="1056" t="s">
        <v>114</v>
      </c>
      <c r="D198" s="1057" t="s">
        <v>1532</v>
      </c>
      <c r="E198" s="1058" t="s">
        <v>509</v>
      </c>
      <c r="F198" s="1057" t="s">
        <v>1532</v>
      </c>
      <c r="G198" s="1059" t="s">
        <v>116</v>
      </c>
      <c r="H198" s="1060" t="s">
        <v>510</v>
      </c>
      <c r="I198" s="1061"/>
      <c r="J198" s="1062">
        <f t="shared" si="36"/>
        <v>44541</v>
      </c>
      <c r="K198" s="1062">
        <f t="shared" si="36"/>
        <v>44568</v>
      </c>
      <c r="L198" s="1062">
        <f t="shared" si="36"/>
        <v>44617</v>
      </c>
      <c r="M198" s="1062">
        <f t="shared" si="36"/>
        <v>44622</v>
      </c>
      <c r="N198" s="1062">
        <f t="shared" si="36"/>
        <v>44650</v>
      </c>
      <c r="O198" s="1062">
        <f t="shared" si="36"/>
        <v>44650</v>
      </c>
      <c r="P198" s="1062">
        <f t="shared" si="36"/>
        <v>44734</v>
      </c>
      <c r="Q198" s="1062">
        <f t="shared" si="36"/>
        <v>44764</v>
      </c>
      <c r="R198" s="1062">
        <f t="shared" si="36"/>
        <v>44764</v>
      </c>
      <c r="S198" s="1062">
        <f t="shared" si="36"/>
        <v>44763</v>
      </c>
      <c r="T198" s="1062">
        <f t="shared" si="36"/>
        <v>44763</v>
      </c>
      <c r="U198" s="1062">
        <f t="shared" si="36"/>
        <v>44784</v>
      </c>
      <c r="V198" s="1062">
        <f t="shared" si="36"/>
        <v>44791</v>
      </c>
      <c r="W198" s="1062">
        <f t="shared" si="36"/>
        <v>44796</v>
      </c>
      <c r="X198" s="1062">
        <f t="shared" si="36"/>
        <v>44799</v>
      </c>
      <c r="Y198" s="1063">
        <f t="shared" si="36"/>
        <v>44824</v>
      </c>
      <c r="Z198" s="1064">
        <v>44552</v>
      </c>
      <c r="AA198" s="95"/>
    </row>
    <row r="199" spans="1:27" ht="37.5">
      <c r="A199" s="1869"/>
      <c r="B199" s="1055">
        <f t="shared" si="34"/>
        <v>20</v>
      </c>
      <c r="C199" s="1056" t="s">
        <v>114</v>
      </c>
      <c r="D199" s="1057" t="s">
        <v>1532</v>
      </c>
      <c r="E199" s="1058" t="s">
        <v>511</v>
      </c>
      <c r="F199" s="1057" t="s">
        <v>1532</v>
      </c>
      <c r="G199" s="1059" t="s">
        <v>116</v>
      </c>
      <c r="H199" s="1060" t="s">
        <v>512</v>
      </c>
      <c r="I199" s="1061"/>
      <c r="J199" s="1062">
        <f t="shared" si="36"/>
        <v>44541</v>
      </c>
      <c r="K199" s="1062">
        <f t="shared" si="36"/>
        <v>44568</v>
      </c>
      <c r="L199" s="1062">
        <f t="shared" si="36"/>
        <v>44617</v>
      </c>
      <c r="M199" s="1062">
        <f t="shared" si="36"/>
        <v>44622</v>
      </c>
      <c r="N199" s="1062">
        <f t="shared" si="36"/>
        <v>44650</v>
      </c>
      <c r="O199" s="1062">
        <f t="shared" si="36"/>
        <v>44650</v>
      </c>
      <c r="P199" s="1062">
        <f t="shared" si="36"/>
        <v>44734</v>
      </c>
      <c r="Q199" s="1062">
        <f t="shared" si="36"/>
        <v>44764</v>
      </c>
      <c r="R199" s="1062">
        <f t="shared" si="36"/>
        <v>44764</v>
      </c>
      <c r="S199" s="1062">
        <f t="shared" si="36"/>
        <v>44763</v>
      </c>
      <c r="T199" s="1062">
        <f t="shared" si="36"/>
        <v>44763</v>
      </c>
      <c r="U199" s="1062">
        <f t="shared" si="36"/>
        <v>44784</v>
      </c>
      <c r="V199" s="1062">
        <f t="shared" si="36"/>
        <v>44791</v>
      </c>
      <c r="W199" s="1062">
        <f t="shared" si="36"/>
        <v>44796</v>
      </c>
      <c r="X199" s="1062">
        <f t="shared" si="36"/>
        <v>44799</v>
      </c>
      <c r="Y199" s="1063">
        <f t="shared" si="36"/>
        <v>44824</v>
      </c>
      <c r="Z199" s="1064">
        <v>44166</v>
      </c>
      <c r="AA199" s="95"/>
    </row>
    <row r="200" spans="1:27" ht="37.5">
      <c r="A200" s="1869"/>
      <c r="B200" s="1055">
        <f t="shared" si="34"/>
        <v>20</v>
      </c>
      <c r="C200" s="1056" t="s">
        <v>114</v>
      </c>
      <c r="D200" s="1057" t="s">
        <v>1532</v>
      </c>
      <c r="E200" s="1058" t="s">
        <v>522</v>
      </c>
      <c r="F200" s="1057" t="s">
        <v>1532</v>
      </c>
      <c r="G200" s="1059" t="s">
        <v>116</v>
      </c>
      <c r="H200" s="1060" t="s">
        <v>523</v>
      </c>
      <c r="I200" s="1061"/>
      <c r="J200" s="1062">
        <f t="shared" si="36"/>
        <v>44541</v>
      </c>
      <c r="K200" s="1062">
        <f t="shared" si="36"/>
        <v>44568</v>
      </c>
      <c r="L200" s="1062">
        <f t="shared" si="36"/>
        <v>44617</v>
      </c>
      <c r="M200" s="1062">
        <f t="shared" si="36"/>
        <v>44622</v>
      </c>
      <c r="N200" s="1062">
        <f t="shared" si="36"/>
        <v>44650</v>
      </c>
      <c r="O200" s="1062">
        <f t="shared" si="36"/>
        <v>44650</v>
      </c>
      <c r="P200" s="1062">
        <f t="shared" si="36"/>
        <v>44734</v>
      </c>
      <c r="Q200" s="1062">
        <f t="shared" si="36"/>
        <v>44764</v>
      </c>
      <c r="R200" s="1062">
        <f t="shared" si="36"/>
        <v>44764</v>
      </c>
      <c r="S200" s="1062">
        <f t="shared" si="36"/>
        <v>44763</v>
      </c>
      <c r="T200" s="1062">
        <f t="shared" si="36"/>
        <v>44763</v>
      </c>
      <c r="U200" s="1062">
        <f t="shared" si="36"/>
        <v>44784</v>
      </c>
      <c r="V200" s="1062">
        <f t="shared" si="36"/>
        <v>44791</v>
      </c>
      <c r="W200" s="1062">
        <f t="shared" si="36"/>
        <v>44796</v>
      </c>
      <c r="X200" s="1062">
        <f t="shared" si="36"/>
        <v>44799</v>
      </c>
      <c r="Y200" s="1063">
        <f t="shared" si="36"/>
        <v>44824</v>
      </c>
      <c r="Z200" s="1064">
        <v>43952</v>
      </c>
      <c r="AA200" s="95"/>
    </row>
    <row r="201" spans="1:27" ht="37.5">
      <c r="A201" s="1869"/>
      <c r="B201" s="1065">
        <f t="shared" si="34"/>
        <v>20</v>
      </c>
      <c r="C201" s="1066" t="s">
        <v>114</v>
      </c>
      <c r="D201" s="1067" t="s">
        <v>1532</v>
      </c>
      <c r="E201" s="1068" t="s">
        <v>524</v>
      </c>
      <c r="F201" s="1067" t="s">
        <v>1532</v>
      </c>
      <c r="G201" s="1069" t="s">
        <v>116</v>
      </c>
      <c r="H201" s="1070" t="s">
        <v>525</v>
      </c>
      <c r="I201" s="1071"/>
      <c r="J201" s="1072">
        <f t="shared" si="36"/>
        <v>44541</v>
      </c>
      <c r="K201" s="1072">
        <f t="shared" si="36"/>
        <v>44568</v>
      </c>
      <c r="L201" s="1072">
        <f t="shared" si="36"/>
        <v>44617</v>
      </c>
      <c r="M201" s="1072">
        <f t="shared" si="36"/>
        <v>44622</v>
      </c>
      <c r="N201" s="1072">
        <f t="shared" si="36"/>
        <v>44650</v>
      </c>
      <c r="O201" s="1072">
        <f t="shared" si="36"/>
        <v>44650</v>
      </c>
      <c r="P201" s="1072">
        <f t="shared" si="36"/>
        <v>44734</v>
      </c>
      <c r="Q201" s="1072">
        <f t="shared" si="36"/>
        <v>44764</v>
      </c>
      <c r="R201" s="1072">
        <f t="shared" si="36"/>
        <v>44764</v>
      </c>
      <c r="S201" s="1072">
        <f t="shared" si="36"/>
        <v>44763</v>
      </c>
      <c r="T201" s="1072">
        <f t="shared" si="36"/>
        <v>44763</v>
      </c>
      <c r="U201" s="1072">
        <f t="shared" si="36"/>
        <v>44784</v>
      </c>
      <c r="V201" s="1072">
        <f t="shared" si="36"/>
        <v>44791</v>
      </c>
      <c r="W201" s="1072">
        <f t="shared" si="36"/>
        <v>44796</v>
      </c>
      <c r="X201" s="1072">
        <f t="shared" si="36"/>
        <v>44799</v>
      </c>
      <c r="Y201" s="1073">
        <f t="shared" si="36"/>
        <v>44824</v>
      </c>
      <c r="Z201" s="1064">
        <v>43952</v>
      </c>
      <c r="AA201" s="95"/>
    </row>
    <row r="202" spans="1:27" ht="37.5">
      <c r="A202" s="1869">
        <v>18</v>
      </c>
      <c r="B202" s="1044">
        <v>21</v>
      </c>
      <c r="C202" s="1045" t="s">
        <v>114</v>
      </c>
      <c r="D202" s="1046" t="s">
        <v>1539</v>
      </c>
      <c r="E202" s="1047" t="s">
        <v>394</v>
      </c>
      <c r="F202" s="1046" t="s">
        <v>1539</v>
      </c>
      <c r="G202" s="1048" t="s">
        <v>116</v>
      </c>
      <c r="H202" s="1049" t="s">
        <v>395</v>
      </c>
      <c r="I202" s="1050" t="str">
        <f>$I$5</f>
        <v>2-х этапный ЗЗП, без ПС</v>
      </c>
      <c r="J202" s="1075">
        <f>IFERROR(VLOOKUP($D$202,'ИСХОДНИК-даты-2х'!$D$10:$AI$139,2,0),"-")</f>
        <v>44074</v>
      </c>
      <c r="K202" s="1078">
        <f>IFERROR(VLOOKUP($D$202,'ИСХОДНИК-даты-2х'!$D$10:$AI$139,3,0),"-")</f>
        <v>44102</v>
      </c>
      <c r="L202" s="970">
        <f>IFERROR(VLOOKUP($D$202,'ИСХОДНИК-даты-2х'!$D$10:$AI$139,4,0),"-")</f>
        <v>44151</v>
      </c>
      <c r="M202" s="911">
        <f>IFERROR(VLOOKUP($D$202,'ИСХОДНИК-даты-2х'!$D$10:$AI$139,5,0),"-")</f>
        <v>44270</v>
      </c>
      <c r="N202" s="911">
        <f>IFERROR(VLOOKUP($D$202,'ИСХОДНИК-даты-2х'!$D$10:$AI$139,6,0),"-")</f>
        <v>44298</v>
      </c>
      <c r="O202" s="911">
        <f>IFERROR(VLOOKUP($D$202,'ИСХОДНИК-даты-2х'!$D$10:$AI$139,7,0),"-")</f>
        <v>44298</v>
      </c>
      <c r="P202" s="911">
        <f>IFERROR(VLOOKUP($D$202,'ИСХОДНИК-даты-2х'!$D$10:$AI$139,8,0),"-")</f>
        <v>44312</v>
      </c>
      <c r="Q202" s="911">
        <f>IFERROR(VLOOKUP($D$202,'ИСХОДНИК-даты-2х'!$D$10:$AI$139,9,0),"-")</f>
        <v>44342</v>
      </c>
      <c r="R202" s="911">
        <f>IFERROR(VLOOKUP($D$202,'ИСХОДНИК-даты-2х'!$D$10:$AI$139,10,0),"-")</f>
        <v>44342</v>
      </c>
      <c r="S202" s="911">
        <f>IFERROR(VLOOKUP($D$202,'ИСХОДНИК-даты-2х'!$D$10:$AI$139,11,0),"-")</f>
        <v>44341</v>
      </c>
      <c r="T202" s="911">
        <f>IFERROR(VLOOKUP($D$202,'ИСХОДНИК-даты-2х'!$D$10:$AI$139,12,0),"-")</f>
        <v>44341</v>
      </c>
      <c r="U202" s="911">
        <f>IFERROR(VLOOKUP($D$202,'ИСХОДНИК-даты-2х'!$D$10:$AI$139,13,0),"-")</f>
        <v>44362</v>
      </c>
      <c r="V202" s="911">
        <f>IFERROR(VLOOKUP($D$202,'ИСХОДНИК-даты-2х'!$D$10:$AI$139,14,0),"-")</f>
        <v>44369</v>
      </c>
      <c r="W202" s="911">
        <f>IFERROR(VLOOKUP($D$202,'ИСХОДНИК-даты-2х'!$D$10:$AI$139,15,0),"-")</f>
        <v>44372</v>
      </c>
      <c r="X202" s="911">
        <f>IFERROR(VLOOKUP($D$202,'ИСХОДНИК-даты-2х'!$D$10:$AI$139,16,0),"-")</f>
        <v>44377</v>
      </c>
      <c r="Y202" s="1079">
        <f>IFERROR(VLOOKUP($D$202,'ИСХОДНИК-даты-2х'!$D$10:$AI$139,17,0),"-")</f>
        <v>44402</v>
      </c>
      <c r="Z202" s="1091">
        <v>44962</v>
      </c>
      <c r="AA202" s="95"/>
    </row>
    <row r="203" spans="1:27" ht="37.5">
      <c r="A203" s="1869"/>
      <c r="B203" s="1055">
        <f t="shared" ref="B203:B211" si="37">$B$202</f>
        <v>21</v>
      </c>
      <c r="C203" s="1056" t="s">
        <v>114</v>
      </c>
      <c r="D203" s="1057" t="s">
        <v>1539</v>
      </c>
      <c r="E203" s="1058" t="s">
        <v>382</v>
      </c>
      <c r="F203" s="1057" t="s">
        <v>1539</v>
      </c>
      <c r="G203" s="1059" t="s">
        <v>116</v>
      </c>
      <c r="H203" s="1060" t="s">
        <v>383</v>
      </c>
      <c r="I203" s="1061"/>
      <c r="J203" s="1077">
        <f t="shared" ref="J203:Y211" si="38">J$202</f>
        <v>44074</v>
      </c>
      <c r="K203" s="1062">
        <f t="shared" si="38"/>
        <v>44102</v>
      </c>
      <c r="L203" s="1062">
        <f t="shared" si="38"/>
        <v>44151</v>
      </c>
      <c r="M203" s="1062">
        <f t="shared" si="38"/>
        <v>44270</v>
      </c>
      <c r="N203" s="1062">
        <f t="shared" si="38"/>
        <v>44298</v>
      </c>
      <c r="O203" s="1062">
        <f t="shared" si="38"/>
        <v>44298</v>
      </c>
      <c r="P203" s="1062">
        <f t="shared" si="38"/>
        <v>44312</v>
      </c>
      <c r="Q203" s="1062">
        <f t="shared" si="38"/>
        <v>44342</v>
      </c>
      <c r="R203" s="1062">
        <f t="shared" si="38"/>
        <v>44342</v>
      </c>
      <c r="S203" s="1062">
        <f t="shared" si="38"/>
        <v>44341</v>
      </c>
      <c r="T203" s="1062">
        <f t="shared" si="38"/>
        <v>44341</v>
      </c>
      <c r="U203" s="1062">
        <f t="shared" si="38"/>
        <v>44362</v>
      </c>
      <c r="V203" s="1062">
        <f t="shared" si="38"/>
        <v>44369</v>
      </c>
      <c r="W203" s="1062">
        <f t="shared" si="38"/>
        <v>44372</v>
      </c>
      <c r="X203" s="1062">
        <f t="shared" si="38"/>
        <v>44377</v>
      </c>
      <c r="Y203" s="1063">
        <f t="shared" si="38"/>
        <v>44402</v>
      </c>
      <c r="Z203" s="1064">
        <v>44467</v>
      </c>
      <c r="AA203" s="95"/>
    </row>
    <row r="204" spans="1:27" ht="37.5">
      <c r="A204" s="1869"/>
      <c r="B204" s="1055">
        <f t="shared" si="37"/>
        <v>21</v>
      </c>
      <c r="C204" s="1056" t="s">
        <v>114</v>
      </c>
      <c r="D204" s="1057" t="s">
        <v>1539</v>
      </c>
      <c r="E204" s="1058" t="s">
        <v>392</v>
      </c>
      <c r="F204" s="1057" t="s">
        <v>1539</v>
      </c>
      <c r="G204" s="1059" t="s">
        <v>116</v>
      </c>
      <c r="H204" s="1060" t="s">
        <v>393</v>
      </c>
      <c r="I204" s="1061"/>
      <c r="J204" s="1077">
        <f t="shared" si="38"/>
        <v>44074</v>
      </c>
      <c r="K204" s="1062">
        <f t="shared" si="38"/>
        <v>44102</v>
      </c>
      <c r="L204" s="1062">
        <f t="shared" si="38"/>
        <v>44151</v>
      </c>
      <c r="M204" s="1062">
        <f t="shared" si="38"/>
        <v>44270</v>
      </c>
      <c r="N204" s="1062">
        <f t="shared" si="38"/>
        <v>44298</v>
      </c>
      <c r="O204" s="1062">
        <f t="shared" si="38"/>
        <v>44298</v>
      </c>
      <c r="P204" s="1062">
        <f t="shared" si="38"/>
        <v>44312</v>
      </c>
      <c r="Q204" s="1062">
        <f t="shared" si="38"/>
        <v>44342</v>
      </c>
      <c r="R204" s="1062">
        <f t="shared" si="38"/>
        <v>44342</v>
      </c>
      <c r="S204" s="1062">
        <f t="shared" si="38"/>
        <v>44341</v>
      </c>
      <c r="T204" s="1062">
        <f t="shared" si="38"/>
        <v>44341</v>
      </c>
      <c r="U204" s="1062">
        <f t="shared" si="38"/>
        <v>44362</v>
      </c>
      <c r="V204" s="1062">
        <f t="shared" si="38"/>
        <v>44369</v>
      </c>
      <c r="W204" s="1062">
        <f t="shared" si="38"/>
        <v>44372</v>
      </c>
      <c r="X204" s="1062">
        <f t="shared" si="38"/>
        <v>44377</v>
      </c>
      <c r="Y204" s="1063">
        <f t="shared" si="38"/>
        <v>44402</v>
      </c>
      <c r="Z204" s="1064">
        <v>44661</v>
      </c>
      <c r="AA204" s="95"/>
    </row>
    <row r="205" spans="1:27" ht="37.5">
      <c r="A205" s="1869"/>
      <c r="B205" s="1055">
        <f t="shared" si="37"/>
        <v>21</v>
      </c>
      <c r="C205" s="1056" t="s">
        <v>114</v>
      </c>
      <c r="D205" s="1057" t="s">
        <v>1539</v>
      </c>
      <c r="E205" s="1058" t="s">
        <v>396</v>
      </c>
      <c r="F205" s="1057" t="s">
        <v>1539</v>
      </c>
      <c r="G205" s="1059" t="s">
        <v>116</v>
      </c>
      <c r="H205" s="1060" t="s">
        <v>397</v>
      </c>
      <c r="I205" s="1061"/>
      <c r="J205" s="1077">
        <f t="shared" si="38"/>
        <v>44074</v>
      </c>
      <c r="K205" s="1062">
        <f t="shared" si="38"/>
        <v>44102</v>
      </c>
      <c r="L205" s="1062">
        <f t="shared" si="38"/>
        <v>44151</v>
      </c>
      <c r="M205" s="1062">
        <f t="shared" si="38"/>
        <v>44270</v>
      </c>
      <c r="N205" s="1062">
        <f t="shared" si="38"/>
        <v>44298</v>
      </c>
      <c r="O205" s="1062">
        <f t="shared" si="38"/>
        <v>44298</v>
      </c>
      <c r="P205" s="1062">
        <f t="shared" si="38"/>
        <v>44312</v>
      </c>
      <c r="Q205" s="1062">
        <f t="shared" si="38"/>
        <v>44342</v>
      </c>
      <c r="R205" s="1062">
        <f t="shared" si="38"/>
        <v>44342</v>
      </c>
      <c r="S205" s="1062">
        <f t="shared" si="38"/>
        <v>44341</v>
      </c>
      <c r="T205" s="1062">
        <f t="shared" si="38"/>
        <v>44341</v>
      </c>
      <c r="U205" s="1062">
        <f t="shared" si="38"/>
        <v>44362</v>
      </c>
      <c r="V205" s="1062">
        <f t="shared" si="38"/>
        <v>44369</v>
      </c>
      <c r="W205" s="1062">
        <f t="shared" si="38"/>
        <v>44372</v>
      </c>
      <c r="X205" s="1062">
        <f t="shared" si="38"/>
        <v>44377</v>
      </c>
      <c r="Y205" s="1063">
        <f t="shared" si="38"/>
        <v>44402</v>
      </c>
      <c r="Z205" s="1064">
        <v>44222</v>
      </c>
      <c r="AA205" s="95"/>
    </row>
    <row r="206" spans="1:27">
      <c r="A206" s="1869"/>
      <c r="B206" s="1055">
        <f t="shared" si="37"/>
        <v>21</v>
      </c>
      <c r="C206" s="1056" t="s">
        <v>114</v>
      </c>
      <c r="D206" s="1057" t="s">
        <v>1539</v>
      </c>
      <c r="E206" s="1058" t="s">
        <v>386</v>
      </c>
      <c r="F206" s="1057" t="s">
        <v>1539</v>
      </c>
      <c r="G206" s="1059" t="s">
        <v>116</v>
      </c>
      <c r="H206" s="1060" t="s">
        <v>387</v>
      </c>
      <c r="I206" s="1061"/>
      <c r="J206" s="1077">
        <f t="shared" si="38"/>
        <v>44074</v>
      </c>
      <c r="K206" s="1062">
        <f t="shared" si="38"/>
        <v>44102</v>
      </c>
      <c r="L206" s="1062">
        <f t="shared" si="38"/>
        <v>44151</v>
      </c>
      <c r="M206" s="1062">
        <f t="shared" si="38"/>
        <v>44270</v>
      </c>
      <c r="N206" s="1062">
        <f t="shared" si="38"/>
        <v>44298</v>
      </c>
      <c r="O206" s="1062">
        <f t="shared" si="38"/>
        <v>44298</v>
      </c>
      <c r="P206" s="1062">
        <f t="shared" si="38"/>
        <v>44312</v>
      </c>
      <c r="Q206" s="1062">
        <f t="shared" si="38"/>
        <v>44342</v>
      </c>
      <c r="R206" s="1062">
        <f t="shared" si="38"/>
        <v>44342</v>
      </c>
      <c r="S206" s="1062">
        <f t="shared" si="38"/>
        <v>44341</v>
      </c>
      <c r="T206" s="1062">
        <f t="shared" si="38"/>
        <v>44341</v>
      </c>
      <c r="U206" s="1062">
        <f t="shared" si="38"/>
        <v>44362</v>
      </c>
      <c r="V206" s="1062">
        <f t="shared" si="38"/>
        <v>44369</v>
      </c>
      <c r="W206" s="1062">
        <f t="shared" si="38"/>
        <v>44372</v>
      </c>
      <c r="X206" s="1062">
        <f t="shared" si="38"/>
        <v>44377</v>
      </c>
      <c r="Y206" s="1063">
        <f t="shared" si="38"/>
        <v>44402</v>
      </c>
      <c r="Z206" s="1064">
        <v>44632</v>
      </c>
      <c r="AA206" s="95"/>
    </row>
    <row r="207" spans="1:27" ht="37.5">
      <c r="A207" s="1869"/>
      <c r="B207" s="1055">
        <f t="shared" si="37"/>
        <v>21</v>
      </c>
      <c r="C207" s="1056" t="s">
        <v>114</v>
      </c>
      <c r="D207" s="1057" t="s">
        <v>1539</v>
      </c>
      <c r="E207" s="1058" t="s">
        <v>384</v>
      </c>
      <c r="F207" s="1057" t="s">
        <v>1539</v>
      </c>
      <c r="G207" s="1059" t="s">
        <v>116</v>
      </c>
      <c r="H207" s="1060" t="s">
        <v>385</v>
      </c>
      <c r="I207" s="1061"/>
      <c r="J207" s="1077">
        <f t="shared" si="38"/>
        <v>44074</v>
      </c>
      <c r="K207" s="1062">
        <f t="shared" si="38"/>
        <v>44102</v>
      </c>
      <c r="L207" s="1062">
        <f t="shared" si="38"/>
        <v>44151</v>
      </c>
      <c r="M207" s="1062">
        <f t="shared" si="38"/>
        <v>44270</v>
      </c>
      <c r="N207" s="1062">
        <f t="shared" si="38"/>
        <v>44298</v>
      </c>
      <c r="O207" s="1062">
        <f t="shared" si="38"/>
        <v>44298</v>
      </c>
      <c r="P207" s="1062">
        <f t="shared" si="38"/>
        <v>44312</v>
      </c>
      <c r="Q207" s="1062">
        <f t="shared" si="38"/>
        <v>44342</v>
      </c>
      <c r="R207" s="1062">
        <f t="shared" si="38"/>
        <v>44342</v>
      </c>
      <c r="S207" s="1062">
        <f t="shared" si="38"/>
        <v>44341</v>
      </c>
      <c r="T207" s="1062">
        <f t="shared" si="38"/>
        <v>44341</v>
      </c>
      <c r="U207" s="1062">
        <f t="shared" si="38"/>
        <v>44362</v>
      </c>
      <c r="V207" s="1062">
        <f t="shared" si="38"/>
        <v>44369</v>
      </c>
      <c r="W207" s="1062">
        <f t="shared" si="38"/>
        <v>44372</v>
      </c>
      <c r="X207" s="1062">
        <f t="shared" si="38"/>
        <v>44377</v>
      </c>
      <c r="Y207" s="1063">
        <f t="shared" si="38"/>
        <v>44402</v>
      </c>
      <c r="Z207" s="1064">
        <v>44612</v>
      </c>
      <c r="AA207" s="95"/>
    </row>
    <row r="208" spans="1:27">
      <c r="A208" s="1869"/>
      <c r="B208" s="1055">
        <f t="shared" si="37"/>
        <v>21</v>
      </c>
      <c r="C208" s="1056" t="s">
        <v>114</v>
      </c>
      <c r="D208" s="1057" t="s">
        <v>1539</v>
      </c>
      <c r="E208" s="1058" t="s">
        <v>234</v>
      </c>
      <c r="F208" s="1057" t="s">
        <v>1539</v>
      </c>
      <c r="G208" s="1059" t="s">
        <v>116</v>
      </c>
      <c r="H208" s="1060" t="s">
        <v>235</v>
      </c>
      <c r="I208" s="1061"/>
      <c r="J208" s="1077">
        <f t="shared" si="38"/>
        <v>44074</v>
      </c>
      <c r="K208" s="1062">
        <f t="shared" si="38"/>
        <v>44102</v>
      </c>
      <c r="L208" s="1062">
        <f t="shared" si="38"/>
        <v>44151</v>
      </c>
      <c r="M208" s="1062">
        <f t="shared" si="38"/>
        <v>44270</v>
      </c>
      <c r="N208" s="1062">
        <f t="shared" si="38"/>
        <v>44298</v>
      </c>
      <c r="O208" s="1062">
        <f t="shared" si="38"/>
        <v>44298</v>
      </c>
      <c r="P208" s="1062">
        <f t="shared" si="38"/>
        <v>44312</v>
      </c>
      <c r="Q208" s="1062">
        <f t="shared" si="38"/>
        <v>44342</v>
      </c>
      <c r="R208" s="1062">
        <f t="shared" si="38"/>
        <v>44342</v>
      </c>
      <c r="S208" s="1062">
        <f t="shared" si="38"/>
        <v>44341</v>
      </c>
      <c r="T208" s="1062">
        <f t="shared" si="38"/>
        <v>44341</v>
      </c>
      <c r="U208" s="1062">
        <f t="shared" si="38"/>
        <v>44362</v>
      </c>
      <c r="V208" s="1062">
        <f t="shared" si="38"/>
        <v>44369</v>
      </c>
      <c r="W208" s="1062">
        <f t="shared" si="38"/>
        <v>44372</v>
      </c>
      <c r="X208" s="1062">
        <f t="shared" si="38"/>
        <v>44377</v>
      </c>
      <c r="Y208" s="1063">
        <f t="shared" si="38"/>
        <v>44402</v>
      </c>
      <c r="Z208" s="1064">
        <v>44817</v>
      </c>
      <c r="AA208" s="95"/>
    </row>
    <row r="209" spans="1:27" ht="37.5">
      <c r="A209" s="1869"/>
      <c r="B209" s="1055">
        <f t="shared" si="37"/>
        <v>21</v>
      </c>
      <c r="C209" s="1056" t="s">
        <v>114</v>
      </c>
      <c r="D209" s="1057" t="s">
        <v>1539</v>
      </c>
      <c r="E209" s="1058" t="s">
        <v>232</v>
      </c>
      <c r="F209" s="1057" t="s">
        <v>1539</v>
      </c>
      <c r="G209" s="1059" t="s">
        <v>116</v>
      </c>
      <c r="H209" s="1060" t="s">
        <v>233</v>
      </c>
      <c r="I209" s="1061"/>
      <c r="J209" s="1077">
        <f t="shared" si="38"/>
        <v>44074</v>
      </c>
      <c r="K209" s="1062">
        <f t="shared" si="38"/>
        <v>44102</v>
      </c>
      <c r="L209" s="1062">
        <f t="shared" si="38"/>
        <v>44151</v>
      </c>
      <c r="M209" s="1062">
        <f t="shared" si="38"/>
        <v>44270</v>
      </c>
      <c r="N209" s="1062">
        <f t="shared" si="38"/>
        <v>44298</v>
      </c>
      <c r="O209" s="1062">
        <f t="shared" si="38"/>
        <v>44298</v>
      </c>
      <c r="P209" s="1062">
        <f t="shared" si="38"/>
        <v>44312</v>
      </c>
      <c r="Q209" s="1062">
        <f t="shared" si="38"/>
        <v>44342</v>
      </c>
      <c r="R209" s="1062">
        <f t="shared" si="38"/>
        <v>44342</v>
      </c>
      <c r="S209" s="1062">
        <f t="shared" si="38"/>
        <v>44341</v>
      </c>
      <c r="T209" s="1062">
        <f t="shared" si="38"/>
        <v>44341</v>
      </c>
      <c r="U209" s="1062">
        <f t="shared" si="38"/>
        <v>44362</v>
      </c>
      <c r="V209" s="1062">
        <f t="shared" si="38"/>
        <v>44369</v>
      </c>
      <c r="W209" s="1062">
        <f t="shared" si="38"/>
        <v>44372</v>
      </c>
      <c r="X209" s="1062">
        <f t="shared" si="38"/>
        <v>44377</v>
      </c>
      <c r="Y209" s="1063">
        <f t="shared" si="38"/>
        <v>44402</v>
      </c>
      <c r="Z209" s="1064">
        <v>44632</v>
      </c>
      <c r="AA209" s="95"/>
    </row>
    <row r="210" spans="1:27">
      <c r="A210" s="1869"/>
      <c r="B210" s="1055">
        <f t="shared" si="37"/>
        <v>21</v>
      </c>
      <c r="C210" s="1056" t="s">
        <v>114</v>
      </c>
      <c r="D210" s="1057" t="s">
        <v>1539</v>
      </c>
      <c r="E210" s="1058" t="s">
        <v>586</v>
      </c>
      <c r="F210" s="1057" t="s">
        <v>1539</v>
      </c>
      <c r="G210" s="1059" t="s">
        <v>116</v>
      </c>
      <c r="H210" s="1060" t="s">
        <v>587</v>
      </c>
      <c r="I210" s="1061"/>
      <c r="J210" s="1077">
        <f t="shared" si="38"/>
        <v>44074</v>
      </c>
      <c r="K210" s="1062">
        <f t="shared" si="38"/>
        <v>44102</v>
      </c>
      <c r="L210" s="1062">
        <f t="shared" si="38"/>
        <v>44151</v>
      </c>
      <c r="M210" s="1062">
        <f t="shared" si="38"/>
        <v>44270</v>
      </c>
      <c r="N210" s="1062">
        <f t="shared" si="38"/>
        <v>44298</v>
      </c>
      <c r="O210" s="1062">
        <f t="shared" si="38"/>
        <v>44298</v>
      </c>
      <c r="P210" s="1062">
        <f t="shared" si="38"/>
        <v>44312</v>
      </c>
      <c r="Q210" s="1062">
        <f t="shared" si="38"/>
        <v>44342</v>
      </c>
      <c r="R210" s="1062">
        <f t="shared" si="38"/>
        <v>44342</v>
      </c>
      <c r="S210" s="1062">
        <f t="shared" si="38"/>
        <v>44341</v>
      </c>
      <c r="T210" s="1062">
        <f t="shared" si="38"/>
        <v>44341</v>
      </c>
      <c r="U210" s="1062">
        <f t="shared" si="38"/>
        <v>44362</v>
      </c>
      <c r="V210" s="1062">
        <f t="shared" si="38"/>
        <v>44369</v>
      </c>
      <c r="W210" s="1062">
        <f t="shared" si="38"/>
        <v>44372</v>
      </c>
      <c r="X210" s="1062">
        <f t="shared" si="38"/>
        <v>44377</v>
      </c>
      <c r="Y210" s="1063">
        <f t="shared" si="38"/>
        <v>44402</v>
      </c>
      <c r="Z210" s="1064">
        <v>45024</v>
      </c>
      <c r="AA210" s="95"/>
    </row>
    <row r="211" spans="1:27">
      <c r="A211" s="1869"/>
      <c r="B211" s="1065">
        <f t="shared" si="37"/>
        <v>21</v>
      </c>
      <c r="C211" s="1066" t="s">
        <v>114</v>
      </c>
      <c r="D211" s="1067" t="s">
        <v>1539</v>
      </c>
      <c r="E211" s="1068" t="s">
        <v>588</v>
      </c>
      <c r="F211" s="1067" t="s">
        <v>1539</v>
      </c>
      <c r="G211" s="1069" t="s">
        <v>116</v>
      </c>
      <c r="H211" s="1070" t="s">
        <v>589</v>
      </c>
      <c r="I211" s="1071"/>
      <c r="J211" s="1076">
        <f t="shared" si="38"/>
        <v>44074</v>
      </c>
      <c r="K211" s="1072">
        <f t="shared" si="38"/>
        <v>44102</v>
      </c>
      <c r="L211" s="1072">
        <f t="shared" si="38"/>
        <v>44151</v>
      </c>
      <c r="M211" s="1072">
        <f t="shared" si="38"/>
        <v>44270</v>
      </c>
      <c r="N211" s="1072">
        <f t="shared" si="38"/>
        <v>44298</v>
      </c>
      <c r="O211" s="1072">
        <f t="shared" si="38"/>
        <v>44298</v>
      </c>
      <c r="P211" s="1072">
        <f t="shared" si="38"/>
        <v>44312</v>
      </c>
      <c r="Q211" s="1072">
        <f t="shared" si="38"/>
        <v>44342</v>
      </c>
      <c r="R211" s="1072">
        <f t="shared" si="38"/>
        <v>44342</v>
      </c>
      <c r="S211" s="1072">
        <f t="shared" si="38"/>
        <v>44341</v>
      </c>
      <c r="T211" s="1072">
        <f t="shared" si="38"/>
        <v>44341</v>
      </c>
      <c r="U211" s="1072">
        <f t="shared" si="38"/>
        <v>44362</v>
      </c>
      <c r="V211" s="1072">
        <f t="shared" si="38"/>
        <v>44369</v>
      </c>
      <c r="W211" s="1072">
        <f t="shared" si="38"/>
        <v>44372</v>
      </c>
      <c r="X211" s="1072">
        <f t="shared" si="38"/>
        <v>44377</v>
      </c>
      <c r="Y211" s="1073">
        <f t="shared" si="38"/>
        <v>44402</v>
      </c>
      <c r="Z211" s="1064">
        <v>44632</v>
      </c>
      <c r="AA211" s="95"/>
    </row>
    <row r="212" spans="1:27" ht="37.5">
      <c r="A212" s="1870">
        <v>19</v>
      </c>
      <c r="B212" s="1044">
        <v>22</v>
      </c>
      <c r="C212" s="1045" t="s">
        <v>114</v>
      </c>
      <c r="D212" s="1046" t="s">
        <v>1541</v>
      </c>
      <c r="E212" s="1047" t="s">
        <v>477</v>
      </c>
      <c r="F212" s="1046" t="s">
        <v>1541</v>
      </c>
      <c r="G212" s="1048" t="s">
        <v>116</v>
      </c>
      <c r="H212" s="1049" t="s">
        <v>478</v>
      </c>
      <c r="I212" s="1050" t="str">
        <f>$I$5</f>
        <v>2-х этапный ЗЗП, без ПС</v>
      </c>
      <c r="J212" s="1051">
        <f>IFERROR(VLOOKUP($D$212,'ИСХОДНИК-даты-2х'!$D$10:$AI$139,2,0),"-")</f>
        <v>43971</v>
      </c>
      <c r="K212" s="1078">
        <f>IFERROR(VLOOKUP($D$212,'ИСХОДНИК-даты-2х'!$D$10:$AI$139,3,0),"-")</f>
        <v>43999</v>
      </c>
      <c r="L212" s="970">
        <f>IFERROR(VLOOKUP($D$212,'ИСХОДНИК-даты-2х'!$D$10:$AI$139,4,0),"-")</f>
        <v>44048</v>
      </c>
      <c r="M212" s="911">
        <f>IFERROR(VLOOKUP($D$212,'ИСХОДНИК-даты-2х'!$D$10:$AI$139,5,0),"-")</f>
        <v>44139</v>
      </c>
      <c r="N212" s="911">
        <f>IFERROR(VLOOKUP($D$212,'ИСХОДНИК-даты-2х'!$D$10:$AI$139,6,0),"-")</f>
        <v>44167</v>
      </c>
      <c r="O212" s="911">
        <f>IFERROR(VLOOKUP($D$212,'ИСХОДНИК-даты-2х'!$D$10:$AI$139,7,0),"-")</f>
        <v>44167</v>
      </c>
      <c r="P212" s="911">
        <f>IFERROR(VLOOKUP($D$212,'ИСХОДНИК-даты-2х'!$D$10:$AI$139,8,0),"-")</f>
        <v>44181</v>
      </c>
      <c r="Q212" s="911">
        <f>IFERROR(VLOOKUP($D$212,'ИСХОДНИК-даты-2х'!$D$10:$AI$139,9,0),"-")</f>
        <v>44211</v>
      </c>
      <c r="R212" s="911">
        <f>IFERROR(VLOOKUP($D$212,'ИСХОДНИК-даты-2х'!$D$10:$AI$139,10,0),"-")</f>
        <v>44211</v>
      </c>
      <c r="S212" s="911">
        <f>IFERROR(VLOOKUP($D$212,'ИСХОДНИК-даты-2х'!$D$10:$AI$139,11,0),"-")</f>
        <v>44210</v>
      </c>
      <c r="T212" s="911">
        <f>IFERROR(VLOOKUP($D$212,'ИСХОДНИК-даты-2х'!$D$10:$AI$139,12,0),"-")</f>
        <v>44210</v>
      </c>
      <c r="U212" s="911">
        <f>IFERROR(VLOOKUP($D$212,'ИСХОДНИК-даты-2х'!$D$10:$AI$139,13,0),"-")</f>
        <v>44231</v>
      </c>
      <c r="V212" s="911">
        <f>IFERROR(VLOOKUP($D$212,'ИСХОДНИК-даты-2х'!$D$10:$AI$139,14,0),"-")</f>
        <v>44238</v>
      </c>
      <c r="W212" s="911">
        <f>IFERROR(VLOOKUP($D$212,'ИСХОДНИК-даты-2х'!$D$10:$AI$139,15,0),"-")</f>
        <v>44243</v>
      </c>
      <c r="X212" s="911">
        <f>IFERROR(VLOOKUP($D$212,'ИСХОДНИК-даты-2х'!$D$10:$AI$139,16,0),"-")</f>
        <v>44246</v>
      </c>
      <c r="Y212" s="1079">
        <f>IFERROR(VLOOKUP($D$212,'ИСХОДНИК-даты-2х'!$D$10:$AI$139,17,0),"-")</f>
        <v>44271</v>
      </c>
      <c r="Z212" s="1064">
        <v>44007</v>
      </c>
      <c r="AA212" s="95"/>
    </row>
    <row r="213" spans="1:27" ht="37.5">
      <c r="A213" s="1870"/>
      <c r="B213" s="1055">
        <f t="shared" ref="B213:B229" si="39">$B$212</f>
        <v>22</v>
      </c>
      <c r="C213" s="1056" t="s">
        <v>114</v>
      </c>
      <c r="D213" s="1057" t="s">
        <v>1541</v>
      </c>
      <c r="E213" s="1058" t="s">
        <v>479</v>
      </c>
      <c r="F213" s="1057" t="s">
        <v>1541</v>
      </c>
      <c r="G213" s="1059" t="s">
        <v>116</v>
      </c>
      <c r="H213" s="1060" t="s">
        <v>480</v>
      </c>
      <c r="I213" s="1061"/>
      <c r="J213" s="1062">
        <f t="shared" ref="J213:Y222" si="40">J$212</f>
        <v>43971</v>
      </c>
      <c r="K213" s="1062">
        <f t="shared" si="40"/>
        <v>43999</v>
      </c>
      <c r="L213" s="1062">
        <f t="shared" si="40"/>
        <v>44048</v>
      </c>
      <c r="M213" s="1062">
        <f t="shared" si="40"/>
        <v>44139</v>
      </c>
      <c r="N213" s="1062">
        <f t="shared" si="40"/>
        <v>44167</v>
      </c>
      <c r="O213" s="1062">
        <f t="shared" si="40"/>
        <v>44167</v>
      </c>
      <c r="P213" s="1062">
        <f t="shared" si="40"/>
        <v>44181</v>
      </c>
      <c r="Q213" s="1062">
        <f t="shared" si="40"/>
        <v>44211</v>
      </c>
      <c r="R213" s="1062">
        <f t="shared" si="40"/>
        <v>44211</v>
      </c>
      <c r="S213" s="1062">
        <f t="shared" si="40"/>
        <v>44210</v>
      </c>
      <c r="T213" s="1062">
        <f t="shared" si="40"/>
        <v>44210</v>
      </c>
      <c r="U213" s="1062">
        <f t="shared" si="40"/>
        <v>44231</v>
      </c>
      <c r="V213" s="1062">
        <f t="shared" si="40"/>
        <v>44238</v>
      </c>
      <c r="W213" s="1062">
        <f t="shared" si="40"/>
        <v>44243</v>
      </c>
      <c r="X213" s="1062">
        <f t="shared" si="40"/>
        <v>44246</v>
      </c>
      <c r="Y213" s="1063">
        <f t="shared" si="40"/>
        <v>44271</v>
      </c>
      <c r="Z213" s="1104" t="e">
        <f>#N/A</f>
        <v>#N/A</v>
      </c>
      <c r="AA213" s="95"/>
    </row>
    <row r="214" spans="1:27" ht="37.5">
      <c r="A214" s="1870"/>
      <c r="B214" s="1055">
        <f t="shared" si="39"/>
        <v>22</v>
      </c>
      <c r="C214" s="1056" t="s">
        <v>114</v>
      </c>
      <c r="D214" s="1057" t="s">
        <v>1541</v>
      </c>
      <c r="E214" s="1058" t="s">
        <v>481</v>
      </c>
      <c r="F214" s="1057" t="s">
        <v>1541</v>
      </c>
      <c r="G214" s="1059" t="s">
        <v>116</v>
      </c>
      <c r="H214" s="1060" t="s">
        <v>482</v>
      </c>
      <c r="I214" s="1061"/>
      <c r="J214" s="1062">
        <f t="shared" si="40"/>
        <v>43971</v>
      </c>
      <c r="K214" s="1062">
        <f t="shared" si="40"/>
        <v>43999</v>
      </c>
      <c r="L214" s="1062">
        <f t="shared" si="40"/>
        <v>44048</v>
      </c>
      <c r="M214" s="1062">
        <f t="shared" si="40"/>
        <v>44139</v>
      </c>
      <c r="N214" s="1062">
        <f t="shared" si="40"/>
        <v>44167</v>
      </c>
      <c r="O214" s="1062">
        <f t="shared" si="40"/>
        <v>44167</v>
      </c>
      <c r="P214" s="1062">
        <f t="shared" si="40"/>
        <v>44181</v>
      </c>
      <c r="Q214" s="1062">
        <f t="shared" si="40"/>
        <v>44211</v>
      </c>
      <c r="R214" s="1062">
        <f t="shared" si="40"/>
        <v>44211</v>
      </c>
      <c r="S214" s="1062">
        <f t="shared" si="40"/>
        <v>44210</v>
      </c>
      <c r="T214" s="1062">
        <f t="shared" si="40"/>
        <v>44210</v>
      </c>
      <c r="U214" s="1062">
        <f t="shared" si="40"/>
        <v>44231</v>
      </c>
      <c r="V214" s="1062">
        <f t="shared" si="40"/>
        <v>44238</v>
      </c>
      <c r="W214" s="1062">
        <f t="shared" si="40"/>
        <v>44243</v>
      </c>
      <c r="X214" s="1062">
        <f t="shared" si="40"/>
        <v>44246</v>
      </c>
      <c r="Y214" s="1063">
        <f t="shared" si="40"/>
        <v>44271</v>
      </c>
      <c r="Z214" s="1064">
        <v>44262</v>
      </c>
      <c r="AA214" s="95"/>
    </row>
    <row r="215" spans="1:27" ht="37.5">
      <c r="A215" s="1870"/>
      <c r="B215" s="1055">
        <f t="shared" si="39"/>
        <v>22</v>
      </c>
      <c r="C215" s="1056" t="s">
        <v>114</v>
      </c>
      <c r="D215" s="1057" t="s">
        <v>1541</v>
      </c>
      <c r="E215" s="1058" t="s">
        <v>483</v>
      </c>
      <c r="F215" s="1057" t="s">
        <v>1541</v>
      </c>
      <c r="G215" s="1059" t="s">
        <v>116</v>
      </c>
      <c r="H215" s="1060" t="s">
        <v>484</v>
      </c>
      <c r="I215" s="1061"/>
      <c r="J215" s="1062">
        <f t="shared" si="40"/>
        <v>43971</v>
      </c>
      <c r="K215" s="1062">
        <f t="shared" si="40"/>
        <v>43999</v>
      </c>
      <c r="L215" s="1062">
        <f t="shared" si="40"/>
        <v>44048</v>
      </c>
      <c r="M215" s="1062">
        <f t="shared" si="40"/>
        <v>44139</v>
      </c>
      <c r="N215" s="1062">
        <f t="shared" si="40"/>
        <v>44167</v>
      </c>
      <c r="O215" s="1062">
        <f t="shared" si="40"/>
        <v>44167</v>
      </c>
      <c r="P215" s="1062">
        <f t="shared" si="40"/>
        <v>44181</v>
      </c>
      <c r="Q215" s="1062">
        <f t="shared" si="40"/>
        <v>44211</v>
      </c>
      <c r="R215" s="1062">
        <f t="shared" si="40"/>
        <v>44211</v>
      </c>
      <c r="S215" s="1062">
        <f t="shared" si="40"/>
        <v>44210</v>
      </c>
      <c r="T215" s="1062">
        <f t="shared" si="40"/>
        <v>44210</v>
      </c>
      <c r="U215" s="1062">
        <f t="shared" si="40"/>
        <v>44231</v>
      </c>
      <c r="V215" s="1062">
        <f t="shared" si="40"/>
        <v>44238</v>
      </c>
      <c r="W215" s="1062">
        <f t="shared" si="40"/>
        <v>44243</v>
      </c>
      <c r="X215" s="1062">
        <f t="shared" si="40"/>
        <v>44246</v>
      </c>
      <c r="Y215" s="1063">
        <f t="shared" si="40"/>
        <v>44271</v>
      </c>
      <c r="Z215" s="1064">
        <v>44395</v>
      </c>
      <c r="AA215" s="95"/>
    </row>
    <row r="216" spans="1:27" ht="37.5">
      <c r="A216" s="1870"/>
      <c r="B216" s="1055">
        <f t="shared" si="39"/>
        <v>22</v>
      </c>
      <c r="C216" s="1056" t="s">
        <v>114</v>
      </c>
      <c r="D216" s="1057" t="s">
        <v>1541</v>
      </c>
      <c r="E216" s="1058" t="s">
        <v>528</v>
      </c>
      <c r="F216" s="1057" t="s">
        <v>1541</v>
      </c>
      <c r="G216" s="1059" t="s">
        <v>116</v>
      </c>
      <c r="H216" s="1060" t="s">
        <v>529</v>
      </c>
      <c r="I216" s="1061"/>
      <c r="J216" s="1062">
        <f t="shared" si="40"/>
        <v>43971</v>
      </c>
      <c r="K216" s="1062">
        <f t="shared" si="40"/>
        <v>43999</v>
      </c>
      <c r="L216" s="1062">
        <f t="shared" si="40"/>
        <v>44048</v>
      </c>
      <c r="M216" s="1062">
        <f t="shared" si="40"/>
        <v>44139</v>
      </c>
      <c r="N216" s="1062">
        <f t="shared" si="40"/>
        <v>44167</v>
      </c>
      <c r="O216" s="1062">
        <f t="shared" si="40"/>
        <v>44167</v>
      </c>
      <c r="P216" s="1062">
        <f t="shared" si="40"/>
        <v>44181</v>
      </c>
      <c r="Q216" s="1062">
        <f t="shared" si="40"/>
        <v>44211</v>
      </c>
      <c r="R216" s="1062">
        <f t="shared" si="40"/>
        <v>44211</v>
      </c>
      <c r="S216" s="1062">
        <f t="shared" si="40"/>
        <v>44210</v>
      </c>
      <c r="T216" s="1062">
        <f t="shared" si="40"/>
        <v>44210</v>
      </c>
      <c r="U216" s="1062">
        <f t="shared" si="40"/>
        <v>44231</v>
      </c>
      <c r="V216" s="1062">
        <f t="shared" si="40"/>
        <v>44238</v>
      </c>
      <c r="W216" s="1062">
        <f t="shared" si="40"/>
        <v>44243</v>
      </c>
      <c r="X216" s="1062">
        <f t="shared" si="40"/>
        <v>44246</v>
      </c>
      <c r="Y216" s="1063">
        <f t="shared" si="40"/>
        <v>44271</v>
      </c>
      <c r="Z216" s="1064">
        <v>43952</v>
      </c>
      <c r="AA216" s="95"/>
    </row>
    <row r="217" spans="1:27" ht="37.5">
      <c r="A217" s="1870"/>
      <c r="B217" s="1055">
        <f t="shared" si="39"/>
        <v>22</v>
      </c>
      <c r="C217" s="1056" t="s">
        <v>114</v>
      </c>
      <c r="D217" s="1057" t="s">
        <v>1541</v>
      </c>
      <c r="E217" s="1058" t="s">
        <v>548</v>
      </c>
      <c r="F217" s="1057" t="s">
        <v>1541</v>
      </c>
      <c r="G217" s="1059" t="s">
        <v>116</v>
      </c>
      <c r="H217" s="1060" t="s">
        <v>549</v>
      </c>
      <c r="I217" s="1061"/>
      <c r="J217" s="1062">
        <f t="shared" si="40"/>
        <v>43971</v>
      </c>
      <c r="K217" s="1062">
        <f t="shared" si="40"/>
        <v>43999</v>
      </c>
      <c r="L217" s="1062">
        <f t="shared" si="40"/>
        <v>44048</v>
      </c>
      <c r="M217" s="1062">
        <f t="shared" si="40"/>
        <v>44139</v>
      </c>
      <c r="N217" s="1062">
        <f t="shared" si="40"/>
        <v>44167</v>
      </c>
      <c r="O217" s="1062">
        <f t="shared" si="40"/>
        <v>44167</v>
      </c>
      <c r="P217" s="1062">
        <f t="shared" si="40"/>
        <v>44181</v>
      </c>
      <c r="Q217" s="1062">
        <f t="shared" si="40"/>
        <v>44211</v>
      </c>
      <c r="R217" s="1062">
        <f t="shared" si="40"/>
        <v>44211</v>
      </c>
      <c r="S217" s="1062">
        <f t="shared" si="40"/>
        <v>44210</v>
      </c>
      <c r="T217" s="1062">
        <f t="shared" si="40"/>
        <v>44210</v>
      </c>
      <c r="U217" s="1062">
        <f t="shared" si="40"/>
        <v>44231</v>
      </c>
      <c r="V217" s="1062">
        <f t="shared" si="40"/>
        <v>44238</v>
      </c>
      <c r="W217" s="1062">
        <f t="shared" si="40"/>
        <v>44243</v>
      </c>
      <c r="X217" s="1062">
        <f t="shared" si="40"/>
        <v>44246</v>
      </c>
      <c r="Y217" s="1063">
        <f t="shared" si="40"/>
        <v>44271</v>
      </c>
      <c r="Z217" s="1064">
        <v>44007</v>
      </c>
      <c r="AA217" s="95"/>
    </row>
    <row r="218" spans="1:27" ht="37.5">
      <c r="A218" s="1870"/>
      <c r="B218" s="1055">
        <f t="shared" si="39"/>
        <v>22</v>
      </c>
      <c r="C218" s="1056" t="s">
        <v>114</v>
      </c>
      <c r="D218" s="1057" t="s">
        <v>1541</v>
      </c>
      <c r="E218" s="1058" t="s">
        <v>380</v>
      </c>
      <c r="F218" s="1057" t="s">
        <v>1541</v>
      </c>
      <c r="G218" s="1059" t="s">
        <v>116</v>
      </c>
      <c r="H218" s="1060" t="s">
        <v>381</v>
      </c>
      <c r="I218" s="1061"/>
      <c r="J218" s="1062">
        <f t="shared" si="40"/>
        <v>43971</v>
      </c>
      <c r="K218" s="1062">
        <f t="shared" si="40"/>
        <v>43999</v>
      </c>
      <c r="L218" s="1062">
        <f t="shared" si="40"/>
        <v>44048</v>
      </c>
      <c r="M218" s="1062">
        <f t="shared" si="40"/>
        <v>44139</v>
      </c>
      <c r="N218" s="1062">
        <f t="shared" si="40"/>
        <v>44167</v>
      </c>
      <c r="O218" s="1062">
        <f t="shared" si="40"/>
        <v>44167</v>
      </c>
      <c r="P218" s="1062">
        <f t="shared" si="40"/>
        <v>44181</v>
      </c>
      <c r="Q218" s="1062">
        <f t="shared" si="40"/>
        <v>44211</v>
      </c>
      <c r="R218" s="1062">
        <f t="shared" si="40"/>
        <v>44211</v>
      </c>
      <c r="S218" s="1062">
        <f t="shared" si="40"/>
        <v>44210</v>
      </c>
      <c r="T218" s="1062">
        <f t="shared" si="40"/>
        <v>44210</v>
      </c>
      <c r="U218" s="1062">
        <f t="shared" si="40"/>
        <v>44231</v>
      </c>
      <c r="V218" s="1062">
        <f t="shared" si="40"/>
        <v>44238</v>
      </c>
      <c r="W218" s="1062">
        <f t="shared" si="40"/>
        <v>44243</v>
      </c>
      <c r="X218" s="1062">
        <f t="shared" si="40"/>
        <v>44246</v>
      </c>
      <c r="Y218" s="1063">
        <f t="shared" si="40"/>
        <v>44271</v>
      </c>
      <c r="Z218" s="1064">
        <v>44486</v>
      </c>
      <c r="AA218" s="95"/>
    </row>
    <row r="219" spans="1:27" ht="37.5">
      <c r="A219" s="1870"/>
      <c r="B219" s="1055">
        <f t="shared" si="39"/>
        <v>22</v>
      </c>
      <c r="C219" s="1056" t="s">
        <v>114</v>
      </c>
      <c r="D219" s="1057" t="s">
        <v>1541</v>
      </c>
      <c r="E219" s="1058" t="s">
        <v>390</v>
      </c>
      <c r="F219" s="1057" t="s">
        <v>1541</v>
      </c>
      <c r="G219" s="1059" t="s">
        <v>116</v>
      </c>
      <c r="H219" s="1060" t="s">
        <v>391</v>
      </c>
      <c r="I219" s="1061"/>
      <c r="J219" s="1062">
        <f t="shared" si="40"/>
        <v>43971</v>
      </c>
      <c r="K219" s="1062">
        <f t="shared" si="40"/>
        <v>43999</v>
      </c>
      <c r="L219" s="1062">
        <f t="shared" si="40"/>
        <v>44048</v>
      </c>
      <c r="M219" s="1062">
        <f t="shared" si="40"/>
        <v>44139</v>
      </c>
      <c r="N219" s="1062">
        <f t="shared" si="40"/>
        <v>44167</v>
      </c>
      <c r="O219" s="1062">
        <f t="shared" si="40"/>
        <v>44167</v>
      </c>
      <c r="P219" s="1062">
        <f t="shared" si="40"/>
        <v>44181</v>
      </c>
      <c r="Q219" s="1062">
        <f t="shared" si="40"/>
        <v>44211</v>
      </c>
      <c r="R219" s="1062">
        <f t="shared" si="40"/>
        <v>44211</v>
      </c>
      <c r="S219" s="1062">
        <f t="shared" si="40"/>
        <v>44210</v>
      </c>
      <c r="T219" s="1062">
        <f t="shared" si="40"/>
        <v>44210</v>
      </c>
      <c r="U219" s="1062">
        <f t="shared" si="40"/>
        <v>44231</v>
      </c>
      <c r="V219" s="1062">
        <f t="shared" si="40"/>
        <v>44238</v>
      </c>
      <c r="W219" s="1062">
        <f t="shared" si="40"/>
        <v>44243</v>
      </c>
      <c r="X219" s="1062">
        <f t="shared" si="40"/>
        <v>44246</v>
      </c>
      <c r="Y219" s="1063">
        <f t="shared" si="40"/>
        <v>44271</v>
      </c>
      <c r="Z219" s="1064">
        <v>44007</v>
      </c>
      <c r="AA219" s="95"/>
    </row>
    <row r="220" spans="1:27" ht="37.5">
      <c r="A220" s="1870"/>
      <c r="B220" s="1055">
        <f t="shared" si="39"/>
        <v>22</v>
      </c>
      <c r="C220" s="1056" t="s">
        <v>114</v>
      </c>
      <c r="D220" s="1057" t="s">
        <v>1541</v>
      </c>
      <c r="E220" s="1058" t="s">
        <v>388</v>
      </c>
      <c r="F220" s="1057" t="s">
        <v>1541</v>
      </c>
      <c r="G220" s="1059" t="s">
        <v>116</v>
      </c>
      <c r="H220" s="1060" t="s">
        <v>389</v>
      </c>
      <c r="I220" s="1061"/>
      <c r="J220" s="1062">
        <f t="shared" si="40"/>
        <v>43971</v>
      </c>
      <c r="K220" s="1062">
        <f t="shared" si="40"/>
        <v>43999</v>
      </c>
      <c r="L220" s="1062">
        <f t="shared" si="40"/>
        <v>44048</v>
      </c>
      <c r="M220" s="1062">
        <f t="shared" si="40"/>
        <v>44139</v>
      </c>
      <c r="N220" s="1062">
        <f t="shared" si="40"/>
        <v>44167</v>
      </c>
      <c r="O220" s="1062">
        <f t="shared" si="40"/>
        <v>44167</v>
      </c>
      <c r="P220" s="1062">
        <f t="shared" si="40"/>
        <v>44181</v>
      </c>
      <c r="Q220" s="1062">
        <f t="shared" si="40"/>
        <v>44211</v>
      </c>
      <c r="R220" s="1062">
        <f t="shared" si="40"/>
        <v>44211</v>
      </c>
      <c r="S220" s="1062">
        <f t="shared" si="40"/>
        <v>44210</v>
      </c>
      <c r="T220" s="1062">
        <f t="shared" si="40"/>
        <v>44210</v>
      </c>
      <c r="U220" s="1062">
        <f t="shared" si="40"/>
        <v>44231</v>
      </c>
      <c r="V220" s="1062">
        <f t="shared" si="40"/>
        <v>44238</v>
      </c>
      <c r="W220" s="1062">
        <f t="shared" si="40"/>
        <v>44243</v>
      </c>
      <c r="X220" s="1062">
        <f t="shared" si="40"/>
        <v>44246</v>
      </c>
      <c r="Y220" s="1063">
        <f t="shared" si="40"/>
        <v>44271</v>
      </c>
      <c r="Z220" s="1064">
        <v>44007</v>
      </c>
      <c r="AA220" s="95"/>
    </row>
    <row r="221" spans="1:27" ht="37.5">
      <c r="A221" s="1870"/>
      <c r="B221" s="1055">
        <f t="shared" si="39"/>
        <v>22</v>
      </c>
      <c r="C221" s="1056" t="s">
        <v>114</v>
      </c>
      <c r="D221" s="1057" t="s">
        <v>1541</v>
      </c>
      <c r="E221" s="1058" t="s">
        <v>428</v>
      </c>
      <c r="F221" s="1057" t="s">
        <v>1541</v>
      </c>
      <c r="G221" s="1059" t="s">
        <v>116</v>
      </c>
      <c r="H221" s="1060" t="s">
        <v>429</v>
      </c>
      <c r="I221" s="1061"/>
      <c r="J221" s="1062">
        <f t="shared" si="40"/>
        <v>43971</v>
      </c>
      <c r="K221" s="1062">
        <f t="shared" si="40"/>
        <v>43999</v>
      </c>
      <c r="L221" s="1062">
        <f t="shared" si="40"/>
        <v>44048</v>
      </c>
      <c r="M221" s="1062">
        <f t="shared" si="40"/>
        <v>44139</v>
      </c>
      <c r="N221" s="1062">
        <f t="shared" si="40"/>
        <v>44167</v>
      </c>
      <c r="O221" s="1062">
        <f t="shared" si="40"/>
        <v>44167</v>
      </c>
      <c r="P221" s="1062">
        <f t="shared" si="40"/>
        <v>44181</v>
      </c>
      <c r="Q221" s="1062">
        <f t="shared" si="40"/>
        <v>44211</v>
      </c>
      <c r="R221" s="1062">
        <f t="shared" si="40"/>
        <v>44211</v>
      </c>
      <c r="S221" s="1062">
        <f t="shared" si="40"/>
        <v>44210</v>
      </c>
      <c r="T221" s="1062">
        <f t="shared" si="40"/>
        <v>44210</v>
      </c>
      <c r="U221" s="1062">
        <f t="shared" si="40"/>
        <v>44231</v>
      </c>
      <c r="V221" s="1062">
        <f t="shared" si="40"/>
        <v>44238</v>
      </c>
      <c r="W221" s="1062">
        <f t="shared" si="40"/>
        <v>44243</v>
      </c>
      <c r="X221" s="1062">
        <f t="shared" si="40"/>
        <v>44246</v>
      </c>
      <c r="Y221" s="1063">
        <f t="shared" si="40"/>
        <v>44271</v>
      </c>
      <c r="Z221" s="1064">
        <v>44262</v>
      </c>
      <c r="AA221" s="95"/>
    </row>
    <row r="222" spans="1:27" ht="37.5">
      <c r="A222" s="1870"/>
      <c r="B222" s="1055">
        <f t="shared" si="39"/>
        <v>22</v>
      </c>
      <c r="C222" s="1056" t="s">
        <v>114</v>
      </c>
      <c r="D222" s="1057" t="s">
        <v>1541</v>
      </c>
      <c r="E222" s="1058" t="s">
        <v>426</v>
      </c>
      <c r="F222" s="1057" t="s">
        <v>1541</v>
      </c>
      <c r="G222" s="1059" t="s">
        <v>116</v>
      </c>
      <c r="H222" s="1060" t="s">
        <v>427</v>
      </c>
      <c r="I222" s="1061"/>
      <c r="J222" s="1062">
        <f t="shared" si="40"/>
        <v>43971</v>
      </c>
      <c r="K222" s="1062">
        <f t="shared" si="40"/>
        <v>43999</v>
      </c>
      <c r="L222" s="1062">
        <f t="shared" si="40"/>
        <v>44048</v>
      </c>
      <c r="M222" s="1062">
        <f t="shared" si="40"/>
        <v>44139</v>
      </c>
      <c r="N222" s="1062">
        <f t="shared" si="40"/>
        <v>44167</v>
      </c>
      <c r="O222" s="1062">
        <f t="shared" si="40"/>
        <v>44167</v>
      </c>
      <c r="P222" s="1062">
        <f t="shared" si="40"/>
        <v>44181</v>
      </c>
      <c r="Q222" s="1062">
        <f t="shared" si="40"/>
        <v>44211</v>
      </c>
      <c r="R222" s="1062">
        <f t="shared" si="40"/>
        <v>44211</v>
      </c>
      <c r="S222" s="1062">
        <f t="shared" si="40"/>
        <v>44210</v>
      </c>
      <c r="T222" s="1062">
        <f t="shared" si="40"/>
        <v>44210</v>
      </c>
      <c r="U222" s="1062">
        <f t="shared" si="40"/>
        <v>44231</v>
      </c>
      <c r="V222" s="1062">
        <f t="shared" si="40"/>
        <v>44238</v>
      </c>
      <c r="W222" s="1062">
        <f t="shared" si="40"/>
        <v>44243</v>
      </c>
      <c r="X222" s="1062">
        <f t="shared" si="40"/>
        <v>44246</v>
      </c>
      <c r="Y222" s="1063">
        <f t="shared" si="40"/>
        <v>44271</v>
      </c>
      <c r="Z222" s="1064">
        <v>44262</v>
      </c>
      <c r="AA222" s="95"/>
    </row>
    <row r="223" spans="1:27" ht="37.5">
      <c r="A223" s="1870"/>
      <c r="B223" s="1055">
        <f t="shared" si="39"/>
        <v>22</v>
      </c>
      <c r="C223" s="1056" t="s">
        <v>114</v>
      </c>
      <c r="D223" s="1057" t="s">
        <v>1541</v>
      </c>
      <c r="E223" s="1058" t="s">
        <v>495</v>
      </c>
      <c r="F223" s="1057" t="s">
        <v>1541</v>
      </c>
      <c r="G223" s="1059" t="s">
        <v>116</v>
      </c>
      <c r="H223" s="1060" t="s">
        <v>1543</v>
      </c>
      <c r="I223" s="1061"/>
      <c r="J223" s="1062">
        <f t="shared" ref="J223:Y229" si="41">J$212</f>
        <v>43971</v>
      </c>
      <c r="K223" s="1062">
        <f t="shared" si="41"/>
        <v>43999</v>
      </c>
      <c r="L223" s="1062">
        <f t="shared" si="41"/>
        <v>44048</v>
      </c>
      <c r="M223" s="1062">
        <f t="shared" si="41"/>
        <v>44139</v>
      </c>
      <c r="N223" s="1062">
        <f t="shared" si="41"/>
        <v>44167</v>
      </c>
      <c r="O223" s="1062">
        <f t="shared" si="41"/>
        <v>44167</v>
      </c>
      <c r="P223" s="1062">
        <f t="shared" si="41"/>
        <v>44181</v>
      </c>
      <c r="Q223" s="1062">
        <f t="shared" si="41"/>
        <v>44211</v>
      </c>
      <c r="R223" s="1062">
        <f t="shared" si="41"/>
        <v>44211</v>
      </c>
      <c r="S223" s="1062">
        <f t="shared" si="41"/>
        <v>44210</v>
      </c>
      <c r="T223" s="1062">
        <f t="shared" si="41"/>
        <v>44210</v>
      </c>
      <c r="U223" s="1062">
        <f t="shared" si="41"/>
        <v>44231</v>
      </c>
      <c r="V223" s="1062">
        <f t="shared" si="41"/>
        <v>44238</v>
      </c>
      <c r="W223" s="1062">
        <f t="shared" si="41"/>
        <v>44243</v>
      </c>
      <c r="X223" s="1062">
        <f t="shared" si="41"/>
        <v>44246</v>
      </c>
      <c r="Y223" s="1063">
        <f t="shared" si="41"/>
        <v>44271</v>
      </c>
      <c r="Z223" s="1064">
        <v>44258</v>
      </c>
      <c r="AA223" s="95"/>
    </row>
    <row r="224" spans="1:27" ht="37.5">
      <c r="A224" s="1870"/>
      <c r="B224" s="1055">
        <f t="shared" si="39"/>
        <v>22</v>
      </c>
      <c r="C224" s="1056" t="s">
        <v>114</v>
      </c>
      <c r="D224" s="1057" t="s">
        <v>1541</v>
      </c>
      <c r="E224" s="1058" t="s">
        <v>404</v>
      </c>
      <c r="F224" s="1057" t="s">
        <v>1541</v>
      </c>
      <c r="G224" s="1059" t="s">
        <v>116</v>
      </c>
      <c r="H224" s="1060" t="s">
        <v>1543</v>
      </c>
      <c r="I224" s="1061"/>
      <c r="J224" s="1062">
        <f t="shared" si="41"/>
        <v>43971</v>
      </c>
      <c r="K224" s="1062">
        <f t="shared" si="41"/>
        <v>43999</v>
      </c>
      <c r="L224" s="1062">
        <f t="shared" si="41"/>
        <v>44048</v>
      </c>
      <c r="M224" s="1062">
        <f t="shared" si="41"/>
        <v>44139</v>
      </c>
      <c r="N224" s="1062">
        <f t="shared" si="41"/>
        <v>44167</v>
      </c>
      <c r="O224" s="1062">
        <f t="shared" si="41"/>
        <v>44167</v>
      </c>
      <c r="P224" s="1062">
        <f t="shared" si="41"/>
        <v>44181</v>
      </c>
      <c r="Q224" s="1062">
        <f t="shared" si="41"/>
        <v>44211</v>
      </c>
      <c r="R224" s="1062">
        <f t="shared" si="41"/>
        <v>44211</v>
      </c>
      <c r="S224" s="1062">
        <f t="shared" si="41"/>
        <v>44210</v>
      </c>
      <c r="T224" s="1062">
        <f t="shared" si="41"/>
        <v>44210</v>
      </c>
      <c r="U224" s="1062">
        <f t="shared" si="41"/>
        <v>44231</v>
      </c>
      <c r="V224" s="1062">
        <f t="shared" si="41"/>
        <v>44238</v>
      </c>
      <c r="W224" s="1062">
        <f t="shared" si="41"/>
        <v>44243</v>
      </c>
      <c r="X224" s="1062">
        <f t="shared" si="41"/>
        <v>44246</v>
      </c>
      <c r="Y224" s="1063">
        <f t="shared" si="41"/>
        <v>44271</v>
      </c>
      <c r="Z224" s="1064">
        <v>44258</v>
      </c>
      <c r="AA224" s="95"/>
    </row>
    <row r="225" spans="1:27" ht="37.5">
      <c r="A225" s="1870"/>
      <c r="B225" s="1055">
        <f t="shared" si="39"/>
        <v>22</v>
      </c>
      <c r="C225" s="1056" t="s">
        <v>114</v>
      </c>
      <c r="D225" s="1057" t="s">
        <v>1541</v>
      </c>
      <c r="E225" s="1058" t="s">
        <v>416</v>
      </c>
      <c r="F225" s="1057" t="s">
        <v>1541</v>
      </c>
      <c r="G225" s="1059" t="s">
        <v>116</v>
      </c>
      <c r="H225" s="1060" t="s">
        <v>1543</v>
      </c>
      <c r="I225" s="1061"/>
      <c r="J225" s="1062">
        <f t="shared" si="41"/>
        <v>43971</v>
      </c>
      <c r="K225" s="1062">
        <f t="shared" si="41"/>
        <v>43999</v>
      </c>
      <c r="L225" s="1062">
        <f t="shared" si="41"/>
        <v>44048</v>
      </c>
      <c r="M225" s="1062">
        <f t="shared" si="41"/>
        <v>44139</v>
      </c>
      <c r="N225" s="1062">
        <f t="shared" si="41"/>
        <v>44167</v>
      </c>
      <c r="O225" s="1062">
        <f t="shared" si="41"/>
        <v>44167</v>
      </c>
      <c r="P225" s="1062">
        <f t="shared" si="41"/>
        <v>44181</v>
      </c>
      <c r="Q225" s="1062">
        <f t="shared" si="41"/>
        <v>44211</v>
      </c>
      <c r="R225" s="1062">
        <f t="shared" si="41"/>
        <v>44211</v>
      </c>
      <c r="S225" s="1062">
        <f t="shared" si="41"/>
        <v>44210</v>
      </c>
      <c r="T225" s="1062">
        <f t="shared" si="41"/>
        <v>44210</v>
      </c>
      <c r="U225" s="1062">
        <f t="shared" si="41"/>
        <v>44231</v>
      </c>
      <c r="V225" s="1062">
        <f t="shared" si="41"/>
        <v>44238</v>
      </c>
      <c r="W225" s="1062">
        <f t="shared" si="41"/>
        <v>44243</v>
      </c>
      <c r="X225" s="1062">
        <f t="shared" si="41"/>
        <v>44246</v>
      </c>
      <c r="Y225" s="1063">
        <f t="shared" si="41"/>
        <v>44271</v>
      </c>
      <c r="Z225" s="1064">
        <v>44258</v>
      </c>
      <c r="AA225" s="95"/>
    </row>
    <row r="226" spans="1:27" ht="37.5">
      <c r="A226" s="1870"/>
      <c r="B226" s="1055">
        <f t="shared" si="39"/>
        <v>22</v>
      </c>
      <c r="C226" s="1056" t="s">
        <v>114</v>
      </c>
      <c r="D226" s="1057" t="s">
        <v>1541</v>
      </c>
      <c r="E226" s="1058" t="s">
        <v>497</v>
      </c>
      <c r="F226" s="1057" t="s">
        <v>1541</v>
      </c>
      <c r="G226" s="1059" t="s">
        <v>116</v>
      </c>
      <c r="H226" s="1060" t="s">
        <v>1543</v>
      </c>
      <c r="I226" s="1061"/>
      <c r="J226" s="1062">
        <f t="shared" si="41"/>
        <v>43971</v>
      </c>
      <c r="K226" s="1062">
        <f t="shared" si="41"/>
        <v>43999</v>
      </c>
      <c r="L226" s="1062">
        <f t="shared" si="41"/>
        <v>44048</v>
      </c>
      <c r="M226" s="1062">
        <f t="shared" si="41"/>
        <v>44139</v>
      </c>
      <c r="N226" s="1062">
        <f t="shared" si="41"/>
        <v>44167</v>
      </c>
      <c r="O226" s="1062">
        <f t="shared" si="41"/>
        <v>44167</v>
      </c>
      <c r="P226" s="1062">
        <f t="shared" si="41"/>
        <v>44181</v>
      </c>
      <c r="Q226" s="1062">
        <f t="shared" si="41"/>
        <v>44211</v>
      </c>
      <c r="R226" s="1062">
        <f t="shared" si="41"/>
        <v>44211</v>
      </c>
      <c r="S226" s="1062">
        <f t="shared" si="41"/>
        <v>44210</v>
      </c>
      <c r="T226" s="1062">
        <f t="shared" si="41"/>
        <v>44210</v>
      </c>
      <c r="U226" s="1062">
        <f t="shared" si="41"/>
        <v>44231</v>
      </c>
      <c r="V226" s="1062">
        <f t="shared" si="41"/>
        <v>44238</v>
      </c>
      <c r="W226" s="1062">
        <f t="shared" si="41"/>
        <v>44243</v>
      </c>
      <c r="X226" s="1062">
        <f t="shared" si="41"/>
        <v>44246</v>
      </c>
      <c r="Y226" s="1063">
        <f t="shared" si="41"/>
        <v>44271</v>
      </c>
      <c r="Z226" s="1064">
        <v>44258</v>
      </c>
      <c r="AA226" s="95"/>
    </row>
    <row r="227" spans="1:27" ht="37.5">
      <c r="A227" s="1870"/>
      <c r="B227" s="1055">
        <f t="shared" si="39"/>
        <v>22</v>
      </c>
      <c r="C227" s="1056" t="s">
        <v>114</v>
      </c>
      <c r="D227" s="1057" t="s">
        <v>1541</v>
      </c>
      <c r="E227" s="1058" t="s">
        <v>578</v>
      </c>
      <c r="F227" s="1057" t="s">
        <v>1541</v>
      </c>
      <c r="G227" s="1059" t="s">
        <v>116</v>
      </c>
      <c r="H227" s="1060" t="s">
        <v>1543</v>
      </c>
      <c r="I227" s="1061"/>
      <c r="J227" s="1062">
        <f t="shared" si="41"/>
        <v>43971</v>
      </c>
      <c r="K227" s="1062">
        <f t="shared" si="41"/>
        <v>43999</v>
      </c>
      <c r="L227" s="1062">
        <f t="shared" si="41"/>
        <v>44048</v>
      </c>
      <c r="M227" s="1062">
        <f t="shared" si="41"/>
        <v>44139</v>
      </c>
      <c r="N227" s="1062">
        <f t="shared" si="41"/>
        <v>44167</v>
      </c>
      <c r="O227" s="1062">
        <f t="shared" si="41"/>
        <v>44167</v>
      </c>
      <c r="P227" s="1062">
        <f t="shared" si="41"/>
        <v>44181</v>
      </c>
      <c r="Q227" s="1062">
        <f t="shared" si="41"/>
        <v>44211</v>
      </c>
      <c r="R227" s="1062">
        <f t="shared" si="41"/>
        <v>44211</v>
      </c>
      <c r="S227" s="1062">
        <f t="shared" si="41"/>
        <v>44210</v>
      </c>
      <c r="T227" s="1062">
        <f t="shared" si="41"/>
        <v>44210</v>
      </c>
      <c r="U227" s="1062">
        <f t="shared" si="41"/>
        <v>44231</v>
      </c>
      <c r="V227" s="1062">
        <f t="shared" si="41"/>
        <v>44238</v>
      </c>
      <c r="W227" s="1062">
        <f t="shared" si="41"/>
        <v>44243</v>
      </c>
      <c r="X227" s="1062">
        <f t="shared" si="41"/>
        <v>44246</v>
      </c>
      <c r="Y227" s="1063">
        <f t="shared" si="41"/>
        <v>44271</v>
      </c>
      <c r="Z227" s="1064">
        <v>44258</v>
      </c>
      <c r="AA227" s="95"/>
    </row>
    <row r="228" spans="1:27" ht="37.5">
      <c r="A228" s="1870"/>
      <c r="B228" s="1055">
        <f t="shared" si="39"/>
        <v>22</v>
      </c>
      <c r="C228" s="1056" t="s">
        <v>114</v>
      </c>
      <c r="D228" s="1057" t="s">
        <v>1541</v>
      </c>
      <c r="E228" s="1058" t="s">
        <v>580</v>
      </c>
      <c r="F228" s="1057" t="s">
        <v>1541</v>
      </c>
      <c r="G228" s="1059" t="s">
        <v>116</v>
      </c>
      <c r="H228" s="1060" t="s">
        <v>1543</v>
      </c>
      <c r="I228" s="1061"/>
      <c r="J228" s="1062">
        <f t="shared" si="41"/>
        <v>43971</v>
      </c>
      <c r="K228" s="1062">
        <f t="shared" si="41"/>
        <v>43999</v>
      </c>
      <c r="L228" s="1062">
        <f t="shared" si="41"/>
        <v>44048</v>
      </c>
      <c r="M228" s="1062">
        <f t="shared" si="41"/>
        <v>44139</v>
      </c>
      <c r="N228" s="1062">
        <f t="shared" si="41"/>
        <v>44167</v>
      </c>
      <c r="O228" s="1062">
        <f t="shared" si="41"/>
        <v>44167</v>
      </c>
      <c r="P228" s="1062">
        <f t="shared" si="41"/>
        <v>44181</v>
      </c>
      <c r="Q228" s="1062">
        <f t="shared" si="41"/>
        <v>44211</v>
      </c>
      <c r="R228" s="1062">
        <f t="shared" si="41"/>
        <v>44211</v>
      </c>
      <c r="S228" s="1062">
        <f t="shared" si="41"/>
        <v>44210</v>
      </c>
      <c r="T228" s="1062">
        <f t="shared" si="41"/>
        <v>44210</v>
      </c>
      <c r="U228" s="1062">
        <f t="shared" si="41"/>
        <v>44231</v>
      </c>
      <c r="V228" s="1062">
        <f t="shared" si="41"/>
        <v>44238</v>
      </c>
      <c r="W228" s="1062">
        <f t="shared" si="41"/>
        <v>44243</v>
      </c>
      <c r="X228" s="1062">
        <f t="shared" si="41"/>
        <v>44246</v>
      </c>
      <c r="Y228" s="1063">
        <f t="shared" si="41"/>
        <v>44271</v>
      </c>
      <c r="Z228" s="1064">
        <v>44258</v>
      </c>
      <c r="AA228" s="95"/>
    </row>
    <row r="229" spans="1:27" ht="37.5">
      <c r="A229" s="1870"/>
      <c r="B229" s="1055">
        <f t="shared" si="39"/>
        <v>22</v>
      </c>
      <c r="C229" s="1056" t="s">
        <v>114</v>
      </c>
      <c r="D229" s="1067" t="s">
        <v>1541</v>
      </c>
      <c r="E229" s="1080" t="s">
        <v>582</v>
      </c>
      <c r="F229" s="1067" t="s">
        <v>1541</v>
      </c>
      <c r="G229" s="1081" t="s">
        <v>116</v>
      </c>
      <c r="H229" s="1082" t="s">
        <v>1543</v>
      </c>
      <c r="I229" s="1061"/>
      <c r="J229" s="1062">
        <f t="shared" si="41"/>
        <v>43971</v>
      </c>
      <c r="K229" s="1062">
        <f t="shared" si="41"/>
        <v>43999</v>
      </c>
      <c r="L229" s="1062">
        <f t="shared" si="41"/>
        <v>44048</v>
      </c>
      <c r="M229" s="1062">
        <f t="shared" si="41"/>
        <v>44139</v>
      </c>
      <c r="N229" s="1062">
        <f t="shared" si="41"/>
        <v>44167</v>
      </c>
      <c r="O229" s="1062">
        <f t="shared" si="41"/>
        <v>44167</v>
      </c>
      <c r="P229" s="1062">
        <f t="shared" si="41"/>
        <v>44181</v>
      </c>
      <c r="Q229" s="1062">
        <f t="shared" si="41"/>
        <v>44211</v>
      </c>
      <c r="R229" s="1062">
        <f t="shared" si="41"/>
        <v>44211</v>
      </c>
      <c r="S229" s="1062">
        <f t="shared" si="41"/>
        <v>44210</v>
      </c>
      <c r="T229" s="1062">
        <f t="shared" si="41"/>
        <v>44210</v>
      </c>
      <c r="U229" s="1062">
        <f t="shared" si="41"/>
        <v>44231</v>
      </c>
      <c r="V229" s="1062">
        <f t="shared" si="41"/>
        <v>44238</v>
      </c>
      <c r="W229" s="1062">
        <f t="shared" si="41"/>
        <v>44243</v>
      </c>
      <c r="X229" s="1062">
        <f t="shared" si="41"/>
        <v>44246</v>
      </c>
      <c r="Y229" s="1063">
        <f t="shared" si="41"/>
        <v>44271</v>
      </c>
      <c r="Z229" s="1064">
        <v>44258</v>
      </c>
      <c r="AA229" s="95"/>
    </row>
    <row r="230" spans="1:27" ht="37.5">
      <c r="A230" s="1869">
        <f>A212+1</f>
        <v>20</v>
      </c>
      <c r="B230" s="1044">
        <v>23</v>
      </c>
      <c r="C230" s="1045" t="s">
        <v>114</v>
      </c>
      <c r="D230" s="1046" t="s">
        <v>1544</v>
      </c>
      <c r="E230" s="1047" t="s">
        <v>400</v>
      </c>
      <c r="F230" s="1046" t="s">
        <v>1544</v>
      </c>
      <c r="G230" s="1048" t="s">
        <v>116</v>
      </c>
      <c r="H230" s="1049" t="s">
        <v>401</v>
      </c>
      <c r="I230" s="1050" t="str">
        <f>$I$5</f>
        <v>2-х этапный ЗЗП, без ПС</v>
      </c>
      <c r="J230" s="1051">
        <f>IFERROR(VLOOKUP($D$230,'ИСХОДНИК-даты-2х'!$D$10:$AI$139,2,0),"-")</f>
        <v>44053</v>
      </c>
      <c r="K230" s="1078">
        <f>IFERROR(VLOOKUP($D$230,'ИСХОДНИК-даты-2х'!$D$10:$AI$139,3,0),"-")</f>
        <v>44081</v>
      </c>
      <c r="L230" s="970">
        <f>IFERROR(VLOOKUP($D$230,'ИСХОДНИК-даты-2х'!$D$10:$AI$139,4,0),"-")</f>
        <v>44130</v>
      </c>
      <c r="M230" s="911">
        <f>IFERROR(VLOOKUP($D$230,'ИСХОДНИК-даты-2х'!$D$10:$AI$139,5,0),"-")</f>
        <v>44270</v>
      </c>
      <c r="N230" s="911">
        <f>IFERROR(VLOOKUP($D$230,'ИСХОДНИК-даты-2х'!$D$10:$AI$139,6,0),"-")</f>
        <v>44298</v>
      </c>
      <c r="O230" s="911">
        <f>IFERROR(VLOOKUP($D$230,'ИСХОДНИК-даты-2х'!$D$10:$AI$139,7,0),"-")</f>
        <v>44298</v>
      </c>
      <c r="P230" s="911">
        <f>IFERROR(VLOOKUP($D$230,'ИСХОДНИК-даты-2х'!$D$10:$AI$139,8,0),"-")</f>
        <v>44382</v>
      </c>
      <c r="Q230" s="911">
        <f>IFERROR(VLOOKUP($D$230,'ИСХОДНИК-даты-2х'!$D$10:$AI$139,9,0),"-")</f>
        <v>44412</v>
      </c>
      <c r="R230" s="911">
        <f>IFERROR(VLOOKUP($D$230,'ИСХОДНИК-даты-2х'!$D$10:$AI$139,10,0),"-")</f>
        <v>44412</v>
      </c>
      <c r="S230" s="911">
        <f>IFERROR(VLOOKUP($D$230,'ИСХОДНИК-даты-2х'!$D$10:$AI$139,11,0),"-")</f>
        <v>44411</v>
      </c>
      <c r="T230" s="911">
        <f>IFERROR(VLOOKUP($D$230,'ИСХОДНИК-даты-2х'!$D$10:$AI$139,12,0),"-")</f>
        <v>44411</v>
      </c>
      <c r="U230" s="911">
        <f>IFERROR(VLOOKUP($D$230,'ИСХОДНИК-даты-2х'!$D$10:$AI$139,13,0),"-")</f>
        <v>44432</v>
      </c>
      <c r="V230" s="911">
        <f>IFERROR(VLOOKUP($D$230,'ИСХОДНИК-даты-2х'!$D$10:$AI$139,14,0),"-")</f>
        <v>44439</v>
      </c>
      <c r="W230" s="911">
        <f>IFERROR(VLOOKUP($D$230,'ИСХОДНИК-даты-2х'!$D$10:$AI$139,15,0),"-")</f>
        <v>44442</v>
      </c>
      <c r="X230" s="911">
        <f>IFERROR(VLOOKUP($D$230,'ИСХОДНИК-даты-2х'!$D$10:$AI$139,16,0),"-")</f>
        <v>44447</v>
      </c>
      <c r="Y230" s="1079">
        <f>IFERROR(VLOOKUP($D$230,'ИСХОДНИК-даты-2х'!$D$10:$AI$139,17,0),"-")</f>
        <v>44472</v>
      </c>
      <c r="Z230" s="1064">
        <v>43982</v>
      </c>
      <c r="AA230" s="95"/>
    </row>
    <row r="231" spans="1:27">
      <c r="A231" s="1869"/>
      <c r="B231" s="1055">
        <f t="shared" ref="B231:B236" si="42">$B$230</f>
        <v>23</v>
      </c>
      <c r="C231" s="1056" t="s">
        <v>114</v>
      </c>
      <c r="D231" s="1057" t="s">
        <v>1544</v>
      </c>
      <c r="E231" s="1058" t="s">
        <v>406</v>
      </c>
      <c r="F231" s="1057" t="s">
        <v>1544</v>
      </c>
      <c r="G231" s="1059" t="s">
        <v>116</v>
      </c>
      <c r="H231" s="1060" t="s">
        <v>407</v>
      </c>
      <c r="I231" s="1061"/>
      <c r="J231" s="1062">
        <f t="shared" ref="J231:Y236" si="43">J$230</f>
        <v>44053</v>
      </c>
      <c r="K231" s="1062">
        <f t="shared" si="43"/>
        <v>44081</v>
      </c>
      <c r="L231" s="1062">
        <f t="shared" si="43"/>
        <v>44130</v>
      </c>
      <c r="M231" s="1062">
        <f t="shared" si="43"/>
        <v>44270</v>
      </c>
      <c r="N231" s="1062">
        <f t="shared" si="43"/>
        <v>44298</v>
      </c>
      <c r="O231" s="1062">
        <f t="shared" si="43"/>
        <v>44298</v>
      </c>
      <c r="P231" s="1062">
        <f t="shared" si="43"/>
        <v>44382</v>
      </c>
      <c r="Q231" s="1062">
        <f t="shared" si="43"/>
        <v>44412</v>
      </c>
      <c r="R231" s="1062">
        <f t="shared" si="43"/>
        <v>44412</v>
      </c>
      <c r="S231" s="1062">
        <f t="shared" si="43"/>
        <v>44411</v>
      </c>
      <c r="T231" s="1062">
        <f t="shared" si="43"/>
        <v>44411</v>
      </c>
      <c r="U231" s="1062">
        <f t="shared" si="43"/>
        <v>44432</v>
      </c>
      <c r="V231" s="1062">
        <f t="shared" si="43"/>
        <v>44439</v>
      </c>
      <c r="W231" s="1062">
        <f t="shared" si="43"/>
        <v>44442</v>
      </c>
      <c r="X231" s="1062">
        <f t="shared" si="43"/>
        <v>44447</v>
      </c>
      <c r="Y231" s="1063">
        <f t="shared" si="43"/>
        <v>44472</v>
      </c>
      <c r="Z231" s="1064">
        <v>44902</v>
      </c>
      <c r="AA231" s="95"/>
    </row>
    <row r="232" spans="1:27">
      <c r="A232" s="1869"/>
      <c r="B232" s="1055">
        <f t="shared" si="42"/>
        <v>23</v>
      </c>
      <c r="C232" s="1056" t="s">
        <v>114</v>
      </c>
      <c r="D232" s="1057" t="s">
        <v>1544</v>
      </c>
      <c r="E232" s="1058" t="s">
        <v>445</v>
      </c>
      <c r="F232" s="1057" t="s">
        <v>1544</v>
      </c>
      <c r="G232" s="1059" t="s">
        <v>116</v>
      </c>
      <c r="H232" s="1060" t="s">
        <v>446</v>
      </c>
      <c r="I232" s="1061"/>
      <c r="J232" s="1062">
        <f t="shared" si="43"/>
        <v>44053</v>
      </c>
      <c r="K232" s="1062">
        <f t="shared" si="43"/>
        <v>44081</v>
      </c>
      <c r="L232" s="1062">
        <f t="shared" si="43"/>
        <v>44130</v>
      </c>
      <c r="M232" s="1062">
        <f t="shared" si="43"/>
        <v>44270</v>
      </c>
      <c r="N232" s="1062">
        <f t="shared" si="43"/>
        <v>44298</v>
      </c>
      <c r="O232" s="1062">
        <f t="shared" si="43"/>
        <v>44298</v>
      </c>
      <c r="P232" s="1062">
        <f t="shared" si="43"/>
        <v>44382</v>
      </c>
      <c r="Q232" s="1062">
        <f t="shared" si="43"/>
        <v>44412</v>
      </c>
      <c r="R232" s="1062">
        <f t="shared" si="43"/>
        <v>44412</v>
      </c>
      <c r="S232" s="1062">
        <f t="shared" si="43"/>
        <v>44411</v>
      </c>
      <c r="T232" s="1062">
        <f t="shared" si="43"/>
        <v>44411</v>
      </c>
      <c r="U232" s="1062">
        <f t="shared" si="43"/>
        <v>44432</v>
      </c>
      <c r="V232" s="1062">
        <f t="shared" si="43"/>
        <v>44439</v>
      </c>
      <c r="W232" s="1062">
        <f t="shared" si="43"/>
        <v>44442</v>
      </c>
      <c r="X232" s="1062">
        <f t="shared" si="43"/>
        <v>44447</v>
      </c>
      <c r="Y232" s="1063">
        <f t="shared" si="43"/>
        <v>44472</v>
      </c>
      <c r="Z232" s="1064">
        <v>44682</v>
      </c>
      <c r="AA232" s="95"/>
    </row>
    <row r="233" spans="1:27" ht="37.5">
      <c r="A233" s="1869"/>
      <c r="B233" s="1055">
        <f t="shared" si="42"/>
        <v>23</v>
      </c>
      <c r="C233" s="1056" t="s">
        <v>114</v>
      </c>
      <c r="D233" s="1057" t="s">
        <v>1544</v>
      </c>
      <c r="E233" s="1058" t="s">
        <v>443</v>
      </c>
      <c r="F233" s="1057" t="s">
        <v>1544</v>
      </c>
      <c r="G233" s="1059" t="s">
        <v>116</v>
      </c>
      <c r="H233" s="1060" t="s">
        <v>444</v>
      </c>
      <c r="I233" s="1061"/>
      <c r="J233" s="1062">
        <f t="shared" si="43"/>
        <v>44053</v>
      </c>
      <c r="K233" s="1062">
        <f t="shared" si="43"/>
        <v>44081</v>
      </c>
      <c r="L233" s="1062">
        <f t="shared" si="43"/>
        <v>44130</v>
      </c>
      <c r="M233" s="1062">
        <f t="shared" si="43"/>
        <v>44270</v>
      </c>
      <c r="N233" s="1062">
        <f t="shared" si="43"/>
        <v>44298</v>
      </c>
      <c r="O233" s="1062">
        <f t="shared" si="43"/>
        <v>44298</v>
      </c>
      <c r="P233" s="1062">
        <f t="shared" si="43"/>
        <v>44382</v>
      </c>
      <c r="Q233" s="1062">
        <f t="shared" si="43"/>
        <v>44412</v>
      </c>
      <c r="R233" s="1062">
        <f t="shared" si="43"/>
        <v>44412</v>
      </c>
      <c r="S233" s="1062">
        <f t="shared" si="43"/>
        <v>44411</v>
      </c>
      <c r="T233" s="1062">
        <f t="shared" si="43"/>
        <v>44411</v>
      </c>
      <c r="U233" s="1062">
        <f t="shared" si="43"/>
        <v>44432</v>
      </c>
      <c r="V233" s="1062">
        <f t="shared" si="43"/>
        <v>44439</v>
      </c>
      <c r="W233" s="1062">
        <f t="shared" si="43"/>
        <v>44442</v>
      </c>
      <c r="X233" s="1062">
        <f t="shared" si="43"/>
        <v>44447</v>
      </c>
      <c r="Y233" s="1063">
        <f t="shared" si="43"/>
        <v>44472</v>
      </c>
      <c r="Z233" s="1064">
        <v>44152</v>
      </c>
      <c r="AA233" s="95"/>
    </row>
    <row r="234" spans="1:27" ht="37.5">
      <c r="A234" s="1869"/>
      <c r="B234" s="1055">
        <f t="shared" si="42"/>
        <v>23</v>
      </c>
      <c r="C234" s="1056" t="s">
        <v>114</v>
      </c>
      <c r="D234" s="1057" t="s">
        <v>1544</v>
      </c>
      <c r="E234" s="1058" t="s">
        <v>804</v>
      </c>
      <c r="F234" s="1057" t="s">
        <v>1544</v>
      </c>
      <c r="G234" s="1059" t="s">
        <v>116</v>
      </c>
      <c r="H234" s="1060" t="s">
        <v>1245</v>
      </c>
      <c r="I234" s="1061"/>
      <c r="J234" s="1062">
        <f t="shared" si="43"/>
        <v>44053</v>
      </c>
      <c r="K234" s="1062">
        <f t="shared" si="43"/>
        <v>44081</v>
      </c>
      <c r="L234" s="1062">
        <f t="shared" si="43"/>
        <v>44130</v>
      </c>
      <c r="M234" s="1062">
        <f t="shared" si="43"/>
        <v>44270</v>
      </c>
      <c r="N234" s="1062">
        <f t="shared" si="43"/>
        <v>44298</v>
      </c>
      <c r="O234" s="1062">
        <f t="shared" si="43"/>
        <v>44298</v>
      </c>
      <c r="P234" s="1062">
        <f t="shared" si="43"/>
        <v>44382</v>
      </c>
      <c r="Q234" s="1062">
        <f t="shared" si="43"/>
        <v>44412</v>
      </c>
      <c r="R234" s="1062">
        <f t="shared" si="43"/>
        <v>44412</v>
      </c>
      <c r="S234" s="1062">
        <f t="shared" si="43"/>
        <v>44411</v>
      </c>
      <c r="T234" s="1062">
        <f t="shared" si="43"/>
        <v>44411</v>
      </c>
      <c r="U234" s="1062">
        <f t="shared" si="43"/>
        <v>44432</v>
      </c>
      <c r="V234" s="1062">
        <f t="shared" si="43"/>
        <v>44439</v>
      </c>
      <c r="W234" s="1062">
        <f t="shared" si="43"/>
        <v>44442</v>
      </c>
      <c r="X234" s="1062">
        <f t="shared" si="43"/>
        <v>44447</v>
      </c>
      <c r="Y234" s="1063">
        <f t="shared" si="43"/>
        <v>44472</v>
      </c>
      <c r="Z234" s="1064">
        <v>44562</v>
      </c>
      <c r="AA234" s="95"/>
    </row>
    <row r="235" spans="1:27" ht="37.5">
      <c r="A235" s="1869"/>
      <c r="B235" s="1055">
        <f t="shared" si="42"/>
        <v>23</v>
      </c>
      <c r="C235" s="1056" t="s">
        <v>114</v>
      </c>
      <c r="D235" s="1057" t="s">
        <v>1544</v>
      </c>
      <c r="E235" s="1058" t="s">
        <v>774</v>
      </c>
      <c r="F235" s="1057" t="s">
        <v>1544</v>
      </c>
      <c r="G235" s="1059" t="s">
        <v>116</v>
      </c>
      <c r="H235" s="1060" t="s">
        <v>1246</v>
      </c>
      <c r="I235" s="1061"/>
      <c r="J235" s="1062">
        <f t="shared" si="43"/>
        <v>44053</v>
      </c>
      <c r="K235" s="1062">
        <f t="shared" si="43"/>
        <v>44081</v>
      </c>
      <c r="L235" s="1062">
        <f t="shared" si="43"/>
        <v>44130</v>
      </c>
      <c r="M235" s="1062">
        <f t="shared" si="43"/>
        <v>44270</v>
      </c>
      <c r="N235" s="1062">
        <f t="shared" si="43"/>
        <v>44298</v>
      </c>
      <c r="O235" s="1062">
        <f t="shared" si="43"/>
        <v>44298</v>
      </c>
      <c r="P235" s="1062">
        <f t="shared" si="43"/>
        <v>44382</v>
      </c>
      <c r="Q235" s="1062">
        <f t="shared" si="43"/>
        <v>44412</v>
      </c>
      <c r="R235" s="1062">
        <f t="shared" si="43"/>
        <v>44412</v>
      </c>
      <c r="S235" s="1062">
        <f t="shared" si="43"/>
        <v>44411</v>
      </c>
      <c r="T235" s="1062">
        <f t="shared" si="43"/>
        <v>44411</v>
      </c>
      <c r="U235" s="1062">
        <f t="shared" si="43"/>
        <v>44432</v>
      </c>
      <c r="V235" s="1062">
        <f t="shared" si="43"/>
        <v>44439</v>
      </c>
      <c r="W235" s="1062">
        <f t="shared" si="43"/>
        <v>44442</v>
      </c>
      <c r="X235" s="1062">
        <f t="shared" si="43"/>
        <v>44447</v>
      </c>
      <c r="Y235" s="1063">
        <f t="shared" si="43"/>
        <v>44472</v>
      </c>
      <c r="Z235" s="1064">
        <v>44229</v>
      </c>
      <c r="AA235" s="95"/>
    </row>
    <row r="236" spans="1:27">
      <c r="A236" s="1869"/>
      <c r="B236" s="1065">
        <f t="shared" si="42"/>
        <v>23</v>
      </c>
      <c r="C236" s="1066" t="s">
        <v>114</v>
      </c>
      <c r="D236" s="1067" t="s">
        <v>1544</v>
      </c>
      <c r="E236" s="1068" t="s">
        <v>447</v>
      </c>
      <c r="F236" s="1067" t="s">
        <v>1544</v>
      </c>
      <c r="G236" s="1069" t="s">
        <v>116</v>
      </c>
      <c r="H236" s="1070" t="s">
        <v>448</v>
      </c>
      <c r="I236" s="1071"/>
      <c r="J236" s="1072">
        <f t="shared" si="43"/>
        <v>44053</v>
      </c>
      <c r="K236" s="1072">
        <f t="shared" si="43"/>
        <v>44081</v>
      </c>
      <c r="L236" s="1072">
        <f t="shared" si="43"/>
        <v>44130</v>
      </c>
      <c r="M236" s="1072">
        <f t="shared" si="43"/>
        <v>44270</v>
      </c>
      <c r="N236" s="1072">
        <f t="shared" si="43"/>
        <v>44298</v>
      </c>
      <c r="O236" s="1072">
        <f t="shared" si="43"/>
        <v>44298</v>
      </c>
      <c r="P236" s="1072">
        <f t="shared" si="43"/>
        <v>44382</v>
      </c>
      <c r="Q236" s="1072">
        <f t="shared" si="43"/>
        <v>44412</v>
      </c>
      <c r="R236" s="1072">
        <f t="shared" si="43"/>
        <v>44412</v>
      </c>
      <c r="S236" s="1072">
        <f t="shared" si="43"/>
        <v>44411</v>
      </c>
      <c r="T236" s="1072">
        <f t="shared" si="43"/>
        <v>44411</v>
      </c>
      <c r="U236" s="1072">
        <f t="shared" si="43"/>
        <v>44432</v>
      </c>
      <c r="V236" s="1072">
        <f t="shared" si="43"/>
        <v>44439</v>
      </c>
      <c r="W236" s="1072">
        <f t="shared" si="43"/>
        <v>44442</v>
      </c>
      <c r="X236" s="1072">
        <f t="shared" si="43"/>
        <v>44447</v>
      </c>
      <c r="Y236" s="1073">
        <f t="shared" si="43"/>
        <v>44472</v>
      </c>
      <c r="Z236" s="1064">
        <v>44072</v>
      </c>
      <c r="AA236" s="95"/>
    </row>
    <row r="237" spans="1:27" ht="37.5">
      <c r="A237" s="1869">
        <f>A230+1</f>
        <v>21</v>
      </c>
      <c r="B237" s="1044">
        <v>24</v>
      </c>
      <c r="C237" s="1045" t="s">
        <v>114</v>
      </c>
      <c r="D237" s="1046" t="s">
        <v>1545</v>
      </c>
      <c r="E237" s="1047" t="s">
        <v>408</v>
      </c>
      <c r="F237" s="1046" t="s">
        <v>1545</v>
      </c>
      <c r="G237" s="1048" t="s">
        <v>116</v>
      </c>
      <c r="H237" s="1049" t="s">
        <v>409</v>
      </c>
      <c r="I237" s="1050" t="str">
        <f>$I$5</f>
        <v>2-х этапный ЗЗП, без ПС</v>
      </c>
      <c r="J237" s="1051">
        <f>IFERROR(VLOOKUP($D$237,'ИСХОДНИК-даты-2х'!$D$10:$AI$139,2,0),"-")</f>
        <v>44188</v>
      </c>
      <c r="K237" s="1078">
        <f>IFERROR(VLOOKUP($D$237,'ИСХОДНИК-даты-2х'!$D$10:$AI$139,3,0),"-")</f>
        <v>44216</v>
      </c>
      <c r="L237" s="970">
        <f>IFERROR(VLOOKUP($D$237,'ИСХОДНИК-даты-2х'!$D$10:$AI$139,4,0),"-")</f>
        <v>44265</v>
      </c>
      <c r="M237" s="911">
        <f>IFERROR(VLOOKUP($D$237,'ИСХОДНИК-даты-2х'!$D$10:$AI$139,5,0),"-")</f>
        <v>44316</v>
      </c>
      <c r="N237" s="911">
        <f>IFERROR(VLOOKUP($D$237,'ИСХОДНИК-даты-2х'!$D$10:$AI$139,6,0),"-")</f>
        <v>44344</v>
      </c>
      <c r="O237" s="911">
        <f>IFERROR(VLOOKUP($D$237,'ИСХОДНИК-даты-2х'!$D$10:$AI$139,7,0),"-")</f>
        <v>44344</v>
      </c>
      <c r="P237" s="911">
        <f>IFERROR(VLOOKUP($D$237,'ИСХОДНИК-даты-2х'!$D$10:$AI$139,8,0),"-")</f>
        <v>44382</v>
      </c>
      <c r="Q237" s="911">
        <f>IFERROR(VLOOKUP($D$237,'ИСХОДНИК-даты-2х'!$D$10:$AI$139,9,0),"-")</f>
        <v>44412</v>
      </c>
      <c r="R237" s="911">
        <f>IFERROR(VLOOKUP($D$237,'ИСХОДНИК-даты-2х'!$D$10:$AI$139,10,0),"-")</f>
        <v>44412</v>
      </c>
      <c r="S237" s="911">
        <f>IFERROR(VLOOKUP($D$237,'ИСХОДНИК-даты-2х'!$D$10:$AI$139,11,0),"-")</f>
        <v>44411</v>
      </c>
      <c r="T237" s="911">
        <f>IFERROR(VLOOKUP($D$237,'ИСХОДНИК-даты-2х'!$D$10:$AI$139,12,0),"-")</f>
        <v>44411</v>
      </c>
      <c r="U237" s="911">
        <f>IFERROR(VLOOKUP($D$237,'ИСХОДНИК-даты-2х'!$D$10:$AI$139,13,0),"-")</f>
        <v>44432</v>
      </c>
      <c r="V237" s="911">
        <f>IFERROR(VLOOKUP($D$237,'ИСХОДНИК-даты-2х'!$D$10:$AI$139,14,0),"-")</f>
        <v>44439</v>
      </c>
      <c r="W237" s="911">
        <f>IFERROR(VLOOKUP($D$237,'ИСХОДНИК-даты-2х'!$D$10:$AI$139,15,0),"-")</f>
        <v>44442</v>
      </c>
      <c r="X237" s="911">
        <f>IFERROR(VLOOKUP($D$237,'ИСХОДНИК-даты-2х'!$D$10:$AI$139,16,0),"-")</f>
        <v>44447</v>
      </c>
      <c r="Y237" s="1079">
        <f>IFERROR(VLOOKUP($D$237,'ИСХОДНИК-даты-2х'!$D$10:$AI$139,17,0),"-")</f>
        <v>44472</v>
      </c>
      <c r="Z237" s="1064">
        <v>44672</v>
      </c>
      <c r="AA237" s="95"/>
    </row>
    <row r="238" spans="1:27">
      <c r="A238" s="1869"/>
      <c r="B238" s="1055">
        <f t="shared" ref="B238:B249" si="44">$B$237</f>
        <v>24</v>
      </c>
      <c r="C238" s="1056" t="s">
        <v>114</v>
      </c>
      <c r="D238" s="1057" t="s">
        <v>1545</v>
      </c>
      <c r="E238" s="1058" t="s">
        <v>453</v>
      </c>
      <c r="F238" s="1057" t="s">
        <v>1545</v>
      </c>
      <c r="G238" s="1059" t="s">
        <v>116</v>
      </c>
      <c r="H238" s="1060" t="s">
        <v>454</v>
      </c>
      <c r="I238" s="1061"/>
      <c r="J238" s="1062">
        <f t="shared" ref="J238:Y249" si="45">J$237</f>
        <v>44188</v>
      </c>
      <c r="K238" s="1062">
        <f t="shared" si="45"/>
        <v>44216</v>
      </c>
      <c r="L238" s="1062">
        <f t="shared" si="45"/>
        <v>44265</v>
      </c>
      <c r="M238" s="1062">
        <f t="shared" si="45"/>
        <v>44316</v>
      </c>
      <c r="N238" s="1062">
        <f t="shared" si="45"/>
        <v>44344</v>
      </c>
      <c r="O238" s="1062">
        <f t="shared" si="45"/>
        <v>44344</v>
      </c>
      <c r="P238" s="1062">
        <f t="shared" si="45"/>
        <v>44382</v>
      </c>
      <c r="Q238" s="1062">
        <f t="shared" si="45"/>
        <v>44412</v>
      </c>
      <c r="R238" s="1062">
        <f t="shared" si="45"/>
        <v>44412</v>
      </c>
      <c r="S238" s="1062">
        <f t="shared" si="45"/>
        <v>44411</v>
      </c>
      <c r="T238" s="1062">
        <f t="shared" si="45"/>
        <v>44411</v>
      </c>
      <c r="U238" s="1062">
        <f t="shared" si="45"/>
        <v>44432</v>
      </c>
      <c r="V238" s="1062">
        <f t="shared" si="45"/>
        <v>44439</v>
      </c>
      <c r="W238" s="1062">
        <f t="shared" si="45"/>
        <v>44442</v>
      </c>
      <c r="X238" s="1062">
        <f t="shared" si="45"/>
        <v>44447</v>
      </c>
      <c r="Y238" s="1063">
        <f t="shared" si="45"/>
        <v>44472</v>
      </c>
      <c r="Z238" s="1064">
        <v>44229</v>
      </c>
      <c r="AA238" s="95"/>
    </row>
    <row r="239" spans="1:27" ht="37.5">
      <c r="A239" s="1869"/>
      <c r="B239" s="1055">
        <f t="shared" si="44"/>
        <v>24</v>
      </c>
      <c r="C239" s="1056" t="s">
        <v>114</v>
      </c>
      <c r="D239" s="1057" t="s">
        <v>1545</v>
      </c>
      <c r="E239" s="1058" t="s">
        <v>410</v>
      </c>
      <c r="F239" s="1057" t="s">
        <v>1545</v>
      </c>
      <c r="G239" s="1059" t="s">
        <v>116</v>
      </c>
      <c r="H239" s="1060" t="s">
        <v>411</v>
      </c>
      <c r="I239" s="1061"/>
      <c r="J239" s="1062">
        <f t="shared" si="45"/>
        <v>44188</v>
      </c>
      <c r="K239" s="1062">
        <f t="shared" si="45"/>
        <v>44216</v>
      </c>
      <c r="L239" s="1062">
        <f t="shared" si="45"/>
        <v>44265</v>
      </c>
      <c r="M239" s="1062">
        <f t="shared" si="45"/>
        <v>44316</v>
      </c>
      <c r="N239" s="1062">
        <f t="shared" si="45"/>
        <v>44344</v>
      </c>
      <c r="O239" s="1062">
        <f t="shared" si="45"/>
        <v>44344</v>
      </c>
      <c r="P239" s="1062">
        <f t="shared" si="45"/>
        <v>44382</v>
      </c>
      <c r="Q239" s="1062">
        <f t="shared" si="45"/>
        <v>44412</v>
      </c>
      <c r="R239" s="1062">
        <f t="shared" si="45"/>
        <v>44412</v>
      </c>
      <c r="S239" s="1062">
        <f t="shared" si="45"/>
        <v>44411</v>
      </c>
      <c r="T239" s="1062">
        <f t="shared" si="45"/>
        <v>44411</v>
      </c>
      <c r="U239" s="1062">
        <f t="shared" si="45"/>
        <v>44432</v>
      </c>
      <c r="V239" s="1062">
        <f t="shared" si="45"/>
        <v>44439</v>
      </c>
      <c r="W239" s="1062">
        <f t="shared" si="45"/>
        <v>44442</v>
      </c>
      <c r="X239" s="1062">
        <f t="shared" si="45"/>
        <v>44447</v>
      </c>
      <c r="Y239" s="1063">
        <f t="shared" si="45"/>
        <v>44472</v>
      </c>
      <c r="Z239" s="1064">
        <v>44852</v>
      </c>
      <c r="AA239" s="95"/>
    </row>
    <row r="240" spans="1:27">
      <c r="A240" s="1869"/>
      <c r="B240" s="1055">
        <f t="shared" si="44"/>
        <v>24</v>
      </c>
      <c r="C240" s="1056" t="s">
        <v>114</v>
      </c>
      <c r="D240" s="1057" t="s">
        <v>1545</v>
      </c>
      <c r="E240" s="1058" t="s">
        <v>455</v>
      </c>
      <c r="F240" s="1057" t="s">
        <v>1545</v>
      </c>
      <c r="G240" s="1059" t="s">
        <v>116</v>
      </c>
      <c r="H240" s="1060" t="s">
        <v>456</v>
      </c>
      <c r="I240" s="1061"/>
      <c r="J240" s="1062">
        <f t="shared" si="45"/>
        <v>44188</v>
      </c>
      <c r="K240" s="1062">
        <f t="shared" si="45"/>
        <v>44216</v>
      </c>
      <c r="L240" s="1062">
        <f t="shared" si="45"/>
        <v>44265</v>
      </c>
      <c r="M240" s="1062">
        <f t="shared" si="45"/>
        <v>44316</v>
      </c>
      <c r="N240" s="1062">
        <f t="shared" si="45"/>
        <v>44344</v>
      </c>
      <c r="O240" s="1062">
        <f t="shared" si="45"/>
        <v>44344</v>
      </c>
      <c r="P240" s="1062">
        <f t="shared" si="45"/>
        <v>44382</v>
      </c>
      <c r="Q240" s="1062">
        <f t="shared" si="45"/>
        <v>44412</v>
      </c>
      <c r="R240" s="1062">
        <f t="shared" si="45"/>
        <v>44412</v>
      </c>
      <c r="S240" s="1062">
        <f t="shared" si="45"/>
        <v>44411</v>
      </c>
      <c r="T240" s="1062">
        <f t="shared" si="45"/>
        <v>44411</v>
      </c>
      <c r="U240" s="1062">
        <f t="shared" si="45"/>
        <v>44432</v>
      </c>
      <c r="V240" s="1062">
        <f t="shared" si="45"/>
        <v>44439</v>
      </c>
      <c r="W240" s="1062">
        <f t="shared" si="45"/>
        <v>44442</v>
      </c>
      <c r="X240" s="1062">
        <f t="shared" si="45"/>
        <v>44447</v>
      </c>
      <c r="Y240" s="1063">
        <f t="shared" si="45"/>
        <v>44472</v>
      </c>
      <c r="Z240" s="1064">
        <v>44429</v>
      </c>
      <c r="AA240" s="95"/>
    </row>
    <row r="241" spans="1:27" ht="37.5">
      <c r="A241" s="1869"/>
      <c r="B241" s="1055">
        <f t="shared" si="44"/>
        <v>24</v>
      </c>
      <c r="C241" s="1056" t="s">
        <v>114</v>
      </c>
      <c r="D241" s="1057" t="s">
        <v>1545</v>
      </c>
      <c r="E241" s="1058" t="s">
        <v>475</v>
      </c>
      <c r="F241" s="1057" t="s">
        <v>1545</v>
      </c>
      <c r="G241" s="1059" t="s">
        <v>116</v>
      </c>
      <c r="H241" s="1060" t="s">
        <v>476</v>
      </c>
      <c r="I241" s="1061"/>
      <c r="J241" s="1062">
        <f t="shared" si="45"/>
        <v>44188</v>
      </c>
      <c r="K241" s="1062">
        <f t="shared" si="45"/>
        <v>44216</v>
      </c>
      <c r="L241" s="1062">
        <f t="shared" si="45"/>
        <v>44265</v>
      </c>
      <c r="M241" s="1062">
        <f t="shared" si="45"/>
        <v>44316</v>
      </c>
      <c r="N241" s="1062">
        <f t="shared" si="45"/>
        <v>44344</v>
      </c>
      <c r="O241" s="1062">
        <f t="shared" si="45"/>
        <v>44344</v>
      </c>
      <c r="P241" s="1062">
        <f t="shared" si="45"/>
        <v>44382</v>
      </c>
      <c r="Q241" s="1062">
        <f t="shared" si="45"/>
        <v>44412</v>
      </c>
      <c r="R241" s="1062">
        <f t="shared" si="45"/>
        <v>44412</v>
      </c>
      <c r="S241" s="1062">
        <f t="shared" si="45"/>
        <v>44411</v>
      </c>
      <c r="T241" s="1062">
        <f t="shared" si="45"/>
        <v>44411</v>
      </c>
      <c r="U241" s="1062">
        <f t="shared" si="45"/>
        <v>44432</v>
      </c>
      <c r="V241" s="1062">
        <f t="shared" si="45"/>
        <v>44439</v>
      </c>
      <c r="W241" s="1062">
        <f t="shared" si="45"/>
        <v>44442</v>
      </c>
      <c r="X241" s="1062">
        <f t="shared" si="45"/>
        <v>44447</v>
      </c>
      <c r="Y241" s="1063">
        <f t="shared" si="45"/>
        <v>44472</v>
      </c>
      <c r="Z241" s="1064">
        <v>44256</v>
      </c>
      <c r="AA241" s="95"/>
    </row>
    <row r="242" spans="1:27" ht="37.5">
      <c r="A242" s="1869"/>
      <c r="B242" s="1055">
        <f t="shared" si="44"/>
        <v>24</v>
      </c>
      <c r="C242" s="1056" t="s">
        <v>114</v>
      </c>
      <c r="D242" s="1057" t="s">
        <v>1545</v>
      </c>
      <c r="E242" s="1058" t="s">
        <v>465</v>
      </c>
      <c r="F242" s="1057" t="s">
        <v>1545</v>
      </c>
      <c r="G242" s="1059" t="s">
        <v>116</v>
      </c>
      <c r="H242" s="1060" t="s">
        <v>1547</v>
      </c>
      <c r="I242" s="1061"/>
      <c r="J242" s="1062">
        <f t="shared" si="45"/>
        <v>44188</v>
      </c>
      <c r="K242" s="1062">
        <f t="shared" si="45"/>
        <v>44216</v>
      </c>
      <c r="L242" s="1062">
        <f t="shared" si="45"/>
        <v>44265</v>
      </c>
      <c r="M242" s="1062">
        <f t="shared" si="45"/>
        <v>44316</v>
      </c>
      <c r="N242" s="1062">
        <f t="shared" si="45"/>
        <v>44344</v>
      </c>
      <c r="O242" s="1062">
        <f t="shared" si="45"/>
        <v>44344</v>
      </c>
      <c r="P242" s="1062">
        <f t="shared" si="45"/>
        <v>44382</v>
      </c>
      <c r="Q242" s="1062">
        <f t="shared" si="45"/>
        <v>44412</v>
      </c>
      <c r="R242" s="1062">
        <f t="shared" si="45"/>
        <v>44412</v>
      </c>
      <c r="S242" s="1062">
        <f t="shared" si="45"/>
        <v>44411</v>
      </c>
      <c r="T242" s="1062">
        <f t="shared" si="45"/>
        <v>44411</v>
      </c>
      <c r="U242" s="1062">
        <f t="shared" si="45"/>
        <v>44432</v>
      </c>
      <c r="V242" s="1062">
        <f t="shared" si="45"/>
        <v>44439</v>
      </c>
      <c r="W242" s="1062">
        <f t="shared" si="45"/>
        <v>44442</v>
      </c>
      <c r="X242" s="1062">
        <f t="shared" si="45"/>
        <v>44447</v>
      </c>
      <c r="Y242" s="1063">
        <f t="shared" si="45"/>
        <v>44472</v>
      </c>
      <c r="Z242" s="1064">
        <v>44429</v>
      </c>
      <c r="AA242" s="95"/>
    </row>
    <row r="243" spans="1:27" ht="37.5">
      <c r="A243" s="1869"/>
      <c r="B243" s="1055">
        <f t="shared" si="44"/>
        <v>24</v>
      </c>
      <c r="C243" s="1056" t="s">
        <v>114</v>
      </c>
      <c r="D243" s="1057" t="s">
        <v>1545</v>
      </c>
      <c r="E243" s="1058" t="s">
        <v>467</v>
      </c>
      <c r="F243" s="1057" t="s">
        <v>1545</v>
      </c>
      <c r="G243" s="1059" t="s">
        <v>116</v>
      </c>
      <c r="H243" s="1060" t="s">
        <v>1547</v>
      </c>
      <c r="I243" s="1061"/>
      <c r="J243" s="1062">
        <f t="shared" si="45"/>
        <v>44188</v>
      </c>
      <c r="K243" s="1062">
        <f t="shared" si="45"/>
        <v>44216</v>
      </c>
      <c r="L243" s="1062">
        <f t="shared" si="45"/>
        <v>44265</v>
      </c>
      <c r="M243" s="1062">
        <f t="shared" si="45"/>
        <v>44316</v>
      </c>
      <c r="N243" s="1062">
        <f t="shared" si="45"/>
        <v>44344</v>
      </c>
      <c r="O243" s="1062">
        <f t="shared" si="45"/>
        <v>44344</v>
      </c>
      <c r="P243" s="1062">
        <f t="shared" si="45"/>
        <v>44382</v>
      </c>
      <c r="Q243" s="1062">
        <f t="shared" si="45"/>
        <v>44412</v>
      </c>
      <c r="R243" s="1062">
        <f t="shared" si="45"/>
        <v>44412</v>
      </c>
      <c r="S243" s="1062">
        <f t="shared" si="45"/>
        <v>44411</v>
      </c>
      <c r="T243" s="1062">
        <f t="shared" si="45"/>
        <v>44411</v>
      </c>
      <c r="U243" s="1062">
        <f t="shared" si="45"/>
        <v>44432</v>
      </c>
      <c r="V243" s="1062">
        <f t="shared" si="45"/>
        <v>44439</v>
      </c>
      <c r="W243" s="1062">
        <f t="shared" si="45"/>
        <v>44442</v>
      </c>
      <c r="X243" s="1062">
        <f t="shared" si="45"/>
        <v>44447</v>
      </c>
      <c r="Y243" s="1063">
        <f t="shared" si="45"/>
        <v>44472</v>
      </c>
      <c r="Z243" s="1064">
        <v>44616</v>
      </c>
      <c r="AA243" s="95"/>
    </row>
    <row r="244" spans="1:27" ht="37.5">
      <c r="A244" s="1869"/>
      <c r="B244" s="1055">
        <f t="shared" si="44"/>
        <v>24</v>
      </c>
      <c r="C244" s="1056" t="s">
        <v>114</v>
      </c>
      <c r="D244" s="1057" t="s">
        <v>1545</v>
      </c>
      <c r="E244" s="1058" t="s">
        <v>469</v>
      </c>
      <c r="F244" s="1057" t="s">
        <v>1545</v>
      </c>
      <c r="G244" s="1059" t="s">
        <v>116</v>
      </c>
      <c r="H244" s="1060" t="s">
        <v>1547</v>
      </c>
      <c r="I244" s="1061"/>
      <c r="J244" s="1062">
        <f t="shared" si="45"/>
        <v>44188</v>
      </c>
      <c r="K244" s="1062">
        <f t="shared" si="45"/>
        <v>44216</v>
      </c>
      <c r="L244" s="1062">
        <f t="shared" si="45"/>
        <v>44265</v>
      </c>
      <c r="M244" s="1062">
        <f t="shared" si="45"/>
        <v>44316</v>
      </c>
      <c r="N244" s="1062">
        <f t="shared" si="45"/>
        <v>44344</v>
      </c>
      <c r="O244" s="1062">
        <f t="shared" si="45"/>
        <v>44344</v>
      </c>
      <c r="P244" s="1062">
        <f t="shared" si="45"/>
        <v>44382</v>
      </c>
      <c r="Q244" s="1062">
        <f t="shared" si="45"/>
        <v>44412</v>
      </c>
      <c r="R244" s="1062">
        <f t="shared" si="45"/>
        <v>44412</v>
      </c>
      <c r="S244" s="1062">
        <f t="shared" si="45"/>
        <v>44411</v>
      </c>
      <c r="T244" s="1062">
        <f t="shared" si="45"/>
        <v>44411</v>
      </c>
      <c r="U244" s="1062">
        <f t="shared" si="45"/>
        <v>44432</v>
      </c>
      <c r="V244" s="1062">
        <f t="shared" si="45"/>
        <v>44439</v>
      </c>
      <c r="W244" s="1062">
        <f t="shared" si="45"/>
        <v>44442</v>
      </c>
      <c r="X244" s="1062">
        <f t="shared" si="45"/>
        <v>44447</v>
      </c>
      <c r="Y244" s="1063">
        <f t="shared" si="45"/>
        <v>44472</v>
      </c>
      <c r="Z244" s="1064">
        <v>44616</v>
      </c>
      <c r="AA244" s="95"/>
    </row>
    <row r="245" spans="1:27" ht="37.5">
      <c r="A245" s="1869"/>
      <c r="B245" s="1055">
        <f t="shared" si="44"/>
        <v>24</v>
      </c>
      <c r="C245" s="1056" t="s">
        <v>114</v>
      </c>
      <c r="D245" s="1057" t="s">
        <v>1545</v>
      </c>
      <c r="E245" s="1058" t="s">
        <v>471</v>
      </c>
      <c r="F245" s="1057" t="s">
        <v>1545</v>
      </c>
      <c r="G245" s="1059" t="s">
        <v>116</v>
      </c>
      <c r="H245" s="1060" t="s">
        <v>1547</v>
      </c>
      <c r="I245" s="1061"/>
      <c r="J245" s="1062">
        <f t="shared" si="45"/>
        <v>44188</v>
      </c>
      <c r="K245" s="1062">
        <f t="shared" si="45"/>
        <v>44216</v>
      </c>
      <c r="L245" s="1062">
        <f t="shared" si="45"/>
        <v>44265</v>
      </c>
      <c r="M245" s="1062">
        <f t="shared" si="45"/>
        <v>44316</v>
      </c>
      <c r="N245" s="1062">
        <f t="shared" si="45"/>
        <v>44344</v>
      </c>
      <c r="O245" s="1062">
        <f t="shared" si="45"/>
        <v>44344</v>
      </c>
      <c r="P245" s="1062">
        <f t="shared" si="45"/>
        <v>44382</v>
      </c>
      <c r="Q245" s="1062">
        <f t="shared" si="45"/>
        <v>44412</v>
      </c>
      <c r="R245" s="1062">
        <f t="shared" si="45"/>
        <v>44412</v>
      </c>
      <c r="S245" s="1062">
        <f t="shared" si="45"/>
        <v>44411</v>
      </c>
      <c r="T245" s="1062">
        <f t="shared" si="45"/>
        <v>44411</v>
      </c>
      <c r="U245" s="1062">
        <f t="shared" si="45"/>
        <v>44432</v>
      </c>
      <c r="V245" s="1062">
        <f t="shared" si="45"/>
        <v>44439</v>
      </c>
      <c r="W245" s="1062">
        <f t="shared" si="45"/>
        <v>44442</v>
      </c>
      <c r="X245" s="1062">
        <f t="shared" si="45"/>
        <v>44447</v>
      </c>
      <c r="Y245" s="1063">
        <f t="shared" si="45"/>
        <v>44472</v>
      </c>
      <c r="Z245" s="1064">
        <v>44616</v>
      </c>
      <c r="AA245" s="95"/>
    </row>
    <row r="246" spans="1:27" ht="37.5">
      <c r="A246" s="1869"/>
      <c r="B246" s="1055">
        <f t="shared" si="44"/>
        <v>24</v>
      </c>
      <c r="C246" s="1056" t="s">
        <v>114</v>
      </c>
      <c r="D246" s="1057" t="s">
        <v>1545</v>
      </c>
      <c r="E246" s="1058" t="s">
        <v>473</v>
      </c>
      <c r="F246" s="1057" t="s">
        <v>1545</v>
      </c>
      <c r="G246" s="1059" t="s">
        <v>116</v>
      </c>
      <c r="H246" s="1060" t="s">
        <v>1547</v>
      </c>
      <c r="I246" s="1061"/>
      <c r="J246" s="1062">
        <f t="shared" si="45"/>
        <v>44188</v>
      </c>
      <c r="K246" s="1062">
        <f t="shared" si="45"/>
        <v>44216</v>
      </c>
      <c r="L246" s="1062">
        <f t="shared" si="45"/>
        <v>44265</v>
      </c>
      <c r="M246" s="1062">
        <f t="shared" si="45"/>
        <v>44316</v>
      </c>
      <c r="N246" s="1062">
        <f t="shared" si="45"/>
        <v>44344</v>
      </c>
      <c r="O246" s="1062">
        <f t="shared" si="45"/>
        <v>44344</v>
      </c>
      <c r="P246" s="1062">
        <f t="shared" si="45"/>
        <v>44382</v>
      </c>
      <c r="Q246" s="1062">
        <f t="shared" si="45"/>
        <v>44412</v>
      </c>
      <c r="R246" s="1062">
        <f t="shared" si="45"/>
        <v>44412</v>
      </c>
      <c r="S246" s="1062">
        <f t="shared" si="45"/>
        <v>44411</v>
      </c>
      <c r="T246" s="1062">
        <f t="shared" si="45"/>
        <v>44411</v>
      </c>
      <c r="U246" s="1062">
        <f t="shared" si="45"/>
        <v>44432</v>
      </c>
      <c r="V246" s="1062">
        <f t="shared" si="45"/>
        <v>44439</v>
      </c>
      <c r="W246" s="1062">
        <f t="shared" si="45"/>
        <v>44442</v>
      </c>
      <c r="X246" s="1062">
        <f t="shared" si="45"/>
        <v>44447</v>
      </c>
      <c r="Y246" s="1063">
        <f t="shared" si="45"/>
        <v>44472</v>
      </c>
      <c r="Z246" s="1064">
        <v>44616</v>
      </c>
      <c r="AA246" s="95"/>
    </row>
    <row r="247" spans="1:27" ht="37.5">
      <c r="A247" s="1869"/>
      <c r="B247" s="1055">
        <f t="shared" si="44"/>
        <v>24</v>
      </c>
      <c r="C247" s="1056" t="s">
        <v>114</v>
      </c>
      <c r="D247" s="1057" t="s">
        <v>1545</v>
      </c>
      <c r="E247" s="1058" t="s">
        <v>461</v>
      </c>
      <c r="F247" s="1057" t="s">
        <v>1545</v>
      </c>
      <c r="G247" s="1059" t="s">
        <v>116</v>
      </c>
      <c r="H247" s="1060" t="s">
        <v>462</v>
      </c>
      <c r="I247" s="1061"/>
      <c r="J247" s="1062">
        <f t="shared" si="45"/>
        <v>44188</v>
      </c>
      <c r="K247" s="1062">
        <f t="shared" si="45"/>
        <v>44216</v>
      </c>
      <c r="L247" s="1062">
        <f t="shared" si="45"/>
        <v>44265</v>
      </c>
      <c r="M247" s="1062">
        <f t="shared" si="45"/>
        <v>44316</v>
      </c>
      <c r="N247" s="1062">
        <f t="shared" si="45"/>
        <v>44344</v>
      </c>
      <c r="O247" s="1062">
        <f t="shared" si="45"/>
        <v>44344</v>
      </c>
      <c r="P247" s="1062">
        <f t="shared" si="45"/>
        <v>44382</v>
      </c>
      <c r="Q247" s="1062">
        <f t="shared" si="45"/>
        <v>44412</v>
      </c>
      <c r="R247" s="1062">
        <f t="shared" si="45"/>
        <v>44412</v>
      </c>
      <c r="S247" s="1062">
        <f t="shared" si="45"/>
        <v>44411</v>
      </c>
      <c r="T247" s="1062">
        <f t="shared" si="45"/>
        <v>44411</v>
      </c>
      <c r="U247" s="1062">
        <f t="shared" si="45"/>
        <v>44432</v>
      </c>
      <c r="V247" s="1062">
        <f t="shared" si="45"/>
        <v>44439</v>
      </c>
      <c r="W247" s="1062">
        <f t="shared" si="45"/>
        <v>44442</v>
      </c>
      <c r="X247" s="1062">
        <f t="shared" si="45"/>
        <v>44447</v>
      </c>
      <c r="Y247" s="1063">
        <f t="shared" si="45"/>
        <v>44472</v>
      </c>
      <c r="Z247" s="1064">
        <v>44669</v>
      </c>
      <c r="AA247" s="95"/>
    </row>
    <row r="248" spans="1:27">
      <c r="A248" s="1869"/>
      <c r="B248" s="1055">
        <f t="shared" si="44"/>
        <v>24</v>
      </c>
      <c r="C248" s="1056" t="s">
        <v>114</v>
      </c>
      <c r="D248" s="1057" t="s">
        <v>1545</v>
      </c>
      <c r="E248" s="1058" t="s">
        <v>457</v>
      </c>
      <c r="F248" s="1057" t="s">
        <v>1545</v>
      </c>
      <c r="G248" s="1059" t="s">
        <v>116</v>
      </c>
      <c r="H248" s="1060" t="s">
        <v>458</v>
      </c>
      <c r="I248" s="1061"/>
      <c r="J248" s="1062">
        <f t="shared" si="45"/>
        <v>44188</v>
      </c>
      <c r="K248" s="1062">
        <f t="shared" si="45"/>
        <v>44216</v>
      </c>
      <c r="L248" s="1062">
        <f t="shared" si="45"/>
        <v>44265</v>
      </c>
      <c r="M248" s="1062">
        <f t="shared" si="45"/>
        <v>44316</v>
      </c>
      <c r="N248" s="1062">
        <f t="shared" si="45"/>
        <v>44344</v>
      </c>
      <c r="O248" s="1062">
        <f t="shared" si="45"/>
        <v>44344</v>
      </c>
      <c r="P248" s="1062">
        <f t="shared" si="45"/>
        <v>44382</v>
      </c>
      <c r="Q248" s="1062">
        <f t="shared" si="45"/>
        <v>44412</v>
      </c>
      <c r="R248" s="1062">
        <f t="shared" si="45"/>
        <v>44412</v>
      </c>
      <c r="S248" s="1062">
        <f t="shared" si="45"/>
        <v>44411</v>
      </c>
      <c r="T248" s="1062">
        <f t="shared" si="45"/>
        <v>44411</v>
      </c>
      <c r="U248" s="1062">
        <f t="shared" si="45"/>
        <v>44432</v>
      </c>
      <c r="V248" s="1062">
        <f t="shared" si="45"/>
        <v>44439</v>
      </c>
      <c r="W248" s="1062">
        <f t="shared" si="45"/>
        <v>44442</v>
      </c>
      <c r="X248" s="1062">
        <f t="shared" si="45"/>
        <v>44447</v>
      </c>
      <c r="Y248" s="1063">
        <f t="shared" si="45"/>
        <v>44472</v>
      </c>
      <c r="Z248" s="1064">
        <v>44916</v>
      </c>
      <c r="AA248" s="95"/>
    </row>
    <row r="249" spans="1:27" ht="37.5">
      <c r="A249" s="1869"/>
      <c r="B249" s="1065">
        <f t="shared" si="44"/>
        <v>24</v>
      </c>
      <c r="C249" s="1066" t="s">
        <v>114</v>
      </c>
      <c r="D249" s="1067" t="s">
        <v>1545</v>
      </c>
      <c r="E249" s="1068" t="s">
        <v>459</v>
      </c>
      <c r="F249" s="1067" t="s">
        <v>1545</v>
      </c>
      <c r="G249" s="1069" t="s">
        <v>116</v>
      </c>
      <c r="H249" s="1070" t="s">
        <v>460</v>
      </c>
      <c r="I249" s="1071"/>
      <c r="J249" s="1072">
        <f t="shared" si="45"/>
        <v>44188</v>
      </c>
      <c r="K249" s="1072">
        <f t="shared" si="45"/>
        <v>44216</v>
      </c>
      <c r="L249" s="1072">
        <f t="shared" si="45"/>
        <v>44265</v>
      </c>
      <c r="M249" s="1072">
        <f t="shared" si="45"/>
        <v>44316</v>
      </c>
      <c r="N249" s="1072">
        <f t="shared" si="45"/>
        <v>44344</v>
      </c>
      <c r="O249" s="1072">
        <f t="shared" si="45"/>
        <v>44344</v>
      </c>
      <c r="P249" s="1072">
        <f t="shared" si="45"/>
        <v>44382</v>
      </c>
      <c r="Q249" s="1072">
        <f t="shared" si="45"/>
        <v>44412</v>
      </c>
      <c r="R249" s="1072">
        <f t="shared" si="45"/>
        <v>44412</v>
      </c>
      <c r="S249" s="1072">
        <f t="shared" si="45"/>
        <v>44411</v>
      </c>
      <c r="T249" s="1072">
        <f t="shared" si="45"/>
        <v>44411</v>
      </c>
      <c r="U249" s="1072">
        <f t="shared" si="45"/>
        <v>44432</v>
      </c>
      <c r="V249" s="1072">
        <f t="shared" si="45"/>
        <v>44439</v>
      </c>
      <c r="W249" s="1072">
        <f t="shared" si="45"/>
        <v>44442</v>
      </c>
      <c r="X249" s="1072">
        <f t="shared" si="45"/>
        <v>44447</v>
      </c>
      <c r="Y249" s="1073">
        <f t="shared" si="45"/>
        <v>44472</v>
      </c>
      <c r="Z249" s="1064">
        <v>44446</v>
      </c>
      <c r="AA249" s="95"/>
    </row>
    <row r="250" spans="1:27" ht="37.5">
      <c r="A250" s="1869">
        <f>A237+1</f>
        <v>22</v>
      </c>
      <c r="B250" s="1044">
        <v>25</v>
      </c>
      <c r="C250" s="1045" t="s">
        <v>114</v>
      </c>
      <c r="D250" s="1046" t="s">
        <v>1548</v>
      </c>
      <c r="E250" s="1047" t="s">
        <v>526</v>
      </c>
      <c r="F250" s="1046" t="s">
        <v>1548</v>
      </c>
      <c r="G250" s="1048" t="s">
        <v>116</v>
      </c>
      <c r="H250" s="1049" t="s">
        <v>527</v>
      </c>
      <c r="I250" s="1050" t="str">
        <f>$I$5</f>
        <v>2-х этапный ЗЗП, без ПС</v>
      </c>
      <c r="J250" s="1051">
        <f>IFERROR(VLOOKUP($D$250,'ИСХОДНИК-даты-2х'!$D$10:$AI$139,2,0),"-")</f>
        <v>44341</v>
      </c>
      <c r="K250" s="1078">
        <f>IFERROR(VLOOKUP($D$250,'ИСХОДНИК-даты-2х'!$D$10:$AI$139,3,0),"-")</f>
        <v>44369</v>
      </c>
      <c r="L250" s="970">
        <f>IFERROR(VLOOKUP($D$250,'ИСХОДНИК-даты-2х'!$D$10:$AI$139,4,0),"-")</f>
        <v>44418</v>
      </c>
      <c r="M250" s="911">
        <f>IFERROR(VLOOKUP($D$250,'ИСХОДНИК-даты-2х'!$D$10:$AI$139,5,0),"-")</f>
        <v>44421</v>
      </c>
      <c r="N250" s="911">
        <f>IFERROR(VLOOKUP($D$250,'ИСХОДНИК-даты-2х'!$D$10:$AI$139,6,0),"-")</f>
        <v>44449</v>
      </c>
      <c r="O250" s="911">
        <f>IFERROR(VLOOKUP($D$250,'ИСХОДНИК-даты-2х'!$D$10:$AI$139,7,0),"-")</f>
        <v>44449</v>
      </c>
      <c r="P250" s="911">
        <f>IFERROR(VLOOKUP($D$250,'ИСХОДНИК-даты-2х'!$D$10:$AI$139,8,0),"-")</f>
        <v>44533</v>
      </c>
      <c r="Q250" s="911">
        <f>IFERROR(VLOOKUP($D$250,'ИСХОДНИК-даты-2х'!$D$10:$AI$139,9,0),"-")</f>
        <v>44565</v>
      </c>
      <c r="R250" s="911">
        <f>IFERROR(VLOOKUP($D$250,'ИСХОДНИК-даты-2х'!$D$10:$AI$139,10,0),"-")</f>
        <v>44565</v>
      </c>
      <c r="S250" s="911">
        <f>IFERROR(VLOOKUP($D$250,'ИСХОДНИК-даты-2х'!$D$10:$AI$139,11,0),"-")</f>
        <v>44564</v>
      </c>
      <c r="T250" s="911">
        <f>IFERROR(VLOOKUP($D$250,'ИСХОДНИК-даты-2х'!$D$10:$AI$139,12,0),"-")</f>
        <v>44564</v>
      </c>
      <c r="U250" s="911">
        <f>IFERROR(VLOOKUP($D$250,'ИСХОДНИК-даты-2х'!$D$10:$AI$139,13,0),"-")</f>
        <v>44585</v>
      </c>
      <c r="V250" s="911">
        <f>IFERROR(VLOOKUP($D$250,'ИСХОДНИК-даты-2х'!$D$10:$AI$139,14,0),"-")</f>
        <v>44592</v>
      </c>
      <c r="W250" s="911">
        <f>IFERROR(VLOOKUP($D$250,'ИСХОДНИК-даты-2х'!$D$10:$AI$139,15,0),"-")</f>
        <v>44595</v>
      </c>
      <c r="X250" s="911">
        <f>IFERROR(VLOOKUP($D$250,'ИСХОДНИК-даты-2х'!$D$10:$AI$139,16,0),"-")</f>
        <v>44600</v>
      </c>
      <c r="Y250" s="1079">
        <f>IFERROR(VLOOKUP($D$250,'ИСХОДНИК-даты-2х'!$D$10:$AI$139,17,0),"-")</f>
        <v>44625</v>
      </c>
      <c r="Z250" s="1064">
        <v>44592</v>
      </c>
      <c r="AA250" s="95"/>
    </row>
    <row r="251" spans="1:27" ht="37.5">
      <c r="A251" s="1869"/>
      <c r="B251" s="1055">
        <v>25</v>
      </c>
      <c r="C251" s="1056" t="s">
        <v>114</v>
      </c>
      <c r="D251" s="1057" t="s">
        <v>1548</v>
      </c>
      <c r="E251" s="1058" t="s">
        <v>489</v>
      </c>
      <c r="F251" s="1057" t="s">
        <v>1548</v>
      </c>
      <c r="G251" s="1059" t="s">
        <v>116</v>
      </c>
      <c r="H251" s="1060" t="s">
        <v>490</v>
      </c>
      <c r="I251" s="1061"/>
      <c r="J251" s="1062">
        <f t="shared" ref="J251:Y256" si="46">J$250</f>
        <v>44341</v>
      </c>
      <c r="K251" s="1062">
        <f t="shared" si="46"/>
        <v>44369</v>
      </c>
      <c r="L251" s="1062">
        <f t="shared" si="46"/>
        <v>44418</v>
      </c>
      <c r="M251" s="1062">
        <f t="shared" si="46"/>
        <v>44421</v>
      </c>
      <c r="N251" s="1062">
        <f t="shared" si="46"/>
        <v>44449</v>
      </c>
      <c r="O251" s="1062">
        <f t="shared" si="46"/>
        <v>44449</v>
      </c>
      <c r="P251" s="1062">
        <f t="shared" si="46"/>
        <v>44533</v>
      </c>
      <c r="Q251" s="1062">
        <f t="shared" si="46"/>
        <v>44565</v>
      </c>
      <c r="R251" s="1062">
        <f t="shared" si="46"/>
        <v>44565</v>
      </c>
      <c r="S251" s="1062">
        <f t="shared" si="46"/>
        <v>44564</v>
      </c>
      <c r="T251" s="1062">
        <f t="shared" si="46"/>
        <v>44564</v>
      </c>
      <c r="U251" s="1062">
        <f t="shared" si="46"/>
        <v>44585</v>
      </c>
      <c r="V251" s="1062">
        <f t="shared" si="46"/>
        <v>44592</v>
      </c>
      <c r="W251" s="1062">
        <f t="shared" si="46"/>
        <v>44595</v>
      </c>
      <c r="X251" s="1062">
        <f t="shared" si="46"/>
        <v>44600</v>
      </c>
      <c r="Y251" s="1063">
        <f t="shared" si="46"/>
        <v>44625</v>
      </c>
      <c r="Z251" s="1064">
        <v>44632</v>
      </c>
      <c r="AA251" s="95"/>
    </row>
    <row r="252" spans="1:27" ht="37.5">
      <c r="A252" s="1869"/>
      <c r="B252" s="1055">
        <v>25</v>
      </c>
      <c r="C252" s="1056" t="s">
        <v>114</v>
      </c>
      <c r="D252" s="1057" t="s">
        <v>1548</v>
      </c>
      <c r="E252" s="1058" t="s">
        <v>491</v>
      </c>
      <c r="F252" s="1057" t="s">
        <v>1548</v>
      </c>
      <c r="G252" s="1059" t="s">
        <v>116</v>
      </c>
      <c r="H252" s="1060" t="s">
        <v>492</v>
      </c>
      <c r="I252" s="1061"/>
      <c r="J252" s="1062">
        <f t="shared" si="46"/>
        <v>44341</v>
      </c>
      <c r="K252" s="1062">
        <f t="shared" si="46"/>
        <v>44369</v>
      </c>
      <c r="L252" s="1062">
        <f t="shared" si="46"/>
        <v>44418</v>
      </c>
      <c r="M252" s="1062">
        <f t="shared" si="46"/>
        <v>44421</v>
      </c>
      <c r="N252" s="1062">
        <f t="shared" si="46"/>
        <v>44449</v>
      </c>
      <c r="O252" s="1062">
        <f t="shared" si="46"/>
        <v>44449</v>
      </c>
      <c r="P252" s="1062">
        <f t="shared" si="46"/>
        <v>44533</v>
      </c>
      <c r="Q252" s="1062">
        <f t="shared" si="46"/>
        <v>44565</v>
      </c>
      <c r="R252" s="1062">
        <f t="shared" si="46"/>
        <v>44565</v>
      </c>
      <c r="S252" s="1062">
        <f t="shared" si="46"/>
        <v>44564</v>
      </c>
      <c r="T252" s="1062">
        <f t="shared" si="46"/>
        <v>44564</v>
      </c>
      <c r="U252" s="1062">
        <f t="shared" si="46"/>
        <v>44585</v>
      </c>
      <c r="V252" s="1062">
        <f t="shared" si="46"/>
        <v>44592</v>
      </c>
      <c r="W252" s="1062">
        <f t="shared" si="46"/>
        <v>44595</v>
      </c>
      <c r="X252" s="1062">
        <f t="shared" si="46"/>
        <v>44600</v>
      </c>
      <c r="Y252" s="1063">
        <f t="shared" si="46"/>
        <v>44625</v>
      </c>
      <c r="Z252" s="1064">
        <v>44632</v>
      </c>
      <c r="AA252" s="95"/>
    </row>
    <row r="253" spans="1:27" ht="37.5">
      <c r="A253" s="1869"/>
      <c r="B253" s="1055">
        <v>25</v>
      </c>
      <c r="C253" s="1056" t="s">
        <v>114</v>
      </c>
      <c r="D253" s="1057" t="s">
        <v>1548</v>
      </c>
      <c r="E253" s="1058" t="s">
        <v>493</v>
      </c>
      <c r="F253" s="1057" t="s">
        <v>1548</v>
      </c>
      <c r="G253" s="1059" t="s">
        <v>116</v>
      </c>
      <c r="H253" s="1060" t="s">
        <v>494</v>
      </c>
      <c r="I253" s="1061"/>
      <c r="J253" s="1062">
        <f t="shared" si="46"/>
        <v>44341</v>
      </c>
      <c r="K253" s="1062">
        <f t="shared" si="46"/>
        <v>44369</v>
      </c>
      <c r="L253" s="1062">
        <f t="shared" si="46"/>
        <v>44418</v>
      </c>
      <c r="M253" s="1062">
        <f t="shared" si="46"/>
        <v>44421</v>
      </c>
      <c r="N253" s="1062">
        <f t="shared" si="46"/>
        <v>44449</v>
      </c>
      <c r="O253" s="1062">
        <f t="shared" si="46"/>
        <v>44449</v>
      </c>
      <c r="P253" s="1062">
        <f t="shared" si="46"/>
        <v>44533</v>
      </c>
      <c r="Q253" s="1062">
        <f t="shared" si="46"/>
        <v>44565</v>
      </c>
      <c r="R253" s="1062">
        <f t="shared" si="46"/>
        <v>44565</v>
      </c>
      <c r="S253" s="1062">
        <f t="shared" si="46"/>
        <v>44564</v>
      </c>
      <c r="T253" s="1062">
        <f t="shared" si="46"/>
        <v>44564</v>
      </c>
      <c r="U253" s="1062">
        <f t="shared" si="46"/>
        <v>44585</v>
      </c>
      <c r="V253" s="1062">
        <f t="shared" si="46"/>
        <v>44592</v>
      </c>
      <c r="W253" s="1062">
        <f t="shared" si="46"/>
        <v>44595</v>
      </c>
      <c r="X253" s="1062">
        <f t="shared" si="46"/>
        <v>44600</v>
      </c>
      <c r="Y253" s="1063">
        <f t="shared" si="46"/>
        <v>44625</v>
      </c>
      <c r="Z253" s="1064">
        <v>44632</v>
      </c>
      <c r="AA253" s="95"/>
    </row>
    <row r="254" spans="1:27">
      <c r="A254" s="1869"/>
      <c r="B254" s="1055">
        <v>25</v>
      </c>
      <c r="C254" s="1056" t="s">
        <v>114</v>
      </c>
      <c r="D254" s="1057" t="s">
        <v>1548</v>
      </c>
      <c r="E254" s="1058" t="s">
        <v>1549</v>
      </c>
      <c r="F254" s="1057" t="s">
        <v>1548</v>
      </c>
      <c r="G254" s="1059" t="s">
        <v>116</v>
      </c>
      <c r="H254" s="1060" t="s">
        <v>1550</v>
      </c>
      <c r="I254" s="1061"/>
      <c r="J254" s="1062">
        <f t="shared" si="46"/>
        <v>44341</v>
      </c>
      <c r="K254" s="1062">
        <f t="shared" si="46"/>
        <v>44369</v>
      </c>
      <c r="L254" s="1062">
        <f t="shared" si="46"/>
        <v>44418</v>
      </c>
      <c r="M254" s="1062">
        <f t="shared" si="46"/>
        <v>44421</v>
      </c>
      <c r="N254" s="1062">
        <f t="shared" si="46"/>
        <v>44449</v>
      </c>
      <c r="O254" s="1062">
        <f t="shared" si="46"/>
        <v>44449</v>
      </c>
      <c r="P254" s="1062">
        <f t="shared" si="46"/>
        <v>44533</v>
      </c>
      <c r="Q254" s="1062">
        <f t="shared" si="46"/>
        <v>44565</v>
      </c>
      <c r="R254" s="1062">
        <f t="shared" si="46"/>
        <v>44565</v>
      </c>
      <c r="S254" s="1062">
        <f t="shared" si="46"/>
        <v>44564</v>
      </c>
      <c r="T254" s="1062">
        <f t="shared" si="46"/>
        <v>44564</v>
      </c>
      <c r="U254" s="1062">
        <f t="shared" si="46"/>
        <v>44585</v>
      </c>
      <c r="V254" s="1062">
        <f t="shared" si="46"/>
        <v>44592</v>
      </c>
      <c r="W254" s="1062">
        <f t="shared" si="46"/>
        <v>44595</v>
      </c>
      <c r="X254" s="1062">
        <f t="shared" si="46"/>
        <v>44600</v>
      </c>
      <c r="Y254" s="1063">
        <f t="shared" si="46"/>
        <v>44625</v>
      </c>
      <c r="Z254" s="1064">
        <v>44137</v>
      </c>
      <c r="AA254" s="95"/>
    </row>
    <row r="255" spans="1:27">
      <c r="A255" s="1869"/>
      <c r="B255" s="1055">
        <v>25</v>
      </c>
      <c r="C255" s="1056" t="s">
        <v>114</v>
      </c>
      <c r="D255" s="1057" t="s">
        <v>1548</v>
      </c>
      <c r="E255" s="1058" t="s">
        <v>1551</v>
      </c>
      <c r="F255" s="1057" t="s">
        <v>1548</v>
      </c>
      <c r="G255" s="1059" t="s">
        <v>116</v>
      </c>
      <c r="H255" s="1060" t="s">
        <v>1552</v>
      </c>
      <c r="I255" s="1061"/>
      <c r="J255" s="1062">
        <f t="shared" si="46"/>
        <v>44341</v>
      </c>
      <c r="K255" s="1062">
        <f t="shared" si="46"/>
        <v>44369</v>
      </c>
      <c r="L255" s="1062">
        <f t="shared" si="46"/>
        <v>44418</v>
      </c>
      <c r="M255" s="1062">
        <f t="shared" si="46"/>
        <v>44421</v>
      </c>
      <c r="N255" s="1062">
        <f t="shared" si="46"/>
        <v>44449</v>
      </c>
      <c r="O255" s="1062">
        <f t="shared" si="46"/>
        <v>44449</v>
      </c>
      <c r="P255" s="1062">
        <f t="shared" si="46"/>
        <v>44533</v>
      </c>
      <c r="Q255" s="1062">
        <f t="shared" si="46"/>
        <v>44565</v>
      </c>
      <c r="R255" s="1062">
        <f t="shared" si="46"/>
        <v>44565</v>
      </c>
      <c r="S255" s="1062">
        <f t="shared" si="46"/>
        <v>44564</v>
      </c>
      <c r="T255" s="1062">
        <f t="shared" si="46"/>
        <v>44564</v>
      </c>
      <c r="U255" s="1062">
        <f t="shared" si="46"/>
        <v>44585</v>
      </c>
      <c r="V255" s="1062">
        <f t="shared" si="46"/>
        <v>44592</v>
      </c>
      <c r="W255" s="1062">
        <f t="shared" si="46"/>
        <v>44595</v>
      </c>
      <c r="X255" s="1062">
        <f t="shared" si="46"/>
        <v>44600</v>
      </c>
      <c r="Y255" s="1063">
        <f t="shared" si="46"/>
        <v>44625</v>
      </c>
      <c r="Z255" s="1064">
        <v>44471</v>
      </c>
      <c r="AA255" s="95"/>
    </row>
    <row r="256" spans="1:27" ht="56.25">
      <c r="A256" s="1869"/>
      <c r="B256" s="1065">
        <v>25</v>
      </c>
      <c r="C256" s="1066" t="s">
        <v>114</v>
      </c>
      <c r="D256" s="1067" t="s">
        <v>1548</v>
      </c>
      <c r="E256" s="1068" t="s">
        <v>487</v>
      </c>
      <c r="F256" s="1067" t="s">
        <v>1548</v>
      </c>
      <c r="G256" s="1069" t="s">
        <v>116</v>
      </c>
      <c r="H256" s="1070" t="s">
        <v>488</v>
      </c>
      <c r="I256" s="1071"/>
      <c r="J256" s="1072">
        <f t="shared" si="46"/>
        <v>44341</v>
      </c>
      <c r="K256" s="1072">
        <f t="shared" si="46"/>
        <v>44369</v>
      </c>
      <c r="L256" s="1072">
        <f t="shared" si="46"/>
        <v>44418</v>
      </c>
      <c r="M256" s="1072">
        <f t="shared" si="46"/>
        <v>44421</v>
      </c>
      <c r="N256" s="1072">
        <f t="shared" si="46"/>
        <v>44449</v>
      </c>
      <c r="O256" s="1072">
        <f t="shared" si="46"/>
        <v>44449</v>
      </c>
      <c r="P256" s="1072">
        <f t="shared" si="46"/>
        <v>44533</v>
      </c>
      <c r="Q256" s="1072">
        <f t="shared" si="46"/>
        <v>44565</v>
      </c>
      <c r="R256" s="1072">
        <f t="shared" si="46"/>
        <v>44565</v>
      </c>
      <c r="S256" s="1072">
        <f t="shared" si="46"/>
        <v>44564</v>
      </c>
      <c r="T256" s="1072">
        <f t="shared" si="46"/>
        <v>44564</v>
      </c>
      <c r="U256" s="1072">
        <f t="shared" si="46"/>
        <v>44585</v>
      </c>
      <c r="V256" s="1072">
        <f t="shared" si="46"/>
        <v>44592</v>
      </c>
      <c r="W256" s="1072">
        <f t="shared" si="46"/>
        <v>44595</v>
      </c>
      <c r="X256" s="1072">
        <f t="shared" si="46"/>
        <v>44600</v>
      </c>
      <c r="Y256" s="1073">
        <f t="shared" si="46"/>
        <v>44625</v>
      </c>
      <c r="Z256" s="1064">
        <v>44632</v>
      </c>
      <c r="AA256" s="95"/>
    </row>
    <row r="257" spans="1:27" ht="37.5">
      <c r="A257" s="1870">
        <f>A250+1</f>
        <v>23</v>
      </c>
      <c r="B257" s="1044">
        <v>26</v>
      </c>
      <c r="C257" s="1045" t="s">
        <v>114</v>
      </c>
      <c r="D257" s="1046" t="s">
        <v>1553</v>
      </c>
      <c r="E257" s="1047" t="s">
        <v>501</v>
      </c>
      <c r="F257" s="1046" t="s">
        <v>1553</v>
      </c>
      <c r="G257" s="1048" t="s">
        <v>116</v>
      </c>
      <c r="H257" s="1049" t="s">
        <v>502</v>
      </c>
      <c r="I257" s="1050" t="str">
        <f>$I$5</f>
        <v>2-х этапный ЗЗП, без ПС</v>
      </c>
      <c r="J257" s="1051">
        <f>IFERROR(VLOOKUP($D$257,'ИСХОДНИК-даты-2х'!$D$10:$AI$139,2,0),"-")</f>
        <v>44074</v>
      </c>
      <c r="K257" s="1078">
        <f>IFERROR(VLOOKUP($D$257,'ИСХОДНИК-даты-2х'!$D$10:$AI$139,3,0),"-")</f>
        <v>44102</v>
      </c>
      <c r="L257" s="970">
        <f>IFERROR(VLOOKUP($D$257,'ИСХОДНИК-даты-2х'!$D$10:$AI$139,4,0),"-")</f>
        <v>44151</v>
      </c>
      <c r="M257" s="911">
        <f>IFERROR(VLOOKUP($D$257,'ИСХОДНИК-даты-2х'!$D$10:$AI$139,5,0),"-")</f>
        <v>44270</v>
      </c>
      <c r="N257" s="911">
        <f>IFERROR(VLOOKUP($D$257,'ИСХОДНИК-даты-2х'!$D$10:$AI$139,6,0),"-")</f>
        <v>44298</v>
      </c>
      <c r="O257" s="911">
        <f>IFERROR(VLOOKUP($D$257,'ИСХОДНИК-даты-2х'!$D$10:$AI$139,7,0),"-")</f>
        <v>44298</v>
      </c>
      <c r="P257" s="911">
        <f>IFERROR(VLOOKUP($D$257,'ИСХОДНИК-даты-2х'!$D$10:$AI$139,8,0),"-")</f>
        <v>44312</v>
      </c>
      <c r="Q257" s="911">
        <f>IFERROR(VLOOKUP($D$257,'ИСХОДНИК-даты-2х'!$D$10:$AI$139,9,0),"-")</f>
        <v>44342</v>
      </c>
      <c r="R257" s="911">
        <f>IFERROR(VLOOKUP($D$257,'ИСХОДНИК-даты-2х'!$D$10:$AI$139,10,0),"-")</f>
        <v>44342</v>
      </c>
      <c r="S257" s="911">
        <f>IFERROR(VLOOKUP($D$257,'ИСХОДНИК-даты-2х'!$D$10:$AI$139,11,0),"-")</f>
        <v>44341</v>
      </c>
      <c r="T257" s="911">
        <f>IFERROR(VLOOKUP($D$257,'ИСХОДНИК-даты-2х'!$D$10:$AI$139,12,0),"-")</f>
        <v>44341</v>
      </c>
      <c r="U257" s="911">
        <f>IFERROR(VLOOKUP($D$257,'ИСХОДНИК-даты-2х'!$D$10:$AI$139,13,0),"-")</f>
        <v>44362</v>
      </c>
      <c r="V257" s="911">
        <f>IFERROR(VLOOKUP($D$257,'ИСХОДНИК-даты-2х'!$D$10:$AI$139,14,0),"-")</f>
        <v>44369</v>
      </c>
      <c r="W257" s="911">
        <f>IFERROR(VLOOKUP($D$257,'ИСХОДНИК-даты-2х'!$D$10:$AI$139,15,0),"-")</f>
        <v>44372</v>
      </c>
      <c r="X257" s="911">
        <f>IFERROR(VLOOKUP($D$257,'ИСХОДНИК-даты-2х'!$D$10:$AI$139,16,0),"-")</f>
        <v>44377</v>
      </c>
      <c r="Y257" s="1079">
        <f>IFERROR(VLOOKUP($D$257,'ИСХОДНИК-даты-2х'!$D$10:$AI$139,17,0),"-")</f>
        <v>44402</v>
      </c>
      <c r="Z257" s="1064">
        <v>44498</v>
      </c>
      <c r="AA257" s="95"/>
    </row>
    <row r="258" spans="1:27" ht="37.5">
      <c r="A258" s="1870"/>
      <c r="B258" s="1055">
        <f t="shared" ref="B258:C261" si="47">B$257</f>
        <v>26</v>
      </c>
      <c r="C258" s="1056" t="str">
        <f t="shared" si="47"/>
        <v>У_С</v>
      </c>
      <c r="D258" s="1057" t="s">
        <v>1553</v>
      </c>
      <c r="E258" s="1058" t="s">
        <v>503</v>
      </c>
      <c r="F258" s="1057" t="s">
        <v>1553</v>
      </c>
      <c r="G258" s="1059" t="s">
        <v>116</v>
      </c>
      <c r="H258" s="1060" t="s">
        <v>504</v>
      </c>
      <c r="I258" s="1061"/>
      <c r="J258" s="1062">
        <f t="shared" ref="J258:Y261" si="48">J$257</f>
        <v>44074</v>
      </c>
      <c r="K258" s="1062">
        <f t="shared" si="48"/>
        <v>44102</v>
      </c>
      <c r="L258" s="1062">
        <f t="shared" si="48"/>
        <v>44151</v>
      </c>
      <c r="M258" s="1062">
        <f t="shared" si="48"/>
        <v>44270</v>
      </c>
      <c r="N258" s="1062">
        <f t="shared" si="48"/>
        <v>44298</v>
      </c>
      <c r="O258" s="1062">
        <f t="shared" si="48"/>
        <v>44298</v>
      </c>
      <c r="P258" s="1062">
        <f t="shared" si="48"/>
        <v>44312</v>
      </c>
      <c r="Q258" s="1062">
        <f t="shared" si="48"/>
        <v>44342</v>
      </c>
      <c r="R258" s="1062">
        <f t="shared" si="48"/>
        <v>44342</v>
      </c>
      <c r="S258" s="1062">
        <f t="shared" si="48"/>
        <v>44341</v>
      </c>
      <c r="T258" s="1062">
        <f t="shared" si="48"/>
        <v>44341</v>
      </c>
      <c r="U258" s="1062">
        <f t="shared" si="48"/>
        <v>44362</v>
      </c>
      <c r="V258" s="1062">
        <f t="shared" si="48"/>
        <v>44369</v>
      </c>
      <c r="W258" s="1062">
        <f t="shared" si="48"/>
        <v>44372</v>
      </c>
      <c r="X258" s="1062">
        <f t="shared" si="48"/>
        <v>44377</v>
      </c>
      <c r="Y258" s="1063">
        <f t="shared" si="48"/>
        <v>44402</v>
      </c>
      <c r="Z258" s="1064">
        <v>44498</v>
      </c>
      <c r="AA258" s="95"/>
    </row>
    <row r="259" spans="1:27" ht="37.5">
      <c r="A259" s="1870"/>
      <c r="B259" s="1055">
        <f t="shared" si="47"/>
        <v>26</v>
      </c>
      <c r="C259" s="1056" t="str">
        <f t="shared" si="47"/>
        <v>У_С</v>
      </c>
      <c r="D259" s="1057" t="s">
        <v>1553</v>
      </c>
      <c r="E259" s="1058" t="s">
        <v>505</v>
      </c>
      <c r="F259" s="1057" t="s">
        <v>1553</v>
      </c>
      <c r="G259" s="1059" t="s">
        <v>116</v>
      </c>
      <c r="H259" s="1060" t="s">
        <v>506</v>
      </c>
      <c r="I259" s="1061"/>
      <c r="J259" s="1062">
        <f t="shared" si="48"/>
        <v>44074</v>
      </c>
      <c r="K259" s="1062">
        <f t="shared" si="48"/>
        <v>44102</v>
      </c>
      <c r="L259" s="1062">
        <f t="shared" si="48"/>
        <v>44151</v>
      </c>
      <c r="M259" s="1062">
        <f t="shared" si="48"/>
        <v>44270</v>
      </c>
      <c r="N259" s="1062">
        <f t="shared" si="48"/>
        <v>44298</v>
      </c>
      <c r="O259" s="1062">
        <f t="shared" si="48"/>
        <v>44298</v>
      </c>
      <c r="P259" s="1062">
        <f t="shared" si="48"/>
        <v>44312</v>
      </c>
      <c r="Q259" s="1062">
        <f t="shared" si="48"/>
        <v>44342</v>
      </c>
      <c r="R259" s="1062">
        <f t="shared" si="48"/>
        <v>44342</v>
      </c>
      <c r="S259" s="1062">
        <f t="shared" si="48"/>
        <v>44341</v>
      </c>
      <c r="T259" s="1062">
        <f t="shared" si="48"/>
        <v>44341</v>
      </c>
      <c r="U259" s="1062">
        <f t="shared" si="48"/>
        <v>44362</v>
      </c>
      <c r="V259" s="1062">
        <f t="shared" si="48"/>
        <v>44369</v>
      </c>
      <c r="W259" s="1062">
        <f t="shared" si="48"/>
        <v>44372</v>
      </c>
      <c r="X259" s="1062">
        <f t="shared" si="48"/>
        <v>44377</v>
      </c>
      <c r="Y259" s="1063">
        <f t="shared" si="48"/>
        <v>44402</v>
      </c>
      <c r="Z259" s="1064">
        <v>44548</v>
      </c>
      <c r="AA259" s="95"/>
    </row>
    <row r="260" spans="1:27" ht="37.5">
      <c r="A260" s="1870"/>
      <c r="B260" s="1055">
        <f t="shared" si="47"/>
        <v>26</v>
      </c>
      <c r="C260" s="1056" t="str">
        <f t="shared" si="47"/>
        <v>У_С</v>
      </c>
      <c r="D260" s="1057" t="s">
        <v>1553</v>
      </c>
      <c r="E260" s="1058" t="s">
        <v>499</v>
      </c>
      <c r="F260" s="1057" t="s">
        <v>1553</v>
      </c>
      <c r="G260" s="1059" t="s">
        <v>116</v>
      </c>
      <c r="H260" s="1060" t="s">
        <v>500</v>
      </c>
      <c r="I260" s="1061"/>
      <c r="J260" s="1062">
        <f t="shared" si="48"/>
        <v>44074</v>
      </c>
      <c r="K260" s="1062">
        <f t="shared" si="48"/>
        <v>44102</v>
      </c>
      <c r="L260" s="1062">
        <f t="shared" si="48"/>
        <v>44151</v>
      </c>
      <c r="M260" s="1062">
        <f t="shared" si="48"/>
        <v>44270</v>
      </c>
      <c r="N260" s="1062">
        <f t="shared" si="48"/>
        <v>44298</v>
      </c>
      <c r="O260" s="1062">
        <f t="shared" si="48"/>
        <v>44298</v>
      </c>
      <c r="P260" s="1062">
        <f t="shared" si="48"/>
        <v>44312</v>
      </c>
      <c r="Q260" s="1062">
        <f t="shared" si="48"/>
        <v>44342</v>
      </c>
      <c r="R260" s="1062">
        <f t="shared" si="48"/>
        <v>44342</v>
      </c>
      <c r="S260" s="1062">
        <f t="shared" si="48"/>
        <v>44341</v>
      </c>
      <c r="T260" s="1062">
        <f t="shared" si="48"/>
        <v>44341</v>
      </c>
      <c r="U260" s="1062">
        <f t="shared" si="48"/>
        <v>44362</v>
      </c>
      <c r="V260" s="1062">
        <f t="shared" si="48"/>
        <v>44369</v>
      </c>
      <c r="W260" s="1062">
        <f t="shared" si="48"/>
        <v>44372</v>
      </c>
      <c r="X260" s="1062">
        <f t="shared" si="48"/>
        <v>44377</v>
      </c>
      <c r="Y260" s="1063">
        <f t="shared" si="48"/>
        <v>44402</v>
      </c>
      <c r="Z260" s="1064">
        <v>44668</v>
      </c>
      <c r="AA260" s="95"/>
    </row>
    <row r="261" spans="1:27" ht="37.5">
      <c r="A261" s="1870"/>
      <c r="B261" s="1055">
        <f t="shared" si="47"/>
        <v>26</v>
      </c>
      <c r="C261" s="1056" t="str">
        <f t="shared" si="47"/>
        <v>У_С</v>
      </c>
      <c r="D261" s="1067" t="s">
        <v>1553</v>
      </c>
      <c r="E261" s="1080" t="s">
        <v>420</v>
      </c>
      <c r="F261" s="1067" t="s">
        <v>1553</v>
      </c>
      <c r="G261" s="1081" t="s">
        <v>116</v>
      </c>
      <c r="H261" s="1082" t="s">
        <v>421</v>
      </c>
      <c r="I261" s="1061"/>
      <c r="J261" s="1062">
        <f t="shared" si="48"/>
        <v>44074</v>
      </c>
      <c r="K261" s="1062">
        <f t="shared" si="48"/>
        <v>44102</v>
      </c>
      <c r="L261" s="1062">
        <f t="shared" si="48"/>
        <v>44151</v>
      </c>
      <c r="M261" s="1062">
        <f t="shared" si="48"/>
        <v>44270</v>
      </c>
      <c r="N261" s="1062">
        <f t="shared" si="48"/>
        <v>44298</v>
      </c>
      <c r="O261" s="1062">
        <f t="shared" si="48"/>
        <v>44298</v>
      </c>
      <c r="P261" s="1062">
        <f t="shared" si="48"/>
        <v>44312</v>
      </c>
      <c r="Q261" s="1062">
        <f t="shared" si="48"/>
        <v>44342</v>
      </c>
      <c r="R261" s="1062">
        <f t="shared" si="48"/>
        <v>44342</v>
      </c>
      <c r="S261" s="1062">
        <f t="shared" si="48"/>
        <v>44341</v>
      </c>
      <c r="T261" s="1062">
        <f t="shared" si="48"/>
        <v>44341</v>
      </c>
      <c r="U261" s="1062">
        <f t="shared" si="48"/>
        <v>44362</v>
      </c>
      <c r="V261" s="1062">
        <f t="shared" si="48"/>
        <v>44369</v>
      </c>
      <c r="W261" s="1062">
        <f t="shared" si="48"/>
        <v>44372</v>
      </c>
      <c r="X261" s="1062">
        <f t="shared" si="48"/>
        <v>44377</v>
      </c>
      <c r="Y261" s="1063">
        <f t="shared" si="48"/>
        <v>44402</v>
      </c>
      <c r="Z261" s="1064">
        <v>44638</v>
      </c>
      <c r="AA261" s="95"/>
    </row>
    <row r="262" spans="1:27" ht="37.5">
      <c r="A262" s="1869">
        <v>24</v>
      </c>
      <c r="B262" s="1044">
        <v>27</v>
      </c>
      <c r="C262" s="1045" t="s">
        <v>114</v>
      </c>
      <c r="D262" s="1046" t="s">
        <v>1554</v>
      </c>
      <c r="E262" s="1047" t="s">
        <v>530</v>
      </c>
      <c r="F262" s="1046" t="s">
        <v>1554</v>
      </c>
      <c r="G262" s="1048" t="s">
        <v>116</v>
      </c>
      <c r="H262" s="1049" t="s">
        <v>531</v>
      </c>
      <c r="I262" s="1050" t="str">
        <f>$I$5</f>
        <v>2-х этапный ЗЗП, без ПС</v>
      </c>
      <c r="J262" s="1051">
        <f>IFERROR(VLOOKUP($D$262,'ИСХОДНИК-даты-2х'!$D$10:$AI$139,2,0),"-")</f>
        <v>44011</v>
      </c>
      <c r="K262" s="1078">
        <f>IFERROR(VLOOKUP($D$262,'ИСХОДНИК-даты-2х'!$D$10:$AI$139,3,0),"-")</f>
        <v>44039</v>
      </c>
      <c r="L262" s="970">
        <f>IFERROR(VLOOKUP($D$262,'ИСХОДНИК-даты-2х'!$D$10:$AI$139,4,0),"-")</f>
        <v>44088</v>
      </c>
      <c r="M262" s="911">
        <f>IFERROR(VLOOKUP($D$262,'ИСХОДНИК-даты-2х'!$D$10:$AI$139,5,0),"-")</f>
        <v>44270</v>
      </c>
      <c r="N262" s="911">
        <f>IFERROR(VLOOKUP($D$262,'ИСХОДНИК-даты-2х'!$D$10:$AI$139,6,0),"-")</f>
        <v>44298</v>
      </c>
      <c r="O262" s="911">
        <f>IFERROR(VLOOKUP($D$262,'ИСХОДНИК-даты-2х'!$D$10:$AI$139,7,0),"-")</f>
        <v>44298</v>
      </c>
      <c r="P262" s="911">
        <f>IFERROR(VLOOKUP($D$262,'ИСХОДНИК-даты-2х'!$D$10:$AI$139,8,0),"-")</f>
        <v>44332</v>
      </c>
      <c r="Q262" s="911">
        <f>IFERROR(VLOOKUP($D$262,'ИСХОДНИК-даты-2х'!$D$10:$AI$139,9,0),"-")</f>
        <v>44362</v>
      </c>
      <c r="R262" s="911">
        <f>IFERROR(VLOOKUP($D$262,'ИСХОДНИК-даты-2х'!$D$10:$AI$139,10,0),"-")</f>
        <v>44362</v>
      </c>
      <c r="S262" s="911">
        <f>IFERROR(VLOOKUP($D$262,'ИСХОДНИК-даты-2х'!$D$10:$AI$139,11,0),"-")</f>
        <v>44361</v>
      </c>
      <c r="T262" s="911">
        <f>IFERROR(VLOOKUP($D$262,'ИСХОДНИК-даты-2х'!$D$10:$AI$139,12,0),"-")</f>
        <v>44361</v>
      </c>
      <c r="U262" s="911">
        <f>IFERROR(VLOOKUP($D$262,'ИСХОДНИК-даты-2х'!$D$10:$AI$139,13,0),"-")</f>
        <v>44382</v>
      </c>
      <c r="V262" s="911">
        <f>IFERROR(VLOOKUP($D$262,'ИСХОДНИК-даты-2х'!$D$10:$AI$139,14,0),"-")</f>
        <v>44389</v>
      </c>
      <c r="W262" s="911">
        <f>IFERROR(VLOOKUP($D$262,'ИСХОДНИК-даты-2х'!$D$10:$AI$139,15,0),"-")</f>
        <v>44392</v>
      </c>
      <c r="X262" s="911">
        <f>IFERROR(VLOOKUP($D$262,'ИСХОДНИК-даты-2х'!$D$10:$AI$139,16,0),"-")</f>
        <v>44397</v>
      </c>
      <c r="Y262" s="1079">
        <f>IFERROR(VLOOKUP($D$262,'ИСХОДНИК-даты-2х'!$D$10:$AI$139,17,0),"-")</f>
        <v>44422</v>
      </c>
      <c r="Z262" s="1064">
        <v>44611</v>
      </c>
      <c r="AA262" s="95"/>
    </row>
    <row r="263" spans="1:27">
      <c r="A263" s="1869"/>
      <c r="B263" s="1055">
        <f>$B$262</f>
        <v>27</v>
      </c>
      <c r="C263" s="1056" t="str">
        <f>$C$262</f>
        <v>У_С</v>
      </c>
      <c r="D263" s="1057" t="s">
        <v>1554</v>
      </c>
      <c r="E263" s="1058" t="s">
        <v>532</v>
      </c>
      <c r="F263" s="1057" t="s">
        <v>1554</v>
      </c>
      <c r="G263" s="1059" t="s">
        <v>116</v>
      </c>
      <c r="H263" s="1060" t="s">
        <v>533</v>
      </c>
      <c r="I263" s="1061"/>
      <c r="J263" s="1062">
        <f t="shared" ref="J263:Y267" si="49">J$262</f>
        <v>44011</v>
      </c>
      <c r="K263" s="1062">
        <f t="shared" si="49"/>
        <v>44039</v>
      </c>
      <c r="L263" s="1062">
        <f t="shared" si="49"/>
        <v>44088</v>
      </c>
      <c r="M263" s="1062">
        <f t="shared" si="49"/>
        <v>44270</v>
      </c>
      <c r="N263" s="1062">
        <f t="shared" si="49"/>
        <v>44298</v>
      </c>
      <c r="O263" s="1062">
        <f t="shared" si="49"/>
        <v>44298</v>
      </c>
      <c r="P263" s="1062">
        <f t="shared" si="49"/>
        <v>44332</v>
      </c>
      <c r="Q263" s="1062">
        <f t="shared" si="49"/>
        <v>44362</v>
      </c>
      <c r="R263" s="1062">
        <f t="shared" si="49"/>
        <v>44362</v>
      </c>
      <c r="S263" s="1062">
        <f t="shared" si="49"/>
        <v>44361</v>
      </c>
      <c r="T263" s="1062">
        <f t="shared" si="49"/>
        <v>44361</v>
      </c>
      <c r="U263" s="1062">
        <f t="shared" si="49"/>
        <v>44382</v>
      </c>
      <c r="V263" s="1062">
        <f t="shared" si="49"/>
        <v>44389</v>
      </c>
      <c r="W263" s="1062">
        <f t="shared" si="49"/>
        <v>44392</v>
      </c>
      <c r="X263" s="1062">
        <f t="shared" si="49"/>
        <v>44397</v>
      </c>
      <c r="Y263" s="1063">
        <f t="shared" si="49"/>
        <v>44422</v>
      </c>
      <c r="Z263" s="1064">
        <v>44137</v>
      </c>
      <c r="AA263" s="95"/>
    </row>
    <row r="264" spans="1:27">
      <c r="A264" s="1869"/>
      <c r="B264" s="1055">
        <f>$B$262</f>
        <v>27</v>
      </c>
      <c r="C264" s="1056" t="str">
        <f>$C$262</f>
        <v>У_С</v>
      </c>
      <c r="D264" s="1057" t="s">
        <v>1554</v>
      </c>
      <c r="E264" s="1058" t="s">
        <v>534</v>
      </c>
      <c r="F264" s="1057" t="s">
        <v>1554</v>
      </c>
      <c r="G264" s="1059" t="s">
        <v>116</v>
      </c>
      <c r="H264" s="1060" t="s">
        <v>535</v>
      </c>
      <c r="I264" s="1061"/>
      <c r="J264" s="1062">
        <f t="shared" si="49"/>
        <v>44011</v>
      </c>
      <c r="K264" s="1062">
        <f t="shared" si="49"/>
        <v>44039</v>
      </c>
      <c r="L264" s="1062">
        <f t="shared" si="49"/>
        <v>44088</v>
      </c>
      <c r="M264" s="1062">
        <f t="shared" si="49"/>
        <v>44270</v>
      </c>
      <c r="N264" s="1062">
        <f t="shared" si="49"/>
        <v>44298</v>
      </c>
      <c r="O264" s="1062">
        <f t="shared" si="49"/>
        <v>44298</v>
      </c>
      <c r="P264" s="1062">
        <f t="shared" si="49"/>
        <v>44332</v>
      </c>
      <c r="Q264" s="1062">
        <f t="shared" si="49"/>
        <v>44362</v>
      </c>
      <c r="R264" s="1062">
        <f t="shared" si="49"/>
        <v>44362</v>
      </c>
      <c r="S264" s="1062">
        <f t="shared" si="49"/>
        <v>44361</v>
      </c>
      <c r="T264" s="1062">
        <f t="shared" si="49"/>
        <v>44361</v>
      </c>
      <c r="U264" s="1062">
        <f t="shared" si="49"/>
        <v>44382</v>
      </c>
      <c r="V264" s="1062">
        <f t="shared" si="49"/>
        <v>44389</v>
      </c>
      <c r="W264" s="1062">
        <f t="shared" si="49"/>
        <v>44392</v>
      </c>
      <c r="X264" s="1062">
        <f t="shared" si="49"/>
        <v>44397</v>
      </c>
      <c r="Y264" s="1063">
        <f t="shared" si="49"/>
        <v>44422</v>
      </c>
      <c r="Z264" s="1064">
        <v>44549</v>
      </c>
      <c r="AA264" s="95"/>
    </row>
    <row r="265" spans="1:27">
      <c r="A265" s="1869"/>
      <c r="B265" s="1055">
        <f>$B$262</f>
        <v>27</v>
      </c>
      <c r="C265" s="1056" t="str">
        <f>$C$262</f>
        <v>У_С</v>
      </c>
      <c r="D265" s="1057" t="s">
        <v>1554</v>
      </c>
      <c r="E265" s="1058" t="s">
        <v>536</v>
      </c>
      <c r="F265" s="1057" t="s">
        <v>1554</v>
      </c>
      <c r="G265" s="1059" t="s">
        <v>116</v>
      </c>
      <c r="H265" s="1060" t="s">
        <v>537</v>
      </c>
      <c r="I265" s="1061"/>
      <c r="J265" s="1062">
        <f t="shared" si="49"/>
        <v>44011</v>
      </c>
      <c r="K265" s="1062">
        <f t="shared" si="49"/>
        <v>44039</v>
      </c>
      <c r="L265" s="1062">
        <f t="shared" si="49"/>
        <v>44088</v>
      </c>
      <c r="M265" s="1062">
        <f t="shared" si="49"/>
        <v>44270</v>
      </c>
      <c r="N265" s="1062">
        <f t="shared" si="49"/>
        <v>44298</v>
      </c>
      <c r="O265" s="1062">
        <f t="shared" si="49"/>
        <v>44298</v>
      </c>
      <c r="P265" s="1062">
        <f t="shared" si="49"/>
        <v>44332</v>
      </c>
      <c r="Q265" s="1062">
        <f t="shared" si="49"/>
        <v>44362</v>
      </c>
      <c r="R265" s="1062">
        <f t="shared" si="49"/>
        <v>44362</v>
      </c>
      <c r="S265" s="1062">
        <f t="shared" si="49"/>
        <v>44361</v>
      </c>
      <c r="T265" s="1062">
        <f t="shared" si="49"/>
        <v>44361</v>
      </c>
      <c r="U265" s="1062">
        <f t="shared" si="49"/>
        <v>44382</v>
      </c>
      <c r="V265" s="1062">
        <f t="shared" si="49"/>
        <v>44389</v>
      </c>
      <c r="W265" s="1062">
        <f t="shared" si="49"/>
        <v>44392</v>
      </c>
      <c r="X265" s="1062">
        <f t="shared" si="49"/>
        <v>44397</v>
      </c>
      <c r="Y265" s="1063">
        <f t="shared" si="49"/>
        <v>44422</v>
      </c>
      <c r="Z265" s="1064">
        <v>44322</v>
      </c>
      <c r="AA265" s="95"/>
    </row>
    <row r="266" spans="1:27">
      <c r="A266" s="1869"/>
      <c r="B266" s="1055">
        <f>$B$262</f>
        <v>27</v>
      </c>
      <c r="C266" s="1056" t="str">
        <f>$C$262</f>
        <v>У_С</v>
      </c>
      <c r="D266" s="1057" t="s">
        <v>1554</v>
      </c>
      <c r="E266" s="1058" t="s">
        <v>538</v>
      </c>
      <c r="F266" s="1057" t="s">
        <v>1554</v>
      </c>
      <c r="G266" s="1059" t="s">
        <v>116</v>
      </c>
      <c r="H266" s="1060" t="s">
        <v>539</v>
      </c>
      <c r="I266" s="1061"/>
      <c r="J266" s="1062">
        <f t="shared" si="49"/>
        <v>44011</v>
      </c>
      <c r="K266" s="1062">
        <f t="shared" si="49"/>
        <v>44039</v>
      </c>
      <c r="L266" s="1062">
        <f t="shared" si="49"/>
        <v>44088</v>
      </c>
      <c r="M266" s="1062">
        <f t="shared" si="49"/>
        <v>44270</v>
      </c>
      <c r="N266" s="1062">
        <f t="shared" si="49"/>
        <v>44298</v>
      </c>
      <c r="O266" s="1062">
        <f t="shared" si="49"/>
        <v>44298</v>
      </c>
      <c r="P266" s="1062">
        <f t="shared" si="49"/>
        <v>44332</v>
      </c>
      <c r="Q266" s="1062">
        <f t="shared" si="49"/>
        <v>44362</v>
      </c>
      <c r="R266" s="1062">
        <f t="shared" si="49"/>
        <v>44362</v>
      </c>
      <c r="S266" s="1062">
        <f t="shared" si="49"/>
        <v>44361</v>
      </c>
      <c r="T266" s="1062">
        <f t="shared" si="49"/>
        <v>44361</v>
      </c>
      <c r="U266" s="1062">
        <f t="shared" si="49"/>
        <v>44382</v>
      </c>
      <c r="V266" s="1062">
        <f t="shared" si="49"/>
        <v>44389</v>
      </c>
      <c r="W266" s="1062">
        <f t="shared" si="49"/>
        <v>44392</v>
      </c>
      <c r="X266" s="1062">
        <f t="shared" si="49"/>
        <v>44397</v>
      </c>
      <c r="Y266" s="1063">
        <f t="shared" si="49"/>
        <v>44422</v>
      </c>
      <c r="Z266" s="1064">
        <v>44734</v>
      </c>
      <c r="AA266" s="95"/>
    </row>
    <row r="267" spans="1:27">
      <c r="A267" s="1869"/>
      <c r="B267" s="1065">
        <f>$B$262</f>
        <v>27</v>
      </c>
      <c r="C267" s="1066" t="str">
        <f>$C$262</f>
        <v>У_С</v>
      </c>
      <c r="D267" s="1067" t="s">
        <v>1554</v>
      </c>
      <c r="E267" s="1068" t="s">
        <v>540</v>
      </c>
      <c r="F267" s="1067" t="s">
        <v>1554</v>
      </c>
      <c r="G267" s="1069" t="s">
        <v>116</v>
      </c>
      <c r="H267" s="1070" t="s">
        <v>541</v>
      </c>
      <c r="I267" s="1071"/>
      <c r="J267" s="1072">
        <f t="shared" si="49"/>
        <v>44011</v>
      </c>
      <c r="K267" s="1072">
        <f t="shared" si="49"/>
        <v>44039</v>
      </c>
      <c r="L267" s="1072">
        <f t="shared" si="49"/>
        <v>44088</v>
      </c>
      <c r="M267" s="1072">
        <f t="shared" si="49"/>
        <v>44270</v>
      </c>
      <c r="N267" s="1072">
        <f t="shared" si="49"/>
        <v>44298</v>
      </c>
      <c r="O267" s="1072">
        <f t="shared" si="49"/>
        <v>44298</v>
      </c>
      <c r="P267" s="1072">
        <f t="shared" si="49"/>
        <v>44332</v>
      </c>
      <c r="Q267" s="1072">
        <f t="shared" si="49"/>
        <v>44362</v>
      </c>
      <c r="R267" s="1072">
        <f t="shared" si="49"/>
        <v>44362</v>
      </c>
      <c r="S267" s="1072">
        <f t="shared" si="49"/>
        <v>44361</v>
      </c>
      <c r="T267" s="1072">
        <f t="shared" si="49"/>
        <v>44361</v>
      </c>
      <c r="U267" s="1072">
        <f t="shared" si="49"/>
        <v>44382</v>
      </c>
      <c r="V267" s="1072">
        <f t="shared" si="49"/>
        <v>44389</v>
      </c>
      <c r="W267" s="1072">
        <f t="shared" si="49"/>
        <v>44392</v>
      </c>
      <c r="X267" s="1072">
        <f t="shared" si="49"/>
        <v>44397</v>
      </c>
      <c r="Y267" s="1073">
        <f t="shared" si="49"/>
        <v>44422</v>
      </c>
      <c r="Z267" s="1064">
        <v>44026</v>
      </c>
      <c r="AA267" s="95"/>
    </row>
    <row r="268" spans="1:27" ht="37.5">
      <c r="A268" s="1869">
        <v>25</v>
      </c>
      <c r="B268" s="1044">
        <v>28</v>
      </c>
      <c r="C268" s="1045" t="s">
        <v>114</v>
      </c>
      <c r="D268" s="1046" t="s">
        <v>1555</v>
      </c>
      <c r="E268" s="1047" t="s">
        <v>542</v>
      </c>
      <c r="F268" s="1046" t="s">
        <v>1555</v>
      </c>
      <c r="G268" s="1048" t="s">
        <v>116</v>
      </c>
      <c r="H268" s="1049" t="s">
        <v>543</v>
      </c>
      <c r="I268" s="1050" t="str">
        <f>$I$5</f>
        <v>2-х этапный ЗЗП, без ПС</v>
      </c>
      <c r="J268" s="1051">
        <f>IFERROR(VLOOKUP($D$268,'ИСХОДНИК-даты-2х'!$D$10:$AI$139,2,0),"-")</f>
        <v>43973</v>
      </c>
      <c r="K268" s="1078">
        <f>IFERROR(VLOOKUP($D$268,'ИСХОДНИК-даты-2х'!$D$10:$AI$139,3,0),"-")</f>
        <v>44001</v>
      </c>
      <c r="L268" s="970">
        <f>IFERROR(VLOOKUP($D$268,'ИСХОДНИК-даты-2х'!$D$10:$AI$139,4,0),"-")</f>
        <v>44050</v>
      </c>
      <c r="M268" s="911">
        <f>IFERROR(VLOOKUP($D$268,'ИСХОДНИК-даты-2х'!$D$10:$AI$139,5,0),"-")</f>
        <v>44173</v>
      </c>
      <c r="N268" s="911">
        <f>IFERROR(VLOOKUP($D$268,'ИСХОДНИК-даты-2х'!$D$10:$AI$139,6,0),"-")</f>
        <v>44201</v>
      </c>
      <c r="O268" s="911">
        <f>IFERROR(VLOOKUP($D$268,'ИСХОДНИК-даты-2х'!$D$10:$AI$139,7,0),"-")</f>
        <v>44201</v>
      </c>
      <c r="P268" s="911">
        <f>IFERROR(VLOOKUP($D$268,'ИСХОДНИК-даты-2х'!$D$10:$AI$139,8,0),"-")</f>
        <v>44235</v>
      </c>
      <c r="Q268" s="911">
        <f>IFERROR(VLOOKUP($D$268,'ИСХОДНИК-даты-2х'!$D$10:$AI$139,9,0),"-")</f>
        <v>44265</v>
      </c>
      <c r="R268" s="911">
        <f>IFERROR(VLOOKUP($D$268,'ИСХОДНИК-даты-2х'!$D$10:$AI$139,10,0),"-")</f>
        <v>44265</v>
      </c>
      <c r="S268" s="911">
        <f>IFERROR(VLOOKUP($D$268,'ИСХОДНИК-даты-2х'!$D$10:$AI$139,11,0),"-")</f>
        <v>44264</v>
      </c>
      <c r="T268" s="911">
        <f>IFERROR(VLOOKUP($D$268,'ИСХОДНИК-даты-2х'!$D$10:$AI$139,12,0),"-")</f>
        <v>44264</v>
      </c>
      <c r="U268" s="911">
        <f>IFERROR(VLOOKUP($D$268,'ИСХОДНИК-даты-2х'!$D$10:$AI$139,13,0),"-")</f>
        <v>44285</v>
      </c>
      <c r="V268" s="911">
        <f>IFERROR(VLOOKUP($D$268,'ИСХОДНИК-даты-2х'!$D$10:$AI$139,14,0),"-")</f>
        <v>44292</v>
      </c>
      <c r="W268" s="911">
        <f>IFERROR(VLOOKUP($D$268,'ИСХОДНИК-даты-2х'!$D$10:$AI$139,15,0),"-")</f>
        <v>44295</v>
      </c>
      <c r="X268" s="911">
        <f>IFERROR(VLOOKUP($D$268,'ИСХОДНИК-даты-2х'!$D$10:$AI$139,16,0),"-")</f>
        <v>44300</v>
      </c>
      <c r="Y268" s="1079">
        <f>IFERROR(VLOOKUP($D$268,'ИСХОДНИК-даты-2х'!$D$10:$AI$139,17,0),"-")</f>
        <v>44325</v>
      </c>
      <c r="Z268" s="1091">
        <v>43961</v>
      </c>
      <c r="AA268" s="95"/>
    </row>
    <row r="269" spans="1:27" ht="37.5">
      <c r="A269" s="1869"/>
      <c r="B269" s="1055">
        <f t="shared" ref="B269:C275" si="50">B$268</f>
        <v>28</v>
      </c>
      <c r="C269" s="1056" t="str">
        <f t="shared" si="50"/>
        <v>У_С</v>
      </c>
      <c r="D269" s="1057" t="s">
        <v>1555</v>
      </c>
      <c r="E269" s="1058" t="s">
        <v>544</v>
      </c>
      <c r="F269" s="1057" t="s">
        <v>1555</v>
      </c>
      <c r="G269" s="1059" t="s">
        <v>116</v>
      </c>
      <c r="H269" s="1060" t="s">
        <v>1565</v>
      </c>
      <c r="I269" s="1061"/>
      <c r="J269" s="1062">
        <f t="shared" ref="J269:Y275" si="51">J$268</f>
        <v>43973</v>
      </c>
      <c r="K269" s="1062">
        <f t="shared" si="51"/>
        <v>44001</v>
      </c>
      <c r="L269" s="1062">
        <f t="shared" si="51"/>
        <v>44050</v>
      </c>
      <c r="M269" s="1062">
        <f t="shared" si="51"/>
        <v>44173</v>
      </c>
      <c r="N269" s="1062">
        <f t="shared" si="51"/>
        <v>44201</v>
      </c>
      <c r="O269" s="1062">
        <f t="shared" si="51"/>
        <v>44201</v>
      </c>
      <c r="P269" s="1062">
        <f t="shared" si="51"/>
        <v>44235</v>
      </c>
      <c r="Q269" s="1062">
        <f t="shared" si="51"/>
        <v>44265</v>
      </c>
      <c r="R269" s="1062">
        <f t="shared" si="51"/>
        <v>44265</v>
      </c>
      <c r="S269" s="1062">
        <f t="shared" si="51"/>
        <v>44264</v>
      </c>
      <c r="T269" s="1062">
        <f t="shared" si="51"/>
        <v>44264</v>
      </c>
      <c r="U269" s="1062">
        <f t="shared" si="51"/>
        <v>44285</v>
      </c>
      <c r="V269" s="1062">
        <f t="shared" si="51"/>
        <v>44292</v>
      </c>
      <c r="W269" s="1062">
        <f t="shared" si="51"/>
        <v>44295</v>
      </c>
      <c r="X269" s="1062">
        <f t="shared" si="51"/>
        <v>44300</v>
      </c>
      <c r="Y269" s="1063">
        <f t="shared" si="51"/>
        <v>44325</v>
      </c>
      <c r="Z269" s="1064">
        <v>44112</v>
      </c>
      <c r="AA269" s="95"/>
    </row>
    <row r="270" spans="1:27" ht="37.5">
      <c r="A270" s="1869"/>
      <c r="B270" s="1055">
        <f t="shared" si="50"/>
        <v>28</v>
      </c>
      <c r="C270" s="1056" t="str">
        <f t="shared" si="50"/>
        <v>У_С</v>
      </c>
      <c r="D270" s="1057" t="s">
        <v>1555</v>
      </c>
      <c r="E270" s="1058" t="s">
        <v>546</v>
      </c>
      <c r="F270" s="1057" t="s">
        <v>1555</v>
      </c>
      <c r="G270" s="1059" t="s">
        <v>116</v>
      </c>
      <c r="H270" s="1060" t="s">
        <v>1565</v>
      </c>
      <c r="I270" s="1061"/>
      <c r="J270" s="1062">
        <f t="shared" si="51"/>
        <v>43973</v>
      </c>
      <c r="K270" s="1062">
        <f t="shared" si="51"/>
        <v>44001</v>
      </c>
      <c r="L270" s="1062">
        <f t="shared" si="51"/>
        <v>44050</v>
      </c>
      <c r="M270" s="1062">
        <f t="shared" si="51"/>
        <v>44173</v>
      </c>
      <c r="N270" s="1062">
        <f t="shared" si="51"/>
        <v>44201</v>
      </c>
      <c r="O270" s="1062">
        <f t="shared" si="51"/>
        <v>44201</v>
      </c>
      <c r="P270" s="1062">
        <f t="shared" si="51"/>
        <v>44235</v>
      </c>
      <c r="Q270" s="1062">
        <f t="shared" si="51"/>
        <v>44265</v>
      </c>
      <c r="R270" s="1062">
        <f t="shared" si="51"/>
        <v>44265</v>
      </c>
      <c r="S270" s="1062">
        <f t="shared" si="51"/>
        <v>44264</v>
      </c>
      <c r="T270" s="1062">
        <f t="shared" si="51"/>
        <v>44264</v>
      </c>
      <c r="U270" s="1062">
        <f t="shared" si="51"/>
        <v>44285</v>
      </c>
      <c r="V270" s="1062">
        <f t="shared" si="51"/>
        <v>44292</v>
      </c>
      <c r="W270" s="1062">
        <f t="shared" si="51"/>
        <v>44295</v>
      </c>
      <c r="X270" s="1062">
        <f t="shared" si="51"/>
        <v>44300</v>
      </c>
      <c r="Y270" s="1063">
        <f t="shared" si="51"/>
        <v>44325</v>
      </c>
      <c r="Z270" s="1091">
        <v>44051</v>
      </c>
      <c r="AA270" s="95"/>
    </row>
    <row r="271" spans="1:27">
      <c r="A271" s="1869"/>
      <c r="B271" s="1055">
        <f t="shared" si="50"/>
        <v>28</v>
      </c>
      <c r="C271" s="1056" t="str">
        <f t="shared" si="50"/>
        <v>У_С</v>
      </c>
      <c r="D271" s="1057" t="s">
        <v>1555</v>
      </c>
      <c r="E271" s="1058" t="s">
        <v>430</v>
      </c>
      <c r="F271" s="1057" t="s">
        <v>1555</v>
      </c>
      <c r="G271" s="1059" t="s">
        <v>116</v>
      </c>
      <c r="H271" s="1060" t="s">
        <v>431</v>
      </c>
      <c r="I271" s="1061"/>
      <c r="J271" s="1062">
        <f t="shared" si="51"/>
        <v>43973</v>
      </c>
      <c r="K271" s="1062">
        <f t="shared" si="51"/>
        <v>44001</v>
      </c>
      <c r="L271" s="1062">
        <f t="shared" si="51"/>
        <v>44050</v>
      </c>
      <c r="M271" s="1062">
        <f t="shared" si="51"/>
        <v>44173</v>
      </c>
      <c r="N271" s="1062">
        <f t="shared" si="51"/>
        <v>44201</v>
      </c>
      <c r="O271" s="1062">
        <f t="shared" si="51"/>
        <v>44201</v>
      </c>
      <c r="P271" s="1062">
        <f t="shared" si="51"/>
        <v>44235</v>
      </c>
      <c r="Q271" s="1062">
        <f t="shared" si="51"/>
        <v>44265</v>
      </c>
      <c r="R271" s="1062">
        <f t="shared" si="51"/>
        <v>44265</v>
      </c>
      <c r="S271" s="1062">
        <f t="shared" si="51"/>
        <v>44264</v>
      </c>
      <c r="T271" s="1062">
        <f t="shared" si="51"/>
        <v>44264</v>
      </c>
      <c r="U271" s="1062">
        <f t="shared" si="51"/>
        <v>44285</v>
      </c>
      <c r="V271" s="1062">
        <f t="shared" si="51"/>
        <v>44292</v>
      </c>
      <c r="W271" s="1062">
        <f t="shared" si="51"/>
        <v>44295</v>
      </c>
      <c r="X271" s="1062">
        <f t="shared" si="51"/>
        <v>44300</v>
      </c>
      <c r="Y271" s="1063">
        <f t="shared" si="51"/>
        <v>44325</v>
      </c>
      <c r="Z271" s="1064">
        <v>44026</v>
      </c>
      <c r="AA271" s="95"/>
    </row>
    <row r="272" spans="1:27" ht="37.5">
      <c r="A272" s="1869"/>
      <c r="B272" s="1055">
        <f t="shared" si="50"/>
        <v>28</v>
      </c>
      <c r="C272" s="1056" t="str">
        <f t="shared" si="50"/>
        <v>У_С</v>
      </c>
      <c r="D272" s="1057" t="s">
        <v>1555</v>
      </c>
      <c r="E272" s="1058" t="s">
        <v>433</v>
      </c>
      <c r="F272" s="1057" t="s">
        <v>1555</v>
      </c>
      <c r="G272" s="1059" t="s">
        <v>116</v>
      </c>
      <c r="H272" s="1060" t="s">
        <v>434</v>
      </c>
      <c r="I272" s="1061"/>
      <c r="J272" s="1062">
        <f t="shared" si="51"/>
        <v>43973</v>
      </c>
      <c r="K272" s="1062">
        <f t="shared" si="51"/>
        <v>44001</v>
      </c>
      <c r="L272" s="1062">
        <f t="shared" si="51"/>
        <v>44050</v>
      </c>
      <c r="M272" s="1062">
        <f t="shared" si="51"/>
        <v>44173</v>
      </c>
      <c r="N272" s="1062">
        <f t="shared" si="51"/>
        <v>44201</v>
      </c>
      <c r="O272" s="1062">
        <f t="shared" si="51"/>
        <v>44201</v>
      </c>
      <c r="P272" s="1062">
        <f t="shared" si="51"/>
        <v>44235</v>
      </c>
      <c r="Q272" s="1062">
        <f t="shared" si="51"/>
        <v>44265</v>
      </c>
      <c r="R272" s="1062">
        <f t="shared" si="51"/>
        <v>44265</v>
      </c>
      <c r="S272" s="1062">
        <f t="shared" si="51"/>
        <v>44264</v>
      </c>
      <c r="T272" s="1062">
        <f t="shared" si="51"/>
        <v>44264</v>
      </c>
      <c r="U272" s="1062">
        <f t="shared" si="51"/>
        <v>44285</v>
      </c>
      <c r="V272" s="1062">
        <f t="shared" si="51"/>
        <v>44292</v>
      </c>
      <c r="W272" s="1062">
        <f t="shared" si="51"/>
        <v>44295</v>
      </c>
      <c r="X272" s="1062">
        <f t="shared" si="51"/>
        <v>44300</v>
      </c>
      <c r="Y272" s="1063">
        <f t="shared" si="51"/>
        <v>44325</v>
      </c>
      <c r="Z272" s="1064">
        <v>44653</v>
      </c>
      <c r="AA272" s="95"/>
    </row>
    <row r="273" spans="1:27" ht="37.5">
      <c r="A273" s="1869"/>
      <c r="B273" s="1055">
        <f t="shared" si="50"/>
        <v>28</v>
      </c>
      <c r="C273" s="1056" t="str">
        <f t="shared" si="50"/>
        <v>У_С</v>
      </c>
      <c r="D273" s="1057" t="s">
        <v>1555</v>
      </c>
      <c r="E273" s="1058" t="s">
        <v>435</v>
      </c>
      <c r="F273" s="1057" t="s">
        <v>1555</v>
      </c>
      <c r="G273" s="1059" t="s">
        <v>116</v>
      </c>
      <c r="H273" s="1060" t="s">
        <v>436</v>
      </c>
      <c r="I273" s="1061"/>
      <c r="J273" s="1062">
        <f t="shared" si="51"/>
        <v>43973</v>
      </c>
      <c r="K273" s="1062">
        <f t="shared" si="51"/>
        <v>44001</v>
      </c>
      <c r="L273" s="1062">
        <f t="shared" si="51"/>
        <v>44050</v>
      </c>
      <c r="M273" s="1062">
        <f t="shared" si="51"/>
        <v>44173</v>
      </c>
      <c r="N273" s="1062">
        <f t="shared" si="51"/>
        <v>44201</v>
      </c>
      <c r="O273" s="1062">
        <f t="shared" si="51"/>
        <v>44201</v>
      </c>
      <c r="P273" s="1062">
        <f t="shared" si="51"/>
        <v>44235</v>
      </c>
      <c r="Q273" s="1062">
        <f t="shared" si="51"/>
        <v>44265</v>
      </c>
      <c r="R273" s="1062">
        <f t="shared" si="51"/>
        <v>44265</v>
      </c>
      <c r="S273" s="1062">
        <f t="shared" si="51"/>
        <v>44264</v>
      </c>
      <c r="T273" s="1062">
        <f t="shared" si="51"/>
        <v>44264</v>
      </c>
      <c r="U273" s="1062">
        <f t="shared" si="51"/>
        <v>44285</v>
      </c>
      <c r="V273" s="1062">
        <f t="shared" si="51"/>
        <v>44292</v>
      </c>
      <c r="W273" s="1062">
        <f t="shared" si="51"/>
        <v>44295</v>
      </c>
      <c r="X273" s="1062">
        <f t="shared" si="51"/>
        <v>44300</v>
      </c>
      <c r="Y273" s="1063">
        <f t="shared" si="51"/>
        <v>44325</v>
      </c>
      <c r="Z273" s="1064">
        <v>44653</v>
      </c>
      <c r="AA273" s="95"/>
    </row>
    <row r="274" spans="1:27" ht="37.5">
      <c r="A274" s="1869"/>
      <c r="B274" s="1055">
        <f t="shared" si="50"/>
        <v>28</v>
      </c>
      <c r="C274" s="1056" t="str">
        <f t="shared" si="50"/>
        <v>У_С</v>
      </c>
      <c r="D274" s="1057" t="s">
        <v>1555</v>
      </c>
      <c r="E274" s="1058" t="s">
        <v>437</v>
      </c>
      <c r="F274" s="1057" t="s">
        <v>1555</v>
      </c>
      <c r="G274" s="1059" t="s">
        <v>116</v>
      </c>
      <c r="H274" s="1060" t="s">
        <v>438</v>
      </c>
      <c r="I274" s="1061"/>
      <c r="J274" s="1062">
        <f t="shared" si="51"/>
        <v>43973</v>
      </c>
      <c r="K274" s="1062">
        <f t="shared" si="51"/>
        <v>44001</v>
      </c>
      <c r="L274" s="1062">
        <f t="shared" si="51"/>
        <v>44050</v>
      </c>
      <c r="M274" s="1062">
        <f t="shared" si="51"/>
        <v>44173</v>
      </c>
      <c r="N274" s="1062">
        <f t="shared" si="51"/>
        <v>44201</v>
      </c>
      <c r="O274" s="1062">
        <f t="shared" si="51"/>
        <v>44201</v>
      </c>
      <c r="P274" s="1062">
        <f t="shared" si="51"/>
        <v>44235</v>
      </c>
      <c r="Q274" s="1062">
        <f t="shared" si="51"/>
        <v>44265</v>
      </c>
      <c r="R274" s="1062">
        <f t="shared" si="51"/>
        <v>44265</v>
      </c>
      <c r="S274" s="1062">
        <f t="shared" si="51"/>
        <v>44264</v>
      </c>
      <c r="T274" s="1062">
        <f t="shared" si="51"/>
        <v>44264</v>
      </c>
      <c r="U274" s="1062">
        <f t="shared" si="51"/>
        <v>44285</v>
      </c>
      <c r="V274" s="1062">
        <f t="shared" si="51"/>
        <v>44292</v>
      </c>
      <c r="W274" s="1062">
        <f t="shared" si="51"/>
        <v>44295</v>
      </c>
      <c r="X274" s="1062">
        <f t="shared" si="51"/>
        <v>44300</v>
      </c>
      <c r="Y274" s="1063">
        <f t="shared" si="51"/>
        <v>44325</v>
      </c>
      <c r="Z274" s="1064">
        <v>44653</v>
      </c>
      <c r="AA274" s="95"/>
    </row>
    <row r="275" spans="1:27" ht="37.5">
      <c r="A275" s="1869"/>
      <c r="B275" s="1065">
        <f t="shared" si="50"/>
        <v>28</v>
      </c>
      <c r="C275" s="1066" t="str">
        <f t="shared" si="50"/>
        <v>У_С</v>
      </c>
      <c r="D275" s="1067" t="s">
        <v>1555</v>
      </c>
      <c r="E275" s="1068" t="s">
        <v>441</v>
      </c>
      <c r="F275" s="1067" t="s">
        <v>1555</v>
      </c>
      <c r="G275" s="1069" t="s">
        <v>116</v>
      </c>
      <c r="H275" s="1070" t="s">
        <v>442</v>
      </c>
      <c r="I275" s="1071"/>
      <c r="J275" s="1072">
        <f t="shared" si="51"/>
        <v>43973</v>
      </c>
      <c r="K275" s="1072">
        <f t="shared" si="51"/>
        <v>44001</v>
      </c>
      <c r="L275" s="1072">
        <f t="shared" si="51"/>
        <v>44050</v>
      </c>
      <c r="M275" s="1072">
        <f t="shared" si="51"/>
        <v>44173</v>
      </c>
      <c r="N275" s="1072">
        <f t="shared" si="51"/>
        <v>44201</v>
      </c>
      <c r="O275" s="1072">
        <f t="shared" si="51"/>
        <v>44201</v>
      </c>
      <c r="P275" s="1072">
        <f t="shared" si="51"/>
        <v>44235</v>
      </c>
      <c r="Q275" s="1072">
        <f t="shared" si="51"/>
        <v>44265</v>
      </c>
      <c r="R275" s="1072">
        <f t="shared" si="51"/>
        <v>44265</v>
      </c>
      <c r="S275" s="1072">
        <f t="shared" si="51"/>
        <v>44264</v>
      </c>
      <c r="T275" s="1072">
        <f t="shared" si="51"/>
        <v>44264</v>
      </c>
      <c r="U275" s="1072">
        <f t="shared" si="51"/>
        <v>44285</v>
      </c>
      <c r="V275" s="1072">
        <f t="shared" si="51"/>
        <v>44292</v>
      </c>
      <c r="W275" s="1072">
        <f t="shared" si="51"/>
        <v>44295</v>
      </c>
      <c r="X275" s="1072">
        <f t="shared" si="51"/>
        <v>44300</v>
      </c>
      <c r="Y275" s="1073">
        <f t="shared" si="51"/>
        <v>44325</v>
      </c>
      <c r="Z275" s="1064">
        <v>44592</v>
      </c>
      <c r="AA275" s="95"/>
    </row>
    <row r="276" spans="1:27" ht="37.5">
      <c r="A276" s="1869">
        <v>26</v>
      </c>
      <c r="B276" s="1044">
        <v>29</v>
      </c>
      <c r="C276" s="1045" t="s">
        <v>114</v>
      </c>
      <c r="D276" s="1046" t="s">
        <v>1556</v>
      </c>
      <c r="E276" s="1047" t="s">
        <v>236</v>
      </c>
      <c r="F276" s="1046" t="s">
        <v>1556</v>
      </c>
      <c r="G276" s="1048" t="s">
        <v>116</v>
      </c>
      <c r="H276" s="1049" t="s">
        <v>237</v>
      </c>
      <c r="I276" s="1050" t="str">
        <f>$I$5</f>
        <v>2-х этапный ЗЗП, без ПС</v>
      </c>
      <c r="J276" s="1051">
        <f>IFERROR(VLOOKUP($D$276,'ИСХОДНИК-даты-2х'!$D$10:$AI$139,2,0),"-")</f>
        <v>44015</v>
      </c>
      <c r="K276" s="1078">
        <f>IFERROR(VLOOKUP($D$276,'ИСХОДНИК-даты-2х'!$D$10:$AI$139,3,0),"-")</f>
        <v>44043</v>
      </c>
      <c r="L276" s="970">
        <f>IFERROR(VLOOKUP($D$276,'ИСХОДНИК-даты-2х'!$D$10:$AI$139,4,0),"-")</f>
        <v>44092</v>
      </c>
      <c r="M276" s="911">
        <f>IFERROR(VLOOKUP($D$276,'ИСХОДНИК-даты-2х'!$D$10:$AI$139,5,0),"-")</f>
        <v>44256</v>
      </c>
      <c r="N276" s="911">
        <f>IFERROR(VLOOKUP($D$276,'ИСХОДНИК-даты-2х'!$D$10:$AI$139,6,0),"-")</f>
        <v>44284</v>
      </c>
      <c r="O276" s="911">
        <f>IFERROR(VLOOKUP($D$276,'ИСХОДНИК-даты-2х'!$D$10:$AI$139,7,0),"-")</f>
        <v>44284</v>
      </c>
      <c r="P276" s="911">
        <f>IFERROR(VLOOKUP($D$276,'ИСХОДНИК-даты-2х'!$D$10:$AI$139,8,0),"-")</f>
        <v>44368</v>
      </c>
      <c r="Q276" s="911">
        <f>IFERROR(VLOOKUP($D$276,'ИСХОДНИК-даты-2х'!$D$10:$AI$139,9,0),"-")</f>
        <v>44398</v>
      </c>
      <c r="R276" s="911">
        <f>IFERROR(VLOOKUP($D$276,'ИСХОДНИК-даты-2х'!$D$10:$AI$139,10,0),"-")</f>
        <v>44398</v>
      </c>
      <c r="S276" s="911">
        <f>IFERROR(VLOOKUP($D$276,'ИСХОДНИК-даты-2х'!$D$10:$AI$139,11,0),"-")</f>
        <v>44397</v>
      </c>
      <c r="T276" s="911">
        <f>IFERROR(VLOOKUP($D$276,'ИСХОДНИК-даты-2х'!$D$10:$AI$139,12,0),"-")</f>
        <v>44397</v>
      </c>
      <c r="U276" s="911">
        <f>IFERROR(VLOOKUP($D$276,'ИСХОДНИК-даты-2х'!$D$10:$AI$139,13,0),"-")</f>
        <v>44418</v>
      </c>
      <c r="V276" s="911">
        <f>IFERROR(VLOOKUP($D$276,'ИСХОДНИК-даты-2х'!$D$10:$AI$139,14,0),"-")</f>
        <v>44425</v>
      </c>
      <c r="W276" s="911">
        <f>IFERROR(VLOOKUP($D$276,'ИСХОДНИК-даты-2х'!$D$10:$AI$139,15,0),"-")</f>
        <v>44428</v>
      </c>
      <c r="X276" s="911">
        <f>IFERROR(VLOOKUP($D$276,'ИСХОДНИК-даты-2х'!$D$10:$AI$139,16,0),"-")</f>
        <v>44433</v>
      </c>
      <c r="Y276" s="1079">
        <f>IFERROR(VLOOKUP($D$276,'ИСХОДНИК-даты-2х'!$D$10:$AI$139,17,0),"-")</f>
        <v>44458</v>
      </c>
      <c r="Z276" s="1064">
        <v>44558</v>
      </c>
      <c r="AA276" s="95"/>
    </row>
    <row r="277" spans="1:27" ht="37.5">
      <c r="A277" s="1869"/>
      <c r="B277" s="1055">
        <f t="shared" ref="B277:C280" si="52">B$276</f>
        <v>29</v>
      </c>
      <c r="C277" s="1056" t="str">
        <f t="shared" si="52"/>
        <v>У_С</v>
      </c>
      <c r="D277" s="1057" t="s">
        <v>1556</v>
      </c>
      <c r="E277" s="1058" t="s">
        <v>322</v>
      </c>
      <c r="F277" s="1057" t="s">
        <v>1556</v>
      </c>
      <c r="G277" s="1059" t="s">
        <v>116</v>
      </c>
      <c r="H277" s="1060" t="s">
        <v>323</v>
      </c>
      <c r="I277" s="1061"/>
      <c r="J277" s="1062">
        <f t="shared" ref="J277:Y280" si="53">J$276</f>
        <v>44015</v>
      </c>
      <c r="K277" s="1062">
        <f t="shared" si="53"/>
        <v>44043</v>
      </c>
      <c r="L277" s="1062">
        <f t="shared" si="53"/>
        <v>44092</v>
      </c>
      <c r="M277" s="1062">
        <f t="shared" si="53"/>
        <v>44256</v>
      </c>
      <c r="N277" s="1062">
        <f t="shared" si="53"/>
        <v>44284</v>
      </c>
      <c r="O277" s="1062">
        <f t="shared" si="53"/>
        <v>44284</v>
      </c>
      <c r="P277" s="1062">
        <f t="shared" si="53"/>
        <v>44368</v>
      </c>
      <c r="Q277" s="1062">
        <f t="shared" si="53"/>
        <v>44398</v>
      </c>
      <c r="R277" s="1062">
        <f t="shared" si="53"/>
        <v>44398</v>
      </c>
      <c r="S277" s="1062">
        <f t="shared" si="53"/>
        <v>44397</v>
      </c>
      <c r="T277" s="1062">
        <f t="shared" si="53"/>
        <v>44397</v>
      </c>
      <c r="U277" s="1062">
        <f t="shared" si="53"/>
        <v>44418</v>
      </c>
      <c r="V277" s="1062">
        <f t="shared" si="53"/>
        <v>44425</v>
      </c>
      <c r="W277" s="1062">
        <f t="shared" si="53"/>
        <v>44428</v>
      </c>
      <c r="X277" s="1062">
        <f t="shared" si="53"/>
        <v>44433</v>
      </c>
      <c r="Y277" s="1063">
        <f t="shared" si="53"/>
        <v>44458</v>
      </c>
      <c r="Z277" s="1064">
        <v>44152</v>
      </c>
      <c r="AA277" s="95"/>
    </row>
    <row r="278" spans="1:27" ht="37.5">
      <c r="A278" s="1869"/>
      <c r="B278" s="1055">
        <f t="shared" si="52"/>
        <v>29</v>
      </c>
      <c r="C278" s="1056" t="str">
        <f t="shared" si="52"/>
        <v>У_С</v>
      </c>
      <c r="D278" s="1057" t="s">
        <v>1556</v>
      </c>
      <c r="E278" s="1058" t="s">
        <v>324</v>
      </c>
      <c r="F278" s="1057" t="s">
        <v>1556</v>
      </c>
      <c r="G278" s="1059" t="s">
        <v>116</v>
      </c>
      <c r="H278" s="1060" t="s">
        <v>325</v>
      </c>
      <c r="I278" s="1061"/>
      <c r="J278" s="1062">
        <f t="shared" si="53"/>
        <v>44015</v>
      </c>
      <c r="K278" s="1062">
        <f t="shared" si="53"/>
        <v>44043</v>
      </c>
      <c r="L278" s="1062">
        <f t="shared" si="53"/>
        <v>44092</v>
      </c>
      <c r="M278" s="1062">
        <f t="shared" si="53"/>
        <v>44256</v>
      </c>
      <c r="N278" s="1062">
        <f t="shared" si="53"/>
        <v>44284</v>
      </c>
      <c r="O278" s="1062">
        <f t="shared" si="53"/>
        <v>44284</v>
      </c>
      <c r="P278" s="1062">
        <f t="shared" si="53"/>
        <v>44368</v>
      </c>
      <c r="Q278" s="1062">
        <f t="shared" si="53"/>
        <v>44398</v>
      </c>
      <c r="R278" s="1062">
        <f t="shared" si="53"/>
        <v>44398</v>
      </c>
      <c r="S278" s="1062">
        <f t="shared" si="53"/>
        <v>44397</v>
      </c>
      <c r="T278" s="1062">
        <f t="shared" si="53"/>
        <v>44397</v>
      </c>
      <c r="U278" s="1062">
        <f t="shared" si="53"/>
        <v>44418</v>
      </c>
      <c r="V278" s="1062">
        <f t="shared" si="53"/>
        <v>44425</v>
      </c>
      <c r="W278" s="1062">
        <f t="shared" si="53"/>
        <v>44428</v>
      </c>
      <c r="X278" s="1062">
        <f t="shared" si="53"/>
        <v>44433</v>
      </c>
      <c r="Y278" s="1063">
        <f t="shared" si="53"/>
        <v>44458</v>
      </c>
      <c r="Z278" s="1064">
        <v>44637</v>
      </c>
      <c r="AA278" s="95"/>
    </row>
    <row r="279" spans="1:27" ht="37.5">
      <c r="A279" s="1869"/>
      <c r="B279" s="1055">
        <f t="shared" si="52"/>
        <v>29</v>
      </c>
      <c r="C279" s="1056" t="str">
        <f t="shared" si="52"/>
        <v>У_С</v>
      </c>
      <c r="D279" s="1057" t="s">
        <v>1556</v>
      </c>
      <c r="E279" s="1058" t="s">
        <v>216</v>
      </c>
      <c r="F279" s="1057" t="s">
        <v>1556</v>
      </c>
      <c r="G279" s="1059" t="s">
        <v>116</v>
      </c>
      <c r="H279" s="1060" t="s">
        <v>217</v>
      </c>
      <c r="I279" s="1061"/>
      <c r="J279" s="1062">
        <f t="shared" si="53"/>
        <v>44015</v>
      </c>
      <c r="K279" s="1062">
        <f t="shared" si="53"/>
        <v>44043</v>
      </c>
      <c r="L279" s="1062">
        <f t="shared" si="53"/>
        <v>44092</v>
      </c>
      <c r="M279" s="1062">
        <f t="shared" si="53"/>
        <v>44256</v>
      </c>
      <c r="N279" s="1062">
        <f t="shared" si="53"/>
        <v>44284</v>
      </c>
      <c r="O279" s="1062">
        <f t="shared" si="53"/>
        <v>44284</v>
      </c>
      <c r="P279" s="1062">
        <f t="shared" si="53"/>
        <v>44368</v>
      </c>
      <c r="Q279" s="1062">
        <f t="shared" si="53"/>
        <v>44398</v>
      </c>
      <c r="R279" s="1062">
        <f t="shared" si="53"/>
        <v>44398</v>
      </c>
      <c r="S279" s="1062">
        <f t="shared" si="53"/>
        <v>44397</v>
      </c>
      <c r="T279" s="1062">
        <f t="shared" si="53"/>
        <v>44397</v>
      </c>
      <c r="U279" s="1062">
        <f t="shared" si="53"/>
        <v>44418</v>
      </c>
      <c r="V279" s="1062">
        <f t="shared" si="53"/>
        <v>44425</v>
      </c>
      <c r="W279" s="1062">
        <f t="shared" si="53"/>
        <v>44428</v>
      </c>
      <c r="X279" s="1062">
        <f t="shared" si="53"/>
        <v>44433</v>
      </c>
      <c r="Y279" s="1063">
        <f t="shared" si="53"/>
        <v>44458</v>
      </c>
      <c r="Z279" s="1064">
        <v>44835</v>
      </c>
      <c r="AA279" s="95"/>
    </row>
    <row r="280" spans="1:27" ht="37.5">
      <c r="A280" s="1869"/>
      <c r="B280" s="1065">
        <f t="shared" si="52"/>
        <v>29</v>
      </c>
      <c r="C280" s="1066" t="str">
        <f t="shared" si="52"/>
        <v>У_С</v>
      </c>
      <c r="D280" s="1067" t="s">
        <v>1556</v>
      </c>
      <c r="E280" s="1068" t="s">
        <v>218</v>
      </c>
      <c r="F280" s="1067" t="s">
        <v>1556</v>
      </c>
      <c r="G280" s="1069" t="s">
        <v>116</v>
      </c>
      <c r="H280" s="1070" t="s">
        <v>219</v>
      </c>
      <c r="I280" s="1071"/>
      <c r="J280" s="1072">
        <f t="shared" si="53"/>
        <v>44015</v>
      </c>
      <c r="K280" s="1072">
        <f t="shared" si="53"/>
        <v>44043</v>
      </c>
      <c r="L280" s="1072">
        <f t="shared" si="53"/>
        <v>44092</v>
      </c>
      <c r="M280" s="1072">
        <f t="shared" si="53"/>
        <v>44256</v>
      </c>
      <c r="N280" s="1072">
        <f t="shared" si="53"/>
        <v>44284</v>
      </c>
      <c r="O280" s="1072">
        <f t="shared" si="53"/>
        <v>44284</v>
      </c>
      <c r="P280" s="1072">
        <f t="shared" si="53"/>
        <v>44368</v>
      </c>
      <c r="Q280" s="1072">
        <f t="shared" si="53"/>
        <v>44398</v>
      </c>
      <c r="R280" s="1072">
        <f t="shared" si="53"/>
        <v>44398</v>
      </c>
      <c r="S280" s="1072">
        <f t="shared" si="53"/>
        <v>44397</v>
      </c>
      <c r="T280" s="1072">
        <f t="shared" si="53"/>
        <v>44397</v>
      </c>
      <c r="U280" s="1072">
        <f t="shared" si="53"/>
        <v>44418</v>
      </c>
      <c r="V280" s="1072">
        <f t="shared" si="53"/>
        <v>44425</v>
      </c>
      <c r="W280" s="1072">
        <f t="shared" si="53"/>
        <v>44428</v>
      </c>
      <c r="X280" s="1072">
        <f t="shared" si="53"/>
        <v>44433</v>
      </c>
      <c r="Y280" s="1073">
        <f t="shared" si="53"/>
        <v>44458</v>
      </c>
      <c r="Z280" s="1064">
        <v>44592</v>
      </c>
      <c r="AA280" s="95"/>
    </row>
    <row r="281" spans="1:27" ht="37.5">
      <c r="A281" s="1870">
        <f>A276+1</f>
        <v>27</v>
      </c>
      <c r="B281" s="1044">
        <v>30</v>
      </c>
      <c r="C281" s="1045" t="s">
        <v>114</v>
      </c>
      <c r="D281" s="1046" t="s">
        <v>1557</v>
      </c>
      <c r="E281" s="1047" t="s">
        <v>208</v>
      </c>
      <c r="F281" s="1046" t="s">
        <v>1557</v>
      </c>
      <c r="G281" s="1048" t="s">
        <v>116</v>
      </c>
      <c r="H281" s="1049" t="s">
        <v>209</v>
      </c>
      <c r="I281" s="1050" t="str">
        <f>$I$5</f>
        <v>2-х этапный ЗЗП, без ПС</v>
      </c>
      <c r="J281" s="1051">
        <f>IFERROR(VLOOKUP($D$281,'ИСХОДНИК-даты-2х'!$D$10:$AI$139,2,0),"-")</f>
        <v>44126</v>
      </c>
      <c r="K281" s="1078">
        <f>IFERROR(VLOOKUP($D$281,'ИСХОДНИК-даты-2х'!$D$10:$AI$139,3,0),"-")</f>
        <v>44154</v>
      </c>
      <c r="L281" s="970">
        <f>IFERROR(VLOOKUP($D$281,'ИСХОДНИК-даты-2х'!$D$10:$AI$139,4,0),"-")</f>
        <v>44203</v>
      </c>
      <c r="M281" s="911">
        <f>IFERROR(VLOOKUP($D$281,'ИСХОДНИК-даты-2х'!$D$10:$AI$139,5,0),"-")</f>
        <v>44208</v>
      </c>
      <c r="N281" s="911">
        <f>IFERROR(VLOOKUP($D$281,'ИСХОДНИК-даты-2х'!$D$10:$AI$139,6,0),"-")</f>
        <v>44236</v>
      </c>
      <c r="O281" s="911">
        <f>IFERROR(VLOOKUP($D$281,'ИСХОДНИК-даты-2х'!$D$10:$AI$139,7,0),"-")</f>
        <v>44236</v>
      </c>
      <c r="P281" s="911">
        <f>IFERROR(VLOOKUP($D$281,'ИСХОДНИК-даты-2х'!$D$10:$AI$139,8,0),"-")</f>
        <v>44270</v>
      </c>
      <c r="Q281" s="911">
        <f>IFERROR(VLOOKUP($D$281,'ИСХОДНИК-даты-2х'!$D$10:$AI$139,9,0),"-")</f>
        <v>44300</v>
      </c>
      <c r="R281" s="911">
        <f>IFERROR(VLOOKUP($D$281,'ИСХОДНИК-даты-2х'!$D$10:$AI$139,10,0),"-")</f>
        <v>44300</v>
      </c>
      <c r="S281" s="911">
        <f>IFERROR(VLOOKUP($D$281,'ИСХОДНИК-даты-2х'!$D$10:$AI$139,11,0),"-")</f>
        <v>44299</v>
      </c>
      <c r="T281" s="911">
        <f>IFERROR(VLOOKUP($D$281,'ИСХОДНИК-даты-2х'!$D$10:$AI$139,12,0),"-")</f>
        <v>44299</v>
      </c>
      <c r="U281" s="911">
        <f>IFERROR(VLOOKUP($D$281,'ИСХОДНИК-даты-2х'!$D$10:$AI$139,13,0),"-")</f>
        <v>44320</v>
      </c>
      <c r="V281" s="911">
        <f>IFERROR(VLOOKUP($D$281,'ИСХОДНИК-даты-2х'!$D$10:$AI$139,14,0),"-")</f>
        <v>44327</v>
      </c>
      <c r="W281" s="911">
        <f>IFERROR(VLOOKUP($D$281,'ИСХОДНИК-даты-2х'!$D$10:$AI$139,15,0),"-")</f>
        <v>44330</v>
      </c>
      <c r="X281" s="911">
        <f>IFERROR(VLOOKUP($D$281,'ИСХОДНИК-даты-2х'!$D$10:$AI$139,16,0),"-")</f>
        <v>44335</v>
      </c>
      <c r="Y281" s="1079">
        <f>IFERROR(VLOOKUP($D$281,'ИСХОДНИК-даты-2х'!$D$10:$AI$139,17,0),"-")</f>
        <v>44360</v>
      </c>
      <c r="Z281" s="1064">
        <v>45013</v>
      </c>
      <c r="AA281" s="95"/>
    </row>
    <row r="282" spans="1:27" ht="37.5">
      <c r="A282" s="1870"/>
      <c r="B282" s="1055">
        <f t="shared" ref="B282:C294" si="54">B$281</f>
        <v>30</v>
      </c>
      <c r="C282" s="1056" t="str">
        <f t="shared" si="54"/>
        <v>У_С</v>
      </c>
      <c r="D282" s="1057" t="s">
        <v>1557</v>
      </c>
      <c r="E282" s="1058" t="s">
        <v>210</v>
      </c>
      <c r="F282" s="1057" t="s">
        <v>1557</v>
      </c>
      <c r="G282" s="1059" t="s">
        <v>116</v>
      </c>
      <c r="H282" s="1060" t="s">
        <v>211</v>
      </c>
      <c r="I282" s="1061"/>
      <c r="J282" s="1062">
        <f t="shared" ref="J282:Y294" si="55">J$281</f>
        <v>44126</v>
      </c>
      <c r="K282" s="1062">
        <f t="shared" si="55"/>
        <v>44154</v>
      </c>
      <c r="L282" s="1062">
        <f t="shared" si="55"/>
        <v>44203</v>
      </c>
      <c r="M282" s="1062">
        <f t="shared" si="55"/>
        <v>44208</v>
      </c>
      <c r="N282" s="1062">
        <f t="shared" si="55"/>
        <v>44236</v>
      </c>
      <c r="O282" s="1062">
        <f t="shared" si="55"/>
        <v>44236</v>
      </c>
      <c r="P282" s="1062">
        <f t="shared" si="55"/>
        <v>44270</v>
      </c>
      <c r="Q282" s="1062">
        <f t="shared" si="55"/>
        <v>44300</v>
      </c>
      <c r="R282" s="1062">
        <f t="shared" si="55"/>
        <v>44300</v>
      </c>
      <c r="S282" s="1062">
        <f t="shared" si="55"/>
        <v>44299</v>
      </c>
      <c r="T282" s="1062">
        <f t="shared" si="55"/>
        <v>44299</v>
      </c>
      <c r="U282" s="1062">
        <f t="shared" si="55"/>
        <v>44320</v>
      </c>
      <c r="V282" s="1062">
        <f t="shared" si="55"/>
        <v>44327</v>
      </c>
      <c r="W282" s="1062">
        <f t="shared" si="55"/>
        <v>44330</v>
      </c>
      <c r="X282" s="1062">
        <f t="shared" si="55"/>
        <v>44335</v>
      </c>
      <c r="Y282" s="1063">
        <f t="shared" si="55"/>
        <v>44360</v>
      </c>
      <c r="Z282" s="1064">
        <v>45013</v>
      </c>
      <c r="AA282" s="95"/>
    </row>
    <row r="283" spans="1:27" ht="37.5">
      <c r="A283" s="1870"/>
      <c r="B283" s="1055">
        <f t="shared" si="54"/>
        <v>30</v>
      </c>
      <c r="C283" s="1056" t="str">
        <f t="shared" si="54"/>
        <v>У_С</v>
      </c>
      <c r="D283" s="1057" t="s">
        <v>1557</v>
      </c>
      <c r="E283" s="1058" t="s">
        <v>212</v>
      </c>
      <c r="F283" s="1057" t="s">
        <v>1557</v>
      </c>
      <c r="G283" s="1059" t="s">
        <v>116</v>
      </c>
      <c r="H283" s="1060" t="s">
        <v>213</v>
      </c>
      <c r="I283" s="1061"/>
      <c r="J283" s="1062">
        <f t="shared" si="55"/>
        <v>44126</v>
      </c>
      <c r="K283" s="1062">
        <f t="shared" si="55"/>
        <v>44154</v>
      </c>
      <c r="L283" s="1062">
        <f t="shared" si="55"/>
        <v>44203</v>
      </c>
      <c r="M283" s="1062">
        <f t="shared" si="55"/>
        <v>44208</v>
      </c>
      <c r="N283" s="1062">
        <f t="shared" si="55"/>
        <v>44236</v>
      </c>
      <c r="O283" s="1062">
        <f t="shared" si="55"/>
        <v>44236</v>
      </c>
      <c r="P283" s="1062">
        <f t="shared" si="55"/>
        <v>44270</v>
      </c>
      <c r="Q283" s="1062">
        <f t="shared" si="55"/>
        <v>44300</v>
      </c>
      <c r="R283" s="1062">
        <f t="shared" si="55"/>
        <v>44300</v>
      </c>
      <c r="S283" s="1062">
        <f t="shared" si="55"/>
        <v>44299</v>
      </c>
      <c r="T283" s="1062">
        <f t="shared" si="55"/>
        <v>44299</v>
      </c>
      <c r="U283" s="1062">
        <f t="shared" si="55"/>
        <v>44320</v>
      </c>
      <c r="V283" s="1062">
        <f t="shared" si="55"/>
        <v>44327</v>
      </c>
      <c r="W283" s="1062">
        <f t="shared" si="55"/>
        <v>44330</v>
      </c>
      <c r="X283" s="1062">
        <f t="shared" si="55"/>
        <v>44335</v>
      </c>
      <c r="Y283" s="1063">
        <f t="shared" si="55"/>
        <v>44360</v>
      </c>
      <c r="Z283" s="1064">
        <v>45013</v>
      </c>
      <c r="AA283" s="95"/>
    </row>
    <row r="284" spans="1:27" ht="37.5">
      <c r="A284" s="1870"/>
      <c r="B284" s="1055">
        <f t="shared" si="54"/>
        <v>30</v>
      </c>
      <c r="C284" s="1056" t="str">
        <f t="shared" si="54"/>
        <v>У_С</v>
      </c>
      <c r="D284" s="1057" t="s">
        <v>1557</v>
      </c>
      <c r="E284" s="1058" t="s">
        <v>214</v>
      </c>
      <c r="F284" s="1057" t="s">
        <v>1557</v>
      </c>
      <c r="G284" s="1059" t="s">
        <v>116</v>
      </c>
      <c r="H284" s="1060" t="s">
        <v>215</v>
      </c>
      <c r="I284" s="1061"/>
      <c r="J284" s="1062">
        <f t="shared" si="55"/>
        <v>44126</v>
      </c>
      <c r="K284" s="1062">
        <f t="shared" si="55"/>
        <v>44154</v>
      </c>
      <c r="L284" s="1062">
        <f t="shared" si="55"/>
        <v>44203</v>
      </c>
      <c r="M284" s="1062">
        <f t="shared" si="55"/>
        <v>44208</v>
      </c>
      <c r="N284" s="1062">
        <f t="shared" si="55"/>
        <v>44236</v>
      </c>
      <c r="O284" s="1062">
        <f t="shared" si="55"/>
        <v>44236</v>
      </c>
      <c r="P284" s="1062">
        <f t="shared" si="55"/>
        <v>44270</v>
      </c>
      <c r="Q284" s="1062">
        <f t="shared" si="55"/>
        <v>44300</v>
      </c>
      <c r="R284" s="1062">
        <f t="shared" si="55"/>
        <v>44300</v>
      </c>
      <c r="S284" s="1062">
        <f t="shared" si="55"/>
        <v>44299</v>
      </c>
      <c r="T284" s="1062">
        <f t="shared" si="55"/>
        <v>44299</v>
      </c>
      <c r="U284" s="1062">
        <f t="shared" si="55"/>
        <v>44320</v>
      </c>
      <c r="V284" s="1062">
        <f t="shared" si="55"/>
        <v>44327</v>
      </c>
      <c r="W284" s="1062">
        <f t="shared" si="55"/>
        <v>44330</v>
      </c>
      <c r="X284" s="1062">
        <f t="shared" si="55"/>
        <v>44335</v>
      </c>
      <c r="Y284" s="1063">
        <f t="shared" si="55"/>
        <v>44360</v>
      </c>
      <c r="Z284" s="1064">
        <v>45013</v>
      </c>
      <c r="AA284" s="95"/>
    </row>
    <row r="285" spans="1:27" ht="37.5">
      <c r="A285" s="1870"/>
      <c r="B285" s="1055">
        <f t="shared" si="54"/>
        <v>30</v>
      </c>
      <c r="C285" s="1056" t="str">
        <f t="shared" si="54"/>
        <v>У_С</v>
      </c>
      <c r="D285" s="1057" t="s">
        <v>1557</v>
      </c>
      <c r="E285" s="1058" t="s">
        <v>710</v>
      </c>
      <c r="F285" s="1057" t="s">
        <v>1557</v>
      </c>
      <c r="G285" s="1059" t="s">
        <v>116</v>
      </c>
      <c r="H285" s="1060" t="s">
        <v>1558</v>
      </c>
      <c r="I285" s="1061"/>
      <c r="J285" s="1062">
        <f t="shared" si="55"/>
        <v>44126</v>
      </c>
      <c r="K285" s="1062">
        <f t="shared" si="55"/>
        <v>44154</v>
      </c>
      <c r="L285" s="1062">
        <f t="shared" si="55"/>
        <v>44203</v>
      </c>
      <c r="M285" s="1062">
        <f t="shared" si="55"/>
        <v>44208</v>
      </c>
      <c r="N285" s="1062">
        <f t="shared" si="55"/>
        <v>44236</v>
      </c>
      <c r="O285" s="1062">
        <f t="shared" si="55"/>
        <v>44236</v>
      </c>
      <c r="P285" s="1062">
        <f t="shared" si="55"/>
        <v>44270</v>
      </c>
      <c r="Q285" s="1062">
        <f t="shared" si="55"/>
        <v>44300</v>
      </c>
      <c r="R285" s="1062">
        <f t="shared" si="55"/>
        <v>44300</v>
      </c>
      <c r="S285" s="1062">
        <f t="shared" si="55"/>
        <v>44299</v>
      </c>
      <c r="T285" s="1062">
        <f t="shared" si="55"/>
        <v>44299</v>
      </c>
      <c r="U285" s="1062">
        <f t="shared" si="55"/>
        <v>44320</v>
      </c>
      <c r="V285" s="1062">
        <f t="shared" si="55"/>
        <v>44327</v>
      </c>
      <c r="W285" s="1062">
        <f t="shared" si="55"/>
        <v>44330</v>
      </c>
      <c r="X285" s="1062">
        <f t="shared" si="55"/>
        <v>44335</v>
      </c>
      <c r="Y285" s="1063">
        <f t="shared" si="55"/>
        <v>44360</v>
      </c>
      <c r="Z285" s="1064">
        <v>44682</v>
      </c>
      <c r="AA285" s="95"/>
    </row>
    <row r="286" spans="1:27" ht="37.5">
      <c r="A286" s="1870"/>
      <c r="B286" s="1055">
        <f t="shared" si="54"/>
        <v>30</v>
      </c>
      <c r="C286" s="1056" t="str">
        <f t="shared" si="54"/>
        <v>У_С</v>
      </c>
      <c r="D286" s="1057" t="s">
        <v>1557</v>
      </c>
      <c r="E286" s="1058" t="s">
        <v>712</v>
      </c>
      <c r="F286" s="1057" t="s">
        <v>1557</v>
      </c>
      <c r="G286" s="1059" t="s">
        <v>116</v>
      </c>
      <c r="H286" s="1060" t="s">
        <v>1559</v>
      </c>
      <c r="I286" s="1061"/>
      <c r="J286" s="1062">
        <f t="shared" si="55"/>
        <v>44126</v>
      </c>
      <c r="K286" s="1062">
        <f t="shared" si="55"/>
        <v>44154</v>
      </c>
      <c r="L286" s="1062">
        <f t="shared" si="55"/>
        <v>44203</v>
      </c>
      <c r="M286" s="1062">
        <f t="shared" si="55"/>
        <v>44208</v>
      </c>
      <c r="N286" s="1062">
        <f t="shared" si="55"/>
        <v>44236</v>
      </c>
      <c r="O286" s="1062">
        <f t="shared" si="55"/>
        <v>44236</v>
      </c>
      <c r="P286" s="1062">
        <f t="shared" si="55"/>
        <v>44270</v>
      </c>
      <c r="Q286" s="1062">
        <f t="shared" si="55"/>
        <v>44300</v>
      </c>
      <c r="R286" s="1062">
        <f t="shared" si="55"/>
        <v>44300</v>
      </c>
      <c r="S286" s="1062">
        <f t="shared" si="55"/>
        <v>44299</v>
      </c>
      <c r="T286" s="1062">
        <f t="shared" si="55"/>
        <v>44299</v>
      </c>
      <c r="U286" s="1062">
        <f t="shared" si="55"/>
        <v>44320</v>
      </c>
      <c r="V286" s="1062">
        <f t="shared" si="55"/>
        <v>44327</v>
      </c>
      <c r="W286" s="1062">
        <f t="shared" si="55"/>
        <v>44330</v>
      </c>
      <c r="X286" s="1062">
        <f t="shared" si="55"/>
        <v>44335</v>
      </c>
      <c r="Y286" s="1063">
        <f t="shared" si="55"/>
        <v>44360</v>
      </c>
      <c r="Z286" s="1064">
        <v>44925</v>
      </c>
      <c r="AA286" s="95"/>
    </row>
    <row r="287" spans="1:27" ht="37.5">
      <c r="A287" s="1870"/>
      <c r="B287" s="1055">
        <f t="shared" si="54"/>
        <v>30</v>
      </c>
      <c r="C287" s="1056" t="str">
        <f t="shared" si="54"/>
        <v>У_С</v>
      </c>
      <c r="D287" s="1057" t="s">
        <v>1557</v>
      </c>
      <c r="E287" s="1058" t="s">
        <v>314</v>
      </c>
      <c r="F287" s="1057" t="s">
        <v>1557</v>
      </c>
      <c r="G287" s="1059" t="s">
        <v>116</v>
      </c>
      <c r="H287" s="1060" t="s">
        <v>1561</v>
      </c>
      <c r="I287" s="1061"/>
      <c r="J287" s="1062">
        <f t="shared" si="55"/>
        <v>44126</v>
      </c>
      <c r="K287" s="1062">
        <f t="shared" si="55"/>
        <v>44154</v>
      </c>
      <c r="L287" s="1062">
        <f t="shared" si="55"/>
        <v>44203</v>
      </c>
      <c r="M287" s="1062">
        <f t="shared" si="55"/>
        <v>44208</v>
      </c>
      <c r="N287" s="1062">
        <f t="shared" si="55"/>
        <v>44236</v>
      </c>
      <c r="O287" s="1062">
        <f t="shared" si="55"/>
        <v>44236</v>
      </c>
      <c r="P287" s="1062">
        <f t="shared" si="55"/>
        <v>44270</v>
      </c>
      <c r="Q287" s="1062">
        <f t="shared" si="55"/>
        <v>44300</v>
      </c>
      <c r="R287" s="1062">
        <f t="shared" si="55"/>
        <v>44300</v>
      </c>
      <c r="S287" s="1062">
        <f t="shared" si="55"/>
        <v>44299</v>
      </c>
      <c r="T287" s="1062">
        <f t="shared" si="55"/>
        <v>44299</v>
      </c>
      <c r="U287" s="1062">
        <f t="shared" si="55"/>
        <v>44320</v>
      </c>
      <c r="V287" s="1062">
        <f t="shared" si="55"/>
        <v>44327</v>
      </c>
      <c r="W287" s="1062">
        <f t="shared" si="55"/>
        <v>44330</v>
      </c>
      <c r="X287" s="1062">
        <f t="shared" si="55"/>
        <v>44335</v>
      </c>
      <c r="Y287" s="1063">
        <f t="shared" si="55"/>
        <v>44360</v>
      </c>
      <c r="Z287" s="1064">
        <v>44446</v>
      </c>
      <c r="AA287" s="95"/>
    </row>
    <row r="288" spans="1:27" ht="37.5">
      <c r="A288" s="1870"/>
      <c r="B288" s="1055">
        <f t="shared" si="54"/>
        <v>30</v>
      </c>
      <c r="C288" s="1056" t="str">
        <f t="shared" si="54"/>
        <v>У_С</v>
      </c>
      <c r="D288" s="1057" t="s">
        <v>1557</v>
      </c>
      <c r="E288" s="1058" t="s">
        <v>316</v>
      </c>
      <c r="F288" s="1057" t="s">
        <v>1557</v>
      </c>
      <c r="G288" s="1059" t="s">
        <v>116</v>
      </c>
      <c r="H288" s="1060" t="s">
        <v>1561</v>
      </c>
      <c r="I288" s="1061"/>
      <c r="J288" s="1062">
        <f t="shared" si="55"/>
        <v>44126</v>
      </c>
      <c r="K288" s="1062">
        <f t="shared" si="55"/>
        <v>44154</v>
      </c>
      <c r="L288" s="1062">
        <f t="shared" si="55"/>
        <v>44203</v>
      </c>
      <c r="M288" s="1062">
        <f t="shared" si="55"/>
        <v>44208</v>
      </c>
      <c r="N288" s="1062">
        <f t="shared" si="55"/>
        <v>44236</v>
      </c>
      <c r="O288" s="1062">
        <f t="shared" si="55"/>
        <v>44236</v>
      </c>
      <c r="P288" s="1062">
        <f t="shared" si="55"/>
        <v>44270</v>
      </c>
      <c r="Q288" s="1062">
        <f t="shared" si="55"/>
        <v>44300</v>
      </c>
      <c r="R288" s="1062">
        <f t="shared" si="55"/>
        <v>44300</v>
      </c>
      <c r="S288" s="1062">
        <f t="shared" si="55"/>
        <v>44299</v>
      </c>
      <c r="T288" s="1062">
        <f t="shared" si="55"/>
        <v>44299</v>
      </c>
      <c r="U288" s="1062">
        <f t="shared" si="55"/>
        <v>44320</v>
      </c>
      <c r="V288" s="1062">
        <f t="shared" si="55"/>
        <v>44327</v>
      </c>
      <c r="W288" s="1062">
        <f t="shared" si="55"/>
        <v>44330</v>
      </c>
      <c r="X288" s="1062">
        <f t="shared" si="55"/>
        <v>44335</v>
      </c>
      <c r="Y288" s="1063">
        <f t="shared" si="55"/>
        <v>44360</v>
      </c>
      <c r="Z288" s="1064">
        <v>45012</v>
      </c>
      <c r="AA288" s="95"/>
    </row>
    <row r="289" spans="1:27" ht="37.5">
      <c r="A289" s="1870"/>
      <c r="B289" s="1055">
        <f t="shared" si="54"/>
        <v>30</v>
      </c>
      <c r="C289" s="1056" t="str">
        <f t="shared" si="54"/>
        <v>У_С</v>
      </c>
      <c r="D289" s="1057" t="s">
        <v>1557</v>
      </c>
      <c r="E289" s="1058" t="s">
        <v>318</v>
      </c>
      <c r="F289" s="1057" t="s">
        <v>1557</v>
      </c>
      <c r="G289" s="1059" t="s">
        <v>116</v>
      </c>
      <c r="H289" s="1060" t="s">
        <v>1563</v>
      </c>
      <c r="I289" s="1061"/>
      <c r="J289" s="1062">
        <f t="shared" si="55"/>
        <v>44126</v>
      </c>
      <c r="K289" s="1062">
        <f t="shared" si="55"/>
        <v>44154</v>
      </c>
      <c r="L289" s="1062">
        <f t="shared" si="55"/>
        <v>44203</v>
      </c>
      <c r="M289" s="1062">
        <f t="shared" si="55"/>
        <v>44208</v>
      </c>
      <c r="N289" s="1062">
        <f t="shared" si="55"/>
        <v>44236</v>
      </c>
      <c r="O289" s="1062">
        <f t="shared" si="55"/>
        <v>44236</v>
      </c>
      <c r="P289" s="1062">
        <f t="shared" si="55"/>
        <v>44270</v>
      </c>
      <c r="Q289" s="1062">
        <f t="shared" si="55"/>
        <v>44300</v>
      </c>
      <c r="R289" s="1062">
        <f t="shared" si="55"/>
        <v>44300</v>
      </c>
      <c r="S289" s="1062">
        <f t="shared" si="55"/>
        <v>44299</v>
      </c>
      <c r="T289" s="1062">
        <f t="shared" si="55"/>
        <v>44299</v>
      </c>
      <c r="U289" s="1062">
        <f t="shared" si="55"/>
        <v>44320</v>
      </c>
      <c r="V289" s="1062">
        <f t="shared" si="55"/>
        <v>44327</v>
      </c>
      <c r="W289" s="1062">
        <f t="shared" si="55"/>
        <v>44330</v>
      </c>
      <c r="X289" s="1062">
        <f t="shared" si="55"/>
        <v>44335</v>
      </c>
      <c r="Y289" s="1063">
        <f t="shared" si="55"/>
        <v>44360</v>
      </c>
      <c r="Z289" s="1064">
        <v>44844</v>
      </c>
      <c r="AA289" s="95"/>
    </row>
    <row r="290" spans="1:27" ht="37.5">
      <c r="A290" s="1870"/>
      <c r="B290" s="1055">
        <f t="shared" si="54"/>
        <v>30</v>
      </c>
      <c r="C290" s="1056" t="str">
        <f t="shared" si="54"/>
        <v>У_С</v>
      </c>
      <c r="D290" s="1057" t="s">
        <v>1557</v>
      </c>
      <c r="E290" s="1058" t="s">
        <v>320</v>
      </c>
      <c r="F290" s="1057" t="s">
        <v>1557</v>
      </c>
      <c r="G290" s="1059" t="s">
        <v>116</v>
      </c>
      <c r="H290" s="1060" t="s">
        <v>1563</v>
      </c>
      <c r="I290" s="1061"/>
      <c r="J290" s="1062">
        <f t="shared" si="55"/>
        <v>44126</v>
      </c>
      <c r="K290" s="1062">
        <f t="shared" si="55"/>
        <v>44154</v>
      </c>
      <c r="L290" s="1062">
        <f t="shared" si="55"/>
        <v>44203</v>
      </c>
      <c r="M290" s="1062">
        <f t="shared" si="55"/>
        <v>44208</v>
      </c>
      <c r="N290" s="1062">
        <f t="shared" si="55"/>
        <v>44236</v>
      </c>
      <c r="O290" s="1062">
        <f t="shared" si="55"/>
        <v>44236</v>
      </c>
      <c r="P290" s="1062">
        <f t="shared" si="55"/>
        <v>44270</v>
      </c>
      <c r="Q290" s="1062">
        <f t="shared" si="55"/>
        <v>44300</v>
      </c>
      <c r="R290" s="1062">
        <f t="shared" si="55"/>
        <v>44300</v>
      </c>
      <c r="S290" s="1062">
        <f t="shared" si="55"/>
        <v>44299</v>
      </c>
      <c r="T290" s="1062">
        <f t="shared" si="55"/>
        <v>44299</v>
      </c>
      <c r="U290" s="1062">
        <f t="shared" si="55"/>
        <v>44320</v>
      </c>
      <c r="V290" s="1062">
        <f t="shared" si="55"/>
        <v>44327</v>
      </c>
      <c r="W290" s="1062">
        <f t="shared" si="55"/>
        <v>44330</v>
      </c>
      <c r="X290" s="1062">
        <f t="shared" si="55"/>
        <v>44335</v>
      </c>
      <c r="Y290" s="1063">
        <f t="shared" si="55"/>
        <v>44360</v>
      </c>
      <c r="Z290" s="1064">
        <v>45291</v>
      </c>
      <c r="AA290" s="95"/>
    </row>
    <row r="291" spans="1:27" ht="37.5">
      <c r="A291" s="1870"/>
      <c r="B291" s="1055">
        <f t="shared" si="54"/>
        <v>30</v>
      </c>
      <c r="C291" s="1056" t="str">
        <f t="shared" si="54"/>
        <v>У_С</v>
      </c>
      <c r="D291" s="1057" t="s">
        <v>1557</v>
      </c>
      <c r="E291" s="1058" t="s">
        <v>312</v>
      </c>
      <c r="F291" s="1057" t="s">
        <v>1557</v>
      </c>
      <c r="G291" s="1059" t="s">
        <v>116</v>
      </c>
      <c r="H291" s="1060" t="s">
        <v>313</v>
      </c>
      <c r="I291" s="1061"/>
      <c r="J291" s="1062">
        <f t="shared" si="55"/>
        <v>44126</v>
      </c>
      <c r="K291" s="1062">
        <f t="shared" si="55"/>
        <v>44154</v>
      </c>
      <c r="L291" s="1062">
        <f t="shared" si="55"/>
        <v>44203</v>
      </c>
      <c r="M291" s="1062">
        <f t="shared" si="55"/>
        <v>44208</v>
      </c>
      <c r="N291" s="1062">
        <f t="shared" si="55"/>
        <v>44236</v>
      </c>
      <c r="O291" s="1062">
        <f t="shared" si="55"/>
        <v>44236</v>
      </c>
      <c r="P291" s="1062">
        <f t="shared" si="55"/>
        <v>44270</v>
      </c>
      <c r="Q291" s="1062">
        <f t="shared" si="55"/>
        <v>44300</v>
      </c>
      <c r="R291" s="1062">
        <f t="shared" si="55"/>
        <v>44300</v>
      </c>
      <c r="S291" s="1062">
        <f t="shared" si="55"/>
        <v>44299</v>
      </c>
      <c r="T291" s="1062">
        <f t="shared" si="55"/>
        <v>44299</v>
      </c>
      <c r="U291" s="1062">
        <f t="shared" si="55"/>
        <v>44320</v>
      </c>
      <c r="V291" s="1062">
        <f t="shared" si="55"/>
        <v>44327</v>
      </c>
      <c r="W291" s="1062">
        <f t="shared" si="55"/>
        <v>44330</v>
      </c>
      <c r="X291" s="1062">
        <f t="shared" si="55"/>
        <v>44335</v>
      </c>
      <c r="Y291" s="1063">
        <f t="shared" si="55"/>
        <v>44360</v>
      </c>
      <c r="Z291" s="1064">
        <v>45244</v>
      </c>
      <c r="AA291" s="95"/>
    </row>
    <row r="292" spans="1:27" ht="37.5">
      <c r="A292" s="1870"/>
      <c r="B292" s="1055">
        <f t="shared" si="54"/>
        <v>30</v>
      </c>
      <c r="C292" s="1056" t="str">
        <f t="shared" si="54"/>
        <v>У_С</v>
      </c>
      <c r="D292" s="1057" t="s">
        <v>1557</v>
      </c>
      <c r="E292" s="1058" t="s">
        <v>304</v>
      </c>
      <c r="F292" s="1057" t="s">
        <v>1557</v>
      </c>
      <c r="G292" s="1059" t="s">
        <v>116</v>
      </c>
      <c r="H292" s="1060" t="s">
        <v>1566</v>
      </c>
      <c r="I292" s="1061"/>
      <c r="J292" s="1062">
        <f t="shared" si="55"/>
        <v>44126</v>
      </c>
      <c r="K292" s="1062">
        <f t="shared" si="55"/>
        <v>44154</v>
      </c>
      <c r="L292" s="1062">
        <f t="shared" si="55"/>
        <v>44203</v>
      </c>
      <c r="M292" s="1062">
        <f t="shared" si="55"/>
        <v>44208</v>
      </c>
      <c r="N292" s="1062">
        <f t="shared" si="55"/>
        <v>44236</v>
      </c>
      <c r="O292" s="1062">
        <f t="shared" si="55"/>
        <v>44236</v>
      </c>
      <c r="P292" s="1062">
        <f t="shared" si="55"/>
        <v>44270</v>
      </c>
      <c r="Q292" s="1062">
        <f t="shared" si="55"/>
        <v>44300</v>
      </c>
      <c r="R292" s="1062">
        <f t="shared" si="55"/>
        <v>44300</v>
      </c>
      <c r="S292" s="1062">
        <f t="shared" si="55"/>
        <v>44299</v>
      </c>
      <c r="T292" s="1062">
        <f t="shared" si="55"/>
        <v>44299</v>
      </c>
      <c r="U292" s="1062">
        <f t="shared" si="55"/>
        <v>44320</v>
      </c>
      <c r="V292" s="1062">
        <f t="shared" si="55"/>
        <v>44327</v>
      </c>
      <c r="W292" s="1062">
        <f t="shared" si="55"/>
        <v>44330</v>
      </c>
      <c r="X292" s="1062">
        <f t="shared" si="55"/>
        <v>44335</v>
      </c>
      <c r="Y292" s="1063">
        <f t="shared" si="55"/>
        <v>44360</v>
      </c>
      <c r="Z292" s="1064">
        <v>45072</v>
      </c>
      <c r="AA292" s="95"/>
    </row>
    <row r="293" spans="1:27" ht="37.5">
      <c r="A293" s="1870"/>
      <c r="B293" s="1055">
        <f t="shared" si="54"/>
        <v>30</v>
      </c>
      <c r="C293" s="1056" t="str">
        <f t="shared" si="54"/>
        <v>У_С</v>
      </c>
      <c r="D293" s="1057" t="s">
        <v>1557</v>
      </c>
      <c r="E293" s="1058" t="s">
        <v>308</v>
      </c>
      <c r="F293" s="1057" t="s">
        <v>1557</v>
      </c>
      <c r="G293" s="1059" t="s">
        <v>116</v>
      </c>
      <c r="H293" s="1060" t="s">
        <v>1568</v>
      </c>
      <c r="I293" s="1061"/>
      <c r="J293" s="1062">
        <f t="shared" si="55"/>
        <v>44126</v>
      </c>
      <c r="K293" s="1062">
        <f t="shared" si="55"/>
        <v>44154</v>
      </c>
      <c r="L293" s="1062">
        <f t="shared" si="55"/>
        <v>44203</v>
      </c>
      <c r="M293" s="1062">
        <f t="shared" si="55"/>
        <v>44208</v>
      </c>
      <c r="N293" s="1062">
        <f t="shared" si="55"/>
        <v>44236</v>
      </c>
      <c r="O293" s="1062">
        <f t="shared" si="55"/>
        <v>44236</v>
      </c>
      <c r="P293" s="1062">
        <f t="shared" si="55"/>
        <v>44270</v>
      </c>
      <c r="Q293" s="1062">
        <f t="shared" si="55"/>
        <v>44300</v>
      </c>
      <c r="R293" s="1062">
        <f t="shared" si="55"/>
        <v>44300</v>
      </c>
      <c r="S293" s="1062">
        <f t="shared" si="55"/>
        <v>44299</v>
      </c>
      <c r="T293" s="1062">
        <f t="shared" si="55"/>
        <v>44299</v>
      </c>
      <c r="U293" s="1062">
        <f t="shared" si="55"/>
        <v>44320</v>
      </c>
      <c r="V293" s="1062">
        <f t="shared" si="55"/>
        <v>44327</v>
      </c>
      <c r="W293" s="1062">
        <f t="shared" si="55"/>
        <v>44330</v>
      </c>
      <c r="X293" s="1062">
        <f t="shared" si="55"/>
        <v>44335</v>
      </c>
      <c r="Y293" s="1063">
        <f t="shared" si="55"/>
        <v>44360</v>
      </c>
      <c r="Z293" s="1064">
        <v>45244</v>
      </c>
      <c r="AA293" s="95"/>
    </row>
    <row r="294" spans="1:27" ht="37.5">
      <c r="A294" s="1870"/>
      <c r="B294" s="1055">
        <f t="shared" si="54"/>
        <v>30</v>
      </c>
      <c r="C294" s="1056" t="str">
        <f t="shared" si="54"/>
        <v>У_С</v>
      </c>
      <c r="D294" s="1067" t="s">
        <v>1557</v>
      </c>
      <c r="E294" s="1080" t="s">
        <v>310</v>
      </c>
      <c r="F294" s="1067" t="s">
        <v>1557</v>
      </c>
      <c r="G294" s="1081" t="s">
        <v>116</v>
      </c>
      <c r="H294" s="1082" t="s">
        <v>1568</v>
      </c>
      <c r="I294" s="1061"/>
      <c r="J294" s="1062">
        <f t="shared" si="55"/>
        <v>44126</v>
      </c>
      <c r="K294" s="1062">
        <f t="shared" si="55"/>
        <v>44154</v>
      </c>
      <c r="L294" s="1062">
        <f t="shared" si="55"/>
        <v>44203</v>
      </c>
      <c r="M294" s="1062">
        <f t="shared" si="55"/>
        <v>44208</v>
      </c>
      <c r="N294" s="1062">
        <f t="shared" si="55"/>
        <v>44236</v>
      </c>
      <c r="O294" s="1062">
        <f t="shared" si="55"/>
        <v>44236</v>
      </c>
      <c r="P294" s="1062">
        <f t="shared" si="55"/>
        <v>44270</v>
      </c>
      <c r="Q294" s="1062">
        <f t="shared" si="55"/>
        <v>44300</v>
      </c>
      <c r="R294" s="1062">
        <f t="shared" si="55"/>
        <v>44300</v>
      </c>
      <c r="S294" s="1062">
        <f t="shared" si="55"/>
        <v>44299</v>
      </c>
      <c r="T294" s="1062">
        <f t="shared" si="55"/>
        <v>44299</v>
      </c>
      <c r="U294" s="1062">
        <f t="shared" si="55"/>
        <v>44320</v>
      </c>
      <c r="V294" s="1062">
        <f t="shared" si="55"/>
        <v>44327</v>
      </c>
      <c r="W294" s="1062">
        <f t="shared" si="55"/>
        <v>44330</v>
      </c>
      <c r="X294" s="1062">
        <f t="shared" si="55"/>
        <v>44335</v>
      </c>
      <c r="Y294" s="1063">
        <f t="shared" si="55"/>
        <v>44360</v>
      </c>
      <c r="Z294" s="1064">
        <v>45351</v>
      </c>
      <c r="AA294" s="95"/>
    </row>
    <row r="295" spans="1:27" ht="37.5">
      <c r="A295" s="1869">
        <f>A281+1</f>
        <v>28</v>
      </c>
      <c r="B295" s="1044">
        <v>31</v>
      </c>
      <c r="C295" s="1045" t="s">
        <v>114</v>
      </c>
      <c r="D295" s="1046" t="s">
        <v>1569</v>
      </c>
      <c r="E295" s="1047" t="s">
        <v>622</v>
      </c>
      <c r="F295" s="1046" t="s">
        <v>1569</v>
      </c>
      <c r="G295" s="1048" t="s">
        <v>116</v>
      </c>
      <c r="H295" s="1049" t="s">
        <v>1244</v>
      </c>
      <c r="I295" s="1050" t="str">
        <f>$I$5</f>
        <v>2-х этапный ЗЗП, без ПС</v>
      </c>
      <c r="J295" s="1051">
        <f>IFERROR(VLOOKUP($D$295,'ИСХОДНИК-даты-2х'!$D$10:$AI$139,2,0),"-")</f>
        <v>44051</v>
      </c>
      <c r="K295" s="1078">
        <f>IFERROR(VLOOKUP($D$295,'ИСХОДНИК-даты-2х'!$D$10:$AI$139,3,0),"-")</f>
        <v>44078</v>
      </c>
      <c r="L295" s="970">
        <f>IFERROR(VLOOKUP($D$295,'ИСХОДНИК-даты-2х'!$D$10:$AI$139,4,0),"-")</f>
        <v>44127</v>
      </c>
      <c r="M295" s="911">
        <f>IFERROR(VLOOKUP($D$295,'ИСХОДНИК-даты-2х'!$D$10:$AI$139,5,0),"-")</f>
        <v>44256</v>
      </c>
      <c r="N295" s="911">
        <f>IFERROR(VLOOKUP($D$295,'ИСХОДНИК-даты-2х'!$D$10:$AI$139,6,0),"-")</f>
        <v>44284</v>
      </c>
      <c r="O295" s="911">
        <f>IFERROR(VLOOKUP($D$295,'ИСХОДНИК-даты-2х'!$D$10:$AI$139,7,0),"-")</f>
        <v>44284</v>
      </c>
      <c r="P295" s="911">
        <f>IFERROR(VLOOKUP($D$295,'ИСХОДНИК-даты-2х'!$D$10:$AI$139,8,0),"-")</f>
        <v>44368</v>
      </c>
      <c r="Q295" s="911">
        <f>IFERROR(VLOOKUP($D$295,'ИСХОДНИК-даты-2х'!$D$10:$AI$139,9,0),"-")</f>
        <v>44398</v>
      </c>
      <c r="R295" s="911">
        <f>IFERROR(VLOOKUP($D$295,'ИСХОДНИК-даты-2х'!$D$10:$AI$139,10,0),"-")</f>
        <v>44398</v>
      </c>
      <c r="S295" s="911">
        <f>IFERROR(VLOOKUP($D$295,'ИСХОДНИК-даты-2х'!$D$10:$AI$139,11,0),"-")</f>
        <v>44397</v>
      </c>
      <c r="T295" s="911">
        <f>IFERROR(VLOOKUP($D$295,'ИСХОДНИК-даты-2х'!$D$10:$AI$139,12,0),"-")</f>
        <v>44397</v>
      </c>
      <c r="U295" s="911">
        <f>IFERROR(VLOOKUP($D$295,'ИСХОДНИК-даты-2х'!$D$10:$AI$139,13,0),"-")</f>
        <v>44418</v>
      </c>
      <c r="V295" s="911">
        <f>IFERROR(VLOOKUP($D$295,'ИСХОДНИК-даты-2х'!$D$10:$AI$139,14,0),"-")</f>
        <v>44425</v>
      </c>
      <c r="W295" s="911">
        <f>IFERROR(VLOOKUP($D$295,'ИСХОДНИК-даты-2х'!$D$10:$AI$139,15,0),"-")</f>
        <v>44428</v>
      </c>
      <c r="X295" s="911">
        <f>IFERROR(VLOOKUP($D$295,'ИСХОДНИК-даты-2х'!$D$10:$AI$139,16,0),"-")</f>
        <v>44433</v>
      </c>
      <c r="Y295" s="1079">
        <f>IFERROR(VLOOKUP($D$295,'ИСХОДНИК-даты-2х'!$D$10:$AI$139,17,0),"-")</f>
        <v>44458</v>
      </c>
      <c r="Z295" s="1064">
        <v>44421</v>
      </c>
      <c r="AA295" s="95"/>
    </row>
    <row r="296" spans="1:27" ht="37.5">
      <c r="A296" s="1869"/>
      <c r="B296" s="1055">
        <f t="shared" ref="B296:C299" si="56">B$295</f>
        <v>31</v>
      </c>
      <c r="C296" s="1056" t="str">
        <f t="shared" si="56"/>
        <v>У_С</v>
      </c>
      <c r="D296" s="1057" t="s">
        <v>1569</v>
      </c>
      <c r="E296" s="1058" t="s">
        <v>620</v>
      </c>
      <c r="F296" s="1057" t="s">
        <v>1569</v>
      </c>
      <c r="G296" s="1059" t="s">
        <v>116</v>
      </c>
      <c r="H296" s="1060" t="s">
        <v>1241</v>
      </c>
      <c r="I296" s="1061"/>
      <c r="J296" s="1062">
        <f t="shared" ref="J296:Y299" si="57">J$295</f>
        <v>44051</v>
      </c>
      <c r="K296" s="1062">
        <f t="shared" si="57"/>
        <v>44078</v>
      </c>
      <c r="L296" s="1062">
        <f t="shared" si="57"/>
        <v>44127</v>
      </c>
      <c r="M296" s="1062">
        <f t="shared" si="57"/>
        <v>44256</v>
      </c>
      <c r="N296" s="1062">
        <f t="shared" si="57"/>
        <v>44284</v>
      </c>
      <c r="O296" s="1062">
        <f t="shared" si="57"/>
        <v>44284</v>
      </c>
      <c r="P296" s="1062">
        <f t="shared" si="57"/>
        <v>44368</v>
      </c>
      <c r="Q296" s="1062">
        <f t="shared" si="57"/>
        <v>44398</v>
      </c>
      <c r="R296" s="1062">
        <f t="shared" si="57"/>
        <v>44398</v>
      </c>
      <c r="S296" s="1062">
        <f t="shared" si="57"/>
        <v>44397</v>
      </c>
      <c r="T296" s="1062">
        <f t="shared" si="57"/>
        <v>44397</v>
      </c>
      <c r="U296" s="1062">
        <f t="shared" si="57"/>
        <v>44418</v>
      </c>
      <c r="V296" s="1062">
        <f t="shared" si="57"/>
        <v>44425</v>
      </c>
      <c r="W296" s="1062">
        <f t="shared" si="57"/>
        <v>44428</v>
      </c>
      <c r="X296" s="1062">
        <f t="shared" si="57"/>
        <v>44433</v>
      </c>
      <c r="Y296" s="1063">
        <f t="shared" si="57"/>
        <v>44458</v>
      </c>
      <c r="Z296" s="1064">
        <v>44317</v>
      </c>
      <c r="AA296" s="95"/>
    </row>
    <row r="297" spans="1:27" ht="37.5">
      <c r="A297" s="1869"/>
      <c r="B297" s="1055">
        <f t="shared" si="56"/>
        <v>31</v>
      </c>
      <c r="C297" s="1056" t="str">
        <f t="shared" si="56"/>
        <v>У_С</v>
      </c>
      <c r="D297" s="1057" t="s">
        <v>1569</v>
      </c>
      <c r="E297" s="1058" t="s">
        <v>626</v>
      </c>
      <c r="F297" s="1057" t="s">
        <v>1569</v>
      </c>
      <c r="G297" s="1059" t="s">
        <v>116</v>
      </c>
      <c r="H297" s="1060" t="s">
        <v>1242</v>
      </c>
      <c r="I297" s="1061"/>
      <c r="J297" s="1062">
        <f t="shared" si="57"/>
        <v>44051</v>
      </c>
      <c r="K297" s="1062">
        <f t="shared" si="57"/>
        <v>44078</v>
      </c>
      <c r="L297" s="1062">
        <f t="shared" si="57"/>
        <v>44127</v>
      </c>
      <c r="M297" s="1062">
        <f t="shared" si="57"/>
        <v>44256</v>
      </c>
      <c r="N297" s="1062">
        <f t="shared" si="57"/>
        <v>44284</v>
      </c>
      <c r="O297" s="1062">
        <f t="shared" si="57"/>
        <v>44284</v>
      </c>
      <c r="P297" s="1062">
        <f t="shared" si="57"/>
        <v>44368</v>
      </c>
      <c r="Q297" s="1062">
        <f t="shared" si="57"/>
        <v>44398</v>
      </c>
      <c r="R297" s="1062">
        <f t="shared" si="57"/>
        <v>44398</v>
      </c>
      <c r="S297" s="1062">
        <f t="shared" si="57"/>
        <v>44397</v>
      </c>
      <c r="T297" s="1062">
        <f t="shared" si="57"/>
        <v>44397</v>
      </c>
      <c r="U297" s="1062">
        <f t="shared" si="57"/>
        <v>44418</v>
      </c>
      <c r="V297" s="1062">
        <f t="shared" si="57"/>
        <v>44425</v>
      </c>
      <c r="W297" s="1062">
        <f t="shared" si="57"/>
        <v>44428</v>
      </c>
      <c r="X297" s="1062">
        <f t="shared" si="57"/>
        <v>44433</v>
      </c>
      <c r="Y297" s="1063">
        <f t="shared" si="57"/>
        <v>44458</v>
      </c>
      <c r="Z297" s="1064">
        <v>44444</v>
      </c>
      <c r="AA297" s="95"/>
    </row>
    <row r="298" spans="1:27" ht="37.5">
      <c r="A298" s="1869"/>
      <c r="B298" s="1055">
        <f t="shared" si="56"/>
        <v>31</v>
      </c>
      <c r="C298" s="1056" t="str">
        <f t="shared" si="56"/>
        <v>У_С</v>
      </c>
      <c r="D298" s="1057" t="s">
        <v>1569</v>
      </c>
      <c r="E298" s="1058" t="s">
        <v>262</v>
      </c>
      <c r="F298" s="1057" t="s">
        <v>1569</v>
      </c>
      <c r="G298" s="1059" t="s">
        <v>116</v>
      </c>
      <c r="H298" s="1060" t="s">
        <v>263</v>
      </c>
      <c r="I298" s="1061"/>
      <c r="J298" s="1062">
        <f t="shared" si="57"/>
        <v>44051</v>
      </c>
      <c r="K298" s="1062">
        <f t="shared" si="57"/>
        <v>44078</v>
      </c>
      <c r="L298" s="1062">
        <f t="shared" si="57"/>
        <v>44127</v>
      </c>
      <c r="M298" s="1062">
        <f t="shared" si="57"/>
        <v>44256</v>
      </c>
      <c r="N298" s="1062">
        <f t="shared" si="57"/>
        <v>44284</v>
      </c>
      <c r="O298" s="1062">
        <f t="shared" si="57"/>
        <v>44284</v>
      </c>
      <c r="P298" s="1062">
        <f t="shared" si="57"/>
        <v>44368</v>
      </c>
      <c r="Q298" s="1062">
        <f t="shared" si="57"/>
        <v>44398</v>
      </c>
      <c r="R298" s="1062">
        <f t="shared" si="57"/>
        <v>44398</v>
      </c>
      <c r="S298" s="1062">
        <f t="shared" si="57"/>
        <v>44397</v>
      </c>
      <c r="T298" s="1062">
        <f t="shared" si="57"/>
        <v>44397</v>
      </c>
      <c r="U298" s="1062">
        <f t="shared" si="57"/>
        <v>44418</v>
      </c>
      <c r="V298" s="1062">
        <f t="shared" si="57"/>
        <v>44425</v>
      </c>
      <c r="W298" s="1062">
        <f t="shared" si="57"/>
        <v>44428</v>
      </c>
      <c r="X298" s="1062">
        <f t="shared" si="57"/>
        <v>44433</v>
      </c>
      <c r="Y298" s="1063">
        <f t="shared" si="57"/>
        <v>44458</v>
      </c>
      <c r="Z298" s="1064">
        <v>44471</v>
      </c>
      <c r="AA298" s="95"/>
    </row>
    <row r="299" spans="1:27" ht="37.5">
      <c r="A299" s="1869"/>
      <c r="B299" s="1065">
        <f t="shared" si="56"/>
        <v>31</v>
      </c>
      <c r="C299" s="1066" t="str">
        <f t="shared" si="56"/>
        <v>У_С</v>
      </c>
      <c r="D299" s="1067" t="s">
        <v>1569</v>
      </c>
      <c r="E299" s="1068" t="s">
        <v>624</v>
      </c>
      <c r="F299" s="1067" t="s">
        <v>1569</v>
      </c>
      <c r="G299" s="1069" t="s">
        <v>116</v>
      </c>
      <c r="H299" s="1070" t="s">
        <v>1243</v>
      </c>
      <c r="I299" s="1071"/>
      <c r="J299" s="1072">
        <f t="shared" si="57"/>
        <v>44051</v>
      </c>
      <c r="K299" s="1072">
        <f t="shared" si="57"/>
        <v>44078</v>
      </c>
      <c r="L299" s="1072">
        <f t="shared" si="57"/>
        <v>44127</v>
      </c>
      <c r="M299" s="1072">
        <f t="shared" si="57"/>
        <v>44256</v>
      </c>
      <c r="N299" s="1072">
        <f t="shared" si="57"/>
        <v>44284</v>
      </c>
      <c r="O299" s="1072">
        <f t="shared" si="57"/>
        <v>44284</v>
      </c>
      <c r="P299" s="1072">
        <f t="shared" si="57"/>
        <v>44368</v>
      </c>
      <c r="Q299" s="1072">
        <f t="shared" si="57"/>
        <v>44398</v>
      </c>
      <c r="R299" s="1072">
        <f t="shared" si="57"/>
        <v>44398</v>
      </c>
      <c r="S299" s="1072">
        <f t="shared" si="57"/>
        <v>44397</v>
      </c>
      <c r="T299" s="1072">
        <f t="shared" si="57"/>
        <v>44397</v>
      </c>
      <c r="U299" s="1072">
        <f t="shared" si="57"/>
        <v>44418</v>
      </c>
      <c r="V299" s="1072">
        <f t="shared" si="57"/>
        <v>44425</v>
      </c>
      <c r="W299" s="1072">
        <f t="shared" si="57"/>
        <v>44428</v>
      </c>
      <c r="X299" s="1072">
        <f t="shared" si="57"/>
        <v>44433</v>
      </c>
      <c r="Y299" s="1073">
        <f t="shared" si="57"/>
        <v>44458</v>
      </c>
      <c r="Z299" s="1064">
        <v>44474</v>
      </c>
      <c r="AA299" s="95"/>
    </row>
    <row r="300" spans="1:27" ht="37.5">
      <c r="A300" s="1869">
        <f>A295+1</f>
        <v>29</v>
      </c>
      <c r="B300" s="1044">
        <v>32</v>
      </c>
      <c r="C300" s="1045" t="s">
        <v>114</v>
      </c>
      <c r="D300" s="1046" t="s">
        <v>1570</v>
      </c>
      <c r="E300" s="1047" t="s">
        <v>204</v>
      </c>
      <c r="F300" s="1046" t="s">
        <v>1570</v>
      </c>
      <c r="G300" s="1048" t="s">
        <v>116</v>
      </c>
      <c r="H300" s="1049" t="s">
        <v>205</v>
      </c>
      <c r="I300" s="1050" t="str">
        <f>$I$5</f>
        <v>2-х этапный ЗЗП, без ПС</v>
      </c>
      <c r="J300" s="1051">
        <f>IFERROR(VLOOKUP($D$300,'ИСХОДНИК-даты-2х'!$D$10:$AI$139,2,0),"-")</f>
        <v>44018</v>
      </c>
      <c r="K300" s="1078">
        <f>IFERROR(VLOOKUP($D$300,'ИСХОДНИК-даты-2х'!$D$10:$AI$139,3,0),"-")</f>
        <v>44046</v>
      </c>
      <c r="L300" s="970">
        <f>IFERROR(VLOOKUP($D$300,'ИСХОДНИК-даты-2х'!$D$10:$AI$139,4,0),"-")</f>
        <v>44095</v>
      </c>
      <c r="M300" s="911">
        <f>IFERROR(VLOOKUP($D$300,'ИСХОДНИК-даты-2х'!$D$10:$AI$139,5,0),"-")</f>
        <v>44180</v>
      </c>
      <c r="N300" s="911">
        <f>IFERROR(VLOOKUP($D$300,'ИСХОДНИК-даты-2х'!$D$10:$AI$139,6,0),"-")</f>
        <v>44208</v>
      </c>
      <c r="O300" s="911">
        <f>IFERROR(VLOOKUP($D$300,'ИСХОДНИК-даты-2х'!$D$10:$AI$139,7,0),"-")</f>
        <v>44208</v>
      </c>
      <c r="P300" s="911">
        <f>IFERROR(VLOOKUP($D$300,'ИСХОДНИК-даты-2х'!$D$10:$AI$139,8,0),"-")</f>
        <v>44292</v>
      </c>
      <c r="Q300" s="911">
        <f>IFERROR(VLOOKUP($D$300,'ИСХОДНИК-даты-2х'!$D$10:$AI$139,9,0),"-")</f>
        <v>44322</v>
      </c>
      <c r="R300" s="911">
        <f>IFERROR(VLOOKUP($D$300,'ИСХОДНИК-даты-2х'!$D$10:$AI$139,10,0),"-")</f>
        <v>44322</v>
      </c>
      <c r="S300" s="911">
        <f>IFERROR(VLOOKUP($D$300,'ИСХОДНИК-даты-2х'!$D$10:$AI$139,11,0),"-")</f>
        <v>44321</v>
      </c>
      <c r="T300" s="911">
        <f>IFERROR(VLOOKUP($D$300,'ИСХОДНИК-даты-2х'!$D$10:$AI$139,12,0),"-")</f>
        <v>44321</v>
      </c>
      <c r="U300" s="911">
        <f>IFERROR(VLOOKUP($D$300,'ИСХОДНИК-даты-2х'!$D$10:$AI$139,13,0),"-")</f>
        <v>44342</v>
      </c>
      <c r="V300" s="911">
        <f>IFERROR(VLOOKUP($D$300,'ИСХОДНИК-даты-2х'!$D$10:$AI$139,14,0),"-")</f>
        <v>44349</v>
      </c>
      <c r="W300" s="911">
        <f>IFERROR(VLOOKUP($D$300,'ИСХОДНИК-даты-2х'!$D$10:$AI$139,15,0),"-")</f>
        <v>44354</v>
      </c>
      <c r="X300" s="911">
        <f>IFERROR(VLOOKUP($D$300,'ИСХОДНИК-даты-2х'!$D$10:$AI$139,16,0),"-")</f>
        <v>44357</v>
      </c>
      <c r="Y300" s="1079">
        <f>IFERROR(VLOOKUP($D$300,'ИСХОДНИК-даты-2х'!$D$10:$AI$139,17,0),"-")</f>
        <v>44382</v>
      </c>
      <c r="Z300" s="1064">
        <v>44557</v>
      </c>
      <c r="AA300" s="95"/>
    </row>
    <row r="301" spans="1:27" ht="37.5">
      <c r="A301" s="1869"/>
      <c r="B301" s="1065">
        <f>B$300</f>
        <v>32</v>
      </c>
      <c r="C301" s="1066" t="str">
        <f>C$300</f>
        <v>У_С</v>
      </c>
      <c r="D301" s="1067" t="s">
        <v>1570</v>
      </c>
      <c r="E301" s="1068" t="s">
        <v>206</v>
      </c>
      <c r="F301" s="1067" t="s">
        <v>1570</v>
      </c>
      <c r="G301" s="1069" t="s">
        <v>116</v>
      </c>
      <c r="H301" s="1070" t="s">
        <v>207</v>
      </c>
      <c r="I301" s="1071"/>
      <c r="J301" s="1072">
        <f t="shared" ref="J301:Y301" si="58">J$300</f>
        <v>44018</v>
      </c>
      <c r="K301" s="1072">
        <f t="shared" si="58"/>
        <v>44046</v>
      </c>
      <c r="L301" s="1072">
        <f t="shared" si="58"/>
        <v>44095</v>
      </c>
      <c r="M301" s="1072">
        <f t="shared" si="58"/>
        <v>44180</v>
      </c>
      <c r="N301" s="1072">
        <f t="shared" si="58"/>
        <v>44208</v>
      </c>
      <c r="O301" s="1072">
        <f t="shared" si="58"/>
        <v>44208</v>
      </c>
      <c r="P301" s="1072">
        <f t="shared" si="58"/>
        <v>44292</v>
      </c>
      <c r="Q301" s="1072">
        <f t="shared" si="58"/>
        <v>44322</v>
      </c>
      <c r="R301" s="1072">
        <f t="shared" si="58"/>
        <v>44322</v>
      </c>
      <c r="S301" s="1072">
        <f t="shared" si="58"/>
        <v>44321</v>
      </c>
      <c r="T301" s="1072">
        <f t="shared" si="58"/>
        <v>44321</v>
      </c>
      <c r="U301" s="1072">
        <f t="shared" si="58"/>
        <v>44342</v>
      </c>
      <c r="V301" s="1072">
        <f t="shared" si="58"/>
        <v>44349</v>
      </c>
      <c r="W301" s="1072">
        <f t="shared" si="58"/>
        <v>44354</v>
      </c>
      <c r="X301" s="1072">
        <f t="shared" si="58"/>
        <v>44357</v>
      </c>
      <c r="Y301" s="1073">
        <f t="shared" si="58"/>
        <v>44382</v>
      </c>
      <c r="Z301" s="1064">
        <v>44980</v>
      </c>
      <c r="AA301" s="95"/>
    </row>
    <row r="302" spans="1:27" ht="37.5">
      <c r="A302" s="1871">
        <v>30</v>
      </c>
      <c r="B302" s="1044">
        <v>33</v>
      </c>
      <c r="C302" s="1045" t="str">
        <f>C$300</f>
        <v>У_С</v>
      </c>
      <c r="D302" s="1046" t="s">
        <v>1930</v>
      </c>
      <c r="E302" s="1047" t="s">
        <v>550</v>
      </c>
      <c r="F302" s="1046" t="s">
        <v>1930</v>
      </c>
      <c r="G302" s="1048" t="s">
        <v>116</v>
      </c>
      <c r="H302" s="1049" t="s">
        <v>551</v>
      </c>
      <c r="I302" s="1050" t="str">
        <f>$I$5</f>
        <v>2-х этапный ЗЗП, без ПС</v>
      </c>
      <c r="J302" s="1051">
        <f>IFERROR(VLOOKUP($D$302,'ИСХОДНИК-даты-2х'!$D$10:$AI$139,2,0),"-")</f>
        <v>44018</v>
      </c>
      <c r="K302" s="1078">
        <f>IFERROR(VLOOKUP($D$302,'ИСХОДНИК-даты-2х'!$D$10:$AI$139,3,0),"-")</f>
        <v>44046</v>
      </c>
      <c r="L302" s="970">
        <f>IFERROR(VLOOKUP($D$302,'ИСХОДНИК-даты-2х'!$D$10:$AI$139,4,0),"-")</f>
        <v>44095</v>
      </c>
      <c r="M302" s="911">
        <f>IFERROR(VLOOKUP($D$302,'ИСХОДНИК-даты-2х'!$D$10:$AI$139,5,0),"-")</f>
        <v>44550</v>
      </c>
      <c r="N302" s="911">
        <f>IFERROR(VLOOKUP($D$302,'ИСХОДНИК-даты-2х'!$D$10:$AI$139,6,0),"-")</f>
        <v>44578</v>
      </c>
      <c r="O302" s="911">
        <f>IFERROR(VLOOKUP($D$302,'ИСХОДНИК-даты-2х'!$D$10:$AI$139,7,0),"-")</f>
        <v>44578</v>
      </c>
      <c r="P302" s="911">
        <f>IFERROR(VLOOKUP($D$302,'ИСХОДНИК-даты-2х'!$D$10:$AI$139,8,0),"-")</f>
        <v>44662</v>
      </c>
      <c r="Q302" s="911">
        <f>IFERROR(VLOOKUP($D$302,'ИСХОДНИК-даты-2х'!$D$10:$AI$139,9,0),"-")</f>
        <v>44692</v>
      </c>
      <c r="R302" s="911">
        <f>IFERROR(VLOOKUP($D$302,'ИСХОДНИК-даты-2х'!$D$10:$AI$139,10,0),"-")</f>
        <v>44692</v>
      </c>
      <c r="S302" s="911">
        <f>IFERROR(VLOOKUP($D$302,'ИСХОДНИК-даты-2х'!$D$10:$AI$139,11,0),"-")</f>
        <v>44691</v>
      </c>
      <c r="T302" s="911">
        <f>IFERROR(VLOOKUP($D$302,'ИСХОДНИК-даты-2х'!$D$10:$AI$139,12,0),"-")</f>
        <v>44691</v>
      </c>
      <c r="U302" s="911">
        <f>IFERROR(VLOOKUP($D$302,'ИСХОДНИК-даты-2х'!$D$10:$AI$139,13,0),"-")</f>
        <v>44712</v>
      </c>
      <c r="V302" s="911">
        <f>IFERROR(VLOOKUP($D$302,'ИСХОДНИК-даты-2х'!$D$10:$AI$139,14,0),"-")</f>
        <v>44719</v>
      </c>
      <c r="W302" s="911">
        <f>IFERROR(VLOOKUP($D$302,'ИСХОДНИК-даты-2х'!$D$10:$AI$139,15,0),"-")</f>
        <v>44722</v>
      </c>
      <c r="X302" s="911">
        <f>IFERROR(VLOOKUP($D$302,'ИСХОДНИК-даты-2х'!$D$10:$AI$139,16,0),"-")</f>
        <v>44727</v>
      </c>
      <c r="Y302" s="1079">
        <f>IFERROR(VLOOKUP($D$302,'ИСХОДНИК-даты-2х'!$D$10:$AI$139,17,0),"-")</f>
        <v>44752</v>
      </c>
      <c r="Z302" s="1064">
        <v>44611</v>
      </c>
      <c r="AA302" s="95"/>
    </row>
    <row r="303" spans="1:27">
      <c r="A303" s="1871"/>
      <c r="B303" s="1055">
        <f t="shared" ref="B303:C306" si="59">B$302</f>
        <v>33</v>
      </c>
      <c r="C303" s="1056" t="str">
        <f t="shared" si="59"/>
        <v>У_С</v>
      </c>
      <c r="D303" s="1057" t="s">
        <v>1930</v>
      </c>
      <c r="E303" s="1058" t="s">
        <v>552</v>
      </c>
      <c r="F303" s="1057" t="s">
        <v>1930</v>
      </c>
      <c r="G303" s="1059" t="s">
        <v>116</v>
      </c>
      <c r="H303" s="1060" t="s">
        <v>553</v>
      </c>
      <c r="I303" s="1061"/>
      <c r="J303" s="1062">
        <f t="shared" ref="J303:Y306" si="60">J$302</f>
        <v>44018</v>
      </c>
      <c r="K303" s="1062">
        <f t="shared" si="60"/>
        <v>44046</v>
      </c>
      <c r="L303" s="1062">
        <f t="shared" si="60"/>
        <v>44095</v>
      </c>
      <c r="M303" s="1062">
        <f t="shared" si="60"/>
        <v>44550</v>
      </c>
      <c r="N303" s="1062">
        <f t="shared" si="60"/>
        <v>44578</v>
      </c>
      <c r="O303" s="1062">
        <f t="shared" si="60"/>
        <v>44578</v>
      </c>
      <c r="P303" s="1062">
        <f t="shared" si="60"/>
        <v>44662</v>
      </c>
      <c r="Q303" s="1062">
        <f t="shared" si="60"/>
        <v>44692</v>
      </c>
      <c r="R303" s="1062">
        <f t="shared" si="60"/>
        <v>44692</v>
      </c>
      <c r="S303" s="1062">
        <f t="shared" si="60"/>
        <v>44691</v>
      </c>
      <c r="T303" s="1062">
        <f t="shared" si="60"/>
        <v>44691</v>
      </c>
      <c r="U303" s="1062">
        <f t="shared" si="60"/>
        <v>44712</v>
      </c>
      <c r="V303" s="1062">
        <f t="shared" si="60"/>
        <v>44719</v>
      </c>
      <c r="W303" s="1062">
        <f t="shared" si="60"/>
        <v>44722</v>
      </c>
      <c r="X303" s="1062">
        <f t="shared" si="60"/>
        <v>44727</v>
      </c>
      <c r="Y303" s="1063">
        <f t="shared" si="60"/>
        <v>44752</v>
      </c>
      <c r="Z303" s="1106">
        <v>44747</v>
      </c>
      <c r="AA303" s="95"/>
    </row>
    <row r="304" spans="1:27">
      <c r="A304" s="1871"/>
      <c r="B304" s="1055">
        <f t="shared" si="59"/>
        <v>33</v>
      </c>
      <c r="C304" s="1056" t="str">
        <f t="shared" si="59"/>
        <v>У_С</v>
      </c>
      <c r="D304" s="1057" t="s">
        <v>1930</v>
      </c>
      <c r="E304" s="1058" t="s">
        <v>732</v>
      </c>
      <c r="F304" s="1057" t="s">
        <v>1930</v>
      </c>
      <c r="G304" s="1059" t="s">
        <v>116</v>
      </c>
      <c r="H304" s="1060" t="s">
        <v>733</v>
      </c>
      <c r="I304" s="1061"/>
      <c r="J304" s="1062">
        <f t="shared" si="60"/>
        <v>44018</v>
      </c>
      <c r="K304" s="1062">
        <f t="shared" si="60"/>
        <v>44046</v>
      </c>
      <c r="L304" s="1062">
        <f t="shared" si="60"/>
        <v>44095</v>
      </c>
      <c r="M304" s="1062">
        <f t="shared" si="60"/>
        <v>44550</v>
      </c>
      <c r="N304" s="1062">
        <f t="shared" si="60"/>
        <v>44578</v>
      </c>
      <c r="O304" s="1062">
        <f t="shared" si="60"/>
        <v>44578</v>
      </c>
      <c r="P304" s="1062">
        <f t="shared" si="60"/>
        <v>44662</v>
      </c>
      <c r="Q304" s="1062">
        <f t="shared" si="60"/>
        <v>44692</v>
      </c>
      <c r="R304" s="1062">
        <f t="shared" si="60"/>
        <v>44692</v>
      </c>
      <c r="S304" s="1062">
        <f t="shared" si="60"/>
        <v>44691</v>
      </c>
      <c r="T304" s="1062">
        <f t="shared" si="60"/>
        <v>44691</v>
      </c>
      <c r="U304" s="1062">
        <f t="shared" si="60"/>
        <v>44712</v>
      </c>
      <c r="V304" s="1062">
        <f t="shared" si="60"/>
        <v>44719</v>
      </c>
      <c r="W304" s="1062">
        <f t="shared" si="60"/>
        <v>44722</v>
      </c>
      <c r="X304" s="1062">
        <f t="shared" si="60"/>
        <v>44727</v>
      </c>
      <c r="Y304" s="1063">
        <f t="shared" si="60"/>
        <v>44752</v>
      </c>
      <c r="Z304" s="1106">
        <v>44295</v>
      </c>
      <c r="AA304" s="95"/>
    </row>
    <row r="305" spans="1:27">
      <c r="A305" s="1871"/>
      <c r="B305" s="1055">
        <f t="shared" si="59"/>
        <v>33</v>
      </c>
      <c r="C305" s="1056" t="str">
        <f t="shared" si="59"/>
        <v>У_С</v>
      </c>
      <c r="D305" s="1057" t="s">
        <v>1930</v>
      </c>
      <c r="E305" s="1058" t="s">
        <v>556</v>
      </c>
      <c r="F305" s="1057" t="s">
        <v>1930</v>
      </c>
      <c r="G305" s="1059" t="s">
        <v>116</v>
      </c>
      <c r="H305" s="1060" t="s">
        <v>557</v>
      </c>
      <c r="I305" s="1061"/>
      <c r="J305" s="1062">
        <f t="shared" si="60"/>
        <v>44018</v>
      </c>
      <c r="K305" s="1062">
        <f t="shared" si="60"/>
        <v>44046</v>
      </c>
      <c r="L305" s="1062">
        <f t="shared" si="60"/>
        <v>44095</v>
      </c>
      <c r="M305" s="1062">
        <f t="shared" si="60"/>
        <v>44550</v>
      </c>
      <c r="N305" s="1062">
        <f t="shared" si="60"/>
        <v>44578</v>
      </c>
      <c r="O305" s="1062">
        <f t="shared" si="60"/>
        <v>44578</v>
      </c>
      <c r="P305" s="1062">
        <f t="shared" si="60"/>
        <v>44662</v>
      </c>
      <c r="Q305" s="1062">
        <f t="shared" si="60"/>
        <v>44692</v>
      </c>
      <c r="R305" s="1062">
        <f t="shared" si="60"/>
        <v>44692</v>
      </c>
      <c r="S305" s="1062">
        <f t="shared" si="60"/>
        <v>44691</v>
      </c>
      <c r="T305" s="1062">
        <f t="shared" si="60"/>
        <v>44691</v>
      </c>
      <c r="U305" s="1062">
        <f t="shared" si="60"/>
        <v>44712</v>
      </c>
      <c r="V305" s="1062">
        <f t="shared" si="60"/>
        <v>44719</v>
      </c>
      <c r="W305" s="1062">
        <f t="shared" si="60"/>
        <v>44722</v>
      </c>
      <c r="X305" s="1062">
        <f t="shared" si="60"/>
        <v>44727</v>
      </c>
      <c r="Y305" s="1063">
        <f t="shared" si="60"/>
        <v>44752</v>
      </c>
      <c r="Z305" s="1106">
        <v>44058</v>
      </c>
      <c r="AA305" s="95"/>
    </row>
    <row r="306" spans="1:27">
      <c r="A306" s="1871"/>
      <c r="B306" s="1065">
        <f t="shared" si="59"/>
        <v>33</v>
      </c>
      <c r="C306" s="1066" t="str">
        <f t="shared" si="59"/>
        <v>У_С</v>
      </c>
      <c r="D306" s="1067" t="s">
        <v>1930</v>
      </c>
      <c r="E306" s="1068" t="s">
        <v>554</v>
      </c>
      <c r="F306" s="1067" t="s">
        <v>1930</v>
      </c>
      <c r="G306" s="1069" t="s">
        <v>116</v>
      </c>
      <c r="H306" s="1070" t="s">
        <v>555</v>
      </c>
      <c r="I306" s="1071"/>
      <c r="J306" s="1072">
        <f t="shared" si="60"/>
        <v>44018</v>
      </c>
      <c r="K306" s="1072">
        <f t="shared" si="60"/>
        <v>44046</v>
      </c>
      <c r="L306" s="1072">
        <f t="shared" si="60"/>
        <v>44095</v>
      </c>
      <c r="M306" s="1072">
        <f t="shared" si="60"/>
        <v>44550</v>
      </c>
      <c r="N306" s="1072">
        <f t="shared" si="60"/>
        <v>44578</v>
      </c>
      <c r="O306" s="1072">
        <f t="shared" si="60"/>
        <v>44578</v>
      </c>
      <c r="P306" s="1072">
        <f t="shared" si="60"/>
        <v>44662</v>
      </c>
      <c r="Q306" s="1072">
        <f t="shared" si="60"/>
        <v>44692</v>
      </c>
      <c r="R306" s="1072">
        <f t="shared" si="60"/>
        <v>44692</v>
      </c>
      <c r="S306" s="1072">
        <f t="shared" si="60"/>
        <v>44691</v>
      </c>
      <c r="T306" s="1072">
        <f t="shared" si="60"/>
        <v>44691</v>
      </c>
      <c r="U306" s="1072">
        <f t="shared" si="60"/>
        <v>44712</v>
      </c>
      <c r="V306" s="1072">
        <f t="shared" si="60"/>
        <v>44719</v>
      </c>
      <c r="W306" s="1072">
        <f t="shared" si="60"/>
        <v>44722</v>
      </c>
      <c r="X306" s="1072">
        <f t="shared" si="60"/>
        <v>44727</v>
      </c>
      <c r="Y306" s="1073">
        <f t="shared" si="60"/>
        <v>44752</v>
      </c>
      <c r="Z306" s="1106">
        <v>44747</v>
      </c>
      <c r="AA306" s="95"/>
    </row>
    <row r="307" spans="1:27" ht="37.5">
      <c r="A307" s="1869">
        <v>30</v>
      </c>
      <c r="B307" s="1044">
        <v>34</v>
      </c>
      <c r="C307" s="1045" t="s">
        <v>727</v>
      </c>
      <c r="D307" s="1046" t="s">
        <v>1576</v>
      </c>
      <c r="E307" s="1047" t="s">
        <v>147</v>
      </c>
      <c r="F307" s="1046" t="s">
        <v>1576</v>
      </c>
      <c r="G307" s="1048" t="s">
        <v>514</v>
      </c>
      <c r="H307" s="1049" t="s">
        <v>728</v>
      </c>
      <c r="I307" s="1050" t="str">
        <f>$I$5</f>
        <v>2-х этапный ЗЗП, без ПС</v>
      </c>
      <c r="J307" s="1051">
        <f>IFERROR(VLOOKUP($D$307,'ИСХОДНИК-даты-2х'!$D$10:$AI$139,2,0),"-")</f>
        <v>44178</v>
      </c>
      <c r="K307" s="1078">
        <f>IFERROR(VLOOKUP($D$307,'ИСХОДНИК-даты-2х'!$D$10:$AI$139,3,0),"-")</f>
        <v>44204</v>
      </c>
      <c r="L307" s="970">
        <f>IFERROR(VLOOKUP($D$307,'ИСХОДНИК-даты-2х'!$D$10:$AI$139,4,0),"-")</f>
        <v>44253</v>
      </c>
      <c r="M307" s="911">
        <f>IFERROR(VLOOKUP($D$307,'ИСХОДНИК-даты-2х'!$D$10:$AI$139,5,0),"-")</f>
        <v>44316</v>
      </c>
      <c r="N307" s="911">
        <f>IFERROR(VLOOKUP($D$307,'ИСХОДНИК-даты-2х'!$D$10:$AI$139,6,0),"-")</f>
        <v>44344</v>
      </c>
      <c r="O307" s="911">
        <f>IFERROR(VLOOKUP($D$307,'ИСХОДНИК-даты-2х'!$D$10:$AI$139,7,0),"-")</f>
        <v>44344</v>
      </c>
      <c r="P307" s="911">
        <f>IFERROR(VLOOKUP($D$307,'ИСХОДНИК-даты-2х'!$D$10:$AI$139,8,0),"-")</f>
        <v>44428</v>
      </c>
      <c r="Q307" s="911">
        <f>IFERROR(VLOOKUP($D$307,'ИСХОДНИК-даты-2х'!$D$10:$AI$139,9,0),"-")</f>
        <v>44460</v>
      </c>
      <c r="R307" s="911">
        <f>IFERROR(VLOOKUP($D$307,'ИСХОДНИК-даты-2х'!$D$10:$AI$139,10,0),"-")</f>
        <v>44460</v>
      </c>
      <c r="S307" s="911">
        <f>IFERROR(VLOOKUP($D$307,'ИСХОДНИК-даты-2х'!$D$10:$AI$139,11,0),"-")</f>
        <v>44459</v>
      </c>
      <c r="T307" s="911">
        <f>IFERROR(VLOOKUP($D$307,'ИСХОДНИК-даты-2х'!$D$10:$AI$139,12,0),"-")</f>
        <v>44459</v>
      </c>
      <c r="U307" s="911">
        <f>IFERROR(VLOOKUP($D$307,'ИСХОДНИК-даты-2х'!$D$10:$AI$139,13,0),"-")</f>
        <v>44480</v>
      </c>
      <c r="V307" s="911">
        <f>IFERROR(VLOOKUP($D$307,'ИСХОДНИК-даты-2х'!$D$10:$AI$139,14,0),"-")</f>
        <v>44487</v>
      </c>
      <c r="W307" s="911">
        <f>IFERROR(VLOOKUP($D$307,'ИСХОДНИК-даты-2х'!$D$10:$AI$139,15,0),"-")</f>
        <v>44490</v>
      </c>
      <c r="X307" s="911">
        <f>IFERROR(VLOOKUP($D$307,'ИСХОДНИК-даты-2х'!$D$10:$AI$139,16,0),"-")</f>
        <v>44495</v>
      </c>
      <c r="Y307" s="1079">
        <f>IFERROR(VLOOKUP($D$307,'ИСХОДНИК-даты-2х'!$D$10:$AI$139,17,0),"-")</f>
        <v>44520</v>
      </c>
      <c r="Z307" s="1104" t="e">
        <f>#N/A</f>
        <v>#N/A</v>
      </c>
      <c r="AA307" s="95"/>
    </row>
    <row r="308" spans="1:27" ht="37.5">
      <c r="A308" s="1869"/>
      <c r="B308" s="1055">
        <f t="shared" ref="B308:C320" si="61">B$307</f>
        <v>34</v>
      </c>
      <c r="C308" s="1056" t="str">
        <f t="shared" si="61"/>
        <v>У_Т</v>
      </c>
      <c r="D308" s="1057" t="s">
        <v>1576</v>
      </c>
      <c r="E308" s="1058" t="s">
        <v>149</v>
      </c>
      <c r="F308" s="1057" t="s">
        <v>1576</v>
      </c>
      <c r="G308" s="1059" t="s">
        <v>514</v>
      </c>
      <c r="H308" s="1060" t="s">
        <v>728</v>
      </c>
      <c r="I308" s="1061"/>
      <c r="J308" s="1062">
        <f t="shared" ref="J308:Y320" si="62">J$307</f>
        <v>44178</v>
      </c>
      <c r="K308" s="1062">
        <f t="shared" si="62"/>
        <v>44204</v>
      </c>
      <c r="L308" s="1062">
        <f t="shared" si="62"/>
        <v>44253</v>
      </c>
      <c r="M308" s="1062">
        <f t="shared" si="62"/>
        <v>44316</v>
      </c>
      <c r="N308" s="1062">
        <f t="shared" si="62"/>
        <v>44344</v>
      </c>
      <c r="O308" s="1062">
        <f t="shared" si="62"/>
        <v>44344</v>
      </c>
      <c r="P308" s="1062">
        <f t="shared" si="62"/>
        <v>44428</v>
      </c>
      <c r="Q308" s="1062">
        <f t="shared" si="62"/>
        <v>44460</v>
      </c>
      <c r="R308" s="1062">
        <f t="shared" si="62"/>
        <v>44460</v>
      </c>
      <c r="S308" s="1062">
        <f t="shared" si="62"/>
        <v>44459</v>
      </c>
      <c r="T308" s="1062">
        <f t="shared" si="62"/>
        <v>44459</v>
      </c>
      <c r="U308" s="1062">
        <f t="shared" si="62"/>
        <v>44480</v>
      </c>
      <c r="V308" s="1062">
        <f t="shared" si="62"/>
        <v>44487</v>
      </c>
      <c r="W308" s="1062">
        <f t="shared" si="62"/>
        <v>44490</v>
      </c>
      <c r="X308" s="1062">
        <f t="shared" si="62"/>
        <v>44495</v>
      </c>
      <c r="Y308" s="1063">
        <f t="shared" si="62"/>
        <v>44520</v>
      </c>
      <c r="Z308" s="1104" t="e">
        <f>#N/A</f>
        <v>#N/A</v>
      </c>
      <c r="AA308" s="95"/>
    </row>
    <row r="309" spans="1:27" ht="37.5">
      <c r="A309" s="1869"/>
      <c r="B309" s="1055">
        <f t="shared" si="61"/>
        <v>34</v>
      </c>
      <c r="C309" s="1056" t="str">
        <f t="shared" si="61"/>
        <v>У_Т</v>
      </c>
      <c r="D309" s="1057" t="s">
        <v>1576</v>
      </c>
      <c r="E309" s="1058" t="s">
        <v>151</v>
      </c>
      <c r="F309" s="1057" t="s">
        <v>1576</v>
      </c>
      <c r="G309" s="1059" t="s">
        <v>514</v>
      </c>
      <c r="H309" s="1060" t="s">
        <v>728</v>
      </c>
      <c r="I309" s="1061"/>
      <c r="J309" s="1062">
        <f t="shared" si="62"/>
        <v>44178</v>
      </c>
      <c r="K309" s="1062">
        <f t="shared" si="62"/>
        <v>44204</v>
      </c>
      <c r="L309" s="1062">
        <f t="shared" si="62"/>
        <v>44253</v>
      </c>
      <c r="M309" s="1062">
        <f t="shared" si="62"/>
        <v>44316</v>
      </c>
      <c r="N309" s="1062">
        <f t="shared" si="62"/>
        <v>44344</v>
      </c>
      <c r="O309" s="1062">
        <f t="shared" si="62"/>
        <v>44344</v>
      </c>
      <c r="P309" s="1062">
        <f t="shared" si="62"/>
        <v>44428</v>
      </c>
      <c r="Q309" s="1062">
        <f t="shared" si="62"/>
        <v>44460</v>
      </c>
      <c r="R309" s="1062">
        <f t="shared" si="62"/>
        <v>44460</v>
      </c>
      <c r="S309" s="1062">
        <f t="shared" si="62"/>
        <v>44459</v>
      </c>
      <c r="T309" s="1062">
        <f t="shared" si="62"/>
        <v>44459</v>
      </c>
      <c r="U309" s="1062">
        <f t="shared" si="62"/>
        <v>44480</v>
      </c>
      <c r="V309" s="1062">
        <f t="shared" si="62"/>
        <v>44487</v>
      </c>
      <c r="W309" s="1062">
        <f t="shared" si="62"/>
        <v>44490</v>
      </c>
      <c r="X309" s="1062">
        <f t="shared" si="62"/>
        <v>44495</v>
      </c>
      <c r="Y309" s="1063">
        <f t="shared" si="62"/>
        <v>44520</v>
      </c>
      <c r="Z309" s="1104" t="e">
        <f>#N/A</f>
        <v>#N/A</v>
      </c>
      <c r="AA309" s="95"/>
    </row>
    <row r="310" spans="1:27" ht="37.5">
      <c r="A310" s="1869"/>
      <c r="B310" s="1055">
        <f t="shared" si="61"/>
        <v>34</v>
      </c>
      <c r="C310" s="1056" t="str">
        <f t="shared" si="61"/>
        <v>У_Т</v>
      </c>
      <c r="D310" s="1057" t="s">
        <v>1576</v>
      </c>
      <c r="E310" s="1058" t="s">
        <v>129</v>
      </c>
      <c r="F310" s="1057" t="s">
        <v>1576</v>
      </c>
      <c r="G310" s="1059" t="s">
        <v>514</v>
      </c>
      <c r="H310" s="1060" t="s">
        <v>729</v>
      </c>
      <c r="I310" s="1061"/>
      <c r="J310" s="1062">
        <f t="shared" si="62"/>
        <v>44178</v>
      </c>
      <c r="K310" s="1062">
        <f t="shared" si="62"/>
        <v>44204</v>
      </c>
      <c r="L310" s="1062">
        <f t="shared" si="62"/>
        <v>44253</v>
      </c>
      <c r="M310" s="1062">
        <f t="shared" si="62"/>
        <v>44316</v>
      </c>
      <c r="N310" s="1062">
        <f t="shared" si="62"/>
        <v>44344</v>
      </c>
      <c r="O310" s="1062">
        <f t="shared" si="62"/>
        <v>44344</v>
      </c>
      <c r="P310" s="1062">
        <f t="shared" si="62"/>
        <v>44428</v>
      </c>
      <c r="Q310" s="1062">
        <f t="shared" si="62"/>
        <v>44460</v>
      </c>
      <c r="R310" s="1062">
        <f t="shared" si="62"/>
        <v>44460</v>
      </c>
      <c r="S310" s="1062">
        <f t="shared" si="62"/>
        <v>44459</v>
      </c>
      <c r="T310" s="1062">
        <f t="shared" si="62"/>
        <v>44459</v>
      </c>
      <c r="U310" s="1062">
        <f t="shared" si="62"/>
        <v>44480</v>
      </c>
      <c r="V310" s="1062">
        <f t="shared" si="62"/>
        <v>44487</v>
      </c>
      <c r="W310" s="1062">
        <f t="shared" si="62"/>
        <v>44490</v>
      </c>
      <c r="X310" s="1062">
        <f t="shared" si="62"/>
        <v>44495</v>
      </c>
      <c r="Y310" s="1063">
        <f t="shared" si="62"/>
        <v>44520</v>
      </c>
      <c r="Z310" s="1091">
        <v>44619</v>
      </c>
      <c r="AA310" s="95"/>
    </row>
    <row r="311" spans="1:27" ht="37.5">
      <c r="A311" s="1869"/>
      <c r="B311" s="1055">
        <f t="shared" si="61"/>
        <v>34</v>
      </c>
      <c r="C311" s="1056" t="str">
        <f t="shared" si="61"/>
        <v>У_Т</v>
      </c>
      <c r="D311" s="1057" t="s">
        <v>1576</v>
      </c>
      <c r="E311" s="1058" t="s">
        <v>131</v>
      </c>
      <c r="F311" s="1057" t="s">
        <v>1576</v>
      </c>
      <c r="G311" s="1059" t="s">
        <v>514</v>
      </c>
      <c r="H311" s="1060" t="s">
        <v>729</v>
      </c>
      <c r="I311" s="1061"/>
      <c r="J311" s="1062">
        <f t="shared" si="62"/>
        <v>44178</v>
      </c>
      <c r="K311" s="1062">
        <f t="shared" si="62"/>
        <v>44204</v>
      </c>
      <c r="L311" s="1062">
        <f t="shared" si="62"/>
        <v>44253</v>
      </c>
      <c r="M311" s="1062">
        <f t="shared" si="62"/>
        <v>44316</v>
      </c>
      <c r="N311" s="1062">
        <f t="shared" si="62"/>
        <v>44344</v>
      </c>
      <c r="O311" s="1062">
        <f t="shared" si="62"/>
        <v>44344</v>
      </c>
      <c r="P311" s="1062">
        <f t="shared" si="62"/>
        <v>44428</v>
      </c>
      <c r="Q311" s="1062">
        <f t="shared" si="62"/>
        <v>44460</v>
      </c>
      <c r="R311" s="1062">
        <f t="shared" si="62"/>
        <v>44460</v>
      </c>
      <c r="S311" s="1062">
        <f t="shared" si="62"/>
        <v>44459</v>
      </c>
      <c r="T311" s="1062">
        <f t="shared" si="62"/>
        <v>44459</v>
      </c>
      <c r="U311" s="1062">
        <f t="shared" si="62"/>
        <v>44480</v>
      </c>
      <c r="V311" s="1062">
        <f t="shared" si="62"/>
        <v>44487</v>
      </c>
      <c r="W311" s="1062">
        <f t="shared" si="62"/>
        <v>44490</v>
      </c>
      <c r="X311" s="1062">
        <f t="shared" si="62"/>
        <v>44495</v>
      </c>
      <c r="Y311" s="1063">
        <f t="shared" si="62"/>
        <v>44520</v>
      </c>
      <c r="Z311" s="1091">
        <v>44619</v>
      </c>
      <c r="AA311" s="95"/>
    </row>
    <row r="312" spans="1:27" ht="37.5">
      <c r="A312" s="1869"/>
      <c r="B312" s="1055">
        <f t="shared" si="61"/>
        <v>34</v>
      </c>
      <c r="C312" s="1056" t="str">
        <f t="shared" si="61"/>
        <v>У_Т</v>
      </c>
      <c r="D312" s="1057" t="s">
        <v>1576</v>
      </c>
      <c r="E312" s="1058" t="s">
        <v>133</v>
      </c>
      <c r="F312" s="1057" t="s">
        <v>1576</v>
      </c>
      <c r="G312" s="1059" t="s">
        <v>514</v>
      </c>
      <c r="H312" s="1060" t="s">
        <v>729</v>
      </c>
      <c r="I312" s="1061"/>
      <c r="J312" s="1062">
        <f t="shared" si="62"/>
        <v>44178</v>
      </c>
      <c r="K312" s="1062">
        <f t="shared" si="62"/>
        <v>44204</v>
      </c>
      <c r="L312" s="1062">
        <f t="shared" si="62"/>
        <v>44253</v>
      </c>
      <c r="M312" s="1062">
        <f t="shared" si="62"/>
        <v>44316</v>
      </c>
      <c r="N312" s="1062">
        <f t="shared" si="62"/>
        <v>44344</v>
      </c>
      <c r="O312" s="1062">
        <f t="shared" si="62"/>
        <v>44344</v>
      </c>
      <c r="P312" s="1062">
        <f t="shared" si="62"/>
        <v>44428</v>
      </c>
      <c r="Q312" s="1062">
        <f t="shared" si="62"/>
        <v>44460</v>
      </c>
      <c r="R312" s="1062">
        <f t="shared" si="62"/>
        <v>44460</v>
      </c>
      <c r="S312" s="1062">
        <f t="shared" si="62"/>
        <v>44459</v>
      </c>
      <c r="T312" s="1062">
        <f t="shared" si="62"/>
        <v>44459</v>
      </c>
      <c r="U312" s="1062">
        <f t="shared" si="62"/>
        <v>44480</v>
      </c>
      <c r="V312" s="1062">
        <f t="shared" si="62"/>
        <v>44487</v>
      </c>
      <c r="W312" s="1062">
        <f t="shared" si="62"/>
        <v>44490</v>
      </c>
      <c r="X312" s="1062">
        <f t="shared" si="62"/>
        <v>44495</v>
      </c>
      <c r="Y312" s="1063">
        <f t="shared" si="62"/>
        <v>44520</v>
      </c>
      <c r="Z312" s="1091">
        <v>44639</v>
      </c>
      <c r="AA312" s="95"/>
    </row>
    <row r="313" spans="1:27" ht="37.5">
      <c r="A313" s="1869"/>
      <c r="B313" s="1055">
        <f t="shared" si="61"/>
        <v>34</v>
      </c>
      <c r="C313" s="1056" t="str">
        <f t="shared" si="61"/>
        <v>У_Т</v>
      </c>
      <c r="D313" s="1057" t="s">
        <v>1576</v>
      </c>
      <c r="E313" s="1058" t="s">
        <v>127</v>
      </c>
      <c r="F313" s="1057" t="s">
        <v>1576</v>
      </c>
      <c r="G313" s="1059" t="s">
        <v>514</v>
      </c>
      <c r="H313" s="1060" t="s">
        <v>729</v>
      </c>
      <c r="I313" s="1061"/>
      <c r="J313" s="1062">
        <f t="shared" si="62"/>
        <v>44178</v>
      </c>
      <c r="K313" s="1062">
        <f t="shared" si="62"/>
        <v>44204</v>
      </c>
      <c r="L313" s="1062">
        <f t="shared" si="62"/>
        <v>44253</v>
      </c>
      <c r="M313" s="1062">
        <f t="shared" si="62"/>
        <v>44316</v>
      </c>
      <c r="N313" s="1062">
        <f t="shared" si="62"/>
        <v>44344</v>
      </c>
      <c r="O313" s="1062">
        <f t="shared" si="62"/>
        <v>44344</v>
      </c>
      <c r="P313" s="1062">
        <f t="shared" si="62"/>
        <v>44428</v>
      </c>
      <c r="Q313" s="1062">
        <f t="shared" si="62"/>
        <v>44460</v>
      </c>
      <c r="R313" s="1062">
        <f t="shared" si="62"/>
        <v>44460</v>
      </c>
      <c r="S313" s="1062">
        <f t="shared" si="62"/>
        <v>44459</v>
      </c>
      <c r="T313" s="1062">
        <f t="shared" si="62"/>
        <v>44459</v>
      </c>
      <c r="U313" s="1062">
        <f t="shared" si="62"/>
        <v>44480</v>
      </c>
      <c r="V313" s="1062">
        <f t="shared" si="62"/>
        <v>44487</v>
      </c>
      <c r="W313" s="1062">
        <f t="shared" si="62"/>
        <v>44490</v>
      </c>
      <c r="X313" s="1062">
        <f t="shared" si="62"/>
        <v>44495</v>
      </c>
      <c r="Y313" s="1063">
        <f t="shared" si="62"/>
        <v>44520</v>
      </c>
      <c r="Z313" s="1091">
        <v>44619</v>
      </c>
      <c r="AA313" s="95"/>
    </row>
    <row r="314" spans="1:27" ht="37.5">
      <c r="A314" s="1869"/>
      <c r="B314" s="1055">
        <f t="shared" si="61"/>
        <v>34</v>
      </c>
      <c r="C314" s="1056" t="str">
        <f t="shared" si="61"/>
        <v>У_Т</v>
      </c>
      <c r="D314" s="1057" t="s">
        <v>1576</v>
      </c>
      <c r="E314" s="1058" t="s">
        <v>115</v>
      </c>
      <c r="F314" s="1057" t="s">
        <v>1576</v>
      </c>
      <c r="G314" s="1059" t="s">
        <v>514</v>
      </c>
      <c r="H314" s="1060" t="s">
        <v>730</v>
      </c>
      <c r="I314" s="1061"/>
      <c r="J314" s="1062">
        <f t="shared" si="62"/>
        <v>44178</v>
      </c>
      <c r="K314" s="1062">
        <f t="shared" si="62"/>
        <v>44204</v>
      </c>
      <c r="L314" s="1062">
        <f t="shared" si="62"/>
        <v>44253</v>
      </c>
      <c r="M314" s="1062">
        <f t="shared" si="62"/>
        <v>44316</v>
      </c>
      <c r="N314" s="1062">
        <f t="shared" si="62"/>
        <v>44344</v>
      </c>
      <c r="O314" s="1062">
        <f t="shared" si="62"/>
        <v>44344</v>
      </c>
      <c r="P314" s="1062">
        <f t="shared" si="62"/>
        <v>44428</v>
      </c>
      <c r="Q314" s="1062">
        <f t="shared" si="62"/>
        <v>44460</v>
      </c>
      <c r="R314" s="1062">
        <f t="shared" si="62"/>
        <v>44460</v>
      </c>
      <c r="S314" s="1062">
        <f t="shared" si="62"/>
        <v>44459</v>
      </c>
      <c r="T314" s="1062">
        <f t="shared" si="62"/>
        <v>44459</v>
      </c>
      <c r="U314" s="1062">
        <f t="shared" si="62"/>
        <v>44480</v>
      </c>
      <c r="V314" s="1062">
        <f t="shared" si="62"/>
        <v>44487</v>
      </c>
      <c r="W314" s="1062">
        <f t="shared" si="62"/>
        <v>44490</v>
      </c>
      <c r="X314" s="1062">
        <f t="shared" si="62"/>
        <v>44495</v>
      </c>
      <c r="Y314" s="1063">
        <f t="shared" si="62"/>
        <v>44520</v>
      </c>
      <c r="Z314" s="1107">
        <v>44304</v>
      </c>
      <c r="AA314" s="95"/>
    </row>
    <row r="315" spans="1:27" ht="37.5">
      <c r="A315" s="1869"/>
      <c r="B315" s="1055">
        <f t="shared" si="61"/>
        <v>34</v>
      </c>
      <c r="C315" s="1056" t="str">
        <f t="shared" si="61"/>
        <v>У_Т</v>
      </c>
      <c r="D315" s="1057" t="s">
        <v>1576</v>
      </c>
      <c r="E315" s="1058" t="s">
        <v>121</v>
      </c>
      <c r="F315" s="1057" t="s">
        <v>1576</v>
      </c>
      <c r="G315" s="1059" t="s">
        <v>514</v>
      </c>
      <c r="H315" s="1060" t="s">
        <v>730</v>
      </c>
      <c r="I315" s="1061"/>
      <c r="J315" s="1062">
        <f t="shared" si="62"/>
        <v>44178</v>
      </c>
      <c r="K315" s="1062">
        <f t="shared" si="62"/>
        <v>44204</v>
      </c>
      <c r="L315" s="1062">
        <f t="shared" si="62"/>
        <v>44253</v>
      </c>
      <c r="M315" s="1062">
        <f t="shared" si="62"/>
        <v>44316</v>
      </c>
      <c r="N315" s="1062">
        <f t="shared" si="62"/>
        <v>44344</v>
      </c>
      <c r="O315" s="1062">
        <f t="shared" si="62"/>
        <v>44344</v>
      </c>
      <c r="P315" s="1062">
        <f t="shared" si="62"/>
        <v>44428</v>
      </c>
      <c r="Q315" s="1062">
        <f t="shared" si="62"/>
        <v>44460</v>
      </c>
      <c r="R315" s="1062">
        <f t="shared" si="62"/>
        <v>44460</v>
      </c>
      <c r="S315" s="1062">
        <f t="shared" si="62"/>
        <v>44459</v>
      </c>
      <c r="T315" s="1062">
        <f t="shared" si="62"/>
        <v>44459</v>
      </c>
      <c r="U315" s="1062">
        <f t="shared" si="62"/>
        <v>44480</v>
      </c>
      <c r="V315" s="1062">
        <f t="shared" si="62"/>
        <v>44487</v>
      </c>
      <c r="W315" s="1062">
        <f t="shared" si="62"/>
        <v>44490</v>
      </c>
      <c r="X315" s="1062">
        <f t="shared" si="62"/>
        <v>44495</v>
      </c>
      <c r="Y315" s="1063">
        <f t="shared" si="62"/>
        <v>44520</v>
      </c>
      <c r="Z315" s="1107">
        <v>44304</v>
      </c>
      <c r="AA315" s="95"/>
    </row>
    <row r="316" spans="1:27" ht="37.5">
      <c r="A316" s="1869"/>
      <c r="B316" s="1055">
        <f t="shared" si="61"/>
        <v>34</v>
      </c>
      <c r="C316" s="1056" t="str">
        <f t="shared" si="61"/>
        <v>У_Т</v>
      </c>
      <c r="D316" s="1057" t="s">
        <v>1576</v>
      </c>
      <c r="E316" s="1058" t="s">
        <v>123</v>
      </c>
      <c r="F316" s="1057" t="s">
        <v>1576</v>
      </c>
      <c r="G316" s="1059" t="s">
        <v>514</v>
      </c>
      <c r="H316" s="1060" t="s">
        <v>730</v>
      </c>
      <c r="I316" s="1061"/>
      <c r="J316" s="1062">
        <f t="shared" si="62"/>
        <v>44178</v>
      </c>
      <c r="K316" s="1062">
        <f t="shared" si="62"/>
        <v>44204</v>
      </c>
      <c r="L316" s="1062">
        <f t="shared" si="62"/>
        <v>44253</v>
      </c>
      <c r="M316" s="1062">
        <f t="shared" si="62"/>
        <v>44316</v>
      </c>
      <c r="N316" s="1062">
        <f t="shared" si="62"/>
        <v>44344</v>
      </c>
      <c r="O316" s="1062">
        <f t="shared" si="62"/>
        <v>44344</v>
      </c>
      <c r="P316" s="1062">
        <f t="shared" si="62"/>
        <v>44428</v>
      </c>
      <c r="Q316" s="1062">
        <f t="shared" si="62"/>
        <v>44460</v>
      </c>
      <c r="R316" s="1062">
        <f t="shared" si="62"/>
        <v>44460</v>
      </c>
      <c r="S316" s="1062">
        <f t="shared" si="62"/>
        <v>44459</v>
      </c>
      <c r="T316" s="1062">
        <f t="shared" si="62"/>
        <v>44459</v>
      </c>
      <c r="U316" s="1062">
        <f t="shared" si="62"/>
        <v>44480</v>
      </c>
      <c r="V316" s="1062">
        <f t="shared" si="62"/>
        <v>44487</v>
      </c>
      <c r="W316" s="1062">
        <f t="shared" si="62"/>
        <v>44490</v>
      </c>
      <c r="X316" s="1062">
        <f t="shared" si="62"/>
        <v>44495</v>
      </c>
      <c r="Y316" s="1063">
        <f t="shared" si="62"/>
        <v>44520</v>
      </c>
      <c r="Z316" s="1107">
        <v>44302</v>
      </c>
      <c r="AA316" s="95"/>
    </row>
    <row r="317" spans="1:27" ht="37.5">
      <c r="A317" s="1869"/>
      <c r="B317" s="1055">
        <f t="shared" si="61"/>
        <v>34</v>
      </c>
      <c r="C317" s="1056" t="str">
        <f t="shared" si="61"/>
        <v>У_Т</v>
      </c>
      <c r="D317" s="1057" t="s">
        <v>1576</v>
      </c>
      <c r="E317" s="1058" t="s">
        <v>125</v>
      </c>
      <c r="F317" s="1057" t="s">
        <v>1576</v>
      </c>
      <c r="G317" s="1059" t="s">
        <v>514</v>
      </c>
      <c r="H317" s="1060" t="s">
        <v>730</v>
      </c>
      <c r="I317" s="1061"/>
      <c r="J317" s="1062">
        <f t="shared" si="62"/>
        <v>44178</v>
      </c>
      <c r="K317" s="1062">
        <f t="shared" si="62"/>
        <v>44204</v>
      </c>
      <c r="L317" s="1062">
        <f t="shared" si="62"/>
        <v>44253</v>
      </c>
      <c r="M317" s="1062">
        <f t="shared" si="62"/>
        <v>44316</v>
      </c>
      <c r="N317" s="1062">
        <f t="shared" si="62"/>
        <v>44344</v>
      </c>
      <c r="O317" s="1062">
        <f t="shared" si="62"/>
        <v>44344</v>
      </c>
      <c r="P317" s="1062">
        <f t="shared" si="62"/>
        <v>44428</v>
      </c>
      <c r="Q317" s="1062">
        <f t="shared" si="62"/>
        <v>44460</v>
      </c>
      <c r="R317" s="1062">
        <f t="shared" si="62"/>
        <v>44460</v>
      </c>
      <c r="S317" s="1062">
        <f t="shared" si="62"/>
        <v>44459</v>
      </c>
      <c r="T317" s="1062">
        <f t="shared" si="62"/>
        <v>44459</v>
      </c>
      <c r="U317" s="1062">
        <f t="shared" si="62"/>
        <v>44480</v>
      </c>
      <c r="V317" s="1062">
        <f t="shared" si="62"/>
        <v>44487</v>
      </c>
      <c r="W317" s="1062">
        <f t="shared" si="62"/>
        <v>44490</v>
      </c>
      <c r="X317" s="1062">
        <f t="shared" si="62"/>
        <v>44495</v>
      </c>
      <c r="Y317" s="1063">
        <f t="shared" si="62"/>
        <v>44520</v>
      </c>
      <c r="Z317" s="1107">
        <v>44304</v>
      </c>
      <c r="AA317" s="95"/>
    </row>
    <row r="318" spans="1:27" ht="37.5">
      <c r="A318" s="1869"/>
      <c r="B318" s="1055">
        <f t="shared" si="61"/>
        <v>34</v>
      </c>
      <c r="C318" s="1056" t="str">
        <f t="shared" si="61"/>
        <v>У_Т</v>
      </c>
      <c r="D318" s="1057" t="s">
        <v>1576</v>
      </c>
      <c r="E318" s="1058" t="s">
        <v>153</v>
      </c>
      <c r="F318" s="1057" t="s">
        <v>1576</v>
      </c>
      <c r="G318" s="1059" t="s">
        <v>514</v>
      </c>
      <c r="H318" s="1060" t="s">
        <v>731</v>
      </c>
      <c r="I318" s="1061"/>
      <c r="J318" s="1062">
        <f t="shared" si="62"/>
        <v>44178</v>
      </c>
      <c r="K318" s="1062">
        <f t="shared" si="62"/>
        <v>44204</v>
      </c>
      <c r="L318" s="1062">
        <f t="shared" si="62"/>
        <v>44253</v>
      </c>
      <c r="M318" s="1062">
        <f t="shared" si="62"/>
        <v>44316</v>
      </c>
      <c r="N318" s="1062">
        <f t="shared" si="62"/>
        <v>44344</v>
      </c>
      <c r="O318" s="1062">
        <f t="shared" si="62"/>
        <v>44344</v>
      </c>
      <c r="P318" s="1062">
        <f t="shared" si="62"/>
        <v>44428</v>
      </c>
      <c r="Q318" s="1062">
        <f t="shared" si="62"/>
        <v>44460</v>
      </c>
      <c r="R318" s="1062">
        <f t="shared" si="62"/>
        <v>44460</v>
      </c>
      <c r="S318" s="1062">
        <f t="shared" si="62"/>
        <v>44459</v>
      </c>
      <c r="T318" s="1062">
        <f t="shared" si="62"/>
        <v>44459</v>
      </c>
      <c r="U318" s="1062">
        <f t="shared" si="62"/>
        <v>44480</v>
      </c>
      <c r="V318" s="1062">
        <f t="shared" si="62"/>
        <v>44487</v>
      </c>
      <c r="W318" s="1062">
        <f t="shared" si="62"/>
        <v>44490</v>
      </c>
      <c r="X318" s="1062">
        <f t="shared" si="62"/>
        <v>44495</v>
      </c>
      <c r="Y318" s="1063">
        <f t="shared" si="62"/>
        <v>44520</v>
      </c>
      <c r="Z318" s="1064">
        <v>44704</v>
      </c>
      <c r="AA318" s="95"/>
    </row>
    <row r="319" spans="1:27" ht="37.5">
      <c r="A319" s="1869"/>
      <c r="B319" s="1055">
        <f t="shared" si="61"/>
        <v>34</v>
      </c>
      <c r="C319" s="1056" t="str">
        <f t="shared" si="61"/>
        <v>У_Т</v>
      </c>
      <c r="D319" s="1057" t="s">
        <v>1576</v>
      </c>
      <c r="E319" s="1058" t="s">
        <v>155</v>
      </c>
      <c r="F319" s="1057" t="s">
        <v>1576</v>
      </c>
      <c r="G319" s="1059" t="s">
        <v>514</v>
      </c>
      <c r="H319" s="1060" t="s">
        <v>731</v>
      </c>
      <c r="I319" s="1061"/>
      <c r="J319" s="1062">
        <f t="shared" si="62"/>
        <v>44178</v>
      </c>
      <c r="K319" s="1062">
        <f t="shared" si="62"/>
        <v>44204</v>
      </c>
      <c r="L319" s="1062">
        <f t="shared" si="62"/>
        <v>44253</v>
      </c>
      <c r="M319" s="1062">
        <f t="shared" si="62"/>
        <v>44316</v>
      </c>
      <c r="N319" s="1062">
        <f t="shared" si="62"/>
        <v>44344</v>
      </c>
      <c r="O319" s="1062">
        <f t="shared" si="62"/>
        <v>44344</v>
      </c>
      <c r="P319" s="1062">
        <f t="shared" si="62"/>
        <v>44428</v>
      </c>
      <c r="Q319" s="1062">
        <f t="shared" si="62"/>
        <v>44460</v>
      </c>
      <c r="R319" s="1062">
        <f t="shared" si="62"/>
        <v>44460</v>
      </c>
      <c r="S319" s="1062">
        <f t="shared" si="62"/>
        <v>44459</v>
      </c>
      <c r="T319" s="1062">
        <f t="shared" si="62"/>
        <v>44459</v>
      </c>
      <c r="U319" s="1062">
        <f t="shared" si="62"/>
        <v>44480</v>
      </c>
      <c r="V319" s="1062">
        <f t="shared" si="62"/>
        <v>44487</v>
      </c>
      <c r="W319" s="1062">
        <f t="shared" si="62"/>
        <v>44490</v>
      </c>
      <c r="X319" s="1062">
        <f t="shared" si="62"/>
        <v>44495</v>
      </c>
      <c r="Y319" s="1063">
        <f t="shared" si="62"/>
        <v>44520</v>
      </c>
      <c r="Z319" s="1064">
        <v>44704</v>
      </c>
      <c r="AA319" s="95"/>
    </row>
    <row r="320" spans="1:27" ht="37.5">
      <c r="A320" s="1869"/>
      <c r="B320" s="1065">
        <f t="shared" si="61"/>
        <v>34</v>
      </c>
      <c r="C320" s="1066" t="str">
        <f t="shared" si="61"/>
        <v>У_Т</v>
      </c>
      <c r="D320" s="1067" t="s">
        <v>1576</v>
      </c>
      <c r="E320" s="1068" t="s">
        <v>157</v>
      </c>
      <c r="F320" s="1067" t="s">
        <v>1576</v>
      </c>
      <c r="G320" s="1069" t="s">
        <v>514</v>
      </c>
      <c r="H320" s="1070" t="s">
        <v>731</v>
      </c>
      <c r="I320" s="1071"/>
      <c r="J320" s="1072">
        <f t="shared" si="62"/>
        <v>44178</v>
      </c>
      <c r="K320" s="1072">
        <f t="shared" si="62"/>
        <v>44204</v>
      </c>
      <c r="L320" s="1072">
        <f t="shared" si="62"/>
        <v>44253</v>
      </c>
      <c r="M320" s="1072">
        <f t="shared" si="62"/>
        <v>44316</v>
      </c>
      <c r="N320" s="1072">
        <f t="shared" si="62"/>
        <v>44344</v>
      </c>
      <c r="O320" s="1072">
        <f t="shared" si="62"/>
        <v>44344</v>
      </c>
      <c r="P320" s="1072">
        <f t="shared" si="62"/>
        <v>44428</v>
      </c>
      <c r="Q320" s="1072">
        <f t="shared" si="62"/>
        <v>44460</v>
      </c>
      <c r="R320" s="1072">
        <f t="shared" si="62"/>
        <v>44460</v>
      </c>
      <c r="S320" s="1072">
        <f t="shared" si="62"/>
        <v>44459</v>
      </c>
      <c r="T320" s="1072">
        <f t="shared" si="62"/>
        <v>44459</v>
      </c>
      <c r="U320" s="1072">
        <f t="shared" si="62"/>
        <v>44480</v>
      </c>
      <c r="V320" s="1072">
        <f t="shared" si="62"/>
        <v>44487</v>
      </c>
      <c r="W320" s="1072">
        <f t="shared" si="62"/>
        <v>44490</v>
      </c>
      <c r="X320" s="1072">
        <f t="shared" si="62"/>
        <v>44495</v>
      </c>
      <c r="Y320" s="1073">
        <f t="shared" si="62"/>
        <v>44520</v>
      </c>
      <c r="Z320" s="1064">
        <v>44704</v>
      </c>
      <c r="AA320" s="95"/>
    </row>
    <row r="321" spans="1:27" ht="37.5">
      <c r="A321" s="1869">
        <v>31</v>
      </c>
      <c r="B321" s="1044">
        <v>35</v>
      </c>
      <c r="C321" s="1045" t="s">
        <v>727</v>
      </c>
      <c r="D321" s="1046" t="s">
        <v>1583</v>
      </c>
      <c r="E321" s="1047" t="s">
        <v>590</v>
      </c>
      <c r="F321" s="1046" t="s">
        <v>1583</v>
      </c>
      <c r="G321" s="1048" t="s">
        <v>514</v>
      </c>
      <c r="H321" s="1049" t="s">
        <v>1575</v>
      </c>
      <c r="I321" s="1050" t="str">
        <f>$I$5</f>
        <v>2-х этапный ЗЗП, без ПС</v>
      </c>
      <c r="J321" s="1051" t="str">
        <f>IFERROR(VLOOKUP($D$321,'ИСХОДНИК-даты-2х'!$D$10:$AI$139,2,0),"-")</f>
        <v>-</v>
      </c>
      <c r="K321" s="1078" t="str">
        <f>IFERROR(VLOOKUP($D$321,'ИСХОДНИК-даты-2х'!$D$10:$AI$139,3,0),"-")</f>
        <v>-</v>
      </c>
      <c r="L321" s="970" t="str">
        <f>IFERROR(VLOOKUP($D$321,'ИСХОДНИК-даты-2х'!$D$10:$AI$139,4,0),"-")</f>
        <v>-</v>
      </c>
      <c r="M321" s="911" t="str">
        <f>IFERROR(VLOOKUP($D$321,'ИСХОДНИК-даты-2х'!$D$10:$AI$139,5,0),"-")</f>
        <v>-</v>
      </c>
      <c r="N321" s="911" t="str">
        <f>IFERROR(VLOOKUP($D$321,'ИСХОДНИК-даты-2х'!$D$10:$AI$139,6,0),"-")</f>
        <v>-</v>
      </c>
      <c r="O321" s="911" t="str">
        <f>IFERROR(VLOOKUP($D$321,'ИСХОДНИК-даты-2х'!$D$10:$AI$139,7,0),"-")</f>
        <v>-</v>
      </c>
      <c r="P321" s="911" t="str">
        <f>IFERROR(VLOOKUP($D$321,'ИСХОДНИК-даты-2х'!$D$10:$AI$139,8,0),"-")</f>
        <v>-</v>
      </c>
      <c r="Q321" s="911" t="str">
        <f>IFERROR(VLOOKUP($D$321,'ИСХОДНИК-даты-2х'!$D$10:$AI$139,9,0),"-")</f>
        <v>-</v>
      </c>
      <c r="R321" s="911" t="str">
        <f>IFERROR(VLOOKUP($D$321,'ИСХОДНИК-даты-2х'!$D$10:$AI$139,10,0),"-")</f>
        <v>-</v>
      </c>
      <c r="S321" s="911" t="str">
        <f>IFERROR(VLOOKUP($D$321,'ИСХОДНИК-даты-2х'!$D$10:$AI$139,11,0),"-")</f>
        <v>-</v>
      </c>
      <c r="T321" s="911" t="str">
        <f>IFERROR(VLOOKUP($D$321,'ИСХОДНИК-даты-2х'!$D$10:$AI$139,12,0),"-")</f>
        <v>-</v>
      </c>
      <c r="U321" s="911" t="str">
        <f>IFERROR(VLOOKUP($D$321,'ИСХОДНИК-даты-2х'!$D$10:$AI$139,13,0),"-")</f>
        <v>-</v>
      </c>
      <c r="V321" s="911" t="str">
        <f>IFERROR(VLOOKUP($D$321,'ИСХОДНИК-даты-2х'!$D$10:$AI$139,14,0),"-")</f>
        <v>-</v>
      </c>
      <c r="W321" s="911" t="str">
        <f>IFERROR(VLOOKUP($D$321,'ИСХОДНИК-даты-2х'!$D$10:$AI$139,15,0),"-")</f>
        <v>-</v>
      </c>
      <c r="X321" s="911" t="str">
        <f>IFERROR(VLOOKUP($D$321,'ИСХОДНИК-даты-2х'!$D$10:$AI$139,16,0),"-")</f>
        <v>-</v>
      </c>
      <c r="Y321" s="1079" t="str">
        <f>IFERROR(VLOOKUP($D$321,'ИСХОДНИК-даты-2х'!$D$10:$AI$139,17,0),"-")</f>
        <v>-</v>
      </c>
      <c r="Z321" s="1107">
        <v>43891</v>
      </c>
      <c r="AA321" s="95"/>
    </row>
    <row r="322" spans="1:27">
      <c r="A322" s="1869"/>
      <c r="B322" s="1055">
        <f t="shared" ref="B322:C337" si="63">B$321</f>
        <v>35</v>
      </c>
      <c r="C322" s="1056" t="str">
        <f t="shared" si="63"/>
        <v>У_Т</v>
      </c>
      <c r="D322" s="1057" t="s">
        <v>1583</v>
      </c>
      <c r="E322" s="1058" t="s">
        <v>594</v>
      </c>
      <c r="F322" s="1057" t="s">
        <v>1583</v>
      </c>
      <c r="G322" s="1059" t="s">
        <v>514</v>
      </c>
      <c r="H322" s="1060" t="s">
        <v>1577</v>
      </c>
      <c r="I322" s="1061"/>
      <c r="J322" s="1062" t="str">
        <f t="shared" ref="J322:Y331" si="64">J$321</f>
        <v>-</v>
      </c>
      <c r="K322" s="1062" t="str">
        <f t="shared" si="64"/>
        <v>-</v>
      </c>
      <c r="L322" s="1062" t="str">
        <f t="shared" si="64"/>
        <v>-</v>
      </c>
      <c r="M322" s="1062" t="str">
        <f t="shared" si="64"/>
        <v>-</v>
      </c>
      <c r="N322" s="1062" t="str">
        <f t="shared" si="64"/>
        <v>-</v>
      </c>
      <c r="O322" s="1062" t="str">
        <f t="shared" si="64"/>
        <v>-</v>
      </c>
      <c r="P322" s="1062" t="str">
        <f t="shared" si="64"/>
        <v>-</v>
      </c>
      <c r="Q322" s="1062" t="str">
        <f t="shared" si="64"/>
        <v>-</v>
      </c>
      <c r="R322" s="1062" t="str">
        <f t="shared" si="64"/>
        <v>-</v>
      </c>
      <c r="S322" s="1062" t="str">
        <f t="shared" si="64"/>
        <v>-</v>
      </c>
      <c r="T322" s="1062" t="str">
        <f t="shared" si="64"/>
        <v>-</v>
      </c>
      <c r="U322" s="1062" t="str">
        <f t="shared" si="64"/>
        <v>-</v>
      </c>
      <c r="V322" s="1062" t="str">
        <f t="shared" si="64"/>
        <v>-</v>
      </c>
      <c r="W322" s="1062" t="str">
        <f t="shared" si="64"/>
        <v>-</v>
      </c>
      <c r="X322" s="1062" t="str">
        <f t="shared" si="64"/>
        <v>-</v>
      </c>
      <c r="Y322" s="1063" t="str">
        <f t="shared" si="64"/>
        <v>-</v>
      </c>
      <c r="Z322" s="1107">
        <v>45082</v>
      </c>
      <c r="AA322" s="95"/>
    </row>
    <row r="323" spans="1:27" ht="37.5">
      <c r="A323" s="1869"/>
      <c r="B323" s="1055">
        <f t="shared" si="63"/>
        <v>35</v>
      </c>
      <c r="C323" s="1056" t="str">
        <f t="shared" si="63"/>
        <v>У_Т</v>
      </c>
      <c r="D323" s="1057" t="s">
        <v>1583</v>
      </c>
      <c r="E323" s="1058" t="s">
        <v>302</v>
      </c>
      <c r="F323" s="1057" t="s">
        <v>1583</v>
      </c>
      <c r="G323" s="1059" t="s">
        <v>514</v>
      </c>
      <c r="H323" s="1060" t="s">
        <v>1579</v>
      </c>
      <c r="I323" s="1061"/>
      <c r="J323" s="1062" t="str">
        <f t="shared" si="64"/>
        <v>-</v>
      </c>
      <c r="K323" s="1062" t="str">
        <f t="shared" si="64"/>
        <v>-</v>
      </c>
      <c r="L323" s="1062" t="str">
        <f t="shared" si="64"/>
        <v>-</v>
      </c>
      <c r="M323" s="1062" t="str">
        <f t="shared" si="64"/>
        <v>-</v>
      </c>
      <c r="N323" s="1062" t="str">
        <f t="shared" si="64"/>
        <v>-</v>
      </c>
      <c r="O323" s="1062" t="str">
        <f t="shared" si="64"/>
        <v>-</v>
      </c>
      <c r="P323" s="1062" t="str">
        <f t="shared" si="64"/>
        <v>-</v>
      </c>
      <c r="Q323" s="1062" t="str">
        <f t="shared" si="64"/>
        <v>-</v>
      </c>
      <c r="R323" s="1062" t="str">
        <f t="shared" si="64"/>
        <v>-</v>
      </c>
      <c r="S323" s="1062" t="str">
        <f t="shared" si="64"/>
        <v>-</v>
      </c>
      <c r="T323" s="1062" t="str">
        <f t="shared" si="64"/>
        <v>-</v>
      </c>
      <c r="U323" s="1062" t="str">
        <f t="shared" si="64"/>
        <v>-</v>
      </c>
      <c r="V323" s="1062" t="str">
        <f t="shared" si="64"/>
        <v>-</v>
      </c>
      <c r="W323" s="1062" t="str">
        <f t="shared" si="64"/>
        <v>-</v>
      </c>
      <c r="X323" s="1062" t="str">
        <f t="shared" si="64"/>
        <v>-</v>
      </c>
      <c r="Y323" s="1063" t="str">
        <f t="shared" si="64"/>
        <v>-</v>
      </c>
      <c r="Z323" s="1107">
        <v>44982</v>
      </c>
      <c r="AA323" s="95"/>
    </row>
    <row r="324" spans="1:27" ht="37.5">
      <c r="A324" s="1869"/>
      <c r="B324" s="1055">
        <f t="shared" si="63"/>
        <v>35</v>
      </c>
      <c r="C324" s="1056" t="str">
        <f t="shared" si="63"/>
        <v>У_Т</v>
      </c>
      <c r="D324" s="1057" t="s">
        <v>1583</v>
      </c>
      <c r="E324" s="1058" t="s">
        <v>304</v>
      </c>
      <c r="F324" s="1057" t="s">
        <v>1583</v>
      </c>
      <c r="G324" s="1059" t="s">
        <v>514</v>
      </c>
      <c r="H324" s="1060" t="s">
        <v>1579</v>
      </c>
      <c r="I324" s="1061"/>
      <c r="J324" s="1062" t="str">
        <f t="shared" si="64"/>
        <v>-</v>
      </c>
      <c r="K324" s="1062" t="str">
        <f t="shared" si="64"/>
        <v>-</v>
      </c>
      <c r="L324" s="1062" t="str">
        <f t="shared" si="64"/>
        <v>-</v>
      </c>
      <c r="M324" s="1062" t="str">
        <f t="shared" si="64"/>
        <v>-</v>
      </c>
      <c r="N324" s="1062" t="str">
        <f t="shared" si="64"/>
        <v>-</v>
      </c>
      <c r="O324" s="1062" t="str">
        <f t="shared" si="64"/>
        <v>-</v>
      </c>
      <c r="P324" s="1062" t="str">
        <f t="shared" si="64"/>
        <v>-</v>
      </c>
      <c r="Q324" s="1062" t="str">
        <f t="shared" si="64"/>
        <v>-</v>
      </c>
      <c r="R324" s="1062" t="str">
        <f t="shared" si="64"/>
        <v>-</v>
      </c>
      <c r="S324" s="1062" t="str">
        <f t="shared" si="64"/>
        <v>-</v>
      </c>
      <c r="T324" s="1062" t="str">
        <f t="shared" si="64"/>
        <v>-</v>
      </c>
      <c r="U324" s="1062" t="str">
        <f t="shared" si="64"/>
        <v>-</v>
      </c>
      <c r="V324" s="1062" t="str">
        <f t="shared" si="64"/>
        <v>-</v>
      </c>
      <c r="W324" s="1062" t="str">
        <f t="shared" si="64"/>
        <v>-</v>
      </c>
      <c r="X324" s="1062" t="str">
        <f t="shared" si="64"/>
        <v>-</v>
      </c>
      <c r="Y324" s="1063" t="str">
        <f t="shared" si="64"/>
        <v>-</v>
      </c>
      <c r="Z324" s="1107">
        <v>44982</v>
      </c>
      <c r="AA324" s="95"/>
    </row>
    <row r="325" spans="1:27" ht="37.5">
      <c r="A325" s="1869"/>
      <c r="B325" s="1055">
        <f t="shared" si="63"/>
        <v>35</v>
      </c>
      <c r="C325" s="1056" t="str">
        <f t="shared" si="63"/>
        <v>У_Т</v>
      </c>
      <c r="D325" s="1057" t="s">
        <v>1583</v>
      </c>
      <c r="E325" s="1058" t="s">
        <v>898</v>
      </c>
      <c r="F325" s="1057" t="s">
        <v>1583</v>
      </c>
      <c r="G325" s="1059" t="s">
        <v>514</v>
      </c>
      <c r="H325" s="1060" t="s">
        <v>1580</v>
      </c>
      <c r="I325" s="1061"/>
      <c r="J325" s="1062" t="str">
        <f t="shared" si="64"/>
        <v>-</v>
      </c>
      <c r="K325" s="1062" t="str">
        <f t="shared" si="64"/>
        <v>-</v>
      </c>
      <c r="L325" s="1062" t="str">
        <f t="shared" si="64"/>
        <v>-</v>
      </c>
      <c r="M325" s="1062" t="str">
        <f t="shared" si="64"/>
        <v>-</v>
      </c>
      <c r="N325" s="1062" t="str">
        <f t="shared" si="64"/>
        <v>-</v>
      </c>
      <c r="O325" s="1062" t="str">
        <f t="shared" si="64"/>
        <v>-</v>
      </c>
      <c r="P325" s="1062" t="str">
        <f t="shared" si="64"/>
        <v>-</v>
      </c>
      <c r="Q325" s="1062" t="str">
        <f t="shared" si="64"/>
        <v>-</v>
      </c>
      <c r="R325" s="1062" t="str">
        <f t="shared" si="64"/>
        <v>-</v>
      </c>
      <c r="S325" s="1062" t="str">
        <f t="shared" si="64"/>
        <v>-</v>
      </c>
      <c r="T325" s="1062" t="str">
        <f t="shared" si="64"/>
        <v>-</v>
      </c>
      <c r="U325" s="1062" t="str">
        <f t="shared" si="64"/>
        <v>-</v>
      </c>
      <c r="V325" s="1062" t="str">
        <f t="shared" si="64"/>
        <v>-</v>
      </c>
      <c r="W325" s="1062" t="str">
        <f t="shared" si="64"/>
        <v>-</v>
      </c>
      <c r="X325" s="1062" t="str">
        <f t="shared" si="64"/>
        <v>-</v>
      </c>
      <c r="Y325" s="1063" t="str">
        <f t="shared" si="64"/>
        <v>-</v>
      </c>
      <c r="Z325" s="1107">
        <v>45126</v>
      </c>
      <c r="AA325" s="95"/>
    </row>
    <row r="326" spans="1:27" ht="37.5">
      <c r="A326" s="1869"/>
      <c r="B326" s="1055">
        <f t="shared" si="63"/>
        <v>35</v>
      </c>
      <c r="C326" s="1056" t="str">
        <f t="shared" si="63"/>
        <v>У_Т</v>
      </c>
      <c r="D326" s="1057" t="s">
        <v>1583</v>
      </c>
      <c r="E326" s="1058" t="s">
        <v>900</v>
      </c>
      <c r="F326" s="1057" t="s">
        <v>1583</v>
      </c>
      <c r="G326" s="1059" t="s">
        <v>514</v>
      </c>
      <c r="H326" s="1060" t="s">
        <v>1580</v>
      </c>
      <c r="I326" s="1061"/>
      <c r="J326" s="1062" t="str">
        <f t="shared" si="64"/>
        <v>-</v>
      </c>
      <c r="K326" s="1062" t="str">
        <f t="shared" si="64"/>
        <v>-</v>
      </c>
      <c r="L326" s="1062" t="str">
        <f t="shared" si="64"/>
        <v>-</v>
      </c>
      <c r="M326" s="1062" t="str">
        <f t="shared" si="64"/>
        <v>-</v>
      </c>
      <c r="N326" s="1062" t="str">
        <f t="shared" si="64"/>
        <v>-</v>
      </c>
      <c r="O326" s="1062" t="str">
        <f t="shared" si="64"/>
        <v>-</v>
      </c>
      <c r="P326" s="1062" t="str">
        <f t="shared" si="64"/>
        <v>-</v>
      </c>
      <c r="Q326" s="1062" t="str">
        <f t="shared" si="64"/>
        <v>-</v>
      </c>
      <c r="R326" s="1062" t="str">
        <f t="shared" si="64"/>
        <v>-</v>
      </c>
      <c r="S326" s="1062" t="str">
        <f t="shared" si="64"/>
        <v>-</v>
      </c>
      <c r="T326" s="1062" t="str">
        <f t="shared" si="64"/>
        <v>-</v>
      </c>
      <c r="U326" s="1062" t="str">
        <f t="shared" si="64"/>
        <v>-</v>
      </c>
      <c r="V326" s="1062" t="str">
        <f t="shared" si="64"/>
        <v>-</v>
      </c>
      <c r="W326" s="1062" t="str">
        <f t="shared" si="64"/>
        <v>-</v>
      </c>
      <c r="X326" s="1062" t="str">
        <f t="shared" si="64"/>
        <v>-</v>
      </c>
      <c r="Y326" s="1063" t="str">
        <f t="shared" si="64"/>
        <v>-</v>
      </c>
      <c r="Z326" s="1107">
        <v>45126</v>
      </c>
      <c r="AA326" s="95"/>
    </row>
    <row r="327" spans="1:27" ht="37.5">
      <c r="A327" s="1869"/>
      <c r="B327" s="1055">
        <f t="shared" si="63"/>
        <v>35</v>
      </c>
      <c r="C327" s="1056" t="str">
        <f t="shared" si="63"/>
        <v>У_Т</v>
      </c>
      <c r="D327" s="1057" t="s">
        <v>1583</v>
      </c>
      <c r="E327" s="1058" t="s">
        <v>901</v>
      </c>
      <c r="F327" s="1057" t="s">
        <v>1583</v>
      </c>
      <c r="G327" s="1059" t="s">
        <v>514</v>
      </c>
      <c r="H327" s="1060" t="s">
        <v>1580</v>
      </c>
      <c r="I327" s="1061"/>
      <c r="J327" s="1062" t="str">
        <f t="shared" si="64"/>
        <v>-</v>
      </c>
      <c r="K327" s="1062" t="str">
        <f t="shared" si="64"/>
        <v>-</v>
      </c>
      <c r="L327" s="1062" t="str">
        <f t="shared" si="64"/>
        <v>-</v>
      </c>
      <c r="M327" s="1062" t="str">
        <f t="shared" si="64"/>
        <v>-</v>
      </c>
      <c r="N327" s="1062" t="str">
        <f t="shared" si="64"/>
        <v>-</v>
      </c>
      <c r="O327" s="1062" t="str">
        <f t="shared" si="64"/>
        <v>-</v>
      </c>
      <c r="P327" s="1062" t="str">
        <f t="shared" si="64"/>
        <v>-</v>
      </c>
      <c r="Q327" s="1062" t="str">
        <f t="shared" si="64"/>
        <v>-</v>
      </c>
      <c r="R327" s="1062" t="str">
        <f t="shared" si="64"/>
        <v>-</v>
      </c>
      <c r="S327" s="1062" t="str">
        <f t="shared" si="64"/>
        <v>-</v>
      </c>
      <c r="T327" s="1062" t="str">
        <f t="shared" si="64"/>
        <v>-</v>
      </c>
      <c r="U327" s="1062" t="str">
        <f t="shared" si="64"/>
        <v>-</v>
      </c>
      <c r="V327" s="1062" t="str">
        <f t="shared" si="64"/>
        <v>-</v>
      </c>
      <c r="W327" s="1062" t="str">
        <f t="shared" si="64"/>
        <v>-</v>
      </c>
      <c r="X327" s="1062" t="str">
        <f t="shared" si="64"/>
        <v>-</v>
      </c>
      <c r="Y327" s="1063" t="str">
        <f t="shared" si="64"/>
        <v>-</v>
      </c>
      <c r="Z327" s="1107">
        <v>45126</v>
      </c>
      <c r="AA327" s="95"/>
    </row>
    <row r="328" spans="1:27" ht="37.5">
      <c r="A328" s="1869"/>
      <c r="B328" s="1055">
        <f t="shared" si="63"/>
        <v>35</v>
      </c>
      <c r="C328" s="1056" t="str">
        <f t="shared" si="63"/>
        <v>У_Т</v>
      </c>
      <c r="D328" s="1057" t="s">
        <v>1583</v>
      </c>
      <c r="E328" s="1058" t="s">
        <v>902</v>
      </c>
      <c r="F328" s="1057" t="s">
        <v>1583</v>
      </c>
      <c r="G328" s="1059" t="s">
        <v>514</v>
      </c>
      <c r="H328" s="1060" t="s">
        <v>1580</v>
      </c>
      <c r="I328" s="1061"/>
      <c r="J328" s="1062" t="str">
        <f t="shared" si="64"/>
        <v>-</v>
      </c>
      <c r="K328" s="1062" t="str">
        <f t="shared" si="64"/>
        <v>-</v>
      </c>
      <c r="L328" s="1062" t="str">
        <f t="shared" si="64"/>
        <v>-</v>
      </c>
      <c r="M328" s="1062" t="str">
        <f t="shared" si="64"/>
        <v>-</v>
      </c>
      <c r="N328" s="1062" t="str">
        <f t="shared" si="64"/>
        <v>-</v>
      </c>
      <c r="O328" s="1062" t="str">
        <f t="shared" si="64"/>
        <v>-</v>
      </c>
      <c r="P328" s="1062" t="str">
        <f t="shared" si="64"/>
        <v>-</v>
      </c>
      <c r="Q328" s="1062" t="str">
        <f t="shared" si="64"/>
        <v>-</v>
      </c>
      <c r="R328" s="1062" t="str">
        <f t="shared" si="64"/>
        <v>-</v>
      </c>
      <c r="S328" s="1062" t="str">
        <f t="shared" si="64"/>
        <v>-</v>
      </c>
      <c r="T328" s="1062" t="str">
        <f t="shared" si="64"/>
        <v>-</v>
      </c>
      <c r="U328" s="1062" t="str">
        <f t="shared" si="64"/>
        <v>-</v>
      </c>
      <c r="V328" s="1062" t="str">
        <f t="shared" si="64"/>
        <v>-</v>
      </c>
      <c r="W328" s="1062" t="str">
        <f t="shared" si="64"/>
        <v>-</v>
      </c>
      <c r="X328" s="1062" t="str">
        <f t="shared" si="64"/>
        <v>-</v>
      </c>
      <c r="Y328" s="1063" t="str">
        <f t="shared" si="64"/>
        <v>-</v>
      </c>
      <c r="Z328" s="1107">
        <v>45126</v>
      </c>
      <c r="AA328" s="95"/>
    </row>
    <row r="329" spans="1:27" ht="37.5">
      <c r="A329" s="1869"/>
      <c r="B329" s="1055">
        <f t="shared" si="63"/>
        <v>35</v>
      </c>
      <c r="C329" s="1056" t="str">
        <f t="shared" si="63"/>
        <v>У_Т</v>
      </c>
      <c r="D329" s="1057" t="s">
        <v>1583</v>
      </c>
      <c r="E329" s="1058" t="s">
        <v>588</v>
      </c>
      <c r="F329" s="1057" t="s">
        <v>1583</v>
      </c>
      <c r="G329" s="1059" t="s">
        <v>514</v>
      </c>
      <c r="H329" s="1060" t="s">
        <v>1581</v>
      </c>
      <c r="I329" s="1061"/>
      <c r="J329" s="1062" t="str">
        <f t="shared" si="64"/>
        <v>-</v>
      </c>
      <c r="K329" s="1062" t="str">
        <f t="shared" si="64"/>
        <v>-</v>
      </c>
      <c r="L329" s="1062" t="str">
        <f t="shared" si="64"/>
        <v>-</v>
      </c>
      <c r="M329" s="1062" t="str">
        <f t="shared" si="64"/>
        <v>-</v>
      </c>
      <c r="N329" s="1062" t="str">
        <f t="shared" si="64"/>
        <v>-</v>
      </c>
      <c r="O329" s="1062" t="str">
        <f t="shared" si="64"/>
        <v>-</v>
      </c>
      <c r="P329" s="1062" t="str">
        <f t="shared" si="64"/>
        <v>-</v>
      </c>
      <c r="Q329" s="1062" t="str">
        <f t="shared" si="64"/>
        <v>-</v>
      </c>
      <c r="R329" s="1062" t="str">
        <f t="shared" si="64"/>
        <v>-</v>
      </c>
      <c r="S329" s="1062" t="str">
        <f t="shared" si="64"/>
        <v>-</v>
      </c>
      <c r="T329" s="1062" t="str">
        <f t="shared" si="64"/>
        <v>-</v>
      </c>
      <c r="U329" s="1062" t="str">
        <f t="shared" si="64"/>
        <v>-</v>
      </c>
      <c r="V329" s="1062" t="str">
        <f t="shared" si="64"/>
        <v>-</v>
      </c>
      <c r="W329" s="1062" t="str">
        <f t="shared" si="64"/>
        <v>-</v>
      </c>
      <c r="X329" s="1062" t="str">
        <f t="shared" si="64"/>
        <v>-</v>
      </c>
      <c r="Y329" s="1063" t="str">
        <f t="shared" si="64"/>
        <v>-</v>
      </c>
      <c r="Z329" s="1104" t="e">
        <f>#N/A</f>
        <v>#N/A</v>
      </c>
      <c r="AA329" s="95"/>
    </row>
    <row r="330" spans="1:27" ht="37.5">
      <c r="A330" s="1869"/>
      <c r="B330" s="1055">
        <f t="shared" si="63"/>
        <v>35</v>
      </c>
      <c r="C330" s="1056" t="str">
        <f t="shared" si="63"/>
        <v>У_Т</v>
      </c>
      <c r="D330" s="1057" t="s">
        <v>1583</v>
      </c>
      <c r="E330" s="1058" t="s">
        <v>906</v>
      </c>
      <c r="F330" s="1057" t="s">
        <v>1583</v>
      </c>
      <c r="G330" s="1059" t="s">
        <v>514</v>
      </c>
      <c r="H330" s="1060" t="s">
        <v>1582</v>
      </c>
      <c r="I330" s="1061"/>
      <c r="J330" s="1062" t="str">
        <f t="shared" si="64"/>
        <v>-</v>
      </c>
      <c r="K330" s="1062" t="str">
        <f t="shared" si="64"/>
        <v>-</v>
      </c>
      <c r="L330" s="1062" t="str">
        <f t="shared" si="64"/>
        <v>-</v>
      </c>
      <c r="M330" s="1062" t="str">
        <f t="shared" si="64"/>
        <v>-</v>
      </c>
      <c r="N330" s="1062" t="str">
        <f t="shared" si="64"/>
        <v>-</v>
      </c>
      <c r="O330" s="1062" t="str">
        <f t="shared" si="64"/>
        <v>-</v>
      </c>
      <c r="P330" s="1062" t="str">
        <f t="shared" si="64"/>
        <v>-</v>
      </c>
      <c r="Q330" s="1062" t="str">
        <f t="shared" si="64"/>
        <v>-</v>
      </c>
      <c r="R330" s="1062" t="str">
        <f t="shared" si="64"/>
        <v>-</v>
      </c>
      <c r="S330" s="1062" t="str">
        <f t="shared" si="64"/>
        <v>-</v>
      </c>
      <c r="T330" s="1062" t="str">
        <f t="shared" si="64"/>
        <v>-</v>
      </c>
      <c r="U330" s="1062" t="str">
        <f t="shared" si="64"/>
        <v>-</v>
      </c>
      <c r="V330" s="1062" t="str">
        <f t="shared" si="64"/>
        <v>-</v>
      </c>
      <c r="W330" s="1062" t="str">
        <f t="shared" si="64"/>
        <v>-</v>
      </c>
      <c r="X330" s="1062" t="str">
        <f t="shared" si="64"/>
        <v>-</v>
      </c>
      <c r="Y330" s="1063" t="str">
        <f t="shared" si="64"/>
        <v>-</v>
      </c>
      <c r="Z330" s="1107">
        <v>44766</v>
      </c>
      <c r="AA330" s="95"/>
    </row>
    <row r="331" spans="1:27" ht="37.5">
      <c r="A331" s="1869"/>
      <c r="B331" s="1055">
        <f t="shared" si="63"/>
        <v>35</v>
      </c>
      <c r="C331" s="1056" t="str">
        <f t="shared" si="63"/>
        <v>У_Т</v>
      </c>
      <c r="D331" s="1057" t="s">
        <v>1583</v>
      </c>
      <c r="E331" s="1058" t="s">
        <v>908</v>
      </c>
      <c r="F331" s="1057" t="s">
        <v>1583</v>
      </c>
      <c r="G331" s="1059" t="s">
        <v>514</v>
      </c>
      <c r="H331" s="1060" t="s">
        <v>1582</v>
      </c>
      <c r="I331" s="1061"/>
      <c r="J331" s="1062" t="str">
        <f t="shared" si="64"/>
        <v>-</v>
      </c>
      <c r="K331" s="1062" t="str">
        <f t="shared" si="64"/>
        <v>-</v>
      </c>
      <c r="L331" s="1062" t="str">
        <f t="shared" si="64"/>
        <v>-</v>
      </c>
      <c r="M331" s="1062" t="str">
        <f t="shared" si="64"/>
        <v>-</v>
      </c>
      <c r="N331" s="1062" t="str">
        <f t="shared" si="64"/>
        <v>-</v>
      </c>
      <c r="O331" s="1062" t="str">
        <f t="shared" si="64"/>
        <v>-</v>
      </c>
      <c r="P331" s="1062" t="str">
        <f t="shared" si="64"/>
        <v>-</v>
      </c>
      <c r="Q331" s="1062" t="str">
        <f t="shared" si="64"/>
        <v>-</v>
      </c>
      <c r="R331" s="1062" t="str">
        <f t="shared" si="64"/>
        <v>-</v>
      </c>
      <c r="S331" s="1062" t="str">
        <f t="shared" si="64"/>
        <v>-</v>
      </c>
      <c r="T331" s="1062" t="str">
        <f t="shared" si="64"/>
        <v>-</v>
      </c>
      <c r="U331" s="1062" t="str">
        <f t="shared" si="64"/>
        <v>-</v>
      </c>
      <c r="V331" s="1062" t="str">
        <f t="shared" si="64"/>
        <v>-</v>
      </c>
      <c r="W331" s="1062" t="str">
        <f t="shared" si="64"/>
        <v>-</v>
      </c>
      <c r="X331" s="1062" t="str">
        <f t="shared" si="64"/>
        <v>-</v>
      </c>
      <c r="Y331" s="1063" t="str">
        <f t="shared" si="64"/>
        <v>-</v>
      </c>
      <c r="Z331" s="1107">
        <v>44816</v>
      </c>
      <c r="AA331" s="95"/>
    </row>
    <row r="332" spans="1:27" ht="37.5">
      <c r="A332" s="1869"/>
      <c r="B332" s="1055">
        <f t="shared" si="63"/>
        <v>35</v>
      </c>
      <c r="C332" s="1056" t="str">
        <f t="shared" si="63"/>
        <v>У_Т</v>
      </c>
      <c r="D332" s="1057" t="s">
        <v>1583</v>
      </c>
      <c r="E332" s="1058" t="s">
        <v>909</v>
      </c>
      <c r="F332" s="1057" t="s">
        <v>1583</v>
      </c>
      <c r="G332" s="1059" t="s">
        <v>514</v>
      </c>
      <c r="H332" s="1060" t="s">
        <v>1582</v>
      </c>
      <c r="I332" s="1061"/>
      <c r="J332" s="1062" t="str">
        <f t="shared" ref="J332:Y337" si="65">J$321</f>
        <v>-</v>
      </c>
      <c r="K332" s="1062" t="str">
        <f t="shared" si="65"/>
        <v>-</v>
      </c>
      <c r="L332" s="1062" t="str">
        <f t="shared" si="65"/>
        <v>-</v>
      </c>
      <c r="M332" s="1062" t="str">
        <f t="shared" si="65"/>
        <v>-</v>
      </c>
      <c r="N332" s="1062" t="str">
        <f t="shared" si="65"/>
        <v>-</v>
      </c>
      <c r="O332" s="1062" t="str">
        <f t="shared" si="65"/>
        <v>-</v>
      </c>
      <c r="P332" s="1062" t="str">
        <f t="shared" si="65"/>
        <v>-</v>
      </c>
      <c r="Q332" s="1062" t="str">
        <f t="shared" si="65"/>
        <v>-</v>
      </c>
      <c r="R332" s="1062" t="str">
        <f t="shared" si="65"/>
        <v>-</v>
      </c>
      <c r="S332" s="1062" t="str">
        <f t="shared" si="65"/>
        <v>-</v>
      </c>
      <c r="T332" s="1062" t="str">
        <f t="shared" si="65"/>
        <v>-</v>
      </c>
      <c r="U332" s="1062" t="str">
        <f t="shared" si="65"/>
        <v>-</v>
      </c>
      <c r="V332" s="1062" t="str">
        <f t="shared" si="65"/>
        <v>-</v>
      </c>
      <c r="W332" s="1062" t="str">
        <f t="shared" si="65"/>
        <v>-</v>
      </c>
      <c r="X332" s="1062" t="str">
        <f t="shared" si="65"/>
        <v>-</v>
      </c>
      <c r="Y332" s="1063" t="str">
        <f t="shared" si="65"/>
        <v>-</v>
      </c>
      <c r="Z332" s="1107">
        <v>44622</v>
      </c>
      <c r="AA332" s="95"/>
    </row>
    <row r="333" spans="1:27" ht="37.5">
      <c r="A333" s="1869"/>
      <c r="B333" s="1055">
        <f t="shared" si="63"/>
        <v>35</v>
      </c>
      <c r="C333" s="1056" t="str">
        <f t="shared" si="63"/>
        <v>У_Т</v>
      </c>
      <c r="D333" s="1057" t="s">
        <v>1583</v>
      </c>
      <c r="E333" s="1058" t="s">
        <v>910</v>
      </c>
      <c r="F333" s="1057" t="s">
        <v>1583</v>
      </c>
      <c r="G333" s="1059" t="s">
        <v>514</v>
      </c>
      <c r="H333" s="1060" t="s">
        <v>1582</v>
      </c>
      <c r="I333" s="1061"/>
      <c r="J333" s="1062" t="str">
        <f t="shared" si="65"/>
        <v>-</v>
      </c>
      <c r="K333" s="1062" t="str">
        <f t="shared" si="65"/>
        <v>-</v>
      </c>
      <c r="L333" s="1062" t="str">
        <f t="shared" si="65"/>
        <v>-</v>
      </c>
      <c r="M333" s="1062" t="str">
        <f t="shared" si="65"/>
        <v>-</v>
      </c>
      <c r="N333" s="1062" t="str">
        <f t="shared" si="65"/>
        <v>-</v>
      </c>
      <c r="O333" s="1062" t="str">
        <f t="shared" si="65"/>
        <v>-</v>
      </c>
      <c r="P333" s="1062" t="str">
        <f t="shared" si="65"/>
        <v>-</v>
      </c>
      <c r="Q333" s="1062" t="str">
        <f t="shared" si="65"/>
        <v>-</v>
      </c>
      <c r="R333" s="1062" t="str">
        <f t="shared" si="65"/>
        <v>-</v>
      </c>
      <c r="S333" s="1062" t="str">
        <f t="shared" si="65"/>
        <v>-</v>
      </c>
      <c r="T333" s="1062" t="str">
        <f t="shared" si="65"/>
        <v>-</v>
      </c>
      <c r="U333" s="1062" t="str">
        <f t="shared" si="65"/>
        <v>-</v>
      </c>
      <c r="V333" s="1062" t="str">
        <f t="shared" si="65"/>
        <v>-</v>
      </c>
      <c r="W333" s="1062" t="str">
        <f t="shared" si="65"/>
        <v>-</v>
      </c>
      <c r="X333" s="1062" t="str">
        <f t="shared" si="65"/>
        <v>-</v>
      </c>
      <c r="Y333" s="1063" t="str">
        <f t="shared" si="65"/>
        <v>-</v>
      </c>
      <c r="Z333" s="1107">
        <v>44622</v>
      </c>
      <c r="AA333" s="95"/>
    </row>
    <row r="334" spans="1:27" ht="37.5">
      <c r="A334" s="1869"/>
      <c r="B334" s="1055">
        <f t="shared" si="63"/>
        <v>35</v>
      </c>
      <c r="C334" s="1056" t="str">
        <f t="shared" si="63"/>
        <v>У_Т</v>
      </c>
      <c r="D334" s="1057" t="s">
        <v>1583</v>
      </c>
      <c r="E334" s="1058" t="s">
        <v>246</v>
      </c>
      <c r="F334" s="1057" t="s">
        <v>1583</v>
      </c>
      <c r="G334" s="1059" t="s">
        <v>514</v>
      </c>
      <c r="H334" s="1060" t="s">
        <v>1582</v>
      </c>
      <c r="I334" s="1061"/>
      <c r="J334" s="1062" t="str">
        <f t="shared" si="65"/>
        <v>-</v>
      </c>
      <c r="K334" s="1062" t="str">
        <f t="shared" si="65"/>
        <v>-</v>
      </c>
      <c r="L334" s="1062" t="str">
        <f t="shared" si="65"/>
        <v>-</v>
      </c>
      <c r="M334" s="1062" t="str">
        <f t="shared" si="65"/>
        <v>-</v>
      </c>
      <c r="N334" s="1062" t="str">
        <f t="shared" si="65"/>
        <v>-</v>
      </c>
      <c r="O334" s="1062" t="str">
        <f t="shared" si="65"/>
        <v>-</v>
      </c>
      <c r="P334" s="1062" t="str">
        <f t="shared" si="65"/>
        <v>-</v>
      </c>
      <c r="Q334" s="1062" t="str">
        <f t="shared" si="65"/>
        <v>-</v>
      </c>
      <c r="R334" s="1062" t="str">
        <f t="shared" si="65"/>
        <v>-</v>
      </c>
      <c r="S334" s="1062" t="str">
        <f t="shared" si="65"/>
        <v>-</v>
      </c>
      <c r="T334" s="1062" t="str">
        <f t="shared" si="65"/>
        <v>-</v>
      </c>
      <c r="U334" s="1062" t="str">
        <f t="shared" si="65"/>
        <v>-</v>
      </c>
      <c r="V334" s="1062" t="str">
        <f t="shared" si="65"/>
        <v>-</v>
      </c>
      <c r="W334" s="1062" t="str">
        <f t="shared" si="65"/>
        <v>-</v>
      </c>
      <c r="X334" s="1062" t="str">
        <f t="shared" si="65"/>
        <v>-</v>
      </c>
      <c r="Y334" s="1063" t="str">
        <f t="shared" si="65"/>
        <v>-</v>
      </c>
      <c r="Z334" s="1107">
        <v>44622</v>
      </c>
      <c r="AA334" s="95"/>
    </row>
    <row r="335" spans="1:27" ht="37.5">
      <c r="A335" s="1869"/>
      <c r="B335" s="1055">
        <f t="shared" si="63"/>
        <v>35</v>
      </c>
      <c r="C335" s="1056" t="str">
        <f t="shared" si="63"/>
        <v>У_Т</v>
      </c>
      <c r="D335" s="1057" t="s">
        <v>1583</v>
      </c>
      <c r="E335" s="1058" t="s">
        <v>248</v>
      </c>
      <c r="F335" s="1057" t="s">
        <v>1583</v>
      </c>
      <c r="G335" s="1059" t="s">
        <v>514</v>
      </c>
      <c r="H335" s="1060" t="s">
        <v>1582</v>
      </c>
      <c r="I335" s="1061"/>
      <c r="J335" s="1062" t="str">
        <f t="shared" si="65"/>
        <v>-</v>
      </c>
      <c r="K335" s="1062" t="str">
        <f t="shared" si="65"/>
        <v>-</v>
      </c>
      <c r="L335" s="1062" t="str">
        <f t="shared" si="65"/>
        <v>-</v>
      </c>
      <c r="M335" s="1062" t="str">
        <f t="shared" si="65"/>
        <v>-</v>
      </c>
      <c r="N335" s="1062" t="str">
        <f t="shared" si="65"/>
        <v>-</v>
      </c>
      <c r="O335" s="1062" t="str">
        <f t="shared" si="65"/>
        <v>-</v>
      </c>
      <c r="P335" s="1062" t="str">
        <f t="shared" si="65"/>
        <v>-</v>
      </c>
      <c r="Q335" s="1062" t="str">
        <f t="shared" si="65"/>
        <v>-</v>
      </c>
      <c r="R335" s="1062" t="str">
        <f t="shared" si="65"/>
        <v>-</v>
      </c>
      <c r="S335" s="1062" t="str">
        <f t="shared" si="65"/>
        <v>-</v>
      </c>
      <c r="T335" s="1062" t="str">
        <f t="shared" si="65"/>
        <v>-</v>
      </c>
      <c r="U335" s="1062" t="str">
        <f t="shared" si="65"/>
        <v>-</v>
      </c>
      <c r="V335" s="1062" t="str">
        <f t="shared" si="65"/>
        <v>-</v>
      </c>
      <c r="W335" s="1062" t="str">
        <f t="shared" si="65"/>
        <v>-</v>
      </c>
      <c r="X335" s="1062" t="str">
        <f t="shared" si="65"/>
        <v>-</v>
      </c>
      <c r="Y335" s="1063" t="str">
        <f t="shared" si="65"/>
        <v>-</v>
      </c>
      <c r="Z335" s="1107">
        <v>44622</v>
      </c>
      <c r="AA335" s="95"/>
    </row>
    <row r="336" spans="1:27" ht="37.5">
      <c r="A336" s="1869"/>
      <c r="B336" s="1055">
        <f t="shared" si="63"/>
        <v>35</v>
      </c>
      <c r="C336" s="1056" t="str">
        <f t="shared" si="63"/>
        <v>У_Т</v>
      </c>
      <c r="D336" s="1057" t="s">
        <v>1583</v>
      </c>
      <c r="E336" s="1058" t="s">
        <v>250</v>
      </c>
      <c r="F336" s="1057" t="s">
        <v>1583</v>
      </c>
      <c r="G336" s="1059" t="s">
        <v>514</v>
      </c>
      <c r="H336" s="1060" t="s">
        <v>1582</v>
      </c>
      <c r="I336" s="1061"/>
      <c r="J336" s="1062" t="str">
        <f t="shared" si="65"/>
        <v>-</v>
      </c>
      <c r="K336" s="1062" t="str">
        <f t="shared" si="65"/>
        <v>-</v>
      </c>
      <c r="L336" s="1062" t="str">
        <f t="shared" si="65"/>
        <v>-</v>
      </c>
      <c r="M336" s="1062" t="str">
        <f t="shared" si="65"/>
        <v>-</v>
      </c>
      <c r="N336" s="1062" t="str">
        <f t="shared" si="65"/>
        <v>-</v>
      </c>
      <c r="O336" s="1062" t="str">
        <f t="shared" si="65"/>
        <v>-</v>
      </c>
      <c r="P336" s="1062" t="str">
        <f t="shared" si="65"/>
        <v>-</v>
      </c>
      <c r="Q336" s="1062" t="str">
        <f t="shared" si="65"/>
        <v>-</v>
      </c>
      <c r="R336" s="1062" t="str">
        <f t="shared" si="65"/>
        <v>-</v>
      </c>
      <c r="S336" s="1062" t="str">
        <f t="shared" si="65"/>
        <v>-</v>
      </c>
      <c r="T336" s="1062" t="str">
        <f t="shared" si="65"/>
        <v>-</v>
      </c>
      <c r="U336" s="1062" t="str">
        <f t="shared" si="65"/>
        <v>-</v>
      </c>
      <c r="V336" s="1062" t="str">
        <f t="shared" si="65"/>
        <v>-</v>
      </c>
      <c r="W336" s="1062" t="str">
        <f t="shared" si="65"/>
        <v>-</v>
      </c>
      <c r="X336" s="1062" t="str">
        <f t="shared" si="65"/>
        <v>-</v>
      </c>
      <c r="Y336" s="1063" t="str">
        <f t="shared" si="65"/>
        <v>-</v>
      </c>
      <c r="Z336" s="1107">
        <v>44622</v>
      </c>
      <c r="AA336" s="95"/>
    </row>
    <row r="337" spans="1:27" ht="37.5">
      <c r="A337" s="1869"/>
      <c r="B337" s="1065">
        <f t="shared" si="63"/>
        <v>35</v>
      </c>
      <c r="C337" s="1066" t="str">
        <f t="shared" si="63"/>
        <v>У_Т</v>
      </c>
      <c r="D337" s="1067" t="s">
        <v>1583</v>
      </c>
      <c r="E337" s="1068" t="s">
        <v>252</v>
      </c>
      <c r="F337" s="1067" t="s">
        <v>1583</v>
      </c>
      <c r="G337" s="1069" t="s">
        <v>514</v>
      </c>
      <c r="H337" s="1070" t="s">
        <v>1582</v>
      </c>
      <c r="I337" s="1071"/>
      <c r="J337" s="1072" t="str">
        <f t="shared" si="65"/>
        <v>-</v>
      </c>
      <c r="K337" s="1072" t="str">
        <f t="shared" si="65"/>
        <v>-</v>
      </c>
      <c r="L337" s="1072" t="str">
        <f t="shared" si="65"/>
        <v>-</v>
      </c>
      <c r="M337" s="1072" t="str">
        <f t="shared" si="65"/>
        <v>-</v>
      </c>
      <c r="N337" s="1072" t="str">
        <f t="shared" si="65"/>
        <v>-</v>
      </c>
      <c r="O337" s="1072" t="str">
        <f t="shared" si="65"/>
        <v>-</v>
      </c>
      <c r="P337" s="1072" t="str">
        <f t="shared" si="65"/>
        <v>-</v>
      </c>
      <c r="Q337" s="1072" t="str">
        <f t="shared" si="65"/>
        <v>-</v>
      </c>
      <c r="R337" s="1072" t="str">
        <f t="shared" si="65"/>
        <v>-</v>
      </c>
      <c r="S337" s="1072" t="str">
        <f t="shared" si="65"/>
        <v>-</v>
      </c>
      <c r="T337" s="1072" t="str">
        <f t="shared" si="65"/>
        <v>-</v>
      </c>
      <c r="U337" s="1072" t="str">
        <f t="shared" si="65"/>
        <v>-</v>
      </c>
      <c r="V337" s="1072" t="str">
        <f t="shared" si="65"/>
        <v>-</v>
      </c>
      <c r="W337" s="1072" t="str">
        <f t="shared" si="65"/>
        <v>-</v>
      </c>
      <c r="X337" s="1072" t="str">
        <f t="shared" si="65"/>
        <v>-</v>
      </c>
      <c r="Y337" s="1073" t="str">
        <f t="shared" si="65"/>
        <v>-</v>
      </c>
      <c r="Z337" s="1107">
        <v>44622</v>
      </c>
      <c r="AA337" s="95"/>
    </row>
    <row r="338" spans="1:27" ht="37.5">
      <c r="A338" s="1869">
        <f>A321+1</f>
        <v>32</v>
      </c>
      <c r="B338" s="1044">
        <v>36</v>
      </c>
      <c r="C338" s="1045" t="s">
        <v>727</v>
      </c>
      <c r="D338" s="1046" t="s">
        <v>1165</v>
      </c>
      <c r="E338" s="1047" t="s">
        <v>696</v>
      </c>
      <c r="F338" s="1046" t="s">
        <v>1165</v>
      </c>
      <c r="G338" s="1048" t="s">
        <v>514</v>
      </c>
      <c r="H338" s="1049" t="s">
        <v>734</v>
      </c>
      <c r="I338" s="1050" t="str">
        <f>$I$5</f>
        <v>2-х этапный ЗЗП, без ПС</v>
      </c>
      <c r="J338" s="1051">
        <f>IFERROR(VLOOKUP($D$338,'ИСХОДНИК-даты-2х'!$D$10:$AI$139,2,0),"-")</f>
        <v>43992</v>
      </c>
      <c r="K338" s="1078">
        <f>IFERROR(VLOOKUP($D$338,'ИСХОДНИК-даты-2х'!$D$10:$AI$139,3,0),"-")</f>
        <v>44020</v>
      </c>
      <c r="L338" s="970">
        <f>IFERROR(VLOOKUP($D$338,'ИСХОДНИК-даты-2х'!$D$10:$AI$139,4,0),"-")</f>
        <v>44069</v>
      </c>
      <c r="M338" s="911">
        <f>IFERROR(VLOOKUP($D$338,'ИСХОДНИК-даты-2х'!$D$10:$AI$139,5,0),"-")</f>
        <v>44242</v>
      </c>
      <c r="N338" s="911">
        <f>IFERROR(VLOOKUP($D$338,'ИСХОДНИК-даты-2х'!$D$10:$AI$139,6,0),"-")</f>
        <v>44265</v>
      </c>
      <c r="O338" s="911">
        <f>IFERROR(VLOOKUP($D$338,'ИСХОДНИК-даты-2х'!$D$10:$AI$139,7,0),"-")</f>
        <v>44265</v>
      </c>
      <c r="P338" s="911">
        <f>IFERROR(VLOOKUP($D$338,'ИСХОДНИК-даты-2х'!$D$10:$AI$139,8,0),"-")</f>
        <v>44279</v>
      </c>
      <c r="Q338" s="911">
        <f>IFERROR(VLOOKUP($D$338,'ИСХОДНИК-даты-2х'!$D$10:$AI$139,9,0),"-")</f>
        <v>44309</v>
      </c>
      <c r="R338" s="911">
        <f>IFERROR(VLOOKUP($D$338,'ИСХОДНИК-даты-2х'!$D$10:$AI$139,10,0),"-")</f>
        <v>44309</v>
      </c>
      <c r="S338" s="911">
        <f>IFERROR(VLOOKUP($D$338,'ИСХОДНИК-даты-2х'!$D$10:$AI$139,11,0),"-")</f>
        <v>44308</v>
      </c>
      <c r="T338" s="911">
        <f>IFERROR(VLOOKUP($D$338,'ИСХОДНИК-даты-2х'!$D$10:$AI$139,12,0),"-")</f>
        <v>44308</v>
      </c>
      <c r="U338" s="911">
        <f>IFERROR(VLOOKUP($D$338,'ИСХОДНИК-даты-2х'!$D$10:$AI$139,13,0),"-")</f>
        <v>44329</v>
      </c>
      <c r="V338" s="911">
        <f>IFERROR(VLOOKUP($D$338,'ИСХОДНИК-даты-2х'!$D$10:$AI$139,14,0),"-")</f>
        <v>44336</v>
      </c>
      <c r="W338" s="911">
        <f>IFERROR(VLOOKUP($D$338,'ИСХОДНИК-даты-2х'!$D$10:$AI$139,15,0),"-")</f>
        <v>44341</v>
      </c>
      <c r="X338" s="911">
        <f>IFERROR(VLOOKUP($D$338,'ИСХОДНИК-даты-2х'!$D$10:$AI$139,16,0),"-")</f>
        <v>44344</v>
      </c>
      <c r="Y338" s="1079">
        <f>IFERROR(VLOOKUP($D$338,'ИСХОДНИК-даты-2х'!$D$10:$AI$139,17,0),"-")</f>
        <v>44369</v>
      </c>
      <c r="Z338" s="1107">
        <v>44254</v>
      </c>
      <c r="AA338" s="95"/>
    </row>
    <row r="339" spans="1:27" ht="37.5">
      <c r="A339" s="1869"/>
      <c r="B339" s="1055">
        <f>B$338</f>
        <v>36</v>
      </c>
      <c r="C339" s="1056" t="str">
        <f>C$338</f>
        <v>У_Т</v>
      </c>
      <c r="D339" s="1057" t="s">
        <v>1165</v>
      </c>
      <c r="E339" s="1058" t="s">
        <v>704</v>
      </c>
      <c r="F339" s="1057" t="s">
        <v>1165</v>
      </c>
      <c r="G339" s="1059" t="s">
        <v>514</v>
      </c>
      <c r="H339" s="1060" t="s">
        <v>735</v>
      </c>
      <c r="I339" s="1061"/>
      <c r="J339" s="1062">
        <f t="shared" ref="J339:Y340" si="66">J$338</f>
        <v>43992</v>
      </c>
      <c r="K339" s="1062">
        <f t="shared" si="66"/>
        <v>44020</v>
      </c>
      <c r="L339" s="1062">
        <f t="shared" si="66"/>
        <v>44069</v>
      </c>
      <c r="M339" s="1062">
        <f t="shared" si="66"/>
        <v>44242</v>
      </c>
      <c r="N339" s="1062">
        <f t="shared" si="66"/>
        <v>44265</v>
      </c>
      <c r="O339" s="1062">
        <f t="shared" si="66"/>
        <v>44265</v>
      </c>
      <c r="P339" s="1062">
        <f t="shared" si="66"/>
        <v>44279</v>
      </c>
      <c r="Q339" s="1062">
        <f t="shared" si="66"/>
        <v>44309</v>
      </c>
      <c r="R339" s="1062">
        <f t="shared" si="66"/>
        <v>44309</v>
      </c>
      <c r="S339" s="1062">
        <f t="shared" si="66"/>
        <v>44308</v>
      </c>
      <c r="T339" s="1062">
        <f t="shared" si="66"/>
        <v>44308</v>
      </c>
      <c r="U339" s="1062">
        <f t="shared" si="66"/>
        <v>44329</v>
      </c>
      <c r="V339" s="1062">
        <f t="shared" si="66"/>
        <v>44336</v>
      </c>
      <c r="W339" s="1062">
        <f t="shared" si="66"/>
        <v>44341</v>
      </c>
      <c r="X339" s="1062">
        <f t="shared" si="66"/>
        <v>44344</v>
      </c>
      <c r="Y339" s="1063">
        <f t="shared" si="66"/>
        <v>44369</v>
      </c>
      <c r="Z339" s="1107">
        <v>44592</v>
      </c>
      <c r="AA339" s="95"/>
    </row>
    <row r="340" spans="1:27" ht="37.5">
      <c r="A340" s="1869"/>
      <c r="B340" s="1065">
        <f>B$338</f>
        <v>36</v>
      </c>
      <c r="C340" s="1066" t="str">
        <f>C$338</f>
        <v>У_Т</v>
      </c>
      <c r="D340" s="1067" t="s">
        <v>1165</v>
      </c>
      <c r="E340" s="1068" t="s">
        <v>700</v>
      </c>
      <c r="F340" s="1067" t="s">
        <v>1165</v>
      </c>
      <c r="G340" s="1069" t="s">
        <v>514</v>
      </c>
      <c r="H340" s="1070" t="s">
        <v>737</v>
      </c>
      <c r="I340" s="1071"/>
      <c r="J340" s="1072">
        <f t="shared" si="66"/>
        <v>43992</v>
      </c>
      <c r="K340" s="1072">
        <f t="shared" si="66"/>
        <v>44020</v>
      </c>
      <c r="L340" s="1072">
        <f t="shared" si="66"/>
        <v>44069</v>
      </c>
      <c r="M340" s="1072">
        <f t="shared" si="66"/>
        <v>44242</v>
      </c>
      <c r="N340" s="1072">
        <f t="shared" si="66"/>
        <v>44265</v>
      </c>
      <c r="O340" s="1072">
        <f t="shared" si="66"/>
        <v>44265</v>
      </c>
      <c r="P340" s="1072">
        <f t="shared" si="66"/>
        <v>44279</v>
      </c>
      <c r="Q340" s="1072">
        <f t="shared" si="66"/>
        <v>44309</v>
      </c>
      <c r="R340" s="1072">
        <f t="shared" si="66"/>
        <v>44309</v>
      </c>
      <c r="S340" s="1072">
        <f t="shared" si="66"/>
        <v>44308</v>
      </c>
      <c r="T340" s="1072">
        <f t="shared" si="66"/>
        <v>44308</v>
      </c>
      <c r="U340" s="1072">
        <f t="shared" si="66"/>
        <v>44329</v>
      </c>
      <c r="V340" s="1072">
        <f t="shared" si="66"/>
        <v>44336</v>
      </c>
      <c r="W340" s="1072">
        <f t="shared" si="66"/>
        <v>44341</v>
      </c>
      <c r="X340" s="1072">
        <f t="shared" si="66"/>
        <v>44344</v>
      </c>
      <c r="Y340" s="1073">
        <f t="shared" si="66"/>
        <v>44369</v>
      </c>
      <c r="Z340" s="1107">
        <v>44617</v>
      </c>
      <c r="AA340" s="95"/>
    </row>
    <row r="341" spans="1:27" ht="37.5">
      <c r="A341" s="1869">
        <v>33</v>
      </c>
      <c r="B341" s="1044">
        <v>37</v>
      </c>
      <c r="C341" s="1045" t="s">
        <v>727</v>
      </c>
      <c r="D341" s="1046" t="s">
        <v>1586</v>
      </c>
      <c r="E341" s="1047" t="s">
        <v>254</v>
      </c>
      <c r="F341" s="1046" t="s">
        <v>1586</v>
      </c>
      <c r="G341" s="1048" t="s">
        <v>514</v>
      </c>
      <c r="H341" s="1049" t="s">
        <v>738</v>
      </c>
      <c r="I341" s="1050" t="str">
        <f>$I$5</f>
        <v>2-х этапный ЗЗП, без ПС</v>
      </c>
      <c r="J341" s="1051">
        <f>IFERROR(VLOOKUP($D$341,'ИСХОДНИК-даты-2х'!$D$10:$AI$139,2,0),"-")</f>
        <v>44074</v>
      </c>
      <c r="K341" s="1078">
        <f>IFERROR(VLOOKUP($D$341,'ИСХОДНИК-даты-2х'!$D$10:$AI$139,3,0),"-")</f>
        <v>44102</v>
      </c>
      <c r="L341" s="970">
        <f>IFERROR(VLOOKUP($D$341,'ИСХОДНИК-даты-2х'!$D$10:$AI$139,4,0),"-")</f>
        <v>44151</v>
      </c>
      <c r="M341" s="911">
        <f>IFERROR(VLOOKUP($D$341,'ИСХОДНИК-даты-2х'!$D$10:$AI$139,5,0),"-")</f>
        <v>44316</v>
      </c>
      <c r="N341" s="911">
        <f>IFERROR(VLOOKUP($D$341,'ИСХОДНИК-даты-2х'!$D$10:$AI$139,6,0),"-")</f>
        <v>44344</v>
      </c>
      <c r="O341" s="911">
        <f>IFERROR(VLOOKUP($D$341,'ИСХОДНИК-даты-2х'!$D$10:$AI$139,7,0),"-")</f>
        <v>44344</v>
      </c>
      <c r="P341" s="911">
        <f>IFERROR(VLOOKUP($D$341,'ИСХОДНИК-даты-2х'!$D$10:$AI$139,8,0),"-")</f>
        <v>44428</v>
      </c>
      <c r="Q341" s="911">
        <f>IFERROR(VLOOKUP($D$341,'ИСХОДНИК-даты-2х'!$D$10:$AI$139,9,0),"-")</f>
        <v>44460</v>
      </c>
      <c r="R341" s="911">
        <f>IFERROR(VLOOKUP($D$341,'ИСХОДНИК-даты-2х'!$D$10:$AI$139,10,0),"-")</f>
        <v>44460</v>
      </c>
      <c r="S341" s="911">
        <f>IFERROR(VLOOKUP($D$341,'ИСХОДНИК-даты-2х'!$D$10:$AI$139,11,0),"-")</f>
        <v>44459</v>
      </c>
      <c r="T341" s="911">
        <f>IFERROR(VLOOKUP($D$341,'ИСХОДНИК-даты-2х'!$D$10:$AI$139,12,0),"-")</f>
        <v>44459</v>
      </c>
      <c r="U341" s="911">
        <f>IFERROR(VLOOKUP($D$341,'ИСХОДНИК-даты-2х'!$D$10:$AI$139,13,0),"-")</f>
        <v>44480</v>
      </c>
      <c r="V341" s="911">
        <f>IFERROR(VLOOKUP($D$341,'ИСХОДНИК-даты-2х'!$D$10:$AI$139,14,0),"-")</f>
        <v>44487</v>
      </c>
      <c r="W341" s="911">
        <f>IFERROR(VLOOKUP($D$341,'ИСХОДНИК-даты-2х'!$D$10:$AI$139,15,0),"-")</f>
        <v>44490</v>
      </c>
      <c r="X341" s="911">
        <f>IFERROR(VLOOKUP($D$341,'ИСХОДНИК-даты-2х'!$D$10:$AI$139,16,0),"-")</f>
        <v>44495</v>
      </c>
      <c r="Y341" s="1079">
        <f>IFERROR(VLOOKUP($D$341,'ИСХОДНИК-даты-2х'!$D$10:$AI$139,17,0),"-")</f>
        <v>44520</v>
      </c>
      <c r="Z341" s="1104" t="e">
        <f>#N/A</f>
        <v>#N/A</v>
      </c>
      <c r="AA341" s="95"/>
    </row>
    <row r="342" spans="1:27" ht="37.5">
      <c r="A342" s="1869"/>
      <c r="B342" s="1055">
        <f>B$341</f>
        <v>37</v>
      </c>
      <c r="C342" s="1056" t="str">
        <f>C$338</f>
        <v>У_Т</v>
      </c>
      <c r="D342" s="1057" t="s">
        <v>1586</v>
      </c>
      <c r="E342" s="1058" t="s">
        <v>256</v>
      </c>
      <c r="F342" s="1057" t="s">
        <v>1586</v>
      </c>
      <c r="G342" s="1059" t="s">
        <v>514</v>
      </c>
      <c r="H342" s="1060" t="s">
        <v>739</v>
      </c>
      <c r="I342" s="1061"/>
      <c r="J342" s="1062">
        <f t="shared" ref="J342:Y344" si="67">J$341</f>
        <v>44074</v>
      </c>
      <c r="K342" s="1062">
        <f t="shared" si="67"/>
        <v>44102</v>
      </c>
      <c r="L342" s="1062">
        <f t="shared" si="67"/>
        <v>44151</v>
      </c>
      <c r="M342" s="1062">
        <f t="shared" si="67"/>
        <v>44316</v>
      </c>
      <c r="N342" s="1062">
        <f t="shared" si="67"/>
        <v>44344</v>
      </c>
      <c r="O342" s="1062">
        <f t="shared" si="67"/>
        <v>44344</v>
      </c>
      <c r="P342" s="1062">
        <f t="shared" si="67"/>
        <v>44428</v>
      </c>
      <c r="Q342" s="1062">
        <f t="shared" si="67"/>
        <v>44460</v>
      </c>
      <c r="R342" s="1062">
        <f t="shared" si="67"/>
        <v>44460</v>
      </c>
      <c r="S342" s="1062">
        <f t="shared" si="67"/>
        <v>44459</v>
      </c>
      <c r="T342" s="1062">
        <f t="shared" si="67"/>
        <v>44459</v>
      </c>
      <c r="U342" s="1062">
        <f t="shared" si="67"/>
        <v>44480</v>
      </c>
      <c r="V342" s="1062">
        <f t="shared" si="67"/>
        <v>44487</v>
      </c>
      <c r="W342" s="1062">
        <f t="shared" si="67"/>
        <v>44490</v>
      </c>
      <c r="X342" s="1062">
        <f t="shared" si="67"/>
        <v>44495</v>
      </c>
      <c r="Y342" s="1063">
        <f t="shared" si="67"/>
        <v>44520</v>
      </c>
      <c r="Z342" s="1104" t="e">
        <f>#N/A</f>
        <v>#N/A</v>
      </c>
      <c r="AA342" s="95"/>
    </row>
    <row r="343" spans="1:27" ht="37.5">
      <c r="A343" s="1869"/>
      <c r="B343" s="1055">
        <f>B$341</f>
        <v>37</v>
      </c>
      <c r="C343" s="1056" t="str">
        <f>C$338</f>
        <v>У_Т</v>
      </c>
      <c r="D343" s="1057" t="s">
        <v>1586</v>
      </c>
      <c r="E343" s="1058" t="s">
        <v>266</v>
      </c>
      <c r="F343" s="1057" t="s">
        <v>1586</v>
      </c>
      <c r="G343" s="1059" t="s">
        <v>514</v>
      </c>
      <c r="H343" s="1060" t="s">
        <v>740</v>
      </c>
      <c r="I343" s="1061"/>
      <c r="J343" s="1062">
        <f t="shared" si="67"/>
        <v>44074</v>
      </c>
      <c r="K343" s="1062">
        <f t="shared" si="67"/>
        <v>44102</v>
      </c>
      <c r="L343" s="1062">
        <f t="shared" si="67"/>
        <v>44151</v>
      </c>
      <c r="M343" s="1062">
        <f t="shared" si="67"/>
        <v>44316</v>
      </c>
      <c r="N343" s="1062">
        <f t="shared" si="67"/>
        <v>44344</v>
      </c>
      <c r="O343" s="1062">
        <f t="shared" si="67"/>
        <v>44344</v>
      </c>
      <c r="P343" s="1062">
        <f t="shared" si="67"/>
        <v>44428</v>
      </c>
      <c r="Q343" s="1062">
        <f t="shared" si="67"/>
        <v>44460</v>
      </c>
      <c r="R343" s="1062">
        <f t="shared" si="67"/>
        <v>44460</v>
      </c>
      <c r="S343" s="1062">
        <f t="shared" si="67"/>
        <v>44459</v>
      </c>
      <c r="T343" s="1062">
        <f t="shared" si="67"/>
        <v>44459</v>
      </c>
      <c r="U343" s="1062">
        <f t="shared" si="67"/>
        <v>44480</v>
      </c>
      <c r="V343" s="1062">
        <f t="shared" si="67"/>
        <v>44487</v>
      </c>
      <c r="W343" s="1062">
        <f t="shared" si="67"/>
        <v>44490</v>
      </c>
      <c r="X343" s="1062">
        <f t="shared" si="67"/>
        <v>44495</v>
      </c>
      <c r="Y343" s="1063">
        <f t="shared" si="67"/>
        <v>44520</v>
      </c>
      <c r="Z343" s="1064">
        <v>43952</v>
      </c>
      <c r="AA343" s="95"/>
    </row>
    <row r="344" spans="1:27" ht="37.5">
      <c r="A344" s="1869"/>
      <c r="B344" s="1065">
        <f>B$341</f>
        <v>37</v>
      </c>
      <c r="C344" s="1066" t="str">
        <f>C$338</f>
        <v>У_Т</v>
      </c>
      <c r="D344" s="1067" t="s">
        <v>1586</v>
      </c>
      <c r="E344" s="1068" t="s">
        <v>268</v>
      </c>
      <c r="F344" s="1067" t="s">
        <v>1586</v>
      </c>
      <c r="G344" s="1069" t="s">
        <v>514</v>
      </c>
      <c r="H344" s="1070" t="s">
        <v>741</v>
      </c>
      <c r="I344" s="1071"/>
      <c r="J344" s="1072">
        <f t="shared" si="67"/>
        <v>44074</v>
      </c>
      <c r="K344" s="1072">
        <f t="shared" si="67"/>
        <v>44102</v>
      </c>
      <c r="L344" s="1072">
        <f t="shared" si="67"/>
        <v>44151</v>
      </c>
      <c r="M344" s="1072">
        <f t="shared" si="67"/>
        <v>44316</v>
      </c>
      <c r="N344" s="1072">
        <f t="shared" si="67"/>
        <v>44344</v>
      </c>
      <c r="O344" s="1072">
        <f t="shared" si="67"/>
        <v>44344</v>
      </c>
      <c r="P344" s="1072">
        <f t="shared" si="67"/>
        <v>44428</v>
      </c>
      <c r="Q344" s="1072">
        <f t="shared" si="67"/>
        <v>44460</v>
      </c>
      <c r="R344" s="1072">
        <f t="shared" si="67"/>
        <v>44460</v>
      </c>
      <c r="S344" s="1072">
        <f t="shared" si="67"/>
        <v>44459</v>
      </c>
      <c r="T344" s="1072">
        <f t="shared" si="67"/>
        <v>44459</v>
      </c>
      <c r="U344" s="1072">
        <f t="shared" si="67"/>
        <v>44480</v>
      </c>
      <c r="V344" s="1072">
        <f t="shared" si="67"/>
        <v>44487</v>
      </c>
      <c r="W344" s="1072">
        <f t="shared" si="67"/>
        <v>44490</v>
      </c>
      <c r="X344" s="1072">
        <f t="shared" si="67"/>
        <v>44495</v>
      </c>
      <c r="Y344" s="1073">
        <f t="shared" si="67"/>
        <v>44520</v>
      </c>
      <c r="Z344" s="1064">
        <v>43952</v>
      </c>
      <c r="AA344" s="95"/>
    </row>
    <row r="345" spans="1:27" ht="37.5">
      <c r="A345" s="1869">
        <v>34</v>
      </c>
      <c r="B345" s="1044">
        <v>38</v>
      </c>
      <c r="C345" s="1045" t="s">
        <v>727</v>
      </c>
      <c r="D345" s="1046" t="s">
        <v>1587</v>
      </c>
      <c r="E345" s="1047" t="s">
        <v>706</v>
      </c>
      <c r="F345" s="1046" t="s">
        <v>1587</v>
      </c>
      <c r="G345" s="1048" t="s">
        <v>514</v>
      </c>
      <c r="H345" s="1049" t="s">
        <v>796</v>
      </c>
      <c r="I345" s="1050" t="str">
        <f>$I$5</f>
        <v>2-х этапный ЗЗП, без ПС</v>
      </c>
      <c r="J345" s="1051">
        <f>IFERROR(VLOOKUP($D$345,'ИСХОДНИК-даты-2х'!$D$10:$AI$139,2,0),"-")</f>
        <v>44150</v>
      </c>
      <c r="K345" s="1078">
        <f>IFERROR(VLOOKUP($D$345,'ИСХОДНИК-даты-2х'!$D$10:$AI$139,3,0),"-")</f>
        <v>44176</v>
      </c>
      <c r="L345" s="970">
        <f>IFERROR(VLOOKUP($D$345,'ИСХОДНИК-даты-2х'!$D$10:$AI$139,4,0),"-")</f>
        <v>44225</v>
      </c>
      <c r="M345" s="911">
        <f>IFERROR(VLOOKUP($D$345,'ИСХОДНИК-даты-2х'!$D$10:$AI$139,5,0),"-")</f>
        <v>44316</v>
      </c>
      <c r="N345" s="911">
        <f>IFERROR(VLOOKUP($D$345,'ИСХОДНИК-даты-2х'!$D$10:$AI$139,6,0),"-")</f>
        <v>44344</v>
      </c>
      <c r="O345" s="911">
        <f>IFERROR(VLOOKUP($D$345,'ИСХОДНИК-даты-2х'!$D$10:$AI$139,7,0),"-")</f>
        <v>44344</v>
      </c>
      <c r="P345" s="911">
        <f>IFERROR(VLOOKUP($D$345,'ИСХОДНИК-даты-2х'!$D$10:$AI$139,8,0),"-")</f>
        <v>44358</v>
      </c>
      <c r="Q345" s="911">
        <f>IFERROR(VLOOKUP($D$345,'ИСХОДНИК-даты-2х'!$D$10:$AI$139,9,0),"-")</f>
        <v>44390</v>
      </c>
      <c r="R345" s="911">
        <f>IFERROR(VLOOKUP($D$345,'ИСХОДНИК-даты-2х'!$D$10:$AI$139,10,0),"-")</f>
        <v>44390</v>
      </c>
      <c r="S345" s="911">
        <f>IFERROR(VLOOKUP($D$345,'ИСХОДНИК-даты-2х'!$D$10:$AI$139,11,0),"-")</f>
        <v>44389</v>
      </c>
      <c r="T345" s="911">
        <f>IFERROR(VLOOKUP($D$345,'ИСХОДНИК-даты-2х'!$D$10:$AI$139,12,0),"-")</f>
        <v>44389</v>
      </c>
      <c r="U345" s="911">
        <f>IFERROR(VLOOKUP($D$345,'ИСХОДНИК-даты-2х'!$D$10:$AI$139,13,0),"-")</f>
        <v>44410</v>
      </c>
      <c r="V345" s="911">
        <f>IFERROR(VLOOKUP($D$345,'ИСХОДНИК-даты-2х'!$D$10:$AI$139,14,0),"-")</f>
        <v>44417</v>
      </c>
      <c r="W345" s="911">
        <f>IFERROR(VLOOKUP($D$345,'ИСХОДНИК-даты-2х'!$D$10:$AI$139,15,0),"-")</f>
        <v>44420</v>
      </c>
      <c r="X345" s="911">
        <f>IFERROR(VLOOKUP($D$345,'ИСХОДНИК-даты-2х'!$D$10:$AI$139,16,0),"-")</f>
        <v>44425</v>
      </c>
      <c r="Y345" s="1079">
        <f>IFERROR(VLOOKUP($D$345,'ИСХОДНИК-даты-2х'!$D$10:$AI$139,17,0),"-")</f>
        <v>44450</v>
      </c>
      <c r="Z345" s="1107">
        <v>44835</v>
      </c>
      <c r="AA345" s="95"/>
    </row>
    <row r="346" spans="1:27" ht="37.5">
      <c r="A346" s="1869"/>
      <c r="B346" s="1055">
        <f t="shared" ref="B346:C354" si="68">B$345</f>
        <v>38</v>
      </c>
      <c r="C346" s="1056" t="str">
        <f t="shared" si="68"/>
        <v>У_Т</v>
      </c>
      <c r="D346" s="1057" t="s">
        <v>1587</v>
      </c>
      <c r="E346" s="1058" t="s">
        <v>430</v>
      </c>
      <c r="F346" s="1057" t="s">
        <v>1587</v>
      </c>
      <c r="G346" s="1059" t="s">
        <v>514</v>
      </c>
      <c r="H346" s="1060" t="s">
        <v>742</v>
      </c>
      <c r="I346" s="1061"/>
      <c r="J346" s="1062">
        <f t="shared" ref="J346:Y354" si="69">J$345</f>
        <v>44150</v>
      </c>
      <c r="K346" s="1062">
        <f t="shared" si="69"/>
        <v>44176</v>
      </c>
      <c r="L346" s="1062">
        <f t="shared" si="69"/>
        <v>44225</v>
      </c>
      <c r="M346" s="1062">
        <f t="shared" si="69"/>
        <v>44316</v>
      </c>
      <c r="N346" s="1062">
        <f t="shared" si="69"/>
        <v>44344</v>
      </c>
      <c r="O346" s="1062">
        <f t="shared" si="69"/>
        <v>44344</v>
      </c>
      <c r="P346" s="1062">
        <f t="shared" si="69"/>
        <v>44358</v>
      </c>
      <c r="Q346" s="1062">
        <f t="shared" si="69"/>
        <v>44390</v>
      </c>
      <c r="R346" s="1062">
        <f t="shared" si="69"/>
        <v>44390</v>
      </c>
      <c r="S346" s="1062">
        <f t="shared" si="69"/>
        <v>44389</v>
      </c>
      <c r="T346" s="1062">
        <f t="shared" si="69"/>
        <v>44389</v>
      </c>
      <c r="U346" s="1062">
        <f t="shared" si="69"/>
        <v>44410</v>
      </c>
      <c r="V346" s="1062">
        <f t="shared" si="69"/>
        <v>44417</v>
      </c>
      <c r="W346" s="1062">
        <f t="shared" si="69"/>
        <v>44420</v>
      </c>
      <c r="X346" s="1062">
        <f t="shared" si="69"/>
        <v>44425</v>
      </c>
      <c r="Y346" s="1063">
        <f t="shared" si="69"/>
        <v>44450</v>
      </c>
      <c r="Z346" s="1107">
        <v>44511</v>
      </c>
      <c r="AA346" s="95"/>
    </row>
    <row r="347" spans="1:27" ht="37.5">
      <c r="A347" s="1869"/>
      <c r="B347" s="1055">
        <f t="shared" si="68"/>
        <v>38</v>
      </c>
      <c r="C347" s="1056" t="str">
        <f t="shared" si="68"/>
        <v>У_Т</v>
      </c>
      <c r="D347" s="1057" t="s">
        <v>1587</v>
      </c>
      <c r="E347" s="1058" t="s">
        <v>441</v>
      </c>
      <c r="F347" s="1057" t="s">
        <v>1587</v>
      </c>
      <c r="G347" s="1059" t="s">
        <v>514</v>
      </c>
      <c r="H347" s="1060" t="s">
        <v>743</v>
      </c>
      <c r="I347" s="1061"/>
      <c r="J347" s="1062">
        <f t="shared" si="69"/>
        <v>44150</v>
      </c>
      <c r="K347" s="1062">
        <f t="shared" si="69"/>
        <v>44176</v>
      </c>
      <c r="L347" s="1062">
        <f t="shared" si="69"/>
        <v>44225</v>
      </c>
      <c r="M347" s="1062">
        <f t="shared" si="69"/>
        <v>44316</v>
      </c>
      <c r="N347" s="1062">
        <f t="shared" si="69"/>
        <v>44344</v>
      </c>
      <c r="O347" s="1062">
        <f t="shared" si="69"/>
        <v>44344</v>
      </c>
      <c r="P347" s="1062">
        <f t="shared" si="69"/>
        <v>44358</v>
      </c>
      <c r="Q347" s="1062">
        <f t="shared" si="69"/>
        <v>44390</v>
      </c>
      <c r="R347" s="1062">
        <f t="shared" si="69"/>
        <v>44390</v>
      </c>
      <c r="S347" s="1062">
        <f t="shared" si="69"/>
        <v>44389</v>
      </c>
      <c r="T347" s="1062">
        <f t="shared" si="69"/>
        <v>44389</v>
      </c>
      <c r="U347" s="1062">
        <f t="shared" si="69"/>
        <v>44410</v>
      </c>
      <c r="V347" s="1062">
        <f t="shared" si="69"/>
        <v>44417</v>
      </c>
      <c r="W347" s="1062">
        <f t="shared" si="69"/>
        <v>44420</v>
      </c>
      <c r="X347" s="1062">
        <f t="shared" si="69"/>
        <v>44425</v>
      </c>
      <c r="Y347" s="1063">
        <f t="shared" si="69"/>
        <v>44450</v>
      </c>
      <c r="Z347" s="1064">
        <v>44653</v>
      </c>
      <c r="AA347" s="95"/>
    </row>
    <row r="348" spans="1:27" ht="37.5">
      <c r="A348" s="1869"/>
      <c r="B348" s="1055">
        <f t="shared" si="68"/>
        <v>38</v>
      </c>
      <c r="C348" s="1056" t="str">
        <f t="shared" si="68"/>
        <v>У_Т</v>
      </c>
      <c r="D348" s="1057" t="s">
        <v>1587</v>
      </c>
      <c r="E348" s="1058" t="s">
        <v>433</v>
      </c>
      <c r="F348" s="1057" t="s">
        <v>1587</v>
      </c>
      <c r="G348" s="1059" t="s">
        <v>514</v>
      </c>
      <c r="H348" s="1060" t="s">
        <v>744</v>
      </c>
      <c r="I348" s="1061"/>
      <c r="J348" s="1062">
        <f t="shared" si="69"/>
        <v>44150</v>
      </c>
      <c r="K348" s="1062">
        <f t="shared" si="69"/>
        <v>44176</v>
      </c>
      <c r="L348" s="1062">
        <f t="shared" si="69"/>
        <v>44225</v>
      </c>
      <c r="M348" s="1062">
        <f t="shared" si="69"/>
        <v>44316</v>
      </c>
      <c r="N348" s="1062">
        <f t="shared" si="69"/>
        <v>44344</v>
      </c>
      <c r="O348" s="1062">
        <f t="shared" si="69"/>
        <v>44344</v>
      </c>
      <c r="P348" s="1062">
        <f t="shared" si="69"/>
        <v>44358</v>
      </c>
      <c r="Q348" s="1062">
        <f t="shared" si="69"/>
        <v>44390</v>
      </c>
      <c r="R348" s="1062">
        <f t="shared" si="69"/>
        <v>44390</v>
      </c>
      <c r="S348" s="1062">
        <f t="shared" si="69"/>
        <v>44389</v>
      </c>
      <c r="T348" s="1062">
        <f t="shared" si="69"/>
        <v>44389</v>
      </c>
      <c r="U348" s="1062">
        <f t="shared" si="69"/>
        <v>44410</v>
      </c>
      <c r="V348" s="1062">
        <f t="shared" si="69"/>
        <v>44417</v>
      </c>
      <c r="W348" s="1062">
        <f t="shared" si="69"/>
        <v>44420</v>
      </c>
      <c r="X348" s="1062">
        <f t="shared" si="69"/>
        <v>44425</v>
      </c>
      <c r="Y348" s="1063">
        <f t="shared" si="69"/>
        <v>44450</v>
      </c>
      <c r="Z348" s="1064">
        <v>44653</v>
      </c>
      <c r="AA348" s="95"/>
    </row>
    <row r="349" spans="1:27" ht="37.5">
      <c r="A349" s="1869"/>
      <c r="B349" s="1055">
        <f t="shared" si="68"/>
        <v>38</v>
      </c>
      <c r="C349" s="1056" t="str">
        <f t="shared" si="68"/>
        <v>У_Т</v>
      </c>
      <c r="D349" s="1057" t="s">
        <v>1587</v>
      </c>
      <c r="E349" s="1058" t="s">
        <v>435</v>
      </c>
      <c r="F349" s="1057" t="s">
        <v>1587</v>
      </c>
      <c r="G349" s="1059" t="s">
        <v>514</v>
      </c>
      <c r="H349" s="1060" t="s">
        <v>745</v>
      </c>
      <c r="I349" s="1061"/>
      <c r="J349" s="1062">
        <f t="shared" si="69"/>
        <v>44150</v>
      </c>
      <c r="K349" s="1062">
        <f t="shared" si="69"/>
        <v>44176</v>
      </c>
      <c r="L349" s="1062">
        <f t="shared" si="69"/>
        <v>44225</v>
      </c>
      <c r="M349" s="1062">
        <f t="shared" si="69"/>
        <v>44316</v>
      </c>
      <c r="N349" s="1062">
        <f t="shared" si="69"/>
        <v>44344</v>
      </c>
      <c r="O349" s="1062">
        <f t="shared" si="69"/>
        <v>44344</v>
      </c>
      <c r="P349" s="1062">
        <f t="shared" si="69"/>
        <v>44358</v>
      </c>
      <c r="Q349" s="1062">
        <f t="shared" si="69"/>
        <v>44390</v>
      </c>
      <c r="R349" s="1062">
        <f t="shared" si="69"/>
        <v>44390</v>
      </c>
      <c r="S349" s="1062">
        <f t="shared" si="69"/>
        <v>44389</v>
      </c>
      <c r="T349" s="1062">
        <f t="shared" si="69"/>
        <v>44389</v>
      </c>
      <c r="U349" s="1062">
        <f t="shared" si="69"/>
        <v>44410</v>
      </c>
      <c r="V349" s="1062">
        <f t="shared" si="69"/>
        <v>44417</v>
      </c>
      <c r="W349" s="1062">
        <f t="shared" si="69"/>
        <v>44420</v>
      </c>
      <c r="X349" s="1062">
        <f t="shared" si="69"/>
        <v>44425</v>
      </c>
      <c r="Y349" s="1063">
        <f t="shared" si="69"/>
        <v>44450</v>
      </c>
      <c r="Z349" s="1064">
        <v>44653</v>
      </c>
      <c r="AA349" s="95"/>
    </row>
    <row r="350" spans="1:27" ht="37.5">
      <c r="A350" s="1869"/>
      <c r="B350" s="1055">
        <f t="shared" si="68"/>
        <v>38</v>
      </c>
      <c r="C350" s="1056" t="str">
        <f t="shared" si="68"/>
        <v>У_Т</v>
      </c>
      <c r="D350" s="1057" t="s">
        <v>1587</v>
      </c>
      <c r="E350" s="1058" t="s">
        <v>437</v>
      </c>
      <c r="F350" s="1057" t="s">
        <v>1587</v>
      </c>
      <c r="G350" s="1059" t="s">
        <v>514</v>
      </c>
      <c r="H350" s="1060" t="s">
        <v>746</v>
      </c>
      <c r="I350" s="1061"/>
      <c r="J350" s="1062">
        <f t="shared" si="69"/>
        <v>44150</v>
      </c>
      <c r="K350" s="1062">
        <f t="shared" si="69"/>
        <v>44176</v>
      </c>
      <c r="L350" s="1062">
        <f t="shared" si="69"/>
        <v>44225</v>
      </c>
      <c r="M350" s="1062">
        <f t="shared" si="69"/>
        <v>44316</v>
      </c>
      <c r="N350" s="1062">
        <f t="shared" si="69"/>
        <v>44344</v>
      </c>
      <c r="O350" s="1062">
        <f t="shared" si="69"/>
        <v>44344</v>
      </c>
      <c r="P350" s="1062">
        <f t="shared" si="69"/>
        <v>44358</v>
      </c>
      <c r="Q350" s="1062">
        <f t="shared" si="69"/>
        <v>44390</v>
      </c>
      <c r="R350" s="1062">
        <f t="shared" si="69"/>
        <v>44390</v>
      </c>
      <c r="S350" s="1062">
        <f t="shared" si="69"/>
        <v>44389</v>
      </c>
      <c r="T350" s="1062">
        <f t="shared" si="69"/>
        <v>44389</v>
      </c>
      <c r="U350" s="1062">
        <f t="shared" si="69"/>
        <v>44410</v>
      </c>
      <c r="V350" s="1062">
        <f t="shared" si="69"/>
        <v>44417</v>
      </c>
      <c r="W350" s="1062">
        <f t="shared" si="69"/>
        <v>44420</v>
      </c>
      <c r="X350" s="1062">
        <f t="shared" si="69"/>
        <v>44425</v>
      </c>
      <c r="Y350" s="1063">
        <f t="shared" si="69"/>
        <v>44450</v>
      </c>
      <c r="Z350" s="1064">
        <v>44653</v>
      </c>
      <c r="AA350" s="95"/>
    </row>
    <row r="351" spans="1:27" ht="37.5">
      <c r="A351" s="1869"/>
      <c r="B351" s="1055">
        <f t="shared" si="68"/>
        <v>38</v>
      </c>
      <c r="C351" s="1056" t="str">
        <f t="shared" si="68"/>
        <v>У_Т</v>
      </c>
      <c r="D351" s="1057" t="s">
        <v>1587</v>
      </c>
      <c r="E351" s="1058" t="s">
        <v>439</v>
      </c>
      <c r="F351" s="1057" t="s">
        <v>1587</v>
      </c>
      <c r="G351" s="1059" t="s">
        <v>514</v>
      </c>
      <c r="H351" s="1060" t="s">
        <v>747</v>
      </c>
      <c r="I351" s="1061"/>
      <c r="J351" s="1062">
        <f t="shared" si="69"/>
        <v>44150</v>
      </c>
      <c r="K351" s="1062">
        <f t="shared" si="69"/>
        <v>44176</v>
      </c>
      <c r="L351" s="1062">
        <f t="shared" si="69"/>
        <v>44225</v>
      </c>
      <c r="M351" s="1062">
        <f t="shared" si="69"/>
        <v>44316</v>
      </c>
      <c r="N351" s="1062">
        <f t="shared" si="69"/>
        <v>44344</v>
      </c>
      <c r="O351" s="1062">
        <f t="shared" si="69"/>
        <v>44344</v>
      </c>
      <c r="P351" s="1062">
        <f t="shared" si="69"/>
        <v>44358</v>
      </c>
      <c r="Q351" s="1062">
        <f t="shared" si="69"/>
        <v>44390</v>
      </c>
      <c r="R351" s="1062">
        <f t="shared" si="69"/>
        <v>44390</v>
      </c>
      <c r="S351" s="1062">
        <f t="shared" si="69"/>
        <v>44389</v>
      </c>
      <c r="T351" s="1062">
        <f t="shared" si="69"/>
        <v>44389</v>
      </c>
      <c r="U351" s="1062">
        <f t="shared" si="69"/>
        <v>44410</v>
      </c>
      <c r="V351" s="1062">
        <f t="shared" si="69"/>
        <v>44417</v>
      </c>
      <c r="W351" s="1062">
        <f t="shared" si="69"/>
        <v>44420</v>
      </c>
      <c r="X351" s="1062">
        <f t="shared" si="69"/>
        <v>44425</v>
      </c>
      <c r="Y351" s="1063">
        <f t="shared" si="69"/>
        <v>44450</v>
      </c>
      <c r="Z351" s="1104" t="e">
        <f>#N/A</f>
        <v>#N/A</v>
      </c>
      <c r="AA351" s="95"/>
    </row>
    <row r="352" spans="1:27" ht="37.5">
      <c r="A352" s="1869"/>
      <c r="B352" s="1055">
        <f t="shared" si="68"/>
        <v>38</v>
      </c>
      <c r="C352" s="1056" t="str">
        <f t="shared" si="68"/>
        <v>У_Т</v>
      </c>
      <c r="D352" s="1057" t="s">
        <v>1587</v>
      </c>
      <c r="E352" s="1058" t="s">
        <v>135</v>
      </c>
      <c r="F352" s="1057" t="s">
        <v>1587</v>
      </c>
      <c r="G352" s="1059" t="s">
        <v>514</v>
      </c>
      <c r="H352" s="1060" t="s">
        <v>748</v>
      </c>
      <c r="I352" s="1061"/>
      <c r="J352" s="1062">
        <f t="shared" si="69"/>
        <v>44150</v>
      </c>
      <c r="K352" s="1062">
        <f t="shared" si="69"/>
        <v>44176</v>
      </c>
      <c r="L352" s="1062">
        <f t="shared" si="69"/>
        <v>44225</v>
      </c>
      <c r="M352" s="1062">
        <f t="shared" si="69"/>
        <v>44316</v>
      </c>
      <c r="N352" s="1062">
        <f t="shared" si="69"/>
        <v>44344</v>
      </c>
      <c r="O352" s="1062">
        <f t="shared" si="69"/>
        <v>44344</v>
      </c>
      <c r="P352" s="1062">
        <f t="shared" si="69"/>
        <v>44358</v>
      </c>
      <c r="Q352" s="1062">
        <f t="shared" si="69"/>
        <v>44390</v>
      </c>
      <c r="R352" s="1062">
        <f t="shared" si="69"/>
        <v>44390</v>
      </c>
      <c r="S352" s="1062">
        <f t="shared" si="69"/>
        <v>44389</v>
      </c>
      <c r="T352" s="1062">
        <f t="shared" si="69"/>
        <v>44389</v>
      </c>
      <c r="U352" s="1062">
        <f t="shared" si="69"/>
        <v>44410</v>
      </c>
      <c r="V352" s="1062">
        <f t="shared" si="69"/>
        <v>44417</v>
      </c>
      <c r="W352" s="1062">
        <f t="shared" si="69"/>
        <v>44420</v>
      </c>
      <c r="X352" s="1062">
        <f t="shared" si="69"/>
        <v>44425</v>
      </c>
      <c r="Y352" s="1063">
        <f t="shared" si="69"/>
        <v>44450</v>
      </c>
      <c r="Z352" s="1104" t="e">
        <f>#N/A</f>
        <v>#N/A</v>
      </c>
      <c r="AA352" s="95"/>
    </row>
    <row r="353" spans="1:27" ht="37.5">
      <c r="A353" s="1869"/>
      <c r="B353" s="1055">
        <f t="shared" si="68"/>
        <v>38</v>
      </c>
      <c r="C353" s="1056" t="str">
        <f t="shared" si="68"/>
        <v>У_Т</v>
      </c>
      <c r="D353" s="1057" t="s">
        <v>1587</v>
      </c>
      <c r="E353" s="1058" t="s">
        <v>137</v>
      </c>
      <c r="F353" s="1057" t="s">
        <v>1587</v>
      </c>
      <c r="G353" s="1059" t="s">
        <v>514</v>
      </c>
      <c r="H353" s="1060" t="s">
        <v>748</v>
      </c>
      <c r="I353" s="1061"/>
      <c r="J353" s="1062">
        <f t="shared" si="69"/>
        <v>44150</v>
      </c>
      <c r="K353" s="1062">
        <f t="shared" si="69"/>
        <v>44176</v>
      </c>
      <c r="L353" s="1062">
        <f t="shared" si="69"/>
        <v>44225</v>
      </c>
      <c r="M353" s="1062">
        <f t="shared" si="69"/>
        <v>44316</v>
      </c>
      <c r="N353" s="1062">
        <f t="shared" si="69"/>
        <v>44344</v>
      </c>
      <c r="O353" s="1062">
        <f t="shared" si="69"/>
        <v>44344</v>
      </c>
      <c r="P353" s="1062">
        <f t="shared" si="69"/>
        <v>44358</v>
      </c>
      <c r="Q353" s="1062">
        <f t="shared" si="69"/>
        <v>44390</v>
      </c>
      <c r="R353" s="1062">
        <f t="shared" si="69"/>
        <v>44390</v>
      </c>
      <c r="S353" s="1062">
        <f t="shared" si="69"/>
        <v>44389</v>
      </c>
      <c r="T353" s="1062">
        <f t="shared" si="69"/>
        <v>44389</v>
      </c>
      <c r="U353" s="1062">
        <f t="shared" si="69"/>
        <v>44410</v>
      </c>
      <c r="V353" s="1062">
        <f t="shared" si="69"/>
        <v>44417</v>
      </c>
      <c r="W353" s="1062">
        <f t="shared" si="69"/>
        <v>44420</v>
      </c>
      <c r="X353" s="1062">
        <f t="shared" si="69"/>
        <v>44425</v>
      </c>
      <c r="Y353" s="1063">
        <f t="shared" si="69"/>
        <v>44450</v>
      </c>
      <c r="Z353" s="1104" t="e">
        <f>#N/A</f>
        <v>#N/A</v>
      </c>
      <c r="AA353" s="95"/>
    </row>
    <row r="354" spans="1:27" ht="37.5">
      <c r="A354" s="1869"/>
      <c r="B354" s="1065">
        <f t="shared" si="68"/>
        <v>38</v>
      </c>
      <c r="C354" s="1066" t="str">
        <f t="shared" si="68"/>
        <v>У_Т</v>
      </c>
      <c r="D354" s="1067" t="s">
        <v>1587</v>
      </c>
      <c r="E354" s="1068" t="s">
        <v>139</v>
      </c>
      <c r="F354" s="1067" t="s">
        <v>1587</v>
      </c>
      <c r="G354" s="1069" t="s">
        <v>514</v>
      </c>
      <c r="H354" s="1070" t="s">
        <v>748</v>
      </c>
      <c r="I354" s="1071"/>
      <c r="J354" s="1072">
        <f t="shared" si="69"/>
        <v>44150</v>
      </c>
      <c r="K354" s="1072">
        <f t="shared" si="69"/>
        <v>44176</v>
      </c>
      <c r="L354" s="1072">
        <f t="shared" si="69"/>
        <v>44225</v>
      </c>
      <c r="M354" s="1072">
        <f t="shared" si="69"/>
        <v>44316</v>
      </c>
      <c r="N354" s="1072">
        <f t="shared" si="69"/>
        <v>44344</v>
      </c>
      <c r="O354" s="1072">
        <f t="shared" si="69"/>
        <v>44344</v>
      </c>
      <c r="P354" s="1072">
        <f t="shared" si="69"/>
        <v>44358</v>
      </c>
      <c r="Q354" s="1072">
        <f t="shared" si="69"/>
        <v>44390</v>
      </c>
      <c r="R354" s="1072">
        <f t="shared" si="69"/>
        <v>44390</v>
      </c>
      <c r="S354" s="1072">
        <f t="shared" si="69"/>
        <v>44389</v>
      </c>
      <c r="T354" s="1072">
        <f t="shared" si="69"/>
        <v>44389</v>
      </c>
      <c r="U354" s="1072">
        <f t="shared" si="69"/>
        <v>44410</v>
      </c>
      <c r="V354" s="1072">
        <f t="shared" si="69"/>
        <v>44417</v>
      </c>
      <c r="W354" s="1072">
        <f t="shared" si="69"/>
        <v>44420</v>
      </c>
      <c r="X354" s="1072">
        <f t="shared" si="69"/>
        <v>44425</v>
      </c>
      <c r="Y354" s="1073">
        <f t="shared" si="69"/>
        <v>44450</v>
      </c>
      <c r="Z354" s="1104" t="e">
        <f>#N/A</f>
        <v>#N/A</v>
      </c>
      <c r="AA354" s="95"/>
    </row>
    <row r="355" spans="1:27" ht="37.5">
      <c r="A355" s="1869">
        <f>A345+1</f>
        <v>35</v>
      </c>
      <c r="B355" s="1044">
        <v>39</v>
      </c>
      <c r="C355" s="1045" t="s">
        <v>727</v>
      </c>
      <c r="D355" s="1046" t="s">
        <v>1588</v>
      </c>
      <c r="E355" s="1047" t="s">
        <v>453</v>
      </c>
      <c r="F355" s="1046" t="s">
        <v>1588</v>
      </c>
      <c r="G355" s="1048" t="s">
        <v>514</v>
      </c>
      <c r="H355" s="1049" t="s">
        <v>749</v>
      </c>
      <c r="I355" s="1050" t="str">
        <f>$I$5</f>
        <v>2-х этапный ЗЗП, без ПС</v>
      </c>
      <c r="J355" s="1051">
        <f>IFERROR(VLOOKUP($D$355,'ИСХОДНИК-даты-2х'!$D$10:$AI$139,2,0),"-")</f>
        <v>44490</v>
      </c>
      <c r="K355" s="1078">
        <f>IFERROR(VLOOKUP($D$355,'ИСХОДНИК-даты-2х'!$D$10:$AI$139,3,0),"-")</f>
        <v>44518</v>
      </c>
      <c r="L355" s="970">
        <f>IFERROR(VLOOKUP($D$355,'ИСХОДНИК-даты-2х'!$D$10:$AI$139,4,0),"-")</f>
        <v>44567</v>
      </c>
      <c r="M355" s="911">
        <f>IFERROR(VLOOKUP($D$355,'ИСХОДНИК-даты-2х'!$D$10:$AI$139,5,0),"-")</f>
        <v>44572</v>
      </c>
      <c r="N355" s="911">
        <f>IFERROR(VLOOKUP($D$355,'ИСХОДНИК-даты-2х'!$D$10:$AI$139,6,0),"-")</f>
        <v>44600</v>
      </c>
      <c r="O355" s="911">
        <f>IFERROR(VLOOKUP($D$355,'ИСХОДНИК-даты-2х'!$D$10:$AI$139,7,0),"-")</f>
        <v>44600</v>
      </c>
      <c r="P355" s="911">
        <f>IFERROR(VLOOKUP($D$355,'ИСХОДНИК-даты-2х'!$D$10:$AI$139,8,0),"-")</f>
        <v>44684</v>
      </c>
      <c r="Q355" s="911">
        <f>IFERROR(VLOOKUP($D$355,'ИСХОДНИК-даты-2х'!$D$10:$AI$139,9,0),"-")</f>
        <v>44714</v>
      </c>
      <c r="R355" s="911">
        <f>IFERROR(VLOOKUP($D$355,'ИСХОДНИК-даты-2х'!$D$10:$AI$139,10,0),"-")</f>
        <v>44714</v>
      </c>
      <c r="S355" s="911">
        <f>IFERROR(VLOOKUP($D$355,'ИСХОДНИК-даты-2х'!$D$10:$AI$139,11,0),"-")</f>
        <v>44713</v>
      </c>
      <c r="T355" s="911">
        <f>IFERROR(VLOOKUP($D$355,'ИСХОДНИК-даты-2х'!$D$10:$AI$139,12,0),"-")</f>
        <v>44713</v>
      </c>
      <c r="U355" s="911">
        <f>IFERROR(VLOOKUP($D$355,'ИСХОДНИК-даты-2х'!$D$10:$AI$139,13,0),"-")</f>
        <v>44734</v>
      </c>
      <c r="V355" s="911">
        <f>IFERROR(VLOOKUP($D$355,'ИСХОДНИК-даты-2х'!$D$10:$AI$139,14,0),"-")</f>
        <v>44741</v>
      </c>
      <c r="W355" s="911">
        <f>IFERROR(VLOOKUP($D$355,'ИСХОДНИК-даты-2х'!$D$10:$AI$139,15,0),"-")</f>
        <v>44746</v>
      </c>
      <c r="X355" s="911">
        <f>IFERROR(VLOOKUP($D$355,'ИСХОДНИК-даты-2х'!$D$10:$AI$139,16,0),"-")</f>
        <v>44749</v>
      </c>
      <c r="Y355" s="1079">
        <f>IFERROR(VLOOKUP($D$355,'ИСХОДНИК-даты-2х'!$D$10:$AI$139,17,0),"-")</f>
        <v>44774</v>
      </c>
      <c r="Z355" s="1107">
        <v>44804</v>
      </c>
      <c r="AA355" s="95"/>
    </row>
    <row r="356" spans="1:27">
      <c r="A356" s="1869"/>
      <c r="B356" s="1055">
        <f t="shared" ref="B356:C364" si="70">B$355</f>
        <v>39</v>
      </c>
      <c r="C356" s="1056" t="str">
        <f t="shared" si="70"/>
        <v>У_Т</v>
      </c>
      <c r="D356" s="1057" t="s">
        <v>1588</v>
      </c>
      <c r="E356" s="1058" t="s">
        <v>457</v>
      </c>
      <c r="F356" s="1057" t="s">
        <v>1588</v>
      </c>
      <c r="G356" s="1059" t="s">
        <v>514</v>
      </c>
      <c r="H356" s="1060" t="s">
        <v>750</v>
      </c>
      <c r="I356" s="1061"/>
      <c r="J356" s="1062">
        <f t="shared" ref="J356:Y364" si="71">J$355</f>
        <v>44490</v>
      </c>
      <c r="K356" s="1062">
        <f t="shared" si="71"/>
        <v>44518</v>
      </c>
      <c r="L356" s="1062">
        <f t="shared" si="71"/>
        <v>44567</v>
      </c>
      <c r="M356" s="1062">
        <f t="shared" si="71"/>
        <v>44572</v>
      </c>
      <c r="N356" s="1062">
        <f t="shared" si="71"/>
        <v>44600</v>
      </c>
      <c r="O356" s="1062">
        <f t="shared" si="71"/>
        <v>44600</v>
      </c>
      <c r="P356" s="1062">
        <f t="shared" si="71"/>
        <v>44684</v>
      </c>
      <c r="Q356" s="1062">
        <f t="shared" si="71"/>
        <v>44714</v>
      </c>
      <c r="R356" s="1062">
        <f t="shared" si="71"/>
        <v>44714</v>
      </c>
      <c r="S356" s="1062">
        <f t="shared" si="71"/>
        <v>44713</v>
      </c>
      <c r="T356" s="1062">
        <f t="shared" si="71"/>
        <v>44713</v>
      </c>
      <c r="U356" s="1062">
        <f t="shared" si="71"/>
        <v>44734</v>
      </c>
      <c r="V356" s="1062">
        <f t="shared" si="71"/>
        <v>44741</v>
      </c>
      <c r="W356" s="1062">
        <f t="shared" si="71"/>
        <v>44746</v>
      </c>
      <c r="X356" s="1062">
        <f t="shared" si="71"/>
        <v>44749</v>
      </c>
      <c r="Y356" s="1063">
        <f t="shared" si="71"/>
        <v>44774</v>
      </c>
      <c r="Z356" s="1104" t="e">
        <f>#N/A</f>
        <v>#N/A</v>
      </c>
      <c r="AA356" s="95"/>
    </row>
    <row r="357" spans="1:27">
      <c r="A357" s="1869"/>
      <c r="B357" s="1055">
        <f t="shared" si="70"/>
        <v>39</v>
      </c>
      <c r="C357" s="1056" t="str">
        <f t="shared" si="70"/>
        <v>У_Т</v>
      </c>
      <c r="D357" s="1057" t="s">
        <v>1588</v>
      </c>
      <c r="E357" s="1058" t="s">
        <v>455</v>
      </c>
      <c r="F357" s="1057" t="s">
        <v>1588</v>
      </c>
      <c r="G357" s="1059" t="s">
        <v>514</v>
      </c>
      <c r="H357" s="1060" t="s">
        <v>751</v>
      </c>
      <c r="I357" s="1061"/>
      <c r="J357" s="1062">
        <f t="shared" si="71"/>
        <v>44490</v>
      </c>
      <c r="K357" s="1062">
        <f t="shared" si="71"/>
        <v>44518</v>
      </c>
      <c r="L357" s="1062">
        <f t="shared" si="71"/>
        <v>44567</v>
      </c>
      <c r="M357" s="1062">
        <f t="shared" si="71"/>
        <v>44572</v>
      </c>
      <c r="N357" s="1062">
        <f t="shared" si="71"/>
        <v>44600</v>
      </c>
      <c r="O357" s="1062">
        <f t="shared" si="71"/>
        <v>44600</v>
      </c>
      <c r="P357" s="1062">
        <f t="shared" si="71"/>
        <v>44684</v>
      </c>
      <c r="Q357" s="1062">
        <f t="shared" si="71"/>
        <v>44714</v>
      </c>
      <c r="R357" s="1062">
        <f t="shared" si="71"/>
        <v>44714</v>
      </c>
      <c r="S357" s="1062">
        <f t="shared" si="71"/>
        <v>44713</v>
      </c>
      <c r="T357" s="1062">
        <f t="shared" si="71"/>
        <v>44713</v>
      </c>
      <c r="U357" s="1062">
        <f t="shared" si="71"/>
        <v>44734</v>
      </c>
      <c r="V357" s="1062">
        <f t="shared" si="71"/>
        <v>44741</v>
      </c>
      <c r="W357" s="1062">
        <f t="shared" si="71"/>
        <v>44746</v>
      </c>
      <c r="X357" s="1062">
        <f t="shared" si="71"/>
        <v>44749</v>
      </c>
      <c r="Y357" s="1063">
        <f t="shared" si="71"/>
        <v>44774</v>
      </c>
      <c r="Z357" s="1107">
        <v>44669</v>
      </c>
      <c r="AA357" s="95"/>
    </row>
    <row r="358" spans="1:27" ht="37.5">
      <c r="A358" s="1869"/>
      <c r="B358" s="1055">
        <f t="shared" si="70"/>
        <v>39</v>
      </c>
      <c r="C358" s="1056" t="str">
        <f t="shared" si="70"/>
        <v>У_Т</v>
      </c>
      <c r="D358" s="1057" t="s">
        <v>1588</v>
      </c>
      <c r="E358" s="1058" t="s">
        <v>475</v>
      </c>
      <c r="F358" s="1057" t="s">
        <v>1588</v>
      </c>
      <c r="G358" s="1059" t="s">
        <v>514</v>
      </c>
      <c r="H358" s="1060" t="s">
        <v>752</v>
      </c>
      <c r="I358" s="1061"/>
      <c r="J358" s="1062">
        <f t="shared" si="71"/>
        <v>44490</v>
      </c>
      <c r="K358" s="1062">
        <f t="shared" si="71"/>
        <v>44518</v>
      </c>
      <c r="L358" s="1062">
        <f t="shared" si="71"/>
        <v>44567</v>
      </c>
      <c r="M358" s="1062">
        <f t="shared" si="71"/>
        <v>44572</v>
      </c>
      <c r="N358" s="1062">
        <f t="shared" si="71"/>
        <v>44600</v>
      </c>
      <c r="O358" s="1062">
        <f t="shared" si="71"/>
        <v>44600</v>
      </c>
      <c r="P358" s="1062">
        <f t="shared" si="71"/>
        <v>44684</v>
      </c>
      <c r="Q358" s="1062">
        <f t="shared" si="71"/>
        <v>44714</v>
      </c>
      <c r="R358" s="1062">
        <f t="shared" si="71"/>
        <v>44714</v>
      </c>
      <c r="S358" s="1062">
        <f t="shared" si="71"/>
        <v>44713</v>
      </c>
      <c r="T358" s="1062">
        <f t="shared" si="71"/>
        <v>44713</v>
      </c>
      <c r="U358" s="1062">
        <f t="shared" si="71"/>
        <v>44734</v>
      </c>
      <c r="V358" s="1062">
        <f t="shared" si="71"/>
        <v>44741</v>
      </c>
      <c r="W358" s="1062">
        <f t="shared" si="71"/>
        <v>44746</v>
      </c>
      <c r="X358" s="1062">
        <f t="shared" si="71"/>
        <v>44749</v>
      </c>
      <c r="Y358" s="1063">
        <f t="shared" si="71"/>
        <v>44774</v>
      </c>
      <c r="Z358" s="1107">
        <v>44556</v>
      </c>
      <c r="AA358" s="95"/>
    </row>
    <row r="359" spans="1:27" ht="37.5">
      <c r="A359" s="1869"/>
      <c r="B359" s="1055">
        <f t="shared" si="70"/>
        <v>39</v>
      </c>
      <c r="C359" s="1056" t="str">
        <f t="shared" si="70"/>
        <v>У_Т</v>
      </c>
      <c r="D359" s="1057" t="s">
        <v>1588</v>
      </c>
      <c r="E359" s="1058" t="s">
        <v>463</v>
      </c>
      <c r="F359" s="1057" t="s">
        <v>1588</v>
      </c>
      <c r="G359" s="1059" t="s">
        <v>514</v>
      </c>
      <c r="H359" s="1060" t="s">
        <v>753</v>
      </c>
      <c r="I359" s="1061"/>
      <c r="J359" s="1062">
        <f t="shared" si="71"/>
        <v>44490</v>
      </c>
      <c r="K359" s="1062">
        <f t="shared" si="71"/>
        <v>44518</v>
      </c>
      <c r="L359" s="1062">
        <f t="shared" si="71"/>
        <v>44567</v>
      </c>
      <c r="M359" s="1062">
        <f t="shared" si="71"/>
        <v>44572</v>
      </c>
      <c r="N359" s="1062">
        <f t="shared" si="71"/>
        <v>44600</v>
      </c>
      <c r="O359" s="1062">
        <f t="shared" si="71"/>
        <v>44600</v>
      </c>
      <c r="P359" s="1062">
        <f t="shared" si="71"/>
        <v>44684</v>
      </c>
      <c r="Q359" s="1062">
        <f t="shared" si="71"/>
        <v>44714</v>
      </c>
      <c r="R359" s="1062">
        <f t="shared" si="71"/>
        <v>44714</v>
      </c>
      <c r="S359" s="1062">
        <f t="shared" si="71"/>
        <v>44713</v>
      </c>
      <c r="T359" s="1062">
        <f t="shared" si="71"/>
        <v>44713</v>
      </c>
      <c r="U359" s="1062">
        <f t="shared" si="71"/>
        <v>44734</v>
      </c>
      <c r="V359" s="1062">
        <f t="shared" si="71"/>
        <v>44741</v>
      </c>
      <c r="W359" s="1062">
        <f t="shared" si="71"/>
        <v>44746</v>
      </c>
      <c r="X359" s="1062">
        <f t="shared" si="71"/>
        <v>44749</v>
      </c>
      <c r="Y359" s="1063">
        <f t="shared" si="71"/>
        <v>44774</v>
      </c>
      <c r="Z359" s="1104" t="e">
        <f>#N/A</f>
        <v>#N/A</v>
      </c>
      <c r="AA359" s="95"/>
    </row>
    <row r="360" spans="1:27" ht="37.5">
      <c r="A360" s="1869"/>
      <c r="B360" s="1055">
        <f t="shared" si="70"/>
        <v>39</v>
      </c>
      <c r="C360" s="1056" t="str">
        <f t="shared" si="70"/>
        <v>У_Т</v>
      </c>
      <c r="D360" s="1057" t="s">
        <v>1588</v>
      </c>
      <c r="E360" s="1058" t="s">
        <v>465</v>
      </c>
      <c r="F360" s="1057" t="s">
        <v>1588</v>
      </c>
      <c r="G360" s="1059" t="s">
        <v>514</v>
      </c>
      <c r="H360" s="1060" t="s">
        <v>754</v>
      </c>
      <c r="I360" s="1061"/>
      <c r="J360" s="1062">
        <f t="shared" si="71"/>
        <v>44490</v>
      </c>
      <c r="K360" s="1062">
        <f t="shared" si="71"/>
        <v>44518</v>
      </c>
      <c r="L360" s="1062">
        <f t="shared" si="71"/>
        <v>44567</v>
      </c>
      <c r="M360" s="1062">
        <f t="shared" si="71"/>
        <v>44572</v>
      </c>
      <c r="N360" s="1062">
        <f t="shared" si="71"/>
        <v>44600</v>
      </c>
      <c r="O360" s="1062">
        <f t="shared" si="71"/>
        <v>44600</v>
      </c>
      <c r="P360" s="1062">
        <f t="shared" si="71"/>
        <v>44684</v>
      </c>
      <c r="Q360" s="1062">
        <f t="shared" si="71"/>
        <v>44714</v>
      </c>
      <c r="R360" s="1062">
        <f t="shared" si="71"/>
        <v>44714</v>
      </c>
      <c r="S360" s="1062">
        <f t="shared" si="71"/>
        <v>44713</v>
      </c>
      <c r="T360" s="1062">
        <f t="shared" si="71"/>
        <v>44713</v>
      </c>
      <c r="U360" s="1062">
        <f t="shared" si="71"/>
        <v>44734</v>
      </c>
      <c r="V360" s="1062">
        <f t="shared" si="71"/>
        <v>44741</v>
      </c>
      <c r="W360" s="1062">
        <f t="shared" si="71"/>
        <v>44746</v>
      </c>
      <c r="X360" s="1062">
        <f t="shared" si="71"/>
        <v>44749</v>
      </c>
      <c r="Y360" s="1063">
        <f t="shared" si="71"/>
        <v>44774</v>
      </c>
      <c r="Z360" s="1107">
        <v>44669</v>
      </c>
      <c r="AA360" s="95"/>
    </row>
    <row r="361" spans="1:27" ht="37.5">
      <c r="A361" s="1869"/>
      <c r="B361" s="1055">
        <f t="shared" si="70"/>
        <v>39</v>
      </c>
      <c r="C361" s="1056" t="str">
        <f t="shared" si="70"/>
        <v>У_Т</v>
      </c>
      <c r="D361" s="1057" t="s">
        <v>1588</v>
      </c>
      <c r="E361" s="1058" t="s">
        <v>467</v>
      </c>
      <c r="F361" s="1057" t="s">
        <v>1588</v>
      </c>
      <c r="G361" s="1059" t="s">
        <v>514</v>
      </c>
      <c r="H361" s="1060" t="s">
        <v>754</v>
      </c>
      <c r="I361" s="1061"/>
      <c r="J361" s="1062">
        <f t="shared" si="71"/>
        <v>44490</v>
      </c>
      <c r="K361" s="1062">
        <f t="shared" si="71"/>
        <v>44518</v>
      </c>
      <c r="L361" s="1062">
        <f t="shared" si="71"/>
        <v>44567</v>
      </c>
      <c r="M361" s="1062">
        <f t="shared" si="71"/>
        <v>44572</v>
      </c>
      <c r="N361" s="1062">
        <f t="shared" si="71"/>
        <v>44600</v>
      </c>
      <c r="O361" s="1062">
        <f t="shared" si="71"/>
        <v>44600</v>
      </c>
      <c r="P361" s="1062">
        <f t="shared" si="71"/>
        <v>44684</v>
      </c>
      <c r="Q361" s="1062">
        <f t="shared" si="71"/>
        <v>44714</v>
      </c>
      <c r="R361" s="1062">
        <f t="shared" si="71"/>
        <v>44714</v>
      </c>
      <c r="S361" s="1062">
        <f t="shared" si="71"/>
        <v>44713</v>
      </c>
      <c r="T361" s="1062">
        <f t="shared" si="71"/>
        <v>44713</v>
      </c>
      <c r="U361" s="1062">
        <f t="shared" si="71"/>
        <v>44734</v>
      </c>
      <c r="V361" s="1062">
        <f t="shared" si="71"/>
        <v>44741</v>
      </c>
      <c r="W361" s="1062">
        <f t="shared" si="71"/>
        <v>44746</v>
      </c>
      <c r="X361" s="1062">
        <f t="shared" si="71"/>
        <v>44749</v>
      </c>
      <c r="Y361" s="1063">
        <f t="shared" si="71"/>
        <v>44774</v>
      </c>
      <c r="Z361" s="1064">
        <v>44856</v>
      </c>
      <c r="AA361" s="95"/>
    </row>
    <row r="362" spans="1:27" ht="37.5">
      <c r="A362" s="1869"/>
      <c r="B362" s="1055">
        <f t="shared" si="70"/>
        <v>39</v>
      </c>
      <c r="C362" s="1056" t="str">
        <f t="shared" si="70"/>
        <v>У_Т</v>
      </c>
      <c r="D362" s="1057" t="s">
        <v>1588</v>
      </c>
      <c r="E362" s="1058" t="s">
        <v>469</v>
      </c>
      <c r="F362" s="1057" t="s">
        <v>1588</v>
      </c>
      <c r="G362" s="1059" t="s">
        <v>514</v>
      </c>
      <c r="H362" s="1060" t="s">
        <v>754</v>
      </c>
      <c r="I362" s="1061"/>
      <c r="J362" s="1062">
        <f t="shared" si="71"/>
        <v>44490</v>
      </c>
      <c r="K362" s="1062">
        <f t="shared" si="71"/>
        <v>44518</v>
      </c>
      <c r="L362" s="1062">
        <f t="shared" si="71"/>
        <v>44567</v>
      </c>
      <c r="M362" s="1062">
        <f t="shared" si="71"/>
        <v>44572</v>
      </c>
      <c r="N362" s="1062">
        <f t="shared" si="71"/>
        <v>44600</v>
      </c>
      <c r="O362" s="1062">
        <f t="shared" si="71"/>
        <v>44600</v>
      </c>
      <c r="P362" s="1062">
        <f t="shared" si="71"/>
        <v>44684</v>
      </c>
      <c r="Q362" s="1062">
        <f t="shared" si="71"/>
        <v>44714</v>
      </c>
      <c r="R362" s="1062">
        <f t="shared" si="71"/>
        <v>44714</v>
      </c>
      <c r="S362" s="1062">
        <f t="shared" si="71"/>
        <v>44713</v>
      </c>
      <c r="T362" s="1062">
        <f t="shared" si="71"/>
        <v>44713</v>
      </c>
      <c r="U362" s="1062">
        <f t="shared" si="71"/>
        <v>44734</v>
      </c>
      <c r="V362" s="1062">
        <f t="shared" si="71"/>
        <v>44741</v>
      </c>
      <c r="W362" s="1062">
        <f t="shared" si="71"/>
        <v>44746</v>
      </c>
      <c r="X362" s="1062">
        <f t="shared" si="71"/>
        <v>44749</v>
      </c>
      <c r="Y362" s="1063">
        <f t="shared" si="71"/>
        <v>44774</v>
      </c>
      <c r="Z362" s="1064">
        <v>44856</v>
      </c>
      <c r="AA362" s="95"/>
    </row>
    <row r="363" spans="1:27" ht="37.5">
      <c r="A363" s="1869"/>
      <c r="B363" s="1055">
        <f t="shared" si="70"/>
        <v>39</v>
      </c>
      <c r="C363" s="1056" t="str">
        <f t="shared" si="70"/>
        <v>У_Т</v>
      </c>
      <c r="D363" s="1057" t="s">
        <v>1588</v>
      </c>
      <c r="E363" s="1058" t="s">
        <v>471</v>
      </c>
      <c r="F363" s="1057" t="s">
        <v>1588</v>
      </c>
      <c r="G363" s="1059" t="s">
        <v>514</v>
      </c>
      <c r="H363" s="1060" t="s">
        <v>754</v>
      </c>
      <c r="I363" s="1061"/>
      <c r="J363" s="1062">
        <f t="shared" si="71"/>
        <v>44490</v>
      </c>
      <c r="K363" s="1062">
        <f t="shared" si="71"/>
        <v>44518</v>
      </c>
      <c r="L363" s="1062">
        <f t="shared" si="71"/>
        <v>44567</v>
      </c>
      <c r="M363" s="1062">
        <f t="shared" si="71"/>
        <v>44572</v>
      </c>
      <c r="N363" s="1062">
        <f t="shared" si="71"/>
        <v>44600</v>
      </c>
      <c r="O363" s="1062">
        <f t="shared" si="71"/>
        <v>44600</v>
      </c>
      <c r="P363" s="1062">
        <f t="shared" si="71"/>
        <v>44684</v>
      </c>
      <c r="Q363" s="1062">
        <f t="shared" si="71"/>
        <v>44714</v>
      </c>
      <c r="R363" s="1062">
        <f t="shared" si="71"/>
        <v>44714</v>
      </c>
      <c r="S363" s="1062">
        <f t="shared" si="71"/>
        <v>44713</v>
      </c>
      <c r="T363" s="1062">
        <f t="shared" si="71"/>
        <v>44713</v>
      </c>
      <c r="U363" s="1062">
        <f t="shared" si="71"/>
        <v>44734</v>
      </c>
      <c r="V363" s="1062">
        <f t="shared" si="71"/>
        <v>44741</v>
      </c>
      <c r="W363" s="1062">
        <f t="shared" si="71"/>
        <v>44746</v>
      </c>
      <c r="X363" s="1062">
        <f t="shared" si="71"/>
        <v>44749</v>
      </c>
      <c r="Y363" s="1063">
        <f t="shared" si="71"/>
        <v>44774</v>
      </c>
      <c r="Z363" s="1064">
        <v>44856</v>
      </c>
      <c r="AA363" s="95"/>
    </row>
    <row r="364" spans="1:27" ht="37.5">
      <c r="A364" s="1869"/>
      <c r="B364" s="1065">
        <f t="shared" si="70"/>
        <v>39</v>
      </c>
      <c r="C364" s="1066" t="str">
        <f t="shared" si="70"/>
        <v>У_Т</v>
      </c>
      <c r="D364" s="1067" t="s">
        <v>1588</v>
      </c>
      <c r="E364" s="1068" t="s">
        <v>473</v>
      </c>
      <c r="F364" s="1067" t="s">
        <v>1588</v>
      </c>
      <c r="G364" s="1069" t="s">
        <v>514</v>
      </c>
      <c r="H364" s="1070" t="s">
        <v>754</v>
      </c>
      <c r="I364" s="1071"/>
      <c r="J364" s="1072">
        <f t="shared" si="71"/>
        <v>44490</v>
      </c>
      <c r="K364" s="1072">
        <f t="shared" si="71"/>
        <v>44518</v>
      </c>
      <c r="L364" s="1072">
        <f t="shared" si="71"/>
        <v>44567</v>
      </c>
      <c r="M364" s="1072">
        <f t="shared" si="71"/>
        <v>44572</v>
      </c>
      <c r="N364" s="1072">
        <f t="shared" si="71"/>
        <v>44600</v>
      </c>
      <c r="O364" s="1072">
        <f t="shared" si="71"/>
        <v>44600</v>
      </c>
      <c r="P364" s="1072">
        <f t="shared" si="71"/>
        <v>44684</v>
      </c>
      <c r="Q364" s="1072">
        <f t="shared" si="71"/>
        <v>44714</v>
      </c>
      <c r="R364" s="1072">
        <f t="shared" si="71"/>
        <v>44714</v>
      </c>
      <c r="S364" s="1072">
        <f t="shared" si="71"/>
        <v>44713</v>
      </c>
      <c r="T364" s="1072">
        <f t="shared" si="71"/>
        <v>44713</v>
      </c>
      <c r="U364" s="1072">
        <f t="shared" si="71"/>
        <v>44734</v>
      </c>
      <c r="V364" s="1072">
        <f t="shared" si="71"/>
        <v>44741</v>
      </c>
      <c r="W364" s="1072">
        <f t="shared" si="71"/>
        <v>44746</v>
      </c>
      <c r="X364" s="1072">
        <f t="shared" si="71"/>
        <v>44749</v>
      </c>
      <c r="Y364" s="1073">
        <f t="shared" si="71"/>
        <v>44774</v>
      </c>
      <c r="Z364" s="1064">
        <v>44856</v>
      </c>
      <c r="AA364" s="95"/>
    </row>
    <row r="365" spans="1:27" ht="37.5">
      <c r="A365" s="1869">
        <f>A355+1</f>
        <v>36</v>
      </c>
      <c r="B365" s="1044">
        <v>40</v>
      </c>
      <c r="C365" s="1045" t="s">
        <v>727</v>
      </c>
      <c r="D365" s="1046" t="s">
        <v>1589</v>
      </c>
      <c r="E365" s="1047" t="s">
        <v>443</v>
      </c>
      <c r="F365" s="1046" t="s">
        <v>1589</v>
      </c>
      <c r="G365" s="1048" t="s">
        <v>514</v>
      </c>
      <c r="H365" s="1049" t="s">
        <v>755</v>
      </c>
      <c r="I365" s="1050" t="str">
        <f>$I$5</f>
        <v>2-х этапный ЗЗП, без ПС</v>
      </c>
      <c r="J365" s="1051">
        <f>IFERROR(VLOOKUP($D$365,'ИСХОДНИК-даты-2х'!$D$10:$AI$139,2,0),"-")</f>
        <v>44174</v>
      </c>
      <c r="K365" s="1078">
        <f>IFERROR(VLOOKUP($D$365,'ИСХОДНИК-даты-2х'!$D$10:$AI$139,3,0),"-")</f>
        <v>44202</v>
      </c>
      <c r="L365" s="970">
        <f>IFERROR(VLOOKUP($D$365,'ИСХОДНИК-даты-2х'!$D$10:$AI$139,4,0),"-")</f>
        <v>44251</v>
      </c>
      <c r="M365" s="911">
        <f>IFERROR(VLOOKUP($D$365,'ИСХОДНИК-даты-2х'!$D$10:$AI$139,5,0),"-")</f>
        <v>44316</v>
      </c>
      <c r="N365" s="911">
        <f>IFERROR(VLOOKUP($D$365,'ИСХОДНИК-даты-2х'!$D$10:$AI$139,6,0),"-")</f>
        <v>44344</v>
      </c>
      <c r="O365" s="911">
        <f>IFERROR(VLOOKUP($D$365,'ИСХОДНИК-даты-2х'!$D$10:$AI$139,7,0),"-")</f>
        <v>44344</v>
      </c>
      <c r="P365" s="911">
        <f>IFERROR(VLOOKUP($D$365,'ИСХОДНИК-даты-2х'!$D$10:$AI$139,8,0),"-")</f>
        <v>44428</v>
      </c>
      <c r="Q365" s="911">
        <f>IFERROR(VLOOKUP($D$365,'ИСХОДНИК-даты-2х'!$D$10:$AI$139,9,0),"-")</f>
        <v>44460</v>
      </c>
      <c r="R365" s="911">
        <f>IFERROR(VLOOKUP($D$365,'ИСХОДНИК-даты-2х'!$D$10:$AI$139,10,0),"-")</f>
        <v>44460</v>
      </c>
      <c r="S365" s="911">
        <f>IFERROR(VLOOKUP($D$365,'ИСХОДНИК-даты-2х'!$D$10:$AI$139,11,0),"-")</f>
        <v>44459</v>
      </c>
      <c r="T365" s="911">
        <f>IFERROR(VLOOKUP($D$365,'ИСХОДНИК-даты-2х'!$D$10:$AI$139,12,0),"-")</f>
        <v>44459</v>
      </c>
      <c r="U365" s="911">
        <f>IFERROR(VLOOKUP($D$365,'ИСХОДНИК-даты-2х'!$D$10:$AI$139,13,0),"-")</f>
        <v>44480</v>
      </c>
      <c r="V365" s="911">
        <f>IFERROR(VLOOKUP($D$365,'ИСХОДНИК-даты-2х'!$D$10:$AI$139,14,0),"-")</f>
        <v>44487</v>
      </c>
      <c r="W365" s="911">
        <f>IFERROR(VLOOKUP($D$365,'ИСХОДНИК-даты-2х'!$D$10:$AI$139,15,0),"-")</f>
        <v>44490</v>
      </c>
      <c r="X365" s="911">
        <f>IFERROR(VLOOKUP($D$365,'ИСХОДНИК-даты-2х'!$D$10:$AI$139,16,0),"-")</f>
        <v>44495</v>
      </c>
      <c r="Y365" s="1079">
        <f>IFERROR(VLOOKUP($D$365,'ИСХОДНИК-даты-2х'!$D$10:$AI$139,17,0),"-")</f>
        <v>44520</v>
      </c>
      <c r="Z365" s="1107">
        <v>44392</v>
      </c>
      <c r="AA365" s="95"/>
    </row>
    <row r="366" spans="1:27">
      <c r="A366" s="1869"/>
      <c r="B366" s="1055">
        <f t="shared" ref="B366:C373" si="72">B$365</f>
        <v>40</v>
      </c>
      <c r="C366" s="1056" t="str">
        <f t="shared" si="72"/>
        <v>У_Т</v>
      </c>
      <c r="D366" s="1057" t="s">
        <v>1589</v>
      </c>
      <c r="E366" s="1058" t="s">
        <v>447</v>
      </c>
      <c r="F366" s="1057" t="s">
        <v>1589</v>
      </c>
      <c r="G366" s="1059" t="s">
        <v>514</v>
      </c>
      <c r="H366" s="1060" t="s">
        <v>756</v>
      </c>
      <c r="I366" s="1061"/>
      <c r="J366" s="1062">
        <f t="shared" ref="J366:Y373" si="73">J$365</f>
        <v>44174</v>
      </c>
      <c r="K366" s="1062">
        <f t="shared" si="73"/>
        <v>44202</v>
      </c>
      <c r="L366" s="1062">
        <f t="shared" si="73"/>
        <v>44251</v>
      </c>
      <c r="M366" s="1062">
        <f t="shared" si="73"/>
        <v>44316</v>
      </c>
      <c r="N366" s="1062">
        <f t="shared" si="73"/>
        <v>44344</v>
      </c>
      <c r="O366" s="1062">
        <f t="shared" si="73"/>
        <v>44344</v>
      </c>
      <c r="P366" s="1062">
        <f t="shared" si="73"/>
        <v>44428</v>
      </c>
      <c r="Q366" s="1062">
        <f t="shared" si="73"/>
        <v>44460</v>
      </c>
      <c r="R366" s="1062">
        <f t="shared" si="73"/>
        <v>44460</v>
      </c>
      <c r="S366" s="1062">
        <f t="shared" si="73"/>
        <v>44459</v>
      </c>
      <c r="T366" s="1062">
        <f t="shared" si="73"/>
        <v>44459</v>
      </c>
      <c r="U366" s="1062">
        <f t="shared" si="73"/>
        <v>44480</v>
      </c>
      <c r="V366" s="1062">
        <f t="shared" si="73"/>
        <v>44487</v>
      </c>
      <c r="W366" s="1062">
        <f t="shared" si="73"/>
        <v>44490</v>
      </c>
      <c r="X366" s="1062">
        <f t="shared" si="73"/>
        <v>44495</v>
      </c>
      <c r="Y366" s="1063">
        <f t="shared" si="73"/>
        <v>44520</v>
      </c>
      <c r="Z366" s="1107">
        <v>44492</v>
      </c>
      <c r="AA366" s="95"/>
    </row>
    <row r="367" spans="1:27" ht="37.5">
      <c r="A367" s="1869"/>
      <c r="B367" s="1055">
        <f t="shared" si="72"/>
        <v>40</v>
      </c>
      <c r="C367" s="1056" t="str">
        <f t="shared" si="72"/>
        <v>У_Т</v>
      </c>
      <c r="D367" s="1057" t="s">
        <v>1589</v>
      </c>
      <c r="E367" s="1058" t="s">
        <v>412</v>
      </c>
      <c r="F367" s="1057" t="s">
        <v>1589</v>
      </c>
      <c r="G367" s="1059" t="s">
        <v>514</v>
      </c>
      <c r="H367" s="1060" t="s">
        <v>757</v>
      </c>
      <c r="I367" s="1061"/>
      <c r="J367" s="1062">
        <f t="shared" si="73"/>
        <v>44174</v>
      </c>
      <c r="K367" s="1062">
        <f t="shared" si="73"/>
        <v>44202</v>
      </c>
      <c r="L367" s="1062">
        <f t="shared" si="73"/>
        <v>44251</v>
      </c>
      <c r="M367" s="1062">
        <f t="shared" si="73"/>
        <v>44316</v>
      </c>
      <c r="N367" s="1062">
        <f t="shared" si="73"/>
        <v>44344</v>
      </c>
      <c r="O367" s="1062">
        <f t="shared" si="73"/>
        <v>44344</v>
      </c>
      <c r="P367" s="1062">
        <f t="shared" si="73"/>
        <v>44428</v>
      </c>
      <c r="Q367" s="1062">
        <f t="shared" si="73"/>
        <v>44460</v>
      </c>
      <c r="R367" s="1062">
        <f t="shared" si="73"/>
        <v>44460</v>
      </c>
      <c r="S367" s="1062">
        <f t="shared" si="73"/>
        <v>44459</v>
      </c>
      <c r="T367" s="1062">
        <f t="shared" si="73"/>
        <v>44459</v>
      </c>
      <c r="U367" s="1062">
        <f t="shared" si="73"/>
        <v>44480</v>
      </c>
      <c r="V367" s="1062">
        <f t="shared" si="73"/>
        <v>44487</v>
      </c>
      <c r="W367" s="1062">
        <f t="shared" si="73"/>
        <v>44490</v>
      </c>
      <c r="X367" s="1062">
        <f t="shared" si="73"/>
        <v>44495</v>
      </c>
      <c r="Y367" s="1063">
        <f t="shared" si="73"/>
        <v>44520</v>
      </c>
      <c r="Z367" s="1107">
        <v>45126</v>
      </c>
      <c r="AA367" s="95"/>
    </row>
    <row r="368" spans="1:27" ht="37.5">
      <c r="A368" s="1869"/>
      <c r="B368" s="1055">
        <f t="shared" si="72"/>
        <v>40</v>
      </c>
      <c r="C368" s="1056" t="str">
        <f t="shared" si="72"/>
        <v>У_Т</v>
      </c>
      <c r="D368" s="1057" t="s">
        <v>1589</v>
      </c>
      <c r="E368" s="1058" t="s">
        <v>414</v>
      </c>
      <c r="F368" s="1057" t="s">
        <v>1589</v>
      </c>
      <c r="G368" s="1059" t="s">
        <v>514</v>
      </c>
      <c r="H368" s="1060" t="s">
        <v>757</v>
      </c>
      <c r="I368" s="1061"/>
      <c r="J368" s="1062">
        <f t="shared" si="73"/>
        <v>44174</v>
      </c>
      <c r="K368" s="1062">
        <f t="shared" si="73"/>
        <v>44202</v>
      </c>
      <c r="L368" s="1062">
        <f t="shared" si="73"/>
        <v>44251</v>
      </c>
      <c r="M368" s="1062">
        <f t="shared" si="73"/>
        <v>44316</v>
      </c>
      <c r="N368" s="1062">
        <f t="shared" si="73"/>
        <v>44344</v>
      </c>
      <c r="O368" s="1062">
        <f t="shared" si="73"/>
        <v>44344</v>
      </c>
      <c r="P368" s="1062">
        <f t="shared" si="73"/>
        <v>44428</v>
      </c>
      <c r="Q368" s="1062">
        <f t="shared" si="73"/>
        <v>44460</v>
      </c>
      <c r="R368" s="1062">
        <f t="shared" si="73"/>
        <v>44460</v>
      </c>
      <c r="S368" s="1062">
        <f t="shared" si="73"/>
        <v>44459</v>
      </c>
      <c r="T368" s="1062">
        <f t="shared" si="73"/>
        <v>44459</v>
      </c>
      <c r="U368" s="1062">
        <f t="shared" si="73"/>
        <v>44480</v>
      </c>
      <c r="V368" s="1062">
        <f t="shared" si="73"/>
        <v>44487</v>
      </c>
      <c r="W368" s="1062">
        <f t="shared" si="73"/>
        <v>44490</v>
      </c>
      <c r="X368" s="1062">
        <f t="shared" si="73"/>
        <v>44495</v>
      </c>
      <c r="Y368" s="1063">
        <f t="shared" si="73"/>
        <v>44520</v>
      </c>
      <c r="Z368" s="1107">
        <v>45126</v>
      </c>
      <c r="AA368" s="95"/>
    </row>
    <row r="369" spans="1:27" ht="37.5">
      <c r="A369" s="1869"/>
      <c r="B369" s="1055">
        <f t="shared" si="72"/>
        <v>40</v>
      </c>
      <c r="C369" s="1056" t="str">
        <f t="shared" si="72"/>
        <v>У_Т</v>
      </c>
      <c r="D369" s="1057" t="s">
        <v>1589</v>
      </c>
      <c r="E369" s="1058" t="s">
        <v>507</v>
      </c>
      <c r="F369" s="1057" t="s">
        <v>1589</v>
      </c>
      <c r="G369" s="1059" t="s">
        <v>514</v>
      </c>
      <c r="H369" s="1060" t="s">
        <v>758</v>
      </c>
      <c r="I369" s="1061"/>
      <c r="J369" s="1062">
        <f t="shared" si="73"/>
        <v>44174</v>
      </c>
      <c r="K369" s="1062">
        <f t="shared" si="73"/>
        <v>44202</v>
      </c>
      <c r="L369" s="1062">
        <f t="shared" si="73"/>
        <v>44251</v>
      </c>
      <c r="M369" s="1062">
        <f t="shared" si="73"/>
        <v>44316</v>
      </c>
      <c r="N369" s="1062">
        <f t="shared" si="73"/>
        <v>44344</v>
      </c>
      <c r="O369" s="1062">
        <f t="shared" si="73"/>
        <v>44344</v>
      </c>
      <c r="P369" s="1062">
        <f t="shared" si="73"/>
        <v>44428</v>
      </c>
      <c r="Q369" s="1062">
        <f t="shared" si="73"/>
        <v>44460</v>
      </c>
      <c r="R369" s="1062">
        <f t="shared" si="73"/>
        <v>44460</v>
      </c>
      <c r="S369" s="1062">
        <f t="shared" si="73"/>
        <v>44459</v>
      </c>
      <c r="T369" s="1062">
        <f t="shared" si="73"/>
        <v>44459</v>
      </c>
      <c r="U369" s="1062">
        <f t="shared" si="73"/>
        <v>44480</v>
      </c>
      <c r="V369" s="1062">
        <f t="shared" si="73"/>
        <v>44487</v>
      </c>
      <c r="W369" s="1062">
        <f t="shared" si="73"/>
        <v>44490</v>
      </c>
      <c r="X369" s="1062">
        <f t="shared" si="73"/>
        <v>44495</v>
      </c>
      <c r="Y369" s="1063">
        <f t="shared" si="73"/>
        <v>44520</v>
      </c>
      <c r="Z369" s="1107">
        <v>44466</v>
      </c>
      <c r="AA369" s="95"/>
    </row>
    <row r="370" spans="1:27" ht="37.5">
      <c r="A370" s="1869"/>
      <c r="B370" s="1055">
        <f t="shared" si="72"/>
        <v>40</v>
      </c>
      <c r="C370" s="1056" t="str">
        <f t="shared" si="72"/>
        <v>У_Т</v>
      </c>
      <c r="D370" s="1057" t="s">
        <v>1589</v>
      </c>
      <c r="E370" s="1058" t="s">
        <v>449</v>
      </c>
      <c r="F370" s="1057" t="s">
        <v>1589</v>
      </c>
      <c r="G370" s="1059" t="s">
        <v>514</v>
      </c>
      <c r="H370" s="1060" t="s">
        <v>759</v>
      </c>
      <c r="I370" s="1061"/>
      <c r="J370" s="1062">
        <f t="shared" si="73"/>
        <v>44174</v>
      </c>
      <c r="K370" s="1062">
        <f t="shared" si="73"/>
        <v>44202</v>
      </c>
      <c r="L370" s="1062">
        <f t="shared" si="73"/>
        <v>44251</v>
      </c>
      <c r="M370" s="1062">
        <f t="shared" si="73"/>
        <v>44316</v>
      </c>
      <c r="N370" s="1062">
        <f t="shared" si="73"/>
        <v>44344</v>
      </c>
      <c r="O370" s="1062">
        <f t="shared" si="73"/>
        <v>44344</v>
      </c>
      <c r="P370" s="1062">
        <f t="shared" si="73"/>
        <v>44428</v>
      </c>
      <c r="Q370" s="1062">
        <f t="shared" si="73"/>
        <v>44460</v>
      </c>
      <c r="R370" s="1062">
        <f t="shared" si="73"/>
        <v>44460</v>
      </c>
      <c r="S370" s="1062">
        <f t="shared" si="73"/>
        <v>44459</v>
      </c>
      <c r="T370" s="1062">
        <f t="shared" si="73"/>
        <v>44459</v>
      </c>
      <c r="U370" s="1062">
        <f t="shared" si="73"/>
        <v>44480</v>
      </c>
      <c r="V370" s="1062">
        <f t="shared" si="73"/>
        <v>44487</v>
      </c>
      <c r="W370" s="1062">
        <f t="shared" si="73"/>
        <v>44490</v>
      </c>
      <c r="X370" s="1062">
        <f t="shared" si="73"/>
        <v>44495</v>
      </c>
      <c r="Y370" s="1063">
        <f t="shared" si="73"/>
        <v>44520</v>
      </c>
      <c r="Z370" s="1104" t="e">
        <f>#N/A</f>
        <v>#N/A</v>
      </c>
      <c r="AA370" s="95"/>
    </row>
    <row r="371" spans="1:27" ht="37.5">
      <c r="A371" s="1869"/>
      <c r="B371" s="1055">
        <f t="shared" si="72"/>
        <v>40</v>
      </c>
      <c r="C371" s="1056" t="str">
        <f t="shared" si="72"/>
        <v>У_Т</v>
      </c>
      <c r="D371" s="1057" t="s">
        <v>1589</v>
      </c>
      <c r="E371" s="1058" t="s">
        <v>451</v>
      </c>
      <c r="F371" s="1057" t="s">
        <v>1589</v>
      </c>
      <c r="G371" s="1059" t="s">
        <v>514</v>
      </c>
      <c r="H371" s="1060" t="s">
        <v>760</v>
      </c>
      <c r="I371" s="1061"/>
      <c r="J371" s="1062">
        <f t="shared" si="73"/>
        <v>44174</v>
      </c>
      <c r="K371" s="1062">
        <f t="shared" si="73"/>
        <v>44202</v>
      </c>
      <c r="L371" s="1062">
        <f t="shared" si="73"/>
        <v>44251</v>
      </c>
      <c r="M371" s="1062">
        <f t="shared" si="73"/>
        <v>44316</v>
      </c>
      <c r="N371" s="1062">
        <f t="shared" si="73"/>
        <v>44344</v>
      </c>
      <c r="O371" s="1062">
        <f t="shared" si="73"/>
        <v>44344</v>
      </c>
      <c r="P371" s="1062">
        <f t="shared" si="73"/>
        <v>44428</v>
      </c>
      <c r="Q371" s="1062">
        <f t="shared" si="73"/>
        <v>44460</v>
      </c>
      <c r="R371" s="1062">
        <f t="shared" si="73"/>
        <v>44460</v>
      </c>
      <c r="S371" s="1062">
        <f t="shared" si="73"/>
        <v>44459</v>
      </c>
      <c r="T371" s="1062">
        <f t="shared" si="73"/>
        <v>44459</v>
      </c>
      <c r="U371" s="1062">
        <f t="shared" si="73"/>
        <v>44480</v>
      </c>
      <c r="V371" s="1062">
        <f t="shared" si="73"/>
        <v>44487</v>
      </c>
      <c r="W371" s="1062">
        <f t="shared" si="73"/>
        <v>44490</v>
      </c>
      <c r="X371" s="1062">
        <f t="shared" si="73"/>
        <v>44495</v>
      </c>
      <c r="Y371" s="1063">
        <f t="shared" si="73"/>
        <v>44520</v>
      </c>
      <c r="Z371" s="1104" t="e">
        <f>#N/A</f>
        <v>#N/A</v>
      </c>
      <c r="AA371" s="95"/>
    </row>
    <row r="372" spans="1:27" ht="37.5">
      <c r="A372" s="1869"/>
      <c r="B372" s="1055">
        <f t="shared" si="72"/>
        <v>40</v>
      </c>
      <c r="C372" s="1056" t="str">
        <f t="shared" si="72"/>
        <v>У_Т</v>
      </c>
      <c r="D372" s="1057" t="s">
        <v>1589</v>
      </c>
      <c r="E372" s="1058" t="s">
        <v>422</v>
      </c>
      <c r="F372" s="1057" t="s">
        <v>1589</v>
      </c>
      <c r="G372" s="1059" t="s">
        <v>514</v>
      </c>
      <c r="H372" s="1060" t="s">
        <v>761</v>
      </c>
      <c r="I372" s="1061"/>
      <c r="J372" s="1062">
        <f t="shared" si="73"/>
        <v>44174</v>
      </c>
      <c r="K372" s="1062">
        <f t="shared" si="73"/>
        <v>44202</v>
      </c>
      <c r="L372" s="1062">
        <f t="shared" si="73"/>
        <v>44251</v>
      </c>
      <c r="M372" s="1062">
        <f t="shared" si="73"/>
        <v>44316</v>
      </c>
      <c r="N372" s="1062">
        <f t="shared" si="73"/>
        <v>44344</v>
      </c>
      <c r="O372" s="1062">
        <f t="shared" si="73"/>
        <v>44344</v>
      </c>
      <c r="P372" s="1062">
        <f t="shared" si="73"/>
        <v>44428</v>
      </c>
      <c r="Q372" s="1062">
        <f t="shared" si="73"/>
        <v>44460</v>
      </c>
      <c r="R372" s="1062">
        <f t="shared" si="73"/>
        <v>44460</v>
      </c>
      <c r="S372" s="1062">
        <f t="shared" si="73"/>
        <v>44459</v>
      </c>
      <c r="T372" s="1062">
        <f t="shared" si="73"/>
        <v>44459</v>
      </c>
      <c r="U372" s="1062">
        <f t="shared" si="73"/>
        <v>44480</v>
      </c>
      <c r="V372" s="1062">
        <f t="shared" si="73"/>
        <v>44487</v>
      </c>
      <c r="W372" s="1062">
        <f t="shared" si="73"/>
        <v>44490</v>
      </c>
      <c r="X372" s="1062">
        <f t="shared" si="73"/>
        <v>44495</v>
      </c>
      <c r="Y372" s="1063">
        <f t="shared" si="73"/>
        <v>44520</v>
      </c>
      <c r="Z372" s="1107">
        <v>44722</v>
      </c>
      <c r="AA372" s="95"/>
    </row>
    <row r="373" spans="1:27" ht="37.5">
      <c r="A373" s="1869"/>
      <c r="B373" s="1065">
        <f t="shared" si="72"/>
        <v>40</v>
      </c>
      <c r="C373" s="1066" t="str">
        <f t="shared" si="72"/>
        <v>У_Т</v>
      </c>
      <c r="D373" s="1067" t="s">
        <v>1589</v>
      </c>
      <c r="E373" s="1068" t="s">
        <v>424</v>
      </c>
      <c r="F373" s="1067" t="s">
        <v>1589</v>
      </c>
      <c r="G373" s="1069" t="s">
        <v>514</v>
      </c>
      <c r="H373" s="1070" t="s">
        <v>761</v>
      </c>
      <c r="I373" s="1071"/>
      <c r="J373" s="1072">
        <f t="shared" si="73"/>
        <v>44174</v>
      </c>
      <c r="K373" s="1072">
        <f t="shared" si="73"/>
        <v>44202</v>
      </c>
      <c r="L373" s="1072">
        <f t="shared" si="73"/>
        <v>44251</v>
      </c>
      <c r="M373" s="1072">
        <f t="shared" si="73"/>
        <v>44316</v>
      </c>
      <c r="N373" s="1072">
        <f t="shared" si="73"/>
        <v>44344</v>
      </c>
      <c r="O373" s="1072">
        <f t="shared" si="73"/>
        <v>44344</v>
      </c>
      <c r="P373" s="1072">
        <f t="shared" si="73"/>
        <v>44428</v>
      </c>
      <c r="Q373" s="1072">
        <f t="shared" si="73"/>
        <v>44460</v>
      </c>
      <c r="R373" s="1072">
        <f t="shared" si="73"/>
        <v>44460</v>
      </c>
      <c r="S373" s="1072">
        <f t="shared" si="73"/>
        <v>44459</v>
      </c>
      <c r="T373" s="1072">
        <f t="shared" si="73"/>
        <v>44459</v>
      </c>
      <c r="U373" s="1072">
        <f t="shared" si="73"/>
        <v>44480</v>
      </c>
      <c r="V373" s="1072">
        <f t="shared" si="73"/>
        <v>44487</v>
      </c>
      <c r="W373" s="1072">
        <f t="shared" si="73"/>
        <v>44490</v>
      </c>
      <c r="X373" s="1072">
        <f t="shared" si="73"/>
        <v>44495</v>
      </c>
      <c r="Y373" s="1073">
        <f t="shared" si="73"/>
        <v>44520</v>
      </c>
      <c r="Z373" s="1107">
        <v>44451</v>
      </c>
      <c r="AA373" s="95"/>
    </row>
    <row r="374" spans="1:27" ht="37.5">
      <c r="A374" s="1869">
        <f>A365+1</f>
        <v>37</v>
      </c>
      <c r="B374" s="1044">
        <v>41</v>
      </c>
      <c r="C374" s="1045" t="s">
        <v>727</v>
      </c>
      <c r="D374" s="1046" t="s">
        <v>1590</v>
      </c>
      <c r="E374" s="1047" t="s">
        <v>396</v>
      </c>
      <c r="F374" s="1046" t="s">
        <v>1590</v>
      </c>
      <c r="G374" s="1048" t="s">
        <v>514</v>
      </c>
      <c r="H374" s="1049" t="s">
        <v>762</v>
      </c>
      <c r="I374" s="1050" t="str">
        <f>$I$5</f>
        <v>2-х этапный ЗЗП, без ПС</v>
      </c>
      <c r="J374" s="1051">
        <f>IFERROR(VLOOKUP($D$374,'ИСХОДНИК-даты-2х'!$D$10:$AI$139,2,0),"-")</f>
        <v>44550</v>
      </c>
      <c r="K374" s="1078">
        <f>IFERROR(VLOOKUP($D$374,'ИСХОДНИК-даты-2х'!$D$10:$AI$139,3,0),"-")</f>
        <v>44578</v>
      </c>
      <c r="L374" s="970">
        <f>IFERROR(VLOOKUP($D$374,'ИСХОДНИК-даты-2х'!$D$10:$AI$139,4,0),"-")</f>
        <v>44627</v>
      </c>
      <c r="M374" s="911">
        <f>IFERROR(VLOOKUP($D$374,'ИСХОДНИК-даты-2х'!$D$10:$AI$139,5,0),"-")</f>
        <v>44630</v>
      </c>
      <c r="N374" s="911">
        <f>IFERROR(VLOOKUP($D$374,'ИСХОДНИК-даты-2х'!$D$10:$AI$139,6,0),"-")</f>
        <v>44658</v>
      </c>
      <c r="O374" s="911">
        <f>IFERROR(VLOOKUP($D$374,'ИСХОДНИК-даты-2х'!$D$10:$AI$139,7,0),"-")</f>
        <v>44658</v>
      </c>
      <c r="P374" s="911">
        <f>IFERROR(VLOOKUP($D$374,'ИСХОДНИК-даты-2х'!$D$10:$AI$139,8,0),"-")</f>
        <v>44742</v>
      </c>
      <c r="Q374" s="911">
        <f>IFERROR(VLOOKUP($D$374,'ИСХОДНИК-даты-2х'!$D$10:$AI$139,9,0),"-")</f>
        <v>44774</v>
      </c>
      <c r="R374" s="911">
        <f>IFERROR(VLOOKUP($D$374,'ИСХОДНИК-даты-2х'!$D$10:$AI$139,10,0),"-")</f>
        <v>44774</v>
      </c>
      <c r="S374" s="911">
        <f>IFERROR(VLOOKUP($D$374,'ИСХОДНИК-даты-2х'!$D$10:$AI$139,11,0),"-")</f>
        <v>44771</v>
      </c>
      <c r="T374" s="911">
        <f>IFERROR(VLOOKUP($D$374,'ИСХОДНИК-даты-2х'!$D$10:$AI$139,12,0),"-")</f>
        <v>44771</v>
      </c>
      <c r="U374" s="911">
        <f>IFERROR(VLOOKUP($D$374,'ИСХОДНИК-даты-2х'!$D$10:$AI$139,13,0),"-")</f>
        <v>44792</v>
      </c>
      <c r="V374" s="911">
        <f>IFERROR(VLOOKUP($D$374,'ИСХОДНИК-даты-2х'!$D$10:$AI$139,14,0),"-")</f>
        <v>44799</v>
      </c>
      <c r="W374" s="911">
        <f>IFERROR(VLOOKUP($D$374,'ИСХОДНИК-даты-2х'!$D$10:$AI$139,15,0),"-")</f>
        <v>44804</v>
      </c>
      <c r="X374" s="911">
        <f>IFERROR(VLOOKUP($D$374,'ИСХОДНИК-даты-2х'!$D$10:$AI$139,16,0),"-")</f>
        <v>44809</v>
      </c>
      <c r="Y374" s="1079">
        <f>IFERROR(VLOOKUP($D$374,'ИСХОДНИК-даты-2х'!$D$10:$AI$139,17,0),"-")</f>
        <v>44834</v>
      </c>
      <c r="Z374" s="1107">
        <v>44692</v>
      </c>
      <c r="AA374" s="95"/>
    </row>
    <row r="375" spans="1:27" ht="37.5">
      <c r="A375" s="1869"/>
      <c r="B375" s="1055">
        <f t="shared" ref="B375:C379" si="74">B$374</f>
        <v>41</v>
      </c>
      <c r="C375" s="1056" t="str">
        <f t="shared" si="74"/>
        <v>У_Т</v>
      </c>
      <c r="D375" s="1057" t="s">
        <v>1590</v>
      </c>
      <c r="E375" s="1058" t="s">
        <v>400</v>
      </c>
      <c r="F375" s="1057" t="s">
        <v>1590</v>
      </c>
      <c r="G375" s="1059" t="s">
        <v>514</v>
      </c>
      <c r="H375" s="1060" t="s">
        <v>763</v>
      </c>
      <c r="I375" s="1061"/>
      <c r="J375" s="1062">
        <f t="shared" ref="J375:Y379" si="75">J$374</f>
        <v>44550</v>
      </c>
      <c r="K375" s="1062">
        <f t="shared" si="75"/>
        <v>44578</v>
      </c>
      <c r="L375" s="1062">
        <f t="shared" si="75"/>
        <v>44627</v>
      </c>
      <c r="M375" s="1062">
        <f t="shared" si="75"/>
        <v>44630</v>
      </c>
      <c r="N375" s="1062">
        <f t="shared" si="75"/>
        <v>44658</v>
      </c>
      <c r="O375" s="1062">
        <f t="shared" si="75"/>
        <v>44658</v>
      </c>
      <c r="P375" s="1062">
        <f t="shared" si="75"/>
        <v>44742</v>
      </c>
      <c r="Q375" s="1062">
        <f t="shared" si="75"/>
        <v>44774</v>
      </c>
      <c r="R375" s="1062">
        <f t="shared" si="75"/>
        <v>44774</v>
      </c>
      <c r="S375" s="1062">
        <f t="shared" si="75"/>
        <v>44771</v>
      </c>
      <c r="T375" s="1062">
        <f t="shared" si="75"/>
        <v>44771</v>
      </c>
      <c r="U375" s="1062">
        <f t="shared" si="75"/>
        <v>44792</v>
      </c>
      <c r="V375" s="1062">
        <f t="shared" si="75"/>
        <v>44799</v>
      </c>
      <c r="W375" s="1062">
        <f t="shared" si="75"/>
        <v>44804</v>
      </c>
      <c r="X375" s="1062">
        <f t="shared" si="75"/>
        <v>44809</v>
      </c>
      <c r="Y375" s="1063">
        <f t="shared" si="75"/>
        <v>44834</v>
      </c>
      <c r="Z375" s="1107">
        <v>44222</v>
      </c>
      <c r="AA375" s="95"/>
    </row>
    <row r="376" spans="1:27" ht="37.5">
      <c r="A376" s="1869"/>
      <c r="B376" s="1055">
        <f t="shared" si="74"/>
        <v>41</v>
      </c>
      <c r="C376" s="1056" t="str">
        <f t="shared" si="74"/>
        <v>У_Т</v>
      </c>
      <c r="D376" s="1057" t="s">
        <v>1590</v>
      </c>
      <c r="E376" s="1058" t="s">
        <v>232</v>
      </c>
      <c r="F376" s="1057" t="s">
        <v>1590</v>
      </c>
      <c r="G376" s="1059" t="s">
        <v>514</v>
      </c>
      <c r="H376" s="1060" t="s">
        <v>764</v>
      </c>
      <c r="I376" s="1061"/>
      <c r="J376" s="1062">
        <f t="shared" si="75"/>
        <v>44550</v>
      </c>
      <c r="K376" s="1062">
        <f t="shared" si="75"/>
        <v>44578</v>
      </c>
      <c r="L376" s="1062">
        <f t="shared" si="75"/>
        <v>44627</v>
      </c>
      <c r="M376" s="1062">
        <f t="shared" si="75"/>
        <v>44630</v>
      </c>
      <c r="N376" s="1062">
        <f t="shared" si="75"/>
        <v>44658</v>
      </c>
      <c r="O376" s="1062">
        <f t="shared" si="75"/>
        <v>44658</v>
      </c>
      <c r="P376" s="1062">
        <f t="shared" si="75"/>
        <v>44742</v>
      </c>
      <c r="Q376" s="1062">
        <f t="shared" si="75"/>
        <v>44774</v>
      </c>
      <c r="R376" s="1062">
        <f t="shared" si="75"/>
        <v>44774</v>
      </c>
      <c r="S376" s="1062">
        <f t="shared" si="75"/>
        <v>44771</v>
      </c>
      <c r="T376" s="1062">
        <f t="shared" si="75"/>
        <v>44771</v>
      </c>
      <c r="U376" s="1062">
        <f t="shared" si="75"/>
        <v>44792</v>
      </c>
      <c r="V376" s="1062">
        <f t="shared" si="75"/>
        <v>44799</v>
      </c>
      <c r="W376" s="1062">
        <f t="shared" si="75"/>
        <v>44804</v>
      </c>
      <c r="X376" s="1062">
        <f t="shared" si="75"/>
        <v>44809</v>
      </c>
      <c r="Y376" s="1063">
        <f t="shared" si="75"/>
        <v>44834</v>
      </c>
      <c r="Z376" s="1107">
        <v>44827</v>
      </c>
      <c r="AA376" s="95"/>
    </row>
    <row r="377" spans="1:27" ht="37.5">
      <c r="A377" s="1869"/>
      <c r="B377" s="1055">
        <f t="shared" si="74"/>
        <v>41</v>
      </c>
      <c r="C377" s="1056" t="str">
        <f t="shared" si="74"/>
        <v>У_Т</v>
      </c>
      <c r="D377" s="1057" t="s">
        <v>1590</v>
      </c>
      <c r="E377" s="1058" t="s">
        <v>410</v>
      </c>
      <c r="F377" s="1057" t="s">
        <v>1590</v>
      </c>
      <c r="G377" s="1059" t="s">
        <v>514</v>
      </c>
      <c r="H377" s="1060" t="s">
        <v>765</v>
      </c>
      <c r="I377" s="1061"/>
      <c r="J377" s="1062">
        <f t="shared" si="75"/>
        <v>44550</v>
      </c>
      <c r="K377" s="1062">
        <f t="shared" si="75"/>
        <v>44578</v>
      </c>
      <c r="L377" s="1062">
        <f t="shared" si="75"/>
        <v>44627</v>
      </c>
      <c r="M377" s="1062">
        <f t="shared" si="75"/>
        <v>44630</v>
      </c>
      <c r="N377" s="1062">
        <f t="shared" si="75"/>
        <v>44658</v>
      </c>
      <c r="O377" s="1062">
        <f t="shared" si="75"/>
        <v>44658</v>
      </c>
      <c r="P377" s="1062">
        <f t="shared" si="75"/>
        <v>44742</v>
      </c>
      <c r="Q377" s="1062">
        <f t="shared" si="75"/>
        <v>44774</v>
      </c>
      <c r="R377" s="1062">
        <f t="shared" si="75"/>
        <v>44774</v>
      </c>
      <c r="S377" s="1062">
        <f t="shared" si="75"/>
        <v>44771</v>
      </c>
      <c r="T377" s="1062">
        <f t="shared" si="75"/>
        <v>44771</v>
      </c>
      <c r="U377" s="1062">
        <f t="shared" si="75"/>
        <v>44792</v>
      </c>
      <c r="V377" s="1062">
        <f t="shared" si="75"/>
        <v>44799</v>
      </c>
      <c r="W377" s="1062">
        <f t="shared" si="75"/>
        <v>44804</v>
      </c>
      <c r="X377" s="1062">
        <f t="shared" si="75"/>
        <v>44809</v>
      </c>
      <c r="Y377" s="1063">
        <f t="shared" si="75"/>
        <v>44834</v>
      </c>
      <c r="Z377" s="1107">
        <v>44912</v>
      </c>
      <c r="AA377" s="95"/>
    </row>
    <row r="378" spans="1:27" ht="37.5">
      <c r="A378" s="1869"/>
      <c r="B378" s="1055">
        <f t="shared" si="74"/>
        <v>41</v>
      </c>
      <c r="C378" s="1056" t="str">
        <f t="shared" si="74"/>
        <v>У_Т</v>
      </c>
      <c r="D378" s="1057" t="s">
        <v>1590</v>
      </c>
      <c r="E378" s="1058" t="s">
        <v>408</v>
      </c>
      <c r="F378" s="1057" t="s">
        <v>1590</v>
      </c>
      <c r="G378" s="1059" t="s">
        <v>514</v>
      </c>
      <c r="H378" s="1060" t="s">
        <v>766</v>
      </c>
      <c r="I378" s="1061"/>
      <c r="J378" s="1062">
        <f t="shared" si="75"/>
        <v>44550</v>
      </c>
      <c r="K378" s="1062">
        <f t="shared" si="75"/>
        <v>44578</v>
      </c>
      <c r="L378" s="1062">
        <f t="shared" si="75"/>
        <v>44627</v>
      </c>
      <c r="M378" s="1062">
        <f t="shared" si="75"/>
        <v>44630</v>
      </c>
      <c r="N378" s="1062">
        <f t="shared" si="75"/>
        <v>44658</v>
      </c>
      <c r="O378" s="1062">
        <f t="shared" si="75"/>
        <v>44658</v>
      </c>
      <c r="P378" s="1062">
        <f t="shared" si="75"/>
        <v>44742</v>
      </c>
      <c r="Q378" s="1062">
        <f t="shared" si="75"/>
        <v>44774</v>
      </c>
      <c r="R378" s="1062">
        <f t="shared" si="75"/>
        <v>44774</v>
      </c>
      <c r="S378" s="1062">
        <f t="shared" si="75"/>
        <v>44771</v>
      </c>
      <c r="T378" s="1062">
        <f t="shared" si="75"/>
        <v>44771</v>
      </c>
      <c r="U378" s="1062">
        <f t="shared" si="75"/>
        <v>44792</v>
      </c>
      <c r="V378" s="1062">
        <f t="shared" si="75"/>
        <v>44799</v>
      </c>
      <c r="W378" s="1062">
        <f t="shared" si="75"/>
        <v>44804</v>
      </c>
      <c r="X378" s="1062">
        <f t="shared" si="75"/>
        <v>44809</v>
      </c>
      <c r="Y378" s="1063">
        <f t="shared" si="75"/>
        <v>44834</v>
      </c>
      <c r="Z378" s="1107">
        <v>45172</v>
      </c>
      <c r="AA378" s="95"/>
    </row>
    <row r="379" spans="1:27" ht="37.5">
      <c r="A379" s="1869"/>
      <c r="B379" s="1065">
        <f t="shared" si="74"/>
        <v>41</v>
      </c>
      <c r="C379" s="1066" t="str">
        <f t="shared" si="74"/>
        <v>У_Т</v>
      </c>
      <c r="D379" s="1067" t="s">
        <v>1590</v>
      </c>
      <c r="E379" s="1068" t="s">
        <v>418</v>
      </c>
      <c r="F379" s="1067" t="s">
        <v>1590</v>
      </c>
      <c r="G379" s="1069" t="s">
        <v>514</v>
      </c>
      <c r="H379" s="1070" t="s">
        <v>767</v>
      </c>
      <c r="I379" s="1071"/>
      <c r="J379" s="1072">
        <f t="shared" si="75"/>
        <v>44550</v>
      </c>
      <c r="K379" s="1072">
        <f t="shared" si="75"/>
        <v>44578</v>
      </c>
      <c r="L379" s="1072">
        <f t="shared" si="75"/>
        <v>44627</v>
      </c>
      <c r="M379" s="1072">
        <f t="shared" si="75"/>
        <v>44630</v>
      </c>
      <c r="N379" s="1072">
        <f t="shared" si="75"/>
        <v>44658</v>
      </c>
      <c r="O379" s="1072">
        <f t="shared" si="75"/>
        <v>44658</v>
      </c>
      <c r="P379" s="1072">
        <f t="shared" si="75"/>
        <v>44742</v>
      </c>
      <c r="Q379" s="1072">
        <f t="shared" si="75"/>
        <v>44774</v>
      </c>
      <c r="R379" s="1072">
        <f t="shared" si="75"/>
        <v>44774</v>
      </c>
      <c r="S379" s="1072">
        <f t="shared" si="75"/>
        <v>44771</v>
      </c>
      <c r="T379" s="1072">
        <f t="shared" si="75"/>
        <v>44771</v>
      </c>
      <c r="U379" s="1072">
        <f t="shared" si="75"/>
        <v>44792</v>
      </c>
      <c r="V379" s="1072">
        <f t="shared" si="75"/>
        <v>44799</v>
      </c>
      <c r="W379" s="1072">
        <f t="shared" si="75"/>
        <v>44804</v>
      </c>
      <c r="X379" s="1072">
        <f t="shared" si="75"/>
        <v>44809</v>
      </c>
      <c r="Y379" s="1073">
        <f t="shared" si="75"/>
        <v>44834</v>
      </c>
      <c r="Z379" s="1104" t="e">
        <f>#N/A</f>
        <v>#N/A</v>
      </c>
      <c r="AA379" s="95"/>
    </row>
    <row r="380" spans="1:27" ht="37.5">
      <c r="A380" s="1869">
        <f>A374+1</f>
        <v>38</v>
      </c>
      <c r="B380" s="1044">
        <v>42</v>
      </c>
      <c r="C380" s="1045" t="s">
        <v>727</v>
      </c>
      <c r="D380" s="1046" t="s">
        <v>1591</v>
      </c>
      <c r="E380" s="1047" t="s">
        <v>392</v>
      </c>
      <c r="F380" s="1046" t="s">
        <v>1591</v>
      </c>
      <c r="G380" s="1048" t="s">
        <v>514</v>
      </c>
      <c r="H380" s="1049" t="s">
        <v>769</v>
      </c>
      <c r="I380" s="1050" t="str">
        <f>$I$5</f>
        <v>2-х этапный ЗЗП, без ПС</v>
      </c>
      <c r="J380" s="1051">
        <f>IFERROR(VLOOKUP($D$380,'ИСХОДНИК-даты-2х'!$D$10:$AI$139,2,0),"-")</f>
        <v>44379</v>
      </c>
      <c r="K380" s="1078">
        <f>IFERROR(VLOOKUP($D$380,'ИСХОДНИК-даты-2х'!$D$10:$AI$139,3,0),"-")</f>
        <v>44407</v>
      </c>
      <c r="L380" s="970">
        <f>IFERROR(VLOOKUP($D$380,'ИСХОДНИК-даты-2х'!$D$10:$AI$139,4,0),"-")</f>
        <v>44456</v>
      </c>
      <c r="M380" s="911">
        <f>IFERROR(VLOOKUP($D$380,'ИСХОДНИК-даты-2х'!$D$10:$AI$139,5,0),"-")</f>
        <v>44461</v>
      </c>
      <c r="N380" s="911">
        <f>IFERROR(VLOOKUP($D$380,'ИСХОДНИК-даты-2х'!$D$10:$AI$139,6,0),"-")</f>
        <v>44489</v>
      </c>
      <c r="O380" s="911">
        <f>IFERROR(VLOOKUP($D$380,'ИСХОДНИК-даты-2х'!$D$10:$AI$139,7,0),"-")</f>
        <v>44489</v>
      </c>
      <c r="P380" s="911">
        <f>IFERROR(VLOOKUP($D$380,'ИСХОДНИК-даты-2х'!$D$10:$AI$139,8,0),"-")</f>
        <v>44573</v>
      </c>
      <c r="Q380" s="911">
        <f>IFERROR(VLOOKUP($D$380,'ИСХОДНИК-даты-2х'!$D$10:$AI$139,9,0),"-")</f>
        <v>44603</v>
      </c>
      <c r="R380" s="911">
        <f>IFERROR(VLOOKUP($D$380,'ИСХОДНИК-даты-2х'!$D$10:$AI$139,10,0),"-")</f>
        <v>44603</v>
      </c>
      <c r="S380" s="911">
        <f>IFERROR(VLOOKUP($D$380,'ИСХОДНИК-даты-2х'!$D$10:$AI$139,11,0),"-")</f>
        <v>44602</v>
      </c>
      <c r="T380" s="911">
        <f>IFERROR(VLOOKUP($D$380,'ИСХОДНИК-даты-2х'!$D$10:$AI$139,12,0),"-")</f>
        <v>44602</v>
      </c>
      <c r="U380" s="911">
        <f>IFERROR(VLOOKUP($D$380,'ИСХОДНИК-даты-2х'!$D$10:$AI$139,13,0),"-")</f>
        <v>44623</v>
      </c>
      <c r="V380" s="911">
        <f>IFERROR(VLOOKUP($D$380,'ИСХОДНИК-даты-2х'!$D$10:$AI$139,14,0),"-")</f>
        <v>44630</v>
      </c>
      <c r="W380" s="911">
        <f>IFERROR(VLOOKUP($D$380,'ИСХОДНИК-даты-2х'!$D$10:$AI$139,15,0),"-")</f>
        <v>44635</v>
      </c>
      <c r="X380" s="911">
        <f>IFERROR(VLOOKUP($D$380,'ИСХОДНИК-даты-2х'!$D$10:$AI$139,16,0),"-")</f>
        <v>44638</v>
      </c>
      <c r="Y380" s="1079">
        <f>IFERROR(VLOOKUP($D$380,'ИСХОДНИК-даты-2х'!$D$10:$AI$139,17,0),"-")</f>
        <v>44663</v>
      </c>
      <c r="Z380" s="1107">
        <v>44751</v>
      </c>
      <c r="AA380" s="95"/>
    </row>
    <row r="381" spans="1:27" ht="37.5">
      <c r="A381" s="1869"/>
      <c r="B381" s="1055">
        <f t="shared" ref="B381:C383" si="76">B$380</f>
        <v>42</v>
      </c>
      <c r="C381" s="1056" t="str">
        <f t="shared" si="76"/>
        <v>У_Т</v>
      </c>
      <c r="D381" s="1057" t="s">
        <v>1591</v>
      </c>
      <c r="E381" s="1058" t="s">
        <v>384</v>
      </c>
      <c r="F381" s="1057" t="s">
        <v>1591</v>
      </c>
      <c r="G381" s="1059" t="s">
        <v>514</v>
      </c>
      <c r="H381" s="1060" t="s">
        <v>770</v>
      </c>
      <c r="I381" s="1061"/>
      <c r="J381" s="1062">
        <f t="shared" ref="J381:Y383" si="77">J$380</f>
        <v>44379</v>
      </c>
      <c r="K381" s="1062">
        <f t="shared" si="77"/>
        <v>44407</v>
      </c>
      <c r="L381" s="1062">
        <f t="shared" si="77"/>
        <v>44456</v>
      </c>
      <c r="M381" s="1062">
        <f t="shared" si="77"/>
        <v>44461</v>
      </c>
      <c r="N381" s="1062">
        <f t="shared" si="77"/>
        <v>44489</v>
      </c>
      <c r="O381" s="1062">
        <f t="shared" si="77"/>
        <v>44489</v>
      </c>
      <c r="P381" s="1062">
        <f t="shared" si="77"/>
        <v>44573</v>
      </c>
      <c r="Q381" s="1062">
        <f t="shared" si="77"/>
        <v>44603</v>
      </c>
      <c r="R381" s="1062">
        <f t="shared" si="77"/>
        <v>44603</v>
      </c>
      <c r="S381" s="1062">
        <f t="shared" si="77"/>
        <v>44602</v>
      </c>
      <c r="T381" s="1062">
        <f t="shared" si="77"/>
        <v>44602</v>
      </c>
      <c r="U381" s="1062">
        <f t="shared" si="77"/>
        <v>44623</v>
      </c>
      <c r="V381" s="1062">
        <f t="shared" si="77"/>
        <v>44630</v>
      </c>
      <c r="W381" s="1062">
        <f t="shared" si="77"/>
        <v>44635</v>
      </c>
      <c r="X381" s="1062">
        <f t="shared" si="77"/>
        <v>44638</v>
      </c>
      <c r="Y381" s="1063">
        <f t="shared" si="77"/>
        <v>44663</v>
      </c>
      <c r="Z381" s="1107">
        <v>44657</v>
      </c>
      <c r="AA381" s="95"/>
    </row>
    <row r="382" spans="1:27">
      <c r="A382" s="1869"/>
      <c r="B382" s="1055">
        <f t="shared" si="76"/>
        <v>42</v>
      </c>
      <c r="C382" s="1056" t="str">
        <f t="shared" si="76"/>
        <v>У_Т</v>
      </c>
      <c r="D382" s="1057" t="s">
        <v>1591</v>
      </c>
      <c r="E382" s="1058" t="s">
        <v>386</v>
      </c>
      <c r="F382" s="1057" t="s">
        <v>1591</v>
      </c>
      <c r="G382" s="1059" t="s">
        <v>514</v>
      </c>
      <c r="H382" s="1060" t="s">
        <v>771</v>
      </c>
      <c r="I382" s="1061"/>
      <c r="J382" s="1062">
        <f t="shared" si="77"/>
        <v>44379</v>
      </c>
      <c r="K382" s="1062">
        <f t="shared" si="77"/>
        <v>44407</v>
      </c>
      <c r="L382" s="1062">
        <f t="shared" si="77"/>
        <v>44456</v>
      </c>
      <c r="M382" s="1062">
        <f t="shared" si="77"/>
        <v>44461</v>
      </c>
      <c r="N382" s="1062">
        <f t="shared" si="77"/>
        <v>44489</v>
      </c>
      <c r="O382" s="1062">
        <f t="shared" si="77"/>
        <v>44489</v>
      </c>
      <c r="P382" s="1062">
        <f t="shared" si="77"/>
        <v>44573</v>
      </c>
      <c r="Q382" s="1062">
        <f t="shared" si="77"/>
        <v>44603</v>
      </c>
      <c r="R382" s="1062">
        <f t="shared" si="77"/>
        <v>44603</v>
      </c>
      <c r="S382" s="1062">
        <f t="shared" si="77"/>
        <v>44602</v>
      </c>
      <c r="T382" s="1062">
        <f t="shared" si="77"/>
        <v>44602</v>
      </c>
      <c r="U382" s="1062">
        <f t="shared" si="77"/>
        <v>44623</v>
      </c>
      <c r="V382" s="1062">
        <f t="shared" si="77"/>
        <v>44630</v>
      </c>
      <c r="W382" s="1062">
        <f t="shared" si="77"/>
        <v>44635</v>
      </c>
      <c r="X382" s="1062">
        <f t="shared" si="77"/>
        <v>44638</v>
      </c>
      <c r="Y382" s="1063">
        <f t="shared" si="77"/>
        <v>44663</v>
      </c>
      <c r="Z382" s="1107">
        <v>44717</v>
      </c>
      <c r="AA382" s="95"/>
    </row>
    <row r="383" spans="1:27" ht="37.5">
      <c r="A383" s="1869"/>
      <c r="B383" s="1065">
        <f t="shared" si="76"/>
        <v>42</v>
      </c>
      <c r="C383" s="1066" t="str">
        <f t="shared" si="76"/>
        <v>У_Т</v>
      </c>
      <c r="D383" s="1067" t="s">
        <v>1591</v>
      </c>
      <c r="E383" s="1068" t="s">
        <v>382</v>
      </c>
      <c r="F383" s="1067" t="s">
        <v>1591</v>
      </c>
      <c r="G383" s="1069" t="s">
        <v>514</v>
      </c>
      <c r="H383" s="1070" t="s">
        <v>772</v>
      </c>
      <c r="I383" s="1071"/>
      <c r="J383" s="1072">
        <f t="shared" si="77"/>
        <v>44379</v>
      </c>
      <c r="K383" s="1072">
        <f t="shared" si="77"/>
        <v>44407</v>
      </c>
      <c r="L383" s="1072">
        <f t="shared" si="77"/>
        <v>44456</v>
      </c>
      <c r="M383" s="1072">
        <f t="shared" si="77"/>
        <v>44461</v>
      </c>
      <c r="N383" s="1072">
        <f t="shared" si="77"/>
        <v>44489</v>
      </c>
      <c r="O383" s="1072">
        <f t="shared" si="77"/>
        <v>44489</v>
      </c>
      <c r="P383" s="1072">
        <f t="shared" si="77"/>
        <v>44573</v>
      </c>
      <c r="Q383" s="1072">
        <f t="shared" si="77"/>
        <v>44603</v>
      </c>
      <c r="R383" s="1072">
        <f t="shared" si="77"/>
        <v>44603</v>
      </c>
      <c r="S383" s="1072">
        <f t="shared" si="77"/>
        <v>44602</v>
      </c>
      <c r="T383" s="1072">
        <f t="shared" si="77"/>
        <v>44602</v>
      </c>
      <c r="U383" s="1072">
        <f t="shared" si="77"/>
        <v>44623</v>
      </c>
      <c r="V383" s="1072">
        <f t="shared" si="77"/>
        <v>44630</v>
      </c>
      <c r="W383" s="1072">
        <f t="shared" si="77"/>
        <v>44635</v>
      </c>
      <c r="X383" s="1072">
        <f t="shared" si="77"/>
        <v>44638</v>
      </c>
      <c r="Y383" s="1073">
        <f t="shared" si="77"/>
        <v>44663</v>
      </c>
      <c r="Z383" s="1107">
        <v>44937</v>
      </c>
      <c r="AA383" s="95"/>
    </row>
    <row r="384" spans="1:27" ht="37.5">
      <c r="A384" s="1869">
        <f>A380+1</f>
        <v>39</v>
      </c>
      <c r="B384" s="1044">
        <v>43</v>
      </c>
      <c r="C384" s="1045" t="s">
        <v>727</v>
      </c>
      <c r="D384" s="1046" t="s">
        <v>1592</v>
      </c>
      <c r="E384" s="1047" t="s">
        <v>326</v>
      </c>
      <c r="F384" s="1046" t="s">
        <v>1592</v>
      </c>
      <c r="G384" s="1048" t="s">
        <v>514</v>
      </c>
      <c r="H384" s="1049" t="s">
        <v>773</v>
      </c>
      <c r="I384" s="1050" t="str">
        <f>$I$5</f>
        <v>2-х этапный ЗЗП, без ПС</v>
      </c>
      <c r="J384" s="1051">
        <f>IFERROR(VLOOKUP($D$384,'ИСХОДНИК-даты-2х'!$D$10:$AI$139,2,0),"-")</f>
        <v>44188</v>
      </c>
      <c r="K384" s="1078">
        <f>IFERROR(VLOOKUP($D$384,'ИСХОДНИК-даты-2х'!$D$10:$AI$139,3,0),"-")</f>
        <v>44216</v>
      </c>
      <c r="L384" s="970">
        <f>IFERROR(VLOOKUP($D$384,'ИСХОДНИК-даты-2х'!$D$10:$AI$139,4,0),"-")</f>
        <v>44265</v>
      </c>
      <c r="M384" s="911">
        <f>IFERROR(VLOOKUP($D$384,'ИСХОДНИК-даты-2х'!$D$10:$AI$139,5,0),"-")</f>
        <v>44270</v>
      </c>
      <c r="N384" s="911">
        <f>IFERROR(VLOOKUP($D$384,'ИСХОДНИК-даты-2х'!$D$10:$AI$139,6,0),"-")</f>
        <v>44298</v>
      </c>
      <c r="O384" s="911">
        <f>IFERROR(VLOOKUP($D$384,'ИСХОДНИК-даты-2х'!$D$10:$AI$139,7,0),"-")</f>
        <v>44298</v>
      </c>
      <c r="P384" s="911">
        <f>IFERROR(VLOOKUP($D$384,'ИСХОДНИК-даты-2х'!$D$10:$AI$139,8,0),"-")</f>
        <v>44382</v>
      </c>
      <c r="Q384" s="911">
        <f>IFERROR(VLOOKUP($D$384,'ИСХОДНИК-даты-2х'!$D$10:$AI$139,9,0),"-")</f>
        <v>44412</v>
      </c>
      <c r="R384" s="911">
        <f>IFERROR(VLOOKUP($D$384,'ИСХОДНИК-даты-2х'!$D$10:$AI$139,10,0),"-")</f>
        <v>44412</v>
      </c>
      <c r="S384" s="911">
        <f>IFERROR(VLOOKUP($D$384,'ИСХОДНИК-даты-2х'!$D$10:$AI$139,11,0),"-")</f>
        <v>44411</v>
      </c>
      <c r="T384" s="911">
        <f>IFERROR(VLOOKUP($D$384,'ИСХОДНИК-даты-2х'!$D$10:$AI$139,12,0),"-")</f>
        <v>44411</v>
      </c>
      <c r="U384" s="911">
        <f>IFERROR(VLOOKUP($D$384,'ИСХОДНИК-даты-2х'!$D$10:$AI$139,13,0),"-")</f>
        <v>44432</v>
      </c>
      <c r="V384" s="911">
        <f>IFERROR(VLOOKUP($D$384,'ИСХОДНИК-даты-2х'!$D$10:$AI$139,14,0),"-")</f>
        <v>44439</v>
      </c>
      <c r="W384" s="911">
        <f>IFERROR(VLOOKUP($D$384,'ИСХОДНИК-даты-2х'!$D$10:$AI$139,15,0),"-")</f>
        <v>44442</v>
      </c>
      <c r="X384" s="911">
        <f>IFERROR(VLOOKUP($D$384,'ИСХОДНИК-даты-2х'!$D$10:$AI$139,16,0),"-")</f>
        <v>44447</v>
      </c>
      <c r="Y384" s="1079">
        <f>IFERROR(VLOOKUP($D$384,'ИСХОДНИК-даты-2х'!$D$10:$AI$139,17,0),"-")</f>
        <v>44472</v>
      </c>
      <c r="Z384" s="1107">
        <v>44686</v>
      </c>
      <c r="AA384" s="95"/>
    </row>
    <row r="385" spans="1:27" ht="37.5">
      <c r="A385" s="1869"/>
      <c r="B385" s="1055">
        <f t="shared" ref="B385:C387" si="78">B$384</f>
        <v>43</v>
      </c>
      <c r="C385" s="1056" t="str">
        <f t="shared" si="78"/>
        <v>У_Т</v>
      </c>
      <c r="D385" s="1057" t="s">
        <v>1592</v>
      </c>
      <c r="E385" s="1058" t="s">
        <v>774</v>
      </c>
      <c r="F385" s="1057" t="s">
        <v>1592</v>
      </c>
      <c r="G385" s="1059" t="s">
        <v>514</v>
      </c>
      <c r="H385" s="1060" t="s">
        <v>775</v>
      </c>
      <c r="I385" s="1061"/>
      <c r="J385" s="1062">
        <f t="shared" ref="J385:Y387" si="79">J$384</f>
        <v>44188</v>
      </c>
      <c r="K385" s="1062">
        <f t="shared" si="79"/>
        <v>44216</v>
      </c>
      <c r="L385" s="1062">
        <f t="shared" si="79"/>
        <v>44265</v>
      </c>
      <c r="M385" s="1062">
        <f t="shared" si="79"/>
        <v>44270</v>
      </c>
      <c r="N385" s="1062">
        <f t="shared" si="79"/>
        <v>44298</v>
      </c>
      <c r="O385" s="1062">
        <f t="shared" si="79"/>
        <v>44298</v>
      </c>
      <c r="P385" s="1062">
        <f t="shared" si="79"/>
        <v>44382</v>
      </c>
      <c r="Q385" s="1062">
        <f t="shared" si="79"/>
        <v>44412</v>
      </c>
      <c r="R385" s="1062">
        <f t="shared" si="79"/>
        <v>44412</v>
      </c>
      <c r="S385" s="1062">
        <f t="shared" si="79"/>
        <v>44411</v>
      </c>
      <c r="T385" s="1062">
        <f t="shared" si="79"/>
        <v>44411</v>
      </c>
      <c r="U385" s="1062">
        <f t="shared" si="79"/>
        <v>44432</v>
      </c>
      <c r="V385" s="1062">
        <f t="shared" si="79"/>
        <v>44439</v>
      </c>
      <c r="W385" s="1062">
        <f t="shared" si="79"/>
        <v>44442</v>
      </c>
      <c r="X385" s="1062">
        <f t="shared" si="79"/>
        <v>44447</v>
      </c>
      <c r="Y385" s="1063">
        <f t="shared" si="79"/>
        <v>44472</v>
      </c>
      <c r="Z385" s="1104" t="e">
        <f>#N/A</f>
        <v>#N/A</v>
      </c>
      <c r="AA385" s="95"/>
    </row>
    <row r="386" spans="1:27">
      <c r="A386" s="1869"/>
      <c r="B386" s="1055">
        <f t="shared" si="78"/>
        <v>43</v>
      </c>
      <c r="C386" s="1056" t="str">
        <f t="shared" si="78"/>
        <v>У_Т</v>
      </c>
      <c r="D386" s="1057" t="s">
        <v>1592</v>
      </c>
      <c r="E386" s="1058" t="s">
        <v>328</v>
      </c>
      <c r="F386" s="1057" t="s">
        <v>1592</v>
      </c>
      <c r="G386" s="1059" t="s">
        <v>514</v>
      </c>
      <c r="H386" s="1060" t="s">
        <v>776</v>
      </c>
      <c r="I386" s="1061"/>
      <c r="J386" s="1062">
        <f t="shared" si="79"/>
        <v>44188</v>
      </c>
      <c r="K386" s="1062">
        <f t="shared" si="79"/>
        <v>44216</v>
      </c>
      <c r="L386" s="1062">
        <f t="shared" si="79"/>
        <v>44265</v>
      </c>
      <c r="M386" s="1062">
        <f t="shared" si="79"/>
        <v>44270</v>
      </c>
      <c r="N386" s="1062">
        <f t="shared" si="79"/>
        <v>44298</v>
      </c>
      <c r="O386" s="1062">
        <f t="shared" si="79"/>
        <v>44298</v>
      </c>
      <c r="P386" s="1062">
        <f t="shared" si="79"/>
        <v>44382</v>
      </c>
      <c r="Q386" s="1062">
        <f t="shared" si="79"/>
        <v>44412</v>
      </c>
      <c r="R386" s="1062">
        <f t="shared" si="79"/>
        <v>44412</v>
      </c>
      <c r="S386" s="1062">
        <f t="shared" si="79"/>
        <v>44411</v>
      </c>
      <c r="T386" s="1062">
        <f t="shared" si="79"/>
        <v>44411</v>
      </c>
      <c r="U386" s="1062">
        <f t="shared" si="79"/>
        <v>44432</v>
      </c>
      <c r="V386" s="1062">
        <f t="shared" si="79"/>
        <v>44439</v>
      </c>
      <c r="W386" s="1062">
        <f t="shared" si="79"/>
        <v>44442</v>
      </c>
      <c r="X386" s="1062">
        <f t="shared" si="79"/>
        <v>44447</v>
      </c>
      <c r="Y386" s="1063">
        <f t="shared" si="79"/>
        <v>44472</v>
      </c>
      <c r="Z386" s="1107">
        <v>44974</v>
      </c>
      <c r="AA386" s="95"/>
    </row>
    <row r="387" spans="1:27">
      <c r="A387" s="1869"/>
      <c r="B387" s="1065">
        <f t="shared" si="78"/>
        <v>43</v>
      </c>
      <c r="C387" s="1066" t="str">
        <f t="shared" si="78"/>
        <v>У_Т</v>
      </c>
      <c r="D387" s="1067" t="s">
        <v>1592</v>
      </c>
      <c r="E387" s="1068" t="s">
        <v>330</v>
      </c>
      <c r="F387" s="1067" t="s">
        <v>1592</v>
      </c>
      <c r="G387" s="1069" t="s">
        <v>514</v>
      </c>
      <c r="H387" s="1070" t="s">
        <v>777</v>
      </c>
      <c r="I387" s="1071"/>
      <c r="J387" s="1072">
        <f t="shared" si="79"/>
        <v>44188</v>
      </c>
      <c r="K387" s="1072">
        <f t="shared" si="79"/>
        <v>44216</v>
      </c>
      <c r="L387" s="1072">
        <f t="shared" si="79"/>
        <v>44265</v>
      </c>
      <c r="M387" s="1072">
        <f t="shared" si="79"/>
        <v>44270</v>
      </c>
      <c r="N387" s="1072">
        <f t="shared" si="79"/>
        <v>44298</v>
      </c>
      <c r="O387" s="1072">
        <f t="shared" si="79"/>
        <v>44298</v>
      </c>
      <c r="P387" s="1072">
        <f t="shared" si="79"/>
        <v>44382</v>
      </c>
      <c r="Q387" s="1072">
        <f t="shared" si="79"/>
        <v>44412</v>
      </c>
      <c r="R387" s="1072">
        <f t="shared" si="79"/>
        <v>44412</v>
      </c>
      <c r="S387" s="1072">
        <f t="shared" si="79"/>
        <v>44411</v>
      </c>
      <c r="T387" s="1072">
        <f t="shared" si="79"/>
        <v>44411</v>
      </c>
      <c r="U387" s="1072">
        <f t="shared" si="79"/>
        <v>44432</v>
      </c>
      <c r="V387" s="1072">
        <f t="shared" si="79"/>
        <v>44439</v>
      </c>
      <c r="W387" s="1072">
        <f t="shared" si="79"/>
        <v>44442</v>
      </c>
      <c r="X387" s="1072">
        <f t="shared" si="79"/>
        <v>44447</v>
      </c>
      <c r="Y387" s="1073">
        <f t="shared" si="79"/>
        <v>44472</v>
      </c>
      <c r="Z387" s="1107">
        <v>44626</v>
      </c>
      <c r="AA387" s="95"/>
    </row>
    <row r="388" spans="1:27" ht="56.25">
      <c r="A388" s="1869">
        <f>A384+1</f>
        <v>40</v>
      </c>
      <c r="B388" s="1044">
        <v>44</v>
      </c>
      <c r="C388" s="1045" t="s">
        <v>727</v>
      </c>
      <c r="D388" s="1046" t="s">
        <v>1593</v>
      </c>
      <c r="E388" s="1047" t="s">
        <v>612</v>
      </c>
      <c r="F388" s="1046" t="s">
        <v>1593</v>
      </c>
      <c r="G388" s="1048" t="s">
        <v>514</v>
      </c>
      <c r="H388" s="1049" t="s">
        <v>778</v>
      </c>
      <c r="I388" s="1050" t="str">
        <f>$I$5</f>
        <v>2-х этапный ЗЗП, без ПС</v>
      </c>
      <c r="J388" s="1051">
        <f>IFERROR(VLOOKUP($D$388,'ИСХОДНИК-даты-2х'!$D$10:$AI$139,2,0),"-")</f>
        <v>44213</v>
      </c>
      <c r="K388" s="1078">
        <f>IFERROR(VLOOKUP($D$388,'ИСХОДНИК-даты-2х'!$D$10:$AI$139,3,0),"-")</f>
        <v>44239</v>
      </c>
      <c r="L388" s="970">
        <f>IFERROR(VLOOKUP($D$388,'ИСХОДНИК-даты-2х'!$D$10:$AI$139,4,0),"-")</f>
        <v>44288</v>
      </c>
      <c r="M388" s="911">
        <f>IFERROR(VLOOKUP($D$388,'ИСХОДНИК-даты-2х'!$D$10:$AI$139,5,0),"-")</f>
        <v>44293</v>
      </c>
      <c r="N388" s="911">
        <f>IFERROR(VLOOKUP($D$388,'ИСХОДНИК-даты-2х'!$D$10:$AI$139,6,0),"-")</f>
        <v>44321</v>
      </c>
      <c r="O388" s="911">
        <f>IFERROR(VLOOKUP($D$388,'ИСХОДНИК-даты-2х'!$D$10:$AI$139,7,0),"-")</f>
        <v>44321</v>
      </c>
      <c r="P388" s="911">
        <f>IFERROR(VLOOKUP($D$388,'ИСХОДНИК-даты-2х'!$D$10:$AI$139,8,0),"-")</f>
        <v>44405</v>
      </c>
      <c r="Q388" s="911">
        <f>IFERROR(VLOOKUP($D$388,'ИСХОДНИК-даты-2х'!$D$10:$AI$139,9,0),"-")</f>
        <v>44435</v>
      </c>
      <c r="R388" s="911">
        <f>IFERROR(VLOOKUP($D$388,'ИСХОДНИК-даты-2х'!$D$10:$AI$139,10,0),"-")</f>
        <v>44435</v>
      </c>
      <c r="S388" s="911">
        <f>IFERROR(VLOOKUP($D$388,'ИСХОДНИК-даты-2х'!$D$10:$AI$139,11,0),"-")</f>
        <v>44434</v>
      </c>
      <c r="T388" s="911">
        <f>IFERROR(VLOOKUP($D$388,'ИСХОДНИК-даты-2х'!$D$10:$AI$139,12,0),"-")</f>
        <v>44434</v>
      </c>
      <c r="U388" s="911">
        <f>IFERROR(VLOOKUP($D$388,'ИСХОДНИК-даты-2х'!$D$10:$AI$139,13,0),"-")</f>
        <v>44455</v>
      </c>
      <c r="V388" s="911">
        <f>IFERROR(VLOOKUP($D$388,'ИСХОДНИК-даты-2х'!$D$10:$AI$139,14,0),"-")</f>
        <v>44462</v>
      </c>
      <c r="W388" s="911">
        <f>IFERROR(VLOOKUP($D$388,'ИСХОДНИК-даты-2х'!$D$10:$AI$139,15,0),"-")</f>
        <v>44467</v>
      </c>
      <c r="X388" s="911">
        <f>IFERROR(VLOOKUP($D$388,'ИСХОДНИК-даты-2х'!$D$10:$AI$139,16,0),"-")</f>
        <v>44470</v>
      </c>
      <c r="Y388" s="1079">
        <f>IFERROR(VLOOKUP($D$388,'ИСХОДНИК-даты-2х'!$D$10:$AI$139,17,0),"-")</f>
        <v>44495</v>
      </c>
      <c r="Z388" s="1107">
        <v>44418</v>
      </c>
      <c r="AA388" s="95"/>
    </row>
    <row r="389" spans="1:27" ht="56.25">
      <c r="A389" s="1869"/>
      <c r="B389" s="1055">
        <f t="shared" ref="B389:C401" si="80">B$388</f>
        <v>44</v>
      </c>
      <c r="C389" s="1056" t="str">
        <f t="shared" si="80"/>
        <v>У_Т</v>
      </c>
      <c r="D389" s="1057" t="s">
        <v>1593</v>
      </c>
      <c r="E389" s="1058" t="s">
        <v>614</v>
      </c>
      <c r="F389" s="1057" t="s">
        <v>1593</v>
      </c>
      <c r="G389" s="1059" t="s">
        <v>514</v>
      </c>
      <c r="H389" s="1060" t="s">
        <v>779</v>
      </c>
      <c r="I389" s="1061"/>
      <c r="J389" s="1062">
        <f t="shared" ref="J389:Y401" si="81">J$388</f>
        <v>44213</v>
      </c>
      <c r="K389" s="1062">
        <f t="shared" si="81"/>
        <v>44239</v>
      </c>
      <c r="L389" s="1062">
        <f t="shared" si="81"/>
        <v>44288</v>
      </c>
      <c r="M389" s="1062">
        <f t="shared" si="81"/>
        <v>44293</v>
      </c>
      <c r="N389" s="1062">
        <f t="shared" si="81"/>
        <v>44321</v>
      </c>
      <c r="O389" s="1062">
        <f t="shared" si="81"/>
        <v>44321</v>
      </c>
      <c r="P389" s="1062">
        <f t="shared" si="81"/>
        <v>44405</v>
      </c>
      <c r="Q389" s="1062">
        <f t="shared" si="81"/>
        <v>44435</v>
      </c>
      <c r="R389" s="1062">
        <f t="shared" si="81"/>
        <v>44435</v>
      </c>
      <c r="S389" s="1062">
        <f t="shared" si="81"/>
        <v>44434</v>
      </c>
      <c r="T389" s="1062">
        <f t="shared" si="81"/>
        <v>44434</v>
      </c>
      <c r="U389" s="1062">
        <f t="shared" si="81"/>
        <v>44455</v>
      </c>
      <c r="V389" s="1062">
        <f t="shared" si="81"/>
        <v>44462</v>
      </c>
      <c r="W389" s="1062">
        <f t="shared" si="81"/>
        <v>44467</v>
      </c>
      <c r="X389" s="1062">
        <f t="shared" si="81"/>
        <v>44470</v>
      </c>
      <c r="Y389" s="1063">
        <f t="shared" si="81"/>
        <v>44495</v>
      </c>
      <c r="Z389" s="1107">
        <v>44418</v>
      </c>
      <c r="AA389" s="95"/>
    </row>
    <row r="390" spans="1:27" ht="56.25">
      <c r="A390" s="1869"/>
      <c r="B390" s="1055">
        <f t="shared" si="80"/>
        <v>44</v>
      </c>
      <c r="C390" s="1056" t="str">
        <f t="shared" si="80"/>
        <v>У_Т</v>
      </c>
      <c r="D390" s="1057" t="s">
        <v>1593</v>
      </c>
      <c r="E390" s="1058" t="s">
        <v>616</v>
      </c>
      <c r="F390" s="1057" t="s">
        <v>1593</v>
      </c>
      <c r="G390" s="1059" t="s">
        <v>514</v>
      </c>
      <c r="H390" s="1060" t="s">
        <v>780</v>
      </c>
      <c r="I390" s="1061"/>
      <c r="J390" s="1062">
        <f t="shared" si="81"/>
        <v>44213</v>
      </c>
      <c r="K390" s="1062">
        <f t="shared" si="81"/>
        <v>44239</v>
      </c>
      <c r="L390" s="1062">
        <f t="shared" si="81"/>
        <v>44288</v>
      </c>
      <c r="M390" s="1062">
        <f t="shared" si="81"/>
        <v>44293</v>
      </c>
      <c r="N390" s="1062">
        <f t="shared" si="81"/>
        <v>44321</v>
      </c>
      <c r="O390" s="1062">
        <f t="shared" si="81"/>
        <v>44321</v>
      </c>
      <c r="P390" s="1062">
        <f t="shared" si="81"/>
        <v>44405</v>
      </c>
      <c r="Q390" s="1062">
        <f t="shared" si="81"/>
        <v>44435</v>
      </c>
      <c r="R390" s="1062">
        <f t="shared" si="81"/>
        <v>44435</v>
      </c>
      <c r="S390" s="1062">
        <f t="shared" si="81"/>
        <v>44434</v>
      </c>
      <c r="T390" s="1062">
        <f t="shared" si="81"/>
        <v>44434</v>
      </c>
      <c r="U390" s="1062">
        <f t="shared" si="81"/>
        <v>44455</v>
      </c>
      <c r="V390" s="1062">
        <f t="shared" si="81"/>
        <v>44462</v>
      </c>
      <c r="W390" s="1062">
        <f t="shared" si="81"/>
        <v>44467</v>
      </c>
      <c r="X390" s="1062">
        <f t="shared" si="81"/>
        <v>44470</v>
      </c>
      <c r="Y390" s="1063">
        <f t="shared" si="81"/>
        <v>44495</v>
      </c>
      <c r="Z390" s="1107">
        <v>44418</v>
      </c>
      <c r="AA390" s="95"/>
    </row>
    <row r="391" spans="1:27" ht="56.25">
      <c r="A391" s="1869"/>
      <c r="B391" s="1055">
        <f t="shared" si="80"/>
        <v>44</v>
      </c>
      <c r="C391" s="1056" t="str">
        <f t="shared" si="80"/>
        <v>У_Т</v>
      </c>
      <c r="D391" s="1057" t="s">
        <v>1593</v>
      </c>
      <c r="E391" s="1058" t="s">
        <v>618</v>
      </c>
      <c r="F391" s="1057" t="s">
        <v>1593</v>
      </c>
      <c r="G391" s="1059" t="s">
        <v>514</v>
      </c>
      <c r="H391" s="1060" t="s">
        <v>781</v>
      </c>
      <c r="I391" s="1061"/>
      <c r="J391" s="1062">
        <f t="shared" si="81"/>
        <v>44213</v>
      </c>
      <c r="K391" s="1062">
        <f t="shared" si="81"/>
        <v>44239</v>
      </c>
      <c r="L391" s="1062">
        <f t="shared" si="81"/>
        <v>44288</v>
      </c>
      <c r="M391" s="1062">
        <f t="shared" si="81"/>
        <v>44293</v>
      </c>
      <c r="N391" s="1062">
        <f t="shared" si="81"/>
        <v>44321</v>
      </c>
      <c r="O391" s="1062">
        <f t="shared" si="81"/>
        <v>44321</v>
      </c>
      <c r="P391" s="1062">
        <f t="shared" si="81"/>
        <v>44405</v>
      </c>
      <c r="Q391" s="1062">
        <f t="shared" si="81"/>
        <v>44435</v>
      </c>
      <c r="R391" s="1062">
        <f t="shared" si="81"/>
        <v>44435</v>
      </c>
      <c r="S391" s="1062">
        <f t="shared" si="81"/>
        <v>44434</v>
      </c>
      <c r="T391" s="1062">
        <f t="shared" si="81"/>
        <v>44434</v>
      </c>
      <c r="U391" s="1062">
        <f t="shared" si="81"/>
        <v>44455</v>
      </c>
      <c r="V391" s="1062">
        <f t="shared" si="81"/>
        <v>44462</v>
      </c>
      <c r="W391" s="1062">
        <f t="shared" si="81"/>
        <v>44467</v>
      </c>
      <c r="X391" s="1062">
        <f t="shared" si="81"/>
        <v>44470</v>
      </c>
      <c r="Y391" s="1063">
        <f t="shared" si="81"/>
        <v>44495</v>
      </c>
      <c r="Z391" s="1107">
        <v>44418</v>
      </c>
      <c r="AA391" s="95"/>
    </row>
    <row r="392" spans="1:27" ht="37.5">
      <c r="A392" s="1869"/>
      <c r="B392" s="1055">
        <f t="shared" si="80"/>
        <v>44</v>
      </c>
      <c r="C392" s="1056" t="str">
        <f t="shared" si="80"/>
        <v>У_Т</v>
      </c>
      <c r="D392" s="1057" t="s">
        <v>1593</v>
      </c>
      <c r="E392" s="1058" t="s">
        <v>628</v>
      </c>
      <c r="F392" s="1057" t="s">
        <v>1593</v>
      </c>
      <c r="G392" s="1059" t="s">
        <v>514</v>
      </c>
      <c r="H392" s="1060" t="s">
        <v>782</v>
      </c>
      <c r="I392" s="1061"/>
      <c r="J392" s="1062">
        <f t="shared" si="81"/>
        <v>44213</v>
      </c>
      <c r="K392" s="1062">
        <f t="shared" si="81"/>
        <v>44239</v>
      </c>
      <c r="L392" s="1062">
        <f t="shared" si="81"/>
        <v>44288</v>
      </c>
      <c r="M392" s="1062">
        <f t="shared" si="81"/>
        <v>44293</v>
      </c>
      <c r="N392" s="1062">
        <f t="shared" si="81"/>
        <v>44321</v>
      </c>
      <c r="O392" s="1062">
        <f t="shared" si="81"/>
        <v>44321</v>
      </c>
      <c r="P392" s="1062">
        <f t="shared" si="81"/>
        <v>44405</v>
      </c>
      <c r="Q392" s="1062">
        <f t="shared" si="81"/>
        <v>44435</v>
      </c>
      <c r="R392" s="1062">
        <f t="shared" si="81"/>
        <v>44435</v>
      </c>
      <c r="S392" s="1062">
        <f t="shared" si="81"/>
        <v>44434</v>
      </c>
      <c r="T392" s="1062">
        <f t="shared" si="81"/>
        <v>44434</v>
      </c>
      <c r="U392" s="1062">
        <f t="shared" si="81"/>
        <v>44455</v>
      </c>
      <c r="V392" s="1062">
        <f t="shared" si="81"/>
        <v>44462</v>
      </c>
      <c r="W392" s="1062">
        <f t="shared" si="81"/>
        <v>44467</v>
      </c>
      <c r="X392" s="1062">
        <f t="shared" si="81"/>
        <v>44470</v>
      </c>
      <c r="Y392" s="1063">
        <f t="shared" si="81"/>
        <v>44495</v>
      </c>
      <c r="Z392" s="1107">
        <v>44714</v>
      </c>
      <c r="AA392" s="95"/>
    </row>
    <row r="393" spans="1:27" ht="37.5">
      <c r="A393" s="1869"/>
      <c r="B393" s="1055">
        <f t="shared" si="80"/>
        <v>44</v>
      </c>
      <c r="C393" s="1056" t="str">
        <f t="shared" si="80"/>
        <v>У_Т</v>
      </c>
      <c r="D393" s="1057" t="s">
        <v>1593</v>
      </c>
      <c r="E393" s="1058" t="s">
        <v>630</v>
      </c>
      <c r="F393" s="1057" t="s">
        <v>1593</v>
      </c>
      <c r="G393" s="1059" t="s">
        <v>514</v>
      </c>
      <c r="H393" s="1060" t="s">
        <v>782</v>
      </c>
      <c r="I393" s="1061"/>
      <c r="J393" s="1062">
        <f t="shared" si="81"/>
        <v>44213</v>
      </c>
      <c r="K393" s="1062">
        <f t="shared" si="81"/>
        <v>44239</v>
      </c>
      <c r="L393" s="1062">
        <f t="shared" si="81"/>
        <v>44288</v>
      </c>
      <c r="M393" s="1062">
        <f t="shared" si="81"/>
        <v>44293</v>
      </c>
      <c r="N393" s="1062">
        <f t="shared" si="81"/>
        <v>44321</v>
      </c>
      <c r="O393" s="1062">
        <f t="shared" si="81"/>
        <v>44321</v>
      </c>
      <c r="P393" s="1062">
        <f t="shared" si="81"/>
        <v>44405</v>
      </c>
      <c r="Q393" s="1062">
        <f t="shared" si="81"/>
        <v>44435</v>
      </c>
      <c r="R393" s="1062">
        <f t="shared" si="81"/>
        <v>44435</v>
      </c>
      <c r="S393" s="1062">
        <f t="shared" si="81"/>
        <v>44434</v>
      </c>
      <c r="T393" s="1062">
        <f t="shared" si="81"/>
        <v>44434</v>
      </c>
      <c r="U393" s="1062">
        <f t="shared" si="81"/>
        <v>44455</v>
      </c>
      <c r="V393" s="1062">
        <f t="shared" si="81"/>
        <v>44462</v>
      </c>
      <c r="W393" s="1062">
        <f t="shared" si="81"/>
        <v>44467</v>
      </c>
      <c r="X393" s="1062">
        <f t="shared" si="81"/>
        <v>44470</v>
      </c>
      <c r="Y393" s="1063">
        <f t="shared" si="81"/>
        <v>44495</v>
      </c>
      <c r="Z393" s="1107">
        <v>44714</v>
      </c>
      <c r="AA393" s="95"/>
    </row>
    <row r="394" spans="1:27" ht="37.5">
      <c r="A394" s="1869"/>
      <c r="B394" s="1055">
        <f t="shared" si="80"/>
        <v>44</v>
      </c>
      <c r="C394" s="1056" t="str">
        <f t="shared" si="80"/>
        <v>У_Т</v>
      </c>
      <c r="D394" s="1057" t="s">
        <v>1593</v>
      </c>
      <c r="E394" s="1058" t="s">
        <v>632</v>
      </c>
      <c r="F394" s="1057" t="s">
        <v>1593</v>
      </c>
      <c r="G394" s="1059" t="s">
        <v>514</v>
      </c>
      <c r="H394" s="1060" t="s">
        <v>782</v>
      </c>
      <c r="I394" s="1061"/>
      <c r="J394" s="1062">
        <f t="shared" si="81"/>
        <v>44213</v>
      </c>
      <c r="K394" s="1062">
        <f t="shared" si="81"/>
        <v>44239</v>
      </c>
      <c r="L394" s="1062">
        <f t="shared" si="81"/>
        <v>44288</v>
      </c>
      <c r="M394" s="1062">
        <f t="shared" si="81"/>
        <v>44293</v>
      </c>
      <c r="N394" s="1062">
        <f t="shared" si="81"/>
        <v>44321</v>
      </c>
      <c r="O394" s="1062">
        <f t="shared" si="81"/>
        <v>44321</v>
      </c>
      <c r="P394" s="1062">
        <f t="shared" si="81"/>
        <v>44405</v>
      </c>
      <c r="Q394" s="1062">
        <f t="shared" si="81"/>
        <v>44435</v>
      </c>
      <c r="R394" s="1062">
        <f t="shared" si="81"/>
        <v>44435</v>
      </c>
      <c r="S394" s="1062">
        <f t="shared" si="81"/>
        <v>44434</v>
      </c>
      <c r="T394" s="1062">
        <f t="shared" si="81"/>
        <v>44434</v>
      </c>
      <c r="U394" s="1062">
        <f t="shared" si="81"/>
        <v>44455</v>
      </c>
      <c r="V394" s="1062">
        <f t="shared" si="81"/>
        <v>44462</v>
      </c>
      <c r="W394" s="1062">
        <f t="shared" si="81"/>
        <v>44467</v>
      </c>
      <c r="X394" s="1062">
        <f t="shared" si="81"/>
        <v>44470</v>
      </c>
      <c r="Y394" s="1063">
        <f t="shared" si="81"/>
        <v>44495</v>
      </c>
      <c r="Z394" s="1107">
        <v>44603</v>
      </c>
      <c r="AA394" s="95"/>
    </row>
    <row r="395" spans="1:27" ht="37.5">
      <c r="A395" s="1869"/>
      <c r="B395" s="1055">
        <f t="shared" si="80"/>
        <v>44</v>
      </c>
      <c r="C395" s="1056" t="str">
        <f t="shared" si="80"/>
        <v>У_Т</v>
      </c>
      <c r="D395" s="1057" t="s">
        <v>1593</v>
      </c>
      <c r="E395" s="1058" t="s">
        <v>634</v>
      </c>
      <c r="F395" s="1057" t="s">
        <v>1593</v>
      </c>
      <c r="G395" s="1059" t="s">
        <v>514</v>
      </c>
      <c r="H395" s="1060" t="s">
        <v>782</v>
      </c>
      <c r="I395" s="1061"/>
      <c r="J395" s="1062">
        <f t="shared" si="81"/>
        <v>44213</v>
      </c>
      <c r="K395" s="1062">
        <f t="shared" si="81"/>
        <v>44239</v>
      </c>
      <c r="L395" s="1062">
        <f t="shared" si="81"/>
        <v>44288</v>
      </c>
      <c r="M395" s="1062">
        <f t="shared" si="81"/>
        <v>44293</v>
      </c>
      <c r="N395" s="1062">
        <f t="shared" si="81"/>
        <v>44321</v>
      </c>
      <c r="O395" s="1062">
        <f t="shared" si="81"/>
        <v>44321</v>
      </c>
      <c r="P395" s="1062">
        <f t="shared" si="81"/>
        <v>44405</v>
      </c>
      <c r="Q395" s="1062">
        <f t="shared" si="81"/>
        <v>44435</v>
      </c>
      <c r="R395" s="1062">
        <f t="shared" si="81"/>
        <v>44435</v>
      </c>
      <c r="S395" s="1062">
        <f t="shared" si="81"/>
        <v>44434</v>
      </c>
      <c r="T395" s="1062">
        <f t="shared" si="81"/>
        <v>44434</v>
      </c>
      <c r="U395" s="1062">
        <f t="shared" si="81"/>
        <v>44455</v>
      </c>
      <c r="V395" s="1062">
        <f t="shared" si="81"/>
        <v>44462</v>
      </c>
      <c r="W395" s="1062">
        <f t="shared" si="81"/>
        <v>44467</v>
      </c>
      <c r="X395" s="1062">
        <f t="shared" si="81"/>
        <v>44470</v>
      </c>
      <c r="Y395" s="1063">
        <f t="shared" si="81"/>
        <v>44495</v>
      </c>
      <c r="Z395" s="1107">
        <v>44603</v>
      </c>
      <c r="AA395" s="95"/>
    </row>
    <row r="396" spans="1:27" ht="37.5">
      <c r="A396" s="1869"/>
      <c r="B396" s="1055">
        <f t="shared" si="80"/>
        <v>44</v>
      </c>
      <c r="C396" s="1056" t="str">
        <f t="shared" si="80"/>
        <v>У_Т</v>
      </c>
      <c r="D396" s="1057" t="s">
        <v>1593</v>
      </c>
      <c r="E396" s="1058" t="s">
        <v>258</v>
      </c>
      <c r="F396" s="1057" t="s">
        <v>1593</v>
      </c>
      <c r="G396" s="1059" t="s">
        <v>514</v>
      </c>
      <c r="H396" s="1060" t="s">
        <v>783</v>
      </c>
      <c r="I396" s="1061"/>
      <c r="J396" s="1062">
        <f t="shared" si="81"/>
        <v>44213</v>
      </c>
      <c r="K396" s="1062">
        <f t="shared" si="81"/>
        <v>44239</v>
      </c>
      <c r="L396" s="1062">
        <f t="shared" si="81"/>
        <v>44288</v>
      </c>
      <c r="M396" s="1062">
        <f t="shared" si="81"/>
        <v>44293</v>
      </c>
      <c r="N396" s="1062">
        <f t="shared" si="81"/>
        <v>44321</v>
      </c>
      <c r="O396" s="1062">
        <f t="shared" si="81"/>
        <v>44321</v>
      </c>
      <c r="P396" s="1062">
        <f t="shared" si="81"/>
        <v>44405</v>
      </c>
      <c r="Q396" s="1062">
        <f t="shared" si="81"/>
        <v>44435</v>
      </c>
      <c r="R396" s="1062">
        <f t="shared" si="81"/>
        <v>44435</v>
      </c>
      <c r="S396" s="1062">
        <f t="shared" si="81"/>
        <v>44434</v>
      </c>
      <c r="T396" s="1062">
        <f t="shared" si="81"/>
        <v>44434</v>
      </c>
      <c r="U396" s="1062">
        <f t="shared" si="81"/>
        <v>44455</v>
      </c>
      <c r="V396" s="1062">
        <f t="shared" si="81"/>
        <v>44462</v>
      </c>
      <c r="W396" s="1062">
        <f t="shared" si="81"/>
        <v>44467</v>
      </c>
      <c r="X396" s="1062">
        <f t="shared" si="81"/>
        <v>44470</v>
      </c>
      <c r="Y396" s="1063">
        <f t="shared" si="81"/>
        <v>44495</v>
      </c>
      <c r="Z396" s="1107">
        <v>44483</v>
      </c>
      <c r="AA396" s="95"/>
    </row>
    <row r="397" spans="1:27" ht="37.5">
      <c r="A397" s="1869"/>
      <c r="B397" s="1055">
        <f t="shared" si="80"/>
        <v>44</v>
      </c>
      <c r="C397" s="1056" t="str">
        <f t="shared" si="80"/>
        <v>У_Т</v>
      </c>
      <c r="D397" s="1057" t="s">
        <v>1593</v>
      </c>
      <c r="E397" s="1058" t="s">
        <v>260</v>
      </c>
      <c r="F397" s="1057" t="s">
        <v>1593</v>
      </c>
      <c r="G397" s="1059" t="s">
        <v>514</v>
      </c>
      <c r="H397" s="1060" t="s">
        <v>784</v>
      </c>
      <c r="I397" s="1061"/>
      <c r="J397" s="1062">
        <f t="shared" si="81"/>
        <v>44213</v>
      </c>
      <c r="K397" s="1062">
        <f t="shared" si="81"/>
        <v>44239</v>
      </c>
      <c r="L397" s="1062">
        <f t="shared" si="81"/>
        <v>44288</v>
      </c>
      <c r="M397" s="1062">
        <f t="shared" si="81"/>
        <v>44293</v>
      </c>
      <c r="N397" s="1062">
        <f t="shared" si="81"/>
        <v>44321</v>
      </c>
      <c r="O397" s="1062">
        <f t="shared" si="81"/>
        <v>44321</v>
      </c>
      <c r="P397" s="1062">
        <f t="shared" si="81"/>
        <v>44405</v>
      </c>
      <c r="Q397" s="1062">
        <f t="shared" si="81"/>
        <v>44435</v>
      </c>
      <c r="R397" s="1062">
        <f t="shared" si="81"/>
        <v>44435</v>
      </c>
      <c r="S397" s="1062">
        <f t="shared" si="81"/>
        <v>44434</v>
      </c>
      <c r="T397" s="1062">
        <f t="shared" si="81"/>
        <v>44434</v>
      </c>
      <c r="U397" s="1062">
        <f t="shared" si="81"/>
        <v>44455</v>
      </c>
      <c r="V397" s="1062">
        <f t="shared" si="81"/>
        <v>44462</v>
      </c>
      <c r="W397" s="1062">
        <f t="shared" si="81"/>
        <v>44467</v>
      </c>
      <c r="X397" s="1062">
        <f t="shared" si="81"/>
        <v>44470</v>
      </c>
      <c r="Y397" s="1063">
        <f t="shared" si="81"/>
        <v>44495</v>
      </c>
      <c r="Z397" s="1107">
        <v>44641</v>
      </c>
      <c r="AA397" s="95"/>
    </row>
    <row r="398" spans="1:27" ht="37.5">
      <c r="A398" s="1869"/>
      <c r="B398" s="1055">
        <f t="shared" si="80"/>
        <v>44</v>
      </c>
      <c r="C398" s="1056" t="str">
        <f t="shared" si="80"/>
        <v>У_Т</v>
      </c>
      <c r="D398" s="1057" t="s">
        <v>1593</v>
      </c>
      <c r="E398" s="1058" t="s">
        <v>332</v>
      </c>
      <c r="F398" s="1057" t="s">
        <v>1593</v>
      </c>
      <c r="G398" s="1059" t="s">
        <v>514</v>
      </c>
      <c r="H398" s="1060" t="s">
        <v>785</v>
      </c>
      <c r="I398" s="1061"/>
      <c r="J398" s="1062">
        <f t="shared" si="81"/>
        <v>44213</v>
      </c>
      <c r="K398" s="1062">
        <f t="shared" si="81"/>
        <v>44239</v>
      </c>
      <c r="L398" s="1062">
        <f t="shared" si="81"/>
        <v>44288</v>
      </c>
      <c r="M398" s="1062">
        <f t="shared" si="81"/>
        <v>44293</v>
      </c>
      <c r="N398" s="1062">
        <f t="shared" si="81"/>
        <v>44321</v>
      </c>
      <c r="O398" s="1062">
        <f t="shared" si="81"/>
        <v>44321</v>
      </c>
      <c r="P398" s="1062">
        <f t="shared" si="81"/>
        <v>44405</v>
      </c>
      <c r="Q398" s="1062">
        <f t="shared" si="81"/>
        <v>44435</v>
      </c>
      <c r="R398" s="1062">
        <f t="shared" si="81"/>
        <v>44435</v>
      </c>
      <c r="S398" s="1062">
        <f t="shared" si="81"/>
        <v>44434</v>
      </c>
      <c r="T398" s="1062">
        <f t="shared" si="81"/>
        <v>44434</v>
      </c>
      <c r="U398" s="1062">
        <f t="shared" si="81"/>
        <v>44455</v>
      </c>
      <c r="V398" s="1062">
        <f t="shared" si="81"/>
        <v>44462</v>
      </c>
      <c r="W398" s="1062">
        <f t="shared" si="81"/>
        <v>44467</v>
      </c>
      <c r="X398" s="1062">
        <f t="shared" si="81"/>
        <v>44470</v>
      </c>
      <c r="Y398" s="1063">
        <f t="shared" si="81"/>
        <v>44495</v>
      </c>
      <c r="Z398" s="1107">
        <v>44806</v>
      </c>
      <c r="AA398" s="95"/>
    </row>
    <row r="399" spans="1:27" ht="37.5">
      <c r="A399" s="1869"/>
      <c r="B399" s="1055">
        <f t="shared" si="80"/>
        <v>44</v>
      </c>
      <c r="C399" s="1056" t="str">
        <f t="shared" si="80"/>
        <v>У_Т</v>
      </c>
      <c r="D399" s="1057" t="s">
        <v>1593</v>
      </c>
      <c r="E399" s="1058" t="s">
        <v>334</v>
      </c>
      <c r="F399" s="1057" t="s">
        <v>1593</v>
      </c>
      <c r="G399" s="1059" t="s">
        <v>514</v>
      </c>
      <c r="H399" s="1060" t="s">
        <v>785</v>
      </c>
      <c r="I399" s="1061"/>
      <c r="J399" s="1062">
        <f t="shared" si="81"/>
        <v>44213</v>
      </c>
      <c r="K399" s="1062">
        <f t="shared" si="81"/>
        <v>44239</v>
      </c>
      <c r="L399" s="1062">
        <f t="shared" si="81"/>
        <v>44288</v>
      </c>
      <c r="M399" s="1062">
        <f t="shared" si="81"/>
        <v>44293</v>
      </c>
      <c r="N399" s="1062">
        <f t="shared" si="81"/>
        <v>44321</v>
      </c>
      <c r="O399" s="1062">
        <f t="shared" si="81"/>
        <v>44321</v>
      </c>
      <c r="P399" s="1062">
        <f t="shared" si="81"/>
        <v>44405</v>
      </c>
      <c r="Q399" s="1062">
        <f t="shared" si="81"/>
        <v>44435</v>
      </c>
      <c r="R399" s="1062">
        <f t="shared" si="81"/>
        <v>44435</v>
      </c>
      <c r="S399" s="1062">
        <f t="shared" si="81"/>
        <v>44434</v>
      </c>
      <c r="T399" s="1062">
        <f t="shared" si="81"/>
        <v>44434</v>
      </c>
      <c r="U399" s="1062">
        <f t="shared" si="81"/>
        <v>44455</v>
      </c>
      <c r="V399" s="1062">
        <f t="shared" si="81"/>
        <v>44462</v>
      </c>
      <c r="W399" s="1062">
        <f t="shared" si="81"/>
        <v>44467</v>
      </c>
      <c r="X399" s="1062">
        <f t="shared" si="81"/>
        <v>44470</v>
      </c>
      <c r="Y399" s="1063">
        <f t="shared" si="81"/>
        <v>44495</v>
      </c>
      <c r="Z399" s="1107">
        <v>44816</v>
      </c>
      <c r="AA399" s="95"/>
    </row>
    <row r="400" spans="1:27" ht="37.5">
      <c r="A400" s="1869"/>
      <c r="B400" s="1055">
        <f t="shared" si="80"/>
        <v>44</v>
      </c>
      <c r="C400" s="1056" t="str">
        <f t="shared" si="80"/>
        <v>У_Т</v>
      </c>
      <c r="D400" s="1057" t="s">
        <v>1593</v>
      </c>
      <c r="E400" s="1058" t="s">
        <v>336</v>
      </c>
      <c r="F400" s="1057" t="s">
        <v>1593</v>
      </c>
      <c r="G400" s="1059" t="s">
        <v>514</v>
      </c>
      <c r="H400" s="1060" t="s">
        <v>785</v>
      </c>
      <c r="I400" s="1061"/>
      <c r="J400" s="1062">
        <f t="shared" si="81"/>
        <v>44213</v>
      </c>
      <c r="K400" s="1062">
        <f t="shared" si="81"/>
        <v>44239</v>
      </c>
      <c r="L400" s="1062">
        <f t="shared" si="81"/>
        <v>44288</v>
      </c>
      <c r="M400" s="1062">
        <f t="shared" si="81"/>
        <v>44293</v>
      </c>
      <c r="N400" s="1062">
        <f t="shared" si="81"/>
        <v>44321</v>
      </c>
      <c r="O400" s="1062">
        <f t="shared" si="81"/>
        <v>44321</v>
      </c>
      <c r="P400" s="1062">
        <f t="shared" si="81"/>
        <v>44405</v>
      </c>
      <c r="Q400" s="1062">
        <f t="shared" si="81"/>
        <v>44435</v>
      </c>
      <c r="R400" s="1062">
        <f t="shared" si="81"/>
        <v>44435</v>
      </c>
      <c r="S400" s="1062">
        <f t="shared" si="81"/>
        <v>44434</v>
      </c>
      <c r="T400" s="1062">
        <f t="shared" si="81"/>
        <v>44434</v>
      </c>
      <c r="U400" s="1062">
        <f t="shared" si="81"/>
        <v>44455</v>
      </c>
      <c r="V400" s="1062">
        <f t="shared" si="81"/>
        <v>44462</v>
      </c>
      <c r="W400" s="1062">
        <f t="shared" si="81"/>
        <v>44467</v>
      </c>
      <c r="X400" s="1062">
        <f t="shared" si="81"/>
        <v>44470</v>
      </c>
      <c r="Y400" s="1063">
        <f t="shared" si="81"/>
        <v>44495</v>
      </c>
      <c r="Z400" s="1107">
        <v>44816</v>
      </c>
      <c r="AA400" s="95"/>
    </row>
    <row r="401" spans="1:27" ht="37.5">
      <c r="A401" s="1869"/>
      <c r="B401" s="1065">
        <f t="shared" si="80"/>
        <v>44</v>
      </c>
      <c r="C401" s="1066" t="str">
        <f t="shared" si="80"/>
        <v>У_Т</v>
      </c>
      <c r="D401" s="1067" t="s">
        <v>1593</v>
      </c>
      <c r="E401" s="1068" t="s">
        <v>338</v>
      </c>
      <c r="F401" s="1067" t="s">
        <v>1593</v>
      </c>
      <c r="G401" s="1069" t="s">
        <v>514</v>
      </c>
      <c r="H401" s="1070" t="s">
        <v>785</v>
      </c>
      <c r="I401" s="1071"/>
      <c r="J401" s="1072">
        <f t="shared" si="81"/>
        <v>44213</v>
      </c>
      <c r="K401" s="1072">
        <f t="shared" si="81"/>
        <v>44239</v>
      </c>
      <c r="L401" s="1072">
        <f t="shared" si="81"/>
        <v>44288</v>
      </c>
      <c r="M401" s="1072">
        <f t="shared" si="81"/>
        <v>44293</v>
      </c>
      <c r="N401" s="1072">
        <f t="shared" si="81"/>
        <v>44321</v>
      </c>
      <c r="O401" s="1072">
        <f t="shared" si="81"/>
        <v>44321</v>
      </c>
      <c r="P401" s="1072">
        <f t="shared" si="81"/>
        <v>44405</v>
      </c>
      <c r="Q401" s="1072">
        <f t="shared" si="81"/>
        <v>44435</v>
      </c>
      <c r="R401" s="1072">
        <f t="shared" si="81"/>
        <v>44435</v>
      </c>
      <c r="S401" s="1072">
        <f t="shared" si="81"/>
        <v>44434</v>
      </c>
      <c r="T401" s="1072">
        <f t="shared" si="81"/>
        <v>44434</v>
      </c>
      <c r="U401" s="1072">
        <f t="shared" si="81"/>
        <v>44455</v>
      </c>
      <c r="V401" s="1072">
        <f t="shared" si="81"/>
        <v>44462</v>
      </c>
      <c r="W401" s="1072">
        <f t="shared" si="81"/>
        <v>44467</v>
      </c>
      <c r="X401" s="1072">
        <f t="shared" si="81"/>
        <v>44470</v>
      </c>
      <c r="Y401" s="1073">
        <f t="shared" si="81"/>
        <v>44495</v>
      </c>
      <c r="Z401" s="1107">
        <v>44816</v>
      </c>
      <c r="AA401" s="95"/>
    </row>
    <row r="402" spans="1:27" ht="56.25">
      <c r="A402" s="1869">
        <f>A388+1</f>
        <v>41</v>
      </c>
      <c r="B402" s="1044">
        <v>45</v>
      </c>
      <c r="C402" s="1045" t="s">
        <v>727</v>
      </c>
      <c r="D402" s="1046" t="s">
        <v>1595</v>
      </c>
      <c r="E402" s="1047" t="s">
        <v>620</v>
      </c>
      <c r="F402" s="1046" t="s">
        <v>1595</v>
      </c>
      <c r="G402" s="1048" t="s">
        <v>514</v>
      </c>
      <c r="H402" s="1049" t="s">
        <v>786</v>
      </c>
      <c r="I402" s="1050" t="str">
        <f>$I$5</f>
        <v>2-х этапный ЗЗП, без ПС</v>
      </c>
      <c r="J402" s="1051">
        <f>IFERROR(VLOOKUP($D$402,'ИСХОДНИК-даты-2х'!$D$10:$AI$139,2,0),"-")</f>
        <v>44372</v>
      </c>
      <c r="K402" s="1078">
        <f>IFERROR(VLOOKUP($D$402,'ИСХОДНИК-даты-2х'!$D$10:$AI$139,3,0),"-")</f>
        <v>44400</v>
      </c>
      <c r="L402" s="970">
        <f>IFERROR(VLOOKUP($D$402,'ИСХОДНИК-даты-2х'!$D$10:$AI$139,4,0),"-")</f>
        <v>44449</v>
      </c>
      <c r="M402" s="911">
        <f>IFERROR(VLOOKUP($D$402,'ИСХОДНИК-даты-2х'!$D$10:$AI$139,5,0),"-")</f>
        <v>44454</v>
      </c>
      <c r="N402" s="911">
        <f>IFERROR(VLOOKUP($D$402,'ИСХОДНИК-даты-2х'!$D$10:$AI$139,6,0),"-")</f>
        <v>44482</v>
      </c>
      <c r="O402" s="911">
        <f>IFERROR(VLOOKUP($D$402,'ИСХОДНИК-даты-2х'!$D$10:$AI$139,7,0),"-")</f>
        <v>44482</v>
      </c>
      <c r="P402" s="911">
        <f>IFERROR(VLOOKUP($D$402,'ИСХОДНИК-даты-2х'!$D$10:$AI$139,8,0),"-")</f>
        <v>44566</v>
      </c>
      <c r="Q402" s="911">
        <f>IFERROR(VLOOKUP($D$402,'ИСХОДНИК-даты-2х'!$D$10:$AI$139,9,0),"-")</f>
        <v>44596</v>
      </c>
      <c r="R402" s="911">
        <f>IFERROR(VLOOKUP($D$402,'ИСХОДНИК-даты-2х'!$D$10:$AI$139,10,0),"-")</f>
        <v>44596</v>
      </c>
      <c r="S402" s="911">
        <f>IFERROR(VLOOKUP($D$402,'ИСХОДНИК-даты-2х'!$D$10:$AI$139,11,0),"-")</f>
        <v>44595</v>
      </c>
      <c r="T402" s="911">
        <f>IFERROR(VLOOKUP($D$402,'ИСХОДНИК-даты-2х'!$D$10:$AI$139,12,0),"-")</f>
        <v>44595</v>
      </c>
      <c r="U402" s="911">
        <f>IFERROR(VLOOKUP($D$402,'ИСХОДНИК-даты-2х'!$D$10:$AI$139,13,0),"-")</f>
        <v>44616</v>
      </c>
      <c r="V402" s="911">
        <f>IFERROR(VLOOKUP($D$402,'ИСХОДНИК-даты-2х'!$D$10:$AI$139,14,0),"-")</f>
        <v>44623</v>
      </c>
      <c r="W402" s="911">
        <f>IFERROR(VLOOKUP($D$402,'ИСХОДНИК-даты-2х'!$D$10:$AI$139,15,0),"-")</f>
        <v>44628</v>
      </c>
      <c r="X402" s="911">
        <f>IFERROR(VLOOKUP($D$402,'ИСХОДНИК-даты-2х'!$D$10:$AI$139,16,0),"-")</f>
        <v>44631</v>
      </c>
      <c r="Y402" s="1079">
        <f>IFERROR(VLOOKUP($D$402,'ИСХОДНИК-даты-2х'!$D$10:$AI$139,17,0),"-")</f>
        <v>44656</v>
      </c>
      <c r="Z402" s="1107">
        <v>44751</v>
      </c>
      <c r="AA402" s="95"/>
    </row>
    <row r="403" spans="1:27" ht="56.25">
      <c r="A403" s="1869"/>
      <c r="B403" s="1055">
        <f t="shared" ref="B403:C424" si="82">B$402</f>
        <v>45</v>
      </c>
      <c r="C403" s="1056" t="str">
        <f t="shared" si="82"/>
        <v>У_Т</v>
      </c>
      <c r="D403" s="1057" t="s">
        <v>1595</v>
      </c>
      <c r="E403" s="1058" t="s">
        <v>622</v>
      </c>
      <c r="F403" s="1057" t="s">
        <v>1595</v>
      </c>
      <c r="G403" s="1059" t="s">
        <v>514</v>
      </c>
      <c r="H403" s="1060" t="s">
        <v>787</v>
      </c>
      <c r="I403" s="1061"/>
      <c r="J403" s="1062">
        <f t="shared" ref="J403:Y412" si="83">J$402</f>
        <v>44372</v>
      </c>
      <c r="K403" s="1062">
        <f t="shared" si="83"/>
        <v>44400</v>
      </c>
      <c r="L403" s="1062">
        <f t="shared" si="83"/>
        <v>44449</v>
      </c>
      <c r="M403" s="1062">
        <f t="shared" si="83"/>
        <v>44454</v>
      </c>
      <c r="N403" s="1062">
        <f t="shared" si="83"/>
        <v>44482</v>
      </c>
      <c r="O403" s="1062">
        <f t="shared" si="83"/>
        <v>44482</v>
      </c>
      <c r="P403" s="1062">
        <f t="shared" si="83"/>
        <v>44566</v>
      </c>
      <c r="Q403" s="1062">
        <f t="shared" si="83"/>
        <v>44596</v>
      </c>
      <c r="R403" s="1062">
        <f t="shared" si="83"/>
        <v>44596</v>
      </c>
      <c r="S403" s="1062">
        <f t="shared" si="83"/>
        <v>44595</v>
      </c>
      <c r="T403" s="1062">
        <f t="shared" si="83"/>
        <v>44595</v>
      </c>
      <c r="U403" s="1062">
        <f t="shared" si="83"/>
        <v>44616</v>
      </c>
      <c r="V403" s="1062">
        <f t="shared" si="83"/>
        <v>44623</v>
      </c>
      <c r="W403" s="1062">
        <f t="shared" si="83"/>
        <v>44628</v>
      </c>
      <c r="X403" s="1062">
        <f t="shared" si="83"/>
        <v>44631</v>
      </c>
      <c r="Y403" s="1063">
        <f t="shared" si="83"/>
        <v>44656</v>
      </c>
      <c r="Z403" s="1107">
        <v>44751</v>
      </c>
      <c r="AA403" s="95"/>
    </row>
    <row r="404" spans="1:27" ht="56.25">
      <c r="A404" s="1869"/>
      <c r="B404" s="1055">
        <f t="shared" si="82"/>
        <v>45</v>
      </c>
      <c r="C404" s="1056" t="str">
        <f t="shared" si="82"/>
        <v>У_Т</v>
      </c>
      <c r="D404" s="1057" t="s">
        <v>1595</v>
      </c>
      <c r="E404" s="1058" t="s">
        <v>624</v>
      </c>
      <c r="F404" s="1057" t="s">
        <v>1595</v>
      </c>
      <c r="G404" s="1059" t="s">
        <v>514</v>
      </c>
      <c r="H404" s="1060" t="s">
        <v>788</v>
      </c>
      <c r="I404" s="1061"/>
      <c r="J404" s="1062">
        <f t="shared" si="83"/>
        <v>44372</v>
      </c>
      <c r="K404" s="1062">
        <f t="shared" si="83"/>
        <v>44400</v>
      </c>
      <c r="L404" s="1062">
        <f t="shared" si="83"/>
        <v>44449</v>
      </c>
      <c r="M404" s="1062">
        <f t="shared" si="83"/>
        <v>44454</v>
      </c>
      <c r="N404" s="1062">
        <f t="shared" si="83"/>
        <v>44482</v>
      </c>
      <c r="O404" s="1062">
        <f t="shared" si="83"/>
        <v>44482</v>
      </c>
      <c r="P404" s="1062">
        <f t="shared" si="83"/>
        <v>44566</v>
      </c>
      <c r="Q404" s="1062">
        <f t="shared" si="83"/>
        <v>44596</v>
      </c>
      <c r="R404" s="1062">
        <f t="shared" si="83"/>
        <v>44596</v>
      </c>
      <c r="S404" s="1062">
        <f t="shared" si="83"/>
        <v>44595</v>
      </c>
      <c r="T404" s="1062">
        <f t="shared" si="83"/>
        <v>44595</v>
      </c>
      <c r="U404" s="1062">
        <f t="shared" si="83"/>
        <v>44616</v>
      </c>
      <c r="V404" s="1062">
        <f t="shared" si="83"/>
        <v>44623</v>
      </c>
      <c r="W404" s="1062">
        <f t="shared" si="83"/>
        <v>44628</v>
      </c>
      <c r="X404" s="1062">
        <f t="shared" si="83"/>
        <v>44631</v>
      </c>
      <c r="Y404" s="1063">
        <f t="shared" si="83"/>
        <v>44656</v>
      </c>
      <c r="Z404" s="1107">
        <v>44751</v>
      </c>
      <c r="AA404" s="95"/>
    </row>
    <row r="405" spans="1:27" ht="56.25">
      <c r="A405" s="1869"/>
      <c r="B405" s="1055">
        <f t="shared" si="82"/>
        <v>45</v>
      </c>
      <c r="C405" s="1056" t="str">
        <f t="shared" si="82"/>
        <v>У_Т</v>
      </c>
      <c r="D405" s="1057" t="s">
        <v>1595</v>
      </c>
      <c r="E405" s="1058" t="s">
        <v>626</v>
      </c>
      <c r="F405" s="1057" t="s">
        <v>1595</v>
      </c>
      <c r="G405" s="1059" t="s">
        <v>514</v>
      </c>
      <c r="H405" s="1060" t="s">
        <v>789</v>
      </c>
      <c r="I405" s="1061"/>
      <c r="J405" s="1062">
        <f t="shared" si="83"/>
        <v>44372</v>
      </c>
      <c r="K405" s="1062">
        <f t="shared" si="83"/>
        <v>44400</v>
      </c>
      <c r="L405" s="1062">
        <f t="shared" si="83"/>
        <v>44449</v>
      </c>
      <c r="M405" s="1062">
        <f t="shared" si="83"/>
        <v>44454</v>
      </c>
      <c r="N405" s="1062">
        <f t="shared" si="83"/>
        <v>44482</v>
      </c>
      <c r="O405" s="1062">
        <f t="shared" si="83"/>
        <v>44482</v>
      </c>
      <c r="P405" s="1062">
        <f t="shared" si="83"/>
        <v>44566</v>
      </c>
      <c r="Q405" s="1062">
        <f t="shared" si="83"/>
        <v>44596</v>
      </c>
      <c r="R405" s="1062">
        <f t="shared" si="83"/>
        <v>44596</v>
      </c>
      <c r="S405" s="1062">
        <f t="shared" si="83"/>
        <v>44595</v>
      </c>
      <c r="T405" s="1062">
        <f t="shared" si="83"/>
        <v>44595</v>
      </c>
      <c r="U405" s="1062">
        <f t="shared" si="83"/>
        <v>44616</v>
      </c>
      <c r="V405" s="1062">
        <f t="shared" si="83"/>
        <v>44623</v>
      </c>
      <c r="W405" s="1062">
        <f t="shared" si="83"/>
        <v>44628</v>
      </c>
      <c r="X405" s="1062">
        <f t="shared" si="83"/>
        <v>44631</v>
      </c>
      <c r="Y405" s="1063">
        <f t="shared" si="83"/>
        <v>44656</v>
      </c>
      <c r="Z405" s="1107">
        <v>44751</v>
      </c>
      <c r="AA405" s="95"/>
    </row>
    <row r="406" spans="1:27" ht="37.5">
      <c r="A406" s="1869"/>
      <c r="B406" s="1055">
        <f t="shared" si="82"/>
        <v>45</v>
      </c>
      <c r="C406" s="1056" t="str">
        <f t="shared" si="82"/>
        <v>У_Т</v>
      </c>
      <c r="D406" s="1057" t="s">
        <v>1595</v>
      </c>
      <c r="E406" s="1058" t="s">
        <v>262</v>
      </c>
      <c r="F406" s="1057" t="s">
        <v>1595</v>
      </c>
      <c r="G406" s="1059" t="s">
        <v>514</v>
      </c>
      <c r="H406" s="1060" t="s">
        <v>790</v>
      </c>
      <c r="I406" s="1061"/>
      <c r="J406" s="1062">
        <f t="shared" si="83"/>
        <v>44372</v>
      </c>
      <c r="K406" s="1062">
        <f t="shared" si="83"/>
        <v>44400</v>
      </c>
      <c r="L406" s="1062">
        <f t="shared" si="83"/>
        <v>44449</v>
      </c>
      <c r="M406" s="1062">
        <f t="shared" si="83"/>
        <v>44454</v>
      </c>
      <c r="N406" s="1062">
        <f t="shared" si="83"/>
        <v>44482</v>
      </c>
      <c r="O406" s="1062">
        <f t="shared" si="83"/>
        <v>44482</v>
      </c>
      <c r="P406" s="1062">
        <f t="shared" si="83"/>
        <v>44566</v>
      </c>
      <c r="Q406" s="1062">
        <f t="shared" si="83"/>
        <v>44596</v>
      </c>
      <c r="R406" s="1062">
        <f t="shared" si="83"/>
        <v>44596</v>
      </c>
      <c r="S406" s="1062">
        <f t="shared" si="83"/>
        <v>44595</v>
      </c>
      <c r="T406" s="1062">
        <f t="shared" si="83"/>
        <v>44595</v>
      </c>
      <c r="U406" s="1062">
        <f t="shared" si="83"/>
        <v>44616</v>
      </c>
      <c r="V406" s="1062">
        <f t="shared" si="83"/>
        <v>44623</v>
      </c>
      <c r="W406" s="1062">
        <f t="shared" si="83"/>
        <v>44628</v>
      </c>
      <c r="X406" s="1062">
        <f t="shared" si="83"/>
        <v>44631</v>
      </c>
      <c r="Y406" s="1063">
        <f t="shared" si="83"/>
        <v>44656</v>
      </c>
      <c r="Z406" s="1107">
        <v>44943</v>
      </c>
      <c r="AA406" s="95"/>
    </row>
    <row r="407" spans="1:27" ht="37.5">
      <c r="A407" s="1869"/>
      <c r="B407" s="1055">
        <f t="shared" si="82"/>
        <v>45</v>
      </c>
      <c r="C407" s="1056" t="str">
        <f t="shared" si="82"/>
        <v>У_Т</v>
      </c>
      <c r="D407" s="1057" t="s">
        <v>1595</v>
      </c>
      <c r="E407" s="1058" t="s">
        <v>636</v>
      </c>
      <c r="F407" s="1057" t="s">
        <v>1595</v>
      </c>
      <c r="G407" s="1059" t="s">
        <v>514</v>
      </c>
      <c r="H407" s="1060" t="s">
        <v>791</v>
      </c>
      <c r="I407" s="1061"/>
      <c r="J407" s="1062">
        <f t="shared" si="83"/>
        <v>44372</v>
      </c>
      <c r="K407" s="1062">
        <f t="shared" si="83"/>
        <v>44400</v>
      </c>
      <c r="L407" s="1062">
        <f t="shared" si="83"/>
        <v>44449</v>
      </c>
      <c r="M407" s="1062">
        <f t="shared" si="83"/>
        <v>44454</v>
      </c>
      <c r="N407" s="1062">
        <f t="shared" si="83"/>
        <v>44482</v>
      </c>
      <c r="O407" s="1062">
        <f t="shared" si="83"/>
        <v>44482</v>
      </c>
      <c r="P407" s="1062">
        <f t="shared" si="83"/>
        <v>44566</v>
      </c>
      <c r="Q407" s="1062">
        <f t="shared" si="83"/>
        <v>44596</v>
      </c>
      <c r="R407" s="1062">
        <f t="shared" si="83"/>
        <v>44596</v>
      </c>
      <c r="S407" s="1062">
        <f t="shared" si="83"/>
        <v>44595</v>
      </c>
      <c r="T407" s="1062">
        <f t="shared" si="83"/>
        <v>44595</v>
      </c>
      <c r="U407" s="1062">
        <f t="shared" si="83"/>
        <v>44616</v>
      </c>
      <c r="V407" s="1062">
        <f t="shared" si="83"/>
        <v>44623</v>
      </c>
      <c r="W407" s="1062">
        <f t="shared" si="83"/>
        <v>44628</v>
      </c>
      <c r="X407" s="1062">
        <f t="shared" si="83"/>
        <v>44631</v>
      </c>
      <c r="Y407" s="1063">
        <f t="shared" si="83"/>
        <v>44656</v>
      </c>
      <c r="Z407" s="1107">
        <v>45047</v>
      </c>
      <c r="AA407" s="95"/>
    </row>
    <row r="408" spans="1:27" ht="37.5">
      <c r="A408" s="1869"/>
      <c r="B408" s="1055">
        <f t="shared" si="82"/>
        <v>45</v>
      </c>
      <c r="C408" s="1056" t="str">
        <f t="shared" si="82"/>
        <v>У_Т</v>
      </c>
      <c r="D408" s="1057" t="s">
        <v>1595</v>
      </c>
      <c r="E408" s="1058" t="s">
        <v>638</v>
      </c>
      <c r="F408" s="1057" t="s">
        <v>1595</v>
      </c>
      <c r="G408" s="1059" t="s">
        <v>514</v>
      </c>
      <c r="H408" s="1060" t="s">
        <v>791</v>
      </c>
      <c r="I408" s="1061"/>
      <c r="J408" s="1062">
        <f t="shared" si="83"/>
        <v>44372</v>
      </c>
      <c r="K408" s="1062">
        <f t="shared" si="83"/>
        <v>44400</v>
      </c>
      <c r="L408" s="1062">
        <f t="shared" si="83"/>
        <v>44449</v>
      </c>
      <c r="M408" s="1062">
        <f t="shared" si="83"/>
        <v>44454</v>
      </c>
      <c r="N408" s="1062">
        <f t="shared" si="83"/>
        <v>44482</v>
      </c>
      <c r="O408" s="1062">
        <f t="shared" si="83"/>
        <v>44482</v>
      </c>
      <c r="P408" s="1062">
        <f t="shared" si="83"/>
        <v>44566</v>
      </c>
      <c r="Q408" s="1062">
        <f t="shared" si="83"/>
        <v>44596</v>
      </c>
      <c r="R408" s="1062">
        <f t="shared" si="83"/>
        <v>44596</v>
      </c>
      <c r="S408" s="1062">
        <f t="shared" si="83"/>
        <v>44595</v>
      </c>
      <c r="T408" s="1062">
        <f t="shared" si="83"/>
        <v>44595</v>
      </c>
      <c r="U408" s="1062">
        <f t="shared" si="83"/>
        <v>44616</v>
      </c>
      <c r="V408" s="1062">
        <f t="shared" si="83"/>
        <v>44623</v>
      </c>
      <c r="W408" s="1062">
        <f t="shared" si="83"/>
        <v>44628</v>
      </c>
      <c r="X408" s="1062">
        <f t="shared" si="83"/>
        <v>44631</v>
      </c>
      <c r="Y408" s="1063">
        <f t="shared" si="83"/>
        <v>44656</v>
      </c>
      <c r="Z408" s="1107">
        <v>45047</v>
      </c>
      <c r="AA408" s="95"/>
    </row>
    <row r="409" spans="1:27" ht="37.5">
      <c r="A409" s="1869"/>
      <c r="B409" s="1055">
        <f t="shared" si="82"/>
        <v>45</v>
      </c>
      <c r="C409" s="1056" t="str">
        <f t="shared" si="82"/>
        <v>У_Т</v>
      </c>
      <c r="D409" s="1057" t="s">
        <v>1595</v>
      </c>
      <c r="E409" s="1058" t="s">
        <v>640</v>
      </c>
      <c r="F409" s="1057" t="s">
        <v>1595</v>
      </c>
      <c r="G409" s="1059" t="s">
        <v>514</v>
      </c>
      <c r="H409" s="1060" t="s">
        <v>791</v>
      </c>
      <c r="I409" s="1061"/>
      <c r="J409" s="1062">
        <f t="shared" si="83"/>
        <v>44372</v>
      </c>
      <c r="K409" s="1062">
        <f t="shared" si="83"/>
        <v>44400</v>
      </c>
      <c r="L409" s="1062">
        <f t="shared" si="83"/>
        <v>44449</v>
      </c>
      <c r="M409" s="1062">
        <f t="shared" si="83"/>
        <v>44454</v>
      </c>
      <c r="N409" s="1062">
        <f t="shared" si="83"/>
        <v>44482</v>
      </c>
      <c r="O409" s="1062">
        <f t="shared" si="83"/>
        <v>44482</v>
      </c>
      <c r="P409" s="1062">
        <f t="shared" si="83"/>
        <v>44566</v>
      </c>
      <c r="Q409" s="1062">
        <f t="shared" si="83"/>
        <v>44596</v>
      </c>
      <c r="R409" s="1062">
        <f t="shared" si="83"/>
        <v>44596</v>
      </c>
      <c r="S409" s="1062">
        <f t="shared" si="83"/>
        <v>44595</v>
      </c>
      <c r="T409" s="1062">
        <f t="shared" si="83"/>
        <v>44595</v>
      </c>
      <c r="U409" s="1062">
        <f t="shared" si="83"/>
        <v>44616</v>
      </c>
      <c r="V409" s="1062">
        <f t="shared" si="83"/>
        <v>44623</v>
      </c>
      <c r="W409" s="1062">
        <f t="shared" si="83"/>
        <v>44628</v>
      </c>
      <c r="X409" s="1062">
        <f t="shared" si="83"/>
        <v>44631</v>
      </c>
      <c r="Y409" s="1063">
        <f t="shared" si="83"/>
        <v>44656</v>
      </c>
      <c r="Z409" s="1107">
        <v>45132</v>
      </c>
      <c r="AA409" s="95"/>
    </row>
    <row r="410" spans="1:27" ht="37.5">
      <c r="A410" s="1869"/>
      <c r="B410" s="1055">
        <f t="shared" si="82"/>
        <v>45</v>
      </c>
      <c r="C410" s="1056" t="str">
        <f t="shared" si="82"/>
        <v>У_Т</v>
      </c>
      <c r="D410" s="1057" t="s">
        <v>1595</v>
      </c>
      <c r="E410" s="1058" t="s">
        <v>642</v>
      </c>
      <c r="F410" s="1057" t="s">
        <v>1595</v>
      </c>
      <c r="G410" s="1059" t="s">
        <v>514</v>
      </c>
      <c r="H410" s="1060" t="s">
        <v>791</v>
      </c>
      <c r="I410" s="1061"/>
      <c r="J410" s="1062">
        <f t="shared" si="83"/>
        <v>44372</v>
      </c>
      <c r="K410" s="1062">
        <f t="shared" si="83"/>
        <v>44400</v>
      </c>
      <c r="L410" s="1062">
        <f t="shared" si="83"/>
        <v>44449</v>
      </c>
      <c r="M410" s="1062">
        <f t="shared" si="83"/>
        <v>44454</v>
      </c>
      <c r="N410" s="1062">
        <f t="shared" si="83"/>
        <v>44482</v>
      </c>
      <c r="O410" s="1062">
        <f t="shared" si="83"/>
        <v>44482</v>
      </c>
      <c r="P410" s="1062">
        <f t="shared" si="83"/>
        <v>44566</v>
      </c>
      <c r="Q410" s="1062">
        <f t="shared" si="83"/>
        <v>44596</v>
      </c>
      <c r="R410" s="1062">
        <f t="shared" si="83"/>
        <v>44596</v>
      </c>
      <c r="S410" s="1062">
        <f t="shared" si="83"/>
        <v>44595</v>
      </c>
      <c r="T410" s="1062">
        <f t="shared" si="83"/>
        <v>44595</v>
      </c>
      <c r="U410" s="1062">
        <f t="shared" si="83"/>
        <v>44616</v>
      </c>
      <c r="V410" s="1062">
        <f t="shared" si="83"/>
        <v>44623</v>
      </c>
      <c r="W410" s="1062">
        <f t="shared" si="83"/>
        <v>44628</v>
      </c>
      <c r="X410" s="1062">
        <f t="shared" si="83"/>
        <v>44631</v>
      </c>
      <c r="Y410" s="1063">
        <f t="shared" si="83"/>
        <v>44656</v>
      </c>
      <c r="Z410" s="1107">
        <v>45132</v>
      </c>
      <c r="AA410" s="95"/>
    </row>
    <row r="411" spans="1:27" ht="37.5">
      <c r="A411" s="1869"/>
      <c r="B411" s="1055">
        <f t="shared" si="82"/>
        <v>45</v>
      </c>
      <c r="C411" s="1056" t="str">
        <f t="shared" si="82"/>
        <v>У_Т</v>
      </c>
      <c r="D411" s="1057" t="s">
        <v>1595</v>
      </c>
      <c r="E411" s="1058" t="s">
        <v>264</v>
      </c>
      <c r="F411" s="1057" t="s">
        <v>1595</v>
      </c>
      <c r="G411" s="1059" t="s">
        <v>514</v>
      </c>
      <c r="H411" s="1060" t="s">
        <v>791</v>
      </c>
      <c r="I411" s="1061"/>
      <c r="J411" s="1062">
        <f t="shared" si="83"/>
        <v>44372</v>
      </c>
      <c r="K411" s="1062">
        <f t="shared" si="83"/>
        <v>44400</v>
      </c>
      <c r="L411" s="1062">
        <f t="shared" si="83"/>
        <v>44449</v>
      </c>
      <c r="M411" s="1062">
        <f t="shared" si="83"/>
        <v>44454</v>
      </c>
      <c r="N411" s="1062">
        <f t="shared" si="83"/>
        <v>44482</v>
      </c>
      <c r="O411" s="1062">
        <f t="shared" si="83"/>
        <v>44482</v>
      </c>
      <c r="P411" s="1062">
        <f t="shared" si="83"/>
        <v>44566</v>
      </c>
      <c r="Q411" s="1062">
        <f t="shared" si="83"/>
        <v>44596</v>
      </c>
      <c r="R411" s="1062">
        <f t="shared" si="83"/>
        <v>44596</v>
      </c>
      <c r="S411" s="1062">
        <f t="shared" si="83"/>
        <v>44595</v>
      </c>
      <c r="T411" s="1062">
        <f t="shared" si="83"/>
        <v>44595</v>
      </c>
      <c r="U411" s="1062">
        <f t="shared" si="83"/>
        <v>44616</v>
      </c>
      <c r="V411" s="1062">
        <f t="shared" si="83"/>
        <v>44623</v>
      </c>
      <c r="W411" s="1062">
        <f t="shared" si="83"/>
        <v>44628</v>
      </c>
      <c r="X411" s="1062">
        <f t="shared" si="83"/>
        <v>44631</v>
      </c>
      <c r="Y411" s="1063">
        <f t="shared" si="83"/>
        <v>44656</v>
      </c>
      <c r="Z411" s="1107">
        <v>45006</v>
      </c>
      <c r="AA411" s="95"/>
    </row>
    <row r="412" spans="1:27" ht="37.5">
      <c r="A412" s="1869"/>
      <c r="B412" s="1055">
        <f t="shared" si="82"/>
        <v>45</v>
      </c>
      <c r="C412" s="1056" t="str">
        <f t="shared" si="82"/>
        <v>У_Т</v>
      </c>
      <c r="D412" s="1057" t="s">
        <v>1595</v>
      </c>
      <c r="E412" s="1058" t="s">
        <v>610</v>
      </c>
      <c r="F412" s="1057" t="s">
        <v>1595</v>
      </c>
      <c r="G412" s="1059" t="s">
        <v>514</v>
      </c>
      <c r="H412" s="1060" t="s">
        <v>792</v>
      </c>
      <c r="I412" s="1061"/>
      <c r="J412" s="1062">
        <f t="shared" si="83"/>
        <v>44372</v>
      </c>
      <c r="K412" s="1062">
        <f t="shared" si="83"/>
        <v>44400</v>
      </c>
      <c r="L412" s="1062">
        <f t="shared" si="83"/>
        <v>44449</v>
      </c>
      <c r="M412" s="1062">
        <f t="shared" si="83"/>
        <v>44454</v>
      </c>
      <c r="N412" s="1062">
        <f t="shared" si="83"/>
        <v>44482</v>
      </c>
      <c r="O412" s="1062">
        <f t="shared" si="83"/>
        <v>44482</v>
      </c>
      <c r="P412" s="1062">
        <f t="shared" si="83"/>
        <v>44566</v>
      </c>
      <c r="Q412" s="1062">
        <f t="shared" si="83"/>
        <v>44596</v>
      </c>
      <c r="R412" s="1062">
        <f t="shared" si="83"/>
        <v>44596</v>
      </c>
      <c r="S412" s="1062">
        <f t="shared" si="83"/>
        <v>44595</v>
      </c>
      <c r="T412" s="1062">
        <f t="shared" si="83"/>
        <v>44595</v>
      </c>
      <c r="U412" s="1062">
        <f t="shared" si="83"/>
        <v>44616</v>
      </c>
      <c r="V412" s="1062">
        <f t="shared" si="83"/>
        <v>44623</v>
      </c>
      <c r="W412" s="1062">
        <f t="shared" si="83"/>
        <v>44628</v>
      </c>
      <c r="X412" s="1062">
        <f t="shared" si="83"/>
        <v>44631</v>
      </c>
      <c r="Y412" s="1063">
        <f t="shared" si="83"/>
        <v>44656</v>
      </c>
      <c r="Z412" s="1107">
        <v>45044</v>
      </c>
      <c r="AA412" s="95"/>
    </row>
    <row r="413" spans="1:27" ht="37.5">
      <c r="A413" s="1869"/>
      <c r="B413" s="1055">
        <f t="shared" si="82"/>
        <v>45</v>
      </c>
      <c r="C413" s="1056" t="str">
        <f t="shared" si="82"/>
        <v>У_Т</v>
      </c>
      <c r="D413" s="1057" t="s">
        <v>1595</v>
      </c>
      <c r="E413" s="1058" t="s">
        <v>364</v>
      </c>
      <c r="F413" s="1057" t="s">
        <v>1595</v>
      </c>
      <c r="G413" s="1059" t="s">
        <v>514</v>
      </c>
      <c r="H413" s="1060" t="s">
        <v>793</v>
      </c>
      <c r="I413" s="1061"/>
      <c r="J413" s="1062">
        <f t="shared" ref="J413:Y424" si="84">J$402</f>
        <v>44372</v>
      </c>
      <c r="K413" s="1062">
        <f t="shared" si="84"/>
        <v>44400</v>
      </c>
      <c r="L413" s="1062">
        <f t="shared" si="84"/>
        <v>44449</v>
      </c>
      <c r="M413" s="1062">
        <f t="shared" si="84"/>
        <v>44454</v>
      </c>
      <c r="N413" s="1062">
        <f t="shared" si="84"/>
        <v>44482</v>
      </c>
      <c r="O413" s="1062">
        <f t="shared" si="84"/>
        <v>44482</v>
      </c>
      <c r="P413" s="1062">
        <f t="shared" si="84"/>
        <v>44566</v>
      </c>
      <c r="Q413" s="1062">
        <f t="shared" si="84"/>
        <v>44596</v>
      </c>
      <c r="R413" s="1062">
        <f t="shared" si="84"/>
        <v>44596</v>
      </c>
      <c r="S413" s="1062">
        <f t="shared" si="84"/>
        <v>44595</v>
      </c>
      <c r="T413" s="1062">
        <f t="shared" si="84"/>
        <v>44595</v>
      </c>
      <c r="U413" s="1062">
        <f t="shared" si="84"/>
        <v>44616</v>
      </c>
      <c r="V413" s="1062">
        <f t="shared" si="84"/>
        <v>44623</v>
      </c>
      <c r="W413" s="1062">
        <f t="shared" si="84"/>
        <v>44628</v>
      </c>
      <c r="X413" s="1062">
        <f t="shared" si="84"/>
        <v>44631</v>
      </c>
      <c r="Y413" s="1063">
        <f t="shared" si="84"/>
        <v>44656</v>
      </c>
      <c r="Z413" s="1107">
        <v>45474</v>
      </c>
      <c r="AA413" s="95"/>
    </row>
    <row r="414" spans="1:27" ht="37.5">
      <c r="A414" s="1869"/>
      <c r="B414" s="1055">
        <f t="shared" si="82"/>
        <v>45</v>
      </c>
      <c r="C414" s="1056" t="str">
        <f t="shared" si="82"/>
        <v>У_Т</v>
      </c>
      <c r="D414" s="1057" t="s">
        <v>1595</v>
      </c>
      <c r="E414" s="1058" t="s">
        <v>366</v>
      </c>
      <c r="F414" s="1057" t="s">
        <v>1595</v>
      </c>
      <c r="G414" s="1059" t="s">
        <v>514</v>
      </c>
      <c r="H414" s="1060" t="s">
        <v>793</v>
      </c>
      <c r="I414" s="1061"/>
      <c r="J414" s="1062">
        <f t="shared" si="84"/>
        <v>44372</v>
      </c>
      <c r="K414" s="1062">
        <f t="shared" si="84"/>
        <v>44400</v>
      </c>
      <c r="L414" s="1062">
        <f t="shared" si="84"/>
        <v>44449</v>
      </c>
      <c r="M414" s="1062">
        <f t="shared" si="84"/>
        <v>44454</v>
      </c>
      <c r="N414" s="1062">
        <f t="shared" si="84"/>
        <v>44482</v>
      </c>
      <c r="O414" s="1062">
        <f t="shared" si="84"/>
        <v>44482</v>
      </c>
      <c r="P414" s="1062">
        <f t="shared" si="84"/>
        <v>44566</v>
      </c>
      <c r="Q414" s="1062">
        <f t="shared" si="84"/>
        <v>44596</v>
      </c>
      <c r="R414" s="1062">
        <f t="shared" si="84"/>
        <v>44596</v>
      </c>
      <c r="S414" s="1062">
        <f t="shared" si="84"/>
        <v>44595</v>
      </c>
      <c r="T414" s="1062">
        <f t="shared" si="84"/>
        <v>44595</v>
      </c>
      <c r="U414" s="1062">
        <f t="shared" si="84"/>
        <v>44616</v>
      </c>
      <c r="V414" s="1062">
        <f t="shared" si="84"/>
        <v>44623</v>
      </c>
      <c r="W414" s="1062">
        <f t="shared" si="84"/>
        <v>44628</v>
      </c>
      <c r="X414" s="1062">
        <f t="shared" si="84"/>
        <v>44631</v>
      </c>
      <c r="Y414" s="1063">
        <f t="shared" si="84"/>
        <v>44656</v>
      </c>
      <c r="Z414" s="1107">
        <v>45474</v>
      </c>
      <c r="AA414" s="95"/>
    </row>
    <row r="415" spans="1:27" ht="37.5">
      <c r="A415" s="1869"/>
      <c r="B415" s="1055">
        <f t="shared" si="82"/>
        <v>45</v>
      </c>
      <c r="C415" s="1056" t="str">
        <f t="shared" si="82"/>
        <v>У_Т</v>
      </c>
      <c r="D415" s="1057" t="s">
        <v>1595</v>
      </c>
      <c r="E415" s="1058" t="s">
        <v>368</v>
      </c>
      <c r="F415" s="1057" t="s">
        <v>1595</v>
      </c>
      <c r="G415" s="1059" t="s">
        <v>514</v>
      </c>
      <c r="H415" s="1060" t="s">
        <v>793</v>
      </c>
      <c r="I415" s="1061"/>
      <c r="J415" s="1062">
        <f t="shared" si="84"/>
        <v>44372</v>
      </c>
      <c r="K415" s="1062">
        <f t="shared" si="84"/>
        <v>44400</v>
      </c>
      <c r="L415" s="1062">
        <f t="shared" si="84"/>
        <v>44449</v>
      </c>
      <c r="M415" s="1062">
        <f t="shared" si="84"/>
        <v>44454</v>
      </c>
      <c r="N415" s="1062">
        <f t="shared" si="84"/>
        <v>44482</v>
      </c>
      <c r="O415" s="1062">
        <f t="shared" si="84"/>
        <v>44482</v>
      </c>
      <c r="P415" s="1062">
        <f t="shared" si="84"/>
        <v>44566</v>
      </c>
      <c r="Q415" s="1062">
        <f t="shared" si="84"/>
        <v>44596</v>
      </c>
      <c r="R415" s="1062">
        <f t="shared" si="84"/>
        <v>44596</v>
      </c>
      <c r="S415" s="1062">
        <f t="shared" si="84"/>
        <v>44595</v>
      </c>
      <c r="T415" s="1062">
        <f t="shared" si="84"/>
        <v>44595</v>
      </c>
      <c r="U415" s="1062">
        <f t="shared" si="84"/>
        <v>44616</v>
      </c>
      <c r="V415" s="1062">
        <f t="shared" si="84"/>
        <v>44623</v>
      </c>
      <c r="W415" s="1062">
        <f t="shared" si="84"/>
        <v>44628</v>
      </c>
      <c r="X415" s="1062">
        <f t="shared" si="84"/>
        <v>44631</v>
      </c>
      <c r="Y415" s="1063">
        <f t="shared" si="84"/>
        <v>44656</v>
      </c>
      <c r="Z415" s="1107">
        <v>45474</v>
      </c>
      <c r="AA415" s="95"/>
    </row>
    <row r="416" spans="1:27" ht="37.5">
      <c r="A416" s="1869"/>
      <c r="B416" s="1055">
        <f t="shared" si="82"/>
        <v>45</v>
      </c>
      <c r="C416" s="1056" t="str">
        <f t="shared" si="82"/>
        <v>У_Т</v>
      </c>
      <c r="D416" s="1057" t="s">
        <v>1595</v>
      </c>
      <c r="E416" s="1058" t="s">
        <v>370</v>
      </c>
      <c r="F416" s="1057" t="s">
        <v>1595</v>
      </c>
      <c r="G416" s="1059" t="s">
        <v>514</v>
      </c>
      <c r="H416" s="1060" t="s">
        <v>793</v>
      </c>
      <c r="I416" s="1061"/>
      <c r="J416" s="1062">
        <f t="shared" si="84"/>
        <v>44372</v>
      </c>
      <c r="K416" s="1062">
        <f t="shared" si="84"/>
        <v>44400</v>
      </c>
      <c r="L416" s="1062">
        <f t="shared" si="84"/>
        <v>44449</v>
      </c>
      <c r="M416" s="1062">
        <f t="shared" si="84"/>
        <v>44454</v>
      </c>
      <c r="N416" s="1062">
        <f t="shared" si="84"/>
        <v>44482</v>
      </c>
      <c r="O416" s="1062">
        <f t="shared" si="84"/>
        <v>44482</v>
      </c>
      <c r="P416" s="1062">
        <f t="shared" si="84"/>
        <v>44566</v>
      </c>
      <c r="Q416" s="1062">
        <f t="shared" si="84"/>
        <v>44596</v>
      </c>
      <c r="R416" s="1062">
        <f t="shared" si="84"/>
        <v>44596</v>
      </c>
      <c r="S416" s="1062">
        <f t="shared" si="84"/>
        <v>44595</v>
      </c>
      <c r="T416" s="1062">
        <f t="shared" si="84"/>
        <v>44595</v>
      </c>
      <c r="U416" s="1062">
        <f t="shared" si="84"/>
        <v>44616</v>
      </c>
      <c r="V416" s="1062">
        <f t="shared" si="84"/>
        <v>44623</v>
      </c>
      <c r="W416" s="1062">
        <f t="shared" si="84"/>
        <v>44628</v>
      </c>
      <c r="X416" s="1062">
        <f t="shared" si="84"/>
        <v>44631</v>
      </c>
      <c r="Y416" s="1063">
        <f t="shared" si="84"/>
        <v>44656</v>
      </c>
      <c r="Z416" s="1107">
        <v>45474</v>
      </c>
      <c r="AA416" s="95"/>
    </row>
    <row r="417" spans="1:27" ht="37.5">
      <c r="A417" s="1869"/>
      <c r="B417" s="1055">
        <f t="shared" si="82"/>
        <v>45</v>
      </c>
      <c r="C417" s="1056" t="str">
        <f t="shared" si="82"/>
        <v>У_Т</v>
      </c>
      <c r="D417" s="1057" t="s">
        <v>1595</v>
      </c>
      <c r="E417" s="1058" t="s">
        <v>372</v>
      </c>
      <c r="F417" s="1057" t="s">
        <v>1595</v>
      </c>
      <c r="G417" s="1059" t="s">
        <v>514</v>
      </c>
      <c r="H417" s="1060" t="s">
        <v>793</v>
      </c>
      <c r="I417" s="1061"/>
      <c r="J417" s="1062">
        <f t="shared" si="84"/>
        <v>44372</v>
      </c>
      <c r="K417" s="1062">
        <f t="shared" si="84"/>
        <v>44400</v>
      </c>
      <c r="L417" s="1062">
        <f t="shared" si="84"/>
        <v>44449</v>
      </c>
      <c r="M417" s="1062">
        <f t="shared" si="84"/>
        <v>44454</v>
      </c>
      <c r="N417" s="1062">
        <f t="shared" si="84"/>
        <v>44482</v>
      </c>
      <c r="O417" s="1062">
        <f t="shared" si="84"/>
        <v>44482</v>
      </c>
      <c r="P417" s="1062">
        <f t="shared" si="84"/>
        <v>44566</v>
      </c>
      <c r="Q417" s="1062">
        <f t="shared" si="84"/>
        <v>44596</v>
      </c>
      <c r="R417" s="1062">
        <f t="shared" si="84"/>
        <v>44596</v>
      </c>
      <c r="S417" s="1062">
        <f t="shared" si="84"/>
        <v>44595</v>
      </c>
      <c r="T417" s="1062">
        <f t="shared" si="84"/>
        <v>44595</v>
      </c>
      <c r="U417" s="1062">
        <f t="shared" si="84"/>
        <v>44616</v>
      </c>
      <c r="V417" s="1062">
        <f t="shared" si="84"/>
        <v>44623</v>
      </c>
      <c r="W417" s="1062">
        <f t="shared" si="84"/>
        <v>44628</v>
      </c>
      <c r="X417" s="1062">
        <f t="shared" si="84"/>
        <v>44631</v>
      </c>
      <c r="Y417" s="1063">
        <f t="shared" si="84"/>
        <v>44656</v>
      </c>
      <c r="Z417" s="1107">
        <v>45474</v>
      </c>
      <c r="AA417" s="95"/>
    </row>
    <row r="418" spans="1:27" ht="37.5">
      <c r="A418" s="1869"/>
      <c r="B418" s="1055">
        <f t="shared" si="82"/>
        <v>45</v>
      </c>
      <c r="C418" s="1056" t="str">
        <f t="shared" si="82"/>
        <v>У_Т</v>
      </c>
      <c r="D418" s="1057" t="s">
        <v>1595</v>
      </c>
      <c r="E418" s="1058" t="s">
        <v>374</v>
      </c>
      <c r="F418" s="1057" t="s">
        <v>1595</v>
      </c>
      <c r="G418" s="1059" t="s">
        <v>514</v>
      </c>
      <c r="H418" s="1060" t="s">
        <v>793</v>
      </c>
      <c r="I418" s="1061"/>
      <c r="J418" s="1062">
        <f t="shared" si="84"/>
        <v>44372</v>
      </c>
      <c r="K418" s="1062">
        <f t="shared" si="84"/>
        <v>44400</v>
      </c>
      <c r="L418" s="1062">
        <f t="shared" si="84"/>
        <v>44449</v>
      </c>
      <c r="M418" s="1062">
        <f t="shared" si="84"/>
        <v>44454</v>
      </c>
      <c r="N418" s="1062">
        <f t="shared" si="84"/>
        <v>44482</v>
      </c>
      <c r="O418" s="1062">
        <f t="shared" si="84"/>
        <v>44482</v>
      </c>
      <c r="P418" s="1062">
        <f t="shared" si="84"/>
        <v>44566</v>
      </c>
      <c r="Q418" s="1062">
        <f t="shared" si="84"/>
        <v>44596</v>
      </c>
      <c r="R418" s="1062">
        <f t="shared" si="84"/>
        <v>44596</v>
      </c>
      <c r="S418" s="1062">
        <f t="shared" si="84"/>
        <v>44595</v>
      </c>
      <c r="T418" s="1062">
        <f t="shared" si="84"/>
        <v>44595</v>
      </c>
      <c r="U418" s="1062">
        <f t="shared" si="84"/>
        <v>44616</v>
      </c>
      <c r="V418" s="1062">
        <f t="shared" si="84"/>
        <v>44623</v>
      </c>
      <c r="W418" s="1062">
        <f t="shared" si="84"/>
        <v>44628</v>
      </c>
      <c r="X418" s="1062">
        <f t="shared" si="84"/>
        <v>44631</v>
      </c>
      <c r="Y418" s="1063">
        <f t="shared" si="84"/>
        <v>44656</v>
      </c>
      <c r="Z418" s="1107">
        <v>45474</v>
      </c>
      <c r="AA418" s="95"/>
    </row>
    <row r="419" spans="1:27" ht="37.5">
      <c r="A419" s="1869"/>
      <c r="B419" s="1055">
        <f t="shared" si="82"/>
        <v>45</v>
      </c>
      <c r="C419" s="1056" t="str">
        <f t="shared" si="82"/>
        <v>У_Т</v>
      </c>
      <c r="D419" s="1057" t="s">
        <v>1595</v>
      </c>
      <c r="E419" s="1058" t="s">
        <v>376</v>
      </c>
      <c r="F419" s="1057" t="s">
        <v>1595</v>
      </c>
      <c r="G419" s="1059" t="s">
        <v>514</v>
      </c>
      <c r="H419" s="1060" t="s">
        <v>793</v>
      </c>
      <c r="I419" s="1061"/>
      <c r="J419" s="1062">
        <f t="shared" si="84"/>
        <v>44372</v>
      </c>
      <c r="K419" s="1062">
        <f t="shared" si="84"/>
        <v>44400</v>
      </c>
      <c r="L419" s="1062">
        <f t="shared" si="84"/>
        <v>44449</v>
      </c>
      <c r="M419" s="1062">
        <f t="shared" si="84"/>
        <v>44454</v>
      </c>
      <c r="N419" s="1062">
        <f t="shared" si="84"/>
        <v>44482</v>
      </c>
      <c r="O419" s="1062">
        <f t="shared" si="84"/>
        <v>44482</v>
      </c>
      <c r="P419" s="1062">
        <f t="shared" si="84"/>
        <v>44566</v>
      </c>
      <c r="Q419" s="1062">
        <f t="shared" si="84"/>
        <v>44596</v>
      </c>
      <c r="R419" s="1062">
        <f t="shared" si="84"/>
        <v>44596</v>
      </c>
      <c r="S419" s="1062">
        <f t="shared" si="84"/>
        <v>44595</v>
      </c>
      <c r="T419" s="1062">
        <f t="shared" si="84"/>
        <v>44595</v>
      </c>
      <c r="U419" s="1062">
        <f t="shared" si="84"/>
        <v>44616</v>
      </c>
      <c r="V419" s="1062">
        <f t="shared" si="84"/>
        <v>44623</v>
      </c>
      <c r="W419" s="1062">
        <f t="shared" si="84"/>
        <v>44628</v>
      </c>
      <c r="X419" s="1062">
        <f t="shared" si="84"/>
        <v>44631</v>
      </c>
      <c r="Y419" s="1063">
        <f t="shared" si="84"/>
        <v>44656</v>
      </c>
      <c r="Z419" s="1107">
        <v>45474</v>
      </c>
      <c r="AA419" s="95"/>
    </row>
    <row r="420" spans="1:27" ht="37.5">
      <c r="A420" s="1869"/>
      <c r="B420" s="1055">
        <f t="shared" si="82"/>
        <v>45</v>
      </c>
      <c r="C420" s="1056" t="str">
        <f t="shared" si="82"/>
        <v>У_Т</v>
      </c>
      <c r="D420" s="1057" t="s">
        <v>1595</v>
      </c>
      <c r="E420" s="1058" t="s">
        <v>378</v>
      </c>
      <c r="F420" s="1057" t="s">
        <v>1595</v>
      </c>
      <c r="G420" s="1059" t="s">
        <v>514</v>
      </c>
      <c r="H420" s="1060" t="s">
        <v>793</v>
      </c>
      <c r="I420" s="1061"/>
      <c r="J420" s="1062">
        <f t="shared" si="84"/>
        <v>44372</v>
      </c>
      <c r="K420" s="1062">
        <f t="shared" si="84"/>
        <v>44400</v>
      </c>
      <c r="L420" s="1062">
        <f t="shared" si="84"/>
        <v>44449</v>
      </c>
      <c r="M420" s="1062">
        <f t="shared" si="84"/>
        <v>44454</v>
      </c>
      <c r="N420" s="1062">
        <f t="shared" si="84"/>
        <v>44482</v>
      </c>
      <c r="O420" s="1062">
        <f t="shared" si="84"/>
        <v>44482</v>
      </c>
      <c r="P420" s="1062">
        <f t="shared" si="84"/>
        <v>44566</v>
      </c>
      <c r="Q420" s="1062">
        <f t="shared" si="84"/>
        <v>44596</v>
      </c>
      <c r="R420" s="1062">
        <f t="shared" si="84"/>
        <v>44596</v>
      </c>
      <c r="S420" s="1062">
        <f t="shared" si="84"/>
        <v>44595</v>
      </c>
      <c r="T420" s="1062">
        <f t="shared" si="84"/>
        <v>44595</v>
      </c>
      <c r="U420" s="1062">
        <f t="shared" si="84"/>
        <v>44616</v>
      </c>
      <c r="V420" s="1062">
        <f t="shared" si="84"/>
        <v>44623</v>
      </c>
      <c r="W420" s="1062">
        <f t="shared" si="84"/>
        <v>44628</v>
      </c>
      <c r="X420" s="1062">
        <f t="shared" si="84"/>
        <v>44631</v>
      </c>
      <c r="Y420" s="1063">
        <f t="shared" si="84"/>
        <v>44656</v>
      </c>
      <c r="Z420" s="1107">
        <v>45474</v>
      </c>
      <c r="AA420" s="95"/>
    </row>
    <row r="421" spans="1:27" ht="37.5">
      <c r="A421" s="1869"/>
      <c r="B421" s="1055">
        <f t="shared" si="82"/>
        <v>45</v>
      </c>
      <c r="C421" s="1056" t="str">
        <f t="shared" si="82"/>
        <v>У_Т</v>
      </c>
      <c r="D421" s="1057" t="s">
        <v>1595</v>
      </c>
      <c r="E421" s="1058" t="s">
        <v>340</v>
      </c>
      <c r="F421" s="1057" t="s">
        <v>1595</v>
      </c>
      <c r="G421" s="1059" t="s">
        <v>514</v>
      </c>
      <c r="H421" s="1060" t="s">
        <v>794</v>
      </c>
      <c r="I421" s="1061"/>
      <c r="J421" s="1062">
        <f t="shared" si="84"/>
        <v>44372</v>
      </c>
      <c r="K421" s="1062">
        <f t="shared" si="84"/>
        <v>44400</v>
      </c>
      <c r="L421" s="1062">
        <f t="shared" si="84"/>
        <v>44449</v>
      </c>
      <c r="M421" s="1062">
        <f t="shared" si="84"/>
        <v>44454</v>
      </c>
      <c r="N421" s="1062">
        <f t="shared" si="84"/>
        <v>44482</v>
      </c>
      <c r="O421" s="1062">
        <f t="shared" si="84"/>
        <v>44482</v>
      </c>
      <c r="P421" s="1062">
        <f t="shared" si="84"/>
        <v>44566</v>
      </c>
      <c r="Q421" s="1062">
        <f t="shared" si="84"/>
        <v>44596</v>
      </c>
      <c r="R421" s="1062">
        <f t="shared" si="84"/>
        <v>44596</v>
      </c>
      <c r="S421" s="1062">
        <f t="shared" si="84"/>
        <v>44595</v>
      </c>
      <c r="T421" s="1062">
        <f t="shared" si="84"/>
        <v>44595</v>
      </c>
      <c r="U421" s="1062">
        <f t="shared" si="84"/>
        <v>44616</v>
      </c>
      <c r="V421" s="1062">
        <f t="shared" si="84"/>
        <v>44623</v>
      </c>
      <c r="W421" s="1062">
        <f t="shared" si="84"/>
        <v>44628</v>
      </c>
      <c r="X421" s="1062">
        <f t="shared" si="84"/>
        <v>44631</v>
      </c>
      <c r="Y421" s="1063">
        <f t="shared" si="84"/>
        <v>44656</v>
      </c>
      <c r="Z421" s="1107">
        <v>45154</v>
      </c>
      <c r="AA421" s="95"/>
    </row>
    <row r="422" spans="1:27" ht="37.5">
      <c r="A422" s="1869"/>
      <c r="B422" s="1055">
        <f t="shared" si="82"/>
        <v>45</v>
      </c>
      <c r="C422" s="1056" t="str">
        <f t="shared" si="82"/>
        <v>У_Т</v>
      </c>
      <c r="D422" s="1057" t="s">
        <v>1595</v>
      </c>
      <c r="E422" s="1058" t="s">
        <v>342</v>
      </c>
      <c r="F422" s="1057" t="s">
        <v>1595</v>
      </c>
      <c r="G422" s="1059" t="s">
        <v>514</v>
      </c>
      <c r="H422" s="1060" t="s">
        <v>794</v>
      </c>
      <c r="I422" s="1061"/>
      <c r="J422" s="1062">
        <f t="shared" si="84"/>
        <v>44372</v>
      </c>
      <c r="K422" s="1062">
        <f t="shared" si="84"/>
        <v>44400</v>
      </c>
      <c r="L422" s="1062">
        <f t="shared" si="84"/>
        <v>44449</v>
      </c>
      <c r="M422" s="1062">
        <f t="shared" si="84"/>
        <v>44454</v>
      </c>
      <c r="N422" s="1062">
        <f t="shared" si="84"/>
        <v>44482</v>
      </c>
      <c r="O422" s="1062">
        <f t="shared" si="84"/>
        <v>44482</v>
      </c>
      <c r="P422" s="1062">
        <f t="shared" si="84"/>
        <v>44566</v>
      </c>
      <c r="Q422" s="1062">
        <f t="shared" si="84"/>
        <v>44596</v>
      </c>
      <c r="R422" s="1062">
        <f t="shared" si="84"/>
        <v>44596</v>
      </c>
      <c r="S422" s="1062">
        <f t="shared" si="84"/>
        <v>44595</v>
      </c>
      <c r="T422" s="1062">
        <f t="shared" si="84"/>
        <v>44595</v>
      </c>
      <c r="U422" s="1062">
        <f t="shared" si="84"/>
        <v>44616</v>
      </c>
      <c r="V422" s="1062">
        <f t="shared" si="84"/>
        <v>44623</v>
      </c>
      <c r="W422" s="1062">
        <f t="shared" si="84"/>
        <v>44628</v>
      </c>
      <c r="X422" s="1062">
        <f t="shared" si="84"/>
        <v>44631</v>
      </c>
      <c r="Y422" s="1063">
        <f t="shared" si="84"/>
        <v>44656</v>
      </c>
      <c r="Z422" s="1107">
        <v>45164</v>
      </c>
      <c r="AA422" s="95"/>
    </row>
    <row r="423" spans="1:27" ht="37.5">
      <c r="A423" s="1869"/>
      <c r="B423" s="1055">
        <f t="shared" si="82"/>
        <v>45</v>
      </c>
      <c r="C423" s="1056" t="str">
        <f t="shared" si="82"/>
        <v>У_Т</v>
      </c>
      <c r="D423" s="1057" t="s">
        <v>1595</v>
      </c>
      <c r="E423" s="1058" t="s">
        <v>344</v>
      </c>
      <c r="F423" s="1057" t="s">
        <v>1595</v>
      </c>
      <c r="G423" s="1059" t="s">
        <v>514</v>
      </c>
      <c r="H423" s="1060" t="s">
        <v>794</v>
      </c>
      <c r="I423" s="1061"/>
      <c r="J423" s="1062">
        <f t="shared" si="84"/>
        <v>44372</v>
      </c>
      <c r="K423" s="1062">
        <f t="shared" si="84"/>
        <v>44400</v>
      </c>
      <c r="L423" s="1062">
        <f t="shared" si="84"/>
        <v>44449</v>
      </c>
      <c r="M423" s="1062">
        <f t="shared" si="84"/>
        <v>44454</v>
      </c>
      <c r="N423" s="1062">
        <f t="shared" si="84"/>
        <v>44482</v>
      </c>
      <c r="O423" s="1062">
        <f t="shared" si="84"/>
        <v>44482</v>
      </c>
      <c r="P423" s="1062">
        <f t="shared" si="84"/>
        <v>44566</v>
      </c>
      <c r="Q423" s="1062">
        <f t="shared" si="84"/>
        <v>44596</v>
      </c>
      <c r="R423" s="1062">
        <f t="shared" si="84"/>
        <v>44596</v>
      </c>
      <c r="S423" s="1062">
        <f t="shared" si="84"/>
        <v>44595</v>
      </c>
      <c r="T423" s="1062">
        <f t="shared" si="84"/>
        <v>44595</v>
      </c>
      <c r="U423" s="1062">
        <f t="shared" si="84"/>
        <v>44616</v>
      </c>
      <c r="V423" s="1062">
        <f t="shared" si="84"/>
        <v>44623</v>
      </c>
      <c r="W423" s="1062">
        <f t="shared" si="84"/>
        <v>44628</v>
      </c>
      <c r="X423" s="1062">
        <f t="shared" si="84"/>
        <v>44631</v>
      </c>
      <c r="Y423" s="1063">
        <f t="shared" si="84"/>
        <v>44656</v>
      </c>
      <c r="Z423" s="1107">
        <v>45164</v>
      </c>
      <c r="AA423" s="95"/>
    </row>
    <row r="424" spans="1:27" ht="37.5">
      <c r="A424" s="1869"/>
      <c r="B424" s="1065">
        <f t="shared" si="82"/>
        <v>45</v>
      </c>
      <c r="C424" s="1066" t="str">
        <f t="shared" si="82"/>
        <v>У_Т</v>
      </c>
      <c r="D424" s="1067" t="s">
        <v>1595</v>
      </c>
      <c r="E424" s="1068" t="s">
        <v>346</v>
      </c>
      <c r="F424" s="1067" t="s">
        <v>1595</v>
      </c>
      <c r="G424" s="1069" t="s">
        <v>514</v>
      </c>
      <c r="H424" s="1070" t="s">
        <v>794</v>
      </c>
      <c r="I424" s="1071"/>
      <c r="J424" s="1072">
        <f t="shared" si="84"/>
        <v>44372</v>
      </c>
      <c r="K424" s="1072">
        <f t="shared" si="84"/>
        <v>44400</v>
      </c>
      <c r="L424" s="1072">
        <f t="shared" si="84"/>
        <v>44449</v>
      </c>
      <c r="M424" s="1072">
        <f t="shared" si="84"/>
        <v>44454</v>
      </c>
      <c r="N424" s="1072">
        <f t="shared" si="84"/>
        <v>44482</v>
      </c>
      <c r="O424" s="1072">
        <f t="shared" si="84"/>
        <v>44482</v>
      </c>
      <c r="P424" s="1072">
        <f t="shared" si="84"/>
        <v>44566</v>
      </c>
      <c r="Q424" s="1072">
        <f t="shared" si="84"/>
        <v>44596</v>
      </c>
      <c r="R424" s="1072">
        <f t="shared" si="84"/>
        <v>44596</v>
      </c>
      <c r="S424" s="1072">
        <f t="shared" si="84"/>
        <v>44595</v>
      </c>
      <c r="T424" s="1072">
        <f t="shared" si="84"/>
        <v>44595</v>
      </c>
      <c r="U424" s="1072">
        <f t="shared" si="84"/>
        <v>44616</v>
      </c>
      <c r="V424" s="1072">
        <f t="shared" si="84"/>
        <v>44623</v>
      </c>
      <c r="W424" s="1072">
        <f t="shared" si="84"/>
        <v>44628</v>
      </c>
      <c r="X424" s="1072">
        <f t="shared" si="84"/>
        <v>44631</v>
      </c>
      <c r="Y424" s="1073">
        <f t="shared" si="84"/>
        <v>44656</v>
      </c>
      <c r="Z424" s="1107">
        <v>45164</v>
      </c>
      <c r="AA424" s="95"/>
    </row>
    <row r="425" spans="1:27" ht="37.5">
      <c r="A425" s="1869">
        <f>A402+1</f>
        <v>42</v>
      </c>
      <c r="B425" s="1044">
        <v>46</v>
      </c>
      <c r="C425" s="1045" t="s">
        <v>727</v>
      </c>
      <c r="D425" s="1046" t="s">
        <v>1596</v>
      </c>
      <c r="E425" s="1047" t="s">
        <v>592</v>
      </c>
      <c r="F425" s="1046" t="s">
        <v>1596</v>
      </c>
      <c r="G425" s="1048" t="s">
        <v>514</v>
      </c>
      <c r="H425" s="1049" t="s">
        <v>1329</v>
      </c>
      <c r="I425" s="1050" t="str">
        <f>$I$5</f>
        <v>2-х этапный ЗЗП, без ПС</v>
      </c>
      <c r="J425" s="1051">
        <f>IFERROR(VLOOKUP($D$425,'ИСХОДНИК-даты-2х'!$D$10:$AI$139,2,0),"-")</f>
        <v>44167</v>
      </c>
      <c r="K425" s="1078">
        <f>IFERROR(VLOOKUP($D$425,'ИСХОДНИК-даты-2х'!$D$10:$AI$139,3,0),"-")</f>
        <v>44195</v>
      </c>
      <c r="L425" s="970">
        <f>IFERROR(VLOOKUP($D$425,'ИСХОДНИК-даты-2х'!$D$10:$AI$139,4,0),"-")</f>
        <v>44244</v>
      </c>
      <c r="M425" s="911">
        <f>IFERROR(VLOOKUP($D$425,'ИСХОДНИК-даты-2х'!$D$10:$AI$139,5,0),"-")</f>
        <v>44316</v>
      </c>
      <c r="N425" s="911">
        <f>IFERROR(VLOOKUP($D$425,'ИСХОДНИК-даты-2х'!$D$10:$AI$139,6,0),"-")</f>
        <v>44344</v>
      </c>
      <c r="O425" s="911">
        <f>IFERROR(VLOOKUP($D$425,'ИСХОДНИК-даты-2х'!$D$10:$AI$139,7,0),"-")</f>
        <v>44344</v>
      </c>
      <c r="P425" s="911">
        <f>IFERROR(VLOOKUP($D$425,'ИСХОДНИК-даты-2х'!$D$10:$AI$139,8,0),"-")</f>
        <v>44428</v>
      </c>
      <c r="Q425" s="911">
        <f>IFERROR(VLOOKUP($D$425,'ИСХОДНИК-даты-2х'!$D$10:$AI$139,9,0),"-")</f>
        <v>44460</v>
      </c>
      <c r="R425" s="911">
        <f>IFERROR(VLOOKUP($D$425,'ИСХОДНИК-даты-2х'!$D$10:$AI$139,10,0),"-")</f>
        <v>44460</v>
      </c>
      <c r="S425" s="911">
        <f>IFERROR(VLOOKUP($D$425,'ИСХОДНИК-даты-2х'!$D$10:$AI$139,11,0),"-")</f>
        <v>44459</v>
      </c>
      <c r="T425" s="911">
        <f>IFERROR(VLOOKUP($D$425,'ИСХОДНИК-даты-2х'!$D$10:$AI$139,12,0),"-")</f>
        <v>44459</v>
      </c>
      <c r="U425" s="911">
        <f>IFERROR(VLOOKUP($D$425,'ИСХОДНИК-даты-2х'!$D$10:$AI$139,13,0),"-")</f>
        <v>44480</v>
      </c>
      <c r="V425" s="911">
        <f>IFERROR(VLOOKUP($D$425,'ИСХОДНИК-даты-2х'!$D$10:$AI$139,14,0),"-")</f>
        <v>44487</v>
      </c>
      <c r="W425" s="911">
        <f>IFERROR(VLOOKUP($D$425,'ИСХОДНИК-даты-2х'!$D$10:$AI$139,15,0),"-")</f>
        <v>44490</v>
      </c>
      <c r="X425" s="911">
        <f>IFERROR(VLOOKUP($D$425,'ИСХОДНИК-даты-2х'!$D$10:$AI$139,16,0),"-")</f>
        <v>44495</v>
      </c>
      <c r="Y425" s="1079">
        <f>IFERROR(VLOOKUP($D$425,'ИСХОДНИК-даты-2х'!$D$10:$AI$139,17,0),"-")</f>
        <v>44520</v>
      </c>
      <c r="Z425" s="1107">
        <v>44289</v>
      </c>
      <c r="AA425" s="95"/>
    </row>
    <row r="426" spans="1:27" ht="37.5">
      <c r="A426" s="1869"/>
      <c r="B426" s="1055">
        <f t="shared" ref="B426:C444" si="85">B$425</f>
        <v>46</v>
      </c>
      <c r="C426" s="1056" t="str">
        <f t="shared" si="85"/>
        <v>У_Т</v>
      </c>
      <c r="D426" s="1057" t="s">
        <v>1596</v>
      </c>
      <c r="E426" s="1058" t="s">
        <v>314</v>
      </c>
      <c r="F426" s="1057" t="s">
        <v>1596</v>
      </c>
      <c r="G426" s="1059" t="s">
        <v>514</v>
      </c>
      <c r="H426" s="1060" t="s">
        <v>1330</v>
      </c>
      <c r="I426" s="1061"/>
      <c r="J426" s="1062">
        <f t="shared" ref="J426:Y435" si="86">J$425</f>
        <v>44167</v>
      </c>
      <c r="K426" s="1062">
        <f t="shared" si="86"/>
        <v>44195</v>
      </c>
      <c r="L426" s="1062">
        <f t="shared" si="86"/>
        <v>44244</v>
      </c>
      <c r="M426" s="1062">
        <f t="shared" si="86"/>
        <v>44316</v>
      </c>
      <c r="N426" s="1062">
        <f t="shared" si="86"/>
        <v>44344</v>
      </c>
      <c r="O426" s="1062">
        <f t="shared" si="86"/>
        <v>44344</v>
      </c>
      <c r="P426" s="1062">
        <f t="shared" si="86"/>
        <v>44428</v>
      </c>
      <c r="Q426" s="1062">
        <f t="shared" si="86"/>
        <v>44460</v>
      </c>
      <c r="R426" s="1062">
        <f t="shared" si="86"/>
        <v>44460</v>
      </c>
      <c r="S426" s="1062">
        <f t="shared" si="86"/>
        <v>44459</v>
      </c>
      <c r="T426" s="1062">
        <f t="shared" si="86"/>
        <v>44459</v>
      </c>
      <c r="U426" s="1062">
        <f t="shared" si="86"/>
        <v>44480</v>
      </c>
      <c r="V426" s="1062">
        <f t="shared" si="86"/>
        <v>44487</v>
      </c>
      <c r="W426" s="1062">
        <f t="shared" si="86"/>
        <v>44490</v>
      </c>
      <c r="X426" s="1062">
        <f t="shared" si="86"/>
        <v>44495</v>
      </c>
      <c r="Y426" s="1063">
        <f t="shared" si="86"/>
        <v>44520</v>
      </c>
      <c r="Z426" s="1108">
        <v>44446</v>
      </c>
      <c r="AA426" s="95"/>
    </row>
    <row r="427" spans="1:27" ht="37.5">
      <c r="A427" s="1869"/>
      <c r="B427" s="1055">
        <f t="shared" si="85"/>
        <v>46</v>
      </c>
      <c r="C427" s="1056" t="str">
        <f t="shared" si="85"/>
        <v>У_Т</v>
      </c>
      <c r="D427" s="1057" t="s">
        <v>1596</v>
      </c>
      <c r="E427" s="1058" t="s">
        <v>316</v>
      </c>
      <c r="F427" s="1057" t="s">
        <v>1596</v>
      </c>
      <c r="G427" s="1059" t="s">
        <v>514</v>
      </c>
      <c r="H427" s="1060" t="s">
        <v>1330</v>
      </c>
      <c r="I427" s="1061"/>
      <c r="J427" s="1062">
        <f t="shared" si="86"/>
        <v>44167</v>
      </c>
      <c r="K427" s="1062">
        <f t="shared" si="86"/>
        <v>44195</v>
      </c>
      <c r="L427" s="1062">
        <f t="shared" si="86"/>
        <v>44244</v>
      </c>
      <c r="M427" s="1062">
        <f t="shared" si="86"/>
        <v>44316</v>
      </c>
      <c r="N427" s="1062">
        <f t="shared" si="86"/>
        <v>44344</v>
      </c>
      <c r="O427" s="1062">
        <f t="shared" si="86"/>
        <v>44344</v>
      </c>
      <c r="P427" s="1062">
        <f t="shared" si="86"/>
        <v>44428</v>
      </c>
      <c r="Q427" s="1062">
        <f t="shared" si="86"/>
        <v>44460</v>
      </c>
      <c r="R427" s="1062">
        <f t="shared" si="86"/>
        <v>44460</v>
      </c>
      <c r="S427" s="1062">
        <f t="shared" si="86"/>
        <v>44459</v>
      </c>
      <c r="T427" s="1062">
        <f t="shared" si="86"/>
        <v>44459</v>
      </c>
      <c r="U427" s="1062">
        <f t="shared" si="86"/>
        <v>44480</v>
      </c>
      <c r="V427" s="1062">
        <f t="shared" si="86"/>
        <v>44487</v>
      </c>
      <c r="W427" s="1062">
        <f t="shared" si="86"/>
        <v>44490</v>
      </c>
      <c r="X427" s="1062">
        <f t="shared" si="86"/>
        <v>44495</v>
      </c>
      <c r="Y427" s="1063">
        <f t="shared" si="86"/>
        <v>44520</v>
      </c>
      <c r="Z427" s="1108">
        <v>44496</v>
      </c>
      <c r="AA427" s="95"/>
    </row>
    <row r="428" spans="1:27">
      <c r="A428" s="1869"/>
      <c r="B428" s="1055">
        <f t="shared" si="85"/>
        <v>46</v>
      </c>
      <c r="C428" s="1056" t="str">
        <f t="shared" si="85"/>
        <v>У_Т</v>
      </c>
      <c r="D428" s="1057" t="s">
        <v>1596</v>
      </c>
      <c r="E428" s="1058" t="s">
        <v>596</v>
      </c>
      <c r="F428" s="1057" t="s">
        <v>1596</v>
      </c>
      <c r="G428" s="1059" t="s">
        <v>514</v>
      </c>
      <c r="H428" s="1060" t="s">
        <v>1331</v>
      </c>
      <c r="I428" s="1061"/>
      <c r="J428" s="1062">
        <f t="shared" si="86"/>
        <v>44167</v>
      </c>
      <c r="K428" s="1062">
        <f t="shared" si="86"/>
        <v>44195</v>
      </c>
      <c r="L428" s="1062">
        <f t="shared" si="86"/>
        <v>44244</v>
      </c>
      <c r="M428" s="1062">
        <f t="shared" si="86"/>
        <v>44316</v>
      </c>
      <c r="N428" s="1062">
        <f t="shared" si="86"/>
        <v>44344</v>
      </c>
      <c r="O428" s="1062">
        <f t="shared" si="86"/>
        <v>44344</v>
      </c>
      <c r="P428" s="1062">
        <f t="shared" si="86"/>
        <v>44428</v>
      </c>
      <c r="Q428" s="1062">
        <f t="shared" si="86"/>
        <v>44460</v>
      </c>
      <c r="R428" s="1062">
        <f t="shared" si="86"/>
        <v>44460</v>
      </c>
      <c r="S428" s="1062">
        <f t="shared" si="86"/>
        <v>44459</v>
      </c>
      <c r="T428" s="1062">
        <f t="shared" si="86"/>
        <v>44459</v>
      </c>
      <c r="U428" s="1062">
        <f t="shared" si="86"/>
        <v>44480</v>
      </c>
      <c r="V428" s="1062">
        <f t="shared" si="86"/>
        <v>44487</v>
      </c>
      <c r="W428" s="1062">
        <f t="shared" si="86"/>
        <v>44490</v>
      </c>
      <c r="X428" s="1062">
        <f t="shared" si="86"/>
        <v>44495</v>
      </c>
      <c r="Y428" s="1063">
        <f t="shared" si="86"/>
        <v>44520</v>
      </c>
      <c r="Z428" s="1107">
        <v>45494</v>
      </c>
      <c r="AA428" s="95"/>
    </row>
    <row r="429" spans="1:27">
      <c r="A429" s="1869"/>
      <c r="B429" s="1055">
        <f t="shared" si="85"/>
        <v>46</v>
      </c>
      <c r="C429" s="1056" t="str">
        <f t="shared" si="85"/>
        <v>У_Т</v>
      </c>
      <c r="D429" s="1057" t="s">
        <v>1596</v>
      </c>
      <c r="E429" s="1058" t="s">
        <v>698</v>
      </c>
      <c r="F429" s="1057" t="s">
        <v>1596</v>
      </c>
      <c r="G429" s="1059" t="s">
        <v>514</v>
      </c>
      <c r="H429" s="1060" t="s">
        <v>797</v>
      </c>
      <c r="I429" s="1061"/>
      <c r="J429" s="1062">
        <f t="shared" si="86"/>
        <v>44167</v>
      </c>
      <c r="K429" s="1062">
        <f t="shared" si="86"/>
        <v>44195</v>
      </c>
      <c r="L429" s="1062">
        <f t="shared" si="86"/>
        <v>44244</v>
      </c>
      <c r="M429" s="1062">
        <f t="shared" si="86"/>
        <v>44316</v>
      </c>
      <c r="N429" s="1062">
        <f t="shared" si="86"/>
        <v>44344</v>
      </c>
      <c r="O429" s="1062">
        <f t="shared" si="86"/>
        <v>44344</v>
      </c>
      <c r="P429" s="1062">
        <f t="shared" si="86"/>
        <v>44428</v>
      </c>
      <c r="Q429" s="1062">
        <f t="shared" si="86"/>
        <v>44460</v>
      </c>
      <c r="R429" s="1062">
        <f t="shared" si="86"/>
        <v>44460</v>
      </c>
      <c r="S429" s="1062">
        <f t="shared" si="86"/>
        <v>44459</v>
      </c>
      <c r="T429" s="1062">
        <f t="shared" si="86"/>
        <v>44459</v>
      </c>
      <c r="U429" s="1062">
        <f t="shared" si="86"/>
        <v>44480</v>
      </c>
      <c r="V429" s="1062">
        <f t="shared" si="86"/>
        <v>44487</v>
      </c>
      <c r="W429" s="1062">
        <f t="shared" si="86"/>
        <v>44490</v>
      </c>
      <c r="X429" s="1062">
        <f t="shared" si="86"/>
        <v>44495</v>
      </c>
      <c r="Y429" s="1063">
        <f t="shared" si="86"/>
        <v>44520</v>
      </c>
      <c r="Z429" s="1107">
        <v>44125</v>
      </c>
      <c r="AA429" s="95"/>
    </row>
    <row r="430" spans="1:27" ht="37.5">
      <c r="A430" s="1869"/>
      <c r="B430" s="1055">
        <f t="shared" si="85"/>
        <v>46</v>
      </c>
      <c r="C430" s="1056" t="str">
        <f t="shared" si="85"/>
        <v>У_Т</v>
      </c>
      <c r="D430" s="1057" t="s">
        <v>1596</v>
      </c>
      <c r="E430" s="1058" t="s">
        <v>798</v>
      </c>
      <c r="F430" s="1057" t="s">
        <v>1596</v>
      </c>
      <c r="G430" s="1059" t="s">
        <v>514</v>
      </c>
      <c r="H430" s="1060" t="s">
        <v>799</v>
      </c>
      <c r="I430" s="1061"/>
      <c r="J430" s="1062">
        <f t="shared" si="86"/>
        <v>44167</v>
      </c>
      <c r="K430" s="1062">
        <f t="shared" si="86"/>
        <v>44195</v>
      </c>
      <c r="L430" s="1062">
        <f t="shared" si="86"/>
        <v>44244</v>
      </c>
      <c r="M430" s="1062">
        <f t="shared" si="86"/>
        <v>44316</v>
      </c>
      <c r="N430" s="1062">
        <f t="shared" si="86"/>
        <v>44344</v>
      </c>
      <c r="O430" s="1062">
        <f t="shared" si="86"/>
        <v>44344</v>
      </c>
      <c r="P430" s="1062">
        <f t="shared" si="86"/>
        <v>44428</v>
      </c>
      <c r="Q430" s="1062">
        <f t="shared" si="86"/>
        <v>44460</v>
      </c>
      <c r="R430" s="1062">
        <f t="shared" si="86"/>
        <v>44460</v>
      </c>
      <c r="S430" s="1062">
        <f t="shared" si="86"/>
        <v>44459</v>
      </c>
      <c r="T430" s="1062">
        <f t="shared" si="86"/>
        <v>44459</v>
      </c>
      <c r="U430" s="1062">
        <f t="shared" si="86"/>
        <v>44480</v>
      </c>
      <c r="V430" s="1062">
        <f t="shared" si="86"/>
        <v>44487</v>
      </c>
      <c r="W430" s="1062">
        <f t="shared" si="86"/>
        <v>44490</v>
      </c>
      <c r="X430" s="1062">
        <f t="shared" si="86"/>
        <v>44495</v>
      </c>
      <c r="Y430" s="1063">
        <f t="shared" si="86"/>
        <v>44520</v>
      </c>
      <c r="Z430" s="1107">
        <v>45040</v>
      </c>
      <c r="AA430" s="95"/>
    </row>
    <row r="431" spans="1:27" ht="37.5">
      <c r="A431" s="1869"/>
      <c r="B431" s="1055">
        <f t="shared" si="85"/>
        <v>46</v>
      </c>
      <c r="C431" s="1056" t="str">
        <f t="shared" si="85"/>
        <v>У_Т</v>
      </c>
      <c r="D431" s="1057" t="s">
        <v>1596</v>
      </c>
      <c r="E431" s="1058" t="s">
        <v>312</v>
      </c>
      <c r="F431" s="1057" t="s">
        <v>1596</v>
      </c>
      <c r="G431" s="1059" t="s">
        <v>514</v>
      </c>
      <c r="H431" s="1060" t="s">
        <v>1332</v>
      </c>
      <c r="I431" s="1061"/>
      <c r="J431" s="1062">
        <f t="shared" si="86"/>
        <v>44167</v>
      </c>
      <c r="K431" s="1062">
        <f t="shared" si="86"/>
        <v>44195</v>
      </c>
      <c r="L431" s="1062">
        <f t="shared" si="86"/>
        <v>44244</v>
      </c>
      <c r="M431" s="1062">
        <f t="shared" si="86"/>
        <v>44316</v>
      </c>
      <c r="N431" s="1062">
        <f t="shared" si="86"/>
        <v>44344</v>
      </c>
      <c r="O431" s="1062">
        <f t="shared" si="86"/>
        <v>44344</v>
      </c>
      <c r="P431" s="1062">
        <f t="shared" si="86"/>
        <v>44428</v>
      </c>
      <c r="Q431" s="1062">
        <f t="shared" si="86"/>
        <v>44460</v>
      </c>
      <c r="R431" s="1062">
        <f t="shared" si="86"/>
        <v>44460</v>
      </c>
      <c r="S431" s="1062">
        <f t="shared" si="86"/>
        <v>44459</v>
      </c>
      <c r="T431" s="1062">
        <f t="shared" si="86"/>
        <v>44459</v>
      </c>
      <c r="U431" s="1062">
        <f t="shared" si="86"/>
        <v>44480</v>
      </c>
      <c r="V431" s="1062">
        <f t="shared" si="86"/>
        <v>44487</v>
      </c>
      <c r="W431" s="1062">
        <f t="shared" si="86"/>
        <v>44490</v>
      </c>
      <c r="X431" s="1062">
        <f t="shared" si="86"/>
        <v>44495</v>
      </c>
      <c r="Y431" s="1063">
        <f t="shared" si="86"/>
        <v>44520</v>
      </c>
      <c r="Z431" s="1107">
        <v>45394</v>
      </c>
      <c r="AA431" s="95"/>
    </row>
    <row r="432" spans="1:27" ht="37.5">
      <c r="A432" s="1869"/>
      <c r="B432" s="1055">
        <f t="shared" si="85"/>
        <v>46</v>
      </c>
      <c r="C432" s="1056" t="str">
        <f t="shared" si="85"/>
        <v>У_Т</v>
      </c>
      <c r="D432" s="1057" t="s">
        <v>1596</v>
      </c>
      <c r="E432" s="1058" t="s">
        <v>318</v>
      </c>
      <c r="F432" s="1057" t="s">
        <v>1596</v>
      </c>
      <c r="G432" s="1059" t="s">
        <v>514</v>
      </c>
      <c r="H432" s="1060" t="s">
        <v>1333</v>
      </c>
      <c r="I432" s="1061"/>
      <c r="J432" s="1062">
        <f t="shared" si="86"/>
        <v>44167</v>
      </c>
      <c r="K432" s="1062">
        <f t="shared" si="86"/>
        <v>44195</v>
      </c>
      <c r="L432" s="1062">
        <f t="shared" si="86"/>
        <v>44244</v>
      </c>
      <c r="M432" s="1062">
        <f t="shared" si="86"/>
        <v>44316</v>
      </c>
      <c r="N432" s="1062">
        <f t="shared" si="86"/>
        <v>44344</v>
      </c>
      <c r="O432" s="1062">
        <f t="shared" si="86"/>
        <v>44344</v>
      </c>
      <c r="P432" s="1062">
        <f t="shared" si="86"/>
        <v>44428</v>
      </c>
      <c r="Q432" s="1062">
        <f t="shared" si="86"/>
        <v>44460</v>
      </c>
      <c r="R432" s="1062">
        <f t="shared" si="86"/>
        <v>44460</v>
      </c>
      <c r="S432" s="1062">
        <f t="shared" si="86"/>
        <v>44459</v>
      </c>
      <c r="T432" s="1062">
        <f t="shared" si="86"/>
        <v>44459</v>
      </c>
      <c r="U432" s="1062">
        <f t="shared" si="86"/>
        <v>44480</v>
      </c>
      <c r="V432" s="1062">
        <f t="shared" si="86"/>
        <v>44487</v>
      </c>
      <c r="W432" s="1062">
        <f t="shared" si="86"/>
        <v>44490</v>
      </c>
      <c r="X432" s="1062">
        <f t="shared" si="86"/>
        <v>44495</v>
      </c>
      <c r="Y432" s="1063">
        <f t="shared" si="86"/>
        <v>44520</v>
      </c>
      <c r="Z432" s="1107">
        <v>44844</v>
      </c>
      <c r="AA432" s="95"/>
    </row>
    <row r="433" spans="1:27" ht="37.5">
      <c r="A433" s="1869"/>
      <c r="B433" s="1055">
        <f t="shared" si="85"/>
        <v>46</v>
      </c>
      <c r="C433" s="1056" t="str">
        <f t="shared" si="85"/>
        <v>У_Т</v>
      </c>
      <c r="D433" s="1057" t="s">
        <v>1596</v>
      </c>
      <c r="E433" s="1058" t="s">
        <v>320</v>
      </c>
      <c r="F433" s="1057" t="s">
        <v>1596</v>
      </c>
      <c r="G433" s="1059" t="s">
        <v>514</v>
      </c>
      <c r="H433" s="1060" t="s">
        <v>1333</v>
      </c>
      <c r="I433" s="1061"/>
      <c r="J433" s="1062">
        <f t="shared" si="86"/>
        <v>44167</v>
      </c>
      <c r="K433" s="1062">
        <f t="shared" si="86"/>
        <v>44195</v>
      </c>
      <c r="L433" s="1062">
        <f t="shared" si="86"/>
        <v>44244</v>
      </c>
      <c r="M433" s="1062">
        <f t="shared" si="86"/>
        <v>44316</v>
      </c>
      <c r="N433" s="1062">
        <f t="shared" si="86"/>
        <v>44344</v>
      </c>
      <c r="O433" s="1062">
        <f t="shared" si="86"/>
        <v>44344</v>
      </c>
      <c r="P433" s="1062">
        <f t="shared" si="86"/>
        <v>44428</v>
      </c>
      <c r="Q433" s="1062">
        <f t="shared" si="86"/>
        <v>44460</v>
      </c>
      <c r="R433" s="1062">
        <f t="shared" si="86"/>
        <v>44460</v>
      </c>
      <c r="S433" s="1062">
        <f t="shared" si="86"/>
        <v>44459</v>
      </c>
      <c r="T433" s="1062">
        <f t="shared" si="86"/>
        <v>44459</v>
      </c>
      <c r="U433" s="1062">
        <f t="shared" si="86"/>
        <v>44480</v>
      </c>
      <c r="V433" s="1062">
        <f t="shared" si="86"/>
        <v>44487</v>
      </c>
      <c r="W433" s="1062">
        <f t="shared" si="86"/>
        <v>44490</v>
      </c>
      <c r="X433" s="1062">
        <f t="shared" si="86"/>
        <v>44495</v>
      </c>
      <c r="Y433" s="1063">
        <f t="shared" si="86"/>
        <v>44520</v>
      </c>
      <c r="Z433" s="1107">
        <v>44894</v>
      </c>
      <c r="AA433" s="95"/>
    </row>
    <row r="434" spans="1:27" ht="37.5">
      <c r="A434" s="1869"/>
      <c r="B434" s="1055">
        <f t="shared" si="85"/>
        <v>46</v>
      </c>
      <c r="C434" s="1056" t="str">
        <f t="shared" si="85"/>
        <v>У_Т</v>
      </c>
      <c r="D434" s="1057" t="s">
        <v>1596</v>
      </c>
      <c r="E434" s="1058" t="s">
        <v>459</v>
      </c>
      <c r="F434" s="1057" t="s">
        <v>1596</v>
      </c>
      <c r="G434" s="1059" t="s">
        <v>514</v>
      </c>
      <c r="H434" s="1060" t="s">
        <v>1334</v>
      </c>
      <c r="I434" s="1061"/>
      <c r="J434" s="1062">
        <f t="shared" si="86"/>
        <v>44167</v>
      </c>
      <c r="K434" s="1062">
        <f t="shared" si="86"/>
        <v>44195</v>
      </c>
      <c r="L434" s="1062">
        <f t="shared" si="86"/>
        <v>44244</v>
      </c>
      <c r="M434" s="1062">
        <f t="shared" si="86"/>
        <v>44316</v>
      </c>
      <c r="N434" s="1062">
        <f t="shared" si="86"/>
        <v>44344</v>
      </c>
      <c r="O434" s="1062">
        <f t="shared" si="86"/>
        <v>44344</v>
      </c>
      <c r="P434" s="1062">
        <f t="shared" si="86"/>
        <v>44428</v>
      </c>
      <c r="Q434" s="1062">
        <f t="shared" si="86"/>
        <v>44460</v>
      </c>
      <c r="R434" s="1062">
        <f t="shared" si="86"/>
        <v>44460</v>
      </c>
      <c r="S434" s="1062">
        <f t="shared" si="86"/>
        <v>44459</v>
      </c>
      <c r="T434" s="1062">
        <f t="shared" si="86"/>
        <v>44459</v>
      </c>
      <c r="U434" s="1062">
        <f t="shared" si="86"/>
        <v>44480</v>
      </c>
      <c r="V434" s="1062">
        <f t="shared" si="86"/>
        <v>44487</v>
      </c>
      <c r="W434" s="1062">
        <f t="shared" si="86"/>
        <v>44490</v>
      </c>
      <c r="X434" s="1062">
        <f t="shared" si="86"/>
        <v>44495</v>
      </c>
      <c r="Y434" s="1063">
        <f t="shared" si="86"/>
        <v>44520</v>
      </c>
      <c r="Z434" s="1107">
        <v>44536</v>
      </c>
      <c r="AA434" s="95"/>
    </row>
    <row r="435" spans="1:27" ht="37.5">
      <c r="A435" s="1869"/>
      <c r="B435" s="1055">
        <f t="shared" si="85"/>
        <v>46</v>
      </c>
      <c r="C435" s="1056" t="str">
        <f t="shared" si="85"/>
        <v>У_Т</v>
      </c>
      <c r="D435" s="1057" t="s">
        <v>1596</v>
      </c>
      <c r="E435" s="1058" t="s">
        <v>234</v>
      </c>
      <c r="F435" s="1057" t="s">
        <v>1596</v>
      </c>
      <c r="G435" s="1059" t="s">
        <v>514</v>
      </c>
      <c r="H435" s="1060" t="s">
        <v>1335</v>
      </c>
      <c r="I435" s="1061"/>
      <c r="J435" s="1062">
        <f t="shared" si="86"/>
        <v>44167</v>
      </c>
      <c r="K435" s="1062">
        <f t="shared" si="86"/>
        <v>44195</v>
      </c>
      <c r="L435" s="1062">
        <f t="shared" si="86"/>
        <v>44244</v>
      </c>
      <c r="M435" s="1062">
        <f t="shared" si="86"/>
        <v>44316</v>
      </c>
      <c r="N435" s="1062">
        <f t="shared" si="86"/>
        <v>44344</v>
      </c>
      <c r="O435" s="1062">
        <f t="shared" si="86"/>
        <v>44344</v>
      </c>
      <c r="P435" s="1062">
        <f t="shared" si="86"/>
        <v>44428</v>
      </c>
      <c r="Q435" s="1062">
        <f t="shared" si="86"/>
        <v>44460</v>
      </c>
      <c r="R435" s="1062">
        <f t="shared" si="86"/>
        <v>44460</v>
      </c>
      <c r="S435" s="1062">
        <f t="shared" si="86"/>
        <v>44459</v>
      </c>
      <c r="T435" s="1062">
        <f t="shared" si="86"/>
        <v>44459</v>
      </c>
      <c r="U435" s="1062">
        <f t="shared" si="86"/>
        <v>44480</v>
      </c>
      <c r="V435" s="1062">
        <f t="shared" si="86"/>
        <v>44487</v>
      </c>
      <c r="W435" s="1062">
        <f t="shared" si="86"/>
        <v>44490</v>
      </c>
      <c r="X435" s="1062">
        <f t="shared" si="86"/>
        <v>44495</v>
      </c>
      <c r="Y435" s="1063">
        <f t="shared" si="86"/>
        <v>44520</v>
      </c>
      <c r="Z435" s="1064">
        <v>44877</v>
      </c>
      <c r="AA435" s="95"/>
    </row>
    <row r="436" spans="1:27">
      <c r="A436" s="1869"/>
      <c r="B436" s="1055">
        <f t="shared" si="85"/>
        <v>46</v>
      </c>
      <c r="C436" s="1056" t="str">
        <f t="shared" si="85"/>
        <v>У_Т</v>
      </c>
      <c r="D436" s="1057" t="s">
        <v>1596</v>
      </c>
      <c r="E436" s="1058" t="s">
        <v>586</v>
      </c>
      <c r="F436" s="1057" t="s">
        <v>1596</v>
      </c>
      <c r="G436" s="1059" t="s">
        <v>514</v>
      </c>
      <c r="H436" s="1060" t="s">
        <v>1336</v>
      </c>
      <c r="I436" s="1061"/>
      <c r="J436" s="1062">
        <f t="shared" ref="J436:Y444" si="87">J$425</f>
        <v>44167</v>
      </c>
      <c r="K436" s="1062">
        <f t="shared" si="87"/>
        <v>44195</v>
      </c>
      <c r="L436" s="1062">
        <f t="shared" si="87"/>
        <v>44244</v>
      </c>
      <c r="M436" s="1062">
        <f t="shared" si="87"/>
        <v>44316</v>
      </c>
      <c r="N436" s="1062">
        <f t="shared" si="87"/>
        <v>44344</v>
      </c>
      <c r="O436" s="1062">
        <f t="shared" si="87"/>
        <v>44344</v>
      </c>
      <c r="P436" s="1062">
        <f t="shared" si="87"/>
        <v>44428</v>
      </c>
      <c r="Q436" s="1062">
        <f t="shared" si="87"/>
        <v>44460</v>
      </c>
      <c r="R436" s="1062">
        <f t="shared" si="87"/>
        <v>44460</v>
      </c>
      <c r="S436" s="1062">
        <f t="shared" si="87"/>
        <v>44459</v>
      </c>
      <c r="T436" s="1062">
        <f t="shared" si="87"/>
        <v>44459</v>
      </c>
      <c r="U436" s="1062">
        <f t="shared" si="87"/>
        <v>44480</v>
      </c>
      <c r="V436" s="1062">
        <f t="shared" si="87"/>
        <v>44487</v>
      </c>
      <c r="W436" s="1062">
        <f t="shared" si="87"/>
        <v>44490</v>
      </c>
      <c r="X436" s="1062">
        <f t="shared" si="87"/>
        <v>44495</v>
      </c>
      <c r="Y436" s="1063">
        <f t="shared" si="87"/>
        <v>44520</v>
      </c>
      <c r="Z436" s="1104" t="e">
        <f>#N/A</f>
        <v>#N/A</v>
      </c>
      <c r="AA436" s="95"/>
    </row>
    <row r="437" spans="1:27" ht="37.5">
      <c r="A437" s="1869"/>
      <c r="B437" s="1055">
        <f t="shared" si="85"/>
        <v>46</v>
      </c>
      <c r="C437" s="1056" t="str">
        <f t="shared" si="85"/>
        <v>У_Т</v>
      </c>
      <c r="D437" s="1057" t="s">
        <v>1596</v>
      </c>
      <c r="E437" s="1058" t="s">
        <v>891</v>
      </c>
      <c r="F437" s="1057" t="s">
        <v>1596</v>
      </c>
      <c r="G437" s="1059" t="s">
        <v>514</v>
      </c>
      <c r="H437" s="1060" t="s">
        <v>1337</v>
      </c>
      <c r="I437" s="1061"/>
      <c r="J437" s="1062">
        <f t="shared" si="87"/>
        <v>44167</v>
      </c>
      <c r="K437" s="1062">
        <f t="shared" si="87"/>
        <v>44195</v>
      </c>
      <c r="L437" s="1062">
        <f t="shared" si="87"/>
        <v>44244</v>
      </c>
      <c r="M437" s="1062">
        <f t="shared" si="87"/>
        <v>44316</v>
      </c>
      <c r="N437" s="1062">
        <f t="shared" si="87"/>
        <v>44344</v>
      </c>
      <c r="O437" s="1062">
        <f t="shared" si="87"/>
        <v>44344</v>
      </c>
      <c r="P437" s="1062">
        <f t="shared" si="87"/>
        <v>44428</v>
      </c>
      <c r="Q437" s="1062">
        <f t="shared" si="87"/>
        <v>44460</v>
      </c>
      <c r="R437" s="1062">
        <f t="shared" si="87"/>
        <v>44460</v>
      </c>
      <c r="S437" s="1062">
        <f t="shared" si="87"/>
        <v>44459</v>
      </c>
      <c r="T437" s="1062">
        <f t="shared" si="87"/>
        <v>44459</v>
      </c>
      <c r="U437" s="1062">
        <f t="shared" si="87"/>
        <v>44480</v>
      </c>
      <c r="V437" s="1062">
        <f t="shared" si="87"/>
        <v>44487</v>
      </c>
      <c r="W437" s="1062">
        <f t="shared" si="87"/>
        <v>44490</v>
      </c>
      <c r="X437" s="1062">
        <f t="shared" si="87"/>
        <v>44495</v>
      </c>
      <c r="Y437" s="1063">
        <f t="shared" si="87"/>
        <v>44520</v>
      </c>
      <c r="Z437" s="1107">
        <v>44999</v>
      </c>
      <c r="AA437" s="95"/>
    </row>
    <row r="438" spans="1:27" ht="37.5">
      <c r="A438" s="1869"/>
      <c r="B438" s="1055">
        <f t="shared" si="85"/>
        <v>46</v>
      </c>
      <c r="C438" s="1056" t="str">
        <f t="shared" si="85"/>
        <v>У_Т</v>
      </c>
      <c r="D438" s="1057" t="s">
        <v>1596</v>
      </c>
      <c r="E438" s="1058" t="s">
        <v>893</v>
      </c>
      <c r="F438" s="1057" t="s">
        <v>1596</v>
      </c>
      <c r="G438" s="1059" t="s">
        <v>514</v>
      </c>
      <c r="H438" s="1060" t="s">
        <v>1337</v>
      </c>
      <c r="I438" s="1061"/>
      <c r="J438" s="1062">
        <f t="shared" si="87"/>
        <v>44167</v>
      </c>
      <c r="K438" s="1062">
        <f t="shared" si="87"/>
        <v>44195</v>
      </c>
      <c r="L438" s="1062">
        <f t="shared" si="87"/>
        <v>44244</v>
      </c>
      <c r="M438" s="1062">
        <f t="shared" si="87"/>
        <v>44316</v>
      </c>
      <c r="N438" s="1062">
        <f t="shared" si="87"/>
        <v>44344</v>
      </c>
      <c r="O438" s="1062">
        <f t="shared" si="87"/>
        <v>44344</v>
      </c>
      <c r="P438" s="1062">
        <f t="shared" si="87"/>
        <v>44428</v>
      </c>
      <c r="Q438" s="1062">
        <f t="shared" si="87"/>
        <v>44460</v>
      </c>
      <c r="R438" s="1062">
        <f t="shared" si="87"/>
        <v>44460</v>
      </c>
      <c r="S438" s="1062">
        <f t="shared" si="87"/>
        <v>44459</v>
      </c>
      <c r="T438" s="1062">
        <f t="shared" si="87"/>
        <v>44459</v>
      </c>
      <c r="U438" s="1062">
        <f t="shared" si="87"/>
        <v>44480</v>
      </c>
      <c r="V438" s="1062">
        <f t="shared" si="87"/>
        <v>44487</v>
      </c>
      <c r="W438" s="1062">
        <f t="shared" si="87"/>
        <v>44490</v>
      </c>
      <c r="X438" s="1062">
        <f t="shared" si="87"/>
        <v>44495</v>
      </c>
      <c r="Y438" s="1063">
        <f t="shared" si="87"/>
        <v>44520</v>
      </c>
      <c r="Z438" s="1107">
        <v>45049</v>
      </c>
      <c r="AA438" s="95"/>
    </row>
    <row r="439" spans="1:27" ht="37.5">
      <c r="A439" s="1869"/>
      <c r="B439" s="1055">
        <f t="shared" si="85"/>
        <v>46</v>
      </c>
      <c r="C439" s="1056" t="str">
        <f t="shared" si="85"/>
        <v>У_Т</v>
      </c>
      <c r="D439" s="1057" t="s">
        <v>1596</v>
      </c>
      <c r="E439" s="1058" t="s">
        <v>894</v>
      </c>
      <c r="F439" s="1057" t="s">
        <v>1596</v>
      </c>
      <c r="G439" s="1059" t="s">
        <v>514</v>
      </c>
      <c r="H439" s="1060" t="s">
        <v>1337</v>
      </c>
      <c r="I439" s="1061"/>
      <c r="J439" s="1062">
        <f t="shared" si="87"/>
        <v>44167</v>
      </c>
      <c r="K439" s="1062">
        <f t="shared" si="87"/>
        <v>44195</v>
      </c>
      <c r="L439" s="1062">
        <f t="shared" si="87"/>
        <v>44244</v>
      </c>
      <c r="M439" s="1062">
        <f t="shared" si="87"/>
        <v>44316</v>
      </c>
      <c r="N439" s="1062">
        <f t="shared" si="87"/>
        <v>44344</v>
      </c>
      <c r="O439" s="1062">
        <f t="shared" si="87"/>
        <v>44344</v>
      </c>
      <c r="P439" s="1062">
        <f t="shared" si="87"/>
        <v>44428</v>
      </c>
      <c r="Q439" s="1062">
        <f t="shared" si="87"/>
        <v>44460</v>
      </c>
      <c r="R439" s="1062">
        <f t="shared" si="87"/>
        <v>44460</v>
      </c>
      <c r="S439" s="1062">
        <f t="shared" si="87"/>
        <v>44459</v>
      </c>
      <c r="T439" s="1062">
        <f t="shared" si="87"/>
        <v>44459</v>
      </c>
      <c r="U439" s="1062">
        <f t="shared" si="87"/>
        <v>44480</v>
      </c>
      <c r="V439" s="1062">
        <f t="shared" si="87"/>
        <v>44487</v>
      </c>
      <c r="W439" s="1062">
        <f t="shared" si="87"/>
        <v>44490</v>
      </c>
      <c r="X439" s="1062">
        <f t="shared" si="87"/>
        <v>44495</v>
      </c>
      <c r="Y439" s="1063">
        <f t="shared" si="87"/>
        <v>44520</v>
      </c>
      <c r="Z439" s="1107">
        <v>44845</v>
      </c>
      <c r="AA439" s="95"/>
    </row>
    <row r="440" spans="1:27" ht="37.5">
      <c r="A440" s="1869"/>
      <c r="B440" s="1055">
        <f t="shared" si="85"/>
        <v>46</v>
      </c>
      <c r="C440" s="1056" t="str">
        <f t="shared" si="85"/>
        <v>У_Т</v>
      </c>
      <c r="D440" s="1057" t="s">
        <v>1596</v>
      </c>
      <c r="E440" s="1058" t="s">
        <v>895</v>
      </c>
      <c r="F440" s="1057" t="s">
        <v>1596</v>
      </c>
      <c r="G440" s="1059" t="s">
        <v>514</v>
      </c>
      <c r="H440" s="1060" t="s">
        <v>1337</v>
      </c>
      <c r="I440" s="1061"/>
      <c r="J440" s="1062">
        <f t="shared" si="87"/>
        <v>44167</v>
      </c>
      <c r="K440" s="1062">
        <f t="shared" si="87"/>
        <v>44195</v>
      </c>
      <c r="L440" s="1062">
        <f t="shared" si="87"/>
        <v>44244</v>
      </c>
      <c r="M440" s="1062">
        <f t="shared" si="87"/>
        <v>44316</v>
      </c>
      <c r="N440" s="1062">
        <f t="shared" si="87"/>
        <v>44344</v>
      </c>
      <c r="O440" s="1062">
        <f t="shared" si="87"/>
        <v>44344</v>
      </c>
      <c r="P440" s="1062">
        <f t="shared" si="87"/>
        <v>44428</v>
      </c>
      <c r="Q440" s="1062">
        <f t="shared" si="87"/>
        <v>44460</v>
      </c>
      <c r="R440" s="1062">
        <f t="shared" si="87"/>
        <v>44460</v>
      </c>
      <c r="S440" s="1062">
        <f t="shared" si="87"/>
        <v>44459</v>
      </c>
      <c r="T440" s="1062">
        <f t="shared" si="87"/>
        <v>44459</v>
      </c>
      <c r="U440" s="1062">
        <f t="shared" si="87"/>
        <v>44480</v>
      </c>
      <c r="V440" s="1062">
        <f t="shared" si="87"/>
        <v>44487</v>
      </c>
      <c r="W440" s="1062">
        <f t="shared" si="87"/>
        <v>44490</v>
      </c>
      <c r="X440" s="1062">
        <f t="shared" si="87"/>
        <v>44495</v>
      </c>
      <c r="Y440" s="1063">
        <f t="shared" si="87"/>
        <v>44520</v>
      </c>
      <c r="Z440" s="1107">
        <v>44845</v>
      </c>
      <c r="AA440" s="95"/>
    </row>
    <row r="441" spans="1:27" ht="37.5">
      <c r="A441" s="1869"/>
      <c r="B441" s="1055">
        <f t="shared" si="85"/>
        <v>46</v>
      </c>
      <c r="C441" s="1056" t="str">
        <f t="shared" si="85"/>
        <v>У_Т</v>
      </c>
      <c r="D441" s="1057" t="s">
        <v>1596</v>
      </c>
      <c r="E441" s="1058" t="s">
        <v>238</v>
      </c>
      <c r="F441" s="1057" t="s">
        <v>1596</v>
      </c>
      <c r="G441" s="1059" t="s">
        <v>514</v>
      </c>
      <c r="H441" s="1060" t="s">
        <v>1337</v>
      </c>
      <c r="I441" s="1061"/>
      <c r="J441" s="1062">
        <f t="shared" si="87"/>
        <v>44167</v>
      </c>
      <c r="K441" s="1062">
        <f t="shared" si="87"/>
        <v>44195</v>
      </c>
      <c r="L441" s="1062">
        <f t="shared" si="87"/>
        <v>44244</v>
      </c>
      <c r="M441" s="1062">
        <f t="shared" si="87"/>
        <v>44316</v>
      </c>
      <c r="N441" s="1062">
        <f t="shared" si="87"/>
        <v>44344</v>
      </c>
      <c r="O441" s="1062">
        <f t="shared" si="87"/>
        <v>44344</v>
      </c>
      <c r="P441" s="1062">
        <f t="shared" si="87"/>
        <v>44428</v>
      </c>
      <c r="Q441" s="1062">
        <f t="shared" si="87"/>
        <v>44460</v>
      </c>
      <c r="R441" s="1062">
        <f t="shared" si="87"/>
        <v>44460</v>
      </c>
      <c r="S441" s="1062">
        <f t="shared" si="87"/>
        <v>44459</v>
      </c>
      <c r="T441" s="1062">
        <f t="shared" si="87"/>
        <v>44459</v>
      </c>
      <c r="U441" s="1062">
        <f t="shared" si="87"/>
        <v>44480</v>
      </c>
      <c r="V441" s="1062">
        <f t="shared" si="87"/>
        <v>44487</v>
      </c>
      <c r="W441" s="1062">
        <f t="shared" si="87"/>
        <v>44490</v>
      </c>
      <c r="X441" s="1062">
        <f t="shared" si="87"/>
        <v>44495</v>
      </c>
      <c r="Y441" s="1063">
        <f t="shared" si="87"/>
        <v>44520</v>
      </c>
      <c r="Z441" s="1107">
        <v>44845</v>
      </c>
      <c r="AA441" s="95"/>
    </row>
    <row r="442" spans="1:27" ht="37.5">
      <c r="A442" s="1869"/>
      <c r="B442" s="1055">
        <f t="shared" si="85"/>
        <v>46</v>
      </c>
      <c r="C442" s="1056" t="str">
        <f t="shared" si="85"/>
        <v>У_Т</v>
      </c>
      <c r="D442" s="1057" t="s">
        <v>1596</v>
      </c>
      <c r="E442" s="1058" t="s">
        <v>240</v>
      </c>
      <c r="F442" s="1057" t="s">
        <v>1596</v>
      </c>
      <c r="G442" s="1059" t="s">
        <v>514</v>
      </c>
      <c r="H442" s="1060" t="s">
        <v>1337</v>
      </c>
      <c r="I442" s="1061"/>
      <c r="J442" s="1062">
        <f t="shared" si="87"/>
        <v>44167</v>
      </c>
      <c r="K442" s="1062">
        <f t="shared" si="87"/>
        <v>44195</v>
      </c>
      <c r="L442" s="1062">
        <f t="shared" si="87"/>
        <v>44244</v>
      </c>
      <c r="M442" s="1062">
        <f t="shared" si="87"/>
        <v>44316</v>
      </c>
      <c r="N442" s="1062">
        <f t="shared" si="87"/>
        <v>44344</v>
      </c>
      <c r="O442" s="1062">
        <f t="shared" si="87"/>
        <v>44344</v>
      </c>
      <c r="P442" s="1062">
        <f t="shared" si="87"/>
        <v>44428</v>
      </c>
      <c r="Q442" s="1062">
        <f t="shared" si="87"/>
        <v>44460</v>
      </c>
      <c r="R442" s="1062">
        <f t="shared" si="87"/>
        <v>44460</v>
      </c>
      <c r="S442" s="1062">
        <f t="shared" si="87"/>
        <v>44459</v>
      </c>
      <c r="T442" s="1062">
        <f t="shared" si="87"/>
        <v>44459</v>
      </c>
      <c r="U442" s="1062">
        <f t="shared" si="87"/>
        <v>44480</v>
      </c>
      <c r="V442" s="1062">
        <f t="shared" si="87"/>
        <v>44487</v>
      </c>
      <c r="W442" s="1062">
        <f t="shared" si="87"/>
        <v>44490</v>
      </c>
      <c r="X442" s="1062">
        <f t="shared" si="87"/>
        <v>44495</v>
      </c>
      <c r="Y442" s="1063">
        <f t="shared" si="87"/>
        <v>44520</v>
      </c>
      <c r="Z442" s="1107">
        <v>44845</v>
      </c>
      <c r="AA442" s="95"/>
    </row>
    <row r="443" spans="1:27" ht="37.5">
      <c r="A443" s="1869"/>
      <c r="B443" s="1055">
        <f t="shared" si="85"/>
        <v>46</v>
      </c>
      <c r="C443" s="1056" t="str">
        <f t="shared" si="85"/>
        <v>У_Т</v>
      </c>
      <c r="D443" s="1057" t="s">
        <v>1596</v>
      </c>
      <c r="E443" s="1058" t="s">
        <v>242</v>
      </c>
      <c r="F443" s="1057" t="s">
        <v>1596</v>
      </c>
      <c r="G443" s="1059" t="s">
        <v>514</v>
      </c>
      <c r="H443" s="1060" t="s">
        <v>1337</v>
      </c>
      <c r="I443" s="1061"/>
      <c r="J443" s="1062">
        <f t="shared" si="87"/>
        <v>44167</v>
      </c>
      <c r="K443" s="1062">
        <f t="shared" si="87"/>
        <v>44195</v>
      </c>
      <c r="L443" s="1062">
        <f t="shared" si="87"/>
        <v>44244</v>
      </c>
      <c r="M443" s="1062">
        <f t="shared" si="87"/>
        <v>44316</v>
      </c>
      <c r="N443" s="1062">
        <f t="shared" si="87"/>
        <v>44344</v>
      </c>
      <c r="O443" s="1062">
        <f t="shared" si="87"/>
        <v>44344</v>
      </c>
      <c r="P443" s="1062">
        <f t="shared" si="87"/>
        <v>44428</v>
      </c>
      <c r="Q443" s="1062">
        <f t="shared" si="87"/>
        <v>44460</v>
      </c>
      <c r="R443" s="1062">
        <f t="shared" si="87"/>
        <v>44460</v>
      </c>
      <c r="S443" s="1062">
        <f t="shared" si="87"/>
        <v>44459</v>
      </c>
      <c r="T443" s="1062">
        <f t="shared" si="87"/>
        <v>44459</v>
      </c>
      <c r="U443" s="1062">
        <f t="shared" si="87"/>
        <v>44480</v>
      </c>
      <c r="V443" s="1062">
        <f t="shared" si="87"/>
        <v>44487</v>
      </c>
      <c r="W443" s="1062">
        <f t="shared" si="87"/>
        <v>44490</v>
      </c>
      <c r="X443" s="1062">
        <f t="shared" si="87"/>
        <v>44495</v>
      </c>
      <c r="Y443" s="1063">
        <f t="shared" si="87"/>
        <v>44520</v>
      </c>
      <c r="Z443" s="1107">
        <v>44845</v>
      </c>
      <c r="AA443" s="95"/>
    </row>
    <row r="444" spans="1:27" ht="37.5">
      <c r="A444" s="1869"/>
      <c r="B444" s="1065">
        <f t="shared" si="85"/>
        <v>46</v>
      </c>
      <c r="C444" s="1066" t="str">
        <f t="shared" si="85"/>
        <v>У_Т</v>
      </c>
      <c r="D444" s="1067" t="s">
        <v>1596</v>
      </c>
      <c r="E444" s="1068" t="s">
        <v>244</v>
      </c>
      <c r="F444" s="1067" t="s">
        <v>1596</v>
      </c>
      <c r="G444" s="1069" t="s">
        <v>514</v>
      </c>
      <c r="H444" s="1070" t="s">
        <v>1337</v>
      </c>
      <c r="I444" s="1071"/>
      <c r="J444" s="1072">
        <f t="shared" si="87"/>
        <v>44167</v>
      </c>
      <c r="K444" s="1072">
        <f t="shared" si="87"/>
        <v>44195</v>
      </c>
      <c r="L444" s="1072">
        <f t="shared" si="87"/>
        <v>44244</v>
      </c>
      <c r="M444" s="1072">
        <f t="shared" si="87"/>
        <v>44316</v>
      </c>
      <c r="N444" s="1072">
        <f t="shared" si="87"/>
        <v>44344</v>
      </c>
      <c r="O444" s="1072">
        <f t="shared" si="87"/>
        <v>44344</v>
      </c>
      <c r="P444" s="1072">
        <f t="shared" si="87"/>
        <v>44428</v>
      </c>
      <c r="Q444" s="1072">
        <f t="shared" si="87"/>
        <v>44460</v>
      </c>
      <c r="R444" s="1072">
        <f t="shared" si="87"/>
        <v>44460</v>
      </c>
      <c r="S444" s="1072">
        <f t="shared" si="87"/>
        <v>44459</v>
      </c>
      <c r="T444" s="1072">
        <f t="shared" si="87"/>
        <v>44459</v>
      </c>
      <c r="U444" s="1072">
        <f t="shared" si="87"/>
        <v>44480</v>
      </c>
      <c r="V444" s="1072">
        <f t="shared" si="87"/>
        <v>44487</v>
      </c>
      <c r="W444" s="1072">
        <f t="shared" si="87"/>
        <v>44490</v>
      </c>
      <c r="X444" s="1072">
        <f t="shared" si="87"/>
        <v>44495</v>
      </c>
      <c r="Y444" s="1073">
        <f t="shared" si="87"/>
        <v>44520</v>
      </c>
      <c r="Z444" s="1107">
        <v>44845</v>
      </c>
      <c r="AA444" s="95"/>
    </row>
    <row r="445" spans="1:27" ht="37.5">
      <c r="A445" s="1869">
        <f>A425+1</f>
        <v>43</v>
      </c>
      <c r="B445" s="1044">
        <v>47</v>
      </c>
      <c r="C445" s="1045" t="s">
        <v>727</v>
      </c>
      <c r="D445" s="1046" t="s">
        <v>1597</v>
      </c>
      <c r="E445" s="1047" t="s">
        <v>308</v>
      </c>
      <c r="F445" s="1046" t="s">
        <v>1597</v>
      </c>
      <c r="G445" s="1048" t="s">
        <v>514</v>
      </c>
      <c r="H445" s="1049" t="s">
        <v>800</v>
      </c>
      <c r="I445" s="1050" t="str">
        <f>$I$5</f>
        <v>2-х этапный ЗЗП, без ПС</v>
      </c>
      <c r="J445" s="1051">
        <f>IFERROR(VLOOKUP($D$445,'ИСХОДНИК-даты-2х'!$D$10:$AI$139,2,0),"-")</f>
        <v>44433</v>
      </c>
      <c r="K445" s="1078">
        <f>IFERROR(VLOOKUP($D$445,'ИСХОДНИК-даты-2х'!$D$10:$AI$139,3,0),"-")</f>
        <v>44461</v>
      </c>
      <c r="L445" s="970">
        <f>IFERROR(VLOOKUP($D$445,'ИСХОДНИК-даты-2х'!$D$10:$AI$139,4,0),"-")</f>
        <v>44510</v>
      </c>
      <c r="M445" s="911">
        <f>IFERROR(VLOOKUP($D$445,'ИСХОДНИК-даты-2х'!$D$10:$AI$139,5,0),"-")</f>
        <v>44515</v>
      </c>
      <c r="N445" s="911">
        <f>IFERROR(VLOOKUP($D$445,'ИСХОДНИК-даты-2х'!$D$10:$AI$139,6,0),"-")</f>
        <v>44543</v>
      </c>
      <c r="O445" s="911">
        <f>IFERROR(VLOOKUP($D$445,'ИСХОДНИК-даты-2х'!$D$10:$AI$139,7,0),"-")</f>
        <v>44543</v>
      </c>
      <c r="P445" s="911">
        <f>IFERROR(VLOOKUP($D$445,'ИСХОДНИК-даты-2х'!$D$10:$AI$139,8,0),"-")</f>
        <v>44627</v>
      </c>
      <c r="Q445" s="911">
        <f>IFERROR(VLOOKUP($D$445,'ИСХОДНИК-даты-2х'!$D$10:$AI$139,9,0),"-")</f>
        <v>44657</v>
      </c>
      <c r="R445" s="911">
        <f>IFERROR(VLOOKUP($D$445,'ИСХОДНИК-даты-2х'!$D$10:$AI$139,10,0),"-")</f>
        <v>44657</v>
      </c>
      <c r="S445" s="911">
        <f>IFERROR(VLOOKUP($D$445,'ИСХОДНИК-даты-2х'!$D$10:$AI$139,11,0),"-")</f>
        <v>44656</v>
      </c>
      <c r="T445" s="911">
        <f>IFERROR(VLOOKUP($D$445,'ИСХОДНИК-даты-2х'!$D$10:$AI$139,12,0),"-")</f>
        <v>44656</v>
      </c>
      <c r="U445" s="911">
        <f>IFERROR(VLOOKUP($D$445,'ИСХОДНИК-даты-2х'!$D$10:$AI$139,13,0),"-")</f>
        <v>44677</v>
      </c>
      <c r="V445" s="911">
        <f>IFERROR(VLOOKUP($D$445,'ИСХОДНИК-даты-2х'!$D$10:$AI$139,14,0),"-")</f>
        <v>44684</v>
      </c>
      <c r="W445" s="911">
        <f>IFERROR(VLOOKUP($D$445,'ИСХОДНИК-даты-2х'!$D$10:$AI$139,15,0),"-")</f>
        <v>44687</v>
      </c>
      <c r="X445" s="911">
        <f>IFERROR(VLOOKUP($D$445,'ИСХОДНИК-даты-2х'!$D$10:$AI$139,16,0),"-")</f>
        <v>44692</v>
      </c>
      <c r="Y445" s="1079">
        <f>IFERROR(VLOOKUP($D$445,'ИСХОДНИК-даты-2х'!$D$10:$AI$139,17,0),"-")</f>
        <v>44717</v>
      </c>
      <c r="Z445" s="1107">
        <v>45394</v>
      </c>
      <c r="AA445" s="95"/>
    </row>
    <row r="446" spans="1:27" ht="37.5">
      <c r="A446" s="1869"/>
      <c r="B446" s="1055">
        <f t="shared" ref="B446:C460" si="88">B$445</f>
        <v>47</v>
      </c>
      <c r="C446" s="1056" t="str">
        <f t="shared" si="88"/>
        <v>У_Т</v>
      </c>
      <c r="D446" s="1057" t="s">
        <v>1597</v>
      </c>
      <c r="E446" s="1058" t="s">
        <v>310</v>
      </c>
      <c r="F446" s="1057" t="s">
        <v>1597</v>
      </c>
      <c r="G446" s="1059" t="s">
        <v>514</v>
      </c>
      <c r="H446" s="1060" t="s">
        <v>800</v>
      </c>
      <c r="I446" s="1061"/>
      <c r="J446" s="1062">
        <f t="shared" ref="J446:Y460" si="89">J$445</f>
        <v>44433</v>
      </c>
      <c r="K446" s="1062">
        <f t="shared" si="89"/>
        <v>44461</v>
      </c>
      <c r="L446" s="1062">
        <f t="shared" si="89"/>
        <v>44510</v>
      </c>
      <c r="M446" s="1062">
        <f t="shared" si="89"/>
        <v>44515</v>
      </c>
      <c r="N446" s="1062">
        <f t="shared" si="89"/>
        <v>44543</v>
      </c>
      <c r="O446" s="1062">
        <f t="shared" si="89"/>
        <v>44543</v>
      </c>
      <c r="P446" s="1062">
        <f t="shared" si="89"/>
        <v>44627</v>
      </c>
      <c r="Q446" s="1062">
        <f t="shared" si="89"/>
        <v>44657</v>
      </c>
      <c r="R446" s="1062">
        <f t="shared" si="89"/>
        <v>44657</v>
      </c>
      <c r="S446" s="1062">
        <f t="shared" si="89"/>
        <v>44656</v>
      </c>
      <c r="T446" s="1062">
        <f t="shared" si="89"/>
        <v>44656</v>
      </c>
      <c r="U446" s="1062">
        <f t="shared" si="89"/>
        <v>44677</v>
      </c>
      <c r="V446" s="1062">
        <f t="shared" si="89"/>
        <v>44684</v>
      </c>
      <c r="W446" s="1062">
        <f t="shared" si="89"/>
        <v>44687</v>
      </c>
      <c r="X446" s="1062">
        <f t="shared" si="89"/>
        <v>44692</v>
      </c>
      <c r="Y446" s="1063">
        <f t="shared" si="89"/>
        <v>44717</v>
      </c>
      <c r="Z446" s="1107">
        <v>45394</v>
      </c>
      <c r="AA446" s="95"/>
    </row>
    <row r="447" spans="1:27" ht="37.5">
      <c r="A447" s="1869"/>
      <c r="B447" s="1055">
        <f t="shared" si="88"/>
        <v>47</v>
      </c>
      <c r="C447" s="1056" t="str">
        <f t="shared" si="88"/>
        <v>У_Т</v>
      </c>
      <c r="D447" s="1057" t="s">
        <v>1597</v>
      </c>
      <c r="E447" s="1058" t="s">
        <v>801</v>
      </c>
      <c r="F447" s="1057" t="s">
        <v>1597</v>
      </c>
      <c r="G447" s="1059" t="s">
        <v>514</v>
      </c>
      <c r="H447" s="1060" t="s">
        <v>802</v>
      </c>
      <c r="I447" s="1061"/>
      <c r="J447" s="1062">
        <f t="shared" si="89"/>
        <v>44433</v>
      </c>
      <c r="K447" s="1062">
        <f t="shared" si="89"/>
        <v>44461</v>
      </c>
      <c r="L447" s="1062">
        <f t="shared" si="89"/>
        <v>44510</v>
      </c>
      <c r="M447" s="1062">
        <f t="shared" si="89"/>
        <v>44515</v>
      </c>
      <c r="N447" s="1062">
        <f t="shared" si="89"/>
        <v>44543</v>
      </c>
      <c r="O447" s="1062">
        <f t="shared" si="89"/>
        <v>44543</v>
      </c>
      <c r="P447" s="1062">
        <f t="shared" si="89"/>
        <v>44627</v>
      </c>
      <c r="Q447" s="1062">
        <f t="shared" si="89"/>
        <v>44657</v>
      </c>
      <c r="R447" s="1062">
        <f t="shared" si="89"/>
        <v>44657</v>
      </c>
      <c r="S447" s="1062">
        <f t="shared" si="89"/>
        <v>44656</v>
      </c>
      <c r="T447" s="1062">
        <f t="shared" si="89"/>
        <v>44656</v>
      </c>
      <c r="U447" s="1062">
        <f t="shared" si="89"/>
        <v>44677</v>
      </c>
      <c r="V447" s="1062">
        <f t="shared" si="89"/>
        <v>44684</v>
      </c>
      <c r="W447" s="1062">
        <f t="shared" si="89"/>
        <v>44687</v>
      </c>
      <c r="X447" s="1062">
        <f t="shared" si="89"/>
        <v>44692</v>
      </c>
      <c r="Y447" s="1063">
        <f t="shared" si="89"/>
        <v>44717</v>
      </c>
      <c r="Z447" s="1104" t="e">
        <f>#N/A</f>
        <v>#N/A</v>
      </c>
      <c r="AA447" s="95"/>
    </row>
    <row r="448" spans="1:27" ht="37.5">
      <c r="A448" s="1869"/>
      <c r="B448" s="1055">
        <f t="shared" si="88"/>
        <v>47</v>
      </c>
      <c r="C448" s="1056" t="str">
        <f t="shared" si="88"/>
        <v>У_Т</v>
      </c>
      <c r="D448" s="1057" t="s">
        <v>1597</v>
      </c>
      <c r="E448" s="1058" t="s">
        <v>803</v>
      </c>
      <c r="F448" s="1057" t="s">
        <v>1597</v>
      </c>
      <c r="G448" s="1059" t="s">
        <v>514</v>
      </c>
      <c r="H448" s="1060" t="s">
        <v>802</v>
      </c>
      <c r="I448" s="1061"/>
      <c r="J448" s="1062">
        <f t="shared" si="89"/>
        <v>44433</v>
      </c>
      <c r="K448" s="1062">
        <f t="shared" si="89"/>
        <v>44461</v>
      </c>
      <c r="L448" s="1062">
        <f t="shared" si="89"/>
        <v>44510</v>
      </c>
      <c r="M448" s="1062">
        <f t="shared" si="89"/>
        <v>44515</v>
      </c>
      <c r="N448" s="1062">
        <f t="shared" si="89"/>
        <v>44543</v>
      </c>
      <c r="O448" s="1062">
        <f t="shared" si="89"/>
        <v>44543</v>
      </c>
      <c r="P448" s="1062">
        <f t="shared" si="89"/>
        <v>44627</v>
      </c>
      <c r="Q448" s="1062">
        <f t="shared" si="89"/>
        <v>44657</v>
      </c>
      <c r="R448" s="1062">
        <f t="shared" si="89"/>
        <v>44657</v>
      </c>
      <c r="S448" s="1062">
        <f t="shared" si="89"/>
        <v>44656</v>
      </c>
      <c r="T448" s="1062">
        <f t="shared" si="89"/>
        <v>44656</v>
      </c>
      <c r="U448" s="1062">
        <f t="shared" si="89"/>
        <v>44677</v>
      </c>
      <c r="V448" s="1062">
        <f t="shared" si="89"/>
        <v>44684</v>
      </c>
      <c r="W448" s="1062">
        <f t="shared" si="89"/>
        <v>44687</v>
      </c>
      <c r="X448" s="1062">
        <f t="shared" si="89"/>
        <v>44692</v>
      </c>
      <c r="Y448" s="1063">
        <f t="shared" si="89"/>
        <v>44717</v>
      </c>
      <c r="Z448" s="1104" t="e">
        <f>#N/A</f>
        <v>#N/A</v>
      </c>
      <c r="AA448" s="95"/>
    </row>
    <row r="449" spans="1:27" ht="37.5">
      <c r="A449" s="1869"/>
      <c r="B449" s="1055">
        <f t="shared" si="88"/>
        <v>47</v>
      </c>
      <c r="C449" s="1056" t="str">
        <f t="shared" si="88"/>
        <v>У_Т</v>
      </c>
      <c r="D449" s="1057" t="s">
        <v>1597</v>
      </c>
      <c r="E449" s="1058" t="s">
        <v>298</v>
      </c>
      <c r="F449" s="1057" t="s">
        <v>1597</v>
      </c>
      <c r="G449" s="1059" t="s">
        <v>514</v>
      </c>
      <c r="H449" s="1060" t="s">
        <v>802</v>
      </c>
      <c r="I449" s="1061"/>
      <c r="J449" s="1062">
        <f t="shared" si="89"/>
        <v>44433</v>
      </c>
      <c r="K449" s="1062">
        <f t="shared" si="89"/>
        <v>44461</v>
      </c>
      <c r="L449" s="1062">
        <f t="shared" si="89"/>
        <v>44510</v>
      </c>
      <c r="M449" s="1062">
        <f t="shared" si="89"/>
        <v>44515</v>
      </c>
      <c r="N449" s="1062">
        <f t="shared" si="89"/>
        <v>44543</v>
      </c>
      <c r="O449" s="1062">
        <f t="shared" si="89"/>
        <v>44543</v>
      </c>
      <c r="P449" s="1062">
        <f t="shared" si="89"/>
        <v>44627</v>
      </c>
      <c r="Q449" s="1062">
        <f t="shared" si="89"/>
        <v>44657</v>
      </c>
      <c r="R449" s="1062">
        <f t="shared" si="89"/>
        <v>44657</v>
      </c>
      <c r="S449" s="1062">
        <f t="shared" si="89"/>
        <v>44656</v>
      </c>
      <c r="T449" s="1062">
        <f t="shared" si="89"/>
        <v>44656</v>
      </c>
      <c r="U449" s="1062">
        <f t="shared" si="89"/>
        <v>44677</v>
      </c>
      <c r="V449" s="1062">
        <f t="shared" si="89"/>
        <v>44684</v>
      </c>
      <c r="W449" s="1062">
        <f t="shared" si="89"/>
        <v>44687</v>
      </c>
      <c r="X449" s="1062">
        <f t="shared" si="89"/>
        <v>44692</v>
      </c>
      <c r="Y449" s="1063">
        <f t="shared" si="89"/>
        <v>44717</v>
      </c>
      <c r="Z449" s="1104" t="e">
        <f>#N/A</f>
        <v>#N/A</v>
      </c>
      <c r="AA449" s="95"/>
    </row>
    <row r="450" spans="1:27" ht="37.5">
      <c r="A450" s="1869"/>
      <c r="B450" s="1055">
        <f t="shared" si="88"/>
        <v>47</v>
      </c>
      <c r="C450" s="1056" t="str">
        <f t="shared" si="88"/>
        <v>У_Т</v>
      </c>
      <c r="D450" s="1057" t="s">
        <v>1597</v>
      </c>
      <c r="E450" s="1058" t="s">
        <v>300</v>
      </c>
      <c r="F450" s="1057" t="s">
        <v>1597</v>
      </c>
      <c r="G450" s="1059" t="s">
        <v>514</v>
      </c>
      <c r="H450" s="1060" t="s">
        <v>802</v>
      </c>
      <c r="I450" s="1061"/>
      <c r="J450" s="1062">
        <f t="shared" si="89"/>
        <v>44433</v>
      </c>
      <c r="K450" s="1062">
        <f t="shared" si="89"/>
        <v>44461</v>
      </c>
      <c r="L450" s="1062">
        <f t="shared" si="89"/>
        <v>44510</v>
      </c>
      <c r="M450" s="1062">
        <f t="shared" si="89"/>
        <v>44515</v>
      </c>
      <c r="N450" s="1062">
        <f t="shared" si="89"/>
        <v>44543</v>
      </c>
      <c r="O450" s="1062">
        <f t="shared" si="89"/>
        <v>44543</v>
      </c>
      <c r="P450" s="1062">
        <f t="shared" si="89"/>
        <v>44627</v>
      </c>
      <c r="Q450" s="1062">
        <f t="shared" si="89"/>
        <v>44657</v>
      </c>
      <c r="R450" s="1062">
        <f t="shared" si="89"/>
        <v>44657</v>
      </c>
      <c r="S450" s="1062">
        <f t="shared" si="89"/>
        <v>44656</v>
      </c>
      <c r="T450" s="1062">
        <f t="shared" si="89"/>
        <v>44656</v>
      </c>
      <c r="U450" s="1062">
        <f t="shared" si="89"/>
        <v>44677</v>
      </c>
      <c r="V450" s="1062">
        <f t="shared" si="89"/>
        <v>44684</v>
      </c>
      <c r="W450" s="1062">
        <f t="shared" si="89"/>
        <v>44687</v>
      </c>
      <c r="X450" s="1062">
        <f t="shared" si="89"/>
        <v>44692</v>
      </c>
      <c r="Y450" s="1063">
        <f t="shared" si="89"/>
        <v>44717</v>
      </c>
      <c r="Z450" s="1104" t="e">
        <f>#N/A</f>
        <v>#N/A</v>
      </c>
      <c r="AA450" s="95"/>
    </row>
    <row r="451" spans="1:27" ht="37.5">
      <c r="A451" s="1869"/>
      <c r="B451" s="1055">
        <f t="shared" si="88"/>
        <v>47</v>
      </c>
      <c r="C451" s="1056" t="str">
        <f t="shared" si="88"/>
        <v>У_Т</v>
      </c>
      <c r="D451" s="1057" t="s">
        <v>1597</v>
      </c>
      <c r="E451" s="1058" t="s">
        <v>222</v>
      </c>
      <c r="F451" s="1057" t="s">
        <v>1597</v>
      </c>
      <c r="G451" s="1059" t="s">
        <v>514</v>
      </c>
      <c r="H451" s="1060" t="s">
        <v>802</v>
      </c>
      <c r="I451" s="1061"/>
      <c r="J451" s="1062">
        <f t="shared" si="89"/>
        <v>44433</v>
      </c>
      <c r="K451" s="1062">
        <f t="shared" si="89"/>
        <v>44461</v>
      </c>
      <c r="L451" s="1062">
        <f t="shared" si="89"/>
        <v>44510</v>
      </c>
      <c r="M451" s="1062">
        <f t="shared" si="89"/>
        <v>44515</v>
      </c>
      <c r="N451" s="1062">
        <f t="shared" si="89"/>
        <v>44543</v>
      </c>
      <c r="O451" s="1062">
        <f t="shared" si="89"/>
        <v>44543</v>
      </c>
      <c r="P451" s="1062">
        <f t="shared" si="89"/>
        <v>44627</v>
      </c>
      <c r="Q451" s="1062">
        <f t="shared" si="89"/>
        <v>44657</v>
      </c>
      <c r="R451" s="1062">
        <f t="shared" si="89"/>
        <v>44657</v>
      </c>
      <c r="S451" s="1062">
        <f t="shared" si="89"/>
        <v>44656</v>
      </c>
      <c r="T451" s="1062">
        <f t="shared" si="89"/>
        <v>44656</v>
      </c>
      <c r="U451" s="1062">
        <f t="shared" si="89"/>
        <v>44677</v>
      </c>
      <c r="V451" s="1062">
        <f t="shared" si="89"/>
        <v>44684</v>
      </c>
      <c r="W451" s="1062">
        <f t="shared" si="89"/>
        <v>44687</v>
      </c>
      <c r="X451" s="1062">
        <f t="shared" si="89"/>
        <v>44692</v>
      </c>
      <c r="Y451" s="1063">
        <f t="shared" si="89"/>
        <v>44717</v>
      </c>
      <c r="Z451" s="1104" t="e">
        <f>#N/A</f>
        <v>#N/A</v>
      </c>
      <c r="AA451" s="95"/>
    </row>
    <row r="452" spans="1:27" ht="37.5">
      <c r="A452" s="1869"/>
      <c r="B452" s="1055">
        <f t="shared" si="88"/>
        <v>47</v>
      </c>
      <c r="C452" s="1056" t="str">
        <f t="shared" si="88"/>
        <v>У_Т</v>
      </c>
      <c r="D452" s="1057" t="s">
        <v>1597</v>
      </c>
      <c r="E452" s="1058" t="s">
        <v>570</v>
      </c>
      <c r="F452" s="1057" t="s">
        <v>1597</v>
      </c>
      <c r="G452" s="1059" t="s">
        <v>514</v>
      </c>
      <c r="H452" s="1060" t="s">
        <v>802</v>
      </c>
      <c r="I452" s="1061"/>
      <c r="J452" s="1062">
        <f t="shared" si="89"/>
        <v>44433</v>
      </c>
      <c r="K452" s="1062">
        <f t="shared" si="89"/>
        <v>44461</v>
      </c>
      <c r="L452" s="1062">
        <f t="shared" si="89"/>
        <v>44510</v>
      </c>
      <c r="M452" s="1062">
        <f t="shared" si="89"/>
        <v>44515</v>
      </c>
      <c r="N452" s="1062">
        <f t="shared" si="89"/>
        <v>44543</v>
      </c>
      <c r="O452" s="1062">
        <f t="shared" si="89"/>
        <v>44543</v>
      </c>
      <c r="P452" s="1062">
        <f t="shared" si="89"/>
        <v>44627</v>
      </c>
      <c r="Q452" s="1062">
        <f t="shared" si="89"/>
        <v>44657</v>
      </c>
      <c r="R452" s="1062">
        <f t="shared" si="89"/>
        <v>44657</v>
      </c>
      <c r="S452" s="1062">
        <f t="shared" si="89"/>
        <v>44656</v>
      </c>
      <c r="T452" s="1062">
        <f t="shared" si="89"/>
        <v>44656</v>
      </c>
      <c r="U452" s="1062">
        <f t="shared" si="89"/>
        <v>44677</v>
      </c>
      <c r="V452" s="1062">
        <f t="shared" si="89"/>
        <v>44684</v>
      </c>
      <c r="W452" s="1062">
        <f t="shared" si="89"/>
        <v>44687</v>
      </c>
      <c r="X452" s="1062">
        <f t="shared" si="89"/>
        <v>44692</v>
      </c>
      <c r="Y452" s="1063">
        <f t="shared" si="89"/>
        <v>44717</v>
      </c>
      <c r="Z452" s="1104" t="e">
        <f>#N/A</f>
        <v>#N/A</v>
      </c>
      <c r="AA452" s="95"/>
    </row>
    <row r="453" spans="1:27" ht="37.5">
      <c r="A453" s="1869"/>
      <c r="B453" s="1055">
        <f t="shared" si="88"/>
        <v>47</v>
      </c>
      <c r="C453" s="1056" t="str">
        <f t="shared" si="88"/>
        <v>У_Т</v>
      </c>
      <c r="D453" s="1057" t="s">
        <v>1597</v>
      </c>
      <c r="E453" s="1058" t="s">
        <v>572</v>
      </c>
      <c r="F453" s="1057" t="s">
        <v>1597</v>
      </c>
      <c r="G453" s="1059" t="s">
        <v>514</v>
      </c>
      <c r="H453" s="1060" t="s">
        <v>802</v>
      </c>
      <c r="I453" s="1061"/>
      <c r="J453" s="1062">
        <f t="shared" si="89"/>
        <v>44433</v>
      </c>
      <c r="K453" s="1062">
        <f t="shared" si="89"/>
        <v>44461</v>
      </c>
      <c r="L453" s="1062">
        <f t="shared" si="89"/>
        <v>44510</v>
      </c>
      <c r="M453" s="1062">
        <f t="shared" si="89"/>
        <v>44515</v>
      </c>
      <c r="N453" s="1062">
        <f t="shared" si="89"/>
        <v>44543</v>
      </c>
      <c r="O453" s="1062">
        <f t="shared" si="89"/>
        <v>44543</v>
      </c>
      <c r="P453" s="1062">
        <f t="shared" si="89"/>
        <v>44627</v>
      </c>
      <c r="Q453" s="1062">
        <f t="shared" si="89"/>
        <v>44657</v>
      </c>
      <c r="R453" s="1062">
        <f t="shared" si="89"/>
        <v>44657</v>
      </c>
      <c r="S453" s="1062">
        <f t="shared" si="89"/>
        <v>44656</v>
      </c>
      <c r="T453" s="1062">
        <f t="shared" si="89"/>
        <v>44656</v>
      </c>
      <c r="U453" s="1062">
        <f t="shared" si="89"/>
        <v>44677</v>
      </c>
      <c r="V453" s="1062">
        <f t="shared" si="89"/>
        <v>44684</v>
      </c>
      <c r="W453" s="1062">
        <f t="shared" si="89"/>
        <v>44687</v>
      </c>
      <c r="X453" s="1062">
        <f t="shared" si="89"/>
        <v>44692</v>
      </c>
      <c r="Y453" s="1063">
        <f t="shared" si="89"/>
        <v>44717</v>
      </c>
      <c r="Z453" s="1104" t="e">
        <f>#N/A</f>
        <v>#N/A</v>
      </c>
      <c r="AA453" s="95"/>
    </row>
    <row r="454" spans="1:27" ht="37.5">
      <c r="A454" s="1869"/>
      <c r="B454" s="1055">
        <f t="shared" si="88"/>
        <v>47</v>
      </c>
      <c r="C454" s="1056" t="str">
        <f t="shared" si="88"/>
        <v>У_Т</v>
      </c>
      <c r="D454" s="1057" t="s">
        <v>1597</v>
      </c>
      <c r="E454" s="1058" t="s">
        <v>574</v>
      </c>
      <c r="F454" s="1057" t="s">
        <v>1597</v>
      </c>
      <c r="G454" s="1059" t="s">
        <v>514</v>
      </c>
      <c r="H454" s="1060" t="s">
        <v>802</v>
      </c>
      <c r="I454" s="1061"/>
      <c r="J454" s="1062">
        <f t="shared" si="89"/>
        <v>44433</v>
      </c>
      <c r="K454" s="1062">
        <f t="shared" si="89"/>
        <v>44461</v>
      </c>
      <c r="L454" s="1062">
        <f t="shared" si="89"/>
        <v>44510</v>
      </c>
      <c r="M454" s="1062">
        <f t="shared" si="89"/>
        <v>44515</v>
      </c>
      <c r="N454" s="1062">
        <f t="shared" si="89"/>
        <v>44543</v>
      </c>
      <c r="O454" s="1062">
        <f t="shared" si="89"/>
        <v>44543</v>
      </c>
      <c r="P454" s="1062">
        <f t="shared" si="89"/>
        <v>44627</v>
      </c>
      <c r="Q454" s="1062">
        <f t="shared" si="89"/>
        <v>44657</v>
      </c>
      <c r="R454" s="1062">
        <f t="shared" si="89"/>
        <v>44657</v>
      </c>
      <c r="S454" s="1062">
        <f t="shared" si="89"/>
        <v>44656</v>
      </c>
      <c r="T454" s="1062">
        <f t="shared" si="89"/>
        <v>44656</v>
      </c>
      <c r="U454" s="1062">
        <f t="shared" si="89"/>
        <v>44677</v>
      </c>
      <c r="V454" s="1062">
        <f t="shared" si="89"/>
        <v>44684</v>
      </c>
      <c r="W454" s="1062">
        <f t="shared" si="89"/>
        <v>44687</v>
      </c>
      <c r="X454" s="1062">
        <f t="shared" si="89"/>
        <v>44692</v>
      </c>
      <c r="Y454" s="1063">
        <f t="shared" si="89"/>
        <v>44717</v>
      </c>
      <c r="Z454" s="1104" t="e">
        <f>#N/A</f>
        <v>#N/A</v>
      </c>
      <c r="AA454" s="95"/>
    </row>
    <row r="455" spans="1:27" ht="37.5">
      <c r="A455" s="1869"/>
      <c r="B455" s="1055">
        <f t="shared" si="88"/>
        <v>47</v>
      </c>
      <c r="C455" s="1056" t="str">
        <f t="shared" si="88"/>
        <v>У_Т</v>
      </c>
      <c r="D455" s="1057" t="s">
        <v>1597</v>
      </c>
      <c r="E455" s="1058" t="s">
        <v>576</v>
      </c>
      <c r="F455" s="1057" t="s">
        <v>1597</v>
      </c>
      <c r="G455" s="1059" t="s">
        <v>514</v>
      </c>
      <c r="H455" s="1060" t="s">
        <v>802</v>
      </c>
      <c r="I455" s="1061"/>
      <c r="J455" s="1062">
        <f t="shared" si="89"/>
        <v>44433</v>
      </c>
      <c r="K455" s="1062">
        <f t="shared" si="89"/>
        <v>44461</v>
      </c>
      <c r="L455" s="1062">
        <f t="shared" si="89"/>
        <v>44510</v>
      </c>
      <c r="M455" s="1062">
        <f t="shared" si="89"/>
        <v>44515</v>
      </c>
      <c r="N455" s="1062">
        <f t="shared" si="89"/>
        <v>44543</v>
      </c>
      <c r="O455" s="1062">
        <f t="shared" si="89"/>
        <v>44543</v>
      </c>
      <c r="P455" s="1062">
        <f t="shared" si="89"/>
        <v>44627</v>
      </c>
      <c r="Q455" s="1062">
        <f t="shared" si="89"/>
        <v>44657</v>
      </c>
      <c r="R455" s="1062">
        <f t="shared" si="89"/>
        <v>44657</v>
      </c>
      <c r="S455" s="1062">
        <f t="shared" si="89"/>
        <v>44656</v>
      </c>
      <c r="T455" s="1062">
        <f t="shared" si="89"/>
        <v>44656</v>
      </c>
      <c r="U455" s="1062">
        <f t="shared" si="89"/>
        <v>44677</v>
      </c>
      <c r="V455" s="1062">
        <f t="shared" si="89"/>
        <v>44684</v>
      </c>
      <c r="W455" s="1062">
        <f t="shared" si="89"/>
        <v>44687</v>
      </c>
      <c r="X455" s="1062">
        <f t="shared" si="89"/>
        <v>44692</v>
      </c>
      <c r="Y455" s="1063">
        <f t="shared" si="89"/>
        <v>44717</v>
      </c>
      <c r="Z455" s="1104" t="e">
        <f>#N/A</f>
        <v>#N/A</v>
      </c>
      <c r="AA455" s="95"/>
    </row>
    <row r="456" spans="1:27" ht="37.5">
      <c r="A456" s="1869"/>
      <c r="B456" s="1055">
        <f t="shared" si="88"/>
        <v>47</v>
      </c>
      <c r="C456" s="1056" t="str">
        <f t="shared" si="88"/>
        <v>У_Т</v>
      </c>
      <c r="D456" s="1057" t="s">
        <v>1597</v>
      </c>
      <c r="E456" s="1058" t="s">
        <v>804</v>
      </c>
      <c r="F456" s="1057" t="s">
        <v>1597</v>
      </c>
      <c r="G456" s="1059" t="s">
        <v>514</v>
      </c>
      <c r="H456" s="1060" t="s">
        <v>805</v>
      </c>
      <c r="I456" s="1061"/>
      <c r="J456" s="1062">
        <f t="shared" si="89"/>
        <v>44433</v>
      </c>
      <c r="K456" s="1062">
        <f t="shared" si="89"/>
        <v>44461</v>
      </c>
      <c r="L456" s="1062">
        <f t="shared" si="89"/>
        <v>44510</v>
      </c>
      <c r="M456" s="1062">
        <f t="shared" si="89"/>
        <v>44515</v>
      </c>
      <c r="N456" s="1062">
        <f t="shared" si="89"/>
        <v>44543</v>
      </c>
      <c r="O456" s="1062">
        <f t="shared" si="89"/>
        <v>44543</v>
      </c>
      <c r="P456" s="1062">
        <f t="shared" si="89"/>
        <v>44627</v>
      </c>
      <c r="Q456" s="1062">
        <f t="shared" si="89"/>
        <v>44657</v>
      </c>
      <c r="R456" s="1062">
        <f t="shared" si="89"/>
        <v>44657</v>
      </c>
      <c r="S456" s="1062">
        <f t="shared" si="89"/>
        <v>44656</v>
      </c>
      <c r="T456" s="1062">
        <f t="shared" si="89"/>
        <v>44656</v>
      </c>
      <c r="U456" s="1062">
        <f t="shared" si="89"/>
        <v>44677</v>
      </c>
      <c r="V456" s="1062">
        <f t="shared" si="89"/>
        <v>44684</v>
      </c>
      <c r="W456" s="1062">
        <f t="shared" si="89"/>
        <v>44687</v>
      </c>
      <c r="X456" s="1062">
        <f t="shared" si="89"/>
        <v>44692</v>
      </c>
      <c r="Y456" s="1063">
        <f t="shared" si="89"/>
        <v>44717</v>
      </c>
      <c r="Z456" s="1104" t="e">
        <f>#N/A</f>
        <v>#N/A</v>
      </c>
      <c r="AA456" s="95"/>
    </row>
    <row r="457" spans="1:27" ht="37.5">
      <c r="A457" s="1869"/>
      <c r="B457" s="1055">
        <f t="shared" si="88"/>
        <v>47</v>
      </c>
      <c r="C457" s="1056" t="str">
        <f t="shared" si="88"/>
        <v>У_Т</v>
      </c>
      <c r="D457" s="1057" t="s">
        <v>1597</v>
      </c>
      <c r="E457" s="1058" t="s">
        <v>806</v>
      </c>
      <c r="F457" s="1057" t="s">
        <v>1597</v>
      </c>
      <c r="G457" s="1059" t="s">
        <v>514</v>
      </c>
      <c r="H457" s="1060" t="s">
        <v>807</v>
      </c>
      <c r="I457" s="1061"/>
      <c r="J457" s="1062">
        <f t="shared" si="89"/>
        <v>44433</v>
      </c>
      <c r="K457" s="1062">
        <f t="shared" si="89"/>
        <v>44461</v>
      </c>
      <c r="L457" s="1062">
        <f t="shared" si="89"/>
        <v>44510</v>
      </c>
      <c r="M457" s="1062">
        <f t="shared" si="89"/>
        <v>44515</v>
      </c>
      <c r="N457" s="1062">
        <f t="shared" si="89"/>
        <v>44543</v>
      </c>
      <c r="O457" s="1062">
        <f t="shared" si="89"/>
        <v>44543</v>
      </c>
      <c r="P457" s="1062">
        <f t="shared" si="89"/>
        <v>44627</v>
      </c>
      <c r="Q457" s="1062">
        <f t="shared" si="89"/>
        <v>44657</v>
      </c>
      <c r="R457" s="1062">
        <f t="shared" si="89"/>
        <v>44657</v>
      </c>
      <c r="S457" s="1062">
        <f t="shared" si="89"/>
        <v>44656</v>
      </c>
      <c r="T457" s="1062">
        <f t="shared" si="89"/>
        <v>44656</v>
      </c>
      <c r="U457" s="1062">
        <f t="shared" si="89"/>
        <v>44677</v>
      </c>
      <c r="V457" s="1062">
        <f t="shared" si="89"/>
        <v>44684</v>
      </c>
      <c r="W457" s="1062">
        <f t="shared" si="89"/>
        <v>44687</v>
      </c>
      <c r="X457" s="1062">
        <f t="shared" si="89"/>
        <v>44692</v>
      </c>
      <c r="Y457" s="1063">
        <f t="shared" si="89"/>
        <v>44717</v>
      </c>
      <c r="Z457" s="1107">
        <v>45474</v>
      </c>
      <c r="AA457" s="95"/>
    </row>
    <row r="458" spans="1:27" ht="37.5">
      <c r="A458" s="1869"/>
      <c r="B458" s="1055">
        <f t="shared" si="88"/>
        <v>47</v>
      </c>
      <c r="C458" s="1056" t="str">
        <f t="shared" si="88"/>
        <v>У_Т</v>
      </c>
      <c r="D458" s="1057" t="s">
        <v>1597</v>
      </c>
      <c r="E458" s="1058" t="s">
        <v>808</v>
      </c>
      <c r="F458" s="1057" t="s">
        <v>1597</v>
      </c>
      <c r="G458" s="1059" t="s">
        <v>514</v>
      </c>
      <c r="H458" s="1060" t="s">
        <v>807</v>
      </c>
      <c r="I458" s="1061"/>
      <c r="J458" s="1062">
        <f t="shared" si="89"/>
        <v>44433</v>
      </c>
      <c r="K458" s="1062">
        <f t="shared" si="89"/>
        <v>44461</v>
      </c>
      <c r="L458" s="1062">
        <f t="shared" si="89"/>
        <v>44510</v>
      </c>
      <c r="M458" s="1062">
        <f t="shared" si="89"/>
        <v>44515</v>
      </c>
      <c r="N458" s="1062">
        <f t="shared" si="89"/>
        <v>44543</v>
      </c>
      <c r="O458" s="1062">
        <f t="shared" si="89"/>
        <v>44543</v>
      </c>
      <c r="P458" s="1062">
        <f t="shared" si="89"/>
        <v>44627</v>
      </c>
      <c r="Q458" s="1062">
        <f t="shared" si="89"/>
        <v>44657</v>
      </c>
      <c r="R458" s="1062">
        <f t="shared" si="89"/>
        <v>44657</v>
      </c>
      <c r="S458" s="1062">
        <f t="shared" si="89"/>
        <v>44656</v>
      </c>
      <c r="T458" s="1062">
        <f t="shared" si="89"/>
        <v>44656</v>
      </c>
      <c r="U458" s="1062">
        <f t="shared" si="89"/>
        <v>44677</v>
      </c>
      <c r="V458" s="1062">
        <f t="shared" si="89"/>
        <v>44684</v>
      </c>
      <c r="W458" s="1062">
        <f t="shared" si="89"/>
        <v>44687</v>
      </c>
      <c r="X458" s="1062">
        <f t="shared" si="89"/>
        <v>44692</v>
      </c>
      <c r="Y458" s="1063">
        <f t="shared" si="89"/>
        <v>44717</v>
      </c>
      <c r="Z458" s="1107">
        <v>45474</v>
      </c>
      <c r="AA458" s="95"/>
    </row>
    <row r="459" spans="1:27" ht="37.5">
      <c r="A459" s="1869"/>
      <c r="B459" s="1055">
        <f t="shared" si="88"/>
        <v>47</v>
      </c>
      <c r="C459" s="1056" t="str">
        <f t="shared" si="88"/>
        <v>У_Т</v>
      </c>
      <c r="D459" s="1057" t="s">
        <v>1597</v>
      </c>
      <c r="E459" s="1058" t="s">
        <v>809</v>
      </c>
      <c r="F459" s="1057" t="s">
        <v>1597</v>
      </c>
      <c r="G459" s="1059" t="s">
        <v>514</v>
      </c>
      <c r="H459" s="1060" t="s">
        <v>807</v>
      </c>
      <c r="I459" s="1061"/>
      <c r="J459" s="1062">
        <f t="shared" si="89"/>
        <v>44433</v>
      </c>
      <c r="K459" s="1062">
        <f t="shared" si="89"/>
        <v>44461</v>
      </c>
      <c r="L459" s="1062">
        <f t="shared" si="89"/>
        <v>44510</v>
      </c>
      <c r="M459" s="1062">
        <f t="shared" si="89"/>
        <v>44515</v>
      </c>
      <c r="N459" s="1062">
        <f t="shared" si="89"/>
        <v>44543</v>
      </c>
      <c r="O459" s="1062">
        <f t="shared" si="89"/>
        <v>44543</v>
      </c>
      <c r="P459" s="1062">
        <f t="shared" si="89"/>
        <v>44627</v>
      </c>
      <c r="Q459" s="1062">
        <f t="shared" si="89"/>
        <v>44657</v>
      </c>
      <c r="R459" s="1062">
        <f t="shared" si="89"/>
        <v>44657</v>
      </c>
      <c r="S459" s="1062">
        <f t="shared" si="89"/>
        <v>44656</v>
      </c>
      <c r="T459" s="1062">
        <f t="shared" si="89"/>
        <v>44656</v>
      </c>
      <c r="U459" s="1062">
        <f t="shared" si="89"/>
        <v>44677</v>
      </c>
      <c r="V459" s="1062">
        <f t="shared" si="89"/>
        <v>44684</v>
      </c>
      <c r="W459" s="1062">
        <f t="shared" si="89"/>
        <v>44687</v>
      </c>
      <c r="X459" s="1062">
        <f t="shared" si="89"/>
        <v>44692</v>
      </c>
      <c r="Y459" s="1063">
        <f t="shared" si="89"/>
        <v>44717</v>
      </c>
      <c r="Z459" s="1107">
        <v>45474</v>
      </c>
      <c r="AA459" s="95"/>
    </row>
    <row r="460" spans="1:27" ht="37.5">
      <c r="A460" s="1869"/>
      <c r="B460" s="1065">
        <f t="shared" si="88"/>
        <v>47</v>
      </c>
      <c r="C460" s="1066" t="str">
        <f t="shared" si="88"/>
        <v>У_Т</v>
      </c>
      <c r="D460" s="1067" t="s">
        <v>1597</v>
      </c>
      <c r="E460" s="1068" t="s">
        <v>810</v>
      </c>
      <c r="F460" s="1067" t="s">
        <v>1597</v>
      </c>
      <c r="G460" s="1069" t="s">
        <v>514</v>
      </c>
      <c r="H460" s="1070" t="s">
        <v>807</v>
      </c>
      <c r="I460" s="1071"/>
      <c r="J460" s="1072">
        <f t="shared" si="89"/>
        <v>44433</v>
      </c>
      <c r="K460" s="1072">
        <f t="shared" si="89"/>
        <v>44461</v>
      </c>
      <c r="L460" s="1072">
        <f t="shared" si="89"/>
        <v>44510</v>
      </c>
      <c r="M460" s="1072">
        <f t="shared" si="89"/>
        <v>44515</v>
      </c>
      <c r="N460" s="1072">
        <f t="shared" si="89"/>
        <v>44543</v>
      </c>
      <c r="O460" s="1072">
        <f t="shared" si="89"/>
        <v>44543</v>
      </c>
      <c r="P460" s="1072">
        <f t="shared" si="89"/>
        <v>44627</v>
      </c>
      <c r="Q460" s="1072">
        <f t="shared" si="89"/>
        <v>44657</v>
      </c>
      <c r="R460" s="1072">
        <f t="shared" si="89"/>
        <v>44657</v>
      </c>
      <c r="S460" s="1072">
        <f t="shared" si="89"/>
        <v>44656</v>
      </c>
      <c r="T460" s="1072">
        <f t="shared" si="89"/>
        <v>44656</v>
      </c>
      <c r="U460" s="1072">
        <f t="shared" si="89"/>
        <v>44677</v>
      </c>
      <c r="V460" s="1072">
        <f t="shared" si="89"/>
        <v>44684</v>
      </c>
      <c r="W460" s="1072">
        <f t="shared" si="89"/>
        <v>44687</v>
      </c>
      <c r="X460" s="1072">
        <f t="shared" si="89"/>
        <v>44692</v>
      </c>
      <c r="Y460" s="1073">
        <f t="shared" si="89"/>
        <v>44717</v>
      </c>
      <c r="Z460" s="1107">
        <v>45474</v>
      </c>
      <c r="AA460" s="95"/>
    </row>
    <row r="461" spans="1:27" ht="37.5">
      <c r="A461" s="1869">
        <f>A445+1</f>
        <v>44</v>
      </c>
      <c r="B461" s="1044">
        <v>48</v>
      </c>
      <c r="C461" s="1045" t="s">
        <v>727</v>
      </c>
      <c r="D461" s="1046" t="s">
        <v>1598</v>
      </c>
      <c r="E461" s="1047" t="s">
        <v>501</v>
      </c>
      <c r="F461" s="1046" t="s">
        <v>1598</v>
      </c>
      <c r="G461" s="1048" t="s">
        <v>514</v>
      </c>
      <c r="H461" s="1049" t="s">
        <v>811</v>
      </c>
      <c r="I461" s="1050" t="str">
        <f>$I$5</f>
        <v>2-х этапный ЗЗП, без ПС</v>
      </c>
      <c r="J461" s="1051">
        <f>IFERROR(VLOOKUP($D$461,'ИСХОДНИК-даты-2х'!$D$10:$AI$139,2,0),"-")</f>
        <v>44354</v>
      </c>
      <c r="K461" s="1078">
        <f>IFERROR(VLOOKUP($D$461,'ИСХОДНИК-даты-2х'!$D$10:$AI$139,3,0),"-")</f>
        <v>44382</v>
      </c>
      <c r="L461" s="970">
        <f>IFERROR(VLOOKUP($D$461,'ИСХОДНИК-даты-2х'!$D$10:$AI$139,4,0),"-")</f>
        <v>44431</v>
      </c>
      <c r="M461" s="911">
        <f>IFERROR(VLOOKUP($D$461,'ИСХОДНИК-даты-2х'!$D$10:$AI$139,5,0),"-")</f>
        <v>44434</v>
      </c>
      <c r="N461" s="911">
        <f>IFERROR(VLOOKUP($D$461,'ИСХОДНИК-даты-2х'!$D$10:$AI$139,6,0),"-")</f>
        <v>44462</v>
      </c>
      <c r="O461" s="911">
        <f>IFERROR(VLOOKUP($D$461,'ИСХОДНИК-даты-2х'!$D$10:$AI$139,7,0),"-")</f>
        <v>44462</v>
      </c>
      <c r="P461" s="911">
        <f>IFERROR(VLOOKUP($D$461,'ИСХОДНИК-даты-2х'!$D$10:$AI$139,8,0),"-")</f>
        <v>44546</v>
      </c>
      <c r="Q461" s="911">
        <f>IFERROR(VLOOKUP($D$461,'ИСХОДНИК-даты-2х'!$D$10:$AI$139,9,0),"-")</f>
        <v>44578</v>
      </c>
      <c r="R461" s="911">
        <f>IFERROR(VLOOKUP($D$461,'ИСХОДНИК-даты-2х'!$D$10:$AI$139,10,0),"-")</f>
        <v>44578</v>
      </c>
      <c r="S461" s="911">
        <f>IFERROR(VLOOKUP($D$461,'ИСХОДНИК-даты-2х'!$D$10:$AI$139,11,0),"-")</f>
        <v>44575</v>
      </c>
      <c r="T461" s="911">
        <f>IFERROR(VLOOKUP($D$461,'ИСХОДНИК-даты-2х'!$D$10:$AI$139,12,0),"-")</f>
        <v>44575</v>
      </c>
      <c r="U461" s="911">
        <f>IFERROR(VLOOKUP($D$461,'ИСХОДНИК-даты-2х'!$D$10:$AI$139,13,0),"-")</f>
        <v>44596</v>
      </c>
      <c r="V461" s="911">
        <f>IFERROR(VLOOKUP($D$461,'ИСХОДНИК-даты-2х'!$D$10:$AI$139,14,0),"-")</f>
        <v>44603</v>
      </c>
      <c r="W461" s="911">
        <f>IFERROR(VLOOKUP($D$461,'ИСХОДНИК-даты-2х'!$D$10:$AI$139,15,0),"-")</f>
        <v>44608</v>
      </c>
      <c r="X461" s="911">
        <f>IFERROR(VLOOKUP($D$461,'ИСХОДНИК-даты-2х'!$D$10:$AI$139,16,0),"-")</f>
        <v>44613</v>
      </c>
      <c r="Y461" s="1079">
        <f>IFERROR(VLOOKUP($D$461,'ИСХОДНИК-даты-2х'!$D$10:$AI$139,17,0),"-")</f>
        <v>44638</v>
      </c>
      <c r="Z461" s="1107">
        <v>44497</v>
      </c>
      <c r="AA461" s="95"/>
    </row>
    <row r="462" spans="1:27" ht="37.5">
      <c r="A462" s="1869"/>
      <c r="B462" s="1055">
        <f t="shared" ref="B462:C465" si="90">B$461</f>
        <v>48</v>
      </c>
      <c r="C462" s="1056" t="str">
        <f t="shared" si="90"/>
        <v>У_Т</v>
      </c>
      <c r="D462" s="1057" t="s">
        <v>1598</v>
      </c>
      <c r="E462" s="1058" t="s">
        <v>503</v>
      </c>
      <c r="F462" s="1057" t="s">
        <v>1598</v>
      </c>
      <c r="G462" s="1059" t="s">
        <v>514</v>
      </c>
      <c r="H462" s="1060" t="s">
        <v>812</v>
      </c>
      <c r="I462" s="1061"/>
      <c r="J462" s="1062">
        <f t="shared" ref="J462:Y465" si="91">J$461</f>
        <v>44354</v>
      </c>
      <c r="K462" s="1062">
        <f t="shared" si="91"/>
        <v>44382</v>
      </c>
      <c r="L462" s="1062">
        <f t="shared" si="91"/>
        <v>44431</v>
      </c>
      <c r="M462" s="1062">
        <f t="shared" si="91"/>
        <v>44434</v>
      </c>
      <c r="N462" s="1062">
        <f t="shared" si="91"/>
        <v>44462</v>
      </c>
      <c r="O462" s="1062">
        <f t="shared" si="91"/>
        <v>44462</v>
      </c>
      <c r="P462" s="1062">
        <f t="shared" si="91"/>
        <v>44546</v>
      </c>
      <c r="Q462" s="1062">
        <f t="shared" si="91"/>
        <v>44578</v>
      </c>
      <c r="R462" s="1062">
        <f t="shared" si="91"/>
        <v>44578</v>
      </c>
      <c r="S462" s="1062">
        <f t="shared" si="91"/>
        <v>44575</v>
      </c>
      <c r="T462" s="1062">
        <f t="shared" si="91"/>
        <v>44575</v>
      </c>
      <c r="U462" s="1062">
        <f t="shared" si="91"/>
        <v>44596</v>
      </c>
      <c r="V462" s="1062">
        <f t="shared" si="91"/>
        <v>44603</v>
      </c>
      <c r="W462" s="1062">
        <f t="shared" si="91"/>
        <v>44608</v>
      </c>
      <c r="X462" s="1062">
        <f t="shared" si="91"/>
        <v>44613</v>
      </c>
      <c r="Y462" s="1063">
        <f t="shared" si="91"/>
        <v>44638</v>
      </c>
      <c r="Z462" s="1107">
        <v>44497</v>
      </c>
      <c r="AA462" s="95"/>
    </row>
    <row r="463" spans="1:27" ht="37.5">
      <c r="A463" s="1869"/>
      <c r="B463" s="1055">
        <f t="shared" si="90"/>
        <v>48</v>
      </c>
      <c r="C463" s="1056" t="str">
        <f t="shared" si="90"/>
        <v>У_Т</v>
      </c>
      <c r="D463" s="1057" t="s">
        <v>1598</v>
      </c>
      <c r="E463" s="1058" t="s">
        <v>505</v>
      </c>
      <c r="F463" s="1057" t="s">
        <v>1598</v>
      </c>
      <c r="G463" s="1059" t="s">
        <v>514</v>
      </c>
      <c r="H463" s="1060" t="s">
        <v>813</v>
      </c>
      <c r="I463" s="1061"/>
      <c r="J463" s="1062">
        <f t="shared" si="91"/>
        <v>44354</v>
      </c>
      <c r="K463" s="1062">
        <f t="shared" si="91"/>
        <v>44382</v>
      </c>
      <c r="L463" s="1062">
        <f t="shared" si="91"/>
        <v>44431</v>
      </c>
      <c r="M463" s="1062">
        <f t="shared" si="91"/>
        <v>44434</v>
      </c>
      <c r="N463" s="1062">
        <f t="shared" si="91"/>
        <v>44462</v>
      </c>
      <c r="O463" s="1062">
        <f t="shared" si="91"/>
        <v>44462</v>
      </c>
      <c r="P463" s="1062">
        <f t="shared" si="91"/>
        <v>44546</v>
      </c>
      <c r="Q463" s="1062">
        <f t="shared" si="91"/>
        <v>44578</v>
      </c>
      <c r="R463" s="1062">
        <f t="shared" si="91"/>
        <v>44578</v>
      </c>
      <c r="S463" s="1062">
        <f t="shared" si="91"/>
        <v>44575</v>
      </c>
      <c r="T463" s="1062">
        <f t="shared" si="91"/>
        <v>44575</v>
      </c>
      <c r="U463" s="1062">
        <f t="shared" si="91"/>
        <v>44596</v>
      </c>
      <c r="V463" s="1062">
        <f t="shared" si="91"/>
        <v>44603</v>
      </c>
      <c r="W463" s="1062">
        <f t="shared" si="91"/>
        <v>44608</v>
      </c>
      <c r="X463" s="1062">
        <f t="shared" si="91"/>
        <v>44613</v>
      </c>
      <c r="Y463" s="1063">
        <f t="shared" si="91"/>
        <v>44638</v>
      </c>
      <c r="Z463" s="1107">
        <v>44867</v>
      </c>
      <c r="AA463" s="95"/>
    </row>
    <row r="464" spans="1:27" ht="37.5">
      <c r="A464" s="1869"/>
      <c r="B464" s="1055">
        <f t="shared" si="90"/>
        <v>48</v>
      </c>
      <c r="C464" s="1056" t="str">
        <f t="shared" si="90"/>
        <v>У_Т</v>
      </c>
      <c r="D464" s="1057" t="s">
        <v>1598</v>
      </c>
      <c r="E464" s="1058" t="s">
        <v>499</v>
      </c>
      <c r="F464" s="1057" t="s">
        <v>1598</v>
      </c>
      <c r="G464" s="1059" t="s">
        <v>514</v>
      </c>
      <c r="H464" s="1060" t="s">
        <v>814</v>
      </c>
      <c r="I464" s="1061"/>
      <c r="J464" s="1062">
        <f t="shared" si="91"/>
        <v>44354</v>
      </c>
      <c r="K464" s="1062">
        <f t="shared" si="91"/>
        <v>44382</v>
      </c>
      <c r="L464" s="1062">
        <f t="shared" si="91"/>
        <v>44431</v>
      </c>
      <c r="M464" s="1062">
        <f t="shared" si="91"/>
        <v>44434</v>
      </c>
      <c r="N464" s="1062">
        <f t="shared" si="91"/>
        <v>44462</v>
      </c>
      <c r="O464" s="1062">
        <f t="shared" si="91"/>
        <v>44462</v>
      </c>
      <c r="P464" s="1062">
        <f t="shared" si="91"/>
        <v>44546</v>
      </c>
      <c r="Q464" s="1062">
        <f t="shared" si="91"/>
        <v>44578</v>
      </c>
      <c r="R464" s="1062">
        <f t="shared" si="91"/>
        <v>44578</v>
      </c>
      <c r="S464" s="1062">
        <f t="shared" si="91"/>
        <v>44575</v>
      </c>
      <c r="T464" s="1062">
        <f t="shared" si="91"/>
        <v>44575</v>
      </c>
      <c r="U464" s="1062">
        <f t="shared" si="91"/>
        <v>44596</v>
      </c>
      <c r="V464" s="1062">
        <f t="shared" si="91"/>
        <v>44603</v>
      </c>
      <c r="W464" s="1062">
        <f t="shared" si="91"/>
        <v>44608</v>
      </c>
      <c r="X464" s="1062">
        <f t="shared" si="91"/>
        <v>44613</v>
      </c>
      <c r="Y464" s="1063">
        <f t="shared" si="91"/>
        <v>44638</v>
      </c>
      <c r="Z464" s="1104" t="e">
        <f>#N/A</f>
        <v>#N/A</v>
      </c>
      <c r="AA464" s="95"/>
    </row>
    <row r="465" spans="1:27" ht="37.5">
      <c r="A465" s="1869"/>
      <c r="B465" s="1065">
        <f t="shared" si="90"/>
        <v>48</v>
      </c>
      <c r="C465" s="1066" t="str">
        <f t="shared" si="90"/>
        <v>У_Т</v>
      </c>
      <c r="D465" s="1067" t="s">
        <v>1598</v>
      </c>
      <c r="E465" s="1068" t="s">
        <v>420</v>
      </c>
      <c r="F465" s="1067" t="s">
        <v>1598</v>
      </c>
      <c r="G465" s="1069" t="s">
        <v>514</v>
      </c>
      <c r="H465" s="1070" t="s">
        <v>815</v>
      </c>
      <c r="I465" s="1071"/>
      <c r="J465" s="1072">
        <f t="shared" si="91"/>
        <v>44354</v>
      </c>
      <c r="K465" s="1072">
        <f t="shared" si="91"/>
        <v>44382</v>
      </c>
      <c r="L465" s="1072">
        <f t="shared" si="91"/>
        <v>44431</v>
      </c>
      <c r="M465" s="1072">
        <f t="shared" si="91"/>
        <v>44434</v>
      </c>
      <c r="N465" s="1072">
        <f t="shared" si="91"/>
        <v>44462</v>
      </c>
      <c r="O465" s="1072">
        <f t="shared" si="91"/>
        <v>44462</v>
      </c>
      <c r="P465" s="1072">
        <f t="shared" si="91"/>
        <v>44546</v>
      </c>
      <c r="Q465" s="1072">
        <f t="shared" si="91"/>
        <v>44578</v>
      </c>
      <c r="R465" s="1072">
        <f t="shared" si="91"/>
        <v>44578</v>
      </c>
      <c r="S465" s="1072">
        <f t="shared" si="91"/>
        <v>44575</v>
      </c>
      <c r="T465" s="1072">
        <f t="shared" si="91"/>
        <v>44575</v>
      </c>
      <c r="U465" s="1072">
        <f t="shared" si="91"/>
        <v>44596</v>
      </c>
      <c r="V465" s="1072">
        <f t="shared" si="91"/>
        <v>44603</v>
      </c>
      <c r="W465" s="1072">
        <f t="shared" si="91"/>
        <v>44608</v>
      </c>
      <c r="X465" s="1072">
        <f t="shared" si="91"/>
        <v>44613</v>
      </c>
      <c r="Y465" s="1073">
        <f t="shared" si="91"/>
        <v>44638</v>
      </c>
      <c r="Z465" s="1104" t="e">
        <f>#N/A</f>
        <v>#N/A</v>
      </c>
      <c r="AA465" s="95"/>
    </row>
    <row r="466" spans="1:27" ht="37.5">
      <c r="A466" s="1869">
        <f>A461+1</f>
        <v>45</v>
      </c>
      <c r="B466" s="1044">
        <v>49</v>
      </c>
      <c r="C466" s="1045" t="s">
        <v>727</v>
      </c>
      <c r="D466" s="1046" t="s">
        <v>1600</v>
      </c>
      <c r="E466" s="1047" t="s">
        <v>526</v>
      </c>
      <c r="F466" s="1046" t="s">
        <v>1600</v>
      </c>
      <c r="G466" s="1048" t="s">
        <v>514</v>
      </c>
      <c r="H466" s="1049" t="s">
        <v>816</v>
      </c>
      <c r="I466" s="1050" t="str">
        <f>$I$5</f>
        <v>2-х этапный ЗЗП, без ПС</v>
      </c>
      <c r="J466" s="1051">
        <f>IFERROR(VLOOKUP($D$466,'ИСХОДНИК-даты-2х'!$D$10:$AI$139,2,0),"-")</f>
        <v>44153</v>
      </c>
      <c r="K466" s="1078">
        <f>IFERROR(VLOOKUP($D$466,'ИСХОДНИК-даты-2х'!$D$10:$AI$139,3,0),"-")</f>
        <v>44181</v>
      </c>
      <c r="L466" s="970">
        <f>IFERROR(VLOOKUP($D$466,'ИСХОДНИК-даты-2х'!$D$10:$AI$139,4,0),"-")</f>
        <v>44230</v>
      </c>
      <c r="M466" s="911">
        <f>IFERROR(VLOOKUP($D$466,'ИСХОДНИК-даты-2х'!$D$10:$AI$139,5,0),"-")</f>
        <v>44316</v>
      </c>
      <c r="N466" s="911">
        <f>IFERROR(VLOOKUP($D$466,'ИСХОДНИК-даты-2х'!$D$10:$AI$139,6,0),"-")</f>
        <v>44344</v>
      </c>
      <c r="O466" s="911">
        <f>IFERROR(VLOOKUP($D$466,'ИСХОДНИК-даты-2х'!$D$10:$AI$139,7,0),"-")</f>
        <v>44344</v>
      </c>
      <c r="P466" s="911">
        <f>IFERROR(VLOOKUP($D$466,'ИСХОДНИК-даты-2х'!$D$10:$AI$139,8,0),"-")</f>
        <v>44428</v>
      </c>
      <c r="Q466" s="911">
        <f>IFERROR(VLOOKUP($D$466,'ИСХОДНИК-даты-2х'!$D$10:$AI$139,9,0),"-")</f>
        <v>44460</v>
      </c>
      <c r="R466" s="911">
        <f>IFERROR(VLOOKUP($D$466,'ИСХОДНИК-даты-2х'!$D$10:$AI$139,10,0),"-")</f>
        <v>44460</v>
      </c>
      <c r="S466" s="911">
        <f>IFERROR(VLOOKUP($D$466,'ИСХОДНИК-даты-2х'!$D$10:$AI$139,11,0),"-")</f>
        <v>44459</v>
      </c>
      <c r="T466" s="911">
        <f>IFERROR(VLOOKUP($D$466,'ИСХОДНИК-даты-2х'!$D$10:$AI$139,12,0),"-")</f>
        <v>44459</v>
      </c>
      <c r="U466" s="911">
        <f>IFERROR(VLOOKUP($D$466,'ИСХОДНИК-даты-2х'!$D$10:$AI$139,13,0),"-")</f>
        <v>44480</v>
      </c>
      <c r="V466" s="911">
        <f>IFERROR(VLOOKUP($D$466,'ИСХОДНИК-даты-2х'!$D$10:$AI$139,14,0),"-")</f>
        <v>44487</v>
      </c>
      <c r="W466" s="911">
        <f>IFERROR(VLOOKUP($D$466,'ИСХОДНИК-даты-2х'!$D$10:$AI$139,15,0),"-")</f>
        <v>44490</v>
      </c>
      <c r="X466" s="911">
        <f>IFERROR(VLOOKUP($D$466,'ИСХОДНИК-даты-2х'!$D$10:$AI$139,16,0),"-")</f>
        <v>44495</v>
      </c>
      <c r="Y466" s="1079">
        <f>IFERROR(VLOOKUP($D$466,'ИСХОДНИК-даты-2х'!$D$10:$AI$139,17,0),"-")</f>
        <v>44520</v>
      </c>
      <c r="Z466" s="1107">
        <v>44592</v>
      </c>
      <c r="AA466" s="95"/>
    </row>
    <row r="467" spans="1:27" ht="37.5">
      <c r="A467" s="1869"/>
      <c r="B467" s="1055">
        <f t="shared" ref="B467:C491" si="92">B$466</f>
        <v>49</v>
      </c>
      <c r="C467" s="1056" t="str">
        <f t="shared" si="92"/>
        <v>У_Т</v>
      </c>
      <c r="D467" s="1057" t="s">
        <v>1600</v>
      </c>
      <c r="E467" s="1058" t="s">
        <v>216</v>
      </c>
      <c r="F467" s="1057" t="s">
        <v>1600</v>
      </c>
      <c r="G467" s="1059" t="s">
        <v>514</v>
      </c>
      <c r="H467" s="1060" t="s">
        <v>795</v>
      </c>
      <c r="I467" s="1061"/>
      <c r="J467" s="1062">
        <f t="shared" ref="J467:Y476" si="93">J$466</f>
        <v>44153</v>
      </c>
      <c r="K467" s="1062">
        <f t="shared" si="93"/>
        <v>44181</v>
      </c>
      <c r="L467" s="1062">
        <f t="shared" si="93"/>
        <v>44230</v>
      </c>
      <c r="M467" s="1062">
        <f t="shared" si="93"/>
        <v>44316</v>
      </c>
      <c r="N467" s="1062">
        <f t="shared" si="93"/>
        <v>44344</v>
      </c>
      <c r="O467" s="1062">
        <f t="shared" si="93"/>
        <v>44344</v>
      </c>
      <c r="P467" s="1062">
        <f t="shared" si="93"/>
        <v>44428</v>
      </c>
      <c r="Q467" s="1062">
        <f t="shared" si="93"/>
        <v>44460</v>
      </c>
      <c r="R467" s="1062">
        <f t="shared" si="93"/>
        <v>44460</v>
      </c>
      <c r="S467" s="1062">
        <f t="shared" si="93"/>
        <v>44459</v>
      </c>
      <c r="T467" s="1062">
        <f t="shared" si="93"/>
        <v>44459</v>
      </c>
      <c r="U467" s="1062">
        <f t="shared" si="93"/>
        <v>44480</v>
      </c>
      <c r="V467" s="1062">
        <f t="shared" si="93"/>
        <v>44487</v>
      </c>
      <c r="W467" s="1062">
        <f t="shared" si="93"/>
        <v>44490</v>
      </c>
      <c r="X467" s="1062">
        <f t="shared" si="93"/>
        <v>44495</v>
      </c>
      <c r="Y467" s="1063">
        <f t="shared" si="93"/>
        <v>44520</v>
      </c>
      <c r="Z467" s="1107">
        <v>44925</v>
      </c>
      <c r="AA467" s="95"/>
    </row>
    <row r="468" spans="1:27">
      <c r="A468" s="1869"/>
      <c r="B468" s="1055">
        <f t="shared" si="92"/>
        <v>49</v>
      </c>
      <c r="C468" s="1056" t="str">
        <f t="shared" si="92"/>
        <v>У_Т</v>
      </c>
      <c r="D468" s="1057" t="s">
        <v>1600</v>
      </c>
      <c r="E468" s="1058" t="s">
        <v>188</v>
      </c>
      <c r="F468" s="1057" t="s">
        <v>1600</v>
      </c>
      <c r="G468" s="1059" t="s">
        <v>514</v>
      </c>
      <c r="H468" s="1060" t="s">
        <v>1599</v>
      </c>
      <c r="I468" s="1061"/>
      <c r="J468" s="1062">
        <f t="shared" si="93"/>
        <v>44153</v>
      </c>
      <c r="K468" s="1062">
        <f t="shared" si="93"/>
        <v>44181</v>
      </c>
      <c r="L468" s="1062">
        <f t="shared" si="93"/>
        <v>44230</v>
      </c>
      <c r="M468" s="1062">
        <f t="shared" si="93"/>
        <v>44316</v>
      </c>
      <c r="N468" s="1062">
        <f t="shared" si="93"/>
        <v>44344</v>
      </c>
      <c r="O468" s="1062">
        <f t="shared" si="93"/>
        <v>44344</v>
      </c>
      <c r="P468" s="1062">
        <f t="shared" si="93"/>
        <v>44428</v>
      </c>
      <c r="Q468" s="1062">
        <f t="shared" si="93"/>
        <v>44460</v>
      </c>
      <c r="R468" s="1062">
        <f t="shared" si="93"/>
        <v>44460</v>
      </c>
      <c r="S468" s="1062">
        <f t="shared" si="93"/>
        <v>44459</v>
      </c>
      <c r="T468" s="1062">
        <f t="shared" si="93"/>
        <v>44459</v>
      </c>
      <c r="U468" s="1062">
        <f t="shared" si="93"/>
        <v>44480</v>
      </c>
      <c r="V468" s="1062">
        <f t="shared" si="93"/>
        <v>44487</v>
      </c>
      <c r="W468" s="1062">
        <f t="shared" si="93"/>
        <v>44490</v>
      </c>
      <c r="X468" s="1062">
        <f t="shared" si="93"/>
        <v>44495</v>
      </c>
      <c r="Y468" s="1063">
        <f t="shared" si="93"/>
        <v>44520</v>
      </c>
      <c r="Z468" s="1107">
        <v>45452</v>
      </c>
      <c r="AA468" s="95"/>
    </row>
    <row r="469" spans="1:27">
      <c r="A469" s="1869"/>
      <c r="B469" s="1055">
        <f t="shared" si="92"/>
        <v>49</v>
      </c>
      <c r="C469" s="1056" t="str">
        <f t="shared" si="92"/>
        <v>У_Т</v>
      </c>
      <c r="D469" s="1057" t="s">
        <v>1600</v>
      </c>
      <c r="E469" s="1058" t="s">
        <v>190</v>
      </c>
      <c r="F469" s="1057" t="s">
        <v>1600</v>
      </c>
      <c r="G469" s="1059" t="s">
        <v>514</v>
      </c>
      <c r="H469" s="1060" t="s">
        <v>1599</v>
      </c>
      <c r="I469" s="1061"/>
      <c r="J469" s="1062">
        <f t="shared" si="93"/>
        <v>44153</v>
      </c>
      <c r="K469" s="1062">
        <f t="shared" si="93"/>
        <v>44181</v>
      </c>
      <c r="L469" s="1062">
        <f t="shared" si="93"/>
        <v>44230</v>
      </c>
      <c r="M469" s="1062">
        <f t="shared" si="93"/>
        <v>44316</v>
      </c>
      <c r="N469" s="1062">
        <f t="shared" si="93"/>
        <v>44344</v>
      </c>
      <c r="O469" s="1062">
        <f t="shared" si="93"/>
        <v>44344</v>
      </c>
      <c r="P469" s="1062">
        <f t="shared" si="93"/>
        <v>44428</v>
      </c>
      <c r="Q469" s="1062">
        <f t="shared" si="93"/>
        <v>44460</v>
      </c>
      <c r="R469" s="1062">
        <f t="shared" si="93"/>
        <v>44460</v>
      </c>
      <c r="S469" s="1062">
        <f t="shared" si="93"/>
        <v>44459</v>
      </c>
      <c r="T469" s="1062">
        <f t="shared" si="93"/>
        <v>44459</v>
      </c>
      <c r="U469" s="1062">
        <f t="shared" si="93"/>
        <v>44480</v>
      </c>
      <c r="V469" s="1062">
        <f t="shared" si="93"/>
        <v>44487</v>
      </c>
      <c r="W469" s="1062">
        <f t="shared" si="93"/>
        <v>44490</v>
      </c>
      <c r="X469" s="1062">
        <f t="shared" si="93"/>
        <v>44495</v>
      </c>
      <c r="Y469" s="1063">
        <f t="shared" si="93"/>
        <v>44520</v>
      </c>
      <c r="Z469" s="1107">
        <v>45452</v>
      </c>
      <c r="AA469" s="95"/>
    </row>
    <row r="470" spans="1:27">
      <c r="A470" s="1869"/>
      <c r="B470" s="1055">
        <f t="shared" si="92"/>
        <v>49</v>
      </c>
      <c r="C470" s="1056" t="str">
        <f t="shared" si="92"/>
        <v>У_Т</v>
      </c>
      <c r="D470" s="1057" t="s">
        <v>1600</v>
      </c>
      <c r="E470" s="1058" t="s">
        <v>192</v>
      </c>
      <c r="F470" s="1057" t="s">
        <v>1600</v>
      </c>
      <c r="G470" s="1059" t="s">
        <v>514</v>
      </c>
      <c r="H470" s="1060" t="s">
        <v>1599</v>
      </c>
      <c r="I470" s="1061"/>
      <c r="J470" s="1062">
        <f t="shared" si="93"/>
        <v>44153</v>
      </c>
      <c r="K470" s="1062">
        <f t="shared" si="93"/>
        <v>44181</v>
      </c>
      <c r="L470" s="1062">
        <f t="shared" si="93"/>
        <v>44230</v>
      </c>
      <c r="M470" s="1062">
        <f t="shared" si="93"/>
        <v>44316</v>
      </c>
      <c r="N470" s="1062">
        <f t="shared" si="93"/>
        <v>44344</v>
      </c>
      <c r="O470" s="1062">
        <f t="shared" si="93"/>
        <v>44344</v>
      </c>
      <c r="P470" s="1062">
        <f t="shared" si="93"/>
        <v>44428</v>
      </c>
      <c r="Q470" s="1062">
        <f t="shared" si="93"/>
        <v>44460</v>
      </c>
      <c r="R470" s="1062">
        <f t="shared" si="93"/>
        <v>44460</v>
      </c>
      <c r="S470" s="1062">
        <f t="shared" si="93"/>
        <v>44459</v>
      </c>
      <c r="T470" s="1062">
        <f t="shared" si="93"/>
        <v>44459</v>
      </c>
      <c r="U470" s="1062">
        <f t="shared" si="93"/>
        <v>44480</v>
      </c>
      <c r="V470" s="1062">
        <f t="shared" si="93"/>
        <v>44487</v>
      </c>
      <c r="W470" s="1062">
        <f t="shared" si="93"/>
        <v>44490</v>
      </c>
      <c r="X470" s="1062">
        <f t="shared" si="93"/>
        <v>44495</v>
      </c>
      <c r="Y470" s="1063">
        <f t="shared" si="93"/>
        <v>44520</v>
      </c>
      <c r="Z470" s="1107">
        <v>45452</v>
      </c>
      <c r="AA470" s="95"/>
    </row>
    <row r="471" spans="1:27">
      <c r="A471" s="1869"/>
      <c r="B471" s="1055">
        <f t="shared" si="92"/>
        <v>49</v>
      </c>
      <c r="C471" s="1056" t="str">
        <f t="shared" si="92"/>
        <v>У_Т</v>
      </c>
      <c r="D471" s="1057" t="s">
        <v>1600</v>
      </c>
      <c r="E471" s="1058" t="s">
        <v>194</v>
      </c>
      <c r="F471" s="1057" t="s">
        <v>1600</v>
      </c>
      <c r="G471" s="1059" t="s">
        <v>514</v>
      </c>
      <c r="H471" s="1060" t="s">
        <v>1599</v>
      </c>
      <c r="I471" s="1061"/>
      <c r="J471" s="1062">
        <f t="shared" si="93"/>
        <v>44153</v>
      </c>
      <c r="K471" s="1062">
        <f t="shared" si="93"/>
        <v>44181</v>
      </c>
      <c r="L471" s="1062">
        <f t="shared" si="93"/>
        <v>44230</v>
      </c>
      <c r="M471" s="1062">
        <f t="shared" si="93"/>
        <v>44316</v>
      </c>
      <c r="N471" s="1062">
        <f t="shared" si="93"/>
        <v>44344</v>
      </c>
      <c r="O471" s="1062">
        <f t="shared" si="93"/>
        <v>44344</v>
      </c>
      <c r="P471" s="1062">
        <f t="shared" si="93"/>
        <v>44428</v>
      </c>
      <c r="Q471" s="1062">
        <f t="shared" si="93"/>
        <v>44460</v>
      </c>
      <c r="R471" s="1062">
        <f t="shared" si="93"/>
        <v>44460</v>
      </c>
      <c r="S471" s="1062">
        <f t="shared" si="93"/>
        <v>44459</v>
      </c>
      <c r="T471" s="1062">
        <f t="shared" si="93"/>
        <v>44459</v>
      </c>
      <c r="U471" s="1062">
        <f t="shared" si="93"/>
        <v>44480</v>
      </c>
      <c r="V471" s="1062">
        <f t="shared" si="93"/>
        <v>44487</v>
      </c>
      <c r="W471" s="1062">
        <f t="shared" si="93"/>
        <v>44490</v>
      </c>
      <c r="X471" s="1062">
        <f t="shared" si="93"/>
        <v>44495</v>
      </c>
      <c r="Y471" s="1063">
        <f t="shared" si="93"/>
        <v>44520</v>
      </c>
      <c r="Z471" s="1107">
        <v>45452</v>
      </c>
      <c r="AA471" s="95"/>
    </row>
    <row r="472" spans="1:27">
      <c r="A472" s="1869"/>
      <c r="B472" s="1055">
        <f t="shared" si="92"/>
        <v>49</v>
      </c>
      <c r="C472" s="1056" t="str">
        <f t="shared" si="92"/>
        <v>У_Т</v>
      </c>
      <c r="D472" s="1057" t="s">
        <v>1600</v>
      </c>
      <c r="E472" s="1058" t="s">
        <v>196</v>
      </c>
      <c r="F472" s="1057" t="s">
        <v>1600</v>
      </c>
      <c r="G472" s="1059" t="s">
        <v>514</v>
      </c>
      <c r="H472" s="1060" t="s">
        <v>1599</v>
      </c>
      <c r="I472" s="1061"/>
      <c r="J472" s="1062">
        <f t="shared" si="93"/>
        <v>44153</v>
      </c>
      <c r="K472" s="1062">
        <f t="shared" si="93"/>
        <v>44181</v>
      </c>
      <c r="L472" s="1062">
        <f t="shared" si="93"/>
        <v>44230</v>
      </c>
      <c r="M472" s="1062">
        <f t="shared" si="93"/>
        <v>44316</v>
      </c>
      <c r="N472" s="1062">
        <f t="shared" si="93"/>
        <v>44344</v>
      </c>
      <c r="O472" s="1062">
        <f t="shared" si="93"/>
        <v>44344</v>
      </c>
      <c r="P472" s="1062">
        <f t="shared" si="93"/>
        <v>44428</v>
      </c>
      <c r="Q472" s="1062">
        <f t="shared" si="93"/>
        <v>44460</v>
      </c>
      <c r="R472" s="1062">
        <f t="shared" si="93"/>
        <v>44460</v>
      </c>
      <c r="S472" s="1062">
        <f t="shared" si="93"/>
        <v>44459</v>
      </c>
      <c r="T472" s="1062">
        <f t="shared" si="93"/>
        <v>44459</v>
      </c>
      <c r="U472" s="1062">
        <f t="shared" si="93"/>
        <v>44480</v>
      </c>
      <c r="V472" s="1062">
        <f t="shared" si="93"/>
        <v>44487</v>
      </c>
      <c r="W472" s="1062">
        <f t="shared" si="93"/>
        <v>44490</v>
      </c>
      <c r="X472" s="1062">
        <f t="shared" si="93"/>
        <v>44495</v>
      </c>
      <c r="Y472" s="1063">
        <f t="shared" si="93"/>
        <v>44520</v>
      </c>
      <c r="Z472" s="1107">
        <v>45452</v>
      </c>
      <c r="AA472" s="95"/>
    </row>
    <row r="473" spans="1:27">
      <c r="A473" s="1869"/>
      <c r="B473" s="1055">
        <f t="shared" si="92"/>
        <v>49</v>
      </c>
      <c r="C473" s="1056" t="str">
        <f t="shared" si="92"/>
        <v>У_Т</v>
      </c>
      <c r="D473" s="1057" t="s">
        <v>1600</v>
      </c>
      <c r="E473" s="1058" t="s">
        <v>198</v>
      </c>
      <c r="F473" s="1057" t="s">
        <v>1600</v>
      </c>
      <c r="G473" s="1059" t="s">
        <v>514</v>
      </c>
      <c r="H473" s="1060" t="s">
        <v>1599</v>
      </c>
      <c r="I473" s="1061"/>
      <c r="J473" s="1062">
        <f t="shared" si="93"/>
        <v>44153</v>
      </c>
      <c r="K473" s="1062">
        <f t="shared" si="93"/>
        <v>44181</v>
      </c>
      <c r="L473" s="1062">
        <f t="shared" si="93"/>
        <v>44230</v>
      </c>
      <c r="M473" s="1062">
        <f t="shared" si="93"/>
        <v>44316</v>
      </c>
      <c r="N473" s="1062">
        <f t="shared" si="93"/>
        <v>44344</v>
      </c>
      <c r="O473" s="1062">
        <f t="shared" si="93"/>
        <v>44344</v>
      </c>
      <c r="P473" s="1062">
        <f t="shared" si="93"/>
        <v>44428</v>
      </c>
      <c r="Q473" s="1062">
        <f t="shared" si="93"/>
        <v>44460</v>
      </c>
      <c r="R473" s="1062">
        <f t="shared" si="93"/>
        <v>44460</v>
      </c>
      <c r="S473" s="1062">
        <f t="shared" si="93"/>
        <v>44459</v>
      </c>
      <c r="T473" s="1062">
        <f t="shared" si="93"/>
        <v>44459</v>
      </c>
      <c r="U473" s="1062">
        <f t="shared" si="93"/>
        <v>44480</v>
      </c>
      <c r="V473" s="1062">
        <f t="shared" si="93"/>
        <v>44487</v>
      </c>
      <c r="W473" s="1062">
        <f t="shared" si="93"/>
        <v>44490</v>
      </c>
      <c r="X473" s="1062">
        <f t="shared" si="93"/>
        <v>44495</v>
      </c>
      <c r="Y473" s="1063">
        <f t="shared" si="93"/>
        <v>44520</v>
      </c>
      <c r="Z473" s="1107">
        <v>45452</v>
      </c>
      <c r="AA473" s="95"/>
    </row>
    <row r="474" spans="1:27">
      <c r="A474" s="1869"/>
      <c r="B474" s="1055">
        <f t="shared" si="92"/>
        <v>49</v>
      </c>
      <c r="C474" s="1056" t="str">
        <f t="shared" si="92"/>
        <v>У_Т</v>
      </c>
      <c r="D474" s="1057" t="s">
        <v>1600</v>
      </c>
      <c r="E474" s="1058" t="s">
        <v>200</v>
      </c>
      <c r="F474" s="1057" t="s">
        <v>1600</v>
      </c>
      <c r="G474" s="1059" t="s">
        <v>514</v>
      </c>
      <c r="H474" s="1060" t="s">
        <v>1599</v>
      </c>
      <c r="I474" s="1061"/>
      <c r="J474" s="1062">
        <f t="shared" si="93"/>
        <v>44153</v>
      </c>
      <c r="K474" s="1062">
        <f t="shared" si="93"/>
        <v>44181</v>
      </c>
      <c r="L474" s="1062">
        <f t="shared" si="93"/>
        <v>44230</v>
      </c>
      <c r="M474" s="1062">
        <f t="shared" si="93"/>
        <v>44316</v>
      </c>
      <c r="N474" s="1062">
        <f t="shared" si="93"/>
        <v>44344</v>
      </c>
      <c r="O474" s="1062">
        <f t="shared" si="93"/>
        <v>44344</v>
      </c>
      <c r="P474" s="1062">
        <f t="shared" si="93"/>
        <v>44428</v>
      </c>
      <c r="Q474" s="1062">
        <f t="shared" si="93"/>
        <v>44460</v>
      </c>
      <c r="R474" s="1062">
        <f t="shared" si="93"/>
        <v>44460</v>
      </c>
      <c r="S474" s="1062">
        <f t="shared" si="93"/>
        <v>44459</v>
      </c>
      <c r="T474" s="1062">
        <f t="shared" si="93"/>
        <v>44459</v>
      </c>
      <c r="U474" s="1062">
        <f t="shared" si="93"/>
        <v>44480</v>
      </c>
      <c r="V474" s="1062">
        <f t="shared" si="93"/>
        <v>44487</v>
      </c>
      <c r="W474" s="1062">
        <f t="shared" si="93"/>
        <v>44490</v>
      </c>
      <c r="X474" s="1062">
        <f t="shared" si="93"/>
        <v>44495</v>
      </c>
      <c r="Y474" s="1063">
        <f t="shared" si="93"/>
        <v>44520</v>
      </c>
      <c r="Z474" s="1107">
        <v>45452</v>
      </c>
      <c r="AA474" s="95"/>
    </row>
    <row r="475" spans="1:27">
      <c r="A475" s="1869"/>
      <c r="B475" s="1055">
        <f t="shared" si="92"/>
        <v>49</v>
      </c>
      <c r="C475" s="1056" t="str">
        <f t="shared" si="92"/>
        <v>У_Т</v>
      </c>
      <c r="D475" s="1057" t="s">
        <v>1600</v>
      </c>
      <c r="E475" s="1058" t="s">
        <v>1929</v>
      </c>
      <c r="F475" s="1057" t="s">
        <v>1600</v>
      </c>
      <c r="G475" s="1059" t="s">
        <v>514</v>
      </c>
      <c r="H475" s="1060" t="s">
        <v>1599</v>
      </c>
      <c r="I475" s="1061"/>
      <c r="J475" s="1062">
        <f t="shared" si="93"/>
        <v>44153</v>
      </c>
      <c r="K475" s="1062">
        <f t="shared" si="93"/>
        <v>44181</v>
      </c>
      <c r="L475" s="1062">
        <f t="shared" si="93"/>
        <v>44230</v>
      </c>
      <c r="M475" s="1062">
        <f t="shared" si="93"/>
        <v>44316</v>
      </c>
      <c r="N475" s="1062">
        <f t="shared" si="93"/>
        <v>44344</v>
      </c>
      <c r="O475" s="1062">
        <f t="shared" si="93"/>
        <v>44344</v>
      </c>
      <c r="P475" s="1062">
        <f t="shared" si="93"/>
        <v>44428</v>
      </c>
      <c r="Q475" s="1062">
        <f t="shared" si="93"/>
        <v>44460</v>
      </c>
      <c r="R475" s="1062">
        <f t="shared" si="93"/>
        <v>44460</v>
      </c>
      <c r="S475" s="1062">
        <f t="shared" si="93"/>
        <v>44459</v>
      </c>
      <c r="T475" s="1062">
        <f t="shared" si="93"/>
        <v>44459</v>
      </c>
      <c r="U475" s="1062">
        <f t="shared" si="93"/>
        <v>44480</v>
      </c>
      <c r="V475" s="1062">
        <f t="shared" si="93"/>
        <v>44487</v>
      </c>
      <c r="W475" s="1062">
        <f t="shared" si="93"/>
        <v>44490</v>
      </c>
      <c r="X475" s="1062">
        <f t="shared" si="93"/>
        <v>44495</v>
      </c>
      <c r="Y475" s="1063">
        <f t="shared" si="93"/>
        <v>44520</v>
      </c>
      <c r="Z475" s="1064">
        <v>45077</v>
      </c>
      <c r="AA475" s="95"/>
    </row>
    <row r="476" spans="1:27">
      <c r="A476" s="1869"/>
      <c r="B476" s="1055">
        <f t="shared" si="92"/>
        <v>49</v>
      </c>
      <c r="C476" s="1056" t="str">
        <f t="shared" si="92"/>
        <v>У_Т</v>
      </c>
      <c r="D476" s="1057" t="s">
        <v>1600</v>
      </c>
      <c r="E476" s="1058" t="s">
        <v>202</v>
      </c>
      <c r="F476" s="1057" t="s">
        <v>1600</v>
      </c>
      <c r="G476" s="1059" t="s">
        <v>514</v>
      </c>
      <c r="H476" s="1060" t="s">
        <v>818</v>
      </c>
      <c r="I476" s="1061"/>
      <c r="J476" s="1062">
        <f t="shared" si="93"/>
        <v>44153</v>
      </c>
      <c r="K476" s="1062">
        <f t="shared" si="93"/>
        <v>44181</v>
      </c>
      <c r="L476" s="1062">
        <f t="shared" si="93"/>
        <v>44230</v>
      </c>
      <c r="M476" s="1062">
        <f t="shared" si="93"/>
        <v>44316</v>
      </c>
      <c r="N476" s="1062">
        <f t="shared" si="93"/>
        <v>44344</v>
      </c>
      <c r="O476" s="1062">
        <f t="shared" si="93"/>
        <v>44344</v>
      </c>
      <c r="P476" s="1062">
        <f t="shared" si="93"/>
        <v>44428</v>
      </c>
      <c r="Q476" s="1062">
        <f t="shared" si="93"/>
        <v>44460</v>
      </c>
      <c r="R476" s="1062">
        <f t="shared" si="93"/>
        <v>44460</v>
      </c>
      <c r="S476" s="1062">
        <f t="shared" si="93"/>
        <v>44459</v>
      </c>
      <c r="T476" s="1062">
        <f t="shared" si="93"/>
        <v>44459</v>
      </c>
      <c r="U476" s="1062">
        <f t="shared" si="93"/>
        <v>44480</v>
      </c>
      <c r="V476" s="1062">
        <f t="shared" si="93"/>
        <v>44487</v>
      </c>
      <c r="W476" s="1062">
        <f t="shared" si="93"/>
        <v>44490</v>
      </c>
      <c r="X476" s="1062">
        <f t="shared" si="93"/>
        <v>44495</v>
      </c>
      <c r="Y476" s="1063">
        <f t="shared" si="93"/>
        <v>44520</v>
      </c>
      <c r="Z476" s="1107">
        <v>45362</v>
      </c>
      <c r="AA476" s="95"/>
    </row>
    <row r="477" spans="1:27">
      <c r="A477" s="1869"/>
      <c r="B477" s="1055">
        <f t="shared" si="92"/>
        <v>49</v>
      </c>
      <c r="C477" s="1056" t="str">
        <f t="shared" si="92"/>
        <v>У_Т</v>
      </c>
      <c r="D477" s="1057" t="s">
        <v>1600</v>
      </c>
      <c r="E477" s="1058" t="s">
        <v>538</v>
      </c>
      <c r="F477" s="1057" t="s">
        <v>1600</v>
      </c>
      <c r="G477" s="1059" t="s">
        <v>514</v>
      </c>
      <c r="H477" s="1060" t="s">
        <v>819</v>
      </c>
      <c r="I477" s="1061"/>
      <c r="J477" s="1062">
        <f t="shared" ref="J477:Y491" si="94">J$466</f>
        <v>44153</v>
      </c>
      <c r="K477" s="1062">
        <f t="shared" si="94"/>
        <v>44181</v>
      </c>
      <c r="L477" s="1062">
        <f t="shared" si="94"/>
        <v>44230</v>
      </c>
      <c r="M477" s="1062">
        <f t="shared" si="94"/>
        <v>44316</v>
      </c>
      <c r="N477" s="1062">
        <f t="shared" si="94"/>
        <v>44344</v>
      </c>
      <c r="O477" s="1062">
        <f t="shared" si="94"/>
        <v>44344</v>
      </c>
      <c r="P477" s="1062">
        <f t="shared" si="94"/>
        <v>44428</v>
      </c>
      <c r="Q477" s="1062">
        <f t="shared" si="94"/>
        <v>44460</v>
      </c>
      <c r="R477" s="1062">
        <f t="shared" si="94"/>
        <v>44460</v>
      </c>
      <c r="S477" s="1062">
        <f t="shared" si="94"/>
        <v>44459</v>
      </c>
      <c r="T477" s="1062">
        <f t="shared" si="94"/>
        <v>44459</v>
      </c>
      <c r="U477" s="1062">
        <f t="shared" si="94"/>
        <v>44480</v>
      </c>
      <c r="V477" s="1062">
        <f t="shared" si="94"/>
        <v>44487</v>
      </c>
      <c r="W477" s="1062">
        <f t="shared" si="94"/>
        <v>44490</v>
      </c>
      <c r="X477" s="1062">
        <f t="shared" si="94"/>
        <v>44495</v>
      </c>
      <c r="Y477" s="1063">
        <f t="shared" si="94"/>
        <v>44520</v>
      </c>
      <c r="Z477" s="1107">
        <v>44949</v>
      </c>
      <c r="AA477" s="95"/>
    </row>
    <row r="478" spans="1:27">
      <c r="A478" s="1869"/>
      <c r="B478" s="1055">
        <f t="shared" si="92"/>
        <v>49</v>
      </c>
      <c r="C478" s="1056" t="str">
        <f t="shared" si="92"/>
        <v>У_Т</v>
      </c>
      <c r="D478" s="1057" t="s">
        <v>1600</v>
      </c>
      <c r="E478" s="1058" t="s">
        <v>534</v>
      </c>
      <c r="F478" s="1057" t="s">
        <v>1600</v>
      </c>
      <c r="G478" s="1059" t="s">
        <v>514</v>
      </c>
      <c r="H478" s="1060" t="s">
        <v>820</v>
      </c>
      <c r="I478" s="1061"/>
      <c r="J478" s="1062">
        <f t="shared" si="94"/>
        <v>44153</v>
      </c>
      <c r="K478" s="1062">
        <f t="shared" si="94"/>
        <v>44181</v>
      </c>
      <c r="L478" s="1062">
        <f t="shared" si="94"/>
        <v>44230</v>
      </c>
      <c r="M478" s="1062">
        <f t="shared" si="94"/>
        <v>44316</v>
      </c>
      <c r="N478" s="1062">
        <f t="shared" si="94"/>
        <v>44344</v>
      </c>
      <c r="O478" s="1062">
        <f t="shared" si="94"/>
        <v>44344</v>
      </c>
      <c r="P478" s="1062">
        <f t="shared" si="94"/>
        <v>44428</v>
      </c>
      <c r="Q478" s="1062">
        <f t="shared" si="94"/>
        <v>44460</v>
      </c>
      <c r="R478" s="1062">
        <f t="shared" si="94"/>
        <v>44460</v>
      </c>
      <c r="S478" s="1062">
        <f t="shared" si="94"/>
        <v>44459</v>
      </c>
      <c r="T478" s="1062">
        <f t="shared" si="94"/>
        <v>44459</v>
      </c>
      <c r="U478" s="1062">
        <f t="shared" si="94"/>
        <v>44480</v>
      </c>
      <c r="V478" s="1062">
        <f t="shared" si="94"/>
        <v>44487</v>
      </c>
      <c r="W478" s="1062">
        <f t="shared" si="94"/>
        <v>44490</v>
      </c>
      <c r="X478" s="1062">
        <f t="shared" si="94"/>
        <v>44495</v>
      </c>
      <c r="Y478" s="1063">
        <f t="shared" si="94"/>
        <v>44520</v>
      </c>
      <c r="Z478" s="1107">
        <v>45374</v>
      </c>
      <c r="AA478" s="95"/>
    </row>
    <row r="479" spans="1:27" ht="37.5">
      <c r="A479" s="1869"/>
      <c r="B479" s="1055">
        <f t="shared" si="92"/>
        <v>49</v>
      </c>
      <c r="C479" s="1056" t="str">
        <f t="shared" si="92"/>
        <v>У_Т</v>
      </c>
      <c r="D479" s="1057" t="s">
        <v>1600</v>
      </c>
      <c r="E479" s="1058" t="s">
        <v>286</v>
      </c>
      <c r="F479" s="1057" t="s">
        <v>1600</v>
      </c>
      <c r="G479" s="1059" t="s">
        <v>514</v>
      </c>
      <c r="H479" s="1060" t="s">
        <v>821</v>
      </c>
      <c r="I479" s="1061"/>
      <c r="J479" s="1062">
        <f t="shared" si="94"/>
        <v>44153</v>
      </c>
      <c r="K479" s="1062">
        <f t="shared" si="94"/>
        <v>44181</v>
      </c>
      <c r="L479" s="1062">
        <f t="shared" si="94"/>
        <v>44230</v>
      </c>
      <c r="M479" s="1062">
        <f t="shared" si="94"/>
        <v>44316</v>
      </c>
      <c r="N479" s="1062">
        <f t="shared" si="94"/>
        <v>44344</v>
      </c>
      <c r="O479" s="1062">
        <f t="shared" si="94"/>
        <v>44344</v>
      </c>
      <c r="P479" s="1062">
        <f t="shared" si="94"/>
        <v>44428</v>
      </c>
      <c r="Q479" s="1062">
        <f t="shared" si="94"/>
        <v>44460</v>
      </c>
      <c r="R479" s="1062">
        <f t="shared" si="94"/>
        <v>44460</v>
      </c>
      <c r="S479" s="1062">
        <f t="shared" si="94"/>
        <v>44459</v>
      </c>
      <c r="T479" s="1062">
        <f t="shared" si="94"/>
        <v>44459</v>
      </c>
      <c r="U479" s="1062">
        <f t="shared" si="94"/>
        <v>44480</v>
      </c>
      <c r="V479" s="1062">
        <f t="shared" si="94"/>
        <v>44487</v>
      </c>
      <c r="W479" s="1062">
        <f t="shared" si="94"/>
        <v>44490</v>
      </c>
      <c r="X479" s="1062">
        <f t="shared" si="94"/>
        <v>44495</v>
      </c>
      <c r="Y479" s="1063">
        <f t="shared" si="94"/>
        <v>44520</v>
      </c>
      <c r="Z479" s="1107">
        <v>44960</v>
      </c>
      <c r="AA479" s="95"/>
    </row>
    <row r="480" spans="1:27" ht="37.5">
      <c r="A480" s="1869"/>
      <c r="B480" s="1055">
        <f t="shared" si="92"/>
        <v>49</v>
      </c>
      <c r="C480" s="1056" t="str">
        <f t="shared" si="92"/>
        <v>У_Т</v>
      </c>
      <c r="D480" s="1057" t="s">
        <v>1600</v>
      </c>
      <c r="E480" s="1058" t="s">
        <v>288</v>
      </c>
      <c r="F480" s="1057" t="s">
        <v>1600</v>
      </c>
      <c r="G480" s="1059" t="s">
        <v>514</v>
      </c>
      <c r="H480" s="1060" t="s">
        <v>821</v>
      </c>
      <c r="I480" s="1061"/>
      <c r="J480" s="1062">
        <f t="shared" si="94"/>
        <v>44153</v>
      </c>
      <c r="K480" s="1062">
        <f t="shared" si="94"/>
        <v>44181</v>
      </c>
      <c r="L480" s="1062">
        <f t="shared" si="94"/>
        <v>44230</v>
      </c>
      <c r="M480" s="1062">
        <f t="shared" si="94"/>
        <v>44316</v>
      </c>
      <c r="N480" s="1062">
        <f t="shared" si="94"/>
        <v>44344</v>
      </c>
      <c r="O480" s="1062">
        <f t="shared" si="94"/>
        <v>44344</v>
      </c>
      <c r="P480" s="1062">
        <f t="shared" si="94"/>
        <v>44428</v>
      </c>
      <c r="Q480" s="1062">
        <f t="shared" si="94"/>
        <v>44460</v>
      </c>
      <c r="R480" s="1062">
        <f t="shared" si="94"/>
        <v>44460</v>
      </c>
      <c r="S480" s="1062">
        <f t="shared" si="94"/>
        <v>44459</v>
      </c>
      <c r="T480" s="1062">
        <f t="shared" si="94"/>
        <v>44459</v>
      </c>
      <c r="U480" s="1062">
        <f t="shared" si="94"/>
        <v>44480</v>
      </c>
      <c r="V480" s="1062">
        <f t="shared" si="94"/>
        <v>44487</v>
      </c>
      <c r="W480" s="1062">
        <f t="shared" si="94"/>
        <v>44490</v>
      </c>
      <c r="X480" s="1062">
        <f t="shared" si="94"/>
        <v>44495</v>
      </c>
      <c r="Y480" s="1063">
        <f t="shared" si="94"/>
        <v>44520</v>
      </c>
      <c r="Z480" s="1107">
        <v>44960</v>
      </c>
      <c r="AA480" s="95"/>
    </row>
    <row r="481" spans="1:27" ht="37.5">
      <c r="A481" s="1869"/>
      <c r="B481" s="1055">
        <f t="shared" si="92"/>
        <v>49</v>
      </c>
      <c r="C481" s="1056" t="str">
        <f t="shared" si="92"/>
        <v>У_Т</v>
      </c>
      <c r="D481" s="1057" t="s">
        <v>1600</v>
      </c>
      <c r="E481" s="1058" t="s">
        <v>290</v>
      </c>
      <c r="F481" s="1057" t="s">
        <v>1600</v>
      </c>
      <c r="G481" s="1059" t="s">
        <v>514</v>
      </c>
      <c r="H481" s="1060" t="s">
        <v>821</v>
      </c>
      <c r="I481" s="1061"/>
      <c r="J481" s="1062">
        <f t="shared" si="94"/>
        <v>44153</v>
      </c>
      <c r="K481" s="1062">
        <f t="shared" si="94"/>
        <v>44181</v>
      </c>
      <c r="L481" s="1062">
        <f t="shared" si="94"/>
        <v>44230</v>
      </c>
      <c r="M481" s="1062">
        <f t="shared" si="94"/>
        <v>44316</v>
      </c>
      <c r="N481" s="1062">
        <f t="shared" si="94"/>
        <v>44344</v>
      </c>
      <c r="O481" s="1062">
        <f t="shared" si="94"/>
        <v>44344</v>
      </c>
      <c r="P481" s="1062">
        <f t="shared" si="94"/>
        <v>44428</v>
      </c>
      <c r="Q481" s="1062">
        <f t="shared" si="94"/>
        <v>44460</v>
      </c>
      <c r="R481" s="1062">
        <f t="shared" si="94"/>
        <v>44460</v>
      </c>
      <c r="S481" s="1062">
        <f t="shared" si="94"/>
        <v>44459</v>
      </c>
      <c r="T481" s="1062">
        <f t="shared" si="94"/>
        <v>44459</v>
      </c>
      <c r="U481" s="1062">
        <f t="shared" si="94"/>
        <v>44480</v>
      </c>
      <c r="V481" s="1062">
        <f t="shared" si="94"/>
        <v>44487</v>
      </c>
      <c r="W481" s="1062">
        <f t="shared" si="94"/>
        <v>44490</v>
      </c>
      <c r="X481" s="1062">
        <f t="shared" si="94"/>
        <v>44495</v>
      </c>
      <c r="Y481" s="1063">
        <f t="shared" si="94"/>
        <v>44520</v>
      </c>
      <c r="Z481" s="1107">
        <v>44960</v>
      </c>
      <c r="AA481" s="95"/>
    </row>
    <row r="482" spans="1:27" ht="37.5">
      <c r="A482" s="1869"/>
      <c r="B482" s="1055">
        <f t="shared" si="92"/>
        <v>49</v>
      </c>
      <c r="C482" s="1056" t="str">
        <f t="shared" si="92"/>
        <v>У_Т</v>
      </c>
      <c r="D482" s="1057" t="s">
        <v>1600</v>
      </c>
      <c r="E482" s="1058" t="s">
        <v>292</v>
      </c>
      <c r="F482" s="1057" t="s">
        <v>1600</v>
      </c>
      <c r="G482" s="1059" t="s">
        <v>514</v>
      </c>
      <c r="H482" s="1060" t="s">
        <v>821</v>
      </c>
      <c r="I482" s="1061"/>
      <c r="J482" s="1062">
        <f t="shared" si="94"/>
        <v>44153</v>
      </c>
      <c r="K482" s="1062">
        <f t="shared" si="94"/>
        <v>44181</v>
      </c>
      <c r="L482" s="1062">
        <f t="shared" si="94"/>
        <v>44230</v>
      </c>
      <c r="M482" s="1062">
        <f t="shared" si="94"/>
        <v>44316</v>
      </c>
      <c r="N482" s="1062">
        <f t="shared" si="94"/>
        <v>44344</v>
      </c>
      <c r="O482" s="1062">
        <f t="shared" si="94"/>
        <v>44344</v>
      </c>
      <c r="P482" s="1062">
        <f t="shared" si="94"/>
        <v>44428</v>
      </c>
      <c r="Q482" s="1062">
        <f t="shared" si="94"/>
        <v>44460</v>
      </c>
      <c r="R482" s="1062">
        <f t="shared" si="94"/>
        <v>44460</v>
      </c>
      <c r="S482" s="1062">
        <f t="shared" si="94"/>
        <v>44459</v>
      </c>
      <c r="T482" s="1062">
        <f t="shared" si="94"/>
        <v>44459</v>
      </c>
      <c r="U482" s="1062">
        <f t="shared" si="94"/>
        <v>44480</v>
      </c>
      <c r="V482" s="1062">
        <f t="shared" si="94"/>
        <v>44487</v>
      </c>
      <c r="W482" s="1062">
        <f t="shared" si="94"/>
        <v>44490</v>
      </c>
      <c r="X482" s="1062">
        <f t="shared" si="94"/>
        <v>44495</v>
      </c>
      <c r="Y482" s="1063">
        <f t="shared" si="94"/>
        <v>44520</v>
      </c>
      <c r="Z482" s="1107">
        <v>44960</v>
      </c>
      <c r="AA482" s="95"/>
    </row>
    <row r="483" spans="1:27" ht="37.5">
      <c r="A483" s="1869"/>
      <c r="B483" s="1055">
        <f t="shared" si="92"/>
        <v>49</v>
      </c>
      <c r="C483" s="1056" t="str">
        <f t="shared" si="92"/>
        <v>У_Т</v>
      </c>
      <c r="D483" s="1057" t="s">
        <v>1600</v>
      </c>
      <c r="E483" s="1058" t="s">
        <v>294</v>
      </c>
      <c r="F483" s="1057" t="s">
        <v>1600</v>
      </c>
      <c r="G483" s="1059" t="s">
        <v>514</v>
      </c>
      <c r="H483" s="1060" t="s">
        <v>821</v>
      </c>
      <c r="I483" s="1061"/>
      <c r="J483" s="1062">
        <f t="shared" si="94"/>
        <v>44153</v>
      </c>
      <c r="K483" s="1062">
        <f t="shared" si="94"/>
        <v>44181</v>
      </c>
      <c r="L483" s="1062">
        <f t="shared" si="94"/>
        <v>44230</v>
      </c>
      <c r="M483" s="1062">
        <f t="shared" si="94"/>
        <v>44316</v>
      </c>
      <c r="N483" s="1062">
        <f t="shared" si="94"/>
        <v>44344</v>
      </c>
      <c r="O483" s="1062">
        <f t="shared" si="94"/>
        <v>44344</v>
      </c>
      <c r="P483" s="1062">
        <f t="shared" si="94"/>
        <v>44428</v>
      </c>
      <c r="Q483" s="1062">
        <f t="shared" si="94"/>
        <v>44460</v>
      </c>
      <c r="R483" s="1062">
        <f t="shared" si="94"/>
        <v>44460</v>
      </c>
      <c r="S483" s="1062">
        <f t="shared" si="94"/>
        <v>44459</v>
      </c>
      <c r="T483" s="1062">
        <f t="shared" si="94"/>
        <v>44459</v>
      </c>
      <c r="U483" s="1062">
        <f t="shared" si="94"/>
        <v>44480</v>
      </c>
      <c r="V483" s="1062">
        <f t="shared" si="94"/>
        <v>44487</v>
      </c>
      <c r="W483" s="1062">
        <f t="shared" si="94"/>
        <v>44490</v>
      </c>
      <c r="X483" s="1062">
        <f t="shared" si="94"/>
        <v>44495</v>
      </c>
      <c r="Y483" s="1063">
        <f t="shared" si="94"/>
        <v>44520</v>
      </c>
      <c r="Z483" s="1107">
        <v>44960</v>
      </c>
      <c r="AA483" s="95"/>
    </row>
    <row r="484" spans="1:27" ht="37.5">
      <c r="A484" s="1869"/>
      <c r="B484" s="1055">
        <f t="shared" si="92"/>
        <v>49</v>
      </c>
      <c r="C484" s="1056" t="str">
        <f t="shared" si="92"/>
        <v>У_Т</v>
      </c>
      <c r="D484" s="1057" t="s">
        <v>1600</v>
      </c>
      <c r="E484" s="1058" t="s">
        <v>296</v>
      </c>
      <c r="F484" s="1057" t="s">
        <v>1600</v>
      </c>
      <c r="G484" s="1059" t="s">
        <v>514</v>
      </c>
      <c r="H484" s="1060" t="s">
        <v>821</v>
      </c>
      <c r="I484" s="1061"/>
      <c r="J484" s="1062">
        <f t="shared" si="94"/>
        <v>44153</v>
      </c>
      <c r="K484" s="1062">
        <f t="shared" si="94"/>
        <v>44181</v>
      </c>
      <c r="L484" s="1062">
        <f t="shared" si="94"/>
        <v>44230</v>
      </c>
      <c r="M484" s="1062">
        <f t="shared" si="94"/>
        <v>44316</v>
      </c>
      <c r="N484" s="1062">
        <f t="shared" si="94"/>
        <v>44344</v>
      </c>
      <c r="O484" s="1062">
        <f t="shared" si="94"/>
        <v>44344</v>
      </c>
      <c r="P484" s="1062">
        <f t="shared" si="94"/>
        <v>44428</v>
      </c>
      <c r="Q484" s="1062">
        <f t="shared" si="94"/>
        <v>44460</v>
      </c>
      <c r="R484" s="1062">
        <f t="shared" si="94"/>
        <v>44460</v>
      </c>
      <c r="S484" s="1062">
        <f t="shared" si="94"/>
        <v>44459</v>
      </c>
      <c r="T484" s="1062">
        <f t="shared" si="94"/>
        <v>44459</v>
      </c>
      <c r="U484" s="1062">
        <f t="shared" si="94"/>
        <v>44480</v>
      </c>
      <c r="V484" s="1062">
        <f t="shared" si="94"/>
        <v>44487</v>
      </c>
      <c r="W484" s="1062">
        <f t="shared" si="94"/>
        <v>44490</v>
      </c>
      <c r="X484" s="1062">
        <f t="shared" si="94"/>
        <v>44495</v>
      </c>
      <c r="Y484" s="1063">
        <f t="shared" si="94"/>
        <v>44520</v>
      </c>
      <c r="Z484" s="1107">
        <v>44960</v>
      </c>
      <c r="AA484" s="95"/>
    </row>
    <row r="485" spans="1:27" ht="37.5">
      <c r="A485" s="1869"/>
      <c r="B485" s="1055">
        <f t="shared" si="92"/>
        <v>49</v>
      </c>
      <c r="C485" s="1056" t="str">
        <f t="shared" si="92"/>
        <v>У_Т</v>
      </c>
      <c r="D485" s="1057" t="s">
        <v>1600</v>
      </c>
      <c r="E485" s="1058" t="s">
        <v>163</v>
      </c>
      <c r="F485" s="1057" t="s">
        <v>1600</v>
      </c>
      <c r="G485" s="1059" t="s">
        <v>514</v>
      </c>
      <c r="H485" s="1060" t="s">
        <v>821</v>
      </c>
      <c r="I485" s="1061"/>
      <c r="J485" s="1062">
        <f t="shared" si="94"/>
        <v>44153</v>
      </c>
      <c r="K485" s="1062">
        <f t="shared" si="94"/>
        <v>44181</v>
      </c>
      <c r="L485" s="1062">
        <f t="shared" si="94"/>
        <v>44230</v>
      </c>
      <c r="M485" s="1062">
        <f t="shared" si="94"/>
        <v>44316</v>
      </c>
      <c r="N485" s="1062">
        <f t="shared" si="94"/>
        <v>44344</v>
      </c>
      <c r="O485" s="1062">
        <f t="shared" si="94"/>
        <v>44344</v>
      </c>
      <c r="P485" s="1062">
        <f t="shared" si="94"/>
        <v>44428</v>
      </c>
      <c r="Q485" s="1062">
        <f t="shared" si="94"/>
        <v>44460</v>
      </c>
      <c r="R485" s="1062">
        <f t="shared" si="94"/>
        <v>44460</v>
      </c>
      <c r="S485" s="1062">
        <f t="shared" si="94"/>
        <v>44459</v>
      </c>
      <c r="T485" s="1062">
        <f t="shared" si="94"/>
        <v>44459</v>
      </c>
      <c r="U485" s="1062">
        <f t="shared" si="94"/>
        <v>44480</v>
      </c>
      <c r="V485" s="1062">
        <f t="shared" si="94"/>
        <v>44487</v>
      </c>
      <c r="W485" s="1062">
        <f t="shared" si="94"/>
        <v>44490</v>
      </c>
      <c r="X485" s="1062">
        <f t="shared" si="94"/>
        <v>44495</v>
      </c>
      <c r="Y485" s="1063">
        <f t="shared" si="94"/>
        <v>44520</v>
      </c>
      <c r="Z485" s="1107">
        <v>44835</v>
      </c>
      <c r="AA485" s="95"/>
    </row>
    <row r="486" spans="1:27" ht="37.5">
      <c r="A486" s="1869"/>
      <c r="B486" s="1055">
        <f t="shared" si="92"/>
        <v>49</v>
      </c>
      <c r="C486" s="1056" t="str">
        <f t="shared" si="92"/>
        <v>У_Т</v>
      </c>
      <c r="D486" s="1057" t="s">
        <v>1600</v>
      </c>
      <c r="E486" s="1058" t="s">
        <v>165</v>
      </c>
      <c r="F486" s="1057" t="s">
        <v>1600</v>
      </c>
      <c r="G486" s="1059" t="s">
        <v>514</v>
      </c>
      <c r="H486" s="1060" t="s">
        <v>821</v>
      </c>
      <c r="I486" s="1061"/>
      <c r="J486" s="1062">
        <f t="shared" si="94"/>
        <v>44153</v>
      </c>
      <c r="K486" s="1062">
        <f t="shared" si="94"/>
        <v>44181</v>
      </c>
      <c r="L486" s="1062">
        <f t="shared" si="94"/>
        <v>44230</v>
      </c>
      <c r="M486" s="1062">
        <f t="shared" si="94"/>
        <v>44316</v>
      </c>
      <c r="N486" s="1062">
        <f t="shared" si="94"/>
        <v>44344</v>
      </c>
      <c r="O486" s="1062">
        <f t="shared" si="94"/>
        <v>44344</v>
      </c>
      <c r="P486" s="1062">
        <f t="shared" si="94"/>
        <v>44428</v>
      </c>
      <c r="Q486" s="1062">
        <f t="shared" si="94"/>
        <v>44460</v>
      </c>
      <c r="R486" s="1062">
        <f t="shared" si="94"/>
        <v>44460</v>
      </c>
      <c r="S486" s="1062">
        <f t="shared" si="94"/>
        <v>44459</v>
      </c>
      <c r="T486" s="1062">
        <f t="shared" si="94"/>
        <v>44459</v>
      </c>
      <c r="U486" s="1062">
        <f t="shared" si="94"/>
        <v>44480</v>
      </c>
      <c r="V486" s="1062">
        <f t="shared" si="94"/>
        <v>44487</v>
      </c>
      <c r="W486" s="1062">
        <f t="shared" si="94"/>
        <v>44490</v>
      </c>
      <c r="X486" s="1062">
        <f t="shared" si="94"/>
        <v>44495</v>
      </c>
      <c r="Y486" s="1063">
        <f t="shared" si="94"/>
        <v>44520</v>
      </c>
      <c r="Z486" s="1107">
        <v>44835</v>
      </c>
      <c r="AA486" s="95"/>
    </row>
    <row r="487" spans="1:27" ht="37.5">
      <c r="A487" s="1869"/>
      <c r="B487" s="1055">
        <f t="shared" si="92"/>
        <v>49</v>
      </c>
      <c r="C487" s="1056" t="str">
        <f t="shared" si="92"/>
        <v>У_Т</v>
      </c>
      <c r="D487" s="1057" t="s">
        <v>1600</v>
      </c>
      <c r="E487" s="1058" t="s">
        <v>141</v>
      </c>
      <c r="F487" s="1057" t="s">
        <v>1600</v>
      </c>
      <c r="G487" s="1059" t="s">
        <v>514</v>
      </c>
      <c r="H487" s="1060" t="s">
        <v>822</v>
      </c>
      <c r="I487" s="1061"/>
      <c r="J487" s="1062">
        <f t="shared" si="94"/>
        <v>44153</v>
      </c>
      <c r="K487" s="1062">
        <f t="shared" si="94"/>
        <v>44181</v>
      </c>
      <c r="L487" s="1062">
        <f t="shared" si="94"/>
        <v>44230</v>
      </c>
      <c r="M487" s="1062">
        <f t="shared" si="94"/>
        <v>44316</v>
      </c>
      <c r="N487" s="1062">
        <f t="shared" si="94"/>
        <v>44344</v>
      </c>
      <c r="O487" s="1062">
        <f t="shared" si="94"/>
        <v>44344</v>
      </c>
      <c r="P487" s="1062">
        <f t="shared" si="94"/>
        <v>44428</v>
      </c>
      <c r="Q487" s="1062">
        <f t="shared" si="94"/>
        <v>44460</v>
      </c>
      <c r="R487" s="1062">
        <f t="shared" si="94"/>
        <v>44460</v>
      </c>
      <c r="S487" s="1062">
        <f t="shared" si="94"/>
        <v>44459</v>
      </c>
      <c r="T487" s="1062">
        <f t="shared" si="94"/>
        <v>44459</v>
      </c>
      <c r="U487" s="1062">
        <f t="shared" si="94"/>
        <v>44480</v>
      </c>
      <c r="V487" s="1062">
        <f t="shared" si="94"/>
        <v>44487</v>
      </c>
      <c r="W487" s="1062">
        <f t="shared" si="94"/>
        <v>44490</v>
      </c>
      <c r="X487" s="1062">
        <f t="shared" si="94"/>
        <v>44495</v>
      </c>
      <c r="Y487" s="1063">
        <f t="shared" si="94"/>
        <v>44520</v>
      </c>
      <c r="Z487" s="1104" t="e">
        <f>#N/A</f>
        <v>#N/A</v>
      </c>
      <c r="AA487" s="95"/>
    </row>
    <row r="488" spans="1:27" ht="37.5">
      <c r="A488" s="1869"/>
      <c r="B488" s="1055">
        <f t="shared" si="92"/>
        <v>49</v>
      </c>
      <c r="C488" s="1056" t="str">
        <f t="shared" si="92"/>
        <v>У_Т</v>
      </c>
      <c r="D488" s="1057" t="s">
        <v>1600</v>
      </c>
      <c r="E488" s="1058" t="s">
        <v>143</v>
      </c>
      <c r="F488" s="1057" t="s">
        <v>1600</v>
      </c>
      <c r="G488" s="1059" t="s">
        <v>514</v>
      </c>
      <c r="H488" s="1060" t="s">
        <v>822</v>
      </c>
      <c r="I488" s="1061"/>
      <c r="J488" s="1062">
        <f t="shared" si="94"/>
        <v>44153</v>
      </c>
      <c r="K488" s="1062">
        <f t="shared" si="94"/>
        <v>44181</v>
      </c>
      <c r="L488" s="1062">
        <f t="shared" si="94"/>
        <v>44230</v>
      </c>
      <c r="M488" s="1062">
        <f t="shared" si="94"/>
        <v>44316</v>
      </c>
      <c r="N488" s="1062">
        <f t="shared" si="94"/>
        <v>44344</v>
      </c>
      <c r="O488" s="1062">
        <f t="shared" si="94"/>
        <v>44344</v>
      </c>
      <c r="P488" s="1062">
        <f t="shared" si="94"/>
        <v>44428</v>
      </c>
      <c r="Q488" s="1062">
        <f t="shared" si="94"/>
        <v>44460</v>
      </c>
      <c r="R488" s="1062">
        <f t="shared" si="94"/>
        <v>44460</v>
      </c>
      <c r="S488" s="1062">
        <f t="shared" si="94"/>
        <v>44459</v>
      </c>
      <c r="T488" s="1062">
        <f t="shared" si="94"/>
        <v>44459</v>
      </c>
      <c r="U488" s="1062">
        <f t="shared" si="94"/>
        <v>44480</v>
      </c>
      <c r="V488" s="1062">
        <f t="shared" si="94"/>
        <v>44487</v>
      </c>
      <c r="W488" s="1062">
        <f t="shared" si="94"/>
        <v>44490</v>
      </c>
      <c r="X488" s="1062">
        <f t="shared" si="94"/>
        <v>44495</v>
      </c>
      <c r="Y488" s="1063">
        <f t="shared" si="94"/>
        <v>44520</v>
      </c>
      <c r="Z488" s="1104" t="e">
        <f>#N/A</f>
        <v>#N/A</v>
      </c>
      <c r="AA488" s="95"/>
    </row>
    <row r="489" spans="1:27" ht="37.5">
      <c r="A489" s="1869"/>
      <c r="B489" s="1055">
        <f t="shared" si="92"/>
        <v>49</v>
      </c>
      <c r="C489" s="1056" t="str">
        <f t="shared" si="92"/>
        <v>У_Т</v>
      </c>
      <c r="D489" s="1057" t="s">
        <v>1600</v>
      </c>
      <c r="E489" s="1058" t="s">
        <v>145</v>
      </c>
      <c r="F489" s="1057" t="s">
        <v>1600</v>
      </c>
      <c r="G489" s="1059" t="s">
        <v>514</v>
      </c>
      <c r="H489" s="1060" t="s">
        <v>822</v>
      </c>
      <c r="I489" s="1061"/>
      <c r="J489" s="1062">
        <f t="shared" si="94"/>
        <v>44153</v>
      </c>
      <c r="K489" s="1062">
        <f t="shared" si="94"/>
        <v>44181</v>
      </c>
      <c r="L489" s="1062">
        <f t="shared" si="94"/>
        <v>44230</v>
      </c>
      <c r="M489" s="1062">
        <f t="shared" si="94"/>
        <v>44316</v>
      </c>
      <c r="N489" s="1062">
        <f t="shared" si="94"/>
        <v>44344</v>
      </c>
      <c r="O489" s="1062">
        <f t="shared" si="94"/>
        <v>44344</v>
      </c>
      <c r="P489" s="1062">
        <f t="shared" si="94"/>
        <v>44428</v>
      </c>
      <c r="Q489" s="1062">
        <f t="shared" si="94"/>
        <v>44460</v>
      </c>
      <c r="R489" s="1062">
        <f t="shared" si="94"/>
        <v>44460</v>
      </c>
      <c r="S489" s="1062">
        <f t="shared" si="94"/>
        <v>44459</v>
      </c>
      <c r="T489" s="1062">
        <f t="shared" si="94"/>
        <v>44459</v>
      </c>
      <c r="U489" s="1062">
        <f t="shared" si="94"/>
        <v>44480</v>
      </c>
      <c r="V489" s="1062">
        <f t="shared" si="94"/>
        <v>44487</v>
      </c>
      <c r="W489" s="1062">
        <f t="shared" si="94"/>
        <v>44490</v>
      </c>
      <c r="X489" s="1062">
        <f t="shared" si="94"/>
        <v>44495</v>
      </c>
      <c r="Y489" s="1063">
        <f t="shared" si="94"/>
        <v>44520</v>
      </c>
      <c r="Z489" s="1104" t="e">
        <f>#N/A</f>
        <v>#N/A</v>
      </c>
      <c r="AA489" s="95"/>
    </row>
    <row r="490" spans="1:27" ht="37.5">
      <c r="A490" s="1869"/>
      <c r="B490" s="1055">
        <f t="shared" si="92"/>
        <v>49</v>
      </c>
      <c r="C490" s="1056" t="str">
        <f t="shared" si="92"/>
        <v>У_Т</v>
      </c>
      <c r="D490" s="1057" t="s">
        <v>1600</v>
      </c>
      <c r="E490" s="1058" t="s">
        <v>823</v>
      </c>
      <c r="F490" s="1057" t="s">
        <v>1600</v>
      </c>
      <c r="G490" s="1059" t="s">
        <v>514</v>
      </c>
      <c r="H490" s="1060" t="s">
        <v>824</v>
      </c>
      <c r="I490" s="1061"/>
      <c r="J490" s="1062">
        <f t="shared" si="94"/>
        <v>44153</v>
      </c>
      <c r="K490" s="1062">
        <f t="shared" si="94"/>
        <v>44181</v>
      </c>
      <c r="L490" s="1062">
        <f t="shared" si="94"/>
        <v>44230</v>
      </c>
      <c r="M490" s="1062">
        <f t="shared" si="94"/>
        <v>44316</v>
      </c>
      <c r="N490" s="1062">
        <f t="shared" si="94"/>
        <v>44344</v>
      </c>
      <c r="O490" s="1062">
        <f t="shared" si="94"/>
        <v>44344</v>
      </c>
      <c r="P490" s="1062">
        <f t="shared" si="94"/>
        <v>44428</v>
      </c>
      <c r="Q490" s="1062">
        <f t="shared" si="94"/>
        <v>44460</v>
      </c>
      <c r="R490" s="1062">
        <f t="shared" si="94"/>
        <v>44460</v>
      </c>
      <c r="S490" s="1062">
        <f t="shared" si="94"/>
        <v>44459</v>
      </c>
      <c r="T490" s="1062">
        <f t="shared" si="94"/>
        <v>44459</v>
      </c>
      <c r="U490" s="1062">
        <f t="shared" si="94"/>
        <v>44480</v>
      </c>
      <c r="V490" s="1062">
        <f t="shared" si="94"/>
        <v>44487</v>
      </c>
      <c r="W490" s="1062">
        <f t="shared" si="94"/>
        <v>44490</v>
      </c>
      <c r="X490" s="1062">
        <f t="shared" si="94"/>
        <v>44495</v>
      </c>
      <c r="Y490" s="1063">
        <f t="shared" si="94"/>
        <v>44520</v>
      </c>
      <c r="Z490" s="1107">
        <v>44827</v>
      </c>
      <c r="AA490" s="95"/>
    </row>
    <row r="491" spans="1:27" ht="37.5">
      <c r="A491" s="1869"/>
      <c r="B491" s="1065">
        <f t="shared" si="92"/>
        <v>49</v>
      </c>
      <c r="C491" s="1066" t="str">
        <f t="shared" si="92"/>
        <v>У_Т</v>
      </c>
      <c r="D491" s="1067" t="s">
        <v>1600</v>
      </c>
      <c r="E491" s="1068" t="s">
        <v>825</v>
      </c>
      <c r="F491" s="1067" t="s">
        <v>1600</v>
      </c>
      <c r="G491" s="1069" t="s">
        <v>514</v>
      </c>
      <c r="H491" s="1070" t="s">
        <v>824</v>
      </c>
      <c r="I491" s="1071"/>
      <c r="J491" s="1072">
        <f t="shared" si="94"/>
        <v>44153</v>
      </c>
      <c r="K491" s="1072">
        <f t="shared" si="94"/>
        <v>44181</v>
      </c>
      <c r="L491" s="1072">
        <f t="shared" si="94"/>
        <v>44230</v>
      </c>
      <c r="M491" s="1072">
        <f t="shared" si="94"/>
        <v>44316</v>
      </c>
      <c r="N491" s="1072">
        <f t="shared" si="94"/>
        <v>44344</v>
      </c>
      <c r="O491" s="1072">
        <f t="shared" si="94"/>
        <v>44344</v>
      </c>
      <c r="P491" s="1072">
        <f t="shared" si="94"/>
        <v>44428</v>
      </c>
      <c r="Q491" s="1072">
        <f t="shared" si="94"/>
        <v>44460</v>
      </c>
      <c r="R491" s="1072">
        <f t="shared" si="94"/>
        <v>44460</v>
      </c>
      <c r="S491" s="1072">
        <f t="shared" si="94"/>
        <v>44459</v>
      </c>
      <c r="T491" s="1072">
        <f t="shared" si="94"/>
        <v>44459</v>
      </c>
      <c r="U491" s="1072">
        <f t="shared" si="94"/>
        <v>44480</v>
      </c>
      <c r="V491" s="1072">
        <f t="shared" si="94"/>
        <v>44487</v>
      </c>
      <c r="W491" s="1072">
        <f t="shared" si="94"/>
        <v>44490</v>
      </c>
      <c r="X491" s="1072">
        <f t="shared" si="94"/>
        <v>44495</v>
      </c>
      <c r="Y491" s="1073">
        <f t="shared" si="94"/>
        <v>44520</v>
      </c>
      <c r="Z491" s="1107">
        <v>45037</v>
      </c>
      <c r="AA491" s="95"/>
    </row>
    <row r="492" spans="1:27" ht="37.5">
      <c r="A492" s="1869">
        <f>A466+1</f>
        <v>46</v>
      </c>
      <c r="B492" s="1044">
        <v>50</v>
      </c>
      <c r="C492" s="1045" t="s">
        <v>727</v>
      </c>
      <c r="D492" s="1046" t="s">
        <v>1603</v>
      </c>
      <c r="E492" s="1047" t="s">
        <v>218</v>
      </c>
      <c r="F492" s="1046" t="s">
        <v>1603</v>
      </c>
      <c r="G492" s="1048" t="s">
        <v>514</v>
      </c>
      <c r="H492" s="1049" t="s">
        <v>736</v>
      </c>
      <c r="I492" s="1050" t="str">
        <f>$I$5</f>
        <v>2-х этапный ЗЗП, без ПС</v>
      </c>
      <c r="J492" s="1051">
        <f>IFERROR(VLOOKUP($D$492,'ИСХОДНИК-даты-2х'!$D$10:$AI$139,2,0),"-")</f>
        <v>44340</v>
      </c>
      <c r="K492" s="1078">
        <f>IFERROR(VLOOKUP($D$492,'ИСХОДНИК-даты-2х'!$D$10:$AI$139,3,0),"-")</f>
        <v>44368</v>
      </c>
      <c r="L492" s="970">
        <f>IFERROR(VLOOKUP($D$492,'ИСХОДНИК-даты-2х'!$D$10:$AI$139,4,0),"-")</f>
        <v>44417</v>
      </c>
      <c r="M492" s="911">
        <f>IFERROR(VLOOKUP($D$492,'ИСХОДНИК-даты-2х'!$D$10:$AI$139,5,0),"-")</f>
        <v>44420</v>
      </c>
      <c r="N492" s="911">
        <f>IFERROR(VLOOKUP($D$492,'ИСХОДНИК-даты-2х'!$D$10:$AI$139,6,0),"-")</f>
        <v>44448</v>
      </c>
      <c r="O492" s="911">
        <f>IFERROR(VLOOKUP($D$492,'ИСХОДНИК-даты-2х'!$D$10:$AI$139,7,0),"-")</f>
        <v>44448</v>
      </c>
      <c r="P492" s="911">
        <f>IFERROR(VLOOKUP($D$492,'ИСХОДНИК-даты-2х'!$D$10:$AI$139,8,0),"-")</f>
        <v>44532</v>
      </c>
      <c r="Q492" s="911">
        <f>IFERROR(VLOOKUP($D$492,'ИСХОДНИК-даты-2х'!$D$10:$AI$139,9,0),"-")</f>
        <v>44564</v>
      </c>
      <c r="R492" s="911">
        <f>IFERROR(VLOOKUP($D$492,'ИСХОДНИК-даты-2х'!$D$10:$AI$139,10,0),"-")</f>
        <v>44564</v>
      </c>
      <c r="S492" s="911">
        <f>IFERROR(VLOOKUP($D$492,'ИСХОДНИК-даты-2х'!$D$10:$AI$139,11,0),"-")</f>
        <v>44561</v>
      </c>
      <c r="T492" s="911">
        <f>IFERROR(VLOOKUP($D$492,'ИСХОДНИК-даты-2х'!$D$10:$AI$139,12,0),"-")</f>
        <v>44561</v>
      </c>
      <c r="U492" s="911">
        <f>IFERROR(VLOOKUP($D$492,'ИСХОДНИК-даты-2х'!$D$10:$AI$139,13,0),"-")</f>
        <v>44582</v>
      </c>
      <c r="V492" s="911">
        <f>IFERROR(VLOOKUP($D$492,'ИСХОДНИК-даты-2х'!$D$10:$AI$139,14,0),"-")</f>
        <v>44589</v>
      </c>
      <c r="W492" s="911">
        <f>IFERROR(VLOOKUP($D$492,'ИСХОДНИК-даты-2х'!$D$10:$AI$139,15,0),"-")</f>
        <v>44594</v>
      </c>
      <c r="X492" s="911">
        <f>IFERROR(VLOOKUP($D$492,'ИСХОДНИК-даты-2х'!$D$10:$AI$139,16,0),"-")</f>
        <v>44599</v>
      </c>
      <c r="Y492" s="1079">
        <f>IFERROR(VLOOKUP($D$492,'ИСХОДНИК-даты-2х'!$D$10:$AI$139,17,0),"-")</f>
        <v>44624</v>
      </c>
      <c r="Z492" s="1107">
        <v>44682</v>
      </c>
      <c r="AA492" s="95"/>
    </row>
    <row r="493" spans="1:27">
      <c r="A493" s="1869"/>
      <c r="B493" s="1055">
        <f t="shared" ref="B493:C509" si="95">B$492</f>
        <v>50</v>
      </c>
      <c r="C493" s="1056" t="str">
        <f t="shared" si="95"/>
        <v>У_Т</v>
      </c>
      <c r="D493" s="1057" t="s">
        <v>1603</v>
      </c>
      <c r="E493" s="1058" t="s">
        <v>171</v>
      </c>
      <c r="F493" s="1057" t="s">
        <v>1603</v>
      </c>
      <c r="G493" s="1059" t="s">
        <v>514</v>
      </c>
      <c r="H493" s="1060" t="s">
        <v>1601</v>
      </c>
      <c r="I493" s="1061"/>
      <c r="J493" s="1062">
        <f t="shared" ref="J493:Y502" si="96">J$492</f>
        <v>44340</v>
      </c>
      <c r="K493" s="1062">
        <f t="shared" si="96"/>
        <v>44368</v>
      </c>
      <c r="L493" s="1062">
        <f t="shared" si="96"/>
        <v>44417</v>
      </c>
      <c r="M493" s="1062">
        <f t="shared" si="96"/>
        <v>44420</v>
      </c>
      <c r="N493" s="1062">
        <f t="shared" si="96"/>
        <v>44448</v>
      </c>
      <c r="O493" s="1062">
        <f t="shared" si="96"/>
        <v>44448</v>
      </c>
      <c r="P493" s="1062">
        <f t="shared" si="96"/>
        <v>44532</v>
      </c>
      <c r="Q493" s="1062">
        <f t="shared" si="96"/>
        <v>44564</v>
      </c>
      <c r="R493" s="1062">
        <f t="shared" si="96"/>
        <v>44564</v>
      </c>
      <c r="S493" s="1062">
        <f t="shared" si="96"/>
        <v>44561</v>
      </c>
      <c r="T493" s="1062">
        <f t="shared" si="96"/>
        <v>44561</v>
      </c>
      <c r="U493" s="1062">
        <f t="shared" si="96"/>
        <v>44582</v>
      </c>
      <c r="V493" s="1062">
        <f t="shared" si="96"/>
        <v>44589</v>
      </c>
      <c r="W493" s="1062">
        <f t="shared" si="96"/>
        <v>44594</v>
      </c>
      <c r="X493" s="1062">
        <f t="shared" si="96"/>
        <v>44599</v>
      </c>
      <c r="Y493" s="1063">
        <f t="shared" si="96"/>
        <v>44624</v>
      </c>
      <c r="Z493" s="1107">
        <v>44708</v>
      </c>
      <c r="AA493" s="95"/>
    </row>
    <row r="494" spans="1:27">
      <c r="A494" s="1869"/>
      <c r="B494" s="1055">
        <f t="shared" si="95"/>
        <v>50</v>
      </c>
      <c r="C494" s="1056" t="str">
        <f t="shared" si="95"/>
        <v>У_Т</v>
      </c>
      <c r="D494" s="1057" t="s">
        <v>1603</v>
      </c>
      <c r="E494" s="1058" t="s">
        <v>174</v>
      </c>
      <c r="F494" s="1057" t="s">
        <v>1603</v>
      </c>
      <c r="G494" s="1059" t="s">
        <v>514</v>
      </c>
      <c r="H494" s="1060" t="s">
        <v>1601</v>
      </c>
      <c r="I494" s="1061"/>
      <c r="J494" s="1062">
        <f t="shared" si="96"/>
        <v>44340</v>
      </c>
      <c r="K494" s="1062">
        <f t="shared" si="96"/>
        <v>44368</v>
      </c>
      <c r="L494" s="1062">
        <f t="shared" si="96"/>
        <v>44417</v>
      </c>
      <c r="M494" s="1062">
        <f t="shared" si="96"/>
        <v>44420</v>
      </c>
      <c r="N494" s="1062">
        <f t="shared" si="96"/>
        <v>44448</v>
      </c>
      <c r="O494" s="1062">
        <f t="shared" si="96"/>
        <v>44448</v>
      </c>
      <c r="P494" s="1062">
        <f t="shared" si="96"/>
        <v>44532</v>
      </c>
      <c r="Q494" s="1062">
        <f t="shared" si="96"/>
        <v>44564</v>
      </c>
      <c r="R494" s="1062">
        <f t="shared" si="96"/>
        <v>44564</v>
      </c>
      <c r="S494" s="1062">
        <f t="shared" si="96"/>
        <v>44561</v>
      </c>
      <c r="T494" s="1062">
        <f t="shared" si="96"/>
        <v>44561</v>
      </c>
      <c r="U494" s="1062">
        <f t="shared" si="96"/>
        <v>44582</v>
      </c>
      <c r="V494" s="1062">
        <f t="shared" si="96"/>
        <v>44589</v>
      </c>
      <c r="W494" s="1062">
        <f t="shared" si="96"/>
        <v>44594</v>
      </c>
      <c r="X494" s="1062">
        <f t="shared" si="96"/>
        <v>44599</v>
      </c>
      <c r="Y494" s="1063">
        <f t="shared" si="96"/>
        <v>44624</v>
      </c>
      <c r="Z494" s="1107">
        <v>44708</v>
      </c>
      <c r="AA494" s="95"/>
    </row>
    <row r="495" spans="1:27">
      <c r="A495" s="1869"/>
      <c r="B495" s="1055">
        <f t="shared" si="95"/>
        <v>50</v>
      </c>
      <c r="C495" s="1056" t="str">
        <f t="shared" si="95"/>
        <v>У_Т</v>
      </c>
      <c r="D495" s="1057" t="s">
        <v>1603</v>
      </c>
      <c r="E495" s="1058" t="s">
        <v>176</v>
      </c>
      <c r="F495" s="1057" t="s">
        <v>1603</v>
      </c>
      <c r="G495" s="1059" t="s">
        <v>514</v>
      </c>
      <c r="H495" s="1060" t="s">
        <v>1601</v>
      </c>
      <c r="I495" s="1061"/>
      <c r="J495" s="1062">
        <f t="shared" si="96"/>
        <v>44340</v>
      </c>
      <c r="K495" s="1062">
        <f t="shared" si="96"/>
        <v>44368</v>
      </c>
      <c r="L495" s="1062">
        <f t="shared" si="96"/>
        <v>44417</v>
      </c>
      <c r="M495" s="1062">
        <f t="shared" si="96"/>
        <v>44420</v>
      </c>
      <c r="N495" s="1062">
        <f t="shared" si="96"/>
        <v>44448</v>
      </c>
      <c r="O495" s="1062">
        <f t="shared" si="96"/>
        <v>44448</v>
      </c>
      <c r="P495" s="1062">
        <f t="shared" si="96"/>
        <v>44532</v>
      </c>
      <c r="Q495" s="1062">
        <f t="shared" si="96"/>
        <v>44564</v>
      </c>
      <c r="R495" s="1062">
        <f t="shared" si="96"/>
        <v>44564</v>
      </c>
      <c r="S495" s="1062">
        <f t="shared" si="96"/>
        <v>44561</v>
      </c>
      <c r="T495" s="1062">
        <f t="shared" si="96"/>
        <v>44561</v>
      </c>
      <c r="U495" s="1062">
        <f t="shared" si="96"/>
        <v>44582</v>
      </c>
      <c r="V495" s="1062">
        <f t="shared" si="96"/>
        <v>44589</v>
      </c>
      <c r="W495" s="1062">
        <f t="shared" si="96"/>
        <v>44594</v>
      </c>
      <c r="X495" s="1062">
        <f t="shared" si="96"/>
        <v>44599</v>
      </c>
      <c r="Y495" s="1063">
        <f t="shared" si="96"/>
        <v>44624</v>
      </c>
      <c r="Z495" s="1107">
        <v>44708</v>
      </c>
      <c r="AA495" s="95"/>
    </row>
    <row r="496" spans="1:27">
      <c r="A496" s="1869"/>
      <c r="B496" s="1055">
        <f t="shared" si="95"/>
        <v>50</v>
      </c>
      <c r="C496" s="1056" t="str">
        <f t="shared" si="95"/>
        <v>У_Т</v>
      </c>
      <c r="D496" s="1057" t="s">
        <v>1603</v>
      </c>
      <c r="E496" s="1058" t="s">
        <v>178</v>
      </c>
      <c r="F496" s="1057" t="s">
        <v>1603</v>
      </c>
      <c r="G496" s="1059" t="s">
        <v>514</v>
      </c>
      <c r="H496" s="1060" t="s">
        <v>1601</v>
      </c>
      <c r="I496" s="1061"/>
      <c r="J496" s="1062">
        <f t="shared" si="96"/>
        <v>44340</v>
      </c>
      <c r="K496" s="1062">
        <f t="shared" si="96"/>
        <v>44368</v>
      </c>
      <c r="L496" s="1062">
        <f t="shared" si="96"/>
        <v>44417</v>
      </c>
      <c r="M496" s="1062">
        <f t="shared" si="96"/>
        <v>44420</v>
      </c>
      <c r="N496" s="1062">
        <f t="shared" si="96"/>
        <v>44448</v>
      </c>
      <c r="O496" s="1062">
        <f t="shared" si="96"/>
        <v>44448</v>
      </c>
      <c r="P496" s="1062">
        <f t="shared" si="96"/>
        <v>44532</v>
      </c>
      <c r="Q496" s="1062">
        <f t="shared" si="96"/>
        <v>44564</v>
      </c>
      <c r="R496" s="1062">
        <f t="shared" si="96"/>
        <v>44564</v>
      </c>
      <c r="S496" s="1062">
        <f t="shared" si="96"/>
        <v>44561</v>
      </c>
      <c r="T496" s="1062">
        <f t="shared" si="96"/>
        <v>44561</v>
      </c>
      <c r="U496" s="1062">
        <f t="shared" si="96"/>
        <v>44582</v>
      </c>
      <c r="V496" s="1062">
        <f t="shared" si="96"/>
        <v>44589</v>
      </c>
      <c r="W496" s="1062">
        <f t="shared" si="96"/>
        <v>44594</v>
      </c>
      <c r="X496" s="1062">
        <f t="shared" si="96"/>
        <v>44599</v>
      </c>
      <c r="Y496" s="1063">
        <f t="shared" si="96"/>
        <v>44624</v>
      </c>
      <c r="Z496" s="1107">
        <v>44708</v>
      </c>
      <c r="AA496" s="95"/>
    </row>
    <row r="497" spans="1:27">
      <c r="A497" s="1869"/>
      <c r="B497" s="1055">
        <f t="shared" si="95"/>
        <v>50</v>
      </c>
      <c r="C497" s="1056" t="str">
        <f t="shared" si="95"/>
        <v>У_Т</v>
      </c>
      <c r="D497" s="1057" t="s">
        <v>1603</v>
      </c>
      <c r="E497" s="1058" t="s">
        <v>180</v>
      </c>
      <c r="F497" s="1057" t="s">
        <v>1603</v>
      </c>
      <c r="G497" s="1059" t="s">
        <v>514</v>
      </c>
      <c r="H497" s="1060" t="s">
        <v>1601</v>
      </c>
      <c r="I497" s="1061"/>
      <c r="J497" s="1062">
        <f t="shared" si="96"/>
        <v>44340</v>
      </c>
      <c r="K497" s="1062">
        <f t="shared" si="96"/>
        <v>44368</v>
      </c>
      <c r="L497" s="1062">
        <f t="shared" si="96"/>
        <v>44417</v>
      </c>
      <c r="M497" s="1062">
        <f t="shared" si="96"/>
        <v>44420</v>
      </c>
      <c r="N497" s="1062">
        <f t="shared" si="96"/>
        <v>44448</v>
      </c>
      <c r="O497" s="1062">
        <f t="shared" si="96"/>
        <v>44448</v>
      </c>
      <c r="P497" s="1062">
        <f t="shared" si="96"/>
        <v>44532</v>
      </c>
      <c r="Q497" s="1062">
        <f t="shared" si="96"/>
        <v>44564</v>
      </c>
      <c r="R497" s="1062">
        <f t="shared" si="96"/>
        <v>44564</v>
      </c>
      <c r="S497" s="1062">
        <f t="shared" si="96"/>
        <v>44561</v>
      </c>
      <c r="T497" s="1062">
        <f t="shared" si="96"/>
        <v>44561</v>
      </c>
      <c r="U497" s="1062">
        <f t="shared" si="96"/>
        <v>44582</v>
      </c>
      <c r="V497" s="1062">
        <f t="shared" si="96"/>
        <v>44589</v>
      </c>
      <c r="W497" s="1062">
        <f t="shared" si="96"/>
        <v>44594</v>
      </c>
      <c r="X497" s="1062">
        <f t="shared" si="96"/>
        <v>44599</v>
      </c>
      <c r="Y497" s="1063">
        <f t="shared" si="96"/>
        <v>44624</v>
      </c>
      <c r="Z497" s="1107">
        <v>44708</v>
      </c>
      <c r="AA497" s="95"/>
    </row>
    <row r="498" spans="1:27">
      <c r="A498" s="1869"/>
      <c r="B498" s="1055">
        <f t="shared" si="95"/>
        <v>50</v>
      </c>
      <c r="C498" s="1056" t="str">
        <f t="shared" si="95"/>
        <v>У_Т</v>
      </c>
      <c r="D498" s="1057" t="s">
        <v>1603</v>
      </c>
      <c r="E498" s="1058" t="s">
        <v>182</v>
      </c>
      <c r="F498" s="1057" t="s">
        <v>1603</v>
      </c>
      <c r="G498" s="1059" t="s">
        <v>514</v>
      </c>
      <c r="H498" s="1060" t="s">
        <v>1601</v>
      </c>
      <c r="I498" s="1061"/>
      <c r="J498" s="1062">
        <f t="shared" si="96"/>
        <v>44340</v>
      </c>
      <c r="K498" s="1062">
        <f t="shared" si="96"/>
        <v>44368</v>
      </c>
      <c r="L498" s="1062">
        <f t="shared" si="96"/>
        <v>44417</v>
      </c>
      <c r="M498" s="1062">
        <f t="shared" si="96"/>
        <v>44420</v>
      </c>
      <c r="N498" s="1062">
        <f t="shared" si="96"/>
        <v>44448</v>
      </c>
      <c r="O498" s="1062">
        <f t="shared" si="96"/>
        <v>44448</v>
      </c>
      <c r="P498" s="1062">
        <f t="shared" si="96"/>
        <v>44532</v>
      </c>
      <c r="Q498" s="1062">
        <f t="shared" si="96"/>
        <v>44564</v>
      </c>
      <c r="R498" s="1062">
        <f t="shared" si="96"/>
        <v>44564</v>
      </c>
      <c r="S498" s="1062">
        <f t="shared" si="96"/>
        <v>44561</v>
      </c>
      <c r="T498" s="1062">
        <f t="shared" si="96"/>
        <v>44561</v>
      </c>
      <c r="U498" s="1062">
        <f t="shared" si="96"/>
        <v>44582</v>
      </c>
      <c r="V498" s="1062">
        <f t="shared" si="96"/>
        <v>44589</v>
      </c>
      <c r="W498" s="1062">
        <f t="shared" si="96"/>
        <v>44594</v>
      </c>
      <c r="X498" s="1062">
        <f t="shared" si="96"/>
        <v>44599</v>
      </c>
      <c r="Y498" s="1063">
        <f t="shared" si="96"/>
        <v>44624</v>
      </c>
      <c r="Z498" s="1107">
        <v>44708</v>
      </c>
      <c r="AA498" s="95"/>
    </row>
    <row r="499" spans="1:27">
      <c r="A499" s="1869"/>
      <c r="B499" s="1055">
        <f t="shared" si="95"/>
        <v>50</v>
      </c>
      <c r="C499" s="1056" t="str">
        <f t="shared" si="95"/>
        <v>У_Т</v>
      </c>
      <c r="D499" s="1057" t="s">
        <v>1603</v>
      </c>
      <c r="E499" s="1058" t="s">
        <v>184</v>
      </c>
      <c r="F499" s="1057" t="s">
        <v>1603</v>
      </c>
      <c r="G499" s="1059" t="s">
        <v>514</v>
      </c>
      <c r="H499" s="1060" t="s">
        <v>1601</v>
      </c>
      <c r="I499" s="1061"/>
      <c r="J499" s="1062">
        <f t="shared" si="96"/>
        <v>44340</v>
      </c>
      <c r="K499" s="1062">
        <f t="shared" si="96"/>
        <v>44368</v>
      </c>
      <c r="L499" s="1062">
        <f t="shared" si="96"/>
        <v>44417</v>
      </c>
      <c r="M499" s="1062">
        <f t="shared" si="96"/>
        <v>44420</v>
      </c>
      <c r="N499" s="1062">
        <f t="shared" si="96"/>
        <v>44448</v>
      </c>
      <c r="O499" s="1062">
        <f t="shared" si="96"/>
        <v>44448</v>
      </c>
      <c r="P499" s="1062">
        <f t="shared" si="96"/>
        <v>44532</v>
      </c>
      <c r="Q499" s="1062">
        <f t="shared" si="96"/>
        <v>44564</v>
      </c>
      <c r="R499" s="1062">
        <f t="shared" si="96"/>
        <v>44564</v>
      </c>
      <c r="S499" s="1062">
        <f t="shared" si="96"/>
        <v>44561</v>
      </c>
      <c r="T499" s="1062">
        <f t="shared" si="96"/>
        <v>44561</v>
      </c>
      <c r="U499" s="1062">
        <f t="shared" si="96"/>
        <v>44582</v>
      </c>
      <c r="V499" s="1062">
        <f t="shared" si="96"/>
        <v>44589</v>
      </c>
      <c r="W499" s="1062">
        <f t="shared" si="96"/>
        <v>44594</v>
      </c>
      <c r="X499" s="1062">
        <f t="shared" si="96"/>
        <v>44599</v>
      </c>
      <c r="Y499" s="1063">
        <f t="shared" si="96"/>
        <v>44624</v>
      </c>
      <c r="Z499" s="1064">
        <v>45077</v>
      </c>
      <c r="AA499" s="95"/>
    </row>
    <row r="500" spans="1:27">
      <c r="A500" s="1869"/>
      <c r="B500" s="1055">
        <f t="shared" si="95"/>
        <v>50</v>
      </c>
      <c r="C500" s="1056" t="str">
        <f t="shared" si="95"/>
        <v>У_Т</v>
      </c>
      <c r="D500" s="1057" t="s">
        <v>1603</v>
      </c>
      <c r="E500" s="1058" t="s">
        <v>1931</v>
      </c>
      <c r="F500" s="1057" t="s">
        <v>1603</v>
      </c>
      <c r="G500" s="1059" t="s">
        <v>514</v>
      </c>
      <c r="H500" s="1060" t="s">
        <v>1601</v>
      </c>
      <c r="I500" s="1061"/>
      <c r="J500" s="1062">
        <f t="shared" si="96"/>
        <v>44340</v>
      </c>
      <c r="K500" s="1062">
        <f t="shared" si="96"/>
        <v>44368</v>
      </c>
      <c r="L500" s="1062">
        <f t="shared" si="96"/>
        <v>44417</v>
      </c>
      <c r="M500" s="1062">
        <f t="shared" si="96"/>
        <v>44420</v>
      </c>
      <c r="N500" s="1062">
        <f t="shared" si="96"/>
        <v>44448</v>
      </c>
      <c r="O500" s="1062">
        <f t="shared" si="96"/>
        <v>44448</v>
      </c>
      <c r="P500" s="1062">
        <f t="shared" si="96"/>
        <v>44532</v>
      </c>
      <c r="Q500" s="1062">
        <f t="shared" si="96"/>
        <v>44564</v>
      </c>
      <c r="R500" s="1062">
        <f t="shared" si="96"/>
        <v>44564</v>
      </c>
      <c r="S500" s="1062">
        <f t="shared" si="96"/>
        <v>44561</v>
      </c>
      <c r="T500" s="1062">
        <f t="shared" si="96"/>
        <v>44561</v>
      </c>
      <c r="U500" s="1062">
        <f t="shared" si="96"/>
        <v>44582</v>
      </c>
      <c r="V500" s="1062">
        <f t="shared" si="96"/>
        <v>44589</v>
      </c>
      <c r="W500" s="1062">
        <f t="shared" si="96"/>
        <v>44594</v>
      </c>
      <c r="X500" s="1062">
        <f t="shared" si="96"/>
        <v>44599</v>
      </c>
      <c r="Y500" s="1063">
        <f t="shared" si="96"/>
        <v>44624</v>
      </c>
      <c r="Z500" s="1064">
        <v>45077</v>
      </c>
      <c r="AA500" s="95"/>
    </row>
    <row r="501" spans="1:27">
      <c r="A501" s="1869"/>
      <c r="B501" s="1055">
        <f t="shared" si="95"/>
        <v>50</v>
      </c>
      <c r="C501" s="1056" t="str">
        <f t="shared" si="95"/>
        <v>У_Т</v>
      </c>
      <c r="D501" s="1057" t="s">
        <v>1603</v>
      </c>
      <c r="E501" s="1058" t="s">
        <v>186</v>
      </c>
      <c r="F501" s="1057" t="s">
        <v>1603</v>
      </c>
      <c r="G501" s="1059" t="s">
        <v>514</v>
      </c>
      <c r="H501" s="1060" t="s">
        <v>827</v>
      </c>
      <c r="I501" s="1061"/>
      <c r="J501" s="1062">
        <f t="shared" si="96"/>
        <v>44340</v>
      </c>
      <c r="K501" s="1062">
        <f t="shared" si="96"/>
        <v>44368</v>
      </c>
      <c r="L501" s="1062">
        <f t="shared" si="96"/>
        <v>44417</v>
      </c>
      <c r="M501" s="1062">
        <f t="shared" si="96"/>
        <v>44420</v>
      </c>
      <c r="N501" s="1062">
        <f t="shared" si="96"/>
        <v>44448</v>
      </c>
      <c r="O501" s="1062">
        <f t="shared" si="96"/>
        <v>44448</v>
      </c>
      <c r="P501" s="1062">
        <f t="shared" si="96"/>
        <v>44532</v>
      </c>
      <c r="Q501" s="1062">
        <f t="shared" si="96"/>
        <v>44564</v>
      </c>
      <c r="R501" s="1062">
        <f t="shared" si="96"/>
        <v>44564</v>
      </c>
      <c r="S501" s="1062">
        <f t="shared" si="96"/>
        <v>44561</v>
      </c>
      <c r="T501" s="1062">
        <f t="shared" si="96"/>
        <v>44561</v>
      </c>
      <c r="U501" s="1062">
        <f t="shared" si="96"/>
        <v>44582</v>
      </c>
      <c r="V501" s="1062">
        <f t="shared" si="96"/>
        <v>44589</v>
      </c>
      <c r="W501" s="1062">
        <f t="shared" si="96"/>
        <v>44594</v>
      </c>
      <c r="X501" s="1062">
        <f t="shared" si="96"/>
        <v>44599</v>
      </c>
      <c r="Y501" s="1063">
        <f t="shared" si="96"/>
        <v>44624</v>
      </c>
      <c r="Z501" s="1107">
        <v>44618</v>
      </c>
      <c r="AA501" s="95"/>
    </row>
    <row r="502" spans="1:27">
      <c r="A502" s="1869"/>
      <c r="B502" s="1055">
        <f t="shared" si="95"/>
        <v>50</v>
      </c>
      <c r="C502" s="1056" t="str">
        <f t="shared" si="95"/>
        <v>У_Т</v>
      </c>
      <c r="D502" s="1057" t="s">
        <v>1603</v>
      </c>
      <c r="E502" s="1058" t="s">
        <v>536</v>
      </c>
      <c r="F502" s="1057" t="s">
        <v>1603</v>
      </c>
      <c r="G502" s="1059" t="s">
        <v>514</v>
      </c>
      <c r="H502" s="1060" t="s">
        <v>828</v>
      </c>
      <c r="I502" s="1061"/>
      <c r="J502" s="1062">
        <f t="shared" si="96"/>
        <v>44340</v>
      </c>
      <c r="K502" s="1062">
        <f t="shared" si="96"/>
        <v>44368</v>
      </c>
      <c r="L502" s="1062">
        <f t="shared" si="96"/>
        <v>44417</v>
      </c>
      <c r="M502" s="1062">
        <f t="shared" si="96"/>
        <v>44420</v>
      </c>
      <c r="N502" s="1062">
        <f t="shared" si="96"/>
        <v>44448</v>
      </c>
      <c r="O502" s="1062">
        <f t="shared" si="96"/>
        <v>44448</v>
      </c>
      <c r="P502" s="1062">
        <f t="shared" si="96"/>
        <v>44532</v>
      </c>
      <c r="Q502" s="1062">
        <f t="shared" si="96"/>
        <v>44564</v>
      </c>
      <c r="R502" s="1062">
        <f t="shared" si="96"/>
        <v>44564</v>
      </c>
      <c r="S502" s="1062">
        <f t="shared" si="96"/>
        <v>44561</v>
      </c>
      <c r="T502" s="1062">
        <f t="shared" si="96"/>
        <v>44561</v>
      </c>
      <c r="U502" s="1062">
        <f t="shared" si="96"/>
        <v>44582</v>
      </c>
      <c r="V502" s="1062">
        <f t="shared" si="96"/>
        <v>44589</v>
      </c>
      <c r="W502" s="1062">
        <f t="shared" si="96"/>
        <v>44594</v>
      </c>
      <c r="X502" s="1062">
        <f t="shared" si="96"/>
        <v>44599</v>
      </c>
      <c r="Y502" s="1063">
        <f t="shared" si="96"/>
        <v>44624</v>
      </c>
      <c r="Z502" s="1107">
        <v>44600</v>
      </c>
      <c r="AA502" s="95"/>
    </row>
    <row r="503" spans="1:27" ht="37.5">
      <c r="A503" s="1869"/>
      <c r="B503" s="1055">
        <f t="shared" si="95"/>
        <v>50</v>
      </c>
      <c r="C503" s="1056" t="str">
        <f t="shared" si="95"/>
        <v>У_Т</v>
      </c>
      <c r="D503" s="1057" t="s">
        <v>1603</v>
      </c>
      <c r="E503" s="1058" t="s">
        <v>513</v>
      </c>
      <c r="F503" s="1057" t="s">
        <v>1603</v>
      </c>
      <c r="G503" s="1059" t="s">
        <v>514</v>
      </c>
      <c r="H503" s="1060" t="s">
        <v>829</v>
      </c>
      <c r="I503" s="1061"/>
      <c r="J503" s="1062">
        <f t="shared" ref="J503:Y509" si="97">J$492</f>
        <v>44340</v>
      </c>
      <c r="K503" s="1062">
        <f t="shared" si="97"/>
        <v>44368</v>
      </c>
      <c r="L503" s="1062">
        <f t="shared" si="97"/>
        <v>44417</v>
      </c>
      <c r="M503" s="1062">
        <f t="shared" si="97"/>
        <v>44420</v>
      </c>
      <c r="N503" s="1062">
        <f t="shared" si="97"/>
        <v>44448</v>
      </c>
      <c r="O503" s="1062">
        <f t="shared" si="97"/>
        <v>44448</v>
      </c>
      <c r="P503" s="1062">
        <f t="shared" si="97"/>
        <v>44532</v>
      </c>
      <c r="Q503" s="1062">
        <f t="shared" si="97"/>
        <v>44564</v>
      </c>
      <c r="R503" s="1062">
        <f t="shared" si="97"/>
        <v>44564</v>
      </c>
      <c r="S503" s="1062">
        <f t="shared" si="97"/>
        <v>44561</v>
      </c>
      <c r="T503" s="1062">
        <f t="shared" si="97"/>
        <v>44561</v>
      </c>
      <c r="U503" s="1062">
        <f t="shared" si="97"/>
        <v>44582</v>
      </c>
      <c r="V503" s="1062">
        <f t="shared" si="97"/>
        <v>44589</v>
      </c>
      <c r="W503" s="1062">
        <f t="shared" si="97"/>
        <v>44594</v>
      </c>
      <c r="X503" s="1062">
        <f t="shared" si="97"/>
        <v>44599</v>
      </c>
      <c r="Y503" s="1063">
        <f t="shared" si="97"/>
        <v>44624</v>
      </c>
      <c r="Z503" s="1064">
        <v>44423</v>
      </c>
      <c r="AA503" s="95"/>
    </row>
    <row r="504" spans="1:27" ht="37.5">
      <c r="A504" s="1869"/>
      <c r="B504" s="1055">
        <f t="shared" si="95"/>
        <v>50</v>
      </c>
      <c r="C504" s="1056" t="str">
        <f t="shared" si="95"/>
        <v>У_Т</v>
      </c>
      <c r="D504" s="1057" t="s">
        <v>1603</v>
      </c>
      <c r="E504" s="1058" t="s">
        <v>516</v>
      </c>
      <c r="F504" s="1057" t="s">
        <v>1603</v>
      </c>
      <c r="G504" s="1059" t="s">
        <v>514</v>
      </c>
      <c r="H504" s="1060" t="s">
        <v>829</v>
      </c>
      <c r="I504" s="1061"/>
      <c r="J504" s="1062">
        <f t="shared" si="97"/>
        <v>44340</v>
      </c>
      <c r="K504" s="1062">
        <f t="shared" si="97"/>
        <v>44368</v>
      </c>
      <c r="L504" s="1062">
        <f t="shared" si="97"/>
        <v>44417</v>
      </c>
      <c r="M504" s="1062">
        <f t="shared" si="97"/>
        <v>44420</v>
      </c>
      <c r="N504" s="1062">
        <f t="shared" si="97"/>
        <v>44448</v>
      </c>
      <c r="O504" s="1062">
        <f t="shared" si="97"/>
        <v>44448</v>
      </c>
      <c r="P504" s="1062">
        <f t="shared" si="97"/>
        <v>44532</v>
      </c>
      <c r="Q504" s="1062">
        <f t="shared" si="97"/>
        <v>44564</v>
      </c>
      <c r="R504" s="1062">
        <f t="shared" si="97"/>
        <v>44564</v>
      </c>
      <c r="S504" s="1062">
        <f t="shared" si="97"/>
        <v>44561</v>
      </c>
      <c r="T504" s="1062">
        <f t="shared" si="97"/>
        <v>44561</v>
      </c>
      <c r="U504" s="1062">
        <f t="shared" si="97"/>
        <v>44582</v>
      </c>
      <c r="V504" s="1062">
        <f t="shared" si="97"/>
        <v>44589</v>
      </c>
      <c r="W504" s="1062">
        <f t="shared" si="97"/>
        <v>44594</v>
      </c>
      <c r="X504" s="1062">
        <f t="shared" si="97"/>
        <v>44599</v>
      </c>
      <c r="Y504" s="1063">
        <f t="shared" si="97"/>
        <v>44624</v>
      </c>
      <c r="Z504" s="1064">
        <v>44423</v>
      </c>
      <c r="AA504" s="95"/>
    </row>
    <row r="505" spans="1:27" ht="37.5">
      <c r="A505" s="1869"/>
      <c r="B505" s="1055">
        <f t="shared" si="95"/>
        <v>50</v>
      </c>
      <c r="C505" s="1056" t="str">
        <f t="shared" si="95"/>
        <v>У_Т</v>
      </c>
      <c r="D505" s="1057" t="s">
        <v>1603</v>
      </c>
      <c r="E505" s="1058" t="s">
        <v>159</v>
      </c>
      <c r="F505" s="1057" t="s">
        <v>1603</v>
      </c>
      <c r="G505" s="1059" t="s">
        <v>514</v>
      </c>
      <c r="H505" s="1060" t="s">
        <v>829</v>
      </c>
      <c r="I505" s="1061"/>
      <c r="J505" s="1062">
        <f t="shared" si="97"/>
        <v>44340</v>
      </c>
      <c r="K505" s="1062">
        <f t="shared" si="97"/>
        <v>44368</v>
      </c>
      <c r="L505" s="1062">
        <f t="shared" si="97"/>
        <v>44417</v>
      </c>
      <c r="M505" s="1062">
        <f t="shared" si="97"/>
        <v>44420</v>
      </c>
      <c r="N505" s="1062">
        <f t="shared" si="97"/>
        <v>44448</v>
      </c>
      <c r="O505" s="1062">
        <f t="shared" si="97"/>
        <v>44448</v>
      </c>
      <c r="P505" s="1062">
        <f t="shared" si="97"/>
        <v>44532</v>
      </c>
      <c r="Q505" s="1062">
        <f t="shared" si="97"/>
        <v>44564</v>
      </c>
      <c r="R505" s="1062">
        <f t="shared" si="97"/>
        <v>44564</v>
      </c>
      <c r="S505" s="1062">
        <f t="shared" si="97"/>
        <v>44561</v>
      </c>
      <c r="T505" s="1062">
        <f t="shared" si="97"/>
        <v>44561</v>
      </c>
      <c r="U505" s="1062">
        <f t="shared" si="97"/>
        <v>44582</v>
      </c>
      <c r="V505" s="1062">
        <f t="shared" si="97"/>
        <v>44589</v>
      </c>
      <c r="W505" s="1062">
        <f t="shared" si="97"/>
        <v>44594</v>
      </c>
      <c r="X505" s="1062">
        <f t="shared" si="97"/>
        <v>44599</v>
      </c>
      <c r="Y505" s="1063">
        <f t="shared" si="97"/>
        <v>44624</v>
      </c>
      <c r="Z505" s="1064">
        <v>44423</v>
      </c>
      <c r="AA505" s="95"/>
    </row>
    <row r="506" spans="1:27" ht="37.5">
      <c r="A506" s="1869"/>
      <c r="B506" s="1055">
        <f t="shared" si="95"/>
        <v>50</v>
      </c>
      <c r="C506" s="1056" t="str">
        <f t="shared" si="95"/>
        <v>У_Т</v>
      </c>
      <c r="D506" s="1057" t="s">
        <v>1603</v>
      </c>
      <c r="E506" s="1058" t="s">
        <v>161</v>
      </c>
      <c r="F506" s="1057" t="s">
        <v>1603</v>
      </c>
      <c r="G506" s="1059" t="s">
        <v>514</v>
      </c>
      <c r="H506" s="1060" t="s">
        <v>829</v>
      </c>
      <c r="I506" s="1061"/>
      <c r="J506" s="1062">
        <f t="shared" si="97"/>
        <v>44340</v>
      </c>
      <c r="K506" s="1062">
        <f t="shared" si="97"/>
        <v>44368</v>
      </c>
      <c r="L506" s="1062">
        <f t="shared" si="97"/>
        <v>44417</v>
      </c>
      <c r="M506" s="1062">
        <f t="shared" si="97"/>
        <v>44420</v>
      </c>
      <c r="N506" s="1062">
        <f t="shared" si="97"/>
        <v>44448</v>
      </c>
      <c r="O506" s="1062">
        <f t="shared" si="97"/>
        <v>44448</v>
      </c>
      <c r="P506" s="1062">
        <f t="shared" si="97"/>
        <v>44532</v>
      </c>
      <c r="Q506" s="1062">
        <f t="shared" si="97"/>
        <v>44564</v>
      </c>
      <c r="R506" s="1062">
        <f t="shared" si="97"/>
        <v>44564</v>
      </c>
      <c r="S506" s="1062">
        <f t="shared" si="97"/>
        <v>44561</v>
      </c>
      <c r="T506" s="1062">
        <f t="shared" si="97"/>
        <v>44561</v>
      </c>
      <c r="U506" s="1062">
        <f t="shared" si="97"/>
        <v>44582</v>
      </c>
      <c r="V506" s="1062">
        <f t="shared" si="97"/>
        <v>44589</v>
      </c>
      <c r="W506" s="1062">
        <f t="shared" si="97"/>
        <v>44594</v>
      </c>
      <c r="X506" s="1062">
        <f t="shared" si="97"/>
        <v>44599</v>
      </c>
      <c r="Y506" s="1063">
        <f t="shared" si="97"/>
        <v>44624</v>
      </c>
      <c r="Z506" s="1064">
        <v>44423</v>
      </c>
      <c r="AA506" s="95"/>
    </row>
    <row r="507" spans="1:27" ht="37.5">
      <c r="A507" s="1869"/>
      <c r="B507" s="1055">
        <f t="shared" si="95"/>
        <v>50</v>
      </c>
      <c r="C507" s="1056" t="str">
        <f t="shared" si="95"/>
        <v>У_Т</v>
      </c>
      <c r="D507" s="1057" t="s">
        <v>1603</v>
      </c>
      <c r="E507" s="1058" t="s">
        <v>830</v>
      </c>
      <c r="F507" s="1057" t="s">
        <v>1603</v>
      </c>
      <c r="G507" s="1059" t="s">
        <v>514</v>
      </c>
      <c r="H507" s="1060" t="s">
        <v>831</v>
      </c>
      <c r="I507" s="1061"/>
      <c r="J507" s="1062">
        <f t="shared" si="97"/>
        <v>44340</v>
      </c>
      <c r="K507" s="1062">
        <f t="shared" si="97"/>
        <v>44368</v>
      </c>
      <c r="L507" s="1062">
        <f t="shared" si="97"/>
        <v>44417</v>
      </c>
      <c r="M507" s="1062">
        <f t="shared" si="97"/>
        <v>44420</v>
      </c>
      <c r="N507" s="1062">
        <f t="shared" si="97"/>
        <v>44448</v>
      </c>
      <c r="O507" s="1062">
        <f t="shared" si="97"/>
        <v>44448</v>
      </c>
      <c r="P507" s="1062">
        <f t="shared" si="97"/>
        <v>44532</v>
      </c>
      <c r="Q507" s="1062">
        <f t="shared" si="97"/>
        <v>44564</v>
      </c>
      <c r="R507" s="1062">
        <f t="shared" si="97"/>
        <v>44564</v>
      </c>
      <c r="S507" s="1062">
        <f t="shared" si="97"/>
        <v>44561</v>
      </c>
      <c r="T507" s="1062">
        <f t="shared" si="97"/>
        <v>44561</v>
      </c>
      <c r="U507" s="1062">
        <f t="shared" si="97"/>
        <v>44582</v>
      </c>
      <c r="V507" s="1062">
        <f t="shared" si="97"/>
        <v>44589</v>
      </c>
      <c r="W507" s="1062">
        <f t="shared" si="97"/>
        <v>44594</v>
      </c>
      <c r="X507" s="1062">
        <f t="shared" si="97"/>
        <v>44599</v>
      </c>
      <c r="Y507" s="1063">
        <f t="shared" si="97"/>
        <v>44624</v>
      </c>
      <c r="Z507" s="1107">
        <v>44383</v>
      </c>
      <c r="AA507" s="95"/>
    </row>
    <row r="508" spans="1:27" ht="37.5">
      <c r="A508" s="1869"/>
      <c r="B508" s="1055">
        <f t="shared" si="95"/>
        <v>50</v>
      </c>
      <c r="C508" s="1056" t="str">
        <f t="shared" si="95"/>
        <v>У_Т</v>
      </c>
      <c r="D508" s="1057" t="s">
        <v>1603</v>
      </c>
      <c r="E508" s="1058" t="s">
        <v>832</v>
      </c>
      <c r="F508" s="1057" t="s">
        <v>1603</v>
      </c>
      <c r="G508" s="1059" t="s">
        <v>514</v>
      </c>
      <c r="H508" s="1060" t="s">
        <v>831</v>
      </c>
      <c r="I508" s="1061"/>
      <c r="J508" s="1062">
        <f t="shared" si="97"/>
        <v>44340</v>
      </c>
      <c r="K508" s="1062">
        <f t="shared" si="97"/>
        <v>44368</v>
      </c>
      <c r="L508" s="1062">
        <f t="shared" si="97"/>
        <v>44417</v>
      </c>
      <c r="M508" s="1062">
        <f t="shared" si="97"/>
        <v>44420</v>
      </c>
      <c r="N508" s="1062">
        <f t="shared" si="97"/>
        <v>44448</v>
      </c>
      <c r="O508" s="1062">
        <f t="shared" si="97"/>
        <v>44448</v>
      </c>
      <c r="P508" s="1062">
        <f t="shared" si="97"/>
        <v>44532</v>
      </c>
      <c r="Q508" s="1062">
        <f t="shared" si="97"/>
        <v>44564</v>
      </c>
      <c r="R508" s="1062">
        <f t="shared" si="97"/>
        <v>44564</v>
      </c>
      <c r="S508" s="1062">
        <f t="shared" si="97"/>
        <v>44561</v>
      </c>
      <c r="T508" s="1062">
        <f t="shared" si="97"/>
        <v>44561</v>
      </c>
      <c r="U508" s="1062">
        <f t="shared" si="97"/>
        <v>44582</v>
      </c>
      <c r="V508" s="1062">
        <f t="shared" si="97"/>
        <v>44589</v>
      </c>
      <c r="W508" s="1062">
        <f t="shared" si="97"/>
        <v>44594</v>
      </c>
      <c r="X508" s="1062">
        <f t="shared" si="97"/>
        <v>44599</v>
      </c>
      <c r="Y508" s="1063">
        <f t="shared" si="97"/>
        <v>44624</v>
      </c>
      <c r="Z508" s="1107">
        <v>44593</v>
      </c>
      <c r="AA508" s="95"/>
    </row>
    <row r="509" spans="1:27">
      <c r="A509" s="1869"/>
      <c r="B509" s="1065">
        <f t="shared" si="95"/>
        <v>50</v>
      </c>
      <c r="C509" s="1066" t="str">
        <f t="shared" si="95"/>
        <v>У_Т</v>
      </c>
      <c r="D509" s="1067" t="s">
        <v>1603</v>
      </c>
      <c r="E509" s="1068" t="s">
        <v>833</v>
      </c>
      <c r="F509" s="1067" t="s">
        <v>1603</v>
      </c>
      <c r="G509" s="1069" t="s">
        <v>514</v>
      </c>
      <c r="H509" s="1070" t="s">
        <v>834</v>
      </c>
      <c r="I509" s="1071"/>
      <c r="J509" s="1072">
        <f t="shared" si="97"/>
        <v>44340</v>
      </c>
      <c r="K509" s="1072">
        <f t="shared" si="97"/>
        <v>44368</v>
      </c>
      <c r="L509" s="1072">
        <f t="shared" si="97"/>
        <v>44417</v>
      </c>
      <c r="M509" s="1072">
        <f t="shared" si="97"/>
        <v>44420</v>
      </c>
      <c r="N509" s="1072">
        <f t="shared" si="97"/>
        <v>44448</v>
      </c>
      <c r="O509" s="1072">
        <f t="shared" si="97"/>
        <v>44448</v>
      </c>
      <c r="P509" s="1072">
        <f t="shared" si="97"/>
        <v>44532</v>
      </c>
      <c r="Q509" s="1072">
        <f t="shared" si="97"/>
        <v>44564</v>
      </c>
      <c r="R509" s="1072">
        <f t="shared" si="97"/>
        <v>44564</v>
      </c>
      <c r="S509" s="1072">
        <f t="shared" si="97"/>
        <v>44561</v>
      </c>
      <c r="T509" s="1072">
        <f t="shared" si="97"/>
        <v>44561</v>
      </c>
      <c r="U509" s="1072">
        <f t="shared" si="97"/>
        <v>44582</v>
      </c>
      <c r="V509" s="1072">
        <f t="shared" si="97"/>
        <v>44589</v>
      </c>
      <c r="W509" s="1072">
        <f t="shared" si="97"/>
        <v>44594</v>
      </c>
      <c r="X509" s="1072">
        <f t="shared" si="97"/>
        <v>44599</v>
      </c>
      <c r="Y509" s="1073">
        <f t="shared" si="97"/>
        <v>44624</v>
      </c>
      <c r="Z509" s="1107">
        <v>44548</v>
      </c>
      <c r="AA509" s="95"/>
    </row>
    <row r="510" spans="1:27" ht="37.5">
      <c r="A510" s="1869">
        <f>A492+1</f>
        <v>47</v>
      </c>
      <c r="B510" s="1044">
        <v>51</v>
      </c>
      <c r="C510" s="1045" t="s">
        <v>727</v>
      </c>
      <c r="D510" s="1046" t="s">
        <v>1605</v>
      </c>
      <c r="E510" s="1047" t="s">
        <v>732</v>
      </c>
      <c r="F510" s="1046" t="s">
        <v>1605</v>
      </c>
      <c r="G510" s="1048" t="s">
        <v>514</v>
      </c>
      <c r="H510" s="1049" t="s">
        <v>835</v>
      </c>
      <c r="I510" s="1050" t="str">
        <f>$I$5</f>
        <v>2-х этапный ЗЗП, без ПС</v>
      </c>
      <c r="J510" s="1051">
        <f>IFERROR(VLOOKUP($D$510,'ИСХОДНИК-даты-2х'!$D$10:$AI$139,2,0),"-")</f>
        <v>44449</v>
      </c>
      <c r="K510" s="1078">
        <f>IFERROR(VLOOKUP($D$510,'ИСХОДНИК-даты-2х'!$D$10:$AI$139,3,0),"-")</f>
        <v>44477</v>
      </c>
      <c r="L510" s="970">
        <f>IFERROR(VLOOKUP($D$510,'ИСХОДНИК-даты-2х'!$D$10:$AI$139,4,0),"-")</f>
        <v>44526</v>
      </c>
      <c r="M510" s="911">
        <f>IFERROR(VLOOKUP($D$510,'ИСХОДНИК-даты-2х'!$D$10:$AI$139,5,0),"-")</f>
        <v>44531</v>
      </c>
      <c r="N510" s="911">
        <f>IFERROR(VLOOKUP($D$510,'ИСХОДНИК-даты-2х'!$D$10:$AI$139,6,0),"-")</f>
        <v>44559</v>
      </c>
      <c r="O510" s="911">
        <f>IFERROR(VLOOKUP($D$510,'ИСХОДНИК-даты-2х'!$D$10:$AI$139,7,0),"-")</f>
        <v>44559</v>
      </c>
      <c r="P510" s="911">
        <f>IFERROR(VLOOKUP($D$510,'ИСХОДНИК-даты-2х'!$D$10:$AI$139,8,0),"-")</f>
        <v>44643</v>
      </c>
      <c r="Q510" s="911">
        <f>IFERROR(VLOOKUP($D$510,'ИСХОДНИК-даты-2х'!$D$10:$AI$139,9,0),"-")</f>
        <v>44673</v>
      </c>
      <c r="R510" s="911">
        <f>IFERROR(VLOOKUP($D$510,'ИСХОДНИК-даты-2х'!$D$10:$AI$139,10,0),"-")</f>
        <v>44673</v>
      </c>
      <c r="S510" s="911">
        <f>IFERROR(VLOOKUP($D$510,'ИСХОДНИК-даты-2х'!$D$10:$AI$139,11,0),"-")</f>
        <v>44672</v>
      </c>
      <c r="T510" s="911">
        <f>IFERROR(VLOOKUP($D$510,'ИСХОДНИК-даты-2х'!$D$10:$AI$139,12,0),"-")</f>
        <v>44672</v>
      </c>
      <c r="U510" s="911">
        <f>IFERROR(VLOOKUP($D$510,'ИСХОДНИК-даты-2х'!$D$10:$AI$139,13,0),"-")</f>
        <v>44693</v>
      </c>
      <c r="V510" s="911">
        <f>IFERROR(VLOOKUP($D$510,'ИСХОДНИК-даты-2х'!$D$10:$AI$139,14,0),"-")</f>
        <v>44700</v>
      </c>
      <c r="W510" s="911">
        <f>IFERROR(VLOOKUP($D$510,'ИСХОДНИК-даты-2х'!$D$10:$AI$139,15,0),"-")</f>
        <v>44705</v>
      </c>
      <c r="X510" s="911">
        <f>IFERROR(VLOOKUP($D$510,'ИСХОДНИК-даты-2х'!$D$10:$AI$139,16,0),"-")</f>
        <v>44708</v>
      </c>
      <c r="Y510" s="1079">
        <f>IFERROR(VLOOKUP($D$510,'ИСХОДНИК-даты-2х'!$D$10:$AI$139,17,0),"-")</f>
        <v>44733</v>
      </c>
      <c r="Z510" s="1107">
        <v>44695</v>
      </c>
      <c r="AA510" s="95"/>
    </row>
    <row r="511" spans="1:27">
      <c r="A511" s="1869"/>
      <c r="B511" s="1055">
        <f t="shared" ref="B511:C516" si="98">B$510</f>
        <v>51</v>
      </c>
      <c r="C511" s="1056" t="str">
        <f t="shared" si="98"/>
        <v>У_Т</v>
      </c>
      <c r="D511" s="1057" t="s">
        <v>1605</v>
      </c>
      <c r="E511" s="1058" t="s">
        <v>552</v>
      </c>
      <c r="F511" s="1057" t="s">
        <v>1605</v>
      </c>
      <c r="G511" s="1059" t="s">
        <v>514</v>
      </c>
      <c r="H511" s="1060" t="s">
        <v>836</v>
      </c>
      <c r="I511" s="1061"/>
      <c r="J511" s="1062">
        <f t="shared" ref="J511:Y516" si="99">J$510</f>
        <v>44449</v>
      </c>
      <c r="K511" s="1062">
        <f t="shared" si="99"/>
        <v>44477</v>
      </c>
      <c r="L511" s="1062">
        <f t="shared" si="99"/>
        <v>44526</v>
      </c>
      <c r="M511" s="1062">
        <f t="shared" si="99"/>
        <v>44531</v>
      </c>
      <c r="N511" s="1062">
        <f t="shared" si="99"/>
        <v>44559</v>
      </c>
      <c r="O511" s="1062">
        <f t="shared" si="99"/>
        <v>44559</v>
      </c>
      <c r="P511" s="1062">
        <f t="shared" si="99"/>
        <v>44643</v>
      </c>
      <c r="Q511" s="1062">
        <f t="shared" si="99"/>
        <v>44673</v>
      </c>
      <c r="R511" s="1062">
        <f t="shared" si="99"/>
        <v>44673</v>
      </c>
      <c r="S511" s="1062">
        <f t="shared" si="99"/>
        <v>44672</v>
      </c>
      <c r="T511" s="1062">
        <f t="shared" si="99"/>
        <v>44672</v>
      </c>
      <c r="U511" s="1062">
        <f t="shared" si="99"/>
        <v>44693</v>
      </c>
      <c r="V511" s="1062">
        <f t="shared" si="99"/>
        <v>44700</v>
      </c>
      <c r="W511" s="1062">
        <f t="shared" si="99"/>
        <v>44705</v>
      </c>
      <c r="X511" s="1062">
        <f t="shared" si="99"/>
        <v>44708</v>
      </c>
      <c r="Y511" s="1063">
        <f t="shared" si="99"/>
        <v>44733</v>
      </c>
      <c r="Z511" s="1104" t="e">
        <f>#N/A</f>
        <v>#N/A</v>
      </c>
      <c r="AA511" s="95"/>
    </row>
    <row r="512" spans="1:27">
      <c r="A512" s="1869"/>
      <c r="B512" s="1055">
        <f t="shared" si="98"/>
        <v>51</v>
      </c>
      <c r="C512" s="1056" t="str">
        <f t="shared" si="98"/>
        <v>У_Т</v>
      </c>
      <c r="D512" s="1057" t="s">
        <v>1605</v>
      </c>
      <c r="E512" s="1058" t="s">
        <v>554</v>
      </c>
      <c r="F512" s="1057" t="s">
        <v>1605</v>
      </c>
      <c r="G512" s="1059" t="s">
        <v>514</v>
      </c>
      <c r="H512" s="1060" t="s">
        <v>1604</v>
      </c>
      <c r="I512" s="1061"/>
      <c r="J512" s="1062">
        <f t="shared" si="99"/>
        <v>44449</v>
      </c>
      <c r="K512" s="1062">
        <f t="shared" si="99"/>
        <v>44477</v>
      </c>
      <c r="L512" s="1062">
        <f t="shared" si="99"/>
        <v>44526</v>
      </c>
      <c r="M512" s="1062">
        <f t="shared" si="99"/>
        <v>44531</v>
      </c>
      <c r="N512" s="1062">
        <f t="shared" si="99"/>
        <v>44559</v>
      </c>
      <c r="O512" s="1062">
        <f t="shared" si="99"/>
        <v>44559</v>
      </c>
      <c r="P512" s="1062">
        <f t="shared" si="99"/>
        <v>44643</v>
      </c>
      <c r="Q512" s="1062">
        <f t="shared" si="99"/>
        <v>44673</v>
      </c>
      <c r="R512" s="1062">
        <f t="shared" si="99"/>
        <v>44673</v>
      </c>
      <c r="S512" s="1062">
        <f t="shared" si="99"/>
        <v>44672</v>
      </c>
      <c r="T512" s="1062">
        <f t="shared" si="99"/>
        <v>44672</v>
      </c>
      <c r="U512" s="1062">
        <f t="shared" si="99"/>
        <v>44693</v>
      </c>
      <c r="V512" s="1062">
        <f t="shared" si="99"/>
        <v>44700</v>
      </c>
      <c r="W512" s="1062">
        <f t="shared" si="99"/>
        <v>44705</v>
      </c>
      <c r="X512" s="1062">
        <f t="shared" si="99"/>
        <v>44708</v>
      </c>
      <c r="Y512" s="1063">
        <f t="shared" si="99"/>
        <v>44733</v>
      </c>
      <c r="Z512" s="1104" t="e">
        <f>#N/A</f>
        <v>#N/A</v>
      </c>
      <c r="AA512" s="95"/>
    </row>
    <row r="513" spans="1:27" ht="56.25">
      <c r="A513" s="1869"/>
      <c r="B513" s="1055">
        <f t="shared" si="98"/>
        <v>51</v>
      </c>
      <c r="C513" s="1056" t="str">
        <f t="shared" si="98"/>
        <v>У_Т</v>
      </c>
      <c r="D513" s="1057" t="s">
        <v>1605</v>
      </c>
      <c r="E513" s="1058" t="s">
        <v>837</v>
      </c>
      <c r="F513" s="1057" t="s">
        <v>1605</v>
      </c>
      <c r="G513" s="1059" t="s">
        <v>514</v>
      </c>
      <c r="H513" s="1060" t="s">
        <v>838</v>
      </c>
      <c r="I513" s="1061"/>
      <c r="J513" s="1062">
        <f t="shared" si="99"/>
        <v>44449</v>
      </c>
      <c r="K513" s="1062">
        <f t="shared" si="99"/>
        <v>44477</v>
      </c>
      <c r="L513" s="1062">
        <f t="shared" si="99"/>
        <v>44526</v>
      </c>
      <c r="M513" s="1062">
        <f t="shared" si="99"/>
        <v>44531</v>
      </c>
      <c r="N513" s="1062">
        <f t="shared" si="99"/>
        <v>44559</v>
      </c>
      <c r="O513" s="1062">
        <f t="shared" si="99"/>
        <v>44559</v>
      </c>
      <c r="P513" s="1062">
        <f t="shared" si="99"/>
        <v>44643</v>
      </c>
      <c r="Q513" s="1062">
        <f t="shared" si="99"/>
        <v>44673</v>
      </c>
      <c r="R513" s="1062">
        <f t="shared" si="99"/>
        <v>44673</v>
      </c>
      <c r="S513" s="1062">
        <f t="shared" si="99"/>
        <v>44672</v>
      </c>
      <c r="T513" s="1062">
        <f t="shared" si="99"/>
        <v>44672</v>
      </c>
      <c r="U513" s="1062">
        <f t="shared" si="99"/>
        <v>44693</v>
      </c>
      <c r="V513" s="1062">
        <f t="shared" si="99"/>
        <v>44700</v>
      </c>
      <c r="W513" s="1062">
        <f t="shared" si="99"/>
        <v>44705</v>
      </c>
      <c r="X513" s="1062">
        <f t="shared" si="99"/>
        <v>44708</v>
      </c>
      <c r="Y513" s="1063">
        <f t="shared" si="99"/>
        <v>44733</v>
      </c>
      <c r="Z513" s="1064">
        <v>44812</v>
      </c>
      <c r="AA513" s="95"/>
    </row>
    <row r="514" spans="1:27" ht="37.5">
      <c r="A514" s="1869"/>
      <c r="B514" s="1055">
        <f t="shared" si="98"/>
        <v>51</v>
      </c>
      <c r="C514" s="1056" t="str">
        <f t="shared" si="98"/>
        <v>У_Т</v>
      </c>
      <c r="D514" s="1057" t="s">
        <v>1605</v>
      </c>
      <c r="E514" s="1058" t="s">
        <v>489</v>
      </c>
      <c r="F514" s="1057" t="s">
        <v>1605</v>
      </c>
      <c r="G514" s="1059" t="s">
        <v>514</v>
      </c>
      <c r="H514" s="1060" t="s">
        <v>839</v>
      </c>
      <c r="I514" s="1061"/>
      <c r="J514" s="1062">
        <f t="shared" si="99"/>
        <v>44449</v>
      </c>
      <c r="K514" s="1062">
        <f t="shared" si="99"/>
        <v>44477</v>
      </c>
      <c r="L514" s="1062">
        <f t="shared" si="99"/>
        <v>44526</v>
      </c>
      <c r="M514" s="1062">
        <f t="shared" si="99"/>
        <v>44531</v>
      </c>
      <c r="N514" s="1062">
        <f t="shared" si="99"/>
        <v>44559</v>
      </c>
      <c r="O514" s="1062">
        <f t="shared" si="99"/>
        <v>44559</v>
      </c>
      <c r="P514" s="1062">
        <f t="shared" si="99"/>
        <v>44643</v>
      </c>
      <c r="Q514" s="1062">
        <f t="shared" si="99"/>
        <v>44673</v>
      </c>
      <c r="R514" s="1062">
        <f t="shared" si="99"/>
        <v>44673</v>
      </c>
      <c r="S514" s="1062">
        <f t="shared" si="99"/>
        <v>44672</v>
      </c>
      <c r="T514" s="1062">
        <f t="shared" si="99"/>
        <v>44672</v>
      </c>
      <c r="U514" s="1062">
        <f t="shared" si="99"/>
        <v>44693</v>
      </c>
      <c r="V514" s="1062">
        <f t="shared" si="99"/>
        <v>44700</v>
      </c>
      <c r="W514" s="1062">
        <f t="shared" si="99"/>
        <v>44705</v>
      </c>
      <c r="X514" s="1062">
        <f t="shared" si="99"/>
        <v>44708</v>
      </c>
      <c r="Y514" s="1063">
        <f t="shared" si="99"/>
        <v>44733</v>
      </c>
      <c r="Z514" s="1107">
        <v>44632</v>
      </c>
      <c r="AA514" s="95"/>
    </row>
    <row r="515" spans="1:27" ht="37.5">
      <c r="A515" s="1869"/>
      <c r="B515" s="1055">
        <f t="shared" si="98"/>
        <v>51</v>
      </c>
      <c r="C515" s="1056" t="str">
        <f t="shared" si="98"/>
        <v>У_Т</v>
      </c>
      <c r="D515" s="1057" t="s">
        <v>1605</v>
      </c>
      <c r="E515" s="1058" t="s">
        <v>491</v>
      </c>
      <c r="F515" s="1057" t="s">
        <v>1605</v>
      </c>
      <c r="G515" s="1059" t="s">
        <v>514</v>
      </c>
      <c r="H515" s="1060" t="s">
        <v>840</v>
      </c>
      <c r="I515" s="1061"/>
      <c r="J515" s="1062">
        <f t="shared" si="99"/>
        <v>44449</v>
      </c>
      <c r="K515" s="1062">
        <f t="shared" si="99"/>
        <v>44477</v>
      </c>
      <c r="L515" s="1062">
        <f t="shared" si="99"/>
        <v>44526</v>
      </c>
      <c r="M515" s="1062">
        <f t="shared" si="99"/>
        <v>44531</v>
      </c>
      <c r="N515" s="1062">
        <f t="shared" si="99"/>
        <v>44559</v>
      </c>
      <c r="O515" s="1062">
        <f t="shared" si="99"/>
        <v>44559</v>
      </c>
      <c r="P515" s="1062">
        <f t="shared" si="99"/>
        <v>44643</v>
      </c>
      <c r="Q515" s="1062">
        <f t="shared" si="99"/>
        <v>44673</v>
      </c>
      <c r="R515" s="1062">
        <f t="shared" si="99"/>
        <v>44673</v>
      </c>
      <c r="S515" s="1062">
        <f t="shared" si="99"/>
        <v>44672</v>
      </c>
      <c r="T515" s="1062">
        <f t="shared" si="99"/>
        <v>44672</v>
      </c>
      <c r="U515" s="1062">
        <f t="shared" si="99"/>
        <v>44693</v>
      </c>
      <c r="V515" s="1062">
        <f t="shared" si="99"/>
        <v>44700</v>
      </c>
      <c r="W515" s="1062">
        <f t="shared" si="99"/>
        <v>44705</v>
      </c>
      <c r="X515" s="1062">
        <f t="shared" si="99"/>
        <v>44708</v>
      </c>
      <c r="Y515" s="1063">
        <f t="shared" si="99"/>
        <v>44733</v>
      </c>
      <c r="Z515" s="1107">
        <v>44812</v>
      </c>
      <c r="AA515" s="95"/>
    </row>
    <row r="516" spans="1:27" ht="37.5">
      <c r="A516" s="1869"/>
      <c r="B516" s="1065">
        <f t="shared" si="98"/>
        <v>51</v>
      </c>
      <c r="C516" s="1066" t="str">
        <f t="shared" si="98"/>
        <v>У_Т</v>
      </c>
      <c r="D516" s="1067" t="s">
        <v>1605</v>
      </c>
      <c r="E516" s="1068" t="s">
        <v>493</v>
      </c>
      <c r="F516" s="1067" t="s">
        <v>1605</v>
      </c>
      <c r="G516" s="1069" t="s">
        <v>514</v>
      </c>
      <c r="H516" s="1070" t="s">
        <v>841</v>
      </c>
      <c r="I516" s="1071"/>
      <c r="J516" s="1072">
        <f t="shared" si="99"/>
        <v>44449</v>
      </c>
      <c r="K516" s="1072">
        <f t="shared" si="99"/>
        <v>44477</v>
      </c>
      <c r="L516" s="1072">
        <f t="shared" si="99"/>
        <v>44526</v>
      </c>
      <c r="M516" s="1072">
        <f t="shared" si="99"/>
        <v>44531</v>
      </c>
      <c r="N516" s="1072">
        <f t="shared" si="99"/>
        <v>44559</v>
      </c>
      <c r="O516" s="1072">
        <f t="shared" si="99"/>
        <v>44559</v>
      </c>
      <c r="P516" s="1072">
        <f t="shared" si="99"/>
        <v>44643</v>
      </c>
      <c r="Q516" s="1072">
        <f t="shared" si="99"/>
        <v>44673</v>
      </c>
      <c r="R516" s="1072">
        <f t="shared" si="99"/>
        <v>44673</v>
      </c>
      <c r="S516" s="1072">
        <f t="shared" si="99"/>
        <v>44672</v>
      </c>
      <c r="T516" s="1072">
        <f t="shared" si="99"/>
        <v>44672</v>
      </c>
      <c r="U516" s="1072">
        <f t="shared" si="99"/>
        <v>44693</v>
      </c>
      <c r="V516" s="1072">
        <f t="shared" si="99"/>
        <v>44700</v>
      </c>
      <c r="W516" s="1072">
        <f t="shared" si="99"/>
        <v>44705</v>
      </c>
      <c r="X516" s="1072">
        <f t="shared" si="99"/>
        <v>44708</v>
      </c>
      <c r="Y516" s="1073">
        <f t="shared" si="99"/>
        <v>44733</v>
      </c>
      <c r="Z516" s="1107">
        <v>44812</v>
      </c>
      <c r="AA516" s="95"/>
    </row>
    <row r="517" spans="1:27" ht="37.5">
      <c r="A517" s="1869">
        <f>A510+1</f>
        <v>48</v>
      </c>
      <c r="B517" s="1044">
        <v>52</v>
      </c>
      <c r="C517" s="1045" t="s">
        <v>727</v>
      </c>
      <c r="D517" s="1046" t="s">
        <v>1607</v>
      </c>
      <c r="E517" s="1047" t="s">
        <v>532</v>
      </c>
      <c r="F517" s="1046" t="s">
        <v>1607</v>
      </c>
      <c r="G517" s="1048" t="s">
        <v>514</v>
      </c>
      <c r="H517" s="1049" t="s">
        <v>842</v>
      </c>
      <c r="I517" s="1050" t="str">
        <f>$I$5</f>
        <v>2-х этапный ЗЗП, без ПС</v>
      </c>
      <c r="J517" s="1051">
        <f>IFERROR(VLOOKUP($D$517,'ИСХОДНИК-даты-2х'!$D$10:$AI$139,2,0),"-")</f>
        <v>44075</v>
      </c>
      <c r="K517" s="1078">
        <f>IFERROR(VLOOKUP($D$517,'ИСХОДНИК-даты-2х'!$D$10:$AI$139,3,0),"-")</f>
        <v>44103</v>
      </c>
      <c r="L517" s="970">
        <f>IFERROR(VLOOKUP($D$517,'ИСХОДНИК-даты-2х'!$D$10:$AI$139,4,0),"-")</f>
        <v>44152</v>
      </c>
      <c r="M517" s="911">
        <f>IFERROR(VLOOKUP($D$517,'ИСХОДНИК-даты-2х'!$D$10:$AI$139,5,0),"-")</f>
        <v>44316</v>
      </c>
      <c r="N517" s="911">
        <f>IFERROR(VLOOKUP($D$517,'ИСХОДНИК-даты-2х'!$D$10:$AI$139,6,0),"-")</f>
        <v>44344</v>
      </c>
      <c r="O517" s="911">
        <f>IFERROR(VLOOKUP($D$517,'ИСХОДНИК-даты-2х'!$D$10:$AI$139,7,0),"-")</f>
        <v>44344</v>
      </c>
      <c r="P517" s="911">
        <f>IFERROR(VLOOKUP($D$517,'ИСХОДНИК-даты-2х'!$D$10:$AI$139,8,0),"-")</f>
        <v>44428</v>
      </c>
      <c r="Q517" s="911">
        <f>IFERROR(VLOOKUP($D$517,'ИСХОДНИК-даты-2х'!$D$10:$AI$139,9,0),"-")</f>
        <v>44460</v>
      </c>
      <c r="R517" s="911">
        <f>IFERROR(VLOOKUP($D$517,'ИСХОДНИК-даты-2х'!$D$10:$AI$139,10,0),"-")</f>
        <v>44460</v>
      </c>
      <c r="S517" s="911">
        <f>IFERROR(VLOOKUP($D$517,'ИСХОДНИК-даты-2х'!$D$10:$AI$139,11,0),"-")</f>
        <v>44459</v>
      </c>
      <c r="T517" s="911">
        <f>IFERROR(VLOOKUP($D$517,'ИСХОДНИК-даты-2х'!$D$10:$AI$139,12,0),"-")</f>
        <v>44459</v>
      </c>
      <c r="U517" s="911">
        <f>IFERROR(VLOOKUP($D$517,'ИСХОДНИК-даты-2х'!$D$10:$AI$139,13,0),"-")</f>
        <v>44480</v>
      </c>
      <c r="V517" s="911">
        <f>IFERROR(VLOOKUP($D$517,'ИСХОДНИК-даты-2х'!$D$10:$AI$139,14,0),"-")</f>
        <v>44487</v>
      </c>
      <c r="W517" s="911">
        <f>IFERROR(VLOOKUP($D$517,'ИСХОДНИК-даты-2х'!$D$10:$AI$139,15,0),"-")</f>
        <v>44490</v>
      </c>
      <c r="X517" s="911">
        <f>IFERROR(VLOOKUP($D$517,'ИСХОДНИК-даты-2х'!$D$10:$AI$139,16,0),"-")</f>
        <v>44495</v>
      </c>
      <c r="Y517" s="1079">
        <f>IFERROR(VLOOKUP($D$517,'ИСХОДНИК-даты-2х'!$D$10:$AI$139,17,0),"-")</f>
        <v>44520</v>
      </c>
      <c r="Z517" s="1107">
        <v>45022</v>
      </c>
      <c r="AA517" s="95"/>
    </row>
    <row r="518" spans="1:27" ht="37.5">
      <c r="A518" s="1869"/>
      <c r="B518" s="1055">
        <f t="shared" ref="B518:C521" si="100">B$517</f>
        <v>52</v>
      </c>
      <c r="C518" s="1056" t="str">
        <f t="shared" si="100"/>
        <v>У_Т</v>
      </c>
      <c r="D518" s="1057" t="s">
        <v>1607</v>
      </c>
      <c r="E518" s="1058" t="s">
        <v>530</v>
      </c>
      <c r="F518" s="1057" t="s">
        <v>1607</v>
      </c>
      <c r="G518" s="1059" t="s">
        <v>514</v>
      </c>
      <c r="H518" s="1060" t="s">
        <v>843</v>
      </c>
      <c r="I518" s="1061"/>
      <c r="J518" s="1062">
        <f t="shared" ref="J518:Y521" si="101">J$517</f>
        <v>44075</v>
      </c>
      <c r="K518" s="1062">
        <f t="shared" si="101"/>
        <v>44103</v>
      </c>
      <c r="L518" s="1062">
        <f t="shared" si="101"/>
        <v>44152</v>
      </c>
      <c r="M518" s="1062">
        <f t="shared" si="101"/>
        <v>44316</v>
      </c>
      <c r="N518" s="1062">
        <f t="shared" si="101"/>
        <v>44344</v>
      </c>
      <c r="O518" s="1062">
        <f t="shared" si="101"/>
        <v>44344</v>
      </c>
      <c r="P518" s="1062">
        <f t="shared" si="101"/>
        <v>44428</v>
      </c>
      <c r="Q518" s="1062">
        <f t="shared" si="101"/>
        <v>44460</v>
      </c>
      <c r="R518" s="1062">
        <f t="shared" si="101"/>
        <v>44460</v>
      </c>
      <c r="S518" s="1062">
        <f t="shared" si="101"/>
        <v>44459</v>
      </c>
      <c r="T518" s="1062">
        <f t="shared" si="101"/>
        <v>44459</v>
      </c>
      <c r="U518" s="1062">
        <f t="shared" si="101"/>
        <v>44480</v>
      </c>
      <c r="V518" s="1062">
        <f t="shared" si="101"/>
        <v>44487</v>
      </c>
      <c r="W518" s="1062">
        <f t="shared" si="101"/>
        <v>44490</v>
      </c>
      <c r="X518" s="1062">
        <f t="shared" si="101"/>
        <v>44495</v>
      </c>
      <c r="Y518" s="1063">
        <f t="shared" si="101"/>
        <v>44520</v>
      </c>
      <c r="Z518" s="1104" t="e">
        <f>#N/A</f>
        <v>#N/A</v>
      </c>
      <c r="AA518" s="95"/>
    </row>
    <row r="519" spans="1:27" ht="37.5">
      <c r="A519" s="1869"/>
      <c r="B519" s="1055">
        <f t="shared" si="100"/>
        <v>52</v>
      </c>
      <c r="C519" s="1056" t="str">
        <f t="shared" si="100"/>
        <v>У_Т</v>
      </c>
      <c r="D519" s="1057" t="s">
        <v>1607</v>
      </c>
      <c r="E519" s="1058" t="s">
        <v>322</v>
      </c>
      <c r="F519" s="1057" t="s">
        <v>1607</v>
      </c>
      <c r="G519" s="1059" t="s">
        <v>514</v>
      </c>
      <c r="H519" s="1060" t="s">
        <v>844</v>
      </c>
      <c r="I519" s="1061"/>
      <c r="J519" s="1062">
        <f t="shared" si="101"/>
        <v>44075</v>
      </c>
      <c r="K519" s="1062">
        <f t="shared" si="101"/>
        <v>44103</v>
      </c>
      <c r="L519" s="1062">
        <f t="shared" si="101"/>
        <v>44152</v>
      </c>
      <c r="M519" s="1062">
        <f t="shared" si="101"/>
        <v>44316</v>
      </c>
      <c r="N519" s="1062">
        <f t="shared" si="101"/>
        <v>44344</v>
      </c>
      <c r="O519" s="1062">
        <f t="shared" si="101"/>
        <v>44344</v>
      </c>
      <c r="P519" s="1062">
        <f t="shared" si="101"/>
        <v>44428</v>
      </c>
      <c r="Q519" s="1062">
        <f t="shared" si="101"/>
        <v>44460</v>
      </c>
      <c r="R519" s="1062">
        <f t="shared" si="101"/>
        <v>44460</v>
      </c>
      <c r="S519" s="1062">
        <f t="shared" si="101"/>
        <v>44459</v>
      </c>
      <c r="T519" s="1062">
        <f t="shared" si="101"/>
        <v>44459</v>
      </c>
      <c r="U519" s="1062">
        <f t="shared" si="101"/>
        <v>44480</v>
      </c>
      <c r="V519" s="1062">
        <f t="shared" si="101"/>
        <v>44487</v>
      </c>
      <c r="W519" s="1062">
        <f t="shared" si="101"/>
        <v>44490</v>
      </c>
      <c r="X519" s="1062">
        <f t="shared" si="101"/>
        <v>44495</v>
      </c>
      <c r="Y519" s="1063">
        <f t="shared" si="101"/>
        <v>44520</v>
      </c>
      <c r="Z519" s="1107">
        <v>44667</v>
      </c>
      <c r="AA519" s="95"/>
    </row>
    <row r="520" spans="1:27" ht="37.5">
      <c r="A520" s="1869"/>
      <c r="B520" s="1055">
        <f t="shared" si="100"/>
        <v>52</v>
      </c>
      <c r="C520" s="1056" t="str">
        <f t="shared" si="100"/>
        <v>У_Т</v>
      </c>
      <c r="D520" s="1057" t="s">
        <v>1607</v>
      </c>
      <c r="E520" s="1058" t="s">
        <v>324</v>
      </c>
      <c r="F520" s="1057" t="s">
        <v>1607</v>
      </c>
      <c r="G520" s="1059" t="s">
        <v>514</v>
      </c>
      <c r="H520" s="1060" t="s">
        <v>845</v>
      </c>
      <c r="I520" s="1061"/>
      <c r="J520" s="1062">
        <f t="shared" si="101"/>
        <v>44075</v>
      </c>
      <c r="K520" s="1062">
        <f t="shared" si="101"/>
        <v>44103</v>
      </c>
      <c r="L520" s="1062">
        <f t="shared" si="101"/>
        <v>44152</v>
      </c>
      <c r="M520" s="1062">
        <f t="shared" si="101"/>
        <v>44316</v>
      </c>
      <c r="N520" s="1062">
        <f t="shared" si="101"/>
        <v>44344</v>
      </c>
      <c r="O520" s="1062">
        <f t="shared" si="101"/>
        <v>44344</v>
      </c>
      <c r="P520" s="1062">
        <f t="shared" si="101"/>
        <v>44428</v>
      </c>
      <c r="Q520" s="1062">
        <f t="shared" si="101"/>
        <v>44460</v>
      </c>
      <c r="R520" s="1062">
        <f t="shared" si="101"/>
        <v>44460</v>
      </c>
      <c r="S520" s="1062">
        <f t="shared" si="101"/>
        <v>44459</v>
      </c>
      <c r="T520" s="1062">
        <f t="shared" si="101"/>
        <v>44459</v>
      </c>
      <c r="U520" s="1062">
        <f t="shared" si="101"/>
        <v>44480</v>
      </c>
      <c r="V520" s="1062">
        <f t="shared" si="101"/>
        <v>44487</v>
      </c>
      <c r="W520" s="1062">
        <f t="shared" si="101"/>
        <v>44490</v>
      </c>
      <c r="X520" s="1062">
        <f t="shared" si="101"/>
        <v>44495</v>
      </c>
      <c r="Y520" s="1063">
        <f t="shared" si="101"/>
        <v>44520</v>
      </c>
      <c r="Z520" s="1107">
        <v>44847</v>
      </c>
      <c r="AA520" s="95"/>
    </row>
    <row r="521" spans="1:27">
      <c r="A521" s="1869"/>
      <c r="B521" s="1065">
        <f t="shared" si="100"/>
        <v>52</v>
      </c>
      <c r="C521" s="1066" t="str">
        <f t="shared" si="100"/>
        <v>У_Т</v>
      </c>
      <c r="D521" s="1067" t="s">
        <v>1607</v>
      </c>
      <c r="E521" s="1068" t="s">
        <v>540</v>
      </c>
      <c r="F521" s="1067" t="s">
        <v>1607</v>
      </c>
      <c r="G521" s="1069" t="s">
        <v>514</v>
      </c>
      <c r="H521" s="1070" t="s">
        <v>846</v>
      </c>
      <c r="I521" s="1071"/>
      <c r="J521" s="1072">
        <f t="shared" si="101"/>
        <v>44075</v>
      </c>
      <c r="K521" s="1072">
        <f t="shared" si="101"/>
        <v>44103</v>
      </c>
      <c r="L521" s="1072">
        <f t="shared" si="101"/>
        <v>44152</v>
      </c>
      <c r="M521" s="1072">
        <f t="shared" si="101"/>
        <v>44316</v>
      </c>
      <c r="N521" s="1072">
        <f t="shared" si="101"/>
        <v>44344</v>
      </c>
      <c r="O521" s="1072">
        <f t="shared" si="101"/>
        <v>44344</v>
      </c>
      <c r="P521" s="1072">
        <f t="shared" si="101"/>
        <v>44428</v>
      </c>
      <c r="Q521" s="1072">
        <f t="shared" si="101"/>
        <v>44460</v>
      </c>
      <c r="R521" s="1072">
        <f t="shared" si="101"/>
        <v>44460</v>
      </c>
      <c r="S521" s="1072">
        <f t="shared" si="101"/>
        <v>44459</v>
      </c>
      <c r="T521" s="1072">
        <f t="shared" si="101"/>
        <v>44459</v>
      </c>
      <c r="U521" s="1072">
        <f t="shared" si="101"/>
        <v>44480</v>
      </c>
      <c r="V521" s="1072">
        <f t="shared" si="101"/>
        <v>44487</v>
      </c>
      <c r="W521" s="1072">
        <f t="shared" si="101"/>
        <v>44490</v>
      </c>
      <c r="X521" s="1072">
        <f t="shared" si="101"/>
        <v>44495</v>
      </c>
      <c r="Y521" s="1073">
        <f t="shared" si="101"/>
        <v>44520</v>
      </c>
      <c r="Z521" s="1104" t="e">
        <f>#N/A</f>
        <v>#N/A</v>
      </c>
      <c r="AA521" s="95"/>
    </row>
    <row r="522" spans="1:27" ht="37.5">
      <c r="A522" s="1869">
        <f>A517+1</f>
        <v>49</v>
      </c>
      <c r="B522" s="1044">
        <v>53</v>
      </c>
      <c r="C522" s="1045" t="s">
        <v>727</v>
      </c>
      <c r="D522" s="1046" t="s">
        <v>1932</v>
      </c>
      <c r="E522" s="1047" t="s">
        <v>1549</v>
      </c>
      <c r="F522" s="1046" t="s">
        <v>1932</v>
      </c>
      <c r="G522" s="1048" t="s">
        <v>514</v>
      </c>
      <c r="H522" s="1049" t="s">
        <v>1606</v>
      </c>
      <c r="I522" s="1050" t="str">
        <f>$I$5</f>
        <v>2-х этапный ЗЗП, без ПС</v>
      </c>
      <c r="J522" s="1051">
        <f>IFERROR(VLOOKUP($D$522,'ИСХОДНИК-даты-2х'!$D$10:$AI$139,2,0),"-")</f>
        <v>44243</v>
      </c>
      <c r="K522" s="1078">
        <f>IFERROR(VLOOKUP($D$522,'ИСХОДНИК-даты-2х'!$D$10:$AI$139,3,0),"-")</f>
        <v>44271</v>
      </c>
      <c r="L522" s="970">
        <f>IFERROR(VLOOKUP($D$522,'ИСХОДНИК-даты-2х'!$D$10:$AI$139,4,0),"-")</f>
        <v>44320</v>
      </c>
      <c r="M522" s="911">
        <f>IFERROR(VLOOKUP($D$522,'ИСХОДНИК-даты-2х'!$D$10:$AI$139,5,0),"-")</f>
        <v>44323</v>
      </c>
      <c r="N522" s="911">
        <f>IFERROR(VLOOKUP($D$522,'ИСХОДНИК-даты-2х'!$D$10:$AI$139,6,0),"-")</f>
        <v>44351</v>
      </c>
      <c r="O522" s="911">
        <f>IFERROR(VLOOKUP($D$522,'ИСХОДНИК-даты-2х'!$D$10:$AI$139,7,0),"-")</f>
        <v>44351</v>
      </c>
      <c r="P522" s="911">
        <f>IFERROR(VLOOKUP($D$522,'ИСХОДНИК-даты-2х'!$D$10:$AI$139,8,0),"-")</f>
        <v>44385</v>
      </c>
      <c r="Q522" s="911">
        <f>IFERROR(VLOOKUP($D$522,'ИСХОДНИК-даты-2х'!$D$10:$AI$139,9,0),"-")</f>
        <v>44417</v>
      </c>
      <c r="R522" s="911">
        <f>IFERROR(VLOOKUP($D$522,'ИСХОДНИК-даты-2х'!$D$10:$AI$139,10,0),"-")</f>
        <v>44417</v>
      </c>
      <c r="S522" s="911">
        <f>IFERROR(VLOOKUP($D$522,'ИСХОДНИК-даты-2х'!$D$10:$AI$139,11,0),"-")</f>
        <v>44414</v>
      </c>
      <c r="T522" s="911">
        <f>IFERROR(VLOOKUP($D$522,'ИСХОДНИК-даты-2х'!$D$10:$AI$139,12,0),"-")</f>
        <v>44414</v>
      </c>
      <c r="U522" s="911">
        <f>IFERROR(VLOOKUP($D$522,'ИСХОДНИК-даты-2х'!$D$10:$AI$139,13,0),"-")</f>
        <v>44435</v>
      </c>
      <c r="V522" s="911">
        <f>IFERROR(VLOOKUP($D$522,'ИСХОДНИК-даты-2х'!$D$10:$AI$139,14,0),"-")</f>
        <v>44442</v>
      </c>
      <c r="W522" s="911">
        <f>IFERROR(VLOOKUP($D$522,'ИСХОДНИК-даты-2х'!$D$10:$AI$139,15,0),"-")</f>
        <v>44447</v>
      </c>
      <c r="X522" s="911">
        <f>IFERROR(VLOOKUP($D$522,'ИСХОДНИК-даты-2х'!$D$10:$AI$139,16,0),"-")</f>
        <v>44452</v>
      </c>
      <c r="Y522" s="1079">
        <f>IFERROR(VLOOKUP($D$522,'ИСХОДНИК-даты-2х'!$D$10:$AI$139,17,0),"-")</f>
        <v>44477</v>
      </c>
      <c r="Z522" s="1107">
        <v>44137</v>
      </c>
      <c r="AA522" s="95"/>
    </row>
    <row r="523" spans="1:27">
      <c r="A523" s="1869"/>
      <c r="B523" s="1055">
        <f t="shared" ref="B523:C531" si="102">B$522</f>
        <v>53</v>
      </c>
      <c r="C523" s="1056" t="str">
        <f t="shared" si="102"/>
        <v>У_Т</v>
      </c>
      <c r="D523" s="1057" t="s">
        <v>1932</v>
      </c>
      <c r="E523" s="1058" t="s">
        <v>1551</v>
      </c>
      <c r="F523" s="1057" t="s">
        <v>1932</v>
      </c>
      <c r="G523" s="1059" t="s">
        <v>514</v>
      </c>
      <c r="H523" s="1060" t="s">
        <v>1608</v>
      </c>
      <c r="I523" s="1061"/>
      <c r="J523" s="1062">
        <f t="shared" ref="J523:Y531" si="103">J$522</f>
        <v>44243</v>
      </c>
      <c r="K523" s="1062">
        <f t="shared" si="103"/>
        <v>44271</v>
      </c>
      <c r="L523" s="1062">
        <f t="shared" si="103"/>
        <v>44320</v>
      </c>
      <c r="M523" s="1062">
        <f t="shared" si="103"/>
        <v>44323</v>
      </c>
      <c r="N523" s="1062">
        <f t="shared" si="103"/>
        <v>44351</v>
      </c>
      <c r="O523" s="1062">
        <f t="shared" si="103"/>
        <v>44351</v>
      </c>
      <c r="P523" s="1062">
        <f t="shared" si="103"/>
        <v>44385</v>
      </c>
      <c r="Q523" s="1062">
        <f t="shared" si="103"/>
        <v>44417</v>
      </c>
      <c r="R523" s="1062">
        <f t="shared" si="103"/>
        <v>44417</v>
      </c>
      <c r="S523" s="1062">
        <f t="shared" si="103"/>
        <v>44414</v>
      </c>
      <c r="T523" s="1062">
        <f t="shared" si="103"/>
        <v>44414</v>
      </c>
      <c r="U523" s="1062">
        <f t="shared" si="103"/>
        <v>44435</v>
      </c>
      <c r="V523" s="1062">
        <f t="shared" si="103"/>
        <v>44442</v>
      </c>
      <c r="W523" s="1062">
        <f t="shared" si="103"/>
        <v>44447</v>
      </c>
      <c r="X523" s="1062">
        <f t="shared" si="103"/>
        <v>44452</v>
      </c>
      <c r="Y523" s="1063">
        <f t="shared" si="103"/>
        <v>44477</v>
      </c>
      <c r="Z523" s="1107">
        <v>44549</v>
      </c>
      <c r="AA523" s="95"/>
    </row>
    <row r="524" spans="1:27">
      <c r="A524" s="1869"/>
      <c r="B524" s="1055">
        <f t="shared" si="102"/>
        <v>53</v>
      </c>
      <c r="C524" s="1056" t="str">
        <f t="shared" si="102"/>
        <v>У_Т</v>
      </c>
      <c r="D524" s="1057" t="s">
        <v>1932</v>
      </c>
      <c r="E524" s="1058" t="s">
        <v>896</v>
      </c>
      <c r="F524" s="1057" t="s">
        <v>1932</v>
      </c>
      <c r="G524" s="1059" t="s">
        <v>514</v>
      </c>
      <c r="H524" s="1060" t="s">
        <v>1609</v>
      </c>
      <c r="I524" s="1061"/>
      <c r="J524" s="1062">
        <f t="shared" si="103"/>
        <v>44243</v>
      </c>
      <c r="K524" s="1062">
        <f t="shared" si="103"/>
        <v>44271</v>
      </c>
      <c r="L524" s="1062">
        <f t="shared" si="103"/>
        <v>44320</v>
      </c>
      <c r="M524" s="1062">
        <f t="shared" si="103"/>
        <v>44323</v>
      </c>
      <c r="N524" s="1062">
        <f t="shared" si="103"/>
        <v>44351</v>
      </c>
      <c r="O524" s="1062">
        <f t="shared" si="103"/>
        <v>44351</v>
      </c>
      <c r="P524" s="1062">
        <f t="shared" si="103"/>
        <v>44385</v>
      </c>
      <c r="Q524" s="1062">
        <f t="shared" si="103"/>
        <v>44417</v>
      </c>
      <c r="R524" s="1062">
        <f t="shared" si="103"/>
        <v>44417</v>
      </c>
      <c r="S524" s="1062">
        <f t="shared" si="103"/>
        <v>44414</v>
      </c>
      <c r="T524" s="1062">
        <f t="shared" si="103"/>
        <v>44414</v>
      </c>
      <c r="U524" s="1062">
        <f t="shared" si="103"/>
        <v>44435</v>
      </c>
      <c r="V524" s="1062">
        <f t="shared" si="103"/>
        <v>44442</v>
      </c>
      <c r="W524" s="1062">
        <f t="shared" si="103"/>
        <v>44447</v>
      </c>
      <c r="X524" s="1062">
        <f t="shared" si="103"/>
        <v>44452</v>
      </c>
      <c r="Y524" s="1063">
        <f t="shared" si="103"/>
        <v>44477</v>
      </c>
      <c r="Z524" s="1064">
        <v>44417</v>
      </c>
      <c r="AA524" s="95"/>
    </row>
    <row r="525" spans="1:27">
      <c r="A525" s="1869"/>
      <c r="B525" s="1055">
        <f t="shared" si="102"/>
        <v>53</v>
      </c>
      <c r="C525" s="1056" t="str">
        <f t="shared" si="102"/>
        <v>У_Т</v>
      </c>
      <c r="D525" s="1057" t="s">
        <v>1932</v>
      </c>
      <c r="E525" s="1058" t="s">
        <v>847</v>
      </c>
      <c r="F525" s="1057" t="s">
        <v>1932</v>
      </c>
      <c r="G525" s="1059" t="s">
        <v>514</v>
      </c>
      <c r="H525" s="1060" t="s">
        <v>848</v>
      </c>
      <c r="I525" s="1061"/>
      <c r="J525" s="1062">
        <f t="shared" si="103"/>
        <v>44243</v>
      </c>
      <c r="K525" s="1062">
        <f t="shared" si="103"/>
        <v>44271</v>
      </c>
      <c r="L525" s="1062">
        <f t="shared" si="103"/>
        <v>44320</v>
      </c>
      <c r="M525" s="1062">
        <f t="shared" si="103"/>
        <v>44323</v>
      </c>
      <c r="N525" s="1062">
        <f t="shared" si="103"/>
        <v>44351</v>
      </c>
      <c r="O525" s="1062">
        <f t="shared" si="103"/>
        <v>44351</v>
      </c>
      <c r="P525" s="1062">
        <f t="shared" si="103"/>
        <v>44385</v>
      </c>
      <c r="Q525" s="1062">
        <f t="shared" si="103"/>
        <v>44417</v>
      </c>
      <c r="R525" s="1062">
        <f t="shared" si="103"/>
        <v>44417</v>
      </c>
      <c r="S525" s="1062">
        <f t="shared" si="103"/>
        <v>44414</v>
      </c>
      <c r="T525" s="1062">
        <f t="shared" si="103"/>
        <v>44414</v>
      </c>
      <c r="U525" s="1062">
        <f t="shared" si="103"/>
        <v>44435</v>
      </c>
      <c r="V525" s="1062">
        <f t="shared" si="103"/>
        <v>44442</v>
      </c>
      <c r="W525" s="1062">
        <f t="shared" si="103"/>
        <v>44447</v>
      </c>
      <c r="X525" s="1062">
        <f t="shared" si="103"/>
        <v>44452</v>
      </c>
      <c r="Y525" s="1063">
        <f t="shared" si="103"/>
        <v>44477</v>
      </c>
      <c r="Z525" s="1107">
        <v>44231</v>
      </c>
      <c r="AA525" s="95"/>
    </row>
    <row r="526" spans="1:27" ht="37.5">
      <c r="A526" s="1869"/>
      <c r="B526" s="1055">
        <f t="shared" si="102"/>
        <v>53</v>
      </c>
      <c r="C526" s="1056" t="str">
        <f t="shared" si="102"/>
        <v>У_Т</v>
      </c>
      <c r="D526" s="1057" t="s">
        <v>1932</v>
      </c>
      <c r="E526" s="1058" t="s">
        <v>544</v>
      </c>
      <c r="F526" s="1057" t="s">
        <v>1932</v>
      </c>
      <c r="G526" s="1059" t="s">
        <v>514</v>
      </c>
      <c r="H526" s="1060" t="s">
        <v>849</v>
      </c>
      <c r="I526" s="1061"/>
      <c r="J526" s="1062">
        <f t="shared" si="103"/>
        <v>44243</v>
      </c>
      <c r="K526" s="1062">
        <f t="shared" si="103"/>
        <v>44271</v>
      </c>
      <c r="L526" s="1062">
        <f t="shared" si="103"/>
        <v>44320</v>
      </c>
      <c r="M526" s="1062">
        <f t="shared" si="103"/>
        <v>44323</v>
      </c>
      <c r="N526" s="1062">
        <f t="shared" si="103"/>
        <v>44351</v>
      </c>
      <c r="O526" s="1062">
        <f t="shared" si="103"/>
        <v>44351</v>
      </c>
      <c r="P526" s="1062">
        <f t="shared" si="103"/>
        <v>44385</v>
      </c>
      <c r="Q526" s="1062">
        <f t="shared" si="103"/>
        <v>44417</v>
      </c>
      <c r="R526" s="1062">
        <f t="shared" si="103"/>
        <v>44417</v>
      </c>
      <c r="S526" s="1062">
        <f t="shared" si="103"/>
        <v>44414</v>
      </c>
      <c r="T526" s="1062">
        <f t="shared" si="103"/>
        <v>44414</v>
      </c>
      <c r="U526" s="1062">
        <f t="shared" si="103"/>
        <v>44435</v>
      </c>
      <c r="V526" s="1062">
        <f t="shared" si="103"/>
        <v>44442</v>
      </c>
      <c r="W526" s="1062">
        <f t="shared" si="103"/>
        <v>44447</v>
      </c>
      <c r="X526" s="1062">
        <f t="shared" si="103"/>
        <v>44452</v>
      </c>
      <c r="Y526" s="1063">
        <f t="shared" si="103"/>
        <v>44477</v>
      </c>
      <c r="Z526" s="1064">
        <v>44292</v>
      </c>
      <c r="AA526" s="95"/>
    </row>
    <row r="527" spans="1:27" ht="37.5">
      <c r="A527" s="1869"/>
      <c r="B527" s="1055">
        <f t="shared" si="102"/>
        <v>53</v>
      </c>
      <c r="C527" s="1056" t="str">
        <f t="shared" si="102"/>
        <v>У_Т</v>
      </c>
      <c r="D527" s="1057" t="s">
        <v>1932</v>
      </c>
      <c r="E527" s="1058" t="s">
        <v>546</v>
      </c>
      <c r="F527" s="1057" t="s">
        <v>1932</v>
      </c>
      <c r="G527" s="1059" t="s">
        <v>514</v>
      </c>
      <c r="H527" s="1060" t="s">
        <v>849</v>
      </c>
      <c r="I527" s="1061"/>
      <c r="J527" s="1062">
        <f t="shared" si="103"/>
        <v>44243</v>
      </c>
      <c r="K527" s="1062">
        <f t="shared" si="103"/>
        <v>44271</v>
      </c>
      <c r="L527" s="1062">
        <f t="shared" si="103"/>
        <v>44320</v>
      </c>
      <c r="M527" s="1062">
        <f t="shared" si="103"/>
        <v>44323</v>
      </c>
      <c r="N527" s="1062">
        <f t="shared" si="103"/>
        <v>44351</v>
      </c>
      <c r="O527" s="1062">
        <f t="shared" si="103"/>
        <v>44351</v>
      </c>
      <c r="P527" s="1062">
        <f t="shared" si="103"/>
        <v>44385</v>
      </c>
      <c r="Q527" s="1062">
        <f t="shared" si="103"/>
        <v>44417</v>
      </c>
      <c r="R527" s="1062">
        <f t="shared" si="103"/>
        <v>44417</v>
      </c>
      <c r="S527" s="1062">
        <f t="shared" si="103"/>
        <v>44414</v>
      </c>
      <c r="T527" s="1062">
        <f t="shared" si="103"/>
        <v>44414</v>
      </c>
      <c r="U527" s="1062">
        <f t="shared" si="103"/>
        <v>44435</v>
      </c>
      <c r="V527" s="1062">
        <f t="shared" si="103"/>
        <v>44442</v>
      </c>
      <c r="W527" s="1062">
        <f t="shared" si="103"/>
        <v>44447</v>
      </c>
      <c r="X527" s="1062">
        <f t="shared" si="103"/>
        <v>44452</v>
      </c>
      <c r="Y527" s="1063">
        <f t="shared" si="103"/>
        <v>44477</v>
      </c>
      <c r="Z527" s="1107">
        <v>44321</v>
      </c>
      <c r="AA527" s="95"/>
    </row>
    <row r="528" spans="1:27" ht="37.5">
      <c r="A528" s="1869"/>
      <c r="B528" s="1055">
        <f t="shared" si="102"/>
        <v>53</v>
      </c>
      <c r="C528" s="1056" t="str">
        <f t="shared" si="102"/>
        <v>У_Т</v>
      </c>
      <c r="D528" s="1057" t="s">
        <v>1932</v>
      </c>
      <c r="E528" s="1058" t="s">
        <v>542</v>
      </c>
      <c r="F528" s="1057" t="s">
        <v>1932</v>
      </c>
      <c r="G528" s="1059" t="s">
        <v>514</v>
      </c>
      <c r="H528" s="1060" t="s">
        <v>850</v>
      </c>
      <c r="I528" s="1061"/>
      <c r="J528" s="1062">
        <f t="shared" si="103"/>
        <v>44243</v>
      </c>
      <c r="K528" s="1062">
        <f t="shared" si="103"/>
        <v>44271</v>
      </c>
      <c r="L528" s="1062">
        <f t="shared" si="103"/>
        <v>44320</v>
      </c>
      <c r="M528" s="1062">
        <f t="shared" si="103"/>
        <v>44323</v>
      </c>
      <c r="N528" s="1062">
        <f t="shared" si="103"/>
        <v>44351</v>
      </c>
      <c r="O528" s="1062">
        <f t="shared" si="103"/>
        <v>44351</v>
      </c>
      <c r="P528" s="1062">
        <f t="shared" si="103"/>
        <v>44385</v>
      </c>
      <c r="Q528" s="1062">
        <f t="shared" si="103"/>
        <v>44417</v>
      </c>
      <c r="R528" s="1062">
        <f t="shared" si="103"/>
        <v>44417</v>
      </c>
      <c r="S528" s="1062">
        <f t="shared" si="103"/>
        <v>44414</v>
      </c>
      <c r="T528" s="1062">
        <f t="shared" si="103"/>
        <v>44414</v>
      </c>
      <c r="U528" s="1062">
        <f t="shared" si="103"/>
        <v>44435</v>
      </c>
      <c r="V528" s="1062">
        <f t="shared" si="103"/>
        <v>44442</v>
      </c>
      <c r="W528" s="1062">
        <f t="shared" si="103"/>
        <v>44447</v>
      </c>
      <c r="X528" s="1062">
        <f t="shared" si="103"/>
        <v>44452</v>
      </c>
      <c r="Y528" s="1063">
        <f t="shared" si="103"/>
        <v>44477</v>
      </c>
      <c r="Z528" s="1107">
        <v>44671</v>
      </c>
      <c r="AA528" s="95"/>
    </row>
    <row r="529" spans="1:27" ht="37.5">
      <c r="A529" s="1869"/>
      <c r="B529" s="1055">
        <f t="shared" si="102"/>
        <v>53</v>
      </c>
      <c r="C529" s="1056" t="str">
        <f t="shared" si="102"/>
        <v>У_Т</v>
      </c>
      <c r="D529" s="1057" t="s">
        <v>1932</v>
      </c>
      <c r="E529" s="1058" t="s">
        <v>712</v>
      </c>
      <c r="F529" s="1057" t="s">
        <v>1932</v>
      </c>
      <c r="G529" s="1059" t="s">
        <v>514</v>
      </c>
      <c r="H529" s="1060" t="s">
        <v>851</v>
      </c>
      <c r="I529" s="1061"/>
      <c r="J529" s="1062">
        <f t="shared" si="103"/>
        <v>44243</v>
      </c>
      <c r="K529" s="1062">
        <f t="shared" si="103"/>
        <v>44271</v>
      </c>
      <c r="L529" s="1062">
        <f t="shared" si="103"/>
        <v>44320</v>
      </c>
      <c r="M529" s="1062">
        <f t="shared" si="103"/>
        <v>44323</v>
      </c>
      <c r="N529" s="1062">
        <f t="shared" si="103"/>
        <v>44351</v>
      </c>
      <c r="O529" s="1062">
        <f t="shared" si="103"/>
        <v>44351</v>
      </c>
      <c r="P529" s="1062">
        <f t="shared" si="103"/>
        <v>44385</v>
      </c>
      <c r="Q529" s="1062">
        <f t="shared" si="103"/>
        <v>44417</v>
      </c>
      <c r="R529" s="1062">
        <f t="shared" si="103"/>
        <v>44417</v>
      </c>
      <c r="S529" s="1062">
        <f t="shared" si="103"/>
        <v>44414</v>
      </c>
      <c r="T529" s="1062">
        <f t="shared" si="103"/>
        <v>44414</v>
      </c>
      <c r="U529" s="1062">
        <f t="shared" si="103"/>
        <v>44435</v>
      </c>
      <c r="V529" s="1062">
        <f t="shared" si="103"/>
        <v>44442</v>
      </c>
      <c r="W529" s="1062">
        <f t="shared" si="103"/>
        <v>44447</v>
      </c>
      <c r="X529" s="1062">
        <f t="shared" si="103"/>
        <v>44452</v>
      </c>
      <c r="Y529" s="1063">
        <f t="shared" si="103"/>
        <v>44477</v>
      </c>
      <c r="Z529" s="1107">
        <v>45015</v>
      </c>
      <c r="AA529" s="95"/>
    </row>
    <row r="530" spans="1:27" ht="37.5">
      <c r="A530" s="1869"/>
      <c r="B530" s="1055">
        <f t="shared" si="102"/>
        <v>53</v>
      </c>
      <c r="C530" s="1056" t="str">
        <f t="shared" si="102"/>
        <v>У_Т</v>
      </c>
      <c r="D530" s="1057" t="s">
        <v>1932</v>
      </c>
      <c r="E530" s="1058" t="s">
        <v>710</v>
      </c>
      <c r="F530" s="1057" t="s">
        <v>1932</v>
      </c>
      <c r="G530" s="1059" t="s">
        <v>514</v>
      </c>
      <c r="H530" s="1060" t="s">
        <v>852</v>
      </c>
      <c r="I530" s="1061"/>
      <c r="J530" s="1062">
        <f t="shared" si="103"/>
        <v>44243</v>
      </c>
      <c r="K530" s="1062">
        <f t="shared" si="103"/>
        <v>44271</v>
      </c>
      <c r="L530" s="1062">
        <f t="shared" si="103"/>
        <v>44320</v>
      </c>
      <c r="M530" s="1062">
        <f t="shared" si="103"/>
        <v>44323</v>
      </c>
      <c r="N530" s="1062">
        <f t="shared" si="103"/>
        <v>44351</v>
      </c>
      <c r="O530" s="1062">
        <f t="shared" si="103"/>
        <v>44351</v>
      </c>
      <c r="P530" s="1062">
        <f t="shared" si="103"/>
        <v>44385</v>
      </c>
      <c r="Q530" s="1062">
        <f t="shared" si="103"/>
        <v>44417</v>
      </c>
      <c r="R530" s="1062">
        <f t="shared" si="103"/>
        <v>44417</v>
      </c>
      <c r="S530" s="1062">
        <f t="shared" si="103"/>
        <v>44414</v>
      </c>
      <c r="T530" s="1062">
        <f t="shared" si="103"/>
        <v>44414</v>
      </c>
      <c r="U530" s="1062">
        <f t="shared" si="103"/>
        <v>44435</v>
      </c>
      <c r="V530" s="1062">
        <f t="shared" si="103"/>
        <v>44442</v>
      </c>
      <c r="W530" s="1062">
        <f t="shared" si="103"/>
        <v>44447</v>
      </c>
      <c r="X530" s="1062">
        <f t="shared" si="103"/>
        <v>44452</v>
      </c>
      <c r="Y530" s="1063">
        <f t="shared" si="103"/>
        <v>44477</v>
      </c>
      <c r="Z530" s="1107">
        <v>44772</v>
      </c>
      <c r="AA530" s="95"/>
    </row>
    <row r="531" spans="1:27">
      <c r="A531" s="1869"/>
      <c r="B531" s="1065">
        <f t="shared" si="102"/>
        <v>53</v>
      </c>
      <c r="C531" s="1066" t="str">
        <f t="shared" si="102"/>
        <v>У_Т</v>
      </c>
      <c r="D531" s="1067" t="s">
        <v>1932</v>
      </c>
      <c r="E531" s="1068" t="s">
        <v>889</v>
      </c>
      <c r="F531" s="1067" t="s">
        <v>1932</v>
      </c>
      <c r="G531" s="1069" t="s">
        <v>514</v>
      </c>
      <c r="H531" s="1070" t="s">
        <v>1584</v>
      </c>
      <c r="I531" s="1071"/>
      <c r="J531" s="1072">
        <f t="shared" si="103"/>
        <v>44243</v>
      </c>
      <c r="K531" s="1072">
        <f t="shared" si="103"/>
        <v>44271</v>
      </c>
      <c r="L531" s="1072">
        <f t="shared" si="103"/>
        <v>44320</v>
      </c>
      <c r="M531" s="1072">
        <f t="shared" si="103"/>
        <v>44323</v>
      </c>
      <c r="N531" s="1072">
        <f t="shared" si="103"/>
        <v>44351</v>
      </c>
      <c r="O531" s="1072">
        <f t="shared" si="103"/>
        <v>44351</v>
      </c>
      <c r="P531" s="1072">
        <f t="shared" si="103"/>
        <v>44385</v>
      </c>
      <c r="Q531" s="1072">
        <f t="shared" si="103"/>
        <v>44417</v>
      </c>
      <c r="R531" s="1072">
        <f t="shared" si="103"/>
        <v>44417</v>
      </c>
      <c r="S531" s="1072">
        <f t="shared" si="103"/>
        <v>44414</v>
      </c>
      <c r="T531" s="1072">
        <f t="shared" si="103"/>
        <v>44414</v>
      </c>
      <c r="U531" s="1072">
        <f t="shared" si="103"/>
        <v>44435</v>
      </c>
      <c r="V531" s="1072">
        <f t="shared" si="103"/>
        <v>44442</v>
      </c>
      <c r="W531" s="1072">
        <f t="shared" si="103"/>
        <v>44447</v>
      </c>
      <c r="X531" s="1072">
        <f t="shared" si="103"/>
        <v>44452</v>
      </c>
      <c r="Y531" s="1073">
        <f t="shared" si="103"/>
        <v>44477</v>
      </c>
      <c r="Z531" s="1064">
        <v>44137</v>
      </c>
      <c r="AA531" s="95"/>
    </row>
    <row r="532" spans="1:27" ht="37.5">
      <c r="A532" s="1871">
        <v>50</v>
      </c>
      <c r="B532" s="1109" t="s">
        <v>1933</v>
      </c>
      <c r="C532" s="1045" t="s">
        <v>727</v>
      </c>
      <c r="D532" s="1046" t="s">
        <v>1934</v>
      </c>
      <c r="E532" s="1047" t="s">
        <v>608</v>
      </c>
      <c r="F532" s="1046" t="s">
        <v>1934</v>
      </c>
      <c r="G532" s="1048" t="s">
        <v>514</v>
      </c>
      <c r="H532" s="1049" t="s">
        <v>853</v>
      </c>
      <c r="I532" s="1050" t="str">
        <f>$I$5</f>
        <v>2-х этапный ЗЗП, без ПС</v>
      </c>
      <c r="J532" s="1051">
        <f>IFERROR(VLOOKUP($D$532,'ИСХОДНИК-даты-2х'!$D$10:$AI$139,2,0),"-")</f>
        <v>44296</v>
      </c>
      <c r="K532" s="1078">
        <f>IFERROR(VLOOKUP($D$532,'ИСХОДНИК-даты-2х'!$D$10:$AI$139,3,0),"-")</f>
        <v>44323</v>
      </c>
      <c r="L532" s="970">
        <f>IFERROR(VLOOKUP($D$532,'ИСХОДНИК-даты-2х'!$D$10:$AI$139,4,0),"-")</f>
        <v>44372</v>
      </c>
      <c r="M532" s="911">
        <f>IFERROR(VLOOKUP($D$532,'ИСХОДНИК-даты-2х'!$D$10:$AI$139,5,0),"-")</f>
        <v>44377</v>
      </c>
      <c r="N532" s="911">
        <f>IFERROR(VLOOKUP($D$532,'ИСХОДНИК-даты-2х'!$D$10:$AI$139,6,0),"-")</f>
        <v>44405</v>
      </c>
      <c r="O532" s="911">
        <f>IFERROR(VLOOKUP($D$532,'ИСХОДНИК-даты-2х'!$D$10:$AI$139,7,0),"-")</f>
        <v>44405</v>
      </c>
      <c r="P532" s="911">
        <f>IFERROR(VLOOKUP($D$532,'ИСХОДНИК-даты-2х'!$D$10:$AI$139,8,0),"-")</f>
        <v>44489</v>
      </c>
      <c r="Q532" s="911">
        <f>IFERROR(VLOOKUP($D$532,'ИСХОДНИК-даты-2х'!$D$10:$AI$139,9,0),"-")</f>
        <v>44519</v>
      </c>
      <c r="R532" s="911">
        <f>IFERROR(VLOOKUP($D$532,'ИСХОДНИК-даты-2х'!$D$10:$AI$139,10,0),"-")</f>
        <v>44519</v>
      </c>
      <c r="S532" s="911">
        <f>IFERROR(VLOOKUP($D$532,'ИСХОДНИК-даты-2х'!$D$10:$AI$139,11,0),"-")</f>
        <v>44518</v>
      </c>
      <c r="T532" s="911">
        <f>IFERROR(VLOOKUP($D$532,'ИСХОДНИК-даты-2х'!$D$10:$AI$139,12,0),"-")</f>
        <v>44518</v>
      </c>
      <c r="U532" s="911">
        <f>IFERROR(VLOOKUP($D$532,'ИСХОДНИК-даты-2х'!$D$10:$AI$139,13,0),"-")</f>
        <v>44539</v>
      </c>
      <c r="V532" s="911">
        <f>IFERROR(VLOOKUP($D$532,'ИСХОДНИК-даты-2х'!$D$10:$AI$139,14,0),"-")</f>
        <v>44546</v>
      </c>
      <c r="W532" s="911">
        <f>IFERROR(VLOOKUP($D$532,'ИСХОДНИК-даты-2х'!$D$10:$AI$139,15,0),"-")</f>
        <v>44551</v>
      </c>
      <c r="X532" s="911">
        <f>IFERROR(VLOOKUP($D$532,'ИСХОДНИК-даты-2х'!$D$10:$AI$139,16,0),"-")</f>
        <v>44554</v>
      </c>
      <c r="Y532" s="1079">
        <f>IFERROR(VLOOKUP($D$532,'ИСХОДНИК-даты-2х'!$D$10:$AI$139,17,0),"-")</f>
        <v>44579</v>
      </c>
      <c r="Z532" s="1106">
        <v>44701</v>
      </c>
      <c r="AA532" s="95"/>
    </row>
    <row r="533" spans="1:27" ht="37.5">
      <c r="A533" s="1871"/>
      <c r="B533" s="1110" t="str">
        <f t="shared" ref="B533:C549" si="104">B$532</f>
        <v>54</v>
      </c>
      <c r="C533" s="1111" t="str">
        <f t="shared" si="104"/>
        <v>У_Т</v>
      </c>
      <c r="D533" s="1057" t="s">
        <v>1934</v>
      </c>
      <c r="E533" s="1058" t="s">
        <v>854</v>
      </c>
      <c r="F533" s="1057" t="s">
        <v>1934</v>
      </c>
      <c r="G533" s="1059" t="s">
        <v>514</v>
      </c>
      <c r="H533" s="1060" t="s">
        <v>855</v>
      </c>
      <c r="I533" s="1061"/>
      <c r="J533" s="1062">
        <f t="shared" ref="J533:Y542" si="105">J$532</f>
        <v>44296</v>
      </c>
      <c r="K533" s="1062">
        <f t="shared" si="105"/>
        <v>44323</v>
      </c>
      <c r="L533" s="1062">
        <f t="shared" si="105"/>
        <v>44372</v>
      </c>
      <c r="M533" s="1062">
        <f t="shared" si="105"/>
        <v>44377</v>
      </c>
      <c r="N533" s="1062">
        <f t="shared" si="105"/>
        <v>44405</v>
      </c>
      <c r="O533" s="1062">
        <f t="shared" si="105"/>
        <v>44405</v>
      </c>
      <c r="P533" s="1062">
        <f t="shared" si="105"/>
        <v>44489</v>
      </c>
      <c r="Q533" s="1062">
        <f t="shared" si="105"/>
        <v>44519</v>
      </c>
      <c r="R533" s="1062">
        <f t="shared" si="105"/>
        <v>44519</v>
      </c>
      <c r="S533" s="1062">
        <f t="shared" si="105"/>
        <v>44518</v>
      </c>
      <c r="T533" s="1062">
        <f t="shared" si="105"/>
        <v>44518</v>
      </c>
      <c r="U533" s="1062">
        <f t="shared" si="105"/>
        <v>44539</v>
      </c>
      <c r="V533" s="1062">
        <f t="shared" si="105"/>
        <v>44546</v>
      </c>
      <c r="W533" s="1062">
        <f t="shared" si="105"/>
        <v>44551</v>
      </c>
      <c r="X533" s="1062">
        <f t="shared" si="105"/>
        <v>44554</v>
      </c>
      <c r="Y533" s="1063">
        <f t="shared" si="105"/>
        <v>44579</v>
      </c>
      <c r="Z533" s="1104" t="e">
        <f>#N/A</f>
        <v>#N/A</v>
      </c>
      <c r="AA533" s="95"/>
    </row>
    <row r="534" spans="1:27" ht="37.5">
      <c r="A534" s="1871"/>
      <c r="B534" s="1110" t="str">
        <f t="shared" si="104"/>
        <v>54</v>
      </c>
      <c r="C534" s="1111" t="str">
        <f t="shared" si="104"/>
        <v>У_Т</v>
      </c>
      <c r="D534" s="1057" t="s">
        <v>1934</v>
      </c>
      <c r="E534" s="1058" t="s">
        <v>856</v>
      </c>
      <c r="F534" s="1057" t="s">
        <v>1934</v>
      </c>
      <c r="G534" s="1059" t="s">
        <v>514</v>
      </c>
      <c r="H534" s="1060" t="s">
        <v>855</v>
      </c>
      <c r="I534" s="1061"/>
      <c r="J534" s="1062">
        <f t="shared" si="105"/>
        <v>44296</v>
      </c>
      <c r="K534" s="1062">
        <f t="shared" si="105"/>
        <v>44323</v>
      </c>
      <c r="L534" s="1062">
        <f t="shared" si="105"/>
        <v>44372</v>
      </c>
      <c r="M534" s="1062">
        <f t="shared" si="105"/>
        <v>44377</v>
      </c>
      <c r="N534" s="1062">
        <f t="shared" si="105"/>
        <v>44405</v>
      </c>
      <c r="O534" s="1062">
        <f t="shared" si="105"/>
        <v>44405</v>
      </c>
      <c r="P534" s="1062">
        <f t="shared" si="105"/>
        <v>44489</v>
      </c>
      <c r="Q534" s="1062">
        <f t="shared" si="105"/>
        <v>44519</v>
      </c>
      <c r="R534" s="1062">
        <f t="shared" si="105"/>
        <v>44519</v>
      </c>
      <c r="S534" s="1062">
        <f t="shared" si="105"/>
        <v>44518</v>
      </c>
      <c r="T534" s="1062">
        <f t="shared" si="105"/>
        <v>44518</v>
      </c>
      <c r="U534" s="1062">
        <f t="shared" si="105"/>
        <v>44539</v>
      </c>
      <c r="V534" s="1062">
        <f t="shared" si="105"/>
        <v>44546</v>
      </c>
      <c r="W534" s="1062">
        <f t="shared" si="105"/>
        <v>44551</v>
      </c>
      <c r="X534" s="1062">
        <f t="shared" si="105"/>
        <v>44554</v>
      </c>
      <c r="Y534" s="1063">
        <f t="shared" si="105"/>
        <v>44579</v>
      </c>
      <c r="Z534" s="1104" t="e">
        <f>#N/A</f>
        <v>#N/A</v>
      </c>
      <c r="AA534" s="95"/>
    </row>
    <row r="535" spans="1:27" ht="37.5">
      <c r="A535" s="1871"/>
      <c r="B535" s="1110" t="str">
        <f t="shared" si="104"/>
        <v>54</v>
      </c>
      <c r="C535" s="1111" t="str">
        <f t="shared" si="104"/>
        <v>У_Т</v>
      </c>
      <c r="D535" s="1057" t="s">
        <v>1934</v>
      </c>
      <c r="E535" s="1058" t="s">
        <v>282</v>
      </c>
      <c r="F535" s="1057" t="s">
        <v>1934</v>
      </c>
      <c r="G535" s="1059" t="s">
        <v>514</v>
      </c>
      <c r="H535" s="1060" t="s">
        <v>855</v>
      </c>
      <c r="I535" s="1061"/>
      <c r="J535" s="1062">
        <f t="shared" si="105"/>
        <v>44296</v>
      </c>
      <c r="K535" s="1062">
        <f t="shared" si="105"/>
        <v>44323</v>
      </c>
      <c r="L535" s="1062">
        <f t="shared" si="105"/>
        <v>44372</v>
      </c>
      <c r="M535" s="1062">
        <f t="shared" si="105"/>
        <v>44377</v>
      </c>
      <c r="N535" s="1062">
        <f t="shared" si="105"/>
        <v>44405</v>
      </c>
      <c r="O535" s="1062">
        <f t="shared" si="105"/>
        <v>44405</v>
      </c>
      <c r="P535" s="1062">
        <f t="shared" si="105"/>
        <v>44489</v>
      </c>
      <c r="Q535" s="1062">
        <f t="shared" si="105"/>
        <v>44519</v>
      </c>
      <c r="R535" s="1062">
        <f t="shared" si="105"/>
        <v>44519</v>
      </c>
      <c r="S535" s="1062">
        <f t="shared" si="105"/>
        <v>44518</v>
      </c>
      <c r="T535" s="1062">
        <f t="shared" si="105"/>
        <v>44518</v>
      </c>
      <c r="U535" s="1062">
        <f t="shared" si="105"/>
        <v>44539</v>
      </c>
      <c r="V535" s="1062">
        <f t="shared" si="105"/>
        <v>44546</v>
      </c>
      <c r="W535" s="1062">
        <f t="shared" si="105"/>
        <v>44551</v>
      </c>
      <c r="X535" s="1062">
        <f t="shared" si="105"/>
        <v>44554</v>
      </c>
      <c r="Y535" s="1063">
        <f t="shared" si="105"/>
        <v>44579</v>
      </c>
      <c r="Z535" s="1104" t="e">
        <f>#N/A</f>
        <v>#N/A</v>
      </c>
      <c r="AA535" s="95"/>
    </row>
    <row r="536" spans="1:27" ht="37.5">
      <c r="A536" s="1871"/>
      <c r="B536" s="1110" t="str">
        <f t="shared" si="104"/>
        <v>54</v>
      </c>
      <c r="C536" s="1111" t="str">
        <f t="shared" si="104"/>
        <v>У_Т</v>
      </c>
      <c r="D536" s="1057" t="s">
        <v>1934</v>
      </c>
      <c r="E536" s="1058" t="s">
        <v>284</v>
      </c>
      <c r="F536" s="1057" t="s">
        <v>1934</v>
      </c>
      <c r="G536" s="1059" t="s">
        <v>514</v>
      </c>
      <c r="H536" s="1060" t="s">
        <v>855</v>
      </c>
      <c r="I536" s="1061"/>
      <c r="J536" s="1062">
        <f t="shared" si="105"/>
        <v>44296</v>
      </c>
      <c r="K536" s="1062">
        <f t="shared" si="105"/>
        <v>44323</v>
      </c>
      <c r="L536" s="1062">
        <f t="shared" si="105"/>
        <v>44372</v>
      </c>
      <c r="M536" s="1062">
        <f t="shared" si="105"/>
        <v>44377</v>
      </c>
      <c r="N536" s="1062">
        <f t="shared" si="105"/>
        <v>44405</v>
      </c>
      <c r="O536" s="1062">
        <f t="shared" si="105"/>
        <v>44405</v>
      </c>
      <c r="P536" s="1062">
        <f t="shared" si="105"/>
        <v>44489</v>
      </c>
      <c r="Q536" s="1062">
        <f t="shared" si="105"/>
        <v>44519</v>
      </c>
      <c r="R536" s="1062">
        <f t="shared" si="105"/>
        <v>44519</v>
      </c>
      <c r="S536" s="1062">
        <f t="shared" si="105"/>
        <v>44518</v>
      </c>
      <c r="T536" s="1062">
        <f t="shared" si="105"/>
        <v>44518</v>
      </c>
      <c r="U536" s="1062">
        <f t="shared" si="105"/>
        <v>44539</v>
      </c>
      <c r="V536" s="1062">
        <f t="shared" si="105"/>
        <v>44546</v>
      </c>
      <c r="W536" s="1062">
        <f t="shared" si="105"/>
        <v>44551</v>
      </c>
      <c r="X536" s="1062">
        <f t="shared" si="105"/>
        <v>44554</v>
      </c>
      <c r="Y536" s="1063">
        <f t="shared" si="105"/>
        <v>44579</v>
      </c>
      <c r="Z536" s="1104" t="e">
        <f>#N/A</f>
        <v>#N/A</v>
      </c>
      <c r="AA536" s="95"/>
    </row>
    <row r="537" spans="1:27" ht="37.5">
      <c r="A537" s="1871"/>
      <c r="B537" s="1110" t="str">
        <f t="shared" si="104"/>
        <v>54</v>
      </c>
      <c r="C537" s="1111" t="str">
        <f t="shared" si="104"/>
        <v>У_Т</v>
      </c>
      <c r="D537" s="1057" t="s">
        <v>1934</v>
      </c>
      <c r="E537" s="1058" t="s">
        <v>220</v>
      </c>
      <c r="F537" s="1057" t="s">
        <v>1934</v>
      </c>
      <c r="G537" s="1059" t="s">
        <v>514</v>
      </c>
      <c r="H537" s="1060" t="s">
        <v>855</v>
      </c>
      <c r="I537" s="1061"/>
      <c r="J537" s="1062">
        <f t="shared" si="105"/>
        <v>44296</v>
      </c>
      <c r="K537" s="1062">
        <f t="shared" si="105"/>
        <v>44323</v>
      </c>
      <c r="L537" s="1062">
        <f t="shared" si="105"/>
        <v>44372</v>
      </c>
      <c r="M537" s="1062">
        <f t="shared" si="105"/>
        <v>44377</v>
      </c>
      <c r="N537" s="1062">
        <f t="shared" si="105"/>
        <v>44405</v>
      </c>
      <c r="O537" s="1062">
        <f t="shared" si="105"/>
        <v>44405</v>
      </c>
      <c r="P537" s="1062">
        <f t="shared" si="105"/>
        <v>44489</v>
      </c>
      <c r="Q537" s="1062">
        <f t="shared" si="105"/>
        <v>44519</v>
      </c>
      <c r="R537" s="1062">
        <f t="shared" si="105"/>
        <v>44519</v>
      </c>
      <c r="S537" s="1062">
        <f t="shared" si="105"/>
        <v>44518</v>
      </c>
      <c r="T537" s="1062">
        <f t="shared" si="105"/>
        <v>44518</v>
      </c>
      <c r="U537" s="1062">
        <f t="shared" si="105"/>
        <v>44539</v>
      </c>
      <c r="V537" s="1062">
        <f t="shared" si="105"/>
        <v>44546</v>
      </c>
      <c r="W537" s="1062">
        <f t="shared" si="105"/>
        <v>44551</v>
      </c>
      <c r="X537" s="1062">
        <f t="shared" si="105"/>
        <v>44554</v>
      </c>
      <c r="Y537" s="1063">
        <f t="shared" si="105"/>
        <v>44579</v>
      </c>
      <c r="Z537" s="1104" t="e">
        <f>#N/A</f>
        <v>#N/A</v>
      </c>
      <c r="AA537" s="95"/>
    </row>
    <row r="538" spans="1:27" ht="37.5">
      <c r="A538" s="1871"/>
      <c r="B538" s="1110" t="str">
        <f t="shared" si="104"/>
        <v>54</v>
      </c>
      <c r="C538" s="1111" t="str">
        <f t="shared" si="104"/>
        <v>У_Т</v>
      </c>
      <c r="D538" s="1057" t="s">
        <v>1934</v>
      </c>
      <c r="E538" s="1058" t="s">
        <v>562</v>
      </c>
      <c r="F538" s="1057" t="s">
        <v>1934</v>
      </c>
      <c r="G538" s="1059" t="s">
        <v>514</v>
      </c>
      <c r="H538" s="1060" t="s">
        <v>855</v>
      </c>
      <c r="I538" s="1061"/>
      <c r="J538" s="1062">
        <f t="shared" si="105"/>
        <v>44296</v>
      </c>
      <c r="K538" s="1062">
        <f t="shared" si="105"/>
        <v>44323</v>
      </c>
      <c r="L538" s="1062">
        <f t="shared" si="105"/>
        <v>44372</v>
      </c>
      <c r="M538" s="1062">
        <f t="shared" si="105"/>
        <v>44377</v>
      </c>
      <c r="N538" s="1062">
        <f t="shared" si="105"/>
        <v>44405</v>
      </c>
      <c r="O538" s="1062">
        <f t="shared" si="105"/>
        <v>44405</v>
      </c>
      <c r="P538" s="1062">
        <f t="shared" si="105"/>
        <v>44489</v>
      </c>
      <c r="Q538" s="1062">
        <f t="shared" si="105"/>
        <v>44519</v>
      </c>
      <c r="R538" s="1062">
        <f t="shared" si="105"/>
        <v>44519</v>
      </c>
      <c r="S538" s="1062">
        <f t="shared" si="105"/>
        <v>44518</v>
      </c>
      <c r="T538" s="1062">
        <f t="shared" si="105"/>
        <v>44518</v>
      </c>
      <c r="U538" s="1062">
        <f t="shared" si="105"/>
        <v>44539</v>
      </c>
      <c r="V538" s="1062">
        <f t="shared" si="105"/>
        <v>44546</v>
      </c>
      <c r="W538" s="1062">
        <f t="shared" si="105"/>
        <v>44551</v>
      </c>
      <c r="X538" s="1062">
        <f t="shared" si="105"/>
        <v>44554</v>
      </c>
      <c r="Y538" s="1063">
        <f t="shared" si="105"/>
        <v>44579</v>
      </c>
      <c r="Z538" s="1104" t="e">
        <f>#N/A</f>
        <v>#N/A</v>
      </c>
      <c r="AA538" s="95"/>
    </row>
    <row r="539" spans="1:27" ht="37.5">
      <c r="A539" s="1871"/>
      <c r="B539" s="1110" t="str">
        <f t="shared" si="104"/>
        <v>54</v>
      </c>
      <c r="C539" s="1111" t="str">
        <f t="shared" si="104"/>
        <v>У_Т</v>
      </c>
      <c r="D539" s="1057" t="s">
        <v>1934</v>
      </c>
      <c r="E539" s="1058" t="s">
        <v>564</v>
      </c>
      <c r="F539" s="1057" t="s">
        <v>1934</v>
      </c>
      <c r="G539" s="1059" t="s">
        <v>514</v>
      </c>
      <c r="H539" s="1060" t="s">
        <v>855</v>
      </c>
      <c r="I539" s="1061"/>
      <c r="J539" s="1062">
        <f t="shared" si="105"/>
        <v>44296</v>
      </c>
      <c r="K539" s="1062">
        <f t="shared" si="105"/>
        <v>44323</v>
      </c>
      <c r="L539" s="1062">
        <f t="shared" si="105"/>
        <v>44372</v>
      </c>
      <c r="M539" s="1062">
        <f t="shared" si="105"/>
        <v>44377</v>
      </c>
      <c r="N539" s="1062">
        <f t="shared" si="105"/>
        <v>44405</v>
      </c>
      <c r="O539" s="1062">
        <f t="shared" si="105"/>
        <v>44405</v>
      </c>
      <c r="P539" s="1062">
        <f t="shared" si="105"/>
        <v>44489</v>
      </c>
      <c r="Q539" s="1062">
        <f t="shared" si="105"/>
        <v>44519</v>
      </c>
      <c r="R539" s="1062">
        <f t="shared" si="105"/>
        <v>44519</v>
      </c>
      <c r="S539" s="1062">
        <f t="shared" si="105"/>
        <v>44518</v>
      </c>
      <c r="T539" s="1062">
        <f t="shared" si="105"/>
        <v>44518</v>
      </c>
      <c r="U539" s="1062">
        <f t="shared" si="105"/>
        <v>44539</v>
      </c>
      <c r="V539" s="1062">
        <f t="shared" si="105"/>
        <v>44546</v>
      </c>
      <c r="W539" s="1062">
        <f t="shared" si="105"/>
        <v>44551</v>
      </c>
      <c r="X539" s="1062">
        <f t="shared" si="105"/>
        <v>44554</v>
      </c>
      <c r="Y539" s="1063">
        <f t="shared" si="105"/>
        <v>44579</v>
      </c>
      <c r="Z539" s="1104" t="e">
        <f>#N/A</f>
        <v>#N/A</v>
      </c>
      <c r="AA539" s="95"/>
    </row>
    <row r="540" spans="1:27" ht="37.5">
      <c r="A540" s="1871"/>
      <c r="B540" s="1110" t="str">
        <f t="shared" si="104"/>
        <v>54</v>
      </c>
      <c r="C540" s="1111" t="str">
        <f t="shared" si="104"/>
        <v>У_Т</v>
      </c>
      <c r="D540" s="1057" t="s">
        <v>1934</v>
      </c>
      <c r="E540" s="1058" t="s">
        <v>566</v>
      </c>
      <c r="F540" s="1057" t="s">
        <v>1934</v>
      </c>
      <c r="G540" s="1059" t="s">
        <v>514</v>
      </c>
      <c r="H540" s="1060" t="s">
        <v>855</v>
      </c>
      <c r="I540" s="1061"/>
      <c r="J540" s="1062">
        <f t="shared" si="105"/>
        <v>44296</v>
      </c>
      <c r="K540" s="1062">
        <f t="shared" si="105"/>
        <v>44323</v>
      </c>
      <c r="L540" s="1062">
        <f t="shared" si="105"/>
        <v>44372</v>
      </c>
      <c r="M540" s="1062">
        <f t="shared" si="105"/>
        <v>44377</v>
      </c>
      <c r="N540" s="1062">
        <f t="shared" si="105"/>
        <v>44405</v>
      </c>
      <c r="O540" s="1062">
        <f t="shared" si="105"/>
        <v>44405</v>
      </c>
      <c r="P540" s="1062">
        <f t="shared" si="105"/>
        <v>44489</v>
      </c>
      <c r="Q540" s="1062">
        <f t="shared" si="105"/>
        <v>44519</v>
      </c>
      <c r="R540" s="1062">
        <f t="shared" si="105"/>
        <v>44519</v>
      </c>
      <c r="S540" s="1062">
        <f t="shared" si="105"/>
        <v>44518</v>
      </c>
      <c r="T540" s="1062">
        <f t="shared" si="105"/>
        <v>44518</v>
      </c>
      <c r="U540" s="1062">
        <f t="shared" si="105"/>
        <v>44539</v>
      </c>
      <c r="V540" s="1062">
        <f t="shared" si="105"/>
        <v>44546</v>
      </c>
      <c r="W540" s="1062">
        <f t="shared" si="105"/>
        <v>44551</v>
      </c>
      <c r="X540" s="1062">
        <f t="shared" si="105"/>
        <v>44554</v>
      </c>
      <c r="Y540" s="1063">
        <f t="shared" si="105"/>
        <v>44579</v>
      </c>
      <c r="Z540" s="1104" t="e">
        <f>#N/A</f>
        <v>#N/A</v>
      </c>
      <c r="AA540" s="95"/>
    </row>
    <row r="541" spans="1:27" ht="37.5">
      <c r="A541" s="1871"/>
      <c r="B541" s="1110" t="str">
        <f t="shared" si="104"/>
        <v>54</v>
      </c>
      <c r="C541" s="1111" t="str">
        <f t="shared" si="104"/>
        <v>У_Т</v>
      </c>
      <c r="D541" s="1057" t="s">
        <v>1934</v>
      </c>
      <c r="E541" s="1058" t="s">
        <v>568</v>
      </c>
      <c r="F541" s="1057" t="s">
        <v>1934</v>
      </c>
      <c r="G541" s="1059" t="s">
        <v>514</v>
      </c>
      <c r="H541" s="1060" t="s">
        <v>855</v>
      </c>
      <c r="I541" s="1061"/>
      <c r="J541" s="1062">
        <f t="shared" si="105"/>
        <v>44296</v>
      </c>
      <c r="K541" s="1062">
        <f t="shared" si="105"/>
        <v>44323</v>
      </c>
      <c r="L541" s="1062">
        <f t="shared" si="105"/>
        <v>44372</v>
      </c>
      <c r="M541" s="1062">
        <f t="shared" si="105"/>
        <v>44377</v>
      </c>
      <c r="N541" s="1062">
        <f t="shared" si="105"/>
        <v>44405</v>
      </c>
      <c r="O541" s="1062">
        <f t="shared" si="105"/>
        <v>44405</v>
      </c>
      <c r="P541" s="1062">
        <f t="shared" si="105"/>
        <v>44489</v>
      </c>
      <c r="Q541" s="1062">
        <f t="shared" si="105"/>
        <v>44519</v>
      </c>
      <c r="R541" s="1062">
        <f t="shared" si="105"/>
        <v>44519</v>
      </c>
      <c r="S541" s="1062">
        <f t="shared" si="105"/>
        <v>44518</v>
      </c>
      <c r="T541" s="1062">
        <f t="shared" si="105"/>
        <v>44518</v>
      </c>
      <c r="U541" s="1062">
        <f t="shared" si="105"/>
        <v>44539</v>
      </c>
      <c r="V541" s="1062">
        <f t="shared" si="105"/>
        <v>44546</v>
      </c>
      <c r="W541" s="1062">
        <f t="shared" si="105"/>
        <v>44551</v>
      </c>
      <c r="X541" s="1062">
        <f t="shared" si="105"/>
        <v>44554</v>
      </c>
      <c r="Y541" s="1063">
        <f t="shared" si="105"/>
        <v>44579</v>
      </c>
      <c r="Z541" s="1104" t="e">
        <f>#N/A</f>
        <v>#N/A</v>
      </c>
      <c r="AA541" s="95"/>
    </row>
    <row r="542" spans="1:27" ht="37.5">
      <c r="A542" s="1871"/>
      <c r="B542" s="1110" t="str">
        <f t="shared" si="104"/>
        <v>54</v>
      </c>
      <c r="C542" s="1111" t="str">
        <f t="shared" si="104"/>
        <v>У_Т</v>
      </c>
      <c r="D542" s="1057" t="s">
        <v>1934</v>
      </c>
      <c r="E542" s="1058" t="s">
        <v>169</v>
      </c>
      <c r="F542" s="1057" t="s">
        <v>1934</v>
      </c>
      <c r="G542" s="1059" t="s">
        <v>514</v>
      </c>
      <c r="H542" s="1060" t="s">
        <v>857</v>
      </c>
      <c r="I542" s="1061"/>
      <c r="J542" s="1062">
        <f t="shared" si="105"/>
        <v>44296</v>
      </c>
      <c r="K542" s="1062">
        <f t="shared" si="105"/>
        <v>44323</v>
      </c>
      <c r="L542" s="1062">
        <f t="shared" si="105"/>
        <v>44372</v>
      </c>
      <c r="M542" s="1062">
        <f t="shared" si="105"/>
        <v>44377</v>
      </c>
      <c r="N542" s="1062">
        <f t="shared" si="105"/>
        <v>44405</v>
      </c>
      <c r="O542" s="1062">
        <f t="shared" si="105"/>
        <v>44405</v>
      </c>
      <c r="P542" s="1062">
        <f t="shared" si="105"/>
        <v>44489</v>
      </c>
      <c r="Q542" s="1062">
        <f t="shared" si="105"/>
        <v>44519</v>
      </c>
      <c r="R542" s="1062">
        <f t="shared" si="105"/>
        <v>44519</v>
      </c>
      <c r="S542" s="1062">
        <f t="shared" si="105"/>
        <v>44518</v>
      </c>
      <c r="T542" s="1062">
        <f t="shared" si="105"/>
        <v>44518</v>
      </c>
      <c r="U542" s="1062">
        <f t="shared" si="105"/>
        <v>44539</v>
      </c>
      <c r="V542" s="1062">
        <f t="shared" si="105"/>
        <v>44546</v>
      </c>
      <c r="W542" s="1062">
        <f t="shared" si="105"/>
        <v>44551</v>
      </c>
      <c r="X542" s="1062">
        <f t="shared" si="105"/>
        <v>44554</v>
      </c>
      <c r="Y542" s="1063">
        <f t="shared" si="105"/>
        <v>44579</v>
      </c>
      <c r="Z542" s="1106">
        <v>44412</v>
      </c>
      <c r="AA542" s="95"/>
    </row>
    <row r="543" spans="1:27" ht="37.5">
      <c r="A543" s="1871"/>
      <c r="B543" s="1110" t="str">
        <f t="shared" si="104"/>
        <v>54</v>
      </c>
      <c r="C543" s="1111" t="str">
        <f t="shared" si="104"/>
        <v>У_Т</v>
      </c>
      <c r="D543" s="1057" t="s">
        <v>1934</v>
      </c>
      <c r="E543" s="1058" t="s">
        <v>270</v>
      </c>
      <c r="F543" s="1057" t="s">
        <v>1934</v>
      </c>
      <c r="G543" s="1059" t="s">
        <v>514</v>
      </c>
      <c r="H543" s="1060" t="s">
        <v>857</v>
      </c>
      <c r="I543" s="1061"/>
      <c r="J543" s="1062">
        <f t="shared" ref="J543:Y549" si="106">J$532</f>
        <v>44296</v>
      </c>
      <c r="K543" s="1062">
        <f t="shared" si="106"/>
        <v>44323</v>
      </c>
      <c r="L543" s="1062">
        <f t="shared" si="106"/>
        <v>44372</v>
      </c>
      <c r="M543" s="1062">
        <f t="shared" si="106"/>
        <v>44377</v>
      </c>
      <c r="N543" s="1062">
        <f t="shared" si="106"/>
        <v>44405</v>
      </c>
      <c r="O543" s="1062">
        <f t="shared" si="106"/>
        <v>44405</v>
      </c>
      <c r="P543" s="1062">
        <f t="shared" si="106"/>
        <v>44489</v>
      </c>
      <c r="Q543" s="1062">
        <f t="shared" si="106"/>
        <v>44519</v>
      </c>
      <c r="R543" s="1062">
        <f t="shared" si="106"/>
        <v>44519</v>
      </c>
      <c r="S543" s="1062">
        <f t="shared" si="106"/>
        <v>44518</v>
      </c>
      <c r="T543" s="1062">
        <f t="shared" si="106"/>
        <v>44518</v>
      </c>
      <c r="U543" s="1062">
        <f t="shared" si="106"/>
        <v>44539</v>
      </c>
      <c r="V543" s="1062">
        <f t="shared" si="106"/>
        <v>44546</v>
      </c>
      <c r="W543" s="1062">
        <f t="shared" si="106"/>
        <v>44551</v>
      </c>
      <c r="X543" s="1062">
        <f t="shared" si="106"/>
        <v>44554</v>
      </c>
      <c r="Y543" s="1063">
        <f t="shared" si="106"/>
        <v>44579</v>
      </c>
      <c r="Z543" s="1106">
        <v>44537</v>
      </c>
      <c r="AA543" s="95"/>
    </row>
    <row r="544" spans="1:27" ht="37.5">
      <c r="A544" s="1871"/>
      <c r="B544" s="1110" t="str">
        <f t="shared" si="104"/>
        <v>54</v>
      </c>
      <c r="C544" s="1111" t="str">
        <f t="shared" si="104"/>
        <v>У_Т</v>
      </c>
      <c r="D544" s="1057" t="s">
        <v>1934</v>
      </c>
      <c r="E544" s="1058" t="s">
        <v>272</v>
      </c>
      <c r="F544" s="1057" t="s">
        <v>1934</v>
      </c>
      <c r="G544" s="1059" t="s">
        <v>514</v>
      </c>
      <c r="H544" s="1060" t="s">
        <v>857</v>
      </c>
      <c r="I544" s="1061"/>
      <c r="J544" s="1062">
        <f t="shared" si="106"/>
        <v>44296</v>
      </c>
      <c r="K544" s="1062">
        <f t="shared" si="106"/>
        <v>44323</v>
      </c>
      <c r="L544" s="1062">
        <f t="shared" si="106"/>
        <v>44372</v>
      </c>
      <c r="M544" s="1062">
        <f t="shared" si="106"/>
        <v>44377</v>
      </c>
      <c r="N544" s="1062">
        <f t="shared" si="106"/>
        <v>44405</v>
      </c>
      <c r="O544" s="1062">
        <f t="shared" si="106"/>
        <v>44405</v>
      </c>
      <c r="P544" s="1062">
        <f t="shared" si="106"/>
        <v>44489</v>
      </c>
      <c r="Q544" s="1062">
        <f t="shared" si="106"/>
        <v>44519</v>
      </c>
      <c r="R544" s="1062">
        <f t="shared" si="106"/>
        <v>44519</v>
      </c>
      <c r="S544" s="1062">
        <f t="shared" si="106"/>
        <v>44518</v>
      </c>
      <c r="T544" s="1062">
        <f t="shared" si="106"/>
        <v>44518</v>
      </c>
      <c r="U544" s="1062">
        <f t="shared" si="106"/>
        <v>44539</v>
      </c>
      <c r="V544" s="1062">
        <f t="shared" si="106"/>
        <v>44546</v>
      </c>
      <c r="W544" s="1062">
        <f t="shared" si="106"/>
        <v>44551</v>
      </c>
      <c r="X544" s="1062">
        <f t="shared" si="106"/>
        <v>44554</v>
      </c>
      <c r="Y544" s="1063">
        <f t="shared" si="106"/>
        <v>44579</v>
      </c>
      <c r="Z544" s="1106">
        <v>44537</v>
      </c>
      <c r="AA544" s="95"/>
    </row>
    <row r="545" spans="1:27" ht="37.5">
      <c r="A545" s="1871"/>
      <c r="B545" s="1110" t="str">
        <f t="shared" si="104"/>
        <v>54</v>
      </c>
      <c r="C545" s="1111" t="str">
        <f t="shared" si="104"/>
        <v>У_Т</v>
      </c>
      <c r="D545" s="1057" t="s">
        <v>1934</v>
      </c>
      <c r="E545" s="1058" t="s">
        <v>274</v>
      </c>
      <c r="F545" s="1057" t="s">
        <v>1934</v>
      </c>
      <c r="G545" s="1059" t="s">
        <v>514</v>
      </c>
      <c r="H545" s="1060" t="s">
        <v>857</v>
      </c>
      <c r="I545" s="1061"/>
      <c r="J545" s="1062">
        <f t="shared" si="106"/>
        <v>44296</v>
      </c>
      <c r="K545" s="1062">
        <f t="shared" si="106"/>
        <v>44323</v>
      </c>
      <c r="L545" s="1062">
        <f t="shared" si="106"/>
        <v>44372</v>
      </c>
      <c r="M545" s="1062">
        <f t="shared" si="106"/>
        <v>44377</v>
      </c>
      <c r="N545" s="1062">
        <f t="shared" si="106"/>
        <v>44405</v>
      </c>
      <c r="O545" s="1062">
        <f t="shared" si="106"/>
        <v>44405</v>
      </c>
      <c r="P545" s="1062">
        <f t="shared" si="106"/>
        <v>44489</v>
      </c>
      <c r="Q545" s="1062">
        <f t="shared" si="106"/>
        <v>44519</v>
      </c>
      <c r="R545" s="1062">
        <f t="shared" si="106"/>
        <v>44519</v>
      </c>
      <c r="S545" s="1062">
        <f t="shared" si="106"/>
        <v>44518</v>
      </c>
      <c r="T545" s="1062">
        <f t="shared" si="106"/>
        <v>44518</v>
      </c>
      <c r="U545" s="1062">
        <f t="shared" si="106"/>
        <v>44539</v>
      </c>
      <c r="V545" s="1062">
        <f t="shared" si="106"/>
        <v>44546</v>
      </c>
      <c r="W545" s="1062">
        <f t="shared" si="106"/>
        <v>44551</v>
      </c>
      <c r="X545" s="1062">
        <f t="shared" si="106"/>
        <v>44554</v>
      </c>
      <c r="Y545" s="1063">
        <f t="shared" si="106"/>
        <v>44579</v>
      </c>
      <c r="Z545" s="1106">
        <v>44537</v>
      </c>
      <c r="AA545" s="95"/>
    </row>
    <row r="546" spans="1:27" ht="37.5">
      <c r="A546" s="1871"/>
      <c r="B546" s="1110" t="str">
        <f t="shared" si="104"/>
        <v>54</v>
      </c>
      <c r="C546" s="1111" t="str">
        <f t="shared" si="104"/>
        <v>У_Т</v>
      </c>
      <c r="D546" s="1057" t="s">
        <v>1934</v>
      </c>
      <c r="E546" s="1058" t="s">
        <v>276</v>
      </c>
      <c r="F546" s="1057" t="s">
        <v>1934</v>
      </c>
      <c r="G546" s="1059" t="s">
        <v>514</v>
      </c>
      <c r="H546" s="1060" t="s">
        <v>857</v>
      </c>
      <c r="I546" s="1061"/>
      <c r="J546" s="1062">
        <f t="shared" si="106"/>
        <v>44296</v>
      </c>
      <c r="K546" s="1062">
        <f t="shared" si="106"/>
        <v>44323</v>
      </c>
      <c r="L546" s="1062">
        <f t="shared" si="106"/>
        <v>44372</v>
      </c>
      <c r="M546" s="1062">
        <f t="shared" si="106"/>
        <v>44377</v>
      </c>
      <c r="N546" s="1062">
        <f t="shared" si="106"/>
        <v>44405</v>
      </c>
      <c r="O546" s="1062">
        <f t="shared" si="106"/>
        <v>44405</v>
      </c>
      <c r="P546" s="1062">
        <f t="shared" si="106"/>
        <v>44489</v>
      </c>
      <c r="Q546" s="1062">
        <f t="shared" si="106"/>
        <v>44519</v>
      </c>
      <c r="R546" s="1062">
        <f t="shared" si="106"/>
        <v>44519</v>
      </c>
      <c r="S546" s="1062">
        <f t="shared" si="106"/>
        <v>44518</v>
      </c>
      <c r="T546" s="1062">
        <f t="shared" si="106"/>
        <v>44518</v>
      </c>
      <c r="U546" s="1062">
        <f t="shared" si="106"/>
        <v>44539</v>
      </c>
      <c r="V546" s="1062">
        <f t="shared" si="106"/>
        <v>44546</v>
      </c>
      <c r="W546" s="1062">
        <f t="shared" si="106"/>
        <v>44551</v>
      </c>
      <c r="X546" s="1062">
        <f t="shared" si="106"/>
        <v>44554</v>
      </c>
      <c r="Y546" s="1063">
        <f t="shared" si="106"/>
        <v>44579</v>
      </c>
      <c r="Z546" s="1106">
        <v>44537</v>
      </c>
      <c r="AA546" s="95"/>
    </row>
    <row r="547" spans="1:27" ht="37.5">
      <c r="A547" s="1871"/>
      <c r="B547" s="1110" t="str">
        <f t="shared" si="104"/>
        <v>54</v>
      </c>
      <c r="C547" s="1111" t="str">
        <f t="shared" si="104"/>
        <v>У_Т</v>
      </c>
      <c r="D547" s="1057" t="s">
        <v>1934</v>
      </c>
      <c r="E547" s="1058" t="s">
        <v>278</v>
      </c>
      <c r="F547" s="1057" t="s">
        <v>1934</v>
      </c>
      <c r="G547" s="1059" t="s">
        <v>514</v>
      </c>
      <c r="H547" s="1060" t="s">
        <v>857</v>
      </c>
      <c r="I547" s="1061"/>
      <c r="J547" s="1062">
        <f t="shared" si="106"/>
        <v>44296</v>
      </c>
      <c r="K547" s="1062">
        <f t="shared" si="106"/>
        <v>44323</v>
      </c>
      <c r="L547" s="1062">
        <f t="shared" si="106"/>
        <v>44372</v>
      </c>
      <c r="M547" s="1062">
        <f t="shared" si="106"/>
        <v>44377</v>
      </c>
      <c r="N547" s="1062">
        <f t="shared" si="106"/>
        <v>44405</v>
      </c>
      <c r="O547" s="1062">
        <f t="shared" si="106"/>
        <v>44405</v>
      </c>
      <c r="P547" s="1062">
        <f t="shared" si="106"/>
        <v>44489</v>
      </c>
      <c r="Q547" s="1062">
        <f t="shared" si="106"/>
        <v>44519</v>
      </c>
      <c r="R547" s="1062">
        <f t="shared" si="106"/>
        <v>44519</v>
      </c>
      <c r="S547" s="1062">
        <f t="shared" si="106"/>
        <v>44518</v>
      </c>
      <c r="T547" s="1062">
        <f t="shared" si="106"/>
        <v>44518</v>
      </c>
      <c r="U547" s="1062">
        <f t="shared" si="106"/>
        <v>44539</v>
      </c>
      <c r="V547" s="1062">
        <f t="shared" si="106"/>
        <v>44546</v>
      </c>
      <c r="W547" s="1062">
        <f t="shared" si="106"/>
        <v>44551</v>
      </c>
      <c r="X547" s="1062">
        <f t="shared" si="106"/>
        <v>44554</v>
      </c>
      <c r="Y547" s="1063">
        <f t="shared" si="106"/>
        <v>44579</v>
      </c>
      <c r="Z547" s="1106">
        <v>44537</v>
      </c>
      <c r="AA547" s="95"/>
    </row>
    <row r="548" spans="1:27" ht="37.5">
      <c r="A548" s="1871"/>
      <c r="B548" s="1110" t="str">
        <f t="shared" si="104"/>
        <v>54</v>
      </c>
      <c r="C548" s="1111" t="str">
        <f t="shared" si="104"/>
        <v>У_Т</v>
      </c>
      <c r="D548" s="1057" t="s">
        <v>1934</v>
      </c>
      <c r="E548" s="1058" t="s">
        <v>280</v>
      </c>
      <c r="F548" s="1057" t="s">
        <v>1934</v>
      </c>
      <c r="G548" s="1059" t="s">
        <v>514</v>
      </c>
      <c r="H548" s="1060" t="s">
        <v>857</v>
      </c>
      <c r="I548" s="1061"/>
      <c r="J548" s="1062">
        <f t="shared" si="106"/>
        <v>44296</v>
      </c>
      <c r="K548" s="1062">
        <f t="shared" si="106"/>
        <v>44323</v>
      </c>
      <c r="L548" s="1062">
        <f t="shared" si="106"/>
        <v>44372</v>
      </c>
      <c r="M548" s="1062">
        <f t="shared" si="106"/>
        <v>44377</v>
      </c>
      <c r="N548" s="1062">
        <f t="shared" si="106"/>
        <v>44405</v>
      </c>
      <c r="O548" s="1062">
        <f t="shared" si="106"/>
        <v>44405</v>
      </c>
      <c r="P548" s="1062">
        <f t="shared" si="106"/>
        <v>44489</v>
      </c>
      <c r="Q548" s="1062">
        <f t="shared" si="106"/>
        <v>44519</v>
      </c>
      <c r="R548" s="1062">
        <f t="shared" si="106"/>
        <v>44519</v>
      </c>
      <c r="S548" s="1062">
        <f t="shared" si="106"/>
        <v>44518</v>
      </c>
      <c r="T548" s="1062">
        <f t="shared" si="106"/>
        <v>44518</v>
      </c>
      <c r="U548" s="1062">
        <f t="shared" si="106"/>
        <v>44539</v>
      </c>
      <c r="V548" s="1062">
        <f t="shared" si="106"/>
        <v>44546</v>
      </c>
      <c r="W548" s="1062">
        <f t="shared" si="106"/>
        <v>44551</v>
      </c>
      <c r="X548" s="1062">
        <f t="shared" si="106"/>
        <v>44554</v>
      </c>
      <c r="Y548" s="1063">
        <f t="shared" si="106"/>
        <v>44579</v>
      </c>
      <c r="Z548" s="1106">
        <v>44537</v>
      </c>
      <c r="AA548" s="95"/>
    </row>
    <row r="549" spans="1:27" ht="37.5">
      <c r="A549" s="1871"/>
      <c r="B549" s="1112" t="str">
        <f t="shared" si="104"/>
        <v>54</v>
      </c>
      <c r="C549" s="1113" t="str">
        <f t="shared" si="104"/>
        <v>У_Т</v>
      </c>
      <c r="D549" s="1067" t="s">
        <v>1934</v>
      </c>
      <c r="E549" s="1068" t="s">
        <v>167</v>
      </c>
      <c r="F549" s="1067" t="s">
        <v>1934</v>
      </c>
      <c r="G549" s="1069" t="s">
        <v>514</v>
      </c>
      <c r="H549" s="1070" t="s">
        <v>857</v>
      </c>
      <c r="I549" s="1071"/>
      <c r="J549" s="1072">
        <f t="shared" si="106"/>
        <v>44296</v>
      </c>
      <c r="K549" s="1072">
        <f t="shared" si="106"/>
        <v>44323</v>
      </c>
      <c r="L549" s="1072">
        <f t="shared" si="106"/>
        <v>44372</v>
      </c>
      <c r="M549" s="1072">
        <f t="shared" si="106"/>
        <v>44377</v>
      </c>
      <c r="N549" s="1072">
        <f t="shared" si="106"/>
        <v>44405</v>
      </c>
      <c r="O549" s="1072">
        <f t="shared" si="106"/>
        <v>44405</v>
      </c>
      <c r="P549" s="1072">
        <f t="shared" si="106"/>
        <v>44489</v>
      </c>
      <c r="Q549" s="1072">
        <f t="shared" si="106"/>
        <v>44519</v>
      </c>
      <c r="R549" s="1072">
        <f t="shared" si="106"/>
        <v>44519</v>
      </c>
      <c r="S549" s="1072">
        <f t="shared" si="106"/>
        <v>44518</v>
      </c>
      <c r="T549" s="1072">
        <f t="shared" si="106"/>
        <v>44518</v>
      </c>
      <c r="U549" s="1072">
        <f t="shared" si="106"/>
        <v>44539</v>
      </c>
      <c r="V549" s="1072">
        <f t="shared" si="106"/>
        <v>44546</v>
      </c>
      <c r="W549" s="1072">
        <f t="shared" si="106"/>
        <v>44551</v>
      </c>
      <c r="X549" s="1072">
        <f t="shared" si="106"/>
        <v>44554</v>
      </c>
      <c r="Y549" s="1073">
        <f t="shared" si="106"/>
        <v>44579</v>
      </c>
      <c r="Z549" s="1106">
        <v>44412</v>
      </c>
      <c r="AA549" s="95"/>
    </row>
    <row r="550" spans="1:27" ht="37.5">
      <c r="A550" s="1105">
        <v>51</v>
      </c>
      <c r="B550" s="1095">
        <v>55</v>
      </c>
      <c r="C550" s="1096" t="s">
        <v>858</v>
      </c>
      <c r="D550" s="1097" t="s">
        <v>1613</v>
      </c>
      <c r="E550" s="1098" t="s">
        <v>556</v>
      </c>
      <c r="F550" s="1097" t="s">
        <v>1613</v>
      </c>
      <c r="G550" s="1099" t="s">
        <v>859</v>
      </c>
      <c r="H550" s="1100" t="s">
        <v>860</v>
      </c>
      <c r="I550" s="1099" t="str">
        <f>$I$5</f>
        <v>2-х этапный ЗЗП, без ПС</v>
      </c>
      <c r="J550" s="1101">
        <f>IFERROR(VLOOKUP($D$550,'ИСХОДНИК-даты-2х'!$D$10:$AI$139,2,0),"-")</f>
        <v>44195</v>
      </c>
      <c r="K550" s="1101">
        <f>IFERROR(VLOOKUP($D$550,'ИСХОДНИК-даты-2х'!$D$10:$AI$139,3,0),"-")</f>
        <v>44223</v>
      </c>
      <c r="L550" s="1101">
        <f>IFERROR(VLOOKUP($D$550,'ИСХОДНИК-даты-2х'!$D$10:$AI$139,4,0),"-")</f>
        <v>44272</v>
      </c>
      <c r="M550" s="1102">
        <f>IFERROR(VLOOKUP($D$550,'ИСХОДНИК-даты-2х'!$D$10:$AI$139,5,0),"-")</f>
        <v>44316</v>
      </c>
      <c r="N550" s="1102">
        <f>IFERROR(VLOOKUP($D$550,'ИСХОДНИК-даты-2х'!$D$10:$AI$139,6,0),"-")</f>
        <v>44344</v>
      </c>
      <c r="O550" s="1102">
        <f>IFERROR(VLOOKUP($D$550,'ИСХОДНИК-даты-2х'!$D$10:$AI$139,7,0),"-")</f>
        <v>44344</v>
      </c>
      <c r="P550" s="1102">
        <f>IFERROR(VLOOKUP($D$550,'ИСХОДНИК-даты-2х'!$D$10:$AI$139,8,0),"-")</f>
        <v>44428</v>
      </c>
      <c r="Q550" s="1102">
        <f>IFERROR(VLOOKUP($D$550,'ИСХОДНИК-даты-2х'!$D$10:$AI$139,9,0),"-")</f>
        <v>44460</v>
      </c>
      <c r="R550" s="1102">
        <f>IFERROR(VLOOKUP($D$550,'ИСХОДНИК-даты-2х'!$D$10:$AI$139,10,0),"-")</f>
        <v>44460</v>
      </c>
      <c r="S550" s="1102">
        <f>IFERROR(VLOOKUP($D$550,'ИСХОДНИК-даты-2х'!$D$10:$AI$139,11,0),"-")</f>
        <v>44459</v>
      </c>
      <c r="T550" s="1102">
        <f>IFERROR(VLOOKUP($D$550,'ИСХОДНИК-даты-2х'!$D$10:$AI$139,12,0),"-")</f>
        <v>44459</v>
      </c>
      <c r="U550" s="1102">
        <f>IFERROR(VLOOKUP($D$550,'ИСХОДНИК-даты-2х'!$D$10:$AI$139,13,0),"-")</f>
        <v>44480</v>
      </c>
      <c r="V550" s="1102">
        <f>IFERROR(VLOOKUP($D$550,'ИСХОДНИК-даты-2х'!$D$10:$AI$139,14,0),"-")</f>
        <v>44487</v>
      </c>
      <c r="W550" s="1102">
        <f>IFERROR(VLOOKUP($D$550,'ИСХОДНИК-даты-2х'!$D$10:$AI$139,15,0),"-")</f>
        <v>44490</v>
      </c>
      <c r="X550" s="1102">
        <f>IFERROR(VLOOKUP($D$550,'ИСХОДНИК-даты-2х'!$D$10:$AI$139,16,0),"-")</f>
        <v>44495</v>
      </c>
      <c r="Y550" s="1103">
        <f>IFERROR(VLOOKUP($D$550,'ИСХОДНИК-даты-2х'!$D$10:$AI$139,17,0),"-")</f>
        <v>44520</v>
      </c>
      <c r="Z550" s="1064">
        <v>44258</v>
      </c>
      <c r="AA550" s="95"/>
    </row>
    <row r="551" spans="1:27" ht="37.5">
      <c r="A551" s="1869">
        <f>A550+1</f>
        <v>52</v>
      </c>
      <c r="B551" s="1044">
        <v>56</v>
      </c>
      <c r="C551" s="1045" t="s">
        <v>858</v>
      </c>
      <c r="D551" s="1046" t="s">
        <v>1617</v>
      </c>
      <c r="E551" s="1047" t="s">
        <v>598</v>
      </c>
      <c r="F551" s="1046" t="s">
        <v>1617</v>
      </c>
      <c r="G551" s="1048" t="s">
        <v>859</v>
      </c>
      <c r="H551" s="1049" t="s">
        <v>861</v>
      </c>
      <c r="I551" s="1050" t="str">
        <f>$I$5</f>
        <v>2-х этапный ЗЗП, без ПС</v>
      </c>
      <c r="J551" s="1051">
        <f>IFERROR(VLOOKUP($D$551,'ИСХОДНИК-даты-2х'!$D$10:$AI$139,2,0),"-")</f>
        <v>44053</v>
      </c>
      <c r="K551" s="1078">
        <f>IFERROR(VLOOKUP($D$551,'ИСХОДНИК-даты-2х'!$D$10:$AI$139,3,0),"-")</f>
        <v>44081</v>
      </c>
      <c r="L551" s="970">
        <f>IFERROR(VLOOKUP($D$551,'ИСХОДНИК-даты-2х'!$D$10:$AI$139,4,0),"-")</f>
        <v>44130</v>
      </c>
      <c r="M551" s="911">
        <f>IFERROR(VLOOKUP($D$551,'ИСХОДНИК-даты-2х'!$D$10:$AI$139,5,0),"-")</f>
        <v>44316</v>
      </c>
      <c r="N551" s="911">
        <f>IFERROR(VLOOKUP($D$551,'ИСХОДНИК-даты-2х'!$D$10:$AI$139,6,0),"-")</f>
        <v>44344</v>
      </c>
      <c r="O551" s="911">
        <f>IFERROR(VLOOKUP($D$551,'ИСХОДНИК-даты-2х'!$D$10:$AI$139,7,0),"-")</f>
        <v>44344</v>
      </c>
      <c r="P551" s="911">
        <f>IFERROR(VLOOKUP($D$551,'ИСХОДНИК-даты-2х'!$D$10:$AI$139,8,0),"-")</f>
        <v>44428</v>
      </c>
      <c r="Q551" s="911">
        <f>IFERROR(VLOOKUP($D$551,'ИСХОДНИК-даты-2х'!$D$10:$AI$139,9,0),"-")</f>
        <v>44460</v>
      </c>
      <c r="R551" s="911">
        <f>IFERROR(VLOOKUP($D$551,'ИСХОДНИК-даты-2х'!$D$10:$AI$139,10,0),"-")</f>
        <v>44460</v>
      </c>
      <c r="S551" s="911">
        <f>IFERROR(VLOOKUP($D$551,'ИСХОДНИК-даты-2х'!$D$10:$AI$139,11,0),"-")</f>
        <v>44459</v>
      </c>
      <c r="T551" s="911">
        <f>IFERROR(VLOOKUP($D$551,'ИСХОДНИК-даты-2х'!$D$10:$AI$139,12,0),"-")</f>
        <v>44459</v>
      </c>
      <c r="U551" s="911">
        <f>IFERROR(VLOOKUP($D$551,'ИСХОДНИК-даты-2х'!$D$10:$AI$139,13,0),"-")</f>
        <v>44480</v>
      </c>
      <c r="V551" s="911">
        <f>IFERROR(VLOOKUP($D$551,'ИСХОДНИК-даты-2х'!$D$10:$AI$139,14,0),"-")</f>
        <v>44487</v>
      </c>
      <c r="W551" s="911">
        <f>IFERROR(VLOOKUP($D$551,'ИСХОДНИК-даты-2х'!$D$10:$AI$139,15,0),"-")</f>
        <v>44490</v>
      </c>
      <c r="X551" s="911">
        <f>IFERROR(VLOOKUP($D$551,'ИСХОДНИК-даты-2х'!$D$10:$AI$139,16,0),"-")</f>
        <v>44495</v>
      </c>
      <c r="Y551" s="1079">
        <f>IFERROR(VLOOKUP($D$551,'ИСХОДНИК-даты-2х'!$D$10:$AI$139,17,0),"-")</f>
        <v>44520</v>
      </c>
      <c r="Z551" s="1107">
        <v>43947</v>
      </c>
      <c r="AA551" s="95"/>
    </row>
    <row r="552" spans="1:27">
      <c r="A552" s="1869"/>
      <c r="B552" s="1055">
        <f t="shared" ref="B552:C554" si="107">B$551</f>
        <v>56</v>
      </c>
      <c r="C552" s="1056" t="str">
        <f t="shared" si="107"/>
        <v>У_Э</v>
      </c>
      <c r="D552" s="1057" t="s">
        <v>1617</v>
      </c>
      <c r="E552" s="1058" t="s">
        <v>600</v>
      </c>
      <c r="F552" s="1057" t="s">
        <v>1617</v>
      </c>
      <c r="G552" s="1059" t="s">
        <v>859</v>
      </c>
      <c r="H552" s="1060" t="s">
        <v>862</v>
      </c>
      <c r="I552" s="1061"/>
      <c r="J552" s="1062">
        <f t="shared" ref="J552:Y554" si="108">J$551</f>
        <v>44053</v>
      </c>
      <c r="K552" s="1062">
        <f t="shared" si="108"/>
        <v>44081</v>
      </c>
      <c r="L552" s="1062">
        <f t="shared" si="108"/>
        <v>44130</v>
      </c>
      <c r="M552" s="1062">
        <f t="shared" si="108"/>
        <v>44316</v>
      </c>
      <c r="N552" s="1062">
        <f t="shared" si="108"/>
        <v>44344</v>
      </c>
      <c r="O552" s="1062">
        <f t="shared" si="108"/>
        <v>44344</v>
      </c>
      <c r="P552" s="1062">
        <f t="shared" si="108"/>
        <v>44428</v>
      </c>
      <c r="Q552" s="1062">
        <f t="shared" si="108"/>
        <v>44460</v>
      </c>
      <c r="R552" s="1062">
        <f t="shared" si="108"/>
        <v>44460</v>
      </c>
      <c r="S552" s="1062">
        <f t="shared" si="108"/>
        <v>44459</v>
      </c>
      <c r="T552" s="1062">
        <f t="shared" si="108"/>
        <v>44459</v>
      </c>
      <c r="U552" s="1062">
        <f t="shared" si="108"/>
        <v>44480</v>
      </c>
      <c r="V552" s="1062">
        <f t="shared" si="108"/>
        <v>44487</v>
      </c>
      <c r="W552" s="1062">
        <f t="shared" si="108"/>
        <v>44490</v>
      </c>
      <c r="X552" s="1062">
        <f t="shared" si="108"/>
        <v>44495</v>
      </c>
      <c r="Y552" s="1063">
        <f t="shared" si="108"/>
        <v>44520</v>
      </c>
      <c r="Z552" s="1107">
        <v>44359</v>
      </c>
      <c r="AA552" s="95"/>
    </row>
    <row r="553" spans="1:27" ht="37.5">
      <c r="A553" s="1869"/>
      <c r="B553" s="1055">
        <f t="shared" si="107"/>
        <v>56</v>
      </c>
      <c r="C553" s="1056" t="str">
        <f t="shared" si="107"/>
        <v>У_Э</v>
      </c>
      <c r="D553" s="1057" t="s">
        <v>1617</v>
      </c>
      <c r="E553" s="1058" t="s">
        <v>604</v>
      </c>
      <c r="F553" s="1057" t="s">
        <v>1617</v>
      </c>
      <c r="G553" s="1059" t="s">
        <v>859</v>
      </c>
      <c r="H553" s="1060" t="s">
        <v>863</v>
      </c>
      <c r="I553" s="1061"/>
      <c r="J553" s="1062">
        <f t="shared" si="108"/>
        <v>44053</v>
      </c>
      <c r="K553" s="1062">
        <f t="shared" si="108"/>
        <v>44081</v>
      </c>
      <c r="L553" s="1062">
        <f t="shared" si="108"/>
        <v>44130</v>
      </c>
      <c r="M553" s="1062">
        <f t="shared" si="108"/>
        <v>44316</v>
      </c>
      <c r="N553" s="1062">
        <f t="shared" si="108"/>
        <v>44344</v>
      </c>
      <c r="O553" s="1062">
        <f t="shared" si="108"/>
        <v>44344</v>
      </c>
      <c r="P553" s="1062">
        <f t="shared" si="108"/>
        <v>44428</v>
      </c>
      <c r="Q553" s="1062">
        <f t="shared" si="108"/>
        <v>44460</v>
      </c>
      <c r="R553" s="1062">
        <f t="shared" si="108"/>
        <v>44460</v>
      </c>
      <c r="S553" s="1062">
        <f t="shared" si="108"/>
        <v>44459</v>
      </c>
      <c r="T553" s="1062">
        <f t="shared" si="108"/>
        <v>44459</v>
      </c>
      <c r="U553" s="1062">
        <f t="shared" si="108"/>
        <v>44480</v>
      </c>
      <c r="V553" s="1062">
        <f t="shared" si="108"/>
        <v>44487</v>
      </c>
      <c r="W553" s="1062">
        <f t="shared" si="108"/>
        <v>44490</v>
      </c>
      <c r="X553" s="1062">
        <f t="shared" si="108"/>
        <v>44495</v>
      </c>
      <c r="Y553" s="1063">
        <f t="shared" si="108"/>
        <v>44520</v>
      </c>
      <c r="Z553" s="1107">
        <v>45054</v>
      </c>
      <c r="AA553" s="95"/>
    </row>
    <row r="554" spans="1:27" ht="37.5">
      <c r="A554" s="1869"/>
      <c r="B554" s="1065">
        <f t="shared" si="107"/>
        <v>56</v>
      </c>
      <c r="C554" s="1066" t="str">
        <f t="shared" si="107"/>
        <v>У_Э</v>
      </c>
      <c r="D554" s="1067" t="s">
        <v>1617</v>
      </c>
      <c r="E554" s="1068" t="s">
        <v>602</v>
      </c>
      <c r="F554" s="1067" t="s">
        <v>1617</v>
      </c>
      <c r="G554" s="1069" t="s">
        <v>859</v>
      </c>
      <c r="H554" s="1070" t="s">
        <v>864</v>
      </c>
      <c r="I554" s="1071"/>
      <c r="J554" s="1072">
        <f t="shared" si="108"/>
        <v>44053</v>
      </c>
      <c r="K554" s="1072">
        <f t="shared" si="108"/>
        <v>44081</v>
      </c>
      <c r="L554" s="1072">
        <f t="shared" si="108"/>
        <v>44130</v>
      </c>
      <c r="M554" s="1072">
        <f t="shared" si="108"/>
        <v>44316</v>
      </c>
      <c r="N554" s="1072">
        <f t="shared" si="108"/>
        <v>44344</v>
      </c>
      <c r="O554" s="1072">
        <f t="shared" si="108"/>
        <v>44344</v>
      </c>
      <c r="P554" s="1072">
        <f t="shared" si="108"/>
        <v>44428</v>
      </c>
      <c r="Q554" s="1072">
        <f t="shared" si="108"/>
        <v>44460</v>
      </c>
      <c r="R554" s="1072">
        <f t="shared" si="108"/>
        <v>44460</v>
      </c>
      <c r="S554" s="1072">
        <f t="shared" si="108"/>
        <v>44459</v>
      </c>
      <c r="T554" s="1072">
        <f t="shared" si="108"/>
        <v>44459</v>
      </c>
      <c r="U554" s="1072">
        <f t="shared" si="108"/>
        <v>44480</v>
      </c>
      <c r="V554" s="1072">
        <f t="shared" si="108"/>
        <v>44487</v>
      </c>
      <c r="W554" s="1072">
        <f t="shared" si="108"/>
        <v>44490</v>
      </c>
      <c r="X554" s="1072">
        <f t="shared" si="108"/>
        <v>44495</v>
      </c>
      <c r="Y554" s="1073">
        <f t="shared" si="108"/>
        <v>44520</v>
      </c>
      <c r="Z554" s="1107">
        <v>44642</v>
      </c>
      <c r="AA554" s="95"/>
    </row>
    <row r="555" spans="1:27" ht="37.5">
      <c r="A555" s="1869">
        <f>A551+1</f>
        <v>53</v>
      </c>
      <c r="B555" s="1044">
        <v>57</v>
      </c>
      <c r="C555" s="1045" t="s">
        <v>858</v>
      </c>
      <c r="D555" s="1046" t="s">
        <v>1618</v>
      </c>
      <c r="E555" s="1047" t="s">
        <v>532</v>
      </c>
      <c r="F555" s="1046" t="s">
        <v>1618</v>
      </c>
      <c r="G555" s="1048" t="s">
        <v>859</v>
      </c>
      <c r="H555" s="1049" t="s">
        <v>1612</v>
      </c>
      <c r="I555" s="1050" t="str">
        <f>$I$5</f>
        <v>2-х этапный ЗЗП, без ПС</v>
      </c>
      <c r="J555" s="1051">
        <f>IFERROR(VLOOKUP($D$555,'ИСХОДНИК-даты-2х'!$D$10:$AI$139,2,0),"-")</f>
        <v>44844</v>
      </c>
      <c r="K555" s="1078">
        <f>IFERROR(VLOOKUP($D$555,'ИСХОДНИК-даты-2х'!$D$10:$AI$139,3,0),"-")</f>
        <v>44872</v>
      </c>
      <c r="L555" s="970">
        <f>IFERROR(VLOOKUP($D$555,'ИСХОДНИК-даты-2х'!$D$10:$AI$139,4,0),"-")</f>
        <v>44921</v>
      </c>
      <c r="M555" s="911">
        <f>IFERROR(VLOOKUP($D$555,'ИСХОДНИК-даты-2х'!$D$10:$AI$139,5,0),"-")</f>
        <v>44924</v>
      </c>
      <c r="N555" s="911">
        <f>IFERROR(VLOOKUP($D$555,'ИСХОДНИК-даты-2х'!$D$10:$AI$139,6,0),"-")</f>
        <v>44952</v>
      </c>
      <c r="O555" s="911">
        <f>IFERROR(VLOOKUP($D$555,'ИСХОДНИК-даты-2х'!$D$10:$AI$139,7,0),"-")</f>
        <v>44952</v>
      </c>
      <c r="P555" s="911">
        <f>IFERROR(VLOOKUP($D$555,'ИСХОДНИК-даты-2х'!$D$10:$AI$139,8,0),"-")</f>
        <v>45001</v>
      </c>
      <c r="Q555" s="911">
        <f>IFERROR(VLOOKUP($D$555,'ИСХОДНИК-даты-2х'!$D$10:$AI$139,9,0),"-")</f>
        <v>45033</v>
      </c>
      <c r="R555" s="911">
        <f>IFERROR(VLOOKUP($D$555,'ИСХОДНИК-даты-2х'!$D$10:$AI$139,10,0),"-")</f>
        <v>45033</v>
      </c>
      <c r="S555" s="911">
        <f>IFERROR(VLOOKUP($D$555,'ИСХОДНИК-даты-2х'!$D$10:$AI$139,11,0),"-")</f>
        <v>45030</v>
      </c>
      <c r="T555" s="911">
        <f>IFERROR(VLOOKUP($D$555,'ИСХОДНИК-даты-2х'!$D$10:$AI$139,12,0),"-")</f>
        <v>45030</v>
      </c>
      <c r="U555" s="911">
        <f>IFERROR(VLOOKUP($D$555,'ИСХОДНИК-даты-2х'!$D$10:$AI$139,13,0),"-")</f>
        <v>45051</v>
      </c>
      <c r="V555" s="911">
        <f>IFERROR(VLOOKUP($D$555,'ИСХОДНИК-даты-2х'!$D$10:$AI$139,14,0),"-")</f>
        <v>45058</v>
      </c>
      <c r="W555" s="911">
        <f>IFERROR(VLOOKUP($D$555,'ИСХОДНИК-даты-2х'!$D$10:$AI$139,15,0),"-")</f>
        <v>45063</v>
      </c>
      <c r="X555" s="911">
        <f>IFERROR(VLOOKUP($D$555,'ИСХОДНИК-даты-2х'!$D$10:$AI$139,16,0),"-")</f>
        <v>45068</v>
      </c>
      <c r="Y555" s="1079">
        <f>IFERROR(VLOOKUP($D$555,'ИСХОДНИК-даты-2х'!$D$10:$AI$139,17,0),"-")</f>
        <v>45093</v>
      </c>
      <c r="Z555" s="1107">
        <v>44295</v>
      </c>
      <c r="AA555" s="95"/>
    </row>
    <row r="556" spans="1:27">
      <c r="A556" s="1869"/>
      <c r="B556" s="1055">
        <f t="shared" ref="B556:C560" si="109">B$555</f>
        <v>57</v>
      </c>
      <c r="C556" s="1056" t="str">
        <f t="shared" si="109"/>
        <v>У_Э</v>
      </c>
      <c r="D556" s="1057" t="s">
        <v>1618</v>
      </c>
      <c r="E556" s="1058" t="s">
        <v>540</v>
      </c>
      <c r="F556" s="1057" t="s">
        <v>1618</v>
      </c>
      <c r="G556" s="1059" t="s">
        <v>859</v>
      </c>
      <c r="H556" s="1060" t="s">
        <v>1614</v>
      </c>
      <c r="I556" s="1061"/>
      <c r="J556" s="1062">
        <f t="shared" ref="J556:Y560" si="110">J$555</f>
        <v>44844</v>
      </c>
      <c r="K556" s="1062">
        <f t="shared" si="110"/>
        <v>44872</v>
      </c>
      <c r="L556" s="1062">
        <f t="shared" si="110"/>
        <v>44921</v>
      </c>
      <c r="M556" s="1062">
        <f t="shared" si="110"/>
        <v>44924</v>
      </c>
      <c r="N556" s="1062">
        <f t="shared" si="110"/>
        <v>44952</v>
      </c>
      <c r="O556" s="1062">
        <f t="shared" si="110"/>
        <v>44952</v>
      </c>
      <c r="P556" s="1062">
        <f t="shared" si="110"/>
        <v>45001</v>
      </c>
      <c r="Q556" s="1062">
        <f t="shared" si="110"/>
        <v>45033</v>
      </c>
      <c r="R556" s="1062">
        <f t="shared" si="110"/>
        <v>45033</v>
      </c>
      <c r="S556" s="1062">
        <f t="shared" si="110"/>
        <v>45030</v>
      </c>
      <c r="T556" s="1062">
        <f t="shared" si="110"/>
        <v>45030</v>
      </c>
      <c r="U556" s="1062">
        <f t="shared" si="110"/>
        <v>45051</v>
      </c>
      <c r="V556" s="1062">
        <f t="shared" si="110"/>
        <v>45058</v>
      </c>
      <c r="W556" s="1062">
        <f t="shared" si="110"/>
        <v>45063</v>
      </c>
      <c r="X556" s="1062">
        <f t="shared" si="110"/>
        <v>45068</v>
      </c>
      <c r="Y556" s="1063">
        <f t="shared" si="110"/>
        <v>45093</v>
      </c>
      <c r="Z556" s="1064">
        <v>44026</v>
      </c>
      <c r="AA556" s="95"/>
    </row>
    <row r="557" spans="1:27">
      <c r="A557" s="1869"/>
      <c r="B557" s="1055">
        <f t="shared" si="109"/>
        <v>57</v>
      </c>
      <c r="C557" s="1056" t="str">
        <f t="shared" si="109"/>
        <v>У_Э</v>
      </c>
      <c r="D557" s="1057" t="s">
        <v>1618</v>
      </c>
      <c r="E557" s="1058" t="s">
        <v>534</v>
      </c>
      <c r="F557" s="1057" t="s">
        <v>1618</v>
      </c>
      <c r="G557" s="1059" t="s">
        <v>859</v>
      </c>
      <c r="H557" s="1060" t="s">
        <v>1615</v>
      </c>
      <c r="I557" s="1061"/>
      <c r="J557" s="1062">
        <f t="shared" si="110"/>
        <v>44844</v>
      </c>
      <c r="K557" s="1062">
        <f t="shared" si="110"/>
        <v>44872</v>
      </c>
      <c r="L557" s="1062">
        <f t="shared" si="110"/>
        <v>44921</v>
      </c>
      <c r="M557" s="1062">
        <f t="shared" si="110"/>
        <v>44924</v>
      </c>
      <c r="N557" s="1062">
        <f t="shared" si="110"/>
        <v>44952</v>
      </c>
      <c r="O557" s="1062">
        <f t="shared" si="110"/>
        <v>44952</v>
      </c>
      <c r="P557" s="1062">
        <f t="shared" si="110"/>
        <v>45001</v>
      </c>
      <c r="Q557" s="1062">
        <f t="shared" si="110"/>
        <v>45033</v>
      </c>
      <c r="R557" s="1062">
        <f t="shared" si="110"/>
        <v>45033</v>
      </c>
      <c r="S557" s="1062">
        <f t="shared" si="110"/>
        <v>45030</v>
      </c>
      <c r="T557" s="1062">
        <f t="shared" si="110"/>
        <v>45030</v>
      </c>
      <c r="U557" s="1062">
        <f t="shared" si="110"/>
        <v>45051</v>
      </c>
      <c r="V557" s="1062">
        <f t="shared" si="110"/>
        <v>45058</v>
      </c>
      <c r="W557" s="1062">
        <f t="shared" si="110"/>
        <v>45063</v>
      </c>
      <c r="X557" s="1062">
        <f t="shared" si="110"/>
        <v>45068</v>
      </c>
      <c r="Y557" s="1063">
        <f t="shared" si="110"/>
        <v>45093</v>
      </c>
      <c r="Z557" s="1107">
        <v>44644</v>
      </c>
      <c r="AA557" s="95"/>
    </row>
    <row r="558" spans="1:27" ht="37.5">
      <c r="A558" s="1869"/>
      <c r="B558" s="1055">
        <f t="shared" si="109"/>
        <v>57</v>
      </c>
      <c r="C558" s="1056" t="str">
        <f t="shared" si="109"/>
        <v>У_Э</v>
      </c>
      <c r="D558" s="1057" t="s">
        <v>1618</v>
      </c>
      <c r="E558" s="1058" t="s">
        <v>530</v>
      </c>
      <c r="F558" s="1057" t="s">
        <v>1618</v>
      </c>
      <c r="G558" s="1059" t="s">
        <v>859</v>
      </c>
      <c r="H558" s="1060" t="s">
        <v>1616</v>
      </c>
      <c r="I558" s="1061"/>
      <c r="J558" s="1062">
        <f t="shared" si="110"/>
        <v>44844</v>
      </c>
      <c r="K558" s="1062">
        <f t="shared" si="110"/>
        <v>44872</v>
      </c>
      <c r="L558" s="1062">
        <f t="shared" si="110"/>
        <v>44921</v>
      </c>
      <c r="M558" s="1062">
        <f t="shared" si="110"/>
        <v>44924</v>
      </c>
      <c r="N558" s="1062">
        <f t="shared" si="110"/>
        <v>44952</v>
      </c>
      <c r="O558" s="1062">
        <f t="shared" si="110"/>
        <v>44952</v>
      </c>
      <c r="P558" s="1062">
        <f t="shared" si="110"/>
        <v>45001</v>
      </c>
      <c r="Q558" s="1062">
        <f t="shared" si="110"/>
        <v>45033</v>
      </c>
      <c r="R558" s="1062">
        <f t="shared" si="110"/>
        <v>45033</v>
      </c>
      <c r="S558" s="1062">
        <f t="shared" si="110"/>
        <v>45030</v>
      </c>
      <c r="T558" s="1062">
        <f t="shared" si="110"/>
        <v>45030</v>
      </c>
      <c r="U558" s="1062">
        <f t="shared" si="110"/>
        <v>45051</v>
      </c>
      <c r="V558" s="1062">
        <f t="shared" si="110"/>
        <v>45058</v>
      </c>
      <c r="W558" s="1062">
        <f t="shared" si="110"/>
        <v>45063</v>
      </c>
      <c r="X558" s="1062">
        <f t="shared" si="110"/>
        <v>45068</v>
      </c>
      <c r="Y558" s="1063">
        <f t="shared" si="110"/>
        <v>45093</v>
      </c>
      <c r="Z558" s="1107">
        <v>44792</v>
      </c>
      <c r="AA558" s="95"/>
    </row>
    <row r="559" spans="1:27">
      <c r="A559" s="1869"/>
      <c r="B559" s="1055">
        <f t="shared" si="109"/>
        <v>57</v>
      </c>
      <c r="C559" s="1056" t="str">
        <f t="shared" si="109"/>
        <v>У_Э</v>
      </c>
      <c r="D559" s="1057" t="s">
        <v>1618</v>
      </c>
      <c r="E559" s="1058" t="s">
        <v>536</v>
      </c>
      <c r="F559" s="1057" t="s">
        <v>1618</v>
      </c>
      <c r="G559" s="1059" t="s">
        <v>859</v>
      </c>
      <c r="H559" s="1060" t="s">
        <v>865</v>
      </c>
      <c r="I559" s="1061"/>
      <c r="J559" s="1062">
        <f t="shared" si="110"/>
        <v>44844</v>
      </c>
      <c r="K559" s="1062">
        <f t="shared" si="110"/>
        <v>44872</v>
      </c>
      <c r="L559" s="1062">
        <f t="shared" si="110"/>
        <v>44921</v>
      </c>
      <c r="M559" s="1062">
        <f t="shared" si="110"/>
        <v>44924</v>
      </c>
      <c r="N559" s="1062">
        <f t="shared" si="110"/>
        <v>44952</v>
      </c>
      <c r="O559" s="1062">
        <f t="shared" si="110"/>
        <v>44952</v>
      </c>
      <c r="P559" s="1062">
        <f t="shared" si="110"/>
        <v>45001</v>
      </c>
      <c r="Q559" s="1062">
        <f t="shared" si="110"/>
        <v>45033</v>
      </c>
      <c r="R559" s="1062">
        <f t="shared" si="110"/>
        <v>45033</v>
      </c>
      <c r="S559" s="1062">
        <f t="shared" si="110"/>
        <v>45030</v>
      </c>
      <c r="T559" s="1062">
        <f t="shared" si="110"/>
        <v>45030</v>
      </c>
      <c r="U559" s="1062">
        <f t="shared" si="110"/>
        <v>45051</v>
      </c>
      <c r="V559" s="1062">
        <f t="shared" si="110"/>
        <v>45058</v>
      </c>
      <c r="W559" s="1062">
        <f t="shared" si="110"/>
        <v>45063</v>
      </c>
      <c r="X559" s="1062">
        <f t="shared" si="110"/>
        <v>45068</v>
      </c>
      <c r="Y559" s="1063">
        <f t="shared" si="110"/>
        <v>45093</v>
      </c>
      <c r="Z559" s="1107">
        <v>45050</v>
      </c>
      <c r="AA559" s="95"/>
    </row>
    <row r="560" spans="1:27">
      <c r="A560" s="1869"/>
      <c r="B560" s="1065">
        <f t="shared" si="109"/>
        <v>57</v>
      </c>
      <c r="C560" s="1066" t="str">
        <f t="shared" si="109"/>
        <v>У_Э</v>
      </c>
      <c r="D560" s="1067" t="s">
        <v>1618</v>
      </c>
      <c r="E560" s="1068" t="s">
        <v>538</v>
      </c>
      <c r="F560" s="1067" t="s">
        <v>1618</v>
      </c>
      <c r="G560" s="1069" t="s">
        <v>859</v>
      </c>
      <c r="H560" s="1070" t="s">
        <v>866</v>
      </c>
      <c r="I560" s="1071"/>
      <c r="J560" s="1072">
        <f t="shared" si="110"/>
        <v>44844</v>
      </c>
      <c r="K560" s="1072">
        <f t="shared" si="110"/>
        <v>44872</v>
      </c>
      <c r="L560" s="1072">
        <f t="shared" si="110"/>
        <v>44921</v>
      </c>
      <c r="M560" s="1072">
        <f t="shared" si="110"/>
        <v>44924</v>
      </c>
      <c r="N560" s="1072">
        <f t="shared" si="110"/>
        <v>44952</v>
      </c>
      <c r="O560" s="1072">
        <f t="shared" si="110"/>
        <v>44952</v>
      </c>
      <c r="P560" s="1072">
        <f t="shared" si="110"/>
        <v>45001</v>
      </c>
      <c r="Q560" s="1072">
        <f t="shared" si="110"/>
        <v>45033</v>
      </c>
      <c r="R560" s="1072">
        <f t="shared" si="110"/>
        <v>45033</v>
      </c>
      <c r="S560" s="1072">
        <f t="shared" si="110"/>
        <v>45030</v>
      </c>
      <c r="T560" s="1072">
        <f t="shared" si="110"/>
        <v>45030</v>
      </c>
      <c r="U560" s="1072">
        <f t="shared" si="110"/>
        <v>45051</v>
      </c>
      <c r="V560" s="1072">
        <f t="shared" si="110"/>
        <v>45058</v>
      </c>
      <c r="W560" s="1072">
        <f t="shared" si="110"/>
        <v>45063</v>
      </c>
      <c r="X560" s="1072">
        <f t="shared" si="110"/>
        <v>45068</v>
      </c>
      <c r="Y560" s="1073">
        <f t="shared" si="110"/>
        <v>45093</v>
      </c>
      <c r="Z560" s="1107">
        <v>45399</v>
      </c>
      <c r="AA560" s="95"/>
    </row>
    <row r="561" spans="1:27" ht="37.5">
      <c r="A561" s="1869">
        <f>A555+1</f>
        <v>54</v>
      </c>
      <c r="B561" s="1044">
        <v>58</v>
      </c>
      <c r="C561" s="1045" t="s">
        <v>858</v>
      </c>
      <c r="D561" s="1046" t="s">
        <v>1619</v>
      </c>
      <c r="E561" s="1047" t="s">
        <v>153</v>
      </c>
      <c r="F561" s="1046" t="s">
        <v>1619</v>
      </c>
      <c r="G561" s="1048" t="s">
        <v>859</v>
      </c>
      <c r="H561" s="1049" t="s">
        <v>867</v>
      </c>
      <c r="I561" s="1050" t="str">
        <f>$I$5</f>
        <v>2-х этапный ЗЗП, без ПС</v>
      </c>
      <c r="J561" s="1051">
        <f>IFERROR(VLOOKUP($D$561,'ИСХОДНИК-даты-2х'!$D$10:$AI$139,2,0),"-")</f>
        <v>44456</v>
      </c>
      <c r="K561" s="1078">
        <f>IFERROR(VLOOKUP($D$561,'ИСХОДНИК-даты-2х'!$D$10:$AI$139,3,0),"-")</f>
        <v>44484</v>
      </c>
      <c r="L561" s="970">
        <f>IFERROR(VLOOKUP($D$561,'ИСХОДНИК-даты-2х'!$D$10:$AI$139,4,0),"-")</f>
        <v>44533</v>
      </c>
      <c r="M561" s="911">
        <f>IFERROR(VLOOKUP($D$561,'ИСХОДНИК-даты-2х'!$D$10:$AI$139,5,0),"-")</f>
        <v>44538</v>
      </c>
      <c r="N561" s="911">
        <f>IFERROR(VLOOKUP($D$561,'ИСХОДНИК-даты-2х'!$D$10:$AI$139,6,0),"-")</f>
        <v>44566</v>
      </c>
      <c r="O561" s="911">
        <f>IFERROR(VLOOKUP($D$561,'ИСХОДНИК-даты-2х'!$D$10:$AI$139,7,0),"-")</f>
        <v>44566</v>
      </c>
      <c r="P561" s="911">
        <f>IFERROR(VLOOKUP($D$561,'ИСХОДНИК-даты-2х'!$D$10:$AI$139,8,0),"-")</f>
        <v>44590</v>
      </c>
      <c r="Q561" s="911">
        <f>IFERROR(VLOOKUP($D$561,'ИСХОДНИК-даты-2х'!$D$10:$AI$139,9,0),"-")</f>
        <v>44621</v>
      </c>
      <c r="R561" s="911">
        <f>IFERROR(VLOOKUP($D$561,'ИСХОДНИК-даты-2х'!$D$10:$AI$139,10,0),"-")</f>
        <v>44621</v>
      </c>
      <c r="S561" s="911">
        <f>IFERROR(VLOOKUP($D$561,'ИСХОДНИК-даты-2х'!$D$10:$AI$139,11,0),"-")</f>
        <v>44620</v>
      </c>
      <c r="T561" s="911">
        <f>IFERROR(VLOOKUP($D$561,'ИСХОДНИК-даты-2х'!$D$10:$AI$139,12,0),"-")</f>
        <v>44620</v>
      </c>
      <c r="U561" s="911">
        <f>IFERROR(VLOOKUP($D$561,'ИСХОДНИК-даты-2х'!$D$10:$AI$139,13,0),"-")</f>
        <v>44641</v>
      </c>
      <c r="V561" s="911">
        <f>IFERROR(VLOOKUP($D$561,'ИСХОДНИК-даты-2х'!$D$10:$AI$139,14,0),"-")</f>
        <v>44648</v>
      </c>
      <c r="W561" s="911">
        <f>IFERROR(VLOOKUP($D$561,'ИСХОДНИК-даты-2х'!$D$10:$AI$139,15,0),"-")</f>
        <v>44651</v>
      </c>
      <c r="X561" s="911">
        <f>IFERROR(VLOOKUP($D$561,'ИСХОДНИК-даты-2х'!$D$10:$AI$139,16,0),"-")</f>
        <v>44656</v>
      </c>
      <c r="Y561" s="1079">
        <f>IFERROR(VLOOKUP($D$561,'ИСХОДНИК-даты-2х'!$D$10:$AI$139,17,0),"-")</f>
        <v>44681</v>
      </c>
      <c r="Z561" s="1107">
        <v>44477</v>
      </c>
      <c r="AA561" s="95"/>
    </row>
    <row r="562" spans="1:27" ht="37.5">
      <c r="A562" s="1869"/>
      <c r="B562" s="1055">
        <f t="shared" ref="B562:C586" si="111">B$561</f>
        <v>58</v>
      </c>
      <c r="C562" s="1056" t="str">
        <f t="shared" si="111"/>
        <v>У_Э</v>
      </c>
      <c r="D562" s="1057" t="s">
        <v>1619</v>
      </c>
      <c r="E562" s="1058" t="s">
        <v>155</v>
      </c>
      <c r="F562" s="1057" t="s">
        <v>1619</v>
      </c>
      <c r="G562" s="1059" t="s">
        <v>859</v>
      </c>
      <c r="H562" s="1060" t="s">
        <v>867</v>
      </c>
      <c r="I562" s="1061"/>
      <c r="J562" s="1062">
        <f t="shared" ref="J562:Y571" si="112">J$561</f>
        <v>44456</v>
      </c>
      <c r="K562" s="1062">
        <f t="shared" si="112"/>
        <v>44484</v>
      </c>
      <c r="L562" s="1062">
        <f t="shared" si="112"/>
        <v>44533</v>
      </c>
      <c r="M562" s="1062">
        <f t="shared" si="112"/>
        <v>44538</v>
      </c>
      <c r="N562" s="1062">
        <f t="shared" si="112"/>
        <v>44566</v>
      </c>
      <c r="O562" s="1062">
        <f t="shared" si="112"/>
        <v>44566</v>
      </c>
      <c r="P562" s="1062">
        <f t="shared" si="112"/>
        <v>44590</v>
      </c>
      <c r="Q562" s="1062">
        <f t="shared" si="112"/>
        <v>44621</v>
      </c>
      <c r="R562" s="1062">
        <f t="shared" si="112"/>
        <v>44621</v>
      </c>
      <c r="S562" s="1062">
        <f t="shared" si="112"/>
        <v>44620</v>
      </c>
      <c r="T562" s="1062">
        <f t="shared" si="112"/>
        <v>44620</v>
      </c>
      <c r="U562" s="1062">
        <f t="shared" si="112"/>
        <v>44641</v>
      </c>
      <c r="V562" s="1062">
        <f t="shared" si="112"/>
        <v>44648</v>
      </c>
      <c r="W562" s="1062">
        <f t="shared" si="112"/>
        <v>44651</v>
      </c>
      <c r="X562" s="1062">
        <f t="shared" si="112"/>
        <v>44656</v>
      </c>
      <c r="Y562" s="1063">
        <f t="shared" si="112"/>
        <v>44681</v>
      </c>
      <c r="Z562" s="1064">
        <v>44114</v>
      </c>
      <c r="AA562" s="95"/>
    </row>
    <row r="563" spans="1:27" ht="37.5">
      <c r="A563" s="1869"/>
      <c r="B563" s="1055">
        <f t="shared" si="111"/>
        <v>58</v>
      </c>
      <c r="C563" s="1056" t="str">
        <f t="shared" si="111"/>
        <v>У_Э</v>
      </c>
      <c r="D563" s="1057" t="s">
        <v>1619</v>
      </c>
      <c r="E563" s="1058" t="s">
        <v>157</v>
      </c>
      <c r="F563" s="1057" t="s">
        <v>1619</v>
      </c>
      <c r="G563" s="1059" t="s">
        <v>859</v>
      </c>
      <c r="H563" s="1060" t="s">
        <v>867</v>
      </c>
      <c r="I563" s="1061"/>
      <c r="J563" s="1062">
        <f t="shared" si="112"/>
        <v>44456</v>
      </c>
      <c r="K563" s="1062">
        <f t="shared" si="112"/>
        <v>44484</v>
      </c>
      <c r="L563" s="1062">
        <f t="shared" si="112"/>
        <v>44533</v>
      </c>
      <c r="M563" s="1062">
        <f t="shared" si="112"/>
        <v>44538</v>
      </c>
      <c r="N563" s="1062">
        <f t="shared" si="112"/>
        <v>44566</v>
      </c>
      <c r="O563" s="1062">
        <f t="shared" si="112"/>
        <v>44566</v>
      </c>
      <c r="P563" s="1062">
        <f t="shared" si="112"/>
        <v>44590</v>
      </c>
      <c r="Q563" s="1062">
        <f t="shared" si="112"/>
        <v>44621</v>
      </c>
      <c r="R563" s="1062">
        <f t="shared" si="112"/>
        <v>44621</v>
      </c>
      <c r="S563" s="1062">
        <f t="shared" si="112"/>
        <v>44620</v>
      </c>
      <c r="T563" s="1062">
        <f t="shared" si="112"/>
        <v>44620</v>
      </c>
      <c r="U563" s="1062">
        <f t="shared" si="112"/>
        <v>44641</v>
      </c>
      <c r="V563" s="1062">
        <f t="shared" si="112"/>
        <v>44648</v>
      </c>
      <c r="W563" s="1062">
        <f t="shared" si="112"/>
        <v>44651</v>
      </c>
      <c r="X563" s="1062">
        <f t="shared" si="112"/>
        <v>44656</v>
      </c>
      <c r="Y563" s="1063">
        <f t="shared" si="112"/>
        <v>44681</v>
      </c>
      <c r="Z563" s="1064">
        <v>44114</v>
      </c>
      <c r="AA563" s="95"/>
    </row>
    <row r="564" spans="1:27" ht="37.5">
      <c r="A564" s="1869"/>
      <c r="B564" s="1055">
        <f t="shared" si="111"/>
        <v>58</v>
      </c>
      <c r="C564" s="1056" t="str">
        <f t="shared" si="111"/>
        <v>У_Э</v>
      </c>
      <c r="D564" s="1057" t="s">
        <v>1619</v>
      </c>
      <c r="E564" s="1058" t="s">
        <v>115</v>
      </c>
      <c r="F564" s="1057" t="s">
        <v>1619</v>
      </c>
      <c r="G564" s="1059" t="s">
        <v>859</v>
      </c>
      <c r="H564" s="1060" t="s">
        <v>868</v>
      </c>
      <c r="I564" s="1061"/>
      <c r="J564" s="1062">
        <f t="shared" si="112"/>
        <v>44456</v>
      </c>
      <c r="K564" s="1062">
        <f t="shared" si="112"/>
        <v>44484</v>
      </c>
      <c r="L564" s="1062">
        <f t="shared" si="112"/>
        <v>44533</v>
      </c>
      <c r="M564" s="1062">
        <f t="shared" si="112"/>
        <v>44538</v>
      </c>
      <c r="N564" s="1062">
        <f t="shared" si="112"/>
        <v>44566</v>
      </c>
      <c r="O564" s="1062">
        <f t="shared" si="112"/>
        <v>44566</v>
      </c>
      <c r="P564" s="1062">
        <f t="shared" si="112"/>
        <v>44590</v>
      </c>
      <c r="Q564" s="1062">
        <f t="shared" si="112"/>
        <v>44621</v>
      </c>
      <c r="R564" s="1062">
        <f t="shared" si="112"/>
        <v>44621</v>
      </c>
      <c r="S564" s="1062">
        <f t="shared" si="112"/>
        <v>44620</v>
      </c>
      <c r="T564" s="1062">
        <f t="shared" si="112"/>
        <v>44620</v>
      </c>
      <c r="U564" s="1062">
        <f t="shared" si="112"/>
        <v>44641</v>
      </c>
      <c r="V564" s="1062">
        <f t="shared" si="112"/>
        <v>44648</v>
      </c>
      <c r="W564" s="1062">
        <f t="shared" si="112"/>
        <v>44651</v>
      </c>
      <c r="X564" s="1062">
        <f t="shared" si="112"/>
        <v>44656</v>
      </c>
      <c r="Y564" s="1063">
        <f t="shared" si="112"/>
        <v>44681</v>
      </c>
      <c r="Z564" s="1107">
        <v>44604</v>
      </c>
      <c r="AA564" s="95"/>
    </row>
    <row r="565" spans="1:27" ht="37.5">
      <c r="A565" s="1869"/>
      <c r="B565" s="1055">
        <f t="shared" si="111"/>
        <v>58</v>
      </c>
      <c r="C565" s="1056" t="str">
        <f t="shared" si="111"/>
        <v>У_Э</v>
      </c>
      <c r="D565" s="1057" t="s">
        <v>1619</v>
      </c>
      <c r="E565" s="1058" t="s">
        <v>121</v>
      </c>
      <c r="F565" s="1057" t="s">
        <v>1619</v>
      </c>
      <c r="G565" s="1059" t="s">
        <v>859</v>
      </c>
      <c r="H565" s="1060" t="s">
        <v>868</v>
      </c>
      <c r="I565" s="1061"/>
      <c r="J565" s="1062">
        <f t="shared" si="112"/>
        <v>44456</v>
      </c>
      <c r="K565" s="1062">
        <f t="shared" si="112"/>
        <v>44484</v>
      </c>
      <c r="L565" s="1062">
        <f t="shared" si="112"/>
        <v>44533</v>
      </c>
      <c r="M565" s="1062">
        <f t="shared" si="112"/>
        <v>44538</v>
      </c>
      <c r="N565" s="1062">
        <f t="shared" si="112"/>
        <v>44566</v>
      </c>
      <c r="O565" s="1062">
        <f t="shared" si="112"/>
        <v>44566</v>
      </c>
      <c r="P565" s="1062">
        <f t="shared" si="112"/>
        <v>44590</v>
      </c>
      <c r="Q565" s="1062">
        <f t="shared" si="112"/>
        <v>44621</v>
      </c>
      <c r="R565" s="1062">
        <f t="shared" si="112"/>
        <v>44621</v>
      </c>
      <c r="S565" s="1062">
        <f t="shared" si="112"/>
        <v>44620</v>
      </c>
      <c r="T565" s="1062">
        <f t="shared" si="112"/>
        <v>44620</v>
      </c>
      <c r="U565" s="1062">
        <f t="shared" si="112"/>
        <v>44641</v>
      </c>
      <c r="V565" s="1062">
        <f t="shared" si="112"/>
        <v>44648</v>
      </c>
      <c r="W565" s="1062">
        <f t="shared" si="112"/>
        <v>44651</v>
      </c>
      <c r="X565" s="1062">
        <f t="shared" si="112"/>
        <v>44656</v>
      </c>
      <c r="Y565" s="1063">
        <f t="shared" si="112"/>
        <v>44681</v>
      </c>
      <c r="Z565" s="1107">
        <v>44304</v>
      </c>
      <c r="AA565" s="95"/>
    </row>
    <row r="566" spans="1:27" ht="37.5">
      <c r="A566" s="1869"/>
      <c r="B566" s="1055">
        <f t="shared" si="111"/>
        <v>58</v>
      </c>
      <c r="C566" s="1056" t="str">
        <f t="shared" si="111"/>
        <v>У_Э</v>
      </c>
      <c r="D566" s="1057" t="s">
        <v>1619</v>
      </c>
      <c r="E566" s="1058" t="s">
        <v>123</v>
      </c>
      <c r="F566" s="1057" t="s">
        <v>1619</v>
      </c>
      <c r="G566" s="1059" t="s">
        <v>859</v>
      </c>
      <c r="H566" s="1060" t="s">
        <v>868</v>
      </c>
      <c r="I566" s="1061"/>
      <c r="J566" s="1062">
        <f t="shared" si="112"/>
        <v>44456</v>
      </c>
      <c r="K566" s="1062">
        <f t="shared" si="112"/>
        <v>44484</v>
      </c>
      <c r="L566" s="1062">
        <f t="shared" si="112"/>
        <v>44533</v>
      </c>
      <c r="M566" s="1062">
        <f t="shared" si="112"/>
        <v>44538</v>
      </c>
      <c r="N566" s="1062">
        <f t="shared" si="112"/>
        <v>44566</v>
      </c>
      <c r="O566" s="1062">
        <f t="shared" si="112"/>
        <v>44566</v>
      </c>
      <c r="P566" s="1062">
        <f t="shared" si="112"/>
        <v>44590</v>
      </c>
      <c r="Q566" s="1062">
        <f t="shared" si="112"/>
        <v>44621</v>
      </c>
      <c r="R566" s="1062">
        <f t="shared" si="112"/>
        <v>44621</v>
      </c>
      <c r="S566" s="1062">
        <f t="shared" si="112"/>
        <v>44620</v>
      </c>
      <c r="T566" s="1062">
        <f t="shared" si="112"/>
        <v>44620</v>
      </c>
      <c r="U566" s="1062">
        <f t="shared" si="112"/>
        <v>44641</v>
      </c>
      <c r="V566" s="1062">
        <f t="shared" si="112"/>
        <v>44648</v>
      </c>
      <c r="W566" s="1062">
        <f t="shared" si="112"/>
        <v>44651</v>
      </c>
      <c r="X566" s="1062">
        <f t="shared" si="112"/>
        <v>44656</v>
      </c>
      <c r="Y566" s="1063">
        <f t="shared" si="112"/>
        <v>44681</v>
      </c>
      <c r="Z566" s="1107">
        <v>44602</v>
      </c>
      <c r="AA566" s="95"/>
    </row>
    <row r="567" spans="1:27" ht="37.5">
      <c r="A567" s="1869"/>
      <c r="B567" s="1055">
        <f t="shared" si="111"/>
        <v>58</v>
      </c>
      <c r="C567" s="1056" t="str">
        <f t="shared" si="111"/>
        <v>У_Э</v>
      </c>
      <c r="D567" s="1057" t="s">
        <v>1619</v>
      </c>
      <c r="E567" s="1058" t="s">
        <v>125</v>
      </c>
      <c r="F567" s="1057" t="s">
        <v>1619</v>
      </c>
      <c r="G567" s="1059" t="s">
        <v>859</v>
      </c>
      <c r="H567" s="1060" t="s">
        <v>868</v>
      </c>
      <c r="I567" s="1061"/>
      <c r="J567" s="1062">
        <f t="shared" si="112"/>
        <v>44456</v>
      </c>
      <c r="K567" s="1062">
        <f t="shared" si="112"/>
        <v>44484</v>
      </c>
      <c r="L567" s="1062">
        <f t="shared" si="112"/>
        <v>44533</v>
      </c>
      <c r="M567" s="1062">
        <f t="shared" si="112"/>
        <v>44538</v>
      </c>
      <c r="N567" s="1062">
        <f t="shared" si="112"/>
        <v>44566</v>
      </c>
      <c r="O567" s="1062">
        <f t="shared" si="112"/>
        <v>44566</v>
      </c>
      <c r="P567" s="1062">
        <f t="shared" si="112"/>
        <v>44590</v>
      </c>
      <c r="Q567" s="1062">
        <f t="shared" si="112"/>
        <v>44621</v>
      </c>
      <c r="R567" s="1062">
        <f t="shared" si="112"/>
        <v>44621</v>
      </c>
      <c r="S567" s="1062">
        <f t="shared" si="112"/>
        <v>44620</v>
      </c>
      <c r="T567" s="1062">
        <f t="shared" si="112"/>
        <v>44620</v>
      </c>
      <c r="U567" s="1062">
        <f t="shared" si="112"/>
        <v>44641</v>
      </c>
      <c r="V567" s="1062">
        <f t="shared" si="112"/>
        <v>44648</v>
      </c>
      <c r="W567" s="1062">
        <f t="shared" si="112"/>
        <v>44651</v>
      </c>
      <c r="X567" s="1062">
        <f t="shared" si="112"/>
        <v>44656</v>
      </c>
      <c r="Y567" s="1063">
        <f t="shared" si="112"/>
        <v>44681</v>
      </c>
      <c r="Z567" s="1107">
        <v>44602</v>
      </c>
      <c r="AA567" s="95"/>
    </row>
    <row r="568" spans="1:27" ht="37.5">
      <c r="A568" s="1869"/>
      <c r="B568" s="1055">
        <f t="shared" si="111"/>
        <v>58</v>
      </c>
      <c r="C568" s="1056" t="str">
        <f t="shared" si="111"/>
        <v>У_Э</v>
      </c>
      <c r="D568" s="1057" t="s">
        <v>1619</v>
      </c>
      <c r="E568" s="1058" t="s">
        <v>147</v>
      </c>
      <c r="F568" s="1057" t="s">
        <v>1619</v>
      </c>
      <c r="G568" s="1059" t="s">
        <v>859</v>
      </c>
      <c r="H568" s="1060" t="s">
        <v>869</v>
      </c>
      <c r="I568" s="1061"/>
      <c r="J568" s="1062">
        <f t="shared" si="112"/>
        <v>44456</v>
      </c>
      <c r="K568" s="1062">
        <f t="shared" si="112"/>
        <v>44484</v>
      </c>
      <c r="L568" s="1062">
        <f t="shared" si="112"/>
        <v>44533</v>
      </c>
      <c r="M568" s="1062">
        <f t="shared" si="112"/>
        <v>44538</v>
      </c>
      <c r="N568" s="1062">
        <f t="shared" si="112"/>
        <v>44566</v>
      </c>
      <c r="O568" s="1062">
        <f t="shared" si="112"/>
        <v>44566</v>
      </c>
      <c r="P568" s="1062">
        <f t="shared" si="112"/>
        <v>44590</v>
      </c>
      <c r="Q568" s="1062">
        <f t="shared" si="112"/>
        <v>44621</v>
      </c>
      <c r="R568" s="1062">
        <f t="shared" si="112"/>
        <v>44621</v>
      </c>
      <c r="S568" s="1062">
        <f t="shared" si="112"/>
        <v>44620</v>
      </c>
      <c r="T568" s="1062">
        <f t="shared" si="112"/>
        <v>44620</v>
      </c>
      <c r="U568" s="1062">
        <f t="shared" si="112"/>
        <v>44641</v>
      </c>
      <c r="V568" s="1062">
        <f t="shared" si="112"/>
        <v>44648</v>
      </c>
      <c r="W568" s="1062">
        <f t="shared" si="112"/>
        <v>44651</v>
      </c>
      <c r="X568" s="1062">
        <f t="shared" si="112"/>
        <v>44656</v>
      </c>
      <c r="Y568" s="1063">
        <f t="shared" si="112"/>
        <v>44681</v>
      </c>
      <c r="Z568" s="1107">
        <v>44814</v>
      </c>
      <c r="AA568" s="95"/>
    </row>
    <row r="569" spans="1:27" ht="37.5">
      <c r="A569" s="1869"/>
      <c r="B569" s="1055">
        <f t="shared" si="111"/>
        <v>58</v>
      </c>
      <c r="C569" s="1056" t="str">
        <f t="shared" si="111"/>
        <v>У_Э</v>
      </c>
      <c r="D569" s="1057" t="s">
        <v>1619</v>
      </c>
      <c r="E569" s="1058" t="s">
        <v>149</v>
      </c>
      <c r="F569" s="1057" t="s">
        <v>1619</v>
      </c>
      <c r="G569" s="1059" t="s">
        <v>859</v>
      </c>
      <c r="H569" s="1060" t="s">
        <v>869</v>
      </c>
      <c r="I569" s="1061"/>
      <c r="J569" s="1062">
        <f t="shared" si="112"/>
        <v>44456</v>
      </c>
      <c r="K569" s="1062">
        <f t="shared" si="112"/>
        <v>44484</v>
      </c>
      <c r="L569" s="1062">
        <f t="shared" si="112"/>
        <v>44533</v>
      </c>
      <c r="M569" s="1062">
        <f t="shared" si="112"/>
        <v>44538</v>
      </c>
      <c r="N569" s="1062">
        <f t="shared" si="112"/>
        <v>44566</v>
      </c>
      <c r="O569" s="1062">
        <f t="shared" si="112"/>
        <v>44566</v>
      </c>
      <c r="P569" s="1062">
        <f t="shared" si="112"/>
        <v>44590</v>
      </c>
      <c r="Q569" s="1062">
        <f t="shared" si="112"/>
        <v>44621</v>
      </c>
      <c r="R569" s="1062">
        <f t="shared" si="112"/>
        <v>44621</v>
      </c>
      <c r="S569" s="1062">
        <f t="shared" si="112"/>
        <v>44620</v>
      </c>
      <c r="T569" s="1062">
        <f t="shared" si="112"/>
        <v>44620</v>
      </c>
      <c r="U569" s="1062">
        <f t="shared" si="112"/>
        <v>44641</v>
      </c>
      <c r="V569" s="1062">
        <f t="shared" si="112"/>
        <v>44648</v>
      </c>
      <c r="W569" s="1062">
        <f t="shared" si="112"/>
        <v>44651</v>
      </c>
      <c r="X569" s="1062">
        <f t="shared" si="112"/>
        <v>44656</v>
      </c>
      <c r="Y569" s="1063">
        <f t="shared" si="112"/>
        <v>44681</v>
      </c>
      <c r="Z569" s="1064">
        <v>45193</v>
      </c>
      <c r="AA569" s="95"/>
    </row>
    <row r="570" spans="1:27" ht="37.5">
      <c r="A570" s="1869"/>
      <c r="B570" s="1055">
        <f t="shared" si="111"/>
        <v>58</v>
      </c>
      <c r="C570" s="1056" t="str">
        <f t="shared" si="111"/>
        <v>У_Э</v>
      </c>
      <c r="D570" s="1057" t="s">
        <v>1619</v>
      </c>
      <c r="E570" s="1058" t="s">
        <v>151</v>
      </c>
      <c r="F570" s="1057" t="s">
        <v>1619</v>
      </c>
      <c r="G570" s="1059" t="s">
        <v>859</v>
      </c>
      <c r="H570" s="1060" t="s">
        <v>869</v>
      </c>
      <c r="I570" s="1061"/>
      <c r="J570" s="1062">
        <f t="shared" si="112"/>
        <v>44456</v>
      </c>
      <c r="K570" s="1062">
        <f t="shared" si="112"/>
        <v>44484</v>
      </c>
      <c r="L570" s="1062">
        <f t="shared" si="112"/>
        <v>44533</v>
      </c>
      <c r="M570" s="1062">
        <f t="shared" si="112"/>
        <v>44538</v>
      </c>
      <c r="N570" s="1062">
        <f t="shared" si="112"/>
        <v>44566</v>
      </c>
      <c r="O570" s="1062">
        <f t="shared" si="112"/>
        <v>44566</v>
      </c>
      <c r="P570" s="1062">
        <f t="shared" si="112"/>
        <v>44590</v>
      </c>
      <c r="Q570" s="1062">
        <f t="shared" si="112"/>
        <v>44621</v>
      </c>
      <c r="R570" s="1062">
        <f t="shared" si="112"/>
        <v>44621</v>
      </c>
      <c r="S570" s="1062">
        <f t="shared" si="112"/>
        <v>44620</v>
      </c>
      <c r="T570" s="1062">
        <f t="shared" si="112"/>
        <v>44620</v>
      </c>
      <c r="U570" s="1062">
        <f t="shared" si="112"/>
        <v>44641</v>
      </c>
      <c r="V570" s="1062">
        <f t="shared" si="112"/>
        <v>44648</v>
      </c>
      <c r="W570" s="1062">
        <f t="shared" si="112"/>
        <v>44651</v>
      </c>
      <c r="X570" s="1062">
        <f t="shared" si="112"/>
        <v>44656</v>
      </c>
      <c r="Y570" s="1063">
        <f t="shared" si="112"/>
        <v>44681</v>
      </c>
      <c r="Z570" s="1064">
        <v>45193</v>
      </c>
      <c r="AA570" s="95"/>
    </row>
    <row r="571" spans="1:27" ht="37.5">
      <c r="A571" s="1869"/>
      <c r="B571" s="1055">
        <f t="shared" si="111"/>
        <v>58</v>
      </c>
      <c r="C571" s="1056" t="str">
        <f t="shared" si="111"/>
        <v>У_Э</v>
      </c>
      <c r="D571" s="1057" t="s">
        <v>1619</v>
      </c>
      <c r="E571" s="1058" t="s">
        <v>141</v>
      </c>
      <c r="F571" s="1057" t="s">
        <v>1619</v>
      </c>
      <c r="G571" s="1059" t="s">
        <v>859</v>
      </c>
      <c r="H571" s="1060" t="s">
        <v>870</v>
      </c>
      <c r="I571" s="1061"/>
      <c r="J571" s="1062">
        <f t="shared" si="112"/>
        <v>44456</v>
      </c>
      <c r="K571" s="1062">
        <f t="shared" si="112"/>
        <v>44484</v>
      </c>
      <c r="L571" s="1062">
        <f t="shared" si="112"/>
        <v>44533</v>
      </c>
      <c r="M571" s="1062">
        <f t="shared" si="112"/>
        <v>44538</v>
      </c>
      <c r="N571" s="1062">
        <f t="shared" si="112"/>
        <v>44566</v>
      </c>
      <c r="O571" s="1062">
        <f t="shared" si="112"/>
        <v>44566</v>
      </c>
      <c r="P571" s="1062">
        <f t="shared" si="112"/>
        <v>44590</v>
      </c>
      <c r="Q571" s="1062">
        <f t="shared" si="112"/>
        <v>44621</v>
      </c>
      <c r="R571" s="1062">
        <f t="shared" si="112"/>
        <v>44621</v>
      </c>
      <c r="S571" s="1062">
        <f t="shared" si="112"/>
        <v>44620</v>
      </c>
      <c r="T571" s="1062">
        <f t="shared" si="112"/>
        <v>44620</v>
      </c>
      <c r="U571" s="1062">
        <f t="shared" si="112"/>
        <v>44641</v>
      </c>
      <c r="V571" s="1062">
        <f t="shared" si="112"/>
        <v>44648</v>
      </c>
      <c r="W571" s="1062">
        <f t="shared" si="112"/>
        <v>44651</v>
      </c>
      <c r="X571" s="1062">
        <f t="shared" si="112"/>
        <v>44656</v>
      </c>
      <c r="Y571" s="1063">
        <f t="shared" si="112"/>
        <v>44681</v>
      </c>
      <c r="Z571" s="1107">
        <v>44814</v>
      </c>
      <c r="AA571" s="95"/>
    </row>
    <row r="572" spans="1:27" ht="37.5">
      <c r="A572" s="1869"/>
      <c r="B572" s="1055">
        <f t="shared" si="111"/>
        <v>58</v>
      </c>
      <c r="C572" s="1056" t="str">
        <f t="shared" si="111"/>
        <v>У_Э</v>
      </c>
      <c r="D572" s="1057" t="s">
        <v>1619</v>
      </c>
      <c r="E572" s="1058" t="s">
        <v>143</v>
      </c>
      <c r="F572" s="1057" t="s">
        <v>1619</v>
      </c>
      <c r="G572" s="1059" t="s">
        <v>859</v>
      </c>
      <c r="H572" s="1060" t="s">
        <v>870</v>
      </c>
      <c r="I572" s="1061"/>
      <c r="J572" s="1062">
        <f t="shared" ref="J572:Y586" si="113">J$561</f>
        <v>44456</v>
      </c>
      <c r="K572" s="1062">
        <f t="shared" si="113"/>
        <v>44484</v>
      </c>
      <c r="L572" s="1062">
        <f t="shared" si="113"/>
        <v>44533</v>
      </c>
      <c r="M572" s="1062">
        <f t="shared" si="113"/>
        <v>44538</v>
      </c>
      <c r="N572" s="1062">
        <f t="shared" si="113"/>
        <v>44566</v>
      </c>
      <c r="O572" s="1062">
        <f t="shared" si="113"/>
        <v>44566</v>
      </c>
      <c r="P572" s="1062">
        <f t="shared" si="113"/>
        <v>44590</v>
      </c>
      <c r="Q572" s="1062">
        <f t="shared" si="113"/>
        <v>44621</v>
      </c>
      <c r="R572" s="1062">
        <f t="shared" si="113"/>
        <v>44621</v>
      </c>
      <c r="S572" s="1062">
        <f t="shared" si="113"/>
        <v>44620</v>
      </c>
      <c r="T572" s="1062">
        <f t="shared" si="113"/>
        <v>44620</v>
      </c>
      <c r="U572" s="1062">
        <f t="shared" si="113"/>
        <v>44641</v>
      </c>
      <c r="V572" s="1062">
        <f t="shared" si="113"/>
        <v>44648</v>
      </c>
      <c r="W572" s="1062">
        <f t="shared" si="113"/>
        <v>44651</v>
      </c>
      <c r="X572" s="1062">
        <f t="shared" si="113"/>
        <v>44656</v>
      </c>
      <c r="Y572" s="1063">
        <f t="shared" si="113"/>
        <v>44681</v>
      </c>
      <c r="Z572" s="1064">
        <v>45193</v>
      </c>
      <c r="AA572" s="95"/>
    </row>
    <row r="573" spans="1:27" ht="37.5">
      <c r="A573" s="1869"/>
      <c r="B573" s="1055">
        <f t="shared" si="111"/>
        <v>58</v>
      </c>
      <c r="C573" s="1056" t="str">
        <f t="shared" si="111"/>
        <v>У_Э</v>
      </c>
      <c r="D573" s="1057" t="s">
        <v>1619</v>
      </c>
      <c r="E573" s="1058" t="s">
        <v>145</v>
      </c>
      <c r="F573" s="1057" t="s">
        <v>1619</v>
      </c>
      <c r="G573" s="1059" t="s">
        <v>859</v>
      </c>
      <c r="H573" s="1060" t="s">
        <v>870</v>
      </c>
      <c r="I573" s="1061"/>
      <c r="J573" s="1062">
        <f t="shared" si="113"/>
        <v>44456</v>
      </c>
      <c r="K573" s="1062">
        <f t="shared" si="113"/>
        <v>44484</v>
      </c>
      <c r="L573" s="1062">
        <f t="shared" si="113"/>
        <v>44533</v>
      </c>
      <c r="M573" s="1062">
        <f t="shared" si="113"/>
        <v>44538</v>
      </c>
      <c r="N573" s="1062">
        <f t="shared" si="113"/>
        <v>44566</v>
      </c>
      <c r="O573" s="1062">
        <f t="shared" si="113"/>
        <v>44566</v>
      </c>
      <c r="P573" s="1062">
        <f t="shared" si="113"/>
        <v>44590</v>
      </c>
      <c r="Q573" s="1062">
        <f t="shared" si="113"/>
        <v>44621</v>
      </c>
      <c r="R573" s="1062">
        <f t="shared" si="113"/>
        <v>44621</v>
      </c>
      <c r="S573" s="1062">
        <f t="shared" si="113"/>
        <v>44620</v>
      </c>
      <c r="T573" s="1062">
        <f t="shared" si="113"/>
        <v>44620</v>
      </c>
      <c r="U573" s="1062">
        <f t="shared" si="113"/>
        <v>44641</v>
      </c>
      <c r="V573" s="1062">
        <f t="shared" si="113"/>
        <v>44648</v>
      </c>
      <c r="W573" s="1062">
        <f t="shared" si="113"/>
        <v>44651</v>
      </c>
      <c r="X573" s="1062">
        <f t="shared" si="113"/>
        <v>44656</v>
      </c>
      <c r="Y573" s="1063">
        <f t="shared" si="113"/>
        <v>44681</v>
      </c>
      <c r="Z573" s="1064">
        <v>45193</v>
      </c>
      <c r="AA573" s="95"/>
    </row>
    <row r="574" spans="1:27" ht="37.5">
      <c r="A574" s="1869"/>
      <c r="B574" s="1055">
        <f t="shared" si="111"/>
        <v>58</v>
      </c>
      <c r="C574" s="1056" t="str">
        <f t="shared" si="111"/>
        <v>У_Э</v>
      </c>
      <c r="D574" s="1057" t="s">
        <v>1619</v>
      </c>
      <c r="E574" s="1058" t="s">
        <v>129</v>
      </c>
      <c r="F574" s="1057" t="s">
        <v>1619</v>
      </c>
      <c r="G574" s="1059" t="s">
        <v>859</v>
      </c>
      <c r="H574" s="1060" t="s">
        <v>871</v>
      </c>
      <c r="I574" s="1061"/>
      <c r="J574" s="1062">
        <f t="shared" si="113"/>
        <v>44456</v>
      </c>
      <c r="K574" s="1062">
        <f t="shared" si="113"/>
        <v>44484</v>
      </c>
      <c r="L574" s="1062">
        <f t="shared" si="113"/>
        <v>44533</v>
      </c>
      <c r="M574" s="1062">
        <f t="shared" si="113"/>
        <v>44538</v>
      </c>
      <c r="N574" s="1062">
        <f t="shared" si="113"/>
        <v>44566</v>
      </c>
      <c r="O574" s="1062">
        <f t="shared" si="113"/>
        <v>44566</v>
      </c>
      <c r="P574" s="1062">
        <f t="shared" si="113"/>
        <v>44590</v>
      </c>
      <c r="Q574" s="1062">
        <f t="shared" si="113"/>
        <v>44621</v>
      </c>
      <c r="R574" s="1062">
        <f t="shared" si="113"/>
        <v>44621</v>
      </c>
      <c r="S574" s="1062">
        <f t="shared" si="113"/>
        <v>44620</v>
      </c>
      <c r="T574" s="1062">
        <f t="shared" si="113"/>
        <v>44620</v>
      </c>
      <c r="U574" s="1062">
        <f t="shared" si="113"/>
        <v>44641</v>
      </c>
      <c r="V574" s="1062">
        <f t="shared" si="113"/>
        <v>44648</v>
      </c>
      <c r="W574" s="1062">
        <f t="shared" si="113"/>
        <v>44651</v>
      </c>
      <c r="X574" s="1062">
        <f t="shared" si="113"/>
        <v>44656</v>
      </c>
      <c r="Y574" s="1063">
        <f t="shared" si="113"/>
        <v>44681</v>
      </c>
      <c r="Z574" s="1107">
        <v>44919</v>
      </c>
      <c r="AA574" s="95"/>
    </row>
    <row r="575" spans="1:27" ht="37.5">
      <c r="A575" s="1869"/>
      <c r="B575" s="1055">
        <f t="shared" si="111"/>
        <v>58</v>
      </c>
      <c r="C575" s="1056" t="str">
        <f t="shared" si="111"/>
        <v>У_Э</v>
      </c>
      <c r="D575" s="1057" t="s">
        <v>1619</v>
      </c>
      <c r="E575" s="1058" t="s">
        <v>131</v>
      </c>
      <c r="F575" s="1057" t="s">
        <v>1619</v>
      </c>
      <c r="G575" s="1059" t="s">
        <v>859</v>
      </c>
      <c r="H575" s="1060" t="s">
        <v>871</v>
      </c>
      <c r="I575" s="1061"/>
      <c r="J575" s="1062">
        <f t="shared" si="113"/>
        <v>44456</v>
      </c>
      <c r="K575" s="1062">
        <f t="shared" si="113"/>
        <v>44484</v>
      </c>
      <c r="L575" s="1062">
        <f t="shared" si="113"/>
        <v>44533</v>
      </c>
      <c r="M575" s="1062">
        <f t="shared" si="113"/>
        <v>44538</v>
      </c>
      <c r="N575" s="1062">
        <f t="shared" si="113"/>
        <v>44566</v>
      </c>
      <c r="O575" s="1062">
        <f t="shared" si="113"/>
        <v>44566</v>
      </c>
      <c r="P575" s="1062">
        <f t="shared" si="113"/>
        <v>44590</v>
      </c>
      <c r="Q575" s="1062">
        <f t="shared" si="113"/>
        <v>44621</v>
      </c>
      <c r="R575" s="1062">
        <f t="shared" si="113"/>
        <v>44621</v>
      </c>
      <c r="S575" s="1062">
        <f t="shared" si="113"/>
        <v>44620</v>
      </c>
      <c r="T575" s="1062">
        <f t="shared" si="113"/>
        <v>44620</v>
      </c>
      <c r="U575" s="1062">
        <f t="shared" si="113"/>
        <v>44641</v>
      </c>
      <c r="V575" s="1062">
        <f t="shared" si="113"/>
        <v>44648</v>
      </c>
      <c r="W575" s="1062">
        <f t="shared" si="113"/>
        <v>44651</v>
      </c>
      <c r="X575" s="1062">
        <f t="shared" si="113"/>
        <v>44656</v>
      </c>
      <c r="Y575" s="1063">
        <f t="shared" si="113"/>
        <v>44681</v>
      </c>
      <c r="Z575" s="1107">
        <v>44619</v>
      </c>
      <c r="AA575" s="95"/>
    </row>
    <row r="576" spans="1:27" ht="37.5">
      <c r="A576" s="1869"/>
      <c r="B576" s="1055">
        <f t="shared" si="111"/>
        <v>58</v>
      </c>
      <c r="C576" s="1056" t="str">
        <f t="shared" si="111"/>
        <v>У_Э</v>
      </c>
      <c r="D576" s="1057" t="s">
        <v>1619</v>
      </c>
      <c r="E576" s="1058" t="s">
        <v>133</v>
      </c>
      <c r="F576" s="1057" t="s">
        <v>1619</v>
      </c>
      <c r="G576" s="1059" t="s">
        <v>859</v>
      </c>
      <c r="H576" s="1060" t="s">
        <v>871</v>
      </c>
      <c r="I576" s="1061"/>
      <c r="J576" s="1062">
        <f t="shared" si="113"/>
        <v>44456</v>
      </c>
      <c r="K576" s="1062">
        <f t="shared" si="113"/>
        <v>44484</v>
      </c>
      <c r="L576" s="1062">
        <f t="shared" si="113"/>
        <v>44533</v>
      </c>
      <c r="M576" s="1062">
        <f t="shared" si="113"/>
        <v>44538</v>
      </c>
      <c r="N576" s="1062">
        <f t="shared" si="113"/>
        <v>44566</v>
      </c>
      <c r="O576" s="1062">
        <f t="shared" si="113"/>
        <v>44566</v>
      </c>
      <c r="P576" s="1062">
        <f t="shared" si="113"/>
        <v>44590</v>
      </c>
      <c r="Q576" s="1062">
        <f t="shared" si="113"/>
        <v>44621</v>
      </c>
      <c r="R576" s="1062">
        <f t="shared" si="113"/>
        <v>44621</v>
      </c>
      <c r="S576" s="1062">
        <f t="shared" si="113"/>
        <v>44620</v>
      </c>
      <c r="T576" s="1062">
        <f t="shared" si="113"/>
        <v>44620</v>
      </c>
      <c r="U576" s="1062">
        <f t="shared" si="113"/>
        <v>44641</v>
      </c>
      <c r="V576" s="1062">
        <f t="shared" si="113"/>
        <v>44648</v>
      </c>
      <c r="W576" s="1062">
        <f t="shared" si="113"/>
        <v>44651</v>
      </c>
      <c r="X576" s="1062">
        <f t="shared" si="113"/>
        <v>44656</v>
      </c>
      <c r="Y576" s="1063">
        <f t="shared" si="113"/>
        <v>44681</v>
      </c>
      <c r="Z576" s="1107">
        <v>44939</v>
      </c>
      <c r="AA576" s="95"/>
    </row>
    <row r="577" spans="1:27" ht="37.5">
      <c r="A577" s="1869"/>
      <c r="B577" s="1055">
        <f t="shared" si="111"/>
        <v>58</v>
      </c>
      <c r="C577" s="1056" t="str">
        <f t="shared" si="111"/>
        <v>У_Э</v>
      </c>
      <c r="D577" s="1057" t="s">
        <v>1619</v>
      </c>
      <c r="E577" s="1058" t="s">
        <v>127</v>
      </c>
      <c r="F577" s="1057" t="s">
        <v>1619</v>
      </c>
      <c r="G577" s="1059" t="s">
        <v>859</v>
      </c>
      <c r="H577" s="1060" t="s">
        <v>871</v>
      </c>
      <c r="I577" s="1061"/>
      <c r="J577" s="1062">
        <f t="shared" si="113"/>
        <v>44456</v>
      </c>
      <c r="K577" s="1062">
        <f t="shared" si="113"/>
        <v>44484</v>
      </c>
      <c r="L577" s="1062">
        <f t="shared" si="113"/>
        <v>44533</v>
      </c>
      <c r="M577" s="1062">
        <f t="shared" si="113"/>
        <v>44538</v>
      </c>
      <c r="N577" s="1062">
        <f t="shared" si="113"/>
        <v>44566</v>
      </c>
      <c r="O577" s="1062">
        <f t="shared" si="113"/>
        <v>44566</v>
      </c>
      <c r="P577" s="1062">
        <f t="shared" si="113"/>
        <v>44590</v>
      </c>
      <c r="Q577" s="1062">
        <f t="shared" si="113"/>
        <v>44621</v>
      </c>
      <c r="R577" s="1062">
        <f t="shared" si="113"/>
        <v>44621</v>
      </c>
      <c r="S577" s="1062">
        <f t="shared" si="113"/>
        <v>44620</v>
      </c>
      <c r="T577" s="1062">
        <f t="shared" si="113"/>
        <v>44620</v>
      </c>
      <c r="U577" s="1062">
        <f t="shared" si="113"/>
        <v>44641</v>
      </c>
      <c r="V577" s="1062">
        <f t="shared" si="113"/>
        <v>44648</v>
      </c>
      <c r="W577" s="1062">
        <f t="shared" si="113"/>
        <v>44651</v>
      </c>
      <c r="X577" s="1062">
        <f t="shared" si="113"/>
        <v>44656</v>
      </c>
      <c r="Y577" s="1063">
        <f t="shared" si="113"/>
        <v>44681</v>
      </c>
      <c r="Z577" s="1107">
        <v>44939</v>
      </c>
      <c r="AA577" s="95"/>
    </row>
    <row r="578" spans="1:27" ht="37.5">
      <c r="A578" s="1869"/>
      <c r="B578" s="1055">
        <f t="shared" si="111"/>
        <v>58</v>
      </c>
      <c r="C578" s="1056" t="str">
        <f t="shared" si="111"/>
        <v>У_Э</v>
      </c>
      <c r="D578" s="1057" t="s">
        <v>1619</v>
      </c>
      <c r="E578" s="1058" t="s">
        <v>513</v>
      </c>
      <c r="F578" s="1057" t="s">
        <v>1619</v>
      </c>
      <c r="G578" s="1059" t="s">
        <v>859</v>
      </c>
      <c r="H578" s="1060" t="s">
        <v>872</v>
      </c>
      <c r="I578" s="1061"/>
      <c r="J578" s="1062">
        <f t="shared" si="113"/>
        <v>44456</v>
      </c>
      <c r="K578" s="1062">
        <f t="shared" si="113"/>
        <v>44484</v>
      </c>
      <c r="L578" s="1062">
        <f t="shared" si="113"/>
        <v>44533</v>
      </c>
      <c r="M578" s="1062">
        <f t="shared" si="113"/>
        <v>44538</v>
      </c>
      <c r="N578" s="1062">
        <f t="shared" si="113"/>
        <v>44566</v>
      </c>
      <c r="O578" s="1062">
        <f t="shared" si="113"/>
        <v>44566</v>
      </c>
      <c r="P578" s="1062">
        <f t="shared" si="113"/>
        <v>44590</v>
      </c>
      <c r="Q578" s="1062">
        <f t="shared" si="113"/>
        <v>44621</v>
      </c>
      <c r="R578" s="1062">
        <f t="shared" si="113"/>
        <v>44621</v>
      </c>
      <c r="S578" s="1062">
        <f t="shared" si="113"/>
        <v>44620</v>
      </c>
      <c r="T578" s="1062">
        <f t="shared" si="113"/>
        <v>44620</v>
      </c>
      <c r="U578" s="1062">
        <f t="shared" si="113"/>
        <v>44641</v>
      </c>
      <c r="V578" s="1062">
        <f t="shared" si="113"/>
        <v>44648</v>
      </c>
      <c r="W578" s="1062">
        <f t="shared" si="113"/>
        <v>44651</v>
      </c>
      <c r="X578" s="1062">
        <f t="shared" si="113"/>
        <v>44656</v>
      </c>
      <c r="Y578" s="1063">
        <f t="shared" si="113"/>
        <v>44681</v>
      </c>
      <c r="Z578" s="1107">
        <v>44722</v>
      </c>
      <c r="AA578" s="95"/>
    </row>
    <row r="579" spans="1:27" ht="37.5">
      <c r="A579" s="1869"/>
      <c r="B579" s="1055">
        <f t="shared" si="111"/>
        <v>58</v>
      </c>
      <c r="C579" s="1056" t="str">
        <f t="shared" si="111"/>
        <v>У_Э</v>
      </c>
      <c r="D579" s="1057" t="s">
        <v>1619</v>
      </c>
      <c r="E579" s="1058" t="s">
        <v>516</v>
      </c>
      <c r="F579" s="1057" t="s">
        <v>1619</v>
      </c>
      <c r="G579" s="1059" t="s">
        <v>859</v>
      </c>
      <c r="H579" s="1060" t="s">
        <v>872</v>
      </c>
      <c r="I579" s="1061"/>
      <c r="J579" s="1062">
        <f t="shared" si="113"/>
        <v>44456</v>
      </c>
      <c r="K579" s="1062">
        <f t="shared" si="113"/>
        <v>44484</v>
      </c>
      <c r="L579" s="1062">
        <f t="shared" si="113"/>
        <v>44533</v>
      </c>
      <c r="M579" s="1062">
        <f t="shared" si="113"/>
        <v>44538</v>
      </c>
      <c r="N579" s="1062">
        <f t="shared" si="113"/>
        <v>44566</v>
      </c>
      <c r="O579" s="1062">
        <f t="shared" si="113"/>
        <v>44566</v>
      </c>
      <c r="P579" s="1062">
        <f t="shared" si="113"/>
        <v>44590</v>
      </c>
      <c r="Q579" s="1062">
        <f t="shared" si="113"/>
        <v>44621</v>
      </c>
      <c r="R579" s="1062">
        <f t="shared" si="113"/>
        <v>44621</v>
      </c>
      <c r="S579" s="1062">
        <f t="shared" si="113"/>
        <v>44620</v>
      </c>
      <c r="T579" s="1062">
        <f t="shared" si="113"/>
        <v>44620</v>
      </c>
      <c r="U579" s="1062">
        <f t="shared" si="113"/>
        <v>44641</v>
      </c>
      <c r="V579" s="1062">
        <f t="shared" si="113"/>
        <v>44648</v>
      </c>
      <c r="W579" s="1062">
        <f t="shared" si="113"/>
        <v>44651</v>
      </c>
      <c r="X579" s="1062">
        <f t="shared" si="113"/>
        <v>44656</v>
      </c>
      <c r="Y579" s="1063">
        <f t="shared" si="113"/>
        <v>44681</v>
      </c>
      <c r="Z579" s="1107">
        <v>44722</v>
      </c>
      <c r="AA579" s="95"/>
    </row>
    <row r="580" spans="1:27" ht="37.5">
      <c r="A580" s="1869"/>
      <c r="B580" s="1055">
        <f t="shared" si="111"/>
        <v>58</v>
      </c>
      <c r="C580" s="1056" t="str">
        <f t="shared" si="111"/>
        <v>У_Э</v>
      </c>
      <c r="D580" s="1057" t="s">
        <v>1619</v>
      </c>
      <c r="E580" s="1058" t="s">
        <v>159</v>
      </c>
      <c r="F580" s="1057" t="s">
        <v>1619</v>
      </c>
      <c r="G580" s="1059" t="s">
        <v>859</v>
      </c>
      <c r="H580" s="1060" t="s">
        <v>872</v>
      </c>
      <c r="I580" s="1061"/>
      <c r="J580" s="1062">
        <f t="shared" si="113"/>
        <v>44456</v>
      </c>
      <c r="K580" s="1062">
        <f t="shared" si="113"/>
        <v>44484</v>
      </c>
      <c r="L580" s="1062">
        <f t="shared" si="113"/>
        <v>44533</v>
      </c>
      <c r="M580" s="1062">
        <f t="shared" si="113"/>
        <v>44538</v>
      </c>
      <c r="N580" s="1062">
        <f t="shared" si="113"/>
        <v>44566</v>
      </c>
      <c r="O580" s="1062">
        <f t="shared" si="113"/>
        <v>44566</v>
      </c>
      <c r="P580" s="1062">
        <f t="shared" si="113"/>
        <v>44590</v>
      </c>
      <c r="Q580" s="1062">
        <f t="shared" si="113"/>
        <v>44621</v>
      </c>
      <c r="R580" s="1062">
        <f t="shared" si="113"/>
        <v>44621</v>
      </c>
      <c r="S580" s="1062">
        <f t="shared" si="113"/>
        <v>44620</v>
      </c>
      <c r="T580" s="1062">
        <f t="shared" si="113"/>
        <v>44620</v>
      </c>
      <c r="U580" s="1062">
        <f t="shared" si="113"/>
        <v>44641</v>
      </c>
      <c r="V580" s="1062">
        <f t="shared" si="113"/>
        <v>44648</v>
      </c>
      <c r="W580" s="1062">
        <f t="shared" si="113"/>
        <v>44651</v>
      </c>
      <c r="X580" s="1062">
        <f t="shared" si="113"/>
        <v>44656</v>
      </c>
      <c r="Y580" s="1063">
        <f t="shared" si="113"/>
        <v>44681</v>
      </c>
      <c r="Z580" s="1064">
        <v>44723</v>
      </c>
      <c r="AA580" s="95"/>
    </row>
    <row r="581" spans="1:27" ht="37.5">
      <c r="A581" s="1869"/>
      <c r="B581" s="1055">
        <f t="shared" si="111"/>
        <v>58</v>
      </c>
      <c r="C581" s="1056" t="str">
        <f t="shared" si="111"/>
        <v>У_Э</v>
      </c>
      <c r="D581" s="1057" t="s">
        <v>1619</v>
      </c>
      <c r="E581" s="1058" t="s">
        <v>161</v>
      </c>
      <c r="F581" s="1057" t="s">
        <v>1619</v>
      </c>
      <c r="G581" s="1059" t="s">
        <v>859</v>
      </c>
      <c r="H581" s="1060" t="s">
        <v>872</v>
      </c>
      <c r="I581" s="1061"/>
      <c r="J581" s="1062">
        <f t="shared" si="113"/>
        <v>44456</v>
      </c>
      <c r="K581" s="1062">
        <f t="shared" si="113"/>
        <v>44484</v>
      </c>
      <c r="L581" s="1062">
        <f t="shared" si="113"/>
        <v>44533</v>
      </c>
      <c r="M581" s="1062">
        <f t="shared" si="113"/>
        <v>44538</v>
      </c>
      <c r="N581" s="1062">
        <f t="shared" si="113"/>
        <v>44566</v>
      </c>
      <c r="O581" s="1062">
        <f t="shared" si="113"/>
        <v>44566</v>
      </c>
      <c r="P581" s="1062">
        <f t="shared" si="113"/>
        <v>44590</v>
      </c>
      <c r="Q581" s="1062">
        <f t="shared" si="113"/>
        <v>44621</v>
      </c>
      <c r="R581" s="1062">
        <f t="shared" si="113"/>
        <v>44621</v>
      </c>
      <c r="S581" s="1062">
        <f t="shared" si="113"/>
        <v>44620</v>
      </c>
      <c r="T581" s="1062">
        <f t="shared" si="113"/>
        <v>44620</v>
      </c>
      <c r="U581" s="1062">
        <f t="shared" si="113"/>
        <v>44641</v>
      </c>
      <c r="V581" s="1062">
        <f t="shared" si="113"/>
        <v>44648</v>
      </c>
      <c r="W581" s="1062">
        <f t="shared" si="113"/>
        <v>44651</v>
      </c>
      <c r="X581" s="1062">
        <f t="shared" si="113"/>
        <v>44656</v>
      </c>
      <c r="Y581" s="1063">
        <f t="shared" si="113"/>
        <v>44681</v>
      </c>
      <c r="Z581" s="1064">
        <v>44723</v>
      </c>
      <c r="AA581" s="95"/>
    </row>
    <row r="582" spans="1:27" ht="37.5">
      <c r="A582" s="1869"/>
      <c r="B582" s="1055">
        <f t="shared" si="111"/>
        <v>58</v>
      </c>
      <c r="C582" s="1056" t="str">
        <f t="shared" si="111"/>
        <v>У_Э</v>
      </c>
      <c r="D582" s="1057" t="s">
        <v>1619</v>
      </c>
      <c r="E582" s="1058" t="s">
        <v>135</v>
      </c>
      <c r="F582" s="1057" t="s">
        <v>1619</v>
      </c>
      <c r="G582" s="1059" t="s">
        <v>859</v>
      </c>
      <c r="H582" s="1060" t="s">
        <v>873</v>
      </c>
      <c r="I582" s="1061"/>
      <c r="J582" s="1062">
        <f t="shared" si="113"/>
        <v>44456</v>
      </c>
      <c r="K582" s="1062">
        <f t="shared" si="113"/>
        <v>44484</v>
      </c>
      <c r="L582" s="1062">
        <f t="shared" si="113"/>
        <v>44533</v>
      </c>
      <c r="M582" s="1062">
        <f t="shared" si="113"/>
        <v>44538</v>
      </c>
      <c r="N582" s="1062">
        <f t="shared" si="113"/>
        <v>44566</v>
      </c>
      <c r="O582" s="1062">
        <f t="shared" si="113"/>
        <v>44566</v>
      </c>
      <c r="P582" s="1062">
        <f t="shared" si="113"/>
        <v>44590</v>
      </c>
      <c r="Q582" s="1062">
        <f t="shared" si="113"/>
        <v>44621</v>
      </c>
      <c r="R582" s="1062">
        <f t="shared" si="113"/>
        <v>44621</v>
      </c>
      <c r="S582" s="1062">
        <f t="shared" si="113"/>
        <v>44620</v>
      </c>
      <c r="T582" s="1062">
        <f t="shared" si="113"/>
        <v>44620</v>
      </c>
      <c r="U582" s="1062">
        <f t="shared" si="113"/>
        <v>44641</v>
      </c>
      <c r="V582" s="1062">
        <f t="shared" si="113"/>
        <v>44648</v>
      </c>
      <c r="W582" s="1062">
        <f t="shared" si="113"/>
        <v>44651</v>
      </c>
      <c r="X582" s="1062">
        <f t="shared" si="113"/>
        <v>44656</v>
      </c>
      <c r="Y582" s="1063">
        <f t="shared" si="113"/>
        <v>44681</v>
      </c>
      <c r="Z582" s="1107">
        <v>44499</v>
      </c>
      <c r="AA582" s="95"/>
    </row>
    <row r="583" spans="1:27" ht="37.5">
      <c r="A583" s="1869"/>
      <c r="B583" s="1055">
        <f t="shared" si="111"/>
        <v>58</v>
      </c>
      <c r="C583" s="1056" t="str">
        <f t="shared" si="111"/>
        <v>У_Э</v>
      </c>
      <c r="D583" s="1057" t="s">
        <v>1619</v>
      </c>
      <c r="E583" s="1058" t="s">
        <v>137</v>
      </c>
      <c r="F583" s="1057" t="s">
        <v>1619</v>
      </c>
      <c r="G583" s="1059" t="s">
        <v>859</v>
      </c>
      <c r="H583" s="1060" t="s">
        <v>873</v>
      </c>
      <c r="I583" s="1061"/>
      <c r="J583" s="1062">
        <f t="shared" si="113"/>
        <v>44456</v>
      </c>
      <c r="K583" s="1062">
        <f t="shared" si="113"/>
        <v>44484</v>
      </c>
      <c r="L583" s="1062">
        <f t="shared" si="113"/>
        <v>44533</v>
      </c>
      <c r="M583" s="1062">
        <f t="shared" si="113"/>
        <v>44538</v>
      </c>
      <c r="N583" s="1062">
        <f t="shared" si="113"/>
        <v>44566</v>
      </c>
      <c r="O583" s="1062">
        <f t="shared" si="113"/>
        <v>44566</v>
      </c>
      <c r="P583" s="1062">
        <f t="shared" si="113"/>
        <v>44590</v>
      </c>
      <c r="Q583" s="1062">
        <f t="shared" si="113"/>
        <v>44621</v>
      </c>
      <c r="R583" s="1062">
        <f t="shared" si="113"/>
        <v>44621</v>
      </c>
      <c r="S583" s="1062">
        <f t="shared" si="113"/>
        <v>44620</v>
      </c>
      <c r="T583" s="1062">
        <f t="shared" si="113"/>
        <v>44620</v>
      </c>
      <c r="U583" s="1062">
        <f t="shared" si="113"/>
        <v>44641</v>
      </c>
      <c r="V583" s="1062">
        <f t="shared" si="113"/>
        <v>44648</v>
      </c>
      <c r="W583" s="1062">
        <f t="shared" si="113"/>
        <v>44651</v>
      </c>
      <c r="X583" s="1062">
        <f t="shared" si="113"/>
        <v>44656</v>
      </c>
      <c r="Y583" s="1063">
        <f t="shared" si="113"/>
        <v>44681</v>
      </c>
      <c r="Z583" s="1064">
        <v>44714</v>
      </c>
      <c r="AA583" s="95"/>
    </row>
    <row r="584" spans="1:27" ht="37.5">
      <c r="A584" s="1869"/>
      <c r="B584" s="1055">
        <f t="shared" si="111"/>
        <v>58</v>
      </c>
      <c r="C584" s="1056" t="str">
        <f t="shared" si="111"/>
        <v>У_Э</v>
      </c>
      <c r="D584" s="1057" t="s">
        <v>1619</v>
      </c>
      <c r="E584" s="1058" t="s">
        <v>139</v>
      </c>
      <c r="F584" s="1057" t="s">
        <v>1619</v>
      </c>
      <c r="G584" s="1059" t="s">
        <v>859</v>
      </c>
      <c r="H584" s="1060" t="s">
        <v>873</v>
      </c>
      <c r="I584" s="1061"/>
      <c r="J584" s="1062">
        <f t="shared" si="113"/>
        <v>44456</v>
      </c>
      <c r="K584" s="1062">
        <f t="shared" si="113"/>
        <v>44484</v>
      </c>
      <c r="L584" s="1062">
        <f t="shared" si="113"/>
        <v>44533</v>
      </c>
      <c r="M584" s="1062">
        <f t="shared" si="113"/>
        <v>44538</v>
      </c>
      <c r="N584" s="1062">
        <f t="shared" si="113"/>
        <v>44566</v>
      </c>
      <c r="O584" s="1062">
        <f t="shared" si="113"/>
        <v>44566</v>
      </c>
      <c r="P584" s="1062">
        <f t="shared" si="113"/>
        <v>44590</v>
      </c>
      <c r="Q584" s="1062">
        <f t="shared" si="113"/>
        <v>44621</v>
      </c>
      <c r="R584" s="1062">
        <f t="shared" si="113"/>
        <v>44621</v>
      </c>
      <c r="S584" s="1062">
        <f t="shared" si="113"/>
        <v>44620</v>
      </c>
      <c r="T584" s="1062">
        <f t="shared" si="113"/>
        <v>44620</v>
      </c>
      <c r="U584" s="1062">
        <f t="shared" si="113"/>
        <v>44641</v>
      </c>
      <c r="V584" s="1062">
        <f t="shared" si="113"/>
        <v>44648</v>
      </c>
      <c r="W584" s="1062">
        <f t="shared" si="113"/>
        <v>44651</v>
      </c>
      <c r="X584" s="1062">
        <f t="shared" si="113"/>
        <v>44656</v>
      </c>
      <c r="Y584" s="1063">
        <f t="shared" si="113"/>
        <v>44681</v>
      </c>
      <c r="Z584" s="1064">
        <v>44714</v>
      </c>
      <c r="AA584" s="95"/>
    </row>
    <row r="585" spans="1:27" ht="37.5">
      <c r="A585" s="1869"/>
      <c r="B585" s="1055">
        <f t="shared" si="111"/>
        <v>58</v>
      </c>
      <c r="C585" s="1056" t="str">
        <f t="shared" si="111"/>
        <v>У_Э</v>
      </c>
      <c r="D585" s="1057" t="s">
        <v>1619</v>
      </c>
      <c r="E585" s="1058" t="s">
        <v>167</v>
      </c>
      <c r="F585" s="1057" t="s">
        <v>1619</v>
      </c>
      <c r="G585" s="1059" t="s">
        <v>859</v>
      </c>
      <c r="H585" s="1060" t="s">
        <v>874</v>
      </c>
      <c r="I585" s="1061"/>
      <c r="J585" s="1062">
        <f t="shared" si="113"/>
        <v>44456</v>
      </c>
      <c r="K585" s="1062">
        <f t="shared" si="113"/>
        <v>44484</v>
      </c>
      <c r="L585" s="1062">
        <f t="shared" si="113"/>
        <v>44533</v>
      </c>
      <c r="M585" s="1062">
        <f t="shared" si="113"/>
        <v>44538</v>
      </c>
      <c r="N585" s="1062">
        <f t="shared" si="113"/>
        <v>44566</v>
      </c>
      <c r="O585" s="1062">
        <f t="shared" si="113"/>
        <v>44566</v>
      </c>
      <c r="P585" s="1062">
        <f t="shared" si="113"/>
        <v>44590</v>
      </c>
      <c r="Q585" s="1062">
        <f t="shared" si="113"/>
        <v>44621</v>
      </c>
      <c r="R585" s="1062">
        <f t="shared" si="113"/>
        <v>44621</v>
      </c>
      <c r="S585" s="1062">
        <f t="shared" si="113"/>
        <v>44620</v>
      </c>
      <c r="T585" s="1062">
        <f t="shared" si="113"/>
        <v>44620</v>
      </c>
      <c r="U585" s="1062">
        <f t="shared" si="113"/>
        <v>44641</v>
      </c>
      <c r="V585" s="1062">
        <f t="shared" si="113"/>
        <v>44648</v>
      </c>
      <c r="W585" s="1062">
        <f t="shared" si="113"/>
        <v>44651</v>
      </c>
      <c r="X585" s="1062">
        <f t="shared" si="113"/>
        <v>44656</v>
      </c>
      <c r="Y585" s="1063">
        <f t="shared" si="113"/>
        <v>44681</v>
      </c>
      <c r="Z585" s="1107">
        <v>44712</v>
      </c>
      <c r="AA585" s="95"/>
    </row>
    <row r="586" spans="1:27" ht="37.5">
      <c r="A586" s="1869"/>
      <c r="B586" s="1065">
        <f t="shared" si="111"/>
        <v>58</v>
      </c>
      <c r="C586" s="1066" t="str">
        <f t="shared" si="111"/>
        <v>У_Э</v>
      </c>
      <c r="D586" s="1067" t="s">
        <v>1619</v>
      </c>
      <c r="E586" s="1068" t="s">
        <v>169</v>
      </c>
      <c r="F586" s="1067" t="s">
        <v>1619</v>
      </c>
      <c r="G586" s="1069" t="s">
        <v>859</v>
      </c>
      <c r="H586" s="1070" t="s">
        <v>874</v>
      </c>
      <c r="I586" s="1071"/>
      <c r="J586" s="1072">
        <f t="shared" si="113"/>
        <v>44456</v>
      </c>
      <c r="K586" s="1072">
        <f t="shared" si="113"/>
        <v>44484</v>
      </c>
      <c r="L586" s="1072">
        <f t="shared" si="113"/>
        <v>44533</v>
      </c>
      <c r="M586" s="1072">
        <f t="shared" si="113"/>
        <v>44538</v>
      </c>
      <c r="N586" s="1072">
        <f t="shared" si="113"/>
        <v>44566</v>
      </c>
      <c r="O586" s="1072">
        <f t="shared" si="113"/>
        <v>44566</v>
      </c>
      <c r="P586" s="1072">
        <f t="shared" si="113"/>
        <v>44590</v>
      </c>
      <c r="Q586" s="1072">
        <f t="shared" si="113"/>
        <v>44621</v>
      </c>
      <c r="R586" s="1072">
        <f t="shared" si="113"/>
        <v>44621</v>
      </c>
      <c r="S586" s="1072">
        <f t="shared" si="113"/>
        <v>44620</v>
      </c>
      <c r="T586" s="1072">
        <f t="shared" si="113"/>
        <v>44620</v>
      </c>
      <c r="U586" s="1072">
        <f t="shared" si="113"/>
        <v>44641</v>
      </c>
      <c r="V586" s="1072">
        <f t="shared" si="113"/>
        <v>44648</v>
      </c>
      <c r="W586" s="1072">
        <f t="shared" si="113"/>
        <v>44651</v>
      </c>
      <c r="X586" s="1072">
        <f t="shared" si="113"/>
        <v>44656</v>
      </c>
      <c r="Y586" s="1073">
        <f t="shared" si="113"/>
        <v>44681</v>
      </c>
      <c r="Z586" s="1107">
        <v>44712</v>
      </c>
      <c r="AA586" s="95"/>
    </row>
    <row r="587" spans="1:27" ht="37.5">
      <c r="A587" s="1869">
        <f>A561+1</f>
        <v>55</v>
      </c>
      <c r="B587" s="1044">
        <v>59</v>
      </c>
      <c r="C587" s="1045" t="s">
        <v>858</v>
      </c>
      <c r="D587" s="1046" t="s">
        <v>1620</v>
      </c>
      <c r="E587" s="1047" t="s">
        <v>590</v>
      </c>
      <c r="F587" s="1046" t="s">
        <v>1620</v>
      </c>
      <c r="G587" s="1048" t="s">
        <v>859</v>
      </c>
      <c r="H587" s="1049" t="s">
        <v>875</v>
      </c>
      <c r="I587" s="1050" t="str">
        <f>$I$5</f>
        <v>2-х этапный ЗЗП, без ПС</v>
      </c>
      <c r="J587" s="1051">
        <f>IFERROR(VLOOKUP($D$587,'ИСХОДНИК-даты-2х'!$D$10:$AI$139,2,0),"-")</f>
        <v>44051</v>
      </c>
      <c r="K587" s="1078">
        <f>IFERROR(VLOOKUP($D$587,'ИСХОДНИК-даты-2х'!$D$10:$AI$139,3,0),"-")</f>
        <v>44078</v>
      </c>
      <c r="L587" s="970">
        <f>IFERROR(VLOOKUP($D$587,'ИСХОДНИК-даты-2х'!$D$10:$AI$139,4,0),"-")</f>
        <v>44127</v>
      </c>
      <c r="M587" s="911">
        <f>IFERROR(VLOOKUP($D$587,'ИСХОДНИК-даты-2х'!$D$10:$AI$139,5,0),"-")</f>
        <v>44316</v>
      </c>
      <c r="N587" s="911">
        <f>IFERROR(VLOOKUP($D$587,'ИСХОДНИК-даты-2х'!$D$10:$AI$139,6,0),"-")</f>
        <v>44344</v>
      </c>
      <c r="O587" s="911">
        <f>IFERROR(VLOOKUP($D$587,'ИСХОДНИК-даты-2х'!$D$10:$AI$139,7,0),"-")</f>
        <v>44344</v>
      </c>
      <c r="P587" s="911">
        <f>IFERROR(VLOOKUP($D$587,'ИСХОДНИК-даты-2х'!$D$10:$AI$139,8,0),"-")</f>
        <v>44428</v>
      </c>
      <c r="Q587" s="911">
        <f>IFERROR(VLOOKUP($D$587,'ИСХОДНИК-даты-2х'!$D$10:$AI$139,9,0),"-")</f>
        <v>44460</v>
      </c>
      <c r="R587" s="911">
        <f>IFERROR(VLOOKUP($D$587,'ИСХОДНИК-даты-2х'!$D$10:$AI$139,10,0),"-")</f>
        <v>44460</v>
      </c>
      <c r="S587" s="911">
        <f>IFERROR(VLOOKUP($D$587,'ИСХОДНИК-даты-2х'!$D$10:$AI$139,11,0),"-")</f>
        <v>44459</v>
      </c>
      <c r="T587" s="911">
        <f>IFERROR(VLOOKUP($D$587,'ИСХОДНИК-даты-2х'!$D$10:$AI$139,12,0),"-")</f>
        <v>44459</v>
      </c>
      <c r="U587" s="911">
        <f>IFERROR(VLOOKUP($D$587,'ИСХОДНИК-даты-2х'!$D$10:$AI$139,13,0),"-")</f>
        <v>44480</v>
      </c>
      <c r="V587" s="911">
        <f>IFERROR(VLOOKUP($D$587,'ИСХОДНИК-даты-2х'!$D$10:$AI$139,14,0),"-")</f>
        <v>44487</v>
      </c>
      <c r="W587" s="911">
        <f>IFERROR(VLOOKUP($D$587,'ИСХОДНИК-даты-2х'!$D$10:$AI$139,15,0),"-")</f>
        <v>44490</v>
      </c>
      <c r="X587" s="911">
        <f>IFERROR(VLOOKUP($D$587,'ИСХОДНИК-даты-2х'!$D$10:$AI$139,16,0),"-")</f>
        <v>44495</v>
      </c>
      <c r="Y587" s="1079">
        <f>IFERROR(VLOOKUP($D$587,'ИСХОДНИК-даты-2х'!$D$10:$AI$139,17,0),"-")</f>
        <v>44520</v>
      </c>
      <c r="Z587" s="1107">
        <v>44096</v>
      </c>
      <c r="AA587" s="95"/>
    </row>
    <row r="588" spans="1:27" ht="37.5">
      <c r="A588" s="1869"/>
      <c r="B588" s="1055">
        <f t="shared" ref="B588:C590" si="114">B$587</f>
        <v>59</v>
      </c>
      <c r="C588" s="1056" t="str">
        <f t="shared" si="114"/>
        <v>У_Э</v>
      </c>
      <c r="D588" s="1057" t="s">
        <v>1620</v>
      </c>
      <c r="E588" s="1058" t="s">
        <v>592</v>
      </c>
      <c r="F588" s="1057" t="s">
        <v>1620</v>
      </c>
      <c r="G588" s="1059" t="s">
        <v>859</v>
      </c>
      <c r="H588" s="1060" t="s">
        <v>876</v>
      </c>
      <c r="I588" s="1061"/>
      <c r="J588" s="1062">
        <f t="shared" ref="J588:Y590" si="115">J$587</f>
        <v>44051</v>
      </c>
      <c r="K588" s="1062">
        <f t="shared" si="115"/>
        <v>44078</v>
      </c>
      <c r="L588" s="1062">
        <f t="shared" si="115"/>
        <v>44127</v>
      </c>
      <c r="M588" s="1062">
        <f t="shared" si="115"/>
        <v>44316</v>
      </c>
      <c r="N588" s="1062">
        <f t="shared" si="115"/>
        <v>44344</v>
      </c>
      <c r="O588" s="1062">
        <f t="shared" si="115"/>
        <v>44344</v>
      </c>
      <c r="P588" s="1062">
        <f t="shared" si="115"/>
        <v>44428</v>
      </c>
      <c r="Q588" s="1062">
        <f t="shared" si="115"/>
        <v>44460</v>
      </c>
      <c r="R588" s="1062">
        <f t="shared" si="115"/>
        <v>44460</v>
      </c>
      <c r="S588" s="1062">
        <f t="shared" si="115"/>
        <v>44459</v>
      </c>
      <c r="T588" s="1062">
        <f t="shared" si="115"/>
        <v>44459</v>
      </c>
      <c r="U588" s="1062">
        <f t="shared" si="115"/>
        <v>44480</v>
      </c>
      <c r="V588" s="1062">
        <f t="shared" si="115"/>
        <v>44487</v>
      </c>
      <c r="W588" s="1062">
        <f t="shared" si="115"/>
        <v>44490</v>
      </c>
      <c r="X588" s="1062">
        <f t="shared" si="115"/>
        <v>44495</v>
      </c>
      <c r="Y588" s="1063">
        <f t="shared" si="115"/>
        <v>44520</v>
      </c>
      <c r="Z588" s="1107">
        <v>44544</v>
      </c>
      <c r="AA588" s="95"/>
    </row>
    <row r="589" spans="1:27">
      <c r="A589" s="1869"/>
      <c r="B589" s="1055">
        <f t="shared" si="114"/>
        <v>59</v>
      </c>
      <c r="C589" s="1056" t="str">
        <f t="shared" si="114"/>
        <v>У_Э</v>
      </c>
      <c r="D589" s="1057" t="s">
        <v>1620</v>
      </c>
      <c r="E589" s="1058" t="s">
        <v>594</v>
      </c>
      <c r="F589" s="1057" t="s">
        <v>1620</v>
      </c>
      <c r="G589" s="1059" t="s">
        <v>859</v>
      </c>
      <c r="H589" s="1060" t="s">
        <v>877</v>
      </c>
      <c r="I589" s="1061"/>
      <c r="J589" s="1062">
        <f t="shared" si="115"/>
        <v>44051</v>
      </c>
      <c r="K589" s="1062">
        <f t="shared" si="115"/>
        <v>44078</v>
      </c>
      <c r="L589" s="1062">
        <f t="shared" si="115"/>
        <v>44127</v>
      </c>
      <c r="M589" s="1062">
        <f t="shared" si="115"/>
        <v>44316</v>
      </c>
      <c r="N589" s="1062">
        <f t="shared" si="115"/>
        <v>44344</v>
      </c>
      <c r="O589" s="1062">
        <f t="shared" si="115"/>
        <v>44344</v>
      </c>
      <c r="P589" s="1062">
        <f t="shared" si="115"/>
        <v>44428</v>
      </c>
      <c r="Q589" s="1062">
        <f t="shared" si="115"/>
        <v>44460</v>
      </c>
      <c r="R589" s="1062">
        <f t="shared" si="115"/>
        <v>44460</v>
      </c>
      <c r="S589" s="1062">
        <f t="shared" si="115"/>
        <v>44459</v>
      </c>
      <c r="T589" s="1062">
        <f t="shared" si="115"/>
        <v>44459</v>
      </c>
      <c r="U589" s="1062">
        <f t="shared" si="115"/>
        <v>44480</v>
      </c>
      <c r="V589" s="1062">
        <f t="shared" si="115"/>
        <v>44487</v>
      </c>
      <c r="W589" s="1062">
        <f t="shared" si="115"/>
        <v>44490</v>
      </c>
      <c r="X589" s="1062">
        <f t="shared" si="115"/>
        <v>44495</v>
      </c>
      <c r="Y589" s="1063">
        <f t="shared" si="115"/>
        <v>44520</v>
      </c>
      <c r="Z589" s="1107">
        <v>44882</v>
      </c>
      <c r="AA589" s="95"/>
    </row>
    <row r="590" spans="1:27">
      <c r="A590" s="1869"/>
      <c r="B590" s="1065">
        <f t="shared" si="114"/>
        <v>59</v>
      </c>
      <c r="C590" s="1066" t="str">
        <f t="shared" si="114"/>
        <v>У_Э</v>
      </c>
      <c r="D590" s="1067" t="s">
        <v>1620</v>
      </c>
      <c r="E590" s="1068" t="s">
        <v>596</v>
      </c>
      <c r="F590" s="1067" t="s">
        <v>1620</v>
      </c>
      <c r="G590" s="1069" t="s">
        <v>859</v>
      </c>
      <c r="H590" s="1070" t="s">
        <v>878</v>
      </c>
      <c r="I590" s="1071"/>
      <c r="J590" s="1072">
        <f t="shared" si="115"/>
        <v>44051</v>
      </c>
      <c r="K590" s="1072">
        <f t="shared" si="115"/>
        <v>44078</v>
      </c>
      <c r="L590" s="1072">
        <f t="shared" si="115"/>
        <v>44127</v>
      </c>
      <c r="M590" s="1072">
        <f t="shared" si="115"/>
        <v>44316</v>
      </c>
      <c r="N590" s="1072">
        <f t="shared" si="115"/>
        <v>44344</v>
      </c>
      <c r="O590" s="1072">
        <f t="shared" si="115"/>
        <v>44344</v>
      </c>
      <c r="P590" s="1072">
        <f t="shared" si="115"/>
        <v>44428</v>
      </c>
      <c r="Q590" s="1072">
        <f t="shared" si="115"/>
        <v>44460</v>
      </c>
      <c r="R590" s="1072">
        <f t="shared" si="115"/>
        <v>44460</v>
      </c>
      <c r="S590" s="1072">
        <f t="shared" si="115"/>
        <v>44459</v>
      </c>
      <c r="T590" s="1072">
        <f t="shared" si="115"/>
        <v>44459</v>
      </c>
      <c r="U590" s="1072">
        <f t="shared" si="115"/>
        <v>44480</v>
      </c>
      <c r="V590" s="1072">
        <f t="shared" si="115"/>
        <v>44487</v>
      </c>
      <c r="W590" s="1072">
        <f t="shared" si="115"/>
        <v>44490</v>
      </c>
      <c r="X590" s="1072">
        <f t="shared" si="115"/>
        <v>44495</v>
      </c>
      <c r="Y590" s="1073">
        <f t="shared" si="115"/>
        <v>44520</v>
      </c>
      <c r="Z590" s="1107">
        <v>45294</v>
      </c>
      <c r="AA590" s="95"/>
    </row>
    <row r="591" spans="1:27" ht="37.5">
      <c r="A591" s="1869">
        <f>A587+1</f>
        <v>56</v>
      </c>
      <c r="B591" s="1044">
        <v>60</v>
      </c>
      <c r="C591" s="1045" t="s">
        <v>858</v>
      </c>
      <c r="D591" s="1046" t="s">
        <v>1621</v>
      </c>
      <c r="E591" s="1047" t="s">
        <v>612</v>
      </c>
      <c r="F591" s="1046" t="s">
        <v>1621</v>
      </c>
      <c r="G591" s="1048" t="s">
        <v>859</v>
      </c>
      <c r="H591" s="1049" t="s">
        <v>879</v>
      </c>
      <c r="I591" s="1050" t="str">
        <f>$I$5</f>
        <v>2-х этапный ЗЗП, без ПС</v>
      </c>
      <c r="J591" s="1051">
        <f>IFERROR(VLOOKUP($D$591,'ИСХОДНИК-даты-2х'!$D$10:$AI$139,2,0),"-")</f>
        <v>44233</v>
      </c>
      <c r="K591" s="1078">
        <f>IFERROR(VLOOKUP($D$591,'ИСХОДНИК-даты-2х'!$D$10:$AI$139,3,0),"-")</f>
        <v>44260</v>
      </c>
      <c r="L591" s="970">
        <f>IFERROR(VLOOKUP($D$591,'ИСХОДНИК-даты-2х'!$D$10:$AI$139,4,0),"-")</f>
        <v>44309</v>
      </c>
      <c r="M591" s="911">
        <f>IFERROR(VLOOKUP($D$591,'ИСХОДНИК-даты-2х'!$D$10:$AI$139,5,0),"-")</f>
        <v>44314</v>
      </c>
      <c r="N591" s="911">
        <f>IFERROR(VLOOKUP($D$591,'ИСХОДНИК-даты-2х'!$D$10:$AI$139,6,0),"-")</f>
        <v>44342</v>
      </c>
      <c r="O591" s="911">
        <f>IFERROR(VLOOKUP($D$591,'ИСХОДНИК-даты-2х'!$D$10:$AI$139,7,0),"-")</f>
        <v>44342</v>
      </c>
      <c r="P591" s="911">
        <f>IFERROR(VLOOKUP($D$591,'ИСХОДНИК-даты-2х'!$D$10:$AI$139,8,0),"-")</f>
        <v>44426</v>
      </c>
      <c r="Q591" s="911">
        <f>IFERROR(VLOOKUP($D$591,'ИСХОДНИК-даты-2х'!$D$10:$AI$139,9,0),"-")</f>
        <v>44456</v>
      </c>
      <c r="R591" s="911">
        <f>IFERROR(VLOOKUP($D$591,'ИСХОДНИК-даты-2х'!$D$10:$AI$139,10,0),"-")</f>
        <v>44456</v>
      </c>
      <c r="S591" s="911">
        <f>IFERROR(VLOOKUP($D$591,'ИСХОДНИК-даты-2х'!$D$10:$AI$139,11,0),"-")</f>
        <v>44455</v>
      </c>
      <c r="T591" s="911">
        <f>IFERROR(VLOOKUP($D$591,'ИСХОДНИК-даты-2х'!$D$10:$AI$139,12,0),"-")</f>
        <v>44455</v>
      </c>
      <c r="U591" s="911">
        <f>IFERROR(VLOOKUP($D$591,'ИСХОДНИК-даты-2х'!$D$10:$AI$139,13,0),"-")</f>
        <v>44476</v>
      </c>
      <c r="V591" s="911">
        <f>IFERROR(VLOOKUP($D$591,'ИСХОДНИК-даты-2х'!$D$10:$AI$139,14,0),"-")</f>
        <v>44483</v>
      </c>
      <c r="W591" s="911">
        <f>IFERROR(VLOOKUP($D$591,'ИСХОДНИК-даты-2х'!$D$10:$AI$139,15,0),"-")</f>
        <v>44488</v>
      </c>
      <c r="X591" s="911">
        <f>IFERROR(VLOOKUP($D$591,'ИСХОДНИК-даты-2х'!$D$10:$AI$139,16,0),"-")</f>
        <v>44491</v>
      </c>
      <c r="Y591" s="1079">
        <f>IFERROR(VLOOKUP($D$591,'ИСХОДНИК-даты-2х'!$D$10:$AI$139,17,0),"-")</f>
        <v>44516</v>
      </c>
      <c r="Z591" s="1107">
        <v>44558</v>
      </c>
      <c r="AA591" s="95"/>
    </row>
    <row r="592" spans="1:27" ht="56.25">
      <c r="A592" s="1869"/>
      <c r="B592" s="1055">
        <f t="shared" ref="B592:C600" si="116">B$591</f>
        <v>60</v>
      </c>
      <c r="C592" s="1056" t="str">
        <f t="shared" si="116"/>
        <v>У_Э</v>
      </c>
      <c r="D592" s="1057" t="s">
        <v>1621</v>
      </c>
      <c r="E592" s="1058" t="s">
        <v>614</v>
      </c>
      <c r="F592" s="1057" t="s">
        <v>1621</v>
      </c>
      <c r="G592" s="1059" t="s">
        <v>859</v>
      </c>
      <c r="H592" s="1060" t="s">
        <v>880</v>
      </c>
      <c r="I592" s="1061"/>
      <c r="J592" s="1062">
        <f t="shared" ref="J592:Y600" si="117">J$591</f>
        <v>44233</v>
      </c>
      <c r="K592" s="1062">
        <f t="shared" si="117"/>
        <v>44260</v>
      </c>
      <c r="L592" s="1062">
        <f t="shared" si="117"/>
        <v>44309</v>
      </c>
      <c r="M592" s="1062">
        <f t="shared" si="117"/>
        <v>44314</v>
      </c>
      <c r="N592" s="1062">
        <f t="shared" si="117"/>
        <v>44342</v>
      </c>
      <c r="O592" s="1062">
        <f t="shared" si="117"/>
        <v>44342</v>
      </c>
      <c r="P592" s="1062">
        <f t="shared" si="117"/>
        <v>44426</v>
      </c>
      <c r="Q592" s="1062">
        <f t="shared" si="117"/>
        <v>44456</v>
      </c>
      <c r="R592" s="1062">
        <f t="shared" si="117"/>
        <v>44456</v>
      </c>
      <c r="S592" s="1062">
        <f t="shared" si="117"/>
        <v>44455</v>
      </c>
      <c r="T592" s="1062">
        <f t="shared" si="117"/>
        <v>44455</v>
      </c>
      <c r="U592" s="1062">
        <f t="shared" si="117"/>
        <v>44476</v>
      </c>
      <c r="V592" s="1062">
        <f t="shared" si="117"/>
        <v>44483</v>
      </c>
      <c r="W592" s="1062">
        <f t="shared" si="117"/>
        <v>44488</v>
      </c>
      <c r="X592" s="1062">
        <f t="shared" si="117"/>
        <v>44491</v>
      </c>
      <c r="Y592" s="1063">
        <f t="shared" si="117"/>
        <v>44516</v>
      </c>
      <c r="Z592" s="1064">
        <v>44760</v>
      </c>
      <c r="AA592" s="95"/>
    </row>
    <row r="593" spans="1:27" ht="56.25">
      <c r="A593" s="1869"/>
      <c r="B593" s="1055">
        <f t="shared" si="116"/>
        <v>60</v>
      </c>
      <c r="C593" s="1056" t="str">
        <f t="shared" si="116"/>
        <v>У_Э</v>
      </c>
      <c r="D593" s="1057" t="s">
        <v>1621</v>
      </c>
      <c r="E593" s="1058" t="s">
        <v>616</v>
      </c>
      <c r="F593" s="1057" t="s">
        <v>1621</v>
      </c>
      <c r="G593" s="1059" t="s">
        <v>859</v>
      </c>
      <c r="H593" s="1060" t="s">
        <v>881</v>
      </c>
      <c r="I593" s="1061"/>
      <c r="J593" s="1062">
        <f t="shared" si="117"/>
        <v>44233</v>
      </c>
      <c r="K593" s="1062">
        <f t="shared" si="117"/>
        <v>44260</v>
      </c>
      <c r="L593" s="1062">
        <f t="shared" si="117"/>
        <v>44309</v>
      </c>
      <c r="M593" s="1062">
        <f t="shared" si="117"/>
        <v>44314</v>
      </c>
      <c r="N593" s="1062">
        <f t="shared" si="117"/>
        <v>44342</v>
      </c>
      <c r="O593" s="1062">
        <f t="shared" si="117"/>
        <v>44342</v>
      </c>
      <c r="P593" s="1062">
        <f t="shared" si="117"/>
        <v>44426</v>
      </c>
      <c r="Q593" s="1062">
        <f t="shared" si="117"/>
        <v>44456</v>
      </c>
      <c r="R593" s="1062">
        <f t="shared" si="117"/>
        <v>44456</v>
      </c>
      <c r="S593" s="1062">
        <f t="shared" si="117"/>
        <v>44455</v>
      </c>
      <c r="T593" s="1062">
        <f t="shared" si="117"/>
        <v>44455</v>
      </c>
      <c r="U593" s="1062">
        <f t="shared" si="117"/>
        <v>44476</v>
      </c>
      <c r="V593" s="1062">
        <f t="shared" si="117"/>
        <v>44483</v>
      </c>
      <c r="W593" s="1062">
        <f t="shared" si="117"/>
        <v>44488</v>
      </c>
      <c r="X593" s="1062">
        <f t="shared" si="117"/>
        <v>44491</v>
      </c>
      <c r="Y593" s="1063">
        <f t="shared" si="117"/>
        <v>44516</v>
      </c>
      <c r="Z593" s="1107">
        <v>44545</v>
      </c>
      <c r="AA593" s="95"/>
    </row>
    <row r="594" spans="1:27" ht="56.25">
      <c r="A594" s="1869"/>
      <c r="B594" s="1055">
        <f t="shared" si="116"/>
        <v>60</v>
      </c>
      <c r="C594" s="1056" t="str">
        <f t="shared" si="116"/>
        <v>У_Э</v>
      </c>
      <c r="D594" s="1057" t="s">
        <v>1621</v>
      </c>
      <c r="E594" s="1058" t="s">
        <v>618</v>
      </c>
      <c r="F594" s="1057" t="s">
        <v>1621</v>
      </c>
      <c r="G594" s="1059" t="s">
        <v>859</v>
      </c>
      <c r="H594" s="1060" t="s">
        <v>882</v>
      </c>
      <c r="I594" s="1061"/>
      <c r="J594" s="1062">
        <f t="shared" si="117"/>
        <v>44233</v>
      </c>
      <c r="K594" s="1062">
        <f t="shared" si="117"/>
        <v>44260</v>
      </c>
      <c r="L594" s="1062">
        <f t="shared" si="117"/>
        <v>44309</v>
      </c>
      <c r="M594" s="1062">
        <f t="shared" si="117"/>
        <v>44314</v>
      </c>
      <c r="N594" s="1062">
        <f t="shared" si="117"/>
        <v>44342</v>
      </c>
      <c r="O594" s="1062">
        <f t="shared" si="117"/>
        <v>44342</v>
      </c>
      <c r="P594" s="1062">
        <f t="shared" si="117"/>
        <v>44426</v>
      </c>
      <c r="Q594" s="1062">
        <f t="shared" si="117"/>
        <v>44456</v>
      </c>
      <c r="R594" s="1062">
        <f t="shared" si="117"/>
        <v>44456</v>
      </c>
      <c r="S594" s="1062">
        <f t="shared" si="117"/>
        <v>44455</v>
      </c>
      <c r="T594" s="1062">
        <f t="shared" si="117"/>
        <v>44455</v>
      </c>
      <c r="U594" s="1062">
        <f t="shared" si="117"/>
        <v>44476</v>
      </c>
      <c r="V594" s="1062">
        <f t="shared" si="117"/>
        <v>44483</v>
      </c>
      <c r="W594" s="1062">
        <f t="shared" si="117"/>
        <v>44488</v>
      </c>
      <c r="X594" s="1062">
        <f t="shared" si="117"/>
        <v>44491</v>
      </c>
      <c r="Y594" s="1063">
        <f t="shared" si="117"/>
        <v>44516</v>
      </c>
      <c r="Z594" s="1107">
        <v>44555</v>
      </c>
      <c r="AA594" s="95"/>
    </row>
    <row r="595" spans="1:27" ht="56.25">
      <c r="A595" s="1869"/>
      <c r="B595" s="1055">
        <f t="shared" si="116"/>
        <v>60</v>
      </c>
      <c r="C595" s="1056" t="str">
        <f t="shared" si="116"/>
        <v>У_Э</v>
      </c>
      <c r="D595" s="1057" t="s">
        <v>1621</v>
      </c>
      <c r="E595" s="1058" t="s">
        <v>624</v>
      </c>
      <c r="F595" s="1057" t="s">
        <v>1621</v>
      </c>
      <c r="G595" s="1059" t="s">
        <v>859</v>
      </c>
      <c r="H595" s="1060" t="s">
        <v>883</v>
      </c>
      <c r="I595" s="1061"/>
      <c r="J595" s="1062">
        <f t="shared" si="117"/>
        <v>44233</v>
      </c>
      <c r="K595" s="1062">
        <f t="shared" si="117"/>
        <v>44260</v>
      </c>
      <c r="L595" s="1062">
        <f t="shared" si="117"/>
        <v>44309</v>
      </c>
      <c r="M595" s="1062">
        <f t="shared" si="117"/>
        <v>44314</v>
      </c>
      <c r="N595" s="1062">
        <f t="shared" si="117"/>
        <v>44342</v>
      </c>
      <c r="O595" s="1062">
        <f t="shared" si="117"/>
        <v>44342</v>
      </c>
      <c r="P595" s="1062">
        <f t="shared" si="117"/>
        <v>44426</v>
      </c>
      <c r="Q595" s="1062">
        <f t="shared" si="117"/>
        <v>44456</v>
      </c>
      <c r="R595" s="1062">
        <f t="shared" si="117"/>
        <v>44456</v>
      </c>
      <c r="S595" s="1062">
        <f t="shared" si="117"/>
        <v>44455</v>
      </c>
      <c r="T595" s="1062">
        <f t="shared" si="117"/>
        <v>44455</v>
      </c>
      <c r="U595" s="1062">
        <f t="shared" si="117"/>
        <v>44476</v>
      </c>
      <c r="V595" s="1062">
        <f t="shared" si="117"/>
        <v>44483</v>
      </c>
      <c r="W595" s="1062">
        <f t="shared" si="117"/>
        <v>44488</v>
      </c>
      <c r="X595" s="1062">
        <f t="shared" si="117"/>
        <v>44491</v>
      </c>
      <c r="Y595" s="1063">
        <f t="shared" si="117"/>
        <v>44516</v>
      </c>
      <c r="Z595" s="1107">
        <v>45074</v>
      </c>
      <c r="AA595" s="95"/>
    </row>
    <row r="596" spans="1:27" ht="56.25">
      <c r="A596" s="1869"/>
      <c r="B596" s="1055">
        <f t="shared" si="116"/>
        <v>60</v>
      </c>
      <c r="C596" s="1056" t="str">
        <f t="shared" si="116"/>
        <v>У_Э</v>
      </c>
      <c r="D596" s="1057" t="s">
        <v>1621</v>
      </c>
      <c r="E596" s="1058" t="s">
        <v>626</v>
      </c>
      <c r="F596" s="1057" t="s">
        <v>1621</v>
      </c>
      <c r="G596" s="1059" t="s">
        <v>859</v>
      </c>
      <c r="H596" s="1060" t="s">
        <v>884</v>
      </c>
      <c r="I596" s="1061"/>
      <c r="J596" s="1062">
        <f t="shared" si="117"/>
        <v>44233</v>
      </c>
      <c r="K596" s="1062">
        <f t="shared" si="117"/>
        <v>44260</v>
      </c>
      <c r="L596" s="1062">
        <f t="shared" si="117"/>
        <v>44309</v>
      </c>
      <c r="M596" s="1062">
        <f t="shared" si="117"/>
        <v>44314</v>
      </c>
      <c r="N596" s="1062">
        <f t="shared" si="117"/>
        <v>44342</v>
      </c>
      <c r="O596" s="1062">
        <f t="shared" si="117"/>
        <v>44342</v>
      </c>
      <c r="P596" s="1062">
        <f t="shared" si="117"/>
        <v>44426</v>
      </c>
      <c r="Q596" s="1062">
        <f t="shared" si="117"/>
        <v>44456</v>
      </c>
      <c r="R596" s="1062">
        <f t="shared" si="117"/>
        <v>44456</v>
      </c>
      <c r="S596" s="1062">
        <f t="shared" si="117"/>
        <v>44455</v>
      </c>
      <c r="T596" s="1062">
        <f t="shared" si="117"/>
        <v>44455</v>
      </c>
      <c r="U596" s="1062">
        <f t="shared" si="117"/>
        <v>44476</v>
      </c>
      <c r="V596" s="1062">
        <f t="shared" si="117"/>
        <v>44483</v>
      </c>
      <c r="W596" s="1062">
        <f t="shared" si="117"/>
        <v>44488</v>
      </c>
      <c r="X596" s="1062">
        <f t="shared" si="117"/>
        <v>44491</v>
      </c>
      <c r="Y596" s="1063">
        <f t="shared" si="117"/>
        <v>44516</v>
      </c>
      <c r="Z596" s="1107">
        <v>45084</v>
      </c>
      <c r="AA596" s="95"/>
    </row>
    <row r="597" spans="1:27" ht="37.5">
      <c r="A597" s="1869"/>
      <c r="B597" s="1055">
        <f t="shared" si="116"/>
        <v>60</v>
      </c>
      <c r="C597" s="1056" t="str">
        <f t="shared" si="116"/>
        <v>У_Э</v>
      </c>
      <c r="D597" s="1057" t="s">
        <v>1621</v>
      </c>
      <c r="E597" s="1058" t="s">
        <v>258</v>
      </c>
      <c r="F597" s="1057" t="s">
        <v>1621</v>
      </c>
      <c r="G597" s="1059" t="s">
        <v>859</v>
      </c>
      <c r="H597" s="1060" t="s">
        <v>885</v>
      </c>
      <c r="I597" s="1061"/>
      <c r="J597" s="1062">
        <f t="shared" si="117"/>
        <v>44233</v>
      </c>
      <c r="K597" s="1062">
        <f t="shared" si="117"/>
        <v>44260</v>
      </c>
      <c r="L597" s="1062">
        <f t="shared" si="117"/>
        <v>44309</v>
      </c>
      <c r="M597" s="1062">
        <f t="shared" si="117"/>
        <v>44314</v>
      </c>
      <c r="N597" s="1062">
        <f t="shared" si="117"/>
        <v>44342</v>
      </c>
      <c r="O597" s="1062">
        <f t="shared" si="117"/>
        <v>44342</v>
      </c>
      <c r="P597" s="1062">
        <f t="shared" si="117"/>
        <v>44426</v>
      </c>
      <c r="Q597" s="1062">
        <f t="shared" si="117"/>
        <v>44456</v>
      </c>
      <c r="R597" s="1062">
        <f t="shared" si="117"/>
        <v>44456</v>
      </c>
      <c r="S597" s="1062">
        <f t="shared" si="117"/>
        <v>44455</v>
      </c>
      <c r="T597" s="1062">
        <f t="shared" si="117"/>
        <v>44455</v>
      </c>
      <c r="U597" s="1062">
        <f t="shared" si="117"/>
        <v>44476</v>
      </c>
      <c r="V597" s="1062">
        <f t="shared" si="117"/>
        <v>44483</v>
      </c>
      <c r="W597" s="1062">
        <f t="shared" si="117"/>
        <v>44488</v>
      </c>
      <c r="X597" s="1062">
        <f t="shared" si="117"/>
        <v>44491</v>
      </c>
      <c r="Y597" s="1063">
        <f t="shared" si="117"/>
        <v>44516</v>
      </c>
      <c r="Z597" s="1107">
        <v>44563</v>
      </c>
      <c r="AA597" s="95"/>
    </row>
    <row r="598" spans="1:27" ht="56.25">
      <c r="A598" s="1869"/>
      <c r="B598" s="1055">
        <f t="shared" si="116"/>
        <v>60</v>
      </c>
      <c r="C598" s="1056" t="str">
        <f t="shared" si="116"/>
        <v>У_Э</v>
      </c>
      <c r="D598" s="1057" t="s">
        <v>1621</v>
      </c>
      <c r="E598" s="1058" t="s">
        <v>622</v>
      </c>
      <c r="F598" s="1057" t="s">
        <v>1621</v>
      </c>
      <c r="G598" s="1059" t="s">
        <v>859</v>
      </c>
      <c r="H598" s="1060" t="s">
        <v>886</v>
      </c>
      <c r="I598" s="1061"/>
      <c r="J598" s="1062">
        <f t="shared" si="117"/>
        <v>44233</v>
      </c>
      <c r="K598" s="1062">
        <f t="shared" si="117"/>
        <v>44260</v>
      </c>
      <c r="L598" s="1062">
        <f t="shared" si="117"/>
        <v>44309</v>
      </c>
      <c r="M598" s="1062">
        <f t="shared" si="117"/>
        <v>44314</v>
      </c>
      <c r="N598" s="1062">
        <f t="shared" si="117"/>
        <v>44342</v>
      </c>
      <c r="O598" s="1062">
        <f t="shared" si="117"/>
        <v>44342</v>
      </c>
      <c r="P598" s="1062">
        <f t="shared" si="117"/>
        <v>44426</v>
      </c>
      <c r="Q598" s="1062">
        <f t="shared" si="117"/>
        <v>44456</v>
      </c>
      <c r="R598" s="1062">
        <f t="shared" si="117"/>
        <v>44456</v>
      </c>
      <c r="S598" s="1062">
        <f t="shared" si="117"/>
        <v>44455</v>
      </c>
      <c r="T598" s="1062">
        <f t="shared" si="117"/>
        <v>44455</v>
      </c>
      <c r="U598" s="1062">
        <f t="shared" si="117"/>
        <v>44476</v>
      </c>
      <c r="V598" s="1062">
        <f t="shared" si="117"/>
        <v>44483</v>
      </c>
      <c r="W598" s="1062">
        <f t="shared" si="117"/>
        <v>44488</v>
      </c>
      <c r="X598" s="1062">
        <f t="shared" si="117"/>
        <v>44491</v>
      </c>
      <c r="Y598" s="1063">
        <f t="shared" si="117"/>
        <v>44516</v>
      </c>
      <c r="Z598" s="1107">
        <v>44906</v>
      </c>
      <c r="AA598" s="95"/>
    </row>
    <row r="599" spans="1:27" ht="37.5">
      <c r="A599" s="1869"/>
      <c r="B599" s="1055">
        <f t="shared" si="116"/>
        <v>60</v>
      </c>
      <c r="C599" s="1056" t="str">
        <f t="shared" si="116"/>
        <v>У_Э</v>
      </c>
      <c r="D599" s="1057" t="s">
        <v>1621</v>
      </c>
      <c r="E599" s="1058" t="s">
        <v>620</v>
      </c>
      <c r="F599" s="1057" t="s">
        <v>1621</v>
      </c>
      <c r="G599" s="1059" t="s">
        <v>859</v>
      </c>
      <c r="H599" s="1060" t="s">
        <v>887</v>
      </c>
      <c r="I599" s="1061"/>
      <c r="J599" s="1062">
        <f t="shared" si="117"/>
        <v>44233</v>
      </c>
      <c r="K599" s="1062">
        <f t="shared" si="117"/>
        <v>44260</v>
      </c>
      <c r="L599" s="1062">
        <f t="shared" si="117"/>
        <v>44309</v>
      </c>
      <c r="M599" s="1062">
        <f t="shared" si="117"/>
        <v>44314</v>
      </c>
      <c r="N599" s="1062">
        <f t="shared" si="117"/>
        <v>44342</v>
      </c>
      <c r="O599" s="1062">
        <f t="shared" si="117"/>
        <v>44342</v>
      </c>
      <c r="P599" s="1062">
        <f t="shared" si="117"/>
        <v>44426</v>
      </c>
      <c r="Q599" s="1062">
        <f t="shared" si="117"/>
        <v>44456</v>
      </c>
      <c r="R599" s="1062">
        <f t="shared" si="117"/>
        <v>44456</v>
      </c>
      <c r="S599" s="1062">
        <f t="shared" si="117"/>
        <v>44455</v>
      </c>
      <c r="T599" s="1062">
        <f t="shared" si="117"/>
        <v>44455</v>
      </c>
      <c r="U599" s="1062">
        <f t="shared" si="117"/>
        <v>44476</v>
      </c>
      <c r="V599" s="1062">
        <f t="shared" si="117"/>
        <v>44483</v>
      </c>
      <c r="W599" s="1062">
        <f t="shared" si="117"/>
        <v>44488</v>
      </c>
      <c r="X599" s="1062">
        <f t="shared" si="117"/>
        <v>44491</v>
      </c>
      <c r="Y599" s="1063">
        <f t="shared" si="117"/>
        <v>44516</v>
      </c>
      <c r="Z599" s="1107">
        <v>44891</v>
      </c>
      <c r="AA599" s="95"/>
    </row>
    <row r="600" spans="1:27" ht="37.5">
      <c r="A600" s="1869"/>
      <c r="B600" s="1065">
        <f t="shared" si="116"/>
        <v>60</v>
      </c>
      <c r="C600" s="1066" t="str">
        <f t="shared" si="116"/>
        <v>У_Э</v>
      </c>
      <c r="D600" s="1067" t="s">
        <v>1621</v>
      </c>
      <c r="E600" s="1068" t="s">
        <v>262</v>
      </c>
      <c r="F600" s="1067" t="s">
        <v>1621</v>
      </c>
      <c r="G600" s="1069" t="s">
        <v>859</v>
      </c>
      <c r="H600" s="1070" t="s">
        <v>888</v>
      </c>
      <c r="I600" s="1071"/>
      <c r="J600" s="1072">
        <f t="shared" si="117"/>
        <v>44233</v>
      </c>
      <c r="K600" s="1072">
        <f t="shared" si="117"/>
        <v>44260</v>
      </c>
      <c r="L600" s="1072">
        <f t="shared" si="117"/>
        <v>44309</v>
      </c>
      <c r="M600" s="1072">
        <f t="shared" si="117"/>
        <v>44314</v>
      </c>
      <c r="N600" s="1072">
        <f t="shared" si="117"/>
        <v>44342</v>
      </c>
      <c r="O600" s="1072">
        <f t="shared" si="117"/>
        <v>44342</v>
      </c>
      <c r="P600" s="1072">
        <f t="shared" si="117"/>
        <v>44426</v>
      </c>
      <c r="Q600" s="1072">
        <f t="shared" si="117"/>
        <v>44456</v>
      </c>
      <c r="R600" s="1072">
        <f t="shared" si="117"/>
        <v>44456</v>
      </c>
      <c r="S600" s="1072">
        <f t="shared" si="117"/>
        <v>44455</v>
      </c>
      <c r="T600" s="1072">
        <f t="shared" si="117"/>
        <v>44455</v>
      </c>
      <c r="U600" s="1072">
        <f t="shared" si="117"/>
        <v>44476</v>
      </c>
      <c r="V600" s="1072">
        <f t="shared" si="117"/>
        <v>44483</v>
      </c>
      <c r="W600" s="1072">
        <f t="shared" si="117"/>
        <v>44488</v>
      </c>
      <c r="X600" s="1072">
        <f t="shared" si="117"/>
        <v>44491</v>
      </c>
      <c r="Y600" s="1073">
        <f t="shared" si="117"/>
        <v>44516</v>
      </c>
      <c r="Z600" s="1107">
        <v>44928</v>
      </c>
      <c r="AA600" s="95"/>
    </row>
    <row r="601" spans="1:27" ht="37.5">
      <c r="A601" s="1869">
        <f>A591+1</f>
        <v>57</v>
      </c>
      <c r="B601" s="1044">
        <v>61</v>
      </c>
      <c r="C601" s="1045" t="s">
        <v>858</v>
      </c>
      <c r="D601" s="1046" t="s">
        <v>1626</v>
      </c>
      <c r="E601" s="1047" t="s">
        <v>889</v>
      </c>
      <c r="F601" s="1046" t="s">
        <v>1626</v>
      </c>
      <c r="G601" s="1048" t="s">
        <v>859</v>
      </c>
      <c r="H601" s="1049" t="s">
        <v>890</v>
      </c>
      <c r="I601" s="1050" t="str">
        <f>$I$5</f>
        <v>2-х этапный ЗЗП, без ПС</v>
      </c>
      <c r="J601" s="1051">
        <f>IFERROR(VLOOKUP($D$601,'ИСХОДНИК-даты-2х'!$D$10:$AI$139,2,0),"-")</f>
        <v>44179</v>
      </c>
      <c r="K601" s="1078">
        <f>IFERROR(VLOOKUP($D$601,'ИСХОДНИК-даты-2х'!$D$10:$AI$139,3,0),"-")</f>
        <v>44207</v>
      </c>
      <c r="L601" s="970">
        <f>IFERROR(VLOOKUP($D$601,'ИСХОДНИК-даты-2х'!$D$10:$AI$139,4,0),"-")</f>
        <v>44256</v>
      </c>
      <c r="M601" s="911">
        <f>IFERROR(VLOOKUP($D$601,'ИСХОДНИК-даты-2х'!$D$10:$AI$139,5,0),"-")</f>
        <v>44316</v>
      </c>
      <c r="N601" s="911">
        <f>IFERROR(VLOOKUP($D$601,'ИСХОДНИК-даты-2х'!$D$10:$AI$139,6,0),"-")</f>
        <v>44344</v>
      </c>
      <c r="O601" s="911">
        <f>IFERROR(VLOOKUP($D$601,'ИСХОДНИК-даты-2х'!$D$10:$AI$139,7,0),"-")</f>
        <v>44344</v>
      </c>
      <c r="P601" s="911">
        <f>IFERROR(VLOOKUP($D$601,'ИСХОДНИК-даты-2х'!$D$10:$AI$139,8,0),"-")</f>
        <v>44428</v>
      </c>
      <c r="Q601" s="911">
        <f>IFERROR(VLOOKUP($D$601,'ИСХОДНИК-даты-2х'!$D$10:$AI$139,9,0),"-")</f>
        <v>44460</v>
      </c>
      <c r="R601" s="911">
        <f>IFERROR(VLOOKUP($D$601,'ИСХОДНИК-даты-2х'!$D$10:$AI$139,10,0),"-")</f>
        <v>44460</v>
      </c>
      <c r="S601" s="911">
        <f>IFERROR(VLOOKUP($D$601,'ИСХОДНИК-даты-2х'!$D$10:$AI$139,11,0),"-")</f>
        <v>44459</v>
      </c>
      <c r="T601" s="911">
        <f>IFERROR(VLOOKUP($D$601,'ИСХОДНИК-даты-2х'!$D$10:$AI$139,12,0),"-")</f>
        <v>44459</v>
      </c>
      <c r="U601" s="911">
        <f>IFERROR(VLOOKUP($D$601,'ИСХОДНИК-даты-2х'!$D$10:$AI$139,13,0),"-")</f>
        <v>44480</v>
      </c>
      <c r="V601" s="911">
        <f>IFERROR(VLOOKUP($D$601,'ИСХОДНИК-даты-2х'!$D$10:$AI$139,14,0),"-")</f>
        <v>44487</v>
      </c>
      <c r="W601" s="911">
        <f>IFERROR(VLOOKUP($D$601,'ИСХОДНИК-даты-2х'!$D$10:$AI$139,15,0),"-")</f>
        <v>44490</v>
      </c>
      <c r="X601" s="911">
        <f>IFERROR(VLOOKUP($D$601,'ИСХОДНИК-даты-2х'!$D$10:$AI$139,16,0),"-")</f>
        <v>44495</v>
      </c>
      <c r="Y601" s="1079">
        <f>IFERROR(VLOOKUP($D$601,'ИСХОДНИК-даты-2х'!$D$10:$AI$139,17,0),"-")</f>
        <v>44520</v>
      </c>
      <c r="Z601" s="1107">
        <v>44137</v>
      </c>
      <c r="AA601" s="95"/>
    </row>
    <row r="602" spans="1:27" ht="37.5">
      <c r="A602" s="1869"/>
      <c r="B602" s="1055">
        <f t="shared" ref="B602:C621" si="118">B$601</f>
        <v>61</v>
      </c>
      <c r="C602" s="1056" t="str">
        <f t="shared" si="118"/>
        <v>У_Э</v>
      </c>
      <c r="D602" s="1057" t="s">
        <v>1626</v>
      </c>
      <c r="E602" s="1058" t="s">
        <v>891</v>
      </c>
      <c r="F602" s="1057" t="s">
        <v>1626</v>
      </c>
      <c r="G602" s="1059" t="s">
        <v>859</v>
      </c>
      <c r="H602" s="1060" t="s">
        <v>892</v>
      </c>
      <c r="I602" s="1061"/>
      <c r="J602" s="1062">
        <f t="shared" ref="J602:Y611" si="119">J$601</f>
        <v>44179</v>
      </c>
      <c r="K602" s="1062">
        <f t="shared" si="119"/>
        <v>44207</v>
      </c>
      <c r="L602" s="1062">
        <f t="shared" si="119"/>
        <v>44256</v>
      </c>
      <c r="M602" s="1062">
        <f t="shared" si="119"/>
        <v>44316</v>
      </c>
      <c r="N602" s="1062">
        <f t="shared" si="119"/>
        <v>44344</v>
      </c>
      <c r="O602" s="1062">
        <f t="shared" si="119"/>
        <v>44344</v>
      </c>
      <c r="P602" s="1062">
        <f t="shared" si="119"/>
        <v>44428</v>
      </c>
      <c r="Q602" s="1062">
        <f t="shared" si="119"/>
        <v>44460</v>
      </c>
      <c r="R602" s="1062">
        <f t="shared" si="119"/>
        <v>44460</v>
      </c>
      <c r="S602" s="1062">
        <f t="shared" si="119"/>
        <v>44459</v>
      </c>
      <c r="T602" s="1062">
        <f t="shared" si="119"/>
        <v>44459</v>
      </c>
      <c r="U602" s="1062">
        <f t="shared" si="119"/>
        <v>44480</v>
      </c>
      <c r="V602" s="1062">
        <f t="shared" si="119"/>
        <v>44487</v>
      </c>
      <c r="W602" s="1062">
        <f t="shared" si="119"/>
        <v>44490</v>
      </c>
      <c r="X602" s="1062">
        <f t="shared" si="119"/>
        <v>44495</v>
      </c>
      <c r="Y602" s="1063">
        <f t="shared" si="119"/>
        <v>44520</v>
      </c>
      <c r="Z602" s="1107">
        <v>45249</v>
      </c>
      <c r="AA602" s="95"/>
    </row>
    <row r="603" spans="1:27" ht="37.5">
      <c r="A603" s="1869"/>
      <c r="B603" s="1055">
        <f t="shared" si="118"/>
        <v>61</v>
      </c>
      <c r="C603" s="1056" t="str">
        <f t="shared" si="118"/>
        <v>У_Э</v>
      </c>
      <c r="D603" s="1057" t="s">
        <v>1626</v>
      </c>
      <c r="E603" s="1058" t="s">
        <v>893</v>
      </c>
      <c r="F603" s="1057" t="s">
        <v>1626</v>
      </c>
      <c r="G603" s="1059" t="s">
        <v>859</v>
      </c>
      <c r="H603" s="1060" t="s">
        <v>892</v>
      </c>
      <c r="I603" s="1061"/>
      <c r="J603" s="1062">
        <f t="shared" si="119"/>
        <v>44179</v>
      </c>
      <c r="K603" s="1062">
        <f t="shared" si="119"/>
        <v>44207</v>
      </c>
      <c r="L603" s="1062">
        <f t="shared" si="119"/>
        <v>44256</v>
      </c>
      <c r="M603" s="1062">
        <f t="shared" si="119"/>
        <v>44316</v>
      </c>
      <c r="N603" s="1062">
        <f t="shared" si="119"/>
        <v>44344</v>
      </c>
      <c r="O603" s="1062">
        <f t="shared" si="119"/>
        <v>44344</v>
      </c>
      <c r="P603" s="1062">
        <f t="shared" si="119"/>
        <v>44428</v>
      </c>
      <c r="Q603" s="1062">
        <f t="shared" si="119"/>
        <v>44460</v>
      </c>
      <c r="R603" s="1062">
        <f t="shared" si="119"/>
        <v>44460</v>
      </c>
      <c r="S603" s="1062">
        <f t="shared" si="119"/>
        <v>44459</v>
      </c>
      <c r="T603" s="1062">
        <f t="shared" si="119"/>
        <v>44459</v>
      </c>
      <c r="U603" s="1062">
        <f t="shared" si="119"/>
        <v>44480</v>
      </c>
      <c r="V603" s="1062">
        <f t="shared" si="119"/>
        <v>44487</v>
      </c>
      <c r="W603" s="1062">
        <f t="shared" si="119"/>
        <v>44490</v>
      </c>
      <c r="X603" s="1062">
        <f t="shared" si="119"/>
        <v>44495</v>
      </c>
      <c r="Y603" s="1063">
        <f t="shared" si="119"/>
        <v>44520</v>
      </c>
      <c r="Z603" s="1107">
        <v>45049</v>
      </c>
      <c r="AA603" s="95"/>
    </row>
    <row r="604" spans="1:27" ht="37.5">
      <c r="A604" s="1869"/>
      <c r="B604" s="1055">
        <f t="shared" si="118"/>
        <v>61</v>
      </c>
      <c r="C604" s="1056" t="str">
        <f t="shared" si="118"/>
        <v>У_Э</v>
      </c>
      <c r="D604" s="1057" t="s">
        <v>1626</v>
      </c>
      <c r="E604" s="1058" t="s">
        <v>894</v>
      </c>
      <c r="F604" s="1057" t="s">
        <v>1626</v>
      </c>
      <c r="G604" s="1059" t="s">
        <v>859</v>
      </c>
      <c r="H604" s="1060" t="s">
        <v>892</v>
      </c>
      <c r="I604" s="1061"/>
      <c r="J604" s="1062">
        <f t="shared" si="119"/>
        <v>44179</v>
      </c>
      <c r="K604" s="1062">
        <f t="shared" si="119"/>
        <v>44207</v>
      </c>
      <c r="L604" s="1062">
        <f t="shared" si="119"/>
        <v>44256</v>
      </c>
      <c r="M604" s="1062">
        <f t="shared" si="119"/>
        <v>44316</v>
      </c>
      <c r="N604" s="1062">
        <f t="shared" si="119"/>
        <v>44344</v>
      </c>
      <c r="O604" s="1062">
        <f t="shared" si="119"/>
        <v>44344</v>
      </c>
      <c r="P604" s="1062">
        <f t="shared" si="119"/>
        <v>44428</v>
      </c>
      <c r="Q604" s="1062">
        <f t="shared" si="119"/>
        <v>44460</v>
      </c>
      <c r="R604" s="1062">
        <f t="shared" si="119"/>
        <v>44460</v>
      </c>
      <c r="S604" s="1062">
        <f t="shared" si="119"/>
        <v>44459</v>
      </c>
      <c r="T604" s="1062">
        <f t="shared" si="119"/>
        <v>44459</v>
      </c>
      <c r="U604" s="1062">
        <f t="shared" si="119"/>
        <v>44480</v>
      </c>
      <c r="V604" s="1062">
        <f t="shared" si="119"/>
        <v>44487</v>
      </c>
      <c r="W604" s="1062">
        <f t="shared" si="119"/>
        <v>44490</v>
      </c>
      <c r="X604" s="1062">
        <f t="shared" si="119"/>
        <v>44495</v>
      </c>
      <c r="Y604" s="1063">
        <f t="shared" si="119"/>
        <v>44520</v>
      </c>
      <c r="Z604" s="1107">
        <v>45295</v>
      </c>
      <c r="AA604" s="95"/>
    </row>
    <row r="605" spans="1:27" ht="37.5">
      <c r="A605" s="1869"/>
      <c r="B605" s="1055">
        <f t="shared" si="118"/>
        <v>61</v>
      </c>
      <c r="C605" s="1056" t="str">
        <f t="shared" si="118"/>
        <v>У_Э</v>
      </c>
      <c r="D605" s="1057" t="s">
        <v>1626</v>
      </c>
      <c r="E605" s="1058" t="s">
        <v>895</v>
      </c>
      <c r="F605" s="1057" t="s">
        <v>1626</v>
      </c>
      <c r="G605" s="1059" t="s">
        <v>859</v>
      </c>
      <c r="H605" s="1060" t="s">
        <v>892</v>
      </c>
      <c r="I605" s="1061"/>
      <c r="J605" s="1062">
        <f t="shared" si="119"/>
        <v>44179</v>
      </c>
      <c r="K605" s="1062">
        <f t="shared" si="119"/>
        <v>44207</v>
      </c>
      <c r="L605" s="1062">
        <f t="shared" si="119"/>
        <v>44256</v>
      </c>
      <c r="M605" s="1062">
        <f t="shared" si="119"/>
        <v>44316</v>
      </c>
      <c r="N605" s="1062">
        <f t="shared" si="119"/>
        <v>44344</v>
      </c>
      <c r="O605" s="1062">
        <f t="shared" si="119"/>
        <v>44344</v>
      </c>
      <c r="P605" s="1062">
        <f t="shared" si="119"/>
        <v>44428</v>
      </c>
      <c r="Q605" s="1062">
        <f t="shared" si="119"/>
        <v>44460</v>
      </c>
      <c r="R605" s="1062">
        <f t="shared" si="119"/>
        <v>44460</v>
      </c>
      <c r="S605" s="1062">
        <f t="shared" si="119"/>
        <v>44459</v>
      </c>
      <c r="T605" s="1062">
        <f t="shared" si="119"/>
        <v>44459</v>
      </c>
      <c r="U605" s="1062">
        <f t="shared" si="119"/>
        <v>44480</v>
      </c>
      <c r="V605" s="1062">
        <f t="shared" si="119"/>
        <v>44487</v>
      </c>
      <c r="W605" s="1062">
        <f t="shared" si="119"/>
        <v>44490</v>
      </c>
      <c r="X605" s="1062">
        <f t="shared" si="119"/>
        <v>44495</v>
      </c>
      <c r="Y605" s="1063">
        <f t="shared" si="119"/>
        <v>44520</v>
      </c>
      <c r="Z605" s="1107">
        <v>45245</v>
      </c>
      <c r="AA605" s="95"/>
    </row>
    <row r="606" spans="1:27" ht="37.5">
      <c r="A606" s="1869"/>
      <c r="B606" s="1055">
        <f t="shared" si="118"/>
        <v>61</v>
      </c>
      <c r="C606" s="1056" t="str">
        <f t="shared" si="118"/>
        <v>У_Э</v>
      </c>
      <c r="D606" s="1057" t="s">
        <v>1626</v>
      </c>
      <c r="E606" s="1058" t="s">
        <v>238</v>
      </c>
      <c r="F606" s="1057" t="s">
        <v>1626</v>
      </c>
      <c r="G606" s="1059" t="s">
        <v>859</v>
      </c>
      <c r="H606" s="1060" t="s">
        <v>892</v>
      </c>
      <c r="I606" s="1061"/>
      <c r="J606" s="1062">
        <f t="shared" si="119"/>
        <v>44179</v>
      </c>
      <c r="K606" s="1062">
        <f t="shared" si="119"/>
        <v>44207</v>
      </c>
      <c r="L606" s="1062">
        <f t="shared" si="119"/>
        <v>44256</v>
      </c>
      <c r="M606" s="1062">
        <f t="shared" si="119"/>
        <v>44316</v>
      </c>
      <c r="N606" s="1062">
        <f t="shared" si="119"/>
        <v>44344</v>
      </c>
      <c r="O606" s="1062">
        <f t="shared" si="119"/>
        <v>44344</v>
      </c>
      <c r="P606" s="1062">
        <f t="shared" si="119"/>
        <v>44428</v>
      </c>
      <c r="Q606" s="1062">
        <f t="shared" si="119"/>
        <v>44460</v>
      </c>
      <c r="R606" s="1062">
        <f t="shared" si="119"/>
        <v>44460</v>
      </c>
      <c r="S606" s="1062">
        <f t="shared" si="119"/>
        <v>44459</v>
      </c>
      <c r="T606" s="1062">
        <f t="shared" si="119"/>
        <v>44459</v>
      </c>
      <c r="U606" s="1062">
        <f t="shared" si="119"/>
        <v>44480</v>
      </c>
      <c r="V606" s="1062">
        <f t="shared" si="119"/>
        <v>44487</v>
      </c>
      <c r="W606" s="1062">
        <f t="shared" si="119"/>
        <v>44490</v>
      </c>
      <c r="X606" s="1062">
        <f t="shared" si="119"/>
        <v>44495</v>
      </c>
      <c r="Y606" s="1063">
        <f t="shared" si="119"/>
        <v>44520</v>
      </c>
      <c r="Z606" s="1107">
        <v>45245</v>
      </c>
      <c r="AA606" s="95"/>
    </row>
    <row r="607" spans="1:27" ht="37.5">
      <c r="A607" s="1869"/>
      <c r="B607" s="1055">
        <f t="shared" si="118"/>
        <v>61</v>
      </c>
      <c r="C607" s="1056" t="str">
        <f t="shared" si="118"/>
        <v>У_Э</v>
      </c>
      <c r="D607" s="1057" t="s">
        <v>1626</v>
      </c>
      <c r="E607" s="1058" t="s">
        <v>240</v>
      </c>
      <c r="F607" s="1057" t="s">
        <v>1626</v>
      </c>
      <c r="G607" s="1059" t="s">
        <v>859</v>
      </c>
      <c r="H607" s="1060" t="s">
        <v>892</v>
      </c>
      <c r="I607" s="1061"/>
      <c r="J607" s="1062">
        <f t="shared" si="119"/>
        <v>44179</v>
      </c>
      <c r="K607" s="1062">
        <f t="shared" si="119"/>
        <v>44207</v>
      </c>
      <c r="L607" s="1062">
        <f t="shared" si="119"/>
        <v>44256</v>
      </c>
      <c r="M607" s="1062">
        <f t="shared" si="119"/>
        <v>44316</v>
      </c>
      <c r="N607" s="1062">
        <f t="shared" si="119"/>
        <v>44344</v>
      </c>
      <c r="O607" s="1062">
        <f t="shared" si="119"/>
        <v>44344</v>
      </c>
      <c r="P607" s="1062">
        <f t="shared" si="119"/>
        <v>44428</v>
      </c>
      <c r="Q607" s="1062">
        <f t="shared" si="119"/>
        <v>44460</v>
      </c>
      <c r="R607" s="1062">
        <f t="shared" si="119"/>
        <v>44460</v>
      </c>
      <c r="S607" s="1062">
        <f t="shared" si="119"/>
        <v>44459</v>
      </c>
      <c r="T607" s="1062">
        <f t="shared" si="119"/>
        <v>44459</v>
      </c>
      <c r="U607" s="1062">
        <f t="shared" si="119"/>
        <v>44480</v>
      </c>
      <c r="V607" s="1062">
        <f t="shared" si="119"/>
        <v>44487</v>
      </c>
      <c r="W607" s="1062">
        <f t="shared" si="119"/>
        <v>44490</v>
      </c>
      <c r="X607" s="1062">
        <f t="shared" si="119"/>
        <v>44495</v>
      </c>
      <c r="Y607" s="1063">
        <f t="shared" si="119"/>
        <v>44520</v>
      </c>
      <c r="Z607" s="1107">
        <v>45210</v>
      </c>
      <c r="AA607" s="95"/>
    </row>
    <row r="608" spans="1:27" ht="37.5">
      <c r="A608" s="1869"/>
      <c r="B608" s="1055">
        <f t="shared" si="118"/>
        <v>61</v>
      </c>
      <c r="C608" s="1056" t="str">
        <f t="shared" si="118"/>
        <v>У_Э</v>
      </c>
      <c r="D608" s="1057" t="s">
        <v>1626</v>
      </c>
      <c r="E608" s="1058" t="s">
        <v>242</v>
      </c>
      <c r="F608" s="1057" t="s">
        <v>1626</v>
      </c>
      <c r="G608" s="1059" t="s">
        <v>859</v>
      </c>
      <c r="H608" s="1060" t="s">
        <v>892</v>
      </c>
      <c r="I608" s="1061"/>
      <c r="J608" s="1062">
        <f t="shared" si="119"/>
        <v>44179</v>
      </c>
      <c r="K608" s="1062">
        <f t="shared" si="119"/>
        <v>44207</v>
      </c>
      <c r="L608" s="1062">
        <f t="shared" si="119"/>
        <v>44256</v>
      </c>
      <c r="M608" s="1062">
        <f t="shared" si="119"/>
        <v>44316</v>
      </c>
      <c r="N608" s="1062">
        <f t="shared" si="119"/>
        <v>44344</v>
      </c>
      <c r="O608" s="1062">
        <f t="shared" si="119"/>
        <v>44344</v>
      </c>
      <c r="P608" s="1062">
        <f t="shared" si="119"/>
        <v>44428</v>
      </c>
      <c r="Q608" s="1062">
        <f t="shared" si="119"/>
        <v>44460</v>
      </c>
      <c r="R608" s="1062">
        <f t="shared" si="119"/>
        <v>44460</v>
      </c>
      <c r="S608" s="1062">
        <f t="shared" si="119"/>
        <v>44459</v>
      </c>
      <c r="T608" s="1062">
        <f t="shared" si="119"/>
        <v>44459</v>
      </c>
      <c r="U608" s="1062">
        <f t="shared" si="119"/>
        <v>44480</v>
      </c>
      <c r="V608" s="1062">
        <f t="shared" si="119"/>
        <v>44487</v>
      </c>
      <c r="W608" s="1062">
        <f t="shared" si="119"/>
        <v>44490</v>
      </c>
      <c r="X608" s="1062">
        <f t="shared" si="119"/>
        <v>44495</v>
      </c>
      <c r="Y608" s="1063">
        <f t="shared" si="119"/>
        <v>44520</v>
      </c>
      <c r="Z608" s="1107">
        <v>45345</v>
      </c>
      <c r="AA608" s="95"/>
    </row>
    <row r="609" spans="1:27" ht="37.5">
      <c r="A609" s="1869"/>
      <c r="B609" s="1055">
        <f t="shared" si="118"/>
        <v>61</v>
      </c>
      <c r="C609" s="1056" t="str">
        <f t="shared" si="118"/>
        <v>У_Э</v>
      </c>
      <c r="D609" s="1057" t="s">
        <v>1626</v>
      </c>
      <c r="E609" s="1058" t="s">
        <v>244</v>
      </c>
      <c r="F609" s="1057" t="s">
        <v>1626</v>
      </c>
      <c r="G609" s="1059" t="s">
        <v>859</v>
      </c>
      <c r="H609" s="1060" t="s">
        <v>892</v>
      </c>
      <c r="I609" s="1061"/>
      <c r="J609" s="1062">
        <f t="shared" si="119"/>
        <v>44179</v>
      </c>
      <c r="K609" s="1062">
        <f t="shared" si="119"/>
        <v>44207</v>
      </c>
      <c r="L609" s="1062">
        <f t="shared" si="119"/>
        <v>44256</v>
      </c>
      <c r="M609" s="1062">
        <f t="shared" si="119"/>
        <v>44316</v>
      </c>
      <c r="N609" s="1062">
        <f t="shared" si="119"/>
        <v>44344</v>
      </c>
      <c r="O609" s="1062">
        <f t="shared" si="119"/>
        <v>44344</v>
      </c>
      <c r="P609" s="1062">
        <f t="shared" si="119"/>
        <v>44428</v>
      </c>
      <c r="Q609" s="1062">
        <f t="shared" si="119"/>
        <v>44460</v>
      </c>
      <c r="R609" s="1062">
        <f t="shared" si="119"/>
        <v>44460</v>
      </c>
      <c r="S609" s="1062">
        <f t="shared" si="119"/>
        <v>44459</v>
      </c>
      <c r="T609" s="1062">
        <f t="shared" si="119"/>
        <v>44459</v>
      </c>
      <c r="U609" s="1062">
        <f t="shared" si="119"/>
        <v>44480</v>
      </c>
      <c r="V609" s="1062">
        <f t="shared" si="119"/>
        <v>44487</v>
      </c>
      <c r="W609" s="1062">
        <f t="shared" si="119"/>
        <v>44490</v>
      </c>
      <c r="X609" s="1062">
        <f t="shared" si="119"/>
        <v>44495</v>
      </c>
      <c r="Y609" s="1063">
        <f t="shared" si="119"/>
        <v>44520</v>
      </c>
      <c r="Z609" s="1107">
        <v>45245</v>
      </c>
      <c r="AA609" s="95"/>
    </row>
    <row r="610" spans="1:27">
      <c r="A610" s="1869"/>
      <c r="B610" s="1055">
        <f t="shared" si="118"/>
        <v>61</v>
      </c>
      <c r="C610" s="1056" t="str">
        <f t="shared" si="118"/>
        <v>У_Э</v>
      </c>
      <c r="D610" s="1057" t="s">
        <v>1626</v>
      </c>
      <c r="E610" s="1058" t="s">
        <v>896</v>
      </c>
      <c r="F610" s="1057" t="s">
        <v>1626</v>
      </c>
      <c r="G610" s="1059" t="s">
        <v>859</v>
      </c>
      <c r="H610" s="1060" t="s">
        <v>897</v>
      </c>
      <c r="I610" s="1061"/>
      <c r="J610" s="1062">
        <f t="shared" si="119"/>
        <v>44179</v>
      </c>
      <c r="K610" s="1062">
        <f t="shared" si="119"/>
        <v>44207</v>
      </c>
      <c r="L610" s="1062">
        <f t="shared" si="119"/>
        <v>44256</v>
      </c>
      <c r="M610" s="1062">
        <f t="shared" si="119"/>
        <v>44316</v>
      </c>
      <c r="N610" s="1062">
        <f t="shared" si="119"/>
        <v>44344</v>
      </c>
      <c r="O610" s="1062">
        <f t="shared" si="119"/>
        <v>44344</v>
      </c>
      <c r="P610" s="1062">
        <f t="shared" si="119"/>
        <v>44428</v>
      </c>
      <c r="Q610" s="1062">
        <f t="shared" si="119"/>
        <v>44460</v>
      </c>
      <c r="R610" s="1062">
        <f t="shared" si="119"/>
        <v>44460</v>
      </c>
      <c r="S610" s="1062">
        <f t="shared" si="119"/>
        <v>44459</v>
      </c>
      <c r="T610" s="1062">
        <f t="shared" si="119"/>
        <v>44459</v>
      </c>
      <c r="U610" s="1062">
        <f t="shared" si="119"/>
        <v>44480</v>
      </c>
      <c r="V610" s="1062">
        <f t="shared" si="119"/>
        <v>44487</v>
      </c>
      <c r="W610" s="1062">
        <f t="shared" si="119"/>
        <v>44490</v>
      </c>
      <c r="X610" s="1062">
        <f t="shared" si="119"/>
        <v>44495</v>
      </c>
      <c r="Y610" s="1063">
        <f t="shared" si="119"/>
        <v>44520</v>
      </c>
      <c r="Z610" s="1107">
        <v>44549</v>
      </c>
      <c r="AA610" s="95"/>
    </row>
    <row r="611" spans="1:27" ht="37.5">
      <c r="A611" s="1869"/>
      <c r="B611" s="1055">
        <f t="shared" si="118"/>
        <v>61</v>
      </c>
      <c r="C611" s="1056" t="str">
        <f t="shared" si="118"/>
        <v>У_Э</v>
      </c>
      <c r="D611" s="1057" t="s">
        <v>1626</v>
      </c>
      <c r="E611" s="1058" t="s">
        <v>898</v>
      </c>
      <c r="F611" s="1057" t="s">
        <v>1626</v>
      </c>
      <c r="G611" s="1059" t="s">
        <v>859</v>
      </c>
      <c r="H611" s="1060" t="s">
        <v>899</v>
      </c>
      <c r="I611" s="1061"/>
      <c r="J611" s="1062">
        <f t="shared" si="119"/>
        <v>44179</v>
      </c>
      <c r="K611" s="1062">
        <f t="shared" si="119"/>
        <v>44207</v>
      </c>
      <c r="L611" s="1062">
        <f t="shared" si="119"/>
        <v>44256</v>
      </c>
      <c r="M611" s="1062">
        <f t="shared" si="119"/>
        <v>44316</v>
      </c>
      <c r="N611" s="1062">
        <f t="shared" si="119"/>
        <v>44344</v>
      </c>
      <c r="O611" s="1062">
        <f t="shared" si="119"/>
        <v>44344</v>
      </c>
      <c r="P611" s="1062">
        <f t="shared" si="119"/>
        <v>44428</v>
      </c>
      <c r="Q611" s="1062">
        <f t="shared" si="119"/>
        <v>44460</v>
      </c>
      <c r="R611" s="1062">
        <f t="shared" si="119"/>
        <v>44460</v>
      </c>
      <c r="S611" s="1062">
        <f t="shared" si="119"/>
        <v>44459</v>
      </c>
      <c r="T611" s="1062">
        <f t="shared" si="119"/>
        <v>44459</v>
      </c>
      <c r="U611" s="1062">
        <f t="shared" si="119"/>
        <v>44480</v>
      </c>
      <c r="V611" s="1062">
        <f t="shared" si="119"/>
        <v>44487</v>
      </c>
      <c r="W611" s="1062">
        <f t="shared" si="119"/>
        <v>44490</v>
      </c>
      <c r="X611" s="1062">
        <f t="shared" si="119"/>
        <v>44495</v>
      </c>
      <c r="Y611" s="1063">
        <f t="shared" si="119"/>
        <v>44520</v>
      </c>
      <c r="Z611" s="1064">
        <v>45104</v>
      </c>
      <c r="AA611" s="95"/>
    </row>
    <row r="612" spans="1:27" ht="37.5">
      <c r="A612" s="1869"/>
      <c r="B612" s="1055">
        <f t="shared" si="118"/>
        <v>61</v>
      </c>
      <c r="C612" s="1056" t="str">
        <f t="shared" si="118"/>
        <v>У_Э</v>
      </c>
      <c r="D612" s="1057" t="s">
        <v>1626</v>
      </c>
      <c r="E612" s="1058" t="s">
        <v>900</v>
      </c>
      <c r="F612" s="1057" t="s">
        <v>1626</v>
      </c>
      <c r="G612" s="1059" t="s">
        <v>859</v>
      </c>
      <c r="H612" s="1060" t="s">
        <v>899</v>
      </c>
      <c r="I612" s="1061"/>
      <c r="J612" s="1062">
        <f t="shared" ref="J612:Y621" si="120">J$601</f>
        <v>44179</v>
      </c>
      <c r="K612" s="1062">
        <f t="shared" si="120"/>
        <v>44207</v>
      </c>
      <c r="L612" s="1062">
        <f t="shared" si="120"/>
        <v>44256</v>
      </c>
      <c r="M612" s="1062">
        <f t="shared" si="120"/>
        <v>44316</v>
      </c>
      <c r="N612" s="1062">
        <f t="shared" si="120"/>
        <v>44344</v>
      </c>
      <c r="O612" s="1062">
        <f t="shared" si="120"/>
        <v>44344</v>
      </c>
      <c r="P612" s="1062">
        <f t="shared" si="120"/>
        <v>44428</v>
      </c>
      <c r="Q612" s="1062">
        <f t="shared" si="120"/>
        <v>44460</v>
      </c>
      <c r="R612" s="1062">
        <f t="shared" si="120"/>
        <v>44460</v>
      </c>
      <c r="S612" s="1062">
        <f t="shared" si="120"/>
        <v>44459</v>
      </c>
      <c r="T612" s="1062">
        <f t="shared" si="120"/>
        <v>44459</v>
      </c>
      <c r="U612" s="1062">
        <f t="shared" si="120"/>
        <v>44480</v>
      </c>
      <c r="V612" s="1062">
        <f t="shared" si="120"/>
        <v>44487</v>
      </c>
      <c r="W612" s="1062">
        <f t="shared" si="120"/>
        <v>44490</v>
      </c>
      <c r="X612" s="1062">
        <f t="shared" si="120"/>
        <v>44495</v>
      </c>
      <c r="Y612" s="1063">
        <f t="shared" si="120"/>
        <v>44520</v>
      </c>
      <c r="Z612" s="1064">
        <v>45104</v>
      </c>
      <c r="AA612" s="95"/>
    </row>
    <row r="613" spans="1:27" ht="37.5">
      <c r="A613" s="1869"/>
      <c r="B613" s="1055">
        <f t="shared" si="118"/>
        <v>61</v>
      </c>
      <c r="C613" s="1056" t="str">
        <f t="shared" si="118"/>
        <v>У_Э</v>
      </c>
      <c r="D613" s="1057" t="s">
        <v>1626</v>
      </c>
      <c r="E613" s="1058" t="s">
        <v>901</v>
      </c>
      <c r="F613" s="1057" t="s">
        <v>1626</v>
      </c>
      <c r="G613" s="1059" t="s">
        <v>859</v>
      </c>
      <c r="H613" s="1060" t="s">
        <v>899</v>
      </c>
      <c r="I613" s="1061"/>
      <c r="J613" s="1062">
        <f t="shared" si="120"/>
        <v>44179</v>
      </c>
      <c r="K613" s="1062">
        <f t="shared" si="120"/>
        <v>44207</v>
      </c>
      <c r="L613" s="1062">
        <f t="shared" si="120"/>
        <v>44256</v>
      </c>
      <c r="M613" s="1062">
        <f t="shared" si="120"/>
        <v>44316</v>
      </c>
      <c r="N613" s="1062">
        <f t="shared" si="120"/>
        <v>44344</v>
      </c>
      <c r="O613" s="1062">
        <f t="shared" si="120"/>
        <v>44344</v>
      </c>
      <c r="P613" s="1062">
        <f t="shared" si="120"/>
        <v>44428</v>
      </c>
      <c r="Q613" s="1062">
        <f t="shared" si="120"/>
        <v>44460</v>
      </c>
      <c r="R613" s="1062">
        <f t="shared" si="120"/>
        <v>44460</v>
      </c>
      <c r="S613" s="1062">
        <f t="shared" si="120"/>
        <v>44459</v>
      </c>
      <c r="T613" s="1062">
        <f t="shared" si="120"/>
        <v>44459</v>
      </c>
      <c r="U613" s="1062">
        <f t="shared" si="120"/>
        <v>44480</v>
      </c>
      <c r="V613" s="1062">
        <f t="shared" si="120"/>
        <v>44487</v>
      </c>
      <c r="W613" s="1062">
        <f t="shared" si="120"/>
        <v>44490</v>
      </c>
      <c r="X613" s="1062">
        <f t="shared" si="120"/>
        <v>44495</v>
      </c>
      <c r="Y613" s="1063">
        <f t="shared" si="120"/>
        <v>44520</v>
      </c>
      <c r="Z613" s="1064">
        <v>45104</v>
      </c>
      <c r="AA613" s="95"/>
    </row>
    <row r="614" spans="1:27" ht="37.5">
      <c r="A614" s="1869"/>
      <c r="B614" s="1055">
        <f t="shared" si="118"/>
        <v>61</v>
      </c>
      <c r="C614" s="1056" t="str">
        <f t="shared" si="118"/>
        <v>У_Э</v>
      </c>
      <c r="D614" s="1057" t="s">
        <v>1626</v>
      </c>
      <c r="E614" s="1058" t="s">
        <v>902</v>
      </c>
      <c r="F614" s="1057" t="s">
        <v>1626</v>
      </c>
      <c r="G614" s="1059" t="s">
        <v>859</v>
      </c>
      <c r="H614" s="1060" t="s">
        <v>899</v>
      </c>
      <c r="I614" s="1061"/>
      <c r="J614" s="1062">
        <f t="shared" si="120"/>
        <v>44179</v>
      </c>
      <c r="K614" s="1062">
        <f t="shared" si="120"/>
        <v>44207</v>
      </c>
      <c r="L614" s="1062">
        <f t="shared" si="120"/>
        <v>44256</v>
      </c>
      <c r="M614" s="1062">
        <f t="shared" si="120"/>
        <v>44316</v>
      </c>
      <c r="N614" s="1062">
        <f t="shared" si="120"/>
        <v>44344</v>
      </c>
      <c r="O614" s="1062">
        <f t="shared" si="120"/>
        <v>44344</v>
      </c>
      <c r="P614" s="1062">
        <f t="shared" si="120"/>
        <v>44428</v>
      </c>
      <c r="Q614" s="1062">
        <f t="shared" si="120"/>
        <v>44460</v>
      </c>
      <c r="R614" s="1062">
        <f t="shared" si="120"/>
        <v>44460</v>
      </c>
      <c r="S614" s="1062">
        <f t="shared" si="120"/>
        <v>44459</v>
      </c>
      <c r="T614" s="1062">
        <f t="shared" si="120"/>
        <v>44459</v>
      </c>
      <c r="U614" s="1062">
        <f t="shared" si="120"/>
        <v>44480</v>
      </c>
      <c r="V614" s="1062">
        <f t="shared" si="120"/>
        <v>44487</v>
      </c>
      <c r="W614" s="1062">
        <f t="shared" si="120"/>
        <v>44490</v>
      </c>
      <c r="X614" s="1062">
        <f t="shared" si="120"/>
        <v>44495</v>
      </c>
      <c r="Y614" s="1063">
        <f t="shared" si="120"/>
        <v>44520</v>
      </c>
      <c r="Z614" s="1064">
        <v>45104</v>
      </c>
      <c r="AA614" s="95"/>
    </row>
    <row r="615" spans="1:27" ht="37.5">
      <c r="A615" s="1869"/>
      <c r="B615" s="1055">
        <f t="shared" si="118"/>
        <v>61</v>
      </c>
      <c r="C615" s="1056" t="str">
        <f t="shared" si="118"/>
        <v>У_Э</v>
      </c>
      <c r="D615" s="1057" t="s">
        <v>1626</v>
      </c>
      <c r="E615" s="1058" t="s">
        <v>348</v>
      </c>
      <c r="F615" s="1057" t="s">
        <v>1626</v>
      </c>
      <c r="G615" s="1059" t="s">
        <v>859</v>
      </c>
      <c r="H615" s="1060" t="s">
        <v>903</v>
      </c>
      <c r="I615" s="1061"/>
      <c r="J615" s="1062">
        <f t="shared" si="120"/>
        <v>44179</v>
      </c>
      <c r="K615" s="1062">
        <f t="shared" si="120"/>
        <v>44207</v>
      </c>
      <c r="L615" s="1062">
        <f t="shared" si="120"/>
        <v>44256</v>
      </c>
      <c r="M615" s="1062">
        <f t="shared" si="120"/>
        <v>44316</v>
      </c>
      <c r="N615" s="1062">
        <f t="shared" si="120"/>
        <v>44344</v>
      </c>
      <c r="O615" s="1062">
        <f t="shared" si="120"/>
        <v>44344</v>
      </c>
      <c r="P615" s="1062">
        <f t="shared" si="120"/>
        <v>44428</v>
      </c>
      <c r="Q615" s="1062">
        <f t="shared" si="120"/>
        <v>44460</v>
      </c>
      <c r="R615" s="1062">
        <f t="shared" si="120"/>
        <v>44460</v>
      </c>
      <c r="S615" s="1062">
        <f t="shared" si="120"/>
        <v>44459</v>
      </c>
      <c r="T615" s="1062">
        <f t="shared" si="120"/>
        <v>44459</v>
      </c>
      <c r="U615" s="1062">
        <f t="shared" si="120"/>
        <v>44480</v>
      </c>
      <c r="V615" s="1062">
        <f t="shared" si="120"/>
        <v>44487</v>
      </c>
      <c r="W615" s="1062">
        <f t="shared" si="120"/>
        <v>44490</v>
      </c>
      <c r="X615" s="1062">
        <f t="shared" si="120"/>
        <v>44495</v>
      </c>
      <c r="Y615" s="1063">
        <f t="shared" si="120"/>
        <v>44520</v>
      </c>
      <c r="Z615" s="1107">
        <v>45126</v>
      </c>
      <c r="AA615" s="95"/>
    </row>
    <row r="616" spans="1:27" ht="37.5">
      <c r="A616" s="1869"/>
      <c r="B616" s="1055">
        <f t="shared" si="118"/>
        <v>61</v>
      </c>
      <c r="C616" s="1056" t="str">
        <f t="shared" si="118"/>
        <v>У_Э</v>
      </c>
      <c r="D616" s="1057" t="s">
        <v>1626</v>
      </c>
      <c r="E616" s="1058" t="s">
        <v>350</v>
      </c>
      <c r="F616" s="1057" t="s">
        <v>1626</v>
      </c>
      <c r="G616" s="1059" t="s">
        <v>859</v>
      </c>
      <c r="H616" s="1060" t="s">
        <v>903</v>
      </c>
      <c r="I616" s="1061"/>
      <c r="J616" s="1062">
        <f t="shared" si="120"/>
        <v>44179</v>
      </c>
      <c r="K616" s="1062">
        <f t="shared" si="120"/>
        <v>44207</v>
      </c>
      <c r="L616" s="1062">
        <f t="shared" si="120"/>
        <v>44256</v>
      </c>
      <c r="M616" s="1062">
        <f t="shared" si="120"/>
        <v>44316</v>
      </c>
      <c r="N616" s="1062">
        <f t="shared" si="120"/>
        <v>44344</v>
      </c>
      <c r="O616" s="1062">
        <f t="shared" si="120"/>
        <v>44344</v>
      </c>
      <c r="P616" s="1062">
        <f t="shared" si="120"/>
        <v>44428</v>
      </c>
      <c r="Q616" s="1062">
        <f t="shared" si="120"/>
        <v>44460</v>
      </c>
      <c r="R616" s="1062">
        <f t="shared" si="120"/>
        <v>44460</v>
      </c>
      <c r="S616" s="1062">
        <f t="shared" si="120"/>
        <v>44459</v>
      </c>
      <c r="T616" s="1062">
        <f t="shared" si="120"/>
        <v>44459</v>
      </c>
      <c r="U616" s="1062">
        <f t="shared" si="120"/>
        <v>44480</v>
      </c>
      <c r="V616" s="1062">
        <f t="shared" si="120"/>
        <v>44487</v>
      </c>
      <c r="W616" s="1062">
        <f t="shared" si="120"/>
        <v>44490</v>
      </c>
      <c r="X616" s="1062">
        <f t="shared" si="120"/>
        <v>44495</v>
      </c>
      <c r="Y616" s="1063">
        <f t="shared" si="120"/>
        <v>44520</v>
      </c>
      <c r="Z616" s="1107">
        <v>45126</v>
      </c>
      <c r="AA616" s="95"/>
    </row>
    <row r="617" spans="1:27" ht="37.5">
      <c r="A617" s="1869"/>
      <c r="B617" s="1055">
        <f t="shared" si="118"/>
        <v>61</v>
      </c>
      <c r="C617" s="1056" t="str">
        <f t="shared" si="118"/>
        <v>У_Э</v>
      </c>
      <c r="D617" s="1057" t="s">
        <v>1626</v>
      </c>
      <c r="E617" s="1058" t="s">
        <v>352</v>
      </c>
      <c r="F617" s="1057" t="s">
        <v>1626</v>
      </c>
      <c r="G617" s="1059" t="s">
        <v>859</v>
      </c>
      <c r="H617" s="1060" t="s">
        <v>903</v>
      </c>
      <c r="I617" s="1061"/>
      <c r="J617" s="1062">
        <f t="shared" si="120"/>
        <v>44179</v>
      </c>
      <c r="K617" s="1062">
        <f t="shared" si="120"/>
        <v>44207</v>
      </c>
      <c r="L617" s="1062">
        <f t="shared" si="120"/>
        <v>44256</v>
      </c>
      <c r="M617" s="1062">
        <f t="shared" si="120"/>
        <v>44316</v>
      </c>
      <c r="N617" s="1062">
        <f t="shared" si="120"/>
        <v>44344</v>
      </c>
      <c r="O617" s="1062">
        <f t="shared" si="120"/>
        <v>44344</v>
      </c>
      <c r="P617" s="1062">
        <f t="shared" si="120"/>
        <v>44428</v>
      </c>
      <c r="Q617" s="1062">
        <f t="shared" si="120"/>
        <v>44460</v>
      </c>
      <c r="R617" s="1062">
        <f t="shared" si="120"/>
        <v>44460</v>
      </c>
      <c r="S617" s="1062">
        <f t="shared" si="120"/>
        <v>44459</v>
      </c>
      <c r="T617" s="1062">
        <f t="shared" si="120"/>
        <v>44459</v>
      </c>
      <c r="U617" s="1062">
        <f t="shared" si="120"/>
        <v>44480</v>
      </c>
      <c r="V617" s="1062">
        <f t="shared" si="120"/>
        <v>44487</v>
      </c>
      <c r="W617" s="1062">
        <f t="shared" si="120"/>
        <v>44490</v>
      </c>
      <c r="X617" s="1062">
        <f t="shared" si="120"/>
        <v>44495</v>
      </c>
      <c r="Y617" s="1063">
        <f t="shared" si="120"/>
        <v>44520</v>
      </c>
      <c r="Z617" s="1107">
        <v>45126</v>
      </c>
      <c r="AA617" s="95"/>
    </row>
    <row r="618" spans="1:27" ht="37.5">
      <c r="A618" s="1869"/>
      <c r="B618" s="1055">
        <f t="shared" si="118"/>
        <v>61</v>
      </c>
      <c r="C618" s="1056" t="str">
        <f t="shared" si="118"/>
        <v>У_Э</v>
      </c>
      <c r="D618" s="1057" t="s">
        <v>1626</v>
      </c>
      <c r="E618" s="1058" t="s">
        <v>354</v>
      </c>
      <c r="F618" s="1057" t="s">
        <v>1626</v>
      </c>
      <c r="G618" s="1059" t="s">
        <v>859</v>
      </c>
      <c r="H618" s="1060" t="s">
        <v>903</v>
      </c>
      <c r="I618" s="1061"/>
      <c r="J618" s="1062">
        <f t="shared" si="120"/>
        <v>44179</v>
      </c>
      <c r="K618" s="1062">
        <f t="shared" si="120"/>
        <v>44207</v>
      </c>
      <c r="L618" s="1062">
        <f t="shared" si="120"/>
        <v>44256</v>
      </c>
      <c r="M618" s="1062">
        <f t="shared" si="120"/>
        <v>44316</v>
      </c>
      <c r="N618" s="1062">
        <f t="shared" si="120"/>
        <v>44344</v>
      </c>
      <c r="O618" s="1062">
        <f t="shared" si="120"/>
        <v>44344</v>
      </c>
      <c r="P618" s="1062">
        <f t="shared" si="120"/>
        <v>44428</v>
      </c>
      <c r="Q618" s="1062">
        <f t="shared" si="120"/>
        <v>44460</v>
      </c>
      <c r="R618" s="1062">
        <f t="shared" si="120"/>
        <v>44460</v>
      </c>
      <c r="S618" s="1062">
        <f t="shared" si="120"/>
        <v>44459</v>
      </c>
      <c r="T618" s="1062">
        <f t="shared" si="120"/>
        <v>44459</v>
      </c>
      <c r="U618" s="1062">
        <f t="shared" si="120"/>
        <v>44480</v>
      </c>
      <c r="V618" s="1062">
        <f t="shared" si="120"/>
        <v>44487</v>
      </c>
      <c r="W618" s="1062">
        <f t="shared" si="120"/>
        <v>44490</v>
      </c>
      <c r="X618" s="1062">
        <f t="shared" si="120"/>
        <v>44495</v>
      </c>
      <c r="Y618" s="1063">
        <f t="shared" si="120"/>
        <v>44520</v>
      </c>
      <c r="Z618" s="1107">
        <v>45126</v>
      </c>
      <c r="AA618" s="95"/>
    </row>
    <row r="619" spans="1:27" ht="37.5">
      <c r="A619" s="1869"/>
      <c r="B619" s="1055">
        <f t="shared" si="118"/>
        <v>61</v>
      </c>
      <c r="C619" s="1056" t="str">
        <f t="shared" si="118"/>
        <v>У_Э</v>
      </c>
      <c r="D619" s="1057" t="s">
        <v>1626</v>
      </c>
      <c r="E619" s="1058" t="s">
        <v>356</v>
      </c>
      <c r="F619" s="1057" t="s">
        <v>1626</v>
      </c>
      <c r="G619" s="1059" t="s">
        <v>859</v>
      </c>
      <c r="H619" s="1060" t="s">
        <v>903</v>
      </c>
      <c r="I619" s="1061"/>
      <c r="J619" s="1062">
        <f t="shared" si="120"/>
        <v>44179</v>
      </c>
      <c r="K619" s="1062">
        <f t="shared" si="120"/>
        <v>44207</v>
      </c>
      <c r="L619" s="1062">
        <f t="shared" si="120"/>
        <v>44256</v>
      </c>
      <c r="M619" s="1062">
        <f t="shared" si="120"/>
        <v>44316</v>
      </c>
      <c r="N619" s="1062">
        <f t="shared" si="120"/>
        <v>44344</v>
      </c>
      <c r="O619" s="1062">
        <f t="shared" si="120"/>
        <v>44344</v>
      </c>
      <c r="P619" s="1062">
        <f t="shared" si="120"/>
        <v>44428</v>
      </c>
      <c r="Q619" s="1062">
        <f t="shared" si="120"/>
        <v>44460</v>
      </c>
      <c r="R619" s="1062">
        <f t="shared" si="120"/>
        <v>44460</v>
      </c>
      <c r="S619" s="1062">
        <f t="shared" si="120"/>
        <v>44459</v>
      </c>
      <c r="T619" s="1062">
        <f t="shared" si="120"/>
        <v>44459</v>
      </c>
      <c r="U619" s="1062">
        <f t="shared" si="120"/>
        <v>44480</v>
      </c>
      <c r="V619" s="1062">
        <f t="shared" si="120"/>
        <v>44487</v>
      </c>
      <c r="W619" s="1062">
        <f t="shared" si="120"/>
        <v>44490</v>
      </c>
      <c r="X619" s="1062">
        <f t="shared" si="120"/>
        <v>44495</v>
      </c>
      <c r="Y619" s="1063">
        <f t="shared" si="120"/>
        <v>44520</v>
      </c>
      <c r="Z619" s="1107">
        <v>45126</v>
      </c>
      <c r="AA619" s="95"/>
    </row>
    <row r="620" spans="1:27" ht="37.5">
      <c r="A620" s="1869"/>
      <c r="B620" s="1055">
        <f t="shared" si="118"/>
        <v>61</v>
      </c>
      <c r="C620" s="1056" t="str">
        <f t="shared" si="118"/>
        <v>У_Э</v>
      </c>
      <c r="D620" s="1057" t="s">
        <v>1626</v>
      </c>
      <c r="E620" s="1058" t="s">
        <v>358</v>
      </c>
      <c r="F620" s="1057" t="s">
        <v>1626</v>
      </c>
      <c r="G620" s="1059" t="s">
        <v>859</v>
      </c>
      <c r="H620" s="1060" t="s">
        <v>903</v>
      </c>
      <c r="I620" s="1061"/>
      <c r="J620" s="1062">
        <f t="shared" si="120"/>
        <v>44179</v>
      </c>
      <c r="K620" s="1062">
        <f t="shared" si="120"/>
        <v>44207</v>
      </c>
      <c r="L620" s="1062">
        <f t="shared" si="120"/>
        <v>44256</v>
      </c>
      <c r="M620" s="1062">
        <f t="shared" si="120"/>
        <v>44316</v>
      </c>
      <c r="N620" s="1062">
        <f t="shared" si="120"/>
        <v>44344</v>
      </c>
      <c r="O620" s="1062">
        <f t="shared" si="120"/>
        <v>44344</v>
      </c>
      <c r="P620" s="1062">
        <f t="shared" si="120"/>
        <v>44428</v>
      </c>
      <c r="Q620" s="1062">
        <f t="shared" si="120"/>
        <v>44460</v>
      </c>
      <c r="R620" s="1062">
        <f t="shared" si="120"/>
        <v>44460</v>
      </c>
      <c r="S620" s="1062">
        <f t="shared" si="120"/>
        <v>44459</v>
      </c>
      <c r="T620" s="1062">
        <f t="shared" si="120"/>
        <v>44459</v>
      </c>
      <c r="U620" s="1062">
        <f t="shared" si="120"/>
        <v>44480</v>
      </c>
      <c r="V620" s="1062">
        <f t="shared" si="120"/>
        <v>44487</v>
      </c>
      <c r="W620" s="1062">
        <f t="shared" si="120"/>
        <v>44490</v>
      </c>
      <c r="X620" s="1062">
        <f t="shared" si="120"/>
        <v>44495</v>
      </c>
      <c r="Y620" s="1063">
        <f t="shared" si="120"/>
        <v>44520</v>
      </c>
      <c r="Z620" s="1107">
        <v>45126</v>
      </c>
      <c r="AA620" s="95"/>
    </row>
    <row r="621" spans="1:27" ht="37.5">
      <c r="A621" s="1869"/>
      <c r="B621" s="1055">
        <f t="shared" si="118"/>
        <v>61</v>
      </c>
      <c r="C621" s="1056" t="str">
        <f t="shared" si="118"/>
        <v>У_Э</v>
      </c>
      <c r="D621" s="1057" t="s">
        <v>1626</v>
      </c>
      <c r="E621" s="1058" t="s">
        <v>360</v>
      </c>
      <c r="F621" s="1057" t="s">
        <v>1626</v>
      </c>
      <c r="G621" s="1059" t="s">
        <v>859</v>
      </c>
      <c r="H621" s="1060" t="s">
        <v>903</v>
      </c>
      <c r="I621" s="1061"/>
      <c r="J621" s="1062">
        <f t="shared" si="120"/>
        <v>44179</v>
      </c>
      <c r="K621" s="1062">
        <f t="shared" si="120"/>
        <v>44207</v>
      </c>
      <c r="L621" s="1062">
        <f t="shared" si="120"/>
        <v>44256</v>
      </c>
      <c r="M621" s="1062">
        <f t="shared" si="120"/>
        <v>44316</v>
      </c>
      <c r="N621" s="1062">
        <f t="shared" si="120"/>
        <v>44344</v>
      </c>
      <c r="O621" s="1062">
        <f t="shared" si="120"/>
        <v>44344</v>
      </c>
      <c r="P621" s="1062">
        <f t="shared" si="120"/>
        <v>44428</v>
      </c>
      <c r="Q621" s="1062">
        <f t="shared" si="120"/>
        <v>44460</v>
      </c>
      <c r="R621" s="1062">
        <f t="shared" si="120"/>
        <v>44460</v>
      </c>
      <c r="S621" s="1062">
        <f t="shared" si="120"/>
        <v>44459</v>
      </c>
      <c r="T621" s="1062">
        <f t="shared" si="120"/>
        <v>44459</v>
      </c>
      <c r="U621" s="1062">
        <f t="shared" si="120"/>
        <v>44480</v>
      </c>
      <c r="V621" s="1062">
        <f t="shared" si="120"/>
        <v>44487</v>
      </c>
      <c r="W621" s="1062">
        <f t="shared" si="120"/>
        <v>44490</v>
      </c>
      <c r="X621" s="1062">
        <f t="shared" si="120"/>
        <v>44495</v>
      </c>
      <c r="Y621" s="1063">
        <f t="shared" si="120"/>
        <v>44520</v>
      </c>
      <c r="Z621" s="1107">
        <v>45126</v>
      </c>
      <c r="AA621" s="95"/>
    </row>
    <row r="622" spans="1:27" ht="37.5">
      <c r="A622" s="1869"/>
      <c r="B622" s="1055">
        <f t="shared" ref="B622:C644" si="121">B$601</f>
        <v>61</v>
      </c>
      <c r="C622" s="1056" t="str">
        <f t="shared" si="121"/>
        <v>У_Э</v>
      </c>
      <c r="D622" s="1057" t="s">
        <v>1626</v>
      </c>
      <c r="E622" s="1058" t="s">
        <v>362</v>
      </c>
      <c r="F622" s="1057" t="s">
        <v>1626</v>
      </c>
      <c r="G622" s="1059" t="s">
        <v>859</v>
      </c>
      <c r="H622" s="1060" t="s">
        <v>903</v>
      </c>
      <c r="I622" s="1061"/>
      <c r="J622" s="1062">
        <f t="shared" ref="J622:Y631" si="122">J$601</f>
        <v>44179</v>
      </c>
      <c r="K622" s="1062">
        <f t="shared" si="122"/>
        <v>44207</v>
      </c>
      <c r="L622" s="1062">
        <f t="shared" si="122"/>
        <v>44256</v>
      </c>
      <c r="M622" s="1062">
        <f t="shared" si="122"/>
        <v>44316</v>
      </c>
      <c r="N622" s="1062">
        <f t="shared" si="122"/>
        <v>44344</v>
      </c>
      <c r="O622" s="1062">
        <f t="shared" si="122"/>
        <v>44344</v>
      </c>
      <c r="P622" s="1062">
        <f t="shared" si="122"/>
        <v>44428</v>
      </c>
      <c r="Q622" s="1062">
        <f t="shared" si="122"/>
        <v>44460</v>
      </c>
      <c r="R622" s="1062">
        <f t="shared" si="122"/>
        <v>44460</v>
      </c>
      <c r="S622" s="1062">
        <f t="shared" si="122"/>
        <v>44459</v>
      </c>
      <c r="T622" s="1062">
        <f t="shared" si="122"/>
        <v>44459</v>
      </c>
      <c r="U622" s="1062">
        <f t="shared" si="122"/>
        <v>44480</v>
      </c>
      <c r="V622" s="1062">
        <f t="shared" si="122"/>
        <v>44487</v>
      </c>
      <c r="W622" s="1062">
        <f t="shared" si="122"/>
        <v>44490</v>
      </c>
      <c r="X622" s="1062">
        <f t="shared" si="122"/>
        <v>44495</v>
      </c>
      <c r="Y622" s="1063">
        <f t="shared" si="122"/>
        <v>44520</v>
      </c>
      <c r="Z622" s="1107">
        <v>45126</v>
      </c>
      <c r="AA622" s="95"/>
    </row>
    <row r="623" spans="1:27" ht="37.5">
      <c r="A623" s="1869"/>
      <c r="B623" s="1055">
        <f t="shared" si="121"/>
        <v>61</v>
      </c>
      <c r="C623" s="1056" t="str">
        <f t="shared" si="121"/>
        <v>У_Э</v>
      </c>
      <c r="D623" s="1057" t="s">
        <v>1626</v>
      </c>
      <c r="E623" s="1058" t="s">
        <v>364</v>
      </c>
      <c r="F623" s="1057" t="s">
        <v>1626</v>
      </c>
      <c r="G623" s="1059" t="s">
        <v>859</v>
      </c>
      <c r="H623" s="1060" t="s">
        <v>904</v>
      </c>
      <c r="I623" s="1061"/>
      <c r="J623" s="1062">
        <f t="shared" si="122"/>
        <v>44179</v>
      </c>
      <c r="K623" s="1062">
        <f t="shared" si="122"/>
        <v>44207</v>
      </c>
      <c r="L623" s="1062">
        <f t="shared" si="122"/>
        <v>44256</v>
      </c>
      <c r="M623" s="1062">
        <f t="shared" si="122"/>
        <v>44316</v>
      </c>
      <c r="N623" s="1062">
        <f t="shared" si="122"/>
        <v>44344</v>
      </c>
      <c r="O623" s="1062">
        <f t="shared" si="122"/>
        <v>44344</v>
      </c>
      <c r="P623" s="1062">
        <f t="shared" si="122"/>
        <v>44428</v>
      </c>
      <c r="Q623" s="1062">
        <f t="shared" si="122"/>
        <v>44460</v>
      </c>
      <c r="R623" s="1062">
        <f t="shared" si="122"/>
        <v>44460</v>
      </c>
      <c r="S623" s="1062">
        <f t="shared" si="122"/>
        <v>44459</v>
      </c>
      <c r="T623" s="1062">
        <f t="shared" si="122"/>
        <v>44459</v>
      </c>
      <c r="U623" s="1062">
        <f t="shared" si="122"/>
        <v>44480</v>
      </c>
      <c r="V623" s="1062">
        <f t="shared" si="122"/>
        <v>44487</v>
      </c>
      <c r="W623" s="1062">
        <f t="shared" si="122"/>
        <v>44490</v>
      </c>
      <c r="X623" s="1062">
        <f t="shared" si="122"/>
        <v>44495</v>
      </c>
      <c r="Y623" s="1063">
        <f t="shared" si="122"/>
        <v>44520</v>
      </c>
      <c r="Z623" s="1107">
        <v>45474</v>
      </c>
      <c r="AA623" s="95"/>
    </row>
    <row r="624" spans="1:27" ht="37.5">
      <c r="A624" s="1869"/>
      <c r="B624" s="1055">
        <f t="shared" si="121"/>
        <v>61</v>
      </c>
      <c r="C624" s="1056" t="str">
        <f t="shared" si="121"/>
        <v>У_Э</v>
      </c>
      <c r="D624" s="1057" t="s">
        <v>1626</v>
      </c>
      <c r="E624" s="1058" t="s">
        <v>366</v>
      </c>
      <c r="F624" s="1057" t="s">
        <v>1626</v>
      </c>
      <c r="G624" s="1059" t="s">
        <v>859</v>
      </c>
      <c r="H624" s="1060" t="s">
        <v>904</v>
      </c>
      <c r="I624" s="1061"/>
      <c r="J624" s="1062">
        <f t="shared" si="122"/>
        <v>44179</v>
      </c>
      <c r="K624" s="1062">
        <f t="shared" si="122"/>
        <v>44207</v>
      </c>
      <c r="L624" s="1062">
        <f t="shared" si="122"/>
        <v>44256</v>
      </c>
      <c r="M624" s="1062">
        <f t="shared" si="122"/>
        <v>44316</v>
      </c>
      <c r="N624" s="1062">
        <f t="shared" si="122"/>
        <v>44344</v>
      </c>
      <c r="O624" s="1062">
        <f t="shared" si="122"/>
        <v>44344</v>
      </c>
      <c r="P624" s="1062">
        <f t="shared" si="122"/>
        <v>44428</v>
      </c>
      <c r="Q624" s="1062">
        <f t="shared" si="122"/>
        <v>44460</v>
      </c>
      <c r="R624" s="1062">
        <f t="shared" si="122"/>
        <v>44460</v>
      </c>
      <c r="S624" s="1062">
        <f t="shared" si="122"/>
        <v>44459</v>
      </c>
      <c r="T624" s="1062">
        <f t="shared" si="122"/>
        <v>44459</v>
      </c>
      <c r="U624" s="1062">
        <f t="shared" si="122"/>
        <v>44480</v>
      </c>
      <c r="V624" s="1062">
        <f t="shared" si="122"/>
        <v>44487</v>
      </c>
      <c r="W624" s="1062">
        <f t="shared" si="122"/>
        <v>44490</v>
      </c>
      <c r="X624" s="1062">
        <f t="shared" si="122"/>
        <v>44495</v>
      </c>
      <c r="Y624" s="1063">
        <f t="shared" si="122"/>
        <v>44520</v>
      </c>
      <c r="Z624" s="1107">
        <v>45474</v>
      </c>
      <c r="AA624" s="95"/>
    </row>
    <row r="625" spans="1:27" ht="37.5">
      <c r="A625" s="1869"/>
      <c r="B625" s="1055">
        <f t="shared" si="121"/>
        <v>61</v>
      </c>
      <c r="C625" s="1056" t="str">
        <f t="shared" si="121"/>
        <v>У_Э</v>
      </c>
      <c r="D625" s="1057" t="s">
        <v>1626</v>
      </c>
      <c r="E625" s="1058" t="s">
        <v>368</v>
      </c>
      <c r="F625" s="1057" t="s">
        <v>1626</v>
      </c>
      <c r="G625" s="1059" t="s">
        <v>859</v>
      </c>
      <c r="H625" s="1060" t="s">
        <v>904</v>
      </c>
      <c r="I625" s="1061"/>
      <c r="J625" s="1062">
        <f t="shared" si="122"/>
        <v>44179</v>
      </c>
      <c r="K625" s="1062">
        <f t="shared" si="122"/>
        <v>44207</v>
      </c>
      <c r="L625" s="1062">
        <f t="shared" si="122"/>
        <v>44256</v>
      </c>
      <c r="M625" s="1062">
        <f t="shared" si="122"/>
        <v>44316</v>
      </c>
      <c r="N625" s="1062">
        <f t="shared" si="122"/>
        <v>44344</v>
      </c>
      <c r="O625" s="1062">
        <f t="shared" si="122"/>
        <v>44344</v>
      </c>
      <c r="P625" s="1062">
        <f t="shared" si="122"/>
        <v>44428</v>
      </c>
      <c r="Q625" s="1062">
        <f t="shared" si="122"/>
        <v>44460</v>
      </c>
      <c r="R625" s="1062">
        <f t="shared" si="122"/>
        <v>44460</v>
      </c>
      <c r="S625" s="1062">
        <f t="shared" si="122"/>
        <v>44459</v>
      </c>
      <c r="T625" s="1062">
        <f t="shared" si="122"/>
        <v>44459</v>
      </c>
      <c r="U625" s="1062">
        <f t="shared" si="122"/>
        <v>44480</v>
      </c>
      <c r="V625" s="1062">
        <f t="shared" si="122"/>
        <v>44487</v>
      </c>
      <c r="W625" s="1062">
        <f t="shared" si="122"/>
        <v>44490</v>
      </c>
      <c r="X625" s="1062">
        <f t="shared" si="122"/>
        <v>44495</v>
      </c>
      <c r="Y625" s="1063">
        <f t="shared" si="122"/>
        <v>44520</v>
      </c>
      <c r="Z625" s="1107">
        <v>45474</v>
      </c>
      <c r="AA625" s="95"/>
    </row>
    <row r="626" spans="1:27" ht="37.5">
      <c r="A626" s="1869"/>
      <c r="B626" s="1055">
        <f t="shared" si="121"/>
        <v>61</v>
      </c>
      <c r="C626" s="1056" t="str">
        <f t="shared" si="121"/>
        <v>У_Э</v>
      </c>
      <c r="D626" s="1057" t="s">
        <v>1626</v>
      </c>
      <c r="E626" s="1058" t="s">
        <v>370</v>
      </c>
      <c r="F626" s="1057" t="s">
        <v>1626</v>
      </c>
      <c r="G626" s="1059" t="s">
        <v>859</v>
      </c>
      <c r="H626" s="1060" t="s">
        <v>904</v>
      </c>
      <c r="I626" s="1061"/>
      <c r="J626" s="1062">
        <f t="shared" si="122"/>
        <v>44179</v>
      </c>
      <c r="K626" s="1062">
        <f t="shared" si="122"/>
        <v>44207</v>
      </c>
      <c r="L626" s="1062">
        <f t="shared" si="122"/>
        <v>44256</v>
      </c>
      <c r="M626" s="1062">
        <f t="shared" si="122"/>
        <v>44316</v>
      </c>
      <c r="N626" s="1062">
        <f t="shared" si="122"/>
        <v>44344</v>
      </c>
      <c r="O626" s="1062">
        <f t="shared" si="122"/>
        <v>44344</v>
      </c>
      <c r="P626" s="1062">
        <f t="shared" si="122"/>
        <v>44428</v>
      </c>
      <c r="Q626" s="1062">
        <f t="shared" si="122"/>
        <v>44460</v>
      </c>
      <c r="R626" s="1062">
        <f t="shared" si="122"/>
        <v>44460</v>
      </c>
      <c r="S626" s="1062">
        <f t="shared" si="122"/>
        <v>44459</v>
      </c>
      <c r="T626" s="1062">
        <f t="shared" si="122"/>
        <v>44459</v>
      </c>
      <c r="U626" s="1062">
        <f t="shared" si="122"/>
        <v>44480</v>
      </c>
      <c r="V626" s="1062">
        <f t="shared" si="122"/>
        <v>44487</v>
      </c>
      <c r="W626" s="1062">
        <f t="shared" si="122"/>
        <v>44490</v>
      </c>
      <c r="X626" s="1062">
        <f t="shared" si="122"/>
        <v>44495</v>
      </c>
      <c r="Y626" s="1063">
        <f t="shared" si="122"/>
        <v>44520</v>
      </c>
      <c r="Z626" s="1107">
        <v>45474</v>
      </c>
      <c r="AA626" s="95"/>
    </row>
    <row r="627" spans="1:27" ht="37.5">
      <c r="A627" s="1869"/>
      <c r="B627" s="1055">
        <f t="shared" si="121"/>
        <v>61</v>
      </c>
      <c r="C627" s="1056" t="str">
        <f t="shared" si="121"/>
        <v>У_Э</v>
      </c>
      <c r="D627" s="1057" t="s">
        <v>1626</v>
      </c>
      <c r="E627" s="1058" t="s">
        <v>372</v>
      </c>
      <c r="F627" s="1057" t="s">
        <v>1626</v>
      </c>
      <c r="G627" s="1059" t="s">
        <v>859</v>
      </c>
      <c r="H627" s="1060" t="s">
        <v>904</v>
      </c>
      <c r="I627" s="1061"/>
      <c r="J627" s="1062">
        <f t="shared" si="122"/>
        <v>44179</v>
      </c>
      <c r="K627" s="1062">
        <f t="shared" si="122"/>
        <v>44207</v>
      </c>
      <c r="L627" s="1062">
        <f t="shared" si="122"/>
        <v>44256</v>
      </c>
      <c r="M627" s="1062">
        <f t="shared" si="122"/>
        <v>44316</v>
      </c>
      <c r="N627" s="1062">
        <f t="shared" si="122"/>
        <v>44344</v>
      </c>
      <c r="O627" s="1062">
        <f t="shared" si="122"/>
        <v>44344</v>
      </c>
      <c r="P627" s="1062">
        <f t="shared" si="122"/>
        <v>44428</v>
      </c>
      <c r="Q627" s="1062">
        <f t="shared" si="122"/>
        <v>44460</v>
      </c>
      <c r="R627" s="1062">
        <f t="shared" si="122"/>
        <v>44460</v>
      </c>
      <c r="S627" s="1062">
        <f t="shared" si="122"/>
        <v>44459</v>
      </c>
      <c r="T627" s="1062">
        <f t="shared" si="122"/>
        <v>44459</v>
      </c>
      <c r="U627" s="1062">
        <f t="shared" si="122"/>
        <v>44480</v>
      </c>
      <c r="V627" s="1062">
        <f t="shared" si="122"/>
        <v>44487</v>
      </c>
      <c r="W627" s="1062">
        <f t="shared" si="122"/>
        <v>44490</v>
      </c>
      <c r="X627" s="1062">
        <f t="shared" si="122"/>
        <v>44495</v>
      </c>
      <c r="Y627" s="1063">
        <f t="shared" si="122"/>
        <v>44520</v>
      </c>
      <c r="Z627" s="1107">
        <v>45474</v>
      </c>
      <c r="AA627" s="95"/>
    </row>
    <row r="628" spans="1:27" ht="37.5">
      <c r="A628" s="1869"/>
      <c r="B628" s="1055">
        <f t="shared" si="121"/>
        <v>61</v>
      </c>
      <c r="C628" s="1056" t="str">
        <f t="shared" si="121"/>
        <v>У_Э</v>
      </c>
      <c r="D628" s="1057" t="s">
        <v>1626</v>
      </c>
      <c r="E628" s="1058" t="s">
        <v>374</v>
      </c>
      <c r="F628" s="1057" t="s">
        <v>1626</v>
      </c>
      <c r="G628" s="1059" t="s">
        <v>859</v>
      </c>
      <c r="H628" s="1060" t="s">
        <v>904</v>
      </c>
      <c r="I628" s="1061"/>
      <c r="J628" s="1062">
        <f t="shared" si="122"/>
        <v>44179</v>
      </c>
      <c r="K628" s="1062">
        <f t="shared" si="122"/>
        <v>44207</v>
      </c>
      <c r="L628" s="1062">
        <f t="shared" si="122"/>
        <v>44256</v>
      </c>
      <c r="M628" s="1062">
        <f t="shared" si="122"/>
        <v>44316</v>
      </c>
      <c r="N628" s="1062">
        <f t="shared" si="122"/>
        <v>44344</v>
      </c>
      <c r="O628" s="1062">
        <f t="shared" si="122"/>
        <v>44344</v>
      </c>
      <c r="P628" s="1062">
        <f t="shared" si="122"/>
        <v>44428</v>
      </c>
      <c r="Q628" s="1062">
        <f t="shared" si="122"/>
        <v>44460</v>
      </c>
      <c r="R628" s="1062">
        <f t="shared" si="122"/>
        <v>44460</v>
      </c>
      <c r="S628" s="1062">
        <f t="shared" si="122"/>
        <v>44459</v>
      </c>
      <c r="T628" s="1062">
        <f t="shared" si="122"/>
        <v>44459</v>
      </c>
      <c r="U628" s="1062">
        <f t="shared" si="122"/>
        <v>44480</v>
      </c>
      <c r="V628" s="1062">
        <f t="shared" si="122"/>
        <v>44487</v>
      </c>
      <c r="W628" s="1062">
        <f t="shared" si="122"/>
        <v>44490</v>
      </c>
      <c r="X628" s="1062">
        <f t="shared" si="122"/>
        <v>44495</v>
      </c>
      <c r="Y628" s="1063">
        <f t="shared" si="122"/>
        <v>44520</v>
      </c>
      <c r="Z628" s="1107">
        <v>45474</v>
      </c>
      <c r="AA628" s="95"/>
    </row>
    <row r="629" spans="1:27" ht="37.5">
      <c r="A629" s="1869"/>
      <c r="B629" s="1055">
        <f t="shared" si="121"/>
        <v>61</v>
      </c>
      <c r="C629" s="1056" t="str">
        <f t="shared" si="121"/>
        <v>У_Э</v>
      </c>
      <c r="D629" s="1057" t="s">
        <v>1626</v>
      </c>
      <c r="E629" s="1058" t="s">
        <v>376</v>
      </c>
      <c r="F629" s="1057" t="s">
        <v>1626</v>
      </c>
      <c r="G629" s="1059" t="s">
        <v>859</v>
      </c>
      <c r="H629" s="1060" t="s">
        <v>904</v>
      </c>
      <c r="I629" s="1061"/>
      <c r="J629" s="1062">
        <f t="shared" si="122"/>
        <v>44179</v>
      </c>
      <c r="K629" s="1062">
        <f t="shared" si="122"/>
        <v>44207</v>
      </c>
      <c r="L629" s="1062">
        <f t="shared" si="122"/>
        <v>44256</v>
      </c>
      <c r="M629" s="1062">
        <f t="shared" si="122"/>
        <v>44316</v>
      </c>
      <c r="N629" s="1062">
        <f t="shared" si="122"/>
        <v>44344</v>
      </c>
      <c r="O629" s="1062">
        <f t="shared" si="122"/>
        <v>44344</v>
      </c>
      <c r="P629" s="1062">
        <f t="shared" si="122"/>
        <v>44428</v>
      </c>
      <c r="Q629" s="1062">
        <f t="shared" si="122"/>
        <v>44460</v>
      </c>
      <c r="R629" s="1062">
        <f t="shared" si="122"/>
        <v>44460</v>
      </c>
      <c r="S629" s="1062">
        <f t="shared" si="122"/>
        <v>44459</v>
      </c>
      <c r="T629" s="1062">
        <f t="shared" si="122"/>
        <v>44459</v>
      </c>
      <c r="U629" s="1062">
        <f t="shared" si="122"/>
        <v>44480</v>
      </c>
      <c r="V629" s="1062">
        <f t="shared" si="122"/>
        <v>44487</v>
      </c>
      <c r="W629" s="1062">
        <f t="shared" si="122"/>
        <v>44490</v>
      </c>
      <c r="X629" s="1062">
        <f t="shared" si="122"/>
        <v>44495</v>
      </c>
      <c r="Y629" s="1063">
        <f t="shared" si="122"/>
        <v>44520</v>
      </c>
      <c r="Z629" s="1107">
        <v>45474</v>
      </c>
      <c r="AA629" s="95"/>
    </row>
    <row r="630" spans="1:27" ht="37.5">
      <c r="A630" s="1869"/>
      <c r="B630" s="1055">
        <f t="shared" si="121"/>
        <v>61</v>
      </c>
      <c r="C630" s="1056" t="str">
        <f t="shared" si="121"/>
        <v>У_Э</v>
      </c>
      <c r="D630" s="1057" t="s">
        <v>1626</v>
      </c>
      <c r="E630" s="1058" t="s">
        <v>378</v>
      </c>
      <c r="F630" s="1057" t="s">
        <v>1626</v>
      </c>
      <c r="G630" s="1059" t="s">
        <v>859</v>
      </c>
      <c r="H630" s="1060" t="s">
        <v>904</v>
      </c>
      <c r="I630" s="1061"/>
      <c r="J630" s="1062">
        <f t="shared" si="122"/>
        <v>44179</v>
      </c>
      <c r="K630" s="1062">
        <f t="shared" si="122"/>
        <v>44207</v>
      </c>
      <c r="L630" s="1062">
        <f t="shared" si="122"/>
        <v>44256</v>
      </c>
      <c r="M630" s="1062">
        <f t="shared" si="122"/>
        <v>44316</v>
      </c>
      <c r="N630" s="1062">
        <f t="shared" si="122"/>
        <v>44344</v>
      </c>
      <c r="O630" s="1062">
        <f t="shared" si="122"/>
        <v>44344</v>
      </c>
      <c r="P630" s="1062">
        <f t="shared" si="122"/>
        <v>44428</v>
      </c>
      <c r="Q630" s="1062">
        <f t="shared" si="122"/>
        <v>44460</v>
      </c>
      <c r="R630" s="1062">
        <f t="shared" si="122"/>
        <v>44460</v>
      </c>
      <c r="S630" s="1062">
        <f t="shared" si="122"/>
        <v>44459</v>
      </c>
      <c r="T630" s="1062">
        <f t="shared" si="122"/>
        <v>44459</v>
      </c>
      <c r="U630" s="1062">
        <f t="shared" si="122"/>
        <v>44480</v>
      </c>
      <c r="V630" s="1062">
        <f t="shared" si="122"/>
        <v>44487</v>
      </c>
      <c r="W630" s="1062">
        <f t="shared" si="122"/>
        <v>44490</v>
      </c>
      <c r="X630" s="1062">
        <f t="shared" si="122"/>
        <v>44495</v>
      </c>
      <c r="Y630" s="1063">
        <f t="shared" si="122"/>
        <v>44520</v>
      </c>
      <c r="Z630" s="1107">
        <v>45474</v>
      </c>
      <c r="AA630" s="95"/>
    </row>
    <row r="631" spans="1:27" ht="37.5">
      <c r="A631" s="1869"/>
      <c r="B631" s="1055">
        <f t="shared" si="121"/>
        <v>61</v>
      </c>
      <c r="C631" s="1056" t="str">
        <f t="shared" si="121"/>
        <v>У_Э</v>
      </c>
      <c r="D631" s="1057" t="s">
        <v>1626</v>
      </c>
      <c r="E631" s="1058" t="s">
        <v>588</v>
      </c>
      <c r="F631" s="1057" t="s">
        <v>1626</v>
      </c>
      <c r="G631" s="1059" t="s">
        <v>859</v>
      </c>
      <c r="H631" s="1060" t="s">
        <v>905</v>
      </c>
      <c r="I631" s="1061"/>
      <c r="J631" s="1062">
        <f t="shared" si="122"/>
        <v>44179</v>
      </c>
      <c r="K631" s="1062">
        <f t="shared" si="122"/>
        <v>44207</v>
      </c>
      <c r="L631" s="1062">
        <f t="shared" si="122"/>
        <v>44256</v>
      </c>
      <c r="M631" s="1062">
        <f t="shared" si="122"/>
        <v>44316</v>
      </c>
      <c r="N631" s="1062">
        <f t="shared" si="122"/>
        <v>44344</v>
      </c>
      <c r="O631" s="1062">
        <f t="shared" si="122"/>
        <v>44344</v>
      </c>
      <c r="P631" s="1062">
        <f t="shared" si="122"/>
        <v>44428</v>
      </c>
      <c r="Q631" s="1062">
        <f t="shared" si="122"/>
        <v>44460</v>
      </c>
      <c r="R631" s="1062">
        <f t="shared" si="122"/>
        <v>44460</v>
      </c>
      <c r="S631" s="1062">
        <f t="shared" si="122"/>
        <v>44459</v>
      </c>
      <c r="T631" s="1062">
        <f t="shared" si="122"/>
        <v>44459</v>
      </c>
      <c r="U631" s="1062">
        <f t="shared" si="122"/>
        <v>44480</v>
      </c>
      <c r="V631" s="1062">
        <f t="shared" si="122"/>
        <v>44487</v>
      </c>
      <c r="W631" s="1062">
        <f t="shared" si="122"/>
        <v>44490</v>
      </c>
      <c r="X631" s="1062">
        <f t="shared" si="122"/>
        <v>44495</v>
      </c>
      <c r="Y631" s="1063">
        <f t="shared" si="122"/>
        <v>44520</v>
      </c>
      <c r="Z631" s="1107">
        <v>44852</v>
      </c>
      <c r="AA631" s="95"/>
    </row>
    <row r="632" spans="1:27" ht="37.5">
      <c r="A632" s="1869"/>
      <c r="B632" s="1055">
        <f t="shared" si="121"/>
        <v>61</v>
      </c>
      <c r="C632" s="1056" t="str">
        <f t="shared" si="121"/>
        <v>У_Э</v>
      </c>
      <c r="D632" s="1057" t="s">
        <v>1626</v>
      </c>
      <c r="E632" s="1058" t="s">
        <v>906</v>
      </c>
      <c r="F632" s="1057" t="s">
        <v>1626</v>
      </c>
      <c r="G632" s="1059" t="s">
        <v>859</v>
      </c>
      <c r="H632" s="1060" t="s">
        <v>907</v>
      </c>
      <c r="I632" s="1061"/>
      <c r="J632" s="1062">
        <f t="shared" ref="J632:Y644" si="123">J$601</f>
        <v>44179</v>
      </c>
      <c r="K632" s="1062">
        <f t="shared" si="123"/>
        <v>44207</v>
      </c>
      <c r="L632" s="1062">
        <f t="shared" si="123"/>
        <v>44256</v>
      </c>
      <c r="M632" s="1062">
        <f t="shared" si="123"/>
        <v>44316</v>
      </c>
      <c r="N632" s="1062">
        <f t="shared" si="123"/>
        <v>44344</v>
      </c>
      <c r="O632" s="1062">
        <f t="shared" si="123"/>
        <v>44344</v>
      </c>
      <c r="P632" s="1062">
        <f t="shared" si="123"/>
        <v>44428</v>
      </c>
      <c r="Q632" s="1062">
        <f t="shared" si="123"/>
        <v>44460</v>
      </c>
      <c r="R632" s="1062">
        <f t="shared" si="123"/>
        <v>44460</v>
      </c>
      <c r="S632" s="1062">
        <f t="shared" si="123"/>
        <v>44459</v>
      </c>
      <c r="T632" s="1062">
        <f t="shared" si="123"/>
        <v>44459</v>
      </c>
      <c r="U632" s="1062">
        <f t="shared" si="123"/>
        <v>44480</v>
      </c>
      <c r="V632" s="1062">
        <f t="shared" si="123"/>
        <v>44487</v>
      </c>
      <c r="W632" s="1062">
        <f t="shared" si="123"/>
        <v>44490</v>
      </c>
      <c r="X632" s="1062">
        <f t="shared" si="123"/>
        <v>44495</v>
      </c>
      <c r="Y632" s="1063">
        <f t="shared" si="123"/>
        <v>44520</v>
      </c>
      <c r="Z632" s="1107">
        <v>45016</v>
      </c>
      <c r="AA632" s="95"/>
    </row>
    <row r="633" spans="1:27" ht="37.5">
      <c r="A633" s="1869"/>
      <c r="B633" s="1055">
        <f t="shared" si="121"/>
        <v>61</v>
      </c>
      <c r="C633" s="1056" t="str">
        <f t="shared" si="121"/>
        <v>У_Э</v>
      </c>
      <c r="D633" s="1057" t="s">
        <v>1626</v>
      </c>
      <c r="E633" s="1058" t="s">
        <v>908</v>
      </c>
      <c r="F633" s="1057" t="s">
        <v>1626</v>
      </c>
      <c r="G633" s="1059" t="s">
        <v>859</v>
      </c>
      <c r="H633" s="1060" t="s">
        <v>907</v>
      </c>
      <c r="I633" s="1061"/>
      <c r="J633" s="1062">
        <f t="shared" si="123"/>
        <v>44179</v>
      </c>
      <c r="K633" s="1062">
        <f t="shared" si="123"/>
        <v>44207</v>
      </c>
      <c r="L633" s="1062">
        <f t="shared" si="123"/>
        <v>44256</v>
      </c>
      <c r="M633" s="1062">
        <f t="shared" si="123"/>
        <v>44316</v>
      </c>
      <c r="N633" s="1062">
        <f t="shared" si="123"/>
        <v>44344</v>
      </c>
      <c r="O633" s="1062">
        <f t="shared" si="123"/>
        <v>44344</v>
      </c>
      <c r="P633" s="1062">
        <f t="shared" si="123"/>
        <v>44428</v>
      </c>
      <c r="Q633" s="1062">
        <f t="shared" si="123"/>
        <v>44460</v>
      </c>
      <c r="R633" s="1062">
        <f t="shared" si="123"/>
        <v>44460</v>
      </c>
      <c r="S633" s="1062">
        <f t="shared" si="123"/>
        <v>44459</v>
      </c>
      <c r="T633" s="1062">
        <f t="shared" si="123"/>
        <v>44459</v>
      </c>
      <c r="U633" s="1062">
        <f t="shared" si="123"/>
        <v>44480</v>
      </c>
      <c r="V633" s="1062">
        <f t="shared" si="123"/>
        <v>44487</v>
      </c>
      <c r="W633" s="1062">
        <f t="shared" si="123"/>
        <v>44490</v>
      </c>
      <c r="X633" s="1062">
        <f t="shared" si="123"/>
        <v>44495</v>
      </c>
      <c r="Y633" s="1063">
        <f t="shared" si="123"/>
        <v>44520</v>
      </c>
      <c r="Z633" s="1107">
        <v>44816</v>
      </c>
      <c r="AA633" s="95"/>
    </row>
    <row r="634" spans="1:27" ht="37.5">
      <c r="A634" s="1869"/>
      <c r="B634" s="1055">
        <f t="shared" si="121"/>
        <v>61</v>
      </c>
      <c r="C634" s="1056" t="str">
        <f t="shared" si="121"/>
        <v>У_Э</v>
      </c>
      <c r="D634" s="1057" t="s">
        <v>1626</v>
      </c>
      <c r="E634" s="1058" t="s">
        <v>909</v>
      </c>
      <c r="F634" s="1057" t="s">
        <v>1626</v>
      </c>
      <c r="G634" s="1059" t="s">
        <v>859</v>
      </c>
      <c r="H634" s="1060" t="s">
        <v>907</v>
      </c>
      <c r="I634" s="1061"/>
      <c r="J634" s="1062">
        <f t="shared" si="123"/>
        <v>44179</v>
      </c>
      <c r="K634" s="1062">
        <f t="shared" si="123"/>
        <v>44207</v>
      </c>
      <c r="L634" s="1062">
        <f t="shared" si="123"/>
        <v>44256</v>
      </c>
      <c r="M634" s="1062">
        <f t="shared" si="123"/>
        <v>44316</v>
      </c>
      <c r="N634" s="1062">
        <f t="shared" si="123"/>
        <v>44344</v>
      </c>
      <c r="O634" s="1062">
        <f t="shared" si="123"/>
        <v>44344</v>
      </c>
      <c r="P634" s="1062">
        <f t="shared" si="123"/>
        <v>44428</v>
      </c>
      <c r="Q634" s="1062">
        <f t="shared" si="123"/>
        <v>44460</v>
      </c>
      <c r="R634" s="1062">
        <f t="shared" si="123"/>
        <v>44460</v>
      </c>
      <c r="S634" s="1062">
        <f t="shared" si="123"/>
        <v>44459</v>
      </c>
      <c r="T634" s="1062">
        <f t="shared" si="123"/>
        <v>44459</v>
      </c>
      <c r="U634" s="1062">
        <f t="shared" si="123"/>
        <v>44480</v>
      </c>
      <c r="V634" s="1062">
        <f t="shared" si="123"/>
        <v>44487</v>
      </c>
      <c r="W634" s="1062">
        <f t="shared" si="123"/>
        <v>44490</v>
      </c>
      <c r="X634" s="1062">
        <f t="shared" si="123"/>
        <v>44495</v>
      </c>
      <c r="Y634" s="1063">
        <f t="shared" si="123"/>
        <v>44520</v>
      </c>
      <c r="Z634" s="1107">
        <v>45072</v>
      </c>
      <c r="AA634" s="95"/>
    </row>
    <row r="635" spans="1:27" ht="37.5">
      <c r="A635" s="1869"/>
      <c r="B635" s="1055">
        <f t="shared" si="121"/>
        <v>61</v>
      </c>
      <c r="C635" s="1056" t="str">
        <f t="shared" si="121"/>
        <v>У_Э</v>
      </c>
      <c r="D635" s="1057" t="s">
        <v>1626</v>
      </c>
      <c r="E635" s="1058" t="s">
        <v>910</v>
      </c>
      <c r="F635" s="1057" t="s">
        <v>1626</v>
      </c>
      <c r="G635" s="1059" t="s">
        <v>859</v>
      </c>
      <c r="H635" s="1060" t="s">
        <v>907</v>
      </c>
      <c r="I635" s="1061"/>
      <c r="J635" s="1062">
        <f t="shared" si="123"/>
        <v>44179</v>
      </c>
      <c r="K635" s="1062">
        <f t="shared" si="123"/>
        <v>44207</v>
      </c>
      <c r="L635" s="1062">
        <f t="shared" si="123"/>
        <v>44256</v>
      </c>
      <c r="M635" s="1062">
        <f t="shared" si="123"/>
        <v>44316</v>
      </c>
      <c r="N635" s="1062">
        <f t="shared" si="123"/>
        <v>44344</v>
      </c>
      <c r="O635" s="1062">
        <f t="shared" si="123"/>
        <v>44344</v>
      </c>
      <c r="P635" s="1062">
        <f t="shared" si="123"/>
        <v>44428</v>
      </c>
      <c r="Q635" s="1062">
        <f t="shared" si="123"/>
        <v>44460</v>
      </c>
      <c r="R635" s="1062">
        <f t="shared" si="123"/>
        <v>44460</v>
      </c>
      <c r="S635" s="1062">
        <f t="shared" si="123"/>
        <v>44459</v>
      </c>
      <c r="T635" s="1062">
        <f t="shared" si="123"/>
        <v>44459</v>
      </c>
      <c r="U635" s="1062">
        <f t="shared" si="123"/>
        <v>44480</v>
      </c>
      <c r="V635" s="1062">
        <f t="shared" si="123"/>
        <v>44487</v>
      </c>
      <c r="W635" s="1062">
        <f t="shared" si="123"/>
        <v>44490</v>
      </c>
      <c r="X635" s="1062">
        <f t="shared" si="123"/>
        <v>44495</v>
      </c>
      <c r="Y635" s="1063">
        <f t="shared" si="123"/>
        <v>44520</v>
      </c>
      <c r="Z635" s="1107">
        <v>45022</v>
      </c>
      <c r="AA635" s="95"/>
    </row>
    <row r="636" spans="1:27" ht="37.5">
      <c r="A636" s="1869"/>
      <c r="B636" s="1055">
        <f t="shared" si="121"/>
        <v>61</v>
      </c>
      <c r="C636" s="1056" t="str">
        <f t="shared" si="121"/>
        <v>У_Э</v>
      </c>
      <c r="D636" s="1057" t="s">
        <v>1626</v>
      </c>
      <c r="E636" s="1058" t="s">
        <v>246</v>
      </c>
      <c r="F636" s="1057" t="s">
        <v>1626</v>
      </c>
      <c r="G636" s="1059" t="s">
        <v>859</v>
      </c>
      <c r="H636" s="1060" t="s">
        <v>907</v>
      </c>
      <c r="I636" s="1061"/>
      <c r="J636" s="1062">
        <f t="shared" si="123"/>
        <v>44179</v>
      </c>
      <c r="K636" s="1062">
        <f t="shared" si="123"/>
        <v>44207</v>
      </c>
      <c r="L636" s="1062">
        <f t="shared" si="123"/>
        <v>44256</v>
      </c>
      <c r="M636" s="1062">
        <f t="shared" si="123"/>
        <v>44316</v>
      </c>
      <c r="N636" s="1062">
        <f t="shared" si="123"/>
        <v>44344</v>
      </c>
      <c r="O636" s="1062">
        <f t="shared" si="123"/>
        <v>44344</v>
      </c>
      <c r="P636" s="1062">
        <f t="shared" si="123"/>
        <v>44428</v>
      </c>
      <c r="Q636" s="1062">
        <f t="shared" si="123"/>
        <v>44460</v>
      </c>
      <c r="R636" s="1062">
        <f t="shared" si="123"/>
        <v>44460</v>
      </c>
      <c r="S636" s="1062">
        <f t="shared" si="123"/>
        <v>44459</v>
      </c>
      <c r="T636" s="1062">
        <f t="shared" si="123"/>
        <v>44459</v>
      </c>
      <c r="U636" s="1062">
        <f t="shared" si="123"/>
        <v>44480</v>
      </c>
      <c r="V636" s="1062">
        <f t="shared" si="123"/>
        <v>44487</v>
      </c>
      <c r="W636" s="1062">
        <f t="shared" si="123"/>
        <v>44490</v>
      </c>
      <c r="X636" s="1062">
        <f t="shared" si="123"/>
        <v>44495</v>
      </c>
      <c r="Y636" s="1063">
        <f t="shared" si="123"/>
        <v>44520</v>
      </c>
      <c r="Z636" s="1107">
        <v>45022</v>
      </c>
      <c r="AA636" s="95"/>
    </row>
    <row r="637" spans="1:27" ht="37.5">
      <c r="A637" s="1869"/>
      <c r="B637" s="1055">
        <f t="shared" si="121"/>
        <v>61</v>
      </c>
      <c r="C637" s="1056" t="str">
        <f t="shared" si="121"/>
        <v>У_Э</v>
      </c>
      <c r="D637" s="1057" t="s">
        <v>1626</v>
      </c>
      <c r="E637" s="1058" t="s">
        <v>248</v>
      </c>
      <c r="F637" s="1057" t="s">
        <v>1626</v>
      </c>
      <c r="G637" s="1059" t="s">
        <v>859</v>
      </c>
      <c r="H637" s="1060" t="s">
        <v>907</v>
      </c>
      <c r="I637" s="1061"/>
      <c r="J637" s="1062">
        <f t="shared" si="123"/>
        <v>44179</v>
      </c>
      <c r="K637" s="1062">
        <f t="shared" si="123"/>
        <v>44207</v>
      </c>
      <c r="L637" s="1062">
        <f t="shared" si="123"/>
        <v>44256</v>
      </c>
      <c r="M637" s="1062">
        <f t="shared" si="123"/>
        <v>44316</v>
      </c>
      <c r="N637" s="1062">
        <f t="shared" si="123"/>
        <v>44344</v>
      </c>
      <c r="O637" s="1062">
        <f t="shared" si="123"/>
        <v>44344</v>
      </c>
      <c r="P637" s="1062">
        <f t="shared" si="123"/>
        <v>44428</v>
      </c>
      <c r="Q637" s="1062">
        <f t="shared" si="123"/>
        <v>44460</v>
      </c>
      <c r="R637" s="1062">
        <f t="shared" si="123"/>
        <v>44460</v>
      </c>
      <c r="S637" s="1062">
        <f t="shared" si="123"/>
        <v>44459</v>
      </c>
      <c r="T637" s="1062">
        <f t="shared" si="123"/>
        <v>44459</v>
      </c>
      <c r="U637" s="1062">
        <f t="shared" si="123"/>
        <v>44480</v>
      </c>
      <c r="V637" s="1062">
        <f t="shared" si="123"/>
        <v>44487</v>
      </c>
      <c r="W637" s="1062">
        <f t="shared" si="123"/>
        <v>44490</v>
      </c>
      <c r="X637" s="1062">
        <f t="shared" si="123"/>
        <v>44495</v>
      </c>
      <c r="Y637" s="1063">
        <f t="shared" si="123"/>
        <v>44520</v>
      </c>
      <c r="Z637" s="1107">
        <v>44987</v>
      </c>
      <c r="AA637" s="95"/>
    </row>
    <row r="638" spans="1:27" ht="37.5">
      <c r="A638" s="1869"/>
      <c r="B638" s="1055">
        <f t="shared" si="121"/>
        <v>61</v>
      </c>
      <c r="C638" s="1056" t="str">
        <f t="shared" si="121"/>
        <v>У_Э</v>
      </c>
      <c r="D638" s="1057" t="s">
        <v>1626</v>
      </c>
      <c r="E638" s="1058" t="s">
        <v>250</v>
      </c>
      <c r="F638" s="1057" t="s">
        <v>1626</v>
      </c>
      <c r="G638" s="1059" t="s">
        <v>859</v>
      </c>
      <c r="H638" s="1060" t="s">
        <v>907</v>
      </c>
      <c r="I638" s="1061"/>
      <c r="J638" s="1062">
        <f t="shared" si="123"/>
        <v>44179</v>
      </c>
      <c r="K638" s="1062">
        <f t="shared" si="123"/>
        <v>44207</v>
      </c>
      <c r="L638" s="1062">
        <f t="shared" si="123"/>
        <v>44256</v>
      </c>
      <c r="M638" s="1062">
        <f t="shared" si="123"/>
        <v>44316</v>
      </c>
      <c r="N638" s="1062">
        <f t="shared" si="123"/>
        <v>44344</v>
      </c>
      <c r="O638" s="1062">
        <f t="shared" si="123"/>
        <v>44344</v>
      </c>
      <c r="P638" s="1062">
        <f t="shared" si="123"/>
        <v>44428</v>
      </c>
      <c r="Q638" s="1062">
        <f t="shared" si="123"/>
        <v>44460</v>
      </c>
      <c r="R638" s="1062">
        <f t="shared" si="123"/>
        <v>44460</v>
      </c>
      <c r="S638" s="1062">
        <f t="shared" si="123"/>
        <v>44459</v>
      </c>
      <c r="T638" s="1062">
        <f t="shared" si="123"/>
        <v>44459</v>
      </c>
      <c r="U638" s="1062">
        <f t="shared" si="123"/>
        <v>44480</v>
      </c>
      <c r="V638" s="1062">
        <f t="shared" si="123"/>
        <v>44487</v>
      </c>
      <c r="W638" s="1062">
        <f t="shared" si="123"/>
        <v>44490</v>
      </c>
      <c r="X638" s="1062">
        <f t="shared" si="123"/>
        <v>44495</v>
      </c>
      <c r="Y638" s="1063">
        <f t="shared" si="123"/>
        <v>44520</v>
      </c>
      <c r="Z638" s="1107">
        <v>45122</v>
      </c>
      <c r="AA638" s="95"/>
    </row>
    <row r="639" spans="1:27" ht="37.5">
      <c r="A639" s="1869"/>
      <c r="B639" s="1055">
        <f t="shared" si="121"/>
        <v>61</v>
      </c>
      <c r="C639" s="1056" t="str">
        <f t="shared" si="121"/>
        <v>У_Э</v>
      </c>
      <c r="D639" s="1057" t="s">
        <v>1626</v>
      </c>
      <c r="E639" s="1058" t="s">
        <v>252</v>
      </c>
      <c r="F639" s="1057" t="s">
        <v>1626</v>
      </c>
      <c r="G639" s="1059" t="s">
        <v>859</v>
      </c>
      <c r="H639" s="1060" t="s">
        <v>907</v>
      </c>
      <c r="I639" s="1061"/>
      <c r="J639" s="1062">
        <f t="shared" si="123"/>
        <v>44179</v>
      </c>
      <c r="K639" s="1062">
        <f t="shared" si="123"/>
        <v>44207</v>
      </c>
      <c r="L639" s="1062">
        <f t="shared" si="123"/>
        <v>44256</v>
      </c>
      <c r="M639" s="1062">
        <f t="shared" si="123"/>
        <v>44316</v>
      </c>
      <c r="N639" s="1062">
        <f t="shared" si="123"/>
        <v>44344</v>
      </c>
      <c r="O639" s="1062">
        <f t="shared" si="123"/>
        <v>44344</v>
      </c>
      <c r="P639" s="1062">
        <f t="shared" si="123"/>
        <v>44428</v>
      </c>
      <c r="Q639" s="1062">
        <f t="shared" si="123"/>
        <v>44460</v>
      </c>
      <c r="R639" s="1062">
        <f t="shared" si="123"/>
        <v>44460</v>
      </c>
      <c r="S639" s="1062">
        <f t="shared" si="123"/>
        <v>44459</v>
      </c>
      <c r="T639" s="1062">
        <f t="shared" si="123"/>
        <v>44459</v>
      </c>
      <c r="U639" s="1062">
        <f t="shared" si="123"/>
        <v>44480</v>
      </c>
      <c r="V639" s="1062">
        <f t="shared" si="123"/>
        <v>44487</v>
      </c>
      <c r="W639" s="1062">
        <f t="shared" si="123"/>
        <v>44490</v>
      </c>
      <c r="X639" s="1062">
        <f t="shared" si="123"/>
        <v>44495</v>
      </c>
      <c r="Y639" s="1063">
        <f t="shared" si="123"/>
        <v>44520</v>
      </c>
      <c r="Z639" s="1107">
        <v>45022</v>
      </c>
      <c r="AA639" s="95"/>
    </row>
    <row r="640" spans="1:27">
      <c r="A640" s="1869"/>
      <c r="B640" s="1055">
        <f t="shared" si="121"/>
        <v>61</v>
      </c>
      <c r="C640" s="1056" t="str">
        <f t="shared" si="121"/>
        <v>У_Э</v>
      </c>
      <c r="D640" s="1057" t="s">
        <v>1626</v>
      </c>
      <c r="E640" s="1058" t="s">
        <v>586</v>
      </c>
      <c r="F640" s="1057" t="s">
        <v>1626</v>
      </c>
      <c r="G640" s="1059" t="s">
        <v>859</v>
      </c>
      <c r="H640" s="1060" t="s">
        <v>911</v>
      </c>
      <c r="I640" s="1061"/>
      <c r="J640" s="1062">
        <f t="shared" si="123"/>
        <v>44179</v>
      </c>
      <c r="K640" s="1062">
        <f t="shared" si="123"/>
        <v>44207</v>
      </c>
      <c r="L640" s="1062">
        <f t="shared" si="123"/>
        <v>44256</v>
      </c>
      <c r="M640" s="1062">
        <f t="shared" si="123"/>
        <v>44316</v>
      </c>
      <c r="N640" s="1062">
        <f t="shared" si="123"/>
        <v>44344</v>
      </c>
      <c r="O640" s="1062">
        <f t="shared" si="123"/>
        <v>44344</v>
      </c>
      <c r="P640" s="1062">
        <f t="shared" si="123"/>
        <v>44428</v>
      </c>
      <c r="Q640" s="1062">
        <f t="shared" si="123"/>
        <v>44460</v>
      </c>
      <c r="R640" s="1062">
        <f t="shared" si="123"/>
        <v>44460</v>
      </c>
      <c r="S640" s="1062">
        <f t="shared" si="123"/>
        <v>44459</v>
      </c>
      <c r="T640" s="1062">
        <f t="shared" si="123"/>
        <v>44459</v>
      </c>
      <c r="U640" s="1062">
        <f t="shared" si="123"/>
        <v>44480</v>
      </c>
      <c r="V640" s="1062">
        <f t="shared" si="123"/>
        <v>44487</v>
      </c>
      <c r="W640" s="1062">
        <f t="shared" si="123"/>
        <v>44490</v>
      </c>
      <c r="X640" s="1062">
        <f t="shared" si="123"/>
        <v>44495</v>
      </c>
      <c r="Y640" s="1063">
        <f t="shared" si="123"/>
        <v>44520</v>
      </c>
      <c r="Z640" s="1107">
        <v>45244</v>
      </c>
      <c r="AA640" s="95"/>
    </row>
    <row r="641" spans="1:27" ht="37.5">
      <c r="A641" s="1869"/>
      <c r="B641" s="1055">
        <f t="shared" si="121"/>
        <v>61</v>
      </c>
      <c r="C641" s="1056" t="str">
        <f t="shared" si="121"/>
        <v>У_Э</v>
      </c>
      <c r="D641" s="1057" t="s">
        <v>1626</v>
      </c>
      <c r="E641" s="1058" t="s">
        <v>806</v>
      </c>
      <c r="F641" s="1057" t="s">
        <v>1626</v>
      </c>
      <c r="G641" s="1059" t="s">
        <v>859</v>
      </c>
      <c r="H641" s="1060" t="s">
        <v>912</v>
      </c>
      <c r="I641" s="1061"/>
      <c r="J641" s="1062">
        <f t="shared" si="123"/>
        <v>44179</v>
      </c>
      <c r="K641" s="1062">
        <f t="shared" si="123"/>
        <v>44207</v>
      </c>
      <c r="L641" s="1062">
        <f t="shared" si="123"/>
        <v>44256</v>
      </c>
      <c r="M641" s="1062">
        <f t="shared" si="123"/>
        <v>44316</v>
      </c>
      <c r="N641" s="1062">
        <f t="shared" si="123"/>
        <v>44344</v>
      </c>
      <c r="O641" s="1062">
        <f t="shared" si="123"/>
        <v>44344</v>
      </c>
      <c r="P641" s="1062">
        <f t="shared" si="123"/>
        <v>44428</v>
      </c>
      <c r="Q641" s="1062">
        <f t="shared" si="123"/>
        <v>44460</v>
      </c>
      <c r="R641" s="1062">
        <f t="shared" si="123"/>
        <v>44460</v>
      </c>
      <c r="S641" s="1062">
        <f t="shared" si="123"/>
        <v>44459</v>
      </c>
      <c r="T641" s="1062">
        <f t="shared" si="123"/>
        <v>44459</v>
      </c>
      <c r="U641" s="1062">
        <f t="shared" si="123"/>
        <v>44480</v>
      </c>
      <c r="V641" s="1062">
        <f t="shared" si="123"/>
        <v>44487</v>
      </c>
      <c r="W641" s="1062">
        <f t="shared" si="123"/>
        <v>44490</v>
      </c>
      <c r="X641" s="1062">
        <f t="shared" si="123"/>
        <v>44495</v>
      </c>
      <c r="Y641" s="1063">
        <f t="shared" si="123"/>
        <v>44520</v>
      </c>
      <c r="Z641" s="1064">
        <v>44983</v>
      </c>
      <c r="AA641" s="95"/>
    </row>
    <row r="642" spans="1:27" ht="37.5">
      <c r="A642" s="1869"/>
      <c r="B642" s="1055">
        <f t="shared" si="121"/>
        <v>61</v>
      </c>
      <c r="C642" s="1056" t="str">
        <f t="shared" si="121"/>
        <v>У_Э</v>
      </c>
      <c r="D642" s="1057" t="s">
        <v>1626</v>
      </c>
      <c r="E642" s="1058" t="s">
        <v>808</v>
      </c>
      <c r="F642" s="1057" t="s">
        <v>1626</v>
      </c>
      <c r="G642" s="1059" t="s">
        <v>859</v>
      </c>
      <c r="H642" s="1060" t="s">
        <v>912</v>
      </c>
      <c r="I642" s="1061"/>
      <c r="J642" s="1062">
        <f t="shared" si="123"/>
        <v>44179</v>
      </c>
      <c r="K642" s="1062">
        <f t="shared" si="123"/>
        <v>44207</v>
      </c>
      <c r="L642" s="1062">
        <f t="shared" si="123"/>
        <v>44256</v>
      </c>
      <c r="M642" s="1062">
        <f t="shared" si="123"/>
        <v>44316</v>
      </c>
      <c r="N642" s="1062">
        <f t="shared" si="123"/>
        <v>44344</v>
      </c>
      <c r="O642" s="1062">
        <f t="shared" si="123"/>
        <v>44344</v>
      </c>
      <c r="P642" s="1062">
        <f t="shared" si="123"/>
        <v>44428</v>
      </c>
      <c r="Q642" s="1062">
        <f t="shared" si="123"/>
        <v>44460</v>
      </c>
      <c r="R642" s="1062">
        <f t="shared" si="123"/>
        <v>44460</v>
      </c>
      <c r="S642" s="1062">
        <f t="shared" si="123"/>
        <v>44459</v>
      </c>
      <c r="T642" s="1062">
        <f t="shared" si="123"/>
        <v>44459</v>
      </c>
      <c r="U642" s="1062">
        <f t="shared" si="123"/>
        <v>44480</v>
      </c>
      <c r="V642" s="1062">
        <f t="shared" si="123"/>
        <v>44487</v>
      </c>
      <c r="W642" s="1062">
        <f t="shared" si="123"/>
        <v>44490</v>
      </c>
      <c r="X642" s="1062">
        <f t="shared" si="123"/>
        <v>44495</v>
      </c>
      <c r="Y642" s="1063">
        <f t="shared" si="123"/>
        <v>44520</v>
      </c>
      <c r="Z642" s="1064">
        <v>44983</v>
      </c>
      <c r="AA642" s="95"/>
    </row>
    <row r="643" spans="1:27" ht="37.5">
      <c r="A643" s="1869"/>
      <c r="B643" s="1055">
        <f t="shared" si="121"/>
        <v>61</v>
      </c>
      <c r="C643" s="1056" t="str">
        <f t="shared" si="121"/>
        <v>У_Э</v>
      </c>
      <c r="D643" s="1057" t="s">
        <v>1626</v>
      </c>
      <c r="E643" s="1058" t="s">
        <v>809</v>
      </c>
      <c r="F643" s="1057" t="s">
        <v>1626</v>
      </c>
      <c r="G643" s="1059" t="s">
        <v>859</v>
      </c>
      <c r="H643" s="1060" t="s">
        <v>912</v>
      </c>
      <c r="I643" s="1061"/>
      <c r="J643" s="1062">
        <f t="shared" si="123"/>
        <v>44179</v>
      </c>
      <c r="K643" s="1062">
        <f t="shared" si="123"/>
        <v>44207</v>
      </c>
      <c r="L643" s="1062">
        <f t="shared" si="123"/>
        <v>44256</v>
      </c>
      <c r="M643" s="1062">
        <f t="shared" si="123"/>
        <v>44316</v>
      </c>
      <c r="N643" s="1062">
        <f t="shared" si="123"/>
        <v>44344</v>
      </c>
      <c r="O643" s="1062">
        <f t="shared" si="123"/>
        <v>44344</v>
      </c>
      <c r="P643" s="1062">
        <f t="shared" si="123"/>
        <v>44428</v>
      </c>
      <c r="Q643" s="1062">
        <f t="shared" si="123"/>
        <v>44460</v>
      </c>
      <c r="R643" s="1062">
        <f t="shared" si="123"/>
        <v>44460</v>
      </c>
      <c r="S643" s="1062">
        <f t="shared" si="123"/>
        <v>44459</v>
      </c>
      <c r="T643" s="1062">
        <f t="shared" si="123"/>
        <v>44459</v>
      </c>
      <c r="U643" s="1062">
        <f t="shared" si="123"/>
        <v>44480</v>
      </c>
      <c r="V643" s="1062">
        <f t="shared" si="123"/>
        <v>44487</v>
      </c>
      <c r="W643" s="1062">
        <f t="shared" si="123"/>
        <v>44490</v>
      </c>
      <c r="X643" s="1062">
        <f t="shared" si="123"/>
        <v>44495</v>
      </c>
      <c r="Y643" s="1063">
        <f t="shared" si="123"/>
        <v>44520</v>
      </c>
      <c r="Z643" s="1064">
        <v>44983</v>
      </c>
      <c r="AA643" s="95"/>
    </row>
    <row r="644" spans="1:27" ht="37.5">
      <c r="A644" s="1869"/>
      <c r="B644" s="1065">
        <f t="shared" si="121"/>
        <v>61</v>
      </c>
      <c r="C644" s="1066" t="str">
        <f t="shared" si="121"/>
        <v>У_Э</v>
      </c>
      <c r="D644" s="1067" t="s">
        <v>1626</v>
      </c>
      <c r="E644" s="1068" t="s">
        <v>810</v>
      </c>
      <c r="F644" s="1067" t="s">
        <v>1626</v>
      </c>
      <c r="G644" s="1069" t="s">
        <v>859</v>
      </c>
      <c r="H644" s="1070" t="s">
        <v>912</v>
      </c>
      <c r="I644" s="1071"/>
      <c r="J644" s="1072">
        <f t="shared" si="123"/>
        <v>44179</v>
      </c>
      <c r="K644" s="1072">
        <f t="shared" si="123"/>
        <v>44207</v>
      </c>
      <c r="L644" s="1072">
        <f t="shared" si="123"/>
        <v>44256</v>
      </c>
      <c r="M644" s="1072">
        <f t="shared" si="123"/>
        <v>44316</v>
      </c>
      <c r="N644" s="1072">
        <f t="shared" si="123"/>
        <v>44344</v>
      </c>
      <c r="O644" s="1072">
        <f t="shared" si="123"/>
        <v>44344</v>
      </c>
      <c r="P644" s="1072">
        <f t="shared" si="123"/>
        <v>44428</v>
      </c>
      <c r="Q644" s="1072">
        <f t="shared" si="123"/>
        <v>44460</v>
      </c>
      <c r="R644" s="1072">
        <f t="shared" si="123"/>
        <v>44460</v>
      </c>
      <c r="S644" s="1072">
        <f t="shared" si="123"/>
        <v>44459</v>
      </c>
      <c r="T644" s="1072">
        <f t="shared" si="123"/>
        <v>44459</v>
      </c>
      <c r="U644" s="1072">
        <f t="shared" si="123"/>
        <v>44480</v>
      </c>
      <c r="V644" s="1072">
        <f t="shared" si="123"/>
        <v>44487</v>
      </c>
      <c r="W644" s="1072">
        <f t="shared" si="123"/>
        <v>44490</v>
      </c>
      <c r="X644" s="1072">
        <f t="shared" si="123"/>
        <v>44495</v>
      </c>
      <c r="Y644" s="1073">
        <f t="shared" si="123"/>
        <v>44520</v>
      </c>
      <c r="Z644" s="1064">
        <v>44983</v>
      </c>
      <c r="AA644" s="95"/>
    </row>
    <row r="645" spans="1:27" ht="37.5">
      <c r="A645" s="1869">
        <f>A601+1</f>
        <v>58</v>
      </c>
      <c r="B645" s="1044">
        <v>62</v>
      </c>
      <c r="C645" s="1045" t="s">
        <v>858</v>
      </c>
      <c r="D645" s="1046" t="s">
        <v>1628</v>
      </c>
      <c r="E645" s="1047" t="s">
        <v>544</v>
      </c>
      <c r="F645" s="1046" t="s">
        <v>1628</v>
      </c>
      <c r="G645" s="1048" t="s">
        <v>859</v>
      </c>
      <c r="H645" s="1049" t="s">
        <v>913</v>
      </c>
      <c r="I645" s="1050" t="str">
        <f>$I$5</f>
        <v>2-х этапный ЗЗП, без ПС</v>
      </c>
      <c r="J645" s="1051">
        <f>IFERROR(VLOOKUP($D$645,'ИСХОДНИК-даты-2х'!$D$10:$AI$139,2,0),"-")</f>
        <v>44243</v>
      </c>
      <c r="K645" s="1078">
        <f>IFERROR(VLOOKUP($D$645,'ИСХОДНИК-даты-2х'!$D$10:$AI$139,3,0),"-")</f>
        <v>44271</v>
      </c>
      <c r="L645" s="970">
        <f>IFERROR(VLOOKUP($D$645,'ИСХОДНИК-даты-2х'!$D$10:$AI$139,4,0),"-")</f>
        <v>44320</v>
      </c>
      <c r="M645" s="911">
        <f>IFERROR(VLOOKUP($D$645,'ИСХОДНИК-даты-2х'!$D$10:$AI$139,5,0),"-")</f>
        <v>44323</v>
      </c>
      <c r="N645" s="911">
        <f>IFERROR(VLOOKUP($D$645,'ИСХОДНИК-даты-2х'!$D$10:$AI$139,6,0),"-")</f>
        <v>44351</v>
      </c>
      <c r="O645" s="911">
        <f>IFERROR(VLOOKUP($D$645,'ИСХОДНИК-даты-2х'!$D$10:$AI$139,7,0),"-")</f>
        <v>44351</v>
      </c>
      <c r="P645" s="911">
        <f>IFERROR(VLOOKUP($D$645,'ИСХОДНИК-даты-2х'!$D$10:$AI$139,8,0),"-")</f>
        <v>44435</v>
      </c>
      <c r="Q645" s="911">
        <f>IFERROR(VLOOKUP($D$645,'ИСХОДНИК-даты-2х'!$D$10:$AI$139,9,0),"-")</f>
        <v>44467</v>
      </c>
      <c r="R645" s="911">
        <f>IFERROR(VLOOKUP($D$645,'ИСХОДНИК-даты-2х'!$D$10:$AI$139,10,0),"-")</f>
        <v>44467</v>
      </c>
      <c r="S645" s="911">
        <f>IFERROR(VLOOKUP($D$645,'ИСХОДНИК-даты-2х'!$D$10:$AI$139,11,0),"-")</f>
        <v>44466</v>
      </c>
      <c r="T645" s="911">
        <f>IFERROR(VLOOKUP($D$645,'ИСХОДНИК-даты-2х'!$D$10:$AI$139,12,0),"-")</f>
        <v>44466</v>
      </c>
      <c r="U645" s="911">
        <f>IFERROR(VLOOKUP($D$645,'ИСХОДНИК-даты-2х'!$D$10:$AI$139,13,0),"-")</f>
        <v>44487</v>
      </c>
      <c r="V645" s="911">
        <f>IFERROR(VLOOKUP($D$645,'ИСХОДНИК-даты-2х'!$D$10:$AI$139,14,0),"-")</f>
        <v>44494</v>
      </c>
      <c r="W645" s="911">
        <f>IFERROR(VLOOKUP($D$645,'ИСХОДНИК-даты-2х'!$D$10:$AI$139,15,0),"-")</f>
        <v>44497</v>
      </c>
      <c r="X645" s="911">
        <f>IFERROR(VLOOKUP($D$645,'ИСХОДНИК-даты-2х'!$D$10:$AI$139,16,0),"-")</f>
        <v>44502</v>
      </c>
      <c r="Y645" s="1079">
        <f>IFERROR(VLOOKUP($D$645,'ИСХОДНИК-даты-2х'!$D$10:$AI$139,17,0),"-")</f>
        <v>44527</v>
      </c>
      <c r="Z645" s="1064">
        <v>44292</v>
      </c>
      <c r="AA645" s="95"/>
    </row>
    <row r="646" spans="1:27" ht="37.5">
      <c r="A646" s="1869"/>
      <c r="B646" s="1055">
        <f t="shared" ref="B646:C651" si="124">B$645</f>
        <v>62</v>
      </c>
      <c r="C646" s="1056" t="str">
        <f t="shared" si="124"/>
        <v>У_Э</v>
      </c>
      <c r="D646" s="1057" t="s">
        <v>1628</v>
      </c>
      <c r="E646" s="1058" t="s">
        <v>546</v>
      </c>
      <c r="F646" s="1057" t="s">
        <v>1628</v>
      </c>
      <c r="G646" s="1059" t="s">
        <v>859</v>
      </c>
      <c r="H646" s="1060" t="s">
        <v>913</v>
      </c>
      <c r="I646" s="1061"/>
      <c r="J646" s="1062">
        <f t="shared" ref="J646:Y651" si="125">J$645</f>
        <v>44243</v>
      </c>
      <c r="K646" s="1062">
        <f t="shared" si="125"/>
        <v>44271</v>
      </c>
      <c r="L646" s="1062">
        <f t="shared" si="125"/>
        <v>44320</v>
      </c>
      <c r="M646" s="1062">
        <f t="shared" si="125"/>
        <v>44323</v>
      </c>
      <c r="N646" s="1062">
        <f t="shared" si="125"/>
        <v>44351</v>
      </c>
      <c r="O646" s="1062">
        <f t="shared" si="125"/>
        <v>44351</v>
      </c>
      <c r="P646" s="1062">
        <f t="shared" si="125"/>
        <v>44435</v>
      </c>
      <c r="Q646" s="1062">
        <f t="shared" si="125"/>
        <v>44467</v>
      </c>
      <c r="R646" s="1062">
        <f t="shared" si="125"/>
        <v>44467</v>
      </c>
      <c r="S646" s="1062">
        <f t="shared" si="125"/>
        <v>44466</v>
      </c>
      <c r="T646" s="1062">
        <f t="shared" si="125"/>
        <v>44466</v>
      </c>
      <c r="U646" s="1062">
        <f t="shared" si="125"/>
        <v>44487</v>
      </c>
      <c r="V646" s="1062">
        <f t="shared" si="125"/>
        <v>44494</v>
      </c>
      <c r="W646" s="1062">
        <f t="shared" si="125"/>
        <v>44497</v>
      </c>
      <c r="X646" s="1062">
        <f t="shared" si="125"/>
        <v>44502</v>
      </c>
      <c r="Y646" s="1063">
        <f t="shared" si="125"/>
        <v>44527</v>
      </c>
      <c r="Z646" s="1064">
        <v>44292</v>
      </c>
      <c r="AA646" s="95"/>
    </row>
    <row r="647" spans="1:27" ht="37.5">
      <c r="A647" s="1869"/>
      <c r="B647" s="1055">
        <f t="shared" si="124"/>
        <v>62</v>
      </c>
      <c r="C647" s="1056" t="str">
        <f t="shared" si="124"/>
        <v>У_Э</v>
      </c>
      <c r="D647" s="1057" t="s">
        <v>1628</v>
      </c>
      <c r="E647" s="1058" t="s">
        <v>548</v>
      </c>
      <c r="F647" s="1057" t="s">
        <v>1628</v>
      </c>
      <c r="G647" s="1059" t="s">
        <v>859</v>
      </c>
      <c r="H647" s="1060" t="s">
        <v>914</v>
      </c>
      <c r="I647" s="1061"/>
      <c r="J647" s="1062">
        <f t="shared" si="125"/>
        <v>44243</v>
      </c>
      <c r="K647" s="1062">
        <f t="shared" si="125"/>
        <v>44271</v>
      </c>
      <c r="L647" s="1062">
        <f t="shared" si="125"/>
        <v>44320</v>
      </c>
      <c r="M647" s="1062">
        <f t="shared" si="125"/>
        <v>44323</v>
      </c>
      <c r="N647" s="1062">
        <f t="shared" si="125"/>
        <v>44351</v>
      </c>
      <c r="O647" s="1062">
        <f t="shared" si="125"/>
        <v>44351</v>
      </c>
      <c r="P647" s="1062">
        <f t="shared" si="125"/>
        <v>44435</v>
      </c>
      <c r="Q647" s="1062">
        <f t="shared" si="125"/>
        <v>44467</v>
      </c>
      <c r="R647" s="1062">
        <f t="shared" si="125"/>
        <v>44467</v>
      </c>
      <c r="S647" s="1062">
        <f t="shared" si="125"/>
        <v>44466</v>
      </c>
      <c r="T647" s="1062">
        <f t="shared" si="125"/>
        <v>44466</v>
      </c>
      <c r="U647" s="1062">
        <f t="shared" si="125"/>
        <v>44487</v>
      </c>
      <c r="V647" s="1062">
        <f t="shared" si="125"/>
        <v>44494</v>
      </c>
      <c r="W647" s="1062">
        <f t="shared" si="125"/>
        <v>44497</v>
      </c>
      <c r="X647" s="1062">
        <f t="shared" si="125"/>
        <v>44502</v>
      </c>
      <c r="Y647" s="1063">
        <f t="shared" si="125"/>
        <v>44527</v>
      </c>
      <c r="Z647" s="1107">
        <v>44257</v>
      </c>
      <c r="AA647" s="95"/>
    </row>
    <row r="648" spans="1:27" ht="37.5">
      <c r="A648" s="1869"/>
      <c r="B648" s="1055">
        <f t="shared" si="124"/>
        <v>62</v>
      </c>
      <c r="C648" s="1056" t="str">
        <f t="shared" si="124"/>
        <v>У_Э</v>
      </c>
      <c r="D648" s="1057" t="s">
        <v>1628</v>
      </c>
      <c r="E648" s="1058" t="s">
        <v>528</v>
      </c>
      <c r="F648" s="1057" t="s">
        <v>1628</v>
      </c>
      <c r="G648" s="1059" t="s">
        <v>859</v>
      </c>
      <c r="H648" s="1060" t="s">
        <v>915</v>
      </c>
      <c r="I648" s="1061"/>
      <c r="J648" s="1062">
        <f t="shared" si="125"/>
        <v>44243</v>
      </c>
      <c r="K648" s="1062">
        <f t="shared" si="125"/>
        <v>44271</v>
      </c>
      <c r="L648" s="1062">
        <f t="shared" si="125"/>
        <v>44320</v>
      </c>
      <c r="M648" s="1062">
        <f t="shared" si="125"/>
        <v>44323</v>
      </c>
      <c r="N648" s="1062">
        <f t="shared" si="125"/>
        <v>44351</v>
      </c>
      <c r="O648" s="1062">
        <f t="shared" si="125"/>
        <v>44351</v>
      </c>
      <c r="P648" s="1062">
        <f t="shared" si="125"/>
        <v>44435</v>
      </c>
      <c r="Q648" s="1062">
        <f t="shared" si="125"/>
        <v>44467</v>
      </c>
      <c r="R648" s="1062">
        <f t="shared" si="125"/>
        <v>44467</v>
      </c>
      <c r="S648" s="1062">
        <f t="shared" si="125"/>
        <v>44466</v>
      </c>
      <c r="T648" s="1062">
        <f t="shared" si="125"/>
        <v>44466</v>
      </c>
      <c r="U648" s="1062">
        <f t="shared" si="125"/>
        <v>44487</v>
      </c>
      <c r="V648" s="1062">
        <f t="shared" si="125"/>
        <v>44494</v>
      </c>
      <c r="W648" s="1062">
        <f t="shared" si="125"/>
        <v>44497</v>
      </c>
      <c r="X648" s="1062">
        <f t="shared" si="125"/>
        <v>44502</v>
      </c>
      <c r="Y648" s="1063">
        <f t="shared" si="125"/>
        <v>44527</v>
      </c>
      <c r="Z648" s="1064">
        <v>44257</v>
      </c>
      <c r="AA648" s="95"/>
    </row>
    <row r="649" spans="1:27" ht="37.5">
      <c r="A649" s="1869"/>
      <c r="B649" s="1055">
        <f t="shared" si="124"/>
        <v>62</v>
      </c>
      <c r="C649" s="1056" t="str">
        <f t="shared" si="124"/>
        <v>У_Э</v>
      </c>
      <c r="D649" s="1057" t="s">
        <v>1628</v>
      </c>
      <c r="E649" s="1058" t="s">
        <v>542</v>
      </c>
      <c r="F649" s="1057" t="s">
        <v>1628</v>
      </c>
      <c r="G649" s="1059" t="s">
        <v>859</v>
      </c>
      <c r="H649" s="1060" t="s">
        <v>916</v>
      </c>
      <c r="I649" s="1061"/>
      <c r="J649" s="1062">
        <f t="shared" si="125"/>
        <v>44243</v>
      </c>
      <c r="K649" s="1062">
        <f t="shared" si="125"/>
        <v>44271</v>
      </c>
      <c r="L649" s="1062">
        <f t="shared" si="125"/>
        <v>44320</v>
      </c>
      <c r="M649" s="1062">
        <f t="shared" si="125"/>
        <v>44323</v>
      </c>
      <c r="N649" s="1062">
        <f t="shared" si="125"/>
        <v>44351</v>
      </c>
      <c r="O649" s="1062">
        <f t="shared" si="125"/>
        <v>44351</v>
      </c>
      <c r="P649" s="1062">
        <f t="shared" si="125"/>
        <v>44435</v>
      </c>
      <c r="Q649" s="1062">
        <f t="shared" si="125"/>
        <v>44467</v>
      </c>
      <c r="R649" s="1062">
        <f t="shared" si="125"/>
        <v>44467</v>
      </c>
      <c r="S649" s="1062">
        <f t="shared" si="125"/>
        <v>44466</v>
      </c>
      <c r="T649" s="1062">
        <f t="shared" si="125"/>
        <v>44466</v>
      </c>
      <c r="U649" s="1062">
        <f t="shared" si="125"/>
        <v>44487</v>
      </c>
      <c r="V649" s="1062">
        <f t="shared" si="125"/>
        <v>44494</v>
      </c>
      <c r="W649" s="1062">
        <f t="shared" si="125"/>
        <v>44497</v>
      </c>
      <c r="X649" s="1062">
        <f t="shared" si="125"/>
        <v>44502</v>
      </c>
      <c r="Y649" s="1063">
        <f t="shared" si="125"/>
        <v>44527</v>
      </c>
      <c r="Z649" s="1107">
        <v>44291</v>
      </c>
      <c r="AA649" s="95"/>
    </row>
    <row r="650" spans="1:27" ht="37.5">
      <c r="A650" s="1869"/>
      <c r="B650" s="1055">
        <f t="shared" si="124"/>
        <v>62</v>
      </c>
      <c r="C650" s="1056" t="str">
        <f t="shared" si="124"/>
        <v>У_Э</v>
      </c>
      <c r="D650" s="1057" t="s">
        <v>1628</v>
      </c>
      <c r="E650" s="1058" t="s">
        <v>1622</v>
      </c>
      <c r="F650" s="1057" t="s">
        <v>1628</v>
      </c>
      <c r="G650" s="1059" t="s">
        <v>859</v>
      </c>
      <c r="H650" s="1060" t="s">
        <v>1623</v>
      </c>
      <c r="I650" s="1061"/>
      <c r="J650" s="1062">
        <f t="shared" si="125"/>
        <v>44243</v>
      </c>
      <c r="K650" s="1062">
        <f t="shared" si="125"/>
        <v>44271</v>
      </c>
      <c r="L650" s="1062">
        <f t="shared" si="125"/>
        <v>44320</v>
      </c>
      <c r="M650" s="1062">
        <f t="shared" si="125"/>
        <v>44323</v>
      </c>
      <c r="N650" s="1062">
        <f t="shared" si="125"/>
        <v>44351</v>
      </c>
      <c r="O650" s="1062">
        <f t="shared" si="125"/>
        <v>44351</v>
      </c>
      <c r="P650" s="1062">
        <f t="shared" si="125"/>
        <v>44435</v>
      </c>
      <c r="Q650" s="1062">
        <f t="shared" si="125"/>
        <v>44467</v>
      </c>
      <c r="R650" s="1062">
        <f t="shared" si="125"/>
        <v>44467</v>
      </c>
      <c r="S650" s="1062">
        <f t="shared" si="125"/>
        <v>44466</v>
      </c>
      <c r="T650" s="1062">
        <f t="shared" si="125"/>
        <v>44466</v>
      </c>
      <c r="U650" s="1062">
        <f t="shared" si="125"/>
        <v>44487</v>
      </c>
      <c r="V650" s="1062">
        <f t="shared" si="125"/>
        <v>44494</v>
      </c>
      <c r="W650" s="1062">
        <f t="shared" si="125"/>
        <v>44497</v>
      </c>
      <c r="X650" s="1062">
        <f t="shared" si="125"/>
        <v>44502</v>
      </c>
      <c r="Y650" s="1063">
        <f t="shared" si="125"/>
        <v>44527</v>
      </c>
      <c r="Z650" s="1107">
        <v>44430</v>
      </c>
      <c r="AA650" s="95"/>
    </row>
    <row r="651" spans="1:27" ht="37.5">
      <c r="A651" s="1869"/>
      <c r="B651" s="1065">
        <f t="shared" si="124"/>
        <v>62</v>
      </c>
      <c r="C651" s="1066" t="str">
        <f t="shared" si="124"/>
        <v>У_Э</v>
      </c>
      <c r="D651" s="1067" t="s">
        <v>1628</v>
      </c>
      <c r="E651" s="1068" t="s">
        <v>1624</v>
      </c>
      <c r="F651" s="1067" t="s">
        <v>1628</v>
      </c>
      <c r="G651" s="1069" t="s">
        <v>859</v>
      </c>
      <c r="H651" s="1070" t="s">
        <v>1625</v>
      </c>
      <c r="I651" s="1071"/>
      <c r="J651" s="1072">
        <f t="shared" si="125"/>
        <v>44243</v>
      </c>
      <c r="K651" s="1072">
        <f t="shared" si="125"/>
        <v>44271</v>
      </c>
      <c r="L651" s="1072">
        <f t="shared" si="125"/>
        <v>44320</v>
      </c>
      <c r="M651" s="1072">
        <f t="shared" si="125"/>
        <v>44323</v>
      </c>
      <c r="N651" s="1072">
        <f t="shared" si="125"/>
        <v>44351</v>
      </c>
      <c r="O651" s="1072">
        <f t="shared" si="125"/>
        <v>44351</v>
      </c>
      <c r="P651" s="1072">
        <f t="shared" si="125"/>
        <v>44435</v>
      </c>
      <c r="Q651" s="1072">
        <f t="shared" si="125"/>
        <v>44467</v>
      </c>
      <c r="R651" s="1072">
        <f t="shared" si="125"/>
        <v>44467</v>
      </c>
      <c r="S651" s="1072">
        <f t="shared" si="125"/>
        <v>44466</v>
      </c>
      <c r="T651" s="1072">
        <f t="shared" si="125"/>
        <v>44466</v>
      </c>
      <c r="U651" s="1072">
        <f t="shared" si="125"/>
        <v>44487</v>
      </c>
      <c r="V651" s="1072">
        <f t="shared" si="125"/>
        <v>44494</v>
      </c>
      <c r="W651" s="1072">
        <f t="shared" si="125"/>
        <v>44497</v>
      </c>
      <c r="X651" s="1072">
        <f t="shared" si="125"/>
        <v>44502</v>
      </c>
      <c r="Y651" s="1073">
        <f t="shared" si="125"/>
        <v>44527</v>
      </c>
      <c r="Z651" s="1064">
        <v>44734</v>
      </c>
      <c r="AA651" s="95"/>
    </row>
    <row r="652" spans="1:27" ht="37.5">
      <c r="A652" s="1869">
        <f>A645+1</f>
        <v>59</v>
      </c>
      <c r="B652" s="1044">
        <v>63</v>
      </c>
      <c r="C652" s="1045" t="s">
        <v>858</v>
      </c>
      <c r="D652" s="1046" t="s">
        <v>1629</v>
      </c>
      <c r="E652" s="1047" t="s">
        <v>455</v>
      </c>
      <c r="F652" s="1046" t="s">
        <v>1629</v>
      </c>
      <c r="G652" s="1048" t="s">
        <v>859</v>
      </c>
      <c r="H652" s="1049" t="s">
        <v>917</v>
      </c>
      <c r="I652" s="1050" t="str">
        <f>$I$5</f>
        <v>2-х этапный ЗЗП, без ПС</v>
      </c>
      <c r="J652" s="1051">
        <f>IFERROR(VLOOKUP($D$652,'ИСХОДНИК-даты-2х'!$D$10:$AI$139,2,0),"-")</f>
        <v>44316</v>
      </c>
      <c r="K652" s="1078">
        <f>IFERROR(VLOOKUP($D$652,'ИСХОДНИК-даты-2х'!$D$10:$AI$139,3,0),"-")</f>
        <v>44344</v>
      </c>
      <c r="L652" s="970">
        <f>IFERROR(VLOOKUP($D$652,'ИСХОДНИК-даты-2х'!$D$10:$AI$139,4,0),"-")</f>
        <v>44393</v>
      </c>
      <c r="M652" s="911">
        <f>IFERROR(VLOOKUP($D$652,'ИСХОДНИК-даты-2х'!$D$10:$AI$139,5,0),"-")</f>
        <v>44398</v>
      </c>
      <c r="N652" s="911">
        <f>IFERROR(VLOOKUP($D$652,'ИСХОДНИК-даты-2х'!$D$10:$AI$139,6,0),"-")</f>
        <v>44426</v>
      </c>
      <c r="O652" s="911">
        <f>IFERROR(VLOOKUP($D$652,'ИСХОДНИК-даты-2х'!$D$10:$AI$139,7,0),"-")</f>
        <v>44426</v>
      </c>
      <c r="P652" s="911">
        <f>IFERROR(VLOOKUP($D$652,'ИСХОДНИК-даты-2х'!$D$10:$AI$139,8,0),"-")</f>
        <v>44510</v>
      </c>
      <c r="Q652" s="911">
        <f>IFERROR(VLOOKUP($D$652,'ИСХОДНИК-даты-2х'!$D$10:$AI$139,9,0),"-")</f>
        <v>44540</v>
      </c>
      <c r="R652" s="911">
        <f>IFERROR(VLOOKUP($D$652,'ИСХОДНИК-даты-2х'!$D$10:$AI$139,10,0),"-")</f>
        <v>44540</v>
      </c>
      <c r="S652" s="911">
        <f>IFERROR(VLOOKUP($D$652,'ИСХОДНИК-даты-2х'!$D$10:$AI$139,11,0),"-")</f>
        <v>44539</v>
      </c>
      <c r="T652" s="911">
        <f>IFERROR(VLOOKUP($D$652,'ИСХОДНИК-даты-2х'!$D$10:$AI$139,12,0),"-")</f>
        <v>44539</v>
      </c>
      <c r="U652" s="911">
        <f>IFERROR(VLOOKUP($D$652,'ИСХОДНИК-даты-2х'!$D$10:$AI$139,13,0),"-")</f>
        <v>44560</v>
      </c>
      <c r="V652" s="911">
        <f>IFERROR(VLOOKUP($D$652,'ИСХОДНИК-даты-2х'!$D$10:$AI$139,14,0),"-")</f>
        <v>44567</v>
      </c>
      <c r="W652" s="911">
        <f>IFERROR(VLOOKUP($D$652,'ИСХОДНИК-даты-2х'!$D$10:$AI$139,15,0),"-")</f>
        <v>44572</v>
      </c>
      <c r="X652" s="911">
        <f>IFERROR(VLOOKUP($D$652,'ИСХОДНИК-даты-2х'!$D$10:$AI$139,16,0),"-")</f>
        <v>44575</v>
      </c>
      <c r="Y652" s="1079">
        <f>IFERROR(VLOOKUP($D$652,'ИСХОДНИК-даты-2х'!$D$10:$AI$139,17,0),"-")</f>
        <v>44600</v>
      </c>
      <c r="Z652" s="1107">
        <v>44669</v>
      </c>
      <c r="AA652" s="95"/>
    </row>
    <row r="653" spans="1:27" ht="37.5">
      <c r="A653" s="1869"/>
      <c r="B653" s="1055">
        <f t="shared" ref="B653:C664" si="126">B$652</f>
        <v>63</v>
      </c>
      <c r="C653" s="1056" t="str">
        <f t="shared" si="126"/>
        <v>У_Э</v>
      </c>
      <c r="D653" s="1057" t="s">
        <v>1629</v>
      </c>
      <c r="E653" s="1058" t="s">
        <v>475</v>
      </c>
      <c r="F653" s="1057" t="s">
        <v>1629</v>
      </c>
      <c r="G653" s="1059" t="s">
        <v>859</v>
      </c>
      <c r="H653" s="1060" t="s">
        <v>918</v>
      </c>
      <c r="I653" s="1061"/>
      <c r="J653" s="1062">
        <f t="shared" ref="J653:Y664" si="127">J$652</f>
        <v>44316</v>
      </c>
      <c r="K653" s="1062">
        <f t="shared" si="127"/>
        <v>44344</v>
      </c>
      <c r="L653" s="1062">
        <f t="shared" si="127"/>
        <v>44393</v>
      </c>
      <c r="M653" s="1062">
        <f t="shared" si="127"/>
        <v>44398</v>
      </c>
      <c r="N653" s="1062">
        <f t="shared" si="127"/>
        <v>44426</v>
      </c>
      <c r="O653" s="1062">
        <f t="shared" si="127"/>
        <v>44426</v>
      </c>
      <c r="P653" s="1062">
        <f t="shared" si="127"/>
        <v>44510</v>
      </c>
      <c r="Q653" s="1062">
        <f t="shared" si="127"/>
        <v>44540</v>
      </c>
      <c r="R653" s="1062">
        <f t="shared" si="127"/>
        <v>44540</v>
      </c>
      <c r="S653" s="1062">
        <f t="shared" si="127"/>
        <v>44539</v>
      </c>
      <c r="T653" s="1062">
        <f t="shared" si="127"/>
        <v>44539</v>
      </c>
      <c r="U653" s="1062">
        <f t="shared" si="127"/>
        <v>44560</v>
      </c>
      <c r="V653" s="1062">
        <f t="shared" si="127"/>
        <v>44567</v>
      </c>
      <c r="W653" s="1062">
        <f t="shared" si="127"/>
        <v>44572</v>
      </c>
      <c r="X653" s="1062">
        <f t="shared" si="127"/>
        <v>44575</v>
      </c>
      <c r="Y653" s="1063">
        <f t="shared" si="127"/>
        <v>44600</v>
      </c>
      <c r="Z653" s="1107">
        <v>44556</v>
      </c>
      <c r="AA653" s="95"/>
    </row>
    <row r="654" spans="1:27">
      <c r="A654" s="1869"/>
      <c r="B654" s="1055">
        <f t="shared" si="126"/>
        <v>63</v>
      </c>
      <c r="C654" s="1056" t="str">
        <f t="shared" si="126"/>
        <v>У_Э</v>
      </c>
      <c r="D654" s="1057" t="s">
        <v>1629</v>
      </c>
      <c r="E654" s="1058" t="s">
        <v>453</v>
      </c>
      <c r="F654" s="1057" t="s">
        <v>1629</v>
      </c>
      <c r="G654" s="1059" t="s">
        <v>859</v>
      </c>
      <c r="H654" s="1060" t="s">
        <v>919</v>
      </c>
      <c r="I654" s="1061"/>
      <c r="J654" s="1062">
        <f t="shared" si="127"/>
        <v>44316</v>
      </c>
      <c r="K654" s="1062">
        <f t="shared" si="127"/>
        <v>44344</v>
      </c>
      <c r="L654" s="1062">
        <f t="shared" si="127"/>
        <v>44393</v>
      </c>
      <c r="M654" s="1062">
        <f t="shared" si="127"/>
        <v>44398</v>
      </c>
      <c r="N654" s="1062">
        <f t="shared" si="127"/>
        <v>44426</v>
      </c>
      <c r="O654" s="1062">
        <f t="shared" si="127"/>
        <v>44426</v>
      </c>
      <c r="P654" s="1062">
        <f t="shared" si="127"/>
        <v>44510</v>
      </c>
      <c r="Q654" s="1062">
        <f t="shared" si="127"/>
        <v>44540</v>
      </c>
      <c r="R654" s="1062">
        <f t="shared" si="127"/>
        <v>44540</v>
      </c>
      <c r="S654" s="1062">
        <f t="shared" si="127"/>
        <v>44539</v>
      </c>
      <c r="T654" s="1062">
        <f t="shared" si="127"/>
        <v>44539</v>
      </c>
      <c r="U654" s="1062">
        <f t="shared" si="127"/>
        <v>44560</v>
      </c>
      <c r="V654" s="1062">
        <f t="shared" si="127"/>
        <v>44567</v>
      </c>
      <c r="W654" s="1062">
        <f t="shared" si="127"/>
        <v>44572</v>
      </c>
      <c r="X654" s="1062">
        <f t="shared" si="127"/>
        <v>44575</v>
      </c>
      <c r="Y654" s="1063">
        <f t="shared" si="127"/>
        <v>44600</v>
      </c>
      <c r="Z654" s="1107">
        <v>44804</v>
      </c>
      <c r="AA654" s="95"/>
    </row>
    <row r="655" spans="1:27" ht="37.5">
      <c r="A655" s="1869"/>
      <c r="B655" s="1055">
        <f t="shared" si="126"/>
        <v>63</v>
      </c>
      <c r="C655" s="1056" t="str">
        <f t="shared" si="126"/>
        <v>У_Э</v>
      </c>
      <c r="D655" s="1057" t="s">
        <v>1629</v>
      </c>
      <c r="E655" s="1058" t="s">
        <v>463</v>
      </c>
      <c r="F655" s="1057" t="s">
        <v>1629</v>
      </c>
      <c r="G655" s="1059" t="s">
        <v>859</v>
      </c>
      <c r="H655" s="1060" t="s">
        <v>920</v>
      </c>
      <c r="I655" s="1061"/>
      <c r="J655" s="1062">
        <f t="shared" si="127"/>
        <v>44316</v>
      </c>
      <c r="K655" s="1062">
        <f t="shared" si="127"/>
        <v>44344</v>
      </c>
      <c r="L655" s="1062">
        <f t="shared" si="127"/>
        <v>44393</v>
      </c>
      <c r="M655" s="1062">
        <f t="shared" si="127"/>
        <v>44398</v>
      </c>
      <c r="N655" s="1062">
        <f t="shared" si="127"/>
        <v>44426</v>
      </c>
      <c r="O655" s="1062">
        <f t="shared" si="127"/>
        <v>44426</v>
      </c>
      <c r="P655" s="1062">
        <f t="shared" si="127"/>
        <v>44510</v>
      </c>
      <c r="Q655" s="1062">
        <f t="shared" si="127"/>
        <v>44540</v>
      </c>
      <c r="R655" s="1062">
        <f t="shared" si="127"/>
        <v>44540</v>
      </c>
      <c r="S655" s="1062">
        <f t="shared" si="127"/>
        <v>44539</v>
      </c>
      <c r="T655" s="1062">
        <f t="shared" si="127"/>
        <v>44539</v>
      </c>
      <c r="U655" s="1062">
        <f t="shared" si="127"/>
        <v>44560</v>
      </c>
      <c r="V655" s="1062">
        <f t="shared" si="127"/>
        <v>44567</v>
      </c>
      <c r="W655" s="1062">
        <f t="shared" si="127"/>
        <v>44572</v>
      </c>
      <c r="X655" s="1062">
        <f t="shared" si="127"/>
        <v>44575</v>
      </c>
      <c r="Y655" s="1063">
        <f t="shared" si="127"/>
        <v>44600</v>
      </c>
      <c r="Z655" s="1107">
        <v>44287</v>
      </c>
      <c r="AA655" s="95"/>
    </row>
    <row r="656" spans="1:27">
      <c r="A656" s="1869"/>
      <c r="B656" s="1055">
        <f t="shared" si="126"/>
        <v>63</v>
      </c>
      <c r="C656" s="1056" t="str">
        <f t="shared" si="126"/>
        <v>У_Э</v>
      </c>
      <c r="D656" s="1057" t="s">
        <v>1629</v>
      </c>
      <c r="E656" s="1058" t="s">
        <v>457</v>
      </c>
      <c r="F656" s="1057" t="s">
        <v>1629</v>
      </c>
      <c r="G656" s="1059" t="s">
        <v>859</v>
      </c>
      <c r="H656" s="1060" t="s">
        <v>921</v>
      </c>
      <c r="I656" s="1061"/>
      <c r="J656" s="1062">
        <f t="shared" si="127"/>
        <v>44316</v>
      </c>
      <c r="K656" s="1062">
        <f t="shared" si="127"/>
        <v>44344</v>
      </c>
      <c r="L656" s="1062">
        <f t="shared" si="127"/>
        <v>44393</v>
      </c>
      <c r="M656" s="1062">
        <f t="shared" si="127"/>
        <v>44398</v>
      </c>
      <c r="N656" s="1062">
        <f t="shared" si="127"/>
        <v>44426</v>
      </c>
      <c r="O656" s="1062">
        <f t="shared" si="127"/>
        <v>44426</v>
      </c>
      <c r="P656" s="1062">
        <f t="shared" si="127"/>
        <v>44510</v>
      </c>
      <c r="Q656" s="1062">
        <f t="shared" si="127"/>
        <v>44540</v>
      </c>
      <c r="R656" s="1062">
        <f t="shared" si="127"/>
        <v>44540</v>
      </c>
      <c r="S656" s="1062">
        <f t="shared" si="127"/>
        <v>44539</v>
      </c>
      <c r="T656" s="1062">
        <f t="shared" si="127"/>
        <v>44539</v>
      </c>
      <c r="U656" s="1062">
        <f t="shared" si="127"/>
        <v>44560</v>
      </c>
      <c r="V656" s="1062">
        <f t="shared" si="127"/>
        <v>44567</v>
      </c>
      <c r="W656" s="1062">
        <f t="shared" si="127"/>
        <v>44572</v>
      </c>
      <c r="X656" s="1062">
        <f t="shared" si="127"/>
        <v>44575</v>
      </c>
      <c r="Y656" s="1063">
        <f t="shared" si="127"/>
        <v>44600</v>
      </c>
      <c r="Z656" s="1107">
        <v>44849</v>
      </c>
      <c r="AA656" s="95"/>
    </row>
    <row r="657" spans="1:27" ht="37.5">
      <c r="A657" s="1869"/>
      <c r="B657" s="1055">
        <f t="shared" si="126"/>
        <v>63</v>
      </c>
      <c r="C657" s="1056" t="str">
        <f t="shared" si="126"/>
        <v>У_Э</v>
      </c>
      <c r="D657" s="1057" t="s">
        <v>1629</v>
      </c>
      <c r="E657" s="1058" t="s">
        <v>465</v>
      </c>
      <c r="F657" s="1057" t="s">
        <v>1629</v>
      </c>
      <c r="G657" s="1059" t="s">
        <v>859</v>
      </c>
      <c r="H657" s="1060" t="s">
        <v>922</v>
      </c>
      <c r="I657" s="1061"/>
      <c r="J657" s="1062">
        <f t="shared" si="127"/>
        <v>44316</v>
      </c>
      <c r="K657" s="1062">
        <f t="shared" si="127"/>
        <v>44344</v>
      </c>
      <c r="L657" s="1062">
        <f t="shared" si="127"/>
        <v>44393</v>
      </c>
      <c r="M657" s="1062">
        <f t="shared" si="127"/>
        <v>44398</v>
      </c>
      <c r="N657" s="1062">
        <f t="shared" si="127"/>
        <v>44426</v>
      </c>
      <c r="O657" s="1062">
        <f t="shared" si="127"/>
        <v>44426</v>
      </c>
      <c r="P657" s="1062">
        <f t="shared" si="127"/>
        <v>44510</v>
      </c>
      <c r="Q657" s="1062">
        <f t="shared" si="127"/>
        <v>44540</v>
      </c>
      <c r="R657" s="1062">
        <f t="shared" si="127"/>
        <v>44540</v>
      </c>
      <c r="S657" s="1062">
        <f t="shared" si="127"/>
        <v>44539</v>
      </c>
      <c r="T657" s="1062">
        <f t="shared" si="127"/>
        <v>44539</v>
      </c>
      <c r="U657" s="1062">
        <f t="shared" si="127"/>
        <v>44560</v>
      </c>
      <c r="V657" s="1062">
        <f t="shared" si="127"/>
        <v>44567</v>
      </c>
      <c r="W657" s="1062">
        <f t="shared" si="127"/>
        <v>44572</v>
      </c>
      <c r="X657" s="1062">
        <f t="shared" si="127"/>
        <v>44575</v>
      </c>
      <c r="Y657" s="1063">
        <f t="shared" si="127"/>
        <v>44600</v>
      </c>
      <c r="Z657" s="1107">
        <v>44919</v>
      </c>
      <c r="AA657" s="95"/>
    </row>
    <row r="658" spans="1:27" ht="37.5">
      <c r="A658" s="1869"/>
      <c r="B658" s="1055">
        <f t="shared" si="126"/>
        <v>63</v>
      </c>
      <c r="C658" s="1056" t="str">
        <f t="shared" si="126"/>
        <v>У_Э</v>
      </c>
      <c r="D658" s="1057" t="s">
        <v>1629</v>
      </c>
      <c r="E658" s="1058" t="s">
        <v>467</v>
      </c>
      <c r="F658" s="1057" t="s">
        <v>1629</v>
      </c>
      <c r="G658" s="1059" t="s">
        <v>859</v>
      </c>
      <c r="H658" s="1060" t="s">
        <v>922</v>
      </c>
      <c r="I658" s="1061"/>
      <c r="J658" s="1062">
        <f t="shared" si="127"/>
        <v>44316</v>
      </c>
      <c r="K658" s="1062">
        <f t="shared" si="127"/>
        <v>44344</v>
      </c>
      <c r="L658" s="1062">
        <f t="shared" si="127"/>
        <v>44393</v>
      </c>
      <c r="M658" s="1062">
        <f t="shared" si="127"/>
        <v>44398</v>
      </c>
      <c r="N658" s="1062">
        <f t="shared" si="127"/>
        <v>44426</v>
      </c>
      <c r="O658" s="1062">
        <f t="shared" si="127"/>
        <v>44426</v>
      </c>
      <c r="P658" s="1062">
        <f t="shared" si="127"/>
        <v>44510</v>
      </c>
      <c r="Q658" s="1062">
        <f t="shared" si="127"/>
        <v>44540</v>
      </c>
      <c r="R658" s="1062">
        <f t="shared" si="127"/>
        <v>44540</v>
      </c>
      <c r="S658" s="1062">
        <f t="shared" si="127"/>
        <v>44539</v>
      </c>
      <c r="T658" s="1062">
        <f t="shared" si="127"/>
        <v>44539</v>
      </c>
      <c r="U658" s="1062">
        <f t="shared" si="127"/>
        <v>44560</v>
      </c>
      <c r="V658" s="1062">
        <f t="shared" si="127"/>
        <v>44567</v>
      </c>
      <c r="W658" s="1062">
        <f t="shared" si="127"/>
        <v>44572</v>
      </c>
      <c r="X658" s="1062">
        <f t="shared" si="127"/>
        <v>44575</v>
      </c>
      <c r="Y658" s="1063">
        <f t="shared" si="127"/>
        <v>44600</v>
      </c>
      <c r="Z658" s="1064">
        <v>45106</v>
      </c>
      <c r="AA658" s="95"/>
    </row>
    <row r="659" spans="1:27" ht="37.5">
      <c r="A659" s="1869"/>
      <c r="B659" s="1055">
        <f t="shared" si="126"/>
        <v>63</v>
      </c>
      <c r="C659" s="1056" t="str">
        <f t="shared" si="126"/>
        <v>У_Э</v>
      </c>
      <c r="D659" s="1057" t="s">
        <v>1629</v>
      </c>
      <c r="E659" s="1058" t="s">
        <v>469</v>
      </c>
      <c r="F659" s="1057" t="s">
        <v>1629</v>
      </c>
      <c r="G659" s="1059" t="s">
        <v>859</v>
      </c>
      <c r="H659" s="1060" t="s">
        <v>922</v>
      </c>
      <c r="I659" s="1061"/>
      <c r="J659" s="1062">
        <f t="shared" si="127"/>
        <v>44316</v>
      </c>
      <c r="K659" s="1062">
        <f t="shared" si="127"/>
        <v>44344</v>
      </c>
      <c r="L659" s="1062">
        <f t="shared" si="127"/>
        <v>44393</v>
      </c>
      <c r="M659" s="1062">
        <f t="shared" si="127"/>
        <v>44398</v>
      </c>
      <c r="N659" s="1062">
        <f t="shared" si="127"/>
        <v>44426</v>
      </c>
      <c r="O659" s="1062">
        <f t="shared" si="127"/>
        <v>44426</v>
      </c>
      <c r="P659" s="1062">
        <f t="shared" si="127"/>
        <v>44510</v>
      </c>
      <c r="Q659" s="1062">
        <f t="shared" si="127"/>
        <v>44540</v>
      </c>
      <c r="R659" s="1062">
        <f t="shared" si="127"/>
        <v>44540</v>
      </c>
      <c r="S659" s="1062">
        <f t="shared" si="127"/>
        <v>44539</v>
      </c>
      <c r="T659" s="1062">
        <f t="shared" si="127"/>
        <v>44539</v>
      </c>
      <c r="U659" s="1062">
        <f t="shared" si="127"/>
        <v>44560</v>
      </c>
      <c r="V659" s="1062">
        <f t="shared" si="127"/>
        <v>44567</v>
      </c>
      <c r="W659" s="1062">
        <f t="shared" si="127"/>
        <v>44572</v>
      </c>
      <c r="X659" s="1062">
        <f t="shared" si="127"/>
        <v>44575</v>
      </c>
      <c r="Y659" s="1063">
        <f t="shared" si="127"/>
        <v>44600</v>
      </c>
      <c r="Z659" s="1064">
        <v>45106</v>
      </c>
      <c r="AA659" s="95"/>
    </row>
    <row r="660" spans="1:27" ht="37.5">
      <c r="A660" s="1869"/>
      <c r="B660" s="1055">
        <f t="shared" si="126"/>
        <v>63</v>
      </c>
      <c r="C660" s="1056" t="str">
        <f t="shared" si="126"/>
        <v>У_Э</v>
      </c>
      <c r="D660" s="1057" t="s">
        <v>1629</v>
      </c>
      <c r="E660" s="1058" t="s">
        <v>471</v>
      </c>
      <c r="F660" s="1057" t="s">
        <v>1629</v>
      </c>
      <c r="G660" s="1059" t="s">
        <v>859</v>
      </c>
      <c r="H660" s="1060" t="s">
        <v>922</v>
      </c>
      <c r="I660" s="1061"/>
      <c r="J660" s="1062">
        <f t="shared" si="127"/>
        <v>44316</v>
      </c>
      <c r="K660" s="1062">
        <f t="shared" si="127"/>
        <v>44344</v>
      </c>
      <c r="L660" s="1062">
        <f t="shared" si="127"/>
        <v>44393</v>
      </c>
      <c r="M660" s="1062">
        <f t="shared" si="127"/>
        <v>44398</v>
      </c>
      <c r="N660" s="1062">
        <f t="shared" si="127"/>
        <v>44426</v>
      </c>
      <c r="O660" s="1062">
        <f t="shared" si="127"/>
        <v>44426</v>
      </c>
      <c r="P660" s="1062">
        <f t="shared" si="127"/>
        <v>44510</v>
      </c>
      <c r="Q660" s="1062">
        <f t="shared" si="127"/>
        <v>44540</v>
      </c>
      <c r="R660" s="1062">
        <f t="shared" si="127"/>
        <v>44540</v>
      </c>
      <c r="S660" s="1062">
        <f t="shared" si="127"/>
        <v>44539</v>
      </c>
      <c r="T660" s="1062">
        <f t="shared" si="127"/>
        <v>44539</v>
      </c>
      <c r="U660" s="1062">
        <f t="shared" si="127"/>
        <v>44560</v>
      </c>
      <c r="V660" s="1062">
        <f t="shared" si="127"/>
        <v>44567</v>
      </c>
      <c r="W660" s="1062">
        <f t="shared" si="127"/>
        <v>44572</v>
      </c>
      <c r="X660" s="1062">
        <f t="shared" si="127"/>
        <v>44575</v>
      </c>
      <c r="Y660" s="1063">
        <f t="shared" si="127"/>
        <v>44600</v>
      </c>
      <c r="Z660" s="1064">
        <v>45106</v>
      </c>
      <c r="AA660" s="95"/>
    </row>
    <row r="661" spans="1:27" ht="37.5">
      <c r="A661" s="1869"/>
      <c r="B661" s="1055">
        <f t="shared" si="126"/>
        <v>63</v>
      </c>
      <c r="C661" s="1056" t="str">
        <f t="shared" si="126"/>
        <v>У_Э</v>
      </c>
      <c r="D661" s="1057" t="s">
        <v>1629</v>
      </c>
      <c r="E661" s="1058" t="s">
        <v>473</v>
      </c>
      <c r="F661" s="1057" t="s">
        <v>1629</v>
      </c>
      <c r="G661" s="1059" t="s">
        <v>859</v>
      </c>
      <c r="H661" s="1060" t="s">
        <v>922</v>
      </c>
      <c r="I661" s="1061"/>
      <c r="J661" s="1062">
        <f t="shared" si="127"/>
        <v>44316</v>
      </c>
      <c r="K661" s="1062">
        <f t="shared" si="127"/>
        <v>44344</v>
      </c>
      <c r="L661" s="1062">
        <f t="shared" si="127"/>
        <v>44393</v>
      </c>
      <c r="M661" s="1062">
        <f t="shared" si="127"/>
        <v>44398</v>
      </c>
      <c r="N661" s="1062">
        <f t="shared" si="127"/>
        <v>44426</v>
      </c>
      <c r="O661" s="1062">
        <f t="shared" si="127"/>
        <v>44426</v>
      </c>
      <c r="P661" s="1062">
        <f t="shared" si="127"/>
        <v>44510</v>
      </c>
      <c r="Q661" s="1062">
        <f t="shared" si="127"/>
        <v>44540</v>
      </c>
      <c r="R661" s="1062">
        <f t="shared" si="127"/>
        <v>44540</v>
      </c>
      <c r="S661" s="1062">
        <f t="shared" si="127"/>
        <v>44539</v>
      </c>
      <c r="T661" s="1062">
        <f t="shared" si="127"/>
        <v>44539</v>
      </c>
      <c r="U661" s="1062">
        <f t="shared" si="127"/>
        <v>44560</v>
      </c>
      <c r="V661" s="1062">
        <f t="shared" si="127"/>
        <v>44567</v>
      </c>
      <c r="W661" s="1062">
        <f t="shared" si="127"/>
        <v>44572</v>
      </c>
      <c r="X661" s="1062">
        <f t="shared" si="127"/>
        <v>44575</v>
      </c>
      <c r="Y661" s="1063">
        <f t="shared" si="127"/>
        <v>44600</v>
      </c>
      <c r="Z661" s="1064">
        <v>45106</v>
      </c>
      <c r="AA661" s="95"/>
    </row>
    <row r="662" spans="1:27" ht="37.5">
      <c r="A662" s="1869"/>
      <c r="B662" s="1055">
        <f t="shared" si="126"/>
        <v>63</v>
      </c>
      <c r="C662" s="1056" t="str">
        <f t="shared" si="126"/>
        <v>У_Э</v>
      </c>
      <c r="D662" s="1057" t="s">
        <v>1629</v>
      </c>
      <c r="E662" s="1058" t="s">
        <v>483</v>
      </c>
      <c r="F662" s="1057" t="s">
        <v>1629</v>
      </c>
      <c r="G662" s="1059" t="s">
        <v>859</v>
      </c>
      <c r="H662" s="1060" t="s">
        <v>923</v>
      </c>
      <c r="I662" s="1061"/>
      <c r="J662" s="1062">
        <f t="shared" si="127"/>
        <v>44316</v>
      </c>
      <c r="K662" s="1062">
        <f t="shared" si="127"/>
        <v>44344</v>
      </c>
      <c r="L662" s="1062">
        <f t="shared" si="127"/>
        <v>44393</v>
      </c>
      <c r="M662" s="1062">
        <f t="shared" si="127"/>
        <v>44398</v>
      </c>
      <c r="N662" s="1062">
        <f t="shared" si="127"/>
        <v>44426</v>
      </c>
      <c r="O662" s="1062">
        <f t="shared" si="127"/>
        <v>44426</v>
      </c>
      <c r="P662" s="1062">
        <f t="shared" si="127"/>
        <v>44510</v>
      </c>
      <c r="Q662" s="1062">
        <f t="shared" si="127"/>
        <v>44540</v>
      </c>
      <c r="R662" s="1062">
        <f t="shared" si="127"/>
        <v>44540</v>
      </c>
      <c r="S662" s="1062">
        <f t="shared" si="127"/>
        <v>44539</v>
      </c>
      <c r="T662" s="1062">
        <f t="shared" si="127"/>
        <v>44539</v>
      </c>
      <c r="U662" s="1062">
        <f t="shared" si="127"/>
        <v>44560</v>
      </c>
      <c r="V662" s="1062">
        <f t="shared" si="127"/>
        <v>44567</v>
      </c>
      <c r="W662" s="1062">
        <f t="shared" si="127"/>
        <v>44572</v>
      </c>
      <c r="X662" s="1062">
        <f t="shared" si="127"/>
        <v>44575</v>
      </c>
      <c r="Y662" s="1063">
        <f t="shared" si="127"/>
        <v>44600</v>
      </c>
      <c r="Z662" s="1107">
        <v>44495</v>
      </c>
      <c r="AA662" s="95"/>
    </row>
    <row r="663" spans="1:27" ht="37.5">
      <c r="A663" s="1869"/>
      <c r="B663" s="1055">
        <f t="shared" si="126"/>
        <v>63</v>
      </c>
      <c r="C663" s="1056" t="str">
        <f t="shared" si="126"/>
        <v>У_Э</v>
      </c>
      <c r="D663" s="1057" t="s">
        <v>1629</v>
      </c>
      <c r="E663" s="1058" t="s">
        <v>481</v>
      </c>
      <c r="F663" s="1057" t="s">
        <v>1629</v>
      </c>
      <c r="G663" s="1059" t="s">
        <v>859</v>
      </c>
      <c r="H663" s="1060" t="s">
        <v>924</v>
      </c>
      <c r="I663" s="1061"/>
      <c r="J663" s="1062">
        <f t="shared" si="127"/>
        <v>44316</v>
      </c>
      <c r="K663" s="1062">
        <f t="shared" si="127"/>
        <v>44344</v>
      </c>
      <c r="L663" s="1062">
        <f t="shared" si="127"/>
        <v>44393</v>
      </c>
      <c r="M663" s="1062">
        <f t="shared" si="127"/>
        <v>44398</v>
      </c>
      <c r="N663" s="1062">
        <f t="shared" si="127"/>
        <v>44426</v>
      </c>
      <c r="O663" s="1062">
        <f t="shared" si="127"/>
        <v>44426</v>
      </c>
      <c r="P663" s="1062">
        <f t="shared" si="127"/>
        <v>44510</v>
      </c>
      <c r="Q663" s="1062">
        <f t="shared" si="127"/>
        <v>44540</v>
      </c>
      <c r="R663" s="1062">
        <f t="shared" si="127"/>
        <v>44540</v>
      </c>
      <c r="S663" s="1062">
        <f t="shared" si="127"/>
        <v>44539</v>
      </c>
      <c r="T663" s="1062">
        <f t="shared" si="127"/>
        <v>44539</v>
      </c>
      <c r="U663" s="1062">
        <f t="shared" si="127"/>
        <v>44560</v>
      </c>
      <c r="V663" s="1062">
        <f t="shared" si="127"/>
        <v>44567</v>
      </c>
      <c r="W663" s="1062">
        <f t="shared" si="127"/>
        <v>44572</v>
      </c>
      <c r="X663" s="1062">
        <f t="shared" si="127"/>
        <v>44575</v>
      </c>
      <c r="Y663" s="1063">
        <f t="shared" si="127"/>
        <v>44600</v>
      </c>
      <c r="Z663" s="1107">
        <v>44490</v>
      </c>
      <c r="AA663" s="95"/>
    </row>
    <row r="664" spans="1:27" ht="37.5">
      <c r="A664" s="1869"/>
      <c r="B664" s="1065">
        <f t="shared" si="126"/>
        <v>63</v>
      </c>
      <c r="C664" s="1066" t="str">
        <f t="shared" si="126"/>
        <v>У_Э</v>
      </c>
      <c r="D664" s="1067" t="s">
        <v>1629</v>
      </c>
      <c r="E664" s="1068" t="s">
        <v>477</v>
      </c>
      <c r="F664" s="1067" t="s">
        <v>1629</v>
      </c>
      <c r="G664" s="1069" t="s">
        <v>859</v>
      </c>
      <c r="H664" s="1070" t="s">
        <v>925</v>
      </c>
      <c r="I664" s="1071"/>
      <c r="J664" s="1072">
        <f t="shared" si="127"/>
        <v>44316</v>
      </c>
      <c r="K664" s="1072">
        <f t="shared" si="127"/>
        <v>44344</v>
      </c>
      <c r="L664" s="1072">
        <f t="shared" si="127"/>
        <v>44393</v>
      </c>
      <c r="M664" s="1072">
        <f t="shared" si="127"/>
        <v>44398</v>
      </c>
      <c r="N664" s="1072">
        <f t="shared" si="127"/>
        <v>44426</v>
      </c>
      <c r="O664" s="1072">
        <f t="shared" si="127"/>
        <v>44426</v>
      </c>
      <c r="P664" s="1072">
        <f t="shared" si="127"/>
        <v>44510</v>
      </c>
      <c r="Q664" s="1072">
        <f t="shared" si="127"/>
        <v>44540</v>
      </c>
      <c r="R664" s="1072">
        <f t="shared" si="127"/>
        <v>44540</v>
      </c>
      <c r="S664" s="1072">
        <f t="shared" si="127"/>
        <v>44539</v>
      </c>
      <c r="T664" s="1072">
        <f t="shared" si="127"/>
        <v>44539</v>
      </c>
      <c r="U664" s="1072">
        <f t="shared" si="127"/>
        <v>44560</v>
      </c>
      <c r="V664" s="1072">
        <f t="shared" si="127"/>
        <v>44567</v>
      </c>
      <c r="W664" s="1072">
        <f t="shared" si="127"/>
        <v>44572</v>
      </c>
      <c r="X664" s="1072">
        <f t="shared" si="127"/>
        <v>44575</v>
      </c>
      <c r="Y664" s="1073">
        <f t="shared" si="127"/>
        <v>44600</v>
      </c>
      <c r="Z664" s="1064">
        <v>44662</v>
      </c>
      <c r="AA664" s="95"/>
    </row>
    <row r="665" spans="1:27" ht="37.5">
      <c r="A665" s="1105">
        <f>A652+1</f>
        <v>60</v>
      </c>
      <c r="B665" s="1095">
        <v>64</v>
      </c>
      <c r="C665" s="1096" t="s">
        <v>858</v>
      </c>
      <c r="D665" s="1097" t="s">
        <v>1630</v>
      </c>
      <c r="E665" s="1098" t="s">
        <v>732</v>
      </c>
      <c r="F665" s="1097" t="s">
        <v>1630</v>
      </c>
      <c r="G665" s="1099" t="s">
        <v>859</v>
      </c>
      <c r="H665" s="1100" t="s">
        <v>1627</v>
      </c>
      <c r="I665" s="1099" t="str">
        <f>$I$5</f>
        <v>2-х этапный ЗЗП, без ПС</v>
      </c>
      <c r="J665" s="1101" t="str">
        <f>IFERROR(VLOOKUP($D$665,'ИСХОДНИК-даты-2х'!$D$10:$AI$139,2,0),"-")</f>
        <v>-</v>
      </c>
      <c r="K665" s="1101" t="str">
        <f>IFERROR(VLOOKUP($D$665,'ИСХОДНИК-даты-2х'!$D$10:$AI$139,3,0),"-")</f>
        <v>-</v>
      </c>
      <c r="L665" s="1101" t="str">
        <f>IFERROR(VLOOKUP($D$665,'ИСХОДНИК-даты-2х'!$D$10:$AI$139,4,0),"-")</f>
        <v>-</v>
      </c>
      <c r="M665" s="1102" t="str">
        <f>IFERROR(VLOOKUP($D$665,'ИСХОДНИК-даты-2х'!$D$10:$AI$139,5,0),"-")</f>
        <v>-</v>
      </c>
      <c r="N665" s="1102" t="str">
        <f>IFERROR(VLOOKUP($D$665,'ИСХОДНИК-даты-2х'!$D$10:$AI$139,6,0),"-")</f>
        <v>-</v>
      </c>
      <c r="O665" s="1102" t="str">
        <f>IFERROR(VLOOKUP($D$665,'ИСХОДНИК-даты-2х'!$D$10:$AI$139,7,0),"-")</f>
        <v>-</v>
      </c>
      <c r="P665" s="1102" t="str">
        <f>IFERROR(VLOOKUP($D$665,'ИСХОДНИК-даты-2х'!$D$10:$AI$139,8,0),"-")</f>
        <v>-</v>
      </c>
      <c r="Q665" s="1102" t="str">
        <f>IFERROR(VLOOKUP($D$665,'ИСХОДНИК-даты-2х'!$D$10:$AI$139,9,0),"-")</f>
        <v>-</v>
      </c>
      <c r="R665" s="1102" t="str">
        <f>IFERROR(VLOOKUP($D$665,'ИСХОДНИК-даты-2х'!$D$10:$AI$139,10,0),"-")</f>
        <v>-</v>
      </c>
      <c r="S665" s="1102" t="str">
        <f>IFERROR(VLOOKUP($D$665,'ИСХОДНИК-даты-2х'!$D$10:$AI$139,11,0),"-")</f>
        <v>-</v>
      </c>
      <c r="T665" s="1102" t="str">
        <f>IFERROR(VLOOKUP($D$665,'ИСХОДНИК-даты-2х'!$D$10:$AI$139,12,0),"-")</f>
        <v>-</v>
      </c>
      <c r="U665" s="1102" t="str">
        <f>IFERROR(VLOOKUP($D$665,'ИСХОДНИК-даты-2х'!$D$10:$AI$139,13,0),"-")</f>
        <v>-</v>
      </c>
      <c r="V665" s="1102" t="str">
        <f>IFERROR(VLOOKUP($D$665,'ИСХОДНИК-даты-2х'!$D$10:$AI$139,14,0),"-")</f>
        <v>-</v>
      </c>
      <c r="W665" s="1102" t="str">
        <f>IFERROR(VLOOKUP($D$665,'ИСХОДНИК-даты-2х'!$D$10:$AI$139,15,0),"-")</f>
        <v>-</v>
      </c>
      <c r="X665" s="1102" t="str">
        <f>IFERROR(VLOOKUP($D$665,'ИСХОДНИК-даты-2х'!$D$10:$AI$139,16,0),"-")</f>
        <v>-</v>
      </c>
      <c r="Y665" s="1103" t="str">
        <f>IFERROR(VLOOKUP($D$665,'ИСХОДНИК-даты-2х'!$D$10:$AI$139,17,0),"-")</f>
        <v>-</v>
      </c>
      <c r="Z665" s="1064">
        <v>44610</v>
      </c>
      <c r="AA665" s="95"/>
    </row>
    <row r="666" spans="1:27" ht="37.5">
      <c r="A666" s="1869">
        <f>A665+1</f>
        <v>61</v>
      </c>
      <c r="B666" s="1044">
        <v>65</v>
      </c>
      <c r="C666" s="1045" t="s">
        <v>858</v>
      </c>
      <c r="D666" s="1046" t="s">
        <v>1631</v>
      </c>
      <c r="E666" s="1047" t="s">
        <v>608</v>
      </c>
      <c r="F666" s="1046" t="s">
        <v>1631</v>
      </c>
      <c r="G666" s="1048" t="s">
        <v>859</v>
      </c>
      <c r="H666" s="1049" t="s">
        <v>926</v>
      </c>
      <c r="I666" s="1050" t="str">
        <f>$I$5</f>
        <v>2-х этапный ЗЗП, без ПС</v>
      </c>
      <c r="J666" s="1051">
        <f>IFERROR(VLOOKUP($D$666,'ИСХОДНИК-даты-2х'!$D$10:$AI$139,2,0),"-")</f>
        <v>44005</v>
      </c>
      <c r="K666" s="1078">
        <f>IFERROR(VLOOKUP($D$666,'ИСХОДНИК-даты-2х'!$D$10:$AI$139,3,0),"-")</f>
        <v>44033</v>
      </c>
      <c r="L666" s="970">
        <f>IFERROR(VLOOKUP($D$666,'ИСХОДНИК-даты-2х'!$D$10:$AI$139,4,0),"-")</f>
        <v>44082</v>
      </c>
      <c r="M666" s="911">
        <f>IFERROR(VLOOKUP($D$666,'ИСХОДНИК-даты-2х'!$D$10:$AI$139,5,0),"-")</f>
        <v>44085</v>
      </c>
      <c r="N666" s="911">
        <f>IFERROR(VLOOKUP($D$666,'ИСХОДНИК-даты-2х'!$D$10:$AI$139,6,0),"-")</f>
        <v>44113</v>
      </c>
      <c r="O666" s="911">
        <f>IFERROR(VLOOKUP($D$666,'ИСХОДНИК-даты-2х'!$D$10:$AI$139,7,0),"-")</f>
        <v>44113</v>
      </c>
      <c r="P666" s="911">
        <f>IFERROR(VLOOKUP($D$666,'ИСХОДНИК-даты-2х'!$D$10:$AI$139,8,0),"-")</f>
        <v>44197</v>
      </c>
      <c r="Q666" s="911">
        <f>IFERROR(VLOOKUP($D$666,'ИСХОДНИК-даты-2х'!$D$10:$AI$139,9,0),"-")</f>
        <v>44229</v>
      </c>
      <c r="R666" s="911">
        <f>IFERROR(VLOOKUP($D$666,'ИСХОДНИК-даты-2х'!$D$10:$AI$139,10,0),"-")</f>
        <v>44229</v>
      </c>
      <c r="S666" s="911">
        <f>IFERROR(VLOOKUP($D$666,'ИСХОДНИК-даты-2х'!$D$10:$AI$139,11,0),"-")</f>
        <v>44228</v>
      </c>
      <c r="T666" s="911">
        <f>IFERROR(VLOOKUP($D$666,'ИСХОДНИК-даты-2х'!$D$10:$AI$139,12,0),"-")</f>
        <v>44228</v>
      </c>
      <c r="U666" s="911">
        <f>IFERROR(VLOOKUP($D$666,'ИСХОДНИК-даты-2х'!$D$10:$AI$139,13,0),"-")</f>
        <v>44249</v>
      </c>
      <c r="V666" s="911">
        <f>IFERROR(VLOOKUP($D$666,'ИСХОДНИК-даты-2х'!$D$10:$AI$139,14,0),"-")</f>
        <v>44256</v>
      </c>
      <c r="W666" s="911">
        <f>IFERROR(VLOOKUP($D$666,'ИСХОДНИК-даты-2х'!$D$10:$AI$139,15,0),"-")</f>
        <v>44259</v>
      </c>
      <c r="X666" s="911">
        <f>IFERROR(VLOOKUP($D$666,'ИСХОДНИК-даты-2х'!$D$10:$AI$139,16,0),"-")</f>
        <v>44264</v>
      </c>
      <c r="Y666" s="1079">
        <f>IFERROR(VLOOKUP($D$666,'ИСХОДНИК-даты-2х'!$D$10:$AI$139,17,0),"-")</f>
        <v>44289</v>
      </c>
      <c r="Z666" s="1107">
        <v>44321</v>
      </c>
      <c r="AA666" s="95"/>
    </row>
    <row r="667" spans="1:27" ht="37.5">
      <c r="A667" s="1869"/>
      <c r="B667" s="1065">
        <f>B$666</f>
        <v>65</v>
      </c>
      <c r="C667" s="1066" t="str">
        <f>C$666</f>
        <v>У_Э</v>
      </c>
      <c r="D667" s="1067" t="s">
        <v>1631</v>
      </c>
      <c r="E667" s="1068" t="s">
        <v>610</v>
      </c>
      <c r="F667" s="1067" t="s">
        <v>1631</v>
      </c>
      <c r="G667" s="1069" t="s">
        <v>859</v>
      </c>
      <c r="H667" s="1070" t="s">
        <v>927</v>
      </c>
      <c r="I667" s="1071"/>
      <c r="J667" s="1072">
        <f t="shared" ref="J667:Y667" si="128">J$666</f>
        <v>44005</v>
      </c>
      <c r="K667" s="1072">
        <f t="shared" si="128"/>
        <v>44033</v>
      </c>
      <c r="L667" s="1072">
        <f t="shared" si="128"/>
        <v>44082</v>
      </c>
      <c r="M667" s="1072">
        <f t="shared" si="128"/>
        <v>44085</v>
      </c>
      <c r="N667" s="1072">
        <f t="shared" si="128"/>
        <v>44113</v>
      </c>
      <c r="O667" s="1072">
        <f t="shared" si="128"/>
        <v>44113</v>
      </c>
      <c r="P667" s="1072">
        <f t="shared" si="128"/>
        <v>44197</v>
      </c>
      <c r="Q667" s="1072">
        <f t="shared" si="128"/>
        <v>44229</v>
      </c>
      <c r="R667" s="1072">
        <f t="shared" si="128"/>
        <v>44229</v>
      </c>
      <c r="S667" s="1072">
        <f t="shared" si="128"/>
        <v>44228</v>
      </c>
      <c r="T667" s="1072">
        <f t="shared" si="128"/>
        <v>44228</v>
      </c>
      <c r="U667" s="1072">
        <f t="shared" si="128"/>
        <v>44249</v>
      </c>
      <c r="V667" s="1072">
        <f t="shared" si="128"/>
        <v>44256</v>
      </c>
      <c r="W667" s="1072">
        <f t="shared" si="128"/>
        <v>44259</v>
      </c>
      <c r="X667" s="1072">
        <f t="shared" si="128"/>
        <v>44264</v>
      </c>
      <c r="Y667" s="1073">
        <f t="shared" si="128"/>
        <v>44289</v>
      </c>
      <c r="Z667" s="1107">
        <v>44664</v>
      </c>
      <c r="AA667" s="95"/>
    </row>
    <row r="668" spans="1:27" ht="37.5">
      <c r="A668" s="1869">
        <f>A666+1</f>
        <v>62</v>
      </c>
      <c r="B668" s="1044">
        <v>66</v>
      </c>
      <c r="C668" s="1045" t="s">
        <v>858</v>
      </c>
      <c r="D668" s="1046" t="s">
        <v>1632</v>
      </c>
      <c r="E668" s="1047" t="s">
        <v>428</v>
      </c>
      <c r="F668" s="1046" t="s">
        <v>1632</v>
      </c>
      <c r="G668" s="1048" t="s">
        <v>859</v>
      </c>
      <c r="H668" s="1049" t="s">
        <v>928</v>
      </c>
      <c r="I668" s="1050" t="str">
        <f>$I$5</f>
        <v>2-х этапный ЗЗП, без ПС</v>
      </c>
      <c r="J668" s="1051">
        <f>IFERROR(VLOOKUP($D$668,'ИСХОДНИК-даты-2х'!$D$10:$AI$139,2,0),"-")</f>
        <v>44254</v>
      </c>
      <c r="K668" s="1078">
        <f>IFERROR(VLOOKUP($D$668,'ИСХОДНИК-даты-2х'!$D$10:$AI$139,3,0),"-")</f>
        <v>44281</v>
      </c>
      <c r="L668" s="970">
        <f>IFERROR(VLOOKUP($D$668,'ИСХОДНИК-даты-2х'!$D$10:$AI$139,4,0),"-")</f>
        <v>44330</v>
      </c>
      <c r="M668" s="911">
        <f>IFERROR(VLOOKUP($D$668,'ИСХОДНИК-даты-2х'!$D$10:$AI$139,5,0),"-")</f>
        <v>44335</v>
      </c>
      <c r="N668" s="911">
        <f>IFERROR(VLOOKUP($D$668,'ИСХОДНИК-даты-2х'!$D$10:$AI$139,6,0),"-")</f>
        <v>44363</v>
      </c>
      <c r="O668" s="911">
        <f>IFERROR(VLOOKUP($D$668,'ИСХОДНИК-даты-2х'!$D$10:$AI$139,7,0),"-")</f>
        <v>44363</v>
      </c>
      <c r="P668" s="911">
        <f>IFERROR(VLOOKUP($D$668,'ИСХОДНИК-даты-2х'!$D$10:$AI$139,8,0),"-")</f>
        <v>44447</v>
      </c>
      <c r="Q668" s="911">
        <f>IFERROR(VLOOKUP($D$668,'ИСХОДНИК-даты-2х'!$D$10:$AI$139,9,0),"-")</f>
        <v>44477</v>
      </c>
      <c r="R668" s="911">
        <f>IFERROR(VLOOKUP($D$668,'ИСХОДНИК-даты-2х'!$D$10:$AI$139,10,0),"-")</f>
        <v>44477</v>
      </c>
      <c r="S668" s="911">
        <f>IFERROR(VLOOKUP($D$668,'ИСХОДНИК-даты-2х'!$D$10:$AI$139,11,0),"-")</f>
        <v>44476</v>
      </c>
      <c r="T668" s="911">
        <f>IFERROR(VLOOKUP($D$668,'ИСХОДНИК-даты-2х'!$D$10:$AI$139,12,0),"-")</f>
        <v>44476</v>
      </c>
      <c r="U668" s="911">
        <f>IFERROR(VLOOKUP($D$668,'ИСХОДНИК-даты-2х'!$D$10:$AI$139,13,0),"-")</f>
        <v>44497</v>
      </c>
      <c r="V668" s="911">
        <f>IFERROR(VLOOKUP($D$668,'ИСХОДНИК-даты-2х'!$D$10:$AI$139,14,0),"-")</f>
        <v>44504</v>
      </c>
      <c r="W668" s="911">
        <f>IFERROR(VLOOKUP($D$668,'ИСХОДНИК-даты-2х'!$D$10:$AI$139,15,0),"-")</f>
        <v>44509</v>
      </c>
      <c r="X668" s="911">
        <f>IFERROR(VLOOKUP($D$668,'ИСХОДНИК-даты-2х'!$D$10:$AI$139,16,0),"-")</f>
        <v>44512</v>
      </c>
      <c r="Y668" s="1079">
        <f>IFERROR(VLOOKUP($D$668,'ИСХОДНИК-даты-2х'!$D$10:$AI$139,17,0),"-")</f>
        <v>44537</v>
      </c>
      <c r="Z668" s="1064">
        <v>44376</v>
      </c>
      <c r="AA668" s="95"/>
    </row>
    <row r="669" spans="1:27" ht="37.5">
      <c r="A669" s="1869"/>
      <c r="B669" s="1055">
        <f t="shared" ref="B669:C677" si="129">B$668</f>
        <v>66</v>
      </c>
      <c r="C669" s="1056" t="str">
        <f t="shared" si="129"/>
        <v>У_Э</v>
      </c>
      <c r="D669" s="1057" t="s">
        <v>1632</v>
      </c>
      <c r="E669" s="1058" t="s">
        <v>426</v>
      </c>
      <c r="F669" s="1057" t="s">
        <v>1632</v>
      </c>
      <c r="G669" s="1059" t="s">
        <v>859</v>
      </c>
      <c r="H669" s="1060" t="s">
        <v>929</v>
      </c>
      <c r="I669" s="1061"/>
      <c r="J669" s="1062">
        <f t="shared" ref="J669:Y677" si="130">J$668</f>
        <v>44254</v>
      </c>
      <c r="K669" s="1062">
        <f t="shared" si="130"/>
        <v>44281</v>
      </c>
      <c r="L669" s="1062">
        <f t="shared" si="130"/>
        <v>44330</v>
      </c>
      <c r="M669" s="1062">
        <f t="shared" si="130"/>
        <v>44335</v>
      </c>
      <c r="N669" s="1062">
        <f t="shared" si="130"/>
        <v>44363</v>
      </c>
      <c r="O669" s="1062">
        <f t="shared" si="130"/>
        <v>44363</v>
      </c>
      <c r="P669" s="1062">
        <f t="shared" si="130"/>
        <v>44447</v>
      </c>
      <c r="Q669" s="1062">
        <f t="shared" si="130"/>
        <v>44477</v>
      </c>
      <c r="R669" s="1062">
        <f t="shared" si="130"/>
        <v>44477</v>
      </c>
      <c r="S669" s="1062">
        <f t="shared" si="130"/>
        <v>44476</v>
      </c>
      <c r="T669" s="1062">
        <f t="shared" si="130"/>
        <v>44476</v>
      </c>
      <c r="U669" s="1062">
        <f t="shared" si="130"/>
        <v>44497</v>
      </c>
      <c r="V669" s="1062">
        <f t="shared" si="130"/>
        <v>44504</v>
      </c>
      <c r="W669" s="1062">
        <f t="shared" si="130"/>
        <v>44509</v>
      </c>
      <c r="X669" s="1062">
        <f t="shared" si="130"/>
        <v>44512</v>
      </c>
      <c r="Y669" s="1063">
        <f t="shared" si="130"/>
        <v>44537</v>
      </c>
      <c r="Z669" s="1107">
        <v>44415</v>
      </c>
      <c r="AA669" s="95"/>
    </row>
    <row r="670" spans="1:27" ht="37.5">
      <c r="A670" s="1869"/>
      <c r="B670" s="1055">
        <f t="shared" si="129"/>
        <v>66</v>
      </c>
      <c r="C670" s="1056" t="str">
        <f t="shared" si="129"/>
        <v>У_Э</v>
      </c>
      <c r="D670" s="1057" t="s">
        <v>1632</v>
      </c>
      <c r="E670" s="1058" t="s">
        <v>418</v>
      </c>
      <c r="F670" s="1057" t="s">
        <v>1632</v>
      </c>
      <c r="G670" s="1059" t="s">
        <v>859</v>
      </c>
      <c r="H670" s="1060" t="s">
        <v>930</v>
      </c>
      <c r="I670" s="1061"/>
      <c r="J670" s="1062">
        <f t="shared" si="130"/>
        <v>44254</v>
      </c>
      <c r="K670" s="1062">
        <f t="shared" si="130"/>
        <v>44281</v>
      </c>
      <c r="L670" s="1062">
        <f t="shared" si="130"/>
        <v>44330</v>
      </c>
      <c r="M670" s="1062">
        <f t="shared" si="130"/>
        <v>44335</v>
      </c>
      <c r="N670" s="1062">
        <f t="shared" si="130"/>
        <v>44363</v>
      </c>
      <c r="O670" s="1062">
        <f t="shared" si="130"/>
        <v>44363</v>
      </c>
      <c r="P670" s="1062">
        <f t="shared" si="130"/>
        <v>44447</v>
      </c>
      <c r="Q670" s="1062">
        <f t="shared" si="130"/>
        <v>44477</v>
      </c>
      <c r="R670" s="1062">
        <f t="shared" si="130"/>
        <v>44477</v>
      </c>
      <c r="S670" s="1062">
        <f t="shared" si="130"/>
        <v>44476</v>
      </c>
      <c r="T670" s="1062">
        <f t="shared" si="130"/>
        <v>44476</v>
      </c>
      <c r="U670" s="1062">
        <f t="shared" si="130"/>
        <v>44497</v>
      </c>
      <c r="V670" s="1062">
        <f t="shared" si="130"/>
        <v>44504</v>
      </c>
      <c r="W670" s="1062">
        <f t="shared" si="130"/>
        <v>44509</v>
      </c>
      <c r="X670" s="1062">
        <f t="shared" si="130"/>
        <v>44512</v>
      </c>
      <c r="Y670" s="1063">
        <f t="shared" si="130"/>
        <v>44537</v>
      </c>
      <c r="Z670" s="1064">
        <v>44287</v>
      </c>
      <c r="AA670" s="95"/>
    </row>
    <row r="671" spans="1:27" ht="37.5">
      <c r="A671" s="1869"/>
      <c r="B671" s="1055">
        <f t="shared" si="129"/>
        <v>66</v>
      </c>
      <c r="C671" s="1056" t="str">
        <f t="shared" si="129"/>
        <v>У_Э</v>
      </c>
      <c r="D671" s="1057" t="s">
        <v>1632</v>
      </c>
      <c r="E671" s="1058" t="s">
        <v>451</v>
      </c>
      <c r="F671" s="1057" t="s">
        <v>1632</v>
      </c>
      <c r="G671" s="1059" t="s">
        <v>859</v>
      </c>
      <c r="H671" s="1060" t="s">
        <v>931</v>
      </c>
      <c r="I671" s="1061"/>
      <c r="J671" s="1062">
        <f t="shared" si="130"/>
        <v>44254</v>
      </c>
      <c r="K671" s="1062">
        <f t="shared" si="130"/>
        <v>44281</v>
      </c>
      <c r="L671" s="1062">
        <f t="shared" si="130"/>
        <v>44330</v>
      </c>
      <c r="M671" s="1062">
        <f t="shared" si="130"/>
        <v>44335</v>
      </c>
      <c r="N671" s="1062">
        <f t="shared" si="130"/>
        <v>44363</v>
      </c>
      <c r="O671" s="1062">
        <f t="shared" si="130"/>
        <v>44363</v>
      </c>
      <c r="P671" s="1062">
        <f t="shared" si="130"/>
        <v>44447</v>
      </c>
      <c r="Q671" s="1062">
        <f t="shared" si="130"/>
        <v>44477</v>
      </c>
      <c r="R671" s="1062">
        <f t="shared" si="130"/>
        <v>44477</v>
      </c>
      <c r="S671" s="1062">
        <f t="shared" si="130"/>
        <v>44476</v>
      </c>
      <c r="T671" s="1062">
        <f t="shared" si="130"/>
        <v>44476</v>
      </c>
      <c r="U671" s="1062">
        <f t="shared" si="130"/>
        <v>44497</v>
      </c>
      <c r="V671" s="1062">
        <f t="shared" si="130"/>
        <v>44504</v>
      </c>
      <c r="W671" s="1062">
        <f t="shared" si="130"/>
        <v>44509</v>
      </c>
      <c r="X671" s="1062">
        <f t="shared" si="130"/>
        <v>44512</v>
      </c>
      <c r="Y671" s="1063">
        <f t="shared" si="130"/>
        <v>44537</v>
      </c>
      <c r="Z671" s="1107">
        <v>44287</v>
      </c>
      <c r="AA671" s="95"/>
    </row>
    <row r="672" spans="1:27" ht="37.5">
      <c r="A672" s="1869"/>
      <c r="B672" s="1055">
        <f t="shared" si="129"/>
        <v>66</v>
      </c>
      <c r="C672" s="1056" t="str">
        <f t="shared" si="129"/>
        <v>У_Э</v>
      </c>
      <c r="D672" s="1057" t="s">
        <v>1632</v>
      </c>
      <c r="E672" s="1058" t="s">
        <v>449</v>
      </c>
      <c r="F672" s="1057" t="s">
        <v>1632</v>
      </c>
      <c r="G672" s="1059" t="s">
        <v>859</v>
      </c>
      <c r="H672" s="1060" t="s">
        <v>932</v>
      </c>
      <c r="I672" s="1061"/>
      <c r="J672" s="1062">
        <f t="shared" si="130"/>
        <v>44254</v>
      </c>
      <c r="K672" s="1062">
        <f t="shared" si="130"/>
        <v>44281</v>
      </c>
      <c r="L672" s="1062">
        <f t="shared" si="130"/>
        <v>44330</v>
      </c>
      <c r="M672" s="1062">
        <f t="shared" si="130"/>
        <v>44335</v>
      </c>
      <c r="N672" s="1062">
        <f t="shared" si="130"/>
        <v>44363</v>
      </c>
      <c r="O672" s="1062">
        <f t="shared" si="130"/>
        <v>44363</v>
      </c>
      <c r="P672" s="1062">
        <f t="shared" si="130"/>
        <v>44447</v>
      </c>
      <c r="Q672" s="1062">
        <f t="shared" si="130"/>
        <v>44477</v>
      </c>
      <c r="R672" s="1062">
        <f t="shared" si="130"/>
        <v>44477</v>
      </c>
      <c r="S672" s="1062">
        <f t="shared" si="130"/>
        <v>44476</v>
      </c>
      <c r="T672" s="1062">
        <f t="shared" si="130"/>
        <v>44476</v>
      </c>
      <c r="U672" s="1062">
        <f t="shared" si="130"/>
        <v>44497</v>
      </c>
      <c r="V672" s="1062">
        <f t="shared" si="130"/>
        <v>44504</v>
      </c>
      <c r="W672" s="1062">
        <f t="shared" si="130"/>
        <v>44509</v>
      </c>
      <c r="X672" s="1062">
        <f t="shared" si="130"/>
        <v>44512</v>
      </c>
      <c r="Y672" s="1063">
        <f t="shared" si="130"/>
        <v>44537</v>
      </c>
      <c r="Z672" s="1107">
        <v>44287</v>
      </c>
      <c r="AA672" s="95"/>
    </row>
    <row r="673" spans="1:27" ht="37.5">
      <c r="A673" s="1869"/>
      <c r="B673" s="1055">
        <f t="shared" si="129"/>
        <v>66</v>
      </c>
      <c r="C673" s="1056" t="str">
        <f t="shared" si="129"/>
        <v>У_Э</v>
      </c>
      <c r="D673" s="1057" t="s">
        <v>1632</v>
      </c>
      <c r="E673" s="1058" t="s">
        <v>439</v>
      </c>
      <c r="F673" s="1057" t="s">
        <v>1632</v>
      </c>
      <c r="G673" s="1059" t="s">
        <v>859</v>
      </c>
      <c r="H673" s="1060" t="s">
        <v>933</v>
      </c>
      <c r="I673" s="1061"/>
      <c r="J673" s="1062">
        <f t="shared" si="130"/>
        <v>44254</v>
      </c>
      <c r="K673" s="1062">
        <f t="shared" si="130"/>
        <v>44281</v>
      </c>
      <c r="L673" s="1062">
        <f t="shared" si="130"/>
        <v>44330</v>
      </c>
      <c r="M673" s="1062">
        <f t="shared" si="130"/>
        <v>44335</v>
      </c>
      <c r="N673" s="1062">
        <f t="shared" si="130"/>
        <v>44363</v>
      </c>
      <c r="O673" s="1062">
        <f t="shared" si="130"/>
        <v>44363</v>
      </c>
      <c r="P673" s="1062">
        <f t="shared" si="130"/>
        <v>44447</v>
      </c>
      <c r="Q673" s="1062">
        <f t="shared" si="130"/>
        <v>44477</v>
      </c>
      <c r="R673" s="1062">
        <f t="shared" si="130"/>
        <v>44477</v>
      </c>
      <c r="S673" s="1062">
        <f t="shared" si="130"/>
        <v>44476</v>
      </c>
      <c r="T673" s="1062">
        <f t="shared" si="130"/>
        <v>44476</v>
      </c>
      <c r="U673" s="1062">
        <f t="shared" si="130"/>
        <v>44497</v>
      </c>
      <c r="V673" s="1062">
        <f t="shared" si="130"/>
        <v>44504</v>
      </c>
      <c r="W673" s="1062">
        <f t="shared" si="130"/>
        <v>44509</v>
      </c>
      <c r="X673" s="1062">
        <f t="shared" si="130"/>
        <v>44512</v>
      </c>
      <c r="Y673" s="1063">
        <f t="shared" si="130"/>
        <v>44537</v>
      </c>
      <c r="Z673" s="1107">
        <v>44287</v>
      </c>
      <c r="AA673" s="95"/>
    </row>
    <row r="674" spans="1:27" ht="37.5">
      <c r="A674" s="1869"/>
      <c r="B674" s="1055">
        <f t="shared" si="129"/>
        <v>66</v>
      </c>
      <c r="C674" s="1056" t="str">
        <f t="shared" si="129"/>
        <v>У_Э</v>
      </c>
      <c r="D674" s="1057" t="s">
        <v>1632</v>
      </c>
      <c r="E674" s="1058" t="s">
        <v>422</v>
      </c>
      <c r="F674" s="1057" t="s">
        <v>1632</v>
      </c>
      <c r="G674" s="1059" t="s">
        <v>859</v>
      </c>
      <c r="H674" s="1060" t="s">
        <v>934</v>
      </c>
      <c r="I674" s="1061"/>
      <c r="J674" s="1062">
        <f t="shared" si="130"/>
        <v>44254</v>
      </c>
      <c r="K674" s="1062">
        <f t="shared" si="130"/>
        <v>44281</v>
      </c>
      <c r="L674" s="1062">
        <f t="shared" si="130"/>
        <v>44330</v>
      </c>
      <c r="M674" s="1062">
        <f t="shared" si="130"/>
        <v>44335</v>
      </c>
      <c r="N674" s="1062">
        <f t="shared" si="130"/>
        <v>44363</v>
      </c>
      <c r="O674" s="1062">
        <f t="shared" si="130"/>
        <v>44363</v>
      </c>
      <c r="P674" s="1062">
        <f t="shared" si="130"/>
        <v>44447</v>
      </c>
      <c r="Q674" s="1062">
        <f t="shared" si="130"/>
        <v>44477</v>
      </c>
      <c r="R674" s="1062">
        <f t="shared" si="130"/>
        <v>44477</v>
      </c>
      <c r="S674" s="1062">
        <f t="shared" si="130"/>
        <v>44476</v>
      </c>
      <c r="T674" s="1062">
        <f t="shared" si="130"/>
        <v>44476</v>
      </c>
      <c r="U674" s="1062">
        <f t="shared" si="130"/>
        <v>44497</v>
      </c>
      <c r="V674" s="1062">
        <f t="shared" si="130"/>
        <v>44504</v>
      </c>
      <c r="W674" s="1062">
        <f t="shared" si="130"/>
        <v>44509</v>
      </c>
      <c r="X674" s="1062">
        <f t="shared" si="130"/>
        <v>44512</v>
      </c>
      <c r="Y674" s="1063">
        <f t="shared" si="130"/>
        <v>44537</v>
      </c>
      <c r="Z674" s="1107">
        <v>45022</v>
      </c>
      <c r="AA674" s="95"/>
    </row>
    <row r="675" spans="1:27" ht="37.5">
      <c r="A675" s="1869"/>
      <c r="B675" s="1055">
        <f t="shared" si="129"/>
        <v>66</v>
      </c>
      <c r="C675" s="1056" t="str">
        <f t="shared" si="129"/>
        <v>У_Э</v>
      </c>
      <c r="D675" s="1057" t="s">
        <v>1632</v>
      </c>
      <c r="E675" s="1058" t="s">
        <v>424</v>
      </c>
      <c r="F675" s="1057" t="s">
        <v>1632</v>
      </c>
      <c r="G675" s="1059" t="s">
        <v>859</v>
      </c>
      <c r="H675" s="1060" t="s">
        <v>934</v>
      </c>
      <c r="I675" s="1061"/>
      <c r="J675" s="1062">
        <f t="shared" si="130"/>
        <v>44254</v>
      </c>
      <c r="K675" s="1062">
        <f t="shared" si="130"/>
        <v>44281</v>
      </c>
      <c r="L675" s="1062">
        <f t="shared" si="130"/>
        <v>44330</v>
      </c>
      <c r="M675" s="1062">
        <f t="shared" si="130"/>
        <v>44335</v>
      </c>
      <c r="N675" s="1062">
        <f t="shared" si="130"/>
        <v>44363</v>
      </c>
      <c r="O675" s="1062">
        <f t="shared" si="130"/>
        <v>44363</v>
      </c>
      <c r="P675" s="1062">
        <f t="shared" si="130"/>
        <v>44447</v>
      </c>
      <c r="Q675" s="1062">
        <f t="shared" si="130"/>
        <v>44477</v>
      </c>
      <c r="R675" s="1062">
        <f t="shared" si="130"/>
        <v>44477</v>
      </c>
      <c r="S675" s="1062">
        <f t="shared" si="130"/>
        <v>44476</v>
      </c>
      <c r="T675" s="1062">
        <f t="shared" si="130"/>
        <v>44476</v>
      </c>
      <c r="U675" s="1062">
        <f t="shared" si="130"/>
        <v>44497</v>
      </c>
      <c r="V675" s="1062">
        <f t="shared" si="130"/>
        <v>44504</v>
      </c>
      <c r="W675" s="1062">
        <f t="shared" si="130"/>
        <v>44509</v>
      </c>
      <c r="X675" s="1062">
        <f t="shared" si="130"/>
        <v>44512</v>
      </c>
      <c r="Y675" s="1063">
        <f t="shared" si="130"/>
        <v>44537</v>
      </c>
      <c r="Z675" s="1064">
        <v>45022</v>
      </c>
      <c r="AA675" s="95"/>
    </row>
    <row r="676" spans="1:27" ht="37.5">
      <c r="A676" s="1869"/>
      <c r="B676" s="1055">
        <f t="shared" si="129"/>
        <v>66</v>
      </c>
      <c r="C676" s="1056" t="str">
        <f t="shared" si="129"/>
        <v>У_Э</v>
      </c>
      <c r="D676" s="1057" t="s">
        <v>1632</v>
      </c>
      <c r="E676" s="1058" t="s">
        <v>412</v>
      </c>
      <c r="F676" s="1057" t="s">
        <v>1632</v>
      </c>
      <c r="G676" s="1059" t="s">
        <v>859</v>
      </c>
      <c r="H676" s="1060" t="s">
        <v>935</v>
      </c>
      <c r="I676" s="1061"/>
      <c r="J676" s="1062">
        <f t="shared" si="130"/>
        <v>44254</v>
      </c>
      <c r="K676" s="1062">
        <f t="shared" si="130"/>
        <v>44281</v>
      </c>
      <c r="L676" s="1062">
        <f t="shared" si="130"/>
        <v>44330</v>
      </c>
      <c r="M676" s="1062">
        <f t="shared" si="130"/>
        <v>44335</v>
      </c>
      <c r="N676" s="1062">
        <f t="shared" si="130"/>
        <v>44363</v>
      </c>
      <c r="O676" s="1062">
        <f t="shared" si="130"/>
        <v>44363</v>
      </c>
      <c r="P676" s="1062">
        <f t="shared" si="130"/>
        <v>44447</v>
      </c>
      <c r="Q676" s="1062">
        <f t="shared" si="130"/>
        <v>44477</v>
      </c>
      <c r="R676" s="1062">
        <f t="shared" si="130"/>
        <v>44477</v>
      </c>
      <c r="S676" s="1062">
        <f t="shared" si="130"/>
        <v>44476</v>
      </c>
      <c r="T676" s="1062">
        <f t="shared" si="130"/>
        <v>44476</v>
      </c>
      <c r="U676" s="1062">
        <f t="shared" si="130"/>
        <v>44497</v>
      </c>
      <c r="V676" s="1062">
        <f t="shared" si="130"/>
        <v>44504</v>
      </c>
      <c r="W676" s="1062">
        <f t="shared" si="130"/>
        <v>44509</v>
      </c>
      <c r="X676" s="1062">
        <f t="shared" si="130"/>
        <v>44512</v>
      </c>
      <c r="Y676" s="1063">
        <f t="shared" si="130"/>
        <v>44537</v>
      </c>
      <c r="Z676" s="1107">
        <v>45486</v>
      </c>
      <c r="AA676" s="95"/>
    </row>
    <row r="677" spans="1:27" ht="37.5">
      <c r="A677" s="1869"/>
      <c r="B677" s="1065">
        <f t="shared" si="129"/>
        <v>66</v>
      </c>
      <c r="C677" s="1066" t="str">
        <f t="shared" si="129"/>
        <v>У_Э</v>
      </c>
      <c r="D677" s="1067" t="s">
        <v>1632</v>
      </c>
      <c r="E677" s="1068" t="s">
        <v>414</v>
      </c>
      <c r="F677" s="1067" t="s">
        <v>1632</v>
      </c>
      <c r="G677" s="1069" t="s">
        <v>859</v>
      </c>
      <c r="H677" s="1070" t="s">
        <v>935</v>
      </c>
      <c r="I677" s="1071"/>
      <c r="J677" s="1072">
        <f t="shared" si="130"/>
        <v>44254</v>
      </c>
      <c r="K677" s="1072">
        <f t="shared" si="130"/>
        <v>44281</v>
      </c>
      <c r="L677" s="1072">
        <f t="shared" si="130"/>
        <v>44330</v>
      </c>
      <c r="M677" s="1072">
        <f t="shared" si="130"/>
        <v>44335</v>
      </c>
      <c r="N677" s="1072">
        <f t="shared" si="130"/>
        <v>44363</v>
      </c>
      <c r="O677" s="1072">
        <f t="shared" si="130"/>
        <v>44363</v>
      </c>
      <c r="P677" s="1072">
        <f t="shared" si="130"/>
        <v>44447</v>
      </c>
      <c r="Q677" s="1072">
        <f t="shared" si="130"/>
        <v>44477</v>
      </c>
      <c r="R677" s="1072">
        <f t="shared" si="130"/>
        <v>44477</v>
      </c>
      <c r="S677" s="1072">
        <f t="shared" si="130"/>
        <v>44476</v>
      </c>
      <c r="T677" s="1072">
        <f t="shared" si="130"/>
        <v>44476</v>
      </c>
      <c r="U677" s="1072">
        <f t="shared" si="130"/>
        <v>44497</v>
      </c>
      <c r="V677" s="1072">
        <f t="shared" si="130"/>
        <v>44504</v>
      </c>
      <c r="W677" s="1072">
        <f t="shared" si="130"/>
        <v>44509</v>
      </c>
      <c r="X677" s="1072">
        <f t="shared" si="130"/>
        <v>44512</v>
      </c>
      <c r="Y677" s="1073">
        <f t="shared" si="130"/>
        <v>44537</v>
      </c>
      <c r="Z677" s="1107">
        <v>45486</v>
      </c>
      <c r="AA677" s="95"/>
    </row>
    <row r="678" spans="1:27" ht="37.5">
      <c r="A678" s="1105">
        <f>A668+1</f>
        <v>63</v>
      </c>
      <c r="B678" s="1095">
        <v>67</v>
      </c>
      <c r="C678" s="1096" t="s">
        <v>858</v>
      </c>
      <c r="D678" s="1097" t="s">
        <v>1633</v>
      </c>
      <c r="E678" s="1098" t="s">
        <v>447</v>
      </c>
      <c r="F678" s="1097" t="s">
        <v>1633</v>
      </c>
      <c r="G678" s="1099" t="s">
        <v>859</v>
      </c>
      <c r="H678" s="1100" t="s">
        <v>936</v>
      </c>
      <c r="I678" s="1099" t="str">
        <f>$I$5</f>
        <v>2-х этапный ЗЗП, без ПС</v>
      </c>
      <c r="J678" s="1101">
        <f>IFERROR(VLOOKUP($D$678,'ИСХОДНИК-даты-2х'!$D$10:$AI$139,2,0),"-")</f>
        <v>44478</v>
      </c>
      <c r="K678" s="1101">
        <f>IFERROR(VLOOKUP($D$678,'ИСХОДНИК-даты-2х'!$D$10:$AI$139,3,0),"-")</f>
        <v>44505</v>
      </c>
      <c r="L678" s="1101">
        <f>IFERROR(VLOOKUP($D$678,'ИСХОДНИК-даты-2х'!$D$10:$AI$139,4,0),"-")</f>
        <v>44554</v>
      </c>
      <c r="M678" s="1102">
        <f>IFERROR(VLOOKUP($D$678,'ИСХОДНИК-даты-2х'!$D$10:$AI$139,5,0),"-")</f>
        <v>44559</v>
      </c>
      <c r="N678" s="1102">
        <f>IFERROR(VLOOKUP($D$678,'ИСХОДНИК-даты-2х'!$D$10:$AI$139,6,0),"-")</f>
        <v>44587</v>
      </c>
      <c r="O678" s="1102">
        <f>IFERROR(VLOOKUP($D$678,'ИСХОДНИК-даты-2х'!$D$10:$AI$139,7,0),"-")</f>
        <v>44587</v>
      </c>
      <c r="P678" s="1102">
        <f>IFERROR(VLOOKUP($D$678,'ИСХОДНИК-даты-2х'!$D$10:$AI$139,8,0),"-")</f>
        <v>44601</v>
      </c>
      <c r="Q678" s="1102">
        <f>IFERROR(VLOOKUP($D$678,'ИСХОДНИК-даты-2х'!$D$10:$AI$139,9,0),"-")</f>
        <v>44631</v>
      </c>
      <c r="R678" s="1102">
        <f>IFERROR(VLOOKUP($D$678,'ИСХОДНИК-даты-2х'!$D$10:$AI$139,10,0),"-")</f>
        <v>44631</v>
      </c>
      <c r="S678" s="1102">
        <f>IFERROR(VLOOKUP($D$678,'ИСХОДНИК-даты-2х'!$D$10:$AI$139,11,0),"-")</f>
        <v>44630</v>
      </c>
      <c r="T678" s="1102">
        <f>IFERROR(VLOOKUP($D$678,'ИСХОДНИК-даты-2х'!$D$10:$AI$139,12,0),"-")</f>
        <v>44630</v>
      </c>
      <c r="U678" s="1102">
        <f>IFERROR(VLOOKUP($D$678,'ИСХОДНИК-даты-2х'!$D$10:$AI$139,13,0),"-")</f>
        <v>44651</v>
      </c>
      <c r="V678" s="1102">
        <f>IFERROR(VLOOKUP($D$678,'ИСХОДНИК-даты-2х'!$D$10:$AI$139,14,0),"-")</f>
        <v>44658</v>
      </c>
      <c r="W678" s="1102">
        <f>IFERROR(VLOOKUP($D$678,'ИСХОДНИК-даты-2х'!$D$10:$AI$139,15,0),"-")</f>
        <v>44663</v>
      </c>
      <c r="X678" s="1102">
        <f>IFERROR(VLOOKUP($D$678,'ИСХОДНИК-даты-2х'!$D$10:$AI$139,16,0),"-")</f>
        <v>44666</v>
      </c>
      <c r="Y678" s="1103">
        <f>IFERROR(VLOOKUP($D$678,'ИСХОДНИК-даты-2х'!$D$10:$AI$139,17,0),"-")</f>
        <v>44691</v>
      </c>
      <c r="Z678" s="1107">
        <v>44372</v>
      </c>
      <c r="AA678" s="95"/>
    </row>
    <row r="679" spans="1:27" ht="37.5">
      <c r="A679" s="1869">
        <f>A678+1</f>
        <v>64</v>
      </c>
      <c r="B679" s="1044">
        <v>68</v>
      </c>
      <c r="C679" s="1045" t="s">
        <v>858</v>
      </c>
      <c r="D679" s="1046" t="s">
        <v>1635</v>
      </c>
      <c r="E679" s="1047" t="s">
        <v>394</v>
      </c>
      <c r="F679" s="1046" t="s">
        <v>1635</v>
      </c>
      <c r="G679" s="1048" t="s">
        <v>859</v>
      </c>
      <c r="H679" s="1049" t="s">
        <v>937</v>
      </c>
      <c r="I679" s="1050" t="str">
        <f>$I$5</f>
        <v>2-х этапный ЗЗП, без ПС</v>
      </c>
      <c r="J679" s="1051">
        <f>IFERROR(VLOOKUP($D$679,'ИСХОДНИК-даты-2х'!$D$10:$AI$139,2,0),"-")</f>
        <v>44251</v>
      </c>
      <c r="K679" s="1078">
        <f>IFERROR(VLOOKUP($D$679,'ИСХОДНИК-даты-2х'!$D$10:$AI$139,3,0),"-")</f>
        <v>44279</v>
      </c>
      <c r="L679" s="970">
        <f>IFERROR(VLOOKUP($D$679,'ИСХОДНИК-даты-2х'!$D$10:$AI$139,4,0),"-")</f>
        <v>44328</v>
      </c>
      <c r="M679" s="911">
        <f>IFERROR(VLOOKUP($D$679,'ИСХОДНИК-даты-2х'!$D$10:$AI$139,5,0),"-")</f>
        <v>44333</v>
      </c>
      <c r="N679" s="911">
        <f>IFERROR(VLOOKUP($D$679,'ИСХОДНИК-даты-2х'!$D$10:$AI$139,6,0),"-")</f>
        <v>44361</v>
      </c>
      <c r="O679" s="911">
        <f>IFERROR(VLOOKUP($D$679,'ИСХОДНИК-даты-2х'!$D$10:$AI$139,7,0),"-")</f>
        <v>44361</v>
      </c>
      <c r="P679" s="911">
        <f>IFERROR(VLOOKUP($D$679,'ИСХОДНИК-даты-2х'!$D$10:$AI$139,8,0),"-")</f>
        <v>44445</v>
      </c>
      <c r="Q679" s="911">
        <f>IFERROR(VLOOKUP($D$679,'ИСХОДНИК-даты-2х'!$D$10:$AI$139,9,0),"-")</f>
        <v>44475</v>
      </c>
      <c r="R679" s="911">
        <f>IFERROR(VLOOKUP($D$679,'ИСХОДНИК-даты-2х'!$D$10:$AI$139,10,0),"-")</f>
        <v>44475</v>
      </c>
      <c r="S679" s="911">
        <f>IFERROR(VLOOKUP($D$679,'ИСХОДНИК-даты-2х'!$D$10:$AI$139,11,0),"-")</f>
        <v>44474</v>
      </c>
      <c r="T679" s="911">
        <f>IFERROR(VLOOKUP($D$679,'ИСХОДНИК-даты-2х'!$D$10:$AI$139,12,0),"-")</f>
        <v>44474</v>
      </c>
      <c r="U679" s="911">
        <f>IFERROR(VLOOKUP($D$679,'ИСХОДНИК-даты-2х'!$D$10:$AI$139,13,0),"-")</f>
        <v>44495</v>
      </c>
      <c r="V679" s="911">
        <f>IFERROR(VLOOKUP($D$679,'ИСХОДНИК-даты-2х'!$D$10:$AI$139,14,0),"-")</f>
        <v>44502</v>
      </c>
      <c r="W679" s="911">
        <f>IFERROR(VLOOKUP($D$679,'ИСХОДНИК-даты-2х'!$D$10:$AI$139,15,0),"-")</f>
        <v>44505</v>
      </c>
      <c r="X679" s="911">
        <f>IFERROR(VLOOKUP($D$679,'ИСХОДНИК-даты-2х'!$D$10:$AI$139,16,0),"-")</f>
        <v>44510</v>
      </c>
      <c r="Y679" s="1079">
        <f>IFERROR(VLOOKUP($D$679,'ИСХОДНИК-даты-2х'!$D$10:$AI$139,17,0),"-")</f>
        <v>44535</v>
      </c>
      <c r="Z679" s="1064">
        <v>45142</v>
      </c>
      <c r="AA679" s="95"/>
    </row>
    <row r="680" spans="1:27">
      <c r="A680" s="1869"/>
      <c r="B680" s="1055">
        <f t="shared" ref="B680:C684" si="131">B$679</f>
        <v>68</v>
      </c>
      <c r="C680" s="1056" t="str">
        <f t="shared" si="131"/>
        <v>У_Э</v>
      </c>
      <c r="D680" s="1057" t="s">
        <v>1635</v>
      </c>
      <c r="E680" s="1058" t="s">
        <v>406</v>
      </c>
      <c r="F680" s="1057" t="s">
        <v>1635</v>
      </c>
      <c r="G680" s="1059" t="s">
        <v>859</v>
      </c>
      <c r="H680" s="1060" t="s">
        <v>938</v>
      </c>
      <c r="I680" s="1061"/>
      <c r="J680" s="1062">
        <f t="shared" ref="J680:Y684" si="132">J$679</f>
        <v>44251</v>
      </c>
      <c r="K680" s="1062">
        <f t="shared" si="132"/>
        <v>44279</v>
      </c>
      <c r="L680" s="1062">
        <f t="shared" si="132"/>
        <v>44328</v>
      </c>
      <c r="M680" s="1062">
        <f t="shared" si="132"/>
        <v>44333</v>
      </c>
      <c r="N680" s="1062">
        <f t="shared" si="132"/>
        <v>44361</v>
      </c>
      <c r="O680" s="1062">
        <f t="shared" si="132"/>
        <v>44361</v>
      </c>
      <c r="P680" s="1062">
        <f t="shared" si="132"/>
        <v>44445</v>
      </c>
      <c r="Q680" s="1062">
        <f t="shared" si="132"/>
        <v>44475</v>
      </c>
      <c r="R680" s="1062">
        <f t="shared" si="132"/>
        <v>44475</v>
      </c>
      <c r="S680" s="1062">
        <f t="shared" si="132"/>
        <v>44474</v>
      </c>
      <c r="T680" s="1062">
        <f t="shared" si="132"/>
        <v>44474</v>
      </c>
      <c r="U680" s="1062">
        <f t="shared" si="132"/>
        <v>44495</v>
      </c>
      <c r="V680" s="1062">
        <f t="shared" si="132"/>
        <v>44502</v>
      </c>
      <c r="W680" s="1062">
        <f t="shared" si="132"/>
        <v>44505</v>
      </c>
      <c r="X680" s="1062">
        <f t="shared" si="132"/>
        <v>44510</v>
      </c>
      <c r="Y680" s="1063">
        <f t="shared" si="132"/>
        <v>44535</v>
      </c>
      <c r="Z680" s="1064">
        <v>44875</v>
      </c>
      <c r="AA680" s="95"/>
    </row>
    <row r="681" spans="1:27">
      <c r="A681" s="1869"/>
      <c r="B681" s="1055">
        <f t="shared" si="131"/>
        <v>68</v>
      </c>
      <c r="C681" s="1056" t="str">
        <f t="shared" si="131"/>
        <v>У_Э</v>
      </c>
      <c r="D681" s="1057" t="s">
        <v>1635</v>
      </c>
      <c r="E681" s="1058" t="s">
        <v>445</v>
      </c>
      <c r="F681" s="1057" t="s">
        <v>1635</v>
      </c>
      <c r="G681" s="1059" t="s">
        <v>859</v>
      </c>
      <c r="H681" s="1060" t="s">
        <v>939</v>
      </c>
      <c r="I681" s="1061"/>
      <c r="J681" s="1062">
        <f t="shared" si="132"/>
        <v>44251</v>
      </c>
      <c r="K681" s="1062">
        <f t="shared" si="132"/>
        <v>44279</v>
      </c>
      <c r="L681" s="1062">
        <f t="shared" si="132"/>
        <v>44328</v>
      </c>
      <c r="M681" s="1062">
        <f t="shared" si="132"/>
        <v>44333</v>
      </c>
      <c r="N681" s="1062">
        <f t="shared" si="132"/>
        <v>44361</v>
      </c>
      <c r="O681" s="1062">
        <f t="shared" si="132"/>
        <v>44361</v>
      </c>
      <c r="P681" s="1062">
        <f t="shared" si="132"/>
        <v>44445</v>
      </c>
      <c r="Q681" s="1062">
        <f t="shared" si="132"/>
        <v>44475</v>
      </c>
      <c r="R681" s="1062">
        <f t="shared" si="132"/>
        <v>44475</v>
      </c>
      <c r="S681" s="1062">
        <f t="shared" si="132"/>
        <v>44474</v>
      </c>
      <c r="T681" s="1062">
        <f t="shared" si="132"/>
        <v>44474</v>
      </c>
      <c r="U681" s="1062">
        <f t="shared" si="132"/>
        <v>44495</v>
      </c>
      <c r="V681" s="1062">
        <f t="shared" si="132"/>
        <v>44502</v>
      </c>
      <c r="W681" s="1062">
        <f t="shared" si="132"/>
        <v>44505</v>
      </c>
      <c r="X681" s="1062">
        <f t="shared" si="132"/>
        <v>44510</v>
      </c>
      <c r="Y681" s="1063">
        <f t="shared" si="132"/>
        <v>44535</v>
      </c>
      <c r="Z681" s="1064">
        <v>44732</v>
      </c>
      <c r="AA681" s="95"/>
    </row>
    <row r="682" spans="1:27" ht="37.5">
      <c r="A682" s="1869"/>
      <c r="B682" s="1055">
        <f t="shared" si="131"/>
        <v>68</v>
      </c>
      <c r="C682" s="1056" t="str">
        <f t="shared" si="131"/>
        <v>У_Э</v>
      </c>
      <c r="D682" s="1057" t="s">
        <v>1635</v>
      </c>
      <c r="E682" s="1058" t="s">
        <v>396</v>
      </c>
      <c r="F682" s="1057" t="s">
        <v>1635</v>
      </c>
      <c r="G682" s="1059" t="s">
        <v>859</v>
      </c>
      <c r="H682" s="1060" t="s">
        <v>940</v>
      </c>
      <c r="I682" s="1061"/>
      <c r="J682" s="1062">
        <f t="shared" si="132"/>
        <v>44251</v>
      </c>
      <c r="K682" s="1062">
        <f t="shared" si="132"/>
        <v>44279</v>
      </c>
      <c r="L682" s="1062">
        <f t="shared" si="132"/>
        <v>44328</v>
      </c>
      <c r="M682" s="1062">
        <f t="shared" si="132"/>
        <v>44333</v>
      </c>
      <c r="N682" s="1062">
        <f t="shared" si="132"/>
        <v>44361</v>
      </c>
      <c r="O682" s="1062">
        <f t="shared" si="132"/>
        <v>44361</v>
      </c>
      <c r="P682" s="1062">
        <f t="shared" si="132"/>
        <v>44445</v>
      </c>
      <c r="Q682" s="1062">
        <f t="shared" si="132"/>
        <v>44475</v>
      </c>
      <c r="R682" s="1062">
        <f t="shared" si="132"/>
        <v>44475</v>
      </c>
      <c r="S682" s="1062">
        <f t="shared" si="132"/>
        <v>44474</v>
      </c>
      <c r="T682" s="1062">
        <f t="shared" si="132"/>
        <v>44474</v>
      </c>
      <c r="U682" s="1062">
        <f t="shared" si="132"/>
        <v>44495</v>
      </c>
      <c r="V682" s="1062">
        <f t="shared" si="132"/>
        <v>44502</v>
      </c>
      <c r="W682" s="1062">
        <f t="shared" si="132"/>
        <v>44505</v>
      </c>
      <c r="X682" s="1062">
        <f t="shared" si="132"/>
        <v>44510</v>
      </c>
      <c r="Y682" s="1063">
        <f t="shared" si="132"/>
        <v>44535</v>
      </c>
      <c r="Z682" s="1107">
        <v>44462</v>
      </c>
      <c r="AA682" s="95"/>
    </row>
    <row r="683" spans="1:27" ht="37.5">
      <c r="A683" s="1869"/>
      <c r="B683" s="1055">
        <f t="shared" si="131"/>
        <v>68</v>
      </c>
      <c r="C683" s="1056" t="str">
        <f t="shared" si="131"/>
        <v>У_Э</v>
      </c>
      <c r="D683" s="1057" t="s">
        <v>1635</v>
      </c>
      <c r="E683" s="1058" t="s">
        <v>400</v>
      </c>
      <c r="F683" s="1057" t="s">
        <v>1635</v>
      </c>
      <c r="G683" s="1059" t="s">
        <v>859</v>
      </c>
      <c r="H683" s="1060" t="s">
        <v>941</v>
      </c>
      <c r="I683" s="1061"/>
      <c r="J683" s="1062">
        <f t="shared" si="132"/>
        <v>44251</v>
      </c>
      <c r="K683" s="1062">
        <f t="shared" si="132"/>
        <v>44279</v>
      </c>
      <c r="L683" s="1062">
        <f t="shared" si="132"/>
        <v>44328</v>
      </c>
      <c r="M683" s="1062">
        <f t="shared" si="132"/>
        <v>44333</v>
      </c>
      <c r="N683" s="1062">
        <f t="shared" si="132"/>
        <v>44361</v>
      </c>
      <c r="O683" s="1062">
        <f t="shared" si="132"/>
        <v>44361</v>
      </c>
      <c r="P683" s="1062">
        <f t="shared" si="132"/>
        <v>44445</v>
      </c>
      <c r="Q683" s="1062">
        <f t="shared" si="132"/>
        <v>44475</v>
      </c>
      <c r="R683" s="1062">
        <f t="shared" si="132"/>
        <v>44475</v>
      </c>
      <c r="S683" s="1062">
        <f t="shared" si="132"/>
        <v>44474</v>
      </c>
      <c r="T683" s="1062">
        <f t="shared" si="132"/>
        <v>44474</v>
      </c>
      <c r="U683" s="1062">
        <f t="shared" si="132"/>
        <v>44495</v>
      </c>
      <c r="V683" s="1062">
        <f t="shared" si="132"/>
        <v>44502</v>
      </c>
      <c r="W683" s="1062">
        <f t="shared" si="132"/>
        <v>44505</v>
      </c>
      <c r="X683" s="1062">
        <f t="shared" si="132"/>
        <v>44510</v>
      </c>
      <c r="Y683" s="1063">
        <f t="shared" si="132"/>
        <v>44535</v>
      </c>
      <c r="Z683" s="1107">
        <v>44677</v>
      </c>
      <c r="AA683" s="95"/>
    </row>
    <row r="684" spans="1:27" ht="37.5">
      <c r="A684" s="1869"/>
      <c r="B684" s="1065">
        <f t="shared" si="131"/>
        <v>68</v>
      </c>
      <c r="C684" s="1066" t="str">
        <f t="shared" si="131"/>
        <v>У_Э</v>
      </c>
      <c r="D684" s="1067" t="s">
        <v>1635</v>
      </c>
      <c r="E684" s="1068" t="s">
        <v>526</v>
      </c>
      <c r="F684" s="1067" t="s">
        <v>1635</v>
      </c>
      <c r="G684" s="1069" t="s">
        <v>859</v>
      </c>
      <c r="H684" s="1070" t="s">
        <v>942</v>
      </c>
      <c r="I684" s="1071"/>
      <c r="J684" s="1072">
        <f t="shared" si="132"/>
        <v>44251</v>
      </c>
      <c r="K684" s="1072">
        <f t="shared" si="132"/>
        <v>44279</v>
      </c>
      <c r="L684" s="1072">
        <f t="shared" si="132"/>
        <v>44328</v>
      </c>
      <c r="M684" s="1072">
        <f t="shared" si="132"/>
        <v>44333</v>
      </c>
      <c r="N684" s="1072">
        <f t="shared" si="132"/>
        <v>44361</v>
      </c>
      <c r="O684" s="1072">
        <f t="shared" si="132"/>
        <v>44361</v>
      </c>
      <c r="P684" s="1072">
        <f t="shared" si="132"/>
        <v>44445</v>
      </c>
      <c r="Q684" s="1072">
        <f t="shared" si="132"/>
        <v>44475</v>
      </c>
      <c r="R684" s="1072">
        <f t="shared" si="132"/>
        <v>44475</v>
      </c>
      <c r="S684" s="1072">
        <f t="shared" si="132"/>
        <v>44474</v>
      </c>
      <c r="T684" s="1072">
        <f t="shared" si="132"/>
        <v>44474</v>
      </c>
      <c r="U684" s="1072">
        <f t="shared" si="132"/>
        <v>44495</v>
      </c>
      <c r="V684" s="1072">
        <f t="shared" si="132"/>
        <v>44502</v>
      </c>
      <c r="W684" s="1072">
        <f t="shared" si="132"/>
        <v>44505</v>
      </c>
      <c r="X684" s="1072">
        <f t="shared" si="132"/>
        <v>44510</v>
      </c>
      <c r="Y684" s="1073">
        <f t="shared" si="132"/>
        <v>44535</v>
      </c>
      <c r="Z684" s="1107">
        <v>44592</v>
      </c>
      <c r="AA684" s="95"/>
    </row>
    <row r="685" spans="1:27" ht="37.5">
      <c r="A685" s="1869">
        <f>A679+1</f>
        <v>65</v>
      </c>
      <c r="B685" s="1044">
        <v>69</v>
      </c>
      <c r="C685" s="1045" t="s">
        <v>858</v>
      </c>
      <c r="D685" s="1046" t="s">
        <v>1636</v>
      </c>
      <c r="E685" s="1047" t="s">
        <v>700</v>
      </c>
      <c r="F685" s="1046" t="s">
        <v>1636</v>
      </c>
      <c r="G685" s="1048" t="s">
        <v>859</v>
      </c>
      <c r="H685" s="1049" t="s">
        <v>943</v>
      </c>
      <c r="I685" s="1050" t="str">
        <f>$I$5</f>
        <v>2-х этапный ЗЗП, без ПС</v>
      </c>
      <c r="J685" s="1051">
        <f>IFERROR(VLOOKUP($D$685,'ИСХОДНИК-даты-2х'!$D$10:$AI$139,2,0),"-")</f>
        <v>44066</v>
      </c>
      <c r="K685" s="1078">
        <f>IFERROR(VLOOKUP($D$685,'ИСХОДНИК-даты-2х'!$D$10:$AI$139,3,0),"-")</f>
        <v>44092</v>
      </c>
      <c r="L685" s="970">
        <f>IFERROR(VLOOKUP($D$685,'ИСХОДНИК-даты-2х'!$D$10:$AI$139,4,0),"-")</f>
        <v>44141</v>
      </c>
      <c r="M685" s="911">
        <f>IFERROR(VLOOKUP($D$685,'ИСХОДНИК-даты-2х'!$D$10:$AI$139,5,0),"-")</f>
        <v>44260</v>
      </c>
      <c r="N685" s="911">
        <f>IFERROR(VLOOKUP($D$685,'ИСХОДНИК-даты-2х'!$D$10:$AI$139,6,0),"-")</f>
        <v>44288</v>
      </c>
      <c r="O685" s="911">
        <f>IFERROR(VLOOKUP($D$685,'ИСХОДНИК-даты-2х'!$D$10:$AI$139,7,0),"-")</f>
        <v>44288</v>
      </c>
      <c r="P685" s="911">
        <f>IFERROR(VLOOKUP($D$685,'ИСХОДНИК-даты-2х'!$D$10:$AI$139,8,0),"-")</f>
        <v>44372</v>
      </c>
      <c r="Q685" s="911">
        <f>IFERROR(VLOOKUP($D$685,'ИСХОДНИК-даты-2х'!$D$10:$AI$139,9,0),"-")</f>
        <v>44404</v>
      </c>
      <c r="R685" s="911">
        <f>IFERROR(VLOOKUP($D$685,'ИСХОДНИК-даты-2х'!$D$10:$AI$139,10,0),"-")</f>
        <v>44404</v>
      </c>
      <c r="S685" s="911">
        <f>IFERROR(VLOOKUP($D$685,'ИСХОДНИК-даты-2х'!$D$10:$AI$139,11,0),"-")</f>
        <v>44403</v>
      </c>
      <c r="T685" s="911">
        <f>IFERROR(VLOOKUP($D$685,'ИСХОДНИК-даты-2х'!$D$10:$AI$139,12,0),"-")</f>
        <v>44403</v>
      </c>
      <c r="U685" s="911">
        <f>IFERROR(VLOOKUP($D$685,'ИСХОДНИК-даты-2х'!$D$10:$AI$139,13,0),"-")</f>
        <v>44424</v>
      </c>
      <c r="V685" s="911">
        <f>IFERROR(VLOOKUP($D$685,'ИСХОДНИК-даты-2х'!$D$10:$AI$139,14,0),"-")</f>
        <v>44431</v>
      </c>
      <c r="W685" s="911">
        <f>IFERROR(VLOOKUP($D$685,'ИСХОДНИК-даты-2х'!$D$10:$AI$139,15,0),"-")</f>
        <v>44434</v>
      </c>
      <c r="X685" s="911">
        <f>IFERROR(VLOOKUP($D$685,'ИСХОДНИК-даты-2х'!$D$10:$AI$139,16,0),"-")</f>
        <v>44439</v>
      </c>
      <c r="Y685" s="1079">
        <f>IFERROR(VLOOKUP($D$685,'ИСХОДНИК-даты-2х'!$D$10:$AI$139,17,0),"-")</f>
        <v>44464</v>
      </c>
      <c r="Z685" s="1107">
        <v>44352</v>
      </c>
      <c r="AA685" s="95"/>
    </row>
    <row r="686" spans="1:27" ht="37.5">
      <c r="A686" s="1869"/>
      <c r="B686" s="1055">
        <f t="shared" ref="B686:C705" si="133">B$685</f>
        <v>69</v>
      </c>
      <c r="C686" s="1056" t="str">
        <f t="shared" si="133"/>
        <v>У_Э</v>
      </c>
      <c r="D686" s="1057" t="s">
        <v>1636</v>
      </c>
      <c r="E686" s="1058" t="s">
        <v>798</v>
      </c>
      <c r="F686" s="1057" t="s">
        <v>1636</v>
      </c>
      <c r="G686" s="1059" t="s">
        <v>859</v>
      </c>
      <c r="H686" s="1060" t="s">
        <v>944</v>
      </c>
      <c r="I686" s="1061"/>
      <c r="J686" s="1062">
        <f t="shared" ref="J686:Y695" si="134">J$685</f>
        <v>44066</v>
      </c>
      <c r="K686" s="1062">
        <f t="shared" si="134"/>
        <v>44092</v>
      </c>
      <c r="L686" s="1062">
        <f t="shared" si="134"/>
        <v>44141</v>
      </c>
      <c r="M686" s="1062">
        <f t="shared" si="134"/>
        <v>44260</v>
      </c>
      <c r="N686" s="1062">
        <f t="shared" si="134"/>
        <v>44288</v>
      </c>
      <c r="O686" s="1062">
        <f t="shared" si="134"/>
        <v>44288</v>
      </c>
      <c r="P686" s="1062">
        <f t="shared" si="134"/>
        <v>44372</v>
      </c>
      <c r="Q686" s="1062">
        <f t="shared" si="134"/>
        <v>44404</v>
      </c>
      <c r="R686" s="1062">
        <f t="shared" si="134"/>
        <v>44404</v>
      </c>
      <c r="S686" s="1062">
        <f t="shared" si="134"/>
        <v>44403</v>
      </c>
      <c r="T686" s="1062">
        <f t="shared" si="134"/>
        <v>44403</v>
      </c>
      <c r="U686" s="1062">
        <f t="shared" si="134"/>
        <v>44424</v>
      </c>
      <c r="V686" s="1062">
        <f t="shared" si="134"/>
        <v>44431</v>
      </c>
      <c r="W686" s="1062">
        <f t="shared" si="134"/>
        <v>44434</v>
      </c>
      <c r="X686" s="1062">
        <f t="shared" si="134"/>
        <v>44439</v>
      </c>
      <c r="Y686" s="1063">
        <f t="shared" si="134"/>
        <v>44464</v>
      </c>
      <c r="Z686" s="1107">
        <v>44775</v>
      </c>
      <c r="AA686" s="95"/>
    </row>
    <row r="687" spans="1:27" ht="37.5">
      <c r="A687" s="1869"/>
      <c r="B687" s="1055">
        <f t="shared" si="133"/>
        <v>69</v>
      </c>
      <c r="C687" s="1056" t="str">
        <f t="shared" si="133"/>
        <v>У_Э</v>
      </c>
      <c r="D687" s="1057" t="s">
        <v>1636</v>
      </c>
      <c r="E687" s="1058" t="s">
        <v>854</v>
      </c>
      <c r="F687" s="1057" t="s">
        <v>1636</v>
      </c>
      <c r="G687" s="1059" t="s">
        <v>859</v>
      </c>
      <c r="H687" s="1060" t="s">
        <v>945</v>
      </c>
      <c r="I687" s="1061"/>
      <c r="J687" s="1062">
        <f t="shared" si="134"/>
        <v>44066</v>
      </c>
      <c r="K687" s="1062">
        <f t="shared" si="134"/>
        <v>44092</v>
      </c>
      <c r="L687" s="1062">
        <f t="shared" si="134"/>
        <v>44141</v>
      </c>
      <c r="M687" s="1062">
        <f t="shared" si="134"/>
        <v>44260</v>
      </c>
      <c r="N687" s="1062">
        <f t="shared" si="134"/>
        <v>44288</v>
      </c>
      <c r="O687" s="1062">
        <f t="shared" si="134"/>
        <v>44288</v>
      </c>
      <c r="P687" s="1062">
        <f t="shared" si="134"/>
        <v>44372</v>
      </c>
      <c r="Q687" s="1062">
        <f t="shared" si="134"/>
        <v>44404</v>
      </c>
      <c r="R687" s="1062">
        <f t="shared" si="134"/>
        <v>44404</v>
      </c>
      <c r="S687" s="1062">
        <f t="shared" si="134"/>
        <v>44403</v>
      </c>
      <c r="T687" s="1062">
        <f t="shared" si="134"/>
        <v>44403</v>
      </c>
      <c r="U687" s="1062">
        <f t="shared" si="134"/>
        <v>44424</v>
      </c>
      <c r="V687" s="1062">
        <f t="shared" si="134"/>
        <v>44431</v>
      </c>
      <c r="W687" s="1062">
        <f t="shared" si="134"/>
        <v>44434</v>
      </c>
      <c r="X687" s="1062">
        <f t="shared" si="134"/>
        <v>44439</v>
      </c>
      <c r="Y687" s="1063">
        <f t="shared" si="134"/>
        <v>44464</v>
      </c>
      <c r="Z687" s="1107">
        <v>44771</v>
      </c>
      <c r="AA687" s="95"/>
    </row>
    <row r="688" spans="1:27" ht="37.5">
      <c r="A688" s="1869"/>
      <c r="B688" s="1055">
        <f t="shared" si="133"/>
        <v>69</v>
      </c>
      <c r="C688" s="1056" t="str">
        <f t="shared" si="133"/>
        <v>У_Э</v>
      </c>
      <c r="D688" s="1057" t="s">
        <v>1636</v>
      </c>
      <c r="E688" s="1058" t="s">
        <v>856</v>
      </c>
      <c r="F688" s="1057" t="s">
        <v>1636</v>
      </c>
      <c r="G688" s="1059" t="s">
        <v>859</v>
      </c>
      <c r="H688" s="1060" t="s">
        <v>945</v>
      </c>
      <c r="I688" s="1061"/>
      <c r="J688" s="1062">
        <f t="shared" si="134"/>
        <v>44066</v>
      </c>
      <c r="K688" s="1062">
        <f t="shared" si="134"/>
        <v>44092</v>
      </c>
      <c r="L688" s="1062">
        <f t="shared" si="134"/>
        <v>44141</v>
      </c>
      <c r="M688" s="1062">
        <f t="shared" si="134"/>
        <v>44260</v>
      </c>
      <c r="N688" s="1062">
        <f t="shared" si="134"/>
        <v>44288</v>
      </c>
      <c r="O688" s="1062">
        <f t="shared" si="134"/>
        <v>44288</v>
      </c>
      <c r="P688" s="1062">
        <f t="shared" si="134"/>
        <v>44372</v>
      </c>
      <c r="Q688" s="1062">
        <f t="shared" si="134"/>
        <v>44404</v>
      </c>
      <c r="R688" s="1062">
        <f t="shared" si="134"/>
        <v>44404</v>
      </c>
      <c r="S688" s="1062">
        <f t="shared" si="134"/>
        <v>44403</v>
      </c>
      <c r="T688" s="1062">
        <f t="shared" si="134"/>
        <v>44403</v>
      </c>
      <c r="U688" s="1062">
        <f t="shared" si="134"/>
        <v>44424</v>
      </c>
      <c r="V688" s="1062">
        <f t="shared" si="134"/>
        <v>44431</v>
      </c>
      <c r="W688" s="1062">
        <f t="shared" si="134"/>
        <v>44434</v>
      </c>
      <c r="X688" s="1062">
        <f t="shared" si="134"/>
        <v>44439</v>
      </c>
      <c r="Y688" s="1063">
        <f t="shared" si="134"/>
        <v>44464</v>
      </c>
      <c r="Z688" s="1107">
        <v>44771</v>
      </c>
      <c r="AA688" s="95"/>
    </row>
    <row r="689" spans="1:27" ht="37.5">
      <c r="A689" s="1869"/>
      <c r="B689" s="1055">
        <f t="shared" si="133"/>
        <v>69</v>
      </c>
      <c r="C689" s="1056" t="str">
        <f t="shared" si="133"/>
        <v>У_Э</v>
      </c>
      <c r="D689" s="1057" t="s">
        <v>1636</v>
      </c>
      <c r="E689" s="1058" t="s">
        <v>282</v>
      </c>
      <c r="F689" s="1057" t="s">
        <v>1636</v>
      </c>
      <c r="G689" s="1059" t="s">
        <v>859</v>
      </c>
      <c r="H689" s="1060" t="s">
        <v>945</v>
      </c>
      <c r="I689" s="1061"/>
      <c r="J689" s="1062">
        <f t="shared" si="134"/>
        <v>44066</v>
      </c>
      <c r="K689" s="1062">
        <f t="shared" si="134"/>
        <v>44092</v>
      </c>
      <c r="L689" s="1062">
        <f t="shared" si="134"/>
        <v>44141</v>
      </c>
      <c r="M689" s="1062">
        <f t="shared" si="134"/>
        <v>44260</v>
      </c>
      <c r="N689" s="1062">
        <f t="shared" si="134"/>
        <v>44288</v>
      </c>
      <c r="O689" s="1062">
        <f t="shared" si="134"/>
        <v>44288</v>
      </c>
      <c r="P689" s="1062">
        <f t="shared" si="134"/>
        <v>44372</v>
      </c>
      <c r="Q689" s="1062">
        <f t="shared" si="134"/>
        <v>44404</v>
      </c>
      <c r="R689" s="1062">
        <f t="shared" si="134"/>
        <v>44404</v>
      </c>
      <c r="S689" s="1062">
        <f t="shared" si="134"/>
        <v>44403</v>
      </c>
      <c r="T689" s="1062">
        <f t="shared" si="134"/>
        <v>44403</v>
      </c>
      <c r="U689" s="1062">
        <f t="shared" si="134"/>
        <v>44424</v>
      </c>
      <c r="V689" s="1062">
        <f t="shared" si="134"/>
        <v>44431</v>
      </c>
      <c r="W689" s="1062">
        <f t="shared" si="134"/>
        <v>44434</v>
      </c>
      <c r="X689" s="1062">
        <f t="shared" si="134"/>
        <v>44439</v>
      </c>
      <c r="Y689" s="1063">
        <f t="shared" si="134"/>
        <v>44464</v>
      </c>
      <c r="Z689" s="1064">
        <v>44292</v>
      </c>
      <c r="AA689" s="95"/>
    </row>
    <row r="690" spans="1:27" ht="37.5">
      <c r="A690" s="1869"/>
      <c r="B690" s="1055">
        <f t="shared" si="133"/>
        <v>69</v>
      </c>
      <c r="C690" s="1056" t="str">
        <f t="shared" si="133"/>
        <v>У_Э</v>
      </c>
      <c r="D690" s="1057" t="s">
        <v>1636</v>
      </c>
      <c r="E690" s="1058" t="s">
        <v>284</v>
      </c>
      <c r="F690" s="1057" t="s">
        <v>1636</v>
      </c>
      <c r="G690" s="1059" t="s">
        <v>859</v>
      </c>
      <c r="H690" s="1060" t="s">
        <v>945</v>
      </c>
      <c r="I690" s="1061"/>
      <c r="J690" s="1062">
        <f t="shared" si="134"/>
        <v>44066</v>
      </c>
      <c r="K690" s="1062">
        <f t="shared" si="134"/>
        <v>44092</v>
      </c>
      <c r="L690" s="1062">
        <f t="shared" si="134"/>
        <v>44141</v>
      </c>
      <c r="M690" s="1062">
        <f t="shared" si="134"/>
        <v>44260</v>
      </c>
      <c r="N690" s="1062">
        <f t="shared" si="134"/>
        <v>44288</v>
      </c>
      <c r="O690" s="1062">
        <f t="shared" si="134"/>
        <v>44288</v>
      </c>
      <c r="P690" s="1062">
        <f t="shared" si="134"/>
        <v>44372</v>
      </c>
      <c r="Q690" s="1062">
        <f t="shared" si="134"/>
        <v>44404</v>
      </c>
      <c r="R690" s="1062">
        <f t="shared" si="134"/>
        <v>44404</v>
      </c>
      <c r="S690" s="1062">
        <f t="shared" si="134"/>
        <v>44403</v>
      </c>
      <c r="T690" s="1062">
        <f t="shared" si="134"/>
        <v>44403</v>
      </c>
      <c r="U690" s="1062">
        <f t="shared" si="134"/>
        <v>44424</v>
      </c>
      <c r="V690" s="1062">
        <f t="shared" si="134"/>
        <v>44431</v>
      </c>
      <c r="W690" s="1062">
        <f t="shared" si="134"/>
        <v>44434</v>
      </c>
      <c r="X690" s="1062">
        <f t="shared" si="134"/>
        <v>44439</v>
      </c>
      <c r="Y690" s="1063">
        <f t="shared" si="134"/>
        <v>44464</v>
      </c>
      <c r="Z690" s="1064">
        <v>44292</v>
      </c>
      <c r="AA690" s="95"/>
    </row>
    <row r="691" spans="1:27" ht="37.5">
      <c r="A691" s="1869"/>
      <c r="B691" s="1055">
        <f t="shared" si="133"/>
        <v>69</v>
      </c>
      <c r="C691" s="1056" t="str">
        <f t="shared" si="133"/>
        <v>У_Э</v>
      </c>
      <c r="D691" s="1057" t="s">
        <v>1636</v>
      </c>
      <c r="E691" s="1058" t="s">
        <v>220</v>
      </c>
      <c r="F691" s="1057" t="s">
        <v>1636</v>
      </c>
      <c r="G691" s="1059" t="s">
        <v>859</v>
      </c>
      <c r="H691" s="1060" t="s">
        <v>945</v>
      </c>
      <c r="I691" s="1061"/>
      <c r="J691" s="1062">
        <f t="shared" si="134"/>
        <v>44066</v>
      </c>
      <c r="K691" s="1062">
        <f t="shared" si="134"/>
        <v>44092</v>
      </c>
      <c r="L691" s="1062">
        <f t="shared" si="134"/>
        <v>44141</v>
      </c>
      <c r="M691" s="1062">
        <f t="shared" si="134"/>
        <v>44260</v>
      </c>
      <c r="N691" s="1062">
        <f t="shared" si="134"/>
        <v>44288</v>
      </c>
      <c r="O691" s="1062">
        <f t="shared" si="134"/>
        <v>44288</v>
      </c>
      <c r="P691" s="1062">
        <f t="shared" si="134"/>
        <v>44372</v>
      </c>
      <c r="Q691" s="1062">
        <f t="shared" si="134"/>
        <v>44404</v>
      </c>
      <c r="R691" s="1062">
        <f t="shared" si="134"/>
        <v>44404</v>
      </c>
      <c r="S691" s="1062">
        <f t="shared" si="134"/>
        <v>44403</v>
      </c>
      <c r="T691" s="1062">
        <f t="shared" si="134"/>
        <v>44403</v>
      </c>
      <c r="U691" s="1062">
        <f t="shared" si="134"/>
        <v>44424</v>
      </c>
      <c r="V691" s="1062">
        <f t="shared" si="134"/>
        <v>44431</v>
      </c>
      <c r="W691" s="1062">
        <f t="shared" si="134"/>
        <v>44434</v>
      </c>
      <c r="X691" s="1062">
        <f t="shared" si="134"/>
        <v>44439</v>
      </c>
      <c r="Y691" s="1063">
        <f t="shared" si="134"/>
        <v>44464</v>
      </c>
      <c r="Z691" s="1107">
        <v>44417</v>
      </c>
      <c r="AA691" s="95"/>
    </row>
    <row r="692" spans="1:27" ht="37.5">
      <c r="A692" s="1869"/>
      <c r="B692" s="1055">
        <f t="shared" si="133"/>
        <v>69</v>
      </c>
      <c r="C692" s="1056" t="str">
        <f t="shared" si="133"/>
        <v>У_Э</v>
      </c>
      <c r="D692" s="1057" t="s">
        <v>1636</v>
      </c>
      <c r="E692" s="1058" t="s">
        <v>562</v>
      </c>
      <c r="F692" s="1057" t="s">
        <v>1636</v>
      </c>
      <c r="G692" s="1059" t="s">
        <v>859</v>
      </c>
      <c r="H692" s="1060" t="s">
        <v>945</v>
      </c>
      <c r="I692" s="1061"/>
      <c r="J692" s="1062">
        <f t="shared" si="134"/>
        <v>44066</v>
      </c>
      <c r="K692" s="1062">
        <f t="shared" si="134"/>
        <v>44092</v>
      </c>
      <c r="L692" s="1062">
        <f t="shared" si="134"/>
        <v>44141</v>
      </c>
      <c r="M692" s="1062">
        <f t="shared" si="134"/>
        <v>44260</v>
      </c>
      <c r="N692" s="1062">
        <f t="shared" si="134"/>
        <v>44288</v>
      </c>
      <c r="O692" s="1062">
        <f t="shared" si="134"/>
        <v>44288</v>
      </c>
      <c r="P692" s="1062">
        <f t="shared" si="134"/>
        <v>44372</v>
      </c>
      <c r="Q692" s="1062">
        <f t="shared" si="134"/>
        <v>44404</v>
      </c>
      <c r="R692" s="1062">
        <f t="shared" si="134"/>
        <v>44404</v>
      </c>
      <c r="S692" s="1062">
        <f t="shared" si="134"/>
        <v>44403</v>
      </c>
      <c r="T692" s="1062">
        <f t="shared" si="134"/>
        <v>44403</v>
      </c>
      <c r="U692" s="1062">
        <f t="shared" si="134"/>
        <v>44424</v>
      </c>
      <c r="V692" s="1062">
        <f t="shared" si="134"/>
        <v>44431</v>
      </c>
      <c r="W692" s="1062">
        <f t="shared" si="134"/>
        <v>44434</v>
      </c>
      <c r="X692" s="1062">
        <f t="shared" si="134"/>
        <v>44439</v>
      </c>
      <c r="Y692" s="1063">
        <f t="shared" si="134"/>
        <v>44464</v>
      </c>
      <c r="Z692" s="1064">
        <v>44292</v>
      </c>
      <c r="AA692" s="95"/>
    </row>
    <row r="693" spans="1:27" ht="37.5">
      <c r="A693" s="1869"/>
      <c r="B693" s="1055">
        <f t="shared" si="133"/>
        <v>69</v>
      </c>
      <c r="C693" s="1056" t="str">
        <f t="shared" si="133"/>
        <v>У_Э</v>
      </c>
      <c r="D693" s="1057" t="s">
        <v>1636</v>
      </c>
      <c r="E693" s="1058" t="s">
        <v>564</v>
      </c>
      <c r="F693" s="1057" t="s">
        <v>1636</v>
      </c>
      <c r="G693" s="1059" t="s">
        <v>859</v>
      </c>
      <c r="H693" s="1060" t="s">
        <v>945</v>
      </c>
      <c r="I693" s="1061"/>
      <c r="J693" s="1062">
        <f t="shared" si="134"/>
        <v>44066</v>
      </c>
      <c r="K693" s="1062">
        <f t="shared" si="134"/>
        <v>44092</v>
      </c>
      <c r="L693" s="1062">
        <f t="shared" si="134"/>
        <v>44141</v>
      </c>
      <c r="M693" s="1062">
        <f t="shared" si="134"/>
        <v>44260</v>
      </c>
      <c r="N693" s="1062">
        <f t="shared" si="134"/>
        <v>44288</v>
      </c>
      <c r="O693" s="1062">
        <f t="shared" si="134"/>
        <v>44288</v>
      </c>
      <c r="P693" s="1062">
        <f t="shared" si="134"/>
        <v>44372</v>
      </c>
      <c r="Q693" s="1062">
        <f t="shared" si="134"/>
        <v>44404</v>
      </c>
      <c r="R693" s="1062">
        <f t="shared" si="134"/>
        <v>44404</v>
      </c>
      <c r="S693" s="1062">
        <f t="shared" si="134"/>
        <v>44403</v>
      </c>
      <c r="T693" s="1062">
        <f t="shared" si="134"/>
        <v>44403</v>
      </c>
      <c r="U693" s="1062">
        <f t="shared" si="134"/>
        <v>44424</v>
      </c>
      <c r="V693" s="1062">
        <f t="shared" si="134"/>
        <v>44431</v>
      </c>
      <c r="W693" s="1062">
        <f t="shared" si="134"/>
        <v>44434</v>
      </c>
      <c r="X693" s="1062">
        <f t="shared" si="134"/>
        <v>44439</v>
      </c>
      <c r="Y693" s="1063">
        <f t="shared" si="134"/>
        <v>44464</v>
      </c>
      <c r="Z693" s="1064">
        <v>44292</v>
      </c>
      <c r="AA693" s="95"/>
    </row>
    <row r="694" spans="1:27" ht="37.5">
      <c r="A694" s="1869"/>
      <c r="B694" s="1055">
        <f t="shared" si="133"/>
        <v>69</v>
      </c>
      <c r="C694" s="1056" t="str">
        <f t="shared" si="133"/>
        <v>У_Э</v>
      </c>
      <c r="D694" s="1057" t="s">
        <v>1636</v>
      </c>
      <c r="E694" s="1058" t="s">
        <v>566</v>
      </c>
      <c r="F694" s="1057" t="s">
        <v>1636</v>
      </c>
      <c r="G694" s="1059" t="s">
        <v>859</v>
      </c>
      <c r="H694" s="1060" t="s">
        <v>945</v>
      </c>
      <c r="I694" s="1061"/>
      <c r="J694" s="1062">
        <f t="shared" si="134"/>
        <v>44066</v>
      </c>
      <c r="K694" s="1062">
        <f t="shared" si="134"/>
        <v>44092</v>
      </c>
      <c r="L694" s="1062">
        <f t="shared" si="134"/>
        <v>44141</v>
      </c>
      <c r="M694" s="1062">
        <f t="shared" si="134"/>
        <v>44260</v>
      </c>
      <c r="N694" s="1062">
        <f t="shared" si="134"/>
        <v>44288</v>
      </c>
      <c r="O694" s="1062">
        <f t="shared" si="134"/>
        <v>44288</v>
      </c>
      <c r="P694" s="1062">
        <f t="shared" si="134"/>
        <v>44372</v>
      </c>
      <c r="Q694" s="1062">
        <f t="shared" si="134"/>
        <v>44404</v>
      </c>
      <c r="R694" s="1062">
        <f t="shared" si="134"/>
        <v>44404</v>
      </c>
      <c r="S694" s="1062">
        <f t="shared" si="134"/>
        <v>44403</v>
      </c>
      <c r="T694" s="1062">
        <f t="shared" si="134"/>
        <v>44403</v>
      </c>
      <c r="U694" s="1062">
        <f t="shared" si="134"/>
        <v>44424</v>
      </c>
      <c r="V694" s="1062">
        <f t="shared" si="134"/>
        <v>44431</v>
      </c>
      <c r="W694" s="1062">
        <f t="shared" si="134"/>
        <v>44434</v>
      </c>
      <c r="X694" s="1062">
        <f t="shared" si="134"/>
        <v>44439</v>
      </c>
      <c r="Y694" s="1063">
        <f t="shared" si="134"/>
        <v>44464</v>
      </c>
      <c r="Z694" s="1064">
        <v>44292</v>
      </c>
      <c r="AA694" s="95"/>
    </row>
    <row r="695" spans="1:27" ht="37.5">
      <c r="A695" s="1869"/>
      <c r="B695" s="1055">
        <f t="shared" si="133"/>
        <v>69</v>
      </c>
      <c r="C695" s="1056" t="str">
        <f t="shared" si="133"/>
        <v>У_Э</v>
      </c>
      <c r="D695" s="1057" t="s">
        <v>1636</v>
      </c>
      <c r="E695" s="1058" t="s">
        <v>568</v>
      </c>
      <c r="F695" s="1057" t="s">
        <v>1636</v>
      </c>
      <c r="G695" s="1059" t="s">
        <v>859</v>
      </c>
      <c r="H695" s="1060" t="s">
        <v>945</v>
      </c>
      <c r="I695" s="1061"/>
      <c r="J695" s="1062">
        <f t="shared" si="134"/>
        <v>44066</v>
      </c>
      <c r="K695" s="1062">
        <f t="shared" si="134"/>
        <v>44092</v>
      </c>
      <c r="L695" s="1062">
        <f t="shared" si="134"/>
        <v>44141</v>
      </c>
      <c r="M695" s="1062">
        <f t="shared" si="134"/>
        <v>44260</v>
      </c>
      <c r="N695" s="1062">
        <f t="shared" si="134"/>
        <v>44288</v>
      </c>
      <c r="O695" s="1062">
        <f t="shared" si="134"/>
        <v>44288</v>
      </c>
      <c r="P695" s="1062">
        <f t="shared" si="134"/>
        <v>44372</v>
      </c>
      <c r="Q695" s="1062">
        <f t="shared" si="134"/>
        <v>44404</v>
      </c>
      <c r="R695" s="1062">
        <f t="shared" si="134"/>
        <v>44404</v>
      </c>
      <c r="S695" s="1062">
        <f t="shared" si="134"/>
        <v>44403</v>
      </c>
      <c r="T695" s="1062">
        <f t="shared" si="134"/>
        <v>44403</v>
      </c>
      <c r="U695" s="1062">
        <f t="shared" si="134"/>
        <v>44424</v>
      </c>
      <c r="V695" s="1062">
        <f t="shared" si="134"/>
        <v>44431</v>
      </c>
      <c r="W695" s="1062">
        <f t="shared" si="134"/>
        <v>44434</v>
      </c>
      <c r="X695" s="1062">
        <f t="shared" si="134"/>
        <v>44439</v>
      </c>
      <c r="Y695" s="1063">
        <f t="shared" si="134"/>
        <v>44464</v>
      </c>
      <c r="Z695" s="1064">
        <v>44292</v>
      </c>
      <c r="AA695" s="95"/>
    </row>
    <row r="696" spans="1:27" ht="37.5">
      <c r="A696" s="1869"/>
      <c r="B696" s="1055">
        <f t="shared" si="133"/>
        <v>69</v>
      </c>
      <c r="C696" s="1056" t="str">
        <f t="shared" si="133"/>
        <v>У_Э</v>
      </c>
      <c r="D696" s="1057" t="s">
        <v>1636</v>
      </c>
      <c r="E696" s="1058" t="s">
        <v>270</v>
      </c>
      <c r="F696" s="1057" t="s">
        <v>1636</v>
      </c>
      <c r="G696" s="1059" t="s">
        <v>859</v>
      </c>
      <c r="H696" s="1060" t="s">
        <v>946</v>
      </c>
      <c r="I696" s="1061"/>
      <c r="J696" s="1062">
        <f t="shared" ref="J696:Y705" si="135">J$685</f>
        <v>44066</v>
      </c>
      <c r="K696" s="1062">
        <f t="shared" si="135"/>
        <v>44092</v>
      </c>
      <c r="L696" s="1062">
        <f t="shared" si="135"/>
        <v>44141</v>
      </c>
      <c r="M696" s="1062">
        <f t="shared" si="135"/>
        <v>44260</v>
      </c>
      <c r="N696" s="1062">
        <f t="shared" si="135"/>
        <v>44288</v>
      </c>
      <c r="O696" s="1062">
        <f t="shared" si="135"/>
        <v>44288</v>
      </c>
      <c r="P696" s="1062">
        <f t="shared" si="135"/>
        <v>44372</v>
      </c>
      <c r="Q696" s="1062">
        <f t="shared" si="135"/>
        <v>44404</v>
      </c>
      <c r="R696" s="1062">
        <f t="shared" si="135"/>
        <v>44404</v>
      </c>
      <c r="S696" s="1062">
        <f t="shared" si="135"/>
        <v>44403</v>
      </c>
      <c r="T696" s="1062">
        <f t="shared" si="135"/>
        <v>44403</v>
      </c>
      <c r="U696" s="1062">
        <f t="shared" si="135"/>
        <v>44424</v>
      </c>
      <c r="V696" s="1062">
        <f t="shared" si="135"/>
        <v>44431</v>
      </c>
      <c r="W696" s="1062">
        <f t="shared" si="135"/>
        <v>44434</v>
      </c>
      <c r="X696" s="1062">
        <f t="shared" si="135"/>
        <v>44439</v>
      </c>
      <c r="Y696" s="1063">
        <f t="shared" si="135"/>
        <v>44464</v>
      </c>
      <c r="Z696" s="1107">
        <v>44537</v>
      </c>
      <c r="AA696" s="95"/>
    </row>
    <row r="697" spans="1:27" ht="37.5">
      <c r="A697" s="1869"/>
      <c r="B697" s="1055">
        <f t="shared" si="133"/>
        <v>69</v>
      </c>
      <c r="C697" s="1056" t="str">
        <f t="shared" si="133"/>
        <v>У_Э</v>
      </c>
      <c r="D697" s="1057" t="s">
        <v>1636</v>
      </c>
      <c r="E697" s="1058" t="s">
        <v>272</v>
      </c>
      <c r="F697" s="1057" t="s">
        <v>1636</v>
      </c>
      <c r="G697" s="1059" t="s">
        <v>859</v>
      </c>
      <c r="H697" s="1060" t="s">
        <v>946</v>
      </c>
      <c r="I697" s="1061"/>
      <c r="J697" s="1062">
        <f t="shared" si="135"/>
        <v>44066</v>
      </c>
      <c r="K697" s="1062">
        <f t="shared" si="135"/>
        <v>44092</v>
      </c>
      <c r="L697" s="1062">
        <f t="shared" si="135"/>
        <v>44141</v>
      </c>
      <c r="M697" s="1062">
        <f t="shared" si="135"/>
        <v>44260</v>
      </c>
      <c r="N697" s="1062">
        <f t="shared" si="135"/>
        <v>44288</v>
      </c>
      <c r="O697" s="1062">
        <f t="shared" si="135"/>
        <v>44288</v>
      </c>
      <c r="P697" s="1062">
        <f t="shared" si="135"/>
        <v>44372</v>
      </c>
      <c r="Q697" s="1062">
        <f t="shared" si="135"/>
        <v>44404</v>
      </c>
      <c r="R697" s="1062">
        <f t="shared" si="135"/>
        <v>44404</v>
      </c>
      <c r="S697" s="1062">
        <f t="shared" si="135"/>
        <v>44403</v>
      </c>
      <c r="T697" s="1062">
        <f t="shared" si="135"/>
        <v>44403</v>
      </c>
      <c r="U697" s="1062">
        <f t="shared" si="135"/>
        <v>44424</v>
      </c>
      <c r="V697" s="1062">
        <f t="shared" si="135"/>
        <v>44431</v>
      </c>
      <c r="W697" s="1062">
        <f t="shared" si="135"/>
        <v>44434</v>
      </c>
      <c r="X697" s="1062">
        <f t="shared" si="135"/>
        <v>44439</v>
      </c>
      <c r="Y697" s="1063">
        <f t="shared" si="135"/>
        <v>44464</v>
      </c>
      <c r="Z697" s="1107">
        <v>44537</v>
      </c>
      <c r="AA697" s="95"/>
    </row>
    <row r="698" spans="1:27" ht="37.5">
      <c r="A698" s="1869"/>
      <c r="B698" s="1055">
        <f t="shared" si="133"/>
        <v>69</v>
      </c>
      <c r="C698" s="1056" t="str">
        <f t="shared" si="133"/>
        <v>У_Э</v>
      </c>
      <c r="D698" s="1057" t="s">
        <v>1636</v>
      </c>
      <c r="E698" s="1058" t="s">
        <v>274</v>
      </c>
      <c r="F698" s="1057" t="s">
        <v>1636</v>
      </c>
      <c r="G698" s="1059" t="s">
        <v>859</v>
      </c>
      <c r="H698" s="1060" t="s">
        <v>946</v>
      </c>
      <c r="I698" s="1061"/>
      <c r="J698" s="1062">
        <f t="shared" si="135"/>
        <v>44066</v>
      </c>
      <c r="K698" s="1062">
        <f t="shared" si="135"/>
        <v>44092</v>
      </c>
      <c r="L698" s="1062">
        <f t="shared" si="135"/>
        <v>44141</v>
      </c>
      <c r="M698" s="1062">
        <f t="shared" si="135"/>
        <v>44260</v>
      </c>
      <c r="N698" s="1062">
        <f t="shared" si="135"/>
        <v>44288</v>
      </c>
      <c r="O698" s="1062">
        <f t="shared" si="135"/>
        <v>44288</v>
      </c>
      <c r="P698" s="1062">
        <f t="shared" si="135"/>
        <v>44372</v>
      </c>
      <c r="Q698" s="1062">
        <f t="shared" si="135"/>
        <v>44404</v>
      </c>
      <c r="R698" s="1062">
        <f t="shared" si="135"/>
        <v>44404</v>
      </c>
      <c r="S698" s="1062">
        <f t="shared" si="135"/>
        <v>44403</v>
      </c>
      <c r="T698" s="1062">
        <f t="shared" si="135"/>
        <v>44403</v>
      </c>
      <c r="U698" s="1062">
        <f t="shared" si="135"/>
        <v>44424</v>
      </c>
      <c r="V698" s="1062">
        <f t="shared" si="135"/>
        <v>44431</v>
      </c>
      <c r="W698" s="1062">
        <f t="shared" si="135"/>
        <v>44434</v>
      </c>
      <c r="X698" s="1062">
        <f t="shared" si="135"/>
        <v>44439</v>
      </c>
      <c r="Y698" s="1063">
        <f t="shared" si="135"/>
        <v>44464</v>
      </c>
      <c r="Z698" s="1107">
        <v>44537</v>
      </c>
      <c r="AA698" s="95"/>
    </row>
    <row r="699" spans="1:27" ht="37.5">
      <c r="A699" s="1869"/>
      <c r="B699" s="1055">
        <f t="shared" si="133"/>
        <v>69</v>
      </c>
      <c r="C699" s="1056" t="str">
        <f t="shared" si="133"/>
        <v>У_Э</v>
      </c>
      <c r="D699" s="1057" t="s">
        <v>1636</v>
      </c>
      <c r="E699" s="1058" t="s">
        <v>276</v>
      </c>
      <c r="F699" s="1057" t="s">
        <v>1636</v>
      </c>
      <c r="G699" s="1059" t="s">
        <v>859</v>
      </c>
      <c r="H699" s="1060" t="s">
        <v>946</v>
      </c>
      <c r="I699" s="1061"/>
      <c r="J699" s="1062">
        <f t="shared" si="135"/>
        <v>44066</v>
      </c>
      <c r="K699" s="1062">
        <f t="shared" si="135"/>
        <v>44092</v>
      </c>
      <c r="L699" s="1062">
        <f t="shared" si="135"/>
        <v>44141</v>
      </c>
      <c r="M699" s="1062">
        <f t="shared" si="135"/>
        <v>44260</v>
      </c>
      <c r="N699" s="1062">
        <f t="shared" si="135"/>
        <v>44288</v>
      </c>
      <c r="O699" s="1062">
        <f t="shared" si="135"/>
        <v>44288</v>
      </c>
      <c r="P699" s="1062">
        <f t="shared" si="135"/>
        <v>44372</v>
      </c>
      <c r="Q699" s="1062">
        <f t="shared" si="135"/>
        <v>44404</v>
      </c>
      <c r="R699" s="1062">
        <f t="shared" si="135"/>
        <v>44404</v>
      </c>
      <c r="S699" s="1062">
        <f t="shared" si="135"/>
        <v>44403</v>
      </c>
      <c r="T699" s="1062">
        <f t="shared" si="135"/>
        <v>44403</v>
      </c>
      <c r="U699" s="1062">
        <f t="shared" si="135"/>
        <v>44424</v>
      </c>
      <c r="V699" s="1062">
        <f t="shared" si="135"/>
        <v>44431</v>
      </c>
      <c r="W699" s="1062">
        <f t="shared" si="135"/>
        <v>44434</v>
      </c>
      <c r="X699" s="1062">
        <f t="shared" si="135"/>
        <v>44439</v>
      </c>
      <c r="Y699" s="1063">
        <f t="shared" si="135"/>
        <v>44464</v>
      </c>
      <c r="Z699" s="1107">
        <v>44537</v>
      </c>
      <c r="AA699" s="95"/>
    </row>
    <row r="700" spans="1:27" ht="37.5">
      <c r="A700" s="1869"/>
      <c r="B700" s="1055">
        <f t="shared" si="133"/>
        <v>69</v>
      </c>
      <c r="C700" s="1056" t="str">
        <f t="shared" si="133"/>
        <v>У_Э</v>
      </c>
      <c r="D700" s="1057" t="s">
        <v>1636</v>
      </c>
      <c r="E700" s="1058" t="s">
        <v>278</v>
      </c>
      <c r="F700" s="1057" t="s">
        <v>1636</v>
      </c>
      <c r="G700" s="1059" t="s">
        <v>859</v>
      </c>
      <c r="H700" s="1060" t="s">
        <v>946</v>
      </c>
      <c r="I700" s="1061"/>
      <c r="J700" s="1062">
        <f t="shared" si="135"/>
        <v>44066</v>
      </c>
      <c r="K700" s="1062">
        <f t="shared" si="135"/>
        <v>44092</v>
      </c>
      <c r="L700" s="1062">
        <f t="shared" si="135"/>
        <v>44141</v>
      </c>
      <c r="M700" s="1062">
        <f t="shared" si="135"/>
        <v>44260</v>
      </c>
      <c r="N700" s="1062">
        <f t="shared" si="135"/>
        <v>44288</v>
      </c>
      <c r="O700" s="1062">
        <f t="shared" si="135"/>
        <v>44288</v>
      </c>
      <c r="P700" s="1062">
        <f t="shared" si="135"/>
        <v>44372</v>
      </c>
      <c r="Q700" s="1062">
        <f t="shared" si="135"/>
        <v>44404</v>
      </c>
      <c r="R700" s="1062">
        <f t="shared" si="135"/>
        <v>44404</v>
      </c>
      <c r="S700" s="1062">
        <f t="shared" si="135"/>
        <v>44403</v>
      </c>
      <c r="T700" s="1062">
        <f t="shared" si="135"/>
        <v>44403</v>
      </c>
      <c r="U700" s="1062">
        <f t="shared" si="135"/>
        <v>44424</v>
      </c>
      <c r="V700" s="1062">
        <f t="shared" si="135"/>
        <v>44431</v>
      </c>
      <c r="W700" s="1062">
        <f t="shared" si="135"/>
        <v>44434</v>
      </c>
      <c r="X700" s="1062">
        <f t="shared" si="135"/>
        <v>44439</v>
      </c>
      <c r="Y700" s="1063">
        <f t="shared" si="135"/>
        <v>44464</v>
      </c>
      <c r="Z700" s="1107">
        <v>44537</v>
      </c>
      <c r="AA700" s="95"/>
    </row>
    <row r="701" spans="1:27" ht="37.5">
      <c r="A701" s="1869"/>
      <c r="B701" s="1055">
        <f t="shared" si="133"/>
        <v>69</v>
      </c>
      <c r="C701" s="1056" t="str">
        <f t="shared" si="133"/>
        <v>У_Э</v>
      </c>
      <c r="D701" s="1057" t="s">
        <v>1636</v>
      </c>
      <c r="E701" s="1058" t="s">
        <v>280</v>
      </c>
      <c r="F701" s="1057" t="s">
        <v>1636</v>
      </c>
      <c r="G701" s="1059" t="s">
        <v>859</v>
      </c>
      <c r="H701" s="1060" t="s">
        <v>946</v>
      </c>
      <c r="I701" s="1061"/>
      <c r="J701" s="1062">
        <f t="shared" si="135"/>
        <v>44066</v>
      </c>
      <c r="K701" s="1062">
        <f t="shared" si="135"/>
        <v>44092</v>
      </c>
      <c r="L701" s="1062">
        <f t="shared" si="135"/>
        <v>44141</v>
      </c>
      <c r="M701" s="1062">
        <f t="shared" si="135"/>
        <v>44260</v>
      </c>
      <c r="N701" s="1062">
        <f t="shared" si="135"/>
        <v>44288</v>
      </c>
      <c r="O701" s="1062">
        <f t="shared" si="135"/>
        <v>44288</v>
      </c>
      <c r="P701" s="1062">
        <f t="shared" si="135"/>
        <v>44372</v>
      </c>
      <c r="Q701" s="1062">
        <f t="shared" si="135"/>
        <v>44404</v>
      </c>
      <c r="R701" s="1062">
        <f t="shared" si="135"/>
        <v>44404</v>
      </c>
      <c r="S701" s="1062">
        <f t="shared" si="135"/>
        <v>44403</v>
      </c>
      <c r="T701" s="1062">
        <f t="shared" si="135"/>
        <v>44403</v>
      </c>
      <c r="U701" s="1062">
        <f t="shared" si="135"/>
        <v>44424</v>
      </c>
      <c r="V701" s="1062">
        <f t="shared" si="135"/>
        <v>44431</v>
      </c>
      <c r="W701" s="1062">
        <f t="shared" si="135"/>
        <v>44434</v>
      </c>
      <c r="X701" s="1062">
        <f t="shared" si="135"/>
        <v>44439</v>
      </c>
      <c r="Y701" s="1063">
        <f t="shared" si="135"/>
        <v>44464</v>
      </c>
      <c r="Z701" s="1107">
        <v>44537</v>
      </c>
      <c r="AA701" s="95"/>
    </row>
    <row r="702" spans="1:27" ht="37.5">
      <c r="A702" s="1869"/>
      <c r="B702" s="1055">
        <f t="shared" si="133"/>
        <v>69</v>
      </c>
      <c r="C702" s="1056" t="str">
        <f t="shared" si="133"/>
        <v>У_Э</v>
      </c>
      <c r="D702" s="1057" t="s">
        <v>1636</v>
      </c>
      <c r="E702" s="1058" t="s">
        <v>801</v>
      </c>
      <c r="F702" s="1057" t="s">
        <v>1636</v>
      </c>
      <c r="G702" s="1059" t="s">
        <v>859</v>
      </c>
      <c r="H702" s="1060" t="s">
        <v>947</v>
      </c>
      <c r="I702" s="1061"/>
      <c r="J702" s="1062">
        <f t="shared" si="135"/>
        <v>44066</v>
      </c>
      <c r="K702" s="1062">
        <f t="shared" si="135"/>
        <v>44092</v>
      </c>
      <c r="L702" s="1062">
        <f t="shared" si="135"/>
        <v>44141</v>
      </c>
      <c r="M702" s="1062">
        <f t="shared" si="135"/>
        <v>44260</v>
      </c>
      <c r="N702" s="1062">
        <f t="shared" si="135"/>
        <v>44288</v>
      </c>
      <c r="O702" s="1062">
        <f t="shared" si="135"/>
        <v>44288</v>
      </c>
      <c r="P702" s="1062">
        <f t="shared" si="135"/>
        <v>44372</v>
      </c>
      <c r="Q702" s="1062">
        <f t="shared" si="135"/>
        <v>44404</v>
      </c>
      <c r="R702" s="1062">
        <f t="shared" si="135"/>
        <v>44404</v>
      </c>
      <c r="S702" s="1062">
        <f t="shared" si="135"/>
        <v>44403</v>
      </c>
      <c r="T702" s="1062">
        <f t="shared" si="135"/>
        <v>44403</v>
      </c>
      <c r="U702" s="1062">
        <f t="shared" si="135"/>
        <v>44424</v>
      </c>
      <c r="V702" s="1062">
        <f t="shared" si="135"/>
        <v>44431</v>
      </c>
      <c r="W702" s="1062">
        <f t="shared" si="135"/>
        <v>44434</v>
      </c>
      <c r="X702" s="1062">
        <f t="shared" si="135"/>
        <v>44439</v>
      </c>
      <c r="Y702" s="1063">
        <f t="shared" si="135"/>
        <v>44464</v>
      </c>
      <c r="Z702" s="1107">
        <v>45004</v>
      </c>
      <c r="AA702" s="95"/>
    </row>
    <row r="703" spans="1:27" ht="37.5">
      <c r="A703" s="1869"/>
      <c r="B703" s="1055">
        <f t="shared" si="133"/>
        <v>69</v>
      </c>
      <c r="C703" s="1056" t="str">
        <f t="shared" si="133"/>
        <v>У_Э</v>
      </c>
      <c r="D703" s="1057" t="s">
        <v>1636</v>
      </c>
      <c r="E703" s="1058" t="s">
        <v>803</v>
      </c>
      <c r="F703" s="1057" t="s">
        <v>1636</v>
      </c>
      <c r="G703" s="1059" t="s">
        <v>859</v>
      </c>
      <c r="H703" s="1060" t="s">
        <v>947</v>
      </c>
      <c r="I703" s="1061"/>
      <c r="J703" s="1062">
        <f t="shared" si="135"/>
        <v>44066</v>
      </c>
      <c r="K703" s="1062">
        <f t="shared" si="135"/>
        <v>44092</v>
      </c>
      <c r="L703" s="1062">
        <f t="shared" si="135"/>
        <v>44141</v>
      </c>
      <c r="M703" s="1062">
        <f t="shared" si="135"/>
        <v>44260</v>
      </c>
      <c r="N703" s="1062">
        <f t="shared" si="135"/>
        <v>44288</v>
      </c>
      <c r="O703" s="1062">
        <f t="shared" si="135"/>
        <v>44288</v>
      </c>
      <c r="P703" s="1062">
        <f t="shared" si="135"/>
        <v>44372</v>
      </c>
      <c r="Q703" s="1062">
        <f t="shared" si="135"/>
        <v>44404</v>
      </c>
      <c r="R703" s="1062">
        <f t="shared" si="135"/>
        <v>44404</v>
      </c>
      <c r="S703" s="1062">
        <f t="shared" si="135"/>
        <v>44403</v>
      </c>
      <c r="T703" s="1062">
        <f t="shared" si="135"/>
        <v>44403</v>
      </c>
      <c r="U703" s="1062">
        <f t="shared" si="135"/>
        <v>44424</v>
      </c>
      <c r="V703" s="1062">
        <f t="shared" si="135"/>
        <v>44431</v>
      </c>
      <c r="W703" s="1062">
        <f t="shared" si="135"/>
        <v>44434</v>
      </c>
      <c r="X703" s="1062">
        <f t="shared" si="135"/>
        <v>44439</v>
      </c>
      <c r="Y703" s="1063">
        <f t="shared" si="135"/>
        <v>44464</v>
      </c>
      <c r="Z703" s="1107">
        <v>45004</v>
      </c>
      <c r="AA703" s="95"/>
    </row>
    <row r="704" spans="1:27" ht="37.5">
      <c r="A704" s="1869"/>
      <c r="B704" s="1055">
        <f t="shared" si="133"/>
        <v>69</v>
      </c>
      <c r="C704" s="1056" t="str">
        <f t="shared" si="133"/>
        <v>У_Э</v>
      </c>
      <c r="D704" s="1057" t="s">
        <v>1636</v>
      </c>
      <c r="E704" s="1058" t="s">
        <v>298</v>
      </c>
      <c r="F704" s="1057" t="s">
        <v>1636</v>
      </c>
      <c r="G704" s="1059" t="s">
        <v>859</v>
      </c>
      <c r="H704" s="1060" t="s">
        <v>947</v>
      </c>
      <c r="I704" s="1061"/>
      <c r="J704" s="1062">
        <f t="shared" si="135"/>
        <v>44066</v>
      </c>
      <c r="K704" s="1062">
        <f t="shared" si="135"/>
        <v>44092</v>
      </c>
      <c r="L704" s="1062">
        <f t="shared" si="135"/>
        <v>44141</v>
      </c>
      <c r="M704" s="1062">
        <f t="shared" si="135"/>
        <v>44260</v>
      </c>
      <c r="N704" s="1062">
        <f t="shared" si="135"/>
        <v>44288</v>
      </c>
      <c r="O704" s="1062">
        <f t="shared" si="135"/>
        <v>44288</v>
      </c>
      <c r="P704" s="1062">
        <f t="shared" si="135"/>
        <v>44372</v>
      </c>
      <c r="Q704" s="1062">
        <f t="shared" si="135"/>
        <v>44404</v>
      </c>
      <c r="R704" s="1062">
        <f t="shared" si="135"/>
        <v>44404</v>
      </c>
      <c r="S704" s="1062">
        <f t="shared" si="135"/>
        <v>44403</v>
      </c>
      <c r="T704" s="1062">
        <f t="shared" si="135"/>
        <v>44403</v>
      </c>
      <c r="U704" s="1062">
        <f t="shared" si="135"/>
        <v>44424</v>
      </c>
      <c r="V704" s="1062">
        <f t="shared" si="135"/>
        <v>44431</v>
      </c>
      <c r="W704" s="1062">
        <f t="shared" si="135"/>
        <v>44434</v>
      </c>
      <c r="X704" s="1062">
        <f t="shared" si="135"/>
        <v>44439</v>
      </c>
      <c r="Y704" s="1063">
        <f t="shared" si="135"/>
        <v>44464</v>
      </c>
      <c r="Z704" s="1064">
        <v>44818</v>
      </c>
      <c r="AA704" s="95"/>
    </row>
    <row r="705" spans="1:27" ht="37.5">
      <c r="A705" s="1869"/>
      <c r="B705" s="1055">
        <f t="shared" si="133"/>
        <v>69</v>
      </c>
      <c r="C705" s="1056" t="str">
        <f t="shared" si="133"/>
        <v>У_Э</v>
      </c>
      <c r="D705" s="1057" t="s">
        <v>1636</v>
      </c>
      <c r="E705" s="1058" t="s">
        <v>300</v>
      </c>
      <c r="F705" s="1057" t="s">
        <v>1636</v>
      </c>
      <c r="G705" s="1059" t="s">
        <v>859</v>
      </c>
      <c r="H705" s="1060" t="s">
        <v>947</v>
      </c>
      <c r="I705" s="1061"/>
      <c r="J705" s="1062">
        <f t="shared" si="135"/>
        <v>44066</v>
      </c>
      <c r="K705" s="1062">
        <f t="shared" si="135"/>
        <v>44092</v>
      </c>
      <c r="L705" s="1062">
        <f t="shared" si="135"/>
        <v>44141</v>
      </c>
      <c r="M705" s="1062">
        <f t="shared" si="135"/>
        <v>44260</v>
      </c>
      <c r="N705" s="1062">
        <f t="shared" si="135"/>
        <v>44288</v>
      </c>
      <c r="O705" s="1062">
        <f t="shared" si="135"/>
        <v>44288</v>
      </c>
      <c r="P705" s="1062">
        <f t="shared" si="135"/>
        <v>44372</v>
      </c>
      <c r="Q705" s="1062">
        <f t="shared" si="135"/>
        <v>44404</v>
      </c>
      <c r="R705" s="1062">
        <f t="shared" si="135"/>
        <v>44404</v>
      </c>
      <c r="S705" s="1062">
        <f t="shared" si="135"/>
        <v>44403</v>
      </c>
      <c r="T705" s="1062">
        <f t="shared" si="135"/>
        <v>44403</v>
      </c>
      <c r="U705" s="1062">
        <f t="shared" si="135"/>
        <v>44424</v>
      </c>
      <c r="V705" s="1062">
        <f t="shared" si="135"/>
        <v>44431</v>
      </c>
      <c r="W705" s="1062">
        <f t="shared" si="135"/>
        <v>44434</v>
      </c>
      <c r="X705" s="1062">
        <f t="shared" si="135"/>
        <v>44439</v>
      </c>
      <c r="Y705" s="1063">
        <f t="shared" si="135"/>
        <v>44464</v>
      </c>
      <c r="Z705" s="1064">
        <v>44818</v>
      </c>
      <c r="AA705" s="95"/>
    </row>
    <row r="706" spans="1:27" ht="37.5">
      <c r="A706" s="1869"/>
      <c r="B706" s="1055">
        <f t="shared" ref="B706:C725" si="136">B$685</f>
        <v>69</v>
      </c>
      <c r="C706" s="1056" t="str">
        <f t="shared" si="136"/>
        <v>У_Э</v>
      </c>
      <c r="D706" s="1057" t="s">
        <v>1636</v>
      </c>
      <c r="E706" s="1058" t="s">
        <v>222</v>
      </c>
      <c r="F706" s="1057" t="s">
        <v>1636</v>
      </c>
      <c r="G706" s="1059" t="s">
        <v>859</v>
      </c>
      <c r="H706" s="1060" t="s">
        <v>947</v>
      </c>
      <c r="I706" s="1061"/>
      <c r="J706" s="1062">
        <f t="shared" ref="J706:Y715" si="137">J$685</f>
        <v>44066</v>
      </c>
      <c r="K706" s="1062">
        <f t="shared" si="137"/>
        <v>44092</v>
      </c>
      <c r="L706" s="1062">
        <f t="shared" si="137"/>
        <v>44141</v>
      </c>
      <c r="M706" s="1062">
        <f t="shared" si="137"/>
        <v>44260</v>
      </c>
      <c r="N706" s="1062">
        <f t="shared" si="137"/>
        <v>44288</v>
      </c>
      <c r="O706" s="1062">
        <f t="shared" si="137"/>
        <v>44288</v>
      </c>
      <c r="P706" s="1062">
        <f t="shared" si="137"/>
        <v>44372</v>
      </c>
      <c r="Q706" s="1062">
        <f t="shared" si="137"/>
        <v>44404</v>
      </c>
      <c r="R706" s="1062">
        <f t="shared" si="137"/>
        <v>44404</v>
      </c>
      <c r="S706" s="1062">
        <f t="shared" si="137"/>
        <v>44403</v>
      </c>
      <c r="T706" s="1062">
        <f t="shared" si="137"/>
        <v>44403</v>
      </c>
      <c r="U706" s="1062">
        <f t="shared" si="137"/>
        <v>44424</v>
      </c>
      <c r="V706" s="1062">
        <f t="shared" si="137"/>
        <v>44431</v>
      </c>
      <c r="W706" s="1062">
        <f t="shared" si="137"/>
        <v>44434</v>
      </c>
      <c r="X706" s="1062">
        <f t="shared" si="137"/>
        <v>44439</v>
      </c>
      <c r="Y706" s="1063">
        <f t="shared" si="137"/>
        <v>44464</v>
      </c>
      <c r="Z706" s="1107">
        <v>44829</v>
      </c>
      <c r="AA706" s="95"/>
    </row>
    <row r="707" spans="1:27" ht="37.5">
      <c r="A707" s="1869"/>
      <c r="B707" s="1055">
        <f t="shared" si="136"/>
        <v>69</v>
      </c>
      <c r="C707" s="1056" t="str">
        <f t="shared" si="136"/>
        <v>У_Э</v>
      </c>
      <c r="D707" s="1057" t="s">
        <v>1636</v>
      </c>
      <c r="E707" s="1058" t="s">
        <v>570</v>
      </c>
      <c r="F707" s="1057" t="s">
        <v>1636</v>
      </c>
      <c r="G707" s="1059" t="s">
        <v>859</v>
      </c>
      <c r="H707" s="1060" t="s">
        <v>947</v>
      </c>
      <c r="I707" s="1061"/>
      <c r="J707" s="1062">
        <f t="shared" si="137"/>
        <v>44066</v>
      </c>
      <c r="K707" s="1062">
        <f t="shared" si="137"/>
        <v>44092</v>
      </c>
      <c r="L707" s="1062">
        <f t="shared" si="137"/>
        <v>44141</v>
      </c>
      <c r="M707" s="1062">
        <f t="shared" si="137"/>
        <v>44260</v>
      </c>
      <c r="N707" s="1062">
        <f t="shared" si="137"/>
        <v>44288</v>
      </c>
      <c r="O707" s="1062">
        <f t="shared" si="137"/>
        <v>44288</v>
      </c>
      <c r="P707" s="1062">
        <f t="shared" si="137"/>
        <v>44372</v>
      </c>
      <c r="Q707" s="1062">
        <f t="shared" si="137"/>
        <v>44404</v>
      </c>
      <c r="R707" s="1062">
        <f t="shared" si="137"/>
        <v>44404</v>
      </c>
      <c r="S707" s="1062">
        <f t="shared" si="137"/>
        <v>44403</v>
      </c>
      <c r="T707" s="1062">
        <f t="shared" si="137"/>
        <v>44403</v>
      </c>
      <c r="U707" s="1062">
        <f t="shared" si="137"/>
        <v>44424</v>
      </c>
      <c r="V707" s="1062">
        <f t="shared" si="137"/>
        <v>44431</v>
      </c>
      <c r="W707" s="1062">
        <f t="shared" si="137"/>
        <v>44434</v>
      </c>
      <c r="X707" s="1062">
        <f t="shared" si="137"/>
        <v>44439</v>
      </c>
      <c r="Y707" s="1063">
        <f t="shared" si="137"/>
        <v>44464</v>
      </c>
      <c r="Z707" s="1064">
        <v>44818</v>
      </c>
      <c r="AA707" s="95"/>
    </row>
    <row r="708" spans="1:27" ht="37.5">
      <c r="A708" s="1869"/>
      <c r="B708" s="1055">
        <f t="shared" si="136"/>
        <v>69</v>
      </c>
      <c r="C708" s="1056" t="str">
        <f t="shared" si="136"/>
        <v>У_Э</v>
      </c>
      <c r="D708" s="1057" t="s">
        <v>1636</v>
      </c>
      <c r="E708" s="1058" t="s">
        <v>572</v>
      </c>
      <c r="F708" s="1057" t="s">
        <v>1636</v>
      </c>
      <c r="G708" s="1059" t="s">
        <v>859</v>
      </c>
      <c r="H708" s="1060" t="s">
        <v>947</v>
      </c>
      <c r="I708" s="1061"/>
      <c r="J708" s="1062">
        <f t="shared" si="137"/>
        <v>44066</v>
      </c>
      <c r="K708" s="1062">
        <f t="shared" si="137"/>
        <v>44092</v>
      </c>
      <c r="L708" s="1062">
        <f t="shared" si="137"/>
        <v>44141</v>
      </c>
      <c r="M708" s="1062">
        <f t="shared" si="137"/>
        <v>44260</v>
      </c>
      <c r="N708" s="1062">
        <f t="shared" si="137"/>
        <v>44288</v>
      </c>
      <c r="O708" s="1062">
        <f t="shared" si="137"/>
        <v>44288</v>
      </c>
      <c r="P708" s="1062">
        <f t="shared" si="137"/>
        <v>44372</v>
      </c>
      <c r="Q708" s="1062">
        <f t="shared" si="137"/>
        <v>44404</v>
      </c>
      <c r="R708" s="1062">
        <f t="shared" si="137"/>
        <v>44404</v>
      </c>
      <c r="S708" s="1062">
        <f t="shared" si="137"/>
        <v>44403</v>
      </c>
      <c r="T708" s="1062">
        <f t="shared" si="137"/>
        <v>44403</v>
      </c>
      <c r="U708" s="1062">
        <f t="shared" si="137"/>
        <v>44424</v>
      </c>
      <c r="V708" s="1062">
        <f t="shared" si="137"/>
        <v>44431</v>
      </c>
      <c r="W708" s="1062">
        <f t="shared" si="137"/>
        <v>44434</v>
      </c>
      <c r="X708" s="1062">
        <f t="shared" si="137"/>
        <v>44439</v>
      </c>
      <c r="Y708" s="1063">
        <f t="shared" si="137"/>
        <v>44464</v>
      </c>
      <c r="Z708" s="1064">
        <v>44818</v>
      </c>
      <c r="AA708" s="95"/>
    </row>
    <row r="709" spans="1:27" ht="37.5">
      <c r="A709" s="1869"/>
      <c r="B709" s="1055">
        <f t="shared" si="136"/>
        <v>69</v>
      </c>
      <c r="C709" s="1056" t="str">
        <f t="shared" si="136"/>
        <v>У_Э</v>
      </c>
      <c r="D709" s="1057" t="s">
        <v>1636</v>
      </c>
      <c r="E709" s="1058" t="s">
        <v>574</v>
      </c>
      <c r="F709" s="1057" t="s">
        <v>1636</v>
      </c>
      <c r="G709" s="1059" t="s">
        <v>859</v>
      </c>
      <c r="H709" s="1060" t="s">
        <v>947</v>
      </c>
      <c r="I709" s="1061"/>
      <c r="J709" s="1062">
        <f t="shared" si="137"/>
        <v>44066</v>
      </c>
      <c r="K709" s="1062">
        <f t="shared" si="137"/>
        <v>44092</v>
      </c>
      <c r="L709" s="1062">
        <f t="shared" si="137"/>
        <v>44141</v>
      </c>
      <c r="M709" s="1062">
        <f t="shared" si="137"/>
        <v>44260</v>
      </c>
      <c r="N709" s="1062">
        <f t="shared" si="137"/>
        <v>44288</v>
      </c>
      <c r="O709" s="1062">
        <f t="shared" si="137"/>
        <v>44288</v>
      </c>
      <c r="P709" s="1062">
        <f t="shared" si="137"/>
        <v>44372</v>
      </c>
      <c r="Q709" s="1062">
        <f t="shared" si="137"/>
        <v>44404</v>
      </c>
      <c r="R709" s="1062">
        <f t="shared" si="137"/>
        <v>44404</v>
      </c>
      <c r="S709" s="1062">
        <f t="shared" si="137"/>
        <v>44403</v>
      </c>
      <c r="T709" s="1062">
        <f t="shared" si="137"/>
        <v>44403</v>
      </c>
      <c r="U709" s="1062">
        <f t="shared" si="137"/>
        <v>44424</v>
      </c>
      <c r="V709" s="1062">
        <f t="shared" si="137"/>
        <v>44431</v>
      </c>
      <c r="W709" s="1062">
        <f t="shared" si="137"/>
        <v>44434</v>
      </c>
      <c r="X709" s="1062">
        <f t="shared" si="137"/>
        <v>44439</v>
      </c>
      <c r="Y709" s="1063">
        <f t="shared" si="137"/>
        <v>44464</v>
      </c>
      <c r="Z709" s="1064">
        <v>44818</v>
      </c>
      <c r="AA709" s="95"/>
    </row>
    <row r="710" spans="1:27" ht="37.5">
      <c r="A710" s="1869"/>
      <c r="B710" s="1055">
        <f t="shared" si="136"/>
        <v>69</v>
      </c>
      <c r="C710" s="1056" t="str">
        <f t="shared" si="136"/>
        <v>У_Э</v>
      </c>
      <c r="D710" s="1057" t="s">
        <v>1636</v>
      </c>
      <c r="E710" s="1058" t="s">
        <v>576</v>
      </c>
      <c r="F710" s="1057" t="s">
        <v>1636</v>
      </c>
      <c r="G710" s="1059" t="s">
        <v>859</v>
      </c>
      <c r="H710" s="1060" t="s">
        <v>947</v>
      </c>
      <c r="I710" s="1061"/>
      <c r="J710" s="1062">
        <f t="shared" si="137"/>
        <v>44066</v>
      </c>
      <c r="K710" s="1062">
        <f t="shared" si="137"/>
        <v>44092</v>
      </c>
      <c r="L710" s="1062">
        <f t="shared" si="137"/>
        <v>44141</v>
      </c>
      <c r="M710" s="1062">
        <f t="shared" si="137"/>
        <v>44260</v>
      </c>
      <c r="N710" s="1062">
        <f t="shared" si="137"/>
        <v>44288</v>
      </c>
      <c r="O710" s="1062">
        <f t="shared" si="137"/>
        <v>44288</v>
      </c>
      <c r="P710" s="1062">
        <f t="shared" si="137"/>
        <v>44372</v>
      </c>
      <c r="Q710" s="1062">
        <f t="shared" si="137"/>
        <v>44404</v>
      </c>
      <c r="R710" s="1062">
        <f t="shared" si="137"/>
        <v>44404</v>
      </c>
      <c r="S710" s="1062">
        <f t="shared" si="137"/>
        <v>44403</v>
      </c>
      <c r="T710" s="1062">
        <f t="shared" si="137"/>
        <v>44403</v>
      </c>
      <c r="U710" s="1062">
        <f t="shared" si="137"/>
        <v>44424</v>
      </c>
      <c r="V710" s="1062">
        <f t="shared" si="137"/>
        <v>44431</v>
      </c>
      <c r="W710" s="1062">
        <f t="shared" si="137"/>
        <v>44434</v>
      </c>
      <c r="X710" s="1062">
        <f t="shared" si="137"/>
        <v>44439</v>
      </c>
      <c r="Y710" s="1063">
        <f t="shared" si="137"/>
        <v>44464</v>
      </c>
      <c r="Z710" s="1064">
        <v>44818</v>
      </c>
      <c r="AA710" s="95"/>
    </row>
    <row r="711" spans="1:27" ht="37.5">
      <c r="A711" s="1869"/>
      <c r="B711" s="1055">
        <f t="shared" si="136"/>
        <v>69</v>
      </c>
      <c r="C711" s="1056" t="str">
        <f t="shared" si="136"/>
        <v>У_Э</v>
      </c>
      <c r="D711" s="1057" t="s">
        <v>1636</v>
      </c>
      <c r="E711" s="1058" t="s">
        <v>948</v>
      </c>
      <c r="F711" s="1057" t="s">
        <v>1636</v>
      </c>
      <c r="G711" s="1059" t="s">
        <v>859</v>
      </c>
      <c r="H711" s="1060" t="s">
        <v>949</v>
      </c>
      <c r="I711" s="1061"/>
      <c r="J711" s="1062">
        <f t="shared" si="137"/>
        <v>44066</v>
      </c>
      <c r="K711" s="1062">
        <f t="shared" si="137"/>
        <v>44092</v>
      </c>
      <c r="L711" s="1062">
        <f t="shared" si="137"/>
        <v>44141</v>
      </c>
      <c r="M711" s="1062">
        <f t="shared" si="137"/>
        <v>44260</v>
      </c>
      <c r="N711" s="1062">
        <f t="shared" si="137"/>
        <v>44288</v>
      </c>
      <c r="O711" s="1062">
        <f t="shared" si="137"/>
        <v>44288</v>
      </c>
      <c r="P711" s="1062">
        <f t="shared" si="137"/>
        <v>44372</v>
      </c>
      <c r="Q711" s="1062">
        <f t="shared" si="137"/>
        <v>44404</v>
      </c>
      <c r="R711" s="1062">
        <f t="shared" si="137"/>
        <v>44404</v>
      </c>
      <c r="S711" s="1062">
        <f t="shared" si="137"/>
        <v>44403</v>
      </c>
      <c r="T711" s="1062">
        <f t="shared" si="137"/>
        <v>44403</v>
      </c>
      <c r="U711" s="1062">
        <f t="shared" si="137"/>
        <v>44424</v>
      </c>
      <c r="V711" s="1062">
        <f t="shared" si="137"/>
        <v>44431</v>
      </c>
      <c r="W711" s="1062">
        <f t="shared" si="137"/>
        <v>44434</v>
      </c>
      <c r="X711" s="1062">
        <f t="shared" si="137"/>
        <v>44439</v>
      </c>
      <c r="Y711" s="1063">
        <f t="shared" si="137"/>
        <v>44464</v>
      </c>
      <c r="Z711" s="1064">
        <v>44467</v>
      </c>
      <c r="AA711" s="95"/>
    </row>
    <row r="712" spans="1:27" ht="37.5">
      <c r="A712" s="1869"/>
      <c r="B712" s="1055">
        <f t="shared" si="136"/>
        <v>69</v>
      </c>
      <c r="C712" s="1056" t="str">
        <f t="shared" si="136"/>
        <v>У_Э</v>
      </c>
      <c r="D712" s="1057" t="s">
        <v>1636</v>
      </c>
      <c r="E712" s="1058" t="s">
        <v>950</v>
      </c>
      <c r="F712" s="1057" t="s">
        <v>1636</v>
      </c>
      <c r="G712" s="1059" t="s">
        <v>859</v>
      </c>
      <c r="H712" s="1060" t="s">
        <v>949</v>
      </c>
      <c r="I712" s="1061"/>
      <c r="J712" s="1062">
        <f t="shared" si="137"/>
        <v>44066</v>
      </c>
      <c r="K712" s="1062">
        <f t="shared" si="137"/>
        <v>44092</v>
      </c>
      <c r="L712" s="1062">
        <f t="shared" si="137"/>
        <v>44141</v>
      </c>
      <c r="M712" s="1062">
        <f t="shared" si="137"/>
        <v>44260</v>
      </c>
      <c r="N712" s="1062">
        <f t="shared" si="137"/>
        <v>44288</v>
      </c>
      <c r="O712" s="1062">
        <f t="shared" si="137"/>
        <v>44288</v>
      </c>
      <c r="P712" s="1062">
        <f t="shared" si="137"/>
        <v>44372</v>
      </c>
      <c r="Q712" s="1062">
        <f t="shared" si="137"/>
        <v>44404</v>
      </c>
      <c r="R712" s="1062">
        <f t="shared" si="137"/>
        <v>44404</v>
      </c>
      <c r="S712" s="1062">
        <f t="shared" si="137"/>
        <v>44403</v>
      </c>
      <c r="T712" s="1062">
        <f t="shared" si="137"/>
        <v>44403</v>
      </c>
      <c r="U712" s="1062">
        <f t="shared" si="137"/>
        <v>44424</v>
      </c>
      <c r="V712" s="1062">
        <f t="shared" si="137"/>
        <v>44431</v>
      </c>
      <c r="W712" s="1062">
        <f t="shared" si="137"/>
        <v>44434</v>
      </c>
      <c r="X712" s="1062">
        <f t="shared" si="137"/>
        <v>44439</v>
      </c>
      <c r="Y712" s="1063">
        <f t="shared" si="137"/>
        <v>44464</v>
      </c>
      <c r="Z712" s="1064">
        <v>44467</v>
      </c>
      <c r="AA712" s="95"/>
    </row>
    <row r="713" spans="1:27" ht="37.5">
      <c r="A713" s="1869"/>
      <c r="B713" s="1055">
        <f t="shared" si="136"/>
        <v>69</v>
      </c>
      <c r="C713" s="1056" t="str">
        <f t="shared" si="136"/>
        <v>У_Э</v>
      </c>
      <c r="D713" s="1057" t="s">
        <v>1636</v>
      </c>
      <c r="E713" s="1058" t="s">
        <v>951</v>
      </c>
      <c r="F713" s="1057" t="s">
        <v>1636</v>
      </c>
      <c r="G713" s="1059" t="s">
        <v>859</v>
      </c>
      <c r="H713" s="1060" t="s">
        <v>949</v>
      </c>
      <c r="I713" s="1061"/>
      <c r="J713" s="1062">
        <f t="shared" si="137"/>
        <v>44066</v>
      </c>
      <c r="K713" s="1062">
        <f t="shared" si="137"/>
        <v>44092</v>
      </c>
      <c r="L713" s="1062">
        <f t="shared" si="137"/>
        <v>44141</v>
      </c>
      <c r="M713" s="1062">
        <f t="shared" si="137"/>
        <v>44260</v>
      </c>
      <c r="N713" s="1062">
        <f t="shared" si="137"/>
        <v>44288</v>
      </c>
      <c r="O713" s="1062">
        <f t="shared" si="137"/>
        <v>44288</v>
      </c>
      <c r="P713" s="1062">
        <f t="shared" si="137"/>
        <v>44372</v>
      </c>
      <c r="Q713" s="1062">
        <f t="shared" si="137"/>
        <v>44404</v>
      </c>
      <c r="R713" s="1062">
        <f t="shared" si="137"/>
        <v>44404</v>
      </c>
      <c r="S713" s="1062">
        <f t="shared" si="137"/>
        <v>44403</v>
      </c>
      <c r="T713" s="1062">
        <f t="shared" si="137"/>
        <v>44403</v>
      </c>
      <c r="U713" s="1062">
        <f t="shared" si="137"/>
        <v>44424</v>
      </c>
      <c r="V713" s="1062">
        <f t="shared" si="137"/>
        <v>44431</v>
      </c>
      <c r="W713" s="1062">
        <f t="shared" si="137"/>
        <v>44434</v>
      </c>
      <c r="X713" s="1062">
        <f t="shared" si="137"/>
        <v>44439</v>
      </c>
      <c r="Y713" s="1063">
        <f t="shared" si="137"/>
        <v>44464</v>
      </c>
      <c r="Z713" s="1064">
        <v>44467</v>
      </c>
      <c r="AA713" s="95"/>
    </row>
    <row r="714" spans="1:27" ht="37.5">
      <c r="A714" s="1869"/>
      <c r="B714" s="1055">
        <f t="shared" si="136"/>
        <v>69</v>
      </c>
      <c r="C714" s="1056" t="str">
        <f t="shared" si="136"/>
        <v>У_Э</v>
      </c>
      <c r="D714" s="1057" t="s">
        <v>1636</v>
      </c>
      <c r="E714" s="1058" t="s">
        <v>952</v>
      </c>
      <c r="F714" s="1057" t="s">
        <v>1636</v>
      </c>
      <c r="G714" s="1059" t="s">
        <v>859</v>
      </c>
      <c r="H714" s="1060" t="s">
        <v>949</v>
      </c>
      <c r="I714" s="1061"/>
      <c r="J714" s="1062">
        <f t="shared" si="137"/>
        <v>44066</v>
      </c>
      <c r="K714" s="1062">
        <f t="shared" si="137"/>
        <v>44092</v>
      </c>
      <c r="L714" s="1062">
        <f t="shared" si="137"/>
        <v>44141</v>
      </c>
      <c r="M714" s="1062">
        <f t="shared" si="137"/>
        <v>44260</v>
      </c>
      <c r="N714" s="1062">
        <f t="shared" si="137"/>
        <v>44288</v>
      </c>
      <c r="O714" s="1062">
        <f t="shared" si="137"/>
        <v>44288</v>
      </c>
      <c r="P714" s="1062">
        <f t="shared" si="137"/>
        <v>44372</v>
      </c>
      <c r="Q714" s="1062">
        <f t="shared" si="137"/>
        <v>44404</v>
      </c>
      <c r="R714" s="1062">
        <f t="shared" si="137"/>
        <v>44404</v>
      </c>
      <c r="S714" s="1062">
        <f t="shared" si="137"/>
        <v>44403</v>
      </c>
      <c r="T714" s="1062">
        <f t="shared" si="137"/>
        <v>44403</v>
      </c>
      <c r="U714" s="1062">
        <f t="shared" si="137"/>
        <v>44424</v>
      </c>
      <c r="V714" s="1062">
        <f t="shared" si="137"/>
        <v>44431</v>
      </c>
      <c r="W714" s="1062">
        <f t="shared" si="137"/>
        <v>44434</v>
      </c>
      <c r="X714" s="1062">
        <f t="shared" si="137"/>
        <v>44439</v>
      </c>
      <c r="Y714" s="1063">
        <f t="shared" si="137"/>
        <v>44464</v>
      </c>
      <c r="Z714" s="1064">
        <v>44467</v>
      </c>
      <c r="AA714" s="95"/>
    </row>
    <row r="715" spans="1:27" ht="37.5">
      <c r="A715" s="1869"/>
      <c r="B715" s="1055">
        <f t="shared" si="136"/>
        <v>69</v>
      </c>
      <c r="C715" s="1056" t="str">
        <f t="shared" si="136"/>
        <v>У_Э</v>
      </c>
      <c r="D715" s="1057" t="s">
        <v>1636</v>
      </c>
      <c r="E715" s="1058" t="s">
        <v>953</v>
      </c>
      <c r="F715" s="1057" t="s">
        <v>1636</v>
      </c>
      <c r="G715" s="1059" t="s">
        <v>859</v>
      </c>
      <c r="H715" s="1060" t="s">
        <v>949</v>
      </c>
      <c r="I715" s="1061"/>
      <c r="J715" s="1062">
        <f t="shared" si="137"/>
        <v>44066</v>
      </c>
      <c r="K715" s="1062">
        <f t="shared" si="137"/>
        <v>44092</v>
      </c>
      <c r="L715" s="1062">
        <f t="shared" si="137"/>
        <v>44141</v>
      </c>
      <c r="M715" s="1062">
        <f t="shared" si="137"/>
        <v>44260</v>
      </c>
      <c r="N715" s="1062">
        <f t="shared" si="137"/>
        <v>44288</v>
      </c>
      <c r="O715" s="1062">
        <f t="shared" si="137"/>
        <v>44288</v>
      </c>
      <c r="P715" s="1062">
        <f t="shared" si="137"/>
        <v>44372</v>
      </c>
      <c r="Q715" s="1062">
        <f t="shared" si="137"/>
        <v>44404</v>
      </c>
      <c r="R715" s="1062">
        <f t="shared" si="137"/>
        <v>44404</v>
      </c>
      <c r="S715" s="1062">
        <f t="shared" si="137"/>
        <v>44403</v>
      </c>
      <c r="T715" s="1062">
        <f t="shared" si="137"/>
        <v>44403</v>
      </c>
      <c r="U715" s="1062">
        <f t="shared" si="137"/>
        <v>44424</v>
      </c>
      <c r="V715" s="1062">
        <f t="shared" si="137"/>
        <v>44431</v>
      </c>
      <c r="W715" s="1062">
        <f t="shared" si="137"/>
        <v>44434</v>
      </c>
      <c r="X715" s="1062">
        <f t="shared" si="137"/>
        <v>44439</v>
      </c>
      <c r="Y715" s="1063">
        <f t="shared" si="137"/>
        <v>44464</v>
      </c>
      <c r="Z715" s="1064">
        <v>44467</v>
      </c>
      <c r="AA715" s="95"/>
    </row>
    <row r="716" spans="1:27" ht="37.5">
      <c r="A716" s="1869"/>
      <c r="B716" s="1055">
        <f t="shared" si="136"/>
        <v>69</v>
      </c>
      <c r="C716" s="1056" t="str">
        <f t="shared" si="136"/>
        <v>У_Э</v>
      </c>
      <c r="D716" s="1057" t="s">
        <v>1636</v>
      </c>
      <c r="E716" s="1058" t="s">
        <v>636</v>
      </c>
      <c r="F716" s="1057" t="s">
        <v>1636</v>
      </c>
      <c r="G716" s="1059" t="s">
        <v>859</v>
      </c>
      <c r="H716" s="1060" t="s">
        <v>954</v>
      </c>
      <c r="I716" s="1061"/>
      <c r="J716" s="1062">
        <f t="shared" ref="J716:Y725" si="138">J$685</f>
        <v>44066</v>
      </c>
      <c r="K716" s="1062">
        <f t="shared" si="138"/>
        <v>44092</v>
      </c>
      <c r="L716" s="1062">
        <f t="shared" si="138"/>
        <v>44141</v>
      </c>
      <c r="M716" s="1062">
        <f t="shared" si="138"/>
        <v>44260</v>
      </c>
      <c r="N716" s="1062">
        <f t="shared" si="138"/>
        <v>44288</v>
      </c>
      <c r="O716" s="1062">
        <f t="shared" si="138"/>
        <v>44288</v>
      </c>
      <c r="P716" s="1062">
        <f t="shared" si="138"/>
        <v>44372</v>
      </c>
      <c r="Q716" s="1062">
        <f t="shared" si="138"/>
        <v>44404</v>
      </c>
      <c r="R716" s="1062">
        <f t="shared" si="138"/>
        <v>44404</v>
      </c>
      <c r="S716" s="1062">
        <f t="shared" si="138"/>
        <v>44403</v>
      </c>
      <c r="T716" s="1062">
        <f t="shared" si="138"/>
        <v>44403</v>
      </c>
      <c r="U716" s="1062">
        <f t="shared" si="138"/>
        <v>44424</v>
      </c>
      <c r="V716" s="1062">
        <f t="shared" si="138"/>
        <v>44431</v>
      </c>
      <c r="W716" s="1062">
        <f t="shared" si="138"/>
        <v>44434</v>
      </c>
      <c r="X716" s="1062">
        <f t="shared" si="138"/>
        <v>44439</v>
      </c>
      <c r="Y716" s="1063">
        <f t="shared" si="138"/>
        <v>44464</v>
      </c>
      <c r="Z716" s="1107">
        <v>45047</v>
      </c>
      <c r="AA716" s="95"/>
    </row>
    <row r="717" spans="1:27" ht="37.5">
      <c r="A717" s="1869"/>
      <c r="B717" s="1055">
        <f t="shared" si="136"/>
        <v>69</v>
      </c>
      <c r="C717" s="1056" t="str">
        <f t="shared" si="136"/>
        <v>У_Э</v>
      </c>
      <c r="D717" s="1057" t="s">
        <v>1636</v>
      </c>
      <c r="E717" s="1058" t="s">
        <v>638</v>
      </c>
      <c r="F717" s="1057" t="s">
        <v>1636</v>
      </c>
      <c r="G717" s="1059" t="s">
        <v>859</v>
      </c>
      <c r="H717" s="1060" t="s">
        <v>954</v>
      </c>
      <c r="I717" s="1061"/>
      <c r="J717" s="1062">
        <f t="shared" si="138"/>
        <v>44066</v>
      </c>
      <c r="K717" s="1062">
        <f t="shared" si="138"/>
        <v>44092</v>
      </c>
      <c r="L717" s="1062">
        <f t="shared" si="138"/>
        <v>44141</v>
      </c>
      <c r="M717" s="1062">
        <f t="shared" si="138"/>
        <v>44260</v>
      </c>
      <c r="N717" s="1062">
        <f t="shared" si="138"/>
        <v>44288</v>
      </c>
      <c r="O717" s="1062">
        <f t="shared" si="138"/>
        <v>44288</v>
      </c>
      <c r="P717" s="1062">
        <f t="shared" si="138"/>
        <v>44372</v>
      </c>
      <c r="Q717" s="1062">
        <f t="shared" si="138"/>
        <v>44404</v>
      </c>
      <c r="R717" s="1062">
        <f t="shared" si="138"/>
        <v>44404</v>
      </c>
      <c r="S717" s="1062">
        <f t="shared" si="138"/>
        <v>44403</v>
      </c>
      <c r="T717" s="1062">
        <f t="shared" si="138"/>
        <v>44403</v>
      </c>
      <c r="U717" s="1062">
        <f t="shared" si="138"/>
        <v>44424</v>
      </c>
      <c r="V717" s="1062">
        <f t="shared" si="138"/>
        <v>44431</v>
      </c>
      <c r="W717" s="1062">
        <f t="shared" si="138"/>
        <v>44434</v>
      </c>
      <c r="X717" s="1062">
        <f t="shared" si="138"/>
        <v>44439</v>
      </c>
      <c r="Y717" s="1063">
        <f t="shared" si="138"/>
        <v>44464</v>
      </c>
      <c r="Z717" s="1107">
        <v>45047</v>
      </c>
      <c r="AA717" s="95"/>
    </row>
    <row r="718" spans="1:27" ht="37.5">
      <c r="A718" s="1869"/>
      <c r="B718" s="1055">
        <f t="shared" si="136"/>
        <v>69</v>
      </c>
      <c r="C718" s="1056" t="str">
        <f t="shared" si="136"/>
        <v>У_Э</v>
      </c>
      <c r="D718" s="1057" t="s">
        <v>1636</v>
      </c>
      <c r="E718" s="1058" t="s">
        <v>640</v>
      </c>
      <c r="F718" s="1057" t="s">
        <v>1636</v>
      </c>
      <c r="G718" s="1059" t="s">
        <v>859</v>
      </c>
      <c r="H718" s="1060" t="s">
        <v>954</v>
      </c>
      <c r="I718" s="1061"/>
      <c r="J718" s="1062">
        <f t="shared" si="138"/>
        <v>44066</v>
      </c>
      <c r="K718" s="1062">
        <f t="shared" si="138"/>
        <v>44092</v>
      </c>
      <c r="L718" s="1062">
        <f t="shared" si="138"/>
        <v>44141</v>
      </c>
      <c r="M718" s="1062">
        <f t="shared" si="138"/>
        <v>44260</v>
      </c>
      <c r="N718" s="1062">
        <f t="shared" si="138"/>
        <v>44288</v>
      </c>
      <c r="O718" s="1062">
        <f t="shared" si="138"/>
        <v>44288</v>
      </c>
      <c r="P718" s="1062">
        <f t="shared" si="138"/>
        <v>44372</v>
      </c>
      <c r="Q718" s="1062">
        <f t="shared" si="138"/>
        <v>44404</v>
      </c>
      <c r="R718" s="1062">
        <f t="shared" si="138"/>
        <v>44404</v>
      </c>
      <c r="S718" s="1062">
        <f t="shared" si="138"/>
        <v>44403</v>
      </c>
      <c r="T718" s="1062">
        <f t="shared" si="138"/>
        <v>44403</v>
      </c>
      <c r="U718" s="1062">
        <f t="shared" si="138"/>
        <v>44424</v>
      </c>
      <c r="V718" s="1062">
        <f t="shared" si="138"/>
        <v>44431</v>
      </c>
      <c r="W718" s="1062">
        <f t="shared" si="138"/>
        <v>44434</v>
      </c>
      <c r="X718" s="1062">
        <f t="shared" si="138"/>
        <v>44439</v>
      </c>
      <c r="Y718" s="1063">
        <f t="shared" si="138"/>
        <v>44464</v>
      </c>
      <c r="Z718" s="1107">
        <v>45172</v>
      </c>
      <c r="AA718" s="95"/>
    </row>
    <row r="719" spans="1:27" ht="37.5">
      <c r="A719" s="1869"/>
      <c r="B719" s="1055">
        <f t="shared" si="136"/>
        <v>69</v>
      </c>
      <c r="C719" s="1056" t="str">
        <f t="shared" si="136"/>
        <v>У_Э</v>
      </c>
      <c r="D719" s="1057" t="s">
        <v>1636</v>
      </c>
      <c r="E719" s="1058" t="s">
        <v>642</v>
      </c>
      <c r="F719" s="1057" t="s">
        <v>1636</v>
      </c>
      <c r="G719" s="1059" t="s">
        <v>859</v>
      </c>
      <c r="H719" s="1060" t="s">
        <v>954</v>
      </c>
      <c r="I719" s="1061"/>
      <c r="J719" s="1062">
        <f t="shared" si="138"/>
        <v>44066</v>
      </c>
      <c r="K719" s="1062">
        <f t="shared" si="138"/>
        <v>44092</v>
      </c>
      <c r="L719" s="1062">
        <f t="shared" si="138"/>
        <v>44141</v>
      </c>
      <c r="M719" s="1062">
        <f t="shared" si="138"/>
        <v>44260</v>
      </c>
      <c r="N719" s="1062">
        <f t="shared" si="138"/>
        <v>44288</v>
      </c>
      <c r="O719" s="1062">
        <f t="shared" si="138"/>
        <v>44288</v>
      </c>
      <c r="P719" s="1062">
        <f t="shared" si="138"/>
        <v>44372</v>
      </c>
      <c r="Q719" s="1062">
        <f t="shared" si="138"/>
        <v>44404</v>
      </c>
      <c r="R719" s="1062">
        <f t="shared" si="138"/>
        <v>44404</v>
      </c>
      <c r="S719" s="1062">
        <f t="shared" si="138"/>
        <v>44403</v>
      </c>
      <c r="T719" s="1062">
        <f t="shared" si="138"/>
        <v>44403</v>
      </c>
      <c r="U719" s="1062">
        <f t="shared" si="138"/>
        <v>44424</v>
      </c>
      <c r="V719" s="1062">
        <f t="shared" si="138"/>
        <v>44431</v>
      </c>
      <c r="W719" s="1062">
        <f t="shared" si="138"/>
        <v>44434</v>
      </c>
      <c r="X719" s="1062">
        <f t="shared" si="138"/>
        <v>44439</v>
      </c>
      <c r="Y719" s="1063">
        <f t="shared" si="138"/>
        <v>44464</v>
      </c>
      <c r="Z719" s="1107">
        <v>45172</v>
      </c>
      <c r="AA719" s="95"/>
    </row>
    <row r="720" spans="1:27" ht="37.5">
      <c r="A720" s="1869"/>
      <c r="B720" s="1055">
        <f t="shared" si="136"/>
        <v>69</v>
      </c>
      <c r="C720" s="1056" t="str">
        <f t="shared" si="136"/>
        <v>У_Э</v>
      </c>
      <c r="D720" s="1057" t="s">
        <v>1636</v>
      </c>
      <c r="E720" s="1058" t="s">
        <v>264</v>
      </c>
      <c r="F720" s="1057" t="s">
        <v>1636</v>
      </c>
      <c r="G720" s="1059" t="s">
        <v>859</v>
      </c>
      <c r="H720" s="1060" t="s">
        <v>954</v>
      </c>
      <c r="I720" s="1061"/>
      <c r="J720" s="1062">
        <f t="shared" si="138"/>
        <v>44066</v>
      </c>
      <c r="K720" s="1062">
        <f t="shared" si="138"/>
        <v>44092</v>
      </c>
      <c r="L720" s="1062">
        <f t="shared" si="138"/>
        <v>44141</v>
      </c>
      <c r="M720" s="1062">
        <f t="shared" si="138"/>
        <v>44260</v>
      </c>
      <c r="N720" s="1062">
        <f t="shared" si="138"/>
        <v>44288</v>
      </c>
      <c r="O720" s="1062">
        <f t="shared" si="138"/>
        <v>44288</v>
      </c>
      <c r="P720" s="1062">
        <f t="shared" si="138"/>
        <v>44372</v>
      </c>
      <c r="Q720" s="1062">
        <f t="shared" si="138"/>
        <v>44404</v>
      </c>
      <c r="R720" s="1062">
        <f t="shared" si="138"/>
        <v>44404</v>
      </c>
      <c r="S720" s="1062">
        <f t="shared" si="138"/>
        <v>44403</v>
      </c>
      <c r="T720" s="1062">
        <f t="shared" si="138"/>
        <v>44403</v>
      </c>
      <c r="U720" s="1062">
        <f t="shared" si="138"/>
        <v>44424</v>
      </c>
      <c r="V720" s="1062">
        <f t="shared" si="138"/>
        <v>44431</v>
      </c>
      <c r="W720" s="1062">
        <f t="shared" si="138"/>
        <v>44434</v>
      </c>
      <c r="X720" s="1062">
        <f t="shared" si="138"/>
        <v>44439</v>
      </c>
      <c r="Y720" s="1063">
        <f t="shared" si="138"/>
        <v>44464</v>
      </c>
      <c r="Z720" s="1107">
        <v>45046</v>
      </c>
      <c r="AA720" s="95"/>
    </row>
    <row r="721" spans="1:27" ht="37.5">
      <c r="A721" s="1869"/>
      <c r="B721" s="1055">
        <f t="shared" si="136"/>
        <v>69</v>
      </c>
      <c r="C721" s="1056" t="str">
        <f t="shared" si="136"/>
        <v>У_Э</v>
      </c>
      <c r="D721" s="1057" t="s">
        <v>1636</v>
      </c>
      <c r="E721" s="1058" t="s">
        <v>254</v>
      </c>
      <c r="F721" s="1057" t="s">
        <v>1636</v>
      </c>
      <c r="G721" s="1059" t="s">
        <v>859</v>
      </c>
      <c r="H721" s="1060" t="s">
        <v>955</v>
      </c>
      <c r="I721" s="1061"/>
      <c r="J721" s="1062">
        <f t="shared" si="138"/>
        <v>44066</v>
      </c>
      <c r="K721" s="1062">
        <f t="shared" si="138"/>
        <v>44092</v>
      </c>
      <c r="L721" s="1062">
        <f t="shared" si="138"/>
        <v>44141</v>
      </c>
      <c r="M721" s="1062">
        <f t="shared" si="138"/>
        <v>44260</v>
      </c>
      <c r="N721" s="1062">
        <f t="shared" si="138"/>
        <v>44288</v>
      </c>
      <c r="O721" s="1062">
        <f t="shared" si="138"/>
        <v>44288</v>
      </c>
      <c r="P721" s="1062">
        <f t="shared" si="138"/>
        <v>44372</v>
      </c>
      <c r="Q721" s="1062">
        <f t="shared" si="138"/>
        <v>44404</v>
      </c>
      <c r="R721" s="1062">
        <f t="shared" si="138"/>
        <v>44404</v>
      </c>
      <c r="S721" s="1062">
        <f t="shared" si="138"/>
        <v>44403</v>
      </c>
      <c r="T721" s="1062">
        <f t="shared" si="138"/>
        <v>44403</v>
      </c>
      <c r="U721" s="1062">
        <f t="shared" si="138"/>
        <v>44424</v>
      </c>
      <c r="V721" s="1062">
        <f t="shared" si="138"/>
        <v>44431</v>
      </c>
      <c r="W721" s="1062">
        <f t="shared" si="138"/>
        <v>44434</v>
      </c>
      <c r="X721" s="1062">
        <f t="shared" si="138"/>
        <v>44439</v>
      </c>
      <c r="Y721" s="1063">
        <f t="shared" si="138"/>
        <v>44464</v>
      </c>
      <c r="Z721" s="1107">
        <v>44567</v>
      </c>
      <c r="AA721" s="95"/>
    </row>
    <row r="722" spans="1:27" ht="37.5">
      <c r="A722" s="1869"/>
      <c r="B722" s="1055">
        <f t="shared" si="136"/>
        <v>69</v>
      </c>
      <c r="C722" s="1056" t="str">
        <f t="shared" si="136"/>
        <v>У_Э</v>
      </c>
      <c r="D722" s="1057" t="s">
        <v>1636</v>
      </c>
      <c r="E722" s="1058" t="s">
        <v>286</v>
      </c>
      <c r="F722" s="1057" t="s">
        <v>1636</v>
      </c>
      <c r="G722" s="1059" t="s">
        <v>859</v>
      </c>
      <c r="H722" s="1060" t="s">
        <v>956</v>
      </c>
      <c r="I722" s="1061"/>
      <c r="J722" s="1062">
        <f t="shared" si="138"/>
        <v>44066</v>
      </c>
      <c r="K722" s="1062">
        <f t="shared" si="138"/>
        <v>44092</v>
      </c>
      <c r="L722" s="1062">
        <f t="shared" si="138"/>
        <v>44141</v>
      </c>
      <c r="M722" s="1062">
        <f t="shared" si="138"/>
        <v>44260</v>
      </c>
      <c r="N722" s="1062">
        <f t="shared" si="138"/>
        <v>44288</v>
      </c>
      <c r="O722" s="1062">
        <f t="shared" si="138"/>
        <v>44288</v>
      </c>
      <c r="P722" s="1062">
        <f t="shared" si="138"/>
        <v>44372</v>
      </c>
      <c r="Q722" s="1062">
        <f t="shared" si="138"/>
        <v>44404</v>
      </c>
      <c r="R722" s="1062">
        <f t="shared" si="138"/>
        <v>44404</v>
      </c>
      <c r="S722" s="1062">
        <f t="shared" si="138"/>
        <v>44403</v>
      </c>
      <c r="T722" s="1062">
        <f t="shared" si="138"/>
        <v>44403</v>
      </c>
      <c r="U722" s="1062">
        <f t="shared" si="138"/>
        <v>44424</v>
      </c>
      <c r="V722" s="1062">
        <f t="shared" si="138"/>
        <v>44431</v>
      </c>
      <c r="W722" s="1062">
        <f t="shared" si="138"/>
        <v>44434</v>
      </c>
      <c r="X722" s="1062">
        <f t="shared" si="138"/>
        <v>44439</v>
      </c>
      <c r="Y722" s="1063">
        <f t="shared" si="138"/>
        <v>44464</v>
      </c>
      <c r="Z722" s="1107">
        <v>44960</v>
      </c>
      <c r="AA722" s="95"/>
    </row>
    <row r="723" spans="1:27" ht="37.5">
      <c r="A723" s="1869"/>
      <c r="B723" s="1055">
        <f t="shared" si="136"/>
        <v>69</v>
      </c>
      <c r="C723" s="1056" t="str">
        <f t="shared" si="136"/>
        <v>У_Э</v>
      </c>
      <c r="D723" s="1057" t="s">
        <v>1636</v>
      </c>
      <c r="E723" s="1058" t="s">
        <v>288</v>
      </c>
      <c r="F723" s="1057" t="s">
        <v>1636</v>
      </c>
      <c r="G723" s="1059" t="s">
        <v>859</v>
      </c>
      <c r="H723" s="1060" t="s">
        <v>956</v>
      </c>
      <c r="I723" s="1061"/>
      <c r="J723" s="1062">
        <f t="shared" si="138"/>
        <v>44066</v>
      </c>
      <c r="K723" s="1062">
        <f t="shared" si="138"/>
        <v>44092</v>
      </c>
      <c r="L723" s="1062">
        <f t="shared" si="138"/>
        <v>44141</v>
      </c>
      <c r="M723" s="1062">
        <f t="shared" si="138"/>
        <v>44260</v>
      </c>
      <c r="N723" s="1062">
        <f t="shared" si="138"/>
        <v>44288</v>
      </c>
      <c r="O723" s="1062">
        <f t="shared" si="138"/>
        <v>44288</v>
      </c>
      <c r="P723" s="1062">
        <f t="shared" si="138"/>
        <v>44372</v>
      </c>
      <c r="Q723" s="1062">
        <f t="shared" si="138"/>
        <v>44404</v>
      </c>
      <c r="R723" s="1062">
        <f t="shared" si="138"/>
        <v>44404</v>
      </c>
      <c r="S723" s="1062">
        <f t="shared" si="138"/>
        <v>44403</v>
      </c>
      <c r="T723" s="1062">
        <f t="shared" si="138"/>
        <v>44403</v>
      </c>
      <c r="U723" s="1062">
        <f t="shared" si="138"/>
        <v>44424</v>
      </c>
      <c r="V723" s="1062">
        <f t="shared" si="138"/>
        <v>44431</v>
      </c>
      <c r="W723" s="1062">
        <f t="shared" si="138"/>
        <v>44434</v>
      </c>
      <c r="X723" s="1062">
        <f t="shared" si="138"/>
        <v>44439</v>
      </c>
      <c r="Y723" s="1063">
        <f t="shared" si="138"/>
        <v>44464</v>
      </c>
      <c r="Z723" s="1107">
        <v>44960</v>
      </c>
      <c r="AA723" s="95"/>
    </row>
    <row r="724" spans="1:27" ht="37.5">
      <c r="A724" s="1869"/>
      <c r="B724" s="1055">
        <f t="shared" si="136"/>
        <v>69</v>
      </c>
      <c r="C724" s="1056" t="str">
        <f t="shared" si="136"/>
        <v>У_Э</v>
      </c>
      <c r="D724" s="1057" t="s">
        <v>1636</v>
      </c>
      <c r="E724" s="1058" t="s">
        <v>290</v>
      </c>
      <c r="F724" s="1057" t="s">
        <v>1636</v>
      </c>
      <c r="G724" s="1059" t="s">
        <v>859</v>
      </c>
      <c r="H724" s="1060" t="s">
        <v>956</v>
      </c>
      <c r="I724" s="1061"/>
      <c r="J724" s="1062">
        <f t="shared" si="138"/>
        <v>44066</v>
      </c>
      <c r="K724" s="1062">
        <f t="shared" si="138"/>
        <v>44092</v>
      </c>
      <c r="L724" s="1062">
        <f t="shared" si="138"/>
        <v>44141</v>
      </c>
      <c r="M724" s="1062">
        <f t="shared" si="138"/>
        <v>44260</v>
      </c>
      <c r="N724" s="1062">
        <f t="shared" si="138"/>
        <v>44288</v>
      </c>
      <c r="O724" s="1062">
        <f t="shared" si="138"/>
        <v>44288</v>
      </c>
      <c r="P724" s="1062">
        <f t="shared" si="138"/>
        <v>44372</v>
      </c>
      <c r="Q724" s="1062">
        <f t="shared" si="138"/>
        <v>44404</v>
      </c>
      <c r="R724" s="1062">
        <f t="shared" si="138"/>
        <v>44404</v>
      </c>
      <c r="S724" s="1062">
        <f t="shared" si="138"/>
        <v>44403</v>
      </c>
      <c r="T724" s="1062">
        <f t="shared" si="138"/>
        <v>44403</v>
      </c>
      <c r="U724" s="1062">
        <f t="shared" si="138"/>
        <v>44424</v>
      </c>
      <c r="V724" s="1062">
        <f t="shared" si="138"/>
        <v>44431</v>
      </c>
      <c r="W724" s="1062">
        <f t="shared" si="138"/>
        <v>44434</v>
      </c>
      <c r="X724" s="1062">
        <f t="shared" si="138"/>
        <v>44439</v>
      </c>
      <c r="Y724" s="1063">
        <f t="shared" si="138"/>
        <v>44464</v>
      </c>
      <c r="Z724" s="1107">
        <v>44960</v>
      </c>
      <c r="AA724" s="95"/>
    </row>
    <row r="725" spans="1:27" ht="37.5">
      <c r="A725" s="1869"/>
      <c r="B725" s="1055">
        <f t="shared" si="136"/>
        <v>69</v>
      </c>
      <c r="C725" s="1056" t="str">
        <f t="shared" si="136"/>
        <v>У_Э</v>
      </c>
      <c r="D725" s="1057" t="s">
        <v>1636</v>
      </c>
      <c r="E725" s="1058" t="s">
        <v>292</v>
      </c>
      <c r="F725" s="1057" t="s">
        <v>1636</v>
      </c>
      <c r="G725" s="1059" t="s">
        <v>859</v>
      </c>
      <c r="H725" s="1060" t="s">
        <v>956</v>
      </c>
      <c r="I725" s="1061"/>
      <c r="J725" s="1062">
        <f t="shared" si="138"/>
        <v>44066</v>
      </c>
      <c r="K725" s="1062">
        <f t="shared" si="138"/>
        <v>44092</v>
      </c>
      <c r="L725" s="1062">
        <f t="shared" si="138"/>
        <v>44141</v>
      </c>
      <c r="M725" s="1062">
        <f t="shared" si="138"/>
        <v>44260</v>
      </c>
      <c r="N725" s="1062">
        <f t="shared" si="138"/>
        <v>44288</v>
      </c>
      <c r="O725" s="1062">
        <f t="shared" si="138"/>
        <v>44288</v>
      </c>
      <c r="P725" s="1062">
        <f t="shared" si="138"/>
        <v>44372</v>
      </c>
      <c r="Q725" s="1062">
        <f t="shared" si="138"/>
        <v>44404</v>
      </c>
      <c r="R725" s="1062">
        <f t="shared" si="138"/>
        <v>44404</v>
      </c>
      <c r="S725" s="1062">
        <f t="shared" si="138"/>
        <v>44403</v>
      </c>
      <c r="T725" s="1062">
        <f t="shared" si="138"/>
        <v>44403</v>
      </c>
      <c r="U725" s="1062">
        <f t="shared" si="138"/>
        <v>44424</v>
      </c>
      <c r="V725" s="1062">
        <f t="shared" si="138"/>
        <v>44431</v>
      </c>
      <c r="W725" s="1062">
        <f t="shared" si="138"/>
        <v>44434</v>
      </c>
      <c r="X725" s="1062">
        <f t="shared" si="138"/>
        <v>44439</v>
      </c>
      <c r="Y725" s="1063">
        <f t="shared" si="138"/>
        <v>44464</v>
      </c>
      <c r="Z725" s="1107">
        <v>44960</v>
      </c>
      <c r="AA725" s="95"/>
    </row>
    <row r="726" spans="1:27" ht="37.5">
      <c r="A726" s="1869"/>
      <c r="B726" s="1055">
        <f t="shared" ref="B726:C732" si="139">B$685</f>
        <v>69</v>
      </c>
      <c r="C726" s="1056" t="str">
        <f t="shared" si="139"/>
        <v>У_Э</v>
      </c>
      <c r="D726" s="1057" t="s">
        <v>1636</v>
      </c>
      <c r="E726" s="1058" t="s">
        <v>294</v>
      </c>
      <c r="F726" s="1057" t="s">
        <v>1636</v>
      </c>
      <c r="G726" s="1059" t="s">
        <v>859</v>
      </c>
      <c r="H726" s="1060" t="s">
        <v>956</v>
      </c>
      <c r="I726" s="1061"/>
      <c r="J726" s="1062">
        <f t="shared" ref="J726:Y732" si="140">J$685</f>
        <v>44066</v>
      </c>
      <c r="K726" s="1062">
        <f t="shared" si="140"/>
        <v>44092</v>
      </c>
      <c r="L726" s="1062">
        <f t="shared" si="140"/>
        <v>44141</v>
      </c>
      <c r="M726" s="1062">
        <f t="shared" si="140"/>
        <v>44260</v>
      </c>
      <c r="N726" s="1062">
        <f t="shared" si="140"/>
        <v>44288</v>
      </c>
      <c r="O726" s="1062">
        <f t="shared" si="140"/>
        <v>44288</v>
      </c>
      <c r="P726" s="1062">
        <f t="shared" si="140"/>
        <v>44372</v>
      </c>
      <c r="Q726" s="1062">
        <f t="shared" si="140"/>
        <v>44404</v>
      </c>
      <c r="R726" s="1062">
        <f t="shared" si="140"/>
        <v>44404</v>
      </c>
      <c r="S726" s="1062">
        <f t="shared" si="140"/>
        <v>44403</v>
      </c>
      <c r="T726" s="1062">
        <f t="shared" si="140"/>
        <v>44403</v>
      </c>
      <c r="U726" s="1062">
        <f t="shared" si="140"/>
        <v>44424</v>
      </c>
      <c r="V726" s="1062">
        <f t="shared" si="140"/>
        <v>44431</v>
      </c>
      <c r="W726" s="1062">
        <f t="shared" si="140"/>
        <v>44434</v>
      </c>
      <c r="X726" s="1062">
        <f t="shared" si="140"/>
        <v>44439</v>
      </c>
      <c r="Y726" s="1063">
        <f t="shared" si="140"/>
        <v>44464</v>
      </c>
      <c r="Z726" s="1107">
        <v>44960</v>
      </c>
      <c r="AA726" s="95"/>
    </row>
    <row r="727" spans="1:27" ht="37.5">
      <c r="A727" s="1869"/>
      <c r="B727" s="1055">
        <f t="shared" si="139"/>
        <v>69</v>
      </c>
      <c r="C727" s="1056" t="str">
        <f t="shared" si="139"/>
        <v>У_Э</v>
      </c>
      <c r="D727" s="1057" t="s">
        <v>1636</v>
      </c>
      <c r="E727" s="1058" t="s">
        <v>296</v>
      </c>
      <c r="F727" s="1057" t="s">
        <v>1636</v>
      </c>
      <c r="G727" s="1059" t="s">
        <v>859</v>
      </c>
      <c r="H727" s="1060" t="s">
        <v>956</v>
      </c>
      <c r="I727" s="1061"/>
      <c r="J727" s="1062">
        <f t="shared" si="140"/>
        <v>44066</v>
      </c>
      <c r="K727" s="1062">
        <f t="shared" si="140"/>
        <v>44092</v>
      </c>
      <c r="L727" s="1062">
        <f t="shared" si="140"/>
        <v>44141</v>
      </c>
      <c r="M727" s="1062">
        <f t="shared" si="140"/>
        <v>44260</v>
      </c>
      <c r="N727" s="1062">
        <f t="shared" si="140"/>
        <v>44288</v>
      </c>
      <c r="O727" s="1062">
        <f t="shared" si="140"/>
        <v>44288</v>
      </c>
      <c r="P727" s="1062">
        <f t="shared" si="140"/>
        <v>44372</v>
      </c>
      <c r="Q727" s="1062">
        <f t="shared" si="140"/>
        <v>44404</v>
      </c>
      <c r="R727" s="1062">
        <f t="shared" si="140"/>
        <v>44404</v>
      </c>
      <c r="S727" s="1062">
        <f t="shared" si="140"/>
        <v>44403</v>
      </c>
      <c r="T727" s="1062">
        <f t="shared" si="140"/>
        <v>44403</v>
      </c>
      <c r="U727" s="1062">
        <f t="shared" si="140"/>
        <v>44424</v>
      </c>
      <c r="V727" s="1062">
        <f t="shared" si="140"/>
        <v>44431</v>
      </c>
      <c r="W727" s="1062">
        <f t="shared" si="140"/>
        <v>44434</v>
      </c>
      <c r="X727" s="1062">
        <f t="shared" si="140"/>
        <v>44439</v>
      </c>
      <c r="Y727" s="1063">
        <f t="shared" si="140"/>
        <v>44464</v>
      </c>
      <c r="Z727" s="1107">
        <v>44960</v>
      </c>
      <c r="AA727" s="95"/>
    </row>
    <row r="728" spans="1:27" ht="37.5">
      <c r="A728" s="1869"/>
      <c r="B728" s="1055">
        <f t="shared" si="139"/>
        <v>69</v>
      </c>
      <c r="C728" s="1056" t="str">
        <f t="shared" si="139"/>
        <v>У_Э</v>
      </c>
      <c r="D728" s="1057" t="s">
        <v>1636</v>
      </c>
      <c r="E728" s="1058" t="s">
        <v>163</v>
      </c>
      <c r="F728" s="1057" t="s">
        <v>1636</v>
      </c>
      <c r="G728" s="1059" t="s">
        <v>859</v>
      </c>
      <c r="H728" s="1060" t="s">
        <v>956</v>
      </c>
      <c r="I728" s="1061"/>
      <c r="J728" s="1062">
        <f t="shared" si="140"/>
        <v>44066</v>
      </c>
      <c r="K728" s="1062">
        <f t="shared" si="140"/>
        <v>44092</v>
      </c>
      <c r="L728" s="1062">
        <f t="shared" si="140"/>
        <v>44141</v>
      </c>
      <c r="M728" s="1062">
        <f t="shared" si="140"/>
        <v>44260</v>
      </c>
      <c r="N728" s="1062">
        <f t="shared" si="140"/>
        <v>44288</v>
      </c>
      <c r="O728" s="1062">
        <f t="shared" si="140"/>
        <v>44288</v>
      </c>
      <c r="P728" s="1062">
        <f t="shared" si="140"/>
        <v>44372</v>
      </c>
      <c r="Q728" s="1062">
        <f t="shared" si="140"/>
        <v>44404</v>
      </c>
      <c r="R728" s="1062">
        <f t="shared" si="140"/>
        <v>44404</v>
      </c>
      <c r="S728" s="1062">
        <f t="shared" si="140"/>
        <v>44403</v>
      </c>
      <c r="T728" s="1062">
        <f t="shared" si="140"/>
        <v>44403</v>
      </c>
      <c r="U728" s="1062">
        <f t="shared" si="140"/>
        <v>44424</v>
      </c>
      <c r="V728" s="1062">
        <f t="shared" si="140"/>
        <v>44431</v>
      </c>
      <c r="W728" s="1062">
        <f t="shared" si="140"/>
        <v>44434</v>
      </c>
      <c r="X728" s="1062">
        <f t="shared" si="140"/>
        <v>44439</v>
      </c>
      <c r="Y728" s="1063">
        <f t="shared" si="140"/>
        <v>44464</v>
      </c>
      <c r="Z728" s="1107">
        <v>45135</v>
      </c>
      <c r="AA728" s="95"/>
    </row>
    <row r="729" spans="1:27" ht="37.5">
      <c r="A729" s="1869"/>
      <c r="B729" s="1055">
        <f t="shared" si="139"/>
        <v>69</v>
      </c>
      <c r="C729" s="1056" t="str">
        <f t="shared" si="139"/>
        <v>У_Э</v>
      </c>
      <c r="D729" s="1057" t="s">
        <v>1636</v>
      </c>
      <c r="E729" s="1058" t="s">
        <v>165</v>
      </c>
      <c r="F729" s="1057" t="s">
        <v>1636</v>
      </c>
      <c r="G729" s="1059" t="s">
        <v>859</v>
      </c>
      <c r="H729" s="1060" t="s">
        <v>956</v>
      </c>
      <c r="I729" s="1061"/>
      <c r="J729" s="1062">
        <f t="shared" si="140"/>
        <v>44066</v>
      </c>
      <c r="K729" s="1062">
        <f t="shared" si="140"/>
        <v>44092</v>
      </c>
      <c r="L729" s="1062">
        <f t="shared" si="140"/>
        <v>44141</v>
      </c>
      <c r="M729" s="1062">
        <f t="shared" si="140"/>
        <v>44260</v>
      </c>
      <c r="N729" s="1062">
        <f t="shared" si="140"/>
        <v>44288</v>
      </c>
      <c r="O729" s="1062">
        <f t="shared" si="140"/>
        <v>44288</v>
      </c>
      <c r="P729" s="1062">
        <f t="shared" si="140"/>
        <v>44372</v>
      </c>
      <c r="Q729" s="1062">
        <f t="shared" si="140"/>
        <v>44404</v>
      </c>
      <c r="R729" s="1062">
        <f t="shared" si="140"/>
        <v>44404</v>
      </c>
      <c r="S729" s="1062">
        <f t="shared" si="140"/>
        <v>44403</v>
      </c>
      <c r="T729" s="1062">
        <f t="shared" si="140"/>
        <v>44403</v>
      </c>
      <c r="U729" s="1062">
        <f t="shared" si="140"/>
        <v>44424</v>
      </c>
      <c r="V729" s="1062">
        <f t="shared" si="140"/>
        <v>44431</v>
      </c>
      <c r="W729" s="1062">
        <f t="shared" si="140"/>
        <v>44434</v>
      </c>
      <c r="X729" s="1062">
        <f t="shared" si="140"/>
        <v>44439</v>
      </c>
      <c r="Y729" s="1063">
        <f t="shared" si="140"/>
        <v>44464</v>
      </c>
      <c r="Z729" s="1107">
        <v>45135</v>
      </c>
      <c r="AA729" s="95"/>
    </row>
    <row r="730" spans="1:27" ht="37.5">
      <c r="A730" s="1869"/>
      <c r="B730" s="1055">
        <f t="shared" si="139"/>
        <v>69</v>
      </c>
      <c r="C730" s="1056" t="str">
        <f t="shared" si="139"/>
        <v>У_Э</v>
      </c>
      <c r="D730" s="1057" t="s">
        <v>1636</v>
      </c>
      <c r="E730" s="1058" t="s">
        <v>256</v>
      </c>
      <c r="F730" s="1057" t="s">
        <v>1636</v>
      </c>
      <c r="G730" s="1059" t="s">
        <v>859</v>
      </c>
      <c r="H730" s="1060" t="s">
        <v>957</v>
      </c>
      <c r="I730" s="1061"/>
      <c r="J730" s="1062">
        <f t="shared" si="140"/>
        <v>44066</v>
      </c>
      <c r="K730" s="1062">
        <f t="shared" si="140"/>
        <v>44092</v>
      </c>
      <c r="L730" s="1062">
        <f t="shared" si="140"/>
        <v>44141</v>
      </c>
      <c r="M730" s="1062">
        <f t="shared" si="140"/>
        <v>44260</v>
      </c>
      <c r="N730" s="1062">
        <f t="shared" si="140"/>
        <v>44288</v>
      </c>
      <c r="O730" s="1062">
        <f t="shared" si="140"/>
        <v>44288</v>
      </c>
      <c r="P730" s="1062">
        <f t="shared" si="140"/>
        <v>44372</v>
      </c>
      <c r="Q730" s="1062">
        <f t="shared" si="140"/>
        <v>44404</v>
      </c>
      <c r="R730" s="1062">
        <f t="shared" si="140"/>
        <v>44404</v>
      </c>
      <c r="S730" s="1062">
        <f t="shared" si="140"/>
        <v>44403</v>
      </c>
      <c r="T730" s="1062">
        <f t="shared" si="140"/>
        <v>44403</v>
      </c>
      <c r="U730" s="1062">
        <f t="shared" si="140"/>
        <v>44424</v>
      </c>
      <c r="V730" s="1062">
        <f t="shared" si="140"/>
        <v>44431</v>
      </c>
      <c r="W730" s="1062">
        <f t="shared" si="140"/>
        <v>44434</v>
      </c>
      <c r="X730" s="1062">
        <f t="shared" si="140"/>
        <v>44439</v>
      </c>
      <c r="Y730" s="1063">
        <f t="shared" si="140"/>
        <v>44464</v>
      </c>
      <c r="Z730" s="1107">
        <v>44990</v>
      </c>
      <c r="AA730" s="95"/>
    </row>
    <row r="731" spans="1:27" ht="37.5">
      <c r="A731" s="1869"/>
      <c r="B731" s="1055">
        <f t="shared" si="139"/>
        <v>69</v>
      </c>
      <c r="C731" s="1056" t="str">
        <f t="shared" si="139"/>
        <v>У_Э</v>
      </c>
      <c r="D731" s="1057" t="s">
        <v>1636</v>
      </c>
      <c r="E731" s="1058" t="s">
        <v>266</v>
      </c>
      <c r="F731" s="1057" t="s">
        <v>1636</v>
      </c>
      <c r="G731" s="1059" t="s">
        <v>859</v>
      </c>
      <c r="H731" s="1060" t="s">
        <v>958</v>
      </c>
      <c r="I731" s="1061"/>
      <c r="J731" s="1062">
        <f t="shared" si="140"/>
        <v>44066</v>
      </c>
      <c r="K731" s="1062">
        <f t="shared" si="140"/>
        <v>44092</v>
      </c>
      <c r="L731" s="1062">
        <f t="shared" si="140"/>
        <v>44141</v>
      </c>
      <c r="M731" s="1062">
        <f t="shared" si="140"/>
        <v>44260</v>
      </c>
      <c r="N731" s="1062">
        <f t="shared" si="140"/>
        <v>44288</v>
      </c>
      <c r="O731" s="1062">
        <f t="shared" si="140"/>
        <v>44288</v>
      </c>
      <c r="P731" s="1062">
        <f t="shared" si="140"/>
        <v>44372</v>
      </c>
      <c r="Q731" s="1062">
        <f t="shared" si="140"/>
        <v>44404</v>
      </c>
      <c r="R731" s="1062">
        <f t="shared" si="140"/>
        <v>44404</v>
      </c>
      <c r="S731" s="1062">
        <f t="shared" si="140"/>
        <v>44403</v>
      </c>
      <c r="T731" s="1062">
        <f t="shared" si="140"/>
        <v>44403</v>
      </c>
      <c r="U731" s="1062">
        <f t="shared" si="140"/>
        <v>44424</v>
      </c>
      <c r="V731" s="1062">
        <f t="shared" si="140"/>
        <v>44431</v>
      </c>
      <c r="W731" s="1062">
        <f t="shared" si="140"/>
        <v>44434</v>
      </c>
      <c r="X731" s="1062">
        <f t="shared" si="140"/>
        <v>44439</v>
      </c>
      <c r="Y731" s="1063">
        <f t="shared" si="140"/>
        <v>44464</v>
      </c>
      <c r="Z731" s="1064">
        <v>44917</v>
      </c>
      <c r="AA731" s="95"/>
    </row>
    <row r="732" spans="1:27" ht="37.5">
      <c r="A732" s="1869"/>
      <c r="B732" s="1065">
        <f t="shared" si="139"/>
        <v>69</v>
      </c>
      <c r="C732" s="1066" t="str">
        <f t="shared" si="139"/>
        <v>У_Э</v>
      </c>
      <c r="D732" s="1067" t="s">
        <v>1636</v>
      </c>
      <c r="E732" s="1068" t="s">
        <v>268</v>
      </c>
      <c r="F732" s="1067" t="s">
        <v>1636</v>
      </c>
      <c r="G732" s="1069" t="s">
        <v>859</v>
      </c>
      <c r="H732" s="1070" t="s">
        <v>960</v>
      </c>
      <c r="I732" s="1071"/>
      <c r="J732" s="1072">
        <f t="shared" si="140"/>
        <v>44066</v>
      </c>
      <c r="K732" s="1072">
        <f t="shared" si="140"/>
        <v>44092</v>
      </c>
      <c r="L732" s="1072">
        <f t="shared" si="140"/>
        <v>44141</v>
      </c>
      <c r="M732" s="1072">
        <f t="shared" si="140"/>
        <v>44260</v>
      </c>
      <c r="N732" s="1072">
        <f t="shared" si="140"/>
        <v>44288</v>
      </c>
      <c r="O732" s="1072">
        <f t="shared" si="140"/>
        <v>44288</v>
      </c>
      <c r="P732" s="1072">
        <f t="shared" si="140"/>
        <v>44372</v>
      </c>
      <c r="Q732" s="1072">
        <f t="shared" si="140"/>
        <v>44404</v>
      </c>
      <c r="R732" s="1072">
        <f t="shared" si="140"/>
        <v>44404</v>
      </c>
      <c r="S732" s="1072">
        <f t="shared" si="140"/>
        <v>44403</v>
      </c>
      <c r="T732" s="1072">
        <f t="shared" si="140"/>
        <v>44403</v>
      </c>
      <c r="U732" s="1072">
        <f t="shared" si="140"/>
        <v>44424</v>
      </c>
      <c r="V732" s="1072">
        <f t="shared" si="140"/>
        <v>44431</v>
      </c>
      <c r="W732" s="1072">
        <f t="shared" si="140"/>
        <v>44434</v>
      </c>
      <c r="X732" s="1072">
        <f t="shared" si="140"/>
        <v>44439</v>
      </c>
      <c r="Y732" s="1073">
        <f t="shared" si="140"/>
        <v>44464</v>
      </c>
      <c r="Z732" s="1064">
        <v>45282</v>
      </c>
      <c r="AA732" s="95"/>
    </row>
    <row r="733" spans="1:27" ht="37.5">
      <c r="A733" s="1869">
        <f>A685+1</f>
        <v>66</v>
      </c>
      <c r="B733" s="1044">
        <v>70</v>
      </c>
      <c r="C733" s="1045" t="s">
        <v>858</v>
      </c>
      <c r="D733" s="1046" t="s">
        <v>1637</v>
      </c>
      <c r="E733" s="1047" t="s">
        <v>833</v>
      </c>
      <c r="F733" s="1046" t="s">
        <v>1637</v>
      </c>
      <c r="G733" s="1048" t="s">
        <v>859</v>
      </c>
      <c r="H733" s="1049" t="s">
        <v>961</v>
      </c>
      <c r="I733" s="1050" t="str">
        <f>$I$5</f>
        <v>2-х этапный ЗЗП, без ПС</v>
      </c>
      <c r="J733" s="1051">
        <f>IFERROR(VLOOKUP($D$733,'ИСХОДНИК-даты-2х'!$D$10:$AI$139,2,0),"-")</f>
        <v>44340</v>
      </c>
      <c r="K733" s="1078">
        <f>IFERROR(VLOOKUP($D$733,'ИСХОДНИК-даты-2х'!$D$10:$AI$139,3,0),"-")</f>
        <v>44368</v>
      </c>
      <c r="L733" s="970">
        <f>IFERROR(VLOOKUP($D$733,'ИСХОДНИК-даты-2х'!$D$10:$AI$139,4,0),"-")</f>
        <v>44417</v>
      </c>
      <c r="M733" s="911">
        <f>IFERROR(VLOOKUP($D$733,'ИСХОДНИК-даты-2х'!$D$10:$AI$139,5,0),"-")</f>
        <v>44420</v>
      </c>
      <c r="N733" s="911">
        <f>IFERROR(VLOOKUP($D$733,'ИСХОДНИК-даты-2х'!$D$10:$AI$139,6,0),"-")</f>
        <v>44448</v>
      </c>
      <c r="O733" s="911">
        <f>IFERROR(VLOOKUP($D$733,'ИСХОДНИК-даты-2х'!$D$10:$AI$139,7,0),"-")</f>
        <v>44448</v>
      </c>
      <c r="P733" s="911">
        <f>IFERROR(VLOOKUP($D$733,'ИСХОДНИК-даты-2х'!$D$10:$AI$139,8,0),"-")</f>
        <v>44532</v>
      </c>
      <c r="Q733" s="911">
        <f>IFERROR(VLOOKUP($D$733,'ИСХОДНИК-даты-2х'!$D$10:$AI$139,9,0),"-")</f>
        <v>44564</v>
      </c>
      <c r="R733" s="911">
        <f>IFERROR(VLOOKUP($D$733,'ИСХОДНИК-даты-2х'!$D$10:$AI$139,10,0),"-")</f>
        <v>44564</v>
      </c>
      <c r="S733" s="911">
        <f>IFERROR(VLOOKUP($D$733,'ИСХОДНИК-даты-2х'!$D$10:$AI$139,11,0),"-")</f>
        <v>44561</v>
      </c>
      <c r="T733" s="911">
        <f>IFERROR(VLOOKUP($D$733,'ИСХОДНИК-даты-2х'!$D$10:$AI$139,12,0),"-")</f>
        <v>44561</v>
      </c>
      <c r="U733" s="911">
        <f>IFERROR(VLOOKUP($D$733,'ИСХОДНИК-даты-2х'!$D$10:$AI$139,13,0),"-")</f>
        <v>44582</v>
      </c>
      <c r="V733" s="911">
        <f>IFERROR(VLOOKUP($D$733,'ИСХОДНИК-даты-2х'!$D$10:$AI$139,14,0),"-")</f>
        <v>44589</v>
      </c>
      <c r="W733" s="911">
        <f>IFERROR(VLOOKUP($D$733,'ИСХОДНИК-даты-2х'!$D$10:$AI$139,15,0),"-")</f>
        <v>44594</v>
      </c>
      <c r="X733" s="911">
        <f>IFERROR(VLOOKUP($D$733,'ИСХОДНИК-даты-2х'!$D$10:$AI$139,16,0),"-")</f>
        <v>44599</v>
      </c>
      <c r="Y733" s="1079">
        <f>IFERROR(VLOOKUP($D$733,'ИСХОДНИК-даты-2х'!$D$10:$AI$139,17,0),"-")</f>
        <v>44624</v>
      </c>
      <c r="Z733" s="1107">
        <v>44448</v>
      </c>
      <c r="AA733" s="95"/>
    </row>
    <row r="734" spans="1:27" ht="37.5">
      <c r="A734" s="1869"/>
      <c r="B734" s="1055">
        <f t="shared" ref="B734:C738" si="141">B$733</f>
        <v>70</v>
      </c>
      <c r="C734" s="1056" t="str">
        <f t="shared" si="141"/>
        <v>У_Э</v>
      </c>
      <c r="D734" s="1057" t="s">
        <v>1637</v>
      </c>
      <c r="E734" s="1058" t="s">
        <v>830</v>
      </c>
      <c r="F734" s="1057" t="s">
        <v>1637</v>
      </c>
      <c r="G734" s="1059" t="s">
        <v>859</v>
      </c>
      <c r="H734" s="1060" t="s">
        <v>962</v>
      </c>
      <c r="I734" s="1061"/>
      <c r="J734" s="1062">
        <f t="shared" ref="J734:Y738" si="142">J$733</f>
        <v>44340</v>
      </c>
      <c r="K734" s="1062">
        <f t="shared" si="142"/>
        <v>44368</v>
      </c>
      <c r="L734" s="1062">
        <f t="shared" si="142"/>
        <v>44417</v>
      </c>
      <c r="M734" s="1062">
        <f t="shared" si="142"/>
        <v>44420</v>
      </c>
      <c r="N734" s="1062">
        <f t="shared" si="142"/>
        <v>44448</v>
      </c>
      <c r="O734" s="1062">
        <f t="shared" si="142"/>
        <v>44448</v>
      </c>
      <c r="P734" s="1062">
        <f t="shared" si="142"/>
        <v>44532</v>
      </c>
      <c r="Q734" s="1062">
        <f t="shared" si="142"/>
        <v>44564</v>
      </c>
      <c r="R734" s="1062">
        <f t="shared" si="142"/>
        <v>44564</v>
      </c>
      <c r="S734" s="1062">
        <f t="shared" si="142"/>
        <v>44561</v>
      </c>
      <c r="T734" s="1062">
        <f t="shared" si="142"/>
        <v>44561</v>
      </c>
      <c r="U734" s="1062">
        <f t="shared" si="142"/>
        <v>44582</v>
      </c>
      <c r="V734" s="1062">
        <f t="shared" si="142"/>
        <v>44589</v>
      </c>
      <c r="W734" s="1062">
        <f t="shared" si="142"/>
        <v>44594</v>
      </c>
      <c r="X734" s="1062">
        <f t="shared" si="142"/>
        <v>44599</v>
      </c>
      <c r="Y734" s="1063">
        <f t="shared" si="142"/>
        <v>44624</v>
      </c>
      <c r="Z734" s="1107">
        <v>44383</v>
      </c>
      <c r="AA734" s="95"/>
    </row>
    <row r="735" spans="1:27" ht="37.5">
      <c r="A735" s="1869"/>
      <c r="B735" s="1055">
        <f t="shared" si="141"/>
        <v>70</v>
      </c>
      <c r="C735" s="1056" t="str">
        <f t="shared" si="141"/>
        <v>У_Э</v>
      </c>
      <c r="D735" s="1057" t="s">
        <v>1637</v>
      </c>
      <c r="E735" s="1058" t="s">
        <v>832</v>
      </c>
      <c r="F735" s="1057" t="s">
        <v>1637</v>
      </c>
      <c r="G735" s="1059" t="s">
        <v>859</v>
      </c>
      <c r="H735" s="1060" t="s">
        <v>962</v>
      </c>
      <c r="I735" s="1061"/>
      <c r="J735" s="1062">
        <f t="shared" si="142"/>
        <v>44340</v>
      </c>
      <c r="K735" s="1062">
        <f t="shared" si="142"/>
        <v>44368</v>
      </c>
      <c r="L735" s="1062">
        <f t="shared" si="142"/>
        <v>44417</v>
      </c>
      <c r="M735" s="1062">
        <f t="shared" si="142"/>
        <v>44420</v>
      </c>
      <c r="N735" s="1062">
        <f t="shared" si="142"/>
        <v>44448</v>
      </c>
      <c r="O735" s="1062">
        <f t="shared" si="142"/>
        <v>44448</v>
      </c>
      <c r="P735" s="1062">
        <f t="shared" si="142"/>
        <v>44532</v>
      </c>
      <c r="Q735" s="1062">
        <f t="shared" si="142"/>
        <v>44564</v>
      </c>
      <c r="R735" s="1062">
        <f t="shared" si="142"/>
        <v>44564</v>
      </c>
      <c r="S735" s="1062">
        <f t="shared" si="142"/>
        <v>44561</v>
      </c>
      <c r="T735" s="1062">
        <f t="shared" si="142"/>
        <v>44561</v>
      </c>
      <c r="U735" s="1062">
        <f t="shared" si="142"/>
        <v>44582</v>
      </c>
      <c r="V735" s="1062">
        <f t="shared" si="142"/>
        <v>44589</v>
      </c>
      <c r="W735" s="1062">
        <f t="shared" si="142"/>
        <v>44594</v>
      </c>
      <c r="X735" s="1062">
        <f t="shared" si="142"/>
        <v>44599</v>
      </c>
      <c r="Y735" s="1063">
        <f t="shared" si="142"/>
        <v>44624</v>
      </c>
      <c r="Z735" s="1107">
        <v>44383</v>
      </c>
      <c r="AA735" s="95"/>
    </row>
    <row r="736" spans="1:27">
      <c r="A736" s="1869"/>
      <c r="B736" s="1055">
        <f t="shared" si="141"/>
        <v>70</v>
      </c>
      <c r="C736" s="1056" t="str">
        <f t="shared" si="141"/>
        <v>У_Э</v>
      </c>
      <c r="D736" s="1057" t="s">
        <v>1637</v>
      </c>
      <c r="E736" s="1058" t="s">
        <v>847</v>
      </c>
      <c r="F736" s="1057" t="s">
        <v>1637</v>
      </c>
      <c r="G736" s="1059" t="s">
        <v>859</v>
      </c>
      <c r="H736" s="1060" t="s">
        <v>963</v>
      </c>
      <c r="I736" s="1061"/>
      <c r="J736" s="1062">
        <f t="shared" si="142"/>
        <v>44340</v>
      </c>
      <c r="K736" s="1062">
        <f t="shared" si="142"/>
        <v>44368</v>
      </c>
      <c r="L736" s="1062">
        <f t="shared" si="142"/>
        <v>44417</v>
      </c>
      <c r="M736" s="1062">
        <f t="shared" si="142"/>
        <v>44420</v>
      </c>
      <c r="N736" s="1062">
        <f t="shared" si="142"/>
        <v>44448</v>
      </c>
      <c r="O736" s="1062">
        <f t="shared" si="142"/>
        <v>44448</v>
      </c>
      <c r="P736" s="1062">
        <f t="shared" si="142"/>
        <v>44532</v>
      </c>
      <c r="Q736" s="1062">
        <f t="shared" si="142"/>
        <v>44564</v>
      </c>
      <c r="R736" s="1062">
        <f t="shared" si="142"/>
        <v>44564</v>
      </c>
      <c r="S736" s="1062">
        <f t="shared" si="142"/>
        <v>44561</v>
      </c>
      <c r="T736" s="1062">
        <f t="shared" si="142"/>
        <v>44561</v>
      </c>
      <c r="U736" s="1062">
        <f t="shared" si="142"/>
        <v>44582</v>
      </c>
      <c r="V736" s="1062">
        <f t="shared" si="142"/>
        <v>44589</v>
      </c>
      <c r="W736" s="1062">
        <f t="shared" si="142"/>
        <v>44594</v>
      </c>
      <c r="X736" s="1062">
        <f t="shared" si="142"/>
        <v>44599</v>
      </c>
      <c r="Y736" s="1063">
        <f t="shared" si="142"/>
        <v>44624</v>
      </c>
      <c r="Z736" s="1107">
        <v>45162</v>
      </c>
      <c r="AA736" s="95"/>
    </row>
    <row r="737" spans="1:27" ht="37.5">
      <c r="A737" s="1869"/>
      <c r="B737" s="1055">
        <f t="shared" si="141"/>
        <v>70</v>
      </c>
      <c r="C737" s="1056" t="str">
        <f t="shared" si="141"/>
        <v>У_Э</v>
      </c>
      <c r="D737" s="1057" t="s">
        <v>1637</v>
      </c>
      <c r="E737" s="1058" t="s">
        <v>823</v>
      </c>
      <c r="F737" s="1057" t="s">
        <v>1637</v>
      </c>
      <c r="G737" s="1059" t="s">
        <v>859</v>
      </c>
      <c r="H737" s="1060" t="s">
        <v>964</v>
      </c>
      <c r="I737" s="1061"/>
      <c r="J737" s="1062">
        <f t="shared" si="142"/>
        <v>44340</v>
      </c>
      <c r="K737" s="1062">
        <f t="shared" si="142"/>
        <v>44368</v>
      </c>
      <c r="L737" s="1062">
        <f t="shared" si="142"/>
        <v>44417</v>
      </c>
      <c r="M737" s="1062">
        <f t="shared" si="142"/>
        <v>44420</v>
      </c>
      <c r="N737" s="1062">
        <f t="shared" si="142"/>
        <v>44448</v>
      </c>
      <c r="O737" s="1062">
        <f t="shared" si="142"/>
        <v>44448</v>
      </c>
      <c r="P737" s="1062">
        <f t="shared" si="142"/>
        <v>44532</v>
      </c>
      <c r="Q737" s="1062">
        <f t="shared" si="142"/>
        <v>44564</v>
      </c>
      <c r="R737" s="1062">
        <f t="shared" si="142"/>
        <v>44564</v>
      </c>
      <c r="S737" s="1062">
        <f t="shared" si="142"/>
        <v>44561</v>
      </c>
      <c r="T737" s="1062">
        <f t="shared" si="142"/>
        <v>44561</v>
      </c>
      <c r="U737" s="1062">
        <f t="shared" si="142"/>
        <v>44582</v>
      </c>
      <c r="V737" s="1062">
        <f t="shared" si="142"/>
        <v>44589</v>
      </c>
      <c r="W737" s="1062">
        <f t="shared" si="142"/>
        <v>44594</v>
      </c>
      <c r="X737" s="1062">
        <f t="shared" si="142"/>
        <v>44599</v>
      </c>
      <c r="Y737" s="1063">
        <f t="shared" si="142"/>
        <v>44624</v>
      </c>
      <c r="Z737" s="1107">
        <v>44827</v>
      </c>
      <c r="AA737" s="95"/>
    </row>
    <row r="738" spans="1:27" ht="37.5">
      <c r="A738" s="1869"/>
      <c r="B738" s="1065">
        <f t="shared" si="141"/>
        <v>70</v>
      </c>
      <c r="C738" s="1066" t="str">
        <f t="shared" si="141"/>
        <v>У_Э</v>
      </c>
      <c r="D738" s="1067" t="s">
        <v>1637</v>
      </c>
      <c r="E738" s="1068" t="s">
        <v>825</v>
      </c>
      <c r="F738" s="1067" t="s">
        <v>1637</v>
      </c>
      <c r="G738" s="1069" t="s">
        <v>859</v>
      </c>
      <c r="H738" s="1070" t="s">
        <v>964</v>
      </c>
      <c r="I738" s="1071"/>
      <c r="J738" s="1072">
        <f t="shared" si="142"/>
        <v>44340</v>
      </c>
      <c r="K738" s="1072">
        <f t="shared" si="142"/>
        <v>44368</v>
      </c>
      <c r="L738" s="1072">
        <f t="shared" si="142"/>
        <v>44417</v>
      </c>
      <c r="M738" s="1072">
        <f t="shared" si="142"/>
        <v>44420</v>
      </c>
      <c r="N738" s="1072">
        <f t="shared" si="142"/>
        <v>44448</v>
      </c>
      <c r="O738" s="1072">
        <f t="shared" si="142"/>
        <v>44448</v>
      </c>
      <c r="P738" s="1072">
        <f t="shared" si="142"/>
        <v>44532</v>
      </c>
      <c r="Q738" s="1072">
        <f t="shared" si="142"/>
        <v>44564</v>
      </c>
      <c r="R738" s="1072">
        <f t="shared" si="142"/>
        <v>44564</v>
      </c>
      <c r="S738" s="1072">
        <f t="shared" si="142"/>
        <v>44561</v>
      </c>
      <c r="T738" s="1072">
        <f t="shared" si="142"/>
        <v>44561</v>
      </c>
      <c r="U738" s="1072">
        <f t="shared" si="142"/>
        <v>44582</v>
      </c>
      <c r="V738" s="1072">
        <f t="shared" si="142"/>
        <v>44589</v>
      </c>
      <c r="W738" s="1072">
        <f t="shared" si="142"/>
        <v>44594</v>
      </c>
      <c r="X738" s="1072">
        <f t="shared" si="142"/>
        <v>44599</v>
      </c>
      <c r="Y738" s="1073">
        <f t="shared" si="142"/>
        <v>44624</v>
      </c>
      <c r="Z738" s="1107">
        <v>44827</v>
      </c>
      <c r="AA738" s="95"/>
    </row>
    <row r="739" spans="1:27" ht="37.5">
      <c r="A739" s="1105">
        <f>A733+1</f>
        <v>67</v>
      </c>
      <c r="B739" s="1095">
        <v>71</v>
      </c>
      <c r="C739" s="1096" t="s">
        <v>858</v>
      </c>
      <c r="D739" s="1097" t="s">
        <v>1640</v>
      </c>
      <c r="E739" s="1098" t="s">
        <v>443</v>
      </c>
      <c r="F739" s="1097" t="s">
        <v>1640</v>
      </c>
      <c r="G739" s="1099" t="s">
        <v>859</v>
      </c>
      <c r="H739" s="1100" t="s">
        <v>965</v>
      </c>
      <c r="I739" s="1099" t="str">
        <f>$I$5</f>
        <v>2-х этапный ЗЗП, без ПС</v>
      </c>
      <c r="J739" s="1101">
        <f>IFERROR(VLOOKUP($D$739,'ИСХОДНИК-даты-2х'!$D$10:$AI$139,2,0),"-")</f>
        <v>44074</v>
      </c>
      <c r="K739" s="1101">
        <f>IFERROR(VLOOKUP($D$739,'ИСХОДНИК-даты-2х'!$D$10:$AI$139,3,0),"-")</f>
        <v>44102</v>
      </c>
      <c r="L739" s="1101">
        <f>IFERROR(VLOOKUP($D$739,'ИСХОДНИК-даты-2х'!$D$10:$AI$139,4,0),"-")</f>
        <v>44151</v>
      </c>
      <c r="M739" s="1102">
        <f>IFERROR(VLOOKUP($D$739,'ИСХОДНИК-даты-2х'!$D$10:$AI$139,5,0),"-")</f>
        <v>44316</v>
      </c>
      <c r="N739" s="1102">
        <f>IFERROR(VLOOKUP($D$739,'ИСХОДНИК-даты-2х'!$D$10:$AI$139,6,0),"-")</f>
        <v>44344</v>
      </c>
      <c r="O739" s="1102">
        <f>IFERROR(VLOOKUP($D$739,'ИСХОДНИК-даты-2х'!$D$10:$AI$139,7,0),"-")</f>
        <v>44344</v>
      </c>
      <c r="P739" s="1102">
        <f>IFERROR(VLOOKUP($D$739,'ИСХОДНИК-даты-2х'!$D$10:$AI$139,8,0),"-")</f>
        <v>44428</v>
      </c>
      <c r="Q739" s="1102">
        <f>IFERROR(VLOOKUP($D$739,'ИСХОДНИК-даты-2х'!$D$10:$AI$139,9,0),"-")</f>
        <v>44460</v>
      </c>
      <c r="R739" s="1102">
        <f>IFERROR(VLOOKUP($D$739,'ИСХОДНИК-даты-2х'!$D$10:$AI$139,10,0),"-")</f>
        <v>44460</v>
      </c>
      <c r="S739" s="1102">
        <f>IFERROR(VLOOKUP($D$739,'ИСХОДНИК-даты-2х'!$D$10:$AI$139,11,0),"-")</f>
        <v>44459</v>
      </c>
      <c r="T739" s="1102">
        <f>IFERROR(VLOOKUP($D$739,'ИСХОДНИК-даты-2х'!$D$10:$AI$139,12,0),"-")</f>
        <v>44459</v>
      </c>
      <c r="U739" s="1102">
        <f>IFERROR(VLOOKUP($D$739,'ИСХОДНИК-даты-2х'!$D$10:$AI$139,13,0),"-")</f>
        <v>44480</v>
      </c>
      <c r="V739" s="1102">
        <f>IFERROR(VLOOKUP($D$739,'ИСХОДНИК-даты-2х'!$D$10:$AI$139,14,0),"-")</f>
        <v>44487</v>
      </c>
      <c r="W739" s="1102">
        <f>IFERROR(VLOOKUP($D$739,'ИСХОДНИК-даты-2х'!$D$10:$AI$139,15,0),"-")</f>
        <v>44490</v>
      </c>
      <c r="X739" s="1102">
        <f>IFERROR(VLOOKUP($D$739,'ИСХОДНИК-даты-2х'!$D$10:$AI$139,16,0),"-")</f>
        <v>44495</v>
      </c>
      <c r="Y739" s="1103">
        <f>IFERROR(VLOOKUP($D$739,'ИСХОДНИК-даты-2х'!$D$10:$AI$139,17,0),"-")</f>
        <v>44520</v>
      </c>
      <c r="Z739" s="1107">
        <v>44292</v>
      </c>
      <c r="AA739" s="95"/>
    </row>
    <row r="740" spans="1:27" ht="37.5">
      <c r="A740" s="1870">
        <f>A739+1</f>
        <v>68</v>
      </c>
      <c r="B740" s="1044">
        <v>72</v>
      </c>
      <c r="C740" s="1045" t="s">
        <v>858</v>
      </c>
      <c r="D740" s="1046" t="s">
        <v>1641</v>
      </c>
      <c r="E740" s="1047" t="s">
        <v>704</v>
      </c>
      <c r="F740" s="1046" t="s">
        <v>1641</v>
      </c>
      <c r="G740" s="1048" t="s">
        <v>859</v>
      </c>
      <c r="H740" s="1049" t="s">
        <v>966</v>
      </c>
      <c r="I740" s="1050" t="str">
        <f>$I$5</f>
        <v>2-х этапный ЗЗП, без ПС</v>
      </c>
      <c r="J740" s="1051">
        <f>IFERROR(VLOOKUP($D$740,'ИСХОДНИК-даты-2х'!$D$10:$AI$139,2,0),"-")</f>
        <v>44156</v>
      </c>
      <c r="K740" s="1078">
        <f>IFERROR(VLOOKUP($D$740,'ИСХОДНИК-даты-2х'!$D$10:$AI$139,3,0),"-")</f>
        <v>44183</v>
      </c>
      <c r="L740" s="970">
        <f>IFERROR(VLOOKUP($D$740,'ИСХОДНИК-даты-2х'!$D$10:$AI$139,4,0),"-")</f>
        <v>44232</v>
      </c>
      <c r="M740" s="911">
        <f>IFERROR(VLOOKUP($D$740,'ИСХОДНИК-даты-2х'!$D$10:$AI$139,5,0),"-")</f>
        <v>44316</v>
      </c>
      <c r="N740" s="911">
        <f>IFERROR(VLOOKUP($D$740,'ИСХОДНИК-даты-2х'!$D$10:$AI$139,6,0),"-")</f>
        <v>44344</v>
      </c>
      <c r="O740" s="911">
        <f>IFERROR(VLOOKUP($D$740,'ИСХОДНИК-даты-2х'!$D$10:$AI$139,7,0),"-")</f>
        <v>44344</v>
      </c>
      <c r="P740" s="911">
        <f>IFERROR(VLOOKUP($D$740,'ИСХОДНИК-даты-2х'!$D$10:$AI$139,8,0),"-")</f>
        <v>44428</v>
      </c>
      <c r="Q740" s="911">
        <f>IFERROR(VLOOKUP($D$740,'ИСХОДНИК-даты-2х'!$D$10:$AI$139,9,0),"-")</f>
        <v>44460</v>
      </c>
      <c r="R740" s="911">
        <f>IFERROR(VLOOKUP($D$740,'ИСХОДНИК-даты-2х'!$D$10:$AI$139,10,0),"-")</f>
        <v>44460</v>
      </c>
      <c r="S740" s="911">
        <f>IFERROR(VLOOKUP($D$740,'ИСХОДНИК-даты-2х'!$D$10:$AI$139,11,0),"-")</f>
        <v>44459</v>
      </c>
      <c r="T740" s="911">
        <f>IFERROR(VLOOKUP($D$740,'ИСХОДНИК-даты-2х'!$D$10:$AI$139,12,0),"-")</f>
        <v>44459</v>
      </c>
      <c r="U740" s="911">
        <f>IFERROR(VLOOKUP($D$740,'ИСХОДНИК-даты-2х'!$D$10:$AI$139,13,0),"-")</f>
        <v>44480</v>
      </c>
      <c r="V740" s="911">
        <f>IFERROR(VLOOKUP($D$740,'ИСХОДНИК-даты-2х'!$D$10:$AI$139,14,0),"-")</f>
        <v>44487</v>
      </c>
      <c r="W740" s="911">
        <f>IFERROR(VLOOKUP($D$740,'ИСХОДНИК-даты-2х'!$D$10:$AI$139,15,0),"-")</f>
        <v>44490</v>
      </c>
      <c r="X740" s="911">
        <f>IFERROR(VLOOKUP($D$740,'ИСХОДНИК-даты-2х'!$D$10:$AI$139,16,0),"-")</f>
        <v>44495</v>
      </c>
      <c r="Y740" s="1079">
        <f>IFERROR(VLOOKUP($D$740,'ИСХОДНИК-даты-2х'!$D$10:$AI$139,17,0),"-")</f>
        <v>44520</v>
      </c>
      <c r="Z740" s="1107">
        <v>44412</v>
      </c>
      <c r="AA740" s="95"/>
    </row>
    <row r="741" spans="1:27" ht="37.5">
      <c r="A741" s="1870"/>
      <c r="B741" s="1055">
        <f t="shared" ref="B741:C759" si="143">B$740</f>
        <v>72</v>
      </c>
      <c r="C741" s="1056" t="str">
        <f t="shared" si="143"/>
        <v>У_Э</v>
      </c>
      <c r="D741" s="1057" t="s">
        <v>1641</v>
      </c>
      <c r="E741" s="1058" t="s">
        <v>706</v>
      </c>
      <c r="F741" s="1057" t="s">
        <v>1641</v>
      </c>
      <c r="G741" s="1059" t="s">
        <v>859</v>
      </c>
      <c r="H741" s="1060" t="s">
        <v>967</v>
      </c>
      <c r="I741" s="1061"/>
      <c r="J741" s="1062">
        <f t="shared" ref="J741:Y750" si="144">J$740</f>
        <v>44156</v>
      </c>
      <c r="K741" s="1062">
        <f t="shared" si="144"/>
        <v>44183</v>
      </c>
      <c r="L741" s="1062">
        <f t="shared" si="144"/>
        <v>44232</v>
      </c>
      <c r="M741" s="1062">
        <f t="shared" si="144"/>
        <v>44316</v>
      </c>
      <c r="N741" s="1062">
        <f t="shared" si="144"/>
        <v>44344</v>
      </c>
      <c r="O741" s="1062">
        <f t="shared" si="144"/>
        <v>44344</v>
      </c>
      <c r="P741" s="1062">
        <f t="shared" si="144"/>
        <v>44428</v>
      </c>
      <c r="Q741" s="1062">
        <f t="shared" si="144"/>
        <v>44460</v>
      </c>
      <c r="R741" s="1062">
        <f t="shared" si="144"/>
        <v>44460</v>
      </c>
      <c r="S741" s="1062">
        <f t="shared" si="144"/>
        <v>44459</v>
      </c>
      <c r="T741" s="1062">
        <f t="shared" si="144"/>
        <v>44459</v>
      </c>
      <c r="U741" s="1062">
        <f t="shared" si="144"/>
        <v>44480</v>
      </c>
      <c r="V741" s="1062">
        <f t="shared" si="144"/>
        <v>44487</v>
      </c>
      <c r="W741" s="1062">
        <f t="shared" si="144"/>
        <v>44490</v>
      </c>
      <c r="X741" s="1062">
        <f t="shared" si="144"/>
        <v>44495</v>
      </c>
      <c r="Y741" s="1063">
        <f t="shared" si="144"/>
        <v>44520</v>
      </c>
      <c r="Z741" s="1107">
        <v>44655</v>
      </c>
      <c r="AA741" s="95"/>
    </row>
    <row r="742" spans="1:27">
      <c r="A742" s="1870"/>
      <c r="B742" s="1055">
        <f t="shared" si="143"/>
        <v>72</v>
      </c>
      <c r="C742" s="1056" t="str">
        <f t="shared" si="143"/>
        <v>У_Э</v>
      </c>
      <c r="D742" s="1057" t="s">
        <v>1641</v>
      </c>
      <c r="E742" s="1058" t="s">
        <v>696</v>
      </c>
      <c r="F742" s="1057" t="s">
        <v>1641</v>
      </c>
      <c r="G742" s="1059" t="s">
        <v>859</v>
      </c>
      <c r="H742" s="1060" t="s">
        <v>968</v>
      </c>
      <c r="I742" s="1061"/>
      <c r="J742" s="1062">
        <f t="shared" si="144"/>
        <v>44156</v>
      </c>
      <c r="K742" s="1062">
        <f t="shared" si="144"/>
        <v>44183</v>
      </c>
      <c r="L742" s="1062">
        <f t="shared" si="144"/>
        <v>44232</v>
      </c>
      <c r="M742" s="1062">
        <f t="shared" si="144"/>
        <v>44316</v>
      </c>
      <c r="N742" s="1062">
        <f t="shared" si="144"/>
        <v>44344</v>
      </c>
      <c r="O742" s="1062">
        <f t="shared" si="144"/>
        <v>44344</v>
      </c>
      <c r="P742" s="1062">
        <f t="shared" si="144"/>
        <v>44428</v>
      </c>
      <c r="Q742" s="1062">
        <f t="shared" si="144"/>
        <v>44460</v>
      </c>
      <c r="R742" s="1062">
        <f t="shared" si="144"/>
        <v>44460</v>
      </c>
      <c r="S742" s="1062">
        <f t="shared" si="144"/>
        <v>44459</v>
      </c>
      <c r="T742" s="1062">
        <f t="shared" si="144"/>
        <v>44459</v>
      </c>
      <c r="U742" s="1062">
        <f t="shared" si="144"/>
        <v>44480</v>
      </c>
      <c r="V742" s="1062">
        <f t="shared" si="144"/>
        <v>44487</v>
      </c>
      <c r="W742" s="1062">
        <f t="shared" si="144"/>
        <v>44490</v>
      </c>
      <c r="X742" s="1062">
        <f t="shared" si="144"/>
        <v>44495</v>
      </c>
      <c r="Y742" s="1063">
        <f t="shared" si="144"/>
        <v>44520</v>
      </c>
      <c r="Z742" s="1107">
        <v>44407</v>
      </c>
      <c r="AA742" s="95"/>
    </row>
    <row r="743" spans="1:27">
      <c r="A743" s="1870"/>
      <c r="B743" s="1055">
        <f t="shared" si="143"/>
        <v>72</v>
      </c>
      <c r="C743" s="1056" t="str">
        <f t="shared" si="143"/>
        <v>У_Э</v>
      </c>
      <c r="D743" s="1057" t="s">
        <v>1641</v>
      </c>
      <c r="E743" s="1058" t="s">
        <v>698</v>
      </c>
      <c r="F743" s="1057" t="s">
        <v>1641</v>
      </c>
      <c r="G743" s="1059" t="s">
        <v>859</v>
      </c>
      <c r="H743" s="1060" t="s">
        <v>969</v>
      </c>
      <c r="I743" s="1061"/>
      <c r="J743" s="1062">
        <f t="shared" si="144"/>
        <v>44156</v>
      </c>
      <c r="K743" s="1062">
        <f t="shared" si="144"/>
        <v>44183</v>
      </c>
      <c r="L743" s="1062">
        <f t="shared" si="144"/>
        <v>44232</v>
      </c>
      <c r="M743" s="1062">
        <f t="shared" si="144"/>
        <v>44316</v>
      </c>
      <c r="N743" s="1062">
        <f t="shared" si="144"/>
        <v>44344</v>
      </c>
      <c r="O743" s="1062">
        <f t="shared" si="144"/>
        <v>44344</v>
      </c>
      <c r="P743" s="1062">
        <f t="shared" si="144"/>
        <v>44428</v>
      </c>
      <c r="Q743" s="1062">
        <f t="shared" si="144"/>
        <v>44460</v>
      </c>
      <c r="R743" s="1062">
        <f t="shared" si="144"/>
        <v>44460</v>
      </c>
      <c r="S743" s="1062">
        <f t="shared" si="144"/>
        <v>44459</v>
      </c>
      <c r="T743" s="1062">
        <f t="shared" si="144"/>
        <v>44459</v>
      </c>
      <c r="U743" s="1062">
        <f t="shared" si="144"/>
        <v>44480</v>
      </c>
      <c r="V743" s="1062">
        <f t="shared" si="144"/>
        <v>44487</v>
      </c>
      <c r="W743" s="1062">
        <f t="shared" si="144"/>
        <v>44490</v>
      </c>
      <c r="X743" s="1062">
        <f t="shared" si="144"/>
        <v>44495</v>
      </c>
      <c r="Y743" s="1063">
        <f t="shared" si="144"/>
        <v>44520</v>
      </c>
      <c r="Z743" s="1107">
        <v>44830</v>
      </c>
      <c r="AA743" s="95"/>
    </row>
    <row r="744" spans="1:27" ht="37.5">
      <c r="A744" s="1870"/>
      <c r="B744" s="1055">
        <f t="shared" si="143"/>
        <v>72</v>
      </c>
      <c r="C744" s="1056" t="str">
        <f t="shared" si="143"/>
        <v>У_Э</v>
      </c>
      <c r="D744" s="1057" t="s">
        <v>1641</v>
      </c>
      <c r="E744" s="1058" t="s">
        <v>171</v>
      </c>
      <c r="F744" s="1057" t="s">
        <v>1641</v>
      </c>
      <c r="G744" s="1059" t="s">
        <v>859</v>
      </c>
      <c r="H744" s="1060" t="s">
        <v>1638</v>
      </c>
      <c r="I744" s="1061"/>
      <c r="J744" s="1062">
        <f t="shared" si="144"/>
        <v>44156</v>
      </c>
      <c r="K744" s="1062">
        <f t="shared" si="144"/>
        <v>44183</v>
      </c>
      <c r="L744" s="1062">
        <f t="shared" si="144"/>
        <v>44232</v>
      </c>
      <c r="M744" s="1062">
        <f t="shared" si="144"/>
        <v>44316</v>
      </c>
      <c r="N744" s="1062">
        <f t="shared" si="144"/>
        <v>44344</v>
      </c>
      <c r="O744" s="1062">
        <f t="shared" si="144"/>
        <v>44344</v>
      </c>
      <c r="P744" s="1062">
        <f t="shared" si="144"/>
        <v>44428</v>
      </c>
      <c r="Q744" s="1062">
        <f t="shared" si="144"/>
        <v>44460</v>
      </c>
      <c r="R744" s="1062">
        <f t="shared" si="144"/>
        <v>44460</v>
      </c>
      <c r="S744" s="1062">
        <f t="shared" si="144"/>
        <v>44459</v>
      </c>
      <c r="T744" s="1062">
        <f t="shared" si="144"/>
        <v>44459</v>
      </c>
      <c r="U744" s="1062">
        <f t="shared" si="144"/>
        <v>44480</v>
      </c>
      <c r="V744" s="1062">
        <f t="shared" si="144"/>
        <v>44487</v>
      </c>
      <c r="W744" s="1062">
        <f t="shared" si="144"/>
        <v>44490</v>
      </c>
      <c r="X744" s="1062">
        <f t="shared" si="144"/>
        <v>44495</v>
      </c>
      <c r="Y744" s="1063">
        <f t="shared" si="144"/>
        <v>44520</v>
      </c>
      <c r="Z744" s="1064">
        <v>44917</v>
      </c>
      <c r="AA744" s="95"/>
    </row>
    <row r="745" spans="1:27" ht="37.5">
      <c r="A745" s="1870"/>
      <c r="B745" s="1055">
        <f t="shared" si="143"/>
        <v>72</v>
      </c>
      <c r="C745" s="1056" t="str">
        <f t="shared" si="143"/>
        <v>У_Э</v>
      </c>
      <c r="D745" s="1057" t="s">
        <v>1641</v>
      </c>
      <c r="E745" s="1058" t="s">
        <v>174</v>
      </c>
      <c r="F745" s="1057" t="s">
        <v>1641</v>
      </c>
      <c r="G745" s="1059" t="s">
        <v>859</v>
      </c>
      <c r="H745" s="1060" t="s">
        <v>1638</v>
      </c>
      <c r="I745" s="1061"/>
      <c r="J745" s="1062">
        <f t="shared" si="144"/>
        <v>44156</v>
      </c>
      <c r="K745" s="1062">
        <f t="shared" si="144"/>
        <v>44183</v>
      </c>
      <c r="L745" s="1062">
        <f t="shared" si="144"/>
        <v>44232</v>
      </c>
      <c r="M745" s="1062">
        <f t="shared" si="144"/>
        <v>44316</v>
      </c>
      <c r="N745" s="1062">
        <f t="shared" si="144"/>
        <v>44344</v>
      </c>
      <c r="O745" s="1062">
        <f t="shared" si="144"/>
        <v>44344</v>
      </c>
      <c r="P745" s="1062">
        <f t="shared" si="144"/>
        <v>44428</v>
      </c>
      <c r="Q745" s="1062">
        <f t="shared" si="144"/>
        <v>44460</v>
      </c>
      <c r="R745" s="1062">
        <f t="shared" si="144"/>
        <v>44460</v>
      </c>
      <c r="S745" s="1062">
        <f t="shared" si="144"/>
        <v>44459</v>
      </c>
      <c r="T745" s="1062">
        <f t="shared" si="144"/>
        <v>44459</v>
      </c>
      <c r="U745" s="1062">
        <f t="shared" si="144"/>
        <v>44480</v>
      </c>
      <c r="V745" s="1062">
        <f t="shared" si="144"/>
        <v>44487</v>
      </c>
      <c r="W745" s="1062">
        <f t="shared" si="144"/>
        <v>44490</v>
      </c>
      <c r="X745" s="1062">
        <f t="shared" si="144"/>
        <v>44495</v>
      </c>
      <c r="Y745" s="1063">
        <f t="shared" si="144"/>
        <v>44520</v>
      </c>
      <c r="Z745" s="1064">
        <v>44917</v>
      </c>
      <c r="AA745" s="95"/>
    </row>
    <row r="746" spans="1:27" ht="37.5">
      <c r="A746" s="1870"/>
      <c r="B746" s="1055">
        <f t="shared" si="143"/>
        <v>72</v>
      </c>
      <c r="C746" s="1056" t="str">
        <f t="shared" si="143"/>
        <v>У_Э</v>
      </c>
      <c r="D746" s="1057" t="s">
        <v>1641</v>
      </c>
      <c r="E746" s="1058" t="s">
        <v>176</v>
      </c>
      <c r="F746" s="1057" t="s">
        <v>1641</v>
      </c>
      <c r="G746" s="1059" t="s">
        <v>859</v>
      </c>
      <c r="H746" s="1060" t="s">
        <v>1638</v>
      </c>
      <c r="I746" s="1061"/>
      <c r="J746" s="1062">
        <f t="shared" si="144"/>
        <v>44156</v>
      </c>
      <c r="K746" s="1062">
        <f t="shared" si="144"/>
        <v>44183</v>
      </c>
      <c r="L746" s="1062">
        <f t="shared" si="144"/>
        <v>44232</v>
      </c>
      <c r="M746" s="1062">
        <f t="shared" si="144"/>
        <v>44316</v>
      </c>
      <c r="N746" s="1062">
        <f t="shared" si="144"/>
        <v>44344</v>
      </c>
      <c r="O746" s="1062">
        <f t="shared" si="144"/>
        <v>44344</v>
      </c>
      <c r="P746" s="1062">
        <f t="shared" si="144"/>
        <v>44428</v>
      </c>
      <c r="Q746" s="1062">
        <f t="shared" si="144"/>
        <v>44460</v>
      </c>
      <c r="R746" s="1062">
        <f t="shared" si="144"/>
        <v>44460</v>
      </c>
      <c r="S746" s="1062">
        <f t="shared" si="144"/>
        <v>44459</v>
      </c>
      <c r="T746" s="1062">
        <f t="shared" si="144"/>
        <v>44459</v>
      </c>
      <c r="U746" s="1062">
        <f t="shared" si="144"/>
        <v>44480</v>
      </c>
      <c r="V746" s="1062">
        <f t="shared" si="144"/>
        <v>44487</v>
      </c>
      <c r="W746" s="1062">
        <f t="shared" si="144"/>
        <v>44490</v>
      </c>
      <c r="X746" s="1062">
        <f t="shared" si="144"/>
        <v>44495</v>
      </c>
      <c r="Y746" s="1063">
        <f t="shared" si="144"/>
        <v>44520</v>
      </c>
      <c r="Z746" s="1064">
        <v>44917</v>
      </c>
      <c r="AA746" s="95"/>
    </row>
    <row r="747" spans="1:27" ht="37.5">
      <c r="A747" s="1870"/>
      <c r="B747" s="1055">
        <f t="shared" si="143"/>
        <v>72</v>
      </c>
      <c r="C747" s="1056" t="str">
        <f t="shared" si="143"/>
        <v>У_Э</v>
      </c>
      <c r="D747" s="1057" t="s">
        <v>1641</v>
      </c>
      <c r="E747" s="1058" t="s">
        <v>178</v>
      </c>
      <c r="F747" s="1057" t="s">
        <v>1641</v>
      </c>
      <c r="G747" s="1059" t="s">
        <v>859</v>
      </c>
      <c r="H747" s="1060" t="s">
        <v>1638</v>
      </c>
      <c r="I747" s="1061"/>
      <c r="J747" s="1062">
        <f t="shared" si="144"/>
        <v>44156</v>
      </c>
      <c r="K747" s="1062">
        <f t="shared" si="144"/>
        <v>44183</v>
      </c>
      <c r="L747" s="1062">
        <f t="shared" si="144"/>
        <v>44232</v>
      </c>
      <c r="M747" s="1062">
        <f t="shared" si="144"/>
        <v>44316</v>
      </c>
      <c r="N747" s="1062">
        <f t="shared" si="144"/>
        <v>44344</v>
      </c>
      <c r="O747" s="1062">
        <f t="shared" si="144"/>
        <v>44344</v>
      </c>
      <c r="P747" s="1062">
        <f t="shared" si="144"/>
        <v>44428</v>
      </c>
      <c r="Q747" s="1062">
        <f t="shared" si="144"/>
        <v>44460</v>
      </c>
      <c r="R747" s="1062">
        <f t="shared" si="144"/>
        <v>44460</v>
      </c>
      <c r="S747" s="1062">
        <f t="shared" si="144"/>
        <v>44459</v>
      </c>
      <c r="T747" s="1062">
        <f t="shared" si="144"/>
        <v>44459</v>
      </c>
      <c r="U747" s="1062">
        <f t="shared" si="144"/>
        <v>44480</v>
      </c>
      <c r="V747" s="1062">
        <f t="shared" si="144"/>
        <v>44487</v>
      </c>
      <c r="W747" s="1062">
        <f t="shared" si="144"/>
        <v>44490</v>
      </c>
      <c r="X747" s="1062">
        <f t="shared" si="144"/>
        <v>44495</v>
      </c>
      <c r="Y747" s="1063">
        <f t="shared" si="144"/>
        <v>44520</v>
      </c>
      <c r="Z747" s="1064">
        <v>44917</v>
      </c>
      <c r="AA747" s="95"/>
    </row>
    <row r="748" spans="1:27" ht="37.5">
      <c r="A748" s="1870"/>
      <c r="B748" s="1055">
        <f t="shared" si="143"/>
        <v>72</v>
      </c>
      <c r="C748" s="1056" t="str">
        <f t="shared" si="143"/>
        <v>У_Э</v>
      </c>
      <c r="D748" s="1057" t="s">
        <v>1641</v>
      </c>
      <c r="E748" s="1058" t="s">
        <v>180</v>
      </c>
      <c r="F748" s="1057" t="s">
        <v>1641</v>
      </c>
      <c r="G748" s="1059" t="s">
        <v>859</v>
      </c>
      <c r="H748" s="1060" t="s">
        <v>1638</v>
      </c>
      <c r="I748" s="1061"/>
      <c r="J748" s="1062">
        <f t="shared" si="144"/>
        <v>44156</v>
      </c>
      <c r="K748" s="1062">
        <f t="shared" si="144"/>
        <v>44183</v>
      </c>
      <c r="L748" s="1062">
        <f t="shared" si="144"/>
        <v>44232</v>
      </c>
      <c r="M748" s="1062">
        <f t="shared" si="144"/>
        <v>44316</v>
      </c>
      <c r="N748" s="1062">
        <f t="shared" si="144"/>
        <v>44344</v>
      </c>
      <c r="O748" s="1062">
        <f t="shared" si="144"/>
        <v>44344</v>
      </c>
      <c r="P748" s="1062">
        <f t="shared" si="144"/>
        <v>44428</v>
      </c>
      <c r="Q748" s="1062">
        <f t="shared" si="144"/>
        <v>44460</v>
      </c>
      <c r="R748" s="1062">
        <f t="shared" si="144"/>
        <v>44460</v>
      </c>
      <c r="S748" s="1062">
        <f t="shared" si="144"/>
        <v>44459</v>
      </c>
      <c r="T748" s="1062">
        <f t="shared" si="144"/>
        <v>44459</v>
      </c>
      <c r="U748" s="1062">
        <f t="shared" si="144"/>
        <v>44480</v>
      </c>
      <c r="V748" s="1062">
        <f t="shared" si="144"/>
        <v>44487</v>
      </c>
      <c r="W748" s="1062">
        <f t="shared" si="144"/>
        <v>44490</v>
      </c>
      <c r="X748" s="1062">
        <f t="shared" si="144"/>
        <v>44495</v>
      </c>
      <c r="Y748" s="1063">
        <f t="shared" si="144"/>
        <v>44520</v>
      </c>
      <c r="Z748" s="1064">
        <v>44917</v>
      </c>
      <c r="AA748" s="95"/>
    </row>
    <row r="749" spans="1:27" ht="37.5">
      <c r="A749" s="1870"/>
      <c r="B749" s="1055">
        <f t="shared" si="143"/>
        <v>72</v>
      </c>
      <c r="C749" s="1056" t="str">
        <f t="shared" si="143"/>
        <v>У_Э</v>
      </c>
      <c r="D749" s="1057" t="s">
        <v>1641</v>
      </c>
      <c r="E749" s="1058" t="s">
        <v>182</v>
      </c>
      <c r="F749" s="1057" t="s">
        <v>1641</v>
      </c>
      <c r="G749" s="1059" t="s">
        <v>859</v>
      </c>
      <c r="H749" s="1060" t="s">
        <v>1638</v>
      </c>
      <c r="I749" s="1061"/>
      <c r="J749" s="1062">
        <f t="shared" si="144"/>
        <v>44156</v>
      </c>
      <c r="K749" s="1062">
        <f t="shared" si="144"/>
        <v>44183</v>
      </c>
      <c r="L749" s="1062">
        <f t="shared" si="144"/>
        <v>44232</v>
      </c>
      <c r="M749" s="1062">
        <f t="shared" si="144"/>
        <v>44316</v>
      </c>
      <c r="N749" s="1062">
        <f t="shared" si="144"/>
        <v>44344</v>
      </c>
      <c r="O749" s="1062">
        <f t="shared" si="144"/>
        <v>44344</v>
      </c>
      <c r="P749" s="1062">
        <f t="shared" si="144"/>
        <v>44428</v>
      </c>
      <c r="Q749" s="1062">
        <f t="shared" si="144"/>
        <v>44460</v>
      </c>
      <c r="R749" s="1062">
        <f t="shared" si="144"/>
        <v>44460</v>
      </c>
      <c r="S749" s="1062">
        <f t="shared" si="144"/>
        <v>44459</v>
      </c>
      <c r="T749" s="1062">
        <f t="shared" si="144"/>
        <v>44459</v>
      </c>
      <c r="U749" s="1062">
        <f t="shared" si="144"/>
        <v>44480</v>
      </c>
      <c r="V749" s="1062">
        <f t="shared" si="144"/>
        <v>44487</v>
      </c>
      <c r="W749" s="1062">
        <f t="shared" si="144"/>
        <v>44490</v>
      </c>
      <c r="X749" s="1062">
        <f t="shared" si="144"/>
        <v>44495</v>
      </c>
      <c r="Y749" s="1063">
        <f t="shared" si="144"/>
        <v>44520</v>
      </c>
      <c r="Z749" s="1064">
        <v>44917</v>
      </c>
      <c r="AA749" s="95"/>
    </row>
    <row r="750" spans="1:27" ht="37.5">
      <c r="A750" s="1870"/>
      <c r="B750" s="1055">
        <f t="shared" si="143"/>
        <v>72</v>
      </c>
      <c r="C750" s="1056" t="str">
        <f t="shared" si="143"/>
        <v>У_Э</v>
      </c>
      <c r="D750" s="1057" t="s">
        <v>1641</v>
      </c>
      <c r="E750" s="1058" t="s">
        <v>184</v>
      </c>
      <c r="F750" s="1057" t="s">
        <v>1641</v>
      </c>
      <c r="G750" s="1059" t="s">
        <v>859</v>
      </c>
      <c r="H750" s="1060" t="s">
        <v>1638</v>
      </c>
      <c r="I750" s="1061"/>
      <c r="J750" s="1062">
        <f t="shared" si="144"/>
        <v>44156</v>
      </c>
      <c r="K750" s="1062">
        <f t="shared" si="144"/>
        <v>44183</v>
      </c>
      <c r="L750" s="1062">
        <f t="shared" si="144"/>
        <v>44232</v>
      </c>
      <c r="M750" s="1062">
        <f t="shared" si="144"/>
        <v>44316</v>
      </c>
      <c r="N750" s="1062">
        <f t="shared" si="144"/>
        <v>44344</v>
      </c>
      <c r="O750" s="1062">
        <f t="shared" si="144"/>
        <v>44344</v>
      </c>
      <c r="P750" s="1062">
        <f t="shared" si="144"/>
        <v>44428</v>
      </c>
      <c r="Q750" s="1062">
        <f t="shared" si="144"/>
        <v>44460</v>
      </c>
      <c r="R750" s="1062">
        <f t="shared" si="144"/>
        <v>44460</v>
      </c>
      <c r="S750" s="1062">
        <f t="shared" si="144"/>
        <v>44459</v>
      </c>
      <c r="T750" s="1062">
        <f t="shared" si="144"/>
        <v>44459</v>
      </c>
      <c r="U750" s="1062">
        <f t="shared" si="144"/>
        <v>44480</v>
      </c>
      <c r="V750" s="1062">
        <f t="shared" si="144"/>
        <v>44487</v>
      </c>
      <c r="W750" s="1062">
        <f t="shared" si="144"/>
        <v>44490</v>
      </c>
      <c r="X750" s="1062">
        <f t="shared" si="144"/>
        <v>44495</v>
      </c>
      <c r="Y750" s="1063">
        <f t="shared" si="144"/>
        <v>44520</v>
      </c>
      <c r="Z750" s="1064">
        <v>44917</v>
      </c>
      <c r="AA750" s="95"/>
    </row>
    <row r="751" spans="1:27" ht="37.5">
      <c r="A751" s="1870"/>
      <c r="B751" s="1055">
        <f t="shared" si="143"/>
        <v>72</v>
      </c>
      <c r="C751" s="1056" t="str">
        <f t="shared" si="143"/>
        <v>У_Э</v>
      </c>
      <c r="D751" s="1057" t="s">
        <v>1641</v>
      </c>
      <c r="E751" s="1058" t="s">
        <v>1931</v>
      </c>
      <c r="F751" s="1057" t="s">
        <v>1641</v>
      </c>
      <c r="G751" s="1059" t="s">
        <v>859</v>
      </c>
      <c r="H751" s="1060" t="s">
        <v>1638</v>
      </c>
      <c r="I751" s="1061"/>
      <c r="J751" s="1062">
        <f t="shared" ref="J751:Y759" si="145">J$740</f>
        <v>44156</v>
      </c>
      <c r="K751" s="1062">
        <f t="shared" si="145"/>
        <v>44183</v>
      </c>
      <c r="L751" s="1062">
        <f t="shared" si="145"/>
        <v>44232</v>
      </c>
      <c r="M751" s="1062">
        <f t="shared" si="145"/>
        <v>44316</v>
      </c>
      <c r="N751" s="1062">
        <f t="shared" si="145"/>
        <v>44344</v>
      </c>
      <c r="O751" s="1062">
        <f t="shared" si="145"/>
        <v>44344</v>
      </c>
      <c r="P751" s="1062">
        <f t="shared" si="145"/>
        <v>44428</v>
      </c>
      <c r="Q751" s="1062">
        <f t="shared" si="145"/>
        <v>44460</v>
      </c>
      <c r="R751" s="1062">
        <f t="shared" si="145"/>
        <v>44460</v>
      </c>
      <c r="S751" s="1062">
        <f t="shared" si="145"/>
        <v>44459</v>
      </c>
      <c r="T751" s="1062">
        <f t="shared" si="145"/>
        <v>44459</v>
      </c>
      <c r="U751" s="1062">
        <f t="shared" si="145"/>
        <v>44480</v>
      </c>
      <c r="V751" s="1062">
        <f t="shared" si="145"/>
        <v>44487</v>
      </c>
      <c r="W751" s="1062">
        <f t="shared" si="145"/>
        <v>44490</v>
      </c>
      <c r="X751" s="1062">
        <f t="shared" si="145"/>
        <v>44495</v>
      </c>
      <c r="Y751" s="1063">
        <f t="shared" si="145"/>
        <v>44520</v>
      </c>
      <c r="Z751" s="1064">
        <v>44917</v>
      </c>
      <c r="AA751" s="95"/>
    </row>
    <row r="752" spans="1:27" ht="37.5">
      <c r="A752" s="1870"/>
      <c r="B752" s="1055">
        <f t="shared" si="143"/>
        <v>72</v>
      </c>
      <c r="C752" s="1056" t="str">
        <f t="shared" si="143"/>
        <v>У_Э</v>
      </c>
      <c r="D752" s="1057" t="s">
        <v>1641</v>
      </c>
      <c r="E752" s="1058" t="s">
        <v>188</v>
      </c>
      <c r="F752" s="1057" t="s">
        <v>1641</v>
      </c>
      <c r="G752" s="1059" t="s">
        <v>859</v>
      </c>
      <c r="H752" s="1060" t="s">
        <v>1639</v>
      </c>
      <c r="I752" s="1061"/>
      <c r="J752" s="1062">
        <f t="shared" si="145"/>
        <v>44156</v>
      </c>
      <c r="K752" s="1062">
        <f t="shared" si="145"/>
        <v>44183</v>
      </c>
      <c r="L752" s="1062">
        <f t="shared" si="145"/>
        <v>44232</v>
      </c>
      <c r="M752" s="1062">
        <f t="shared" si="145"/>
        <v>44316</v>
      </c>
      <c r="N752" s="1062">
        <f t="shared" si="145"/>
        <v>44344</v>
      </c>
      <c r="O752" s="1062">
        <f t="shared" si="145"/>
        <v>44344</v>
      </c>
      <c r="P752" s="1062">
        <f t="shared" si="145"/>
        <v>44428</v>
      </c>
      <c r="Q752" s="1062">
        <f t="shared" si="145"/>
        <v>44460</v>
      </c>
      <c r="R752" s="1062">
        <f t="shared" si="145"/>
        <v>44460</v>
      </c>
      <c r="S752" s="1062">
        <f t="shared" si="145"/>
        <v>44459</v>
      </c>
      <c r="T752" s="1062">
        <f t="shared" si="145"/>
        <v>44459</v>
      </c>
      <c r="U752" s="1062">
        <f t="shared" si="145"/>
        <v>44480</v>
      </c>
      <c r="V752" s="1062">
        <f t="shared" si="145"/>
        <v>44487</v>
      </c>
      <c r="W752" s="1062">
        <f t="shared" si="145"/>
        <v>44490</v>
      </c>
      <c r="X752" s="1062">
        <f t="shared" si="145"/>
        <v>44495</v>
      </c>
      <c r="Y752" s="1063">
        <f t="shared" si="145"/>
        <v>44520</v>
      </c>
      <c r="Z752" s="1064">
        <v>45276</v>
      </c>
      <c r="AA752" s="95"/>
    </row>
    <row r="753" spans="1:27" ht="37.5">
      <c r="A753" s="1870"/>
      <c r="B753" s="1055">
        <f t="shared" si="143"/>
        <v>72</v>
      </c>
      <c r="C753" s="1056" t="str">
        <f t="shared" si="143"/>
        <v>У_Э</v>
      </c>
      <c r="D753" s="1057" t="s">
        <v>1641</v>
      </c>
      <c r="E753" s="1058" t="s">
        <v>190</v>
      </c>
      <c r="F753" s="1057" t="s">
        <v>1641</v>
      </c>
      <c r="G753" s="1059" t="s">
        <v>859</v>
      </c>
      <c r="H753" s="1060" t="s">
        <v>1639</v>
      </c>
      <c r="I753" s="1061"/>
      <c r="J753" s="1062">
        <f t="shared" si="145"/>
        <v>44156</v>
      </c>
      <c r="K753" s="1062">
        <f t="shared" si="145"/>
        <v>44183</v>
      </c>
      <c r="L753" s="1062">
        <f t="shared" si="145"/>
        <v>44232</v>
      </c>
      <c r="M753" s="1062">
        <f t="shared" si="145"/>
        <v>44316</v>
      </c>
      <c r="N753" s="1062">
        <f t="shared" si="145"/>
        <v>44344</v>
      </c>
      <c r="O753" s="1062">
        <f t="shared" si="145"/>
        <v>44344</v>
      </c>
      <c r="P753" s="1062">
        <f t="shared" si="145"/>
        <v>44428</v>
      </c>
      <c r="Q753" s="1062">
        <f t="shared" si="145"/>
        <v>44460</v>
      </c>
      <c r="R753" s="1062">
        <f t="shared" si="145"/>
        <v>44460</v>
      </c>
      <c r="S753" s="1062">
        <f t="shared" si="145"/>
        <v>44459</v>
      </c>
      <c r="T753" s="1062">
        <f t="shared" si="145"/>
        <v>44459</v>
      </c>
      <c r="U753" s="1062">
        <f t="shared" si="145"/>
        <v>44480</v>
      </c>
      <c r="V753" s="1062">
        <f t="shared" si="145"/>
        <v>44487</v>
      </c>
      <c r="W753" s="1062">
        <f t="shared" si="145"/>
        <v>44490</v>
      </c>
      <c r="X753" s="1062">
        <f t="shared" si="145"/>
        <v>44495</v>
      </c>
      <c r="Y753" s="1063">
        <f t="shared" si="145"/>
        <v>44520</v>
      </c>
      <c r="Z753" s="1064">
        <v>45276</v>
      </c>
      <c r="AA753" s="95"/>
    </row>
    <row r="754" spans="1:27" ht="37.5">
      <c r="A754" s="1870"/>
      <c r="B754" s="1055">
        <f t="shared" si="143"/>
        <v>72</v>
      </c>
      <c r="C754" s="1056" t="str">
        <f t="shared" si="143"/>
        <v>У_Э</v>
      </c>
      <c r="D754" s="1057" t="s">
        <v>1641</v>
      </c>
      <c r="E754" s="1058" t="s">
        <v>192</v>
      </c>
      <c r="F754" s="1057" t="s">
        <v>1641</v>
      </c>
      <c r="G754" s="1059" t="s">
        <v>859</v>
      </c>
      <c r="H754" s="1060" t="s">
        <v>1639</v>
      </c>
      <c r="I754" s="1061"/>
      <c r="J754" s="1062">
        <f t="shared" si="145"/>
        <v>44156</v>
      </c>
      <c r="K754" s="1062">
        <f t="shared" si="145"/>
        <v>44183</v>
      </c>
      <c r="L754" s="1062">
        <f t="shared" si="145"/>
        <v>44232</v>
      </c>
      <c r="M754" s="1062">
        <f t="shared" si="145"/>
        <v>44316</v>
      </c>
      <c r="N754" s="1062">
        <f t="shared" si="145"/>
        <v>44344</v>
      </c>
      <c r="O754" s="1062">
        <f t="shared" si="145"/>
        <v>44344</v>
      </c>
      <c r="P754" s="1062">
        <f t="shared" si="145"/>
        <v>44428</v>
      </c>
      <c r="Q754" s="1062">
        <f t="shared" si="145"/>
        <v>44460</v>
      </c>
      <c r="R754" s="1062">
        <f t="shared" si="145"/>
        <v>44460</v>
      </c>
      <c r="S754" s="1062">
        <f t="shared" si="145"/>
        <v>44459</v>
      </c>
      <c r="T754" s="1062">
        <f t="shared" si="145"/>
        <v>44459</v>
      </c>
      <c r="U754" s="1062">
        <f t="shared" si="145"/>
        <v>44480</v>
      </c>
      <c r="V754" s="1062">
        <f t="shared" si="145"/>
        <v>44487</v>
      </c>
      <c r="W754" s="1062">
        <f t="shared" si="145"/>
        <v>44490</v>
      </c>
      <c r="X754" s="1062">
        <f t="shared" si="145"/>
        <v>44495</v>
      </c>
      <c r="Y754" s="1063">
        <f t="shared" si="145"/>
        <v>44520</v>
      </c>
      <c r="Z754" s="1064">
        <v>45276</v>
      </c>
      <c r="AA754" s="95"/>
    </row>
    <row r="755" spans="1:27" ht="37.5">
      <c r="A755" s="1870"/>
      <c r="B755" s="1055">
        <f t="shared" si="143"/>
        <v>72</v>
      </c>
      <c r="C755" s="1056" t="str">
        <f t="shared" si="143"/>
        <v>У_Э</v>
      </c>
      <c r="D755" s="1057" t="s">
        <v>1641</v>
      </c>
      <c r="E755" s="1058" t="s">
        <v>194</v>
      </c>
      <c r="F755" s="1057" t="s">
        <v>1641</v>
      </c>
      <c r="G755" s="1059" t="s">
        <v>859</v>
      </c>
      <c r="H755" s="1060" t="s">
        <v>1639</v>
      </c>
      <c r="I755" s="1061"/>
      <c r="J755" s="1062">
        <f t="shared" si="145"/>
        <v>44156</v>
      </c>
      <c r="K755" s="1062">
        <f t="shared" si="145"/>
        <v>44183</v>
      </c>
      <c r="L755" s="1062">
        <f t="shared" si="145"/>
        <v>44232</v>
      </c>
      <c r="M755" s="1062">
        <f t="shared" si="145"/>
        <v>44316</v>
      </c>
      <c r="N755" s="1062">
        <f t="shared" si="145"/>
        <v>44344</v>
      </c>
      <c r="O755" s="1062">
        <f t="shared" si="145"/>
        <v>44344</v>
      </c>
      <c r="P755" s="1062">
        <f t="shared" si="145"/>
        <v>44428</v>
      </c>
      <c r="Q755" s="1062">
        <f t="shared" si="145"/>
        <v>44460</v>
      </c>
      <c r="R755" s="1062">
        <f t="shared" si="145"/>
        <v>44460</v>
      </c>
      <c r="S755" s="1062">
        <f t="shared" si="145"/>
        <v>44459</v>
      </c>
      <c r="T755" s="1062">
        <f t="shared" si="145"/>
        <v>44459</v>
      </c>
      <c r="U755" s="1062">
        <f t="shared" si="145"/>
        <v>44480</v>
      </c>
      <c r="V755" s="1062">
        <f t="shared" si="145"/>
        <v>44487</v>
      </c>
      <c r="W755" s="1062">
        <f t="shared" si="145"/>
        <v>44490</v>
      </c>
      <c r="X755" s="1062">
        <f t="shared" si="145"/>
        <v>44495</v>
      </c>
      <c r="Y755" s="1063">
        <f t="shared" si="145"/>
        <v>44520</v>
      </c>
      <c r="Z755" s="1064">
        <v>45276</v>
      </c>
      <c r="AA755" s="95"/>
    </row>
    <row r="756" spans="1:27" ht="37.5">
      <c r="A756" s="1870"/>
      <c r="B756" s="1055">
        <f t="shared" si="143"/>
        <v>72</v>
      </c>
      <c r="C756" s="1056" t="str">
        <f t="shared" si="143"/>
        <v>У_Э</v>
      </c>
      <c r="D756" s="1057" t="s">
        <v>1641</v>
      </c>
      <c r="E756" s="1058" t="s">
        <v>196</v>
      </c>
      <c r="F756" s="1057" t="s">
        <v>1641</v>
      </c>
      <c r="G756" s="1059" t="s">
        <v>859</v>
      </c>
      <c r="H756" s="1060" t="s">
        <v>1639</v>
      </c>
      <c r="I756" s="1061"/>
      <c r="J756" s="1062">
        <f t="shared" si="145"/>
        <v>44156</v>
      </c>
      <c r="K756" s="1062">
        <f t="shared" si="145"/>
        <v>44183</v>
      </c>
      <c r="L756" s="1062">
        <f t="shared" si="145"/>
        <v>44232</v>
      </c>
      <c r="M756" s="1062">
        <f t="shared" si="145"/>
        <v>44316</v>
      </c>
      <c r="N756" s="1062">
        <f t="shared" si="145"/>
        <v>44344</v>
      </c>
      <c r="O756" s="1062">
        <f t="shared" si="145"/>
        <v>44344</v>
      </c>
      <c r="P756" s="1062">
        <f t="shared" si="145"/>
        <v>44428</v>
      </c>
      <c r="Q756" s="1062">
        <f t="shared" si="145"/>
        <v>44460</v>
      </c>
      <c r="R756" s="1062">
        <f t="shared" si="145"/>
        <v>44460</v>
      </c>
      <c r="S756" s="1062">
        <f t="shared" si="145"/>
        <v>44459</v>
      </c>
      <c r="T756" s="1062">
        <f t="shared" si="145"/>
        <v>44459</v>
      </c>
      <c r="U756" s="1062">
        <f t="shared" si="145"/>
        <v>44480</v>
      </c>
      <c r="V756" s="1062">
        <f t="shared" si="145"/>
        <v>44487</v>
      </c>
      <c r="W756" s="1062">
        <f t="shared" si="145"/>
        <v>44490</v>
      </c>
      <c r="X756" s="1062">
        <f t="shared" si="145"/>
        <v>44495</v>
      </c>
      <c r="Y756" s="1063">
        <f t="shared" si="145"/>
        <v>44520</v>
      </c>
      <c r="Z756" s="1064">
        <v>45276</v>
      </c>
      <c r="AA756" s="95"/>
    </row>
    <row r="757" spans="1:27" ht="37.5">
      <c r="A757" s="1870"/>
      <c r="B757" s="1055">
        <f t="shared" si="143"/>
        <v>72</v>
      </c>
      <c r="C757" s="1056" t="str">
        <f t="shared" si="143"/>
        <v>У_Э</v>
      </c>
      <c r="D757" s="1057" t="s">
        <v>1641</v>
      </c>
      <c r="E757" s="1058" t="s">
        <v>198</v>
      </c>
      <c r="F757" s="1057" t="s">
        <v>1641</v>
      </c>
      <c r="G757" s="1059" t="s">
        <v>859</v>
      </c>
      <c r="H757" s="1060" t="s">
        <v>1639</v>
      </c>
      <c r="I757" s="1061"/>
      <c r="J757" s="1062">
        <f t="shared" si="145"/>
        <v>44156</v>
      </c>
      <c r="K757" s="1062">
        <f t="shared" si="145"/>
        <v>44183</v>
      </c>
      <c r="L757" s="1062">
        <f t="shared" si="145"/>
        <v>44232</v>
      </c>
      <c r="M757" s="1062">
        <f t="shared" si="145"/>
        <v>44316</v>
      </c>
      <c r="N757" s="1062">
        <f t="shared" si="145"/>
        <v>44344</v>
      </c>
      <c r="O757" s="1062">
        <f t="shared" si="145"/>
        <v>44344</v>
      </c>
      <c r="P757" s="1062">
        <f t="shared" si="145"/>
        <v>44428</v>
      </c>
      <c r="Q757" s="1062">
        <f t="shared" si="145"/>
        <v>44460</v>
      </c>
      <c r="R757" s="1062">
        <f t="shared" si="145"/>
        <v>44460</v>
      </c>
      <c r="S757" s="1062">
        <f t="shared" si="145"/>
        <v>44459</v>
      </c>
      <c r="T757" s="1062">
        <f t="shared" si="145"/>
        <v>44459</v>
      </c>
      <c r="U757" s="1062">
        <f t="shared" si="145"/>
        <v>44480</v>
      </c>
      <c r="V757" s="1062">
        <f t="shared" si="145"/>
        <v>44487</v>
      </c>
      <c r="W757" s="1062">
        <f t="shared" si="145"/>
        <v>44490</v>
      </c>
      <c r="X757" s="1062">
        <f t="shared" si="145"/>
        <v>44495</v>
      </c>
      <c r="Y757" s="1063">
        <f t="shared" si="145"/>
        <v>44520</v>
      </c>
      <c r="Z757" s="1064">
        <v>45276</v>
      </c>
      <c r="AA757" s="95"/>
    </row>
    <row r="758" spans="1:27" ht="37.5">
      <c r="A758" s="1870"/>
      <c r="B758" s="1055">
        <f t="shared" si="143"/>
        <v>72</v>
      </c>
      <c r="C758" s="1056" t="str">
        <f t="shared" si="143"/>
        <v>У_Э</v>
      </c>
      <c r="D758" s="1057" t="s">
        <v>1641</v>
      </c>
      <c r="E758" s="1058" t="s">
        <v>200</v>
      </c>
      <c r="F758" s="1057" t="s">
        <v>1641</v>
      </c>
      <c r="G758" s="1059" t="s">
        <v>859</v>
      </c>
      <c r="H758" s="1060" t="s">
        <v>1639</v>
      </c>
      <c r="I758" s="1061"/>
      <c r="J758" s="1062">
        <f t="shared" si="145"/>
        <v>44156</v>
      </c>
      <c r="K758" s="1062">
        <f t="shared" si="145"/>
        <v>44183</v>
      </c>
      <c r="L758" s="1062">
        <f t="shared" si="145"/>
        <v>44232</v>
      </c>
      <c r="M758" s="1062">
        <f t="shared" si="145"/>
        <v>44316</v>
      </c>
      <c r="N758" s="1062">
        <f t="shared" si="145"/>
        <v>44344</v>
      </c>
      <c r="O758" s="1062">
        <f t="shared" si="145"/>
        <v>44344</v>
      </c>
      <c r="P758" s="1062">
        <f t="shared" si="145"/>
        <v>44428</v>
      </c>
      <c r="Q758" s="1062">
        <f t="shared" si="145"/>
        <v>44460</v>
      </c>
      <c r="R758" s="1062">
        <f t="shared" si="145"/>
        <v>44460</v>
      </c>
      <c r="S758" s="1062">
        <f t="shared" si="145"/>
        <v>44459</v>
      </c>
      <c r="T758" s="1062">
        <f t="shared" si="145"/>
        <v>44459</v>
      </c>
      <c r="U758" s="1062">
        <f t="shared" si="145"/>
        <v>44480</v>
      </c>
      <c r="V758" s="1062">
        <f t="shared" si="145"/>
        <v>44487</v>
      </c>
      <c r="W758" s="1062">
        <f t="shared" si="145"/>
        <v>44490</v>
      </c>
      <c r="X758" s="1062">
        <f t="shared" si="145"/>
        <v>44495</v>
      </c>
      <c r="Y758" s="1063">
        <f t="shared" si="145"/>
        <v>44520</v>
      </c>
      <c r="Z758" s="1064">
        <v>45276</v>
      </c>
      <c r="AA758" s="95"/>
    </row>
    <row r="759" spans="1:27" ht="37.5">
      <c r="A759" s="1870"/>
      <c r="B759" s="1055">
        <f t="shared" si="143"/>
        <v>72</v>
      </c>
      <c r="C759" s="1056" t="str">
        <f t="shared" si="143"/>
        <v>У_Э</v>
      </c>
      <c r="D759" s="1067" t="s">
        <v>1641</v>
      </c>
      <c r="E759" s="1080" t="s">
        <v>1929</v>
      </c>
      <c r="F759" s="1067" t="s">
        <v>1641</v>
      </c>
      <c r="G759" s="1081" t="s">
        <v>859</v>
      </c>
      <c r="H759" s="1082" t="s">
        <v>1639</v>
      </c>
      <c r="I759" s="1061"/>
      <c r="J759" s="1062">
        <f t="shared" si="145"/>
        <v>44156</v>
      </c>
      <c r="K759" s="1062">
        <f t="shared" si="145"/>
        <v>44183</v>
      </c>
      <c r="L759" s="1062">
        <f t="shared" si="145"/>
        <v>44232</v>
      </c>
      <c r="M759" s="1062">
        <f t="shared" si="145"/>
        <v>44316</v>
      </c>
      <c r="N759" s="1062">
        <f t="shared" si="145"/>
        <v>44344</v>
      </c>
      <c r="O759" s="1062">
        <f t="shared" si="145"/>
        <v>44344</v>
      </c>
      <c r="P759" s="1062">
        <f t="shared" si="145"/>
        <v>44428</v>
      </c>
      <c r="Q759" s="1062">
        <f t="shared" si="145"/>
        <v>44460</v>
      </c>
      <c r="R759" s="1062">
        <f t="shared" si="145"/>
        <v>44460</v>
      </c>
      <c r="S759" s="1062">
        <f t="shared" si="145"/>
        <v>44459</v>
      </c>
      <c r="T759" s="1062">
        <f t="shared" si="145"/>
        <v>44459</v>
      </c>
      <c r="U759" s="1062">
        <f t="shared" si="145"/>
        <v>44480</v>
      </c>
      <c r="V759" s="1062">
        <f t="shared" si="145"/>
        <v>44487</v>
      </c>
      <c r="W759" s="1062">
        <f t="shared" si="145"/>
        <v>44490</v>
      </c>
      <c r="X759" s="1062">
        <f t="shared" si="145"/>
        <v>44495</v>
      </c>
      <c r="Y759" s="1063">
        <f t="shared" si="145"/>
        <v>44520</v>
      </c>
      <c r="Z759" s="1064">
        <v>45276</v>
      </c>
      <c r="AA759" s="95"/>
    </row>
    <row r="760" spans="1:27" ht="37.5">
      <c r="A760" s="1105">
        <f>A740+1</f>
        <v>69</v>
      </c>
      <c r="B760" s="1095">
        <v>73</v>
      </c>
      <c r="C760" s="1096" t="s">
        <v>858</v>
      </c>
      <c r="D760" s="1097" t="s">
        <v>1644</v>
      </c>
      <c r="E760" s="1098" t="s">
        <v>972</v>
      </c>
      <c r="F760" s="1097" t="s">
        <v>1644</v>
      </c>
      <c r="G760" s="1099" t="s">
        <v>859</v>
      </c>
      <c r="H760" s="1100" t="s">
        <v>973</v>
      </c>
      <c r="I760" s="1099" t="str">
        <f>$I$5</f>
        <v>2-х этапный ЗЗП, без ПС</v>
      </c>
      <c r="J760" s="1101">
        <f>IFERROR(VLOOKUP($D$760,'ИСХОДНИК-даты-2х'!$D$10:$AI$139,2,0),"-")</f>
        <v>44389</v>
      </c>
      <c r="K760" s="1101">
        <f>IFERROR(VLOOKUP($D$760,'ИСХОДНИК-даты-2х'!$D$10:$AI$139,3,0),"-")</f>
        <v>44417</v>
      </c>
      <c r="L760" s="1101">
        <f>IFERROR(VLOOKUP($D$760,'ИСХОДНИК-даты-2х'!$D$10:$AI$139,4,0),"-")</f>
        <v>44466</v>
      </c>
      <c r="M760" s="1102">
        <f>IFERROR(VLOOKUP($D$760,'ИСХОДНИК-даты-2х'!$D$10:$AI$139,5,0),"-")</f>
        <v>44469</v>
      </c>
      <c r="N760" s="1102">
        <f>IFERROR(VLOOKUP($D$760,'ИСХОДНИК-даты-2х'!$D$10:$AI$139,6,0),"-")</f>
        <v>44497</v>
      </c>
      <c r="O760" s="1102">
        <f>IFERROR(VLOOKUP($D$760,'ИСХОДНИК-даты-2х'!$D$10:$AI$139,7,0),"-")</f>
        <v>44497</v>
      </c>
      <c r="P760" s="1102">
        <f>IFERROR(VLOOKUP($D$760,'ИСХОДНИК-даты-2х'!$D$10:$AI$139,8,0),"-")</f>
        <v>44581</v>
      </c>
      <c r="Q760" s="1102">
        <f>IFERROR(VLOOKUP($D$760,'ИСХОДНИК-даты-2х'!$D$10:$AI$139,9,0),"-")</f>
        <v>44613</v>
      </c>
      <c r="R760" s="1102">
        <f>IFERROR(VLOOKUP($D$760,'ИСХОДНИК-даты-2х'!$D$10:$AI$139,10,0),"-")</f>
        <v>44613</v>
      </c>
      <c r="S760" s="1102">
        <f>IFERROR(VLOOKUP($D$760,'ИСХОДНИК-даты-2х'!$D$10:$AI$139,11,0),"-")</f>
        <v>44610</v>
      </c>
      <c r="T760" s="1102">
        <f>IFERROR(VLOOKUP($D$760,'ИСХОДНИК-даты-2х'!$D$10:$AI$139,12,0),"-")</f>
        <v>44610</v>
      </c>
      <c r="U760" s="1102">
        <f>IFERROR(VLOOKUP($D$760,'ИСХОДНИК-даты-2х'!$D$10:$AI$139,13,0),"-")</f>
        <v>44631</v>
      </c>
      <c r="V760" s="1102">
        <f>IFERROR(VLOOKUP($D$760,'ИСХОДНИК-даты-2х'!$D$10:$AI$139,14,0),"-")</f>
        <v>44638</v>
      </c>
      <c r="W760" s="1102">
        <f>IFERROR(VLOOKUP($D$760,'ИСХОДНИК-даты-2х'!$D$10:$AI$139,15,0),"-")</f>
        <v>44643</v>
      </c>
      <c r="X760" s="1102">
        <f>IFERROR(VLOOKUP($D$760,'ИСХОДНИК-даты-2х'!$D$10:$AI$139,16,0),"-")</f>
        <v>44648</v>
      </c>
      <c r="Y760" s="1103">
        <f>IFERROR(VLOOKUP($D$760,'ИСХОДНИК-даты-2х'!$D$10:$AI$139,17,0),"-")</f>
        <v>44673</v>
      </c>
      <c r="Z760" s="1107">
        <v>44572</v>
      </c>
      <c r="AA760" s="95"/>
    </row>
    <row r="761" spans="1:27" ht="37.5">
      <c r="A761" s="1869">
        <f>A760+1</f>
        <v>70</v>
      </c>
      <c r="B761" s="1044">
        <v>74</v>
      </c>
      <c r="C761" s="1045" t="s">
        <v>858</v>
      </c>
      <c r="D761" s="1046" t="s">
        <v>1645</v>
      </c>
      <c r="E761" s="1047" t="s">
        <v>330</v>
      </c>
      <c r="F761" s="1046" t="s">
        <v>1645</v>
      </c>
      <c r="G761" s="1048" t="s">
        <v>859</v>
      </c>
      <c r="H761" s="1049" t="s">
        <v>974</v>
      </c>
      <c r="I761" s="1050" t="str">
        <f>$I$5</f>
        <v>2-х этапный ЗЗП, без ПС</v>
      </c>
      <c r="J761" s="1051">
        <f>IFERROR(VLOOKUP($D$761,'ИСХОДНИК-даты-2х'!$D$10:$AI$139,2,0),"-")</f>
        <v>44096</v>
      </c>
      <c r="K761" s="1078">
        <f>IFERROR(VLOOKUP($D$761,'ИСХОДНИК-даты-2х'!$D$10:$AI$139,3,0),"-")</f>
        <v>44124</v>
      </c>
      <c r="L761" s="970">
        <f>IFERROR(VLOOKUP($D$761,'ИСХОДНИК-даты-2х'!$D$10:$AI$139,4,0),"-")</f>
        <v>44173</v>
      </c>
      <c r="M761" s="911">
        <f>IFERROR(VLOOKUP($D$761,'ИСХОДНИК-даты-2х'!$D$10:$AI$139,5,0),"-")</f>
        <v>44316</v>
      </c>
      <c r="N761" s="911">
        <f>IFERROR(VLOOKUP($D$761,'ИСХОДНИК-даты-2х'!$D$10:$AI$139,6,0),"-")</f>
        <v>44344</v>
      </c>
      <c r="O761" s="911">
        <f>IFERROR(VLOOKUP($D$761,'ИСХОДНИК-даты-2х'!$D$10:$AI$139,7,0),"-")</f>
        <v>44344</v>
      </c>
      <c r="P761" s="911">
        <f>IFERROR(VLOOKUP($D$761,'ИСХОДНИК-даты-2х'!$D$10:$AI$139,8,0),"-")</f>
        <v>44428</v>
      </c>
      <c r="Q761" s="911">
        <f>IFERROR(VLOOKUP($D$761,'ИСХОДНИК-даты-2х'!$D$10:$AI$139,9,0),"-")</f>
        <v>44460</v>
      </c>
      <c r="R761" s="911">
        <f>IFERROR(VLOOKUP($D$761,'ИСХОДНИК-даты-2х'!$D$10:$AI$139,10,0),"-")</f>
        <v>44460</v>
      </c>
      <c r="S761" s="911">
        <f>IFERROR(VLOOKUP($D$761,'ИСХОДНИК-даты-2х'!$D$10:$AI$139,11,0),"-")</f>
        <v>44459</v>
      </c>
      <c r="T761" s="911">
        <f>IFERROR(VLOOKUP($D$761,'ИСХОДНИК-даты-2х'!$D$10:$AI$139,12,0),"-")</f>
        <v>44459</v>
      </c>
      <c r="U761" s="911">
        <f>IFERROR(VLOOKUP($D$761,'ИСХОДНИК-даты-2х'!$D$10:$AI$139,13,0),"-")</f>
        <v>44480</v>
      </c>
      <c r="V761" s="911">
        <f>IFERROR(VLOOKUP($D$761,'ИСХОДНИК-даты-2х'!$D$10:$AI$139,14,0),"-")</f>
        <v>44487</v>
      </c>
      <c r="W761" s="911">
        <f>IFERROR(VLOOKUP($D$761,'ИСХОДНИК-даты-2х'!$D$10:$AI$139,15,0),"-")</f>
        <v>44490</v>
      </c>
      <c r="X761" s="911">
        <f>IFERROR(VLOOKUP($D$761,'ИСХОДНИК-даты-2х'!$D$10:$AI$139,16,0),"-")</f>
        <v>44495</v>
      </c>
      <c r="Y761" s="1079">
        <f>IFERROR(VLOOKUP($D$761,'ИСХОДНИК-даты-2х'!$D$10:$AI$139,17,0),"-")</f>
        <v>44520</v>
      </c>
      <c r="Z761" s="1107">
        <v>44516</v>
      </c>
      <c r="AA761" s="95"/>
    </row>
    <row r="762" spans="1:27" ht="37.5">
      <c r="A762" s="1869"/>
      <c r="B762" s="1055">
        <f t="shared" ref="B762:C772" si="146">B$761</f>
        <v>74</v>
      </c>
      <c r="C762" s="1056" t="str">
        <f t="shared" si="146"/>
        <v>У_Э</v>
      </c>
      <c r="D762" s="1057" t="s">
        <v>1645</v>
      </c>
      <c r="E762" s="1058" t="s">
        <v>326</v>
      </c>
      <c r="F762" s="1057" t="s">
        <v>1645</v>
      </c>
      <c r="G762" s="1059" t="s">
        <v>859</v>
      </c>
      <c r="H762" s="1060" t="s">
        <v>975</v>
      </c>
      <c r="I762" s="1061"/>
      <c r="J762" s="1062">
        <f t="shared" ref="J762:Y772" si="147">J$761</f>
        <v>44096</v>
      </c>
      <c r="K762" s="1062">
        <f t="shared" si="147"/>
        <v>44124</v>
      </c>
      <c r="L762" s="1062">
        <f t="shared" si="147"/>
        <v>44173</v>
      </c>
      <c r="M762" s="1062">
        <f t="shared" si="147"/>
        <v>44316</v>
      </c>
      <c r="N762" s="1062">
        <f t="shared" si="147"/>
        <v>44344</v>
      </c>
      <c r="O762" s="1062">
        <f t="shared" si="147"/>
        <v>44344</v>
      </c>
      <c r="P762" s="1062">
        <f t="shared" si="147"/>
        <v>44428</v>
      </c>
      <c r="Q762" s="1062">
        <f t="shared" si="147"/>
        <v>44460</v>
      </c>
      <c r="R762" s="1062">
        <f t="shared" si="147"/>
        <v>44460</v>
      </c>
      <c r="S762" s="1062">
        <f t="shared" si="147"/>
        <v>44459</v>
      </c>
      <c r="T762" s="1062">
        <f t="shared" si="147"/>
        <v>44459</v>
      </c>
      <c r="U762" s="1062">
        <f t="shared" si="147"/>
        <v>44480</v>
      </c>
      <c r="V762" s="1062">
        <f t="shared" si="147"/>
        <v>44487</v>
      </c>
      <c r="W762" s="1062">
        <f t="shared" si="147"/>
        <v>44490</v>
      </c>
      <c r="X762" s="1062">
        <f t="shared" si="147"/>
        <v>44495</v>
      </c>
      <c r="Y762" s="1063">
        <f t="shared" si="147"/>
        <v>44520</v>
      </c>
      <c r="Z762" s="1107">
        <v>44786</v>
      </c>
      <c r="AA762" s="95"/>
    </row>
    <row r="763" spans="1:27" ht="37.5">
      <c r="A763" s="1869"/>
      <c r="B763" s="1055">
        <f t="shared" si="146"/>
        <v>74</v>
      </c>
      <c r="C763" s="1056" t="str">
        <f t="shared" si="146"/>
        <v>У_Э</v>
      </c>
      <c r="D763" s="1057" t="s">
        <v>1645</v>
      </c>
      <c r="E763" s="1058" t="s">
        <v>328</v>
      </c>
      <c r="F763" s="1057" t="s">
        <v>1645</v>
      </c>
      <c r="G763" s="1059" t="s">
        <v>859</v>
      </c>
      <c r="H763" s="1060" t="s">
        <v>976</v>
      </c>
      <c r="I763" s="1061"/>
      <c r="J763" s="1062">
        <f t="shared" si="147"/>
        <v>44096</v>
      </c>
      <c r="K763" s="1062">
        <f t="shared" si="147"/>
        <v>44124</v>
      </c>
      <c r="L763" s="1062">
        <f t="shared" si="147"/>
        <v>44173</v>
      </c>
      <c r="M763" s="1062">
        <f t="shared" si="147"/>
        <v>44316</v>
      </c>
      <c r="N763" s="1062">
        <f t="shared" si="147"/>
        <v>44344</v>
      </c>
      <c r="O763" s="1062">
        <f t="shared" si="147"/>
        <v>44344</v>
      </c>
      <c r="P763" s="1062">
        <f t="shared" si="147"/>
        <v>44428</v>
      </c>
      <c r="Q763" s="1062">
        <f t="shared" si="147"/>
        <v>44460</v>
      </c>
      <c r="R763" s="1062">
        <f t="shared" si="147"/>
        <v>44460</v>
      </c>
      <c r="S763" s="1062">
        <f t="shared" si="147"/>
        <v>44459</v>
      </c>
      <c r="T763" s="1062">
        <f t="shared" si="147"/>
        <v>44459</v>
      </c>
      <c r="U763" s="1062">
        <f t="shared" si="147"/>
        <v>44480</v>
      </c>
      <c r="V763" s="1062">
        <f t="shared" si="147"/>
        <v>44487</v>
      </c>
      <c r="W763" s="1062">
        <f t="shared" si="147"/>
        <v>44490</v>
      </c>
      <c r="X763" s="1062">
        <f t="shared" si="147"/>
        <v>44495</v>
      </c>
      <c r="Y763" s="1063">
        <f t="shared" si="147"/>
        <v>44520</v>
      </c>
      <c r="Z763" s="1107">
        <v>44864</v>
      </c>
      <c r="AA763" s="95"/>
    </row>
    <row r="764" spans="1:27" ht="37.5">
      <c r="A764" s="1869"/>
      <c r="B764" s="1055">
        <f t="shared" si="146"/>
        <v>74</v>
      </c>
      <c r="C764" s="1056" t="str">
        <f t="shared" si="146"/>
        <v>У_Э</v>
      </c>
      <c r="D764" s="1057" t="s">
        <v>1645</v>
      </c>
      <c r="E764" s="1058" t="s">
        <v>332</v>
      </c>
      <c r="F764" s="1057" t="s">
        <v>1645</v>
      </c>
      <c r="G764" s="1059" t="s">
        <v>859</v>
      </c>
      <c r="H764" s="1060" t="s">
        <v>977</v>
      </c>
      <c r="I764" s="1061"/>
      <c r="J764" s="1062">
        <f t="shared" si="147"/>
        <v>44096</v>
      </c>
      <c r="K764" s="1062">
        <f t="shared" si="147"/>
        <v>44124</v>
      </c>
      <c r="L764" s="1062">
        <f t="shared" si="147"/>
        <v>44173</v>
      </c>
      <c r="M764" s="1062">
        <f t="shared" si="147"/>
        <v>44316</v>
      </c>
      <c r="N764" s="1062">
        <f t="shared" si="147"/>
        <v>44344</v>
      </c>
      <c r="O764" s="1062">
        <f t="shared" si="147"/>
        <v>44344</v>
      </c>
      <c r="P764" s="1062">
        <f t="shared" si="147"/>
        <v>44428</v>
      </c>
      <c r="Q764" s="1062">
        <f t="shared" si="147"/>
        <v>44460</v>
      </c>
      <c r="R764" s="1062">
        <f t="shared" si="147"/>
        <v>44460</v>
      </c>
      <c r="S764" s="1062">
        <f t="shared" si="147"/>
        <v>44459</v>
      </c>
      <c r="T764" s="1062">
        <f t="shared" si="147"/>
        <v>44459</v>
      </c>
      <c r="U764" s="1062">
        <f t="shared" si="147"/>
        <v>44480</v>
      </c>
      <c r="V764" s="1062">
        <f t="shared" si="147"/>
        <v>44487</v>
      </c>
      <c r="W764" s="1062">
        <f t="shared" si="147"/>
        <v>44490</v>
      </c>
      <c r="X764" s="1062">
        <f t="shared" si="147"/>
        <v>44495</v>
      </c>
      <c r="Y764" s="1063">
        <f t="shared" si="147"/>
        <v>44520</v>
      </c>
      <c r="Z764" s="1107">
        <v>44806</v>
      </c>
      <c r="AA764" s="95"/>
    </row>
    <row r="765" spans="1:27" ht="37.5">
      <c r="A765" s="1869"/>
      <c r="B765" s="1055">
        <f t="shared" si="146"/>
        <v>74</v>
      </c>
      <c r="C765" s="1056" t="str">
        <f t="shared" si="146"/>
        <v>У_Э</v>
      </c>
      <c r="D765" s="1057" t="s">
        <v>1645</v>
      </c>
      <c r="E765" s="1058" t="s">
        <v>334</v>
      </c>
      <c r="F765" s="1057" t="s">
        <v>1645</v>
      </c>
      <c r="G765" s="1059" t="s">
        <v>859</v>
      </c>
      <c r="H765" s="1060" t="s">
        <v>977</v>
      </c>
      <c r="I765" s="1061"/>
      <c r="J765" s="1062">
        <f t="shared" si="147"/>
        <v>44096</v>
      </c>
      <c r="K765" s="1062">
        <f t="shared" si="147"/>
        <v>44124</v>
      </c>
      <c r="L765" s="1062">
        <f t="shared" si="147"/>
        <v>44173</v>
      </c>
      <c r="M765" s="1062">
        <f t="shared" si="147"/>
        <v>44316</v>
      </c>
      <c r="N765" s="1062">
        <f t="shared" si="147"/>
        <v>44344</v>
      </c>
      <c r="O765" s="1062">
        <f t="shared" si="147"/>
        <v>44344</v>
      </c>
      <c r="P765" s="1062">
        <f t="shared" si="147"/>
        <v>44428</v>
      </c>
      <c r="Q765" s="1062">
        <f t="shared" si="147"/>
        <v>44460</v>
      </c>
      <c r="R765" s="1062">
        <f t="shared" si="147"/>
        <v>44460</v>
      </c>
      <c r="S765" s="1062">
        <f t="shared" si="147"/>
        <v>44459</v>
      </c>
      <c r="T765" s="1062">
        <f t="shared" si="147"/>
        <v>44459</v>
      </c>
      <c r="U765" s="1062">
        <f t="shared" si="147"/>
        <v>44480</v>
      </c>
      <c r="V765" s="1062">
        <f t="shared" si="147"/>
        <v>44487</v>
      </c>
      <c r="W765" s="1062">
        <f t="shared" si="147"/>
        <v>44490</v>
      </c>
      <c r="X765" s="1062">
        <f t="shared" si="147"/>
        <v>44495</v>
      </c>
      <c r="Y765" s="1063">
        <f t="shared" si="147"/>
        <v>44520</v>
      </c>
      <c r="Z765" s="1107">
        <v>44846</v>
      </c>
      <c r="AA765" s="95"/>
    </row>
    <row r="766" spans="1:27" ht="37.5">
      <c r="A766" s="1869"/>
      <c r="B766" s="1055">
        <f t="shared" si="146"/>
        <v>74</v>
      </c>
      <c r="C766" s="1056" t="str">
        <f t="shared" si="146"/>
        <v>У_Э</v>
      </c>
      <c r="D766" s="1057" t="s">
        <v>1645</v>
      </c>
      <c r="E766" s="1058" t="s">
        <v>336</v>
      </c>
      <c r="F766" s="1057" t="s">
        <v>1645</v>
      </c>
      <c r="G766" s="1059" t="s">
        <v>859</v>
      </c>
      <c r="H766" s="1060" t="s">
        <v>977</v>
      </c>
      <c r="I766" s="1061"/>
      <c r="J766" s="1062">
        <f t="shared" si="147"/>
        <v>44096</v>
      </c>
      <c r="K766" s="1062">
        <f t="shared" si="147"/>
        <v>44124</v>
      </c>
      <c r="L766" s="1062">
        <f t="shared" si="147"/>
        <v>44173</v>
      </c>
      <c r="M766" s="1062">
        <f t="shared" si="147"/>
        <v>44316</v>
      </c>
      <c r="N766" s="1062">
        <f t="shared" si="147"/>
        <v>44344</v>
      </c>
      <c r="O766" s="1062">
        <f t="shared" si="147"/>
        <v>44344</v>
      </c>
      <c r="P766" s="1062">
        <f t="shared" si="147"/>
        <v>44428</v>
      </c>
      <c r="Q766" s="1062">
        <f t="shared" si="147"/>
        <v>44460</v>
      </c>
      <c r="R766" s="1062">
        <f t="shared" si="147"/>
        <v>44460</v>
      </c>
      <c r="S766" s="1062">
        <f t="shared" si="147"/>
        <v>44459</v>
      </c>
      <c r="T766" s="1062">
        <f t="shared" si="147"/>
        <v>44459</v>
      </c>
      <c r="U766" s="1062">
        <f t="shared" si="147"/>
        <v>44480</v>
      </c>
      <c r="V766" s="1062">
        <f t="shared" si="147"/>
        <v>44487</v>
      </c>
      <c r="W766" s="1062">
        <f t="shared" si="147"/>
        <v>44490</v>
      </c>
      <c r="X766" s="1062">
        <f t="shared" si="147"/>
        <v>44495</v>
      </c>
      <c r="Y766" s="1063">
        <f t="shared" si="147"/>
        <v>44520</v>
      </c>
      <c r="Z766" s="1107">
        <v>44846</v>
      </c>
      <c r="AA766" s="95"/>
    </row>
    <row r="767" spans="1:27" ht="37.5">
      <c r="A767" s="1869"/>
      <c r="B767" s="1055">
        <f t="shared" si="146"/>
        <v>74</v>
      </c>
      <c r="C767" s="1056" t="str">
        <f t="shared" si="146"/>
        <v>У_Э</v>
      </c>
      <c r="D767" s="1057" t="s">
        <v>1645</v>
      </c>
      <c r="E767" s="1058" t="s">
        <v>338</v>
      </c>
      <c r="F767" s="1057" t="s">
        <v>1645</v>
      </c>
      <c r="G767" s="1059" t="s">
        <v>859</v>
      </c>
      <c r="H767" s="1060" t="s">
        <v>977</v>
      </c>
      <c r="I767" s="1061"/>
      <c r="J767" s="1062">
        <f t="shared" si="147"/>
        <v>44096</v>
      </c>
      <c r="K767" s="1062">
        <f t="shared" si="147"/>
        <v>44124</v>
      </c>
      <c r="L767" s="1062">
        <f t="shared" si="147"/>
        <v>44173</v>
      </c>
      <c r="M767" s="1062">
        <f t="shared" si="147"/>
        <v>44316</v>
      </c>
      <c r="N767" s="1062">
        <f t="shared" si="147"/>
        <v>44344</v>
      </c>
      <c r="O767" s="1062">
        <f t="shared" si="147"/>
        <v>44344</v>
      </c>
      <c r="P767" s="1062">
        <f t="shared" si="147"/>
        <v>44428</v>
      </c>
      <c r="Q767" s="1062">
        <f t="shared" si="147"/>
        <v>44460</v>
      </c>
      <c r="R767" s="1062">
        <f t="shared" si="147"/>
        <v>44460</v>
      </c>
      <c r="S767" s="1062">
        <f t="shared" si="147"/>
        <v>44459</v>
      </c>
      <c r="T767" s="1062">
        <f t="shared" si="147"/>
        <v>44459</v>
      </c>
      <c r="U767" s="1062">
        <f t="shared" si="147"/>
        <v>44480</v>
      </c>
      <c r="V767" s="1062">
        <f t="shared" si="147"/>
        <v>44487</v>
      </c>
      <c r="W767" s="1062">
        <f t="shared" si="147"/>
        <v>44490</v>
      </c>
      <c r="X767" s="1062">
        <f t="shared" si="147"/>
        <v>44495</v>
      </c>
      <c r="Y767" s="1063">
        <f t="shared" si="147"/>
        <v>44520</v>
      </c>
      <c r="Z767" s="1107">
        <v>44816</v>
      </c>
      <c r="AA767" s="95"/>
    </row>
    <row r="768" spans="1:27" ht="37.5">
      <c r="A768" s="1869"/>
      <c r="B768" s="1055">
        <f t="shared" si="146"/>
        <v>74</v>
      </c>
      <c r="C768" s="1056" t="str">
        <f t="shared" si="146"/>
        <v>У_Э</v>
      </c>
      <c r="D768" s="1057" t="s">
        <v>1645</v>
      </c>
      <c r="E768" s="1058" t="s">
        <v>340</v>
      </c>
      <c r="F768" s="1057" t="s">
        <v>1645</v>
      </c>
      <c r="G768" s="1059" t="s">
        <v>859</v>
      </c>
      <c r="H768" s="1060" t="s">
        <v>978</v>
      </c>
      <c r="I768" s="1061"/>
      <c r="J768" s="1062">
        <f t="shared" si="147"/>
        <v>44096</v>
      </c>
      <c r="K768" s="1062">
        <f t="shared" si="147"/>
        <v>44124</v>
      </c>
      <c r="L768" s="1062">
        <f t="shared" si="147"/>
        <v>44173</v>
      </c>
      <c r="M768" s="1062">
        <f t="shared" si="147"/>
        <v>44316</v>
      </c>
      <c r="N768" s="1062">
        <f t="shared" si="147"/>
        <v>44344</v>
      </c>
      <c r="O768" s="1062">
        <f t="shared" si="147"/>
        <v>44344</v>
      </c>
      <c r="P768" s="1062">
        <f t="shared" si="147"/>
        <v>44428</v>
      </c>
      <c r="Q768" s="1062">
        <f t="shared" si="147"/>
        <v>44460</v>
      </c>
      <c r="R768" s="1062">
        <f t="shared" si="147"/>
        <v>44460</v>
      </c>
      <c r="S768" s="1062">
        <f t="shared" si="147"/>
        <v>44459</v>
      </c>
      <c r="T768" s="1062">
        <f t="shared" si="147"/>
        <v>44459</v>
      </c>
      <c r="U768" s="1062">
        <f t="shared" si="147"/>
        <v>44480</v>
      </c>
      <c r="V768" s="1062">
        <f t="shared" si="147"/>
        <v>44487</v>
      </c>
      <c r="W768" s="1062">
        <f t="shared" si="147"/>
        <v>44490</v>
      </c>
      <c r="X768" s="1062">
        <f t="shared" si="147"/>
        <v>44495</v>
      </c>
      <c r="Y768" s="1063">
        <f t="shared" si="147"/>
        <v>44520</v>
      </c>
      <c r="Z768" s="1107">
        <v>45154</v>
      </c>
      <c r="AA768" s="95"/>
    </row>
    <row r="769" spans="1:27" ht="37.5">
      <c r="A769" s="1869"/>
      <c r="B769" s="1055">
        <f t="shared" si="146"/>
        <v>74</v>
      </c>
      <c r="C769" s="1056" t="str">
        <f t="shared" si="146"/>
        <v>У_Э</v>
      </c>
      <c r="D769" s="1057" t="s">
        <v>1645</v>
      </c>
      <c r="E769" s="1058" t="s">
        <v>342</v>
      </c>
      <c r="F769" s="1057" t="s">
        <v>1645</v>
      </c>
      <c r="G769" s="1059" t="s">
        <v>859</v>
      </c>
      <c r="H769" s="1060" t="s">
        <v>978</v>
      </c>
      <c r="I769" s="1061"/>
      <c r="J769" s="1062">
        <f t="shared" si="147"/>
        <v>44096</v>
      </c>
      <c r="K769" s="1062">
        <f t="shared" si="147"/>
        <v>44124</v>
      </c>
      <c r="L769" s="1062">
        <f t="shared" si="147"/>
        <v>44173</v>
      </c>
      <c r="M769" s="1062">
        <f t="shared" si="147"/>
        <v>44316</v>
      </c>
      <c r="N769" s="1062">
        <f t="shared" si="147"/>
        <v>44344</v>
      </c>
      <c r="O769" s="1062">
        <f t="shared" si="147"/>
        <v>44344</v>
      </c>
      <c r="P769" s="1062">
        <f t="shared" si="147"/>
        <v>44428</v>
      </c>
      <c r="Q769" s="1062">
        <f t="shared" si="147"/>
        <v>44460</v>
      </c>
      <c r="R769" s="1062">
        <f t="shared" si="147"/>
        <v>44460</v>
      </c>
      <c r="S769" s="1062">
        <f t="shared" si="147"/>
        <v>44459</v>
      </c>
      <c r="T769" s="1062">
        <f t="shared" si="147"/>
        <v>44459</v>
      </c>
      <c r="U769" s="1062">
        <f t="shared" si="147"/>
        <v>44480</v>
      </c>
      <c r="V769" s="1062">
        <f t="shared" si="147"/>
        <v>44487</v>
      </c>
      <c r="W769" s="1062">
        <f t="shared" si="147"/>
        <v>44490</v>
      </c>
      <c r="X769" s="1062">
        <f t="shared" si="147"/>
        <v>44495</v>
      </c>
      <c r="Y769" s="1063">
        <f t="shared" si="147"/>
        <v>44520</v>
      </c>
      <c r="Z769" s="1107">
        <v>45164</v>
      </c>
      <c r="AA769" s="95"/>
    </row>
    <row r="770" spans="1:27" ht="37.5">
      <c r="A770" s="1869"/>
      <c r="B770" s="1055">
        <f t="shared" si="146"/>
        <v>74</v>
      </c>
      <c r="C770" s="1056" t="str">
        <f t="shared" si="146"/>
        <v>У_Э</v>
      </c>
      <c r="D770" s="1057" t="s">
        <v>1645</v>
      </c>
      <c r="E770" s="1058" t="s">
        <v>344</v>
      </c>
      <c r="F770" s="1057" t="s">
        <v>1645</v>
      </c>
      <c r="G770" s="1059" t="s">
        <v>859</v>
      </c>
      <c r="H770" s="1060" t="s">
        <v>978</v>
      </c>
      <c r="I770" s="1061"/>
      <c r="J770" s="1062">
        <f t="shared" si="147"/>
        <v>44096</v>
      </c>
      <c r="K770" s="1062">
        <f t="shared" si="147"/>
        <v>44124</v>
      </c>
      <c r="L770" s="1062">
        <f t="shared" si="147"/>
        <v>44173</v>
      </c>
      <c r="M770" s="1062">
        <f t="shared" si="147"/>
        <v>44316</v>
      </c>
      <c r="N770" s="1062">
        <f t="shared" si="147"/>
        <v>44344</v>
      </c>
      <c r="O770" s="1062">
        <f t="shared" si="147"/>
        <v>44344</v>
      </c>
      <c r="P770" s="1062">
        <f t="shared" si="147"/>
        <v>44428</v>
      </c>
      <c r="Q770" s="1062">
        <f t="shared" si="147"/>
        <v>44460</v>
      </c>
      <c r="R770" s="1062">
        <f t="shared" si="147"/>
        <v>44460</v>
      </c>
      <c r="S770" s="1062">
        <f t="shared" si="147"/>
        <v>44459</v>
      </c>
      <c r="T770" s="1062">
        <f t="shared" si="147"/>
        <v>44459</v>
      </c>
      <c r="U770" s="1062">
        <f t="shared" si="147"/>
        <v>44480</v>
      </c>
      <c r="V770" s="1062">
        <f t="shared" si="147"/>
        <v>44487</v>
      </c>
      <c r="W770" s="1062">
        <f t="shared" si="147"/>
        <v>44490</v>
      </c>
      <c r="X770" s="1062">
        <f t="shared" si="147"/>
        <v>44495</v>
      </c>
      <c r="Y770" s="1063">
        <f t="shared" si="147"/>
        <v>44520</v>
      </c>
      <c r="Z770" s="1107">
        <v>45164</v>
      </c>
      <c r="AA770" s="95"/>
    </row>
    <row r="771" spans="1:27" ht="37.5">
      <c r="A771" s="1869"/>
      <c r="B771" s="1055">
        <f t="shared" si="146"/>
        <v>74</v>
      </c>
      <c r="C771" s="1056" t="str">
        <f t="shared" si="146"/>
        <v>У_Э</v>
      </c>
      <c r="D771" s="1057" t="s">
        <v>1645</v>
      </c>
      <c r="E771" s="1058" t="s">
        <v>346</v>
      </c>
      <c r="F771" s="1057" t="s">
        <v>1645</v>
      </c>
      <c r="G771" s="1059" t="s">
        <v>859</v>
      </c>
      <c r="H771" s="1060" t="s">
        <v>978</v>
      </c>
      <c r="I771" s="1061"/>
      <c r="J771" s="1062">
        <f t="shared" si="147"/>
        <v>44096</v>
      </c>
      <c r="K771" s="1062">
        <f t="shared" si="147"/>
        <v>44124</v>
      </c>
      <c r="L771" s="1062">
        <f t="shared" si="147"/>
        <v>44173</v>
      </c>
      <c r="M771" s="1062">
        <f t="shared" si="147"/>
        <v>44316</v>
      </c>
      <c r="N771" s="1062">
        <f t="shared" si="147"/>
        <v>44344</v>
      </c>
      <c r="O771" s="1062">
        <f t="shared" si="147"/>
        <v>44344</v>
      </c>
      <c r="P771" s="1062">
        <f t="shared" si="147"/>
        <v>44428</v>
      </c>
      <c r="Q771" s="1062">
        <f t="shared" si="147"/>
        <v>44460</v>
      </c>
      <c r="R771" s="1062">
        <f t="shared" si="147"/>
        <v>44460</v>
      </c>
      <c r="S771" s="1062">
        <f t="shared" si="147"/>
        <v>44459</v>
      </c>
      <c r="T771" s="1062">
        <f t="shared" si="147"/>
        <v>44459</v>
      </c>
      <c r="U771" s="1062">
        <f t="shared" si="147"/>
        <v>44480</v>
      </c>
      <c r="V771" s="1062">
        <f t="shared" si="147"/>
        <v>44487</v>
      </c>
      <c r="W771" s="1062">
        <f t="shared" si="147"/>
        <v>44490</v>
      </c>
      <c r="X771" s="1062">
        <f t="shared" si="147"/>
        <v>44495</v>
      </c>
      <c r="Y771" s="1063">
        <f t="shared" si="147"/>
        <v>44520</v>
      </c>
      <c r="Z771" s="1107">
        <v>45164</v>
      </c>
      <c r="AA771" s="95"/>
    </row>
    <row r="772" spans="1:27" ht="37.5">
      <c r="A772" s="1869"/>
      <c r="B772" s="1065">
        <f t="shared" si="146"/>
        <v>74</v>
      </c>
      <c r="C772" s="1066" t="str">
        <f t="shared" si="146"/>
        <v>У_Э</v>
      </c>
      <c r="D772" s="1067" t="s">
        <v>1645</v>
      </c>
      <c r="E772" s="1068" t="s">
        <v>380</v>
      </c>
      <c r="F772" s="1067" t="s">
        <v>1645</v>
      </c>
      <c r="G772" s="1069" t="s">
        <v>859</v>
      </c>
      <c r="H772" s="1070" t="s">
        <v>979</v>
      </c>
      <c r="I772" s="1071"/>
      <c r="J772" s="1072">
        <f t="shared" si="147"/>
        <v>44096</v>
      </c>
      <c r="K772" s="1072">
        <f t="shared" si="147"/>
        <v>44124</v>
      </c>
      <c r="L772" s="1072">
        <f t="shared" si="147"/>
        <v>44173</v>
      </c>
      <c r="M772" s="1072">
        <f t="shared" si="147"/>
        <v>44316</v>
      </c>
      <c r="N772" s="1072">
        <f t="shared" si="147"/>
        <v>44344</v>
      </c>
      <c r="O772" s="1072">
        <f t="shared" si="147"/>
        <v>44344</v>
      </c>
      <c r="P772" s="1072">
        <f t="shared" si="147"/>
        <v>44428</v>
      </c>
      <c r="Q772" s="1072">
        <f t="shared" si="147"/>
        <v>44460</v>
      </c>
      <c r="R772" s="1072">
        <f t="shared" si="147"/>
        <v>44460</v>
      </c>
      <c r="S772" s="1072">
        <f t="shared" si="147"/>
        <v>44459</v>
      </c>
      <c r="T772" s="1072">
        <f t="shared" si="147"/>
        <v>44459</v>
      </c>
      <c r="U772" s="1072">
        <f t="shared" si="147"/>
        <v>44480</v>
      </c>
      <c r="V772" s="1072">
        <f t="shared" si="147"/>
        <v>44487</v>
      </c>
      <c r="W772" s="1072">
        <f t="shared" si="147"/>
        <v>44490</v>
      </c>
      <c r="X772" s="1072">
        <f t="shared" si="147"/>
        <v>44495</v>
      </c>
      <c r="Y772" s="1073">
        <f t="shared" si="147"/>
        <v>44520</v>
      </c>
      <c r="Z772" s="1107">
        <v>44586</v>
      </c>
      <c r="AA772" s="95"/>
    </row>
    <row r="773" spans="1:27" ht="37.5">
      <c r="A773" s="1105">
        <f>A761+1</f>
        <v>71</v>
      </c>
      <c r="B773" s="1095">
        <v>75</v>
      </c>
      <c r="C773" s="1096" t="s">
        <v>858</v>
      </c>
      <c r="D773" s="1097" t="s">
        <v>1646</v>
      </c>
      <c r="E773" s="1098" t="s">
        <v>1642</v>
      </c>
      <c r="F773" s="1097" t="s">
        <v>1646</v>
      </c>
      <c r="G773" s="1099" t="s">
        <v>859</v>
      </c>
      <c r="H773" s="1100" t="s">
        <v>1643</v>
      </c>
      <c r="I773" s="1099" t="str">
        <f>$I$5</f>
        <v>2-х этапный ЗЗП, без ПС</v>
      </c>
      <c r="J773" s="1101" t="str">
        <f>IFERROR(VLOOKUP($D$773,'ИСХОДНИК-даты-2х'!$D$10:$AI$139,2,0),"-")</f>
        <v>-</v>
      </c>
      <c r="K773" s="1101" t="str">
        <f>IFERROR(VLOOKUP($D$773,'ИСХОДНИК-даты-2х'!$D$10:$AI$139,3,0),"-")</f>
        <v>-</v>
      </c>
      <c r="L773" s="1101" t="str">
        <f>IFERROR(VLOOKUP($D$773,'ИСХОДНИК-даты-2х'!$D$10:$AI$139,4,0),"-")</f>
        <v>-</v>
      </c>
      <c r="M773" s="1102" t="str">
        <f>IFERROR(VLOOKUP($D$773,'ИСХОДНИК-даты-2х'!$D$10:$AI$139,5,0),"-")</f>
        <v>-</v>
      </c>
      <c r="N773" s="1102" t="str">
        <f>IFERROR(VLOOKUP($D$773,'ИСХОДНИК-даты-2х'!$D$10:$AI$139,6,0),"-")</f>
        <v>-</v>
      </c>
      <c r="O773" s="1102" t="str">
        <f>IFERROR(VLOOKUP($D$773,'ИСХОДНИК-даты-2х'!$D$10:$AI$139,7,0),"-")</f>
        <v>-</v>
      </c>
      <c r="P773" s="1102" t="str">
        <f>IFERROR(VLOOKUP($D$773,'ИСХОДНИК-даты-2х'!$D$10:$AI$139,8,0),"-")</f>
        <v>-</v>
      </c>
      <c r="Q773" s="1102" t="str">
        <f>IFERROR(VLOOKUP($D$773,'ИСХОДНИК-даты-2х'!$D$10:$AI$139,9,0),"-")</f>
        <v>-</v>
      </c>
      <c r="R773" s="1102" t="str">
        <f>IFERROR(VLOOKUP($D$773,'ИСХОДНИК-даты-2х'!$D$10:$AI$139,10,0),"-")</f>
        <v>-</v>
      </c>
      <c r="S773" s="1102" t="str">
        <f>IFERROR(VLOOKUP($D$773,'ИСХОДНИК-даты-2х'!$D$10:$AI$139,11,0),"-")</f>
        <v>-</v>
      </c>
      <c r="T773" s="1102" t="str">
        <f>IFERROR(VLOOKUP($D$773,'ИСХОДНИК-даты-2х'!$D$10:$AI$139,12,0),"-")</f>
        <v>-</v>
      </c>
      <c r="U773" s="1102" t="str">
        <f>IFERROR(VLOOKUP($D$773,'ИСХОДНИК-даты-2х'!$D$10:$AI$139,13,0),"-")</f>
        <v>-</v>
      </c>
      <c r="V773" s="1102" t="str">
        <f>IFERROR(VLOOKUP($D$773,'ИСХОДНИК-даты-2х'!$D$10:$AI$139,14,0),"-")</f>
        <v>-</v>
      </c>
      <c r="W773" s="1102" t="str">
        <f>IFERROR(VLOOKUP($D$773,'ИСХОДНИК-даты-2х'!$D$10:$AI$139,15,0),"-")</f>
        <v>-</v>
      </c>
      <c r="X773" s="1102" t="str">
        <f>IFERROR(VLOOKUP($D$773,'ИСХОДНИК-даты-2х'!$D$10:$AI$139,16,0),"-")</f>
        <v>-</v>
      </c>
      <c r="Y773" s="1103" t="str">
        <f>IFERROR(VLOOKUP($D$773,'ИСХОДНИК-даты-2х'!$D$10:$AI$139,17,0),"-")</f>
        <v>-</v>
      </c>
      <c r="Z773" s="1107">
        <v>44390</v>
      </c>
      <c r="AA773" s="95"/>
    </row>
    <row r="774" spans="1:27" ht="37.5">
      <c r="A774" s="1869">
        <f>A773+1</f>
        <v>72</v>
      </c>
      <c r="B774" s="1044">
        <v>76</v>
      </c>
      <c r="C774" s="1045" t="s">
        <v>858</v>
      </c>
      <c r="D774" s="1046" t="s">
        <v>1647</v>
      </c>
      <c r="E774" s="1047" t="s">
        <v>505</v>
      </c>
      <c r="F774" s="1046" t="s">
        <v>1647</v>
      </c>
      <c r="G774" s="1048" t="s">
        <v>859</v>
      </c>
      <c r="H774" s="1049" t="s">
        <v>980</v>
      </c>
      <c r="I774" s="1050" t="str">
        <f>$I$5</f>
        <v>2-х этапный ЗЗП, без ПС</v>
      </c>
      <c r="J774" s="1051">
        <f>IFERROR(VLOOKUP($D$774,'ИСХОДНИК-даты-2х'!$D$10:$AI$139,2,0),"-")</f>
        <v>44154</v>
      </c>
      <c r="K774" s="1078">
        <f>IFERROR(VLOOKUP($D$774,'ИСХОДНИК-даты-2х'!$D$10:$AI$139,3,0),"-")</f>
        <v>44182</v>
      </c>
      <c r="L774" s="970">
        <f>IFERROR(VLOOKUP($D$774,'ИСХОДНИК-даты-2х'!$D$10:$AI$139,4,0),"-")</f>
        <v>44231</v>
      </c>
      <c r="M774" s="911">
        <f>IFERROR(VLOOKUP($D$774,'ИСХОДНИК-даты-2х'!$D$10:$AI$139,5,0),"-")</f>
        <v>44316</v>
      </c>
      <c r="N774" s="911">
        <f>IFERROR(VLOOKUP($D$774,'ИСХОДНИК-даты-2х'!$D$10:$AI$139,6,0),"-")</f>
        <v>44344</v>
      </c>
      <c r="O774" s="911">
        <f>IFERROR(VLOOKUP($D$774,'ИСХОДНИК-даты-2х'!$D$10:$AI$139,7,0),"-")</f>
        <v>44344</v>
      </c>
      <c r="P774" s="911">
        <f>IFERROR(VLOOKUP($D$774,'ИСХОДНИК-даты-2х'!$D$10:$AI$139,8,0),"-")</f>
        <v>44428</v>
      </c>
      <c r="Q774" s="911">
        <f>IFERROR(VLOOKUP($D$774,'ИСХОДНИК-даты-2х'!$D$10:$AI$139,9,0),"-")</f>
        <v>44460</v>
      </c>
      <c r="R774" s="911">
        <f>IFERROR(VLOOKUP($D$774,'ИСХОДНИК-даты-2х'!$D$10:$AI$139,10,0),"-")</f>
        <v>44460</v>
      </c>
      <c r="S774" s="911">
        <f>IFERROR(VLOOKUP($D$774,'ИСХОДНИК-даты-2х'!$D$10:$AI$139,11,0),"-")</f>
        <v>44459</v>
      </c>
      <c r="T774" s="911">
        <f>IFERROR(VLOOKUP($D$774,'ИСХОДНИК-даты-2х'!$D$10:$AI$139,12,0),"-")</f>
        <v>44459</v>
      </c>
      <c r="U774" s="911">
        <f>IFERROR(VLOOKUP($D$774,'ИСХОДНИК-даты-2х'!$D$10:$AI$139,13,0),"-")</f>
        <v>44480</v>
      </c>
      <c r="V774" s="911">
        <f>IFERROR(VLOOKUP($D$774,'ИСХОДНИК-даты-2х'!$D$10:$AI$139,14,0),"-")</f>
        <v>44487</v>
      </c>
      <c r="W774" s="911">
        <f>IFERROR(VLOOKUP($D$774,'ИСХОДНИК-даты-2х'!$D$10:$AI$139,15,0),"-")</f>
        <v>44490</v>
      </c>
      <c r="X774" s="911">
        <f>IFERROR(VLOOKUP($D$774,'ИСХОДНИК-даты-2х'!$D$10:$AI$139,16,0),"-")</f>
        <v>44495</v>
      </c>
      <c r="Y774" s="1079">
        <f>IFERROR(VLOOKUP($D$774,'ИСХОДНИК-даты-2х'!$D$10:$AI$139,17,0),"-")</f>
        <v>44520</v>
      </c>
      <c r="Z774" s="1107">
        <v>44547</v>
      </c>
      <c r="AA774" s="95"/>
    </row>
    <row r="775" spans="1:27" ht="37.5">
      <c r="A775" s="1869"/>
      <c r="B775" s="1055">
        <f t="shared" ref="B775:C792" si="148">B$774</f>
        <v>76</v>
      </c>
      <c r="C775" s="1056" t="str">
        <f t="shared" si="148"/>
        <v>У_Э</v>
      </c>
      <c r="D775" s="1057" t="s">
        <v>1647</v>
      </c>
      <c r="E775" s="1058" t="s">
        <v>501</v>
      </c>
      <c r="F775" s="1057" t="s">
        <v>1647</v>
      </c>
      <c r="G775" s="1059" t="s">
        <v>859</v>
      </c>
      <c r="H775" s="1060" t="s">
        <v>981</v>
      </c>
      <c r="I775" s="1061"/>
      <c r="J775" s="1062">
        <f t="shared" ref="J775:Y784" si="149">J$774</f>
        <v>44154</v>
      </c>
      <c r="K775" s="1062">
        <f t="shared" si="149"/>
        <v>44182</v>
      </c>
      <c r="L775" s="1062">
        <f t="shared" si="149"/>
        <v>44231</v>
      </c>
      <c r="M775" s="1062">
        <f t="shared" si="149"/>
        <v>44316</v>
      </c>
      <c r="N775" s="1062">
        <f t="shared" si="149"/>
        <v>44344</v>
      </c>
      <c r="O775" s="1062">
        <f t="shared" si="149"/>
        <v>44344</v>
      </c>
      <c r="P775" s="1062">
        <f t="shared" si="149"/>
        <v>44428</v>
      </c>
      <c r="Q775" s="1062">
        <f t="shared" si="149"/>
        <v>44460</v>
      </c>
      <c r="R775" s="1062">
        <f t="shared" si="149"/>
        <v>44460</v>
      </c>
      <c r="S775" s="1062">
        <f t="shared" si="149"/>
        <v>44459</v>
      </c>
      <c r="T775" s="1062">
        <f t="shared" si="149"/>
        <v>44459</v>
      </c>
      <c r="U775" s="1062">
        <f t="shared" si="149"/>
        <v>44480</v>
      </c>
      <c r="V775" s="1062">
        <f t="shared" si="149"/>
        <v>44487</v>
      </c>
      <c r="W775" s="1062">
        <f t="shared" si="149"/>
        <v>44490</v>
      </c>
      <c r="X775" s="1062">
        <f t="shared" si="149"/>
        <v>44495</v>
      </c>
      <c r="Y775" s="1063">
        <f t="shared" si="149"/>
        <v>44520</v>
      </c>
      <c r="Z775" s="1107">
        <v>44497</v>
      </c>
      <c r="AA775" s="95"/>
    </row>
    <row r="776" spans="1:27" ht="37.5">
      <c r="A776" s="1869"/>
      <c r="B776" s="1055">
        <f t="shared" si="148"/>
        <v>76</v>
      </c>
      <c r="C776" s="1056" t="str">
        <f t="shared" si="148"/>
        <v>У_Э</v>
      </c>
      <c r="D776" s="1057" t="s">
        <v>1647</v>
      </c>
      <c r="E776" s="1058" t="s">
        <v>503</v>
      </c>
      <c r="F776" s="1057" t="s">
        <v>1647</v>
      </c>
      <c r="G776" s="1059" t="s">
        <v>859</v>
      </c>
      <c r="H776" s="1060" t="s">
        <v>982</v>
      </c>
      <c r="I776" s="1061"/>
      <c r="J776" s="1062">
        <f t="shared" si="149"/>
        <v>44154</v>
      </c>
      <c r="K776" s="1062">
        <f t="shared" si="149"/>
        <v>44182</v>
      </c>
      <c r="L776" s="1062">
        <f t="shared" si="149"/>
        <v>44231</v>
      </c>
      <c r="M776" s="1062">
        <f t="shared" si="149"/>
        <v>44316</v>
      </c>
      <c r="N776" s="1062">
        <f t="shared" si="149"/>
        <v>44344</v>
      </c>
      <c r="O776" s="1062">
        <f t="shared" si="149"/>
        <v>44344</v>
      </c>
      <c r="P776" s="1062">
        <f t="shared" si="149"/>
        <v>44428</v>
      </c>
      <c r="Q776" s="1062">
        <f t="shared" si="149"/>
        <v>44460</v>
      </c>
      <c r="R776" s="1062">
        <f t="shared" si="149"/>
        <v>44460</v>
      </c>
      <c r="S776" s="1062">
        <f t="shared" si="149"/>
        <v>44459</v>
      </c>
      <c r="T776" s="1062">
        <f t="shared" si="149"/>
        <v>44459</v>
      </c>
      <c r="U776" s="1062">
        <f t="shared" si="149"/>
        <v>44480</v>
      </c>
      <c r="V776" s="1062">
        <f t="shared" si="149"/>
        <v>44487</v>
      </c>
      <c r="W776" s="1062">
        <f t="shared" si="149"/>
        <v>44490</v>
      </c>
      <c r="X776" s="1062">
        <f t="shared" si="149"/>
        <v>44495</v>
      </c>
      <c r="Y776" s="1063">
        <f t="shared" si="149"/>
        <v>44520</v>
      </c>
      <c r="Z776" s="1107">
        <v>44497</v>
      </c>
      <c r="AA776" s="95"/>
    </row>
    <row r="777" spans="1:27" ht="37.5">
      <c r="A777" s="1869"/>
      <c r="B777" s="1055">
        <f t="shared" si="148"/>
        <v>76</v>
      </c>
      <c r="C777" s="1056" t="str">
        <f t="shared" si="148"/>
        <v>У_Э</v>
      </c>
      <c r="D777" s="1057" t="s">
        <v>1647</v>
      </c>
      <c r="E777" s="1058" t="s">
        <v>495</v>
      </c>
      <c r="F777" s="1057" t="s">
        <v>1647</v>
      </c>
      <c r="G777" s="1059" t="s">
        <v>859</v>
      </c>
      <c r="H777" s="1060" t="s">
        <v>983</v>
      </c>
      <c r="I777" s="1061"/>
      <c r="J777" s="1062">
        <f t="shared" si="149"/>
        <v>44154</v>
      </c>
      <c r="K777" s="1062">
        <f t="shared" si="149"/>
        <v>44182</v>
      </c>
      <c r="L777" s="1062">
        <f t="shared" si="149"/>
        <v>44231</v>
      </c>
      <c r="M777" s="1062">
        <f t="shared" si="149"/>
        <v>44316</v>
      </c>
      <c r="N777" s="1062">
        <f t="shared" si="149"/>
        <v>44344</v>
      </c>
      <c r="O777" s="1062">
        <f t="shared" si="149"/>
        <v>44344</v>
      </c>
      <c r="P777" s="1062">
        <f t="shared" si="149"/>
        <v>44428</v>
      </c>
      <c r="Q777" s="1062">
        <f t="shared" si="149"/>
        <v>44460</v>
      </c>
      <c r="R777" s="1062">
        <f t="shared" si="149"/>
        <v>44460</v>
      </c>
      <c r="S777" s="1062">
        <f t="shared" si="149"/>
        <v>44459</v>
      </c>
      <c r="T777" s="1062">
        <f t="shared" si="149"/>
        <v>44459</v>
      </c>
      <c r="U777" s="1062">
        <f t="shared" si="149"/>
        <v>44480</v>
      </c>
      <c r="V777" s="1062">
        <f t="shared" si="149"/>
        <v>44487</v>
      </c>
      <c r="W777" s="1062">
        <f t="shared" si="149"/>
        <v>44490</v>
      </c>
      <c r="X777" s="1062">
        <f t="shared" si="149"/>
        <v>44495</v>
      </c>
      <c r="Y777" s="1063">
        <f t="shared" si="149"/>
        <v>44520</v>
      </c>
      <c r="Z777" s="1064">
        <v>44558</v>
      </c>
      <c r="AA777" s="95"/>
    </row>
    <row r="778" spans="1:27" ht="37.5">
      <c r="A778" s="1869"/>
      <c r="B778" s="1055">
        <f t="shared" si="148"/>
        <v>76</v>
      </c>
      <c r="C778" s="1056" t="str">
        <f t="shared" si="148"/>
        <v>У_Э</v>
      </c>
      <c r="D778" s="1057" t="s">
        <v>1647</v>
      </c>
      <c r="E778" s="1058" t="s">
        <v>404</v>
      </c>
      <c r="F778" s="1057" t="s">
        <v>1647</v>
      </c>
      <c r="G778" s="1059" t="s">
        <v>859</v>
      </c>
      <c r="H778" s="1060" t="s">
        <v>983</v>
      </c>
      <c r="I778" s="1061"/>
      <c r="J778" s="1062">
        <f t="shared" si="149"/>
        <v>44154</v>
      </c>
      <c r="K778" s="1062">
        <f t="shared" si="149"/>
        <v>44182</v>
      </c>
      <c r="L778" s="1062">
        <f t="shared" si="149"/>
        <v>44231</v>
      </c>
      <c r="M778" s="1062">
        <f t="shared" si="149"/>
        <v>44316</v>
      </c>
      <c r="N778" s="1062">
        <f t="shared" si="149"/>
        <v>44344</v>
      </c>
      <c r="O778" s="1062">
        <f t="shared" si="149"/>
        <v>44344</v>
      </c>
      <c r="P778" s="1062">
        <f t="shared" si="149"/>
        <v>44428</v>
      </c>
      <c r="Q778" s="1062">
        <f t="shared" si="149"/>
        <v>44460</v>
      </c>
      <c r="R778" s="1062">
        <f t="shared" si="149"/>
        <v>44460</v>
      </c>
      <c r="S778" s="1062">
        <f t="shared" si="149"/>
        <v>44459</v>
      </c>
      <c r="T778" s="1062">
        <f t="shared" si="149"/>
        <v>44459</v>
      </c>
      <c r="U778" s="1062">
        <f t="shared" si="149"/>
        <v>44480</v>
      </c>
      <c r="V778" s="1062">
        <f t="shared" si="149"/>
        <v>44487</v>
      </c>
      <c r="W778" s="1062">
        <f t="shared" si="149"/>
        <v>44490</v>
      </c>
      <c r="X778" s="1062">
        <f t="shared" si="149"/>
        <v>44495</v>
      </c>
      <c r="Y778" s="1063">
        <f t="shared" si="149"/>
        <v>44520</v>
      </c>
      <c r="Z778" s="1107">
        <v>44558</v>
      </c>
      <c r="AA778" s="95"/>
    </row>
    <row r="779" spans="1:27" ht="37.5">
      <c r="A779" s="1869"/>
      <c r="B779" s="1055">
        <f t="shared" si="148"/>
        <v>76</v>
      </c>
      <c r="C779" s="1056" t="str">
        <f t="shared" si="148"/>
        <v>У_Э</v>
      </c>
      <c r="D779" s="1057" t="s">
        <v>1647</v>
      </c>
      <c r="E779" s="1058" t="s">
        <v>416</v>
      </c>
      <c r="F779" s="1057" t="s">
        <v>1647</v>
      </c>
      <c r="G779" s="1059" t="s">
        <v>859</v>
      </c>
      <c r="H779" s="1060" t="s">
        <v>983</v>
      </c>
      <c r="I779" s="1061"/>
      <c r="J779" s="1062">
        <f t="shared" si="149"/>
        <v>44154</v>
      </c>
      <c r="K779" s="1062">
        <f t="shared" si="149"/>
        <v>44182</v>
      </c>
      <c r="L779" s="1062">
        <f t="shared" si="149"/>
        <v>44231</v>
      </c>
      <c r="M779" s="1062">
        <f t="shared" si="149"/>
        <v>44316</v>
      </c>
      <c r="N779" s="1062">
        <f t="shared" si="149"/>
        <v>44344</v>
      </c>
      <c r="O779" s="1062">
        <f t="shared" si="149"/>
        <v>44344</v>
      </c>
      <c r="P779" s="1062">
        <f t="shared" si="149"/>
        <v>44428</v>
      </c>
      <c r="Q779" s="1062">
        <f t="shared" si="149"/>
        <v>44460</v>
      </c>
      <c r="R779" s="1062">
        <f t="shared" si="149"/>
        <v>44460</v>
      </c>
      <c r="S779" s="1062">
        <f t="shared" si="149"/>
        <v>44459</v>
      </c>
      <c r="T779" s="1062">
        <f t="shared" si="149"/>
        <v>44459</v>
      </c>
      <c r="U779" s="1062">
        <f t="shared" si="149"/>
        <v>44480</v>
      </c>
      <c r="V779" s="1062">
        <f t="shared" si="149"/>
        <v>44487</v>
      </c>
      <c r="W779" s="1062">
        <f t="shared" si="149"/>
        <v>44490</v>
      </c>
      <c r="X779" s="1062">
        <f t="shared" si="149"/>
        <v>44495</v>
      </c>
      <c r="Y779" s="1063">
        <f t="shared" si="149"/>
        <v>44520</v>
      </c>
      <c r="Z779" s="1107">
        <v>44558</v>
      </c>
      <c r="AA779" s="95"/>
    </row>
    <row r="780" spans="1:27" ht="37.5">
      <c r="A780" s="1869"/>
      <c r="B780" s="1055">
        <f t="shared" si="148"/>
        <v>76</v>
      </c>
      <c r="C780" s="1056" t="str">
        <f t="shared" si="148"/>
        <v>У_Э</v>
      </c>
      <c r="D780" s="1057" t="s">
        <v>1647</v>
      </c>
      <c r="E780" s="1058" t="s">
        <v>497</v>
      </c>
      <c r="F780" s="1057" t="s">
        <v>1647</v>
      </c>
      <c r="G780" s="1059" t="s">
        <v>859</v>
      </c>
      <c r="H780" s="1060" t="s">
        <v>983</v>
      </c>
      <c r="I780" s="1061"/>
      <c r="J780" s="1062">
        <f t="shared" si="149"/>
        <v>44154</v>
      </c>
      <c r="K780" s="1062">
        <f t="shared" si="149"/>
        <v>44182</v>
      </c>
      <c r="L780" s="1062">
        <f t="shared" si="149"/>
        <v>44231</v>
      </c>
      <c r="M780" s="1062">
        <f t="shared" si="149"/>
        <v>44316</v>
      </c>
      <c r="N780" s="1062">
        <f t="shared" si="149"/>
        <v>44344</v>
      </c>
      <c r="O780" s="1062">
        <f t="shared" si="149"/>
        <v>44344</v>
      </c>
      <c r="P780" s="1062">
        <f t="shared" si="149"/>
        <v>44428</v>
      </c>
      <c r="Q780" s="1062">
        <f t="shared" si="149"/>
        <v>44460</v>
      </c>
      <c r="R780" s="1062">
        <f t="shared" si="149"/>
        <v>44460</v>
      </c>
      <c r="S780" s="1062">
        <f t="shared" si="149"/>
        <v>44459</v>
      </c>
      <c r="T780" s="1062">
        <f t="shared" si="149"/>
        <v>44459</v>
      </c>
      <c r="U780" s="1062">
        <f t="shared" si="149"/>
        <v>44480</v>
      </c>
      <c r="V780" s="1062">
        <f t="shared" si="149"/>
        <v>44487</v>
      </c>
      <c r="W780" s="1062">
        <f t="shared" si="149"/>
        <v>44490</v>
      </c>
      <c r="X780" s="1062">
        <f t="shared" si="149"/>
        <v>44495</v>
      </c>
      <c r="Y780" s="1063">
        <f t="shared" si="149"/>
        <v>44520</v>
      </c>
      <c r="Z780" s="1064">
        <v>44558</v>
      </c>
      <c r="AA780" s="95"/>
    </row>
    <row r="781" spans="1:27" ht="37.5">
      <c r="A781" s="1869"/>
      <c r="B781" s="1055">
        <f t="shared" si="148"/>
        <v>76</v>
      </c>
      <c r="C781" s="1056" t="str">
        <f t="shared" si="148"/>
        <v>У_Э</v>
      </c>
      <c r="D781" s="1057" t="s">
        <v>1647</v>
      </c>
      <c r="E781" s="1058" t="s">
        <v>578</v>
      </c>
      <c r="F781" s="1057" t="s">
        <v>1647</v>
      </c>
      <c r="G781" s="1059" t="s">
        <v>859</v>
      </c>
      <c r="H781" s="1060" t="s">
        <v>983</v>
      </c>
      <c r="I781" s="1061"/>
      <c r="J781" s="1062">
        <f t="shared" si="149"/>
        <v>44154</v>
      </c>
      <c r="K781" s="1062">
        <f t="shared" si="149"/>
        <v>44182</v>
      </c>
      <c r="L781" s="1062">
        <f t="shared" si="149"/>
        <v>44231</v>
      </c>
      <c r="M781" s="1062">
        <f t="shared" si="149"/>
        <v>44316</v>
      </c>
      <c r="N781" s="1062">
        <f t="shared" si="149"/>
        <v>44344</v>
      </c>
      <c r="O781" s="1062">
        <f t="shared" si="149"/>
        <v>44344</v>
      </c>
      <c r="P781" s="1062">
        <f t="shared" si="149"/>
        <v>44428</v>
      </c>
      <c r="Q781" s="1062">
        <f t="shared" si="149"/>
        <v>44460</v>
      </c>
      <c r="R781" s="1062">
        <f t="shared" si="149"/>
        <v>44460</v>
      </c>
      <c r="S781" s="1062">
        <f t="shared" si="149"/>
        <v>44459</v>
      </c>
      <c r="T781" s="1062">
        <f t="shared" si="149"/>
        <v>44459</v>
      </c>
      <c r="U781" s="1062">
        <f t="shared" si="149"/>
        <v>44480</v>
      </c>
      <c r="V781" s="1062">
        <f t="shared" si="149"/>
        <v>44487</v>
      </c>
      <c r="W781" s="1062">
        <f t="shared" si="149"/>
        <v>44490</v>
      </c>
      <c r="X781" s="1062">
        <f t="shared" si="149"/>
        <v>44495</v>
      </c>
      <c r="Y781" s="1063">
        <f t="shared" si="149"/>
        <v>44520</v>
      </c>
      <c r="Z781" s="1064">
        <v>44558</v>
      </c>
      <c r="AA781" s="95"/>
    </row>
    <row r="782" spans="1:27" ht="37.5">
      <c r="A782" s="1869"/>
      <c r="B782" s="1055">
        <f t="shared" si="148"/>
        <v>76</v>
      </c>
      <c r="C782" s="1056" t="str">
        <f t="shared" si="148"/>
        <v>У_Э</v>
      </c>
      <c r="D782" s="1057" t="s">
        <v>1647</v>
      </c>
      <c r="E782" s="1058" t="s">
        <v>580</v>
      </c>
      <c r="F782" s="1057" t="s">
        <v>1647</v>
      </c>
      <c r="G782" s="1059" t="s">
        <v>859</v>
      </c>
      <c r="H782" s="1060" t="s">
        <v>983</v>
      </c>
      <c r="I782" s="1061"/>
      <c r="J782" s="1062">
        <f t="shared" si="149"/>
        <v>44154</v>
      </c>
      <c r="K782" s="1062">
        <f t="shared" si="149"/>
        <v>44182</v>
      </c>
      <c r="L782" s="1062">
        <f t="shared" si="149"/>
        <v>44231</v>
      </c>
      <c r="M782" s="1062">
        <f t="shared" si="149"/>
        <v>44316</v>
      </c>
      <c r="N782" s="1062">
        <f t="shared" si="149"/>
        <v>44344</v>
      </c>
      <c r="O782" s="1062">
        <f t="shared" si="149"/>
        <v>44344</v>
      </c>
      <c r="P782" s="1062">
        <f t="shared" si="149"/>
        <v>44428</v>
      </c>
      <c r="Q782" s="1062">
        <f t="shared" si="149"/>
        <v>44460</v>
      </c>
      <c r="R782" s="1062">
        <f t="shared" si="149"/>
        <v>44460</v>
      </c>
      <c r="S782" s="1062">
        <f t="shared" si="149"/>
        <v>44459</v>
      </c>
      <c r="T782" s="1062">
        <f t="shared" si="149"/>
        <v>44459</v>
      </c>
      <c r="U782" s="1062">
        <f t="shared" si="149"/>
        <v>44480</v>
      </c>
      <c r="V782" s="1062">
        <f t="shared" si="149"/>
        <v>44487</v>
      </c>
      <c r="W782" s="1062">
        <f t="shared" si="149"/>
        <v>44490</v>
      </c>
      <c r="X782" s="1062">
        <f t="shared" si="149"/>
        <v>44495</v>
      </c>
      <c r="Y782" s="1063">
        <f t="shared" si="149"/>
        <v>44520</v>
      </c>
      <c r="Z782" s="1064">
        <v>44558</v>
      </c>
      <c r="AA782" s="95"/>
    </row>
    <row r="783" spans="1:27" ht="37.5">
      <c r="A783" s="1869"/>
      <c r="B783" s="1055">
        <f t="shared" si="148"/>
        <v>76</v>
      </c>
      <c r="C783" s="1056" t="str">
        <f t="shared" si="148"/>
        <v>У_Э</v>
      </c>
      <c r="D783" s="1057" t="s">
        <v>1647</v>
      </c>
      <c r="E783" s="1058" t="s">
        <v>582</v>
      </c>
      <c r="F783" s="1057" t="s">
        <v>1647</v>
      </c>
      <c r="G783" s="1059" t="s">
        <v>859</v>
      </c>
      <c r="H783" s="1060" t="s">
        <v>983</v>
      </c>
      <c r="I783" s="1061"/>
      <c r="J783" s="1062">
        <f t="shared" si="149"/>
        <v>44154</v>
      </c>
      <c r="K783" s="1062">
        <f t="shared" si="149"/>
        <v>44182</v>
      </c>
      <c r="L783" s="1062">
        <f t="shared" si="149"/>
        <v>44231</v>
      </c>
      <c r="M783" s="1062">
        <f t="shared" si="149"/>
        <v>44316</v>
      </c>
      <c r="N783" s="1062">
        <f t="shared" si="149"/>
        <v>44344</v>
      </c>
      <c r="O783" s="1062">
        <f t="shared" si="149"/>
        <v>44344</v>
      </c>
      <c r="P783" s="1062">
        <f t="shared" si="149"/>
        <v>44428</v>
      </c>
      <c r="Q783" s="1062">
        <f t="shared" si="149"/>
        <v>44460</v>
      </c>
      <c r="R783" s="1062">
        <f t="shared" si="149"/>
        <v>44460</v>
      </c>
      <c r="S783" s="1062">
        <f t="shared" si="149"/>
        <v>44459</v>
      </c>
      <c r="T783" s="1062">
        <f t="shared" si="149"/>
        <v>44459</v>
      </c>
      <c r="U783" s="1062">
        <f t="shared" si="149"/>
        <v>44480</v>
      </c>
      <c r="V783" s="1062">
        <f t="shared" si="149"/>
        <v>44487</v>
      </c>
      <c r="W783" s="1062">
        <f t="shared" si="149"/>
        <v>44490</v>
      </c>
      <c r="X783" s="1062">
        <f t="shared" si="149"/>
        <v>44495</v>
      </c>
      <c r="Y783" s="1063">
        <f t="shared" si="149"/>
        <v>44520</v>
      </c>
      <c r="Z783" s="1064">
        <v>44558</v>
      </c>
      <c r="AA783" s="95"/>
    </row>
    <row r="784" spans="1:27" ht="37.5">
      <c r="A784" s="1869"/>
      <c r="B784" s="1055">
        <f t="shared" si="148"/>
        <v>76</v>
      </c>
      <c r="C784" s="1056" t="str">
        <f t="shared" si="148"/>
        <v>У_Э</v>
      </c>
      <c r="D784" s="1057" t="s">
        <v>1647</v>
      </c>
      <c r="E784" s="1058" t="s">
        <v>382</v>
      </c>
      <c r="F784" s="1057" t="s">
        <v>1647</v>
      </c>
      <c r="G784" s="1059" t="s">
        <v>859</v>
      </c>
      <c r="H784" s="1060" t="s">
        <v>984</v>
      </c>
      <c r="I784" s="1061"/>
      <c r="J784" s="1062">
        <f t="shared" si="149"/>
        <v>44154</v>
      </c>
      <c r="K784" s="1062">
        <f t="shared" si="149"/>
        <v>44182</v>
      </c>
      <c r="L784" s="1062">
        <f t="shared" si="149"/>
        <v>44231</v>
      </c>
      <c r="M784" s="1062">
        <f t="shared" si="149"/>
        <v>44316</v>
      </c>
      <c r="N784" s="1062">
        <f t="shared" si="149"/>
        <v>44344</v>
      </c>
      <c r="O784" s="1062">
        <f t="shared" si="149"/>
        <v>44344</v>
      </c>
      <c r="P784" s="1062">
        <f t="shared" si="149"/>
        <v>44428</v>
      </c>
      <c r="Q784" s="1062">
        <f t="shared" si="149"/>
        <v>44460</v>
      </c>
      <c r="R784" s="1062">
        <f t="shared" si="149"/>
        <v>44460</v>
      </c>
      <c r="S784" s="1062">
        <f t="shared" si="149"/>
        <v>44459</v>
      </c>
      <c r="T784" s="1062">
        <f t="shared" si="149"/>
        <v>44459</v>
      </c>
      <c r="U784" s="1062">
        <f t="shared" si="149"/>
        <v>44480</v>
      </c>
      <c r="V784" s="1062">
        <f t="shared" si="149"/>
        <v>44487</v>
      </c>
      <c r="W784" s="1062">
        <f t="shared" si="149"/>
        <v>44490</v>
      </c>
      <c r="X784" s="1062">
        <f t="shared" si="149"/>
        <v>44495</v>
      </c>
      <c r="Y784" s="1063">
        <f t="shared" si="149"/>
        <v>44520</v>
      </c>
      <c r="Z784" s="1107">
        <v>44547</v>
      </c>
      <c r="AA784" s="95"/>
    </row>
    <row r="785" spans="1:27" ht="37.5">
      <c r="A785" s="1869"/>
      <c r="B785" s="1055">
        <f t="shared" si="148"/>
        <v>76</v>
      </c>
      <c r="C785" s="1056" t="str">
        <f t="shared" si="148"/>
        <v>У_Э</v>
      </c>
      <c r="D785" s="1057" t="s">
        <v>1647</v>
      </c>
      <c r="E785" s="1058" t="s">
        <v>420</v>
      </c>
      <c r="F785" s="1057" t="s">
        <v>1647</v>
      </c>
      <c r="G785" s="1059" t="s">
        <v>859</v>
      </c>
      <c r="H785" s="1060" t="s">
        <v>985</v>
      </c>
      <c r="I785" s="1061"/>
      <c r="J785" s="1062">
        <f t="shared" ref="J785:Y792" si="150">J$774</f>
        <v>44154</v>
      </c>
      <c r="K785" s="1062">
        <f t="shared" si="150"/>
        <v>44182</v>
      </c>
      <c r="L785" s="1062">
        <f t="shared" si="150"/>
        <v>44231</v>
      </c>
      <c r="M785" s="1062">
        <f t="shared" si="150"/>
        <v>44316</v>
      </c>
      <c r="N785" s="1062">
        <f t="shared" si="150"/>
        <v>44344</v>
      </c>
      <c r="O785" s="1062">
        <f t="shared" si="150"/>
        <v>44344</v>
      </c>
      <c r="P785" s="1062">
        <f t="shared" si="150"/>
        <v>44428</v>
      </c>
      <c r="Q785" s="1062">
        <f t="shared" si="150"/>
        <v>44460</v>
      </c>
      <c r="R785" s="1062">
        <f t="shared" si="150"/>
        <v>44460</v>
      </c>
      <c r="S785" s="1062">
        <f t="shared" si="150"/>
        <v>44459</v>
      </c>
      <c r="T785" s="1062">
        <f t="shared" si="150"/>
        <v>44459</v>
      </c>
      <c r="U785" s="1062">
        <f t="shared" si="150"/>
        <v>44480</v>
      </c>
      <c r="V785" s="1062">
        <f t="shared" si="150"/>
        <v>44487</v>
      </c>
      <c r="W785" s="1062">
        <f t="shared" si="150"/>
        <v>44490</v>
      </c>
      <c r="X785" s="1062">
        <f t="shared" si="150"/>
        <v>44495</v>
      </c>
      <c r="Y785" s="1063">
        <f t="shared" si="150"/>
        <v>44520</v>
      </c>
      <c r="Z785" s="1107">
        <v>44637</v>
      </c>
      <c r="AA785" s="95"/>
    </row>
    <row r="786" spans="1:27" ht="37.5">
      <c r="A786" s="1869"/>
      <c r="B786" s="1055">
        <f t="shared" si="148"/>
        <v>76</v>
      </c>
      <c r="C786" s="1056" t="str">
        <f t="shared" si="148"/>
        <v>У_Э</v>
      </c>
      <c r="D786" s="1057" t="s">
        <v>1647</v>
      </c>
      <c r="E786" s="1058" t="s">
        <v>520</v>
      </c>
      <c r="F786" s="1057" t="s">
        <v>1647</v>
      </c>
      <c r="G786" s="1059" t="s">
        <v>859</v>
      </c>
      <c r="H786" s="1060" t="s">
        <v>986</v>
      </c>
      <c r="I786" s="1061"/>
      <c r="J786" s="1062">
        <f t="shared" si="150"/>
        <v>44154</v>
      </c>
      <c r="K786" s="1062">
        <f t="shared" si="150"/>
        <v>44182</v>
      </c>
      <c r="L786" s="1062">
        <f t="shared" si="150"/>
        <v>44231</v>
      </c>
      <c r="M786" s="1062">
        <f t="shared" si="150"/>
        <v>44316</v>
      </c>
      <c r="N786" s="1062">
        <f t="shared" si="150"/>
        <v>44344</v>
      </c>
      <c r="O786" s="1062">
        <f t="shared" si="150"/>
        <v>44344</v>
      </c>
      <c r="P786" s="1062">
        <f t="shared" si="150"/>
        <v>44428</v>
      </c>
      <c r="Q786" s="1062">
        <f t="shared" si="150"/>
        <v>44460</v>
      </c>
      <c r="R786" s="1062">
        <f t="shared" si="150"/>
        <v>44460</v>
      </c>
      <c r="S786" s="1062">
        <f t="shared" si="150"/>
        <v>44459</v>
      </c>
      <c r="T786" s="1062">
        <f t="shared" si="150"/>
        <v>44459</v>
      </c>
      <c r="U786" s="1062">
        <f t="shared" si="150"/>
        <v>44480</v>
      </c>
      <c r="V786" s="1062">
        <f t="shared" si="150"/>
        <v>44487</v>
      </c>
      <c r="W786" s="1062">
        <f t="shared" si="150"/>
        <v>44490</v>
      </c>
      <c r="X786" s="1062">
        <f t="shared" si="150"/>
        <v>44495</v>
      </c>
      <c r="Y786" s="1063">
        <f t="shared" si="150"/>
        <v>44520</v>
      </c>
      <c r="Z786" s="1107">
        <v>44766</v>
      </c>
      <c r="AA786" s="95"/>
    </row>
    <row r="787" spans="1:27" ht="37.5">
      <c r="A787" s="1869"/>
      <c r="B787" s="1055">
        <f t="shared" si="148"/>
        <v>76</v>
      </c>
      <c r="C787" s="1056" t="str">
        <f t="shared" si="148"/>
        <v>У_Э</v>
      </c>
      <c r="D787" s="1057" t="s">
        <v>1647</v>
      </c>
      <c r="E787" s="1058" t="s">
        <v>507</v>
      </c>
      <c r="F787" s="1057" t="s">
        <v>1647</v>
      </c>
      <c r="G787" s="1059" t="s">
        <v>859</v>
      </c>
      <c r="H787" s="1060" t="s">
        <v>987</v>
      </c>
      <c r="I787" s="1061"/>
      <c r="J787" s="1062">
        <f t="shared" si="150"/>
        <v>44154</v>
      </c>
      <c r="K787" s="1062">
        <f t="shared" si="150"/>
        <v>44182</v>
      </c>
      <c r="L787" s="1062">
        <f t="shared" si="150"/>
        <v>44231</v>
      </c>
      <c r="M787" s="1062">
        <f t="shared" si="150"/>
        <v>44316</v>
      </c>
      <c r="N787" s="1062">
        <f t="shared" si="150"/>
        <v>44344</v>
      </c>
      <c r="O787" s="1062">
        <f t="shared" si="150"/>
        <v>44344</v>
      </c>
      <c r="P787" s="1062">
        <f t="shared" si="150"/>
        <v>44428</v>
      </c>
      <c r="Q787" s="1062">
        <f t="shared" si="150"/>
        <v>44460</v>
      </c>
      <c r="R787" s="1062">
        <f t="shared" si="150"/>
        <v>44460</v>
      </c>
      <c r="S787" s="1062">
        <f t="shared" si="150"/>
        <v>44459</v>
      </c>
      <c r="T787" s="1062">
        <f t="shared" si="150"/>
        <v>44459</v>
      </c>
      <c r="U787" s="1062">
        <f t="shared" si="150"/>
        <v>44480</v>
      </c>
      <c r="V787" s="1062">
        <f t="shared" si="150"/>
        <v>44487</v>
      </c>
      <c r="W787" s="1062">
        <f t="shared" si="150"/>
        <v>44490</v>
      </c>
      <c r="X787" s="1062">
        <f t="shared" si="150"/>
        <v>44495</v>
      </c>
      <c r="Y787" s="1063">
        <f t="shared" si="150"/>
        <v>44520</v>
      </c>
      <c r="Z787" s="1107">
        <v>44766</v>
      </c>
      <c r="AA787" s="95"/>
    </row>
    <row r="788" spans="1:27" ht="37.5">
      <c r="A788" s="1869"/>
      <c r="B788" s="1055">
        <f t="shared" si="148"/>
        <v>76</v>
      </c>
      <c r="C788" s="1056" t="str">
        <f t="shared" si="148"/>
        <v>У_Э</v>
      </c>
      <c r="D788" s="1057" t="s">
        <v>1647</v>
      </c>
      <c r="E788" s="1058" t="s">
        <v>509</v>
      </c>
      <c r="F788" s="1057" t="s">
        <v>1647</v>
      </c>
      <c r="G788" s="1059" t="s">
        <v>859</v>
      </c>
      <c r="H788" s="1060" t="s">
        <v>988</v>
      </c>
      <c r="I788" s="1061"/>
      <c r="J788" s="1062">
        <f t="shared" si="150"/>
        <v>44154</v>
      </c>
      <c r="K788" s="1062">
        <f t="shared" si="150"/>
        <v>44182</v>
      </c>
      <c r="L788" s="1062">
        <f t="shared" si="150"/>
        <v>44231</v>
      </c>
      <c r="M788" s="1062">
        <f t="shared" si="150"/>
        <v>44316</v>
      </c>
      <c r="N788" s="1062">
        <f t="shared" si="150"/>
        <v>44344</v>
      </c>
      <c r="O788" s="1062">
        <f t="shared" si="150"/>
        <v>44344</v>
      </c>
      <c r="P788" s="1062">
        <f t="shared" si="150"/>
        <v>44428</v>
      </c>
      <c r="Q788" s="1062">
        <f t="shared" si="150"/>
        <v>44460</v>
      </c>
      <c r="R788" s="1062">
        <f t="shared" si="150"/>
        <v>44460</v>
      </c>
      <c r="S788" s="1062">
        <f t="shared" si="150"/>
        <v>44459</v>
      </c>
      <c r="T788" s="1062">
        <f t="shared" si="150"/>
        <v>44459</v>
      </c>
      <c r="U788" s="1062">
        <f t="shared" si="150"/>
        <v>44480</v>
      </c>
      <c r="V788" s="1062">
        <f t="shared" si="150"/>
        <v>44487</v>
      </c>
      <c r="W788" s="1062">
        <f t="shared" si="150"/>
        <v>44490</v>
      </c>
      <c r="X788" s="1062">
        <f t="shared" si="150"/>
        <v>44495</v>
      </c>
      <c r="Y788" s="1063">
        <f t="shared" si="150"/>
        <v>44520</v>
      </c>
      <c r="Z788" s="1107">
        <v>44766</v>
      </c>
      <c r="AA788" s="95"/>
    </row>
    <row r="789" spans="1:27" ht="37.5">
      <c r="A789" s="1869"/>
      <c r="B789" s="1055">
        <f t="shared" si="148"/>
        <v>76</v>
      </c>
      <c r="C789" s="1056" t="str">
        <f t="shared" si="148"/>
        <v>У_Э</v>
      </c>
      <c r="D789" s="1057" t="s">
        <v>1647</v>
      </c>
      <c r="E789" s="1058" t="s">
        <v>511</v>
      </c>
      <c r="F789" s="1057" t="s">
        <v>1647</v>
      </c>
      <c r="G789" s="1059" t="s">
        <v>859</v>
      </c>
      <c r="H789" s="1060" t="s">
        <v>989</v>
      </c>
      <c r="I789" s="1061"/>
      <c r="J789" s="1062">
        <f t="shared" si="150"/>
        <v>44154</v>
      </c>
      <c r="K789" s="1062">
        <f t="shared" si="150"/>
        <v>44182</v>
      </c>
      <c r="L789" s="1062">
        <f t="shared" si="150"/>
        <v>44231</v>
      </c>
      <c r="M789" s="1062">
        <f t="shared" si="150"/>
        <v>44316</v>
      </c>
      <c r="N789" s="1062">
        <f t="shared" si="150"/>
        <v>44344</v>
      </c>
      <c r="O789" s="1062">
        <f t="shared" si="150"/>
        <v>44344</v>
      </c>
      <c r="P789" s="1062">
        <f t="shared" si="150"/>
        <v>44428</v>
      </c>
      <c r="Q789" s="1062">
        <f t="shared" si="150"/>
        <v>44460</v>
      </c>
      <c r="R789" s="1062">
        <f t="shared" si="150"/>
        <v>44460</v>
      </c>
      <c r="S789" s="1062">
        <f t="shared" si="150"/>
        <v>44459</v>
      </c>
      <c r="T789" s="1062">
        <f t="shared" si="150"/>
        <v>44459</v>
      </c>
      <c r="U789" s="1062">
        <f t="shared" si="150"/>
        <v>44480</v>
      </c>
      <c r="V789" s="1062">
        <f t="shared" si="150"/>
        <v>44487</v>
      </c>
      <c r="W789" s="1062">
        <f t="shared" si="150"/>
        <v>44490</v>
      </c>
      <c r="X789" s="1062">
        <f t="shared" si="150"/>
        <v>44495</v>
      </c>
      <c r="Y789" s="1063">
        <f t="shared" si="150"/>
        <v>44520</v>
      </c>
      <c r="Z789" s="1064">
        <v>44167</v>
      </c>
      <c r="AA789" s="95"/>
    </row>
    <row r="790" spans="1:27" ht="37.5">
      <c r="A790" s="1869"/>
      <c r="B790" s="1055">
        <f t="shared" si="148"/>
        <v>76</v>
      </c>
      <c r="C790" s="1056" t="str">
        <f t="shared" si="148"/>
        <v>У_Э</v>
      </c>
      <c r="D790" s="1057" t="s">
        <v>1647</v>
      </c>
      <c r="E790" s="1058" t="s">
        <v>518</v>
      </c>
      <c r="F790" s="1057" t="s">
        <v>1647</v>
      </c>
      <c r="G790" s="1059" t="s">
        <v>859</v>
      </c>
      <c r="H790" s="1060" t="s">
        <v>990</v>
      </c>
      <c r="I790" s="1061"/>
      <c r="J790" s="1062">
        <f t="shared" si="150"/>
        <v>44154</v>
      </c>
      <c r="K790" s="1062">
        <f t="shared" si="150"/>
        <v>44182</v>
      </c>
      <c r="L790" s="1062">
        <f t="shared" si="150"/>
        <v>44231</v>
      </c>
      <c r="M790" s="1062">
        <f t="shared" si="150"/>
        <v>44316</v>
      </c>
      <c r="N790" s="1062">
        <f t="shared" si="150"/>
        <v>44344</v>
      </c>
      <c r="O790" s="1062">
        <f t="shared" si="150"/>
        <v>44344</v>
      </c>
      <c r="P790" s="1062">
        <f t="shared" si="150"/>
        <v>44428</v>
      </c>
      <c r="Q790" s="1062">
        <f t="shared" si="150"/>
        <v>44460</v>
      </c>
      <c r="R790" s="1062">
        <f t="shared" si="150"/>
        <v>44460</v>
      </c>
      <c r="S790" s="1062">
        <f t="shared" si="150"/>
        <v>44459</v>
      </c>
      <c r="T790" s="1062">
        <f t="shared" si="150"/>
        <v>44459</v>
      </c>
      <c r="U790" s="1062">
        <f t="shared" si="150"/>
        <v>44480</v>
      </c>
      <c r="V790" s="1062">
        <f t="shared" si="150"/>
        <v>44487</v>
      </c>
      <c r="W790" s="1062">
        <f t="shared" si="150"/>
        <v>44490</v>
      </c>
      <c r="X790" s="1062">
        <f t="shared" si="150"/>
        <v>44495</v>
      </c>
      <c r="Y790" s="1063">
        <f t="shared" si="150"/>
        <v>44520</v>
      </c>
      <c r="Z790" s="1107">
        <v>44766</v>
      </c>
      <c r="AA790" s="95"/>
    </row>
    <row r="791" spans="1:27" ht="37.5">
      <c r="A791" s="1869"/>
      <c r="B791" s="1055">
        <f t="shared" si="148"/>
        <v>76</v>
      </c>
      <c r="C791" s="1056" t="str">
        <f t="shared" si="148"/>
        <v>У_Э</v>
      </c>
      <c r="D791" s="1057" t="s">
        <v>1647</v>
      </c>
      <c r="E791" s="1058" t="s">
        <v>522</v>
      </c>
      <c r="F791" s="1057" t="s">
        <v>1647</v>
      </c>
      <c r="G791" s="1059" t="s">
        <v>859</v>
      </c>
      <c r="H791" s="1060" t="s">
        <v>991</v>
      </c>
      <c r="I791" s="1061"/>
      <c r="J791" s="1062">
        <f t="shared" si="150"/>
        <v>44154</v>
      </c>
      <c r="K791" s="1062">
        <f t="shared" si="150"/>
        <v>44182</v>
      </c>
      <c r="L791" s="1062">
        <f t="shared" si="150"/>
        <v>44231</v>
      </c>
      <c r="M791" s="1062">
        <f t="shared" si="150"/>
        <v>44316</v>
      </c>
      <c r="N791" s="1062">
        <f t="shared" si="150"/>
        <v>44344</v>
      </c>
      <c r="O791" s="1062">
        <f t="shared" si="150"/>
        <v>44344</v>
      </c>
      <c r="P791" s="1062">
        <f t="shared" si="150"/>
        <v>44428</v>
      </c>
      <c r="Q791" s="1062">
        <f t="shared" si="150"/>
        <v>44460</v>
      </c>
      <c r="R791" s="1062">
        <f t="shared" si="150"/>
        <v>44460</v>
      </c>
      <c r="S791" s="1062">
        <f t="shared" si="150"/>
        <v>44459</v>
      </c>
      <c r="T791" s="1062">
        <f t="shared" si="150"/>
        <v>44459</v>
      </c>
      <c r="U791" s="1062">
        <f t="shared" si="150"/>
        <v>44480</v>
      </c>
      <c r="V791" s="1062">
        <f t="shared" si="150"/>
        <v>44487</v>
      </c>
      <c r="W791" s="1062">
        <f t="shared" si="150"/>
        <v>44490</v>
      </c>
      <c r="X791" s="1062">
        <f t="shared" si="150"/>
        <v>44495</v>
      </c>
      <c r="Y791" s="1063">
        <f t="shared" si="150"/>
        <v>44520</v>
      </c>
      <c r="Z791" s="1064">
        <v>44552</v>
      </c>
      <c r="AA791" s="95"/>
    </row>
    <row r="792" spans="1:27" ht="37.5">
      <c r="A792" s="1869"/>
      <c r="B792" s="1065">
        <f t="shared" si="148"/>
        <v>76</v>
      </c>
      <c r="C792" s="1066" t="str">
        <f t="shared" si="148"/>
        <v>У_Э</v>
      </c>
      <c r="D792" s="1067" t="s">
        <v>1647</v>
      </c>
      <c r="E792" s="1068" t="s">
        <v>524</v>
      </c>
      <c r="F792" s="1067" t="s">
        <v>1647</v>
      </c>
      <c r="G792" s="1069" t="s">
        <v>859</v>
      </c>
      <c r="H792" s="1070" t="s">
        <v>992</v>
      </c>
      <c r="I792" s="1071"/>
      <c r="J792" s="1072">
        <f t="shared" si="150"/>
        <v>44154</v>
      </c>
      <c r="K792" s="1072">
        <f t="shared" si="150"/>
        <v>44182</v>
      </c>
      <c r="L792" s="1072">
        <f t="shared" si="150"/>
        <v>44231</v>
      </c>
      <c r="M792" s="1072">
        <f t="shared" si="150"/>
        <v>44316</v>
      </c>
      <c r="N792" s="1072">
        <f t="shared" si="150"/>
        <v>44344</v>
      </c>
      <c r="O792" s="1072">
        <f t="shared" si="150"/>
        <v>44344</v>
      </c>
      <c r="P792" s="1072">
        <f t="shared" si="150"/>
        <v>44428</v>
      </c>
      <c r="Q792" s="1072">
        <f t="shared" si="150"/>
        <v>44460</v>
      </c>
      <c r="R792" s="1072">
        <f t="shared" si="150"/>
        <v>44460</v>
      </c>
      <c r="S792" s="1072">
        <f t="shared" si="150"/>
        <v>44459</v>
      </c>
      <c r="T792" s="1072">
        <f t="shared" si="150"/>
        <v>44459</v>
      </c>
      <c r="U792" s="1072">
        <f t="shared" si="150"/>
        <v>44480</v>
      </c>
      <c r="V792" s="1072">
        <f t="shared" si="150"/>
        <v>44487</v>
      </c>
      <c r="W792" s="1072">
        <f t="shared" si="150"/>
        <v>44490</v>
      </c>
      <c r="X792" s="1072">
        <f t="shared" si="150"/>
        <v>44495</v>
      </c>
      <c r="Y792" s="1073">
        <f t="shared" si="150"/>
        <v>44520</v>
      </c>
      <c r="Z792" s="1064">
        <v>44552</v>
      </c>
      <c r="AA792" s="95"/>
    </row>
    <row r="793" spans="1:27" ht="37.5">
      <c r="A793" s="1869">
        <f>A774+1</f>
        <v>73</v>
      </c>
      <c r="B793" s="1044">
        <v>77</v>
      </c>
      <c r="C793" s="1045" t="s">
        <v>858</v>
      </c>
      <c r="D793" s="1046" t="s">
        <v>1649</v>
      </c>
      <c r="E793" s="1047" t="s">
        <v>430</v>
      </c>
      <c r="F793" s="1046" t="s">
        <v>1649</v>
      </c>
      <c r="G793" s="1048" t="s">
        <v>859</v>
      </c>
      <c r="H793" s="1049" t="s">
        <v>993</v>
      </c>
      <c r="I793" s="1050" t="str">
        <f>$I$5</f>
        <v>2-х этапный ЗЗП, без ПС</v>
      </c>
      <c r="J793" s="1051">
        <f>IFERROR(VLOOKUP($D$793,'ИСХОДНИК-даты-2х'!$D$10:$AI$139,2,0),"-")</f>
        <v>44321</v>
      </c>
      <c r="K793" s="1078">
        <f>IFERROR(VLOOKUP($D$793,'ИСХОДНИК-даты-2х'!$D$10:$AI$139,3,0),"-")</f>
        <v>44349</v>
      </c>
      <c r="L793" s="970">
        <f>IFERROR(VLOOKUP($D$793,'ИСХОДНИК-даты-2х'!$D$10:$AI$139,4,0),"-")</f>
        <v>44398</v>
      </c>
      <c r="M793" s="911">
        <f>IFERROR(VLOOKUP($D$793,'ИСХОДНИК-даты-2х'!$D$10:$AI$139,5,0),"-")</f>
        <v>44403</v>
      </c>
      <c r="N793" s="911">
        <f>IFERROR(VLOOKUP($D$793,'ИСХОДНИК-даты-2х'!$D$10:$AI$139,6,0),"-")</f>
        <v>44431</v>
      </c>
      <c r="O793" s="911">
        <f>IFERROR(VLOOKUP($D$793,'ИСХОДНИК-даты-2х'!$D$10:$AI$139,7,0),"-")</f>
        <v>44431</v>
      </c>
      <c r="P793" s="911">
        <f>IFERROR(VLOOKUP($D$793,'ИСХОДНИК-даты-2х'!$D$10:$AI$139,8,0),"-")</f>
        <v>44515</v>
      </c>
      <c r="Q793" s="911">
        <f>IFERROR(VLOOKUP($D$793,'ИСХОДНИК-даты-2х'!$D$10:$AI$139,9,0),"-")</f>
        <v>44545</v>
      </c>
      <c r="R793" s="911">
        <f>IFERROR(VLOOKUP($D$793,'ИСХОДНИК-даты-2х'!$D$10:$AI$139,10,0),"-")</f>
        <v>44545</v>
      </c>
      <c r="S793" s="911">
        <f>IFERROR(VLOOKUP($D$793,'ИСХОДНИК-даты-2х'!$D$10:$AI$139,11,0),"-")</f>
        <v>44544</v>
      </c>
      <c r="T793" s="911">
        <f>IFERROR(VLOOKUP($D$793,'ИСХОДНИК-даты-2х'!$D$10:$AI$139,12,0),"-")</f>
        <v>44544</v>
      </c>
      <c r="U793" s="911">
        <f>IFERROR(VLOOKUP($D$793,'ИСХОДНИК-даты-2х'!$D$10:$AI$139,13,0),"-")</f>
        <v>44565</v>
      </c>
      <c r="V793" s="911">
        <f>IFERROR(VLOOKUP($D$793,'ИСХОДНИК-даты-2х'!$D$10:$AI$139,14,0),"-")</f>
        <v>44572</v>
      </c>
      <c r="W793" s="911">
        <f>IFERROR(VLOOKUP($D$793,'ИСХОДНИК-даты-2х'!$D$10:$AI$139,15,0),"-")</f>
        <v>44575</v>
      </c>
      <c r="X793" s="911">
        <f>IFERROR(VLOOKUP($D$793,'ИСХОДНИК-даты-2х'!$D$10:$AI$139,16,0),"-")</f>
        <v>44580</v>
      </c>
      <c r="Y793" s="1079">
        <f>IFERROR(VLOOKUP($D$793,'ИСХОДНИК-даты-2х'!$D$10:$AI$139,17,0),"-")</f>
        <v>44605</v>
      </c>
      <c r="Z793" s="1107">
        <v>44552</v>
      </c>
      <c r="AA793" s="95"/>
    </row>
    <row r="794" spans="1:27" ht="37.5">
      <c r="A794" s="1869"/>
      <c r="B794" s="1055">
        <f t="shared" ref="B794:C797" si="151">B$793</f>
        <v>77</v>
      </c>
      <c r="C794" s="1056" t="str">
        <f t="shared" si="151"/>
        <v>У_Э</v>
      </c>
      <c r="D794" s="1057" t="s">
        <v>1649</v>
      </c>
      <c r="E794" s="1058" t="s">
        <v>441</v>
      </c>
      <c r="F794" s="1057" t="s">
        <v>1649</v>
      </c>
      <c r="G794" s="1059" t="s">
        <v>859</v>
      </c>
      <c r="H794" s="1060" t="s">
        <v>994</v>
      </c>
      <c r="I794" s="1061"/>
      <c r="J794" s="1062">
        <f t="shared" ref="J794:Y797" si="152">J$793</f>
        <v>44321</v>
      </c>
      <c r="K794" s="1062">
        <f t="shared" si="152"/>
        <v>44349</v>
      </c>
      <c r="L794" s="1062">
        <f t="shared" si="152"/>
        <v>44398</v>
      </c>
      <c r="M794" s="1062">
        <f t="shared" si="152"/>
        <v>44403</v>
      </c>
      <c r="N794" s="1062">
        <f t="shared" si="152"/>
        <v>44431</v>
      </c>
      <c r="O794" s="1062">
        <f t="shared" si="152"/>
        <v>44431</v>
      </c>
      <c r="P794" s="1062">
        <f t="shared" si="152"/>
        <v>44515</v>
      </c>
      <c r="Q794" s="1062">
        <f t="shared" si="152"/>
        <v>44545</v>
      </c>
      <c r="R794" s="1062">
        <f t="shared" si="152"/>
        <v>44545</v>
      </c>
      <c r="S794" s="1062">
        <f t="shared" si="152"/>
        <v>44544</v>
      </c>
      <c r="T794" s="1062">
        <f t="shared" si="152"/>
        <v>44544</v>
      </c>
      <c r="U794" s="1062">
        <f t="shared" si="152"/>
        <v>44565</v>
      </c>
      <c r="V794" s="1062">
        <f t="shared" si="152"/>
        <v>44572</v>
      </c>
      <c r="W794" s="1062">
        <f t="shared" si="152"/>
        <v>44575</v>
      </c>
      <c r="X794" s="1062">
        <f t="shared" si="152"/>
        <v>44580</v>
      </c>
      <c r="Y794" s="1063">
        <f t="shared" si="152"/>
        <v>44605</v>
      </c>
      <c r="Z794" s="1064">
        <v>44653</v>
      </c>
      <c r="AA794" s="95"/>
    </row>
    <row r="795" spans="1:27" ht="37.5">
      <c r="A795" s="1869"/>
      <c r="B795" s="1055">
        <f t="shared" si="151"/>
        <v>77</v>
      </c>
      <c r="C795" s="1056" t="str">
        <f t="shared" si="151"/>
        <v>У_Э</v>
      </c>
      <c r="D795" s="1057" t="s">
        <v>1649</v>
      </c>
      <c r="E795" s="1058" t="s">
        <v>433</v>
      </c>
      <c r="F795" s="1057" t="s">
        <v>1649</v>
      </c>
      <c r="G795" s="1059" t="s">
        <v>859</v>
      </c>
      <c r="H795" s="1060" t="s">
        <v>995</v>
      </c>
      <c r="I795" s="1061"/>
      <c r="J795" s="1062">
        <f t="shared" si="152"/>
        <v>44321</v>
      </c>
      <c r="K795" s="1062">
        <f t="shared" si="152"/>
        <v>44349</v>
      </c>
      <c r="L795" s="1062">
        <f t="shared" si="152"/>
        <v>44398</v>
      </c>
      <c r="M795" s="1062">
        <f t="shared" si="152"/>
        <v>44403</v>
      </c>
      <c r="N795" s="1062">
        <f t="shared" si="152"/>
        <v>44431</v>
      </c>
      <c r="O795" s="1062">
        <f t="shared" si="152"/>
        <v>44431</v>
      </c>
      <c r="P795" s="1062">
        <f t="shared" si="152"/>
        <v>44515</v>
      </c>
      <c r="Q795" s="1062">
        <f t="shared" si="152"/>
        <v>44545</v>
      </c>
      <c r="R795" s="1062">
        <f t="shared" si="152"/>
        <v>44545</v>
      </c>
      <c r="S795" s="1062">
        <f t="shared" si="152"/>
        <v>44544</v>
      </c>
      <c r="T795" s="1062">
        <f t="shared" si="152"/>
        <v>44544</v>
      </c>
      <c r="U795" s="1062">
        <f t="shared" si="152"/>
        <v>44565</v>
      </c>
      <c r="V795" s="1062">
        <f t="shared" si="152"/>
        <v>44572</v>
      </c>
      <c r="W795" s="1062">
        <f t="shared" si="152"/>
        <v>44575</v>
      </c>
      <c r="X795" s="1062">
        <f t="shared" si="152"/>
        <v>44580</v>
      </c>
      <c r="Y795" s="1063">
        <f t="shared" si="152"/>
        <v>44605</v>
      </c>
      <c r="Z795" s="1064">
        <v>44653</v>
      </c>
      <c r="AA795" s="95"/>
    </row>
    <row r="796" spans="1:27" ht="37.5">
      <c r="A796" s="1869"/>
      <c r="B796" s="1055">
        <f t="shared" si="151"/>
        <v>77</v>
      </c>
      <c r="C796" s="1056" t="str">
        <f t="shared" si="151"/>
        <v>У_Э</v>
      </c>
      <c r="D796" s="1057" t="s">
        <v>1649</v>
      </c>
      <c r="E796" s="1058" t="s">
        <v>435</v>
      </c>
      <c r="F796" s="1057" t="s">
        <v>1649</v>
      </c>
      <c r="G796" s="1059" t="s">
        <v>859</v>
      </c>
      <c r="H796" s="1060" t="s">
        <v>996</v>
      </c>
      <c r="I796" s="1061"/>
      <c r="J796" s="1062">
        <f t="shared" si="152"/>
        <v>44321</v>
      </c>
      <c r="K796" s="1062">
        <f t="shared" si="152"/>
        <v>44349</v>
      </c>
      <c r="L796" s="1062">
        <f t="shared" si="152"/>
        <v>44398</v>
      </c>
      <c r="M796" s="1062">
        <f t="shared" si="152"/>
        <v>44403</v>
      </c>
      <c r="N796" s="1062">
        <f t="shared" si="152"/>
        <v>44431</v>
      </c>
      <c r="O796" s="1062">
        <f t="shared" si="152"/>
        <v>44431</v>
      </c>
      <c r="P796" s="1062">
        <f t="shared" si="152"/>
        <v>44515</v>
      </c>
      <c r="Q796" s="1062">
        <f t="shared" si="152"/>
        <v>44545</v>
      </c>
      <c r="R796" s="1062">
        <f t="shared" si="152"/>
        <v>44545</v>
      </c>
      <c r="S796" s="1062">
        <f t="shared" si="152"/>
        <v>44544</v>
      </c>
      <c r="T796" s="1062">
        <f t="shared" si="152"/>
        <v>44544</v>
      </c>
      <c r="U796" s="1062">
        <f t="shared" si="152"/>
        <v>44565</v>
      </c>
      <c r="V796" s="1062">
        <f t="shared" si="152"/>
        <v>44572</v>
      </c>
      <c r="W796" s="1062">
        <f t="shared" si="152"/>
        <v>44575</v>
      </c>
      <c r="X796" s="1062">
        <f t="shared" si="152"/>
        <v>44580</v>
      </c>
      <c r="Y796" s="1063">
        <f t="shared" si="152"/>
        <v>44605</v>
      </c>
      <c r="Z796" s="1064">
        <v>44653</v>
      </c>
      <c r="AA796" s="95"/>
    </row>
    <row r="797" spans="1:27" ht="37.5">
      <c r="A797" s="1869"/>
      <c r="B797" s="1065">
        <f t="shared" si="151"/>
        <v>77</v>
      </c>
      <c r="C797" s="1066" t="str">
        <f t="shared" si="151"/>
        <v>У_Э</v>
      </c>
      <c r="D797" s="1067" t="s">
        <v>1649</v>
      </c>
      <c r="E797" s="1068" t="s">
        <v>437</v>
      </c>
      <c r="F797" s="1067" t="s">
        <v>1649</v>
      </c>
      <c r="G797" s="1069" t="s">
        <v>859</v>
      </c>
      <c r="H797" s="1070" t="s">
        <v>997</v>
      </c>
      <c r="I797" s="1071"/>
      <c r="J797" s="1072">
        <f t="shared" si="152"/>
        <v>44321</v>
      </c>
      <c r="K797" s="1072">
        <f t="shared" si="152"/>
        <v>44349</v>
      </c>
      <c r="L797" s="1072">
        <f t="shared" si="152"/>
        <v>44398</v>
      </c>
      <c r="M797" s="1072">
        <f t="shared" si="152"/>
        <v>44403</v>
      </c>
      <c r="N797" s="1072">
        <f t="shared" si="152"/>
        <v>44431</v>
      </c>
      <c r="O797" s="1072">
        <f t="shared" si="152"/>
        <v>44431</v>
      </c>
      <c r="P797" s="1072">
        <f t="shared" si="152"/>
        <v>44515</v>
      </c>
      <c r="Q797" s="1072">
        <f t="shared" si="152"/>
        <v>44545</v>
      </c>
      <c r="R797" s="1072">
        <f t="shared" si="152"/>
        <v>44545</v>
      </c>
      <c r="S797" s="1072">
        <f t="shared" si="152"/>
        <v>44544</v>
      </c>
      <c r="T797" s="1072">
        <f t="shared" si="152"/>
        <v>44544</v>
      </c>
      <c r="U797" s="1072">
        <f t="shared" si="152"/>
        <v>44565</v>
      </c>
      <c r="V797" s="1072">
        <f t="shared" si="152"/>
        <v>44572</v>
      </c>
      <c r="W797" s="1072">
        <f t="shared" si="152"/>
        <v>44575</v>
      </c>
      <c r="X797" s="1072">
        <f t="shared" si="152"/>
        <v>44580</v>
      </c>
      <c r="Y797" s="1073">
        <f t="shared" si="152"/>
        <v>44605</v>
      </c>
      <c r="Z797" s="1064">
        <v>44652</v>
      </c>
      <c r="AA797" s="95"/>
    </row>
    <row r="798" spans="1:27" ht="37.5">
      <c r="A798" s="1869">
        <f>A793+1</f>
        <v>74</v>
      </c>
      <c r="B798" s="1044">
        <v>78</v>
      </c>
      <c r="C798" s="1045" t="s">
        <v>858</v>
      </c>
      <c r="D798" s="1046" t="s">
        <v>1650</v>
      </c>
      <c r="E798" s="1047" t="s">
        <v>552</v>
      </c>
      <c r="F798" s="1046" t="s">
        <v>1650</v>
      </c>
      <c r="G798" s="1048" t="s">
        <v>859</v>
      </c>
      <c r="H798" s="1049" t="s">
        <v>998</v>
      </c>
      <c r="I798" s="1050" t="str">
        <f>$I$5</f>
        <v>2-х этапный ЗЗП, без ПС</v>
      </c>
      <c r="J798" s="1051">
        <f>IFERROR(VLOOKUP($D$798,'ИСХОДНИК-даты-2х'!$D$10:$AI$139,2,0),"-")</f>
        <v>44580</v>
      </c>
      <c r="K798" s="1078">
        <f>IFERROR(VLOOKUP($D$798,'ИСХОДНИК-даты-2х'!$D$10:$AI$139,3,0),"-")</f>
        <v>44608</v>
      </c>
      <c r="L798" s="970">
        <f>IFERROR(VLOOKUP($D$798,'ИСХОДНИК-даты-2х'!$D$10:$AI$139,4,0),"-")</f>
        <v>44657</v>
      </c>
      <c r="M798" s="911">
        <f>IFERROR(VLOOKUP($D$798,'ИСХОДНИК-даты-2х'!$D$10:$AI$139,5,0),"-")</f>
        <v>44662</v>
      </c>
      <c r="N798" s="911">
        <f>IFERROR(VLOOKUP($D$798,'ИСХОДНИК-даты-2х'!$D$10:$AI$139,6,0),"-")</f>
        <v>44690</v>
      </c>
      <c r="O798" s="911">
        <f>IFERROR(VLOOKUP($D$798,'ИСХОДНИК-даты-2х'!$D$10:$AI$139,7,0),"-")</f>
        <v>44690</v>
      </c>
      <c r="P798" s="911">
        <f>IFERROR(VLOOKUP($D$798,'ИСХОДНИК-даты-2х'!$D$10:$AI$139,8,0),"-")</f>
        <v>44774</v>
      </c>
      <c r="Q798" s="911">
        <f>IFERROR(VLOOKUP($D$798,'ИСХОДНИК-даты-2х'!$D$10:$AI$139,9,0),"-")</f>
        <v>44804</v>
      </c>
      <c r="R798" s="911">
        <f>IFERROR(VLOOKUP($D$798,'ИСХОДНИК-даты-2х'!$D$10:$AI$139,10,0),"-")</f>
        <v>44804</v>
      </c>
      <c r="S798" s="911">
        <f>IFERROR(VLOOKUP($D$798,'ИСХОДНИК-даты-2х'!$D$10:$AI$139,11,0),"-")</f>
        <v>44803</v>
      </c>
      <c r="T798" s="911">
        <f>IFERROR(VLOOKUP($D$798,'ИСХОДНИК-даты-2х'!$D$10:$AI$139,12,0),"-")</f>
        <v>44803</v>
      </c>
      <c r="U798" s="911">
        <f>IFERROR(VLOOKUP($D$798,'ИСХОДНИК-даты-2х'!$D$10:$AI$139,13,0),"-")</f>
        <v>44824</v>
      </c>
      <c r="V798" s="911">
        <f>IFERROR(VLOOKUP($D$798,'ИСХОДНИК-даты-2х'!$D$10:$AI$139,14,0),"-")</f>
        <v>44831</v>
      </c>
      <c r="W798" s="911">
        <f>IFERROR(VLOOKUP($D$798,'ИСХОДНИК-даты-2х'!$D$10:$AI$139,15,0),"-")</f>
        <v>44834</v>
      </c>
      <c r="X798" s="911">
        <f>IFERROR(VLOOKUP($D$798,'ИСХОДНИК-даты-2х'!$D$10:$AI$139,16,0),"-")</f>
        <v>44839</v>
      </c>
      <c r="Y798" s="1079">
        <f>IFERROR(VLOOKUP($D$798,'ИСХОДНИК-даты-2х'!$D$10:$AI$139,17,0),"-")</f>
        <v>44864</v>
      </c>
      <c r="Z798" s="1107">
        <v>44797</v>
      </c>
      <c r="AA798" s="95"/>
    </row>
    <row r="799" spans="1:27">
      <c r="A799" s="1869"/>
      <c r="B799" s="1065">
        <f>B$798</f>
        <v>78</v>
      </c>
      <c r="C799" s="1066" t="str">
        <f>C$798</f>
        <v>У_Э</v>
      </c>
      <c r="D799" s="1067" t="s">
        <v>1650</v>
      </c>
      <c r="E799" s="1068" t="s">
        <v>554</v>
      </c>
      <c r="F799" s="1067" t="s">
        <v>1650</v>
      </c>
      <c r="G799" s="1069" t="s">
        <v>859</v>
      </c>
      <c r="H799" s="1070" t="s">
        <v>1648</v>
      </c>
      <c r="I799" s="1071"/>
      <c r="J799" s="1072">
        <f t="shared" ref="J799:Y799" si="153">J$798</f>
        <v>44580</v>
      </c>
      <c r="K799" s="1072">
        <f t="shared" si="153"/>
        <v>44608</v>
      </c>
      <c r="L799" s="1072">
        <f t="shared" si="153"/>
        <v>44657</v>
      </c>
      <c r="M799" s="1072">
        <f t="shared" si="153"/>
        <v>44662</v>
      </c>
      <c r="N799" s="1072">
        <f t="shared" si="153"/>
        <v>44690</v>
      </c>
      <c r="O799" s="1072">
        <f t="shared" si="153"/>
        <v>44690</v>
      </c>
      <c r="P799" s="1072">
        <f t="shared" si="153"/>
        <v>44774</v>
      </c>
      <c r="Q799" s="1072">
        <f t="shared" si="153"/>
        <v>44804</v>
      </c>
      <c r="R799" s="1072">
        <f t="shared" si="153"/>
        <v>44804</v>
      </c>
      <c r="S799" s="1072">
        <f t="shared" si="153"/>
        <v>44803</v>
      </c>
      <c r="T799" s="1072">
        <f t="shared" si="153"/>
        <v>44803</v>
      </c>
      <c r="U799" s="1072">
        <f t="shared" si="153"/>
        <v>44824</v>
      </c>
      <c r="V799" s="1072">
        <f t="shared" si="153"/>
        <v>44831</v>
      </c>
      <c r="W799" s="1072">
        <f t="shared" si="153"/>
        <v>44834</v>
      </c>
      <c r="X799" s="1072">
        <f t="shared" si="153"/>
        <v>44839</v>
      </c>
      <c r="Y799" s="1073">
        <f t="shared" si="153"/>
        <v>44864</v>
      </c>
      <c r="Z799" s="1107">
        <v>44797</v>
      </c>
      <c r="AA799" s="95"/>
    </row>
    <row r="800" spans="1:27" ht="37.5">
      <c r="A800" s="1869">
        <f>A798+1</f>
        <v>75</v>
      </c>
      <c r="B800" s="1044">
        <v>79</v>
      </c>
      <c r="C800" s="1045" t="s">
        <v>858</v>
      </c>
      <c r="D800" s="1046" t="s">
        <v>1651</v>
      </c>
      <c r="E800" s="1047" t="s">
        <v>384</v>
      </c>
      <c r="F800" s="1046" t="s">
        <v>1651</v>
      </c>
      <c r="G800" s="1048" t="s">
        <v>859</v>
      </c>
      <c r="H800" s="1049" t="s">
        <v>999</v>
      </c>
      <c r="I800" s="1050" t="str">
        <f>$I$5</f>
        <v>2-х этапный ЗЗП, без ПС</v>
      </c>
      <c r="J800" s="1051">
        <f>IFERROR(VLOOKUP($D$800,'ИСХОДНИК-даты-2х'!$D$10:$AI$139,2,0),"-")</f>
        <v>44474</v>
      </c>
      <c r="K800" s="1078">
        <f>IFERROR(VLOOKUP($D$800,'ИСХОДНИК-даты-2х'!$D$10:$AI$139,3,0),"-")</f>
        <v>44502</v>
      </c>
      <c r="L800" s="970">
        <f>IFERROR(VLOOKUP($D$800,'ИСХОДНИК-даты-2х'!$D$10:$AI$139,4,0),"-")</f>
        <v>44551</v>
      </c>
      <c r="M800" s="911">
        <f>IFERROR(VLOOKUP($D$800,'ИСХОДНИК-даты-2х'!$D$10:$AI$139,5,0),"-")</f>
        <v>44554</v>
      </c>
      <c r="N800" s="911">
        <f>IFERROR(VLOOKUP($D$800,'ИСХОДНИК-даты-2х'!$D$10:$AI$139,6,0),"-")</f>
        <v>44582</v>
      </c>
      <c r="O800" s="911">
        <f>IFERROR(VLOOKUP($D$800,'ИСХОДНИК-даты-2х'!$D$10:$AI$139,7,0),"-")</f>
        <v>44582</v>
      </c>
      <c r="P800" s="911">
        <f>IFERROR(VLOOKUP($D$800,'ИСХОДНИК-даты-2х'!$D$10:$AI$139,8,0),"-")</f>
        <v>44666</v>
      </c>
      <c r="Q800" s="911">
        <f>IFERROR(VLOOKUP($D$800,'ИСХОДНИК-даты-2х'!$D$10:$AI$139,9,0),"-")</f>
        <v>44698</v>
      </c>
      <c r="R800" s="911">
        <f>IFERROR(VLOOKUP($D$800,'ИСХОДНИК-даты-2х'!$D$10:$AI$139,10,0),"-")</f>
        <v>44698</v>
      </c>
      <c r="S800" s="911">
        <f>IFERROR(VLOOKUP($D$800,'ИСХОДНИК-даты-2х'!$D$10:$AI$139,11,0),"-")</f>
        <v>44697</v>
      </c>
      <c r="T800" s="911">
        <f>IFERROR(VLOOKUP($D$800,'ИСХОДНИК-даты-2х'!$D$10:$AI$139,12,0),"-")</f>
        <v>44697</v>
      </c>
      <c r="U800" s="911">
        <f>IFERROR(VLOOKUP($D$800,'ИСХОДНИК-даты-2х'!$D$10:$AI$139,13,0),"-")</f>
        <v>44718</v>
      </c>
      <c r="V800" s="911">
        <f>IFERROR(VLOOKUP($D$800,'ИСХОДНИК-даты-2х'!$D$10:$AI$139,14,0),"-")</f>
        <v>44725</v>
      </c>
      <c r="W800" s="911">
        <f>IFERROR(VLOOKUP($D$800,'ИСХОДНИК-даты-2х'!$D$10:$AI$139,15,0),"-")</f>
        <v>44728</v>
      </c>
      <c r="X800" s="911">
        <f>IFERROR(VLOOKUP($D$800,'ИСХОДНИК-даты-2х'!$D$10:$AI$139,16,0),"-")</f>
        <v>44733</v>
      </c>
      <c r="Y800" s="1079">
        <f>IFERROR(VLOOKUP($D$800,'ИСХОДНИК-даты-2х'!$D$10:$AI$139,17,0),"-")</f>
        <v>44758</v>
      </c>
      <c r="Z800" s="1107">
        <v>44657</v>
      </c>
      <c r="AA800" s="95"/>
    </row>
    <row r="801" spans="1:27">
      <c r="A801" s="1869"/>
      <c r="B801" s="1065">
        <f>B$800</f>
        <v>79</v>
      </c>
      <c r="C801" s="1066" t="str">
        <f>C$800</f>
        <v>У_Э</v>
      </c>
      <c r="D801" s="1067" t="s">
        <v>1651</v>
      </c>
      <c r="E801" s="1068" t="s">
        <v>386</v>
      </c>
      <c r="F801" s="1067" t="s">
        <v>1651</v>
      </c>
      <c r="G801" s="1069" t="s">
        <v>859</v>
      </c>
      <c r="H801" s="1070" t="s">
        <v>1000</v>
      </c>
      <c r="I801" s="1071"/>
      <c r="J801" s="1072">
        <f t="shared" ref="J801:Y801" si="154">J$800</f>
        <v>44474</v>
      </c>
      <c r="K801" s="1072">
        <f t="shared" si="154"/>
        <v>44502</v>
      </c>
      <c r="L801" s="1072">
        <f t="shared" si="154"/>
        <v>44551</v>
      </c>
      <c r="M801" s="1072">
        <f t="shared" si="154"/>
        <v>44554</v>
      </c>
      <c r="N801" s="1072">
        <f t="shared" si="154"/>
        <v>44582</v>
      </c>
      <c r="O801" s="1072">
        <f t="shared" si="154"/>
        <v>44582</v>
      </c>
      <c r="P801" s="1072">
        <f t="shared" si="154"/>
        <v>44666</v>
      </c>
      <c r="Q801" s="1072">
        <f t="shared" si="154"/>
        <v>44698</v>
      </c>
      <c r="R801" s="1072">
        <f t="shared" si="154"/>
        <v>44698</v>
      </c>
      <c r="S801" s="1072">
        <f t="shared" si="154"/>
        <v>44697</v>
      </c>
      <c r="T801" s="1072">
        <f t="shared" si="154"/>
        <v>44697</v>
      </c>
      <c r="U801" s="1072">
        <f t="shared" si="154"/>
        <v>44718</v>
      </c>
      <c r="V801" s="1072">
        <f t="shared" si="154"/>
        <v>44725</v>
      </c>
      <c r="W801" s="1072">
        <f t="shared" si="154"/>
        <v>44728</v>
      </c>
      <c r="X801" s="1072">
        <f t="shared" si="154"/>
        <v>44733</v>
      </c>
      <c r="Y801" s="1073">
        <f t="shared" si="154"/>
        <v>44758</v>
      </c>
      <c r="Z801" s="1107">
        <v>44987</v>
      </c>
      <c r="AA801" s="95"/>
    </row>
    <row r="802" spans="1:27" ht="37.5">
      <c r="A802" s="1869">
        <f>A800+1</f>
        <v>76</v>
      </c>
      <c r="B802" s="1044">
        <v>80</v>
      </c>
      <c r="C802" s="1045" t="s">
        <v>858</v>
      </c>
      <c r="D802" s="1046" t="s">
        <v>1652</v>
      </c>
      <c r="E802" s="1047" t="s">
        <v>390</v>
      </c>
      <c r="F802" s="1046" t="s">
        <v>1652</v>
      </c>
      <c r="G802" s="1048" t="s">
        <v>859</v>
      </c>
      <c r="H802" s="1049" t="s">
        <v>1001</v>
      </c>
      <c r="I802" s="1050" t="str">
        <f>$I$5</f>
        <v>2-х этапный ЗЗП, без ПС</v>
      </c>
      <c r="J802" s="1051">
        <f>IFERROR(VLOOKUP($D$802,'ИСХОДНИК-даты-2х'!$D$10:$AI$139,2,0),"-")</f>
        <v>44784</v>
      </c>
      <c r="K802" s="1078">
        <f>IFERROR(VLOOKUP($D$802,'ИСХОДНИК-даты-2х'!$D$10:$AI$139,3,0),"-")</f>
        <v>44812</v>
      </c>
      <c r="L802" s="970">
        <f>IFERROR(VLOOKUP($D$802,'ИСХОДНИК-даты-2х'!$D$10:$AI$139,4,0),"-")</f>
        <v>44861</v>
      </c>
      <c r="M802" s="911">
        <f>IFERROR(VLOOKUP($D$802,'ИСХОДНИК-даты-2х'!$D$10:$AI$139,5,0),"-")</f>
        <v>44866</v>
      </c>
      <c r="N802" s="911">
        <f>IFERROR(VLOOKUP($D$802,'ИСХОДНИК-даты-2х'!$D$10:$AI$139,6,0),"-")</f>
        <v>44894</v>
      </c>
      <c r="O802" s="911">
        <f>IFERROR(VLOOKUP($D$802,'ИСХОДНИК-даты-2х'!$D$10:$AI$139,7,0),"-")</f>
        <v>44894</v>
      </c>
      <c r="P802" s="911">
        <f>IFERROR(VLOOKUP($D$802,'ИСХОДНИК-даты-2х'!$D$10:$AI$139,8,0),"-")</f>
        <v>44928</v>
      </c>
      <c r="Q802" s="911">
        <f>IFERROR(VLOOKUP($D$802,'ИСХОДНИК-даты-2х'!$D$10:$AI$139,9,0),"-")</f>
        <v>44958</v>
      </c>
      <c r="R802" s="911">
        <f>IFERROR(VLOOKUP($D$802,'ИСХОДНИК-даты-2х'!$D$10:$AI$139,10,0),"-")</f>
        <v>44958</v>
      </c>
      <c r="S802" s="911">
        <f>IFERROR(VLOOKUP($D$802,'ИСХОДНИК-даты-2х'!$D$10:$AI$139,11,0),"-")</f>
        <v>44957</v>
      </c>
      <c r="T802" s="911">
        <f>IFERROR(VLOOKUP($D$802,'ИСХОДНИК-даты-2х'!$D$10:$AI$139,12,0),"-")</f>
        <v>44957</v>
      </c>
      <c r="U802" s="911">
        <f>IFERROR(VLOOKUP($D$802,'ИСХОДНИК-даты-2х'!$D$10:$AI$139,13,0),"-")</f>
        <v>44978</v>
      </c>
      <c r="V802" s="911">
        <f>IFERROR(VLOOKUP($D$802,'ИСХОДНИК-даты-2х'!$D$10:$AI$139,14,0),"-")</f>
        <v>44985</v>
      </c>
      <c r="W802" s="911">
        <f>IFERROR(VLOOKUP($D$802,'ИСХОДНИК-даты-2х'!$D$10:$AI$139,15,0),"-")</f>
        <v>44988</v>
      </c>
      <c r="X802" s="911">
        <f>IFERROR(VLOOKUP($D$802,'ИСХОДНИК-даты-2х'!$D$10:$AI$139,16,0),"-")</f>
        <v>44993</v>
      </c>
      <c r="Y802" s="1079">
        <f>IFERROR(VLOOKUP($D$802,'ИСХОДНИК-даты-2х'!$D$10:$AI$139,17,0),"-")</f>
        <v>45018</v>
      </c>
      <c r="Z802" s="1107">
        <v>44732</v>
      </c>
      <c r="AA802" s="95"/>
    </row>
    <row r="803" spans="1:27" ht="37.5">
      <c r="A803" s="1869"/>
      <c r="B803" s="1065">
        <f>B$802</f>
        <v>80</v>
      </c>
      <c r="C803" s="1066" t="str">
        <f>C$802</f>
        <v>У_Э</v>
      </c>
      <c r="D803" s="1067" t="s">
        <v>1652</v>
      </c>
      <c r="E803" s="1068" t="s">
        <v>388</v>
      </c>
      <c r="F803" s="1067" t="s">
        <v>1652</v>
      </c>
      <c r="G803" s="1069" t="s">
        <v>859</v>
      </c>
      <c r="H803" s="1070" t="s">
        <v>1002</v>
      </c>
      <c r="I803" s="1071"/>
      <c r="J803" s="1072">
        <f t="shared" ref="J803:Y803" si="155">J$802</f>
        <v>44784</v>
      </c>
      <c r="K803" s="1072">
        <f t="shared" si="155"/>
        <v>44812</v>
      </c>
      <c r="L803" s="1072">
        <f t="shared" si="155"/>
        <v>44861</v>
      </c>
      <c r="M803" s="1072">
        <f t="shared" si="155"/>
        <v>44866</v>
      </c>
      <c r="N803" s="1072">
        <f t="shared" si="155"/>
        <v>44894</v>
      </c>
      <c r="O803" s="1072">
        <f t="shared" si="155"/>
        <v>44894</v>
      </c>
      <c r="P803" s="1072">
        <f t="shared" si="155"/>
        <v>44928</v>
      </c>
      <c r="Q803" s="1072">
        <f t="shared" si="155"/>
        <v>44958</v>
      </c>
      <c r="R803" s="1072">
        <f t="shared" si="155"/>
        <v>44958</v>
      </c>
      <c r="S803" s="1072">
        <f t="shared" si="155"/>
        <v>44957</v>
      </c>
      <c r="T803" s="1072">
        <f t="shared" si="155"/>
        <v>44957</v>
      </c>
      <c r="U803" s="1072">
        <f t="shared" si="155"/>
        <v>44978</v>
      </c>
      <c r="V803" s="1072">
        <f t="shared" si="155"/>
        <v>44985</v>
      </c>
      <c r="W803" s="1072">
        <f t="shared" si="155"/>
        <v>44988</v>
      </c>
      <c r="X803" s="1072">
        <f t="shared" si="155"/>
        <v>44993</v>
      </c>
      <c r="Y803" s="1073">
        <f t="shared" si="155"/>
        <v>45018</v>
      </c>
      <c r="Z803" s="1107">
        <v>44812</v>
      </c>
      <c r="AA803" s="95"/>
    </row>
    <row r="804" spans="1:27" ht="37.5">
      <c r="A804" s="1869">
        <f>A802+1</f>
        <v>77</v>
      </c>
      <c r="B804" s="1044">
        <v>81</v>
      </c>
      <c r="C804" s="1045" t="s">
        <v>858</v>
      </c>
      <c r="D804" s="1046" t="s">
        <v>1653</v>
      </c>
      <c r="E804" s="1047" t="s">
        <v>322</v>
      </c>
      <c r="F804" s="1046" t="s">
        <v>1653</v>
      </c>
      <c r="G804" s="1048" t="s">
        <v>859</v>
      </c>
      <c r="H804" s="1049" t="s">
        <v>1003</v>
      </c>
      <c r="I804" s="1050" t="str">
        <f>$I$5</f>
        <v>2-х этапный ЗЗП, без ПС</v>
      </c>
      <c r="J804" s="1051">
        <f>IFERROR(VLOOKUP($D$804,'ИСХОДНИК-даты-2х'!$D$10:$AI$139,2,0),"-")</f>
        <v>44509</v>
      </c>
      <c r="K804" s="1078">
        <f>IFERROR(VLOOKUP($D$804,'ИСХОДНИК-даты-2х'!$D$10:$AI$139,3,0),"-")</f>
        <v>44537</v>
      </c>
      <c r="L804" s="970">
        <f>IFERROR(VLOOKUP($D$804,'ИСХОДНИК-даты-2х'!$D$10:$AI$139,4,0),"-")</f>
        <v>44586</v>
      </c>
      <c r="M804" s="911">
        <f>IFERROR(VLOOKUP($D$804,'ИСХОДНИК-даты-2х'!$D$10:$AI$139,5,0),"-")</f>
        <v>44589</v>
      </c>
      <c r="N804" s="911">
        <f>IFERROR(VLOOKUP($D$804,'ИСХОДНИК-даты-2х'!$D$10:$AI$139,6,0),"-")</f>
        <v>44617</v>
      </c>
      <c r="O804" s="911">
        <f>IFERROR(VLOOKUP($D$804,'ИСХОДНИК-даты-2х'!$D$10:$AI$139,7,0),"-")</f>
        <v>44617</v>
      </c>
      <c r="P804" s="911">
        <f>IFERROR(VLOOKUP($D$804,'ИСХОДНИК-даты-2х'!$D$10:$AI$139,8,0),"-")</f>
        <v>44701</v>
      </c>
      <c r="Q804" s="911">
        <f>IFERROR(VLOOKUP($D$804,'ИСХОДНИК-даты-2х'!$D$10:$AI$139,9,0),"-")</f>
        <v>44733</v>
      </c>
      <c r="R804" s="911">
        <f>IFERROR(VLOOKUP($D$804,'ИСХОДНИК-даты-2х'!$D$10:$AI$139,10,0),"-")</f>
        <v>44733</v>
      </c>
      <c r="S804" s="911">
        <f>IFERROR(VLOOKUP($D$804,'ИСХОДНИК-даты-2х'!$D$10:$AI$139,11,0),"-")</f>
        <v>44732</v>
      </c>
      <c r="T804" s="911">
        <f>IFERROR(VLOOKUP($D$804,'ИСХОДНИК-даты-2х'!$D$10:$AI$139,12,0),"-")</f>
        <v>44732</v>
      </c>
      <c r="U804" s="911">
        <f>IFERROR(VLOOKUP($D$804,'ИСХОДНИК-даты-2х'!$D$10:$AI$139,13,0),"-")</f>
        <v>44753</v>
      </c>
      <c r="V804" s="911">
        <f>IFERROR(VLOOKUP($D$804,'ИСХОДНИК-даты-2х'!$D$10:$AI$139,14,0),"-")</f>
        <v>44760</v>
      </c>
      <c r="W804" s="911">
        <f>IFERROR(VLOOKUP($D$804,'ИСХОДНИК-даты-2х'!$D$10:$AI$139,15,0),"-")</f>
        <v>44763</v>
      </c>
      <c r="X804" s="911">
        <f>IFERROR(VLOOKUP($D$804,'ИСХОДНИК-даты-2х'!$D$10:$AI$139,16,0),"-")</f>
        <v>44768</v>
      </c>
      <c r="Y804" s="1079">
        <f>IFERROR(VLOOKUP($D$804,'ИСХОДНИК-даты-2х'!$D$10:$AI$139,17,0),"-")</f>
        <v>44793</v>
      </c>
      <c r="Z804" s="1107">
        <v>44727</v>
      </c>
      <c r="AA804" s="95"/>
    </row>
    <row r="805" spans="1:27" ht="37.5">
      <c r="A805" s="1869"/>
      <c r="B805" s="1055">
        <f t="shared" ref="B805:C813" si="156">B$804</f>
        <v>81</v>
      </c>
      <c r="C805" s="1056" t="str">
        <f t="shared" si="156"/>
        <v>У_Э</v>
      </c>
      <c r="D805" s="1057" t="s">
        <v>1653</v>
      </c>
      <c r="E805" s="1058" t="s">
        <v>218</v>
      </c>
      <c r="F805" s="1057" t="s">
        <v>1653</v>
      </c>
      <c r="G805" s="1059" t="s">
        <v>859</v>
      </c>
      <c r="H805" s="1060" t="s">
        <v>1004</v>
      </c>
      <c r="I805" s="1061"/>
      <c r="J805" s="1062">
        <f t="shared" ref="J805:Y813" si="157">J$804</f>
        <v>44509</v>
      </c>
      <c r="K805" s="1062">
        <f t="shared" si="157"/>
        <v>44537</v>
      </c>
      <c r="L805" s="1062">
        <f t="shared" si="157"/>
        <v>44586</v>
      </c>
      <c r="M805" s="1062">
        <f t="shared" si="157"/>
        <v>44589</v>
      </c>
      <c r="N805" s="1062">
        <f t="shared" si="157"/>
        <v>44617</v>
      </c>
      <c r="O805" s="1062">
        <f t="shared" si="157"/>
        <v>44617</v>
      </c>
      <c r="P805" s="1062">
        <f t="shared" si="157"/>
        <v>44701</v>
      </c>
      <c r="Q805" s="1062">
        <f t="shared" si="157"/>
        <v>44733</v>
      </c>
      <c r="R805" s="1062">
        <f t="shared" si="157"/>
        <v>44733</v>
      </c>
      <c r="S805" s="1062">
        <f t="shared" si="157"/>
        <v>44732</v>
      </c>
      <c r="T805" s="1062">
        <f t="shared" si="157"/>
        <v>44732</v>
      </c>
      <c r="U805" s="1062">
        <f t="shared" si="157"/>
        <v>44753</v>
      </c>
      <c r="V805" s="1062">
        <f t="shared" si="157"/>
        <v>44760</v>
      </c>
      <c r="W805" s="1062">
        <f t="shared" si="157"/>
        <v>44763</v>
      </c>
      <c r="X805" s="1062">
        <f t="shared" si="157"/>
        <v>44768</v>
      </c>
      <c r="Y805" s="1063">
        <f t="shared" si="157"/>
        <v>44793</v>
      </c>
      <c r="Z805" s="1064">
        <v>44743</v>
      </c>
      <c r="AA805" s="95"/>
    </row>
    <row r="806" spans="1:27" ht="37.5">
      <c r="A806" s="1869"/>
      <c r="B806" s="1055">
        <f t="shared" si="156"/>
        <v>81</v>
      </c>
      <c r="C806" s="1056" t="str">
        <f t="shared" si="156"/>
        <v>У_Э</v>
      </c>
      <c r="D806" s="1057" t="s">
        <v>1653</v>
      </c>
      <c r="E806" s="1058" t="s">
        <v>208</v>
      </c>
      <c r="F806" s="1057" t="s">
        <v>1653</v>
      </c>
      <c r="G806" s="1059" t="s">
        <v>859</v>
      </c>
      <c r="H806" s="1060" t="s">
        <v>1005</v>
      </c>
      <c r="I806" s="1061"/>
      <c r="J806" s="1062">
        <f t="shared" si="157"/>
        <v>44509</v>
      </c>
      <c r="K806" s="1062">
        <f t="shared" si="157"/>
        <v>44537</v>
      </c>
      <c r="L806" s="1062">
        <f t="shared" si="157"/>
        <v>44586</v>
      </c>
      <c r="M806" s="1062">
        <f t="shared" si="157"/>
        <v>44589</v>
      </c>
      <c r="N806" s="1062">
        <f t="shared" si="157"/>
        <v>44617</v>
      </c>
      <c r="O806" s="1062">
        <f t="shared" si="157"/>
        <v>44617</v>
      </c>
      <c r="P806" s="1062">
        <f t="shared" si="157"/>
        <v>44701</v>
      </c>
      <c r="Q806" s="1062">
        <f t="shared" si="157"/>
        <v>44733</v>
      </c>
      <c r="R806" s="1062">
        <f t="shared" si="157"/>
        <v>44733</v>
      </c>
      <c r="S806" s="1062">
        <f t="shared" si="157"/>
        <v>44732</v>
      </c>
      <c r="T806" s="1062">
        <f t="shared" si="157"/>
        <v>44732</v>
      </c>
      <c r="U806" s="1062">
        <f t="shared" si="157"/>
        <v>44753</v>
      </c>
      <c r="V806" s="1062">
        <f t="shared" si="157"/>
        <v>44760</v>
      </c>
      <c r="W806" s="1062">
        <f t="shared" si="157"/>
        <v>44763</v>
      </c>
      <c r="X806" s="1062">
        <f t="shared" si="157"/>
        <v>44768</v>
      </c>
      <c r="Y806" s="1063">
        <f t="shared" si="157"/>
        <v>44793</v>
      </c>
      <c r="Z806" s="1064">
        <v>45103</v>
      </c>
      <c r="AA806" s="95"/>
    </row>
    <row r="807" spans="1:27" ht="37.5">
      <c r="A807" s="1869"/>
      <c r="B807" s="1055">
        <f t="shared" si="156"/>
        <v>81</v>
      </c>
      <c r="C807" s="1056" t="str">
        <f t="shared" si="156"/>
        <v>У_Э</v>
      </c>
      <c r="D807" s="1057" t="s">
        <v>1653</v>
      </c>
      <c r="E807" s="1058" t="s">
        <v>210</v>
      </c>
      <c r="F807" s="1057" t="s">
        <v>1653</v>
      </c>
      <c r="G807" s="1059" t="s">
        <v>859</v>
      </c>
      <c r="H807" s="1060" t="s">
        <v>1006</v>
      </c>
      <c r="I807" s="1061"/>
      <c r="J807" s="1062">
        <f t="shared" si="157"/>
        <v>44509</v>
      </c>
      <c r="K807" s="1062">
        <f t="shared" si="157"/>
        <v>44537</v>
      </c>
      <c r="L807" s="1062">
        <f t="shared" si="157"/>
        <v>44586</v>
      </c>
      <c r="M807" s="1062">
        <f t="shared" si="157"/>
        <v>44589</v>
      </c>
      <c r="N807" s="1062">
        <f t="shared" si="157"/>
        <v>44617</v>
      </c>
      <c r="O807" s="1062">
        <f t="shared" si="157"/>
        <v>44617</v>
      </c>
      <c r="P807" s="1062">
        <f t="shared" si="157"/>
        <v>44701</v>
      </c>
      <c r="Q807" s="1062">
        <f t="shared" si="157"/>
        <v>44733</v>
      </c>
      <c r="R807" s="1062">
        <f t="shared" si="157"/>
        <v>44733</v>
      </c>
      <c r="S807" s="1062">
        <f t="shared" si="157"/>
        <v>44732</v>
      </c>
      <c r="T807" s="1062">
        <f t="shared" si="157"/>
        <v>44732</v>
      </c>
      <c r="U807" s="1062">
        <f t="shared" si="157"/>
        <v>44753</v>
      </c>
      <c r="V807" s="1062">
        <f t="shared" si="157"/>
        <v>44760</v>
      </c>
      <c r="W807" s="1062">
        <f t="shared" si="157"/>
        <v>44763</v>
      </c>
      <c r="X807" s="1062">
        <f t="shared" si="157"/>
        <v>44768</v>
      </c>
      <c r="Y807" s="1063">
        <f t="shared" si="157"/>
        <v>44793</v>
      </c>
      <c r="Z807" s="1064">
        <v>45103</v>
      </c>
      <c r="AA807" s="95"/>
    </row>
    <row r="808" spans="1:27" ht="37.5">
      <c r="A808" s="1869"/>
      <c r="B808" s="1055">
        <f t="shared" si="156"/>
        <v>81</v>
      </c>
      <c r="C808" s="1056" t="str">
        <f t="shared" si="156"/>
        <v>У_Э</v>
      </c>
      <c r="D808" s="1057" t="s">
        <v>1653</v>
      </c>
      <c r="E808" s="1058" t="s">
        <v>212</v>
      </c>
      <c r="F808" s="1057" t="s">
        <v>1653</v>
      </c>
      <c r="G808" s="1059" t="s">
        <v>859</v>
      </c>
      <c r="H808" s="1060" t="s">
        <v>1007</v>
      </c>
      <c r="I808" s="1061"/>
      <c r="J808" s="1062">
        <f t="shared" si="157"/>
        <v>44509</v>
      </c>
      <c r="K808" s="1062">
        <f t="shared" si="157"/>
        <v>44537</v>
      </c>
      <c r="L808" s="1062">
        <f t="shared" si="157"/>
        <v>44586</v>
      </c>
      <c r="M808" s="1062">
        <f t="shared" si="157"/>
        <v>44589</v>
      </c>
      <c r="N808" s="1062">
        <f t="shared" si="157"/>
        <v>44617</v>
      </c>
      <c r="O808" s="1062">
        <f t="shared" si="157"/>
        <v>44617</v>
      </c>
      <c r="P808" s="1062">
        <f t="shared" si="157"/>
        <v>44701</v>
      </c>
      <c r="Q808" s="1062">
        <f t="shared" si="157"/>
        <v>44733</v>
      </c>
      <c r="R808" s="1062">
        <f t="shared" si="157"/>
        <v>44733</v>
      </c>
      <c r="S808" s="1062">
        <f t="shared" si="157"/>
        <v>44732</v>
      </c>
      <c r="T808" s="1062">
        <f t="shared" si="157"/>
        <v>44732</v>
      </c>
      <c r="U808" s="1062">
        <f t="shared" si="157"/>
        <v>44753</v>
      </c>
      <c r="V808" s="1062">
        <f t="shared" si="157"/>
        <v>44760</v>
      </c>
      <c r="W808" s="1062">
        <f t="shared" si="157"/>
        <v>44763</v>
      </c>
      <c r="X808" s="1062">
        <f t="shared" si="157"/>
        <v>44768</v>
      </c>
      <c r="Y808" s="1063">
        <f t="shared" si="157"/>
        <v>44793</v>
      </c>
      <c r="Z808" s="1064">
        <v>45103</v>
      </c>
      <c r="AA808" s="95"/>
    </row>
    <row r="809" spans="1:27" ht="37.5">
      <c r="A809" s="1869"/>
      <c r="B809" s="1055">
        <f t="shared" si="156"/>
        <v>81</v>
      </c>
      <c r="C809" s="1056" t="str">
        <f t="shared" si="156"/>
        <v>У_Э</v>
      </c>
      <c r="D809" s="1057" t="s">
        <v>1653</v>
      </c>
      <c r="E809" s="1058" t="s">
        <v>214</v>
      </c>
      <c r="F809" s="1057" t="s">
        <v>1653</v>
      </c>
      <c r="G809" s="1059" t="s">
        <v>859</v>
      </c>
      <c r="H809" s="1060" t="s">
        <v>1008</v>
      </c>
      <c r="I809" s="1061"/>
      <c r="J809" s="1062">
        <f t="shared" si="157"/>
        <v>44509</v>
      </c>
      <c r="K809" s="1062">
        <f t="shared" si="157"/>
        <v>44537</v>
      </c>
      <c r="L809" s="1062">
        <f t="shared" si="157"/>
        <v>44586</v>
      </c>
      <c r="M809" s="1062">
        <f t="shared" si="157"/>
        <v>44589</v>
      </c>
      <c r="N809" s="1062">
        <f t="shared" si="157"/>
        <v>44617</v>
      </c>
      <c r="O809" s="1062">
        <f t="shared" si="157"/>
        <v>44617</v>
      </c>
      <c r="P809" s="1062">
        <f t="shared" si="157"/>
        <v>44701</v>
      </c>
      <c r="Q809" s="1062">
        <f t="shared" si="157"/>
        <v>44733</v>
      </c>
      <c r="R809" s="1062">
        <f t="shared" si="157"/>
        <v>44733</v>
      </c>
      <c r="S809" s="1062">
        <f t="shared" si="157"/>
        <v>44732</v>
      </c>
      <c r="T809" s="1062">
        <f t="shared" si="157"/>
        <v>44732</v>
      </c>
      <c r="U809" s="1062">
        <f t="shared" si="157"/>
        <v>44753</v>
      </c>
      <c r="V809" s="1062">
        <f t="shared" si="157"/>
        <v>44760</v>
      </c>
      <c r="W809" s="1062">
        <f t="shared" si="157"/>
        <v>44763</v>
      </c>
      <c r="X809" s="1062">
        <f t="shared" si="157"/>
        <v>44768</v>
      </c>
      <c r="Y809" s="1063">
        <f t="shared" si="157"/>
        <v>44793</v>
      </c>
      <c r="Z809" s="1064">
        <v>45103</v>
      </c>
      <c r="AA809" s="95"/>
    </row>
    <row r="810" spans="1:27" ht="37.5">
      <c r="A810" s="1869"/>
      <c r="B810" s="1055">
        <f t="shared" si="156"/>
        <v>81</v>
      </c>
      <c r="C810" s="1056" t="str">
        <f t="shared" si="156"/>
        <v>У_Э</v>
      </c>
      <c r="D810" s="1057" t="s">
        <v>1653</v>
      </c>
      <c r="E810" s="1058" t="s">
        <v>710</v>
      </c>
      <c r="F810" s="1057" t="s">
        <v>1653</v>
      </c>
      <c r="G810" s="1059" t="s">
        <v>859</v>
      </c>
      <c r="H810" s="1060" t="s">
        <v>1009</v>
      </c>
      <c r="I810" s="1061"/>
      <c r="J810" s="1062">
        <f t="shared" si="157"/>
        <v>44509</v>
      </c>
      <c r="K810" s="1062">
        <f t="shared" si="157"/>
        <v>44537</v>
      </c>
      <c r="L810" s="1062">
        <f t="shared" si="157"/>
        <v>44586</v>
      </c>
      <c r="M810" s="1062">
        <f t="shared" si="157"/>
        <v>44589</v>
      </c>
      <c r="N810" s="1062">
        <f t="shared" si="157"/>
        <v>44617</v>
      </c>
      <c r="O810" s="1062">
        <f t="shared" si="157"/>
        <v>44617</v>
      </c>
      <c r="P810" s="1062">
        <f t="shared" si="157"/>
        <v>44701</v>
      </c>
      <c r="Q810" s="1062">
        <f t="shared" si="157"/>
        <v>44733</v>
      </c>
      <c r="R810" s="1062">
        <f t="shared" si="157"/>
        <v>44733</v>
      </c>
      <c r="S810" s="1062">
        <f t="shared" si="157"/>
        <v>44732</v>
      </c>
      <c r="T810" s="1062">
        <f t="shared" si="157"/>
        <v>44732</v>
      </c>
      <c r="U810" s="1062">
        <f t="shared" si="157"/>
        <v>44753</v>
      </c>
      <c r="V810" s="1062">
        <f t="shared" si="157"/>
        <v>44760</v>
      </c>
      <c r="W810" s="1062">
        <f t="shared" si="157"/>
        <v>44763</v>
      </c>
      <c r="X810" s="1062">
        <f t="shared" si="157"/>
        <v>44768</v>
      </c>
      <c r="Y810" s="1063">
        <f t="shared" si="157"/>
        <v>44793</v>
      </c>
      <c r="Z810" s="1064">
        <v>44833</v>
      </c>
      <c r="AA810" s="95"/>
    </row>
    <row r="811" spans="1:27" ht="37.5">
      <c r="A811" s="1869"/>
      <c r="B811" s="1055">
        <f t="shared" si="156"/>
        <v>81</v>
      </c>
      <c r="C811" s="1056" t="str">
        <f t="shared" si="156"/>
        <v>У_Э</v>
      </c>
      <c r="D811" s="1057" t="s">
        <v>1653</v>
      </c>
      <c r="E811" s="1058" t="s">
        <v>324</v>
      </c>
      <c r="F811" s="1057" t="s">
        <v>1653</v>
      </c>
      <c r="G811" s="1059" t="s">
        <v>859</v>
      </c>
      <c r="H811" s="1060" t="s">
        <v>1010</v>
      </c>
      <c r="I811" s="1061"/>
      <c r="J811" s="1062">
        <f t="shared" si="157"/>
        <v>44509</v>
      </c>
      <c r="K811" s="1062">
        <f t="shared" si="157"/>
        <v>44537</v>
      </c>
      <c r="L811" s="1062">
        <f t="shared" si="157"/>
        <v>44586</v>
      </c>
      <c r="M811" s="1062">
        <f t="shared" si="157"/>
        <v>44589</v>
      </c>
      <c r="N811" s="1062">
        <f t="shared" si="157"/>
        <v>44617</v>
      </c>
      <c r="O811" s="1062">
        <f t="shared" si="157"/>
        <v>44617</v>
      </c>
      <c r="P811" s="1062">
        <f t="shared" si="157"/>
        <v>44701</v>
      </c>
      <c r="Q811" s="1062">
        <f t="shared" si="157"/>
        <v>44733</v>
      </c>
      <c r="R811" s="1062">
        <f t="shared" si="157"/>
        <v>44733</v>
      </c>
      <c r="S811" s="1062">
        <f t="shared" si="157"/>
        <v>44732</v>
      </c>
      <c r="T811" s="1062">
        <f t="shared" si="157"/>
        <v>44732</v>
      </c>
      <c r="U811" s="1062">
        <f t="shared" si="157"/>
        <v>44753</v>
      </c>
      <c r="V811" s="1062">
        <f t="shared" si="157"/>
        <v>44760</v>
      </c>
      <c r="W811" s="1062">
        <f t="shared" si="157"/>
        <v>44763</v>
      </c>
      <c r="X811" s="1062">
        <f t="shared" si="157"/>
        <v>44768</v>
      </c>
      <c r="Y811" s="1063">
        <f t="shared" si="157"/>
        <v>44793</v>
      </c>
      <c r="Z811" s="1064">
        <v>44847</v>
      </c>
      <c r="AA811" s="95"/>
    </row>
    <row r="812" spans="1:27" ht="37.5">
      <c r="A812" s="1869"/>
      <c r="B812" s="1055">
        <f t="shared" si="156"/>
        <v>81</v>
      </c>
      <c r="C812" s="1056" t="str">
        <f t="shared" si="156"/>
        <v>У_Э</v>
      </c>
      <c r="D812" s="1057" t="s">
        <v>1653</v>
      </c>
      <c r="E812" s="1058" t="s">
        <v>216</v>
      </c>
      <c r="F812" s="1057" t="s">
        <v>1653</v>
      </c>
      <c r="G812" s="1059" t="s">
        <v>859</v>
      </c>
      <c r="H812" s="1060" t="s">
        <v>1011</v>
      </c>
      <c r="I812" s="1061"/>
      <c r="J812" s="1062">
        <f t="shared" si="157"/>
        <v>44509</v>
      </c>
      <c r="K812" s="1062">
        <f t="shared" si="157"/>
        <v>44537</v>
      </c>
      <c r="L812" s="1062">
        <f t="shared" si="157"/>
        <v>44586</v>
      </c>
      <c r="M812" s="1062">
        <f t="shared" si="157"/>
        <v>44589</v>
      </c>
      <c r="N812" s="1062">
        <f t="shared" si="157"/>
        <v>44617</v>
      </c>
      <c r="O812" s="1062">
        <f t="shared" si="157"/>
        <v>44617</v>
      </c>
      <c r="P812" s="1062">
        <f t="shared" si="157"/>
        <v>44701</v>
      </c>
      <c r="Q812" s="1062">
        <f t="shared" si="157"/>
        <v>44733</v>
      </c>
      <c r="R812" s="1062">
        <f t="shared" si="157"/>
        <v>44733</v>
      </c>
      <c r="S812" s="1062">
        <f t="shared" si="157"/>
        <v>44732</v>
      </c>
      <c r="T812" s="1062">
        <f t="shared" si="157"/>
        <v>44732</v>
      </c>
      <c r="U812" s="1062">
        <f t="shared" si="157"/>
        <v>44753</v>
      </c>
      <c r="V812" s="1062">
        <f t="shared" si="157"/>
        <v>44760</v>
      </c>
      <c r="W812" s="1062">
        <f t="shared" si="157"/>
        <v>44763</v>
      </c>
      <c r="X812" s="1062">
        <f t="shared" si="157"/>
        <v>44768</v>
      </c>
      <c r="Y812" s="1063">
        <f t="shared" si="157"/>
        <v>44793</v>
      </c>
      <c r="Z812" s="1064">
        <v>45108</v>
      </c>
      <c r="AA812" s="95"/>
    </row>
    <row r="813" spans="1:27" ht="37.5">
      <c r="A813" s="1869"/>
      <c r="B813" s="1065">
        <f t="shared" si="156"/>
        <v>81</v>
      </c>
      <c r="C813" s="1066" t="str">
        <f t="shared" si="156"/>
        <v>У_Э</v>
      </c>
      <c r="D813" s="1067" t="s">
        <v>1653</v>
      </c>
      <c r="E813" s="1068" t="s">
        <v>712</v>
      </c>
      <c r="F813" s="1067" t="s">
        <v>1653</v>
      </c>
      <c r="G813" s="1069" t="s">
        <v>859</v>
      </c>
      <c r="H813" s="1070" t="s">
        <v>1012</v>
      </c>
      <c r="I813" s="1071"/>
      <c r="J813" s="1072">
        <f t="shared" si="157"/>
        <v>44509</v>
      </c>
      <c r="K813" s="1072">
        <f t="shared" si="157"/>
        <v>44537</v>
      </c>
      <c r="L813" s="1072">
        <f t="shared" si="157"/>
        <v>44586</v>
      </c>
      <c r="M813" s="1072">
        <f t="shared" si="157"/>
        <v>44589</v>
      </c>
      <c r="N813" s="1072">
        <f t="shared" si="157"/>
        <v>44617</v>
      </c>
      <c r="O813" s="1072">
        <f t="shared" si="157"/>
        <v>44617</v>
      </c>
      <c r="P813" s="1072">
        <f t="shared" si="157"/>
        <v>44701</v>
      </c>
      <c r="Q813" s="1072">
        <f t="shared" si="157"/>
        <v>44733</v>
      </c>
      <c r="R813" s="1072">
        <f t="shared" si="157"/>
        <v>44733</v>
      </c>
      <c r="S813" s="1072">
        <f t="shared" si="157"/>
        <v>44732</v>
      </c>
      <c r="T813" s="1072">
        <f t="shared" si="157"/>
        <v>44732</v>
      </c>
      <c r="U813" s="1072">
        <f t="shared" si="157"/>
        <v>44753</v>
      </c>
      <c r="V813" s="1072">
        <f t="shared" si="157"/>
        <v>44760</v>
      </c>
      <c r="W813" s="1072">
        <f t="shared" si="157"/>
        <v>44763</v>
      </c>
      <c r="X813" s="1072">
        <f t="shared" si="157"/>
        <v>44768</v>
      </c>
      <c r="Y813" s="1073">
        <f t="shared" si="157"/>
        <v>44793</v>
      </c>
      <c r="Z813" s="1064">
        <v>44801</v>
      </c>
      <c r="AA813" s="95"/>
    </row>
    <row r="814" spans="1:27" ht="37.5">
      <c r="A814" s="1869">
        <f>A804+1</f>
        <v>78</v>
      </c>
      <c r="B814" s="1044">
        <v>82</v>
      </c>
      <c r="C814" s="1045" t="s">
        <v>858</v>
      </c>
      <c r="D814" s="1046" t="s">
        <v>1654</v>
      </c>
      <c r="E814" s="1047" t="s">
        <v>234</v>
      </c>
      <c r="F814" s="1046" t="s">
        <v>1654</v>
      </c>
      <c r="G814" s="1048" t="s">
        <v>859</v>
      </c>
      <c r="H814" s="1049" t="s">
        <v>1013</v>
      </c>
      <c r="I814" s="1050" t="str">
        <f>$I$5</f>
        <v>2-х этапный ЗЗП, без ПС</v>
      </c>
      <c r="J814" s="1051">
        <f>IFERROR(VLOOKUP($D$814,'ИСХОДНИК-даты-2х'!$D$10:$AI$139,2,0),"-")</f>
        <v>44449</v>
      </c>
      <c r="K814" s="1078">
        <f>IFERROR(VLOOKUP($D$814,'ИСХОДНИК-даты-2х'!$D$10:$AI$139,3,0),"-")</f>
        <v>44477</v>
      </c>
      <c r="L814" s="970">
        <f>IFERROR(VLOOKUP($D$814,'ИСХОДНИК-даты-2х'!$D$10:$AI$139,4,0),"-")</f>
        <v>44526</v>
      </c>
      <c r="M814" s="911">
        <f>IFERROR(VLOOKUP($D$814,'ИСХОДНИК-даты-2х'!$D$10:$AI$139,5,0),"-")</f>
        <v>44531</v>
      </c>
      <c r="N814" s="911">
        <f>IFERROR(VLOOKUP($D$814,'ИСХОДНИК-даты-2х'!$D$10:$AI$139,6,0),"-")</f>
        <v>44559</v>
      </c>
      <c r="O814" s="911">
        <f>IFERROR(VLOOKUP($D$814,'ИСХОДНИК-даты-2х'!$D$10:$AI$139,7,0),"-")</f>
        <v>44559</v>
      </c>
      <c r="P814" s="911">
        <f>IFERROR(VLOOKUP($D$814,'ИСХОДНИК-даты-2х'!$D$10:$AI$139,8,0),"-")</f>
        <v>44643</v>
      </c>
      <c r="Q814" s="911">
        <f>IFERROR(VLOOKUP($D$814,'ИСХОДНИК-даты-2х'!$D$10:$AI$139,9,0),"-")</f>
        <v>44673</v>
      </c>
      <c r="R814" s="911">
        <f>IFERROR(VLOOKUP($D$814,'ИСХОДНИК-даты-2х'!$D$10:$AI$139,10,0),"-")</f>
        <v>44673</v>
      </c>
      <c r="S814" s="911">
        <f>IFERROR(VLOOKUP($D$814,'ИСХОДНИК-даты-2х'!$D$10:$AI$139,11,0),"-")</f>
        <v>44672</v>
      </c>
      <c r="T814" s="911">
        <f>IFERROR(VLOOKUP($D$814,'ИСХОДНИК-даты-2х'!$D$10:$AI$139,12,0),"-")</f>
        <v>44672</v>
      </c>
      <c r="U814" s="911">
        <f>IFERROR(VLOOKUP($D$814,'ИСХОДНИК-даты-2х'!$D$10:$AI$139,13,0),"-")</f>
        <v>44693</v>
      </c>
      <c r="V814" s="911">
        <f>IFERROR(VLOOKUP($D$814,'ИСХОДНИК-даты-2х'!$D$10:$AI$139,14,0),"-")</f>
        <v>44700</v>
      </c>
      <c r="W814" s="911">
        <f>IFERROR(VLOOKUP($D$814,'ИСХОДНИК-даты-2х'!$D$10:$AI$139,15,0),"-")</f>
        <v>44705</v>
      </c>
      <c r="X814" s="911">
        <f>IFERROR(VLOOKUP($D$814,'ИСХОДНИК-даты-2х'!$D$10:$AI$139,16,0),"-")</f>
        <v>44708</v>
      </c>
      <c r="Y814" s="1079">
        <f>IFERROR(VLOOKUP($D$814,'ИСХОДНИК-даты-2х'!$D$10:$AI$139,17,0),"-")</f>
        <v>44733</v>
      </c>
      <c r="Z814" s="1107">
        <v>44632</v>
      </c>
      <c r="AA814" s="95"/>
    </row>
    <row r="815" spans="1:27" ht="37.5">
      <c r="A815" s="1869"/>
      <c r="B815" s="1055">
        <f t="shared" ref="B815:C817" si="158">B$814</f>
        <v>82</v>
      </c>
      <c r="C815" s="1056" t="str">
        <f t="shared" si="158"/>
        <v>У_Э</v>
      </c>
      <c r="D815" s="1057" t="s">
        <v>1654</v>
      </c>
      <c r="E815" s="1058" t="s">
        <v>232</v>
      </c>
      <c r="F815" s="1057" t="s">
        <v>1654</v>
      </c>
      <c r="G815" s="1059" t="s">
        <v>859</v>
      </c>
      <c r="H815" s="1060" t="s">
        <v>1014</v>
      </c>
      <c r="I815" s="1061"/>
      <c r="J815" s="1062">
        <f t="shared" ref="J815:Y817" si="159">J$814</f>
        <v>44449</v>
      </c>
      <c r="K815" s="1062">
        <f t="shared" si="159"/>
        <v>44477</v>
      </c>
      <c r="L815" s="1062">
        <f t="shared" si="159"/>
        <v>44526</v>
      </c>
      <c r="M815" s="1062">
        <f t="shared" si="159"/>
        <v>44531</v>
      </c>
      <c r="N815" s="1062">
        <f t="shared" si="159"/>
        <v>44559</v>
      </c>
      <c r="O815" s="1062">
        <f t="shared" si="159"/>
        <v>44559</v>
      </c>
      <c r="P815" s="1062">
        <f t="shared" si="159"/>
        <v>44643</v>
      </c>
      <c r="Q815" s="1062">
        <f t="shared" si="159"/>
        <v>44673</v>
      </c>
      <c r="R815" s="1062">
        <f t="shared" si="159"/>
        <v>44673</v>
      </c>
      <c r="S815" s="1062">
        <f t="shared" si="159"/>
        <v>44672</v>
      </c>
      <c r="T815" s="1062">
        <f t="shared" si="159"/>
        <v>44672</v>
      </c>
      <c r="U815" s="1062">
        <f t="shared" si="159"/>
        <v>44693</v>
      </c>
      <c r="V815" s="1062">
        <f t="shared" si="159"/>
        <v>44700</v>
      </c>
      <c r="W815" s="1062">
        <f t="shared" si="159"/>
        <v>44705</v>
      </c>
      <c r="X815" s="1062">
        <f t="shared" si="159"/>
        <v>44708</v>
      </c>
      <c r="Y815" s="1063">
        <f t="shared" si="159"/>
        <v>44733</v>
      </c>
      <c r="Z815" s="1107">
        <v>44907</v>
      </c>
      <c r="AA815" s="95"/>
    </row>
    <row r="816" spans="1:27" ht="37.5">
      <c r="A816" s="1869"/>
      <c r="B816" s="1055">
        <f t="shared" si="158"/>
        <v>82</v>
      </c>
      <c r="C816" s="1056" t="str">
        <f t="shared" si="158"/>
        <v>У_Э</v>
      </c>
      <c r="D816" s="1057" t="s">
        <v>1654</v>
      </c>
      <c r="E816" s="1058" t="s">
        <v>410</v>
      </c>
      <c r="F816" s="1057" t="s">
        <v>1654</v>
      </c>
      <c r="G816" s="1059" t="s">
        <v>859</v>
      </c>
      <c r="H816" s="1060" t="s">
        <v>1015</v>
      </c>
      <c r="I816" s="1061"/>
      <c r="J816" s="1062">
        <f t="shared" si="159"/>
        <v>44449</v>
      </c>
      <c r="K816" s="1062">
        <f t="shared" si="159"/>
        <v>44477</v>
      </c>
      <c r="L816" s="1062">
        <f t="shared" si="159"/>
        <v>44526</v>
      </c>
      <c r="M816" s="1062">
        <f t="shared" si="159"/>
        <v>44531</v>
      </c>
      <c r="N816" s="1062">
        <f t="shared" si="159"/>
        <v>44559</v>
      </c>
      <c r="O816" s="1062">
        <f t="shared" si="159"/>
        <v>44559</v>
      </c>
      <c r="P816" s="1062">
        <f t="shared" si="159"/>
        <v>44643</v>
      </c>
      <c r="Q816" s="1062">
        <f t="shared" si="159"/>
        <v>44673</v>
      </c>
      <c r="R816" s="1062">
        <f t="shared" si="159"/>
        <v>44673</v>
      </c>
      <c r="S816" s="1062">
        <f t="shared" si="159"/>
        <v>44672</v>
      </c>
      <c r="T816" s="1062">
        <f t="shared" si="159"/>
        <v>44672</v>
      </c>
      <c r="U816" s="1062">
        <f t="shared" si="159"/>
        <v>44693</v>
      </c>
      <c r="V816" s="1062">
        <f t="shared" si="159"/>
        <v>44700</v>
      </c>
      <c r="W816" s="1062">
        <f t="shared" si="159"/>
        <v>44705</v>
      </c>
      <c r="X816" s="1062">
        <f t="shared" si="159"/>
        <v>44708</v>
      </c>
      <c r="Y816" s="1063">
        <f t="shared" si="159"/>
        <v>44733</v>
      </c>
      <c r="Z816" s="1064">
        <v>44912</v>
      </c>
      <c r="AA816" s="95"/>
    </row>
    <row r="817" spans="1:27" ht="37.5">
      <c r="A817" s="1869"/>
      <c r="B817" s="1065">
        <f t="shared" si="158"/>
        <v>82</v>
      </c>
      <c r="C817" s="1066" t="str">
        <f t="shared" si="158"/>
        <v>У_Э</v>
      </c>
      <c r="D817" s="1067" t="s">
        <v>1654</v>
      </c>
      <c r="E817" s="1068" t="s">
        <v>408</v>
      </c>
      <c r="F817" s="1067" t="s">
        <v>1654</v>
      </c>
      <c r="G817" s="1069" t="s">
        <v>859</v>
      </c>
      <c r="H817" s="1070" t="s">
        <v>1016</v>
      </c>
      <c r="I817" s="1071"/>
      <c r="J817" s="1072">
        <f t="shared" si="159"/>
        <v>44449</v>
      </c>
      <c r="K817" s="1072">
        <f t="shared" si="159"/>
        <v>44477</v>
      </c>
      <c r="L817" s="1072">
        <f t="shared" si="159"/>
        <v>44526</v>
      </c>
      <c r="M817" s="1072">
        <f t="shared" si="159"/>
        <v>44531</v>
      </c>
      <c r="N817" s="1072">
        <f t="shared" si="159"/>
        <v>44559</v>
      </c>
      <c r="O817" s="1072">
        <f t="shared" si="159"/>
        <v>44559</v>
      </c>
      <c r="P817" s="1072">
        <f t="shared" si="159"/>
        <v>44643</v>
      </c>
      <c r="Q817" s="1072">
        <f t="shared" si="159"/>
        <v>44673</v>
      </c>
      <c r="R817" s="1072">
        <f t="shared" si="159"/>
        <v>44673</v>
      </c>
      <c r="S817" s="1072">
        <f t="shared" si="159"/>
        <v>44672</v>
      </c>
      <c r="T817" s="1072">
        <f t="shared" si="159"/>
        <v>44672</v>
      </c>
      <c r="U817" s="1072">
        <f t="shared" si="159"/>
        <v>44693</v>
      </c>
      <c r="V817" s="1072">
        <f t="shared" si="159"/>
        <v>44700</v>
      </c>
      <c r="W817" s="1072">
        <f t="shared" si="159"/>
        <v>44705</v>
      </c>
      <c r="X817" s="1072">
        <f t="shared" si="159"/>
        <v>44708</v>
      </c>
      <c r="Y817" s="1073">
        <f t="shared" si="159"/>
        <v>44733</v>
      </c>
      <c r="Z817" s="1064">
        <v>44672</v>
      </c>
      <c r="AA817" s="95"/>
    </row>
    <row r="818" spans="1:27" ht="37.5">
      <c r="A818" s="1869">
        <f>A814+1</f>
        <v>79</v>
      </c>
      <c r="B818" s="1044">
        <v>83</v>
      </c>
      <c r="C818" s="1045" t="s">
        <v>858</v>
      </c>
      <c r="D818" s="1046" t="s">
        <v>1655</v>
      </c>
      <c r="E818" s="1047" t="s">
        <v>489</v>
      </c>
      <c r="F818" s="1046" t="s">
        <v>1655</v>
      </c>
      <c r="G818" s="1048" t="s">
        <v>859</v>
      </c>
      <c r="H818" s="1049" t="s">
        <v>1017</v>
      </c>
      <c r="I818" s="1050" t="str">
        <f>$I$5</f>
        <v>2-х этапный ЗЗП, без ПС</v>
      </c>
      <c r="J818" s="1051">
        <f>IFERROR(VLOOKUP($D$818,'ИСХОДНИК-даты-2х'!$D$10:$AI$139,2,0),"-")</f>
        <v>44414</v>
      </c>
      <c r="K818" s="1078">
        <f>IFERROR(VLOOKUP($D$818,'ИСХОДНИК-даты-2х'!$D$10:$AI$139,3,0),"-")</f>
        <v>44442</v>
      </c>
      <c r="L818" s="970">
        <f>IFERROR(VLOOKUP($D$818,'ИСХОДНИК-даты-2х'!$D$10:$AI$139,4,0),"-")</f>
        <v>44491</v>
      </c>
      <c r="M818" s="911">
        <f>IFERROR(VLOOKUP($D$818,'ИСХОДНИК-даты-2х'!$D$10:$AI$139,5,0),"-")</f>
        <v>44496</v>
      </c>
      <c r="N818" s="911">
        <f>IFERROR(VLOOKUP($D$818,'ИСХОДНИК-даты-2х'!$D$10:$AI$139,6,0),"-")</f>
        <v>44524</v>
      </c>
      <c r="O818" s="911">
        <f>IFERROR(VLOOKUP($D$818,'ИСХОДНИК-даты-2х'!$D$10:$AI$139,7,0),"-")</f>
        <v>44524</v>
      </c>
      <c r="P818" s="911">
        <f>IFERROR(VLOOKUP($D$818,'ИСХОДНИК-даты-2х'!$D$10:$AI$139,8,0),"-")</f>
        <v>44608</v>
      </c>
      <c r="Q818" s="911">
        <f>IFERROR(VLOOKUP($D$818,'ИСХОДНИК-даты-2х'!$D$10:$AI$139,9,0),"-")</f>
        <v>44638</v>
      </c>
      <c r="R818" s="911">
        <f>IFERROR(VLOOKUP($D$818,'ИСХОДНИК-даты-2х'!$D$10:$AI$139,10,0),"-")</f>
        <v>44638</v>
      </c>
      <c r="S818" s="911">
        <f>IFERROR(VLOOKUP($D$818,'ИСХОДНИК-даты-2х'!$D$10:$AI$139,11,0),"-")</f>
        <v>44637</v>
      </c>
      <c r="T818" s="911">
        <f>IFERROR(VLOOKUP($D$818,'ИСХОДНИК-даты-2х'!$D$10:$AI$139,12,0),"-")</f>
        <v>44637</v>
      </c>
      <c r="U818" s="911">
        <f>IFERROR(VLOOKUP($D$818,'ИСХОДНИК-даты-2х'!$D$10:$AI$139,13,0),"-")</f>
        <v>44658</v>
      </c>
      <c r="V818" s="911">
        <f>IFERROR(VLOOKUP($D$818,'ИСХОДНИК-даты-2х'!$D$10:$AI$139,14,0),"-")</f>
        <v>44665</v>
      </c>
      <c r="W818" s="911">
        <f>IFERROR(VLOOKUP($D$818,'ИСХОДНИК-даты-2х'!$D$10:$AI$139,15,0),"-")</f>
        <v>44670</v>
      </c>
      <c r="X818" s="911">
        <f>IFERROR(VLOOKUP($D$818,'ИСХОДНИК-даты-2х'!$D$10:$AI$139,16,0),"-")</f>
        <v>44673</v>
      </c>
      <c r="Y818" s="1079">
        <f>IFERROR(VLOOKUP($D$818,'ИСХОДНИК-даты-2х'!$D$10:$AI$139,17,0),"-")</f>
        <v>44698</v>
      </c>
      <c r="Z818" s="1107">
        <v>44812</v>
      </c>
      <c r="AA818" s="95"/>
    </row>
    <row r="819" spans="1:27" ht="37.5">
      <c r="A819" s="1869"/>
      <c r="B819" s="1055">
        <f t="shared" ref="B819:C822" si="160">B$818</f>
        <v>83</v>
      </c>
      <c r="C819" s="1056" t="str">
        <f t="shared" si="160"/>
        <v>У_Э</v>
      </c>
      <c r="D819" s="1057" t="s">
        <v>1655</v>
      </c>
      <c r="E819" s="1058" t="s">
        <v>491</v>
      </c>
      <c r="F819" s="1057" t="s">
        <v>1655</v>
      </c>
      <c r="G819" s="1059" t="s">
        <v>859</v>
      </c>
      <c r="H819" s="1060" t="s">
        <v>1018</v>
      </c>
      <c r="I819" s="1061"/>
      <c r="J819" s="1062">
        <f t="shared" ref="J819:Y822" si="161">J$818</f>
        <v>44414</v>
      </c>
      <c r="K819" s="1062">
        <f t="shared" si="161"/>
        <v>44442</v>
      </c>
      <c r="L819" s="1062">
        <f t="shared" si="161"/>
        <v>44491</v>
      </c>
      <c r="M819" s="1062">
        <f t="shared" si="161"/>
        <v>44496</v>
      </c>
      <c r="N819" s="1062">
        <f t="shared" si="161"/>
        <v>44524</v>
      </c>
      <c r="O819" s="1062">
        <f t="shared" si="161"/>
        <v>44524</v>
      </c>
      <c r="P819" s="1062">
        <f t="shared" si="161"/>
        <v>44608</v>
      </c>
      <c r="Q819" s="1062">
        <f t="shared" si="161"/>
        <v>44638</v>
      </c>
      <c r="R819" s="1062">
        <f t="shared" si="161"/>
        <v>44638</v>
      </c>
      <c r="S819" s="1062">
        <f t="shared" si="161"/>
        <v>44637</v>
      </c>
      <c r="T819" s="1062">
        <f t="shared" si="161"/>
        <v>44637</v>
      </c>
      <c r="U819" s="1062">
        <f t="shared" si="161"/>
        <v>44658</v>
      </c>
      <c r="V819" s="1062">
        <f t="shared" si="161"/>
        <v>44665</v>
      </c>
      <c r="W819" s="1062">
        <f t="shared" si="161"/>
        <v>44670</v>
      </c>
      <c r="X819" s="1062">
        <f t="shared" si="161"/>
        <v>44673</v>
      </c>
      <c r="Y819" s="1063">
        <f t="shared" si="161"/>
        <v>44698</v>
      </c>
      <c r="Z819" s="1107">
        <v>44827</v>
      </c>
      <c r="AA819" s="95"/>
    </row>
    <row r="820" spans="1:27" ht="56.25">
      <c r="A820" s="1869"/>
      <c r="B820" s="1055">
        <f t="shared" si="160"/>
        <v>83</v>
      </c>
      <c r="C820" s="1056" t="str">
        <f t="shared" si="160"/>
        <v>У_Э</v>
      </c>
      <c r="D820" s="1057" t="s">
        <v>1655</v>
      </c>
      <c r="E820" s="1058" t="s">
        <v>493</v>
      </c>
      <c r="F820" s="1057" t="s">
        <v>1655</v>
      </c>
      <c r="G820" s="1059" t="s">
        <v>859</v>
      </c>
      <c r="H820" s="1060" t="s">
        <v>1019</v>
      </c>
      <c r="I820" s="1061"/>
      <c r="J820" s="1062">
        <f t="shared" si="161"/>
        <v>44414</v>
      </c>
      <c r="K820" s="1062">
        <f t="shared" si="161"/>
        <v>44442</v>
      </c>
      <c r="L820" s="1062">
        <f t="shared" si="161"/>
        <v>44491</v>
      </c>
      <c r="M820" s="1062">
        <f t="shared" si="161"/>
        <v>44496</v>
      </c>
      <c r="N820" s="1062">
        <f t="shared" si="161"/>
        <v>44524</v>
      </c>
      <c r="O820" s="1062">
        <f t="shared" si="161"/>
        <v>44524</v>
      </c>
      <c r="P820" s="1062">
        <f t="shared" si="161"/>
        <v>44608</v>
      </c>
      <c r="Q820" s="1062">
        <f t="shared" si="161"/>
        <v>44638</v>
      </c>
      <c r="R820" s="1062">
        <f t="shared" si="161"/>
        <v>44638</v>
      </c>
      <c r="S820" s="1062">
        <f t="shared" si="161"/>
        <v>44637</v>
      </c>
      <c r="T820" s="1062">
        <f t="shared" si="161"/>
        <v>44637</v>
      </c>
      <c r="U820" s="1062">
        <f t="shared" si="161"/>
        <v>44658</v>
      </c>
      <c r="V820" s="1062">
        <f t="shared" si="161"/>
        <v>44665</v>
      </c>
      <c r="W820" s="1062">
        <f t="shared" si="161"/>
        <v>44670</v>
      </c>
      <c r="X820" s="1062">
        <f t="shared" si="161"/>
        <v>44673</v>
      </c>
      <c r="Y820" s="1063">
        <f t="shared" si="161"/>
        <v>44698</v>
      </c>
      <c r="Z820" s="1107">
        <v>44812</v>
      </c>
      <c r="AA820" s="95"/>
    </row>
    <row r="821" spans="1:27" ht="56.25">
      <c r="A821" s="1869"/>
      <c r="B821" s="1055">
        <f t="shared" si="160"/>
        <v>83</v>
      </c>
      <c r="C821" s="1056" t="str">
        <f t="shared" si="160"/>
        <v>У_Э</v>
      </c>
      <c r="D821" s="1057" t="s">
        <v>1655</v>
      </c>
      <c r="E821" s="1058" t="s">
        <v>487</v>
      </c>
      <c r="F821" s="1057" t="s">
        <v>1655</v>
      </c>
      <c r="G821" s="1059" t="s">
        <v>859</v>
      </c>
      <c r="H821" s="1060" t="s">
        <v>1020</v>
      </c>
      <c r="I821" s="1061"/>
      <c r="J821" s="1062">
        <f t="shared" si="161"/>
        <v>44414</v>
      </c>
      <c r="K821" s="1062">
        <f t="shared" si="161"/>
        <v>44442</v>
      </c>
      <c r="L821" s="1062">
        <f t="shared" si="161"/>
        <v>44491</v>
      </c>
      <c r="M821" s="1062">
        <f t="shared" si="161"/>
        <v>44496</v>
      </c>
      <c r="N821" s="1062">
        <f t="shared" si="161"/>
        <v>44524</v>
      </c>
      <c r="O821" s="1062">
        <f t="shared" si="161"/>
        <v>44524</v>
      </c>
      <c r="P821" s="1062">
        <f t="shared" si="161"/>
        <v>44608</v>
      </c>
      <c r="Q821" s="1062">
        <f t="shared" si="161"/>
        <v>44638</v>
      </c>
      <c r="R821" s="1062">
        <f t="shared" si="161"/>
        <v>44638</v>
      </c>
      <c r="S821" s="1062">
        <f t="shared" si="161"/>
        <v>44637</v>
      </c>
      <c r="T821" s="1062">
        <f t="shared" si="161"/>
        <v>44637</v>
      </c>
      <c r="U821" s="1062">
        <f t="shared" si="161"/>
        <v>44658</v>
      </c>
      <c r="V821" s="1062">
        <f t="shared" si="161"/>
        <v>44665</v>
      </c>
      <c r="W821" s="1062">
        <f t="shared" si="161"/>
        <v>44670</v>
      </c>
      <c r="X821" s="1062">
        <f t="shared" si="161"/>
        <v>44673</v>
      </c>
      <c r="Y821" s="1063">
        <f t="shared" si="161"/>
        <v>44698</v>
      </c>
      <c r="Z821" s="1107">
        <v>44812</v>
      </c>
      <c r="AA821" s="95"/>
    </row>
    <row r="822" spans="1:27" ht="37.5">
      <c r="A822" s="1869"/>
      <c r="B822" s="1065">
        <f t="shared" si="160"/>
        <v>83</v>
      </c>
      <c r="C822" s="1066" t="str">
        <f t="shared" si="160"/>
        <v>У_Э</v>
      </c>
      <c r="D822" s="1067" t="s">
        <v>1655</v>
      </c>
      <c r="E822" s="1068" t="s">
        <v>499</v>
      </c>
      <c r="F822" s="1067" t="s">
        <v>1655</v>
      </c>
      <c r="G822" s="1069" t="s">
        <v>859</v>
      </c>
      <c r="H822" s="1070" t="s">
        <v>1021</v>
      </c>
      <c r="I822" s="1071"/>
      <c r="J822" s="1072">
        <f t="shared" si="161"/>
        <v>44414</v>
      </c>
      <c r="K822" s="1072">
        <f t="shared" si="161"/>
        <v>44442</v>
      </c>
      <c r="L822" s="1072">
        <f t="shared" si="161"/>
        <v>44491</v>
      </c>
      <c r="M822" s="1072">
        <f t="shared" si="161"/>
        <v>44496</v>
      </c>
      <c r="N822" s="1072">
        <f t="shared" si="161"/>
        <v>44524</v>
      </c>
      <c r="O822" s="1072">
        <f t="shared" si="161"/>
        <v>44524</v>
      </c>
      <c r="P822" s="1072">
        <f t="shared" si="161"/>
        <v>44608</v>
      </c>
      <c r="Q822" s="1072">
        <f t="shared" si="161"/>
        <v>44638</v>
      </c>
      <c r="R822" s="1072">
        <f t="shared" si="161"/>
        <v>44638</v>
      </c>
      <c r="S822" s="1072">
        <f t="shared" si="161"/>
        <v>44637</v>
      </c>
      <c r="T822" s="1072">
        <f t="shared" si="161"/>
        <v>44637</v>
      </c>
      <c r="U822" s="1072">
        <f t="shared" si="161"/>
        <v>44658</v>
      </c>
      <c r="V822" s="1072">
        <f t="shared" si="161"/>
        <v>44665</v>
      </c>
      <c r="W822" s="1072">
        <f t="shared" si="161"/>
        <v>44670</v>
      </c>
      <c r="X822" s="1072">
        <f t="shared" si="161"/>
        <v>44673</v>
      </c>
      <c r="Y822" s="1073">
        <f t="shared" si="161"/>
        <v>44698</v>
      </c>
      <c r="Z822" s="1107">
        <v>44667</v>
      </c>
      <c r="AA822" s="95"/>
    </row>
    <row r="823" spans="1:27" ht="37.5">
      <c r="A823" s="1869">
        <f>A818+1</f>
        <v>80</v>
      </c>
      <c r="B823" s="1044">
        <v>84</v>
      </c>
      <c r="C823" s="1045" t="s">
        <v>858</v>
      </c>
      <c r="D823" s="1046" t="s">
        <v>1657</v>
      </c>
      <c r="E823" s="1047" t="s">
        <v>774</v>
      </c>
      <c r="F823" s="1046" t="s">
        <v>1657</v>
      </c>
      <c r="G823" s="1048" t="s">
        <v>859</v>
      </c>
      <c r="H823" s="1049" t="s">
        <v>1022</v>
      </c>
      <c r="I823" s="1050" t="str">
        <f>$I$5</f>
        <v>2-х этапный ЗЗП, без ПС</v>
      </c>
      <c r="J823" s="1051">
        <f>IFERROR(VLOOKUP($D$823,'ИСХОДНИК-даты-2х'!$D$10:$AI$139,2,0),"-")</f>
        <v>44433</v>
      </c>
      <c r="K823" s="1078">
        <f>IFERROR(VLOOKUP($D$823,'ИСХОДНИК-даты-2х'!$D$10:$AI$139,3,0),"-")</f>
        <v>44461</v>
      </c>
      <c r="L823" s="970">
        <f>IFERROR(VLOOKUP($D$823,'ИСХОДНИК-даты-2х'!$D$10:$AI$139,4,0),"-")</f>
        <v>44510</v>
      </c>
      <c r="M823" s="911">
        <f>IFERROR(VLOOKUP($D$823,'ИСХОДНИК-даты-2х'!$D$10:$AI$139,5,0),"-")</f>
        <v>44515</v>
      </c>
      <c r="N823" s="911">
        <f>IFERROR(VLOOKUP($D$823,'ИСХОДНИК-даты-2х'!$D$10:$AI$139,6,0),"-")</f>
        <v>44543</v>
      </c>
      <c r="O823" s="911">
        <f>IFERROR(VLOOKUP($D$823,'ИСХОДНИК-даты-2х'!$D$10:$AI$139,7,0),"-")</f>
        <v>44543</v>
      </c>
      <c r="P823" s="911">
        <f>IFERROR(VLOOKUP($D$823,'ИСХОДНИК-даты-2х'!$D$10:$AI$139,8,0),"-")</f>
        <v>44627</v>
      </c>
      <c r="Q823" s="911">
        <f>IFERROR(VLOOKUP($D$823,'ИСХОДНИК-даты-2х'!$D$10:$AI$139,9,0),"-")</f>
        <v>44657</v>
      </c>
      <c r="R823" s="911">
        <f>IFERROR(VLOOKUP($D$823,'ИСХОДНИК-даты-2х'!$D$10:$AI$139,10,0),"-")</f>
        <v>44657</v>
      </c>
      <c r="S823" s="911">
        <f>IFERROR(VLOOKUP($D$823,'ИСХОДНИК-даты-2х'!$D$10:$AI$139,11,0),"-")</f>
        <v>44656</v>
      </c>
      <c r="T823" s="911">
        <f>IFERROR(VLOOKUP($D$823,'ИСХОДНИК-даты-2х'!$D$10:$AI$139,12,0),"-")</f>
        <v>44656</v>
      </c>
      <c r="U823" s="911">
        <f>IFERROR(VLOOKUP($D$823,'ИСХОДНИК-даты-2х'!$D$10:$AI$139,13,0),"-")</f>
        <v>44677</v>
      </c>
      <c r="V823" s="911">
        <f>IFERROR(VLOOKUP($D$823,'ИСХОДНИК-даты-2х'!$D$10:$AI$139,14,0),"-")</f>
        <v>44684</v>
      </c>
      <c r="W823" s="911">
        <f>IFERROR(VLOOKUP($D$823,'ИСХОДНИК-даты-2х'!$D$10:$AI$139,15,0),"-")</f>
        <v>44687</v>
      </c>
      <c r="X823" s="911">
        <f>IFERROR(VLOOKUP($D$823,'ИСХОДНИК-даты-2х'!$D$10:$AI$139,16,0),"-")</f>
        <v>44692</v>
      </c>
      <c r="Y823" s="1079">
        <f>IFERROR(VLOOKUP($D$823,'ИСХОДНИК-даты-2х'!$D$10:$AI$139,17,0),"-")</f>
        <v>44717</v>
      </c>
      <c r="Z823" s="1107">
        <v>44479</v>
      </c>
      <c r="AA823" s="95"/>
    </row>
    <row r="824" spans="1:27" ht="37.5">
      <c r="A824" s="1869"/>
      <c r="B824" s="1065">
        <f>B$823</f>
        <v>84</v>
      </c>
      <c r="C824" s="1066" t="str">
        <f>C$823</f>
        <v>У_Э</v>
      </c>
      <c r="D824" s="1067" t="s">
        <v>1657</v>
      </c>
      <c r="E824" s="1068" t="s">
        <v>804</v>
      </c>
      <c r="F824" s="1067" t="s">
        <v>1657</v>
      </c>
      <c r="G824" s="1069" t="s">
        <v>859</v>
      </c>
      <c r="H824" s="1070" t="s">
        <v>1023</v>
      </c>
      <c r="I824" s="1071"/>
      <c r="J824" s="1072">
        <f t="shared" ref="J824:Y824" si="162">J$823</f>
        <v>44433</v>
      </c>
      <c r="K824" s="1072">
        <f t="shared" si="162"/>
        <v>44461</v>
      </c>
      <c r="L824" s="1072">
        <f t="shared" si="162"/>
        <v>44510</v>
      </c>
      <c r="M824" s="1072">
        <f t="shared" si="162"/>
        <v>44515</v>
      </c>
      <c r="N824" s="1072">
        <f t="shared" si="162"/>
        <v>44543</v>
      </c>
      <c r="O824" s="1072">
        <f t="shared" si="162"/>
        <v>44543</v>
      </c>
      <c r="P824" s="1072">
        <f t="shared" si="162"/>
        <v>44627</v>
      </c>
      <c r="Q824" s="1072">
        <f t="shared" si="162"/>
        <v>44657</v>
      </c>
      <c r="R824" s="1072">
        <f t="shared" si="162"/>
        <v>44657</v>
      </c>
      <c r="S824" s="1072">
        <f t="shared" si="162"/>
        <v>44656</v>
      </c>
      <c r="T824" s="1072">
        <f t="shared" si="162"/>
        <v>44656</v>
      </c>
      <c r="U824" s="1072">
        <f t="shared" si="162"/>
        <v>44677</v>
      </c>
      <c r="V824" s="1072">
        <f t="shared" si="162"/>
        <v>44684</v>
      </c>
      <c r="W824" s="1072">
        <f t="shared" si="162"/>
        <v>44687</v>
      </c>
      <c r="X824" s="1072">
        <f t="shared" si="162"/>
        <v>44692</v>
      </c>
      <c r="Y824" s="1073">
        <f t="shared" si="162"/>
        <v>44717</v>
      </c>
      <c r="Z824" s="1107">
        <v>44812</v>
      </c>
      <c r="AA824" s="95"/>
    </row>
    <row r="825" spans="1:27" ht="37.5">
      <c r="A825" s="1869">
        <f>A823+1</f>
        <v>81</v>
      </c>
      <c r="B825" s="1044">
        <v>85</v>
      </c>
      <c r="C825" s="1045" t="s">
        <v>858</v>
      </c>
      <c r="D825" s="1046" t="s">
        <v>1935</v>
      </c>
      <c r="E825" s="1047" t="s">
        <v>312</v>
      </c>
      <c r="F825" s="1046" t="s">
        <v>1935</v>
      </c>
      <c r="G825" s="1048" t="s">
        <v>859</v>
      </c>
      <c r="H825" s="1049" t="s">
        <v>1024</v>
      </c>
      <c r="I825" s="1050" t="str">
        <f>$I$5</f>
        <v>2-х этапный ЗЗП, без ПС</v>
      </c>
      <c r="J825" s="1051">
        <f>IFERROR(VLOOKUP($D$825,'ИСХОДНИК-даты-2х'!$D$10:$AI$139,2,0),"-")</f>
        <v>44281</v>
      </c>
      <c r="K825" s="1078">
        <f>IFERROR(VLOOKUP($D$825,'ИСХОДНИК-даты-2х'!$D$10:$AI$139,3,0),"-")</f>
        <v>44309</v>
      </c>
      <c r="L825" s="970">
        <f>IFERROR(VLOOKUP($D$825,'ИСХОДНИК-даты-2х'!$D$10:$AI$139,4,0),"-")</f>
        <v>44358</v>
      </c>
      <c r="M825" s="911">
        <f>IFERROR(VLOOKUP($D$825,'ИСХОДНИК-даты-2х'!$D$10:$AI$139,5,0),"-")</f>
        <v>44363</v>
      </c>
      <c r="N825" s="911">
        <f>IFERROR(VLOOKUP($D$825,'ИСХОДНИК-даты-2х'!$D$10:$AI$139,6,0),"-")</f>
        <v>44391</v>
      </c>
      <c r="O825" s="911">
        <f>IFERROR(VLOOKUP($D$825,'ИСХОДНИК-даты-2х'!$D$10:$AI$139,7,0),"-")</f>
        <v>44391</v>
      </c>
      <c r="P825" s="911">
        <f>IFERROR(VLOOKUP($D$825,'ИСХОДНИК-даты-2х'!$D$10:$AI$139,8,0),"-")</f>
        <v>44475</v>
      </c>
      <c r="Q825" s="911">
        <f>IFERROR(VLOOKUP($D$825,'ИСХОДНИК-даты-2х'!$D$10:$AI$139,9,0),"-")</f>
        <v>44505</v>
      </c>
      <c r="R825" s="911">
        <f>IFERROR(VLOOKUP($D$825,'ИСХОДНИК-даты-2х'!$D$10:$AI$139,10,0),"-")</f>
        <v>44505</v>
      </c>
      <c r="S825" s="911">
        <f>IFERROR(VLOOKUP($D$825,'ИСХОДНИК-даты-2х'!$D$10:$AI$139,11,0),"-")</f>
        <v>44504</v>
      </c>
      <c r="T825" s="911">
        <f>IFERROR(VLOOKUP($D$825,'ИСХОДНИК-даты-2х'!$D$10:$AI$139,12,0),"-")</f>
        <v>44504</v>
      </c>
      <c r="U825" s="911">
        <f>IFERROR(VLOOKUP($D$825,'ИСХОДНИК-даты-2х'!$D$10:$AI$139,13,0),"-")</f>
        <v>44525</v>
      </c>
      <c r="V825" s="911">
        <f>IFERROR(VLOOKUP($D$825,'ИСХОДНИК-даты-2х'!$D$10:$AI$139,14,0),"-")</f>
        <v>44532</v>
      </c>
      <c r="W825" s="911">
        <f>IFERROR(VLOOKUP($D$825,'ИСХОДНИК-даты-2х'!$D$10:$AI$139,15,0),"-")</f>
        <v>44537</v>
      </c>
      <c r="X825" s="911">
        <f>IFERROR(VLOOKUP($D$825,'ИСХОДНИК-даты-2х'!$D$10:$AI$139,16,0),"-")</f>
        <v>44540</v>
      </c>
      <c r="Y825" s="1079">
        <f>IFERROR(VLOOKUP($D$825,'ИСХОДНИК-даты-2х'!$D$10:$AI$139,17,0),"-")</f>
        <v>44565</v>
      </c>
      <c r="Z825" s="1107">
        <v>45394</v>
      </c>
      <c r="AA825" s="95"/>
    </row>
    <row r="826" spans="1:27" ht="37.5">
      <c r="A826" s="1869"/>
      <c r="B826" s="1055">
        <f t="shared" ref="B826:C834" si="163">B$825</f>
        <v>85</v>
      </c>
      <c r="C826" s="1056" t="str">
        <f t="shared" si="163"/>
        <v>У_Э</v>
      </c>
      <c r="D826" s="1057" t="s">
        <v>1935</v>
      </c>
      <c r="E826" s="1058" t="s">
        <v>302</v>
      </c>
      <c r="F826" s="1057" t="s">
        <v>1935</v>
      </c>
      <c r="G826" s="1059" t="s">
        <v>859</v>
      </c>
      <c r="H826" s="1060" t="s">
        <v>1656</v>
      </c>
      <c r="I826" s="1061"/>
      <c r="J826" s="1062">
        <f t="shared" ref="J826:Y834" si="164">J$825</f>
        <v>44281</v>
      </c>
      <c r="K826" s="1062">
        <f t="shared" si="164"/>
        <v>44309</v>
      </c>
      <c r="L826" s="1062">
        <f t="shared" si="164"/>
        <v>44358</v>
      </c>
      <c r="M826" s="1062">
        <f t="shared" si="164"/>
        <v>44363</v>
      </c>
      <c r="N826" s="1062">
        <f t="shared" si="164"/>
        <v>44391</v>
      </c>
      <c r="O826" s="1062">
        <f t="shared" si="164"/>
        <v>44391</v>
      </c>
      <c r="P826" s="1062">
        <f t="shared" si="164"/>
        <v>44475</v>
      </c>
      <c r="Q826" s="1062">
        <f t="shared" si="164"/>
        <v>44505</v>
      </c>
      <c r="R826" s="1062">
        <f t="shared" si="164"/>
        <v>44505</v>
      </c>
      <c r="S826" s="1062">
        <f t="shared" si="164"/>
        <v>44504</v>
      </c>
      <c r="T826" s="1062">
        <f t="shared" si="164"/>
        <v>44504</v>
      </c>
      <c r="U826" s="1062">
        <f t="shared" si="164"/>
        <v>44525</v>
      </c>
      <c r="V826" s="1062">
        <f t="shared" si="164"/>
        <v>44532</v>
      </c>
      <c r="W826" s="1062">
        <f t="shared" si="164"/>
        <v>44537</v>
      </c>
      <c r="X826" s="1062">
        <f t="shared" si="164"/>
        <v>44540</v>
      </c>
      <c r="Y826" s="1063">
        <f t="shared" si="164"/>
        <v>44565</v>
      </c>
      <c r="Z826" s="1107">
        <v>44982</v>
      </c>
      <c r="AA826" s="95"/>
    </row>
    <row r="827" spans="1:27" ht="37.5">
      <c r="A827" s="1869"/>
      <c r="B827" s="1055">
        <f t="shared" si="163"/>
        <v>85</v>
      </c>
      <c r="C827" s="1056" t="str">
        <f t="shared" si="163"/>
        <v>У_Э</v>
      </c>
      <c r="D827" s="1057" t="s">
        <v>1935</v>
      </c>
      <c r="E827" s="1058" t="s">
        <v>304</v>
      </c>
      <c r="F827" s="1057" t="s">
        <v>1935</v>
      </c>
      <c r="G827" s="1059" t="s">
        <v>859</v>
      </c>
      <c r="H827" s="1060" t="s">
        <v>1656</v>
      </c>
      <c r="I827" s="1061"/>
      <c r="J827" s="1062">
        <f t="shared" si="164"/>
        <v>44281</v>
      </c>
      <c r="K827" s="1062">
        <f t="shared" si="164"/>
        <v>44309</v>
      </c>
      <c r="L827" s="1062">
        <f t="shared" si="164"/>
        <v>44358</v>
      </c>
      <c r="M827" s="1062">
        <f t="shared" si="164"/>
        <v>44363</v>
      </c>
      <c r="N827" s="1062">
        <f t="shared" si="164"/>
        <v>44391</v>
      </c>
      <c r="O827" s="1062">
        <f t="shared" si="164"/>
        <v>44391</v>
      </c>
      <c r="P827" s="1062">
        <f t="shared" si="164"/>
        <v>44475</v>
      </c>
      <c r="Q827" s="1062">
        <f t="shared" si="164"/>
        <v>44505</v>
      </c>
      <c r="R827" s="1062">
        <f t="shared" si="164"/>
        <v>44505</v>
      </c>
      <c r="S827" s="1062">
        <f t="shared" si="164"/>
        <v>44504</v>
      </c>
      <c r="T827" s="1062">
        <f t="shared" si="164"/>
        <v>44504</v>
      </c>
      <c r="U827" s="1062">
        <f t="shared" si="164"/>
        <v>44525</v>
      </c>
      <c r="V827" s="1062">
        <f t="shared" si="164"/>
        <v>44532</v>
      </c>
      <c r="W827" s="1062">
        <f t="shared" si="164"/>
        <v>44537</v>
      </c>
      <c r="X827" s="1062">
        <f t="shared" si="164"/>
        <v>44540</v>
      </c>
      <c r="Y827" s="1063">
        <f t="shared" si="164"/>
        <v>44565</v>
      </c>
      <c r="Z827" s="1107">
        <v>44982</v>
      </c>
      <c r="AA827" s="95"/>
    </row>
    <row r="828" spans="1:27" ht="37.5">
      <c r="A828" s="1869"/>
      <c r="B828" s="1055">
        <f t="shared" si="163"/>
        <v>85</v>
      </c>
      <c r="C828" s="1056" t="str">
        <f t="shared" si="163"/>
        <v>У_Э</v>
      </c>
      <c r="D828" s="1057" t="s">
        <v>1935</v>
      </c>
      <c r="E828" s="1058" t="s">
        <v>314</v>
      </c>
      <c r="F828" s="1057" t="s">
        <v>1935</v>
      </c>
      <c r="G828" s="1059" t="s">
        <v>859</v>
      </c>
      <c r="H828" s="1060" t="s">
        <v>1027</v>
      </c>
      <c r="I828" s="1061"/>
      <c r="J828" s="1062">
        <f t="shared" si="164"/>
        <v>44281</v>
      </c>
      <c r="K828" s="1062">
        <f t="shared" si="164"/>
        <v>44309</v>
      </c>
      <c r="L828" s="1062">
        <f t="shared" si="164"/>
        <v>44358</v>
      </c>
      <c r="M828" s="1062">
        <f t="shared" si="164"/>
        <v>44363</v>
      </c>
      <c r="N828" s="1062">
        <f t="shared" si="164"/>
        <v>44391</v>
      </c>
      <c r="O828" s="1062">
        <f t="shared" si="164"/>
        <v>44391</v>
      </c>
      <c r="P828" s="1062">
        <f t="shared" si="164"/>
        <v>44475</v>
      </c>
      <c r="Q828" s="1062">
        <f t="shared" si="164"/>
        <v>44505</v>
      </c>
      <c r="R828" s="1062">
        <f t="shared" si="164"/>
        <v>44505</v>
      </c>
      <c r="S828" s="1062">
        <f t="shared" si="164"/>
        <v>44504</v>
      </c>
      <c r="T828" s="1062">
        <f t="shared" si="164"/>
        <v>44504</v>
      </c>
      <c r="U828" s="1062">
        <f t="shared" si="164"/>
        <v>44525</v>
      </c>
      <c r="V828" s="1062">
        <f t="shared" si="164"/>
        <v>44532</v>
      </c>
      <c r="W828" s="1062">
        <f t="shared" si="164"/>
        <v>44537</v>
      </c>
      <c r="X828" s="1062">
        <f t="shared" si="164"/>
        <v>44540</v>
      </c>
      <c r="Y828" s="1063">
        <f t="shared" si="164"/>
        <v>44565</v>
      </c>
      <c r="Z828" s="1107">
        <v>44536</v>
      </c>
      <c r="AA828" s="95"/>
    </row>
    <row r="829" spans="1:27" ht="37.5">
      <c r="A829" s="1869"/>
      <c r="B829" s="1055">
        <f t="shared" si="163"/>
        <v>85</v>
      </c>
      <c r="C829" s="1056" t="str">
        <f t="shared" si="163"/>
        <v>У_Э</v>
      </c>
      <c r="D829" s="1057" t="s">
        <v>1935</v>
      </c>
      <c r="E829" s="1058" t="s">
        <v>316</v>
      </c>
      <c r="F829" s="1057" t="s">
        <v>1935</v>
      </c>
      <c r="G829" s="1059" t="s">
        <v>859</v>
      </c>
      <c r="H829" s="1060" t="s">
        <v>1027</v>
      </c>
      <c r="I829" s="1061"/>
      <c r="J829" s="1062">
        <f t="shared" si="164"/>
        <v>44281</v>
      </c>
      <c r="K829" s="1062">
        <f t="shared" si="164"/>
        <v>44309</v>
      </c>
      <c r="L829" s="1062">
        <f t="shared" si="164"/>
        <v>44358</v>
      </c>
      <c r="M829" s="1062">
        <f t="shared" si="164"/>
        <v>44363</v>
      </c>
      <c r="N829" s="1062">
        <f t="shared" si="164"/>
        <v>44391</v>
      </c>
      <c r="O829" s="1062">
        <f t="shared" si="164"/>
        <v>44391</v>
      </c>
      <c r="P829" s="1062">
        <f t="shared" si="164"/>
        <v>44475</v>
      </c>
      <c r="Q829" s="1062">
        <f t="shared" si="164"/>
        <v>44505</v>
      </c>
      <c r="R829" s="1062">
        <f t="shared" si="164"/>
        <v>44505</v>
      </c>
      <c r="S829" s="1062">
        <f t="shared" si="164"/>
        <v>44504</v>
      </c>
      <c r="T829" s="1062">
        <f t="shared" si="164"/>
        <v>44504</v>
      </c>
      <c r="U829" s="1062">
        <f t="shared" si="164"/>
        <v>44525</v>
      </c>
      <c r="V829" s="1062">
        <f t="shared" si="164"/>
        <v>44532</v>
      </c>
      <c r="W829" s="1062">
        <f t="shared" si="164"/>
        <v>44537</v>
      </c>
      <c r="X829" s="1062">
        <f t="shared" si="164"/>
        <v>44540</v>
      </c>
      <c r="Y829" s="1063">
        <f t="shared" si="164"/>
        <v>44565</v>
      </c>
      <c r="Z829" s="1107">
        <v>44496</v>
      </c>
      <c r="AA829" s="95"/>
    </row>
    <row r="830" spans="1:27" ht="37.5">
      <c r="A830" s="1869"/>
      <c r="B830" s="1055">
        <f t="shared" si="163"/>
        <v>85</v>
      </c>
      <c r="C830" s="1056" t="str">
        <f t="shared" si="163"/>
        <v>У_Э</v>
      </c>
      <c r="D830" s="1057" t="s">
        <v>1935</v>
      </c>
      <c r="E830" s="1058" t="s">
        <v>308</v>
      </c>
      <c r="F830" s="1057" t="s">
        <v>1935</v>
      </c>
      <c r="G830" s="1059" t="s">
        <v>859</v>
      </c>
      <c r="H830" s="1060" t="s">
        <v>1028</v>
      </c>
      <c r="I830" s="1061"/>
      <c r="J830" s="1062">
        <f t="shared" si="164"/>
        <v>44281</v>
      </c>
      <c r="K830" s="1062">
        <f t="shared" si="164"/>
        <v>44309</v>
      </c>
      <c r="L830" s="1062">
        <f t="shared" si="164"/>
        <v>44358</v>
      </c>
      <c r="M830" s="1062">
        <f t="shared" si="164"/>
        <v>44363</v>
      </c>
      <c r="N830" s="1062">
        <f t="shared" si="164"/>
        <v>44391</v>
      </c>
      <c r="O830" s="1062">
        <f t="shared" si="164"/>
        <v>44391</v>
      </c>
      <c r="P830" s="1062">
        <f t="shared" si="164"/>
        <v>44475</v>
      </c>
      <c r="Q830" s="1062">
        <f t="shared" si="164"/>
        <v>44505</v>
      </c>
      <c r="R830" s="1062">
        <f t="shared" si="164"/>
        <v>44505</v>
      </c>
      <c r="S830" s="1062">
        <f t="shared" si="164"/>
        <v>44504</v>
      </c>
      <c r="T830" s="1062">
        <f t="shared" si="164"/>
        <v>44504</v>
      </c>
      <c r="U830" s="1062">
        <f t="shared" si="164"/>
        <v>44525</v>
      </c>
      <c r="V830" s="1062">
        <f t="shared" si="164"/>
        <v>44532</v>
      </c>
      <c r="W830" s="1062">
        <f t="shared" si="164"/>
        <v>44537</v>
      </c>
      <c r="X830" s="1062">
        <f t="shared" si="164"/>
        <v>44540</v>
      </c>
      <c r="Y830" s="1063">
        <f t="shared" si="164"/>
        <v>44565</v>
      </c>
      <c r="Z830" s="1107">
        <v>45394</v>
      </c>
      <c r="AA830" s="95"/>
    </row>
    <row r="831" spans="1:27" ht="37.5">
      <c r="A831" s="1869"/>
      <c r="B831" s="1055">
        <f t="shared" si="163"/>
        <v>85</v>
      </c>
      <c r="C831" s="1056" t="str">
        <f t="shared" si="163"/>
        <v>У_Э</v>
      </c>
      <c r="D831" s="1057" t="s">
        <v>1935</v>
      </c>
      <c r="E831" s="1058" t="s">
        <v>310</v>
      </c>
      <c r="F831" s="1057" t="s">
        <v>1935</v>
      </c>
      <c r="G831" s="1059" t="s">
        <v>859</v>
      </c>
      <c r="H831" s="1060" t="s">
        <v>1028</v>
      </c>
      <c r="I831" s="1061"/>
      <c r="J831" s="1062">
        <f t="shared" si="164"/>
        <v>44281</v>
      </c>
      <c r="K831" s="1062">
        <f t="shared" si="164"/>
        <v>44309</v>
      </c>
      <c r="L831" s="1062">
        <f t="shared" si="164"/>
        <v>44358</v>
      </c>
      <c r="M831" s="1062">
        <f t="shared" si="164"/>
        <v>44363</v>
      </c>
      <c r="N831" s="1062">
        <f t="shared" si="164"/>
        <v>44391</v>
      </c>
      <c r="O831" s="1062">
        <f t="shared" si="164"/>
        <v>44391</v>
      </c>
      <c r="P831" s="1062">
        <f t="shared" si="164"/>
        <v>44475</v>
      </c>
      <c r="Q831" s="1062">
        <f t="shared" si="164"/>
        <v>44505</v>
      </c>
      <c r="R831" s="1062">
        <f t="shared" si="164"/>
        <v>44505</v>
      </c>
      <c r="S831" s="1062">
        <f t="shared" si="164"/>
        <v>44504</v>
      </c>
      <c r="T831" s="1062">
        <f t="shared" si="164"/>
        <v>44504</v>
      </c>
      <c r="U831" s="1062">
        <f t="shared" si="164"/>
        <v>44525</v>
      </c>
      <c r="V831" s="1062">
        <f t="shared" si="164"/>
        <v>44532</v>
      </c>
      <c r="W831" s="1062">
        <f t="shared" si="164"/>
        <v>44537</v>
      </c>
      <c r="X831" s="1062">
        <f t="shared" si="164"/>
        <v>44540</v>
      </c>
      <c r="Y831" s="1063">
        <f t="shared" si="164"/>
        <v>44565</v>
      </c>
      <c r="Z831" s="1107">
        <v>45394</v>
      </c>
      <c r="AA831" s="95"/>
    </row>
    <row r="832" spans="1:27" ht="37.5">
      <c r="A832" s="1869"/>
      <c r="B832" s="1055">
        <f t="shared" si="163"/>
        <v>85</v>
      </c>
      <c r="C832" s="1056" t="str">
        <f t="shared" si="163"/>
        <v>У_Э</v>
      </c>
      <c r="D832" s="1057" t="s">
        <v>1935</v>
      </c>
      <c r="E832" s="1058" t="s">
        <v>318</v>
      </c>
      <c r="F832" s="1057" t="s">
        <v>1935</v>
      </c>
      <c r="G832" s="1059" t="s">
        <v>859</v>
      </c>
      <c r="H832" s="1060" t="s">
        <v>1029</v>
      </c>
      <c r="I832" s="1061"/>
      <c r="J832" s="1062">
        <f t="shared" si="164"/>
        <v>44281</v>
      </c>
      <c r="K832" s="1062">
        <f t="shared" si="164"/>
        <v>44309</v>
      </c>
      <c r="L832" s="1062">
        <f t="shared" si="164"/>
        <v>44358</v>
      </c>
      <c r="M832" s="1062">
        <f t="shared" si="164"/>
        <v>44363</v>
      </c>
      <c r="N832" s="1062">
        <f t="shared" si="164"/>
        <v>44391</v>
      </c>
      <c r="O832" s="1062">
        <f t="shared" si="164"/>
        <v>44391</v>
      </c>
      <c r="P832" s="1062">
        <f t="shared" si="164"/>
        <v>44475</v>
      </c>
      <c r="Q832" s="1062">
        <f t="shared" si="164"/>
        <v>44505</v>
      </c>
      <c r="R832" s="1062">
        <f t="shared" si="164"/>
        <v>44505</v>
      </c>
      <c r="S832" s="1062">
        <f t="shared" si="164"/>
        <v>44504</v>
      </c>
      <c r="T832" s="1062">
        <f t="shared" si="164"/>
        <v>44504</v>
      </c>
      <c r="U832" s="1062">
        <f t="shared" si="164"/>
        <v>44525</v>
      </c>
      <c r="V832" s="1062">
        <f t="shared" si="164"/>
        <v>44532</v>
      </c>
      <c r="W832" s="1062">
        <f t="shared" si="164"/>
        <v>44537</v>
      </c>
      <c r="X832" s="1062">
        <f t="shared" si="164"/>
        <v>44540</v>
      </c>
      <c r="Y832" s="1063">
        <f t="shared" si="164"/>
        <v>44565</v>
      </c>
      <c r="Z832" s="1107">
        <v>44934</v>
      </c>
      <c r="AA832" s="95"/>
    </row>
    <row r="833" spans="1:27" ht="37.5">
      <c r="A833" s="1869"/>
      <c r="B833" s="1055">
        <f t="shared" si="163"/>
        <v>85</v>
      </c>
      <c r="C833" s="1056" t="str">
        <f t="shared" si="163"/>
        <v>У_Э</v>
      </c>
      <c r="D833" s="1057" t="s">
        <v>1935</v>
      </c>
      <c r="E833" s="1058" t="s">
        <v>320</v>
      </c>
      <c r="F833" s="1057" t="s">
        <v>1935</v>
      </c>
      <c r="G833" s="1059" t="s">
        <v>859</v>
      </c>
      <c r="H833" s="1060" t="s">
        <v>1029</v>
      </c>
      <c r="I833" s="1061"/>
      <c r="J833" s="1062">
        <f t="shared" si="164"/>
        <v>44281</v>
      </c>
      <c r="K833" s="1062">
        <f t="shared" si="164"/>
        <v>44309</v>
      </c>
      <c r="L833" s="1062">
        <f t="shared" si="164"/>
        <v>44358</v>
      </c>
      <c r="M833" s="1062">
        <f t="shared" si="164"/>
        <v>44363</v>
      </c>
      <c r="N833" s="1062">
        <f t="shared" si="164"/>
        <v>44391</v>
      </c>
      <c r="O833" s="1062">
        <f t="shared" si="164"/>
        <v>44391</v>
      </c>
      <c r="P833" s="1062">
        <f t="shared" si="164"/>
        <v>44475</v>
      </c>
      <c r="Q833" s="1062">
        <f t="shared" si="164"/>
        <v>44505</v>
      </c>
      <c r="R833" s="1062">
        <f t="shared" si="164"/>
        <v>44505</v>
      </c>
      <c r="S833" s="1062">
        <f t="shared" si="164"/>
        <v>44504</v>
      </c>
      <c r="T833" s="1062">
        <f t="shared" si="164"/>
        <v>44504</v>
      </c>
      <c r="U833" s="1062">
        <f t="shared" si="164"/>
        <v>44525</v>
      </c>
      <c r="V833" s="1062">
        <f t="shared" si="164"/>
        <v>44532</v>
      </c>
      <c r="W833" s="1062">
        <f t="shared" si="164"/>
        <v>44537</v>
      </c>
      <c r="X833" s="1062">
        <f t="shared" si="164"/>
        <v>44540</v>
      </c>
      <c r="Y833" s="1063">
        <f t="shared" si="164"/>
        <v>44565</v>
      </c>
      <c r="Z833" s="1107">
        <v>44894</v>
      </c>
      <c r="AA833" s="95"/>
    </row>
    <row r="834" spans="1:27" ht="37.5">
      <c r="A834" s="1869"/>
      <c r="B834" s="1065">
        <f t="shared" si="163"/>
        <v>85</v>
      </c>
      <c r="C834" s="1066" t="str">
        <f t="shared" si="163"/>
        <v>У_Э</v>
      </c>
      <c r="D834" s="1067" t="s">
        <v>1935</v>
      </c>
      <c r="E834" s="1068" t="s">
        <v>459</v>
      </c>
      <c r="F834" s="1067" t="s">
        <v>1935</v>
      </c>
      <c r="G834" s="1069" t="s">
        <v>859</v>
      </c>
      <c r="H834" s="1070" t="s">
        <v>1030</v>
      </c>
      <c r="I834" s="1071"/>
      <c r="J834" s="1072">
        <f t="shared" si="164"/>
        <v>44281</v>
      </c>
      <c r="K834" s="1072">
        <f t="shared" si="164"/>
        <v>44309</v>
      </c>
      <c r="L834" s="1072">
        <f t="shared" si="164"/>
        <v>44358</v>
      </c>
      <c r="M834" s="1072">
        <f t="shared" si="164"/>
        <v>44363</v>
      </c>
      <c r="N834" s="1072">
        <f t="shared" si="164"/>
        <v>44391</v>
      </c>
      <c r="O834" s="1072">
        <f t="shared" si="164"/>
        <v>44391</v>
      </c>
      <c r="P834" s="1072">
        <f t="shared" si="164"/>
        <v>44475</v>
      </c>
      <c r="Q834" s="1072">
        <f t="shared" si="164"/>
        <v>44505</v>
      </c>
      <c r="R834" s="1072">
        <f t="shared" si="164"/>
        <v>44505</v>
      </c>
      <c r="S834" s="1072">
        <f t="shared" si="164"/>
        <v>44504</v>
      </c>
      <c r="T834" s="1072">
        <f t="shared" si="164"/>
        <v>44504</v>
      </c>
      <c r="U834" s="1072">
        <f t="shared" si="164"/>
        <v>44525</v>
      </c>
      <c r="V834" s="1072">
        <f t="shared" si="164"/>
        <v>44532</v>
      </c>
      <c r="W834" s="1072">
        <f t="shared" si="164"/>
        <v>44537</v>
      </c>
      <c r="X834" s="1072">
        <f t="shared" si="164"/>
        <v>44540</v>
      </c>
      <c r="Y834" s="1073">
        <f t="shared" si="164"/>
        <v>44565</v>
      </c>
      <c r="Z834" s="1107">
        <v>44596</v>
      </c>
      <c r="AA834" s="95"/>
    </row>
    <row r="835" spans="1:27" ht="37.5">
      <c r="A835" s="1869">
        <f>A825+1</f>
        <v>82</v>
      </c>
      <c r="B835" s="1044">
        <v>86</v>
      </c>
      <c r="C835" s="1045" t="s">
        <v>858</v>
      </c>
      <c r="D835" s="1046" t="s">
        <v>1936</v>
      </c>
      <c r="E835" s="1047" t="s">
        <v>392</v>
      </c>
      <c r="F835" s="1046" t="s">
        <v>1936</v>
      </c>
      <c r="G835" s="1048" t="s">
        <v>859</v>
      </c>
      <c r="H835" s="1049" t="s">
        <v>1031</v>
      </c>
      <c r="I835" s="1050" t="str">
        <f>$I$5</f>
        <v>2-х этапный ЗЗП, без ПС</v>
      </c>
      <c r="J835" s="1051">
        <f>IFERROR(VLOOKUP($D$835,'ИСХОДНИК-даты-2х'!$D$10:$AI$139,2,0),"-")</f>
        <v>44861</v>
      </c>
      <c r="K835" s="1078">
        <f>IFERROR(VLOOKUP($D$835,'ИСХОДНИК-даты-2х'!$D$10:$AI$139,3,0),"-")</f>
        <v>44889</v>
      </c>
      <c r="L835" s="970">
        <f>IFERROR(VLOOKUP($D$835,'ИСХОДНИК-даты-2х'!$D$10:$AI$139,4,0),"-")</f>
        <v>44938</v>
      </c>
      <c r="M835" s="911">
        <f>IFERROR(VLOOKUP($D$835,'ИСХОДНИК-даты-2х'!$D$10:$AI$139,5,0),"-")</f>
        <v>44943</v>
      </c>
      <c r="N835" s="911">
        <f>IFERROR(VLOOKUP($D$835,'ИСХОДНИК-даты-2х'!$D$10:$AI$139,6,0),"-")</f>
        <v>44971</v>
      </c>
      <c r="O835" s="911">
        <f>IFERROR(VLOOKUP($D$835,'ИСХОДНИК-даты-2х'!$D$10:$AI$139,7,0),"-")</f>
        <v>44971</v>
      </c>
      <c r="P835" s="911">
        <f>IFERROR(VLOOKUP($D$835,'ИСХОДНИК-даты-2х'!$D$10:$AI$139,8,0),"-")</f>
        <v>45055</v>
      </c>
      <c r="Q835" s="911">
        <f>IFERROR(VLOOKUP($D$835,'ИСХОДНИК-даты-2х'!$D$10:$AI$139,9,0),"-")</f>
        <v>45085</v>
      </c>
      <c r="R835" s="911">
        <f>IFERROR(VLOOKUP($D$835,'ИСХОДНИК-даты-2х'!$D$10:$AI$139,10,0),"-")</f>
        <v>45085</v>
      </c>
      <c r="S835" s="911">
        <f>IFERROR(VLOOKUP($D$835,'ИСХОДНИК-даты-2х'!$D$10:$AI$139,11,0),"-")</f>
        <v>45084</v>
      </c>
      <c r="T835" s="911">
        <f>IFERROR(VLOOKUP($D$835,'ИСХОДНИК-даты-2х'!$D$10:$AI$139,12,0),"-")</f>
        <v>45084</v>
      </c>
      <c r="U835" s="911">
        <f>IFERROR(VLOOKUP($D$835,'ИСХОДНИК-даты-2х'!$D$10:$AI$139,13,0),"-")</f>
        <v>45105</v>
      </c>
      <c r="V835" s="911">
        <f>IFERROR(VLOOKUP($D$835,'ИСХОДНИК-даты-2х'!$D$10:$AI$139,14,0),"-")</f>
        <v>45112</v>
      </c>
      <c r="W835" s="911">
        <f>IFERROR(VLOOKUP($D$835,'ИСХОДНИК-даты-2х'!$D$10:$AI$139,15,0),"-")</f>
        <v>45117</v>
      </c>
      <c r="X835" s="911">
        <f>IFERROR(VLOOKUP($D$835,'ИСХОДНИК-даты-2х'!$D$10:$AI$139,16,0),"-")</f>
        <v>45120</v>
      </c>
      <c r="Y835" s="1079">
        <f>IFERROR(VLOOKUP($D$835,'ИСХОДНИК-даты-2х'!$D$10:$AI$139,17,0),"-")</f>
        <v>45145</v>
      </c>
      <c r="Z835" s="1107">
        <v>44981</v>
      </c>
      <c r="AA835" s="95"/>
    </row>
    <row r="836" spans="1:27">
      <c r="A836" s="1869"/>
      <c r="B836" s="1065">
        <f>B$835</f>
        <v>86</v>
      </c>
      <c r="C836" s="1066" t="str">
        <f>C$835</f>
        <v>У_Э</v>
      </c>
      <c r="D836" s="1067" t="s">
        <v>1936</v>
      </c>
      <c r="E836" s="1068" t="s">
        <v>1658</v>
      </c>
      <c r="F836" s="1067" t="s">
        <v>1936</v>
      </c>
      <c r="G836" s="1069" t="s">
        <v>859</v>
      </c>
      <c r="H836" s="1070" t="s">
        <v>1659</v>
      </c>
      <c r="I836" s="1071"/>
      <c r="J836" s="1072">
        <f t="shared" ref="J836:Y836" si="165">J$835</f>
        <v>44861</v>
      </c>
      <c r="K836" s="1072">
        <f t="shared" si="165"/>
        <v>44889</v>
      </c>
      <c r="L836" s="1072">
        <f t="shared" si="165"/>
        <v>44938</v>
      </c>
      <c r="M836" s="1072">
        <f t="shared" si="165"/>
        <v>44943</v>
      </c>
      <c r="N836" s="1072">
        <f t="shared" si="165"/>
        <v>44971</v>
      </c>
      <c r="O836" s="1072">
        <f t="shared" si="165"/>
        <v>44971</v>
      </c>
      <c r="P836" s="1072">
        <f t="shared" si="165"/>
        <v>45055</v>
      </c>
      <c r="Q836" s="1072">
        <f t="shared" si="165"/>
        <v>45085</v>
      </c>
      <c r="R836" s="1072">
        <f t="shared" si="165"/>
        <v>45085</v>
      </c>
      <c r="S836" s="1072">
        <f t="shared" si="165"/>
        <v>45084</v>
      </c>
      <c r="T836" s="1072">
        <f t="shared" si="165"/>
        <v>45084</v>
      </c>
      <c r="U836" s="1072">
        <f t="shared" si="165"/>
        <v>45105</v>
      </c>
      <c r="V836" s="1072">
        <f t="shared" si="165"/>
        <v>45112</v>
      </c>
      <c r="W836" s="1072">
        <f t="shared" si="165"/>
        <v>45117</v>
      </c>
      <c r="X836" s="1072">
        <f t="shared" si="165"/>
        <v>45120</v>
      </c>
      <c r="Y836" s="1073">
        <f t="shared" si="165"/>
        <v>45145</v>
      </c>
      <c r="Z836" s="1107">
        <v>44602</v>
      </c>
      <c r="AA836" s="95"/>
    </row>
    <row r="837" spans="1:27" ht="37.5">
      <c r="A837" s="1869">
        <f>A835+1</f>
        <v>83</v>
      </c>
      <c r="B837" s="1044">
        <v>87</v>
      </c>
      <c r="C837" s="1045" t="s">
        <v>1032</v>
      </c>
      <c r="D837" s="1046" t="s">
        <v>1666</v>
      </c>
      <c r="E837" s="1047" t="s">
        <v>540</v>
      </c>
      <c r="F837" s="1046" t="s">
        <v>1666</v>
      </c>
      <c r="G837" s="1048" t="s">
        <v>1033</v>
      </c>
      <c r="H837" s="1049" t="s">
        <v>1660</v>
      </c>
      <c r="I837" s="1050" t="str">
        <f>$I$5</f>
        <v>2-х этапный ЗЗП, без ПС</v>
      </c>
      <c r="J837" s="1051">
        <f>IFERROR(VLOOKUP($D$837,'ИСХОДНИК-даты-2х'!$D$10:$AI$139,2,0),"-")</f>
        <v>44575</v>
      </c>
      <c r="K837" s="1078">
        <f>IFERROR(VLOOKUP($D$837,'ИСХОДНИК-даты-2х'!$D$10:$AI$139,3,0),"-")</f>
        <v>44603</v>
      </c>
      <c r="L837" s="970">
        <f>IFERROR(VLOOKUP($D$837,'ИСХОДНИК-даты-2х'!$D$10:$AI$139,4,0),"-")</f>
        <v>44652</v>
      </c>
      <c r="M837" s="911">
        <f>IFERROR(VLOOKUP($D$837,'ИСХОДНИК-даты-2х'!$D$10:$AI$139,5,0),"-")</f>
        <v>44657</v>
      </c>
      <c r="N837" s="911">
        <f>IFERROR(VLOOKUP($D$837,'ИСХОДНИК-даты-2х'!$D$10:$AI$139,6,0),"-")</f>
        <v>44685</v>
      </c>
      <c r="O837" s="911">
        <f>IFERROR(VLOOKUP($D$837,'ИСХОДНИК-даты-2х'!$D$10:$AI$139,7,0),"-")</f>
        <v>44685</v>
      </c>
      <c r="P837" s="911">
        <f>IFERROR(VLOOKUP($D$837,'ИСХОДНИК-даты-2х'!$D$10:$AI$139,8,0),"-")</f>
        <v>44769</v>
      </c>
      <c r="Q837" s="911">
        <f>IFERROR(VLOOKUP($D$837,'ИСХОДНИК-даты-2х'!$D$10:$AI$139,9,0),"-")</f>
        <v>44799</v>
      </c>
      <c r="R837" s="911">
        <f>IFERROR(VLOOKUP($D$837,'ИСХОДНИК-даты-2х'!$D$10:$AI$139,10,0),"-")</f>
        <v>44799</v>
      </c>
      <c r="S837" s="911">
        <f>IFERROR(VLOOKUP($D$837,'ИСХОДНИК-даты-2х'!$D$10:$AI$139,11,0),"-")</f>
        <v>44798</v>
      </c>
      <c r="T837" s="911">
        <f>IFERROR(VLOOKUP($D$837,'ИСХОДНИК-даты-2х'!$D$10:$AI$139,12,0),"-")</f>
        <v>44798</v>
      </c>
      <c r="U837" s="911">
        <f>IFERROR(VLOOKUP($D$837,'ИСХОДНИК-даты-2х'!$D$10:$AI$139,13,0),"-")</f>
        <v>44819</v>
      </c>
      <c r="V837" s="911">
        <f>IFERROR(VLOOKUP($D$837,'ИСХОДНИК-даты-2х'!$D$10:$AI$139,14,0),"-")</f>
        <v>44826</v>
      </c>
      <c r="W837" s="911">
        <f>IFERROR(VLOOKUP($D$837,'ИСХОДНИК-даты-2х'!$D$10:$AI$139,15,0),"-")</f>
        <v>44831</v>
      </c>
      <c r="X837" s="911">
        <f>IFERROR(VLOOKUP($D$837,'ИСХОДНИК-даты-2х'!$D$10:$AI$139,16,0),"-")</f>
        <v>44834</v>
      </c>
      <c r="Y837" s="1079">
        <f>IFERROR(VLOOKUP($D$837,'ИСХОДНИК-даты-2х'!$D$10:$AI$139,17,0),"-")</f>
        <v>44859</v>
      </c>
      <c r="Z837" s="1064">
        <v>44026</v>
      </c>
      <c r="AA837" s="95"/>
    </row>
    <row r="838" spans="1:27" ht="37.5">
      <c r="A838" s="1869"/>
      <c r="B838" s="1055">
        <f t="shared" ref="B838:C840" si="166">B$837</f>
        <v>87</v>
      </c>
      <c r="C838" s="1056" t="str">
        <f t="shared" si="166"/>
        <v>У_К</v>
      </c>
      <c r="D838" s="1057" t="s">
        <v>1666</v>
      </c>
      <c r="E838" s="1058" t="s">
        <v>530</v>
      </c>
      <c r="F838" s="1057" t="s">
        <v>1666</v>
      </c>
      <c r="G838" s="1059" t="s">
        <v>1033</v>
      </c>
      <c r="H838" s="1060" t="s">
        <v>1034</v>
      </c>
      <c r="I838" s="1061"/>
      <c r="J838" s="1062">
        <f t="shared" ref="J838:Y840" si="167">J$837</f>
        <v>44575</v>
      </c>
      <c r="K838" s="1062">
        <f t="shared" si="167"/>
        <v>44603</v>
      </c>
      <c r="L838" s="1062">
        <f t="shared" si="167"/>
        <v>44652</v>
      </c>
      <c r="M838" s="1062">
        <f t="shared" si="167"/>
        <v>44657</v>
      </c>
      <c r="N838" s="1062">
        <f t="shared" si="167"/>
        <v>44685</v>
      </c>
      <c r="O838" s="1062">
        <f t="shared" si="167"/>
        <v>44685</v>
      </c>
      <c r="P838" s="1062">
        <f t="shared" si="167"/>
        <v>44769</v>
      </c>
      <c r="Q838" s="1062">
        <f t="shared" si="167"/>
        <v>44799</v>
      </c>
      <c r="R838" s="1062">
        <f t="shared" si="167"/>
        <v>44799</v>
      </c>
      <c r="S838" s="1062">
        <f t="shared" si="167"/>
        <v>44798</v>
      </c>
      <c r="T838" s="1062">
        <f t="shared" si="167"/>
        <v>44798</v>
      </c>
      <c r="U838" s="1062">
        <f t="shared" si="167"/>
        <v>44819</v>
      </c>
      <c r="V838" s="1062">
        <f t="shared" si="167"/>
        <v>44826</v>
      </c>
      <c r="W838" s="1062">
        <f t="shared" si="167"/>
        <v>44831</v>
      </c>
      <c r="X838" s="1062">
        <f t="shared" si="167"/>
        <v>44834</v>
      </c>
      <c r="Y838" s="1063">
        <f t="shared" si="167"/>
        <v>44859</v>
      </c>
      <c r="Z838" s="1064">
        <v>44656</v>
      </c>
      <c r="AA838" s="95"/>
    </row>
    <row r="839" spans="1:27">
      <c r="A839" s="1869"/>
      <c r="B839" s="1055">
        <f t="shared" si="166"/>
        <v>87</v>
      </c>
      <c r="C839" s="1056" t="str">
        <f t="shared" si="166"/>
        <v>У_К</v>
      </c>
      <c r="D839" s="1057" t="s">
        <v>1666</v>
      </c>
      <c r="E839" s="1058" t="s">
        <v>536</v>
      </c>
      <c r="F839" s="1057" t="s">
        <v>1666</v>
      </c>
      <c r="G839" s="1059" t="s">
        <v>1033</v>
      </c>
      <c r="H839" s="1060" t="s">
        <v>1663</v>
      </c>
      <c r="I839" s="1061"/>
      <c r="J839" s="1062">
        <f t="shared" si="167"/>
        <v>44575</v>
      </c>
      <c r="K839" s="1062">
        <f t="shared" si="167"/>
        <v>44603</v>
      </c>
      <c r="L839" s="1062">
        <f t="shared" si="167"/>
        <v>44652</v>
      </c>
      <c r="M839" s="1062">
        <f t="shared" si="167"/>
        <v>44657</v>
      </c>
      <c r="N839" s="1062">
        <f t="shared" si="167"/>
        <v>44685</v>
      </c>
      <c r="O839" s="1062">
        <f t="shared" si="167"/>
        <v>44685</v>
      </c>
      <c r="P839" s="1062">
        <f t="shared" si="167"/>
        <v>44769</v>
      </c>
      <c r="Q839" s="1062">
        <f t="shared" si="167"/>
        <v>44799</v>
      </c>
      <c r="R839" s="1062">
        <f t="shared" si="167"/>
        <v>44799</v>
      </c>
      <c r="S839" s="1062">
        <f t="shared" si="167"/>
        <v>44798</v>
      </c>
      <c r="T839" s="1062">
        <f t="shared" si="167"/>
        <v>44798</v>
      </c>
      <c r="U839" s="1062">
        <f t="shared" si="167"/>
        <v>44819</v>
      </c>
      <c r="V839" s="1062">
        <f t="shared" si="167"/>
        <v>44826</v>
      </c>
      <c r="W839" s="1062">
        <f t="shared" si="167"/>
        <v>44831</v>
      </c>
      <c r="X839" s="1062">
        <f t="shared" si="167"/>
        <v>44834</v>
      </c>
      <c r="Y839" s="1063">
        <f t="shared" si="167"/>
        <v>44859</v>
      </c>
      <c r="Z839" s="1064">
        <v>44515</v>
      </c>
      <c r="AA839" s="95"/>
    </row>
    <row r="840" spans="1:27">
      <c r="A840" s="1869"/>
      <c r="B840" s="1065">
        <f t="shared" si="166"/>
        <v>87</v>
      </c>
      <c r="C840" s="1066" t="str">
        <f t="shared" si="166"/>
        <v>У_К</v>
      </c>
      <c r="D840" s="1067" t="s">
        <v>1666</v>
      </c>
      <c r="E840" s="1068" t="s">
        <v>538</v>
      </c>
      <c r="F840" s="1067" t="s">
        <v>1666</v>
      </c>
      <c r="G840" s="1069" t="s">
        <v>1033</v>
      </c>
      <c r="H840" s="1070" t="s">
        <v>1664</v>
      </c>
      <c r="I840" s="1071"/>
      <c r="J840" s="1072">
        <f t="shared" si="167"/>
        <v>44575</v>
      </c>
      <c r="K840" s="1072">
        <f t="shared" si="167"/>
        <v>44603</v>
      </c>
      <c r="L840" s="1072">
        <f t="shared" si="167"/>
        <v>44652</v>
      </c>
      <c r="M840" s="1072">
        <f t="shared" si="167"/>
        <v>44657</v>
      </c>
      <c r="N840" s="1072">
        <f t="shared" si="167"/>
        <v>44685</v>
      </c>
      <c r="O840" s="1072">
        <f t="shared" si="167"/>
        <v>44685</v>
      </c>
      <c r="P840" s="1072">
        <f t="shared" si="167"/>
        <v>44769</v>
      </c>
      <c r="Q840" s="1072">
        <f t="shared" si="167"/>
        <v>44799</v>
      </c>
      <c r="R840" s="1072">
        <f t="shared" si="167"/>
        <v>44799</v>
      </c>
      <c r="S840" s="1072">
        <f t="shared" si="167"/>
        <v>44798</v>
      </c>
      <c r="T840" s="1072">
        <f t="shared" si="167"/>
        <v>44798</v>
      </c>
      <c r="U840" s="1072">
        <f t="shared" si="167"/>
        <v>44819</v>
      </c>
      <c r="V840" s="1072">
        <f t="shared" si="167"/>
        <v>44826</v>
      </c>
      <c r="W840" s="1072">
        <f t="shared" si="167"/>
        <v>44831</v>
      </c>
      <c r="X840" s="1072">
        <f t="shared" si="167"/>
        <v>44834</v>
      </c>
      <c r="Y840" s="1073">
        <f t="shared" si="167"/>
        <v>44859</v>
      </c>
      <c r="Z840" s="1064">
        <v>45126</v>
      </c>
      <c r="AA840" s="95"/>
    </row>
    <row r="841" spans="1:27" ht="37.5">
      <c r="A841" s="1869">
        <f>A837+1</f>
        <v>84</v>
      </c>
      <c r="B841" s="1044">
        <v>88</v>
      </c>
      <c r="C841" s="1045" t="s">
        <v>1032</v>
      </c>
      <c r="D841" s="1046" t="s">
        <v>1668</v>
      </c>
      <c r="E841" s="1047" t="s">
        <v>153</v>
      </c>
      <c r="F841" s="1046" t="s">
        <v>1668</v>
      </c>
      <c r="G841" s="1048" t="s">
        <v>1033</v>
      </c>
      <c r="H841" s="1049" t="s">
        <v>1035</v>
      </c>
      <c r="I841" s="1050" t="str">
        <f>$I$5</f>
        <v>2-х этапный ЗЗП, без ПС</v>
      </c>
      <c r="J841" s="1051">
        <f>IFERROR(VLOOKUP($D$841,'ИСХОДНИК-даты-2х'!$D$10:$AI$139,2,0),"-")</f>
        <v>44456</v>
      </c>
      <c r="K841" s="1078">
        <f>IFERROR(VLOOKUP($D$841,'ИСХОДНИК-даты-2х'!$D$10:$AI$139,3,0),"-")</f>
        <v>44484</v>
      </c>
      <c r="L841" s="970">
        <f>IFERROR(VLOOKUP($D$841,'ИСХОДНИК-даты-2х'!$D$10:$AI$139,4,0),"-")</f>
        <v>44533</v>
      </c>
      <c r="M841" s="911">
        <f>IFERROR(VLOOKUP($D$841,'ИСХОДНИК-даты-2х'!$D$10:$AI$139,5,0),"-")</f>
        <v>44538</v>
      </c>
      <c r="N841" s="911">
        <f>IFERROR(VLOOKUP($D$841,'ИСХОДНИК-даты-2х'!$D$10:$AI$139,6,0),"-")</f>
        <v>44566</v>
      </c>
      <c r="O841" s="911">
        <f>IFERROR(VLOOKUP($D$841,'ИСХОДНИК-даты-2х'!$D$10:$AI$139,7,0),"-")</f>
        <v>44566</v>
      </c>
      <c r="P841" s="911">
        <f>IFERROR(VLOOKUP($D$841,'ИСХОДНИК-даты-2х'!$D$10:$AI$139,8,0),"-")</f>
        <v>44580</v>
      </c>
      <c r="Q841" s="911">
        <f>IFERROR(VLOOKUP($D$841,'ИСХОДНИК-даты-2х'!$D$10:$AI$139,9,0),"-")</f>
        <v>44610</v>
      </c>
      <c r="R841" s="911">
        <f>IFERROR(VLOOKUP($D$841,'ИСХОДНИК-даты-2х'!$D$10:$AI$139,10,0),"-")</f>
        <v>44610</v>
      </c>
      <c r="S841" s="911">
        <f>IFERROR(VLOOKUP($D$841,'ИСХОДНИК-даты-2х'!$D$10:$AI$139,11,0),"-")</f>
        <v>44609</v>
      </c>
      <c r="T841" s="911">
        <f>IFERROR(VLOOKUP($D$841,'ИСХОДНИК-даты-2х'!$D$10:$AI$139,12,0),"-")</f>
        <v>44609</v>
      </c>
      <c r="U841" s="911">
        <f>IFERROR(VLOOKUP($D$841,'ИСХОДНИК-даты-2х'!$D$10:$AI$139,13,0),"-")</f>
        <v>44630</v>
      </c>
      <c r="V841" s="911">
        <f>IFERROR(VLOOKUP($D$841,'ИСХОДНИК-даты-2х'!$D$10:$AI$139,14,0),"-")</f>
        <v>44637</v>
      </c>
      <c r="W841" s="911">
        <f>IFERROR(VLOOKUP($D$841,'ИСХОДНИК-даты-2х'!$D$10:$AI$139,15,0),"-")</f>
        <v>44642</v>
      </c>
      <c r="X841" s="911">
        <f>IFERROR(VLOOKUP($D$841,'ИСХОДНИК-даты-2х'!$D$10:$AI$139,16,0),"-")</f>
        <v>44645</v>
      </c>
      <c r="Y841" s="1079">
        <f>IFERROR(VLOOKUP($D$841,'ИСХОДНИК-даты-2х'!$D$10:$AI$139,17,0),"-")</f>
        <v>44670</v>
      </c>
      <c r="Z841" s="1064">
        <v>44114</v>
      </c>
      <c r="AA841" s="95"/>
    </row>
    <row r="842" spans="1:27" ht="37.5">
      <c r="A842" s="1869"/>
      <c r="B842" s="1055">
        <f t="shared" ref="B842:C866" si="168">B$841</f>
        <v>88</v>
      </c>
      <c r="C842" s="1056" t="str">
        <f t="shared" si="168"/>
        <v>У_К</v>
      </c>
      <c r="D842" s="1057" t="s">
        <v>1668</v>
      </c>
      <c r="E842" s="1058" t="s">
        <v>155</v>
      </c>
      <c r="F842" s="1057" t="s">
        <v>1668</v>
      </c>
      <c r="G842" s="1059" t="s">
        <v>1033</v>
      </c>
      <c r="H842" s="1060" t="s">
        <v>1035</v>
      </c>
      <c r="I842" s="1061"/>
      <c r="J842" s="1062">
        <f t="shared" ref="J842:Y851" si="169">J$841</f>
        <v>44456</v>
      </c>
      <c r="K842" s="1062">
        <f t="shared" si="169"/>
        <v>44484</v>
      </c>
      <c r="L842" s="1062">
        <f t="shared" si="169"/>
        <v>44533</v>
      </c>
      <c r="M842" s="1062">
        <f t="shared" si="169"/>
        <v>44538</v>
      </c>
      <c r="N842" s="1062">
        <f t="shared" si="169"/>
        <v>44566</v>
      </c>
      <c r="O842" s="1062">
        <f t="shared" si="169"/>
        <v>44566</v>
      </c>
      <c r="P842" s="1062">
        <f t="shared" si="169"/>
        <v>44580</v>
      </c>
      <c r="Q842" s="1062">
        <f t="shared" si="169"/>
        <v>44610</v>
      </c>
      <c r="R842" s="1062">
        <f t="shared" si="169"/>
        <v>44610</v>
      </c>
      <c r="S842" s="1062">
        <f t="shared" si="169"/>
        <v>44609</v>
      </c>
      <c r="T842" s="1062">
        <f t="shared" si="169"/>
        <v>44609</v>
      </c>
      <c r="U842" s="1062">
        <f t="shared" si="169"/>
        <v>44630</v>
      </c>
      <c r="V842" s="1062">
        <f t="shared" si="169"/>
        <v>44637</v>
      </c>
      <c r="W842" s="1062">
        <f t="shared" si="169"/>
        <v>44642</v>
      </c>
      <c r="X842" s="1062">
        <f t="shared" si="169"/>
        <v>44645</v>
      </c>
      <c r="Y842" s="1063">
        <f t="shared" si="169"/>
        <v>44670</v>
      </c>
      <c r="Z842" s="1064">
        <v>44114</v>
      </c>
      <c r="AA842" s="95"/>
    </row>
    <row r="843" spans="1:27" ht="37.5">
      <c r="A843" s="1869"/>
      <c r="B843" s="1055">
        <f t="shared" si="168"/>
        <v>88</v>
      </c>
      <c r="C843" s="1056" t="str">
        <f t="shared" si="168"/>
        <v>У_К</v>
      </c>
      <c r="D843" s="1057" t="s">
        <v>1668</v>
      </c>
      <c r="E843" s="1058" t="s">
        <v>157</v>
      </c>
      <c r="F843" s="1057" t="s">
        <v>1668</v>
      </c>
      <c r="G843" s="1059" t="s">
        <v>1033</v>
      </c>
      <c r="H843" s="1060" t="s">
        <v>1035</v>
      </c>
      <c r="I843" s="1061"/>
      <c r="J843" s="1062">
        <f t="shared" si="169"/>
        <v>44456</v>
      </c>
      <c r="K843" s="1062">
        <f t="shared" si="169"/>
        <v>44484</v>
      </c>
      <c r="L843" s="1062">
        <f t="shared" si="169"/>
        <v>44533</v>
      </c>
      <c r="M843" s="1062">
        <f t="shared" si="169"/>
        <v>44538</v>
      </c>
      <c r="N843" s="1062">
        <f t="shared" si="169"/>
        <v>44566</v>
      </c>
      <c r="O843" s="1062">
        <f t="shared" si="169"/>
        <v>44566</v>
      </c>
      <c r="P843" s="1062">
        <f t="shared" si="169"/>
        <v>44580</v>
      </c>
      <c r="Q843" s="1062">
        <f t="shared" si="169"/>
        <v>44610</v>
      </c>
      <c r="R843" s="1062">
        <f t="shared" si="169"/>
        <v>44610</v>
      </c>
      <c r="S843" s="1062">
        <f t="shared" si="169"/>
        <v>44609</v>
      </c>
      <c r="T843" s="1062">
        <f t="shared" si="169"/>
        <v>44609</v>
      </c>
      <c r="U843" s="1062">
        <f t="shared" si="169"/>
        <v>44630</v>
      </c>
      <c r="V843" s="1062">
        <f t="shared" si="169"/>
        <v>44637</v>
      </c>
      <c r="W843" s="1062">
        <f t="shared" si="169"/>
        <v>44642</v>
      </c>
      <c r="X843" s="1062">
        <f t="shared" si="169"/>
        <v>44645</v>
      </c>
      <c r="Y843" s="1063">
        <f t="shared" si="169"/>
        <v>44670</v>
      </c>
      <c r="Z843" s="1064">
        <v>44114</v>
      </c>
      <c r="AA843" s="95"/>
    </row>
    <row r="844" spans="1:27" ht="37.5">
      <c r="A844" s="1869"/>
      <c r="B844" s="1055">
        <f t="shared" si="168"/>
        <v>88</v>
      </c>
      <c r="C844" s="1056" t="str">
        <f t="shared" si="168"/>
        <v>У_К</v>
      </c>
      <c r="D844" s="1057" t="s">
        <v>1668</v>
      </c>
      <c r="E844" s="1058" t="s">
        <v>115</v>
      </c>
      <c r="F844" s="1057" t="s">
        <v>1668</v>
      </c>
      <c r="G844" s="1059" t="s">
        <v>1033</v>
      </c>
      <c r="H844" s="1060" t="s">
        <v>1036</v>
      </c>
      <c r="I844" s="1061"/>
      <c r="J844" s="1062">
        <f t="shared" si="169"/>
        <v>44456</v>
      </c>
      <c r="K844" s="1062">
        <f t="shared" si="169"/>
        <v>44484</v>
      </c>
      <c r="L844" s="1062">
        <f t="shared" si="169"/>
        <v>44533</v>
      </c>
      <c r="M844" s="1062">
        <f t="shared" si="169"/>
        <v>44538</v>
      </c>
      <c r="N844" s="1062">
        <f t="shared" si="169"/>
        <v>44566</v>
      </c>
      <c r="O844" s="1062">
        <f t="shared" si="169"/>
        <v>44566</v>
      </c>
      <c r="P844" s="1062">
        <f t="shared" si="169"/>
        <v>44580</v>
      </c>
      <c r="Q844" s="1062">
        <f t="shared" si="169"/>
        <v>44610</v>
      </c>
      <c r="R844" s="1062">
        <f t="shared" si="169"/>
        <v>44610</v>
      </c>
      <c r="S844" s="1062">
        <f t="shared" si="169"/>
        <v>44609</v>
      </c>
      <c r="T844" s="1062">
        <f t="shared" si="169"/>
        <v>44609</v>
      </c>
      <c r="U844" s="1062">
        <f t="shared" si="169"/>
        <v>44630</v>
      </c>
      <c r="V844" s="1062">
        <f t="shared" si="169"/>
        <v>44637</v>
      </c>
      <c r="W844" s="1062">
        <f t="shared" si="169"/>
        <v>44642</v>
      </c>
      <c r="X844" s="1062">
        <f t="shared" si="169"/>
        <v>44645</v>
      </c>
      <c r="Y844" s="1063">
        <f t="shared" si="169"/>
        <v>44670</v>
      </c>
      <c r="Z844" s="1064">
        <v>44304</v>
      </c>
      <c r="AA844" s="95"/>
    </row>
    <row r="845" spans="1:27" ht="37.5">
      <c r="A845" s="1869"/>
      <c r="B845" s="1055">
        <f t="shared" si="168"/>
        <v>88</v>
      </c>
      <c r="C845" s="1056" t="str">
        <f t="shared" si="168"/>
        <v>У_К</v>
      </c>
      <c r="D845" s="1057" t="s">
        <v>1668</v>
      </c>
      <c r="E845" s="1058" t="s">
        <v>121</v>
      </c>
      <c r="F845" s="1057" t="s">
        <v>1668</v>
      </c>
      <c r="G845" s="1059" t="s">
        <v>1033</v>
      </c>
      <c r="H845" s="1060" t="s">
        <v>1036</v>
      </c>
      <c r="I845" s="1061"/>
      <c r="J845" s="1062">
        <f t="shared" si="169"/>
        <v>44456</v>
      </c>
      <c r="K845" s="1062">
        <f t="shared" si="169"/>
        <v>44484</v>
      </c>
      <c r="L845" s="1062">
        <f t="shared" si="169"/>
        <v>44533</v>
      </c>
      <c r="M845" s="1062">
        <f t="shared" si="169"/>
        <v>44538</v>
      </c>
      <c r="N845" s="1062">
        <f t="shared" si="169"/>
        <v>44566</v>
      </c>
      <c r="O845" s="1062">
        <f t="shared" si="169"/>
        <v>44566</v>
      </c>
      <c r="P845" s="1062">
        <f t="shared" si="169"/>
        <v>44580</v>
      </c>
      <c r="Q845" s="1062">
        <f t="shared" si="169"/>
        <v>44610</v>
      </c>
      <c r="R845" s="1062">
        <f t="shared" si="169"/>
        <v>44610</v>
      </c>
      <c r="S845" s="1062">
        <f t="shared" si="169"/>
        <v>44609</v>
      </c>
      <c r="T845" s="1062">
        <f t="shared" si="169"/>
        <v>44609</v>
      </c>
      <c r="U845" s="1062">
        <f t="shared" si="169"/>
        <v>44630</v>
      </c>
      <c r="V845" s="1062">
        <f t="shared" si="169"/>
        <v>44637</v>
      </c>
      <c r="W845" s="1062">
        <f t="shared" si="169"/>
        <v>44642</v>
      </c>
      <c r="X845" s="1062">
        <f t="shared" si="169"/>
        <v>44645</v>
      </c>
      <c r="Y845" s="1063">
        <f t="shared" si="169"/>
        <v>44670</v>
      </c>
      <c r="Z845" s="1064">
        <v>44304</v>
      </c>
      <c r="AA845" s="95"/>
    </row>
    <row r="846" spans="1:27" ht="37.5">
      <c r="A846" s="1869"/>
      <c r="B846" s="1055">
        <f t="shared" si="168"/>
        <v>88</v>
      </c>
      <c r="C846" s="1056" t="str">
        <f t="shared" si="168"/>
        <v>У_К</v>
      </c>
      <c r="D846" s="1057" t="s">
        <v>1668</v>
      </c>
      <c r="E846" s="1058" t="s">
        <v>123</v>
      </c>
      <c r="F846" s="1057" t="s">
        <v>1668</v>
      </c>
      <c r="G846" s="1059" t="s">
        <v>1033</v>
      </c>
      <c r="H846" s="1060" t="s">
        <v>1036</v>
      </c>
      <c r="I846" s="1061"/>
      <c r="J846" s="1062">
        <f t="shared" si="169"/>
        <v>44456</v>
      </c>
      <c r="K846" s="1062">
        <f t="shared" si="169"/>
        <v>44484</v>
      </c>
      <c r="L846" s="1062">
        <f t="shared" si="169"/>
        <v>44533</v>
      </c>
      <c r="M846" s="1062">
        <f t="shared" si="169"/>
        <v>44538</v>
      </c>
      <c r="N846" s="1062">
        <f t="shared" si="169"/>
        <v>44566</v>
      </c>
      <c r="O846" s="1062">
        <f t="shared" si="169"/>
        <v>44566</v>
      </c>
      <c r="P846" s="1062">
        <f t="shared" si="169"/>
        <v>44580</v>
      </c>
      <c r="Q846" s="1062">
        <f t="shared" si="169"/>
        <v>44610</v>
      </c>
      <c r="R846" s="1062">
        <f t="shared" si="169"/>
        <v>44610</v>
      </c>
      <c r="S846" s="1062">
        <f t="shared" si="169"/>
        <v>44609</v>
      </c>
      <c r="T846" s="1062">
        <f t="shared" si="169"/>
        <v>44609</v>
      </c>
      <c r="U846" s="1062">
        <f t="shared" si="169"/>
        <v>44630</v>
      </c>
      <c r="V846" s="1062">
        <f t="shared" si="169"/>
        <v>44637</v>
      </c>
      <c r="W846" s="1062">
        <f t="shared" si="169"/>
        <v>44642</v>
      </c>
      <c r="X846" s="1062">
        <f t="shared" si="169"/>
        <v>44645</v>
      </c>
      <c r="Y846" s="1063">
        <f t="shared" si="169"/>
        <v>44670</v>
      </c>
      <c r="Z846" s="1064">
        <v>44304</v>
      </c>
      <c r="AA846" s="95"/>
    </row>
    <row r="847" spans="1:27" ht="37.5">
      <c r="A847" s="1869"/>
      <c r="B847" s="1055">
        <f t="shared" si="168"/>
        <v>88</v>
      </c>
      <c r="C847" s="1056" t="str">
        <f t="shared" si="168"/>
        <v>У_К</v>
      </c>
      <c r="D847" s="1057" t="s">
        <v>1668</v>
      </c>
      <c r="E847" s="1058" t="s">
        <v>125</v>
      </c>
      <c r="F847" s="1057" t="s">
        <v>1668</v>
      </c>
      <c r="G847" s="1059" t="s">
        <v>1033</v>
      </c>
      <c r="H847" s="1060" t="s">
        <v>1036</v>
      </c>
      <c r="I847" s="1061"/>
      <c r="J847" s="1062">
        <f t="shared" si="169"/>
        <v>44456</v>
      </c>
      <c r="K847" s="1062">
        <f t="shared" si="169"/>
        <v>44484</v>
      </c>
      <c r="L847" s="1062">
        <f t="shared" si="169"/>
        <v>44533</v>
      </c>
      <c r="M847" s="1062">
        <f t="shared" si="169"/>
        <v>44538</v>
      </c>
      <c r="N847" s="1062">
        <f t="shared" si="169"/>
        <v>44566</v>
      </c>
      <c r="O847" s="1062">
        <f t="shared" si="169"/>
        <v>44566</v>
      </c>
      <c r="P847" s="1062">
        <f t="shared" si="169"/>
        <v>44580</v>
      </c>
      <c r="Q847" s="1062">
        <f t="shared" si="169"/>
        <v>44610</v>
      </c>
      <c r="R847" s="1062">
        <f t="shared" si="169"/>
        <v>44610</v>
      </c>
      <c r="S847" s="1062">
        <f t="shared" si="169"/>
        <v>44609</v>
      </c>
      <c r="T847" s="1062">
        <f t="shared" si="169"/>
        <v>44609</v>
      </c>
      <c r="U847" s="1062">
        <f t="shared" si="169"/>
        <v>44630</v>
      </c>
      <c r="V847" s="1062">
        <f t="shared" si="169"/>
        <v>44637</v>
      </c>
      <c r="W847" s="1062">
        <f t="shared" si="169"/>
        <v>44642</v>
      </c>
      <c r="X847" s="1062">
        <f t="shared" si="169"/>
        <v>44645</v>
      </c>
      <c r="Y847" s="1063">
        <f t="shared" si="169"/>
        <v>44670</v>
      </c>
      <c r="Z847" s="1064">
        <v>44304</v>
      </c>
      <c r="AA847" s="95"/>
    </row>
    <row r="848" spans="1:27" ht="37.5">
      <c r="A848" s="1869"/>
      <c r="B848" s="1055">
        <f t="shared" si="168"/>
        <v>88</v>
      </c>
      <c r="C848" s="1056" t="str">
        <f t="shared" si="168"/>
        <v>У_К</v>
      </c>
      <c r="D848" s="1057" t="s">
        <v>1668</v>
      </c>
      <c r="E848" s="1058" t="s">
        <v>167</v>
      </c>
      <c r="F848" s="1057" t="s">
        <v>1668</v>
      </c>
      <c r="G848" s="1059" t="s">
        <v>1033</v>
      </c>
      <c r="H848" s="1060" t="s">
        <v>1037</v>
      </c>
      <c r="I848" s="1061"/>
      <c r="J848" s="1062">
        <f t="shared" si="169"/>
        <v>44456</v>
      </c>
      <c r="K848" s="1062">
        <f t="shared" si="169"/>
        <v>44484</v>
      </c>
      <c r="L848" s="1062">
        <f t="shared" si="169"/>
        <v>44533</v>
      </c>
      <c r="M848" s="1062">
        <f t="shared" si="169"/>
        <v>44538</v>
      </c>
      <c r="N848" s="1062">
        <f t="shared" si="169"/>
        <v>44566</v>
      </c>
      <c r="O848" s="1062">
        <f t="shared" si="169"/>
        <v>44566</v>
      </c>
      <c r="P848" s="1062">
        <f t="shared" si="169"/>
        <v>44580</v>
      </c>
      <c r="Q848" s="1062">
        <f t="shared" si="169"/>
        <v>44610</v>
      </c>
      <c r="R848" s="1062">
        <f t="shared" si="169"/>
        <v>44610</v>
      </c>
      <c r="S848" s="1062">
        <f t="shared" si="169"/>
        <v>44609</v>
      </c>
      <c r="T848" s="1062">
        <f t="shared" si="169"/>
        <v>44609</v>
      </c>
      <c r="U848" s="1062">
        <f t="shared" si="169"/>
        <v>44630</v>
      </c>
      <c r="V848" s="1062">
        <f t="shared" si="169"/>
        <v>44637</v>
      </c>
      <c r="W848" s="1062">
        <f t="shared" si="169"/>
        <v>44642</v>
      </c>
      <c r="X848" s="1062">
        <f t="shared" si="169"/>
        <v>44645</v>
      </c>
      <c r="Y848" s="1063">
        <f t="shared" si="169"/>
        <v>44670</v>
      </c>
      <c r="Z848" s="1064">
        <v>44713</v>
      </c>
      <c r="AA848" s="95"/>
    </row>
    <row r="849" spans="1:27" ht="37.5">
      <c r="A849" s="1869"/>
      <c r="B849" s="1055">
        <f t="shared" si="168"/>
        <v>88</v>
      </c>
      <c r="C849" s="1056" t="str">
        <f t="shared" si="168"/>
        <v>У_К</v>
      </c>
      <c r="D849" s="1057" t="s">
        <v>1668</v>
      </c>
      <c r="E849" s="1058" t="s">
        <v>169</v>
      </c>
      <c r="F849" s="1057" t="s">
        <v>1668</v>
      </c>
      <c r="G849" s="1059" t="s">
        <v>1033</v>
      </c>
      <c r="H849" s="1060" t="s">
        <v>1037</v>
      </c>
      <c r="I849" s="1061"/>
      <c r="J849" s="1062">
        <f t="shared" si="169"/>
        <v>44456</v>
      </c>
      <c r="K849" s="1062">
        <f t="shared" si="169"/>
        <v>44484</v>
      </c>
      <c r="L849" s="1062">
        <f t="shared" si="169"/>
        <v>44533</v>
      </c>
      <c r="M849" s="1062">
        <f t="shared" si="169"/>
        <v>44538</v>
      </c>
      <c r="N849" s="1062">
        <f t="shared" si="169"/>
        <v>44566</v>
      </c>
      <c r="O849" s="1062">
        <f t="shared" si="169"/>
        <v>44566</v>
      </c>
      <c r="P849" s="1062">
        <f t="shared" si="169"/>
        <v>44580</v>
      </c>
      <c r="Q849" s="1062">
        <f t="shared" si="169"/>
        <v>44610</v>
      </c>
      <c r="R849" s="1062">
        <f t="shared" si="169"/>
        <v>44610</v>
      </c>
      <c r="S849" s="1062">
        <f t="shared" si="169"/>
        <v>44609</v>
      </c>
      <c r="T849" s="1062">
        <f t="shared" si="169"/>
        <v>44609</v>
      </c>
      <c r="U849" s="1062">
        <f t="shared" si="169"/>
        <v>44630</v>
      </c>
      <c r="V849" s="1062">
        <f t="shared" si="169"/>
        <v>44637</v>
      </c>
      <c r="W849" s="1062">
        <f t="shared" si="169"/>
        <v>44642</v>
      </c>
      <c r="X849" s="1062">
        <f t="shared" si="169"/>
        <v>44645</v>
      </c>
      <c r="Y849" s="1063">
        <f t="shared" si="169"/>
        <v>44670</v>
      </c>
      <c r="Z849" s="1064">
        <v>44713</v>
      </c>
      <c r="AA849" s="95"/>
    </row>
    <row r="850" spans="1:27" ht="37.5">
      <c r="A850" s="1869"/>
      <c r="B850" s="1055">
        <f t="shared" si="168"/>
        <v>88</v>
      </c>
      <c r="C850" s="1056" t="str">
        <f t="shared" si="168"/>
        <v>У_К</v>
      </c>
      <c r="D850" s="1057" t="s">
        <v>1668</v>
      </c>
      <c r="E850" s="1058" t="s">
        <v>513</v>
      </c>
      <c r="F850" s="1057" t="s">
        <v>1668</v>
      </c>
      <c r="G850" s="1059" t="s">
        <v>1033</v>
      </c>
      <c r="H850" s="1060" t="s">
        <v>1038</v>
      </c>
      <c r="I850" s="1061"/>
      <c r="J850" s="1062">
        <f t="shared" si="169"/>
        <v>44456</v>
      </c>
      <c r="K850" s="1062">
        <f t="shared" si="169"/>
        <v>44484</v>
      </c>
      <c r="L850" s="1062">
        <f t="shared" si="169"/>
        <v>44533</v>
      </c>
      <c r="M850" s="1062">
        <f t="shared" si="169"/>
        <v>44538</v>
      </c>
      <c r="N850" s="1062">
        <f t="shared" si="169"/>
        <v>44566</v>
      </c>
      <c r="O850" s="1062">
        <f t="shared" si="169"/>
        <v>44566</v>
      </c>
      <c r="P850" s="1062">
        <f t="shared" si="169"/>
        <v>44580</v>
      </c>
      <c r="Q850" s="1062">
        <f t="shared" si="169"/>
        <v>44610</v>
      </c>
      <c r="R850" s="1062">
        <f t="shared" si="169"/>
        <v>44610</v>
      </c>
      <c r="S850" s="1062">
        <f t="shared" si="169"/>
        <v>44609</v>
      </c>
      <c r="T850" s="1062">
        <f t="shared" si="169"/>
        <v>44609</v>
      </c>
      <c r="U850" s="1062">
        <f t="shared" si="169"/>
        <v>44630</v>
      </c>
      <c r="V850" s="1062">
        <f t="shared" si="169"/>
        <v>44637</v>
      </c>
      <c r="W850" s="1062">
        <f t="shared" si="169"/>
        <v>44642</v>
      </c>
      <c r="X850" s="1062">
        <f t="shared" si="169"/>
        <v>44645</v>
      </c>
      <c r="Y850" s="1063">
        <f t="shared" si="169"/>
        <v>44670</v>
      </c>
      <c r="Z850" s="1064">
        <v>44723</v>
      </c>
      <c r="AA850" s="95"/>
    </row>
    <row r="851" spans="1:27" ht="37.5">
      <c r="A851" s="1869"/>
      <c r="B851" s="1055">
        <f t="shared" si="168"/>
        <v>88</v>
      </c>
      <c r="C851" s="1056" t="str">
        <f t="shared" si="168"/>
        <v>У_К</v>
      </c>
      <c r="D851" s="1057" t="s">
        <v>1668</v>
      </c>
      <c r="E851" s="1058" t="s">
        <v>516</v>
      </c>
      <c r="F851" s="1057" t="s">
        <v>1668</v>
      </c>
      <c r="G851" s="1059" t="s">
        <v>1033</v>
      </c>
      <c r="H851" s="1060" t="s">
        <v>1038</v>
      </c>
      <c r="I851" s="1061"/>
      <c r="J851" s="1062">
        <f t="shared" si="169"/>
        <v>44456</v>
      </c>
      <c r="K851" s="1062">
        <f t="shared" si="169"/>
        <v>44484</v>
      </c>
      <c r="L851" s="1062">
        <f t="shared" si="169"/>
        <v>44533</v>
      </c>
      <c r="M851" s="1062">
        <f t="shared" si="169"/>
        <v>44538</v>
      </c>
      <c r="N851" s="1062">
        <f t="shared" si="169"/>
        <v>44566</v>
      </c>
      <c r="O851" s="1062">
        <f t="shared" si="169"/>
        <v>44566</v>
      </c>
      <c r="P851" s="1062">
        <f t="shared" si="169"/>
        <v>44580</v>
      </c>
      <c r="Q851" s="1062">
        <f t="shared" si="169"/>
        <v>44610</v>
      </c>
      <c r="R851" s="1062">
        <f t="shared" si="169"/>
        <v>44610</v>
      </c>
      <c r="S851" s="1062">
        <f t="shared" si="169"/>
        <v>44609</v>
      </c>
      <c r="T851" s="1062">
        <f t="shared" si="169"/>
        <v>44609</v>
      </c>
      <c r="U851" s="1062">
        <f t="shared" si="169"/>
        <v>44630</v>
      </c>
      <c r="V851" s="1062">
        <f t="shared" si="169"/>
        <v>44637</v>
      </c>
      <c r="W851" s="1062">
        <f t="shared" si="169"/>
        <v>44642</v>
      </c>
      <c r="X851" s="1062">
        <f t="shared" si="169"/>
        <v>44645</v>
      </c>
      <c r="Y851" s="1063">
        <f t="shared" si="169"/>
        <v>44670</v>
      </c>
      <c r="Z851" s="1064">
        <v>44723</v>
      </c>
      <c r="AA851" s="95"/>
    </row>
    <row r="852" spans="1:27" ht="37.5">
      <c r="A852" s="1869"/>
      <c r="B852" s="1055">
        <f t="shared" si="168"/>
        <v>88</v>
      </c>
      <c r="C852" s="1056" t="str">
        <f t="shared" si="168"/>
        <v>У_К</v>
      </c>
      <c r="D852" s="1057" t="s">
        <v>1668</v>
      </c>
      <c r="E852" s="1058" t="s">
        <v>159</v>
      </c>
      <c r="F852" s="1057" t="s">
        <v>1668</v>
      </c>
      <c r="G852" s="1059" t="s">
        <v>1033</v>
      </c>
      <c r="H852" s="1060" t="s">
        <v>1038</v>
      </c>
      <c r="I852" s="1061"/>
      <c r="J852" s="1062">
        <f t="shared" ref="J852:Y866" si="170">J$841</f>
        <v>44456</v>
      </c>
      <c r="K852" s="1062">
        <f t="shared" si="170"/>
        <v>44484</v>
      </c>
      <c r="L852" s="1062">
        <f t="shared" si="170"/>
        <v>44533</v>
      </c>
      <c r="M852" s="1062">
        <f t="shared" si="170"/>
        <v>44538</v>
      </c>
      <c r="N852" s="1062">
        <f t="shared" si="170"/>
        <v>44566</v>
      </c>
      <c r="O852" s="1062">
        <f t="shared" si="170"/>
        <v>44566</v>
      </c>
      <c r="P852" s="1062">
        <f t="shared" si="170"/>
        <v>44580</v>
      </c>
      <c r="Q852" s="1062">
        <f t="shared" si="170"/>
        <v>44610</v>
      </c>
      <c r="R852" s="1062">
        <f t="shared" si="170"/>
        <v>44610</v>
      </c>
      <c r="S852" s="1062">
        <f t="shared" si="170"/>
        <v>44609</v>
      </c>
      <c r="T852" s="1062">
        <f t="shared" si="170"/>
        <v>44609</v>
      </c>
      <c r="U852" s="1062">
        <f t="shared" si="170"/>
        <v>44630</v>
      </c>
      <c r="V852" s="1062">
        <f t="shared" si="170"/>
        <v>44637</v>
      </c>
      <c r="W852" s="1062">
        <f t="shared" si="170"/>
        <v>44642</v>
      </c>
      <c r="X852" s="1062">
        <f t="shared" si="170"/>
        <v>44645</v>
      </c>
      <c r="Y852" s="1063">
        <f t="shared" si="170"/>
        <v>44670</v>
      </c>
      <c r="Z852" s="1064">
        <v>44723</v>
      </c>
      <c r="AA852" s="95"/>
    </row>
    <row r="853" spans="1:27" ht="37.5">
      <c r="A853" s="1869"/>
      <c r="B853" s="1055">
        <f t="shared" si="168"/>
        <v>88</v>
      </c>
      <c r="C853" s="1056" t="str">
        <f t="shared" si="168"/>
        <v>У_К</v>
      </c>
      <c r="D853" s="1057" t="s">
        <v>1668</v>
      </c>
      <c r="E853" s="1058" t="s">
        <v>161</v>
      </c>
      <c r="F853" s="1057" t="s">
        <v>1668</v>
      </c>
      <c r="G853" s="1059" t="s">
        <v>1033</v>
      </c>
      <c r="H853" s="1060" t="s">
        <v>1038</v>
      </c>
      <c r="I853" s="1061"/>
      <c r="J853" s="1062">
        <f t="shared" si="170"/>
        <v>44456</v>
      </c>
      <c r="K853" s="1062">
        <f t="shared" si="170"/>
        <v>44484</v>
      </c>
      <c r="L853" s="1062">
        <f t="shared" si="170"/>
        <v>44533</v>
      </c>
      <c r="M853" s="1062">
        <f t="shared" si="170"/>
        <v>44538</v>
      </c>
      <c r="N853" s="1062">
        <f t="shared" si="170"/>
        <v>44566</v>
      </c>
      <c r="O853" s="1062">
        <f t="shared" si="170"/>
        <v>44566</v>
      </c>
      <c r="P853" s="1062">
        <f t="shared" si="170"/>
        <v>44580</v>
      </c>
      <c r="Q853" s="1062">
        <f t="shared" si="170"/>
        <v>44610</v>
      </c>
      <c r="R853" s="1062">
        <f t="shared" si="170"/>
        <v>44610</v>
      </c>
      <c r="S853" s="1062">
        <f t="shared" si="170"/>
        <v>44609</v>
      </c>
      <c r="T853" s="1062">
        <f t="shared" si="170"/>
        <v>44609</v>
      </c>
      <c r="U853" s="1062">
        <f t="shared" si="170"/>
        <v>44630</v>
      </c>
      <c r="V853" s="1062">
        <f t="shared" si="170"/>
        <v>44637</v>
      </c>
      <c r="W853" s="1062">
        <f t="shared" si="170"/>
        <v>44642</v>
      </c>
      <c r="X853" s="1062">
        <f t="shared" si="170"/>
        <v>44645</v>
      </c>
      <c r="Y853" s="1063">
        <f t="shared" si="170"/>
        <v>44670</v>
      </c>
      <c r="Z853" s="1064">
        <v>44723</v>
      </c>
      <c r="AA853" s="95"/>
    </row>
    <row r="854" spans="1:27" ht="37.5">
      <c r="A854" s="1869"/>
      <c r="B854" s="1055">
        <f t="shared" si="168"/>
        <v>88</v>
      </c>
      <c r="C854" s="1056" t="str">
        <f t="shared" si="168"/>
        <v>У_К</v>
      </c>
      <c r="D854" s="1057" t="s">
        <v>1668</v>
      </c>
      <c r="E854" s="1058" t="s">
        <v>135</v>
      </c>
      <c r="F854" s="1057" t="s">
        <v>1668</v>
      </c>
      <c r="G854" s="1059" t="s">
        <v>1033</v>
      </c>
      <c r="H854" s="1060" t="s">
        <v>1039</v>
      </c>
      <c r="I854" s="1061"/>
      <c r="J854" s="1062">
        <f t="shared" si="170"/>
        <v>44456</v>
      </c>
      <c r="K854" s="1062">
        <f t="shared" si="170"/>
        <v>44484</v>
      </c>
      <c r="L854" s="1062">
        <f t="shared" si="170"/>
        <v>44533</v>
      </c>
      <c r="M854" s="1062">
        <f t="shared" si="170"/>
        <v>44538</v>
      </c>
      <c r="N854" s="1062">
        <f t="shared" si="170"/>
        <v>44566</v>
      </c>
      <c r="O854" s="1062">
        <f t="shared" si="170"/>
        <v>44566</v>
      </c>
      <c r="P854" s="1062">
        <f t="shared" si="170"/>
        <v>44580</v>
      </c>
      <c r="Q854" s="1062">
        <f t="shared" si="170"/>
        <v>44610</v>
      </c>
      <c r="R854" s="1062">
        <f t="shared" si="170"/>
        <v>44610</v>
      </c>
      <c r="S854" s="1062">
        <f t="shared" si="170"/>
        <v>44609</v>
      </c>
      <c r="T854" s="1062">
        <f t="shared" si="170"/>
        <v>44609</v>
      </c>
      <c r="U854" s="1062">
        <f t="shared" si="170"/>
        <v>44630</v>
      </c>
      <c r="V854" s="1062">
        <f t="shared" si="170"/>
        <v>44637</v>
      </c>
      <c r="W854" s="1062">
        <f t="shared" si="170"/>
        <v>44642</v>
      </c>
      <c r="X854" s="1062">
        <f t="shared" si="170"/>
        <v>44645</v>
      </c>
      <c r="Y854" s="1063">
        <f t="shared" si="170"/>
        <v>44670</v>
      </c>
      <c r="Z854" s="1064">
        <v>44714</v>
      </c>
      <c r="AA854" s="95"/>
    </row>
    <row r="855" spans="1:27" ht="37.5">
      <c r="A855" s="1869"/>
      <c r="B855" s="1055">
        <f t="shared" si="168"/>
        <v>88</v>
      </c>
      <c r="C855" s="1056" t="str">
        <f t="shared" si="168"/>
        <v>У_К</v>
      </c>
      <c r="D855" s="1057" t="s">
        <v>1668</v>
      </c>
      <c r="E855" s="1058" t="s">
        <v>137</v>
      </c>
      <c r="F855" s="1057" t="s">
        <v>1668</v>
      </c>
      <c r="G855" s="1059" t="s">
        <v>1033</v>
      </c>
      <c r="H855" s="1060" t="s">
        <v>1039</v>
      </c>
      <c r="I855" s="1061"/>
      <c r="J855" s="1062">
        <f t="shared" si="170"/>
        <v>44456</v>
      </c>
      <c r="K855" s="1062">
        <f t="shared" si="170"/>
        <v>44484</v>
      </c>
      <c r="L855" s="1062">
        <f t="shared" si="170"/>
        <v>44533</v>
      </c>
      <c r="M855" s="1062">
        <f t="shared" si="170"/>
        <v>44538</v>
      </c>
      <c r="N855" s="1062">
        <f t="shared" si="170"/>
        <v>44566</v>
      </c>
      <c r="O855" s="1062">
        <f t="shared" si="170"/>
        <v>44566</v>
      </c>
      <c r="P855" s="1062">
        <f t="shared" si="170"/>
        <v>44580</v>
      </c>
      <c r="Q855" s="1062">
        <f t="shared" si="170"/>
        <v>44610</v>
      </c>
      <c r="R855" s="1062">
        <f t="shared" si="170"/>
        <v>44610</v>
      </c>
      <c r="S855" s="1062">
        <f t="shared" si="170"/>
        <v>44609</v>
      </c>
      <c r="T855" s="1062">
        <f t="shared" si="170"/>
        <v>44609</v>
      </c>
      <c r="U855" s="1062">
        <f t="shared" si="170"/>
        <v>44630</v>
      </c>
      <c r="V855" s="1062">
        <f t="shared" si="170"/>
        <v>44637</v>
      </c>
      <c r="W855" s="1062">
        <f t="shared" si="170"/>
        <v>44642</v>
      </c>
      <c r="X855" s="1062">
        <f t="shared" si="170"/>
        <v>44645</v>
      </c>
      <c r="Y855" s="1063">
        <f t="shared" si="170"/>
        <v>44670</v>
      </c>
      <c r="Z855" s="1064">
        <v>44714</v>
      </c>
      <c r="AA855" s="95"/>
    </row>
    <row r="856" spans="1:27" ht="37.5">
      <c r="A856" s="1869"/>
      <c r="B856" s="1055">
        <f t="shared" si="168"/>
        <v>88</v>
      </c>
      <c r="C856" s="1056" t="str">
        <f t="shared" si="168"/>
        <v>У_К</v>
      </c>
      <c r="D856" s="1057" t="s">
        <v>1668</v>
      </c>
      <c r="E856" s="1058" t="s">
        <v>139</v>
      </c>
      <c r="F856" s="1057" t="s">
        <v>1668</v>
      </c>
      <c r="G856" s="1059" t="s">
        <v>1033</v>
      </c>
      <c r="H856" s="1060" t="s">
        <v>1039</v>
      </c>
      <c r="I856" s="1061"/>
      <c r="J856" s="1062">
        <f t="shared" si="170"/>
        <v>44456</v>
      </c>
      <c r="K856" s="1062">
        <f t="shared" si="170"/>
        <v>44484</v>
      </c>
      <c r="L856" s="1062">
        <f t="shared" si="170"/>
        <v>44533</v>
      </c>
      <c r="M856" s="1062">
        <f t="shared" si="170"/>
        <v>44538</v>
      </c>
      <c r="N856" s="1062">
        <f t="shared" si="170"/>
        <v>44566</v>
      </c>
      <c r="O856" s="1062">
        <f t="shared" si="170"/>
        <v>44566</v>
      </c>
      <c r="P856" s="1062">
        <f t="shared" si="170"/>
        <v>44580</v>
      </c>
      <c r="Q856" s="1062">
        <f t="shared" si="170"/>
        <v>44610</v>
      </c>
      <c r="R856" s="1062">
        <f t="shared" si="170"/>
        <v>44610</v>
      </c>
      <c r="S856" s="1062">
        <f t="shared" si="170"/>
        <v>44609</v>
      </c>
      <c r="T856" s="1062">
        <f t="shared" si="170"/>
        <v>44609</v>
      </c>
      <c r="U856" s="1062">
        <f t="shared" si="170"/>
        <v>44630</v>
      </c>
      <c r="V856" s="1062">
        <f t="shared" si="170"/>
        <v>44637</v>
      </c>
      <c r="W856" s="1062">
        <f t="shared" si="170"/>
        <v>44642</v>
      </c>
      <c r="X856" s="1062">
        <f t="shared" si="170"/>
        <v>44645</v>
      </c>
      <c r="Y856" s="1063">
        <f t="shared" si="170"/>
        <v>44670</v>
      </c>
      <c r="Z856" s="1064">
        <v>44714</v>
      </c>
      <c r="AA856" s="95"/>
    </row>
    <row r="857" spans="1:27" ht="37.5">
      <c r="A857" s="1869"/>
      <c r="B857" s="1055">
        <f t="shared" si="168"/>
        <v>88</v>
      </c>
      <c r="C857" s="1056" t="str">
        <f t="shared" si="168"/>
        <v>У_К</v>
      </c>
      <c r="D857" s="1057" t="s">
        <v>1668</v>
      </c>
      <c r="E857" s="1058" t="s">
        <v>129</v>
      </c>
      <c r="F857" s="1057" t="s">
        <v>1668</v>
      </c>
      <c r="G857" s="1059" t="s">
        <v>1033</v>
      </c>
      <c r="H857" s="1060" t="s">
        <v>1040</v>
      </c>
      <c r="I857" s="1061"/>
      <c r="J857" s="1062">
        <f t="shared" si="170"/>
        <v>44456</v>
      </c>
      <c r="K857" s="1062">
        <f t="shared" si="170"/>
        <v>44484</v>
      </c>
      <c r="L857" s="1062">
        <f t="shared" si="170"/>
        <v>44533</v>
      </c>
      <c r="M857" s="1062">
        <f t="shared" si="170"/>
        <v>44538</v>
      </c>
      <c r="N857" s="1062">
        <f t="shared" si="170"/>
        <v>44566</v>
      </c>
      <c r="O857" s="1062">
        <f t="shared" si="170"/>
        <v>44566</v>
      </c>
      <c r="P857" s="1062">
        <f t="shared" si="170"/>
        <v>44580</v>
      </c>
      <c r="Q857" s="1062">
        <f t="shared" si="170"/>
        <v>44610</v>
      </c>
      <c r="R857" s="1062">
        <f t="shared" si="170"/>
        <v>44610</v>
      </c>
      <c r="S857" s="1062">
        <f t="shared" si="170"/>
        <v>44609</v>
      </c>
      <c r="T857" s="1062">
        <f t="shared" si="170"/>
        <v>44609</v>
      </c>
      <c r="U857" s="1062">
        <f t="shared" si="170"/>
        <v>44630</v>
      </c>
      <c r="V857" s="1062">
        <f t="shared" si="170"/>
        <v>44637</v>
      </c>
      <c r="W857" s="1062">
        <f t="shared" si="170"/>
        <v>44642</v>
      </c>
      <c r="X857" s="1062">
        <f t="shared" si="170"/>
        <v>44645</v>
      </c>
      <c r="Y857" s="1063">
        <f t="shared" si="170"/>
        <v>44670</v>
      </c>
      <c r="Z857" s="1064">
        <v>44881</v>
      </c>
      <c r="AA857" s="95"/>
    </row>
    <row r="858" spans="1:27" ht="37.5">
      <c r="A858" s="1869"/>
      <c r="B858" s="1055">
        <f t="shared" si="168"/>
        <v>88</v>
      </c>
      <c r="C858" s="1056" t="str">
        <f t="shared" si="168"/>
        <v>У_К</v>
      </c>
      <c r="D858" s="1057" t="s">
        <v>1668</v>
      </c>
      <c r="E858" s="1058" t="s">
        <v>131</v>
      </c>
      <c r="F858" s="1057" t="s">
        <v>1668</v>
      </c>
      <c r="G858" s="1059" t="s">
        <v>1033</v>
      </c>
      <c r="H858" s="1060" t="s">
        <v>1040</v>
      </c>
      <c r="I858" s="1061"/>
      <c r="J858" s="1062">
        <f t="shared" si="170"/>
        <v>44456</v>
      </c>
      <c r="K858" s="1062">
        <f t="shared" si="170"/>
        <v>44484</v>
      </c>
      <c r="L858" s="1062">
        <f t="shared" si="170"/>
        <v>44533</v>
      </c>
      <c r="M858" s="1062">
        <f t="shared" si="170"/>
        <v>44538</v>
      </c>
      <c r="N858" s="1062">
        <f t="shared" si="170"/>
        <v>44566</v>
      </c>
      <c r="O858" s="1062">
        <f t="shared" si="170"/>
        <v>44566</v>
      </c>
      <c r="P858" s="1062">
        <f t="shared" si="170"/>
        <v>44580</v>
      </c>
      <c r="Q858" s="1062">
        <f t="shared" si="170"/>
        <v>44610</v>
      </c>
      <c r="R858" s="1062">
        <f t="shared" si="170"/>
        <v>44610</v>
      </c>
      <c r="S858" s="1062">
        <f t="shared" si="170"/>
        <v>44609</v>
      </c>
      <c r="T858" s="1062">
        <f t="shared" si="170"/>
        <v>44609</v>
      </c>
      <c r="U858" s="1062">
        <f t="shared" si="170"/>
        <v>44630</v>
      </c>
      <c r="V858" s="1062">
        <f t="shared" si="170"/>
        <v>44637</v>
      </c>
      <c r="W858" s="1062">
        <f t="shared" si="170"/>
        <v>44642</v>
      </c>
      <c r="X858" s="1062">
        <f t="shared" si="170"/>
        <v>44645</v>
      </c>
      <c r="Y858" s="1063">
        <f t="shared" si="170"/>
        <v>44670</v>
      </c>
      <c r="Z858" s="1064">
        <v>44881</v>
      </c>
      <c r="AA858" s="95"/>
    </row>
    <row r="859" spans="1:27" ht="37.5">
      <c r="A859" s="1869"/>
      <c r="B859" s="1055">
        <f t="shared" si="168"/>
        <v>88</v>
      </c>
      <c r="C859" s="1056" t="str">
        <f t="shared" si="168"/>
        <v>У_К</v>
      </c>
      <c r="D859" s="1057" t="s">
        <v>1668</v>
      </c>
      <c r="E859" s="1058" t="s">
        <v>133</v>
      </c>
      <c r="F859" s="1057" t="s">
        <v>1668</v>
      </c>
      <c r="G859" s="1059" t="s">
        <v>1033</v>
      </c>
      <c r="H859" s="1060" t="s">
        <v>1040</v>
      </c>
      <c r="I859" s="1061"/>
      <c r="J859" s="1062">
        <f t="shared" si="170"/>
        <v>44456</v>
      </c>
      <c r="K859" s="1062">
        <f t="shared" si="170"/>
        <v>44484</v>
      </c>
      <c r="L859" s="1062">
        <f t="shared" si="170"/>
        <v>44533</v>
      </c>
      <c r="M859" s="1062">
        <f t="shared" si="170"/>
        <v>44538</v>
      </c>
      <c r="N859" s="1062">
        <f t="shared" si="170"/>
        <v>44566</v>
      </c>
      <c r="O859" s="1062">
        <f t="shared" si="170"/>
        <v>44566</v>
      </c>
      <c r="P859" s="1062">
        <f t="shared" si="170"/>
        <v>44580</v>
      </c>
      <c r="Q859" s="1062">
        <f t="shared" si="170"/>
        <v>44610</v>
      </c>
      <c r="R859" s="1062">
        <f t="shared" si="170"/>
        <v>44610</v>
      </c>
      <c r="S859" s="1062">
        <f t="shared" si="170"/>
        <v>44609</v>
      </c>
      <c r="T859" s="1062">
        <f t="shared" si="170"/>
        <v>44609</v>
      </c>
      <c r="U859" s="1062">
        <f t="shared" si="170"/>
        <v>44630</v>
      </c>
      <c r="V859" s="1062">
        <f t="shared" si="170"/>
        <v>44637</v>
      </c>
      <c r="W859" s="1062">
        <f t="shared" si="170"/>
        <v>44642</v>
      </c>
      <c r="X859" s="1062">
        <f t="shared" si="170"/>
        <v>44645</v>
      </c>
      <c r="Y859" s="1063">
        <f t="shared" si="170"/>
        <v>44670</v>
      </c>
      <c r="Z859" s="1064">
        <v>44881</v>
      </c>
      <c r="AA859" s="95"/>
    </row>
    <row r="860" spans="1:27" ht="37.5">
      <c r="A860" s="1869"/>
      <c r="B860" s="1055">
        <f t="shared" si="168"/>
        <v>88</v>
      </c>
      <c r="C860" s="1056" t="str">
        <f t="shared" si="168"/>
        <v>У_К</v>
      </c>
      <c r="D860" s="1057" t="s">
        <v>1668</v>
      </c>
      <c r="E860" s="1058" t="s">
        <v>127</v>
      </c>
      <c r="F860" s="1057" t="s">
        <v>1668</v>
      </c>
      <c r="G860" s="1059" t="s">
        <v>1033</v>
      </c>
      <c r="H860" s="1060" t="s">
        <v>1040</v>
      </c>
      <c r="I860" s="1061"/>
      <c r="J860" s="1062">
        <f t="shared" si="170"/>
        <v>44456</v>
      </c>
      <c r="K860" s="1062">
        <f t="shared" si="170"/>
        <v>44484</v>
      </c>
      <c r="L860" s="1062">
        <f t="shared" si="170"/>
        <v>44533</v>
      </c>
      <c r="M860" s="1062">
        <f t="shared" si="170"/>
        <v>44538</v>
      </c>
      <c r="N860" s="1062">
        <f t="shared" si="170"/>
        <v>44566</v>
      </c>
      <c r="O860" s="1062">
        <f t="shared" si="170"/>
        <v>44566</v>
      </c>
      <c r="P860" s="1062">
        <f t="shared" si="170"/>
        <v>44580</v>
      </c>
      <c r="Q860" s="1062">
        <f t="shared" si="170"/>
        <v>44610</v>
      </c>
      <c r="R860" s="1062">
        <f t="shared" si="170"/>
        <v>44610</v>
      </c>
      <c r="S860" s="1062">
        <f t="shared" si="170"/>
        <v>44609</v>
      </c>
      <c r="T860" s="1062">
        <f t="shared" si="170"/>
        <v>44609</v>
      </c>
      <c r="U860" s="1062">
        <f t="shared" si="170"/>
        <v>44630</v>
      </c>
      <c r="V860" s="1062">
        <f t="shared" si="170"/>
        <v>44637</v>
      </c>
      <c r="W860" s="1062">
        <f t="shared" si="170"/>
        <v>44642</v>
      </c>
      <c r="X860" s="1062">
        <f t="shared" si="170"/>
        <v>44645</v>
      </c>
      <c r="Y860" s="1063">
        <f t="shared" si="170"/>
        <v>44670</v>
      </c>
      <c r="Z860" s="1064">
        <v>44881</v>
      </c>
      <c r="AA860" s="95"/>
    </row>
    <row r="861" spans="1:27" ht="37.5">
      <c r="A861" s="1869"/>
      <c r="B861" s="1055">
        <f t="shared" si="168"/>
        <v>88</v>
      </c>
      <c r="C861" s="1056" t="str">
        <f t="shared" si="168"/>
        <v>У_К</v>
      </c>
      <c r="D861" s="1057" t="s">
        <v>1668</v>
      </c>
      <c r="E861" s="1058" t="s">
        <v>141</v>
      </c>
      <c r="F861" s="1057" t="s">
        <v>1668</v>
      </c>
      <c r="G861" s="1059" t="s">
        <v>1033</v>
      </c>
      <c r="H861" s="1060" t="s">
        <v>1041</v>
      </c>
      <c r="I861" s="1061"/>
      <c r="J861" s="1062">
        <f t="shared" si="170"/>
        <v>44456</v>
      </c>
      <c r="K861" s="1062">
        <f t="shared" si="170"/>
        <v>44484</v>
      </c>
      <c r="L861" s="1062">
        <f t="shared" si="170"/>
        <v>44533</v>
      </c>
      <c r="M861" s="1062">
        <f t="shared" si="170"/>
        <v>44538</v>
      </c>
      <c r="N861" s="1062">
        <f t="shared" si="170"/>
        <v>44566</v>
      </c>
      <c r="O861" s="1062">
        <f t="shared" si="170"/>
        <v>44566</v>
      </c>
      <c r="P861" s="1062">
        <f t="shared" si="170"/>
        <v>44580</v>
      </c>
      <c r="Q861" s="1062">
        <f t="shared" si="170"/>
        <v>44610</v>
      </c>
      <c r="R861" s="1062">
        <f t="shared" si="170"/>
        <v>44610</v>
      </c>
      <c r="S861" s="1062">
        <f t="shared" si="170"/>
        <v>44609</v>
      </c>
      <c r="T861" s="1062">
        <f t="shared" si="170"/>
        <v>44609</v>
      </c>
      <c r="U861" s="1062">
        <f t="shared" si="170"/>
        <v>44630</v>
      </c>
      <c r="V861" s="1062">
        <f t="shared" si="170"/>
        <v>44637</v>
      </c>
      <c r="W861" s="1062">
        <f t="shared" si="170"/>
        <v>44642</v>
      </c>
      <c r="X861" s="1062">
        <f t="shared" si="170"/>
        <v>44645</v>
      </c>
      <c r="Y861" s="1063">
        <f t="shared" si="170"/>
        <v>44670</v>
      </c>
      <c r="Z861" s="1064">
        <v>45493</v>
      </c>
      <c r="AA861" s="95"/>
    </row>
    <row r="862" spans="1:27" ht="37.5">
      <c r="A862" s="1869"/>
      <c r="B862" s="1055">
        <f t="shared" si="168"/>
        <v>88</v>
      </c>
      <c r="C862" s="1056" t="str">
        <f t="shared" si="168"/>
        <v>У_К</v>
      </c>
      <c r="D862" s="1057" t="s">
        <v>1668</v>
      </c>
      <c r="E862" s="1058" t="s">
        <v>143</v>
      </c>
      <c r="F862" s="1057" t="s">
        <v>1668</v>
      </c>
      <c r="G862" s="1059" t="s">
        <v>1033</v>
      </c>
      <c r="H862" s="1060" t="s">
        <v>1041</v>
      </c>
      <c r="I862" s="1061"/>
      <c r="J862" s="1062">
        <f t="shared" si="170"/>
        <v>44456</v>
      </c>
      <c r="K862" s="1062">
        <f t="shared" si="170"/>
        <v>44484</v>
      </c>
      <c r="L862" s="1062">
        <f t="shared" si="170"/>
        <v>44533</v>
      </c>
      <c r="M862" s="1062">
        <f t="shared" si="170"/>
        <v>44538</v>
      </c>
      <c r="N862" s="1062">
        <f t="shared" si="170"/>
        <v>44566</v>
      </c>
      <c r="O862" s="1062">
        <f t="shared" si="170"/>
        <v>44566</v>
      </c>
      <c r="P862" s="1062">
        <f t="shared" si="170"/>
        <v>44580</v>
      </c>
      <c r="Q862" s="1062">
        <f t="shared" si="170"/>
        <v>44610</v>
      </c>
      <c r="R862" s="1062">
        <f t="shared" si="170"/>
        <v>44610</v>
      </c>
      <c r="S862" s="1062">
        <f t="shared" si="170"/>
        <v>44609</v>
      </c>
      <c r="T862" s="1062">
        <f t="shared" si="170"/>
        <v>44609</v>
      </c>
      <c r="U862" s="1062">
        <f t="shared" si="170"/>
        <v>44630</v>
      </c>
      <c r="V862" s="1062">
        <f t="shared" si="170"/>
        <v>44637</v>
      </c>
      <c r="W862" s="1062">
        <f t="shared" si="170"/>
        <v>44642</v>
      </c>
      <c r="X862" s="1062">
        <f t="shared" si="170"/>
        <v>44645</v>
      </c>
      <c r="Y862" s="1063">
        <f t="shared" si="170"/>
        <v>44670</v>
      </c>
      <c r="Z862" s="1064">
        <v>45493</v>
      </c>
      <c r="AA862" s="95"/>
    </row>
    <row r="863" spans="1:27" ht="37.5">
      <c r="A863" s="1869"/>
      <c r="B863" s="1055">
        <f t="shared" si="168"/>
        <v>88</v>
      </c>
      <c r="C863" s="1056" t="str">
        <f t="shared" si="168"/>
        <v>У_К</v>
      </c>
      <c r="D863" s="1057" t="s">
        <v>1668</v>
      </c>
      <c r="E863" s="1058" t="s">
        <v>145</v>
      </c>
      <c r="F863" s="1057" t="s">
        <v>1668</v>
      </c>
      <c r="G863" s="1059" t="s">
        <v>1033</v>
      </c>
      <c r="H863" s="1060" t="s">
        <v>1041</v>
      </c>
      <c r="I863" s="1061"/>
      <c r="J863" s="1062">
        <f t="shared" si="170"/>
        <v>44456</v>
      </c>
      <c r="K863" s="1062">
        <f t="shared" si="170"/>
        <v>44484</v>
      </c>
      <c r="L863" s="1062">
        <f t="shared" si="170"/>
        <v>44533</v>
      </c>
      <c r="M863" s="1062">
        <f t="shared" si="170"/>
        <v>44538</v>
      </c>
      <c r="N863" s="1062">
        <f t="shared" si="170"/>
        <v>44566</v>
      </c>
      <c r="O863" s="1062">
        <f t="shared" si="170"/>
        <v>44566</v>
      </c>
      <c r="P863" s="1062">
        <f t="shared" si="170"/>
        <v>44580</v>
      </c>
      <c r="Q863" s="1062">
        <f t="shared" si="170"/>
        <v>44610</v>
      </c>
      <c r="R863" s="1062">
        <f t="shared" si="170"/>
        <v>44610</v>
      </c>
      <c r="S863" s="1062">
        <f t="shared" si="170"/>
        <v>44609</v>
      </c>
      <c r="T863" s="1062">
        <f t="shared" si="170"/>
        <v>44609</v>
      </c>
      <c r="U863" s="1062">
        <f t="shared" si="170"/>
        <v>44630</v>
      </c>
      <c r="V863" s="1062">
        <f t="shared" si="170"/>
        <v>44637</v>
      </c>
      <c r="W863" s="1062">
        <f t="shared" si="170"/>
        <v>44642</v>
      </c>
      <c r="X863" s="1062">
        <f t="shared" si="170"/>
        <v>44645</v>
      </c>
      <c r="Y863" s="1063">
        <f t="shared" si="170"/>
        <v>44670</v>
      </c>
      <c r="Z863" s="1064">
        <v>45493</v>
      </c>
      <c r="AA863" s="95"/>
    </row>
    <row r="864" spans="1:27" ht="37.5">
      <c r="A864" s="1869"/>
      <c r="B864" s="1055">
        <f t="shared" si="168"/>
        <v>88</v>
      </c>
      <c r="C864" s="1056" t="str">
        <f t="shared" si="168"/>
        <v>У_К</v>
      </c>
      <c r="D864" s="1057" t="s">
        <v>1668</v>
      </c>
      <c r="E864" s="1058" t="s">
        <v>147</v>
      </c>
      <c r="F864" s="1057" t="s">
        <v>1668</v>
      </c>
      <c r="G864" s="1059" t="s">
        <v>1033</v>
      </c>
      <c r="H864" s="1060" t="s">
        <v>1042</v>
      </c>
      <c r="I864" s="1061"/>
      <c r="J864" s="1062">
        <f t="shared" si="170"/>
        <v>44456</v>
      </c>
      <c r="K864" s="1062">
        <f t="shared" si="170"/>
        <v>44484</v>
      </c>
      <c r="L864" s="1062">
        <f t="shared" si="170"/>
        <v>44533</v>
      </c>
      <c r="M864" s="1062">
        <f t="shared" si="170"/>
        <v>44538</v>
      </c>
      <c r="N864" s="1062">
        <f t="shared" si="170"/>
        <v>44566</v>
      </c>
      <c r="O864" s="1062">
        <f t="shared" si="170"/>
        <v>44566</v>
      </c>
      <c r="P864" s="1062">
        <f t="shared" si="170"/>
        <v>44580</v>
      </c>
      <c r="Q864" s="1062">
        <f t="shared" si="170"/>
        <v>44610</v>
      </c>
      <c r="R864" s="1062">
        <f t="shared" si="170"/>
        <v>44610</v>
      </c>
      <c r="S864" s="1062">
        <f t="shared" si="170"/>
        <v>44609</v>
      </c>
      <c r="T864" s="1062">
        <f t="shared" si="170"/>
        <v>44609</v>
      </c>
      <c r="U864" s="1062">
        <f t="shared" si="170"/>
        <v>44630</v>
      </c>
      <c r="V864" s="1062">
        <f t="shared" si="170"/>
        <v>44637</v>
      </c>
      <c r="W864" s="1062">
        <f t="shared" si="170"/>
        <v>44642</v>
      </c>
      <c r="X864" s="1062">
        <f t="shared" si="170"/>
        <v>44645</v>
      </c>
      <c r="Y864" s="1063">
        <f t="shared" si="170"/>
        <v>44670</v>
      </c>
      <c r="Z864" s="1064">
        <v>45193</v>
      </c>
      <c r="AA864" s="95"/>
    </row>
    <row r="865" spans="1:27" ht="37.5">
      <c r="A865" s="1869"/>
      <c r="B865" s="1055">
        <f t="shared" si="168"/>
        <v>88</v>
      </c>
      <c r="C865" s="1056" t="str">
        <f t="shared" si="168"/>
        <v>У_К</v>
      </c>
      <c r="D865" s="1057" t="s">
        <v>1668</v>
      </c>
      <c r="E865" s="1058" t="s">
        <v>149</v>
      </c>
      <c r="F865" s="1057" t="s">
        <v>1668</v>
      </c>
      <c r="G865" s="1059" t="s">
        <v>1033</v>
      </c>
      <c r="H865" s="1060" t="s">
        <v>1042</v>
      </c>
      <c r="I865" s="1061"/>
      <c r="J865" s="1062">
        <f t="shared" si="170"/>
        <v>44456</v>
      </c>
      <c r="K865" s="1062">
        <f t="shared" si="170"/>
        <v>44484</v>
      </c>
      <c r="L865" s="1062">
        <f t="shared" si="170"/>
        <v>44533</v>
      </c>
      <c r="M865" s="1062">
        <f t="shared" si="170"/>
        <v>44538</v>
      </c>
      <c r="N865" s="1062">
        <f t="shared" si="170"/>
        <v>44566</v>
      </c>
      <c r="O865" s="1062">
        <f t="shared" si="170"/>
        <v>44566</v>
      </c>
      <c r="P865" s="1062">
        <f t="shared" si="170"/>
        <v>44580</v>
      </c>
      <c r="Q865" s="1062">
        <f t="shared" si="170"/>
        <v>44610</v>
      </c>
      <c r="R865" s="1062">
        <f t="shared" si="170"/>
        <v>44610</v>
      </c>
      <c r="S865" s="1062">
        <f t="shared" si="170"/>
        <v>44609</v>
      </c>
      <c r="T865" s="1062">
        <f t="shared" si="170"/>
        <v>44609</v>
      </c>
      <c r="U865" s="1062">
        <f t="shared" si="170"/>
        <v>44630</v>
      </c>
      <c r="V865" s="1062">
        <f t="shared" si="170"/>
        <v>44637</v>
      </c>
      <c r="W865" s="1062">
        <f t="shared" si="170"/>
        <v>44642</v>
      </c>
      <c r="X865" s="1062">
        <f t="shared" si="170"/>
        <v>44645</v>
      </c>
      <c r="Y865" s="1063">
        <f t="shared" si="170"/>
        <v>44670</v>
      </c>
      <c r="Z865" s="1064">
        <v>45193</v>
      </c>
      <c r="AA865" s="95"/>
    </row>
    <row r="866" spans="1:27" ht="37.5">
      <c r="A866" s="1869"/>
      <c r="B866" s="1065">
        <f t="shared" si="168"/>
        <v>88</v>
      </c>
      <c r="C866" s="1066" t="str">
        <f t="shared" si="168"/>
        <v>У_К</v>
      </c>
      <c r="D866" s="1067" t="s">
        <v>1668</v>
      </c>
      <c r="E866" s="1068" t="s">
        <v>151</v>
      </c>
      <c r="F866" s="1067" t="s">
        <v>1668</v>
      </c>
      <c r="G866" s="1069" t="s">
        <v>1033</v>
      </c>
      <c r="H866" s="1070" t="s">
        <v>1042</v>
      </c>
      <c r="I866" s="1071"/>
      <c r="J866" s="1072">
        <f t="shared" si="170"/>
        <v>44456</v>
      </c>
      <c r="K866" s="1072">
        <f t="shared" si="170"/>
        <v>44484</v>
      </c>
      <c r="L866" s="1072">
        <f t="shared" si="170"/>
        <v>44533</v>
      </c>
      <c r="M866" s="1072">
        <f t="shared" si="170"/>
        <v>44538</v>
      </c>
      <c r="N866" s="1072">
        <f t="shared" si="170"/>
        <v>44566</v>
      </c>
      <c r="O866" s="1072">
        <f t="shared" si="170"/>
        <v>44566</v>
      </c>
      <c r="P866" s="1072">
        <f t="shared" si="170"/>
        <v>44580</v>
      </c>
      <c r="Q866" s="1072">
        <f t="shared" si="170"/>
        <v>44610</v>
      </c>
      <c r="R866" s="1072">
        <f t="shared" si="170"/>
        <v>44610</v>
      </c>
      <c r="S866" s="1072">
        <f t="shared" si="170"/>
        <v>44609</v>
      </c>
      <c r="T866" s="1072">
        <f t="shared" si="170"/>
        <v>44609</v>
      </c>
      <c r="U866" s="1072">
        <f t="shared" si="170"/>
        <v>44630</v>
      </c>
      <c r="V866" s="1072">
        <f t="shared" si="170"/>
        <v>44637</v>
      </c>
      <c r="W866" s="1072">
        <f t="shared" si="170"/>
        <v>44642</v>
      </c>
      <c r="X866" s="1072">
        <f t="shared" si="170"/>
        <v>44645</v>
      </c>
      <c r="Y866" s="1073">
        <f t="shared" si="170"/>
        <v>44670</v>
      </c>
      <c r="Z866" s="1064">
        <v>45193</v>
      </c>
      <c r="AA866" s="95"/>
    </row>
    <row r="867" spans="1:27" ht="37.5">
      <c r="A867" s="1869">
        <f>A841+1</f>
        <v>85</v>
      </c>
      <c r="B867" s="1044">
        <v>89</v>
      </c>
      <c r="C867" s="1045" t="s">
        <v>1032</v>
      </c>
      <c r="D867" s="1046" t="s">
        <v>1669</v>
      </c>
      <c r="E867" s="1047" t="s">
        <v>889</v>
      </c>
      <c r="F867" s="1046" t="s">
        <v>1669</v>
      </c>
      <c r="G867" s="1048" t="s">
        <v>1033</v>
      </c>
      <c r="H867" s="1049" t="s">
        <v>1043</v>
      </c>
      <c r="I867" s="1050" t="str">
        <f>$I$5</f>
        <v>2-х этапный ЗЗП, без ПС</v>
      </c>
      <c r="J867" s="1051">
        <f>IFERROR(VLOOKUP($D$867,'ИСХОДНИК-даты-2х'!$D$10:$AI$139,2,0),"-")</f>
        <v>44179</v>
      </c>
      <c r="K867" s="1078">
        <f>IFERROR(VLOOKUP($D$867,'ИСХОДНИК-даты-2х'!$D$10:$AI$139,3,0),"-")</f>
        <v>44207</v>
      </c>
      <c r="L867" s="970">
        <f>IFERROR(VLOOKUP($D$867,'ИСХОДНИК-даты-2х'!$D$10:$AI$139,4,0),"-")</f>
        <v>44256</v>
      </c>
      <c r="M867" s="911">
        <f>IFERROR(VLOOKUP($D$867,'ИСХОДНИК-даты-2х'!$D$10:$AI$139,5,0),"-")</f>
        <v>44316</v>
      </c>
      <c r="N867" s="911">
        <f>IFERROR(VLOOKUP($D$867,'ИСХОДНИК-даты-2х'!$D$10:$AI$139,6,0),"-")</f>
        <v>44344</v>
      </c>
      <c r="O867" s="911">
        <f>IFERROR(VLOOKUP($D$867,'ИСХОДНИК-даты-2х'!$D$10:$AI$139,7,0),"-")</f>
        <v>44344</v>
      </c>
      <c r="P867" s="911">
        <f>IFERROR(VLOOKUP($D$867,'ИСХОДНИК-даты-2х'!$D$10:$AI$139,8,0),"-")</f>
        <v>44428</v>
      </c>
      <c r="Q867" s="911">
        <f>IFERROR(VLOOKUP($D$867,'ИСХОДНИК-даты-2х'!$D$10:$AI$139,9,0),"-")</f>
        <v>44460</v>
      </c>
      <c r="R867" s="911">
        <f>IFERROR(VLOOKUP($D$867,'ИСХОДНИК-даты-2х'!$D$10:$AI$139,10,0),"-")</f>
        <v>44460</v>
      </c>
      <c r="S867" s="911">
        <f>IFERROR(VLOOKUP($D$867,'ИСХОДНИК-даты-2х'!$D$10:$AI$139,11,0),"-")</f>
        <v>44459</v>
      </c>
      <c r="T867" s="911">
        <f>IFERROR(VLOOKUP($D$867,'ИСХОДНИК-даты-2х'!$D$10:$AI$139,12,0),"-")</f>
        <v>44459</v>
      </c>
      <c r="U867" s="911">
        <f>IFERROR(VLOOKUP($D$867,'ИСХОДНИК-даты-2х'!$D$10:$AI$139,13,0),"-")</f>
        <v>44480</v>
      </c>
      <c r="V867" s="911">
        <f>IFERROR(VLOOKUP($D$867,'ИСХОДНИК-даты-2х'!$D$10:$AI$139,14,0),"-")</f>
        <v>44487</v>
      </c>
      <c r="W867" s="911">
        <f>IFERROR(VLOOKUP($D$867,'ИСХОДНИК-даты-2х'!$D$10:$AI$139,15,0),"-")</f>
        <v>44490</v>
      </c>
      <c r="X867" s="911">
        <f>IFERROR(VLOOKUP($D$867,'ИСХОДНИК-даты-2х'!$D$10:$AI$139,16,0),"-")</f>
        <v>44495</v>
      </c>
      <c r="Y867" s="1079">
        <f>IFERROR(VLOOKUP($D$867,'ИСХОДНИК-даты-2х'!$D$10:$AI$139,17,0),"-")</f>
        <v>44520</v>
      </c>
      <c r="Z867" s="1064">
        <v>44137</v>
      </c>
      <c r="AA867" s="95"/>
    </row>
    <row r="868" spans="1:27" ht="37.5">
      <c r="A868" s="1869"/>
      <c r="B868" s="1055">
        <f t="shared" ref="B868:B899" si="171">B867</f>
        <v>89</v>
      </c>
      <c r="C868" s="1056" t="str">
        <f t="shared" ref="C868:C899" si="172">C867</f>
        <v>У_К</v>
      </c>
      <c r="D868" s="1057" t="s">
        <v>1669</v>
      </c>
      <c r="E868" s="1058" t="s">
        <v>332</v>
      </c>
      <c r="F868" s="1057" t="s">
        <v>1669</v>
      </c>
      <c r="G868" s="1059" t="s">
        <v>1033</v>
      </c>
      <c r="H868" s="1060" t="s">
        <v>1044</v>
      </c>
      <c r="I868" s="1061"/>
      <c r="J868" s="1062">
        <f t="shared" ref="J868:Y877" si="173">J$867</f>
        <v>44179</v>
      </c>
      <c r="K868" s="1062">
        <f t="shared" si="173"/>
        <v>44207</v>
      </c>
      <c r="L868" s="1062">
        <f t="shared" si="173"/>
        <v>44256</v>
      </c>
      <c r="M868" s="1062">
        <f t="shared" si="173"/>
        <v>44316</v>
      </c>
      <c r="N868" s="1062">
        <f t="shared" si="173"/>
        <v>44344</v>
      </c>
      <c r="O868" s="1062">
        <f t="shared" si="173"/>
        <v>44344</v>
      </c>
      <c r="P868" s="1062">
        <f t="shared" si="173"/>
        <v>44428</v>
      </c>
      <c r="Q868" s="1062">
        <f t="shared" si="173"/>
        <v>44460</v>
      </c>
      <c r="R868" s="1062">
        <f t="shared" si="173"/>
        <v>44460</v>
      </c>
      <c r="S868" s="1062">
        <f t="shared" si="173"/>
        <v>44459</v>
      </c>
      <c r="T868" s="1062">
        <f t="shared" si="173"/>
        <v>44459</v>
      </c>
      <c r="U868" s="1062">
        <f t="shared" si="173"/>
        <v>44480</v>
      </c>
      <c r="V868" s="1062">
        <f t="shared" si="173"/>
        <v>44487</v>
      </c>
      <c r="W868" s="1062">
        <f t="shared" si="173"/>
        <v>44490</v>
      </c>
      <c r="X868" s="1062">
        <f t="shared" si="173"/>
        <v>44495</v>
      </c>
      <c r="Y868" s="1063">
        <f t="shared" si="173"/>
        <v>44520</v>
      </c>
      <c r="Z868" s="1064">
        <v>44367</v>
      </c>
      <c r="AA868" s="95"/>
    </row>
    <row r="869" spans="1:27" ht="37.5">
      <c r="A869" s="1869"/>
      <c r="B869" s="1055">
        <f t="shared" si="171"/>
        <v>89</v>
      </c>
      <c r="C869" s="1056" t="str">
        <f t="shared" si="172"/>
        <v>У_К</v>
      </c>
      <c r="D869" s="1057" t="s">
        <v>1669</v>
      </c>
      <c r="E869" s="1058" t="s">
        <v>334</v>
      </c>
      <c r="F869" s="1057" t="s">
        <v>1669</v>
      </c>
      <c r="G869" s="1059" t="s">
        <v>1033</v>
      </c>
      <c r="H869" s="1060" t="s">
        <v>1044</v>
      </c>
      <c r="I869" s="1061"/>
      <c r="J869" s="1062">
        <f t="shared" si="173"/>
        <v>44179</v>
      </c>
      <c r="K869" s="1062">
        <f t="shared" si="173"/>
        <v>44207</v>
      </c>
      <c r="L869" s="1062">
        <f t="shared" si="173"/>
        <v>44256</v>
      </c>
      <c r="M869" s="1062">
        <f t="shared" si="173"/>
        <v>44316</v>
      </c>
      <c r="N869" s="1062">
        <f t="shared" si="173"/>
        <v>44344</v>
      </c>
      <c r="O869" s="1062">
        <f t="shared" si="173"/>
        <v>44344</v>
      </c>
      <c r="P869" s="1062">
        <f t="shared" si="173"/>
        <v>44428</v>
      </c>
      <c r="Q869" s="1062">
        <f t="shared" si="173"/>
        <v>44460</v>
      </c>
      <c r="R869" s="1062">
        <f t="shared" si="173"/>
        <v>44460</v>
      </c>
      <c r="S869" s="1062">
        <f t="shared" si="173"/>
        <v>44459</v>
      </c>
      <c r="T869" s="1062">
        <f t="shared" si="173"/>
        <v>44459</v>
      </c>
      <c r="U869" s="1062">
        <f t="shared" si="173"/>
        <v>44480</v>
      </c>
      <c r="V869" s="1062">
        <f t="shared" si="173"/>
        <v>44487</v>
      </c>
      <c r="W869" s="1062">
        <f t="shared" si="173"/>
        <v>44490</v>
      </c>
      <c r="X869" s="1062">
        <f t="shared" si="173"/>
        <v>44495</v>
      </c>
      <c r="Y869" s="1063">
        <f t="shared" si="173"/>
        <v>44520</v>
      </c>
      <c r="Z869" s="1064">
        <v>44367</v>
      </c>
      <c r="AA869" s="95"/>
    </row>
    <row r="870" spans="1:27" ht="37.5">
      <c r="A870" s="1869"/>
      <c r="B870" s="1055">
        <f t="shared" si="171"/>
        <v>89</v>
      </c>
      <c r="C870" s="1056" t="str">
        <f t="shared" si="172"/>
        <v>У_К</v>
      </c>
      <c r="D870" s="1057" t="s">
        <v>1669</v>
      </c>
      <c r="E870" s="1058" t="s">
        <v>336</v>
      </c>
      <c r="F870" s="1057" t="s">
        <v>1669</v>
      </c>
      <c r="G870" s="1059" t="s">
        <v>1033</v>
      </c>
      <c r="H870" s="1060" t="s">
        <v>1044</v>
      </c>
      <c r="I870" s="1061"/>
      <c r="J870" s="1062">
        <f t="shared" si="173"/>
        <v>44179</v>
      </c>
      <c r="K870" s="1062">
        <f t="shared" si="173"/>
        <v>44207</v>
      </c>
      <c r="L870" s="1062">
        <f t="shared" si="173"/>
        <v>44256</v>
      </c>
      <c r="M870" s="1062">
        <f t="shared" si="173"/>
        <v>44316</v>
      </c>
      <c r="N870" s="1062">
        <f t="shared" si="173"/>
        <v>44344</v>
      </c>
      <c r="O870" s="1062">
        <f t="shared" si="173"/>
        <v>44344</v>
      </c>
      <c r="P870" s="1062">
        <f t="shared" si="173"/>
        <v>44428</v>
      </c>
      <c r="Q870" s="1062">
        <f t="shared" si="173"/>
        <v>44460</v>
      </c>
      <c r="R870" s="1062">
        <f t="shared" si="173"/>
        <v>44460</v>
      </c>
      <c r="S870" s="1062">
        <f t="shared" si="173"/>
        <v>44459</v>
      </c>
      <c r="T870" s="1062">
        <f t="shared" si="173"/>
        <v>44459</v>
      </c>
      <c r="U870" s="1062">
        <f t="shared" si="173"/>
        <v>44480</v>
      </c>
      <c r="V870" s="1062">
        <f t="shared" si="173"/>
        <v>44487</v>
      </c>
      <c r="W870" s="1062">
        <f t="shared" si="173"/>
        <v>44490</v>
      </c>
      <c r="X870" s="1062">
        <f t="shared" si="173"/>
        <v>44495</v>
      </c>
      <c r="Y870" s="1063">
        <f t="shared" si="173"/>
        <v>44520</v>
      </c>
      <c r="Z870" s="1064">
        <v>44367</v>
      </c>
      <c r="AA870" s="95"/>
    </row>
    <row r="871" spans="1:27" ht="37.5">
      <c r="A871" s="1869"/>
      <c r="B871" s="1055">
        <f t="shared" si="171"/>
        <v>89</v>
      </c>
      <c r="C871" s="1056" t="str">
        <f t="shared" si="172"/>
        <v>У_К</v>
      </c>
      <c r="D871" s="1057" t="s">
        <v>1669</v>
      </c>
      <c r="E871" s="1058" t="s">
        <v>338</v>
      </c>
      <c r="F871" s="1057" t="s">
        <v>1669</v>
      </c>
      <c r="G871" s="1059" t="s">
        <v>1033</v>
      </c>
      <c r="H871" s="1060" t="s">
        <v>1044</v>
      </c>
      <c r="I871" s="1061"/>
      <c r="J871" s="1062">
        <f t="shared" si="173"/>
        <v>44179</v>
      </c>
      <c r="K871" s="1062">
        <f t="shared" si="173"/>
        <v>44207</v>
      </c>
      <c r="L871" s="1062">
        <f t="shared" si="173"/>
        <v>44256</v>
      </c>
      <c r="M871" s="1062">
        <f t="shared" si="173"/>
        <v>44316</v>
      </c>
      <c r="N871" s="1062">
        <f t="shared" si="173"/>
        <v>44344</v>
      </c>
      <c r="O871" s="1062">
        <f t="shared" si="173"/>
        <v>44344</v>
      </c>
      <c r="P871" s="1062">
        <f t="shared" si="173"/>
        <v>44428</v>
      </c>
      <c r="Q871" s="1062">
        <f t="shared" si="173"/>
        <v>44460</v>
      </c>
      <c r="R871" s="1062">
        <f t="shared" si="173"/>
        <v>44460</v>
      </c>
      <c r="S871" s="1062">
        <f t="shared" si="173"/>
        <v>44459</v>
      </c>
      <c r="T871" s="1062">
        <f t="shared" si="173"/>
        <v>44459</v>
      </c>
      <c r="U871" s="1062">
        <f t="shared" si="173"/>
        <v>44480</v>
      </c>
      <c r="V871" s="1062">
        <f t="shared" si="173"/>
        <v>44487</v>
      </c>
      <c r="W871" s="1062">
        <f t="shared" si="173"/>
        <v>44490</v>
      </c>
      <c r="X871" s="1062">
        <f t="shared" si="173"/>
        <v>44495</v>
      </c>
      <c r="Y871" s="1063">
        <f t="shared" si="173"/>
        <v>44520</v>
      </c>
      <c r="Z871" s="1064">
        <v>44367</v>
      </c>
      <c r="AA871" s="95"/>
    </row>
    <row r="872" spans="1:27" ht="37.5">
      <c r="A872" s="1869"/>
      <c r="B872" s="1055">
        <f t="shared" si="171"/>
        <v>89</v>
      </c>
      <c r="C872" s="1056" t="str">
        <f t="shared" si="172"/>
        <v>У_К</v>
      </c>
      <c r="D872" s="1057" t="s">
        <v>1669</v>
      </c>
      <c r="E872" s="1058" t="s">
        <v>854</v>
      </c>
      <c r="F872" s="1057" t="s">
        <v>1669</v>
      </c>
      <c r="G872" s="1059" t="s">
        <v>1033</v>
      </c>
      <c r="H872" s="1060" t="s">
        <v>1045</v>
      </c>
      <c r="I872" s="1061"/>
      <c r="J872" s="1062">
        <f t="shared" si="173"/>
        <v>44179</v>
      </c>
      <c r="K872" s="1062">
        <f t="shared" si="173"/>
        <v>44207</v>
      </c>
      <c r="L872" s="1062">
        <f t="shared" si="173"/>
        <v>44256</v>
      </c>
      <c r="M872" s="1062">
        <f t="shared" si="173"/>
        <v>44316</v>
      </c>
      <c r="N872" s="1062">
        <f t="shared" si="173"/>
        <v>44344</v>
      </c>
      <c r="O872" s="1062">
        <f t="shared" si="173"/>
        <v>44344</v>
      </c>
      <c r="P872" s="1062">
        <f t="shared" si="173"/>
        <v>44428</v>
      </c>
      <c r="Q872" s="1062">
        <f t="shared" si="173"/>
        <v>44460</v>
      </c>
      <c r="R872" s="1062">
        <f t="shared" si="173"/>
        <v>44460</v>
      </c>
      <c r="S872" s="1062">
        <f t="shared" si="173"/>
        <v>44459</v>
      </c>
      <c r="T872" s="1062">
        <f t="shared" si="173"/>
        <v>44459</v>
      </c>
      <c r="U872" s="1062">
        <f t="shared" si="173"/>
        <v>44480</v>
      </c>
      <c r="V872" s="1062">
        <f t="shared" si="173"/>
        <v>44487</v>
      </c>
      <c r="W872" s="1062">
        <f t="shared" si="173"/>
        <v>44490</v>
      </c>
      <c r="X872" s="1062">
        <f t="shared" si="173"/>
        <v>44495</v>
      </c>
      <c r="Y872" s="1063">
        <f t="shared" si="173"/>
        <v>44520</v>
      </c>
      <c r="Z872" s="1064">
        <v>44379</v>
      </c>
      <c r="AA872" s="95"/>
    </row>
    <row r="873" spans="1:27" ht="37.5">
      <c r="A873" s="1869"/>
      <c r="B873" s="1055">
        <f t="shared" si="171"/>
        <v>89</v>
      </c>
      <c r="C873" s="1056" t="str">
        <f t="shared" si="172"/>
        <v>У_К</v>
      </c>
      <c r="D873" s="1057" t="s">
        <v>1669</v>
      </c>
      <c r="E873" s="1058" t="s">
        <v>856</v>
      </c>
      <c r="F873" s="1057" t="s">
        <v>1669</v>
      </c>
      <c r="G873" s="1059" t="s">
        <v>1033</v>
      </c>
      <c r="H873" s="1060" t="s">
        <v>1045</v>
      </c>
      <c r="I873" s="1061"/>
      <c r="J873" s="1062">
        <f t="shared" si="173"/>
        <v>44179</v>
      </c>
      <c r="K873" s="1062">
        <f t="shared" si="173"/>
        <v>44207</v>
      </c>
      <c r="L873" s="1062">
        <f t="shared" si="173"/>
        <v>44256</v>
      </c>
      <c r="M873" s="1062">
        <f t="shared" si="173"/>
        <v>44316</v>
      </c>
      <c r="N873" s="1062">
        <f t="shared" si="173"/>
        <v>44344</v>
      </c>
      <c r="O873" s="1062">
        <f t="shared" si="173"/>
        <v>44344</v>
      </c>
      <c r="P873" s="1062">
        <f t="shared" si="173"/>
        <v>44428</v>
      </c>
      <c r="Q873" s="1062">
        <f t="shared" si="173"/>
        <v>44460</v>
      </c>
      <c r="R873" s="1062">
        <f t="shared" si="173"/>
        <v>44460</v>
      </c>
      <c r="S873" s="1062">
        <f t="shared" si="173"/>
        <v>44459</v>
      </c>
      <c r="T873" s="1062">
        <f t="shared" si="173"/>
        <v>44459</v>
      </c>
      <c r="U873" s="1062">
        <f t="shared" si="173"/>
        <v>44480</v>
      </c>
      <c r="V873" s="1062">
        <f t="shared" si="173"/>
        <v>44487</v>
      </c>
      <c r="W873" s="1062">
        <f t="shared" si="173"/>
        <v>44490</v>
      </c>
      <c r="X873" s="1062">
        <f t="shared" si="173"/>
        <v>44495</v>
      </c>
      <c r="Y873" s="1063">
        <f t="shared" si="173"/>
        <v>44520</v>
      </c>
      <c r="Z873" s="1064">
        <v>44379</v>
      </c>
      <c r="AA873" s="95"/>
    </row>
    <row r="874" spans="1:27" ht="37.5">
      <c r="A874" s="1869"/>
      <c r="B874" s="1055">
        <f t="shared" si="171"/>
        <v>89</v>
      </c>
      <c r="C874" s="1056" t="str">
        <f t="shared" si="172"/>
        <v>У_К</v>
      </c>
      <c r="D874" s="1057" t="s">
        <v>1669</v>
      </c>
      <c r="E874" s="1058" t="s">
        <v>282</v>
      </c>
      <c r="F874" s="1057" t="s">
        <v>1669</v>
      </c>
      <c r="G874" s="1059" t="s">
        <v>1033</v>
      </c>
      <c r="H874" s="1060" t="s">
        <v>1045</v>
      </c>
      <c r="I874" s="1061"/>
      <c r="J874" s="1062">
        <f t="shared" si="173"/>
        <v>44179</v>
      </c>
      <c r="K874" s="1062">
        <f t="shared" si="173"/>
        <v>44207</v>
      </c>
      <c r="L874" s="1062">
        <f t="shared" si="173"/>
        <v>44256</v>
      </c>
      <c r="M874" s="1062">
        <f t="shared" si="173"/>
        <v>44316</v>
      </c>
      <c r="N874" s="1062">
        <f t="shared" si="173"/>
        <v>44344</v>
      </c>
      <c r="O874" s="1062">
        <f t="shared" si="173"/>
        <v>44344</v>
      </c>
      <c r="P874" s="1062">
        <f t="shared" si="173"/>
        <v>44428</v>
      </c>
      <c r="Q874" s="1062">
        <f t="shared" si="173"/>
        <v>44460</v>
      </c>
      <c r="R874" s="1062">
        <f t="shared" si="173"/>
        <v>44460</v>
      </c>
      <c r="S874" s="1062">
        <f t="shared" si="173"/>
        <v>44459</v>
      </c>
      <c r="T874" s="1062">
        <f t="shared" si="173"/>
        <v>44459</v>
      </c>
      <c r="U874" s="1062">
        <f t="shared" si="173"/>
        <v>44480</v>
      </c>
      <c r="V874" s="1062">
        <f t="shared" si="173"/>
        <v>44487</v>
      </c>
      <c r="W874" s="1062">
        <f t="shared" si="173"/>
        <v>44490</v>
      </c>
      <c r="X874" s="1062">
        <f t="shared" si="173"/>
        <v>44495</v>
      </c>
      <c r="Y874" s="1063">
        <f t="shared" si="173"/>
        <v>44520</v>
      </c>
      <c r="Z874" s="1064">
        <v>44379</v>
      </c>
      <c r="AA874" s="95"/>
    </row>
    <row r="875" spans="1:27" ht="37.5">
      <c r="A875" s="1869"/>
      <c r="B875" s="1055">
        <f t="shared" si="171"/>
        <v>89</v>
      </c>
      <c r="C875" s="1056" t="str">
        <f t="shared" si="172"/>
        <v>У_К</v>
      </c>
      <c r="D875" s="1057" t="s">
        <v>1669</v>
      </c>
      <c r="E875" s="1058" t="s">
        <v>284</v>
      </c>
      <c r="F875" s="1057" t="s">
        <v>1669</v>
      </c>
      <c r="G875" s="1059" t="s">
        <v>1033</v>
      </c>
      <c r="H875" s="1060" t="s">
        <v>1045</v>
      </c>
      <c r="I875" s="1061"/>
      <c r="J875" s="1062">
        <f t="shared" si="173"/>
        <v>44179</v>
      </c>
      <c r="K875" s="1062">
        <f t="shared" si="173"/>
        <v>44207</v>
      </c>
      <c r="L875" s="1062">
        <f t="shared" si="173"/>
        <v>44256</v>
      </c>
      <c r="M875" s="1062">
        <f t="shared" si="173"/>
        <v>44316</v>
      </c>
      <c r="N875" s="1062">
        <f t="shared" si="173"/>
        <v>44344</v>
      </c>
      <c r="O875" s="1062">
        <f t="shared" si="173"/>
        <v>44344</v>
      </c>
      <c r="P875" s="1062">
        <f t="shared" si="173"/>
        <v>44428</v>
      </c>
      <c r="Q875" s="1062">
        <f t="shared" si="173"/>
        <v>44460</v>
      </c>
      <c r="R875" s="1062">
        <f t="shared" si="173"/>
        <v>44460</v>
      </c>
      <c r="S875" s="1062">
        <f t="shared" si="173"/>
        <v>44459</v>
      </c>
      <c r="T875" s="1062">
        <f t="shared" si="173"/>
        <v>44459</v>
      </c>
      <c r="U875" s="1062">
        <f t="shared" si="173"/>
        <v>44480</v>
      </c>
      <c r="V875" s="1062">
        <f t="shared" si="173"/>
        <v>44487</v>
      </c>
      <c r="W875" s="1062">
        <f t="shared" si="173"/>
        <v>44490</v>
      </c>
      <c r="X875" s="1062">
        <f t="shared" si="173"/>
        <v>44495</v>
      </c>
      <c r="Y875" s="1063">
        <f t="shared" si="173"/>
        <v>44520</v>
      </c>
      <c r="Z875" s="1064">
        <v>44379</v>
      </c>
      <c r="AA875" s="95"/>
    </row>
    <row r="876" spans="1:27">
      <c r="A876" s="1869"/>
      <c r="B876" s="1055">
        <f t="shared" si="171"/>
        <v>89</v>
      </c>
      <c r="C876" s="1056" t="str">
        <f t="shared" si="172"/>
        <v>У_К</v>
      </c>
      <c r="D876" s="1057" t="s">
        <v>1669</v>
      </c>
      <c r="E876" s="1058" t="s">
        <v>896</v>
      </c>
      <c r="F876" s="1057" t="s">
        <v>1669</v>
      </c>
      <c r="G876" s="1059" t="s">
        <v>1033</v>
      </c>
      <c r="H876" s="1060" t="s">
        <v>1046</v>
      </c>
      <c r="I876" s="1061"/>
      <c r="J876" s="1062">
        <f t="shared" si="173"/>
        <v>44179</v>
      </c>
      <c r="K876" s="1062">
        <f t="shared" si="173"/>
        <v>44207</v>
      </c>
      <c r="L876" s="1062">
        <f t="shared" si="173"/>
        <v>44256</v>
      </c>
      <c r="M876" s="1062">
        <f t="shared" si="173"/>
        <v>44316</v>
      </c>
      <c r="N876" s="1062">
        <f t="shared" si="173"/>
        <v>44344</v>
      </c>
      <c r="O876" s="1062">
        <f t="shared" si="173"/>
        <v>44344</v>
      </c>
      <c r="P876" s="1062">
        <f t="shared" si="173"/>
        <v>44428</v>
      </c>
      <c r="Q876" s="1062">
        <f t="shared" si="173"/>
        <v>44460</v>
      </c>
      <c r="R876" s="1062">
        <f t="shared" si="173"/>
        <v>44460</v>
      </c>
      <c r="S876" s="1062">
        <f t="shared" si="173"/>
        <v>44459</v>
      </c>
      <c r="T876" s="1062">
        <f t="shared" si="173"/>
        <v>44459</v>
      </c>
      <c r="U876" s="1062">
        <f t="shared" si="173"/>
        <v>44480</v>
      </c>
      <c r="V876" s="1062">
        <f t="shared" si="173"/>
        <v>44487</v>
      </c>
      <c r="W876" s="1062">
        <f t="shared" si="173"/>
        <v>44490</v>
      </c>
      <c r="X876" s="1062">
        <f t="shared" si="173"/>
        <v>44495</v>
      </c>
      <c r="Y876" s="1063">
        <f t="shared" si="173"/>
        <v>44520</v>
      </c>
      <c r="Z876" s="1064">
        <v>44471</v>
      </c>
      <c r="AA876" s="95"/>
    </row>
    <row r="877" spans="1:27" ht="37.5">
      <c r="A877" s="1869"/>
      <c r="B877" s="1055">
        <f t="shared" si="171"/>
        <v>89</v>
      </c>
      <c r="C877" s="1056" t="str">
        <f t="shared" si="172"/>
        <v>У_К</v>
      </c>
      <c r="D877" s="1057" t="s">
        <v>1669</v>
      </c>
      <c r="E877" s="1058" t="s">
        <v>898</v>
      </c>
      <c r="F877" s="1057" t="s">
        <v>1669</v>
      </c>
      <c r="G877" s="1059" t="s">
        <v>1033</v>
      </c>
      <c r="H877" s="1060" t="s">
        <v>1047</v>
      </c>
      <c r="I877" s="1061"/>
      <c r="J877" s="1062">
        <f t="shared" si="173"/>
        <v>44179</v>
      </c>
      <c r="K877" s="1062">
        <f t="shared" si="173"/>
        <v>44207</v>
      </c>
      <c r="L877" s="1062">
        <f t="shared" si="173"/>
        <v>44256</v>
      </c>
      <c r="M877" s="1062">
        <f t="shared" si="173"/>
        <v>44316</v>
      </c>
      <c r="N877" s="1062">
        <f t="shared" si="173"/>
        <v>44344</v>
      </c>
      <c r="O877" s="1062">
        <f t="shared" si="173"/>
        <v>44344</v>
      </c>
      <c r="P877" s="1062">
        <f t="shared" si="173"/>
        <v>44428</v>
      </c>
      <c r="Q877" s="1062">
        <f t="shared" si="173"/>
        <v>44460</v>
      </c>
      <c r="R877" s="1062">
        <f t="shared" si="173"/>
        <v>44460</v>
      </c>
      <c r="S877" s="1062">
        <f t="shared" si="173"/>
        <v>44459</v>
      </c>
      <c r="T877" s="1062">
        <f t="shared" si="173"/>
        <v>44459</v>
      </c>
      <c r="U877" s="1062">
        <f t="shared" si="173"/>
        <v>44480</v>
      </c>
      <c r="V877" s="1062">
        <f t="shared" si="173"/>
        <v>44487</v>
      </c>
      <c r="W877" s="1062">
        <f t="shared" si="173"/>
        <v>44490</v>
      </c>
      <c r="X877" s="1062">
        <f t="shared" si="173"/>
        <v>44495</v>
      </c>
      <c r="Y877" s="1063">
        <f t="shared" si="173"/>
        <v>44520</v>
      </c>
      <c r="Z877" s="1064">
        <v>44704</v>
      </c>
      <c r="AA877" s="95"/>
    </row>
    <row r="878" spans="1:27" ht="37.5">
      <c r="A878" s="1869"/>
      <c r="B878" s="1055">
        <f t="shared" si="171"/>
        <v>89</v>
      </c>
      <c r="C878" s="1056" t="str">
        <f t="shared" si="172"/>
        <v>У_К</v>
      </c>
      <c r="D878" s="1057" t="s">
        <v>1669</v>
      </c>
      <c r="E878" s="1058" t="s">
        <v>900</v>
      </c>
      <c r="F878" s="1057" t="s">
        <v>1669</v>
      </c>
      <c r="G878" s="1059" t="s">
        <v>1033</v>
      </c>
      <c r="H878" s="1060" t="s">
        <v>1047</v>
      </c>
      <c r="I878" s="1061"/>
      <c r="J878" s="1062">
        <f t="shared" ref="J878:Y887" si="174">J$867</f>
        <v>44179</v>
      </c>
      <c r="K878" s="1062">
        <f t="shared" si="174"/>
        <v>44207</v>
      </c>
      <c r="L878" s="1062">
        <f t="shared" si="174"/>
        <v>44256</v>
      </c>
      <c r="M878" s="1062">
        <f t="shared" si="174"/>
        <v>44316</v>
      </c>
      <c r="N878" s="1062">
        <f t="shared" si="174"/>
        <v>44344</v>
      </c>
      <c r="O878" s="1062">
        <f t="shared" si="174"/>
        <v>44344</v>
      </c>
      <c r="P878" s="1062">
        <f t="shared" si="174"/>
        <v>44428</v>
      </c>
      <c r="Q878" s="1062">
        <f t="shared" si="174"/>
        <v>44460</v>
      </c>
      <c r="R878" s="1062">
        <f t="shared" si="174"/>
        <v>44460</v>
      </c>
      <c r="S878" s="1062">
        <f t="shared" si="174"/>
        <v>44459</v>
      </c>
      <c r="T878" s="1062">
        <f t="shared" si="174"/>
        <v>44459</v>
      </c>
      <c r="U878" s="1062">
        <f t="shared" si="174"/>
        <v>44480</v>
      </c>
      <c r="V878" s="1062">
        <f t="shared" si="174"/>
        <v>44487</v>
      </c>
      <c r="W878" s="1062">
        <f t="shared" si="174"/>
        <v>44490</v>
      </c>
      <c r="X878" s="1062">
        <f t="shared" si="174"/>
        <v>44495</v>
      </c>
      <c r="Y878" s="1063">
        <f t="shared" si="174"/>
        <v>44520</v>
      </c>
      <c r="Z878" s="1064">
        <v>44704</v>
      </c>
      <c r="AA878" s="95"/>
    </row>
    <row r="879" spans="1:27" ht="37.5">
      <c r="A879" s="1869"/>
      <c r="B879" s="1055">
        <f t="shared" si="171"/>
        <v>89</v>
      </c>
      <c r="C879" s="1056" t="str">
        <f t="shared" si="172"/>
        <v>У_К</v>
      </c>
      <c r="D879" s="1057" t="s">
        <v>1669</v>
      </c>
      <c r="E879" s="1058" t="s">
        <v>901</v>
      </c>
      <c r="F879" s="1057" t="s">
        <v>1669</v>
      </c>
      <c r="G879" s="1059" t="s">
        <v>1033</v>
      </c>
      <c r="H879" s="1060" t="s">
        <v>1047</v>
      </c>
      <c r="I879" s="1061"/>
      <c r="J879" s="1062">
        <f t="shared" si="174"/>
        <v>44179</v>
      </c>
      <c r="K879" s="1062">
        <f t="shared" si="174"/>
        <v>44207</v>
      </c>
      <c r="L879" s="1062">
        <f t="shared" si="174"/>
        <v>44256</v>
      </c>
      <c r="M879" s="1062">
        <f t="shared" si="174"/>
        <v>44316</v>
      </c>
      <c r="N879" s="1062">
        <f t="shared" si="174"/>
        <v>44344</v>
      </c>
      <c r="O879" s="1062">
        <f t="shared" si="174"/>
        <v>44344</v>
      </c>
      <c r="P879" s="1062">
        <f t="shared" si="174"/>
        <v>44428</v>
      </c>
      <c r="Q879" s="1062">
        <f t="shared" si="174"/>
        <v>44460</v>
      </c>
      <c r="R879" s="1062">
        <f t="shared" si="174"/>
        <v>44460</v>
      </c>
      <c r="S879" s="1062">
        <f t="shared" si="174"/>
        <v>44459</v>
      </c>
      <c r="T879" s="1062">
        <f t="shared" si="174"/>
        <v>44459</v>
      </c>
      <c r="U879" s="1062">
        <f t="shared" si="174"/>
        <v>44480</v>
      </c>
      <c r="V879" s="1062">
        <f t="shared" si="174"/>
        <v>44487</v>
      </c>
      <c r="W879" s="1062">
        <f t="shared" si="174"/>
        <v>44490</v>
      </c>
      <c r="X879" s="1062">
        <f t="shared" si="174"/>
        <v>44495</v>
      </c>
      <c r="Y879" s="1063">
        <f t="shared" si="174"/>
        <v>44520</v>
      </c>
      <c r="Z879" s="1064">
        <v>44704</v>
      </c>
      <c r="AA879" s="95"/>
    </row>
    <row r="880" spans="1:27" ht="37.5">
      <c r="A880" s="1869"/>
      <c r="B880" s="1055">
        <f t="shared" si="171"/>
        <v>89</v>
      </c>
      <c r="C880" s="1056" t="str">
        <f t="shared" si="172"/>
        <v>У_К</v>
      </c>
      <c r="D880" s="1057" t="s">
        <v>1669</v>
      </c>
      <c r="E880" s="1058" t="s">
        <v>902</v>
      </c>
      <c r="F880" s="1057" t="s">
        <v>1669</v>
      </c>
      <c r="G880" s="1059" t="s">
        <v>1033</v>
      </c>
      <c r="H880" s="1060" t="s">
        <v>1047</v>
      </c>
      <c r="I880" s="1061"/>
      <c r="J880" s="1062">
        <f t="shared" si="174"/>
        <v>44179</v>
      </c>
      <c r="K880" s="1062">
        <f t="shared" si="174"/>
        <v>44207</v>
      </c>
      <c r="L880" s="1062">
        <f t="shared" si="174"/>
        <v>44256</v>
      </c>
      <c r="M880" s="1062">
        <f t="shared" si="174"/>
        <v>44316</v>
      </c>
      <c r="N880" s="1062">
        <f t="shared" si="174"/>
        <v>44344</v>
      </c>
      <c r="O880" s="1062">
        <f t="shared" si="174"/>
        <v>44344</v>
      </c>
      <c r="P880" s="1062">
        <f t="shared" si="174"/>
        <v>44428</v>
      </c>
      <c r="Q880" s="1062">
        <f t="shared" si="174"/>
        <v>44460</v>
      </c>
      <c r="R880" s="1062">
        <f t="shared" si="174"/>
        <v>44460</v>
      </c>
      <c r="S880" s="1062">
        <f t="shared" si="174"/>
        <v>44459</v>
      </c>
      <c r="T880" s="1062">
        <f t="shared" si="174"/>
        <v>44459</v>
      </c>
      <c r="U880" s="1062">
        <f t="shared" si="174"/>
        <v>44480</v>
      </c>
      <c r="V880" s="1062">
        <f t="shared" si="174"/>
        <v>44487</v>
      </c>
      <c r="W880" s="1062">
        <f t="shared" si="174"/>
        <v>44490</v>
      </c>
      <c r="X880" s="1062">
        <f t="shared" si="174"/>
        <v>44495</v>
      </c>
      <c r="Y880" s="1063">
        <f t="shared" si="174"/>
        <v>44520</v>
      </c>
      <c r="Z880" s="1064">
        <v>44704</v>
      </c>
      <c r="AA880" s="95"/>
    </row>
    <row r="881" spans="1:27" ht="37.5">
      <c r="A881" s="1869"/>
      <c r="B881" s="1055">
        <f t="shared" si="171"/>
        <v>89</v>
      </c>
      <c r="C881" s="1056" t="str">
        <f t="shared" si="172"/>
        <v>У_К</v>
      </c>
      <c r="D881" s="1057" t="s">
        <v>1669</v>
      </c>
      <c r="E881" s="1058" t="s">
        <v>348</v>
      </c>
      <c r="F881" s="1057" t="s">
        <v>1669</v>
      </c>
      <c r="G881" s="1059" t="s">
        <v>1033</v>
      </c>
      <c r="H881" s="1060" t="s">
        <v>1048</v>
      </c>
      <c r="I881" s="1061"/>
      <c r="J881" s="1062">
        <f t="shared" si="174"/>
        <v>44179</v>
      </c>
      <c r="K881" s="1062">
        <f t="shared" si="174"/>
        <v>44207</v>
      </c>
      <c r="L881" s="1062">
        <f t="shared" si="174"/>
        <v>44256</v>
      </c>
      <c r="M881" s="1062">
        <f t="shared" si="174"/>
        <v>44316</v>
      </c>
      <c r="N881" s="1062">
        <f t="shared" si="174"/>
        <v>44344</v>
      </c>
      <c r="O881" s="1062">
        <f t="shared" si="174"/>
        <v>44344</v>
      </c>
      <c r="P881" s="1062">
        <f t="shared" si="174"/>
        <v>44428</v>
      </c>
      <c r="Q881" s="1062">
        <f t="shared" si="174"/>
        <v>44460</v>
      </c>
      <c r="R881" s="1062">
        <f t="shared" si="174"/>
        <v>44460</v>
      </c>
      <c r="S881" s="1062">
        <f t="shared" si="174"/>
        <v>44459</v>
      </c>
      <c r="T881" s="1062">
        <f t="shared" si="174"/>
        <v>44459</v>
      </c>
      <c r="U881" s="1062">
        <f t="shared" si="174"/>
        <v>44480</v>
      </c>
      <c r="V881" s="1062">
        <f t="shared" si="174"/>
        <v>44487</v>
      </c>
      <c r="W881" s="1062">
        <f t="shared" si="174"/>
        <v>44490</v>
      </c>
      <c r="X881" s="1062">
        <f t="shared" si="174"/>
        <v>44495</v>
      </c>
      <c r="Y881" s="1063">
        <f t="shared" si="174"/>
        <v>44520</v>
      </c>
      <c r="Z881" s="1064">
        <v>44704</v>
      </c>
      <c r="AA881" s="95"/>
    </row>
    <row r="882" spans="1:27" ht="37.5">
      <c r="A882" s="1869"/>
      <c r="B882" s="1055">
        <f t="shared" si="171"/>
        <v>89</v>
      </c>
      <c r="C882" s="1056" t="str">
        <f t="shared" si="172"/>
        <v>У_К</v>
      </c>
      <c r="D882" s="1057" t="s">
        <v>1669</v>
      </c>
      <c r="E882" s="1058" t="s">
        <v>350</v>
      </c>
      <c r="F882" s="1057" t="s">
        <v>1669</v>
      </c>
      <c r="G882" s="1059" t="s">
        <v>1033</v>
      </c>
      <c r="H882" s="1060" t="s">
        <v>1048</v>
      </c>
      <c r="I882" s="1061"/>
      <c r="J882" s="1062">
        <f t="shared" si="174"/>
        <v>44179</v>
      </c>
      <c r="K882" s="1062">
        <f t="shared" si="174"/>
        <v>44207</v>
      </c>
      <c r="L882" s="1062">
        <f t="shared" si="174"/>
        <v>44256</v>
      </c>
      <c r="M882" s="1062">
        <f t="shared" si="174"/>
        <v>44316</v>
      </c>
      <c r="N882" s="1062">
        <f t="shared" si="174"/>
        <v>44344</v>
      </c>
      <c r="O882" s="1062">
        <f t="shared" si="174"/>
        <v>44344</v>
      </c>
      <c r="P882" s="1062">
        <f t="shared" si="174"/>
        <v>44428</v>
      </c>
      <c r="Q882" s="1062">
        <f t="shared" si="174"/>
        <v>44460</v>
      </c>
      <c r="R882" s="1062">
        <f t="shared" si="174"/>
        <v>44460</v>
      </c>
      <c r="S882" s="1062">
        <f t="shared" si="174"/>
        <v>44459</v>
      </c>
      <c r="T882" s="1062">
        <f t="shared" si="174"/>
        <v>44459</v>
      </c>
      <c r="U882" s="1062">
        <f t="shared" si="174"/>
        <v>44480</v>
      </c>
      <c r="V882" s="1062">
        <f t="shared" si="174"/>
        <v>44487</v>
      </c>
      <c r="W882" s="1062">
        <f t="shared" si="174"/>
        <v>44490</v>
      </c>
      <c r="X882" s="1062">
        <f t="shared" si="174"/>
        <v>44495</v>
      </c>
      <c r="Y882" s="1063">
        <f t="shared" si="174"/>
        <v>44520</v>
      </c>
      <c r="Z882" s="1064">
        <v>44704</v>
      </c>
      <c r="AA882" s="95"/>
    </row>
    <row r="883" spans="1:27" ht="37.5">
      <c r="A883" s="1869"/>
      <c r="B883" s="1055">
        <f t="shared" si="171"/>
        <v>89</v>
      </c>
      <c r="C883" s="1056" t="str">
        <f t="shared" si="172"/>
        <v>У_К</v>
      </c>
      <c r="D883" s="1057" t="s">
        <v>1669</v>
      </c>
      <c r="E883" s="1058" t="s">
        <v>352</v>
      </c>
      <c r="F883" s="1057" t="s">
        <v>1669</v>
      </c>
      <c r="G883" s="1059" t="s">
        <v>1033</v>
      </c>
      <c r="H883" s="1060" t="s">
        <v>1048</v>
      </c>
      <c r="I883" s="1061"/>
      <c r="J883" s="1062">
        <f t="shared" si="174"/>
        <v>44179</v>
      </c>
      <c r="K883" s="1062">
        <f t="shared" si="174"/>
        <v>44207</v>
      </c>
      <c r="L883" s="1062">
        <f t="shared" si="174"/>
        <v>44256</v>
      </c>
      <c r="M883" s="1062">
        <f t="shared" si="174"/>
        <v>44316</v>
      </c>
      <c r="N883" s="1062">
        <f t="shared" si="174"/>
        <v>44344</v>
      </c>
      <c r="O883" s="1062">
        <f t="shared" si="174"/>
        <v>44344</v>
      </c>
      <c r="P883" s="1062">
        <f t="shared" si="174"/>
        <v>44428</v>
      </c>
      <c r="Q883" s="1062">
        <f t="shared" si="174"/>
        <v>44460</v>
      </c>
      <c r="R883" s="1062">
        <f t="shared" si="174"/>
        <v>44460</v>
      </c>
      <c r="S883" s="1062">
        <f t="shared" si="174"/>
        <v>44459</v>
      </c>
      <c r="T883" s="1062">
        <f t="shared" si="174"/>
        <v>44459</v>
      </c>
      <c r="U883" s="1062">
        <f t="shared" si="174"/>
        <v>44480</v>
      </c>
      <c r="V883" s="1062">
        <f t="shared" si="174"/>
        <v>44487</v>
      </c>
      <c r="W883" s="1062">
        <f t="shared" si="174"/>
        <v>44490</v>
      </c>
      <c r="X883" s="1062">
        <f t="shared" si="174"/>
        <v>44495</v>
      </c>
      <c r="Y883" s="1063">
        <f t="shared" si="174"/>
        <v>44520</v>
      </c>
      <c r="Z883" s="1064">
        <v>44704</v>
      </c>
      <c r="AA883" s="95"/>
    </row>
    <row r="884" spans="1:27" ht="37.5">
      <c r="A884" s="1869"/>
      <c r="B884" s="1055">
        <f t="shared" si="171"/>
        <v>89</v>
      </c>
      <c r="C884" s="1056" t="str">
        <f t="shared" si="172"/>
        <v>У_К</v>
      </c>
      <c r="D884" s="1057" t="s">
        <v>1669</v>
      </c>
      <c r="E884" s="1058" t="s">
        <v>354</v>
      </c>
      <c r="F884" s="1057" t="s">
        <v>1669</v>
      </c>
      <c r="G884" s="1059" t="s">
        <v>1033</v>
      </c>
      <c r="H884" s="1060" t="s">
        <v>1048</v>
      </c>
      <c r="I884" s="1061"/>
      <c r="J884" s="1062">
        <f t="shared" si="174"/>
        <v>44179</v>
      </c>
      <c r="K884" s="1062">
        <f t="shared" si="174"/>
        <v>44207</v>
      </c>
      <c r="L884" s="1062">
        <f t="shared" si="174"/>
        <v>44256</v>
      </c>
      <c r="M884" s="1062">
        <f t="shared" si="174"/>
        <v>44316</v>
      </c>
      <c r="N884" s="1062">
        <f t="shared" si="174"/>
        <v>44344</v>
      </c>
      <c r="O884" s="1062">
        <f t="shared" si="174"/>
        <v>44344</v>
      </c>
      <c r="P884" s="1062">
        <f t="shared" si="174"/>
        <v>44428</v>
      </c>
      <c r="Q884" s="1062">
        <f t="shared" si="174"/>
        <v>44460</v>
      </c>
      <c r="R884" s="1062">
        <f t="shared" si="174"/>
        <v>44460</v>
      </c>
      <c r="S884" s="1062">
        <f t="shared" si="174"/>
        <v>44459</v>
      </c>
      <c r="T884" s="1062">
        <f t="shared" si="174"/>
        <v>44459</v>
      </c>
      <c r="U884" s="1062">
        <f t="shared" si="174"/>
        <v>44480</v>
      </c>
      <c r="V884" s="1062">
        <f t="shared" si="174"/>
        <v>44487</v>
      </c>
      <c r="W884" s="1062">
        <f t="shared" si="174"/>
        <v>44490</v>
      </c>
      <c r="X884" s="1062">
        <f t="shared" si="174"/>
        <v>44495</v>
      </c>
      <c r="Y884" s="1063">
        <f t="shared" si="174"/>
        <v>44520</v>
      </c>
      <c r="Z884" s="1064">
        <v>44704</v>
      </c>
      <c r="AA884" s="95"/>
    </row>
    <row r="885" spans="1:27" ht="37.5">
      <c r="A885" s="1869"/>
      <c r="B885" s="1055">
        <f t="shared" si="171"/>
        <v>89</v>
      </c>
      <c r="C885" s="1056" t="str">
        <f t="shared" si="172"/>
        <v>У_К</v>
      </c>
      <c r="D885" s="1057" t="s">
        <v>1669</v>
      </c>
      <c r="E885" s="1058" t="s">
        <v>356</v>
      </c>
      <c r="F885" s="1057" t="s">
        <v>1669</v>
      </c>
      <c r="G885" s="1059" t="s">
        <v>1033</v>
      </c>
      <c r="H885" s="1060" t="s">
        <v>1048</v>
      </c>
      <c r="I885" s="1061"/>
      <c r="J885" s="1062">
        <f t="shared" si="174"/>
        <v>44179</v>
      </c>
      <c r="K885" s="1062">
        <f t="shared" si="174"/>
        <v>44207</v>
      </c>
      <c r="L885" s="1062">
        <f t="shared" si="174"/>
        <v>44256</v>
      </c>
      <c r="M885" s="1062">
        <f t="shared" si="174"/>
        <v>44316</v>
      </c>
      <c r="N885" s="1062">
        <f t="shared" si="174"/>
        <v>44344</v>
      </c>
      <c r="O885" s="1062">
        <f t="shared" si="174"/>
        <v>44344</v>
      </c>
      <c r="P885" s="1062">
        <f t="shared" si="174"/>
        <v>44428</v>
      </c>
      <c r="Q885" s="1062">
        <f t="shared" si="174"/>
        <v>44460</v>
      </c>
      <c r="R885" s="1062">
        <f t="shared" si="174"/>
        <v>44460</v>
      </c>
      <c r="S885" s="1062">
        <f t="shared" si="174"/>
        <v>44459</v>
      </c>
      <c r="T885" s="1062">
        <f t="shared" si="174"/>
        <v>44459</v>
      </c>
      <c r="U885" s="1062">
        <f t="shared" si="174"/>
        <v>44480</v>
      </c>
      <c r="V885" s="1062">
        <f t="shared" si="174"/>
        <v>44487</v>
      </c>
      <c r="W885" s="1062">
        <f t="shared" si="174"/>
        <v>44490</v>
      </c>
      <c r="X885" s="1062">
        <f t="shared" si="174"/>
        <v>44495</v>
      </c>
      <c r="Y885" s="1063">
        <f t="shared" si="174"/>
        <v>44520</v>
      </c>
      <c r="Z885" s="1064">
        <v>44704</v>
      </c>
      <c r="AA885" s="95"/>
    </row>
    <row r="886" spans="1:27" ht="37.5">
      <c r="A886" s="1869"/>
      <c r="B886" s="1055">
        <f t="shared" si="171"/>
        <v>89</v>
      </c>
      <c r="C886" s="1056" t="str">
        <f t="shared" si="172"/>
        <v>У_К</v>
      </c>
      <c r="D886" s="1057" t="s">
        <v>1669</v>
      </c>
      <c r="E886" s="1058" t="s">
        <v>358</v>
      </c>
      <c r="F886" s="1057" t="s">
        <v>1669</v>
      </c>
      <c r="G886" s="1059" t="s">
        <v>1033</v>
      </c>
      <c r="H886" s="1060" t="s">
        <v>1048</v>
      </c>
      <c r="I886" s="1061"/>
      <c r="J886" s="1062">
        <f t="shared" si="174"/>
        <v>44179</v>
      </c>
      <c r="K886" s="1062">
        <f t="shared" si="174"/>
        <v>44207</v>
      </c>
      <c r="L886" s="1062">
        <f t="shared" si="174"/>
        <v>44256</v>
      </c>
      <c r="M886" s="1062">
        <f t="shared" si="174"/>
        <v>44316</v>
      </c>
      <c r="N886" s="1062">
        <f t="shared" si="174"/>
        <v>44344</v>
      </c>
      <c r="O886" s="1062">
        <f t="shared" si="174"/>
        <v>44344</v>
      </c>
      <c r="P886" s="1062">
        <f t="shared" si="174"/>
        <v>44428</v>
      </c>
      <c r="Q886" s="1062">
        <f t="shared" si="174"/>
        <v>44460</v>
      </c>
      <c r="R886" s="1062">
        <f t="shared" si="174"/>
        <v>44460</v>
      </c>
      <c r="S886" s="1062">
        <f t="shared" si="174"/>
        <v>44459</v>
      </c>
      <c r="T886" s="1062">
        <f t="shared" si="174"/>
        <v>44459</v>
      </c>
      <c r="U886" s="1062">
        <f t="shared" si="174"/>
        <v>44480</v>
      </c>
      <c r="V886" s="1062">
        <f t="shared" si="174"/>
        <v>44487</v>
      </c>
      <c r="W886" s="1062">
        <f t="shared" si="174"/>
        <v>44490</v>
      </c>
      <c r="X886" s="1062">
        <f t="shared" si="174"/>
        <v>44495</v>
      </c>
      <c r="Y886" s="1063">
        <f t="shared" si="174"/>
        <v>44520</v>
      </c>
      <c r="Z886" s="1064">
        <v>44704</v>
      </c>
      <c r="AA886" s="95"/>
    </row>
    <row r="887" spans="1:27" ht="37.5">
      <c r="A887" s="1869"/>
      <c r="B887" s="1055">
        <f t="shared" si="171"/>
        <v>89</v>
      </c>
      <c r="C887" s="1056" t="str">
        <f t="shared" si="172"/>
        <v>У_К</v>
      </c>
      <c r="D887" s="1057" t="s">
        <v>1669</v>
      </c>
      <c r="E887" s="1058" t="s">
        <v>360</v>
      </c>
      <c r="F887" s="1057" t="s">
        <v>1669</v>
      </c>
      <c r="G887" s="1059" t="s">
        <v>1033</v>
      </c>
      <c r="H887" s="1060" t="s">
        <v>1048</v>
      </c>
      <c r="I887" s="1061"/>
      <c r="J887" s="1062">
        <f t="shared" si="174"/>
        <v>44179</v>
      </c>
      <c r="K887" s="1062">
        <f t="shared" si="174"/>
        <v>44207</v>
      </c>
      <c r="L887" s="1062">
        <f t="shared" si="174"/>
        <v>44256</v>
      </c>
      <c r="M887" s="1062">
        <f t="shared" si="174"/>
        <v>44316</v>
      </c>
      <c r="N887" s="1062">
        <f t="shared" si="174"/>
        <v>44344</v>
      </c>
      <c r="O887" s="1062">
        <f t="shared" si="174"/>
        <v>44344</v>
      </c>
      <c r="P887" s="1062">
        <f t="shared" si="174"/>
        <v>44428</v>
      </c>
      <c r="Q887" s="1062">
        <f t="shared" si="174"/>
        <v>44460</v>
      </c>
      <c r="R887" s="1062">
        <f t="shared" si="174"/>
        <v>44460</v>
      </c>
      <c r="S887" s="1062">
        <f t="shared" si="174"/>
        <v>44459</v>
      </c>
      <c r="T887" s="1062">
        <f t="shared" si="174"/>
        <v>44459</v>
      </c>
      <c r="U887" s="1062">
        <f t="shared" si="174"/>
        <v>44480</v>
      </c>
      <c r="V887" s="1062">
        <f t="shared" si="174"/>
        <v>44487</v>
      </c>
      <c r="W887" s="1062">
        <f t="shared" si="174"/>
        <v>44490</v>
      </c>
      <c r="X887" s="1062">
        <f t="shared" si="174"/>
        <v>44495</v>
      </c>
      <c r="Y887" s="1063">
        <f t="shared" si="174"/>
        <v>44520</v>
      </c>
      <c r="Z887" s="1064">
        <v>44704</v>
      </c>
      <c r="AA887" s="95"/>
    </row>
    <row r="888" spans="1:27" ht="37.5">
      <c r="A888" s="1869"/>
      <c r="B888" s="1055">
        <f t="shared" si="171"/>
        <v>89</v>
      </c>
      <c r="C888" s="1056" t="str">
        <f t="shared" si="172"/>
        <v>У_К</v>
      </c>
      <c r="D888" s="1057" t="s">
        <v>1669</v>
      </c>
      <c r="E888" s="1058" t="s">
        <v>362</v>
      </c>
      <c r="F888" s="1057" t="s">
        <v>1669</v>
      </c>
      <c r="G888" s="1059" t="s">
        <v>1033</v>
      </c>
      <c r="H888" s="1060" t="s">
        <v>1048</v>
      </c>
      <c r="I888" s="1061"/>
      <c r="J888" s="1062">
        <f t="shared" ref="J888:Y897" si="175">J$867</f>
        <v>44179</v>
      </c>
      <c r="K888" s="1062">
        <f t="shared" si="175"/>
        <v>44207</v>
      </c>
      <c r="L888" s="1062">
        <f t="shared" si="175"/>
        <v>44256</v>
      </c>
      <c r="M888" s="1062">
        <f t="shared" si="175"/>
        <v>44316</v>
      </c>
      <c r="N888" s="1062">
        <f t="shared" si="175"/>
        <v>44344</v>
      </c>
      <c r="O888" s="1062">
        <f t="shared" si="175"/>
        <v>44344</v>
      </c>
      <c r="P888" s="1062">
        <f t="shared" si="175"/>
        <v>44428</v>
      </c>
      <c r="Q888" s="1062">
        <f t="shared" si="175"/>
        <v>44460</v>
      </c>
      <c r="R888" s="1062">
        <f t="shared" si="175"/>
        <v>44460</v>
      </c>
      <c r="S888" s="1062">
        <f t="shared" si="175"/>
        <v>44459</v>
      </c>
      <c r="T888" s="1062">
        <f t="shared" si="175"/>
        <v>44459</v>
      </c>
      <c r="U888" s="1062">
        <f t="shared" si="175"/>
        <v>44480</v>
      </c>
      <c r="V888" s="1062">
        <f t="shared" si="175"/>
        <v>44487</v>
      </c>
      <c r="W888" s="1062">
        <f t="shared" si="175"/>
        <v>44490</v>
      </c>
      <c r="X888" s="1062">
        <f t="shared" si="175"/>
        <v>44495</v>
      </c>
      <c r="Y888" s="1063">
        <f t="shared" si="175"/>
        <v>44520</v>
      </c>
      <c r="Z888" s="1064">
        <v>44704</v>
      </c>
      <c r="AA888" s="95"/>
    </row>
    <row r="889" spans="1:27" ht="37.5">
      <c r="A889" s="1869"/>
      <c r="B889" s="1055">
        <f t="shared" si="171"/>
        <v>89</v>
      </c>
      <c r="C889" s="1056" t="str">
        <f t="shared" si="172"/>
        <v>У_К</v>
      </c>
      <c r="D889" s="1057" t="s">
        <v>1669</v>
      </c>
      <c r="E889" s="1058" t="s">
        <v>588</v>
      </c>
      <c r="F889" s="1057" t="s">
        <v>1669</v>
      </c>
      <c r="G889" s="1059" t="s">
        <v>1033</v>
      </c>
      <c r="H889" s="1060" t="s">
        <v>1049</v>
      </c>
      <c r="I889" s="1061"/>
      <c r="J889" s="1062">
        <f t="shared" si="175"/>
        <v>44179</v>
      </c>
      <c r="K889" s="1062">
        <f t="shared" si="175"/>
        <v>44207</v>
      </c>
      <c r="L889" s="1062">
        <f t="shared" si="175"/>
        <v>44256</v>
      </c>
      <c r="M889" s="1062">
        <f t="shared" si="175"/>
        <v>44316</v>
      </c>
      <c r="N889" s="1062">
        <f t="shared" si="175"/>
        <v>44344</v>
      </c>
      <c r="O889" s="1062">
        <f t="shared" si="175"/>
        <v>44344</v>
      </c>
      <c r="P889" s="1062">
        <f t="shared" si="175"/>
        <v>44428</v>
      </c>
      <c r="Q889" s="1062">
        <f t="shared" si="175"/>
        <v>44460</v>
      </c>
      <c r="R889" s="1062">
        <f t="shared" si="175"/>
        <v>44460</v>
      </c>
      <c r="S889" s="1062">
        <f t="shared" si="175"/>
        <v>44459</v>
      </c>
      <c r="T889" s="1062">
        <f t="shared" si="175"/>
        <v>44459</v>
      </c>
      <c r="U889" s="1062">
        <f t="shared" si="175"/>
        <v>44480</v>
      </c>
      <c r="V889" s="1062">
        <f t="shared" si="175"/>
        <v>44487</v>
      </c>
      <c r="W889" s="1062">
        <f t="shared" si="175"/>
        <v>44490</v>
      </c>
      <c r="X889" s="1062">
        <f t="shared" si="175"/>
        <v>44495</v>
      </c>
      <c r="Y889" s="1063">
        <f t="shared" si="175"/>
        <v>44520</v>
      </c>
      <c r="Z889" s="1064">
        <v>44852</v>
      </c>
      <c r="AA889" s="95"/>
    </row>
    <row r="890" spans="1:27" ht="37.5">
      <c r="A890" s="1869"/>
      <c r="B890" s="1055">
        <f t="shared" si="171"/>
        <v>89</v>
      </c>
      <c r="C890" s="1056" t="str">
        <f t="shared" si="172"/>
        <v>У_К</v>
      </c>
      <c r="D890" s="1057" t="s">
        <v>1669</v>
      </c>
      <c r="E890" s="1058" t="s">
        <v>906</v>
      </c>
      <c r="F890" s="1057" t="s">
        <v>1669</v>
      </c>
      <c r="G890" s="1059" t="s">
        <v>1033</v>
      </c>
      <c r="H890" s="1060" t="s">
        <v>1050</v>
      </c>
      <c r="I890" s="1061"/>
      <c r="J890" s="1062">
        <f t="shared" si="175"/>
        <v>44179</v>
      </c>
      <c r="K890" s="1062">
        <f t="shared" si="175"/>
        <v>44207</v>
      </c>
      <c r="L890" s="1062">
        <f t="shared" si="175"/>
        <v>44256</v>
      </c>
      <c r="M890" s="1062">
        <f t="shared" si="175"/>
        <v>44316</v>
      </c>
      <c r="N890" s="1062">
        <f t="shared" si="175"/>
        <v>44344</v>
      </c>
      <c r="O890" s="1062">
        <f t="shared" si="175"/>
        <v>44344</v>
      </c>
      <c r="P890" s="1062">
        <f t="shared" si="175"/>
        <v>44428</v>
      </c>
      <c r="Q890" s="1062">
        <f t="shared" si="175"/>
        <v>44460</v>
      </c>
      <c r="R890" s="1062">
        <f t="shared" si="175"/>
        <v>44460</v>
      </c>
      <c r="S890" s="1062">
        <f t="shared" si="175"/>
        <v>44459</v>
      </c>
      <c r="T890" s="1062">
        <f t="shared" si="175"/>
        <v>44459</v>
      </c>
      <c r="U890" s="1062">
        <f t="shared" si="175"/>
        <v>44480</v>
      </c>
      <c r="V890" s="1062">
        <f t="shared" si="175"/>
        <v>44487</v>
      </c>
      <c r="W890" s="1062">
        <f t="shared" si="175"/>
        <v>44490</v>
      </c>
      <c r="X890" s="1062">
        <f t="shared" si="175"/>
        <v>44495</v>
      </c>
      <c r="Y890" s="1063">
        <f t="shared" si="175"/>
        <v>44520</v>
      </c>
      <c r="Z890" s="1107">
        <v>45016</v>
      </c>
      <c r="AA890" s="95"/>
    </row>
    <row r="891" spans="1:27" ht="37.5">
      <c r="A891" s="1869"/>
      <c r="B891" s="1055">
        <f t="shared" si="171"/>
        <v>89</v>
      </c>
      <c r="C891" s="1056" t="str">
        <f t="shared" si="172"/>
        <v>У_К</v>
      </c>
      <c r="D891" s="1057" t="s">
        <v>1669</v>
      </c>
      <c r="E891" s="1058" t="s">
        <v>908</v>
      </c>
      <c r="F891" s="1057" t="s">
        <v>1669</v>
      </c>
      <c r="G891" s="1059" t="s">
        <v>1033</v>
      </c>
      <c r="H891" s="1060" t="s">
        <v>1050</v>
      </c>
      <c r="I891" s="1061"/>
      <c r="J891" s="1062">
        <f t="shared" si="175"/>
        <v>44179</v>
      </c>
      <c r="K891" s="1062">
        <f t="shared" si="175"/>
        <v>44207</v>
      </c>
      <c r="L891" s="1062">
        <f t="shared" si="175"/>
        <v>44256</v>
      </c>
      <c r="M891" s="1062">
        <f t="shared" si="175"/>
        <v>44316</v>
      </c>
      <c r="N891" s="1062">
        <f t="shared" si="175"/>
        <v>44344</v>
      </c>
      <c r="O891" s="1062">
        <f t="shared" si="175"/>
        <v>44344</v>
      </c>
      <c r="P891" s="1062">
        <f t="shared" si="175"/>
        <v>44428</v>
      </c>
      <c r="Q891" s="1062">
        <f t="shared" si="175"/>
        <v>44460</v>
      </c>
      <c r="R891" s="1062">
        <f t="shared" si="175"/>
        <v>44460</v>
      </c>
      <c r="S891" s="1062">
        <f t="shared" si="175"/>
        <v>44459</v>
      </c>
      <c r="T891" s="1062">
        <f t="shared" si="175"/>
        <v>44459</v>
      </c>
      <c r="U891" s="1062">
        <f t="shared" si="175"/>
        <v>44480</v>
      </c>
      <c r="V891" s="1062">
        <f t="shared" si="175"/>
        <v>44487</v>
      </c>
      <c r="W891" s="1062">
        <f t="shared" si="175"/>
        <v>44490</v>
      </c>
      <c r="X891" s="1062">
        <f t="shared" si="175"/>
        <v>44495</v>
      </c>
      <c r="Y891" s="1063">
        <f t="shared" si="175"/>
        <v>44520</v>
      </c>
      <c r="Z891" s="1107">
        <v>44816</v>
      </c>
      <c r="AA891" s="95"/>
    </row>
    <row r="892" spans="1:27" ht="37.5">
      <c r="A892" s="1869"/>
      <c r="B892" s="1055">
        <f t="shared" si="171"/>
        <v>89</v>
      </c>
      <c r="C892" s="1056" t="str">
        <f t="shared" si="172"/>
        <v>У_К</v>
      </c>
      <c r="D892" s="1057" t="s">
        <v>1669</v>
      </c>
      <c r="E892" s="1058" t="s">
        <v>909</v>
      </c>
      <c r="F892" s="1057" t="s">
        <v>1669</v>
      </c>
      <c r="G892" s="1059" t="s">
        <v>1033</v>
      </c>
      <c r="H892" s="1060" t="s">
        <v>1050</v>
      </c>
      <c r="I892" s="1061"/>
      <c r="J892" s="1062">
        <f t="shared" si="175"/>
        <v>44179</v>
      </c>
      <c r="K892" s="1062">
        <f t="shared" si="175"/>
        <v>44207</v>
      </c>
      <c r="L892" s="1062">
        <f t="shared" si="175"/>
        <v>44256</v>
      </c>
      <c r="M892" s="1062">
        <f t="shared" si="175"/>
        <v>44316</v>
      </c>
      <c r="N892" s="1062">
        <f t="shared" si="175"/>
        <v>44344</v>
      </c>
      <c r="O892" s="1062">
        <f t="shared" si="175"/>
        <v>44344</v>
      </c>
      <c r="P892" s="1062">
        <f t="shared" si="175"/>
        <v>44428</v>
      </c>
      <c r="Q892" s="1062">
        <f t="shared" si="175"/>
        <v>44460</v>
      </c>
      <c r="R892" s="1062">
        <f t="shared" si="175"/>
        <v>44460</v>
      </c>
      <c r="S892" s="1062">
        <f t="shared" si="175"/>
        <v>44459</v>
      </c>
      <c r="T892" s="1062">
        <f t="shared" si="175"/>
        <v>44459</v>
      </c>
      <c r="U892" s="1062">
        <f t="shared" si="175"/>
        <v>44480</v>
      </c>
      <c r="V892" s="1062">
        <f t="shared" si="175"/>
        <v>44487</v>
      </c>
      <c r="W892" s="1062">
        <f t="shared" si="175"/>
        <v>44490</v>
      </c>
      <c r="X892" s="1062">
        <f t="shared" si="175"/>
        <v>44495</v>
      </c>
      <c r="Y892" s="1063">
        <f t="shared" si="175"/>
        <v>44520</v>
      </c>
      <c r="Z892" s="1107">
        <v>45072</v>
      </c>
      <c r="AA892" s="95"/>
    </row>
    <row r="893" spans="1:27" ht="37.5">
      <c r="A893" s="1869"/>
      <c r="B893" s="1055">
        <f t="shared" si="171"/>
        <v>89</v>
      </c>
      <c r="C893" s="1056" t="str">
        <f t="shared" si="172"/>
        <v>У_К</v>
      </c>
      <c r="D893" s="1057" t="s">
        <v>1669</v>
      </c>
      <c r="E893" s="1058" t="s">
        <v>910</v>
      </c>
      <c r="F893" s="1057" t="s">
        <v>1669</v>
      </c>
      <c r="G893" s="1059" t="s">
        <v>1033</v>
      </c>
      <c r="H893" s="1060" t="s">
        <v>1050</v>
      </c>
      <c r="I893" s="1061"/>
      <c r="J893" s="1062">
        <f t="shared" si="175"/>
        <v>44179</v>
      </c>
      <c r="K893" s="1062">
        <f t="shared" si="175"/>
        <v>44207</v>
      </c>
      <c r="L893" s="1062">
        <f t="shared" si="175"/>
        <v>44256</v>
      </c>
      <c r="M893" s="1062">
        <f t="shared" si="175"/>
        <v>44316</v>
      </c>
      <c r="N893" s="1062">
        <f t="shared" si="175"/>
        <v>44344</v>
      </c>
      <c r="O893" s="1062">
        <f t="shared" si="175"/>
        <v>44344</v>
      </c>
      <c r="P893" s="1062">
        <f t="shared" si="175"/>
        <v>44428</v>
      </c>
      <c r="Q893" s="1062">
        <f t="shared" si="175"/>
        <v>44460</v>
      </c>
      <c r="R893" s="1062">
        <f t="shared" si="175"/>
        <v>44460</v>
      </c>
      <c r="S893" s="1062">
        <f t="shared" si="175"/>
        <v>44459</v>
      </c>
      <c r="T893" s="1062">
        <f t="shared" si="175"/>
        <v>44459</v>
      </c>
      <c r="U893" s="1062">
        <f t="shared" si="175"/>
        <v>44480</v>
      </c>
      <c r="V893" s="1062">
        <f t="shared" si="175"/>
        <v>44487</v>
      </c>
      <c r="W893" s="1062">
        <f t="shared" si="175"/>
        <v>44490</v>
      </c>
      <c r="X893" s="1062">
        <f t="shared" si="175"/>
        <v>44495</v>
      </c>
      <c r="Y893" s="1063">
        <f t="shared" si="175"/>
        <v>44520</v>
      </c>
      <c r="Z893" s="1107">
        <v>45022</v>
      </c>
      <c r="AA893" s="95"/>
    </row>
    <row r="894" spans="1:27" ht="37.5">
      <c r="A894" s="1869"/>
      <c r="B894" s="1055">
        <f t="shared" si="171"/>
        <v>89</v>
      </c>
      <c r="C894" s="1056" t="str">
        <f t="shared" si="172"/>
        <v>У_К</v>
      </c>
      <c r="D894" s="1057" t="s">
        <v>1669</v>
      </c>
      <c r="E894" s="1058" t="s">
        <v>246</v>
      </c>
      <c r="F894" s="1057" t="s">
        <v>1669</v>
      </c>
      <c r="G894" s="1059" t="s">
        <v>1033</v>
      </c>
      <c r="H894" s="1060" t="s">
        <v>1050</v>
      </c>
      <c r="I894" s="1061"/>
      <c r="J894" s="1062">
        <f t="shared" si="175"/>
        <v>44179</v>
      </c>
      <c r="K894" s="1062">
        <f t="shared" si="175"/>
        <v>44207</v>
      </c>
      <c r="L894" s="1062">
        <f t="shared" si="175"/>
        <v>44256</v>
      </c>
      <c r="M894" s="1062">
        <f t="shared" si="175"/>
        <v>44316</v>
      </c>
      <c r="N894" s="1062">
        <f t="shared" si="175"/>
        <v>44344</v>
      </c>
      <c r="O894" s="1062">
        <f t="shared" si="175"/>
        <v>44344</v>
      </c>
      <c r="P894" s="1062">
        <f t="shared" si="175"/>
        <v>44428</v>
      </c>
      <c r="Q894" s="1062">
        <f t="shared" si="175"/>
        <v>44460</v>
      </c>
      <c r="R894" s="1062">
        <f t="shared" si="175"/>
        <v>44460</v>
      </c>
      <c r="S894" s="1062">
        <f t="shared" si="175"/>
        <v>44459</v>
      </c>
      <c r="T894" s="1062">
        <f t="shared" si="175"/>
        <v>44459</v>
      </c>
      <c r="U894" s="1062">
        <f t="shared" si="175"/>
        <v>44480</v>
      </c>
      <c r="V894" s="1062">
        <f t="shared" si="175"/>
        <v>44487</v>
      </c>
      <c r="W894" s="1062">
        <f t="shared" si="175"/>
        <v>44490</v>
      </c>
      <c r="X894" s="1062">
        <f t="shared" si="175"/>
        <v>44495</v>
      </c>
      <c r="Y894" s="1063">
        <f t="shared" si="175"/>
        <v>44520</v>
      </c>
      <c r="Z894" s="1107">
        <v>45022</v>
      </c>
      <c r="AA894" s="95"/>
    </row>
    <row r="895" spans="1:27" ht="37.5">
      <c r="A895" s="1869"/>
      <c r="B895" s="1055">
        <f t="shared" si="171"/>
        <v>89</v>
      </c>
      <c r="C895" s="1056" t="str">
        <f t="shared" si="172"/>
        <v>У_К</v>
      </c>
      <c r="D895" s="1057" t="s">
        <v>1669</v>
      </c>
      <c r="E895" s="1058" t="s">
        <v>248</v>
      </c>
      <c r="F895" s="1057" t="s">
        <v>1669</v>
      </c>
      <c r="G895" s="1059" t="s">
        <v>1033</v>
      </c>
      <c r="H895" s="1060" t="s">
        <v>1050</v>
      </c>
      <c r="I895" s="1061"/>
      <c r="J895" s="1062">
        <f t="shared" si="175"/>
        <v>44179</v>
      </c>
      <c r="K895" s="1062">
        <f t="shared" si="175"/>
        <v>44207</v>
      </c>
      <c r="L895" s="1062">
        <f t="shared" si="175"/>
        <v>44256</v>
      </c>
      <c r="M895" s="1062">
        <f t="shared" si="175"/>
        <v>44316</v>
      </c>
      <c r="N895" s="1062">
        <f t="shared" si="175"/>
        <v>44344</v>
      </c>
      <c r="O895" s="1062">
        <f t="shared" si="175"/>
        <v>44344</v>
      </c>
      <c r="P895" s="1062">
        <f t="shared" si="175"/>
        <v>44428</v>
      </c>
      <c r="Q895" s="1062">
        <f t="shared" si="175"/>
        <v>44460</v>
      </c>
      <c r="R895" s="1062">
        <f t="shared" si="175"/>
        <v>44460</v>
      </c>
      <c r="S895" s="1062">
        <f t="shared" si="175"/>
        <v>44459</v>
      </c>
      <c r="T895" s="1062">
        <f t="shared" si="175"/>
        <v>44459</v>
      </c>
      <c r="U895" s="1062">
        <f t="shared" si="175"/>
        <v>44480</v>
      </c>
      <c r="V895" s="1062">
        <f t="shared" si="175"/>
        <v>44487</v>
      </c>
      <c r="W895" s="1062">
        <f t="shared" si="175"/>
        <v>44490</v>
      </c>
      <c r="X895" s="1062">
        <f t="shared" si="175"/>
        <v>44495</v>
      </c>
      <c r="Y895" s="1063">
        <f t="shared" si="175"/>
        <v>44520</v>
      </c>
      <c r="Z895" s="1107">
        <v>44987</v>
      </c>
      <c r="AA895" s="95"/>
    </row>
    <row r="896" spans="1:27" ht="37.5">
      <c r="A896" s="1869"/>
      <c r="B896" s="1055">
        <f t="shared" si="171"/>
        <v>89</v>
      </c>
      <c r="C896" s="1056" t="str">
        <f t="shared" si="172"/>
        <v>У_К</v>
      </c>
      <c r="D896" s="1057" t="s">
        <v>1669</v>
      </c>
      <c r="E896" s="1058" t="s">
        <v>250</v>
      </c>
      <c r="F896" s="1057" t="s">
        <v>1669</v>
      </c>
      <c r="G896" s="1059" t="s">
        <v>1033</v>
      </c>
      <c r="H896" s="1060" t="s">
        <v>1050</v>
      </c>
      <c r="I896" s="1061"/>
      <c r="J896" s="1062">
        <f t="shared" si="175"/>
        <v>44179</v>
      </c>
      <c r="K896" s="1062">
        <f t="shared" si="175"/>
        <v>44207</v>
      </c>
      <c r="L896" s="1062">
        <f t="shared" si="175"/>
        <v>44256</v>
      </c>
      <c r="M896" s="1062">
        <f t="shared" si="175"/>
        <v>44316</v>
      </c>
      <c r="N896" s="1062">
        <f t="shared" si="175"/>
        <v>44344</v>
      </c>
      <c r="O896" s="1062">
        <f t="shared" si="175"/>
        <v>44344</v>
      </c>
      <c r="P896" s="1062">
        <f t="shared" si="175"/>
        <v>44428</v>
      </c>
      <c r="Q896" s="1062">
        <f t="shared" si="175"/>
        <v>44460</v>
      </c>
      <c r="R896" s="1062">
        <f t="shared" si="175"/>
        <v>44460</v>
      </c>
      <c r="S896" s="1062">
        <f t="shared" si="175"/>
        <v>44459</v>
      </c>
      <c r="T896" s="1062">
        <f t="shared" si="175"/>
        <v>44459</v>
      </c>
      <c r="U896" s="1062">
        <f t="shared" si="175"/>
        <v>44480</v>
      </c>
      <c r="V896" s="1062">
        <f t="shared" si="175"/>
        <v>44487</v>
      </c>
      <c r="W896" s="1062">
        <f t="shared" si="175"/>
        <v>44490</v>
      </c>
      <c r="X896" s="1062">
        <f t="shared" si="175"/>
        <v>44495</v>
      </c>
      <c r="Y896" s="1063">
        <f t="shared" si="175"/>
        <v>44520</v>
      </c>
      <c r="Z896" s="1107">
        <v>45122</v>
      </c>
      <c r="AA896" s="95"/>
    </row>
    <row r="897" spans="1:27" ht="37.5">
      <c r="A897" s="1869"/>
      <c r="B897" s="1055">
        <f t="shared" si="171"/>
        <v>89</v>
      </c>
      <c r="C897" s="1056" t="str">
        <f t="shared" si="172"/>
        <v>У_К</v>
      </c>
      <c r="D897" s="1057" t="s">
        <v>1669</v>
      </c>
      <c r="E897" s="1058" t="s">
        <v>252</v>
      </c>
      <c r="F897" s="1057" t="s">
        <v>1669</v>
      </c>
      <c r="G897" s="1059" t="s">
        <v>1033</v>
      </c>
      <c r="H897" s="1060" t="s">
        <v>1050</v>
      </c>
      <c r="I897" s="1061"/>
      <c r="J897" s="1062">
        <f t="shared" si="175"/>
        <v>44179</v>
      </c>
      <c r="K897" s="1062">
        <f t="shared" si="175"/>
        <v>44207</v>
      </c>
      <c r="L897" s="1062">
        <f t="shared" si="175"/>
        <v>44256</v>
      </c>
      <c r="M897" s="1062">
        <f t="shared" si="175"/>
        <v>44316</v>
      </c>
      <c r="N897" s="1062">
        <f t="shared" si="175"/>
        <v>44344</v>
      </c>
      <c r="O897" s="1062">
        <f t="shared" si="175"/>
        <v>44344</v>
      </c>
      <c r="P897" s="1062">
        <f t="shared" si="175"/>
        <v>44428</v>
      </c>
      <c r="Q897" s="1062">
        <f t="shared" si="175"/>
        <v>44460</v>
      </c>
      <c r="R897" s="1062">
        <f t="shared" si="175"/>
        <v>44460</v>
      </c>
      <c r="S897" s="1062">
        <f t="shared" si="175"/>
        <v>44459</v>
      </c>
      <c r="T897" s="1062">
        <f t="shared" si="175"/>
        <v>44459</v>
      </c>
      <c r="U897" s="1062">
        <f t="shared" si="175"/>
        <v>44480</v>
      </c>
      <c r="V897" s="1062">
        <f t="shared" si="175"/>
        <v>44487</v>
      </c>
      <c r="W897" s="1062">
        <f t="shared" si="175"/>
        <v>44490</v>
      </c>
      <c r="X897" s="1062">
        <f t="shared" si="175"/>
        <v>44495</v>
      </c>
      <c r="Y897" s="1063">
        <f t="shared" si="175"/>
        <v>44520</v>
      </c>
      <c r="Z897" s="1107">
        <v>45022</v>
      </c>
      <c r="AA897" s="95"/>
    </row>
    <row r="898" spans="1:27" ht="37.5">
      <c r="A898" s="1869"/>
      <c r="B898" s="1055">
        <f t="shared" si="171"/>
        <v>89</v>
      </c>
      <c r="C898" s="1056" t="str">
        <f t="shared" si="172"/>
        <v>У_К</v>
      </c>
      <c r="D898" s="1057" t="s">
        <v>1669</v>
      </c>
      <c r="E898" s="1058" t="s">
        <v>340</v>
      </c>
      <c r="F898" s="1057" t="s">
        <v>1669</v>
      </c>
      <c r="G898" s="1059" t="s">
        <v>1033</v>
      </c>
      <c r="H898" s="1060" t="s">
        <v>1051</v>
      </c>
      <c r="I898" s="1061"/>
      <c r="J898" s="1062">
        <f t="shared" ref="J898:Y907" si="176">J$867</f>
        <v>44179</v>
      </c>
      <c r="K898" s="1062">
        <f t="shared" si="176"/>
        <v>44207</v>
      </c>
      <c r="L898" s="1062">
        <f t="shared" si="176"/>
        <v>44256</v>
      </c>
      <c r="M898" s="1062">
        <f t="shared" si="176"/>
        <v>44316</v>
      </c>
      <c r="N898" s="1062">
        <f t="shared" si="176"/>
        <v>44344</v>
      </c>
      <c r="O898" s="1062">
        <f t="shared" si="176"/>
        <v>44344</v>
      </c>
      <c r="P898" s="1062">
        <f t="shared" si="176"/>
        <v>44428</v>
      </c>
      <c r="Q898" s="1062">
        <f t="shared" si="176"/>
        <v>44460</v>
      </c>
      <c r="R898" s="1062">
        <f t="shared" si="176"/>
        <v>44460</v>
      </c>
      <c r="S898" s="1062">
        <f t="shared" si="176"/>
        <v>44459</v>
      </c>
      <c r="T898" s="1062">
        <f t="shared" si="176"/>
        <v>44459</v>
      </c>
      <c r="U898" s="1062">
        <f t="shared" si="176"/>
        <v>44480</v>
      </c>
      <c r="V898" s="1062">
        <f t="shared" si="176"/>
        <v>44487</v>
      </c>
      <c r="W898" s="1062">
        <f t="shared" si="176"/>
        <v>44490</v>
      </c>
      <c r="X898" s="1062">
        <f t="shared" si="176"/>
        <v>44495</v>
      </c>
      <c r="Y898" s="1063">
        <f t="shared" si="176"/>
        <v>44520</v>
      </c>
      <c r="Z898" s="1064">
        <v>44978</v>
      </c>
      <c r="AA898" s="95"/>
    </row>
    <row r="899" spans="1:27" ht="37.5">
      <c r="A899" s="1869"/>
      <c r="B899" s="1055">
        <f t="shared" si="171"/>
        <v>89</v>
      </c>
      <c r="C899" s="1056" t="str">
        <f t="shared" si="172"/>
        <v>У_К</v>
      </c>
      <c r="D899" s="1057" t="s">
        <v>1669</v>
      </c>
      <c r="E899" s="1058" t="s">
        <v>342</v>
      </c>
      <c r="F899" s="1057" t="s">
        <v>1669</v>
      </c>
      <c r="G899" s="1059" t="s">
        <v>1033</v>
      </c>
      <c r="H899" s="1060" t="s">
        <v>1051</v>
      </c>
      <c r="I899" s="1061"/>
      <c r="J899" s="1062">
        <f t="shared" si="176"/>
        <v>44179</v>
      </c>
      <c r="K899" s="1062">
        <f t="shared" si="176"/>
        <v>44207</v>
      </c>
      <c r="L899" s="1062">
        <f t="shared" si="176"/>
        <v>44256</v>
      </c>
      <c r="M899" s="1062">
        <f t="shared" si="176"/>
        <v>44316</v>
      </c>
      <c r="N899" s="1062">
        <f t="shared" si="176"/>
        <v>44344</v>
      </c>
      <c r="O899" s="1062">
        <f t="shared" si="176"/>
        <v>44344</v>
      </c>
      <c r="P899" s="1062">
        <f t="shared" si="176"/>
        <v>44428</v>
      </c>
      <c r="Q899" s="1062">
        <f t="shared" si="176"/>
        <v>44460</v>
      </c>
      <c r="R899" s="1062">
        <f t="shared" si="176"/>
        <v>44460</v>
      </c>
      <c r="S899" s="1062">
        <f t="shared" si="176"/>
        <v>44459</v>
      </c>
      <c r="T899" s="1062">
        <f t="shared" si="176"/>
        <v>44459</v>
      </c>
      <c r="U899" s="1062">
        <f t="shared" si="176"/>
        <v>44480</v>
      </c>
      <c r="V899" s="1062">
        <f t="shared" si="176"/>
        <v>44487</v>
      </c>
      <c r="W899" s="1062">
        <f t="shared" si="176"/>
        <v>44490</v>
      </c>
      <c r="X899" s="1062">
        <f t="shared" si="176"/>
        <v>44495</v>
      </c>
      <c r="Y899" s="1063">
        <f t="shared" si="176"/>
        <v>44520</v>
      </c>
      <c r="Z899" s="1064">
        <v>44978</v>
      </c>
      <c r="AA899" s="95"/>
    </row>
    <row r="900" spans="1:27" ht="37.5">
      <c r="A900" s="1869"/>
      <c r="B900" s="1055">
        <f t="shared" ref="B900:B922" si="177">B899</f>
        <v>89</v>
      </c>
      <c r="C900" s="1056" t="str">
        <f t="shared" ref="C900:C922" si="178">C899</f>
        <v>У_К</v>
      </c>
      <c r="D900" s="1057" t="s">
        <v>1669</v>
      </c>
      <c r="E900" s="1058" t="s">
        <v>344</v>
      </c>
      <c r="F900" s="1057" t="s">
        <v>1669</v>
      </c>
      <c r="G900" s="1059" t="s">
        <v>1033</v>
      </c>
      <c r="H900" s="1060" t="s">
        <v>1051</v>
      </c>
      <c r="I900" s="1061"/>
      <c r="J900" s="1062">
        <f t="shared" si="176"/>
        <v>44179</v>
      </c>
      <c r="K900" s="1062">
        <f t="shared" si="176"/>
        <v>44207</v>
      </c>
      <c r="L900" s="1062">
        <f t="shared" si="176"/>
        <v>44256</v>
      </c>
      <c r="M900" s="1062">
        <f t="shared" si="176"/>
        <v>44316</v>
      </c>
      <c r="N900" s="1062">
        <f t="shared" si="176"/>
        <v>44344</v>
      </c>
      <c r="O900" s="1062">
        <f t="shared" si="176"/>
        <v>44344</v>
      </c>
      <c r="P900" s="1062">
        <f t="shared" si="176"/>
        <v>44428</v>
      </c>
      <c r="Q900" s="1062">
        <f t="shared" si="176"/>
        <v>44460</v>
      </c>
      <c r="R900" s="1062">
        <f t="shared" si="176"/>
        <v>44460</v>
      </c>
      <c r="S900" s="1062">
        <f t="shared" si="176"/>
        <v>44459</v>
      </c>
      <c r="T900" s="1062">
        <f t="shared" si="176"/>
        <v>44459</v>
      </c>
      <c r="U900" s="1062">
        <f t="shared" si="176"/>
        <v>44480</v>
      </c>
      <c r="V900" s="1062">
        <f t="shared" si="176"/>
        <v>44487</v>
      </c>
      <c r="W900" s="1062">
        <f t="shared" si="176"/>
        <v>44490</v>
      </c>
      <c r="X900" s="1062">
        <f t="shared" si="176"/>
        <v>44495</v>
      </c>
      <c r="Y900" s="1063">
        <f t="shared" si="176"/>
        <v>44520</v>
      </c>
      <c r="Z900" s="1064">
        <v>44978</v>
      </c>
      <c r="AA900" s="95"/>
    </row>
    <row r="901" spans="1:27" ht="37.5">
      <c r="A901" s="1869"/>
      <c r="B901" s="1055">
        <f t="shared" si="177"/>
        <v>89</v>
      </c>
      <c r="C901" s="1056" t="str">
        <f t="shared" si="178"/>
        <v>У_К</v>
      </c>
      <c r="D901" s="1057" t="s">
        <v>1669</v>
      </c>
      <c r="E901" s="1058" t="s">
        <v>346</v>
      </c>
      <c r="F901" s="1057" t="s">
        <v>1669</v>
      </c>
      <c r="G901" s="1059" t="s">
        <v>1033</v>
      </c>
      <c r="H901" s="1060" t="s">
        <v>1051</v>
      </c>
      <c r="I901" s="1061"/>
      <c r="J901" s="1062">
        <f t="shared" si="176"/>
        <v>44179</v>
      </c>
      <c r="K901" s="1062">
        <f t="shared" si="176"/>
        <v>44207</v>
      </c>
      <c r="L901" s="1062">
        <f t="shared" si="176"/>
        <v>44256</v>
      </c>
      <c r="M901" s="1062">
        <f t="shared" si="176"/>
        <v>44316</v>
      </c>
      <c r="N901" s="1062">
        <f t="shared" si="176"/>
        <v>44344</v>
      </c>
      <c r="O901" s="1062">
        <f t="shared" si="176"/>
        <v>44344</v>
      </c>
      <c r="P901" s="1062">
        <f t="shared" si="176"/>
        <v>44428</v>
      </c>
      <c r="Q901" s="1062">
        <f t="shared" si="176"/>
        <v>44460</v>
      </c>
      <c r="R901" s="1062">
        <f t="shared" si="176"/>
        <v>44460</v>
      </c>
      <c r="S901" s="1062">
        <f t="shared" si="176"/>
        <v>44459</v>
      </c>
      <c r="T901" s="1062">
        <f t="shared" si="176"/>
        <v>44459</v>
      </c>
      <c r="U901" s="1062">
        <f t="shared" si="176"/>
        <v>44480</v>
      </c>
      <c r="V901" s="1062">
        <f t="shared" si="176"/>
        <v>44487</v>
      </c>
      <c r="W901" s="1062">
        <f t="shared" si="176"/>
        <v>44490</v>
      </c>
      <c r="X901" s="1062">
        <f t="shared" si="176"/>
        <v>44495</v>
      </c>
      <c r="Y901" s="1063">
        <f t="shared" si="176"/>
        <v>44520</v>
      </c>
      <c r="Z901" s="1064">
        <v>44978</v>
      </c>
      <c r="AA901" s="95"/>
    </row>
    <row r="902" spans="1:27" ht="37.5">
      <c r="A902" s="1869"/>
      <c r="B902" s="1055">
        <f t="shared" si="177"/>
        <v>89</v>
      </c>
      <c r="C902" s="1056" t="str">
        <f t="shared" si="178"/>
        <v>У_К</v>
      </c>
      <c r="D902" s="1057" t="s">
        <v>1669</v>
      </c>
      <c r="E902" s="1058" t="s">
        <v>891</v>
      </c>
      <c r="F902" s="1057" t="s">
        <v>1669</v>
      </c>
      <c r="G902" s="1059" t="s">
        <v>1033</v>
      </c>
      <c r="H902" s="1060" t="s">
        <v>1052</v>
      </c>
      <c r="I902" s="1061"/>
      <c r="J902" s="1062">
        <f t="shared" si="176"/>
        <v>44179</v>
      </c>
      <c r="K902" s="1062">
        <f t="shared" si="176"/>
        <v>44207</v>
      </c>
      <c r="L902" s="1062">
        <f t="shared" si="176"/>
        <v>44256</v>
      </c>
      <c r="M902" s="1062">
        <f t="shared" si="176"/>
        <v>44316</v>
      </c>
      <c r="N902" s="1062">
        <f t="shared" si="176"/>
        <v>44344</v>
      </c>
      <c r="O902" s="1062">
        <f t="shared" si="176"/>
        <v>44344</v>
      </c>
      <c r="P902" s="1062">
        <f t="shared" si="176"/>
        <v>44428</v>
      </c>
      <c r="Q902" s="1062">
        <f t="shared" si="176"/>
        <v>44460</v>
      </c>
      <c r="R902" s="1062">
        <f t="shared" si="176"/>
        <v>44460</v>
      </c>
      <c r="S902" s="1062">
        <f t="shared" si="176"/>
        <v>44459</v>
      </c>
      <c r="T902" s="1062">
        <f t="shared" si="176"/>
        <v>44459</v>
      </c>
      <c r="U902" s="1062">
        <f t="shared" si="176"/>
        <v>44480</v>
      </c>
      <c r="V902" s="1062">
        <f t="shared" si="176"/>
        <v>44487</v>
      </c>
      <c r="W902" s="1062">
        <f t="shared" si="176"/>
        <v>44490</v>
      </c>
      <c r="X902" s="1062">
        <f t="shared" si="176"/>
        <v>44495</v>
      </c>
      <c r="Y902" s="1063">
        <f t="shared" si="176"/>
        <v>44520</v>
      </c>
      <c r="Z902" s="1064">
        <v>44761</v>
      </c>
      <c r="AA902" s="95"/>
    </row>
    <row r="903" spans="1:27" ht="37.5">
      <c r="A903" s="1869"/>
      <c r="B903" s="1055">
        <f t="shared" si="177"/>
        <v>89</v>
      </c>
      <c r="C903" s="1056" t="str">
        <f t="shared" si="178"/>
        <v>У_К</v>
      </c>
      <c r="D903" s="1057" t="s">
        <v>1669</v>
      </c>
      <c r="E903" s="1058" t="s">
        <v>893</v>
      </c>
      <c r="F903" s="1057" t="s">
        <v>1669</v>
      </c>
      <c r="G903" s="1059" t="s">
        <v>1033</v>
      </c>
      <c r="H903" s="1060" t="s">
        <v>1052</v>
      </c>
      <c r="I903" s="1061"/>
      <c r="J903" s="1062">
        <f t="shared" si="176"/>
        <v>44179</v>
      </c>
      <c r="K903" s="1062">
        <f t="shared" si="176"/>
        <v>44207</v>
      </c>
      <c r="L903" s="1062">
        <f t="shared" si="176"/>
        <v>44256</v>
      </c>
      <c r="M903" s="1062">
        <f t="shared" si="176"/>
        <v>44316</v>
      </c>
      <c r="N903" s="1062">
        <f t="shared" si="176"/>
        <v>44344</v>
      </c>
      <c r="O903" s="1062">
        <f t="shared" si="176"/>
        <v>44344</v>
      </c>
      <c r="P903" s="1062">
        <f t="shared" si="176"/>
        <v>44428</v>
      </c>
      <c r="Q903" s="1062">
        <f t="shared" si="176"/>
        <v>44460</v>
      </c>
      <c r="R903" s="1062">
        <f t="shared" si="176"/>
        <v>44460</v>
      </c>
      <c r="S903" s="1062">
        <f t="shared" si="176"/>
        <v>44459</v>
      </c>
      <c r="T903" s="1062">
        <f t="shared" si="176"/>
        <v>44459</v>
      </c>
      <c r="U903" s="1062">
        <f t="shared" si="176"/>
        <v>44480</v>
      </c>
      <c r="V903" s="1062">
        <f t="shared" si="176"/>
        <v>44487</v>
      </c>
      <c r="W903" s="1062">
        <f t="shared" si="176"/>
        <v>44490</v>
      </c>
      <c r="X903" s="1062">
        <f t="shared" si="176"/>
        <v>44495</v>
      </c>
      <c r="Y903" s="1063">
        <f t="shared" si="176"/>
        <v>44520</v>
      </c>
      <c r="Z903" s="1064">
        <v>44761</v>
      </c>
      <c r="AA903" s="95"/>
    </row>
    <row r="904" spans="1:27" ht="37.5">
      <c r="A904" s="1869"/>
      <c r="B904" s="1055">
        <f t="shared" si="177"/>
        <v>89</v>
      </c>
      <c r="C904" s="1056" t="str">
        <f t="shared" si="178"/>
        <v>У_К</v>
      </c>
      <c r="D904" s="1057" t="s">
        <v>1669</v>
      </c>
      <c r="E904" s="1058" t="s">
        <v>894</v>
      </c>
      <c r="F904" s="1057" t="s">
        <v>1669</v>
      </c>
      <c r="G904" s="1059" t="s">
        <v>1033</v>
      </c>
      <c r="H904" s="1060" t="s">
        <v>1052</v>
      </c>
      <c r="I904" s="1061"/>
      <c r="J904" s="1062">
        <f t="shared" si="176"/>
        <v>44179</v>
      </c>
      <c r="K904" s="1062">
        <f t="shared" si="176"/>
        <v>44207</v>
      </c>
      <c r="L904" s="1062">
        <f t="shared" si="176"/>
        <v>44256</v>
      </c>
      <c r="M904" s="1062">
        <f t="shared" si="176"/>
        <v>44316</v>
      </c>
      <c r="N904" s="1062">
        <f t="shared" si="176"/>
        <v>44344</v>
      </c>
      <c r="O904" s="1062">
        <f t="shared" si="176"/>
        <v>44344</v>
      </c>
      <c r="P904" s="1062">
        <f t="shared" si="176"/>
        <v>44428</v>
      </c>
      <c r="Q904" s="1062">
        <f t="shared" si="176"/>
        <v>44460</v>
      </c>
      <c r="R904" s="1062">
        <f t="shared" si="176"/>
        <v>44460</v>
      </c>
      <c r="S904" s="1062">
        <f t="shared" si="176"/>
        <v>44459</v>
      </c>
      <c r="T904" s="1062">
        <f t="shared" si="176"/>
        <v>44459</v>
      </c>
      <c r="U904" s="1062">
        <f t="shared" si="176"/>
        <v>44480</v>
      </c>
      <c r="V904" s="1062">
        <f t="shared" si="176"/>
        <v>44487</v>
      </c>
      <c r="W904" s="1062">
        <f t="shared" si="176"/>
        <v>44490</v>
      </c>
      <c r="X904" s="1062">
        <f t="shared" si="176"/>
        <v>44495</v>
      </c>
      <c r="Y904" s="1063">
        <f t="shared" si="176"/>
        <v>44520</v>
      </c>
      <c r="Z904" s="1064">
        <v>44761</v>
      </c>
      <c r="AA904" s="95"/>
    </row>
    <row r="905" spans="1:27" ht="37.5">
      <c r="A905" s="1869"/>
      <c r="B905" s="1055">
        <f t="shared" si="177"/>
        <v>89</v>
      </c>
      <c r="C905" s="1056" t="str">
        <f t="shared" si="178"/>
        <v>У_К</v>
      </c>
      <c r="D905" s="1057" t="s">
        <v>1669</v>
      </c>
      <c r="E905" s="1058" t="s">
        <v>895</v>
      </c>
      <c r="F905" s="1057" t="s">
        <v>1669</v>
      </c>
      <c r="G905" s="1059" t="s">
        <v>1033</v>
      </c>
      <c r="H905" s="1060" t="s">
        <v>1052</v>
      </c>
      <c r="I905" s="1061"/>
      <c r="J905" s="1062">
        <f t="shared" si="176"/>
        <v>44179</v>
      </c>
      <c r="K905" s="1062">
        <f t="shared" si="176"/>
        <v>44207</v>
      </c>
      <c r="L905" s="1062">
        <f t="shared" si="176"/>
        <v>44256</v>
      </c>
      <c r="M905" s="1062">
        <f t="shared" si="176"/>
        <v>44316</v>
      </c>
      <c r="N905" s="1062">
        <f t="shared" si="176"/>
        <v>44344</v>
      </c>
      <c r="O905" s="1062">
        <f t="shared" si="176"/>
        <v>44344</v>
      </c>
      <c r="P905" s="1062">
        <f t="shared" si="176"/>
        <v>44428</v>
      </c>
      <c r="Q905" s="1062">
        <f t="shared" si="176"/>
        <v>44460</v>
      </c>
      <c r="R905" s="1062">
        <f t="shared" si="176"/>
        <v>44460</v>
      </c>
      <c r="S905" s="1062">
        <f t="shared" si="176"/>
        <v>44459</v>
      </c>
      <c r="T905" s="1062">
        <f t="shared" si="176"/>
        <v>44459</v>
      </c>
      <c r="U905" s="1062">
        <f t="shared" si="176"/>
        <v>44480</v>
      </c>
      <c r="V905" s="1062">
        <f t="shared" si="176"/>
        <v>44487</v>
      </c>
      <c r="W905" s="1062">
        <f t="shared" si="176"/>
        <v>44490</v>
      </c>
      <c r="X905" s="1062">
        <f t="shared" si="176"/>
        <v>44495</v>
      </c>
      <c r="Y905" s="1063">
        <f t="shared" si="176"/>
        <v>44520</v>
      </c>
      <c r="Z905" s="1064">
        <v>44761</v>
      </c>
      <c r="AA905" s="95"/>
    </row>
    <row r="906" spans="1:27" ht="37.5">
      <c r="A906" s="1869"/>
      <c r="B906" s="1055">
        <f t="shared" si="177"/>
        <v>89</v>
      </c>
      <c r="C906" s="1056" t="str">
        <f t="shared" si="178"/>
        <v>У_К</v>
      </c>
      <c r="D906" s="1057" t="s">
        <v>1669</v>
      </c>
      <c r="E906" s="1058" t="s">
        <v>238</v>
      </c>
      <c r="F906" s="1057" t="s">
        <v>1669</v>
      </c>
      <c r="G906" s="1059" t="s">
        <v>1033</v>
      </c>
      <c r="H906" s="1060" t="s">
        <v>1052</v>
      </c>
      <c r="I906" s="1061"/>
      <c r="J906" s="1062">
        <f t="shared" si="176"/>
        <v>44179</v>
      </c>
      <c r="K906" s="1062">
        <f t="shared" si="176"/>
        <v>44207</v>
      </c>
      <c r="L906" s="1062">
        <f t="shared" si="176"/>
        <v>44256</v>
      </c>
      <c r="M906" s="1062">
        <f t="shared" si="176"/>
        <v>44316</v>
      </c>
      <c r="N906" s="1062">
        <f t="shared" si="176"/>
        <v>44344</v>
      </c>
      <c r="O906" s="1062">
        <f t="shared" si="176"/>
        <v>44344</v>
      </c>
      <c r="P906" s="1062">
        <f t="shared" si="176"/>
        <v>44428</v>
      </c>
      <c r="Q906" s="1062">
        <f t="shared" si="176"/>
        <v>44460</v>
      </c>
      <c r="R906" s="1062">
        <f t="shared" si="176"/>
        <v>44460</v>
      </c>
      <c r="S906" s="1062">
        <f t="shared" si="176"/>
        <v>44459</v>
      </c>
      <c r="T906" s="1062">
        <f t="shared" si="176"/>
        <v>44459</v>
      </c>
      <c r="U906" s="1062">
        <f t="shared" si="176"/>
        <v>44480</v>
      </c>
      <c r="V906" s="1062">
        <f t="shared" si="176"/>
        <v>44487</v>
      </c>
      <c r="W906" s="1062">
        <f t="shared" si="176"/>
        <v>44490</v>
      </c>
      <c r="X906" s="1062">
        <f t="shared" si="176"/>
        <v>44495</v>
      </c>
      <c r="Y906" s="1063">
        <f t="shared" si="176"/>
        <v>44520</v>
      </c>
      <c r="Z906" s="1064">
        <v>44761</v>
      </c>
      <c r="AA906" s="95"/>
    </row>
    <row r="907" spans="1:27" ht="37.5">
      <c r="A907" s="1869"/>
      <c r="B907" s="1055">
        <f t="shared" si="177"/>
        <v>89</v>
      </c>
      <c r="C907" s="1056" t="str">
        <f t="shared" si="178"/>
        <v>У_К</v>
      </c>
      <c r="D907" s="1057" t="s">
        <v>1669</v>
      </c>
      <c r="E907" s="1058" t="s">
        <v>240</v>
      </c>
      <c r="F907" s="1057" t="s">
        <v>1669</v>
      </c>
      <c r="G907" s="1059" t="s">
        <v>1033</v>
      </c>
      <c r="H907" s="1060" t="s">
        <v>1052</v>
      </c>
      <c r="I907" s="1061"/>
      <c r="J907" s="1062">
        <f t="shared" si="176"/>
        <v>44179</v>
      </c>
      <c r="K907" s="1062">
        <f t="shared" si="176"/>
        <v>44207</v>
      </c>
      <c r="L907" s="1062">
        <f t="shared" si="176"/>
        <v>44256</v>
      </c>
      <c r="M907" s="1062">
        <f t="shared" si="176"/>
        <v>44316</v>
      </c>
      <c r="N907" s="1062">
        <f t="shared" si="176"/>
        <v>44344</v>
      </c>
      <c r="O907" s="1062">
        <f t="shared" si="176"/>
        <v>44344</v>
      </c>
      <c r="P907" s="1062">
        <f t="shared" si="176"/>
        <v>44428</v>
      </c>
      <c r="Q907" s="1062">
        <f t="shared" si="176"/>
        <v>44460</v>
      </c>
      <c r="R907" s="1062">
        <f t="shared" si="176"/>
        <v>44460</v>
      </c>
      <c r="S907" s="1062">
        <f t="shared" si="176"/>
        <v>44459</v>
      </c>
      <c r="T907" s="1062">
        <f t="shared" si="176"/>
        <v>44459</v>
      </c>
      <c r="U907" s="1062">
        <f t="shared" si="176"/>
        <v>44480</v>
      </c>
      <c r="V907" s="1062">
        <f t="shared" si="176"/>
        <v>44487</v>
      </c>
      <c r="W907" s="1062">
        <f t="shared" si="176"/>
        <v>44490</v>
      </c>
      <c r="X907" s="1062">
        <f t="shared" si="176"/>
        <v>44495</v>
      </c>
      <c r="Y907" s="1063">
        <f t="shared" si="176"/>
        <v>44520</v>
      </c>
      <c r="Z907" s="1064">
        <v>44761</v>
      </c>
      <c r="AA907" s="95"/>
    </row>
    <row r="908" spans="1:27" ht="37.5">
      <c r="A908" s="1869"/>
      <c r="B908" s="1055">
        <f t="shared" si="177"/>
        <v>89</v>
      </c>
      <c r="C908" s="1056" t="str">
        <f t="shared" si="178"/>
        <v>У_К</v>
      </c>
      <c r="D908" s="1057" t="s">
        <v>1669</v>
      </c>
      <c r="E908" s="1058" t="s">
        <v>242</v>
      </c>
      <c r="F908" s="1057" t="s">
        <v>1669</v>
      </c>
      <c r="G908" s="1059" t="s">
        <v>1033</v>
      </c>
      <c r="H908" s="1060" t="s">
        <v>1052</v>
      </c>
      <c r="I908" s="1061"/>
      <c r="J908" s="1062">
        <f t="shared" ref="J908:Y922" si="179">J$867</f>
        <v>44179</v>
      </c>
      <c r="K908" s="1062">
        <f t="shared" si="179"/>
        <v>44207</v>
      </c>
      <c r="L908" s="1062">
        <f t="shared" si="179"/>
        <v>44256</v>
      </c>
      <c r="M908" s="1062">
        <f t="shared" si="179"/>
        <v>44316</v>
      </c>
      <c r="N908" s="1062">
        <f t="shared" si="179"/>
        <v>44344</v>
      </c>
      <c r="O908" s="1062">
        <f t="shared" si="179"/>
        <v>44344</v>
      </c>
      <c r="P908" s="1062">
        <f t="shared" si="179"/>
        <v>44428</v>
      </c>
      <c r="Q908" s="1062">
        <f t="shared" si="179"/>
        <v>44460</v>
      </c>
      <c r="R908" s="1062">
        <f t="shared" si="179"/>
        <v>44460</v>
      </c>
      <c r="S908" s="1062">
        <f t="shared" si="179"/>
        <v>44459</v>
      </c>
      <c r="T908" s="1062">
        <f t="shared" si="179"/>
        <v>44459</v>
      </c>
      <c r="U908" s="1062">
        <f t="shared" si="179"/>
        <v>44480</v>
      </c>
      <c r="V908" s="1062">
        <f t="shared" si="179"/>
        <v>44487</v>
      </c>
      <c r="W908" s="1062">
        <f t="shared" si="179"/>
        <v>44490</v>
      </c>
      <c r="X908" s="1062">
        <f t="shared" si="179"/>
        <v>44495</v>
      </c>
      <c r="Y908" s="1063">
        <f t="shared" si="179"/>
        <v>44520</v>
      </c>
      <c r="Z908" s="1064">
        <v>44761</v>
      </c>
      <c r="AA908" s="95"/>
    </row>
    <row r="909" spans="1:27" ht="37.5">
      <c r="A909" s="1869"/>
      <c r="B909" s="1055">
        <f t="shared" si="177"/>
        <v>89</v>
      </c>
      <c r="C909" s="1056" t="str">
        <f t="shared" si="178"/>
        <v>У_К</v>
      </c>
      <c r="D909" s="1057" t="s">
        <v>1669</v>
      </c>
      <c r="E909" s="1058" t="s">
        <v>244</v>
      </c>
      <c r="F909" s="1057" t="s">
        <v>1669</v>
      </c>
      <c r="G909" s="1059" t="s">
        <v>1033</v>
      </c>
      <c r="H909" s="1060" t="s">
        <v>1052</v>
      </c>
      <c r="I909" s="1061"/>
      <c r="J909" s="1062">
        <f t="shared" si="179"/>
        <v>44179</v>
      </c>
      <c r="K909" s="1062">
        <f t="shared" si="179"/>
        <v>44207</v>
      </c>
      <c r="L909" s="1062">
        <f t="shared" si="179"/>
        <v>44256</v>
      </c>
      <c r="M909" s="1062">
        <f t="shared" si="179"/>
        <v>44316</v>
      </c>
      <c r="N909" s="1062">
        <f t="shared" si="179"/>
        <v>44344</v>
      </c>
      <c r="O909" s="1062">
        <f t="shared" si="179"/>
        <v>44344</v>
      </c>
      <c r="P909" s="1062">
        <f t="shared" si="179"/>
        <v>44428</v>
      </c>
      <c r="Q909" s="1062">
        <f t="shared" si="179"/>
        <v>44460</v>
      </c>
      <c r="R909" s="1062">
        <f t="shared" si="179"/>
        <v>44460</v>
      </c>
      <c r="S909" s="1062">
        <f t="shared" si="179"/>
        <v>44459</v>
      </c>
      <c r="T909" s="1062">
        <f t="shared" si="179"/>
        <v>44459</v>
      </c>
      <c r="U909" s="1062">
        <f t="shared" si="179"/>
        <v>44480</v>
      </c>
      <c r="V909" s="1062">
        <f t="shared" si="179"/>
        <v>44487</v>
      </c>
      <c r="W909" s="1062">
        <f t="shared" si="179"/>
        <v>44490</v>
      </c>
      <c r="X909" s="1062">
        <f t="shared" si="179"/>
        <v>44495</v>
      </c>
      <c r="Y909" s="1063">
        <f t="shared" si="179"/>
        <v>44520</v>
      </c>
      <c r="Z909" s="1064">
        <v>44761</v>
      </c>
      <c r="AA909" s="95"/>
    </row>
    <row r="910" spans="1:27">
      <c r="A910" s="1869"/>
      <c r="B910" s="1055">
        <f t="shared" si="177"/>
        <v>89</v>
      </c>
      <c r="C910" s="1056" t="str">
        <f t="shared" si="178"/>
        <v>У_К</v>
      </c>
      <c r="D910" s="1057" t="s">
        <v>1669</v>
      </c>
      <c r="E910" s="1058" t="s">
        <v>586</v>
      </c>
      <c r="F910" s="1057" t="s">
        <v>1669</v>
      </c>
      <c r="G910" s="1059" t="s">
        <v>1033</v>
      </c>
      <c r="H910" s="1060" t="s">
        <v>1053</v>
      </c>
      <c r="I910" s="1061"/>
      <c r="J910" s="1062">
        <f t="shared" si="179"/>
        <v>44179</v>
      </c>
      <c r="K910" s="1062">
        <f t="shared" si="179"/>
        <v>44207</v>
      </c>
      <c r="L910" s="1062">
        <f t="shared" si="179"/>
        <v>44256</v>
      </c>
      <c r="M910" s="1062">
        <f t="shared" si="179"/>
        <v>44316</v>
      </c>
      <c r="N910" s="1062">
        <f t="shared" si="179"/>
        <v>44344</v>
      </c>
      <c r="O910" s="1062">
        <f t="shared" si="179"/>
        <v>44344</v>
      </c>
      <c r="P910" s="1062">
        <f t="shared" si="179"/>
        <v>44428</v>
      </c>
      <c r="Q910" s="1062">
        <f t="shared" si="179"/>
        <v>44460</v>
      </c>
      <c r="R910" s="1062">
        <f t="shared" si="179"/>
        <v>44460</v>
      </c>
      <c r="S910" s="1062">
        <f t="shared" si="179"/>
        <v>44459</v>
      </c>
      <c r="T910" s="1062">
        <f t="shared" si="179"/>
        <v>44459</v>
      </c>
      <c r="U910" s="1062">
        <f t="shared" si="179"/>
        <v>44480</v>
      </c>
      <c r="V910" s="1062">
        <f t="shared" si="179"/>
        <v>44487</v>
      </c>
      <c r="W910" s="1062">
        <f t="shared" si="179"/>
        <v>44490</v>
      </c>
      <c r="X910" s="1062">
        <f t="shared" si="179"/>
        <v>44495</v>
      </c>
      <c r="Y910" s="1063">
        <f t="shared" si="179"/>
        <v>44520</v>
      </c>
      <c r="Z910" s="1064">
        <v>45111</v>
      </c>
      <c r="AA910" s="95"/>
    </row>
    <row r="911" spans="1:27" ht="37.5">
      <c r="A911" s="1869"/>
      <c r="B911" s="1055">
        <f t="shared" si="177"/>
        <v>89</v>
      </c>
      <c r="C911" s="1056" t="str">
        <f t="shared" si="178"/>
        <v>У_К</v>
      </c>
      <c r="D911" s="1057" t="s">
        <v>1669</v>
      </c>
      <c r="E911" s="1058" t="s">
        <v>806</v>
      </c>
      <c r="F911" s="1057" t="s">
        <v>1669</v>
      </c>
      <c r="G911" s="1059" t="s">
        <v>1033</v>
      </c>
      <c r="H911" s="1060" t="s">
        <v>1054</v>
      </c>
      <c r="I911" s="1061"/>
      <c r="J911" s="1062">
        <f t="shared" si="179"/>
        <v>44179</v>
      </c>
      <c r="K911" s="1062">
        <f t="shared" si="179"/>
        <v>44207</v>
      </c>
      <c r="L911" s="1062">
        <f t="shared" si="179"/>
        <v>44256</v>
      </c>
      <c r="M911" s="1062">
        <f t="shared" si="179"/>
        <v>44316</v>
      </c>
      <c r="N911" s="1062">
        <f t="shared" si="179"/>
        <v>44344</v>
      </c>
      <c r="O911" s="1062">
        <f t="shared" si="179"/>
        <v>44344</v>
      </c>
      <c r="P911" s="1062">
        <f t="shared" si="179"/>
        <v>44428</v>
      </c>
      <c r="Q911" s="1062">
        <f t="shared" si="179"/>
        <v>44460</v>
      </c>
      <c r="R911" s="1062">
        <f t="shared" si="179"/>
        <v>44460</v>
      </c>
      <c r="S911" s="1062">
        <f t="shared" si="179"/>
        <v>44459</v>
      </c>
      <c r="T911" s="1062">
        <f t="shared" si="179"/>
        <v>44459</v>
      </c>
      <c r="U911" s="1062">
        <f t="shared" si="179"/>
        <v>44480</v>
      </c>
      <c r="V911" s="1062">
        <f t="shared" si="179"/>
        <v>44487</v>
      </c>
      <c r="W911" s="1062">
        <f t="shared" si="179"/>
        <v>44490</v>
      </c>
      <c r="X911" s="1062">
        <f t="shared" si="179"/>
        <v>44495</v>
      </c>
      <c r="Y911" s="1063">
        <f t="shared" si="179"/>
        <v>44520</v>
      </c>
      <c r="Z911" s="1064">
        <v>45483</v>
      </c>
      <c r="AA911" s="95"/>
    </row>
    <row r="912" spans="1:27" ht="37.5">
      <c r="A912" s="1869"/>
      <c r="B912" s="1055">
        <f t="shared" si="177"/>
        <v>89</v>
      </c>
      <c r="C912" s="1056" t="str">
        <f t="shared" si="178"/>
        <v>У_К</v>
      </c>
      <c r="D912" s="1057" t="s">
        <v>1669</v>
      </c>
      <c r="E912" s="1058" t="s">
        <v>808</v>
      </c>
      <c r="F912" s="1057" t="s">
        <v>1669</v>
      </c>
      <c r="G912" s="1059" t="s">
        <v>1033</v>
      </c>
      <c r="H912" s="1060" t="s">
        <v>1054</v>
      </c>
      <c r="I912" s="1061"/>
      <c r="J912" s="1062">
        <f t="shared" si="179"/>
        <v>44179</v>
      </c>
      <c r="K912" s="1062">
        <f t="shared" si="179"/>
        <v>44207</v>
      </c>
      <c r="L912" s="1062">
        <f t="shared" si="179"/>
        <v>44256</v>
      </c>
      <c r="M912" s="1062">
        <f t="shared" si="179"/>
        <v>44316</v>
      </c>
      <c r="N912" s="1062">
        <f t="shared" si="179"/>
        <v>44344</v>
      </c>
      <c r="O912" s="1062">
        <f t="shared" si="179"/>
        <v>44344</v>
      </c>
      <c r="P912" s="1062">
        <f t="shared" si="179"/>
        <v>44428</v>
      </c>
      <c r="Q912" s="1062">
        <f t="shared" si="179"/>
        <v>44460</v>
      </c>
      <c r="R912" s="1062">
        <f t="shared" si="179"/>
        <v>44460</v>
      </c>
      <c r="S912" s="1062">
        <f t="shared" si="179"/>
        <v>44459</v>
      </c>
      <c r="T912" s="1062">
        <f t="shared" si="179"/>
        <v>44459</v>
      </c>
      <c r="U912" s="1062">
        <f t="shared" si="179"/>
        <v>44480</v>
      </c>
      <c r="V912" s="1062">
        <f t="shared" si="179"/>
        <v>44487</v>
      </c>
      <c r="W912" s="1062">
        <f t="shared" si="179"/>
        <v>44490</v>
      </c>
      <c r="X912" s="1062">
        <f t="shared" si="179"/>
        <v>44495</v>
      </c>
      <c r="Y912" s="1063">
        <f t="shared" si="179"/>
        <v>44520</v>
      </c>
      <c r="Z912" s="1064">
        <v>45483</v>
      </c>
      <c r="AA912" s="95"/>
    </row>
    <row r="913" spans="1:27" ht="37.5">
      <c r="A913" s="1869"/>
      <c r="B913" s="1055">
        <f t="shared" si="177"/>
        <v>89</v>
      </c>
      <c r="C913" s="1056" t="str">
        <f t="shared" si="178"/>
        <v>У_К</v>
      </c>
      <c r="D913" s="1057" t="s">
        <v>1669</v>
      </c>
      <c r="E913" s="1058" t="s">
        <v>809</v>
      </c>
      <c r="F913" s="1057" t="s">
        <v>1669</v>
      </c>
      <c r="G913" s="1059" t="s">
        <v>1033</v>
      </c>
      <c r="H913" s="1060" t="s">
        <v>1054</v>
      </c>
      <c r="I913" s="1061"/>
      <c r="J913" s="1062">
        <f t="shared" si="179"/>
        <v>44179</v>
      </c>
      <c r="K913" s="1062">
        <f t="shared" si="179"/>
        <v>44207</v>
      </c>
      <c r="L913" s="1062">
        <f t="shared" si="179"/>
        <v>44256</v>
      </c>
      <c r="M913" s="1062">
        <f t="shared" si="179"/>
        <v>44316</v>
      </c>
      <c r="N913" s="1062">
        <f t="shared" si="179"/>
        <v>44344</v>
      </c>
      <c r="O913" s="1062">
        <f t="shared" si="179"/>
        <v>44344</v>
      </c>
      <c r="P913" s="1062">
        <f t="shared" si="179"/>
        <v>44428</v>
      </c>
      <c r="Q913" s="1062">
        <f t="shared" si="179"/>
        <v>44460</v>
      </c>
      <c r="R913" s="1062">
        <f t="shared" si="179"/>
        <v>44460</v>
      </c>
      <c r="S913" s="1062">
        <f t="shared" si="179"/>
        <v>44459</v>
      </c>
      <c r="T913" s="1062">
        <f t="shared" si="179"/>
        <v>44459</v>
      </c>
      <c r="U913" s="1062">
        <f t="shared" si="179"/>
        <v>44480</v>
      </c>
      <c r="V913" s="1062">
        <f t="shared" si="179"/>
        <v>44487</v>
      </c>
      <c r="W913" s="1062">
        <f t="shared" si="179"/>
        <v>44490</v>
      </c>
      <c r="X913" s="1062">
        <f t="shared" si="179"/>
        <v>44495</v>
      </c>
      <c r="Y913" s="1063">
        <f t="shared" si="179"/>
        <v>44520</v>
      </c>
      <c r="Z913" s="1064">
        <v>45483</v>
      </c>
      <c r="AA913" s="95"/>
    </row>
    <row r="914" spans="1:27" ht="37.5">
      <c r="A914" s="1869"/>
      <c r="B914" s="1055">
        <f t="shared" si="177"/>
        <v>89</v>
      </c>
      <c r="C914" s="1056" t="str">
        <f t="shared" si="178"/>
        <v>У_К</v>
      </c>
      <c r="D914" s="1057" t="s">
        <v>1669</v>
      </c>
      <c r="E914" s="1058" t="s">
        <v>810</v>
      </c>
      <c r="F914" s="1057" t="s">
        <v>1669</v>
      </c>
      <c r="G914" s="1059" t="s">
        <v>1033</v>
      </c>
      <c r="H914" s="1060" t="s">
        <v>1054</v>
      </c>
      <c r="I914" s="1061"/>
      <c r="J914" s="1062">
        <f t="shared" si="179"/>
        <v>44179</v>
      </c>
      <c r="K914" s="1062">
        <f t="shared" si="179"/>
        <v>44207</v>
      </c>
      <c r="L914" s="1062">
        <f t="shared" si="179"/>
        <v>44256</v>
      </c>
      <c r="M914" s="1062">
        <f t="shared" si="179"/>
        <v>44316</v>
      </c>
      <c r="N914" s="1062">
        <f t="shared" si="179"/>
        <v>44344</v>
      </c>
      <c r="O914" s="1062">
        <f t="shared" si="179"/>
        <v>44344</v>
      </c>
      <c r="P914" s="1062">
        <f t="shared" si="179"/>
        <v>44428</v>
      </c>
      <c r="Q914" s="1062">
        <f t="shared" si="179"/>
        <v>44460</v>
      </c>
      <c r="R914" s="1062">
        <f t="shared" si="179"/>
        <v>44460</v>
      </c>
      <c r="S914" s="1062">
        <f t="shared" si="179"/>
        <v>44459</v>
      </c>
      <c r="T914" s="1062">
        <f t="shared" si="179"/>
        <v>44459</v>
      </c>
      <c r="U914" s="1062">
        <f t="shared" si="179"/>
        <v>44480</v>
      </c>
      <c r="V914" s="1062">
        <f t="shared" si="179"/>
        <v>44487</v>
      </c>
      <c r="W914" s="1062">
        <f t="shared" si="179"/>
        <v>44490</v>
      </c>
      <c r="X914" s="1062">
        <f t="shared" si="179"/>
        <v>44495</v>
      </c>
      <c r="Y914" s="1063">
        <f t="shared" si="179"/>
        <v>44520</v>
      </c>
      <c r="Z914" s="1064">
        <v>45483</v>
      </c>
      <c r="AA914" s="95"/>
    </row>
    <row r="915" spans="1:27" ht="37.5">
      <c r="A915" s="1869"/>
      <c r="B915" s="1055">
        <f t="shared" si="177"/>
        <v>89</v>
      </c>
      <c r="C915" s="1056" t="str">
        <f t="shared" si="178"/>
        <v>У_К</v>
      </c>
      <c r="D915" s="1057" t="s">
        <v>1669</v>
      </c>
      <c r="E915" s="1058" t="s">
        <v>364</v>
      </c>
      <c r="F915" s="1057" t="s">
        <v>1669</v>
      </c>
      <c r="G915" s="1059" t="s">
        <v>1033</v>
      </c>
      <c r="H915" s="1060" t="s">
        <v>1055</v>
      </c>
      <c r="I915" s="1061"/>
      <c r="J915" s="1062">
        <f t="shared" si="179"/>
        <v>44179</v>
      </c>
      <c r="K915" s="1062">
        <f t="shared" si="179"/>
        <v>44207</v>
      </c>
      <c r="L915" s="1062">
        <f t="shared" si="179"/>
        <v>44256</v>
      </c>
      <c r="M915" s="1062">
        <f t="shared" si="179"/>
        <v>44316</v>
      </c>
      <c r="N915" s="1062">
        <f t="shared" si="179"/>
        <v>44344</v>
      </c>
      <c r="O915" s="1062">
        <f t="shared" si="179"/>
        <v>44344</v>
      </c>
      <c r="P915" s="1062">
        <f t="shared" si="179"/>
        <v>44428</v>
      </c>
      <c r="Q915" s="1062">
        <f t="shared" si="179"/>
        <v>44460</v>
      </c>
      <c r="R915" s="1062">
        <f t="shared" si="179"/>
        <v>44460</v>
      </c>
      <c r="S915" s="1062">
        <f t="shared" si="179"/>
        <v>44459</v>
      </c>
      <c r="T915" s="1062">
        <f t="shared" si="179"/>
        <v>44459</v>
      </c>
      <c r="U915" s="1062">
        <f t="shared" si="179"/>
        <v>44480</v>
      </c>
      <c r="V915" s="1062">
        <f t="shared" si="179"/>
        <v>44487</v>
      </c>
      <c r="W915" s="1062">
        <f t="shared" si="179"/>
        <v>44490</v>
      </c>
      <c r="X915" s="1062">
        <f t="shared" si="179"/>
        <v>44495</v>
      </c>
      <c r="Y915" s="1063">
        <f t="shared" si="179"/>
        <v>44520</v>
      </c>
      <c r="Z915" s="1064">
        <v>44704</v>
      </c>
      <c r="AA915" s="95"/>
    </row>
    <row r="916" spans="1:27" ht="37.5">
      <c r="A916" s="1869"/>
      <c r="B916" s="1055">
        <f t="shared" si="177"/>
        <v>89</v>
      </c>
      <c r="C916" s="1056" t="str">
        <f t="shared" si="178"/>
        <v>У_К</v>
      </c>
      <c r="D916" s="1057" t="s">
        <v>1669</v>
      </c>
      <c r="E916" s="1058" t="s">
        <v>366</v>
      </c>
      <c r="F916" s="1057" t="s">
        <v>1669</v>
      </c>
      <c r="G916" s="1059" t="s">
        <v>1033</v>
      </c>
      <c r="H916" s="1060" t="s">
        <v>1055</v>
      </c>
      <c r="I916" s="1061"/>
      <c r="J916" s="1062">
        <f t="shared" si="179"/>
        <v>44179</v>
      </c>
      <c r="K916" s="1062">
        <f t="shared" si="179"/>
        <v>44207</v>
      </c>
      <c r="L916" s="1062">
        <f t="shared" si="179"/>
        <v>44256</v>
      </c>
      <c r="M916" s="1062">
        <f t="shared" si="179"/>
        <v>44316</v>
      </c>
      <c r="N916" s="1062">
        <f t="shared" si="179"/>
        <v>44344</v>
      </c>
      <c r="O916" s="1062">
        <f t="shared" si="179"/>
        <v>44344</v>
      </c>
      <c r="P916" s="1062">
        <f t="shared" si="179"/>
        <v>44428</v>
      </c>
      <c r="Q916" s="1062">
        <f t="shared" si="179"/>
        <v>44460</v>
      </c>
      <c r="R916" s="1062">
        <f t="shared" si="179"/>
        <v>44460</v>
      </c>
      <c r="S916" s="1062">
        <f t="shared" si="179"/>
        <v>44459</v>
      </c>
      <c r="T916" s="1062">
        <f t="shared" si="179"/>
        <v>44459</v>
      </c>
      <c r="U916" s="1062">
        <f t="shared" si="179"/>
        <v>44480</v>
      </c>
      <c r="V916" s="1062">
        <f t="shared" si="179"/>
        <v>44487</v>
      </c>
      <c r="W916" s="1062">
        <f t="shared" si="179"/>
        <v>44490</v>
      </c>
      <c r="X916" s="1062">
        <f t="shared" si="179"/>
        <v>44495</v>
      </c>
      <c r="Y916" s="1063">
        <f t="shared" si="179"/>
        <v>44520</v>
      </c>
      <c r="Z916" s="1064">
        <v>44704</v>
      </c>
      <c r="AA916" s="95"/>
    </row>
    <row r="917" spans="1:27" ht="37.5">
      <c r="A917" s="1869"/>
      <c r="B917" s="1055">
        <f t="shared" si="177"/>
        <v>89</v>
      </c>
      <c r="C917" s="1056" t="str">
        <f t="shared" si="178"/>
        <v>У_К</v>
      </c>
      <c r="D917" s="1057" t="s">
        <v>1669</v>
      </c>
      <c r="E917" s="1058" t="s">
        <v>368</v>
      </c>
      <c r="F917" s="1057" t="s">
        <v>1669</v>
      </c>
      <c r="G917" s="1059" t="s">
        <v>1033</v>
      </c>
      <c r="H917" s="1060" t="s">
        <v>1055</v>
      </c>
      <c r="I917" s="1061"/>
      <c r="J917" s="1062">
        <f t="shared" si="179"/>
        <v>44179</v>
      </c>
      <c r="K917" s="1062">
        <f t="shared" si="179"/>
        <v>44207</v>
      </c>
      <c r="L917" s="1062">
        <f t="shared" si="179"/>
        <v>44256</v>
      </c>
      <c r="M917" s="1062">
        <f t="shared" si="179"/>
        <v>44316</v>
      </c>
      <c r="N917" s="1062">
        <f t="shared" si="179"/>
        <v>44344</v>
      </c>
      <c r="O917" s="1062">
        <f t="shared" si="179"/>
        <v>44344</v>
      </c>
      <c r="P917" s="1062">
        <f t="shared" si="179"/>
        <v>44428</v>
      </c>
      <c r="Q917" s="1062">
        <f t="shared" si="179"/>
        <v>44460</v>
      </c>
      <c r="R917" s="1062">
        <f t="shared" si="179"/>
        <v>44460</v>
      </c>
      <c r="S917" s="1062">
        <f t="shared" si="179"/>
        <v>44459</v>
      </c>
      <c r="T917" s="1062">
        <f t="shared" si="179"/>
        <v>44459</v>
      </c>
      <c r="U917" s="1062">
        <f t="shared" si="179"/>
        <v>44480</v>
      </c>
      <c r="V917" s="1062">
        <f t="shared" si="179"/>
        <v>44487</v>
      </c>
      <c r="W917" s="1062">
        <f t="shared" si="179"/>
        <v>44490</v>
      </c>
      <c r="X917" s="1062">
        <f t="shared" si="179"/>
        <v>44495</v>
      </c>
      <c r="Y917" s="1063">
        <f t="shared" si="179"/>
        <v>44520</v>
      </c>
      <c r="Z917" s="1064">
        <v>44704</v>
      </c>
      <c r="AA917" s="95"/>
    </row>
    <row r="918" spans="1:27" ht="37.5">
      <c r="A918" s="1869"/>
      <c r="B918" s="1055">
        <f t="shared" si="177"/>
        <v>89</v>
      </c>
      <c r="C918" s="1056" t="str">
        <f t="shared" si="178"/>
        <v>У_К</v>
      </c>
      <c r="D918" s="1057" t="s">
        <v>1669</v>
      </c>
      <c r="E918" s="1058" t="s">
        <v>370</v>
      </c>
      <c r="F918" s="1057" t="s">
        <v>1669</v>
      </c>
      <c r="G918" s="1059" t="s">
        <v>1033</v>
      </c>
      <c r="H918" s="1060" t="s">
        <v>1055</v>
      </c>
      <c r="I918" s="1061"/>
      <c r="J918" s="1062">
        <f t="shared" si="179"/>
        <v>44179</v>
      </c>
      <c r="K918" s="1062">
        <f t="shared" si="179"/>
        <v>44207</v>
      </c>
      <c r="L918" s="1062">
        <f t="shared" si="179"/>
        <v>44256</v>
      </c>
      <c r="M918" s="1062">
        <f t="shared" si="179"/>
        <v>44316</v>
      </c>
      <c r="N918" s="1062">
        <f t="shared" si="179"/>
        <v>44344</v>
      </c>
      <c r="O918" s="1062">
        <f t="shared" si="179"/>
        <v>44344</v>
      </c>
      <c r="P918" s="1062">
        <f t="shared" si="179"/>
        <v>44428</v>
      </c>
      <c r="Q918" s="1062">
        <f t="shared" si="179"/>
        <v>44460</v>
      </c>
      <c r="R918" s="1062">
        <f t="shared" si="179"/>
        <v>44460</v>
      </c>
      <c r="S918" s="1062">
        <f t="shared" si="179"/>
        <v>44459</v>
      </c>
      <c r="T918" s="1062">
        <f t="shared" si="179"/>
        <v>44459</v>
      </c>
      <c r="U918" s="1062">
        <f t="shared" si="179"/>
        <v>44480</v>
      </c>
      <c r="V918" s="1062">
        <f t="shared" si="179"/>
        <v>44487</v>
      </c>
      <c r="W918" s="1062">
        <f t="shared" si="179"/>
        <v>44490</v>
      </c>
      <c r="X918" s="1062">
        <f t="shared" si="179"/>
        <v>44495</v>
      </c>
      <c r="Y918" s="1063">
        <f t="shared" si="179"/>
        <v>44520</v>
      </c>
      <c r="Z918" s="1064">
        <v>44704</v>
      </c>
      <c r="AA918" s="95"/>
    </row>
    <row r="919" spans="1:27" ht="37.5">
      <c r="A919" s="1869"/>
      <c r="B919" s="1055">
        <f t="shared" si="177"/>
        <v>89</v>
      </c>
      <c r="C919" s="1056" t="str">
        <f t="shared" si="178"/>
        <v>У_К</v>
      </c>
      <c r="D919" s="1057" t="s">
        <v>1669</v>
      </c>
      <c r="E919" s="1058" t="s">
        <v>372</v>
      </c>
      <c r="F919" s="1057" t="s">
        <v>1669</v>
      </c>
      <c r="G919" s="1059" t="s">
        <v>1033</v>
      </c>
      <c r="H919" s="1060" t="s">
        <v>1055</v>
      </c>
      <c r="I919" s="1061"/>
      <c r="J919" s="1062">
        <f t="shared" si="179"/>
        <v>44179</v>
      </c>
      <c r="K919" s="1062">
        <f t="shared" si="179"/>
        <v>44207</v>
      </c>
      <c r="L919" s="1062">
        <f t="shared" si="179"/>
        <v>44256</v>
      </c>
      <c r="M919" s="1062">
        <f t="shared" si="179"/>
        <v>44316</v>
      </c>
      <c r="N919" s="1062">
        <f t="shared" si="179"/>
        <v>44344</v>
      </c>
      <c r="O919" s="1062">
        <f t="shared" si="179"/>
        <v>44344</v>
      </c>
      <c r="P919" s="1062">
        <f t="shared" si="179"/>
        <v>44428</v>
      </c>
      <c r="Q919" s="1062">
        <f t="shared" si="179"/>
        <v>44460</v>
      </c>
      <c r="R919" s="1062">
        <f t="shared" si="179"/>
        <v>44460</v>
      </c>
      <c r="S919" s="1062">
        <f t="shared" si="179"/>
        <v>44459</v>
      </c>
      <c r="T919" s="1062">
        <f t="shared" si="179"/>
        <v>44459</v>
      </c>
      <c r="U919" s="1062">
        <f t="shared" si="179"/>
        <v>44480</v>
      </c>
      <c r="V919" s="1062">
        <f t="shared" si="179"/>
        <v>44487</v>
      </c>
      <c r="W919" s="1062">
        <f t="shared" si="179"/>
        <v>44490</v>
      </c>
      <c r="X919" s="1062">
        <f t="shared" si="179"/>
        <v>44495</v>
      </c>
      <c r="Y919" s="1063">
        <f t="shared" si="179"/>
        <v>44520</v>
      </c>
      <c r="Z919" s="1064">
        <v>44704</v>
      </c>
      <c r="AA919" s="95"/>
    </row>
    <row r="920" spans="1:27" ht="37.5">
      <c r="A920" s="1869"/>
      <c r="B920" s="1055">
        <f t="shared" si="177"/>
        <v>89</v>
      </c>
      <c r="C920" s="1056" t="str">
        <f t="shared" si="178"/>
        <v>У_К</v>
      </c>
      <c r="D920" s="1057" t="s">
        <v>1669</v>
      </c>
      <c r="E920" s="1058" t="s">
        <v>374</v>
      </c>
      <c r="F920" s="1057" t="s">
        <v>1669</v>
      </c>
      <c r="G920" s="1059" t="s">
        <v>1033</v>
      </c>
      <c r="H920" s="1060" t="s">
        <v>1055</v>
      </c>
      <c r="I920" s="1061"/>
      <c r="J920" s="1062">
        <f t="shared" si="179"/>
        <v>44179</v>
      </c>
      <c r="K920" s="1062">
        <f t="shared" si="179"/>
        <v>44207</v>
      </c>
      <c r="L920" s="1062">
        <f t="shared" si="179"/>
        <v>44256</v>
      </c>
      <c r="M920" s="1062">
        <f t="shared" si="179"/>
        <v>44316</v>
      </c>
      <c r="N920" s="1062">
        <f t="shared" si="179"/>
        <v>44344</v>
      </c>
      <c r="O920" s="1062">
        <f t="shared" si="179"/>
        <v>44344</v>
      </c>
      <c r="P920" s="1062">
        <f t="shared" si="179"/>
        <v>44428</v>
      </c>
      <c r="Q920" s="1062">
        <f t="shared" si="179"/>
        <v>44460</v>
      </c>
      <c r="R920" s="1062">
        <f t="shared" si="179"/>
        <v>44460</v>
      </c>
      <c r="S920" s="1062">
        <f t="shared" si="179"/>
        <v>44459</v>
      </c>
      <c r="T920" s="1062">
        <f t="shared" si="179"/>
        <v>44459</v>
      </c>
      <c r="U920" s="1062">
        <f t="shared" si="179"/>
        <v>44480</v>
      </c>
      <c r="V920" s="1062">
        <f t="shared" si="179"/>
        <v>44487</v>
      </c>
      <c r="W920" s="1062">
        <f t="shared" si="179"/>
        <v>44490</v>
      </c>
      <c r="X920" s="1062">
        <f t="shared" si="179"/>
        <v>44495</v>
      </c>
      <c r="Y920" s="1063">
        <f t="shared" si="179"/>
        <v>44520</v>
      </c>
      <c r="Z920" s="1064">
        <v>44704</v>
      </c>
      <c r="AA920" s="95"/>
    </row>
    <row r="921" spans="1:27" ht="37.5">
      <c r="A921" s="1869"/>
      <c r="B921" s="1055">
        <f t="shared" si="177"/>
        <v>89</v>
      </c>
      <c r="C921" s="1056" t="str">
        <f t="shared" si="178"/>
        <v>У_К</v>
      </c>
      <c r="D921" s="1057" t="s">
        <v>1669</v>
      </c>
      <c r="E921" s="1058" t="s">
        <v>376</v>
      </c>
      <c r="F921" s="1057" t="s">
        <v>1669</v>
      </c>
      <c r="G921" s="1059" t="s">
        <v>1033</v>
      </c>
      <c r="H921" s="1060" t="s">
        <v>1055</v>
      </c>
      <c r="I921" s="1061"/>
      <c r="J921" s="1062">
        <f t="shared" si="179"/>
        <v>44179</v>
      </c>
      <c r="K921" s="1062">
        <f t="shared" si="179"/>
        <v>44207</v>
      </c>
      <c r="L921" s="1062">
        <f t="shared" si="179"/>
        <v>44256</v>
      </c>
      <c r="M921" s="1062">
        <f t="shared" si="179"/>
        <v>44316</v>
      </c>
      <c r="N921" s="1062">
        <f t="shared" si="179"/>
        <v>44344</v>
      </c>
      <c r="O921" s="1062">
        <f t="shared" si="179"/>
        <v>44344</v>
      </c>
      <c r="P921" s="1062">
        <f t="shared" si="179"/>
        <v>44428</v>
      </c>
      <c r="Q921" s="1062">
        <f t="shared" si="179"/>
        <v>44460</v>
      </c>
      <c r="R921" s="1062">
        <f t="shared" si="179"/>
        <v>44460</v>
      </c>
      <c r="S921" s="1062">
        <f t="shared" si="179"/>
        <v>44459</v>
      </c>
      <c r="T921" s="1062">
        <f t="shared" si="179"/>
        <v>44459</v>
      </c>
      <c r="U921" s="1062">
        <f t="shared" si="179"/>
        <v>44480</v>
      </c>
      <c r="V921" s="1062">
        <f t="shared" si="179"/>
        <v>44487</v>
      </c>
      <c r="W921" s="1062">
        <f t="shared" si="179"/>
        <v>44490</v>
      </c>
      <c r="X921" s="1062">
        <f t="shared" si="179"/>
        <v>44495</v>
      </c>
      <c r="Y921" s="1063">
        <f t="shared" si="179"/>
        <v>44520</v>
      </c>
      <c r="Z921" s="1064">
        <v>44704</v>
      </c>
      <c r="AA921" s="95"/>
    </row>
    <row r="922" spans="1:27" ht="37.5">
      <c r="A922" s="1869"/>
      <c r="B922" s="1065">
        <f t="shared" si="177"/>
        <v>89</v>
      </c>
      <c r="C922" s="1066" t="str">
        <f t="shared" si="178"/>
        <v>У_К</v>
      </c>
      <c r="D922" s="1067" t="s">
        <v>1669</v>
      </c>
      <c r="E922" s="1068" t="s">
        <v>378</v>
      </c>
      <c r="F922" s="1067" t="s">
        <v>1669</v>
      </c>
      <c r="G922" s="1069" t="s">
        <v>1033</v>
      </c>
      <c r="H922" s="1070" t="s">
        <v>1055</v>
      </c>
      <c r="I922" s="1071"/>
      <c r="J922" s="1072">
        <f t="shared" si="179"/>
        <v>44179</v>
      </c>
      <c r="K922" s="1072">
        <f t="shared" si="179"/>
        <v>44207</v>
      </c>
      <c r="L922" s="1072">
        <f t="shared" si="179"/>
        <v>44256</v>
      </c>
      <c r="M922" s="1072">
        <f t="shared" si="179"/>
        <v>44316</v>
      </c>
      <c r="N922" s="1072">
        <f t="shared" si="179"/>
        <v>44344</v>
      </c>
      <c r="O922" s="1072">
        <f t="shared" si="179"/>
        <v>44344</v>
      </c>
      <c r="P922" s="1072">
        <f t="shared" si="179"/>
        <v>44428</v>
      </c>
      <c r="Q922" s="1072">
        <f t="shared" si="179"/>
        <v>44460</v>
      </c>
      <c r="R922" s="1072">
        <f t="shared" si="179"/>
        <v>44460</v>
      </c>
      <c r="S922" s="1072">
        <f t="shared" si="179"/>
        <v>44459</v>
      </c>
      <c r="T922" s="1072">
        <f t="shared" si="179"/>
        <v>44459</v>
      </c>
      <c r="U922" s="1072">
        <f t="shared" si="179"/>
        <v>44480</v>
      </c>
      <c r="V922" s="1072">
        <f t="shared" si="179"/>
        <v>44487</v>
      </c>
      <c r="W922" s="1072">
        <f t="shared" si="179"/>
        <v>44490</v>
      </c>
      <c r="X922" s="1072">
        <f t="shared" si="179"/>
        <v>44495</v>
      </c>
      <c r="Y922" s="1073">
        <f t="shared" si="179"/>
        <v>44520</v>
      </c>
      <c r="Z922" s="1064">
        <v>44704</v>
      </c>
      <c r="AA922" s="95"/>
    </row>
    <row r="923" spans="1:27" ht="37.5">
      <c r="A923" s="1869">
        <f>A867+1</f>
        <v>86</v>
      </c>
      <c r="B923" s="1044">
        <v>90</v>
      </c>
      <c r="C923" s="1045" t="s">
        <v>1032</v>
      </c>
      <c r="D923" s="1046" t="s">
        <v>1670</v>
      </c>
      <c r="E923" s="1047" t="s">
        <v>544</v>
      </c>
      <c r="F923" s="1046" t="s">
        <v>1670</v>
      </c>
      <c r="G923" s="1048" t="s">
        <v>1033</v>
      </c>
      <c r="H923" s="1049" t="s">
        <v>1056</v>
      </c>
      <c r="I923" s="1050" t="str">
        <f>$I$5</f>
        <v>2-х этапный ЗЗП, без ПС</v>
      </c>
      <c r="J923" s="1051">
        <f>IFERROR(VLOOKUP($D$923,'ИСХОДНИК-даты-2х'!$D$10:$AI$139,2,0),"-")</f>
        <v>44423</v>
      </c>
      <c r="K923" s="1078">
        <f>IFERROR(VLOOKUP($D$923,'ИСХОДНИК-даты-2х'!$D$10:$AI$139,3,0),"-")</f>
        <v>44449</v>
      </c>
      <c r="L923" s="970">
        <f>IFERROR(VLOOKUP($D$923,'ИСХОДНИК-даты-2х'!$D$10:$AI$139,4,0),"-")</f>
        <v>44498</v>
      </c>
      <c r="M923" s="911">
        <f>IFERROR(VLOOKUP($D$923,'ИСХОДНИК-даты-2х'!$D$10:$AI$139,5,0),"-")</f>
        <v>44503</v>
      </c>
      <c r="N923" s="911">
        <f>IFERROR(VLOOKUP($D$923,'ИСХОДНИК-даты-2х'!$D$10:$AI$139,6,0),"-")</f>
        <v>44531</v>
      </c>
      <c r="O923" s="911">
        <f>IFERROR(VLOOKUP($D$923,'ИСХОДНИК-даты-2х'!$D$10:$AI$139,7,0),"-")</f>
        <v>44531</v>
      </c>
      <c r="P923" s="911">
        <f>IFERROR(VLOOKUP($D$923,'ИСХОДНИК-даты-2х'!$D$10:$AI$139,8,0),"-")</f>
        <v>44545</v>
      </c>
      <c r="Q923" s="911">
        <f>IFERROR(VLOOKUP($D$923,'ИСХОДНИК-даты-2х'!$D$10:$AI$139,9,0),"-")</f>
        <v>44575</v>
      </c>
      <c r="R923" s="911">
        <f>IFERROR(VLOOKUP($D$923,'ИСХОДНИК-даты-2х'!$D$10:$AI$139,10,0),"-")</f>
        <v>44575</v>
      </c>
      <c r="S923" s="911">
        <f>IFERROR(VLOOKUP($D$923,'ИСХОДНИК-даты-2х'!$D$10:$AI$139,11,0),"-")</f>
        <v>44574</v>
      </c>
      <c r="T923" s="911">
        <f>IFERROR(VLOOKUP($D$923,'ИСХОДНИК-даты-2х'!$D$10:$AI$139,12,0),"-")</f>
        <v>44574</v>
      </c>
      <c r="U923" s="911">
        <f>IFERROR(VLOOKUP($D$923,'ИСХОДНИК-даты-2х'!$D$10:$AI$139,13,0),"-")</f>
        <v>44595</v>
      </c>
      <c r="V923" s="911">
        <f>IFERROR(VLOOKUP($D$923,'ИСХОДНИК-даты-2х'!$D$10:$AI$139,14,0),"-")</f>
        <v>44602</v>
      </c>
      <c r="W923" s="911">
        <f>IFERROR(VLOOKUP($D$923,'ИСХОДНИК-даты-2х'!$D$10:$AI$139,15,0),"-")</f>
        <v>44607</v>
      </c>
      <c r="X923" s="911">
        <f>IFERROR(VLOOKUP($D$923,'ИСХОДНИК-даты-2х'!$D$10:$AI$139,16,0),"-")</f>
        <v>44610</v>
      </c>
      <c r="Y923" s="1079">
        <f>IFERROR(VLOOKUP($D$923,'ИСХОДНИК-даты-2х'!$D$10:$AI$139,17,0),"-")</f>
        <v>44635</v>
      </c>
      <c r="Z923" s="1064">
        <v>44292</v>
      </c>
      <c r="AA923" s="95"/>
    </row>
    <row r="924" spans="1:27">
      <c r="A924" s="1869"/>
      <c r="B924" s="1055">
        <f>B$923</f>
        <v>90</v>
      </c>
      <c r="C924" s="1056" t="str">
        <f>C$923</f>
        <v>У_К</v>
      </c>
      <c r="D924" s="1057" t="s">
        <v>1670</v>
      </c>
      <c r="E924" s="1058" t="s">
        <v>546</v>
      </c>
      <c r="F924" s="1057" t="s">
        <v>1670</v>
      </c>
      <c r="G924" s="1059" t="s">
        <v>1033</v>
      </c>
      <c r="H924" s="1060" t="s">
        <v>1056</v>
      </c>
      <c r="I924" s="1061"/>
      <c r="J924" s="1062">
        <f t="shared" ref="J924:Y925" si="180">J$923</f>
        <v>44423</v>
      </c>
      <c r="K924" s="1062">
        <f t="shared" si="180"/>
        <v>44449</v>
      </c>
      <c r="L924" s="1062">
        <f t="shared" si="180"/>
        <v>44498</v>
      </c>
      <c r="M924" s="1062">
        <f t="shared" si="180"/>
        <v>44503</v>
      </c>
      <c r="N924" s="1062">
        <f t="shared" si="180"/>
        <v>44531</v>
      </c>
      <c r="O924" s="1062">
        <f t="shared" si="180"/>
        <v>44531</v>
      </c>
      <c r="P924" s="1062">
        <f t="shared" si="180"/>
        <v>44545</v>
      </c>
      <c r="Q924" s="1062">
        <f t="shared" si="180"/>
        <v>44575</v>
      </c>
      <c r="R924" s="1062">
        <f t="shared" si="180"/>
        <v>44575</v>
      </c>
      <c r="S924" s="1062">
        <f t="shared" si="180"/>
        <v>44574</v>
      </c>
      <c r="T924" s="1062">
        <f t="shared" si="180"/>
        <v>44574</v>
      </c>
      <c r="U924" s="1062">
        <f t="shared" si="180"/>
        <v>44595</v>
      </c>
      <c r="V924" s="1062">
        <f t="shared" si="180"/>
        <v>44602</v>
      </c>
      <c r="W924" s="1062">
        <f t="shared" si="180"/>
        <v>44607</v>
      </c>
      <c r="X924" s="1062">
        <f t="shared" si="180"/>
        <v>44610</v>
      </c>
      <c r="Y924" s="1063">
        <f t="shared" si="180"/>
        <v>44635</v>
      </c>
      <c r="Z924" s="1064">
        <v>44292</v>
      </c>
      <c r="AA924" s="95"/>
    </row>
    <row r="925" spans="1:27" ht="37.5">
      <c r="A925" s="1869"/>
      <c r="B925" s="1065">
        <f>B$923</f>
        <v>90</v>
      </c>
      <c r="C925" s="1066" t="str">
        <f>C$923</f>
        <v>У_К</v>
      </c>
      <c r="D925" s="1067" t="s">
        <v>1670</v>
      </c>
      <c r="E925" s="1068" t="s">
        <v>542</v>
      </c>
      <c r="F925" s="1067" t="s">
        <v>1670</v>
      </c>
      <c r="G925" s="1069" t="s">
        <v>1033</v>
      </c>
      <c r="H925" s="1070" t="s">
        <v>1057</v>
      </c>
      <c r="I925" s="1071"/>
      <c r="J925" s="1072">
        <f t="shared" si="180"/>
        <v>44423</v>
      </c>
      <c r="K925" s="1072">
        <f t="shared" si="180"/>
        <v>44449</v>
      </c>
      <c r="L925" s="1072">
        <f t="shared" si="180"/>
        <v>44498</v>
      </c>
      <c r="M925" s="1072">
        <f t="shared" si="180"/>
        <v>44503</v>
      </c>
      <c r="N925" s="1072">
        <f t="shared" si="180"/>
        <v>44531</v>
      </c>
      <c r="O925" s="1072">
        <f t="shared" si="180"/>
        <v>44531</v>
      </c>
      <c r="P925" s="1072">
        <f t="shared" si="180"/>
        <v>44545</v>
      </c>
      <c r="Q925" s="1072">
        <f t="shared" si="180"/>
        <v>44575</v>
      </c>
      <c r="R925" s="1072">
        <f t="shared" si="180"/>
        <v>44575</v>
      </c>
      <c r="S925" s="1072">
        <f t="shared" si="180"/>
        <v>44574</v>
      </c>
      <c r="T925" s="1072">
        <f t="shared" si="180"/>
        <v>44574</v>
      </c>
      <c r="U925" s="1072">
        <f t="shared" si="180"/>
        <v>44595</v>
      </c>
      <c r="V925" s="1072">
        <f t="shared" si="180"/>
        <v>44602</v>
      </c>
      <c r="W925" s="1072">
        <f t="shared" si="180"/>
        <v>44607</v>
      </c>
      <c r="X925" s="1072">
        <f t="shared" si="180"/>
        <v>44610</v>
      </c>
      <c r="Y925" s="1073">
        <f t="shared" si="180"/>
        <v>44635</v>
      </c>
      <c r="Z925" s="1107">
        <v>44471</v>
      </c>
      <c r="AA925" s="95"/>
    </row>
    <row r="926" spans="1:27" ht="37.5">
      <c r="A926" s="1869">
        <f>A923+1</f>
        <v>87</v>
      </c>
      <c r="B926" s="1044">
        <v>91</v>
      </c>
      <c r="C926" s="1045" t="s">
        <v>1032</v>
      </c>
      <c r="D926" s="1046" t="s">
        <v>1672</v>
      </c>
      <c r="E926" s="1047" t="s">
        <v>455</v>
      </c>
      <c r="F926" s="1046" t="s">
        <v>1672</v>
      </c>
      <c r="G926" s="1048" t="s">
        <v>1033</v>
      </c>
      <c r="H926" s="1049" t="s">
        <v>1058</v>
      </c>
      <c r="I926" s="1050" t="str">
        <f>$I$5</f>
        <v>2-х этапный ЗЗП, без ПС</v>
      </c>
      <c r="J926" s="1051">
        <f>IFERROR(VLOOKUP($D$926,'ИСХОДНИК-даты-2х'!$D$10:$AI$139,2,0),"-")</f>
        <v>44756</v>
      </c>
      <c r="K926" s="1078">
        <f>IFERROR(VLOOKUP($D$926,'ИСХОДНИК-даты-2х'!$D$10:$AI$139,3,0),"-")</f>
        <v>44784</v>
      </c>
      <c r="L926" s="970">
        <f>IFERROR(VLOOKUP($D$926,'ИСХОДНИК-даты-2х'!$D$10:$AI$139,4,0),"-")</f>
        <v>44833</v>
      </c>
      <c r="M926" s="911">
        <f>IFERROR(VLOOKUP($D$926,'ИСХОДНИК-даты-2х'!$D$10:$AI$139,5,0),"-")</f>
        <v>44838</v>
      </c>
      <c r="N926" s="911">
        <f>IFERROR(VLOOKUP($D$926,'ИСХОДНИК-даты-2х'!$D$10:$AI$139,6,0),"-")</f>
        <v>44866</v>
      </c>
      <c r="O926" s="911">
        <f>IFERROR(VLOOKUP($D$926,'ИСХОДНИК-даты-2х'!$D$10:$AI$139,7,0),"-")</f>
        <v>44866</v>
      </c>
      <c r="P926" s="911">
        <f>IFERROR(VLOOKUP($D$926,'ИСХОДНИК-даты-2х'!$D$10:$AI$139,8,0),"-")</f>
        <v>44950</v>
      </c>
      <c r="Q926" s="911">
        <f>IFERROR(VLOOKUP($D$926,'ИСХОДНИК-даты-2х'!$D$10:$AI$139,9,0),"-")</f>
        <v>44980</v>
      </c>
      <c r="R926" s="911">
        <f>IFERROR(VLOOKUP($D$926,'ИСХОДНИК-даты-2х'!$D$10:$AI$139,10,0),"-")</f>
        <v>44980</v>
      </c>
      <c r="S926" s="911">
        <f>IFERROR(VLOOKUP($D$926,'ИСХОДНИК-даты-2х'!$D$10:$AI$139,11,0),"-")</f>
        <v>44979</v>
      </c>
      <c r="T926" s="911">
        <f>IFERROR(VLOOKUP($D$926,'ИСХОДНИК-даты-2х'!$D$10:$AI$139,12,0),"-")</f>
        <v>44979</v>
      </c>
      <c r="U926" s="911">
        <f>IFERROR(VLOOKUP($D$926,'ИСХОДНИК-даты-2х'!$D$10:$AI$139,13,0),"-")</f>
        <v>45000</v>
      </c>
      <c r="V926" s="911">
        <f>IFERROR(VLOOKUP($D$926,'ИСХОДНИК-даты-2х'!$D$10:$AI$139,14,0),"-")</f>
        <v>45007</v>
      </c>
      <c r="W926" s="911">
        <f>IFERROR(VLOOKUP($D$926,'ИСХОДНИК-даты-2х'!$D$10:$AI$139,15,0),"-")</f>
        <v>45012</v>
      </c>
      <c r="X926" s="911">
        <f>IFERROR(VLOOKUP($D$926,'ИСХОДНИК-даты-2х'!$D$10:$AI$139,16,0),"-")</f>
        <v>45015</v>
      </c>
      <c r="Y926" s="1079">
        <f>IFERROR(VLOOKUP($D$926,'ИСХОДНИК-даты-2х'!$D$10:$AI$139,17,0),"-")</f>
        <v>45040</v>
      </c>
      <c r="Z926" s="1107">
        <v>44729</v>
      </c>
      <c r="AA926" s="95"/>
    </row>
    <row r="927" spans="1:27">
      <c r="A927" s="1869"/>
      <c r="B927" s="1055">
        <f t="shared" ref="B927:C935" si="181">B$926</f>
        <v>91</v>
      </c>
      <c r="C927" s="1056" t="str">
        <f t="shared" si="181"/>
        <v>У_К</v>
      </c>
      <c r="D927" s="1057" t="s">
        <v>1672</v>
      </c>
      <c r="E927" s="1058" t="s">
        <v>453</v>
      </c>
      <c r="F927" s="1057" t="s">
        <v>1672</v>
      </c>
      <c r="G927" s="1059" t="s">
        <v>1033</v>
      </c>
      <c r="H927" s="1060" t="s">
        <v>1059</v>
      </c>
      <c r="I927" s="1061"/>
      <c r="J927" s="1062">
        <f t="shared" ref="J927:Y935" si="182">J$926</f>
        <v>44756</v>
      </c>
      <c r="K927" s="1062">
        <f t="shared" si="182"/>
        <v>44784</v>
      </c>
      <c r="L927" s="1062">
        <f t="shared" si="182"/>
        <v>44833</v>
      </c>
      <c r="M927" s="1062">
        <f t="shared" si="182"/>
        <v>44838</v>
      </c>
      <c r="N927" s="1062">
        <f t="shared" si="182"/>
        <v>44866</v>
      </c>
      <c r="O927" s="1062">
        <f t="shared" si="182"/>
        <v>44866</v>
      </c>
      <c r="P927" s="1062">
        <f t="shared" si="182"/>
        <v>44950</v>
      </c>
      <c r="Q927" s="1062">
        <f t="shared" si="182"/>
        <v>44980</v>
      </c>
      <c r="R927" s="1062">
        <f t="shared" si="182"/>
        <v>44980</v>
      </c>
      <c r="S927" s="1062">
        <f t="shared" si="182"/>
        <v>44979</v>
      </c>
      <c r="T927" s="1062">
        <f t="shared" si="182"/>
        <v>44979</v>
      </c>
      <c r="U927" s="1062">
        <f t="shared" si="182"/>
        <v>45000</v>
      </c>
      <c r="V927" s="1062">
        <f t="shared" si="182"/>
        <v>45007</v>
      </c>
      <c r="W927" s="1062">
        <f t="shared" si="182"/>
        <v>45012</v>
      </c>
      <c r="X927" s="1062">
        <f t="shared" si="182"/>
        <v>45015</v>
      </c>
      <c r="Y927" s="1063">
        <f t="shared" si="182"/>
        <v>45040</v>
      </c>
      <c r="Z927" s="1107">
        <v>44804</v>
      </c>
      <c r="AA927" s="95"/>
    </row>
    <row r="928" spans="1:27">
      <c r="A928" s="1869"/>
      <c r="B928" s="1055">
        <f t="shared" si="181"/>
        <v>91</v>
      </c>
      <c r="C928" s="1056" t="str">
        <f t="shared" si="181"/>
        <v>У_К</v>
      </c>
      <c r="D928" s="1057" t="s">
        <v>1672</v>
      </c>
      <c r="E928" s="1058" t="s">
        <v>457</v>
      </c>
      <c r="F928" s="1057" t="s">
        <v>1672</v>
      </c>
      <c r="G928" s="1059" t="s">
        <v>1033</v>
      </c>
      <c r="H928" s="1060" t="s">
        <v>1060</v>
      </c>
      <c r="I928" s="1061"/>
      <c r="J928" s="1062">
        <f t="shared" si="182"/>
        <v>44756</v>
      </c>
      <c r="K928" s="1062">
        <f t="shared" si="182"/>
        <v>44784</v>
      </c>
      <c r="L928" s="1062">
        <f t="shared" si="182"/>
        <v>44833</v>
      </c>
      <c r="M928" s="1062">
        <f t="shared" si="182"/>
        <v>44838</v>
      </c>
      <c r="N928" s="1062">
        <f t="shared" si="182"/>
        <v>44866</v>
      </c>
      <c r="O928" s="1062">
        <f t="shared" si="182"/>
        <v>44866</v>
      </c>
      <c r="P928" s="1062">
        <f t="shared" si="182"/>
        <v>44950</v>
      </c>
      <c r="Q928" s="1062">
        <f t="shared" si="182"/>
        <v>44980</v>
      </c>
      <c r="R928" s="1062">
        <f t="shared" si="182"/>
        <v>44980</v>
      </c>
      <c r="S928" s="1062">
        <f t="shared" si="182"/>
        <v>44979</v>
      </c>
      <c r="T928" s="1062">
        <f t="shared" si="182"/>
        <v>44979</v>
      </c>
      <c r="U928" s="1062">
        <f t="shared" si="182"/>
        <v>45000</v>
      </c>
      <c r="V928" s="1062">
        <f t="shared" si="182"/>
        <v>45007</v>
      </c>
      <c r="W928" s="1062">
        <f t="shared" si="182"/>
        <v>45012</v>
      </c>
      <c r="X928" s="1062">
        <f t="shared" si="182"/>
        <v>45015</v>
      </c>
      <c r="Y928" s="1063">
        <f t="shared" si="182"/>
        <v>45040</v>
      </c>
      <c r="Z928" s="1107">
        <v>44729</v>
      </c>
      <c r="AA928" s="95"/>
    </row>
    <row r="929" spans="1:27" ht="37.5">
      <c r="A929" s="1869"/>
      <c r="B929" s="1055">
        <f t="shared" si="181"/>
        <v>91</v>
      </c>
      <c r="C929" s="1056" t="str">
        <f t="shared" si="181"/>
        <v>У_К</v>
      </c>
      <c r="D929" s="1057" t="s">
        <v>1672</v>
      </c>
      <c r="E929" s="1058" t="s">
        <v>465</v>
      </c>
      <c r="F929" s="1057" t="s">
        <v>1672</v>
      </c>
      <c r="G929" s="1059" t="s">
        <v>1033</v>
      </c>
      <c r="H929" s="1060" t="s">
        <v>1061</v>
      </c>
      <c r="I929" s="1061"/>
      <c r="J929" s="1062">
        <f t="shared" si="182"/>
        <v>44756</v>
      </c>
      <c r="K929" s="1062">
        <f t="shared" si="182"/>
        <v>44784</v>
      </c>
      <c r="L929" s="1062">
        <f t="shared" si="182"/>
        <v>44833</v>
      </c>
      <c r="M929" s="1062">
        <f t="shared" si="182"/>
        <v>44838</v>
      </c>
      <c r="N929" s="1062">
        <f t="shared" si="182"/>
        <v>44866</v>
      </c>
      <c r="O929" s="1062">
        <f t="shared" si="182"/>
        <v>44866</v>
      </c>
      <c r="P929" s="1062">
        <f t="shared" si="182"/>
        <v>44950</v>
      </c>
      <c r="Q929" s="1062">
        <f t="shared" si="182"/>
        <v>44980</v>
      </c>
      <c r="R929" s="1062">
        <f t="shared" si="182"/>
        <v>44980</v>
      </c>
      <c r="S929" s="1062">
        <f t="shared" si="182"/>
        <v>44979</v>
      </c>
      <c r="T929" s="1062">
        <f t="shared" si="182"/>
        <v>44979</v>
      </c>
      <c r="U929" s="1062">
        <f t="shared" si="182"/>
        <v>45000</v>
      </c>
      <c r="V929" s="1062">
        <f t="shared" si="182"/>
        <v>45007</v>
      </c>
      <c r="W929" s="1062">
        <f t="shared" si="182"/>
        <v>45012</v>
      </c>
      <c r="X929" s="1062">
        <f t="shared" si="182"/>
        <v>45015</v>
      </c>
      <c r="Y929" s="1063">
        <f t="shared" si="182"/>
        <v>45040</v>
      </c>
      <c r="Z929" s="1064">
        <v>45106</v>
      </c>
      <c r="AA929" s="95"/>
    </row>
    <row r="930" spans="1:27" ht="37.5">
      <c r="A930" s="1869"/>
      <c r="B930" s="1055">
        <f t="shared" si="181"/>
        <v>91</v>
      </c>
      <c r="C930" s="1056" t="str">
        <f t="shared" si="181"/>
        <v>У_К</v>
      </c>
      <c r="D930" s="1057" t="s">
        <v>1672</v>
      </c>
      <c r="E930" s="1058" t="s">
        <v>467</v>
      </c>
      <c r="F930" s="1057" t="s">
        <v>1672</v>
      </c>
      <c r="G930" s="1059" t="s">
        <v>1033</v>
      </c>
      <c r="H930" s="1060" t="s">
        <v>1061</v>
      </c>
      <c r="I930" s="1061"/>
      <c r="J930" s="1062">
        <f t="shared" si="182"/>
        <v>44756</v>
      </c>
      <c r="K930" s="1062">
        <f t="shared" si="182"/>
        <v>44784</v>
      </c>
      <c r="L930" s="1062">
        <f t="shared" si="182"/>
        <v>44833</v>
      </c>
      <c r="M930" s="1062">
        <f t="shared" si="182"/>
        <v>44838</v>
      </c>
      <c r="N930" s="1062">
        <f t="shared" si="182"/>
        <v>44866</v>
      </c>
      <c r="O930" s="1062">
        <f t="shared" si="182"/>
        <v>44866</v>
      </c>
      <c r="P930" s="1062">
        <f t="shared" si="182"/>
        <v>44950</v>
      </c>
      <c r="Q930" s="1062">
        <f t="shared" si="182"/>
        <v>44980</v>
      </c>
      <c r="R930" s="1062">
        <f t="shared" si="182"/>
        <v>44980</v>
      </c>
      <c r="S930" s="1062">
        <f t="shared" si="182"/>
        <v>44979</v>
      </c>
      <c r="T930" s="1062">
        <f t="shared" si="182"/>
        <v>44979</v>
      </c>
      <c r="U930" s="1062">
        <f t="shared" si="182"/>
        <v>45000</v>
      </c>
      <c r="V930" s="1062">
        <f t="shared" si="182"/>
        <v>45007</v>
      </c>
      <c r="W930" s="1062">
        <f t="shared" si="182"/>
        <v>45012</v>
      </c>
      <c r="X930" s="1062">
        <f t="shared" si="182"/>
        <v>45015</v>
      </c>
      <c r="Y930" s="1063">
        <f t="shared" si="182"/>
        <v>45040</v>
      </c>
      <c r="Z930" s="1107">
        <v>44919</v>
      </c>
      <c r="AA930" s="95"/>
    </row>
    <row r="931" spans="1:27" ht="37.5">
      <c r="A931" s="1869"/>
      <c r="B931" s="1055">
        <f t="shared" si="181"/>
        <v>91</v>
      </c>
      <c r="C931" s="1056" t="str">
        <f t="shared" si="181"/>
        <v>У_К</v>
      </c>
      <c r="D931" s="1057" t="s">
        <v>1672</v>
      </c>
      <c r="E931" s="1058" t="s">
        <v>469</v>
      </c>
      <c r="F931" s="1057" t="s">
        <v>1672</v>
      </c>
      <c r="G931" s="1059" t="s">
        <v>1033</v>
      </c>
      <c r="H931" s="1060" t="s">
        <v>1061</v>
      </c>
      <c r="I931" s="1061"/>
      <c r="J931" s="1062">
        <f t="shared" si="182"/>
        <v>44756</v>
      </c>
      <c r="K931" s="1062">
        <f t="shared" si="182"/>
        <v>44784</v>
      </c>
      <c r="L931" s="1062">
        <f t="shared" si="182"/>
        <v>44833</v>
      </c>
      <c r="M931" s="1062">
        <f t="shared" si="182"/>
        <v>44838</v>
      </c>
      <c r="N931" s="1062">
        <f t="shared" si="182"/>
        <v>44866</v>
      </c>
      <c r="O931" s="1062">
        <f t="shared" si="182"/>
        <v>44866</v>
      </c>
      <c r="P931" s="1062">
        <f t="shared" si="182"/>
        <v>44950</v>
      </c>
      <c r="Q931" s="1062">
        <f t="shared" si="182"/>
        <v>44980</v>
      </c>
      <c r="R931" s="1062">
        <f t="shared" si="182"/>
        <v>44980</v>
      </c>
      <c r="S931" s="1062">
        <f t="shared" si="182"/>
        <v>44979</v>
      </c>
      <c r="T931" s="1062">
        <f t="shared" si="182"/>
        <v>44979</v>
      </c>
      <c r="U931" s="1062">
        <f t="shared" si="182"/>
        <v>45000</v>
      </c>
      <c r="V931" s="1062">
        <f t="shared" si="182"/>
        <v>45007</v>
      </c>
      <c r="W931" s="1062">
        <f t="shared" si="182"/>
        <v>45012</v>
      </c>
      <c r="X931" s="1062">
        <f t="shared" si="182"/>
        <v>45015</v>
      </c>
      <c r="Y931" s="1063">
        <f t="shared" si="182"/>
        <v>45040</v>
      </c>
      <c r="Z931" s="1107">
        <v>44919</v>
      </c>
      <c r="AA931" s="95"/>
    </row>
    <row r="932" spans="1:27" ht="37.5">
      <c r="A932" s="1869"/>
      <c r="B932" s="1055">
        <f t="shared" si="181"/>
        <v>91</v>
      </c>
      <c r="C932" s="1056" t="str">
        <f t="shared" si="181"/>
        <v>У_К</v>
      </c>
      <c r="D932" s="1057" t="s">
        <v>1672</v>
      </c>
      <c r="E932" s="1058" t="s">
        <v>471</v>
      </c>
      <c r="F932" s="1057" t="s">
        <v>1672</v>
      </c>
      <c r="G932" s="1059" t="s">
        <v>1033</v>
      </c>
      <c r="H932" s="1060" t="s">
        <v>1061</v>
      </c>
      <c r="I932" s="1061"/>
      <c r="J932" s="1062">
        <f t="shared" si="182"/>
        <v>44756</v>
      </c>
      <c r="K932" s="1062">
        <f t="shared" si="182"/>
        <v>44784</v>
      </c>
      <c r="L932" s="1062">
        <f t="shared" si="182"/>
        <v>44833</v>
      </c>
      <c r="M932" s="1062">
        <f t="shared" si="182"/>
        <v>44838</v>
      </c>
      <c r="N932" s="1062">
        <f t="shared" si="182"/>
        <v>44866</v>
      </c>
      <c r="O932" s="1062">
        <f t="shared" si="182"/>
        <v>44866</v>
      </c>
      <c r="P932" s="1062">
        <f t="shared" si="182"/>
        <v>44950</v>
      </c>
      <c r="Q932" s="1062">
        <f t="shared" si="182"/>
        <v>44980</v>
      </c>
      <c r="R932" s="1062">
        <f t="shared" si="182"/>
        <v>44980</v>
      </c>
      <c r="S932" s="1062">
        <f t="shared" si="182"/>
        <v>44979</v>
      </c>
      <c r="T932" s="1062">
        <f t="shared" si="182"/>
        <v>44979</v>
      </c>
      <c r="U932" s="1062">
        <f t="shared" si="182"/>
        <v>45000</v>
      </c>
      <c r="V932" s="1062">
        <f t="shared" si="182"/>
        <v>45007</v>
      </c>
      <c r="W932" s="1062">
        <f t="shared" si="182"/>
        <v>45012</v>
      </c>
      <c r="X932" s="1062">
        <f t="shared" si="182"/>
        <v>45015</v>
      </c>
      <c r="Y932" s="1063">
        <f t="shared" si="182"/>
        <v>45040</v>
      </c>
      <c r="Z932" s="1107">
        <v>44919</v>
      </c>
      <c r="AA932" s="95"/>
    </row>
    <row r="933" spans="1:27" ht="37.5">
      <c r="A933" s="1869"/>
      <c r="B933" s="1055">
        <f t="shared" si="181"/>
        <v>91</v>
      </c>
      <c r="C933" s="1056" t="str">
        <f t="shared" si="181"/>
        <v>У_К</v>
      </c>
      <c r="D933" s="1057" t="s">
        <v>1672</v>
      </c>
      <c r="E933" s="1058" t="s">
        <v>473</v>
      </c>
      <c r="F933" s="1057" t="s">
        <v>1672</v>
      </c>
      <c r="G933" s="1059" t="s">
        <v>1033</v>
      </c>
      <c r="H933" s="1060" t="s">
        <v>1061</v>
      </c>
      <c r="I933" s="1061"/>
      <c r="J933" s="1062">
        <f t="shared" si="182"/>
        <v>44756</v>
      </c>
      <c r="K933" s="1062">
        <f t="shared" si="182"/>
        <v>44784</v>
      </c>
      <c r="L933" s="1062">
        <f t="shared" si="182"/>
        <v>44833</v>
      </c>
      <c r="M933" s="1062">
        <f t="shared" si="182"/>
        <v>44838</v>
      </c>
      <c r="N933" s="1062">
        <f t="shared" si="182"/>
        <v>44866</v>
      </c>
      <c r="O933" s="1062">
        <f t="shared" si="182"/>
        <v>44866</v>
      </c>
      <c r="P933" s="1062">
        <f t="shared" si="182"/>
        <v>44950</v>
      </c>
      <c r="Q933" s="1062">
        <f t="shared" si="182"/>
        <v>44980</v>
      </c>
      <c r="R933" s="1062">
        <f t="shared" si="182"/>
        <v>44980</v>
      </c>
      <c r="S933" s="1062">
        <f t="shared" si="182"/>
        <v>44979</v>
      </c>
      <c r="T933" s="1062">
        <f t="shared" si="182"/>
        <v>44979</v>
      </c>
      <c r="U933" s="1062">
        <f t="shared" si="182"/>
        <v>45000</v>
      </c>
      <c r="V933" s="1062">
        <f t="shared" si="182"/>
        <v>45007</v>
      </c>
      <c r="W933" s="1062">
        <f t="shared" si="182"/>
        <v>45012</v>
      </c>
      <c r="X933" s="1062">
        <f t="shared" si="182"/>
        <v>45015</v>
      </c>
      <c r="Y933" s="1063">
        <f t="shared" si="182"/>
        <v>45040</v>
      </c>
      <c r="Z933" s="1064">
        <v>45106</v>
      </c>
      <c r="AA933" s="95"/>
    </row>
    <row r="934" spans="1:27" ht="37.5">
      <c r="A934" s="1869"/>
      <c r="B934" s="1055">
        <f t="shared" si="181"/>
        <v>91</v>
      </c>
      <c r="C934" s="1056" t="str">
        <f t="shared" si="181"/>
        <v>У_К</v>
      </c>
      <c r="D934" s="1057" t="s">
        <v>1672</v>
      </c>
      <c r="E934" s="1058" t="s">
        <v>475</v>
      </c>
      <c r="F934" s="1057" t="s">
        <v>1672</v>
      </c>
      <c r="G934" s="1059" t="s">
        <v>1033</v>
      </c>
      <c r="H934" s="1060" t="s">
        <v>1062</v>
      </c>
      <c r="I934" s="1061"/>
      <c r="J934" s="1062">
        <f t="shared" si="182"/>
        <v>44756</v>
      </c>
      <c r="K934" s="1062">
        <f t="shared" si="182"/>
        <v>44784</v>
      </c>
      <c r="L934" s="1062">
        <f t="shared" si="182"/>
        <v>44833</v>
      </c>
      <c r="M934" s="1062">
        <f t="shared" si="182"/>
        <v>44838</v>
      </c>
      <c r="N934" s="1062">
        <f t="shared" si="182"/>
        <v>44866</v>
      </c>
      <c r="O934" s="1062">
        <f t="shared" si="182"/>
        <v>44866</v>
      </c>
      <c r="P934" s="1062">
        <f t="shared" si="182"/>
        <v>44950</v>
      </c>
      <c r="Q934" s="1062">
        <f t="shared" si="182"/>
        <v>44980</v>
      </c>
      <c r="R934" s="1062">
        <f t="shared" si="182"/>
        <v>44980</v>
      </c>
      <c r="S934" s="1062">
        <f t="shared" si="182"/>
        <v>44979</v>
      </c>
      <c r="T934" s="1062">
        <f t="shared" si="182"/>
        <v>44979</v>
      </c>
      <c r="U934" s="1062">
        <f t="shared" si="182"/>
        <v>45000</v>
      </c>
      <c r="V934" s="1062">
        <f t="shared" si="182"/>
        <v>45007</v>
      </c>
      <c r="W934" s="1062">
        <f t="shared" si="182"/>
        <v>45012</v>
      </c>
      <c r="X934" s="1062">
        <f t="shared" si="182"/>
        <v>45015</v>
      </c>
      <c r="Y934" s="1063">
        <f t="shared" si="182"/>
        <v>45040</v>
      </c>
      <c r="Z934" s="1107">
        <v>44856</v>
      </c>
      <c r="AA934" s="95"/>
    </row>
    <row r="935" spans="1:27" ht="37.5">
      <c r="A935" s="1869"/>
      <c r="B935" s="1065">
        <f t="shared" si="181"/>
        <v>91</v>
      </c>
      <c r="C935" s="1066" t="str">
        <f t="shared" si="181"/>
        <v>У_К</v>
      </c>
      <c r="D935" s="1067" t="s">
        <v>1672</v>
      </c>
      <c r="E935" s="1068" t="s">
        <v>459</v>
      </c>
      <c r="F935" s="1067" t="s">
        <v>1672</v>
      </c>
      <c r="G935" s="1069" t="s">
        <v>1033</v>
      </c>
      <c r="H935" s="1070" t="s">
        <v>1063</v>
      </c>
      <c r="I935" s="1071"/>
      <c r="J935" s="1072">
        <f t="shared" si="182"/>
        <v>44756</v>
      </c>
      <c r="K935" s="1072">
        <f t="shared" si="182"/>
        <v>44784</v>
      </c>
      <c r="L935" s="1072">
        <f t="shared" si="182"/>
        <v>44833</v>
      </c>
      <c r="M935" s="1072">
        <f t="shared" si="182"/>
        <v>44838</v>
      </c>
      <c r="N935" s="1072">
        <f t="shared" si="182"/>
        <v>44866</v>
      </c>
      <c r="O935" s="1072">
        <f t="shared" si="182"/>
        <v>44866</v>
      </c>
      <c r="P935" s="1072">
        <f t="shared" si="182"/>
        <v>44950</v>
      </c>
      <c r="Q935" s="1072">
        <f t="shared" si="182"/>
        <v>44980</v>
      </c>
      <c r="R935" s="1072">
        <f t="shared" si="182"/>
        <v>44980</v>
      </c>
      <c r="S935" s="1072">
        <f t="shared" si="182"/>
        <v>44979</v>
      </c>
      <c r="T935" s="1072">
        <f t="shared" si="182"/>
        <v>44979</v>
      </c>
      <c r="U935" s="1072">
        <f t="shared" si="182"/>
        <v>45000</v>
      </c>
      <c r="V935" s="1072">
        <f t="shared" si="182"/>
        <v>45007</v>
      </c>
      <c r="W935" s="1072">
        <f t="shared" si="182"/>
        <v>45012</v>
      </c>
      <c r="X935" s="1072">
        <f t="shared" si="182"/>
        <v>45015</v>
      </c>
      <c r="Y935" s="1073">
        <f t="shared" si="182"/>
        <v>45040</v>
      </c>
      <c r="Z935" s="1064">
        <v>45202</v>
      </c>
      <c r="AA935" s="95"/>
    </row>
    <row r="936" spans="1:27" ht="37.5">
      <c r="A936" s="1869">
        <f>A926+1</f>
        <v>88</v>
      </c>
      <c r="B936" s="1044">
        <v>92</v>
      </c>
      <c r="C936" s="1045" t="s">
        <v>1032</v>
      </c>
      <c r="D936" s="1046" t="s">
        <v>1674</v>
      </c>
      <c r="E936" s="1047" t="s">
        <v>418</v>
      </c>
      <c r="F936" s="1046" t="s">
        <v>1674</v>
      </c>
      <c r="G936" s="1048" t="s">
        <v>1033</v>
      </c>
      <c r="H936" s="1049" t="s">
        <v>1064</v>
      </c>
      <c r="I936" s="1050" t="str">
        <f>$I$5</f>
        <v>2-х этапный ЗЗП, без ПС</v>
      </c>
      <c r="J936" s="1051">
        <f>IFERROR(VLOOKUP($D$936,'ИСХОДНИК-даты-2х'!$D$10:$AI$139,2,0),"-")</f>
        <v>44254</v>
      </c>
      <c r="K936" s="1078">
        <f>IFERROR(VLOOKUP($D$936,'ИСХОДНИК-даты-2х'!$D$10:$AI$139,3,0),"-")</f>
        <v>44281</v>
      </c>
      <c r="L936" s="970">
        <f>IFERROR(VLOOKUP($D$936,'ИСХОДНИК-даты-2х'!$D$10:$AI$139,4,0),"-")</f>
        <v>44330</v>
      </c>
      <c r="M936" s="911">
        <f>IFERROR(VLOOKUP($D$936,'ИСХОДНИК-даты-2х'!$D$10:$AI$139,5,0),"-")</f>
        <v>44335</v>
      </c>
      <c r="N936" s="911">
        <f>IFERROR(VLOOKUP($D$936,'ИСХОДНИК-даты-2х'!$D$10:$AI$139,6,0),"-")</f>
        <v>44363</v>
      </c>
      <c r="O936" s="911">
        <f>IFERROR(VLOOKUP($D$936,'ИСХОДНИК-даты-2х'!$D$10:$AI$139,7,0),"-")</f>
        <v>44363</v>
      </c>
      <c r="P936" s="911">
        <f>IFERROR(VLOOKUP($D$936,'ИСХОДНИК-даты-2х'!$D$10:$AI$139,8,0),"-")</f>
        <v>44447</v>
      </c>
      <c r="Q936" s="911">
        <f>IFERROR(VLOOKUP($D$936,'ИСХОДНИК-даты-2х'!$D$10:$AI$139,9,0),"-")</f>
        <v>44477</v>
      </c>
      <c r="R936" s="911">
        <f>IFERROR(VLOOKUP($D$936,'ИСХОДНИК-даты-2х'!$D$10:$AI$139,10,0),"-")</f>
        <v>44477</v>
      </c>
      <c r="S936" s="911">
        <f>IFERROR(VLOOKUP($D$936,'ИСХОДНИК-даты-2х'!$D$10:$AI$139,11,0),"-")</f>
        <v>44476</v>
      </c>
      <c r="T936" s="911">
        <f>IFERROR(VLOOKUP($D$936,'ИСХОДНИК-даты-2х'!$D$10:$AI$139,12,0),"-")</f>
        <v>44476</v>
      </c>
      <c r="U936" s="911">
        <f>IFERROR(VLOOKUP($D$936,'ИСХОДНИК-даты-2х'!$D$10:$AI$139,13,0),"-")</f>
        <v>44497</v>
      </c>
      <c r="V936" s="911">
        <f>IFERROR(VLOOKUP($D$936,'ИСХОДНИК-даты-2х'!$D$10:$AI$139,14,0),"-")</f>
        <v>44504</v>
      </c>
      <c r="W936" s="911">
        <f>IFERROR(VLOOKUP($D$936,'ИСХОДНИК-даты-2х'!$D$10:$AI$139,15,0),"-")</f>
        <v>44509</v>
      </c>
      <c r="X936" s="911">
        <f>IFERROR(VLOOKUP($D$936,'ИСХОДНИК-даты-2х'!$D$10:$AI$139,16,0),"-")</f>
        <v>44512</v>
      </c>
      <c r="Y936" s="1079">
        <f>IFERROR(VLOOKUP($D$936,'ИСХОДНИК-даты-2х'!$D$10:$AI$139,17,0),"-")</f>
        <v>44537</v>
      </c>
      <c r="Z936" s="1064">
        <v>44287</v>
      </c>
      <c r="AA936" s="95"/>
    </row>
    <row r="937" spans="1:27" ht="37.5">
      <c r="A937" s="1869"/>
      <c r="B937" s="1055">
        <f t="shared" ref="B937:C944" si="183">B$936</f>
        <v>92</v>
      </c>
      <c r="C937" s="1056" t="str">
        <f t="shared" si="183"/>
        <v>У_К</v>
      </c>
      <c r="D937" s="1057" t="s">
        <v>1674</v>
      </c>
      <c r="E937" s="1058" t="s">
        <v>451</v>
      </c>
      <c r="F937" s="1057" t="s">
        <v>1674</v>
      </c>
      <c r="G937" s="1059" t="s">
        <v>1033</v>
      </c>
      <c r="H937" s="1060" t="s">
        <v>1065</v>
      </c>
      <c r="I937" s="1061"/>
      <c r="J937" s="1062">
        <f t="shared" ref="J937:Y944" si="184">J$936</f>
        <v>44254</v>
      </c>
      <c r="K937" s="1062">
        <f t="shared" si="184"/>
        <v>44281</v>
      </c>
      <c r="L937" s="1062">
        <f t="shared" si="184"/>
        <v>44330</v>
      </c>
      <c r="M937" s="1062">
        <f t="shared" si="184"/>
        <v>44335</v>
      </c>
      <c r="N937" s="1062">
        <f t="shared" si="184"/>
        <v>44363</v>
      </c>
      <c r="O937" s="1062">
        <f t="shared" si="184"/>
        <v>44363</v>
      </c>
      <c r="P937" s="1062">
        <f t="shared" si="184"/>
        <v>44447</v>
      </c>
      <c r="Q937" s="1062">
        <f t="shared" si="184"/>
        <v>44477</v>
      </c>
      <c r="R937" s="1062">
        <f t="shared" si="184"/>
        <v>44477</v>
      </c>
      <c r="S937" s="1062">
        <f t="shared" si="184"/>
        <v>44476</v>
      </c>
      <c r="T937" s="1062">
        <f t="shared" si="184"/>
        <v>44476</v>
      </c>
      <c r="U937" s="1062">
        <f t="shared" si="184"/>
        <v>44497</v>
      </c>
      <c r="V937" s="1062">
        <f t="shared" si="184"/>
        <v>44504</v>
      </c>
      <c r="W937" s="1062">
        <f t="shared" si="184"/>
        <v>44509</v>
      </c>
      <c r="X937" s="1062">
        <f t="shared" si="184"/>
        <v>44512</v>
      </c>
      <c r="Y937" s="1063">
        <f t="shared" si="184"/>
        <v>44537</v>
      </c>
      <c r="Z937" s="1064">
        <v>44287</v>
      </c>
      <c r="AA937" s="95"/>
    </row>
    <row r="938" spans="1:27" ht="37.5">
      <c r="A938" s="1869"/>
      <c r="B938" s="1055">
        <f t="shared" si="183"/>
        <v>92</v>
      </c>
      <c r="C938" s="1056" t="str">
        <f t="shared" si="183"/>
        <v>У_К</v>
      </c>
      <c r="D938" s="1057" t="s">
        <v>1674</v>
      </c>
      <c r="E938" s="1058" t="s">
        <v>449</v>
      </c>
      <c r="F938" s="1057" t="s">
        <v>1674</v>
      </c>
      <c r="G938" s="1059" t="s">
        <v>1033</v>
      </c>
      <c r="H938" s="1060" t="s">
        <v>1066</v>
      </c>
      <c r="I938" s="1061"/>
      <c r="J938" s="1062">
        <f t="shared" si="184"/>
        <v>44254</v>
      </c>
      <c r="K938" s="1062">
        <f t="shared" si="184"/>
        <v>44281</v>
      </c>
      <c r="L938" s="1062">
        <f t="shared" si="184"/>
        <v>44330</v>
      </c>
      <c r="M938" s="1062">
        <f t="shared" si="184"/>
        <v>44335</v>
      </c>
      <c r="N938" s="1062">
        <f t="shared" si="184"/>
        <v>44363</v>
      </c>
      <c r="O938" s="1062">
        <f t="shared" si="184"/>
        <v>44363</v>
      </c>
      <c r="P938" s="1062">
        <f t="shared" si="184"/>
        <v>44447</v>
      </c>
      <c r="Q938" s="1062">
        <f t="shared" si="184"/>
        <v>44477</v>
      </c>
      <c r="R938" s="1062">
        <f t="shared" si="184"/>
        <v>44477</v>
      </c>
      <c r="S938" s="1062">
        <f t="shared" si="184"/>
        <v>44476</v>
      </c>
      <c r="T938" s="1062">
        <f t="shared" si="184"/>
        <v>44476</v>
      </c>
      <c r="U938" s="1062">
        <f t="shared" si="184"/>
        <v>44497</v>
      </c>
      <c r="V938" s="1062">
        <f t="shared" si="184"/>
        <v>44504</v>
      </c>
      <c r="W938" s="1062">
        <f t="shared" si="184"/>
        <v>44509</v>
      </c>
      <c r="X938" s="1062">
        <f t="shared" si="184"/>
        <v>44512</v>
      </c>
      <c r="Y938" s="1063">
        <f t="shared" si="184"/>
        <v>44537</v>
      </c>
      <c r="Z938" s="1064">
        <v>44287</v>
      </c>
      <c r="AA938" s="95"/>
    </row>
    <row r="939" spans="1:27" ht="37.5">
      <c r="A939" s="1869"/>
      <c r="B939" s="1055">
        <f t="shared" si="183"/>
        <v>92</v>
      </c>
      <c r="C939" s="1056" t="str">
        <f t="shared" si="183"/>
        <v>У_К</v>
      </c>
      <c r="D939" s="1057" t="s">
        <v>1674</v>
      </c>
      <c r="E939" s="1058" t="s">
        <v>422</v>
      </c>
      <c r="F939" s="1057" t="s">
        <v>1674</v>
      </c>
      <c r="G939" s="1059" t="s">
        <v>1033</v>
      </c>
      <c r="H939" s="1060" t="s">
        <v>1067</v>
      </c>
      <c r="I939" s="1061"/>
      <c r="J939" s="1062">
        <f t="shared" si="184"/>
        <v>44254</v>
      </c>
      <c r="K939" s="1062">
        <f t="shared" si="184"/>
        <v>44281</v>
      </c>
      <c r="L939" s="1062">
        <f t="shared" si="184"/>
        <v>44330</v>
      </c>
      <c r="M939" s="1062">
        <f t="shared" si="184"/>
        <v>44335</v>
      </c>
      <c r="N939" s="1062">
        <f t="shared" si="184"/>
        <v>44363</v>
      </c>
      <c r="O939" s="1062">
        <f t="shared" si="184"/>
        <v>44363</v>
      </c>
      <c r="P939" s="1062">
        <f t="shared" si="184"/>
        <v>44447</v>
      </c>
      <c r="Q939" s="1062">
        <f t="shared" si="184"/>
        <v>44477</v>
      </c>
      <c r="R939" s="1062">
        <f t="shared" si="184"/>
        <v>44477</v>
      </c>
      <c r="S939" s="1062">
        <f t="shared" si="184"/>
        <v>44476</v>
      </c>
      <c r="T939" s="1062">
        <f t="shared" si="184"/>
        <v>44476</v>
      </c>
      <c r="U939" s="1062">
        <f t="shared" si="184"/>
        <v>44497</v>
      </c>
      <c r="V939" s="1062">
        <f t="shared" si="184"/>
        <v>44504</v>
      </c>
      <c r="W939" s="1062">
        <f t="shared" si="184"/>
        <v>44509</v>
      </c>
      <c r="X939" s="1062">
        <f t="shared" si="184"/>
        <v>44512</v>
      </c>
      <c r="Y939" s="1063">
        <f t="shared" si="184"/>
        <v>44537</v>
      </c>
      <c r="Z939" s="1107">
        <v>45022</v>
      </c>
      <c r="AA939" s="95"/>
    </row>
    <row r="940" spans="1:27" ht="37.5">
      <c r="A940" s="1869"/>
      <c r="B940" s="1055">
        <f t="shared" si="183"/>
        <v>92</v>
      </c>
      <c r="C940" s="1056" t="str">
        <f t="shared" si="183"/>
        <v>У_К</v>
      </c>
      <c r="D940" s="1057" t="s">
        <v>1674</v>
      </c>
      <c r="E940" s="1058" t="s">
        <v>424</v>
      </c>
      <c r="F940" s="1057" t="s">
        <v>1674</v>
      </c>
      <c r="G940" s="1059" t="s">
        <v>1033</v>
      </c>
      <c r="H940" s="1060" t="s">
        <v>1067</v>
      </c>
      <c r="I940" s="1061"/>
      <c r="J940" s="1062">
        <f t="shared" si="184"/>
        <v>44254</v>
      </c>
      <c r="K940" s="1062">
        <f t="shared" si="184"/>
        <v>44281</v>
      </c>
      <c r="L940" s="1062">
        <f t="shared" si="184"/>
        <v>44330</v>
      </c>
      <c r="M940" s="1062">
        <f t="shared" si="184"/>
        <v>44335</v>
      </c>
      <c r="N940" s="1062">
        <f t="shared" si="184"/>
        <v>44363</v>
      </c>
      <c r="O940" s="1062">
        <f t="shared" si="184"/>
        <v>44363</v>
      </c>
      <c r="P940" s="1062">
        <f t="shared" si="184"/>
        <v>44447</v>
      </c>
      <c r="Q940" s="1062">
        <f t="shared" si="184"/>
        <v>44477</v>
      </c>
      <c r="R940" s="1062">
        <f t="shared" si="184"/>
        <v>44477</v>
      </c>
      <c r="S940" s="1062">
        <f t="shared" si="184"/>
        <v>44476</v>
      </c>
      <c r="T940" s="1062">
        <f t="shared" si="184"/>
        <v>44476</v>
      </c>
      <c r="U940" s="1062">
        <f t="shared" si="184"/>
        <v>44497</v>
      </c>
      <c r="V940" s="1062">
        <f t="shared" si="184"/>
        <v>44504</v>
      </c>
      <c r="W940" s="1062">
        <f t="shared" si="184"/>
        <v>44509</v>
      </c>
      <c r="X940" s="1062">
        <f t="shared" si="184"/>
        <v>44512</v>
      </c>
      <c r="Y940" s="1063">
        <f t="shared" si="184"/>
        <v>44537</v>
      </c>
      <c r="Z940" s="1107">
        <v>44751</v>
      </c>
      <c r="AA940" s="95"/>
    </row>
    <row r="941" spans="1:27" ht="37.5">
      <c r="A941" s="1869"/>
      <c r="B941" s="1055">
        <f t="shared" si="183"/>
        <v>92</v>
      </c>
      <c r="C941" s="1056" t="str">
        <f t="shared" si="183"/>
        <v>У_К</v>
      </c>
      <c r="D941" s="1057" t="s">
        <v>1674</v>
      </c>
      <c r="E941" s="1058" t="s">
        <v>439</v>
      </c>
      <c r="F941" s="1057" t="s">
        <v>1674</v>
      </c>
      <c r="G941" s="1059" t="s">
        <v>1033</v>
      </c>
      <c r="H941" s="1060" t="s">
        <v>1068</v>
      </c>
      <c r="I941" s="1061"/>
      <c r="J941" s="1062">
        <f t="shared" si="184"/>
        <v>44254</v>
      </c>
      <c r="K941" s="1062">
        <f t="shared" si="184"/>
        <v>44281</v>
      </c>
      <c r="L941" s="1062">
        <f t="shared" si="184"/>
        <v>44330</v>
      </c>
      <c r="M941" s="1062">
        <f t="shared" si="184"/>
        <v>44335</v>
      </c>
      <c r="N941" s="1062">
        <f t="shared" si="184"/>
        <v>44363</v>
      </c>
      <c r="O941" s="1062">
        <f t="shared" si="184"/>
        <v>44363</v>
      </c>
      <c r="P941" s="1062">
        <f t="shared" si="184"/>
        <v>44447</v>
      </c>
      <c r="Q941" s="1062">
        <f t="shared" si="184"/>
        <v>44477</v>
      </c>
      <c r="R941" s="1062">
        <f t="shared" si="184"/>
        <v>44477</v>
      </c>
      <c r="S941" s="1062">
        <f t="shared" si="184"/>
        <v>44476</v>
      </c>
      <c r="T941" s="1062">
        <f t="shared" si="184"/>
        <v>44476</v>
      </c>
      <c r="U941" s="1062">
        <f t="shared" si="184"/>
        <v>44497</v>
      </c>
      <c r="V941" s="1062">
        <f t="shared" si="184"/>
        <v>44504</v>
      </c>
      <c r="W941" s="1062">
        <f t="shared" si="184"/>
        <v>44509</v>
      </c>
      <c r="X941" s="1062">
        <f t="shared" si="184"/>
        <v>44512</v>
      </c>
      <c r="Y941" s="1063">
        <f t="shared" si="184"/>
        <v>44537</v>
      </c>
      <c r="Z941" s="1064">
        <v>44537</v>
      </c>
      <c r="AA941" s="95"/>
    </row>
    <row r="942" spans="1:27" ht="37.5">
      <c r="A942" s="1869"/>
      <c r="B942" s="1055">
        <f t="shared" si="183"/>
        <v>92</v>
      </c>
      <c r="C942" s="1056" t="str">
        <f t="shared" si="183"/>
        <v>У_К</v>
      </c>
      <c r="D942" s="1057" t="s">
        <v>1674</v>
      </c>
      <c r="E942" s="1058" t="s">
        <v>412</v>
      </c>
      <c r="F942" s="1057" t="s">
        <v>1674</v>
      </c>
      <c r="G942" s="1059" t="s">
        <v>1033</v>
      </c>
      <c r="H942" s="1060" t="s">
        <v>1069</v>
      </c>
      <c r="I942" s="1061"/>
      <c r="J942" s="1062">
        <f t="shared" si="184"/>
        <v>44254</v>
      </c>
      <c r="K942" s="1062">
        <f t="shared" si="184"/>
        <v>44281</v>
      </c>
      <c r="L942" s="1062">
        <f t="shared" si="184"/>
        <v>44330</v>
      </c>
      <c r="M942" s="1062">
        <f t="shared" si="184"/>
        <v>44335</v>
      </c>
      <c r="N942" s="1062">
        <f t="shared" si="184"/>
        <v>44363</v>
      </c>
      <c r="O942" s="1062">
        <f t="shared" si="184"/>
        <v>44363</v>
      </c>
      <c r="P942" s="1062">
        <f t="shared" si="184"/>
        <v>44447</v>
      </c>
      <c r="Q942" s="1062">
        <f t="shared" si="184"/>
        <v>44477</v>
      </c>
      <c r="R942" s="1062">
        <f t="shared" si="184"/>
        <v>44477</v>
      </c>
      <c r="S942" s="1062">
        <f t="shared" si="184"/>
        <v>44476</v>
      </c>
      <c r="T942" s="1062">
        <f t="shared" si="184"/>
        <v>44476</v>
      </c>
      <c r="U942" s="1062">
        <f t="shared" si="184"/>
        <v>44497</v>
      </c>
      <c r="V942" s="1062">
        <f t="shared" si="184"/>
        <v>44504</v>
      </c>
      <c r="W942" s="1062">
        <f t="shared" si="184"/>
        <v>44509</v>
      </c>
      <c r="X942" s="1062">
        <f t="shared" si="184"/>
        <v>44512</v>
      </c>
      <c r="Y942" s="1063">
        <f t="shared" si="184"/>
        <v>44537</v>
      </c>
      <c r="Z942" s="1064">
        <v>44704</v>
      </c>
      <c r="AA942" s="95"/>
    </row>
    <row r="943" spans="1:27" ht="37.5">
      <c r="A943" s="1869"/>
      <c r="B943" s="1055">
        <f t="shared" si="183"/>
        <v>92</v>
      </c>
      <c r="C943" s="1056" t="str">
        <f t="shared" si="183"/>
        <v>У_К</v>
      </c>
      <c r="D943" s="1057" t="s">
        <v>1674</v>
      </c>
      <c r="E943" s="1058" t="s">
        <v>414</v>
      </c>
      <c r="F943" s="1057" t="s">
        <v>1674</v>
      </c>
      <c r="G943" s="1059" t="s">
        <v>1033</v>
      </c>
      <c r="H943" s="1060" t="s">
        <v>1069</v>
      </c>
      <c r="I943" s="1061"/>
      <c r="J943" s="1062">
        <f t="shared" si="184"/>
        <v>44254</v>
      </c>
      <c r="K943" s="1062">
        <f t="shared" si="184"/>
        <v>44281</v>
      </c>
      <c r="L943" s="1062">
        <f t="shared" si="184"/>
        <v>44330</v>
      </c>
      <c r="M943" s="1062">
        <f t="shared" si="184"/>
        <v>44335</v>
      </c>
      <c r="N943" s="1062">
        <f t="shared" si="184"/>
        <v>44363</v>
      </c>
      <c r="O943" s="1062">
        <f t="shared" si="184"/>
        <v>44363</v>
      </c>
      <c r="P943" s="1062">
        <f t="shared" si="184"/>
        <v>44447</v>
      </c>
      <c r="Q943" s="1062">
        <f t="shared" si="184"/>
        <v>44477</v>
      </c>
      <c r="R943" s="1062">
        <f t="shared" si="184"/>
        <v>44477</v>
      </c>
      <c r="S943" s="1062">
        <f t="shared" si="184"/>
        <v>44476</v>
      </c>
      <c r="T943" s="1062">
        <f t="shared" si="184"/>
        <v>44476</v>
      </c>
      <c r="U943" s="1062">
        <f t="shared" si="184"/>
        <v>44497</v>
      </c>
      <c r="V943" s="1062">
        <f t="shared" si="184"/>
        <v>44504</v>
      </c>
      <c r="W943" s="1062">
        <f t="shared" si="184"/>
        <v>44509</v>
      </c>
      <c r="X943" s="1062">
        <f t="shared" si="184"/>
        <v>44512</v>
      </c>
      <c r="Y943" s="1063">
        <f t="shared" si="184"/>
        <v>44537</v>
      </c>
      <c r="Z943" s="1064">
        <v>44704</v>
      </c>
      <c r="AA943" s="95"/>
    </row>
    <row r="944" spans="1:27" ht="37.5">
      <c r="A944" s="1869"/>
      <c r="B944" s="1065">
        <f t="shared" si="183"/>
        <v>92</v>
      </c>
      <c r="C944" s="1066" t="str">
        <f t="shared" si="183"/>
        <v>У_К</v>
      </c>
      <c r="D944" s="1067" t="s">
        <v>1674</v>
      </c>
      <c r="E944" s="1068" t="s">
        <v>463</v>
      </c>
      <c r="F944" s="1067" t="s">
        <v>1674</v>
      </c>
      <c r="G944" s="1069" t="s">
        <v>1033</v>
      </c>
      <c r="H944" s="1070" t="s">
        <v>1070</v>
      </c>
      <c r="I944" s="1071"/>
      <c r="J944" s="1072">
        <f t="shared" si="184"/>
        <v>44254</v>
      </c>
      <c r="K944" s="1072">
        <f t="shared" si="184"/>
        <v>44281</v>
      </c>
      <c r="L944" s="1072">
        <f t="shared" si="184"/>
        <v>44330</v>
      </c>
      <c r="M944" s="1072">
        <f t="shared" si="184"/>
        <v>44335</v>
      </c>
      <c r="N944" s="1072">
        <f t="shared" si="184"/>
        <v>44363</v>
      </c>
      <c r="O944" s="1072">
        <f t="shared" si="184"/>
        <v>44363</v>
      </c>
      <c r="P944" s="1072">
        <f t="shared" si="184"/>
        <v>44447</v>
      </c>
      <c r="Q944" s="1072">
        <f t="shared" si="184"/>
        <v>44477</v>
      </c>
      <c r="R944" s="1072">
        <f t="shared" si="184"/>
        <v>44477</v>
      </c>
      <c r="S944" s="1072">
        <f t="shared" si="184"/>
        <v>44476</v>
      </c>
      <c r="T944" s="1072">
        <f t="shared" si="184"/>
        <v>44476</v>
      </c>
      <c r="U944" s="1072">
        <f t="shared" si="184"/>
        <v>44497</v>
      </c>
      <c r="V944" s="1072">
        <f t="shared" si="184"/>
        <v>44504</v>
      </c>
      <c r="W944" s="1072">
        <f t="shared" si="184"/>
        <v>44509</v>
      </c>
      <c r="X944" s="1072">
        <f t="shared" si="184"/>
        <v>44512</v>
      </c>
      <c r="Y944" s="1073">
        <f t="shared" si="184"/>
        <v>44537</v>
      </c>
      <c r="Z944" s="1064">
        <v>44287</v>
      </c>
      <c r="AA944" s="95"/>
    </row>
    <row r="945" spans="1:27" ht="37.5">
      <c r="A945" s="1869">
        <f>A936+1</f>
        <v>89</v>
      </c>
      <c r="B945" s="1044">
        <v>93</v>
      </c>
      <c r="C945" s="1045" t="s">
        <v>1032</v>
      </c>
      <c r="D945" s="1046" t="s">
        <v>1675</v>
      </c>
      <c r="E945" s="1047" t="s">
        <v>564</v>
      </c>
      <c r="F945" s="1046" t="s">
        <v>1675</v>
      </c>
      <c r="G945" s="1048" t="s">
        <v>1033</v>
      </c>
      <c r="H945" s="1049" t="s">
        <v>1071</v>
      </c>
      <c r="I945" s="1050" t="str">
        <f>$I$5</f>
        <v>2-х этапный ЗЗП, без ПС</v>
      </c>
      <c r="J945" s="1051">
        <f>IFERROR(VLOOKUP($D$945,'ИСХОДНИК-даты-2х'!$D$10:$AI$139,2,0),"-")</f>
        <v>44156</v>
      </c>
      <c r="K945" s="1078">
        <f>IFERROR(VLOOKUP($D$945,'ИСХОДНИК-даты-2х'!$D$10:$AI$139,3,0),"-")</f>
        <v>44183</v>
      </c>
      <c r="L945" s="970">
        <f>IFERROR(VLOOKUP($D$945,'ИСХОДНИК-даты-2х'!$D$10:$AI$139,4,0),"-")</f>
        <v>44232</v>
      </c>
      <c r="M945" s="911">
        <f>IFERROR(VLOOKUP($D$945,'ИСХОДНИК-даты-2х'!$D$10:$AI$139,5,0),"-")</f>
        <v>44316</v>
      </c>
      <c r="N945" s="911">
        <f>IFERROR(VLOOKUP($D$945,'ИСХОДНИК-даты-2х'!$D$10:$AI$139,6,0),"-")</f>
        <v>44344</v>
      </c>
      <c r="O945" s="911">
        <f>IFERROR(VLOOKUP($D$945,'ИСХОДНИК-даты-2х'!$D$10:$AI$139,7,0),"-")</f>
        <v>44344</v>
      </c>
      <c r="P945" s="911">
        <f>IFERROR(VLOOKUP($D$945,'ИСХОДНИК-даты-2х'!$D$10:$AI$139,8,0),"-")</f>
        <v>44398</v>
      </c>
      <c r="Q945" s="911">
        <f>IFERROR(VLOOKUP($D$945,'ИСХОДНИК-даты-2х'!$D$10:$AI$139,9,0),"-")</f>
        <v>44428</v>
      </c>
      <c r="R945" s="911">
        <f>IFERROR(VLOOKUP($D$945,'ИСХОДНИК-даты-2х'!$D$10:$AI$139,10,0),"-")</f>
        <v>44428</v>
      </c>
      <c r="S945" s="911">
        <f>IFERROR(VLOOKUP($D$945,'ИСХОДНИК-даты-2х'!$D$10:$AI$139,11,0),"-")</f>
        <v>44427</v>
      </c>
      <c r="T945" s="911">
        <f>IFERROR(VLOOKUP($D$945,'ИСХОДНИК-даты-2х'!$D$10:$AI$139,12,0),"-")</f>
        <v>44427</v>
      </c>
      <c r="U945" s="911">
        <f>IFERROR(VLOOKUP($D$945,'ИСХОДНИК-даты-2х'!$D$10:$AI$139,13,0),"-")</f>
        <v>44448</v>
      </c>
      <c r="V945" s="911">
        <f>IFERROR(VLOOKUP($D$945,'ИСХОДНИК-даты-2х'!$D$10:$AI$139,14,0),"-")</f>
        <v>44455</v>
      </c>
      <c r="W945" s="911">
        <f>IFERROR(VLOOKUP($D$945,'ИСХОДНИК-даты-2х'!$D$10:$AI$139,15,0),"-")</f>
        <v>44460</v>
      </c>
      <c r="X945" s="911">
        <f>IFERROR(VLOOKUP($D$945,'ИСХОДНИК-даты-2х'!$D$10:$AI$139,16,0),"-")</f>
        <v>44463</v>
      </c>
      <c r="Y945" s="1079">
        <f>IFERROR(VLOOKUP($D$945,'ИСХОДНИК-даты-2х'!$D$10:$AI$139,17,0),"-")</f>
        <v>44488</v>
      </c>
      <c r="Z945" s="1064">
        <v>44713</v>
      </c>
      <c r="AA945" s="95"/>
    </row>
    <row r="946" spans="1:27" ht="37.5">
      <c r="A946" s="1869"/>
      <c r="B946" s="1055">
        <f t="shared" ref="B946:C965" si="185">B$945</f>
        <v>93</v>
      </c>
      <c r="C946" s="1056" t="str">
        <f t="shared" si="185"/>
        <v>У_К</v>
      </c>
      <c r="D946" s="1057" t="s">
        <v>1675</v>
      </c>
      <c r="E946" s="1058" t="s">
        <v>566</v>
      </c>
      <c r="F946" s="1057" t="s">
        <v>1675</v>
      </c>
      <c r="G946" s="1059" t="s">
        <v>1033</v>
      </c>
      <c r="H946" s="1060" t="s">
        <v>1071</v>
      </c>
      <c r="I946" s="1061"/>
      <c r="J946" s="1062">
        <f t="shared" ref="J946:Y955" si="186">J$945</f>
        <v>44156</v>
      </c>
      <c r="K946" s="1062">
        <f t="shared" si="186"/>
        <v>44183</v>
      </c>
      <c r="L946" s="1062">
        <f t="shared" si="186"/>
        <v>44232</v>
      </c>
      <c r="M946" s="1062">
        <f t="shared" si="186"/>
        <v>44316</v>
      </c>
      <c r="N946" s="1062">
        <f t="shared" si="186"/>
        <v>44344</v>
      </c>
      <c r="O946" s="1062">
        <f t="shared" si="186"/>
        <v>44344</v>
      </c>
      <c r="P946" s="1062">
        <f t="shared" si="186"/>
        <v>44398</v>
      </c>
      <c r="Q946" s="1062">
        <f t="shared" si="186"/>
        <v>44428</v>
      </c>
      <c r="R946" s="1062">
        <f t="shared" si="186"/>
        <v>44428</v>
      </c>
      <c r="S946" s="1062">
        <f t="shared" si="186"/>
        <v>44427</v>
      </c>
      <c r="T946" s="1062">
        <f t="shared" si="186"/>
        <v>44427</v>
      </c>
      <c r="U946" s="1062">
        <f t="shared" si="186"/>
        <v>44448</v>
      </c>
      <c r="V946" s="1062">
        <f t="shared" si="186"/>
        <v>44455</v>
      </c>
      <c r="W946" s="1062">
        <f t="shared" si="186"/>
        <v>44460</v>
      </c>
      <c r="X946" s="1062">
        <f t="shared" si="186"/>
        <v>44463</v>
      </c>
      <c r="Y946" s="1063">
        <f t="shared" si="186"/>
        <v>44488</v>
      </c>
      <c r="Z946" s="1064">
        <v>44713</v>
      </c>
      <c r="AA946" s="95"/>
    </row>
    <row r="947" spans="1:27" ht="37.5">
      <c r="A947" s="1869"/>
      <c r="B947" s="1055">
        <f t="shared" si="185"/>
        <v>93</v>
      </c>
      <c r="C947" s="1056" t="str">
        <f t="shared" si="185"/>
        <v>У_К</v>
      </c>
      <c r="D947" s="1057" t="s">
        <v>1675</v>
      </c>
      <c r="E947" s="1058" t="s">
        <v>568</v>
      </c>
      <c r="F947" s="1057" t="s">
        <v>1675</v>
      </c>
      <c r="G947" s="1059" t="s">
        <v>1033</v>
      </c>
      <c r="H947" s="1060" t="s">
        <v>1071</v>
      </c>
      <c r="I947" s="1061"/>
      <c r="J947" s="1062">
        <f t="shared" si="186"/>
        <v>44156</v>
      </c>
      <c r="K947" s="1062">
        <f t="shared" si="186"/>
        <v>44183</v>
      </c>
      <c r="L947" s="1062">
        <f t="shared" si="186"/>
        <v>44232</v>
      </c>
      <c r="M947" s="1062">
        <f t="shared" si="186"/>
        <v>44316</v>
      </c>
      <c r="N947" s="1062">
        <f t="shared" si="186"/>
        <v>44344</v>
      </c>
      <c r="O947" s="1062">
        <f t="shared" si="186"/>
        <v>44344</v>
      </c>
      <c r="P947" s="1062">
        <f t="shared" si="186"/>
        <v>44398</v>
      </c>
      <c r="Q947" s="1062">
        <f t="shared" si="186"/>
        <v>44428</v>
      </c>
      <c r="R947" s="1062">
        <f t="shared" si="186"/>
        <v>44428</v>
      </c>
      <c r="S947" s="1062">
        <f t="shared" si="186"/>
        <v>44427</v>
      </c>
      <c r="T947" s="1062">
        <f t="shared" si="186"/>
        <v>44427</v>
      </c>
      <c r="U947" s="1062">
        <f t="shared" si="186"/>
        <v>44448</v>
      </c>
      <c r="V947" s="1062">
        <f t="shared" si="186"/>
        <v>44455</v>
      </c>
      <c r="W947" s="1062">
        <f t="shared" si="186"/>
        <v>44460</v>
      </c>
      <c r="X947" s="1062">
        <f t="shared" si="186"/>
        <v>44463</v>
      </c>
      <c r="Y947" s="1063">
        <f t="shared" si="186"/>
        <v>44488</v>
      </c>
      <c r="Z947" s="1064">
        <v>44713</v>
      </c>
      <c r="AA947" s="95"/>
    </row>
    <row r="948" spans="1:27" ht="37.5">
      <c r="A948" s="1869"/>
      <c r="B948" s="1055">
        <f t="shared" si="185"/>
        <v>93</v>
      </c>
      <c r="C948" s="1056" t="str">
        <f t="shared" si="185"/>
        <v>У_К</v>
      </c>
      <c r="D948" s="1057" t="s">
        <v>1675</v>
      </c>
      <c r="E948" s="1058" t="s">
        <v>270</v>
      </c>
      <c r="F948" s="1057" t="s">
        <v>1675</v>
      </c>
      <c r="G948" s="1059" t="s">
        <v>1033</v>
      </c>
      <c r="H948" s="1060" t="s">
        <v>1072</v>
      </c>
      <c r="I948" s="1061"/>
      <c r="J948" s="1062">
        <f t="shared" si="186"/>
        <v>44156</v>
      </c>
      <c r="K948" s="1062">
        <f t="shared" si="186"/>
        <v>44183</v>
      </c>
      <c r="L948" s="1062">
        <f t="shared" si="186"/>
        <v>44232</v>
      </c>
      <c r="M948" s="1062">
        <f t="shared" si="186"/>
        <v>44316</v>
      </c>
      <c r="N948" s="1062">
        <f t="shared" si="186"/>
        <v>44344</v>
      </c>
      <c r="O948" s="1062">
        <f t="shared" si="186"/>
        <v>44344</v>
      </c>
      <c r="P948" s="1062">
        <f t="shared" si="186"/>
        <v>44398</v>
      </c>
      <c r="Q948" s="1062">
        <f t="shared" si="186"/>
        <v>44428</v>
      </c>
      <c r="R948" s="1062">
        <f t="shared" si="186"/>
        <v>44428</v>
      </c>
      <c r="S948" s="1062">
        <f t="shared" si="186"/>
        <v>44427</v>
      </c>
      <c r="T948" s="1062">
        <f t="shared" si="186"/>
        <v>44427</v>
      </c>
      <c r="U948" s="1062">
        <f t="shared" si="186"/>
        <v>44448</v>
      </c>
      <c r="V948" s="1062">
        <f t="shared" si="186"/>
        <v>44455</v>
      </c>
      <c r="W948" s="1062">
        <f t="shared" si="186"/>
        <v>44460</v>
      </c>
      <c r="X948" s="1062">
        <f t="shared" si="186"/>
        <v>44463</v>
      </c>
      <c r="Y948" s="1063">
        <f t="shared" si="186"/>
        <v>44488</v>
      </c>
      <c r="Z948" s="1064">
        <v>44538</v>
      </c>
      <c r="AA948" s="95"/>
    </row>
    <row r="949" spans="1:27" ht="37.5">
      <c r="A949" s="1869"/>
      <c r="B949" s="1055">
        <f t="shared" si="185"/>
        <v>93</v>
      </c>
      <c r="C949" s="1056" t="str">
        <f t="shared" si="185"/>
        <v>У_К</v>
      </c>
      <c r="D949" s="1057" t="s">
        <v>1675</v>
      </c>
      <c r="E949" s="1058" t="s">
        <v>272</v>
      </c>
      <c r="F949" s="1057" t="s">
        <v>1675</v>
      </c>
      <c r="G949" s="1059" t="s">
        <v>1033</v>
      </c>
      <c r="H949" s="1060" t="s">
        <v>1072</v>
      </c>
      <c r="I949" s="1061"/>
      <c r="J949" s="1062">
        <f t="shared" si="186"/>
        <v>44156</v>
      </c>
      <c r="K949" s="1062">
        <f t="shared" si="186"/>
        <v>44183</v>
      </c>
      <c r="L949" s="1062">
        <f t="shared" si="186"/>
        <v>44232</v>
      </c>
      <c r="M949" s="1062">
        <f t="shared" si="186"/>
        <v>44316</v>
      </c>
      <c r="N949" s="1062">
        <f t="shared" si="186"/>
        <v>44344</v>
      </c>
      <c r="O949" s="1062">
        <f t="shared" si="186"/>
        <v>44344</v>
      </c>
      <c r="P949" s="1062">
        <f t="shared" si="186"/>
        <v>44398</v>
      </c>
      <c r="Q949" s="1062">
        <f t="shared" si="186"/>
        <v>44428</v>
      </c>
      <c r="R949" s="1062">
        <f t="shared" si="186"/>
        <v>44428</v>
      </c>
      <c r="S949" s="1062">
        <f t="shared" si="186"/>
        <v>44427</v>
      </c>
      <c r="T949" s="1062">
        <f t="shared" si="186"/>
        <v>44427</v>
      </c>
      <c r="U949" s="1062">
        <f t="shared" si="186"/>
        <v>44448</v>
      </c>
      <c r="V949" s="1062">
        <f t="shared" si="186"/>
        <v>44455</v>
      </c>
      <c r="W949" s="1062">
        <f t="shared" si="186"/>
        <v>44460</v>
      </c>
      <c r="X949" s="1062">
        <f t="shared" si="186"/>
        <v>44463</v>
      </c>
      <c r="Y949" s="1063">
        <f t="shared" si="186"/>
        <v>44488</v>
      </c>
      <c r="Z949" s="1064">
        <v>44538</v>
      </c>
      <c r="AA949" s="95"/>
    </row>
    <row r="950" spans="1:27" ht="37.5">
      <c r="A950" s="1869"/>
      <c r="B950" s="1055">
        <f t="shared" si="185"/>
        <v>93</v>
      </c>
      <c r="C950" s="1056" t="str">
        <f t="shared" si="185"/>
        <v>У_К</v>
      </c>
      <c r="D950" s="1057" t="s">
        <v>1675</v>
      </c>
      <c r="E950" s="1058" t="s">
        <v>274</v>
      </c>
      <c r="F950" s="1057" t="s">
        <v>1675</v>
      </c>
      <c r="G950" s="1059" t="s">
        <v>1033</v>
      </c>
      <c r="H950" s="1060" t="s">
        <v>1072</v>
      </c>
      <c r="I950" s="1061"/>
      <c r="J950" s="1062">
        <f t="shared" si="186"/>
        <v>44156</v>
      </c>
      <c r="K950" s="1062">
        <f t="shared" si="186"/>
        <v>44183</v>
      </c>
      <c r="L950" s="1062">
        <f t="shared" si="186"/>
        <v>44232</v>
      </c>
      <c r="M950" s="1062">
        <f t="shared" si="186"/>
        <v>44316</v>
      </c>
      <c r="N950" s="1062">
        <f t="shared" si="186"/>
        <v>44344</v>
      </c>
      <c r="O950" s="1062">
        <f t="shared" si="186"/>
        <v>44344</v>
      </c>
      <c r="P950" s="1062">
        <f t="shared" si="186"/>
        <v>44398</v>
      </c>
      <c r="Q950" s="1062">
        <f t="shared" si="186"/>
        <v>44428</v>
      </c>
      <c r="R950" s="1062">
        <f t="shared" si="186"/>
        <v>44428</v>
      </c>
      <c r="S950" s="1062">
        <f t="shared" si="186"/>
        <v>44427</v>
      </c>
      <c r="T950" s="1062">
        <f t="shared" si="186"/>
        <v>44427</v>
      </c>
      <c r="U950" s="1062">
        <f t="shared" si="186"/>
        <v>44448</v>
      </c>
      <c r="V950" s="1062">
        <f t="shared" si="186"/>
        <v>44455</v>
      </c>
      <c r="W950" s="1062">
        <f t="shared" si="186"/>
        <v>44460</v>
      </c>
      <c r="X950" s="1062">
        <f t="shared" si="186"/>
        <v>44463</v>
      </c>
      <c r="Y950" s="1063">
        <f t="shared" si="186"/>
        <v>44488</v>
      </c>
      <c r="Z950" s="1064">
        <v>44538</v>
      </c>
      <c r="AA950" s="95"/>
    </row>
    <row r="951" spans="1:27" ht="37.5">
      <c r="A951" s="1869"/>
      <c r="B951" s="1055">
        <f t="shared" si="185"/>
        <v>93</v>
      </c>
      <c r="C951" s="1056" t="str">
        <f t="shared" si="185"/>
        <v>У_К</v>
      </c>
      <c r="D951" s="1057" t="s">
        <v>1675</v>
      </c>
      <c r="E951" s="1058" t="s">
        <v>276</v>
      </c>
      <c r="F951" s="1057" t="s">
        <v>1675</v>
      </c>
      <c r="G951" s="1059" t="s">
        <v>1033</v>
      </c>
      <c r="H951" s="1060" t="s">
        <v>1072</v>
      </c>
      <c r="I951" s="1061"/>
      <c r="J951" s="1062">
        <f t="shared" si="186"/>
        <v>44156</v>
      </c>
      <c r="K951" s="1062">
        <f t="shared" si="186"/>
        <v>44183</v>
      </c>
      <c r="L951" s="1062">
        <f t="shared" si="186"/>
        <v>44232</v>
      </c>
      <c r="M951" s="1062">
        <f t="shared" si="186"/>
        <v>44316</v>
      </c>
      <c r="N951" s="1062">
        <f t="shared" si="186"/>
        <v>44344</v>
      </c>
      <c r="O951" s="1062">
        <f t="shared" si="186"/>
        <v>44344</v>
      </c>
      <c r="P951" s="1062">
        <f t="shared" si="186"/>
        <v>44398</v>
      </c>
      <c r="Q951" s="1062">
        <f t="shared" si="186"/>
        <v>44428</v>
      </c>
      <c r="R951" s="1062">
        <f t="shared" si="186"/>
        <v>44428</v>
      </c>
      <c r="S951" s="1062">
        <f t="shared" si="186"/>
        <v>44427</v>
      </c>
      <c r="T951" s="1062">
        <f t="shared" si="186"/>
        <v>44427</v>
      </c>
      <c r="U951" s="1062">
        <f t="shared" si="186"/>
        <v>44448</v>
      </c>
      <c r="V951" s="1062">
        <f t="shared" si="186"/>
        <v>44455</v>
      </c>
      <c r="W951" s="1062">
        <f t="shared" si="186"/>
        <v>44460</v>
      </c>
      <c r="X951" s="1062">
        <f t="shared" si="186"/>
        <v>44463</v>
      </c>
      <c r="Y951" s="1063">
        <f t="shared" si="186"/>
        <v>44488</v>
      </c>
      <c r="Z951" s="1064">
        <v>44538</v>
      </c>
      <c r="AA951" s="95"/>
    </row>
    <row r="952" spans="1:27" ht="37.5">
      <c r="A952" s="1869"/>
      <c r="B952" s="1055">
        <f t="shared" si="185"/>
        <v>93</v>
      </c>
      <c r="C952" s="1056" t="str">
        <f t="shared" si="185"/>
        <v>У_К</v>
      </c>
      <c r="D952" s="1057" t="s">
        <v>1675</v>
      </c>
      <c r="E952" s="1058" t="s">
        <v>278</v>
      </c>
      <c r="F952" s="1057" t="s">
        <v>1675</v>
      </c>
      <c r="G952" s="1059" t="s">
        <v>1033</v>
      </c>
      <c r="H952" s="1060" t="s">
        <v>1072</v>
      </c>
      <c r="I952" s="1061"/>
      <c r="J952" s="1062">
        <f t="shared" si="186"/>
        <v>44156</v>
      </c>
      <c r="K952" s="1062">
        <f t="shared" si="186"/>
        <v>44183</v>
      </c>
      <c r="L952" s="1062">
        <f t="shared" si="186"/>
        <v>44232</v>
      </c>
      <c r="M952" s="1062">
        <f t="shared" si="186"/>
        <v>44316</v>
      </c>
      <c r="N952" s="1062">
        <f t="shared" si="186"/>
        <v>44344</v>
      </c>
      <c r="O952" s="1062">
        <f t="shared" si="186"/>
        <v>44344</v>
      </c>
      <c r="P952" s="1062">
        <f t="shared" si="186"/>
        <v>44398</v>
      </c>
      <c r="Q952" s="1062">
        <f t="shared" si="186"/>
        <v>44428</v>
      </c>
      <c r="R952" s="1062">
        <f t="shared" si="186"/>
        <v>44428</v>
      </c>
      <c r="S952" s="1062">
        <f t="shared" si="186"/>
        <v>44427</v>
      </c>
      <c r="T952" s="1062">
        <f t="shared" si="186"/>
        <v>44427</v>
      </c>
      <c r="U952" s="1062">
        <f t="shared" si="186"/>
        <v>44448</v>
      </c>
      <c r="V952" s="1062">
        <f t="shared" si="186"/>
        <v>44455</v>
      </c>
      <c r="W952" s="1062">
        <f t="shared" si="186"/>
        <v>44460</v>
      </c>
      <c r="X952" s="1062">
        <f t="shared" si="186"/>
        <v>44463</v>
      </c>
      <c r="Y952" s="1063">
        <f t="shared" si="186"/>
        <v>44488</v>
      </c>
      <c r="Z952" s="1064">
        <v>44538</v>
      </c>
      <c r="AA952" s="95"/>
    </row>
    <row r="953" spans="1:27" ht="37.5">
      <c r="A953" s="1869"/>
      <c r="B953" s="1055">
        <f t="shared" si="185"/>
        <v>93</v>
      </c>
      <c r="C953" s="1056" t="str">
        <f t="shared" si="185"/>
        <v>У_К</v>
      </c>
      <c r="D953" s="1057" t="s">
        <v>1675</v>
      </c>
      <c r="E953" s="1058" t="s">
        <v>280</v>
      </c>
      <c r="F953" s="1057" t="s">
        <v>1675</v>
      </c>
      <c r="G953" s="1059" t="s">
        <v>1033</v>
      </c>
      <c r="H953" s="1060" t="s">
        <v>1072</v>
      </c>
      <c r="I953" s="1061"/>
      <c r="J953" s="1062">
        <f t="shared" si="186"/>
        <v>44156</v>
      </c>
      <c r="K953" s="1062">
        <f t="shared" si="186"/>
        <v>44183</v>
      </c>
      <c r="L953" s="1062">
        <f t="shared" si="186"/>
        <v>44232</v>
      </c>
      <c r="M953" s="1062">
        <f t="shared" si="186"/>
        <v>44316</v>
      </c>
      <c r="N953" s="1062">
        <f t="shared" si="186"/>
        <v>44344</v>
      </c>
      <c r="O953" s="1062">
        <f t="shared" si="186"/>
        <v>44344</v>
      </c>
      <c r="P953" s="1062">
        <f t="shared" si="186"/>
        <v>44398</v>
      </c>
      <c r="Q953" s="1062">
        <f t="shared" si="186"/>
        <v>44428</v>
      </c>
      <c r="R953" s="1062">
        <f t="shared" si="186"/>
        <v>44428</v>
      </c>
      <c r="S953" s="1062">
        <f t="shared" si="186"/>
        <v>44427</v>
      </c>
      <c r="T953" s="1062">
        <f t="shared" si="186"/>
        <v>44427</v>
      </c>
      <c r="U953" s="1062">
        <f t="shared" si="186"/>
        <v>44448</v>
      </c>
      <c r="V953" s="1062">
        <f t="shared" si="186"/>
        <v>44455</v>
      </c>
      <c r="W953" s="1062">
        <f t="shared" si="186"/>
        <v>44460</v>
      </c>
      <c r="X953" s="1062">
        <f t="shared" si="186"/>
        <v>44463</v>
      </c>
      <c r="Y953" s="1063">
        <f t="shared" si="186"/>
        <v>44488</v>
      </c>
      <c r="Z953" s="1064">
        <v>44538</v>
      </c>
      <c r="AA953" s="95"/>
    </row>
    <row r="954" spans="1:27" ht="37.5">
      <c r="A954" s="1869"/>
      <c r="B954" s="1055">
        <f t="shared" si="185"/>
        <v>93</v>
      </c>
      <c r="C954" s="1056" t="str">
        <f t="shared" si="185"/>
        <v>У_К</v>
      </c>
      <c r="D954" s="1057" t="s">
        <v>1675</v>
      </c>
      <c r="E954" s="1058" t="s">
        <v>700</v>
      </c>
      <c r="F954" s="1057" t="s">
        <v>1675</v>
      </c>
      <c r="G954" s="1059" t="s">
        <v>1033</v>
      </c>
      <c r="H954" s="1060" t="s">
        <v>1073</v>
      </c>
      <c r="I954" s="1061"/>
      <c r="J954" s="1062">
        <f t="shared" si="186"/>
        <v>44156</v>
      </c>
      <c r="K954" s="1062">
        <f t="shared" si="186"/>
        <v>44183</v>
      </c>
      <c r="L954" s="1062">
        <f t="shared" si="186"/>
        <v>44232</v>
      </c>
      <c r="M954" s="1062">
        <f t="shared" si="186"/>
        <v>44316</v>
      </c>
      <c r="N954" s="1062">
        <f t="shared" si="186"/>
        <v>44344</v>
      </c>
      <c r="O954" s="1062">
        <f t="shared" si="186"/>
        <v>44344</v>
      </c>
      <c r="P954" s="1062">
        <f t="shared" si="186"/>
        <v>44398</v>
      </c>
      <c r="Q954" s="1062">
        <f t="shared" si="186"/>
        <v>44428</v>
      </c>
      <c r="R954" s="1062">
        <f t="shared" si="186"/>
        <v>44428</v>
      </c>
      <c r="S954" s="1062">
        <f t="shared" si="186"/>
        <v>44427</v>
      </c>
      <c r="T954" s="1062">
        <f t="shared" si="186"/>
        <v>44427</v>
      </c>
      <c r="U954" s="1062">
        <f t="shared" si="186"/>
        <v>44448</v>
      </c>
      <c r="V954" s="1062">
        <f t="shared" si="186"/>
        <v>44455</v>
      </c>
      <c r="W954" s="1062">
        <f t="shared" si="186"/>
        <v>44460</v>
      </c>
      <c r="X954" s="1062">
        <f t="shared" si="186"/>
        <v>44463</v>
      </c>
      <c r="Y954" s="1063">
        <f t="shared" si="186"/>
        <v>44488</v>
      </c>
      <c r="Z954" s="1107">
        <v>44562</v>
      </c>
      <c r="AA954" s="95"/>
    </row>
    <row r="955" spans="1:27" ht="37.5">
      <c r="A955" s="1869"/>
      <c r="B955" s="1055">
        <f t="shared" si="185"/>
        <v>93</v>
      </c>
      <c r="C955" s="1056" t="str">
        <f t="shared" si="185"/>
        <v>У_К</v>
      </c>
      <c r="D955" s="1057" t="s">
        <v>1675</v>
      </c>
      <c r="E955" s="1058" t="s">
        <v>628</v>
      </c>
      <c r="F955" s="1057" t="s">
        <v>1675</v>
      </c>
      <c r="G955" s="1059" t="s">
        <v>1033</v>
      </c>
      <c r="H955" s="1060" t="s">
        <v>1074</v>
      </c>
      <c r="I955" s="1061"/>
      <c r="J955" s="1062">
        <f t="shared" si="186"/>
        <v>44156</v>
      </c>
      <c r="K955" s="1062">
        <f t="shared" si="186"/>
        <v>44183</v>
      </c>
      <c r="L955" s="1062">
        <f t="shared" si="186"/>
        <v>44232</v>
      </c>
      <c r="M955" s="1062">
        <f t="shared" si="186"/>
        <v>44316</v>
      </c>
      <c r="N955" s="1062">
        <f t="shared" si="186"/>
        <v>44344</v>
      </c>
      <c r="O955" s="1062">
        <f t="shared" si="186"/>
        <v>44344</v>
      </c>
      <c r="P955" s="1062">
        <f t="shared" si="186"/>
        <v>44398</v>
      </c>
      <c r="Q955" s="1062">
        <f t="shared" si="186"/>
        <v>44428</v>
      </c>
      <c r="R955" s="1062">
        <f t="shared" si="186"/>
        <v>44428</v>
      </c>
      <c r="S955" s="1062">
        <f t="shared" si="186"/>
        <v>44427</v>
      </c>
      <c r="T955" s="1062">
        <f t="shared" si="186"/>
        <v>44427</v>
      </c>
      <c r="U955" s="1062">
        <f t="shared" si="186"/>
        <v>44448</v>
      </c>
      <c r="V955" s="1062">
        <f t="shared" si="186"/>
        <v>44455</v>
      </c>
      <c r="W955" s="1062">
        <f t="shared" si="186"/>
        <v>44460</v>
      </c>
      <c r="X955" s="1062">
        <f t="shared" si="186"/>
        <v>44463</v>
      </c>
      <c r="Y955" s="1063">
        <f t="shared" si="186"/>
        <v>44488</v>
      </c>
      <c r="Z955" s="1107">
        <v>44714</v>
      </c>
      <c r="AA955" s="95"/>
    </row>
    <row r="956" spans="1:27" ht="37.5">
      <c r="A956" s="1869"/>
      <c r="B956" s="1055">
        <f t="shared" si="185"/>
        <v>93</v>
      </c>
      <c r="C956" s="1056" t="str">
        <f t="shared" si="185"/>
        <v>У_К</v>
      </c>
      <c r="D956" s="1057" t="s">
        <v>1675</v>
      </c>
      <c r="E956" s="1058" t="s">
        <v>630</v>
      </c>
      <c r="F956" s="1057" t="s">
        <v>1675</v>
      </c>
      <c r="G956" s="1059" t="s">
        <v>1033</v>
      </c>
      <c r="H956" s="1060" t="s">
        <v>1074</v>
      </c>
      <c r="I956" s="1061"/>
      <c r="J956" s="1062">
        <f t="shared" ref="J956:Y965" si="187">J$945</f>
        <v>44156</v>
      </c>
      <c r="K956" s="1062">
        <f t="shared" si="187"/>
        <v>44183</v>
      </c>
      <c r="L956" s="1062">
        <f t="shared" si="187"/>
        <v>44232</v>
      </c>
      <c r="M956" s="1062">
        <f t="shared" si="187"/>
        <v>44316</v>
      </c>
      <c r="N956" s="1062">
        <f t="shared" si="187"/>
        <v>44344</v>
      </c>
      <c r="O956" s="1062">
        <f t="shared" si="187"/>
        <v>44344</v>
      </c>
      <c r="P956" s="1062">
        <f t="shared" si="187"/>
        <v>44398</v>
      </c>
      <c r="Q956" s="1062">
        <f t="shared" si="187"/>
        <v>44428</v>
      </c>
      <c r="R956" s="1062">
        <f t="shared" si="187"/>
        <v>44428</v>
      </c>
      <c r="S956" s="1062">
        <f t="shared" si="187"/>
        <v>44427</v>
      </c>
      <c r="T956" s="1062">
        <f t="shared" si="187"/>
        <v>44427</v>
      </c>
      <c r="U956" s="1062">
        <f t="shared" si="187"/>
        <v>44448</v>
      </c>
      <c r="V956" s="1062">
        <f t="shared" si="187"/>
        <v>44455</v>
      </c>
      <c r="W956" s="1062">
        <f t="shared" si="187"/>
        <v>44460</v>
      </c>
      <c r="X956" s="1062">
        <f t="shared" si="187"/>
        <v>44463</v>
      </c>
      <c r="Y956" s="1063">
        <f t="shared" si="187"/>
        <v>44488</v>
      </c>
      <c r="Z956" s="1107">
        <v>44714</v>
      </c>
      <c r="AA956" s="95"/>
    </row>
    <row r="957" spans="1:27" ht="37.5">
      <c r="A957" s="1869"/>
      <c r="B957" s="1055">
        <f t="shared" si="185"/>
        <v>93</v>
      </c>
      <c r="C957" s="1056" t="str">
        <f t="shared" si="185"/>
        <v>У_К</v>
      </c>
      <c r="D957" s="1057" t="s">
        <v>1675</v>
      </c>
      <c r="E957" s="1058" t="s">
        <v>632</v>
      </c>
      <c r="F957" s="1057" t="s">
        <v>1675</v>
      </c>
      <c r="G957" s="1059" t="s">
        <v>1033</v>
      </c>
      <c r="H957" s="1060" t="s">
        <v>1074</v>
      </c>
      <c r="I957" s="1061"/>
      <c r="J957" s="1062">
        <f t="shared" si="187"/>
        <v>44156</v>
      </c>
      <c r="K957" s="1062">
        <f t="shared" si="187"/>
        <v>44183</v>
      </c>
      <c r="L957" s="1062">
        <f t="shared" si="187"/>
        <v>44232</v>
      </c>
      <c r="M957" s="1062">
        <f t="shared" si="187"/>
        <v>44316</v>
      </c>
      <c r="N957" s="1062">
        <f t="shared" si="187"/>
        <v>44344</v>
      </c>
      <c r="O957" s="1062">
        <f t="shared" si="187"/>
        <v>44344</v>
      </c>
      <c r="P957" s="1062">
        <f t="shared" si="187"/>
        <v>44398</v>
      </c>
      <c r="Q957" s="1062">
        <f t="shared" si="187"/>
        <v>44428</v>
      </c>
      <c r="R957" s="1062">
        <f t="shared" si="187"/>
        <v>44428</v>
      </c>
      <c r="S957" s="1062">
        <f t="shared" si="187"/>
        <v>44427</v>
      </c>
      <c r="T957" s="1062">
        <f t="shared" si="187"/>
        <v>44427</v>
      </c>
      <c r="U957" s="1062">
        <f t="shared" si="187"/>
        <v>44448</v>
      </c>
      <c r="V957" s="1062">
        <f t="shared" si="187"/>
        <v>44455</v>
      </c>
      <c r="W957" s="1062">
        <f t="shared" si="187"/>
        <v>44460</v>
      </c>
      <c r="X957" s="1062">
        <f t="shared" si="187"/>
        <v>44463</v>
      </c>
      <c r="Y957" s="1063">
        <f t="shared" si="187"/>
        <v>44488</v>
      </c>
      <c r="Z957" s="1107">
        <v>44673</v>
      </c>
      <c r="AA957" s="95"/>
    </row>
    <row r="958" spans="1:27" ht="37.5">
      <c r="A958" s="1869"/>
      <c r="B958" s="1055">
        <f t="shared" si="185"/>
        <v>93</v>
      </c>
      <c r="C958" s="1056" t="str">
        <f t="shared" si="185"/>
        <v>У_К</v>
      </c>
      <c r="D958" s="1057" t="s">
        <v>1675</v>
      </c>
      <c r="E958" s="1058" t="s">
        <v>634</v>
      </c>
      <c r="F958" s="1057" t="s">
        <v>1675</v>
      </c>
      <c r="G958" s="1059" t="s">
        <v>1033</v>
      </c>
      <c r="H958" s="1060" t="s">
        <v>1074</v>
      </c>
      <c r="I958" s="1061"/>
      <c r="J958" s="1062">
        <f t="shared" si="187"/>
        <v>44156</v>
      </c>
      <c r="K958" s="1062">
        <f t="shared" si="187"/>
        <v>44183</v>
      </c>
      <c r="L958" s="1062">
        <f t="shared" si="187"/>
        <v>44232</v>
      </c>
      <c r="M958" s="1062">
        <f t="shared" si="187"/>
        <v>44316</v>
      </c>
      <c r="N958" s="1062">
        <f t="shared" si="187"/>
        <v>44344</v>
      </c>
      <c r="O958" s="1062">
        <f t="shared" si="187"/>
        <v>44344</v>
      </c>
      <c r="P958" s="1062">
        <f t="shared" si="187"/>
        <v>44398</v>
      </c>
      <c r="Q958" s="1062">
        <f t="shared" si="187"/>
        <v>44428</v>
      </c>
      <c r="R958" s="1062">
        <f t="shared" si="187"/>
        <v>44428</v>
      </c>
      <c r="S958" s="1062">
        <f t="shared" si="187"/>
        <v>44427</v>
      </c>
      <c r="T958" s="1062">
        <f t="shared" si="187"/>
        <v>44427</v>
      </c>
      <c r="U958" s="1062">
        <f t="shared" si="187"/>
        <v>44448</v>
      </c>
      <c r="V958" s="1062">
        <f t="shared" si="187"/>
        <v>44455</v>
      </c>
      <c r="W958" s="1062">
        <f t="shared" si="187"/>
        <v>44460</v>
      </c>
      <c r="X958" s="1062">
        <f t="shared" si="187"/>
        <v>44463</v>
      </c>
      <c r="Y958" s="1063">
        <f t="shared" si="187"/>
        <v>44488</v>
      </c>
      <c r="Z958" s="1107">
        <v>44673</v>
      </c>
      <c r="AA958" s="95"/>
    </row>
    <row r="959" spans="1:27" ht="37.5">
      <c r="A959" s="1869"/>
      <c r="B959" s="1055">
        <f t="shared" si="185"/>
        <v>93</v>
      </c>
      <c r="C959" s="1056" t="str">
        <f t="shared" si="185"/>
        <v>У_К</v>
      </c>
      <c r="D959" s="1057" t="s">
        <v>1675</v>
      </c>
      <c r="E959" s="1058" t="s">
        <v>260</v>
      </c>
      <c r="F959" s="1057" t="s">
        <v>1675</v>
      </c>
      <c r="G959" s="1059" t="s">
        <v>1033</v>
      </c>
      <c r="H959" s="1060" t="s">
        <v>1074</v>
      </c>
      <c r="I959" s="1061"/>
      <c r="J959" s="1062">
        <f t="shared" si="187"/>
        <v>44156</v>
      </c>
      <c r="K959" s="1062">
        <f t="shared" si="187"/>
        <v>44183</v>
      </c>
      <c r="L959" s="1062">
        <f t="shared" si="187"/>
        <v>44232</v>
      </c>
      <c r="M959" s="1062">
        <f t="shared" si="187"/>
        <v>44316</v>
      </c>
      <c r="N959" s="1062">
        <f t="shared" si="187"/>
        <v>44344</v>
      </c>
      <c r="O959" s="1062">
        <f t="shared" si="187"/>
        <v>44344</v>
      </c>
      <c r="P959" s="1062">
        <f t="shared" si="187"/>
        <v>44398</v>
      </c>
      <c r="Q959" s="1062">
        <f t="shared" si="187"/>
        <v>44428</v>
      </c>
      <c r="R959" s="1062">
        <f t="shared" si="187"/>
        <v>44428</v>
      </c>
      <c r="S959" s="1062">
        <f t="shared" si="187"/>
        <v>44427</v>
      </c>
      <c r="T959" s="1062">
        <f t="shared" si="187"/>
        <v>44427</v>
      </c>
      <c r="U959" s="1062">
        <f t="shared" si="187"/>
        <v>44448</v>
      </c>
      <c r="V959" s="1062">
        <f t="shared" si="187"/>
        <v>44455</v>
      </c>
      <c r="W959" s="1062">
        <f t="shared" si="187"/>
        <v>44460</v>
      </c>
      <c r="X959" s="1062">
        <f t="shared" si="187"/>
        <v>44463</v>
      </c>
      <c r="Y959" s="1063">
        <f t="shared" si="187"/>
        <v>44488</v>
      </c>
      <c r="Z959" s="1107">
        <v>44801</v>
      </c>
      <c r="AA959" s="95"/>
    </row>
    <row r="960" spans="1:27" ht="37.5">
      <c r="A960" s="1869"/>
      <c r="B960" s="1055">
        <f t="shared" si="185"/>
        <v>93</v>
      </c>
      <c r="C960" s="1056" t="str">
        <f t="shared" si="185"/>
        <v>У_К</v>
      </c>
      <c r="D960" s="1057" t="s">
        <v>1675</v>
      </c>
      <c r="E960" s="1058" t="s">
        <v>798</v>
      </c>
      <c r="F960" s="1057" t="s">
        <v>1675</v>
      </c>
      <c r="G960" s="1059" t="s">
        <v>1033</v>
      </c>
      <c r="H960" s="1060" t="s">
        <v>1075</v>
      </c>
      <c r="I960" s="1061"/>
      <c r="J960" s="1062">
        <f t="shared" si="187"/>
        <v>44156</v>
      </c>
      <c r="K960" s="1062">
        <f t="shared" si="187"/>
        <v>44183</v>
      </c>
      <c r="L960" s="1062">
        <f t="shared" si="187"/>
        <v>44232</v>
      </c>
      <c r="M960" s="1062">
        <f t="shared" si="187"/>
        <v>44316</v>
      </c>
      <c r="N960" s="1062">
        <f t="shared" si="187"/>
        <v>44344</v>
      </c>
      <c r="O960" s="1062">
        <f t="shared" si="187"/>
        <v>44344</v>
      </c>
      <c r="P960" s="1062">
        <f t="shared" si="187"/>
        <v>44398</v>
      </c>
      <c r="Q960" s="1062">
        <f t="shared" si="187"/>
        <v>44428</v>
      </c>
      <c r="R960" s="1062">
        <f t="shared" si="187"/>
        <v>44428</v>
      </c>
      <c r="S960" s="1062">
        <f t="shared" si="187"/>
        <v>44427</v>
      </c>
      <c r="T960" s="1062">
        <f t="shared" si="187"/>
        <v>44427</v>
      </c>
      <c r="U960" s="1062">
        <f t="shared" si="187"/>
        <v>44448</v>
      </c>
      <c r="V960" s="1062">
        <f t="shared" si="187"/>
        <v>44455</v>
      </c>
      <c r="W960" s="1062">
        <f t="shared" si="187"/>
        <v>44460</v>
      </c>
      <c r="X960" s="1062">
        <f t="shared" si="187"/>
        <v>44463</v>
      </c>
      <c r="Y960" s="1063">
        <f t="shared" si="187"/>
        <v>44488</v>
      </c>
      <c r="Z960" s="1107">
        <v>44985</v>
      </c>
      <c r="AA960" s="95"/>
    </row>
    <row r="961" spans="1:27" ht="37.5">
      <c r="A961" s="1869"/>
      <c r="B961" s="1055">
        <f t="shared" si="185"/>
        <v>93</v>
      </c>
      <c r="C961" s="1056" t="str">
        <f t="shared" si="185"/>
        <v>У_К</v>
      </c>
      <c r="D961" s="1057" t="s">
        <v>1675</v>
      </c>
      <c r="E961" s="1058" t="s">
        <v>636</v>
      </c>
      <c r="F961" s="1057" t="s">
        <v>1675</v>
      </c>
      <c r="G961" s="1059" t="s">
        <v>1033</v>
      </c>
      <c r="H961" s="1060" t="s">
        <v>1076</v>
      </c>
      <c r="I961" s="1061"/>
      <c r="J961" s="1062">
        <f t="shared" si="187"/>
        <v>44156</v>
      </c>
      <c r="K961" s="1062">
        <f t="shared" si="187"/>
        <v>44183</v>
      </c>
      <c r="L961" s="1062">
        <f t="shared" si="187"/>
        <v>44232</v>
      </c>
      <c r="M961" s="1062">
        <f t="shared" si="187"/>
        <v>44316</v>
      </c>
      <c r="N961" s="1062">
        <f t="shared" si="187"/>
        <v>44344</v>
      </c>
      <c r="O961" s="1062">
        <f t="shared" si="187"/>
        <v>44344</v>
      </c>
      <c r="P961" s="1062">
        <f t="shared" si="187"/>
        <v>44398</v>
      </c>
      <c r="Q961" s="1062">
        <f t="shared" si="187"/>
        <v>44428</v>
      </c>
      <c r="R961" s="1062">
        <f t="shared" si="187"/>
        <v>44428</v>
      </c>
      <c r="S961" s="1062">
        <f t="shared" si="187"/>
        <v>44427</v>
      </c>
      <c r="T961" s="1062">
        <f t="shared" si="187"/>
        <v>44427</v>
      </c>
      <c r="U961" s="1062">
        <f t="shared" si="187"/>
        <v>44448</v>
      </c>
      <c r="V961" s="1062">
        <f t="shared" si="187"/>
        <v>44455</v>
      </c>
      <c r="W961" s="1062">
        <f t="shared" si="187"/>
        <v>44460</v>
      </c>
      <c r="X961" s="1062">
        <f t="shared" si="187"/>
        <v>44463</v>
      </c>
      <c r="Y961" s="1063">
        <f t="shared" si="187"/>
        <v>44488</v>
      </c>
      <c r="Z961" s="1107">
        <v>45047</v>
      </c>
      <c r="AA961" s="95"/>
    </row>
    <row r="962" spans="1:27" ht="37.5">
      <c r="A962" s="1869"/>
      <c r="B962" s="1055">
        <f t="shared" si="185"/>
        <v>93</v>
      </c>
      <c r="C962" s="1056" t="str">
        <f t="shared" si="185"/>
        <v>У_К</v>
      </c>
      <c r="D962" s="1057" t="s">
        <v>1675</v>
      </c>
      <c r="E962" s="1058" t="s">
        <v>638</v>
      </c>
      <c r="F962" s="1057" t="s">
        <v>1675</v>
      </c>
      <c r="G962" s="1059" t="s">
        <v>1033</v>
      </c>
      <c r="H962" s="1060" t="s">
        <v>1076</v>
      </c>
      <c r="I962" s="1061"/>
      <c r="J962" s="1062">
        <f t="shared" si="187"/>
        <v>44156</v>
      </c>
      <c r="K962" s="1062">
        <f t="shared" si="187"/>
        <v>44183</v>
      </c>
      <c r="L962" s="1062">
        <f t="shared" si="187"/>
        <v>44232</v>
      </c>
      <c r="M962" s="1062">
        <f t="shared" si="187"/>
        <v>44316</v>
      </c>
      <c r="N962" s="1062">
        <f t="shared" si="187"/>
        <v>44344</v>
      </c>
      <c r="O962" s="1062">
        <f t="shared" si="187"/>
        <v>44344</v>
      </c>
      <c r="P962" s="1062">
        <f t="shared" si="187"/>
        <v>44398</v>
      </c>
      <c r="Q962" s="1062">
        <f t="shared" si="187"/>
        <v>44428</v>
      </c>
      <c r="R962" s="1062">
        <f t="shared" si="187"/>
        <v>44428</v>
      </c>
      <c r="S962" s="1062">
        <f t="shared" si="187"/>
        <v>44427</v>
      </c>
      <c r="T962" s="1062">
        <f t="shared" si="187"/>
        <v>44427</v>
      </c>
      <c r="U962" s="1062">
        <f t="shared" si="187"/>
        <v>44448</v>
      </c>
      <c r="V962" s="1062">
        <f t="shared" si="187"/>
        <v>44455</v>
      </c>
      <c r="W962" s="1062">
        <f t="shared" si="187"/>
        <v>44460</v>
      </c>
      <c r="X962" s="1062">
        <f t="shared" si="187"/>
        <v>44463</v>
      </c>
      <c r="Y962" s="1063">
        <f t="shared" si="187"/>
        <v>44488</v>
      </c>
      <c r="Z962" s="1107">
        <v>45047</v>
      </c>
      <c r="AA962" s="95"/>
    </row>
    <row r="963" spans="1:27" ht="37.5">
      <c r="A963" s="1869"/>
      <c r="B963" s="1055">
        <f t="shared" si="185"/>
        <v>93</v>
      </c>
      <c r="C963" s="1056" t="str">
        <f t="shared" si="185"/>
        <v>У_К</v>
      </c>
      <c r="D963" s="1057" t="s">
        <v>1675</v>
      </c>
      <c r="E963" s="1058" t="s">
        <v>640</v>
      </c>
      <c r="F963" s="1057" t="s">
        <v>1675</v>
      </c>
      <c r="G963" s="1059" t="s">
        <v>1033</v>
      </c>
      <c r="H963" s="1060" t="s">
        <v>1076</v>
      </c>
      <c r="I963" s="1061"/>
      <c r="J963" s="1062">
        <f t="shared" si="187"/>
        <v>44156</v>
      </c>
      <c r="K963" s="1062">
        <f t="shared" si="187"/>
        <v>44183</v>
      </c>
      <c r="L963" s="1062">
        <f t="shared" si="187"/>
        <v>44232</v>
      </c>
      <c r="M963" s="1062">
        <f t="shared" si="187"/>
        <v>44316</v>
      </c>
      <c r="N963" s="1062">
        <f t="shared" si="187"/>
        <v>44344</v>
      </c>
      <c r="O963" s="1062">
        <f t="shared" si="187"/>
        <v>44344</v>
      </c>
      <c r="P963" s="1062">
        <f t="shared" si="187"/>
        <v>44398</v>
      </c>
      <c r="Q963" s="1062">
        <f t="shared" si="187"/>
        <v>44428</v>
      </c>
      <c r="R963" s="1062">
        <f t="shared" si="187"/>
        <v>44428</v>
      </c>
      <c r="S963" s="1062">
        <f t="shared" si="187"/>
        <v>44427</v>
      </c>
      <c r="T963" s="1062">
        <f t="shared" si="187"/>
        <v>44427</v>
      </c>
      <c r="U963" s="1062">
        <f t="shared" si="187"/>
        <v>44448</v>
      </c>
      <c r="V963" s="1062">
        <f t="shared" si="187"/>
        <v>44455</v>
      </c>
      <c r="W963" s="1062">
        <f t="shared" si="187"/>
        <v>44460</v>
      </c>
      <c r="X963" s="1062">
        <f t="shared" si="187"/>
        <v>44463</v>
      </c>
      <c r="Y963" s="1063">
        <f t="shared" si="187"/>
        <v>44488</v>
      </c>
      <c r="Z963" s="1107">
        <v>45202</v>
      </c>
      <c r="AA963" s="95"/>
    </row>
    <row r="964" spans="1:27" ht="37.5">
      <c r="A964" s="1869"/>
      <c r="B964" s="1055">
        <f t="shared" si="185"/>
        <v>93</v>
      </c>
      <c r="C964" s="1056" t="str">
        <f t="shared" si="185"/>
        <v>У_К</v>
      </c>
      <c r="D964" s="1057" t="s">
        <v>1675</v>
      </c>
      <c r="E964" s="1058" t="s">
        <v>642</v>
      </c>
      <c r="F964" s="1057" t="s">
        <v>1675</v>
      </c>
      <c r="G964" s="1059" t="s">
        <v>1033</v>
      </c>
      <c r="H964" s="1060" t="s">
        <v>1076</v>
      </c>
      <c r="I964" s="1061"/>
      <c r="J964" s="1062">
        <f t="shared" si="187"/>
        <v>44156</v>
      </c>
      <c r="K964" s="1062">
        <f t="shared" si="187"/>
        <v>44183</v>
      </c>
      <c r="L964" s="1062">
        <f t="shared" si="187"/>
        <v>44232</v>
      </c>
      <c r="M964" s="1062">
        <f t="shared" si="187"/>
        <v>44316</v>
      </c>
      <c r="N964" s="1062">
        <f t="shared" si="187"/>
        <v>44344</v>
      </c>
      <c r="O964" s="1062">
        <f t="shared" si="187"/>
        <v>44344</v>
      </c>
      <c r="P964" s="1062">
        <f t="shared" si="187"/>
        <v>44398</v>
      </c>
      <c r="Q964" s="1062">
        <f t="shared" si="187"/>
        <v>44428</v>
      </c>
      <c r="R964" s="1062">
        <f t="shared" si="187"/>
        <v>44428</v>
      </c>
      <c r="S964" s="1062">
        <f t="shared" si="187"/>
        <v>44427</v>
      </c>
      <c r="T964" s="1062">
        <f t="shared" si="187"/>
        <v>44427</v>
      </c>
      <c r="U964" s="1062">
        <f t="shared" si="187"/>
        <v>44448</v>
      </c>
      <c r="V964" s="1062">
        <f t="shared" si="187"/>
        <v>44455</v>
      </c>
      <c r="W964" s="1062">
        <f t="shared" si="187"/>
        <v>44460</v>
      </c>
      <c r="X964" s="1062">
        <f t="shared" si="187"/>
        <v>44463</v>
      </c>
      <c r="Y964" s="1063">
        <f t="shared" si="187"/>
        <v>44488</v>
      </c>
      <c r="Z964" s="1107">
        <v>45202</v>
      </c>
      <c r="AA964" s="95"/>
    </row>
    <row r="965" spans="1:27" ht="37.5">
      <c r="A965" s="1869"/>
      <c r="B965" s="1055">
        <f t="shared" si="185"/>
        <v>93</v>
      </c>
      <c r="C965" s="1056" t="str">
        <f t="shared" si="185"/>
        <v>У_К</v>
      </c>
      <c r="D965" s="1057" t="s">
        <v>1675</v>
      </c>
      <c r="E965" s="1058" t="s">
        <v>264</v>
      </c>
      <c r="F965" s="1057" t="s">
        <v>1675</v>
      </c>
      <c r="G965" s="1059" t="s">
        <v>1033</v>
      </c>
      <c r="H965" s="1060" t="s">
        <v>1076</v>
      </c>
      <c r="I965" s="1061"/>
      <c r="J965" s="1062">
        <f t="shared" si="187"/>
        <v>44156</v>
      </c>
      <c r="K965" s="1062">
        <f t="shared" si="187"/>
        <v>44183</v>
      </c>
      <c r="L965" s="1062">
        <f t="shared" si="187"/>
        <v>44232</v>
      </c>
      <c r="M965" s="1062">
        <f t="shared" si="187"/>
        <v>44316</v>
      </c>
      <c r="N965" s="1062">
        <f t="shared" si="187"/>
        <v>44344</v>
      </c>
      <c r="O965" s="1062">
        <f t="shared" si="187"/>
        <v>44344</v>
      </c>
      <c r="P965" s="1062">
        <f t="shared" si="187"/>
        <v>44398</v>
      </c>
      <c r="Q965" s="1062">
        <f t="shared" si="187"/>
        <v>44428</v>
      </c>
      <c r="R965" s="1062">
        <f t="shared" si="187"/>
        <v>44428</v>
      </c>
      <c r="S965" s="1062">
        <f t="shared" si="187"/>
        <v>44427</v>
      </c>
      <c r="T965" s="1062">
        <f t="shared" si="187"/>
        <v>44427</v>
      </c>
      <c r="U965" s="1062">
        <f t="shared" si="187"/>
        <v>44448</v>
      </c>
      <c r="V965" s="1062">
        <f t="shared" si="187"/>
        <v>44455</v>
      </c>
      <c r="W965" s="1062">
        <f t="shared" si="187"/>
        <v>44460</v>
      </c>
      <c r="X965" s="1062">
        <f t="shared" si="187"/>
        <v>44463</v>
      </c>
      <c r="Y965" s="1063">
        <f t="shared" si="187"/>
        <v>44488</v>
      </c>
      <c r="Z965" s="1107">
        <v>45166</v>
      </c>
      <c r="AA965" s="95"/>
    </row>
    <row r="966" spans="1:27" ht="37.5">
      <c r="A966" s="1869"/>
      <c r="B966" s="1055">
        <f t="shared" ref="B966:C986" si="188">B$945</f>
        <v>93</v>
      </c>
      <c r="C966" s="1056" t="str">
        <f t="shared" si="188"/>
        <v>У_К</v>
      </c>
      <c r="D966" s="1057" t="s">
        <v>1675</v>
      </c>
      <c r="E966" s="1058" t="s">
        <v>254</v>
      </c>
      <c r="F966" s="1057" t="s">
        <v>1675</v>
      </c>
      <c r="G966" s="1059" t="s">
        <v>1033</v>
      </c>
      <c r="H966" s="1060" t="s">
        <v>1077</v>
      </c>
      <c r="I966" s="1061"/>
      <c r="J966" s="1062">
        <f t="shared" ref="J966:Y975" si="189">J$945</f>
        <v>44156</v>
      </c>
      <c r="K966" s="1062">
        <f t="shared" si="189"/>
        <v>44183</v>
      </c>
      <c r="L966" s="1062">
        <f t="shared" si="189"/>
        <v>44232</v>
      </c>
      <c r="M966" s="1062">
        <f t="shared" si="189"/>
        <v>44316</v>
      </c>
      <c r="N966" s="1062">
        <f t="shared" si="189"/>
        <v>44344</v>
      </c>
      <c r="O966" s="1062">
        <f t="shared" si="189"/>
        <v>44344</v>
      </c>
      <c r="P966" s="1062">
        <f t="shared" si="189"/>
        <v>44398</v>
      </c>
      <c r="Q966" s="1062">
        <f t="shared" si="189"/>
        <v>44428</v>
      </c>
      <c r="R966" s="1062">
        <f t="shared" si="189"/>
        <v>44428</v>
      </c>
      <c r="S966" s="1062">
        <f t="shared" si="189"/>
        <v>44427</v>
      </c>
      <c r="T966" s="1062">
        <f t="shared" si="189"/>
        <v>44427</v>
      </c>
      <c r="U966" s="1062">
        <f t="shared" si="189"/>
        <v>44448</v>
      </c>
      <c r="V966" s="1062">
        <f t="shared" si="189"/>
        <v>44455</v>
      </c>
      <c r="W966" s="1062">
        <f t="shared" si="189"/>
        <v>44460</v>
      </c>
      <c r="X966" s="1062">
        <f t="shared" si="189"/>
        <v>44463</v>
      </c>
      <c r="Y966" s="1063">
        <f t="shared" si="189"/>
        <v>44488</v>
      </c>
      <c r="Z966" s="1107">
        <v>44647</v>
      </c>
      <c r="AA966" s="95"/>
    </row>
    <row r="967" spans="1:27" ht="37.5">
      <c r="A967" s="1869"/>
      <c r="B967" s="1055">
        <f t="shared" si="188"/>
        <v>93</v>
      </c>
      <c r="C967" s="1056" t="str">
        <f t="shared" si="188"/>
        <v>У_К</v>
      </c>
      <c r="D967" s="1057" t="s">
        <v>1675</v>
      </c>
      <c r="E967" s="1058" t="s">
        <v>266</v>
      </c>
      <c r="F967" s="1057" t="s">
        <v>1675</v>
      </c>
      <c r="G967" s="1059" t="s">
        <v>1033</v>
      </c>
      <c r="H967" s="1060" t="s">
        <v>1078</v>
      </c>
      <c r="I967" s="1061"/>
      <c r="J967" s="1062">
        <f t="shared" si="189"/>
        <v>44156</v>
      </c>
      <c r="K967" s="1062">
        <f t="shared" si="189"/>
        <v>44183</v>
      </c>
      <c r="L967" s="1062">
        <f t="shared" si="189"/>
        <v>44232</v>
      </c>
      <c r="M967" s="1062">
        <f t="shared" si="189"/>
        <v>44316</v>
      </c>
      <c r="N967" s="1062">
        <f t="shared" si="189"/>
        <v>44344</v>
      </c>
      <c r="O967" s="1062">
        <f t="shared" si="189"/>
        <v>44344</v>
      </c>
      <c r="P967" s="1062">
        <f t="shared" si="189"/>
        <v>44398</v>
      </c>
      <c r="Q967" s="1062">
        <f t="shared" si="189"/>
        <v>44428</v>
      </c>
      <c r="R967" s="1062">
        <f t="shared" si="189"/>
        <v>44428</v>
      </c>
      <c r="S967" s="1062">
        <f t="shared" si="189"/>
        <v>44427</v>
      </c>
      <c r="T967" s="1062">
        <f t="shared" si="189"/>
        <v>44427</v>
      </c>
      <c r="U967" s="1062">
        <f t="shared" si="189"/>
        <v>44448</v>
      </c>
      <c r="V967" s="1062">
        <f t="shared" si="189"/>
        <v>44455</v>
      </c>
      <c r="W967" s="1062">
        <f t="shared" si="189"/>
        <v>44460</v>
      </c>
      <c r="X967" s="1062">
        <f t="shared" si="189"/>
        <v>44463</v>
      </c>
      <c r="Y967" s="1063">
        <f t="shared" si="189"/>
        <v>44488</v>
      </c>
      <c r="Z967" s="1064">
        <v>44568</v>
      </c>
      <c r="AA967" s="95"/>
    </row>
    <row r="968" spans="1:27" ht="37.5">
      <c r="A968" s="1869"/>
      <c r="B968" s="1055">
        <f t="shared" si="188"/>
        <v>93</v>
      </c>
      <c r="C968" s="1056" t="str">
        <f t="shared" si="188"/>
        <v>У_К</v>
      </c>
      <c r="D968" s="1057" t="s">
        <v>1675</v>
      </c>
      <c r="E968" s="1058" t="s">
        <v>286</v>
      </c>
      <c r="F968" s="1057" t="s">
        <v>1675</v>
      </c>
      <c r="G968" s="1059" t="s">
        <v>1033</v>
      </c>
      <c r="H968" s="1060" t="s">
        <v>1079</v>
      </c>
      <c r="I968" s="1061"/>
      <c r="J968" s="1062">
        <f t="shared" si="189"/>
        <v>44156</v>
      </c>
      <c r="K968" s="1062">
        <f t="shared" si="189"/>
        <v>44183</v>
      </c>
      <c r="L968" s="1062">
        <f t="shared" si="189"/>
        <v>44232</v>
      </c>
      <c r="M968" s="1062">
        <f t="shared" si="189"/>
        <v>44316</v>
      </c>
      <c r="N968" s="1062">
        <f t="shared" si="189"/>
        <v>44344</v>
      </c>
      <c r="O968" s="1062">
        <f t="shared" si="189"/>
        <v>44344</v>
      </c>
      <c r="P968" s="1062">
        <f t="shared" si="189"/>
        <v>44398</v>
      </c>
      <c r="Q968" s="1062">
        <f t="shared" si="189"/>
        <v>44428</v>
      </c>
      <c r="R968" s="1062">
        <f t="shared" si="189"/>
        <v>44428</v>
      </c>
      <c r="S968" s="1062">
        <f t="shared" si="189"/>
        <v>44427</v>
      </c>
      <c r="T968" s="1062">
        <f t="shared" si="189"/>
        <v>44427</v>
      </c>
      <c r="U968" s="1062">
        <f t="shared" si="189"/>
        <v>44448</v>
      </c>
      <c r="V968" s="1062">
        <f t="shared" si="189"/>
        <v>44455</v>
      </c>
      <c r="W968" s="1062">
        <f t="shared" si="189"/>
        <v>44460</v>
      </c>
      <c r="X968" s="1062">
        <f t="shared" si="189"/>
        <v>44463</v>
      </c>
      <c r="Y968" s="1063">
        <f t="shared" si="189"/>
        <v>44488</v>
      </c>
      <c r="Z968" s="1064">
        <v>45118</v>
      </c>
      <c r="AA968" s="95"/>
    </row>
    <row r="969" spans="1:27" ht="37.5">
      <c r="A969" s="1869"/>
      <c r="B969" s="1055">
        <f t="shared" si="188"/>
        <v>93</v>
      </c>
      <c r="C969" s="1056" t="str">
        <f t="shared" si="188"/>
        <v>У_К</v>
      </c>
      <c r="D969" s="1057" t="s">
        <v>1675</v>
      </c>
      <c r="E969" s="1058" t="s">
        <v>288</v>
      </c>
      <c r="F969" s="1057" t="s">
        <v>1675</v>
      </c>
      <c r="G969" s="1059" t="s">
        <v>1033</v>
      </c>
      <c r="H969" s="1060" t="s">
        <v>1079</v>
      </c>
      <c r="I969" s="1061"/>
      <c r="J969" s="1062">
        <f t="shared" si="189"/>
        <v>44156</v>
      </c>
      <c r="K969" s="1062">
        <f t="shared" si="189"/>
        <v>44183</v>
      </c>
      <c r="L969" s="1062">
        <f t="shared" si="189"/>
        <v>44232</v>
      </c>
      <c r="M969" s="1062">
        <f t="shared" si="189"/>
        <v>44316</v>
      </c>
      <c r="N969" s="1062">
        <f t="shared" si="189"/>
        <v>44344</v>
      </c>
      <c r="O969" s="1062">
        <f t="shared" si="189"/>
        <v>44344</v>
      </c>
      <c r="P969" s="1062">
        <f t="shared" si="189"/>
        <v>44398</v>
      </c>
      <c r="Q969" s="1062">
        <f t="shared" si="189"/>
        <v>44428</v>
      </c>
      <c r="R969" s="1062">
        <f t="shared" si="189"/>
        <v>44428</v>
      </c>
      <c r="S969" s="1062">
        <f t="shared" si="189"/>
        <v>44427</v>
      </c>
      <c r="T969" s="1062">
        <f t="shared" si="189"/>
        <v>44427</v>
      </c>
      <c r="U969" s="1062">
        <f t="shared" si="189"/>
        <v>44448</v>
      </c>
      <c r="V969" s="1062">
        <f t="shared" si="189"/>
        <v>44455</v>
      </c>
      <c r="W969" s="1062">
        <f t="shared" si="189"/>
        <v>44460</v>
      </c>
      <c r="X969" s="1062">
        <f t="shared" si="189"/>
        <v>44463</v>
      </c>
      <c r="Y969" s="1063">
        <f t="shared" si="189"/>
        <v>44488</v>
      </c>
      <c r="Z969" s="1064">
        <v>45118</v>
      </c>
      <c r="AA969" s="95"/>
    </row>
    <row r="970" spans="1:27" ht="37.5">
      <c r="A970" s="1869"/>
      <c r="B970" s="1055">
        <f t="shared" si="188"/>
        <v>93</v>
      </c>
      <c r="C970" s="1056" t="str">
        <f t="shared" si="188"/>
        <v>У_К</v>
      </c>
      <c r="D970" s="1057" t="s">
        <v>1675</v>
      </c>
      <c r="E970" s="1058" t="s">
        <v>290</v>
      </c>
      <c r="F970" s="1057" t="s">
        <v>1675</v>
      </c>
      <c r="G970" s="1059" t="s">
        <v>1033</v>
      </c>
      <c r="H970" s="1060" t="s">
        <v>1079</v>
      </c>
      <c r="I970" s="1061"/>
      <c r="J970" s="1062">
        <f t="shared" si="189"/>
        <v>44156</v>
      </c>
      <c r="K970" s="1062">
        <f t="shared" si="189"/>
        <v>44183</v>
      </c>
      <c r="L970" s="1062">
        <f t="shared" si="189"/>
        <v>44232</v>
      </c>
      <c r="M970" s="1062">
        <f t="shared" si="189"/>
        <v>44316</v>
      </c>
      <c r="N970" s="1062">
        <f t="shared" si="189"/>
        <v>44344</v>
      </c>
      <c r="O970" s="1062">
        <f t="shared" si="189"/>
        <v>44344</v>
      </c>
      <c r="P970" s="1062">
        <f t="shared" si="189"/>
        <v>44398</v>
      </c>
      <c r="Q970" s="1062">
        <f t="shared" si="189"/>
        <v>44428</v>
      </c>
      <c r="R970" s="1062">
        <f t="shared" si="189"/>
        <v>44428</v>
      </c>
      <c r="S970" s="1062">
        <f t="shared" si="189"/>
        <v>44427</v>
      </c>
      <c r="T970" s="1062">
        <f t="shared" si="189"/>
        <v>44427</v>
      </c>
      <c r="U970" s="1062">
        <f t="shared" si="189"/>
        <v>44448</v>
      </c>
      <c r="V970" s="1062">
        <f t="shared" si="189"/>
        <v>44455</v>
      </c>
      <c r="W970" s="1062">
        <f t="shared" si="189"/>
        <v>44460</v>
      </c>
      <c r="X970" s="1062">
        <f t="shared" si="189"/>
        <v>44463</v>
      </c>
      <c r="Y970" s="1063">
        <f t="shared" si="189"/>
        <v>44488</v>
      </c>
      <c r="Z970" s="1064">
        <v>45118</v>
      </c>
      <c r="AA970" s="95"/>
    </row>
    <row r="971" spans="1:27" ht="37.5">
      <c r="A971" s="1869"/>
      <c r="B971" s="1055">
        <f t="shared" si="188"/>
        <v>93</v>
      </c>
      <c r="C971" s="1056" t="str">
        <f t="shared" si="188"/>
        <v>У_К</v>
      </c>
      <c r="D971" s="1057" t="s">
        <v>1675</v>
      </c>
      <c r="E971" s="1058" t="s">
        <v>292</v>
      </c>
      <c r="F971" s="1057" t="s">
        <v>1675</v>
      </c>
      <c r="G971" s="1059" t="s">
        <v>1033</v>
      </c>
      <c r="H971" s="1060" t="s">
        <v>1079</v>
      </c>
      <c r="I971" s="1061"/>
      <c r="J971" s="1062">
        <f t="shared" si="189"/>
        <v>44156</v>
      </c>
      <c r="K971" s="1062">
        <f t="shared" si="189"/>
        <v>44183</v>
      </c>
      <c r="L971" s="1062">
        <f t="shared" si="189"/>
        <v>44232</v>
      </c>
      <c r="M971" s="1062">
        <f t="shared" si="189"/>
        <v>44316</v>
      </c>
      <c r="N971" s="1062">
        <f t="shared" si="189"/>
        <v>44344</v>
      </c>
      <c r="O971" s="1062">
        <f t="shared" si="189"/>
        <v>44344</v>
      </c>
      <c r="P971" s="1062">
        <f t="shared" si="189"/>
        <v>44398</v>
      </c>
      <c r="Q971" s="1062">
        <f t="shared" si="189"/>
        <v>44428</v>
      </c>
      <c r="R971" s="1062">
        <f t="shared" si="189"/>
        <v>44428</v>
      </c>
      <c r="S971" s="1062">
        <f t="shared" si="189"/>
        <v>44427</v>
      </c>
      <c r="T971" s="1062">
        <f t="shared" si="189"/>
        <v>44427</v>
      </c>
      <c r="U971" s="1062">
        <f t="shared" si="189"/>
        <v>44448</v>
      </c>
      <c r="V971" s="1062">
        <f t="shared" si="189"/>
        <v>44455</v>
      </c>
      <c r="W971" s="1062">
        <f t="shared" si="189"/>
        <v>44460</v>
      </c>
      <c r="X971" s="1062">
        <f t="shared" si="189"/>
        <v>44463</v>
      </c>
      <c r="Y971" s="1063">
        <f t="shared" si="189"/>
        <v>44488</v>
      </c>
      <c r="Z971" s="1064">
        <v>45118</v>
      </c>
      <c r="AA971" s="95"/>
    </row>
    <row r="972" spans="1:27" ht="37.5">
      <c r="A972" s="1869"/>
      <c r="B972" s="1055">
        <f t="shared" si="188"/>
        <v>93</v>
      </c>
      <c r="C972" s="1056" t="str">
        <f t="shared" si="188"/>
        <v>У_К</v>
      </c>
      <c r="D972" s="1057" t="s">
        <v>1675</v>
      </c>
      <c r="E972" s="1058" t="s">
        <v>294</v>
      </c>
      <c r="F972" s="1057" t="s">
        <v>1675</v>
      </c>
      <c r="G972" s="1059" t="s">
        <v>1033</v>
      </c>
      <c r="H972" s="1060" t="s">
        <v>1079</v>
      </c>
      <c r="I972" s="1061"/>
      <c r="J972" s="1062">
        <f t="shared" si="189"/>
        <v>44156</v>
      </c>
      <c r="K972" s="1062">
        <f t="shared" si="189"/>
        <v>44183</v>
      </c>
      <c r="L972" s="1062">
        <f t="shared" si="189"/>
        <v>44232</v>
      </c>
      <c r="M972" s="1062">
        <f t="shared" si="189"/>
        <v>44316</v>
      </c>
      <c r="N972" s="1062">
        <f t="shared" si="189"/>
        <v>44344</v>
      </c>
      <c r="O972" s="1062">
        <f t="shared" si="189"/>
        <v>44344</v>
      </c>
      <c r="P972" s="1062">
        <f t="shared" si="189"/>
        <v>44398</v>
      </c>
      <c r="Q972" s="1062">
        <f t="shared" si="189"/>
        <v>44428</v>
      </c>
      <c r="R972" s="1062">
        <f t="shared" si="189"/>
        <v>44428</v>
      </c>
      <c r="S972" s="1062">
        <f t="shared" si="189"/>
        <v>44427</v>
      </c>
      <c r="T972" s="1062">
        <f t="shared" si="189"/>
        <v>44427</v>
      </c>
      <c r="U972" s="1062">
        <f t="shared" si="189"/>
        <v>44448</v>
      </c>
      <c r="V972" s="1062">
        <f t="shared" si="189"/>
        <v>44455</v>
      </c>
      <c r="W972" s="1062">
        <f t="shared" si="189"/>
        <v>44460</v>
      </c>
      <c r="X972" s="1062">
        <f t="shared" si="189"/>
        <v>44463</v>
      </c>
      <c r="Y972" s="1063">
        <f t="shared" si="189"/>
        <v>44488</v>
      </c>
      <c r="Z972" s="1064">
        <v>45118</v>
      </c>
      <c r="AA972" s="95"/>
    </row>
    <row r="973" spans="1:27" ht="37.5">
      <c r="A973" s="1869"/>
      <c r="B973" s="1055">
        <f t="shared" si="188"/>
        <v>93</v>
      </c>
      <c r="C973" s="1056" t="str">
        <f t="shared" si="188"/>
        <v>У_К</v>
      </c>
      <c r="D973" s="1057" t="s">
        <v>1675</v>
      </c>
      <c r="E973" s="1058" t="s">
        <v>296</v>
      </c>
      <c r="F973" s="1057" t="s">
        <v>1675</v>
      </c>
      <c r="G973" s="1059" t="s">
        <v>1033</v>
      </c>
      <c r="H973" s="1060" t="s">
        <v>1079</v>
      </c>
      <c r="I973" s="1061"/>
      <c r="J973" s="1062">
        <f t="shared" si="189"/>
        <v>44156</v>
      </c>
      <c r="K973" s="1062">
        <f t="shared" si="189"/>
        <v>44183</v>
      </c>
      <c r="L973" s="1062">
        <f t="shared" si="189"/>
        <v>44232</v>
      </c>
      <c r="M973" s="1062">
        <f t="shared" si="189"/>
        <v>44316</v>
      </c>
      <c r="N973" s="1062">
        <f t="shared" si="189"/>
        <v>44344</v>
      </c>
      <c r="O973" s="1062">
        <f t="shared" si="189"/>
        <v>44344</v>
      </c>
      <c r="P973" s="1062">
        <f t="shared" si="189"/>
        <v>44398</v>
      </c>
      <c r="Q973" s="1062">
        <f t="shared" si="189"/>
        <v>44428</v>
      </c>
      <c r="R973" s="1062">
        <f t="shared" si="189"/>
        <v>44428</v>
      </c>
      <c r="S973" s="1062">
        <f t="shared" si="189"/>
        <v>44427</v>
      </c>
      <c r="T973" s="1062">
        <f t="shared" si="189"/>
        <v>44427</v>
      </c>
      <c r="U973" s="1062">
        <f t="shared" si="189"/>
        <v>44448</v>
      </c>
      <c r="V973" s="1062">
        <f t="shared" si="189"/>
        <v>44455</v>
      </c>
      <c r="W973" s="1062">
        <f t="shared" si="189"/>
        <v>44460</v>
      </c>
      <c r="X973" s="1062">
        <f t="shared" si="189"/>
        <v>44463</v>
      </c>
      <c r="Y973" s="1063">
        <f t="shared" si="189"/>
        <v>44488</v>
      </c>
      <c r="Z973" s="1064">
        <v>45118</v>
      </c>
      <c r="AA973" s="95"/>
    </row>
    <row r="974" spans="1:27" ht="37.5">
      <c r="A974" s="1869"/>
      <c r="B974" s="1055">
        <f t="shared" si="188"/>
        <v>93</v>
      </c>
      <c r="C974" s="1056" t="str">
        <f t="shared" si="188"/>
        <v>У_К</v>
      </c>
      <c r="D974" s="1057" t="s">
        <v>1675</v>
      </c>
      <c r="E974" s="1058" t="s">
        <v>163</v>
      </c>
      <c r="F974" s="1057" t="s">
        <v>1675</v>
      </c>
      <c r="G974" s="1059" t="s">
        <v>1033</v>
      </c>
      <c r="H974" s="1060" t="s">
        <v>1079</v>
      </c>
      <c r="I974" s="1061"/>
      <c r="J974" s="1062">
        <f t="shared" si="189"/>
        <v>44156</v>
      </c>
      <c r="K974" s="1062">
        <f t="shared" si="189"/>
        <v>44183</v>
      </c>
      <c r="L974" s="1062">
        <f t="shared" si="189"/>
        <v>44232</v>
      </c>
      <c r="M974" s="1062">
        <f t="shared" si="189"/>
        <v>44316</v>
      </c>
      <c r="N974" s="1062">
        <f t="shared" si="189"/>
        <v>44344</v>
      </c>
      <c r="O974" s="1062">
        <f t="shared" si="189"/>
        <v>44344</v>
      </c>
      <c r="P974" s="1062">
        <f t="shared" si="189"/>
        <v>44398</v>
      </c>
      <c r="Q974" s="1062">
        <f t="shared" si="189"/>
        <v>44428</v>
      </c>
      <c r="R974" s="1062">
        <f t="shared" si="189"/>
        <v>44428</v>
      </c>
      <c r="S974" s="1062">
        <f t="shared" si="189"/>
        <v>44427</v>
      </c>
      <c r="T974" s="1062">
        <f t="shared" si="189"/>
        <v>44427</v>
      </c>
      <c r="U974" s="1062">
        <f t="shared" si="189"/>
        <v>44448</v>
      </c>
      <c r="V974" s="1062">
        <f t="shared" si="189"/>
        <v>44455</v>
      </c>
      <c r="W974" s="1062">
        <f t="shared" si="189"/>
        <v>44460</v>
      </c>
      <c r="X974" s="1062">
        <f t="shared" si="189"/>
        <v>44463</v>
      </c>
      <c r="Y974" s="1063">
        <f t="shared" si="189"/>
        <v>44488</v>
      </c>
      <c r="Z974" s="1064">
        <v>45118</v>
      </c>
      <c r="AA974" s="95"/>
    </row>
    <row r="975" spans="1:27" ht="37.5">
      <c r="A975" s="1869"/>
      <c r="B975" s="1055">
        <f t="shared" si="188"/>
        <v>93</v>
      </c>
      <c r="C975" s="1056" t="str">
        <f t="shared" si="188"/>
        <v>У_К</v>
      </c>
      <c r="D975" s="1057" t="s">
        <v>1675</v>
      </c>
      <c r="E975" s="1058" t="s">
        <v>165</v>
      </c>
      <c r="F975" s="1057" t="s">
        <v>1675</v>
      </c>
      <c r="G975" s="1059" t="s">
        <v>1033</v>
      </c>
      <c r="H975" s="1060" t="s">
        <v>1079</v>
      </c>
      <c r="I975" s="1061"/>
      <c r="J975" s="1062">
        <f t="shared" si="189"/>
        <v>44156</v>
      </c>
      <c r="K975" s="1062">
        <f t="shared" si="189"/>
        <v>44183</v>
      </c>
      <c r="L975" s="1062">
        <f t="shared" si="189"/>
        <v>44232</v>
      </c>
      <c r="M975" s="1062">
        <f t="shared" si="189"/>
        <v>44316</v>
      </c>
      <c r="N975" s="1062">
        <f t="shared" si="189"/>
        <v>44344</v>
      </c>
      <c r="O975" s="1062">
        <f t="shared" si="189"/>
        <v>44344</v>
      </c>
      <c r="P975" s="1062">
        <f t="shared" si="189"/>
        <v>44398</v>
      </c>
      <c r="Q975" s="1062">
        <f t="shared" si="189"/>
        <v>44428</v>
      </c>
      <c r="R975" s="1062">
        <f t="shared" si="189"/>
        <v>44428</v>
      </c>
      <c r="S975" s="1062">
        <f t="shared" si="189"/>
        <v>44427</v>
      </c>
      <c r="T975" s="1062">
        <f t="shared" si="189"/>
        <v>44427</v>
      </c>
      <c r="U975" s="1062">
        <f t="shared" si="189"/>
        <v>44448</v>
      </c>
      <c r="V975" s="1062">
        <f t="shared" si="189"/>
        <v>44455</v>
      </c>
      <c r="W975" s="1062">
        <f t="shared" si="189"/>
        <v>44460</v>
      </c>
      <c r="X975" s="1062">
        <f t="shared" si="189"/>
        <v>44463</v>
      </c>
      <c r="Y975" s="1063">
        <f t="shared" si="189"/>
        <v>44488</v>
      </c>
      <c r="Z975" s="1064">
        <v>45118</v>
      </c>
      <c r="AA975" s="95"/>
    </row>
    <row r="976" spans="1:27" ht="37.5">
      <c r="A976" s="1869"/>
      <c r="B976" s="1055">
        <f t="shared" si="188"/>
        <v>93</v>
      </c>
      <c r="C976" s="1056" t="str">
        <f t="shared" si="188"/>
        <v>У_К</v>
      </c>
      <c r="D976" s="1057" t="s">
        <v>1675</v>
      </c>
      <c r="E976" s="1058" t="s">
        <v>801</v>
      </c>
      <c r="F976" s="1057" t="s">
        <v>1675</v>
      </c>
      <c r="G976" s="1059" t="s">
        <v>1033</v>
      </c>
      <c r="H976" s="1060" t="s">
        <v>1080</v>
      </c>
      <c r="I976" s="1061"/>
      <c r="J976" s="1062">
        <f t="shared" ref="J976:Y986" si="190">J$945</f>
        <v>44156</v>
      </c>
      <c r="K976" s="1062">
        <f t="shared" si="190"/>
        <v>44183</v>
      </c>
      <c r="L976" s="1062">
        <f t="shared" si="190"/>
        <v>44232</v>
      </c>
      <c r="M976" s="1062">
        <f t="shared" si="190"/>
        <v>44316</v>
      </c>
      <c r="N976" s="1062">
        <f t="shared" si="190"/>
        <v>44344</v>
      </c>
      <c r="O976" s="1062">
        <f t="shared" si="190"/>
        <v>44344</v>
      </c>
      <c r="P976" s="1062">
        <f t="shared" si="190"/>
        <v>44398</v>
      </c>
      <c r="Q976" s="1062">
        <f t="shared" si="190"/>
        <v>44428</v>
      </c>
      <c r="R976" s="1062">
        <f t="shared" si="190"/>
        <v>44428</v>
      </c>
      <c r="S976" s="1062">
        <f t="shared" si="190"/>
        <v>44427</v>
      </c>
      <c r="T976" s="1062">
        <f t="shared" si="190"/>
        <v>44427</v>
      </c>
      <c r="U976" s="1062">
        <f t="shared" si="190"/>
        <v>44448</v>
      </c>
      <c r="V976" s="1062">
        <f t="shared" si="190"/>
        <v>44455</v>
      </c>
      <c r="W976" s="1062">
        <f t="shared" si="190"/>
        <v>44460</v>
      </c>
      <c r="X976" s="1062">
        <f t="shared" si="190"/>
        <v>44463</v>
      </c>
      <c r="Y976" s="1063">
        <f t="shared" si="190"/>
        <v>44488</v>
      </c>
      <c r="Z976" s="1064">
        <v>44518</v>
      </c>
      <c r="AA976" s="95"/>
    </row>
    <row r="977" spans="1:27" ht="37.5">
      <c r="A977" s="1869"/>
      <c r="B977" s="1055">
        <f t="shared" si="188"/>
        <v>93</v>
      </c>
      <c r="C977" s="1056" t="str">
        <f t="shared" si="188"/>
        <v>У_К</v>
      </c>
      <c r="D977" s="1057" t="s">
        <v>1675</v>
      </c>
      <c r="E977" s="1058" t="s">
        <v>803</v>
      </c>
      <c r="F977" s="1057" t="s">
        <v>1675</v>
      </c>
      <c r="G977" s="1059" t="s">
        <v>1033</v>
      </c>
      <c r="H977" s="1060" t="s">
        <v>1080</v>
      </c>
      <c r="I977" s="1061"/>
      <c r="J977" s="1062">
        <f t="shared" si="190"/>
        <v>44156</v>
      </c>
      <c r="K977" s="1062">
        <f t="shared" si="190"/>
        <v>44183</v>
      </c>
      <c r="L977" s="1062">
        <f t="shared" si="190"/>
        <v>44232</v>
      </c>
      <c r="M977" s="1062">
        <f t="shared" si="190"/>
        <v>44316</v>
      </c>
      <c r="N977" s="1062">
        <f t="shared" si="190"/>
        <v>44344</v>
      </c>
      <c r="O977" s="1062">
        <f t="shared" si="190"/>
        <v>44344</v>
      </c>
      <c r="P977" s="1062">
        <f t="shared" si="190"/>
        <v>44398</v>
      </c>
      <c r="Q977" s="1062">
        <f t="shared" si="190"/>
        <v>44428</v>
      </c>
      <c r="R977" s="1062">
        <f t="shared" si="190"/>
        <v>44428</v>
      </c>
      <c r="S977" s="1062">
        <f t="shared" si="190"/>
        <v>44427</v>
      </c>
      <c r="T977" s="1062">
        <f t="shared" si="190"/>
        <v>44427</v>
      </c>
      <c r="U977" s="1062">
        <f t="shared" si="190"/>
        <v>44448</v>
      </c>
      <c r="V977" s="1062">
        <f t="shared" si="190"/>
        <v>44455</v>
      </c>
      <c r="W977" s="1062">
        <f t="shared" si="190"/>
        <v>44460</v>
      </c>
      <c r="X977" s="1062">
        <f t="shared" si="190"/>
        <v>44463</v>
      </c>
      <c r="Y977" s="1063">
        <f t="shared" si="190"/>
        <v>44488</v>
      </c>
      <c r="Z977" s="1064">
        <v>44518</v>
      </c>
      <c r="AA977" s="95"/>
    </row>
    <row r="978" spans="1:27" ht="37.5">
      <c r="A978" s="1869"/>
      <c r="B978" s="1055">
        <f t="shared" si="188"/>
        <v>93</v>
      </c>
      <c r="C978" s="1056" t="str">
        <f t="shared" si="188"/>
        <v>У_К</v>
      </c>
      <c r="D978" s="1057" t="s">
        <v>1675</v>
      </c>
      <c r="E978" s="1058" t="s">
        <v>298</v>
      </c>
      <c r="F978" s="1057" t="s">
        <v>1675</v>
      </c>
      <c r="G978" s="1059" t="s">
        <v>1033</v>
      </c>
      <c r="H978" s="1060" t="s">
        <v>1080</v>
      </c>
      <c r="I978" s="1061"/>
      <c r="J978" s="1062">
        <f t="shared" si="190"/>
        <v>44156</v>
      </c>
      <c r="K978" s="1062">
        <f t="shared" si="190"/>
        <v>44183</v>
      </c>
      <c r="L978" s="1062">
        <f t="shared" si="190"/>
        <v>44232</v>
      </c>
      <c r="M978" s="1062">
        <f t="shared" si="190"/>
        <v>44316</v>
      </c>
      <c r="N978" s="1062">
        <f t="shared" si="190"/>
        <v>44344</v>
      </c>
      <c r="O978" s="1062">
        <f t="shared" si="190"/>
        <v>44344</v>
      </c>
      <c r="P978" s="1062">
        <f t="shared" si="190"/>
        <v>44398</v>
      </c>
      <c r="Q978" s="1062">
        <f t="shared" si="190"/>
        <v>44428</v>
      </c>
      <c r="R978" s="1062">
        <f t="shared" si="190"/>
        <v>44428</v>
      </c>
      <c r="S978" s="1062">
        <f t="shared" si="190"/>
        <v>44427</v>
      </c>
      <c r="T978" s="1062">
        <f t="shared" si="190"/>
        <v>44427</v>
      </c>
      <c r="U978" s="1062">
        <f t="shared" si="190"/>
        <v>44448</v>
      </c>
      <c r="V978" s="1062">
        <f t="shared" si="190"/>
        <v>44455</v>
      </c>
      <c r="W978" s="1062">
        <f t="shared" si="190"/>
        <v>44460</v>
      </c>
      <c r="X978" s="1062">
        <f t="shared" si="190"/>
        <v>44463</v>
      </c>
      <c r="Y978" s="1063">
        <f t="shared" si="190"/>
        <v>44488</v>
      </c>
      <c r="Z978" s="1064">
        <v>44518</v>
      </c>
      <c r="AA978" s="95"/>
    </row>
    <row r="979" spans="1:27" ht="37.5">
      <c r="A979" s="1869"/>
      <c r="B979" s="1055">
        <f t="shared" si="188"/>
        <v>93</v>
      </c>
      <c r="C979" s="1056" t="str">
        <f t="shared" si="188"/>
        <v>У_К</v>
      </c>
      <c r="D979" s="1057" t="s">
        <v>1675</v>
      </c>
      <c r="E979" s="1058" t="s">
        <v>300</v>
      </c>
      <c r="F979" s="1057" t="s">
        <v>1675</v>
      </c>
      <c r="G979" s="1059" t="s">
        <v>1033</v>
      </c>
      <c r="H979" s="1060" t="s">
        <v>1080</v>
      </c>
      <c r="I979" s="1061"/>
      <c r="J979" s="1062">
        <f t="shared" si="190"/>
        <v>44156</v>
      </c>
      <c r="K979" s="1062">
        <f t="shared" si="190"/>
        <v>44183</v>
      </c>
      <c r="L979" s="1062">
        <f t="shared" si="190"/>
        <v>44232</v>
      </c>
      <c r="M979" s="1062">
        <f t="shared" si="190"/>
        <v>44316</v>
      </c>
      <c r="N979" s="1062">
        <f t="shared" si="190"/>
        <v>44344</v>
      </c>
      <c r="O979" s="1062">
        <f t="shared" si="190"/>
        <v>44344</v>
      </c>
      <c r="P979" s="1062">
        <f t="shared" si="190"/>
        <v>44398</v>
      </c>
      <c r="Q979" s="1062">
        <f t="shared" si="190"/>
        <v>44428</v>
      </c>
      <c r="R979" s="1062">
        <f t="shared" si="190"/>
        <v>44428</v>
      </c>
      <c r="S979" s="1062">
        <f t="shared" si="190"/>
        <v>44427</v>
      </c>
      <c r="T979" s="1062">
        <f t="shared" si="190"/>
        <v>44427</v>
      </c>
      <c r="U979" s="1062">
        <f t="shared" si="190"/>
        <v>44448</v>
      </c>
      <c r="V979" s="1062">
        <f t="shared" si="190"/>
        <v>44455</v>
      </c>
      <c r="W979" s="1062">
        <f t="shared" si="190"/>
        <v>44460</v>
      </c>
      <c r="X979" s="1062">
        <f t="shared" si="190"/>
        <v>44463</v>
      </c>
      <c r="Y979" s="1063">
        <f t="shared" si="190"/>
        <v>44488</v>
      </c>
      <c r="Z979" s="1064">
        <v>44518</v>
      </c>
      <c r="AA979" s="95"/>
    </row>
    <row r="980" spans="1:27" ht="37.5">
      <c r="A980" s="1869"/>
      <c r="B980" s="1055">
        <f t="shared" si="188"/>
        <v>93</v>
      </c>
      <c r="C980" s="1056" t="str">
        <f t="shared" si="188"/>
        <v>У_К</v>
      </c>
      <c r="D980" s="1057" t="s">
        <v>1675</v>
      </c>
      <c r="E980" s="1058" t="s">
        <v>222</v>
      </c>
      <c r="F980" s="1057" t="s">
        <v>1675</v>
      </c>
      <c r="G980" s="1059" t="s">
        <v>1033</v>
      </c>
      <c r="H980" s="1060" t="s">
        <v>1080</v>
      </c>
      <c r="I980" s="1061"/>
      <c r="J980" s="1062">
        <f t="shared" si="190"/>
        <v>44156</v>
      </c>
      <c r="K980" s="1062">
        <f t="shared" si="190"/>
        <v>44183</v>
      </c>
      <c r="L980" s="1062">
        <f t="shared" si="190"/>
        <v>44232</v>
      </c>
      <c r="M980" s="1062">
        <f t="shared" si="190"/>
        <v>44316</v>
      </c>
      <c r="N980" s="1062">
        <f t="shared" si="190"/>
        <v>44344</v>
      </c>
      <c r="O980" s="1062">
        <f t="shared" si="190"/>
        <v>44344</v>
      </c>
      <c r="P980" s="1062">
        <f t="shared" si="190"/>
        <v>44398</v>
      </c>
      <c r="Q980" s="1062">
        <f t="shared" si="190"/>
        <v>44428</v>
      </c>
      <c r="R980" s="1062">
        <f t="shared" si="190"/>
        <v>44428</v>
      </c>
      <c r="S980" s="1062">
        <f t="shared" si="190"/>
        <v>44427</v>
      </c>
      <c r="T980" s="1062">
        <f t="shared" si="190"/>
        <v>44427</v>
      </c>
      <c r="U980" s="1062">
        <f t="shared" si="190"/>
        <v>44448</v>
      </c>
      <c r="V980" s="1062">
        <f t="shared" si="190"/>
        <v>44455</v>
      </c>
      <c r="W980" s="1062">
        <f t="shared" si="190"/>
        <v>44460</v>
      </c>
      <c r="X980" s="1062">
        <f t="shared" si="190"/>
        <v>44463</v>
      </c>
      <c r="Y980" s="1063">
        <f t="shared" si="190"/>
        <v>44488</v>
      </c>
      <c r="Z980" s="1064">
        <v>44518</v>
      </c>
      <c r="AA980" s="95"/>
    </row>
    <row r="981" spans="1:27" ht="37.5">
      <c r="A981" s="1869"/>
      <c r="B981" s="1055">
        <f t="shared" si="188"/>
        <v>93</v>
      </c>
      <c r="C981" s="1056" t="str">
        <f t="shared" si="188"/>
        <v>У_К</v>
      </c>
      <c r="D981" s="1057" t="s">
        <v>1675</v>
      </c>
      <c r="E981" s="1058" t="s">
        <v>570</v>
      </c>
      <c r="F981" s="1057" t="s">
        <v>1675</v>
      </c>
      <c r="G981" s="1059" t="s">
        <v>1033</v>
      </c>
      <c r="H981" s="1060" t="s">
        <v>1080</v>
      </c>
      <c r="I981" s="1061"/>
      <c r="J981" s="1062">
        <f t="shared" si="190"/>
        <v>44156</v>
      </c>
      <c r="K981" s="1062">
        <f t="shared" si="190"/>
        <v>44183</v>
      </c>
      <c r="L981" s="1062">
        <f t="shared" si="190"/>
        <v>44232</v>
      </c>
      <c r="M981" s="1062">
        <f t="shared" si="190"/>
        <v>44316</v>
      </c>
      <c r="N981" s="1062">
        <f t="shared" si="190"/>
        <v>44344</v>
      </c>
      <c r="O981" s="1062">
        <f t="shared" si="190"/>
        <v>44344</v>
      </c>
      <c r="P981" s="1062">
        <f t="shared" si="190"/>
        <v>44398</v>
      </c>
      <c r="Q981" s="1062">
        <f t="shared" si="190"/>
        <v>44428</v>
      </c>
      <c r="R981" s="1062">
        <f t="shared" si="190"/>
        <v>44428</v>
      </c>
      <c r="S981" s="1062">
        <f t="shared" si="190"/>
        <v>44427</v>
      </c>
      <c r="T981" s="1062">
        <f t="shared" si="190"/>
        <v>44427</v>
      </c>
      <c r="U981" s="1062">
        <f t="shared" si="190"/>
        <v>44448</v>
      </c>
      <c r="V981" s="1062">
        <f t="shared" si="190"/>
        <v>44455</v>
      </c>
      <c r="W981" s="1062">
        <f t="shared" si="190"/>
        <v>44460</v>
      </c>
      <c r="X981" s="1062">
        <f t="shared" si="190"/>
        <v>44463</v>
      </c>
      <c r="Y981" s="1063">
        <f t="shared" si="190"/>
        <v>44488</v>
      </c>
      <c r="Z981" s="1064">
        <v>44518</v>
      </c>
      <c r="AA981" s="95"/>
    </row>
    <row r="982" spans="1:27" ht="37.5">
      <c r="A982" s="1869"/>
      <c r="B982" s="1055">
        <f t="shared" si="188"/>
        <v>93</v>
      </c>
      <c r="C982" s="1056" t="str">
        <f t="shared" si="188"/>
        <v>У_К</v>
      </c>
      <c r="D982" s="1057" t="s">
        <v>1675</v>
      </c>
      <c r="E982" s="1058" t="s">
        <v>572</v>
      </c>
      <c r="F982" s="1057" t="s">
        <v>1675</v>
      </c>
      <c r="G982" s="1059" t="s">
        <v>1033</v>
      </c>
      <c r="H982" s="1060" t="s">
        <v>1080</v>
      </c>
      <c r="I982" s="1061"/>
      <c r="J982" s="1062">
        <f t="shared" si="190"/>
        <v>44156</v>
      </c>
      <c r="K982" s="1062">
        <f t="shared" si="190"/>
        <v>44183</v>
      </c>
      <c r="L982" s="1062">
        <f t="shared" si="190"/>
        <v>44232</v>
      </c>
      <c r="M982" s="1062">
        <f t="shared" si="190"/>
        <v>44316</v>
      </c>
      <c r="N982" s="1062">
        <f t="shared" si="190"/>
        <v>44344</v>
      </c>
      <c r="O982" s="1062">
        <f t="shared" si="190"/>
        <v>44344</v>
      </c>
      <c r="P982" s="1062">
        <f t="shared" si="190"/>
        <v>44398</v>
      </c>
      <c r="Q982" s="1062">
        <f t="shared" si="190"/>
        <v>44428</v>
      </c>
      <c r="R982" s="1062">
        <f t="shared" si="190"/>
        <v>44428</v>
      </c>
      <c r="S982" s="1062">
        <f t="shared" si="190"/>
        <v>44427</v>
      </c>
      <c r="T982" s="1062">
        <f t="shared" si="190"/>
        <v>44427</v>
      </c>
      <c r="U982" s="1062">
        <f t="shared" si="190"/>
        <v>44448</v>
      </c>
      <c r="V982" s="1062">
        <f t="shared" si="190"/>
        <v>44455</v>
      </c>
      <c r="W982" s="1062">
        <f t="shared" si="190"/>
        <v>44460</v>
      </c>
      <c r="X982" s="1062">
        <f t="shared" si="190"/>
        <v>44463</v>
      </c>
      <c r="Y982" s="1063">
        <f t="shared" si="190"/>
        <v>44488</v>
      </c>
      <c r="Z982" s="1064">
        <v>44518</v>
      </c>
      <c r="AA982" s="95"/>
    </row>
    <row r="983" spans="1:27" ht="37.5">
      <c r="A983" s="1869"/>
      <c r="B983" s="1055">
        <f t="shared" si="188"/>
        <v>93</v>
      </c>
      <c r="C983" s="1056" t="str">
        <f t="shared" si="188"/>
        <v>У_К</v>
      </c>
      <c r="D983" s="1057" t="s">
        <v>1675</v>
      </c>
      <c r="E983" s="1058" t="s">
        <v>574</v>
      </c>
      <c r="F983" s="1057" t="s">
        <v>1675</v>
      </c>
      <c r="G983" s="1059" t="s">
        <v>1033</v>
      </c>
      <c r="H983" s="1060" t="s">
        <v>1080</v>
      </c>
      <c r="I983" s="1061"/>
      <c r="J983" s="1062">
        <f t="shared" si="190"/>
        <v>44156</v>
      </c>
      <c r="K983" s="1062">
        <f t="shared" si="190"/>
        <v>44183</v>
      </c>
      <c r="L983" s="1062">
        <f t="shared" si="190"/>
        <v>44232</v>
      </c>
      <c r="M983" s="1062">
        <f t="shared" si="190"/>
        <v>44316</v>
      </c>
      <c r="N983" s="1062">
        <f t="shared" si="190"/>
        <v>44344</v>
      </c>
      <c r="O983" s="1062">
        <f t="shared" si="190"/>
        <v>44344</v>
      </c>
      <c r="P983" s="1062">
        <f t="shared" si="190"/>
        <v>44398</v>
      </c>
      <c r="Q983" s="1062">
        <f t="shared" si="190"/>
        <v>44428</v>
      </c>
      <c r="R983" s="1062">
        <f t="shared" si="190"/>
        <v>44428</v>
      </c>
      <c r="S983" s="1062">
        <f t="shared" si="190"/>
        <v>44427</v>
      </c>
      <c r="T983" s="1062">
        <f t="shared" si="190"/>
        <v>44427</v>
      </c>
      <c r="U983" s="1062">
        <f t="shared" si="190"/>
        <v>44448</v>
      </c>
      <c r="V983" s="1062">
        <f t="shared" si="190"/>
        <v>44455</v>
      </c>
      <c r="W983" s="1062">
        <f t="shared" si="190"/>
        <v>44460</v>
      </c>
      <c r="X983" s="1062">
        <f t="shared" si="190"/>
        <v>44463</v>
      </c>
      <c r="Y983" s="1063">
        <f t="shared" si="190"/>
        <v>44488</v>
      </c>
      <c r="Z983" s="1064">
        <v>44518</v>
      </c>
      <c r="AA983" s="95"/>
    </row>
    <row r="984" spans="1:27" ht="37.5">
      <c r="A984" s="1869"/>
      <c r="B984" s="1055">
        <f t="shared" si="188"/>
        <v>93</v>
      </c>
      <c r="C984" s="1056" t="str">
        <f t="shared" si="188"/>
        <v>У_К</v>
      </c>
      <c r="D984" s="1057" t="s">
        <v>1675</v>
      </c>
      <c r="E984" s="1058" t="s">
        <v>576</v>
      </c>
      <c r="F984" s="1057" t="s">
        <v>1675</v>
      </c>
      <c r="G984" s="1059" t="s">
        <v>1033</v>
      </c>
      <c r="H984" s="1060" t="s">
        <v>1080</v>
      </c>
      <c r="I984" s="1061"/>
      <c r="J984" s="1062">
        <f t="shared" si="190"/>
        <v>44156</v>
      </c>
      <c r="K984" s="1062">
        <f t="shared" si="190"/>
        <v>44183</v>
      </c>
      <c r="L984" s="1062">
        <f t="shared" si="190"/>
        <v>44232</v>
      </c>
      <c r="M984" s="1062">
        <f t="shared" si="190"/>
        <v>44316</v>
      </c>
      <c r="N984" s="1062">
        <f t="shared" si="190"/>
        <v>44344</v>
      </c>
      <c r="O984" s="1062">
        <f t="shared" si="190"/>
        <v>44344</v>
      </c>
      <c r="P984" s="1062">
        <f t="shared" si="190"/>
        <v>44398</v>
      </c>
      <c r="Q984" s="1062">
        <f t="shared" si="190"/>
        <v>44428</v>
      </c>
      <c r="R984" s="1062">
        <f t="shared" si="190"/>
        <v>44428</v>
      </c>
      <c r="S984" s="1062">
        <f t="shared" si="190"/>
        <v>44427</v>
      </c>
      <c r="T984" s="1062">
        <f t="shared" si="190"/>
        <v>44427</v>
      </c>
      <c r="U984" s="1062">
        <f t="shared" si="190"/>
        <v>44448</v>
      </c>
      <c r="V984" s="1062">
        <f t="shared" si="190"/>
        <v>44455</v>
      </c>
      <c r="W984" s="1062">
        <f t="shared" si="190"/>
        <v>44460</v>
      </c>
      <c r="X984" s="1062">
        <f t="shared" si="190"/>
        <v>44463</v>
      </c>
      <c r="Y984" s="1063">
        <f t="shared" si="190"/>
        <v>44488</v>
      </c>
      <c r="Z984" s="1064">
        <v>44518</v>
      </c>
      <c r="AA984" s="95"/>
    </row>
    <row r="985" spans="1:27">
      <c r="A985" s="1869"/>
      <c r="B985" s="1055">
        <f t="shared" si="188"/>
        <v>93</v>
      </c>
      <c r="C985" s="1056" t="str">
        <f t="shared" si="188"/>
        <v>У_К</v>
      </c>
      <c r="D985" s="1057" t="s">
        <v>1675</v>
      </c>
      <c r="E985" s="1058" t="s">
        <v>256</v>
      </c>
      <c r="F985" s="1057" t="s">
        <v>1675</v>
      </c>
      <c r="G985" s="1059" t="s">
        <v>1033</v>
      </c>
      <c r="H985" s="1060" t="s">
        <v>1081</v>
      </c>
      <c r="I985" s="1061"/>
      <c r="J985" s="1062">
        <f t="shared" si="190"/>
        <v>44156</v>
      </c>
      <c r="K985" s="1062">
        <f t="shared" si="190"/>
        <v>44183</v>
      </c>
      <c r="L985" s="1062">
        <f t="shared" si="190"/>
        <v>44232</v>
      </c>
      <c r="M985" s="1062">
        <f t="shared" si="190"/>
        <v>44316</v>
      </c>
      <c r="N985" s="1062">
        <f t="shared" si="190"/>
        <v>44344</v>
      </c>
      <c r="O985" s="1062">
        <f t="shared" si="190"/>
        <v>44344</v>
      </c>
      <c r="P985" s="1062">
        <f t="shared" si="190"/>
        <v>44398</v>
      </c>
      <c r="Q985" s="1062">
        <f t="shared" si="190"/>
        <v>44428</v>
      </c>
      <c r="R985" s="1062">
        <f t="shared" si="190"/>
        <v>44428</v>
      </c>
      <c r="S985" s="1062">
        <f t="shared" si="190"/>
        <v>44427</v>
      </c>
      <c r="T985" s="1062">
        <f t="shared" si="190"/>
        <v>44427</v>
      </c>
      <c r="U985" s="1062">
        <f t="shared" si="190"/>
        <v>44448</v>
      </c>
      <c r="V985" s="1062">
        <f t="shared" si="190"/>
        <v>44455</v>
      </c>
      <c r="W985" s="1062">
        <f t="shared" si="190"/>
        <v>44460</v>
      </c>
      <c r="X985" s="1062">
        <f t="shared" si="190"/>
        <v>44463</v>
      </c>
      <c r="Y985" s="1063">
        <f t="shared" si="190"/>
        <v>44488</v>
      </c>
      <c r="Z985" s="1107">
        <v>45070</v>
      </c>
      <c r="AA985" s="95"/>
    </row>
    <row r="986" spans="1:27" ht="37.5">
      <c r="A986" s="1869"/>
      <c r="B986" s="1065">
        <f t="shared" si="188"/>
        <v>93</v>
      </c>
      <c r="C986" s="1066" t="str">
        <f t="shared" si="188"/>
        <v>У_К</v>
      </c>
      <c r="D986" s="1067" t="s">
        <v>1675</v>
      </c>
      <c r="E986" s="1068" t="s">
        <v>268</v>
      </c>
      <c r="F986" s="1067" t="s">
        <v>1675</v>
      </c>
      <c r="G986" s="1069" t="s">
        <v>1033</v>
      </c>
      <c r="H986" s="1070" t="s">
        <v>1082</v>
      </c>
      <c r="I986" s="1071"/>
      <c r="J986" s="1072">
        <f t="shared" si="190"/>
        <v>44156</v>
      </c>
      <c r="K986" s="1072">
        <f t="shared" si="190"/>
        <v>44183</v>
      </c>
      <c r="L986" s="1072">
        <f t="shared" si="190"/>
        <v>44232</v>
      </c>
      <c r="M986" s="1072">
        <f t="shared" si="190"/>
        <v>44316</v>
      </c>
      <c r="N986" s="1072">
        <f t="shared" si="190"/>
        <v>44344</v>
      </c>
      <c r="O986" s="1072">
        <f t="shared" si="190"/>
        <v>44344</v>
      </c>
      <c r="P986" s="1072">
        <f t="shared" si="190"/>
        <v>44398</v>
      </c>
      <c r="Q986" s="1072">
        <f t="shared" si="190"/>
        <v>44428</v>
      </c>
      <c r="R986" s="1072">
        <f t="shared" si="190"/>
        <v>44428</v>
      </c>
      <c r="S986" s="1072">
        <f t="shared" si="190"/>
        <v>44427</v>
      </c>
      <c r="T986" s="1072">
        <f t="shared" si="190"/>
        <v>44427</v>
      </c>
      <c r="U986" s="1072">
        <f t="shared" si="190"/>
        <v>44448</v>
      </c>
      <c r="V986" s="1072">
        <f t="shared" si="190"/>
        <v>44455</v>
      </c>
      <c r="W986" s="1072">
        <f t="shared" si="190"/>
        <v>44460</v>
      </c>
      <c r="X986" s="1072">
        <f t="shared" si="190"/>
        <v>44463</v>
      </c>
      <c r="Y986" s="1073">
        <f t="shared" si="190"/>
        <v>44488</v>
      </c>
      <c r="Z986" s="1064">
        <v>44515</v>
      </c>
      <c r="AA986" s="95"/>
    </row>
    <row r="987" spans="1:27" ht="37.5">
      <c r="A987" s="1869">
        <f>A945+1</f>
        <v>90</v>
      </c>
      <c r="B987" s="1044">
        <v>94</v>
      </c>
      <c r="C987" s="1045" t="s">
        <v>1032</v>
      </c>
      <c r="D987" s="1046" t="s">
        <v>1676</v>
      </c>
      <c r="E987" s="1047" t="s">
        <v>696</v>
      </c>
      <c r="F987" s="1046" t="s">
        <v>1676</v>
      </c>
      <c r="G987" s="1048" t="s">
        <v>1033</v>
      </c>
      <c r="H987" s="1049" t="s">
        <v>1083</v>
      </c>
      <c r="I987" s="1050" t="str">
        <f>$I$5</f>
        <v>2-х этапный ЗЗП, без ПС</v>
      </c>
      <c r="J987" s="1051">
        <f>IFERROR(VLOOKUP($D$987,'ИСХОДНИК-даты-2х'!$D$10:$AI$139,2,0),"-")</f>
        <v>44336</v>
      </c>
      <c r="K987" s="1078">
        <f>IFERROR(VLOOKUP($D$987,'ИСХОДНИК-даты-2х'!$D$10:$AI$139,3,0),"-")</f>
        <v>44364</v>
      </c>
      <c r="L987" s="970">
        <f>IFERROR(VLOOKUP($D$987,'ИСХОДНИК-даты-2х'!$D$10:$AI$139,4,0),"-")</f>
        <v>44413</v>
      </c>
      <c r="M987" s="911">
        <f>IFERROR(VLOOKUP($D$987,'ИСХОДНИК-даты-2х'!$D$10:$AI$139,5,0),"-")</f>
        <v>44418</v>
      </c>
      <c r="N987" s="911">
        <f>IFERROR(VLOOKUP($D$987,'ИСХОДНИК-даты-2х'!$D$10:$AI$139,6,0),"-")</f>
        <v>44446</v>
      </c>
      <c r="O987" s="911">
        <f>IFERROR(VLOOKUP($D$987,'ИСХОДНИК-даты-2х'!$D$10:$AI$139,7,0),"-")</f>
        <v>44446</v>
      </c>
      <c r="P987" s="911">
        <f>IFERROR(VLOOKUP($D$987,'ИСХОДНИК-даты-2х'!$D$10:$AI$139,8,0),"-")</f>
        <v>44530</v>
      </c>
      <c r="Q987" s="911">
        <f>IFERROR(VLOOKUP($D$987,'ИСХОДНИК-даты-2х'!$D$10:$AI$139,9,0),"-")</f>
        <v>44560</v>
      </c>
      <c r="R987" s="911">
        <f>IFERROR(VLOOKUP($D$987,'ИСХОДНИК-даты-2х'!$D$10:$AI$139,10,0),"-")</f>
        <v>44560</v>
      </c>
      <c r="S987" s="911">
        <f>IFERROR(VLOOKUP($D$987,'ИСХОДНИК-даты-2х'!$D$10:$AI$139,11,0),"-")</f>
        <v>44559</v>
      </c>
      <c r="T987" s="911">
        <f>IFERROR(VLOOKUP($D$987,'ИСХОДНИК-даты-2х'!$D$10:$AI$139,12,0),"-")</f>
        <v>44559</v>
      </c>
      <c r="U987" s="911">
        <f>IFERROR(VLOOKUP($D$987,'ИСХОДНИК-даты-2х'!$D$10:$AI$139,13,0),"-")</f>
        <v>44580</v>
      </c>
      <c r="V987" s="911">
        <f>IFERROR(VLOOKUP($D$987,'ИСХОДНИК-даты-2х'!$D$10:$AI$139,14,0),"-")</f>
        <v>44587</v>
      </c>
      <c r="W987" s="911">
        <f>IFERROR(VLOOKUP($D$987,'ИСХОДНИК-даты-2х'!$D$10:$AI$139,15,0),"-")</f>
        <v>44592</v>
      </c>
      <c r="X987" s="911">
        <f>IFERROR(VLOOKUP($D$987,'ИСХОДНИК-даты-2х'!$D$10:$AI$139,16,0),"-")</f>
        <v>44595</v>
      </c>
      <c r="Y987" s="1079">
        <f>IFERROR(VLOOKUP($D$987,'ИСХОДНИК-даты-2х'!$D$10:$AI$139,17,0),"-")</f>
        <v>44620</v>
      </c>
      <c r="Z987" s="1107">
        <v>44497</v>
      </c>
      <c r="AA987" s="95"/>
    </row>
    <row r="988" spans="1:27" ht="37.5">
      <c r="A988" s="1869"/>
      <c r="B988" s="1055">
        <f t="shared" ref="B988:C990" si="191">B$987</f>
        <v>94</v>
      </c>
      <c r="C988" s="1056" t="str">
        <f t="shared" si="191"/>
        <v>У_К</v>
      </c>
      <c r="D988" s="1057" t="s">
        <v>1676</v>
      </c>
      <c r="E988" s="1058" t="s">
        <v>704</v>
      </c>
      <c r="F988" s="1057" t="s">
        <v>1676</v>
      </c>
      <c r="G988" s="1059" t="s">
        <v>1033</v>
      </c>
      <c r="H988" s="1060" t="s">
        <v>1084</v>
      </c>
      <c r="I988" s="1061"/>
      <c r="J988" s="1062">
        <f t="shared" ref="J988:Y990" si="192">J$987</f>
        <v>44336</v>
      </c>
      <c r="K988" s="1062">
        <f t="shared" si="192"/>
        <v>44364</v>
      </c>
      <c r="L988" s="1062">
        <f t="shared" si="192"/>
        <v>44413</v>
      </c>
      <c r="M988" s="1062">
        <f t="shared" si="192"/>
        <v>44418</v>
      </c>
      <c r="N988" s="1062">
        <f t="shared" si="192"/>
        <v>44446</v>
      </c>
      <c r="O988" s="1062">
        <f t="shared" si="192"/>
        <v>44446</v>
      </c>
      <c r="P988" s="1062">
        <f t="shared" si="192"/>
        <v>44530</v>
      </c>
      <c r="Q988" s="1062">
        <f t="shared" si="192"/>
        <v>44560</v>
      </c>
      <c r="R988" s="1062">
        <f t="shared" si="192"/>
        <v>44560</v>
      </c>
      <c r="S988" s="1062">
        <f t="shared" si="192"/>
        <v>44559</v>
      </c>
      <c r="T988" s="1062">
        <f t="shared" si="192"/>
        <v>44559</v>
      </c>
      <c r="U988" s="1062">
        <f t="shared" si="192"/>
        <v>44580</v>
      </c>
      <c r="V988" s="1062">
        <f t="shared" si="192"/>
        <v>44587</v>
      </c>
      <c r="W988" s="1062">
        <f t="shared" si="192"/>
        <v>44592</v>
      </c>
      <c r="X988" s="1062">
        <f t="shared" si="192"/>
        <v>44595</v>
      </c>
      <c r="Y988" s="1063">
        <f t="shared" si="192"/>
        <v>44620</v>
      </c>
      <c r="Z988" s="1107">
        <v>44682</v>
      </c>
      <c r="AA988" s="95"/>
    </row>
    <row r="989" spans="1:27">
      <c r="A989" s="1869"/>
      <c r="B989" s="1055">
        <f t="shared" si="191"/>
        <v>94</v>
      </c>
      <c r="C989" s="1056" t="str">
        <f t="shared" si="191"/>
        <v>У_К</v>
      </c>
      <c r="D989" s="1057" t="s">
        <v>1676</v>
      </c>
      <c r="E989" s="1058" t="s">
        <v>698</v>
      </c>
      <c r="F989" s="1057" t="s">
        <v>1676</v>
      </c>
      <c r="G989" s="1059" t="s">
        <v>1033</v>
      </c>
      <c r="H989" s="1060" t="s">
        <v>1085</v>
      </c>
      <c r="I989" s="1061"/>
      <c r="J989" s="1062">
        <f t="shared" si="192"/>
        <v>44336</v>
      </c>
      <c r="K989" s="1062">
        <f t="shared" si="192"/>
        <v>44364</v>
      </c>
      <c r="L989" s="1062">
        <f t="shared" si="192"/>
        <v>44413</v>
      </c>
      <c r="M989" s="1062">
        <f t="shared" si="192"/>
        <v>44418</v>
      </c>
      <c r="N989" s="1062">
        <f t="shared" si="192"/>
        <v>44446</v>
      </c>
      <c r="O989" s="1062">
        <f t="shared" si="192"/>
        <v>44446</v>
      </c>
      <c r="P989" s="1062">
        <f t="shared" si="192"/>
        <v>44530</v>
      </c>
      <c r="Q989" s="1062">
        <f t="shared" si="192"/>
        <v>44560</v>
      </c>
      <c r="R989" s="1062">
        <f t="shared" si="192"/>
        <v>44560</v>
      </c>
      <c r="S989" s="1062">
        <f t="shared" si="192"/>
        <v>44559</v>
      </c>
      <c r="T989" s="1062">
        <f t="shared" si="192"/>
        <v>44559</v>
      </c>
      <c r="U989" s="1062">
        <f t="shared" si="192"/>
        <v>44580</v>
      </c>
      <c r="V989" s="1062">
        <f t="shared" si="192"/>
        <v>44587</v>
      </c>
      <c r="W989" s="1062">
        <f t="shared" si="192"/>
        <v>44592</v>
      </c>
      <c r="X989" s="1062">
        <f t="shared" si="192"/>
        <v>44595</v>
      </c>
      <c r="Y989" s="1063">
        <f t="shared" si="192"/>
        <v>44620</v>
      </c>
      <c r="Z989" s="1107">
        <v>44920</v>
      </c>
      <c r="AA989" s="95"/>
    </row>
    <row r="990" spans="1:27" ht="37.5">
      <c r="A990" s="1869"/>
      <c r="B990" s="1065">
        <f t="shared" si="191"/>
        <v>94</v>
      </c>
      <c r="C990" s="1066" t="str">
        <f t="shared" si="191"/>
        <v>У_К</v>
      </c>
      <c r="D990" s="1067" t="s">
        <v>1676</v>
      </c>
      <c r="E990" s="1068" t="s">
        <v>706</v>
      </c>
      <c r="F990" s="1067" t="s">
        <v>1676</v>
      </c>
      <c r="G990" s="1069" t="s">
        <v>1033</v>
      </c>
      <c r="H990" s="1070" t="s">
        <v>1086</v>
      </c>
      <c r="I990" s="1071"/>
      <c r="J990" s="1072">
        <f t="shared" si="192"/>
        <v>44336</v>
      </c>
      <c r="K990" s="1072">
        <f t="shared" si="192"/>
        <v>44364</v>
      </c>
      <c r="L990" s="1072">
        <f t="shared" si="192"/>
        <v>44413</v>
      </c>
      <c r="M990" s="1072">
        <f t="shared" si="192"/>
        <v>44418</v>
      </c>
      <c r="N990" s="1072">
        <f t="shared" si="192"/>
        <v>44446</v>
      </c>
      <c r="O990" s="1072">
        <f t="shared" si="192"/>
        <v>44446</v>
      </c>
      <c r="P990" s="1072">
        <f t="shared" si="192"/>
        <v>44530</v>
      </c>
      <c r="Q990" s="1072">
        <f t="shared" si="192"/>
        <v>44560</v>
      </c>
      <c r="R990" s="1072">
        <f t="shared" si="192"/>
        <v>44560</v>
      </c>
      <c r="S990" s="1072">
        <f t="shared" si="192"/>
        <v>44559</v>
      </c>
      <c r="T990" s="1072">
        <f t="shared" si="192"/>
        <v>44559</v>
      </c>
      <c r="U990" s="1072">
        <f t="shared" si="192"/>
        <v>44580</v>
      </c>
      <c r="V990" s="1072">
        <f t="shared" si="192"/>
        <v>44587</v>
      </c>
      <c r="W990" s="1072">
        <f t="shared" si="192"/>
        <v>44592</v>
      </c>
      <c r="X990" s="1072">
        <f t="shared" si="192"/>
        <v>44595</v>
      </c>
      <c r="Y990" s="1073">
        <f t="shared" si="192"/>
        <v>44620</v>
      </c>
      <c r="Z990" s="1107">
        <v>44925</v>
      </c>
      <c r="AA990" s="95"/>
    </row>
    <row r="991" spans="1:27" ht="37.5">
      <c r="A991" s="1869">
        <f>A987+1</f>
        <v>91</v>
      </c>
      <c r="B991" s="1044">
        <v>95</v>
      </c>
      <c r="C991" s="1045" t="s">
        <v>1032</v>
      </c>
      <c r="D991" s="1046" t="s">
        <v>1677</v>
      </c>
      <c r="E991" s="1047" t="s">
        <v>710</v>
      </c>
      <c r="F991" s="1046" t="s">
        <v>1677</v>
      </c>
      <c r="G991" s="1048" t="s">
        <v>1033</v>
      </c>
      <c r="H991" s="1049" t="s">
        <v>1087</v>
      </c>
      <c r="I991" s="1050" t="str">
        <f>$I$5</f>
        <v>2-х этапный ЗЗП, без ПС</v>
      </c>
      <c r="J991" s="1051">
        <f>IFERROR(VLOOKUP($D$991,'ИСХОДНИК-даты-2х'!$D$10:$AI$139,2,0),"-")</f>
        <v>44539</v>
      </c>
      <c r="K991" s="1078">
        <f>IFERROR(VLOOKUP($D$991,'ИСХОДНИК-даты-2х'!$D$10:$AI$139,3,0),"-")</f>
        <v>44567</v>
      </c>
      <c r="L991" s="970">
        <f>IFERROR(VLOOKUP($D$991,'ИСХОДНИК-даты-2х'!$D$10:$AI$139,4,0),"-")</f>
        <v>44616</v>
      </c>
      <c r="M991" s="911">
        <f>IFERROR(VLOOKUP($D$991,'ИСХОДНИК-даты-2х'!$D$10:$AI$139,5,0),"-")</f>
        <v>44621</v>
      </c>
      <c r="N991" s="911">
        <f>IFERROR(VLOOKUP($D$991,'ИСХОДНИК-даты-2х'!$D$10:$AI$139,6,0),"-")</f>
        <v>44649</v>
      </c>
      <c r="O991" s="911">
        <f>IFERROR(VLOOKUP($D$991,'ИСХОДНИК-даты-2х'!$D$10:$AI$139,7,0),"-")</f>
        <v>44649</v>
      </c>
      <c r="P991" s="911">
        <f>IFERROR(VLOOKUP($D$991,'ИСХОДНИК-даты-2х'!$D$10:$AI$139,8,0),"-")</f>
        <v>44733</v>
      </c>
      <c r="Q991" s="911">
        <f>IFERROR(VLOOKUP($D$991,'ИСХОДНИК-даты-2х'!$D$10:$AI$139,9,0),"-")</f>
        <v>44763</v>
      </c>
      <c r="R991" s="911">
        <f>IFERROR(VLOOKUP($D$991,'ИСХОДНИК-даты-2х'!$D$10:$AI$139,10,0),"-")</f>
        <v>44763</v>
      </c>
      <c r="S991" s="911">
        <f>IFERROR(VLOOKUP($D$991,'ИСХОДНИК-даты-2х'!$D$10:$AI$139,11,0),"-")</f>
        <v>44762</v>
      </c>
      <c r="T991" s="911">
        <f>IFERROR(VLOOKUP($D$991,'ИСХОДНИК-даты-2х'!$D$10:$AI$139,12,0),"-")</f>
        <v>44762</v>
      </c>
      <c r="U991" s="911">
        <f>IFERROR(VLOOKUP($D$991,'ИСХОДНИК-даты-2х'!$D$10:$AI$139,13,0),"-")</f>
        <v>44783</v>
      </c>
      <c r="V991" s="911">
        <f>IFERROR(VLOOKUP($D$991,'ИСХОДНИК-даты-2х'!$D$10:$AI$139,14,0),"-")</f>
        <v>44790</v>
      </c>
      <c r="W991" s="911">
        <f>IFERROR(VLOOKUP($D$991,'ИСХОДНИК-даты-2х'!$D$10:$AI$139,15,0),"-")</f>
        <v>44795</v>
      </c>
      <c r="X991" s="911">
        <f>IFERROR(VLOOKUP($D$991,'ИСХОДНИК-даты-2х'!$D$10:$AI$139,16,0),"-")</f>
        <v>44798</v>
      </c>
      <c r="Y991" s="1079">
        <f>IFERROR(VLOOKUP($D$991,'ИСХОДНИК-даты-2х'!$D$10:$AI$139,17,0),"-")</f>
        <v>44823</v>
      </c>
      <c r="Z991" s="1064">
        <v>44833</v>
      </c>
      <c r="AA991" s="95"/>
    </row>
    <row r="992" spans="1:27" ht="37.5">
      <c r="A992" s="1869"/>
      <c r="B992" s="1055">
        <f t="shared" ref="B992:C1000" si="193">B$991</f>
        <v>95</v>
      </c>
      <c r="C992" s="1056" t="str">
        <f t="shared" si="193"/>
        <v>У_К</v>
      </c>
      <c r="D992" s="1057" t="s">
        <v>1677</v>
      </c>
      <c r="E992" s="1058" t="s">
        <v>218</v>
      </c>
      <c r="F992" s="1057" t="s">
        <v>1677</v>
      </c>
      <c r="G992" s="1059" t="s">
        <v>1033</v>
      </c>
      <c r="H992" s="1060" t="s">
        <v>1088</v>
      </c>
      <c r="I992" s="1061"/>
      <c r="J992" s="1062">
        <f t="shared" ref="J992:Y1000" si="194">J$991</f>
        <v>44539</v>
      </c>
      <c r="K992" s="1062">
        <f t="shared" si="194"/>
        <v>44567</v>
      </c>
      <c r="L992" s="1062">
        <f t="shared" si="194"/>
        <v>44616</v>
      </c>
      <c r="M992" s="1062">
        <f t="shared" si="194"/>
        <v>44621</v>
      </c>
      <c r="N992" s="1062">
        <f t="shared" si="194"/>
        <v>44649</v>
      </c>
      <c r="O992" s="1062">
        <f t="shared" si="194"/>
        <v>44649</v>
      </c>
      <c r="P992" s="1062">
        <f t="shared" si="194"/>
        <v>44733</v>
      </c>
      <c r="Q992" s="1062">
        <f t="shared" si="194"/>
        <v>44763</v>
      </c>
      <c r="R992" s="1062">
        <f t="shared" si="194"/>
        <v>44763</v>
      </c>
      <c r="S992" s="1062">
        <f t="shared" si="194"/>
        <v>44762</v>
      </c>
      <c r="T992" s="1062">
        <f t="shared" si="194"/>
        <v>44762</v>
      </c>
      <c r="U992" s="1062">
        <f t="shared" si="194"/>
        <v>44783</v>
      </c>
      <c r="V992" s="1062">
        <f t="shared" si="194"/>
        <v>44790</v>
      </c>
      <c r="W992" s="1062">
        <f t="shared" si="194"/>
        <v>44795</v>
      </c>
      <c r="X992" s="1062">
        <f t="shared" si="194"/>
        <v>44798</v>
      </c>
      <c r="Y992" s="1063">
        <f t="shared" si="194"/>
        <v>44823</v>
      </c>
      <c r="Z992" s="1064">
        <v>45103</v>
      </c>
      <c r="AA992" s="95"/>
    </row>
    <row r="993" spans="1:27" ht="37.5">
      <c r="A993" s="1869"/>
      <c r="B993" s="1055">
        <f t="shared" si="193"/>
        <v>95</v>
      </c>
      <c r="C993" s="1056" t="str">
        <f t="shared" si="193"/>
        <v>У_К</v>
      </c>
      <c r="D993" s="1057" t="s">
        <v>1677</v>
      </c>
      <c r="E993" s="1058" t="s">
        <v>208</v>
      </c>
      <c r="F993" s="1057" t="s">
        <v>1677</v>
      </c>
      <c r="G993" s="1059" t="s">
        <v>1033</v>
      </c>
      <c r="H993" s="1060" t="s">
        <v>1089</v>
      </c>
      <c r="I993" s="1061"/>
      <c r="J993" s="1062">
        <f t="shared" si="194"/>
        <v>44539</v>
      </c>
      <c r="K993" s="1062">
        <f t="shared" si="194"/>
        <v>44567</v>
      </c>
      <c r="L993" s="1062">
        <f t="shared" si="194"/>
        <v>44616</v>
      </c>
      <c r="M993" s="1062">
        <f t="shared" si="194"/>
        <v>44621</v>
      </c>
      <c r="N993" s="1062">
        <f t="shared" si="194"/>
        <v>44649</v>
      </c>
      <c r="O993" s="1062">
        <f t="shared" si="194"/>
        <v>44649</v>
      </c>
      <c r="P993" s="1062">
        <f t="shared" si="194"/>
        <v>44733</v>
      </c>
      <c r="Q993" s="1062">
        <f t="shared" si="194"/>
        <v>44763</v>
      </c>
      <c r="R993" s="1062">
        <f t="shared" si="194"/>
        <v>44763</v>
      </c>
      <c r="S993" s="1062">
        <f t="shared" si="194"/>
        <v>44762</v>
      </c>
      <c r="T993" s="1062">
        <f t="shared" si="194"/>
        <v>44762</v>
      </c>
      <c r="U993" s="1062">
        <f t="shared" si="194"/>
        <v>44783</v>
      </c>
      <c r="V993" s="1062">
        <f t="shared" si="194"/>
        <v>44790</v>
      </c>
      <c r="W993" s="1062">
        <f t="shared" si="194"/>
        <v>44795</v>
      </c>
      <c r="X993" s="1062">
        <f t="shared" si="194"/>
        <v>44798</v>
      </c>
      <c r="Y993" s="1063">
        <f t="shared" si="194"/>
        <v>44823</v>
      </c>
      <c r="Z993" s="1064">
        <v>45103</v>
      </c>
      <c r="AA993" s="95"/>
    </row>
    <row r="994" spans="1:27" ht="37.5">
      <c r="A994" s="1869"/>
      <c r="B994" s="1055">
        <f t="shared" si="193"/>
        <v>95</v>
      </c>
      <c r="C994" s="1056" t="str">
        <f t="shared" si="193"/>
        <v>У_К</v>
      </c>
      <c r="D994" s="1057" t="s">
        <v>1677</v>
      </c>
      <c r="E994" s="1058" t="s">
        <v>210</v>
      </c>
      <c r="F994" s="1057" t="s">
        <v>1677</v>
      </c>
      <c r="G994" s="1059" t="s">
        <v>1033</v>
      </c>
      <c r="H994" s="1060" t="s">
        <v>1090</v>
      </c>
      <c r="I994" s="1061"/>
      <c r="J994" s="1062">
        <f t="shared" si="194"/>
        <v>44539</v>
      </c>
      <c r="K994" s="1062">
        <f t="shared" si="194"/>
        <v>44567</v>
      </c>
      <c r="L994" s="1062">
        <f t="shared" si="194"/>
        <v>44616</v>
      </c>
      <c r="M994" s="1062">
        <f t="shared" si="194"/>
        <v>44621</v>
      </c>
      <c r="N994" s="1062">
        <f t="shared" si="194"/>
        <v>44649</v>
      </c>
      <c r="O994" s="1062">
        <f t="shared" si="194"/>
        <v>44649</v>
      </c>
      <c r="P994" s="1062">
        <f t="shared" si="194"/>
        <v>44733</v>
      </c>
      <c r="Q994" s="1062">
        <f t="shared" si="194"/>
        <v>44763</v>
      </c>
      <c r="R994" s="1062">
        <f t="shared" si="194"/>
        <v>44763</v>
      </c>
      <c r="S994" s="1062">
        <f t="shared" si="194"/>
        <v>44762</v>
      </c>
      <c r="T994" s="1062">
        <f t="shared" si="194"/>
        <v>44762</v>
      </c>
      <c r="U994" s="1062">
        <f t="shared" si="194"/>
        <v>44783</v>
      </c>
      <c r="V994" s="1062">
        <f t="shared" si="194"/>
        <v>44790</v>
      </c>
      <c r="W994" s="1062">
        <f t="shared" si="194"/>
        <v>44795</v>
      </c>
      <c r="X994" s="1062">
        <f t="shared" si="194"/>
        <v>44798</v>
      </c>
      <c r="Y994" s="1063">
        <f t="shared" si="194"/>
        <v>44823</v>
      </c>
      <c r="Z994" s="1064">
        <v>45103</v>
      </c>
      <c r="AA994" s="95"/>
    </row>
    <row r="995" spans="1:27" ht="37.5">
      <c r="A995" s="1869"/>
      <c r="B995" s="1055">
        <f t="shared" si="193"/>
        <v>95</v>
      </c>
      <c r="C995" s="1056" t="str">
        <f t="shared" si="193"/>
        <v>У_К</v>
      </c>
      <c r="D995" s="1057" t="s">
        <v>1677</v>
      </c>
      <c r="E995" s="1058" t="s">
        <v>212</v>
      </c>
      <c r="F995" s="1057" t="s">
        <v>1677</v>
      </c>
      <c r="G995" s="1059" t="s">
        <v>1033</v>
      </c>
      <c r="H995" s="1060" t="s">
        <v>1091</v>
      </c>
      <c r="I995" s="1061"/>
      <c r="J995" s="1062">
        <f t="shared" si="194"/>
        <v>44539</v>
      </c>
      <c r="K995" s="1062">
        <f t="shared" si="194"/>
        <v>44567</v>
      </c>
      <c r="L995" s="1062">
        <f t="shared" si="194"/>
        <v>44616</v>
      </c>
      <c r="M995" s="1062">
        <f t="shared" si="194"/>
        <v>44621</v>
      </c>
      <c r="N995" s="1062">
        <f t="shared" si="194"/>
        <v>44649</v>
      </c>
      <c r="O995" s="1062">
        <f t="shared" si="194"/>
        <v>44649</v>
      </c>
      <c r="P995" s="1062">
        <f t="shared" si="194"/>
        <v>44733</v>
      </c>
      <c r="Q995" s="1062">
        <f t="shared" si="194"/>
        <v>44763</v>
      </c>
      <c r="R995" s="1062">
        <f t="shared" si="194"/>
        <v>44763</v>
      </c>
      <c r="S995" s="1062">
        <f t="shared" si="194"/>
        <v>44762</v>
      </c>
      <c r="T995" s="1062">
        <f t="shared" si="194"/>
        <v>44762</v>
      </c>
      <c r="U995" s="1062">
        <f t="shared" si="194"/>
        <v>44783</v>
      </c>
      <c r="V995" s="1062">
        <f t="shared" si="194"/>
        <v>44790</v>
      </c>
      <c r="W995" s="1062">
        <f t="shared" si="194"/>
        <v>44795</v>
      </c>
      <c r="X995" s="1062">
        <f t="shared" si="194"/>
        <v>44798</v>
      </c>
      <c r="Y995" s="1063">
        <f t="shared" si="194"/>
        <v>44823</v>
      </c>
      <c r="Z995" s="1064">
        <v>45103</v>
      </c>
      <c r="AA995" s="95"/>
    </row>
    <row r="996" spans="1:27" ht="37.5">
      <c r="A996" s="1869"/>
      <c r="B996" s="1055">
        <f t="shared" si="193"/>
        <v>95</v>
      </c>
      <c r="C996" s="1056" t="str">
        <f t="shared" si="193"/>
        <v>У_К</v>
      </c>
      <c r="D996" s="1057" t="s">
        <v>1677</v>
      </c>
      <c r="E996" s="1058" t="s">
        <v>214</v>
      </c>
      <c r="F996" s="1057" t="s">
        <v>1677</v>
      </c>
      <c r="G996" s="1059" t="s">
        <v>1033</v>
      </c>
      <c r="H996" s="1060" t="s">
        <v>1092</v>
      </c>
      <c r="I996" s="1061"/>
      <c r="J996" s="1062">
        <f t="shared" si="194"/>
        <v>44539</v>
      </c>
      <c r="K996" s="1062">
        <f t="shared" si="194"/>
        <v>44567</v>
      </c>
      <c r="L996" s="1062">
        <f t="shared" si="194"/>
        <v>44616</v>
      </c>
      <c r="M996" s="1062">
        <f t="shared" si="194"/>
        <v>44621</v>
      </c>
      <c r="N996" s="1062">
        <f t="shared" si="194"/>
        <v>44649</v>
      </c>
      <c r="O996" s="1062">
        <f t="shared" si="194"/>
        <v>44649</v>
      </c>
      <c r="P996" s="1062">
        <f t="shared" si="194"/>
        <v>44733</v>
      </c>
      <c r="Q996" s="1062">
        <f t="shared" si="194"/>
        <v>44763</v>
      </c>
      <c r="R996" s="1062">
        <f t="shared" si="194"/>
        <v>44763</v>
      </c>
      <c r="S996" s="1062">
        <f t="shared" si="194"/>
        <v>44762</v>
      </c>
      <c r="T996" s="1062">
        <f t="shared" si="194"/>
        <v>44762</v>
      </c>
      <c r="U996" s="1062">
        <f t="shared" si="194"/>
        <v>44783</v>
      </c>
      <c r="V996" s="1062">
        <f t="shared" si="194"/>
        <v>44790</v>
      </c>
      <c r="W996" s="1062">
        <f t="shared" si="194"/>
        <v>44795</v>
      </c>
      <c r="X996" s="1062">
        <f t="shared" si="194"/>
        <v>44798</v>
      </c>
      <c r="Y996" s="1063">
        <f t="shared" si="194"/>
        <v>44823</v>
      </c>
      <c r="Z996" s="1064">
        <v>45103</v>
      </c>
      <c r="AA996" s="95"/>
    </row>
    <row r="997" spans="1:27" ht="37.5">
      <c r="A997" s="1869"/>
      <c r="B997" s="1055">
        <f t="shared" si="193"/>
        <v>95</v>
      </c>
      <c r="C997" s="1056" t="str">
        <f t="shared" si="193"/>
        <v>У_К</v>
      </c>
      <c r="D997" s="1057" t="s">
        <v>1677</v>
      </c>
      <c r="E997" s="1058" t="s">
        <v>322</v>
      </c>
      <c r="F997" s="1057" t="s">
        <v>1677</v>
      </c>
      <c r="G997" s="1059" t="s">
        <v>1033</v>
      </c>
      <c r="H997" s="1060" t="s">
        <v>1093</v>
      </c>
      <c r="I997" s="1061"/>
      <c r="J997" s="1062">
        <f t="shared" si="194"/>
        <v>44539</v>
      </c>
      <c r="K997" s="1062">
        <f t="shared" si="194"/>
        <v>44567</v>
      </c>
      <c r="L997" s="1062">
        <f t="shared" si="194"/>
        <v>44616</v>
      </c>
      <c r="M997" s="1062">
        <f t="shared" si="194"/>
        <v>44621</v>
      </c>
      <c r="N997" s="1062">
        <f t="shared" si="194"/>
        <v>44649</v>
      </c>
      <c r="O997" s="1062">
        <f t="shared" si="194"/>
        <v>44649</v>
      </c>
      <c r="P997" s="1062">
        <f t="shared" si="194"/>
        <v>44733</v>
      </c>
      <c r="Q997" s="1062">
        <f t="shared" si="194"/>
        <v>44763</v>
      </c>
      <c r="R997" s="1062">
        <f t="shared" si="194"/>
        <v>44763</v>
      </c>
      <c r="S997" s="1062">
        <f t="shared" si="194"/>
        <v>44762</v>
      </c>
      <c r="T997" s="1062">
        <f t="shared" si="194"/>
        <v>44762</v>
      </c>
      <c r="U997" s="1062">
        <f t="shared" si="194"/>
        <v>44783</v>
      </c>
      <c r="V997" s="1062">
        <f t="shared" si="194"/>
        <v>44790</v>
      </c>
      <c r="W997" s="1062">
        <f t="shared" si="194"/>
        <v>44795</v>
      </c>
      <c r="X997" s="1062">
        <f t="shared" si="194"/>
        <v>44798</v>
      </c>
      <c r="Y997" s="1063">
        <f t="shared" si="194"/>
        <v>44823</v>
      </c>
      <c r="Z997" s="1107">
        <v>44757</v>
      </c>
      <c r="AA997" s="95"/>
    </row>
    <row r="998" spans="1:27" ht="37.5">
      <c r="A998" s="1869"/>
      <c r="B998" s="1055">
        <f t="shared" si="193"/>
        <v>95</v>
      </c>
      <c r="C998" s="1056" t="str">
        <f t="shared" si="193"/>
        <v>У_К</v>
      </c>
      <c r="D998" s="1057" t="s">
        <v>1677</v>
      </c>
      <c r="E998" s="1058" t="s">
        <v>324</v>
      </c>
      <c r="F998" s="1057" t="s">
        <v>1677</v>
      </c>
      <c r="G998" s="1059" t="s">
        <v>1033</v>
      </c>
      <c r="H998" s="1060" t="s">
        <v>1094</v>
      </c>
      <c r="I998" s="1061"/>
      <c r="J998" s="1062">
        <f t="shared" si="194"/>
        <v>44539</v>
      </c>
      <c r="K998" s="1062">
        <f t="shared" si="194"/>
        <v>44567</v>
      </c>
      <c r="L998" s="1062">
        <f t="shared" si="194"/>
        <v>44616</v>
      </c>
      <c r="M998" s="1062">
        <f t="shared" si="194"/>
        <v>44621</v>
      </c>
      <c r="N998" s="1062">
        <f t="shared" si="194"/>
        <v>44649</v>
      </c>
      <c r="O998" s="1062">
        <f t="shared" si="194"/>
        <v>44649</v>
      </c>
      <c r="P998" s="1062">
        <f t="shared" si="194"/>
        <v>44733</v>
      </c>
      <c r="Q998" s="1062">
        <f t="shared" si="194"/>
        <v>44763</v>
      </c>
      <c r="R998" s="1062">
        <f t="shared" si="194"/>
        <v>44763</v>
      </c>
      <c r="S998" s="1062">
        <f t="shared" si="194"/>
        <v>44762</v>
      </c>
      <c r="T998" s="1062">
        <f t="shared" si="194"/>
        <v>44762</v>
      </c>
      <c r="U998" s="1062">
        <f t="shared" si="194"/>
        <v>44783</v>
      </c>
      <c r="V998" s="1062">
        <f t="shared" si="194"/>
        <v>44790</v>
      </c>
      <c r="W998" s="1062">
        <f t="shared" si="194"/>
        <v>44795</v>
      </c>
      <c r="X998" s="1062">
        <f t="shared" si="194"/>
        <v>44798</v>
      </c>
      <c r="Y998" s="1063">
        <f t="shared" si="194"/>
        <v>44823</v>
      </c>
      <c r="Z998" s="1064">
        <v>44847</v>
      </c>
      <c r="AA998" s="95"/>
    </row>
    <row r="999" spans="1:27" ht="37.5">
      <c r="A999" s="1869"/>
      <c r="B999" s="1055">
        <f t="shared" si="193"/>
        <v>95</v>
      </c>
      <c r="C999" s="1056" t="str">
        <f t="shared" si="193"/>
        <v>У_К</v>
      </c>
      <c r="D999" s="1057" t="s">
        <v>1677</v>
      </c>
      <c r="E999" s="1058" t="s">
        <v>216</v>
      </c>
      <c r="F999" s="1057" t="s">
        <v>1677</v>
      </c>
      <c r="G999" s="1059" t="s">
        <v>1033</v>
      </c>
      <c r="H999" s="1060" t="s">
        <v>1095</v>
      </c>
      <c r="I999" s="1061"/>
      <c r="J999" s="1062">
        <f t="shared" si="194"/>
        <v>44539</v>
      </c>
      <c r="K999" s="1062">
        <f t="shared" si="194"/>
        <v>44567</v>
      </c>
      <c r="L999" s="1062">
        <f t="shared" si="194"/>
        <v>44616</v>
      </c>
      <c r="M999" s="1062">
        <f t="shared" si="194"/>
        <v>44621</v>
      </c>
      <c r="N999" s="1062">
        <f t="shared" si="194"/>
        <v>44649</v>
      </c>
      <c r="O999" s="1062">
        <f t="shared" si="194"/>
        <v>44649</v>
      </c>
      <c r="P999" s="1062">
        <f t="shared" si="194"/>
        <v>44733</v>
      </c>
      <c r="Q999" s="1062">
        <f t="shared" si="194"/>
        <v>44763</v>
      </c>
      <c r="R999" s="1062">
        <f t="shared" si="194"/>
        <v>44763</v>
      </c>
      <c r="S999" s="1062">
        <f t="shared" si="194"/>
        <v>44762</v>
      </c>
      <c r="T999" s="1062">
        <f t="shared" si="194"/>
        <v>44762</v>
      </c>
      <c r="U999" s="1062">
        <f t="shared" si="194"/>
        <v>44783</v>
      </c>
      <c r="V999" s="1062">
        <f t="shared" si="194"/>
        <v>44790</v>
      </c>
      <c r="W999" s="1062">
        <f t="shared" si="194"/>
        <v>44795</v>
      </c>
      <c r="X999" s="1062">
        <f t="shared" si="194"/>
        <v>44798</v>
      </c>
      <c r="Y999" s="1063">
        <f t="shared" si="194"/>
        <v>44823</v>
      </c>
      <c r="Z999" s="1064">
        <v>44891</v>
      </c>
      <c r="AA999" s="95"/>
    </row>
    <row r="1000" spans="1:27" ht="37.5">
      <c r="A1000" s="1869"/>
      <c r="B1000" s="1065">
        <f t="shared" si="193"/>
        <v>95</v>
      </c>
      <c r="C1000" s="1066" t="str">
        <f t="shared" si="193"/>
        <v>У_К</v>
      </c>
      <c r="D1000" s="1067" t="s">
        <v>1677</v>
      </c>
      <c r="E1000" s="1068" t="s">
        <v>712</v>
      </c>
      <c r="F1000" s="1067" t="s">
        <v>1677</v>
      </c>
      <c r="G1000" s="1069" t="s">
        <v>1033</v>
      </c>
      <c r="H1000" s="1070" t="s">
        <v>1096</v>
      </c>
      <c r="I1000" s="1071"/>
      <c r="J1000" s="1072">
        <f t="shared" si="194"/>
        <v>44539</v>
      </c>
      <c r="K1000" s="1072">
        <f t="shared" si="194"/>
        <v>44567</v>
      </c>
      <c r="L1000" s="1072">
        <f t="shared" si="194"/>
        <v>44616</v>
      </c>
      <c r="M1000" s="1072">
        <f t="shared" si="194"/>
        <v>44621</v>
      </c>
      <c r="N1000" s="1072">
        <f t="shared" si="194"/>
        <v>44649</v>
      </c>
      <c r="O1000" s="1072">
        <f t="shared" si="194"/>
        <v>44649</v>
      </c>
      <c r="P1000" s="1072">
        <f t="shared" si="194"/>
        <v>44733</v>
      </c>
      <c r="Q1000" s="1072">
        <f t="shared" si="194"/>
        <v>44763</v>
      </c>
      <c r="R1000" s="1072">
        <f t="shared" si="194"/>
        <v>44763</v>
      </c>
      <c r="S1000" s="1072">
        <f t="shared" si="194"/>
        <v>44762</v>
      </c>
      <c r="T1000" s="1072">
        <f t="shared" si="194"/>
        <v>44762</v>
      </c>
      <c r="U1000" s="1072">
        <f t="shared" si="194"/>
        <v>44783</v>
      </c>
      <c r="V1000" s="1072">
        <f t="shared" si="194"/>
        <v>44790</v>
      </c>
      <c r="W1000" s="1072">
        <f t="shared" si="194"/>
        <v>44795</v>
      </c>
      <c r="X1000" s="1072">
        <f t="shared" si="194"/>
        <v>44798</v>
      </c>
      <c r="Y1000" s="1073">
        <f t="shared" si="194"/>
        <v>44823</v>
      </c>
      <c r="Z1000" s="1064">
        <v>44891</v>
      </c>
      <c r="AA1000" s="95"/>
    </row>
    <row r="1001" spans="1:27" ht="37.5">
      <c r="A1001" s="1869">
        <f>A991+1</f>
        <v>92</v>
      </c>
      <c r="B1001" s="1044">
        <v>96</v>
      </c>
      <c r="C1001" s="1045" t="s">
        <v>1032</v>
      </c>
      <c r="D1001" s="1046" t="s">
        <v>1678</v>
      </c>
      <c r="E1001" s="1047" t="s">
        <v>598</v>
      </c>
      <c r="F1001" s="1046" t="s">
        <v>1678</v>
      </c>
      <c r="G1001" s="1048" t="s">
        <v>1033</v>
      </c>
      <c r="H1001" s="1049" t="s">
        <v>1097</v>
      </c>
      <c r="I1001" s="1050" t="str">
        <f>$I$5</f>
        <v>2-х этапный ЗЗП, без ПС</v>
      </c>
      <c r="J1001" s="1051">
        <f>IFERROR(VLOOKUP($D$1001,'ИСХОДНИК-даты-2х'!$D$10:$AI$139,2,0),"-")</f>
        <v>44492</v>
      </c>
      <c r="K1001" s="1078">
        <f>IFERROR(VLOOKUP($D$1001,'ИСХОДНИК-даты-2х'!$D$10:$AI$139,3,0),"-")</f>
        <v>44519</v>
      </c>
      <c r="L1001" s="970">
        <f>IFERROR(VLOOKUP($D$1001,'ИСХОДНИК-даты-2х'!$D$10:$AI$139,4,0),"-")</f>
        <v>44568</v>
      </c>
      <c r="M1001" s="911">
        <f>IFERROR(VLOOKUP($D$1001,'ИСХОДНИК-даты-2х'!$D$10:$AI$139,5,0),"-")</f>
        <v>44573</v>
      </c>
      <c r="N1001" s="911">
        <f>IFERROR(VLOOKUP($D$1001,'ИСХОДНИК-даты-2х'!$D$10:$AI$139,6,0),"-")</f>
        <v>44601</v>
      </c>
      <c r="O1001" s="911">
        <f>IFERROR(VLOOKUP($D$1001,'ИСХОДНИК-даты-2х'!$D$10:$AI$139,7,0),"-")</f>
        <v>44601</v>
      </c>
      <c r="P1001" s="911">
        <f>IFERROR(VLOOKUP($D$1001,'ИСХОДНИК-даты-2х'!$D$10:$AI$139,8,0),"-")</f>
        <v>44685</v>
      </c>
      <c r="Q1001" s="911">
        <f>IFERROR(VLOOKUP($D$1001,'ИСХОДНИК-даты-2х'!$D$10:$AI$139,9,0),"-")</f>
        <v>44715</v>
      </c>
      <c r="R1001" s="911">
        <f>IFERROR(VLOOKUP($D$1001,'ИСХОДНИК-даты-2х'!$D$10:$AI$139,10,0),"-")</f>
        <v>44715</v>
      </c>
      <c r="S1001" s="911">
        <f>IFERROR(VLOOKUP($D$1001,'ИСХОДНИК-даты-2х'!$D$10:$AI$139,11,0),"-")</f>
        <v>44714</v>
      </c>
      <c r="T1001" s="911">
        <f>IFERROR(VLOOKUP($D$1001,'ИСХОДНИК-даты-2х'!$D$10:$AI$139,12,0),"-")</f>
        <v>44714</v>
      </c>
      <c r="U1001" s="911">
        <f>IFERROR(VLOOKUP($D$1001,'ИСХОДНИК-даты-2х'!$D$10:$AI$139,13,0),"-")</f>
        <v>44735</v>
      </c>
      <c r="V1001" s="911">
        <f>IFERROR(VLOOKUP($D$1001,'ИСХОДНИК-даты-2х'!$D$10:$AI$139,14,0),"-")</f>
        <v>44742</v>
      </c>
      <c r="W1001" s="911">
        <f>IFERROR(VLOOKUP($D$1001,'ИСХОДНИК-даты-2х'!$D$10:$AI$139,15,0),"-")</f>
        <v>44747</v>
      </c>
      <c r="X1001" s="911">
        <f>IFERROR(VLOOKUP($D$1001,'ИСХОДНИК-даты-2х'!$D$10:$AI$139,16,0),"-")</f>
        <v>44750</v>
      </c>
      <c r="Y1001" s="1079">
        <f>IFERROR(VLOOKUP($D$1001,'ИСХОДНИК-даты-2х'!$D$10:$AI$139,17,0),"-")</f>
        <v>44775</v>
      </c>
      <c r="Z1001" s="1107">
        <v>44587</v>
      </c>
      <c r="AA1001" s="95"/>
    </row>
    <row r="1002" spans="1:27">
      <c r="A1002" s="1869"/>
      <c r="B1002" s="1055">
        <f t="shared" ref="B1002:C1004" si="195">B$1001</f>
        <v>96</v>
      </c>
      <c r="C1002" s="1056" t="str">
        <f t="shared" si="195"/>
        <v>У_К</v>
      </c>
      <c r="D1002" s="1057" t="s">
        <v>1678</v>
      </c>
      <c r="E1002" s="1058" t="s">
        <v>600</v>
      </c>
      <c r="F1002" s="1057" t="s">
        <v>1678</v>
      </c>
      <c r="G1002" s="1059" t="s">
        <v>1033</v>
      </c>
      <c r="H1002" s="1060" t="s">
        <v>1098</v>
      </c>
      <c r="I1002" s="1061"/>
      <c r="J1002" s="1062">
        <f t="shared" ref="J1002:Y1004" si="196">J$1001</f>
        <v>44492</v>
      </c>
      <c r="K1002" s="1062">
        <f t="shared" si="196"/>
        <v>44519</v>
      </c>
      <c r="L1002" s="1062">
        <f t="shared" si="196"/>
        <v>44568</v>
      </c>
      <c r="M1002" s="1062">
        <f t="shared" si="196"/>
        <v>44573</v>
      </c>
      <c r="N1002" s="1062">
        <f t="shared" si="196"/>
        <v>44601</v>
      </c>
      <c r="O1002" s="1062">
        <f t="shared" si="196"/>
        <v>44601</v>
      </c>
      <c r="P1002" s="1062">
        <f t="shared" si="196"/>
        <v>44685</v>
      </c>
      <c r="Q1002" s="1062">
        <f t="shared" si="196"/>
        <v>44715</v>
      </c>
      <c r="R1002" s="1062">
        <f t="shared" si="196"/>
        <v>44715</v>
      </c>
      <c r="S1002" s="1062">
        <f t="shared" si="196"/>
        <v>44714</v>
      </c>
      <c r="T1002" s="1062">
        <f t="shared" si="196"/>
        <v>44714</v>
      </c>
      <c r="U1002" s="1062">
        <f t="shared" si="196"/>
        <v>44735</v>
      </c>
      <c r="V1002" s="1062">
        <f t="shared" si="196"/>
        <v>44742</v>
      </c>
      <c r="W1002" s="1062">
        <f t="shared" si="196"/>
        <v>44747</v>
      </c>
      <c r="X1002" s="1062">
        <f t="shared" si="196"/>
        <v>44750</v>
      </c>
      <c r="Y1002" s="1063">
        <f t="shared" si="196"/>
        <v>44775</v>
      </c>
      <c r="Z1002" s="1107">
        <v>44999</v>
      </c>
      <c r="AA1002" s="95"/>
    </row>
    <row r="1003" spans="1:27" ht="37.5">
      <c r="A1003" s="1869"/>
      <c r="B1003" s="1055">
        <f t="shared" si="195"/>
        <v>96</v>
      </c>
      <c r="C1003" s="1056" t="str">
        <f t="shared" si="195"/>
        <v>У_К</v>
      </c>
      <c r="D1003" s="1057" t="s">
        <v>1678</v>
      </c>
      <c r="E1003" s="1058" t="s">
        <v>602</v>
      </c>
      <c r="F1003" s="1057" t="s">
        <v>1678</v>
      </c>
      <c r="G1003" s="1059" t="s">
        <v>1033</v>
      </c>
      <c r="H1003" s="1060" t="s">
        <v>1099</v>
      </c>
      <c r="I1003" s="1061"/>
      <c r="J1003" s="1062">
        <f t="shared" si="196"/>
        <v>44492</v>
      </c>
      <c r="K1003" s="1062">
        <f t="shared" si="196"/>
        <v>44519</v>
      </c>
      <c r="L1003" s="1062">
        <f t="shared" si="196"/>
        <v>44568</v>
      </c>
      <c r="M1003" s="1062">
        <f t="shared" si="196"/>
        <v>44573</v>
      </c>
      <c r="N1003" s="1062">
        <f t="shared" si="196"/>
        <v>44601</v>
      </c>
      <c r="O1003" s="1062">
        <f t="shared" si="196"/>
        <v>44601</v>
      </c>
      <c r="P1003" s="1062">
        <f t="shared" si="196"/>
        <v>44685</v>
      </c>
      <c r="Q1003" s="1062">
        <f t="shared" si="196"/>
        <v>44715</v>
      </c>
      <c r="R1003" s="1062">
        <f t="shared" si="196"/>
        <v>44715</v>
      </c>
      <c r="S1003" s="1062">
        <f t="shared" si="196"/>
        <v>44714</v>
      </c>
      <c r="T1003" s="1062">
        <f t="shared" si="196"/>
        <v>44714</v>
      </c>
      <c r="U1003" s="1062">
        <f t="shared" si="196"/>
        <v>44735</v>
      </c>
      <c r="V1003" s="1062">
        <f t="shared" si="196"/>
        <v>44742</v>
      </c>
      <c r="W1003" s="1062">
        <f t="shared" si="196"/>
        <v>44747</v>
      </c>
      <c r="X1003" s="1062">
        <f t="shared" si="196"/>
        <v>44750</v>
      </c>
      <c r="Y1003" s="1063">
        <f t="shared" si="196"/>
        <v>44775</v>
      </c>
      <c r="Z1003" s="1064">
        <v>44822</v>
      </c>
      <c r="AA1003" s="95"/>
    </row>
    <row r="1004" spans="1:27">
      <c r="A1004" s="1869"/>
      <c r="B1004" s="1065">
        <f t="shared" si="195"/>
        <v>96</v>
      </c>
      <c r="C1004" s="1066" t="str">
        <f t="shared" si="195"/>
        <v>У_К</v>
      </c>
      <c r="D1004" s="1067" t="s">
        <v>1678</v>
      </c>
      <c r="E1004" s="1068" t="s">
        <v>604</v>
      </c>
      <c r="F1004" s="1067" t="s">
        <v>1678</v>
      </c>
      <c r="G1004" s="1069" t="s">
        <v>1033</v>
      </c>
      <c r="H1004" s="1070" t="s">
        <v>1100</v>
      </c>
      <c r="I1004" s="1071"/>
      <c r="J1004" s="1072">
        <f t="shared" si="196"/>
        <v>44492</v>
      </c>
      <c r="K1004" s="1072">
        <f t="shared" si="196"/>
        <v>44519</v>
      </c>
      <c r="L1004" s="1072">
        <f t="shared" si="196"/>
        <v>44568</v>
      </c>
      <c r="M1004" s="1072">
        <f t="shared" si="196"/>
        <v>44573</v>
      </c>
      <c r="N1004" s="1072">
        <f t="shared" si="196"/>
        <v>44601</v>
      </c>
      <c r="O1004" s="1072">
        <f t="shared" si="196"/>
        <v>44601</v>
      </c>
      <c r="P1004" s="1072">
        <f t="shared" si="196"/>
        <v>44685</v>
      </c>
      <c r="Q1004" s="1072">
        <f t="shared" si="196"/>
        <v>44715</v>
      </c>
      <c r="R1004" s="1072">
        <f t="shared" si="196"/>
        <v>44715</v>
      </c>
      <c r="S1004" s="1072">
        <f t="shared" si="196"/>
        <v>44714</v>
      </c>
      <c r="T1004" s="1072">
        <f t="shared" si="196"/>
        <v>44714</v>
      </c>
      <c r="U1004" s="1072">
        <f t="shared" si="196"/>
        <v>44735</v>
      </c>
      <c r="V1004" s="1072">
        <f t="shared" si="196"/>
        <v>44742</v>
      </c>
      <c r="W1004" s="1072">
        <f t="shared" si="196"/>
        <v>44747</v>
      </c>
      <c r="X1004" s="1072">
        <f t="shared" si="196"/>
        <v>44750</v>
      </c>
      <c r="Y1004" s="1073">
        <f t="shared" si="196"/>
        <v>44775</v>
      </c>
      <c r="Z1004" s="1064">
        <v>44822</v>
      </c>
      <c r="AA1004" s="95"/>
    </row>
    <row r="1005" spans="1:27" ht="37.5">
      <c r="A1005" s="1869">
        <f>A1001+1</f>
        <v>93</v>
      </c>
      <c r="B1005" s="1044">
        <v>97</v>
      </c>
      <c r="C1005" s="1045" t="s">
        <v>1032</v>
      </c>
      <c r="D1005" s="1046" t="s">
        <v>1680</v>
      </c>
      <c r="E1005" s="1047" t="s">
        <v>441</v>
      </c>
      <c r="F1005" s="1046" t="s">
        <v>1680</v>
      </c>
      <c r="G1005" s="1048" t="s">
        <v>1033</v>
      </c>
      <c r="H1005" s="1049" t="s">
        <v>1101</v>
      </c>
      <c r="I1005" s="1050" t="str">
        <f>$I$5</f>
        <v>2-х этапный ЗЗП, без ПС</v>
      </c>
      <c r="J1005" s="1051">
        <f>IFERROR(VLOOKUP($D$1005,'ИСХОДНИК-даты-2х'!$D$10:$AI$139,2,0),"-")</f>
        <v>44501</v>
      </c>
      <c r="K1005" s="1078">
        <f>IFERROR(VLOOKUP($D$1005,'ИСХОДНИК-даты-2х'!$D$10:$AI$139,3,0),"-")</f>
        <v>44529</v>
      </c>
      <c r="L1005" s="970">
        <f>IFERROR(VLOOKUP($D$1005,'ИСХОДНИК-даты-2х'!$D$10:$AI$139,4,0),"-")</f>
        <v>44578</v>
      </c>
      <c r="M1005" s="911">
        <f>IFERROR(VLOOKUP($D$1005,'ИСХОДНИК-даты-2х'!$D$10:$AI$139,5,0),"-")</f>
        <v>44581</v>
      </c>
      <c r="N1005" s="911">
        <f>IFERROR(VLOOKUP($D$1005,'ИСХОДНИК-даты-2х'!$D$10:$AI$139,6,0),"-")</f>
        <v>44609</v>
      </c>
      <c r="O1005" s="911">
        <f>IFERROR(VLOOKUP($D$1005,'ИСХОДНИК-даты-2х'!$D$10:$AI$139,7,0),"-")</f>
        <v>44609</v>
      </c>
      <c r="P1005" s="911">
        <f>IFERROR(VLOOKUP($D$1005,'ИСХОДНИК-даты-2х'!$D$10:$AI$139,8,0),"-")</f>
        <v>44693</v>
      </c>
      <c r="Q1005" s="911">
        <f>IFERROR(VLOOKUP($D$1005,'ИСХОДНИК-даты-2х'!$D$10:$AI$139,9,0),"-")</f>
        <v>44725</v>
      </c>
      <c r="R1005" s="911">
        <f>IFERROR(VLOOKUP($D$1005,'ИСХОДНИК-даты-2х'!$D$10:$AI$139,10,0),"-")</f>
        <v>44725</v>
      </c>
      <c r="S1005" s="911">
        <f>IFERROR(VLOOKUP($D$1005,'ИСХОДНИК-даты-2х'!$D$10:$AI$139,11,0),"-")</f>
        <v>44722</v>
      </c>
      <c r="T1005" s="911">
        <f>IFERROR(VLOOKUP($D$1005,'ИСХОДНИК-даты-2х'!$D$10:$AI$139,12,0),"-")</f>
        <v>44722</v>
      </c>
      <c r="U1005" s="911">
        <f>IFERROR(VLOOKUP($D$1005,'ИСХОДНИК-даты-2х'!$D$10:$AI$139,13,0),"-")</f>
        <v>44743</v>
      </c>
      <c r="V1005" s="911">
        <f>IFERROR(VLOOKUP($D$1005,'ИСХОДНИК-даты-2х'!$D$10:$AI$139,14,0),"-")</f>
        <v>44750</v>
      </c>
      <c r="W1005" s="911">
        <f>IFERROR(VLOOKUP($D$1005,'ИСХОДНИК-даты-2х'!$D$10:$AI$139,15,0),"-")</f>
        <v>44755</v>
      </c>
      <c r="X1005" s="911">
        <f>IFERROR(VLOOKUP($D$1005,'ИСХОДНИК-даты-2х'!$D$10:$AI$139,16,0),"-")</f>
        <v>44760</v>
      </c>
      <c r="Y1005" s="1079">
        <f>IFERROR(VLOOKUP($D$1005,'ИСХОДНИК-даты-2х'!$D$10:$AI$139,17,0),"-")</f>
        <v>44785</v>
      </c>
      <c r="Z1005" s="1064">
        <v>44653</v>
      </c>
      <c r="AA1005" s="95"/>
    </row>
    <row r="1006" spans="1:27" ht="37.5">
      <c r="A1006" s="1869"/>
      <c r="B1006" s="1055">
        <f t="shared" ref="B1006:C1009" si="197">B$1005</f>
        <v>97</v>
      </c>
      <c r="C1006" s="1056" t="str">
        <f t="shared" si="197"/>
        <v>У_К</v>
      </c>
      <c r="D1006" s="1057" t="s">
        <v>1680</v>
      </c>
      <c r="E1006" s="1058" t="s">
        <v>433</v>
      </c>
      <c r="F1006" s="1057" t="s">
        <v>1680</v>
      </c>
      <c r="G1006" s="1059" t="s">
        <v>1033</v>
      </c>
      <c r="H1006" s="1060" t="s">
        <v>1102</v>
      </c>
      <c r="I1006" s="1061"/>
      <c r="J1006" s="1062">
        <f t="shared" ref="J1006:Y1009" si="198">J$1005</f>
        <v>44501</v>
      </c>
      <c r="K1006" s="1062">
        <f t="shared" si="198"/>
        <v>44529</v>
      </c>
      <c r="L1006" s="1062">
        <f t="shared" si="198"/>
        <v>44578</v>
      </c>
      <c r="M1006" s="1062">
        <f t="shared" si="198"/>
        <v>44581</v>
      </c>
      <c r="N1006" s="1062">
        <f t="shared" si="198"/>
        <v>44609</v>
      </c>
      <c r="O1006" s="1062">
        <f t="shared" si="198"/>
        <v>44609</v>
      </c>
      <c r="P1006" s="1062">
        <f t="shared" si="198"/>
        <v>44693</v>
      </c>
      <c r="Q1006" s="1062">
        <f t="shared" si="198"/>
        <v>44725</v>
      </c>
      <c r="R1006" s="1062">
        <f t="shared" si="198"/>
        <v>44725</v>
      </c>
      <c r="S1006" s="1062">
        <f t="shared" si="198"/>
        <v>44722</v>
      </c>
      <c r="T1006" s="1062">
        <f t="shared" si="198"/>
        <v>44722</v>
      </c>
      <c r="U1006" s="1062">
        <f t="shared" si="198"/>
        <v>44743</v>
      </c>
      <c r="V1006" s="1062">
        <f t="shared" si="198"/>
        <v>44750</v>
      </c>
      <c r="W1006" s="1062">
        <f t="shared" si="198"/>
        <v>44755</v>
      </c>
      <c r="X1006" s="1062">
        <f t="shared" si="198"/>
        <v>44760</v>
      </c>
      <c r="Y1006" s="1063">
        <f t="shared" si="198"/>
        <v>44785</v>
      </c>
      <c r="Z1006" s="1064">
        <v>44701</v>
      </c>
      <c r="AA1006" s="95"/>
    </row>
    <row r="1007" spans="1:27" ht="37.5">
      <c r="A1007" s="1869"/>
      <c r="B1007" s="1055">
        <f t="shared" si="197"/>
        <v>97</v>
      </c>
      <c r="C1007" s="1056" t="str">
        <f t="shared" si="197"/>
        <v>У_К</v>
      </c>
      <c r="D1007" s="1057" t="s">
        <v>1680</v>
      </c>
      <c r="E1007" s="1058" t="s">
        <v>435</v>
      </c>
      <c r="F1007" s="1057" t="s">
        <v>1680</v>
      </c>
      <c r="G1007" s="1059" t="s">
        <v>1033</v>
      </c>
      <c r="H1007" s="1060" t="s">
        <v>1103</v>
      </c>
      <c r="I1007" s="1061"/>
      <c r="J1007" s="1062">
        <f t="shared" si="198"/>
        <v>44501</v>
      </c>
      <c r="K1007" s="1062">
        <f t="shared" si="198"/>
        <v>44529</v>
      </c>
      <c r="L1007" s="1062">
        <f t="shared" si="198"/>
        <v>44578</v>
      </c>
      <c r="M1007" s="1062">
        <f t="shared" si="198"/>
        <v>44581</v>
      </c>
      <c r="N1007" s="1062">
        <f t="shared" si="198"/>
        <v>44609</v>
      </c>
      <c r="O1007" s="1062">
        <f t="shared" si="198"/>
        <v>44609</v>
      </c>
      <c r="P1007" s="1062">
        <f t="shared" si="198"/>
        <v>44693</v>
      </c>
      <c r="Q1007" s="1062">
        <f t="shared" si="198"/>
        <v>44725</v>
      </c>
      <c r="R1007" s="1062">
        <f t="shared" si="198"/>
        <v>44725</v>
      </c>
      <c r="S1007" s="1062">
        <f t="shared" si="198"/>
        <v>44722</v>
      </c>
      <c r="T1007" s="1062">
        <f t="shared" si="198"/>
        <v>44722</v>
      </c>
      <c r="U1007" s="1062">
        <f t="shared" si="198"/>
        <v>44743</v>
      </c>
      <c r="V1007" s="1062">
        <f t="shared" si="198"/>
        <v>44750</v>
      </c>
      <c r="W1007" s="1062">
        <f t="shared" si="198"/>
        <v>44755</v>
      </c>
      <c r="X1007" s="1062">
        <f t="shared" si="198"/>
        <v>44760</v>
      </c>
      <c r="Y1007" s="1063">
        <f t="shared" si="198"/>
        <v>44785</v>
      </c>
      <c r="Z1007" s="1064">
        <v>44653</v>
      </c>
      <c r="AA1007" s="95"/>
    </row>
    <row r="1008" spans="1:27" ht="37.5">
      <c r="A1008" s="1869"/>
      <c r="B1008" s="1055">
        <f t="shared" si="197"/>
        <v>97</v>
      </c>
      <c r="C1008" s="1056" t="str">
        <f t="shared" si="197"/>
        <v>У_К</v>
      </c>
      <c r="D1008" s="1057" t="s">
        <v>1680</v>
      </c>
      <c r="E1008" s="1058" t="s">
        <v>437</v>
      </c>
      <c r="F1008" s="1057" t="s">
        <v>1680</v>
      </c>
      <c r="G1008" s="1059" t="s">
        <v>1033</v>
      </c>
      <c r="H1008" s="1060" t="s">
        <v>1104</v>
      </c>
      <c r="I1008" s="1061"/>
      <c r="J1008" s="1062">
        <f t="shared" si="198"/>
        <v>44501</v>
      </c>
      <c r="K1008" s="1062">
        <f t="shared" si="198"/>
        <v>44529</v>
      </c>
      <c r="L1008" s="1062">
        <f t="shared" si="198"/>
        <v>44578</v>
      </c>
      <c r="M1008" s="1062">
        <f t="shared" si="198"/>
        <v>44581</v>
      </c>
      <c r="N1008" s="1062">
        <f t="shared" si="198"/>
        <v>44609</v>
      </c>
      <c r="O1008" s="1062">
        <f t="shared" si="198"/>
        <v>44609</v>
      </c>
      <c r="P1008" s="1062">
        <f t="shared" si="198"/>
        <v>44693</v>
      </c>
      <c r="Q1008" s="1062">
        <f t="shared" si="198"/>
        <v>44725</v>
      </c>
      <c r="R1008" s="1062">
        <f t="shared" si="198"/>
        <v>44725</v>
      </c>
      <c r="S1008" s="1062">
        <f t="shared" si="198"/>
        <v>44722</v>
      </c>
      <c r="T1008" s="1062">
        <f t="shared" si="198"/>
        <v>44722</v>
      </c>
      <c r="U1008" s="1062">
        <f t="shared" si="198"/>
        <v>44743</v>
      </c>
      <c r="V1008" s="1062">
        <f t="shared" si="198"/>
        <v>44750</v>
      </c>
      <c r="W1008" s="1062">
        <f t="shared" si="198"/>
        <v>44755</v>
      </c>
      <c r="X1008" s="1062">
        <f t="shared" si="198"/>
        <v>44760</v>
      </c>
      <c r="Y1008" s="1063">
        <f t="shared" si="198"/>
        <v>44785</v>
      </c>
      <c r="Z1008" s="1064">
        <v>44701</v>
      </c>
      <c r="AA1008" s="95"/>
    </row>
    <row r="1009" spans="1:27" ht="37.5">
      <c r="A1009" s="1869"/>
      <c r="B1009" s="1065">
        <f t="shared" si="197"/>
        <v>97</v>
      </c>
      <c r="C1009" s="1066" t="str">
        <f t="shared" si="197"/>
        <v>У_К</v>
      </c>
      <c r="D1009" s="1067" t="s">
        <v>1680</v>
      </c>
      <c r="E1009" s="1068" t="s">
        <v>430</v>
      </c>
      <c r="F1009" s="1067" t="s">
        <v>1680</v>
      </c>
      <c r="G1009" s="1069" t="s">
        <v>1033</v>
      </c>
      <c r="H1009" s="1070" t="s">
        <v>1105</v>
      </c>
      <c r="I1009" s="1071"/>
      <c r="J1009" s="1072">
        <f t="shared" si="198"/>
        <v>44501</v>
      </c>
      <c r="K1009" s="1072">
        <f t="shared" si="198"/>
        <v>44529</v>
      </c>
      <c r="L1009" s="1072">
        <f t="shared" si="198"/>
        <v>44578</v>
      </c>
      <c r="M1009" s="1072">
        <f t="shared" si="198"/>
        <v>44581</v>
      </c>
      <c r="N1009" s="1072">
        <f t="shared" si="198"/>
        <v>44609</v>
      </c>
      <c r="O1009" s="1072">
        <f t="shared" si="198"/>
        <v>44609</v>
      </c>
      <c r="P1009" s="1072">
        <f t="shared" si="198"/>
        <v>44693</v>
      </c>
      <c r="Q1009" s="1072">
        <f t="shared" si="198"/>
        <v>44725</v>
      </c>
      <c r="R1009" s="1072">
        <f t="shared" si="198"/>
        <v>44725</v>
      </c>
      <c r="S1009" s="1072">
        <f t="shared" si="198"/>
        <v>44722</v>
      </c>
      <c r="T1009" s="1072">
        <f t="shared" si="198"/>
        <v>44722</v>
      </c>
      <c r="U1009" s="1072">
        <f t="shared" si="198"/>
        <v>44743</v>
      </c>
      <c r="V1009" s="1072">
        <f t="shared" si="198"/>
        <v>44750</v>
      </c>
      <c r="W1009" s="1072">
        <f t="shared" si="198"/>
        <v>44755</v>
      </c>
      <c r="X1009" s="1072">
        <f t="shared" si="198"/>
        <v>44760</v>
      </c>
      <c r="Y1009" s="1073">
        <f t="shared" si="198"/>
        <v>44785</v>
      </c>
      <c r="Z1009" s="1107">
        <v>44861</v>
      </c>
      <c r="AA1009" s="95"/>
    </row>
    <row r="1010" spans="1:27" ht="37.5">
      <c r="A1010" s="1866">
        <f>A1005+1</f>
        <v>94</v>
      </c>
      <c r="B1010" s="1044">
        <v>98</v>
      </c>
      <c r="C1010" s="1045" t="s">
        <v>1032</v>
      </c>
      <c r="D1010" s="1046" t="s">
        <v>1681</v>
      </c>
      <c r="E1010" s="1047" t="s">
        <v>552</v>
      </c>
      <c r="F1010" s="1046" t="s">
        <v>1681</v>
      </c>
      <c r="G1010" s="1048" t="s">
        <v>1033</v>
      </c>
      <c r="H1010" s="1049" t="s">
        <v>1106</v>
      </c>
      <c r="I1010" s="1050" t="str">
        <f>$I$5</f>
        <v>2-х этапный ЗЗП, без ПС</v>
      </c>
      <c r="J1010" s="1051">
        <f>IFERROR(VLOOKUP($D$1010,'ИСХОДНИК-даты-2х'!$D$10:$AI$139,2,0),"-")</f>
        <v>44580</v>
      </c>
      <c r="K1010" s="1075">
        <f>IFERROR(VLOOKUP($D$1010,'ИСХОДНИК-даты-2х'!$D$10:$AI$139,3,0),"-")</f>
        <v>44608</v>
      </c>
      <c r="L1010" s="1051">
        <f>IFERROR(VLOOKUP($D$1010,'ИСХОДНИК-даты-2х'!$D$10:$AI$139,4,0),"-")</f>
        <v>44657</v>
      </c>
      <c r="M1010" s="1052">
        <f>IFERROR(VLOOKUP($D$1010,'ИСХОДНИК-даты-2х'!$D$10:$AI$139,5,0),"-")</f>
        <v>44662</v>
      </c>
      <c r="N1010" s="1052">
        <f>IFERROR(VLOOKUP($D$1010,'ИСХОДНИК-даты-2х'!$D$10:$AI$139,6,0),"-")</f>
        <v>44690</v>
      </c>
      <c r="O1010" s="1052">
        <f>IFERROR(VLOOKUP($D$1010,'ИСХОДНИК-даты-2х'!$D$10:$AI$139,7,0),"-")</f>
        <v>44690</v>
      </c>
      <c r="P1010" s="1052">
        <f>IFERROR(VLOOKUP($D$1010,'ИСХОДНИК-даты-2х'!$D$10:$AI$139,8,0),"-")</f>
        <v>44774</v>
      </c>
      <c r="Q1010" s="1052">
        <f>IFERROR(VLOOKUP($D$1010,'ИСХОДНИК-даты-2х'!$D$10:$AI$139,9,0),"-")</f>
        <v>44804</v>
      </c>
      <c r="R1010" s="1052">
        <f>IFERROR(VLOOKUP($D$1010,'ИСХОДНИК-даты-2х'!$D$10:$AI$139,10,0),"-")</f>
        <v>44804</v>
      </c>
      <c r="S1010" s="1052">
        <f>IFERROR(VLOOKUP($D$1010,'ИСХОДНИК-даты-2х'!$D$10:$AI$139,11,0),"-")</f>
        <v>44803</v>
      </c>
      <c r="T1010" s="1052">
        <f>IFERROR(VLOOKUP($D$1010,'ИСХОДНИК-даты-2х'!$D$10:$AI$139,12,0),"-")</f>
        <v>44803</v>
      </c>
      <c r="U1010" s="1052">
        <f>IFERROR(VLOOKUP($D$1010,'ИСХОДНИК-даты-2х'!$D$10:$AI$139,13,0),"-")</f>
        <v>44824</v>
      </c>
      <c r="V1010" s="1052">
        <f>IFERROR(VLOOKUP($D$1010,'ИСХОДНИК-даты-2х'!$D$10:$AI$139,14,0),"-")</f>
        <v>44831</v>
      </c>
      <c r="W1010" s="1052">
        <f>IFERROR(VLOOKUP($D$1010,'ИСХОДНИК-даты-2х'!$D$10:$AI$139,15,0),"-")</f>
        <v>44834</v>
      </c>
      <c r="X1010" s="1052">
        <f>IFERROR(VLOOKUP($D$1010,'ИСХОДНИК-даты-2х'!$D$10:$AI$139,16,0),"-")</f>
        <v>44839</v>
      </c>
      <c r="Y1010" s="1053">
        <f>IFERROR(VLOOKUP($D$1010,'ИСХОДНИК-даты-2х'!$D$10:$AI$139,17,0),"-")</f>
        <v>44864</v>
      </c>
      <c r="Z1010" s="1064">
        <v>44661</v>
      </c>
      <c r="AA1010" s="95"/>
    </row>
    <row r="1011" spans="1:27">
      <c r="A1011" s="1866"/>
      <c r="B1011" s="1055">
        <f>B$1010</f>
        <v>98</v>
      </c>
      <c r="C1011" s="1056" t="str">
        <f>C$1010</f>
        <v>У_К</v>
      </c>
      <c r="D1011" s="1057" t="s">
        <v>1681</v>
      </c>
      <c r="E1011" s="1058" t="s">
        <v>554</v>
      </c>
      <c r="F1011" s="1057" t="s">
        <v>1681</v>
      </c>
      <c r="G1011" s="1059" t="s">
        <v>1033</v>
      </c>
      <c r="H1011" s="1060" t="s">
        <v>1679</v>
      </c>
      <c r="I1011" s="1061"/>
      <c r="J1011" s="1062">
        <f t="shared" ref="J1011:Y1012" si="199">J$1010</f>
        <v>44580</v>
      </c>
      <c r="K1011" s="1062">
        <f t="shared" si="199"/>
        <v>44608</v>
      </c>
      <c r="L1011" s="1062">
        <f t="shared" si="199"/>
        <v>44657</v>
      </c>
      <c r="M1011" s="1062">
        <f t="shared" si="199"/>
        <v>44662</v>
      </c>
      <c r="N1011" s="1062">
        <f t="shared" si="199"/>
        <v>44690</v>
      </c>
      <c r="O1011" s="1062">
        <f t="shared" si="199"/>
        <v>44690</v>
      </c>
      <c r="P1011" s="1062">
        <f t="shared" si="199"/>
        <v>44774</v>
      </c>
      <c r="Q1011" s="1062">
        <f t="shared" si="199"/>
        <v>44804</v>
      </c>
      <c r="R1011" s="1062">
        <f t="shared" si="199"/>
        <v>44804</v>
      </c>
      <c r="S1011" s="1062">
        <f t="shared" si="199"/>
        <v>44803</v>
      </c>
      <c r="T1011" s="1062">
        <f t="shared" si="199"/>
        <v>44803</v>
      </c>
      <c r="U1011" s="1062">
        <f t="shared" si="199"/>
        <v>44824</v>
      </c>
      <c r="V1011" s="1062">
        <f t="shared" si="199"/>
        <v>44831</v>
      </c>
      <c r="W1011" s="1062">
        <f t="shared" si="199"/>
        <v>44834</v>
      </c>
      <c r="X1011" s="1062">
        <f t="shared" si="199"/>
        <v>44839</v>
      </c>
      <c r="Y1011" s="1063">
        <f t="shared" si="199"/>
        <v>44864</v>
      </c>
      <c r="Z1011" s="1064">
        <v>44661</v>
      </c>
      <c r="AA1011" s="95"/>
    </row>
    <row r="1012" spans="1:27">
      <c r="A1012" s="1866"/>
      <c r="B1012" s="1065">
        <f>B$1010</f>
        <v>98</v>
      </c>
      <c r="C1012" s="1066" t="str">
        <f>C$1010</f>
        <v>У_К</v>
      </c>
      <c r="D1012" s="1067" t="s">
        <v>1681</v>
      </c>
      <c r="E1012" s="1068" t="s">
        <v>732</v>
      </c>
      <c r="F1012" s="1067" t="s">
        <v>1681</v>
      </c>
      <c r="G1012" s="1069" t="s">
        <v>1033</v>
      </c>
      <c r="H1012" s="1070" t="s">
        <v>1662</v>
      </c>
      <c r="I1012" s="1071"/>
      <c r="J1012" s="1072">
        <f t="shared" si="199"/>
        <v>44580</v>
      </c>
      <c r="K1012" s="1072">
        <f t="shared" si="199"/>
        <v>44608</v>
      </c>
      <c r="L1012" s="1072">
        <f t="shared" si="199"/>
        <v>44657</v>
      </c>
      <c r="M1012" s="1072">
        <f t="shared" si="199"/>
        <v>44662</v>
      </c>
      <c r="N1012" s="1072">
        <f t="shared" si="199"/>
        <v>44690</v>
      </c>
      <c r="O1012" s="1072">
        <f t="shared" si="199"/>
        <v>44690</v>
      </c>
      <c r="P1012" s="1072">
        <f t="shared" si="199"/>
        <v>44774</v>
      </c>
      <c r="Q1012" s="1072">
        <f t="shared" si="199"/>
        <v>44804</v>
      </c>
      <c r="R1012" s="1072">
        <f t="shared" si="199"/>
        <v>44804</v>
      </c>
      <c r="S1012" s="1072">
        <f t="shared" si="199"/>
        <v>44803</v>
      </c>
      <c r="T1012" s="1072">
        <f t="shared" si="199"/>
        <v>44803</v>
      </c>
      <c r="U1012" s="1072">
        <f t="shared" si="199"/>
        <v>44824</v>
      </c>
      <c r="V1012" s="1072">
        <f t="shared" si="199"/>
        <v>44831</v>
      </c>
      <c r="W1012" s="1072">
        <f t="shared" si="199"/>
        <v>44834</v>
      </c>
      <c r="X1012" s="1072">
        <f t="shared" si="199"/>
        <v>44839</v>
      </c>
      <c r="Y1012" s="1073">
        <f t="shared" si="199"/>
        <v>44864</v>
      </c>
      <c r="Z1012" s="1064">
        <v>44610</v>
      </c>
      <c r="AA1012" s="95"/>
    </row>
    <row r="1013" spans="1:27" ht="37.5">
      <c r="A1013" s="1869">
        <f>A1010+1</f>
        <v>95</v>
      </c>
      <c r="B1013" s="1044">
        <v>99</v>
      </c>
      <c r="C1013" s="1045" t="s">
        <v>1032</v>
      </c>
      <c r="D1013" s="1046" t="s">
        <v>1682</v>
      </c>
      <c r="E1013" s="1047" t="s">
        <v>447</v>
      </c>
      <c r="F1013" s="1046" t="s">
        <v>1682</v>
      </c>
      <c r="G1013" s="1048" t="s">
        <v>1033</v>
      </c>
      <c r="H1013" s="1049" t="s">
        <v>1107</v>
      </c>
      <c r="I1013" s="1050" t="str">
        <f>$I$5</f>
        <v>2-х этапный ЗЗП, без ПС</v>
      </c>
      <c r="J1013" s="1051">
        <f>IFERROR(VLOOKUP($D$1013,'ИСХОДНИК-даты-2х'!$D$10:$AI$139,2,0),"-")</f>
        <v>44589</v>
      </c>
      <c r="K1013" s="1078">
        <f>IFERROR(VLOOKUP($D$1013,'ИСХОДНИК-даты-2х'!$D$10:$AI$139,3,0),"-")</f>
        <v>44617</v>
      </c>
      <c r="L1013" s="970">
        <f>IFERROR(VLOOKUP($D$1013,'ИСХОДНИК-даты-2х'!$D$10:$AI$139,4,0),"-")</f>
        <v>44666</v>
      </c>
      <c r="M1013" s="911">
        <f>IFERROR(VLOOKUP($D$1013,'ИСХОДНИК-даты-2х'!$D$10:$AI$139,5,0),"-")</f>
        <v>44671</v>
      </c>
      <c r="N1013" s="911">
        <f>IFERROR(VLOOKUP($D$1013,'ИСХОДНИК-даты-2х'!$D$10:$AI$139,6,0),"-")</f>
        <v>44699</v>
      </c>
      <c r="O1013" s="911">
        <f>IFERROR(VLOOKUP($D$1013,'ИСХОДНИК-даты-2х'!$D$10:$AI$139,7,0),"-")</f>
        <v>44699</v>
      </c>
      <c r="P1013" s="911">
        <f>IFERROR(VLOOKUP($D$1013,'ИСХОДНИК-даты-2х'!$D$10:$AI$139,8,0),"-")</f>
        <v>44783</v>
      </c>
      <c r="Q1013" s="911">
        <f>IFERROR(VLOOKUP($D$1013,'ИСХОДНИК-даты-2х'!$D$10:$AI$139,9,0),"-")</f>
        <v>44813</v>
      </c>
      <c r="R1013" s="911">
        <f>IFERROR(VLOOKUP($D$1013,'ИСХОДНИК-даты-2х'!$D$10:$AI$139,10,0),"-")</f>
        <v>44813</v>
      </c>
      <c r="S1013" s="911">
        <f>IFERROR(VLOOKUP($D$1013,'ИСХОДНИК-даты-2х'!$D$10:$AI$139,11,0),"-")</f>
        <v>44812</v>
      </c>
      <c r="T1013" s="911">
        <f>IFERROR(VLOOKUP($D$1013,'ИСХОДНИК-даты-2х'!$D$10:$AI$139,12,0),"-")</f>
        <v>44812</v>
      </c>
      <c r="U1013" s="911">
        <f>IFERROR(VLOOKUP($D$1013,'ИСХОДНИК-даты-2х'!$D$10:$AI$139,13,0),"-")</f>
        <v>44833</v>
      </c>
      <c r="V1013" s="911">
        <f>IFERROR(VLOOKUP($D$1013,'ИСХОДНИК-даты-2х'!$D$10:$AI$139,14,0),"-")</f>
        <v>44840</v>
      </c>
      <c r="W1013" s="911">
        <f>IFERROR(VLOOKUP($D$1013,'ИСХОДНИК-даты-2х'!$D$10:$AI$139,15,0),"-")</f>
        <v>44845</v>
      </c>
      <c r="X1013" s="911">
        <f>IFERROR(VLOOKUP($D$1013,'ИСХОДНИК-даты-2х'!$D$10:$AI$139,16,0),"-")</f>
        <v>44848</v>
      </c>
      <c r="Y1013" s="1079">
        <f>IFERROR(VLOOKUP($D$1013,'ИСХОДНИК-даты-2х'!$D$10:$AI$139,17,0),"-")</f>
        <v>44873</v>
      </c>
      <c r="Z1013" s="1107">
        <v>44692</v>
      </c>
      <c r="AA1013" s="95"/>
    </row>
    <row r="1014" spans="1:27" ht="37.5">
      <c r="A1014" s="1869"/>
      <c r="B1014" s="1065">
        <f>B$1013</f>
        <v>99</v>
      </c>
      <c r="C1014" s="1066" t="str">
        <f>C$1013</f>
        <v>У_К</v>
      </c>
      <c r="D1014" s="1067" t="s">
        <v>1682</v>
      </c>
      <c r="E1014" s="1068" t="s">
        <v>443</v>
      </c>
      <c r="F1014" s="1067" t="s">
        <v>1682</v>
      </c>
      <c r="G1014" s="1069" t="s">
        <v>1033</v>
      </c>
      <c r="H1014" s="1070" t="s">
        <v>1108</v>
      </c>
      <c r="I1014" s="1071"/>
      <c r="J1014" s="1072">
        <f t="shared" ref="J1014:Y1014" si="200">J$1013</f>
        <v>44589</v>
      </c>
      <c r="K1014" s="1072">
        <f t="shared" si="200"/>
        <v>44617</v>
      </c>
      <c r="L1014" s="1072">
        <f t="shared" si="200"/>
        <v>44666</v>
      </c>
      <c r="M1014" s="1072">
        <f t="shared" si="200"/>
        <v>44671</v>
      </c>
      <c r="N1014" s="1072">
        <f t="shared" si="200"/>
        <v>44699</v>
      </c>
      <c r="O1014" s="1072">
        <f t="shared" si="200"/>
        <v>44699</v>
      </c>
      <c r="P1014" s="1072">
        <f t="shared" si="200"/>
        <v>44783</v>
      </c>
      <c r="Q1014" s="1072">
        <f t="shared" si="200"/>
        <v>44813</v>
      </c>
      <c r="R1014" s="1072">
        <f t="shared" si="200"/>
        <v>44813</v>
      </c>
      <c r="S1014" s="1072">
        <f t="shared" si="200"/>
        <v>44812</v>
      </c>
      <c r="T1014" s="1072">
        <f t="shared" si="200"/>
        <v>44812</v>
      </c>
      <c r="U1014" s="1072">
        <f t="shared" si="200"/>
        <v>44833</v>
      </c>
      <c r="V1014" s="1072">
        <f t="shared" si="200"/>
        <v>44840</v>
      </c>
      <c r="W1014" s="1072">
        <f t="shared" si="200"/>
        <v>44845</v>
      </c>
      <c r="X1014" s="1072">
        <f t="shared" si="200"/>
        <v>44848</v>
      </c>
      <c r="Y1014" s="1073">
        <f t="shared" si="200"/>
        <v>44873</v>
      </c>
      <c r="Z1014" s="1107">
        <v>44807</v>
      </c>
      <c r="AA1014" s="95"/>
    </row>
    <row r="1015" spans="1:27" ht="37.5">
      <c r="A1015" s="1869">
        <f>A1013+1</f>
        <v>96</v>
      </c>
      <c r="B1015" s="1044">
        <v>100</v>
      </c>
      <c r="C1015" s="1045" t="s">
        <v>1032</v>
      </c>
      <c r="D1015" s="1046" t="s">
        <v>1683</v>
      </c>
      <c r="E1015" s="1047" t="s">
        <v>258</v>
      </c>
      <c r="F1015" s="1046" t="s">
        <v>1683</v>
      </c>
      <c r="G1015" s="1048" t="s">
        <v>1033</v>
      </c>
      <c r="H1015" s="1049" t="s">
        <v>1109</v>
      </c>
      <c r="I1015" s="1050" t="str">
        <f>$I$5</f>
        <v>2-х этапный ЗЗП, без ПС</v>
      </c>
      <c r="J1015" s="1051">
        <f>IFERROR(VLOOKUP($D$1015,'ИСХОДНИК-даты-2х'!$D$10:$AI$139,2,0),"-")</f>
        <v>44493</v>
      </c>
      <c r="K1015" s="1078">
        <f>IFERROR(VLOOKUP($D$1015,'ИСХОДНИК-даты-2х'!$D$10:$AI$139,3,0),"-")</f>
        <v>44519</v>
      </c>
      <c r="L1015" s="970">
        <f>IFERROR(VLOOKUP($D$1015,'ИСХОДНИК-даты-2х'!$D$10:$AI$139,4,0),"-")</f>
        <v>44568</v>
      </c>
      <c r="M1015" s="911">
        <f>IFERROR(VLOOKUP($D$1015,'ИСХОДНИК-даты-2х'!$D$10:$AI$139,5,0),"-")</f>
        <v>44573</v>
      </c>
      <c r="N1015" s="911">
        <f>IFERROR(VLOOKUP($D$1015,'ИСХОДНИК-даты-2х'!$D$10:$AI$139,6,0),"-")</f>
        <v>44601</v>
      </c>
      <c r="O1015" s="911">
        <f>IFERROR(VLOOKUP($D$1015,'ИСХОДНИК-даты-2х'!$D$10:$AI$139,7,0),"-")</f>
        <v>44601</v>
      </c>
      <c r="P1015" s="911">
        <f>IFERROR(VLOOKUP($D$1015,'ИСХОДНИК-даты-2х'!$D$10:$AI$139,8,0),"-")</f>
        <v>44685</v>
      </c>
      <c r="Q1015" s="911">
        <f>IFERROR(VLOOKUP($D$1015,'ИСХОДНИК-даты-2х'!$D$10:$AI$139,9,0),"-")</f>
        <v>44715</v>
      </c>
      <c r="R1015" s="911">
        <f>IFERROR(VLOOKUP($D$1015,'ИСХОДНИК-даты-2х'!$D$10:$AI$139,10,0),"-")</f>
        <v>44715</v>
      </c>
      <c r="S1015" s="911">
        <f>IFERROR(VLOOKUP($D$1015,'ИСХОДНИК-даты-2х'!$D$10:$AI$139,11,0),"-")</f>
        <v>44714</v>
      </c>
      <c r="T1015" s="911">
        <f>IFERROR(VLOOKUP($D$1015,'ИСХОДНИК-даты-2х'!$D$10:$AI$139,12,0),"-")</f>
        <v>44714</v>
      </c>
      <c r="U1015" s="911">
        <f>IFERROR(VLOOKUP($D$1015,'ИСХОДНИК-даты-2х'!$D$10:$AI$139,13,0),"-")</f>
        <v>44735</v>
      </c>
      <c r="V1015" s="911">
        <f>IFERROR(VLOOKUP($D$1015,'ИСХОДНИК-даты-2х'!$D$10:$AI$139,14,0),"-")</f>
        <v>44742</v>
      </c>
      <c r="W1015" s="911">
        <f>IFERROR(VLOOKUP($D$1015,'ИСХОДНИК-даты-2х'!$D$10:$AI$139,15,0),"-")</f>
        <v>44747</v>
      </c>
      <c r="X1015" s="911">
        <f>IFERROR(VLOOKUP($D$1015,'ИСХОДНИК-даты-2х'!$D$10:$AI$139,16,0),"-")</f>
        <v>44750</v>
      </c>
      <c r="Y1015" s="1079">
        <f>IFERROR(VLOOKUP($D$1015,'ИСХОДНИК-даты-2х'!$D$10:$AI$139,17,0),"-")</f>
        <v>44775</v>
      </c>
      <c r="Z1015" s="1107">
        <v>44848</v>
      </c>
      <c r="AA1015" s="95"/>
    </row>
    <row r="1016" spans="1:27" ht="37.5">
      <c r="A1016" s="1869"/>
      <c r="B1016" s="1055">
        <f t="shared" ref="B1016:C1024" si="201">B$1015</f>
        <v>100</v>
      </c>
      <c r="C1016" s="1056" t="str">
        <f t="shared" si="201"/>
        <v>У_К</v>
      </c>
      <c r="D1016" s="1057" t="s">
        <v>1683</v>
      </c>
      <c r="E1016" s="1058" t="s">
        <v>616</v>
      </c>
      <c r="F1016" s="1057" t="s">
        <v>1683</v>
      </c>
      <c r="G1016" s="1059" t="s">
        <v>1033</v>
      </c>
      <c r="H1016" s="1060" t="s">
        <v>1110</v>
      </c>
      <c r="I1016" s="1061"/>
      <c r="J1016" s="1062">
        <f t="shared" ref="J1016:Y1024" si="202">J$1015</f>
        <v>44493</v>
      </c>
      <c r="K1016" s="1062">
        <f t="shared" si="202"/>
        <v>44519</v>
      </c>
      <c r="L1016" s="1062">
        <f t="shared" si="202"/>
        <v>44568</v>
      </c>
      <c r="M1016" s="1062">
        <f t="shared" si="202"/>
        <v>44573</v>
      </c>
      <c r="N1016" s="1062">
        <f t="shared" si="202"/>
        <v>44601</v>
      </c>
      <c r="O1016" s="1062">
        <f t="shared" si="202"/>
        <v>44601</v>
      </c>
      <c r="P1016" s="1062">
        <f t="shared" si="202"/>
        <v>44685</v>
      </c>
      <c r="Q1016" s="1062">
        <f t="shared" si="202"/>
        <v>44715</v>
      </c>
      <c r="R1016" s="1062">
        <f t="shared" si="202"/>
        <v>44715</v>
      </c>
      <c r="S1016" s="1062">
        <f t="shared" si="202"/>
        <v>44714</v>
      </c>
      <c r="T1016" s="1062">
        <f t="shared" si="202"/>
        <v>44714</v>
      </c>
      <c r="U1016" s="1062">
        <f t="shared" si="202"/>
        <v>44735</v>
      </c>
      <c r="V1016" s="1062">
        <f t="shared" si="202"/>
        <v>44742</v>
      </c>
      <c r="W1016" s="1062">
        <f t="shared" si="202"/>
        <v>44747</v>
      </c>
      <c r="X1016" s="1062">
        <f t="shared" si="202"/>
        <v>44750</v>
      </c>
      <c r="Y1016" s="1063">
        <f t="shared" si="202"/>
        <v>44775</v>
      </c>
      <c r="Z1016" s="1107">
        <v>44805</v>
      </c>
      <c r="AA1016" s="95"/>
    </row>
    <row r="1017" spans="1:27" ht="37.5">
      <c r="A1017" s="1869"/>
      <c r="B1017" s="1055">
        <f t="shared" si="201"/>
        <v>100</v>
      </c>
      <c r="C1017" s="1056" t="str">
        <f t="shared" si="201"/>
        <v>У_К</v>
      </c>
      <c r="D1017" s="1057" t="s">
        <v>1683</v>
      </c>
      <c r="E1017" s="1058" t="s">
        <v>618</v>
      </c>
      <c r="F1017" s="1057" t="s">
        <v>1683</v>
      </c>
      <c r="G1017" s="1059" t="s">
        <v>1033</v>
      </c>
      <c r="H1017" s="1060" t="s">
        <v>1111</v>
      </c>
      <c r="I1017" s="1061"/>
      <c r="J1017" s="1062">
        <f t="shared" si="202"/>
        <v>44493</v>
      </c>
      <c r="K1017" s="1062">
        <f t="shared" si="202"/>
        <v>44519</v>
      </c>
      <c r="L1017" s="1062">
        <f t="shared" si="202"/>
        <v>44568</v>
      </c>
      <c r="M1017" s="1062">
        <f t="shared" si="202"/>
        <v>44573</v>
      </c>
      <c r="N1017" s="1062">
        <f t="shared" si="202"/>
        <v>44601</v>
      </c>
      <c r="O1017" s="1062">
        <f t="shared" si="202"/>
        <v>44601</v>
      </c>
      <c r="P1017" s="1062">
        <f t="shared" si="202"/>
        <v>44685</v>
      </c>
      <c r="Q1017" s="1062">
        <f t="shared" si="202"/>
        <v>44715</v>
      </c>
      <c r="R1017" s="1062">
        <f t="shared" si="202"/>
        <v>44715</v>
      </c>
      <c r="S1017" s="1062">
        <f t="shared" si="202"/>
        <v>44714</v>
      </c>
      <c r="T1017" s="1062">
        <f t="shared" si="202"/>
        <v>44714</v>
      </c>
      <c r="U1017" s="1062">
        <f t="shared" si="202"/>
        <v>44735</v>
      </c>
      <c r="V1017" s="1062">
        <f t="shared" si="202"/>
        <v>44742</v>
      </c>
      <c r="W1017" s="1062">
        <f t="shared" si="202"/>
        <v>44747</v>
      </c>
      <c r="X1017" s="1062">
        <f t="shared" si="202"/>
        <v>44750</v>
      </c>
      <c r="Y1017" s="1063">
        <f t="shared" si="202"/>
        <v>44775</v>
      </c>
      <c r="Z1017" s="1107">
        <v>44805</v>
      </c>
      <c r="AA1017" s="95"/>
    </row>
    <row r="1018" spans="1:27" ht="37.5">
      <c r="A1018" s="1869"/>
      <c r="B1018" s="1055">
        <f t="shared" si="201"/>
        <v>100</v>
      </c>
      <c r="C1018" s="1056" t="str">
        <f t="shared" si="201"/>
        <v>У_К</v>
      </c>
      <c r="D1018" s="1057" t="s">
        <v>1683</v>
      </c>
      <c r="E1018" s="1058" t="s">
        <v>612</v>
      </c>
      <c r="F1018" s="1057" t="s">
        <v>1683</v>
      </c>
      <c r="G1018" s="1059" t="s">
        <v>1033</v>
      </c>
      <c r="H1018" s="1060" t="s">
        <v>1112</v>
      </c>
      <c r="I1018" s="1061"/>
      <c r="J1018" s="1062">
        <f t="shared" si="202"/>
        <v>44493</v>
      </c>
      <c r="K1018" s="1062">
        <f t="shared" si="202"/>
        <v>44519</v>
      </c>
      <c r="L1018" s="1062">
        <f t="shared" si="202"/>
        <v>44568</v>
      </c>
      <c r="M1018" s="1062">
        <f t="shared" si="202"/>
        <v>44573</v>
      </c>
      <c r="N1018" s="1062">
        <f t="shared" si="202"/>
        <v>44601</v>
      </c>
      <c r="O1018" s="1062">
        <f t="shared" si="202"/>
        <v>44601</v>
      </c>
      <c r="P1018" s="1062">
        <f t="shared" si="202"/>
        <v>44685</v>
      </c>
      <c r="Q1018" s="1062">
        <f t="shared" si="202"/>
        <v>44715</v>
      </c>
      <c r="R1018" s="1062">
        <f t="shared" si="202"/>
        <v>44715</v>
      </c>
      <c r="S1018" s="1062">
        <f t="shared" si="202"/>
        <v>44714</v>
      </c>
      <c r="T1018" s="1062">
        <f t="shared" si="202"/>
        <v>44714</v>
      </c>
      <c r="U1018" s="1062">
        <f t="shared" si="202"/>
        <v>44735</v>
      </c>
      <c r="V1018" s="1062">
        <f t="shared" si="202"/>
        <v>44742</v>
      </c>
      <c r="W1018" s="1062">
        <f t="shared" si="202"/>
        <v>44747</v>
      </c>
      <c r="X1018" s="1062">
        <f t="shared" si="202"/>
        <v>44750</v>
      </c>
      <c r="Y1018" s="1063">
        <f t="shared" si="202"/>
        <v>44775</v>
      </c>
      <c r="Z1018" s="1107">
        <v>44743</v>
      </c>
      <c r="AA1018" s="95"/>
    </row>
    <row r="1019" spans="1:27" ht="37.5">
      <c r="A1019" s="1869"/>
      <c r="B1019" s="1055">
        <f t="shared" si="201"/>
        <v>100</v>
      </c>
      <c r="C1019" s="1056" t="str">
        <f t="shared" si="201"/>
        <v>У_К</v>
      </c>
      <c r="D1019" s="1057" t="s">
        <v>1683</v>
      </c>
      <c r="E1019" s="1058" t="s">
        <v>614</v>
      </c>
      <c r="F1019" s="1057" t="s">
        <v>1683</v>
      </c>
      <c r="G1019" s="1059" t="s">
        <v>1033</v>
      </c>
      <c r="H1019" s="1060" t="s">
        <v>1113</v>
      </c>
      <c r="I1019" s="1061"/>
      <c r="J1019" s="1062">
        <f t="shared" si="202"/>
        <v>44493</v>
      </c>
      <c r="K1019" s="1062">
        <f t="shared" si="202"/>
        <v>44519</v>
      </c>
      <c r="L1019" s="1062">
        <f t="shared" si="202"/>
        <v>44568</v>
      </c>
      <c r="M1019" s="1062">
        <f t="shared" si="202"/>
        <v>44573</v>
      </c>
      <c r="N1019" s="1062">
        <f t="shared" si="202"/>
        <v>44601</v>
      </c>
      <c r="O1019" s="1062">
        <f t="shared" si="202"/>
        <v>44601</v>
      </c>
      <c r="P1019" s="1062">
        <f t="shared" si="202"/>
        <v>44685</v>
      </c>
      <c r="Q1019" s="1062">
        <f t="shared" si="202"/>
        <v>44715</v>
      </c>
      <c r="R1019" s="1062">
        <f t="shared" si="202"/>
        <v>44715</v>
      </c>
      <c r="S1019" s="1062">
        <f t="shared" si="202"/>
        <v>44714</v>
      </c>
      <c r="T1019" s="1062">
        <f t="shared" si="202"/>
        <v>44714</v>
      </c>
      <c r="U1019" s="1062">
        <f t="shared" si="202"/>
        <v>44735</v>
      </c>
      <c r="V1019" s="1062">
        <f t="shared" si="202"/>
        <v>44742</v>
      </c>
      <c r="W1019" s="1062">
        <f t="shared" si="202"/>
        <v>44747</v>
      </c>
      <c r="X1019" s="1062">
        <f t="shared" si="202"/>
        <v>44750</v>
      </c>
      <c r="Y1019" s="1063">
        <f t="shared" si="202"/>
        <v>44775</v>
      </c>
      <c r="Z1019" s="1064">
        <v>44990</v>
      </c>
      <c r="AA1019" s="95"/>
    </row>
    <row r="1020" spans="1:27" ht="37.5">
      <c r="A1020" s="1869"/>
      <c r="B1020" s="1055">
        <f t="shared" si="201"/>
        <v>100</v>
      </c>
      <c r="C1020" s="1056" t="str">
        <f t="shared" si="201"/>
        <v>У_К</v>
      </c>
      <c r="D1020" s="1057" t="s">
        <v>1683</v>
      </c>
      <c r="E1020" s="1058" t="s">
        <v>262</v>
      </c>
      <c r="F1020" s="1057" t="s">
        <v>1683</v>
      </c>
      <c r="G1020" s="1059" t="s">
        <v>1033</v>
      </c>
      <c r="H1020" s="1060" t="s">
        <v>1114</v>
      </c>
      <c r="I1020" s="1061"/>
      <c r="J1020" s="1062">
        <f t="shared" si="202"/>
        <v>44493</v>
      </c>
      <c r="K1020" s="1062">
        <f t="shared" si="202"/>
        <v>44519</v>
      </c>
      <c r="L1020" s="1062">
        <f t="shared" si="202"/>
        <v>44568</v>
      </c>
      <c r="M1020" s="1062">
        <f t="shared" si="202"/>
        <v>44573</v>
      </c>
      <c r="N1020" s="1062">
        <f t="shared" si="202"/>
        <v>44601</v>
      </c>
      <c r="O1020" s="1062">
        <f t="shared" si="202"/>
        <v>44601</v>
      </c>
      <c r="P1020" s="1062">
        <f t="shared" si="202"/>
        <v>44685</v>
      </c>
      <c r="Q1020" s="1062">
        <f t="shared" si="202"/>
        <v>44715</v>
      </c>
      <c r="R1020" s="1062">
        <f t="shared" si="202"/>
        <v>44715</v>
      </c>
      <c r="S1020" s="1062">
        <f t="shared" si="202"/>
        <v>44714</v>
      </c>
      <c r="T1020" s="1062">
        <f t="shared" si="202"/>
        <v>44714</v>
      </c>
      <c r="U1020" s="1062">
        <f t="shared" si="202"/>
        <v>44735</v>
      </c>
      <c r="V1020" s="1062">
        <f t="shared" si="202"/>
        <v>44742</v>
      </c>
      <c r="W1020" s="1062">
        <f t="shared" si="202"/>
        <v>44747</v>
      </c>
      <c r="X1020" s="1062">
        <f t="shared" si="202"/>
        <v>44750</v>
      </c>
      <c r="Y1020" s="1063">
        <f t="shared" si="202"/>
        <v>44775</v>
      </c>
      <c r="Z1020" s="1107">
        <v>45213</v>
      </c>
      <c r="AA1020" s="95"/>
    </row>
    <row r="1021" spans="1:27" ht="37.5">
      <c r="A1021" s="1869"/>
      <c r="B1021" s="1055">
        <f t="shared" si="201"/>
        <v>100</v>
      </c>
      <c r="C1021" s="1056" t="str">
        <f t="shared" si="201"/>
        <v>У_К</v>
      </c>
      <c r="D1021" s="1057" t="s">
        <v>1683</v>
      </c>
      <c r="E1021" s="1058" t="s">
        <v>622</v>
      </c>
      <c r="F1021" s="1057" t="s">
        <v>1683</v>
      </c>
      <c r="G1021" s="1059" t="s">
        <v>1033</v>
      </c>
      <c r="H1021" s="1060" t="s">
        <v>1115</v>
      </c>
      <c r="I1021" s="1061"/>
      <c r="J1021" s="1062">
        <f t="shared" si="202"/>
        <v>44493</v>
      </c>
      <c r="K1021" s="1062">
        <f t="shared" si="202"/>
        <v>44519</v>
      </c>
      <c r="L1021" s="1062">
        <f t="shared" si="202"/>
        <v>44568</v>
      </c>
      <c r="M1021" s="1062">
        <f t="shared" si="202"/>
        <v>44573</v>
      </c>
      <c r="N1021" s="1062">
        <f t="shared" si="202"/>
        <v>44601</v>
      </c>
      <c r="O1021" s="1062">
        <f t="shared" si="202"/>
        <v>44601</v>
      </c>
      <c r="P1021" s="1062">
        <f t="shared" si="202"/>
        <v>44685</v>
      </c>
      <c r="Q1021" s="1062">
        <f t="shared" si="202"/>
        <v>44715</v>
      </c>
      <c r="R1021" s="1062">
        <f t="shared" si="202"/>
        <v>44715</v>
      </c>
      <c r="S1021" s="1062">
        <f t="shared" si="202"/>
        <v>44714</v>
      </c>
      <c r="T1021" s="1062">
        <f t="shared" si="202"/>
        <v>44714</v>
      </c>
      <c r="U1021" s="1062">
        <f t="shared" si="202"/>
        <v>44735</v>
      </c>
      <c r="V1021" s="1062">
        <f t="shared" si="202"/>
        <v>44742</v>
      </c>
      <c r="W1021" s="1062">
        <f t="shared" si="202"/>
        <v>44747</v>
      </c>
      <c r="X1021" s="1062">
        <f t="shared" si="202"/>
        <v>44750</v>
      </c>
      <c r="Y1021" s="1063">
        <f t="shared" si="202"/>
        <v>44775</v>
      </c>
      <c r="Z1021" s="1107">
        <v>45136</v>
      </c>
      <c r="AA1021" s="95"/>
    </row>
    <row r="1022" spans="1:27" ht="37.5">
      <c r="A1022" s="1869"/>
      <c r="B1022" s="1055">
        <f t="shared" si="201"/>
        <v>100</v>
      </c>
      <c r="C1022" s="1056" t="str">
        <f t="shared" si="201"/>
        <v>У_К</v>
      </c>
      <c r="D1022" s="1057" t="s">
        <v>1683</v>
      </c>
      <c r="E1022" s="1058" t="s">
        <v>620</v>
      </c>
      <c r="F1022" s="1057" t="s">
        <v>1683</v>
      </c>
      <c r="G1022" s="1059" t="s">
        <v>1033</v>
      </c>
      <c r="H1022" s="1060" t="s">
        <v>1116</v>
      </c>
      <c r="I1022" s="1061"/>
      <c r="J1022" s="1062">
        <f t="shared" si="202"/>
        <v>44493</v>
      </c>
      <c r="K1022" s="1062">
        <f t="shared" si="202"/>
        <v>44519</v>
      </c>
      <c r="L1022" s="1062">
        <f t="shared" si="202"/>
        <v>44568</v>
      </c>
      <c r="M1022" s="1062">
        <f t="shared" si="202"/>
        <v>44573</v>
      </c>
      <c r="N1022" s="1062">
        <f t="shared" si="202"/>
        <v>44601</v>
      </c>
      <c r="O1022" s="1062">
        <f t="shared" si="202"/>
        <v>44601</v>
      </c>
      <c r="P1022" s="1062">
        <f t="shared" si="202"/>
        <v>44685</v>
      </c>
      <c r="Q1022" s="1062">
        <f t="shared" si="202"/>
        <v>44715</v>
      </c>
      <c r="R1022" s="1062">
        <f t="shared" si="202"/>
        <v>44715</v>
      </c>
      <c r="S1022" s="1062">
        <f t="shared" si="202"/>
        <v>44714</v>
      </c>
      <c r="T1022" s="1062">
        <f t="shared" si="202"/>
        <v>44714</v>
      </c>
      <c r="U1022" s="1062">
        <f t="shared" si="202"/>
        <v>44735</v>
      </c>
      <c r="V1022" s="1062">
        <f t="shared" si="202"/>
        <v>44742</v>
      </c>
      <c r="W1022" s="1062">
        <f t="shared" si="202"/>
        <v>44747</v>
      </c>
      <c r="X1022" s="1062">
        <f t="shared" si="202"/>
        <v>44750</v>
      </c>
      <c r="Y1022" s="1063">
        <f t="shared" si="202"/>
        <v>44775</v>
      </c>
      <c r="Z1022" s="1107">
        <v>45136</v>
      </c>
      <c r="AA1022" s="95"/>
    </row>
    <row r="1023" spans="1:27" ht="37.5">
      <c r="A1023" s="1869"/>
      <c r="B1023" s="1055">
        <f t="shared" si="201"/>
        <v>100</v>
      </c>
      <c r="C1023" s="1056" t="str">
        <f t="shared" si="201"/>
        <v>У_К</v>
      </c>
      <c r="D1023" s="1057" t="s">
        <v>1683</v>
      </c>
      <c r="E1023" s="1058" t="s">
        <v>624</v>
      </c>
      <c r="F1023" s="1057" t="s">
        <v>1683</v>
      </c>
      <c r="G1023" s="1059" t="s">
        <v>1033</v>
      </c>
      <c r="H1023" s="1060" t="s">
        <v>1117</v>
      </c>
      <c r="I1023" s="1061"/>
      <c r="J1023" s="1062">
        <f t="shared" si="202"/>
        <v>44493</v>
      </c>
      <c r="K1023" s="1062">
        <f t="shared" si="202"/>
        <v>44519</v>
      </c>
      <c r="L1023" s="1062">
        <f t="shared" si="202"/>
        <v>44568</v>
      </c>
      <c r="M1023" s="1062">
        <f t="shared" si="202"/>
        <v>44573</v>
      </c>
      <c r="N1023" s="1062">
        <f t="shared" si="202"/>
        <v>44601</v>
      </c>
      <c r="O1023" s="1062">
        <f t="shared" si="202"/>
        <v>44601</v>
      </c>
      <c r="P1023" s="1062">
        <f t="shared" si="202"/>
        <v>44685</v>
      </c>
      <c r="Q1023" s="1062">
        <f t="shared" si="202"/>
        <v>44715</v>
      </c>
      <c r="R1023" s="1062">
        <f t="shared" si="202"/>
        <v>44715</v>
      </c>
      <c r="S1023" s="1062">
        <f t="shared" si="202"/>
        <v>44714</v>
      </c>
      <c r="T1023" s="1062">
        <f t="shared" si="202"/>
        <v>44714</v>
      </c>
      <c r="U1023" s="1062">
        <f t="shared" si="202"/>
        <v>44735</v>
      </c>
      <c r="V1023" s="1062">
        <f t="shared" si="202"/>
        <v>44742</v>
      </c>
      <c r="W1023" s="1062">
        <f t="shared" si="202"/>
        <v>44747</v>
      </c>
      <c r="X1023" s="1062">
        <f t="shared" si="202"/>
        <v>44750</v>
      </c>
      <c r="Y1023" s="1063">
        <f t="shared" si="202"/>
        <v>44775</v>
      </c>
      <c r="Z1023" s="1107">
        <v>45015</v>
      </c>
      <c r="AA1023" s="95"/>
    </row>
    <row r="1024" spans="1:27" ht="37.5">
      <c r="A1024" s="1869"/>
      <c r="B1024" s="1065">
        <f t="shared" si="201"/>
        <v>100</v>
      </c>
      <c r="C1024" s="1066" t="str">
        <f t="shared" si="201"/>
        <v>У_К</v>
      </c>
      <c r="D1024" s="1067" t="s">
        <v>1683</v>
      </c>
      <c r="E1024" s="1068" t="s">
        <v>626</v>
      </c>
      <c r="F1024" s="1067" t="s">
        <v>1683</v>
      </c>
      <c r="G1024" s="1069" t="s">
        <v>1033</v>
      </c>
      <c r="H1024" s="1070" t="s">
        <v>1118</v>
      </c>
      <c r="I1024" s="1071"/>
      <c r="J1024" s="1072">
        <f t="shared" si="202"/>
        <v>44493</v>
      </c>
      <c r="K1024" s="1072">
        <f t="shared" si="202"/>
        <v>44519</v>
      </c>
      <c r="L1024" s="1072">
        <f t="shared" si="202"/>
        <v>44568</v>
      </c>
      <c r="M1024" s="1072">
        <f t="shared" si="202"/>
        <v>44573</v>
      </c>
      <c r="N1024" s="1072">
        <f t="shared" si="202"/>
        <v>44601</v>
      </c>
      <c r="O1024" s="1072">
        <f t="shared" si="202"/>
        <v>44601</v>
      </c>
      <c r="P1024" s="1072">
        <f t="shared" si="202"/>
        <v>44685</v>
      </c>
      <c r="Q1024" s="1072">
        <f t="shared" si="202"/>
        <v>44715</v>
      </c>
      <c r="R1024" s="1072">
        <f t="shared" si="202"/>
        <v>44715</v>
      </c>
      <c r="S1024" s="1072">
        <f t="shared" si="202"/>
        <v>44714</v>
      </c>
      <c r="T1024" s="1072">
        <f t="shared" si="202"/>
        <v>44714</v>
      </c>
      <c r="U1024" s="1072">
        <f t="shared" si="202"/>
        <v>44735</v>
      </c>
      <c r="V1024" s="1072">
        <f t="shared" si="202"/>
        <v>44742</v>
      </c>
      <c r="W1024" s="1072">
        <f t="shared" si="202"/>
        <v>44747</v>
      </c>
      <c r="X1024" s="1072">
        <f t="shared" si="202"/>
        <v>44750</v>
      </c>
      <c r="Y1024" s="1073">
        <f t="shared" si="202"/>
        <v>44775</v>
      </c>
      <c r="Z1024" s="1107">
        <v>45384</v>
      </c>
      <c r="AA1024" s="95"/>
    </row>
    <row r="1025" spans="1:27" ht="37.5">
      <c r="A1025" s="1869">
        <f>A1015+1</f>
        <v>97</v>
      </c>
      <c r="B1025" s="1044">
        <v>101</v>
      </c>
      <c r="C1025" s="1045" t="s">
        <v>1032</v>
      </c>
      <c r="D1025" s="1046" t="s">
        <v>1684</v>
      </c>
      <c r="E1025" s="1047" t="s">
        <v>833</v>
      </c>
      <c r="F1025" s="1046" t="s">
        <v>1684</v>
      </c>
      <c r="G1025" s="1048" t="s">
        <v>1033</v>
      </c>
      <c r="H1025" s="1049" t="s">
        <v>1119</v>
      </c>
      <c r="I1025" s="1050" t="str">
        <f>$I$5</f>
        <v>2-х этапный ЗЗП, без ПС</v>
      </c>
      <c r="J1025" s="1051">
        <f>IFERROR(VLOOKUP($D$1025,'ИСХОДНИК-даты-2х'!$D$10:$AI$139,2,0),"-")</f>
        <v>44636</v>
      </c>
      <c r="K1025" s="1078">
        <f>IFERROR(VLOOKUP($D$1025,'ИСХОДНИК-даты-2х'!$D$10:$AI$139,3,0),"-")</f>
        <v>44664</v>
      </c>
      <c r="L1025" s="970">
        <f>IFERROR(VLOOKUP($D$1025,'ИСХОДНИК-даты-2х'!$D$10:$AI$139,4,0),"-")</f>
        <v>44713</v>
      </c>
      <c r="M1025" s="911">
        <f>IFERROR(VLOOKUP($D$1025,'ИСХОДНИК-даты-2х'!$D$10:$AI$139,5,0),"-")</f>
        <v>44718</v>
      </c>
      <c r="N1025" s="911">
        <f>IFERROR(VLOOKUP($D$1025,'ИСХОДНИК-даты-2х'!$D$10:$AI$139,6,0),"-")</f>
        <v>44746</v>
      </c>
      <c r="O1025" s="911">
        <f>IFERROR(VLOOKUP($D$1025,'ИСХОДНИК-даты-2х'!$D$10:$AI$139,7,0),"-")</f>
        <v>44746</v>
      </c>
      <c r="P1025" s="911">
        <f>IFERROR(VLOOKUP($D$1025,'ИСХОДНИК-даты-2х'!$D$10:$AI$139,8,0),"-")</f>
        <v>44830</v>
      </c>
      <c r="Q1025" s="911">
        <f>IFERROR(VLOOKUP($D$1025,'ИСХОДНИК-даты-2х'!$D$10:$AI$139,9,0),"-")</f>
        <v>44860</v>
      </c>
      <c r="R1025" s="911">
        <f>IFERROR(VLOOKUP($D$1025,'ИСХОДНИК-даты-2х'!$D$10:$AI$139,10,0),"-")</f>
        <v>44860</v>
      </c>
      <c r="S1025" s="911">
        <f>IFERROR(VLOOKUP($D$1025,'ИСХОДНИК-даты-2х'!$D$10:$AI$139,11,0),"-")</f>
        <v>44859</v>
      </c>
      <c r="T1025" s="911">
        <f>IFERROR(VLOOKUP($D$1025,'ИСХОДНИК-даты-2х'!$D$10:$AI$139,12,0),"-")</f>
        <v>44859</v>
      </c>
      <c r="U1025" s="911">
        <f>IFERROR(VLOOKUP($D$1025,'ИСХОДНИК-даты-2х'!$D$10:$AI$139,13,0),"-")</f>
        <v>44880</v>
      </c>
      <c r="V1025" s="911">
        <f>IFERROR(VLOOKUP($D$1025,'ИСХОДНИК-даты-2х'!$D$10:$AI$139,14,0),"-")</f>
        <v>44887</v>
      </c>
      <c r="W1025" s="911">
        <f>IFERROR(VLOOKUP($D$1025,'ИСХОДНИК-даты-2х'!$D$10:$AI$139,15,0),"-")</f>
        <v>44890</v>
      </c>
      <c r="X1025" s="911">
        <f>IFERROR(VLOOKUP($D$1025,'ИСХОДНИК-даты-2х'!$D$10:$AI$139,16,0),"-")</f>
        <v>44895</v>
      </c>
      <c r="Y1025" s="1079">
        <f>IFERROR(VLOOKUP($D$1025,'ИСХОДНИК-даты-2х'!$D$10:$AI$139,17,0),"-")</f>
        <v>44920</v>
      </c>
      <c r="Z1025" s="1107">
        <v>44728</v>
      </c>
      <c r="AA1025" s="95"/>
    </row>
    <row r="1026" spans="1:27" ht="37.5">
      <c r="A1026" s="1869"/>
      <c r="B1026" s="1055">
        <f t="shared" ref="B1026:C1030" si="203">B$1025</f>
        <v>101</v>
      </c>
      <c r="C1026" s="1056" t="str">
        <f t="shared" si="203"/>
        <v>У_К</v>
      </c>
      <c r="D1026" s="1057" t="s">
        <v>1684</v>
      </c>
      <c r="E1026" s="1058" t="s">
        <v>830</v>
      </c>
      <c r="F1026" s="1057" t="s">
        <v>1684</v>
      </c>
      <c r="G1026" s="1059" t="s">
        <v>1033</v>
      </c>
      <c r="H1026" s="1060" t="s">
        <v>1120</v>
      </c>
      <c r="I1026" s="1061"/>
      <c r="J1026" s="1062">
        <f t="shared" ref="J1026:Y1030" si="204">J$1025</f>
        <v>44636</v>
      </c>
      <c r="K1026" s="1062">
        <f t="shared" si="204"/>
        <v>44664</v>
      </c>
      <c r="L1026" s="1062">
        <f t="shared" si="204"/>
        <v>44713</v>
      </c>
      <c r="M1026" s="1062">
        <f t="shared" si="204"/>
        <v>44718</v>
      </c>
      <c r="N1026" s="1062">
        <f t="shared" si="204"/>
        <v>44746</v>
      </c>
      <c r="O1026" s="1062">
        <f t="shared" si="204"/>
        <v>44746</v>
      </c>
      <c r="P1026" s="1062">
        <f t="shared" si="204"/>
        <v>44830</v>
      </c>
      <c r="Q1026" s="1062">
        <f t="shared" si="204"/>
        <v>44860</v>
      </c>
      <c r="R1026" s="1062">
        <f t="shared" si="204"/>
        <v>44860</v>
      </c>
      <c r="S1026" s="1062">
        <f t="shared" si="204"/>
        <v>44859</v>
      </c>
      <c r="T1026" s="1062">
        <f t="shared" si="204"/>
        <v>44859</v>
      </c>
      <c r="U1026" s="1062">
        <f t="shared" si="204"/>
        <v>44880</v>
      </c>
      <c r="V1026" s="1062">
        <f t="shared" si="204"/>
        <v>44887</v>
      </c>
      <c r="W1026" s="1062">
        <f t="shared" si="204"/>
        <v>44890</v>
      </c>
      <c r="X1026" s="1062">
        <f t="shared" si="204"/>
        <v>44895</v>
      </c>
      <c r="Y1026" s="1063">
        <f t="shared" si="204"/>
        <v>44920</v>
      </c>
      <c r="Z1026" s="1107">
        <v>44683</v>
      </c>
      <c r="AA1026" s="95"/>
    </row>
    <row r="1027" spans="1:27" ht="37.5">
      <c r="A1027" s="1869"/>
      <c r="B1027" s="1055">
        <f t="shared" si="203"/>
        <v>101</v>
      </c>
      <c r="C1027" s="1056" t="str">
        <f t="shared" si="203"/>
        <v>У_К</v>
      </c>
      <c r="D1027" s="1057" t="s">
        <v>1684</v>
      </c>
      <c r="E1027" s="1058" t="s">
        <v>832</v>
      </c>
      <c r="F1027" s="1057" t="s">
        <v>1684</v>
      </c>
      <c r="G1027" s="1059" t="s">
        <v>1033</v>
      </c>
      <c r="H1027" s="1060" t="s">
        <v>1120</v>
      </c>
      <c r="I1027" s="1061"/>
      <c r="J1027" s="1062">
        <f t="shared" si="204"/>
        <v>44636</v>
      </c>
      <c r="K1027" s="1062">
        <f t="shared" si="204"/>
        <v>44664</v>
      </c>
      <c r="L1027" s="1062">
        <f t="shared" si="204"/>
        <v>44713</v>
      </c>
      <c r="M1027" s="1062">
        <f t="shared" si="204"/>
        <v>44718</v>
      </c>
      <c r="N1027" s="1062">
        <f t="shared" si="204"/>
        <v>44746</v>
      </c>
      <c r="O1027" s="1062">
        <f t="shared" si="204"/>
        <v>44746</v>
      </c>
      <c r="P1027" s="1062">
        <f t="shared" si="204"/>
        <v>44830</v>
      </c>
      <c r="Q1027" s="1062">
        <f t="shared" si="204"/>
        <v>44860</v>
      </c>
      <c r="R1027" s="1062">
        <f t="shared" si="204"/>
        <v>44860</v>
      </c>
      <c r="S1027" s="1062">
        <f t="shared" si="204"/>
        <v>44859</v>
      </c>
      <c r="T1027" s="1062">
        <f t="shared" si="204"/>
        <v>44859</v>
      </c>
      <c r="U1027" s="1062">
        <f t="shared" si="204"/>
        <v>44880</v>
      </c>
      <c r="V1027" s="1062">
        <f t="shared" si="204"/>
        <v>44887</v>
      </c>
      <c r="W1027" s="1062">
        <f t="shared" si="204"/>
        <v>44890</v>
      </c>
      <c r="X1027" s="1062">
        <f t="shared" si="204"/>
        <v>44895</v>
      </c>
      <c r="Y1027" s="1063">
        <f t="shared" si="204"/>
        <v>44920</v>
      </c>
      <c r="Z1027" s="1107">
        <v>44683</v>
      </c>
      <c r="AA1027" s="95"/>
    </row>
    <row r="1028" spans="1:27" ht="37.5">
      <c r="A1028" s="1869"/>
      <c r="B1028" s="1055">
        <f t="shared" si="203"/>
        <v>101</v>
      </c>
      <c r="C1028" s="1056" t="str">
        <f t="shared" si="203"/>
        <v>У_К</v>
      </c>
      <c r="D1028" s="1057" t="s">
        <v>1684</v>
      </c>
      <c r="E1028" s="1058" t="s">
        <v>823</v>
      </c>
      <c r="F1028" s="1057" t="s">
        <v>1684</v>
      </c>
      <c r="G1028" s="1059" t="s">
        <v>1033</v>
      </c>
      <c r="H1028" s="1060" t="s">
        <v>1121</v>
      </c>
      <c r="I1028" s="1061"/>
      <c r="J1028" s="1062">
        <f t="shared" si="204"/>
        <v>44636</v>
      </c>
      <c r="K1028" s="1062">
        <f t="shared" si="204"/>
        <v>44664</v>
      </c>
      <c r="L1028" s="1062">
        <f t="shared" si="204"/>
        <v>44713</v>
      </c>
      <c r="M1028" s="1062">
        <f t="shared" si="204"/>
        <v>44718</v>
      </c>
      <c r="N1028" s="1062">
        <f t="shared" si="204"/>
        <v>44746</v>
      </c>
      <c r="O1028" s="1062">
        <f t="shared" si="204"/>
        <v>44746</v>
      </c>
      <c r="P1028" s="1062">
        <f t="shared" si="204"/>
        <v>44830</v>
      </c>
      <c r="Q1028" s="1062">
        <f t="shared" si="204"/>
        <v>44860</v>
      </c>
      <c r="R1028" s="1062">
        <f t="shared" si="204"/>
        <v>44860</v>
      </c>
      <c r="S1028" s="1062">
        <f t="shared" si="204"/>
        <v>44859</v>
      </c>
      <c r="T1028" s="1062">
        <f t="shared" si="204"/>
        <v>44859</v>
      </c>
      <c r="U1028" s="1062">
        <f t="shared" si="204"/>
        <v>44880</v>
      </c>
      <c r="V1028" s="1062">
        <f t="shared" si="204"/>
        <v>44887</v>
      </c>
      <c r="W1028" s="1062">
        <f t="shared" si="204"/>
        <v>44890</v>
      </c>
      <c r="X1028" s="1062">
        <f t="shared" si="204"/>
        <v>44895</v>
      </c>
      <c r="Y1028" s="1063">
        <f t="shared" si="204"/>
        <v>44920</v>
      </c>
      <c r="Z1028" s="1107">
        <v>45127</v>
      </c>
      <c r="AA1028" s="95"/>
    </row>
    <row r="1029" spans="1:27" ht="37.5">
      <c r="A1029" s="1869"/>
      <c r="B1029" s="1055">
        <f t="shared" si="203"/>
        <v>101</v>
      </c>
      <c r="C1029" s="1056" t="str">
        <f t="shared" si="203"/>
        <v>У_К</v>
      </c>
      <c r="D1029" s="1057" t="s">
        <v>1684</v>
      </c>
      <c r="E1029" s="1058" t="s">
        <v>825</v>
      </c>
      <c r="F1029" s="1057" t="s">
        <v>1684</v>
      </c>
      <c r="G1029" s="1059" t="s">
        <v>1033</v>
      </c>
      <c r="H1029" s="1060" t="s">
        <v>1121</v>
      </c>
      <c r="I1029" s="1061"/>
      <c r="J1029" s="1062">
        <f t="shared" si="204"/>
        <v>44636</v>
      </c>
      <c r="K1029" s="1062">
        <f t="shared" si="204"/>
        <v>44664</v>
      </c>
      <c r="L1029" s="1062">
        <f t="shared" si="204"/>
        <v>44713</v>
      </c>
      <c r="M1029" s="1062">
        <f t="shared" si="204"/>
        <v>44718</v>
      </c>
      <c r="N1029" s="1062">
        <f t="shared" si="204"/>
        <v>44746</v>
      </c>
      <c r="O1029" s="1062">
        <f t="shared" si="204"/>
        <v>44746</v>
      </c>
      <c r="P1029" s="1062">
        <f t="shared" si="204"/>
        <v>44830</v>
      </c>
      <c r="Q1029" s="1062">
        <f t="shared" si="204"/>
        <v>44860</v>
      </c>
      <c r="R1029" s="1062">
        <f t="shared" si="204"/>
        <v>44860</v>
      </c>
      <c r="S1029" s="1062">
        <f t="shared" si="204"/>
        <v>44859</v>
      </c>
      <c r="T1029" s="1062">
        <f t="shared" si="204"/>
        <v>44859</v>
      </c>
      <c r="U1029" s="1062">
        <f t="shared" si="204"/>
        <v>44880</v>
      </c>
      <c r="V1029" s="1062">
        <f t="shared" si="204"/>
        <v>44887</v>
      </c>
      <c r="W1029" s="1062">
        <f t="shared" si="204"/>
        <v>44890</v>
      </c>
      <c r="X1029" s="1062">
        <f t="shared" si="204"/>
        <v>44895</v>
      </c>
      <c r="Y1029" s="1063">
        <f t="shared" si="204"/>
        <v>44920</v>
      </c>
      <c r="Z1029" s="1107">
        <v>45127</v>
      </c>
      <c r="AA1029" s="95"/>
    </row>
    <row r="1030" spans="1:27">
      <c r="A1030" s="1869"/>
      <c r="B1030" s="1065">
        <f t="shared" si="203"/>
        <v>101</v>
      </c>
      <c r="C1030" s="1066" t="str">
        <f t="shared" si="203"/>
        <v>У_К</v>
      </c>
      <c r="D1030" s="1067" t="s">
        <v>1684</v>
      </c>
      <c r="E1030" s="1068" t="s">
        <v>847</v>
      </c>
      <c r="F1030" s="1067" t="s">
        <v>1684</v>
      </c>
      <c r="G1030" s="1069" t="s">
        <v>1033</v>
      </c>
      <c r="H1030" s="1070" t="s">
        <v>1122</v>
      </c>
      <c r="I1030" s="1071"/>
      <c r="J1030" s="1072">
        <f t="shared" si="204"/>
        <v>44636</v>
      </c>
      <c r="K1030" s="1072">
        <f t="shared" si="204"/>
        <v>44664</v>
      </c>
      <c r="L1030" s="1072">
        <f t="shared" si="204"/>
        <v>44713</v>
      </c>
      <c r="M1030" s="1072">
        <f t="shared" si="204"/>
        <v>44718</v>
      </c>
      <c r="N1030" s="1072">
        <f t="shared" si="204"/>
        <v>44746</v>
      </c>
      <c r="O1030" s="1072">
        <f t="shared" si="204"/>
        <v>44746</v>
      </c>
      <c r="P1030" s="1072">
        <f t="shared" si="204"/>
        <v>44830</v>
      </c>
      <c r="Q1030" s="1072">
        <f t="shared" si="204"/>
        <v>44860</v>
      </c>
      <c r="R1030" s="1072">
        <f t="shared" si="204"/>
        <v>44860</v>
      </c>
      <c r="S1030" s="1072">
        <f t="shared" si="204"/>
        <v>44859</v>
      </c>
      <c r="T1030" s="1072">
        <f t="shared" si="204"/>
        <v>44859</v>
      </c>
      <c r="U1030" s="1072">
        <f t="shared" si="204"/>
        <v>44880</v>
      </c>
      <c r="V1030" s="1072">
        <f t="shared" si="204"/>
        <v>44887</v>
      </c>
      <c r="W1030" s="1072">
        <f t="shared" si="204"/>
        <v>44890</v>
      </c>
      <c r="X1030" s="1072">
        <f t="shared" si="204"/>
        <v>44895</v>
      </c>
      <c r="Y1030" s="1073">
        <f t="shared" si="204"/>
        <v>44920</v>
      </c>
      <c r="Z1030" s="1107">
        <v>45396</v>
      </c>
      <c r="AA1030" s="95"/>
    </row>
    <row r="1031" spans="1:27" ht="37.5">
      <c r="A1031" s="1869">
        <f>A1025+1</f>
        <v>98</v>
      </c>
      <c r="B1031" s="1044">
        <v>102</v>
      </c>
      <c r="C1031" s="1045" t="s">
        <v>1032</v>
      </c>
      <c r="D1031" s="1046" t="s">
        <v>1685</v>
      </c>
      <c r="E1031" s="1047" t="s">
        <v>420</v>
      </c>
      <c r="F1031" s="1046" t="s">
        <v>1685</v>
      </c>
      <c r="G1031" s="1048" t="s">
        <v>1033</v>
      </c>
      <c r="H1031" s="1049" t="s">
        <v>1123</v>
      </c>
      <c r="I1031" s="1050" t="str">
        <f>$I$5</f>
        <v>2-х этапный ЗЗП, без ПС</v>
      </c>
      <c r="J1031" s="1051">
        <f>IFERROR(VLOOKUP($D$1031,'ИСХОДНИК-даты-2х'!$D$10:$AI$139,2,0),"-")</f>
        <v>44414</v>
      </c>
      <c r="K1031" s="1078">
        <f>IFERROR(VLOOKUP($D$1031,'ИСХОДНИК-даты-2х'!$D$10:$AI$139,3,0),"-")</f>
        <v>44442</v>
      </c>
      <c r="L1031" s="970">
        <f>IFERROR(VLOOKUP($D$1031,'ИСХОДНИК-даты-2х'!$D$10:$AI$139,4,0),"-")</f>
        <v>44491</v>
      </c>
      <c r="M1031" s="911">
        <f>IFERROR(VLOOKUP($D$1031,'ИСХОДНИК-даты-2х'!$D$10:$AI$139,5,0),"-")</f>
        <v>44496</v>
      </c>
      <c r="N1031" s="911">
        <f>IFERROR(VLOOKUP($D$1031,'ИСХОДНИК-даты-2х'!$D$10:$AI$139,6,0),"-")</f>
        <v>44524</v>
      </c>
      <c r="O1031" s="911">
        <f>IFERROR(VLOOKUP($D$1031,'ИСХОДНИК-даты-2х'!$D$10:$AI$139,7,0),"-")</f>
        <v>44524</v>
      </c>
      <c r="P1031" s="911">
        <f>IFERROR(VLOOKUP($D$1031,'ИСХОДНИК-даты-2х'!$D$10:$AI$139,8,0),"-")</f>
        <v>44608</v>
      </c>
      <c r="Q1031" s="911">
        <f>IFERROR(VLOOKUP($D$1031,'ИСХОДНИК-даты-2х'!$D$10:$AI$139,9,0),"-")</f>
        <v>44638</v>
      </c>
      <c r="R1031" s="911">
        <f>IFERROR(VLOOKUP($D$1031,'ИСХОДНИК-даты-2х'!$D$10:$AI$139,10,0),"-")</f>
        <v>44638</v>
      </c>
      <c r="S1031" s="911">
        <f>IFERROR(VLOOKUP($D$1031,'ИСХОДНИК-даты-2х'!$D$10:$AI$139,11,0),"-")</f>
        <v>44637</v>
      </c>
      <c r="T1031" s="911">
        <f>IFERROR(VLOOKUP($D$1031,'ИСХОДНИК-даты-2х'!$D$10:$AI$139,12,0),"-")</f>
        <v>44637</v>
      </c>
      <c r="U1031" s="911">
        <f>IFERROR(VLOOKUP($D$1031,'ИСХОДНИК-даты-2х'!$D$10:$AI$139,13,0),"-")</f>
        <v>44658</v>
      </c>
      <c r="V1031" s="911">
        <f>IFERROR(VLOOKUP($D$1031,'ИСХОДНИК-даты-2х'!$D$10:$AI$139,14,0),"-")</f>
        <v>44665</v>
      </c>
      <c r="W1031" s="911">
        <f>IFERROR(VLOOKUP($D$1031,'ИСХОДНИК-даты-2х'!$D$10:$AI$139,15,0),"-")</f>
        <v>44670</v>
      </c>
      <c r="X1031" s="911">
        <f>IFERROR(VLOOKUP($D$1031,'ИСХОДНИК-даты-2х'!$D$10:$AI$139,16,0),"-")</f>
        <v>44673</v>
      </c>
      <c r="Y1031" s="1079">
        <f>IFERROR(VLOOKUP($D$1031,'ИСХОДНИК-даты-2х'!$D$10:$AI$139,17,0),"-")</f>
        <v>44698</v>
      </c>
      <c r="Z1031" s="1107">
        <v>44727</v>
      </c>
      <c r="AA1031" s="95"/>
    </row>
    <row r="1032" spans="1:27" ht="37.5">
      <c r="A1032" s="1869"/>
      <c r="B1032" s="1055">
        <f t="shared" ref="B1032:C1035" si="205">B$1031</f>
        <v>102</v>
      </c>
      <c r="C1032" s="1056" t="str">
        <f t="shared" si="205"/>
        <v>У_К</v>
      </c>
      <c r="D1032" s="1057" t="s">
        <v>1685</v>
      </c>
      <c r="E1032" s="1058" t="s">
        <v>499</v>
      </c>
      <c r="F1032" s="1057" t="s">
        <v>1685</v>
      </c>
      <c r="G1032" s="1059" t="s">
        <v>1033</v>
      </c>
      <c r="H1032" s="1060" t="s">
        <v>1124</v>
      </c>
      <c r="I1032" s="1061"/>
      <c r="J1032" s="1062">
        <f t="shared" ref="J1032:Y1035" si="206">J$1031</f>
        <v>44414</v>
      </c>
      <c r="K1032" s="1062">
        <f t="shared" si="206"/>
        <v>44442</v>
      </c>
      <c r="L1032" s="1062">
        <f t="shared" si="206"/>
        <v>44491</v>
      </c>
      <c r="M1032" s="1062">
        <f t="shared" si="206"/>
        <v>44496</v>
      </c>
      <c r="N1032" s="1062">
        <f t="shared" si="206"/>
        <v>44524</v>
      </c>
      <c r="O1032" s="1062">
        <f t="shared" si="206"/>
        <v>44524</v>
      </c>
      <c r="P1032" s="1062">
        <f t="shared" si="206"/>
        <v>44608</v>
      </c>
      <c r="Q1032" s="1062">
        <f t="shared" si="206"/>
        <v>44638</v>
      </c>
      <c r="R1032" s="1062">
        <f t="shared" si="206"/>
        <v>44638</v>
      </c>
      <c r="S1032" s="1062">
        <f t="shared" si="206"/>
        <v>44637</v>
      </c>
      <c r="T1032" s="1062">
        <f t="shared" si="206"/>
        <v>44637</v>
      </c>
      <c r="U1032" s="1062">
        <f t="shared" si="206"/>
        <v>44658</v>
      </c>
      <c r="V1032" s="1062">
        <f t="shared" si="206"/>
        <v>44665</v>
      </c>
      <c r="W1032" s="1062">
        <f t="shared" si="206"/>
        <v>44670</v>
      </c>
      <c r="X1032" s="1062">
        <f t="shared" si="206"/>
        <v>44673</v>
      </c>
      <c r="Y1032" s="1063">
        <f t="shared" si="206"/>
        <v>44698</v>
      </c>
      <c r="Z1032" s="1107">
        <v>44727</v>
      </c>
      <c r="AA1032" s="95"/>
    </row>
    <row r="1033" spans="1:27" ht="37.5">
      <c r="A1033" s="1869"/>
      <c r="B1033" s="1055">
        <f t="shared" si="205"/>
        <v>102</v>
      </c>
      <c r="C1033" s="1056" t="str">
        <f t="shared" si="205"/>
        <v>У_К</v>
      </c>
      <c r="D1033" s="1057" t="s">
        <v>1685</v>
      </c>
      <c r="E1033" s="1058" t="s">
        <v>505</v>
      </c>
      <c r="F1033" s="1057" t="s">
        <v>1685</v>
      </c>
      <c r="G1033" s="1059" t="s">
        <v>1033</v>
      </c>
      <c r="H1033" s="1060" t="s">
        <v>1125</v>
      </c>
      <c r="I1033" s="1061"/>
      <c r="J1033" s="1062">
        <f t="shared" si="206"/>
        <v>44414</v>
      </c>
      <c r="K1033" s="1062">
        <f t="shared" si="206"/>
        <v>44442</v>
      </c>
      <c r="L1033" s="1062">
        <f t="shared" si="206"/>
        <v>44491</v>
      </c>
      <c r="M1033" s="1062">
        <f t="shared" si="206"/>
        <v>44496</v>
      </c>
      <c r="N1033" s="1062">
        <f t="shared" si="206"/>
        <v>44524</v>
      </c>
      <c r="O1033" s="1062">
        <f t="shared" si="206"/>
        <v>44524</v>
      </c>
      <c r="P1033" s="1062">
        <f t="shared" si="206"/>
        <v>44608</v>
      </c>
      <c r="Q1033" s="1062">
        <f t="shared" si="206"/>
        <v>44638</v>
      </c>
      <c r="R1033" s="1062">
        <f t="shared" si="206"/>
        <v>44638</v>
      </c>
      <c r="S1033" s="1062">
        <f t="shared" si="206"/>
        <v>44637</v>
      </c>
      <c r="T1033" s="1062">
        <f t="shared" si="206"/>
        <v>44637</v>
      </c>
      <c r="U1033" s="1062">
        <f t="shared" si="206"/>
        <v>44658</v>
      </c>
      <c r="V1033" s="1062">
        <f t="shared" si="206"/>
        <v>44665</v>
      </c>
      <c r="W1033" s="1062">
        <f t="shared" si="206"/>
        <v>44670</v>
      </c>
      <c r="X1033" s="1062">
        <f t="shared" si="206"/>
        <v>44673</v>
      </c>
      <c r="Y1033" s="1063">
        <f t="shared" si="206"/>
        <v>44698</v>
      </c>
      <c r="Z1033" s="1107">
        <v>44827</v>
      </c>
      <c r="AA1033" s="95"/>
    </row>
    <row r="1034" spans="1:27">
      <c r="A1034" s="1869"/>
      <c r="B1034" s="1055">
        <f t="shared" si="205"/>
        <v>102</v>
      </c>
      <c r="C1034" s="1056" t="str">
        <f t="shared" si="205"/>
        <v>У_К</v>
      </c>
      <c r="D1034" s="1057" t="s">
        <v>1685</v>
      </c>
      <c r="E1034" s="1058" t="s">
        <v>501</v>
      </c>
      <c r="F1034" s="1057" t="s">
        <v>1685</v>
      </c>
      <c r="G1034" s="1059" t="s">
        <v>1033</v>
      </c>
      <c r="H1034" s="1060" t="s">
        <v>1126</v>
      </c>
      <c r="I1034" s="1061"/>
      <c r="J1034" s="1062">
        <f t="shared" si="206"/>
        <v>44414</v>
      </c>
      <c r="K1034" s="1062">
        <f t="shared" si="206"/>
        <v>44442</v>
      </c>
      <c r="L1034" s="1062">
        <f t="shared" si="206"/>
        <v>44491</v>
      </c>
      <c r="M1034" s="1062">
        <f t="shared" si="206"/>
        <v>44496</v>
      </c>
      <c r="N1034" s="1062">
        <f t="shared" si="206"/>
        <v>44524</v>
      </c>
      <c r="O1034" s="1062">
        <f t="shared" si="206"/>
        <v>44524</v>
      </c>
      <c r="P1034" s="1062">
        <f t="shared" si="206"/>
        <v>44608</v>
      </c>
      <c r="Q1034" s="1062">
        <f t="shared" si="206"/>
        <v>44638</v>
      </c>
      <c r="R1034" s="1062">
        <f t="shared" si="206"/>
        <v>44638</v>
      </c>
      <c r="S1034" s="1062">
        <f t="shared" si="206"/>
        <v>44637</v>
      </c>
      <c r="T1034" s="1062">
        <f t="shared" si="206"/>
        <v>44637</v>
      </c>
      <c r="U1034" s="1062">
        <f t="shared" si="206"/>
        <v>44658</v>
      </c>
      <c r="V1034" s="1062">
        <f t="shared" si="206"/>
        <v>44665</v>
      </c>
      <c r="W1034" s="1062">
        <f t="shared" si="206"/>
        <v>44670</v>
      </c>
      <c r="X1034" s="1062">
        <f t="shared" si="206"/>
        <v>44673</v>
      </c>
      <c r="Y1034" s="1063">
        <f t="shared" si="206"/>
        <v>44698</v>
      </c>
      <c r="Z1034" s="1107">
        <v>44727</v>
      </c>
      <c r="AA1034" s="95"/>
    </row>
    <row r="1035" spans="1:27">
      <c r="A1035" s="1869"/>
      <c r="B1035" s="1065">
        <f t="shared" si="205"/>
        <v>102</v>
      </c>
      <c r="C1035" s="1066" t="str">
        <f t="shared" si="205"/>
        <v>У_К</v>
      </c>
      <c r="D1035" s="1067" t="s">
        <v>1685</v>
      </c>
      <c r="E1035" s="1068" t="s">
        <v>503</v>
      </c>
      <c r="F1035" s="1067" t="s">
        <v>1685</v>
      </c>
      <c r="G1035" s="1069" t="s">
        <v>1033</v>
      </c>
      <c r="H1035" s="1070" t="s">
        <v>1127</v>
      </c>
      <c r="I1035" s="1071"/>
      <c r="J1035" s="1072">
        <f t="shared" si="206"/>
        <v>44414</v>
      </c>
      <c r="K1035" s="1072">
        <f t="shared" si="206"/>
        <v>44442</v>
      </c>
      <c r="L1035" s="1072">
        <f t="shared" si="206"/>
        <v>44491</v>
      </c>
      <c r="M1035" s="1072">
        <f t="shared" si="206"/>
        <v>44496</v>
      </c>
      <c r="N1035" s="1072">
        <f t="shared" si="206"/>
        <v>44524</v>
      </c>
      <c r="O1035" s="1072">
        <f t="shared" si="206"/>
        <v>44524</v>
      </c>
      <c r="P1035" s="1072">
        <f t="shared" si="206"/>
        <v>44608</v>
      </c>
      <c r="Q1035" s="1072">
        <f t="shared" si="206"/>
        <v>44638</v>
      </c>
      <c r="R1035" s="1072">
        <f t="shared" si="206"/>
        <v>44638</v>
      </c>
      <c r="S1035" s="1072">
        <f t="shared" si="206"/>
        <v>44637</v>
      </c>
      <c r="T1035" s="1072">
        <f t="shared" si="206"/>
        <v>44637</v>
      </c>
      <c r="U1035" s="1072">
        <f t="shared" si="206"/>
        <v>44658</v>
      </c>
      <c r="V1035" s="1072">
        <f t="shared" si="206"/>
        <v>44665</v>
      </c>
      <c r="W1035" s="1072">
        <f t="shared" si="206"/>
        <v>44670</v>
      </c>
      <c r="X1035" s="1072">
        <f t="shared" si="206"/>
        <v>44673</v>
      </c>
      <c r="Y1035" s="1073">
        <f t="shared" si="206"/>
        <v>44698</v>
      </c>
      <c r="Z1035" s="1107">
        <v>44727</v>
      </c>
      <c r="AA1035" s="95"/>
    </row>
    <row r="1036" spans="1:27" ht="37.5">
      <c r="A1036" s="1869">
        <f>A1031+1</f>
        <v>99</v>
      </c>
      <c r="B1036" s="1044">
        <v>103</v>
      </c>
      <c r="C1036" s="1045" t="s">
        <v>1032</v>
      </c>
      <c r="D1036" s="1046" t="s">
        <v>1686</v>
      </c>
      <c r="E1036" s="1047" t="s">
        <v>234</v>
      </c>
      <c r="F1036" s="1046" t="s">
        <v>1686</v>
      </c>
      <c r="G1036" s="1048" t="s">
        <v>1033</v>
      </c>
      <c r="H1036" s="1049" t="s">
        <v>1128</v>
      </c>
      <c r="I1036" s="1050" t="str">
        <f>$I$5</f>
        <v>2-х этапный ЗЗП, без ПС</v>
      </c>
      <c r="J1036" s="1051">
        <f>IFERROR(VLOOKUP($D$1036,'ИСХОДНИК-даты-2х'!$D$10:$AI$139,2,0),"-")</f>
        <v>44449</v>
      </c>
      <c r="K1036" s="1078">
        <f>IFERROR(VLOOKUP($D$1036,'ИСХОДНИК-даты-2х'!$D$10:$AI$139,3,0),"-")</f>
        <v>44477</v>
      </c>
      <c r="L1036" s="970">
        <f>IFERROR(VLOOKUP($D$1036,'ИСХОДНИК-даты-2х'!$D$10:$AI$139,4,0),"-")</f>
        <v>44526</v>
      </c>
      <c r="M1036" s="911">
        <f>IFERROR(VLOOKUP($D$1036,'ИСХОДНИК-даты-2х'!$D$10:$AI$139,5,0),"-")</f>
        <v>44531</v>
      </c>
      <c r="N1036" s="911">
        <f>IFERROR(VLOOKUP($D$1036,'ИСХОДНИК-даты-2х'!$D$10:$AI$139,6,0),"-")</f>
        <v>44559</v>
      </c>
      <c r="O1036" s="911">
        <f>IFERROR(VLOOKUP($D$1036,'ИСХОДНИК-даты-2х'!$D$10:$AI$139,7,0),"-")</f>
        <v>44559</v>
      </c>
      <c r="P1036" s="911">
        <f>IFERROR(VLOOKUP($D$1036,'ИСХОДНИК-даты-2х'!$D$10:$AI$139,8,0),"-")</f>
        <v>44643</v>
      </c>
      <c r="Q1036" s="911">
        <f>IFERROR(VLOOKUP($D$1036,'ИСХОДНИК-даты-2х'!$D$10:$AI$139,9,0),"-")</f>
        <v>44673</v>
      </c>
      <c r="R1036" s="911">
        <f>IFERROR(VLOOKUP($D$1036,'ИСХОДНИК-даты-2х'!$D$10:$AI$139,10,0),"-")</f>
        <v>44673</v>
      </c>
      <c r="S1036" s="911">
        <f>IFERROR(VLOOKUP($D$1036,'ИСХОДНИК-даты-2х'!$D$10:$AI$139,11,0),"-")</f>
        <v>44672</v>
      </c>
      <c r="T1036" s="911">
        <f>IFERROR(VLOOKUP($D$1036,'ИСХОДНИК-даты-2х'!$D$10:$AI$139,12,0),"-")</f>
        <v>44672</v>
      </c>
      <c r="U1036" s="911">
        <f>IFERROR(VLOOKUP($D$1036,'ИСХОДНИК-даты-2х'!$D$10:$AI$139,13,0),"-")</f>
        <v>44693</v>
      </c>
      <c r="V1036" s="911">
        <f>IFERROR(VLOOKUP($D$1036,'ИСХОДНИК-даты-2х'!$D$10:$AI$139,14,0),"-")</f>
        <v>44700</v>
      </c>
      <c r="W1036" s="911">
        <f>IFERROR(VLOOKUP($D$1036,'ИСХОДНИК-даты-2х'!$D$10:$AI$139,15,0),"-")</f>
        <v>44705</v>
      </c>
      <c r="X1036" s="911">
        <f>IFERROR(VLOOKUP($D$1036,'ИСХОДНИК-даты-2х'!$D$10:$AI$139,16,0),"-")</f>
        <v>44708</v>
      </c>
      <c r="Y1036" s="1079">
        <f>IFERROR(VLOOKUP($D$1036,'ИСХОДНИК-даты-2х'!$D$10:$AI$139,17,0),"-")</f>
        <v>44733</v>
      </c>
      <c r="Z1036" s="1064">
        <v>44752</v>
      </c>
      <c r="AA1036" s="95"/>
    </row>
    <row r="1037" spans="1:27" ht="37.5">
      <c r="A1037" s="1869"/>
      <c r="B1037" s="1055">
        <f t="shared" ref="B1037:C1039" si="207">B$1036</f>
        <v>103</v>
      </c>
      <c r="C1037" s="1056" t="str">
        <f t="shared" si="207"/>
        <v>У_К</v>
      </c>
      <c r="D1037" s="1057" t="s">
        <v>1686</v>
      </c>
      <c r="E1037" s="1058" t="s">
        <v>232</v>
      </c>
      <c r="F1037" s="1057" t="s">
        <v>1686</v>
      </c>
      <c r="G1037" s="1059" t="s">
        <v>1033</v>
      </c>
      <c r="H1037" s="1060" t="s">
        <v>1129</v>
      </c>
      <c r="I1037" s="1061"/>
      <c r="J1037" s="1062">
        <f t="shared" ref="J1037:Y1039" si="208">J$1036</f>
        <v>44449</v>
      </c>
      <c r="K1037" s="1062">
        <f t="shared" si="208"/>
        <v>44477</v>
      </c>
      <c r="L1037" s="1062">
        <f t="shared" si="208"/>
        <v>44526</v>
      </c>
      <c r="M1037" s="1062">
        <f t="shared" si="208"/>
        <v>44531</v>
      </c>
      <c r="N1037" s="1062">
        <f t="shared" si="208"/>
        <v>44559</v>
      </c>
      <c r="O1037" s="1062">
        <f t="shared" si="208"/>
        <v>44559</v>
      </c>
      <c r="P1037" s="1062">
        <f t="shared" si="208"/>
        <v>44643</v>
      </c>
      <c r="Q1037" s="1062">
        <f t="shared" si="208"/>
        <v>44673</v>
      </c>
      <c r="R1037" s="1062">
        <f t="shared" si="208"/>
        <v>44673</v>
      </c>
      <c r="S1037" s="1062">
        <f t="shared" si="208"/>
        <v>44672</v>
      </c>
      <c r="T1037" s="1062">
        <f t="shared" si="208"/>
        <v>44672</v>
      </c>
      <c r="U1037" s="1062">
        <f t="shared" si="208"/>
        <v>44693</v>
      </c>
      <c r="V1037" s="1062">
        <f t="shared" si="208"/>
        <v>44700</v>
      </c>
      <c r="W1037" s="1062">
        <f t="shared" si="208"/>
        <v>44705</v>
      </c>
      <c r="X1037" s="1062">
        <f t="shared" si="208"/>
        <v>44708</v>
      </c>
      <c r="Y1037" s="1063">
        <f t="shared" si="208"/>
        <v>44733</v>
      </c>
      <c r="Z1037" s="1064">
        <v>44907</v>
      </c>
      <c r="AA1037" s="95"/>
    </row>
    <row r="1038" spans="1:27" ht="37.5">
      <c r="A1038" s="1869"/>
      <c r="B1038" s="1055">
        <f t="shared" si="207"/>
        <v>103</v>
      </c>
      <c r="C1038" s="1056" t="str">
        <f t="shared" si="207"/>
        <v>У_К</v>
      </c>
      <c r="D1038" s="1057" t="s">
        <v>1686</v>
      </c>
      <c r="E1038" s="1058" t="s">
        <v>410</v>
      </c>
      <c r="F1038" s="1057" t="s">
        <v>1686</v>
      </c>
      <c r="G1038" s="1059" t="s">
        <v>1033</v>
      </c>
      <c r="H1038" s="1060" t="s">
        <v>1130</v>
      </c>
      <c r="I1038" s="1061"/>
      <c r="J1038" s="1062">
        <f t="shared" si="208"/>
        <v>44449</v>
      </c>
      <c r="K1038" s="1062">
        <f t="shared" si="208"/>
        <v>44477</v>
      </c>
      <c r="L1038" s="1062">
        <f t="shared" si="208"/>
        <v>44526</v>
      </c>
      <c r="M1038" s="1062">
        <f t="shared" si="208"/>
        <v>44531</v>
      </c>
      <c r="N1038" s="1062">
        <f t="shared" si="208"/>
        <v>44559</v>
      </c>
      <c r="O1038" s="1062">
        <f t="shared" si="208"/>
        <v>44559</v>
      </c>
      <c r="P1038" s="1062">
        <f t="shared" si="208"/>
        <v>44643</v>
      </c>
      <c r="Q1038" s="1062">
        <f t="shared" si="208"/>
        <v>44673</v>
      </c>
      <c r="R1038" s="1062">
        <f t="shared" si="208"/>
        <v>44673</v>
      </c>
      <c r="S1038" s="1062">
        <f t="shared" si="208"/>
        <v>44672</v>
      </c>
      <c r="T1038" s="1062">
        <f t="shared" si="208"/>
        <v>44672</v>
      </c>
      <c r="U1038" s="1062">
        <f t="shared" si="208"/>
        <v>44693</v>
      </c>
      <c r="V1038" s="1062">
        <f t="shared" si="208"/>
        <v>44700</v>
      </c>
      <c r="W1038" s="1062">
        <f t="shared" si="208"/>
        <v>44705</v>
      </c>
      <c r="X1038" s="1062">
        <f t="shared" si="208"/>
        <v>44708</v>
      </c>
      <c r="Y1038" s="1063">
        <f t="shared" si="208"/>
        <v>44733</v>
      </c>
      <c r="Z1038" s="1064">
        <v>44912</v>
      </c>
      <c r="AA1038" s="95"/>
    </row>
    <row r="1039" spans="1:27" ht="37.5">
      <c r="A1039" s="1869"/>
      <c r="B1039" s="1065">
        <f t="shared" si="207"/>
        <v>103</v>
      </c>
      <c r="C1039" s="1066" t="str">
        <f t="shared" si="207"/>
        <v>У_К</v>
      </c>
      <c r="D1039" s="1067" t="s">
        <v>1686</v>
      </c>
      <c r="E1039" s="1068" t="s">
        <v>408</v>
      </c>
      <c r="F1039" s="1067" t="s">
        <v>1686</v>
      </c>
      <c r="G1039" s="1069" t="s">
        <v>1033</v>
      </c>
      <c r="H1039" s="1070" t="s">
        <v>1131</v>
      </c>
      <c r="I1039" s="1071"/>
      <c r="J1039" s="1072">
        <f t="shared" si="208"/>
        <v>44449</v>
      </c>
      <c r="K1039" s="1072">
        <f t="shared" si="208"/>
        <v>44477</v>
      </c>
      <c r="L1039" s="1072">
        <f t="shared" si="208"/>
        <v>44526</v>
      </c>
      <c r="M1039" s="1072">
        <f t="shared" si="208"/>
        <v>44531</v>
      </c>
      <c r="N1039" s="1072">
        <f t="shared" si="208"/>
        <v>44559</v>
      </c>
      <c r="O1039" s="1072">
        <f t="shared" si="208"/>
        <v>44559</v>
      </c>
      <c r="P1039" s="1072">
        <f t="shared" si="208"/>
        <v>44643</v>
      </c>
      <c r="Q1039" s="1072">
        <f t="shared" si="208"/>
        <v>44673</v>
      </c>
      <c r="R1039" s="1072">
        <f t="shared" si="208"/>
        <v>44673</v>
      </c>
      <c r="S1039" s="1072">
        <f t="shared" si="208"/>
        <v>44672</v>
      </c>
      <c r="T1039" s="1072">
        <f t="shared" si="208"/>
        <v>44672</v>
      </c>
      <c r="U1039" s="1072">
        <f t="shared" si="208"/>
        <v>44693</v>
      </c>
      <c r="V1039" s="1072">
        <f t="shared" si="208"/>
        <v>44700</v>
      </c>
      <c r="W1039" s="1072">
        <f t="shared" si="208"/>
        <v>44705</v>
      </c>
      <c r="X1039" s="1072">
        <f t="shared" si="208"/>
        <v>44708</v>
      </c>
      <c r="Y1039" s="1073">
        <f t="shared" si="208"/>
        <v>44733</v>
      </c>
      <c r="Z1039" s="1064">
        <v>45172</v>
      </c>
      <c r="AA1039" s="95"/>
    </row>
    <row r="1040" spans="1:27" ht="37.5">
      <c r="A1040" s="1869">
        <f>A1036+1</f>
        <v>100</v>
      </c>
      <c r="B1040" s="1044">
        <v>104</v>
      </c>
      <c r="C1040" s="1045" t="s">
        <v>1032</v>
      </c>
      <c r="D1040" s="1046" t="s">
        <v>1687</v>
      </c>
      <c r="E1040" s="1047" t="s">
        <v>400</v>
      </c>
      <c r="F1040" s="1046" t="s">
        <v>1687</v>
      </c>
      <c r="G1040" s="1048" t="s">
        <v>1033</v>
      </c>
      <c r="H1040" s="1049" t="s">
        <v>1132</v>
      </c>
      <c r="I1040" s="1050" t="str">
        <f>$I$5</f>
        <v>2-х этапный ЗЗП, без ПС</v>
      </c>
      <c r="J1040" s="1051">
        <f>IFERROR(VLOOKUP($D$1040,'ИСХОДНИК-даты-2х'!$D$10:$AI$139,2,0),"-")</f>
        <v>44873</v>
      </c>
      <c r="K1040" s="1078">
        <f>IFERROR(VLOOKUP($D$1040,'ИСХОДНИК-даты-2х'!$D$10:$AI$139,3,0),"-")</f>
        <v>44901</v>
      </c>
      <c r="L1040" s="970">
        <f>IFERROR(VLOOKUP($D$1040,'ИСХОДНИК-даты-2х'!$D$10:$AI$139,4,0),"-")</f>
        <v>44950</v>
      </c>
      <c r="M1040" s="911">
        <f>IFERROR(VLOOKUP($D$1040,'ИСХОДНИК-даты-2х'!$D$10:$AI$139,5,0),"-")</f>
        <v>44953</v>
      </c>
      <c r="N1040" s="911">
        <f>IFERROR(VLOOKUP($D$1040,'ИСХОДНИК-даты-2х'!$D$10:$AI$139,6,0),"-")</f>
        <v>44981</v>
      </c>
      <c r="O1040" s="911">
        <f>IFERROR(VLOOKUP($D$1040,'ИСХОДНИК-даты-2х'!$D$10:$AI$139,7,0),"-")</f>
        <v>44981</v>
      </c>
      <c r="P1040" s="911">
        <f>IFERROR(VLOOKUP($D$1040,'ИСХОДНИК-даты-2х'!$D$10:$AI$139,8,0),"-")</f>
        <v>44995</v>
      </c>
      <c r="Q1040" s="911">
        <f>IFERROR(VLOOKUP($D$1040,'ИСХОДНИК-даты-2х'!$D$10:$AI$139,9,0),"-")</f>
        <v>45027</v>
      </c>
      <c r="R1040" s="911">
        <f>IFERROR(VLOOKUP($D$1040,'ИСХОДНИК-даты-2х'!$D$10:$AI$139,10,0),"-")</f>
        <v>45027</v>
      </c>
      <c r="S1040" s="911">
        <f>IFERROR(VLOOKUP($D$1040,'ИСХОДНИК-даты-2х'!$D$10:$AI$139,11,0),"-")</f>
        <v>45026</v>
      </c>
      <c r="T1040" s="911">
        <f>IFERROR(VLOOKUP($D$1040,'ИСХОДНИК-даты-2х'!$D$10:$AI$139,12,0),"-")</f>
        <v>45026</v>
      </c>
      <c r="U1040" s="911">
        <f>IFERROR(VLOOKUP($D$1040,'ИСХОДНИК-даты-2х'!$D$10:$AI$139,13,0),"-")</f>
        <v>45042</v>
      </c>
      <c r="V1040" s="911">
        <f>IFERROR(VLOOKUP($D$1040,'ИСХОДНИК-даты-2х'!$D$10:$AI$139,14,0),"-")</f>
        <v>45049</v>
      </c>
      <c r="W1040" s="911">
        <f>IFERROR(VLOOKUP($D$1040,'ИСХОДНИК-даты-2х'!$D$10:$AI$139,15,0),"-")</f>
        <v>45054</v>
      </c>
      <c r="X1040" s="911">
        <f>IFERROR(VLOOKUP($D$1040,'ИСХОДНИК-даты-2х'!$D$10:$AI$139,16,0),"-")</f>
        <v>45057</v>
      </c>
      <c r="Y1040" s="1079">
        <f>IFERROR(VLOOKUP($D$1040,'ИСХОДНИК-даты-2х'!$D$10:$AI$139,17,0),"-")</f>
        <v>45077</v>
      </c>
      <c r="Z1040" s="1107">
        <v>44767</v>
      </c>
      <c r="AA1040" s="95"/>
    </row>
    <row r="1041" spans="1:27" ht="37.5">
      <c r="A1041" s="1869"/>
      <c r="B1041" s="1065">
        <f>B$1040</f>
        <v>104</v>
      </c>
      <c r="C1041" s="1066" t="str">
        <f>C$1040</f>
        <v>У_К</v>
      </c>
      <c r="D1041" s="1067" t="s">
        <v>1687</v>
      </c>
      <c r="E1041" s="1068" t="s">
        <v>396</v>
      </c>
      <c r="F1041" s="1067" t="s">
        <v>1687</v>
      </c>
      <c r="G1041" s="1069" t="s">
        <v>1033</v>
      </c>
      <c r="H1041" s="1070" t="s">
        <v>1133</v>
      </c>
      <c r="I1041" s="1071"/>
      <c r="J1041" s="1072">
        <f t="shared" ref="J1041:Y1041" si="209">J$1040</f>
        <v>44873</v>
      </c>
      <c r="K1041" s="1072">
        <f t="shared" si="209"/>
        <v>44901</v>
      </c>
      <c r="L1041" s="1072">
        <f t="shared" si="209"/>
        <v>44950</v>
      </c>
      <c r="M1041" s="1072">
        <f t="shared" si="209"/>
        <v>44953</v>
      </c>
      <c r="N1041" s="1072">
        <f t="shared" si="209"/>
        <v>44981</v>
      </c>
      <c r="O1041" s="1072">
        <f t="shared" si="209"/>
        <v>44981</v>
      </c>
      <c r="P1041" s="1072">
        <f t="shared" si="209"/>
        <v>44995</v>
      </c>
      <c r="Q1041" s="1072">
        <f t="shared" si="209"/>
        <v>45027</v>
      </c>
      <c r="R1041" s="1072">
        <f t="shared" si="209"/>
        <v>45027</v>
      </c>
      <c r="S1041" s="1072">
        <f t="shared" si="209"/>
        <v>45026</v>
      </c>
      <c r="T1041" s="1072">
        <f t="shared" si="209"/>
        <v>45026</v>
      </c>
      <c r="U1041" s="1072">
        <f t="shared" si="209"/>
        <v>45042</v>
      </c>
      <c r="V1041" s="1072">
        <f t="shared" si="209"/>
        <v>45049</v>
      </c>
      <c r="W1041" s="1072">
        <f t="shared" si="209"/>
        <v>45054</v>
      </c>
      <c r="X1041" s="1072">
        <f t="shared" si="209"/>
        <v>45057</v>
      </c>
      <c r="Y1041" s="1073">
        <f t="shared" si="209"/>
        <v>45077</v>
      </c>
      <c r="Z1041" s="1107">
        <v>44882</v>
      </c>
      <c r="AA1041" s="95"/>
    </row>
    <row r="1042" spans="1:27" ht="37.5">
      <c r="A1042" s="1869">
        <f>A1040+1</f>
        <v>101</v>
      </c>
      <c r="B1042" s="1044">
        <v>105</v>
      </c>
      <c r="C1042" s="1045" t="s">
        <v>1032</v>
      </c>
      <c r="D1042" s="1046" t="s">
        <v>1688</v>
      </c>
      <c r="E1042" s="1047" t="s">
        <v>590</v>
      </c>
      <c r="F1042" s="1046" t="s">
        <v>1688</v>
      </c>
      <c r="G1042" s="1048" t="s">
        <v>1033</v>
      </c>
      <c r="H1042" s="1049" t="s">
        <v>1134</v>
      </c>
      <c r="I1042" s="1050" t="str">
        <f>$I$5</f>
        <v>2-х этапный ЗЗП, без ПС</v>
      </c>
      <c r="J1042" s="1051">
        <f>IFERROR(VLOOKUP($D$1042,'ИСХОДНИК-даты-2х'!$D$10:$AI$139,2,0),"-")</f>
        <v>44561</v>
      </c>
      <c r="K1042" s="1078">
        <f>IFERROR(VLOOKUP($D$1042,'ИСХОДНИК-даты-2х'!$D$10:$AI$139,3,0),"-")</f>
        <v>44589</v>
      </c>
      <c r="L1042" s="970">
        <f>IFERROR(VLOOKUP($D$1042,'ИСХОДНИК-даты-2х'!$D$10:$AI$139,4,0),"-")</f>
        <v>44638</v>
      </c>
      <c r="M1042" s="911">
        <f>IFERROR(VLOOKUP($D$1042,'ИСХОДНИК-даты-2х'!$D$10:$AI$139,5,0),"-")</f>
        <v>44643</v>
      </c>
      <c r="N1042" s="911">
        <f>IFERROR(VLOOKUP($D$1042,'ИСХОДНИК-даты-2х'!$D$10:$AI$139,6,0),"-")</f>
        <v>44671</v>
      </c>
      <c r="O1042" s="911">
        <f>IFERROR(VLOOKUP($D$1042,'ИСХОДНИК-даты-2х'!$D$10:$AI$139,7,0),"-")</f>
        <v>44671</v>
      </c>
      <c r="P1042" s="911">
        <f>IFERROR(VLOOKUP($D$1042,'ИСХОДНИК-даты-2х'!$D$10:$AI$139,8,0),"-")</f>
        <v>44755</v>
      </c>
      <c r="Q1042" s="911">
        <f>IFERROR(VLOOKUP($D$1042,'ИСХОДНИК-даты-2х'!$D$10:$AI$139,9,0),"-")</f>
        <v>44785</v>
      </c>
      <c r="R1042" s="911">
        <f>IFERROR(VLOOKUP($D$1042,'ИСХОДНИК-даты-2х'!$D$10:$AI$139,10,0),"-")</f>
        <v>44785</v>
      </c>
      <c r="S1042" s="911">
        <f>IFERROR(VLOOKUP($D$1042,'ИСХОДНИК-даты-2х'!$D$10:$AI$139,11,0),"-")</f>
        <v>44784</v>
      </c>
      <c r="T1042" s="911">
        <f>IFERROR(VLOOKUP($D$1042,'ИСХОДНИК-даты-2х'!$D$10:$AI$139,12,0),"-")</f>
        <v>44784</v>
      </c>
      <c r="U1042" s="911">
        <f>IFERROR(VLOOKUP($D$1042,'ИСХОДНИК-даты-2х'!$D$10:$AI$139,13,0),"-")</f>
        <v>44805</v>
      </c>
      <c r="V1042" s="911">
        <f>IFERROR(VLOOKUP($D$1042,'ИСХОДНИК-даты-2х'!$D$10:$AI$139,14,0),"-")</f>
        <v>44812</v>
      </c>
      <c r="W1042" s="911">
        <f>IFERROR(VLOOKUP($D$1042,'ИСХОДНИК-даты-2х'!$D$10:$AI$139,15,0),"-")</f>
        <v>44817</v>
      </c>
      <c r="X1042" s="911">
        <f>IFERROR(VLOOKUP($D$1042,'ИСХОДНИК-даты-2х'!$D$10:$AI$139,16,0),"-")</f>
        <v>44820</v>
      </c>
      <c r="Y1042" s="1079">
        <f>IFERROR(VLOOKUP($D$1042,'ИСХОДНИК-даты-2х'!$D$10:$AI$139,17,0),"-")</f>
        <v>44845</v>
      </c>
      <c r="Z1042" s="1107">
        <v>44777</v>
      </c>
      <c r="AA1042" s="95"/>
    </row>
    <row r="1043" spans="1:27">
      <c r="A1043" s="1869"/>
      <c r="B1043" s="1065">
        <f>B$1042</f>
        <v>105</v>
      </c>
      <c r="C1043" s="1066" t="str">
        <f>C$1042</f>
        <v>У_К</v>
      </c>
      <c r="D1043" s="1067" t="s">
        <v>1688</v>
      </c>
      <c r="E1043" s="1068" t="s">
        <v>592</v>
      </c>
      <c r="F1043" s="1067" t="s">
        <v>1688</v>
      </c>
      <c r="G1043" s="1069" t="s">
        <v>1033</v>
      </c>
      <c r="H1043" s="1070" t="s">
        <v>1135</v>
      </c>
      <c r="I1043" s="1071"/>
      <c r="J1043" s="1072">
        <f t="shared" ref="J1043:Y1043" si="210">J$1042</f>
        <v>44561</v>
      </c>
      <c r="K1043" s="1072">
        <f t="shared" si="210"/>
        <v>44589</v>
      </c>
      <c r="L1043" s="1072">
        <f t="shared" si="210"/>
        <v>44638</v>
      </c>
      <c r="M1043" s="1072">
        <f t="shared" si="210"/>
        <v>44643</v>
      </c>
      <c r="N1043" s="1072">
        <f t="shared" si="210"/>
        <v>44671</v>
      </c>
      <c r="O1043" s="1072">
        <f t="shared" si="210"/>
        <v>44671</v>
      </c>
      <c r="P1043" s="1072">
        <f t="shared" si="210"/>
        <v>44755</v>
      </c>
      <c r="Q1043" s="1072">
        <f t="shared" si="210"/>
        <v>44785</v>
      </c>
      <c r="R1043" s="1072">
        <f t="shared" si="210"/>
        <v>44785</v>
      </c>
      <c r="S1043" s="1072">
        <f t="shared" si="210"/>
        <v>44784</v>
      </c>
      <c r="T1043" s="1072">
        <f t="shared" si="210"/>
        <v>44784</v>
      </c>
      <c r="U1043" s="1072">
        <f t="shared" si="210"/>
        <v>44805</v>
      </c>
      <c r="V1043" s="1072">
        <f t="shared" si="210"/>
        <v>44812</v>
      </c>
      <c r="W1043" s="1072">
        <f t="shared" si="210"/>
        <v>44817</v>
      </c>
      <c r="X1043" s="1072">
        <f t="shared" si="210"/>
        <v>44820</v>
      </c>
      <c r="Y1043" s="1073">
        <f t="shared" si="210"/>
        <v>44845</v>
      </c>
      <c r="Z1043" s="1107">
        <v>45024</v>
      </c>
      <c r="AA1043" s="95"/>
    </row>
    <row r="1044" spans="1:27" ht="37.5">
      <c r="A1044" s="1869">
        <f>A1042+1</f>
        <v>102</v>
      </c>
      <c r="B1044" s="1044">
        <v>106</v>
      </c>
      <c r="C1044" s="1045" t="s">
        <v>1032</v>
      </c>
      <c r="D1044" s="1046" t="s">
        <v>1689</v>
      </c>
      <c r="E1044" s="1047" t="s">
        <v>326</v>
      </c>
      <c r="F1044" s="1046" t="s">
        <v>1689</v>
      </c>
      <c r="G1044" s="1048" t="s">
        <v>1033</v>
      </c>
      <c r="H1044" s="1049" t="s">
        <v>1136</v>
      </c>
      <c r="I1044" s="1050" t="str">
        <f>$I$5</f>
        <v>2-х этапный ЗЗП, без ПС</v>
      </c>
      <c r="J1044" s="1051">
        <f>IFERROR(VLOOKUP($D$1044,'ИСХОДНИК-даты-2х'!$D$10:$AI$139,2,0),"-")</f>
        <v>44436</v>
      </c>
      <c r="K1044" s="1078">
        <f>IFERROR(VLOOKUP($D$1044,'ИСХОДНИК-даты-2х'!$D$10:$AI$139,3,0),"-")</f>
        <v>44463</v>
      </c>
      <c r="L1044" s="970">
        <f>IFERROR(VLOOKUP($D$1044,'ИСХОДНИК-даты-2х'!$D$10:$AI$139,4,0),"-")</f>
        <v>44512</v>
      </c>
      <c r="M1044" s="911">
        <f>IFERROR(VLOOKUP($D$1044,'ИСХОДНИК-даты-2х'!$D$10:$AI$139,5,0),"-")</f>
        <v>44517</v>
      </c>
      <c r="N1044" s="911">
        <f>IFERROR(VLOOKUP($D$1044,'ИСХОДНИК-даты-2х'!$D$10:$AI$139,6,0),"-")</f>
        <v>44545</v>
      </c>
      <c r="O1044" s="911">
        <f>IFERROR(VLOOKUP($D$1044,'ИСХОДНИК-даты-2х'!$D$10:$AI$139,7,0),"-")</f>
        <v>44545</v>
      </c>
      <c r="P1044" s="911">
        <f>IFERROR(VLOOKUP($D$1044,'ИСХОДНИК-даты-2х'!$D$10:$AI$139,8,0),"-")</f>
        <v>44629</v>
      </c>
      <c r="Q1044" s="911">
        <f>IFERROR(VLOOKUP($D$1044,'ИСХОДНИК-даты-2х'!$D$10:$AI$139,9,0),"-")</f>
        <v>44659</v>
      </c>
      <c r="R1044" s="911">
        <f>IFERROR(VLOOKUP($D$1044,'ИСХОДНИК-даты-2х'!$D$10:$AI$139,10,0),"-")</f>
        <v>44659</v>
      </c>
      <c r="S1044" s="911">
        <f>IFERROR(VLOOKUP($D$1044,'ИСХОДНИК-даты-2х'!$D$10:$AI$139,11,0),"-")</f>
        <v>44658</v>
      </c>
      <c r="T1044" s="911">
        <f>IFERROR(VLOOKUP($D$1044,'ИСХОДНИК-даты-2х'!$D$10:$AI$139,12,0),"-")</f>
        <v>44658</v>
      </c>
      <c r="U1044" s="911">
        <f>IFERROR(VLOOKUP($D$1044,'ИСХОДНИК-даты-2х'!$D$10:$AI$139,13,0),"-")</f>
        <v>44679</v>
      </c>
      <c r="V1044" s="911">
        <f>IFERROR(VLOOKUP($D$1044,'ИСХОДНИК-даты-2х'!$D$10:$AI$139,14,0),"-")</f>
        <v>44686</v>
      </c>
      <c r="W1044" s="911">
        <f>IFERROR(VLOOKUP($D$1044,'ИСХОДНИК-даты-2х'!$D$10:$AI$139,15,0),"-")</f>
        <v>44691</v>
      </c>
      <c r="X1044" s="911">
        <f>IFERROR(VLOOKUP($D$1044,'ИСХОДНИК-даты-2х'!$D$10:$AI$139,16,0),"-")</f>
        <v>44694</v>
      </c>
      <c r="Y1044" s="1079">
        <f>IFERROR(VLOOKUP($D$1044,'ИСХОДНИК-даты-2х'!$D$10:$AI$139,17,0),"-")</f>
        <v>44719</v>
      </c>
      <c r="Z1044" s="1064">
        <v>44936</v>
      </c>
      <c r="AA1044" s="95"/>
    </row>
    <row r="1045" spans="1:27">
      <c r="A1045" s="1869"/>
      <c r="B1045" s="1055">
        <f>B$1044</f>
        <v>106</v>
      </c>
      <c r="C1045" s="1056" t="str">
        <f>C$1044</f>
        <v>У_К</v>
      </c>
      <c r="D1045" s="1057" t="s">
        <v>1689</v>
      </c>
      <c r="E1045" s="1058" t="s">
        <v>330</v>
      </c>
      <c r="F1045" s="1057" t="s">
        <v>1689</v>
      </c>
      <c r="G1045" s="1059" t="s">
        <v>1033</v>
      </c>
      <c r="H1045" s="1060" t="s">
        <v>1137</v>
      </c>
      <c r="I1045" s="1061"/>
      <c r="J1045" s="1062">
        <f t="shared" ref="J1045:Y1046" si="211">J$1044</f>
        <v>44436</v>
      </c>
      <c r="K1045" s="1062">
        <f t="shared" si="211"/>
        <v>44463</v>
      </c>
      <c r="L1045" s="1062">
        <f t="shared" si="211"/>
        <v>44512</v>
      </c>
      <c r="M1045" s="1062">
        <f t="shared" si="211"/>
        <v>44517</v>
      </c>
      <c r="N1045" s="1062">
        <f t="shared" si="211"/>
        <v>44545</v>
      </c>
      <c r="O1045" s="1062">
        <f t="shared" si="211"/>
        <v>44545</v>
      </c>
      <c r="P1045" s="1062">
        <f t="shared" si="211"/>
        <v>44629</v>
      </c>
      <c r="Q1045" s="1062">
        <f t="shared" si="211"/>
        <v>44659</v>
      </c>
      <c r="R1045" s="1062">
        <f t="shared" si="211"/>
        <v>44659</v>
      </c>
      <c r="S1045" s="1062">
        <f t="shared" si="211"/>
        <v>44658</v>
      </c>
      <c r="T1045" s="1062">
        <f t="shared" si="211"/>
        <v>44658</v>
      </c>
      <c r="U1045" s="1062">
        <f t="shared" si="211"/>
        <v>44679</v>
      </c>
      <c r="V1045" s="1062">
        <f t="shared" si="211"/>
        <v>44686</v>
      </c>
      <c r="W1045" s="1062">
        <f t="shared" si="211"/>
        <v>44691</v>
      </c>
      <c r="X1045" s="1062">
        <f t="shared" si="211"/>
        <v>44694</v>
      </c>
      <c r="Y1045" s="1063">
        <f t="shared" si="211"/>
        <v>44719</v>
      </c>
      <c r="Z1045" s="1107">
        <v>44856</v>
      </c>
      <c r="AA1045" s="95"/>
    </row>
    <row r="1046" spans="1:27">
      <c r="A1046" s="1869"/>
      <c r="B1046" s="1065">
        <f>B$1044</f>
        <v>106</v>
      </c>
      <c r="C1046" s="1066" t="str">
        <f>C$1044</f>
        <v>У_К</v>
      </c>
      <c r="D1046" s="1067" t="s">
        <v>1689</v>
      </c>
      <c r="E1046" s="1068" t="s">
        <v>328</v>
      </c>
      <c r="F1046" s="1067" t="s">
        <v>1689</v>
      </c>
      <c r="G1046" s="1069" t="s">
        <v>1033</v>
      </c>
      <c r="H1046" s="1070" t="s">
        <v>1138</v>
      </c>
      <c r="I1046" s="1071"/>
      <c r="J1046" s="1072">
        <f t="shared" si="211"/>
        <v>44436</v>
      </c>
      <c r="K1046" s="1072">
        <f t="shared" si="211"/>
        <v>44463</v>
      </c>
      <c r="L1046" s="1072">
        <f t="shared" si="211"/>
        <v>44512</v>
      </c>
      <c r="M1046" s="1072">
        <f t="shared" si="211"/>
        <v>44517</v>
      </c>
      <c r="N1046" s="1072">
        <f t="shared" si="211"/>
        <v>44545</v>
      </c>
      <c r="O1046" s="1072">
        <f t="shared" si="211"/>
        <v>44545</v>
      </c>
      <c r="P1046" s="1072">
        <f t="shared" si="211"/>
        <v>44629</v>
      </c>
      <c r="Q1046" s="1072">
        <f t="shared" si="211"/>
        <v>44659</v>
      </c>
      <c r="R1046" s="1072">
        <f t="shared" si="211"/>
        <v>44659</v>
      </c>
      <c r="S1046" s="1072">
        <f t="shared" si="211"/>
        <v>44658</v>
      </c>
      <c r="T1046" s="1072">
        <f t="shared" si="211"/>
        <v>44658</v>
      </c>
      <c r="U1046" s="1072">
        <f t="shared" si="211"/>
        <v>44679</v>
      </c>
      <c r="V1046" s="1072">
        <f t="shared" si="211"/>
        <v>44686</v>
      </c>
      <c r="W1046" s="1072">
        <f t="shared" si="211"/>
        <v>44691</v>
      </c>
      <c r="X1046" s="1072">
        <f t="shared" si="211"/>
        <v>44694</v>
      </c>
      <c r="Y1046" s="1073">
        <f t="shared" si="211"/>
        <v>44719</v>
      </c>
      <c r="Z1046" s="1107">
        <v>45204</v>
      </c>
      <c r="AA1046" s="95"/>
    </row>
    <row r="1047" spans="1:27" ht="37.5">
      <c r="A1047" s="1869">
        <f>A1044+1</f>
        <v>103</v>
      </c>
      <c r="B1047" s="1044">
        <v>107</v>
      </c>
      <c r="C1047" s="1045" t="s">
        <v>1032</v>
      </c>
      <c r="D1047" s="1046" t="s">
        <v>1690</v>
      </c>
      <c r="E1047" s="1047" t="s">
        <v>489</v>
      </c>
      <c r="F1047" s="1046" t="s">
        <v>1690</v>
      </c>
      <c r="G1047" s="1048" t="s">
        <v>1033</v>
      </c>
      <c r="H1047" s="1049" t="s">
        <v>1139</v>
      </c>
      <c r="I1047" s="1050" t="str">
        <f>$I$5</f>
        <v>2-х этапный ЗЗП, без ПС</v>
      </c>
      <c r="J1047" s="1051">
        <f>IFERROR(VLOOKUP($D$1047,'ИСХОДНИК-даты-2х'!$D$10:$AI$139,2,0),"-")</f>
        <v>44629</v>
      </c>
      <c r="K1047" s="1078">
        <f>IFERROR(VLOOKUP($D$1047,'ИСХОДНИК-даты-2х'!$D$10:$AI$139,3,0),"-")</f>
        <v>44657</v>
      </c>
      <c r="L1047" s="970">
        <f>IFERROR(VLOOKUP($D$1047,'ИСХОДНИК-даты-2х'!$D$10:$AI$139,4,0),"-")</f>
        <v>44706</v>
      </c>
      <c r="M1047" s="911">
        <f>IFERROR(VLOOKUP($D$1047,'ИСХОДНИК-даты-2х'!$D$10:$AI$139,5,0),"-")</f>
        <v>44711</v>
      </c>
      <c r="N1047" s="911">
        <f>IFERROR(VLOOKUP($D$1047,'ИСХОДНИК-даты-2х'!$D$10:$AI$139,6,0),"-")</f>
        <v>44739</v>
      </c>
      <c r="O1047" s="911">
        <f>IFERROR(VLOOKUP($D$1047,'ИСХОДНИК-даты-2х'!$D$10:$AI$139,7,0),"-")</f>
        <v>44739</v>
      </c>
      <c r="P1047" s="911">
        <f>IFERROR(VLOOKUP($D$1047,'ИСХОДНИК-даты-2х'!$D$10:$AI$139,8,0),"-")</f>
        <v>44823</v>
      </c>
      <c r="Q1047" s="911">
        <f>IFERROR(VLOOKUP($D$1047,'ИСХОДНИК-даты-2х'!$D$10:$AI$139,9,0),"-")</f>
        <v>44853</v>
      </c>
      <c r="R1047" s="911">
        <f>IFERROR(VLOOKUP($D$1047,'ИСХОДНИК-даты-2х'!$D$10:$AI$139,10,0),"-")</f>
        <v>44853</v>
      </c>
      <c r="S1047" s="911">
        <f>IFERROR(VLOOKUP($D$1047,'ИСХОДНИК-даты-2х'!$D$10:$AI$139,11,0),"-")</f>
        <v>44852</v>
      </c>
      <c r="T1047" s="911">
        <f>IFERROR(VLOOKUP($D$1047,'ИСХОДНИК-даты-2х'!$D$10:$AI$139,12,0),"-")</f>
        <v>44852</v>
      </c>
      <c r="U1047" s="911">
        <f>IFERROR(VLOOKUP($D$1047,'ИСХОДНИК-даты-2х'!$D$10:$AI$139,13,0),"-")</f>
        <v>44873</v>
      </c>
      <c r="V1047" s="911">
        <f>IFERROR(VLOOKUP($D$1047,'ИСХОДНИК-даты-2х'!$D$10:$AI$139,14,0),"-")</f>
        <v>44880</v>
      </c>
      <c r="W1047" s="911">
        <f>IFERROR(VLOOKUP($D$1047,'ИСХОДНИК-даты-2х'!$D$10:$AI$139,15,0),"-")</f>
        <v>44883</v>
      </c>
      <c r="X1047" s="911">
        <f>IFERROR(VLOOKUP($D$1047,'ИСХОДНИК-даты-2х'!$D$10:$AI$139,16,0),"-")</f>
        <v>44888</v>
      </c>
      <c r="Y1047" s="1079">
        <f>IFERROR(VLOOKUP($D$1047,'ИСХОДНИК-даты-2х'!$D$10:$AI$139,17,0),"-")</f>
        <v>44913</v>
      </c>
      <c r="Z1047" s="1107">
        <v>44842</v>
      </c>
      <c r="AA1047" s="95"/>
    </row>
    <row r="1048" spans="1:27" ht="37.5">
      <c r="A1048" s="1869"/>
      <c r="B1048" s="1055">
        <f t="shared" ref="B1048:C1050" si="212">B$1047</f>
        <v>107</v>
      </c>
      <c r="C1048" s="1056" t="str">
        <f t="shared" si="212"/>
        <v>У_К</v>
      </c>
      <c r="D1048" s="1057" t="s">
        <v>1690</v>
      </c>
      <c r="E1048" s="1058" t="s">
        <v>491</v>
      </c>
      <c r="F1048" s="1057" t="s">
        <v>1690</v>
      </c>
      <c r="G1048" s="1059" t="s">
        <v>1033</v>
      </c>
      <c r="H1048" s="1060" t="s">
        <v>1140</v>
      </c>
      <c r="I1048" s="1061"/>
      <c r="J1048" s="1062">
        <f t="shared" ref="J1048:Y1050" si="213">J$1047</f>
        <v>44629</v>
      </c>
      <c r="K1048" s="1062">
        <f t="shared" si="213"/>
        <v>44657</v>
      </c>
      <c r="L1048" s="1062">
        <f t="shared" si="213"/>
        <v>44706</v>
      </c>
      <c r="M1048" s="1062">
        <f t="shared" si="213"/>
        <v>44711</v>
      </c>
      <c r="N1048" s="1062">
        <f t="shared" si="213"/>
        <v>44739</v>
      </c>
      <c r="O1048" s="1062">
        <f t="shared" si="213"/>
        <v>44739</v>
      </c>
      <c r="P1048" s="1062">
        <f t="shared" si="213"/>
        <v>44823</v>
      </c>
      <c r="Q1048" s="1062">
        <f t="shared" si="213"/>
        <v>44853</v>
      </c>
      <c r="R1048" s="1062">
        <f t="shared" si="213"/>
        <v>44853</v>
      </c>
      <c r="S1048" s="1062">
        <f t="shared" si="213"/>
        <v>44852</v>
      </c>
      <c r="T1048" s="1062">
        <f t="shared" si="213"/>
        <v>44852</v>
      </c>
      <c r="U1048" s="1062">
        <f t="shared" si="213"/>
        <v>44873</v>
      </c>
      <c r="V1048" s="1062">
        <f t="shared" si="213"/>
        <v>44880</v>
      </c>
      <c r="W1048" s="1062">
        <f t="shared" si="213"/>
        <v>44883</v>
      </c>
      <c r="X1048" s="1062">
        <f t="shared" si="213"/>
        <v>44888</v>
      </c>
      <c r="Y1048" s="1063">
        <f t="shared" si="213"/>
        <v>44913</v>
      </c>
      <c r="Z1048" s="1107">
        <v>44782</v>
      </c>
      <c r="AA1048" s="95"/>
    </row>
    <row r="1049" spans="1:27" ht="37.5">
      <c r="A1049" s="1869"/>
      <c r="B1049" s="1055">
        <f t="shared" si="212"/>
        <v>107</v>
      </c>
      <c r="C1049" s="1056" t="str">
        <f t="shared" si="212"/>
        <v>У_К</v>
      </c>
      <c r="D1049" s="1057" t="s">
        <v>1690</v>
      </c>
      <c r="E1049" s="1058" t="s">
        <v>493</v>
      </c>
      <c r="F1049" s="1057" t="s">
        <v>1690</v>
      </c>
      <c r="G1049" s="1059" t="s">
        <v>1033</v>
      </c>
      <c r="H1049" s="1060" t="s">
        <v>1141</v>
      </c>
      <c r="I1049" s="1061"/>
      <c r="J1049" s="1062">
        <f t="shared" si="213"/>
        <v>44629</v>
      </c>
      <c r="K1049" s="1062">
        <f t="shared" si="213"/>
        <v>44657</v>
      </c>
      <c r="L1049" s="1062">
        <f t="shared" si="213"/>
        <v>44706</v>
      </c>
      <c r="M1049" s="1062">
        <f t="shared" si="213"/>
        <v>44711</v>
      </c>
      <c r="N1049" s="1062">
        <f t="shared" si="213"/>
        <v>44739</v>
      </c>
      <c r="O1049" s="1062">
        <f t="shared" si="213"/>
        <v>44739</v>
      </c>
      <c r="P1049" s="1062">
        <f t="shared" si="213"/>
        <v>44823</v>
      </c>
      <c r="Q1049" s="1062">
        <f t="shared" si="213"/>
        <v>44853</v>
      </c>
      <c r="R1049" s="1062">
        <f t="shared" si="213"/>
        <v>44853</v>
      </c>
      <c r="S1049" s="1062">
        <f t="shared" si="213"/>
        <v>44852</v>
      </c>
      <c r="T1049" s="1062">
        <f t="shared" si="213"/>
        <v>44852</v>
      </c>
      <c r="U1049" s="1062">
        <f t="shared" si="213"/>
        <v>44873</v>
      </c>
      <c r="V1049" s="1062">
        <f t="shared" si="213"/>
        <v>44880</v>
      </c>
      <c r="W1049" s="1062">
        <f t="shared" si="213"/>
        <v>44883</v>
      </c>
      <c r="X1049" s="1062">
        <f t="shared" si="213"/>
        <v>44888</v>
      </c>
      <c r="Y1049" s="1063">
        <f t="shared" si="213"/>
        <v>44913</v>
      </c>
      <c r="Z1049" s="1107">
        <v>44842</v>
      </c>
      <c r="AA1049" s="95"/>
    </row>
    <row r="1050" spans="1:27" ht="37.5">
      <c r="A1050" s="1869"/>
      <c r="B1050" s="1065">
        <f t="shared" si="212"/>
        <v>107</v>
      </c>
      <c r="C1050" s="1066" t="str">
        <f t="shared" si="212"/>
        <v>У_К</v>
      </c>
      <c r="D1050" s="1067" t="s">
        <v>1690</v>
      </c>
      <c r="E1050" s="1068" t="s">
        <v>487</v>
      </c>
      <c r="F1050" s="1067" t="s">
        <v>1690</v>
      </c>
      <c r="G1050" s="1069" t="s">
        <v>1033</v>
      </c>
      <c r="H1050" s="1070" t="s">
        <v>1142</v>
      </c>
      <c r="I1050" s="1071"/>
      <c r="J1050" s="1072">
        <f t="shared" si="213"/>
        <v>44629</v>
      </c>
      <c r="K1050" s="1072">
        <f t="shared" si="213"/>
        <v>44657</v>
      </c>
      <c r="L1050" s="1072">
        <f t="shared" si="213"/>
        <v>44706</v>
      </c>
      <c r="M1050" s="1072">
        <f t="shared" si="213"/>
        <v>44711</v>
      </c>
      <c r="N1050" s="1072">
        <f t="shared" si="213"/>
        <v>44739</v>
      </c>
      <c r="O1050" s="1072">
        <f t="shared" si="213"/>
        <v>44739</v>
      </c>
      <c r="P1050" s="1072">
        <f t="shared" si="213"/>
        <v>44823</v>
      </c>
      <c r="Q1050" s="1072">
        <f t="shared" si="213"/>
        <v>44853</v>
      </c>
      <c r="R1050" s="1072">
        <f t="shared" si="213"/>
        <v>44853</v>
      </c>
      <c r="S1050" s="1072">
        <f t="shared" si="213"/>
        <v>44852</v>
      </c>
      <c r="T1050" s="1072">
        <f t="shared" si="213"/>
        <v>44852</v>
      </c>
      <c r="U1050" s="1072">
        <f t="shared" si="213"/>
        <v>44873</v>
      </c>
      <c r="V1050" s="1072">
        <f t="shared" si="213"/>
        <v>44880</v>
      </c>
      <c r="W1050" s="1072">
        <f t="shared" si="213"/>
        <v>44883</v>
      </c>
      <c r="X1050" s="1072">
        <f t="shared" si="213"/>
        <v>44888</v>
      </c>
      <c r="Y1050" s="1073">
        <f t="shared" si="213"/>
        <v>44913</v>
      </c>
      <c r="Z1050" s="1107">
        <v>44842</v>
      </c>
      <c r="AA1050" s="95"/>
    </row>
    <row r="1051" spans="1:27" ht="37.5">
      <c r="A1051" s="1869">
        <f>A1047+1</f>
        <v>104</v>
      </c>
      <c r="B1051" s="1044">
        <v>108</v>
      </c>
      <c r="C1051" s="1045" t="s">
        <v>1032</v>
      </c>
      <c r="D1051" s="1046" t="s">
        <v>1692</v>
      </c>
      <c r="E1051" s="1047" t="s">
        <v>608</v>
      </c>
      <c r="F1051" s="1046" t="s">
        <v>1692</v>
      </c>
      <c r="G1051" s="1048" t="s">
        <v>1033</v>
      </c>
      <c r="H1051" s="1049" t="s">
        <v>1143</v>
      </c>
      <c r="I1051" s="1050" t="str">
        <f>$I$5</f>
        <v>2-х этапный ЗЗП, без ПС</v>
      </c>
      <c r="J1051" s="1051">
        <f>IFERROR(VLOOKUP($D$1051,'ИСХОДНИК-даты-2х'!$D$10:$AI$139,2,0),"-")</f>
        <v>44384</v>
      </c>
      <c r="K1051" s="1078">
        <f>IFERROR(VLOOKUP($D$1051,'ИСХОДНИК-даты-2х'!$D$10:$AI$139,3,0),"-")</f>
        <v>44412</v>
      </c>
      <c r="L1051" s="970">
        <f>IFERROR(VLOOKUP($D$1051,'ИСХОДНИК-даты-2х'!$D$10:$AI$139,4,0),"-")</f>
        <v>44461</v>
      </c>
      <c r="M1051" s="911">
        <f>IFERROR(VLOOKUP($D$1051,'ИСХОДНИК-даты-2х'!$D$10:$AI$139,5,0),"-")</f>
        <v>44466</v>
      </c>
      <c r="N1051" s="911">
        <f>IFERROR(VLOOKUP($D$1051,'ИСХОДНИК-даты-2х'!$D$10:$AI$139,6,0),"-")</f>
        <v>44494</v>
      </c>
      <c r="O1051" s="911">
        <f>IFERROR(VLOOKUP($D$1051,'ИСХОДНИК-даты-2х'!$D$10:$AI$139,7,0),"-")</f>
        <v>44494</v>
      </c>
      <c r="P1051" s="911">
        <f>IFERROR(VLOOKUP($D$1051,'ИСХОДНИК-даты-2х'!$D$10:$AI$139,8,0),"-")</f>
        <v>44578</v>
      </c>
      <c r="Q1051" s="911">
        <f>IFERROR(VLOOKUP($D$1051,'ИСХОДНИК-даты-2х'!$D$10:$AI$139,9,0),"-")</f>
        <v>44608</v>
      </c>
      <c r="R1051" s="911">
        <f>IFERROR(VLOOKUP($D$1051,'ИСХОДНИК-даты-2х'!$D$10:$AI$139,10,0),"-")</f>
        <v>44608</v>
      </c>
      <c r="S1051" s="911">
        <f>IFERROR(VLOOKUP($D$1051,'ИСХОДНИК-даты-2х'!$D$10:$AI$139,11,0),"-")</f>
        <v>44607</v>
      </c>
      <c r="T1051" s="911">
        <f>IFERROR(VLOOKUP($D$1051,'ИСХОДНИК-даты-2х'!$D$10:$AI$139,12,0),"-")</f>
        <v>44607</v>
      </c>
      <c r="U1051" s="911">
        <f>IFERROR(VLOOKUP($D$1051,'ИСХОДНИК-даты-2х'!$D$10:$AI$139,13,0),"-")</f>
        <v>44628</v>
      </c>
      <c r="V1051" s="911">
        <f>IFERROR(VLOOKUP($D$1051,'ИСХОДНИК-даты-2х'!$D$10:$AI$139,14,0),"-")</f>
        <v>44635</v>
      </c>
      <c r="W1051" s="911">
        <f>IFERROR(VLOOKUP($D$1051,'ИСХОДНИК-даты-2х'!$D$10:$AI$139,15,0),"-")</f>
        <v>44638</v>
      </c>
      <c r="X1051" s="911">
        <f>IFERROR(VLOOKUP($D$1051,'ИСХОДНИК-даты-2х'!$D$10:$AI$139,16,0),"-")</f>
        <v>44643</v>
      </c>
      <c r="Y1051" s="1079">
        <f>IFERROR(VLOOKUP($D$1051,'ИСХОДНИК-даты-2х'!$D$10:$AI$139,17,0),"-")</f>
        <v>44668</v>
      </c>
      <c r="Z1051" s="1107">
        <v>44881</v>
      </c>
      <c r="AA1051" s="95"/>
    </row>
    <row r="1052" spans="1:27" ht="37.5">
      <c r="A1052" s="1869"/>
      <c r="B1052" s="1055">
        <f>B$1051</f>
        <v>108</v>
      </c>
      <c r="C1052" s="1056" t="str">
        <f>C$1051</f>
        <v>У_К</v>
      </c>
      <c r="D1052" s="1057" t="s">
        <v>1692</v>
      </c>
      <c r="E1052" s="1058" t="s">
        <v>610</v>
      </c>
      <c r="F1052" s="1057" t="s">
        <v>1692</v>
      </c>
      <c r="G1052" s="1059" t="s">
        <v>1033</v>
      </c>
      <c r="H1052" s="1060" t="s">
        <v>1144</v>
      </c>
      <c r="I1052" s="1061"/>
      <c r="J1052" s="1062">
        <f t="shared" ref="J1052:Y1053" si="214">J$1051</f>
        <v>44384</v>
      </c>
      <c r="K1052" s="1062">
        <f t="shared" si="214"/>
        <v>44412</v>
      </c>
      <c r="L1052" s="1062">
        <f t="shared" si="214"/>
        <v>44461</v>
      </c>
      <c r="M1052" s="1062">
        <f t="shared" si="214"/>
        <v>44466</v>
      </c>
      <c r="N1052" s="1062">
        <f t="shared" si="214"/>
        <v>44494</v>
      </c>
      <c r="O1052" s="1062">
        <f t="shared" si="214"/>
        <v>44494</v>
      </c>
      <c r="P1052" s="1062">
        <f t="shared" si="214"/>
        <v>44578</v>
      </c>
      <c r="Q1052" s="1062">
        <f t="shared" si="214"/>
        <v>44608</v>
      </c>
      <c r="R1052" s="1062">
        <f t="shared" si="214"/>
        <v>44608</v>
      </c>
      <c r="S1052" s="1062">
        <f t="shared" si="214"/>
        <v>44607</v>
      </c>
      <c r="T1052" s="1062">
        <f t="shared" si="214"/>
        <v>44607</v>
      </c>
      <c r="U1052" s="1062">
        <f t="shared" si="214"/>
        <v>44628</v>
      </c>
      <c r="V1052" s="1062">
        <f t="shared" si="214"/>
        <v>44635</v>
      </c>
      <c r="W1052" s="1062">
        <f t="shared" si="214"/>
        <v>44638</v>
      </c>
      <c r="X1052" s="1062">
        <f t="shared" si="214"/>
        <v>44643</v>
      </c>
      <c r="Y1052" s="1063">
        <f t="shared" si="214"/>
        <v>44668</v>
      </c>
      <c r="Z1052" s="1107">
        <v>45224</v>
      </c>
      <c r="AA1052" s="95"/>
    </row>
    <row r="1053" spans="1:27" ht="37.5">
      <c r="A1053" s="1869"/>
      <c r="B1053" s="1065">
        <f>B$1051</f>
        <v>108</v>
      </c>
      <c r="C1053" s="1066" t="str">
        <f>C$1051</f>
        <v>У_К</v>
      </c>
      <c r="D1053" s="1067" t="s">
        <v>1692</v>
      </c>
      <c r="E1053" s="1068" t="s">
        <v>382</v>
      </c>
      <c r="F1053" s="1067" t="s">
        <v>1692</v>
      </c>
      <c r="G1053" s="1069" t="s">
        <v>1033</v>
      </c>
      <c r="H1053" s="1070" t="s">
        <v>1145</v>
      </c>
      <c r="I1053" s="1071"/>
      <c r="J1053" s="1072">
        <f t="shared" si="214"/>
        <v>44384</v>
      </c>
      <c r="K1053" s="1072">
        <f t="shared" si="214"/>
        <v>44412</v>
      </c>
      <c r="L1053" s="1072">
        <f t="shared" si="214"/>
        <v>44461</v>
      </c>
      <c r="M1053" s="1072">
        <f t="shared" si="214"/>
        <v>44466</v>
      </c>
      <c r="N1053" s="1072">
        <f t="shared" si="214"/>
        <v>44494</v>
      </c>
      <c r="O1053" s="1072">
        <f t="shared" si="214"/>
        <v>44494</v>
      </c>
      <c r="P1053" s="1072">
        <f t="shared" si="214"/>
        <v>44578</v>
      </c>
      <c r="Q1053" s="1072">
        <f t="shared" si="214"/>
        <v>44608</v>
      </c>
      <c r="R1053" s="1072">
        <f t="shared" si="214"/>
        <v>44608</v>
      </c>
      <c r="S1053" s="1072">
        <f t="shared" si="214"/>
        <v>44607</v>
      </c>
      <c r="T1053" s="1072">
        <f t="shared" si="214"/>
        <v>44607</v>
      </c>
      <c r="U1053" s="1072">
        <f t="shared" si="214"/>
        <v>44628</v>
      </c>
      <c r="V1053" s="1072">
        <f t="shared" si="214"/>
        <v>44635</v>
      </c>
      <c r="W1053" s="1072">
        <f t="shared" si="214"/>
        <v>44638</v>
      </c>
      <c r="X1053" s="1072">
        <f t="shared" si="214"/>
        <v>44643</v>
      </c>
      <c r="Y1053" s="1073">
        <f t="shared" si="214"/>
        <v>44668</v>
      </c>
      <c r="Z1053" s="1107">
        <v>44937</v>
      </c>
      <c r="AA1053" s="95"/>
    </row>
    <row r="1054" spans="1:27" ht="37.5">
      <c r="A1054" s="1869">
        <f>A1051+1</f>
        <v>105</v>
      </c>
      <c r="B1054" s="1044">
        <v>109</v>
      </c>
      <c r="C1054" s="1045" t="s">
        <v>1032</v>
      </c>
      <c r="D1054" s="1046" t="s">
        <v>1937</v>
      </c>
      <c r="E1054" s="1047" t="s">
        <v>312</v>
      </c>
      <c r="F1054" s="1046" t="s">
        <v>1937</v>
      </c>
      <c r="G1054" s="1048" t="s">
        <v>1033</v>
      </c>
      <c r="H1054" s="1049" t="s">
        <v>1146</v>
      </c>
      <c r="I1054" s="1050" t="str">
        <f>$I$5</f>
        <v>2-х этапный ЗЗП, без ПС</v>
      </c>
      <c r="J1054" s="1051">
        <f>IFERROR(VLOOKUP($D$1054,'ИСХОДНИК-даты-2х'!$D$10:$AI$139,2,0),"-")</f>
        <v>44281</v>
      </c>
      <c r="K1054" s="1078">
        <f>IFERROR(VLOOKUP($D$1054,'ИСХОДНИК-даты-2х'!$D$10:$AI$139,3,0),"-")</f>
        <v>44309</v>
      </c>
      <c r="L1054" s="970">
        <f>IFERROR(VLOOKUP($D$1054,'ИСХОДНИК-даты-2х'!$D$10:$AI$139,4,0),"-")</f>
        <v>44358</v>
      </c>
      <c r="M1054" s="911">
        <f>IFERROR(VLOOKUP($D$1054,'ИСХОДНИК-даты-2х'!$D$10:$AI$139,5,0),"-")</f>
        <v>44363</v>
      </c>
      <c r="N1054" s="911">
        <f>IFERROR(VLOOKUP($D$1054,'ИСХОДНИК-даты-2х'!$D$10:$AI$139,6,0),"-")</f>
        <v>44391</v>
      </c>
      <c r="O1054" s="911">
        <f>IFERROR(VLOOKUP($D$1054,'ИСХОДНИК-даты-2х'!$D$10:$AI$139,7,0),"-")</f>
        <v>44391</v>
      </c>
      <c r="P1054" s="911">
        <f>IFERROR(VLOOKUP($D$1054,'ИСХОДНИК-даты-2х'!$D$10:$AI$139,8,0),"-")</f>
        <v>44475</v>
      </c>
      <c r="Q1054" s="911">
        <f>IFERROR(VLOOKUP($D$1054,'ИСХОДНИК-даты-2х'!$D$10:$AI$139,9,0),"-")</f>
        <v>44505</v>
      </c>
      <c r="R1054" s="911">
        <f>IFERROR(VLOOKUP($D$1054,'ИСХОДНИК-даты-2х'!$D$10:$AI$139,10,0),"-")</f>
        <v>44505</v>
      </c>
      <c r="S1054" s="911">
        <f>IFERROR(VLOOKUP($D$1054,'ИСХОДНИК-даты-2х'!$D$10:$AI$139,11,0),"-")</f>
        <v>44504</v>
      </c>
      <c r="T1054" s="911">
        <f>IFERROR(VLOOKUP($D$1054,'ИСХОДНИК-даты-2х'!$D$10:$AI$139,12,0),"-")</f>
        <v>44504</v>
      </c>
      <c r="U1054" s="911">
        <f>IFERROR(VLOOKUP($D$1054,'ИСХОДНИК-даты-2х'!$D$10:$AI$139,13,0),"-")</f>
        <v>44525</v>
      </c>
      <c r="V1054" s="911">
        <f>IFERROR(VLOOKUP($D$1054,'ИСХОДНИК-даты-2х'!$D$10:$AI$139,14,0),"-")</f>
        <v>44532</v>
      </c>
      <c r="W1054" s="911">
        <f>IFERROR(VLOOKUP($D$1054,'ИСХОДНИК-даты-2х'!$D$10:$AI$139,15,0),"-")</f>
        <v>44537</v>
      </c>
      <c r="X1054" s="911">
        <f>IFERROR(VLOOKUP($D$1054,'ИСХОДНИК-даты-2х'!$D$10:$AI$139,16,0),"-")</f>
        <v>44540</v>
      </c>
      <c r="Y1054" s="1079">
        <f>IFERROR(VLOOKUP($D$1054,'ИСХОДНИК-даты-2х'!$D$10:$AI$139,17,0),"-")</f>
        <v>44565</v>
      </c>
      <c r="Z1054" s="1064">
        <v>44976</v>
      </c>
      <c r="AA1054" s="95"/>
    </row>
    <row r="1055" spans="1:27" ht="37.5">
      <c r="A1055" s="1869"/>
      <c r="B1055" s="1055">
        <f t="shared" ref="B1055:C1062" si="215">B$1054</f>
        <v>109</v>
      </c>
      <c r="C1055" s="1056" t="str">
        <f t="shared" si="215"/>
        <v>У_К</v>
      </c>
      <c r="D1055" s="1057" t="s">
        <v>1937</v>
      </c>
      <c r="E1055" s="1058" t="s">
        <v>302</v>
      </c>
      <c r="F1055" s="1057" t="s">
        <v>1937</v>
      </c>
      <c r="G1055" s="1059" t="s">
        <v>1033</v>
      </c>
      <c r="H1055" s="1060" t="s">
        <v>1691</v>
      </c>
      <c r="I1055" s="1061"/>
      <c r="J1055" s="1062">
        <f t="shared" ref="J1055:Y1062" si="216">J$1054</f>
        <v>44281</v>
      </c>
      <c r="K1055" s="1062">
        <f t="shared" si="216"/>
        <v>44309</v>
      </c>
      <c r="L1055" s="1062">
        <f t="shared" si="216"/>
        <v>44358</v>
      </c>
      <c r="M1055" s="1062">
        <f t="shared" si="216"/>
        <v>44363</v>
      </c>
      <c r="N1055" s="1062">
        <f t="shared" si="216"/>
        <v>44391</v>
      </c>
      <c r="O1055" s="1062">
        <f t="shared" si="216"/>
        <v>44391</v>
      </c>
      <c r="P1055" s="1062">
        <f t="shared" si="216"/>
        <v>44475</v>
      </c>
      <c r="Q1055" s="1062">
        <f t="shared" si="216"/>
        <v>44505</v>
      </c>
      <c r="R1055" s="1062">
        <f t="shared" si="216"/>
        <v>44505</v>
      </c>
      <c r="S1055" s="1062">
        <f t="shared" si="216"/>
        <v>44504</v>
      </c>
      <c r="T1055" s="1062">
        <f t="shared" si="216"/>
        <v>44504</v>
      </c>
      <c r="U1055" s="1062">
        <f t="shared" si="216"/>
        <v>44525</v>
      </c>
      <c r="V1055" s="1062">
        <f t="shared" si="216"/>
        <v>44532</v>
      </c>
      <c r="W1055" s="1062">
        <f t="shared" si="216"/>
        <v>44537</v>
      </c>
      <c r="X1055" s="1062">
        <f t="shared" si="216"/>
        <v>44540</v>
      </c>
      <c r="Y1055" s="1063">
        <f t="shared" si="216"/>
        <v>44565</v>
      </c>
      <c r="Z1055" s="1064">
        <v>44828</v>
      </c>
      <c r="AA1055" s="95"/>
    </row>
    <row r="1056" spans="1:27" ht="37.5">
      <c r="A1056" s="1869"/>
      <c r="B1056" s="1055">
        <f t="shared" si="215"/>
        <v>109</v>
      </c>
      <c r="C1056" s="1056" t="str">
        <f t="shared" si="215"/>
        <v>У_К</v>
      </c>
      <c r="D1056" s="1057" t="s">
        <v>1937</v>
      </c>
      <c r="E1056" s="1058" t="s">
        <v>304</v>
      </c>
      <c r="F1056" s="1057" t="s">
        <v>1937</v>
      </c>
      <c r="G1056" s="1059" t="s">
        <v>1033</v>
      </c>
      <c r="H1056" s="1060" t="s">
        <v>1691</v>
      </c>
      <c r="I1056" s="1061"/>
      <c r="J1056" s="1062">
        <f t="shared" si="216"/>
        <v>44281</v>
      </c>
      <c r="K1056" s="1062">
        <f t="shared" si="216"/>
        <v>44309</v>
      </c>
      <c r="L1056" s="1062">
        <f t="shared" si="216"/>
        <v>44358</v>
      </c>
      <c r="M1056" s="1062">
        <f t="shared" si="216"/>
        <v>44363</v>
      </c>
      <c r="N1056" s="1062">
        <f t="shared" si="216"/>
        <v>44391</v>
      </c>
      <c r="O1056" s="1062">
        <f t="shared" si="216"/>
        <v>44391</v>
      </c>
      <c r="P1056" s="1062">
        <f t="shared" si="216"/>
        <v>44475</v>
      </c>
      <c r="Q1056" s="1062">
        <f t="shared" si="216"/>
        <v>44505</v>
      </c>
      <c r="R1056" s="1062">
        <f t="shared" si="216"/>
        <v>44505</v>
      </c>
      <c r="S1056" s="1062">
        <f t="shared" si="216"/>
        <v>44504</v>
      </c>
      <c r="T1056" s="1062">
        <f t="shared" si="216"/>
        <v>44504</v>
      </c>
      <c r="U1056" s="1062">
        <f t="shared" si="216"/>
        <v>44525</v>
      </c>
      <c r="V1056" s="1062">
        <f t="shared" si="216"/>
        <v>44532</v>
      </c>
      <c r="W1056" s="1062">
        <f t="shared" si="216"/>
        <v>44537</v>
      </c>
      <c r="X1056" s="1062">
        <f t="shared" si="216"/>
        <v>44540</v>
      </c>
      <c r="Y1056" s="1063">
        <f t="shared" si="216"/>
        <v>44565</v>
      </c>
      <c r="Z1056" s="1064">
        <v>44828</v>
      </c>
      <c r="AA1056" s="95"/>
    </row>
    <row r="1057" spans="1:27" ht="37.5">
      <c r="A1057" s="1869"/>
      <c r="B1057" s="1055">
        <f t="shared" si="215"/>
        <v>109</v>
      </c>
      <c r="C1057" s="1056" t="str">
        <f t="shared" si="215"/>
        <v>У_К</v>
      </c>
      <c r="D1057" s="1057" t="s">
        <v>1937</v>
      </c>
      <c r="E1057" s="1058" t="s">
        <v>314</v>
      </c>
      <c r="F1057" s="1057" t="s">
        <v>1937</v>
      </c>
      <c r="G1057" s="1059" t="s">
        <v>1033</v>
      </c>
      <c r="H1057" s="1060" t="s">
        <v>1149</v>
      </c>
      <c r="I1057" s="1061"/>
      <c r="J1057" s="1062">
        <f t="shared" si="216"/>
        <v>44281</v>
      </c>
      <c r="K1057" s="1062">
        <f t="shared" si="216"/>
        <v>44309</v>
      </c>
      <c r="L1057" s="1062">
        <f t="shared" si="216"/>
        <v>44358</v>
      </c>
      <c r="M1057" s="1062">
        <f t="shared" si="216"/>
        <v>44363</v>
      </c>
      <c r="N1057" s="1062">
        <f t="shared" si="216"/>
        <v>44391</v>
      </c>
      <c r="O1057" s="1062">
        <f t="shared" si="216"/>
        <v>44391</v>
      </c>
      <c r="P1057" s="1062">
        <f t="shared" si="216"/>
        <v>44475</v>
      </c>
      <c r="Q1057" s="1062">
        <f t="shared" si="216"/>
        <v>44505</v>
      </c>
      <c r="R1057" s="1062">
        <f t="shared" si="216"/>
        <v>44505</v>
      </c>
      <c r="S1057" s="1062">
        <f t="shared" si="216"/>
        <v>44504</v>
      </c>
      <c r="T1057" s="1062">
        <f t="shared" si="216"/>
        <v>44504</v>
      </c>
      <c r="U1057" s="1062">
        <f t="shared" si="216"/>
        <v>44525</v>
      </c>
      <c r="V1057" s="1062">
        <f t="shared" si="216"/>
        <v>44532</v>
      </c>
      <c r="W1057" s="1062">
        <f t="shared" si="216"/>
        <v>44537</v>
      </c>
      <c r="X1057" s="1062">
        <f t="shared" si="216"/>
        <v>44540</v>
      </c>
      <c r="Y1057" s="1063">
        <f t="shared" si="216"/>
        <v>44565</v>
      </c>
      <c r="Z1057" s="1064">
        <v>44828</v>
      </c>
      <c r="AA1057" s="95"/>
    </row>
    <row r="1058" spans="1:27" ht="37.5">
      <c r="A1058" s="1869"/>
      <c r="B1058" s="1055">
        <f t="shared" si="215"/>
        <v>109</v>
      </c>
      <c r="C1058" s="1056" t="str">
        <f t="shared" si="215"/>
        <v>У_К</v>
      </c>
      <c r="D1058" s="1057" t="s">
        <v>1937</v>
      </c>
      <c r="E1058" s="1058" t="s">
        <v>316</v>
      </c>
      <c r="F1058" s="1057" t="s">
        <v>1937</v>
      </c>
      <c r="G1058" s="1059" t="s">
        <v>1033</v>
      </c>
      <c r="H1058" s="1060" t="s">
        <v>1149</v>
      </c>
      <c r="I1058" s="1061"/>
      <c r="J1058" s="1062">
        <f t="shared" si="216"/>
        <v>44281</v>
      </c>
      <c r="K1058" s="1062">
        <f t="shared" si="216"/>
        <v>44309</v>
      </c>
      <c r="L1058" s="1062">
        <f t="shared" si="216"/>
        <v>44358</v>
      </c>
      <c r="M1058" s="1062">
        <f t="shared" si="216"/>
        <v>44363</v>
      </c>
      <c r="N1058" s="1062">
        <f t="shared" si="216"/>
        <v>44391</v>
      </c>
      <c r="O1058" s="1062">
        <f t="shared" si="216"/>
        <v>44391</v>
      </c>
      <c r="P1058" s="1062">
        <f t="shared" si="216"/>
        <v>44475</v>
      </c>
      <c r="Q1058" s="1062">
        <f t="shared" si="216"/>
        <v>44505</v>
      </c>
      <c r="R1058" s="1062">
        <f t="shared" si="216"/>
        <v>44505</v>
      </c>
      <c r="S1058" s="1062">
        <f t="shared" si="216"/>
        <v>44504</v>
      </c>
      <c r="T1058" s="1062">
        <f t="shared" si="216"/>
        <v>44504</v>
      </c>
      <c r="U1058" s="1062">
        <f t="shared" si="216"/>
        <v>44525</v>
      </c>
      <c r="V1058" s="1062">
        <f t="shared" si="216"/>
        <v>44532</v>
      </c>
      <c r="W1058" s="1062">
        <f t="shared" si="216"/>
        <v>44537</v>
      </c>
      <c r="X1058" s="1062">
        <f t="shared" si="216"/>
        <v>44540</v>
      </c>
      <c r="Y1058" s="1063">
        <f t="shared" si="216"/>
        <v>44565</v>
      </c>
      <c r="Z1058" s="1064">
        <v>44828</v>
      </c>
      <c r="AA1058" s="95"/>
    </row>
    <row r="1059" spans="1:27" ht="37.5">
      <c r="A1059" s="1869"/>
      <c r="B1059" s="1055">
        <f t="shared" si="215"/>
        <v>109</v>
      </c>
      <c r="C1059" s="1056" t="str">
        <f t="shared" si="215"/>
        <v>У_К</v>
      </c>
      <c r="D1059" s="1057" t="s">
        <v>1937</v>
      </c>
      <c r="E1059" s="1058" t="s">
        <v>308</v>
      </c>
      <c r="F1059" s="1057" t="s">
        <v>1937</v>
      </c>
      <c r="G1059" s="1059" t="s">
        <v>1033</v>
      </c>
      <c r="H1059" s="1060" t="s">
        <v>1150</v>
      </c>
      <c r="I1059" s="1061"/>
      <c r="J1059" s="1062">
        <f t="shared" si="216"/>
        <v>44281</v>
      </c>
      <c r="K1059" s="1062">
        <f t="shared" si="216"/>
        <v>44309</v>
      </c>
      <c r="L1059" s="1062">
        <f t="shared" si="216"/>
        <v>44358</v>
      </c>
      <c r="M1059" s="1062">
        <f t="shared" si="216"/>
        <v>44363</v>
      </c>
      <c r="N1059" s="1062">
        <f t="shared" si="216"/>
        <v>44391</v>
      </c>
      <c r="O1059" s="1062">
        <f t="shared" si="216"/>
        <v>44391</v>
      </c>
      <c r="P1059" s="1062">
        <f t="shared" si="216"/>
        <v>44475</v>
      </c>
      <c r="Q1059" s="1062">
        <f t="shared" si="216"/>
        <v>44505</v>
      </c>
      <c r="R1059" s="1062">
        <f t="shared" si="216"/>
        <v>44505</v>
      </c>
      <c r="S1059" s="1062">
        <f t="shared" si="216"/>
        <v>44504</v>
      </c>
      <c r="T1059" s="1062">
        <f t="shared" si="216"/>
        <v>44504</v>
      </c>
      <c r="U1059" s="1062">
        <f t="shared" si="216"/>
        <v>44525</v>
      </c>
      <c r="V1059" s="1062">
        <f t="shared" si="216"/>
        <v>44532</v>
      </c>
      <c r="W1059" s="1062">
        <f t="shared" si="216"/>
        <v>44537</v>
      </c>
      <c r="X1059" s="1062">
        <f t="shared" si="216"/>
        <v>44540</v>
      </c>
      <c r="Y1059" s="1063">
        <f t="shared" si="216"/>
        <v>44565</v>
      </c>
      <c r="Z1059" s="1064">
        <v>44976</v>
      </c>
      <c r="AA1059" s="95"/>
    </row>
    <row r="1060" spans="1:27" ht="37.5">
      <c r="A1060" s="1869"/>
      <c r="B1060" s="1055">
        <f t="shared" si="215"/>
        <v>109</v>
      </c>
      <c r="C1060" s="1056" t="str">
        <f t="shared" si="215"/>
        <v>У_К</v>
      </c>
      <c r="D1060" s="1057" t="s">
        <v>1937</v>
      </c>
      <c r="E1060" s="1058" t="s">
        <v>310</v>
      </c>
      <c r="F1060" s="1057" t="s">
        <v>1937</v>
      </c>
      <c r="G1060" s="1059" t="s">
        <v>1033</v>
      </c>
      <c r="H1060" s="1060" t="s">
        <v>1150</v>
      </c>
      <c r="I1060" s="1061"/>
      <c r="J1060" s="1062">
        <f t="shared" si="216"/>
        <v>44281</v>
      </c>
      <c r="K1060" s="1062">
        <f t="shared" si="216"/>
        <v>44309</v>
      </c>
      <c r="L1060" s="1062">
        <f t="shared" si="216"/>
        <v>44358</v>
      </c>
      <c r="M1060" s="1062">
        <f t="shared" si="216"/>
        <v>44363</v>
      </c>
      <c r="N1060" s="1062">
        <f t="shared" si="216"/>
        <v>44391</v>
      </c>
      <c r="O1060" s="1062">
        <f t="shared" si="216"/>
        <v>44391</v>
      </c>
      <c r="P1060" s="1062">
        <f t="shared" si="216"/>
        <v>44475</v>
      </c>
      <c r="Q1060" s="1062">
        <f t="shared" si="216"/>
        <v>44505</v>
      </c>
      <c r="R1060" s="1062">
        <f t="shared" si="216"/>
        <v>44505</v>
      </c>
      <c r="S1060" s="1062">
        <f t="shared" si="216"/>
        <v>44504</v>
      </c>
      <c r="T1060" s="1062">
        <f t="shared" si="216"/>
        <v>44504</v>
      </c>
      <c r="U1060" s="1062">
        <f t="shared" si="216"/>
        <v>44525</v>
      </c>
      <c r="V1060" s="1062">
        <f t="shared" si="216"/>
        <v>44532</v>
      </c>
      <c r="W1060" s="1062">
        <f t="shared" si="216"/>
        <v>44537</v>
      </c>
      <c r="X1060" s="1062">
        <f t="shared" si="216"/>
        <v>44540</v>
      </c>
      <c r="Y1060" s="1063">
        <f t="shared" si="216"/>
        <v>44565</v>
      </c>
      <c r="Z1060" s="1064">
        <v>44976</v>
      </c>
      <c r="AA1060" s="95"/>
    </row>
    <row r="1061" spans="1:27" ht="37.5">
      <c r="A1061" s="1869"/>
      <c r="B1061" s="1055">
        <f t="shared" si="215"/>
        <v>109</v>
      </c>
      <c r="C1061" s="1056" t="str">
        <f t="shared" si="215"/>
        <v>У_К</v>
      </c>
      <c r="D1061" s="1057" t="s">
        <v>1937</v>
      </c>
      <c r="E1061" s="1058" t="s">
        <v>318</v>
      </c>
      <c r="F1061" s="1057" t="s">
        <v>1937</v>
      </c>
      <c r="G1061" s="1059" t="s">
        <v>1033</v>
      </c>
      <c r="H1061" s="1060" t="s">
        <v>1151</v>
      </c>
      <c r="I1061" s="1061"/>
      <c r="J1061" s="1062">
        <f t="shared" si="216"/>
        <v>44281</v>
      </c>
      <c r="K1061" s="1062">
        <f t="shared" si="216"/>
        <v>44309</v>
      </c>
      <c r="L1061" s="1062">
        <f t="shared" si="216"/>
        <v>44358</v>
      </c>
      <c r="M1061" s="1062">
        <f t="shared" si="216"/>
        <v>44363</v>
      </c>
      <c r="N1061" s="1062">
        <f t="shared" si="216"/>
        <v>44391</v>
      </c>
      <c r="O1061" s="1062">
        <f t="shared" si="216"/>
        <v>44391</v>
      </c>
      <c r="P1061" s="1062">
        <f t="shared" si="216"/>
        <v>44475</v>
      </c>
      <c r="Q1061" s="1062">
        <f t="shared" si="216"/>
        <v>44505</v>
      </c>
      <c r="R1061" s="1062">
        <f t="shared" si="216"/>
        <v>44505</v>
      </c>
      <c r="S1061" s="1062">
        <f t="shared" si="216"/>
        <v>44504</v>
      </c>
      <c r="T1061" s="1062">
        <f t="shared" si="216"/>
        <v>44504</v>
      </c>
      <c r="U1061" s="1062">
        <f t="shared" si="216"/>
        <v>44525</v>
      </c>
      <c r="V1061" s="1062">
        <f t="shared" si="216"/>
        <v>44532</v>
      </c>
      <c r="W1061" s="1062">
        <f t="shared" si="216"/>
        <v>44537</v>
      </c>
      <c r="X1061" s="1062">
        <f t="shared" si="216"/>
        <v>44540</v>
      </c>
      <c r="Y1061" s="1063">
        <f t="shared" si="216"/>
        <v>44565</v>
      </c>
      <c r="Z1061" s="1064">
        <v>45261</v>
      </c>
      <c r="AA1061" s="95"/>
    </row>
    <row r="1062" spans="1:27" ht="37.5">
      <c r="A1062" s="1869"/>
      <c r="B1062" s="1065">
        <f t="shared" si="215"/>
        <v>109</v>
      </c>
      <c r="C1062" s="1066" t="str">
        <f t="shared" si="215"/>
        <v>У_К</v>
      </c>
      <c r="D1062" s="1067" t="s">
        <v>1937</v>
      </c>
      <c r="E1062" s="1068" t="s">
        <v>320</v>
      </c>
      <c r="F1062" s="1067" t="s">
        <v>1937</v>
      </c>
      <c r="G1062" s="1069" t="s">
        <v>1033</v>
      </c>
      <c r="H1062" s="1070" t="s">
        <v>1151</v>
      </c>
      <c r="I1062" s="1071"/>
      <c r="J1062" s="1072">
        <f t="shared" si="216"/>
        <v>44281</v>
      </c>
      <c r="K1062" s="1072">
        <f t="shared" si="216"/>
        <v>44309</v>
      </c>
      <c r="L1062" s="1072">
        <f t="shared" si="216"/>
        <v>44358</v>
      </c>
      <c r="M1062" s="1072">
        <f t="shared" si="216"/>
        <v>44363</v>
      </c>
      <c r="N1062" s="1072">
        <f t="shared" si="216"/>
        <v>44391</v>
      </c>
      <c r="O1062" s="1072">
        <f t="shared" si="216"/>
        <v>44391</v>
      </c>
      <c r="P1062" s="1072">
        <f t="shared" si="216"/>
        <v>44475</v>
      </c>
      <c r="Q1062" s="1072">
        <f t="shared" si="216"/>
        <v>44505</v>
      </c>
      <c r="R1062" s="1072">
        <f t="shared" si="216"/>
        <v>44505</v>
      </c>
      <c r="S1062" s="1072">
        <f t="shared" si="216"/>
        <v>44504</v>
      </c>
      <c r="T1062" s="1072">
        <f t="shared" si="216"/>
        <v>44504</v>
      </c>
      <c r="U1062" s="1072">
        <f t="shared" si="216"/>
        <v>44525</v>
      </c>
      <c r="V1062" s="1072">
        <f t="shared" si="216"/>
        <v>44532</v>
      </c>
      <c r="W1062" s="1072">
        <f t="shared" si="216"/>
        <v>44537</v>
      </c>
      <c r="X1062" s="1072">
        <f t="shared" si="216"/>
        <v>44540</v>
      </c>
      <c r="Y1062" s="1073">
        <f t="shared" si="216"/>
        <v>44565</v>
      </c>
      <c r="Z1062" s="1064">
        <v>45261</v>
      </c>
      <c r="AA1062" s="95"/>
    </row>
    <row r="1063" spans="1:27" ht="37.5">
      <c r="A1063" s="1869">
        <f>A1054+1</f>
        <v>106</v>
      </c>
      <c r="B1063" s="1044">
        <v>110</v>
      </c>
      <c r="C1063" s="1045" t="s">
        <v>1032</v>
      </c>
      <c r="D1063" s="1046" t="s">
        <v>1938</v>
      </c>
      <c r="E1063" s="1047" t="s">
        <v>392</v>
      </c>
      <c r="F1063" s="1046" t="s">
        <v>1938</v>
      </c>
      <c r="G1063" s="1048" t="s">
        <v>1033</v>
      </c>
      <c r="H1063" s="1049" t="s">
        <v>1152</v>
      </c>
      <c r="I1063" s="1050" t="str">
        <f>$I$5</f>
        <v>2-х этапный ЗЗП, без ПС</v>
      </c>
      <c r="J1063" s="1051">
        <f>IFERROR(VLOOKUP($D$1063,'ИСХОДНИК-даты-2х'!$D$10:$AI$139,2,0),"-")</f>
        <v>44834</v>
      </c>
      <c r="K1063" s="1078">
        <f>IFERROR(VLOOKUP($D$1063,'ИСХОДНИК-даты-2х'!$D$10:$AI$139,3,0),"-")</f>
        <v>44862</v>
      </c>
      <c r="L1063" s="970">
        <f>IFERROR(VLOOKUP($D$1063,'ИСХОДНИК-даты-2х'!$D$10:$AI$139,4,0),"-")</f>
        <v>44911</v>
      </c>
      <c r="M1063" s="911">
        <f>IFERROR(VLOOKUP($D$1063,'ИСХОДНИК-даты-2х'!$D$10:$AI$139,5,0),"-")</f>
        <v>44916</v>
      </c>
      <c r="N1063" s="911">
        <f>IFERROR(VLOOKUP($D$1063,'ИСХОДНИК-даты-2х'!$D$10:$AI$139,6,0),"-")</f>
        <v>44944</v>
      </c>
      <c r="O1063" s="911">
        <f>IFERROR(VLOOKUP($D$1063,'ИСХОДНИК-даты-2х'!$D$10:$AI$139,7,0),"-")</f>
        <v>44944</v>
      </c>
      <c r="P1063" s="911">
        <f>IFERROR(VLOOKUP($D$1063,'ИСХОДНИК-даты-2х'!$D$10:$AI$139,8,0),"-")</f>
        <v>45028</v>
      </c>
      <c r="Q1063" s="911">
        <f>IFERROR(VLOOKUP($D$1063,'ИСХОДНИК-даты-2х'!$D$10:$AI$139,9,0),"-")</f>
        <v>45058</v>
      </c>
      <c r="R1063" s="911">
        <f>IFERROR(VLOOKUP($D$1063,'ИСХОДНИК-даты-2х'!$D$10:$AI$139,10,0),"-")</f>
        <v>45058</v>
      </c>
      <c r="S1063" s="911">
        <f>IFERROR(VLOOKUP($D$1063,'ИСХОДНИК-даты-2х'!$D$10:$AI$139,11,0),"-")</f>
        <v>45057</v>
      </c>
      <c r="T1063" s="911">
        <f>IFERROR(VLOOKUP($D$1063,'ИСХОДНИК-даты-2х'!$D$10:$AI$139,12,0),"-")</f>
        <v>45057</v>
      </c>
      <c r="U1063" s="911">
        <f>IFERROR(VLOOKUP($D$1063,'ИСХОДНИК-даты-2х'!$D$10:$AI$139,13,0),"-")</f>
        <v>45078</v>
      </c>
      <c r="V1063" s="911">
        <f>IFERROR(VLOOKUP($D$1063,'ИСХОДНИК-даты-2х'!$D$10:$AI$139,14,0),"-")</f>
        <v>45085</v>
      </c>
      <c r="W1063" s="911">
        <f>IFERROR(VLOOKUP($D$1063,'ИСХОДНИК-даты-2х'!$D$10:$AI$139,15,0),"-")</f>
        <v>45090</v>
      </c>
      <c r="X1063" s="911">
        <f>IFERROR(VLOOKUP($D$1063,'ИСХОДНИК-даты-2х'!$D$10:$AI$139,16,0),"-")</f>
        <v>45093</v>
      </c>
      <c r="Y1063" s="1079">
        <f>IFERROR(VLOOKUP($D$1063,'ИСХОДНИК-даты-2х'!$D$10:$AI$139,17,0),"-")</f>
        <v>45118</v>
      </c>
      <c r="Z1063" s="1107">
        <v>45141</v>
      </c>
      <c r="AA1063" s="95"/>
    </row>
    <row r="1064" spans="1:27">
      <c r="A1064" s="1869"/>
      <c r="B1064" s="1055">
        <f t="shared" ref="B1064:C1066" si="217">B$1063</f>
        <v>110</v>
      </c>
      <c r="C1064" s="1056" t="str">
        <f t="shared" si="217"/>
        <v>У_К</v>
      </c>
      <c r="D1064" s="1057" t="s">
        <v>1938</v>
      </c>
      <c r="E1064" s="1058" t="s">
        <v>1658</v>
      </c>
      <c r="F1064" s="1057" t="s">
        <v>1938</v>
      </c>
      <c r="G1064" s="1059" t="s">
        <v>1033</v>
      </c>
      <c r="H1064" s="1060" t="s">
        <v>1693</v>
      </c>
      <c r="I1064" s="1061"/>
      <c r="J1064" s="1062">
        <f t="shared" ref="J1064:Y1066" si="218">J$1063</f>
        <v>44834</v>
      </c>
      <c r="K1064" s="1062">
        <f t="shared" si="218"/>
        <v>44862</v>
      </c>
      <c r="L1064" s="1062">
        <f t="shared" si="218"/>
        <v>44911</v>
      </c>
      <c r="M1064" s="1062">
        <f t="shared" si="218"/>
        <v>44916</v>
      </c>
      <c r="N1064" s="1062">
        <f t="shared" si="218"/>
        <v>44944</v>
      </c>
      <c r="O1064" s="1062">
        <f t="shared" si="218"/>
        <v>44944</v>
      </c>
      <c r="P1064" s="1062">
        <f t="shared" si="218"/>
        <v>45028</v>
      </c>
      <c r="Q1064" s="1062">
        <f t="shared" si="218"/>
        <v>45058</v>
      </c>
      <c r="R1064" s="1062">
        <f t="shared" si="218"/>
        <v>45058</v>
      </c>
      <c r="S1064" s="1062">
        <f t="shared" si="218"/>
        <v>45057</v>
      </c>
      <c r="T1064" s="1062">
        <f t="shared" si="218"/>
        <v>45057</v>
      </c>
      <c r="U1064" s="1062">
        <f t="shared" si="218"/>
        <v>45078</v>
      </c>
      <c r="V1064" s="1062">
        <f t="shared" si="218"/>
        <v>45085</v>
      </c>
      <c r="W1064" s="1062">
        <f t="shared" si="218"/>
        <v>45090</v>
      </c>
      <c r="X1064" s="1062">
        <f t="shared" si="218"/>
        <v>45093</v>
      </c>
      <c r="Y1064" s="1063">
        <f t="shared" si="218"/>
        <v>45118</v>
      </c>
      <c r="Z1064" s="1107">
        <v>44602</v>
      </c>
      <c r="AA1064" s="95"/>
    </row>
    <row r="1065" spans="1:27" ht="37.5">
      <c r="A1065" s="1869"/>
      <c r="B1065" s="1055">
        <f t="shared" si="217"/>
        <v>110</v>
      </c>
      <c r="C1065" s="1056" t="str">
        <f t="shared" si="217"/>
        <v>У_К</v>
      </c>
      <c r="D1065" s="1057" t="s">
        <v>1938</v>
      </c>
      <c r="E1065" s="1058" t="s">
        <v>384</v>
      </c>
      <c r="F1065" s="1057" t="s">
        <v>1938</v>
      </c>
      <c r="G1065" s="1059" t="s">
        <v>1033</v>
      </c>
      <c r="H1065" s="1060" t="s">
        <v>1153</v>
      </c>
      <c r="I1065" s="1061"/>
      <c r="J1065" s="1062">
        <f t="shared" si="218"/>
        <v>44834</v>
      </c>
      <c r="K1065" s="1062">
        <f t="shared" si="218"/>
        <v>44862</v>
      </c>
      <c r="L1065" s="1062">
        <f t="shared" si="218"/>
        <v>44911</v>
      </c>
      <c r="M1065" s="1062">
        <f t="shared" si="218"/>
        <v>44916</v>
      </c>
      <c r="N1065" s="1062">
        <f t="shared" si="218"/>
        <v>44944</v>
      </c>
      <c r="O1065" s="1062">
        <f t="shared" si="218"/>
        <v>44944</v>
      </c>
      <c r="P1065" s="1062">
        <f t="shared" si="218"/>
        <v>45028</v>
      </c>
      <c r="Q1065" s="1062">
        <f t="shared" si="218"/>
        <v>45058</v>
      </c>
      <c r="R1065" s="1062">
        <f t="shared" si="218"/>
        <v>45058</v>
      </c>
      <c r="S1065" s="1062">
        <f t="shared" si="218"/>
        <v>45057</v>
      </c>
      <c r="T1065" s="1062">
        <f t="shared" si="218"/>
        <v>45057</v>
      </c>
      <c r="U1065" s="1062">
        <f t="shared" si="218"/>
        <v>45078</v>
      </c>
      <c r="V1065" s="1062">
        <f t="shared" si="218"/>
        <v>45085</v>
      </c>
      <c r="W1065" s="1062">
        <f t="shared" si="218"/>
        <v>45090</v>
      </c>
      <c r="X1065" s="1062">
        <f t="shared" si="218"/>
        <v>45093</v>
      </c>
      <c r="Y1065" s="1063">
        <f t="shared" si="218"/>
        <v>45118</v>
      </c>
      <c r="Z1065" s="1107">
        <v>45017</v>
      </c>
      <c r="AA1065" s="95"/>
    </row>
    <row r="1066" spans="1:27">
      <c r="A1066" s="1869"/>
      <c r="B1066" s="1065">
        <f t="shared" si="217"/>
        <v>110</v>
      </c>
      <c r="C1066" s="1066" t="str">
        <f t="shared" si="217"/>
        <v>У_К</v>
      </c>
      <c r="D1066" s="1067" t="s">
        <v>1938</v>
      </c>
      <c r="E1066" s="1068" t="s">
        <v>386</v>
      </c>
      <c r="F1066" s="1067" t="s">
        <v>1938</v>
      </c>
      <c r="G1066" s="1069" t="s">
        <v>1033</v>
      </c>
      <c r="H1066" s="1070" t="s">
        <v>1154</v>
      </c>
      <c r="I1066" s="1071"/>
      <c r="J1066" s="1072">
        <f t="shared" si="218"/>
        <v>44834</v>
      </c>
      <c r="K1066" s="1072">
        <f t="shared" si="218"/>
        <v>44862</v>
      </c>
      <c r="L1066" s="1072">
        <f t="shared" si="218"/>
        <v>44911</v>
      </c>
      <c r="M1066" s="1072">
        <f t="shared" si="218"/>
        <v>44916</v>
      </c>
      <c r="N1066" s="1072">
        <f t="shared" si="218"/>
        <v>44944</v>
      </c>
      <c r="O1066" s="1072">
        <f t="shared" si="218"/>
        <v>44944</v>
      </c>
      <c r="P1066" s="1072">
        <f t="shared" si="218"/>
        <v>45028</v>
      </c>
      <c r="Q1066" s="1072">
        <f t="shared" si="218"/>
        <v>45058</v>
      </c>
      <c r="R1066" s="1072">
        <f t="shared" si="218"/>
        <v>45058</v>
      </c>
      <c r="S1066" s="1072">
        <f t="shared" si="218"/>
        <v>45057</v>
      </c>
      <c r="T1066" s="1072">
        <f t="shared" si="218"/>
        <v>45057</v>
      </c>
      <c r="U1066" s="1072">
        <f t="shared" si="218"/>
        <v>45078</v>
      </c>
      <c r="V1066" s="1072">
        <f t="shared" si="218"/>
        <v>45085</v>
      </c>
      <c r="W1066" s="1072">
        <f t="shared" si="218"/>
        <v>45090</v>
      </c>
      <c r="X1066" s="1072">
        <f t="shared" si="218"/>
        <v>45093</v>
      </c>
      <c r="Y1066" s="1073">
        <f t="shared" si="218"/>
        <v>45118</v>
      </c>
      <c r="Z1066" s="1107">
        <v>45017</v>
      </c>
      <c r="AA1066" s="95"/>
    </row>
  </sheetData>
  <autoFilter ref="A4:AA1066"/>
  <mergeCells count="100">
    <mergeCell ref="A1044:A1046"/>
    <mergeCell ref="A1047:A1050"/>
    <mergeCell ref="A1051:A1053"/>
    <mergeCell ref="A1054:A1062"/>
    <mergeCell ref="A1063:A1066"/>
    <mergeCell ref="A1025:A1030"/>
    <mergeCell ref="A1031:A1035"/>
    <mergeCell ref="A1036:A1039"/>
    <mergeCell ref="A1040:A1041"/>
    <mergeCell ref="A1042:A1043"/>
    <mergeCell ref="A1001:A1004"/>
    <mergeCell ref="A1005:A1009"/>
    <mergeCell ref="A1010:A1012"/>
    <mergeCell ref="A1013:A1014"/>
    <mergeCell ref="A1015:A1024"/>
    <mergeCell ref="A926:A935"/>
    <mergeCell ref="A936:A944"/>
    <mergeCell ref="A945:A986"/>
    <mergeCell ref="A987:A990"/>
    <mergeCell ref="A991:A1000"/>
    <mergeCell ref="A835:A836"/>
    <mergeCell ref="A837:A840"/>
    <mergeCell ref="A841:A866"/>
    <mergeCell ref="A867:A922"/>
    <mergeCell ref="A923:A925"/>
    <mergeCell ref="A804:A813"/>
    <mergeCell ref="A814:A817"/>
    <mergeCell ref="A818:A822"/>
    <mergeCell ref="A823:A824"/>
    <mergeCell ref="A825:A834"/>
    <mergeCell ref="A774:A792"/>
    <mergeCell ref="A793:A797"/>
    <mergeCell ref="A798:A799"/>
    <mergeCell ref="A800:A801"/>
    <mergeCell ref="A802:A803"/>
    <mergeCell ref="A679:A684"/>
    <mergeCell ref="A685:A732"/>
    <mergeCell ref="A733:A738"/>
    <mergeCell ref="A740:A759"/>
    <mergeCell ref="A761:A772"/>
    <mergeCell ref="A601:A644"/>
    <mergeCell ref="A645:A651"/>
    <mergeCell ref="A652:A664"/>
    <mergeCell ref="A666:A667"/>
    <mergeCell ref="A668:A677"/>
    <mergeCell ref="A551:A554"/>
    <mergeCell ref="A555:A560"/>
    <mergeCell ref="A561:A586"/>
    <mergeCell ref="A587:A590"/>
    <mergeCell ref="A591:A600"/>
    <mergeCell ref="A492:A509"/>
    <mergeCell ref="A510:A516"/>
    <mergeCell ref="A517:A521"/>
    <mergeCell ref="A522:A531"/>
    <mergeCell ref="A532:A549"/>
    <mergeCell ref="A402:A424"/>
    <mergeCell ref="A425:A444"/>
    <mergeCell ref="A445:A460"/>
    <mergeCell ref="A461:A465"/>
    <mergeCell ref="A466:A491"/>
    <mergeCell ref="A365:A373"/>
    <mergeCell ref="A374:A379"/>
    <mergeCell ref="A380:A383"/>
    <mergeCell ref="A384:A387"/>
    <mergeCell ref="A388:A401"/>
    <mergeCell ref="A321:A337"/>
    <mergeCell ref="A338:A340"/>
    <mergeCell ref="A341:A344"/>
    <mergeCell ref="A345:A354"/>
    <mergeCell ref="A355:A364"/>
    <mergeCell ref="A281:A294"/>
    <mergeCell ref="A295:A299"/>
    <mergeCell ref="A300:A301"/>
    <mergeCell ref="A302:A306"/>
    <mergeCell ref="A307:A320"/>
    <mergeCell ref="A250:A256"/>
    <mergeCell ref="A257:A261"/>
    <mergeCell ref="A262:A267"/>
    <mergeCell ref="A268:A275"/>
    <mergeCell ref="A276:A280"/>
    <mergeCell ref="A179:A201"/>
    <mergeCell ref="A202:A211"/>
    <mergeCell ref="A212:A229"/>
    <mergeCell ref="A230:A236"/>
    <mergeCell ref="A237:A249"/>
    <mergeCell ref="A63:A72"/>
    <mergeCell ref="A73:A75"/>
    <mergeCell ref="A77:A89"/>
    <mergeCell ref="A90:A127"/>
    <mergeCell ref="A128:A178"/>
    <mergeCell ref="A34:A35"/>
    <mergeCell ref="A36:A39"/>
    <mergeCell ref="A40:A56"/>
    <mergeCell ref="A57:A59"/>
    <mergeCell ref="A60:A62"/>
    <mergeCell ref="A5:A8"/>
    <mergeCell ref="A9:A10"/>
    <mergeCell ref="A11:A16"/>
    <mergeCell ref="A17:A25"/>
    <mergeCell ref="A26:A33"/>
  </mergeCells>
  <printOptions horizontalCentered="1"/>
  <pageMargins left="0.31527777777777799" right="0.31527777777777799" top="0.55138888888888904" bottom="0.55138888888888904" header="0.51180555555555496" footer="0.51180555555555496"/>
  <pageSetup paperSize="8" scale="36" firstPageNumber="0" orientation="landscape" horizontalDpi="300" verticalDpi="300" r:id="rId1"/>
  <rowBreaks count="3" manualBreakCount="3">
    <brk id="59" max="16383" man="1"/>
    <brk id="294" max="16383" man="1"/>
    <brk id="651"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MK255"/>
  <sheetViews>
    <sheetView view="pageBreakPreview" zoomScaleNormal="90" workbookViewId="0">
      <pane ySplit="3" topLeftCell="A4" activePane="bottomLeft" state="frozen"/>
      <selection pane="bottomLeft" activeCell="H6" sqref="H6"/>
    </sheetView>
  </sheetViews>
  <sheetFormatPr defaultRowHeight="15.75" outlineLevelCol="1"/>
  <cols>
    <col min="1" max="1" width="9.140625" style="1114" customWidth="1"/>
    <col min="2" max="2" width="10.140625" style="1115" hidden="1" customWidth="1" outlineLevel="1"/>
    <col min="3" max="3" width="8.7109375" style="1115" hidden="1" customWidth="1" outlineLevel="1"/>
    <col min="4" max="4" width="14.28515625" style="1115" customWidth="1" collapsed="1"/>
    <col min="5" max="5" width="60.7109375" style="1114" customWidth="1"/>
    <col min="6" max="6" width="21.7109375" style="1114" customWidth="1"/>
    <col min="7" max="7" width="20.42578125" style="1114" customWidth="1"/>
    <col min="8" max="8" width="16.140625" style="1114" customWidth="1"/>
    <col min="9" max="9" width="18.28515625" style="1114" customWidth="1"/>
    <col min="10" max="11" width="17.42578125" style="1114" customWidth="1"/>
    <col min="12" max="12" width="16.7109375" style="1114" customWidth="1"/>
    <col min="13" max="13" width="16.85546875" style="1114" customWidth="1"/>
    <col min="14" max="1025" width="9.140625" style="1114" customWidth="1"/>
  </cols>
  <sheetData>
    <row r="1" spans="1:14" ht="18.75">
      <c r="F1" s="1116" t="s">
        <v>1939</v>
      </c>
      <c r="G1" s="1117" t="s">
        <v>1940</v>
      </c>
    </row>
    <row r="2" spans="1:14" ht="18.75">
      <c r="F2" s="124"/>
      <c r="G2" s="124"/>
    </row>
    <row r="3" spans="1:14" s="1123" customFormat="1" ht="54.75" customHeight="1">
      <c r="A3" s="1118" t="s">
        <v>1941</v>
      </c>
      <c r="B3" s="1872" t="s">
        <v>1942</v>
      </c>
      <c r="C3" s="1872"/>
      <c r="D3" s="1119" t="s">
        <v>1942</v>
      </c>
      <c r="E3" s="1120" t="s">
        <v>1943</v>
      </c>
      <c r="F3" s="1121" t="s">
        <v>1944</v>
      </c>
      <c r="G3" s="1121" t="s">
        <v>1945</v>
      </c>
      <c r="H3" s="1121" t="s">
        <v>1946</v>
      </c>
      <c r="I3" s="1121" t="s">
        <v>1947</v>
      </c>
      <c r="J3" s="1121" t="s">
        <v>1948</v>
      </c>
      <c r="K3" s="1121" t="s">
        <v>1949</v>
      </c>
      <c r="L3" s="1121" t="s">
        <v>1950</v>
      </c>
      <c r="M3" s="1122" t="s">
        <v>1951</v>
      </c>
    </row>
    <row r="4" spans="1:14" ht="31.5">
      <c r="A4" s="1124">
        <f>IF(ISBLANK(E4),"",COUNTA($E$4:E4))</f>
        <v>1</v>
      </c>
      <c r="B4" s="1125" t="s">
        <v>1952</v>
      </c>
      <c r="C4" s="1125" t="s">
        <v>1953</v>
      </c>
      <c r="D4" s="1126" t="s">
        <v>1954</v>
      </c>
      <c r="E4" s="1126" t="s">
        <v>1955</v>
      </c>
      <c r="F4" s="1127" t="s">
        <v>1956</v>
      </c>
      <c r="G4" s="1128" t="s">
        <v>1957</v>
      </c>
      <c r="H4" s="1128" t="s">
        <v>1957</v>
      </c>
      <c r="I4" s="1128" t="s">
        <v>1957</v>
      </c>
      <c r="J4" s="1128" t="s">
        <v>1957</v>
      </c>
      <c r="K4" s="1128" t="s">
        <v>1957</v>
      </c>
      <c r="L4" s="1126"/>
      <c r="M4" s="1129" t="e">
        <f>VLOOKUP(D4,Аналитика!E5:F1066,2,0)</f>
        <v>#N/A</v>
      </c>
      <c r="N4" s="1123"/>
    </row>
    <row r="5" spans="1:14">
      <c r="A5" s="1124">
        <f>IF(ISBLANK(E5),"",COUNTA($E$4:E5))</f>
        <v>2</v>
      </c>
      <c r="B5" s="1130" t="s">
        <v>1952</v>
      </c>
      <c r="C5" s="1130" t="s">
        <v>1958</v>
      </c>
      <c r="D5" s="1131" t="s">
        <v>1959</v>
      </c>
      <c r="E5" s="1132" t="s">
        <v>1960</v>
      </c>
      <c r="F5" s="1133" t="s">
        <v>1956</v>
      </c>
      <c r="G5" s="1134" t="s">
        <v>1957</v>
      </c>
      <c r="H5" s="1134" t="s">
        <v>1957</v>
      </c>
      <c r="I5" s="1134" t="s">
        <v>1957</v>
      </c>
      <c r="J5" s="1134" t="s">
        <v>1957</v>
      </c>
      <c r="K5" s="1134" t="s">
        <v>1957</v>
      </c>
      <c r="L5" s="1131"/>
      <c r="M5" s="1135" t="e">
        <f>VLOOKUP(D5,Аналитика!E6:F1067,2,0)</f>
        <v>#N/A</v>
      </c>
    </row>
    <row r="6" spans="1:14" ht="31.5">
      <c r="A6" s="1124">
        <f>IF(ISBLANK(E6),"",COUNTA($E$4:E6))</f>
        <v>3</v>
      </c>
      <c r="B6" s="1130" t="s">
        <v>1952</v>
      </c>
      <c r="C6" s="1130" t="s">
        <v>1961</v>
      </c>
      <c r="D6" s="1131" t="s">
        <v>1962</v>
      </c>
      <c r="E6" s="1131" t="s">
        <v>1963</v>
      </c>
      <c r="F6" s="1133" t="s">
        <v>1956</v>
      </c>
      <c r="G6" s="1134" t="s">
        <v>1957</v>
      </c>
      <c r="H6" s="1134" t="s">
        <v>1957</v>
      </c>
      <c r="I6" s="1134" t="s">
        <v>1957</v>
      </c>
      <c r="J6" s="1134" t="s">
        <v>1957</v>
      </c>
      <c r="K6" s="1134" t="s">
        <v>1957</v>
      </c>
      <c r="L6" s="1131"/>
      <c r="M6" s="1135" t="e">
        <f>VLOOKUP(D6,Аналитика!E7:F1068,2,0)</f>
        <v>#N/A</v>
      </c>
    </row>
    <row r="7" spans="1:14">
      <c r="A7" s="1124">
        <f>IF(ISBLANK(E7),"",COUNTA($E$4:E7))</f>
        <v>4</v>
      </c>
      <c r="B7" s="1130" t="s">
        <v>1952</v>
      </c>
      <c r="C7" s="1130" t="s">
        <v>1964</v>
      </c>
      <c r="D7" s="1131" t="s">
        <v>1965</v>
      </c>
      <c r="E7" s="1132" t="s">
        <v>1966</v>
      </c>
      <c r="F7" s="1133" t="s">
        <v>1956</v>
      </c>
      <c r="G7" s="1134" t="s">
        <v>1957</v>
      </c>
      <c r="H7" s="1134" t="s">
        <v>1957</v>
      </c>
      <c r="I7" s="1134" t="s">
        <v>1957</v>
      </c>
      <c r="J7" s="1134" t="s">
        <v>1957</v>
      </c>
      <c r="K7" s="1134" t="s">
        <v>1957</v>
      </c>
      <c r="L7" s="1131"/>
      <c r="M7" s="1135" t="e">
        <f>VLOOKUP(D7,Аналитика!E8:F1069,2,0)</f>
        <v>#N/A</v>
      </c>
    </row>
    <row r="8" spans="1:14" ht="31.5">
      <c r="A8" s="1124">
        <f>IF(ISBLANK(E8),"",COUNTA($E$4:E8))</f>
        <v>5</v>
      </c>
      <c r="B8" s="1130" t="s">
        <v>1952</v>
      </c>
      <c r="C8" s="1130" t="s">
        <v>1967</v>
      </c>
      <c r="D8" s="1131" t="s">
        <v>1968</v>
      </c>
      <c r="E8" s="1132" t="s">
        <v>1969</v>
      </c>
      <c r="F8" s="1133" t="s">
        <v>1956</v>
      </c>
      <c r="G8" s="1134" t="s">
        <v>1957</v>
      </c>
      <c r="H8" s="1134" t="s">
        <v>1957</v>
      </c>
      <c r="I8" s="1134" t="s">
        <v>1957</v>
      </c>
      <c r="J8" s="1134" t="s">
        <v>1957</v>
      </c>
      <c r="K8" s="1134" t="s">
        <v>1957</v>
      </c>
      <c r="L8" s="1131"/>
      <c r="M8" s="1135" t="e">
        <f>VLOOKUP(D8,Аналитика!E9:F1070,2,0)</f>
        <v>#N/A</v>
      </c>
    </row>
    <row r="9" spans="1:14">
      <c r="A9" s="1124">
        <f>IF(ISBLANK(E9),"",COUNTA($E$4:E9))</f>
        <v>6</v>
      </c>
      <c r="B9" s="1130" t="s">
        <v>1970</v>
      </c>
      <c r="C9" s="1130" t="s">
        <v>1971</v>
      </c>
      <c r="D9" s="1131" t="s">
        <v>1972</v>
      </c>
      <c r="E9" s="1132" t="s">
        <v>1973</v>
      </c>
      <c r="F9" s="1133" t="s">
        <v>1956</v>
      </c>
      <c r="G9" s="1134" t="s">
        <v>1957</v>
      </c>
      <c r="H9" s="1134" t="s">
        <v>1957</v>
      </c>
      <c r="I9" s="1134" t="s">
        <v>1957</v>
      </c>
      <c r="J9" s="1134" t="s">
        <v>1957</v>
      </c>
      <c r="K9" s="1134" t="s">
        <v>1957</v>
      </c>
      <c r="L9" s="1131"/>
      <c r="M9" s="1135" t="e">
        <f>VLOOKUP(D9,Аналитика!E10:F1071,2,0)</f>
        <v>#N/A</v>
      </c>
    </row>
    <row r="10" spans="1:14">
      <c r="A10" s="1124">
        <f>IF(ISBLANK(E10),"",COUNTA($E$4:E10))</f>
        <v>7</v>
      </c>
      <c r="B10" s="1130" t="s">
        <v>62</v>
      </c>
      <c r="C10" s="1130" t="s">
        <v>1971</v>
      </c>
      <c r="D10" s="1131" t="s">
        <v>717</v>
      </c>
      <c r="E10" s="1132" t="s">
        <v>1973</v>
      </c>
      <c r="F10" s="1133" t="s">
        <v>1956</v>
      </c>
      <c r="G10" s="1134" t="s">
        <v>1957</v>
      </c>
      <c r="H10" s="1134" t="s">
        <v>1957</v>
      </c>
      <c r="I10" s="1134" t="s">
        <v>1957</v>
      </c>
      <c r="J10" s="1134" t="s">
        <v>1957</v>
      </c>
      <c r="K10" s="1134" t="s">
        <v>1957</v>
      </c>
      <c r="L10" s="1131"/>
      <c r="M10" s="1135" t="e">
        <f>VLOOKUP(D10,Аналитика!E11:F1072,2,0)</f>
        <v>#N/A</v>
      </c>
    </row>
    <row r="11" spans="1:14" ht="31.5">
      <c r="A11" s="1124">
        <f>IF(ISBLANK(E11),"",COUNTA($E$4:E11))</f>
        <v>8</v>
      </c>
      <c r="B11" s="1130" t="s">
        <v>1974</v>
      </c>
      <c r="C11" s="1130" t="s">
        <v>1971</v>
      </c>
      <c r="D11" s="1131" t="s">
        <v>1975</v>
      </c>
      <c r="E11" s="1132" t="s">
        <v>1976</v>
      </c>
      <c r="F11" s="1133" t="s">
        <v>1956</v>
      </c>
      <c r="G11" s="1134" t="s">
        <v>1957</v>
      </c>
      <c r="H11" s="1134" t="s">
        <v>1957</v>
      </c>
      <c r="I11" s="1134" t="s">
        <v>1957</v>
      </c>
      <c r="J11" s="1134" t="s">
        <v>1957</v>
      </c>
      <c r="K11" s="1134" t="s">
        <v>1957</v>
      </c>
      <c r="L11" s="1131"/>
      <c r="M11" s="1135" t="e">
        <f>VLOOKUP(D11,Аналитика!E12:F1073,2,0)</f>
        <v>#N/A</v>
      </c>
    </row>
    <row r="12" spans="1:14" ht="31.5">
      <c r="A12" s="1124">
        <f>IF(ISBLANK(E12),"",COUNTA($E$4:E12))</f>
        <v>9</v>
      </c>
      <c r="B12" s="1130" t="s">
        <v>1977</v>
      </c>
      <c r="C12" s="1130" t="s">
        <v>1971</v>
      </c>
      <c r="D12" s="1131" t="s">
        <v>1978</v>
      </c>
      <c r="E12" s="1132" t="s">
        <v>1976</v>
      </c>
      <c r="F12" s="1133" t="s">
        <v>1956</v>
      </c>
      <c r="G12" s="1134" t="s">
        <v>1957</v>
      </c>
      <c r="H12" s="1134" t="s">
        <v>1957</v>
      </c>
      <c r="I12" s="1134" t="s">
        <v>1957</v>
      </c>
      <c r="J12" s="1134" t="s">
        <v>1957</v>
      </c>
      <c r="K12" s="1134" t="s">
        <v>1957</v>
      </c>
      <c r="L12" s="1131"/>
      <c r="M12" s="1135" t="e">
        <f>VLOOKUP(D12,Аналитика!E13:F1074,2,0)</f>
        <v>#N/A</v>
      </c>
    </row>
    <row r="13" spans="1:14" ht="31.5">
      <c r="A13" s="1124">
        <f>IF(ISBLANK(E13),"",COUNTA($E$4:E13))</f>
        <v>10</v>
      </c>
      <c r="B13" s="1130" t="s">
        <v>1979</v>
      </c>
      <c r="C13" s="1130" t="s">
        <v>1971</v>
      </c>
      <c r="D13" s="1131" t="s">
        <v>1980</v>
      </c>
      <c r="E13" s="1132" t="s">
        <v>1981</v>
      </c>
      <c r="F13" s="1133" t="s">
        <v>1956</v>
      </c>
      <c r="G13" s="1134" t="s">
        <v>1957</v>
      </c>
      <c r="H13" s="1134" t="s">
        <v>1957</v>
      </c>
      <c r="I13" s="1134" t="s">
        <v>1957</v>
      </c>
      <c r="J13" s="1134" t="s">
        <v>1957</v>
      </c>
      <c r="K13" s="1134" t="s">
        <v>1957</v>
      </c>
      <c r="L13" s="1131"/>
      <c r="M13" s="1135" t="e">
        <f>VLOOKUP(D13,Аналитика!E14:F1075,2,0)</f>
        <v>#N/A</v>
      </c>
    </row>
    <row r="14" spans="1:14" ht="31.5">
      <c r="A14" s="1124">
        <f>IF(ISBLANK(E14),"",COUNTA($E$4:E14))</f>
        <v>11</v>
      </c>
      <c r="B14" s="1130" t="s">
        <v>1982</v>
      </c>
      <c r="C14" s="1130" t="s">
        <v>1971</v>
      </c>
      <c r="D14" s="1131" t="s">
        <v>1983</v>
      </c>
      <c r="E14" s="1132" t="s">
        <v>1981</v>
      </c>
      <c r="F14" s="1133" t="s">
        <v>1956</v>
      </c>
      <c r="G14" s="1134" t="s">
        <v>1957</v>
      </c>
      <c r="H14" s="1134" t="s">
        <v>1957</v>
      </c>
      <c r="I14" s="1134" t="s">
        <v>1957</v>
      </c>
      <c r="J14" s="1134" t="s">
        <v>1957</v>
      </c>
      <c r="K14" s="1134" t="s">
        <v>1957</v>
      </c>
      <c r="L14" s="1131"/>
      <c r="M14" s="1135" t="e">
        <f>VLOOKUP(D14,Аналитика!E15:F1076,2,0)</f>
        <v>#N/A</v>
      </c>
    </row>
    <row r="15" spans="1:14">
      <c r="A15" s="1124">
        <f>IF(ISBLANK(E15),"",COUNTA($E$4:E15))</f>
        <v>12</v>
      </c>
      <c r="B15" s="1130" t="s">
        <v>1970</v>
      </c>
      <c r="C15" s="1130" t="s">
        <v>1953</v>
      </c>
      <c r="D15" s="1131" t="s">
        <v>1984</v>
      </c>
      <c r="E15" s="1132" t="s">
        <v>1985</v>
      </c>
      <c r="F15" s="1136" t="s">
        <v>1956</v>
      </c>
      <c r="G15" s="1136" t="s">
        <v>1956</v>
      </c>
      <c r="H15" s="1136" t="s">
        <v>1956</v>
      </c>
      <c r="I15" s="1136" t="s">
        <v>1956</v>
      </c>
      <c r="J15" s="1136" t="s">
        <v>1956</v>
      </c>
      <c r="K15" s="1136" t="s">
        <v>1956</v>
      </c>
      <c r="L15" s="1131"/>
      <c r="M15" s="1137" t="e">
        <f>VLOOKUP(D15,Аналитика!E16:F1077,2,0)</f>
        <v>#N/A</v>
      </c>
    </row>
    <row r="16" spans="1:14">
      <c r="A16" s="1124">
        <f>IF(ISBLANK(E16),"",COUNTA($E$4:E16))</f>
        <v>13</v>
      </c>
      <c r="B16" s="1130" t="s">
        <v>62</v>
      </c>
      <c r="C16" s="1130" t="s">
        <v>1953</v>
      </c>
      <c r="D16" s="1131" t="s">
        <v>608</v>
      </c>
      <c r="E16" s="1132" t="s">
        <v>1985</v>
      </c>
      <c r="F16" s="1136" t="s">
        <v>1956</v>
      </c>
      <c r="G16" s="1136" t="s">
        <v>1956</v>
      </c>
      <c r="H16" s="1136" t="s">
        <v>1956</v>
      </c>
      <c r="I16" s="1136" t="s">
        <v>1956</v>
      </c>
      <c r="J16" s="1136" t="s">
        <v>1956</v>
      </c>
      <c r="K16" s="1136" t="s">
        <v>1956</v>
      </c>
      <c r="L16" s="1131"/>
      <c r="M16" s="1138" t="str">
        <f>VLOOKUP(D16,Аналитика!E17:F1078,2,0)</f>
        <v>54У_Т</v>
      </c>
    </row>
    <row r="17" spans="1:13">
      <c r="A17" s="1124">
        <f>IF(ISBLANK(E17),"",COUNTA($E$4:E17))</f>
        <v>14</v>
      </c>
      <c r="B17" s="1130" t="s">
        <v>1970</v>
      </c>
      <c r="C17" s="1130" t="s">
        <v>1986</v>
      </c>
      <c r="D17" s="1131" t="s">
        <v>1987</v>
      </c>
      <c r="E17" s="1132" t="s">
        <v>1988</v>
      </c>
      <c r="F17" s="1136" t="s">
        <v>1956</v>
      </c>
      <c r="G17" s="1136" t="s">
        <v>1956</v>
      </c>
      <c r="H17" s="1136" t="s">
        <v>1956</v>
      </c>
      <c r="I17" s="1136" t="s">
        <v>1956</v>
      </c>
      <c r="J17" s="1136" t="s">
        <v>1956</v>
      </c>
      <c r="K17" s="1136" t="s">
        <v>1956</v>
      </c>
      <c r="L17" s="1131"/>
      <c r="M17" s="1137" t="e">
        <f>VLOOKUP(D17,Аналитика!E18:F1079,2,0)</f>
        <v>#N/A</v>
      </c>
    </row>
    <row r="18" spans="1:13">
      <c r="A18" s="1124">
        <f>IF(ISBLANK(E18),"",COUNTA($E$4:E18))</f>
        <v>15</v>
      </c>
      <c r="B18" s="1130" t="s">
        <v>62</v>
      </c>
      <c r="C18" s="1130" t="s">
        <v>1986</v>
      </c>
      <c r="D18" s="1131" t="s">
        <v>254</v>
      </c>
      <c r="E18" s="1132" t="s">
        <v>1988</v>
      </c>
      <c r="F18" s="1136" t="s">
        <v>1956</v>
      </c>
      <c r="G18" s="1136" t="s">
        <v>1956</v>
      </c>
      <c r="H18" s="1136" t="s">
        <v>1956</v>
      </c>
      <c r="I18" s="1136" t="s">
        <v>1956</v>
      </c>
      <c r="J18" s="1136" t="s">
        <v>1956</v>
      </c>
      <c r="K18" s="1136" t="s">
        <v>1956</v>
      </c>
      <c r="L18" s="1131"/>
      <c r="M18" s="1138" t="str">
        <f>VLOOKUP(D18,Аналитика!E19:F1080,2,0)</f>
        <v>9У_С</v>
      </c>
    </row>
    <row r="19" spans="1:13">
      <c r="A19" s="1124">
        <f>IF(ISBLANK(E19),"",COUNTA($E$4:E19))</f>
        <v>16</v>
      </c>
      <c r="B19" s="1130" t="s">
        <v>1974</v>
      </c>
      <c r="C19" s="1130" t="s">
        <v>1989</v>
      </c>
      <c r="D19" s="1131" t="s">
        <v>501</v>
      </c>
      <c r="E19" s="1132" t="s">
        <v>1990</v>
      </c>
      <c r="F19" s="1136" t="s">
        <v>1956</v>
      </c>
      <c r="G19" s="1136" t="s">
        <v>1956</v>
      </c>
      <c r="H19" s="1136" t="s">
        <v>1956</v>
      </c>
      <c r="I19" s="1136" t="s">
        <v>1956</v>
      </c>
      <c r="J19" s="1136" t="s">
        <v>1956</v>
      </c>
      <c r="K19" s="1136" t="s">
        <v>1956</v>
      </c>
      <c r="L19" s="1131"/>
      <c r="M19" s="1138" t="str">
        <f>VLOOKUP(D19,Аналитика!E20:F1081,2,0)</f>
        <v>26У_С</v>
      </c>
    </row>
    <row r="20" spans="1:13">
      <c r="A20" s="1124">
        <f>IF(ISBLANK(E20),"",COUNTA($E$4:E20))</f>
        <v>17</v>
      </c>
      <c r="B20" s="1130" t="s">
        <v>1977</v>
      </c>
      <c r="C20" s="1130" t="s">
        <v>1989</v>
      </c>
      <c r="D20" s="1131" t="s">
        <v>503</v>
      </c>
      <c r="E20" s="1132" t="s">
        <v>1990</v>
      </c>
      <c r="F20" s="1136" t="s">
        <v>1956</v>
      </c>
      <c r="G20" s="1136" t="s">
        <v>1956</v>
      </c>
      <c r="H20" s="1136" t="s">
        <v>1956</v>
      </c>
      <c r="I20" s="1136" t="s">
        <v>1956</v>
      </c>
      <c r="J20" s="1136" t="s">
        <v>1956</v>
      </c>
      <c r="K20" s="1136" t="s">
        <v>1956</v>
      </c>
      <c r="L20" s="1131"/>
      <c r="M20" s="1138" t="str">
        <f>VLOOKUP(D20,Аналитика!E21:F1082,2,0)</f>
        <v>26У_С</v>
      </c>
    </row>
    <row r="21" spans="1:13">
      <c r="A21" s="1124">
        <f>IF(ISBLANK(E21),"",COUNTA($E$4:E21))</f>
        <v>18</v>
      </c>
      <c r="B21" s="1130" t="s">
        <v>1979</v>
      </c>
      <c r="C21" s="1130" t="s">
        <v>1989</v>
      </c>
      <c r="D21" s="1131" t="s">
        <v>505</v>
      </c>
      <c r="E21" s="1132" t="s">
        <v>1991</v>
      </c>
      <c r="F21" s="1136" t="s">
        <v>1956</v>
      </c>
      <c r="G21" s="1136" t="s">
        <v>1956</v>
      </c>
      <c r="H21" s="1136" t="s">
        <v>1956</v>
      </c>
      <c r="I21" s="1136" t="s">
        <v>1956</v>
      </c>
      <c r="J21" s="1136" t="s">
        <v>1956</v>
      </c>
      <c r="K21" s="1136" t="s">
        <v>1956</v>
      </c>
      <c r="L21" s="1131"/>
      <c r="M21" s="1138" t="str">
        <f>VLOOKUP(D21,Аналитика!E22:F1083,2,0)</f>
        <v>26У_С</v>
      </c>
    </row>
    <row r="22" spans="1:13" ht="31.5">
      <c r="A22" s="1124">
        <f>IF(ISBLANK(E22),"",COUNTA($E$4:E22))</f>
        <v>19</v>
      </c>
      <c r="B22" s="1130" t="s">
        <v>1982</v>
      </c>
      <c r="C22" s="1130" t="s">
        <v>1989</v>
      </c>
      <c r="D22" s="1131" t="s">
        <v>1992</v>
      </c>
      <c r="E22" s="1132" t="s">
        <v>1993</v>
      </c>
      <c r="F22" s="1133" t="s">
        <v>1956</v>
      </c>
      <c r="G22" s="1134" t="s">
        <v>1957</v>
      </c>
      <c r="H22" s="1134" t="s">
        <v>1957</v>
      </c>
      <c r="I22" s="1134" t="s">
        <v>1957</v>
      </c>
      <c r="J22" s="1134" t="s">
        <v>1957</v>
      </c>
      <c r="K22" s="1134" t="s">
        <v>1957</v>
      </c>
      <c r="L22" s="1131"/>
      <c r="M22" s="1135" t="e">
        <f>VLOOKUP(D22,Аналитика!E23:F1084,2,0)</f>
        <v>#N/A</v>
      </c>
    </row>
    <row r="23" spans="1:13">
      <c r="A23" s="1124">
        <f>IF(ISBLANK(E23),"",COUNTA($E$4:E23))</f>
        <v>20</v>
      </c>
      <c r="B23" s="1130" t="s">
        <v>1974</v>
      </c>
      <c r="C23" s="1130" t="s">
        <v>1994</v>
      </c>
      <c r="D23" s="1131" t="s">
        <v>1537</v>
      </c>
      <c r="E23" s="1132" t="s">
        <v>1995</v>
      </c>
      <c r="F23" s="1133" t="s">
        <v>1956</v>
      </c>
      <c r="G23" s="1134" t="s">
        <v>1957</v>
      </c>
      <c r="H23" s="1134" t="s">
        <v>1957</v>
      </c>
      <c r="I23" s="1134" t="s">
        <v>1957</v>
      </c>
      <c r="J23" s="1134" t="s">
        <v>1957</v>
      </c>
      <c r="K23" s="1134" t="s">
        <v>1957</v>
      </c>
      <c r="L23" s="1131"/>
      <c r="M23" s="1135" t="e">
        <f>VLOOKUP(D23,Аналитика!E24:F1085,2,0)</f>
        <v>#N/A</v>
      </c>
    </row>
    <row r="24" spans="1:13">
      <c r="A24" s="1124">
        <f>IF(ISBLANK(E24),"",COUNTA($E$4:E24))</f>
        <v>21</v>
      </c>
      <c r="B24" s="1130" t="s">
        <v>1977</v>
      </c>
      <c r="C24" s="1130" t="s">
        <v>1994</v>
      </c>
      <c r="D24" s="1131" t="s">
        <v>1996</v>
      </c>
      <c r="E24" s="1132" t="s">
        <v>1995</v>
      </c>
      <c r="F24" s="1133" t="s">
        <v>1956</v>
      </c>
      <c r="G24" s="1134" t="s">
        <v>1957</v>
      </c>
      <c r="H24" s="1134" t="s">
        <v>1957</v>
      </c>
      <c r="I24" s="1134" t="s">
        <v>1957</v>
      </c>
      <c r="J24" s="1134" t="s">
        <v>1957</v>
      </c>
      <c r="K24" s="1134" t="s">
        <v>1957</v>
      </c>
      <c r="L24" s="1131"/>
      <c r="M24" s="1135" t="e">
        <f>VLOOKUP(D24,Аналитика!E25:F1086,2,0)</f>
        <v>#N/A</v>
      </c>
    </row>
    <row r="25" spans="1:13" ht="47.25">
      <c r="A25" s="1124">
        <f>IF(ISBLANK(E25),"",COUNTA($E$4:E25))</f>
        <v>22</v>
      </c>
      <c r="B25" s="1130" t="s">
        <v>1997</v>
      </c>
      <c r="C25" s="1130" t="s">
        <v>1998</v>
      </c>
      <c r="D25" s="1131" t="s">
        <v>1999</v>
      </c>
      <c r="E25" s="1132" t="s">
        <v>2000</v>
      </c>
      <c r="F25" s="1136" t="s">
        <v>1956</v>
      </c>
      <c r="G25" s="1136" t="s">
        <v>1956</v>
      </c>
      <c r="H25" s="1136" t="s">
        <v>1956</v>
      </c>
      <c r="I25" s="1136" t="s">
        <v>1956</v>
      </c>
      <c r="J25" s="1136" t="s">
        <v>1956</v>
      </c>
      <c r="K25" s="1136" t="s">
        <v>1956</v>
      </c>
      <c r="L25" s="1131"/>
      <c r="M25" s="1137" t="e">
        <f>VLOOKUP(D25,Аналитика!E26:F1087,2,0)</f>
        <v>#N/A</v>
      </c>
    </row>
    <row r="26" spans="1:13" ht="47.25">
      <c r="A26" s="1124">
        <f>IF(ISBLANK(E26),"",COUNTA($E$4:E26))</f>
        <v>23</v>
      </c>
      <c r="B26" s="1130" t="s">
        <v>2001</v>
      </c>
      <c r="C26" s="1130" t="s">
        <v>1998</v>
      </c>
      <c r="D26" s="1131" t="s">
        <v>2002</v>
      </c>
      <c r="E26" s="1132" t="s">
        <v>2000</v>
      </c>
      <c r="F26" s="1136" t="s">
        <v>1956</v>
      </c>
      <c r="G26" s="1136" t="s">
        <v>1956</v>
      </c>
      <c r="H26" s="1136" t="s">
        <v>1956</v>
      </c>
      <c r="I26" s="1136" t="s">
        <v>1956</v>
      </c>
      <c r="J26" s="1136" t="s">
        <v>1956</v>
      </c>
      <c r="K26" s="1136" t="s">
        <v>1956</v>
      </c>
      <c r="L26" s="1131"/>
      <c r="M26" s="1137" t="e">
        <f>VLOOKUP(D26,Аналитика!E27:F1088,2,0)</f>
        <v>#N/A</v>
      </c>
    </row>
    <row r="27" spans="1:13" ht="31.5">
      <c r="A27" s="1124">
        <f>IF(ISBLANK(E27),"",COUNTA($E$4:E27))</f>
        <v>24</v>
      </c>
      <c r="B27" s="1130" t="s">
        <v>2003</v>
      </c>
      <c r="C27" s="1130" t="s">
        <v>1998</v>
      </c>
      <c r="D27" s="1131" t="s">
        <v>2004</v>
      </c>
      <c r="E27" s="1132" t="s">
        <v>2005</v>
      </c>
      <c r="F27" s="1136" t="s">
        <v>1956</v>
      </c>
      <c r="G27" s="1136" t="s">
        <v>1956</v>
      </c>
      <c r="H27" s="1136" t="s">
        <v>1956</v>
      </c>
      <c r="I27" s="1136" t="s">
        <v>1956</v>
      </c>
      <c r="J27" s="1136" t="s">
        <v>1956</v>
      </c>
      <c r="K27" s="1136" t="s">
        <v>1956</v>
      </c>
      <c r="L27" s="1131"/>
      <c r="M27" s="1137" t="e">
        <f>VLOOKUP(D27,Аналитика!E28:F1089,2,0)</f>
        <v>#N/A</v>
      </c>
    </row>
    <row r="28" spans="1:13" ht="31.5">
      <c r="A28" s="1124">
        <f>IF(ISBLANK(E28),"",COUNTA($E$4:E28))</f>
        <v>25</v>
      </c>
      <c r="B28" s="1130" t="s">
        <v>2006</v>
      </c>
      <c r="C28" s="1130" t="s">
        <v>1998</v>
      </c>
      <c r="D28" s="1131" t="s">
        <v>258</v>
      </c>
      <c r="E28" s="1132" t="s">
        <v>2005</v>
      </c>
      <c r="F28" s="1136" t="s">
        <v>1956</v>
      </c>
      <c r="G28" s="1136" t="s">
        <v>1956</v>
      </c>
      <c r="H28" s="1136" t="s">
        <v>1956</v>
      </c>
      <c r="I28" s="1136" t="s">
        <v>1956</v>
      </c>
      <c r="J28" s="1136" t="s">
        <v>1956</v>
      </c>
      <c r="K28" s="1136" t="s">
        <v>1956</v>
      </c>
      <c r="L28" s="1131"/>
      <c r="M28" s="1138" t="str">
        <f>VLOOKUP(D28,Аналитика!E29:F1090,2,0)</f>
        <v>44У_Т</v>
      </c>
    </row>
    <row r="29" spans="1:13">
      <c r="A29" s="1124">
        <f>IF(ISBLANK(E29),"",COUNTA($E$4:E29))</f>
        <v>26</v>
      </c>
      <c r="B29" s="1130" t="s">
        <v>2007</v>
      </c>
      <c r="C29" s="1130" t="s">
        <v>2008</v>
      </c>
      <c r="D29" s="1131" t="s">
        <v>2009</v>
      </c>
      <c r="E29" s="1132" t="s">
        <v>2010</v>
      </c>
      <c r="F29" s="1136" t="s">
        <v>1956</v>
      </c>
      <c r="G29" s="1136" t="s">
        <v>1956</v>
      </c>
      <c r="H29" s="1136" t="s">
        <v>1956</v>
      </c>
      <c r="I29" s="1136" t="s">
        <v>1956</v>
      </c>
      <c r="J29" s="1136" t="s">
        <v>1956</v>
      </c>
      <c r="K29" s="1136" t="s">
        <v>1956</v>
      </c>
      <c r="L29" s="1131"/>
      <c r="M29" s="1137" t="e">
        <f>VLOOKUP(D29,Аналитика!E30:F1091,2,0)</f>
        <v>#N/A</v>
      </c>
    </row>
    <row r="30" spans="1:13">
      <c r="A30" s="1124">
        <f>IF(ISBLANK(E30),"",COUNTA($E$4:E30))</f>
        <v>27</v>
      </c>
      <c r="B30" s="1130" t="s">
        <v>2011</v>
      </c>
      <c r="C30" s="1130" t="s">
        <v>2008</v>
      </c>
      <c r="D30" s="1131" t="s">
        <v>2012</v>
      </c>
      <c r="E30" s="1132" t="s">
        <v>2010</v>
      </c>
      <c r="F30" s="1136" t="s">
        <v>1956</v>
      </c>
      <c r="G30" s="1136" t="s">
        <v>1956</v>
      </c>
      <c r="H30" s="1136" t="s">
        <v>1956</v>
      </c>
      <c r="I30" s="1136" t="s">
        <v>1956</v>
      </c>
      <c r="J30" s="1136" t="s">
        <v>1956</v>
      </c>
      <c r="K30" s="1136" t="s">
        <v>1956</v>
      </c>
      <c r="L30" s="1131"/>
      <c r="M30" s="1137" t="e">
        <f>VLOOKUP(D30,Аналитика!E31:F1092,2,0)</f>
        <v>#N/A</v>
      </c>
    </row>
    <row r="31" spans="1:13">
      <c r="A31" s="1124">
        <f>IF(ISBLANK(E31),"",COUNTA($E$4:E31))</f>
        <v>28</v>
      </c>
      <c r="B31" s="1130" t="s">
        <v>2013</v>
      </c>
      <c r="C31" s="1130" t="s">
        <v>2008</v>
      </c>
      <c r="D31" s="1131" t="s">
        <v>2014</v>
      </c>
      <c r="E31" s="1132" t="s">
        <v>2010</v>
      </c>
      <c r="F31" s="1136" t="s">
        <v>1956</v>
      </c>
      <c r="G31" s="1136" t="s">
        <v>1956</v>
      </c>
      <c r="H31" s="1136" t="s">
        <v>1956</v>
      </c>
      <c r="I31" s="1136" t="s">
        <v>1956</v>
      </c>
      <c r="J31" s="1136" t="s">
        <v>1956</v>
      </c>
      <c r="K31" s="1136" t="s">
        <v>1956</v>
      </c>
      <c r="L31" s="1131"/>
      <c r="M31" s="1137" t="e">
        <f>VLOOKUP(D31,Аналитика!E32:F1093,2,0)</f>
        <v>#N/A</v>
      </c>
    </row>
    <row r="32" spans="1:13">
      <c r="A32" s="1124">
        <f>IF(ISBLANK(E32),"",COUNTA($E$4:E32))</f>
        <v>29</v>
      </c>
      <c r="B32" s="1130" t="s">
        <v>1974</v>
      </c>
      <c r="C32" s="1130" t="s">
        <v>2015</v>
      </c>
      <c r="D32" s="1131" t="s">
        <v>2016</v>
      </c>
      <c r="E32" s="1132" t="s">
        <v>2017</v>
      </c>
      <c r="F32" s="1133" t="s">
        <v>1956</v>
      </c>
      <c r="G32" s="1134" t="s">
        <v>1957</v>
      </c>
      <c r="H32" s="1134" t="s">
        <v>1957</v>
      </c>
      <c r="I32" s="1134" t="s">
        <v>1957</v>
      </c>
      <c r="J32" s="1134" t="s">
        <v>1957</v>
      </c>
      <c r="K32" s="1134" t="s">
        <v>1957</v>
      </c>
      <c r="L32" s="1131"/>
      <c r="M32" s="1135" t="e">
        <f>VLOOKUP(D32,Аналитика!E33:F1094,2,0)</f>
        <v>#N/A</v>
      </c>
    </row>
    <row r="33" spans="1:14">
      <c r="A33" s="1124">
        <f>IF(ISBLANK(E33),"",COUNTA($E$4:E33))</f>
        <v>30</v>
      </c>
      <c r="B33" s="1130" t="s">
        <v>1977</v>
      </c>
      <c r="C33" s="1130" t="s">
        <v>2015</v>
      </c>
      <c r="D33" s="1131" t="s">
        <v>2018</v>
      </c>
      <c r="E33" s="1132" t="s">
        <v>2017</v>
      </c>
      <c r="F33" s="1133" t="s">
        <v>1956</v>
      </c>
      <c r="G33" s="1134" t="s">
        <v>1957</v>
      </c>
      <c r="H33" s="1134" t="s">
        <v>1957</v>
      </c>
      <c r="I33" s="1134" t="s">
        <v>1957</v>
      </c>
      <c r="J33" s="1134" t="s">
        <v>1957</v>
      </c>
      <c r="K33" s="1134" t="s">
        <v>1957</v>
      </c>
      <c r="L33" s="1131"/>
      <c r="M33" s="1135" t="e">
        <f>VLOOKUP(D33,Аналитика!E34:F1095,2,0)</f>
        <v>#N/A</v>
      </c>
    </row>
    <row r="34" spans="1:14">
      <c r="A34" s="1124">
        <f>IF(ISBLANK(E34),"",COUNTA($E$4:E34))</f>
        <v>31</v>
      </c>
      <c r="B34" s="1130" t="s">
        <v>2019</v>
      </c>
      <c r="C34" s="1130" t="s">
        <v>2015</v>
      </c>
      <c r="D34" s="1131" t="s">
        <v>2020</v>
      </c>
      <c r="E34" s="1132" t="s">
        <v>2017</v>
      </c>
      <c r="F34" s="1136" t="s">
        <v>1956</v>
      </c>
      <c r="G34" s="1136" t="s">
        <v>1956</v>
      </c>
      <c r="H34" s="1136" t="s">
        <v>1956</v>
      </c>
      <c r="I34" s="1136" t="s">
        <v>1956</v>
      </c>
      <c r="J34" s="1136" t="s">
        <v>1956</v>
      </c>
      <c r="K34" s="1136" t="s">
        <v>1956</v>
      </c>
      <c r="L34" s="1131"/>
      <c r="M34" s="1137" t="e">
        <f>VLOOKUP(D34,Аналитика!E35:F1096,2,0)</f>
        <v>#N/A</v>
      </c>
    </row>
    <row r="35" spans="1:14">
      <c r="A35" s="1124">
        <f>IF(ISBLANK(E35),"",COUNTA($E$4:E35))</f>
        <v>32</v>
      </c>
      <c r="B35" s="1130" t="s">
        <v>1952</v>
      </c>
      <c r="C35" s="1130" t="s">
        <v>2021</v>
      </c>
      <c r="D35" s="1131" t="s">
        <v>2022</v>
      </c>
      <c r="E35" s="1132" t="s">
        <v>2023</v>
      </c>
      <c r="F35" s="1136" t="s">
        <v>1956</v>
      </c>
      <c r="G35" s="1136" t="s">
        <v>1956</v>
      </c>
      <c r="H35" s="1136" t="s">
        <v>1956</v>
      </c>
      <c r="I35" s="1136" t="s">
        <v>1956</v>
      </c>
      <c r="J35" s="1136" t="s">
        <v>1956</v>
      </c>
      <c r="K35" s="1136" t="s">
        <v>1956</v>
      </c>
      <c r="L35" s="1131"/>
      <c r="M35" s="1137" t="e">
        <f>VLOOKUP(D35,Аналитика!E36:F1097,2,0)</f>
        <v>#N/A</v>
      </c>
    </row>
    <row r="36" spans="1:14">
      <c r="A36" s="1124">
        <f>IF(ISBLANK(E36),"",COUNTA($E$4:E36))</f>
        <v>33</v>
      </c>
      <c r="B36" s="1130" t="s">
        <v>1974</v>
      </c>
      <c r="C36" s="1130" t="s">
        <v>2024</v>
      </c>
      <c r="D36" s="1131" t="s">
        <v>465</v>
      </c>
      <c r="E36" s="1132" t="s">
        <v>2025</v>
      </c>
      <c r="F36" s="1136" t="s">
        <v>1956</v>
      </c>
      <c r="G36" s="1136" t="s">
        <v>1956</v>
      </c>
      <c r="H36" s="1136" t="s">
        <v>1956</v>
      </c>
      <c r="I36" s="1136" t="s">
        <v>1956</v>
      </c>
      <c r="J36" s="1136" t="s">
        <v>1956</v>
      </c>
      <c r="K36" s="1136" t="s">
        <v>1956</v>
      </c>
      <c r="L36" s="1131"/>
      <c r="M36" s="1138" t="str">
        <f>VLOOKUP(D36,Аналитика!E37:F1098,2,0)</f>
        <v>24У_С</v>
      </c>
    </row>
    <row r="37" spans="1:14">
      <c r="A37" s="1124">
        <f>IF(ISBLANK(E37),"",COUNTA($E$4:E37))</f>
        <v>34</v>
      </c>
      <c r="B37" s="1130" t="s">
        <v>1977</v>
      </c>
      <c r="C37" s="1130" t="s">
        <v>2024</v>
      </c>
      <c r="D37" s="1131" t="s">
        <v>467</v>
      </c>
      <c r="E37" s="1132" t="s">
        <v>2026</v>
      </c>
      <c r="F37" s="1136" t="s">
        <v>1956</v>
      </c>
      <c r="G37" s="1136" t="s">
        <v>1956</v>
      </c>
      <c r="H37" s="1136" t="s">
        <v>1956</v>
      </c>
      <c r="I37" s="1136" t="s">
        <v>1956</v>
      </c>
      <c r="J37" s="1136" t="s">
        <v>1956</v>
      </c>
      <c r="K37" s="1136" t="s">
        <v>1956</v>
      </c>
      <c r="L37" s="1131"/>
      <c r="M37" s="1138" t="str">
        <f>VLOOKUP(D37,Аналитика!E38:F1099,2,0)</f>
        <v>24У_С</v>
      </c>
    </row>
    <row r="38" spans="1:14">
      <c r="A38" s="1124">
        <f>IF(ISBLANK(E38),"",COUNTA($E$4:E38))</f>
        <v>35</v>
      </c>
      <c r="B38" s="1130" t="s">
        <v>1952</v>
      </c>
      <c r="C38" s="1130" t="s">
        <v>2027</v>
      </c>
      <c r="D38" s="1131" t="s">
        <v>453</v>
      </c>
      <c r="E38" s="1132" t="s">
        <v>2028</v>
      </c>
      <c r="F38" s="1136" t="s">
        <v>1956</v>
      </c>
      <c r="G38" s="1136" t="s">
        <v>1956</v>
      </c>
      <c r="H38" s="1136" t="s">
        <v>1956</v>
      </c>
      <c r="I38" s="1136" t="s">
        <v>1956</v>
      </c>
      <c r="J38" s="1136" t="s">
        <v>1956</v>
      </c>
      <c r="K38" s="1136" t="s">
        <v>1956</v>
      </c>
      <c r="L38" s="1131"/>
      <c r="M38" s="1138" t="str">
        <f>VLOOKUP(D38,Аналитика!E39:F1100,2,0)</f>
        <v>24У_С</v>
      </c>
    </row>
    <row r="39" spans="1:14">
      <c r="A39" s="1124">
        <f>IF(ISBLANK(E39),"",COUNTA($E$4:E39))</f>
        <v>36</v>
      </c>
      <c r="B39" s="1130" t="s">
        <v>2029</v>
      </c>
      <c r="C39" s="1130" t="s">
        <v>2027</v>
      </c>
      <c r="D39" s="1131" t="s">
        <v>2030</v>
      </c>
      <c r="E39" s="1132" t="s">
        <v>2031</v>
      </c>
      <c r="F39" s="1136" t="s">
        <v>1956</v>
      </c>
      <c r="G39" s="1136" t="s">
        <v>1956</v>
      </c>
      <c r="H39" s="1136" t="s">
        <v>1956</v>
      </c>
      <c r="I39" s="1136" t="s">
        <v>1956</v>
      </c>
      <c r="J39" s="1136" t="s">
        <v>1956</v>
      </c>
      <c r="K39" s="1136" t="s">
        <v>1956</v>
      </c>
      <c r="L39" s="1131"/>
      <c r="M39" s="1137" t="e">
        <f>VLOOKUP(D39,Аналитика!E40:F1101,2,0)</f>
        <v>#N/A</v>
      </c>
    </row>
    <row r="40" spans="1:14">
      <c r="A40" s="1124">
        <f>IF(ISBLANK(E40),"",COUNTA($E$4:E40))</f>
        <v>37</v>
      </c>
      <c r="B40" s="1130" t="s">
        <v>2032</v>
      </c>
      <c r="C40" s="1130" t="s">
        <v>2027</v>
      </c>
      <c r="D40" s="1131" t="s">
        <v>1673</v>
      </c>
      <c r="E40" s="1132" t="s">
        <v>2031</v>
      </c>
      <c r="F40" s="1136" t="s">
        <v>1956</v>
      </c>
      <c r="G40" s="1136" t="s">
        <v>1956</v>
      </c>
      <c r="H40" s="1136" t="s">
        <v>1956</v>
      </c>
      <c r="I40" s="1136" t="s">
        <v>1956</v>
      </c>
      <c r="J40" s="1136" t="s">
        <v>1956</v>
      </c>
      <c r="K40" s="1136" t="s">
        <v>1956</v>
      </c>
      <c r="L40" s="1131"/>
      <c r="M40" s="1137" t="e">
        <f>VLOOKUP(D40,Аналитика!E41:F1102,2,0)</f>
        <v>#N/A</v>
      </c>
    </row>
    <row r="41" spans="1:14">
      <c r="A41" s="1124">
        <f>IF(ISBLANK(E41),"",COUNTA($E$4:E41))</f>
        <v>38</v>
      </c>
      <c r="B41" s="1130" t="s">
        <v>1974</v>
      </c>
      <c r="C41" s="1130" t="s">
        <v>2033</v>
      </c>
      <c r="D41" s="1131" t="s">
        <v>455</v>
      </c>
      <c r="E41" s="1132" t="s">
        <v>2034</v>
      </c>
      <c r="F41" s="1136" t="s">
        <v>1956</v>
      </c>
      <c r="G41" s="1136" t="s">
        <v>1956</v>
      </c>
      <c r="H41" s="1136" t="s">
        <v>1956</v>
      </c>
      <c r="I41" s="1136" t="s">
        <v>1956</v>
      </c>
      <c r="J41" s="1136" t="s">
        <v>1956</v>
      </c>
      <c r="K41" s="1136" t="s">
        <v>1956</v>
      </c>
      <c r="L41" s="1131"/>
      <c r="M41" s="1138" t="str">
        <f>VLOOKUP(D41,Аналитика!E42:F1103,2,0)</f>
        <v>24У_С</v>
      </c>
    </row>
    <row r="42" spans="1:14">
      <c r="A42" s="1124">
        <f>IF(ISBLANK(E42),"",COUNTA($E$4:E42))</f>
        <v>39</v>
      </c>
      <c r="B42" s="1130" t="s">
        <v>1977</v>
      </c>
      <c r="C42" s="1130" t="s">
        <v>2033</v>
      </c>
      <c r="D42" s="1131" t="s">
        <v>457</v>
      </c>
      <c r="E42" s="1132" t="s">
        <v>2034</v>
      </c>
      <c r="F42" s="1136" t="s">
        <v>1956</v>
      </c>
      <c r="G42" s="1136" t="s">
        <v>1956</v>
      </c>
      <c r="H42" s="1136" t="s">
        <v>1956</v>
      </c>
      <c r="I42" s="1136" t="s">
        <v>1956</v>
      </c>
      <c r="J42" s="1136" t="s">
        <v>1956</v>
      </c>
      <c r="K42" s="1136" t="s">
        <v>1956</v>
      </c>
      <c r="L42" s="1131"/>
      <c r="M42" s="1138" t="str">
        <f>VLOOKUP(D42,Аналитика!E43:F1104,2,0)</f>
        <v>24У_С</v>
      </c>
    </row>
    <row r="43" spans="1:14">
      <c r="A43" s="1124">
        <f>IF(ISBLANK(E43),"",COUNTA($E$4:E43))</f>
        <v>40</v>
      </c>
      <c r="B43" s="1130" t="s">
        <v>1952</v>
      </c>
      <c r="C43" s="1130" t="s">
        <v>2035</v>
      </c>
      <c r="D43" s="1131" t="s">
        <v>475</v>
      </c>
      <c r="E43" s="1132" t="s">
        <v>2036</v>
      </c>
      <c r="F43" s="1136" t="s">
        <v>1956</v>
      </c>
      <c r="G43" s="1136" t="s">
        <v>1956</v>
      </c>
      <c r="H43" s="1136" t="s">
        <v>1956</v>
      </c>
      <c r="I43" s="1136" t="s">
        <v>1956</v>
      </c>
      <c r="J43" s="1136" t="s">
        <v>1956</v>
      </c>
      <c r="K43" s="1136" t="s">
        <v>1956</v>
      </c>
      <c r="L43" s="1131"/>
      <c r="M43" s="1138" t="str">
        <f>VLOOKUP(D43,Аналитика!E44:F1105,2,0)</f>
        <v>24У_С</v>
      </c>
    </row>
    <row r="44" spans="1:14" s="1123" customFormat="1">
      <c r="A44" s="1139">
        <f>IF(ISBLANK(E44),"",COUNTA($E$4:E44))</f>
        <v>41</v>
      </c>
      <c r="B44" s="1140" t="s">
        <v>1952</v>
      </c>
      <c r="C44" s="1140" t="s">
        <v>2037</v>
      </c>
      <c r="D44" s="1141" t="s">
        <v>1658</v>
      </c>
      <c r="E44" s="1142" t="s">
        <v>2038</v>
      </c>
      <c r="F44" s="1136" t="s">
        <v>1956</v>
      </c>
      <c r="G44" s="1143" t="s">
        <v>1957</v>
      </c>
      <c r="H44" s="1143" t="s">
        <v>1957</v>
      </c>
      <c r="I44" s="1143" t="s">
        <v>1957</v>
      </c>
      <c r="J44" s="1143" t="s">
        <v>1957</v>
      </c>
      <c r="K44" s="1143" t="s">
        <v>1957</v>
      </c>
      <c r="L44" s="1141"/>
      <c r="M44" s="1144" t="str">
        <f>VLOOKUP(D44,Аналитика!E45:F1106,2,0)</f>
        <v>86У_Э</v>
      </c>
      <c r="N44" s="1145" t="s">
        <v>1938</v>
      </c>
    </row>
    <row r="45" spans="1:14" ht="31.5">
      <c r="A45" s="1124">
        <f>IF(ISBLANK(E45),"",COUNTA($E$4:E45))</f>
        <v>42</v>
      </c>
      <c r="B45" s="1130" t="s">
        <v>1970</v>
      </c>
      <c r="C45" s="1130" t="s">
        <v>2039</v>
      </c>
      <c r="D45" s="1131" t="s">
        <v>2040</v>
      </c>
      <c r="E45" s="1132" t="s">
        <v>2041</v>
      </c>
      <c r="F45" s="1136" t="s">
        <v>1956</v>
      </c>
      <c r="G45" s="1136" t="s">
        <v>1956</v>
      </c>
      <c r="H45" s="1136" t="s">
        <v>1956</v>
      </c>
      <c r="I45" s="1136" t="s">
        <v>1956</v>
      </c>
      <c r="J45" s="1136" t="s">
        <v>1956</v>
      </c>
      <c r="K45" s="1136" t="s">
        <v>1956</v>
      </c>
      <c r="L45" s="1131"/>
      <c r="M45" s="1137" t="e">
        <f>VLOOKUP(D45,Аналитика!E46:F1107,2,0)</f>
        <v>#N/A</v>
      </c>
    </row>
    <row r="46" spans="1:14" ht="31.5">
      <c r="A46" s="1124">
        <f>IF(ISBLANK(E46),"",COUNTA($E$4:E46))</f>
        <v>43</v>
      </c>
      <c r="B46" s="1130" t="s">
        <v>62</v>
      </c>
      <c r="C46" s="1130" t="s">
        <v>2039</v>
      </c>
      <c r="D46" s="1131" t="s">
        <v>218</v>
      </c>
      <c r="E46" s="1132" t="s">
        <v>2041</v>
      </c>
      <c r="F46" s="1136" t="s">
        <v>1956</v>
      </c>
      <c r="G46" s="1136" t="s">
        <v>1956</v>
      </c>
      <c r="H46" s="1136" t="s">
        <v>1956</v>
      </c>
      <c r="I46" s="1136" t="s">
        <v>1956</v>
      </c>
      <c r="J46" s="1136" t="s">
        <v>1956</v>
      </c>
      <c r="K46" s="1136" t="s">
        <v>1956</v>
      </c>
      <c r="L46" s="1131"/>
      <c r="M46" s="1138" t="str">
        <f>VLOOKUP(D46,Аналитика!E47:F1108,2,0)</f>
        <v>29У_С</v>
      </c>
    </row>
    <row r="47" spans="1:14">
      <c r="A47" s="1124">
        <f>IF(ISBLANK(E47),"",COUNTA($E$4:E47))</f>
        <v>44</v>
      </c>
      <c r="B47" s="1130" t="s">
        <v>1952</v>
      </c>
      <c r="C47" s="1130" t="s">
        <v>2042</v>
      </c>
      <c r="D47" s="1131" t="s">
        <v>430</v>
      </c>
      <c r="E47" s="1132" t="s">
        <v>2043</v>
      </c>
      <c r="F47" s="1136" t="s">
        <v>1956</v>
      </c>
      <c r="G47" s="1136" t="s">
        <v>1956</v>
      </c>
      <c r="H47" s="1136" t="s">
        <v>1956</v>
      </c>
      <c r="I47" s="1136" t="s">
        <v>1956</v>
      </c>
      <c r="J47" s="1136" t="s">
        <v>1956</v>
      </c>
      <c r="K47" s="1136" t="s">
        <v>1956</v>
      </c>
      <c r="L47" s="1131"/>
      <c r="M47" s="1138" t="str">
        <f>VLOOKUP(D47,Аналитика!E48:F1109,2,0)</f>
        <v>28У_С</v>
      </c>
    </row>
    <row r="48" spans="1:14">
      <c r="A48" s="1124">
        <f>IF(ISBLANK(E48),"",COUNTA($E$4:E48))</f>
        <v>45</v>
      </c>
      <c r="B48" s="1130" t="s">
        <v>1974</v>
      </c>
      <c r="C48" s="1130" t="s">
        <v>2042</v>
      </c>
      <c r="D48" s="1131" t="s">
        <v>441</v>
      </c>
      <c r="E48" s="1132" t="s">
        <v>2044</v>
      </c>
      <c r="F48" s="1136" t="s">
        <v>1956</v>
      </c>
      <c r="G48" s="1136" t="s">
        <v>1956</v>
      </c>
      <c r="H48" s="1136" t="s">
        <v>1956</v>
      </c>
      <c r="I48" s="1136" t="s">
        <v>1956</v>
      </c>
      <c r="J48" s="1136" t="s">
        <v>1956</v>
      </c>
      <c r="K48" s="1136" t="s">
        <v>1956</v>
      </c>
      <c r="L48" s="1131"/>
      <c r="M48" s="1138" t="str">
        <f>VLOOKUP(D48,Аналитика!E49:F1110,2,0)</f>
        <v>28У_С</v>
      </c>
    </row>
    <row r="49" spans="1:13">
      <c r="A49" s="1124">
        <f>IF(ISBLANK(E49),"",COUNTA($E$4:E49))</f>
        <v>46</v>
      </c>
      <c r="B49" s="1130" t="s">
        <v>1977</v>
      </c>
      <c r="C49" s="1130" t="s">
        <v>2042</v>
      </c>
      <c r="D49" s="1131" t="s">
        <v>433</v>
      </c>
      <c r="E49" s="1132" t="s">
        <v>2044</v>
      </c>
      <c r="F49" s="1136" t="s">
        <v>1956</v>
      </c>
      <c r="G49" s="1136" t="s">
        <v>1956</v>
      </c>
      <c r="H49" s="1136" t="s">
        <v>1956</v>
      </c>
      <c r="I49" s="1136" t="s">
        <v>1956</v>
      </c>
      <c r="J49" s="1136" t="s">
        <v>1956</v>
      </c>
      <c r="K49" s="1136" t="s">
        <v>1956</v>
      </c>
      <c r="L49" s="1131"/>
      <c r="M49" s="1138" t="str">
        <f>VLOOKUP(D49,Аналитика!E50:F1111,2,0)</f>
        <v>28У_С</v>
      </c>
    </row>
    <row r="50" spans="1:13" ht="31.5">
      <c r="A50" s="1124">
        <f>IF(ISBLANK(E50),"",COUNTA($E$4:E50))</f>
        <v>47</v>
      </c>
      <c r="B50" s="1130" t="s">
        <v>1979</v>
      </c>
      <c r="C50" s="1130" t="s">
        <v>2042</v>
      </c>
      <c r="D50" s="1131" t="s">
        <v>435</v>
      </c>
      <c r="E50" s="1132" t="s">
        <v>2045</v>
      </c>
      <c r="F50" s="1136" t="s">
        <v>1956</v>
      </c>
      <c r="G50" s="1136" t="s">
        <v>1956</v>
      </c>
      <c r="H50" s="1136" t="s">
        <v>1956</v>
      </c>
      <c r="I50" s="1136" t="s">
        <v>1956</v>
      </c>
      <c r="J50" s="1136" t="s">
        <v>1956</v>
      </c>
      <c r="K50" s="1136" t="s">
        <v>1956</v>
      </c>
      <c r="L50" s="1131"/>
      <c r="M50" s="1138" t="str">
        <f>VLOOKUP(D50,Аналитика!E51:F1112,2,0)</f>
        <v>28У_С</v>
      </c>
    </row>
    <row r="51" spans="1:13" ht="31.5">
      <c r="A51" s="1124">
        <f>IF(ISBLANK(E51),"",COUNTA($E$4:E51))</f>
        <v>48</v>
      </c>
      <c r="B51" s="1130" t="s">
        <v>1982</v>
      </c>
      <c r="C51" s="1130" t="s">
        <v>2042</v>
      </c>
      <c r="D51" s="1131" t="s">
        <v>437</v>
      </c>
      <c r="E51" s="1132" t="s">
        <v>2045</v>
      </c>
      <c r="F51" s="1136" t="s">
        <v>1956</v>
      </c>
      <c r="G51" s="1136" t="s">
        <v>1956</v>
      </c>
      <c r="H51" s="1136" t="s">
        <v>1956</v>
      </c>
      <c r="I51" s="1136" t="s">
        <v>1956</v>
      </c>
      <c r="J51" s="1136" t="s">
        <v>1956</v>
      </c>
      <c r="K51" s="1136" t="s">
        <v>1956</v>
      </c>
      <c r="L51" s="1131"/>
      <c r="M51" s="1138" t="str">
        <f>VLOOKUP(D51,Аналитика!E52:F1113,2,0)</f>
        <v>28У_С</v>
      </c>
    </row>
    <row r="52" spans="1:13">
      <c r="A52" s="1124">
        <f>IF(ISBLANK(E52),"",COUNTA($E$4:E52))</f>
        <v>49</v>
      </c>
      <c r="B52" s="1130" t="s">
        <v>1974</v>
      </c>
      <c r="C52" s="1130" t="s">
        <v>2046</v>
      </c>
      <c r="D52" s="1131" t="s">
        <v>544</v>
      </c>
      <c r="E52" s="1132" t="s">
        <v>2047</v>
      </c>
      <c r="F52" s="1136" t="s">
        <v>1956</v>
      </c>
      <c r="G52" s="1136" t="s">
        <v>1956</v>
      </c>
      <c r="H52" s="1136" t="s">
        <v>1956</v>
      </c>
      <c r="I52" s="1136" t="s">
        <v>1956</v>
      </c>
      <c r="J52" s="1136" t="s">
        <v>1956</v>
      </c>
      <c r="K52" s="1136" t="s">
        <v>1956</v>
      </c>
      <c r="L52" s="1131"/>
      <c r="M52" s="1138" t="str">
        <f>VLOOKUP(D52,Аналитика!E53:F1114,2,0)</f>
        <v>28У_С</v>
      </c>
    </row>
    <row r="53" spans="1:13">
      <c r="A53" s="1124">
        <f>IF(ISBLANK(E53),"",COUNTA($E$4:E53))</f>
        <v>50</v>
      </c>
      <c r="B53" s="1130" t="s">
        <v>1977</v>
      </c>
      <c r="C53" s="1130" t="s">
        <v>2046</v>
      </c>
      <c r="D53" s="1131" t="s">
        <v>546</v>
      </c>
      <c r="E53" s="1132" t="s">
        <v>2047</v>
      </c>
      <c r="F53" s="1136" t="s">
        <v>1956</v>
      </c>
      <c r="G53" s="1136" t="s">
        <v>1956</v>
      </c>
      <c r="H53" s="1136" t="s">
        <v>1956</v>
      </c>
      <c r="I53" s="1136" t="s">
        <v>1956</v>
      </c>
      <c r="J53" s="1136" t="s">
        <v>1956</v>
      </c>
      <c r="K53" s="1136" t="s">
        <v>1956</v>
      </c>
      <c r="L53" s="1131"/>
      <c r="M53" s="1138" t="str">
        <f>VLOOKUP(D53,Аналитика!E54:F1115,2,0)</f>
        <v>28У_С</v>
      </c>
    </row>
    <row r="54" spans="1:13" ht="31.5">
      <c r="A54" s="1124">
        <f>IF(ISBLANK(E54),"",COUNTA($E$4:E54))</f>
        <v>51</v>
      </c>
      <c r="B54" s="1130" t="s">
        <v>1979</v>
      </c>
      <c r="C54" s="1130" t="s">
        <v>2046</v>
      </c>
      <c r="D54" s="1131" t="s">
        <v>542</v>
      </c>
      <c r="E54" s="1132" t="s">
        <v>2048</v>
      </c>
      <c r="F54" s="1136" t="s">
        <v>1956</v>
      </c>
      <c r="G54" s="1136" t="s">
        <v>1956</v>
      </c>
      <c r="H54" s="1136" t="s">
        <v>1956</v>
      </c>
      <c r="I54" s="1136" t="s">
        <v>1956</v>
      </c>
      <c r="J54" s="1136" t="s">
        <v>1956</v>
      </c>
      <c r="K54" s="1136" t="s">
        <v>1956</v>
      </c>
      <c r="L54" s="1131"/>
      <c r="M54" s="1138" t="str">
        <f>VLOOKUP(D54,Аналитика!E55:F1116,2,0)</f>
        <v>28У_С</v>
      </c>
    </row>
    <row r="55" spans="1:13">
      <c r="A55" s="1124">
        <f>IF(ISBLANK(E55),"",COUNTA($E$4:E55))</f>
        <v>52</v>
      </c>
      <c r="B55" s="1130" t="s">
        <v>1952</v>
      </c>
      <c r="C55" s="1130" t="s">
        <v>2049</v>
      </c>
      <c r="D55" s="1131" t="s">
        <v>489</v>
      </c>
      <c r="E55" s="1132" t="s">
        <v>2050</v>
      </c>
      <c r="F55" s="1136" t="s">
        <v>1956</v>
      </c>
      <c r="G55" s="1136" t="s">
        <v>1956</v>
      </c>
      <c r="H55" s="1136" t="s">
        <v>1956</v>
      </c>
      <c r="I55" s="1136" t="s">
        <v>1956</v>
      </c>
      <c r="J55" s="1136" t="s">
        <v>1956</v>
      </c>
      <c r="K55" s="1136" t="s">
        <v>1956</v>
      </c>
      <c r="L55" s="1131"/>
      <c r="M55" s="1138" t="str">
        <f>VLOOKUP(D55,Аналитика!E56:F1117,2,0)</f>
        <v>25У_С</v>
      </c>
    </row>
    <row r="56" spans="1:13">
      <c r="A56" s="1124">
        <f>IF(ISBLANK(E56),"",COUNTA($E$4:E56))</f>
        <v>53</v>
      </c>
      <c r="B56" s="1130" t="s">
        <v>1974</v>
      </c>
      <c r="C56" s="1130" t="s">
        <v>2049</v>
      </c>
      <c r="D56" s="1131" t="s">
        <v>2051</v>
      </c>
      <c r="E56" s="1146" t="s">
        <v>2052</v>
      </c>
      <c r="F56" s="1136" t="s">
        <v>1956</v>
      </c>
      <c r="G56" s="1136" t="s">
        <v>1956</v>
      </c>
      <c r="H56" s="1136" t="s">
        <v>1956</v>
      </c>
      <c r="I56" s="1136" t="s">
        <v>1956</v>
      </c>
      <c r="J56" s="1136" t="s">
        <v>1956</v>
      </c>
      <c r="K56" s="1136" t="s">
        <v>1956</v>
      </c>
      <c r="L56" s="1131"/>
      <c r="M56" s="1137" t="e">
        <f>VLOOKUP(D56,Аналитика!E57:F1118,2,0)</f>
        <v>#N/A</v>
      </c>
    </row>
    <row r="57" spans="1:13">
      <c r="A57" s="1124">
        <f>IF(ISBLANK(E57),"",COUNTA($E$4:E57))</f>
        <v>54</v>
      </c>
      <c r="B57" s="1130" t="s">
        <v>1977</v>
      </c>
      <c r="C57" s="1130" t="s">
        <v>2049</v>
      </c>
      <c r="D57" s="1131" t="s">
        <v>2053</v>
      </c>
      <c r="E57" s="1146" t="s">
        <v>2054</v>
      </c>
      <c r="F57" s="1136" t="s">
        <v>1956</v>
      </c>
      <c r="G57" s="1136" t="s">
        <v>1956</v>
      </c>
      <c r="H57" s="1136" t="s">
        <v>1956</v>
      </c>
      <c r="I57" s="1136" t="s">
        <v>1956</v>
      </c>
      <c r="J57" s="1136" t="s">
        <v>1956</v>
      </c>
      <c r="K57" s="1136" t="s">
        <v>1956</v>
      </c>
      <c r="L57" s="1131"/>
      <c r="M57" s="1137" t="e">
        <f>VLOOKUP(D57,Аналитика!E58:F1119,2,0)</f>
        <v>#N/A</v>
      </c>
    </row>
    <row r="58" spans="1:13">
      <c r="A58" s="1124">
        <f>IF(ISBLANK(E58),"",COUNTA($E$4:E58))</f>
        <v>55</v>
      </c>
      <c r="B58" s="1130" t="s">
        <v>1979</v>
      </c>
      <c r="C58" s="1130" t="s">
        <v>2049</v>
      </c>
      <c r="D58" s="1131" t="s">
        <v>2055</v>
      </c>
      <c r="E58" s="1146" t="s">
        <v>2056</v>
      </c>
      <c r="F58" s="1136" t="s">
        <v>1956</v>
      </c>
      <c r="G58" s="1136" t="s">
        <v>1956</v>
      </c>
      <c r="H58" s="1136" t="s">
        <v>1956</v>
      </c>
      <c r="I58" s="1136" t="s">
        <v>1956</v>
      </c>
      <c r="J58" s="1136" t="s">
        <v>1956</v>
      </c>
      <c r="K58" s="1136" t="s">
        <v>1956</v>
      </c>
      <c r="L58" s="1131"/>
      <c r="M58" s="1137" t="e">
        <f>VLOOKUP(D58,Аналитика!E59:F1120,2,0)</f>
        <v>#N/A</v>
      </c>
    </row>
    <row r="59" spans="1:13">
      <c r="A59" s="1124">
        <f>IF(ISBLANK(E59),"",COUNTA($E$4:E59))</f>
        <v>56</v>
      </c>
      <c r="B59" s="1130" t="s">
        <v>1982</v>
      </c>
      <c r="C59" s="1130" t="s">
        <v>2049</v>
      </c>
      <c r="D59" s="1131" t="s">
        <v>2057</v>
      </c>
      <c r="E59" s="1146" t="s">
        <v>2058</v>
      </c>
      <c r="F59" s="1136" t="s">
        <v>1956</v>
      </c>
      <c r="G59" s="1136" t="s">
        <v>1956</v>
      </c>
      <c r="H59" s="1136" t="s">
        <v>1956</v>
      </c>
      <c r="I59" s="1136" t="s">
        <v>1956</v>
      </c>
      <c r="J59" s="1136" t="s">
        <v>1956</v>
      </c>
      <c r="K59" s="1136" t="s">
        <v>1956</v>
      </c>
      <c r="L59" s="1131"/>
      <c r="M59" s="1137" t="e">
        <f>VLOOKUP(D59,Аналитика!E60:F1121,2,0)</f>
        <v>#N/A</v>
      </c>
    </row>
    <row r="60" spans="1:13">
      <c r="A60" s="1124">
        <f>IF(ISBLANK(E60),"",COUNTA($E$4:E60))</f>
        <v>57</v>
      </c>
      <c r="B60" s="1130" t="s">
        <v>2059</v>
      </c>
      <c r="C60" s="1130" t="s">
        <v>2049</v>
      </c>
      <c r="D60" s="1131" t="s">
        <v>2060</v>
      </c>
      <c r="E60" s="1146" t="s">
        <v>2061</v>
      </c>
      <c r="F60" s="1136" t="s">
        <v>1956</v>
      </c>
      <c r="G60" s="1136" t="s">
        <v>1956</v>
      </c>
      <c r="H60" s="1136" t="s">
        <v>1956</v>
      </c>
      <c r="I60" s="1136" t="s">
        <v>1956</v>
      </c>
      <c r="J60" s="1136" t="s">
        <v>1956</v>
      </c>
      <c r="K60" s="1136" t="s">
        <v>1956</v>
      </c>
      <c r="L60" s="1131"/>
      <c r="M60" s="1137" t="e">
        <f>VLOOKUP(D60,Аналитика!E61:F1122,2,0)</f>
        <v>#N/A</v>
      </c>
    </row>
    <row r="61" spans="1:13">
      <c r="A61" s="1124">
        <f>IF(ISBLANK(E61),"",COUNTA($E$4:E61))</f>
        <v>58</v>
      </c>
      <c r="B61" s="1130" t="s">
        <v>2062</v>
      </c>
      <c r="C61" s="1130" t="s">
        <v>2049</v>
      </c>
      <c r="D61" s="1131" t="s">
        <v>2063</v>
      </c>
      <c r="E61" s="1146" t="s">
        <v>2064</v>
      </c>
      <c r="F61" s="1136" t="s">
        <v>1956</v>
      </c>
      <c r="G61" s="1136" t="s">
        <v>1956</v>
      </c>
      <c r="H61" s="1136" t="s">
        <v>1956</v>
      </c>
      <c r="I61" s="1136" t="s">
        <v>1956</v>
      </c>
      <c r="J61" s="1136" t="s">
        <v>1956</v>
      </c>
      <c r="K61" s="1136" t="s">
        <v>1956</v>
      </c>
      <c r="L61" s="1131"/>
      <c r="M61" s="1137" t="e">
        <f>VLOOKUP(D61,Аналитика!E62:F1123,2,0)</f>
        <v>#N/A</v>
      </c>
    </row>
    <row r="62" spans="1:13">
      <c r="A62" s="1124">
        <f>IF(ISBLANK(E62),"",COUNTA($E$4:E62))</f>
        <v>59</v>
      </c>
      <c r="B62" s="1130" t="s">
        <v>2065</v>
      </c>
      <c r="C62" s="1130" t="s">
        <v>2049</v>
      </c>
      <c r="D62" s="1131" t="s">
        <v>2066</v>
      </c>
      <c r="E62" s="1146" t="s">
        <v>2067</v>
      </c>
      <c r="F62" s="1136" t="s">
        <v>1956</v>
      </c>
      <c r="G62" s="1136" t="s">
        <v>1956</v>
      </c>
      <c r="H62" s="1136" t="s">
        <v>1956</v>
      </c>
      <c r="I62" s="1136" t="s">
        <v>1956</v>
      </c>
      <c r="J62" s="1136" t="s">
        <v>1956</v>
      </c>
      <c r="K62" s="1136" t="s">
        <v>1956</v>
      </c>
      <c r="L62" s="1131"/>
      <c r="M62" s="1137" t="e">
        <f>VLOOKUP(D62,Аналитика!E63:F1124,2,0)</f>
        <v>#N/A</v>
      </c>
    </row>
    <row r="63" spans="1:13">
      <c r="A63" s="1124">
        <f>IF(ISBLANK(E63),"",COUNTA($E$4:E63))</f>
        <v>60</v>
      </c>
      <c r="B63" s="1130" t="s">
        <v>2068</v>
      </c>
      <c r="C63" s="1130" t="s">
        <v>2049</v>
      </c>
      <c r="D63" s="1131" t="s">
        <v>2069</v>
      </c>
      <c r="E63" s="1146" t="s">
        <v>2070</v>
      </c>
      <c r="F63" s="1136" t="s">
        <v>1956</v>
      </c>
      <c r="G63" s="1136" t="s">
        <v>1956</v>
      </c>
      <c r="H63" s="1136" t="s">
        <v>1956</v>
      </c>
      <c r="I63" s="1136" t="s">
        <v>1956</v>
      </c>
      <c r="J63" s="1136" t="s">
        <v>1956</v>
      </c>
      <c r="K63" s="1136" t="s">
        <v>1956</v>
      </c>
      <c r="L63" s="1131"/>
      <c r="M63" s="1137" t="e">
        <f>VLOOKUP(D63,Аналитика!E64:F1125,2,0)</f>
        <v>#N/A</v>
      </c>
    </row>
    <row r="64" spans="1:13" ht="31.5">
      <c r="A64" s="1124">
        <f>IF(ISBLANK(E64),"",COUNTA($E$4:E64))</f>
        <v>61</v>
      </c>
      <c r="B64" s="1130" t="s">
        <v>1952</v>
      </c>
      <c r="C64" s="1130" t="s">
        <v>2071</v>
      </c>
      <c r="D64" s="1131" t="s">
        <v>491</v>
      </c>
      <c r="E64" s="1132" t="s">
        <v>2072</v>
      </c>
      <c r="F64" s="1136" t="s">
        <v>1956</v>
      </c>
      <c r="G64" s="1136" t="s">
        <v>1956</v>
      </c>
      <c r="H64" s="1136" t="s">
        <v>1956</v>
      </c>
      <c r="I64" s="1136" t="s">
        <v>1956</v>
      </c>
      <c r="J64" s="1136" t="s">
        <v>1956</v>
      </c>
      <c r="K64" s="1136" t="s">
        <v>1956</v>
      </c>
      <c r="L64" s="1131"/>
      <c r="M64" s="1138" t="str">
        <f>VLOOKUP(D64,Аналитика!E65:F1126,2,0)</f>
        <v>25У_С</v>
      </c>
    </row>
    <row r="65" spans="1:13">
      <c r="A65" s="1124">
        <f>IF(ISBLANK(E65),"",COUNTA($E$4:E65))</f>
        <v>62</v>
      </c>
      <c r="B65" s="1130" t="s">
        <v>1974</v>
      </c>
      <c r="C65" s="1130" t="s">
        <v>2071</v>
      </c>
      <c r="D65" s="1131" t="s">
        <v>2073</v>
      </c>
      <c r="E65" s="1146" t="s">
        <v>2074</v>
      </c>
      <c r="F65" s="1136" t="s">
        <v>1956</v>
      </c>
      <c r="G65" s="1136" t="s">
        <v>1956</v>
      </c>
      <c r="H65" s="1136" t="s">
        <v>1956</v>
      </c>
      <c r="I65" s="1136" t="s">
        <v>1956</v>
      </c>
      <c r="J65" s="1136" t="s">
        <v>1956</v>
      </c>
      <c r="K65" s="1136" t="s">
        <v>1956</v>
      </c>
      <c r="L65" s="1131"/>
      <c r="M65" s="1137" t="e">
        <f>VLOOKUP(D65,Аналитика!E66:F1127,2,0)</f>
        <v>#N/A</v>
      </c>
    </row>
    <row r="66" spans="1:13">
      <c r="A66" s="1124">
        <f>IF(ISBLANK(E66),"",COUNTA($E$4:E66))</f>
        <v>63</v>
      </c>
      <c r="B66" s="1130" t="s">
        <v>1977</v>
      </c>
      <c r="C66" s="1130" t="s">
        <v>2071</v>
      </c>
      <c r="D66" s="1131" t="s">
        <v>2075</v>
      </c>
      <c r="E66" s="1146" t="s">
        <v>2076</v>
      </c>
      <c r="F66" s="1136" t="s">
        <v>1956</v>
      </c>
      <c r="G66" s="1136" t="s">
        <v>1956</v>
      </c>
      <c r="H66" s="1136" t="s">
        <v>1956</v>
      </c>
      <c r="I66" s="1136" t="s">
        <v>1956</v>
      </c>
      <c r="J66" s="1136" t="s">
        <v>1956</v>
      </c>
      <c r="K66" s="1136" t="s">
        <v>1956</v>
      </c>
      <c r="L66" s="1131"/>
      <c r="M66" s="1137" t="e">
        <f>VLOOKUP(D66,Аналитика!E67:F1128,2,0)</f>
        <v>#N/A</v>
      </c>
    </row>
    <row r="67" spans="1:13">
      <c r="A67" s="1124">
        <f>IF(ISBLANK(E67),"",COUNTA($E$4:E67))</f>
        <v>64</v>
      </c>
      <c r="B67" s="1130" t="s">
        <v>1979</v>
      </c>
      <c r="C67" s="1130" t="s">
        <v>2071</v>
      </c>
      <c r="D67" s="1131" t="s">
        <v>2077</v>
      </c>
      <c r="E67" s="1146" t="s">
        <v>2078</v>
      </c>
      <c r="F67" s="1136" t="s">
        <v>1956</v>
      </c>
      <c r="G67" s="1136" t="s">
        <v>1956</v>
      </c>
      <c r="H67" s="1136" t="s">
        <v>1956</v>
      </c>
      <c r="I67" s="1136" t="s">
        <v>1956</v>
      </c>
      <c r="J67" s="1136" t="s">
        <v>1956</v>
      </c>
      <c r="K67" s="1136" t="s">
        <v>1956</v>
      </c>
      <c r="L67" s="1131"/>
      <c r="M67" s="1137" t="e">
        <f>VLOOKUP(D67,Аналитика!E68:F1129,2,0)</f>
        <v>#N/A</v>
      </c>
    </row>
    <row r="68" spans="1:13">
      <c r="A68" s="1124">
        <f>IF(ISBLANK(E68),"",COUNTA($E$4:E68))</f>
        <v>65</v>
      </c>
      <c r="B68" s="1130" t="s">
        <v>1982</v>
      </c>
      <c r="C68" s="1130" t="s">
        <v>2071</v>
      </c>
      <c r="D68" s="1131" t="s">
        <v>2079</v>
      </c>
      <c r="E68" s="1146" t="s">
        <v>2080</v>
      </c>
      <c r="F68" s="1136" t="s">
        <v>1956</v>
      </c>
      <c r="G68" s="1136" t="s">
        <v>1956</v>
      </c>
      <c r="H68" s="1136" t="s">
        <v>1956</v>
      </c>
      <c r="I68" s="1136" t="s">
        <v>1956</v>
      </c>
      <c r="J68" s="1136" t="s">
        <v>1956</v>
      </c>
      <c r="K68" s="1136" t="s">
        <v>1956</v>
      </c>
      <c r="L68" s="1131"/>
      <c r="M68" s="1137" t="e">
        <f>VLOOKUP(D68,Аналитика!E69:F1130,2,0)</f>
        <v>#N/A</v>
      </c>
    </row>
    <row r="69" spans="1:13">
      <c r="A69" s="1124">
        <f>IF(ISBLANK(E69),"",COUNTA($E$4:E69))</f>
        <v>66</v>
      </c>
      <c r="B69" s="1130" t="s">
        <v>1952</v>
      </c>
      <c r="C69" s="1130" t="s">
        <v>2081</v>
      </c>
      <c r="D69" s="1131" t="s">
        <v>2082</v>
      </c>
      <c r="E69" s="1132" t="s">
        <v>2083</v>
      </c>
      <c r="F69" s="1133" t="s">
        <v>1956</v>
      </c>
      <c r="G69" s="1134" t="s">
        <v>1957</v>
      </c>
      <c r="H69" s="1134" t="s">
        <v>1957</v>
      </c>
      <c r="I69" s="1134" t="s">
        <v>1957</v>
      </c>
      <c r="J69" s="1134" t="s">
        <v>1957</v>
      </c>
      <c r="K69" s="1134" t="s">
        <v>1957</v>
      </c>
      <c r="L69" s="1131"/>
      <c r="M69" s="1135" t="e">
        <f>VLOOKUP(D69,Аналитика!E70:F1131,2,0)</f>
        <v>#N/A</v>
      </c>
    </row>
    <row r="70" spans="1:13">
      <c r="A70" s="1124">
        <f>IF(ISBLANK(E70),"",COUNTA($E$4:E70))</f>
        <v>67</v>
      </c>
      <c r="B70" s="1130" t="s">
        <v>1970</v>
      </c>
      <c r="C70" s="1130" t="s">
        <v>2084</v>
      </c>
      <c r="D70" s="1131" t="s">
        <v>2085</v>
      </c>
      <c r="E70" s="1132" t="s">
        <v>2086</v>
      </c>
      <c r="F70" s="1136" t="s">
        <v>1956</v>
      </c>
      <c r="G70" s="1136" t="s">
        <v>1956</v>
      </c>
      <c r="H70" s="1136" t="s">
        <v>1956</v>
      </c>
      <c r="I70" s="1136" t="s">
        <v>1956</v>
      </c>
      <c r="J70" s="1136" t="s">
        <v>1956</v>
      </c>
      <c r="K70" s="1136" t="s">
        <v>1956</v>
      </c>
      <c r="L70" s="1131">
        <v>1</v>
      </c>
      <c r="M70" s="1137" t="e">
        <f>VLOOKUP(D70,Аналитика!E71:F1132,2,0)</f>
        <v>#N/A</v>
      </c>
    </row>
    <row r="71" spans="1:13">
      <c r="A71" s="1124">
        <f>IF(ISBLANK(E71),"",COUNTA($E$4:E71))</f>
        <v>68</v>
      </c>
      <c r="B71" s="1130" t="s">
        <v>62</v>
      </c>
      <c r="C71" s="1130" t="s">
        <v>2084</v>
      </c>
      <c r="D71" s="1131" t="s">
        <v>889</v>
      </c>
      <c r="E71" s="1132" t="s">
        <v>2086</v>
      </c>
      <c r="F71" s="1136" t="s">
        <v>1956</v>
      </c>
      <c r="G71" s="1136" t="s">
        <v>1956</v>
      </c>
      <c r="H71" s="1136" t="s">
        <v>1956</v>
      </c>
      <c r="I71" s="1136" t="s">
        <v>1956</v>
      </c>
      <c r="J71" s="1136" t="s">
        <v>1956</v>
      </c>
      <c r="K71" s="1136" t="s">
        <v>1956</v>
      </c>
      <c r="L71" s="1131">
        <v>1</v>
      </c>
      <c r="M71" s="1138" t="str">
        <f>VLOOKUP(D71,Аналитика!E72:F1133,2,0)</f>
        <v>53У_Т</v>
      </c>
    </row>
    <row r="72" spans="1:13" ht="31.5">
      <c r="A72" s="1124">
        <f>IF(ISBLANK(E72),"",COUNTA($E$4:E72))</f>
        <v>69</v>
      </c>
      <c r="B72" s="1130" t="s">
        <v>1952</v>
      </c>
      <c r="C72" s="1130" t="s">
        <v>2087</v>
      </c>
      <c r="D72" s="1131" t="s">
        <v>493</v>
      </c>
      <c r="E72" s="1132" t="s">
        <v>2088</v>
      </c>
      <c r="F72" s="1136" t="s">
        <v>1956</v>
      </c>
      <c r="G72" s="1136" t="s">
        <v>1956</v>
      </c>
      <c r="H72" s="1136" t="s">
        <v>1956</v>
      </c>
      <c r="I72" s="1136" t="s">
        <v>1956</v>
      </c>
      <c r="J72" s="1136" t="s">
        <v>1956</v>
      </c>
      <c r="K72" s="1136" t="s">
        <v>1956</v>
      </c>
      <c r="L72" s="1131"/>
      <c r="M72" s="1138" t="str">
        <f>VLOOKUP(D72,Аналитика!E73:F1134,2,0)</f>
        <v>25У_С</v>
      </c>
    </row>
    <row r="73" spans="1:13">
      <c r="A73" s="1124">
        <f>IF(ISBLANK(E73),"",COUNTA($E$4:E73))</f>
        <v>70</v>
      </c>
      <c r="B73" s="1130" t="s">
        <v>1974</v>
      </c>
      <c r="C73" s="1130" t="s">
        <v>2087</v>
      </c>
      <c r="D73" s="1131" t="s">
        <v>2089</v>
      </c>
      <c r="E73" s="1146" t="s">
        <v>2090</v>
      </c>
      <c r="F73" s="1136" t="s">
        <v>1956</v>
      </c>
      <c r="G73" s="1136" t="s">
        <v>1956</v>
      </c>
      <c r="H73" s="1136" t="s">
        <v>1956</v>
      </c>
      <c r="I73" s="1136" t="s">
        <v>1956</v>
      </c>
      <c r="J73" s="1136" t="s">
        <v>1956</v>
      </c>
      <c r="K73" s="1136" t="s">
        <v>1956</v>
      </c>
      <c r="L73" s="1131"/>
      <c r="M73" s="1137" t="e">
        <f>VLOOKUP(D73,Аналитика!E74:F1135,2,0)</f>
        <v>#N/A</v>
      </c>
    </row>
    <row r="74" spans="1:13">
      <c r="A74" s="1124">
        <f>IF(ISBLANK(E74),"",COUNTA($E$4:E74))</f>
        <v>71</v>
      </c>
      <c r="B74" s="1130" t="s">
        <v>1977</v>
      </c>
      <c r="C74" s="1130" t="s">
        <v>2087</v>
      </c>
      <c r="D74" s="1131" t="s">
        <v>2091</v>
      </c>
      <c r="E74" s="1146" t="s">
        <v>2078</v>
      </c>
      <c r="F74" s="1136" t="s">
        <v>1956</v>
      </c>
      <c r="G74" s="1136" t="s">
        <v>1956</v>
      </c>
      <c r="H74" s="1136" t="s">
        <v>1956</v>
      </c>
      <c r="I74" s="1136" t="s">
        <v>1956</v>
      </c>
      <c r="J74" s="1136" t="s">
        <v>1956</v>
      </c>
      <c r="K74" s="1136" t="s">
        <v>1956</v>
      </c>
      <c r="L74" s="1131"/>
      <c r="M74" s="1137" t="e">
        <f>VLOOKUP(D74,Аналитика!E75:F1136,2,0)</f>
        <v>#N/A</v>
      </c>
    </row>
    <row r="75" spans="1:13">
      <c r="A75" s="1124">
        <f>IF(ISBLANK(E75),"",COUNTA($E$4:E75))</f>
        <v>72</v>
      </c>
      <c r="B75" s="1130" t="s">
        <v>1979</v>
      </c>
      <c r="C75" s="1130" t="s">
        <v>2087</v>
      </c>
      <c r="D75" s="1131" t="s">
        <v>2092</v>
      </c>
      <c r="E75" s="1146" t="s">
        <v>2093</v>
      </c>
      <c r="F75" s="1136" t="s">
        <v>1956</v>
      </c>
      <c r="G75" s="1136" t="s">
        <v>1956</v>
      </c>
      <c r="H75" s="1136" t="s">
        <v>1956</v>
      </c>
      <c r="I75" s="1136" t="s">
        <v>1956</v>
      </c>
      <c r="J75" s="1136" t="s">
        <v>1956</v>
      </c>
      <c r="K75" s="1136" t="s">
        <v>1956</v>
      </c>
      <c r="L75" s="1131"/>
      <c r="M75" s="1137" t="e">
        <f>VLOOKUP(D75,Аналитика!E76:F1137,2,0)</f>
        <v>#N/A</v>
      </c>
    </row>
    <row r="76" spans="1:13" ht="31.5">
      <c r="A76" s="1124">
        <f>IF(ISBLANK(E76),"",COUNTA($E$4:E76))</f>
        <v>73</v>
      </c>
      <c r="B76" s="1130" t="s">
        <v>1952</v>
      </c>
      <c r="C76" s="1130" t="s">
        <v>2094</v>
      </c>
      <c r="D76" s="1131" t="s">
        <v>487</v>
      </c>
      <c r="E76" s="1132" t="s">
        <v>2095</v>
      </c>
      <c r="F76" s="1136" t="s">
        <v>1956</v>
      </c>
      <c r="G76" s="1136" t="s">
        <v>1956</v>
      </c>
      <c r="H76" s="1136" t="s">
        <v>1956</v>
      </c>
      <c r="I76" s="1136" t="s">
        <v>1956</v>
      </c>
      <c r="J76" s="1136" t="s">
        <v>1956</v>
      </c>
      <c r="K76" s="1136" t="s">
        <v>1956</v>
      </c>
      <c r="L76" s="1131"/>
      <c r="M76" s="1138" t="str">
        <f>VLOOKUP(D76,Аналитика!E77:F1138,2,0)</f>
        <v>25У_С</v>
      </c>
    </row>
    <row r="77" spans="1:13" ht="31.5">
      <c r="A77" s="1124">
        <f>IF(ISBLANK(E77),"",COUNTA($E$4:E77))</f>
        <v>74</v>
      </c>
      <c r="B77" s="1130" t="s">
        <v>1974</v>
      </c>
      <c r="C77" s="1130" t="s">
        <v>2094</v>
      </c>
      <c r="D77" s="1131" t="s">
        <v>2096</v>
      </c>
      <c r="E77" s="1146" t="s">
        <v>2097</v>
      </c>
      <c r="F77" s="1136" t="s">
        <v>1956</v>
      </c>
      <c r="G77" s="1136" t="s">
        <v>1956</v>
      </c>
      <c r="H77" s="1136" t="s">
        <v>1956</v>
      </c>
      <c r="I77" s="1136" t="s">
        <v>1956</v>
      </c>
      <c r="J77" s="1136" t="s">
        <v>1956</v>
      </c>
      <c r="K77" s="1136" t="s">
        <v>1956</v>
      </c>
      <c r="L77" s="1131"/>
      <c r="M77" s="1137" t="e">
        <f>VLOOKUP(D77,Аналитика!E78:F1139,2,0)</f>
        <v>#N/A</v>
      </c>
    </row>
    <row r="78" spans="1:13">
      <c r="A78" s="1124">
        <f>IF(ISBLANK(E78),"",COUNTA($E$4:E78))</f>
        <v>75</v>
      </c>
      <c r="B78" s="1130" t="s">
        <v>1977</v>
      </c>
      <c r="C78" s="1130" t="s">
        <v>2094</v>
      </c>
      <c r="D78" s="1131" t="s">
        <v>2098</v>
      </c>
      <c r="E78" s="1146" t="s">
        <v>2078</v>
      </c>
      <c r="F78" s="1136" t="s">
        <v>1956</v>
      </c>
      <c r="G78" s="1136" t="s">
        <v>1956</v>
      </c>
      <c r="H78" s="1136" t="s">
        <v>1956</v>
      </c>
      <c r="I78" s="1136" t="s">
        <v>1956</v>
      </c>
      <c r="J78" s="1136" t="s">
        <v>1956</v>
      </c>
      <c r="K78" s="1136" t="s">
        <v>1956</v>
      </c>
      <c r="L78" s="1131"/>
      <c r="M78" s="1137" t="e">
        <f>VLOOKUP(D78,Аналитика!E79:F1140,2,0)</f>
        <v>#N/A</v>
      </c>
    </row>
    <row r="79" spans="1:13">
      <c r="A79" s="1124">
        <f>IF(ISBLANK(E79),"",COUNTA($E$4:E79))</f>
        <v>76</v>
      </c>
      <c r="B79" s="1130" t="s">
        <v>1979</v>
      </c>
      <c r="C79" s="1130" t="s">
        <v>2094</v>
      </c>
      <c r="D79" s="1131" t="s">
        <v>2099</v>
      </c>
      <c r="E79" s="1146" t="s">
        <v>2093</v>
      </c>
      <c r="F79" s="1136" t="s">
        <v>1956</v>
      </c>
      <c r="G79" s="1136" t="s">
        <v>1956</v>
      </c>
      <c r="H79" s="1136" t="s">
        <v>1956</v>
      </c>
      <c r="I79" s="1136" t="s">
        <v>1956</v>
      </c>
      <c r="J79" s="1136" t="s">
        <v>1956</v>
      </c>
      <c r="K79" s="1136" t="s">
        <v>1956</v>
      </c>
      <c r="L79" s="1131"/>
      <c r="M79" s="1137" t="e">
        <f>VLOOKUP(D79,Аналитика!E80:F1141,2,0)</f>
        <v>#N/A</v>
      </c>
    </row>
    <row r="80" spans="1:13">
      <c r="A80" s="1124">
        <f>IF(ISBLANK(E80),"",COUNTA($E$4:E80))</f>
        <v>77</v>
      </c>
      <c r="B80" s="1130" t="s">
        <v>1952</v>
      </c>
      <c r="C80" s="1130" t="s">
        <v>2100</v>
      </c>
      <c r="D80" s="1131" t="s">
        <v>2101</v>
      </c>
      <c r="E80" s="1146" t="s">
        <v>2102</v>
      </c>
      <c r="F80" s="1136" t="s">
        <v>1956</v>
      </c>
      <c r="G80" s="1136" t="s">
        <v>1956</v>
      </c>
      <c r="H80" s="1136" t="s">
        <v>1956</v>
      </c>
      <c r="I80" s="1136" t="s">
        <v>1956</v>
      </c>
      <c r="J80" s="1136" t="s">
        <v>1956</v>
      </c>
      <c r="K80" s="1136" t="s">
        <v>1956</v>
      </c>
      <c r="L80" s="1131">
        <v>2</v>
      </c>
      <c r="M80" s="1137" t="e">
        <f>VLOOKUP(D80,Аналитика!E81:F1142,2,0)</f>
        <v>#N/A</v>
      </c>
    </row>
    <row r="81" spans="1:13">
      <c r="A81" s="1124">
        <f>IF(ISBLANK(E81),"",COUNTA($E$4:E81))</f>
        <v>78</v>
      </c>
      <c r="B81" s="1130" t="s">
        <v>1970</v>
      </c>
      <c r="C81" s="1130" t="s">
        <v>2103</v>
      </c>
      <c r="D81" s="1131" t="s">
        <v>2104</v>
      </c>
      <c r="E81" s="1132" t="s">
        <v>2105</v>
      </c>
      <c r="F81" s="1136" t="s">
        <v>1956</v>
      </c>
      <c r="G81" s="1136" t="s">
        <v>1956</v>
      </c>
      <c r="H81" s="1136" t="s">
        <v>1956</v>
      </c>
      <c r="I81" s="1136" t="s">
        <v>1956</v>
      </c>
      <c r="J81" s="1136" t="s">
        <v>1956</v>
      </c>
      <c r="K81" s="1136" t="s">
        <v>1956</v>
      </c>
      <c r="L81" s="1131"/>
      <c r="M81" s="1137" t="e">
        <f>VLOOKUP(D81,Аналитика!E82:F1143,2,0)</f>
        <v>#N/A</v>
      </c>
    </row>
    <row r="82" spans="1:13">
      <c r="A82" s="1124">
        <f>IF(ISBLANK(E82),"",COUNTA($E$4:E82))</f>
        <v>79</v>
      </c>
      <c r="B82" s="1130" t="s">
        <v>62</v>
      </c>
      <c r="C82" s="1130" t="s">
        <v>2103</v>
      </c>
      <c r="D82" s="1131" t="s">
        <v>598</v>
      </c>
      <c r="E82" s="1132" t="s">
        <v>2105</v>
      </c>
      <c r="F82" s="1136" t="s">
        <v>1956</v>
      </c>
      <c r="G82" s="1136" t="s">
        <v>1956</v>
      </c>
      <c r="H82" s="1136" t="s">
        <v>1956</v>
      </c>
      <c r="I82" s="1136" t="s">
        <v>1956</v>
      </c>
      <c r="J82" s="1136" t="s">
        <v>1956</v>
      </c>
      <c r="K82" s="1136" t="s">
        <v>1956</v>
      </c>
      <c r="L82" s="1131"/>
      <c r="M82" s="1138" t="str">
        <f>VLOOKUP(D82,Аналитика!E83:F1144,2,0)</f>
        <v>56У_Э</v>
      </c>
    </row>
    <row r="83" spans="1:13">
      <c r="A83" s="1124">
        <f>IF(ISBLANK(E83),"",COUNTA($E$4:E83))</f>
        <v>80</v>
      </c>
      <c r="B83" s="1130" t="s">
        <v>1970</v>
      </c>
      <c r="C83" s="1130" t="s">
        <v>2106</v>
      </c>
      <c r="D83" s="1131" t="s">
        <v>2107</v>
      </c>
      <c r="E83" s="1132" t="s">
        <v>2108</v>
      </c>
      <c r="F83" s="1136" t="s">
        <v>1956</v>
      </c>
      <c r="G83" s="1136" t="s">
        <v>1956</v>
      </c>
      <c r="H83" s="1136" t="s">
        <v>1956</v>
      </c>
      <c r="I83" s="1136" t="s">
        <v>1956</v>
      </c>
      <c r="J83" s="1136" t="s">
        <v>1956</v>
      </c>
      <c r="K83" s="1136" t="s">
        <v>1956</v>
      </c>
      <c r="L83" s="1131"/>
      <c r="M83" s="1137" t="e">
        <f>VLOOKUP(D83,Аналитика!E84:F1145,2,0)</f>
        <v>#N/A</v>
      </c>
    </row>
    <row r="84" spans="1:13">
      <c r="A84" s="1124">
        <f>IF(ISBLANK(E84),"",COUNTA($E$4:E84))</f>
        <v>81</v>
      </c>
      <c r="B84" s="1130" t="s">
        <v>62</v>
      </c>
      <c r="C84" s="1130" t="s">
        <v>2106</v>
      </c>
      <c r="D84" s="1131" t="s">
        <v>602</v>
      </c>
      <c r="E84" s="1132" t="s">
        <v>2108</v>
      </c>
      <c r="F84" s="1136" t="s">
        <v>1956</v>
      </c>
      <c r="G84" s="1136" t="s">
        <v>1956</v>
      </c>
      <c r="H84" s="1136" t="s">
        <v>1956</v>
      </c>
      <c r="I84" s="1136" t="s">
        <v>1956</v>
      </c>
      <c r="J84" s="1136" t="s">
        <v>1956</v>
      </c>
      <c r="K84" s="1136" t="s">
        <v>1956</v>
      </c>
      <c r="L84" s="1131"/>
      <c r="M84" s="1138" t="str">
        <f>VLOOKUP(D84,Аналитика!E85:F1146,2,0)</f>
        <v>56У_Э</v>
      </c>
    </row>
    <row r="85" spans="1:13">
      <c r="A85" s="1124">
        <f>IF(ISBLANK(E85),"",COUNTA($E$4:E85))</f>
        <v>82</v>
      </c>
      <c r="B85" s="1130" t="s">
        <v>1952</v>
      </c>
      <c r="C85" s="1130" t="s">
        <v>2109</v>
      </c>
      <c r="D85" s="1132" t="s">
        <v>232</v>
      </c>
      <c r="E85" s="1132" t="s">
        <v>2110</v>
      </c>
      <c r="F85" s="1136" t="s">
        <v>1956</v>
      </c>
      <c r="G85" s="1136" t="s">
        <v>1956</v>
      </c>
      <c r="H85" s="1136" t="s">
        <v>1956</v>
      </c>
      <c r="I85" s="1136" t="s">
        <v>1956</v>
      </c>
      <c r="J85" s="1136" t="s">
        <v>1956</v>
      </c>
      <c r="K85" s="1136" t="s">
        <v>1956</v>
      </c>
      <c r="L85" s="1131"/>
      <c r="M85" s="1138" t="str">
        <f>VLOOKUP(D85,Аналитика!E86:F1147,2,0)</f>
        <v>21У_С</v>
      </c>
    </row>
    <row r="86" spans="1:13">
      <c r="A86" s="1124">
        <f>IF(ISBLANK(E86),"",COUNTA($E$4:E86))</f>
        <v>83</v>
      </c>
      <c r="B86" s="1130" t="s">
        <v>1970</v>
      </c>
      <c r="C86" s="1130" t="s">
        <v>2111</v>
      </c>
      <c r="D86" s="1132" t="s">
        <v>2112</v>
      </c>
      <c r="E86" s="1132" t="s">
        <v>2113</v>
      </c>
      <c r="F86" s="1136" t="s">
        <v>1956</v>
      </c>
      <c r="G86" s="1136" t="s">
        <v>1956</v>
      </c>
      <c r="H86" s="1136" t="s">
        <v>1956</v>
      </c>
      <c r="I86" s="1136" t="s">
        <v>1956</v>
      </c>
      <c r="J86" s="1136" t="s">
        <v>1956</v>
      </c>
      <c r="K86" s="1136" t="s">
        <v>1956</v>
      </c>
      <c r="L86" s="1131"/>
      <c r="M86" s="1137" t="e">
        <f>VLOOKUP(D86,Аналитика!E87:F1148,2,0)</f>
        <v>#N/A</v>
      </c>
    </row>
    <row r="87" spans="1:13">
      <c r="A87" s="1124">
        <f>IF(ISBLANK(E87),"",COUNTA($E$4:E87))</f>
        <v>84</v>
      </c>
      <c r="B87" s="1130" t="s">
        <v>62</v>
      </c>
      <c r="C87" s="1130" t="s">
        <v>2111</v>
      </c>
      <c r="D87" s="1132" t="s">
        <v>590</v>
      </c>
      <c r="E87" s="1132" t="s">
        <v>2113</v>
      </c>
      <c r="F87" s="1136" t="s">
        <v>1956</v>
      </c>
      <c r="G87" s="1136" t="s">
        <v>1956</v>
      </c>
      <c r="H87" s="1136" t="s">
        <v>1956</v>
      </c>
      <c r="I87" s="1136" t="s">
        <v>1956</v>
      </c>
      <c r="J87" s="1136" t="s">
        <v>1956</v>
      </c>
      <c r="K87" s="1136" t="s">
        <v>1956</v>
      </c>
      <c r="L87" s="1131"/>
      <c r="M87" s="1138" t="str">
        <f>VLOOKUP(D87,Аналитика!E88:F1149,2,0)</f>
        <v>35У_Т</v>
      </c>
    </row>
    <row r="88" spans="1:13">
      <c r="A88" s="1124">
        <f>IF(ISBLANK(E88),"",COUNTA($E$4:E88))</f>
        <v>85</v>
      </c>
      <c r="B88" s="1130" t="s">
        <v>1974</v>
      </c>
      <c r="C88" s="1130" t="s">
        <v>2114</v>
      </c>
      <c r="D88" s="1132" t="s">
        <v>394</v>
      </c>
      <c r="E88" s="1132" t="s">
        <v>2115</v>
      </c>
      <c r="F88" s="1136" t="s">
        <v>1956</v>
      </c>
      <c r="G88" s="1136" t="s">
        <v>1956</v>
      </c>
      <c r="H88" s="1136" t="s">
        <v>1956</v>
      </c>
      <c r="I88" s="1136" t="s">
        <v>1956</v>
      </c>
      <c r="J88" s="1136" t="s">
        <v>1956</v>
      </c>
      <c r="K88" s="1136" t="s">
        <v>1956</v>
      </c>
      <c r="L88" s="1131"/>
      <c r="M88" s="1138" t="str">
        <f>VLOOKUP(D88,Аналитика!E89:F1150,2,0)</f>
        <v>21У_С</v>
      </c>
    </row>
    <row r="89" spans="1:13">
      <c r="A89" s="1124">
        <f>IF(ISBLANK(E89),"",COUNTA($E$4:E89))</f>
        <v>86</v>
      </c>
      <c r="B89" s="1130" t="s">
        <v>1977</v>
      </c>
      <c r="C89" s="1130" t="s">
        <v>2114</v>
      </c>
      <c r="D89" s="1132" t="s">
        <v>406</v>
      </c>
      <c r="E89" s="1132" t="s">
        <v>2116</v>
      </c>
      <c r="F89" s="1136" t="s">
        <v>1956</v>
      </c>
      <c r="G89" s="1136" t="s">
        <v>1956</v>
      </c>
      <c r="H89" s="1136" t="s">
        <v>1956</v>
      </c>
      <c r="I89" s="1136" t="s">
        <v>1956</v>
      </c>
      <c r="J89" s="1136" t="s">
        <v>1956</v>
      </c>
      <c r="K89" s="1136" t="s">
        <v>1956</v>
      </c>
      <c r="L89" s="1131"/>
      <c r="M89" s="1138" t="str">
        <f>VLOOKUP(D89,Аналитика!E90:F1151,2,0)</f>
        <v>23У_С</v>
      </c>
    </row>
    <row r="90" spans="1:13">
      <c r="A90" s="1124">
        <f>IF(ISBLANK(E90),"",COUNTA($E$4:E90))</f>
        <v>87</v>
      </c>
      <c r="B90" s="1130" t="s">
        <v>1970</v>
      </c>
      <c r="C90" s="1130" t="s">
        <v>2114</v>
      </c>
      <c r="D90" s="1132" t="s">
        <v>2117</v>
      </c>
      <c r="E90" s="1132" t="s">
        <v>2115</v>
      </c>
      <c r="F90" s="1136" t="s">
        <v>1956</v>
      </c>
      <c r="G90" s="1136" t="s">
        <v>1956</v>
      </c>
      <c r="H90" s="1136" t="s">
        <v>1956</v>
      </c>
      <c r="I90" s="1136" t="s">
        <v>1956</v>
      </c>
      <c r="J90" s="1136" t="s">
        <v>1956</v>
      </c>
      <c r="K90" s="1136" t="s">
        <v>1956</v>
      </c>
      <c r="L90" s="1131"/>
      <c r="M90" s="1137" t="e">
        <f>VLOOKUP(D90,Аналитика!E91:F1152,2,0)</f>
        <v>#N/A</v>
      </c>
    </row>
    <row r="91" spans="1:13">
      <c r="A91" s="1124">
        <f>IF(ISBLANK(E91),"",COUNTA($E$4:E91))</f>
        <v>88</v>
      </c>
      <c r="B91" s="1130" t="s">
        <v>62</v>
      </c>
      <c r="C91" s="1130" t="s">
        <v>2114</v>
      </c>
      <c r="D91" s="1132" t="s">
        <v>594</v>
      </c>
      <c r="E91" s="1132" t="s">
        <v>2115</v>
      </c>
      <c r="F91" s="1136" t="s">
        <v>1956</v>
      </c>
      <c r="G91" s="1136" t="s">
        <v>1956</v>
      </c>
      <c r="H91" s="1136" t="s">
        <v>1956</v>
      </c>
      <c r="I91" s="1136" t="s">
        <v>1956</v>
      </c>
      <c r="J91" s="1136" t="s">
        <v>1956</v>
      </c>
      <c r="K91" s="1136" t="s">
        <v>1956</v>
      </c>
      <c r="L91" s="1131"/>
      <c r="M91" s="1138" t="str">
        <f>VLOOKUP(D91,Аналитика!E92:F1153,2,0)</f>
        <v>35У_Т</v>
      </c>
    </row>
    <row r="92" spans="1:13">
      <c r="A92" s="1124">
        <f>IF(ISBLANK(E92),"",COUNTA($E$4:E92))</f>
        <v>89</v>
      </c>
      <c r="B92" s="1130" t="s">
        <v>1952</v>
      </c>
      <c r="C92" s="1130" t="s">
        <v>2118</v>
      </c>
      <c r="D92" s="1132" t="s">
        <v>396</v>
      </c>
      <c r="E92" s="1132" t="s">
        <v>2119</v>
      </c>
      <c r="F92" s="1136" t="s">
        <v>1956</v>
      </c>
      <c r="G92" s="1136" t="s">
        <v>1956</v>
      </c>
      <c r="H92" s="1136" t="s">
        <v>1956</v>
      </c>
      <c r="I92" s="1136" t="s">
        <v>1956</v>
      </c>
      <c r="J92" s="1136" t="s">
        <v>1956</v>
      </c>
      <c r="K92" s="1136" t="s">
        <v>1956</v>
      </c>
      <c r="L92" s="1131"/>
      <c r="M92" s="1138" t="str">
        <f>VLOOKUP(D92,Аналитика!E93:F1154,2,0)</f>
        <v>21У_С</v>
      </c>
    </row>
    <row r="93" spans="1:13">
      <c r="A93" s="1124">
        <f>IF(ISBLANK(E93),"",COUNTA($E$4:E93))</f>
        <v>90</v>
      </c>
      <c r="B93" s="1130" t="s">
        <v>1952</v>
      </c>
      <c r="C93" s="1130" t="s">
        <v>2120</v>
      </c>
      <c r="D93" s="1132" t="s">
        <v>384</v>
      </c>
      <c r="E93" s="1132" t="s">
        <v>2121</v>
      </c>
      <c r="F93" s="1136" t="s">
        <v>1956</v>
      </c>
      <c r="G93" s="1136" t="s">
        <v>1956</v>
      </c>
      <c r="H93" s="1136" t="s">
        <v>1956</v>
      </c>
      <c r="I93" s="1136" t="s">
        <v>1956</v>
      </c>
      <c r="J93" s="1136" t="s">
        <v>1956</v>
      </c>
      <c r="K93" s="1136" t="s">
        <v>1956</v>
      </c>
      <c r="L93" s="1131"/>
      <c r="M93" s="1138" t="str">
        <f>VLOOKUP(D93,Аналитика!E94:F1155,2,0)</f>
        <v>21У_С</v>
      </c>
    </row>
    <row r="94" spans="1:13">
      <c r="A94" s="1124">
        <f>IF(ISBLANK(E94),"",COUNTA($E$4:E94))</f>
        <v>91</v>
      </c>
      <c r="B94" s="1130" t="s">
        <v>1952</v>
      </c>
      <c r="C94" s="1130" t="s">
        <v>2122</v>
      </c>
      <c r="D94" s="1132" t="s">
        <v>400</v>
      </c>
      <c r="E94" s="1132" t="s">
        <v>2123</v>
      </c>
      <c r="F94" s="1136" t="s">
        <v>1956</v>
      </c>
      <c r="G94" s="1136" t="s">
        <v>1956</v>
      </c>
      <c r="H94" s="1136" t="s">
        <v>1956</v>
      </c>
      <c r="I94" s="1136" t="s">
        <v>1956</v>
      </c>
      <c r="J94" s="1136" t="s">
        <v>1956</v>
      </c>
      <c r="K94" s="1136" t="s">
        <v>1956</v>
      </c>
      <c r="L94" s="1131"/>
      <c r="M94" s="1138" t="str">
        <f>VLOOKUP(D94,Аналитика!E95:F1156,2,0)</f>
        <v>23У_С</v>
      </c>
    </row>
    <row r="95" spans="1:13">
      <c r="A95" s="1124">
        <f>IF(ISBLANK(E95),"",COUNTA($E$4:E95))</f>
        <v>92</v>
      </c>
      <c r="B95" s="1130" t="s">
        <v>1952</v>
      </c>
      <c r="C95" s="1130" t="s">
        <v>2124</v>
      </c>
      <c r="D95" s="1132" t="s">
        <v>234</v>
      </c>
      <c r="E95" s="1132" t="s">
        <v>2125</v>
      </c>
      <c r="F95" s="1136" t="s">
        <v>1956</v>
      </c>
      <c r="G95" s="1136" t="s">
        <v>1956</v>
      </c>
      <c r="H95" s="1136" t="s">
        <v>1956</v>
      </c>
      <c r="I95" s="1136" t="s">
        <v>1956</v>
      </c>
      <c r="J95" s="1136" t="s">
        <v>1956</v>
      </c>
      <c r="K95" s="1136" t="s">
        <v>1956</v>
      </c>
      <c r="L95" s="1131"/>
      <c r="M95" s="1138" t="str">
        <f>VLOOKUP(D95,Аналитика!E96:F1157,2,0)</f>
        <v>21У_С</v>
      </c>
    </row>
    <row r="96" spans="1:13">
      <c r="A96" s="1124">
        <f>IF(ISBLANK(E96),"",COUNTA($E$4:E96))</f>
        <v>93</v>
      </c>
      <c r="B96" s="1130" t="s">
        <v>1970</v>
      </c>
      <c r="C96" s="1130" t="s">
        <v>2124</v>
      </c>
      <c r="D96" s="1132" t="s">
        <v>2126</v>
      </c>
      <c r="E96" s="1132" t="s">
        <v>2127</v>
      </c>
      <c r="F96" s="1136" t="s">
        <v>1956</v>
      </c>
      <c r="G96" s="1136" t="s">
        <v>1956</v>
      </c>
      <c r="H96" s="1136" t="s">
        <v>1956</v>
      </c>
      <c r="I96" s="1136" t="s">
        <v>1956</v>
      </c>
      <c r="J96" s="1136" t="s">
        <v>1956</v>
      </c>
      <c r="K96" s="1136" t="s">
        <v>1956</v>
      </c>
      <c r="L96" s="1131"/>
      <c r="M96" s="1137" t="e">
        <f>VLOOKUP(D96,Аналитика!E97:F1158,2,0)</f>
        <v>#N/A</v>
      </c>
    </row>
    <row r="97" spans="1:13">
      <c r="A97" s="1124">
        <f>IF(ISBLANK(E97),"",COUNTA($E$4:E97))</f>
        <v>94</v>
      </c>
      <c r="B97" s="1130" t="s">
        <v>62</v>
      </c>
      <c r="C97" s="1130" t="s">
        <v>2124</v>
      </c>
      <c r="D97" s="1132" t="s">
        <v>588</v>
      </c>
      <c r="E97" s="1132" t="s">
        <v>2127</v>
      </c>
      <c r="F97" s="1136" t="s">
        <v>1956</v>
      </c>
      <c r="G97" s="1136" t="s">
        <v>1956</v>
      </c>
      <c r="H97" s="1136" t="s">
        <v>1956</v>
      </c>
      <c r="I97" s="1136" t="s">
        <v>1956</v>
      </c>
      <c r="J97" s="1136" t="s">
        <v>1956</v>
      </c>
      <c r="K97" s="1136" t="s">
        <v>1956</v>
      </c>
      <c r="L97" s="1131"/>
      <c r="M97" s="1138" t="str">
        <f>VLOOKUP(D97,Аналитика!E98:F1159,2,0)</f>
        <v>21У_С</v>
      </c>
    </row>
    <row r="98" spans="1:13">
      <c r="A98" s="1124">
        <f>IF(ISBLANK(E98),"",COUNTA($E$4:E98))</f>
        <v>95</v>
      </c>
      <c r="B98" s="1130" t="s">
        <v>1952</v>
      </c>
      <c r="C98" s="1130" t="s">
        <v>2128</v>
      </c>
      <c r="D98" s="1132" t="s">
        <v>386</v>
      </c>
      <c r="E98" s="1132" t="s">
        <v>2129</v>
      </c>
      <c r="F98" s="1136" t="s">
        <v>1956</v>
      </c>
      <c r="G98" s="1136" t="s">
        <v>1956</v>
      </c>
      <c r="H98" s="1136" t="s">
        <v>1956</v>
      </c>
      <c r="I98" s="1136" t="s">
        <v>1956</v>
      </c>
      <c r="J98" s="1136" t="s">
        <v>1956</v>
      </c>
      <c r="K98" s="1136" t="s">
        <v>1956</v>
      </c>
      <c r="L98" s="1131"/>
      <c r="M98" s="1138" t="str">
        <f>VLOOKUP(D98,Аналитика!E99:F1160,2,0)</f>
        <v>21У_С</v>
      </c>
    </row>
    <row r="99" spans="1:13">
      <c r="A99" s="1124">
        <f>IF(ISBLANK(E99),"",COUNTA($E$4:E99))</f>
        <v>96</v>
      </c>
      <c r="B99" s="1130" t="s">
        <v>1997</v>
      </c>
      <c r="C99" s="1130" t="s">
        <v>2130</v>
      </c>
      <c r="D99" s="1132" t="s">
        <v>2131</v>
      </c>
      <c r="E99" s="1132" t="s">
        <v>2132</v>
      </c>
      <c r="F99" s="1136" t="s">
        <v>1956</v>
      </c>
      <c r="G99" s="1136" t="s">
        <v>1956</v>
      </c>
      <c r="H99" s="1136" t="s">
        <v>1956</v>
      </c>
      <c r="I99" s="1136" t="s">
        <v>1956</v>
      </c>
      <c r="J99" s="1136" t="s">
        <v>1956</v>
      </c>
      <c r="K99" s="1136" t="s">
        <v>1956</v>
      </c>
      <c r="L99" s="1131"/>
      <c r="M99" s="1137" t="e">
        <f>VLOOKUP(D99,Аналитика!E100:F1161,2,0)</f>
        <v>#N/A</v>
      </c>
    </row>
    <row r="100" spans="1:13">
      <c r="A100" s="1124">
        <f>IF(ISBLANK(E100),"",COUNTA($E$4:E100))</f>
        <v>97</v>
      </c>
      <c r="B100" s="1130" t="s">
        <v>2001</v>
      </c>
      <c r="C100" s="1130" t="s">
        <v>2130</v>
      </c>
      <c r="D100" s="1132" t="s">
        <v>1526</v>
      </c>
      <c r="E100" s="1132" t="s">
        <v>2132</v>
      </c>
      <c r="F100" s="1136" t="s">
        <v>1956</v>
      </c>
      <c r="G100" s="1136" t="s">
        <v>1956</v>
      </c>
      <c r="H100" s="1136" t="s">
        <v>1956</v>
      </c>
      <c r="I100" s="1136" t="s">
        <v>1956</v>
      </c>
      <c r="J100" s="1136" t="s">
        <v>1956</v>
      </c>
      <c r="K100" s="1136" t="s">
        <v>1956</v>
      </c>
      <c r="L100" s="1131"/>
      <c r="M100" s="1137" t="e">
        <f>VLOOKUP(D100,Аналитика!E101:F1162,2,0)</f>
        <v>#N/A</v>
      </c>
    </row>
    <row r="101" spans="1:13">
      <c r="A101" s="1124">
        <f>IF(ISBLANK(E101),"",COUNTA($E$4:E101))</f>
        <v>98</v>
      </c>
      <c r="B101" s="1130" t="s">
        <v>2133</v>
      </c>
      <c r="C101" s="1130" t="s">
        <v>2134</v>
      </c>
      <c r="D101" s="1132" t="s">
        <v>2135</v>
      </c>
      <c r="E101" s="1146" t="s">
        <v>2136</v>
      </c>
      <c r="F101" s="1136" t="s">
        <v>1956</v>
      </c>
      <c r="G101" s="1136" t="s">
        <v>1956</v>
      </c>
      <c r="H101" s="1136" t="s">
        <v>1956</v>
      </c>
      <c r="I101" s="1136" t="s">
        <v>1956</v>
      </c>
      <c r="J101" s="1136" t="s">
        <v>1956</v>
      </c>
      <c r="K101" s="1136" t="s">
        <v>1956</v>
      </c>
      <c r="L101" s="1131"/>
      <c r="M101" s="1137" t="e">
        <f>VLOOKUP(D101,Аналитика!E102:F1163,2,0)</f>
        <v>#N/A</v>
      </c>
    </row>
    <row r="102" spans="1:13">
      <c r="A102" s="1124">
        <f>IF(ISBLANK(E102),"",COUNTA($E$4:E102))</f>
        <v>99</v>
      </c>
      <c r="B102" s="1130" t="s">
        <v>2137</v>
      </c>
      <c r="C102" s="1130" t="s">
        <v>2134</v>
      </c>
      <c r="D102" s="1132" t="s">
        <v>2138</v>
      </c>
      <c r="E102" s="1146" t="s">
        <v>2136</v>
      </c>
      <c r="F102" s="1136" t="s">
        <v>1956</v>
      </c>
      <c r="G102" s="1136" t="s">
        <v>1956</v>
      </c>
      <c r="H102" s="1136" t="s">
        <v>1956</v>
      </c>
      <c r="I102" s="1136" t="s">
        <v>1956</v>
      </c>
      <c r="J102" s="1136" t="s">
        <v>1956</v>
      </c>
      <c r="K102" s="1136" t="s">
        <v>1956</v>
      </c>
      <c r="L102" s="1131"/>
      <c r="M102" s="1137" t="e">
        <f>VLOOKUP(D102,Аналитика!E103:F1164,2,0)</f>
        <v>#N/A</v>
      </c>
    </row>
    <row r="103" spans="1:13">
      <c r="A103" s="1124">
        <f>IF(ISBLANK(E103),"",COUNTA($E$4:E103))</f>
        <v>100</v>
      </c>
      <c r="B103" s="1130" t="s">
        <v>2139</v>
      </c>
      <c r="C103" s="1130" t="s">
        <v>2134</v>
      </c>
      <c r="D103" s="1132" t="s">
        <v>2140</v>
      </c>
      <c r="E103" s="1146" t="s">
        <v>2141</v>
      </c>
      <c r="F103" s="1136" t="s">
        <v>1956</v>
      </c>
      <c r="G103" s="1136" t="s">
        <v>1956</v>
      </c>
      <c r="H103" s="1136" t="s">
        <v>1956</v>
      </c>
      <c r="I103" s="1136" t="s">
        <v>1956</v>
      </c>
      <c r="J103" s="1136" t="s">
        <v>1956</v>
      </c>
      <c r="K103" s="1136" t="s">
        <v>1956</v>
      </c>
      <c r="L103" s="1131"/>
      <c r="M103" s="1137" t="e">
        <f>VLOOKUP(D103,Аналитика!E104:F1165,2,0)</f>
        <v>#N/A</v>
      </c>
    </row>
    <row r="104" spans="1:13">
      <c r="A104" s="1124">
        <f>IF(ISBLANK(E104),"",COUNTA($E$4:E104))</f>
        <v>101</v>
      </c>
      <c r="B104" s="1130" t="s">
        <v>2142</v>
      </c>
      <c r="C104" s="1130" t="s">
        <v>2134</v>
      </c>
      <c r="D104" s="1132" t="s">
        <v>2143</v>
      </c>
      <c r="E104" s="1146" t="s">
        <v>2141</v>
      </c>
      <c r="F104" s="1136" t="s">
        <v>1956</v>
      </c>
      <c r="G104" s="1136" t="s">
        <v>1956</v>
      </c>
      <c r="H104" s="1136" t="s">
        <v>1956</v>
      </c>
      <c r="I104" s="1136" t="s">
        <v>1956</v>
      </c>
      <c r="J104" s="1136" t="s">
        <v>1956</v>
      </c>
      <c r="K104" s="1136" t="s">
        <v>1956</v>
      </c>
      <c r="L104" s="1131"/>
      <c r="M104" s="1137" t="e">
        <f>VLOOKUP(D104,Аналитика!E105:F1166,2,0)</f>
        <v>#N/A</v>
      </c>
    </row>
    <row r="105" spans="1:13">
      <c r="A105" s="1124">
        <f>IF(ISBLANK(E105),"",COUNTA($E$4:E105))</f>
        <v>102</v>
      </c>
      <c r="B105" s="1130" t="s">
        <v>2144</v>
      </c>
      <c r="C105" s="1130" t="s">
        <v>2134</v>
      </c>
      <c r="D105" s="1132" t="s">
        <v>2145</v>
      </c>
      <c r="E105" s="1146" t="s">
        <v>2146</v>
      </c>
      <c r="F105" s="1136" t="s">
        <v>1956</v>
      </c>
      <c r="G105" s="1136" t="s">
        <v>1956</v>
      </c>
      <c r="H105" s="1136" t="s">
        <v>1956</v>
      </c>
      <c r="I105" s="1136" t="s">
        <v>1956</v>
      </c>
      <c r="J105" s="1136" t="s">
        <v>1956</v>
      </c>
      <c r="K105" s="1136" t="s">
        <v>1956</v>
      </c>
      <c r="L105" s="1131"/>
      <c r="M105" s="1137" t="e">
        <f>VLOOKUP(D105,Аналитика!E106:F1167,2,0)</f>
        <v>#N/A</v>
      </c>
    </row>
    <row r="106" spans="1:13">
      <c r="A106" s="1124">
        <f>IF(ISBLANK(E106),"",COUNTA($E$4:E106))</f>
        <v>103</v>
      </c>
      <c r="B106" s="1130" t="s">
        <v>2147</v>
      </c>
      <c r="C106" s="1130" t="s">
        <v>2134</v>
      </c>
      <c r="D106" s="1132" t="s">
        <v>2148</v>
      </c>
      <c r="E106" s="1146" t="s">
        <v>2146</v>
      </c>
      <c r="F106" s="1136" t="s">
        <v>1956</v>
      </c>
      <c r="G106" s="1136" t="s">
        <v>1956</v>
      </c>
      <c r="H106" s="1136" t="s">
        <v>1956</v>
      </c>
      <c r="I106" s="1136" t="s">
        <v>1956</v>
      </c>
      <c r="J106" s="1136" t="s">
        <v>1956</v>
      </c>
      <c r="K106" s="1136" t="s">
        <v>1956</v>
      </c>
      <c r="L106" s="1131"/>
      <c r="M106" s="1137" t="e">
        <f>VLOOKUP(D106,Аналитика!E107:F1168,2,0)</f>
        <v>#N/A</v>
      </c>
    </row>
    <row r="107" spans="1:13">
      <c r="A107" s="1124">
        <f>IF(ISBLANK(E107),"",COUNTA($E$4:E107))</f>
        <v>104</v>
      </c>
      <c r="B107" s="1130" t="s">
        <v>1970</v>
      </c>
      <c r="C107" s="1130" t="s">
        <v>2149</v>
      </c>
      <c r="D107" s="1132" t="s">
        <v>2150</v>
      </c>
      <c r="E107" s="1132" t="s">
        <v>2151</v>
      </c>
      <c r="F107" s="1136" t="s">
        <v>1956</v>
      </c>
      <c r="G107" s="1136" t="s">
        <v>1956</v>
      </c>
      <c r="H107" s="1136" t="s">
        <v>1956</v>
      </c>
      <c r="I107" s="1136" t="s">
        <v>1956</v>
      </c>
      <c r="J107" s="1136" t="s">
        <v>1956</v>
      </c>
      <c r="K107" s="1136" t="s">
        <v>1956</v>
      </c>
      <c r="L107" s="1131"/>
      <c r="M107" s="1137" t="e">
        <f>VLOOKUP(D107,Аналитика!E108:F1169,2,0)</f>
        <v>#N/A</v>
      </c>
    </row>
    <row r="108" spans="1:13">
      <c r="A108" s="1124">
        <f>IF(ISBLANK(E108),"",COUNTA($E$4:E108))</f>
        <v>105</v>
      </c>
      <c r="B108" s="1130" t="s">
        <v>62</v>
      </c>
      <c r="C108" s="1130" t="s">
        <v>2149</v>
      </c>
      <c r="D108" s="1132" t="s">
        <v>696</v>
      </c>
      <c r="E108" s="1132" t="s">
        <v>2151</v>
      </c>
      <c r="F108" s="1136" t="s">
        <v>1956</v>
      </c>
      <c r="G108" s="1136" t="s">
        <v>1956</v>
      </c>
      <c r="H108" s="1136" t="s">
        <v>1956</v>
      </c>
      <c r="I108" s="1136" t="s">
        <v>1956</v>
      </c>
      <c r="J108" s="1136" t="s">
        <v>1956</v>
      </c>
      <c r="K108" s="1136" t="s">
        <v>1956</v>
      </c>
      <c r="L108" s="1131"/>
      <c r="M108" s="1138" t="str">
        <f>VLOOKUP(D108,Аналитика!E109:F1170,2,0)</f>
        <v>36У_Т</v>
      </c>
    </row>
    <row r="109" spans="1:13">
      <c r="A109" s="1124">
        <f>IF(ISBLANK(E109),"",COUNTA($E$4:E109))</f>
        <v>106</v>
      </c>
      <c r="B109" s="1130" t="s">
        <v>1970</v>
      </c>
      <c r="C109" s="1130" t="s">
        <v>2152</v>
      </c>
      <c r="D109" s="1132" t="s">
        <v>2153</v>
      </c>
      <c r="E109" s="1132" t="s">
        <v>2154</v>
      </c>
      <c r="F109" s="1136" t="s">
        <v>1956</v>
      </c>
      <c r="G109" s="1136" t="s">
        <v>1956</v>
      </c>
      <c r="H109" s="1136" t="s">
        <v>1956</v>
      </c>
      <c r="I109" s="1136" t="s">
        <v>1956</v>
      </c>
      <c r="J109" s="1136" t="s">
        <v>1956</v>
      </c>
      <c r="K109" s="1136" t="s">
        <v>1956</v>
      </c>
      <c r="L109" s="1131"/>
      <c r="M109" s="1137" t="e">
        <f>VLOOKUP(D109,Аналитика!E110:F1171,2,0)</f>
        <v>#N/A</v>
      </c>
    </row>
    <row r="110" spans="1:13">
      <c r="A110" s="1124">
        <f>IF(ISBLANK(E110),"",COUNTA($E$4:E110))</f>
        <v>107</v>
      </c>
      <c r="B110" s="1130" t="s">
        <v>62</v>
      </c>
      <c r="C110" s="1130" t="s">
        <v>2152</v>
      </c>
      <c r="D110" s="1132" t="s">
        <v>700</v>
      </c>
      <c r="E110" s="1132" t="s">
        <v>2154</v>
      </c>
      <c r="F110" s="1136" t="s">
        <v>1956</v>
      </c>
      <c r="G110" s="1136" t="s">
        <v>1956</v>
      </c>
      <c r="H110" s="1136" t="s">
        <v>1956</v>
      </c>
      <c r="I110" s="1136" t="s">
        <v>1956</v>
      </c>
      <c r="J110" s="1136" t="s">
        <v>1956</v>
      </c>
      <c r="K110" s="1136" t="s">
        <v>1956</v>
      </c>
      <c r="L110" s="1131"/>
      <c r="M110" s="1138" t="str">
        <f>VLOOKUP(D110,Аналитика!E111:F1172,2,0)</f>
        <v>36У_Т</v>
      </c>
    </row>
    <row r="111" spans="1:13">
      <c r="A111" s="1124">
        <f>IF(ISBLANK(E111),"",COUNTA($E$4:E111))</f>
        <v>108</v>
      </c>
      <c r="B111" s="1130" t="s">
        <v>2155</v>
      </c>
      <c r="C111" s="1130" t="s">
        <v>2156</v>
      </c>
      <c r="D111" s="1132" t="s">
        <v>2157</v>
      </c>
      <c r="E111" s="1132" t="s">
        <v>2158</v>
      </c>
      <c r="F111" s="1136" t="s">
        <v>1956</v>
      </c>
      <c r="G111" s="1136" t="s">
        <v>1956</v>
      </c>
      <c r="H111" s="1136" t="s">
        <v>1956</v>
      </c>
      <c r="I111" s="1136" t="s">
        <v>1956</v>
      </c>
      <c r="J111" s="1136" t="s">
        <v>1956</v>
      </c>
      <c r="K111" s="1136" t="s">
        <v>1956</v>
      </c>
      <c r="L111" s="1131"/>
      <c r="M111" s="1137" t="e">
        <f>VLOOKUP(D111,Аналитика!E112:F1173,2,0)</f>
        <v>#N/A</v>
      </c>
    </row>
    <row r="112" spans="1:13">
      <c r="A112" s="1124">
        <f>IF(ISBLANK(E112),"",COUNTA($E$4:E112))</f>
        <v>109</v>
      </c>
      <c r="B112" s="1130" t="s">
        <v>2159</v>
      </c>
      <c r="C112" s="1130" t="s">
        <v>2156</v>
      </c>
      <c r="D112" s="1132" t="s">
        <v>2160</v>
      </c>
      <c r="E112" s="1132" t="s">
        <v>2158</v>
      </c>
      <c r="F112" s="1136" t="s">
        <v>1956</v>
      </c>
      <c r="G112" s="1136" t="s">
        <v>1956</v>
      </c>
      <c r="H112" s="1136" t="s">
        <v>1956</v>
      </c>
      <c r="I112" s="1136" t="s">
        <v>1956</v>
      </c>
      <c r="J112" s="1136" t="s">
        <v>1956</v>
      </c>
      <c r="K112" s="1136" t="s">
        <v>1956</v>
      </c>
      <c r="L112" s="1131"/>
      <c r="M112" s="1137" t="e">
        <f>VLOOKUP(D112,Аналитика!E113:F1174,2,0)</f>
        <v>#N/A</v>
      </c>
    </row>
    <row r="113" spans="1:13">
      <c r="A113" s="1124">
        <f>IF(ISBLANK(E113),"",COUNTA($E$4:E113))</f>
        <v>110</v>
      </c>
      <c r="B113" s="1130" t="s">
        <v>1970</v>
      </c>
      <c r="C113" s="1130" t="s">
        <v>2161</v>
      </c>
      <c r="D113" s="1132" t="s">
        <v>2162</v>
      </c>
      <c r="E113" s="1132" t="s">
        <v>2163</v>
      </c>
      <c r="F113" s="1136" t="s">
        <v>1956</v>
      </c>
      <c r="G113" s="1136" t="s">
        <v>1956</v>
      </c>
      <c r="H113" s="1136" t="s">
        <v>1956</v>
      </c>
      <c r="I113" s="1136" t="s">
        <v>1956</v>
      </c>
      <c r="J113" s="1136" t="s">
        <v>1956</v>
      </c>
      <c r="K113" s="1136" t="s">
        <v>1956</v>
      </c>
      <c r="L113" s="1131"/>
      <c r="M113" s="1137" t="e">
        <f>VLOOKUP(D113,Аналитика!E114:F1175,2,0)</f>
        <v>#N/A</v>
      </c>
    </row>
    <row r="114" spans="1:13">
      <c r="A114" s="1124">
        <f>IF(ISBLANK(E114),"",COUNTA($E$4:E114))</f>
        <v>111</v>
      </c>
      <c r="B114" s="1130" t="s">
        <v>62</v>
      </c>
      <c r="C114" s="1130" t="s">
        <v>2161</v>
      </c>
      <c r="D114" s="1132" t="s">
        <v>704</v>
      </c>
      <c r="E114" s="1132" t="s">
        <v>2163</v>
      </c>
      <c r="F114" s="1136" t="s">
        <v>1956</v>
      </c>
      <c r="G114" s="1136" t="s">
        <v>1956</v>
      </c>
      <c r="H114" s="1136" t="s">
        <v>1956</v>
      </c>
      <c r="I114" s="1136" t="s">
        <v>1956</v>
      </c>
      <c r="J114" s="1136" t="s">
        <v>1956</v>
      </c>
      <c r="K114" s="1136" t="s">
        <v>1956</v>
      </c>
      <c r="L114" s="1131"/>
      <c r="M114" s="1138" t="str">
        <f>VLOOKUP(D114,Аналитика!E115:F1176,2,0)</f>
        <v>36У_Т</v>
      </c>
    </row>
    <row r="115" spans="1:13">
      <c r="A115" s="1124">
        <f>IF(ISBLANK(E115),"",COUNTA($E$4:E115))</f>
        <v>112</v>
      </c>
      <c r="B115" s="1130" t="s">
        <v>1952</v>
      </c>
      <c r="C115" s="1130" t="s">
        <v>2164</v>
      </c>
      <c r="D115" s="1132" t="s">
        <v>554</v>
      </c>
      <c r="E115" s="1132" t="s">
        <v>2165</v>
      </c>
      <c r="F115" s="1136" t="s">
        <v>1956</v>
      </c>
      <c r="G115" s="1136" t="s">
        <v>1956</v>
      </c>
      <c r="H115" s="1136" t="s">
        <v>1956</v>
      </c>
      <c r="I115" s="1136" t="s">
        <v>1956</v>
      </c>
      <c r="J115" s="1136" t="s">
        <v>1956</v>
      </c>
      <c r="K115" s="1136" t="s">
        <v>1956</v>
      </c>
      <c r="L115" s="1131"/>
      <c r="M115" s="1138" t="str">
        <f>VLOOKUP(D115,Аналитика!E116:F1177,2,0)</f>
        <v>33У_С</v>
      </c>
    </row>
    <row r="116" spans="1:13">
      <c r="A116" s="1124">
        <f>IF(ISBLANK(E116),"",COUNTA($E$4:E116))</f>
        <v>113</v>
      </c>
      <c r="B116" s="1130" t="s">
        <v>1952</v>
      </c>
      <c r="C116" s="1130" t="s">
        <v>2166</v>
      </c>
      <c r="D116" s="1132" t="s">
        <v>724</v>
      </c>
      <c r="E116" s="1132" t="s">
        <v>2167</v>
      </c>
      <c r="F116" s="1133" t="s">
        <v>1956</v>
      </c>
      <c r="G116" s="1134" t="s">
        <v>1957</v>
      </c>
      <c r="H116" s="1134" t="s">
        <v>1957</v>
      </c>
      <c r="I116" s="1134" t="s">
        <v>1957</v>
      </c>
      <c r="J116" s="1134" t="s">
        <v>1957</v>
      </c>
      <c r="K116" s="1134" t="s">
        <v>1957</v>
      </c>
      <c r="L116" s="1131"/>
      <c r="M116" s="1135" t="e">
        <f>VLOOKUP(D116,Аналитика!E117:F1178,2,0)</f>
        <v>#N/A</v>
      </c>
    </row>
    <row r="117" spans="1:13">
      <c r="A117" s="1124">
        <f>IF(ISBLANK(E117),"",COUNTA($E$4:E117))</f>
        <v>114</v>
      </c>
      <c r="B117" s="1130" t="s">
        <v>2168</v>
      </c>
      <c r="C117" s="1130" t="s">
        <v>2169</v>
      </c>
      <c r="D117" s="1130" t="s">
        <v>2170</v>
      </c>
      <c r="E117" s="1132" t="s">
        <v>2171</v>
      </c>
      <c r="F117" s="1136" t="s">
        <v>1956</v>
      </c>
      <c r="G117" s="1136" t="s">
        <v>1956</v>
      </c>
      <c r="H117" s="1136" t="s">
        <v>1956</v>
      </c>
      <c r="I117" s="1136" t="s">
        <v>1956</v>
      </c>
      <c r="J117" s="1136" t="s">
        <v>1956</v>
      </c>
      <c r="K117" s="1136" t="s">
        <v>1956</v>
      </c>
      <c r="L117" s="1131"/>
      <c r="M117" s="1137" t="e">
        <f>VLOOKUP(D117,Аналитика!E118:F1179,2,0)</f>
        <v>#N/A</v>
      </c>
    </row>
    <row r="118" spans="1:13">
      <c r="A118" s="1124">
        <f>IF(ISBLANK(E118),"",COUNTA($E$4:E118))</f>
        <v>115</v>
      </c>
      <c r="B118" s="1130" t="s">
        <v>2172</v>
      </c>
      <c r="C118" s="1130" t="s">
        <v>2169</v>
      </c>
      <c r="D118" s="1130" t="s">
        <v>1517</v>
      </c>
      <c r="E118" s="1132" t="s">
        <v>2171</v>
      </c>
      <c r="F118" s="1136" t="s">
        <v>1956</v>
      </c>
      <c r="G118" s="1136" t="s">
        <v>1956</v>
      </c>
      <c r="H118" s="1136" t="s">
        <v>1956</v>
      </c>
      <c r="I118" s="1136" t="s">
        <v>1956</v>
      </c>
      <c r="J118" s="1136" t="s">
        <v>1956</v>
      </c>
      <c r="K118" s="1136" t="s">
        <v>1956</v>
      </c>
      <c r="L118" s="1131"/>
      <c r="M118" s="1137" t="e">
        <f>VLOOKUP(D118,Аналитика!E119:F1180,2,0)</f>
        <v>#N/A</v>
      </c>
    </row>
    <row r="119" spans="1:13">
      <c r="A119" s="1124">
        <f>IF(ISBLANK(E119),"",COUNTA($E$4:E119))</f>
        <v>116</v>
      </c>
      <c r="B119" s="1130" t="s">
        <v>2173</v>
      </c>
      <c r="C119" s="1130" t="s">
        <v>2169</v>
      </c>
      <c r="D119" s="1130" t="s">
        <v>1602</v>
      </c>
      <c r="E119" s="1132" t="s">
        <v>2171</v>
      </c>
      <c r="F119" s="1136" t="s">
        <v>1956</v>
      </c>
      <c r="G119" s="1136" t="s">
        <v>1956</v>
      </c>
      <c r="H119" s="1136" t="s">
        <v>1956</v>
      </c>
      <c r="I119" s="1136" t="s">
        <v>1956</v>
      </c>
      <c r="J119" s="1136" t="s">
        <v>1956</v>
      </c>
      <c r="K119" s="1136" t="s">
        <v>1956</v>
      </c>
      <c r="L119" s="1131"/>
      <c r="M119" s="1137" t="e">
        <f>VLOOKUP(D119,Аналитика!E120:F1181,2,0)</f>
        <v>#N/A</v>
      </c>
    </row>
    <row r="120" spans="1:13">
      <c r="A120" s="1124">
        <f>IF(ISBLANK(E120),"",COUNTA($E$4:E120))</f>
        <v>117</v>
      </c>
      <c r="B120" s="1130" t="s">
        <v>1952</v>
      </c>
      <c r="C120" s="1130" t="s">
        <v>2174</v>
      </c>
      <c r="D120" s="1130" t="s">
        <v>552</v>
      </c>
      <c r="E120" s="1132" t="s">
        <v>2175</v>
      </c>
      <c r="F120" s="1136" t="s">
        <v>1956</v>
      </c>
      <c r="G120" s="1136" t="s">
        <v>1956</v>
      </c>
      <c r="H120" s="1136" t="s">
        <v>1956</v>
      </c>
      <c r="I120" s="1136" t="s">
        <v>1956</v>
      </c>
      <c r="J120" s="1136" t="s">
        <v>1956</v>
      </c>
      <c r="K120" s="1136" t="s">
        <v>1956</v>
      </c>
      <c r="L120" s="1131"/>
      <c r="M120" s="1138" t="str">
        <f>VLOOKUP(D120,Аналитика!E121:F1182,2,0)</f>
        <v>33У_С</v>
      </c>
    </row>
    <row r="121" spans="1:13">
      <c r="A121" s="1124">
        <f>IF(ISBLANK(E121),"",COUNTA($E$4:E121))</f>
        <v>118</v>
      </c>
      <c r="B121" s="1130" t="s">
        <v>1970</v>
      </c>
      <c r="C121" s="1130" t="s">
        <v>2176</v>
      </c>
      <c r="D121" s="1130" t="s">
        <v>2177</v>
      </c>
      <c r="E121" s="1132" t="s">
        <v>2178</v>
      </c>
      <c r="F121" s="1136" t="s">
        <v>1956</v>
      </c>
      <c r="G121" s="1136" t="s">
        <v>1956</v>
      </c>
      <c r="H121" s="1136" t="s">
        <v>1956</v>
      </c>
      <c r="I121" s="1136" t="s">
        <v>1956</v>
      </c>
      <c r="J121" s="1136" t="s">
        <v>1956</v>
      </c>
      <c r="K121" s="1136" t="s">
        <v>1956</v>
      </c>
      <c r="L121" s="1131"/>
      <c r="M121" s="1137" t="e">
        <f>VLOOKUP(D121,Аналитика!E122:F1183,2,0)</f>
        <v>#N/A</v>
      </c>
    </row>
    <row r="122" spans="1:13">
      <c r="A122" s="1124">
        <f>IF(ISBLANK(E122),"",COUNTA($E$4:E122))</f>
        <v>119</v>
      </c>
      <c r="B122" s="1130" t="s">
        <v>62</v>
      </c>
      <c r="C122" s="1130" t="s">
        <v>2176</v>
      </c>
      <c r="D122" s="1130" t="s">
        <v>833</v>
      </c>
      <c r="E122" s="1132" t="s">
        <v>2178</v>
      </c>
      <c r="F122" s="1136" t="s">
        <v>1956</v>
      </c>
      <c r="G122" s="1136" t="s">
        <v>1956</v>
      </c>
      <c r="H122" s="1136" t="s">
        <v>1956</v>
      </c>
      <c r="I122" s="1136" t="s">
        <v>1956</v>
      </c>
      <c r="J122" s="1136" t="s">
        <v>1956</v>
      </c>
      <c r="K122" s="1136" t="s">
        <v>1956</v>
      </c>
      <c r="L122" s="1131"/>
      <c r="M122" s="1138" t="str">
        <f>VLOOKUP(D122,Аналитика!E123:F1184,2,0)</f>
        <v>50У_Т</v>
      </c>
    </row>
    <row r="123" spans="1:13">
      <c r="A123" s="1124">
        <f>IF(ISBLANK(E123),"",COUNTA($E$4:E123))</f>
        <v>120</v>
      </c>
      <c r="B123" s="1130" t="s">
        <v>2133</v>
      </c>
      <c r="C123" s="1130" t="s">
        <v>2179</v>
      </c>
      <c r="D123" s="1130" t="s">
        <v>2180</v>
      </c>
      <c r="E123" s="1132" t="s">
        <v>2181</v>
      </c>
      <c r="F123" s="1136" t="s">
        <v>1956</v>
      </c>
      <c r="G123" s="1136" t="s">
        <v>1956</v>
      </c>
      <c r="H123" s="1136" t="s">
        <v>1956</v>
      </c>
      <c r="I123" s="1136" t="s">
        <v>1956</v>
      </c>
      <c r="J123" s="1136" t="s">
        <v>1956</v>
      </c>
      <c r="K123" s="1136" t="s">
        <v>1956</v>
      </c>
      <c r="L123" s="1131"/>
      <c r="M123" s="1137" t="e">
        <f>VLOOKUP(D123,Аналитика!E124:F1185,2,0)</f>
        <v>#N/A</v>
      </c>
    </row>
    <row r="124" spans="1:13">
      <c r="A124" s="1124">
        <f>IF(ISBLANK(E124),"",COUNTA($E$4:E124))</f>
        <v>121</v>
      </c>
      <c r="B124" s="1130" t="s">
        <v>2137</v>
      </c>
      <c r="C124" s="1130" t="s">
        <v>2179</v>
      </c>
      <c r="D124" s="1130" t="s">
        <v>1464</v>
      </c>
      <c r="E124" s="1132" t="s">
        <v>2181</v>
      </c>
      <c r="F124" s="1136" t="s">
        <v>1956</v>
      </c>
      <c r="G124" s="1136" t="s">
        <v>1956</v>
      </c>
      <c r="H124" s="1136" t="s">
        <v>1956</v>
      </c>
      <c r="I124" s="1136" t="s">
        <v>1956</v>
      </c>
      <c r="J124" s="1136" t="s">
        <v>1956</v>
      </c>
      <c r="K124" s="1136" t="s">
        <v>1956</v>
      </c>
      <c r="L124" s="1131"/>
      <c r="M124" s="1137" t="e">
        <f>VLOOKUP(D124,Аналитика!E125:F1186,2,0)</f>
        <v>#N/A</v>
      </c>
    </row>
    <row r="125" spans="1:13">
      <c r="A125" s="1124">
        <f>IF(ISBLANK(E125),"",COUNTA($E$4:E125))</f>
        <v>122</v>
      </c>
      <c r="B125" s="1130" t="s">
        <v>1970</v>
      </c>
      <c r="C125" s="1130" t="s">
        <v>2182</v>
      </c>
      <c r="D125" s="1130" t="s">
        <v>2183</v>
      </c>
      <c r="E125" s="1132" t="s">
        <v>2184</v>
      </c>
      <c r="F125" s="1136" t="s">
        <v>1956</v>
      </c>
      <c r="G125" s="1136" t="s">
        <v>1956</v>
      </c>
      <c r="H125" s="1136" t="s">
        <v>1956</v>
      </c>
      <c r="I125" s="1136" t="s">
        <v>1956</v>
      </c>
      <c r="J125" s="1136" t="s">
        <v>1956</v>
      </c>
      <c r="K125" s="1136" t="s">
        <v>1956</v>
      </c>
      <c r="L125" s="1131"/>
      <c r="M125" s="1137" t="e">
        <f>VLOOKUP(D125,Аналитика!E126:F1187,2,0)</f>
        <v>#N/A</v>
      </c>
    </row>
    <row r="126" spans="1:13">
      <c r="A126" s="1124">
        <f>IF(ISBLANK(E126),"",COUNTA($E$4:E126))</f>
        <v>123</v>
      </c>
      <c r="B126" s="1130" t="s">
        <v>62</v>
      </c>
      <c r="C126" s="1130" t="s">
        <v>2182</v>
      </c>
      <c r="D126" s="1130" t="s">
        <v>186</v>
      </c>
      <c r="E126" s="1132" t="s">
        <v>2184</v>
      </c>
      <c r="F126" s="1136" t="s">
        <v>1956</v>
      </c>
      <c r="G126" s="1136" t="s">
        <v>1956</v>
      </c>
      <c r="H126" s="1136" t="s">
        <v>1956</v>
      </c>
      <c r="I126" s="1136" t="s">
        <v>1956</v>
      </c>
      <c r="J126" s="1136" t="s">
        <v>1956</v>
      </c>
      <c r="K126" s="1136" t="s">
        <v>1956</v>
      </c>
      <c r="L126" s="1131"/>
      <c r="M126" s="1138" t="str">
        <f>VLOOKUP(D126,Аналитика!E127:F1188,2,0)</f>
        <v>50У_Т</v>
      </c>
    </row>
    <row r="127" spans="1:13">
      <c r="A127" s="1124">
        <f>IF(ISBLANK(E127),"",COUNTA($E$4:E127))</f>
        <v>124</v>
      </c>
      <c r="B127" s="1130" t="s">
        <v>2168</v>
      </c>
      <c r="C127" s="1130" t="s">
        <v>2185</v>
      </c>
      <c r="D127" s="1130" t="s">
        <v>2186</v>
      </c>
      <c r="E127" s="1132" t="s">
        <v>2187</v>
      </c>
      <c r="F127" s="1136" t="s">
        <v>1956</v>
      </c>
      <c r="G127" s="1136" t="s">
        <v>1956</v>
      </c>
      <c r="H127" s="1136" t="s">
        <v>1956</v>
      </c>
      <c r="I127" s="1136" t="s">
        <v>1956</v>
      </c>
      <c r="J127" s="1136" t="s">
        <v>1956</v>
      </c>
      <c r="K127" s="1136" t="s">
        <v>1956</v>
      </c>
      <c r="L127" s="1131"/>
      <c r="M127" s="1137" t="e">
        <f>VLOOKUP(D127,Аналитика!E128:F1189,2,0)</f>
        <v>#N/A</v>
      </c>
    </row>
    <row r="128" spans="1:13">
      <c r="A128" s="1124">
        <f>IF(ISBLANK(E128),"",COUNTA($E$4:E128))</f>
        <v>125</v>
      </c>
      <c r="B128" s="1130" t="s">
        <v>2172</v>
      </c>
      <c r="C128" s="1130" t="s">
        <v>2185</v>
      </c>
      <c r="D128" s="1130" t="s">
        <v>2188</v>
      </c>
      <c r="E128" s="1132" t="s">
        <v>2187</v>
      </c>
      <c r="F128" s="1136" t="s">
        <v>1956</v>
      </c>
      <c r="G128" s="1136" t="s">
        <v>1956</v>
      </c>
      <c r="H128" s="1136" t="s">
        <v>1956</v>
      </c>
      <c r="I128" s="1136" t="s">
        <v>1956</v>
      </c>
      <c r="J128" s="1136" t="s">
        <v>1956</v>
      </c>
      <c r="K128" s="1136" t="s">
        <v>1956</v>
      </c>
      <c r="L128" s="1131"/>
      <c r="M128" s="1137" t="e">
        <f>VLOOKUP(D128,Аналитика!E129:F1190,2,0)</f>
        <v>#N/A</v>
      </c>
    </row>
    <row r="129" spans="1:13">
      <c r="A129" s="1124">
        <f>IF(ISBLANK(E129),"",COUNTA($E$4:E129))</f>
        <v>126</v>
      </c>
      <c r="B129" s="1130" t="s">
        <v>1952</v>
      </c>
      <c r="C129" s="1130" t="s">
        <v>2189</v>
      </c>
      <c r="D129" s="1130" t="s">
        <v>540</v>
      </c>
      <c r="E129" s="1132" t="s">
        <v>2190</v>
      </c>
      <c r="F129" s="1136" t="s">
        <v>1956</v>
      </c>
      <c r="G129" s="1136" t="s">
        <v>1956</v>
      </c>
      <c r="H129" s="1136" t="s">
        <v>1956</v>
      </c>
      <c r="I129" s="1136" t="s">
        <v>1956</v>
      </c>
      <c r="J129" s="1136" t="s">
        <v>1956</v>
      </c>
      <c r="K129" s="1136" t="s">
        <v>1956</v>
      </c>
      <c r="L129" s="1131"/>
      <c r="M129" s="1138" t="str">
        <f>VLOOKUP(D129,Аналитика!E130:F1191,2,0)</f>
        <v>27У_С</v>
      </c>
    </row>
    <row r="130" spans="1:13">
      <c r="A130" s="1124">
        <f>IF(ISBLANK(E130),"",COUNTA($E$4:E130))</f>
        <v>127</v>
      </c>
      <c r="B130" s="1130" t="s">
        <v>1970</v>
      </c>
      <c r="C130" s="1130" t="s">
        <v>2191</v>
      </c>
      <c r="D130" s="1130" t="s">
        <v>2192</v>
      </c>
      <c r="E130" s="1132" t="s">
        <v>2193</v>
      </c>
      <c r="F130" s="1136" t="s">
        <v>1956</v>
      </c>
      <c r="G130" s="1136" t="s">
        <v>1956</v>
      </c>
      <c r="H130" s="1136" t="s">
        <v>1956</v>
      </c>
      <c r="I130" s="1136" t="s">
        <v>1956</v>
      </c>
      <c r="J130" s="1136" t="s">
        <v>1956</v>
      </c>
      <c r="K130" s="1136" t="s">
        <v>1956</v>
      </c>
      <c r="L130" s="1131"/>
      <c r="M130" s="1137" t="e">
        <f>VLOOKUP(D130,Аналитика!E131:F1192,2,0)</f>
        <v>#N/A</v>
      </c>
    </row>
    <row r="131" spans="1:13">
      <c r="A131" s="1124">
        <f>IF(ISBLANK(E131),"",COUNTA($E$4:E131))</f>
        <v>128</v>
      </c>
      <c r="B131" s="1130" t="s">
        <v>62</v>
      </c>
      <c r="C131" s="1130" t="s">
        <v>2191</v>
      </c>
      <c r="D131" s="1130" t="s">
        <v>532</v>
      </c>
      <c r="E131" s="1132" t="s">
        <v>2193</v>
      </c>
      <c r="F131" s="1136" t="s">
        <v>1956</v>
      </c>
      <c r="G131" s="1136" t="s">
        <v>1956</v>
      </c>
      <c r="H131" s="1136" t="s">
        <v>1956</v>
      </c>
      <c r="I131" s="1136" t="s">
        <v>1956</v>
      </c>
      <c r="J131" s="1136" t="s">
        <v>1956</v>
      </c>
      <c r="K131" s="1136" t="s">
        <v>1956</v>
      </c>
      <c r="L131" s="1131"/>
      <c r="M131" s="1138" t="str">
        <f>VLOOKUP(D131,Аналитика!E132:F1193,2,0)</f>
        <v>27У_С</v>
      </c>
    </row>
    <row r="132" spans="1:13">
      <c r="A132" s="1124">
        <f>IF(ISBLANK(E132),"",COUNTA($E$4:E132))</f>
        <v>129</v>
      </c>
      <c r="B132" s="1130" t="s">
        <v>1952</v>
      </c>
      <c r="C132" s="1130" t="s">
        <v>2194</v>
      </c>
      <c r="D132" s="1130" t="s">
        <v>2195</v>
      </c>
      <c r="E132" s="1132" t="s">
        <v>2196</v>
      </c>
      <c r="F132" s="1133" t="s">
        <v>1956</v>
      </c>
      <c r="G132" s="1134" t="s">
        <v>1957</v>
      </c>
      <c r="H132" s="1134" t="s">
        <v>1957</v>
      </c>
      <c r="I132" s="1134" t="s">
        <v>1957</v>
      </c>
      <c r="J132" s="1134" t="s">
        <v>1957</v>
      </c>
      <c r="K132" s="1134" t="s">
        <v>1957</v>
      </c>
      <c r="L132" s="1131"/>
      <c r="M132" s="1135" t="e">
        <f>VLOOKUP(D132,Аналитика!E133:F1194,2,0)</f>
        <v>#N/A</v>
      </c>
    </row>
    <row r="133" spans="1:13">
      <c r="A133" s="1124">
        <f>IF(ISBLANK(E133),"",COUNTA($E$4:E133))</f>
        <v>130</v>
      </c>
      <c r="B133" s="1130" t="s">
        <v>1952</v>
      </c>
      <c r="C133" s="1130" t="s">
        <v>2197</v>
      </c>
      <c r="D133" s="1130" t="s">
        <v>732</v>
      </c>
      <c r="E133" s="1132" t="s">
        <v>2198</v>
      </c>
      <c r="F133" s="1136" t="s">
        <v>1956</v>
      </c>
      <c r="G133" s="1136" t="s">
        <v>1956</v>
      </c>
      <c r="H133" s="1136" t="s">
        <v>1956</v>
      </c>
      <c r="I133" s="1136" t="s">
        <v>1956</v>
      </c>
      <c r="J133" s="1136" t="s">
        <v>1956</v>
      </c>
      <c r="K133" s="1136" t="s">
        <v>1956</v>
      </c>
      <c r="L133" s="1131"/>
      <c r="M133" s="1138" t="str">
        <f>VLOOKUP(D133,Аналитика!E134:F1195,2,0)</f>
        <v>33У_С</v>
      </c>
    </row>
    <row r="134" spans="1:13">
      <c r="A134" s="1124">
        <f>IF(ISBLANK(E134),"",COUNTA($E$4:E134))</f>
        <v>131</v>
      </c>
      <c r="B134" s="1130" t="s">
        <v>1952</v>
      </c>
      <c r="C134" s="1130" t="s">
        <v>2199</v>
      </c>
      <c r="D134" s="1130" t="s">
        <v>530</v>
      </c>
      <c r="E134" s="1132" t="s">
        <v>2200</v>
      </c>
      <c r="F134" s="1136" t="s">
        <v>1956</v>
      </c>
      <c r="G134" s="1136" t="s">
        <v>1956</v>
      </c>
      <c r="H134" s="1136" t="s">
        <v>1956</v>
      </c>
      <c r="I134" s="1136" t="s">
        <v>1956</v>
      </c>
      <c r="J134" s="1136" t="s">
        <v>1956</v>
      </c>
      <c r="K134" s="1136" t="s">
        <v>1956</v>
      </c>
      <c r="L134" s="1131"/>
      <c r="M134" s="1138" t="str">
        <f>VLOOKUP(D134,Аналитика!E135:F1196,2,0)</f>
        <v>27У_С</v>
      </c>
    </row>
    <row r="135" spans="1:13">
      <c r="A135" s="1124">
        <f>IF(ISBLANK(E135),"",COUNTA($E$4:E135))</f>
        <v>132</v>
      </c>
      <c r="B135" s="1130" t="s">
        <v>1970</v>
      </c>
      <c r="C135" s="1130" t="s">
        <v>2201</v>
      </c>
      <c r="D135" s="1130" t="s">
        <v>2202</v>
      </c>
      <c r="E135" s="1132" t="s">
        <v>2203</v>
      </c>
      <c r="F135" s="1136" t="s">
        <v>1956</v>
      </c>
      <c r="G135" s="1136" t="s">
        <v>1956</v>
      </c>
      <c r="H135" s="1136" t="s">
        <v>1956</v>
      </c>
      <c r="I135" s="1136" t="s">
        <v>1956</v>
      </c>
      <c r="J135" s="1136" t="s">
        <v>1956</v>
      </c>
      <c r="K135" s="1136" t="s">
        <v>1956</v>
      </c>
      <c r="L135" s="1131"/>
      <c r="M135" s="1137" t="e">
        <f>VLOOKUP(D135,Аналитика!E136:F1197,2,0)</f>
        <v>#N/A</v>
      </c>
    </row>
    <row r="136" spans="1:13">
      <c r="A136" s="1124">
        <f>IF(ISBLANK(E136),"",COUNTA($E$4:E136))</f>
        <v>133</v>
      </c>
      <c r="B136" s="1130" t="s">
        <v>62</v>
      </c>
      <c r="C136" s="1130" t="s">
        <v>2201</v>
      </c>
      <c r="D136" s="1130" t="s">
        <v>536</v>
      </c>
      <c r="E136" s="1132" t="s">
        <v>2203</v>
      </c>
      <c r="F136" s="1136" t="s">
        <v>1956</v>
      </c>
      <c r="G136" s="1136" t="s">
        <v>1956</v>
      </c>
      <c r="H136" s="1136" t="s">
        <v>1956</v>
      </c>
      <c r="I136" s="1136" t="s">
        <v>1956</v>
      </c>
      <c r="J136" s="1136" t="s">
        <v>1956</v>
      </c>
      <c r="K136" s="1136" t="s">
        <v>1956</v>
      </c>
      <c r="L136" s="1131"/>
      <c r="M136" s="1138" t="str">
        <f>VLOOKUP(D136,Аналитика!E137:F1198,2,0)</f>
        <v>27У_С</v>
      </c>
    </row>
    <row r="137" spans="1:13">
      <c r="A137" s="1124">
        <f>IF(ISBLANK(E137),"",COUNTA($E$4:E137))</f>
        <v>134</v>
      </c>
      <c r="B137" s="1130" t="s">
        <v>43</v>
      </c>
      <c r="C137" s="1130" t="s">
        <v>2204</v>
      </c>
      <c r="D137" s="1130" t="s">
        <v>2205</v>
      </c>
      <c r="E137" s="1132" t="s">
        <v>2206</v>
      </c>
      <c r="F137" s="1136" t="s">
        <v>1956</v>
      </c>
      <c r="G137" s="1136" t="s">
        <v>1956</v>
      </c>
      <c r="H137" s="1136" t="s">
        <v>1956</v>
      </c>
      <c r="I137" s="1136" t="s">
        <v>1956</v>
      </c>
      <c r="J137" s="1136" t="s">
        <v>1956</v>
      </c>
      <c r="K137" s="1136" t="s">
        <v>1956</v>
      </c>
      <c r="L137" s="1131"/>
      <c r="M137" s="1137" t="e">
        <f>VLOOKUP(D137,Аналитика!E138:F1199,2,0)</f>
        <v>#N/A</v>
      </c>
    </row>
    <row r="138" spans="1:13">
      <c r="A138" s="1124">
        <f>IF(ISBLANK(E138),"",COUNTA($E$4:E138))</f>
        <v>135</v>
      </c>
      <c r="B138" s="1130" t="s">
        <v>2207</v>
      </c>
      <c r="C138" s="1130" t="s">
        <v>2204</v>
      </c>
      <c r="D138" s="1130" t="s">
        <v>2208</v>
      </c>
      <c r="E138" s="1132" t="s">
        <v>2206</v>
      </c>
      <c r="F138" s="1136" t="s">
        <v>1956</v>
      </c>
      <c r="G138" s="1136" t="s">
        <v>1956</v>
      </c>
      <c r="H138" s="1136" t="s">
        <v>1956</v>
      </c>
      <c r="I138" s="1136" t="s">
        <v>1956</v>
      </c>
      <c r="J138" s="1136" t="s">
        <v>1956</v>
      </c>
      <c r="K138" s="1136" t="s">
        <v>1956</v>
      </c>
      <c r="L138" s="1131"/>
      <c r="M138" s="1137" t="e">
        <f>VLOOKUP(D138,Аналитика!E139:F1200,2,0)</f>
        <v>#N/A</v>
      </c>
    </row>
    <row r="139" spans="1:13">
      <c r="A139" s="1124">
        <f>IF(ISBLANK(E139),"",COUNTA($E$4:E139))</f>
        <v>136</v>
      </c>
      <c r="B139" s="1130" t="s">
        <v>2209</v>
      </c>
      <c r="C139" s="1130" t="s">
        <v>2204</v>
      </c>
      <c r="D139" s="1130" t="s">
        <v>115</v>
      </c>
      <c r="E139" s="1132" t="s">
        <v>2206</v>
      </c>
      <c r="F139" s="1136" t="s">
        <v>1956</v>
      </c>
      <c r="G139" s="1136" t="s">
        <v>1956</v>
      </c>
      <c r="H139" s="1136" t="s">
        <v>1956</v>
      </c>
      <c r="I139" s="1136" t="s">
        <v>1956</v>
      </c>
      <c r="J139" s="1136" t="s">
        <v>1956</v>
      </c>
      <c r="K139" s="1136" t="s">
        <v>1956</v>
      </c>
      <c r="L139" s="1131"/>
      <c r="M139" s="1138" t="str">
        <f>VLOOKUP(D139,Аналитика!E140:F1201,2,0)</f>
        <v>34У_Т</v>
      </c>
    </row>
    <row r="140" spans="1:13">
      <c r="A140" s="1124">
        <f>IF(ISBLANK(E140),"",COUNTA($E$4:E140))</f>
        <v>137</v>
      </c>
      <c r="B140" s="1130" t="s">
        <v>2210</v>
      </c>
      <c r="C140" s="1130" t="s">
        <v>2204</v>
      </c>
      <c r="D140" s="1130" t="s">
        <v>121</v>
      </c>
      <c r="E140" s="1132" t="s">
        <v>2206</v>
      </c>
      <c r="F140" s="1136" t="s">
        <v>1956</v>
      </c>
      <c r="G140" s="1136" t="s">
        <v>1956</v>
      </c>
      <c r="H140" s="1136" t="s">
        <v>1956</v>
      </c>
      <c r="I140" s="1136" t="s">
        <v>1956</v>
      </c>
      <c r="J140" s="1136" t="s">
        <v>1956</v>
      </c>
      <c r="K140" s="1136" t="s">
        <v>1956</v>
      </c>
      <c r="L140" s="1131"/>
      <c r="M140" s="1138" t="str">
        <f>VLOOKUP(D140,Аналитика!E141:F1202,2,0)</f>
        <v>34У_Т</v>
      </c>
    </row>
    <row r="141" spans="1:13" ht="31.5">
      <c r="A141" s="1124">
        <f>IF(ISBLANK(E141),"",COUNTA($E$4:E141))</f>
        <v>138</v>
      </c>
      <c r="B141" s="1130" t="s">
        <v>2133</v>
      </c>
      <c r="C141" s="1130" t="s">
        <v>2211</v>
      </c>
      <c r="D141" s="1130" t="s">
        <v>2212</v>
      </c>
      <c r="E141" s="1132" t="s">
        <v>2213</v>
      </c>
      <c r="F141" s="1136" t="s">
        <v>1956</v>
      </c>
      <c r="G141" s="1136" t="s">
        <v>1956</v>
      </c>
      <c r="H141" s="1136" t="s">
        <v>1956</v>
      </c>
      <c r="I141" s="1136" t="s">
        <v>1956</v>
      </c>
      <c r="J141" s="1136" t="s">
        <v>1956</v>
      </c>
      <c r="K141" s="1136" t="s">
        <v>1956</v>
      </c>
      <c r="L141" s="1131"/>
      <c r="M141" s="1137" t="e">
        <f>VLOOKUP(D141,Аналитика!E142:F1203,2,0)</f>
        <v>#N/A</v>
      </c>
    </row>
    <row r="142" spans="1:13" ht="31.5">
      <c r="A142" s="1124">
        <f>IF(ISBLANK(E142),"",COUNTA($E$4:E142))</f>
        <v>139</v>
      </c>
      <c r="B142" s="1130" t="s">
        <v>2137</v>
      </c>
      <c r="C142" s="1130" t="s">
        <v>2211</v>
      </c>
      <c r="D142" s="1130" t="s">
        <v>2214</v>
      </c>
      <c r="E142" s="1132" t="s">
        <v>2213</v>
      </c>
      <c r="F142" s="1136" t="s">
        <v>1956</v>
      </c>
      <c r="G142" s="1136" t="s">
        <v>1956</v>
      </c>
      <c r="H142" s="1136" t="s">
        <v>1956</v>
      </c>
      <c r="I142" s="1136" t="s">
        <v>1956</v>
      </c>
      <c r="J142" s="1136" t="s">
        <v>1956</v>
      </c>
      <c r="K142" s="1136" t="s">
        <v>1956</v>
      </c>
      <c r="L142" s="1131"/>
      <c r="M142" s="1137" t="e">
        <f>VLOOKUP(D142,Аналитика!E143:F1204,2,0)</f>
        <v>#N/A</v>
      </c>
    </row>
    <row r="143" spans="1:13">
      <c r="A143" s="1124">
        <f>IF(ISBLANK(E143),"",COUNTA($E$4:E143))</f>
        <v>140</v>
      </c>
      <c r="B143" s="1130" t="s">
        <v>1952</v>
      </c>
      <c r="C143" s="1130" t="s">
        <v>2215</v>
      </c>
      <c r="D143" s="1130" t="s">
        <v>459</v>
      </c>
      <c r="E143" s="1132" t="s">
        <v>2216</v>
      </c>
      <c r="F143" s="1136" t="s">
        <v>1956</v>
      </c>
      <c r="G143" s="1136" t="s">
        <v>1956</v>
      </c>
      <c r="H143" s="1136" t="s">
        <v>1956</v>
      </c>
      <c r="I143" s="1136" t="s">
        <v>1956</v>
      </c>
      <c r="J143" s="1136" t="s">
        <v>1956</v>
      </c>
      <c r="K143" s="1136" t="s">
        <v>1956</v>
      </c>
      <c r="L143" s="1131"/>
      <c r="M143" s="1138" t="str">
        <f>VLOOKUP(D143,Аналитика!E144:F1205,2,0)</f>
        <v>24У_С</v>
      </c>
    </row>
    <row r="144" spans="1:13">
      <c r="A144" s="1124">
        <f>IF(ISBLANK(E144),"",COUNTA($E$4:E144))</f>
        <v>141</v>
      </c>
      <c r="B144" s="1130" t="s">
        <v>1952</v>
      </c>
      <c r="C144" s="1130" t="s">
        <v>2217</v>
      </c>
      <c r="D144" s="1130" t="s">
        <v>2218</v>
      </c>
      <c r="E144" s="1132" t="s">
        <v>2219</v>
      </c>
      <c r="F144" s="1133" t="s">
        <v>1956</v>
      </c>
      <c r="G144" s="1134" t="s">
        <v>1957</v>
      </c>
      <c r="H144" s="1134" t="s">
        <v>1957</v>
      </c>
      <c r="I144" s="1134" t="s">
        <v>1957</v>
      </c>
      <c r="J144" s="1134" t="s">
        <v>1957</v>
      </c>
      <c r="K144" s="1134" t="s">
        <v>1957</v>
      </c>
      <c r="L144" s="1131"/>
      <c r="M144" s="1135" t="e">
        <f>VLOOKUP(D144,Аналитика!E145:F1206,2,0)</f>
        <v>#N/A</v>
      </c>
    </row>
    <row r="145" spans="1:13" ht="31.5">
      <c r="A145" s="1124">
        <f>IF(ISBLANK(E145),"",COUNTA($E$4:E145))</f>
        <v>142</v>
      </c>
      <c r="B145" s="1130" t="s">
        <v>2133</v>
      </c>
      <c r="C145" s="1130" t="s">
        <v>2217</v>
      </c>
      <c r="D145" s="1130" t="s">
        <v>2220</v>
      </c>
      <c r="E145" s="1132" t="s">
        <v>2221</v>
      </c>
      <c r="F145" s="1136" t="s">
        <v>1956</v>
      </c>
      <c r="G145" s="1136" t="s">
        <v>1956</v>
      </c>
      <c r="H145" s="1136" t="s">
        <v>1956</v>
      </c>
      <c r="I145" s="1136" t="s">
        <v>1956</v>
      </c>
      <c r="J145" s="1136" t="s">
        <v>1956</v>
      </c>
      <c r="K145" s="1136" t="s">
        <v>1956</v>
      </c>
      <c r="L145" s="1131"/>
      <c r="M145" s="1137" t="e">
        <f>VLOOKUP(D145,Аналитика!E146:F1207,2,0)</f>
        <v>#N/A</v>
      </c>
    </row>
    <row r="146" spans="1:13" ht="31.5">
      <c r="A146" s="1124">
        <f>IF(ISBLANK(E146),"",COUNTA($E$4:E146))</f>
        <v>143</v>
      </c>
      <c r="B146" s="1130" t="s">
        <v>2137</v>
      </c>
      <c r="C146" s="1130" t="s">
        <v>2217</v>
      </c>
      <c r="D146" s="1130" t="s">
        <v>1578</v>
      </c>
      <c r="E146" s="1132" t="s">
        <v>2221</v>
      </c>
      <c r="F146" s="1136" t="s">
        <v>1956</v>
      </c>
      <c r="G146" s="1136" t="s">
        <v>1956</v>
      </c>
      <c r="H146" s="1136" t="s">
        <v>1956</v>
      </c>
      <c r="I146" s="1136" t="s">
        <v>1956</v>
      </c>
      <c r="J146" s="1136" t="s">
        <v>1956</v>
      </c>
      <c r="K146" s="1136" t="s">
        <v>1956</v>
      </c>
      <c r="L146" s="1131"/>
      <c r="M146" s="1137" t="e">
        <f>VLOOKUP(D146,Аналитика!E147:F1208,2,0)</f>
        <v>#N/A</v>
      </c>
    </row>
    <row r="147" spans="1:13" ht="31.5">
      <c r="A147" s="1124">
        <f>IF(ISBLANK(E147),"",COUNTA($E$4:E147))</f>
        <v>144</v>
      </c>
      <c r="B147" s="1130" t="s">
        <v>2207</v>
      </c>
      <c r="C147" s="1130" t="s">
        <v>2217</v>
      </c>
      <c r="D147" s="1130" t="s">
        <v>2222</v>
      </c>
      <c r="E147" s="1132" t="s">
        <v>2223</v>
      </c>
      <c r="F147" s="1136" t="s">
        <v>1956</v>
      </c>
      <c r="G147" s="1136" t="s">
        <v>1956</v>
      </c>
      <c r="H147" s="1136" t="s">
        <v>1956</v>
      </c>
      <c r="I147" s="1136" t="s">
        <v>1956</v>
      </c>
      <c r="J147" s="1136" t="s">
        <v>1956</v>
      </c>
      <c r="K147" s="1136" t="s">
        <v>1956</v>
      </c>
      <c r="L147" s="1131"/>
      <c r="M147" s="1137" t="e">
        <f>VLOOKUP(D147,Аналитика!E148:F1209,2,0)</f>
        <v>#N/A</v>
      </c>
    </row>
    <row r="148" spans="1:13" ht="31.5">
      <c r="A148" s="1124">
        <f>IF(ISBLANK(E148),"",COUNTA($E$4:E148))</f>
        <v>145</v>
      </c>
      <c r="B148" s="1130" t="s">
        <v>2210</v>
      </c>
      <c r="C148" s="1130" t="s">
        <v>2217</v>
      </c>
      <c r="D148" s="1130" t="s">
        <v>304</v>
      </c>
      <c r="E148" s="1132" t="s">
        <v>2223</v>
      </c>
      <c r="F148" s="1136" t="s">
        <v>1956</v>
      </c>
      <c r="G148" s="1136" t="s">
        <v>1956</v>
      </c>
      <c r="H148" s="1136" t="s">
        <v>1956</v>
      </c>
      <c r="I148" s="1136" t="s">
        <v>1956</v>
      </c>
      <c r="J148" s="1136" t="s">
        <v>1956</v>
      </c>
      <c r="K148" s="1136" t="s">
        <v>1956</v>
      </c>
      <c r="L148" s="1131"/>
      <c r="M148" s="1138" t="str">
        <f>VLOOKUP(D148,Аналитика!E149:F1210,2,0)</f>
        <v>30У_С</v>
      </c>
    </row>
    <row r="149" spans="1:13">
      <c r="A149" s="1124">
        <f>IF(ISBLANK(E149),"",COUNTA($E$4:E149))</f>
        <v>146</v>
      </c>
      <c r="B149" s="1130" t="s">
        <v>1974</v>
      </c>
      <c r="C149" s="1130" t="s">
        <v>2224</v>
      </c>
      <c r="D149" s="1130" t="s">
        <v>721</v>
      </c>
      <c r="E149" s="1132" t="s">
        <v>2225</v>
      </c>
      <c r="F149" s="1133" t="s">
        <v>1956</v>
      </c>
      <c r="G149" s="1134" t="s">
        <v>1957</v>
      </c>
      <c r="H149" s="1134" t="s">
        <v>1957</v>
      </c>
      <c r="I149" s="1134" t="s">
        <v>1957</v>
      </c>
      <c r="J149" s="1134" t="s">
        <v>1957</v>
      </c>
      <c r="K149" s="1134" t="s">
        <v>1957</v>
      </c>
      <c r="L149" s="1131"/>
      <c r="M149" s="1135" t="e">
        <f>VLOOKUP(D149,Аналитика!E150:F1211,2,0)</f>
        <v>#N/A</v>
      </c>
    </row>
    <row r="150" spans="1:13">
      <c r="A150" s="1124">
        <f>IF(ISBLANK(E150),"",COUNTA($E$4:E150))</f>
        <v>147</v>
      </c>
      <c r="B150" s="1130" t="s">
        <v>1977</v>
      </c>
      <c r="C150" s="1130" t="s">
        <v>2224</v>
      </c>
      <c r="D150" s="1130" t="s">
        <v>722</v>
      </c>
      <c r="E150" s="1132" t="s">
        <v>2225</v>
      </c>
      <c r="F150" s="1133" t="s">
        <v>1956</v>
      </c>
      <c r="G150" s="1134" t="s">
        <v>1957</v>
      </c>
      <c r="H150" s="1134" t="s">
        <v>1957</v>
      </c>
      <c r="I150" s="1134" t="s">
        <v>1957</v>
      </c>
      <c r="J150" s="1134" t="s">
        <v>1957</v>
      </c>
      <c r="K150" s="1134" t="s">
        <v>1957</v>
      </c>
      <c r="L150" s="1131"/>
      <c r="M150" s="1135" t="e">
        <f>VLOOKUP(D150,Аналитика!E151:F1212,2,0)</f>
        <v>#N/A</v>
      </c>
    </row>
    <row r="151" spans="1:13">
      <c r="A151" s="1124">
        <f>IF(ISBLANK(E151),"",COUNTA($E$4:E151))</f>
        <v>148</v>
      </c>
      <c r="B151" s="1130" t="s">
        <v>1979</v>
      </c>
      <c r="C151" s="1130" t="s">
        <v>2224</v>
      </c>
      <c r="D151" s="1130" t="s">
        <v>2226</v>
      </c>
      <c r="E151" s="1132" t="s">
        <v>2227</v>
      </c>
      <c r="F151" s="1133" t="s">
        <v>1956</v>
      </c>
      <c r="G151" s="1134" t="s">
        <v>1957</v>
      </c>
      <c r="H151" s="1134" t="s">
        <v>1957</v>
      </c>
      <c r="I151" s="1134" t="s">
        <v>1957</v>
      </c>
      <c r="J151" s="1134" t="s">
        <v>1957</v>
      </c>
      <c r="K151" s="1134" t="s">
        <v>1957</v>
      </c>
      <c r="L151" s="1131"/>
      <c r="M151" s="1135" t="e">
        <f>VLOOKUP(D151,Аналитика!E152:F1213,2,0)</f>
        <v>#N/A</v>
      </c>
    </row>
    <row r="152" spans="1:13" ht="31.5">
      <c r="A152" s="1124">
        <f>IF(ISBLANK(E152),"",COUNTA($E$4:E152))</f>
        <v>149</v>
      </c>
      <c r="B152" s="1130" t="s">
        <v>1982</v>
      </c>
      <c r="C152" s="1130" t="s">
        <v>2224</v>
      </c>
      <c r="D152" s="1130" t="s">
        <v>2228</v>
      </c>
      <c r="E152" s="1132" t="s">
        <v>2229</v>
      </c>
      <c r="F152" s="1133" t="s">
        <v>1956</v>
      </c>
      <c r="G152" s="1134" t="s">
        <v>1957</v>
      </c>
      <c r="H152" s="1134" t="s">
        <v>1957</v>
      </c>
      <c r="I152" s="1134" t="s">
        <v>1957</v>
      </c>
      <c r="J152" s="1134" t="s">
        <v>1957</v>
      </c>
      <c r="K152" s="1134" t="s">
        <v>1957</v>
      </c>
      <c r="L152" s="1131"/>
      <c r="M152" s="1135" t="e">
        <f>VLOOKUP(D152,Аналитика!E153:F1214,2,0)</f>
        <v>#N/A</v>
      </c>
    </row>
    <row r="153" spans="1:13">
      <c r="A153" s="1124">
        <f>IF(ISBLANK(E153),"",COUNTA($E$4:E153))</f>
        <v>150</v>
      </c>
      <c r="B153" s="1130" t="s">
        <v>1952</v>
      </c>
      <c r="C153" s="1130" t="s">
        <v>2230</v>
      </c>
      <c r="D153" s="1130" t="s">
        <v>715</v>
      </c>
      <c r="E153" s="1146" t="s">
        <v>2231</v>
      </c>
      <c r="F153" s="1136" t="s">
        <v>1956</v>
      </c>
      <c r="G153" s="1136" t="s">
        <v>1956</v>
      </c>
      <c r="H153" s="1136" t="s">
        <v>1956</v>
      </c>
      <c r="I153" s="1136" t="s">
        <v>1956</v>
      </c>
      <c r="J153" s="1136" t="s">
        <v>1956</v>
      </c>
      <c r="K153" s="1136" t="s">
        <v>1956</v>
      </c>
      <c r="L153" s="1131"/>
      <c r="M153" s="1137" t="e">
        <f>VLOOKUP(D153,Аналитика!E154:F1215,2,0)</f>
        <v>#N/A</v>
      </c>
    </row>
    <row r="154" spans="1:13">
      <c r="A154" s="1124">
        <f>IF(ISBLANK(E154),"",COUNTA($E$4:E154))</f>
        <v>151</v>
      </c>
      <c r="B154" s="1130" t="s">
        <v>1952</v>
      </c>
      <c r="C154" s="1130" t="s">
        <v>2232</v>
      </c>
      <c r="D154" s="1130" t="s">
        <v>447</v>
      </c>
      <c r="E154" s="1132" t="s">
        <v>2233</v>
      </c>
      <c r="F154" s="1136" t="s">
        <v>1956</v>
      </c>
      <c r="G154" s="1136" t="s">
        <v>1956</v>
      </c>
      <c r="H154" s="1136" t="s">
        <v>1956</v>
      </c>
      <c r="I154" s="1136" t="s">
        <v>1956</v>
      </c>
      <c r="J154" s="1136" t="s">
        <v>1956</v>
      </c>
      <c r="K154" s="1136" t="s">
        <v>1956</v>
      </c>
      <c r="L154" s="1131"/>
      <c r="M154" s="1138" t="str">
        <f>VLOOKUP(D154,Аналитика!E155:F1216,2,0)</f>
        <v>23У_С</v>
      </c>
    </row>
    <row r="155" spans="1:13">
      <c r="A155" s="1124">
        <f>IF(ISBLANK(E155),"",COUNTA($E$4:E155))</f>
        <v>152</v>
      </c>
      <c r="B155" s="1130" t="s">
        <v>1952</v>
      </c>
      <c r="C155" s="1130" t="s">
        <v>2234</v>
      </c>
      <c r="D155" s="1130" t="s">
        <v>526</v>
      </c>
      <c r="E155" s="1132" t="s">
        <v>2235</v>
      </c>
      <c r="F155" s="1136" t="s">
        <v>1956</v>
      </c>
      <c r="G155" s="1136" t="s">
        <v>1956</v>
      </c>
      <c r="H155" s="1136" t="s">
        <v>1956</v>
      </c>
      <c r="I155" s="1136" t="s">
        <v>1956</v>
      </c>
      <c r="J155" s="1136" t="s">
        <v>1956</v>
      </c>
      <c r="K155" s="1136" t="s">
        <v>1956</v>
      </c>
      <c r="L155" s="1131"/>
      <c r="M155" s="1138" t="str">
        <f>VLOOKUP(D155,Аналитика!E156:F1217,2,0)</f>
        <v>25У_С</v>
      </c>
    </row>
    <row r="156" spans="1:13">
      <c r="A156" s="1124">
        <f>IF(ISBLANK(E156),"",COUNTA($E$4:E156))</f>
        <v>153</v>
      </c>
      <c r="B156" s="1130" t="s">
        <v>2236</v>
      </c>
      <c r="C156" s="1130" t="s">
        <v>2237</v>
      </c>
      <c r="D156" s="1130" t="s">
        <v>2238</v>
      </c>
      <c r="E156" s="1132" t="s">
        <v>2239</v>
      </c>
      <c r="F156" s="1136" t="s">
        <v>1956</v>
      </c>
      <c r="G156" s="1136" t="s">
        <v>1956</v>
      </c>
      <c r="H156" s="1136" t="s">
        <v>1956</v>
      </c>
      <c r="I156" s="1136" t="s">
        <v>1956</v>
      </c>
      <c r="J156" s="1136" t="s">
        <v>1956</v>
      </c>
      <c r="K156" s="1136" t="s">
        <v>1956</v>
      </c>
      <c r="L156" s="1131"/>
      <c r="M156" s="1137" t="e">
        <f>VLOOKUP(D156,Аналитика!E157:F1218,2,0)</f>
        <v>#N/A</v>
      </c>
    </row>
    <row r="157" spans="1:13">
      <c r="A157" s="1124">
        <f>IF(ISBLANK(E157),"",COUNTA($E$4:E157))</f>
        <v>154</v>
      </c>
      <c r="B157" s="1130" t="s">
        <v>2240</v>
      </c>
      <c r="C157" s="1130" t="s">
        <v>2237</v>
      </c>
      <c r="D157" s="1130" t="s">
        <v>2241</v>
      </c>
      <c r="E157" s="1132" t="s">
        <v>2239</v>
      </c>
      <c r="F157" s="1136" t="s">
        <v>1956</v>
      </c>
      <c r="G157" s="1136" t="s">
        <v>1956</v>
      </c>
      <c r="H157" s="1136" t="s">
        <v>1956</v>
      </c>
      <c r="I157" s="1136" t="s">
        <v>1956</v>
      </c>
      <c r="J157" s="1136" t="s">
        <v>1956</v>
      </c>
      <c r="K157" s="1136" t="s">
        <v>1956</v>
      </c>
      <c r="L157" s="1131"/>
      <c r="M157" s="1137" t="e">
        <f>VLOOKUP(D157,Аналитика!E158:F1219,2,0)</f>
        <v>#N/A</v>
      </c>
    </row>
    <row r="158" spans="1:13">
      <c r="A158" s="1124">
        <f>IF(ISBLANK(E158),"",COUNTA($E$4:E158))</f>
        <v>155</v>
      </c>
      <c r="B158" s="1130" t="s">
        <v>2242</v>
      </c>
      <c r="C158" s="1130" t="s">
        <v>2237</v>
      </c>
      <c r="D158" s="1130" t="s">
        <v>1519</v>
      </c>
      <c r="E158" s="1132" t="s">
        <v>2239</v>
      </c>
      <c r="F158" s="1136" t="s">
        <v>1956</v>
      </c>
      <c r="G158" s="1136" t="s">
        <v>1956</v>
      </c>
      <c r="H158" s="1136" t="s">
        <v>1956</v>
      </c>
      <c r="I158" s="1136" t="s">
        <v>1956</v>
      </c>
      <c r="J158" s="1136" t="s">
        <v>1956</v>
      </c>
      <c r="K158" s="1136" t="s">
        <v>1956</v>
      </c>
      <c r="L158" s="1131"/>
      <c r="M158" s="1137" t="e">
        <f>VLOOKUP(D158,Аналитика!E159:F1220,2,0)</f>
        <v>#N/A</v>
      </c>
    </row>
    <row r="159" spans="1:13">
      <c r="A159" s="1124">
        <f>IF(ISBLANK(E159),"",COUNTA($E$4:E159))</f>
        <v>156</v>
      </c>
      <c r="B159" s="1130" t="s">
        <v>1952</v>
      </c>
      <c r="C159" s="1130" t="s">
        <v>2243</v>
      </c>
      <c r="D159" s="1130" t="s">
        <v>2244</v>
      </c>
      <c r="E159" s="1132" t="s">
        <v>2245</v>
      </c>
      <c r="F159" s="1133" t="s">
        <v>1956</v>
      </c>
      <c r="G159" s="1134" t="s">
        <v>1957</v>
      </c>
      <c r="H159" s="1134" t="s">
        <v>1957</v>
      </c>
      <c r="I159" s="1134" t="s">
        <v>1957</v>
      </c>
      <c r="J159" s="1134" t="s">
        <v>1957</v>
      </c>
      <c r="K159" s="1134" t="s">
        <v>1957</v>
      </c>
      <c r="L159" s="1131"/>
      <c r="M159" s="1135" t="e">
        <f>VLOOKUP(D159,Аналитика!E160:F1221,2,0)</f>
        <v>#N/A</v>
      </c>
    </row>
    <row r="160" spans="1:13">
      <c r="A160" s="1124">
        <f>IF(ISBLANK(E160),"",COUNTA($E$4:E160))</f>
        <v>157</v>
      </c>
      <c r="B160" s="1130" t="s">
        <v>1952</v>
      </c>
      <c r="C160" s="1130" t="s">
        <v>2246</v>
      </c>
      <c r="D160" s="1130" t="s">
        <v>720</v>
      </c>
      <c r="E160" s="1132" t="s">
        <v>2247</v>
      </c>
      <c r="F160" s="1133" t="s">
        <v>1956</v>
      </c>
      <c r="G160" s="1134" t="s">
        <v>1957</v>
      </c>
      <c r="H160" s="1134" t="s">
        <v>1957</v>
      </c>
      <c r="I160" s="1134" t="s">
        <v>1957</v>
      </c>
      <c r="J160" s="1134" t="s">
        <v>1957</v>
      </c>
      <c r="K160" s="1134" t="s">
        <v>1957</v>
      </c>
      <c r="L160" s="1131"/>
      <c r="M160" s="1135" t="e">
        <f>VLOOKUP(D160,Аналитика!E161:F1222,2,0)</f>
        <v>#N/A</v>
      </c>
    </row>
    <row r="161" spans="1:13">
      <c r="A161" s="1124">
        <f>IF(ISBLANK(E161),"",COUNTA($E$4:E161))</f>
        <v>158</v>
      </c>
      <c r="B161" s="1130" t="s">
        <v>1952</v>
      </c>
      <c r="C161" s="1130" t="s">
        <v>2248</v>
      </c>
      <c r="D161" s="1130" t="s">
        <v>2249</v>
      </c>
      <c r="E161" s="1132" t="s">
        <v>2250</v>
      </c>
      <c r="F161" s="1133" t="s">
        <v>1956</v>
      </c>
      <c r="G161" s="1134" t="s">
        <v>1957</v>
      </c>
      <c r="H161" s="1134" t="s">
        <v>1957</v>
      </c>
      <c r="I161" s="1134" t="s">
        <v>1957</v>
      </c>
      <c r="J161" s="1134" t="s">
        <v>1957</v>
      </c>
      <c r="K161" s="1134" t="s">
        <v>1957</v>
      </c>
      <c r="L161" s="1131">
        <v>3</v>
      </c>
      <c r="M161" s="1135" t="e">
        <f>VLOOKUP(D161,Аналитика!E162:F1223,2,0)</f>
        <v>#N/A</v>
      </c>
    </row>
    <row r="162" spans="1:13">
      <c r="A162" s="1124">
        <f>IF(ISBLANK(E162),"",COUNTA($E$4:E162))</f>
        <v>159</v>
      </c>
      <c r="B162" s="1130" t="s">
        <v>2251</v>
      </c>
      <c r="C162" s="1130" t="s">
        <v>2252</v>
      </c>
      <c r="D162" s="1130" t="s">
        <v>2253</v>
      </c>
      <c r="E162" s="1132" t="s">
        <v>2254</v>
      </c>
      <c r="F162" s="1136" t="s">
        <v>1956</v>
      </c>
      <c r="G162" s="1136" t="s">
        <v>1956</v>
      </c>
      <c r="H162" s="1136" t="s">
        <v>1956</v>
      </c>
      <c r="I162" s="1136" t="s">
        <v>1956</v>
      </c>
      <c r="J162" s="1136" t="s">
        <v>1956</v>
      </c>
      <c r="K162" s="1136" t="s">
        <v>1956</v>
      </c>
      <c r="L162" s="1131"/>
      <c r="M162" s="1137" t="e">
        <f>VLOOKUP(D162,Аналитика!E163:F1224,2,0)</f>
        <v>#N/A</v>
      </c>
    </row>
    <row r="163" spans="1:13">
      <c r="A163" s="1124">
        <f>IF(ISBLANK(E163),"",COUNTA($E$4:E163))</f>
        <v>160</v>
      </c>
      <c r="B163" s="1130" t="s">
        <v>2255</v>
      </c>
      <c r="C163" s="1130" t="s">
        <v>2252</v>
      </c>
      <c r="D163" s="1130" t="s">
        <v>2256</v>
      </c>
      <c r="E163" s="1132" t="s">
        <v>2254</v>
      </c>
      <c r="F163" s="1136" t="s">
        <v>1956</v>
      </c>
      <c r="G163" s="1136" t="s">
        <v>1956</v>
      </c>
      <c r="H163" s="1136" t="s">
        <v>1956</v>
      </c>
      <c r="I163" s="1136" t="s">
        <v>1956</v>
      </c>
      <c r="J163" s="1136" t="s">
        <v>1956</v>
      </c>
      <c r="K163" s="1136" t="s">
        <v>1956</v>
      </c>
      <c r="L163" s="1131"/>
      <c r="M163" s="1137" t="e">
        <f>VLOOKUP(D163,Аналитика!E164:F1225,2,0)</f>
        <v>#N/A</v>
      </c>
    </row>
    <row r="164" spans="1:13">
      <c r="A164" s="1124">
        <f>IF(ISBLANK(E164),"",COUNTA($E$4:E164))</f>
        <v>161</v>
      </c>
      <c r="B164" s="1130" t="s">
        <v>2257</v>
      </c>
      <c r="C164" s="1130" t="s">
        <v>2258</v>
      </c>
      <c r="D164" s="1130" t="s">
        <v>2259</v>
      </c>
      <c r="E164" s="1132" t="s">
        <v>2260</v>
      </c>
      <c r="F164" s="1136" t="s">
        <v>1956</v>
      </c>
      <c r="G164" s="1136" t="s">
        <v>1956</v>
      </c>
      <c r="H164" s="1136" t="s">
        <v>1956</v>
      </c>
      <c r="I164" s="1136" t="s">
        <v>1956</v>
      </c>
      <c r="J164" s="1136" t="s">
        <v>1956</v>
      </c>
      <c r="K164" s="1136" t="s">
        <v>1956</v>
      </c>
      <c r="L164" s="1131"/>
      <c r="M164" s="1137" t="e">
        <f>VLOOKUP(D164,Аналитика!E165:F1226,2,0)</f>
        <v>#N/A</v>
      </c>
    </row>
    <row r="165" spans="1:13">
      <c r="A165" s="1124">
        <f>IF(ISBLANK(E165),"",COUNTA($E$4:E165))</f>
        <v>162</v>
      </c>
      <c r="B165" s="1130" t="s">
        <v>2261</v>
      </c>
      <c r="C165" s="1130" t="s">
        <v>2258</v>
      </c>
      <c r="D165" s="1130" t="s">
        <v>2262</v>
      </c>
      <c r="E165" s="1132" t="s">
        <v>2260</v>
      </c>
      <c r="F165" s="1136" t="s">
        <v>1956</v>
      </c>
      <c r="G165" s="1136" t="s">
        <v>1956</v>
      </c>
      <c r="H165" s="1136" t="s">
        <v>1956</v>
      </c>
      <c r="I165" s="1136" t="s">
        <v>1956</v>
      </c>
      <c r="J165" s="1136" t="s">
        <v>1956</v>
      </c>
      <c r="K165" s="1136" t="s">
        <v>1956</v>
      </c>
      <c r="L165" s="1131"/>
      <c r="M165" s="1137" t="e">
        <f>VLOOKUP(D165,Аналитика!E166:F1227,2,0)</f>
        <v>#N/A</v>
      </c>
    </row>
    <row r="166" spans="1:13">
      <c r="A166" s="1124">
        <f>IF(ISBLANK(E166),"",COUNTA($E$4:E166))</f>
        <v>163</v>
      </c>
      <c r="B166" s="1130" t="s">
        <v>1952</v>
      </c>
      <c r="C166" s="1130" t="s">
        <v>2263</v>
      </c>
      <c r="D166" s="1130" t="s">
        <v>2264</v>
      </c>
      <c r="E166" s="1132" t="s">
        <v>2265</v>
      </c>
      <c r="F166" s="1134" t="s">
        <v>1957</v>
      </c>
      <c r="G166" s="1134" t="s">
        <v>1957</v>
      </c>
      <c r="H166" s="1134" t="s">
        <v>1957</v>
      </c>
      <c r="I166" s="1134" t="s">
        <v>1957</v>
      </c>
      <c r="J166" s="1134" t="s">
        <v>1957</v>
      </c>
      <c r="K166" s="1134" t="s">
        <v>1957</v>
      </c>
      <c r="L166" s="1131"/>
      <c r="M166" s="1135" t="e">
        <f>VLOOKUP(D166,Аналитика!E167:F1228,2,0)</f>
        <v>#N/A</v>
      </c>
    </row>
    <row r="167" spans="1:13" s="1123" customFormat="1" ht="31.5">
      <c r="A167" s="1139">
        <f>IF(ISBLANK(E167),"",COUNTA($E$4:E167))</f>
        <v>164</v>
      </c>
      <c r="B167" s="1140" t="s">
        <v>1952</v>
      </c>
      <c r="C167" s="1140" t="s">
        <v>2266</v>
      </c>
      <c r="D167" s="1140" t="s">
        <v>1622</v>
      </c>
      <c r="E167" s="1142" t="s">
        <v>2267</v>
      </c>
      <c r="F167" s="1136" t="s">
        <v>1956</v>
      </c>
      <c r="G167" s="1143" t="s">
        <v>1957</v>
      </c>
      <c r="H167" s="1143" t="s">
        <v>1957</v>
      </c>
      <c r="I167" s="1143" t="s">
        <v>1957</v>
      </c>
      <c r="J167" s="1143" t="s">
        <v>1957</v>
      </c>
      <c r="K167" s="1143" t="s">
        <v>1957</v>
      </c>
      <c r="L167" s="1141"/>
      <c r="M167" s="1144" t="str">
        <f>VLOOKUP(D167,Аналитика!E168:F1229,2,0)</f>
        <v>62У_Э</v>
      </c>
    </row>
    <row r="168" spans="1:13" ht="31.5">
      <c r="A168" s="1124">
        <f>IF(ISBLANK(E168),"",COUNTA($E$4:E168))</f>
        <v>165</v>
      </c>
      <c r="B168" s="1130" t="s">
        <v>1952</v>
      </c>
      <c r="C168" s="1130" t="s">
        <v>2268</v>
      </c>
      <c r="D168" s="1130" t="s">
        <v>443</v>
      </c>
      <c r="E168" s="1132" t="s">
        <v>2269</v>
      </c>
      <c r="F168" s="1136" t="s">
        <v>1956</v>
      </c>
      <c r="G168" s="1136" t="s">
        <v>1956</v>
      </c>
      <c r="H168" s="1136" t="s">
        <v>1956</v>
      </c>
      <c r="I168" s="1136" t="s">
        <v>1956</v>
      </c>
      <c r="J168" s="1136" t="s">
        <v>1956</v>
      </c>
      <c r="K168" s="1136" t="s">
        <v>1956</v>
      </c>
      <c r="L168" s="1131"/>
      <c r="M168" s="1138" t="str">
        <f>VLOOKUP(D168,Аналитика!E169:F1230,2,0)</f>
        <v>23У_С</v>
      </c>
    </row>
    <row r="169" spans="1:13">
      <c r="A169" s="1124">
        <f>IF(ISBLANK(E169),"",COUNTA($E$4:E169))</f>
        <v>166</v>
      </c>
      <c r="B169" s="1130" t="s">
        <v>1952</v>
      </c>
      <c r="C169" s="1130" t="s">
        <v>2270</v>
      </c>
      <c r="D169" s="1130" t="s">
        <v>2271</v>
      </c>
      <c r="E169" s="1132" t="s">
        <v>2272</v>
      </c>
      <c r="F169" s="1133" t="s">
        <v>1956</v>
      </c>
      <c r="G169" s="1134" t="s">
        <v>1957</v>
      </c>
      <c r="H169" s="1134" t="s">
        <v>1957</v>
      </c>
      <c r="I169" s="1134" t="s">
        <v>1957</v>
      </c>
      <c r="J169" s="1134" t="s">
        <v>1957</v>
      </c>
      <c r="K169" s="1134" t="s">
        <v>1957</v>
      </c>
      <c r="L169" s="1131"/>
      <c r="M169" s="1135" t="e">
        <f>VLOOKUP(D169,Аналитика!E170:F1231,2,0)</f>
        <v>#N/A</v>
      </c>
    </row>
    <row r="170" spans="1:13">
      <c r="A170" s="1124">
        <f>IF(ISBLANK(E170),"",COUNTA($E$4:E170))</f>
        <v>167</v>
      </c>
      <c r="B170" s="1130" t="s">
        <v>1952</v>
      </c>
      <c r="C170" s="1130" t="s">
        <v>2273</v>
      </c>
      <c r="D170" s="1130" t="s">
        <v>716</v>
      </c>
      <c r="E170" s="1132" t="s">
        <v>2274</v>
      </c>
      <c r="F170" s="1133" t="s">
        <v>1956</v>
      </c>
      <c r="G170" s="1134" t="s">
        <v>1957</v>
      </c>
      <c r="H170" s="1134" t="s">
        <v>1957</v>
      </c>
      <c r="I170" s="1134" t="s">
        <v>1957</v>
      </c>
      <c r="J170" s="1134" t="s">
        <v>1957</v>
      </c>
      <c r="K170" s="1134" t="s">
        <v>1957</v>
      </c>
      <c r="L170" s="1131"/>
      <c r="M170" s="1135" t="e">
        <f>VLOOKUP(D170,Аналитика!E171:F1232,2,0)</f>
        <v>#N/A</v>
      </c>
    </row>
    <row r="171" spans="1:13">
      <c r="A171" s="1124">
        <f>IF(ISBLANK(E171),"",COUNTA($E$4:E171))</f>
        <v>168</v>
      </c>
      <c r="B171" s="1130" t="s">
        <v>1974</v>
      </c>
      <c r="C171" s="1130" t="s">
        <v>2275</v>
      </c>
      <c r="D171" s="1130" t="s">
        <v>2276</v>
      </c>
      <c r="E171" s="1132" t="s">
        <v>2277</v>
      </c>
      <c r="F171" s="1133" t="s">
        <v>1956</v>
      </c>
      <c r="G171" s="1134" t="s">
        <v>1957</v>
      </c>
      <c r="H171" s="1134" t="s">
        <v>1957</v>
      </c>
      <c r="I171" s="1134" t="s">
        <v>1957</v>
      </c>
      <c r="J171" s="1134" t="s">
        <v>1957</v>
      </c>
      <c r="K171" s="1134" t="s">
        <v>1957</v>
      </c>
      <c r="L171" s="1131"/>
      <c r="M171" s="1135" t="e">
        <f>VLOOKUP(D171,Аналитика!E172:F1233,2,0)</f>
        <v>#N/A</v>
      </c>
    </row>
    <row r="172" spans="1:13">
      <c r="A172" s="1124">
        <f>IF(ISBLANK(E172),"",COUNTA($E$4:E172))</f>
        <v>169</v>
      </c>
      <c r="B172" s="1130" t="s">
        <v>1977</v>
      </c>
      <c r="C172" s="1130" t="s">
        <v>2275</v>
      </c>
      <c r="D172" s="1130" t="s">
        <v>2278</v>
      </c>
      <c r="E172" s="1132" t="s">
        <v>2279</v>
      </c>
      <c r="F172" s="1133" t="s">
        <v>1956</v>
      </c>
      <c r="G172" s="1134" t="s">
        <v>1957</v>
      </c>
      <c r="H172" s="1134" t="s">
        <v>1957</v>
      </c>
      <c r="I172" s="1134" t="s">
        <v>1957</v>
      </c>
      <c r="J172" s="1134" t="s">
        <v>1957</v>
      </c>
      <c r="K172" s="1134" t="s">
        <v>1957</v>
      </c>
      <c r="L172" s="1131"/>
      <c r="M172" s="1135" t="e">
        <f>VLOOKUP(D172,Аналитика!E173:F1234,2,0)</f>
        <v>#N/A</v>
      </c>
    </row>
    <row r="173" spans="1:13">
      <c r="A173" s="1124">
        <f>IF(ISBLANK(E173),"",COUNTA($E$4:E173))</f>
        <v>170</v>
      </c>
      <c r="B173" s="1130" t="s">
        <v>2280</v>
      </c>
      <c r="C173" s="1130" t="s">
        <v>2281</v>
      </c>
      <c r="D173" s="1130" t="s">
        <v>2282</v>
      </c>
      <c r="E173" s="1132" t="s">
        <v>2283</v>
      </c>
      <c r="F173" s="1133" t="s">
        <v>1956</v>
      </c>
      <c r="G173" s="1134" t="s">
        <v>1957</v>
      </c>
      <c r="H173" s="1134" t="s">
        <v>1957</v>
      </c>
      <c r="I173" s="1134" t="s">
        <v>1957</v>
      </c>
      <c r="J173" s="1134" t="s">
        <v>1957</v>
      </c>
      <c r="K173" s="1134" t="s">
        <v>1957</v>
      </c>
      <c r="L173" s="1131"/>
      <c r="M173" s="1135" t="e">
        <f>VLOOKUP(D173,Аналитика!E174:F1235,2,0)</f>
        <v>#N/A</v>
      </c>
    </row>
    <row r="174" spans="1:13">
      <c r="A174" s="1124">
        <f>IF(ISBLANK(E174),"",COUNTA($E$4:E174))</f>
        <v>171</v>
      </c>
      <c r="B174" s="1130" t="s">
        <v>1952</v>
      </c>
      <c r="C174" s="1130" t="s">
        <v>2284</v>
      </c>
      <c r="D174" s="1130" t="s">
        <v>2285</v>
      </c>
      <c r="E174" s="1132" t="s">
        <v>2286</v>
      </c>
      <c r="F174" s="1133" t="s">
        <v>1956</v>
      </c>
      <c r="G174" s="1134" t="s">
        <v>1957</v>
      </c>
      <c r="H174" s="1134" t="s">
        <v>1957</v>
      </c>
      <c r="I174" s="1134" t="s">
        <v>1957</v>
      </c>
      <c r="J174" s="1134" t="s">
        <v>1957</v>
      </c>
      <c r="K174" s="1134" t="s">
        <v>1957</v>
      </c>
      <c r="L174" s="1131"/>
      <c r="M174" s="1135" t="e">
        <f>VLOOKUP(D174,Аналитика!E175:F1236,2,0)</f>
        <v>#N/A</v>
      </c>
    </row>
    <row r="175" spans="1:13">
      <c r="A175" s="1124">
        <f>IF(ISBLANK(E175),"",COUNTA($E$4:E175))</f>
        <v>172</v>
      </c>
      <c r="B175" s="1130" t="s">
        <v>1952</v>
      </c>
      <c r="C175" s="1130" t="s">
        <v>2287</v>
      </c>
      <c r="D175" s="1130" t="s">
        <v>1642</v>
      </c>
      <c r="E175" s="1132" t="s">
        <v>2288</v>
      </c>
      <c r="F175" s="1136" t="s">
        <v>1956</v>
      </c>
      <c r="G175" s="1136" t="s">
        <v>1956</v>
      </c>
      <c r="H175" s="1136" t="s">
        <v>1956</v>
      </c>
      <c r="I175" s="1136" t="s">
        <v>1956</v>
      </c>
      <c r="J175" s="1136" t="s">
        <v>1956</v>
      </c>
      <c r="K175" s="1136" t="s">
        <v>1956</v>
      </c>
      <c r="L175" s="1131"/>
      <c r="M175" s="1138" t="str">
        <f>VLOOKUP(D175,Аналитика!E176:F1237,2,0)</f>
        <v>75У_Э</v>
      </c>
    </row>
    <row r="176" spans="1:13">
      <c r="A176" s="1124">
        <f>IF(ISBLANK(E176),"",COUNTA($E$4:E176))</f>
        <v>173</v>
      </c>
      <c r="B176" s="1130" t="s">
        <v>1952</v>
      </c>
      <c r="C176" s="1130" t="s">
        <v>2289</v>
      </c>
      <c r="D176" s="1130" t="s">
        <v>2290</v>
      </c>
      <c r="E176" s="1146" t="s">
        <v>2291</v>
      </c>
      <c r="F176" s="1136" t="s">
        <v>1956</v>
      </c>
      <c r="G176" s="1136" t="s">
        <v>1956</v>
      </c>
      <c r="H176" s="1136" t="s">
        <v>1956</v>
      </c>
      <c r="I176" s="1136" t="s">
        <v>1956</v>
      </c>
      <c r="J176" s="1136" t="s">
        <v>1956</v>
      </c>
      <c r="K176" s="1136" t="s">
        <v>1956</v>
      </c>
      <c r="L176" s="1131"/>
      <c r="M176" s="1137" t="e">
        <f>VLOOKUP(D176,Аналитика!E177:F1238,2,0)</f>
        <v>#N/A</v>
      </c>
    </row>
    <row r="177" spans="1:13">
      <c r="A177" s="1124">
        <f>IF(ISBLANK(E177),"",COUNTA($E$4:E177))</f>
        <v>174</v>
      </c>
      <c r="B177" s="1130" t="s">
        <v>1952</v>
      </c>
      <c r="C177" s="1130" t="s">
        <v>2292</v>
      </c>
      <c r="D177" s="1130" t="s">
        <v>972</v>
      </c>
      <c r="E177" s="1132" t="s">
        <v>2293</v>
      </c>
      <c r="F177" s="1136" t="s">
        <v>1956</v>
      </c>
      <c r="G177" s="1136" t="s">
        <v>1956</v>
      </c>
      <c r="H177" s="1136" t="s">
        <v>1956</v>
      </c>
      <c r="I177" s="1136" t="s">
        <v>1956</v>
      </c>
      <c r="J177" s="1136" t="s">
        <v>1956</v>
      </c>
      <c r="K177" s="1136" t="s">
        <v>1956</v>
      </c>
      <c r="L177" s="1131"/>
      <c r="M177" s="1138" t="str">
        <f>VLOOKUP(D177,Аналитика!E178:F1239,2,0)</f>
        <v>73У_Э</v>
      </c>
    </row>
    <row r="178" spans="1:13">
      <c r="A178" s="1124">
        <f>IF(ISBLANK(E178),"",COUNTA($E$4:E178))</f>
        <v>175</v>
      </c>
      <c r="B178" s="1130" t="s">
        <v>1974</v>
      </c>
      <c r="C178" s="1130" t="s">
        <v>2294</v>
      </c>
      <c r="D178" s="1130" t="s">
        <v>560</v>
      </c>
      <c r="E178" s="1146" t="s">
        <v>2295</v>
      </c>
      <c r="F178" s="1136" t="s">
        <v>1956</v>
      </c>
      <c r="G178" s="1136" t="s">
        <v>1956</v>
      </c>
      <c r="H178" s="1136" t="s">
        <v>1956</v>
      </c>
      <c r="I178" s="1136" t="s">
        <v>1956</v>
      </c>
      <c r="J178" s="1136" t="s">
        <v>1956</v>
      </c>
      <c r="K178" s="1136" t="s">
        <v>1956</v>
      </c>
      <c r="L178" s="1131"/>
      <c r="M178" s="1137" t="e">
        <f>VLOOKUP(D178,Аналитика!E179:F1240,2,0)</f>
        <v>#N/A</v>
      </c>
    </row>
    <row r="179" spans="1:13">
      <c r="A179" s="1124">
        <f>IF(ISBLANK(E179),"",COUNTA($E$4:E179))</f>
        <v>176</v>
      </c>
      <c r="B179" s="1130" t="s">
        <v>1977</v>
      </c>
      <c r="C179" s="1130" t="s">
        <v>2294</v>
      </c>
      <c r="D179" s="1130" t="s">
        <v>461</v>
      </c>
      <c r="E179" s="1132" t="s">
        <v>2296</v>
      </c>
      <c r="F179" s="1136" t="s">
        <v>1956</v>
      </c>
      <c r="G179" s="1136" t="s">
        <v>1956</v>
      </c>
      <c r="H179" s="1136" t="s">
        <v>1956</v>
      </c>
      <c r="I179" s="1136" t="s">
        <v>1956</v>
      </c>
      <c r="J179" s="1136" t="s">
        <v>1956</v>
      </c>
      <c r="K179" s="1136" t="s">
        <v>1956</v>
      </c>
      <c r="L179" s="1131"/>
      <c r="M179" s="1138" t="str">
        <f>VLOOKUP(D179,Аналитика!E180:F1241,2,0)</f>
        <v>24У_С</v>
      </c>
    </row>
    <row r="180" spans="1:13">
      <c r="A180" s="1124">
        <f>IF(ISBLANK(E180),"",COUNTA($E$4:E180))</f>
        <v>177</v>
      </c>
      <c r="B180" s="1130" t="s">
        <v>1979</v>
      </c>
      <c r="C180" s="1130" t="s">
        <v>2294</v>
      </c>
      <c r="D180" s="1130" t="s">
        <v>2297</v>
      </c>
      <c r="E180" s="1146" t="s">
        <v>2298</v>
      </c>
      <c r="F180" s="1136" t="s">
        <v>1956</v>
      </c>
      <c r="G180" s="1136" t="s">
        <v>1956</v>
      </c>
      <c r="H180" s="1136" t="s">
        <v>1956</v>
      </c>
      <c r="I180" s="1136" t="s">
        <v>1956</v>
      </c>
      <c r="J180" s="1136" t="s">
        <v>1956</v>
      </c>
      <c r="K180" s="1136" t="s">
        <v>1956</v>
      </c>
      <c r="L180" s="1131"/>
      <c r="M180" s="1137" t="e">
        <f>VLOOKUP(D180,Аналитика!E181:F1242,2,0)</f>
        <v>#N/A</v>
      </c>
    </row>
    <row r="181" spans="1:13">
      <c r="A181" s="1124">
        <f>IF(ISBLANK(E181),"",COUNTA($E$4:E181))</f>
        <v>178</v>
      </c>
      <c r="B181" s="1130" t="s">
        <v>1952</v>
      </c>
      <c r="C181" s="1130" t="s">
        <v>2299</v>
      </c>
      <c r="D181" s="1130" t="s">
        <v>558</v>
      </c>
      <c r="E181" s="1146" t="s">
        <v>2300</v>
      </c>
      <c r="F181" s="1136" t="s">
        <v>1956</v>
      </c>
      <c r="G181" s="1136" t="s">
        <v>1956</v>
      </c>
      <c r="H181" s="1136" t="s">
        <v>1956</v>
      </c>
      <c r="I181" s="1136" t="s">
        <v>1956</v>
      </c>
      <c r="J181" s="1136" t="s">
        <v>1956</v>
      </c>
      <c r="K181" s="1136" t="s">
        <v>1956</v>
      </c>
      <c r="L181" s="1131"/>
      <c r="M181" s="1137" t="e">
        <f>VLOOKUP(D181,Аналитика!E182:F1243,2,0)</f>
        <v>#N/A</v>
      </c>
    </row>
    <row r="182" spans="1:13">
      <c r="A182" s="1124">
        <f>IF(ISBLANK(E182),"",COUNTA($E$4:E182))</f>
        <v>179</v>
      </c>
      <c r="B182" s="1130" t="s">
        <v>1952</v>
      </c>
      <c r="C182" s="1130" t="s">
        <v>2301</v>
      </c>
      <c r="D182" s="1130" t="s">
        <v>556</v>
      </c>
      <c r="E182" s="1132" t="s">
        <v>2302</v>
      </c>
      <c r="F182" s="1136" t="s">
        <v>1956</v>
      </c>
      <c r="G182" s="1136" t="s">
        <v>1956</v>
      </c>
      <c r="H182" s="1136" t="s">
        <v>1956</v>
      </c>
      <c r="I182" s="1136" t="s">
        <v>1956</v>
      </c>
      <c r="J182" s="1136" t="s">
        <v>1956</v>
      </c>
      <c r="K182" s="1136" t="s">
        <v>1956</v>
      </c>
      <c r="L182" s="1131"/>
      <c r="M182" s="1138" t="str">
        <f>VLOOKUP(D182,Аналитика!E183:F1244,2,0)</f>
        <v>33У_С</v>
      </c>
    </row>
    <row r="183" spans="1:13">
      <c r="A183" s="1124">
        <f>IF(ISBLANK(E183),"",COUNTA($E$4:E183))</f>
        <v>180</v>
      </c>
      <c r="B183" s="1130" t="s">
        <v>1952</v>
      </c>
      <c r="C183" s="1130" t="s">
        <v>2303</v>
      </c>
      <c r="D183" s="1130" t="s">
        <v>2304</v>
      </c>
      <c r="E183" s="1146" t="s">
        <v>2305</v>
      </c>
      <c r="F183" s="1136" t="s">
        <v>1956</v>
      </c>
      <c r="G183" s="1136" t="s">
        <v>1956</v>
      </c>
      <c r="H183" s="1136" t="s">
        <v>1956</v>
      </c>
      <c r="I183" s="1136" t="s">
        <v>1956</v>
      </c>
      <c r="J183" s="1136" t="s">
        <v>1956</v>
      </c>
      <c r="K183" s="1136" t="s">
        <v>1956</v>
      </c>
      <c r="L183" s="1131"/>
      <c r="M183" s="1137" t="e">
        <f>VLOOKUP(D183,Аналитика!E184:F1245,2,0)</f>
        <v>#N/A</v>
      </c>
    </row>
    <row r="184" spans="1:13">
      <c r="A184" s="1124">
        <f>IF(ISBLANK(E184),"",COUNTA($E$4:E184))</f>
        <v>181</v>
      </c>
      <c r="B184" s="1130" t="s">
        <v>1952</v>
      </c>
      <c r="C184" s="1130" t="s">
        <v>2306</v>
      </c>
      <c r="D184" s="1130" t="s">
        <v>2307</v>
      </c>
      <c r="E184" s="1132" t="s">
        <v>2308</v>
      </c>
      <c r="F184" s="1133" t="s">
        <v>1956</v>
      </c>
      <c r="G184" s="1134" t="s">
        <v>1957</v>
      </c>
      <c r="H184" s="1134" t="s">
        <v>1957</v>
      </c>
      <c r="I184" s="1134" t="s">
        <v>1957</v>
      </c>
      <c r="J184" s="1134" t="s">
        <v>1957</v>
      </c>
      <c r="K184" s="1134" t="s">
        <v>1957</v>
      </c>
      <c r="L184" s="1131"/>
      <c r="M184" s="1135" t="e">
        <f>VLOOKUP(D184,Аналитика!E185:F1246,2,0)</f>
        <v>#N/A</v>
      </c>
    </row>
    <row r="185" spans="1:13">
      <c r="A185" s="1124">
        <f>IF(ISBLANK(E185),"",COUNTA($E$4:E185))</f>
        <v>182</v>
      </c>
      <c r="B185" s="1130" t="s">
        <v>1952</v>
      </c>
      <c r="C185" s="1130" t="s">
        <v>2309</v>
      </c>
      <c r="D185" s="1130" t="s">
        <v>584</v>
      </c>
      <c r="E185" s="1132" t="s">
        <v>585</v>
      </c>
      <c r="F185" s="1133" t="s">
        <v>1956</v>
      </c>
      <c r="G185" s="1134" t="s">
        <v>1957</v>
      </c>
      <c r="H185" s="1134" t="s">
        <v>1957</v>
      </c>
      <c r="I185" s="1134" t="s">
        <v>1957</v>
      </c>
      <c r="J185" s="1134" t="s">
        <v>1957</v>
      </c>
      <c r="K185" s="1134" t="s">
        <v>1957</v>
      </c>
      <c r="L185" s="1131"/>
      <c r="M185" s="1135" t="e">
        <f>VLOOKUP(D185,Аналитика!E186:F1247,2,0)</f>
        <v>#N/A</v>
      </c>
    </row>
    <row r="186" spans="1:13" ht="31.5">
      <c r="A186" s="1124">
        <f>IF(ISBLANK(E186),"",COUNTA($E$4:E186))</f>
        <v>183</v>
      </c>
      <c r="B186" s="1130"/>
      <c r="C186" s="1130"/>
      <c r="D186" s="1130"/>
      <c r="E186" s="1132" t="s">
        <v>2310</v>
      </c>
      <c r="F186" s="1133" t="s">
        <v>1956</v>
      </c>
      <c r="G186" s="1134" t="s">
        <v>1957</v>
      </c>
      <c r="H186" s="1134" t="s">
        <v>1957</v>
      </c>
      <c r="I186" s="1134" t="s">
        <v>1957</v>
      </c>
      <c r="J186" s="1134" t="s">
        <v>1957</v>
      </c>
      <c r="K186" s="1134" t="s">
        <v>1957</v>
      </c>
      <c r="L186" s="1131"/>
      <c r="M186" s="1135" t="e">
        <f>VLOOKUP(D186,Аналитика!E187:F1248,2,0)</f>
        <v>#N/A</v>
      </c>
    </row>
    <row r="187" spans="1:13">
      <c r="A187" s="1124">
        <f>IF(ISBLANK(E187),"",COUNTA($E$4:E187))</f>
        <v>184</v>
      </c>
      <c r="B187" s="1130"/>
      <c r="C187" s="1130"/>
      <c r="D187" s="1130"/>
      <c r="E187" s="1132" t="s">
        <v>2311</v>
      </c>
      <c r="F187" s="1133" t="s">
        <v>1956</v>
      </c>
      <c r="G187" s="1134" t="s">
        <v>1957</v>
      </c>
      <c r="H187" s="1134" t="s">
        <v>1957</v>
      </c>
      <c r="I187" s="1134" t="s">
        <v>1957</v>
      </c>
      <c r="J187" s="1134" t="s">
        <v>1957</v>
      </c>
      <c r="K187" s="1134" t="s">
        <v>1957</v>
      </c>
      <c r="L187" s="1131"/>
      <c r="M187" s="1135" t="e">
        <f>VLOOKUP(D187,Аналитика!E188:F1249,2,0)</f>
        <v>#N/A</v>
      </c>
    </row>
    <row r="188" spans="1:13" ht="31.5">
      <c r="A188" s="1124">
        <f>IF(ISBLANK(E188),"",COUNTA($E$4:E188))</f>
        <v>185</v>
      </c>
      <c r="B188" s="1130"/>
      <c r="C188" s="1130"/>
      <c r="D188" s="1130"/>
      <c r="E188" s="1132" t="s">
        <v>2312</v>
      </c>
      <c r="F188" s="1133" t="s">
        <v>1956</v>
      </c>
      <c r="G188" s="1134" t="s">
        <v>1957</v>
      </c>
      <c r="H188" s="1134" t="s">
        <v>1957</v>
      </c>
      <c r="I188" s="1134" t="s">
        <v>1957</v>
      </c>
      <c r="J188" s="1134" t="s">
        <v>1957</v>
      </c>
      <c r="K188" s="1134" t="s">
        <v>1957</v>
      </c>
      <c r="L188" s="1131"/>
      <c r="M188" s="1135" t="e">
        <f>VLOOKUP(D188,Аналитика!E189:F1250,2,0)</f>
        <v>#N/A</v>
      </c>
    </row>
    <row r="189" spans="1:13">
      <c r="A189" s="1124">
        <f>IF(ISBLANK(E189),"",COUNTA($E$4:E189))</f>
        <v>186</v>
      </c>
      <c r="B189" s="1130"/>
      <c r="C189" s="1130"/>
      <c r="D189" s="1130"/>
      <c r="E189" s="1132" t="s">
        <v>2313</v>
      </c>
      <c r="F189" s="1133" t="s">
        <v>1956</v>
      </c>
      <c r="G189" s="1134" t="s">
        <v>1957</v>
      </c>
      <c r="H189" s="1134" t="s">
        <v>1957</v>
      </c>
      <c r="I189" s="1134" t="s">
        <v>1957</v>
      </c>
      <c r="J189" s="1134" t="s">
        <v>1957</v>
      </c>
      <c r="K189" s="1134" t="s">
        <v>1957</v>
      </c>
      <c r="L189" s="1131"/>
      <c r="M189" s="1135" t="e">
        <f>VLOOKUP(D189,Аналитика!E190:F1251,2,0)</f>
        <v>#N/A</v>
      </c>
    </row>
    <row r="190" spans="1:13" ht="31.5">
      <c r="A190" s="1124">
        <f>IF(ISBLANK(E190),"",COUNTA($E$4:E190))</f>
        <v>187</v>
      </c>
      <c r="B190" s="1130"/>
      <c r="C190" s="1130"/>
      <c r="D190" s="1130"/>
      <c r="E190" s="1132" t="s">
        <v>2314</v>
      </c>
      <c r="F190" s="1133" t="s">
        <v>1956</v>
      </c>
      <c r="G190" s="1134" t="s">
        <v>1957</v>
      </c>
      <c r="H190" s="1134" t="s">
        <v>1957</v>
      </c>
      <c r="I190" s="1134" t="s">
        <v>1957</v>
      </c>
      <c r="J190" s="1134" t="s">
        <v>1957</v>
      </c>
      <c r="K190" s="1134" t="s">
        <v>1957</v>
      </c>
      <c r="L190" s="1131"/>
      <c r="M190" s="1135" t="e">
        <f>VLOOKUP(D190,Аналитика!E191:F1252,2,0)</f>
        <v>#N/A</v>
      </c>
    </row>
    <row r="191" spans="1:13" ht="31.5">
      <c r="A191" s="1124">
        <f>IF(ISBLANK(E191),"",COUNTA($E$4:E191))</f>
        <v>188</v>
      </c>
      <c r="B191" s="1130"/>
      <c r="C191" s="1130"/>
      <c r="D191" s="1130"/>
      <c r="E191" s="1132" t="s">
        <v>2315</v>
      </c>
      <c r="F191" s="1133" t="s">
        <v>1956</v>
      </c>
      <c r="G191" s="1134" t="s">
        <v>1957</v>
      </c>
      <c r="H191" s="1134" t="s">
        <v>1957</v>
      </c>
      <c r="I191" s="1134" t="s">
        <v>1957</v>
      </c>
      <c r="J191" s="1134" t="s">
        <v>1957</v>
      </c>
      <c r="K191" s="1134" t="s">
        <v>1957</v>
      </c>
      <c r="L191" s="1131"/>
      <c r="M191" s="1135" t="e">
        <f>VLOOKUP(D191,Аналитика!E192:F1253,2,0)</f>
        <v>#N/A</v>
      </c>
    </row>
    <row r="192" spans="1:13" ht="31.5">
      <c r="A192" s="1124">
        <f>IF(ISBLANK(E192),"",COUNTA($E$4:E192))</f>
        <v>189</v>
      </c>
      <c r="B192" s="1130"/>
      <c r="C192" s="1130"/>
      <c r="D192" s="1130"/>
      <c r="E192" s="1132" t="s">
        <v>2316</v>
      </c>
      <c r="F192" s="1133" t="s">
        <v>1956</v>
      </c>
      <c r="G192" s="1134" t="s">
        <v>1957</v>
      </c>
      <c r="H192" s="1134" t="s">
        <v>1957</v>
      </c>
      <c r="I192" s="1134" t="s">
        <v>1957</v>
      </c>
      <c r="J192" s="1134" t="s">
        <v>1957</v>
      </c>
      <c r="K192" s="1134" t="s">
        <v>1957</v>
      </c>
      <c r="L192" s="1131"/>
      <c r="M192" s="1135" t="e">
        <f>VLOOKUP(D192,Аналитика!E193:F1254,2,0)</f>
        <v>#N/A</v>
      </c>
    </row>
    <row r="193" spans="1:13">
      <c r="A193" s="1124">
        <f>IF(ISBLANK(E193),"",COUNTA($E$4:E193))</f>
        <v>190</v>
      </c>
      <c r="B193" s="1130"/>
      <c r="C193" s="1130"/>
      <c r="D193" s="1130"/>
      <c r="E193" s="1132" t="s">
        <v>2317</v>
      </c>
      <c r="F193" s="1133" t="s">
        <v>1956</v>
      </c>
      <c r="G193" s="1134" t="s">
        <v>1957</v>
      </c>
      <c r="H193" s="1134" t="s">
        <v>1957</v>
      </c>
      <c r="I193" s="1134" t="s">
        <v>1957</v>
      </c>
      <c r="J193" s="1134" t="s">
        <v>1957</v>
      </c>
      <c r="K193" s="1134" t="s">
        <v>1957</v>
      </c>
      <c r="L193" s="1131"/>
      <c r="M193" s="1135" t="e">
        <f>VLOOKUP(D193,Аналитика!E194:F1255,2,0)</f>
        <v>#N/A</v>
      </c>
    </row>
    <row r="194" spans="1:13">
      <c r="A194" s="1124">
        <f>IF(ISBLANK(E194),"",COUNTA($E$4:E194))</f>
        <v>191</v>
      </c>
      <c r="B194" s="1130"/>
      <c r="C194" s="1130"/>
      <c r="D194" s="1130"/>
      <c r="E194" s="1132" t="s">
        <v>2318</v>
      </c>
      <c r="F194" s="1133" t="s">
        <v>1956</v>
      </c>
      <c r="G194" s="1134" t="s">
        <v>1957</v>
      </c>
      <c r="H194" s="1134" t="s">
        <v>1957</v>
      </c>
      <c r="I194" s="1134" t="s">
        <v>1957</v>
      </c>
      <c r="J194" s="1134" t="s">
        <v>1957</v>
      </c>
      <c r="K194" s="1134" t="s">
        <v>1957</v>
      </c>
      <c r="L194" s="1131"/>
      <c r="M194" s="1135" t="e">
        <f>VLOOKUP(D194,Аналитика!E195:F1256,2,0)</f>
        <v>#N/A</v>
      </c>
    </row>
    <row r="195" spans="1:13" ht="31.5">
      <c r="A195" s="1124">
        <f>IF(ISBLANK(E195),"",COUNTA($E$4:E195))</f>
        <v>192</v>
      </c>
      <c r="B195" s="1130"/>
      <c r="C195" s="1130"/>
      <c r="D195" s="1130"/>
      <c r="E195" s="1132" t="s">
        <v>2319</v>
      </c>
      <c r="F195" s="1133" t="s">
        <v>1956</v>
      </c>
      <c r="G195" s="1134" t="s">
        <v>1957</v>
      </c>
      <c r="H195" s="1134" t="s">
        <v>1957</v>
      </c>
      <c r="I195" s="1134" t="s">
        <v>1957</v>
      </c>
      <c r="J195" s="1134" t="s">
        <v>1957</v>
      </c>
      <c r="K195" s="1134" t="s">
        <v>1957</v>
      </c>
      <c r="L195" s="1131"/>
      <c r="M195" s="1135" t="e">
        <f>VLOOKUP(D195,Аналитика!E196:F1257,2,0)</f>
        <v>#N/A</v>
      </c>
    </row>
    <row r="196" spans="1:13">
      <c r="A196" s="1124">
        <f>IF(ISBLANK(E196),"",COUNTA($E$4:E196))</f>
        <v>193</v>
      </c>
      <c r="B196" s="1130"/>
      <c r="C196" s="1130"/>
      <c r="D196" s="1130"/>
      <c r="E196" s="1132" t="s">
        <v>2320</v>
      </c>
      <c r="F196" s="1133" t="s">
        <v>1956</v>
      </c>
      <c r="G196" s="1134" t="s">
        <v>1957</v>
      </c>
      <c r="H196" s="1134" t="s">
        <v>1957</v>
      </c>
      <c r="I196" s="1134" t="s">
        <v>1957</v>
      </c>
      <c r="J196" s="1134" t="s">
        <v>1957</v>
      </c>
      <c r="K196" s="1134" t="s">
        <v>1957</v>
      </c>
      <c r="L196" s="1131"/>
      <c r="M196" s="1135" t="e">
        <f>VLOOKUP(D196,Аналитика!E197:F1258,2,0)</f>
        <v>#N/A</v>
      </c>
    </row>
    <row r="197" spans="1:13">
      <c r="A197" s="1124">
        <f>IF(ISBLANK(E197),"",COUNTA($E$4:E197))</f>
        <v>194</v>
      </c>
      <c r="B197" s="1130"/>
      <c r="C197" s="1130"/>
      <c r="D197" s="1130"/>
      <c r="E197" s="1132" t="s">
        <v>2321</v>
      </c>
      <c r="F197" s="1134" t="s">
        <v>1957</v>
      </c>
      <c r="G197" s="1134" t="s">
        <v>1957</v>
      </c>
      <c r="H197" s="1134" t="s">
        <v>1957</v>
      </c>
      <c r="I197" s="1134" t="s">
        <v>1957</v>
      </c>
      <c r="J197" s="1134" t="s">
        <v>1957</v>
      </c>
      <c r="K197" s="1134" t="s">
        <v>1957</v>
      </c>
      <c r="L197" s="1131"/>
      <c r="M197" s="1135" t="e">
        <f>VLOOKUP(D197,Аналитика!E198:F1259,2,0)</f>
        <v>#N/A</v>
      </c>
    </row>
    <row r="198" spans="1:13" ht="31.5">
      <c r="A198" s="1124">
        <f>IF(ISBLANK(E198),"",COUNTA($E$4:E198))</f>
        <v>195</v>
      </c>
      <c r="B198" s="1130"/>
      <c r="C198" s="1130"/>
      <c r="D198" s="1130"/>
      <c r="E198" s="1132" t="s">
        <v>2322</v>
      </c>
      <c r="F198" s="1133" t="s">
        <v>1956</v>
      </c>
      <c r="G198" s="1134" t="s">
        <v>1957</v>
      </c>
      <c r="H198" s="1134" t="s">
        <v>1957</v>
      </c>
      <c r="I198" s="1134" t="s">
        <v>1957</v>
      </c>
      <c r="J198" s="1134" t="s">
        <v>1957</v>
      </c>
      <c r="K198" s="1134" t="s">
        <v>1957</v>
      </c>
      <c r="L198" s="1131"/>
      <c r="M198" s="1135" t="e">
        <f>VLOOKUP(D198,Аналитика!E199:F1260,2,0)</f>
        <v>#N/A</v>
      </c>
    </row>
    <row r="199" spans="1:13" ht="31.5">
      <c r="A199" s="1124">
        <f>IF(ISBLANK(E199),"",COUNTA($E$4:E199))</f>
        <v>196</v>
      </c>
      <c r="B199" s="1130"/>
      <c r="C199" s="1130"/>
      <c r="D199" s="1130"/>
      <c r="E199" s="1132" t="s">
        <v>2323</v>
      </c>
      <c r="F199" s="1133" t="s">
        <v>1956</v>
      </c>
      <c r="G199" s="1134" t="s">
        <v>1957</v>
      </c>
      <c r="H199" s="1134" t="s">
        <v>1957</v>
      </c>
      <c r="I199" s="1134" t="s">
        <v>1957</v>
      </c>
      <c r="J199" s="1134" t="s">
        <v>1957</v>
      </c>
      <c r="K199" s="1134" t="s">
        <v>1957</v>
      </c>
      <c r="L199" s="1131"/>
      <c r="M199" s="1135" t="e">
        <f>VLOOKUP(D199,Аналитика!E200:F1261,2,0)</f>
        <v>#N/A</v>
      </c>
    </row>
    <row r="200" spans="1:13" ht="31.5">
      <c r="A200" s="1124">
        <f>IF(ISBLANK(E200),"",COUNTA($E$4:E200))</f>
        <v>197</v>
      </c>
      <c r="B200" s="1130"/>
      <c r="C200" s="1130"/>
      <c r="D200" s="1130"/>
      <c r="E200" s="1132" t="s">
        <v>2324</v>
      </c>
      <c r="F200" s="1133" t="s">
        <v>1956</v>
      </c>
      <c r="G200" s="1134" t="s">
        <v>1957</v>
      </c>
      <c r="H200" s="1134" t="s">
        <v>1957</v>
      </c>
      <c r="I200" s="1134" t="s">
        <v>1957</v>
      </c>
      <c r="J200" s="1134" t="s">
        <v>1957</v>
      </c>
      <c r="K200" s="1134" t="s">
        <v>1957</v>
      </c>
      <c r="L200" s="1131"/>
      <c r="M200" s="1135" t="e">
        <f>VLOOKUP(D200,Аналитика!E201:F1262,2,0)</f>
        <v>#N/A</v>
      </c>
    </row>
    <row r="201" spans="1:13" ht="47.25">
      <c r="A201" s="1124">
        <f>IF(ISBLANK(E201),"",COUNTA($E$4:E201))</f>
        <v>198</v>
      </c>
      <c r="B201" s="1130"/>
      <c r="C201" s="1130"/>
      <c r="D201" s="1130"/>
      <c r="E201" s="1132" t="s">
        <v>2325</v>
      </c>
      <c r="F201" s="1133" t="s">
        <v>1956</v>
      </c>
      <c r="G201" s="1134" t="s">
        <v>1957</v>
      </c>
      <c r="H201" s="1134" t="s">
        <v>1957</v>
      </c>
      <c r="I201" s="1134" t="s">
        <v>1957</v>
      </c>
      <c r="J201" s="1134" t="s">
        <v>1957</v>
      </c>
      <c r="K201" s="1134" t="s">
        <v>1957</v>
      </c>
      <c r="L201" s="1131"/>
      <c r="M201" s="1135" t="e">
        <f>VLOOKUP(D201,Аналитика!E202:F1263,2,0)</f>
        <v>#N/A</v>
      </c>
    </row>
    <row r="202" spans="1:13">
      <c r="A202" s="1124">
        <f>IF(ISBLANK(E202),"",COUNTA($E$4:E202))</f>
        <v>199</v>
      </c>
      <c r="B202" s="1130" t="s">
        <v>1952</v>
      </c>
      <c r="C202" s="1130" t="s">
        <v>2326</v>
      </c>
      <c r="D202" s="1130" t="s">
        <v>392</v>
      </c>
      <c r="E202" s="1132" t="s">
        <v>2327</v>
      </c>
      <c r="F202" s="1136" t="s">
        <v>1956</v>
      </c>
      <c r="G202" s="1136" t="s">
        <v>1956</v>
      </c>
      <c r="H202" s="1136" t="s">
        <v>1956</v>
      </c>
      <c r="I202" s="1136" t="s">
        <v>1956</v>
      </c>
      <c r="J202" s="1136" t="s">
        <v>1956</v>
      </c>
      <c r="K202" s="1136" t="s">
        <v>1956</v>
      </c>
      <c r="L202" s="1131">
        <v>4</v>
      </c>
      <c r="M202" s="1138" t="str">
        <f>VLOOKUP(D202,Аналитика!E203:F1264,2,0)</f>
        <v>21У_С</v>
      </c>
    </row>
    <row r="203" spans="1:13">
      <c r="A203" s="1124">
        <f>IF(ISBLANK(E203),"",COUNTA($E$4:E203))</f>
        <v>200</v>
      </c>
      <c r="B203" s="1130" t="s">
        <v>1974</v>
      </c>
      <c r="C203" s="1130" t="s">
        <v>2328</v>
      </c>
      <c r="D203" s="1130" t="s">
        <v>2329</v>
      </c>
      <c r="E203" s="1146" t="s">
        <v>2330</v>
      </c>
      <c r="F203" s="1136" t="s">
        <v>1956</v>
      </c>
      <c r="G203" s="1136" t="s">
        <v>1956</v>
      </c>
      <c r="H203" s="1136" t="s">
        <v>1956</v>
      </c>
      <c r="I203" s="1136" t="s">
        <v>1956</v>
      </c>
      <c r="J203" s="1136" t="s">
        <v>1956</v>
      </c>
      <c r="K203" s="1136" t="s">
        <v>1956</v>
      </c>
      <c r="L203" s="1131"/>
      <c r="M203" s="1137" t="e">
        <f>VLOOKUP(D203,Аналитика!E204:F1265,2,0)</f>
        <v>#N/A</v>
      </c>
    </row>
    <row r="204" spans="1:13">
      <c r="A204" s="1124">
        <f>IF(ISBLANK(E204),"",COUNTA($E$4:E204))</f>
        <v>201</v>
      </c>
      <c r="B204" s="1130" t="s">
        <v>1974</v>
      </c>
      <c r="C204" s="1130" t="s">
        <v>2331</v>
      </c>
      <c r="D204" s="1130" t="s">
        <v>2332</v>
      </c>
      <c r="E204" s="1146" t="s">
        <v>2333</v>
      </c>
      <c r="F204" s="1136" t="s">
        <v>1956</v>
      </c>
      <c r="G204" s="1136" t="s">
        <v>1956</v>
      </c>
      <c r="H204" s="1136" t="s">
        <v>1956</v>
      </c>
      <c r="I204" s="1136" t="s">
        <v>1956</v>
      </c>
      <c r="J204" s="1136" t="s">
        <v>1956</v>
      </c>
      <c r="K204" s="1136" t="s">
        <v>1956</v>
      </c>
      <c r="L204" s="1131"/>
      <c r="M204" s="1137" t="e">
        <f>VLOOKUP(D204,Аналитика!E205:F1266,2,0)</f>
        <v>#N/A</v>
      </c>
    </row>
    <row r="205" spans="1:13">
      <c r="A205" s="1124">
        <f>IF(ISBLANK(E205),"",COUNTA($E$4:E205))</f>
        <v>202</v>
      </c>
      <c r="B205" s="1130" t="s">
        <v>1977</v>
      </c>
      <c r="C205" s="1130" t="s">
        <v>2331</v>
      </c>
      <c r="D205" s="1130" t="s">
        <v>2334</v>
      </c>
      <c r="E205" s="1146" t="s">
        <v>2335</v>
      </c>
      <c r="F205" s="1136" t="s">
        <v>1956</v>
      </c>
      <c r="G205" s="1136" t="s">
        <v>1956</v>
      </c>
      <c r="H205" s="1136" t="s">
        <v>1956</v>
      </c>
      <c r="I205" s="1136" t="s">
        <v>1956</v>
      </c>
      <c r="J205" s="1136" t="s">
        <v>1956</v>
      </c>
      <c r="K205" s="1136" t="s">
        <v>1956</v>
      </c>
      <c r="L205" s="1131"/>
      <c r="M205" s="1137" t="e">
        <f>VLOOKUP(D205,Аналитика!E206:F1267,2,0)</f>
        <v>#N/A</v>
      </c>
    </row>
    <row r="206" spans="1:13">
      <c r="A206" s="1124">
        <f>IF(ISBLANK(E206),"",COUNTA($E$4:E206))</f>
        <v>203</v>
      </c>
      <c r="B206" s="1130" t="s">
        <v>1979</v>
      </c>
      <c r="C206" s="1130" t="s">
        <v>2331</v>
      </c>
      <c r="D206" s="1130" t="s">
        <v>2336</v>
      </c>
      <c r="E206" s="1132" t="s">
        <v>2337</v>
      </c>
      <c r="F206" s="1133" t="s">
        <v>1956</v>
      </c>
      <c r="G206" s="1134" t="s">
        <v>1957</v>
      </c>
      <c r="H206" s="1134" t="s">
        <v>1957</v>
      </c>
      <c r="I206" s="1134" t="s">
        <v>1957</v>
      </c>
      <c r="J206" s="1134" t="s">
        <v>1957</v>
      </c>
      <c r="K206" s="1134" t="s">
        <v>1957</v>
      </c>
      <c r="L206" s="1131"/>
      <c r="M206" s="1135" t="e">
        <f>VLOOKUP(D206,Аналитика!E207:F1268,2,0)</f>
        <v>#N/A</v>
      </c>
    </row>
    <row r="207" spans="1:13" ht="31.5">
      <c r="A207" s="1147">
        <f>IF(ISBLANK(E207),"",COUNTA($E$4:E207))</f>
        <v>204</v>
      </c>
      <c r="B207" s="1148"/>
      <c r="C207" s="1148"/>
      <c r="D207" s="1148"/>
      <c r="E207" s="1149" t="s">
        <v>2338</v>
      </c>
      <c r="F207" s="1150" t="s">
        <v>1956</v>
      </c>
      <c r="G207" s="1150" t="s">
        <v>1956</v>
      </c>
      <c r="H207" s="1150" t="s">
        <v>1956</v>
      </c>
      <c r="I207" s="1150" t="s">
        <v>1956</v>
      </c>
      <c r="J207" s="1150" t="s">
        <v>1956</v>
      </c>
      <c r="K207" s="1150" t="s">
        <v>1956</v>
      </c>
      <c r="L207" s="1151">
        <v>5</v>
      </c>
      <c r="M207" s="1152" t="e">
        <f>VLOOKUP(D207,Аналитика!E208:F1269,2,0)</f>
        <v>#N/A</v>
      </c>
    </row>
    <row r="208" spans="1:13">
      <c r="A208" s="1153" t="str">
        <f>IF(ISBLANK(B208),"",COUNTA($B$4:B208))</f>
        <v/>
      </c>
      <c r="B208" s="1154"/>
      <c r="C208" s="1154"/>
      <c r="D208" s="1154"/>
      <c r="E208" s="1153"/>
      <c r="F208" s="1153"/>
      <c r="G208" s="1153"/>
      <c r="H208" s="1153"/>
      <c r="I208" s="1153"/>
      <c r="J208" s="1153"/>
      <c r="K208" s="1153"/>
      <c r="L208" s="1153"/>
      <c r="M208" s="1153"/>
    </row>
    <row r="209" spans="1:4">
      <c r="A209" s="1153" t="str">
        <f>IF(ISBLANK(B209),"",COUNTA($B$4:B209))</f>
        <v/>
      </c>
      <c r="B209" s="1154"/>
      <c r="C209" s="1154"/>
      <c r="D209" s="1154"/>
    </row>
    <row r="210" spans="1:4">
      <c r="A210" s="1114" t="str">
        <f>IF(ISBLANK(B210),"",COUNTA($B$4:B210))</f>
        <v/>
      </c>
    </row>
    <row r="211" spans="1:4">
      <c r="A211" s="1114" t="str">
        <f>IF(ISBLANK(B211),"",COUNTA($B$4:B211))</f>
        <v/>
      </c>
    </row>
    <row r="212" spans="1:4">
      <c r="A212" s="1114" t="str">
        <f>IF(ISBLANK(B212),"",COUNTA($B$4:B212))</f>
        <v/>
      </c>
    </row>
    <row r="213" spans="1:4">
      <c r="A213" s="1114" t="str">
        <f>IF(ISBLANK(B213),"",COUNTA($B$4:B213))</f>
        <v/>
      </c>
    </row>
    <row r="214" spans="1:4">
      <c r="A214" s="1114" t="str">
        <f>IF(ISBLANK(B214),"",COUNTA($B$4:B214))</f>
        <v/>
      </c>
    </row>
    <row r="215" spans="1:4">
      <c r="A215" s="1114" t="str">
        <f>IF(ISBLANK(B215),"",COUNTA($B$4:B215))</f>
        <v/>
      </c>
    </row>
    <row r="216" spans="1:4">
      <c r="A216" s="1114" t="str">
        <f>IF(ISBLANK(B216),"",COUNTA($B$4:B216))</f>
        <v/>
      </c>
    </row>
    <row r="217" spans="1:4">
      <c r="A217" s="1114" t="str">
        <f>IF(ISBLANK(B217),"",COUNTA($B$4:B217))</f>
        <v/>
      </c>
    </row>
    <row r="218" spans="1:4">
      <c r="A218" s="1114" t="str">
        <f>IF(ISBLANK(B218),"",COUNTA($B$4:B218))</f>
        <v/>
      </c>
    </row>
    <row r="219" spans="1:4">
      <c r="A219" s="1114" t="str">
        <f>IF(ISBLANK(B219),"",COUNTA($B$4:B219))</f>
        <v/>
      </c>
    </row>
    <row r="220" spans="1:4">
      <c r="A220" s="1114" t="str">
        <f>IF(ISBLANK(B220),"",COUNTA($B$4:B220))</f>
        <v/>
      </c>
    </row>
    <row r="221" spans="1:4">
      <c r="A221" s="1114" t="str">
        <f>IF(ISBLANK(B221),"",COUNTA($B$4:B221))</f>
        <v/>
      </c>
    </row>
    <row r="222" spans="1:4">
      <c r="A222" s="1114" t="str">
        <f>IF(ISBLANK(B222),"",COUNTA($B$4:B222))</f>
        <v/>
      </c>
    </row>
    <row r="223" spans="1:4">
      <c r="A223" s="1114" t="str">
        <f>IF(ISBLANK(B223),"",COUNTA($B$4:B223))</f>
        <v/>
      </c>
    </row>
    <row r="224" spans="1:4">
      <c r="A224" s="1114" t="str">
        <f>IF(ISBLANK(B224),"",COUNTA($B$4:B224))</f>
        <v/>
      </c>
    </row>
    <row r="225" spans="1:1">
      <c r="A225" s="1114" t="str">
        <f>IF(ISBLANK(B225),"",COUNTA($B$4:B225))</f>
        <v/>
      </c>
    </row>
    <row r="226" spans="1:1">
      <c r="A226" s="1114" t="str">
        <f>IF(ISBLANK(B226),"",COUNTA($B$4:B226))</f>
        <v/>
      </c>
    </row>
    <row r="227" spans="1:1">
      <c r="A227" s="1114" t="str">
        <f>IF(ISBLANK(B227),"",COUNTA($B$4:B227))</f>
        <v/>
      </c>
    </row>
    <row r="228" spans="1:1">
      <c r="A228" s="1114" t="str">
        <f>IF(ISBLANK(B228),"",COUNTA($B$4:B228))</f>
        <v/>
      </c>
    </row>
    <row r="229" spans="1:1">
      <c r="A229" s="1114" t="str">
        <f>IF(ISBLANK(B229),"",COUNTA($B$4:B229))</f>
        <v/>
      </c>
    </row>
    <row r="230" spans="1:1">
      <c r="A230" s="1114" t="str">
        <f>IF(ISBLANK(B230),"",COUNTA($B$4:B230))</f>
        <v/>
      </c>
    </row>
    <row r="231" spans="1:1">
      <c r="A231" s="1114" t="str">
        <f>IF(ISBLANK(B231),"",COUNTA($B$4:B231))</f>
        <v/>
      </c>
    </row>
    <row r="232" spans="1:1">
      <c r="A232" s="1114" t="str">
        <f>IF(ISBLANK(B232),"",COUNTA($B$4:B232))</f>
        <v/>
      </c>
    </row>
    <row r="233" spans="1:1">
      <c r="A233" s="1114" t="str">
        <f>IF(ISBLANK(B233),"",COUNTA($B$4:B233))</f>
        <v/>
      </c>
    </row>
    <row r="234" spans="1:1">
      <c r="A234" s="1114" t="str">
        <f>IF(ISBLANK(B234),"",COUNTA($B$4:B234))</f>
        <v/>
      </c>
    </row>
    <row r="235" spans="1:1">
      <c r="A235" s="1114" t="str">
        <f>IF(ISBLANK(B235),"",COUNTA($B$4:B235))</f>
        <v/>
      </c>
    </row>
    <row r="236" spans="1:1">
      <c r="A236" s="1114" t="str">
        <f>IF(ISBLANK(B236),"",COUNTA($B$4:B236))</f>
        <v/>
      </c>
    </row>
    <row r="237" spans="1:1">
      <c r="A237" s="1114" t="str">
        <f>IF(ISBLANK(B237),"",COUNTA($B$4:B237))</f>
        <v/>
      </c>
    </row>
    <row r="238" spans="1:1">
      <c r="A238" s="1114" t="str">
        <f>IF(ISBLANK(B238),"",COUNTA($B$4:B238))</f>
        <v/>
      </c>
    </row>
    <row r="239" spans="1:1">
      <c r="A239" s="1114" t="str">
        <f>IF(ISBLANK(B239),"",COUNTA($B$4:B239))</f>
        <v/>
      </c>
    </row>
    <row r="240" spans="1:1">
      <c r="A240" s="1114" t="str">
        <f>IF(ISBLANK(B240),"",COUNTA($B$4:B240))</f>
        <v/>
      </c>
    </row>
    <row r="241" spans="1:1">
      <c r="A241" s="1114" t="str">
        <f>IF(ISBLANK(B241),"",COUNTA($B$4:B241))</f>
        <v/>
      </c>
    </row>
    <row r="242" spans="1:1">
      <c r="A242" s="1114" t="str">
        <f>IF(ISBLANK(B242),"",COUNTA($B$4:B242))</f>
        <v/>
      </c>
    </row>
    <row r="243" spans="1:1">
      <c r="A243" s="1114" t="str">
        <f>IF(ISBLANK(B243),"",COUNTA($B$4:B243))</f>
        <v/>
      </c>
    </row>
    <row r="244" spans="1:1">
      <c r="A244" s="1114" t="str">
        <f>IF(ISBLANK(B244),"",COUNTA($B$4:B244))</f>
        <v/>
      </c>
    </row>
    <row r="245" spans="1:1">
      <c r="A245" s="1114" t="str">
        <f>IF(ISBLANK(B245),"",COUNTA($B$4:B245))</f>
        <v/>
      </c>
    </row>
    <row r="246" spans="1:1">
      <c r="A246" s="1114" t="str">
        <f>IF(ISBLANK(B246),"",COUNTA($B$4:B246))</f>
        <v/>
      </c>
    </row>
    <row r="247" spans="1:1">
      <c r="A247" s="1114" t="str">
        <f>IF(ISBLANK(B247),"",COUNTA($B$4:B247))</f>
        <v/>
      </c>
    </row>
    <row r="248" spans="1:1">
      <c r="A248" s="1114" t="str">
        <f>IF(ISBLANK(B248),"",COUNTA($B$4:B248))</f>
        <v/>
      </c>
    </row>
    <row r="249" spans="1:1">
      <c r="A249" s="1114" t="str">
        <f>IF(ISBLANK(B249),"",COUNTA($B$4:B249))</f>
        <v/>
      </c>
    </row>
    <row r="250" spans="1:1">
      <c r="A250" s="1114" t="str">
        <f>IF(ISBLANK(B250),"",COUNTA($B$4:B250))</f>
        <v/>
      </c>
    </row>
    <row r="251" spans="1:1">
      <c r="A251" s="1114" t="str">
        <f>IF(ISBLANK(B251),"",COUNTA($B$4:B251))</f>
        <v/>
      </c>
    </row>
    <row r="252" spans="1:1">
      <c r="A252" s="1114" t="str">
        <f>IF(ISBLANK(B252),"",COUNTA($B$4:B252))</f>
        <v/>
      </c>
    </row>
    <row r="253" spans="1:1">
      <c r="A253" s="1114" t="str">
        <f>IF(ISBLANK(B253),"",COUNTA($B$4:B253))</f>
        <v/>
      </c>
    </row>
    <row r="254" spans="1:1">
      <c r="A254" s="1114" t="str">
        <f>IF(ISBLANK(B254),"",COUNTA($B$4:B254))</f>
        <v/>
      </c>
    </row>
    <row r="255" spans="1:1">
      <c r="A255" s="1114" t="str">
        <f>IF(ISBLANK(B255),"",COUNTA($B$4:B255))</f>
        <v/>
      </c>
    </row>
  </sheetData>
  <autoFilter ref="A3:M255"/>
  <mergeCells count="1">
    <mergeCell ref="B3:C3"/>
  </mergeCells>
  <conditionalFormatting sqref="D208:D1048576 D1:D185">
    <cfRule type="duplicateValues" dxfId="10" priority="2"/>
  </conditionalFormatting>
  <printOptions horizontalCentered="1"/>
  <pageMargins left="0.31527777777777799" right="0.31527777777777799" top="0.35416666666666702" bottom="0.35416666666666702" header="0.51180555555555496" footer="0.51180555555555496"/>
  <pageSetup paperSize="9" scale="59" firstPageNumber="0" fitToHeight="12" orientation="landscape" horizontalDpi="300" verticalDpi="300"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4923"/>
  <sheetViews>
    <sheetView view="pageBreakPreview" topLeftCell="A14661" zoomScaleNormal="100" workbookViewId="0">
      <selection activeCell="G12" sqref="G12"/>
    </sheetView>
  </sheetViews>
  <sheetFormatPr defaultRowHeight="15"/>
  <cols>
    <col min="1" max="1" width="7.28515625" style="1155" customWidth="1"/>
    <col min="2" max="2" width="12.5703125" style="1155" customWidth="1"/>
    <col min="3" max="3" width="42.85546875" style="1155" customWidth="1"/>
    <col min="4" max="4" width="49" style="1155" customWidth="1"/>
    <col min="5" max="5" width="9.140625" style="1155" customWidth="1"/>
    <col min="6" max="7" width="11.42578125" style="1155"/>
    <col min="8" max="1025" width="9.140625" style="1155" customWidth="1"/>
  </cols>
  <sheetData>
    <row r="1" spans="1:7" ht="38.25">
      <c r="A1" s="1156" t="s">
        <v>2339</v>
      </c>
      <c r="B1" s="1157" t="s">
        <v>2340</v>
      </c>
      <c r="C1" s="1156" t="s">
        <v>2341</v>
      </c>
      <c r="D1" s="1156" t="s">
        <v>2342</v>
      </c>
      <c r="E1" s="1156" t="s">
        <v>2343</v>
      </c>
      <c r="F1" s="1156" t="s">
        <v>2344</v>
      </c>
      <c r="G1" s="1156" t="s">
        <v>2345</v>
      </c>
    </row>
    <row r="2" spans="1:7">
      <c r="A2" s="1158">
        <v>1</v>
      </c>
      <c r="B2" s="1158">
        <v>25357</v>
      </c>
      <c r="C2" s="1159" t="s">
        <v>2346</v>
      </c>
      <c r="D2" s="1159" t="s">
        <v>2347</v>
      </c>
      <c r="E2" s="1160" t="s">
        <v>2348</v>
      </c>
      <c r="F2" s="1161">
        <v>42732</v>
      </c>
      <c r="G2" s="1161">
        <v>46578</v>
      </c>
    </row>
    <row r="3" spans="1:7">
      <c r="A3" s="1158">
        <v>2</v>
      </c>
      <c r="B3" s="1158">
        <v>38238</v>
      </c>
      <c r="C3" s="1159" t="s">
        <v>2349</v>
      </c>
      <c r="D3" s="1159" t="s">
        <v>2350</v>
      </c>
      <c r="E3" s="1160" t="s">
        <v>2351</v>
      </c>
      <c r="F3" s="1161">
        <v>43735</v>
      </c>
      <c r="G3" s="1161">
        <v>46578</v>
      </c>
    </row>
    <row r="4" spans="1:7">
      <c r="A4" s="1158">
        <v>3</v>
      </c>
      <c r="B4" s="1158">
        <v>38303</v>
      </c>
      <c r="C4" s="1159" t="s">
        <v>2352</v>
      </c>
      <c r="D4" s="1159" t="s">
        <v>2353</v>
      </c>
      <c r="E4" s="1160" t="s">
        <v>2354</v>
      </c>
      <c r="F4" s="1161">
        <v>43735</v>
      </c>
      <c r="G4" s="1161">
        <v>46033</v>
      </c>
    </row>
    <row r="5" spans="1:7" ht="25.5">
      <c r="A5" s="1162">
        <v>4</v>
      </c>
      <c r="B5" s="1162">
        <v>265</v>
      </c>
      <c r="C5" s="1163" t="s">
        <v>2355</v>
      </c>
      <c r="D5" s="1163" t="s">
        <v>2356</v>
      </c>
      <c r="E5" s="1164" t="s">
        <v>2357</v>
      </c>
      <c r="F5" s="1165">
        <v>43735</v>
      </c>
      <c r="G5" s="1165">
        <v>43735</v>
      </c>
    </row>
    <row r="6" spans="1:7" ht="25.5">
      <c r="A6" s="1162">
        <v>5</v>
      </c>
      <c r="B6" s="1162">
        <v>38334</v>
      </c>
      <c r="C6" s="1163" t="s">
        <v>2358</v>
      </c>
      <c r="D6" s="1163" t="s">
        <v>2359</v>
      </c>
      <c r="E6" s="1164" t="s">
        <v>2357</v>
      </c>
      <c r="F6" s="1165">
        <v>43995</v>
      </c>
      <c r="G6" s="1165">
        <v>43995</v>
      </c>
    </row>
    <row r="7" spans="1:7" ht="25.5">
      <c r="A7" s="1162">
        <v>6</v>
      </c>
      <c r="B7" s="1162">
        <v>9028</v>
      </c>
      <c r="C7" s="1163" t="s">
        <v>2360</v>
      </c>
      <c r="D7" s="1163" t="s">
        <v>2361</v>
      </c>
      <c r="E7" s="1164" t="s">
        <v>2357</v>
      </c>
      <c r="F7" s="1165">
        <v>44288</v>
      </c>
      <c r="G7" s="1165">
        <v>44288</v>
      </c>
    </row>
    <row r="8" spans="1:7" ht="25.5">
      <c r="A8" s="1162">
        <v>7</v>
      </c>
      <c r="B8" s="1162">
        <v>38351</v>
      </c>
      <c r="C8" s="1163" t="s">
        <v>2362</v>
      </c>
      <c r="D8" s="1163" t="s">
        <v>2363</v>
      </c>
      <c r="E8" s="1164" t="s">
        <v>2357</v>
      </c>
      <c r="F8" s="1165">
        <v>44313</v>
      </c>
      <c r="G8" s="1165">
        <v>44313</v>
      </c>
    </row>
    <row r="9" spans="1:7" ht="25.5">
      <c r="A9" s="1162">
        <v>8</v>
      </c>
      <c r="B9" s="1162">
        <v>9027</v>
      </c>
      <c r="C9" s="1163" t="s">
        <v>2364</v>
      </c>
      <c r="D9" s="1163" t="s">
        <v>2365</v>
      </c>
      <c r="E9" s="1164" t="s">
        <v>2357</v>
      </c>
      <c r="F9" s="1165">
        <v>44325</v>
      </c>
      <c r="G9" s="1165">
        <v>44325</v>
      </c>
    </row>
    <row r="10" spans="1:7">
      <c r="A10" s="1162">
        <v>9</v>
      </c>
      <c r="B10" s="1162">
        <v>38338</v>
      </c>
      <c r="C10" s="1163" t="s">
        <v>2366</v>
      </c>
      <c r="D10" s="1163" t="s">
        <v>2367</v>
      </c>
      <c r="E10" s="1164" t="s">
        <v>2357</v>
      </c>
      <c r="F10" s="1165">
        <v>44475</v>
      </c>
      <c r="G10" s="1165">
        <v>44475</v>
      </c>
    </row>
    <row r="11" spans="1:7">
      <c r="A11" s="1162">
        <v>10</v>
      </c>
      <c r="B11" s="1162">
        <v>38350</v>
      </c>
      <c r="C11" s="1163" t="s">
        <v>2368</v>
      </c>
      <c r="D11" s="1163" t="s">
        <v>2369</v>
      </c>
      <c r="E11" s="1164" t="s">
        <v>2357</v>
      </c>
      <c r="F11" s="1165">
        <v>44528</v>
      </c>
      <c r="G11" s="1165">
        <v>44528</v>
      </c>
    </row>
    <row r="12" spans="1:7" ht="25.5">
      <c r="A12" s="1162">
        <v>11</v>
      </c>
      <c r="B12" s="1162">
        <v>38353</v>
      </c>
      <c r="C12" s="1163" t="s">
        <v>2370</v>
      </c>
      <c r="D12" s="1163" t="s">
        <v>2371</v>
      </c>
      <c r="E12" s="1164" t="s">
        <v>2357</v>
      </c>
      <c r="F12" s="1165">
        <v>44568</v>
      </c>
      <c r="G12" s="1165">
        <v>44568</v>
      </c>
    </row>
    <row r="13" spans="1:7">
      <c r="A13" s="1162">
        <v>12</v>
      </c>
      <c r="B13" s="1162">
        <v>38332</v>
      </c>
      <c r="C13" s="1163" t="s">
        <v>2372</v>
      </c>
      <c r="D13" s="1163" t="s">
        <v>2373</v>
      </c>
      <c r="E13" s="1164" t="s">
        <v>2357</v>
      </c>
      <c r="F13" s="1165">
        <v>44620</v>
      </c>
      <c r="G13" s="1165">
        <v>44620</v>
      </c>
    </row>
    <row r="14" spans="1:7" ht="25.5">
      <c r="A14" s="1162">
        <v>13</v>
      </c>
      <c r="B14" s="1162">
        <v>38335</v>
      </c>
      <c r="C14" s="1163" t="s">
        <v>2374</v>
      </c>
      <c r="D14" s="1163" t="s">
        <v>2375</v>
      </c>
      <c r="E14" s="1164" t="s">
        <v>2357</v>
      </c>
      <c r="F14" s="1165">
        <v>44650</v>
      </c>
      <c r="G14" s="1165">
        <v>44650</v>
      </c>
    </row>
    <row r="15" spans="1:7" ht="25.5">
      <c r="A15" s="1162">
        <v>14</v>
      </c>
      <c r="B15" s="1162">
        <v>38337</v>
      </c>
      <c r="C15" s="1163" t="s">
        <v>2376</v>
      </c>
      <c r="D15" s="1163" t="s">
        <v>2377</v>
      </c>
      <c r="E15" s="1164" t="s">
        <v>2357</v>
      </c>
      <c r="F15" s="1165">
        <v>44650</v>
      </c>
      <c r="G15" s="1165">
        <v>44650</v>
      </c>
    </row>
    <row r="16" spans="1:7">
      <c r="A16" s="1162">
        <v>15</v>
      </c>
      <c r="B16" s="1162">
        <v>38345</v>
      </c>
      <c r="C16" s="1163" t="s">
        <v>2378</v>
      </c>
      <c r="D16" s="1163" t="s">
        <v>2379</v>
      </c>
      <c r="E16" s="1164" t="s">
        <v>2357</v>
      </c>
      <c r="F16" s="1165">
        <v>44678</v>
      </c>
      <c r="G16" s="1165">
        <v>44678</v>
      </c>
    </row>
    <row r="17" spans="1:7" ht="25.5">
      <c r="A17" s="1162">
        <v>16</v>
      </c>
      <c r="B17" s="1162">
        <v>9026</v>
      </c>
      <c r="C17" s="1163" t="s">
        <v>2380</v>
      </c>
      <c r="D17" s="1163" t="s">
        <v>2381</v>
      </c>
      <c r="E17" s="1164" t="s">
        <v>2357</v>
      </c>
      <c r="F17" s="1165">
        <v>44767</v>
      </c>
      <c r="G17" s="1165">
        <v>44767</v>
      </c>
    </row>
    <row r="18" spans="1:7">
      <c r="A18" s="1162">
        <v>17</v>
      </c>
      <c r="B18" s="1162">
        <v>38352</v>
      </c>
      <c r="C18" s="1163" t="s">
        <v>2382</v>
      </c>
      <c r="D18" s="1163" t="s">
        <v>2383</v>
      </c>
      <c r="E18" s="1164" t="s">
        <v>2357</v>
      </c>
      <c r="F18" s="1165">
        <v>44810</v>
      </c>
      <c r="G18" s="1165">
        <v>44810</v>
      </c>
    </row>
    <row r="19" spans="1:7">
      <c r="A19" s="1162">
        <v>18</v>
      </c>
      <c r="B19" s="1162">
        <v>38354</v>
      </c>
      <c r="C19" s="1163" t="s">
        <v>2384</v>
      </c>
      <c r="D19" s="1163" t="s">
        <v>2385</v>
      </c>
      <c r="E19" s="1164" t="s">
        <v>2357</v>
      </c>
      <c r="F19" s="1165">
        <v>44875</v>
      </c>
      <c r="G19" s="1165">
        <v>44875</v>
      </c>
    </row>
    <row r="20" spans="1:7">
      <c r="A20" s="1162">
        <v>19</v>
      </c>
      <c r="B20" s="1162">
        <v>9025</v>
      </c>
      <c r="C20" s="1163" t="s">
        <v>2386</v>
      </c>
      <c r="D20" s="1163" t="s">
        <v>2387</v>
      </c>
      <c r="E20" s="1164" t="s">
        <v>2357</v>
      </c>
      <c r="F20" s="1165">
        <v>44891</v>
      </c>
      <c r="G20" s="1165">
        <v>44891</v>
      </c>
    </row>
    <row r="21" spans="1:7" ht="25.5">
      <c r="A21" s="1162">
        <v>20</v>
      </c>
      <c r="B21" s="1162">
        <v>9034</v>
      </c>
      <c r="C21" s="1163" t="s">
        <v>2388</v>
      </c>
      <c r="D21" s="1163" t="s">
        <v>2389</v>
      </c>
      <c r="E21" s="1164" t="s">
        <v>2357</v>
      </c>
      <c r="F21" s="1165">
        <v>44921</v>
      </c>
      <c r="G21" s="1165">
        <v>44921</v>
      </c>
    </row>
    <row r="22" spans="1:7">
      <c r="A22" s="1162">
        <v>21</v>
      </c>
      <c r="B22" s="1162">
        <v>38346</v>
      </c>
      <c r="C22" s="1163" t="s">
        <v>2390</v>
      </c>
      <c r="D22" s="1163" t="s">
        <v>2391</v>
      </c>
      <c r="E22" s="1164" t="s">
        <v>2357</v>
      </c>
      <c r="F22" s="1165">
        <v>44923</v>
      </c>
      <c r="G22" s="1165">
        <v>44923</v>
      </c>
    </row>
    <row r="23" spans="1:7" ht="25.5">
      <c r="A23" s="1162">
        <v>22</v>
      </c>
      <c r="B23" s="1162">
        <v>9024</v>
      </c>
      <c r="C23" s="1163" t="s">
        <v>2392</v>
      </c>
      <c r="D23" s="1163" t="s">
        <v>2393</v>
      </c>
      <c r="E23" s="1164" t="s">
        <v>2357</v>
      </c>
      <c r="F23" s="1165">
        <v>44952</v>
      </c>
      <c r="G23" s="1165">
        <v>44952</v>
      </c>
    </row>
    <row r="24" spans="1:7">
      <c r="A24" s="1162">
        <v>23</v>
      </c>
      <c r="B24" s="1162">
        <v>38343</v>
      </c>
      <c r="C24" s="1163" t="s">
        <v>2394</v>
      </c>
      <c r="D24" s="1163" t="s">
        <v>2395</v>
      </c>
      <c r="E24" s="1164" t="s">
        <v>2357</v>
      </c>
      <c r="F24" s="1165">
        <v>45002</v>
      </c>
      <c r="G24" s="1165">
        <v>45002</v>
      </c>
    </row>
    <row r="25" spans="1:7" ht="38.25">
      <c r="A25" s="1162">
        <v>24</v>
      </c>
      <c r="B25" s="1162">
        <v>9035</v>
      </c>
      <c r="C25" s="1163" t="s">
        <v>2396</v>
      </c>
      <c r="D25" s="1163" t="s">
        <v>2397</v>
      </c>
      <c r="E25" s="1164" t="s">
        <v>2357</v>
      </c>
      <c r="F25" s="1165">
        <v>45013</v>
      </c>
      <c r="G25" s="1165">
        <v>45013</v>
      </c>
    </row>
    <row r="26" spans="1:7">
      <c r="A26" s="1162">
        <v>25</v>
      </c>
      <c r="B26" s="1162">
        <v>9036</v>
      </c>
      <c r="C26" s="1163" t="s">
        <v>2398</v>
      </c>
      <c r="D26" s="1163" t="s">
        <v>2399</v>
      </c>
      <c r="E26" s="1164" t="s">
        <v>2357</v>
      </c>
      <c r="F26" s="1165">
        <v>45073</v>
      </c>
      <c r="G26" s="1165">
        <v>45073</v>
      </c>
    </row>
    <row r="27" spans="1:7" ht="25.5">
      <c r="A27" s="1162">
        <v>26</v>
      </c>
      <c r="B27" s="1162">
        <v>38327</v>
      </c>
      <c r="C27" s="1163" t="s">
        <v>2400</v>
      </c>
      <c r="D27" s="1163" t="s">
        <v>2401</v>
      </c>
      <c r="E27" s="1164" t="s">
        <v>2357</v>
      </c>
      <c r="F27" s="1165">
        <v>45143</v>
      </c>
      <c r="G27" s="1165">
        <v>45143</v>
      </c>
    </row>
    <row r="28" spans="1:7" ht="25.5">
      <c r="A28" s="1162">
        <v>27</v>
      </c>
      <c r="B28" s="1162">
        <v>38383</v>
      </c>
      <c r="C28" s="1163" t="s">
        <v>2402</v>
      </c>
      <c r="D28" s="1163" t="s">
        <v>2403</v>
      </c>
      <c r="E28" s="1164" t="s">
        <v>2357</v>
      </c>
      <c r="F28" s="1165">
        <v>45164</v>
      </c>
      <c r="G28" s="1165">
        <v>45164</v>
      </c>
    </row>
    <row r="29" spans="1:7">
      <c r="A29" s="1162">
        <v>28</v>
      </c>
      <c r="B29" s="1162">
        <v>10289</v>
      </c>
      <c r="C29" s="1163" t="s">
        <v>2404</v>
      </c>
      <c r="D29" s="1163" t="s">
        <v>2405</v>
      </c>
      <c r="E29" s="1164" t="s">
        <v>2357</v>
      </c>
      <c r="F29" s="1165">
        <v>45164</v>
      </c>
      <c r="G29" s="1165">
        <v>45164</v>
      </c>
    </row>
    <row r="30" spans="1:7" ht="25.5">
      <c r="A30" s="1162">
        <v>29</v>
      </c>
      <c r="B30" s="1162">
        <v>9032</v>
      </c>
      <c r="C30" s="1163" t="s">
        <v>2406</v>
      </c>
      <c r="D30" s="1163" t="s">
        <v>2407</v>
      </c>
      <c r="E30" s="1164" t="s">
        <v>2357</v>
      </c>
      <c r="F30" s="1165">
        <v>45195</v>
      </c>
      <c r="G30" s="1165">
        <v>45195</v>
      </c>
    </row>
    <row r="31" spans="1:7" ht="25.5">
      <c r="A31" s="1162">
        <v>30</v>
      </c>
      <c r="B31" s="1162">
        <v>9031</v>
      </c>
      <c r="C31" s="1163" t="s">
        <v>2408</v>
      </c>
      <c r="D31" s="1163" t="s">
        <v>2409</v>
      </c>
      <c r="E31" s="1164" t="s">
        <v>2357</v>
      </c>
      <c r="F31" s="1165">
        <v>45196</v>
      </c>
      <c r="G31" s="1165">
        <v>45196</v>
      </c>
    </row>
    <row r="32" spans="1:7" ht="25.5">
      <c r="A32" s="1162">
        <v>31</v>
      </c>
      <c r="B32" s="1162">
        <v>38305</v>
      </c>
      <c r="C32" s="1163" t="s">
        <v>2410</v>
      </c>
      <c r="D32" s="1163" t="s">
        <v>2411</v>
      </c>
      <c r="E32" s="1164" t="s">
        <v>2357</v>
      </c>
      <c r="F32" s="1165">
        <v>45196</v>
      </c>
      <c r="G32" s="1165">
        <v>45196</v>
      </c>
    </row>
    <row r="33" spans="1:7" ht="25.5">
      <c r="A33" s="1162">
        <v>32</v>
      </c>
      <c r="B33" s="1162">
        <v>38306</v>
      </c>
      <c r="C33" s="1163" t="s">
        <v>2412</v>
      </c>
      <c r="D33" s="1163" t="s">
        <v>2413</v>
      </c>
      <c r="E33" s="1164" t="s">
        <v>2357</v>
      </c>
      <c r="F33" s="1165">
        <v>45196</v>
      </c>
      <c r="G33" s="1165">
        <v>45196</v>
      </c>
    </row>
    <row r="34" spans="1:7">
      <c r="A34" s="1162">
        <v>33</v>
      </c>
      <c r="B34" s="1162">
        <v>38342</v>
      </c>
      <c r="C34" s="1163" t="s">
        <v>2414</v>
      </c>
      <c r="D34" s="1163" t="s">
        <v>2415</v>
      </c>
      <c r="E34" s="1164" t="s">
        <v>2357</v>
      </c>
      <c r="F34" s="1165">
        <v>45217</v>
      </c>
      <c r="G34" s="1165">
        <v>45217</v>
      </c>
    </row>
    <row r="35" spans="1:7" ht="25.5">
      <c r="A35" s="1162">
        <v>34</v>
      </c>
      <c r="B35" s="1162">
        <v>38347</v>
      </c>
      <c r="C35" s="1163" t="s">
        <v>2416</v>
      </c>
      <c r="D35" s="1163" t="s">
        <v>2417</v>
      </c>
      <c r="E35" s="1164" t="s">
        <v>2357</v>
      </c>
      <c r="F35" s="1165">
        <v>45248</v>
      </c>
      <c r="G35" s="1165">
        <v>45248</v>
      </c>
    </row>
    <row r="36" spans="1:7" ht="25.5">
      <c r="A36" s="1162">
        <v>35</v>
      </c>
      <c r="B36" s="1162">
        <v>9030</v>
      </c>
      <c r="C36" s="1163" t="s">
        <v>2418</v>
      </c>
      <c r="D36" s="1163" t="s">
        <v>2419</v>
      </c>
      <c r="E36" s="1164" t="s">
        <v>2357</v>
      </c>
      <c r="F36" s="1165">
        <v>45337</v>
      </c>
      <c r="G36" s="1165">
        <v>45337</v>
      </c>
    </row>
    <row r="37" spans="1:7">
      <c r="A37" s="1162">
        <v>36</v>
      </c>
      <c r="B37" s="1162">
        <v>9029</v>
      </c>
      <c r="C37" s="1163" t="s">
        <v>2420</v>
      </c>
      <c r="D37" s="1163" t="s">
        <v>2421</v>
      </c>
      <c r="E37" s="1164" t="s">
        <v>2357</v>
      </c>
      <c r="F37" s="1165">
        <v>45347</v>
      </c>
      <c r="G37" s="1165">
        <v>45347</v>
      </c>
    </row>
    <row r="38" spans="1:7" ht="25.5">
      <c r="A38" s="1162">
        <v>37</v>
      </c>
      <c r="B38" s="1162">
        <v>38329</v>
      </c>
      <c r="C38" s="1163" t="s">
        <v>2422</v>
      </c>
      <c r="D38" s="1163" t="s">
        <v>2423</v>
      </c>
      <c r="E38" s="1164" t="s">
        <v>2357</v>
      </c>
      <c r="F38" s="1165">
        <v>45388</v>
      </c>
      <c r="G38" s="1165">
        <v>45388</v>
      </c>
    </row>
    <row r="39" spans="1:7">
      <c r="A39" s="1162">
        <v>38</v>
      </c>
      <c r="B39" s="1162">
        <v>9023</v>
      </c>
      <c r="C39" s="1163" t="s">
        <v>2424</v>
      </c>
      <c r="D39" s="1163" t="s">
        <v>2425</v>
      </c>
      <c r="E39" s="1164" t="s">
        <v>2357</v>
      </c>
      <c r="F39" s="1165">
        <v>45458</v>
      </c>
      <c r="G39" s="1165">
        <v>45458</v>
      </c>
    </row>
    <row r="40" spans="1:7">
      <c r="A40" s="1162">
        <v>39</v>
      </c>
      <c r="B40" s="1162">
        <v>10425</v>
      </c>
      <c r="C40" s="1163" t="s">
        <v>2426</v>
      </c>
      <c r="D40" s="1163" t="s">
        <v>2427</v>
      </c>
      <c r="E40" s="1164" t="s">
        <v>2357</v>
      </c>
      <c r="F40" s="1165">
        <v>45499</v>
      </c>
      <c r="G40" s="1165">
        <v>45499</v>
      </c>
    </row>
    <row r="41" spans="1:7" ht="25.5">
      <c r="A41" s="1162">
        <v>40</v>
      </c>
      <c r="B41" s="1162">
        <v>38307</v>
      </c>
      <c r="C41" s="1163" t="s">
        <v>2428</v>
      </c>
      <c r="D41" s="1163" t="s">
        <v>2429</v>
      </c>
      <c r="E41" s="1164" t="s">
        <v>2357</v>
      </c>
      <c r="F41" s="1165">
        <v>45500</v>
      </c>
      <c r="G41" s="1165">
        <v>45500</v>
      </c>
    </row>
    <row r="42" spans="1:7">
      <c r="A42" s="1162">
        <v>41</v>
      </c>
      <c r="B42" s="1162">
        <v>38384</v>
      </c>
      <c r="C42" s="1163" t="s">
        <v>2430</v>
      </c>
      <c r="D42" s="1163" t="s">
        <v>2431</v>
      </c>
      <c r="E42" s="1164" t="s">
        <v>2357</v>
      </c>
      <c r="F42" s="1165">
        <v>45529</v>
      </c>
      <c r="G42" s="1165">
        <v>45529</v>
      </c>
    </row>
    <row r="43" spans="1:7">
      <c r="A43" s="1162">
        <v>42</v>
      </c>
      <c r="B43" s="1162">
        <v>38308</v>
      </c>
      <c r="C43" s="1163" t="s">
        <v>2432</v>
      </c>
      <c r="D43" s="1163" t="s">
        <v>2433</v>
      </c>
      <c r="E43" s="1164" t="s">
        <v>2357</v>
      </c>
      <c r="F43" s="1165">
        <v>45575</v>
      </c>
      <c r="G43" s="1165">
        <v>45575</v>
      </c>
    </row>
    <row r="44" spans="1:7" ht="25.5">
      <c r="A44" s="1162">
        <v>43</v>
      </c>
      <c r="B44" s="1162">
        <v>38309</v>
      </c>
      <c r="C44" s="1163" t="s">
        <v>2434</v>
      </c>
      <c r="D44" s="1163" t="s">
        <v>2435</v>
      </c>
      <c r="E44" s="1164" t="s">
        <v>2357</v>
      </c>
      <c r="F44" s="1165">
        <v>45630</v>
      </c>
      <c r="G44" s="1165">
        <v>45630</v>
      </c>
    </row>
    <row r="45" spans="1:7" ht="25.5">
      <c r="A45" s="1162">
        <v>44</v>
      </c>
      <c r="B45" s="1162">
        <v>9022</v>
      </c>
      <c r="C45" s="1163" t="s">
        <v>2436</v>
      </c>
      <c r="D45" s="1163" t="s">
        <v>2437</v>
      </c>
      <c r="E45" s="1164" t="s">
        <v>2357</v>
      </c>
      <c r="F45" s="1165">
        <v>45656</v>
      </c>
      <c r="G45" s="1165">
        <v>45656</v>
      </c>
    </row>
    <row r="46" spans="1:7">
      <c r="A46" s="1162">
        <v>45</v>
      </c>
      <c r="B46" s="1162">
        <v>38310</v>
      </c>
      <c r="C46" s="1163" t="s">
        <v>2438</v>
      </c>
      <c r="D46" s="1163" t="s">
        <v>2439</v>
      </c>
      <c r="E46" s="1164" t="s">
        <v>2357</v>
      </c>
      <c r="F46" s="1165">
        <v>45713</v>
      </c>
      <c r="G46" s="1165">
        <v>45713</v>
      </c>
    </row>
    <row r="47" spans="1:7">
      <c r="A47" s="1162">
        <v>46</v>
      </c>
      <c r="B47" s="1162">
        <v>38311</v>
      </c>
      <c r="C47" s="1163" t="s">
        <v>2440</v>
      </c>
      <c r="D47" s="1163" t="s">
        <v>2441</v>
      </c>
      <c r="E47" s="1164" t="s">
        <v>2357</v>
      </c>
      <c r="F47" s="1165">
        <v>45774</v>
      </c>
      <c r="G47" s="1165">
        <v>45774</v>
      </c>
    </row>
    <row r="48" spans="1:7">
      <c r="A48" s="1162">
        <v>47</v>
      </c>
      <c r="B48" s="1162">
        <v>38333</v>
      </c>
      <c r="C48" s="1163" t="s">
        <v>2442</v>
      </c>
      <c r="D48" s="1163" t="s">
        <v>2443</v>
      </c>
      <c r="E48" s="1164" t="s">
        <v>2357</v>
      </c>
      <c r="F48" s="1165">
        <v>45804</v>
      </c>
      <c r="G48" s="1165">
        <v>45804</v>
      </c>
    </row>
    <row r="49" spans="1:7">
      <c r="A49" s="1162">
        <v>48</v>
      </c>
      <c r="B49" s="1162">
        <v>38312</v>
      </c>
      <c r="C49" s="1163" t="s">
        <v>2444</v>
      </c>
      <c r="D49" s="1163" t="s">
        <v>2445</v>
      </c>
      <c r="E49" s="1164" t="s">
        <v>2357</v>
      </c>
      <c r="F49" s="1165">
        <v>46017</v>
      </c>
      <c r="G49" s="1165">
        <v>46017</v>
      </c>
    </row>
    <row r="50" spans="1:7">
      <c r="A50" s="1162">
        <v>49</v>
      </c>
      <c r="B50" s="1162">
        <v>38313</v>
      </c>
      <c r="C50" s="1163" t="s">
        <v>2446</v>
      </c>
      <c r="D50" s="1163" t="s">
        <v>2447</v>
      </c>
      <c r="E50" s="1164" t="s">
        <v>2357</v>
      </c>
      <c r="F50" s="1165">
        <v>46033</v>
      </c>
      <c r="G50" s="1165">
        <v>46033</v>
      </c>
    </row>
    <row r="51" spans="1:7">
      <c r="A51" s="1158">
        <v>50</v>
      </c>
      <c r="B51" s="1158">
        <v>38304</v>
      </c>
      <c r="C51" s="1159" t="s">
        <v>2448</v>
      </c>
      <c r="D51" s="1159" t="s">
        <v>2449</v>
      </c>
      <c r="E51" s="1160" t="s">
        <v>2450</v>
      </c>
      <c r="F51" s="1161">
        <v>44283</v>
      </c>
      <c r="G51" s="1161">
        <v>46578</v>
      </c>
    </row>
    <row r="52" spans="1:7" ht="25.5">
      <c r="A52" s="1162">
        <v>51</v>
      </c>
      <c r="B52" s="1162">
        <v>2452</v>
      </c>
      <c r="C52" s="1163" t="s">
        <v>2451</v>
      </c>
      <c r="D52" s="1163" t="s">
        <v>2452</v>
      </c>
      <c r="E52" s="1164" t="s">
        <v>2357</v>
      </c>
      <c r="F52" s="1165">
        <v>44283</v>
      </c>
      <c r="G52" s="1165">
        <v>44283</v>
      </c>
    </row>
    <row r="53" spans="1:7" ht="25.5">
      <c r="A53" s="1162">
        <v>52</v>
      </c>
      <c r="B53" s="1162">
        <v>38360</v>
      </c>
      <c r="C53" s="1163" t="s">
        <v>2453</v>
      </c>
      <c r="D53" s="1163" t="s">
        <v>2454</v>
      </c>
      <c r="E53" s="1164" t="s">
        <v>2357</v>
      </c>
      <c r="F53" s="1165">
        <v>44572</v>
      </c>
      <c r="G53" s="1165">
        <v>44572</v>
      </c>
    </row>
    <row r="54" spans="1:7" ht="25.5">
      <c r="A54" s="1162">
        <v>53</v>
      </c>
      <c r="B54" s="1162">
        <v>38371</v>
      </c>
      <c r="C54" s="1163" t="s">
        <v>2455</v>
      </c>
      <c r="D54" s="1163" t="s">
        <v>2456</v>
      </c>
      <c r="E54" s="1164" t="s">
        <v>2357</v>
      </c>
      <c r="F54" s="1165">
        <v>44802</v>
      </c>
      <c r="G54" s="1165">
        <v>44802</v>
      </c>
    </row>
    <row r="55" spans="1:7">
      <c r="A55" s="1162">
        <v>54</v>
      </c>
      <c r="B55" s="1162">
        <v>38370</v>
      </c>
      <c r="C55" s="1163" t="s">
        <v>2457</v>
      </c>
      <c r="D55" s="1163" t="s">
        <v>2458</v>
      </c>
      <c r="E55" s="1164" t="s">
        <v>2357</v>
      </c>
      <c r="F55" s="1165">
        <v>44817</v>
      </c>
      <c r="G55" s="1165">
        <v>44817</v>
      </c>
    </row>
    <row r="56" spans="1:7" ht="25.5">
      <c r="A56" s="1162">
        <v>55</v>
      </c>
      <c r="B56" s="1162">
        <v>9056</v>
      </c>
      <c r="C56" s="1163" t="s">
        <v>2459</v>
      </c>
      <c r="D56" s="1163" t="s">
        <v>2460</v>
      </c>
      <c r="E56" s="1164" t="s">
        <v>2357</v>
      </c>
      <c r="F56" s="1165">
        <v>44827</v>
      </c>
      <c r="G56" s="1165">
        <v>44827</v>
      </c>
    </row>
    <row r="57" spans="1:7" ht="25.5">
      <c r="A57" s="1162">
        <v>56</v>
      </c>
      <c r="B57" s="1162">
        <v>9055</v>
      </c>
      <c r="C57" s="1163" t="s">
        <v>2461</v>
      </c>
      <c r="D57" s="1163" t="s">
        <v>2462</v>
      </c>
      <c r="E57" s="1164" t="s">
        <v>2357</v>
      </c>
      <c r="F57" s="1165">
        <v>44842</v>
      </c>
      <c r="G57" s="1165">
        <v>44842</v>
      </c>
    </row>
    <row r="58" spans="1:7" ht="25.5">
      <c r="A58" s="1162">
        <v>57</v>
      </c>
      <c r="B58" s="1162">
        <v>38373</v>
      </c>
      <c r="C58" s="1163" t="s">
        <v>2463</v>
      </c>
      <c r="D58" s="1163" t="s">
        <v>2464</v>
      </c>
      <c r="E58" s="1164" t="s">
        <v>2357</v>
      </c>
      <c r="F58" s="1165">
        <v>44952</v>
      </c>
      <c r="G58" s="1165">
        <v>44952</v>
      </c>
    </row>
    <row r="59" spans="1:7">
      <c r="A59" s="1162">
        <v>58</v>
      </c>
      <c r="B59" s="1162">
        <v>38368</v>
      </c>
      <c r="C59" s="1163" t="s">
        <v>2465</v>
      </c>
      <c r="D59" s="1163" t="s">
        <v>2466</v>
      </c>
      <c r="E59" s="1164" t="s">
        <v>2357</v>
      </c>
      <c r="F59" s="1165">
        <v>45052</v>
      </c>
      <c r="G59" s="1165">
        <v>45052</v>
      </c>
    </row>
    <row r="60" spans="1:7">
      <c r="A60" s="1162">
        <v>59</v>
      </c>
      <c r="B60" s="1162">
        <v>38362</v>
      </c>
      <c r="C60" s="1163" t="s">
        <v>2467</v>
      </c>
      <c r="D60" s="1163" t="s">
        <v>2468</v>
      </c>
      <c r="E60" s="1164" t="s">
        <v>2357</v>
      </c>
      <c r="F60" s="1165">
        <v>45122</v>
      </c>
      <c r="G60" s="1165">
        <v>45122</v>
      </c>
    </row>
    <row r="61" spans="1:7">
      <c r="A61" s="1162">
        <v>60</v>
      </c>
      <c r="B61" s="1162">
        <v>38367</v>
      </c>
      <c r="C61" s="1163" t="s">
        <v>2469</v>
      </c>
      <c r="D61" s="1163" t="s">
        <v>2470</v>
      </c>
      <c r="E61" s="1164" t="s">
        <v>2357</v>
      </c>
      <c r="F61" s="1165">
        <v>45137</v>
      </c>
      <c r="G61" s="1165">
        <v>45137</v>
      </c>
    </row>
    <row r="62" spans="1:7" ht="25.5">
      <c r="A62" s="1162">
        <v>61</v>
      </c>
      <c r="B62" s="1162">
        <v>38363</v>
      </c>
      <c r="C62" s="1163" t="s">
        <v>2471</v>
      </c>
      <c r="D62" s="1163" t="s">
        <v>2472</v>
      </c>
      <c r="E62" s="1164" t="s">
        <v>2357</v>
      </c>
      <c r="F62" s="1165">
        <v>45152</v>
      </c>
      <c r="G62" s="1165">
        <v>45152</v>
      </c>
    </row>
    <row r="63" spans="1:7" ht="25.5">
      <c r="A63" s="1162">
        <v>62</v>
      </c>
      <c r="B63" s="1162">
        <v>38361</v>
      </c>
      <c r="C63" s="1163" t="s">
        <v>2473</v>
      </c>
      <c r="D63" s="1163" t="s">
        <v>2474</v>
      </c>
      <c r="E63" s="1164" t="s">
        <v>2357</v>
      </c>
      <c r="F63" s="1165">
        <v>45165</v>
      </c>
      <c r="G63" s="1165">
        <v>45165</v>
      </c>
    </row>
    <row r="64" spans="1:7">
      <c r="A64" s="1162">
        <v>63</v>
      </c>
      <c r="B64" s="1162">
        <v>38374</v>
      </c>
      <c r="C64" s="1163" t="s">
        <v>2475</v>
      </c>
      <c r="D64" s="1163" t="s">
        <v>2476</v>
      </c>
      <c r="E64" s="1164" t="s">
        <v>2357</v>
      </c>
      <c r="F64" s="1165">
        <v>45245</v>
      </c>
      <c r="G64" s="1165">
        <v>45245</v>
      </c>
    </row>
    <row r="65" spans="1:7">
      <c r="A65" s="1162">
        <v>64</v>
      </c>
      <c r="B65" s="1162">
        <v>38372</v>
      </c>
      <c r="C65" s="1163" t="s">
        <v>2477</v>
      </c>
      <c r="D65" s="1163" t="s">
        <v>2478</v>
      </c>
      <c r="E65" s="1164" t="s">
        <v>2357</v>
      </c>
      <c r="F65" s="1165">
        <v>45296</v>
      </c>
      <c r="G65" s="1165">
        <v>45296</v>
      </c>
    </row>
    <row r="66" spans="1:7" ht="25.5">
      <c r="A66" s="1162">
        <v>65</v>
      </c>
      <c r="B66" s="1162">
        <v>9054</v>
      </c>
      <c r="C66" s="1163" t="s">
        <v>2479</v>
      </c>
      <c r="D66" s="1163" t="s">
        <v>2480</v>
      </c>
      <c r="E66" s="1164" t="s">
        <v>2357</v>
      </c>
      <c r="F66" s="1165">
        <v>45316</v>
      </c>
      <c r="G66" s="1165">
        <v>45316</v>
      </c>
    </row>
    <row r="67" spans="1:7" ht="25.5">
      <c r="A67" s="1162">
        <v>66</v>
      </c>
      <c r="B67" s="1162">
        <v>38369</v>
      </c>
      <c r="C67" s="1163" t="s">
        <v>2481</v>
      </c>
      <c r="D67" s="1163" t="s">
        <v>2482</v>
      </c>
      <c r="E67" s="1164" t="s">
        <v>2357</v>
      </c>
      <c r="F67" s="1165">
        <v>45432</v>
      </c>
      <c r="G67" s="1165">
        <v>45432</v>
      </c>
    </row>
    <row r="68" spans="1:7">
      <c r="A68" s="1162">
        <v>67</v>
      </c>
      <c r="B68" s="1162">
        <v>9053</v>
      </c>
      <c r="C68" s="1163" t="s">
        <v>2483</v>
      </c>
      <c r="D68" s="1163" t="s">
        <v>2484</v>
      </c>
      <c r="E68" s="1164" t="s">
        <v>2357</v>
      </c>
      <c r="F68" s="1165">
        <v>45438</v>
      </c>
      <c r="G68" s="1165">
        <v>45438</v>
      </c>
    </row>
    <row r="69" spans="1:7" ht="25.5">
      <c r="A69" s="1162">
        <v>68</v>
      </c>
      <c r="B69" s="1162">
        <v>9052</v>
      </c>
      <c r="C69" s="1163" t="s">
        <v>2485</v>
      </c>
      <c r="D69" s="1163" t="s">
        <v>2486</v>
      </c>
      <c r="E69" s="1164" t="s">
        <v>2357</v>
      </c>
      <c r="F69" s="1165">
        <v>45497</v>
      </c>
      <c r="G69" s="1165">
        <v>45497</v>
      </c>
    </row>
    <row r="70" spans="1:7">
      <c r="A70" s="1162">
        <v>69</v>
      </c>
      <c r="B70" s="1162">
        <v>9051</v>
      </c>
      <c r="C70" s="1163" t="s">
        <v>2487</v>
      </c>
      <c r="D70" s="1163" t="s">
        <v>2488</v>
      </c>
      <c r="E70" s="1164" t="s">
        <v>2357</v>
      </c>
      <c r="F70" s="1165">
        <v>45620</v>
      </c>
      <c r="G70" s="1165">
        <v>45620</v>
      </c>
    </row>
    <row r="71" spans="1:7">
      <c r="A71" s="1162">
        <v>70</v>
      </c>
      <c r="B71" s="1162">
        <v>38366</v>
      </c>
      <c r="C71" s="1163" t="s">
        <v>2489</v>
      </c>
      <c r="D71" s="1163" t="s">
        <v>2490</v>
      </c>
      <c r="E71" s="1164" t="s">
        <v>2357</v>
      </c>
      <c r="F71" s="1165">
        <v>45620</v>
      </c>
      <c r="G71" s="1165">
        <v>45620</v>
      </c>
    </row>
    <row r="72" spans="1:7" ht="25.5">
      <c r="A72" s="1162">
        <v>71</v>
      </c>
      <c r="B72" s="1162">
        <v>38385</v>
      </c>
      <c r="C72" s="1163" t="s">
        <v>2491</v>
      </c>
      <c r="D72" s="1163" t="s">
        <v>2492</v>
      </c>
      <c r="E72" s="1164" t="s">
        <v>2357</v>
      </c>
      <c r="F72" s="1165">
        <v>45711</v>
      </c>
      <c r="G72" s="1165">
        <v>45711</v>
      </c>
    </row>
    <row r="73" spans="1:7" ht="25.5">
      <c r="A73" s="1162">
        <v>72</v>
      </c>
      <c r="B73" s="1162">
        <v>38356</v>
      </c>
      <c r="C73" s="1163" t="s">
        <v>2493</v>
      </c>
      <c r="D73" s="1163" t="s">
        <v>2494</v>
      </c>
      <c r="E73" s="1164" t="s">
        <v>2357</v>
      </c>
      <c r="F73" s="1165">
        <v>45740</v>
      </c>
      <c r="G73" s="1165">
        <v>45740</v>
      </c>
    </row>
    <row r="74" spans="1:7" ht="25.5">
      <c r="A74" s="1162">
        <v>73</v>
      </c>
      <c r="B74" s="1162">
        <v>9050</v>
      </c>
      <c r="C74" s="1163" t="s">
        <v>2495</v>
      </c>
      <c r="D74" s="1163" t="s">
        <v>2496</v>
      </c>
      <c r="E74" s="1164" t="s">
        <v>2357</v>
      </c>
      <c r="F74" s="1165">
        <v>45743</v>
      </c>
      <c r="G74" s="1165">
        <v>45743</v>
      </c>
    </row>
    <row r="75" spans="1:7" ht="25.5">
      <c r="A75" s="1162">
        <v>74</v>
      </c>
      <c r="B75" s="1162">
        <v>9049</v>
      </c>
      <c r="C75" s="1163" t="s">
        <v>2497</v>
      </c>
      <c r="D75" s="1163" t="s">
        <v>2498</v>
      </c>
      <c r="E75" s="1164" t="s">
        <v>2357</v>
      </c>
      <c r="F75" s="1165">
        <v>45743</v>
      </c>
      <c r="G75" s="1165">
        <v>45743</v>
      </c>
    </row>
    <row r="76" spans="1:7">
      <c r="A76" s="1162">
        <v>75</v>
      </c>
      <c r="B76" s="1162">
        <v>38314</v>
      </c>
      <c r="C76" s="1163" t="s">
        <v>2499</v>
      </c>
      <c r="D76" s="1163" t="s">
        <v>2500</v>
      </c>
      <c r="E76" s="1164" t="s">
        <v>2357</v>
      </c>
      <c r="F76" s="1165">
        <v>45743</v>
      </c>
      <c r="G76" s="1165">
        <v>45743</v>
      </c>
    </row>
    <row r="77" spans="1:7" ht="25.5">
      <c r="A77" s="1162">
        <v>76</v>
      </c>
      <c r="B77" s="1162">
        <v>38315</v>
      </c>
      <c r="C77" s="1163" t="s">
        <v>2501</v>
      </c>
      <c r="D77" s="1163" t="s">
        <v>2502</v>
      </c>
      <c r="E77" s="1164" t="s">
        <v>2357</v>
      </c>
      <c r="F77" s="1165">
        <v>45743</v>
      </c>
      <c r="G77" s="1165">
        <v>45743</v>
      </c>
    </row>
    <row r="78" spans="1:7">
      <c r="A78" s="1162">
        <v>77</v>
      </c>
      <c r="B78" s="1162">
        <v>38365</v>
      </c>
      <c r="C78" s="1163" t="s">
        <v>2503</v>
      </c>
      <c r="D78" s="1163" t="s">
        <v>2504</v>
      </c>
      <c r="E78" s="1164" t="s">
        <v>2357</v>
      </c>
      <c r="F78" s="1165">
        <v>45766</v>
      </c>
      <c r="G78" s="1165">
        <v>45766</v>
      </c>
    </row>
    <row r="79" spans="1:7">
      <c r="A79" s="1162">
        <v>78</v>
      </c>
      <c r="B79" s="1162">
        <v>9047</v>
      </c>
      <c r="C79" s="1163" t="s">
        <v>2505</v>
      </c>
      <c r="D79" s="1163" t="s">
        <v>2506</v>
      </c>
      <c r="E79" s="1164" t="s">
        <v>2357</v>
      </c>
      <c r="F79" s="1165">
        <v>45895</v>
      </c>
      <c r="G79" s="1165">
        <v>45895</v>
      </c>
    </row>
    <row r="80" spans="1:7" ht="25.5">
      <c r="A80" s="1162">
        <v>79</v>
      </c>
      <c r="B80" s="1162">
        <v>9048</v>
      </c>
      <c r="C80" s="1163" t="s">
        <v>2507</v>
      </c>
      <c r="D80" s="1163" t="s">
        <v>2508</v>
      </c>
      <c r="E80" s="1164" t="s">
        <v>2357</v>
      </c>
      <c r="F80" s="1165">
        <v>45907</v>
      </c>
      <c r="G80" s="1165">
        <v>45907</v>
      </c>
    </row>
    <row r="81" spans="1:7" ht="25.5">
      <c r="A81" s="1162">
        <v>80</v>
      </c>
      <c r="B81" s="1162">
        <v>38357</v>
      </c>
      <c r="C81" s="1163" t="s">
        <v>2509</v>
      </c>
      <c r="D81" s="1163" t="s">
        <v>2510</v>
      </c>
      <c r="E81" s="1164" t="s">
        <v>2357</v>
      </c>
      <c r="F81" s="1165">
        <v>45937</v>
      </c>
      <c r="G81" s="1165">
        <v>45937</v>
      </c>
    </row>
    <row r="82" spans="1:7">
      <c r="A82" s="1162">
        <v>81</v>
      </c>
      <c r="B82" s="1162">
        <v>9046</v>
      </c>
      <c r="C82" s="1163" t="s">
        <v>2511</v>
      </c>
      <c r="D82" s="1163" t="s">
        <v>2512</v>
      </c>
      <c r="E82" s="1164" t="s">
        <v>2357</v>
      </c>
      <c r="F82" s="1165">
        <v>45998</v>
      </c>
      <c r="G82" s="1165">
        <v>45998</v>
      </c>
    </row>
    <row r="83" spans="1:7" ht="25.5">
      <c r="A83" s="1162">
        <v>82</v>
      </c>
      <c r="B83" s="1162">
        <v>9045</v>
      </c>
      <c r="C83" s="1163" t="s">
        <v>2513</v>
      </c>
      <c r="D83" s="1163" t="s">
        <v>2514</v>
      </c>
      <c r="E83" s="1164" t="s">
        <v>2357</v>
      </c>
      <c r="F83" s="1165">
        <v>46022</v>
      </c>
      <c r="G83" s="1165">
        <v>46022</v>
      </c>
    </row>
    <row r="84" spans="1:7" ht="25.5">
      <c r="A84" s="1162">
        <v>83</v>
      </c>
      <c r="B84" s="1162">
        <v>38316</v>
      </c>
      <c r="C84" s="1163" t="s">
        <v>2515</v>
      </c>
      <c r="D84" s="1163" t="s">
        <v>2516</v>
      </c>
      <c r="E84" s="1164" t="s">
        <v>2357</v>
      </c>
      <c r="F84" s="1165">
        <v>46047</v>
      </c>
      <c r="G84" s="1165">
        <v>46047</v>
      </c>
    </row>
    <row r="85" spans="1:7">
      <c r="A85" s="1162">
        <v>84</v>
      </c>
      <c r="B85" s="1162">
        <v>38386</v>
      </c>
      <c r="C85" s="1163" t="s">
        <v>2517</v>
      </c>
      <c r="D85" s="1163" t="s">
        <v>2518</v>
      </c>
      <c r="E85" s="1164" t="s">
        <v>2357</v>
      </c>
      <c r="F85" s="1165">
        <v>46076</v>
      </c>
      <c r="G85" s="1165">
        <v>46076</v>
      </c>
    </row>
    <row r="86" spans="1:7">
      <c r="A86" s="1162">
        <v>85</v>
      </c>
      <c r="B86" s="1162">
        <v>38317</v>
      </c>
      <c r="C86" s="1163" t="s">
        <v>2519</v>
      </c>
      <c r="D86" s="1163" t="s">
        <v>2520</v>
      </c>
      <c r="E86" s="1164" t="s">
        <v>2357</v>
      </c>
      <c r="F86" s="1165">
        <v>46122</v>
      </c>
      <c r="G86" s="1165">
        <v>46122</v>
      </c>
    </row>
    <row r="87" spans="1:7" ht="25.5">
      <c r="A87" s="1162">
        <v>86</v>
      </c>
      <c r="B87" s="1162">
        <v>38318</v>
      </c>
      <c r="C87" s="1163" t="s">
        <v>2521</v>
      </c>
      <c r="D87" s="1163" t="s">
        <v>2522</v>
      </c>
      <c r="E87" s="1164" t="s">
        <v>2357</v>
      </c>
      <c r="F87" s="1165">
        <v>46177</v>
      </c>
      <c r="G87" s="1165">
        <v>46177</v>
      </c>
    </row>
    <row r="88" spans="1:7">
      <c r="A88" s="1162">
        <v>87</v>
      </c>
      <c r="B88" s="1162">
        <v>38319</v>
      </c>
      <c r="C88" s="1163" t="s">
        <v>2523</v>
      </c>
      <c r="D88" s="1163" t="s">
        <v>2524</v>
      </c>
      <c r="E88" s="1164" t="s">
        <v>2357</v>
      </c>
      <c r="F88" s="1165">
        <v>46260</v>
      </c>
      <c r="G88" s="1165">
        <v>46260</v>
      </c>
    </row>
    <row r="89" spans="1:7">
      <c r="A89" s="1162">
        <v>88</v>
      </c>
      <c r="B89" s="1162">
        <v>38320</v>
      </c>
      <c r="C89" s="1163" t="s">
        <v>2525</v>
      </c>
      <c r="D89" s="1163" t="s">
        <v>2526</v>
      </c>
      <c r="E89" s="1164" t="s">
        <v>2357</v>
      </c>
      <c r="F89" s="1165">
        <v>46321</v>
      </c>
      <c r="G89" s="1165">
        <v>46321</v>
      </c>
    </row>
    <row r="90" spans="1:7">
      <c r="A90" s="1162">
        <v>89</v>
      </c>
      <c r="B90" s="1162">
        <v>38359</v>
      </c>
      <c r="C90" s="1163" t="s">
        <v>2527</v>
      </c>
      <c r="D90" s="1163" t="s">
        <v>2528</v>
      </c>
      <c r="E90" s="1164" t="s">
        <v>2357</v>
      </c>
      <c r="F90" s="1165">
        <v>46351</v>
      </c>
      <c r="G90" s="1165">
        <v>46351</v>
      </c>
    </row>
    <row r="91" spans="1:7">
      <c r="A91" s="1162">
        <v>90</v>
      </c>
      <c r="B91" s="1162">
        <v>38321</v>
      </c>
      <c r="C91" s="1163" t="s">
        <v>2529</v>
      </c>
      <c r="D91" s="1163" t="s">
        <v>2530</v>
      </c>
      <c r="E91" s="1164" t="s">
        <v>2357</v>
      </c>
      <c r="F91" s="1165">
        <v>46564</v>
      </c>
      <c r="G91" s="1165">
        <v>46564</v>
      </c>
    </row>
    <row r="92" spans="1:7">
      <c r="A92" s="1162">
        <v>91</v>
      </c>
      <c r="B92" s="1162">
        <v>38322</v>
      </c>
      <c r="C92" s="1163" t="s">
        <v>2531</v>
      </c>
      <c r="D92" s="1163" t="s">
        <v>2532</v>
      </c>
      <c r="E92" s="1164" t="s">
        <v>2357</v>
      </c>
      <c r="F92" s="1165">
        <v>46578</v>
      </c>
      <c r="G92" s="1165">
        <v>46578</v>
      </c>
    </row>
    <row r="93" spans="1:7">
      <c r="A93" s="1158">
        <v>92</v>
      </c>
      <c r="B93" s="1158">
        <v>25358</v>
      </c>
      <c r="C93" s="1159" t="s">
        <v>2533</v>
      </c>
      <c r="D93" s="1159" t="s">
        <v>2534</v>
      </c>
      <c r="E93" s="1160" t="s">
        <v>2535</v>
      </c>
      <c r="F93" s="1161">
        <v>42732</v>
      </c>
      <c r="G93" s="1161">
        <v>46537</v>
      </c>
    </row>
    <row r="94" spans="1:7">
      <c r="A94" s="1158">
        <v>93</v>
      </c>
      <c r="B94" s="1158">
        <v>25359</v>
      </c>
      <c r="C94" s="1159" t="s">
        <v>2536</v>
      </c>
      <c r="D94" s="1159" t="s">
        <v>2537</v>
      </c>
      <c r="E94" s="1160" t="s">
        <v>2538</v>
      </c>
      <c r="F94" s="1161">
        <v>42732</v>
      </c>
      <c r="G94" s="1161">
        <v>43735</v>
      </c>
    </row>
    <row r="95" spans="1:7">
      <c r="A95" s="1158">
        <v>94</v>
      </c>
      <c r="B95" s="1158">
        <v>25360</v>
      </c>
      <c r="C95" s="1159" t="s">
        <v>2539</v>
      </c>
      <c r="D95" s="1159" t="s">
        <v>2540</v>
      </c>
      <c r="E95" s="1160" t="s">
        <v>2538</v>
      </c>
      <c r="F95" s="1161">
        <v>42732</v>
      </c>
      <c r="G95" s="1161">
        <v>43735</v>
      </c>
    </row>
    <row r="96" spans="1:7" ht="25.5">
      <c r="A96" s="1162">
        <v>95</v>
      </c>
      <c r="B96" s="1162">
        <v>264</v>
      </c>
      <c r="C96" s="1163" t="s">
        <v>2541</v>
      </c>
      <c r="D96" s="1163" t="s">
        <v>2542</v>
      </c>
      <c r="E96" s="1164" t="s">
        <v>2357</v>
      </c>
      <c r="F96" s="1165">
        <v>42732</v>
      </c>
      <c r="G96" s="1165">
        <v>42732</v>
      </c>
    </row>
    <row r="97" spans="1:7" ht="25.5">
      <c r="A97" s="1162">
        <v>96</v>
      </c>
      <c r="B97" s="1162">
        <v>9987</v>
      </c>
      <c r="C97" s="1163" t="s">
        <v>2543</v>
      </c>
      <c r="D97" s="1163" t="s">
        <v>2544</v>
      </c>
      <c r="E97" s="1164" t="s">
        <v>2538</v>
      </c>
      <c r="F97" s="1165">
        <v>42732</v>
      </c>
      <c r="G97" s="1165">
        <v>43735</v>
      </c>
    </row>
    <row r="98" spans="1:7" ht="25.5">
      <c r="A98" s="1162">
        <v>97</v>
      </c>
      <c r="B98" s="1162">
        <v>10732</v>
      </c>
      <c r="C98" s="1163" t="s">
        <v>2545</v>
      </c>
      <c r="D98" s="1163" t="s">
        <v>2546</v>
      </c>
      <c r="E98" s="1164" t="s">
        <v>2538</v>
      </c>
      <c r="F98" s="1165">
        <v>42732</v>
      </c>
      <c r="G98" s="1165">
        <v>43735</v>
      </c>
    </row>
    <row r="99" spans="1:7">
      <c r="A99" s="1158">
        <v>412</v>
      </c>
      <c r="B99" s="1158">
        <v>5</v>
      </c>
      <c r="C99" s="1159" t="s">
        <v>2547</v>
      </c>
      <c r="D99" s="1159" t="s">
        <v>2548</v>
      </c>
      <c r="E99" s="1160" t="s">
        <v>2549</v>
      </c>
      <c r="F99" s="1161">
        <v>42883</v>
      </c>
      <c r="G99" s="1161">
        <v>45070</v>
      </c>
    </row>
    <row r="100" spans="1:7">
      <c r="A100" s="1162">
        <v>413</v>
      </c>
      <c r="B100" s="1162">
        <v>249</v>
      </c>
      <c r="C100" s="1163" t="s">
        <v>2550</v>
      </c>
      <c r="D100" s="1163" t="s">
        <v>2551</v>
      </c>
      <c r="E100" s="1164" t="s">
        <v>2357</v>
      </c>
      <c r="F100" s="1165">
        <v>42883</v>
      </c>
      <c r="G100" s="1165">
        <v>42883</v>
      </c>
    </row>
    <row r="101" spans="1:7">
      <c r="A101" s="1158">
        <v>414</v>
      </c>
      <c r="B101" s="1158">
        <v>6005</v>
      </c>
      <c r="C101" s="1159" t="s">
        <v>2552</v>
      </c>
      <c r="D101" s="1159" t="s">
        <v>2553</v>
      </c>
      <c r="E101" s="1160" t="s">
        <v>2549</v>
      </c>
      <c r="F101" s="1161">
        <v>42883</v>
      </c>
      <c r="G101" s="1161">
        <v>45070</v>
      </c>
    </row>
    <row r="102" spans="1:7" ht="25.5">
      <c r="A102" s="1162">
        <v>415</v>
      </c>
      <c r="B102" s="1162">
        <v>6138</v>
      </c>
      <c r="C102" s="1163" t="s">
        <v>2554</v>
      </c>
      <c r="D102" s="1163" t="s">
        <v>2555</v>
      </c>
      <c r="E102" s="1164" t="s">
        <v>2357</v>
      </c>
      <c r="F102" s="1165">
        <v>42883</v>
      </c>
      <c r="G102" s="1165">
        <v>42883</v>
      </c>
    </row>
    <row r="103" spans="1:7" ht="25.5">
      <c r="A103" s="1162">
        <v>416</v>
      </c>
      <c r="B103" s="1162">
        <v>6150</v>
      </c>
      <c r="C103" s="1163" t="s">
        <v>2556</v>
      </c>
      <c r="D103" s="1163" t="s">
        <v>2557</v>
      </c>
      <c r="E103" s="1164" t="s">
        <v>2357</v>
      </c>
      <c r="F103" s="1165">
        <v>42883</v>
      </c>
      <c r="G103" s="1165">
        <v>42883</v>
      </c>
    </row>
    <row r="104" spans="1:7" ht="25.5">
      <c r="A104" s="1158">
        <v>417</v>
      </c>
      <c r="B104" s="1158">
        <v>6007</v>
      </c>
      <c r="C104" s="1159" t="s">
        <v>2558</v>
      </c>
      <c r="D104" s="1159" t="s">
        <v>2559</v>
      </c>
      <c r="E104" s="1160" t="s">
        <v>2560</v>
      </c>
      <c r="F104" s="1161">
        <v>42893</v>
      </c>
      <c r="G104" s="1161">
        <v>43002</v>
      </c>
    </row>
    <row r="105" spans="1:7">
      <c r="A105" s="1162">
        <v>418</v>
      </c>
      <c r="B105" s="1162">
        <v>8798</v>
      </c>
      <c r="C105" s="1163" t="s">
        <v>2561</v>
      </c>
      <c r="D105" s="1163" t="s">
        <v>2562</v>
      </c>
      <c r="E105" s="1164" t="s">
        <v>2563</v>
      </c>
      <c r="F105" s="1165">
        <v>42893</v>
      </c>
      <c r="G105" s="1165">
        <v>42906</v>
      </c>
    </row>
    <row r="106" spans="1:7">
      <c r="A106" s="1158">
        <v>419</v>
      </c>
      <c r="B106" s="1158">
        <v>8799</v>
      </c>
      <c r="C106" s="1159" t="s">
        <v>2564</v>
      </c>
      <c r="D106" s="1159" t="s">
        <v>2565</v>
      </c>
      <c r="E106" s="1160" t="s">
        <v>2566</v>
      </c>
      <c r="F106" s="1161">
        <v>42907</v>
      </c>
      <c r="G106" s="1161">
        <v>42911</v>
      </c>
    </row>
    <row r="107" spans="1:7" ht="25.5">
      <c r="A107" s="1162">
        <v>420</v>
      </c>
      <c r="B107" s="1162">
        <v>8800</v>
      </c>
      <c r="C107" s="1163" t="s">
        <v>2567</v>
      </c>
      <c r="D107" s="1163" t="s">
        <v>2568</v>
      </c>
      <c r="E107" s="1164" t="s">
        <v>2569</v>
      </c>
      <c r="F107" s="1165">
        <v>42907</v>
      </c>
      <c r="G107" s="1165">
        <v>42910</v>
      </c>
    </row>
    <row r="108" spans="1:7" ht="25.5">
      <c r="A108" s="1162">
        <v>421</v>
      </c>
      <c r="B108" s="1162">
        <v>8801</v>
      </c>
      <c r="C108" s="1163" t="s">
        <v>2570</v>
      </c>
      <c r="D108" s="1163" t="s">
        <v>2571</v>
      </c>
      <c r="E108" s="1164" t="s">
        <v>2569</v>
      </c>
      <c r="F108" s="1165">
        <v>42907</v>
      </c>
      <c r="G108" s="1165">
        <v>42910</v>
      </c>
    </row>
    <row r="109" spans="1:7" ht="25.5">
      <c r="A109" s="1162">
        <v>422</v>
      </c>
      <c r="B109" s="1162">
        <v>8802</v>
      </c>
      <c r="C109" s="1163" t="s">
        <v>2572</v>
      </c>
      <c r="D109" s="1163" t="s">
        <v>2573</v>
      </c>
      <c r="E109" s="1164" t="s">
        <v>2574</v>
      </c>
      <c r="F109" s="1165">
        <v>42907</v>
      </c>
      <c r="G109" s="1165">
        <v>42907</v>
      </c>
    </row>
    <row r="110" spans="1:7" ht="25.5">
      <c r="A110" s="1162">
        <v>423</v>
      </c>
      <c r="B110" s="1162">
        <v>8803</v>
      </c>
      <c r="C110" s="1163" t="s">
        <v>2575</v>
      </c>
      <c r="D110" s="1163" t="s">
        <v>2576</v>
      </c>
      <c r="E110" s="1164" t="s">
        <v>2569</v>
      </c>
      <c r="F110" s="1165">
        <v>42907</v>
      </c>
      <c r="G110" s="1165">
        <v>42910</v>
      </c>
    </row>
    <row r="111" spans="1:7" ht="25.5">
      <c r="A111" s="1162">
        <v>424</v>
      </c>
      <c r="B111" s="1162">
        <v>8804</v>
      </c>
      <c r="C111" s="1163" t="s">
        <v>2577</v>
      </c>
      <c r="D111" s="1163" t="s">
        <v>2578</v>
      </c>
      <c r="E111" s="1164" t="s">
        <v>2569</v>
      </c>
      <c r="F111" s="1165">
        <v>42907</v>
      </c>
      <c r="G111" s="1165">
        <v>42910</v>
      </c>
    </row>
    <row r="112" spans="1:7" ht="25.5">
      <c r="A112" s="1162">
        <v>425</v>
      </c>
      <c r="B112" s="1162">
        <v>8805</v>
      </c>
      <c r="C112" s="1163" t="s">
        <v>2579</v>
      </c>
      <c r="D112" s="1163" t="s">
        <v>2580</v>
      </c>
      <c r="E112" s="1164" t="s">
        <v>2574</v>
      </c>
      <c r="F112" s="1165">
        <v>42907</v>
      </c>
      <c r="G112" s="1165">
        <v>42907</v>
      </c>
    </row>
    <row r="113" spans="1:7" ht="25.5">
      <c r="A113" s="1162">
        <v>426</v>
      </c>
      <c r="B113" s="1162">
        <v>8806</v>
      </c>
      <c r="C113" s="1163" t="s">
        <v>2581</v>
      </c>
      <c r="D113" s="1163" t="s">
        <v>2582</v>
      </c>
      <c r="E113" s="1164" t="s">
        <v>2566</v>
      </c>
      <c r="F113" s="1165">
        <v>42907</v>
      </c>
      <c r="G113" s="1165">
        <v>42911</v>
      </c>
    </row>
    <row r="114" spans="1:7">
      <c r="A114" s="1158">
        <v>427</v>
      </c>
      <c r="B114" s="1158">
        <v>8807</v>
      </c>
      <c r="C114" s="1159" t="s">
        <v>2583</v>
      </c>
      <c r="D114" s="1159" t="s">
        <v>2584</v>
      </c>
      <c r="E114" s="1160" t="s">
        <v>2585</v>
      </c>
      <c r="F114" s="1161">
        <v>42907</v>
      </c>
      <c r="G114" s="1161">
        <v>42926</v>
      </c>
    </row>
    <row r="115" spans="1:7" ht="25.5">
      <c r="A115" s="1162">
        <v>428</v>
      </c>
      <c r="B115" s="1162">
        <v>8808</v>
      </c>
      <c r="C115" s="1163" t="s">
        <v>2586</v>
      </c>
      <c r="D115" s="1163" t="s">
        <v>2587</v>
      </c>
      <c r="E115" s="1164" t="s">
        <v>2588</v>
      </c>
      <c r="F115" s="1165">
        <v>42907</v>
      </c>
      <c r="G115" s="1165">
        <v>42921</v>
      </c>
    </row>
    <row r="116" spans="1:7" ht="25.5">
      <c r="A116" s="1162">
        <v>429</v>
      </c>
      <c r="B116" s="1162">
        <v>8809</v>
      </c>
      <c r="C116" s="1163" t="s">
        <v>2589</v>
      </c>
      <c r="D116" s="1163" t="s">
        <v>2590</v>
      </c>
      <c r="E116" s="1164" t="s">
        <v>2588</v>
      </c>
      <c r="F116" s="1165">
        <v>42907</v>
      </c>
      <c r="G116" s="1165">
        <v>42921</v>
      </c>
    </row>
    <row r="117" spans="1:7" ht="25.5">
      <c r="A117" s="1162">
        <v>430</v>
      </c>
      <c r="B117" s="1162">
        <v>8810</v>
      </c>
      <c r="C117" s="1163" t="s">
        <v>2591</v>
      </c>
      <c r="D117" s="1163" t="s">
        <v>2592</v>
      </c>
      <c r="E117" s="1164" t="s">
        <v>2569</v>
      </c>
      <c r="F117" s="1165">
        <v>42911</v>
      </c>
      <c r="G117" s="1165">
        <v>42914</v>
      </c>
    </row>
    <row r="118" spans="1:7" ht="25.5">
      <c r="A118" s="1162">
        <v>431</v>
      </c>
      <c r="B118" s="1162">
        <v>8811</v>
      </c>
      <c r="C118" s="1163" t="s">
        <v>2593</v>
      </c>
      <c r="D118" s="1163" t="s">
        <v>2594</v>
      </c>
      <c r="E118" s="1164" t="s">
        <v>2569</v>
      </c>
      <c r="F118" s="1165">
        <v>42911</v>
      </c>
      <c r="G118" s="1165">
        <v>42914</v>
      </c>
    </row>
    <row r="119" spans="1:7" ht="25.5">
      <c r="A119" s="1162">
        <v>432</v>
      </c>
      <c r="B119" s="1162">
        <v>8812</v>
      </c>
      <c r="C119" s="1163" t="s">
        <v>2595</v>
      </c>
      <c r="D119" s="1163" t="s">
        <v>2596</v>
      </c>
      <c r="E119" s="1164" t="s">
        <v>2597</v>
      </c>
      <c r="F119" s="1165">
        <v>42911</v>
      </c>
      <c r="G119" s="1165">
        <v>42912</v>
      </c>
    </row>
    <row r="120" spans="1:7" ht="25.5">
      <c r="A120" s="1162">
        <v>433</v>
      </c>
      <c r="B120" s="1162">
        <v>8813</v>
      </c>
      <c r="C120" s="1163" t="s">
        <v>2598</v>
      </c>
      <c r="D120" s="1163" t="s">
        <v>2599</v>
      </c>
      <c r="E120" s="1164" t="s">
        <v>2597</v>
      </c>
      <c r="F120" s="1165">
        <v>42911</v>
      </c>
      <c r="G120" s="1165">
        <v>42912</v>
      </c>
    </row>
    <row r="121" spans="1:7" ht="25.5">
      <c r="A121" s="1162">
        <v>434</v>
      </c>
      <c r="B121" s="1162">
        <v>8814</v>
      </c>
      <c r="C121" s="1163" t="s">
        <v>2600</v>
      </c>
      <c r="D121" s="1163" t="s">
        <v>2601</v>
      </c>
      <c r="E121" s="1164" t="s">
        <v>2602</v>
      </c>
      <c r="F121" s="1165">
        <v>42913</v>
      </c>
      <c r="G121" s="1165">
        <v>42915</v>
      </c>
    </row>
    <row r="122" spans="1:7" ht="25.5">
      <c r="A122" s="1162">
        <v>435</v>
      </c>
      <c r="B122" s="1162">
        <v>8815</v>
      </c>
      <c r="C122" s="1163" t="s">
        <v>2603</v>
      </c>
      <c r="D122" s="1163" t="s">
        <v>2604</v>
      </c>
      <c r="E122" s="1164" t="s">
        <v>2574</v>
      </c>
      <c r="F122" s="1165">
        <v>42913</v>
      </c>
      <c r="G122" s="1165">
        <v>42913</v>
      </c>
    </row>
    <row r="123" spans="1:7" ht="25.5">
      <c r="A123" s="1162">
        <v>436</v>
      </c>
      <c r="B123" s="1162">
        <v>8816</v>
      </c>
      <c r="C123" s="1163" t="s">
        <v>2605</v>
      </c>
      <c r="D123" s="1163" t="s">
        <v>2606</v>
      </c>
      <c r="E123" s="1164" t="s">
        <v>2597</v>
      </c>
      <c r="F123" s="1165">
        <v>42914</v>
      </c>
      <c r="G123" s="1165">
        <v>42915</v>
      </c>
    </row>
    <row r="124" spans="1:7" ht="25.5">
      <c r="A124" s="1162">
        <v>437</v>
      </c>
      <c r="B124" s="1162">
        <v>8817</v>
      </c>
      <c r="C124" s="1163" t="s">
        <v>2607</v>
      </c>
      <c r="D124" s="1163" t="s">
        <v>2608</v>
      </c>
      <c r="E124" s="1164" t="s">
        <v>2597</v>
      </c>
      <c r="F124" s="1165">
        <v>42914</v>
      </c>
      <c r="G124" s="1165">
        <v>42915</v>
      </c>
    </row>
    <row r="125" spans="1:7" ht="25.5">
      <c r="A125" s="1162">
        <v>438</v>
      </c>
      <c r="B125" s="1162">
        <v>8818</v>
      </c>
      <c r="C125" s="1163" t="s">
        <v>2609</v>
      </c>
      <c r="D125" s="1163" t="s">
        <v>2610</v>
      </c>
      <c r="E125" s="1164" t="s">
        <v>2574</v>
      </c>
      <c r="F125" s="1165">
        <v>42916</v>
      </c>
      <c r="G125" s="1165">
        <v>42916</v>
      </c>
    </row>
    <row r="126" spans="1:7" ht="25.5">
      <c r="A126" s="1162">
        <v>439</v>
      </c>
      <c r="B126" s="1162">
        <v>8819</v>
      </c>
      <c r="C126" s="1163" t="s">
        <v>2611</v>
      </c>
      <c r="D126" s="1163" t="s">
        <v>2612</v>
      </c>
      <c r="E126" s="1164" t="s">
        <v>2574</v>
      </c>
      <c r="F126" s="1165">
        <v>42916</v>
      </c>
      <c r="G126" s="1165">
        <v>42916</v>
      </c>
    </row>
    <row r="127" spans="1:7" ht="25.5">
      <c r="A127" s="1162">
        <v>440</v>
      </c>
      <c r="B127" s="1162">
        <v>8820</v>
      </c>
      <c r="C127" s="1163" t="s">
        <v>2613</v>
      </c>
      <c r="D127" s="1163" t="s">
        <v>2614</v>
      </c>
      <c r="E127" s="1164" t="s">
        <v>2574</v>
      </c>
      <c r="F127" s="1165">
        <v>42916</v>
      </c>
      <c r="G127" s="1165">
        <v>42916</v>
      </c>
    </row>
    <row r="128" spans="1:7" ht="25.5">
      <c r="A128" s="1162">
        <v>441</v>
      </c>
      <c r="B128" s="1162">
        <v>8821</v>
      </c>
      <c r="C128" s="1163" t="s">
        <v>2615</v>
      </c>
      <c r="D128" s="1163" t="s">
        <v>2616</v>
      </c>
      <c r="E128" s="1164" t="s">
        <v>2574</v>
      </c>
      <c r="F128" s="1165">
        <v>42917</v>
      </c>
      <c r="G128" s="1165">
        <v>42917</v>
      </c>
    </row>
    <row r="129" spans="1:7" ht="25.5">
      <c r="A129" s="1162">
        <v>442</v>
      </c>
      <c r="B129" s="1162">
        <v>8822</v>
      </c>
      <c r="C129" s="1163" t="s">
        <v>2617</v>
      </c>
      <c r="D129" s="1163" t="s">
        <v>2618</v>
      </c>
      <c r="E129" s="1164" t="s">
        <v>2574</v>
      </c>
      <c r="F129" s="1165">
        <v>42917</v>
      </c>
      <c r="G129" s="1165">
        <v>42917</v>
      </c>
    </row>
    <row r="130" spans="1:7" ht="25.5">
      <c r="A130" s="1162">
        <v>443</v>
      </c>
      <c r="B130" s="1162">
        <v>8823</v>
      </c>
      <c r="C130" s="1163" t="s">
        <v>2619</v>
      </c>
      <c r="D130" s="1163" t="s">
        <v>2620</v>
      </c>
      <c r="E130" s="1164" t="s">
        <v>2621</v>
      </c>
      <c r="F130" s="1165">
        <v>42917</v>
      </c>
      <c r="G130" s="1165">
        <v>42926</v>
      </c>
    </row>
    <row r="131" spans="1:7">
      <c r="A131" s="1158">
        <v>444</v>
      </c>
      <c r="B131" s="1158">
        <v>8824</v>
      </c>
      <c r="C131" s="1159" t="s">
        <v>2622</v>
      </c>
      <c r="D131" s="1159" t="s">
        <v>2623</v>
      </c>
      <c r="E131" s="1160" t="s">
        <v>2569</v>
      </c>
      <c r="F131" s="1161">
        <v>42917</v>
      </c>
      <c r="G131" s="1161">
        <v>42920</v>
      </c>
    </row>
    <row r="132" spans="1:7" ht="38.25">
      <c r="A132" s="1162">
        <v>445</v>
      </c>
      <c r="B132" s="1162">
        <v>8825</v>
      </c>
      <c r="C132" s="1163" t="s">
        <v>2624</v>
      </c>
      <c r="D132" s="1163" t="s">
        <v>2625</v>
      </c>
      <c r="E132" s="1164" t="s">
        <v>2569</v>
      </c>
      <c r="F132" s="1165">
        <v>42917</v>
      </c>
      <c r="G132" s="1165">
        <v>42920</v>
      </c>
    </row>
    <row r="133" spans="1:7">
      <c r="A133" s="1158">
        <v>446</v>
      </c>
      <c r="B133" s="1158">
        <v>8826</v>
      </c>
      <c r="C133" s="1159" t="s">
        <v>2626</v>
      </c>
      <c r="D133" s="1159" t="s">
        <v>2627</v>
      </c>
      <c r="E133" s="1160" t="s">
        <v>2628</v>
      </c>
      <c r="F133" s="1161">
        <v>42922</v>
      </c>
      <c r="G133" s="1161">
        <v>42932</v>
      </c>
    </row>
    <row r="134" spans="1:7" ht="25.5">
      <c r="A134" s="1162">
        <v>447</v>
      </c>
      <c r="B134" s="1162">
        <v>8827</v>
      </c>
      <c r="C134" s="1163" t="s">
        <v>2629</v>
      </c>
      <c r="D134" s="1163" t="s">
        <v>2630</v>
      </c>
      <c r="E134" s="1164" t="s">
        <v>2597</v>
      </c>
      <c r="F134" s="1165">
        <v>42922</v>
      </c>
      <c r="G134" s="1165">
        <v>42923</v>
      </c>
    </row>
    <row r="135" spans="1:7" ht="25.5">
      <c r="A135" s="1162">
        <v>448</v>
      </c>
      <c r="B135" s="1162">
        <v>8828</v>
      </c>
      <c r="C135" s="1163" t="s">
        <v>2631</v>
      </c>
      <c r="D135" s="1163" t="s">
        <v>2632</v>
      </c>
      <c r="E135" s="1164" t="s">
        <v>2597</v>
      </c>
      <c r="F135" s="1165">
        <v>42922</v>
      </c>
      <c r="G135" s="1165">
        <v>42923</v>
      </c>
    </row>
    <row r="136" spans="1:7" ht="25.5">
      <c r="A136" s="1162">
        <v>449</v>
      </c>
      <c r="B136" s="1162">
        <v>8829</v>
      </c>
      <c r="C136" s="1163" t="s">
        <v>2633</v>
      </c>
      <c r="D136" s="1163" t="s">
        <v>2634</v>
      </c>
      <c r="E136" s="1164" t="s">
        <v>2597</v>
      </c>
      <c r="F136" s="1165">
        <v>42922</v>
      </c>
      <c r="G136" s="1165">
        <v>42923</v>
      </c>
    </row>
    <row r="137" spans="1:7" ht="25.5">
      <c r="A137" s="1162">
        <v>450</v>
      </c>
      <c r="B137" s="1162">
        <v>8830</v>
      </c>
      <c r="C137" s="1163" t="s">
        <v>2635</v>
      </c>
      <c r="D137" s="1163" t="s">
        <v>2636</v>
      </c>
      <c r="E137" s="1164" t="s">
        <v>2597</v>
      </c>
      <c r="F137" s="1165">
        <v>42922</v>
      </c>
      <c r="G137" s="1165">
        <v>42923</v>
      </c>
    </row>
    <row r="138" spans="1:7" ht="25.5">
      <c r="A138" s="1162">
        <v>451</v>
      </c>
      <c r="B138" s="1162">
        <v>8831</v>
      </c>
      <c r="C138" s="1163" t="s">
        <v>2637</v>
      </c>
      <c r="D138" s="1163" t="s">
        <v>2638</v>
      </c>
      <c r="E138" s="1164" t="s">
        <v>2597</v>
      </c>
      <c r="F138" s="1165">
        <v>42924</v>
      </c>
      <c r="G138" s="1165">
        <v>42925</v>
      </c>
    </row>
    <row r="139" spans="1:7" ht="25.5">
      <c r="A139" s="1162">
        <v>452</v>
      </c>
      <c r="B139" s="1162">
        <v>8832</v>
      </c>
      <c r="C139" s="1163" t="s">
        <v>2639</v>
      </c>
      <c r="D139" s="1163" t="s">
        <v>2640</v>
      </c>
      <c r="E139" s="1164" t="s">
        <v>2569</v>
      </c>
      <c r="F139" s="1165">
        <v>42924</v>
      </c>
      <c r="G139" s="1165">
        <v>42927</v>
      </c>
    </row>
    <row r="140" spans="1:7" ht="25.5">
      <c r="A140" s="1162">
        <v>453</v>
      </c>
      <c r="B140" s="1162">
        <v>8833</v>
      </c>
      <c r="C140" s="1163" t="s">
        <v>2641</v>
      </c>
      <c r="D140" s="1163" t="s">
        <v>2642</v>
      </c>
      <c r="E140" s="1164" t="s">
        <v>2602</v>
      </c>
      <c r="F140" s="1165">
        <v>42924</v>
      </c>
      <c r="G140" s="1165">
        <v>42926</v>
      </c>
    </row>
    <row r="141" spans="1:7" ht="25.5">
      <c r="A141" s="1162">
        <v>454</v>
      </c>
      <c r="B141" s="1162">
        <v>8834</v>
      </c>
      <c r="C141" s="1163" t="s">
        <v>2643</v>
      </c>
      <c r="D141" s="1163" t="s">
        <v>2644</v>
      </c>
      <c r="E141" s="1164" t="s">
        <v>2597</v>
      </c>
      <c r="F141" s="1165">
        <v>42924</v>
      </c>
      <c r="G141" s="1165">
        <v>42925</v>
      </c>
    </row>
    <row r="142" spans="1:7" ht="25.5">
      <c r="A142" s="1162">
        <v>455</v>
      </c>
      <c r="B142" s="1162">
        <v>8835</v>
      </c>
      <c r="C142" s="1163" t="s">
        <v>2645</v>
      </c>
      <c r="D142" s="1163" t="s">
        <v>2646</v>
      </c>
      <c r="E142" s="1164" t="s">
        <v>2566</v>
      </c>
      <c r="F142" s="1165">
        <v>42926</v>
      </c>
      <c r="G142" s="1165">
        <v>42930</v>
      </c>
    </row>
    <row r="143" spans="1:7" ht="25.5">
      <c r="A143" s="1162">
        <v>456</v>
      </c>
      <c r="B143" s="1162">
        <v>8836</v>
      </c>
      <c r="C143" s="1163" t="s">
        <v>2647</v>
      </c>
      <c r="D143" s="1163" t="s">
        <v>2648</v>
      </c>
      <c r="E143" s="1164" t="s">
        <v>2574</v>
      </c>
      <c r="F143" s="1165">
        <v>42926</v>
      </c>
      <c r="G143" s="1165">
        <v>42926</v>
      </c>
    </row>
    <row r="144" spans="1:7" ht="25.5">
      <c r="A144" s="1162">
        <v>457</v>
      </c>
      <c r="B144" s="1162">
        <v>8837</v>
      </c>
      <c r="C144" s="1163" t="s">
        <v>2649</v>
      </c>
      <c r="D144" s="1163" t="s">
        <v>2650</v>
      </c>
      <c r="E144" s="1164" t="s">
        <v>2597</v>
      </c>
      <c r="F144" s="1165">
        <v>42926</v>
      </c>
      <c r="G144" s="1165">
        <v>42927</v>
      </c>
    </row>
    <row r="145" spans="1:7" ht="25.5">
      <c r="A145" s="1162">
        <v>458</v>
      </c>
      <c r="B145" s="1162">
        <v>8838</v>
      </c>
      <c r="C145" s="1163" t="s">
        <v>2651</v>
      </c>
      <c r="D145" s="1163" t="s">
        <v>2652</v>
      </c>
      <c r="E145" s="1164" t="s">
        <v>2574</v>
      </c>
      <c r="F145" s="1165">
        <v>42927</v>
      </c>
      <c r="G145" s="1165">
        <v>42927</v>
      </c>
    </row>
    <row r="146" spans="1:7" ht="25.5">
      <c r="A146" s="1162">
        <v>459</v>
      </c>
      <c r="B146" s="1162">
        <v>8839</v>
      </c>
      <c r="C146" s="1163" t="s">
        <v>2653</v>
      </c>
      <c r="D146" s="1163" t="s">
        <v>2654</v>
      </c>
      <c r="E146" s="1164" t="s">
        <v>2597</v>
      </c>
      <c r="F146" s="1165">
        <v>42927</v>
      </c>
      <c r="G146" s="1165">
        <v>42928</v>
      </c>
    </row>
    <row r="147" spans="1:7" ht="25.5">
      <c r="A147" s="1162">
        <v>460</v>
      </c>
      <c r="B147" s="1162">
        <v>8840</v>
      </c>
      <c r="C147" s="1163" t="s">
        <v>2655</v>
      </c>
      <c r="D147" s="1163" t="s">
        <v>2656</v>
      </c>
      <c r="E147" s="1164" t="s">
        <v>2602</v>
      </c>
      <c r="F147" s="1165">
        <v>42927</v>
      </c>
      <c r="G147" s="1165">
        <v>42929</v>
      </c>
    </row>
    <row r="148" spans="1:7" ht="25.5">
      <c r="A148" s="1162">
        <v>461</v>
      </c>
      <c r="B148" s="1162">
        <v>8841</v>
      </c>
      <c r="C148" s="1163" t="s">
        <v>2657</v>
      </c>
      <c r="D148" s="1163" t="s">
        <v>2658</v>
      </c>
      <c r="E148" s="1164" t="s">
        <v>2569</v>
      </c>
      <c r="F148" s="1165">
        <v>42927</v>
      </c>
      <c r="G148" s="1165">
        <v>42930</v>
      </c>
    </row>
    <row r="149" spans="1:7" ht="25.5">
      <c r="A149" s="1162">
        <v>462</v>
      </c>
      <c r="B149" s="1162">
        <v>8842</v>
      </c>
      <c r="C149" s="1163" t="s">
        <v>2659</v>
      </c>
      <c r="D149" s="1163" t="s">
        <v>2660</v>
      </c>
      <c r="E149" s="1164" t="s">
        <v>2574</v>
      </c>
      <c r="F149" s="1165">
        <v>42931</v>
      </c>
      <c r="G149" s="1165">
        <v>42931</v>
      </c>
    </row>
    <row r="150" spans="1:7" ht="25.5">
      <c r="A150" s="1162">
        <v>463</v>
      </c>
      <c r="B150" s="1162">
        <v>8843</v>
      </c>
      <c r="C150" s="1163" t="s">
        <v>2661</v>
      </c>
      <c r="D150" s="1163" t="s">
        <v>2662</v>
      </c>
      <c r="E150" s="1164" t="s">
        <v>2574</v>
      </c>
      <c r="F150" s="1165">
        <v>42931</v>
      </c>
      <c r="G150" s="1165">
        <v>42931</v>
      </c>
    </row>
    <row r="151" spans="1:7" ht="25.5">
      <c r="A151" s="1162">
        <v>464</v>
      </c>
      <c r="B151" s="1162">
        <v>8844</v>
      </c>
      <c r="C151" s="1163" t="s">
        <v>2663</v>
      </c>
      <c r="D151" s="1163" t="s">
        <v>2664</v>
      </c>
      <c r="E151" s="1164" t="s">
        <v>2357</v>
      </c>
      <c r="F151" s="1165">
        <v>42931</v>
      </c>
      <c r="G151" s="1165">
        <v>42931</v>
      </c>
    </row>
    <row r="152" spans="1:7" ht="25.5">
      <c r="A152" s="1162">
        <v>465</v>
      </c>
      <c r="B152" s="1162">
        <v>8845</v>
      </c>
      <c r="C152" s="1163" t="s">
        <v>2665</v>
      </c>
      <c r="D152" s="1163" t="s">
        <v>2666</v>
      </c>
      <c r="E152" s="1164" t="s">
        <v>2597</v>
      </c>
      <c r="F152" s="1165">
        <v>42931</v>
      </c>
      <c r="G152" s="1165">
        <v>42932</v>
      </c>
    </row>
    <row r="153" spans="1:7">
      <c r="A153" s="1158">
        <v>466</v>
      </c>
      <c r="B153" s="1158">
        <v>8846</v>
      </c>
      <c r="C153" s="1159" t="s">
        <v>2667</v>
      </c>
      <c r="D153" s="1159" t="s">
        <v>2668</v>
      </c>
      <c r="E153" s="1160" t="s">
        <v>2588</v>
      </c>
      <c r="F153" s="1161">
        <v>42933</v>
      </c>
      <c r="G153" s="1161">
        <v>42947</v>
      </c>
    </row>
    <row r="154" spans="1:7" ht="25.5">
      <c r="A154" s="1162">
        <v>467</v>
      </c>
      <c r="B154" s="1162">
        <v>8847</v>
      </c>
      <c r="C154" s="1163" t="s">
        <v>2669</v>
      </c>
      <c r="D154" s="1163" t="s">
        <v>2670</v>
      </c>
      <c r="E154" s="1164" t="s">
        <v>2621</v>
      </c>
      <c r="F154" s="1165">
        <v>42933</v>
      </c>
      <c r="G154" s="1165">
        <v>42942</v>
      </c>
    </row>
    <row r="155" spans="1:7" ht="25.5">
      <c r="A155" s="1162">
        <v>468</v>
      </c>
      <c r="B155" s="1162">
        <v>8848</v>
      </c>
      <c r="C155" s="1163" t="s">
        <v>2671</v>
      </c>
      <c r="D155" s="1163" t="s">
        <v>2672</v>
      </c>
      <c r="E155" s="1164" t="s">
        <v>2621</v>
      </c>
      <c r="F155" s="1165">
        <v>42933</v>
      </c>
      <c r="G155" s="1165">
        <v>42942</v>
      </c>
    </row>
    <row r="156" spans="1:7" ht="25.5">
      <c r="A156" s="1162">
        <v>469</v>
      </c>
      <c r="B156" s="1162">
        <v>8849</v>
      </c>
      <c r="C156" s="1163" t="s">
        <v>2673</v>
      </c>
      <c r="D156" s="1163" t="s">
        <v>2674</v>
      </c>
      <c r="E156" s="1164" t="s">
        <v>2574</v>
      </c>
      <c r="F156" s="1165">
        <v>42933</v>
      </c>
      <c r="G156" s="1165">
        <v>42933</v>
      </c>
    </row>
    <row r="157" spans="1:7" ht="25.5">
      <c r="A157" s="1162">
        <v>470</v>
      </c>
      <c r="B157" s="1162">
        <v>8850</v>
      </c>
      <c r="C157" s="1163" t="s">
        <v>2675</v>
      </c>
      <c r="D157" s="1163" t="s">
        <v>2676</v>
      </c>
      <c r="E157" s="1164" t="s">
        <v>2588</v>
      </c>
      <c r="F157" s="1165">
        <v>42933</v>
      </c>
      <c r="G157" s="1165">
        <v>42947</v>
      </c>
    </row>
    <row r="158" spans="1:7">
      <c r="A158" s="1158">
        <v>471</v>
      </c>
      <c r="B158" s="1158">
        <v>8851</v>
      </c>
      <c r="C158" s="1159" t="s">
        <v>2677</v>
      </c>
      <c r="D158" s="1159" t="s">
        <v>2678</v>
      </c>
      <c r="E158" s="1160" t="s">
        <v>2597</v>
      </c>
      <c r="F158" s="1161">
        <v>42936</v>
      </c>
      <c r="G158" s="1161">
        <v>42937</v>
      </c>
    </row>
    <row r="159" spans="1:7" ht="38.25">
      <c r="A159" s="1162">
        <v>472</v>
      </c>
      <c r="B159" s="1162">
        <v>8852</v>
      </c>
      <c r="C159" s="1163" t="s">
        <v>2679</v>
      </c>
      <c r="D159" s="1163" t="s">
        <v>2680</v>
      </c>
      <c r="E159" s="1164" t="s">
        <v>2597</v>
      </c>
      <c r="F159" s="1165">
        <v>42936</v>
      </c>
      <c r="G159" s="1165">
        <v>42937</v>
      </c>
    </row>
    <row r="160" spans="1:7">
      <c r="A160" s="1158">
        <v>473</v>
      </c>
      <c r="B160" s="1158">
        <v>8853</v>
      </c>
      <c r="C160" s="1159" t="s">
        <v>2681</v>
      </c>
      <c r="D160" s="1159" t="s">
        <v>2682</v>
      </c>
      <c r="E160" s="1160" t="s">
        <v>2602</v>
      </c>
      <c r="F160" s="1161">
        <v>42936</v>
      </c>
      <c r="G160" s="1161">
        <v>42938</v>
      </c>
    </row>
    <row r="161" spans="1:7" ht="25.5">
      <c r="A161" s="1162">
        <v>474</v>
      </c>
      <c r="B161" s="1162">
        <v>8854</v>
      </c>
      <c r="C161" s="1163" t="s">
        <v>2683</v>
      </c>
      <c r="D161" s="1163" t="s">
        <v>2684</v>
      </c>
      <c r="E161" s="1164" t="s">
        <v>2597</v>
      </c>
      <c r="F161" s="1165">
        <v>42936</v>
      </c>
      <c r="G161" s="1165">
        <v>42937</v>
      </c>
    </row>
    <row r="162" spans="1:7" ht="25.5">
      <c r="A162" s="1162">
        <v>475</v>
      </c>
      <c r="B162" s="1162">
        <v>8855</v>
      </c>
      <c r="C162" s="1163" t="s">
        <v>2685</v>
      </c>
      <c r="D162" s="1163" t="s">
        <v>2686</v>
      </c>
      <c r="E162" s="1164" t="s">
        <v>2574</v>
      </c>
      <c r="F162" s="1165">
        <v>42936</v>
      </c>
      <c r="G162" s="1165">
        <v>42936</v>
      </c>
    </row>
    <row r="163" spans="1:7" ht="25.5">
      <c r="A163" s="1162">
        <v>476</v>
      </c>
      <c r="B163" s="1162">
        <v>8856</v>
      </c>
      <c r="C163" s="1163" t="s">
        <v>2687</v>
      </c>
      <c r="D163" s="1163" t="s">
        <v>2688</v>
      </c>
      <c r="E163" s="1164" t="s">
        <v>2574</v>
      </c>
      <c r="F163" s="1165">
        <v>42937</v>
      </c>
      <c r="G163" s="1165">
        <v>42937</v>
      </c>
    </row>
    <row r="164" spans="1:7" ht="25.5">
      <c r="A164" s="1162">
        <v>477</v>
      </c>
      <c r="B164" s="1162">
        <v>8857</v>
      </c>
      <c r="C164" s="1163" t="s">
        <v>2689</v>
      </c>
      <c r="D164" s="1163" t="s">
        <v>2690</v>
      </c>
      <c r="E164" s="1164" t="s">
        <v>2597</v>
      </c>
      <c r="F164" s="1165">
        <v>42937</v>
      </c>
      <c r="G164" s="1165">
        <v>42938</v>
      </c>
    </row>
    <row r="165" spans="1:7">
      <c r="A165" s="1158">
        <v>478</v>
      </c>
      <c r="B165" s="1158">
        <v>8858</v>
      </c>
      <c r="C165" s="1159" t="s">
        <v>2691</v>
      </c>
      <c r="D165" s="1159" t="s">
        <v>2692</v>
      </c>
      <c r="E165" s="1160" t="s">
        <v>2693</v>
      </c>
      <c r="F165" s="1161">
        <v>42907</v>
      </c>
      <c r="G165" s="1161">
        <v>42951</v>
      </c>
    </row>
    <row r="166" spans="1:7" ht="25.5">
      <c r="A166" s="1162">
        <v>479</v>
      </c>
      <c r="B166" s="1162">
        <v>8859</v>
      </c>
      <c r="C166" s="1163" t="s">
        <v>2694</v>
      </c>
      <c r="D166" s="1163" t="s">
        <v>2695</v>
      </c>
      <c r="E166" s="1164" t="s">
        <v>2696</v>
      </c>
      <c r="F166" s="1165">
        <v>42907</v>
      </c>
      <c r="G166" s="1165">
        <v>42914</v>
      </c>
    </row>
    <row r="167" spans="1:7" ht="25.5">
      <c r="A167" s="1162">
        <v>480</v>
      </c>
      <c r="B167" s="1162">
        <v>8860</v>
      </c>
      <c r="C167" s="1163" t="s">
        <v>2697</v>
      </c>
      <c r="D167" s="1163" t="s">
        <v>2698</v>
      </c>
      <c r="E167" s="1164" t="s">
        <v>2699</v>
      </c>
      <c r="F167" s="1165">
        <v>42907</v>
      </c>
      <c r="G167" s="1165">
        <v>42948</v>
      </c>
    </row>
    <row r="168" spans="1:7" ht="25.5">
      <c r="A168" s="1162">
        <v>481</v>
      </c>
      <c r="B168" s="1162">
        <v>8861</v>
      </c>
      <c r="C168" s="1163" t="s">
        <v>2700</v>
      </c>
      <c r="D168" s="1163" t="s">
        <v>2701</v>
      </c>
      <c r="E168" s="1164" t="s">
        <v>2702</v>
      </c>
      <c r="F168" s="1165">
        <v>42910</v>
      </c>
      <c r="G168" s="1165">
        <v>42916</v>
      </c>
    </row>
    <row r="169" spans="1:7" ht="38.25">
      <c r="A169" s="1162">
        <v>482</v>
      </c>
      <c r="B169" s="1162">
        <v>8862</v>
      </c>
      <c r="C169" s="1163" t="s">
        <v>2703</v>
      </c>
      <c r="D169" s="1163" t="s">
        <v>2704</v>
      </c>
      <c r="E169" s="1164" t="s">
        <v>2597</v>
      </c>
      <c r="F169" s="1165">
        <v>42910</v>
      </c>
      <c r="G169" s="1165">
        <v>42911</v>
      </c>
    </row>
    <row r="170" spans="1:7" ht="25.5">
      <c r="A170" s="1162">
        <v>483</v>
      </c>
      <c r="B170" s="1162">
        <v>8863</v>
      </c>
      <c r="C170" s="1163" t="s">
        <v>2705</v>
      </c>
      <c r="D170" s="1163" t="s">
        <v>2706</v>
      </c>
      <c r="E170" s="1164" t="s">
        <v>2574</v>
      </c>
      <c r="F170" s="1165">
        <v>42910</v>
      </c>
      <c r="G170" s="1165">
        <v>42910</v>
      </c>
    </row>
    <row r="171" spans="1:7" ht="25.5">
      <c r="A171" s="1162">
        <v>484</v>
      </c>
      <c r="B171" s="1162">
        <v>8864</v>
      </c>
      <c r="C171" s="1163" t="s">
        <v>2707</v>
      </c>
      <c r="D171" s="1163" t="s">
        <v>2708</v>
      </c>
      <c r="E171" s="1164" t="s">
        <v>2696</v>
      </c>
      <c r="F171" s="1165">
        <v>42912</v>
      </c>
      <c r="G171" s="1165">
        <v>42919</v>
      </c>
    </row>
    <row r="172" spans="1:7" ht="25.5">
      <c r="A172" s="1162">
        <v>485</v>
      </c>
      <c r="B172" s="1162">
        <v>8865</v>
      </c>
      <c r="C172" s="1163" t="s">
        <v>2709</v>
      </c>
      <c r="D172" s="1163" t="s">
        <v>2710</v>
      </c>
      <c r="E172" s="1164" t="s">
        <v>2696</v>
      </c>
      <c r="F172" s="1165">
        <v>42912</v>
      </c>
      <c r="G172" s="1165">
        <v>42919</v>
      </c>
    </row>
    <row r="173" spans="1:7" ht="25.5">
      <c r="A173" s="1162">
        <v>486</v>
      </c>
      <c r="B173" s="1162">
        <v>8866</v>
      </c>
      <c r="C173" s="1163" t="s">
        <v>2711</v>
      </c>
      <c r="D173" s="1163" t="s">
        <v>2712</v>
      </c>
      <c r="E173" s="1164" t="s">
        <v>2696</v>
      </c>
      <c r="F173" s="1165">
        <v>42912</v>
      </c>
      <c r="G173" s="1165">
        <v>42919</v>
      </c>
    </row>
    <row r="174" spans="1:7" ht="25.5">
      <c r="A174" s="1162">
        <v>487</v>
      </c>
      <c r="B174" s="1162">
        <v>8867</v>
      </c>
      <c r="C174" s="1163" t="s">
        <v>2713</v>
      </c>
      <c r="D174" s="1163" t="s">
        <v>2714</v>
      </c>
      <c r="E174" s="1164" t="s">
        <v>2621</v>
      </c>
      <c r="F174" s="1165">
        <v>42912</v>
      </c>
      <c r="G174" s="1165">
        <v>42921</v>
      </c>
    </row>
    <row r="175" spans="1:7" ht="25.5">
      <c r="A175" s="1162">
        <v>488</v>
      </c>
      <c r="B175" s="1162">
        <v>8868</v>
      </c>
      <c r="C175" s="1163" t="s">
        <v>2715</v>
      </c>
      <c r="D175" s="1163" t="s">
        <v>2716</v>
      </c>
      <c r="E175" s="1164" t="s">
        <v>2696</v>
      </c>
      <c r="F175" s="1165">
        <v>42916</v>
      </c>
      <c r="G175" s="1165">
        <v>42923</v>
      </c>
    </row>
    <row r="176" spans="1:7" ht="25.5">
      <c r="A176" s="1162">
        <v>489</v>
      </c>
      <c r="B176" s="1162">
        <v>8869</v>
      </c>
      <c r="C176" s="1163" t="s">
        <v>2717</v>
      </c>
      <c r="D176" s="1163" t="s">
        <v>2718</v>
      </c>
      <c r="E176" s="1164" t="s">
        <v>2597</v>
      </c>
      <c r="F176" s="1165">
        <v>42917</v>
      </c>
      <c r="G176" s="1165">
        <v>42918</v>
      </c>
    </row>
    <row r="177" spans="1:7" ht="38.25">
      <c r="A177" s="1162">
        <v>490</v>
      </c>
      <c r="B177" s="1162">
        <v>8870</v>
      </c>
      <c r="C177" s="1163" t="s">
        <v>2719</v>
      </c>
      <c r="D177" s="1163" t="s">
        <v>2720</v>
      </c>
      <c r="E177" s="1164" t="s">
        <v>2597</v>
      </c>
      <c r="F177" s="1165">
        <v>42919</v>
      </c>
      <c r="G177" s="1165">
        <v>42920</v>
      </c>
    </row>
    <row r="178" spans="1:7" ht="25.5">
      <c r="A178" s="1162">
        <v>491</v>
      </c>
      <c r="B178" s="1162">
        <v>8871</v>
      </c>
      <c r="C178" s="1163" t="s">
        <v>2721</v>
      </c>
      <c r="D178" s="1163" t="s">
        <v>2722</v>
      </c>
      <c r="E178" s="1164" t="s">
        <v>2597</v>
      </c>
      <c r="F178" s="1165">
        <v>42920</v>
      </c>
      <c r="G178" s="1165">
        <v>42921</v>
      </c>
    </row>
    <row r="179" spans="1:7" ht="25.5">
      <c r="A179" s="1162">
        <v>492</v>
      </c>
      <c r="B179" s="1162">
        <v>8872</v>
      </c>
      <c r="C179" s="1163" t="s">
        <v>2723</v>
      </c>
      <c r="D179" s="1163" t="s">
        <v>2724</v>
      </c>
      <c r="E179" s="1164" t="s">
        <v>2696</v>
      </c>
      <c r="F179" s="1165">
        <v>42922</v>
      </c>
      <c r="G179" s="1165">
        <v>42929</v>
      </c>
    </row>
    <row r="180" spans="1:7" ht="25.5">
      <c r="A180" s="1162">
        <v>493</v>
      </c>
      <c r="B180" s="1162">
        <v>8873</v>
      </c>
      <c r="C180" s="1163" t="s">
        <v>2725</v>
      </c>
      <c r="D180" s="1163" t="s">
        <v>2726</v>
      </c>
      <c r="E180" s="1164" t="s">
        <v>2696</v>
      </c>
      <c r="F180" s="1165">
        <v>42922</v>
      </c>
      <c r="G180" s="1165">
        <v>42929</v>
      </c>
    </row>
    <row r="181" spans="1:7" ht="25.5">
      <c r="A181" s="1162">
        <v>494</v>
      </c>
      <c r="B181" s="1162">
        <v>8874</v>
      </c>
      <c r="C181" s="1163" t="s">
        <v>2727</v>
      </c>
      <c r="D181" s="1163" t="s">
        <v>2728</v>
      </c>
      <c r="E181" s="1164" t="s">
        <v>2696</v>
      </c>
      <c r="F181" s="1165">
        <v>42922</v>
      </c>
      <c r="G181" s="1165">
        <v>42929</v>
      </c>
    </row>
    <row r="182" spans="1:7" ht="25.5">
      <c r="A182" s="1162">
        <v>495</v>
      </c>
      <c r="B182" s="1162">
        <v>8875</v>
      </c>
      <c r="C182" s="1163" t="s">
        <v>2729</v>
      </c>
      <c r="D182" s="1163" t="s">
        <v>2730</v>
      </c>
      <c r="E182" s="1164" t="s">
        <v>2566</v>
      </c>
      <c r="F182" s="1165">
        <v>42921</v>
      </c>
      <c r="G182" s="1165">
        <v>42925</v>
      </c>
    </row>
    <row r="183" spans="1:7" ht="25.5">
      <c r="A183" s="1162">
        <v>496</v>
      </c>
      <c r="B183" s="1162">
        <v>8876</v>
      </c>
      <c r="C183" s="1163" t="s">
        <v>2731</v>
      </c>
      <c r="D183" s="1163" t="s">
        <v>2732</v>
      </c>
      <c r="E183" s="1164" t="s">
        <v>2574</v>
      </c>
      <c r="F183" s="1165">
        <v>42922</v>
      </c>
      <c r="G183" s="1165">
        <v>42922</v>
      </c>
    </row>
    <row r="184" spans="1:7" ht="38.25">
      <c r="A184" s="1162">
        <v>497</v>
      </c>
      <c r="B184" s="1162">
        <v>8877</v>
      </c>
      <c r="C184" s="1163" t="s">
        <v>2733</v>
      </c>
      <c r="D184" s="1163" t="s">
        <v>2734</v>
      </c>
      <c r="E184" s="1164" t="s">
        <v>2597</v>
      </c>
      <c r="F184" s="1165">
        <v>42923</v>
      </c>
      <c r="G184" s="1165">
        <v>42924</v>
      </c>
    </row>
    <row r="185" spans="1:7" ht="25.5">
      <c r="A185" s="1162">
        <v>498</v>
      </c>
      <c r="B185" s="1162">
        <v>8878</v>
      </c>
      <c r="C185" s="1163" t="s">
        <v>2735</v>
      </c>
      <c r="D185" s="1163" t="s">
        <v>2736</v>
      </c>
      <c r="E185" s="1164" t="s">
        <v>2737</v>
      </c>
      <c r="F185" s="1165">
        <v>42925</v>
      </c>
      <c r="G185" s="1165">
        <v>42930</v>
      </c>
    </row>
    <row r="186" spans="1:7" ht="38.25">
      <c r="A186" s="1162">
        <v>499</v>
      </c>
      <c r="B186" s="1162">
        <v>8879</v>
      </c>
      <c r="C186" s="1163" t="s">
        <v>2738</v>
      </c>
      <c r="D186" s="1163" t="s">
        <v>2739</v>
      </c>
      <c r="E186" s="1164" t="s">
        <v>2566</v>
      </c>
      <c r="F186" s="1165">
        <v>42925</v>
      </c>
      <c r="G186" s="1165">
        <v>42929</v>
      </c>
    </row>
    <row r="187" spans="1:7" ht="25.5">
      <c r="A187" s="1162">
        <v>500</v>
      </c>
      <c r="B187" s="1162">
        <v>8880</v>
      </c>
      <c r="C187" s="1163" t="s">
        <v>2740</v>
      </c>
      <c r="D187" s="1163" t="s">
        <v>2741</v>
      </c>
      <c r="E187" s="1164" t="s">
        <v>2569</v>
      </c>
      <c r="F187" s="1165">
        <v>42926</v>
      </c>
      <c r="G187" s="1165">
        <v>42929</v>
      </c>
    </row>
    <row r="188" spans="1:7" ht="25.5">
      <c r="A188" s="1162">
        <v>501</v>
      </c>
      <c r="B188" s="1162">
        <v>8881</v>
      </c>
      <c r="C188" s="1163" t="s">
        <v>2742</v>
      </c>
      <c r="D188" s="1163" t="s">
        <v>2743</v>
      </c>
      <c r="E188" s="1164" t="s">
        <v>2696</v>
      </c>
      <c r="F188" s="1165">
        <v>42930</v>
      </c>
      <c r="G188" s="1165">
        <v>42937</v>
      </c>
    </row>
    <row r="189" spans="1:7" ht="38.25">
      <c r="A189" s="1162">
        <v>502</v>
      </c>
      <c r="B189" s="1162">
        <v>8882</v>
      </c>
      <c r="C189" s="1163" t="s">
        <v>2744</v>
      </c>
      <c r="D189" s="1163" t="s">
        <v>2745</v>
      </c>
      <c r="E189" s="1164" t="s">
        <v>2696</v>
      </c>
      <c r="F189" s="1165">
        <v>42930</v>
      </c>
      <c r="G189" s="1165">
        <v>42937</v>
      </c>
    </row>
    <row r="190" spans="1:7" ht="38.25">
      <c r="A190" s="1162">
        <v>503</v>
      </c>
      <c r="B190" s="1162">
        <v>8883</v>
      </c>
      <c r="C190" s="1163" t="s">
        <v>2746</v>
      </c>
      <c r="D190" s="1163" t="s">
        <v>2747</v>
      </c>
      <c r="E190" s="1164" t="s">
        <v>2696</v>
      </c>
      <c r="F190" s="1165">
        <v>42930</v>
      </c>
      <c r="G190" s="1165">
        <v>42937</v>
      </c>
    </row>
    <row r="191" spans="1:7" ht="38.25">
      <c r="A191" s="1162">
        <v>504</v>
      </c>
      <c r="B191" s="1162">
        <v>8884</v>
      </c>
      <c r="C191" s="1163" t="s">
        <v>2748</v>
      </c>
      <c r="D191" s="1163" t="s">
        <v>2749</v>
      </c>
      <c r="E191" s="1164" t="s">
        <v>2696</v>
      </c>
      <c r="F191" s="1165">
        <v>42938</v>
      </c>
      <c r="G191" s="1165">
        <v>42945</v>
      </c>
    </row>
    <row r="192" spans="1:7" ht="38.25">
      <c r="A192" s="1162">
        <v>505</v>
      </c>
      <c r="B192" s="1162">
        <v>8885</v>
      </c>
      <c r="C192" s="1163" t="s">
        <v>2750</v>
      </c>
      <c r="D192" s="1163" t="s">
        <v>2751</v>
      </c>
      <c r="E192" s="1164" t="s">
        <v>2696</v>
      </c>
      <c r="F192" s="1165">
        <v>42938</v>
      </c>
      <c r="G192" s="1165">
        <v>42945</v>
      </c>
    </row>
    <row r="193" spans="1:7" ht="25.5">
      <c r="A193" s="1162">
        <v>506</v>
      </c>
      <c r="B193" s="1162">
        <v>8886</v>
      </c>
      <c r="C193" s="1163" t="s">
        <v>2752</v>
      </c>
      <c r="D193" s="1163" t="s">
        <v>2753</v>
      </c>
      <c r="E193" s="1164" t="s">
        <v>2696</v>
      </c>
      <c r="F193" s="1165">
        <v>42938</v>
      </c>
      <c r="G193" s="1165">
        <v>42945</v>
      </c>
    </row>
    <row r="194" spans="1:7" ht="25.5">
      <c r="A194" s="1162">
        <v>507</v>
      </c>
      <c r="B194" s="1162">
        <v>8887</v>
      </c>
      <c r="C194" s="1163" t="s">
        <v>2754</v>
      </c>
      <c r="D194" s="1163" t="s">
        <v>2755</v>
      </c>
      <c r="E194" s="1164" t="s">
        <v>2621</v>
      </c>
      <c r="F194" s="1165">
        <v>42942</v>
      </c>
      <c r="G194" s="1165">
        <v>42951</v>
      </c>
    </row>
    <row r="195" spans="1:7" ht="38.25">
      <c r="A195" s="1162">
        <v>508</v>
      </c>
      <c r="B195" s="1162">
        <v>8888</v>
      </c>
      <c r="C195" s="1163" t="s">
        <v>2756</v>
      </c>
      <c r="D195" s="1163" t="s">
        <v>2757</v>
      </c>
      <c r="E195" s="1164" t="s">
        <v>2569</v>
      </c>
      <c r="F195" s="1165">
        <v>42946</v>
      </c>
      <c r="G195" s="1165">
        <v>42949</v>
      </c>
    </row>
    <row r="196" spans="1:7" ht="25.5">
      <c r="A196" s="1162">
        <v>509</v>
      </c>
      <c r="B196" s="1162">
        <v>8889</v>
      </c>
      <c r="C196" s="1163" t="s">
        <v>2758</v>
      </c>
      <c r="D196" s="1163" t="s">
        <v>2759</v>
      </c>
      <c r="E196" s="1164" t="s">
        <v>2569</v>
      </c>
      <c r="F196" s="1165">
        <v>42946</v>
      </c>
      <c r="G196" s="1165">
        <v>42949</v>
      </c>
    </row>
    <row r="197" spans="1:7" ht="25.5">
      <c r="A197" s="1162">
        <v>510</v>
      </c>
      <c r="B197" s="1162">
        <v>8890</v>
      </c>
      <c r="C197" s="1163" t="s">
        <v>2760</v>
      </c>
      <c r="D197" s="1163" t="s">
        <v>2761</v>
      </c>
      <c r="E197" s="1164" t="s">
        <v>2569</v>
      </c>
      <c r="F197" s="1165">
        <v>42946</v>
      </c>
      <c r="G197" s="1165">
        <v>42949</v>
      </c>
    </row>
    <row r="198" spans="1:7">
      <c r="A198" s="1158">
        <v>511</v>
      </c>
      <c r="B198" s="1158">
        <v>8891</v>
      </c>
      <c r="C198" s="1159" t="s">
        <v>2762</v>
      </c>
      <c r="D198" s="1159" t="s">
        <v>2763</v>
      </c>
      <c r="E198" s="1160" t="s">
        <v>2764</v>
      </c>
      <c r="F198" s="1161">
        <v>42940</v>
      </c>
      <c r="G198" s="1161">
        <v>42961</v>
      </c>
    </row>
    <row r="199" spans="1:7" ht="38.25">
      <c r="A199" s="1162">
        <v>512</v>
      </c>
      <c r="B199" s="1162">
        <v>8892</v>
      </c>
      <c r="C199" s="1163" t="s">
        <v>2765</v>
      </c>
      <c r="D199" s="1163" t="s">
        <v>2766</v>
      </c>
      <c r="E199" s="1164" t="s">
        <v>2602</v>
      </c>
      <c r="F199" s="1165">
        <v>42940</v>
      </c>
      <c r="G199" s="1165">
        <v>42942</v>
      </c>
    </row>
    <row r="200" spans="1:7" ht="25.5">
      <c r="A200" s="1162">
        <v>513</v>
      </c>
      <c r="B200" s="1162">
        <v>8893</v>
      </c>
      <c r="C200" s="1163" t="s">
        <v>2767</v>
      </c>
      <c r="D200" s="1163" t="s">
        <v>2768</v>
      </c>
      <c r="E200" s="1164" t="s">
        <v>2574</v>
      </c>
      <c r="F200" s="1165">
        <v>42940</v>
      </c>
      <c r="G200" s="1165">
        <v>42940</v>
      </c>
    </row>
    <row r="201" spans="1:7" ht="25.5">
      <c r="A201" s="1162">
        <v>514</v>
      </c>
      <c r="B201" s="1162">
        <v>8894</v>
      </c>
      <c r="C201" s="1163" t="s">
        <v>2769</v>
      </c>
      <c r="D201" s="1163" t="s">
        <v>2770</v>
      </c>
      <c r="E201" s="1164" t="s">
        <v>2597</v>
      </c>
      <c r="F201" s="1165">
        <v>42940</v>
      </c>
      <c r="G201" s="1165">
        <v>42941</v>
      </c>
    </row>
    <row r="202" spans="1:7" ht="25.5">
      <c r="A202" s="1162">
        <v>515</v>
      </c>
      <c r="B202" s="1162">
        <v>8895</v>
      </c>
      <c r="C202" s="1163" t="s">
        <v>2771</v>
      </c>
      <c r="D202" s="1163" t="s">
        <v>2772</v>
      </c>
      <c r="E202" s="1164" t="s">
        <v>2574</v>
      </c>
      <c r="F202" s="1165">
        <v>42941</v>
      </c>
      <c r="G202" s="1165">
        <v>42941</v>
      </c>
    </row>
    <row r="203" spans="1:7" ht="38.25">
      <c r="A203" s="1162">
        <v>516</v>
      </c>
      <c r="B203" s="1162">
        <v>8896</v>
      </c>
      <c r="C203" s="1163" t="s">
        <v>2773</v>
      </c>
      <c r="D203" s="1163" t="s">
        <v>2774</v>
      </c>
      <c r="E203" s="1164" t="s">
        <v>2597</v>
      </c>
      <c r="F203" s="1165">
        <v>42941</v>
      </c>
      <c r="G203" s="1165">
        <v>42942</v>
      </c>
    </row>
    <row r="204" spans="1:7" ht="25.5">
      <c r="A204" s="1162">
        <v>517</v>
      </c>
      <c r="B204" s="1162">
        <v>8897</v>
      </c>
      <c r="C204" s="1163" t="s">
        <v>2775</v>
      </c>
      <c r="D204" s="1163" t="s">
        <v>2776</v>
      </c>
      <c r="E204" s="1164" t="s">
        <v>2696</v>
      </c>
      <c r="F204" s="1165">
        <v>42942</v>
      </c>
      <c r="G204" s="1165">
        <v>42949</v>
      </c>
    </row>
    <row r="205" spans="1:7" ht="25.5">
      <c r="A205" s="1162">
        <v>518</v>
      </c>
      <c r="B205" s="1162">
        <v>8898</v>
      </c>
      <c r="C205" s="1163" t="s">
        <v>2777</v>
      </c>
      <c r="D205" s="1163" t="s">
        <v>2778</v>
      </c>
      <c r="E205" s="1164" t="s">
        <v>2696</v>
      </c>
      <c r="F205" s="1165">
        <v>42942</v>
      </c>
      <c r="G205" s="1165">
        <v>42949</v>
      </c>
    </row>
    <row r="206" spans="1:7" ht="25.5">
      <c r="A206" s="1162">
        <v>519</v>
      </c>
      <c r="B206" s="1162">
        <v>8899</v>
      </c>
      <c r="C206" s="1163" t="s">
        <v>2779</v>
      </c>
      <c r="D206" s="1163" t="s">
        <v>2780</v>
      </c>
      <c r="E206" s="1164" t="s">
        <v>2696</v>
      </c>
      <c r="F206" s="1165">
        <v>42942</v>
      </c>
      <c r="G206" s="1165">
        <v>42949</v>
      </c>
    </row>
    <row r="207" spans="1:7" ht="38.25">
      <c r="A207" s="1162">
        <v>520</v>
      </c>
      <c r="B207" s="1162">
        <v>8900</v>
      </c>
      <c r="C207" s="1163" t="s">
        <v>2781</v>
      </c>
      <c r="D207" s="1163" t="s">
        <v>2782</v>
      </c>
      <c r="E207" s="1164" t="s">
        <v>2621</v>
      </c>
      <c r="F207" s="1165">
        <v>42943</v>
      </c>
      <c r="G207" s="1165">
        <v>42952</v>
      </c>
    </row>
    <row r="208" spans="1:7" ht="25.5">
      <c r="A208" s="1162">
        <v>521</v>
      </c>
      <c r="B208" s="1162">
        <v>8901</v>
      </c>
      <c r="C208" s="1163" t="s">
        <v>2783</v>
      </c>
      <c r="D208" s="1163" t="s">
        <v>2784</v>
      </c>
      <c r="E208" s="1164" t="s">
        <v>2737</v>
      </c>
      <c r="F208" s="1165">
        <v>42949</v>
      </c>
      <c r="G208" s="1165">
        <v>42954</v>
      </c>
    </row>
    <row r="209" spans="1:7" ht="25.5">
      <c r="A209" s="1162">
        <v>522</v>
      </c>
      <c r="B209" s="1162">
        <v>8902</v>
      </c>
      <c r="C209" s="1163" t="s">
        <v>2785</v>
      </c>
      <c r="D209" s="1163" t="s">
        <v>2786</v>
      </c>
      <c r="E209" s="1164" t="s">
        <v>2737</v>
      </c>
      <c r="F209" s="1165">
        <v>42949</v>
      </c>
      <c r="G209" s="1165">
        <v>42954</v>
      </c>
    </row>
    <row r="210" spans="1:7" ht="25.5">
      <c r="A210" s="1162">
        <v>523</v>
      </c>
      <c r="B210" s="1162">
        <v>8903</v>
      </c>
      <c r="C210" s="1163" t="s">
        <v>2787</v>
      </c>
      <c r="D210" s="1163" t="s">
        <v>2788</v>
      </c>
      <c r="E210" s="1164" t="s">
        <v>2737</v>
      </c>
      <c r="F210" s="1165">
        <v>42949</v>
      </c>
      <c r="G210" s="1165">
        <v>42954</v>
      </c>
    </row>
    <row r="211" spans="1:7" ht="25.5">
      <c r="A211" s="1162">
        <v>524</v>
      </c>
      <c r="B211" s="1162">
        <v>8904</v>
      </c>
      <c r="C211" s="1163" t="s">
        <v>2789</v>
      </c>
      <c r="D211" s="1163" t="s">
        <v>2790</v>
      </c>
      <c r="E211" s="1164" t="s">
        <v>2696</v>
      </c>
      <c r="F211" s="1165">
        <v>42953</v>
      </c>
      <c r="G211" s="1165">
        <v>42960</v>
      </c>
    </row>
    <row r="212" spans="1:7" ht="38.25">
      <c r="A212" s="1162">
        <v>525</v>
      </c>
      <c r="B212" s="1162">
        <v>8905</v>
      </c>
      <c r="C212" s="1163" t="s">
        <v>2791</v>
      </c>
      <c r="D212" s="1163" t="s">
        <v>2792</v>
      </c>
      <c r="E212" s="1164" t="s">
        <v>2597</v>
      </c>
      <c r="F212" s="1165">
        <v>42953</v>
      </c>
      <c r="G212" s="1165">
        <v>42954</v>
      </c>
    </row>
    <row r="213" spans="1:7" ht="38.25">
      <c r="A213" s="1162">
        <v>526</v>
      </c>
      <c r="B213" s="1162">
        <v>8906</v>
      </c>
      <c r="C213" s="1163" t="s">
        <v>2793</v>
      </c>
      <c r="D213" s="1163" t="s">
        <v>2794</v>
      </c>
      <c r="E213" s="1164" t="s">
        <v>2597</v>
      </c>
      <c r="F213" s="1165">
        <v>42955</v>
      </c>
      <c r="G213" s="1165">
        <v>42956</v>
      </c>
    </row>
    <row r="214" spans="1:7" ht="25.5">
      <c r="A214" s="1162">
        <v>527</v>
      </c>
      <c r="B214" s="1162">
        <v>8907</v>
      </c>
      <c r="C214" s="1163" t="s">
        <v>2795</v>
      </c>
      <c r="D214" s="1163" t="s">
        <v>2796</v>
      </c>
      <c r="E214" s="1164" t="s">
        <v>2737</v>
      </c>
      <c r="F214" s="1165">
        <v>42955</v>
      </c>
      <c r="G214" s="1165">
        <v>42960</v>
      </c>
    </row>
    <row r="215" spans="1:7" ht="25.5">
      <c r="A215" s="1162">
        <v>528</v>
      </c>
      <c r="B215" s="1162">
        <v>8908</v>
      </c>
      <c r="C215" s="1163" t="s">
        <v>2797</v>
      </c>
      <c r="D215" s="1163" t="s">
        <v>2798</v>
      </c>
      <c r="E215" s="1164" t="s">
        <v>2737</v>
      </c>
      <c r="F215" s="1165">
        <v>42955</v>
      </c>
      <c r="G215" s="1165">
        <v>42960</v>
      </c>
    </row>
    <row r="216" spans="1:7" ht="25.5">
      <c r="A216" s="1162">
        <v>529</v>
      </c>
      <c r="B216" s="1162">
        <v>8909</v>
      </c>
      <c r="C216" s="1163" t="s">
        <v>2799</v>
      </c>
      <c r="D216" s="1163" t="s">
        <v>2800</v>
      </c>
      <c r="E216" s="1164" t="s">
        <v>2569</v>
      </c>
      <c r="F216" s="1165">
        <v>42958</v>
      </c>
      <c r="G216" s="1165">
        <v>42961</v>
      </c>
    </row>
    <row r="217" spans="1:7">
      <c r="A217" s="1158">
        <v>530</v>
      </c>
      <c r="B217" s="1158">
        <v>8910</v>
      </c>
      <c r="C217" s="1159" t="s">
        <v>2801</v>
      </c>
      <c r="D217" s="1159" t="s">
        <v>2802</v>
      </c>
      <c r="E217" s="1160" t="s">
        <v>2585</v>
      </c>
      <c r="F217" s="1161">
        <v>42961</v>
      </c>
      <c r="G217" s="1161">
        <v>42980</v>
      </c>
    </row>
    <row r="218" spans="1:7" ht="25.5">
      <c r="A218" s="1162">
        <v>531</v>
      </c>
      <c r="B218" s="1162">
        <v>8911</v>
      </c>
      <c r="C218" s="1163" t="s">
        <v>2803</v>
      </c>
      <c r="D218" s="1163" t="s">
        <v>2804</v>
      </c>
      <c r="E218" s="1164" t="s">
        <v>2621</v>
      </c>
      <c r="F218" s="1165">
        <v>42961</v>
      </c>
      <c r="G218" s="1165">
        <v>42970</v>
      </c>
    </row>
    <row r="219" spans="1:7" ht="25.5">
      <c r="A219" s="1162">
        <v>532</v>
      </c>
      <c r="B219" s="1162">
        <v>8912</v>
      </c>
      <c r="C219" s="1163" t="s">
        <v>2805</v>
      </c>
      <c r="D219" s="1163" t="s">
        <v>2806</v>
      </c>
      <c r="E219" s="1164" t="s">
        <v>2621</v>
      </c>
      <c r="F219" s="1165">
        <v>42961</v>
      </c>
      <c r="G219" s="1165">
        <v>42970</v>
      </c>
    </row>
    <row r="220" spans="1:7" ht="25.5">
      <c r="A220" s="1162">
        <v>533</v>
      </c>
      <c r="B220" s="1162">
        <v>8913</v>
      </c>
      <c r="C220" s="1163" t="s">
        <v>2807</v>
      </c>
      <c r="D220" s="1163" t="s">
        <v>2808</v>
      </c>
      <c r="E220" s="1164" t="s">
        <v>2621</v>
      </c>
      <c r="F220" s="1165">
        <v>42961</v>
      </c>
      <c r="G220" s="1165">
        <v>42970</v>
      </c>
    </row>
    <row r="221" spans="1:7" ht="38.25">
      <c r="A221" s="1162">
        <v>534</v>
      </c>
      <c r="B221" s="1162">
        <v>8914</v>
      </c>
      <c r="C221" s="1163" t="s">
        <v>2809</v>
      </c>
      <c r="D221" s="1163" t="s">
        <v>2810</v>
      </c>
      <c r="E221" s="1164" t="s">
        <v>2574</v>
      </c>
      <c r="F221" s="1165">
        <v>42971</v>
      </c>
      <c r="G221" s="1165">
        <v>42971</v>
      </c>
    </row>
    <row r="222" spans="1:7" ht="25.5">
      <c r="A222" s="1162">
        <v>535</v>
      </c>
      <c r="B222" s="1162">
        <v>8915</v>
      </c>
      <c r="C222" s="1163" t="s">
        <v>2811</v>
      </c>
      <c r="D222" s="1163" t="s">
        <v>2812</v>
      </c>
      <c r="E222" s="1164" t="s">
        <v>2621</v>
      </c>
      <c r="F222" s="1165">
        <v>42971</v>
      </c>
      <c r="G222" s="1165">
        <v>42980</v>
      </c>
    </row>
    <row r="223" spans="1:7" ht="25.5">
      <c r="A223" s="1162">
        <v>536</v>
      </c>
      <c r="B223" s="1162">
        <v>8916</v>
      </c>
      <c r="C223" s="1163" t="s">
        <v>2813</v>
      </c>
      <c r="D223" s="1163" t="s">
        <v>2814</v>
      </c>
      <c r="E223" s="1164" t="s">
        <v>2621</v>
      </c>
      <c r="F223" s="1165">
        <v>42971</v>
      </c>
      <c r="G223" s="1165">
        <v>42980</v>
      </c>
    </row>
    <row r="224" spans="1:7" ht="25.5">
      <c r="A224" s="1162">
        <v>537</v>
      </c>
      <c r="B224" s="1162">
        <v>8917</v>
      </c>
      <c r="C224" s="1163" t="s">
        <v>2815</v>
      </c>
      <c r="D224" s="1163" t="s">
        <v>2816</v>
      </c>
      <c r="E224" s="1164" t="s">
        <v>2574</v>
      </c>
      <c r="F224" s="1165">
        <v>42972</v>
      </c>
      <c r="G224" s="1165">
        <v>42972</v>
      </c>
    </row>
    <row r="225" spans="1:7" ht="25.5">
      <c r="A225" s="1162">
        <v>538</v>
      </c>
      <c r="B225" s="1162">
        <v>8918</v>
      </c>
      <c r="C225" s="1163" t="s">
        <v>2817</v>
      </c>
      <c r="D225" s="1163" t="s">
        <v>2818</v>
      </c>
      <c r="E225" s="1164" t="s">
        <v>2574</v>
      </c>
      <c r="F225" s="1165">
        <v>42972</v>
      </c>
      <c r="G225" s="1165">
        <v>42972</v>
      </c>
    </row>
    <row r="226" spans="1:7" ht="25.5">
      <c r="A226" s="1162">
        <v>539</v>
      </c>
      <c r="B226" s="1162">
        <v>8919</v>
      </c>
      <c r="C226" s="1163" t="s">
        <v>2819</v>
      </c>
      <c r="D226" s="1163" t="s">
        <v>2820</v>
      </c>
      <c r="E226" s="1164" t="s">
        <v>2566</v>
      </c>
      <c r="F226" s="1165">
        <v>42973</v>
      </c>
      <c r="G226" s="1165">
        <v>42977</v>
      </c>
    </row>
    <row r="227" spans="1:7">
      <c r="A227" s="1158">
        <v>540</v>
      </c>
      <c r="B227" s="1158">
        <v>8920</v>
      </c>
      <c r="C227" s="1159" t="s">
        <v>2821</v>
      </c>
      <c r="D227" s="1159" t="s">
        <v>2822</v>
      </c>
      <c r="E227" s="1160" t="s">
        <v>2823</v>
      </c>
      <c r="F227" s="1161">
        <v>42907</v>
      </c>
      <c r="G227" s="1161">
        <v>43002</v>
      </c>
    </row>
    <row r="228" spans="1:7" ht="25.5">
      <c r="A228" s="1162">
        <v>541</v>
      </c>
      <c r="B228" s="1162">
        <v>8921</v>
      </c>
      <c r="C228" s="1163" t="s">
        <v>2824</v>
      </c>
      <c r="D228" s="1163" t="s">
        <v>2825</v>
      </c>
      <c r="E228" s="1164" t="s">
        <v>2823</v>
      </c>
      <c r="F228" s="1165">
        <v>42907</v>
      </c>
      <c r="G228" s="1165">
        <v>43002</v>
      </c>
    </row>
    <row r="229" spans="1:7" ht="25.5">
      <c r="A229" s="1162">
        <v>542</v>
      </c>
      <c r="B229" s="1162">
        <v>8922</v>
      </c>
      <c r="C229" s="1163" t="s">
        <v>2826</v>
      </c>
      <c r="D229" s="1163" t="s">
        <v>2827</v>
      </c>
      <c r="E229" s="1164" t="s">
        <v>2823</v>
      </c>
      <c r="F229" s="1165">
        <v>42907</v>
      </c>
      <c r="G229" s="1165">
        <v>43002</v>
      </c>
    </row>
    <row r="230" spans="1:7" ht="25.5">
      <c r="A230" s="1162">
        <v>543</v>
      </c>
      <c r="B230" s="1162">
        <v>8923</v>
      </c>
      <c r="C230" s="1163" t="s">
        <v>2828</v>
      </c>
      <c r="D230" s="1163" t="s">
        <v>2829</v>
      </c>
      <c r="E230" s="1164" t="s">
        <v>2597</v>
      </c>
      <c r="F230" s="1165">
        <v>42981</v>
      </c>
      <c r="G230" s="1165">
        <v>42982</v>
      </c>
    </row>
    <row r="231" spans="1:7" ht="25.5">
      <c r="A231" s="1162">
        <v>544</v>
      </c>
      <c r="B231" s="1162">
        <v>8924</v>
      </c>
      <c r="C231" s="1163" t="s">
        <v>2830</v>
      </c>
      <c r="D231" s="1163" t="s">
        <v>2831</v>
      </c>
      <c r="E231" s="1164" t="s">
        <v>2597</v>
      </c>
      <c r="F231" s="1165">
        <v>42981</v>
      </c>
      <c r="G231" s="1165">
        <v>42982</v>
      </c>
    </row>
    <row r="232" spans="1:7" ht="25.5">
      <c r="A232" s="1162">
        <v>545</v>
      </c>
      <c r="B232" s="1162">
        <v>8925</v>
      </c>
      <c r="C232" s="1163" t="s">
        <v>2832</v>
      </c>
      <c r="D232" s="1163" t="s">
        <v>2833</v>
      </c>
      <c r="E232" s="1164" t="s">
        <v>2597</v>
      </c>
      <c r="F232" s="1165">
        <v>42981</v>
      </c>
      <c r="G232" s="1165">
        <v>42982</v>
      </c>
    </row>
    <row r="233" spans="1:7" ht="25.5">
      <c r="A233" s="1162">
        <v>546</v>
      </c>
      <c r="B233" s="1162">
        <v>8926</v>
      </c>
      <c r="C233" s="1163" t="s">
        <v>2834</v>
      </c>
      <c r="D233" s="1163" t="s">
        <v>2835</v>
      </c>
      <c r="E233" s="1164" t="s">
        <v>2597</v>
      </c>
      <c r="F233" s="1165">
        <v>42983</v>
      </c>
      <c r="G233" s="1165">
        <v>42984</v>
      </c>
    </row>
    <row r="234" spans="1:7" ht="25.5">
      <c r="A234" s="1162">
        <v>547</v>
      </c>
      <c r="B234" s="1162">
        <v>8927</v>
      </c>
      <c r="C234" s="1163" t="s">
        <v>2836</v>
      </c>
      <c r="D234" s="1163" t="s">
        <v>2837</v>
      </c>
      <c r="E234" s="1164" t="s">
        <v>2597</v>
      </c>
      <c r="F234" s="1165">
        <v>42983</v>
      </c>
      <c r="G234" s="1165">
        <v>42984</v>
      </c>
    </row>
    <row r="235" spans="1:7" ht="25.5">
      <c r="A235" s="1162">
        <v>548</v>
      </c>
      <c r="B235" s="1162">
        <v>8928</v>
      </c>
      <c r="C235" s="1163" t="s">
        <v>2838</v>
      </c>
      <c r="D235" s="1163" t="s">
        <v>2839</v>
      </c>
      <c r="E235" s="1164" t="s">
        <v>2597</v>
      </c>
      <c r="F235" s="1165">
        <v>42983</v>
      </c>
      <c r="G235" s="1165">
        <v>42984</v>
      </c>
    </row>
    <row r="236" spans="1:7" ht="25.5">
      <c r="A236" s="1162">
        <v>549</v>
      </c>
      <c r="B236" s="1162">
        <v>8929</v>
      </c>
      <c r="C236" s="1163" t="s">
        <v>2840</v>
      </c>
      <c r="D236" s="1163" t="s">
        <v>2841</v>
      </c>
      <c r="E236" s="1164" t="s">
        <v>2597</v>
      </c>
      <c r="F236" s="1165">
        <v>42983</v>
      </c>
      <c r="G236" s="1165">
        <v>42984</v>
      </c>
    </row>
    <row r="237" spans="1:7" ht="25.5">
      <c r="A237" s="1162">
        <v>550</v>
      </c>
      <c r="B237" s="1162">
        <v>8930</v>
      </c>
      <c r="C237" s="1163" t="s">
        <v>2842</v>
      </c>
      <c r="D237" s="1163" t="s">
        <v>2843</v>
      </c>
      <c r="E237" s="1164" t="s">
        <v>2597</v>
      </c>
      <c r="F237" s="1165">
        <v>42983</v>
      </c>
      <c r="G237" s="1165">
        <v>42984</v>
      </c>
    </row>
    <row r="238" spans="1:7" ht="38.25">
      <c r="A238" s="1162">
        <v>551</v>
      </c>
      <c r="B238" s="1162">
        <v>8931</v>
      </c>
      <c r="C238" s="1163" t="s">
        <v>2844</v>
      </c>
      <c r="D238" s="1163" t="s">
        <v>2845</v>
      </c>
      <c r="E238" s="1164" t="s">
        <v>2597</v>
      </c>
      <c r="F238" s="1165">
        <v>42985</v>
      </c>
      <c r="G238" s="1165">
        <v>42986</v>
      </c>
    </row>
    <row r="239" spans="1:7" ht="25.5">
      <c r="A239" s="1162">
        <v>552</v>
      </c>
      <c r="B239" s="1162">
        <v>8932</v>
      </c>
      <c r="C239" s="1163" t="s">
        <v>2846</v>
      </c>
      <c r="D239" s="1163" t="s">
        <v>2847</v>
      </c>
      <c r="E239" s="1164" t="s">
        <v>2597</v>
      </c>
      <c r="F239" s="1165">
        <v>42985</v>
      </c>
      <c r="G239" s="1165">
        <v>42986</v>
      </c>
    </row>
    <row r="240" spans="1:7" ht="25.5">
      <c r="A240" s="1162">
        <v>553</v>
      </c>
      <c r="B240" s="1162">
        <v>8933</v>
      </c>
      <c r="C240" s="1163" t="s">
        <v>2848</v>
      </c>
      <c r="D240" s="1163" t="s">
        <v>2849</v>
      </c>
      <c r="E240" s="1164" t="s">
        <v>2597</v>
      </c>
      <c r="F240" s="1165">
        <v>42985</v>
      </c>
      <c r="G240" s="1165">
        <v>42986</v>
      </c>
    </row>
    <row r="241" spans="1:7" ht="25.5">
      <c r="A241" s="1162">
        <v>554</v>
      </c>
      <c r="B241" s="1162">
        <v>8934</v>
      </c>
      <c r="C241" s="1163" t="s">
        <v>2850</v>
      </c>
      <c r="D241" s="1163" t="s">
        <v>2851</v>
      </c>
      <c r="E241" s="1164" t="s">
        <v>2597</v>
      </c>
      <c r="F241" s="1165">
        <v>42985</v>
      </c>
      <c r="G241" s="1165">
        <v>42986</v>
      </c>
    </row>
    <row r="242" spans="1:7" ht="25.5">
      <c r="A242" s="1162">
        <v>555</v>
      </c>
      <c r="B242" s="1162">
        <v>8935</v>
      </c>
      <c r="C242" s="1163" t="s">
        <v>2852</v>
      </c>
      <c r="D242" s="1163" t="s">
        <v>2853</v>
      </c>
      <c r="E242" s="1164" t="s">
        <v>2597</v>
      </c>
      <c r="F242" s="1165">
        <v>42987</v>
      </c>
      <c r="G242" s="1165">
        <v>42988</v>
      </c>
    </row>
    <row r="243" spans="1:7" ht="25.5">
      <c r="A243" s="1162">
        <v>556</v>
      </c>
      <c r="B243" s="1162">
        <v>8936</v>
      </c>
      <c r="C243" s="1163" t="s">
        <v>2854</v>
      </c>
      <c r="D243" s="1163" t="s">
        <v>2855</v>
      </c>
      <c r="E243" s="1164" t="s">
        <v>2597</v>
      </c>
      <c r="F243" s="1165">
        <v>42987</v>
      </c>
      <c r="G243" s="1165">
        <v>42988</v>
      </c>
    </row>
    <row r="244" spans="1:7" ht="25.5">
      <c r="A244" s="1162">
        <v>557</v>
      </c>
      <c r="B244" s="1162">
        <v>8937</v>
      </c>
      <c r="C244" s="1163" t="s">
        <v>2856</v>
      </c>
      <c r="D244" s="1163" t="s">
        <v>2857</v>
      </c>
      <c r="E244" s="1164" t="s">
        <v>2597</v>
      </c>
      <c r="F244" s="1165">
        <v>42987</v>
      </c>
      <c r="G244" s="1165">
        <v>42988</v>
      </c>
    </row>
    <row r="245" spans="1:7" ht="25.5">
      <c r="A245" s="1162">
        <v>558</v>
      </c>
      <c r="B245" s="1162">
        <v>8938</v>
      </c>
      <c r="C245" s="1163" t="s">
        <v>2858</v>
      </c>
      <c r="D245" s="1163" t="s">
        <v>2859</v>
      </c>
      <c r="E245" s="1164" t="s">
        <v>2597</v>
      </c>
      <c r="F245" s="1165">
        <v>42987</v>
      </c>
      <c r="G245" s="1165">
        <v>42988</v>
      </c>
    </row>
    <row r="246" spans="1:7" ht="25.5">
      <c r="A246" s="1162">
        <v>559</v>
      </c>
      <c r="B246" s="1162">
        <v>8939</v>
      </c>
      <c r="C246" s="1163" t="s">
        <v>2860</v>
      </c>
      <c r="D246" s="1163" t="s">
        <v>2861</v>
      </c>
      <c r="E246" s="1164" t="s">
        <v>2597</v>
      </c>
      <c r="F246" s="1165">
        <v>42987</v>
      </c>
      <c r="G246" s="1165">
        <v>42988</v>
      </c>
    </row>
    <row r="247" spans="1:7" ht="25.5">
      <c r="A247" s="1158">
        <v>560</v>
      </c>
      <c r="B247" s="1158">
        <v>11357</v>
      </c>
      <c r="C247" s="1159" t="s">
        <v>2862</v>
      </c>
      <c r="D247" s="1159" t="s">
        <v>2863</v>
      </c>
      <c r="E247" s="1160" t="s">
        <v>2864</v>
      </c>
      <c r="F247" s="1161">
        <v>43499</v>
      </c>
      <c r="G247" s="1161">
        <v>44660</v>
      </c>
    </row>
    <row r="248" spans="1:7" ht="51">
      <c r="A248" s="1158">
        <v>561</v>
      </c>
      <c r="B248" s="1158">
        <v>11358</v>
      </c>
      <c r="C248" s="1159" t="s">
        <v>2865</v>
      </c>
      <c r="D248" s="1159" t="s">
        <v>2866</v>
      </c>
      <c r="E248" s="1160" t="s">
        <v>2867</v>
      </c>
      <c r="F248" s="1161">
        <v>43499</v>
      </c>
      <c r="G248" s="1161">
        <v>44295</v>
      </c>
    </row>
    <row r="249" spans="1:7" ht="25.5">
      <c r="A249" s="1162">
        <v>562</v>
      </c>
      <c r="B249" s="1162">
        <v>11359</v>
      </c>
      <c r="C249" s="1163" t="s">
        <v>2868</v>
      </c>
      <c r="D249" s="1163" t="s">
        <v>2869</v>
      </c>
      <c r="E249" s="1164" t="s">
        <v>2870</v>
      </c>
      <c r="F249" s="1165">
        <v>43499</v>
      </c>
      <c r="G249" s="1165">
        <v>43585</v>
      </c>
    </row>
    <row r="250" spans="1:7" ht="38.25">
      <c r="A250" s="1162">
        <v>563</v>
      </c>
      <c r="B250" s="1162">
        <v>11360</v>
      </c>
      <c r="C250" s="1163" t="s">
        <v>2871</v>
      </c>
      <c r="D250" s="1163" t="s">
        <v>2872</v>
      </c>
      <c r="E250" s="1164" t="s">
        <v>2873</v>
      </c>
      <c r="F250" s="1165">
        <v>43564</v>
      </c>
      <c r="G250" s="1165">
        <v>43765</v>
      </c>
    </row>
    <row r="251" spans="1:7" ht="25.5">
      <c r="A251" s="1162">
        <v>564</v>
      </c>
      <c r="B251" s="1162">
        <v>11361</v>
      </c>
      <c r="C251" s="1163" t="s">
        <v>2874</v>
      </c>
      <c r="D251" s="1163" t="s">
        <v>2875</v>
      </c>
      <c r="E251" s="1164" t="s">
        <v>2876</v>
      </c>
      <c r="F251" s="1165">
        <v>44112</v>
      </c>
      <c r="G251" s="1165">
        <v>44295</v>
      </c>
    </row>
    <row r="252" spans="1:7" ht="25.5">
      <c r="A252" s="1158">
        <v>565</v>
      </c>
      <c r="B252" s="1158">
        <v>11362</v>
      </c>
      <c r="C252" s="1159" t="s">
        <v>2877</v>
      </c>
      <c r="D252" s="1159" t="s">
        <v>2878</v>
      </c>
      <c r="E252" s="1160" t="s">
        <v>2879</v>
      </c>
      <c r="F252" s="1161">
        <v>43544</v>
      </c>
      <c r="G252" s="1161">
        <v>43740</v>
      </c>
    </row>
    <row r="253" spans="1:7" ht="25.5">
      <c r="A253" s="1162">
        <v>566</v>
      </c>
      <c r="B253" s="1162">
        <v>11363</v>
      </c>
      <c r="C253" s="1163" t="s">
        <v>2880</v>
      </c>
      <c r="D253" s="1163" t="s">
        <v>2881</v>
      </c>
      <c r="E253" s="1164" t="s">
        <v>2882</v>
      </c>
      <c r="F253" s="1165">
        <v>43544</v>
      </c>
      <c r="G253" s="1165">
        <v>43585</v>
      </c>
    </row>
    <row r="254" spans="1:7" ht="38.25">
      <c r="A254" s="1162">
        <v>567</v>
      </c>
      <c r="B254" s="1162">
        <v>11364</v>
      </c>
      <c r="C254" s="1163" t="s">
        <v>2883</v>
      </c>
      <c r="D254" s="1163" t="s">
        <v>2884</v>
      </c>
      <c r="E254" s="1164" t="s">
        <v>2885</v>
      </c>
      <c r="F254" s="1165">
        <v>43616</v>
      </c>
      <c r="G254" s="1165">
        <v>43740</v>
      </c>
    </row>
    <row r="255" spans="1:7" ht="25.5">
      <c r="A255" s="1158">
        <v>568</v>
      </c>
      <c r="B255" s="1158">
        <v>11365</v>
      </c>
      <c r="C255" s="1159" t="s">
        <v>2886</v>
      </c>
      <c r="D255" s="1159" t="s">
        <v>2887</v>
      </c>
      <c r="E255" s="1160" t="s">
        <v>2888</v>
      </c>
      <c r="F255" s="1161">
        <v>43613</v>
      </c>
      <c r="G255" s="1161">
        <v>43797</v>
      </c>
    </row>
    <row r="256" spans="1:7">
      <c r="A256" s="1162">
        <v>569</v>
      </c>
      <c r="B256" s="1162">
        <v>11366</v>
      </c>
      <c r="C256" s="1163" t="s">
        <v>2889</v>
      </c>
      <c r="D256" s="1163" t="s">
        <v>2890</v>
      </c>
      <c r="E256" s="1164" t="s">
        <v>2891</v>
      </c>
      <c r="F256" s="1165">
        <v>43613</v>
      </c>
      <c r="G256" s="1165">
        <v>43671</v>
      </c>
    </row>
    <row r="257" spans="1:7" ht="25.5">
      <c r="A257" s="1162">
        <v>570</v>
      </c>
      <c r="B257" s="1162">
        <v>11367</v>
      </c>
      <c r="C257" s="1163" t="s">
        <v>2892</v>
      </c>
      <c r="D257" s="1163" t="s">
        <v>2893</v>
      </c>
      <c r="E257" s="1164" t="s">
        <v>2894</v>
      </c>
      <c r="F257" s="1165">
        <v>43678</v>
      </c>
      <c r="G257" s="1165">
        <v>43797</v>
      </c>
    </row>
    <row r="258" spans="1:7" ht="38.25">
      <c r="A258" s="1158">
        <v>571</v>
      </c>
      <c r="B258" s="1158">
        <v>11368</v>
      </c>
      <c r="C258" s="1159" t="s">
        <v>2895</v>
      </c>
      <c r="D258" s="1159" t="s">
        <v>2896</v>
      </c>
      <c r="E258" s="1160" t="s">
        <v>2897</v>
      </c>
      <c r="F258" s="1161">
        <v>43573</v>
      </c>
      <c r="G258" s="1161">
        <v>43807</v>
      </c>
    </row>
    <row r="259" spans="1:7">
      <c r="A259" s="1162">
        <v>572</v>
      </c>
      <c r="B259" s="1162">
        <v>11369</v>
      </c>
      <c r="C259" s="1163" t="s">
        <v>2898</v>
      </c>
      <c r="D259" s="1163" t="s">
        <v>2899</v>
      </c>
      <c r="E259" s="1164" t="s">
        <v>2900</v>
      </c>
      <c r="F259" s="1165">
        <v>43573</v>
      </c>
      <c r="G259" s="1165">
        <v>43626</v>
      </c>
    </row>
    <row r="260" spans="1:7" ht="25.5">
      <c r="A260" s="1162">
        <v>573</v>
      </c>
      <c r="B260" s="1162">
        <v>11370</v>
      </c>
      <c r="C260" s="1163" t="s">
        <v>2901</v>
      </c>
      <c r="D260" s="1163" t="s">
        <v>2902</v>
      </c>
      <c r="E260" s="1164" t="s">
        <v>2903</v>
      </c>
      <c r="F260" s="1165">
        <v>43678</v>
      </c>
      <c r="G260" s="1165">
        <v>43807</v>
      </c>
    </row>
    <row r="261" spans="1:7" ht="51">
      <c r="A261" s="1158">
        <v>574</v>
      </c>
      <c r="B261" s="1158">
        <v>11371</v>
      </c>
      <c r="C261" s="1159" t="s">
        <v>2904</v>
      </c>
      <c r="D261" s="1159" t="s">
        <v>2905</v>
      </c>
      <c r="E261" s="1160" t="s">
        <v>2906</v>
      </c>
      <c r="F261" s="1161">
        <v>43666</v>
      </c>
      <c r="G261" s="1161">
        <v>43814</v>
      </c>
    </row>
    <row r="262" spans="1:7">
      <c r="A262" s="1162">
        <v>575</v>
      </c>
      <c r="B262" s="1162">
        <v>11372</v>
      </c>
      <c r="C262" s="1163" t="s">
        <v>2907</v>
      </c>
      <c r="D262" s="1163" t="s">
        <v>2908</v>
      </c>
      <c r="E262" s="1164" t="s">
        <v>2909</v>
      </c>
      <c r="F262" s="1165">
        <v>43666</v>
      </c>
      <c r="G262" s="1165">
        <v>43728</v>
      </c>
    </row>
    <row r="263" spans="1:7" ht="51">
      <c r="A263" s="1162">
        <v>576</v>
      </c>
      <c r="B263" s="1162">
        <v>11373</v>
      </c>
      <c r="C263" s="1163" t="s">
        <v>2910</v>
      </c>
      <c r="D263" s="1163" t="s">
        <v>2911</v>
      </c>
      <c r="E263" s="1164" t="s">
        <v>2912</v>
      </c>
      <c r="F263" s="1165">
        <v>43678</v>
      </c>
      <c r="G263" s="1165">
        <v>43814</v>
      </c>
    </row>
    <row r="264" spans="1:7" ht="63.75">
      <c r="A264" s="1158">
        <v>577</v>
      </c>
      <c r="B264" s="1158">
        <v>11374</v>
      </c>
      <c r="C264" s="1159" t="s">
        <v>2913</v>
      </c>
      <c r="D264" s="1159" t="s">
        <v>2914</v>
      </c>
      <c r="E264" s="1160" t="s">
        <v>2915</v>
      </c>
      <c r="F264" s="1161">
        <v>43619</v>
      </c>
      <c r="G264" s="1161">
        <v>44160</v>
      </c>
    </row>
    <row r="265" spans="1:7">
      <c r="A265" s="1162">
        <v>578</v>
      </c>
      <c r="B265" s="1162">
        <v>11375</v>
      </c>
      <c r="C265" s="1163" t="s">
        <v>2916</v>
      </c>
      <c r="D265" s="1163" t="s">
        <v>2917</v>
      </c>
      <c r="E265" s="1164" t="s">
        <v>2918</v>
      </c>
      <c r="F265" s="1165">
        <v>43619</v>
      </c>
      <c r="G265" s="1165">
        <v>43855</v>
      </c>
    </row>
    <row r="266" spans="1:7" ht="38.25">
      <c r="A266" s="1162">
        <v>579</v>
      </c>
      <c r="B266" s="1162">
        <v>11376</v>
      </c>
      <c r="C266" s="1163" t="s">
        <v>2919</v>
      </c>
      <c r="D266" s="1163" t="s">
        <v>2920</v>
      </c>
      <c r="E266" s="1164" t="s">
        <v>2921</v>
      </c>
      <c r="F266" s="1165">
        <v>44082</v>
      </c>
      <c r="G266" s="1165">
        <v>44160</v>
      </c>
    </row>
    <row r="267" spans="1:7" ht="25.5">
      <c r="A267" s="1158">
        <v>580</v>
      </c>
      <c r="B267" s="1158">
        <v>11377</v>
      </c>
      <c r="C267" s="1159" t="s">
        <v>2922</v>
      </c>
      <c r="D267" s="1159" t="s">
        <v>2923</v>
      </c>
      <c r="E267" s="1160" t="s">
        <v>2924</v>
      </c>
      <c r="F267" s="1161">
        <v>43848</v>
      </c>
      <c r="G267" s="1161">
        <v>44660</v>
      </c>
    </row>
    <row r="268" spans="1:7">
      <c r="A268" s="1162">
        <v>581</v>
      </c>
      <c r="B268" s="1162">
        <v>11378</v>
      </c>
      <c r="C268" s="1163" t="s">
        <v>2925</v>
      </c>
      <c r="D268" s="1163" t="s">
        <v>2926</v>
      </c>
      <c r="E268" s="1164" t="s">
        <v>2927</v>
      </c>
      <c r="F268" s="1165">
        <v>43848</v>
      </c>
      <c r="G268" s="1165">
        <v>43868</v>
      </c>
    </row>
    <row r="269" spans="1:7" ht="25.5">
      <c r="A269" s="1162">
        <v>582</v>
      </c>
      <c r="B269" s="1162">
        <v>11379</v>
      </c>
      <c r="C269" s="1163" t="s">
        <v>2928</v>
      </c>
      <c r="D269" s="1163" t="s">
        <v>2929</v>
      </c>
      <c r="E269" s="1164" t="s">
        <v>2930</v>
      </c>
      <c r="F269" s="1165">
        <v>43869</v>
      </c>
      <c r="G269" s="1165">
        <v>43893</v>
      </c>
    </row>
    <row r="270" spans="1:7" ht="25.5">
      <c r="A270" s="1162">
        <v>583</v>
      </c>
      <c r="B270" s="1162">
        <v>11380</v>
      </c>
      <c r="C270" s="1163" t="s">
        <v>2931</v>
      </c>
      <c r="D270" s="1163" t="s">
        <v>2932</v>
      </c>
      <c r="E270" s="1164" t="s">
        <v>2933</v>
      </c>
      <c r="F270" s="1165">
        <v>44209</v>
      </c>
      <c r="G270" s="1165">
        <v>44401</v>
      </c>
    </row>
    <row r="271" spans="1:7" ht="25.5">
      <c r="A271" s="1162">
        <v>584</v>
      </c>
      <c r="B271" s="1162">
        <v>11381</v>
      </c>
      <c r="C271" s="1163" t="s">
        <v>2934</v>
      </c>
      <c r="D271" s="1163" t="s">
        <v>2935</v>
      </c>
      <c r="E271" s="1164" t="s">
        <v>2936</v>
      </c>
      <c r="F271" s="1165">
        <v>44441</v>
      </c>
      <c r="G271" s="1165">
        <v>44660</v>
      </c>
    </row>
    <row r="272" spans="1:7" ht="51">
      <c r="A272" s="1158">
        <v>585</v>
      </c>
      <c r="B272" s="1158">
        <v>11382</v>
      </c>
      <c r="C272" s="1159" t="s">
        <v>2937</v>
      </c>
      <c r="D272" s="1159" t="s">
        <v>2938</v>
      </c>
      <c r="E272" s="1160" t="s">
        <v>2939</v>
      </c>
      <c r="F272" s="1161">
        <v>43692</v>
      </c>
      <c r="G272" s="1161">
        <v>43886</v>
      </c>
    </row>
    <row r="273" spans="1:7">
      <c r="A273" s="1162">
        <v>586</v>
      </c>
      <c r="B273" s="1162">
        <v>11383</v>
      </c>
      <c r="C273" s="1163" t="s">
        <v>2940</v>
      </c>
      <c r="D273" s="1163" t="s">
        <v>2941</v>
      </c>
      <c r="E273" s="1164" t="s">
        <v>2903</v>
      </c>
      <c r="F273" s="1165">
        <v>43692</v>
      </c>
      <c r="G273" s="1165">
        <v>43821</v>
      </c>
    </row>
    <row r="274" spans="1:7" ht="25.5">
      <c r="A274" s="1162">
        <v>587</v>
      </c>
      <c r="B274" s="1162">
        <v>11384</v>
      </c>
      <c r="C274" s="1163" t="s">
        <v>2942</v>
      </c>
      <c r="D274" s="1163" t="s">
        <v>2943</v>
      </c>
      <c r="E274" s="1164" t="s">
        <v>2944</v>
      </c>
      <c r="F274" s="1165">
        <v>43822</v>
      </c>
      <c r="G274" s="1165">
        <v>43886</v>
      </c>
    </row>
    <row r="275" spans="1:7" ht="25.5">
      <c r="A275" s="1158">
        <v>588</v>
      </c>
      <c r="B275" s="1158">
        <v>11385</v>
      </c>
      <c r="C275" s="1159" t="s">
        <v>2945</v>
      </c>
      <c r="D275" s="1159" t="s">
        <v>2946</v>
      </c>
      <c r="E275" s="1160" t="s">
        <v>2947</v>
      </c>
      <c r="F275" s="1161">
        <v>43951</v>
      </c>
      <c r="G275" s="1161">
        <v>44025</v>
      </c>
    </row>
    <row r="276" spans="1:7">
      <c r="A276" s="1162">
        <v>589</v>
      </c>
      <c r="B276" s="1162">
        <v>11386</v>
      </c>
      <c r="C276" s="1163" t="s">
        <v>2948</v>
      </c>
      <c r="D276" s="1163" t="s">
        <v>2949</v>
      </c>
      <c r="E276" s="1164" t="s">
        <v>2950</v>
      </c>
      <c r="F276" s="1165">
        <v>43951</v>
      </c>
      <c r="G276" s="1165">
        <v>43976</v>
      </c>
    </row>
    <row r="277" spans="1:7" ht="25.5">
      <c r="A277" s="1162">
        <v>590</v>
      </c>
      <c r="B277" s="1162">
        <v>11387</v>
      </c>
      <c r="C277" s="1163" t="s">
        <v>2951</v>
      </c>
      <c r="D277" s="1163" t="s">
        <v>2952</v>
      </c>
      <c r="E277" s="1164" t="s">
        <v>2953</v>
      </c>
      <c r="F277" s="1165">
        <v>43977</v>
      </c>
      <c r="G277" s="1165">
        <v>44025</v>
      </c>
    </row>
    <row r="278" spans="1:7" ht="38.25">
      <c r="A278" s="1158">
        <v>591</v>
      </c>
      <c r="B278" s="1158">
        <v>11388</v>
      </c>
      <c r="C278" s="1159" t="s">
        <v>2954</v>
      </c>
      <c r="D278" s="1159" t="s">
        <v>2955</v>
      </c>
      <c r="E278" s="1160" t="s">
        <v>2956</v>
      </c>
      <c r="F278" s="1161">
        <v>43981</v>
      </c>
      <c r="G278" s="1161">
        <v>44109</v>
      </c>
    </row>
    <row r="279" spans="1:7">
      <c r="A279" s="1162">
        <v>592</v>
      </c>
      <c r="B279" s="1162">
        <v>11389</v>
      </c>
      <c r="C279" s="1163" t="s">
        <v>2957</v>
      </c>
      <c r="D279" s="1163" t="s">
        <v>2958</v>
      </c>
      <c r="E279" s="1164" t="s">
        <v>2959</v>
      </c>
      <c r="F279" s="1165">
        <v>43981</v>
      </c>
      <c r="G279" s="1165">
        <v>44018</v>
      </c>
    </row>
    <row r="280" spans="1:7" ht="38.25">
      <c r="A280" s="1162">
        <v>593</v>
      </c>
      <c r="B280" s="1162">
        <v>11390</v>
      </c>
      <c r="C280" s="1163" t="s">
        <v>2960</v>
      </c>
      <c r="D280" s="1163" t="s">
        <v>2961</v>
      </c>
      <c r="E280" s="1164" t="s">
        <v>2962</v>
      </c>
      <c r="F280" s="1165">
        <v>44019</v>
      </c>
      <c r="G280" s="1165">
        <v>44109</v>
      </c>
    </row>
    <row r="281" spans="1:7" ht="25.5">
      <c r="A281" s="1158">
        <v>594</v>
      </c>
      <c r="B281" s="1158">
        <v>11391</v>
      </c>
      <c r="C281" s="1159" t="s">
        <v>2963</v>
      </c>
      <c r="D281" s="1159" t="s">
        <v>2964</v>
      </c>
      <c r="E281" s="1160" t="s">
        <v>2965</v>
      </c>
      <c r="F281" s="1161">
        <v>43979</v>
      </c>
      <c r="G281" s="1161">
        <v>44190</v>
      </c>
    </row>
    <row r="282" spans="1:7" ht="25.5">
      <c r="A282" s="1162">
        <v>595</v>
      </c>
      <c r="B282" s="1162">
        <v>11392</v>
      </c>
      <c r="C282" s="1163" t="s">
        <v>2966</v>
      </c>
      <c r="D282" s="1163" t="s">
        <v>2967</v>
      </c>
      <c r="E282" s="1164" t="s">
        <v>2927</v>
      </c>
      <c r="F282" s="1165">
        <v>44061</v>
      </c>
      <c r="G282" s="1165">
        <v>44081</v>
      </c>
    </row>
    <row r="283" spans="1:7" ht="25.5">
      <c r="A283" s="1162">
        <v>596</v>
      </c>
      <c r="B283" s="1162">
        <v>11393</v>
      </c>
      <c r="C283" s="1163" t="s">
        <v>2968</v>
      </c>
      <c r="D283" s="1163" t="s">
        <v>2969</v>
      </c>
      <c r="E283" s="1164" t="s">
        <v>2970</v>
      </c>
      <c r="F283" s="1165">
        <v>44082</v>
      </c>
      <c r="G283" s="1165">
        <v>44099</v>
      </c>
    </row>
    <row r="284" spans="1:7" ht="25.5">
      <c r="A284" s="1162">
        <v>597</v>
      </c>
      <c r="B284" s="1162">
        <v>11394</v>
      </c>
      <c r="C284" s="1163" t="s">
        <v>2971</v>
      </c>
      <c r="D284" s="1163" t="s">
        <v>2972</v>
      </c>
      <c r="E284" s="1164" t="s">
        <v>2965</v>
      </c>
      <c r="F284" s="1165">
        <v>43979</v>
      </c>
      <c r="G284" s="1165">
        <v>44190</v>
      </c>
    </row>
    <row r="285" spans="1:7" ht="51">
      <c r="A285" s="1158">
        <v>598</v>
      </c>
      <c r="B285" s="1158">
        <v>11395</v>
      </c>
      <c r="C285" s="1159" t="s">
        <v>2973</v>
      </c>
      <c r="D285" s="1159" t="s">
        <v>2974</v>
      </c>
      <c r="E285" s="1160" t="s">
        <v>2975</v>
      </c>
      <c r="F285" s="1161">
        <v>43988</v>
      </c>
      <c r="G285" s="1161">
        <v>44526</v>
      </c>
    </row>
    <row r="286" spans="1:7" ht="25.5">
      <c r="A286" s="1162">
        <v>599</v>
      </c>
      <c r="B286" s="1162">
        <v>11396</v>
      </c>
      <c r="C286" s="1163" t="s">
        <v>2976</v>
      </c>
      <c r="D286" s="1163" t="s">
        <v>2977</v>
      </c>
      <c r="E286" s="1164" t="s">
        <v>2978</v>
      </c>
      <c r="F286" s="1165">
        <v>44080</v>
      </c>
      <c r="G286" s="1165">
        <v>44103</v>
      </c>
    </row>
    <row r="287" spans="1:7" ht="25.5">
      <c r="A287" s="1162">
        <v>600</v>
      </c>
      <c r="B287" s="1162">
        <v>11397</v>
      </c>
      <c r="C287" s="1163" t="s">
        <v>2979</v>
      </c>
      <c r="D287" s="1163" t="s">
        <v>2980</v>
      </c>
      <c r="E287" s="1164" t="s">
        <v>2981</v>
      </c>
      <c r="F287" s="1165">
        <v>44104</v>
      </c>
      <c r="G287" s="1165">
        <v>44153</v>
      </c>
    </row>
    <row r="288" spans="1:7" ht="25.5">
      <c r="A288" s="1162">
        <v>601</v>
      </c>
      <c r="B288" s="1162">
        <v>11398</v>
      </c>
      <c r="C288" s="1163" t="s">
        <v>2982</v>
      </c>
      <c r="D288" s="1163" t="s">
        <v>2983</v>
      </c>
      <c r="E288" s="1164" t="s">
        <v>2984</v>
      </c>
      <c r="F288" s="1165">
        <v>43988</v>
      </c>
      <c r="G288" s="1165">
        <v>44200</v>
      </c>
    </row>
    <row r="289" spans="1:7" ht="25.5">
      <c r="A289" s="1162">
        <v>602</v>
      </c>
      <c r="B289" s="1162">
        <v>11399</v>
      </c>
      <c r="C289" s="1163" t="s">
        <v>2985</v>
      </c>
      <c r="D289" s="1163" t="s">
        <v>2986</v>
      </c>
      <c r="E289" s="1164" t="s">
        <v>2987</v>
      </c>
      <c r="F289" s="1165">
        <v>44313</v>
      </c>
      <c r="G289" s="1165">
        <v>44526</v>
      </c>
    </row>
    <row r="290" spans="1:7" ht="25.5">
      <c r="A290" s="1158">
        <v>603</v>
      </c>
      <c r="B290" s="1158">
        <v>11400</v>
      </c>
      <c r="C290" s="1159" t="s">
        <v>2988</v>
      </c>
      <c r="D290" s="1159" t="s">
        <v>2989</v>
      </c>
      <c r="E290" s="1160" t="s">
        <v>2990</v>
      </c>
      <c r="F290" s="1161">
        <v>44131</v>
      </c>
      <c r="G290" s="1161">
        <v>44531</v>
      </c>
    </row>
    <row r="291" spans="1:7" ht="25.5">
      <c r="A291" s="1162">
        <v>604</v>
      </c>
      <c r="B291" s="1162">
        <v>11401</v>
      </c>
      <c r="C291" s="1163" t="s">
        <v>2991</v>
      </c>
      <c r="D291" s="1163" t="s">
        <v>2992</v>
      </c>
      <c r="E291" s="1164" t="s">
        <v>2978</v>
      </c>
      <c r="F291" s="1165">
        <v>44131</v>
      </c>
      <c r="G291" s="1165">
        <v>44154</v>
      </c>
    </row>
    <row r="292" spans="1:7" ht="38.25">
      <c r="A292" s="1162">
        <v>605</v>
      </c>
      <c r="B292" s="1162">
        <v>11402</v>
      </c>
      <c r="C292" s="1163" t="s">
        <v>2993</v>
      </c>
      <c r="D292" s="1163" t="s">
        <v>2994</v>
      </c>
      <c r="E292" s="1164" t="s">
        <v>2959</v>
      </c>
      <c r="F292" s="1165">
        <v>44155</v>
      </c>
      <c r="G292" s="1165">
        <v>44192</v>
      </c>
    </row>
    <row r="293" spans="1:7" ht="25.5">
      <c r="A293" s="1162">
        <v>606</v>
      </c>
      <c r="B293" s="1162">
        <v>11403</v>
      </c>
      <c r="C293" s="1163" t="s">
        <v>2995</v>
      </c>
      <c r="D293" s="1163" t="s">
        <v>2996</v>
      </c>
      <c r="E293" s="1164" t="s">
        <v>2997</v>
      </c>
      <c r="F293" s="1165">
        <v>44317</v>
      </c>
      <c r="G293" s="1165">
        <v>44531</v>
      </c>
    </row>
    <row r="294" spans="1:7">
      <c r="A294" s="1158">
        <v>607</v>
      </c>
      <c r="B294" s="1158">
        <v>7924</v>
      </c>
      <c r="C294" s="1159" t="s">
        <v>2998</v>
      </c>
      <c r="D294" s="1159" t="s">
        <v>2999</v>
      </c>
      <c r="E294" s="1160" t="s">
        <v>3000</v>
      </c>
      <c r="F294" s="1161">
        <v>43054</v>
      </c>
      <c r="G294" s="1161">
        <v>43678</v>
      </c>
    </row>
    <row r="295" spans="1:7">
      <c r="A295" s="1162">
        <v>608</v>
      </c>
      <c r="B295" s="1162">
        <v>9409</v>
      </c>
      <c r="C295" s="1163" t="s">
        <v>3001</v>
      </c>
      <c r="D295" s="1163" t="s">
        <v>3002</v>
      </c>
      <c r="E295" s="1164" t="s">
        <v>3003</v>
      </c>
      <c r="F295" s="1165">
        <v>43054</v>
      </c>
      <c r="G295" s="1165">
        <v>43127</v>
      </c>
    </row>
    <row r="296" spans="1:7" ht="25.5">
      <c r="A296" s="1162">
        <v>609</v>
      </c>
      <c r="B296" s="1162">
        <v>9410</v>
      </c>
      <c r="C296" s="1163" t="s">
        <v>3004</v>
      </c>
      <c r="D296" s="1163" t="s">
        <v>3005</v>
      </c>
      <c r="E296" s="1164" t="s">
        <v>3006</v>
      </c>
      <c r="F296" s="1165">
        <v>43319</v>
      </c>
      <c r="G296" s="1165">
        <v>43678</v>
      </c>
    </row>
    <row r="297" spans="1:7" ht="25.5">
      <c r="A297" s="1162">
        <v>610</v>
      </c>
      <c r="B297" s="1162">
        <v>9411</v>
      </c>
      <c r="C297" s="1163" t="s">
        <v>3007</v>
      </c>
      <c r="D297" s="1163" t="s">
        <v>3008</v>
      </c>
      <c r="E297" s="1164" t="s">
        <v>3009</v>
      </c>
      <c r="F297" s="1165">
        <v>43505</v>
      </c>
      <c r="G297" s="1165">
        <v>43654</v>
      </c>
    </row>
    <row r="298" spans="1:7" ht="38.25">
      <c r="A298" s="1162">
        <v>611</v>
      </c>
      <c r="B298" s="1162">
        <v>9403</v>
      </c>
      <c r="C298" s="1163" t="s">
        <v>3010</v>
      </c>
      <c r="D298" s="1163" t="s">
        <v>3011</v>
      </c>
      <c r="E298" s="1164" t="s">
        <v>3009</v>
      </c>
      <c r="F298" s="1165">
        <v>43728</v>
      </c>
      <c r="G298" s="1165">
        <v>43877</v>
      </c>
    </row>
    <row r="299" spans="1:7" ht="25.5">
      <c r="A299" s="1158">
        <v>612</v>
      </c>
      <c r="B299" s="1158">
        <v>6149</v>
      </c>
      <c r="C299" s="1159" t="s">
        <v>3012</v>
      </c>
      <c r="D299" s="1159" t="s">
        <v>3013</v>
      </c>
      <c r="E299" s="1160" t="s">
        <v>3014</v>
      </c>
      <c r="F299" s="1161">
        <v>43138</v>
      </c>
      <c r="G299" s="1161">
        <v>43735</v>
      </c>
    </row>
    <row r="300" spans="1:7" ht="38.25">
      <c r="A300" s="1162">
        <v>613</v>
      </c>
      <c r="B300" s="1162">
        <v>9421</v>
      </c>
      <c r="C300" s="1163" t="s">
        <v>3015</v>
      </c>
      <c r="D300" s="1163" t="s">
        <v>3016</v>
      </c>
      <c r="E300" s="1164" t="s">
        <v>3017</v>
      </c>
      <c r="F300" s="1165">
        <v>43138</v>
      </c>
      <c r="G300" s="1165">
        <v>43455</v>
      </c>
    </row>
    <row r="301" spans="1:7" ht="38.25">
      <c r="A301" s="1162">
        <v>614</v>
      </c>
      <c r="B301" s="1162">
        <v>9422</v>
      </c>
      <c r="C301" s="1163" t="s">
        <v>3018</v>
      </c>
      <c r="D301" s="1163" t="s">
        <v>3019</v>
      </c>
      <c r="E301" s="1164" t="s">
        <v>3020</v>
      </c>
      <c r="F301" s="1165">
        <v>43491</v>
      </c>
      <c r="G301" s="1165">
        <v>43735</v>
      </c>
    </row>
    <row r="302" spans="1:7" ht="38.25">
      <c r="A302" s="1158">
        <v>615</v>
      </c>
      <c r="B302" s="1158">
        <v>6148</v>
      </c>
      <c r="C302" s="1159" t="s">
        <v>3021</v>
      </c>
      <c r="D302" s="1159" t="s">
        <v>3022</v>
      </c>
      <c r="E302" s="1160" t="s">
        <v>3023</v>
      </c>
      <c r="F302" s="1161">
        <v>43586</v>
      </c>
      <c r="G302" s="1161">
        <v>44387</v>
      </c>
    </row>
    <row r="303" spans="1:7" ht="25.5">
      <c r="A303" s="1162">
        <v>616</v>
      </c>
      <c r="B303" s="1162">
        <v>9406</v>
      </c>
      <c r="C303" s="1163" t="s">
        <v>3024</v>
      </c>
      <c r="D303" s="1163" t="s">
        <v>3025</v>
      </c>
      <c r="E303" s="1164" t="s">
        <v>3023</v>
      </c>
      <c r="F303" s="1165">
        <v>43586</v>
      </c>
      <c r="G303" s="1165">
        <v>44387</v>
      </c>
    </row>
    <row r="304" spans="1:7" ht="25.5">
      <c r="A304" s="1162">
        <v>617</v>
      </c>
      <c r="B304" s="1162">
        <v>9407</v>
      </c>
      <c r="C304" s="1163" t="s">
        <v>3026</v>
      </c>
      <c r="D304" s="1163" t="s">
        <v>3027</v>
      </c>
      <c r="E304" s="1164" t="s">
        <v>2876</v>
      </c>
      <c r="F304" s="1165">
        <v>43586</v>
      </c>
      <c r="G304" s="1165">
        <v>43769</v>
      </c>
    </row>
    <row r="305" spans="1:7" ht="38.25">
      <c r="A305" s="1162">
        <v>618</v>
      </c>
      <c r="B305" s="1162">
        <v>10474</v>
      </c>
      <c r="C305" s="1163" t="s">
        <v>3028</v>
      </c>
      <c r="D305" s="1163" t="s">
        <v>1285</v>
      </c>
      <c r="E305" s="1164" t="s">
        <v>3029</v>
      </c>
      <c r="F305" s="1165">
        <v>43728</v>
      </c>
      <c r="G305" s="1165">
        <v>43977</v>
      </c>
    </row>
    <row r="306" spans="1:7" ht="25.5">
      <c r="A306" s="1162">
        <v>619</v>
      </c>
      <c r="B306" s="1162">
        <v>10475</v>
      </c>
      <c r="C306" s="1163" t="s">
        <v>3030</v>
      </c>
      <c r="D306" s="1163" t="s">
        <v>1287</v>
      </c>
      <c r="E306" s="1164" t="s">
        <v>3029</v>
      </c>
      <c r="F306" s="1165">
        <v>43728</v>
      </c>
      <c r="G306" s="1165">
        <v>43977</v>
      </c>
    </row>
    <row r="307" spans="1:7" ht="38.25">
      <c r="A307" s="1162">
        <v>620</v>
      </c>
      <c r="B307" s="1162">
        <v>6146</v>
      </c>
      <c r="C307" s="1163" t="s">
        <v>3031</v>
      </c>
      <c r="D307" s="1163" t="s">
        <v>1310</v>
      </c>
      <c r="E307" s="1164" t="s">
        <v>2903</v>
      </c>
      <c r="F307" s="1165">
        <v>43728</v>
      </c>
      <c r="G307" s="1165">
        <v>43857</v>
      </c>
    </row>
    <row r="308" spans="1:7" ht="25.5">
      <c r="A308" s="1162">
        <v>621</v>
      </c>
      <c r="B308" s="1162">
        <v>9481</v>
      </c>
      <c r="C308" s="1163" t="s">
        <v>3032</v>
      </c>
      <c r="D308" s="1163" t="s">
        <v>3033</v>
      </c>
      <c r="E308" s="1164" t="s">
        <v>3034</v>
      </c>
      <c r="F308" s="1165">
        <v>43736</v>
      </c>
      <c r="G308" s="1165">
        <v>43795</v>
      </c>
    </row>
    <row r="309" spans="1:7" ht="25.5">
      <c r="A309" s="1162">
        <v>622</v>
      </c>
      <c r="B309" s="1162">
        <v>9425</v>
      </c>
      <c r="C309" s="1163" t="s">
        <v>3035</v>
      </c>
      <c r="D309" s="1163" t="s">
        <v>3036</v>
      </c>
      <c r="E309" s="1164" t="s">
        <v>3037</v>
      </c>
      <c r="F309" s="1165">
        <v>44191</v>
      </c>
      <c r="G309" s="1165">
        <v>45070</v>
      </c>
    </row>
    <row r="310" spans="1:7">
      <c r="A310" s="1158">
        <v>1684</v>
      </c>
      <c r="B310" s="1158">
        <v>2258</v>
      </c>
      <c r="C310" s="1159" t="s">
        <v>3038</v>
      </c>
      <c r="D310" s="1159" t="s">
        <v>3039</v>
      </c>
      <c r="E310" s="1160" t="s">
        <v>3040</v>
      </c>
      <c r="F310" s="1161">
        <v>44013</v>
      </c>
      <c r="G310" s="1161">
        <v>46537</v>
      </c>
    </row>
    <row r="311" spans="1:7">
      <c r="A311" s="1162">
        <v>1685</v>
      </c>
      <c r="B311" s="1162">
        <v>2259</v>
      </c>
      <c r="C311" s="1163" t="s">
        <v>3041</v>
      </c>
      <c r="D311" s="1163" t="s">
        <v>3042</v>
      </c>
      <c r="E311" s="1164" t="s">
        <v>3040</v>
      </c>
      <c r="F311" s="1165">
        <v>44013</v>
      </c>
      <c r="G311" s="1165">
        <v>46537</v>
      </c>
    </row>
    <row r="312" spans="1:7">
      <c r="A312" s="1162">
        <v>1686</v>
      </c>
      <c r="B312" s="1162">
        <v>2260</v>
      </c>
      <c r="C312" s="1163" t="s">
        <v>3043</v>
      </c>
      <c r="D312" s="1163" t="s">
        <v>3044</v>
      </c>
      <c r="E312" s="1164" t="s">
        <v>3045</v>
      </c>
      <c r="F312" s="1165">
        <v>44013</v>
      </c>
      <c r="G312" s="1165">
        <v>46022</v>
      </c>
    </row>
    <row r="313" spans="1:7">
      <c r="A313" s="1158">
        <v>1687</v>
      </c>
      <c r="B313" s="1158">
        <v>222</v>
      </c>
      <c r="C313" s="1159" t="s">
        <v>3046</v>
      </c>
      <c r="D313" s="1159" t="s">
        <v>3047</v>
      </c>
      <c r="E313" s="1160" t="s">
        <v>3048</v>
      </c>
      <c r="F313" s="1161">
        <v>42732</v>
      </c>
      <c r="G313" s="1161">
        <v>46033</v>
      </c>
    </row>
    <row r="314" spans="1:7">
      <c r="A314" s="1158">
        <v>1688</v>
      </c>
      <c r="B314" s="1158">
        <v>25377</v>
      </c>
      <c r="C314" s="1159" t="s">
        <v>3049</v>
      </c>
      <c r="D314" s="1159" t="s">
        <v>3050</v>
      </c>
      <c r="E314" s="1160" t="s">
        <v>3051</v>
      </c>
      <c r="F314" s="1161">
        <v>42883</v>
      </c>
      <c r="G314" s="1161">
        <v>45592</v>
      </c>
    </row>
    <row r="315" spans="1:7">
      <c r="A315" s="1158">
        <v>1689</v>
      </c>
      <c r="B315" s="1158">
        <v>25378</v>
      </c>
      <c r="C315" s="1159" t="s">
        <v>3052</v>
      </c>
      <c r="D315" s="1159" t="s">
        <v>3053</v>
      </c>
      <c r="E315" s="1160" t="s">
        <v>3054</v>
      </c>
      <c r="F315" s="1161">
        <v>44008</v>
      </c>
      <c r="G315" s="1161">
        <v>45545</v>
      </c>
    </row>
    <row r="316" spans="1:7">
      <c r="A316" s="1158">
        <v>1690</v>
      </c>
      <c r="B316" s="1158">
        <v>25379</v>
      </c>
      <c r="C316" s="1159" t="s">
        <v>3055</v>
      </c>
      <c r="D316" s="1159" t="s">
        <v>3056</v>
      </c>
      <c r="E316" s="1160" t="s">
        <v>3057</v>
      </c>
      <c r="F316" s="1161">
        <v>45036</v>
      </c>
      <c r="G316" s="1161">
        <v>45545</v>
      </c>
    </row>
    <row r="317" spans="1:7">
      <c r="A317" s="1162">
        <v>1691</v>
      </c>
      <c r="B317" s="1162">
        <v>5008</v>
      </c>
      <c r="C317" s="1163" t="s">
        <v>3058</v>
      </c>
      <c r="D317" s="1163" t="s">
        <v>3059</v>
      </c>
      <c r="E317" s="1164" t="s">
        <v>3009</v>
      </c>
      <c r="F317" s="1165">
        <v>45036</v>
      </c>
      <c r="G317" s="1165">
        <v>45185</v>
      </c>
    </row>
    <row r="318" spans="1:7">
      <c r="A318" s="1162">
        <v>1692</v>
      </c>
      <c r="B318" s="1162">
        <v>5009</v>
      </c>
      <c r="C318" s="1163" t="s">
        <v>3060</v>
      </c>
      <c r="D318" s="1163" t="s">
        <v>3061</v>
      </c>
      <c r="E318" s="1164" t="s">
        <v>2357</v>
      </c>
      <c r="F318" s="1165">
        <v>45185</v>
      </c>
      <c r="G318" s="1165">
        <v>45185</v>
      </c>
    </row>
    <row r="319" spans="1:7">
      <c r="A319" s="1162">
        <v>1693</v>
      </c>
      <c r="B319" s="1162">
        <v>5010</v>
      </c>
      <c r="C319" s="1163" t="s">
        <v>3062</v>
      </c>
      <c r="D319" s="1163" t="s">
        <v>3063</v>
      </c>
      <c r="E319" s="1164" t="s">
        <v>3064</v>
      </c>
      <c r="F319" s="1165">
        <v>45186</v>
      </c>
      <c r="G319" s="1165">
        <v>45365</v>
      </c>
    </row>
    <row r="320" spans="1:7">
      <c r="A320" s="1162">
        <v>1694</v>
      </c>
      <c r="B320" s="1162">
        <v>10286</v>
      </c>
      <c r="C320" s="1163" t="s">
        <v>3065</v>
      </c>
      <c r="D320" s="1163" t="s">
        <v>3066</v>
      </c>
      <c r="E320" s="1164" t="s">
        <v>3064</v>
      </c>
      <c r="F320" s="1165">
        <v>45366</v>
      </c>
      <c r="G320" s="1165">
        <v>45545</v>
      </c>
    </row>
    <row r="321" spans="1:7">
      <c r="A321" s="1158">
        <v>1695</v>
      </c>
      <c r="B321" s="1158">
        <v>25380</v>
      </c>
      <c r="C321" s="1159" t="s">
        <v>3067</v>
      </c>
      <c r="D321" s="1159" t="s">
        <v>3068</v>
      </c>
      <c r="E321" s="1160" t="s">
        <v>3069</v>
      </c>
      <c r="F321" s="1161">
        <v>44008</v>
      </c>
      <c r="G321" s="1161">
        <v>45390</v>
      </c>
    </row>
    <row r="322" spans="1:7" ht="25.5">
      <c r="A322" s="1162">
        <v>1696</v>
      </c>
      <c r="B322" s="1162">
        <v>2247</v>
      </c>
      <c r="C322" s="1163" t="s">
        <v>3070</v>
      </c>
      <c r="D322" s="1163" t="s">
        <v>3071</v>
      </c>
      <c r="E322" s="1164" t="s">
        <v>3072</v>
      </c>
      <c r="F322" s="1165">
        <v>44008</v>
      </c>
      <c r="G322" s="1165">
        <v>44370</v>
      </c>
    </row>
    <row r="323" spans="1:7" ht="25.5">
      <c r="A323" s="1162">
        <v>1697</v>
      </c>
      <c r="B323" s="1162">
        <v>2244</v>
      </c>
      <c r="C323" s="1163" t="s">
        <v>3073</v>
      </c>
      <c r="D323" s="1163" t="s">
        <v>3074</v>
      </c>
      <c r="E323" s="1164" t="s">
        <v>3075</v>
      </c>
      <c r="F323" s="1165">
        <v>44191</v>
      </c>
      <c r="G323" s="1165">
        <v>45390</v>
      </c>
    </row>
    <row r="324" spans="1:7">
      <c r="A324" s="1158">
        <v>1698</v>
      </c>
      <c r="B324" s="1158">
        <v>25381</v>
      </c>
      <c r="C324" s="1159" t="s">
        <v>3076</v>
      </c>
      <c r="D324" s="1159" t="s">
        <v>3077</v>
      </c>
      <c r="E324" s="1160" t="s">
        <v>3078</v>
      </c>
      <c r="F324" s="1161">
        <v>44431</v>
      </c>
      <c r="G324" s="1161">
        <v>45316</v>
      </c>
    </row>
    <row r="325" spans="1:7">
      <c r="A325" s="1162">
        <v>1699</v>
      </c>
      <c r="B325" s="1162">
        <v>2245</v>
      </c>
      <c r="C325" s="1163" t="s">
        <v>3079</v>
      </c>
      <c r="D325" s="1163" t="s">
        <v>3080</v>
      </c>
      <c r="E325" s="1164" t="s">
        <v>3078</v>
      </c>
      <c r="F325" s="1165">
        <v>44431</v>
      </c>
      <c r="G325" s="1165">
        <v>45316</v>
      </c>
    </row>
    <row r="326" spans="1:7">
      <c r="A326" s="1158">
        <v>1700</v>
      </c>
      <c r="B326" s="1158">
        <v>25382</v>
      </c>
      <c r="C326" s="1159" t="s">
        <v>3081</v>
      </c>
      <c r="D326" s="1159" t="s">
        <v>3082</v>
      </c>
      <c r="E326" s="1160" t="s">
        <v>3083</v>
      </c>
      <c r="F326" s="1161">
        <v>44560</v>
      </c>
      <c r="G326" s="1161">
        <v>45316</v>
      </c>
    </row>
    <row r="327" spans="1:7" ht="25.5">
      <c r="A327" s="1162">
        <v>1701</v>
      </c>
      <c r="B327" s="1162">
        <v>2246</v>
      </c>
      <c r="C327" s="1163" t="s">
        <v>3084</v>
      </c>
      <c r="D327" s="1163" t="s">
        <v>3085</v>
      </c>
      <c r="E327" s="1164" t="s">
        <v>3083</v>
      </c>
      <c r="F327" s="1165">
        <v>44560</v>
      </c>
      <c r="G327" s="1165">
        <v>45316</v>
      </c>
    </row>
    <row r="328" spans="1:7">
      <c r="A328" s="1158">
        <v>1702</v>
      </c>
      <c r="B328" s="1158">
        <v>25383</v>
      </c>
      <c r="C328" s="1159" t="s">
        <v>3086</v>
      </c>
      <c r="D328" s="1159" t="s">
        <v>3087</v>
      </c>
      <c r="E328" s="1160" t="s">
        <v>3088</v>
      </c>
      <c r="F328" s="1161">
        <v>45195</v>
      </c>
      <c r="G328" s="1161">
        <v>45576</v>
      </c>
    </row>
    <row r="329" spans="1:7">
      <c r="A329" s="1158">
        <v>1736</v>
      </c>
      <c r="B329" s="1158">
        <v>25385</v>
      </c>
      <c r="C329" s="1159" t="s">
        <v>3067</v>
      </c>
      <c r="D329" s="1159" t="s">
        <v>3089</v>
      </c>
      <c r="E329" s="1160" t="s">
        <v>2357</v>
      </c>
      <c r="F329" s="1161">
        <v>45195</v>
      </c>
      <c r="G329" s="1161">
        <v>45195</v>
      </c>
    </row>
    <row r="330" spans="1:7">
      <c r="A330" s="1162">
        <v>1737</v>
      </c>
      <c r="B330" s="1162">
        <v>245</v>
      </c>
      <c r="C330" s="1163" t="s">
        <v>3090</v>
      </c>
      <c r="D330" s="1163" t="s">
        <v>3091</v>
      </c>
      <c r="E330" s="1164" t="s">
        <v>2357</v>
      </c>
      <c r="F330" s="1165">
        <v>45195</v>
      </c>
      <c r="G330" s="1165">
        <v>45195</v>
      </c>
    </row>
    <row r="331" spans="1:7">
      <c r="A331" s="1158">
        <v>1738</v>
      </c>
      <c r="B331" s="1158">
        <v>25386</v>
      </c>
      <c r="C331" s="1159" t="s">
        <v>3092</v>
      </c>
      <c r="D331" s="1159" t="s">
        <v>3093</v>
      </c>
      <c r="E331" s="1160" t="s">
        <v>2357</v>
      </c>
      <c r="F331" s="1161">
        <v>45285</v>
      </c>
      <c r="G331" s="1161">
        <v>45285</v>
      </c>
    </row>
    <row r="332" spans="1:7" ht="25.5">
      <c r="A332" s="1162">
        <v>1739</v>
      </c>
      <c r="B332" s="1162">
        <v>4988</v>
      </c>
      <c r="C332" s="1163" t="s">
        <v>3094</v>
      </c>
      <c r="D332" s="1163" t="s">
        <v>3095</v>
      </c>
      <c r="E332" s="1164" t="s">
        <v>2357</v>
      </c>
      <c r="F332" s="1165">
        <v>45285</v>
      </c>
      <c r="G332" s="1165">
        <v>45285</v>
      </c>
    </row>
    <row r="333" spans="1:7">
      <c r="A333" s="1158">
        <v>1740</v>
      </c>
      <c r="B333" s="1158">
        <v>25387</v>
      </c>
      <c r="C333" s="1159" t="s">
        <v>3096</v>
      </c>
      <c r="D333" s="1159" t="s">
        <v>3097</v>
      </c>
      <c r="E333" s="1160" t="s">
        <v>2574</v>
      </c>
      <c r="F333" s="1161">
        <v>45576</v>
      </c>
      <c r="G333" s="1161">
        <v>45576</v>
      </c>
    </row>
    <row r="334" spans="1:7">
      <c r="A334" s="1162">
        <v>1741</v>
      </c>
      <c r="B334" s="1162">
        <v>246</v>
      </c>
      <c r="C334" s="1163" t="s">
        <v>3098</v>
      </c>
      <c r="D334" s="1163" t="s">
        <v>3099</v>
      </c>
      <c r="E334" s="1164" t="s">
        <v>2574</v>
      </c>
      <c r="F334" s="1165">
        <v>45576</v>
      </c>
      <c r="G334" s="1165">
        <v>45576</v>
      </c>
    </row>
    <row r="335" spans="1:7" ht="25.5">
      <c r="A335" s="1158">
        <v>1742</v>
      </c>
      <c r="B335" s="1158">
        <v>6059</v>
      </c>
      <c r="C335" s="1159" t="s">
        <v>3100</v>
      </c>
      <c r="D335" s="1166" t="s">
        <v>3101</v>
      </c>
      <c r="E335" s="1160" t="s">
        <v>3051</v>
      </c>
      <c r="F335" s="1161">
        <v>42883</v>
      </c>
      <c r="G335" s="1161">
        <v>45592</v>
      </c>
    </row>
    <row r="336" spans="1:7" ht="38.25">
      <c r="A336" s="1162">
        <v>1743</v>
      </c>
      <c r="B336" s="1162">
        <v>438</v>
      </c>
      <c r="C336" s="1163" t="s">
        <v>3102</v>
      </c>
      <c r="D336" s="1163" t="s">
        <v>3103</v>
      </c>
      <c r="E336" s="1164" t="s">
        <v>2912</v>
      </c>
      <c r="F336" s="1165">
        <v>42979</v>
      </c>
      <c r="G336" s="1165">
        <v>43115</v>
      </c>
    </row>
    <row r="337" spans="1:7" ht="25.5">
      <c r="A337" s="1162">
        <v>1744</v>
      </c>
      <c r="B337" s="1162">
        <v>9412</v>
      </c>
      <c r="C337" s="1163" t="s">
        <v>3104</v>
      </c>
      <c r="D337" s="1163" t="s">
        <v>3105</v>
      </c>
      <c r="E337" s="1164" t="s">
        <v>3106</v>
      </c>
      <c r="F337" s="1165">
        <v>43028</v>
      </c>
      <c r="G337" s="1165">
        <v>43463</v>
      </c>
    </row>
    <row r="338" spans="1:7" ht="25.5">
      <c r="A338" s="1162">
        <v>1745</v>
      </c>
      <c r="B338" s="1162">
        <v>9426</v>
      </c>
      <c r="C338" s="1163" t="s">
        <v>3107</v>
      </c>
      <c r="D338" s="1163" t="s">
        <v>3108</v>
      </c>
      <c r="E338" s="1164" t="s">
        <v>3109</v>
      </c>
      <c r="F338" s="1165">
        <v>43132</v>
      </c>
      <c r="G338" s="1165">
        <v>44190</v>
      </c>
    </row>
    <row r="339" spans="1:7" ht="38.25">
      <c r="A339" s="1162">
        <v>1746</v>
      </c>
      <c r="B339" s="1162">
        <v>7926</v>
      </c>
      <c r="C339" s="1163" t="s">
        <v>3110</v>
      </c>
      <c r="D339" s="1163" t="s">
        <v>3111</v>
      </c>
      <c r="E339" s="1164" t="s">
        <v>3112</v>
      </c>
      <c r="F339" s="1165">
        <v>43129</v>
      </c>
      <c r="G339" s="1165">
        <v>43158</v>
      </c>
    </row>
    <row r="340" spans="1:7" ht="25.5">
      <c r="A340" s="1162">
        <v>1747</v>
      </c>
      <c r="B340" s="1162">
        <v>7925</v>
      </c>
      <c r="C340" s="1163" t="s">
        <v>3113</v>
      </c>
      <c r="D340" s="1163" t="s">
        <v>3114</v>
      </c>
      <c r="E340" s="1164" t="s">
        <v>2885</v>
      </c>
      <c r="F340" s="1165">
        <v>43159</v>
      </c>
      <c r="G340" s="1165">
        <v>43284</v>
      </c>
    </row>
    <row r="341" spans="1:7">
      <c r="A341" s="1162">
        <v>1748</v>
      </c>
      <c r="B341" s="1162">
        <v>7928</v>
      </c>
      <c r="C341" s="1163" t="s">
        <v>3115</v>
      </c>
      <c r="D341" s="1163" t="s">
        <v>3116</v>
      </c>
      <c r="E341" s="1164" t="s">
        <v>3117</v>
      </c>
      <c r="F341" s="1165">
        <v>43271</v>
      </c>
      <c r="G341" s="1165">
        <v>43631</v>
      </c>
    </row>
    <row r="342" spans="1:7">
      <c r="A342" s="1162">
        <v>1749</v>
      </c>
      <c r="B342" s="1162">
        <v>7929</v>
      </c>
      <c r="C342" s="1163" t="s">
        <v>3118</v>
      </c>
      <c r="D342" s="1163" t="s">
        <v>3119</v>
      </c>
      <c r="E342" s="1164" t="s">
        <v>2566</v>
      </c>
      <c r="F342" s="1165">
        <v>43399</v>
      </c>
      <c r="G342" s="1165">
        <v>43403</v>
      </c>
    </row>
    <row r="343" spans="1:7" ht="25.5">
      <c r="A343" s="1162">
        <v>1750</v>
      </c>
      <c r="B343" s="1162">
        <v>6590</v>
      </c>
      <c r="C343" s="1163" t="s">
        <v>3120</v>
      </c>
      <c r="D343" s="1163" t="s">
        <v>3121</v>
      </c>
      <c r="E343" s="1164" t="s">
        <v>3122</v>
      </c>
      <c r="F343" s="1165">
        <v>43313</v>
      </c>
      <c r="G343" s="1165">
        <v>43681</v>
      </c>
    </row>
    <row r="344" spans="1:7" ht="25.5">
      <c r="A344" s="1162">
        <v>1751</v>
      </c>
      <c r="B344" s="1162">
        <v>6592</v>
      </c>
      <c r="C344" s="1163" t="s">
        <v>3123</v>
      </c>
      <c r="D344" s="1163" t="s">
        <v>3124</v>
      </c>
      <c r="E344" s="1164" t="s">
        <v>2628</v>
      </c>
      <c r="F344" s="1165">
        <v>43682</v>
      </c>
      <c r="G344" s="1165">
        <v>43692</v>
      </c>
    </row>
    <row r="345" spans="1:7" ht="38.25">
      <c r="A345" s="1162">
        <v>1752</v>
      </c>
      <c r="B345" s="1162">
        <v>6008</v>
      </c>
      <c r="C345" s="1163" t="s">
        <v>3125</v>
      </c>
      <c r="D345" s="1163" t="s">
        <v>3126</v>
      </c>
      <c r="E345" s="1164" t="s">
        <v>2894</v>
      </c>
      <c r="F345" s="1165">
        <v>42883</v>
      </c>
      <c r="G345" s="1165">
        <v>43002</v>
      </c>
    </row>
    <row r="346" spans="1:7" ht="38.25">
      <c r="A346" s="1162">
        <v>1753</v>
      </c>
      <c r="B346" s="1162">
        <v>10476</v>
      </c>
      <c r="C346" s="1163" t="s">
        <v>3127</v>
      </c>
      <c r="D346" s="1163" t="s">
        <v>3128</v>
      </c>
      <c r="E346" s="1164" t="s">
        <v>3129</v>
      </c>
      <c r="F346" s="1165">
        <v>43770</v>
      </c>
      <c r="G346" s="1165">
        <v>43876</v>
      </c>
    </row>
    <row r="347" spans="1:7" ht="51">
      <c r="A347" s="1162">
        <v>1754</v>
      </c>
      <c r="B347" s="1162">
        <v>10477</v>
      </c>
      <c r="C347" s="1163" t="s">
        <v>3130</v>
      </c>
      <c r="D347" s="1163" t="s">
        <v>3131</v>
      </c>
      <c r="E347" s="1164" t="s">
        <v>3132</v>
      </c>
      <c r="F347" s="1165">
        <v>43815</v>
      </c>
      <c r="G347" s="1165">
        <v>43927</v>
      </c>
    </row>
    <row r="348" spans="1:7" ht="38.25">
      <c r="A348" s="1162">
        <v>1755</v>
      </c>
      <c r="B348" s="1162">
        <v>10482</v>
      </c>
      <c r="C348" s="1163" t="s">
        <v>3133</v>
      </c>
      <c r="D348" s="1167" t="s">
        <v>3134</v>
      </c>
      <c r="E348" s="1164" t="s">
        <v>3132</v>
      </c>
      <c r="F348" s="1165">
        <v>43784</v>
      </c>
      <c r="G348" s="1165">
        <v>43896</v>
      </c>
    </row>
    <row r="349" spans="1:7" ht="38.25">
      <c r="A349" s="1162">
        <v>1756</v>
      </c>
      <c r="B349" s="1162">
        <v>10468</v>
      </c>
      <c r="C349" s="1163" t="s">
        <v>3135</v>
      </c>
      <c r="D349" s="1163" t="s">
        <v>1286</v>
      </c>
      <c r="E349" s="1164" t="s">
        <v>2939</v>
      </c>
      <c r="F349" s="1165">
        <v>43774</v>
      </c>
      <c r="G349" s="1165">
        <v>43968</v>
      </c>
    </row>
    <row r="350" spans="1:7" ht="38.25">
      <c r="A350" s="1162">
        <v>1757</v>
      </c>
      <c r="B350" s="1162">
        <v>9363</v>
      </c>
      <c r="C350" s="1163" t="s">
        <v>3136</v>
      </c>
      <c r="D350" s="1163" t="s">
        <v>3137</v>
      </c>
      <c r="E350" s="1164" t="s">
        <v>2894</v>
      </c>
      <c r="F350" s="1165">
        <v>43597</v>
      </c>
      <c r="G350" s="1165">
        <v>43716</v>
      </c>
    </row>
    <row r="351" spans="1:7" ht="38.25">
      <c r="A351" s="1162">
        <v>1758</v>
      </c>
      <c r="B351" s="1162">
        <v>9364</v>
      </c>
      <c r="C351" s="1163" t="s">
        <v>3138</v>
      </c>
      <c r="D351" s="1167" t="s">
        <v>3139</v>
      </c>
      <c r="E351" s="1164" t="s">
        <v>3140</v>
      </c>
      <c r="F351" s="1165">
        <v>43784</v>
      </c>
      <c r="G351" s="1165">
        <v>43930</v>
      </c>
    </row>
    <row r="352" spans="1:7" ht="25.5">
      <c r="A352" s="1162">
        <v>1759</v>
      </c>
      <c r="B352" s="1162">
        <v>11241</v>
      </c>
      <c r="C352" s="1163" t="s">
        <v>3141</v>
      </c>
      <c r="D352" s="1163" t="s">
        <v>3142</v>
      </c>
      <c r="E352" s="1164" t="s">
        <v>3143</v>
      </c>
      <c r="F352" s="1165">
        <v>43928</v>
      </c>
      <c r="G352" s="1165">
        <v>44050</v>
      </c>
    </row>
    <row r="353" spans="1:7" ht="25.5">
      <c r="A353" s="1162">
        <v>1760</v>
      </c>
      <c r="B353" s="1162">
        <v>11340</v>
      </c>
      <c r="C353" s="1163" t="s">
        <v>3144</v>
      </c>
      <c r="D353" s="1163" t="s">
        <v>1303</v>
      </c>
      <c r="E353" s="1164" t="s">
        <v>3145</v>
      </c>
      <c r="F353" s="1165">
        <v>44051</v>
      </c>
      <c r="G353" s="1165">
        <v>44081</v>
      </c>
    </row>
    <row r="354" spans="1:7">
      <c r="A354" s="1162">
        <v>1761</v>
      </c>
      <c r="B354" s="1162">
        <v>11242</v>
      </c>
      <c r="C354" s="1163" t="s">
        <v>3146</v>
      </c>
      <c r="D354" s="1163" t="s">
        <v>3147</v>
      </c>
      <c r="E354" s="1164" t="s">
        <v>3148</v>
      </c>
      <c r="F354" s="1165">
        <v>44082</v>
      </c>
      <c r="G354" s="1165">
        <v>44284</v>
      </c>
    </row>
    <row r="355" spans="1:7">
      <c r="A355" s="1162">
        <v>1762</v>
      </c>
      <c r="B355" s="1162">
        <v>11243</v>
      </c>
      <c r="C355" s="1163" t="s">
        <v>3149</v>
      </c>
      <c r="D355" s="1163" t="s">
        <v>3150</v>
      </c>
      <c r="E355" s="1164" t="s">
        <v>3148</v>
      </c>
      <c r="F355" s="1165">
        <v>44082</v>
      </c>
      <c r="G355" s="1165">
        <v>44284</v>
      </c>
    </row>
    <row r="356" spans="1:7" ht="25.5">
      <c r="A356" s="1162">
        <v>1763</v>
      </c>
      <c r="B356" s="1162">
        <v>11244</v>
      </c>
      <c r="C356" s="1163" t="s">
        <v>3151</v>
      </c>
      <c r="D356" s="1163" t="s">
        <v>1302</v>
      </c>
      <c r="E356" s="1164" t="s">
        <v>3143</v>
      </c>
      <c r="F356" s="1165">
        <v>44136</v>
      </c>
      <c r="G356" s="1165">
        <v>44258</v>
      </c>
    </row>
    <row r="357" spans="1:7" ht="25.5">
      <c r="A357" s="1162">
        <v>1764</v>
      </c>
      <c r="B357" s="1162">
        <v>11341</v>
      </c>
      <c r="C357" s="1163" t="s">
        <v>3152</v>
      </c>
      <c r="D357" s="1163" t="s">
        <v>1304</v>
      </c>
      <c r="E357" s="1164" t="s">
        <v>3145</v>
      </c>
      <c r="F357" s="1165">
        <v>44259</v>
      </c>
      <c r="G357" s="1165">
        <v>44289</v>
      </c>
    </row>
    <row r="358" spans="1:7">
      <c r="A358" s="1162">
        <v>1765</v>
      </c>
      <c r="B358" s="1162">
        <v>11245</v>
      </c>
      <c r="C358" s="1163" t="s">
        <v>3153</v>
      </c>
      <c r="D358" s="1163" t="s">
        <v>3154</v>
      </c>
      <c r="E358" s="1164" t="s">
        <v>2965</v>
      </c>
      <c r="F358" s="1165">
        <v>44290</v>
      </c>
      <c r="G358" s="1165">
        <v>44501</v>
      </c>
    </row>
    <row r="359" spans="1:7">
      <c r="A359" s="1162">
        <v>1766</v>
      </c>
      <c r="B359" s="1162">
        <v>11246</v>
      </c>
      <c r="C359" s="1163" t="s">
        <v>3155</v>
      </c>
      <c r="D359" s="1163" t="s">
        <v>3156</v>
      </c>
      <c r="E359" s="1164" t="s">
        <v>2965</v>
      </c>
      <c r="F359" s="1165">
        <v>44290</v>
      </c>
      <c r="G359" s="1165">
        <v>44501</v>
      </c>
    </row>
    <row r="360" spans="1:7" ht="25.5">
      <c r="A360" s="1162">
        <v>1767</v>
      </c>
      <c r="B360" s="1162">
        <v>9396</v>
      </c>
      <c r="C360" s="1163" t="s">
        <v>3157</v>
      </c>
      <c r="D360" s="1163" t="s">
        <v>3158</v>
      </c>
      <c r="E360" s="1164" t="s">
        <v>3009</v>
      </c>
      <c r="F360" s="1165">
        <v>43319</v>
      </c>
      <c r="G360" s="1165">
        <v>43468</v>
      </c>
    </row>
    <row r="361" spans="1:7" ht="25.5">
      <c r="A361" s="1162">
        <v>1768</v>
      </c>
      <c r="B361" s="1162">
        <v>9397</v>
      </c>
      <c r="C361" s="1163" t="s">
        <v>3159</v>
      </c>
      <c r="D361" s="1163" t="s">
        <v>3160</v>
      </c>
      <c r="E361" s="1164" t="s">
        <v>3161</v>
      </c>
      <c r="F361" s="1165">
        <v>43739</v>
      </c>
      <c r="G361" s="1165">
        <v>43883</v>
      </c>
    </row>
    <row r="362" spans="1:7" ht="25.5">
      <c r="A362" s="1162">
        <v>1769</v>
      </c>
      <c r="B362" s="1162">
        <v>8502</v>
      </c>
      <c r="C362" s="1163" t="s">
        <v>3162</v>
      </c>
      <c r="D362" s="1163" t="s">
        <v>3163</v>
      </c>
      <c r="E362" s="1164" t="s">
        <v>3164</v>
      </c>
      <c r="F362" s="1165">
        <v>44193</v>
      </c>
      <c r="G362" s="1165">
        <v>44475</v>
      </c>
    </row>
    <row r="363" spans="1:7" ht="51">
      <c r="A363" s="1162">
        <v>1770</v>
      </c>
      <c r="B363" s="1162">
        <v>8946</v>
      </c>
      <c r="C363" s="1163" t="s">
        <v>3165</v>
      </c>
      <c r="D363" s="1163" t="s">
        <v>3166</v>
      </c>
      <c r="E363" s="1164" t="s">
        <v>3167</v>
      </c>
      <c r="F363" s="1165">
        <v>44476</v>
      </c>
      <c r="G363" s="1165">
        <v>45592</v>
      </c>
    </row>
    <row r="364" spans="1:7">
      <c r="A364" s="1158">
        <v>1771</v>
      </c>
      <c r="B364" s="1158">
        <v>25389</v>
      </c>
      <c r="C364" s="1159" t="s">
        <v>3168</v>
      </c>
      <c r="D364" s="1159" t="s">
        <v>3169</v>
      </c>
      <c r="E364" s="1160" t="s">
        <v>3170</v>
      </c>
      <c r="F364" s="1161">
        <v>43422</v>
      </c>
      <c r="G364" s="1161">
        <v>45692</v>
      </c>
    </row>
    <row r="365" spans="1:7">
      <c r="A365" s="1158">
        <v>1772</v>
      </c>
      <c r="B365" s="1158">
        <v>11521</v>
      </c>
      <c r="C365" s="1159" t="s">
        <v>3171</v>
      </c>
      <c r="D365" s="1159" t="s">
        <v>3172</v>
      </c>
      <c r="E365" s="1160" t="s">
        <v>3173</v>
      </c>
      <c r="F365" s="1161">
        <v>43422</v>
      </c>
      <c r="G365" s="1161">
        <v>45543</v>
      </c>
    </row>
    <row r="366" spans="1:7" ht="25.5">
      <c r="A366" s="1158">
        <v>1779</v>
      </c>
      <c r="B366" s="1158">
        <v>25471</v>
      </c>
      <c r="C366" s="1159" t="s">
        <v>3174</v>
      </c>
      <c r="D366" s="1159" t="s">
        <v>3175</v>
      </c>
      <c r="E366" s="1160" t="s">
        <v>3173</v>
      </c>
      <c r="F366" s="1161">
        <v>43422</v>
      </c>
      <c r="G366" s="1161">
        <v>45543</v>
      </c>
    </row>
    <row r="367" spans="1:7">
      <c r="A367" s="1162">
        <v>1780</v>
      </c>
      <c r="B367" s="1162">
        <v>11522</v>
      </c>
      <c r="C367" s="1163" t="s">
        <v>3176</v>
      </c>
      <c r="D367" s="1163" t="s">
        <v>3177</v>
      </c>
      <c r="E367" s="1164" t="s">
        <v>2357</v>
      </c>
      <c r="F367" s="1165">
        <v>45543</v>
      </c>
      <c r="G367" s="1165">
        <v>45543</v>
      </c>
    </row>
    <row r="368" spans="1:7">
      <c r="A368" s="1158">
        <v>1781</v>
      </c>
      <c r="B368" s="1158">
        <v>11523</v>
      </c>
      <c r="C368" s="1159" t="s">
        <v>3178</v>
      </c>
      <c r="D368" s="1159" t="s">
        <v>3179</v>
      </c>
      <c r="E368" s="1160" t="s">
        <v>3180</v>
      </c>
      <c r="F368" s="1161">
        <v>43422</v>
      </c>
      <c r="G368" s="1161">
        <v>45538</v>
      </c>
    </row>
    <row r="369" spans="1:7">
      <c r="A369" s="1158">
        <v>1782</v>
      </c>
      <c r="B369" s="1158">
        <v>11524</v>
      </c>
      <c r="C369" s="1159" t="s">
        <v>3181</v>
      </c>
      <c r="D369" s="1159" t="s">
        <v>3179</v>
      </c>
      <c r="E369" s="1160" t="s">
        <v>3182</v>
      </c>
      <c r="F369" s="1161">
        <v>43422</v>
      </c>
      <c r="G369" s="1161">
        <v>45453</v>
      </c>
    </row>
    <row r="370" spans="1:7">
      <c r="A370" s="1158">
        <v>1783</v>
      </c>
      <c r="B370" s="1158">
        <v>11525</v>
      </c>
      <c r="C370" s="1159" t="s">
        <v>3183</v>
      </c>
      <c r="D370" s="1159" t="s">
        <v>3184</v>
      </c>
      <c r="E370" s="1160" t="s">
        <v>3185</v>
      </c>
      <c r="F370" s="1161">
        <v>43422</v>
      </c>
      <c r="G370" s="1161">
        <v>45298</v>
      </c>
    </row>
    <row r="371" spans="1:7">
      <c r="A371" s="1158">
        <v>1784</v>
      </c>
      <c r="B371" s="1158">
        <v>11526</v>
      </c>
      <c r="C371" s="1159" t="s">
        <v>3186</v>
      </c>
      <c r="D371" s="1159" t="s">
        <v>3187</v>
      </c>
      <c r="E371" s="1160" t="s">
        <v>3188</v>
      </c>
      <c r="F371" s="1161">
        <v>43422</v>
      </c>
      <c r="G371" s="1161">
        <v>43898</v>
      </c>
    </row>
    <row r="372" spans="1:7" ht="51">
      <c r="A372" s="1162">
        <v>1785</v>
      </c>
      <c r="B372" s="1162">
        <v>11527</v>
      </c>
      <c r="C372" s="1163" t="s">
        <v>3189</v>
      </c>
      <c r="D372" s="1163" t="s">
        <v>3190</v>
      </c>
      <c r="E372" s="1164" t="s">
        <v>3188</v>
      </c>
      <c r="F372" s="1165">
        <v>43422</v>
      </c>
      <c r="G372" s="1165">
        <v>43898</v>
      </c>
    </row>
    <row r="373" spans="1:7" ht="25.5">
      <c r="A373" s="1162">
        <v>1786</v>
      </c>
      <c r="B373" s="1162">
        <v>439</v>
      </c>
      <c r="C373" s="1163" t="s">
        <v>3191</v>
      </c>
      <c r="D373" s="1163" t="s">
        <v>3192</v>
      </c>
      <c r="E373" s="1164" t="s">
        <v>3193</v>
      </c>
      <c r="F373" s="1165">
        <v>43453</v>
      </c>
      <c r="G373" s="1165">
        <v>43499</v>
      </c>
    </row>
    <row r="374" spans="1:7" ht="25.5">
      <c r="A374" s="1162">
        <v>1787</v>
      </c>
      <c r="B374" s="1162">
        <v>440</v>
      </c>
      <c r="C374" s="1163" t="s">
        <v>3194</v>
      </c>
      <c r="D374" s="1163" t="s">
        <v>3195</v>
      </c>
      <c r="E374" s="1164" t="s">
        <v>3196</v>
      </c>
      <c r="F374" s="1165">
        <v>43500</v>
      </c>
      <c r="G374" s="1165">
        <v>43632</v>
      </c>
    </row>
    <row r="375" spans="1:7" ht="25.5">
      <c r="A375" s="1162">
        <v>1788</v>
      </c>
      <c r="B375" s="1162">
        <v>11528</v>
      </c>
      <c r="C375" s="1163" t="s">
        <v>3197</v>
      </c>
      <c r="D375" s="1163" t="s">
        <v>3198</v>
      </c>
      <c r="E375" s="1164" t="s">
        <v>3199</v>
      </c>
      <c r="F375" s="1165">
        <v>43506</v>
      </c>
      <c r="G375" s="1165">
        <v>43735</v>
      </c>
    </row>
    <row r="376" spans="1:7" ht="38.25">
      <c r="A376" s="1162">
        <v>1789</v>
      </c>
      <c r="B376" s="1162">
        <v>11529</v>
      </c>
      <c r="C376" s="1163" t="s">
        <v>3200</v>
      </c>
      <c r="D376" s="1163" t="s">
        <v>3201</v>
      </c>
      <c r="E376" s="1164" t="s">
        <v>2936</v>
      </c>
      <c r="F376" s="1165">
        <v>43506</v>
      </c>
      <c r="G376" s="1165">
        <v>43725</v>
      </c>
    </row>
    <row r="377" spans="1:7" ht="38.25">
      <c r="A377" s="1162">
        <v>1790</v>
      </c>
      <c r="B377" s="1162">
        <v>11530</v>
      </c>
      <c r="C377" s="1163" t="s">
        <v>3202</v>
      </c>
      <c r="D377" s="1163" t="s">
        <v>3203</v>
      </c>
      <c r="E377" s="1164" t="s">
        <v>3034</v>
      </c>
      <c r="F377" s="1165">
        <v>43708</v>
      </c>
      <c r="G377" s="1165">
        <v>43767</v>
      </c>
    </row>
    <row r="378" spans="1:7" ht="25.5">
      <c r="A378" s="1162">
        <v>1791</v>
      </c>
      <c r="B378" s="1162">
        <v>11531</v>
      </c>
      <c r="C378" s="1163" t="s">
        <v>3204</v>
      </c>
      <c r="D378" s="1163" t="s">
        <v>3205</v>
      </c>
      <c r="E378" s="1164" t="s">
        <v>3206</v>
      </c>
      <c r="F378" s="1165">
        <v>43736</v>
      </c>
      <c r="G378" s="1165">
        <v>43898</v>
      </c>
    </row>
    <row r="379" spans="1:7">
      <c r="A379" s="1158">
        <v>1792</v>
      </c>
      <c r="B379" s="1158">
        <v>11532</v>
      </c>
      <c r="C379" s="1159" t="s">
        <v>3207</v>
      </c>
      <c r="D379" s="1159" t="s">
        <v>3208</v>
      </c>
      <c r="E379" s="1160" t="s">
        <v>3209</v>
      </c>
      <c r="F379" s="1161">
        <v>43899</v>
      </c>
      <c r="G379" s="1161">
        <v>44508</v>
      </c>
    </row>
    <row r="380" spans="1:7" ht="25.5">
      <c r="A380" s="1158">
        <v>1793</v>
      </c>
      <c r="B380" s="1158">
        <v>11533</v>
      </c>
      <c r="C380" s="1159" t="s">
        <v>3210</v>
      </c>
      <c r="D380" s="1159" t="s">
        <v>3211</v>
      </c>
      <c r="E380" s="1160" t="s">
        <v>3212</v>
      </c>
      <c r="F380" s="1161">
        <v>43899</v>
      </c>
      <c r="G380" s="1161">
        <v>44068</v>
      </c>
    </row>
    <row r="381" spans="1:7" ht="38.25">
      <c r="A381" s="1162">
        <v>1794</v>
      </c>
      <c r="B381" s="1162">
        <v>11534</v>
      </c>
      <c r="C381" s="1163" t="s">
        <v>3213</v>
      </c>
      <c r="D381" s="1163" t="s">
        <v>3214</v>
      </c>
      <c r="E381" s="1164" t="s">
        <v>3215</v>
      </c>
      <c r="F381" s="1165">
        <v>43899</v>
      </c>
      <c r="G381" s="1165">
        <v>43978</v>
      </c>
    </row>
    <row r="382" spans="1:7" ht="51">
      <c r="A382" s="1162">
        <v>1795</v>
      </c>
      <c r="B382" s="1162">
        <v>11536</v>
      </c>
      <c r="C382" s="1163" t="s">
        <v>3216</v>
      </c>
      <c r="D382" s="1163" t="s">
        <v>3217</v>
      </c>
      <c r="E382" s="1164" t="s">
        <v>3218</v>
      </c>
      <c r="F382" s="1165">
        <v>43909</v>
      </c>
      <c r="G382" s="1165">
        <v>44068</v>
      </c>
    </row>
    <row r="383" spans="1:7" ht="51">
      <c r="A383" s="1162">
        <v>1796</v>
      </c>
      <c r="B383" s="1162">
        <v>11537</v>
      </c>
      <c r="C383" s="1163" t="s">
        <v>3219</v>
      </c>
      <c r="D383" s="1163" t="s">
        <v>3220</v>
      </c>
      <c r="E383" s="1164" t="s">
        <v>3218</v>
      </c>
      <c r="F383" s="1165">
        <v>43909</v>
      </c>
      <c r="G383" s="1165">
        <v>44068</v>
      </c>
    </row>
    <row r="384" spans="1:7">
      <c r="A384" s="1158">
        <v>1797</v>
      </c>
      <c r="B384" s="1158">
        <v>11538</v>
      </c>
      <c r="C384" s="1159" t="s">
        <v>3221</v>
      </c>
      <c r="D384" s="1159" t="s">
        <v>3222</v>
      </c>
      <c r="E384" s="1160" t="s">
        <v>3212</v>
      </c>
      <c r="F384" s="1161">
        <v>43899</v>
      </c>
      <c r="G384" s="1161">
        <v>44068</v>
      </c>
    </row>
    <row r="385" spans="1:7" ht="25.5">
      <c r="A385" s="1158">
        <v>1798</v>
      </c>
      <c r="B385" s="1158">
        <v>11539</v>
      </c>
      <c r="C385" s="1159" t="s">
        <v>3223</v>
      </c>
      <c r="D385" s="1159" t="s">
        <v>3224</v>
      </c>
      <c r="E385" s="1160" t="s">
        <v>3212</v>
      </c>
      <c r="F385" s="1161">
        <v>43899</v>
      </c>
      <c r="G385" s="1161">
        <v>44068</v>
      </c>
    </row>
    <row r="386" spans="1:7" ht="38.25">
      <c r="A386" s="1162">
        <v>1799</v>
      </c>
      <c r="B386" s="1162">
        <v>11535</v>
      </c>
      <c r="C386" s="1163" t="s">
        <v>3225</v>
      </c>
      <c r="D386" s="1163" t="s">
        <v>3226</v>
      </c>
      <c r="E386" s="1164" t="s">
        <v>3009</v>
      </c>
      <c r="F386" s="1165">
        <v>43899</v>
      </c>
      <c r="G386" s="1165">
        <v>44048</v>
      </c>
    </row>
    <row r="387" spans="1:7" ht="38.25">
      <c r="A387" s="1162">
        <v>1800</v>
      </c>
      <c r="B387" s="1162">
        <v>11541</v>
      </c>
      <c r="C387" s="1163" t="s">
        <v>3227</v>
      </c>
      <c r="D387" s="1163" t="s">
        <v>3228</v>
      </c>
      <c r="E387" s="1164" t="s">
        <v>3218</v>
      </c>
      <c r="F387" s="1165">
        <v>43909</v>
      </c>
      <c r="G387" s="1165">
        <v>44068</v>
      </c>
    </row>
    <row r="388" spans="1:7" ht="38.25">
      <c r="A388" s="1162">
        <v>1801</v>
      </c>
      <c r="B388" s="1162">
        <v>11542</v>
      </c>
      <c r="C388" s="1163" t="s">
        <v>3229</v>
      </c>
      <c r="D388" s="1163" t="s">
        <v>3230</v>
      </c>
      <c r="E388" s="1164" t="s">
        <v>3009</v>
      </c>
      <c r="F388" s="1165">
        <v>43899</v>
      </c>
      <c r="G388" s="1165">
        <v>44048</v>
      </c>
    </row>
    <row r="389" spans="1:7" ht="25.5">
      <c r="A389" s="1158">
        <v>1802</v>
      </c>
      <c r="B389" s="1158">
        <v>11543</v>
      </c>
      <c r="C389" s="1159" t="s">
        <v>3231</v>
      </c>
      <c r="D389" s="1159" t="s">
        <v>3232</v>
      </c>
      <c r="E389" s="1160" t="s">
        <v>3009</v>
      </c>
      <c r="F389" s="1161">
        <v>43899</v>
      </c>
      <c r="G389" s="1161">
        <v>44048</v>
      </c>
    </row>
    <row r="390" spans="1:7" ht="38.25">
      <c r="A390" s="1162">
        <v>1803</v>
      </c>
      <c r="B390" s="1162">
        <v>11544</v>
      </c>
      <c r="C390" s="1163" t="s">
        <v>3233</v>
      </c>
      <c r="D390" s="1163" t="s">
        <v>3234</v>
      </c>
      <c r="E390" s="1164" t="s">
        <v>3009</v>
      </c>
      <c r="F390" s="1165">
        <v>43899</v>
      </c>
      <c r="G390" s="1165">
        <v>44048</v>
      </c>
    </row>
    <row r="391" spans="1:7" ht="25.5">
      <c r="A391" s="1158">
        <v>1804</v>
      </c>
      <c r="B391" s="1158">
        <v>11545</v>
      </c>
      <c r="C391" s="1159" t="s">
        <v>3235</v>
      </c>
      <c r="D391" s="1159" t="s">
        <v>3236</v>
      </c>
      <c r="E391" s="1160" t="s">
        <v>3009</v>
      </c>
      <c r="F391" s="1161">
        <v>43899</v>
      </c>
      <c r="G391" s="1161">
        <v>44048</v>
      </c>
    </row>
    <row r="392" spans="1:7" ht="38.25">
      <c r="A392" s="1162">
        <v>1805</v>
      </c>
      <c r="B392" s="1162">
        <v>11546</v>
      </c>
      <c r="C392" s="1163" t="s">
        <v>3237</v>
      </c>
      <c r="D392" s="1163" t="s">
        <v>3238</v>
      </c>
      <c r="E392" s="1164" t="s">
        <v>3009</v>
      </c>
      <c r="F392" s="1165">
        <v>43899</v>
      </c>
      <c r="G392" s="1165">
        <v>44048</v>
      </c>
    </row>
    <row r="393" spans="1:7">
      <c r="A393" s="1158">
        <v>1806</v>
      </c>
      <c r="B393" s="1158">
        <v>11547</v>
      </c>
      <c r="C393" s="1159" t="s">
        <v>3239</v>
      </c>
      <c r="D393" s="1159" t="s">
        <v>3240</v>
      </c>
      <c r="E393" s="1160" t="s">
        <v>3212</v>
      </c>
      <c r="F393" s="1161">
        <v>43899</v>
      </c>
      <c r="G393" s="1161">
        <v>44068</v>
      </c>
    </row>
    <row r="394" spans="1:7" ht="25.5">
      <c r="A394" s="1158">
        <v>1807</v>
      </c>
      <c r="B394" s="1158">
        <v>11548</v>
      </c>
      <c r="C394" s="1159" t="s">
        <v>3241</v>
      </c>
      <c r="D394" s="1159" t="s">
        <v>3242</v>
      </c>
      <c r="E394" s="1160" t="s">
        <v>3212</v>
      </c>
      <c r="F394" s="1161">
        <v>43899</v>
      </c>
      <c r="G394" s="1161">
        <v>44068</v>
      </c>
    </row>
    <row r="395" spans="1:7" ht="51">
      <c r="A395" s="1162">
        <v>1808</v>
      </c>
      <c r="B395" s="1162">
        <v>11549</v>
      </c>
      <c r="C395" s="1163" t="s">
        <v>3243</v>
      </c>
      <c r="D395" s="1163" t="s">
        <v>3244</v>
      </c>
      <c r="E395" s="1164" t="s">
        <v>2894</v>
      </c>
      <c r="F395" s="1165">
        <v>43949</v>
      </c>
      <c r="G395" s="1165">
        <v>44068</v>
      </c>
    </row>
    <row r="396" spans="1:7" ht="51">
      <c r="A396" s="1162">
        <v>1809</v>
      </c>
      <c r="B396" s="1162">
        <v>11550</v>
      </c>
      <c r="C396" s="1163" t="s">
        <v>3245</v>
      </c>
      <c r="D396" s="1163" t="s">
        <v>3246</v>
      </c>
      <c r="E396" s="1164" t="s">
        <v>3009</v>
      </c>
      <c r="F396" s="1165">
        <v>43899</v>
      </c>
      <c r="G396" s="1165">
        <v>44048</v>
      </c>
    </row>
    <row r="397" spans="1:7" ht="25.5">
      <c r="A397" s="1158">
        <v>1810</v>
      </c>
      <c r="B397" s="1158">
        <v>11551</v>
      </c>
      <c r="C397" s="1159" t="s">
        <v>3247</v>
      </c>
      <c r="D397" s="1159" t="s">
        <v>3248</v>
      </c>
      <c r="E397" s="1160" t="s">
        <v>3009</v>
      </c>
      <c r="F397" s="1161">
        <v>43899</v>
      </c>
      <c r="G397" s="1161">
        <v>44048</v>
      </c>
    </row>
    <row r="398" spans="1:7" ht="51">
      <c r="A398" s="1162">
        <v>1811</v>
      </c>
      <c r="B398" s="1162">
        <v>11552</v>
      </c>
      <c r="C398" s="1163" t="s">
        <v>3249</v>
      </c>
      <c r="D398" s="1163" t="s">
        <v>3250</v>
      </c>
      <c r="E398" s="1164" t="s">
        <v>3009</v>
      </c>
      <c r="F398" s="1165">
        <v>43899</v>
      </c>
      <c r="G398" s="1165">
        <v>44048</v>
      </c>
    </row>
    <row r="399" spans="1:7" ht="25.5">
      <c r="A399" s="1158">
        <v>1812</v>
      </c>
      <c r="B399" s="1158">
        <v>11553</v>
      </c>
      <c r="C399" s="1159" t="s">
        <v>3251</v>
      </c>
      <c r="D399" s="1159" t="s">
        <v>3252</v>
      </c>
      <c r="E399" s="1160" t="s">
        <v>3212</v>
      </c>
      <c r="F399" s="1161">
        <v>43899</v>
      </c>
      <c r="G399" s="1161">
        <v>44068</v>
      </c>
    </row>
    <row r="400" spans="1:7" ht="51">
      <c r="A400" s="1162">
        <v>1813</v>
      </c>
      <c r="B400" s="1162">
        <v>11554</v>
      </c>
      <c r="C400" s="1163" t="s">
        <v>3253</v>
      </c>
      <c r="D400" s="1163" t="s">
        <v>3254</v>
      </c>
      <c r="E400" s="1164" t="s">
        <v>3009</v>
      </c>
      <c r="F400" s="1165">
        <v>43899</v>
      </c>
      <c r="G400" s="1165">
        <v>44048</v>
      </c>
    </row>
    <row r="401" spans="1:7" ht="38.25">
      <c r="A401" s="1162">
        <v>1814</v>
      </c>
      <c r="B401" s="1162">
        <v>11555</v>
      </c>
      <c r="C401" s="1163" t="s">
        <v>3255</v>
      </c>
      <c r="D401" s="1163" t="s">
        <v>3256</v>
      </c>
      <c r="E401" s="1164" t="s">
        <v>2894</v>
      </c>
      <c r="F401" s="1165">
        <v>43949</v>
      </c>
      <c r="G401" s="1165">
        <v>44068</v>
      </c>
    </row>
    <row r="402" spans="1:7" ht="38.25">
      <c r="A402" s="1158">
        <v>1815</v>
      </c>
      <c r="B402" s="1158">
        <v>11556</v>
      </c>
      <c r="C402" s="1159" t="s">
        <v>3257</v>
      </c>
      <c r="D402" s="1159" t="s">
        <v>3258</v>
      </c>
      <c r="E402" s="1160" t="s">
        <v>3009</v>
      </c>
      <c r="F402" s="1161">
        <v>43899</v>
      </c>
      <c r="G402" s="1161">
        <v>44048</v>
      </c>
    </row>
    <row r="403" spans="1:7" ht="51">
      <c r="A403" s="1162">
        <v>1816</v>
      </c>
      <c r="B403" s="1162">
        <v>11557</v>
      </c>
      <c r="C403" s="1163" t="s">
        <v>3259</v>
      </c>
      <c r="D403" s="1163" t="s">
        <v>3260</v>
      </c>
      <c r="E403" s="1164" t="s">
        <v>3009</v>
      </c>
      <c r="F403" s="1165">
        <v>43899</v>
      </c>
      <c r="G403" s="1165">
        <v>44048</v>
      </c>
    </row>
    <row r="404" spans="1:7">
      <c r="A404" s="1158">
        <v>1817</v>
      </c>
      <c r="B404" s="1158">
        <v>11558</v>
      </c>
      <c r="C404" s="1159" t="s">
        <v>3261</v>
      </c>
      <c r="D404" s="1159" t="s">
        <v>3262</v>
      </c>
      <c r="E404" s="1160" t="s">
        <v>2693</v>
      </c>
      <c r="F404" s="1161">
        <v>44069</v>
      </c>
      <c r="G404" s="1161">
        <v>44113</v>
      </c>
    </row>
    <row r="405" spans="1:7" ht="25.5">
      <c r="A405" s="1162">
        <v>1818</v>
      </c>
      <c r="B405" s="1162">
        <v>11559</v>
      </c>
      <c r="C405" s="1163" t="s">
        <v>3263</v>
      </c>
      <c r="D405" s="1163" t="s">
        <v>3264</v>
      </c>
      <c r="E405" s="1164" t="s">
        <v>3265</v>
      </c>
      <c r="F405" s="1165">
        <v>44079</v>
      </c>
      <c r="G405" s="1165">
        <v>44113</v>
      </c>
    </row>
    <row r="406" spans="1:7" ht="25.5">
      <c r="A406" s="1162">
        <v>1819</v>
      </c>
      <c r="B406" s="1162">
        <v>11560</v>
      </c>
      <c r="C406" s="1163" t="s">
        <v>3266</v>
      </c>
      <c r="D406" s="1163" t="s">
        <v>3267</v>
      </c>
      <c r="E406" s="1164" t="s">
        <v>3112</v>
      </c>
      <c r="F406" s="1165">
        <v>44069</v>
      </c>
      <c r="G406" s="1165">
        <v>44098</v>
      </c>
    </row>
    <row r="407" spans="1:7" ht="38.25">
      <c r="A407" s="1162">
        <v>1820</v>
      </c>
      <c r="B407" s="1162">
        <v>11561</v>
      </c>
      <c r="C407" s="1163" t="s">
        <v>3268</v>
      </c>
      <c r="D407" s="1163" t="s">
        <v>3269</v>
      </c>
      <c r="E407" s="1164" t="s">
        <v>3112</v>
      </c>
      <c r="F407" s="1165">
        <v>44069</v>
      </c>
      <c r="G407" s="1165">
        <v>44098</v>
      </c>
    </row>
    <row r="408" spans="1:7">
      <c r="A408" s="1158">
        <v>1821</v>
      </c>
      <c r="B408" s="1158">
        <v>11562</v>
      </c>
      <c r="C408" s="1159" t="s">
        <v>3270</v>
      </c>
      <c r="D408" s="1159" t="s">
        <v>3271</v>
      </c>
      <c r="E408" s="1160" t="s">
        <v>3215</v>
      </c>
      <c r="F408" s="1161">
        <v>44049</v>
      </c>
      <c r="G408" s="1161">
        <v>44128</v>
      </c>
    </row>
    <row r="409" spans="1:7" ht="38.25">
      <c r="A409" s="1162">
        <v>1822</v>
      </c>
      <c r="B409" s="1162">
        <v>11563</v>
      </c>
      <c r="C409" s="1163" t="s">
        <v>3272</v>
      </c>
      <c r="D409" s="1163" t="s">
        <v>3273</v>
      </c>
      <c r="E409" s="1164" t="s">
        <v>2585</v>
      </c>
      <c r="F409" s="1165">
        <v>44109</v>
      </c>
      <c r="G409" s="1165">
        <v>44128</v>
      </c>
    </row>
    <row r="410" spans="1:7" ht="38.25">
      <c r="A410" s="1162">
        <v>1823</v>
      </c>
      <c r="B410" s="1162">
        <v>11564</v>
      </c>
      <c r="C410" s="1163" t="s">
        <v>3274</v>
      </c>
      <c r="D410" s="1163" t="s">
        <v>3275</v>
      </c>
      <c r="E410" s="1164" t="s">
        <v>3034</v>
      </c>
      <c r="F410" s="1165">
        <v>44049</v>
      </c>
      <c r="G410" s="1165">
        <v>44108</v>
      </c>
    </row>
    <row r="411" spans="1:7" ht="25.5">
      <c r="A411" s="1158">
        <v>1824</v>
      </c>
      <c r="B411" s="1158">
        <v>11565</v>
      </c>
      <c r="C411" s="1159" t="s">
        <v>3276</v>
      </c>
      <c r="D411" s="1159" t="s">
        <v>3277</v>
      </c>
      <c r="E411" s="1160" t="s">
        <v>2939</v>
      </c>
      <c r="F411" s="1161">
        <v>44314</v>
      </c>
      <c r="G411" s="1161">
        <v>44508</v>
      </c>
    </row>
    <row r="412" spans="1:7" ht="38.25">
      <c r="A412" s="1162">
        <v>1825</v>
      </c>
      <c r="B412" s="1162">
        <v>11566</v>
      </c>
      <c r="C412" s="1163" t="s">
        <v>3278</v>
      </c>
      <c r="D412" s="1163" t="s">
        <v>3279</v>
      </c>
      <c r="E412" s="1164" t="s">
        <v>2939</v>
      </c>
      <c r="F412" s="1165">
        <v>44314</v>
      </c>
      <c r="G412" s="1165">
        <v>44508</v>
      </c>
    </row>
    <row r="413" spans="1:7">
      <c r="A413" s="1158">
        <v>1826</v>
      </c>
      <c r="B413" s="1158">
        <v>11567</v>
      </c>
      <c r="C413" s="1159" t="s">
        <v>3280</v>
      </c>
      <c r="D413" s="1159" t="s">
        <v>3281</v>
      </c>
      <c r="E413" s="1160" t="s">
        <v>3282</v>
      </c>
      <c r="F413" s="1161">
        <v>44114</v>
      </c>
      <c r="G413" s="1161">
        <v>44638</v>
      </c>
    </row>
    <row r="414" spans="1:7" ht="25.5">
      <c r="A414" s="1158">
        <v>1827</v>
      </c>
      <c r="B414" s="1158">
        <v>11568</v>
      </c>
      <c r="C414" s="1159" t="s">
        <v>3283</v>
      </c>
      <c r="D414" s="1159" t="s">
        <v>3284</v>
      </c>
      <c r="E414" s="1160" t="s">
        <v>3064</v>
      </c>
      <c r="F414" s="1161">
        <v>44114</v>
      </c>
      <c r="G414" s="1161">
        <v>44293</v>
      </c>
    </row>
    <row r="415" spans="1:7" ht="38.25">
      <c r="A415" s="1162">
        <v>1828</v>
      </c>
      <c r="B415" s="1162">
        <v>11569</v>
      </c>
      <c r="C415" s="1163" t="s">
        <v>3285</v>
      </c>
      <c r="D415" s="1163" t="s">
        <v>3286</v>
      </c>
      <c r="E415" s="1164" t="s">
        <v>3287</v>
      </c>
      <c r="F415" s="1165">
        <v>44114</v>
      </c>
      <c r="G415" s="1165">
        <v>44203</v>
      </c>
    </row>
    <row r="416" spans="1:7" ht="51">
      <c r="A416" s="1162">
        <v>1829</v>
      </c>
      <c r="B416" s="1162">
        <v>11570</v>
      </c>
      <c r="C416" s="1163" t="s">
        <v>3288</v>
      </c>
      <c r="D416" s="1163" t="s">
        <v>3289</v>
      </c>
      <c r="E416" s="1164" t="s">
        <v>3287</v>
      </c>
      <c r="F416" s="1165">
        <v>44124</v>
      </c>
      <c r="G416" s="1165">
        <v>44213</v>
      </c>
    </row>
    <row r="417" spans="1:7" ht="51">
      <c r="A417" s="1162">
        <v>1830</v>
      </c>
      <c r="B417" s="1162">
        <v>11571</v>
      </c>
      <c r="C417" s="1163" t="s">
        <v>3290</v>
      </c>
      <c r="D417" s="1163" t="s">
        <v>3291</v>
      </c>
      <c r="E417" s="1164" t="s">
        <v>3287</v>
      </c>
      <c r="F417" s="1165">
        <v>44124</v>
      </c>
      <c r="G417" s="1165">
        <v>44213</v>
      </c>
    </row>
    <row r="418" spans="1:7" ht="51">
      <c r="A418" s="1162">
        <v>1831</v>
      </c>
      <c r="B418" s="1162">
        <v>11572</v>
      </c>
      <c r="C418" s="1163" t="s">
        <v>3292</v>
      </c>
      <c r="D418" s="1163" t="s">
        <v>3293</v>
      </c>
      <c r="E418" s="1164" t="s">
        <v>3287</v>
      </c>
      <c r="F418" s="1165">
        <v>44124</v>
      </c>
      <c r="G418" s="1165">
        <v>44213</v>
      </c>
    </row>
    <row r="419" spans="1:7" ht="51">
      <c r="A419" s="1162">
        <v>1832</v>
      </c>
      <c r="B419" s="1162">
        <v>11573</v>
      </c>
      <c r="C419" s="1163" t="s">
        <v>3294</v>
      </c>
      <c r="D419" s="1163" t="s">
        <v>3295</v>
      </c>
      <c r="E419" s="1164" t="s">
        <v>3287</v>
      </c>
      <c r="F419" s="1165">
        <v>44114</v>
      </c>
      <c r="G419" s="1165">
        <v>44203</v>
      </c>
    </row>
    <row r="420" spans="1:7" ht="51">
      <c r="A420" s="1162">
        <v>1833</v>
      </c>
      <c r="B420" s="1162">
        <v>11574</v>
      </c>
      <c r="C420" s="1163" t="s">
        <v>3296</v>
      </c>
      <c r="D420" s="1163" t="s">
        <v>3297</v>
      </c>
      <c r="E420" s="1164" t="s">
        <v>3287</v>
      </c>
      <c r="F420" s="1165">
        <v>44124</v>
      </c>
      <c r="G420" s="1165">
        <v>44213</v>
      </c>
    </row>
    <row r="421" spans="1:7" ht="51">
      <c r="A421" s="1162">
        <v>1834</v>
      </c>
      <c r="B421" s="1162">
        <v>11575</v>
      </c>
      <c r="C421" s="1163" t="s">
        <v>3298</v>
      </c>
      <c r="D421" s="1163" t="s">
        <v>3299</v>
      </c>
      <c r="E421" s="1164" t="s">
        <v>3287</v>
      </c>
      <c r="F421" s="1165">
        <v>44114</v>
      </c>
      <c r="G421" s="1165">
        <v>44203</v>
      </c>
    </row>
    <row r="422" spans="1:7" ht="51">
      <c r="A422" s="1162">
        <v>1835</v>
      </c>
      <c r="B422" s="1162">
        <v>11576</v>
      </c>
      <c r="C422" s="1163" t="s">
        <v>3300</v>
      </c>
      <c r="D422" s="1163" t="s">
        <v>3301</v>
      </c>
      <c r="E422" s="1164" t="s">
        <v>3287</v>
      </c>
      <c r="F422" s="1165">
        <v>44114</v>
      </c>
      <c r="G422" s="1165">
        <v>44203</v>
      </c>
    </row>
    <row r="423" spans="1:7" ht="51">
      <c r="A423" s="1162">
        <v>1836</v>
      </c>
      <c r="B423" s="1162">
        <v>11577</v>
      </c>
      <c r="C423" s="1163" t="s">
        <v>3302</v>
      </c>
      <c r="D423" s="1163" t="s">
        <v>3303</v>
      </c>
      <c r="E423" s="1164" t="s">
        <v>3287</v>
      </c>
      <c r="F423" s="1165">
        <v>44114</v>
      </c>
      <c r="G423" s="1165">
        <v>44203</v>
      </c>
    </row>
    <row r="424" spans="1:7" ht="51">
      <c r="A424" s="1162">
        <v>1837</v>
      </c>
      <c r="B424" s="1162">
        <v>39043</v>
      </c>
      <c r="C424" s="1163" t="s">
        <v>3304</v>
      </c>
      <c r="D424" s="1163" t="s">
        <v>3305</v>
      </c>
      <c r="E424" s="1164" t="s">
        <v>3215</v>
      </c>
      <c r="F424" s="1165">
        <v>44214</v>
      </c>
      <c r="G424" s="1165">
        <v>44293</v>
      </c>
    </row>
    <row r="425" spans="1:7">
      <c r="A425" s="1158">
        <v>1838</v>
      </c>
      <c r="B425" s="1158">
        <v>11578</v>
      </c>
      <c r="C425" s="1159" t="s">
        <v>3306</v>
      </c>
      <c r="D425" s="1159" t="s">
        <v>3307</v>
      </c>
      <c r="E425" s="1160" t="s">
        <v>3308</v>
      </c>
      <c r="F425" s="1161">
        <v>44214</v>
      </c>
      <c r="G425" s="1161">
        <v>44313</v>
      </c>
    </row>
    <row r="426" spans="1:7" ht="38.25">
      <c r="A426" s="1162">
        <v>1839</v>
      </c>
      <c r="B426" s="1162">
        <v>11579</v>
      </c>
      <c r="C426" s="1163" t="s">
        <v>3309</v>
      </c>
      <c r="D426" s="1163" t="s">
        <v>3310</v>
      </c>
      <c r="E426" s="1164" t="s">
        <v>3287</v>
      </c>
      <c r="F426" s="1165">
        <v>44214</v>
      </c>
      <c r="G426" s="1165">
        <v>44303</v>
      </c>
    </row>
    <row r="427" spans="1:7" ht="25.5">
      <c r="A427" s="1162">
        <v>1840</v>
      </c>
      <c r="B427" s="1162">
        <v>11580</v>
      </c>
      <c r="C427" s="1163" t="s">
        <v>3311</v>
      </c>
      <c r="D427" s="1163" t="s">
        <v>3312</v>
      </c>
      <c r="E427" s="1164" t="s">
        <v>3287</v>
      </c>
      <c r="F427" s="1165">
        <v>44224</v>
      </c>
      <c r="G427" s="1165">
        <v>44313</v>
      </c>
    </row>
    <row r="428" spans="1:7" ht="51">
      <c r="A428" s="1162">
        <v>1841</v>
      </c>
      <c r="B428" s="1162">
        <v>11581</v>
      </c>
      <c r="C428" s="1163" t="s">
        <v>3313</v>
      </c>
      <c r="D428" s="1163" t="s">
        <v>3314</v>
      </c>
      <c r="E428" s="1164" t="s">
        <v>3287</v>
      </c>
      <c r="F428" s="1165">
        <v>44214</v>
      </c>
      <c r="G428" s="1165">
        <v>44303</v>
      </c>
    </row>
    <row r="429" spans="1:7" ht="38.25">
      <c r="A429" s="1162">
        <v>1842</v>
      </c>
      <c r="B429" s="1162">
        <v>11582</v>
      </c>
      <c r="C429" s="1163" t="s">
        <v>3315</v>
      </c>
      <c r="D429" s="1163" t="s">
        <v>3316</v>
      </c>
      <c r="E429" s="1164" t="s">
        <v>3287</v>
      </c>
      <c r="F429" s="1165">
        <v>44214</v>
      </c>
      <c r="G429" s="1165">
        <v>44303</v>
      </c>
    </row>
    <row r="430" spans="1:7" ht="38.25">
      <c r="A430" s="1162">
        <v>1843</v>
      </c>
      <c r="B430" s="1162">
        <v>11583</v>
      </c>
      <c r="C430" s="1163" t="s">
        <v>3317</v>
      </c>
      <c r="D430" s="1163" t="s">
        <v>3318</v>
      </c>
      <c r="E430" s="1164" t="s">
        <v>3287</v>
      </c>
      <c r="F430" s="1165">
        <v>44214</v>
      </c>
      <c r="G430" s="1165">
        <v>44303</v>
      </c>
    </row>
    <row r="431" spans="1:7" ht="38.25">
      <c r="A431" s="1162">
        <v>1844</v>
      </c>
      <c r="B431" s="1162">
        <v>11584</v>
      </c>
      <c r="C431" s="1163" t="s">
        <v>3319</v>
      </c>
      <c r="D431" s="1163" t="s">
        <v>3320</v>
      </c>
      <c r="E431" s="1164" t="s">
        <v>3287</v>
      </c>
      <c r="F431" s="1165">
        <v>44214</v>
      </c>
      <c r="G431" s="1165">
        <v>44303</v>
      </c>
    </row>
    <row r="432" spans="1:7" ht="38.25">
      <c r="A432" s="1162">
        <v>1845</v>
      </c>
      <c r="B432" s="1162">
        <v>11585</v>
      </c>
      <c r="C432" s="1163" t="s">
        <v>3321</v>
      </c>
      <c r="D432" s="1163" t="s">
        <v>3322</v>
      </c>
      <c r="E432" s="1164" t="s">
        <v>3287</v>
      </c>
      <c r="F432" s="1165">
        <v>44214</v>
      </c>
      <c r="G432" s="1165">
        <v>44303</v>
      </c>
    </row>
    <row r="433" spans="1:7" ht="38.25">
      <c r="A433" s="1162">
        <v>1846</v>
      </c>
      <c r="B433" s="1162">
        <v>11586</v>
      </c>
      <c r="C433" s="1163" t="s">
        <v>3323</v>
      </c>
      <c r="D433" s="1163" t="s">
        <v>3324</v>
      </c>
      <c r="E433" s="1164" t="s">
        <v>3287</v>
      </c>
      <c r="F433" s="1165">
        <v>44214</v>
      </c>
      <c r="G433" s="1165">
        <v>44303</v>
      </c>
    </row>
    <row r="434" spans="1:7" ht="38.25">
      <c r="A434" s="1162">
        <v>1847</v>
      </c>
      <c r="B434" s="1162">
        <v>11587</v>
      </c>
      <c r="C434" s="1163" t="s">
        <v>3325</v>
      </c>
      <c r="D434" s="1163" t="s">
        <v>3326</v>
      </c>
      <c r="E434" s="1164" t="s">
        <v>3287</v>
      </c>
      <c r="F434" s="1165">
        <v>44214</v>
      </c>
      <c r="G434" s="1165">
        <v>44303</v>
      </c>
    </row>
    <row r="435" spans="1:7" ht="25.5">
      <c r="A435" s="1162">
        <v>1848</v>
      </c>
      <c r="B435" s="1162">
        <v>11588</v>
      </c>
      <c r="C435" s="1163" t="s">
        <v>3327</v>
      </c>
      <c r="D435" s="1163" t="s">
        <v>3328</v>
      </c>
      <c r="E435" s="1164" t="s">
        <v>3287</v>
      </c>
      <c r="F435" s="1165">
        <v>44224</v>
      </c>
      <c r="G435" s="1165">
        <v>44313</v>
      </c>
    </row>
    <row r="436" spans="1:7">
      <c r="A436" s="1158">
        <v>1849</v>
      </c>
      <c r="B436" s="1158">
        <v>11589</v>
      </c>
      <c r="C436" s="1159" t="s">
        <v>3270</v>
      </c>
      <c r="D436" s="1159" t="s">
        <v>3271</v>
      </c>
      <c r="E436" s="1160" t="s">
        <v>3329</v>
      </c>
      <c r="F436" s="1161">
        <v>44314</v>
      </c>
      <c r="G436" s="1161">
        <v>44418</v>
      </c>
    </row>
    <row r="437" spans="1:7" ht="38.25">
      <c r="A437" s="1162">
        <v>1850</v>
      </c>
      <c r="B437" s="1162">
        <v>11590</v>
      </c>
      <c r="C437" s="1163" t="s">
        <v>3330</v>
      </c>
      <c r="D437" s="1163" t="s">
        <v>3331</v>
      </c>
      <c r="E437" s="1164" t="s">
        <v>3112</v>
      </c>
      <c r="F437" s="1165">
        <v>44389</v>
      </c>
      <c r="G437" s="1165">
        <v>44418</v>
      </c>
    </row>
    <row r="438" spans="1:7" ht="38.25">
      <c r="A438" s="1162">
        <v>1851</v>
      </c>
      <c r="B438" s="1162">
        <v>11591</v>
      </c>
      <c r="C438" s="1163" t="s">
        <v>3332</v>
      </c>
      <c r="D438" s="1163" t="s">
        <v>3333</v>
      </c>
      <c r="E438" s="1164" t="s">
        <v>2947</v>
      </c>
      <c r="F438" s="1165">
        <v>44314</v>
      </c>
      <c r="G438" s="1165">
        <v>44388</v>
      </c>
    </row>
    <row r="439" spans="1:7" ht="25.5">
      <c r="A439" s="1158">
        <v>1852</v>
      </c>
      <c r="B439" s="1158">
        <v>11592</v>
      </c>
      <c r="C439" s="1159" t="s">
        <v>3334</v>
      </c>
      <c r="D439" s="1159" t="s">
        <v>3335</v>
      </c>
      <c r="E439" s="1160" t="s">
        <v>3215</v>
      </c>
      <c r="F439" s="1161">
        <v>44559</v>
      </c>
      <c r="G439" s="1161">
        <v>44638</v>
      </c>
    </row>
    <row r="440" spans="1:7" ht="51">
      <c r="A440" s="1162">
        <v>1853</v>
      </c>
      <c r="B440" s="1162">
        <v>11593</v>
      </c>
      <c r="C440" s="1163" t="s">
        <v>3336</v>
      </c>
      <c r="D440" s="1163" t="s">
        <v>3337</v>
      </c>
      <c r="E440" s="1164" t="s">
        <v>3215</v>
      </c>
      <c r="F440" s="1165">
        <v>44559</v>
      </c>
      <c r="G440" s="1165">
        <v>44638</v>
      </c>
    </row>
    <row r="441" spans="1:7">
      <c r="A441" s="1158">
        <v>1854</v>
      </c>
      <c r="B441" s="1158">
        <v>11594</v>
      </c>
      <c r="C441" s="1159" t="s">
        <v>3338</v>
      </c>
      <c r="D441" s="1159" t="s">
        <v>3339</v>
      </c>
      <c r="E441" s="1160" t="s">
        <v>3340</v>
      </c>
      <c r="F441" s="1161">
        <v>44129</v>
      </c>
      <c r="G441" s="1161">
        <v>45298</v>
      </c>
    </row>
    <row r="442" spans="1:7">
      <c r="A442" s="1158">
        <v>1855</v>
      </c>
      <c r="B442" s="1158">
        <v>11595</v>
      </c>
      <c r="C442" s="1159" t="s">
        <v>3341</v>
      </c>
      <c r="D442" s="1159" t="s">
        <v>3342</v>
      </c>
      <c r="E442" s="1160" t="s">
        <v>3343</v>
      </c>
      <c r="F442" s="1161">
        <v>44129</v>
      </c>
      <c r="G442" s="1161">
        <v>44403</v>
      </c>
    </row>
    <row r="443" spans="1:7" ht="25.5">
      <c r="A443" s="1162">
        <v>1856</v>
      </c>
      <c r="B443" s="1162">
        <v>11596</v>
      </c>
      <c r="C443" s="1163" t="s">
        <v>3344</v>
      </c>
      <c r="D443" s="1163" t="s">
        <v>3345</v>
      </c>
      <c r="E443" s="1164" t="s">
        <v>3287</v>
      </c>
      <c r="F443" s="1165">
        <v>44314</v>
      </c>
      <c r="G443" s="1165">
        <v>44403</v>
      </c>
    </row>
    <row r="444" spans="1:7" ht="38.25">
      <c r="A444" s="1162">
        <v>1857</v>
      </c>
      <c r="B444" s="1162">
        <v>11597</v>
      </c>
      <c r="C444" s="1163" t="s">
        <v>3346</v>
      </c>
      <c r="D444" s="1163" t="s">
        <v>3347</v>
      </c>
      <c r="E444" s="1164" t="s">
        <v>3009</v>
      </c>
      <c r="F444" s="1165">
        <v>44129</v>
      </c>
      <c r="G444" s="1165">
        <v>44278</v>
      </c>
    </row>
    <row r="445" spans="1:7" ht="25.5">
      <c r="A445" s="1162">
        <v>1858</v>
      </c>
      <c r="B445" s="1162">
        <v>11598</v>
      </c>
      <c r="C445" s="1163" t="s">
        <v>3348</v>
      </c>
      <c r="D445" s="1163" t="s">
        <v>3349</v>
      </c>
      <c r="E445" s="1164" t="s">
        <v>3287</v>
      </c>
      <c r="F445" s="1165">
        <v>44314</v>
      </c>
      <c r="G445" s="1165">
        <v>44403</v>
      </c>
    </row>
    <row r="446" spans="1:7" ht="25.5">
      <c r="A446" s="1158">
        <v>1859</v>
      </c>
      <c r="B446" s="1158">
        <v>11599</v>
      </c>
      <c r="C446" s="1159" t="s">
        <v>3350</v>
      </c>
      <c r="D446" s="1159" t="s">
        <v>3351</v>
      </c>
      <c r="E446" s="1160" t="s">
        <v>3352</v>
      </c>
      <c r="F446" s="1161">
        <v>44404</v>
      </c>
      <c r="G446" s="1161">
        <v>44538</v>
      </c>
    </row>
    <row r="447" spans="1:7" ht="38.25">
      <c r="A447" s="1162">
        <v>1860</v>
      </c>
      <c r="B447" s="1162">
        <v>11600</v>
      </c>
      <c r="C447" s="1163" t="s">
        <v>3353</v>
      </c>
      <c r="D447" s="1163" t="s">
        <v>3354</v>
      </c>
      <c r="E447" s="1164" t="s">
        <v>2894</v>
      </c>
      <c r="F447" s="1165">
        <v>44404</v>
      </c>
      <c r="G447" s="1165">
        <v>44523</v>
      </c>
    </row>
    <row r="448" spans="1:7" ht="25.5">
      <c r="A448" s="1162">
        <v>1861</v>
      </c>
      <c r="B448" s="1162">
        <v>11601</v>
      </c>
      <c r="C448" s="1163" t="s">
        <v>3355</v>
      </c>
      <c r="D448" s="1163" t="s">
        <v>3356</v>
      </c>
      <c r="E448" s="1164" t="s">
        <v>2894</v>
      </c>
      <c r="F448" s="1165">
        <v>44404</v>
      </c>
      <c r="G448" s="1165">
        <v>44523</v>
      </c>
    </row>
    <row r="449" spans="1:7" ht="25.5">
      <c r="A449" s="1162">
        <v>1862</v>
      </c>
      <c r="B449" s="1162">
        <v>11602</v>
      </c>
      <c r="C449" s="1163" t="s">
        <v>3357</v>
      </c>
      <c r="D449" s="1163" t="s">
        <v>3358</v>
      </c>
      <c r="E449" s="1164" t="s">
        <v>2894</v>
      </c>
      <c r="F449" s="1165">
        <v>44404</v>
      </c>
      <c r="G449" s="1165">
        <v>44523</v>
      </c>
    </row>
    <row r="450" spans="1:7" ht="25.5">
      <c r="A450" s="1162">
        <v>1863</v>
      </c>
      <c r="B450" s="1162">
        <v>11603</v>
      </c>
      <c r="C450" s="1163" t="s">
        <v>3359</v>
      </c>
      <c r="D450" s="1163" t="s">
        <v>3360</v>
      </c>
      <c r="E450" s="1164" t="s">
        <v>2894</v>
      </c>
      <c r="F450" s="1165">
        <v>44404</v>
      </c>
      <c r="G450" s="1165">
        <v>44523</v>
      </c>
    </row>
    <row r="451" spans="1:7" ht="25.5">
      <c r="A451" s="1162">
        <v>1864</v>
      </c>
      <c r="B451" s="1162">
        <v>11604</v>
      </c>
      <c r="C451" s="1163" t="s">
        <v>3361</v>
      </c>
      <c r="D451" s="1163" t="s">
        <v>3362</v>
      </c>
      <c r="E451" s="1164" t="s">
        <v>2894</v>
      </c>
      <c r="F451" s="1165">
        <v>44404</v>
      </c>
      <c r="G451" s="1165">
        <v>44523</v>
      </c>
    </row>
    <row r="452" spans="1:7" ht="25.5">
      <c r="A452" s="1162">
        <v>1865</v>
      </c>
      <c r="B452" s="1162">
        <v>11605</v>
      </c>
      <c r="C452" s="1163" t="s">
        <v>3363</v>
      </c>
      <c r="D452" s="1163" t="s">
        <v>3364</v>
      </c>
      <c r="E452" s="1164" t="s">
        <v>2894</v>
      </c>
      <c r="F452" s="1165">
        <v>44404</v>
      </c>
      <c r="G452" s="1165">
        <v>44523</v>
      </c>
    </row>
    <row r="453" spans="1:7" ht="25.5">
      <c r="A453" s="1162">
        <v>1866</v>
      </c>
      <c r="B453" s="1162">
        <v>11606</v>
      </c>
      <c r="C453" s="1163" t="s">
        <v>3365</v>
      </c>
      <c r="D453" s="1163" t="s">
        <v>3366</v>
      </c>
      <c r="E453" s="1164" t="s">
        <v>2894</v>
      </c>
      <c r="F453" s="1165">
        <v>44419</v>
      </c>
      <c r="G453" s="1165">
        <v>44538</v>
      </c>
    </row>
    <row r="454" spans="1:7">
      <c r="A454" s="1158">
        <v>1867</v>
      </c>
      <c r="B454" s="1158">
        <v>11607</v>
      </c>
      <c r="C454" s="1159" t="s">
        <v>3367</v>
      </c>
      <c r="D454" s="1159" t="s">
        <v>3368</v>
      </c>
      <c r="E454" s="1160" t="s">
        <v>2894</v>
      </c>
      <c r="F454" s="1161">
        <v>44314</v>
      </c>
      <c r="G454" s="1161">
        <v>44433</v>
      </c>
    </row>
    <row r="455" spans="1:7" ht="38.25">
      <c r="A455" s="1162">
        <v>1868</v>
      </c>
      <c r="B455" s="1162">
        <v>11608</v>
      </c>
      <c r="C455" s="1163" t="s">
        <v>3369</v>
      </c>
      <c r="D455" s="1163" t="s">
        <v>3370</v>
      </c>
      <c r="E455" s="1164" t="s">
        <v>2894</v>
      </c>
      <c r="F455" s="1165">
        <v>44314</v>
      </c>
      <c r="G455" s="1165">
        <v>44433</v>
      </c>
    </row>
    <row r="456" spans="1:7" ht="38.25">
      <c r="A456" s="1162">
        <v>1869</v>
      </c>
      <c r="B456" s="1162">
        <v>11609</v>
      </c>
      <c r="C456" s="1163" t="s">
        <v>3371</v>
      </c>
      <c r="D456" s="1163" t="s">
        <v>3372</v>
      </c>
      <c r="E456" s="1164" t="s">
        <v>2894</v>
      </c>
      <c r="F456" s="1165">
        <v>44314</v>
      </c>
      <c r="G456" s="1165">
        <v>44433</v>
      </c>
    </row>
    <row r="457" spans="1:7" ht="25.5">
      <c r="A457" s="1162">
        <v>1870</v>
      </c>
      <c r="B457" s="1162">
        <v>11610</v>
      </c>
      <c r="C457" s="1163" t="s">
        <v>3373</v>
      </c>
      <c r="D457" s="1163" t="s">
        <v>3374</v>
      </c>
      <c r="E457" s="1164" t="s">
        <v>2894</v>
      </c>
      <c r="F457" s="1165">
        <v>44314</v>
      </c>
      <c r="G457" s="1165">
        <v>44433</v>
      </c>
    </row>
    <row r="458" spans="1:7" ht="38.25">
      <c r="A458" s="1162">
        <v>1871</v>
      </c>
      <c r="B458" s="1162">
        <v>11611</v>
      </c>
      <c r="C458" s="1163" t="s">
        <v>3375</v>
      </c>
      <c r="D458" s="1163" t="s">
        <v>3376</v>
      </c>
      <c r="E458" s="1164" t="s">
        <v>2894</v>
      </c>
      <c r="F458" s="1165">
        <v>44314</v>
      </c>
      <c r="G458" s="1165">
        <v>44433</v>
      </c>
    </row>
    <row r="459" spans="1:7">
      <c r="A459" s="1158">
        <v>1872</v>
      </c>
      <c r="B459" s="1158">
        <v>11612</v>
      </c>
      <c r="C459" s="1159" t="s">
        <v>3377</v>
      </c>
      <c r="D459" s="1159" t="s">
        <v>3378</v>
      </c>
      <c r="E459" s="1160" t="s">
        <v>3009</v>
      </c>
      <c r="F459" s="1161">
        <v>44314</v>
      </c>
      <c r="G459" s="1161">
        <v>44463</v>
      </c>
    </row>
    <row r="460" spans="1:7" ht="38.25">
      <c r="A460" s="1162">
        <v>1873</v>
      </c>
      <c r="B460" s="1162">
        <v>11613</v>
      </c>
      <c r="C460" s="1163" t="s">
        <v>3379</v>
      </c>
      <c r="D460" s="1163" t="s">
        <v>3380</v>
      </c>
      <c r="E460" s="1164" t="s">
        <v>2894</v>
      </c>
      <c r="F460" s="1165">
        <v>44314</v>
      </c>
      <c r="G460" s="1165">
        <v>44433</v>
      </c>
    </row>
    <row r="461" spans="1:7" ht="38.25">
      <c r="A461" s="1162">
        <v>1874</v>
      </c>
      <c r="B461" s="1162">
        <v>11614</v>
      </c>
      <c r="C461" s="1163" t="s">
        <v>3381</v>
      </c>
      <c r="D461" s="1163" t="s">
        <v>3382</v>
      </c>
      <c r="E461" s="1164" t="s">
        <v>3009</v>
      </c>
      <c r="F461" s="1165">
        <v>44314</v>
      </c>
      <c r="G461" s="1165">
        <v>44463</v>
      </c>
    </row>
    <row r="462" spans="1:7" ht="38.25">
      <c r="A462" s="1162">
        <v>1875</v>
      </c>
      <c r="B462" s="1162">
        <v>11615</v>
      </c>
      <c r="C462" s="1163" t="s">
        <v>3383</v>
      </c>
      <c r="D462" s="1163" t="s">
        <v>3384</v>
      </c>
      <c r="E462" s="1164" t="s">
        <v>3009</v>
      </c>
      <c r="F462" s="1165">
        <v>44314</v>
      </c>
      <c r="G462" s="1165">
        <v>44463</v>
      </c>
    </row>
    <row r="463" spans="1:7" ht="38.25">
      <c r="A463" s="1162">
        <v>1876</v>
      </c>
      <c r="B463" s="1162">
        <v>11616</v>
      </c>
      <c r="C463" s="1163" t="s">
        <v>3385</v>
      </c>
      <c r="D463" s="1163" t="s">
        <v>3386</v>
      </c>
      <c r="E463" s="1164" t="s">
        <v>3009</v>
      </c>
      <c r="F463" s="1165">
        <v>44314</v>
      </c>
      <c r="G463" s="1165">
        <v>44463</v>
      </c>
    </row>
    <row r="464" spans="1:7" ht="38.25">
      <c r="A464" s="1162">
        <v>1877</v>
      </c>
      <c r="B464" s="1162">
        <v>11617</v>
      </c>
      <c r="C464" s="1163" t="s">
        <v>3387</v>
      </c>
      <c r="D464" s="1163" t="s">
        <v>3388</v>
      </c>
      <c r="E464" s="1164" t="s">
        <v>3009</v>
      </c>
      <c r="F464" s="1165">
        <v>44314</v>
      </c>
      <c r="G464" s="1165">
        <v>44463</v>
      </c>
    </row>
    <row r="465" spans="1:7" ht="38.25">
      <c r="A465" s="1162">
        <v>1878</v>
      </c>
      <c r="B465" s="1162">
        <v>11618</v>
      </c>
      <c r="C465" s="1163" t="s">
        <v>3389</v>
      </c>
      <c r="D465" s="1163" t="s">
        <v>3390</v>
      </c>
      <c r="E465" s="1164" t="s">
        <v>3009</v>
      </c>
      <c r="F465" s="1165">
        <v>44314</v>
      </c>
      <c r="G465" s="1165">
        <v>44463</v>
      </c>
    </row>
    <row r="466" spans="1:7" ht="38.25">
      <c r="A466" s="1162">
        <v>1879</v>
      </c>
      <c r="B466" s="1162">
        <v>11619</v>
      </c>
      <c r="C466" s="1163" t="s">
        <v>3391</v>
      </c>
      <c r="D466" s="1163" t="s">
        <v>3392</v>
      </c>
      <c r="E466" s="1164" t="s">
        <v>3009</v>
      </c>
      <c r="F466" s="1165">
        <v>44314</v>
      </c>
      <c r="G466" s="1165">
        <v>44463</v>
      </c>
    </row>
    <row r="467" spans="1:7" ht="38.25">
      <c r="A467" s="1162">
        <v>1880</v>
      </c>
      <c r="B467" s="1162">
        <v>11620</v>
      </c>
      <c r="C467" s="1163" t="s">
        <v>3393</v>
      </c>
      <c r="D467" s="1163" t="s">
        <v>3394</v>
      </c>
      <c r="E467" s="1164" t="s">
        <v>3009</v>
      </c>
      <c r="F467" s="1165">
        <v>44314</v>
      </c>
      <c r="G467" s="1165">
        <v>44463</v>
      </c>
    </row>
    <row r="468" spans="1:7" ht="38.25">
      <c r="A468" s="1162">
        <v>1881</v>
      </c>
      <c r="B468" s="1162">
        <v>11621</v>
      </c>
      <c r="C468" s="1163" t="s">
        <v>3395</v>
      </c>
      <c r="D468" s="1163" t="s">
        <v>3396</v>
      </c>
      <c r="E468" s="1164" t="s">
        <v>3009</v>
      </c>
      <c r="F468" s="1165">
        <v>44314</v>
      </c>
      <c r="G468" s="1165">
        <v>44463</v>
      </c>
    </row>
    <row r="469" spans="1:7">
      <c r="A469" s="1158">
        <v>1882</v>
      </c>
      <c r="B469" s="1158">
        <v>11622</v>
      </c>
      <c r="C469" s="1159" t="s">
        <v>3397</v>
      </c>
      <c r="D469" s="1159" t="s">
        <v>3398</v>
      </c>
      <c r="E469" s="1160" t="s">
        <v>3009</v>
      </c>
      <c r="F469" s="1161">
        <v>44314</v>
      </c>
      <c r="G469" s="1161">
        <v>44463</v>
      </c>
    </row>
    <row r="470" spans="1:7" ht="38.25">
      <c r="A470" s="1162">
        <v>1883</v>
      </c>
      <c r="B470" s="1162">
        <v>11623</v>
      </c>
      <c r="C470" s="1163" t="s">
        <v>3399</v>
      </c>
      <c r="D470" s="1163" t="s">
        <v>3400</v>
      </c>
      <c r="E470" s="1164" t="s">
        <v>3009</v>
      </c>
      <c r="F470" s="1165">
        <v>44314</v>
      </c>
      <c r="G470" s="1165">
        <v>44463</v>
      </c>
    </row>
    <row r="471" spans="1:7">
      <c r="A471" s="1158">
        <v>1884</v>
      </c>
      <c r="B471" s="1158">
        <v>11624</v>
      </c>
      <c r="C471" s="1159" t="s">
        <v>3401</v>
      </c>
      <c r="D471" s="1159" t="s">
        <v>3402</v>
      </c>
      <c r="E471" s="1160" t="s">
        <v>3009</v>
      </c>
      <c r="F471" s="1161">
        <v>45149</v>
      </c>
      <c r="G471" s="1161">
        <v>45298</v>
      </c>
    </row>
    <row r="472" spans="1:7" ht="38.25">
      <c r="A472" s="1162">
        <v>1885</v>
      </c>
      <c r="B472" s="1162">
        <v>11625</v>
      </c>
      <c r="C472" s="1163" t="s">
        <v>3403</v>
      </c>
      <c r="D472" s="1163" t="s">
        <v>3404</v>
      </c>
      <c r="E472" s="1164" t="s">
        <v>3009</v>
      </c>
      <c r="F472" s="1165">
        <v>45149</v>
      </c>
      <c r="G472" s="1165">
        <v>45298</v>
      </c>
    </row>
    <row r="473" spans="1:7">
      <c r="A473" s="1158">
        <v>1886</v>
      </c>
      <c r="B473" s="1158">
        <v>11626</v>
      </c>
      <c r="C473" s="1159" t="s">
        <v>3405</v>
      </c>
      <c r="D473" s="1159" t="s">
        <v>3406</v>
      </c>
      <c r="E473" s="1160" t="s">
        <v>3407</v>
      </c>
      <c r="F473" s="1161">
        <v>44069</v>
      </c>
      <c r="G473" s="1161">
        <v>44798</v>
      </c>
    </row>
    <row r="474" spans="1:7">
      <c r="A474" s="1158">
        <v>1887</v>
      </c>
      <c r="B474" s="1158">
        <v>11627</v>
      </c>
      <c r="C474" s="1159" t="s">
        <v>3408</v>
      </c>
      <c r="D474" s="1159" t="s">
        <v>3409</v>
      </c>
      <c r="E474" s="1160" t="s">
        <v>3407</v>
      </c>
      <c r="F474" s="1161">
        <v>44069</v>
      </c>
      <c r="G474" s="1161">
        <v>44798</v>
      </c>
    </row>
    <row r="475" spans="1:7" ht="51">
      <c r="A475" s="1162">
        <v>1888</v>
      </c>
      <c r="B475" s="1162">
        <v>11629</v>
      </c>
      <c r="C475" s="1163" t="s">
        <v>3410</v>
      </c>
      <c r="D475" s="1163" t="s">
        <v>3411</v>
      </c>
      <c r="E475" s="1164" t="s">
        <v>2936</v>
      </c>
      <c r="F475" s="1165">
        <v>44069</v>
      </c>
      <c r="G475" s="1165">
        <v>44288</v>
      </c>
    </row>
    <row r="476" spans="1:7" ht="51">
      <c r="A476" s="1162">
        <v>1889</v>
      </c>
      <c r="B476" s="1162">
        <v>11630</v>
      </c>
      <c r="C476" s="1163" t="s">
        <v>3412</v>
      </c>
      <c r="D476" s="1163" t="s">
        <v>3413</v>
      </c>
      <c r="E476" s="1164" t="s">
        <v>3287</v>
      </c>
      <c r="F476" s="1165">
        <v>44189</v>
      </c>
      <c r="G476" s="1165">
        <v>44278</v>
      </c>
    </row>
    <row r="477" spans="1:7" ht="38.25">
      <c r="A477" s="1162">
        <v>1890</v>
      </c>
      <c r="B477" s="1162">
        <v>11631</v>
      </c>
      <c r="C477" s="1163" t="s">
        <v>3414</v>
      </c>
      <c r="D477" s="1163" t="s">
        <v>3415</v>
      </c>
      <c r="E477" s="1164" t="s">
        <v>3212</v>
      </c>
      <c r="F477" s="1165">
        <v>44189</v>
      </c>
      <c r="G477" s="1165">
        <v>44358</v>
      </c>
    </row>
    <row r="478" spans="1:7" ht="38.25">
      <c r="A478" s="1162">
        <v>1891</v>
      </c>
      <c r="B478" s="1162">
        <v>11632</v>
      </c>
      <c r="C478" s="1163" t="s">
        <v>3416</v>
      </c>
      <c r="D478" s="1163" t="s">
        <v>3417</v>
      </c>
      <c r="E478" s="1164" t="s">
        <v>3009</v>
      </c>
      <c r="F478" s="1165">
        <v>44649</v>
      </c>
      <c r="G478" s="1165">
        <v>44798</v>
      </c>
    </row>
    <row r="479" spans="1:7" ht="38.25">
      <c r="A479" s="1162">
        <v>1892</v>
      </c>
      <c r="B479" s="1162">
        <v>11633</v>
      </c>
      <c r="C479" s="1163" t="s">
        <v>3418</v>
      </c>
      <c r="D479" s="1163" t="s">
        <v>3419</v>
      </c>
      <c r="E479" s="1164" t="s">
        <v>3009</v>
      </c>
      <c r="F479" s="1165">
        <v>44639</v>
      </c>
      <c r="G479" s="1165">
        <v>44788</v>
      </c>
    </row>
    <row r="480" spans="1:7" ht="38.25">
      <c r="A480" s="1162">
        <v>1893</v>
      </c>
      <c r="B480" s="1162">
        <v>11628</v>
      </c>
      <c r="C480" s="1163" t="s">
        <v>3420</v>
      </c>
      <c r="D480" s="1163" t="s">
        <v>3421</v>
      </c>
      <c r="E480" s="1164" t="s">
        <v>3218</v>
      </c>
      <c r="F480" s="1165">
        <v>44369</v>
      </c>
      <c r="G480" s="1165">
        <v>44528</v>
      </c>
    </row>
    <row r="481" spans="1:7" ht="38.25">
      <c r="A481" s="1162">
        <v>1894</v>
      </c>
      <c r="B481" s="1162">
        <v>11634</v>
      </c>
      <c r="C481" s="1163" t="s">
        <v>3422</v>
      </c>
      <c r="D481" s="1163" t="s">
        <v>3423</v>
      </c>
      <c r="E481" s="1164" t="s">
        <v>2560</v>
      </c>
      <c r="F481" s="1165">
        <v>44529</v>
      </c>
      <c r="G481" s="1165">
        <v>44638</v>
      </c>
    </row>
    <row r="482" spans="1:7">
      <c r="A482" s="1158">
        <v>1895</v>
      </c>
      <c r="B482" s="1158">
        <v>11635</v>
      </c>
      <c r="C482" s="1159" t="s">
        <v>3338</v>
      </c>
      <c r="D482" s="1159" t="s">
        <v>3339</v>
      </c>
      <c r="E482" s="1160" t="s">
        <v>3424</v>
      </c>
      <c r="F482" s="1161">
        <v>44359</v>
      </c>
      <c r="G482" s="1161">
        <v>44758</v>
      </c>
    </row>
    <row r="483" spans="1:7" ht="38.25">
      <c r="A483" s="1162">
        <v>1896</v>
      </c>
      <c r="B483" s="1162">
        <v>11636</v>
      </c>
      <c r="C483" s="1163" t="s">
        <v>3425</v>
      </c>
      <c r="D483" s="1163" t="s">
        <v>3426</v>
      </c>
      <c r="E483" s="1164" t="s">
        <v>3424</v>
      </c>
      <c r="F483" s="1165">
        <v>44359</v>
      </c>
      <c r="G483" s="1165">
        <v>44758</v>
      </c>
    </row>
    <row r="484" spans="1:7">
      <c r="A484" s="1158">
        <v>1897</v>
      </c>
      <c r="B484" s="1158">
        <v>11637</v>
      </c>
      <c r="C484" s="1159" t="s">
        <v>3427</v>
      </c>
      <c r="D484" s="1159" t="s">
        <v>3428</v>
      </c>
      <c r="E484" s="1160" t="s">
        <v>3006</v>
      </c>
      <c r="F484" s="1161">
        <v>44499</v>
      </c>
      <c r="G484" s="1161">
        <v>44858</v>
      </c>
    </row>
    <row r="485" spans="1:7">
      <c r="A485" s="1158">
        <v>1898</v>
      </c>
      <c r="B485" s="1158">
        <v>11638</v>
      </c>
      <c r="C485" s="1159" t="s">
        <v>3408</v>
      </c>
      <c r="D485" s="1159" t="s">
        <v>3409</v>
      </c>
      <c r="E485" s="1160" t="s">
        <v>3429</v>
      </c>
      <c r="F485" s="1161">
        <v>44499</v>
      </c>
      <c r="G485" s="1161">
        <v>44803</v>
      </c>
    </row>
    <row r="486" spans="1:7" ht="25.5">
      <c r="A486" s="1162">
        <v>1899</v>
      </c>
      <c r="B486" s="1162">
        <v>11639</v>
      </c>
      <c r="C486" s="1163" t="s">
        <v>3430</v>
      </c>
      <c r="D486" s="1163" t="s">
        <v>3431</v>
      </c>
      <c r="E486" s="1164" t="s">
        <v>3009</v>
      </c>
      <c r="F486" s="1165">
        <v>44529</v>
      </c>
      <c r="G486" s="1165">
        <v>44678</v>
      </c>
    </row>
    <row r="487" spans="1:7" ht="38.25">
      <c r="A487" s="1162">
        <v>1900</v>
      </c>
      <c r="B487" s="1162">
        <v>11640</v>
      </c>
      <c r="C487" s="1163" t="s">
        <v>3432</v>
      </c>
      <c r="D487" s="1163" t="s">
        <v>3433</v>
      </c>
      <c r="E487" s="1164" t="s">
        <v>3212</v>
      </c>
      <c r="F487" s="1165">
        <v>44499</v>
      </c>
      <c r="G487" s="1165">
        <v>44668</v>
      </c>
    </row>
    <row r="488" spans="1:7" ht="51">
      <c r="A488" s="1162">
        <v>1901</v>
      </c>
      <c r="B488" s="1162">
        <v>11641</v>
      </c>
      <c r="C488" s="1163" t="s">
        <v>3434</v>
      </c>
      <c r="D488" s="1163" t="s">
        <v>3435</v>
      </c>
      <c r="E488" s="1164" t="s">
        <v>3212</v>
      </c>
      <c r="F488" s="1165">
        <v>44499</v>
      </c>
      <c r="G488" s="1165">
        <v>44668</v>
      </c>
    </row>
    <row r="489" spans="1:7" ht="51">
      <c r="A489" s="1162">
        <v>1902</v>
      </c>
      <c r="B489" s="1162">
        <v>11642</v>
      </c>
      <c r="C489" s="1163" t="s">
        <v>3436</v>
      </c>
      <c r="D489" s="1163" t="s">
        <v>3437</v>
      </c>
      <c r="E489" s="1164" t="s">
        <v>3438</v>
      </c>
      <c r="F489" s="1165">
        <v>44709</v>
      </c>
      <c r="G489" s="1165">
        <v>44803</v>
      </c>
    </row>
    <row r="490" spans="1:7" ht="51">
      <c r="A490" s="1162">
        <v>1903</v>
      </c>
      <c r="B490" s="1162">
        <v>11643</v>
      </c>
      <c r="C490" s="1163" t="s">
        <v>3439</v>
      </c>
      <c r="D490" s="1163" t="s">
        <v>3440</v>
      </c>
      <c r="E490" s="1164" t="s">
        <v>2894</v>
      </c>
      <c r="F490" s="1165">
        <v>44679</v>
      </c>
      <c r="G490" s="1165">
        <v>44798</v>
      </c>
    </row>
    <row r="491" spans="1:7">
      <c r="A491" s="1158">
        <v>1904</v>
      </c>
      <c r="B491" s="1158">
        <v>11644</v>
      </c>
      <c r="C491" s="1159" t="s">
        <v>3338</v>
      </c>
      <c r="D491" s="1159" t="s">
        <v>3339</v>
      </c>
      <c r="E491" s="1160" t="s">
        <v>3006</v>
      </c>
      <c r="F491" s="1161">
        <v>44499</v>
      </c>
      <c r="G491" s="1161">
        <v>44858</v>
      </c>
    </row>
    <row r="492" spans="1:7" ht="25.5">
      <c r="A492" s="1162">
        <v>1905</v>
      </c>
      <c r="B492" s="1162">
        <v>11645</v>
      </c>
      <c r="C492" s="1163" t="s">
        <v>3441</v>
      </c>
      <c r="D492" s="1163" t="s">
        <v>3442</v>
      </c>
      <c r="E492" s="1164" t="s">
        <v>3064</v>
      </c>
      <c r="F492" s="1165">
        <v>44499</v>
      </c>
      <c r="G492" s="1165">
        <v>44678</v>
      </c>
    </row>
    <row r="493" spans="1:7" ht="25.5">
      <c r="A493" s="1162">
        <v>1906</v>
      </c>
      <c r="B493" s="1162">
        <v>11646</v>
      </c>
      <c r="C493" s="1163" t="s">
        <v>3443</v>
      </c>
      <c r="D493" s="1163" t="s">
        <v>3444</v>
      </c>
      <c r="E493" s="1164" t="s">
        <v>3064</v>
      </c>
      <c r="F493" s="1165">
        <v>44679</v>
      </c>
      <c r="G493" s="1165">
        <v>44858</v>
      </c>
    </row>
    <row r="494" spans="1:7">
      <c r="A494" s="1158">
        <v>1907</v>
      </c>
      <c r="B494" s="1158">
        <v>11647</v>
      </c>
      <c r="C494" s="1159" t="s">
        <v>3445</v>
      </c>
      <c r="D494" s="1159" t="s">
        <v>3446</v>
      </c>
      <c r="E494" s="1160" t="s">
        <v>3282</v>
      </c>
      <c r="F494" s="1161">
        <v>44369</v>
      </c>
      <c r="G494" s="1161">
        <v>44893</v>
      </c>
    </row>
    <row r="495" spans="1:7">
      <c r="A495" s="1158">
        <v>1908</v>
      </c>
      <c r="B495" s="1158">
        <v>11648</v>
      </c>
      <c r="C495" s="1159" t="s">
        <v>3408</v>
      </c>
      <c r="D495" s="1159" t="s">
        <v>3409</v>
      </c>
      <c r="E495" s="1160" t="s">
        <v>3447</v>
      </c>
      <c r="F495" s="1161">
        <v>44369</v>
      </c>
      <c r="G495" s="1161">
        <v>44803</v>
      </c>
    </row>
    <row r="496" spans="1:7" ht="38.25">
      <c r="A496" s="1162">
        <v>1909</v>
      </c>
      <c r="B496" s="1162">
        <v>11649</v>
      </c>
      <c r="C496" s="1163" t="s">
        <v>3448</v>
      </c>
      <c r="D496" s="1163" t="s">
        <v>3449</v>
      </c>
      <c r="E496" s="1164" t="s">
        <v>3308</v>
      </c>
      <c r="F496" s="1165">
        <v>44399</v>
      </c>
      <c r="G496" s="1165">
        <v>44498</v>
      </c>
    </row>
    <row r="497" spans="1:7" ht="38.25">
      <c r="A497" s="1162">
        <v>1910</v>
      </c>
      <c r="B497" s="1162">
        <v>11650</v>
      </c>
      <c r="C497" s="1163" t="s">
        <v>3450</v>
      </c>
      <c r="D497" s="1163" t="s">
        <v>3451</v>
      </c>
      <c r="E497" s="1164" t="s">
        <v>3112</v>
      </c>
      <c r="F497" s="1165">
        <v>44439</v>
      </c>
      <c r="G497" s="1165">
        <v>44468</v>
      </c>
    </row>
    <row r="498" spans="1:7" ht="25.5">
      <c r="A498" s="1162">
        <v>1911</v>
      </c>
      <c r="B498" s="1162">
        <v>11651</v>
      </c>
      <c r="C498" s="1163" t="s">
        <v>3452</v>
      </c>
      <c r="D498" s="1163" t="s">
        <v>3453</v>
      </c>
      <c r="E498" s="1164" t="s">
        <v>3454</v>
      </c>
      <c r="F498" s="1165">
        <v>44389</v>
      </c>
      <c r="G498" s="1165">
        <v>44798</v>
      </c>
    </row>
    <row r="499" spans="1:7" ht="38.25">
      <c r="A499" s="1162">
        <v>1912</v>
      </c>
      <c r="B499" s="1162">
        <v>11652</v>
      </c>
      <c r="C499" s="1163" t="s">
        <v>3455</v>
      </c>
      <c r="D499" s="1163" t="s">
        <v>3456</v>
      </c>
      <c r="E499" s="1164" t="s">
        <v>2894</v>
      </c>
      <c r="F499" s="1165">
        <v>44369</v>
      </c>
      <c r="G499" s="1165">
        <v>44488</v>
      </c>
    </row>
    <row r="500" spans="1:7" ht="38.25">
      <c r="A500" s="1162">
        <v>1913</v>
      </c>
      <c r="B500" s="1162">
        <v>11653</v>
      </c>
      <c r="C500" s="1163" t="s">
        <v>3457</v>
      </c>
      <c r="D500" s="1163" t="s">
        <v>3458</v>
      </c>
      <c r="E500" s="1164" t="s">
        <v>3343</v>
      </c>
      <c r="F500" s="1165">
        <v>44529</v>
      </c>
      <c r="G500" s="1165">
        <v>44803</v>
      </c>
    </row>
    <row r="501" spans="1:7" ht="38.25">
      <c r="A501" s="1162">
        <v>1914</v>
      </c>
      <c r="B501" s="1162">
        <v>11654</v>
      </c>
      <c r="C501" s="1163" t="s">
        <v>3459</v>
      </c>
      <c r="D501" s="1163" t="s">
        <v>3460</v>
      </c>
      <c r="E501" s="1164" t="s">
        <v>3461</v>
      </c>
      <c r="F501" s="1165">
        <v>44499</v>
      </c>
      <c r="G501" s="1165">
        <v>44798</v>
      </c>
    </row>
    <row r="502" spans="1:7">
      <c r="A502" s="1158">
        <v>1915</v>
      </c>
      <c r="B502" s="1158">
        <v>11655</v>
      </c>
      <c r="C502" s="1159" t="s">
        <v>3338</v>
      </c>
      <c r="D502" s="1159" t="s">
        <v>3339</v>
      </c>
      <c r="E502" s="1160" t="s">
        <v>3282</v>
      </c>
      <c r="F502" s="1161">
        <v>44369</v>
      </c>
      <c r="G502" s="1161">
        <v>44893</v>
      </c>
    </row>
    <row r="503" spans="1:7" ht="25.5">
      <c r="A503" s="1162">
        <v>1916</v>
      </c>
      <c r="B503" s="1162">
        <v>11656</v>
      </c>
      <c r="C503" s="1163" t="s">
        <v>3462</v>
      </c>
      <c r="D503" s="1163" t="s">
        <v>3463</v>
      </c>
      <c r="E503" s="1164" t="s">
        <v>3006</v>
      </c>
      <c r="F503" s="1165">
        <v>44369</v>
      </c>
      <c r="G503" s="1165">
        <v>44728</v>
      </c>
    </row>
    <row r="504" spans="1:7" ht="25.5">
      <c r="A504" s="1162">
        <v>1917</v>
      </c>
      <c r="B504" s="1162">
        <v>11657</v>
      </c>
      <c r="C504" s="1163" t="s">
        <v>3464</v>
      </c>
      <c r="D504" s="1163" t="s">
        <v>3465</v>
      </c>
      <c r="E504" s="1164" t="s">
        <v>3006</v>
      </c>
      <c r="F504" s="1165">
        <v>44369</v>
      </c>
      <c r="G504" s="1165">
        <v>44728</v>
      </c>
    </row>
    <row r="505" spans="1:7" ht="25.5">
      <c r="A505" s="1162">
        <v>1918</v>
      </c>
      <c r="B505" s="1162">
        <v>11658</v>
      </c>
      <c r="C505" s="1163" t="s">
        <v>3466</v>
      </c>
      <c r="D505" s="1163" t="s">
        <v>3467</v>
      </c>
      <c r="E505" s="1164" t="s">
        <v>3006</v>
      </c>
      <c r="F505" s="1165">
        <v>44369</v>
      </c>
      <c r="G505" s="1165">
        <v>44728</v>
      </c>
    </row>
    <row r="506" spans="1:7" ht="38.25">
      <c r="A506" s="1162">
        <v>1919</v>
      </c>
      <c r="B506" s="1162">
        <v>11659</v>
      </c>
      <c r="C506" s="1163" t="s">
        <v>3468</v>
      </c>
      <c r="D506" s="1163" t="s">
        <v>3469</v>
      </c>
      <c r="E506" s="1164" t="s">
        <v>3287</v>
      </c>
      <c r="F506" s="1165">
        <v>44804</v>
      </c>
      <c r="G506" s="1165">
        <v>44893</v>
      </c>
    </row>
    <row r="507" spans="1:7">
      <c r="A507" s="1158">
        <v>1920</v>
      </c>
      <c r="B507" s="1158">
        <v>11660</v>
      </c>
      <c r="C507" s="1159" t="s">
        <v>3470</v>
      </c>
      <c r="D507" s="1159" t="s">
        <v>3471</v>
      </c>
      <c r="E507" s="1160" t="s">
        <v>3472</v>
      </c>
      <c r="F507" s="1161">
        <v>44279</v>
      </c>
      <c r="G507" s="1161">
        <v>45088</v>
      </c>
    </row>
    <row r="508" spans="1:7">
      <c r="A508" s="1158">
        <v>1921</v>
      </c>
      <c r="B508" s="1158">
        <v>11661</v>
      </c>
      <c r="C508" s="1159" t="s">
        <v>3473</v>
      </c>
      <c r="D508" s="1159" t="s">
        <v>3474</v>
      </c>
      <c r="E508" s="1160" t="s">
        <v>3475</v>
      </c>
      <c r="F508" s="1161">
        <v>44279</v>
      </c>
      <c r="G508" s="1161">
        <v>44613</v>
      </c>
    </row>
    <row r="509" spans="1:7">
      <c r="A509" s="1158">
        <v>1922</v>
      </c>
      <c r="B509" s="1158">
        <v>11662</v>
      </c>
      <c r="C509" s="1159" t="s">
        <v>3270</v>
      </c>
      <c r="D509" s="1159" t="s">
        <v>3271</v>
      </c>
      <c r="E509" s="1160" t="s">
        <v>3476</v>
      </c>
      <c r="F509" s="1161">
        <v>44559</v>
      </c>
      <c r="G509" s="1161">
        <v>44613</v>
      </c>
    </row>
    <row r="510" spans="1:7" ht="38.25">
      <c r="A510" s="1162">
        <v>1923</v>
      </c>
      <c r="B510" s="1162">
        <v>11663</v>
      </c>
      <c r="C510" s="1163" t="s">
        <v>3477</v>
      </c>
      <c r="D510" s="1163" t="s">
        <v>3478</v>
      </c>
      <c r="E510" s="1164" t="s">
        <v>2566</v>
      </c>
      <c r="F510" s="1165">
        <v>44609</v>
      </c>
      <c r="G510" s="1165">
        <v>44613</v>
      </c>
    </row>
    <row r="511" spans="1:7" ht="38.25">
      <c r="A511" s="1162">
        <v>1924</v>
      </c>
      <c r="B511" s="1162">
        <v>11664</v>
      </c>
      <c r="C511" s="1163" t="s">
        <v>3479</v>
      </c>
      <c r="D511" s="1163" t="s">
        <v>3480</v>
      </c>
      <c r="E511" s="1164" t="s">
        <v>2981</v>
      </c>
      <c r="F511" s="1165">
        <v>44559</v>
      </c>
      <c r="G511" s="1165">
        <v>44608</v>
      </c>
    </row>
    <row r="512" spans="1:7" ht="25.5">
      <c r="A512" s="1158">
        <v>1925</v>
      </c>
      <c r="B512" s="1158">
        <v>11665</v>
      </c>
      <c r="C512" s="1159" t="s">
        <v>3481</v>
      </c>
      <c r="D512" s="1159" t="s">
        <v>3482</v>
      </c>
      <c r="E512" s="1160" t="s">
        <v>3034</v>
      </c>
      <c r="F512" s="1161">
        <v>44499</v>
      </c>
      <c r="G512" s="1161">
        <v>44558</v>
      </c>
    </row>
    <row r="513" spans="1:7" ht="25.5">
      <c r="A513" s="1162">
        <v>1926</v>
      </c>
      <c r="B513" s="1162">
        <v>11666</v>
      </c>
      <c r="C513" s="1163" t="s">
        <v>3483</v>
      </c>
      <c r="D513" s="1163" t="s">
        <v>3484</v>
      </c>
      <c r="E513" s="1164" t="s">
        <v>2981</v>
      </c>
      <c r="F513" s="1165">
        <v>44509</v>
      </c>
      <c r="G513" s="1165">
        <v>44558</v>
      </c>
    </row>
    <row r="514" spans="1:7" ht="25.5">
      <c r="A514" s="1162">
        <v>1927</v>
      </c>
      <c r="B514" s="1162">
        <v>11667</v>
      </c>
      <c r="C514" s="1163" t="s">
        <v>3485</v>
      </c>
      <c r="D514" s="1163" t="s">
        <v>3486</v>
      </c>
      <c r="E514" s="1164" t="s">
        <v>2981</v>
      </c>
      <c r="F514" s="1165">
        <v>44499</v>
      </c>
      <c r="G514" s="1165">
        <v>44548</v>
      </c>
    </row>
    <row r="515" spans="1:7">
      <c r="A515" s="1158">
        <v>1928</v>
      </c>
      <c r="B515" s="1158">
        <v>11668</v>
      </c>
      <c r="C515" s="1159" t="s">
        <v>3487</v>
      </c>
      <c r="D515" s="1159" t="s">
        <v>3488</v>
      </c>
      <c r="E515" s="1160" t="s">
        <v>3009</v>
      </c>
      <c r="F515" s="1161">
        <v>44279</v>
      </c>
      <c r="G515" s="1161">
        <v>44428</v>
      </c>
    </row>
    <row r="516" spans="1:7" ht="38.25">
      <c r="A516" s="1162">
        <v>1929</v>
      </c>
      <c r="B516" s="1162">
        <v>11669</v>
      </c>
      <c r="C516" s="1163" t="s">
        <v>3489</v>
      </c>
      <c r="D516" s="1163" t="s">
        <v>3490</v>
      </c>
      <c r="E516" s="1164" t="s">
        <v>3491</v>
      </c>
      <c r="F516" s="1165">
        <v>44289</v>
      </c>
      <c r="G516" s="1165">
        <v>44428</v>
      </c>
    </row>
    <row r="517" spans="1:7" ht="38.25">
      <c r="A517" s="1162">
        <v>1930</v>
      </c>
      <c r="B517" s="1162">
        <v>11670</v>
      </c>
      <c r="C517" s="1163" t="s">
        <v>3492</v>
      </c>
      <c r="D517" s="1163" t="s">
        <v>3493</v>
      </c>
      <c r="E517" s="1164" t="s">
        <v>3491</v>
      </c>
      <c r="F517" s="1165">
        <v>44279</v>
      </c>
      <c r="G517" s="1165">
        <v>44418</v>
      </c>
    </row>
    <row r="518" spans="1:7" ht="25.5">
      <c r="A518" s="1158">
        <v>1931</v>
      </c>
      <c r="B518" s="1158">
        <v>11671</v>
      </c>
      <c r="C518" s="1159" t="s">
        <v>3494</v>
      </c>
      <c r="D518" s="1159" t="s">
        <v>3495</v>
      </c>
      <c r="E518" s="1160" t="s">
        <v>2903</v>
      </c>
      <c r="F518" s="1161">
        <v>44369</v>
      </c>
      <c r="G518" s="1161">
        <v>44498</v>
      </c>
    </row>
    <row r="519" spans="1:7" ht="51">
      <c r="A519" s="1162">
        <v>1932</v>
      </c>
      <c r="B519" s="1162">
        <v>11672</v>
      </c>
      <c r="C519" s="1163" t="s">
        <v>3496</v>
      </c>
      <c r="D519" s="1163" t="s">
        <v>3497</v>
      </c>
      <c r="E519" s="1164" t="s">
        <v>2894</v>
      </c>
      <c r="F519" s="1165">
        <v>44379</v>
      </c>
      <c r="G519" s="1165">
        <v>44498</v>
      </c>
    </row>
    <row r="520" spans="1:7" ht="51">
      <c r="A520" s="1162">
        <v>1933</v>
      </c>
      <c r="B520" s="1162">
        <v>11673</v>
      </c>
      <c r="C520" s="1163" t="s">
        <v>3498</v>
      </c>
      <c r="D520" s="1163" t="s">
        <v>3499</v>
      </c>
      <c r="E520" s="1164" t="s">
        <v>2894</v>
      </c>
      <c r="F520" s="1165">
        <v>44369</v>
      </c>
      <c r="G520" s="1165">
        <v>44488</v>
      </c>
    </row>
    <row r="521" spans="1:7" ht="51">
      <c r="A521" s="1162">
        <v>1934</v>
      </c>
      <c r="B521" s="1162">
        <v>11674</v>
      </c>
      <c r="C521" s="1163" t="s">
        <v>3500</v>
      </c>
      <c r="D521" s="1163" t="s">
        <v>3501</v>
      </c>
      <c r="E521" s="1164" t="s">
        <v>2894</v>
      </c>
      <c r="F521" s="1165">
        <v>44369</v>
      </c>
      <c r="G521" s="1165">
        <v>44488</v>
      </c>
    </row>
    <row r="522" spans="1:7" ht="38.25">
      <c r="A522" s="1162">
        <v>1935</v>
      </c>
      <c r="B522" s="1162">
        <v>11675</v>
      </c>
      <c r="C522" s="1163" t="s">
        <v>3502</v>
      </c>
      <c r="D522" s="1163" t="s">
        <v>3503</v>
      </c>
      <c r="E522" s="1164" t="s">
        <v>2894</v>
      </c>
      <c r="F522" s="1165">
        <v>44369</v>
      </c>
      <c r="G522" s="1165">
        <v>44488</v>
      </c>
    </row>
    <row r="523" spans="1:7" ht="38.25">
      <c r="A523" s="1162">
        <v>1936</v>
      </c>
      <c r="B523" s="1162">
        <v>11676</v>
      </c>
      <c r="C523" s="1163" t="s">
        <v>3504</v>
      </c>
      <c r="D523" s="1163" t="s">
        <v>3505</v>
      </c>
      <c r="E523" s="1164" t="s">
        <v>2894</v>
      </c>
      <c r="F523" s="1165">
        <v>44369</v>
      </c>
      <c r="G523" s="1165">
        <v>44488</v>
      </c>
    </row>
    <row r="524" spans="1:7" ht="25.5">
      <c r="A524" s="1158">
        <v>1937</v>
      </c>
      <c r="B524" s="1158">
        <v>11677</v>
      </c>
      <c r="C524" s="1159" t="s">
        <v>3506</v>
      </c>
      <c r="D524" s="1159" t="s">
        <v>3507</v>
      </c>
      <c r="E524" s="1160" t="s">
        <v>3009</v>
      </c>
      <c r="F524" s="1161">
        <v>44559</v>
      </c>
      <c r="G524" s="1161">
        <v>44708</v>
      </c>
    </row>
    <row r="525" spans="1:7">
      <c r="A525" s="1158">
        <v>1938</v>
      </c>
      <c r="B525" s="1158">
        <v>11678</v>
      </c>
      <c r="C525" s="1159" t="s">
        <v>3508</v>
      </c>
      <c r="D525" s="1159" t="s">
        <v>3509</v>
      </c>
      <c r="E525" s="1160" t="s">
        <v>3287</v>
      </c>
      <c r="F525" s="1161">
        <v>44619</v>
      </c>
      <c r="G525" s="1161">
        <v>44708</v>
      </c>
    </row>
    <row r="526" spans="1:7" ht="38.25">
      <c r="A526" s="1162">
        <v>1939</v>
      </c>
      <c r="B526" s="1162">
        <v>11679</v>
      </c>
      <c r="C526" s="1163" t="s">
        <v>3510</v>
      </c>
      <c r="D526" s="1163" t="s">
        <v>3511</v>
      </c>
      <c r="E526" s="1164" t="s">
        <v>3215</v>
      </c>
      <c r="F526" s="1165">
        <v>44629</v>
      </c>
      <c r="G526" s="1165">
        <v>44708</v>
      </c>
    </row>
    <row r="527" spans="1:7" ht="38.25">
      <c r="A527" s="1162">
        <v>1940</v>
      </c>
      <c r="B527" s="1162">
        <v>11680</v>
      </c>
      <c r="C527" s="1163" t="s">
        <v>3512</v>
      </c>
      <c r="D527" s="1163" t="s">
        <v>3513</v>
      </c>
      <c r="E527" s="1164" t="s">
        <v>3215</v>
      </c>
      <c r="F527" s="1165">
        <v>44619</v>
      </c>
      <c r="G527" s="1165">
        <v>44698</v>
      </c>
    </row>
    <row r="528" spans="1:7" ht="38.25">
      <c r="A528" s="1162">
        <v>1941</v>
      </c>
      <c r="B528" s="1162">
        <v>11681</v>
      </c>
      <c r="C528" s="1163" t="s">
        <v>3512</v>
      </c>
      <c r="D528" s="1163" t="s">
        <v>3513</v>
      </c>
      <c r="E528" s="1164" t="s">
        <v>3215</v>
      </c>
      <c r="F528" s="1165">
        <v>44619</v>
      </c>
      <c r="G528" s="1165">
        <v>44698</v>
      </c>
    </row>
    <row r="529" spans="1:7" ht="38.25">
      <c r="A529" s="1162">
        <v>1942</v>
      </c>
      <c r="B529" s="1162">
        <v>11682</v>
      </c>
      <c r="C529" s="1163" t="s">
        <v>3514</v>
      </c>
      <c r="D529" s="1163" t="s">
        <v>3515</v>
      </c>
      <c r="E529" s="1164" t="s">
        <v>3215</v>
      </c>
      <c r="F529" s="1165">
        <v>44629</v>
      </c>
      <c r="G529" s="1165">
        <v>44708</v>
      </c>
    </row>
    <row r="530" spans="1:7" ht="38.25">
      <c r="A530" s="1162">
        <v>1943</v>
      </c>
      <c r="B530" s="1162">
        <v>11683</v>
      </c>
      <c r="C530" s="1163" t="s">
        <v>3516</v>
      </c>
      <c r="D530" s="1163" t="s">
        <v>3517</v>
      </c>
      <c r="E530" s="1164" t="s">
        <v>3215</v>
      </c>
      <c r="F530" s="1165">
        <v>44619</v>
      </c>
      <c r="G530" s="1165">
        <v>44698</v>
      </c>
    </row>
    <row r="531" spans="1:7" ht="38.25">
      <c r="A531" s="1162">
        <v>1944</v>
      </c>
      <c r="B531" s="1162">
        <v>11684</v>
      </c>
      <c r="C531" s="1163" t="s">
        <v>3518</v>
      </c>
      <c r="D531" s="1163" t="s">
        <v>3519</v>
      </c>
      <c r="E531" s="1164" t="s">
        <v>3215</v>
      </c>
      <c r="F531" s="1165">
        <v>44619</v>
      </c>
      <c r="G531" s="1165">
        <v>44698</v>
      </c>
    </row>
    <row r="532" spans="1:7" ht="38.25">
      <c r="A532" s="1162">
        <v>1945</v>
      </c>
      <c r="B532" s="1162">
        <v>11685</v>
      </c>
      <c r="C532" s="1163" t="s">
        <v>3520</v>
      </c>
      <c r="D532" s="1163" t="s">
        <v>3521</v>
      </c>
      <c r="E532" s="1164" t="s">
        <v>3215</v>
      </c>
      <c r="F532" s="1165">
        <v>44619</v>
      </c>
      <c r="G532" s="1165">
        <v>44698</v>
      </c>
    </row>
    <row r="533" spans="1:7" ht="38.25">
      <c r="A533" s="1162">
        <v>1946</v>
      </c>
      <c r="B533" s="1162">
        <v>11686</v>
      </c>
      <c r="C533" s="1163" t="s">
        <v>3522</v>
      </c>
      <c r="D533" s="1163" t="s">
        <v>3523</v>
      </c>
      <c r="E533" s="1164" t="s">
        <v>3215</v>
      </c>
      <c r="F533" s="1165">
        <v>44619</v>
      </c>
      <c r="G533" s="1165">
        <v>44698</v>
      </c>
    </row>
    <row r="534" spans="1:7" ht="38.25">
      <c r="A534" s="1162">
        <v>1947</v>
      </c>
      <c r="B534" s="1162">
        <v>11687</v>
      </c>
      <c r="C534" s="1163" t="s">
        <v>3524</v>
      </c>
      <c r="D534" s="1163" t="s">
        <v>3525</v>
      </c>
      <c r="E534" s="1164" t="s">
        <v>3215</v>
      </c>
      <c r="F534" s="1165">
        <v>44619</v>
      </c>
      <c r="G534" s="1165">
        <v>44698</v>
      </c>
    </row>
    <row r="535" spans="1:7">
      <c r="A535" s="1158">
        <v>1948</v>
      </c>
      <c r="B535" s="1158">
        <v>11688</v>
      </c>
      <c r="C535" s="1159" t="s">
        <v>3526</v>
      </c>
      <c r="D535" s="1159" t="s">
        <v>3527</v>
      </c>
      <c r="E535" s="1160" t="s">
        <v>3476</v>
      </c>
      <c r="F535" s="1161">
        <v>44559</v>
      </c>
      <c r="G535" s="1161">
        <v>44613</v>
      </c>
    </row>
    <row r="536" spans="1:7" ht="25.5">
      <c r="A536" s="1162">
        <v>1949</v>
      </c>
      <c r="B536" s="1162">
        <v>11689</v>
      </c>
      <c r="C536" s="1163" t="s">
        <v>3528</v>
      </c>
      <c r="D536" s="1163" t="s">
        <v>3529</v>
      </c>
      <c r="E536" s="1164" t="s">
        <v>2566</v>
      </c>
      <c r="F536" s="1165">
        <v>44609</v>
      </c>
      <c r="G536" s="1165">
        <v>44613</v>
      </c>
    </row>
    <row r="537" spans="1:7" ht="25.5">
      <c r="A537" s="1162">
        <v>1950</v>
      </c>
      <c r="B537" s="1162">
        <v>11690</v>
      </c>
      <c r="C537" s="1163" t="s">
        <v>3530</v>
      </c>
      <c r="D537" s="1163" t="s">
        <v>3531</v>
      </c>
      <c r="E537" s="1164" t="s">
        <v>2981</v>
      </c>
      <c r="F537" s="1165">
        <v>44559</v>
      </c>
      <c r="G537" s="1165">
        <v>44608</v>
      </c>
    </row>
    <row r="538" spans="1:7" ht="25.5">
      <c r="A538" s="1158">
        <v>1951</v>
      </c>
      <c r="B538" s="1158">
        <v>11691</v>
      </c>
      <c r="C538" s="1159" t="s">
        <v>3532</v>
      </c>
      <c r="D538" s="1159" t="s">
        <v>3533</v>
      </c>
      <c r="E538" s="1160" t="s">
        <v>3034</v>
      </c>
      <c r="F538" s="1161">
        <v>44559</v>
      </c>
      <c r="G538" s="1161">
        <v>44618</v>
      </c>
    </row>
    <row r="539" spans="1:7" ht="38.25">
      <c r="A539" s="1162">
        <v>1952</v>
      </c>
      <c r="B539" s="1162">
        <v>11692</v>
      </c>
      <c r="C539" s="1163" t="s">
        <v>3534</v>
      </c>
      <c r="D539" s="1163" t="s">
        <v>3535</v>
      </c>
      <c r="E539" s="1164" t="s">
        <v>2981</v>
      </c>
      <c r="F539" s="1165">
        <v>44559</v>
      </c>
      <c r="G539" s="1165">
        <v>44608</v>
      </c>
    </row>
    <row r="540" spans="1:7" ht="63.75">
      <c r="A540" s="1162">
        <v>1953</v>
      </c>
      <c r="B540" s="1162">
        <v>11693</v>
      </c>
      <c r="C540" s="1163" t="s">
        <v>3536</v>
      </c>
      <c r="D540" s="1163" t="s">
        <v>3537</v>
      </c>
      <c r="E540" s="1164" t="s">
        <v>2981</v>
      </c>
      <c r="F540" s="1165">
        <v>44569</v>
      </c>
      <c r="G540" s="1165">
        <v>44618</v>
      </c>
    </row>
    <row r="541" spans="1:7" ht="63.75">
      <c r="A541" s="1162">
        <v>1954</v>
      </c>
      <c r="B541" s="1162">
        <v>11694</v>
      </c>
      <c r="C541" s="1163" t="s">
        <v>3538</v>
      </c>
      <c r="D541" s="1163" t="s">
        <v>3539</v>
      </c>
      <c r="E541" s="1164" t="s">
        <v>2981</v>
      </c>
      <c r="F541" s="1165">
        <v>44559</v>
      </c>
      <c r="G541" s="1165">
        <v>44608</v>
      </c>
    </row>
    <row r="542" spans="1:7" ht="63.75">
      <c r="A542" s="1162">
        <v>1955</v>
      </c>
      <c r="B542" s="1162">
        <v>11695</v>
      </c>
      <c r="C542" s="1163" t="s">
        <v>3540</v>
      </c>
      <c r="D542" s="1163" t="s">
        <v>3541</v>
      </c>
      <c r="E542" s="1164" t="s">
        <v>2981</v>
      </c>
      <c r="F542" s="1165">
        <v>44569</v>
      </c>
      <c r="G542" s="1165">
        <v>44618</v>
      </c>
    </row>
    <row r="543" spans="1:7" ht="63.75">
      <c r="A543" s="1162">
        <v>1956</v>
      </c>
      <c r="B543" s="1162">
        <v>11696</v>
      </c>
      <c r="C543" s="1163" t="s">
        <v>3542</v>
      </c>
      <c r="D543" s="1163" t="s">
        <v>3543</v>
      </c>
      <c r="E543" s="1164" t="s">
        <v>2981</v>
      </c>
      <c r="F543" s="1165">
        <v>44559</v>
      </c>
      <c r="G543" s="1165">
        <v>44608</v>
      </c>
    </row>
    <row r="544" spans="1:7" ht="38.25">
      <c r="A544" s="1162">
        <v>1957</v>
      </c>
      <c r="B544" s="1162">
        <v>11697</v>
      </c>
      <c r="C544" s="1163" t="s">
        <v>3544</v>
      </c>
      <c r="D544" s="1163" t="s">
        <v>3545</v>
      </c>
      <c r="E544" s="1164" t="s">
        <v>2981</v>
      </c>
      <c r="F544" s="1165">
        <v>44569</v>
      </c>
      <c r="G544" s="1165">
        <v>44618</v>
      </c>
    </row>
    <row r="545" spans="1:7">
      <c r="A545" s="1158">
        <v>1958</v>
      </c>
      <c r="B545" s="1158">
        <v>11698</v>
      </c>
      <c r="C545" s="1159" t="s">
        <v>3270</v>
      </c>
      <c r="D545" s="1159" t="s">
        <v>3271</v>
      </c>
      <c r="E545" s="1160" t="s">
        <v>3034</v>
      </c>
      <c r="F545" s="1161">
        <v>44619</v>
      </c>
      <c r="G545" s="1161">
        <v>44678</v>
      </c>
    </row>
    <row r="546" spans="1:7" ht="38.25">
      <c r="A546" s="1162">
        <v>1959</v>
      </c>
      <c r="B546" s="1162">
        <v>11699</v>
      </c>
      <c r="C546" s="1163" t="s">
        <v>3546</v>
      </c>
      <c r="D546" s="1163" t="s">
        <v>3547</v>
      </c>
      <c r="E546" s="1164" t="s">
        <v>2621</v>
      </c>
      <c r="F546" s="1165">
        <v>44669</v>
      </c>
      <c r="G546" s="1165">
        <v>44678</v>
      </c>
    </row>
    <row r="547" spans="1:7" ht="51">
      <c r="A547" s="1162">
        <v>1960</v>
      </c>
      <c r="B547" s="1162">
        <v>11700</v>
      </c>
      <c r="C547" s="1163" t="s">
        <v>3548</v>
      </c>
      <c r="D547" s="1163" t="s">
        <v>3549</v>
      </c>
      <c r="E547" s="1164" t="s">
        <v>2981</v>
      </c>
      <c r="F547" s="1165">
        <v>44619</v>
      </c>
      <c r="G547" s="1165">
        <v>44668</v>
      </c>
    </row>
    <row r="548" spans="1:7" ht="38.25">
      <c r="A548" s="1162">
        <v>1961</v>
      </c>
      <c r="B548" s="1162">
        <v>11701</v>
      </c>
      <c r="C548" s="1163" t="s">
        <v>3550</v>
      </c>
      <c r="D548" s="1163" t="s">
        <v>3551</v>
      </c>
      <c r="E548" s="1164" t="s">
        <v>2621</v>
      </c>
      <c r="F548" s="1165">
        <v>44669</v>
      </c>
      <c r="G548" s="1165">
        <v>44678</v>
      </c>
    </row>
    <row r="549" spans="1:7" ht="51">
      <c r="A549" s="1162">
        <v>1962</v>
      </c>
      <c r="B549" s="1162">
        <v>11702</v>
      </c>
      <c r="C549" s="1163" t="s">
        <v>3552</v>
      </c>
      <c r="D549" s="1163" t="s">
        <v>3553</v>
      </c>
      <c r="E549" s="1164" t="s">
        <v>2981</v>
      </c>
      <c r="F549" s="1165">
        <v>44619</v>
      </c>
      <c r="G549" s="1165">
        <v>44668</v>
      </c>
    </row>
    <row r="550" spans="1:7" ht="25.5">
      <c r="A550" s="1158">
        <v>1963</v>
      </c>
      <c r="B550" s="1158">
        <v>11703</v>
      </c>
      <c r="C550" s="1159" t="s">
        <v>3554</v>
      </c>
      <c r="D550" s="1159" t="s">
        <v>3555</v>
      </c>
      <c r="E550" s="1160" t="s">
        <v>3556</v>
      </c>
      <c r="F550" s="1161">
        <v>44709</v>
      </c>
      <c r="G550" s="1161">
        <v>45028</v>
      </c>
    </row>
    <row r="551" spans="1:7" ht="25.5">
      <c r="A551" s="1158">
        <v>1964</v>
      </c>
      <c r="B551" s="1158">
        <v>11704</v>
      </c>
      <c r="C551" s="1159" t="s">
        <v>3557</v>
      </c>
      <c r="D551" s="1159" t="s">
        <v>3558</v>
      </c>
      <c r="E551" s="1160" t="s">
        <v>3438</v>
      </c>
      <c r="F551" s="1161">
        <v>44709</v>
      </c>
      <c r="G551" s="1161">
        <v>44803</v>
      </c>
    </row>
    <row r="552" spans="1:7" ht="63.75">
      <c r="A552" s="1162">
        <v>1965</v>
      </c>
      <c r="B552" s="1162">
        <v>11705</v>
      </c>
      <c r="C552" s="1163" t="s">
        <v>3559</v>
      </c>
      <c r="D552" s="1163" t="s">
        <v>3560</v>
      </c>
      <c r="E552" s="1164" t="s">
        <v>3287</v>
      </c>
      <c r="F552" s="1165">
        <v>44709</v>
      </c>
      <c r="G552" s="1165">
        <v>44798</v>
      </c>
    </row>
    <row r="553" spans="1:7" ht="63.75">
      <c r="A553" s="1162">
        <v>1966</v>
      </c>
      <c r="B553" s="1162">
        <v>11706</v>
      </c>
      <c r="C553" s="1163" t="s">
        <v>3561</v>
      </c>
      <c r="D553" s="1163" t="s">
        <v>3562</v>
      </c>
      <c r="E553" s="1164" t="s">
        <v>2566</v>
      </c>
      <c r="F553" s="1165">
        <v>44799</v>
      </c>
      <c r="G553" s="1165">
        <v>44803</v>
      </c>
    </row>
    <row r="554" spans="1:7" ht="63.75">
      <c r="A554" s="1162">
        <v>1967</v>
      </c>
      <c r="B554" s="1162">
        <v>11707</v>
      </c>
      <c r="C554" s="1163" t="s">
        <v>3563</v>
      </c>
      <c r="D554" s="1163" t="s">
        <v>3564</v>
      </c>
      <c r="E554" s="1164" t="s">
        <v>2566</v>
      </c>
      <c r="F554" s="1165">
        <v>44799</v>
      </c>
      <c r="G554" s="1165">
        <v>44803</v>
      </c>
    </row>
    <row r="555" spans="1:7" ht="63.75">
      <c r="A555" s="1162">
        <v>1968</v>
      </c>
      <c r="B555" s="1162">
        <v>11708</v>
      </c>
      <c r="C555" s="1163" t="s">
        <v>3565</v>
      </c>
      <c r="D555" s="1163" t="s">
        <v>3566</v>
      </c>
      <c r="E555" s="1164" t="s">
        <v>3287</v>
      </c>
      <c r="F555" s="1165">
        <v>44709</v>
      </c>
      <c r="G555" s="1165">
        <v>44798</v>
      </c>
    </row>
    <row r="556" spans="1:7" ht="63.75">
      <c r="A556" s="1162">
        <v>1969</v>
      </c>
      <c r="B556" s="1162">
        <v>11709</v>
      </c>
      <c r="C556" s="1163" t="s">
        <v>3567</v>
      </c>
      <c r="D556" s="1163" t="s">
        <v>3568</v>
      </c>
      <c r="E556" s="1164" t="s">
        <v>3287</v>
      </c>
      <c r="F556" s="1165">
        <v>44709</v>
      </c>
      <c r="G556" s="1165">
        <v>44798</v>
      </c>
    </row>
    <row r="557" spans="1:7" ht="63.75">
      <c r="A557" s="1162">
        <v>1970</v>
      </c>
      <c r="B557" s="1162">
        <v>11710</v>
      </c>
      <c r="C557" s="1163" t="s">
        <v>3569</v>
      </c>
      <c r="D557" s="1163" t="s">
        <v>3570</v>
      </c>
      <c r="E557" s="1164" t="s">
        <v>3287</v>
      </c>
      <c r="F557" s="1165">
        <v>44709</v>
      </c>
      <c r="G557" s="1165">
        <v>44798</v>
      </c>
    </row>
    <row r="558" spans="1:7" ht="63.75">
      <c r="A558" s="1162">
        <v>1971</v>
      </c>
      <c r="B558" s="1162">
        <v>11711</v>
      </c>
      <c r="C558" s="1163" t="s">
        <v>3571</v>
      </c>
      <c r="D558" s="1163" t="s">
        <v>3572</v>
      </c>
      <c r="E558" s="1164" t="s">
        <v>3287</v>
      </c>
      <c r="F558" s="1165">
        <v>44709</v>
      </c>
      <c r="G558" s="1165">
        <v>44798</v>
      </c>
    </row>
    <row r="559" spans="1:7" ht="63.75">
      <c r="A559" s="1162">
        <v>1972</v>
      </c>
      <c r="B559" s="1162">
        <v>11712</v>
      </c>
      <c r="C559" s="1163" t="s">
        <v>3573</v>
      </c>
      <c r="D559" s="1163" t="s">
        <v>3574</v>
      </c>
      <c r="E559" s="1164" t="s">
        <v>3287</v>
      </c>
      <c r="F559" s="1165">
        <v>44709</v>
      </c>
      <c r="G559" s="1165">
        <v>44798</v>
      </c>
    </row>
    <row r="560" spans="1:7" ht="51">
      <c r="A560" s="1162">
        <v>1973</v>
      </c>
      <c r="B560" s="1162">
        <v>11713</v>
      </c>
      <c r="C560" s="1163" t="s">
        <v>3575</v>
      </c>
      <c r="D560" s="1163" t="s">
        <v>3576</v>
      </c>
      <c r="E560" s="1164" t="s">
        <v>3287</v>
      </c>
      <c r="F560" s="1165">
        <v>44709</v>
      </c>
      <c r="G560" s="1165">
        <v>44798</v>
      </c>
    </row>
    <row r="561" spans="1:7" ht="63.75">
      <c r="A561" s="1162">
        <v>1974</v>
      </c>
      <c r="B561" s="1162">
        <v>11714</v>
      </c>
      <c r="C561" s="1163" t="s">
        <v>3577</v>
      </c>
      <c r="D561" s="1163" t="s">
        <v>3578</v>
      </c>
      <c r="E561" s="1164" t="s">
        <v>3287</v>
      </c>
      <c r="F561" s="1165">
        <v>44709</v>
      </c>
      <c r="G561" s="1165">
        <v>44798</v>
      </c>
    </row>
    <row r="562" spans="1:7" ht="63.75">
      <c r="A562" s="1162">
        <v>1975</v>
      </c>
      <c r="B562" s="1162">
        <v>11715</v>
      </c>
      <c r="C562" s="1163" t="s">
        <v>3579</v>
      </c>
      <c r="D562" s="1163" t="s">
        <v>3580</v>
      </c>
      <c r="E562" s="1164" t="s">
        <v>3287</v>
      </c>
      <c r="F562" s="1165">
        <v>44709</v>
      </c>
      <c r="G562" s="1165">
        <v>44798</v>
      </c>
    </row>
    <row r="563" spans="1:7" ht="63.75">
      <c r="A563" s="1162">
        <v>1976</v>
      </c>
      <c r="B563" s="1162">
        <v>11716</v>
      </c>
      <c r="C563" s="1163" t="s">
        <v>3581</v>
      </c>
      <c r="D563" s="1163" t="s">
        <v>3582</v>
      </c>
      <c r="E563" s="1164" t="s">
        <v>3287</v>
      </c>
      <c r="F563" s="1165">
        <v>44709</v>
      </c>
      <c r="G563" s="1165">
        <v>44798</v>
      </c>
    </row>
    <row r="564" spans="1:7" ht="63.75">
      <c r="A564" s="1162">
        <v>1977</v>
      </c>
      <c r="B564" s="1162">
        <v>11717</v>
      </c>
      <c r="C564" s="1163" t="s">
        <v>3583</v>
      </c>
      <c r="D564" s="1163" t="s">
        <v>3584</v>
      </c>
      <c r="E564" s="1164" t="s">
        <v>3287</v>
      </c>
      <c r="F564" s="1165">
        <v>44709</v>
      </c>
      <c r="G564" s="1165">
        <v>44798</v>
      </c>
    </row>
    <row r="565" spans="1:7" ht="63.75">
      <c r="A565" s="1162">
        <v>1978</v>
      </c>
      <c r="B565" s="1162">
        <v>11718</v>
      </c>
      <c r="C565" s="1163" t="s">
        <v>3585</v>
      </c>
      <c r="D565" s="1163" t="s">
        <v>3586</v>
      </c>
      <c r="E565" s="1164" t="s">
        <v>3287</v>
      </c>
      <c r="F565" s="1165">
        <v>44709</v>
      </c>
      <c r="G565" s="1165">
        <v>44798</v>
      </c>
    </row>
    <row r="566" spans="1:7" ht="51">
      <c r="A566" s="1162">
        <v>1979</v>
      </c>
      <c r="B566" s="1162">
        <v>11719</v>
      </c>
      <c r="C566" s="1163" t="s">
        <v>3587</v>
      </c>
      <c r="D566" s="1163" t="s">
        <v>3588</v>
      </c>
      <c r="E566" s="1164" t="s">
        <v>2566</v>
      </c>
      <c r="F566" s="1165">
        <v>44799</v>
      </c>
      <c r="G566" s="1165">
        <v>44803</v>
      </c>
    </row>
    <row r="567" spans="1:7" ht="51">
      <c r="A567" s="1162">
        <v>1980</v>
      </c>
      <c r="B567" s="1162">
        <v>11720</v>
      </c>
      <c r="C567" s="1163" t="s">
        <v>3589</v>
      </c>
      <c r="D567" s="1163" t="s">
        <v>3590</v>
      </c>
      <c r="E567" s="1164" t="s">
        <v>3287</v>
      </c>
      <c r="F567" s="1165">
        <v>44709</v>
      </c>
      <c r="G567" s="1165">
        <v>44798</v>
      </c>
    </row>
    <row r="568" spans="1:7" ht="51">
      <c r="A568" s="1162">
        <v>1981</v>
      </c>
      <c r="B568" s="1162">
        <v>11721</v>
      </c>
      <c r="C568" s="1163" t="s">
        <v>3591</v>
      </c>
      <c r="D568" s="1163" t="s">
        <v>3592</v>
      </c>
      <c r="E568" s="1164" t="s">
        <v>3287</v>
      </c>
      <c r="F568" s="1165">
        <v>44709</v>
      </c>
      <c r="G568" s="1165">
        <v>44798</v>
      </c>
    </row>
    <row r="569" spans="1:7" ht="38.25">
      <c r="A569" s="1162">
        <v>1982</v>
      </c>
      <c r="B569" s="1162">
        <v>11722</v>
      </c>
      <c r="C569" s="1163" t="s">
        <v>3593</v>
      </c>
      <c r="D569" s="1163" t="s">
        <v>3594</v>
      </c>
      <c r="E569" s="1164" t="s">
        <v>2566</v>
      </c>
      <c r="F569" s="1165">
        <v>44799</v>
      </c>
      <c r="G569" s="1165">
        <v>44803</v>
      </c>
    </row>
    <row r="570" spans="1:7" ht="51">
      <c r="A570" s="1162">
        <v>1983</v>
      </c>
      <c r="B570" s="1162">
        <v>11723</v>
      </c>
      <c r="C570" s="1163" t="s">
        <v>3595</v>
      </c>
      <c r="D570" s="1163" t="s">
        <v>3596</v>
      </c>
      <c r="E570" s="1164" t="s">
        <v>3287</v>
      </c>
      <c r="F570" s="1165">
        <v>44709</v>
      </c>
      <c r="G570" s="1165">
        <v>44798</v>
      </c>
    </row>
    <row r="571" spans="1:7" ht="63.75">
      <c r="A571" s="1162">
        <v>1984</v>
      </c>
      <c r="B571" s="1162">
        <v>11724</v>
      </c>
      <c r="C571" s="1163" t="s">
        <v>3597</v>
      </c>
      <c r="D571" s="1163" t="s">
        <v>3598</v>
      </c>
      <c r="E571" s="1164" t="s">
        <v>3287</v>
      </c>
      <c r="F571" s="1165">
        <v>44709</v>
      </c>
      <c r="G571" s="1165">
        <v>44798</v>
      </c>
    </row>
    <row r="572" spans="1:7" ht="63.75">
      <c r="A572" s="1162">
        <v>1985</v>
      </c>
      <c r="B572" s="1162">
        <v>11725</v>
      </c>
      <c r="C572" s="1163" t="s">
        <v>3599</v>
      </c>
      <c r="D572" s="1163" t="s">
        <v>3600</v>
      </c>
      <c r="E572" s="1164" t="s">
        <v>3287</v>
      </c>
      <c r="F572" s="1165">
        <v>44709</v>
      </c>
      <c r="G572" s="1165">
        <v>44798</v>
      </c>
    </row>
    <row r="573" spans="1:7" ht="63.75">
      <c r="A573" s="1162">
        <v>1986</v>
      </c>
      <c r="B573" s="1162">
        <v>11726</v>
      </c>
      <c r="C573" s="1163" t="s">
        <v>3601</v>
      </c>
      <c r="D573" s="1163" t="s">
        <v>3602</v>
      </c>
      <c r="E573" s="1164" t="s">
        <v>3287</v>
      </c>
      <c r="F573" s="1165">
        <v>44709</v>
      </c>
      <c r="G573" s="1165">
        <v>44798</v>
      </c>
    </row>
    <row r="574" spans="1:7" ht="63.75">
      <c r="A574" s="1162">
        <v>1987</v>
      </c>
      <c r="B574" s="1162">
        <v>11727</v>
      </c>
      <c r="C574" s="1163" t="s">
        <v>3603</v>
      </c>
      <c r="D574" s="1163" t="s">
        <v>3604</v>
      </c>
      <c r="E574" s="1164" t="s">
        <v>3287</v>
      </c>
      <c r="F574" s="1165">
        <v>44709</v>
      </c>
      <c r="G574" s="1165">
        <v>44798</v>
      </c>
    </row>
    <row r="575" spans="1:7" ht="63.75">
      <c r="A575" s="1162">
        <v>1988</v>
      </c>
      <c r="B575" s="1162">
        <v>11728</v>
      </c>
      <c r="C575" s="1163" t="s">
        <v>3605</v>
      </c>
      <c r="D575" s="1163" t="s">
        <v>3606</v>
      </c>
      <c r="E575" s="1164" t="s">
        <v>2566</v>
      </c>
      <c r="F575" s="1165">
        <v>44799</v>
      </c>
      <c r="G575" s="1165">
        <v>44803</v>
      </c>
    </row>
    <row r="576" spans="1:7" ht="63.75">
      <c r="A576" s="1162">
        <v>1989</v>
      </c>
      <c r="B576" s="1162">
        <v>11729</v>
      </c>
      <c r="C576" s="1163" t="s">
        <v>3607</v>
      </c>
      <c r="D576" s="1163" t="s">
        <v>3608</v>
      </c>
      <c r="E576" s="1164" t="s">
        <v>3287</v>
      </c>
      <c r="F576" s="1165">
        <v>44709</v>
      </c>
      <c r="G576" s="1165">
        <v>44798</v>
      </c>
    </row>
    <row r="577" spans="1:7" ht="63.75">
      <c r="A577" s="1162">
        <v>1990</v>
      </c>
      <c r="B577" s="1162">
        <v>11730</v>
      </c>
      <c r="C577" s="1163" t="s">
        <v>3585</v>
      </c>
      <c r="D577" s="1163" t="s">
        <v>3586</v>
      </c>
      <c r="E577" s="1164" t="s">
        <v>3287</v>
      </c>
      <c r="F577" s="1165">
        <v>44709</v>
      </c>
      <c r="G577" s="1165">
        <v>44798</v>
      </c>
    </row>
    <row r="578" spans="1:7" ht="63.75">
      <c r="A578" s="1162">
        <v>1991</v>
      </c>
      <c r="B578" s="1162">
        <v>11731</v>
      </c>
      <c r="C578" s="1163" t="s">
        <v>3609</v>
      </c>
      <c r="D578" s="1163" t="s">
        <v>3610</v>
      </c>
      <c r="E578" s="1164" t="s">
        <v>3287</v>
      </c>
      <c r="F578" s="1165">
        <v>44709</v>
      </c>
      <c r="G578" s="1165">
        <v>44798</v>
      </c>
    </row>
    <row r="579" spans="1:7" ht="63.75">
      <c r="A579" s="1162">
        <v>1992</v>
      </c>
      <c r="B579" s="1162">
        <v>11732</v>
      </c>
      <c r="C579" s="1163" t="s">
        <v>3611</v>
      </c>
      <c r="D579" s="1163" t="s">
        <v>3612</v>
      </c>
      <c r="E579" s="1164" t="s">
        <v>3287</v>
      </c>
      <c r="F579" s="1165">
        <v>44709</v>
      </c>
      <c r="G579" s="1165">
        <v>44798</v>
      </c>
    </row>
    <row r="580" spans="1:7" ht="63.75">
      <c r="A580" s="1162">
        <v>1993</v>
      </c>
      <c r="B580" s="1162">
        <v>11733</v>
      </c>
      <c r="C580" s="1163" t="s">
        <v>3613</v>
      </c>
      <c r="D580" s="1163" t="s">
        <v>3614</v>
      </c>
      <c r="E580" s="1164" t="s">
        <v>3287</v>
      </c>
      <c r="F580" s="1165">
        <v>44709</v>
      </c>
      <c r="G580" s="1165">
        <v>44798</v>
      </c>
    </row>
    <row r="581" spans="1:7">
      <c r="A581" s="1158">
        <v>1994</v>
      </c>
      <c r="B581" s="1158">
        <v>11734</v>
      </c>
      <c r="C581" s="1159" t="s">
        <v>3615</v>
      </c>
      <c r="D581" s="1159" t="s">
        <v>3616</v>
      </c>
      <c r="E581" s="1160" t="s">
        <v>3329</v>
      </c>
      <c r="F581" s="1161">
        <v>44804</v>
      </c>
      <c r="G581" s="1161">
        <v>44908</v>
      </c>
    </row>
    <row r="582" spans="1:7" ht="38.25">
      <c r="A582" s="1162">
        <v>1995</v>
      </c>
      <c r="B582" s="1162">
        <v>11735</v>
      </c>
      <c r="C582" s="1163" t="s">
        <v>3617</v>
      </c>
      <c r="D582" s="1163" t="s">
        <v>3618</v>
      </c>
      <c r="E582" s="1164" t="s">
        <v>2621</v>
      </c>
      <c r="F582" s="1165">
        <v>44899</v>
      </c>
      <c r="G582" s="1165">
        <v>44908</v>
      </c>
    </row>
    <row r="583" spans="1:7" ht="38.25">
      <c r="A583" s="1162">
        <v>1996</v>
      </c>
      <c r="B583" s="1162">
        <v>11736</v>
      </c>
      <c r="C583" s="1163" t="s">
        <v>3619</v>
      </c>
      <c r="D583" s="1163" t="s">
        <v>3620</v>
      </c>
      <c r="E583" s="1164" t="s">
        <v>3438</v>
      </c>
      <c r="F583" s="1165">
        <v>44804</v>
      </c>
      <c r="G583" s="1165">
        <v>44898</v>
      </c>
    </row>
    <row r="584" spans="1:7" ht="38.25">
      <c r="A584" s="1162">
        <v>1997</v>
      </c>
      <c r="B584" s="1162">
        <v>11737</v>
      </c>
      <c r="C584" s="1163" t="s">
        <v>3621</v>
      </c>
      <c r="D584" s="1163" t="s">
        <v>3622</v>
      </c>
      <c r="E584" s="1164" t="s">
        <v>3438</v>
      </c>
      <c r="F584" s="1165">
        <v>44804</v>
      </c>
      <c r="G584" s="1165">
        <v>44898</v>
      </c>
    </row>
    <row r="585" spans="1:7" ht="38.25">
      <c r="A585" s="1162">
        <v>1998</v>
      </c>
      <c r="B585" s="1162">
        <v>11738</v>
      </c>
      <c r="C585" s="1163" t="s">
        <v>3623</v>
      </c>
      <c r="D585" s="1163" t="s">
        <v>3624</v>
      </c>
      <c r="E585" s="1164" t="s">
        <v>3438</v>
      </c>
      <c r="F585" s="1165">
        <v>44804</v>
      </c>
      <c r="G585" s="1165">
        <v>44898</v>
      </c>
    </row>
    <row r="586" spans="1:7" ht="38.25">
      <c r="A586" s="1162">
        <v>1999</v>
      </c>
      <c r="B586" s="1162">
        <v>11739</v>
      </c>
      <c r="C586" s="1163" t="s">
        <v>3625</v>
      </c>
      <c r="D586" s="1163" t="s">
        <v>3626</v>
      </c>
      <c r="E586" s="1164" t="s">
        <v>3438</v>
      </c>
      <c r="F586" s="1165">
        <v>44804</v>
      </c>
      <c r="G586" s="1165">
        <v>44898</v>
      </c>
    </row>
    <row r="587" spans="1:7" ht="38.25">
      <c r="A587" s="1162">
        <v>2000</v>
      </c>
      <c r="B587" s="1162">
        <v>11740</v>
      </c>
      <c r="C587" s="1163" t="s">
        <v>3627</v>
      </c>
      <c r="D587" s="1163" t="s">
        <v>3628</v>
      </c>
      <c r="E587" s="1164" t="s">
        <v>3438</v>
      </c>
      <c r="F587" s="1165">
        <v>44804</v>
      </c>
      <c r="G587" s="1165">
        <v>44898</v>
      </c>
    </row>
    <row r="588" spans="1:7" ht="38.25">
      <c r="A588" s="1162">
        <v>2001</v>
      </c>
      <c r="B588" s="1162">
        <v>11741</v>
      </c>
      <c r="C588" s="1163" t="s">
        <v>3629</v>
      </c>
      <c r="D588" s="1163" t="s">
        <v>3630</v>
      </c>
      <c r="E588" s="1164" t="s">
        <v>3438</v>
      </c>
      <c r="F588" s="1165">
        <v>44804</v>
      </c>
      <c r="G588" s="1165">
        <v>44898</v>
      </c>
    </row>
    <row r="589" spans="1:7" ht="38.25">
      <c r="A589" s="1162">
        <v>2002</v>
      </c>
      <c r="B589" s="1162">
        <v>11742</v>
      </c>
      <c r="C589" s="1163" t="s">
        <v>3631</v>
      </c>
      <c r="D589" s="1163" t="s">
        <v>3632</v>
      </c>
      <c r="E589" s="1164" t="s">
        <v>3438</v>
      </c>
      <c r="F589" s="1165">
        <v>44804</v>
      </c>
      <c r="G589" s="1165">
        <v>44898</v>
      </c>
    </row>
    <row r="590" spans="1:7" ht="38.25">
      <c r="A590" s="1162">
        <v>2003</v>
      </c>
      <c r="B590" s="1162">
        <v>11743</v>
      </c>
      <c r="C590" s="1163" t="s">
        <v>3633</v>
      </c>
      <c r="D590" s="1163" t="s">
        <v>3634</v>
      </c>
      <c r="E590" s="1164" t="s">
        <v>3438</v>
      </c>
      <c r="F590" s="1165">
        <v>44804</v>
      </c>
      <c r="G590" s="1165">
        <v>44898</v>
      </c>
    </row>
    <row r="591" spans="1:7" ht="38.25">
      <c r="A591" s="1162">
        <v>2004</v>
      </c>
      <c r="B591" s="1162">
        <v>11744</v>
      </c>
      <c r="C591" s="1163" t="s">
        <v>3635</v>
      </c>
      <c r="D591" s="1163" t="s">
        <v>3636</v>
      </c>
      <c r="E591" s="1164" t="s">
        <v>3438</v>
      </c>
      <c r="F591" s="1165">
        <v>44804</v>
      </c>
      <c r="G591" s="1165">
        <v>44898</v>
      </c>
    </row>
    <row r="592" spans="1:7" ht="25.5">
      <c r="A592" s="1162">
        <v>2005</v>
      </c>
      <c r="B592" s="1162">
        <v>11745</v>
      </c>
      <c r="C592" s="1163" t="s">
        <v>3637</v>
      </c>
      <c r="D592" s="1163" t="s">
        <v>3638</v>
      </c>
      <c r="E592" s="1164" t="s">
        <v>3438</v>
      </c>
      <c r="F592" s="1165">
        <v>44804</v>
      </c>
      <c r="G592" s="1165">
        <v>44898</v>
      </c>
    </row>
    <row r="593" spans="1:7" ht="38.25">
      <c r="A593" s="1162">
        <v>2006</v>
      </c>
      <c r="B593" s="1162">
        <v>11746</v>
      </c>
      <c r="C593" s="1163" t="s">
        <v>3639</v>
      </c>
      <c r="D593" s="1163" t="s">
        <v>3640</v>
      </c>
      <c r="E593" s="1164" t="s">
        <v>3438</v>
      </c>
      <c r="F593" s="1165">
        <v>44804</v>
      </c>
      <c r="G593" s="1165">
        <v>44898</v>
      </c>
    </row>
    <row r="594" spans="1:7" ht="38.25">
      <c r="A594" s="1162">
        <v>2007</v>
      </c>
      <c r="B594" s="1162">
        <v>11747</v>
      </c>
      <c r="C594" s="1163" t="s">
        <v>3641</v>
      </c>
      <c r="D594" s="1163" t="s">
        <v>3642</v>
      </c>
      <c r="E594" s="1164" t="s">
        <v>3438</v>
      </c>
      <c r="F594" s="1165">
        <v>44804</v>
      </c>
      <c r="G594" s="1165">
        <v>44898</v>
      </c>
    </row>
    <row r="595" spans="1:7" ht="38.25">
      <c r="A595" s="1162">
        <v>2008</v>
      </c>
      <c r="B595" s="1162">
        <v>11748</v>
      </c>
      <c r="C595" s="1163" t="s">
        <v>3643</v>
      </c>
      <c r="D595" s="1163" t="s">
        <v>3644</v>
      </c>
      <c r="E595" s="1164" t="s">
        <v>2621</v>
      </c>
      <c r="F595" s="1165">
        <v>44899</v>
      </c>
      <c r="G595" s="1165">
        <v>44908</v>
      </c>
    </row>
    <row r="596" spans="1:7" ht="38.25">
      <c r="A596" s="1162">
        <v>2009</v>
      </c>
      <c r="B596" s="1162">
        <v>11749</v>
      </c>
      <c r="C596" s="1163" t="s">
        <v>3645</v>
      </c>
      <c r="D596" s="1163" t="s">
        <v>3646</v>
      </c>
      <c r="E596" s="1164" t="s">
        <v>3438</v>
      </c>
      <c r="F596" s="1165">
        <v>44804</v>
      </c>
      <c r="G596" s="1165">
        <v>44898</v>
      </c>
    </row>
    <row r="597" spans="1:7" ht="38.25">
      <c r="A597" s="1162">
        <v>2010</v>
      </c>
      <c r="B597" s="1162">
        <v>11750</v>
      </c>
      <c r="C597" s="1163" t="s">
        <v>3647</v>
      </c>
      <c r="D597" s="1163" t="s">
        <v>3648</v>
      </c>
      <c r="E597" s="1164" t="s">
        <v>3438</v>
      </c>
      <c r="F597" s="1165">
        <v>44804</v>
      </c>
      <c r="G597" s="1165">
        <v>44898</v>
      </c>
    </row>
    <row r="598" spans="1:7" ht="25.5">
      <c r="A598" s="1162">
        <v>2011</v>
      </c>
      <c r="B598" s="1162">
        <v>11751</v>
      </c>
      <c r="C598" s="1163" t="s">
        <v>3649</v>
      </c>
      <c r="D598" s="1163" t="s">
        <v>3650</v>
      </c>
      <c r="E598" s="1164" t="s">
        <v>3438</v>
      </c>
      <c r="F598" s="1165">
        <v>44804</v>
      </c>
      <c r="G598" s="1165">
        <v>44898</v>
      </c>
    </row>
    <row r="599" spans="1:7" ht="38.25">
      <c r="A599" s="1162">
        <v>2012</v>
      </c>
      <c r="B599" s="1162">
        <v>11752</v>
      </c>
      <c r="C599" s="1163" t="s">
        <v>3651</v>
      </c>
      <c r="D599" s="1163" t="s">
        <v>3652</v>
      </c>
      <c r="E599" s="1164" t="s">
        <v>3438</v>
      </c>
      <c r="F599" s="1165">
        <v>44804</v>
      </c>
      <c r="G599" s="1165">
        <v>44898</v>
      </c>
    </row>
    <row r="600" spans="1:7" ht="38.25">
      <c r="A600" s="1162">
        <v>2013</v>
      </c>
      <c r="B600" s="1162">
        <v>11753</v>
      </c>
      <c r="C600" s="1163" t="s">
        <v>3653</v>
      </c>
      <c r="D600" s="1163" t="s">
        <v>3654</v>
      </c>
      <c r="E600" s="1164" t="s">
        <v>3438</v>
      </c>
      <c r="F600" s="1165">
        <v>44804</v>
      </c>
      <c r="G600" s="1165">
        <v>44898</v>
      </c>
    </row>
    <row r="601" spans="1:7" ht="38.25">
      <c r="A601" s="1162">
        <v>2014</v>
      </c>
      <c r="B601" s="1162">
        <v>11754</v>
      </c>
      <c r="C601" s="1163" t="s">
        <v>3655</v>
      </c>
      <c r="D601" s="1163" t="s">
        <v>3656</v>
      </c>
      <c r="E601" s="1164" t="s">
        <v>3438</v>
      </c>
      <c r="F601" s="1165">
        <v>44804</v>
      </c>
      <c r="G601" s="1165">
        <v>44898</v>
      </c>
    </row>
    <row r="602" spans="1:7" ht="38.25">
      <c r="A602" s="1162">
        <v>2015</v>
      </c>
      <c r="B602" s="1162">
        <v>11755</v>
      </c>
      <c r="C602" s="1163" t="s">
        <v>3657</v>
      </c>
      <c r="D602" s="1163" t="s">
        <v>3658</v>
      </c>
      <c r="E602" s="1164" t="s">
        <v>3438</v>
      </c>
      <c r="F602" s="1165">
        <v>44804</v>
      </c>
      <c r="G602" s="1165">
        <v>44898</v>
      </c>
    </row>
    <row r="603" spans="1:7" ht="38.25">
      <c r="A603" s="1162">
        <v>2016</v>
      </c>
      <c r="B603" s="1162">
        <v>11756</v>
      </c>
      <c r="C603" s="1163" t="s">
        <v>3659</v>
      </c>
      <c r="D603" s="1163" t="s">
        <v>3660</v>
      </c>
      <c r="E603" s="1164" t="s">
        <v>3438</v>
      </c>
      <c r="F603" s="1165">
        <v>44804</v>
      </c>
      <c r="G603" s="1165">
        <v>44898</v>
      </c>
    </row>
    <row r="604" spans="1:7" ht="38.25">
      <c r="A604" s="1162">
        <v>2017</v>
      </c>
      <c r="B604" s="1162">
        <v>11757</v>
      </c>
      <c r="C604" s="1163" t="s">
        <v>3661</v>
      </c>
      <c r="D604" s="1163" t="s">
        <v>3662</v>
      </c>
      <c r="E604" s="1164" t="s">
        <v>3438</v>
      </c>
      <c r="F604" s="1165">
        <v>44804</v>
      </c>
      <c r="G604" s="1165">
        <v>44898</v>
      </c>
    </row>
    <row r="605" spans="1:7" ht="38.25">
      <c r="A605" s="1162">
        <v>2018</v>
      </c>
      <c r="B605" s="1162">
        <v>11758</v>
      </c>
      <c r="C605" s="1163" t="s">
        <v>3663</v>
      </c>
      <c r="D605" s="1163" t="s">
        <v>3664</v>
      </c>
      <c r="E605" s="1164" t="s">
        <v>3438</v>
      </c>
      <c r="F605" s="1165">
        <v>44804</v>
      </c>
      <c r="G605" s="1165">
        <v>44898</v>
      </c>
    </row>
    <row r="606" spans="1:7">
      <c r="A606" s="1158">
        <v>2019</v>
      </c>
      <c r="B606" s="1158">
        <v>11759</v>
      </c>
      <c r="C606" s="1159" t="s">
        <v>3270</v>
      </c>
      <c r="D606" s="1159" t="s">
        <v>3271</v>
      </c>
      <c r="E606" s="1160" t="s">
        <v>2947</v>
      </c>
      <c r="F606" s="1161">
        <v>44909</v>
      </c>
      <c r="G606" s="1161">
        <v>44983</v>
      </c>
    </row>
    <row r="607" spans="1:7" ht="38.25">
      <c r="A607" s="1162">
        <v>2020</v>
      </c>
      <c r="B607" s="1162">
        <v>11760</v>
      </c>
      <c r="C607" s="1163" t="s">
        <v>3665</v>
      </c>
      <c r="D607" s="1163" t="s">
        <v>3666</v>
      </c>
      <c r="E607" s="1164" t="s">
        <v>2621</v>
      </c>
      <c r="F607" s="1165">
        <v>44974</v>
      </c>
      <c r="G607" s="1165">
        <v>44983</v>
      </c>
    </row>
    <row r="608" spans="1:7" ht="38.25">
      <c r="A608" s="1162">
        <v>2021</v>
      </c>
      <c r="B608" s="1162">
        <v>11761</v>
      </c>
      <c r="C608" s="1163" t="s">
        <v>3667</v>
      </c>
      <c r="D608" s="1163" t="s">
        <v>3668</v>
      </c>
      <c r="E608" s="1164" t="s">
        <v>2944</v>
      </c>
      <c r="F608" s="1165">
        <v>44909</v>
      </c>
      <c r="G608" s="1165">
        <v>44973</v>
      </c>
    </row>
    <row r="609" spans="1:7" ht="38.25">
      <c r="A609" s="1162">
        <v>2022</v>
      </c>
      <c r="B609" s="1162">
        <v>11762</v>
      </c>
      <c r="C609" s="1163" t="s">
        <v>3669</v>
      </c>
      <c r="D609" s="1163" t="s">
        <v>3670</v>
      </c>
      <c r="E609" s="1164" t="s">
        <v>2621</v>
      </c>
      <c r="F609" s="1165">
        <v>44974</v>
      </c>
      <c r="G609" s="1165">
        <v>44983</v>
      </c>
    </row>
    <row r="610" spans="1:7" ht="51">
      <c r="A610" s="1162">
        <v>2023</v>
      </c>
      <c r="B610" s="1162">
        <v>11763</v>
      </c>
      <c r="C610" s="1163" t="s">
        <v>3671</v>
      </c>
      <c r="D610" s="1163" t="s">
        <v>3672</v>
      </c>
      <c r="E610" s="1164" t="s">
        <v>2944</v>
      </c>
      <c r="F610" s="1165">
        <v>44909</v>
      </c>
      <c r="G610" s="1165">
        <v>44973</v>
      </c>
    </row>
    <row r="611" spans="1:7" ht="38.25">
      <c r="A611" s="1158">
        <v>2024</v>
      </c>
      <c r="B611" s="1158">
        <v>11764</v>
      </c>
      <c r="C611" s="1159" t="s">
        <v>3673</v>
      </c>
      <c r="D611" s="1159" t="s">
        <v>3674</v>
      </c>
      <c r="E611" s="1160" t="s">
        <v>2894</v>
      </c>
      <c r="F611" s="1161">
        <v>44909</v>
      </c>
      <c r="G611" s="1161">
        <v>45028</v>
      </c>
    </row>
    <row r="612" spans="1:7" ht="51">
      <c r="A612" s="1162">
        <v>2025</v>
      </c>
      <c r="B612" s="1162">
        <v>11765</v>
      </c>
      <c r="C612" s="1163" t="s">
        <v>3675</v>
      </c>
      <c r="D612" s="1163" t="s">
        <v>3676</v>
      </c>
      <c r="E612" s="1164" t="s">
        <v>2894</v>
      </c>
      <c r="F612" s="1165">
        <v>44909</v>
      </c>
      <c r="G612" s="1165">
        <v>45028</v>
      </c>
    </row>
    <row r="613" spans="1:7">
      <c r="A613" s="1158">
        <v>2026</v>
      </c>
      <c r="B613" s="1158">
        <v>11766</v>
      </c>
      <c r="C613" s="1159" t="s">
        <v>3677</v>
      </c>
      <c r="D613" s="1159" t="s">
        <v>3678</v>
      </c>
      <c r="E613" s="1160" t="s">
        <v>3679</v>
      </c>
      <c r="F613" s="1161">
        <v>44909</v>
      </c>
      <c r="G613" s="1161">
        <v>45023</v>
      </c>
    </row>
    <row r="614" spans="1:7" ht="38.25">
      <c r="A614" s="1162">
        <v>2027</v>
      </c>
      <c r="B614" s="1162">
        <v>11767</v>
      </c>
      <c r="C614" s="1163" t="s">
        <v>3680</v>
      </c>
      <c r="D614" s="1163" t="s">
        <v>3681</v>
      </c>
      <c r="E614" s="1164" t="s">
        <v>2560</v>
      </c>
      <c r="F614" s="1165">
        <v>44909</v>
      </c>
      <c r="G614" s="1165">
        <v>45018</v>
      </c>
    </row>
    <row r="615" spans="1:7" ht="38.25">
      <c r="A615" s="1162">
        <v>2028</v>
      </c>
      <c r="B615" s="1162">
        <v>11768</v>
      </c>
      <c r="C615" s="1163" t="s">
        <v>3682</v>
      </c>
      <c r="D615" s="1163" t="s">
        <v>3683</v>
      </c>
      <c r="E615" s="1164" t="s">
        <v>2560</v>
      </c>
      <c r="F615" s="1165">
        <v>44909</v>
      </c>
      <c r="G615" s="1165">
        <v>45018</v>
      </c>
    </row>
    <row r="616" spans="1:7" ht="38.25">
      <c r="A616" s="1162">
        <v>2029</v>
      </c>
      <c r="B616" s="1162">
        <v>11769</v>
      </c>
      <c r="C616" s="1163" t="s">
        <v>3684</v>
      </c>
      <c r="D616" s="1163" t="s">
        <v>3685</v>
      </c>
      <c r="E616" s="1164" t="s">
        <v>2560</v>
      </c>
      <c r="F616" s="1165">
        <v>44909</v>
      </c>
      <c r="G616" s="1165">
        <v>45018</v>
      </c>
    </row>
    <row r="617" spans="1:7" ht="38.25">
      <c r="A617" s="1162">
        <v>2030</v>
      </c>
      <c r="B617" s="1162">
        <v>11770</v>
      </c>
      <c r="C617" s="1163" t="s">
        <v>3686</v>
      </c>
      <c r="D617" s="1163" t="s">
        <v>3687</v>
      </c>
      <c r="E617" s="1164" t="s">
        <v>2560</v>
      </c>
      <c r="F617" s="1165">
        <v>44914</v>
      </c>
      <c r="G617" s="1165">
        <v>45023</v>
      </c>
    </row>
    <row r="618" spans="1:7" ht="38.25">
      <c r="A618" s="1162">
        <v>2031</v>
      </c>
      <c r="B618" s="1162">
        <v>11771</v>
      </c>
      <c r="C618" s="1163" t="s">
        <v>3688</v>
      </c>
      <c r="D618" s="1163" t="s">
        <v>3689</v>
      </c>
      <c r="E618" s="1164" t="s">
        <v>2560</v>
      </c>
      <c r="F618" s="1165">
        <v>44914</v>
      </c>
      <c r="G618" s="1165">
        <v>45023</v>
      </c>
    </row>
    <row r="619" spans="1:7" ht="38.25">
      <c r="A619" s="1162">
        <v>2032</v>
      </c>
      <c r="B619" s="1162">
        <v>11772</v>
      </c>
      <c r="C619" s="1163" t="s">
        <v>3690</v>
      </c>
      <c r="D619" s="1163" t="s">
        <v>3691</v>
      </c>
      <c r="E619" s="1164" t="s">
        <v>2560</v>
      </c>
      <c r="F619" s="1165">
        <v>44909</v>
      </c>
      <c r="G619" s="1165">
        <v>45018</v>
      </c>
    </row>
    <row r="620" spans="1:7" ht="38.25">
      <c r="A620" s="1162">
        <v>2033</v>
      </c>
      <c r="B620" s="1162">
        <v>11773</v>
      </c>
      <c r="C620" s="1163" t="s">
        <v>3692</v>
      </c>
      <c r="D620" s="1163" t="s">
        <v>3693</v>
      </c>
      <c r="E620" s="1164" t="s">
        <v>2560</v>
      </c>
      <c r="F620" s="1165">
        <v>44909</v>
      </c>
      <c r="G620" s="1165">
        <v>45018</v>
      </c>
    </row>
    <row r="621" spans="1:7" ht="38.25">
      <c r="A621" s="1162">
        <v>2034</v>
      </c>
      <c r="B621" s="1162">
        <v>11774</v>
      </c>
      <c r="C621" s="1163" t="s">
        <v>3694</v>
      </c>
      <c r="D621" s="1163" t="s">
        <v>3695</v>
      </c>
      <c r="E621" s="1164" t="s">
        <v>2560</v>
      </c>
      <c r="F621" s="1165">
        <v>44909</v>
      </c>
      <c r="G621" s="1165">
        <v>45018</v>
      </c>
    </row>
    <row r="622" spans="1:7" ht="38.25">
      <c r="A622" s="1162">
        <v>2035</v>
      </c>
      <c r="B622" s="1162">
        <v>11775</v>
      </c>
      <c r="C622" s="1163" t="s">
        <v>3696</v>
      </c>
      <c r="D622" s="1163" t="s">
        <v>3697</v>
      </c>
      <c r="E622" s="1164" t="s">
        <v>2560</v>
      </c>
      <c r="F622" s="1165">
        <v>44909</v>
      </c>
      <c r="G622" s="1165">
        <v>45018</v>
      </c>
    </row>
    <row r="623" spans="1:7">
      <c r="A623" s="1158">
        <v>2036</v>
      </c>
      <c r="B623" s="1158">
        <v>11776</v>
      </c>
      <c r="C623" s="1159" t="s">
        <v>3338</v>
      </c>
      <c r="D623" s="1159" t="s">
        <v>3339</v>
      </c>
      <c r="E623" s="1160" t="s">
        <v>3472</v>
      </c>
      <c r="F623" s="1161">
        <v>44279</v>
      </c>
      <c r="G623" s="1161">
        <v>45088</v>
      </c>
    </row>
    <row r="624" spans="1:7" ht="25.5">
      <c r="A624" s="1158">
        <v>2037</v>
      </c>
      <c r="B624" s="1158">
        <v>11777</v>
      </c>
      <c r="C624" s="1159" t="s">
        <v>3698</v>
      </c>
      <c r="D624" s="1159" t="s">
        <v>3699</v>
      </c>
      <c r="E624" s="1160" t="s">
        <v>3700</v>
      </c>
      <c r="F624" s="1161">
        <v>44765</v>
      </c>
      <c r="G624" s="1161">
        <v>44998</v>
      </c>
    </row>
    <row r="625" spans="1:7" ht="25.5">
      <c r="A625" s="1162">
        <v>2038</v>
      </c>
      <c r="B625" s="1162">
        <v>11778</v>
      </c>
      <c r="C625" s="1163" t="s">
        <v>3701</v>
      </c>
      <c r="D625" s="1163" t="s">
        <v>3702</v>
      </c>
      <c r="E625" s="1164" t="s">
        <v>3287</v>
      </c>
      <c r="F625" s="1165">
        <v>44909</v>
      </c>
      <c r="G625" s="1165">
        <v>44998</v>
      </c>
    </row>
    <row r="626" spans="1:7" ht="25.5">
      <c r="A626" s="1162">
        <v>2039</v>
      </c>
      <c r="B626" s="1162">
        <v>11779</v>
      </c>
      <c r="C626" s="1163" t="s">
        <v>3703</v>
      </c>
      <c r="D626" s="1163" t="s">
        <v>3704</v>
      </c>
      <c r="E626" s="1164" t="s">
        <v>3705</v>
      </c>
      <c r="F626" s="1165">
        <v>44765</v>
      </c>
      <c r="G626" s="1165">
        <v>44834</v>
      </c>
    </row>
    <row r="627" spans="1:7" ht="38.25">
      <c r="A627" s="1162">
        <v>2040</v>
      </c>
      <c r="B627" s="1162">
        <v>11780</v>
      </c>
      <c r="C627" s="1163" t="s">
        <v>3706</v>
      </c>
      <c r="D627" s="1163" t="s">
        <v>3707</v>
      </c>
      <c r="E627" s="1164" t="s">
        <v>3287</v>
      </c>
      <c r="F627" s="1165">
        <v>44909</v>
      </c>
      <c r="G627" s="1165">
        <v>44998</v>
      </c>
    </row>
    <row r="628" spans="1:7" ht="25.5">
      <c r="A628" s="1158">
        <v>2041</v>
      </c>
      <c r="B628" s="1158">
        <v>11781</v>
      </c>
      <c r="C628" s="1159" t="s">
        <v>3708</v>
      </c>
      <c r="D628" s="1159" t="s">
        <v>3709</v>
      </c>
      <c r="E628" s="1160" t="s">
        <v>3064</v>
      </c>
      <c r="F628" s="1161">
        <v>44909</v>
      </c>
      <c r="G628" s="1161">
        <v>45088</v>
      </c>
    </row>
    <row r="629" spans="1:7" ht="38.25">
      <c r="A629" s="1162">
        <v>2042</v>
      </c>
      <c r="B629" s="1162">
        <v>11782</v>
      </c>
      <c r="C629" s="1163" t="s">
        <v>3710</v>
      </c>
      <c r="D629" s="1163" t="s">
        <v>3711</v>
      </c>
      <c r="E629" s="1164" t="s">
        <v>3064</v>
      </c>
      <c r="F629" s="1165">
        <v>44909</v>
      </c>
      <c r="G629" s="1165">
        <v>45088</v>
      </c>
    </row>
    <row r="630" spans="1:7" ht="38.25">
      <c r="A630" s="1162">
        <v>2043</v>
      </c>
      <c r="B630" s="1162">
        <v>11783</v>
      </c>
      <c r="C630" s="1163" t="s">
        <v>3712</v>
      </c>
      <c r="D630" s="1163" t="s">
        <v>3713</v>
      </c>
      <c r="E630" s="1164" t="s">
        <v>3064</v>
      </c>
      <c r="F630" s="1165">
        <v>44909</v>
      </c>
      <c r="G630" s="1165">
        <v>45088</v>
      </c>
    </row>
    <row r="631" spans="1:7" ht="38.25">
      <c r="A631" s="1162">
        <v>2044</v>
      </c>
      <c r="B631" s="1162">
        <v>11784</v>
      </c>
      <c r="C631" s="1163" t="s">
        <v>3714</v>
      </c>
      <c r="D631" s="1163" t="s">
        <v>3715</v>
      </c>
      <c r="E631" s="1164" t="s">
        <v>3064</v>
      </c>
      <c r="F631" s="1165">
        <v>44909</v>
      </c>
      <c r="G631" s="1165">
        <v>45088</v>
      </c>
    </row>
    <row r="632" spans="1:7" ht="38.25">
      <c r="A632" s="1162">
        <v>2045</v>
      </c>
      <c r="B632" s="1162">
        <v>11785</v>
      </c>
      <c r="C632" s="1163" t="s">
        <v>3716</v>
      </c>
      <c r="D632" s="1163" t="s">
        <v>3717</v>
      </c>
      <c r="E632" s="1164" t="s">
        <v>3064</v>
      </c>
      <c r="F632" s="1165">
        <v>44909</v>
      </c>
      <c r="G632" s="1165">
        <v>45088</v>
      </c>
    </row>
    <row r="633" spans="1:7" ht="25.5">
      <c r="A633" s="1162">
        <v>2046</v>
      </c>
      <c r="B633" s="1162">
        <v>11786</v>
      </c>
      <c r="C633" s="1163" t="s">
        <v>3718</v>
      </c>
      <c r="D633" s="1163" t="s">
        <v>3719</v>
      </c>
      <c r="E633" s="1164" t="s">
        <v>3064</v>
      </c>
      <c r="F633" s="1165">
        <v>44909</v>
      </c>
      <c r="G633" s="1165">
        <v>45088</v>
      </c>
    </row>
    <row r="634" spans="1:7" ht="38.25">
      <c r="A634" s="1162">
        <v>2047</v>
      </c>
      <c r="B634" s="1162">
        <v>11787</v>
      </c>
      <c r="C634" s="1163" t="s">
        <v>3720</v>
      </c>
      <c r="D634" s="1163" t="s">
        <v>3721</v>
      </c>
      <c r="E634" s="1164" t="s">
        <v>3064</v>
      </c>
      <c r="F634" s="1165">
        <v>44909</v>
      </c>
      <c r="G634" s="1165">
        <v>45088</v>
      </c>
    </row>
    <row r="635" spans="1:7">
      <c r="A635" s="1158">
        <v>2048</v>
      </c>
      <c r="B635" s="1158">
        <v>11788</v>
      </c>
      <c r="C635" s="1159" t="s">
        <v>3341</v>
      </c>
      <c r="D635" s="1159" t="s">
        <v>3342</v>
      </c>
      <c r="E635" s="1160" t="s">
        <v>3722</v>
      </c>
      <c r="F635" s="1161">
        <v>44279</v>
      </c>
      <c r="G635" s="1161">
        <v>45058</v>
      </c>
    </row>
    <row r="636" spans="1:7" ht="25.5">
      <c r="A636" s="1162">
        <v>2049</v>
      </c>
      <c r="B636" s="1162">
        <v>11789</v>
      </c>
      <c r="C636" s="1163" t="s">
        <v>3723</v>
      </c>
      <c r="D636" s="1163" t="s">
        <v>3724</v>
      </c>
      <c r="E636" s="1164" t="s">
        <v>3287</v>
      </c>
      <c r="F636" s="1165">
        <v>44369</v>
      </c>
      <c r="G636" s="1165">
        <v>44458</v>
      </c>
    </row>
    <row r="637" spans="1:7" ht="38.25">
      <c r="A637" s="1162">
        <v>2050</v>
      </c>
      <c r="B637" s="1162">
        <v>11790</v>
      </c>
      <c r="C637" s="1163" t="s">
        <v>3725</v>
      </c>
      <c r="D637" s="1163" t="s">
        <v>3726</v>
      </c>
      <c r="E637" s="1164" t="s">
        <v>3287</v>
      </c>
      <c r="F637" s="1165">
        <v>44279</v>
      </c>
      <c r="G637" s="1165">
        <v>44368</v>
      </c>
    </row>
    <row r="638" spans="1:7" ht="38.25">
      <c r="A638" s="1162">
        <v>2051</v>
      </c>
      <c r="B638" s="1162">
        <v>11791</v>
      </c>
      <c r="C638" s="1163" t="s">
        <v>3727</v>
      </c>
      <c r="D638" s="1163" t="s">
        <v>3728</v>
      </c>
      <c r="E638" s="1164" t="s">
        <v>3287</v>
      </c>
      <c r="F638" s="1165">
        <v>44909</v>
      </c>
      <c r="G638" s="1165">
        <v>44998</v>
      </c>
    </row>
    <row r="639" spans="1:7" ht="38.25">
      <c r="A639" s="1162">
        <v>2052</v>
      </c>
      <c r="B639" s="1162">
        <v>11792</v>
      </c>
      <c r="C639" s="1163" t="s">
        <v>3729</v>
      </c>
      <c r="D639" s="1163" t="s">
        <v>3730</v>
      </c>
      <c r="E639" s="1164" t="s">
        <v>3009</v>
      </c>
      <c r="F639" s="1165">
        <v>44909</v>
      </c>
      <c r="G639" s="1165">
        <v>45058</v>
      </c>
    </row>
    <row r="640" spans="1:7" ht="38.25">
      <c r="A640" s="1162">
        <v>2053</v>
      </c>
      <c r="B640" s="1162">
        <v>11793</v>
      </c>
      <c r="C640" s="1163" t="s">
        <v>3731</v>
      </c>
      <c r="D640" s="1163" t="s">
        <v>3732</v>
      </c>
      <c r="E640" s="1164" t="s">
        <v>3733</v>
      </c>
      <c r="F640" s="1165">
        <v>44909</v>
      </c>
      <c r="G640" s="1165">
        <v>45044</v>
      </c>
    </row>
    <row r="641" spans="1:7" ht="25.5">
      <c r="A641" s="1162">
        <v>2054</v>
      </c>
      <c r="B641" s="1162">
        <v>11794</v>
      </c>
      <c r="C641" s="1163" t="s">
        <v>3734</v>
      </c>
      <c r="D641" s="1163" t="s">
        <v>3735</v>
      </c>
      <c r="E641" s="1164" t="s">
        <v>3287</v>
      </c>
      <c r="F641" s="1165">
        <v>44499</v>
      </c>
      <c r="G641" s="1165">
        <v>44588</v>
      </c>
    </row>
    <row r="642" spans="1:7" ht="25.5">
      <c r="A642" s="1158">
        <v>2055</v>
      </c>
      <c r="B642" s="1158">
        <v>11795</v>
      </c>
      <c r="C642" s="1159" t="s">
        <v>3736</v>
      </c>
      <c r="D642" s="1159" t="s">
        <v>3737</v>
      </c>
      <c r="E642" s="1160" t="s">
        <v>3064</v>
      </c>
      <c r="F642" s="1161">
        <v>44909</v>
      </c>
      <c r="G642" s="1161">
        <v>45088</v>
      </c>
    </row>
    <row r="643" spans="1:7" ht="38.25">
      <c r="A643" s="1162">
        <v>2056</v>
      </c>
      <c r="B643" s="1162">
        <v>11796</v>
      </c>
      <c r="C643" s="1163" t="s">
        <v>3738</v>
      </c>
      <c r="D643" s="1163" t="s">
        <v>3739</v>
      </c>
      <c r="E643" s="1164" t="s">
        <v>3064</v>
      </c>
      <c r="F643" s="1165">
        <v>44909</v>
      </c>
      <c r="G643" s="1165">
        <v>45088</v>
      </c>
    </row>
    <row r="644" spans="1:7" ht="25.5">
      <c r="A644" s="1162">
        <v>2057</v>
      </c>
      <c r="B644" s="1162">
        <v>11797</v>
      </c>
      <c r="C644" s="1163" t="s">
        <v>3740</v>
      </c>
      <c r="D644" s="1163" t="s">
        <v>3741</v>
      </c>
      <c r="E644" s="1164" t="s">
        <v>3064</v>
      </c>
      <c r="F644" s="1165">
        <v>44909</v>
      </c>
      <c r="G644" s="1165">
        <v>45088</v>
      </c>
    </row>
    <row r="645" spans="1:7" ht="38.25">
      <c r="A645" s="1162">
        <v>2058</v>
      </c>
      <c r="B645" s="1162">
        <v>11798</v>
      </c>
      <c r="C645" s="1163" t="s">
        <v>3742</v>
      </c>
      <c r="D645" s="1163" t="s">
        <v>3743</v>
      </c>
      <c r="E645" s="1164" t="s">
        <v>3064</v>
      </c>
      <c r="F645" s="1165">
        <v>44909</v>
      </c>
      <c r="G645" s="1165">
        <v>45088</v>
      </c>
    </row>
    <row r="646" spans="1:7" ht="38.25">
      <c r="A646" s="1162">
        <v>2059</v>
      </c>
      <c r="B646" s="1162">
        <v>11799</v>
      </c>
      <c r="C646" s="1163" t="s">
        <v>3744</v>
      </c>
      <c r="D646" s="1163" t="s">
        <v>3745</v>
      </c>
      <c r="E646" s="1164" t="s">
        <v>3064</v>
      </c>
      <c r="F646" s="1165">
        <v>44909</v>
      </c>
      <c r="G646" s="1165">
        <v>45088</v>
      </c>
    </row>
    <row r="647" spans="1:7" ht="25.5">
      <c r="A647" s="1162">
        <v>2060</v>
      </c>
      <c r="B647" s="1162">
        <v>11800</v>
      </c>
      <c r="C647" s="1163" t="s">
        <v>3746</v>
      </c>
      <c r="D647" s="1163" t="s">
        <v>3747</v>
      </c>
      <c r="E647" s="1164" t="s">
        <v>3064</v>
      </c>
      <c r="F647" s="1165">
        <v>44909</v>
      </c>
      <c r="G647" s="1165">
        <v>45088</v>
      </c>
    </row>
    <row r="648" spans="1:7" ht="38.25">
      <c r="A648" s="1162">
        <v>2061</v>
      </c>
      <c r="B648" s="1162">
        <v>11801</v>
      </c>
      <c r="C648" s="1163" t="s">
        <v>3748</v>
      </c>
      <c r="D648" s="1163" t="s">
        <v>3749</v>
      </c>
      <c r="E648" s="1164" t="s">
        <v>3064</v>
      </c>
      <c r="F648" s="1165">
        <v>44909</v>
      </c>
      <c r="G648" s="1165">
        <v>45088</v>
      </c>
    </row>
    <row r="649" spans="1:7" ht="25.5">
      <c r="A649" s="1158">
        <v>2062</v>
      </c>
      <c r="B649" s="1158">
        <v>11802</v>
      </c>
      <c r="C649" s="1159" t="s">
        <v>3750</v>
      </c>
      <c r="D649" s="1159" t="s">
        <v>3751</v>
      </c>
      <c r="E649" s="1160" t="s">
        <v>3064</v>
      </c>
      <c r="F649" s="1161">
        <v>44909</v>
      </c>
      <c r="G649" s="1161">
        <v>45088</v>
      </c>
    </row>
    <row r="650" spans="1:7" ht="38.25">
      <c r="A650" s="1162">
        <v>2063</v>
      </c>
      <c r="B650" s="1162">
        <v>11803</v>
      </c>
      <c r="C650" s="1163" t="s">
        <v>3752</v>
      </c>
      <c r="D650" s="1163" t="s">
        <v>3753</v>
      </c>
      <c r="E650" s="1164" t="s">
        <v>3064</v>
      </c>
      <c r="F650" s="1165">
        <v>44909</v>
      </c>
      <c r="G650" s="1165">
        <v>45088</v>
      </c>
    </row>
    <row r="651" spans="1:7" ht="38.25">
      <c r="A651" s="1162">
        <v>2064</v>
      </c>
      <c r="B651" s="1162">
        <v>11804</v>
      </c>
      <c r="C651" s="1163" t="s">
        <v>3754</v>
      </c>
      <c r="D651" s="1163" t="s">
        <v>3755</v>
      </c>
      <c r="E651" s="1164" t="s">
        <v>3064</v>
      </c>
      <c r="F651" s="1165">
        <v>44909</v>
      </c>
      <c r="G651" s="1165">
        <v>45088</v>
      </c>
    </row>
    <row r="652" spans="1:7" ht="38.25">
      <c r="A652" s="1162">
        <v>2065</v>
      </c>
      <c r="B652" s="1162">
        <v>11805</v>
      </c>
      <c r="C652" s="1163" t="s">
        <v>3756</v>
      </c>
      <c r="D652" s="1163" t="s">
        <v>3757</v>
      </c>
      <c r="E652" s="1164" t="s">
        <v>3064</v>
      </c>
      <c r="F652" s="1165">
        <v>44909</v>
      </c>
      <c r="G652" s="1165">
        <v>45088</v>
      </c>
    </row>
    <row r="653" spans="1:7" ht="38.25">
      <c r="A653" s="1162">
        <v>2066</v>
      </c>
      <c r="B653" s="1162">
        <v>11806</v>
      </c>
      <c r="C653" s="1163" t="s">
        <v>3758</v>
      </c>
      <c r="D653" s="1163" t="s">
        <v>3759</v>
      </c>
      <c r="E653" s="1164" t="s">
        <v>3064</v>
      </c>
      <c r="F653" s="1165">
        <v>44909</v>
      </c>
      <c r="G653" s="1165">
        <v>45088</v>
      </c>
    </row>
    <row r="654" spans="1:7" ht="38.25">
      <c r="A654" s="1162">
        <v>2067</v>
      </c>
      <c r="B654" s="1162">
        <v>11807</v>
      </c>
      <c r="C654" s="1163" t="s">
        <v>3760</v>
      </c>
      <c r="D654" s="1163" t="s">
        <v>3761</v>
      </c>
      <c r="E654" s="1164" t="s">
        <v>3064</v>
      </c>
      <c r="F654" s="1165">
        <v>44909</v>
      </c>
      <c r="G654" s="1165">
        <v>45088</v>
      </c>
    </row>
    <row r="655" spans="1:7" ht="38.25">
      <c r="A655" s="1162">
        <v>2068</v>
      </c>
      <c r="B655" s="1162">
        <v>11808</v>
      </c>
      <c r="C655" s="1163" t="s">
        <v>3762</v>
      </c>
      <c r="D655" s="1163" t="s">
        <v>3763</v>
      </c>
      <c r="E655" s="1164" t="s">
        <v>3064</v>
      </c>
      <c r="F655" s="1165">
        <v>44909</v>
      </c>
      <c r="G655" s="1165">
        <v>45088</v>
      </c>
    </row>
    <row r="656" spans="1:7" ht="38.25">
      <c r="A656" s="1162">
        <v>2069</v>
      </c>
      <c r="B656" s="1162">
        <v>11809</v>
      </c>
      <c r="C656" s="1163" t="s">
        <v>3764</v>
      </c>
      <c r="D656" s="1163" t="s">
        <v>3765</v>
      </c>
      <c r="E656" s="1164" t="s">
        <v>3064</v>
      </c>
      <c r="F656" s="1165">
        <v>44909</v>
      </c>
      <c r="G656" s="1165">
        <v>45088</v>
      </c>
    </row>
    <row r="657" spans="1:7" ht="38.25">
      <c r="A657" s="1162">
        <v>2070</v>
      </c>
      <c r="B657" s="1162">
        <v>11810</v>
      </c>
      <c r="C657" s="1163" t="s">
        <v>3766</v>
      </c>
      <c r="D657" s="1163" t="s">
        <v>3767</v>
      </c>
      <c r="E657" s="1164" t="s">
        <v>3064</v>
      </c>
      <c r="F657" s="1165">
        <v>44909</v>
      </c>
      <c r="G657" s="1165">
        <v>45088</v>
      </c>
    </row>
    <row r="658" spans="1:7" ht="38.25">
      <c r="A658" s="1162">
        <v>2071</v>
      </c>
      <c r="B658" s="1162">
        <v>11811</v>
      </c>
      <c r="C658" s="1163" t="s">
        <v>3768</v>
      </c>
      <c r="D658" s="1163" t="s">
        <v>3769</v>
      </c>
      <c r="E658" s="1164" t="s">
        <v>3064</v>
      </c>
      <c r="F658" s="1165">
        <v>44909</v>
      </c>
      <c r="G658" s="1165">
        <v>45088</v>
      </c>
    </row>
    <row r="659" spans="1:7" ht="38.25">
      <c r="A659" s="1162">
        <v>2072</v>
      </c>
      <c r="B659" s="1162">
        <v>11812</v>
      </c>
      <c r="C659" s="1163" t="s">
        <v>3770</v>
      </c>
      <c r="D659" s="1163" t="s">
        <v>3771</v>
      </c>
      <c r="E659" s="1164" t="s">
        <v>3064</v>
      </c>
      <c r="F659" s="1165">
        <v>44909</v>
      </c>
      <c r="G659" s="1165">
        <v>45088</v>
      </c>
    </row>
    <row r="660" spans="1:7" ht="38.25">
      <c r="A660" s="1162">
        <v>2073</v>
      </c>
      <c r="B660" s="1162">
        <v>11813</v>
      </c>
      <c r="C660" s="1163" t="s">
        <v>3772</v>
      </c>
      <c r="D660" s="1163" t="s">
        <v>3773</v>
      </c>
      <c r="E660" s="1164" t="s">
        <v>3287</v>
      </c>
      <c r="F660" s="1165">
        <v>44999</v>
      </c>
      <c r="G660" s="1165">
        <v>45088</v>
      </c>
    </row>
    <row r="661" spans="1:7" ht="38.25">
      <c r="A661" s="1162">
        <v>2074</v>
      </c>
      <c r="B661" s="1162">
        <v>11814</v>
      </c>
      <c r="C661" s="1163" t="s">
        <v>3774</v>
      </c>
      <c r="D661" s="1163" t="s">
        <v>3775</v>
      </c>
      <c r="E661" s="1164" t="s">
        <v>3064</v>
      </c>
      <c r="F661" s="1165">
        <v>44909</v>
      </c>
      <c r="G661" s="1165">
        <v>45088</v>
      </c>
    </row>
    <row r="662" spans="1:7" ht="38.25">
      <c r="A662" s="1162">
        <v>2075</v>
      </c>
      <c r="B662" s="1162">
        <v>11815</v>
      </c>
      <c r="C662" s="1163" t="s">
        <v>3776</v>
      </c>
      <c r="D662" s="1163" t="s">
        <v>3777</v>
      </c>
      <c r="E662" s="1164" t="s">
        <v>3064</v>
      </c>
      <c r="F662" s="1165">
        <v>44909</v>
      </c>
      <c r="G662" s="1165">
        <v>45088</v>
      </c>
    </row>
    <row r="663" spans="1:7" ht="38.25">
      <c r="A663" s="1162">
        <v>2076</v>
      </c>
      <c r="B663" s="1162">
        <v>11816</v>
      </c>
      <c r="C663" s="1163" t="s">
        <v>3778</v>
      </c>
      <c r="D663" s="1163" t="s">
        <v>3779</v>
      </c>
      <c r="E663" s="1164" t="s">
        <v>3064</v>
      </c>
      <c r="F663" s="1165">
        <v>44909</v>
      </c>
      <c r="G663" s="1165">
        <v>45088</v>
      </c>
    </row>
    <row r="664" spans="1:7" ht="38.25">
      <c r="A664" s="1162">
        <v>2077</v>
      </c>
      <c r="B664" s="1162">
        <v>11817</v>
      </c>
      <c r="C664" s="1163" t="s">
        <v>3780</v>
      </c>
      <c r="D664" s="1163" t="s">
        <v>3781</v>
      </c>
      <c r="E664" s="1164" t="s">
        <v>3064</v>
      </c>
      <c r="F664" s="1165">
        <v>44909</v>
      </c>
      <c r="G664" s="1165">
        <v>45088</v>
      </c>
    </row>
    <row r="665" spans="1:7" ht="38.25">
      <c r="A665" s="1162">
        <v>2078</v>
      </c>
      <c r="B665" s="1162">
        <v>11818</v>
      </c>
      <c r="C665" s="1163" t="s">
        <v>3782</v>
      </c>
      <c r="D665" s="1163" t="s">
        <v>3783</v>
      </c>
      <c r="E665" s="1164" t="s">
        <v>3064</v>
      </c>
      <c r="F665" s="1165">
        <v>44909</v>
      </c>
      <c r="G665" s="1165">
        <v>45088</v>
      </c>
    </row>
    <row r="666" spans="1:7" ht="38.25">
      <c r="A666" s="1162">
        <v>2079</v>
      </c>
      <c r="B666" s="1162">
        <v>11819</v>
      </c>
      <c r="C666" s="1163" t="s">
        <v>3784</v>
      </c>
      <c r="D666" s="1163" t="s">
        <v>3785</v>
      </c>
      <c r="E666" s="1164" t="s">
        <v>3064</v>
      </c>
      <c r="F666" s="1165">
        <v>44909</v>
      </c>
      <c r="G666" s="1165">
        <v>45088</v>
      </c>
    </row>
    <row r="667" spans="1:7" ht="38.25">
      <c r="A667" s="1162">
        <v>2080</v>
      </c>
      <c r="B667" s="1162">
        <v>11820</v>
      </c>
      <c r="C667" s="1163" t="s">
        <v>3786</v>
      </c>
      <c r="D667" s="1163" t="s">
        <v>3787</v>
      </c>
      <c r="E667" s="1164" t="s">
        <v>3064</v>
      </c>
      <c r="F667" s="1165">
        <v>44909</v>
      </c>
      <c r="G667" s="1165">
        <v>45088</v>
      </c>
    </row>
    <row r="668" spans="1:7" ht="38.25">
      <c r="A668" s="1162">
        <v>2081</v>
      </c>
      <c r="B668" s="1162">
        <v>11821</v>
      </c>
      <c r="C668" s="1163" t="s">
        <v>3788</v>
      </c>
      <c r="D668" s="1163" t="s">
        <v>3789</v>
      </c>
      <c r="E668" s="1164" t="s">
        <v>3064</v>
      </c>
      <c r="F668" s="1165">
        <v>44909</v>
      </c>
      <c r="G668" s="1165">
        <v>45088</v>
      </c>
    </row>
    <row r="669" spans="1:7" ht="38.25">
      <c r="A669" s="1162">
        <v>2082</v>
      </c>
      <c r="B669" s="1162">
        <v>11822</v>
      </c>
      <c r="C669" s="1163" t="s">
        <v>3790</v>
      </c>
      <c r="D669" s="1163" t="s">
        <v>3791</v>
      </c>
      <c r="E669" s="1164" t="s">
        <v>3064</v>
      </c>
      <c r="F669" s="1165">
        <v>44909</v>
      </c>
      <c r="G669" s="1165">
        <v>45088</v>
      </c>
    </row>
    <row r="670" spans="1:7" ht="38.25">
      <c r="A670" s="1162">
        <v>2083</v>
      </c>
      <c r="B670" s="1162">
        <v>11823</v>
      </c>
      <c r="C670" s="1163" t="s">
        <v>3792</v>
      </c>
      <c r="D670" s="1163" t="s">
        <v>3793</v>
      </c>
      <c r="E670" s="1164" t="s">
        <v>3064</v>
      </c>
      <c r="F670" s="1165">
        <v>44909</v>
      </c>
      <c r="G670" s="1165">
        <v>45088</v>
      </c>
    </row>
    <row r="671" spans="1:7" ht="38.25">
      <c r="A671" s="1162">
        <v>2084</v>
      </c>
      <c r="B671" s="1162">
        <v>11824</v>
      </c>
      <c r="C671" s="1163" t="s">
        <v>3794</v>
      </c>
      <c r="D671" s="1163" t="s">
        <v>3795</v>
      </c>
      <c r="E671" s="1164" t="s">
        <v>3064</v>
      </c>
      <c r="F671" s="1165">
        <v>44909</v>
      </c>
      <c r="G671" s="1165">
        <v>45088</v>
      </c>
    </row>
    <row r="672" spans="1:7" ht="38.25">
      <c r="A672" s="1162">
        <v>2085</v>
      </c>
      <c r="B672" s="1162">
        <v>11825</v>
      </c>
      <c r="C672" s="1163" t="s">
        <v>3796</v>
      </c>
      <c r="D672" s="1163" t="s">
        <v>3797</v>
      </c>
      <c r="E672" s="1164" t="s">
        <v>3064</v>
      </c>
      <c r="F672" s="1165">
        <v>44909</v>
      </c>
      <c r="G672" s="1165">
        <v>45088</v>
      </c>
    </row>
    <row r="673" spans="1:7" ht="38.25">
      <c r="A673" s="1162">
        <v>2086</v>
      </c>
      <c r="B673" s="1162">
        <v>11826</v>
      </c>
      <c r="C673" s="1163" t="s">
        <v>3798</v>
      </c>
      <c r="D673" s="1163" t="s">
        <v>3799</v>
      </c>
      <c r="E673" s="1164" t="s">
        <v>3064</v>
      </c>
      <c r="F673" s="1165">
        <v>44909</v>
      </c>
      <c r="G673" s="1165">
        <v>45088</v>
      </c>
    </row>
    <row r="674" spans="1:7" ht="38.25">
      <c r="A674" s="1162">
        <v>2087</v>
      </c>
      <c r="B674" s="1162">
        <v>11827</v>
      </c>
      <c r="C674" s="1163" t="s">
        <v>3800</v>
      </c>
      <c r="D674" s="1163" t="s">
        <v>3801</v>
      </c>
      <c r="E674" s="1164" t="s">
        <v>3064</v>
      </c>
      <c r="F674" s="1165">
        <v>44909</v>
      </c>
      <c r="G674" s="1165">
        <v>45088</v>
      </c>
    </row>
    <row r="675" spans="1:7" ht="38.25">
      <c r="A675" s="1162">
        <v>2088</v>
      </c>
      <c r="B675" s="1162">
        <v>11828</v>
      </c>
      <c r="C675" s="1163" t="s">
        <v>3802</v>
      </c>
      <c r="D675" s="1163" t="s">
        <v>3803</v>
      </c>
      <c r="E675" s="1164" t="s">
        <v>3064</v>
      </c>
      <c r="F675" s="1165">
        <v>44909</v>
      </c>
      <c r="G675" s="1165">
        <v>45088</v>
      </c>
    </row>
    <row r="676" spans="1:7" ht="38.25">
      <c r="A676" s="1162">
        <v>2089</v>
      </c>
      <c r="B676" s="1162">
        <v>11829</v>
      </c>
      <c r="C676" s="1163" t="s">
        <v>3804</v>
      </c>
      <c r="D676" s="1163" t="s">
        <v>3805</v>
      </c>
      <c r="E676" s="1164" t="s">
        <v>3064</v>
      </c>
      <c r="F676" s="1165">
        <v>44909</v>
      </c>
      <c r="G676" s="1165">
        <v>45088</v>
      </c>
    </row>
    <row r="677" spans="1:7" ht="38.25">
      <c r="A677" s="1162">
        <v>2090</v>
      </c>
      <c r="B677" s="1162">
        <v>11830</v>
      </c>
      <c r="C677" s="1163" t="s">
        <v>3806</v>
      </c>
      <c r="D677" s="1163" t="s">
        <v>3807</v>
      </c>
      <c r="E677" s="1164" t="s">
        <v>3064</v>
      </c>
      <c r="F677" s="1165">
        <v>44909</v>
      </c>
      <c r="G677" s="1165">
        <v>45088</v>
      </c>
    </row>
    <row r="678" spans="1:7" ht="38.25">
      <c r="A678" s="1162">
        <v>2091</v>
      </c>
      <c r="B678" s="1162">
        <v>11831</v>
      </c>
      <c r="C678" s="1163" t="s">
        <v>3808</v>
      </c>
      <c r="D678" s="1163" t="s">
        <v>3809</v>
      </c>
      <c r="E678" s="1164" t="s">
        <v>3064</v>
      </c>
      <c r="F678" s="1165">
        <v>44909</v>
      </c>
      <c r="G678" s="1165">
        <v>45088</v>
      </c>
    </row>
    <row r="679" spans="1:7" ht="38.25">
      <c r="A679" s="1162">
        <v>2092</v>
      </c>
      <c r="B679" s="1162">
        <v>11832</v>
      </c>
      <c r="C679" s="1163" t="s">
        <v>3810</v>
      </c>
      <c r="D679" s="1163" t="s">
        <v>3811</v>
      </c>
      <c r="E679" s="1164" t="s">
        <v>3064</v>
      </c>
      <c r="F679" s="1165">
        <v>44909</v>
      </c>
      <c r="G679" s="1165">
        <v>45088</v>
      </c>
    </row>
    <row r="680" spans="1:7" ht="38.25">
      <c r="A680" s="1162">
        <v>2093</v>
      </c>
      <c r="B680" s="1162">
        <v>11833</v>
      </c>
      <c r="C680" s="1163" t="s">
        <v>3812</v>
      </c>
      <c r="D680" s="1163" t="s">
        <v>3813</v>
      </c>
      <c r="E680" s="1164" t="s">
        <v>3064</v>
      </c>
      <c r="F680" s="1165">
        <v>44909</v>
      </c>
      <c r="G680" s="1165">
        <v>45088</v>
      </c>
    </row>
    <row r="681" spans="1:7" ht="38.25">
      <c r="A681" s="1162">
        <v>2094</v>
      </c>
      <c r="B681" s="1162">
        <v>11834</v>
      </c>
      <c r="C681" s="1163" t="s">
        <v>3814</v>
      </c>
      <c r="D681" s="1163" t="s">
        <v>3815</v>
      </c>
      <c r="E681" s="1164" t="s">
        <v>3064</v>
      </c>
      <c r="F681" s="1165">
        <v>44909</v>
      </c>
      <c r="G681" s="1165">
        <v>45088</v>
      </c>
    </row>
    <row r="682" spans="1:7" ht="38.25">
      <c r="A682" s="1162">
        <v>2095</v>
      </c>
      <c r="B682" s="1162">
        <v>11835</v>
      </c>
      <c r="C682" s="1163" t="s">
        <v>3816</v>
      </c>
      <c r="D682" s="1163" t="s">
        <v>3817</v>
      </c>
      <c r="E682" s="1164" t="s">
        <v>3064</v>
      </c>
      <c r="F682" s="1165">
        <v>44909</v>
      </c>
      <c r="G682" s="1165">
        <v>45088</v>
      </c>
    </row>
    <row r="683" spans="1:7" ht="25.5">
      <c r="A683" s="1162">
        <v>2096</v>
      </c>
      <c r="B683" s="1162">
        <v>11836</v>
      </c>
      <c r="C683" s="1163" t="s">
        <v>3818</v>
      </c>
      <c r="D683" s="1163" t="s">
        <v>3819</v>
      </c>
      <c r="E683" s="1164" t="s">
        <v>3064</v>
      </c>
      <c r="F683" s="1165">
        <v>44909</v>
      </c>
      <c r="G683" s="1165">
        <v>45088</v>
      </c>
    </row>
    <row r="684" spans="1:7" ht="38.25">
      <c r="A684" s="1162">
        <v>2097</v>
      </c>
      <c r="B684" s="1162">
        <v>11837</v>
      </c>
      <c r="C684" s="1163" t="s">
        <v>3820</v>
      </c>
      <c r="D684" s="1163" t="s">
        <v>3821</v>
      </c>
      <c r="E684" s="1164" t="s">
        <v>3064</v>
      </c>
      <c r="F684" s="1165">
        <v>44909</v>
      </c>
      <c r="G684" s="1165">
        <v>45088</v>
      </c>
    </row>
    <row r="685" spans="1:7" ht="38.25">
      <c r="A685" s="1162">
        <v>2098</v>
      </c>
      <c r="B685" s="1162">
        <v>11838</v>
      </c>
      <c r="C685" s="1163" t="s">
        <v>3822</v>
      </c>
      <c r="D685" s="1163" t="s">
        <v>3823</v>
      </c>
      <c r="E685" s="1164" t="s">
        <v>3064</v>
      </c>
      <c r="F685" s="1165">
        <v>44909</v>
      </c>
      <c r="G685" s="1165">
        <v>45088</v>
      </c>
    </row>
    <row r="686" spans="1:7" ht="38.25">
      <c r="A686" s="1162">
        <v>2099</v>
      </c>
      <c r="B686" s="1162">
        <v>11839</v>
      </c>
      <c r="C686" s="1163" t="s">
        <v>3824</v>
      </c>
      <c r="D686" s="1163" t="s">
        <v>3825</v>
      </c>
      <c r="E686" s="1164" t="s">
        <v>3064</v>
      </c>
      <c r="F686" s="1165">
        <v>44909</v>
      </c>
      <c r="G686" s="1165">
        <v>45088</v>
      </c>
    </row>
    <row r="687" spans="1:7" ht="38.25">
      <c r="A687" s="1162">
        <v>2100</v>
      </c>
      <c r="B687" s="1162">
        <v>11840</v>
      </c>
      <c r="C687" s="1163" t="s">
        <v>3826</v>
      </c>
      <c r="D687" s="1163" t="s">
        <v>3827</v>
      </c>
      <c r="E687" s="1164" t="s">
        <v>3064</v>
      </c>
      <c r="F687" s="1165">
        <v>44909</v>
      </c>
      <c r="G687" s="1165">
        <v>45088</v>
      </c>
    </row>
    <row r="688" spans="1:7" ht="38.25">
      <c r="A688" s="1162">
        <v>2101</v>
      </c>
      <c r="B688" s="1162">
        <v>11841</v>
      </c>
      <c r="C688" s="1163" t="s">
        <v>3828</v>
      </c>
      <c r="D688" s="1163" t="s">
        <v>3829</v>
      </c>
      <c r="E688" s="1164" t="s">
        <v>3064</v>
      </c>
      <c r="F688" s="1165">
        <v>44909</v>
      </c>
      <c r="G688" s="1165">
        <v>45088</v>
      </c>
    </row>
    <row r="689" spans="1:7" ht="38.25">
      <c r="A689" s="1162">
        <v>2102</v>
      </c>
      <c r="B689" s="1162">
        <v>11842</v>
      </c>
      <c r="C689" s="1163" t="s">
        <v>3830</v>
      </c>
      <c r="D689" s="1163" t="s">
        <v>3831</v>
      </c>
      <c r="E689" s="1164" t="s">
        <v>3064</v>
      </c>
      <c r="F689" s="1165">
        <v>44909</v>
      </c>
      <c r="G689" s="1165">
        <v>45088</v>
      </c>
    </row>
    <row r="690" spans="1:7" ht="38.25">
      <c r="A690" s="1162">
        <v>2103</v>
      </c>
      <c r="B690" s="1162">
        <v>11843</v>
      </c>
      <c r="C690" s="1163" t="s">
        <v>3832</v>
      </c>
      <c r="D690" s="1163" t="s">
        <v>3833</v>
      </c>
      <c r="E690" s="1164" t="s">
        <v>3064</v>
      </c>
      <c r="F690" s="1165">
        <v>44909</v>
      </c>
      <c r="G690" s="1165">
        <v>45088</v>
      </c>
    </row>
    <row r="691" spans="1:7" ht="38.25">
      <c r="A691" s="1162">
        <v>2104</v>
      </c>
      <c r="B691" s="1162">
        <v>11844</v>
      </c>
      <c r="C691" s="1163" t="s">
        <v>3834</v>
      </c>
      <c r="D691" s="1163" t="s">
        <v>3835</v>
      </c>
      <c r="E691" s="1164" t="s">
        <v>3064</v>
      </c>
      <c r="F691" s="1165">
        <v>44909</v>
      </c>
      <c r="G691" s="1165">
        <v>45088</v>
      </c>
    </row>
    <row r="692" spans="1:7" ht="38.25">
      <c r="A692" s="1162">
        <v>2105</v>
      </c>
      <c r="B692" s="1162">
        <v>11845</v>
      </c>
      <c r="C692" s="1163" t="s">
        <v>3836</v>
      </c>
      <c r="D692" s="1163" t="s">
        <v>3837</v>
      </c>
      <c r="E692" s="1164" t="s">
        <v>3064</v>
      </c>
      <c r="F692" s="1165">
        <v>44909</v>
      </c>
      <c r="G692" s="1165">
        <v>45088</v>
      </c>
    </row>
    <row r="693" spans="1:7" ht="38.25">
      <c r="A693" s="1162">
        <v>2106</v>
      </c>
      <c r="B693" s="1162">
        <v>11846</v>
      </c>
      <c r="C693" s="1163" t="s">
        <v>3838</v>
      </c>
      <c r="D693" s="1163" t="s">
        <v>3839</v>
      </c>
      <c r="E693" s="1164" t="s">
        <v>3064</v>
      </c>
      <c r="F693" s="1165">
        <v>44909</v>
      </c>
      <c r="G693" s="1165">
        <v>45088</v>
      </c>
    </row>
    <row r="694" spans="1:7">
      <c r="A694" s="1158">
        <v>2107</v>
      </c>
      <c r="B694" s="1158">
        <v>11847</v>
      </c>
      <c r="C694" s="1159" t="s">
        <v>3840</v>
      </c>
      <c r="D694" s="1159" t="s">
        <v>3841</v>
      </c>
      <c r="E694" s="1160" t="s">
        <v>3842</v>
      </c>
      <c r="F694" s="1161">
        <v>44314</v>
      </c>
      <c r="G694" s="1161">
        <v>45174</v>
      </c>
    </row>
    <row r="695" spans="1:7">
      <c r="A695" s="1158">
        <v>2108</v>
      </c>
      <c r="B695" s="1158">
        <v>11848</v>
      </c>
      <c r="C695" s="1159" t="s">
        <v>3408</v>
      </c>
      <c r="D695" s="1159" t="s">
        <v>3409</v>
      </c>
      <c r="E695" s="1160" t="s">
        <v>3842</v>
      </c>
      <c r="F695" s="1161">
        <v>44314</v>
      </c>
      <c r="G695" s="1161">
        <v>45174</v>
      </c>
    </row>
    <row r="696" spans="1:7" ht="25.5">
      <c r="A696" s="1158">
        <v>2109</v>
      </c>
      <c r="B696" s="1158">
        <v>11849</v>
      </c>
      <c r="C696" s="1159" t="s">
        <v>3843</v>
      </c>
      <c r="D696" s="1159" t="s">
        <v>3844</v>
      </c>
      <c r="E696" s="1160" t="s">
        <v>2936</v>
      </c>
      <c r="F696" s="1161">
        <v>44314</v>
      </c>
      <c r="G696" s="1161">
        <v>44533</v>
      </c>
    </row>
    <row r="697" spans="1:7" ht="38.25">
      <c r="A697" s="1162">
        <v>2110</v>
      </c>
      <c r="B697" s="1162">
        <v>11850</v>
      </c>
      <c r="C697" s="1163" t="s">
        <v>3845</v>
      </c>
      <c r="D697" s="1163" t="s">
        <v>3846</v>
      </c>
      <c r="E697" s="1164" t="s">
        <v>3491</v>
      </c>
      <c r="F697" s="1165">
        <v>44314</v>
      </c>
      <c r="G697" s="1165">
        <v>44453</v>
      </c>
    </row>
    <row r="698" spans="1:7" ht="25.5">
      <c r="A698" s="1162">
        <v>2111</v>
      </c>
      <c r="B698" s="1162">
        <v>11851</v>
      </c>
      <c r="C698" s="1163" t="s">
        <v>3847</v>
      </c>
      <c r="D698" s="1163" t="s">
        <v>3848</v>
      </c>
      <c r="E698" s="1164" t="s">
        <v>3849</v>
      </c>
      <c r="F698" s="1165">
        <v>44324</v>
      </c>
      <c r="G698" s="1165">
        <v>44533</v>
      </c>
    </row>
    <row r="699" spans="1:7" ht="38.25">
      <c r="A699" s="1162">
        <v>2112</v>
      </c>
      <c r="B699" s="1162">
        <v>11852</v>
      </c>
      <c r="C699" s="1163" t="s">
        <v>3850</v>
      </c>
      <c r="D699" s="1163" t="s">
        <v>3851</v>
      </c>
      <c r="E699" s="1164" t="s">
        <v>3215</v>
      </c>
      <c r="F699" s="1165">
        <v>44384</v>
      </c>
      <c r="G699" s="1165">
        <v>44463</v>
      </c>
    </row>
    <row r="700" spans="1:7" ht="51">
      <c r="A700" s="1162">
        <v>2113</v>
      </c>
      <c r="B700" s="1162">
        <v>11853</v>
      </c>
      <c r="C700" s="1163" t="s">
        <v>3852</v>
      </c>
      <c r="D700" s="1163" t="s">
        <v>3853</v>
      </c>
      <c r="E700" s="1164" t="s">
        <v>3705</v>
      </c>
      <c r="F700" s="1165">
        <v>44314</v>
      </c>
      <c r="G700" s="1165">
        <v>44383</v>
      </c>
    </row>
    <row r="701" spans="1:7" ht="51">
      <c r="A701" s="1162">
        <v>2114</v>
      </c>
      <c r="B701" s="1162">
        <v>11854</v>
      </c>
      <c r="C701" s="1163" t="s">
        <v>3854</v>
      </c>
      <c r="D701" s="1163" t="s">
        <v>3855</v>
      </c>
      <c r="E701" s="1164" t="s">
        <v>3705</v>
      </c>
      <c r="F701" s="1165">
        <v>44384</v>
      </c>
      <c r="G701" s="1165">
        <v>44453</v>
      </c>
    </row>
    <row r="702" spans="1:7" ht="51">
      <c r="A702" s="1162">
        <v>2115</v>
      </c>
      <c r="B702" s="1162">
        <v>11855</v>
      </c>
      <c r="C702" s="1163" t="s">
        <v>3856</v>
      </c>
      <c r="D702" s="1163" t="s">
        <v>3857</v>
      </c>
      <c r="E702" s="1164" t="s">
        <v>3705</v>
      </c>
      <c r="F702" s="1165">
        <v>44384</v>
      </c>
      <c r="G702" s="1165">
        <v>44453</v>
      </c>
    </row>
    <row r="703" spans="1:7" ht="38.25">
      <c r="A703" s="1162">
        <v>2116</v>
      </c>
      <c r="B703" s="1162">
        <v>11856</v>
      </c>
      <c r="C703" s="1163" t="s">
        <v>3858</v>
      </c>
      <c r="D703" s="1163" t="s">
        <v>3859</v>
      </c>
      <c r="E703" s="1164" t="s">
        <v>3491</v>
      </c>
      <c r="F703" s="1165">
        <v>44314</v>
      </c>
      <c r="G703" s="1165">
        <v>44453</v>
      </c>
    </row>
    <row r="704" spans="1:7" ht="38.25">
      <c r="A704" s="1162">
        <v>2117</v>
      </c>
      <c r="B704" s="1162">
        <v>11857</v>
      </c>
      <c r="C704" s="1163" t="s">
        <v>3860</v>
      </c>
      <c r="D704" s="1163" t="s">
        <v>3861</v>
      </c>
      <c r="E704" s="1164" t="s">
        <v>3491</v>
      </c>
      <c r="F704" s="1165">
        <v>44314</v>
      </c>
      <c r="G704" s="1165">
        <v>44453</v>
      </c>
    </row>
    <row r="705" spans="1:7" ht="38.25">
      <c r="A705" s="1162">
        <v>2118</v>
      </c>
      <c r="B705" s="1162">
        <v>11858</v>
      </c>
      <c r="C705" s="1163" t="s">
        <v>3862</v>
      </c>
      <c r="D705" s="1163" t="s">
        <v>3863</v>
      </c>
      <c r="E705" s="1164" t="s">
        <v>3491</v>
      </c>
      <c r="F705" s="1165">
        <v>44314</v>
      </c>
      <c r="G705" s="1165">
        <v>44453</v>
      </c>
    </row>
    <row r="706" spans="1:7" ht="25.5">
      <c r="A706" s="1158">
        <v>2119</v>
      </c>
      <c r="B706" s="1158">
        <v>11859</v>
      </c>
      <c r="C706" s="1159" t="s">
        <v>3864</v>
      </c>
      <c r="D706" s="1159" t="s">
        <v>3865</v>
      </c>
      <c r="E706" s="1160" t="s">
        <v>3329</v>
      </c>
      <c r="F706" s="1161">
        <v>44464</v>
      </c>
      <c r="G706" s="1161">
        <v>44568</v>
      </c>
    </row>
    <row r="707" spans="1:7" ht="38.25">
      <c r="A707" s="1162">
        <v>2120</v>
      </c>
      <c r="B707" s="1162">
        <v>11860</v>
      </c>
      <c r="C707" s="1163" t="s">
        <v>3866</v>
      </c>
      <c r="D707" s="1163" t="s">
        <v>3867</v>
      </c>
      <c r="E707" s="1164" t="s">
        <v>2588</v>
      </c>
      <c r="F707" s="1165">
        <v>44554</v>
      </c>
      <c r="G707" s="1165">
        <v>44568</v>
      </c>
    </row>
    <row r="708" spans="1:7" ht="51">
      <c r="A708" s="1162">
        <v>2121</v>
      </c>
      <c r="B708" s="1162">
        <v>11861</v>
      </c>
      <c r="C708" s="1163" t="s">
        <v>3868</v>
      </c>
      <c r="D708" s="1163" t="s">
        <v>3869</v>
      </c>
      <c r="E708" s="1164" t="s">
        <v>3287</v>
      </c>
      <c r="F708" s="1165">
        <v>44464</v>
      </c>
      <c r="G708" s="1165">
        <v>44553</v>
      </c>
    </row>
    <row r="709" spans="1:7" ht="51">
      <c r="A709" s="1162">
        <v>2122</v>
      </c>
      <c r="B709" s="1162">
        <v>11862</v>
      </c>
      <c r="C709" s="1163" t="s">
        <v>3870</v>
      </c>
      <c r="D709" s="1163" t="s">
        <v>3871</v>
      </c>
      <c r="E709" s="1164" t="s">
        <v>3287</v>
      </c>
      <c r="F709" s="1165">
        <v>44464</v>
      </c>
      <c r="G709" s="1165">
        <v>44553</v>
      </c>
    </row>
    <row r="710" spans="1:7" ht="51">
      <c r="A710" s="1162">
        <v>2123</v>
      </c>
      <c r="B710" s="1162">
        <v>11863</v>
      </c>
      <c r="C710" s="1163" t="s">
        <v>3872</v>
      </c>
      <c r="D710" s="1163" t="s">
        <v>3873</v>
      </c>
      <c r="E710" s="1164" t="s">
        <v>3287</v>
      </c>
      <c r="F710" s="1165">
        <v>44464</v>
      </c>
      <c r="G710" s="1165">
        <v>44553</v>
      </c>
    </row>
    <row r="711" spans="1:7" ht="51">
      <c r="A711" s="1162">
        <v>2124</v>
      </c>
      <c r="B711" s="1162">
        <v>11864</v>
      </c>
      <c r="C711" s="1163" t="s">
        <v>3874</v>
      </c>
      <c r="D711" s="1163" t="s">
        <v>3875</v>
      </c>
      <c r="E711" s="1164" t="s">
        <v>3287</v>
      </c>
      <c r="F711" s="1165">
        <v>44464</v>
      </c>
      <c r="G711" s="1165">
        <v>44553</v>
      </c>
    </row>
    <row r="712" spans="1:7" ht="51">
      <c r="A712" s="1162">
        <v>2125</v>
      </c>
      <c r="B712" s="1162">
        <v>11865</v>
      </c>
      <c r="C712" s="1163" t="s">
        <v>3876</v>
      </c>
      <c r="D712" s="1163" t="s">
        <v>3877</v>
      </c>
      <c r="E712" s="1164" t="s">
        <v>3287</v>
      </c>
      <c r="F712" s="1165">
        <v>44464</v>
      </c>
      <c r="G712" s="1165">
        <v>44553</v>
      </c>
    </row>
    <row r="713" spans="1:7" ht="25.5">
      <c r="A713" s="1158">
        <v>2126</v>
      </c>
      <c r="B713" s="1158">
        <v>11866</v>
      </c>
      <c r="C713" s="1159" t="s">
        <v>3878</v>
      </c>
      <c r="D713" s="1159" t="s">
        <v>3879</v>
      </c>
      <c r="E713" s="1160" t="s">
        <v>3880</v>
      </c>
      <c r="F713" s="1161">
        <v>44569</v>
      </c>
      <c r="G713" s="1161">
        <v>44764</v>
      </c>
    </row>
    <row r="714" spans="1:7" ht="38.25">
      <c r="A714" s="1162">
        <v>2127</v>
      </c>
      <c r="B714" s="1162">
        <v>11867</v>
      </c>
      <c r="C714" s="1163" t="s">
        <v>3881</v>
      </c>
      <c r="D714" s="1163" t="s">
        <v>3882</v>
      </c>
      <c r="E714" s="1164" t="s">
        <v>3883</v>
      </c>
      <c r="F714" s="1165">
        <v>44719</v>
      </c>
      <c r="G714" s="1165">
        <v>44764</v>
      </c>
    </row>
    <row r="715" spans="1:7" ht="51">
      <c r="A715" s="1162">
        <v>2128</v>
      </c>
      <c r="B715" s="1162">
        <v>11868</v>
      </c>
      <c r="C715" s="1163" t="s">
        <v>3884</v>
      </c>
      <c r="D715" s="1163" t="s">
        <v>3885</v>
      </c>
      <c r="E715" s="1164" t="s">
        <v>3009</v>
      </c>
      <c r="F715" s="1165">
        <v>44569</v>
      </c>
      <c r="G715" s="1165">
        <v>44718</v>
      </c>
    </row>
    <row r="716" spans="1:7" ht="51">
      <c r="A716" s="1162">
        <v>2129</v>
      </c>
      <c r="B716" s="1162">
        <v>11869</v>
      </c>
      <c r="C716" s="1163" t="s">
        <v>3886</v>
      </c>
      <c r="D716" s="1163" t="s">
        <v>3887</v>
      </c>
      <c r="E716" s="1164" t="s">
        <v>3009</v>
      </c>
      <c r="F716" s="1165">
        <v>44569</v>
      </c>
      <c r="G716" s="1165">
        <v>44718</v>
      </c>
    </row>
    <row r="717" spans="1:7" ht="51">
      <c r="A717" s="1162">
        <v>2130</v>
      </c>
      <c r="B717" s="1162">
        <v>11870</v>
      </c>
      <c r="C717" s="1163" t="s">
        <v>3888</v>
      </c>
      <c r="D717" s="1163" t="s">
        <v>3889</v>
      </c>
      <c r="E717" s="1164" t="s">
        <v>3009</v>
      </c>
      <c r="F717" s="1165">
        <v>44569</v>
      </c>
      <c r="G717" s="1165">
        <v>44718</v>
      </c>
    </row>
    <row r="718" spans="1:7" ht="63.75">
      <c r="A718" s="1162">
        <v>2131</v>
      </c>
      <c r="B718" s="1162">
        <v>11871</v>
      </c>
      <c r="C718" s="1163" t="s">
        <v>3890</v>
      </c>
      <c r="D718" s="1163" t="s">
        <v>3891</v>
      </c>
      <c r="E718" s="1164" t="s">
        <v>3009</v>
      </c>
      <c r="F718" s="1165">
        <v>44569</v>
      </c>
      <c r="G718" s="1165">
        <v>44718</v>
      </c>
    </row>
    <row r="719" spans="1:7" ht="51">
      <c r="A719" s="1162">
        <v>2132</v>
      </c>
      <c r="B719" s="1162">
        <v>11872</v>
      </c>
      <c r="C719" s="1163" t="s">
        <v>3892</v>
      </c>
      <c r="D719" s="1163" t="s">
        <v>3893</v>
      </c>
      <c r="E719" s="1164" t="s">
        <v>3009</v>
      </c>
      <c r="F719" s="1165">
        <v>44569</v>
      </c>
      <c r="G719" s="1165">
        <v>44718</v>
      </c>
    </row>
    <row r="720" spans="1:7" ht="51">
      <c r="A720" s="1162">
        <v>2133</v>
      </c>
      <c r="B720" s="1162">
        <v>11873</v>
      </c>
      <c r="C720" s="1163" t="s">
        <v>3894</v>
      </c>
      <c r="D720" s="1163" t="s">
        <v>3895</v>
      </c>
      <c r="E720" s="1164" t="s">
        <v>3009</v>
      </c>
      <c r="F720" s="1165">
        <v>44569</v>
      </c>
      <c r="G720" s="1165">
        <v>44718</v>
      </c>
    </row>
    <row r="721" spans="1:7" ht="63.75">
      <c r="A721" s="1162">
        <v>2134</v>
      </c>
      <c r="B721" s="1162">
        <v>11874</v>
      </c>
      <c r="C721" s="1163" t="s">
        <v>3896</v>
      </c>
      <c r="D721" s="1163" t="s">
        <v>3897</v>
      </c>
      <c r="E721" s="1164" t="s">
        <v>3009</v>
      </c>
      <c r="F721" s="1165">
        <v>44569</v>
      </c>
      <c r="G721" s="1165">
        <v>44718</v>
      </c>
    </row>
    <row r="722" spans="1:7" ht="25.5">
      <c r="A722" s="1158">
        <v>2135</v>
      </c>
      <c r="B722" s="1158">
        <v>11875</v>
      </c>
      <c r="C722" s="1159" t="s">
        <v>3898</v>
      </c>
      <c r="D722" s="1159" t="s">
        <v>3899</v>
      </c>
      <c r="E722" s="1160" t="s">
        <v>3454</v>
      </c>
      <c r="F722" s="1161">
        <v>44765</v>
      </c>
      <c r="G722" s="1161">
        <v>45174</v>
      </c>
    </row>
    <row r="723" spans="1:7" ht="38.25">
      <c r="A723" s="1162">
        <v>2136</v>
      </c>
      <c r="B723" s="1162">
        <v>11876</v>
      </c>
      <c r="C723" s="1163" t="s">
        <v>3900</v>
      </c>
      <c r="D723" s="1163" t="s">
        <v>3901</v>
      </c>
      <c r="E723" s="1164" t="s">
        <v>3849</v>
      </c>
      <c r="F723" s="1165">
        <v>44965</v>
      </c>
      <c r="G723" s="1165">
        <v>45174</v>
      </c>
    </row>
    <row r="724" spans="1:7" ht="63.75">
      <c r="A724" s="1162">
        <v>2137</v>
      </c>
      <c r="B724" s="1162">
        <v>11877</v>
      </c>
      <c r="C724" s="1163" t="s">
        <v>3902</v>
      </c>
      <c r="D724" s="1163" t="s">
        <v>3903</v>
      </c>
      <c r="E724" s="1164" t="s">
        <v>3849</v>
      </c>
      <c r="F724" s="1165">
        <v>44965</v>
      </c>
      <c r="G724" s="1165">
        <v>45174</v>
      </c>
    </row>
    <row r="725" spans="1:7" ht="38.25">
      <c r="A725" s="1162">
        <v>2138</v>
      </c>
      <c r="B725" s="1162">
        <v>11878</v>
      </c>
      <c r="C725" s="1163" t="s">
        <v>3904</v>
      </c>
      <c r="D725" s="1163" t="s">
        <v>3905</v>
      </c>
      <c r="E725" s="1164" t="s">
        <v>2981</v>
      </c>
      <c r="F725" s="1165">
        <v>44915</v>
      </c>
      <c r="G725" s="1165">
        <v>44964</v>
      </c>
    </row>
    <row r="726" spans="1:7" ht="51">
      <c r="A726" s="1162">
        <v>2139</v>
      </c>
      <c r="B726" s="1162">
        <v>11879</v>
      </c>
      <c r="C726" s="1163" t="s">
        <v>3906</v>
      </c>
      <c r="D726" s="1163" t="s">
        <v>3907</v>
      </c>
      <c r="E726" s="1164" t="s">
        <v>3009</v>
      </c>
      <c r="F726" s="1165">
        <v>44765</v>
      </c>
      <c r="G726" s="1165">
        <v>44914</v>
      </c>
    </row>
    <row r="727" spans="1:7" ht="51">
      <c r="A727" s="1162">
        <v>2140</v>
      </c>
      <c r="B727" s="1162">
        <v>11880</v>
      </c>
      <c r="C727" s="1163" t="s">
        <v>3908</v>
      </c>
      <c r="D727" s="1163" t="s">
        <v>3909</v>
      </c>
      <c r="E727" s="1164" t="s">
        <v>3009</v>
      </c>
      <c r="F727" s="1165">
        <v>44765</v>
      </c>
      <c r="G727" s="1165">
        <v>44914</v>
      </c>
    </row>
    <row r="728" spans="1:7" ht="51">
      <c r="A728" s="1162">
        <v>2141</v>
      </c>
      <c r="B728" s="1162">
        <v>11881</v>
      </c>
      <c r="C728" s="1163" t="s">
        <v>3910</v>
      </c>
      <c r="D728" s="1163" t="s">
        <v>3911</v>
      </c>
      <c r="E728" s="1164" t="s">
        <v>3009</v>
      </c>
      <c r="F728" s="1165">
        <v>44765</v>
      </c>
      <c r="G728" s="1165">
        <v>44914</v>
      </c>
    </row>
    <row r="729" spans="1:7">
      <c r="A729" s="1158">
        <v>2142</v>
      </c>
      <c r="B729" s="1158">
        <v>11882</v>
      </c>
      <c r="C729" s="1159" t="s">
        <v>3338</v>
      </c>
      <c r="D729" s="1159" t="s">
        <v>3339</v>
      </c>
      <c r="E729" s="1160" t="s">
        <v>3842</v>
      </c>
      <c r="F729" s="1161">
        <v>44314</v>
      </c>
      <c r="G729" s="1161">
        <v>45174</v>
      </c>
    </row>
    <row r="730" spans="1:7" ht="25.5">
      <c r="A730" s="1158">
        <v>2143</v>
      </c>
      <c r="B730" s="1158">
        <v>11883</v>
      </c>
      <c r="C730" s="1159" t="s">
        <v>3912</v>
      </c>
      <c r="D730" s="1159" t="s">
        <v>3913</v>
      </c>
      <c r="E730" s="1160" t="s">
        <v>3212</v>
      </c>
      <c r="F730" s="1161">
        <v>44314</v>
      </c>
      <c r="G730" s="1161">
        <v>44483</v>
      </c>
    </row>
    <row r="731" spans="1:7" ht="51">
      <c r="A731" s="1162">
        <v>2144</v>
      </c>
      <c r="B731" s="1162">
        <v>11884</v>
      </c>
      <c r="C731" s="1163" t="s">
        <v>3914</v>
      </c>
      <c r="D731" s="1163" t="s">
        <v>3915</v>
      </c>
      <c r="E731" s="1164" t="s">
        <v>3212</v>
      </c>
      <c r="F731" s="1165">
        <v>44314</v>
      </c>
      <c r="G731" s="1165">
        <v>44483</v>
      </c>
    </row>
    <row r="732" spans="1:7" ht="25.5">
      <c r="A732" s="1158">
        <v>2145</v>
      </c>
      <c r="B732" s="1158">
        <v>11885</v>
      </c>
      <c r="C732" s="1159" t="s">
        <v>3916</v>
      </c>
      <c r="D732" s="1159" t="s">
        <v>3917</v>
      </c>
      <c r="E732" s="1160" t="s">
        <v>3287</v>
      </c>
      <c r="F732" s="1161">
        <v>44464</v>
      </c>
      <c r="G732" s="1161">
        <v>44553</v>
      </c>
    </row>
    <row r="733" spans="1:7" ht="51">
      <c r="A733" s="1162">
        <v>2146</v>
      </c>
      <c r="B733" s="1162">
        <v>11886</v>
      </c>
      <c r="C733" s="1163" t="s">
        <v>3918</v>
      </c>
      <c r="D733" s="1163" t="s">
        <v>3919</v>
      </c>
      <c r="E733" s="1164" t="s">
        <v>3287</v>
      </c>
      <c r="F733" s="1165">
        <v>44464</v>
      </c>
      <c r="G733" s="1165">
        <v>44553</v>
      </c>
    </row>
    <row r="734" spans="1:7" ht="25.5">
      <c r="A734" s="1158">
        <v>2147</v>
      </c>
      <c r="B734" s="1158">
        <v>11887</v>
      </c>
      <c r="C734" s="1159" t="s">
        <v>3920</v>
      </c>
      <c r="D734" s="1159" t="s">
        <v>3921</v>
      </c>
      <c r="E734" s="1160" t="s">
        <v>3009</v>
      </c>
      <c r="F734" s="1161">
        <v>44569</v>
      </c>
      <c r="G734" s="1161">
        <v>44718</v>
      </c>
    </row>
    <row r="735" spans="1:7" ht="51">
      <c r="A735" s="1162">
        <v>2148</v>
      </c>
      <c r="B735" s="1162">
        <v>11888</v>
      </c>
      <c r="C735" s="1163" t="s">
        <v>3922</v>
      </c>
      <c r="D735" s="1163" t="s">
        <v>3923</v>
      </c>
      <c r="E735" s="1164" t="s">
        <v>3009</v>
      </c>
      <c r="F735" s="1165">
        <v>44569</v>
      </c>
      <c r="G735" s="1165">
        <v>44718</v>
      </c>
    </row>
    <row r="736" spans="1:7" ht="25.5">
      <c r="A736" s="1158">
        <v>2149</v>
      </c>
      <c r="B736" s="1158">
        <v>11889</v>
      </c>
      <c r="C736" s="1159" t="s">
        <v>3924</v>
      </c>
      <c r="D736" s="1159" t="s">
        <v>3925</v>
      </c>
      <c r="E736" s="1160" t="s">
        <v>3009</v>
      </c>
      <c r="F736" s="1161">
        <v>44765</v>
      </c>
      <c r="G736" s="1161">
        <v>44914</v>
      </c>
    </row>
    <row r="737" spans="1:7" ht="38.25">
      <c r="A737" s="1162">
        <v>2150</v>
      </c>
      <c r="B737" s="1162">
        <v>11890</v>
      </c>
      <c r="C737" s="1163" t="s">
        <v>3926</v>
      </c>
      <c r="D737" s="1163" t="s">
        <v>3927</v>
      </c>
      <c r="E737" s="1164" t="s">
        <v>3009</v>
      </c>
      <c r="F737" s="1165">
        <v>44765</v>
      </c>
      <c r="G737" s="1165">
        <v>44914</v>
      </c>
    </row>
    <row r="738" spans="1:7" ht="25.5">
      <c r="A738" s="1158">
        <v>2151</v>
      </c>
      <c r="B738" s="1158">
        <v>11891</v>
      </c>
      <c r="C738" s="1159" t="s">
        <v>3928</v>
      </c>
      <c r="D738" s="1159" t="s">
        <v>3929</v>
      </c>
      <c r="E738" s="1160" t="s">
        <v>3849</v>
      </c>
      <c r="F738" s="1161">
        <v>44965</v>
      </c>
      <c r="G738" s="1161">
        <v>45174</v>
      </c>
    </row>
    <row r="739" spans="1:7" ht="38.25">
      <c r="A739" s="1162">
        <v>2152</v>
      </c>
      <c r="B739" s="1162">
        <v>11892</v>
      </c>
      <c r="C739" s="1163" t="s">
        <v>3930</v>
      </c>
      <c r="D739" s="1163" t="s">
        <v>3931</v>
      </c>
      <c r="E739" s="1164" t="s">
        <v>3849</v>
      </c>
      <c r="F739" s="1165">
        <v>44965</v>
      </c>
      <c r="G739" s="1165">
        <v>45174</v>
      </c>
    </row>
    <row r="740" spans="1:7">
      <c r="A740" s="1158">
        <v>2153</v>
      </c>
      <c r="B740" s="1158">
        <v>11893</v>
      </c>
      <c r="C740" s="1159" t="s">
        <v>3932</v>
      </c>
      <c r="D740" s="1159" t="s">
        <v>3933</v>
      </c>
      <c r="E740" s="1160" t="s">
        <v>3934</v>
      </c>
      <c r="F740" s="1161">
        <v>44374</v>
      </c>
      <c r="G740" s="1161">
        <v>45248</v>
      </c>
    </row>
    <row r="741" spans="1:7" ht="25.5">
      <c r="A741" s="1158">
        <v>2154</v>
      </c>
      <c r="B741" s="1158">
        <v>11894</v>
      </c>
      <c r="C741" s="1159" t="s">
        <v>3935</v>
      </c>
      <c r="D741" s="1159" t="s">
        <v>3936</v>
      </c>
      <c r="E741" s="1160" t="s">
        <v>3454</v>
      </c>
      <c r="F741" s="1161">
        <v>44374</v>
      </c>
      <c r="G741" s="1161">
        <v>44783</v>
      </c>
    </row>
    <row r="742" spans="1:7" ht="51">
      <c r="A742" s="1162">
        <v>2155</v>
      </c>
      <c r="B742" s="1162">
        <v>11895</v>
      </c>
      <c r="C742" s="1163" t="s">
        <v>3937</v>
      </c>
      <c r="D742" s="1163" t="s">
        <v>3938</v>
      </c>
      <c r="E742" s="1164" t="s">
        <v>3849</v>
      </c>
      <c r="F742" s="1165">
        <v>44374</v>
      </c>
      <c r="G742" s="1165">
        <v>44583</v>
      </c>
    </row>
    <row r="743" spans="1:7" ht="25.5">
      <c r="A743" s="1162">
        <v>2156</v>
      </c>
      <c r="B743" s="1162">
        <v>11896</v>
      </c>
      <c r="C743" s="1163" t="s">
        <v>3939</v>
      </c>
      <c r="D743" s="1163" t="s">
        <v>3940</v>
      </c>
      <c r="E743" s="1164" t="s">
        <v>3424</v>
      </c>
      <c r="F743" s="1165">
        <v>44384</v>
      </c>
      <c r="G743" s="1165">
        <v>44783</v>
      </c>
    </row>
    <row r="744" spans="1:7" ht="51">
      <c r="A744" s="1162">
        <v>2157</v>
      </c>
      <c r="B744" s="1162">
        <v>11897</v>
      </c>
      <c r="C744" s="1163" t="s">
        <v>3941</v>
      </c>
      <c r="D744" s="1163" t="s">
        <v>3942</v>
      </c>
      <c r="E744" s="1164" t="s">
        <v>3849</v>
      </c>
      <c r="F744" s="1165">
        <v>44374</v>
      </c>
      <c r="G744" s="1165">
        <v>44583</v>
      </c>
    </row>
    <row r="745" spans="1:7" ht="51">
      <c r="A745" s="1162">
        <v>2158</v>
      </c>
      <c r="B745" s="1162">
        <v>11898</v>
      </c>
      <c r="C745" s="1163" t="s">
        <v>3943</v>
      </c>
      <c r="D745" s="1163" t="s">
        <v>3944</v>
      </c>
      <c r="E745" s="1164" t="s">
        <v>3849</v>
      </c>
      <c r="F745" s="1165">
        <v>44374</v>
      </c>
      <c r="G745" s="1165">
        <v>44583</v>
      </c>
    </row>
    <row r="746" spans="1:7" ht="51">
      <c r="A746" s="1162">
        <v>2159</v>
      </c>
      <c r="B746" s="1162">
        <v>11899</v>
      </c>
      <c r="C746" s="1163" t="s">
        <v>3945</v>
      </c>
      <c r="D746" s="1163" t="s">
        <v>3946</v>
      </c>
      <c r="E746" s="1164" t="s">
        <v>3849</v>
      </c>
      <c r="F746" s="1165">
        <v>44374</v>
      </c>
      <c r="G746" s="1165">
        <v>44583</v>
      </c>
    </row>
    <row r="747" spans="1:7" ht="51">
      <c r="A747" s="1162">
        <v>2160</v>
      </c>
      <c r="B747" s="1162">
        <v>11900</v>
      </c>
      <c r="C747" s="1163" t="s">
        <v>3947</v>
      </c>
      <c r="D747" s="1163" t="s">
        <v>3948</v>
      </c>
      <c r="E747" s="1164" t="s">
        <v>3849</v>
      </c>
      <c r="F747" s="1165">
        <v>44374</v>
      </c>
      <c r="G747" s="1165">
        <v>44583</v>
      </c>
    </row>
    <row r="748" spans="1:7" ht="51">
      <c r="A748" s="1162">
        <v>2161</v>
      </c>
      <c r="B748" s="1162">
        <v>11901</v>
      </c>
      <c r="C748" s="1163" t="s">
        <v>3949</v>
      </c>
      <c r="D748" s="1163" t="s">
        <v>3950</v>
      </c>
      <c r="E748" s="1164" t="s">
        <v>3849</v>
      </c>
      <c r="F748" s="1165">
        <v>44374</v>
      </c>
      <c r="G748" s="1165">
        <v>44583</v>
      </c>
    </row>
    <row r="749" spans="1:7" ht="51">
      <c r="A749" s="1162">
        <v>2162</v>
      </c>
      <c r="B749" s="1162">
        <v>11902</v>
      </c>
      <c r="C749" s="1163" t="s">
        <v>3951</v>
      </c>
      <c r="D749" s="1163" t="s">
        <v>3952</v>
      </c>
      <c r="E749" s="1164" t="s">
        <v>3849</v>
      </c>
      <c r="F749" s="1165">
        <v>44374</v>
      </c>
      <c r="G749" s="1165">
        <v>44583</v>
      </c>
    </row>
    <row r="750" spans="1:7" ht="38.25">
      <c r="A750" s="1162">
        <v>2163</v>
      </c>
      <c r="B750" s="1162">
        <v>11903</v>
      </c>
      <c r="C750" s="1163" t="s">
        <v>3953</v>
      </c>
      <c r="D750" s="1163" t="s">
        <v>3954</v>
      </c>
      <c r="E750" s="1164" t="s">
        <v>3955</v>
      </c>
      <c r="F750" s="1165">
        <v>44399</v>
      </c>
      <c r="G750" s="1165">
        <v>44598</v>
      </c>
    </row>
    <row r="751" spans="1:7" ht="51">
      <c r="A751" s="1162">
        <v>2164</v>
      </c>
      <c r="B751" s="1162">
        <v>11904</v>
      </c>
      <c r="C751" s="1163" t="s">
        <v>3956</v>
      </c>
      <c r="D751" s="1163" t="s">
        <v>3957</v>
      </c>
      <c r="E751" s="1164" t="s">
        <v>3064</v>
      </c>
      <c r="F751" s="1165">
        <v>44374</v>
      </c>
      <c r="G751" s="1165">
        <v>44553</v>
      </c>
    </row>
    <row r="752" spans="1:7" ht="25.5">
      <c r="A752" s="1158">
        <v>2165</v>
      </c>
      <c r="B752" s="1158">
        <v>11905</v>
      </c>
      <c r="C752" s="1159" t="s">
        <v>3958</v>
      </c>
      <c r="D752" s="1159" t="s">
        <v>3959</v>
      </c>
      <c r="E752" s="1160" t="s">
        <v>3849</v>
      </c>
      <c r="F752" s="1161">
        <v>44599</v>
      </c>
      <c r="G752" s="1161">
        <v>44808</v>
      </c>
    </row>
    <row r="753" spans="1:7" ht="63.75">
      <c r="A753" s="1162">
        <v>2166</v>
      </c>
      <c r="B753" s="1162">
        <v>11906</v>
      </c>
      <c r="C753" s="1163" t="s">
        <v>3960</v>
      </c>
      <c r="D753" s="1163" t="s">
        <v>3961</v>
      </c>
      <c r="E753" s="1164" t="s">
        <v>3955</v>
      </c>
      <c r="F753" s="1165">
        <v>44599</v>
      </c>
      <c r="G753" s="1165">
        <v>44798</v>
      </c>
    </row>
    <row r="754" spans="1:7" ht="51">
      <c r="A754" s="1162">
        <v>2167</v>
      </c>
      <c r="B754" s="1162">
        <v>11907</v>
      </c>
      <c r="C754" s="1163" t="s">
        <v>3962</v>
      </c>
      <c r="D754" s="1163" t="s">
        <v>3963</v>
      </c>
      <c r="E754" s="1164" t="s">
        <v>3955</v>
      </c>
      <c r="F754" s="1165">
        <v>44599</v>
      </c>
      <c r="G754" s="1165">
        <v>44798</v>
      </c>
    </row>
    <row r="755" spans="1:7" ht="38.25">
      <c r="A755" s="1162">
        <v>2168</v>
      </c>
      <c r="B755" s="1162">
        <v>11908</v>
      </c>
      <c r="C755" s="1163" t="s">
        <v>3964</v>
      </c>
      <c r="D755" s="1163" t="s">
        <v>3965</v>
      </c>
      <c r="E755" s="1164" t="s">
        <v>3966</v>
      </c>
      <c r="F755" s="1165">
        <v>44619</v>
      </c>
      <c r="G755" s="1165">
        <v>44808</v>
      </c>
    </row>
    <row r="756" spans="1:7" ht="51">
      <c r="A756" s="1162">
        <v>2169</v>
      </c>
      <c r="B756" s="1162">
        <v>11909</v>
      </c>
      <c r="C756" s="1163" t="s">
        <v>3967</v>
      </c>
      <c r="D756" s="1163" t="s">
        <v>3968</v>
      </c>
      <c r="E756" s="1164" t="s">
        <v>3955</v>
      </c>
      <c r="F756" s="1165">
        <v>44599</v>
      </c>
      <c r="G756" s="1165">
        <v>44798</v>
      </c>
    </row>
    <row r="757" spans="1:7" ht="51">
      <c r="A757" s="1162">
        <v>2170</v>
      </c>
      <c r="B757" s="1162">
        <v>11910</v>
      </c>
      <c r="C757" s="1163" t="s">
        <v>3969</v>
      </c>
      <c r="D757" s="1163" t="s">
        <v>3970</v>
      </c>
      <c r="E757" s="1164" t="s">
        <v>3955</v>
      </c>
      <c r="F757" s="1165">
        <v>44599</v>
      </c>
      <c r="G757" s="1165">
        <v>44798</v>
      </c>
    </row>
    <row r="758" spans="1:7" ht="51">
      <c r="A758" s="1162">
        <v>2171</v>
      </c>
      <c r="B758" s="1162">
        <v>11911</v>
      </c>
      <c r="C758" s="1163" t="s">
        <v>3971</v>
      </c>
      <c r="D758" s="1163" t="s">
        <v>3972</v>
      </c>
      <c r="E758" s="1164" t="s">
        <v>3955</v>
      </c>
      <c r="F758" s="1165">
        <v>44599</v>
      </c>
      <c r="G758" s="1165">
        <v>44798</v>
      </c>
    </row>
    <row r="759" spans="1:7" ht="51">
      <c r="A759" s="1162">
        <v>2172</v>
      </c>
      <c r="B759" s="1162">
        <v>11912</v>
      </c>
      <c r="C759" s="1163" t="s">
        <v>3973</v>
      </c>
      <c r="D759" s="1163" t="s">
        <v>3974</v>
      </c>
      <c r="E759" s="1164" t="s">
        <v>3955</v>
      </c>
      <c r="F759" s="1165">
        <v>44599</v>
      </c>
      <c r="G759" s="1165">
        <v>44798</v>
      </c>
    </row>
    <row r="760" spans="1:7" ht="51">
      <c r="A760" s="1162">
        <v>2173</v>
      </c>
      <c r="B760" s="1162">
        <v>11913</v>
      </c>
      <c r="C760" s="1163" t="s">
        <v>3975</v>
      </c>
      <c r="D760" s="1163" t="s">
        <v>3976</v>
      </c>
      <c r="E760" s="1164" t="s">
        <v>3955</v>
      </c>
      <c r="F760" s="1165">
        <v>44599</v>
      </c>
      <c r="G760" s="1165">
        <v>44798</v>
      </c>
    </row>
    <row r="761" spans="1:7" ht="51">
      <c r="A761" s="1162">
        <v>2174</v>
      </c>
      <c r="B761" s="1162">
        <v>11914</v>
      </c>
      <c r="C761" s="1163" t="s">
        <v>3977</v>
      </c>
      <c r="D761" s="1163" t="s">
        <v>3978</v>
      </c>
      <c r="E761" s="1164" t="s">
        <v>3955</v>
      </c>
      <c r="F761" s="1165">
        <v>44599</v>
      </c>
      <c r="G761" s="1165">
        <v>44798</v>
      </c>
    </row>
    <row r="762" spans="1:7" ht="63.75">
      <c r="A762" s="1162">
        <v>2175</v>
      </c>
      <c r="B762" s="1162">
        <v>11915</v>
      </c>
      <c r="C762" s="1163" t="s">
        <v>3979</v>
      </c>
      <c r="D762" s="1163" t="s">
        <v>3980</v>
      </c>
      <c r="E762" s="1164" t="s">
        <v>3955</v>
      </c>
      <c r="F762" s="1165">
        <v>44599</v>
      </c>
      <c r="G762" s="1165">
        <v>44798</v>
      </c>
    </row>
    <row r="763" spans="1:7" ht="25.5">
      <c r="A763" s="1158">
        <v>2176</v>
      </c>
      <c r="B763" s="1158">
        <v>11916</v>
      </c>
      <c r="C763" s="1159" t="s">
        <v>3981</v>
      </c>
      <c r="D763" s="1159" t="s">
        <v>3982</v>
      </c>
      <c r="E763" s="1160" t="s">
        <v>3983</v>
      </c>
      <c r="F763" s="1161">
        <v>44809</v>
      </c>
      <c r="G763" s="1161">
        <v>45088</v>
      </c>
    </row>
    <row r="764" spans="1:7" ht="38.25">
      <c r="A764" s="1162">
        <v>2177</v>
      </c>
      <c r="B764" s="1162">
        <v>11917</v>
      </c>
      <c r="C764" s="1163" t="s">
        <v>3984</v>
      </c>
      <c r="D764" s="1163" t="s">
        <v>3985</v>
      </c>
      <c r="E764" s="1164" t="s">
        <v>3955</v>
      </c>
      <c r="F764" s="1165">
        <v>44829</v>
      </c>
      <c r="G764" s="1165">
        <v>45028</v>
      </c>
    </row>
    <row r="765" spans="1:7" ht="51">
      <c r="A765" s="1162">
        <v>2178</v>
      </c>
      <c r="B765" s="1162">
        <v>11918</v>
      </c>
      <c r="C765" s="1163" t="s">
        <v>3986</v>
      </c>
      <c r="D765" s="1163" t="s">
        <v>3987</v>
      </c>
      <c r="E765" s="1164" t="s">
        <v>3849</v>
      </c>
      <c r="F765" s="1165">
        <v>44809</v>
      </c>
      <c r="G765" s="1165">
        <v>45018</v>
      </c>
    </row>
    <row r="766" spans="1:7" ht="51">
      <c r="A766" s="1162">
        <v>2179</v>
      </c>
      <c r="B766" s="1162">
        <v>11919</v>
      </c>
      <c r="C766" s="1163" t="s">
        <v>3988</v>
      </c>
      <c r="D766" s="1163" t="s">
        <v>3989</v>
      </c>
      <c r="E766" s="1164" t="s">
        <v>3849</v>
      </c>
      <c r="F766" s="1165">
        <v>44809</v>
      </c>
      <c r="G766" s="1165">
        <v>45018</v>
      </c>
    </row>
    <row r="767" spans="1:7" ht="51">
      <c r="A767" s="1162">
        <v>2180</v>
      </c>
      <c r="B767" s="1162">
        <v>11920</v>
      </c>
      <c r="C767" s="1163" t="s">
        <v>3990</v>
      </c>
      <c r="D767" s="1163" t="s">
        <v>3991</v>
      </c>
      <c r="E767" s="1164" t="s">
        <v>3849</v>
      </c>
      <c r="F767" s="1165">
        <v>44809</v>
      </c>
      <c r="G767" s="1165">
        <v>45018</v>
      </c>
    </row>
    <row r="768" spans="1:7" ht="51">
      <c r="A768" s="1162">
        <v>2181</v>
      </c>
      <c r="B768" s="1162">
        <v>11921</v>
      </c>
      <c r="C768" s="1163" t="s">
        <v>3992</v>
      </c>
      <c r="D768" s="1163" t="s">
        <v>3993</v>
      </c>
      <c r="E768" s="1164" t="s">
        <v>3849</v>
      </c>
      <c r="F768" s="1165">
        <v>44809</v>
      </c>
      <c r="G768" s="1165">
        <v>45018</v>
      </c>
    </row>
    <row r="769" spans="1:7" ht="51">
      <c r="A769" s="1162">
        <v>2182</v>
      </c>
      <c r="B769" s="1162">
        <v>11922</v>
      </c>
      <c r="C769" s="1163" t="s">
        <v>3994</v>
      </c>
      <c r="D769" s="1163" t="s">
        <v>3995</v>
      </c>
      <c r="E769" s="1164" t="s">
        <v>3849</v>
      </c>
      <c r="F769" s="1165">
        <v>44809</v>
      </c>
      <c r="G769" s="1165">
        <v>45018</v>
      </c>
    </row>
    <row r="770" spans="1:7" ht="38.25">
      <c r="A770" s="1162">
        <v>2183</v>
      </c>
      <c r="B770" s="1162">
        <v>11923</v>
      </c>
      <c r="C770" s="1163" t="s">
        <v>3996</v>
      </c>
      <c r="D770" s="1163" t="s">
        <v>3997</v>
      </c>
      <c r="E770" s="1164" t="s">
        <v>3955</v>
      </c>
      <c r="F770" s="1165">
        <v>44859</v>
      </c>
      <c r="G770" s="1165">
        <v>45058</v>
      </c>
    </row>
    <row r="771" spans="1:7" ht="38.25">
      <c r="A771" s="1162">
        <v>2184</v>
      </c>
      <c r="B771" s="1162">
        <v>11924</v>
      </c>
      <c r="C771" s="1163" t="s">
        <v>3998</v>
      </c>
      <c r="D771" s="1163" t="s">
        <v>3999</v>
      </c>
      <c r="E771" s="1164" t="s">
        <v>3955</v>
      </c>
      <c r="F771" s="1165">
        <v>44889</v>
      </c>
      <c r="G771" s="1165">
        <v>45088</v>
      </c>
    </row>
    <row r="772" spans="1:7" ht="25.5">
      <c r="A772" s="1158">
        <v>2185</v>
      </c>
      <c r="B772" s="1158">
        <v>11925</v>
      </c>
      <c r="C772" s="1159" t="s">
        <v>4000</v>
      </c>
      <c r="D772" s="1159" t="s">
        <v>4001</v>
      </c>
      <c r="E772" s="1160" t="s">
        <v>2894</v>
      </c>
      <c r="F772" s="1161">
        <v>45029</v>
      </c>
      <c r="G772" s="1161">
        <v>45148</v>
      </c>
    </row>
    <row r="773" spans="1:7" ht="38.25">
      <c r="A773" s="1162">
        <v>2186</v>
      </c>
      <c r="B773" s="1162">
        <v>11926</v>
      </c>
      <c r="C773" s="1163" t="s">
        <v>4002</v>
      </c>
      <c r="D773" s="1163" t="s">
        <v>4003</v>
      </c>
      <c r="E773" s="1164" t="s">
        <v>3308</v>
      </c>
      <c r="F773" s="1165">
        <v>45049</v>
      </c>
      <c r="G773" s="1165">
        <v>45148</v>
      </c>
    </row>
    <row r="774" spans="1:7" ht="51">
      <c r="A774" s="1162">
        <v>2187</v>
      </c>
      <c r="B774" s="1162">
        <v>11927</v>
      </c>
      <c r="C774" s="1163" t="s">
        <v>4004</v>
      </c>
      <c r="D774" s="1163" t="s">
        <v>4005</v>
      </c>
      <c r="E774" s="1164" t="s">
        <v>2560</v>
      </c>
      <c r="F774" s="1165">
        <v>45029</v>
      </c>
      <c r="G774" s="1165">
        <v>45138</v>
      </c>
    </row>
    <row r="775" spans="1:7" ht="51">
      <c r="A775" s="1162">
        <v>2188</v>
      </c>
      <c r="B775" s="1162">
        <v>11928</v>
      </c>
      <c r="C775" s="1163" t="s">
        <v>4006</v>
      </c>
      <c r="D775" s="1163" t="s">
        <v>4007</v>
      </c>
      <c r="E775" s="1164" t="s">
        <v>2560</v>
      </c>
      <c r="F775" s="1165">
        <v>45029</v>
      </c>
      <c r="G775" s="1165">
        <v>45138</v>
      </c>
    </row>
    <row r="776" spans="1:7">
      <c r="A776" s="1158">
        <v>2189</v>
      </c>
      <c r="B776" s="1158">
        <v>11929</v>
      </c>
      <c r="C776" s="1159" t="s">
        <v>4008</v>
      </c>
      <c r="D776" s="1159" t="s">
        <v>4009</v>
      </c>
      <c r="E776" s="1160" t="s">
        <v>3308</v>
      </c>
      <c r="F776" s="1161">
        <v>45149</v>
      </c>
      <c r="G776" s="1161">
        <v>45248</v>
      </c>
    </row>
    <row r="777" spans="1:7" ht="38.25">
      <c r="A777" s="1162">
        <v>2190</v>
      </c>
      <c r="B777" s="1162">
        <v>11930</v>
      </c>
      <c r="C777" s="1163" t="s">
        <v>4010</v>
      </c>
      <c r="D777" s="1163" t="s">
        <v>4011</v>
      </c>
      <c r="E777" s="1164" t="s">
        <v>3215</v>
      </c>
      <c r="F777" s="1165">
        <v>45169</v>
      </c>
      <c r="G777" s="1165">
        <v>45248</v>
      </c>
    </row>
    <row r="778" spans="1:7" ht="38.25">
      <c r="A778" s="1162">
        <v>2191</v>
      </c>
      <c r="B778" s="1162">
        <v>11931</v>
      </c>
      <c r="C778" s="1163" t="s">
        <v>4012</v>
      </c>
      <c r="D778" s="1163" t="s">
        <v>4013</v>
      </c>
      <c r="E778" s="1164" t="s">
        <v>3287</v>
      </c>
      <c r="F778" s="1165">
        <v>45149</v>
      </c>
      <c r="G778" s="1165">
        <v>45238</v>
      </c>
    </row>
    <row r="779" spans="1:7">
      <c r="A779" s="1158">
        <v>2192</v>
      </c>
      <c r="B779" s="1158">
        <v>11932</v>
      </c>
      <c r="C779" s="1159" t="s">
        <v>4014</v>
      </c>
      <c r="D779" s="1159" t="s">
        <v>4015</v>
      </c>
      <c r="E779" s="1160" t="s">
        <v>3199</v>
      </c>
      <c r="F779" s="1161">
        <v>45029</v>
      </c>
      <c r="G779" s="1161">
        <v>45258</v>
      </c>
    </row>
    <row r="780" spans="1:7">
      <c r="A780" s="1158">
        <v>2193</v>
      </c>
      <c r="B780" s="1158">
        <v>11933</v>
      </c>
      <c r="C780" s="1159" t="s">
        <v>3338</v>
      </c>
      <c r="D780" s="1159" t="s">
        <v>3339</v>
      </c>
      <c r="E780" s="1160" t="s">
        <v>2894</v>
      </c>
      <c r="F780" s="1161">
        <v>45139</v>
      </c>
      <c r="G780" s="1161">
        <v>45258</v>
      </c>
    </row>
    <row r="781" spans="1:7" ht="38.25">
      <c r="A781" s="1162">
        <v>2194</v>
      </c>
      <c r="B781" s="1162">
        <v>11934</v>
      </c>
      <c r="C781" s="1163" t="s">
        <v>4016</v>
      </c>
      <c r="D781" s="1163" t="s">
        <v>4017</v>
      </c>
      <c r="E781" s="1164" t="s">
        <v>2894</v>
      </c>
      <c r="F781" s="1165">
        <v>45139</v>
      </c>
      <c r="G781" s="1165">
        <v>45258</v>
      </c>
    </row>
    <row r="782" spans="1:7" ht="38.25">
      <c r="A782" s="1162">
        <v>2195</v>
      </c>
      <c r="B782" s="1162">
        <v>11935</v>
      </c>
      <c r="C782" s="1163" t="s">
        <v>4018</v>
      </c>
      <c r="D782" s="1163" t="s">
        <v>4019</v>
      </c>
      <c r="E782" s="1164" t="s">
        <v>2894</v>
      </c>
      <c r="F782" s="1165">
        <v>45139</v>
      </c>
      <c r="G782" s="1165">
        <v>45258</v>
      </c>
    </row>
    <row r="783" spans="1:7" ht="25.5">
      <c r="A783" s="1162">
        <v>2196</v>
      </c>
      <c r="B783" s="1162">
        <v>11936</v>
      </c>
      <c r="C783" s="1163" t="s">
        <v>4020</v>
      </c>
      <c r="D783" s="1163" t="s">
        <v>4021</v>
      </c>
      <c r="E783" s="1164" t="s">
        <v>2894</v>
      </c>
      <c r="F783" s="1165">
        <v>45139</v>
      </c>
      <c r="G783" s="1165">
        <v>45258</v>
      </c>
    </row>
    <row r="784" spans="1:7" ht="38.25">
      <c r="A784" s="1162">
        <v>2197</v>
      </c>
      <c r="B784" s="1162">
        <v>11937</v>
      </c>
      <c r="C784" s="1163" t="s">
        <v>4022</v>
      </c>
      <c r="D784" s="1163" t="s">
        <v>4023</v>
      </c>
      <c r="E784" s="1164" t="s">
        <v>2894</v>
      </c>
      <c r="F784" s="1165">
        <v>45139</v>
      </c>
      <c r="G784" s="1165">
        <v>45258</v>
      </c>
    </row>
    <row r="785" spans="1:7" ht="25.5">
      <c r="A785" s="1162">
        <v>2198</v>
      </c>
      <c r="B785" s="1162">
        <v>11938</v>
      </c>
      <c r="C785" s="1163" t="s">
        <v>4024</v>
      </c>
      <c r="D785" s="1163" t="s">
        <v>4025</v>
      </c>
      <c r="E785" s="1164" t="s">
        <v>2894</v>
      </c>
      <c r="F785" s="1165">
        <v>45139</v>
      </c>
      <c r="G785" s="1165">
        <v>45258</v>
      </c>
    </row>
    <row r="786" spans="1:7" ht="38.25">
      <c r="A786" s="1162">
        <v>2199</v>
      </c>
      <c r="B786" s="1162">
        <v>11939</v>
      </c>
      <c r="C786" s="1163" t="s">
        <v>4026</v>
      </c>
      <c r="D786" s="1163" t="s">
        <v>4027</v>
      </c>
      <c r="E786" s="1164" t="s">
        <v>2894</v>
      </c>
      <c r="F786" s="1165">
        <v>45139</v>
      </c>
      <c r="G786" s="1165">
        <v>45258</v>
      </c>
    </row>
    <row r="787" spans="1:7" ht="38.25">
      <c r="A787" s="1162">
        <v>2200</v>
      </c>
      <c r="B787" s="1162">
        <v>11940</v>
      </c>
      <c r="C787" s="1163" t="s">
        <v>4028</v>
      </c>
      <c r="D787" s="1163" t="s">
        <v>4029</v>
      </c>
      <c r="E787" s="1164" t="s">
        <v>2894</v>
      </c>
      <c r="F787" s="1165">
        <v>45139</v>
      </c>
      <c r="G787" s="1165">
        <v>45258</v>
      </c>
    </row>
    <row r="788" spans="1:7" ht="38.25">
      <c r="A788" s="1162">
        <v>2201</v>
      </c>
      <c r="B788" s="1162">
        <v>11941</v>
      </c>
      <c r="C788" s="1163" t="s">
        <v>4030</v>
      </c>
      <c r="D788" s="1163" t="s">
        <v>4031</v>
      </c>
      <c r="E788" s="1164" t="s">
        <v>2894</v>
      </c>
      <c r="F788" s="1165">
        <v>45139</v>
      </c>
      <c r="G788" s="1165">
        <v>45258</v>
      </c>
    </row>
    <row r="789" spans="1:7" ht="25.5">
      <c r="A789" s="1162">
        <v>2202</v>
      </c>
      <c r="B789" s="1162">
        <v>11942</v>
      </c>
      <c r="C789" s="1163" t="s">
        <v>4032</v>
      </c>
      <c r="D789" s="1163" t="s">
        <v>4033</v>
      </c>
      <c r="E789" s="1164" t="s">
        <v>2894</v>
      </c>
      <c r="F789" s="1165">
        <v>45139</v>
      </c>
      <c r="G789" s="1165">
        <v>45258</v>
      </c>
    </row>
    <row r="790" spans="1:7" ht="38.25">
      <c r="A790" s="1162">
        <v>2203</v>
      </c>
      <c r="B790" s="1162">
        <v>11943</v>
      </c>
      <c r="C790" s="1163" t="s">
        <v>4034</v>
      </c>
      <c r="D790" s="1163" t="s">
        <v>4035</v>
      </c>
      <c r="E790" s="1164" t="s">
        <v>2894</v>
      </c>
      <c r="F790" s="1165">
        <v>45139</v>
      </c>
      <c r="G790" s="1165">
        <v>45258</v>
      </c>
    </row>
    <row r="791" spans="1:7">
      <c r="A791" s="1158">
        <v>2204</v>
      </c>
      <c r="B791" s="1158">
        <v>11944</v>
      </c>
      <c r="C791" s="1159" t="s">
        <v>3408</v>
      </c>
      <c r="D791" s="1159" t="s">
        <v>3409</v>
      </c>
      <c r="E791" s="1160" t="s">
        <v>2894</v>
      </c>
      <c r="F791" s="1161">
        <v>45029</v>
      </c>
      <c r="G791" s="1161">
        <v>45148</v>
      </c>
    </row>
    <row r="792" spans="1:7" ht="38.25">
      <c r="A792" s="1162">
        <v>2205</v>
      </c>
      <c r="B792" s="1162">
        <v>11945</v>
      </c>
      <c r="C792" s="1163" t="s">
        <v>4036</v>
      </c>
      <c r="D792" s="1163" t="s">
        <v>4037</v>
      </c>
      <c r="E792" s="1164" t="s">
        <v>2560</v>
      </c>
      <c r="F792" s="1165">
        <v>45029</v>
      </c>
      <c r="G792" s="1165">
        <v>45138</v>
      </c>
    </row>
    <row r="793" spans="1:7" ht="38.25">
      <c r="A793" s="1162">
        <v>2206</v>
      </c>
      <c r="B793" s="1162">
        <v>11946</v>
      </c>
      <c r="C793" s="1163" t="s">
        <v>4038</v>
      </c>
      <c r="D793" s="1163" t="s">
        <v>4039</v>
      </c>
      <c r="E793" s="1164" t="s">
        <v>2560</v>
      </c>
      <c r="F793" s="1165">
        <v>45029</v>
      </c>
      <c r="G793" s="1165">
        <v>45138</v>
      </c>
    </row>
    <row r="794" spans="1:7" ht="38.25">
      <c r="A794" s="1162">
        <v>2207</v>
      </c>
      <c r="B794" s="1162">
        <v>11947</v>
      </c>
      <c r="C794" s="1163" t="s">
        <v>4040</v>
      </c>
      <c r="D794" s="1163" t="s">
        <v>4041</v>
      </c>
      <c r="E794" s="1164" t="s">
        <v>2560</v>
      </c>
      <c r="F794" s="1165">
        <v>45029</v>
      </c>
      <c r="G794" s="1165">
        <v>45138</v>
      </c>
    </row>
    <row r="795" spans="1:7" ht="25.5">
      <c r="A795" s="1162">
        <v>2208</v>
      </c>
      <c r="B795" s="1162">
        <v>11948</v>
      </c>
      <c r="C795" s="1163" t="s">
        <v>4042</v>
      </c>
      <c r="D795" s="1163" t="s">
        <v>4043</v>
      </c>
      <c r="E795" s="1164" t="s">
        <v>2560</v>
      </c>
      <c r="F795" s="1165">
        <v>45039</v>
      </c>
      <c r="G795" s="1165">
        <v>45148</v>
      </c>
    </row>
    <row r="796" spans="1:7" ht="38.25">
      <c r="A796" s="1162">
        <v>2209</v>
      </c>
      <c r="B796" s="1162">
        <v>11949</v>
      </c>
      <c r="C796" s="1163" t="s">
        <v>4044</v>
      </c>
      <c r="D796" s="1163" t="s">
        <v>4045</v>
      </c>
      <c r="E796" s="1164" t="s">
        <v>2560</v>
      </c>
      <c r="F796" s="1165">
        <v>45029</v>
      </c>
      <c r="G796" s="1165">
        <v>45138</v>
      </c>
    </row>
    <row r="797" spans="1:7" ht="38.25">
      <c r="A797" s="1162">
        <v>2210</v>
      </c>
      <c r="B797" s="1162">
        <v>11950</v>
      </c>
      <c r="C797" s="1163" t="s">
        <v>4046</v>
      </c>
      <c r="D797" s="1163" t="s">
        <v>4047</v>
      </c>
      <c r="E797" s="1164" t="s">
        <v>2560</v>
      </c>
      <c r="F797" s="1165">
        <v>45029</v>
      </c>
      <c r="G797" s="1165">
        <v>45138</v>
      </c>
    </row>
    <row r="798" spans="1:7" ht="38.25">
      <c r="A798" s="1162">
        <v>2211</v>
      </c>
      <c r="B798" s="1162">
        <v>11951</v>
      </c>
      <c r="C798" s="1163" t="s">
        <v>4048</v>
      </c>
      <c r="D798" s="1163" t="s">
        <v>4049</v>
      </c>
      <c r="E798" s="1164" t="s">
        <v>2560</v>
      </c>
      <c r="F798" s="1165">
        <v>45029</v>
      </c>
      <c r="G798" s="1165">
        <v>45138</v>
      </c>
    </row>
    <row r="799" spans="1:7" ht="38.25">
      <c r="A799" s="1162">
        <v>2212</v>
      </c>
      <c r="B799" s="1162">
        <v>11952</v>
      </c>
      <c r="C799" s="1163" t="s">
        <v>4050</v>
      </c>
      <c r="D799" s="1163" t="s">
        <v>4051</v>
      </c>
      <c r="E799" s="1164" t="s">
        <v>2560</v>
      </c>
      <c r="F799" s="1165">
        <v>45029</v>
      </c>
      <c r="G799" s="1165">
        <v>45138</v>
      </c>
    </row>
    <row r="800" spans="1:7" ht="38.25">
      <c r="A800" s="1162">
        <v>2213</v>
      </c>
      <c r="B800" s="1162">
        <v>11953</v>
      </c>
      <c r="C800" s="1163" t="s">
        <v>4052</v>
      </c>
      <c r="D800" s="1163" t="s">
        <v>4053</v>
      </c>
      <c r="E800" s="1164" t="s">
        <v>2560</v>
      </c>
      <c r="F800" s="1165">
        <v>45029</v>
      </c>
      <c r="G800" s="1165">
        <v>45138</v>
      </c>
    </row>
    <row r="801" spans="1:7">
      <c r="A801" s="1158">
        <v>2214</v>
      </c>
      <c r="B801" s="1158">
        <v>11954</v>
      </c>
      <c r="C801" s="1159" t="s">
        <v>4054</v>
      </c>
      <c r="D801" s="1159" t="s">
        <v>4055</v>
      </c>
      <c r="E801" s="1160" t="s">
        <v>4056</v>
      </c>
      <c r="F801" s="1161">
        <v>43919</v>
      </c>
      <c r="G801" s="1161">
        <v>45453</v>
      </c>
    </row>
    <row r="802" spans="1:7">
      <c r="A802" s="1158">
        <v>2215</v>
      </c>
      <c r="B802" s="1158">
        <v>11955</v>
      </c>
      <c r="C802" s="1159" t="s">
        <v>4057</v>
      </c>
      <c r="D802" s="1159" t="s">
        <v>4058</v>
      </c>
      <c r="E802" s="1160" t="s">
        <v>4059</v>
      </c>
      <c r="F802" s="1161">
        <v>43919</v>
      </c>
      <c r="G802" s="1161">
        <v>45003</v>
      </c>
    </row>
    <row r="803" spans="1:7">
      <c r="A803" s="1158">
        <v>2216</v>
      </c>
      <c r="B803" s="1158">
        <v>11956</v>
      </c>
      <c r="C803" s="1159" t="s">
        <v>4060</v>
      </c>
      <c r="D803" s="1159" t="s">
        <v>3409</v>
      </c>
      <c r="E803" s="1160" t="s">
        <v>4061</v>
      </c>
      <c r="F803" s="1161">
        <v>43919</v>
      </c>
      <c r="G803" s="1161">
        <v>44968</v>
      </c>
    </row>
    <row r="804" spans="1:7" ht="25.5">
      <c r="A804" s="1162">
        <v>2217</v>
      </c>
      <c r="B804" s="1162">
        <v>38222</v>
      </c>
      <c r="C804" s="1163" t="s">
        <v>4062</v>
      </c>
      <c r="D804" s="1163" t="s">
        <v>4063</v>
      </c>
      <c r="E804" s="1164" t="s">
        <v>2903</v>
      </c>
      <c r="F804" s="1165">
        <v>43919</v>
      </c>
      <c r="G804" s="1165">
        <v>44048</v>
      </c>
    </row>
    <row r="805" spans="1:7" ht="51">
      <c r="A805" s="1162">
        <v>2218</v>
      </c>
      <c r="B805" s="1162">
        <v>11957</v>
      </c>
      <c r="C805" s="1163" t="s">
        <v>4064</v>
      </c>
      <c r="D805" s="1163" t="s">
        <v>4065</v>
      </c>
      <c r="E805" s="1164" t="s">
        <v>2947</v>
      </c>
      <c r="F805" s="1165">
        <v>44609</v>
      </c>
      <c r="G805" s="1165">
        <v>44683</v>
      </c>
    </row>
    <row r="806" spans="1:7" ht="63.75">
      <c r="A806" s="1162">
        <v>2219</v>
      </c>
      <c r="B806" s="1162">
        <v>11958</v>
      </c>
      <c r="C806" s="1163" t="s">
        <v>4066</v>
      </c>
      <c r="D806" s="1163" t="s">
        <v>4067</v>
      </c>
      <c r="E806" s="1164" t="s">
        <v>2947</v>
      </c>
      <c r="F806" s="1165">
        <v>44704</v>
      </c>
      <c r="G806" s="1165">
        <v>44778</v>
      </c>
    </row>
    <row r="807" spans="1:7" ht="63.75">
      <c r="A807" s="1162">
        <v>2220</v>
      </c>
      <c r="B807" s="1162">
        <v>11959</v>
      </c>
      <c r="C807" s="1163" t="s">
        <v>4068</v>
      </c>
      <c r="D807" s="1163" t="s">
        <v>4069</v>
      </c>
      <c r="E807" s="1164" t="s">
        <v>2947</v>
      </c>
      <c r="F807" s="1165">
        <v>44694</v>
      </c>
      <c r="G807" s="1165">
        <v>44768</v>
      </c>
    </row>
    <row r="808" spans="1:7" ht="63.75">
      <c r="A808" s="1162">
        <v>2221</v>
      </c>
      <c r="B808" s="1162">
        <v>11960</v>
      </c>
      <c r="C808" s="1163" t="s">
        <v>4070</v>
      </c>
      <c r="D808" s="1163" t="s">
        <v>4071</v>
      </c>
      <c r="E808" s="1164" t="s">
        <v>2947</v>
      </c>
      <c r="F808" s="1165">
        <v>44694</v>
      </c>
      <c r="G808" s="1165">
        <v>44768</v>
      </c>
    </row>
    <row r="809" spans="1:7" ht="51">
      <c r="A809" s="1162">
        <v>2222</v>
      </c>
      <c r="B809" s="1162">
        <v>11961</v>
      </c>
      <c r="C809" s="1163" t="s">
        <v>4072</v>
      </c>
      <c r="D809" s="1163" t="s">
        <v>4073</v>
      </c>
      <c r="E809" s="1164" t="s">
        <v>3476</v>
      </c>
      <c r="F809" s="1165">
        <v>44864</v>
      </c>
      <c r="G809" s="1165">
        <v>44918</v>
      </c>
    </row>
    <row r="810" spans="1:7" ht="51">
      <c r="A810" s="1162">
        <v>2223</v>
      </c>
      <c r="B810" s="1162">
        <v>11962</v>
      </c>
      <c r="C810" s="1163" t="s">
        <v>4074</v>
      </c>
      <c r="D810" s="1163" t="s">
        <v>4075</v>
      </c>
      <c r="E810" s="1164" t="s">
        <v>3476</v>
      </c>
      <c r="F810" s="1165">
        <v>44854</v>
      </c>
      <c r="G810" s="1165">
        <v>44908</v>
      </c>
    </row>
    <row r="811" spans="1:7" ht="38.25">
      <c r="A811" s="1162">
        <v>2224</v>
      </c>
      <c r="B811" s="1162">
        <v>11963</v>
      </c>
      <c r="C811" s="1163" t="s">
        <v>4076</v>
      </c>
      <c r="D811" s="1163" t="s">
        <v>4077</v>
      </c>
      <c r="E811" s="1164" t="s">
        <v>2947</v>
      </c>
      <c r="F811" s="1165">
        <v>44779</v>
      </c>
      <c r="G811" s="1165">
        <v>44853</v>
      </c>
    </row>
    <row r="812" spans="1:7" ht="38.25">
      <c r="A812" s="1162">
        <v>2225</v>
      </c>
      <c r="B812" s="1162">
        <v>11964</v>
      </c>
      <c r="C812" s="1163" t="s">
        <v>4078</v>
      </c>
      <c r="D812" s="1163" t="s">
        <v>4079</v>
      </c>
      <c r="E812" s="1164" t="s">
        <v>2947</v>
      </c>
      <c r="F812" s="1165">
        <v>44769</v>
      </c>
      <c r="G812" s="1165">
        <v>44843</v>
      </c>
    </row>
    <row r="813" spans="1:7" ht="51">
      <c r="A813" s="1162">
        <v>2226</v>
      </c>
      <c r="B813" s="1162">
        <v>11965</v>
      </c>
      <c r="C813" s="1163" t="s">
        <v>4080</v>
      </c>
      <c r="D813" s="1163" t="s">
        <v>4081</v>
      </c>
      <c r="E813" s="1164" t="s">
        <v>3679</v>
      </c>
      <c r="F813" s="1165">
        <v>44854</v>
      </c>
      <c r="G813" s="1165">
        <v>44968</v>
      </c>
    </row>
    <row r="814" spans="1:7" ht="51">
      <c r="A814" s="1162">
        <v>2227</v>
      </c>
      <c r="B814" s="1162">
        <v>11966</v>
      </c>
      <c r="C814" s="1163" t="s">
        <v>4082</v>
      </c>
      <c r="D814" s="1163" t="s">
        <v>4083</v>
      </c>
      <c r="E814" s="1164" t="s">
        <v>2947</v>
      </c>
      <c r="F814" s="1165">
        <v>44384</v>
      </c>
      <c r="G814" s="1165">
        <v>44458</v>
      </c>
    </row>
    <row r="815" spans="1:7" ht="63.75">
      <c r="A815" s="1162">
        <v>2228</v>
      </c>
      <c r="B815" s="1162">
        <v>11967</v>
      </c>
      <c r="C815" s="1163" t="s">
        <v>4084</v>
      </c>
      <c r="D815" s="1163" t="s">
        <v>4085</v>
      </c>
      <c r="E815" s="1164" t="s">
        <v>2947</v>
      </c>
      <c r="F815" s="1165">
        <v>44374</v>
      </c>
      <c r="G815" s="1165">
        <v>44448</v>
      </c>
    </row>
    <row r="816" spans="1:7" ht="63.75">
      <c r="A816" s="1162">
        <v>2229</v>
      </c>
      <c r="B816" s="1162">
        <v>11968</v>
      </c>
      <c r="C816" s="1163" t="s">
        <v>4086</v>
      </c>
      <c r="D816" s="1163" t="s">
        <v>4087</v>
      </c>
      <c r="E816" s="1164" t="s">
        <v>2947</v>
      </c>
      <c r="F816" s="1165">
        <v>44374</v>
      </c>
      <c r="G816" s="1165">
        <v>44448</v>
      </c>
    </row>
    <row r="817" spans="1:7" ht="38.25">
      <c r="A817" s="1162">
        <v>2230</v>
      </c>
      <c r="B817" s="1162">
        <v>11969</v>
      </c>
      <c r="C817" s="1163" t="s">
        <v>4088</v>
      </c>
      <c r="D817" s="1163" t="s">
        <v>4089</v>
      </c>
      <c r="E817" s="1164" t="s">
        <v>3476</v>
      </c>
      <c r="F817" s="1165">
        <v>44609</v>
      </c>
      <c r="G817" s="1165">
        <v>44663</v>
      </c>
    </row>
    <row r="818" spans="1:7" ht="38.25">
      <c r="A818" s="1162">
        <v>2231</v>
      </c>
      <c r="B818" s="1162">
        <v>11970</v>
      </c>
      <c r="C818" s="1163" t="s">
        <v>4090</v>
      </c>
      <c r="D818" s="1163" t="s">
        <v>4091</v>
      </c>
      <c r="E818" s="1164" t="s">
        <v>3476</v>
      </c>
      <c r="F818" s="1165">
        <v>44544</v>
      </c>
      <c r="G818" s="1165">
        <v>44598</v>
      </c>
    </row>
    <row r="819" spans="1:7" ht="51">
      <c r="A819" s="1162">
        <v>2232</v>
      </c>
      <c r="B819" s="1162">
        <v>11971</v>
      </c>
      <c r="C819" s="1163" t="s">
        <v>4092</v>
      </c>
      <c r="D819" s="1163" t="s">
        <v>4093</v>
      </c>
      <c r="E819" s="1164" t="s">
        <v>3476</v>
      </c>
      <c r="F819" s="1165">
        <v>44389</v>
      </c>
      <c r="G819" s="1165">
        <v>44443</v>
      </c>
    </row>
    <row r="820" spans="1:7" ht="51">
      <c r="A820" s="1162">
        <v>2233</v>
      </c>
      <c r="B820" s="1162">
        <v>11972</v>
      </c>
      <c r="C820" s="1163" t="s">
        <v>4094</v>
      </c>
      <c r="D820" s="1163" t="s">
        <v>4095</v>
      </c>
      <c r="E820" s="1164" t="s">
        <v>2947</v>
      </c>
      <c r="F820" s="1165">
        <v>44544</v>
      </c>
      <c r="G820" s="1165">
        <v>44618</v>
      </c>
    </row>
    <row r="821" spans="1:7" ht="51">
      <c r="A821" s="1162">
        <v>2234</v>
      </c>
      <c r="B821" s="1162">
        <v>11973</v>
      </c>
      <c r="C821" s="1163" t="s">
        <v>4096</v>
      </c>
      <c r="D821" s="1163" t="s">
        <v>4097</v>
      </c>
      <c r="E821" s="1164" t="s">
        <v>2947</v>
      </c>
      <c r="F821" s="1165">
        <v>44459</v>
      </c>
      <c r="G821" s="1165">
        <v>44533</v>
      </c>
    </row>
    <row r="822" spans="1:7" ht="51">
      <c r="A822" s="1162">
        <v>2235</v>
      </c>
      <c r="B822" s="1162">
        <v>11974</v>
      </c>
      <c r="C822" s="1163" t="s">
        <v>4098</v>
      </c>
      <c r="D822" s="1163" t="s">
        <v>4099</v>
      </c>
      <c r="E822" s="1164" t="s">
        <v>2947</v>
      </c>
      <c r="F822" s="1165">
        <v>44544</v>
      </c>
      <c r="G822" s="1165">
        <v>44618</v>
      </c>
    </row>
    <row r="823" spans="1:7" ht="51">
      <c r="A823" s="1162">
        <v>2236</v>
      </c>
      <c r="B823" s="1162">
        <v>11975</v>
      </c>
      <c r="C823" s="1163" t="s">
        <v>4100</v>
      </c>
      <c r="D823" s="1163" t="s">
        <v>4101</v>
      </c>
      <c r="E823" s="1164" t="s">
        <v>2560</v>
      </c>
      <c r="F823" s="1165">
        <v>44214</v>
      </c>
      <c r="G823" s="1165">
        <v>44323</v>
      </c>
    </row>
    <row r="824" spans="1:7" ht="63.75">
      <c r="A824" s="1162">
        <v>2237</v>
      </c>
      <c r="B824" s="1162">
        <v>11976</v>
      </c>
      <c r="C824" s="1163" t="s">
        <v>4102</v>
      </c>
      <c r="D824" s="1163" t="s">
        <v>4103</v>
      </c>
      <c r="E824" s="1164" t="s">
        <v>2947</v>
      </c>
      <c r="F824" s="1165">
        <v>44534</v>
      </c>
      <c r="G824" s="1165">
        <v>44608</v>
      </c>
    </row>
    <row r="825" spans="1:7" ht="38.25">
      <c r="A825" s="1162">
        <v>2238</v>
      </c>
      <c r="B825" s="1162">
        <v>11977</v>
      </c>
      <c r="C825" s="1163" t="s">
        <v>4104</v>
      </c>
      <c r="D825" s="1163" t="s">
        <v>4105</v>
      </c>
      <c r="E825" s="1164" t="s">
        <v>3476</v>
      </c>
      <c r="F825" s="1165">
        <v>44704</v>
      </c>
      <c r="G825" s="1165">
        <v>44758</v>
      </c>
    </row>
    <row r="826" spans="1:7" ht="38.25">
      <c r="A826" s="1162">
        <v>2239</v>
      </c>
      <c r="B826" s="1162">
        <v>11978</v>
      </c>
      <c r="C826" s="1163" t="s">
        <v>4106</v>
      </c>
      <c r="D826" s="1163" t="s">
        <v>4107</v>
      </c>
      <c r="E826" s="1164" t="s">
        <v>3476</v>
      </c>
      <c r="F826" s="1165">
        <v>44694</v>
      </c>
      <c r="G826" s="1165">
        <v>44748</v>
      </c>
    </row>
    <row r="827" spans="1:7" ht="51">
      <c r="A827" s="1162">
        <v>2240</v>
      </c>
      <c r="B827" s="1162">
        <v>11979</v>
      </c>
      <c r="C827" s="1163" t="s">
        <v>4108</v>
      </c>
      <c r="D827" s="1163" t="s">
        <v>4109</v>
      </c>
      <c r="E827" s="1164" t="s">
        <v>2947</v>
      </c>
      <c r="F827" s="1165">
        <v>44469</v>
      </c>
      <c r="G827" s="1165">
        <v>44543</v>
      </c>
    </row>
    <row r="828" spans="1:7" ht="51">
      <c r="A828" s="1162">
        <v>2241</v>
      </c>
      <c r="B828" s="1162">
        <v>11980</v>
      </c>
      <c r="C828" s="1163" t="s">
        <v>4110</v>
      </c>
      <c r="D828" s="1163" t="s">
        <v>4111</v>
      </c>
      <c r="E828" s="1164" t="s">
        <v>2947</v>
      </c>
      <c r="F828" s="1165">
        <v>44619</v>
      </c>
      <c r="G828" s="1165">
        <v>44693</v>
      </c>
    </row>
    <row r="829" spans="1:7">
      <c r="A829" s="1158">
        <v>2242</v>
      </c>
      <c r="B829" s="1158">
        <v>11981</v>
      </c>
      <c r="C829" s="1159" t="s">
        <v>4112</v>
      </c>
      <c r="D829" s="1159" t="s">
        <v>3339</v>
      </c>
      <c r="E829" s="1160" t="s">
        <v>3009</v>
      </c>
      <c r="F829" s="1161">
        <v>44854</v>
      </c>
      <c r="G829" s="1161">
        <v>45003</v>
      </c>
    </row>
    <row r="830" spans="1:7" ht="38.25">
      <c r="A830" s="1162">
        <v>2243</v>
      </c>
      <c r="B830" s="1162">
        <v>11982</v>
      </c>
      <c r="C830" s="1163" t="s">
        <v>4113</v>
      </c>
      <c r="D830" s="1163" t="s">
        <v>4114</v>
      </c>
      <c r="E830" s="1164" t="s">
        <v>3009</v>
      </c>
      <c r="F830" s="1165">
        <v>44854</v>
      </c>
      <c r="G830" s="1165">
        <v>45003</v>
      </c>
    </row>
    <row r="831" spans="1:7" ht="38.25">
      <c r="A831" s="1162">
        <v>2244</v>
      </c>
      <c r="B831" s="1162">
        <v>11983</v>
      </c>
      <c r="C831" s="1163" t="s">
        <v>4115</v>
      </c>
      <c r="D831" s="1163" t="s">
        <v>4116</v>
      </c>
      <c r="E831" s="1164" t="s">
        <v>3009</v>
      </c>
      <c r="F831" s="1165">
        <v>44854</v>
      </c>
      <c r="G831" s="1165">
        <v>45003</v>
      </c>
    </row>
    <row r="832" spans="1:7" ht="38.25">
      <c r="A832" s="1162">
        <v>2245</v>
      </c>
      <c r="B832" s="1162">
        <v>11984</v>
      </c>
      <c r="C832" s="1163" t="s">
        <v>4117</v>
      </c>
      <c r="D832" s="1163" t="s">
        <v>4118</v>
      </c>
      <c r="E832" s="1164" t="s">
        <v>3009</v>
      </c>
      <c r="F832" s="1165">
        <v>44854</v>
      </c>
      <c r="G832" s="1165">
        <v>45003</v>
      </c>
    </row>
    <row r="833" spans="1:7" ht="38.25">
      <c r="A833" s="1162">
        <v>2246</v>
      </c>
      <c r="B833" s="1162">
        <v>11985</v>
      </c>
      <c r="C833" s="1163" t="s">
        <v>4119</v>
      </c>
      <c r="D833" s="1163" t="s">
        <v>4120</v>
      </c>
      <c r="E833" s="1164" t="s">
        <v>3009</v>
      </c>
      <c r="F833" s="1165">
        <v>44854</v>
      </c>
      <c r="G833" s="1165">
        <v>45003</v>
      </c>
    </row>
    <row r="834" spans="1:7" ht="51">
      <c r="A834" s="1162">
        <v>2247</v>
      </c>
      <c r="B834" s="1162">
        <v>11986</v>
      </c>
      <c r="C834" s="1163" t="s">
        <v>4121</v>
      </c>
      <c r="D834" s="1163" t="s">
        <v>4122</v>
      </c>
      <c r="E834" s="1164" t="s">
        <v>3009</v>
      </c>
      <c r="F834" s="1165">
        <v>44854</v>
      </c>
      <c r="G834" s="1165">
        <v>45003</v>
      </c>
    </row>
    <row r="835" spans="1:7" ht="38.25">
      <c r="A835" s="1162">
        <v>2248</v>
      </c>
      <c r="B835" s="1162">
        <v>11987</v>
      </c>
      <c r="C835" s="1163" t="s">
        <v>4123</v>
      </c>
      <c r="D835" s="1163" t="s">
        <v>4124</v>
      </c>
      <c r="E835" s="1164" t="s">
        <v>3009</v>
      </c>
      <c r="F835" s="1165">
        <v>44854</v>
      </c>
      <c r="G835" s="1165">
        <v>45003</v>
      </c>
    </row>
    <row r="836" spans="1:7" ht="38.25">
      <c r="A836" s="1162">
        <v>2249</v>
      </c>
      <c r="B836" s="1162">
        <v>11988</v>
      </c>
      <c r="C836" s="1163" t="s">
        <v>4125</v>
      </c>
      <c r="D836" s="1163" t="s">
        <v>4126</v>
      </c>
      <c r="E836" s="1164" t="s">
        <v>3009</v>
      </c>
      <c r="F836" s="1165">
        <v>44854</v>
      </c>
      <c r="G836" s="1165">
        <v>45003</v>
      </c>
    </row>
    <row r="837" spans="1:7">
      <c r="A837" s="1158">
        <v>2250</v>
      </c>
      <c r="B837" s="1158">
        <v>11989</v>
      </c>
      <c r="C837" s="1159" t="s">
        <v>4127</v>
      </c>
      <c r="D837" s="1159" t="s">
        <v>4128</v>
      </c>
      <c r="E837" s="1160" t="s">
        <v>4129</v>
      </c>
      <c r="F837" s="1161">
        <v>44214</v>
      </c>
      <c r="G837" s="1161">
        <v>45453</v>
      </c>
    </row>
    <row r="838" spans="1:7">
      <c r="A838" s="1158">
        <v>2251</v>
      </c>
      <c r="B838" s="1158">
        <v>11990</v>
      </c>
      <c r="C838" s="1159" t="s">
        <v>4060</v>
      </c>
      <c r="D838" s="1159" t="s">
        <v>3409</v>
      </c>
      <c r="E838" s="1160" t="s">
        <v>4130</v>
      </c>
      <c r="F838" s="1161">
        <v>44214</v>
      </c>
      <c r="G838" s="1161">
        <v>45423</v>
      </c>
    </row>
    <row r="839" spans="1:7" ht="51">
      <c r="A839" s="1162">
        <v>2252</v>
      </c>
      <c r="B839" s="1162">
        <v>11991</v>
      </c>
      <c r="C839" s="1163" t="s">
        <v>4131</v>
      </c>
      <c r="D839" s="1163" t="s">
        <v>4132</v>
      </c>
      <c r="E839" s="1164" t="s">
        <v>2947</v>
      </c>
      <c r="F839" s="1165">
        <v>44374</v>
      </c>
      <c r="G839" s="1165">
        <v>44448</v>
      </c>
    </row>
    <row r="840" spans="1:7" ht="63.75">
      <c r="A840" s="1162">
        <v>2253</v>
      </c>
      <c r="B840" s="1162">
        <v>11992</v>
      </c>
      <c r="C840" s="1163" t="s">
        <v>4133</v>
      </c>
      <c r="D840" s="1163" t="s">
        <v>4134</v>
      </c>
      <c r="E840" s="1164" t="s">
        <v>3215</v>
      </c>
      <c r="F840" s="1165">
        <v>44954</v>
      </c>
      <c r="G840" s="1165">
        <v>45033</v>
      </c>
    </row>
    <row r="841" spans="1:7" ht="63.75">
      <c r="A841" s="1162">
        <v>2254</v>
      </c>
      <c r="B841" s="1162">
        <v>11993</v>
      </c>
      <c r="C841" s="1163" t="s">
        <v>4135</v>
      </c>
      <c r="D841" s="1163" t="s">
        <v>4136</v>
      </c>
      <c r="E841" s="1164" t="s">
        <v>3476</v>
      </c>
      <c r="F841" s="1165">
        <v>45144</v>
      </c>
      <c r="G841" s="1165">
        <v>45198</v>
      </c>
    </row>
    <row r="842" spans="1:7" ht="63.75">
      <c r="A842" s="1162">
        <v>2255</v>
      </c>
      <c r="B842" s="1162">
        <v>11994</v>
      </c>
      <c r="C842" s="1163" t="s">
        <v>4137</v>
      </c>
      <c r="D842" s="1163" t="s">
        <v>4138</v>
      </c>
      <c r="E842" s="1164" t="s">
        <v>3476</v>
      </c>
      <c r="F842" s="1165">
        <v>45134</v>
      </c>
      <c r="G842" s="1165">
        <v>45188</v>
      </c>
    </row>
    <row r="843" spans="1:7" ht="63.75">
      <c r="A843" s="1162">
        <v>2256</v>
      </c>
      <c r="B843" s="1162">
        <v>11995</v>
      </c>
      <c r="C843" s="1163" t="s">
        <v>4139</v>
      </c>
      <c r="D843" s="1163" t="s">
        <v>4140</v>
      </c>
      <c r="E843" s="1164" t="s">
        <v>3215</v>
      </c>
      <c r="F843" s="1165">
        <v>44614</v>
      </c>
      <c r="G843" s="1165">
        <v>44693</v>
      </c>
    </row>
    <row r="844" spans="1:7" ht="63.75">
      <c r="A844" s="1162">
        <v>2257</v>
      </c>
      <c r="B844" s="1162">
        <v>11996</v>
      </c>
      <c r="C844" s="1163" t="s">
        <v>4141</v>
      </c>
      <c r="D844" s="1163" t="s">
        <v>4142</v>
      </c>
      <c r="E844" s="1164" t="s">
        <v>3215</v>
      </c>
      <c r="F844" s="1165">
        <v>44954</v>
      </c>
      <c r="G844" s="1165">
        <v>45033</v>
      </c>
    </row>
    <row r="845" spans="1:7" ht="51">
      <c r="A845" s="1162">
        <v>2258</v>
      </c>
      <c r="B845" s="1162">
        <v>11997</v>
      </c>
      <c r="C845" s="1163" t="s">
        <v>4143</v>
      </c>
      <c r="D845" s="1163" t="s">
        <v>4144</v>
      </c>
      <c r="E845" s="1164" t="s">
        <v>3215</v>
      </c>
      <c r="F845" s="1165">
        <v>45054</v>
      </c>
      <c r="G845" s="1165">
        <v>45133</v>
      </c>
    </row>
    <row r="846" spans="1:7" ht="51">
      <c r="A846" s="1162">
        <v>2259</v>
      </c>
      <c r="B846" s="1162">
        <v>11998</v>
      </c>
      <c r="C846" s="1163" t="s">
        <v>4145</v>
      </c>
      <c r="D846" s="1163" t="s">
        <v>4146</v>
      </c>
      <c r="E846" s="1164" t="s">
        <v>3215</v>
      </c>
      <c r="F846" s="1165">
        <v>45044</v>
      </c>
      <c r="G846" s="1165">
        <v>45123</v>
      </c>
    </row>
    <row r="847" spans="1:7" ht="51">
      <c r="A847" s="1162">
        <v>2260</v>
      </c>
      <c r="B847" s="1162">
        <v>11999</v>
      </c>
      <c r="C847" s="1163" t="s">
        <v>4147</v>
      </c>
      <c r="D847" s="1163" t="s">
        <v>4148</v>
      </c>
      <c r="E847" s="1164" t="s">
        <v>3215</v>
      </c>
      <c r="F847" s="1165">
        <v>45044</v>
      </c>
      <c r="G847" s="1165">
        <v>45123</v>
      </c>
    </row>
    <row r="848" spans="1:7" ht="51">
      <c r="A848" s="1162">
        <v>2261</v>
      </c>
      <c r="B848" s="1162">
        <v>12000</v>
      </c>
      <c r="C848" s="1163" t="s">
        <v>4149</v>
      </c>
      <c r="D848" s="1163" t="s">
        <v>4150</v>
      </c>
      <c r="E848" s="1164" t="s">
        <v>3215</v>
      </c>
      <c r="F848" s="1165">
        <v>45224</v>
      </c>
      <c r="G848" s="1165">
        <v>45303</v>
      </c>
    </row>
    <row r="849" spans="1:7" ht="51">
      <c r="A849" s="1162">
        <v>2262</v>
      </c>
      <c r="B849" s="1162">
        <v>12001</v>
      </c>
      <c r="C849" s="1163" t="s">
        <v>4151</v>
      </c>
      <c r="D849" s="1163" t="s">
        <v>4152</v>
      </c>
      <c r="E849" s="1164" t="s">
        <v>3215</v>
      </c>
      <c r="F849" s="1165">
        <v>45144</v>
      </c>
      <c r="G849" s="1165">
        <v>45223</v>
      </c>
    </row>
    <row r="850" spans="1:7" ht="51">
      <c r="A850" s="1162">
        <v>2263</v>
      </c>
      <c r="B850" s="1162">
        <v>12002</v>
      </c>
      <c r="C850" s="1163" t="s">
        <v>4153</v>
      </c>
      <c r="D850" s="1163" t="s">
        <v>4154</v>
      </c>
      <c r="E850" s="1164" t="s">
        <v>3215</v>
      </c>
      <c r="F850" s="1165">
        <v>45134</v>
      </c>
      <c r="G850" s="1165">
        <v>45213</v>
      </c>
    </row>
    <row r="851" spans="1:7" ht="51">
      <c r="A851" s="1162">
        <v>2264</v>
      </c>
      <c r="B851" s="1162">
        <v>12003</v>
      </c>
      <c r="C851" s="1163" t="s">
        <v>4155</v>
      </c>
      <c r="D851" s="1163" t="s">
        <v>4156</v>
      </c>
      <c r="E851" s="1164" t="s">
        <v>3215</v>
      </c>
      <c r="F851" s="1165">
        <v>45134</v>
      </c>
      <c r="G851" s="1165">
        <v>45213</v>
      </c>
    </row>
    <row r="852" spans="1:7" ht="51">
      <c r="A852" s="1162">
        <v>2265</v>
      </c>
      <c r="B852" s="1162">
        <v>12004</v>
      </c>
      <c r="C852" s="1163" t="s">
        <v>4157</v>
      </c>
      <c r="D852" s="1163" t="s">
        <v>4158</v>
      </c>
      <c r="E852" s="1164" t="s">
        <v>3215</v>
      </c>
      <c r="F852" s="1165">
        <v>44614</v>
      </c>
      <c r="G852" s="1165">
        <v>44693</v>
      </c>
    </row>
    <row r="853" spans="1:7" ht="51">
      <c r="A853" s="1162">
        <v>2266</v>
      </c>
      <c r="B853" s="1162">
        <v>12005</v>
      </c>
      <c r="C853" s="1163" t="s">
        <v>4159</v>
      </c>
      <c r="D853" s="1163" t="s">
        <v>4160</v>
      </c>
      <c r="E853" s="1164" t="s">
        <v>3215</v>
      </c>
      <c r="F853" s="1165">
        <v>44615</v>
      </c>
      <c r="G853" s="1165">
        <v>44694</v>
      </c>
    </row>
    <row r="854" spans="1:7" ht="51">
      <c r="A854" s="1162">
        <v>2267</v>
      </c>
      <c r="B854" s="1162">
        <v>12006</v>
      </c>
      <c r="C854" s="1163" t="s">
        <v>4161</v>
      </c>
      <c r="D854" s="1163" t="s">
        <v>4162</v>
      </c>
      <c r="E854" s="1164" t="s">
        <v>3215</v>
      </c>
      <c r="F854" s="1165">
        <v>45134</v>
      </c>
      <c r="G854" s="1165">
        <v>45213</v>
      </c>
    </row>
    <row r="855" spans="1:7" ht="51">
      <c r="A855" s="1162">
        <v>2268</v>
      </c>
      <c r="B855" s="1162">
        <v>12007</v>
      </c>
      <c r="C855" s="1163" t="s">
        <v>4163</v>
      </c>
      <c r="D855" s="1163" t="s">
        <v>4164</v>
      </c>
      <c r="E855" s="1164" t="s">
        <v>3215</v>
      </c>
      <c r="F855" s="1165">
        <v>45054</v>
      </c>
      <c r="G855" s="1165">
        <v>45133</v>
      </c>
    </row>
    <row r="856" spans="1:7" ht="38.25">
      <c r="A856" s="1162">
        <v>2269</v>
      </c>
      <c r="B856" s="1162">
        <v>12008</v>
      </c>
      <c r="C856" s="1163" t="s">
        <v>4165</v>
      </c>
      <c r="D856" s="1163" t="s">
        <v>4166</v>
      </c>
      <c r="E856" s="1164" t="s">
        <v>3476</v>
      </c>
      <c r="F856" s="1165">
        <v>44544</v>
      </c>
      <c r="G856" s="1165">
        <v>44598</v>
      </c>
    </row>
    <row r="857" spans="1:7" ht="38.25">
      <c r="A857" s="1162">
        <v>2270</v>
      </c>
      <c r="B857" s="1162">
        <v>12009</v>
      </c>
      <c r="C857" s="1163" t="s">
        <v>4167</v>
      </c>
      <c r="D857" s="1163" t="s">
        <v>4168</v>
      </c>
      <c r="E857" s="1164" t="s">
        <v>3476</v>
      </c>
      <c r="F857" s="1165">
        <v>44534</v>
      </c>
      <c r="G857" s="1165">
        <v>44588</v>
      </c>
    </row>
    <row r="858" spans="1:7" ht="51">
      <c r="A858" s="1162">
        <v>2271</v>
      </c>
      <c r="B858" s="1162">
        <v>12010</v>
      </c>
      <c r="C858" s="1163" t="s">
        <v>4169</v>
      </c>
      <c r="D858" s="1163" t="s">
        <v>4170</v>
      </c>
      <c r="E858" s="1164" t="s">
        <v>2947</v>
      </c>
      <c r="F858" s="1165">
        <v>44459</v>
      </c>
      <c r="G858" s="1165">
        <v>44533</v>
      </c>
    </row>
    <row r="859" spans="1:7" ht="51">
      <c r="A859" s="1162">
        <v>2272</v>
      </c>
      <c r="B859" s="1162">
        <v>12011</v>
      </c>
      <c r="C859" s="1163" t="s">
        <v>4171</v>
      </c>
      <c r="D859" s="1163" t="s">
        <v>4172</v>
      </c>
      <c r="E859" s="1164" t="s">
        <v>2947</v>
      </c>
      <c r="F859" s="1165">
        <v>44459</v>
      </c>
      <c r="G859" s="1165">
        <v>44533</v>
      </c>
    </row>
    <row r="860" spans="1:7" ht="63.75">
      <c r="A860" s="1162">
        <v>2273</v>
      </c>
      <c r="B860" s="1162">
        <v>12012</v>
      </c>
      <c r="C860" s="1163" t="s">
        <v>4173</v>
      </c>
      <c r="D860" s="1163" t="s">
        <v>4174</v>
      </c>
      <c r="E860" s="1164" t="s">
        <v>3215</v>
      </c>
      <c r="F860" s="1165">
        <v>44534</v>
      </c>
      <c r="G860" s="1165">
        <v>44613</v>
      </c>
    </row>
    <row r="861" spans="1:7" ht="63.75">
      <c r="A861" s="1162">
        <v>2274</v>
      </c>
      <c r="B861" s="1162">
        <v>12013</v>
      </c>
      <c r="C861" s="1163" t="s">
        <v>4175</v>
      </c>
      <c r="D861" s="1163" t="s">
        <v>4176</v>
      </c>
      <c r="E861" s="1164" t="s">
        <v>3215</v>
      </c>
      <c r="F861" s="1165">
        <v>44534</v>
      </c>
      <c r="G861" s="1165">
        <v>44613</v>
      </c>
    </row>
    <row r="862" spans="1:7" ht="38.25">
      <c r="A862" s="1162">
        <v>2275</v>
      </c>
      <c r="B862" s="1162">
        <v>12014</v>
      </c>
      <c r="C862" s="1163" t="s">
        <v>4177</v>
      </c>
      <c r="D862" s="1163" t="s">
        <v>4178</v>
      </c>
      <c r="E862" s="1164" t="s">
        <v>3476</v>
      </c>
      <c r="F862" s="1165">
        <v>44695</v>
      </c>
      <c r="G862" s="1165">
        <v>44749</v>
      </c>
    </row>
    <row r="863" spans="1:7" ht="38.25">
      <c r="A863" s="1162">
        <v>2276</v>
      </c>
      <c r="B863" s="1162">
        <v>12015</v>
      </c>
      <c r="C863" s="1163" t="s">
        <v>4179</v>
      </c>
      <c r="D863" s="1163" t="s">
        <v>4180</v>
      </c>
      <c r="E863" s="1164" t="s">
        <v>3476</v>
      </c>
      <c r="F863" s="1165">
        <v>44695</v>
      </c>
      <c r="G863" s="1165">
        <v>44749</v>
      </c>
    </row>
    <row r="864" spans="1:7" ht="38.25">
      <c r="A864" s="1162">
        <v>2277</v>
      </c>
      <c r="B864" s="1162">
        <v>12016</v>
      </c>
      <c r="C864" s="1163" t="s">
        <v>4181</v>
      </c>
      <c r="D864" s="1163" t="s">
        <v>4182</v>
      </c>
      <c r="E864" s="1164" t="s">
        <v>3215</v>
      </c>
      <c r="F864" s="1165">
        <v>44615</v>
      </c>
      <c r="G864" s="1165">
        <v>44694</v>
      </c>
    </row>
    <row r="865" spans="1:7" ht="51">
      <c r="A865" s="1162">
        <v>2278</v>
      </c>
      <c r="B865" s="1162">
        <v>12017</v>
      </c>
      <c r="C865" s="1163" t="s">
        <v>4183</v>
      </c>
      <c r="D865" s="1163" t="s">
        <v>4184</v>
      </c>
      <c r="E865" s="1164" t="s">
        <v>3215</v>
      </c>
      <c r="F865" s="1165">
        <v>45044</v>
      </c>
      <c r="G865" s="1165">
        <v>45123</v>
      </c>
    </row>
    <row r="866" spans="1:7" ht="63.75">
      <c r="A866" s="1162">
        <v>2279</v>
      </c>
      <c r="B866" s="1162">
        <v>12018</v>
      </c>
      <c r="C866" s="1163" t="s">
        <v>4185</v>
      </c>
      <c r="D866" s="1163" t="s">
        <v>4186</v>
      </c>
      <c r="E866" s="1164" t="s">
        <v>3215</v>
      </c>
      <c r="F866" s="1165">
        <v>44614</v>
      </c>
      <c r="G866" s="1165">
        <v>44693</v>
      </c>
    </row>
    <row r="867" spans="1:7" ht="63.75">
      <c r="A867" s="1162">
        <v>2280</v>
      </c>
      <c r="B867" s="1162">
        <v>12019</v>
      </c>
      <c r="C867" s="1163" t="s">
        <v>4187</v>
      </c>
      <c r="D867" s="1163" t="s">
        <v>4188</v>
      </c>
      <c r="E867" s="1164" t="s">
        <v>3215</v>
      </c>
      <c r="F867" s="1165">
        <v>44614</v>
      </c>
      <c r="G867" s="1165">
        <v>44693</v>
      </c>
    </row>
    <row r="868" spans="1:7" ht="51">
      <c r="A868" s="1162">
        <v>2281</v>
      </c>
      <c r="B868" s="1162">
        <v>12020</v>
      </c>
      <c r="C868" s="1163" t="s">
        <v>4189</v>
      </c>
      <c r="D868" s="1163" t="s">
        <v>4190</v>
      </c>
      <c r="E868" s="1164" t="s">
        <v>3215</v>
      </c>
      <c r="F868" s="1165">
        <v>44624</v>
      </c>
      <c r="G868" s="1165">
        <v>44703</v>
      </c>
    </row>
    <row r="869" spans="1:7" ht="63.75">
      <c r="A869" s="1162">
        <v>2282</v>
      </c>
      <c r="B869" s="1162">
        <v>12021</v>
      </c>
      <c r="C869" s="1163" t="s">
        <v>4191</v>
      </c>
      <c r="D869" s="1163" t="s">
        <v>4192</v>
      </c>
      <c r="E869" s="1164" t="s">
        <v>3215</v>
      </c>
      <c r="F869" s="1165">
        <v>44614</v>
      </c>
      <c r="G869" s="1165">
        <v>44693</v>
      </c>
    </row>
    <row r="870" spans="1:7" ht="51">
      <c r="A870" s="1162">
        <v>2283</v>
      </c>
      <c r="B870" s="1162">
        <v>12022</v>
      </c>
      <c r="C870" s="1163" t="s">
        <v>4193</v>
      </c>
      <c r="D870" s="1163" t="s">
        <v>4194</v>
      </c>
      <c r="E870" s="1164" t="s">
        <v>3215</v>
      </c>
      <c r="F870" s="1165">
        <v>44714</v>
      </c>
      <c r="G870" s="1165">
        <v>44793</v>
      </c>
    </row>
    <row r="871" spans="1:7" ht="51">
      <c r="A871" s="1162">
        <v>2284</v>
      </c>
      <c r="B871" s="1162">
        <v>12023</v>
      </c>
      <c r="C871" s="1163" t="s">
        <v>4195</v>
      </c>
      <c r="D871" s="1163" t="s">
        <v>4196</v>
      </c>
      <c r="E871" s="1164" t="s">
        <v>3215</v>
      </c>
      <c r="F871" s="1165">
        <v>44704</v>
      </c>
      <c r="G871" s="1165">
        <v>44783</v>
      </c>
    </row>
    <row r="872" spans="1:7" ht="51">
      <c r="A872" s="1162">
        <v>2285</v>
      </c>
      <c r="B872" s="1162">
        <v>12024</v>
      </c>
      <c r="C872" s="1163" t="s">
        <v>4197</v>
      </c>
      <c r="D872" s="1163" t="s">
        <v>4198</v>
      </c>
      <c r="E872" s="1164" t="s">
        <v>3215</v>
      </c>
      <c r="F872" s="1165">
        <v>44794</v>
      </c>
      <c r="G872" s="1165">
        <v>44873</v>
      </c>
    </row>
    <row r="873" spans="1:7" ht="63.75">
      <c r="A873" s="1162">
        <v>2286</v>
      </c>
      <c r="B873" s="1162">
        <v>12025</v>
      </c>
      <c r="C873" s="1163" t="s">
        <v>4199</v>
      </c>
      <c r="D873" s="1163" t="s">
        <v>4200</v>
      </c>
      <c r="E873" s="1164" t="s">
        <v>3215</v>
      </c>
      <c r="F873" s="1165">
        <v>44794</v>
      </c>
      <c r="G873" s="1165">
        <v>44873</v>
      </c>
    </row>
    <row r="874" spans="1:7" ht="51">
      <c r="A874" s="1162">
        <v>2287</v>
      </c>
      <c r="B874" s="1162">
        <v>12026</v>
      </c>
      <c r="C874" s="1163" t="s">
        <v>4201</v>
      </c>
      <c r="D874" s="1163" t="s">
        <v>4202</v>
      </c>
      <c r="E874" s="1164" t="s">
        <v>3215</v>
      </c>
      <c r="F874" s="1165">
        <v>44874</v>
      </c>
      <c r="G874" s="1165">
        <v>44953</v>
      </c>
    </row>
    <row r="875" spans="1:7" ht="51">
      <c r="A875" s="1162">
        <v>2288</v>
      </c>
      <c r="B875" s="1162">
        <v>12027</v>
      </c>
      <c r="C875" s="1163" t="s">
        <v>4203</v>
      </c>
      <c r="D875" s="1163" t="s">
        <v>4204</v>
      </c>
      <c r="E875" s="1164" t="s">
        <v>3215</v>
      </c>
      <c r="F875" s="1165">
        <v>44874</v>
      </c>
      <c r="G875" s="1165">
        <v>44953</v>
      </c>
    </row>
    <row r="876" spans="1:7" ht="63.75">
      <c r="A876" s="1162">
        <v>2289</v>
      </c>
      <c r="B876" s="1162">
        <v>12028</v>
      </c>
      <c r="C876" s="1163" t="s">
        <v>4205</v>
      </c>
      <c r="D876" s="1163" t="s">
        <v>4206</v>
      </c>
      <c r="E876" s="1164" t="s">
        <v>3215</v>
      </c>
      <c r="F876" s="1165">
        <v>44964</v>
      </c>
      <c r="G876" s="1165">
        <v>45043</v>
      </c>
    </row>
    <row r="877" spans="1:7" ht="63.75">
      <c r="A877" s="1162">
        <v>2290</v>
      </c>
      <c r="B877" s="1162">
        <v>12029</v>
      </c>
      <c r="C877" s="1163" t="s">
        <v>4207</v>
      </c>
      <c r="D877" s="1163" t="s">
        <v>4208</v>
      </c>
      <c r="E877" s="1164" t="s">
        <v>3215</v>
      </c>
      <c r="F877" s="1165">
        <v>44954</v>
      </c>
      <c r="G877" s="1165">
        <v>45033</v>
      </c>
    </row>
    <row r="878" spans="1:7" ht="38.25">
      <c r="A878" s="1162">
        <v>2291</v>
      </c>
      <c r="B878" s="1162">
        <v>12030</v>
      </c>
      <c r="C878" s="1163" t="s">
        <v>4209</v>
      </c>
      <c r="D878" s="1163" t="s">
        <v>4210</v>
      </c>
      <c r="E878" s="1164" t="s">
        <v>2947</v>
      </c>
      <c r="F878" s="1165">
        <v>44384</v>
      </c>
      <c r="G878" s="1165">
        <v>44458</v>
      </c>
    </row>
    <row r="879" spans="1:7" ht="51">
      <c r="A879" s="1162">
        <v>2292</v>
      </c>
      <c r="B879" s="1162">
        <v>12031</v>
      </c>
      <c r="C879" s="1163" t="s">
        <v>4211</v>
      </c>
      <c r="D879" s="1163" t="s">
        <v>4212</v>
      </c>
      <c r="E879" s="1164" t="s">
        <v>3215</v>
      </c>
      <c r="F879" s="1165">
        <v>45044</v>
      </c>
      <c r="G879" s="1165">
        <v>45123</v>
      </c>
    </row>
    <row r="880" spans="1:7" ht="51">
      <c r="A880" s="1162">
        <v>2293</v>
      </c>
      <c r="B880" s="1162">
        <v>12032</v>
      </c>
      <c r="C880" s="1163" t="s">
        <v>4213</v>
      </c>
      <c r="D880" s="1163" t="s">
        <v>4214</v>
      </c>
      <c r="E880" s="1164" t="s">
        <v>2894</v>
      </c>
      <c r="F880" s="1165">
        <v>45304</v>
      </c>
      <c r="G880" s="1165">
        <v>45423</v>
      </c>
    </row>
    <row r="881" spans="1:7" ht="51">
      <c r="A881" s="1162">
        <v>2294</v>
      </c>
      <c r="B881" s="1162">
        <v>12033</v>
      </c>
      <c r="C881" s="1163" t="s">
        <v>4215</v>
      </c>
      <c r="D881" s="1163" t="s">
        <v>4216</v>
      </c>
      <c r="E881" s="1164" t="s">
        <v>2894</v>
      </c>
      <c r="F881" s="1165">
        <v>45304</v>
      </c>
      <c r="G881" s="1165">
        <v>45423</v>
      </c>
    </row>
    <row r="882" spans="1:7" ht="51">
      <c r="A882" s="1162">
        <v>2295</v>
      </c>
      <c r="B882" s="1162">
        <v>12034</v>
      </c>
      <c r="C882" s="1163" t="s">
        <v>4217</v>
      </c>
      <c r="D882" s="1163" t="s">
        <v>4218</v>
      </c>
      <c r="E882" s="1164" t="s">
        <v>2894</v>
      </c>
      <c r="F882" s="1165">
        <v>45304</v>
      </c>
      <c r="G882" s="1165">
        <v>45423</v>
      </c>
    </row>
    <row r="883" spans="1:7" ht="51">
      <c r="A883" s="1162">
        <v>2296</v>
      </c>
      <c r="B883" s="1162">
        <v>12035</v>
      </c>
      <c r="C883" s="1163" t="s">
        <v>4219</v>
      </c>
      <c r="D883" s="1163" t="s">
        <v>4220</v>
      </c>
      <c r="E883" s="1164" t="s">
        <v>3009</v>
      </c>
      <c r="F883" s="1165">
        <v>44214</v>
      </c>
      <c r="G883" s="1165">
        <v>44363</v>
      </c>
    </row>
    <row r="884" spans="1:7">
      <c r="A884" s="1158">
        <v>2297</v>
      </c>
      <c r="B884" s="1158">
        <v>12036</v>
      </c>
      <c r="C884" s="1159" t="s">
        <v>4112</v>
      </c>
      <c r="D884" s="1159" t="s">
        <v>3339</v>
      </c>
      <c r="E884" s="1160" t="s">
        <v>3009</v>
      </c>
      <c r="F884" s="1161">
        <v>45304</v>
      </c>
      <c r="G884" s="1161">
        <v>45453</v>
      </c>
    </row>
    <row r="885" spans="1:7" ht="38.25">
      <c r="A885" s="1162">
        <v>2298</v>
      </c>
      <c r="B885" s="1162">
        <v>12037</v>
      </c>
      <c r="C885" s="1163" t="s">
        <v>4221</v>
      </c>
      <c r="D885" s="1163" t="s">
        <v>4222</v>
      </c>
      <c r="E885" s="1164" t="s">
        <v>3009</v>
      </c>
      <c r="F885" s="1165">
        <v>45304</v>
      </c>
      <c r="G885" s="1165">
        <v>45453</v>
      </c>
    </row>
    <row r="886" spans="1:7" ht="38.25">
      <c r="A886" s="1162">
        <v>2299</v>
      </c>
      <c r="B886" s="1162">
        <v>12038</v>
      </c>
      <c r="C886" s="1163" t="s">
        <v>4223</v>
      </c>
      <c r="D886" s="1163" t="s">
        <v>4224</v>
      </c>
      <c r="E886" s="1164" t="s">
        <v>3009</v>
      </c>
      <c r="F886" s="1165">
        <v>45304</v>
      </c>
      <c r="G886" s="1165">
        <v>45453</v>
      </c>
    </row>
    <row r="887" spans="1:7" ht="38.25">
      <c r="A887" s="1162">
        <v>2300</v>
      </c>
      <c r="B887" s="1162">
        <v>12039</v>
      </c>
      <c r="C887" s="1163" t="s">
        <v>4225</v>
      </c>
      <c r="D887" s="1163" t="s">
        <v>4226</v>
      </c>
      <c r="E887" s="1164" t="s">
        <v>3009</v>
      </c>
      <c r="F887" s="1165">
        <v>45304</v>
      </c>
      <c r="G887" s="1165">
        <v>45453</v>
      </c>
    </row>
    <row r="888" spans="1:7" ht="51">
      <c r="A888" s="1162">
        <v>2301</v>
      </c>
      <c r="B888" s="1162">
        <v>12040</v>
      </c>
      <c r="C888" s="1163" t="s">
        <v>4227</v>
      </c>
      <c r="D888" s="1163" t="s">
        <v>4228</v>
      </c>
      <c r="E888" s="1164" t="s">
        <v>3009</v>
      </c>
      <c r="F888" s="1165">
        <v>45304</v>
      </c>
      <c r="G888" s="1165">
        <v>45453</v>
      </c>
    </row>
    <row r="889" spans="1:7" ht="51">
      <c r="A889" s="1162">
        <v>2302</v>
      </c>
      <c r="B889" s="1162">
        <v>12041</v>
      </c>
      <c r="C889" s="1163" t="s">
        <v>4229</v>
      </c>
      <c r="D889" s="1163" t="s">
        <v>4230</v>
      </c>
      <c r="E889" s="1164" t="s">
        <v>3009</v>
      </c>
      <c r="F889" s="1165">
        <v>45304</v>
      </c>
      <c r="G889" s="1165">
        <v>45453</v>
      </c>
    </row>
    <row r="890" spans="1:7" ht="38.25">
      <c r="A890" s="1162">
        <v>2303</v>
      </c>
      <c r="B890" s="1162">
        <v>12042</v>
      </c>
      <c r="C890" s="1163" t="s">
        <v>4231</v>
      </c>
      <c r="D890" s="1163" t="s">
        <v>4232</v>
      </c>
      <c r="E890" s="1164" t="s">
        <v>3009</v>
      </c>
      <c r="F890" s="1165">
        <v>45304</v>
      </c>
      <c r="G890" s="1165">
        <v>45453</v>
      </c>
    </row>
    <row r="891" spans="1:7" ht="38.25">
      <c r="A891" s="1162">
        <v>2304</v>
      </c>
      <c r="B891" s="1162">
        <v>12043</v>
      </c>
      <c r="C891" s="1163" t="s">
        <v>4233</v>
      </c>
      <c r="D891" s="1163" t="s">
        <v>4234</v>
      </c>
      <c r="E891" s="1164" t="s">
        <v>3009</v>
      </c>
      <c r="F891" s="1165">
        <v>45304</v>
      </c>
      <c r="G891" s="1165">
        <v>45453</v>
      </c>
    </row>
    <row r="892" spans="1:7" ht="38.25">
      <c r="A892" s="1162">
        <v>2305</v>
      </c>
      <c r="B892" s="1162">
        <v>12044</v>
      </c>
      <c r="C892" s="1163" t="s">
        <v>4235</v>
      </c>
      <c r="D892" s="1163" t="s">
        <v>4236</v>
      </c>
      <c r="E892" s="1164" t="s">
        <v>3009</v>
      </c>
      <c r="F892" s="1165">
        <v>45304</v>
      </c>
      <c r="G892" s="1165">
        <v>45453</v>
      </c>
    </row>
    <row r="893" spans="1:7" ht="38.25">
      <c r="A893" s="1162">
        <v>2306</v>
      </c>
      <c r="B893" s="1162">
        <v>12045</v>
      </c>
      <c r="C893" s="1163" t="s">
        <v>4237</v>
      </c>
      <c r="D893" s="1163" t="s">
        <v>4238</v>
      </c>
      <c r="E893" s="1164" t="s">
        <v>3009</v>
      </c>
      <c r="F893" s="1165">
        <v>45304</v>
      </c>
      <c r="G893" s="1165">
        <v>45453</v>
      </c>
    </row>
    <row r="894" spans="1:7" ht="38.25">
      <c r="A894" s="1162">
        <v>2307</v>
      </c>
      <c r="B894" s="1162">
        <v>12046</v>
      </c>
      <c r="C894" s="1163" t="s">
        <v>4237</v>
      </c>
      <c r="D894" s="1163" t="s">
        <v>4239</v>
      </c>
      <c r="E894" s="1164" t="s">
        <v>3009</v>
      </c>
      <c r="F894" s="1165">
        <v>45304</v>
      </c>
      <c r="G894" s="1165">
        <v>45453</v>
      </c>
    </row>
    <row r="895" spans="1:7" ht="38.25">
      <c r="A895" s="1162">
        <v>2308</v>
      </c>
      <c r="B895" s="1162">
        <v>12047</v>
      </c>
      <c r="C895" s="1163" t="s">
        <v>4240</v>
      </c>
      <c r="D895" s="1163" t="s">
        <v>4241</v>
      </c>
      <c r="E895" s="1164" t="s">
        <v>3009</v>
      </c>
      <c r="F895" s="1165">
        <v>45304</v>
      </c>
      <c r="G895" s="1165">
        <v>45453</v>
      </c>
    </row>
    <row r="896" spans="1:7">
      <c r="A896" s="1158">
        <v>2309</v>
      </c>
      <c r="B896" s="1158">
        <v>12048</v>
      </c>
      <c r="C896" s="1159" t="s">
        <v>4242</v>
      </c>
      <c r="D896" s="1159" t="s">
        <v>4243</v>
      </c>
      <c r="E896" s="1160" t="s">
        <v>4244</v>
      </c>
      <c r="F896" s="1161">
        <v>43919</v>
      </c>
      <c r="G896" s="1161">
        <v>45328</v>
      </c>
    </row>
    <row r="897" spans="1:7">
      <c r="A897" s="1158">
        <v>2310</v>
      </c>
      <c r="B897" s="1158">
        <v>12049</v>
      </c>
      <c r="C897" s="1159" t="s">
        <v>4060</v>
      </c>
      <c r="D897" s="1159" t="s">
        <v>3409</v>
      </c>
      <c r="E897" s="1160" t="s">
        <v>4244</v>
      </c>
      <c r="F897" s="1161">
        <v>43919</v>
      </c>
      <c r="G897" s="1161">
        <v>45328</v>
      </c>
    </row>
    <row r="898" spans="1:7" ht="25.5">
      <c r="A898" s="1162">
        <v>2311</v>
      </c>
      <c r="B898" s="1162">
        <v>12050</v>
      </c>
      <c r="C898" s="1163" t="s">
        <v>4245</v>
      </c>
      <c r="D898" s="1163" t="s">
        <v>4246</v>
      </c>
      <c r="E898" s="1164" t="s">
        <v>3215</v>
      </c>
      <c r="F898" s="1165">
        <v>44729</v>
      </c>
      <c r="G898" s="1165">
        <v>44808</v>
      </c>
    </row>
    <row r="899" spans="1:7" ht="38.25">
      <c r="A899" s="1162">
        <v>2312</v>
      </c>
      <c r="B899" s="1162">
        <v>12051</v>
      </c>
      <c r="C899" s="1163" t="s">
        <v>4247</v>
      </c>
      <c r="D899" s="1163" t="s">
        <v>4248</v>
      </c>
      <c r="E899" s="1164" t="s">
        <v>3215</v>
      </c>
      <c r="F899" s="1165">
        <v>44829</v>
      </c>
      <c r="G899" s="1165">
        <v>44908</v>
      </c>
    </row>
    <row r="900" spans="1:7" ht="25.5">
      <c r="A900" s="1162">
        <v>2313</v>
      </c>
      <c r="B900" s="1162">
        <v>12052</v>
      </c>
      <c r="C900" s="1163" t="s">
        <v>4249</v>
      </c>
      <c r="D900" s="1163" t="s">
        <v>4250</v>
      </c>
      <c r="E900" s="1164" t="s">
        <v>3215</v>
      </c>
      <c r="F900" s="1165">
        <v>44819</v>
      </c>
      <c r="G900" s="1165">
        <v>44898</v>
      </c>
    </row>
    <row r="901" spans="1:7" ht="25.5">
      <c r="A901" s="1162">
        <v>2314</v>
      </c>
      <c r="B901" s="1162">
        <v>12053</v>
      </c>
      <c r="C901" s="1163" t="s">
        <v>4251</v>
      </c>
      <c r="D901" s="1163" t="s">
        <v>4252</v>
      </c>
      <c r="E901" s="1164" t="s">
        <v>3215</v>
      </c>
      <c r="F901" s="1165">
        <v>44819</v>
      </c>
      <c r="G901" s="1165">
        <v>44898</v>
      </c>
    </row>
    <row r="902" spans="1:7" ht="38.25">
      <c r="A902" s="1162">
        <v>2315</v>
      </c>
      <c r="B902" s="1162">
        <v>12054</v>
      </c>
      <c r="C902" s="1163" t="s">
        <v>4253</v>
      </c>
      <c r="D902" s="1163" t="s">
        <v>4254</v>
      </c>
      <c r="E902" s="1164" t="s">
        <v>3215</v>
      </c>
      <c r="F902" s="1165">
        <v>44919</v>
      </c>
      <c r="G902" s="1165">
        <v>44998</v>
      </c>
    </row>
    <row r="903" spans="1:7" ht="25.5">
      <c r="A903" s="1162">
        <v>2316</v>
      </c>
      <c r="B903" s="1162">
        <v>12055</v>
      </c>
      <c r="C903" s="1163" t="s">
        <v>4255</v>
      </c>
      <c r="D903" s="1163" t="s">
        <v>4256</v>
      </c>
      <c r="E903" s="1164" t="s">
        <v>3215</v>
      </c>
      <c r="F903" s="1165">
        <v>44909</v>
      </c>
      <c r="G903" s="1165">
        <v>44988</v>
      </c>
    </row>
    <row r="904" spans="1:7" ht="25.5">
      <c r="A904" s="1162">
        <v>2317</v>
      </c>
      <c r="B904" s="1162">
        <v>12056</v>
      </c>
      <c r="C904" s="1163" t="s">
        <v>4257</v>
      </c>
      <c r="D904" s="1163" t="s">
        <v>4258</v>
      </c>
      <c r="E904" s="1164" t="s">
        <v>3215</v>
      </c>
      <c r="F904" s="1165">
        <v>44909</v>
      </c>
      <c r="G904" s="1165">
        <v>44988</v>
      </c>
    </row>
    <row r="905" spans="1:7" ht="38.25">
      <c r="A905" s="1162">
        <v>2318</v>
      </c>
      <c r="B905" s="1162">
        <v>12057</v>
      </c>
      <c r="C905" s="1163" t="s">
        <v>4259</v>
      </c>
      <c r="D905" s="1163" t="s">
        <v>4260</v>
      </c>
      <c r="E905" s="1164" t="s">
        <v>3215</v>
      </c>
      <c r="F905" s="1165">
        <v>45009</v>
      </c>
      <c r="G905" s="1165">
        <v>45088</v>
      </c>
    </row>
    <row r="906" spans="1:7" ht="25.5">
      <c r="A906" s="1162">
        <v>2319</v>
      </c>
      <c r="B906" s="1162">
        <v>12058</v>
      </c>
      <c r="C906" s="1163" t="s">
        <v>4261</v>
      </c>
      <c r="D906" s="1163" t="s">
        <v>4262</v>
      </c>
      <c r="E906" s="1164" t="s">
        <v>3215</v>
      </c>
      <c r="F906" s="1165">
        <v>44999</v>
      </c>
      <c r="G906" s="1165">
        <v>45078</v>
      </c>
    </row>
    <row r="907" spans="1:7" ht="25.5">
      <c r="A907" s="1162">
        <v>2320</v>
      </c>
      <c r="B907" s="1162">
        <v>12059</v>
      </c>
      <c r="C907" s="1163" t="s">
        <v>4263</v>
      </c>
      <c r="D907" s="1163" t="s">
        <v>4264</v>
      </c>
      <c r="E907" s="1164" t="s">
        <v>3215</v>
      </c>
      <c r="F907" s="1165">
        <v>44999</v>
      </c>
      <c r="G907" s="1165">
        <v>45078</v>
      </c>
    </row>
    <row r="908" spans="1:7" ht="25.5">
      <c r="A908" s="1162">
        <v>2321</v>
      </c>
      <c r="B908" s="1162">
        <v>12060</v>
      </c>
      <c r="C908" s="1163" t="s">
        <v>4265</v>
      </c>
      <c r="D908" s="1163" t="s">
        <v>4266</v>
      </c>
      <c r="E908" s="1164" t="s">
        <v>3215</v>
      </c>
      <c r="F908" s="1165">
        <v>45099</v>
      </c>
      <c r="G908" s="1165">
        <v>45178</v>
      </c>
    </row>
    <row r="909" spans="1:7" ht="25.5">
      <c r="A909" s="1162">
        <v>2322</v>
      </c>
      <c r="B909" s="1162">
        <v>12061</v>
      </c>
      <c r="C909" s="1163" t="s">
        <v>4267</v>
      </c>
      <c r="D909" s="1163" t="s">
        <v>4268</v>
      </c>
      <c r="E909" s="1164" t="s">
        <v>3215</v>
      </c>
      <c r="F909" s="1165">
        <v>45089</v>
      </c>
      <c r="G909" s="1165">
        <v>45168</v>
      </c>
    </row>
    <row r="910" spans="1:7" ht="38.25">
      <c r="A910" s="1162">
        <v>2323</v>
      </c>
      <c r="B910" s="1162">
        <v>12062</v>
      </c>
      <c r="C910" s="1163" t="s">
        <v>4269</v>
      </c>
      <c r="D910" s="1163" t="s">
        <v>4270</v>
      </c>
      <c r="E910" s="1164" t="s">
        <v>3009</v>
      </c>
      <c r="F910" s="1165">
        <v>44809</v>
      </c>
      <c r="G910" s="1165">
        <v>44958</v>
      </c>
    </row>
    <row r="911" spans="1:7" ht="38.25">
      <c r="A911" s="1162">
        <v>2324</v>
      </c>
      <c r="B911" s="1162">
        <v>12063</v>
      </c>
      <c r="C911" s="1163" t="s">
        <v>4271</v>
      </c>
      <c r="D911" s="1163" t="s">
        <v>4272</v>
      </c>
      <c r="E911" s="1164" t="s">
        <v>3009</v>
      </c>
      <c r="F911" s="1165">
        <v>45179</v>
      </c>
      <c r="G911" s="1165">
        <v>45328</v>
      </c>
    </row>
    <row r="912" spans="1:7" ht="38.25">
      <c r="A912" s="1162">
        <v>2325</v>
      </c>
      <c r="B912" s="1162">
        <v>12064</v>
      </c>
      <c r="C912" s="1163" t="s">
        <v>4273</v>
      </c>
      <c r="D912" s="1163" t="s">
        <v>4274</v>
      </c>
      <c r="E912" s="1164" t="s">
        <v>3215</v>
      </c>
      <c r="F912" s="1165">
        <v>43919</v>
      </c>
      <c r="G912" s="1165">
        <v>43998</v>
      </c>
    </row>
    <row r="913" spans="1:7" ht="25.5">
      <c r="A913" s="1162">
        <v>2326</v>
      </c>
      <c r="B913" s="1162">
        <v>12065</v>
      </c>
      <c r="C913" s="1163" t="s">
        <v>4275</v>
      </c>
      <c r="D913" s="1163" t="s">
        <v>4276</v>
      </c>
      <c r="E913" s="1164" t="s">
        <v>3215</v>
      </c>
      <c r="F913" s="1165">
        <v>44649</v>
      </c>
      <c r="G913" s="1165">
        <v>44728</v>
      </c>
    </row>
    <row r="914" spans="1:7" ht="25.5">
      <c r="A914" s="1162">
        <v>2327</v>
      </c>
      <c r="B914" s="1162">
        <v>12066</v>
      </c>
      <c r="C914" s="1163" t="s">
        <v>4277</v>
      </c>
      <c r="D914" s="1163" t="s">
        <v>4278</v>
      </c>
      <c r="E914" s="1164" t="s">
        <v>3215</v>
      </c>
      <c r="F914" s="1165">
        <v>44639</v>
      </c>
      <c r="G914" s="1165">
        <v>44718</v>
      </c>
    </row>
    <row r="915" spans="1:7" ht="38.25">
      <c r="A915" s="1162">
        <v>2328</v>
      </c>
      <c r="B915" s="1162">
        <v>12067</v>
      </c>
      <c r="C915" s="1163" t="s">
        <v>4279</v>
      </c>
      <c r="D915" s="1163" t="s">
        <v>4280</v>
      </c>
      <c r="E915" s="1164" t="s">
        <v>3215</v>
      </c>
      <c r="F915" s="1165">
        <v>44739</v>
      </c>
      <c r="G915" s="1165">
        <v>44818</v>
      </c>
    </row>
    <row r="916" spans="1:7" ht="25.5">
      <c r="A916" s="1162">
        <v>2329</v>
      </c>
      <c r="B916" s="1162">
        <v>12068</v>
      </c>
      <c r="C916" s="1163" t="s">
        <v>4281</v>
      </c>
      <c r="D916" s="1163" t="s">
        <v>4282</v>
      </c>
      <c r="E916" s="1164" t="s">
        <v>3215</v>
      </c>
      <c r="F916" s="1165">
        <v>44729</v>
      </c>
      <c r="G916" s="1165">
        <v>44808</v>
      </c>
    </row>
    <row r="917" spans="1:7" ht="38.25">
      <c r="A917" s="1162">
        <v>2330</v>
      </c>
      <c r="B917" s="1162">
        <v>12069</v>
      </c>
      <c r="C917" s="1163" t="s">
        <v>4283</v>
      </c>
      <c r="D917" s="1163" t="s">
        <v>4284</v>
      </c>
      <c r="E917" s="1164" t="s">
        <v>3287</v>
      </c>
      <c r="F917" s="1165">
        <v>43919</v>
      </c>
      <c r="G917" s="1165">
        <v>44008</v>
      </c>
    </row>
    <row r="918" spans="1:7" ht="38.25">
      <c r="A918" s="1162">
        <v>2331</v>
      </c>
      <c r="B918" s="1162">
        <v>12070</v>
      </c>
      <c r="C918" s="1163" t="s">
        <v>4285</v>
      </c>
      <c r="D918" s="1163" t="s">
        <v>4286</v>
      </c>
      <c r="E918" s="1164" t="s">
        <v>3287</v>
      </c>
      <c r="F918" s="1165">
        <v>43919</v>
      </c>
      <c r="G918" s="1165">
        <v>44008</v>
      </c>
    </row>
    <row r="919" spans="1:7" ht="51">
      <c r="A919" s="1162">
        <v>2332</v>
      </c>
      <c r="B919" s="1162">
        <v>12071</v>
      </c>
      <c r="C919" s="1163" t="s">
        <v>4287</v>
      </c>
      <c r="D919" s="1163" t="s">
        <v>4288</v>
      </c>
      <c r="E919" s="1164" t="s">
        <v>3215</v>
      </c>
      <c r="F919" s="1165">
        <v>44069</v>
      </c>
      <c r="G919" s="1165">
        <v>44148</v>
      </c>
    </row>
    <row r="920" spans="1:7" ht="25.5">
      <c r="A920" s="1162">
        <v>2333</v>
      </c>
      <c r="B920" s="1162">
        <v>12072</v>
      </c>
      <c r="C920" s="1163" t="s">
        <v>4289</v>
      </c>
      <c r="D920" s="1163" t="s">
        <v>4290</v>
      </c>
      <c r="E920" s="1164" t="s">
        <v>3215</v>
      </c>
      <c r="F920" s="1165">
        <v>44069</v>
      </c>
      <c r="G920" s="1165">
        <v>44148</v>
      </c>
    </row>
    <row r="921" spans="1:7" ht="51">
      <c r="A921" s="1162">
        <v>2334</v>
      </c>
      <c r="B921" s="1162">
        <v>12073</v>
      </c>
      <c r="C921" s="1163" t="s">
        <v>4291</v>
      </c>
      <c r="D921" s="1163" t="s">
        <v>4292</v>
      </c>
      <c r="E921" s="1164" t="s">
        <v>3034</v>
      </c>
      <c r="F921" s="1165">
        <v>44149</v>
      </c>
      <c r="G921" s="1165">
        <v>44208</v>
      </c>
    </row>
    <row r="922" spans="1:7" ht="38.25">
      <c r="A922" s="1162">
        <v>2335</v>
      </c>
      <c r="B922" s="1162">
        <v>12074</v>
      </c>
      <c r="C922" s="1163" t="s">
        <v>4293</v>
      </c>
      <c r="D922" s="1163" t="s">
        <v>4294</v>
      </c>
      <c r="E922" s="1164" t="s">
        <v>3034</v>
      </c>
      <c r="F922" s="1165">
        <v>44209</v>
      </c>
      <c r="G922" s="1165">
        <v>44268</v>
      </c>
    </row>
    <row r="923" spans="1:7" ht="25.5">
      <c r="A923" s="1162">
        <v>2336</v>
      </c>
      <c r="B923" s="1162">
        <v>12075</v>
      </c>
      <c r="C923" s="1163" t="s">
        <v>4295</v>
      </c>
      <c r="D923" s="1163" t="s">
        <v>4296</v>
      </c>
      <c r="E923" s="1164" t="s">
        <v>3034</v>
      </c>
      <c r="F923" s="1165">
        <v>44149</v>
      </c>
      <c r="G923" s="1165">
        <v>44208</v>
      </c>
    </row>
    <row r="924" spans="1:7" ht="38.25">
      <c r="A924" s="1162">
        <v>2337</v>
      </c>
      <c r="B924" s="1162">
        <v>12076</v>
      </c>
      <c r="C924" s="1163" t="s">
        <v>4297</v>
      </c>
      <c r="D924" s="1163" t="s">
        <v>4298</v>
      </c>
      <c r="E924" s="1164" t="s">
        <v>3215</v>
      </c>
      <c r="F924" s="1165">
        <v>44469</v>
      </c>
      <c r="G924" s="1165">
        <v>44548</v>
      </c>
    </row>
    <row r="925" spans="1:7" ht="25.5">
      <c r="A925" s="1162">
        <v>2338</v>
      </c>
      <c r="B925" s="1162">
        <v>12077</v>
      </c>
      <c r="C925" s="1163" t="s">
        <v>4299</v>
      </c>
      <c r="D925" s="1163" t="s">
        <v>4300</v>
      </c>
      <c r="E925" s="1164" t="s">
        <v>3215</v>
      </c>
      <c r="F925" s="1165">
        <v>44459</v>
      </c>
      <c r="G925" s="1165">
        <v>44538</v>
      </c>
    </row>
    <row r="926" spans="1:7" ht="25.5">
      <c r="A926" s="1162">
        <v>2339</v>
      </c>
      <c r="B926" s="1162">
        <v>12078</v>
      </c>
      <c r="C926" s="1163" t="s">
        <v>4301</v>
      </c>
      <c r="D926" s="1163" t="s">
        <v>4302</v>
      </c>
      <c r="E926" s="1164" t="s">
        <v>3215</v>
      </c>
      <c r="F926" s="1165">
        <v>44559</v>
      </c>
      <c r="G926" s="1165">
        <v>44638</v>
      </c>
    </row>
    <row r="927" spans="1:7" ht="38.25">
      <c r="A927" s="1162">
        <v>2340</v>
      </c>
      <c r="B927" s="1162">
        <v>12079</v>
      </c>
      <c r="C927" s="1163" t="s">
        <v>4303</v>
      </c>
      <c r="D927" s="1163" t="s">
        <v>4304</v>
      </c>
      <c r="E927" s="1164" t="s">
        <v>3215</v>
      </c>
      <c r="F927" s="1165">
        <v>44549</v>
      </c>
      <c r="G927" s="1165">
        <v>44628</v>
      </c>
    </row>
    <row r="928" spans="1:7" ht="25.5">
      <c r="A928" s="1162">
        <v>2341</v>
      </c>
      <c r="B928" s="1162">
        <v>12080</v>
      </c>
      <c r="C928" s="1163" t="s">
        <v>4305</v>
      </c>
      <c r="D928" s="1163" t="s">
        <v>4306</v>
      </c>
      <c r="E928" s="1164" t="s">
        <v>3215</v>
      </c>
      <c r="F928" s="1165">
        <v>44069</v>
      </c>
      <c r="G928" s="1165">
        <v>44148</v>
      </c>
    </row>
    <row r="929" spans="1:7">
      <c r="A929" s="1158">
        <v>2342</v>
      </c>
      <c r="B929" s="1158">
        <v>12081</v>
      </c>
      <c r="C929" s="1159" t="s">
        <v>4112</v>
      </c>
      <c r="D929" s="1159" t="s">
        <v>3339</v>
      </c>
      <c r="E929" s="1160" t="s">
        <v>2894</v>
      </c>
      <c r="F929" s="1161">
        <v>45179</v>
      </c>
      <c r="G929" s="1161">
        <v>45298</v>
      </c>
    </row>
    <row r="930" spans="1:7" ht="38.25">
      <c r="A930" s="1162">
        <v>2343</v>
      </c>
      <c r="B930" s="1162">
        <v>12082</v>
      </c>
      <c r="C930" s="1163" t="s">
        <v>4307</v>
      </c>
      <c r="D930" s="1163" t="s">
        <v>4308</v>
      </c>
      <c r="E930" s="1164" t="s">
        <v>2894</v>
      </c>
      <c r="F930" s="1165">
        <v>45179</v>
      </c>
      <c r="G930" s="1165">
        <v>45298</v>
      </c>
    </row>
    <row r="931" spans="1:7" ht="25.5">
      <c r="A931" s="1162">
        <v>2344</v>
      </c>
      <c r="B931" s="1162">
        <v>12083</v>
      </c>
      <c r="C931" s="1163" t="s">
        <v>4309</v>
      </c>
      <c r="D931" s="1163" t="s">
        <v>4310</v>
      </c>
      <c r="E931" s="1164" t="s">
        <v>2894</v>
      </c>
      <c r="F931" s="1165">
        <v>45179</v>
      </c>
      <c r="G931" s="1165">
        <v>45298</v>
      </c>
    </row>
    <row r="932" spans="1:7" ht="25.5">
      <c r="A932" s="1162">
        <v>2345</v>
      </c>
      <c r="B932" s="1162">
        <v>12084</v>
      </c>
      <c r="C932" s="1163" t="s">
        <v>4311</v>
      </c>
      <c r="D932" s="1163" t="s">
        <v>4312</v>
      </c>
      <c r="E932" s="1164" t="s">
        <v>2894</v>
      </c>
      <c r="F932" s="1165">
        <v>45179</v>
      </c>
      <c r="G932" s="1165">
        <v>45298</v>
      </c>
    </row>
    <row r="933" spans="1:7" ht="38.25">
      <c r="A933" s="1162">
        <v>2346</v>
      </c>
      <c r="B933" s="1162">
        <v>12085</v>
      </c>
      <c r="C933" s="1163" t="s">
        <v>4313</v>
      </c>
      <c r="D933" s="1163" t="s">
        <v>4314</v>
      </c>
      <c r="E933" s="1164" t="s">
        <v>2894</v>
      </c>
      <c r="F933" s="1165">
        <v>45179</v>
      </c>
      <c r="G933" s="1165">
        <v>45298</v>
      </c>
    </row>
    <row r="934" spans="1:7" ht="25.5">
      <c r="A934" s="1162">
        <v>2347</v>
      </c>
      <c r="B934" s="1162">
        <v>12086</v>
      </c>
      <c r="C934" s="1163" t="s">
        <v>4315</v>
      </c>
      <c r="D934" s="1163" t="s">
        <v>4316</v>
      </c>
      <c r="E934" s="1164" t="s">
        <v>2894</v>
      </c>
      <c r="F934" s="1165">
        <v>45179</v>
      </c>
      <c r="G934" s="1165">
        <v>45298</v>
      </c>
    </row>
    <row r="935" spans="1:7" ht="38.25">
      <c r="A935" s="1162">
        <v>2348</v>
      </c>
      <c r="B935" s="1162">
        <v>12087</v>
      </c>
      <c r="C935" s="1163" t="s">
        <v>4317</v>
      </c>
      <c r="D935" s="1163" t="s">
        <v>4318</v>
      </c>
      <c r="E935" s="1164" t="s">
        <v>2894</v>
      </c>
      <c r="F935" s="1165">
        <v>45179</v>
      </c>
      <c r="G935" s="1165">
        <v>45298</v>
      </c>
    </row>
    <row r="936" spans="1:7" ht="25.5">
      <c r="A936" s="1158">
        <v>2349</v>
      </c>
      <c r="B936" s="1158">
        <v>12088</v>
      </c>
      <c r="C936" s="1159" t="s">
        <v>4319</v>
      </c>
      <c r="D936" s="1159" t="s">
        <v>4320</v>
      </c>
      <c r="E936" s="1160" t="s">
        <v>3556</v>
      </c>
      <c r="F936" s="1161">
        <v>44999</v>
      </c>
      <c r="G936" s="1161">
        <v>45318</v>
      </c>
    </row>
    <row r="937" spans="1:7">
      <c r="A937" s="1158">
        <v>2350</v>
      </c>
      <c r="B937" s="1158">
        <v>12089</v>
      </c>
      <c r="C937" s="1159" t="s">
        <v>3408</v>
      </c>
      <c r="D937" s="1159" t="s">
        <v>3409</v>
      </c>
      <c r="E937" s="1160" t="s">
        <v>3955</v>
      </c>
      <c r="F937" s="1161">
        <v>45029</v>
      </c>
      <c r="G937" s="1161">
        <v>45228</v>
      </c>
    </row>
    <row r="938" spans="1:7" ht="51">
      <c r="A938" s="1162">
        <v>2351</v>
      </c>
      <c r="B938" s="1162">
        <v>12090</v>
      </c>
      <c r="C938" s="1163" t="s">
        <v>4321</v>
      </c>
      <c r="D938" s="1163" t="s">
        <v>4322</v>
      </c>
      <c r="E938" s="1164" t="s">
        <v>3287</v>
      </c>
      <c r="F938" s="1165">
        <v>45029</v>
      </c>
      <c r="G938" s="1165">
        <v>45118</v>
      </c>
    </row>
    <row r="939" spans="1:7" ht="51">
      <c r="A939" s="1162">
        <v>2352</v>
      </c>
      <c r="B939" s="1162">
        <v>12091</v>
      </c>
      <c r="C939" s="1163" t="s">
        <v>4323</v>
      </c>
      <c r="D939" s="1163" t="s">
        <v>4324</v>
      </c>
      <c r="E939" s="1164" t="s">
        <v>2981</v>
      </c>
      <c r="F939" s="1165">
        <v>45079</v>
      </c>
      <c r="G939" s="1165">
        <v>45128</v>
      </c>
    </row>
    <row r="940" spans="1:7" ht="63.75">
      <c r="A940" s="1162">
        <v>2353</v>
      </c>
      <c r="B940" s="1162">
        <v>12092</v>
      </c>
      <c r="C940" s="1163" t="s">
        <v>4325</v>
      </c>
      <c r="D940" s="1163" t="s">
        <v>4326</v>
      </c>
      <c r="E940" s="1164" t="s">
        <v>3308</v>
      </c>
      <c r="F940" s="1165">
        <v>45049</v>
      </c>
      <c r="G940" s="1165">
        <v>45148</v>
      </c>
    </row>
    <row r="941" spans="1:7" ht="63.75">
      <c r="A941" s="1162">
        <v>2354</v>
      </c>
      <c r="B941" s="1162">
        <v>12093</v>
      </c>
      <c r="C941" s="1163" t="s">
        <v>4327</v>
      </c>
      <c r="D941" s="1163" t="s">
        <v>4328</v>
      </c>
      <c r="E941" s="1164" t="s">
        <v>3287</v>
      </c>
      <c r="F941" s="1165">
        <v>45029</v>
      </c>
      <c r="G941" s="1165">
        <v>45118</v>
      </c>
    </row>
    <row r="942" spans="1:7" ht="51">
      <c r="A942" s="1162">
        <v>2355</v>
      </c>
      <c r="B942" s="1162">
        <v>12094</v>
      </c>
      <c r="C942" s="1163" t="s">
        <v>4329</v>
      </c>
      <c r="D942" s="1163" t="s">
        <v>4330</v>
      </c>
      <c r="E942" s="1164" t="s">
        <v>3034</v>
      </c>
      <c r="F942" s="1165">
        <v>45029</v>
      </c>
      <c r="G942" s="1165">
        <v>45088</v>
      </c>
    </row>
    <row r="943" spans="1:7" ht="51">
      <c r="A943" s="1162">
        <v>2356</v>
      </c>
      <c r="B943" s="1162">
        <v>12095</v>
      </c>
      <c r="C943" s="1163" t="s">
        <v>4331</v>
      </c>
      <c r="D943" s="1163" t="s">
        <v>4332</v>
      </c>
      <c r="E943" s="1164" t="s">
        <v>2981</v>
      </c>
      <c r="F943" s="1165">
        <v>45129</v>
      </c>
      <c r="G943" s="1165">
        <v>45178</v>
      </c>
    </row>
    <row r="944" spans="1:7" ht="51">
      <c r="A944" s="1162">
        <v>2357</v>
      </c>
      <c r="B944" s="1162">
        <v>12096</v>
      </c>
      <c r="C944" s="1163" t="s">
        <v>4333</v>
      </c>
      <c r="D944" s="1163" t="s">
        <v>4334</v>
      </c>
      <c r="E944" s="1164" t="s">
        <v>2981</v>
      </c>
      <c r="F944" s="1165">
        <v>45179</v>
      </c>
      <c r="G944" s="1165">
        <v>45228</v>
      </c>
    </row>
    <row r="945" spans="1:7" ht="51">
      <c r="A945" s="1162">
        <v>2358</v>
      </c>
      <c r="B945" s="1162">
        <v>12097</v>
      </c>
      <c r="C945" s="1163" t="s">
        <v>4335</v>
      </c>
      <c r="D945" s="1163" t="s">
        <v>4336</v>
      </c>
      <c r="E945" s="1164" t="s">
        <v>3287</v>
      </c>
      <c r="F945" s="1165">
        <v>45029</v>
      </c>
      <c r="G945" s="1165">
        <v>45118</v>
      </c>
    </row>
    <row r="946" spans="1:7" ht="51">
      <c r="A946" s="1162">
        <v>2359</v>
      </c>
      <c r="B946" s="1162">
        <v>12098</v>
      </c>
      <c r="C946" s="1163" t="s">
        <v>4337</v>
      </c>
      <c r="D946" s="1163" t="s">
        <v>4338</v>
      </c>
      <c r="E946" s="1164" t="s">
        <v>3287</v>
      </c>
      <c r="F946" s="1165">
        <v>45029</v>
      </c>
      <c r="G946" s="1165">
        <v>45118</v>
      </c>
    </row>
    <row r="947" spans="1:7" ht="51">
      <c r="A947" s="1162">
        <v>2360</v>
      </c>
      <c r="B947" s="1162">
        <v>12099</v>
      </c>
      <c r="C947" s="1163" t="s">
        <v>4339</v>
      </c>
      <c r="D947" s="1163" t="s">
        <v>4340</v>
      </c>
      <c r="E947" s="1164" t="s">
        <v>3287</v>
      </c>
      <c r="F947" s="1165">
        <v>45029</v>
      </c>
      <c r="G947" s="1165">
        <v>45118</v>
      </c>
    </row>
    <row r="948" spans="1:7" ht="51">
      <c r="A948" s="1162">
        <v>2361</v>
      </c>
      <c r="B948" s="1162">
        <v>12100</v>
      </c>
      <c r="C948" s="1163" t="s">
        <v>4341</v>
      </c>
      <c r="D948" s="1163" t="s">
        <v>4342</v>
      </c>
      <c r="E948" s="1164" t="s">
        <v>3287</v>
      </c>
      <c r="F948" s="1165">
        <v>45029</v>
      </c>
      <c r="G948" s="1165">
        <v>45118</v>
      </c>
    </row>
    <row r="949" spans="1:7" ht="51">
      <c r="A949" s="1162">
        <v>2362</v>
      </c>
      <c r="B949" s="1162">
        <v>12101</v>
      </c>
      <c r="C949" s="1163" t="s">
        <v>4343</v>
      </c>
      <c r="D949" s="1163" t="s">
        <v>4344</v>
      </c>
      <c r="E949" s="1164" t="s">
        <v>3287</v>
      </c>
      <c r="F949" s="1165">
        <v>45029</v>
      </c>
      <c r="G949" s="1165">
        <v>45118</v>
      </c>
    </row>
    <row r="950" spans="1:7">
      <c r="A950" s="1158">
        <v>2363</v>
      </c>
      <c r="B950" s="1158">
        <v>12102</v>
      </c>
      <c r="C950" s="1159" t="s">
        <v>3338</v>
      </c>
      <c r="D950" s="1159" t="s">
        <v>3339</v>
      </c>
      <c r="E950" s="1160" t="s">
        <v>3556</v>
      </c>
      <c r="F950" s="1161">
        <v>44999</v>
      </c>
      <c r="G950" s="1161">
        <v>45318</v>
      </c>
    </row>
    <row r="951" spans="1:7" ht="38.25">
      <c r="A951" s="1162">
        <v>2364</v>
      </c>
      <c r="B951" s="1162">
        <v>12103</v>
      </c>
      <c r="C951" s="1163" t="s">
        <v>4345</v>
      </c>
      <c r="D951" s="1163" t="s">
        <v>4346</v>
      </c>
      <c r="E951" s="1164" t="s">
        <v>3287</v>
      </c>
      <c r="F951" s="1165">
        <v>45229</v>
      </c>
      <c r="G951" s="1165">
        <v>45318</v>
      </c>
    </row>
    <row r="952" spans="1:7" ht="38.25">
      <c r="A952" s="1162">
        <v>2365</v>
      </c>
      <c r="B952" s="1162">
        <v>12104</v>
      </c>
      <c r="C952" s="1163" t="s">
        <v>4347</v>
      </c>
      <c r="D952" s="1163" t="s">
        <v>4348</v>
      </c>
      <c r="E952" s="1164" t="s">
        <v>3287</v>
      </c>
      <c r="F952" s="1165">
        <v>44999</v>
      </c>
      <c r="G952" s="1165">
        <v>45088</v>
      </c>
    </row>
    <row r="953" spans="1:7" ht="51">
      <c r="A953" s="1162">
        <v>2366</v>
      </c>
      <c r="B953" s="1162">
        <v>12105</v>
      </c>
      <c r="C953" s="1163" t="s">
        <v>4349</v>
      </c>
      <c r="D953" s="1163" t="s">
        <v>4350</v>
      </c>
      <c r="E953" s="1164" t="s">
        <v>3287</v>
      </c>
      <c r="F953" s="1165">
        <v>45129</v>
      </c>
      <c r="G953" s="1165">
        <v>45218</v>
      </c>
    </row>
    <row r="954" spans="1:7" ht="51">
      <c r="A954" s="1162">
        <v>2367</v>
      </c>
      <c r="B954" s="1162">
        <v>12106</v>
      </c>
      <c r="C954" s="1163" t="s">
        <v>4351</v>
      </c>
      <c r="D954" s="1163" t="s">
        <v>4352</v>
      </c>
      <c r="E954" s="1164" t="s">
        <v>3287</v>
      </c>
      <c r="F954" s="1165">
        <v>45179</v>
      </c>
      <c r="G954" s="1165">
        <v>45268</v>
      </c>
    </row>
    <row r="955" spans="1:7" ht="51">
      <c r="A955" s="1162">
        <v>2368</v>
      </c>
      <c r="B955" s="1162">
        <v>12107</v>
      </c>
      <c r="C955" s="1163" t="s">
        <v>4353</v>
      </c>
      <c r="D955" s="1163" t="s">
        <v>4354</v>
      </c>
      <c r="E955" s="1164" t="s">
        <v>3287</v>
      </c>
      <c r="F955" s="1165">
        <v>45229</v>
      </c>
      <c r="G955" s="1165">
        <v>45318</v>
      </c>
    </row>
    <row r="956" spans="1:7" ht="38.25">
      <c r="A956" s="1162">
        <v>2369</v>
      </c>
      <c r="B956" s="1162">
        <v>12108</v>
      </c>
      <c r="C956" s="1163" t="s">
        <v>4355</v>
      </c>
      <c r="D956" s="1163" t="s">
        <v>4356</v>
      </c>
      <c r="E956" s="1164" t="s">
        <v>3287</v>
      </c>
      <c r="F956" s="1165">
        <v>45229</v>
      </c>
      <c r="G956" s="1165">
        <v>45318</v>
      </c>
    </row>
    <row r="957" spans="1:7" ht="51">
      <c r="A957" s="1162">
        <v>2370</v>
      </c>
      <c r="B957" s="1162">
        <v>12109</v>
      </c>
      <c r="C957" s="1163" t="s">
        <v>4357</v>
      </c>
      <c r="D957" s="1163" t="s">
        <v>4358</v>
      </c>
      <c r="E957" s="1164" t="s">
        <v>3287</v>
      </c>
      <c r="F957" s="1165">
        <v>45229</v>
      </c>
      <c r="G957" s="1165">
        <v>45318</v>
      </c>
    </row>
    <row r="958" spans="1:7" ht="63.75">
      <c r="A958" s="1162">
        <v>2371</v>
      </c>
      <c r="B958" s="1162">
        <v>12110</v>
      </c>
      <c r="C958" s="1163" t="s">
        <v>4359</v>
      </c>
      <c r="D958" s="1163" t="s">
        <v>4360</v>
      </c>
      <c r="E958" s="1164" t="s">
        <v>3287</v>
      </c>
      <c r="F958" s="1165">
        <v>45229</v>
      </c>
      <c r="G958" s="1165">
        <v>45318</v>
      </c>
    </row>
    <row r="959" spans="1:7">
      <c r="A959" s="1158">
        <v>2372</v>
      </c>
      <c r="B959" s="1158">
        <v>12111</v>
      </c>
      <c r="C959" s="1159" t="s">
        <v>4361</v>
      </c>
      <c r="D959" s="1159" t="s">
        <v>4362</v>
      </c>
      <c r="E959" s="1160" t="s">
        <v>4363</v>
      </c>
      <c r="F959" s="1161">
        <v>43899</v>
      </c>
      <c r="G959" s="1161">
        <v>45538</v>
      </c>
    </row>
    <row r="960" spans="1:7" ht="38.25">
      <c r="A960" s="1162">
        <v>2373</v>
      </c>
      <c r="B960" s="1162">
        <v>12112</v>
      </c>
      <c r="C960" s="1163" t="s">
        <v>4364</v>
      </c>
      <c r="D960" s="1163" t="s">
        <v>4365</v>
      </c>
      <c r="E960" s="1164" t="s">
        <v>4366</v>
      </c>
      <c r="F960" s="1165">
        <v>44369</v>
      </c>
      <c r="G960" s="1165">
        <v>45043</v>
      </c>
    </row>
    <row r="961" spans="1:7" ht="38.25">
      <c r="A961" s="1162">
        <v>2374</v>
      </c>
      <c r="B961" s="1162">
        <v>12113</v>
      </c>
      <c r="C961" s="1163" t="s">
        <v>4367</v>
      </c>
      <c r="D961" s="1163" t="s">
        <v>4368</v>
      </c>
      <c r="E961" s="1164" t="s">
        <v>3009</v>
      </c>
      <c r="F961" s="1165">
        <v>45179</v>
      </c>
      <c r="G961" s="1165">
        <v>45328</v>
      </c>
    </row>
    <row r="962" spans="1:7" ht="38.25">
      <c r="A962" s="1162">
        <v>2375</v>
      </c>
      <c r="B962" s="1162">
        <v>12114</v>
      </c>
      <c r="C962" s="1163" t="s">
        <v>4369</v>
      </c>
      <c r="D962" s="1163" t="s">
        <v>4370</v>
      </c>
      <c r="E962" s="1164" t="s">
        <v>3009</v>
      </c>
      <c r="F962" s="1165">
        <v>45179</v>
      </c>
      <c r="G962" s="1165">
        <v>45328</v>
      </c>
    </row>
    <row r="963" spans="1:7" ht="38.25">
      <c r="A963" s="1162">
        <v>2376</v>
      </c>
      <c r="B963" s="1162">
        <v>12115</v>
      </c>
      <c r="C963" s="1163" t="s">
        <v>4371</v>
      </c>
      <c r="D963" s="1163" t="s">
        <v>4372</v>
      </c>
      <c r="E963" s="1164" t="s">
        <v>3009</v>
      </c>
      <c r="F963" s="1165">
        <v>45179</v>
      </c>
      <c r="G963" s="1165">
        <v>45328</v>
      </c>
    </row>
    <row r="964" spans="1:7" ht="25.5">
      <c r="A964" s="1162">
        <v>2377</v>
      </c>
      <c r="B964" s="1162">
        <v>12116</v>
      </c>
      <c r="C964" s="1163" t="s">
        <v>4373</v>
      </c>
      <c r="D964" s="1163" t="s">
        <v>4374</v>
      </c>
      <c r="E964" s="1164" t="s">
        <v>3287</v>
      </c>
      <c r="F964" s="1165">
        <v>45304</v>
      </c>
      <c r="G964" s="1165">
        <v>45393</v>
      </c>
    </row>
    <row r="965" spans="1:7" ht="25.5">
      <c r="A965" s="1162">
        <v>2378</v>
      </c>
      <c r="B965" s="1162">
        <v>12117</v>
      </c>
      <c r="C965" s="1163" t="s">
        <v>4375</v>
      </c>
      <c r="D965" s="1163" t="s">
        <v>4376</v>
      </c>
      <c r="E965" s="1164" t="s">
        <v>3287</v>
      </c>
      <c r="F965" s="1165">
        <v>44909</v>
      </c>
      <c r="G965" s="1165">
        <v>44998</v>
      </c>
    </row>
    <row r="966" spans="1:7" ht="38.25">
      <c r="A966" s="1162">
        <v>2379</v>
      </c>
      <c r="B966" s="1162">
        <v>12118</v>
      </c>
      <c r="C966" s="1163" t="s">
        <v>4377</v>
      </c>
      <c r="D966" s="1163" t="s">
        <v>4378</v>
      </c>
      <c r="E966" s="1164" t="s">
        <v>4379</v>
      </c>
      <c r="F966" s="1165">
        <v>43899</v>
      </c>
      <c r="G966" s="1165">
        <v>45043</v>
      </c>
    </row>
    <row r="967" spans="1:7" ht="38.25">
      <c r="A967" s="1162">
        <v>2380</v>
      </c>
      <c r="B967" s="1162">
        <v>12119</v>
      </c>
      <c r="C967" s="1163" t="s">
        <v>4380</v>
      </c>
      <c r="D967" s="1163" t="s">
        <v>4381</v>
      </c>
      <c r="E967" s="1164" t="s">
        <v>3009</v>
      </c>
      <c r="F967" s="1165">
        <v>45179</v>
      </c>
      <c r="G967" s="1165">
        <v>45328</v>
      </c>
    </row>
    <row r="968" spans="1:7" ht="38.25">
      <c r="A968" s="1162">
        <v>2381</v>
      </c>
      <c r="B968" s="1162">
        <v>12120</v>
      </c>
      <c r="C968" s="1163" t="s">
        <v>4382</v>
      </c>
      <c r="D968" s="1163" t="s">
        <v>4383</v>
      </c>
      <c r="E968" s="1164" t="s">
        <v>3009</v>
      </c>
      <c r="F968" s="1165">
        <v>45179</v>
      </c>
      <c r="G968" s="1165">
        <v>45328</v>
      </c>
    </row>
    <row r="969" spans="1:7" ht="38.25">
      <c r="A969" s="1162">
        <v>2382</v>
      </c>
      <c r="B969" s="1162">
        <v>12121</v>
      </c>
      <c r="C969" s="1163" t="s">
        <v>4384</v>
      </c>
      <c r="D969" s="1163" t="s">
        <v>4385</v>
      </c>
      <c r="E969" s="1164" t="s">
        <v>3009</v>
      </c>
      <c r="F969" s="1165">
        <v>45179</v>
      </c>
      <c r="G969" s="1165">
        <v>45328</v>
      </c>
    </row>
    <row r="970" spans="1:7" ht="38.25">
      <c r="A970" s="1162">
        <v>2383</v>
      </c>
      <c r="B970" s="1162">
        <v>12122</v>
      </c>
      <c r="C970" s="1163" t="s">
        <v>4386</v>
      </c>
      <c r="D970" s="1163" t="s">
        <v>4387</v>
      </c>
      <c r="E970" s="1164" t="s">
        <v>3009</v>
      </c>
      <c r="F970" s="1165">
        <v>45179</v>
      </c>
      <c r="G970" s="1165">
        <v>45328</v>
      </c>
    </row>
    <row r="971" spans="1:7" ht="38.25">
      <c r="A971" s="1162">
        <v>2384</v>
      </c>
      <c r="B971" s="1162">
        <v>12123</v>
      </c>
      <c r="C971" s="1163" t="s">
        <v>4388</v>
      </c>
      <c r="D971" s="1163" t="s">
        <v>4389</v>
      </c>
      <c r="E971" s="1164" t="s">
        <v>3009</v>
      </c>
      <c r="F971" s="1165">
        <v>45179</v>
      </c>
      <c r="G971" s="1165">
        <v>45328</v>
      </c>
    </row>
    <row r="972" spans="1:7" ht="38.25">
      <c r="A972" s="1162">
        <v>2385</v>
      </c>
      <c r="B972" s="1162">
        <v>12124</v>
      </c>
      <c r="C972" s="1163" t="s">
        <v>4390</v>
      </c>
      <c r="D972" s="1163" t="s">
        <v>4391</v>
      </c>
      <c r="E972" s="1164" t="s">
        <v>3009</v>
      </c>
      <c r="F972" s="1165">
        <v>45179</v>
      </c>
      <c r="G972" s="1165">
        <v>45328</v>
      </c>
    </row>
    <row r="973" spans="1:7" ht="38.25">
      <c r="A973" s="1162">
        <v>2386</v>
      </c>
      <c r="B973" s="1162">
        <v>12125</v>
      </c>
      <c r="C973" s="1163" t="s">
        <v>4392</v>
      </c>
      <c r="D973" s="1163" t="s">
        <v>4393</v>
      </c>
      <c r="E973" s="1164" t="s">
        <v>3009</v>
      </c>
      <c r="F973" s="1165">
        <v>45179</v>
      </c>
      <c r="G973" s="1165">
        <v>45328</v>
      </c>
    </row>
    <row r="974" spans="1:7" ht="25.5">
      <c r="A974" s="1162">
        <v>2387</v>
      </c>
      <c r="B974" s="1162">
        <v>12126</v>
      </c>
      <c r="C974" s="1163" t="s">
        <v>4394</v>
      </c>
      <c r="D974" s="1163" t="s">
        <v>4395</v>
      </c>
      <c r="E974" s="1164" t="s">
        <v>3009</v>
      </c>
      <c r="F974" s="1165">
        <v>45179</v>
      </c>
      <c r="G974" s="1165">
        <v>45328</v>
      </c>
    </row>
    <row r="975" spans="1:7" ht="25.5">
      <c r="A975" s="1162">
        <v>2388</v>
      </c>
      <c r="B975" s="1162">
        <v>12127</v>
      </c>
      <c r="C975" s="1163" t="s">
        <v>4396</v>
      </c>
      <c r="D975" s="1163" t="s">
        <v>4397</v>
      </c>
      <c r="E975" s="1164" t="s">
        <v>3282</v>
      </c>
      <c r="F975" s="1165">
        <v>43899</v>
      </c>
      <c r="G975" s="1165">
        <v>44423</v>
      </c>
    </row>
    <row r="976" spans="1:7" ht="25.5">
      <c r="A976" s="1162">
        <v>2389</v>
      </c>
      <c r="B976" s="1162">
        <v>12128</v>
      </c>
      <c r="C976" s="1163" t="s">
        <v>4398</v>
      </c>
      <c r="D976" s="1163" t="s">
        <v>4399</v>
      </c>
      <c r="E976" s="1164" t="s">
        <v>3009</v>
      </c>
      <c r="F976" s="1165">
        <v>44314</v>
      </c>
      <c r="G976" s="1165">
        <v>44463</v>
      </c>
    </row>
    <row r="977" spans="1:7" ht="38.25">
      <c r="A977" s="1162">
        <v>2390</v>
      </c>
      <c r="B977" s="1162">
        <v>12129</v>
      </c>
      <c r="C977" s="1163" t="s">
        <v>4400</v>
      </c>
      <c r="D977" s="1163" t="s">
        <v>4401</v>
      </c>
      <c r="E977" s="1164" t="s">
        <v>4402</v>
      </c>
      <c r="F977" s="1165">
        <v>44149</v>
      </c>
      <c r="G977" s="1165">
        <v>44443</v>
      </c>
    </row>
    <row r="978" spans="1:7" ht="38.25">
      <c r="A978" s="1162">
        <v>2391</v>
      </c>
      <c r="B978" s="1162">
        <v>12130</v>
      </c>
      <c r="C978" s="1163" t="s">
        <v>4403</v>
      </c>
      <c r="D978" s="1163" t="s">
        <v>4404</v>
      </c>
      <c r="E978" s="1164" t="s">
        <v>4405</v>
      </c>
      <c r="F978" s="1165">
        <v>44969</v>
      </c>
      <c r="G978" s="1165">
        <v>45538</v>
      </c>
    </row>
    <row r="979" spans="1:7" ht="38.25">
      <c r="A979" s="1162">
        <v>2392</v>
      </c>
      <c r="B979" s="1162">
        <v>12131</v>
      </c>
      <c r="C979" s="1163" t="s">
        <v>4406</v>
      </c>
      <c r="D979" s="1163" t="s">
        <v>4407</v>
      </c>
      <c r="E979" s="1164" t="s">
        <v>4408</v>
      </c>
      <c r="F979" s="1165">
        <v>44739</v>
      </c>
      <c r="G979" s="1165">
        <v>45028</v>
      </c>
    </row>
    <row r="980" spans="1:7" ht="38.25">
      <c r="A980" s="1162">
        <v>2393</v>
      </c>
      <c r="B980" s="1162">
        <v>12132</v>
      </c>
      <c r="C980" s="1163" t="s">
        <v>4409</v>
      </c>
      <c r="D980" s="1163" t="s">
        <v>4410</v>
      </c>
      <c r="E980" s="1164" t="s">
        <v>4405</v>
      </c>
      <c r="F980" s="1165">
        <v>44374</v>
      </c>
      <c r="G980" s="1165">
        <v>44943</v>
      </c>
    </row>
    <row r="981" spans="1:7" ht="38.25">
      <c r="A981" s="1162">
        <v>2394</v>
      </c>
      <c r="B981" s="1162">
        <v>12133</v>
      </c>
      <c r="C981" s="1163" t="s">
        <v>4411</v>
      </c>
      <c r="D981" s="1163" t="s">
        <v>4412</v>
      </c>
      <c r="E981" s="1164" t="s">
        <v>3009</v>
      </c>
      <c r="F981" s="1165">
        <v>44969</v>
      </c>
      <c r="G981" s="1165">
        <v>45118</v>
      </c>
    </row>
    <row r="982" spans="1:7" ht="38.25">
      <c r="A982" s="1162">
        <v>2395</v>
      </c>
      <c r="B982" s="1162">
        <v>12134</v>
      </c>
      <c r="C982" s="1163" t="s">
        <v>4413</v>
      </c>
      <c r="D982" s="1163" t="s">
        <v>4414</v>
      </c>
      <c r="E982" s="1164" t="s">
        <v>3287</v>
      </c>
      <c r="F982" s="1165">
        <v>44750</v>
      </c>
      <c r="G982" s="1165">
        <v>44839</v>
      </c>
    </row>
    <row r="983" spans="1:7" ht="51">
      <c r="A983" s="1162">
        <v>2396</v>
      </c>
      <c r="B983" s="1162">
        <v>12135</v>
      </c>
      <c r="C983" s="1163" t="s">
        <v>4415</v>
      </c>
      <c r="D983" s="1163" t="s">
        <v>4416</v>
      </c>
      <c r="E983" s="1164" t="s">
        <v>3287</v>
      </c>
      <c r="F983" s="1165">
        <v>44750</v>
      </c>
      <c r="G983" s="1165">
        <v>44839</v>
      </c>
    </row>
    <row r="984" spans="1:7" ht="38.25">
      <c r="A984" s="1162">
        <v>2397</v>
      </c>
      <c r="B984" s="1162">
        <v>12136</v>
      </c>
      <c r="C984" s="1163" t="s">
        <v>4417</v>
      </c>
      <c r="D984" s="1163" t="s">
        <v>4418</v>
      </c>
      <c r="E984" s="1164" t="s">
        <v>3009</v>
      </c>
      <c r="F984" s="1165">
        <v>45149</v>
      </c>
      <c r="G984" s="1165">
        <v>45298</v>
      </c>
    </row>
    <row r="985" spans="1:7" ht="38.25">
      <c r="A985" s="1162">
        <v>2398</v>
      </c>
      <c r="B985" s="1162">
        <v>12137</v>
      </c>
      <c r="C985" s="1163" t="s">
        <v>4419</v>
      </c>
      <c r="D985" s="1163" t="s">
        <v>4420</v>
      </c>
      <c r="E985" s="1164" t="s">
        <v>3009</v>
      </c>
      <c r="F985" s="1165">
        <v>45229</v>
      </c>
      <c r="G985" s="1165">
        <v>45378</v>
      </c>
    </row>
    <row r="986" spans="1:7" ht="25.5">
      <c r="A986" s="1162">
        <v>2399</v>
      </c>
      <c r="B986" s="1162">
        <v>12138</v>
      </c>
      <c r="C986" s="1163" t="s">
        <v>4421</v>
      </c>
      <c r="D986" s="1163" t="s">
        <v>4422</v>
      </c>
      <c r="E986" s="1164" t="s">
        <v>3009</v>
      </c>
      <c r="F986" s="1165">
        <v>45229</v>
      </c>
      <c r="G986" s="1165">
        <v>45378</v>
      </c>
    </row>
    <row r="987" spans="1:7" ht="38.25">
      <c r="A987" s="1162">
        <v>2400</v>
      </c>
      <c r="B987" s="1162">
        <v>12139</v>
      </c>
      <c r="C987" s="1163" t="s">
        <v>4423</v>
      </c>
      <c r="D987" s="1163" t="s">
        <v>4424</v>
      </c>
      <c r="E987" s="1164" t="s">
        <v>3009</v>
      </c>
      <c r="F987" s="1165">
        <v>45304</v>
      </c>
      <c r="G987" s="1165">
        <v>45453</v>
      </c>
    </row>
    <row r="988" spans="1:7" ht="38.25">
      <c r="A988" s="1162">
        <v>2401</v>
      </c>
      <c r="B988" s="1162">
        <v>12140</v>
      </c>
      <c r="C988" s="1163" t="s">
        <v>4425</v>
      </c>
      <c r="D988" s="1163" t="s">
        <v>4426</v>
      </c>
      <c r="E988" s="1164" t="s">
        <v>4427</v>
      </c>
      <c r="F988" s="1165">
        <v>44614</v>
      </c>
      <c r="G988" s="1165">
        <v>45253</v>
      </c>
    </row>
    <row r="989" spans="1:7" ht="38.25">
      <c r="A989" s="1162">
        <v>2402</v>
      </c>
      <c r="B989" s="1162">
        <v>12141</v>
      </c>
      <c r="C989" s="1163" t="s">
        <v>4428</v>
      </c>
      <c r="D989" s="1163" t="s">
        <v>4429</v>
      </c>
      <c r="E989" s="1164" t="s">
        <v>3057</v>
      </c>
      <c r="F989" s="1165">
        <v>44794</v>
      </c>
      <c r="G989" s="1165">
        <v>45303</v>
      </c>
    </row>
    <row r="990" spans="1:7" ht="38.25">
      <c r="A990" s="1162">
        <v>2403</v>
      </c>
      <c r="B990" s="1162">
        <v>12142</v>
      </c>
      <c r="C990" s="1163" t="s">
        <v>4430</v>
      </c>
      <c r="D990" s="1163" t="s">
        <v>4431</v>
      </c>
      <c r="E990" s="1164" t="s">
        <v>3009</v>
      </c>
      <c r="F990" s="1165">
        <v>45304</v>
      </c>
      <c r="G990" s="1165">
        <v>45453</v>
      </c>
    </row>
    <row r="991" spans="1:7">
      <c r="A991" s="1158">
        <v>2404</v>
      </c>
      <c r="B991" s="1158">
        <v>12143</v>
      </c>
      <c r="C991" s="1159" t="s">
        <v>4432</v>
      </c>
      <c r="D991" s="1159" t="s">
        <v>4433</v>
      </c>
      <c r="E991" s="1160" t="s">
        <v>4434</v>
      </c>
      <c r="F991" s="1161">
        <v>44114</v>
      </c>
      <c r="G991" s="1161">
        <v>45328</v>
      </c>
    </row>
    <row r="992" spans="1:7" ht="38.25">
      <c r="A992" s="1162">
        <v>2405</v>
      </c>
      <c r="B992" s="1162">
        <v>12144</v>
      </c>
      <c r="C992" s="1163" t="s">
        <v>4435</v>
      </c>
      <c r="D992" s="1163" t="s">
        <v>4436</v>
      </c>
      <c r="E992" s="1164" t="s">
        <v>3009</v>
      </c>
      <c r="F992" s="1165">
        <v>44909</v>
      </c>
      <c r="G992" s="1165">
        <v>45058</v>
      </c>
    </row>
    <row r="993" spans="1:7" ht="38.25">
      <c r="A993" s="1162">
        <v>2406</v>
      </c>
      <c r="B993" s="1162">
        <v>12145</v>
      </c>
      <c r="C993" s="1163" t="s">
        <v>4437</v>
      </c>
      <c r="D993" s="1163" t="s">
        <v>4438</v>
      </c>
      <c r="E993" s="1164" t="s">
        <v>3009</v>
      </c>
      <c r="F993" s="1165">
        <v>44969</v>
      </c>
      <c r="G993" s="1165">
        <v>45118</v>
      </c>
    </row>
    <row r="994" spans="1:7" ht="38.25">
      <c r="A994" s="1162">
        <v>2407</v>
      </c>
      <c r="B994" s="1162">
        <v>12146</v>
      </c>
      <c r="C994" s="1163" t="s">
        <v>4439</v>
      </c>
      <c r="D994" s="1163" t="s">
        <v>4440</v>
      </c>
      <c r="E994" s="1164" t="s">
        <v>3009</v>
      </c>
      <c r="F994" s="1165">
        <v>45149</v>
      </c>
      <c r="G994" s="1165">
        <v>45298</v>
      </c>
    </row>
    <row r="995" spans="1:7" ht="25.5">
      <c r="A995" s="1162">
        <v>2408</v>
      </c>
      <c r="B995" s="1162">
        <v>12147</v>
      </c>
      <c r="C995" s="1163" t="s">
        <v>4441</v>
      </c>
      <c r="D995" s="1163" t="s">
        <v>4442</v>
      </c>
      <c r="E995" s="1164" t="s">
        <v>3009</v>
      </c>
      <c r="F995" s="1165">
        <v>45179</v>
      </c>
      <c r="G995" s="1165">
        <v>45328</v>
      </c>
    </row>
    <row r="996" spans="1:7" ht="25.5">
      <c r="A996" s="1162">
        <v>2409</v>
      </c>
      <c r="B996" s="1162">
        <v>12148</v>
      </c>
      <c r="C996" s="1163" t="s">
        <v>4443</v>
      </c>
      <c r="D996" s="1163" t="s">
        <v>4444</v>
      </c>
      <c r="E996" s="1164" t="s">
        <v>3722</v>
      </c>
      <c r="F996" s="1165">
        <v>44524</v>
      </c>
      <c r="G996" s="1165">
        <v>45303</v>
      </c>
    </row>
    <row r="997" spans="1:7" ht="25.5">
      <c r="A997" s="1162">
        <v>2410</v>
      </c>
      <c r="B997" s="1162">
        <v>12149</v>
      </c>
      <c r="C997" s="1163" t="s">
        <v>4445</v>
      </c>
      <c r="D997" s="1163" t="s">
        <v>4446</v>
      </c>
      <c r="E997" s="1164" t="s">
        <v>3009</v>
      </c>
      <c r="F997" s="1165">
        <v>44559</v>
      </c>
      <c r="G997" s="1165">
        <v>44708</v>
      </c>
    </row>
    <row r="998" spans="1:7" ht="38.25">
      <c r="A998" s="1162">
        <v>2411</v>
      </c>
      <c r="B998" s="1162">
        <v>12150</v>
      </c>
      <c r="C998" s="1163" t="s">
        <v>4447</v>
      </c>
      <c r="D998" s="1163" t="s">
        <v>4448</v>
      </c>
      <c r="E998" s="1164" t="s">
        <v>3009</v>
      </c>
      <c r="F998" s="1165">
        <v>44114</v>
      </c>
      <c r="G998" s="1165">
        <v>44263</v>
      </c>
    </row>
    <row r="999" spans="1:7">
      <c r="A999" s="1158">
        <v>2412</v>
      </c>
      <c r="B999" s="1158">
        <v>12151</v>
      </c>
      <c r="C999" s="1159" t="s">
        <v>4449</v>
      </c>
      <c r="D999" s="1159" t="s">
        <v>4450</v>
      </c>
      <c r="E999" s="1160" t="s">
        <v>4451</v>
      </c>
      <c r="F999" s="1161">
        <v>43736</v>
      </c>
      <c r="G999" s="1161">
        <v>45543</v>
      </c>
    </row>
    <row r="1000" spans="1:7">
      <c r="A1000" s="1158">
        <v>2413</v>
      </c>
      <c r="B1000" s="1158">
        <v>12152</v>
      </c>
      <c r="C1000" s="1159" t="s">
        <v>4452</v>
      </c>
      <c r="D1000" s="1159" t="s">
        <v>4453</v>
      </c>
      <c r="E1000" s="1160" t="s">
        <v>4454</v>
      </c>
      <c r="F1000" s="1161">
        <v>43736</v>
      </c>
      <c r="G1000" s="1161">
        <v>45527</v>
      </c>
    </row>
    <row r="1001" spans="1:7" ht="38.25">
      <c r="A1001" s="1162">
        <v>2414</v>
      </c>
      <c r="B1001" s="1162">
        <v>12153</v>
      </c>
      <c r="C1001" s="1163" t="s">
        <v>4455</v>
      </c>
      <c r="D1001" s="1163" t="s">
        <v>4456</v>
      </c>
      <c r="E1001" s="1164" t="s">
        <v>3461</v>
      </c>
      <c r="F1001" s="1165">
        <v>44999</v>
      </c>
      <c r="G1001" s="1165">
        <v>45298</v>
      </c>
    </row>
    <row r="1002" spans="1:7" ht="25.5">
      <c r="A1002" s="1158">
        <v>2415</v>
      </c>
      <c r="B1002" s="1158">
        <v>12154</v>
      </c>
      <c r="C1002" s="1159" t="s">
        <v>4457</v>
      </c>
      <c r="D1002" s="1159" t="s">
        <v>4458</v>
      </c>
      <c r="E1002" s="1160" t="s">
        <v>3064</v>
      </c>
      <c r="F1002" s="1161">
        <v>44729</v>
      </c>
      <c r="G1002" s="1161">
        <v>44908</v>
      </c>
    </row>
    <row r="1003" spans="1:7" ht="38.25">
      <c r="A1003" s="1162">
        <v>2416</v>
      </c>
      <c r="B1003" s="1162">
        <v>12155</v>
      </c>
      <c r="C1003" s="1163" t="s">
        <v>4459</v>
      </c>
      <c r="D1003" s="1163" t="s">
        <v>4460</v>
      </c>
      <c r="E1003" s="1164" t="s">
        <v>3064</v>
      </c>
      <c r="F1003" s="1165">
        <v>44729</v>
      </c>
      <c r="G1003" s="1165">
        <v>44908</v>
      </c>
    </row>
    <row r="1004" spans="1:7" ht="25.5">
      <c r="A1004" s="1158">
        <v>2417</v>
      </c>
      <c r="B1004" s="1158">
        <v>12156</v>
      </c>
      <c r="C1004" s="1159" t="s">
        <v>4461</v>
      </c>
      <c r="D1004" s="1159" t="s">
        <v>4462</v>
      </c>
      <c r="E1004" s="1160" t="s">
        <v>4463</v>
      </c>
      <c r="F1004" s="1161">
        <v>44729</v>
      </c>
      <c r="G1004" s="1161">
        <v>45223</v>
      </c>
    </row>
    <row r="1005" spans="1:7" ht="38.25">
      <c r="A1005" s="1162">
        <v>2418</v>
      </c>
      <c r="B1005" s="1162">
        <v>12157</v>
      </c>
      <c r="C1005" s="1163" t="s">
        <v>4464</v>
      </c>
      <c r="D1005" s="1163" t="s">
        <v>4465</v>
      </c>
      <c r="E1005" s="1164" t="s">
        <v>3287</v>
      </c>
      <c r="F1005" s="1165">
        <v>45134</v>
      </c>
      <c r="G1005" s="1165">
        <v>45223</v>
      </c>
    </row>
    <row r="1006" spans="1:7" ht="38.25">
      <c r="A1006" s="1162">
        <v>2419</v>
      </c>
      <c r="B1006" s="1162">
        <v>12158</v>
      </c>
      <c r="C1006" s="1163" t="s">
        <v>4466</v>
      </c>
      <c r="D1006" s="1163" t="s">
        <v>4467</v>
      </c>
      <c r="E1006" s="1164" t="s">
        <v>2894</v>
      </c>
      <c r="F1006" s="1165">
        <v>44729</v>
      </c>
      <c r="G1006" s="1165">
        <v>44848</v>
      </c>
    </row>
    <row r="1007" spans="1:7" ht="25.5">
      <c r="A1007" s="1158">
        <v>2420</v>
      </c>
      <c r="B1007" s="1158">
        <v>12159</v>
      </c>
      <c r="C1007" s="1159" t="s">
        <v>4468</v>
      </c>
      <c r="D1007" s="1159" t="s">
        <v>4469</v>
      </c>
      <c r="E1007" s="1160" t="s">
        <v>4470</v>
      </c>
      <c r="F1007" s="1161">
        <v>44909</v>
      </c>
      <c r="G1007" s="1161">
        <v>45223</v>
      </c>
    </row>
    <row r="1008" spans="1:7" ht="25.5">
      <c r="A1008" s="1162">
        <v>2421</v>
      </c>
      <c r="B1008" s="1162">
        <v>12160</v>
      </c>
      <c r="C1008" s="1163" t="s">
        <v>4471</v>
      </c>
      <c r="D1008" s="1163" t="s">
        <v>4472</v>
      </c>
      <c r="E1008" s="1164" t="s">
        <v>3287</v>
      </c>
      <c r="F1008" s="1165">
        <v>45134</v>
      </c>
      <c r="G1008" s="1165">
        <v>45223</v>
      </c>
    </row>
    <row r="1009" spans="1:7" ht="38.25">
      <c r="A1009" s="1162">
        <v>2422</v>
      </c>
      <c r="B1009" s="1162">
        <v>12161</v>
      </c>
      <c r="C1009" s="1163" t="s">
        <v>4473</v>
      </c>
      <c r="D1009" s="1163" t="s">
        <v>4474</v>
      </c>
      <c r="E1009" s="1164" t="s">
        <v>3287</v>
      </c>
      <c r="F1009" s="1165">
        <v>44909</v>
      </c>
      <c r="G1009" s="1165">
        <v>44998</v>
      </c>
    </row>
    <row r="1010" spans="1:7" ht="25.5">
      <c r="A1010" s="1158">
        <v>2423</v>
      </c>
      <c r="B1010" s="1158">
        <v>12162</v>
      </c>
      <c r="C1010" s="1159" t="s">
        <v>4475</v>
      </c>
      <c r="D1010" s="1159" t="s">
        <v>4476</v>
      </c>
      <c r="E1010" s="1160" t="s">
        <v>4463</v>
      </c>
      <c r="F1010" s="1161">
        <v>44729</v>
      </c>
      <c r="G1010" s="1161">
        <v>45223</v>
      </c>
    </row>
    <row r="1011" spans="1:7" ht="38.25">
      <c r="A1011" s="1162">
        <v>2424</v>
      </c>
      <c r="B1011" s="1162">
        <v>12163</v>
      </c>
      <c r="C1011" s="1163" t="s">
        <v>4477</v>
      </c>
      <c r="D1011" s="1163" t="s">
        <v>4478</v>
      </c>
      <c r="E1011" s="1164" t="s">
        <v>3287</v>
      </c>
      <c r="F1011" s="1165">
        <v>45134</v>
      </c>
      <c r="G1011" s="1165">
        <v>45223</v>
      </c>
    </row>
    <row r="1012" spans="1:7" ht="38.25">
      <c r="A1012" s="1162">
        <v>2425</v>
      </c>
      <c r="B1012" s="1162">
        <v>12164</v>
      </c>
      <c r="C1012" s="1163" t="s">
        <v>4479</v>
      </c>
      <c r="D1012" s="1163" t="s">
        <v>4480</v>
      </c>
      <c r="E1012" s="1164" t="s">
        <v>2894</v>
      </c>
      <c r="F1012" s="1165">
        <v>44729</v>
      </c>
      <c r="G1012" s="1165">
        <v>44848</v>
      </c>
    </row>
    <row r="1013" spans="1:7" ht="25.5">
      <c r="A1013" s="1158">
        <v>2426</v>
      </c>
      <c r="B1013" s="1158">
        <v>12165</v>
      </c>
      <c r="C1013" s="1159" t="s">
        <v>4481</v>
      </c>
      <c r="D1013" s="1159" t="s">
        <v>4482</v>
      </c>
      <c r="E1013" s="1160" t="s">
        <v>2894</v>
      </c>
      <c r="F1013" s="1161">
        <v>44474</v>
      </c>
      <c r="G1013" s="1161">
        <v>44593</v>
      </c>
    </row>
    <row r="1014" spans="1:7" ht="25.5">
      <c r="A1014" s="1162">
        <v>2427</v>
      </c>
      <c r="B1014" s="1162">
        <v>12166</v>
      </c>
      <c r="C1014" s="1163" t="s">
        <v>4483</v>
      </c>
      <c r="D1014" s="1163" t="s">
        <v>4484</v>
      </c>
      <c r="E1014" s="1164" t="s">
        <v>2894</v>
      </c>
      <c r="F1014" s="1165">
        <v>44474</v>
      </c>
      <c r="G1014" s="1165">
        <v>44593</v>
      </c>
    </row>
    <row r="1015" spans="1:7" ht="25.5">
      <c r="A1015" s="1162">
        <v>2428</v>
      </c>
      <c r="B1015" s="1162">
        <v>12167</v>
      </c>
      <c r="C1015" s="1163" t="s">
        <v>4485</v>
      </c>
      <c r="D1015" s="1163" t="s">
        <v>4486</v>
      </c>
      <c r="E1015" s="1164" t="s">
        <v>2894</v>
      </c>
      <c r="F1015" s="1165">
        <v>44474</v>
      </c>
      <c r="G1015" s="1165">
        <v>44593</v>
      </c>
    </row>
    <row r="1016" spans="1:7" ht="38.25">
      <c r="A1016" s="1158">
        <v>2429</v>
      </c>
      <c r="B1016" s="1158">
        <v>12168</v>
      </c>
      <c r="C1016" s="1159" t="s">
        <v>4487</v>
      </c>
      <c r="D1016" s="1159" t="s">
        <v>4488</v>
      </c>
      <c r="E1016" s="1160" t="s">
        <v>2903</v>
      </c>
      <c r="F1016" s="1161">
        <v>44849</v>
      </c>
      <c r="G1016" s="1161">
        <v>44978</v>
      </c>
    </row>
    <row r="1017" spans="1:7" ht="51">
      <c r="A1017" s="1162">
        <v>2430</v>
      </c>
      <c r="B1017" s="1162">
        <v>12169</v>
      </c>
      <c r="C1017" s="1163" t="s">
        <v>4489</v>
      </c>
      <c r="D1017" s="1163" t="s">
        <v>4490</v>
      </c>
      <c r="E1017" s="1164" t="s">
        <v>3287</v>
      </c>
      <c r="F1017" s="1165">
        <v>44849</v>
      </c>
      <c r="G1017" s="1165">
        <v>44938</v>
      </c>
    </row>
    <row r="1018" spans="1:7" ht="51">
      <c r="A1018" s="1162">
        <v>2431</v>
      </c>
      <c r="B1018" s="1162">
        <v>12170</v>
      </c>
      <c r="C1018" s="1163" t="s">
        <v>4491</v>
      </c>
      <c r="D1018" s="1163" t="s">
        <v>4492</v>
      </c>
      <c r="E1018" s="1164" t="s">
        <v>3287</v>
      </c>
      <c r="F1018" s="1165">
        <v>44849</v>
      </c>
      <c r="G1018" s="1165">
        <v>44938</v>
      </c>
    </row>
    <row r="1019" spans="1:7" ht="63.75">
      <c r="A1019" s="1162">
        <v>2432</v>
      </c>
      <c r="B1019" s="1162">
        <v>39044</v>
      </c>
      <c r="C1019" s="1163" t="s">
        <v>4493</v>
      </c>
      <c r="D1019" s="1163" t="s">
        <v>4494</v>
      </c>
      <c r="E1019" s="1164" t="s">
        <v>2903</v>
      </c>
      <c r="F1019" s="1165">
        <v>44849</v>
      </c>
      <c r="G1019" s="1165">
        <v>44978</v>
      </c>
    </row>
    <row r="1020" spans="1:7" ht="25.5">
      <c r="A1020" s="1158">
        <v>2433</v>
      </c>
      <c r="B1020" s="1158">
        <v>12171</v>
      </c>
      <c r="C1020" s="1159" t="s">
        <v>4495</v>
      </c>
      <c r="D1020" s="1159" t="s">
        <v>4496</v>
      </c>
      <c r="E1020" s="1160" t="s">
        <v>3849</v>
      </c>
      <c r="F1020" s="1161">
        <v>44594</v>
      </c>
      <c r="G1020" s="1161">
        <v>44803</v>
      </c>
    </row>
    <row r="1021" spans="1:7" ht="25.5">
      <c r="A1021" s="1162">
        <v>2434</v>
      </c>
      <c r="B1021" s="1162">
        <v>12172</v>
      </c>
      <c r="C1021" s="1163" t="s">
        <v>4497</v>
      </c>
      <c r="D1021" s="1163" t="s">
        <v>4498</v>
      </c>
      <c r="E1021" s="1164" t="s">
        <v>3849</v>
      </c>
      <c r="F1021" s="1165">
        <v>44594</v>
      </c>
      <c r="G1021" s="1165">
        <v>44803</v>
      </c>
    </row>
    <row r="1022" spans="1:7">
      <c r="A1022" s="1158">
        <v>2435</v>
      </c>
      <c r="B1022" s="1158">
        <v>12173</v>
      </c>
      <c r="C1022" s="1159" t="s">
        <v>4499</v>
      </c>
      <c r="D1022" s="1159" t="s">
        <v>4500</v>
      </c>
      <c r="E1022" s="1160" t="s">
        <v>3287</v>
      </c>
      <c r="F1022" s="1161">
        <v>45224</v>
      </c>
      <c r="G1022" s="1161">
        <v>45313</v>
      </c>
    </row>
    <row r="1023" spans="1:7" ht="38.25">
      <c r="A1023" s="1162">
        <v>2436</v>
      </c>
      <c r="B1023" s="1162">
        <v>12174</v>
      </c>
      <c r="C1023" s="1163" t="s">
        <v>4501</v>
      </c>
      <c r="D1023" s="1163" t="s">
        <v>4502</v>
      </c>
      <c r="E1023" s="1164" t="s">
        <v>3287</v>
      </c>
      <c r="F1023" s="1165">
        <v>45224</v>
      </c>
      <c r="G1023" s="1165">
        <v>45313</v>
      </c>
    </row>
    <row r="1024" spans="1:7">
      <c r="A1024" s="1158">
        <v>2437</v>
      </c>
      <c r="B1024" s="1158">
        <v>12175</v>
      </c>
      <c r="C1024" s="1159" t="s">
        <v>4503</v>
      </c>
      <c r="D1024" s="1159" t="s">
        <v>4504</v>
      </c>
      <c r="E1024" s="1160" t="s">
        <v>2947</v>
      </c>
      <c r="F1024" s="1161">
        <v>45254</v>
      </c>
      <c r="G1024" s="1161">
        <v>45328</v>
      </c>
    </row>
    <row r="1025" spans="1:7" ht="38.25">
      <c r="A1025" s="1162">
        <v>2438</v>
      </c>
      <c r="B1025" s="1162">
        <v>12176</v>
      </c>
      <c r="C1025" s="1163" t="s">
        <v>4505</v>
      </c>
      <c r="D1025" s="1163" t="s">
        <v>4506</v>
      </c>
      <c r="E1025" s="1164" t="s">
        <v>2947</v>
      </c>
      <c r="F1025" s="1165">
        <v>45254</v>
      </c>
      <c r="G1025" s="1165">
        <v>45328</v>
      </c>
    </row>
    <row r="1026" spans="1:7" ht="25.5">
      <c r="A1026" s="1158">
        <v>2439</v>
      </c>
      <c r="B1026" s="1158">
        <v>12177</v>
      </c>
      <c r="C1026" s="1159" t="s">
        <v>4507</v>
      </c>
      <c r="D1026" s="1159" t="s">
        <v>4508</v>
      </c>
      <c r="E1026" s="1160" t="s">
        <v>2981</v>
      </c>
      <c r="F1026" s="1161">
        <v>45254</v>
      </c>
      <c r="G1026" s="1161">
        <v>45303</v>
      </c>
    </row>
    <row r="1027" spans="1:7" ht="25.5">
      <c r="A1027" s="1162">
        <v>2440</v>
      </c>
      <c r="B1027" s="1162">
        <v>12178</v>
      </c>
      <c r="C1027" s="1163" t="s">
        <v>4509</v>
      </c>
      <c r="D1027" s="1163" t="s">
        <v>4510</v>
      </c>
      <c r="E1027" s="1164" t="s">
        <v>2981</v>
      </c>
      <c r="F1027" s="1165">
        <v>45254</v>
      </c>
      <c r="G1027" s="1165">
        <v>45303</v>
      </c>
    </row>
    <row r="1028" spans="1:7" ht="25.5">
      <c r="A1028" s="1158">
        <v>2441</v>
      </c>
      <c r="B1028" s="1158">
        <v>12179</v>
      </c>
      <c r="C1028" s="1159" t="s">
        <v>4511</v>
      </c>
      <c r="D1028" s="1159" t="s">
        <v>4512</v>
      </c>
      <c r="E1028" s="1160" t="s">
        <v>3287</v>
      </c>
      <c r="F1028" s="1161">
        <v>44299</v>
      </c>
      <c r="G1028" s="1161">
        <v>44388</v>
      </c>
    </row>
    <row r="1029" spans="1:7" ht="38.25">
      <c r="A1029" s="1162">
        <v>2442</v>
      </c>
      <c r="B1029" s="1162">
        <v>12180</v>
      </c>
      <c r="C1029" s="1163" t="s">
        <v>4513</v>
      </c>
      <c r="D1029" s="1163" t="s">
        <v>4514</v>
      </c>
      <c r="E1029" s="1164" t="s">
        <v>3287</v>
      </c>
      <c r="F1029" s="1165">
        <v>44299</v>
      </c>
      <c r="G1029" s="1165">
        <v>44388</v>
      </c>
    </row>
    <row r="1030" spans="1:7" ht="25.5">
      <c r="A1030" s="1158">
        <v>2443</v>
      </c>
      <c r="B1030" s="1158">
        <v>12181</v>
      </c>
      <c r="C1030" s="1159" t="s">
        <v>4515</v>
      </c>
      <c r="D1030" s="1159" t="s">
        <v>4516</v>
      </c>
      <c r="E1030" s="1160" t="s">
        <v>4517</v>
      </c>
      <c r="F1030" s="1161">
        <v>44623</v>
      </c>
      <c r="G1030" s="1161">
        <v>45358</v>
      </c>
    </row>
    <row r="1031" spans="1:7" ht="51">
      <c r="A1031" s="1162">
        <v>2444</v>
      </c>
      <c r="B1031" s="1162">
        <v>12182</v>
      </c>
      <c r="C1031" s="1163" t="s">
        <v>4518</v>
      </c>
      <c r="D1031" s="1163" t="s">
        <v>4519</v>
      </c>
      <c r="E1031" s="1164" t="s">
        <v>3009</v>
      </c>
      <c r="F1031" s="1165">
        <v>44909</v>
      </c>
      <c r="G1031" s="1165">
        <v>45058</v>
      </c>
    </row>
    <row r="1032" spans="1:7" ht="51">
      <c r="A1032" s="1162">
        <v>2445</v>
      </c>
      <c r="B1032" s="1162">
        <v>12183</v>
      </c>
      <c r="C1032" s="1163" t="s">
        <v>4520</v>
      </c>
      <c r="D1032" s="1163" t="s">
        <v>4521</v>
      </c>
      <c r="E1032" s="1164" t="s">
        <v>2894</v>
      </c>
      <c r="F1032" s="1165">
        <v>45059</v>
      </c>
      <c r="G1032" s="1165">
        <v>45178</v>
      </c>
    </row>
    <row r="1033" spans="1:7" ht="38.25">
      <c r="A1033" s="1162">
        <v>2446</v>
      </c>
      <c r="B1033" s="1162">
        <v>12184</v>
      </c>
      <c r="C1033" s="1163" t="s">
        <v>4522</v>
      </c>
      <c r="D1033" s="1163" t="s">
        <v>4523</v>
      </c>
      <c r="E1033" s="1164" t="s">
        <v>3287</v>
      </c>
      <c r="F1033" s="1165">
        <v>45269</v>
      </c>
      <c r="G1033" s="1165">
        <v>45358</v>
      </c>
    </row>
    <row r="1034" spans="1:7" ht="38.25">
      <c r="A1034" s="1162">
        <v>2447</v>
      </c>
      <c r="B1034" s="1162">
        <v>12185</v>
      </c>
      <c r="C1034" s="1163" t="s">
        <v>4524</v>
      </c>
      <c r="D1034" s="1163" t="s">
        <v>4525</v>
      </c>
      <c r="E1034" s="1164" t="s">
        <v>3009</v>
      </c>
      <c r="F1034" s="1165">
        <v>45074</v>
      </c>
      <c r="G1034" s="1165">
        <v>45223</v>
      </c>
    </row>
    <row r="1035" spans="1:7" ht="51">
      <c r="A1035" s="1162">
        <v>2448</v>
      </c>
      <c r="B1035" s="1162">
        <v>12186</v>
      </c>
      <c r="C1035" s="1163" t="s">
        <v>4526</v>
      </c>
      <c r="D1035" s="1163" t="s">
        <v>4527</v>
      </c>
      <c r="E1035" s="1164" t="s">
        <v>3034</v>
      </c>
      <c r="F1035" s="1165">
        <v>45224</v>
      </c>
      <c r="G1035" s="1165">
        <v>45283</v>
      </c>
    </row>
    <row r="1036" spans="1:7" ht="38.25">
      <c r="A1036" s="1162">
        <v>2449</v>
      </c>
      <c r="B1036" s="1162">
        <v>12187</v>
      </c>
      <c r="C1036" s="1163" t="s">
        <v>4528</v>
      </c>
      <c r="D1036" s="1163" t="s">
        <v>4529</v>
      </c>
      <c r="E1036" s="1164" t="s">
        <v>3064</v>
      </c>
      <c r="F1036" s="1165">
        <v>44909</v>
      </c>
      <c r="G1036" s="1165">
        <v>45088</v>
      </c>
    </row>
    <row r="1037" spans="1:7" ht="38.25">
      <c r="A1037" s="1162">
        <v>2450</v>
      </c>
      <c r="B1037" s="1162">
        <v>12188</v>
      </c>
      <c r="C1037" s="1163" t="s">
        <v>4530</v>
      </c>
      <c r="D1037" s="1163" t="s">
        <v>4531</v>
      </c>
      <c r="E1037" s="1164" t="s">
        <v>3064</v>
      </c>
      <c r="F1037" s="1165">
        <v>44909</v>
      </c>
      <c r="G1037" s="1165">
        <v>45088</v>
      </c>
    </row>
    <row r="1038" spans="1:7" ht="38.25">
      <c r="A1038" s="1162">
        <v>2451</v>
      </c>
      <c r="B1038" s="1162">
        <v>12189</v>
      </c>
      <c r="C1038" s="1163" t="s">
        <v>4532</v>
      </c>
      <c r="D1038" s="1163" t="s">
        <v>4533</v>
      </c>
      <c r="E1038" s="1164" t="s">
        <v>2894</v>
      </c>
      <c r="F1038" s="1165">
        <v>44713</v>
      </c>
      <c r="G1038" s="1165">
        <v>44832</v>
      </c>
    </row>
    <row r="1039" spans="1:7" ht="38.25">
      <c r="A1039" s="1162">
        <v>2452</v>
      </c>
      <c r="B1039" s="1162">
        <v>12190</v>
      </c>
      <c r="C1039" s="1163" t="s">
        <v>4534</v>
      </c>
      <c r="D1039" s="1163" t="s">
        <v>4535</v>
      </c>
      <c r="E1039" s="1164" t="s">
        <v>2894</v>
      </c>
      <c r="F1039" s="1165">
        <v>44623</v>
      </c>
      <c r="G1039" s="1165">
        <v>44742</v>
      </c>
    </row>
    <row r="1040" spans="1:7" ht="38.25">
      <c r="A1040" s="1162">
        <v>2453</v>
      </c>
      <c r="B1040" s="1162">
        <v>12191</v>
      </c>
      <c r="C1040" s="1163" t="s">
        <v>4536</v>
      </c>
      <c r="D1040" s="1163" t="s">
        <v>4537</v>
      </c>
      <c r="E1040" s="1164" t="s">
        <v>2894</v>
      </c>
      <c r="F1040" s="1165">
        <v>44623</v>
      </c>
      <c r="G1040" s="1165">
        <v>44742</v>
      </c>
    </row>
    <row r="1041" spans="1:7" ht="38.25">
      <c r="A1041" s="1162">
        <v>2454</v>
      </c>
      <c r="B1041" s="1162">
        <v>12192</v>
      </c>
      <c r="C1041" s="1163" t="s">
        <v>4538</v>
      </c>
      <c r="D1041" s="1163" t="s">
        <v>4539</v>
      </c>
      <c r="E1041" s="1164" t="s">
        <v>3287</v>
      </c>
      <c r="F1041" s="1165">
        <v>44623</v>
      </c>
      <c r="G1041" s="1165">
        <v>44712</v>
      </c>
    </row>
    <row r="1042" spans="1:7" ht="38.25">
      <c r="A1042" s="1162">
        <v>2455</v>
      </c>
      <c r="B1042" s="1162">
        <v>12193</v>
      </c>
      <c r="C1042" s="1163" t="s">
        <v>4532</v>
      </c>
      <c r="D1042" s="1163" t="s">
        <v>4540</v>
      </c>
      <c r="E1042" s="1164" t="s">
        <v>2894</v>
      </c>
      <c r="F1042" s="1165">
        <v>44713</v>
      </c>
      <c r="G1042" s="1165">
        <v>44832</v>
      </c>
    </row>
    <row r="1043" spans="1:7">
      <c r="A1043" s="1158">
        <v>2456</v>
      </c>
      <c r="B1043" s="1158">
        <v>12194</v>
      </c>
      <c r="C1043" s="1159" t="s">
        <v>4541</v>
      </c>
      <c r="D1043" s="1159" t="s">
        <v>4542</v>
      </c>
      <c r="E1043" s="1160" t="s">
        <v>4543</v>
      </c>
      <c r="F1043" s="1161">
        <v>44533</v>
      </c>
      <c r="G1043" s="1161">
        <v>44944</v>
      </c>
    </row>
    <row r="1044" spans="1:7" ht="38.25">
      <c r="A1044" s="1162">
        <v>2457</v>
      </c>
      <c r="B1044" s="1162">
        <v>12195</v>
      </c>
      <c r="C1044" s="1163" t="s">
        <v>4544</v>
      </c>
      <c r="D1044" s="1163" t="s">
        <v>4545</v>
      </c>
      <c r="E1044" s="1164" t="s">
        <v>4546</v>
      </c>
      <c r="F1044" s="1165">
        <v>44533</v>
      </c>
      <c r="G1044" s="1165">
        <v>44772</v>
      </c>
    </row>
    <row r="1045" spans="1:7" ht="38.25">
      <c r="A1045" s="1162">
        <v>2458</v>
      </c>
      <c r="B1045" s="1162">
        <v>12196</v>
      </c>
      <c r="C1045" s="1163" t="s">
        <v>4547</v>
      </c>
      <c r="D1045" s="1163" t="s">
        <v>4548</v>
      </c>
      <c r="E1045" s="1164" t="s">
        <v>3064</v>
      </c>
      <c r="F1045" s="1165">
        <v>44593</v>
      </c>
      <c r="G1045" s="1165">
        <v>44772</v>
      </c>
    </row>
    <row r="1046" spans="1:7" ht="38.25">
      <c r="A1046" s="1162">
        <v>2459</v>
      </c>
      <c r="B1046" s="1162">
        <v>12197</v>
      </c>
      <c r="C1046" s="1163" t="s">
        <v>4549</v>
      </c>
      <c r="D1046" s="1163" t="s">
        <v>4550</v>
      </c>
      <c r="E1046" s="1164" t="s">
        <v>3064</v>
      </c>
      <c r="F1046" s="1165">
        <v>44765</v>
      </c>
      <c r="G1046" s="1165">
        <v>44944</v>
      </c>
    </row>
    <row r="1047" spans="1:7" ht="51">
      <c r="A1047" s="1162">
        <v>2460</v>
      </c>
      <c r="B1047" s="1162">
        <v>12198</v>
      </c>
      <c r="C1047" s="1163" t="s">
        <v>4551</v>
      </c>
      <c r="D1047" s="1163" t="s">
        <v>4552</v>
      </c>
      <c r="E1047" s="1164" t="s">
        <v>2894</v>
      </c>
      <c r="F1047" s="1165">
        <v>44623</v>
      </c>
      <c r="G1047" s="1165">
        <v>44742</v>
      </c>
    </row>
    <row r="1048" spans="1:7" ht="25.5">
      <c r="A1048" s="1162">
        <v>2461</v>
      </c>
      <c r="B1048" s="1162">
        <v>12199</v>
      </c>
      <c r="C1048" s="1163" t="s">
        <v>4553</v>
      </c>
      <c r="D1048" s="1163" t="s">
        <v>4554</v>
      </c>
      <c r="E1048" s="1164" t="s">
        <v>3287</v>
      </c>
      <c r="F1048" s="1165">
        <v>44533</v>
      </c>
      <c r="G1048" s="1165">
        <v>44622</v>
      </c>
    </row>
    <row r="1049" spans="1:7" ht="38.25">
      <c r="A1049" s="1158">
        <v>2462</v>
      </c>
      <c r="B1049" s="1158">
        <v>12200</v>
      </c>
      <c r="C1049" s="1159" t="s">
        <v>4555</v>
      </c>
      <c r="D1049" s="1159" t="s">
        <v>4556</v>
      </c>
      <c r="E1049" s="1160" t="s">
        <v>4557</v>
      </c>
      <c r="F1049" s="1161">
        <v>44473</v>
      </c>
      <c r="G1049" s="1161">
        <v>45143</v>
      </c>
    </row>
    <row r="1050" spans="1:7" ht="51">
      <c r="A1050" s="1162">
        <v>2463</v>
      </c>
      <c r="B1050" s="1162">
        <v>12201</v>
      </c>
      <c r="C1050" s="1163" t="s">
        <v>4558</v>
      </c>
      <c r="D1050" s="1163" t="s">
        <v>4559</v>
      </c>
      <c r="E1050" s="1164" t="s">
        <v>4546</v>
      </c>
      <c r="F1050" s="1165">
        <v>44794</v>
      </c>
      <c r="G1050" s="1165">
        <v>45033</v>
      </c>
    </row>
    <row r="1051" spans="1:7" ht="51">
      <c r="A1051" s="1162">
        <v>2464</v>
      </c>
      <c r="B1051" s="1162">
        <v>12202</v>
      </c>
      <c r="C1051" s="1163" t="s">
        <v>4560</v>
      </c>
      <c r="D1051" s="1163" t="s">
        <v>4561</v>
      </c>
      <c r="E1051" s="1164" t="s">
        <v>3849</v>
      </c>
      <c r="F1051" s="1165">
        <v>44794</v>
      </c>
      <c r="G1051" s="1165">
        <v>45003</v>
      </c>
    </row>
    <row r="1052" spans="1:7" ht="63.75">
      <c r="A1052" s="1162">
        <v>2465</v>
      </c>
      <c r="B1052" s="1162">
        <v>12203</v>
      </c>
      <c r="C1052" s="1163" t="s">
        <v>4562</v>
      </c>
      <c r="D1052" s="1163" t="s">
        <v>4563</v>
      </c>
      <c r="E1052" s="1164" t="s">
        <v>2894</v>
      </c>
      <c r="F1052" s="1165">
        <v>44473</v>
      </c>
      <c r="G1052" s="1165">
        <v>44592</v>
      </c>
    </row>
    <row r="1053" spans="1:7" ht="51">
      <c r="A1053" s="1162">
        <v>2466</v>
      </c>
      <c r="B1053" s="1162">
        <v>12204</v>
      </c>
      <c r="C1053" s="1163" t="s">
        <v>4564</v>
      </c>
      <c r="D1053" s="1163" t="s">
        <v>4565</v>
      </c>
      <c r="E1053" s="1164" t="s">
        <v>3212</v>
      </c>
      <c r="F1053" s="1165">
        <v>44974</v>
      </c>
      <c r="G1053" s="1165">
        <v>45143</v>
      </c>
    </row>
    <row r="1054" spans="1:7" ht="51">
      <c r="A1054" s="1162">
        <v>2467</v>
      </c>
      <c r="B1054" s="1162">
        <v>12205</v>
      </c>
      <c r="C1054" s="1163" t="s">
        <v>4566</v>
      </c>
      <c r="D1054" s="1163" t="s">
        <v>4567</v>
      </c>
      <c r="E1054" s="1164" t="s">
        <v>3009</v>
      </c>
      <c r="F1054" s="1165">
        <v>44593</v>
      </c>
      <c r="G1054" s="1165">
        <v>44742</v>
      </c>
    </row>
    <row r="1055" spans="1:7" ht="25.5">
      <c r="A1055" s="1162">
        <v>2468</v>
      </c>
      <c r="B1055" s="1162">
        <v>12206</v>
      </c>
      <c r="C1055" s="1163" t="s">
        <v>4553</v>
      </c>
      <c r="D1055" s="1163" t="s">
        <v>4554</v>
      </c>
      <c r="E1055" s="1164" t="s">
        <v>2894</v>
      </c>
      <c r="F1055" s="1165">
        <v>44473</v>
      </c>
      <c r="G1055" s="1165">
        <v>44592</v>
      </c>
    </row>
    <row r="1056" spans="1:7" ht="51">
      <c r="A1056" s="1162">
        <v>2469</v>
      </c>
      <c r="B1056" s="1162">
        <v>12207</v>
      </c>
      <c r="C1056" s="1163" t="s">
        <v>4568</v>
      </c>
      <c r="D1056" s="1163" t="s">
        <v>4569</v>
      </c>
      <c r="E1056" s="1164" t="s">
        <v>3034</v>
      </c>
      <c r="F1056" s="1165">
        <v>45004</v>
      </c>
      <c r="G1056" s="1165">
        <v>45063</v>
      </c>
    </row>
    <row r="1057" spans="1:7" ht="51">
      <c r="A1057" s="1162">
        <v>2470</v>
      </c>
      <c r="B1057" s="1162">
        <v>12208</v>
      </c>
      <c r="C1057" s="1163" t="s">
        <v>4570</v>
      </c>
      <c r="D1057" s="1163" t="s">
        <v>4571</v>
      </c>
      <c r="E1057" s="1164" t="s">
        <v>3034</v>
      </c>
      <c r="F1057" s="1165">
        <v>45084</v>
      </c>
      <c r="G1057" s="1165">
        <v>45143</v>
      </c>
    </row>
    <row r="1058" spans="1:7" ht="51">
      <c r="A1058" s="1162">
        <v>2471</v>
      </c>
      <c r="B1058" s="1162">
        <v>12209</v>
      </c>
      <c r="C1058" s="1163" t="s">
        <v>4572</v>
      </c>
      <c r="D1058" s="1163" t="s">
        <v>4573</v>
      </c>
      <c r="E1058" s="1164" t="s">
        <v>3034</v>
      </c>
      <c r="F1058" s="1165">
        <v>45084</v>
      </c>
      <c r="G1058" s="1165">
        <v>45143</v>
      </c>
    </row>
    <row r="1059" spans="1:7" ht="25.5">
      <c r="A1059" s="1162">
        <v>2472</v>
      </c>
      <c r="B1059" s="1162">
        <v>12210</v>
      </c>
      <c r="C1059" s="1163" t="s">
        <v>4574</v>
      </c>
      <c r="D1059" s="1163" t="s">
        <v>4575</v>
      </c>
      <c r="E1059" s="1164" t="s">
        <v>2981</v>
      </c>
      <c r="F1059" s="1165">
        <v>44593</v>
      </c>
      <c r="G1059" s="1165">
        <v>44642</v>
      </c>
    </row>
    <row r="1060" spans="1:7" ht="25.5">
      <c r="A1060" s="1158">
        <v>2473</v>
      </c>
      <c r="B1060" s="1158">
        <v>12211</v>
      </c>
      <c r="C1060" s="1159" t="s">
        <v>4576</v>
      </c>
      <c r="D1060" s="1159" t="s">
        <v>4577</v>
      </c>
      <c r="E1060" s="1160" t="s">
        <v>4578</v>
      </c>
      <c r="F1060" s="1161">
        <v>44623</v>
      </c>
      <c r="G1060" s="1161">
        <v>45162</v>
      </c>
    </row>
    <row r="1061" spans="1:7" ht="38.25">
      <c r="A1061" s="1162">
        <v>2474</v>
      </c>
      <c r="B1061" s="1162">
        <v>12212</v>
      </c>
      <c r="C1061" s="1163" t="s">
        <v>4579</v>
      </c>
      <c r="D1061" s="1163" t="s">
        <v>4580</v>
      </c>
      <c r="E1061" s="1164" t="s">
        <v>4546</v>
      </c>
      <c r="F1061" s="1165">
        <v>44794</v>
      </c>
      <c r="G1061" s="1165">
        <v>45033</v>
      </c>
    </row>
    <row r="1062" spans="1:7" ht="38.25">
      <c r="A1062" s="1162">
        <v>2475</v>
      </c>
      <c r="B1062" s="1162">
        <v>12213</v>
      </c>
      <c r="C1062" s="1163" t="s">
        <v>4581</v>
      </c>
      <c r="D1062" s="1163" t="s">
        <v>4582</v>
      </c>
      <c r="E1062" s="1164" t="s">
        <v>3849</v>
      </c>
      <c r="F1062" s="1165">
        <v>44794</v>
      </c>
      <c r="G1062" s="1165">
        <v>45003</v>
      </c>
    </row>
    <row r="1063" spans="1:7" ht="38.25">
      <c r="A1063" s="1162">
        <v>2476</v>
      </c>
      <c r="B1063" s="1162">
        <v>12214</v>
      </c>
      <c r="C1063" s="1163" t="s">
        <v>4583</v>
      </c>
      <c r="D1063" s="1163" t="s">
        <v>4584</v>
      </c>
      <c r="E1063" s="1164" t="s">
        <v>3009</v>
      </c>
      <c r="F1063" s="1165">
        <v>44794</v>
      </c>
      <c r="G1063" s="1165">
        <v>44943</v>
      </c>
    </row>
    <row r="1064" spans="1:7" ht="38.25">
      <c r="A1064" s="1162">
        <v>2477</v>
      </c>
      <c r="B1064" s="1162">
        <v>12215</v>
      </c>
      <c r="C1064" s="1163" t="s">
        <v>4585</v>
      </c>
      <c r="D1064" s="1163" t="s">
        <v>4586</v>
      </c>
      <c r="E1064" s="1164" t="s">
        <v>3009</v>
      </c>
      <c r="F1064" s="1165">
        <v>44794</v>
      </c>
      <c r="G1064" s="1165">
        <v>44943</v>
      </c>
    </row>
    <row r="1065" spans="1:7" ht="38.25">
      <c r="A1065" s="1162">
        <v>2478</v>
      </c>
      <c r="B1065" s="1162">
        <v>12216</v>
      </c>
      <c r="C1065" s="1163" t="s">
        <v>4587</v>
      </c>
      <c r="D1065" s="1163" t="s">
        <v>4588</v>
      </c>
      <c r="E1065" s="1164" t="s">
        <v>4589</v>
      </c>
      <c r="F1065" s="1165">
        <v>44713</v>
      </c>
      <c r="G1065" s="1165">
        <v>45162</v>
      </c>
    </row>
    <row r="1066" spans="1:7" ht="38.25">
      <c r="A1066" s="1162">
        <v>2479</v>
      </c>
      <c r="B1066" s="1162">
        <v>12217</v>
      </c>
      <c r="C1066" s="1163" t="s">
        <v>4590</v>
      </c>
      <c r="D1066" s="1163" t="s">
        <v>4591</v>
      </c>
      <c r="E1066" s="1164" t="s">
        <v>4589</v>
      </c>
      <c r="F1066" s="1165">
        <v>44713</v>
      </c>
      <c r="G1066" s="1165">
        <v>45162</v>
      </c>
    </row>
    <row r="1067" spans="1:7" ht="25.5">
      <c r="A1067" s="1162">
        <v>2480</v>
      </c>
      <c r="B1067" s="1162">
        <v>12218</v>
      </c>
      <c r="C1067" s="1163" t="s">
        <v>4553</v>
      </c>
      <c r="D1067" s="1163" t="s">
        <v>4554</v>
      </c>
      <c r="E1067" s="1164" t="s">
        <v>3287</v>
      </c>
      <c r="F1067" s="1165">
        <v>44623</v>
      </c>
      <c r="G1067" s="1165">
        <v>44712</v>
      </c>
    </row>
    <row r="1068" spans="1:7" ht="25.5">
      <c r="A1068" s="1162">
        <v>2481</v>
      </c>
      <c r="B1068" s="1162">
        <v>12219</v>
      </c>
      <c r="C1068" s="1163" t="s">
        <v>4553</v>
      </c>
      <c r="D1068" s="1163" t="s">
        <v>4554</v>
      </c>
      <c r="E1068" s="1164" t="s">
        <v>3287</v>
      </c>
      <c r="F1068" s="1165">
        <v>44623</v>
      </c>
      <c r="G1068" s="1165">
        <v>44712</v>
      </c>
    </row>
    <row r="1069" spans="1:7" ht="25.5">
      <c r="A1069" s="1158">
        <v>2482</v>
      </c>
      <c r="B1069" s="1158">
        <v>12220</v>
      </c>
      <c r="C1069" s="1159" t="s">
        <v>4592</v>
      </c>
      <c r="D1069" s="1159" t="s">
        <v>4593</v>
      </c>
      <c r="E1069" s="1160" t="s">
        <v>3009</v>
      </c>
      <c r="F1069" s="1161">
        <v>44892</v>
      </c>
      <c r="G1069" s="1161">
        <v>45041</v>
      </c>
    </row>
    <row r="1070" spans="1:7" ht="51">
      <c r="A1070" s="1162">
        <v>2483</v>
      </c>
      <c r="B1070" s="1162">
        <v>12221</v>
      </c>
      <c r="C1070" s="1163" t="s">
        <v>4594</v>
      </c>
      <c r="D1070" s="1163" t="s">
        <v>4595</v>
      </c>
      <c r="E1070" s="1164" t="s">
        <v>3009</v>
      </c>
      <c r="F1070" s="1165">
        <v>44892</v>
      </c>
      <c r="G1070" s="1165">
        <v>45041</v>
      </c>
    </row>
    <row r="1071" spans="1:7" ht="51">
      <c r="A1071" s="1162">
        <v>2484</v>
      </c>
      <c r="B1071" s="1162">
        <v>12222</v>
      </c>
      <c r="C1071" s="1163" t="s">
        <v>4596</v>
      </c>
      <c r="D1071" s="1163" t="s">
        <v>4597</v>
      </c>
      <c r="E1071" s="1164" t="s">
        <v>3009</v>
      </c>
      <c r="F1071" s="1165">
        <v>44892</v>
      </c>
      <c r="G1071" s="1165">
        <v>45041</v>
      </c>
    </row>
    <row r="1072" spans="1:7" ht="38.25">
      <c r="A1072" s="1162">
        <v>2485</v>
      </c>
      <c r="B1072" s="1162">
        <v>12223</v>
      </c>
      <c r="C1072" s="1163" t="s">
        <v>4598</v>
      </c>
      <c r="D1072" s="1163" t="s">
        <v>4599</v>
      </c>
      <c r="E1072" s="1164" t="s">
        <v>3009</v>
      </c>
      <c r="F1072" s="1165">
        <v>44892</v>
      </c>
      <c r="G1072" s="1165">
        <v>45041</v>
      </c>
    </row>
    <row r="1073" spans="1:7" ht="38.25">
      <c r="A1073" s="1162">
        <v>2486</v>
      </c>
      <c r="B1073" s="1162">
        <v>12224</v>
      </c>
      <c r="C1073" s="1163" t="s">
        <v>4600</v>
      </c>
      <c r="D1073" s="1163" t="s">
        <v>4601</v>
      </c>
      <c r="E1073" s="1164" t="s">
        <v>3009</v>
      </c>
      <c r="F1073" s="1165">
        <v>44892</v>
      </c>
      <c r="G1073" s="1165">
        <v>45041</v>
      </c>
    </row>
    <row r="1074" spans="1:7" ht="38.25">
      <c r="A1074" s="1158">
        <v>2487</v>
      </c>
      <c r="B1074" s="1158">
        <v>12225</v>
      </c>
      <c r="C1074" s="1159" t="s">
        <v>4602</v>
      </c>
      <c r="D1074" s="1159" t="s">
        <v>4603</v>
      </c>
      <c r="E1074" s="1160" t="s">
        <v>4604</v>
      </c>
      <c r="F1074" s="1161">
        <v>44559</v>
      </c>
      <c r="G1074" s="1161">
        <v>45042</v>
      </c>
    </row>
    <row r="1075" spans="1:7" ht="38.25">
      <c r="A1075" s="1162">
        <v>2488</v>
      </c>
      <c r="B1075" s="1162">
        <v>12226</v>
      </c>
      <c r="C1075" s="1163" t="s">
        <v>4605</v>
      </c>
      <c r="D1075" s="1163" t="s">
        <v>4606</v>
      </c>
      <c r="E1075" s="1164" t="s">
        <v>2894</v>
      </c>
      <c r="F1075" s="1165">
        <v>44559</v>
      </c>
      <c r="G1075" s="1165">
        <v>44678</v>
      </c>
    </row>
    <row r="1076" spans="1:7" ht="38.25">
      <c r="A1076" s="1162">
        <v>2489</v>
      </c>
      <c r="B1076" s="1162">
        <v>12227</v>
      </c>
      <c r="C1076" s="1163" t="s">
        <v>4607</v>
      </c>
      <c r="D1076" s="1163" t="s">
        <v>4608</v>
      </c>
      <c r="E1076" s="1164" t="s">
        <v>3064</v>
      </c>
      <c r="F1076" s="1165">
        <v>44683</v>
      </c>
      <c r="G1076" s="1165">
        <v>44862</v>
      </c>
    </row>
    <row r="1077" spans="1:7" ht="38.25">
      <c r="A1077" s="1162">
        <v>2490</v>
      </c>
      <c r="B1077" s="1162">
        <v>12228</v>
      </c>
      <c r="C1077" s="1163" t="s">
        <v>4609</v>
      </c>
      <c r="D1077" s="1163" t="s">
        <v>4610</v>
      </c>
      <c r="E1077" s="1164" t="s">
        <v>3064</v>
      </c>
      <c r="F1077" s="1165">
        <v>44683</v>
      </c>
      <c r="G1077" s="1165">
        <v>44862</v>
      </c>
    </row>
    <row r="1078" spans="1:7" ht="38.25">
      <c r="A1078" s="1162">
        <v>2491</v>
      </c>
      <c r="B1078" s="1162">
        <v>12229</v>
      </c>
      <c r="C1078" s="1163" t="s">
        <v>4611</v>
      </c>
      <c r="D1078" s="1163" t="s">
        <v>4612</v>
      </c>
      <c r="E1078" s="1164" t="s">
        <v>3064</v>
      </c>
      <c r="F1078" s="1165">
        <v>44863</v>
      </c>
      <c r="G1078" s="1165">
        <v>45042</v>
      </c>
    </row>
    <row r="1079" spans="1:7" ht="38.25">
      <c r="A1079" s="1162">
        <v>2492</v>
      </c>
      <c r="B1079" s="1162">
        <v>12230</v>
      </c>
      <c r="C1079" s="1163" t="s">
        <v>4613</v>
      </c>
      <c r="D1079" s="1163" t="s">
        <v>4614</v>
      </c>
      <c r="E1079" s="1164" t="s">
        <v>3064</v>
      </c>
      <c r="F1079" s="1165">
        <v>44683</v>
      </c>
      <c r="G1079" s="1165">
        <v>44862</v>
      </c>
    </row>
    <row r="1080" spans="1:7" ht="38.25">
      <c r="A1080" s="1162">
        <v>2493</v>
      </c>
      <c r="B1080" s="1162">
        <v>12231</v>
      </c>
      <c r="C1080" s="1163" t="s">
        <v>4615</v>
      </c>
      <c r="D1080" s="1163" t="s">
        <v>4616</v>
      </c>
      <c r="E1080" s="1164" t="s">
        <v>3064</v>
      </c>
      <c r="F1080" s="1165">
        <v>44863</v>
      </c>
      <c r="G1080" s="1165">
        <v>45042</v>
      </c>
    </row>
    <row r="1081" spans="1:7" ht="38.25">
      <c r="A1081" s="1162">
        <v>2494</v>
      </c>
      <c r="B1081" s="1162">
        <v>12232</v>
      </c>
      <c r="C1081" s="1163" t="s">
        <v>4617</v>
      </c>
      <c r="D1081" s="1163" t="s">
        <v>4618</v>
      </c>
      <c r="E1081" s="1164" t="s">
        <v>3009</v>
      </c>
      <c r="F1081" s="1165">
        <v>44683</v>
      </c>
      <c r="G1081" s="1165">
        <v>44832</v>
      </c>
    </row>
    <row r="1082" spans="1:7" ht="25.5">
      <c r="A1082" s="1162">
        <v>2495</v>
      </c>
      <c r="B1082" s="1162">
        <v>12233</v>
      </c>
      <c r="C1082" s="1163" t="s">
        <v>4553</v>
      </c>
      <c r="D1082" s="1163" t="s">
        <v>4554</v>
      </c>
      <c r="E1082" s="1164" t="s">
        <v>3034</v>
      </c>
      <c r="F1082" s="1165">
        <v>44623</v>
      </c>
      <c r="G1082" s="1165">
        <v>44682</v>
      </c>
    </row>
    <row r="1083" spans="1:7" ht="51">
      <c r="A1083" s="1162">
        <v>2496</v>
      </c>
      <c r="B1083" s="1162">
        <v>12234</v>
      </c>
      <c r="C1083" s="1163" t="s">
        <v>4619</v>
      </c>
      <c r="D1083" s="1163" t="s">
        <v>4620</v>
      </c>
      <c r="E1083" s="1164" t="s">
        <v>3009</v>
      </c>
      <c r="F1083" s="1165">
        <v>44683</v>
      </c>
      <c r="G1083" s="1165">
        <v>44832</v>
      </c>
    </row>
    <row r="1084" spans="1:7" ht="38.25">
      <c r="A1084" s="1162">
        <v>2497</v>
      </c>
      <c r="B1084" s="1162">
        <v>12235</v>
      </c>
      <c r="C1084" s="1163" t="s">
        <v>4621</v>
      </c>
      <c r="D1084" s="1163" t="s">
        <v>4622</v>
      </c>
      <c r="E1084" s="1164" t="s">
        <v>3009</v>
      </c>
      <c r="F1084" s="1165">
        <v>44683</v>
      </c>
      <c r="G1084" s="1165">
        <v>44832</v>
      </c>
    </row>
    <row r="1085" spans="1:7" ht="25.5">
      <c r="A1085" s="1158">
        <v>2498</v>
      </c>
      <c r="B1085" s="1158">
        <v>12236</v>
      </c>
      <c r="C1085" s="1159" t="s">
        <v>4623</v>
      </c>
      <c r="D1085" s="1159" t="s">
        <v>4624</v>
      </c>
      <c r="E1085" s="1160" t="s">
        <v>4625</v>
      </c>
      <c r="F1085" s="1161">
        <v>44778</v>
      </c>
      <c r="G1085" s="1161">
        <v>45527</v>
      </c>
    </row>
    <row r="1086" spans="1:7" ht="51">
      <c r="A1086" s="1162">
        <v>2499</v>
      </c>
      <c r="B1086" s="1162">
        <v>12237</v>
      </c>
      <c r="C1086" s="1163" t="s">
        <v>4626</v>
      </c>
      <c r="D1086" s="1163" t="s">
        <v>4627</v>
      </c>
      <c r="E1086" s="1164" t="s">
        <v>4628</v>
      </c>
      <c r="F1086" s="1165">
        <v>45258</v>
      </c>
      <c r="G1086" s="1165">
        <v>45527</v>
      </c>
    </row>
    <row r="1087" spans="1:7" ht="38.25">
      <c r="A1087" s="1162">
        <v>2500</v>
      </c>
      <c r="B1087" s="1162">
        <v>12238</v>
      </c>
      <c r="C1087" s="1163" t="s">
        <v>4629</v>
      </c>
      <c r="D1087" s="1163" t="s">
        <v>4630</v>
      </c>
      <c r="E1087" s="1164" t="s">
        <v>4631</v>
      </c>
      <c r="F1087" s="1165">
        <v>44778</v>
      </c>
      <c r="G1087" s="1165">
        <v>45257</v>
      </c>
    </row>
    <row r="1088" spans="1:7" ht="25.5">
      <c r="A1088" s="1158">
        <v>2501</v>
      </c>
      <c r="B1088" s="1158">
        <v>12239</v>
      </c>
      <c r="C1088" s="1159" t="s">
        <v>4632</v>
      </c>
      <c r="D1088" s="1159" t="s">
        <v>4633</v>
      </c>
      <c r="E1088" s="1160" t="s">
        <v>3057</v>
      </c>
      <c r="F1088" s="1161">
        <v>44594</v>
      </c>
      <c r="G1088" s="1161">
        <v>45103</v>
      </c>
    </row>
    <row r="1089" spans="1:7" ht="38.25">
      <c r="A1089" s="1162">
        <v>2502</v>
      </c>
      <c r="B1089" s="1162">
        <v>12240</v>
      </c>
      <c r="C1089" s="1163" t="s">
        <v>4634</v>
      </c>
      <c r="D1089" s="1163" t="s">
        <v>4635</v>
      </c>
      <c r="E1089" s="1164" t="s">
        <v>3009</v>
      </c>
      <c r="F1089" s="1165">
        <v>44594</v>
      </c>
      <c r="G1089" s="1165">
        <v>44743</v>
      </c>
    </row>
    <row r="1090" spans="1:7" ht="38.25">
      <c r="A1090" s="1162">
        <v>2503</v>
      </c>
      <c r="B1090" s="1162">
        <v>12241</v>
      </c>
      <c r="C1090" s="1163" t="s">
        <v>4636</v>
      </c>
      <c r="D1090" s="1163" t="s">
        <v>4637</v>
      </c>
      <c r="E1090" s="1164" t="s">
        <v>2894</v>
      </c>
      <c r="F1090" s="1165">
        <v>44744</v>
      </c>
      <c r="G1090" s="1165">
        <v>44863</v>
      </c>
    </row>
    <row r="1091" spans="1:7" ht="25.5">
      <c r="A1091" s="1162">
        <v>2504</v>
      </c>
      <c r="B1091" s="1162">
        <v>12242</v>
      </c>
      <c r="C1091" s="1163" t="s">
        <v>4638</v>
      </c>
      <c r="D1091" s="1163" t="s">
        <v>4639</v>
      </c>
      <c r="E1091" s="1164" t="s">
        <v>3009</v>
      </c>
      <c r="F1091" s="1165">
        <v>44864</v>
      </c>
      <c r="G1091" s="1165">
        <v>45013</v>
      </c>
    </row>
    <row r="1092" spans="1:7" ht="38.25">
      <c r="A1092" s="1162">
        <v>2505</v>
      </c>
      <c r="B1092" s="1162">
        <v>12243</v>
      </c>
      <c r="C1092" s="1163" t="s">
        <v>4640</v>
      </c>
      <c r="D1092" s="1163" t="s">
        <v>4641</v>
      </c>
      <c r="E1092" s="1164" t="s">
        <v>3287</v>
      </c>
      <c r="F1092" s="1165">
        <v>45014</v>
      </c>
      <c r="G1092" s="1165">
        <v>45103</v>
      </c>
    </row>
    <row r="1093" spans="1:7">
      <c r="A1093" s="1158">
        <v>2506</v>
      </c>
      <c r="B1093" s="1158">
        <v>12244</v>
      </c>
      <c r="C1093" s="1159" t="s">
        <v>4642</v>
      </c>
      <c r="D1093" s="1159" t="s">
        <v>4643</v>
      </c>
      <c r="E1093" s="1160" t="s">
        <v>4628</v>
      </c>
      <c r="F1093" s="1161">
        <v>44679</v>
      </c>
      <c r="G1093" s="1161">
        <v>44948</v>
      </c>
    </row>
    <row r="1094" spans="1:7" ht="38.25">
      <c r="A1094" s="1162">
        <v>2507</v>
      </c>
      <c r="B1094" s="1162">
        <v>12245</v>
      </c>
      <c r="C1094" s="1163" t="s">
        <v>4644</v>
      </c>
      <c r="D1094" s="1163" t="s">
        <v>4645</v>
      </c>
      <c r="E1094" s="1164" t="s">
        <v>3009</v>
      </c>
      <c r="F1094" s="1165">
        <v>44679</v>
      </c>
      <c r="G1094" s="1165">
        <v>44828</v>
      </c>
    </row>
    <row r="1095" spans="1:7" ht="38.25">
      <c r="A1095" s="1162">
        <v>2508</v>
      </c>
      <c r="B1095" s="1162">
        <v>12246</v>
      </c>
      <c r="C1095" s="1163" t="s">
        <v>4646</v>
      </c>
      <c r="D1095" s="1163" t="s">
        <v>4647</v>
      </c>
      <c r="E1095" s="1164" t="s">
        <v>3009</v>
      </c>
      <c r="F1095" s="1165">
        <v>44679</v>
      </c>
      <c r="G1095" s="1165">
        <v>44828</v>
      </c>
    </row>
    <row r="1096" spans="1:7" ht="38.25">
      <c r="A1096" s="1162">
        <v>2509</v>
      </c>
      <c r="B1096" s="1162">
        <v>12247</v>
      </c>
      <c r="C1096" s="1163" t="s">
        <v>4648</v>
      </c>
      <c r="D1096" s="1163" t="s">
        <v>4649</v>
      </c>
      <c r="E1096" s="1164" t="s">
        <v>2894</v>
      </c>
      <c r="F1096" s="1165">
        <v>44829</v>
      </c>
      <c r="G1096" s="1165">
        <v>44948</v>
      </c>
    </row>
    <row r="1097" spans="1:7">
      <c r="A1097" s="1158">
        <v>2510</v>
      </c>
      <c r="B1097" s="1158">
        <v>12248</v>
      </c>
      <c r="C1097" s="1159" t="s">
        <v>4650</v>
      </c>
      <c r="D1097" s="1159" t="s">
        <v>4651</v>
      </c>
      <c r="E1097" s="1160" t="s">
        <v>3034</v>
      </c>
      <c r="F1097" s="1161">
        <v>45249</v>
      </c>
      <c r="G1097" s="1161">
        <v>45308</v>
      </c>
    </row>
    <row r="1098" spans="1:7" ht="38.25">
      <c r="A1098" s="1162">
        <v>2511</v>
      </c>
      <c r="B1098" s="1162">
        <v>12249</v>
      </c>
      <c r="C1098" s="1163" t="s">
        <v>4652</v>
      </c>
      <c r="D1098" s="1163" t="s">
        <v>4653</v>
      </c>
      <c r="E1098" s="1164" t="s">
        <v>3034</v>
      </c>
      <c r="F1098" s="1165">
        <v>45249</v>
      </c>
      <c r="G1098" s="1165">
        <v>45308</v>
      </c>
    </row>
    <row r="1099" spans="1:7" ht="25.5">
      <c r="A1099" s="1158">
        <v>2512</v>
      </c>
      <c r="B1099" s="1158">
        <v>12250</v>
      </c>
      <c r="C1099" s="1159" t="s">
        <v>4654</v>
      </c>
      <c r="D1099" s="1159" t="s">
        <v>4655</v>
      </c>
      <c r="E1099" s="1160" t="s">
        <v>3287</v>
      </c>
      <c r="F1099" s="1161">
        <v>44949</v>
      </c>
      <c r="G1099" s="1161">
        <v>45038</v>
      </c>
    </row>
    <row r="1100" spans="1:7" ht="51">
      <c r="A1100" s="1162">
        <v>2513</v>
      </c>
      <c r="B1100" s="1162">
        <v>12251</v>
      </c>
      <c r="C1100" s="1163" t="s">
        <v>4656</v>
      </c>
      <c r="D1100" s="1163" t="s">
        <v>4657</v>
      </c>
      <c r="E1100" s="1164" t="s">
        <v>3287</v>
      </c>
      <c r="F1100" s="1165">
        <v>44949</v>
      </c>
      <c r="G1100" s="1165">
        <v>45038</v>
      </c>
    </row>
    <row r="1101" spans="1:7" ht="51">
      <c r="A1101" s="1162">
        <v>2514</v>
      </c>
      <c r="B1101" s="1162">
        <v>12252</v>
      </c>
      <c r="C1101" s="1163" t="s">
        <v>4658</v>
      </c>
      <c r="D1101" s="1163" t="s">
        <v>4659</v>
      </c>
      <c r="E1101" s="1164" t="s">
        <v>3287</v>
      </c>
      <c r="F1101" s="1165">
        <v>44949</v>
      </c>
      <c r="G1101" s="1165">
        <v>45038</v>
      </c>
    </row>
    <row r="1102" spans="1:7">
      <c r="A1102" s="1158">
        <v>2515</v>
      </c>
      <c r="B1102" s="1158">
        <v>12253</v>
      </c>
      <c r="C1102" s="1159" t="s">
        <v>4660</v>
      </c>
      <c r="D1102" s="1159" t="s">
        <v>4661</v>
      </c>
      <c r="E1102" s="1160" t="s">
        <v>3064</v>
      </c>
      <c r="F1102" s="1161">
        <v>44829</v>
      </c>
      <c r="G1102" s="1161">
        <v>45008</v>
      </c>
    </row>
    <row r="1103" spans="1:7" ht="38.25">
      <c r="A1103" s="1162">
        <v>2516</v>
      </c>
      <c r="B1103" s="1162">
        <v>12254</v>
      </c>
      <c r="C1103" s="1163" t="s">
        <v>4662</v>
      </c>
      <c r="D1103" s="1163" t="s">
        <v>4663</v>
      </c>
      <c r="E1103" s="1164" t="s">
        <v>2894</v>
      </c>
      <c r="F1103" s="1165">
        <v>44829</v>
      </c>
      <c r="G1103" s="1165">
        <v>44948</v>
      </c>
    </row>
    <row r="1104" spans="1:7" ht="38.25">
      <c r="A1104" s="1162">
        <v>2517</v>
      </c>
      <c r="B1104" s="1162">
        <v>12255</v>
      </c>
      <c r="C1104" s="1163" t="s">
        <v>4664</v>
      </c>
      <c r="D1104" s="1163" t="s">
        <v>4665</v>
      </c>
      <c r="E1104" s="1164" t="s">
        <v>3034</v>
      </c>
      <c r="F1104" s="1165">
        <v>44949</v>
      </c>
      <c r="G1104" s="1165">
        <v>45008</v>
      </c>
    </row>
    <row r="1105" spans="1:7">
      <c r="A1105" s="1158">
        <v>2518</v>
      </c>
      <c r="B1105" s="1158">
        <v>12256</v>
      </c>
      <c r="C1105" s="1159" t="s">
        <v>4666</v>
      </c>
      <c r="D1105" s="1159" t="s">
        <v>4667</v>
      </c>
      <c r="E1105" s="1160" t="s">
        <v>4546</v>
      </c>
      <c r="F1105" s="1161">
        <v>44744</v>
      </c>
      <c r="G1105" s="1161">
        <v>44983</v>
      </c>
    </row>
    <row r="1106" spans="1:7" ht="38.25">
      <c r="A1106" s="1162">
        <v>2519</v>
      </c>
      <c r="B1106" s="1162">
        <v>12257</v>
      </c>
      <c r="C1106" s="1163" t="s">
        <v>4668</v>
      </c>
      <c r="D1106" s="1163" t="s">
        <v>4669</v>
      </c>
      <c r="E1106" s="1164" t="s">
        <v>2894</v>
      </c>
      <c r="F1106" s="1165">
        <v>44744</v>
      </c>
      <c r="G1106" s="1165">
        <v>44863</v>
      </c>
    </row>
    <row r="1107" spans="1:7" ht="38.25">
      <c r="A1107" s="1162">
        <v>2520</v>
      </c>
      <c r="B1107" s="1162">
        <v>12258</v>
      </c>
      <c r="C1107" s="1163" t="s">
        <v>4670</v>
      </c>
      <c r="D1107" s="1163" t="s">
        <v>4671</v>
      </c>
      <c r="E1107" s="1164" t="s">
        <v>2894</v>
      </c>
      <c r="F1107" s="1165">
        <v>44864</v>
      </c>
      <c r="G1107" s="1165">
        <v>44983</v>
      </c>
    </row>
    <row r="1108" spans="1:7" ht="38.25">
      <c r="A1108" s="1158">
        <v>2521</v>
      </c>
      <c r="B1108" s="1158">
        <v>12259</v>
      </c>
      <c r="C1108" s="1159" t="s">
        <v>4672</v>
      </c>
      <c r="D1108" s="1159" t="s">
        <v>4673</v>
      </c>
      <c r="E1108" s="1160" t="s">
        <v>4674</v>
      </c>
      <c r="F1108" s="1161">
        <v>43736</v>
      </c>
      <c r="G1108" s="1161">
        <v>44748</v>
      </c>
    </row>
    <row r="1109" spans="1:7" ht="38.25">
      <c r="A1109" s="1162">
        <v>2522</v>
      </c>
      <c r="B1109" s="1162">
        <v>12260</v>
      </c>
      <c r="C1109" s="1163" t="s">
        <v>4675</v>
      </c>
      <c r="D1109" s="1163" t="s">
        <v>4676</v>
      </c>
      <c r="E1109" s="1164" t="s">
        <v>2894</v>
      </c>
      <c r="F1109" s="1165">
        <v>44389</v>
      </c>
      <c r="G1109" s="1165">
        <v>44508</v>
      </c>
    </row>
    <row r="1110" spans="1:7" ht="38.25">
      <c r="A1110" s="1162">
        <v>2523</v>
      </c>
      <c r="B1110" s="1162">
        <v>12261</v>
      </c>
      <c r="C1110" s="1163" t="s">
        <v>4677</v>
      </c>
      <c r="D1110" s="1163" t="s">
        <v>4678</v>
      </c>
      <c r="E1110" s="1164" t="s">
        <v>2894</v>
      </c>
      <c r="F1110" s="1165">
        <v>44509</v>
      </c>
      <c r="G1110" s="1165">
        <v>44628</v>
      </c>
    </row>
    <row r="1111" spans="1:7" ht="38.25">
      <c r="A1111" s="1162">
        <v>2524</v>
      </c>
      <c r="B1111" s="1162">
        <v>12262</v>
      </c>
      <c r="C1111" s="1163" t="s">
        <v>4679</v>
      </c>
      <c r="D1111" s="1163" t="s">
        <v>4680</v>
      </c>
      <c r="E1111" s="1164" t="s">
        <v>2894</v>
      </c>
      <c r="F1111" s="1165">
        <v>44629</v>
      </c>
      <c r="G1111" s="1165">
        <v>44748</v>
      </c>
    </row>
    <row r="1112" spans="1:7" ht="38.25">
      <c r="A1112" s="1162">
        <v>2525</v>
      </c>
      <c r="B1112" s="1162">
        <v>12263</v>
      </c>
      <c r="C1112" s="1163" t="s">
        <v>4681</v>
      </c>
      <c r="D1112" s="1163" t="s">
        <v>4682</v>
      </c>
      <c r="E1112" s="1164" t="s">
        <v>3955</v>
      </c>
      <c r="F1112" s="1165">
        <v>43736</v>
      </c>
      <c r="G1112" s="1165">
        <v>43935</v>
      </c>
    </row>
    <row r="1113" spans="1:7" ht="25.5">
      <c r="A1113" s="1158">
        <v>2526</v>
      </c>
      <c r="B1113" s="1158">
        <v>12264</v>
      </c>
      <c r="C1113" s="1159" t="s">
        <v>4683</v>
      </c>
      <c r="D1113" s="1159" t="s">
        <v>4684</v>
      </c>
      <c r="E1113" s="1160" t="s">
        <v>3009</v>
      </c>
      <c r="F1113" s="1161">
        <v>44629</v>
      </c>
      <c r="G1113" s="1161">
        <v>44778</v>
      </c>
    </row>
    <row r="1114" spans="1:7" ht="38.25">
      <c r="A1114" s="1162">
        <v>2527</v>
      </c>
      <c r="B1114" s="1162">
        <v>12265</v>
      </c>
      <c r="C1114" s="1163" t="s">
        <v>4685</v>
      </c>
      <c r="D1114" s="1163" t="s">
        <v>4686</v>
      </c>
      <c r="E1114" s="1164" t="s">
        <v>3009</v>
      </c>
      <c r="F1114" s="1165">
        <v>44629</v>
      </c>
      <c r="G1114" s="1165">
        <v>44778</v>
      </c>
    </row>
    <row r="1115" spans="1:7" ht="38.25">
      <c r="A1115" s="1162">
        <v>2528</v>
      </c>
      <c r="B1115" s="1162">
        <v>12266</v>
      </c>
      <c r="C1115" s="1163" t="s">
        <v>4687</v>
      </c>
      <c r="D1115" s="1163" t="s">
        <v>4688</v>
      </c>
      <c r="E1115" s="1164" t="s">
        <v>3009</v>
      </c>
      <c r="F1115" s="1165">
        <v>44629</v>
      </c>
      <c r="G1115" s="1165">
        <v>44778</v>
      </c>
    </row>
    <row r="1116" spans="1:7" ht="25.5">
      <c r="A1116" s="1158">
        <v>2529</v>
      </c>
      <c r="B1116" s="1158">
        <v>12267</v>
      </c>
      <c r="C1116" s="1159" t="s">
        <v>4689</v>
      </c>
      <c r="D1116" s="1159" t="s">
        <v>4690</v>
      </c>
      <c r="E1116" s="1160" t="s">
        <v>3287</v>
      </c>
      <c r="F1116" s="1161">
        <v>44729</v>
      </c>
      <c r="G1116" s="1161">
        <v>44818</v>
      </c>
    </row>
    <row r="1117" spans="1:7" ht="38.25">
      <c r="A1117" s="1162">
        <v>2530</v>
      </c>
      <c r="B1117" s="1162">
        <v>12268</v>
      </c>
      <c r="C1117" s="1163" t="s">
        <v>4691</v>
      </c>
      <c r="D1117" s="1163" t="s">
        <v>4692</v>
      </c>
      <c r="E1117" s="1164" t="s">
        <v>3287</v>
      </c>
      <c r="F1117" s="1165">
        <v>44729</v>
      </c>
      <c r="G1117" s="1165">
        <v>44818</v>
      </c>
    </row>
    <row r="1118" spans="1:7" ht="25.5">
      <c r="A1118" s="1158">
        <v>2531</v>
      </c>
      <c r="B1118" s="1158">
        <v>12269</v>
      </c>
      <c r="C1118" s="1159" t="s">
        <v>4693</v>
      </c>
      <c r="D1118" s="1159" t="s">
        <v>4694</v>
      </c>
      <c r="E1118" s="1160" t="s">
        <v>3287</v>
      </c>
      <c r="F1118" s="1161">
        <v>44819</v>
      </c>
      <c r="G1118" s="1161">
        <v>44908</v>
      </c>
    </row>
    <row r="1119" spans="1:7" ht="51">
      <c r="A1119" s="1162">
        <v>2532</v>
      </c>
      <c r="B1119" s="1162">
        <v>12270</v>
      </c>
      <c r="C1119" s="1163" t="s">
        <v>4695</v>
      </c>
      <c r="D1119" s="1163" t="s">
        <v>4696</v>
      </c>
      <c r="E1119" s="1164" t="s">
        <v>3112</v>
      </c>
      <c r="F1119" s="1165">
        <v>44879</v>
      </c>
      <c r="G1119" s="1165">
        <v>44908</v>
      </c>
    </row>
    <row r="1120" spans="1:7" ht="38.25">
      <c r="A1120" s="1162">
        <v>2533</v>
      </c>
      <c r="B1120" s="1162">
        <v>12271</v>
      </c>
      <c r="C1120" s="1163" t="s">
        <v>4697</v>
      </c>
      <c r="D1120" s="1163" t="s">
        <v>4698</v>
      </c>
      <c r="E1120" s="1164" t="s">
        <v>3034</v>
      </c>
      <c r="F1120" s="1165">
        <v>44819</v>
      </c>
      <c r="G1120" s="1165">
        <v>44878</v>
      </c>
    </row>
    <row r="1121" spans="1:7" ht="25.5">
      <c r="A1121" s="1158">
        <v>2534</v>
      </c>
      <c r="B1121" s="1158">
        <v>12272</v>
      </c>
      <c r="C1121" s="1159" t="s">
        <v>4699</v>
      </c>
      <c r="D1121" s="1159" t="s">
        <v>4700</v>
      </c>
      <c r="E1121" s="1160" t="s">
        <v>3112</v>
      </c>
      <c r="F1121" s="1161">
        <v>44909</v>
      </c>
      <c r="G1121" s="1161">
        <v>44938</v>
      </c>
    </row>
    <row r="1122" spans="1:7" ht="38.25">
      <c r="A1122" s="1162">
        <v>2535</v>
      </c>
      <c r="B1122" s="1162">
        <v>12273</v>
      </c>
      <c r="C1122" s="1163" t="s">
        <v>4701</v>
      </c>
      <c r="D1122" s="1163" t="s">
        <v>4702</v>
      </c>
      <c r="E1122" s="1164" t="s">
        <v>3112</v>
      </c>
      <c r="F1122" s="1165">
        <v>44909</v>
      </c>
      <c r="G1122" s="1165">
        <v>44938</v>
      </c>
    </row>
    <row r="1123" spans="1:7" ht="25.5">
      <c r="A1123" s="1158">
        <v>2536</v>
      </c>
      <c r="B1123" s="1158">
        <v>12274</v>
      </c>
      <c r="C1123" s="1159" t="s">
        <v>4703</v>
      </c>
      <c r="D1123" s="1159" t="s">
        <v>4704</v>
      </c>
      <c r="E1123" s="1160" t="s">
        <v>3034</v>
      </c>
      <c r="F1123" s="1161">
        <v>45014</v>
      </c>
      <c r="G1123" s="1161">
        <v>45073</v>
      </c>
    </row>
    <row r="1124" spans="1:7" ht="51">
      <c r="A1124" s="1162">
        <v>2537</v>
      </c>
      <c r="B1124" s="1162">
        <v>12275</v>
      </c>
      <c r="C1124" s="1163" t="s">
        <v>4705</v>
      </c>
      <c r="D1124" s="1163" t="s">
        <v>4706</v>
      </c>
      <c r="E1124" s="1164" t="s">
        <v>3034</v>
      </c>
      <c r="F1124" s="1165">
        <v>45014</v>
      </c>
      <c r="G1124" s="1165">
        <v>45073</v>
      </c>
    </row>
    <row r="1125" spans="1:7" ht="38.25">
      <c r="A1125" s="1158">
        <v>2538</v>
      </c>
      <c r="B1125" s="1158">
        <v>12276</v>
      </c>
      <c r="C1125" s="1159" t="s">
        <v>4707</v>
      </c>
      <c r="D1125" s="1159" t="s">
        <v>4708</v>
      </c>
      <c r="E1125" s="1160" t="s">
        <v>3034</v>
      </c>
      <c r="F1125" s="1161">
        <v>45074</v>
      </c>
      <c r="G1125" s="1161">
        <v>45133</v>
      </c>
    </row>
    <row r="1126" spans="1:7" ht="38.25">
      <c r="A1126" s="1162">
        <v>2539</v>
      </c>
      <c r="B1126" s="1162">
        <v>12277</v>
      </c>
      <c r="C1126" s="1163" t="s">
        <v>4709</v>
      </c>
      <c r="D1126" s="1163" t="s">
        <v>4710</v>
      </c>
      <c r="E1126" s="1164" t="s">
        <v>3034</v>
      </c>
      <c r="F1126" s="1165">
        <v>45074</v>
      </c>
      <c r="G1126" s="1165">
        <v>45133</v>
      </c>
    </row>
    <row r="1127" spans="1:7" ht="25.5">
      <c r="A1127" s="1158">
        <v>2540</v>
      </c>
      <c r="B1127" s="1158">
        <v>12278</v>
      </c>
      <c r="C1127" s="1159" t="s">
        <v>4711</v>
      </c>
      <c r="D1127" s="1159" t="s">
        <v>4712</v>
      </c>
      <c r="E1127" s="1160" t="s">
        <v>3287</v>
      </c>
      <c r="F1127" s="1161">
        <v>45134</v>
      </c>
      <c r="G1127" s="1161">
        <v>45223</v>
      </c>
    </row>
    <row r="1128" spans="1:7" ht="38.25">
      <c r="A1128" s="1162">
        <v>2541</v>
      </c>
      <c r="B1128" s="1162">
        <v>12279</v>
      </c>
      <c r="C1128" s="1163" t="s">
        <v>4713</v>
      </c>
      <c r="D1128" s="1163" t="s">
        <v>4714</v>
      </c>
      <c r="E1128" s="1164" t="s">
        <v>3287</v>
      </c>
      <c r="F1128" s="1165">
        <v>45134</v>
      </c>
      <c r="G1128" s="1165">
        <v>45223</v>
      </c>
    </row>
    <row r="1129" spans="1:7" ht="38.25">
      <c r="A1129" s="1162">
        <v>2542</v>
      </c>
      <c r="B1129" s="1162">
        <v>12280</v>
      </c>
      <c r="C1129" s="1163" t="s">
        <v>4715</v>
      </c>
      <c r="D1129" s="1163" t="s">
        <v>4716</v>
      </c>
      <c r="E1129" s="1164" t="s">
        <v>3287</v>
      </c>
      <c r="F1129" s="1165">
        <v>45134</v>
      </c>
      <c r="G1129" s="1165">
        <v>45223</v>
      </c>
    </row>
    <row r="1130" spans="1:7" ht="51">
      <c r="A1130" s="1162">
        <v>2543</v>
      </c>
      <c r="B1130" s="1162">
        <v>12281</v>
      </c>
      <c r="C1130" s="1163" t="s">
        <v>4717</v>
      </c>
      <c r="D1130" s="1163" t="s">
        <v>4718</v>
      </c>
      <c r="E1130" s="1164" t="s">
        <v>3287</v>
      </c>
      <c r="F1130" s="1165">
        <v>45134</v>
      </c>
      <c r="G1130" s="1165">
        <v>45223</v>
      </c>
    </row>
    <row r="1131" spans="1:7">
      <c r="A1131" s="1158">
        <v>2544</v>
      </c>
      <c r="B1131" s="1158">
        <v>12282</v>
      </c>
      <c r="C1131" s="1159" t="s">
        <v>4719</v>
      </c>
      <c r="D1131" s="1159" t="s">
        <v>4720</v>
      </c>
      <c r="E1131" s="1160" t="s">
        <v>4628</v>
      </c>
      <c r="F1131" s="1161">
        <v>44984</v>
      </c>
      <c r="G1131" s="1161">
        <v>45253</v>
      </c>
    </row>
    <row r="1132" spans="1:7" ht="38.25">
      <c r="A1132" s="1162">
        <v>2545</v>
      </c>
      <c r="B1132" s="1162">
        <v>12283</v>
      </c>
      <c r="C1132" s="1163" t="s">
        <v>4721</v>
      </c>
      <c r="D1132" s="1163" t="s">
        <v>4722</v>
      </c>
      <c r="E1132" s="1164" t="s">
        <v>3064</v>
      </c>
      <c r="F1132" s="1165">
        <v>44984</v>
      </c>
      <c r="G1132" s="1165">
        <v>45163</v>
      </c>
    </row>
    <row r="1133" spans="1:7" ht="38.25">
      <c r="A1133" s="1162">
        <v>2546</v>
      </c>
      <c r="B1133" s="1162">
        <v>12284</v>
      </c>
      <c r="C1133" s="1163" t="s">
        <v>4723</v>
      </c>
      <c r="D1133" s="1163" t="s">
        <v>4724</v>
      </c>
      <c r="E1133" s="1164" t="s">
        <v>3064</v>
      </c>
      <c r="F1133" s="1165">
        <v>45074</v>
      </c>
      <c r="G1133" s="1165">
        <v>45253</v>
      </c>
    </row>
    <row r="1134" spans="1:7" ht="38.25">
      <c r="A1134" s="1162">
        <v>2547</v>
      </c>
      <c r="B1134" s="1162">
        <v>12285</v>
      </c>
      <c r="C1134" s="1163" t="s">
        <v>4725</v>
      </c>
      <c r="D1134" s="1163" t="s">
        <v>4726</v>
      </c>
      <c r="E1134" s="1164" t="s">
        <v>3034</v>
      </c>
      <c r="F1134" s="1165">
        <v>45164</v>
      </c>
      <c r="G1134" s="1165">
        <v>45223</v>
      </c>
    </row>
    <row r="1135" spans="1:7">
      <c r="A1135" s="1158">
        <v>2548</v>
      </c>
      <c r="B1135" s="1158">
        <v>12286</v>
      </c>
      <c r="C1135" s="1159" t="s">
        <v>4727</v>
      </c>
      <c r="D1135" s="1159" t="s">
        <v>4728</v>
      </c>
      <c r="E1135" s="1160" t="s">
        <v>4729</v>
      </c>
      <c r="F1135" s="1161">
        <v>44984</v>
      </c>
      <c r="G1135" s="1161">
        <v>45313</v>
      </c>
    </row>
    <row r="1136" spans="1:7" ht="38.25">
      <c r="A1136" s="1162">
        <v>2549</v>
      </c>
      <c r="B1136" s="1162">
        <v>12287</v>
      </c>
      <c r="C1136" s="1163" t="s">
        <v>4730</v>
      </c>
      <c r="D1136" s="1163" t="s">
        <v>4731</v>
      </c>
      <c r="E1136" s="1164" t="s">
        <v>4546</v>
      </c>
      <c r="F1136" s="1165">
        <v>44984</v>
      </c>
      <c r="G1136" s="1165">
        <v>45223</v>
      </c>
    </row>
    <row r="1137" spans="1:7" ht="38.25">
      <c r="A1137" s="1162">
        <v>2550</v>
      </c>
      <c r="B1137" s="1162">
        <v>12288</v>
      </c>
      <c r="C1137" s="1163" t="s">
        <v>4732</v>
      </c>
      <c r="D1137" s="1163" t="s">
        <v>4733</v>
      </c>
      <c r="E1137" s="1164" t="s">
        <v>4546</v>
      </c>
      <c r="F1137" s="1165">
        <v>44984</v>
      </c>
      <c r="G1137" s="1165">
        <v>45223</v>
      </c>
    </row>
    <row r="1138" spans="1:7" ht="51">
      <c r="A1138" s="1162">
        <v>2551</v>
      </c>
      <c r="B1138" s="1162">
        <v>12289</v>
      </c>
      <c r="C1138" s="1163" t="s">
        <v>4734</v>
      </c>
      <c r="D1138" s="1163" t="s">
        <v>4735</v>
      </c>
      <c r="E1138" s="1164" t="s">
        <v>3287</v>
      </c>
      <c r="F1138" s="1165">
        <v>45224</v>
      </c>
      <c r="G1138" s="1165">
        <v>45313</v>
      </c>
    </row>
    <row r="1139" spans="1:7" ht="51">
      <c r="A1139" s="1162">
        <v>2552</v>
      </c>
      <c r="B1139" s="1162">
        <v>12290</v>
      </c>
      <c r="C1139" s="1163" t="s">
        <v>4736</v>
      </c>
      <c r="D1139" s="1163" t="s">
        <v>4737</v>
      </c>
      <c r="E1139" s="1164" t="s">
        <v>3287</v>
      </c>
      <c r="F1139" s="1165">
        <v>45224</v>
      </c>
      <c r="G1139" s="1165">
        <v>45313</v>
      </c>
    </row>
    <row r="1140" spans="1:7" ht="38.25">
      <c r="A1140" s="1162">
        <v>2553</v>
      </c>
      <c r="B1140" s="1162">
        <v>12291</v>
      </c>
      <c r="C1140" s="1163" t="s">
        <v>4738</v>
      </c>
      <c r="D1140" s="1163" t="s">
        <v>4739</v>
      </c>
      <c r="E1140" s="1164" t="s">
        <v>3112</v>
      </c>
      <c r="F1140" s="1165">
        <v>45224</v>
      </c>
      <c r="G1140" s="1165">
        <v>45253</v>
      </c>
    </row>
    <row r="1141" spans="1:7">
      <c r="A1141" s="1158">
        <v>2554</v>
      </c>
      <c r="B1141" s="1158">
        <v>12292</v>
      </c>
      <c r="C1141" s="1159" t="s">
        <v>4740</v>
      </c>
      <c r="D1141" s="1159" t="s">
        <v>4741</v>
      </c>
      <c r="E1141" s="1160" t="s">
        <v>2894</v>
      </c>
      <c r="F1141" s="1161">
        <v>45224</v>
      </c>
      <c r="G1141" s="1161">
        <v>45343</v>
      </c>
    </row>
    <row r="1142" spans="1:7" ht="38.25">
      <c r="A1142" s="1162">
        <v>2555</v>
      </c>
      <c r="B1142" s="1162">
        <v>12293</v>
      </c>
      <c r="C1142" s="1163" t="s">
        <v>4742</v>
      </c>
      <c r="D1142" s="1163" t="s">
        <v>4743</v>
      </c>
      <c r="E1142" s="1164" t="s">
        <v>2894</v>
      </c>
      <c r="F1142" s="1165">
        <v>45224</v>
      </c>
      <c r="G1142" s="1165">
        <v>45343</v>
      </c>
    </row>
    <row r="1143" spans="1:7" ht="25.5">
      <c r="A1143" s="1158">
        <v>2556</v>
      </c>
      <c r="B1143" s="1158">
        <v>12294</v>
      </c>
      <c r="C1143" s="1159" t="s">
        <v>4744</v>
      </c>
      <c r="D1143" s="1159" t="s">
        <v>4745</v>
      </c>
      <c r="E1143" s="1160" t="s">
        <v>3461</v>
      </c>
      <c r="F1143" s="1161">
        <v>44984</v>
      </c>
      <c r="G1143" s="1161">
        <v>45283</v>
      </c>
    </row>
    <row r="1144" spans="1:7" ht="38.25">
      <c r="A1144" s="1162">
        <v>2557</v>
      </c>
      <c r="B1144" s="1162">
        <v>12295</v>
      </c>
      <c r="C1144" s="1163" t="s">
        <v>4746</v>
      </c>
      <c r="D1144" s="1163" t="s">
        <v>4747</v>
      </c>
      <c r="E1144" s="1164" t="s">
        <v>3009</v>
      </c>
      <c r="F1144" s="1165">
        <v>44984</v>
      </c>
      <c r="G1144" s="1165">
        <v>45133</v>
      </c>
    </row>
    <row r="1145" spans="1:7" ht="38.25">
      <c r="A1145" s="1162">
        <v>2558</v>
      </c>
      <c r="B1145" s="1162">
        <v>12296</v>
      </c>
      <c r="C1145" s="1163" t="s">
        <v>4748</v>
      </c>
      <c r="D1145" s="1163" t="s">
        <v>4749</v>
      </c>
      <c r="E1145" s="1164" t="s">
        <v>3009</v>
      </c>
      <c r="F1145" s="1165">
        <v>45074</v>
      </c>
      <c r="G1145" s="1165">
        <v>45223</v>
      </c>
    </row>
    <row r="1146" spans="1:7" ht="51">
      <c r="A1146" s="1162">
        <v>2559</v>
      </c>
      <c r="B1146" s="1162">
        <v>12297</v>
      </c>
      <c r="C1146" s="1163" t="s">
        <v>4750</v>
      </c>
      <c r="D1146" s="1163" t="s">
        <v>4751</v>
      </c>
      <c r="E1146" s="1164" t="s">
        <v>3034</v>
      </c>
      <c r="F1146" s="1165">
        <v>45224</v>
      </c>
      <c r="G1146" s="1165">
        <v>45283</v>
      </c>
    </row>
    <row r="1147" spans="1:7" ht="25.5">
      <c r="A1147" s="1158">
        <v>2560</v>
      </c>
      <c r="B1147" s="1158">
        <v>12298</v>
      </c>
      <c r="C1147" s="1159" t="s">
        <v>4752</v>
      </c>
      <c r="D1147" s="1159" t="s">
        <v>4753</v>
      </c>
      <c r="E1147" s="1160" t="s">
        <v>3006</v>
      </c>
      <c r="F1147" s="1161">
        <v>44984</v>
      </c>
      <c r="G1147" s="1161">
        <v>45343</v>
      </c>
    </row>
    <row r="1148" spans="1:7" ht="38.25">
      <c r="A1148" s="1162">
        <v>2561</v>
      </c>
      <c r="B1148" s="1162">
        <v>12299</v>
      </c>
      <c r="C1148" s="1163" t="s">
        <v>4754</v>
      </c>
      <c r="D1148" s="1163" t="s">
        <v>4755</v>
      </c>
      <c r="E1148" s="1164" t="s">
        <v>3009</v>
      </c>
      <c r="F1148" s="1165">
        <v>45164</v>
      </c>
      <c r="G1148" s="1165">
        <v>45313</v>
      </c>
    </row>
    <row r="1149" spans="1:7" ht="38.25">
      <c r="A1149" s="1162">
        <v>2562</v>
      </c>
      <c r="B1149" s="1162">
        <v>12300</v>
      </c>
      <c r="C1149" s="1163" t="s">
        <v>4756</v>
      </c>
      <c r="D1149" s="1163" t="s">
        <v>4757</v>
      </c>
      <c r="E1149" s="1164" t="s">
        <v>3064</v>
      </c>
      <c r="F1149" s="1165">
        <v>44984</v>
      </c>
      <c r="G1149" s="1165">
        <v>45163</v>
      </c>
    </row>
    <row r="1150" spans="1:7" ht="51">
      <c r="A1150" s="1162">
        <v>2563</v>
      </c>
      <c r="B1150" s="1162">
        <v>12301</v>
      </c>
      <c r="C1150" s="1163" t="s">
        <v>4758</v>
      </c>
      <c r="D1150" s="1163" t="s">
        <v>4759</v>
      </c>
      <c r="E1150" s="1164" t="s">
        <v>3112</v>
      </c>
      <c r="F1150" s="1165">
        <v>45314</v>
      </c>
      <c r="G1150" s="1165">
        <v>45343</v>
      </c>
    </row>
    <row r="1151" spans="1:7" ht="25.5">
      <c r="A1151" s="1158">
        <v>2564</v>
      </c>
      <c r="B1151" s="1158">
        <v>12302</v>
      </c>
      <c r="C1151" s="1159" t="s">
        <v>4760</v>
      </c>
      <c r="D1151" s="1159" t="s">
        <v>4761</v>
      </c>
      <c r="E1151" s="1160" t="s">
        <v>4546</v>
      </c>
      <c r="F1151" s="1161">
        <v>44533</v>
      </c>
      <c r="G1151" s="1161">
        <v>44772</v>
      </c>
    </row>
    <row r="1152" spans="1:7" ht="38.25">
      <c r="A1152" s="1162">
        <v>2565</v>
      </c>
      <c r="B1152" s="1162">
        <v>12303</v>
      </c>
      <c r="C1152" s="1163" t="s">
        <v>4762</v>
      </c>
      <c r="D1152" s="1163" t="s">
        <v>4763</v>
      </c>
      <c r="E1152" s="1164" t="s">
        <v>4546</v>
      </c>
      <c r="F1152" s="1165">
        <v>44533</v>
      </c>
      <c r="G1152" s="1165">
        <v>44772</v>
      </c>
    </row>
    <row r="1153" spans="1:7" ht="38.25">
      <c r="A1153" s="1162">
        <v>2566</v>
      </c>
      <c r="B1153" s="1162">
        <v>12304</v>
      </c>
      <c r="C1153" s="1163" t="s">
        <v>4764</v>
      </c>
      <c r="D1153" s="1163" t="s">
        <v>4765</v>
      </c>
      <c r="E1153" s="1164" t="s">
        <v>4546</v>
      </c>
      <c r="F1153" s="1165">
        <v>44533</v>
      </c>
      <c r="G1153" s="1165">
        <v>44772</v>
      </c>
    </row>
    <row r="1154" spans="1:7" ht="25.5">
      <c r="A1154" s="1158">
        <v>2567</v>
      </c>
      <c r="B1154" s="1158">
        <v>12305</v>
      </c>
      <c r="C1154" s="1159" t="s">
        <v>4766</v>
      </c>
      <c r="D1154" s="1159" t="s">
        <v>4767</v>
      </c>
      <c r="E1154" s="1160" t="s">
        <v>4768</v>
      </c>
      <c r="F1154" s="1161">
        <v>44773</v>
      </c>
      <c r="G1154" s="1161">
        <v>45343</v>
      </c>
    </row>
    <row r="1155" spans="1:7" ht="51">
      <c r="A1155" s="1162">
        <v>2568</v>
      </c>
      <c r="B1155" s="1162">
        <v>12306</v>
      </c>
      <c r="C1155" s="1163" t="s">
        <v>4769</v>
      </c>
      <c r="D1155" s="1163" t="s">
        <v>4770</v>
      </c>
      <c r="E1155" s="1164" t="s">
        <v>2894</v>
      </c>
      <c r="F1155" s="1165">
        <v>44773</v>
      </c>
      <c r="G1155" s="1165">
        <v>44892</v>
      </c>
    </row>
    <row r="1156" spans="1:7" ht="38.25">
      <c r="A1156" s="1162">
        <v>2569</v>
      </c>
      <c r="B1156" s="1162">
        <v>12307</v>
      </c>
      <c r="C1156" s="1163" t="s">
        <v>4771</v>
      </c>
      <c r="D1156" s="1163" t="s">
        <v>4772</v>
      </c>
      <c r="E1156" s="1164" t="s">
        <v>2894</v>
      </c>
      <c r="F1156" s="1165">
        <v>44773</v>
      </c>
      <c r="G1156" s="1165">
        <v>44892</v>
      </c>
    </row>
    <row r="1157" spans="1:7" ht="38.25">
      <c r="A1157" s="1162">
        <v>2570</v>
      </c>
      <c r="B1157" s="1162">
        <v>12308</v>
      </c>
      <c r="C1157" s="1163" t="s">
        <v>4773</v>
      </c>
      <c r="D1157" s="1163" t="s">
        <v>4774</v>
      </c>
      <c r="E1157" s="1164" t="s">
        <v>2894</v>
      </c>
      <c r="F1157" s="1165">
        <v>45224</v>
      </c>
      <c r="G1157" s="1165">
        <v>45343</v>
      </c>
    </row>
    <row r="1158" spans="1:7" ht="25.5">
      <c r="A1158" s="1158">
        <v>2571</v>
      </c>
      <c r="B1158" s="1158">
        <v>12309</v>
      </c>
      <c r="C1158" s="1159" t="s">
        <v>4775</v>
      </c>
      <c r="D1158" s="1159" t="s">
        <v>4776</v>
      </c>
      <c r="E1158" s="1160" t="s">
        <v>3009</v>
      </c>
      <c r="F1158" s="1161">
        <v>44778</v>
      </c>
      <c r="G1158" s="1161">
        <v>44927</v>
      </c>
    </row>
    <row r="1159" spans="1:7" ht="51">
      <c r="A1159" s="1162">
        <v>2572</v>
      </c>
      <c r="B1159" s="1162">
        <v>12310</v>
      </c>
      <c r="C1159" s="1163" t="s">
        <v>4777</v>
      </c>
      <c r="D1159" s="1163" t="s">
        <v>4778</v>
      </c>
      <c r="E1159" s="1164" t="s">
        <v>3009</v>
      </c>
      <c r="F1159" s="1165">
        <v>44778</v>
      </c>
      <c r="G1159" s="1165">
        <v>44927</v>
      </c>
    </row>
    <row r="1160" spans="1:7" ht="51">
      <c r="A1160" s="1162">
        <v>2573</v>
      </c>
      <c r="B1160" s="1162">
        <v>12311</v>
      </c>
      <c r="C1160" s="1163" t="s">
        <v>4779</v>
      </c>
      <c r="D1160" s="1163" t="s">
        <v>4780</v>
      </c>
      <c r="E1160" s="1164" t="s">
        <v>3009</v>
      </c>
      <c r="F1160" s="1165">
        <v>44778</v>
      </c>
      <c r="G1160" s="1165">
        <v>44927</v>
      </c>
    </row>
    <row r="1161" spans="1:7" ht="51">
      <c r="A1161" s="1162">
        <v>2574</v>
      </c>
      <c r="B1161" s="1162">
        <v>12312</v>
      </c>
      <c r="C1161" s="1163" t="s">
        <v>4781</v>
      </c>
      <c r="D1161" s="1163" t="s">
        <v>4782</v>
      </c>
      <c r="E1161" s="1164" t="s">
        <v>3009</v>
      </c>
      <c r="F1161" s="1165">
        <v>44778</v>
      </c>
      <c r="G1161" s="1165">
        <v>44927</v>
      </c>
    </row>
    <row r="1162" spans="1:7" ht="51">
      <c r="A1162" s="1162">
        <v>2575</v>
      </c>
      <c r="B1162" s="1162">
        <v>12313</v>
      </c>
      <c r="C1162" s="1163" t="s">
        <v>4783</v>
      </c>
      <c r="D1162" s="1163" t="s">
        <v>4784</v>
      </c>
      <c r="E1162" s="1164" t="s">
        <v>3009</v>
      </c>
      <c r="F1162" s="1165">
        <v>44778</v>
      </c>
      <c r="G1162" s="1165">
        <v>44927</v>
      </c>
    </row>
    <row r="1163" spans="1:7" ht="51">
      <c r="A1163" s="1162">
        <v>2576</v>
      </c>
      <c r="B1163" s="1162">
        <v>12314</v>
      </c>
      <c r="C1163" s="1163" t="s">
        <v>4785</v>
      </c>
      <c r="D1163" s="1163" t="s">
        <v>4786</v>
      </c>
      <c r="E1163" s="1164" t="s">
        <v>3009</v>
      </c>
      <c r="F1163" s="1165">
        <v>44778</v>
      </c>
      <c r="G1163" s="1165">
        <v>44927</v>
      </c>
    </row>
    <row r="1164" spans="1:7" ht="51">
      <c r="A1164" s="1162">
        <v>2577</v>
      </c>
      <c r="B1164" s="1162">
        <v>12315</v>
      </c>
      <c r="C1164" s="1163" t="s">
        <v>4787</v>
      </c>
      <c r="D1164" s="1163" t="s">
        <v>4788</v>
      </c>
      <c r="E1164" s="1164" t="s">
        <v>3009</v>
      </c>
      <c r="F1164" s="1165">
        <v>44778</v>
      </c>
      <c r="G1164" s="1165">
        <v>44927</v>
      </c>
    </row>
    <row r="1165" spans="1:7" ht="51">
      <c r="A1165" s="1162">
        <v>2578</v>
      </c>
      <c r="B1165" s="1162">
        <v>12316</v>
      </c>
      <c r="C1165" s="1163" t="s">
        <v>4789</v>
      </c>
      <c r="D1165" s="1163" t="s">
        <v>4790</v>
      </c>
      <c r="E1165" s="1164" t="s">
        <v>3009</v>
      </c>
      <c r="F1165" s="1165">
        <v>44778</v>
      </c>
      <c r="G1165" s="1165">
        <v>44927</v>
      </c>
    </row>
    <row r="1166" spans="1:7" ht="51">
      <c r="A1166" s="1162">
        <v>2579</v>
      </c>
      <c r="B1166" s="1162">
        <v>12317</v>
      </c>
      <c r="C1166" s="1163" t="s">
        <v>4791</v>
      </c>
      <c r="D1166" s="1163" t="s">
        <v>4792</v>
      </c>
      <c r="E1166" s="1164" t="s">
        <v>3009</v>
      </c>
      <c r="F1166" s="1165">
        <v>44778</v>
      </c>
      <c r="G1166" s="1165">
        <v>44927</v>
      </c>
    </row>
    <row r="1167" spans="1:7" ht="38.25">
      <c r="A1167" s="1162">
        <v>2580</v>
      </c>
      <c r="B1167" s="1162">
        <v>12318</v>
      </c>
      <c r="C1167" s="1163" t="s">
        <v>4793</v>
      </c>
      <c r="D1167" s="1163" t="s">
        <v>4794</v>
      </c>
      <c r="E1167" s="1164" t="s">
        <v>3009</v>
      </c>
      <c r="F1167" s="1165">
        <v>44778</v>
      </c>
      <c r="G1167" s="1165">
        <v>44927</v>
      </c>
    </row>
    <row r="1168" spans="1:7" ht="38.25">
      <c r="A1168" s="1162">
        <v>2581</v>
      </c>
      <c r="B1168" s="1162">
        <v>12319</v>
      </c>
      <c r="C1168" s="1163" t="s">
        <v>4795</v>
      </c>
      <c r="D1168" s="1163" t="s">
        <v>4796</v>
      </c>
      <c r="E1168" s="1164" t="s">
        <v>3009</v>
      </c>
      <c r="F1168" s="1165">
        <v>44778</v>
      </c>
      <c r="G1168" s="1165">
        <v>44927</v>
      </c>
    </row>
    <row r="1169" spans="1:7">
      <c r="A1169" s="1158">
        <v>2582</v>
      </c>
      <c r="B1169" s="1158">
        <v>12320</v>
      </c>
      <c r="C1169" s="1159" t="s">
        <v>4797</v>
      </c>
      <c r="D1169" s="1159" t="s">
        <v>4798</v>
      </c>
      <c r="E1169" s="1160" t="s">
        <v>3034</v>
      </c>
      <c r="F1169" s="1161">
        <v>45224</v>
      </c>
      <c r="G1169" s="1161">
        <v>45283</v>
      </c>
    </row>
    <row r="1170" spans="1:7" ht="38.25">
      <c r="A1170" s="1162">
        <v>2583</v>
      </c>
      <c r="B1170" s="1162">
        <v>12321</v>
      </c>
      <c r="C1170" s="1163" t="s">
        <v>4799</v>
      </c>
      <c r="D1170" s="1163" t="s">
        <v>4800</v>
      </c>
      <c r="E1170" s="1164" t="s">
        <v>3034</v>
      </c>
      <c r="F1170" s="1165">
        <v>45224</v>
      </c>
      <c r="G1170" s="1165">
        <v>45283</v>
      </c>
    </row>
    <row r="1171" spans="1:7" ht="38.25">
      <c r="A1171" s="1162">
        <v>2584</v>
      </c>
      <c r="B1171" s="1162">
        <v>12322</v>
      </c>
      <c r="C1171" s="1163" t="s">
        <v>4801</v>
      </c>
      <c r="D1171" s="1163" t="s">
        <v>4802</v>
      </c>
      <c r="E1171" s="1164" t="s">
        <v>3034</v>
      </c>
      <c r="F1171" s="1165">
        <v>45224</v>
      </c>
      <c r="G1171" s="1165">
        <v>45283</v>
      </c>
    </row>
    <row r="1172" spans="1:7" ht="25.5">
      <c r="A1172" s="1158">
        <v>2585</v>
      </c>
      <c r="B1172" s="1158">
        <v>12323</v>
      </c>
      <c r="C1172" s="1159" t="s">
        <v>4803</v>
      </c>
      <c r="D1172" s="1159" t="s">
        <v>4804</v>
      </c>
      <c r="E1172" s="1160" t="s">
        <v>3034</v>
      </c>
      <c r="F1172" s="1161">
        <v>45224</v>
      </c>
      <c r="G1172" s="1161">
        <v>45283</v>
      </c>
    </row>
    <row r="1173" spans="1:7" ht="38.25">
      <c r="A1173" s="1162">
        <v>2586</v>
      </c>
      <c r="B1173" s="1162">
        <v>12324</v>
      </c>
      <c r="C1173" s="1163" t="s">
        <v>4805</v>
      </c>
      <c r="D1173" s="1163" t="s">
        <v>4806</v>
      </c>
      <c r="E1173" s="1164" t="s">
        <v>3034</v>
      </c>
      <c r="F1173" s="1165">
        <v>45224</v>
      </c>
      <c r="G1173" s="1165">
        <v>45283</v>
      </c>
    </row>
    <row r="1174" spans="1:7" ht="25.5">
      <c r="A1174" s="1158">
        <v>2587</v>
      </c>
      <c r="B1174" s="1158">
        <v>12325</v>
      </c>
      <c r="C1174" s="1159" t="s">
        <v>4807</v>
      </c>
      <c r="D1174" s="1159" t="s">
        <v>4808</v>
      </c>
      <c r="E1174" s="1160" t="s">
        <v>3034</v>
      </c>
      <c r="F1174" s="1161">
        <v>45284</v>
      </c>
      <c r="G1174" s="1161">
        <v>45343</v>
      </c>
    </row>
    <row r="1175" spans="1:7" ht="38.25">
      <c r="A1175" s="1162">
        <v>2588</v>
      </c>
      <c r="B1175" s="1162">
        <v>12326</v>
      </c>
      <c r="C1175" s="1163" t="s">
        <v>4809</v>
      </c>
      <c r="D1175" s="1163" t="s">
        <v>4810</v>
      </c>
      <c r="E1175" s="1164" t="s">
        <v>3034</v>
      </c>
      <c r="F1175" s="1165">
        <v>45284</v>
      </c>
      <c r="G1175" s="1165">
        <v>45343</v>
      </c>
    </row>
    <row r="1176" spans="1:7" ht="51">
      <c r="A1176" s="1162">
        <v>2589</v>
      </c>
      <c r="B1176" s="1162">
        <v>12327</v>
      </c>
      <c r="C1176" s="1163" t="s">
        <v>4811</v>
      </c>
      <c r="D1176" s="1163" t="s">
        <v>4812</v>
      </c>
      <c r="E1176" s="1164" t="s">
        <v>3034</v>
      </c>
      <c r="F1176" s="1165">
        <v>45284</v>
      </c>
      <c r="G1176" s="1165">
        <v>45343</v>
      </c>
    </row>
    <row r="1177" spans="1:7" ht="25.5">
      <c r="A1177" s="1158">
        <v>2590</v>
      </c>
      <c r="B1177" s="1158">
        <v>12328</v>
      </c>
      <c r="C1177" s="1159" t="s">
        <v>4813</v>
      </c>
      <c r="D1177" s="1159" t="s">
        <v>4814</v>
      </c>
      <c r="E1177" s="1160" t="s">
        <v>3034</v>
      </c>
      <c r="F1177" s="1161">
        <v>45344</v>
      </c>
      <c r="G1177" s="1161">
        <v>45403</v>
      </c>
    </row>
    <row r="1178" spans="1:7" ht="38.25">
      <c r="A1178" s="1162">
        <v>2591</v>
      </c>
      <c r="B1178" s="1162">
        <v>12329</v>
      </c>
      <c r="C1178" s="1163" t="s">
        <v>4815</v>
      </c>
      <c r="D1178" s="1163" t="s">
        <v>4816</v>
      </c>
      <c r="E1178" s="1164" t="s">
        <v>3034</v>
      </c>
      <c r="F1178" s="1165">
        <v>45344</v>
      </c>
      <c r="G1178" s="1165">
        <v>45403</v>
      </c>
    </row>
    <row r="1179" spans="1:7" ht="38.25">
      <c r="A1179" s="1162">
        <v>2592</v>
      </c>
      <c r="B1179" s="1162">
        <v>12330</v>
      </c>
      <c r="C1179" s="1163" t="s">
        <v>4817</v>
      </c>
      <c r="D1179" s="1163" t="s">
        <v>4818</v>
      </c>
      <c r="E1179" s="1164" t="s">
        <v>3034</v>
      </c>
      <c r="F1179" s="1165">
        <v>45344</v>
      </c>
      <c r="G1179" s="1165">
        <v>45403</v>
      </c>
    </row>
    <row r="1180" spans="1:7" ht="25.5">
      <c r="A1180" s="1158">
        <v>2593</v>
      </c>
      <c r="B1180" s="1158">
        <v>12331</v>
      </c>
      <c r="C1180" s="1159" t="s">
        <v>4819</v>
      </c>
      <c r="D1180" s="1159" t="s">
        <v>4820</v>
      </c>
      <c r="E1180" s="1160" t="s">
        <v>3064</v>
      </c>
      <c r="F1180" s="1161">
        <v>44893</v>
      </c>
      <c r="G1180" s="1161">
        <v>45072</v>
      </c>
    </row>
    <row r="1181" spans="1:7" ht="38.25">
      <c r="A1181" s="1162">
        <v>2594</v>
      </c>
      <c r="B1181" s="1162">
        <v>12332</v>
      </c>
      <c r="C1181" s="1163" t="s">
        <v>4821</v>
      </c>
      <c r="D1181" s="1163" t="s">
        <v>4822</v>
      </c>
      <c r="E1181" s="1164" t="s">
        <v>3064</v>
      </c>
      <c r="F1181" s="1165">
        <v>44893</v>
      </c>
      <c r="G1181" s="1165">
        <v>45072</v>
      </c>
    </row>
    <row r="1182" spans="1:7" ht="25.5">
      <c r="A1182" s="1158">
        <v>2595</v>
      </c>
      <c r="B1182" s="1158">
        <v>12333</v>
      </c>
      <c r="C1182" s="1159" t="s">
        <v>4823</v>
      </c>
      <c r="D1182" s="1159" t="s">
        <v>4824</v>
      </c>
      <c r="E1182" s="1160" t="s">
        <v>2894</v>
      </c>
      <c r="F1182" s="1161">
        <v>45073</v>
      </c>
      <c r="G1182" s="1161">
        <v>45192</v>
      </c>
    </row>
    <row r="1183" spans="1:7" ht="38.25">
      <c r="A1183" s="1162">
        <v>2596</v>
      </c>
      <c r="B1183" s="1162">
        <v>12334</v>
      </c>
      <c r="C1183" s="1163" t="s">
        <v>4825</v>
      </c>
      <c r="D1183" s="1163" t="s">
        <v>4826</v>
      </c>
      <c r="E1183" s="1164" t="s">
        <v>2894</v>
      </c>
      <c r="F1183" s="1165">
        <v>45073</v>
      </c>
      <c r="G1183" s="1165">
        <v>45192</v>
      </c>
    </row>
    <row r="1184" spans="1:7" ht="38.25">
      <c r="A1184" s="1162">
        <v>2597</v>
      </c>
      <c r="B1184" s="1162">
        <v>12335</v>
      </c>
      <c r="C1184" s="1163" t="s">
        <v>4827</v>
      </c>
      <c r="D1184" s="1163" t="s">
        <v>4828</v>
      </c>
      <c r="E1184" s="1164" t="s">
        <v>2894</v>
      </c>
      <c r="F1184" s="1165">
        <v>45073</v>
      </c>
      <c r="G1184" s="1165">
        <v>45192</v>
      </c>
    </row>
    <row r="1185" spans="1:7">
      <c r="A1185" s="1158">
        <v>2598</v>
      </c>
      <c r="B1185" s="1158">
        <v>12336</v>
      </c>
      <c r="C1185" s="1159" t="s">
        <v>4829</v>
      </c>
      <c r="D1185" s="1159" t="s">
        <v>4830</v>
      </c>
      <c r="E1185" s="1160" t="s">
        <v>4831</v>
      </c>
      <c r="F1185" s="1161">
        <v>44069</v>
      </c>
      <c r="G1185" s="1161">
        <v>45543</v>
      </c>
    </row>
    <row r="1186" spans="1:7" ht="25.5">
      <c r="A1186" s="1158">
        <v>2599</v>
      </c>
      <c r="B1186" s="1158">
        <v>12337</v>
      </c>
      <c r="C1186" s="1159" t="s">
        <v>4832</v>
      </c>
      <c r="D1186" s="1159" t="s">
        <v>4833</v>
      </c>
      <c r="E1186" s="1160" t="s">
        <v>3112</v>
      </c>
      <c r="F1186" s="1161">
        <v>44872</v>
      </c>
      <c r="G1186" s="1161">
        <v>44901</v>
      </c>
    </row>
    <row r="1187" spans="1:7" ht="25.5">
      <c r="A1187" s="1162">
        <v>2600</v>
      </c>
      <c r="B1187" s="1162">
        <v>12338</v>
      </c>
      <c r="C1187" s="1163" t="s">
        <v>4834</v>
      </c>
      <c r="D1187" s="1163" t="s">
        <v>4835</v>
      </c>
      <c r="E1187" s="1164" t="s">
        <v>3112</v>
      </c>
      <c r="F1187" s="1165">
        <v>44872</v>
      </c>
      <c r="G1187" s="1165">
        <v>44901</v>
      </c>
    </row>
    <row r="1188" spans="1:7" ht="25.5">
      <c r="A1188" s="1158">
        <v>2601</v>
      </c>
      <c r="B1188" s="1158">
        <v>12339</v>
      </c>
      <c r="C1188" s="1159" t="s">
        <v>4836</v>
      </c>
      <c r="D1188" s="1159" t="s">
        <v>4837</v>
      </c>
      <c r="E1188" s="1160" t="s">
        <v>3461</v>
      </c>
      <c r="F1188" s="1161">
        <v>44499</v>
      </c>
      <c r="G1188" s="1161">
        <v>44798</v>
      </c>
    </row>
    <row r="1189" spans="1:7" ht="25.5">
      <c r="A1189" s="1162">
        <v>2602</v>
      </c>
      <c r="B1189" s="1162">
        <v>12340</v>
      </c>
      <c r="C1189" s="1163" t="s">
        <v>4838</v>
      </c>
      <c r="D1189" s="1163" t="s">
        <v>4839</v>
      </c>
      <c r="E1189" s="1164" t="s">
        <v>3112</v>
      </c>
      <c r="F1189" s="1165">
        <v>44499</v>
      </c>
      <c r="G1189" s="1165">
        <v>44528</v>
      </c>
    </row>
    <row r="1190" spans="1:7" ht="25.5">
      <c r="A1190" s="1162">
        <v>2603</v>
      </c>
      <c r="B1190" s="1162">
        <v>12341</v>
      </c>
      <c r="C1190" s="1163" t="s">
        <v>4840</v>
      </c>
      <c r="D1190" s="1163" t="s">
        <v>4841</v>
      </c>
      <c r="E1190" s="1164" t="s">
        <v>3112</v>
      </c>
      <c r="F1190" s="1165">
        <v>44769</v>
      </c>
      <c r="G1190" s="1165">
        <v>44798</v>
      </c>
    </row>
    <row r="1191" spans="1:7">
      <c r="A1191" s="1158">
        <v>2604</v>
      </c>
      <c r="B1191" s="1158">
        <v>12342</v>
      </c>
      <c r="C1191" s="1159" t="s">
        <v>4842</v>
      </c>
      <c r="D1191" s="1159" t="s">
        <v>4843</v>
      </c>
      <c r="E1191" s="1160" t="s">
        <v>3287</v>
      </c>
      <c r="F1191" s="1161">
        <v>45369</v>
      </c>
      <c r="G1191" s="1161">
        <v>45458</v>
      </c>
    </row>
    <row r="1192" spans="1:7" ht="25.5">
      <c r="A1192" s="1162">
        <v>2605</v>
      </c>
      <c r="B1192" s="1162">
        <v>12343</v>
      </c>
      <c r="C1192" s="1163" t="s">
        <v>4844</v>
      </c>
      <c r="D1192" s="1163" t="s">
        <v>4845</v>
      </c>
      <c r="E1192" s="1164" t="s">
        <v>3287</v>
      </c>
      <c r="F1192" s="1165">
        <v>45369</v>
      </c>
      <c r="G1192" s="1165">
        <v>45458</v>
      </c>
    </row>
    <row r="1193" spans="1:7" ht="38.25">
      <c r="A1193" s="1158">
        <v>2606</v>
      </c>
      <c r="B1193" s="1158">
        <v>12344</v>
      </c>
      <c r="C1193" s="1159" t="s">
        <v>4846</v>
      </c>
      <c r="D1193" s="1159" t="s">
        <v>4847</v>
      </c>
      <c r="E1193" s="1160" t="s">
        <v>3112</v>
      </c>
      <c r="F1193" s="1161">
        <v>45134</v>
      </c>
      <c r="G1193" s="1161">
        <v>45163</v>
      </c>
    </row>
    <row r="1194" spans="1:7" ht="25.5">
      <c r="A1194" s="1162">
        <v>2607</v>
      </c>
      <c r="B1194" s="1162">
        <v>12345</v>
      </c>
      <c r="C1194" s="1163" t="s">
        <v>4848</v>
      </c>
      <c r="D1194" s="1163" t="s">
        <v>4849</v>
      </c>
      <c r="E1194" s="1164" t="s">
        <v>3112</v>
      </c>
      <c r="F1194" s="1165">
        <v>45134</v>
      </c>
      <c r="G1194" s="1165">
        <v>45163</v>
      </c>
    </row>
    <row r="1195" spans="1:7">
      <c r="A1195" s="1158">
        <v>2608</v>
      </c>
      <c r="B1195" s="1158">
        <v>12346</v>
      </c>
      <c r="C1195" s="1159" t="s">
        <v>4850</v>
      </c>
      <c r="D1195" s="1159" t="s">
        <v>4851</v>
      </c>
      <c r="E1195" s="1160" t="s">
        <v>4852</v>
      </c>
      <c r="F1195" s="1161">
        <v>44893</v>
      </c>
      <c r="G1195" s="1161">
        <v>45506</v>
      </c>
    </row>
    <row r="1196" spans="1:7" ht="25.5">
      <c r="A1196" s="1162">
        <v>2609</v>
      </c>
      <c r="B1196" s="1162">
        <v>12347</v>
      </c>
      <c r="C1196" s="1163" t="s">
        <v>4853</v>
      </c>
      <c r="D1196" s="1163" t="s">
        <v>4854</v>
      </c>
      <c r="E1196" s="1164" t="s">
        <v>2981</v>
      </c>
      <c r="F1196" s="1165">
        <v>44953</v>
      </c>
      <c r="G1196" s="1165">
        <v>45002</v>
      </c>
    </row>
    <row r="1197" spans="1:7" ht="25.5">
      <c r="A1197" s="1162">
        <v>2610</v>
      </c>
      <c r="B1197" s="1162">
        <v>12348</v>
      </c>
      <c r="C1197" s="1163" t="s">
        <v>4855</v>
      </c>
      <c r="D1197" s="1163" t="s">
        <v>4856</v>
      </c>
      <c r="E1197" s="1164" t="s">
        <v>2981</v>
      </c>
      <c r="F1197" s="1165">
        <v>45144</v>
      </c>
      <c r="G1197" s="1165">
        <v>45193</v>
      </c>
    </row>
    <row r="1198" spans="1:7" ht="25.5">
      <c r="A1198" s="1162">
        <v>2611</v>
      </c>
      <c r="B1198" s="1162">
        <v>12349</v>
      </c>
      <c r="C1198" s="1163" t="s">
        <v>4857</v>
      </c>
      <c r="D1198" s="1163" t="s">
        <v>4858</v>
      </c>
      <c r="E1198" s="1164" t="s">
        <v>2702</v>
      </c>
      <c r="F1198" s="1165">
        <v>45500</v>
      </c>
      <c r="G1198" s="1165">
        <v>45506</v>
      </c>
    </row>
    <row r="1199" spans="1:7">
      <c r="A1199" s="1162">
        <v>2612</v>
      </c>
      <c r="B1199" s="1162">
        <v>12350</v>
      </c>
      <c r="C1199" s="1163" t="s">
        <v>4859</v>
      </c>
      <c r="D1199" s="1163" t="s">
        <v>4860</v>
      </c>
      <c r="E1199" s="1164" t="s">
        <v>3034</v>
      </c>
      <c r="F1199" s="1165">
        <v>44893</v>
      </c>
      <c r="G1199" s="1165">
        <v>44952</v>
      </c>
    </row>
    <row r="1200" spans="1:7" ht="25.5">
      <c r="A1200" s="1158">
        <v>2613</v>
      </c>
      <c r="B1200" s="1158">
        <v>12351</v>
      </c>
      <c r="C1200" s="1159" t="s">
        <v>4861</v>
      </c>
      <c r="D1200" s="1159" t="s">
        <v>4862</v>
      </c>
      <c r="E1200" s="1160" t="s">
        <v>2585</v>
      </c>
      <c r="F1200" s="1161">
        <v>45507</v>
      </c>
      <c r="G1200" s="1161">
        <v>45526</v>
      </c>
    </row>
    <row r="1201" spans="1:7" ht="25.5">
      <c r="A1201" s="1162">
        <v>2614</v>
      </c>
      <c r="B1201" s="1162">
        <v>12352</v>
      </c>
      <c r="C1201" s="1163" t="s">
        <v>4863</v>
      </c>
      <c r="D1201" s="1163" t="s">
        <v>4864</v>
      </c>
      <c r="E1201" s="1164" t="s">
        <v>2585</v>
      </c>
      <c r="F1201" s="1165">
        <v>45507</v>
      </c>
      <c r="G1201" s="1165">
        <v>45526</v>
      </c>
    </row>
    <row r="1202" spans="1:7">
      <c r="A1202" s="1158">
        <v>2615</v>
      </c>
      <c r="B1202" s="1158">
        <v>12353</v>
      </c>
      <c r="C1202" s="1159" t="s">
        <v>4865</v>
      </c>
      <c r="D1202" s="1159" t="s">
        <v>4866</v>
      </c>
      <c r="E1202" s="1160" t="s">
        <v>3112</v>
      </c>
      <c r="F1202" s="1161">
        <v>45194</v>
      </c>
      <c r="G1202" s="1161">
        <v>45223</v>
      </c>
    </row>
    <row r="1203" spans="1:7" ht="25.5">
      <c r="A1203" s="1162">
        <v>2616</v>
      </c>
      <c r="B1203" s="1162">
        <v>12354</v>
      </c>
      <c r="C1203" s="1163" t="s">
        <v>4867</v>
      </c>
      <c r="D1203" s="1163" t="s">
        <v>4868</v>
      </c>
      <c r="E1203" s="1164" t="s">
        <v>3112</v>
      </c>
      <c r="F1203" s="1165">
        <v>45194</v>
      </c>
      <c r="G1203" s="1165">
        <v>45223</v>
      </c>
    </row>
    <row r="1204" spans="1:7">
      <c r="A1204" s="1158">
        <v>2617</v>
      </c>
      <c r="B1204" s="1158">
        <v>12355</v>
      </c>
      <c r="C1204" s="1159" t="s">
        <v>4499</v>
      </c>
      <c r="D1204" s="1159" t="s">
        <v>4500</v>
      </c>
      <c r="E1204" s="1160" t="s">
        <v>4869</v>
      </c>
      <c r="F1204" s="1161">
        <v>45003</v>
      </c>
      <c r="G1204" s="1161">
        <v>45073</v>
      </c>
    </row>
    <row r="1205" spans="1:7">
      <c r="A1205" s="1162">
        <v>2618</v>
      </c>
      <c r="B1205" s="1162">
        <v>12356</v>
      </c>
      <c r="C1205" s="1163" t="s">
        <v>4870</v>
      </c>
      <c r="D1205" s="1163" t="s">
        <v>4871</v>
      </c>
      <c r="E1205" s="1164" t="s">
        <v>4869</v>
      </c>
      <c r="F1205" s="1165">
        <v>45003</v>
      </c>
      <c r="G1205" s="1165">
        <v>45073</v>
      </c>
    </row>
    <row r="1206" spans="1:7">
      <c r="A1206" s="1158">
        <v>2619</v>
      </c>
      <c r="B1206" s="1158">
        <v>12357</v>
      </c>
      <c r="C1206" s="1159" t="s">
        <v>4503</v>
      </c>
      <c r="D1206" s="1159" t="s">
        <v>4504</v>
      </c>
      <c r="E1206" s="1160" t="s">
        <v>4872</v>
      </c>
      <c r="F1206" s="1161">
        <v>44559</v>
      </c>
      <c r="G1206" s="1161">
        <v>45253</v>
      </c>
    </row>
    <row r="1207" spans="1:7">
      <c r="A1207" s="1162">
        <v>2620</v>
      </c>
      <c r="B1207" s="1162">
        <v>12358</v>
      </c>
      <c r="C1207" s="1163" t="s">
        <v>4873</v>
      </c>
      <c r="D1207" s="1163" t="s">
        <v>4874</v>
      </c>
      <c r="E1207" s="1164" t="s">
        <v>3112</v>
      </c>
      <c r="F1207" s="1165">
        <v>44559</v>
      </c>
      <c r="G1207" s="1165">
        <v>44588</v>
      </c>
    </row>
    <row r="1208" spans="1:7" ht="25.5">
      <c r="A1208" s="1162">
        <v>2621</v>
      </c>
      <c r="B1208" s="1162">
        <v>12359</v>
      </c>
      <c r="C1208" s="1163" t="s">
        <v>4875</v>
      </c>
      <c r="D1208" s="1163" t="s">
        <v>4876</v>
      </c>
      <c r="E1208" s="1164" t="s">
        <v>3034</v>
      </c>
      <c r="F1208" s="1165">
        <v>45194</v>
      </c>
      <c r="G1208" s="1165">
        <v>45253</v>
      </c>
    </row>
    <row r="1209" spans="1:7">
      <c r="A1209" s="1158">
        <v>2622</v>
      </c>
      <c r="B1209" s="1158">
        <v>12360</v>
      </c>
      <c r="C1209" s="1159" t="s">
        <v>4877</v>
      </c>
      <c r="D1209" s="1159" t="s">
        <v>4878</v>
      </c>
      <c r="E1209" s="1160" t="s">
        <v>4879</v>
      </c>
      <c r="F1209" s="1161">
        <v>45074</v>
      </c>
      <c r="G1209" s="1161">
        <v>45255</v>
      </c>
    </row>
    <row r="1210" spans="1:7">
      <c r="A1210" s="1162">
        <v>2623</v>
      </c>
      <c r="B1210" s="1162">
        <v>12361</v>
      </c>
      <c r="C1210" s="1163" t="s">
        <v>4880</v>
      </c>
      <c r="D1210" s="1163" t="s">
        <v>4881</v>
      </c>
      <c r="E1210" s="1164" t="s">
        <v>4879</v>
      </c>
      <c r="F1210" s="1165">
        <v>45074</v>
      </c>
      <c r="G1210" s="1165">
        <v>45255</v>
      </c>
    </row>
    <row r="1211" spans="1:7" ht="25.5">
      <c r="A1211" s="1158">
        <v>2624</v>
      </c>
      <c r="B1211" s="1158">
        <v>12362</v>
      </c>
      <c r="C1211" s="1159" t="s">
        <v>4882</v>
      </c>
      <c r="D1211" s="1159" t="s">
        <v>4883</v>
      </c>
      <c r="E1211" s="1160" t="s">
        <v>2566</v>
      </c>
      <c r="F1211" s="1161">
        <v>44919</v>
      </c>
      <c r="G1211" s="1161">
        <v>44923</v>
      </c>
    </row>
    <row r="1212" spans="1:7" ht="25.5">
      <c r="A1212" s="1162">
        <v>2625</v>
      </c>
      <c r="B1212" s="1162">
        <v>12363</v>
      </c>
      <c r="C1212" s="1163" t="s">
        <v>4884</v>
      </c>
      <c r="D1212" s="1163" t="s">
        <v>4885</v>
      </c>
      <c r="E1212" s="1164" t="s">
        <v>2566</v>
      </c>
      <c r="F1212" s="1165">
        <v>44919</v>
      </c>
      <c r="G1212" s="1165">
        <v>44923</v>
      </c>
    </row>
    <row r="1213" spans="1:7" ht="25.5">
      <c r="A1213" s="1158">
        <v>2626</v>
      </c>
      <c r="B1213" s="1158">
        <v>12364</v>
      </c>
      <c r="C1213" s="1159" t="s">
        <v>4886</v>
      </c>
      <c r="D1213" s="1159" t="s">
        <v>4887</v>
      </c>
      <c r="E1213" s="1160" t="s">
        <v>2602</v>
      </c>
      <c r="F1213" s="1161">
        <v>44609</v>
      </c>
      <c r="G1213" s="1161">
        <v>44611</v>
      </c>
    </row>
    <row r="1214" spans="1:7" ht="25.5">
      <c r="A1214" s="1162">
        <v>2627</v>
      </c>
      <c r="B1214" s="1162">
        <v>12365</v>
      </c>
      <c r="C1214" s="1163" t="s">
        <v>4888</v>
      </c>
      <c r="D1214" s="1163" t="s">
        <v>4889</v>
      </c>
      <c r="E1214" s="1164" t="s">
        <v>2602</v>
      </c>
      <c r="F1214" s="1165">
        <v>44609</v>
      </c>
      <c r="G1214" s="1165">
        <v>44611</v>
      </c>
    </row>
    <row r="1215" spans="1:7" ht="25.5">
      <c r="A1215" s="1158">
        <v>2628</v>
      </c>
      <c r="B1215" s="1158">
        <v>12366</v>
      </c>
      <c r="C1215" s="1159" t="s">
        <v>4592</v>
      </c>
      <c r="D1215" s="1159" t="s">
        <v>4593</v>
      </c>
      <c r="E1215" s="1160" t="s">
        <v>3556</v>
      </c>
      <c r="F1215" s="1161">
        <v>44649</v>
      </c>
      <c r="G1215" s="1161">
        <v>44968</v>
      </c>
    </row>
    <row r="1216" spans="1:7">
      <c r="A1216" s="1162">
        <v>2629</v>
      </c>
      <c r="B1216" s="1162">
        <v>12367</v>
      </c>
      <c r="C1216" s="1163" t="s">
        <v>4890</v>
      </c>
      <c r="D1216" s="1163" t="s">
        <v>4891</v>
      </c>
      <c r="E1216" s="1164" t="s">
        <v>3112</v>
      </c>
      <c r="F1216" s="1165">
        <v>44649</v>
      </c>
      <c r="G1216" s="1165">
        <v>44678</v>
      </c>
    </row>
    <row r="1217" spans="1:7" ht="25.5">
      <c r="A1217" s="1162">
        <v>2630</v>
      </c>
      <c r="B1217" s="1162">
        <v>12368</v>
      </c>
      <c r="C1217" s="1163" t="s">
        <v>4892</v>
      </c>
      <c r="D1217" s="1163" t="s">
        <v>4893</v>
      </c>
      <c r="E1217" s="1164" t="s">
        <v>3034</v>
      </c>
      <c r="F1217" s="1165">
        <v>44909</v>
      </c>
      <c r="G1217" s="1165">
        <v>44968</v>
      </c>
    </row>
    <row r="1218" spans="1:7" ht="25.5">
      <c r="A1218" s="1158">
        <v>2631</v>
      </c>
      <c r="B1218" s="1158">
        <v>12369</v>
      </c>
      <c r="C1218" s="1159" t="s">
        <v>4511</v>
      </c>
      <c r="D1218" s="1159" t="s">
        <v>4512</v>
      </c>
      <c r="E1218" s="1160" t="s">
        <v>2566</v>
      </c>
      <c r="F1218" s="1161">
        <v>44289</v>
      </c>
      <c r="G1218" s="1161">
        <v>44293</v>
      </c>
    </row>
    <row r="1219" spans="1:7" ht="25.5">
      <c r="A1219" s="1162">
        <v>2632</v>
      </c>
      <c r="B1219" s="1162">
        <v>12370</v>
      </c>
      <c r="C1219" s="1163" t="s">
        <v>4894</v>
      </c>
      <c r="D1219" s="1163" t="s">
        <v>4895</v>
      </c>
      <c r="E1219" s="1164" t="s">
        <v>2566</v>
      </c>
      <c r="F1219" s="1165">
        <v>44289</v>
      </c>
      <c r="G1219" s="1165">
        <v>44293</v>
      </c>
    </row>
    <row r="1220" spans="1:7" ht="25.5">
      <c r="A1220" s="1158">
        <v>2633</v>
      </c>
      <c r="B1220" s="1158">
        <v>12371</v>
      </c>
      <c r="C1220" s="1159" t="s">
        <v>4896</v>
      </c>
      <c r="D1220" s="1159" t="s">
        <v>4897</v>
      </c>
      <c r="E1220" s="1160" t="s">
        <v>4589</v>
      </c>
      <c r="F1220" s="1161">
        <v>44069</v>
      </c>
      <c r="G1220" s="1161">
        <v>44518</v>
      </c>
    </row>
    <row r="1221" spans="1:7" ht="38.25">
      <c r="A1221" s="1162">
        <v>2634</v>
      </c>
      <c r="B1221" s="1162">
        <v>12372</v>
      </c>
      <c r="C1221" s="1163" t="s">
        <v>4898</v>
      </c>
      <c r="D1221" s="1163" t="s">
        <v>4899</v>
      </c>
      <c r="E1221" s="1164" t="s">
        <v>4589</v>
      </c>
      <c r="F1221" s="1165">
        <v>44069</v>
      </c>
      <c r="G1221" s="1165">
        <v>44518</v>
      </c>
    </row>
    <row r="1222" spans="1:7" ht="38.25">
      <c r="A1222" s="1158">
        <v>2635</v>
      </c>
      <c r="B1222" s="1158">
        <v>12373</v>
      </c>
      <c r="C1222" s="1159" t="s">
        <v>4900</v>
      </c>
      <c r="D1222" s="1159" t="s">
        <v>4901</v>
      </c>
      <c r="E1222" s="1160" t="s">
        <v>4902</v>
      </c>
      <c r="F1222" s="1161">
        <v>44835</v>
      </c>
      <c r="G1222" s="1161">
        <v>44891</v>
      </c>
    </row>
    <row r="1223" spans="1:7" ht="25.5">
      <c r="A1223" s="1162">
        <v>2636</v>
      </c>
      <c r="B1223" s="1162">
        <v>12374</v>
      </c>
      <c r="C1223" s="1163" t="s">
        <v>4903</v>
      </c>
      <c r="D1223" s="1163" t="s">
        <v>4904</v>
      </c>
      <c r="E1223" s="1164" t="s">
        <v>4905</v>
      </c>
      <c r="F1223" s="1165">
        <v>44835</v>
      </c>
      <c r="G1223" s="1165">
        <v>44871</v>
      </c>
    </row>
    <row r="1224" spans="1:7" ht="25.5">
      <c r="A1224" s="1162">
        <v>2637</v>
      </c>
      <c r="B1224" s="1162">
        <v>12375</v>
      </c>
      <c r="C1224" s="1163" t="s">
        <v>4906</v>
      </c>
      <c r="D1224" s="1163" t="s">
        <v>4907</v>
      </c>
      <c r="E1224" s="1164" t="s">
        <v>2585</v>
      </c>
      <c r="F1224" s="1165">
        <v>44872</v>
      </c>
      <c r="G1224" s="1165">
        <v>44891</v>
      </c>
    </row>
    <row r="1225" spans="1:7">
      <c r="A1225" s="1158">
        <v>2638</v>
      </c>
      <c r="B1225" s="1158">
        <v>12376</v>
      </c>
      <c r="C1225" s="1159" t="s">
        <v>4908</v>
      </c>
      <c r="D1225" s="1159" t="s">
        <v>4909</v>
      </c>
      <c r="E1225" s="1160" t="s">
        <v>2981</v>
      </c>
      <c r="F1225" s="1161">
        <v>44826</v>
      </c>
      <c r="G1225" s="1161">
        <v>44875</v>
      </c>
    </row>
    <row r="1226" spans="1:7" ht="25.5">
      <c r="A1226" s="1162">
        <v>2639</v>
      </c>
      <c r="B1226" s="1162">
        <v>12377</v>
      </c>
      <c r="C1226" s="1163" t="s">
        <v>4910</v>
      </c>
      <c r="D1226" s="1163" t="s">
        <v>4911</v>
      </c>
      <c r="E1226" s="1164" t="s">
        <v>2981</v>
      </c>
      <c r="F1226" s="1165">
        <v>44826</v>
      </c>
      <c r="G1226" s="1165">
        <v>44875</v>
      </c>
    </row>
    <row r="1227" spans="1:7">
      <c r="A1227" s="1158">
        <v>2640</v>
      </c>
      <c r="B1227" s="1158">
        <v>12378</v>
      </c>
      <c r="C1227" s="1159" t="s">
        <v>4912</v>
      </c>
      <c r="D1227" s="1159" t="s">
        <v>4913</v>
      </c>
      <c r="E1227" s="1160" t="s">
        <v>2981</v>
      </c>
      <c r="F1227" s="1161">
        <v>44689</v>
      </c>
      <c r="G1227" s="1161">
        <v>44738</v>
      </c>
    </row>
    <row r="1228" spans="1:7" ht="25.5">
      <c r="A1228" s="1162">
        <v>2641</v>
      </c>
      <c r="B1228" s="1162">
        <v>12379</v>
      </c>
      <c r="C1228" s="1163" t="s">
        <v>4914</v>
      </c>
      <c r="D1228" s="1163" t="s">
        <v>4915</v>
      </c>
      <c r="E1228" s="1164" t="s">
        <v>2981</v>
      </c>
      <c r="F1228" s="1165">
        <v>44689</v>
      </c>
      <c r="G1228" s="1165">
        <v>44738</v>
      </c>
    </row>
    <row r="1229" spans="1:7">
      <c r="A1229" s="1158">
        <v>2642</v>
      </c>
      <c r="B1229" s="1158">
        <v>12380</v>
      </c>
      <c r="C1229" s="1159" t="s">
        <v>4916</v>
      </c>
      <c r="D1229" s="1159" t="s">
        <v>4917</v>
      </c>
      <c r="E1229" s="1160" t="s">
        <v>2981</v>
      </c>
      <c r="F1229" s="1161">
        <v>44669</v>
      </c>
      <c r="G1229" s="1161">
        <v>44718</v>
      </c>
    </row>
    <row r="1230" spans="1:7" ht="25.5">
      <c r="A1230" s="1162">
        <v>2643</v>
      </c>
      <c r="B1230" s="1162">
        <v>12381</v>
      </c>
      <c r="C1230" s="1163" t="s">
        <v>4918</v>
      </c>
      <c r="D1230" s="1163" t="s">
        <v>4919</v>
      </c>
      <c r="E1230" s="1164" t="s">
        <v>2981</v>
      </c>
      <c r="F1230" s="1165">
        <v>44669</v>
      </c>
      <c r="G1230" s="1165">
        <v>44718</v>
      </c>
    </row>
    <row r="1231" spans="1:7">
      <c r="A1231" s="1158">
        <v>2644</v>
      </c>
      <c r="B1231" s="1158">
        <v>12382</v>
      </c>
      <c r="C1231" s="1159" t="s">
        <v>4920</v>
      </c>
      <c r="D1231" s="1159" t="s">
        <v>4921</v>
      </c>
      <c r="E1231" s="1160" t="s">
        <v>4831</v>
      </c>
      <c r="F1231" s="1161">
        <v>44069</v>
      </c>
      <c r="G1231" s="1161">
        <v>45543</v>
      </c>
    </row>
    <row r="1232" spans="1:7" ht="25.5">
      <c r="A1232" s="1162">
        <v>2645</v>
      </c>
      <c r="B1232" s="1162">
        <v>12383</v>
      </c>
      <c r="C1232" s="1163" t="s">
        <v>4922</v>
      </c>
      <c r="D1232" s="1163" t="s">
        <v>4923</v>
      </c>
      <c r="E1232" s="1164" t="s">
        <v>4924</v>
      </c>
      <c r="F1232" s="1165">
        <v>44069</v>
      </c>
      <c r="G1232" s="1165">
        <v>44472</v>
      </c>
    </row>
    <row r="1233" spans="1:7" ht="25.5">
      <c r="A1233" s="1162">
        <v>2646</v>
      </c>
      <c r="B1233" s="1162">
        <v>12384</v>
      </c>
      <c r="C1233" s="1163" t="s">
        <v>4925</v>
      </c>
      <c r="D1233" s="1163" t="s">
        <v>4926</v>
      </c>
      <c r="E1233" s="1164" t="s">
        <v>4927</v>
      </c>
      <c r="F1233" s="1165">
        <v>44069</v>
      </c>
      <c r="G1233" s="1165">
        <v>44532</v>
      </c>
    </row>
    <row r="1234" spans="1:7" ht="25.5">
      <c r="A1234" s="1162">
        <v>2647</v>
      </c>
      <c r="B1234" s="1162">
        <v>12385</v>
      </c>
      <c r="C1234" s="1163" t="s">
        <v>4928</v>
      </c>
      <c r="D1234" s="1163" t="s">
        <v>4929</v>
      </c>
      <c r="E1234" s="1164" t="s">
        <v>4930</v>
      </c>
      <c r="F1234" s="1165">
        <v>44214</v>
      </c>
      <c r="G1234" s="1165">
        <v>44622</v>
      </c>
    </row>
    <row r="1235" spans="1:7" ht="25.5">
      <c r="A1235" s="1162">
        <v>2648</v>
      </c>
      <c r="B1235" s="1162">
        <v>12386</v>
      </c>
      <c r="C1235" s="1163" t="s">
        <v>4931</v>
      </c>
      <c r="D1235" s="1163" t="s">
        <v>4932</v>
      </c>
      <c r="E1235" s="1164" t="s">
        <v>4933</v>
      </c>
      <c r="F1235" s="1165">
        <v>44459</v>
      </c>
      <c r="G1235" s="1165">
        <v>44777</v>
      </c>
    </row>
    <row r="1236" spans="1:7" ht="38.25">
      <c r="A1236" s="1162">
        <v>2649</v>
      </c>
      <c r="B1236" s="1162">
        <v>12387</v>
      </c>
      <c r="C1236" s="1163" t="s">
        <v>4934</v>
      </c>
      <c r="D1236" s="1163" t="s">
        <v>4935</v>
      </c>
      <c r="E1236" s="1164" t="s">
        <v>4936</v>
      </c>
      <c r="F1236" s="1165">
        <v>44459</v>
      </c>
      <c r="G1236" s="1165">
        <v>44837</v>
      </c>
    </row>
    <row r="1237" spans="1:7" ht="38.25">
      <c r="A1237" s="1162">
        <v>2650</v>
      </c>
      <c r="B1237" s="1162">
        <v>12388</v>
      </c>
      <c r="C1237" s="1163" t="s">
        <v>4937</v>
      </c>
      <c r="D1237" s="1163" t="s">
        <v>4938</v>
      </c>
      <c r="E1237" s="1164" t="s">
        <v>4939</v>
      </c>
      <c r="F1237" s="1165">
        <v>45044</v>
      </c>
      <c r="G1237" s="1165">
        <v>45393</v>
      </c>
    </row>
    <row r="1238" spans="1:7" ht="25.5">
      <c r="A1238" s="1162">
        <v>2651</v>
      </c>
      <c r="B1238" s="1162">
        <v>12389</v>
      </c>
      <c r="C1238" s="1163" t="s">
        <v>4940</v>
      </c>
      <c r="D1238" s="1163" t="s">
        <v>4941</v>
      </c>
      <c r="E1238" s="1164" t="s">
        <v>3009</v>
      </c>
      <c r="F1238" s="1165">
        <v>45394</v>
      </c>
      <c r="G1238" s="1165">
        <v>45543</v>
      </c>
    </row>
    <row r="1239" spans="1:7" ht="38.25">
      <c r="A1239" s="1162">
        <v>2652</v>
      </c>
      <c r="B1239" s="1162">
        <v>12390</v>
      </c>
      <c r="C1239" s="1163" t="s">
        <v>4942</v>
      </c>
      <c r="D1239" s="1163" t="s">
        <v>4943</v>
      </c>
      <c r="E1239" s="1164" t="s">
        <v>4944</v>
      </c>
      <c r="F1239" s="1165">
        <v>44459</v>
      </c>
      <c r="G1239" s="1165">
        <v>44717</v>
      </c>
    </row>
    <row r="1240" spans="1:7" ht="38.25">
      <c r="A1240" s="1162">
        <v>2653</v>
      </c>
      <c r="B1240" s="1162">
        <v>12391</v>
      </c>
      <c r="C1240" s="1163" t="s">
        <v>4945</v>
      </c>
      <c r="D1240" s="1163" t="s">
        <v>4946</v>
      </c>
      <c r="E1240" s="1164" t="s">
        <v>3287</v>
      </c>
      <c r="F1240" s="1165">
        <v>44778</v>
      </c>
      <c r="G1240" s="1165">
        <v>44867</v>
      </c>
    </row>
    <row r="1241" spans="1:7">
      <c r="A1241" s="1158">
        <v>2654</v>
      </c>
      <c r="B1241" s="1158">
        <v>12392</v>
      </c>
      <c r="C1241" s="1159" t="s">
        <v>4947</v>
      </c>
      <c r="D1241" s="1159" t="s">
        <v>4948</v>
      </c>
      <c r="E1241" s="1160" t="s">
        <v>3461</v>
      </c>
      <c r="F1241" s="1161">
        <v>45175</v>
      </c>
      <c r="G1241" s="1161">
        <v>45474</v>
      </c>
    </row>
    <row r="1242" spans="1:7" ht="25.5">
      <c r="A1242" s="1162">
        <v>2655</v>
      </c>
      <c r="B1242" s="1162">
        <v>12393</v>
      </c>
      <c r="C1242" s="1163" t="s">
        <v>4443</v>
      </c>
      <c r="D1242" s="1163" t="s">
        <v>4444</v>
      </c>
      <c r="E1242" s="1164" t="s">
        <v>3461</v>
      </c>
      <c r="F1242" s="1165">
        <v>45175</v>
      </c>
      <c r="G1242" s="1165">
        <v>45474</v>
      </c>
    </row>
    <row r="1243" spans="1:7" ht="25.5">
      <c r="A1243" s="1162">
        <v>2656</v>
      </c>
      <c r="B1243" s="1162">
        <v>12394</v>
      </c>
      <c r="C1243" s="1163" t="s">
        <v>4949</v>
      </c>
      <c r="D1243" s="1163" t="s">
        <v>4950</v>
      </c>
      <c r="E1243" s="1164" t="s">
        <v>3461</v>
      </c>
      <c r="F1243" s="1165">
        <v>45175</v>
      </c>
      <c r="G1243" s="1165">
        <v>45474</v>
      </c>
    </row>
    <row r="1244" spans="1:7" ht="25.5">
      <c r="A1244" s="1162">
        <v>2657</v>
      </c>
      <c r="B1244" s="1162">
        <v>12395</v>
      </c>
      <c r="C1244" s="1163" t="s">
        <v>4949</v>
      </c>
      <c r="D1244" s="1163" t="s">
        <v>4950</v>
      </c>
      <c r="E1244" s="1164" t="s">
        <v>3461</v>
      </c>
      <c r="F1244" s="1165">
        <v>45175</v>
      </c>
      <c r="G1244" s="1165">
        <v>45474</v>
      </c>
    </row>
    <row r="1245" spans="1:7" ht="25.5">
      <c r="A1245" s="1162">
        <v>2658</v>
      </c>
      <c r="B1245" s="1162">
        <v>12396</v>
      </c>
      <c r="C1245" s="1163" t="s">
        <v>4443</v>
      </c>
      <c r="D1245" s="1163" t="s">
        <v>4444</v>
      </c>
      <c r="E1245" s="1164" t="s">
        <v>3461</v>
      </c>
      <c r="F1245" s="1165">
        <v>45175</v>
      </c>
      <c r="G1245" s="1165">
        <v>45474</v>
      </c>
    </row>
    <row r="1246" spans="1:7" ht="25.5">
      <c r="A1246" s="1162">
        <v>2659</v>
      </c>
      <c r="B1246" s="1162">
        <v>12397</v>
      </c>
      <c r="C1246" s="1163" t="s">
        <v>4951</v>
      </c>
      <c r="D1246" s="1163" t="s">
        <v>4952</v>
      </c>
      <c r="E1246" s="1164" t="s">
        <v>3461</v>
      </c>
      <c r="F1246" s="1165">
        <v>45175</v>
      </c>
      <c r="G1246" s="1165">
        <v>45474</v>
      </c>
    </row>
    <row r="1247" spans="1:7" ht="25.5">
      <c r="A1247" s="1162">
        <v>2660</v>
      </c>
      <c r="B1247" s="1162">
        <v>12398</v>
      </c>
      <c r="C1247" s="1163" t="s">
        <v>4443</v>
      </c>
      <c r="D1247" s="1163" t="s">
        <v>4444</v>
      </c>
      <c r="E1247" s="1164" t="s">
        <v>3461</v>
      </c>
      <c r="F1247" s="1165">
        <v>45175</v>
      </c>
      <c r="G1247" s="1165">
        <v>45474</v>
      </c>
    </row>
    <row r="1248" spans="1:7" ht="25.5">
      <c r="A1248" s="1162">
        <v>2661</v>
      </c>
      <c r="B1248" s="1162">
        <v>12399</v>
      </c>
      <c r="C1248" s="1163" t="s">
        <v>4953</v>
      </c>
      <c r="D1248" s="1163" t="s">
        <v>4954</v>
      </c>
      <c r="E1248" s="1164" t="s">
        <v>3461</v>
      </c>
      <c r="F1248" s="1165">
        <v>45175</v>
      </c>
      <c r="G1248" s="1165">
        <v>45474</v>
      </c>
    </row>
    <row r="1249" spans="1:7" ht="25.5">
      <c r="A1249" s="1162">
        <v>2662</v>
      </c>
      <c r="B1249" s="1162">
        <v>12400</v>
      </c>
      <c r="C1249" s="1163" t="s">
        <v>4953</v>
      </c>
      <c r="D1249" s="1163" t="s">
        <v>4954</v>
      </c>
      <c r="E1249" s="1164" t="s">
        <v>3461</v>
      </c>
      <c r="F1249" s="1165">
        <v>45175</v>
      </c>
      <c r="G1249" s="1165">
        <v>45474</v>
      </c>
    </row>
    <row r="1250" spans="1:7" ht="25.5">
      <c r="A1250" s="1162">
        <v>2663</v>
      </c>
      <c r="B1250" s="1162">
        <v>12401</v>
      </c>
      <c r="C1250" s="1163" t="s">
        <v>4953</v>
      </c>
      <c r="D1250" s="1163" t="s">
        <v>4954</v>
      </c>
      <c r="E1250" s="1164" t="s">
        <v>3461</v>
      </c>
      <c r="F1250" s="1165">
        <v>45175</v>
      </c>
      <c r="G1250" s="1165">
        <v>45474</v>
      </c>
    </row>
    <row r="1251" spans="1:7" ht="25.5">
      <c r="A1251" s="1162">
        <v>2664</v>
      </c>
      <c r="B1251" s="1162">
        <v>12402</v>
      </c>
      <c r="C1251" s="1163" t="s">
        <v>4953</v>
      </c>
      <c r="D1251" s="1163" t="s">
        <v>4954</v>
      </c>
      <c r="E1251" s="1164" t="s">
        <v>3461</v>
      </c>
      <c r="F1251" s="1165">
        <v>45175</v>
      </c>
      <c r="G1251" s="1165">
        <v>45474</v>
      </c>
    </row>
    <row r="1252" spans="1:7" ht="25.5">
      <c r="A1252" s="1162">
        <v>2665</v>
      </c>
      <c r="B1252" s="1162">
        <v>12403</v>
      </c>
      <c r="C1252" s="1163" t="s">
        <v>4953</v>
      </c>
      <c r="D1252" s="1163" t="s">
        <v>4954</v>
      </c>
      <c r="E1252" s="1164" t="s">
        <v>3461</v>
      </c>
      <c r="F1252" s="1165">
        <v>45175</v>
      </c>
      <c r="G1252" s="1165">
        <v>45474</v>
      </c>
    </row>
    <row r="1253" spans="1:7" ht="25.5">
      <c r="A1253" s="1162">
        <v>2666</v>
      </c>
      <c r="B1253" s="1162">
        <v>12404</v>
      </c>
      <c r="C1253" s="1163" t="s">
        <v>4953</v>
      </c>
      <c r="D1253" s="1163" t="s">
        <v>4954</v>
      </c>
      <c r="E1253" s="1164" t="s">
        <v>3461</v>
      </c>
      <c r="F1253" s="1165">
        <v>45175</v>
      </c>
      <c r="G1253" s="1165">
        <v>45474</v>
      </c>
    </row>
    <row r="1254" spans="1:7" ht="38.25">
      <c r="A1254" s="1162">
        <v>2667</v>
      </c>
      <c r="B1254" s="1162">
        <v>12405</v>
      </c>
      <c r="C1254" s="1163" t="s">
        <v>4955</v>
      </c>
      <c r="D1254" s="1163" t="s">
        <v>4956</v>
      </c>
      <c r="E1254" s="1164" t="s">
        <v>3461</v>
      </c>
      <c r="F1254" s="1165">
        <v>45175</v>
      </c>
      <c r="G1254" s="1165">
        <v>45474</v>
      </c>
    </row>
    <row r="1255" spans="1:7" ht="25.5">
      <c r="A1255" s="1162">
        <v>2668</v>
      </c>
      <c r="B1255" s="1162">
        <v>12406</v>
      </c>
      <c r="C1255" s="1163" t="s">
        <v>4443</v>
      </c>
      <c r="D1255" s="1163" t="s">
        <v>4444</v>
      </c>
      <c r="E1255" s="1164" t="s">
        <v>3461</v>
      </c>
      <c r="F1255" s="1165">
        <v>45175</v>
      </c>
      <c r="G1255" s="1165">
        <v>45474</v>
      </c>
    </row>
    <row r="1256" spans="1:7" ht="25.5">
      <c r="A1256" s="1162">
        <v>2669</v>
      </c>
      <c r="B1256" s="1162">
        <v>12407</v>
      </c>
      <c r="C1256" s="1163" t="s">
        <v>4949</v>
      </c>
      <c r="D1256" s="1163" t="s">
        <v>4950</v>
      </c>
      <c r="E1256" s="1164" t="s">
        <v>3461</v>
      </c>
      <c r="F1256" s="1165">
        <v>45175</v>
      </c>
      <c r="G1256" s="1165">
        <v>45474</v>
      </c>
    </row>
    <row r="1257" spans="1:7" ht="25.5">
      <c r="A1257" s="1162">
        <v>2670</v>
      </c>
      <c r="B1257" s="1162">
        <v>12408</v>
      </c>
      <c r="C1257" s="1163" t="s">
        <v>4957</v>
      </c>
      <c r="D1257" s="1163" t="s">
        <v>4958</v>
      </c>
      <c r="E1257" s="1164" t="s">
        <v>3461</v>
      </c>
      <c r="F1257" s="1165">
        <v>45175</v>
      </c>
      <c r="G1257" s="1165">
        <v>45474</v>
      </c>
    </row>
    <row r="1258" spans="1:7">
      <c r="A1258" s="1158">
        <v>2671</v>
      </c>
      <c r="B1258" s="1158">
        <v>12409</v>
      </c>
      <c r="C1258" s="1159" t="s">
        <v>4959</v>
      </c>
      <c r="D1258" s="1159" t="s">
        <v>4960</v>
      </c>
      <c r="E1258" s="1160" t="s">
        <v>3006</v>
      </c>
      <c r="F1258" s="1161">
        <v>45175</v>
      </c>
      <c r="G1258" s="1161">
        <v>45534</v>
      </c>
    </row>
    <row r="1259" spans="1:7" ht="25.5">
      <c r="A1259" s="1162">
        <v>2672</v>
      </c>
      <c r="B1259" s="1162">
        <v>12410</v>
      </c>
      <c r="C1259" s="1163" t="s">
        <v>4961</v>
      </c>
      <c r="D1259" s="1163" t="s">
        <v>4962</v>
      </c>
      <c r="E1259" s="1164" t="s">
        <v>3006</v>
      </c>
      <c r="F1259" s="1165">
        <v>45175</v>
      </c>
      <c r="G1259" s="1165">
        <v>45534</v>
      </c>
    </row>
    <row r="1260" spans="1:7" ht="38.25">
      <c r="A1260" s="1162">
        <v>2673</v>
      </c>
      <c r="B1260" s="1162">
        <v>12411</v>
      </c>
      <c r="C1260" s="1163" t="s">
        <v>4963</v>
      </c>
      <c r="D1260" s="1163" t="s">
        <v>4964</v>
      </c>
      <c r="E1260" s="1164" t="s">
        <v>3006</v>
      </c>
      <c r="F1260" s="1165">
        <v>45175</v>
      </c>
      <c r="G1260" s="1165">
        <v>45534</v>
      </c>
    </row>
    <row r="1261" spans="1:7" ht="25.5">
      <c r="A1261" s="1162">
        <v>2674</v>
      </c>
      <c r="B1261" s="1162">
        <v>12412</v>
      </c>
      <c r="C1261" s="1163" t="s">
        <v>4965</v>
      </c>
      <c r="D1261" s="1163" t="s">
        <v>4966</v>
      </c>
      <c r="E1261" s="1164" t="s">
        <v>3006</v>
      </c>
      <c r="F1261" s="1165">
        <v>45175</v>
      </c>
      <c r="G1261" s="1165">
        <v>45534</v>
      </c>
    </row>
    <row r="1262" spans="1:7" ht="25.5">
      <c r="A1262" s="1162">
        <v>2675</v>
      </c>
      <c r="B1262" s="1162">
        <v>12413</v>
      </c>
      <c r="C1262" s="1163" t="s">
        <v>4967</v>
      </c>
      <c r="D1262" s="1163" t="s">
        <v>4968</v>
      </c>
      <c r="E1262" s="1164" t="s">
        <v>3006</v>
      </c>
      <c r="F1262" s="1165">
        <v>45175</v>
      </c>
      <c r="G1262" s="1165">
        <v>45534</v>
      </c>
    </row>
    <row r="1263" spans="1:7" ht="25.5">
      <c r="A1263" s="1162">
        <v>2676</v>
      </c>
      <c r="B1263" s="1162">
        <v>12414</v>
      </c>
      <c r="C1263" s="1163" t="s">
        <v>4969</v>
      </c>
      <c r="D1263" s="1163" t="s">
        <v>4970</v>
      </c>
      <c r="E1263" s="1164" t="s">
        <v>3006</v>
      </c>
      <c r="F1263" s="1165">
        <v>45175</v>
      </c>
      <c r="G1263" s="1165">
        <v>45534</v>
      </c>
    </row>
    <row r="1264" spans="1:7" ht="25.5">
      <c r="A1264" s="1162">
        <v>2677</v>
      </c>
      <c r="B1264" s="1162">
        <v>12415</v>
      </c>
      <c r="C1264" s="1163" t="s">
        <v>4971</v>
      </c>
      <c r="D1264" s="1163" t="s">
        <v>4972</v>
      </c>
      <c r="E1264" s="1164" t="s">
        <v>3006</v>
      </c>
      <c r="F1264" s="1165">
        <v>45175</v>
      </c>
      <c r="G1264" s="1165">
        <v>45534</v>
      </c>
    </row>
    <row r="1265" spans="1:7" ht="25.5">
      <c r="A1265" s="1162">
        <v>2678</v>
      </c>
      <c r="B1265" s="1162">
        <v>12416</v>
      </c>
      <c r="C1265" s="1163" t="s">
        <v>4973</v>
      </c>
      <c r="D1265" s="1163" t="s">
        <v>4974</v>
      </c>
      <c r="E1265" s="1164" t="s">
        <v>3006</v>
      </c>
      <c r="F1265" s="1165">
        <v>45175</v>
      </c>
      <c r="G1265" s="1165">
        <v>45534</v>
      </c>
    </row>
    <row r="1266" spans="1:7" ht="38.25">
      <c r="A1266" s="1162">
        <v>2679</v>
      </c>
      <c r="B1266" s="1162">
        <v>12417</v>
      </c>
      <c r="C1266" s="1163" t="s">
        <v>4975</v>
      </c>
      <c r="D1266" s="1163" t="s">
        <v>4976</v>
      </c>
      <c r="E1266" s="1164" t="s">
        <v>3006</v>
      </c>
      <c r="F1266" s="1165">
        <v>45175</v>
      </c>
      <c r="G1266" s="1165">
        <v>45534</v>
      </c>
    </row>
    <row r="1267" spans="1:7" ht="25.5">
      <c r="A1267" s="1162">
        <v>2680</v>
      </c>
      <c r="B1267" s="1162">
        <v>12418</v>
      </c>
      <c r="C1267" s="1163" t="s">
        <v>4977</v>
      </c>
      <c r="D1267" s="1163" t="s">
        <v>4978</v>
      </c>
      <c r="E1267" s="1164" t="s">
        <v>3006</v>
      </c>
      <c r="F1267" s="1165">
        <v>45175</v>
      </c>
      <c r="G1267" s="1165">
        <v>45534</v>
      </c>
    </row>
    <row r="1268" spans="1:7" ht="25.5">
      <c r="A1268" s="1162">
        <v>2681</v>
      </c>
      <c r="B1268" s="1162">
        <v>12419</v>
      </c>
      <c r="C1268" s="1163" t="s">
        <v>4979</v>
      </c>
      <c r="D1268" s="1163" t="s">
        <v>4980</v>
      </c>
      <c r="E1268" s="1164" t="s">
        <v>3006</v>
      </c>
      <c r="F1268" s="1165">
        <v>45175</v>
      </c>
      <c r="G1268" s="1165">
        <v>45534</v>
      </c>
    </row>
    <row r="1269" spans="1:7" ht="25.5">
      <c r="A1269" s="1162">
        <v>2682</v>
      </c>
      <c r="B1269" s="1162">
        <v>12420</v>
      </c>
      <c r="C1269" s="1163" t="s">
        <v>4981</v>
      </c>
      <c r="D1269" s="1163" t="s">
        <v>4982</v>
      </c>
      <c r="E1269" s="1164" t="s">
        <v>3006</v>
      </c>
      <c r="F1269" s="1165">
        <v>45175</v>
      </c>
      <c r="G1269" s="1165">
        <v>45534</v>
      </c>
    </row>
    <row r="1270" spans="1:7" ht="38.25">
      <c r="A1270" s="1162">
        <v>2683</v>
      </c>
      <c r="B1270" s="1162">
        <v>12421</v>
      </c>
      <c r="C1270" s="1163" t="s">
        <v>4983</v>
      </c>
      <c r="D1270" s="1163" t="s">
        <v>4984</v>
      </c>
      <c r="E1270" s="1164" t="s">
        <v>3006</v>
      </c>
      <c r="F1270" s="1165">
        <v>45175</v>
      </c>
      <c r="G1270" s="1165">
        <v>45534</v>
      </c>
    </row>
    <row r="1271" spans="1:7" ht="25.5">
      <c r="A1271" s="1162">
        <v>2684</v>
      </c>
      <c r="B1271" s="1162">
        <v>12422</v>
      </c>
      <c r="C1271" s="1163" t="s">
        <v>4985</v>
      </c>
      <c r="D1271" s="1163" t="s">
        <v>4986</v>
      </c>
      <c r="E1271" s="1164" t="s">
        <v>3006</v>
      </c>
      <c r="F1271" s="1165">
        <v>45175</v>
      </c>
      <c r="G1271" s="1165">
        <v>45534</v>
      </c>
    </row>
    <row r="1272" spans="1:7">
      <c r="A1272" s="1158">
        <v>2685</v>
      </c>
      <c r="B1272" s="1158">
        <v>12423</v>
      </c>
      <c r="C1272" s="1159" t="s">
        <v>4987</v>
      </c>
      <c r="D1272" s="1159" t="s">
        <v>4988</v>
      </c>
      <c r="E1272" s="1160" t="s">
        <v>4589</v>
      </c>
      <c r="F1272" s="1161">
        <v>44804</v>
      </c>
      <c r="G1272" s="1161">
        <v>45253</v>
      </c>
    </row>
    <row r="1273" spans="1:7" ht="25.5">
      <c r="A1273" s="1158">
        <v>2686</v>
      </c>
      <c r="B1273" s="1158">
        <v>12424</v>
      </c>
      <c r="C1273" s="1159" t="s">
        <v>4989</v>
      </c>
      <c r="D1273" s="1159" t="s">
        <v>4990</v>
      </c>
      <c r="E1273" s="1160" t="s">
        <v>4546</v>
      </c>
      <c r="F1273" s="1161">
        <v>44804</v>
      </c>
      <c r="G1273" s="1161">
        <v>45043</v>
      </c>
    </row>
    <row r="1274" spans="1:7" ht="25.5">
      <c r="A1274" s="1162">
        <v>2687</v>
      </c>
      <c r="B1274" s="1162">
        <v>12425</v>
      </c>
      <c r="C1274" s="1163" t="s">
        <v>4991</v>
      </c>
      <c r="D1274" s="1163" t="s">
        <v>4992</v>
      </c>
      <c r="E1274" s="1164" t="s">
        <v>4546</v>
      </c>
      <c r="F1274" s="1165">
        <v>44804</v>
      </c>
      <c r="G1274" s="1165">
        <v>45043</v>
      </c>
    </row>
    <row r="1275" spans="1:7" ht="25.5">
      <c r="A1275" s="1158">
        <v>2688</v>
      </c>
      <c r="B1275" s="1158">
        <v>12426</v>
      </c>
      <c r="C1275" s="1159" t="s">
        <v>4993</v>
      </c>
      <c r="D1275" s="1159" t="s">
        <v>4994</v>
      </c>
      <c r="E1275" s="1160" t="s">
        <v>4939</v>
      </c>
      <c r="F1275" s="1161">
        <v>44804</v>
      </c>
      <c r="G1275" s="1161">
        <v>45153</v>
      </c>
    </row>
    <row r="1276" spans="1:7" ht="25.5">
      <c r="A1276" s="1162">
        <v>2689</v>
      </c>
      <c r="B1276" s="1162">
        <v>12427</v>
      </c>
      <c r="C1276" s="1163" t="s">
        <v>4995</v>
      </c>
      <c r="D1276" s="1163" t="s">
        <v>4996</v>
      </c>
      <c r="E1276" s="1164" t="s">
        <v>4939</v>
      </c>
      <c r="F1276" s="1165">
        <v>44804</v>
      </c>
      <c r="G1276" s="1165">
        <v>45153</v>
      </c>
    </row>
    <row r="1277" spans="1:7" ht="25.5">
      <c r="A1277" s="1162">
        <v>2690</v>
      </c>
      <c r="B1277" s="1162">
        <v>12428</v>
      </c>
      <c r="C1277" s="1163" t="s">
        <v>4997</v>
      </c>
      <c r="D1277" s="1163" t="s">
        <v>4998</v>
      </c>
      <c r="E1277" s="1164" t="s">
        <v>4939</v>
      </c>
      <c r="F1277" s="1165">
        <v>44804</v>
      </c>
      <c r="G1277" s="1165">
        <v>45153</v>
      </c>
    </row>
    <row r="1278" spans="1:7" ht="25.5">
      <c r="A1278" s="1158">
        <v>2691</v>
      </c>
      <c r="B1278" s="1158">
        <v>12429</v>
      </c>
      <c r="C1278" s="1159" t="s">
        <v>4999</v>
      </c>
      <c r="D1278" s="1159" t="s">
        <v>5000</v>
      </c>
      <c r="E1278" s="1160" t="s">
        <v>4589</v>
      </c>
      <c r="F1278" s="1161">
        <v>44804</v>
      </c>
      <c r="G1278" s="1161">
        <v>45253</v>
      </c>
    </row>
    <row r="1279" spans="1:7" ht="38.25">
      <c r="A1279" s="1162">
        <v>2692</v>
      </c>
      <c r="B1279" s="1162">
        <v>12430</v>
      </c>
      <c r="C1279" s="1163" t="s">
        <v>5001</v>
      </c>
      <c r="D1279" s="1163" t="s">
        <v>5002</v>
      </c>
      <c r="E1279" s="1164" t="s">
        <v>4589</v>
      </c>
      <c r="F1279" s="1165">
        <v>44804</v>
      </c>
      <c r="G1279" s="1165">
        <v>45253</v>
      </c>
    </row>
    <row r="1280" spans="1:7" ht="38.25">
      <c r="A1280" s="1162">
        <v>2693</v>
      </c>
      <c r="B1280" s="1162">
        <v>12431</v>
      </c>
      <c r="C1280" s="1163" t="s">
        <v>5003</v>
      </c>
      <c r="D1280" s="1163" t="s">
        <v>5004</v>
      </c>
      <c r="E1280" s="1164" t="s">
        <v>4589</v>
      </c>
      <c r="F1280" s="1165">
        <v>44804</v>
      </c>
      <c r="G1280" s="1165">
        <v>45253</v>
      </c>
    </row>
    <row r="1281" spans="1:7">
      <c r="A1281" s="1158">
        <v>2694</v>
      </c>
      <c r="B1281" s="1158">
        <v>12432</v>
      </c>
      <c r="C1281" s="1159" t="s">
        <v>5005</v>
      </c>
      <c r="D1281" s="1159" t="s">
        <v>5006</v>
      </c>
      <c r="E1281" s="1160" t="s">
        <v>5007</v>
      </c>
      <c r="F1281" s="1161">
        <v>44473</v>
      </c>
      <c r="G1281" s="1161">
        <v>45157</v>
      </c>
    </row>
    <row r="1282" spans="1:7" ht="38.25">
      <c r="A1282" s="1162">
        <v>2695</v>
      </c>
      <c r="B1282" s="1162">
        <v>12433</v>
      </c>
      <c r="C1282" s="1163" t="s">
        <v>5008</v>
      </c>
      <c r="D1282" s="1163" t="s">
        <v>5009</v>
      </c>
      <c r="E1282" s="1164" t="s">
        <v>5007</v>
      </c>
      <c r="F1282" s="1165">
        <v>44473</v>
      </c>
      <c r="G1282" s="1165">
        <v>45157</v>
      </c>
    </row>
    <row r="1283" spans="1:7">
      <c r="A1283" s="1158">
        <v>2696</v>
      </c>
      <c r="B1283" s="1158">
        <v>12434</v>
      </c>
      <c r="C1283" s="1159" t="s">
        <v>5010</v>
      </c>
      <c r="D1283" s="1159" t="s">
        <v>5011</v>
      </c>
      <c r="E1283" s="1160" t="s">
        <v>5012</v>
      </c>
      <c r="F1283" s="1161">
        <v>44069</v>
      </c>
      <c r="G1283" s="1161">
        <v>45468</v>
      </c>
    </row>
    <row r="1284" spans="1:7" ht="38.25">
      <c r="A1284" s="1162">
        <v>2697</v>
      </c>
      <c r="B1284" s="1162">
        <v>12435</v>
      </c>
      <c r="C1284" s="1163" t="s">
        <v>5013</v>
      </c>
      <c r="D1284" s="1163" t="s">
        <v>5014</v>
      </c>
      <c r="E1284" s="1164" t="s">
        <v>3064</v>
      </c>
      <c r="F1284" s="1165">
        <v>44069</v>
      </c>
      <c r="G1284" s="1165">
        <v>44248</v>
      </c>
    </row>
    <row r="1285" spans="1:7" ht="38.25">
      <c r="A1285" s="1162">
        <v>2698</v>
      </c>
      <c r="B1285" s="1162">
        <v>12436</v>
      </c>
      <c r="C1285" s="1163" t="s">
        <v>5015</v>
      </c>
      <c r="D1285" s="1163" t="s">
        <v>5016</v>
      </c>
      <c r="E1285" s="1164" t="s">
        <v>2936</v>
      </c>
      <c r="F1285" s="1165">
        <v>44314</v>
      </c>
      <c r="G1285" s="1165">
        <v>44533</v>
      </c>
    </row>
    <row r="1286" spans="1:7" ht="38.25">
      <c r="A1286" s="1162">
        <v>2699</v>
      </c>
      <c r="B1286" s="1162">
        <v>12437</v>
      </c>
      <c r="C1286" s="1163" t="s">
        <v>5017</v>
      </c>
      <c r="D1286" s="1163" t="s">
        <v>5018</v>
      </c>
      <c r="E1286" s="1164" t="s">
        <v>3287</v>
      </c>
      <c r="F1286" s="1165">
        <v>44569</v>
      </c>
      <c r="G1286" s="1165">
        <v>44658</v>
      </c>
    </row>
    <row r="1287" spans="1:7" ht="63.75">
      <c r="A1287" s="1162">
        <v>2700</v>
      </c>
      <c r="B1287" s="1162">
        <v>12438</v>
      </c>
      <c r="C1287" s="1163" t="s">
        <v>5019</v>
      </c>
      <c r="D1287" s="1163" t="s">
        <v>5020</v>
      </c>
      <c r="E1287" s="1164" t="s">
        <v>2894</v>
      </c>
      <c r="F1287" s="1165">
        <v>44534</v>
      </c>
      <c r="G1287" s="1165">
        <v>44653</v>
      </c>
    </row>
    <row r="1288" spans="1:7" ht="25.5">
      <c r="A1288" s="1162">
        <v>2701</v>
      </c>
      <c r="B1288" s="1162">
        <v>12439</v>
      </c>
      <c r="C1288" s="1163" t="s">
        <v>5021</v>
      </c>
      <c r="D1288" s="1163" t="s">
        <v>5022</v>
      </c>
      <c r="E1288" s="1164" t="s">
        <v>2894</v>
      </c>
      <c r="F1288" s="1165">
        <v>44314</v>
      </c>
      <c r="G1288" s="1165">
        <v>44433</v>
      </c>
    </row>
    <row r="1289" spans="1:7" ht="38.25">
      <c r="A1289" s="1162">
        <v>2702</v>
      </c>
      <c r="B1289" s="1162">
        <v>12440</v>
      </c>
      <c r="C1289" s="1163" t="s">
        <v>5023</v>
      </c>
      <c r="D1289" s="1163" t="s">
        <v>5024</v>
      </c>
      <c r="E1289" s="1164" t="s">
        <v>2894</v>
      </c>
      <c r="F1289" s="1165">
        <v>45304</v>
      </c>
      <c r="G1289" s="1165">
        <v>45423</v>
      </c>
    </row>
    <row r="1290" spans="1:7" ht="38.25">
      <c r="A1290" s="1162">
        <v>2703</v>
      </c>
      <c r="B1290" s="1162">
        <v>12441</v>
      </c>
      <c r="C1290" s="1163" t="s">
        <v>5025</v>
      </c>
      <c r="D1290" s="1163" t="s">
        <v>5026</v>
      </c>
      <c r="E1290" s="1164" t="s">
        <v>2894</v>
      </c>
      <c r="F1290" s="1165">
        <v>45304</v>
      </c>
      <c r="G1290" s="1165">
        <v>45423</v>
      </c>
    </row>
    <row r="1291" spans="1:7" ht="38.25">
      <c r="A1291" s="1162">
        <v>2704</v>
      </c>
      <c r="B1291" s="1162">
        <v>12442</v>
      </c>
      <c r="C1291" s="1163" t="s">
        <v>5027</v>
      </c>
      <c r="D1291" s="1163" t="s">
        <v>5028</v>
      </c>
      <c r="E1291" s="1164" t="s">
        <v>2894</v>
      </c>
      <c r="F1291" s="1165">
        <v>44854</v>
      </c>
      <c r="G1291" s="1165">
        <v>44973</v>
      </c>
    </row>
    <row r="1292" spans="1:7">
      <c r="A1292" s="1158">
        <v>2705</v>
      </c>
      <c r="B1292" s="1158">
        <v>12443</v>
      </c>
      <c r="C1292" s="1159" t="s">
        <v>5029</v>
      </c>
      <c r="D1292" s="1159" t="s">
        <v>5030</v>
      </c>
      <c r="E1292" s="1160" t="s">
        <v>3075</v>
      </c>
      <c r="F1292" s="1161">
        <v>44149</v>
      </c>
      <c r="G1292" s="1161">
        <v>45348</v>
      </c>
    </row>
    <row r="1293" spans="1:7" ht="25.5">
      <c r="A1293" s="1162">
        <v>2706</v>
      </c>
      <c r="B1293" s="1162">
        <v>12444</v>
      </c>
      <c r="C1293" s="1163" t="s">
        <v>5031</v>
      </c>
      <c r="D1293" s="1163" t="s">
        <v>5032</v>
      </c>
      <c r="E1293" s="1164" t="s">
        <v>3287</v>
      </c>
      <c r="F1293" s="1165">
        <v>45029</v>
      </c>
      <c r="G1293" s="1165">
        <v>45118</v>
      </c>
    </row>
    <row r="1294" spans="1:7" ht="38.25">
      <c r="A1294" s="1162">
        <v>2707</v>
      </c>
      <c r="B1294" s="1162">
        <v>12445</v>
      </c>
      <c r="C1294" s="1163" t="s">
        <v>5033</v>
      </c>
      <c r="D1294" s="1163" t="s">
        <v>5034</v>
      </c>
      <c r="E1294" s="1164" t="s">
        <v>3287</v>
      </c>
      <c r="F1294" s="1165">
        <v>45089</v>
      </c>
      <c r="G1294" s="1165">
        <v>45178</v>
      </c>
    </row>
    <row r="1295" spans="1:7" ht="38.25">
      <c r="A1295" s="1162">
        <v>2708</v>
      </c>
      <c r="B1295" s="1162">
        <v>12446</v>
      </c>
      <c r="C1295" s="1163" t="s">
        <v>5035</v>
      </c>
      <c r="D1295" s="1163" t="s">
        <v>5036</v>
      </c>
      <c r="E1295" s="1164" t="s">
        <v>3287</v>
      </c>
      <c r="F1295" s="1165">
        <v>45059</v>
      </c>
      <c r="G1295" s="1165">
        <v>45148</v>
      </c>
    </row>
    <row r="1296" spans="1:7" ht="51">
      <c r="A1296" s="1162">
        <v>2709</v>
      </c>
      <c r="B1296" s="1162">
        <v>12447</v>
      </c>
      <c r="C1296" s="1163" t="s">
        <v>5037</v>
      </c>
      <c r="D1296" s="1163" t="s">
        <v>5038</v>
      </c>
      <c r="E1296" s="1164" t="s">
        <v>3287</v>
      </c>
      <c r="F1296" s="1165">
        <v>44489</v>
      </c>
      <c r="G1296" s="1165">
        <v>44578</v>
      </c>
    </row>
    <row r="1297" spans="1:7" ht="51">
      <c r="A1297" s="1162">
        <v>2710</v>
      </c>
      <c r="B1297" s="1162">
        <v>12448</v>
      </c>
      <c r="C1297" s="1163" t="s">
        <v>5039</v>
      </c>
      <c r="D1297" s="1163" t="s">
        <v>5040</v>
      </c>
      <c r="E1297" s="1164" t="s">
        <v>3287</v>
      </c>
      <c r="F1297" s="1165">
        <v>44579</v>
      </c>
      <c r="G1297" s="1165">
        <v>44668</v>
      </c>
    </row>
    <row r="1298" spans="1:7" ht="38.25">
      <c r="A1298" s="1162">
        <v>2711</v>
      </c>
      <c r="B1298" s="1162">
        <v>12449</v>
      </c>
      <c r="C1298" s="1163" t="s">
        <v>5041</v>
      </c>
      <c r="D1298" s="1163" t="s">
        <v>5042</v>
      </c>
      <c r="E1298" s="1164" t="s">
        <v>3287</v>
      </c>
      <c r="F1298" s="1165">
        <v>44669</v>
      </c>
      <c r="G1298" s="1165">
        <v>44758</v>
      </c>
    </row>
    <row r="1299" spans="1:7" ht="25.5">
      <c r="A1299" s="1162">
        <v>2712</v>
      </c>
      <c r="B1299" s="1162">
        <v>12450</v>
      </c>
      <c r="C1299" s="1163" t="s">
        <v>5043</v>
      </c>
      <c r="D1299" s="1163" t="s">
        <v>5044</v>
      </c>
      <c r="E1299" s="1164" t="s">
        <v>3287</v>
      </c>
      <c r="F1299" s="1165">
        <v>44849</v>
      </c>
      <c r="G1299" s="1165">
        <v>44938</v>
      </c>
    </row>
    <row r="1300" spans="1:7" ht="51">
      <c r="A1300" s="1162">
        <v>2713</v>
      </c>
      <c r="B1300" s="1162">
        <v>12451</v>
      </c>
      <c r="C1300" s="1163" t="s">
        <v>5045</v>
      </c>
      <c r="D1300" s="1163" t="s">
        <v>5046</v>
      </c>
      <c r="E1300" s="1164" t="s">
        <v>3287</v>
      </c>
      <c r="F1300" s="1165">
        <v>45149</v>
      </c>
      <c r="G1300" s="1165">
        <v>45238</v>
      </c>
    </row>
    <row r="1301" spans="1:7" ht="51">
      <c r="A1301" s="1162">
        <v>2714</v>
      </c>
      <c r="B1301" s="1162">
        <v>12452</v>
      </c>
      <c r="C1301" s="1163" t="s">
        <v>5047</v>
      </c>
      <c r="D1301" s="1163" t="s">
        <v>5048</v>
      </c>
      <c r="E1301" s="1164" t="s">
        <v>3287</v>
      </c>
      <c r="F1301" s="1165">
        <v>45149</v>
      </c>
      <c r="G1301" s="1165">
        <v>45238</v>
      </c>
    </row>
    <row r="1302" spans="1:7" ht="51">
      <c r="A1302" s="1162">
        <v>2715</v>
      </c>
      <c r="B1302" s="1162">
        <v>12453</v>
      </c>
      <c r="C1302" s="1163" t="s">
        <v>5049</v>
      </c>
      <c r="D1302" s="1163" t="s">
        <v>5050</v>
      </c>
      <c r="E1302" s="1164" t="s">
        <v>3287</v>
      </c>
      <c r="F1302" s="1165">
        <v>45149</v>
      </c>
      <c r="G1302" s="1165">
        <v>45238</v>
      </c>
    </row>
    <row r="1303" spans="1:7" ht="25.5">
      <c r="A1303" s="1162">
        <v>2716</v>
      </c>
      <c r="B1303" s="1162">
        <v>12454</v>
      </c>
      <c r="C1303" s="1163" t="s">
        <v>5051</v>
      </c>
      <c r="D1303" s="1163" t="s">
        <v>5052</v>
      </c>
      <c r="E1303" s="1164" t="s">
        <v>2894</v>
      </c>
      <c r="F1303" s="1165">
        <v>45229</v>
      </c>
      <c r="G1303" s="1165">
        <v>45348</v>
      </c>
    </row>
    <row r="1304" spans="1:7" ht="38.25">
      <c r="A1304" s="1162">
        <v>2717</v>
      </c>
      <c r="B1304" s="1162">
        <v>12455</v>
      </c>
      <c r="C1304" s="1163" t="s">
        <v>5041</v>
      </c>
      <c r="D1304" s="1163" t="s">
        <v>5042</v>
      </c>
      <c r="E1304" s="1164" t="s">
        <v>3287</v>
      </c>
      <c r="F1304" s="1165">
        <v>44759</v>
      </c>
      <c r="G1304" s="1165">
        <v>44848</v>
      </c>
    </row>
    <row r="1305" spans="1:7" ht="38.25">
      <c r="A1305" s="1162">
        <v>2718</v>
      </c>
      <c r="B1305" s="1162">
        <v>12456</v>
      </c>
      <c r="C1305" s="1163" t="s">
        <v>5053</v>
      </c>
      <c r="D1305" s="1163" t="s">
        <v>5054</v>
      </c>
      <c r="E1305" s="1164" t="s">
        <v>3287</v>
      </c>
      <c r="F1305" s="1165">
        <v>44149</v>
      </c>
      <c r="G1305" s="1165">
        <v>44238</v>
      </c>
    </row>
    <row r="1306" spans="1:7" ht="38.25">
      <c r="A1306" s="1162">
        <v>2719</v>
      </c>
      <c r="B1306" s="1162">
        <v>12457</v>
      </c>
      <c r="C1306" s="1163" t="s">
        <v>5055</v>
      </c>
      <c r="D1306" s="1163" t="s">
        <v>5056</v>
      </c>
      <c r="E1306" s="1164" t="s">
        <v>3287</v>
      </c>
      <c r="F1306" s="1165">
        <v>44239</v>
      </c>
      <c r="G1306" s="1165">
        <v>44328</v>
      </c>
    </row>
    <row r="1307" spans="1:7" ht="38.25">
      <c r="A1307" s="1162">
        <v>2720</v>
      </c>
      <c r="B1307" s="1162">
        <v>12458</v>
      </c>
      <c r="C1307" s="1163" t="s">
        <v>5057</v>
      </c>
      <c r="D1307" s="1163" t="s">
        <v>5058</v>
      </c>
      <c r="E1307" s="1164" t="s">
        <v>3287</v>
      </c>
      <c r="F1307" s="1165">
        <v>44329</v>
      </c>
      <c r="G1307" s="1165">
        <v>44418</v>
      </c>
    </row>
    <row r="1308" spans="1:7" ht="38.25">
      <c r="A1308" s="1162">
        <v>2721</v>
      </c>
      <c r="B1308" s="1162">
        <v>12459</v>
      </c>
      <c r="C1308" s="1163" t="s">
        <v>5059</v>
      </c>
      <c r="D1308" s="1163" t="s">
        <v>5060</v>
      </c>
      <c r="E1308" s="1164" t="s">
        <v>3287</v>
      </c>
      <c r="F1308" s="1165">
        <v>44419</v>
      </c>
      <c r="G1308" s="1165">
        <v>44508</v>
      </c>
    </row>
    <row r="1309" spans="1:7" ht="25.5">
      <c r="A1309" s="1162">
        <v>2722</v>
      </c>
      <c r="B1309" s="1162">
        <v>12460</v>
      </c>
      <c r="C1309" s="1163" t="s">
        <v>5061</v>
      </c>
      <c r="D1309" s="1163" t="s">
        <v>5062</v>
      </c>
      <c r="E1309" s="1164" t="s">
        <v>3287</v>
      </c>
      <c r="F1309" s="1165">
        <v>44939</v>
      </c>
      <c r="G1309" s="1165">
        <v>45028</v>
      </c>
    </row>
    <row r="1310" spans="1:7">
      <c r="A1310" s="1158">
        <v>2723</v>
      </c>
      <c r="B1310" s="1158">
        <v>12461</v>
      </c>
      <c r="C1310" s="1159" t="s">
        <v>5063</v>
      </c>
      <c r="D1310" s="1159" t="s">
        <v>5064</v>
      </c>
      <c r="E1310" s="1160" t="s">
        <v>5065</v>
      </c>
      <c r="F1310" s="1161">
        <v>44434</v>
      </c>
      <c r="G1310" s="1161">
        <v>44773</v>
      </c>
    </row>
    <row r="1311" spans="1:7" ht="25.5">
      <c r="A1311" s="1162">
        <v>2724</v>
      </c>
      <c r="B1311" s="1162">
        <v>12462</v>
      </c>
      <c r="C1311" s="1163" t="s">
        <v>5066</v>
      </c>
      <c r="D1311" s="1163" t="s">
        <v>5067</v>
      </c>
      <c r="E1311" s="1164" t="s">
        <v>4546</v>
      </c>
      <c r="F1311" s="1165">
        <v>44434</v>
      </c>
      <c r="G1311" s="1165">
        <v>44673</v>
      </c>
    </row>
    <row r="1312" spans="1:7" ht="25.5">
      <c r="A1312" s="1162">
        <v>2725</v>
      </c>
      <c r="B1312" s="1162">
        <v>12463</v>
      </c>
      <c r="C1312" s="1163" t="s">
        <v>5068</v>
      </c>
      <c r="D1312" s="1163" t="s">
        <v>5069</v>
      </c>
      <c r="E1312" s="1164" t="s">
        <v>3308</v>
      </c>
      <c r="F1312" s="1165">
        <v>44674</v>
      </c>
      <c r="G1312" s="1165">
        <v>44773</v>
      </c>
    </row>
    <row r="1313" spans="1:7">
      <c r="A1313" s="1158">
        <v>2726</v>
      </c>
      <c r="B1313" s="1158">
        <v>12464</v>
      </c>
      <c r="C1313" s="1159" t="s">
        <v>5070</v>
      </c>
      <c r="D1313" s="1159" t="s">
        <v>5071</v>
      </c>
      <c r="E1313" s="1160" t="s">
        <v>5072</v>
      </c>
      <c r="F1313" s="1161">
        <v>44554</v>
      </c>
      <c r="G1313" s="1161">
        <v>45468</v>
      </c>
    </row>
    <row r="1314" spans="1:7" ht="38.25">
      <c r="A1314" s="1162">
        <v>2727</v>
      </c>
      <c r="B1314" s="1162">
        <v>12465</v>
      </c>
      <c r="C1314" s="1163" t="s">
        <v>5073</v>
      </c>
      <c r="D1314" s="1163" t="s">
        <v>5074</v>
      </c>
      <c r="E1314" s="1164" t="s">
        <v>3287</v>
      </c>
      <c r="F1314" s="1165">
        <v>44909</v>
      </c>
      <c r="G1314" s="1165">
        <v>44998</v>
      </c>
    </row>
    <row r="1315" spans="1:7" ht="25.5">
      <c r="A1315" s="1162">
        <v>2728</v>
      </c>
      <c r="B1315" s="1162">
        <v>12466</v>
      </c>
      <c r="C1315" s="1163" t="s">
        <v>5075</v>
      </c>
      <c r="D1315" s="1163" t="s">
        <v>5076</v>
      </c>
      <c r="E1315" s="1164" t="s">
        <v>3287</v>
      </c>
      <c r="F1315" s="1165">
        <v>44819</v>
      </c>
      <c r="G1315" s="1165">
        <v>44908</v>
      </c>
    </row>
    <row r="1316" spans="1:7" ht="38.25">
      <c r="A1316" s="1162">
        <v>2729</v>
      </c>
      <c r="B1316" s="1162">
        <v>12467</v>
      </c>
      <c r="C1316" s="1163" t="s">
        <v>5077</v>
      </c>
      <c r="D1316" s="1163" t="s">
        <v>5078</v>
      </c>
      <c r="E1316" s="1164" t="s">
        <v>3287</v>
      </c>
      <c r="F1316" s="1165">
        <v>45014</v>
      </c>
      <c r="G1316" s="1165">
        <v>45103</v>
      </c>
    </row>
    <row r="1317" spans="1:7" ht="25.5">
      <c r="A1317" s="1162">
        <v>2730</v>
      </c>
      <c r="B1317" s="1162">
        <v>12468</v>
      </c>
      <c r="C1317" s="1163" t="s">
        <v>5079</v>
      </c>
      <c r="D1317" s="1163" t="s">
        <v>5080</v>
      </c>
      <c r="E1317" s="1164" t="s">
        <v>3955</v>
      </c>
      <c r="F1317" s="1165">
        <v>44999</v>
      </c>
      <c r="G1317" s="1165">
        <v>45198</v>
      </c>
    </row>
    <row r="1318" spans="1:7" ht="25.5">
      <c r="A1318" s="1162">
        <v>2731</v>
      </c>
      <c r="B1318" s="1162">
        <v>12469</v>
      </c>
      <c r="C1318" s="1163" t="s">
        <v>5081</v>
      </c>
      <c r="D1318" s="1163" t="s">
        <v>5082</v>
      </c>
      <c r="E1318" s="1164" t="s">
        <v>2560</v>
      </c>
      <c r="F1318" s="1165">
        <v>44814</v>
      </c>
      <c r="G1318" s="1165">
        <v>44923</v>
      </c>
    </row>
    <row r="1319" spans="1:7" ht="25.5">
      <c r="A1319" s="1162">
        <v>2732</v>
      </c>
      <c r="B1319" s="1162">
        <v>12470</v>
      </c>
      <c r="C1319" s="1163" t="s">
        <v>5083</v>
      </c>
      <c r="D1319" s="1163" t="s">
        <v>5084</v>
      </c>
      <c r="E1319" s="1164" t="s">
        <v>5085</v>
      </c>
      <c r="F1319" s="1165">
        <v>44599</v>
      </c>
      <c r="G1319" s="1165">
        <v>45295</v>
      </c>
    </row>
    <row r="1320" spans="1:7" ht="51">
      <c r="A1320" s="1162">
        <v>2733</v>
      </c>
      <c r="B1320" s="1162">
        <v>12471</v>
      </c>
      <c r="C1320" s="1163" t="s">
        <v>5086</v>
      </c>
      <c r="D1320" s="1163" t="s">
        <v>5087</v>
      </c>
      <c r="E1320" s="1164" t="s">
        <v>3287</v>
      </c>
      <c r="F1320" s="1165">
        <v>44554</v>
      </c>
      <c r="G1320" s="1165">
        <v>44643</v>
      </c>
    </row>
    <row r="1321" spans="1:7" ht="51">
      <c r="A1321" s="1162">
        <v>2734</v>
      </c>
      <c r="B1321" s="1162">
        <v>12472</v>
      </c>
      <c r="C1321" s="1163" t="s">
        <v>5088</v>
      </c>
      <c r="D1321" s="1163" t="s">
        <v>5089</v>
      </c>
      <c r="E1321" s="1164" t="s">
        <v>3287</v>
      </c>
      <c r="F1321" s="1165">
        <v>44644</v>
      </c>
      <c r="G1321" s="1165">
        <v>44733</v>
      </c>
    </row>
    <row r="1322" spans="1:7" ht="38.25">
      <c r="A1322" s="1162">
        <v>2735</v>
      </c>
      <c r="B1322" s="1162">
        <v>12473</v>
      </c>
      <c r="C1322" s="1163" t="s">
        <v>5090</v>
      </c>
      <c r="D1322" s="1163" t="s">
        <v>5091</v>
      </c>
      <c r="E1322" s="1164" t="s">
        <v>3287</v>
      </c>
      <c r="F1322" s="1165">
        <v>45199</v>
      </c>
      <c r="G1322" s="1165">
        <v>45288</v>
      </c>
    </row>
    <row r="1323" spans="1:7" ht="38.25">
      <c r="A1323" s="1162">
        <v>2736</v>
      </c>
      <c r="B1323" s="1162">
        <v>12474</v>
      </c>
      <c r="C1323" s="1163" t="s">
        <v>5092</v>
      </c>
      <c r="D1323" s="1163" t="s">
        <v>5093</v>
      </c>
      <c r="E1323" s="1164" t="s">
        <v>3287</v>
      </c>
      <c r="F1323" s="1165">
        <v>45289</v>
      </c>
      <c r="G1323" s="1165">
        <v>45378</v>
      </c>
    </row>
    <row r="1324" spans="1:7" ht="38.25">
      <c r="A1324" s="1162">
        <v>2737</v>
      </c>
      <c r="B1324" s="1162">
        <v>12475</v>
      </c>
      <c r="C1324" s="1163" t="s">
        <v>5094</v>
      </c>
      <c r="D1324" s="1163" t="s">
        <v>5095</v>
      </c>
      <c r="E1324" s="1164" t="s">
        <v>3287</v>
      </c>
      <c r="F1324" s="1165">
        <v>45019</v>
      </c>
      <c r="G1324" s="1165">
        <v>45108</v>
      </c>
    </row>
    <row r="1325" spans="1:7" ht="38.25">
      <c r="A1325" s="1162">
        <v>2738</v>
      </c>
      <c r="B1325" s="1162">
        <v>12476</v>
      </c>
      <c r="C1325" s="1163" t="s">
        <v>5096</v>
      </c>
      <c r="D1325" s="1163" t="s">
        <v>5097</v>
      </c>
      <c r="E1325" s="1164" t="s">
        <v>3287</v>
      </c>
      <c r="F1325" s="1165">
        <v>45109</v>
      </c>
      <c r="G1325" s="1165">
        <v>45198</v>
      </c>
    </row>
    <row r="1326" spans="1:7" ht="38.25">
      <c r="A1326" s="1162">
        <v>2739</v>
      </c>
      <c r="B1326" s="1162">
        <v>12477</v>
      </c>
      <c r="C1326" s="1163" t="s">
        <v>5098</v>
      </c>
      <c r="D1326" s="1163" t="s">
        <v>5099</v>
      </c>
      <c r="E1326" s="1164" t="s">
        <v>3287</v>
      </c>
      <c r="F1326" s="1165">
        <v>44924</v>
      </c>
      <c r="G1326" s="1165">
        <v>45013</v>
      </c>
    </row>
    <row r="1327" spans="1:7" ht="38.25">
      <c r="A1327" s="1162">
        <v>2740</v>
      </c>
      <c r="B1327" s="1162">
        <v>12478</v>
      </c>
      <c r="C1327" s="1163" t="s">
        <v>5100</v>
      </c>
      <c r="D1327" s="1163" t="s">
        <v>5101</v>
      </c>
      <c r="E1327" s="1164" t="s">
        <v>3287</v>
      </c>
      <c r="F1327" s="1165">
        <v>45379</v>
      </c>
      <c r="G1327" s="1165">
        <v>45468</v>
      </c>
    </row>
    <row r="1328" spans="1:7" ht="38.25">
      <c r="A1328" s="1162">
        <v>2741</v>
      </c>
      <c r="B1328" s="1162">
        <v>12479</v>
      </c>
      <c r="C1328" s="1163" t="s">
        <v>5102</v>
      </c>
      <c r="D1328" s="1163" t="s">
        <v>5103</v>
      </c>
      <c r="E1328" s="1164" t="s">
        <v>3287</v>
      </c>
      <c r="F1328" s="1165">
        <v>44929</v>
      </c>
      <c r="G1328" s="1165">
        <v>45018</v>
      </c>
    </row>
    <row r="1329" spans="1:7" ht="38.25">
      <c r="A1329" s="1162">
        <v>2742</v>
      </c>
      <c r="B1329" s="1162">
        <v>12480</v>
      </c>
      <c r="C1329" s="1163" t="s">
        <v>5104</v>
      </c>
      <c r="D1329" s="1163" t="s">
        <v>5105</v>
      </c>
      <c r="E1329" s="1164" t="s">
        <v>3287</v>
      </c>
      <c r="F1329" s="1165">
        <v>44569</v>
      </c>
      <c r="G1329" s="1165">
        <v>44658</v>
      </c>
    </row>
    <row r="1330" spans="1:7" ht="38.25">
      <c r="A1330" s="1162">
        <v>2743</v>
      </c>
      <c r="B1330" s="1162">
        <v>12481</v>
      </c>
      <c r="C1330" s="1163" t="s">
        <v>5106</v>
      </c>
      <c r="D1330" s="1163" t="s">
        <v>5107</v>
      </c>
      <c r="E1330" s="1164" t="s">
        <v>3287</v>
      </c>
      <c r="F1330" s="1165">
        <v>44839</v>
      </c>
      <c r="G1330" s="1165">
        <v>44928</v>
      </c>
    </row>
    <row r="1331" spans="1:7" ht="38.25">
      <c r="A1331" s="1162">
        <v>2744</v>
      </c>
      <c r="B1331" s="1162">
        <v>12482</v>
      </c>
      <c r="C1331" s="1163" t="s">
        <v>5108</v>
      </c>
      <c r="D1331" s="1163" t="s">
        <v>5109</v>
      </c>
      <c r="E1331" s="1164" t="s">
        <v>3287</v>
      </c>
      <c r="F1331" s="1165">
        <v>44609</v>
      </c>
      <c r="G1331" s="1165">
        <v>44698</v>
      </c>
    </row>
    <row r="1332" spans="1:7" ht="38.25">
      <c r="A1332" s="1162">
        <v>2745</v>
      </c>
      <c r="B1332" s="1162">
        <v>12483</v>
      </c>
      <c r="C1332" s="1163" t="s">
        <v>5110</v>
      </c>
      <c r="D1332" s="1163" t="s">
        <v>5111</v>
      </c>
      <c r="E1332" s="1164" t="s">
        <v>3287</v>
      </c>
      <c r="F1332" s="1165">
        <v>44699</v>
      </c>
      <c r="G1332" s="1165">
        <v>44788</v>
      </c>
    </row>
    <row r="1333" spans="1:7" ht="38.25">
      <c r="A1333" s="1162">
        <v>2746</v>
      </c>
      <c r="B1333" s="1162">
        <v>12484</v>
      </c>
      <c r="C1333" s="1163" t="s">
        <v>5112</v>
      </c>
      <c r="D1333" s="1163" t="s">
        <v>5113</v>
      </c>
      <c r="E1333" s="1164" t="s">
        <v>3287</v>
      </c>
      <c r="F1333" s="1165">
        <v>44789</v>
      </c>
      <c r="G1333" s="1165">
        <v>44878</v>
      </c>
    </row>
    <row r="1334" spans="1:7" ht="38.25">
      <c r="A1334" s="1162">
        <v>2747</v>
      </c>
      <c r="B1334" s="1162">
        <v>12485</v>
      </c>
      <c r="C1334" s="1163" t="s">
        <v>5114</v>
      </c>
      <c r="D1334" s="1163" t="s">
        <v>5115</v>
      </c>
      <c r="E1334" s="1164" t="s">
        <v>3287</v>
      </c>
      <c r="F1334" s="1165">
        <v>44879</v>
      </c>
      <c r="G1334" s="1165">
        <v>44968</v>
      </c>
    </row>
    <row r="1335" spans="1:7">
      <c r="A1335" s="1158">
        <v>2748</v>
      </c>
      <c r="B1335" s="1158">
        <v>12486</v>
      </c>
      <c r="C1335" s="1159" t="s">
        <v>5116</v>
      </c>
      <c r="D1335" s="1159" t="s">
        <v>5117</v>
      </c>
      <c r="E1335" s="1160" t="s">
        <v>5118</v>
      </c>
      <c r="F1335" s="1161">
        <v>44854</v>
      </c>
      <c r="G1335" s="1161">
        <v>45108</v>
      </c>
    </row>
    <row r="1336" spans="1:7" ht="25.5">
      <c r="A1336" s="1162">
        <v>2749</v>
      </c>
      <c r="B1336" s="1162">
        <v>12487</v>
      </c>
      <c r="C1336" s="1163" t="s">
        <v>5119</v>
      </c>
      <c r="D1336" s="1163" t="s">
        <v>5120</v>
      </c>
      <c r="E1336" s="1164" t="s">
        <v>2894</v>
      </c>
      <c r="F1336" s="1165">
        <v>44854</v>
      </c>
      <c r="G1336" s="1165">
        <v>44973</v>
      </c>
    </row>
    <row r="1337" spans="1:7" ht="25.5">
      <c r="A1337" s="1162">
        <v>2750</v>
      </c>
      <c r="B1337" s="1162">
        <v>12488</v>
      </c>
      <c r="C1337" s="1163" t="s">
        <v>5121</v>
      </c>
      <c r="D1337" s="1163" t="s">
        <v>5122</v>
      </c>
      <c r="E1337" s="1164" t="s">
        <v>2894</v>
      </c>
      <c r="F1337" s="1165">
        <v>44989</v>
      </c>
      <c r="G1337" s="1165">
        <v>45108</v>
      </c>
    </row>
    <row r="1338" spans="1:7" ht="25.5">
      <c r="A1338" s="1162">
        <v>2751</v>
      </c>
      <c r="B1338" s="1162">
        <v>12489</v>
      </c>
      <c r="C1338" s="1163" t="s">
        <v>5123</v>
      </c>
      <c r="D1338" s="1163" t="s">
        <v>5124</v>
      </c>
      <c r="E1338" s="1164" t="s">
        <v>2894</v>
      </c>
      <c r="F1338" s="1165">
        <v>44854</v>
      </c>
      <c r="G1338" s="1165">
        <v>44973</v>
      </c>
    </row>
    <row r="1339" spans="1:7" ht="25.5">
      <c r="A1339" s="1162">
        <v>2752</v>
      </c>
      <c r="B1339" s="1162">
        <v>12490</v>
      </c>
      <c r="C1339" s="1163" t="s">
        <v>5125</v>
      </c>
      <c r="D1339" s="1163" t="s">
        <v>5126</v>
      </c>
      <c r="E1339" s="1164" t="s">
        <v>2894</v>
      </c>
      <c r="F1339" s="1165">
        <v>44974</v>
      </c>
      <c r="G1339" s="1165">
        <v>45093</v>
      </c>
    </row>
    <row r="1340" spans="1:7" ht="25.5">
      <c r="A1340" s="1162">
        <v>2753</v>
      </c>
      <c r="B1340" s="1162">
        <v>12491</v>
      </c>
      <c r="C1340" s="1163" t="s">
        <v>5127</v>
      </c>
      <c r="D1340" s="1163" t="s">
        <v>5128</v>
      </c>
      <c r="E1340" s="1164" t="s">
        <v>2894</v>
      </c>
      <c r="F1340" s="1165">
        <v>44854</v>
      </c>
      <c r="G1340" s="1165">
        <v>44973</v>
      </c>
    </row>
    <row r="1341" spans="1:7">
      <c r="A1341" s="1158">
        <v>2754</v>
      </c>
      <c r="B1341" s="1158">
        <v>12492</v>
      </c>
      <c r="C1341" s="1159" t="s">
        <v>5129</v>
      </c>
      <c r="D1341" s="1159" t="s">
        <v>5130</v>
      </c>
      <c r="E1341" s="1160" t="s">
        <v>4546</v>
      </c>
      <c r="F1341" s="1161">
        <v>45119</v>
      </c>
      <c r="G1341" s="1161">
        <v>45358</v>
      </c>
    </row>
    <row r="1342" spans="1:7" ht="25.5">
      <c r="A1342" s="1162">
        <v>2755</v>
      </c>
      <c r="B1342" s="1162">
        <v>12493</v>
      </c>
      <c r="C1342" s="1163" t="s">
        <v>5131</v>
      </c>
      <c r="D1342" s="1163" t="s">
        <v>5132</v>
      </c>
      <c r="E1342" s="1164" t="s">
        <v>4546</v>
      </c>
      <c r="F1342" s="1165">
        <v>45119</v>
      </c>
      <c r="G1342" s="1165">
        <v>45358</v>
      </c>
    </row>
    <row r="1343" spans="1:7" ht="25.5">
      <c r="A1343" s="1162">
        <v>2756</v>
      </c>
      <c r="B1343" s="1162">
        <v>12494</v>
      </c>
      <c r="C1343" s="1163" t="s">
        <v>5133</v>
      </c>
      <c r="D1343" s="1163" t="s">
        <v>5134</v>
      </c>
      <c r="E1343" s="1164" t="s">
        <v>4546</v>
      </c>
      <c r="F1343" s="1165">
        <v>45119</v>
      </c>
      <c r="G1343" s="1165">
        <v>45358</v>
      </c>
    </row>
    <row r="1344" spans="1:7" ht="25.5">
      <c r="A1344" s="1162">
        <v>2757</v>
      </c>
      <c r="B1344" s="1162">
        <v>12495</v>
      </c>
      <c r="C1344" s="1163" t="s">
        <v>5135</v>
      </c>
      <c r="D1344" s="1163" t="s">
        <v>5136</v>
      </c>
      <c r="E1344" s="1164" t="s">
        <v>4546</v>
      </c>
      <c r="F1344" s="1165">
        <v>45119</v>
      </c>
      <c r="G1344" s="1165">
        <v>45358</v>
      </c>
    </row>
    <row r="1345" spans="1:7" ht="25.5">
      <c r="A1345" s="1162">
        <v>2758</v>
      </c>
      <c r="B1345" s="1162">
        <v>12496</v>
      </c>
      <c r="C1345" s="1163" t="s">
        <v>5137</v>
      </c>
      <c r="D1345" s="1163" t="s">
        <v>5138</v>
      </c>
      <c r="E1345" s="1164" t="s">
        <v>4546</v>
      </c>
      <c r="F1345" s="1165">
        <v>45119</v>
      </c>
      <c r="G1345" s="1165">
        <v>45358</v>
      </c>
    </row>
    <row r="1346" spans="1:7" ht="25.5">
      <c r="A1346" s="1162">
        <v>2759</v>
      </c>
      <c r="B1346" s="1162">
        <v>12497</v>
      </c>
      <c r="C1346" s="1163" t="s">
        <v>5139</v>
      </c>
      <c r="D1346" s="1163" t="s">
        <v>5140</v>
      </c>
      <c r="E1346" s="1164" t="s">
        <v>4546</v>
      </c>
      <c r="F1346" s="1165">
        <v>45119</v>
      </c>
      <c r="G1346" s="1165">
        <v>45358</v>
      </c>
    </row>
    <row r="1347" spans="1:7" ht="25.5">
      <c r="A1347" s="1162">
        <v>2760</v>
      </c>
      <c r="B1347" s="1162">
        <v>12498</v>
      </c>
      <c r="C1347" s="1163" t="s">
        <v>5141</v>
      </c>
      <c r="D1347" s="1163" t="s">
        <v>5142</v>
      </c>
      <c r="E1347" s="1164" t="s">
        <v>4546</v>
      </c>
      <c r="F1347" s="1165">
        <v>45119</v>
      </c>
      <c r="G1347" s="1165">
        <v>45358</v>
      </c>
    </row>
    <row r="1348" spans="1:7" ht="25.5">
      <c r="A1348" s="1162">
        <v>2761</v>
      </c>
      <c r="B1348" s="1162">
        <v>12499</v>
      </c>
      <c r="C1348" s="1163" t="s">
        <v>5143</v>
      </c>
      <c r="D1348" s="1163" t="s">
        <v>5144</v>
      </c>
      <c r="E1348" s="1164" t="s">
        <v>4546</v>
      </c>
      <c r="F1348" s="1165">
        <v>45119</v>
      </c>
      <c r="G1348" s="1165">
        <v>45358</v>
      </c>
    </row>
    <row r="1349" spans="1:7">
      <c r="A1349" s="1158">
        <v>2762</v>
      </c>
      <c r="B1349" s="1158">
        <v>12500</v>
      </c>
      <c r="C1349" s="1159" t="s">
        <v>5145</v>
      </c>
      <c r="D1349" s="1159" t="s">
        <v>5146</v>
      </c>
      <c r="E1349" s="1160" t="s">
        <v>3009</v>
      </c>
      <c r="F1349" s="1161">
        <v>45079</v>
      </c>
      <c r="G1349" s="1161">
        <v>45228</v>
      </c>
    </row>
    <row r="1350" spans="1:7" ht="38.25">
      <c r="A1350" s="1162">
        <v>2763</v>
      </c>
      <c r="B1350" s="1162">
        <v>12501</v>
      </c>
      <c r="C1350" s="1163" t="s">
        <v>5147</v>
      </c>
      <c r="D1350" s="1163" t="s">
        <v>5148</v>
      </c>
      <c r="E1350" s="1164" t="s">
        <v>2894</v>
      </c>
      <c r="F1350" s="1165">
        <v>45109</v>
      </c>
      <c r="G1350" s="1165">
        <v>45228</v>
      </c>
    </row>
    <row r="1351" spans="1:7" ht="38.25">
      <c r="A1351" s="1162">
        <v>2764</v>
      </c>
      <c r="B1351" s="1162">
        <v>12502</v>
      </c>
      <c r="C1351" s="1163" t="s">
        <v>5149</v>
      </c>
      <c r="D1351" s="1163" t="s">
        <v>5150</v>
      </c>
      <c r="E1351" s="1164" t="s">
        <v>2894</v>
      </c>
      <c r="F1351" s="1165">
        <v>45109</v>
      </c>
      <c r="G1351" s="1165">
        <v>45228</v>
      </c>
    </row>
    <row r="1352" spans="1:7" ht="38.25">
      <c r="A1352" s="1162">
        <v>2765</v>
      </c>
      <c r="B1352" s="1162">
        <v>12503</v>
      </c>
      <c r="C1352" s="1163" t="s">
        <v>5151</v>
      </c>
      <c r="D1352" s="1163" t="s">
        <v>5152</v>
      </c>
      <c r="E1352" s="1164" t="s">
        <v>2894</v>
      </c>
      <c r="F1352" s="1165">
        <v>45109</v>
      </c>
      <c r="G1352" s="1165">
        <v>45228</v>
      </c>
    </row>
    <row r="1353" spans="1:7" ht="38.25">
      <c r="A1353" s="1162">
        <v>2766</v>
      </c>
      <c r="B1353" s="1162">
        <v>12504</v>
      </c>
      <c r="C1353" s="1163" t="s">
        <v>5153</v>
      </c>
      <c r="D1353" s="1163" t="s">
        <v>5154</v>
      </c>
      <c r="E1353" s="1164" t="s">
        <v>2894</v>
      </c>
      <c r="F1353" s="1165">
        <v>45109</v>
      </c>
      <c r="G1353" s="1165">
        <v>45228</v>
      </c>
    </row>
    <row r="1354" spans="1:7" ht="38.25">
      <c r="A1354" s="1162">
        <v>2767</v>
      </c>
      <c r="B1354" s="1162">
        <v>12505</v>
      </c>
      <c r="C1354" s="1163" t="s">
        <v>5155</v>
      </c>
      <c r="D1354" s="1163" t="s">
        <v>5156</v>
      </c>
      <c r="E1354" s="1164" t="s">
        <v>2894</v>
      </c>
      <c r="F1354" s="1165">
        <v>45109</v>
      </c>
      <c r="G1354" s="1165">
        <v>45228</v>
      </c>
    </row>
    <row r="1355" spans="1:7" ht="38.25">
      <c r="A1355" s="1162">
        <v>2768</v>
      </c>
      <c r="B1355" s="1162">
        <v>12506</v>
      </c>
      <c r="C1355" s="1163" t="s">
        <v>5157</v>
      </c>
      <c r="D1355" s="1163" t="s">
        <v>5158</v>
      </c>
      <c r="E1355" s="1164" t="s">
        <v>2894</v>
      </c>
      <c r="F1355" s="1165">
        <v>45109</v>
      </c>
      <c r="G1355" s="1165">
        <v>45228</v>
      </c>
    </row>
    <row r="1356" spans="1:7" ht="38.25">
      <c r="A1356" s="1162">
        <v>2769</v>
      </c>
      <c r="B1356" s="1162">
        <v>12507</v>
      </c>
      <c r="C1356" s="1163" t="s">
        <v>5159</v>
      </c>
      <c r="D1356" s="1163" t="s">
        <v>5160</v>
      </c>
      <c r="E1356" s="1164" t="s">
        <v>2894</v>
      </c>
      <c r="F1356" s="1165">
        <v>45109</v>
      </c>
      <c r="G1356" s="1165">
        <v>45228</v>
      </c>
    </row>
    <row r="1357" spans="1:7" ht="38.25">
      <c r="A1357" s="1162">
        <v>2770</v>
      </c>
      <c r="B1357" s="1162">
        <v>12508</v>
      </c>
      <c r="C1357" s="1163" t="s">
        <v>5161</v>
      </c>
      <c r="D1357" s="1163" t="s">
        <v>5162</v>
      </c>
      <c r="E1357" s="1164" t="s">
        <v>2894</v>
      </c>
      <c r="F1357" s="1165">
        <v>45109</v>
      </c>
      <c r="G1357" s="1165">
        <v>45228</v>
      </c>
    </row>
    <row r="1358" spans="1:7" ht="38.25">
      <c r="A1358" s="1162">
        <v>2771</v>
      </c>
      <c r="B1358" s="1162">
        <v>12509</v>
      </c>
      <c r="C1358" s="1163" t="s">
        <v>5163</v>
      </c>
      <c r="D1358" s="1163" t="s">
        <v>5164</v>
      </c>
      <c r="E1358" s="1164" t="s">
        <v>2894</v>
      </c>
      <c r="F1358" s="1165">
        <v>45109</v>
      </c>
      <c r="G1358" s="1165">
        <v>45228</v>
      </c>
    </row>
    <row r="1359" spans="1:7" ht="38.25">
      <c r="A1359" s="1162">
        <v>2772</v>
      </c>
      <c r="B1359" s="1162">
        <v>12510</v>
      </c>
      <c r="C1359" s="1163" t="s">
        <v>5165</v>
      </c>
      <c r="D1359" s="1163" t="s">
        <v>5166</v>
      </c>
      <c r="E1359" s="1164" t="s">
        <v>2894</v>
      </c>
      <c r="F1359" s="1165">
        <v>45109</v>
      </c>
      <c r="G1359" s="1165">
        <v>45228</v>
      </c>
    </row>
    <row r="1360" spans="1:7" ht="38.25">
      <c r="A1360" s="1162">
        <v>2773</v>
      </c>
      <c r="B1360" s="1162">
        <v>12511</v>
      </c>
      <c r="C1360" s="1163" t="s">
        <v>5167</v>
      </c>
      <c r="D1360" s="1163" t="s">
        <v>5168</v>
      </c>
      <c r="E1360" s="1164" t="s">
        <v>2894</v>
      </c>
      <c r="F1360" s="1165">
        <v>45079</v>
      </c>
      <c r="G1360" s="1165">
        <v>45198</v>
      </c>
    </row>
    <row r="1361" spans="1:7" ht="38.25">
      <c r="A1361" s="1162">
        <v>2774</v>
      </c>
      <c r="B1361" s="1162">
        <v>12512</v>
      </c>
      <c r="C1361" s="1163" t="s">
        <v>5169</v>
      </c>
      <c r="D1361" s="1163" t="s">
        <v>5170</v>
      </c>
      <c r="E1361" s="1164" t="s">
        <v>2894</v>
      </c>
      <c r="F1361" s="1165">
        <v>45079</v>
      </c>
      <c r="G1361" s="1165">
        <v>45198</v>
      </c>
    </row>
    <row r="1362" spans="1:7" ht="38.25">
      <c r="A1362" s="1162">
        <v>2775</v>
      </c>
      <c r="B1362" s="1162">
        <v>12513</v>
      </c>
      <c r="C1362" s="1163" t="s">
        <v>5171</v>
      </c>
      <c r="D1362" s="1163" t="s">
        <v>5172</v>
      </c>
      <c r="E1362" s="1164" t="s">
        <v>2894</v>
      </c>
      <c r="F1362" s="1165">
        <v>45079</v>
      </c>
      <c r="G1362" s="1165">
        <v>45198</v>
      </c>
    </row>
    <row r="1363" spans="1:7" ht="38.25">
      <c r="A1363" s="1162">
        <v>2776</v>
      </c>
      <c r="B1363" s="1162">
        <v>12514</v>
      </c>
      <c r="C1363" s="1163" t="s">
        <v>5173</v>
      </c>
      <c r="D1363" s="1163" t="s">
        <v>5174</v>
      </c>
      <c r="E1363" s="1164" t="s">
        <v>2894</v>
      </c>
      <c r="F1363" s="1165">
        <v>45079</v>
      </c>
      <c r="G1363" s="1165">
        <v>45198</v>
      </c>
    </row>
    <row r="1364" spans="1:7" ht="38.25">
      <c r="A1364" s="1162">
        <v>2777</v>
      </c>
      <c r="B1364" s="1162">
        <v>12515</v>
      </c>
      <c r="C1364" s="1163" t="s">
        <v>5175</v>
      </c>
      <c r="D1364" s="1163" t="s">
        <v>5176</v>
      </c>
      <c r="E1364" s="1164" t="s">
        <v>2894</v>
      </c>
      <c r="F1364" s="1165">
        <v>45079</v>
      </c>
      <c r="G1364" s="1165">
        <v>45198</v>
      </c>
    </row>
    <row r="1365" spans="1:7" ht="38.25">
      <c r="A1365" s="1162">
        <v>2778</v>
      </c>
      <c r="B1365" s="1162">
        <v>12516</v>
      </c>
      <c r="C1365" s="1163" t="s">
        <v>5177</v>
      </c>
      <c r="D1365" s="1163" t="s">
        <v>5178</v>
      </c>
      <c r="E1365" s="1164" t="s">
        <v>2894</v>
      </c>
      <c r="F1365" s="1165">
        <v>45079</v>
      </c>
      <c r="G1365" s="1165">
        <v>45198</v>
      </c>
    </row>
    <row r="1366" spans="1:7" ht="38.25">
      <c r="A1366" s="1162">
        <v>2779</v>
      </c>
      <c r="B1366" s="1162">
        <v>12517</v>
      </c>
      <c r="C1366" s="1163" t="s">
        <v>5179</v>
      </c>
      <c r="D1366" s="1163" t="s">
        <v>5180</v>
      </c>
      <c r="E1366" s="1164" t="s">
        <v>2894</v>
      </c>
      <c r="F1366" s="1165">
        <v>45079</v>
      </c>
      <c r="G1366" s="1165">
        <v>45198</v>
      </c>
    </row>
    <row r="1367" spans="1:7" ht="38.25">
      <c r="A1367" s="1162">
        <v>2780</v>
      </c>
      <c r="B1367" s="1162">
        <v>12518</v>
      </c>
      <c r="C1367" s="1163" t="s">
        <v>5181</v>
      </c>
      <c r="D1367" s="1163" t="s">
        <v>5182</v>
      </c>
      <c r="E1367" s="1164" t="s">
        <v>2894</v>
      </c>
      <c r="F1367" s="1165">
        <v>45079</v>
      </c>
      <c r="G1367" s="1165">
        <v>45198</v>
      </c>
    </row>
    <row r="1368" spans="1:7" ht="38.25">
      <c r="A1368" s="1162">
        <v>2781</v>
      </c>
      <c r="B1368" s="1162">
        <v>12519</v>
      </c>
      <c r="C1368" s="1163" t="s">
        <v>5183</v>
      </c>
      <c r="D1368" s="1163" t="s">
        <v>5184</v>
      </c>
      <c r="E1368" s="1164" t="s">
        <v>2894</v>
      </c>
      <c r="F1368" s="1165">
        <v>45079</v>
      </c>
      <c r="G1368" s="1165">
        <v>45198</v>
      </c>
    </row>
    <row r="1369" spans="1:7" ht="38.25">
      <c r="A1369" s="1162">
        <v>2782</v>
      </c>
      <c r="B1369" s="1162">
        <v>12520</v>
      </c>
      <c r="C1369" s="1163" t="s">
        <v>5185</v>
      </c>
      <c r="D1369" s="1163" t="s">
        <v>5186</v>
      </c>
      <c r="E1369" s="1164" t="s">
        <v>2894</v>
      </c>
      <c r="F1369" s="1165">
        <v>45079</v>
      </c>
      <c r="G1369" s="1165">
        <v>45198</v>
      </c>
    </row>
    <row r="1370" spans="1:7" ht="25.5">
      <c r="A1370" s="1158">
        <v>2783</v>
      </c>
      <c r="B1370" s="1158">
        <v>12521</v>
      </c>
      <c r="C1370" s="1159" t="s">
        <v>5187</v>
      </c>
      <c r="D1370" s="1159" t="s">
        <v>5188</v>
      </c>
      <c r="E1370" s="1160" t="s">
        <v>3064</v>
      </c>
      <c r="F1370" s="1161">
        <v>45109</v>
      </c>
      <c r="G1370" s="1161">
        <v>45288</v>
      </c>
    </row>
    <row r="1371" spans="1:7" ht="38.25">
      <c r="A1371" s="1162">
        <v>2784</v>
      </c>
      <c r="B1371" s="1162">
        <v>12522</v>
      </c>
      <c r="C1371" s="1163" t="s">
        <v>5189</v>
      </c>
      <c r="D1371" s="1163" t="s">
        <v>5190</v>
      </c>
      <c r="E1371" s="1164" t="s">
        <v>2894</v>
      </c>
      <c r="F1371" s="1165">
        <v>45109</v>
      </c>
      <c r="G1371" s="1165">
        <v>45228</v>
      </c>
    </row>
    <row r="1372" spans="1:7" ht="38.25">
      <c r="A1372" s="1162">
        <v>2785</v>
      </c>
      <c r="B1372" s="1162">
        <v>12523</v>
      </c>
      <c r="C1372" s="1163" t="s">
        <v>5191</v>
      </c>
      <c r="D1372" s="1163" t="s">
        <v>5192</v>
      </c>
      <c r="E1372" s="1164" t="s">
        <v>2894</v>
      </c>
      <c r="F1372" s="1165">
        <v>45109</v>
      </c>
      <c r="G1372" s="1165">
        <v>45228</v>
      </c>
    </row>
    <row r="1373" spans="1:7" ht="25.5">
      <c r="A1373" s="1162">
        <v>2786</v>
      </c>
      <c r="B1373" s="1162">
        <v>12524</v>
      </c>
      <c r="C1373" s="1163" t="s">
        <v>5193</v>
      </c>
      <c r="D1373" s="1163" t="s">
        <v>5194</v>
      </c>
      <c r="E1373" s="1164" t="s">
        <v>2894</v>
      </c>
      <c r="F1373" s="1165">
        <v>45109</v>
      </c>
      <c r="G1373" s="1165">
        <v>45228</v>
      </c>
    </row>
    <row r="1374" spans="1:7" ht="38.25">
      <c r="A1374" s="1162">
        <v>2787</v>
      </c>
      <c r="B1374" s="1162">
        <v>12525</v>
      </c>
      <c r="C1374" s="1163" t="s">
        <v>5195</v>
      </c>
      <c r="D1374" s="1163" t="s">
        <v>5196</v>
      </c>
      <c r="E1374" s="1164" t="s">
        <v>2894</v>
      </c>
      <c r="F1374" s="1165">
        <v>45109</v>
      </c>
      <c r="G1374" s="1165">
        <v>45228</v>
      </c>
    </row>
    <row r="1375" spans="1:7" ht="51">
      <c r="A1375" s="1162">
        <v>2788</v>
      </c>
      <c r="B1375" s="1162">
        <v>12526</v>
      </c>
      <c r="C1375" s="1163" t="s">
        <v>5197</v>
      </c>
      <c r="D1375" s="1163" t="s">
        <v>5198</v>
      </c>
      <c r="E1375" s="1164" t="s">
        <v>2894</v>
      </c>
      <c r="F1375" s="1165">
        <v>45139</v>
      </c>
      <c r="G1375" s="1165">
        <v>45258</v>
      </c>
    </row>
    <row r="1376" spans="1:7" ht="25.5">
      <c r="A1376" s="1162">
        <v>2789</v>
      </c>
      <c r="B1376" s="1162">
        <v>12527</v>
      </c>
      <c r="C1376" s="1163" t="s">
        <v>5199</v>
      </c>
      <c r="D1376" s="1163" t="s">
        <v>5200</v>
      </c>
      <c r="E1376" s="1164" t="s">
        <v>2894</v>
      </c>
      <c r="F1376" s="1165">
        <v>45169</v>
      </c>
      <c r="G1376" s="1165">
        <v>45288</v>
      </c>
    </row>
    <row r="1377" spans="1:7" ht="38.25">
      <c r="A1377" s="1158">
        <v>2790</v>
      </c>
      <c r="B1377" s="1158">
        <v>12528</v>
      </c>
      <c r="C1377" s="1159" t="s">
        <v>5201</v>
      </c>
      <c r="D1377" s="1159" t="s">
        <v>5202</v>
      </c>
      <c r="E1377" s="1160" t="s">
        <v>2939</v>
      </c>
      <c r="F1377" s="1161">
        <v>45229</v>
      </c>
      <c r="G1377" s="1161">
        <v>45423</v>
      </c>
    </row>
    <row r="1378" spans="1:7" ht="25.5">
      <c r="A1378" s="1162">
        <v>2791</v>
      </c>
      <c r="B1378" s="1162">
        <v>12529</v>
      </c>
      <c r="C1378" s="1163" t="s">
        <v>5203</v>
      </c>
      <c r="D1378" s="1163" t="s">
        <v>5204</v>
      </c>
      <c r="E1378" s="1164" t="s">
        <v>3009</v>
      </c>
      <c r="F1378" s="1165">
        <v>45229</v>
      </c>
      <c r="G1378" s="1165">
        <v>45378</v>
      </c>
    </row>
    <row r="1379" spans="1:7" ht="25.5">
      <c r="A1379" s="1162">
        <v>2792</v>
      </c>
      <c r="B1379" s="1162">
        <v>12530</v>
      </c>
      <c r="C1379" s="1163" t="s">
        <v>5205</v>
      </c>
      <c r="D1379" s="1163" t="s">
        <v>5206</v>
      </c>
      <c r="E1379" s="1164" t="s">
        <v>3009</v>
      </c>
      <c r="F1379" s="1165">
        <v>45229</v>
      </c>
      <c r="G1379" s="1165">
        <v>45378</v>
      </c>
    </row>
    <row r="1380" spans="1:7" ht="25.5">
      <c r="A1380" s="1162">
        <v>2793</v>
      </c>
      <c r="B1380" s="1162">
        <v>12531</v>
      </c>
      <c r="C1380" s="1163" t="s">
        <v>5207</v>
      </c>
      <c r="D1380" s="1163" t="s">
        <v>5208</v>
      </c>
      <c r="E1380" s="1164" t="s">
        <v>3009</v>
      </c>
      <c r="F1380" s="1165">
        <v>45229</v>
      </c>
      <c r="G1380" s="1165">
        <v>45378</v>
      </c>
    </row>
    <row r="1381" spans="1:7" ht="25.5">
      <c r="A1381" s="1162">
        <v>2794</v>
      </c>
      <c r="B1381" s="1162">
        <v>12532</v>
      </c>
      <c r="C1381" s="1163" t="s">
        <v>5209</v>
      </c>
      <c r="D1381" s="1163" t="s">
        <v>5210</v>
      </c>
      <c r="E1381" s="1164" t="s">
        <v>3009</v>
      </c>
      <c r="F1381" s="1165">
        <v>45229</v>
      </c>
      <c r="G1381" s="1165">
        <v>45378</v>
      </c>
    </row>
    <row r="1382" spans="1:7" ht="25.5">
      <c r="A1382" s="1162">
        <v>2795</v>
      </c>
      <c r="B1382" s="1162">
        <v>12533</v>
      </c>
      <c r="C1382" s="1163" t="s">
        <v>5211</v>
      </c>
      <c r="D1382" s="1163" t="s">
        <v>5212</v>
      </c>
      <c r="E1382" s="1164" t="s">
        <v>3009</v>
      </c>
      <c r="F1382" s="1165">
        <v>45229</v>
      </c>
      <c r="G1382" s="1165">
        <v>45378</v>
      </c>
    </row>
    <row r="1383" spans="1:7" ht="25.5">
      <c r="A1383" s="1162">
        <v>2796</v>
      </c>
      <c r="B1383" s="1162">
        <v>12534</v>
      </c>
      <c r="C1383" s="1163" t="s">
        <v>5213</v>
      </c>
      <c r="D1383" s="1163" t="s">
        <v>5214</v>
      </c>
      <c r="E1383" s="1164" t="s">
        <v>3009</v>
      </c>
      <c r="F1383" s="1165">
        <v>45229</v>
      </c>
      <c r="G1383" s="1165">
        <v>45378</v>
      </c>
    </row>
    <row r="1384" spans="1:7" ht="25.5">
      <c r="A1384" s="1162">
        <v>2797</v>
      </c>
      <c r="B1384" s="1162">
        <v>12535</v>
      </c>
      <c r="C1384" s="1163" t="s">
        <v>5215</v>
      </c>
      <c r="D1384" s="1163" t="s">
        <v>5216</v>
      </c>
      <c r="E1384" s="1164" t="s">
        <v>3009</v>
      </c>
      <c r="F1384" s="1165">
        <v>45244</v>
      </c>
      <c r="G1384" s="1165">
        <v>45393</v>
      </c>
    </row>
    <row r="1385" spans="1:7" ht="38.25">
      <c r="A1385" s="1162">
        <v>2798</v>
      </c>
      <c r="B1385" s="1162">
        <v>12536</v>
      </c>
      <c r="C1385" s="1163" t="s">
        <v>5217</v>
      </c>
      <c r="D1385" s="1163" t="s">
        <v>5218</v>
      </c>
      <c r="E1385" s="1164" t="s">
        <v>3009</v>
      </c>
      <c r="F1385" s="1165">
        <v>45244</v>
      </c>
      <c r="G1385" s="1165">
        <v>45393</v>
      </c>
    </row>
    <row r="1386" spans="1:7" ht="25.5">
      <c r="A1386" s="1162">
        <v>2799</v>
      </c>
      <c r="B1386" s="1162">
        <v>12537</v>
      </c>
      <c r="C1386" s="1163" t="s">
        <v>5219</v>
      </c>
      <c r="D1386" s="1163" t="s">
        <v>5220</v>
      </c>
      <c r="E1386" s="1164" t="s">
        <v>3009</v>
      </c>
      <c r="F1386" s="1165">
        <v>45244</v>
      </c>
      <c r="G1386" s="1165">
        <v>45393</v>
      </c>
    </row>
    <row r="1387" spans="1:7" ht="25.5">
      <c r="A1387" s="1162">
        <v>2800</v>
      </c>
      <c r="B1387" s="1162">
        <v>12538</v>
      </c>
      <c r="C1387" s="1163" t="s">
        <v>5221</v>
      </c>
      <c r="D1387" s="1163" t="s">
        <v>5222</v>
      </c>
      <c r="E1387" s="1164" t="s">
        <v>3009</v>
      </c>
      <c r="F1387" s="1165">
        <v>45244</v>
      </c>
      <c r="G1387" s="1165">
        <v>45393</v>
      </c>
    </row>
    <row r="1388" spans="1:7" ht="25.5">
      <c r="A1388" s="1162">
        <v>2801</v>
      </c>
      <c r="B1388" s="1162">
        <v>12539</v>
      </c>
      <c r="C1388" s="1163" t="s">
        <v>5223</v>
      </c>
      <c r="D1388" s="1163" t="s">
        <v>5224</v>
      </c>
      <c r="E1388" s="1164" t="s">
        <v>3009</v>
      </c>
      <c r="F1388" s="1165">
        <v>45259</v>
      </c>
      <c r="G1388" s="1165">
        <v>45408</v>
      </c>
    </row>
    <row r="1389" spans="1:7" ht="38.25">
      <c r="A1389" s="1162">
        <v>2802</v>
      </c>
      <c r="B1389" s="1162">
        <v>12540</v>
      </c>
      <c r="C1389" s="1163" t="s">
        <v>5225</v>
      </c>
      <c r="D1389" s="1163" t="s">
        <v>5226</v>
      </c>
      <c r="E1389" s="1164" t="s">
        <v>3009</v>
      </c>
      <c r="F1389" s="1165">
        <v>45259</v>
      </c>
      <c r="G1389" s="1165">
        <v>45408</v>
      </c>
    </row>
    <row r="1390" spans="1:7" ht="25.5">
      <c r="A1390" s="1162">
        <v>2803</v>
      </c>
      <c r="B1390" s="1162">
        <v>12541</v>
      </c>
      <c r="C1390" s="1163" t="s">
        <v>5227</v>
      </c>
      <c r="D1390" s="1163" t="s">
        <v>5228</v>
      </c>
      <c r="E1390" s="1164" t="s">
        <v>3009</v>
      </c>
      <c r="F1390" s="1165">
        <v>45259</v>
      </c>
      <c r="G1390" s="1165">
        <v>45408</v>
      </c>
    </row>
    <row r="1391" spans="1:7" ht="25.5">
      <c r="A1391" s="1162">
        <v>2804</v>
      </c>
      <c r="B1391" s="1162">
        <v>12542</v>
      </c>
      <c r="C1391" s="1163" t="s">
        <v>5229</v>
      </c>
      <c r="D1391" s="1163" t="s">
        <v>5230</v>
      </c>
      <c r="E1391" s="1164" t="s">
        <v>3009</v>
      </c>
      <c r="F1391" s="1165">
        <v>45259</v>
      </c>
      <c r="G1391" s="1165">
        <v>45408</v>
      </c>
    </row>
    <row r="1392" spans="1:7" ht="25.5">
      <c r="A1392" s="1162">
        <v>2805</v>
      </c>
      <c r="B1392" s="1162">
        <v>12543</v>
      </c>
      <c r="C1392" s="1163" t="s">
        <v>5231</v>
      </c>
      <c r="D1392" s="1163" t="s">
        <v>5232</v>
      </c>
      <c r="E1392" s="1164" t="s">
        <v>3009</v>
      </c>
      <c r="F1392" s="1165">
        <v>45259</v>
      </c>
      <c r="G1392" s="1165">
        <v>45408</v>
      </c>
    </row>
    <row r="1393" spans="1:7" ht="51">
      <c r="A1393" s="1162">
        <v>2806</v>
      </c>
      <c r="B1393" s="1162">
        <v>12544</v>
      </c>
      <c r="C1393" s="1163" t="s">
        <v>5233</v>
      </c>
      <c r="D1393" s="1163" t="s">
        <v>5234</v>
      </c>
      <c r="E1393" s="1164" t="s">
        <v>3009</v>
      </c>
      <c r="F1393" s="1165">
        <v>45274</v>
      </c>
      <c r="G1393" s="1165">
        <v>45423</v>
      </c>
    </row>
    <row r="1394" spans="1:7" ht="51">
      <c r="A1394" s="1162">
        <v>2807</v>
      </c>
      <c r="B1394" s="1162">
        <v>12545</v>
      </c>
      <c r="C1394" s="1163" t="s">
        <v>5235</v>
      </c>
      <c r="D1394" s="1163" t="s">
        <v>5236</v>
      </c>
      <c r="E1394" s="1164" t="s">
        <v>3009</v>
      </c>
      <c r="F1394" s="1165">
        <v>45274</v>
      </c>
      <c r="G1394" s="1165">
        <v>45423</v>
      </c>
    </row>
    <row r="1395" spans="1:7" ht="51">
      <c r="A1395" s="1162">
        <v>2808</v>
      </c>
      <c r="B1395" s="1162">
        <v>12546</v>
      </c>
      <c r="C1395" s="1163" t="s">
        <v>5237</v>
      </c>
      <c r="D1395" s="1163" t="s">
        <v>5238</v>
      </c>
      <c r="E1395" s="1164" t="s">
        <v>3009</v>
      </c>
      <c r="F1395" s="1165">
        <v>45274</v>
      </c>
      <c r="G1395" s="1165">
        <v>45423</v>
      </c>
    </row>
    <row r="1396" spans="1:7" ht="25.5">
      <c r="A1396" s="1162">
        <v>2809</v>
      </c>
      <c r="B1396" s="1162">
        <v>12547</v>
      </c>
      <c r="C1396" s="1163" t="s">
        <v>5239</v>
      </c>
      <c r="D1396" s="1163" t="s">
        <v>5240</v>
      </c>
      <c r="E1396" s="1164" t="s">
        <v>3009</v>
      </c>
      <c r="F1396" s="1165">
        <v>45259</v>
      </c>
      <c r="G1396" s="1165">
        <v>45408</v>
      </c>
    </row>
    <row r="1397" spans="1:7" ht="51">
      <c r="A1397" s="1162">
        <v>2810</v>
      </c>
      <c r="B1397" s="1162">
        <v>12548</v>
      </c>
      <c r="C1397" s="1163" t="s">
        <v>5241</v>
      </c>
      <c r="D1397" s="1163" t="s">
        <v>5242</v>
      </c>
      <c r="E1397" s="1164" t="s">
        <v>3009</v>
      </c>
      <c r="F1397" s="1165">
        <v>45274</v>
      </c>
      <c r="G1397" s="1165">
        <v>45423</v>
      </c>
    </row>
    <row r="1398" spans="1:7">
      <c r="A1398" s="1158">
        <v>2811</v>
      </c>
      <c r="B1398" s="1158">
        <v>12549</v>
      </c>
      <c r="C1398" s="1159" t="s">
        <v>5243</v>
      </c>
      <c r="D1398" s="1159" t="s">
        <v>5244</v>
      </c>
      <c r="E1398" s="1160" t="s">
        <v>5245</v>
      </c>
      <c r="F1398" s="1161">
        <v>44872</v>
      </c>
      <c r="G1398" s="1161">
        <v>45538</v>
      </c>
    </row>
    <row r="1399" spans="1:7">
      <c r="A1399" s="1158">
        <v>2812</v>
      </c>
      <c r="B1399" s="1158">
        <v>12550</v>
      </c>
      <c r="C1399" s="1159" t="s">
        <v>5246</v>
      </c>
      <c r="D1399" s="1159" t="s">
        <v>5247</v>
      </c>
      <c r="E1399" s="1160" t="s">
        <v>3064</v>
      </c>
      <c r="F1399" s="1161">
        <v>45299</v>
      </c>
      <c r="G1399" s="1161">
        <v>45478</v>
      </c>
    </row>
    <row r="1400" spans="1:7" ht="25.5">
      <c r="A1400" s="1162">
        <v>2813</v>
      </c>
      <c r="B1400" s="1162">
        <v>12551</v>
      </c>
      <c r="C1400" s="1163" t="s">
        <v>5248</v>
      </c>
      <c r="D1400" s="1163" t="s">
        <v>5249</v>
      </c>
      <c r="E1400" s="1164" t="s">
        <v>3009</v>
      </c>
      <c r="F1400" s="1165">
        <v>45299</v>
      </c>
      <c r="G1400" s="1165">
        <v>45448</v>
      </c>
    </row>
    <row r="1401" spans="1:7" ht="25.5">
      <c r="A1401" s="1162">
        <v>2814</v>
      </c>
      <c r="B1401" s="1162">
        <v>12552</v>
      </c>
      <c r="C1401" s="1163" t="s">
        <v>5250</v>
      </c>
      <c r="D1401" s="1163" t="s">
        <v>5251</v>
      </c>
      <c r="E1401" s="1164" t="s">
        <v>3009</v>
      </c>
      <c r="F1401" s="1165">
        <v>45299</v>
      </c>
      <c r="G1401" s="1165">
        <v>45448</v>
      </c>
    </row>
    <row r="1402" spans="1:7" ht="25.5">
      <c r="A1402" s="1162">
        <v>2815</v>
      </c>
      <c r="B1402" s="1162">
        <v>12553</v>
      </c>
      <c r="C1402" s="1163" t="s">
        <v>5252</v>
      </c>
      <c r="D1402" s="1163" t="s">
        <v>5253</v>
      </c>
      <c r="E1402" s="1164" t="s">
        <v>3009</v>
      </c>
      <c r="F1402" s="1165">
        <v>45299</v>
      </c>
      <c r="G1402" s="1165">
        <v>45448</v>
      </c>
    </row>
    <row r="1403" spans="1:7" ht="25.5">
      <c r="A1403" s="1162">
        <v>2816</v>
      </c>
      <c r="B1403" s="1162">
        <v>12554</v>
      </c>
      <c r="C1403" s="1163" t="s">
        <v>5254</v>
      </c>
      <c r="D1403" s="1163" t="s">
        <v>5255</v>
      </c>
      <c r="E1403" s="1164" t="s">
        <v>3009</v>
      </c>
      <c r="F1403" s="1165">
        <v>45299</v>
      </c>
      <c r="G1403" s="1165">
        <v>45448</v>
      </c>
    </row>
    <row r="1404" spans="1:7" ht="25.5">
      <c r="A1404" s="1162">
        <v>2817</v>
      </c>
      <c r="B1404" s="1162">
        <v>12555</v>
      </c>
      <c r="C1404" s="1163" t="s">
        <v>5256</v>
      </c>
      <c r="D1404" s="1163" t="s">
        <v>5257</v>
      </c>
      <c r="E1404" s="1164" t="s">
        <v>3009</v>
      </c>
      <c r="F1404" s="1165">
        <v>45299</v>
      </c>
      <c r="G1404" s="1165">
        <v>45448</v>
      </c>
    </row>
    <row r="1405" spans="1:7" ht="38.25">
      <c r="A1405" s="1162">
        <v>2818</v>
      </c>
      <c r="B1405" s="1162">
        <v>12556</v>
      </c>
      <c r="C1405" s="1163" t="s">
        <v>5258</v>
      </c>
      <c r="D1405" s="1163" t="s">
        <v>5259</v>
      </c>
      <c r="E1405" s="1164" t="s">
        <v>3009</v>
      </c>
      <c r="F1405" s="1165">
        <v>45329</v>
      </c>
      <c r="G1405" s="1165">
        <v>45478</v>
      </c>
    </row>
    <row r="1406" spans="1:7" ht="38.25">
      <c r="A1406" s="1162">
        <v>2819</v>
      </c>
      <c r="B1406" s="1162">
        <v>12557</v>
      </c>
      <c r="C1406" s="1163" t="s">
        <v>5260</v>
      </c>
      <c r="D1406" s="1163" t="s">
        <v>5261</v>
      </c>
      <c r="E1406" s="1164" t="s">
        <v>3009</v>
      </c>
      <c r="F1406" s="1165">
        <v>45329</v>
      </c>
      <c r="G1406" s="1165">
        <v>45478</v>
      </c>
    </row>
    <row r="1407" spans="1:7" ht="38.25">
      <c r="A1407" s="1162">
        <v>2820</v>
      </c>
      <c r="B1407" s="1162">
        <v>12558</v>
      </c>
      <c r="C1407" s="1163" t="s">
        <v>5262</v>
      </c>
      <c r="D1407" s="1163" t="s">
        <v>5263</v>
      </c>
      <c r="E1407" s="1164" t="s">
        <v>3009</v>
      </c>
      <c r="F1407" s="1165">
        <v>45329</v>
      </c>
      <c r="G1407" s="1165">
        <v>45478</v>
      </c>
    </row>
    <row r="1408" spans="1:7" ht="38.25">
      <c r="A1408" s="1162">
        <v>2821</v>
      </c>
      <c r="B1408" s="1162">
        <v>12559</v>
      </c>
      <c r="C1408" s="1163" t="s">
        <v>5264</v>
      </c>
      <c r="D1408" s="1163" t="s">
        <v>5265</v>
      </c>
      <c r="E1408" s="1164" t="s">
        <v>3009</v>
      </c>
      <c r="F1408" s="1165">
        <v>45329</v>
      </c>
      <c r="G1408" s="1165">
        <v>45478</v>
      </c>
    </row>
    <row r="1409" spans="1:7" ht="38.25">
      <c r="A1409" s="1162">
        <v>2822</v>
      </c>
      <c r="B1409" s="1162">
        <v>12560</v>
      </c>
      <c r="C1409" s="1163" t="s">
        <v>5266</v>
      </c>
      <c r="D1409" s="1163" t="s">
        <v>5267</v>
      </c>
      <c r="E1409" s="1164" t="s">
        <v>3009</v>
      </c>
      <c r="F1409" s="1165">
        <v>45329</v>
      </c>
      <c r="G1409" s="1165">
        <v>45478</v>
      </c>
    </row>
    <row r="1410" spans="1:7" ht="38.25">
      <c r="A1410" s="1162">
        <v>2823</v>
      </c>
      <c r="B1410" s="1162">
        <v>12561</v>
      </c>
      <c r="C1410" s="1163" t="s">
        <v>5268</v>
      </c>
      <c r="D1410" s="1163" t="s">
        <v>5269</v>
      </c>
      <c r="E1410" s="1164" t="s">
        <v>3009</v>
      </c>
      <c r="F1410" s="1165">
        <v>45329</v>
      </c>
      <c r="G1410" s="1165">
        <v>45478</v>
      </c>
    </row>
    <row r="1411" spans="1:7" ht="38.25">
      <c r="A1411" s="1162">
        <v>2824</v>
      </c>
      <c r="B1411" s="1162">
        <v>12562</v>
      </c>
      <c r="C1411" s="1163" t="s">
        <v>5270</v>
      </c>
      <c r="D1411" s="1163" t="s">
        <v>5271</v>
      </c>
      <c r="E1411" s="1164" t="s">
        <v>3009</v>
      </c>
      <c r="F1411" s="1165">
        <v>45329</v>
      </c>
      <c r="G1411" s="1165">
        <v>45478</v>
      </c>
    </row>
    <row r="1412" spans="1:7" ht="38.25">
      <c r="A1412" s="1162">
        <v>2825</v>
      </c>
      <c r="B1412" s="1162">
        <v>12563</v>
      </c>
      <c r="C1412" s="1163" t="s">
        <v>5272</v>
      </c>
      <c r="D1412" s="1163" t="s">
        <v>5273</v>
      </c>
      <c r="E1412" s="1164" t="s">
        <v>3009</v>
      </c>
      <c r="F1412" s="1165">
        <v>45329</v>
      </c>
      <c r="G1412" s="1165">
        <v>45478</v>
      </c>
    </row>
    <row r="1413" spans="1:7">
      <c r="A1413" s="1158">
        <v>2826</v>
      </c>
      <c r="B1413" s="1158">
        <v>12564</v>
      </c>
      <c r="C1413" s="1159" t="s">
        <v>5274</v>
      </c>
      <c r="D1413" s="1159" t="s">
        <v>5275</v>
      </c>
      <c r="E1413" s="1160" t="s">
        <v>3009</v>
      </c>
      <c r="F1413" s="1161">
        <v>45299</v>
      </c>
      <c r="G1413" s="1161">
        <v>45448</v>
      </c>
    </row>
    <row r="1414" spans="1:7" ht="38.25">
      <c r="A1414" s="1162">
        <v>2827</v>
      </c>
      <c r="B1414" s="1162">
        <v>12565</v>
      </c>
      <c r="C1414" s="1163" t="s">
        <v>5276</v>
      </c>
      <c r="D1414" s="1163" t="s">
        <v>5277</v>
      </c>
      <c r="E1414" s="1164" t="s">
        <v>3009</v>
      </c>
      <c r="F1414" s="1165">
        <v>45299</v>
      </c>
      <c r="G1414" s="1165">
        <v>45448</v>
      </c>
    </row>
    <row r="1415" spans="1:7">
      <c r="A1415" s="1158">
        <v>2828</v>
      </c>
      <c r="B1415" s="1158">
        <v>12566</v>
      </c>
      <c r="C1415" s="1159" t="s">
        <v>5278</v>
      </c>
      <c r="D1415" s="1159" t="s">
        <v>5279</v>
      </c>
      <c r="E1415" s="1160" t="s">
        <v>5280</v>
      </c>
      <c r="F1415" s="1161">
        <v>44872</v>
      </c>
      <c r="G1415" s="1161">
        <v>45523</v>
      </c>
    </row>
    <row r="1416" spans="1:7" ht="25.5">
      <c r="A1416" s="1162">
        <v>2829</v>
      </c>
      <c r="B1416" s="1162">
        <v>12567</v>
      </c>
      <c r="C1416" s="1163" t="s">
        <v>5281</v>
      </c>
      <c r="D1416" s="1163" t="s">
        <v>5282</v>
      </c>
      <c r="E1416" s="1164" t="s">
        <v>3009</v>
      </c>
      <c r="F1416" s="1165">
        <v>45359</v>
      </c>
      <c r="G1416" s="1165">
        <v>45508</v>
      </c>
    </row>
    <row r="1417" spans="1:7" ht="25.5">
      <c r="A1417" s="1162">
        <v>2830</v>
      </c>
      <c r="B1417" s="1162">
        <v>12568</v>
      </c>
      <c r="C1417" s="1163" t="s">
        <v>5283</v>
      </c>
      <c r="D1417" s="1163" t="s">
        <v>5284</v>
      </c>
      <c r="E1417" s="1164" t="s">
        <v>3009</v>
      </c>
      <c r="F1417" s="1165">
        <v>45359</v>
      </c>
      <c r="G1417" s="1165">
        <v>45508</v>
      </c>
    </row>
    <row r="1418" spans="1:7" ht="25.5">
      <c r="A1418" s="1162">
        <v>2831</v>
      </c>
      <c r="B1418" s="1162">
        <v>12569</v>
      </c>
      <c r="C1418" s="1163" t="s">
        <v>5285</v>
      </c>
      <c r="D1418" s="1163" t="s">
        <v>5286</v>
      </c>
      <c r="E1418" s="1164" t="s">
        <v>3009</v>
      </c>
      <c r="F1418" s="1165">
        <v>45359</v>
      </c>
      <c r="G1418" s="1165">
        <v>45508</v>
      </c>
    </row>
    <row r="1419" spans="1:7" ht="25.5">
      <c r="A1419" s="1162">
        <v>2832</v>
      </c>
      <c r="B1419" s="1162">
        <v>12570</v>
      </c>
      <c r="C1419" s="1163" t="s">
        <v>5287</v>
      </c>
      <c r="D1419" s="1163" t="s">
        <v>5288</v>
      </c>
      <c r="E1419" s="1164" t="s">
        <v>3009</v>
      </c>
      <c r="F1419" s="1165">
        <v>45359</v>
      </c>
      <c r="G1419" s="1165">
        <v>45508</v>
      </c>
    </row>
    <row r="1420" spans="1:7" ht="25.5">
      <c r="A1420" s="1162">
        <v>2833</v>
      </c>
      <c r="B1420" s="1162">
        <v>12571</v>
      </c>
      <c r="C1420" s="1163" t="s">
        <v>5289</v>
      </c>
      <c r="D1420" s="1163" t="s">
        <v>5290</v>
      </c>
      <c r="E1420" s="1164" t="s">
        <v>3009</v>
      </c>
      <c r="F1420" s="1165">
        <v>45359</v>
      </c>
      <c r="G1420" s="1165">
        <v>45508</v>
      </c>
    </row>
    <row r="1421" spans="1:7" ht="25.5">
      <c r="A1421" s="1162">
        <v>2834</v>
      </c>
      <c r="B1421" s="1162">
        <v>12572</v>
      </c>
      <c r="C1421" s="1163" t="s">
        <v>5291</v>
      </c>
      <c r="D1421" s="1163" t="s">
        <v>5292</v>
      </c>
      <c r="E1421" s="1164" t="s">
        <v>3009</v>
      </c>
      <c r="F1421" s="1165">
        <v>45374</v>
      </c>
      <c r="G1421" s="1165">
        <v>45523</v>
      </c>
    </row>
    <row r="1422" spans="1:7" ht="25.5">
      <c r="A1422" s="1162">
        <v>2835</v>
      </c>
      <c r="B1422" s="1162">
        <v>12573</v>
      </c>
      <c r="C1422" s="1163" t="s">
        <v>5293</v>
      </c>
      <c r="D1422" s="1163" t="s">
        <v>5294</v>
      </c>
      <c r="E1422" s="1164" t="s">
        <v>3009</v>
      </c>
      <c r="F1422" s="1165">
        <v>45374</v>
      </c>
      <c r="G1422" s="1165">
        <v>45523</v>
      </c>
    </row>
    <row r="1423" spans="1:7" ht="25.5">
      <c r="A1423" s="1162">
        <v>2836</v>
      </c>
      <c r="B1423" s="1162">
        <v>12574</v>
      </c>
      <c r="C1423" s="1163" t="s">
        <v>5295</v>
      </c>
      <c r="D1423" s="1163" t="s">
        <v>5296</v>
      </c>
      <c r="E1423" s="1164" t="s">
        <v>3009</v>
      </c>
      <c r="F1423" s="1165">
        <v>45374</v>
      </c>
      <c r="G1423" s="1165">
        <v>45523</v>
      </c>
    </row>
    <row r="1424" spans="1:7" ht="25.5">
      <c r="A1424" s="1162">
        <v>2837</v>
      </c>
      <c r="B1424" s="1162">
        <v>12575</v>
      </c>
      <c r="C1424" s="1163" t="s">
        <v>5297</v>
      </c>
      <c r="D1424" s="1163" t="s">
        <v>5298</v>
      </c>
      <c r="E1424" s="1164" t="s">
        <v>3009</v>
      </c>
      <c r="F1424" s="1165">
        <v>45374</v>
      </c>
      <c r="G1424" s="1165">
        <v>45523</v>
      </c>
    </row>
    <row r="1425" spans="1:7" ht="25.5">
      <c r="A1425" s="1162">
        <v>2838</v>
      </c>
      <c r="B1425" s="1162">
        <v>12576</v>
      </c>
      <c r="C1425" s="1163" t="s">
        <v>5299</v>
      </c>
      <c r="D1425" s="1163" t="s">
        <v>5300</v>
      </c>
      <c r="E1425" s="1164" t="s">
        <v>3009</v>
      </c>
      <c r="F1425" s="1165">
        <v>45374</v>
      </c>
      <c r="G1425" s="1165">
        <v>45523</v>
      </c>
    </row>
    <row r="1426" spans="1:7" ht="25.5">
      <c r="A1426" s="1162">
        <v>2839</v>
      </c>
      <c r="B1426" s="1162">
        <v>12577</v>
      </c>
      <c r="C1426" s="1163" t="s">
        <v>5301</v>
      </c>
      <c r="D1426" s="1163" t="s">
        <v>5302</v>
      </c>
      <c r="E1426" s="1164" t="s">
        <v>2894</v>
      </c>
      <c r="F1426" s="1165">
        <v>44872</v>
      </c>
      <c r="G1426" s="1165">
        <v>44991</v>
      </c>
    </row>
    <row r="1427" spans="1:7" ht="38.25">
      <c r="A1427" s="1162">
        <v>2840</v>
      </c>
      <c r="B1427" s="1162">
        <v>12578</v>
      </c>
      <c r="C1427" s="1163" t="s">
        <v>5303</v>
      </c>
      <c r="D1427" s="1163" t="s">
        <v>5304</v>
      </c>
      <c r="E1427" s="1164" t="s">
        <v>2894</v>
      </c>
      <c r="F1427" s="1165">
        <v>44872</v>
      </c>
      <c r="G1427" s="1165">
        <v>44991</v>
      </c>
    </row>
    <row r="1428" spans="1:7" ht="25.5">
      <c r="A1428" s="1162">
        <v>2841</v>
      </c>
      <c r="B1428" s="1162">
        <v>12579</v>
      </c>
      <c r="C1428" s="1163" t="s">
        <v>5305</v>
      </c>
      <c r="D1428" s="1163" t="s">
        <v>5306</v>
      </c>
      <c r="E1428" s="1164" t="s">
        <v>2894</v>
      </c>
      <c r="F1428" s="1165">
        <v>44992</v>
      </c>
      <c r="G1428" s="1165">
        <v>45111</v>
      </c>
    </row>
    <row r="1429" spans="1:7" ht="38.25">
      <c r="A1429" s="1162">
        <v>2842</v>
      </c>
      <c r="B1429" s="1162">
        <v>12580</v>
      </c>
      <c r="C1429" s="1163" t="s">
        <v>5307</v>
      </c>
      <c r="D1429" s="1163" t="s">
        <v>5308</v>
      </c>
      <c r="E1429" s="1164" t="s">
        <v>2894</v>
      </c>
      <c r="F1429" s="1165">
        <v>44992</v>
      </c>
      <c r="G1429" s="1165">
        <v>45111</v>
      </c>
    </row>
    <row r="1430" spans="1:7" ht="25.5">
      <c r="A1430" s="1162">
        <v>2843</v>
      </c>
      <c r="B1430" s="1162">
        <v>12581</v>
      </c>
      <c r="C1430" s="1163" t="s">
        <v>5309</v>
      </c>
      <c r="D1430" s="1163" t="s">
        <v>5310</v>
      </c>
      <c r="E1430" s="1164" t="s">
        <v>2894</v>
      </c>
      <c r="F1430" s="1165">
        <v>45369</v>
      </c>
      <c r="G1430" s="1165">
        <v>45488</v>
      </c>
    </row>
    <row r="1431" spans="1:7" ht="38.25">
      <c r="A1431" s="1162">
        <v>2844</v>
      </c>
      <c r="B1431" s="1162">
        <v>12582</v>
      </c>
      <c r="C1431" s="1163" t="s">
        <v>5311</v>
      </c>
      <c r="D1431" s="1163" t="s">
        <v>5312</v>
      </c>
      <c r="E1431" s="1164" t="s">
        <v>2894</v>
      </c>
      <c r="F1431" s="1165">
        <v>45112</v>
      </c>
      <c r="G1431" s="1165">
        <v>45231</v>
      </c>
    </row>
    <row r="1432" spans="1:7">
      <c r="A1432" s="1158">
        <v>2845</v>
      </c>
      <c r="B1432" s="1158">
        <v>12583</v>
      </c>
      <c r="C1432" s="1159" t="s">
        <v>5313</v>
      </c>
      <c r="D1432" s="1159" t="s">
        <v>5314</v>
      </c>
      <c r="E1432" s="1160" t="s">
        <v>3064</v>
      </c>
      <c r="F1432" s="1161">
        <v>45229</v>
      </c>
      <c r="G1432" s="1161">
        <v>45408</v>
      </c>
    </row>
    <row r="1433" spans="1:7" ht="38.25">
      <c r="A1433" s="1162">
        <v>2846</v>
      </c>
      <c r="B1433" s="1162">
        <v>12584</v>
      </c>
      <c r="C1433" s="1163" t="s">
        <v>5315</v>
      </c>
      <c r="D1433" s="1163" t="s">
        <v>5316</v>
      </c>
      <c r="E1433" s="1164" t="s">
        <v>3009</v>
      </c>
      <c r="F1433" s="1165">
        <v>45229</v>
      </c>
      <c r="G1433" s="1165">
        <v>45378</v>
      </c>
    </row>
    <row r="1434" spans="1:7" ht="38.25">
      <c r="A1434" s="1162">
        <v>2847</v>
      </c>
      <c r="B1434" s="1162">
        <v>12585</v>
      </c>
      <c r="C1434" s="1163" t="s">
        <v>5317</v>
      </c>
      <c r="D1434" s="1163" t="s">
        <v>5318</v>
      </c>
      <c r="E1434" s="1164" t="s">
        <v>3009</v>
      </c>
      <c r="F1434" s="1165">
        <v>45229</v>
      </c>
      <c r="G1434" s="1165">
        <v>45378</v>
      </c>
    </row>
    <row r="1435" spans="1:7" ht="25.5">
      <c r="A1435" s="1162">
        <v>2848</v>
      </c>
      <c r="B1435" s="1162">
        <v>12586</v>
      </c>
      <c r="C1435" s="1163" t="s">
        <v>5319</v>
      </c>
      <c r="D1435" s="1163" t="s">
        <v>5320</v>
      </c>
      <c r="E1435" s="1164" t="s">
        <v>3009</v>
      </c>
      <c r="F1435" s="1165">
        <v>45229</v>
      </c>
      <c r="G1435" s="1165">
        <v>45378</v>
      </c>
    </row>
    <row r="1436" spans="1:7" ht="38.25">
      <c r="A1436" s="1162">
        <v>2849</v>
      </c>
      <c r="B1436" s="1162">
        <v>12587</v>
      </c>
      <c r="C1436" s="1163" t="s">
        <v>5321</v>
      </c>
      <c r="D1436" s="1163" t="s">
        <v>5322</v>
      </c>
      <c r="E1436" s="1164" t="s">
        <v>3009</v>
      </c>
      <c r="F1436" s="1165">
        <v>45259</v>
      </c>
      <c r="G1436" s="1165">
        <v>45408</v>
      </c>
    </row>
    <row r="1437" spans="1:7" ht="38.25">
      <c r="A1437" s="1162">
        <v>2850</v>
      </c>
      <c r="B1437" s="1162">
        <v>12588</v>
      </c>
      <c r="C1437" s="1163" t="s">
        <v>5323</v>
      </c>
      <c r="D1437" s="1163" t="s">
        <v>5324</v>
      </c>
      <c r="E1437" s="1164" t="s">
        <v>3009</v>
      </c>
      <c r="F1437" s="1165">
        <v>45259</v>
      </c>
      <c r="G1437" s="1165">
        <v>45408</v>
      </c>
    </row>
    <row r="1438" spans="1:7" ht="38.25">
      <c r="A1438" s="1162">
        <v>2851</v>
      </c>
      <c r="B1438" s="1162">
        <v>12589</v>
      </c>
      <c r="C1438" s="1163" t="s">
        <v>5325</v>
      </c>
      <c r="D1438" s="1163" t="s">
        <v>5326</v>
      </c>
      <c r="E1438" s="1164" t="s">
        <v>3009</v>
      </c>
      <c r="F1438" s="1165">
        <v>45259</v>
      </c>
      <c r="G1438" s="1165">
        <v>45408</v>
      </c>
    </row>
    <row r="1439" spans="1:7" ht="38.25">
      <c r="A1439" s="1162">
        <v>2852</v>
      </c>
      <c r="B1439" s="1162">
        <v>12590</v>
      </c>
      <c r="C1439" s="1163" t="s">
        <v>5327</v>
      </c>
      <c r="D1439" s="1163" t="s">
        <v>5328</v>
      </c>
      <c r="E1439" s="1164" t="s">
        <v>3009</v>
      </c>
      <c r="F1439" s="1165">
        <v>45259</v>
      </c>
      <c r="G1439" s="1165">
        <v>45408</v>
      </c>
    </row>
    <row r="1440" spans="1:7" ht="25.5">
      <c r="A1440" s="1162">
        <v>2853</v>
      </c>
      <c r="B1440" s="1162">
        <v>12591</v>
      </c>
      <c r="C1440" s="1163" t="s">
        <v>5329</v>
      </c>
      <c r="D1440" s="1163" t="s">
        <v>5330</v>
      </c>
      <c r="E1440" s="1164" t="s">
        <v>3009</v>
      </c>
      <c r="F1440" s="1165">
        <v>45229</v>
      </c>
      <c r="G1440" s="1165">
        <v>45378</v>
      </c>
    </row>
    <row r="1441" spans="1:7">
      <c r="A1441" s="1158">
        <v>2854</v>
      </c>
      <c r="B1441" s="1158">
        <v>12592</v>
      </c>
      <c r="C1441" s="1159" t="s">
        <v>5331</v>
      </c>
      <c r="D1441" s="1159" t="s">
        <v>5332</v>
      </c>
      <c r="E1441" s="1160" t="s">
        <v>3009</v>
      </c>
      <c r="F1441" s="1161">
        <v>45289</v>
      </c>
      <c r="G1441" s="1161">
        <v>45438</v>
      </c>
    </row>
    <row r="1442" spans="1:7" ht="25.5">
      <c r="A1442" s="1162">
        <v>2855</v>
      </c>
      <c r="B1442" s="1162">
        <v>12593</v>
      </c>
      <c r="C1442" s="1163" t="s">
        <v>5333</v>
      </c>
      <c r="D1442" s="1163" t="s">
        <v>5334</v>
      </c>
      <c r="E1442" s="1164" t="s">
        <v>3009</v>
      </c>
      <c r="F1442" s="1165">
        <v>45289</v>
      </c>
      <c r="G1442" s="1165">
        <v>45438</v>
      </c>
    </row>
    <row r="1443" spans="1:7" ht="25.5">
      <c r="A1443" s="1162">
        <v>2856</v>
      </c>
      <c r="B1443" s="1162">
        <v>12594</v>
      </c>
      <c r="C1443" s="1163" t="s">
        <v>5335</v>
      </c>
      <c r="D1443" s="1163" t="s">
        <v>5336</v>
      </c>
      <c r="E1443" s="1164" t="s">
        <v>3009</v>
      </c>
      <c r="F1443" s="1165">
        <v>45289</v>
      </c>
      <c r="G1443" s="1165">
        <v>45438</v>
      </c>
    </row>
    <row r="1444" spans="1:7" ht="38.25">
      <c r="A1444" s="1162">
        <v>2857</v>
      </c>
      <c r="B1444" s="1162">
        <v>12595</v>
      </c>
      <c r="C1444" s="1163" t="s">
        <v>5337</v>
      </c>
      <c r="D1444" s="1163" t="s">
        <v>5338</v>
      </c>
      <c r="E1444" s="1164" t="s">
        <v>3009</v>
      </c>
      <c r="F1444" s="1165">
        <v>45289</v>
      </c>
      <c r="G1444" s="1165">
        <v>45438</v>
      </c>
    </row>
    <row r="1445" spans="1:7" ht="25.5">
      <c r="A1445" s="1162">
        <v>2858</v>
      </c>
      <c r="B1445" s="1162">
        <v>12596</v>
      </c>
      <c r="C1445" s="1163" t="s">
        <v>5339</v>
      </c>
      <c r="D1445" s="1163" t="s">
        <v>5340</v>
      </c>
      <c r="E1445" s="1164" t="s">
        <v>3009</v>
      </c>
      <c r="F1445" s="1165">
        <v>45289</v>
      </c>
      <c r="G1445" s="1165">
        <v>45438</v>
      </c>
    </row>
    <row r="1446" spans="1:7">
      <c r="A1446" s="1158">
        <v>2859</v>
      </c>
      <c r="B1446" s="1158">
        <v>12597</v>
      </c>
      <c r="C1446" s="1159" t="s">
        <v>5341</v>
      </c>
      <c r="D1446" s="1159" t="s">
        <v>5342</v>
      </c>
      <c r="E1446" s="1160" t="s">
        <v>3983</v>
      </c>
      <c r="F1446" s="1161">
        <v>45259</v>
      </c>
      <c r="G1446" s="1161">
        <v>45538</v>
      </c>
    </row>
    <row r="1447" spans="1:7" ht="25.5">
      <c r="A1447" s="1162">
        <v>2860</v>
      </c>
      <c r="B1447" s="1162">
        <v>12598</v>
      </c>
      <c r="C1447" s="1163" t="s">
        <v>5343</v>
      </c>
      <c r="D1447" s="1163" t="s">
        <v>5344</v>
      </c>
      <c r="E1447" s="1164" t="s">
        <v>3029</v>
      </c>
      <c r="F1447" s="1165">
        <v>45259</v>
      </c>
      <c r="G1447" s="1165">
        <v>45508</v>
      </c>
    </row>
    <row r="1448" spans="1:7" ht="25.5">
      <c r="A1448" s="1162">
        <v>2861</v>
      </c>
      <c r="B1448" s="1162">
        <v>12599</v>
      </c>
      <c r="C1448" s="1163" t="s">
        <v>5345</v>
      </c>
      <c r="D1448" s="1163" t="s">
        <v>5346</v>
      </c>
      <c r="E1448" s="1164" t="s">
        <v>3029</v>
      </c>
      <c r="F1448" s="1165">
        <v>45259</v>
      </c>
      <c r="G1448" s="1165">
        <v>45508</v>
      </c>
    </row>
    <row r="1449" spans="1:7" ht="25.5">
      <c r="A1449" s="1162">
        <v>2862</v>
      </c>
      <c r="B1449" s="1162">
        <v>12600</v>
      </c>
      <c r="C1449" s="1163" t="s">
        <v>5347</v>
      </c>
      <c r="D1449" s="1163" t="s">
        <v>5348</v>
      </c>
      <c r="E1449" s="1164" t="s">
        <v>3029</v>
      </c>
      <c r="F1449" s="1165">
        <v>45259</v>
      </c>
      <c r="G1449" s="1165">
        <v>45508</v>
      </c>
    </row>
    <row r="1450" spans="1:7" ht="25.5">
      <c r="A1450" s="1162">
        <v>2863</v>
      </c>
      <c r="B1450" s="1162">
        <v>12601</v>
      </c>
      <c r="C1450" s="1163" t="s">
        <v>5349</v>
      </c>
      <c r="D1450" s="1163" t="s">
        <v>5350</v>
      </c>
      <c r="E1450" s="1164" t="s">
        <v>3029</v>
      </c>
      <c r="F1450" s="1165">
        <v>45259</v>
      </c>
      <c r="G1450" s="1165">
        <v>45508</v>
      </c>
    </row>
    <row r="1451" spans="1:7" ht="25.5">
      <c r="A1451" s="1162">
        <v>2864</v>
      </c>
      <c r="B1451" s="1162">
        <v>12602</v>
      </c>
      <c r="C1451" s="1163" t="s">
        <v>5351</v>
      </c>
      <c r="D1451" s="1163" t="s">
        <v>5352</v>
      </c>
      <c r="E1451" s="1164" t="s">
        <v>3029</v>
      </c>
      <c r="F1451" s="1165">
        <v>45259</v>
      </c>
      <c r="G1451" s="1165">
        <v>45508</v>
      </c>
    </row>
    <row r="1452" spans="1:7" ht="25.5">
      <c r="A1452" s="1162">
        <v>2865</v>
      </c>
      <c r="B1452" s="1162">
        <v>12603</v>
      </c>
      <c r="C1452" s="1163" t="s">
        <v>5353</v>
      </c>
      <c r="D1452" s="1163" t="s">
        <v>5354</v>
      </c>
      <c r="E1452" s="1164" t="s">
        <v>3029</v>
      </c>
      <c r="F1452" s="1165">
        <v>45289</v>
      </c>
      <c r="G1452" s="1165">
        <v>45538</v>
      </c>
    </row>
    <row r="1453" spans="1:7" ht="25.5">
      <c r="A1453" s="1162">
        <v>2866</v>
      </c>
      <c r="B1453" s="1162">
        <v>12604</v>
      </c>
      <c r="C1453" s="1163" t="s">
        <v>5355</v>
      </c>
      <c r="D1453" s="1163" t="s">
        <v>5356</v>
      </c>
      <c r="E1453" s="1164" t="s">
        <v>3029</v>
      </c>
      <c r="F1453" s="1165">
        <v>45289</v>
      </c>
      <c r="G1453" s="1165">
        <v>45538</v>
      </c>
    </row>
    <row r="1454" spans="1:7" ht="25.5">
      <c r="A1454" s="1162">
        <v>2867</v>
      </c>
      <c r="B1454" s="1162">
        <v>12605</v>
      </c>
      <c r="C1454" s="1163" t="s">
        <v>5357</v>
      </c>
      <c r="D1454" s="1163" t="s">
        <v>5358</v>
      </c>
      <c r="E1454" s="1164" t="s">
        <v>3029</v>
      </c>
      <c r="F1454" s="1165">
        <v>45289</v>
      </c>
      <c r="G1454" s="1165">
        <v>45538</v>
      </c>
    </row>
    <row r="1455" spans="1:7" ht="38.25">
      <c r="A1455" s="1162">
        <v>2868</v>
      </c>
      <c r="B1455" s="1162">
        <v>12606</v>
      </c>
      <c r="C1455" s="1163" t="s">
        <v>5359</v>
      </c>
      <c r="D1455" s="1163" t="s">
        <v>5360</v>
      </c>
      <c r="E1455" s="1164" t="s">
        <v>3029</v>
      </c>
      <c r="F1455" s="1165">
        <v>45289</v>
      </c>
      <c r="G1455" s="1165">
        <v>45538</v>
      </c>
    </row>
    <row r="1456" spans="1:7" ht="38.25">
      <c r="A1456" s="1162">
        <v>2869</v>
      </c>
      <c r="B1456" s="1162">
        <v>12607</v>
      </c>
      <c r="C1456" s="1163" t="s">
        <v>5361</v>
      </c>
      <c r="D1456" s="1163" t="s">
        <v>5362</v>
      </c>
      <c r="E1456" s="1164" t="s">
        <v>3029</v>
      </c>
      <c r="F1456" s="1165">
        <v>45289</v>
      </c>
      <c r="G1456" s="1165">
        <v>45538</v>
      </c>
    </row>
    <row r="1457" spans="1:7" ht="25.5">
      <c r="A1457" s="1162">
        <v>2870</v>
      </c>
      <c r="B1457" s="1162">
        <v>12608</v>
      </c>
      <c r="C1457" s="1163" t="s">
        <v>5363</v>
      </c>
      <c r="D1457" s="1163" t="s">
        <v>5364</v>
      </c>
      <c r="E1457" s="1164" t="s">
        <v>3029</v>
      </c>
      <c r="F1457" s="1165">
        <v>45289</v>
      </c>
      <c r="G1457" s="1165">
        <v>45538</v>
      </c>
    </row>
    <row r="1458" spans="1:7" ht="25.5">
      <c r="A1458" s="1162">
        <v>2871</v>
      </c>
      <c r="B1458" s="1162">
        <v>12609</v>
      </c>
      <c r="C1458" s="1163" t="s">
        <v>5365</v>
      </c>
      <c r="D1458" s="1163" t="s">
        <v>5366</v>
      </c>
      <c r="E1458" s="1164" t="s">
        <v>3029</v>
      </c>
      <c r="F1458" s="1165">
        <v>45289</v>
      </c>
      <c r="G1458" s="1165">
        <v>45538</v>
      </c>
    </row>
    <row r="1459" spans="1:7">
      <c r="A1459" s="1158">
        <v>2872</v>
      </c>
      <c r="B1459" s="1158">
        <v>12610</v>
      </c>
      <c r="C1459" s="1159" t="s">
        <v>5367</v>
      </c>
      <c r="D1459" s="1159" t="s">
        <v>5368</v>
      </c>
      <c r="E1459" s="1160" t="s">
        <v>3064</v>
      </c>
      <c r="F1459" s="1161">
        <v>45259</v>
      </c>
      <c r="G1459" s="1161">
        <v>45438</v>
      </c>
    </row>
    <row r="1460" spans="1:7" ht="38.25">
      <c r="A1460" s="1162">
        <v>2873</v>
      </c>
      <c r="B1460" s="1162">
        <v>12611</v>
      </c>
      <c r="C1460" s="1163" t="s">
        <v>5369</v>
      </c>
      <c r="D1460" s="1163" t="s">
        <v>5370</v>
      </c>
      <c r="E1460" s="1164" t="s">
        <v>3009</v>
      </c>
      <c r="F1460" s="1165">
        <v>45259</v>
      </c>
      <c r="G1460" s="1165">
        <v>45408</v>
      </c>
    </row>
    <row r="1461" spans="1:7" ht="38.25">
      <c r="A1461" s="1162">
        <v>2874</v>
      </c>
      <c r="B1461" s="1162">
        <v>12612</v>
      </c>
      <c r="C1461" s="1163" t="s">
        <v>5371</v>
      </c>
      <c r="D1461" s="1163" t="s">
        <v>5372</v>
      </c>
      <c r="E1461" s="1164" t="s">
        <v>3009</v>
      </c>
      <c r="F1461" s="1165">
        <v>45259</v>
      </c>
      <c r="G1461" s="1165">
        <v>45408</v>
      </c>
    </row>
    <row r="1462" spans="1:7" ht="38.25">
      <c r="A1462" s="1162">
        <v>2875</v>
      </c>
      <c r="B1462" s="1162">
        <v>12613</v>
      </c>
      <c r="C1462" s="1163" t="s">
        <v>5373</v>
      </c>
      <c r="D1462" s="1163" t="s">
        <v>5374</v>
      </c>
      <c r="E1462" s="1164" t="s">
        <v>3009</v>
      </c>
      <c r="F1462" s="1165">
        <v>45259</v>
      </c>
      <c r="G1462" s="1165">
        <v>45408</v>
      </c>
    </row>
    <row r="1463" spans="1:7" ht="25.5">
      <c r="A1463" s="1162">
        <v>2876</v>
      </c>
      <c r="B1463" s="1162">
        <v>12614</v>
      </c>
      <c r="C1463" s="1163" t="s">
        <v>5375</v>
      </c>
      <c r="D1463" s="1163" t="s">
        <v>5376</v>
      </c>
      <c r="E1463" s="1164" t="s">
        <v>3009</v>
      </c>
      <c r="F1463" s="1165">
        <v>45259</v>
      </c>
      <c r="G1463" s="1165">
        <v>45408</v>
      </c>
    </row>
    <row r="1464" spans="1:7" ht="25.5">
      <c r="A1464" s="1162">
        <v>2877</v>
      </c>
      <c r="B1464" s="1162">
        <v>12615</v>
      </c>
      <c r="C1464" s="1163" t="s">
        <v>5377</v>
      </c>
      <c r="D1464" s="1163" t="s">
        <v>5378</v>
      </c>
      <c r="E1464" s="1164" t="s">
        <v>3009</v>
      </c>
      <c r="F1464" s="1165">
        <v>45259</v>
      </c>
      <c r="G1464" s="1165">
        <v>45408</v>
      </c>
    </row>
    <row r="1465" spans="1:7" ht="25.5">
      <c r="A1465" s="1162">
        <v>2878</v>
      </c>
      <c r="B1465" s="1162">
        <v>12616</v>
      </c>
      <c r="C1465" s="1163" t="s">
        <v>5379</v>
      </c>
      <c r="D1465" s="1163" t="s">
        <v>5380</v>
      </c>
      <c r="E1465" s="1164" t="s">
        <v>3009</v>
      </c>
      <c r="F1465" s="1165">
        <v>45289</v>
      </c>
      <c r="G1465" s="1165">
        <v>45438</v>
      </c>
    </row>
    <row r="1466" spans="1:7" ht="25.5">
      <c r="A1466" s="1162">
        <v>2879</v>
      </c>
      <c r="B1466" s="1162">
        <v>12617</v>
      </c>
      <c r="C1466" s="1163" t="s">
        <v>5381</v>
      </c>
      <c r="D1466" s="1163" t="s">
        <v>5382</v>
      </c>
      <c r="E1466" s="1164" t="s">
        <v>3009</v>
      </c>
      <c r="F1466" s="1165">
        <v>45289</v>
      </c>
      <c r="G1466" s="1165">
        <v>45438</v>
      </c>
    </row>
    <row r="1467" spans="1:7" ht="25.5">
      <c r="A1467" s="1162">
        <v>2880</v>
      </c>
      <c r="B1467" s="1162">
        <v>12618</v>
      </c>
      <c r="C1467" s="1163" t="s">
        <v>5383</v>
      </c>
      <c r="D1467" s="1163" t="s">
        <v>5384</v>
      </c>
      <c r="E1467" s="1164" t="s">
        <v>3009</v>
      </c>
      <c r="F1467" s="1165">
        <v>45289</v>
      </c>
      <c r="G1467" s="1165">
        <v>45438</v>
      </c>
    </row>
    <row r="1468" spans="1:7" ht="25.5">
      <c r="A1468" s="1162">
        <v>2881</v>
      </c>
      <c r="B1468" s="1162">
        <v>12619</v>
      </c>
      <c r="C1468" s="1163" t="s">
        <v>5385</v>
      </c>
      <c r="D1468" s="1163" t="s">
        <v>5386</v>
      </c>
      <c r="E1468" s="1164" t="s">
        <v>3009</v>
      </c>
      <c r="F1468" s="1165">
        <v>45289</v>
      </c>
      <c r="G1468" s="1165">
        <v>45438</v>
      </c>
    </row>
    <row r="1469" spans="1:7" ht="25.5">
      <c r="A1469" s="1162">
        <v>2882</v>
      </c>
      <c r="B1469" s="1162">
        <v>12620</v>
      </c>
      <c r="C1469" s="1163" t="s">
        <v>5387</v>
      </c>
      <c r="D1469" s="1163" t="s">
        <v>5388</v>
      </c>
      <c r="E1469" s="1164" t="s">
        <v>3009</v>
      </c>
      <c r="F1469" s="1165">
        <v>45289</v>
      </c>
      <c r="G1469" s="1165">
        <v>45438</v>
      </c>
    </row>
    <row r="1470" spans="1:7" ht="25.5">
      <c r="A1470" s="1162">
        <v>2883</v>
      </c>
      <c r="B1470" s="1162">
        <v>12621</v>
      </c>
      <c r="C1470" s="1163" t="s">
        <v>5389</v>
      </c>
      <c r="D1470" s="1163" t="s">
        <v>5390</v>
      </c>
      <c r="E1470" s="1164" t="s">
        <v>3009</v>
      </c>
      <c r="F1470" s="1165">
        <v>45289</v>
      </c>
      <c r="G1470" s="1165">
        <v>45438</v>
      </c>
    </row>
    <row r="1471" spans="1:7" ht="25.5">
      <c r="A1471" s="1162">
        <v>2884</v>
      </c>
      <c r="B1471" s="1162">
        <v>12622</v>
      </c>
      <c r="C1471" s="1163" t="s">
        <v>5391</v>
      </c>
      <c r="D1471" s="1163" t="s">
        <v>5392</v>
      </c>
      <c r="E1471" s="1164" t="s">
        <v>3009</v>
      </c>
      <c r="F1471" s="1165">
        <v>45289</v>
      </c>
      <c r="G1471" s="1165">
        <v>45438</v>
      </c>
    </row>
    <row r="1472" spans="1:7" ht="51">
      <c r="A1472" s="1162">
        <v>2885</v>
      </c>
      <c r="B1472" s="1162">
        <v>12623</v>
      </c>
      <c r="C1472" s="1163" t="s">
        <v>5393</v>
      </c>
      <c r="D1472" s="1163" t="s">
        <v>5394</v>
      </c>
      <c r="E1472" s="1164" t="s">
        <v>3009</v>
      </c>
      <c r="F1472" s="1165">
        <v>45289</v>
      </c>
      <c r="G1472" s="1165">
        <v>45438</v>
      </c>
    </row>
    <row r="1473" spans="1:7" ht="51">
      <c r="A1473" s="1162">
        <v>2886</v>
      </c>
      <c r="B1473" s="1162">
        <v>12624</v>
      </c>
      <c r="C1473" s="1163" t="s">
        <v>5395</v>
      </c>
      <c r="D1473" s="1163" t="s">
        <v>5396</v>
      </c>
      <c r="E1473" s="1164" t="s">
        <v>3009</v>
      </c>
      <c r="F1473" s="1165">
        <v>45289</v>
      </c>
      <c r="G1473" s="1165">
        <v>45438</v>
      </c>
    </row>
    <row r="1474" spans="1:7">
      <c r="A1474" s="1158">
        <v>2887</v>
      </c>
      <c r="B1474" s="1158">
        <v>12625</v>
      </c>
      <c r="C1474" s="1159" t="s">
        <v>5397</v>
      </c>
      <c r="D1474" s="1159" t="s">
        <v>5398</v>
      </c>
      <c r="E1474" s="1160" t="s">
        <v>5399</v>
      </c>
      <c r="F1474" s="1161">
        <v>43868</v>
      </c>
      <c r="G1474" s="1161">
        <v>45298</v>
      </c>
    </row>
    <row r="1475" spans="1:7" ht="25.5">
      <c r="A1475" s="1158">
        <v>2894</v>
      </c>
      <c r="B1475" s="1158">
        <v>25478</v>
      </c>
      <c r="C1475" s="1159" t="s">
        <v>3174</v>
      </c>
      <c r="D1475" s="1159" t="s">
        <v>3175</v>
      </c>
      <c r="E1475" s="1160" t="s">
        <v>5399</v>
      </c>
      <c r="F1475" s="1161">
        <v>43868</v>
      </c>
      <c r="G1475" s="1161">
        <v>45298</v>
      </c>
    </row>
    <row r="1476" spans="1:7">
      <c r="A1476" s="1162">
        <v>2895</v>
      </c>
      <c r="B1476" s="1162">
        <v>12626</v>
      </c>
      <c r="C1476" s="1163" t="s">
        <v>5400</v>
      </c>
      <c r="D1476" s="1163" t="s">
        <v>5401</v>
      </c>
      <c r="E1476" s="1164" t="s">
        <v>2357</v>
      </c>
      <c r="F1476" s="1165">
        <v>45298</v>
      </c>
      <c r="G1476" s="1165">
        <v>45298</v>
      </c>
    </row>
    <row r="1477" spans="1:7">
      <c r="A1477" s="1158">
        <v>2896</v>
      </c>
      <c r="B1477" s="1158">
        <v>12627</v>
      </c>
      <c r="C1477" s="1159" t="s">
        <v>3178</v>
      </c>
      <c r="D1477" s="1159" t="s">
        <v>3179</v>
      </c>
      <c r="E1477" s="1160" t="s">
        <v>5399</v>
      </c>
      <c r="F1477" s="1161">
        <v>43868</v>
      </c>
      <c r="G1477" s="1161">
        <v>45298</v>
      </c>
    </row>
    <row r="1478" spans="1:7">
      <c r="A1478" s="1158">
        <v>2897</v>
      </c>
      <c r="B1478" s="1158">
        <v>12628</v>
      </c>
      <c r="C1478" s="1159" t="s">
        <v>5402</v>
      </c>
      <c r="D1478" s="1159" t="s">
        <v>3409</v>
      </c>
      <c r="E1478" s="1160" t="s">
        <v>5399</v>
      </c>
      <c r="F1478" s="1161">
        <v>43868</v>
      </c>
      <c r="G1478" s="1161">
        <v>45298</v>
      </c>
    </row>
    <row r="1479" spans="1:7">
      <c r="A1479" s="1158">
        <v>2898</v>
      </c>
      <c r="B1479" s="1158">
        <v>12629</v>
      </c>
      <c r="C1479" s="1159" t="s">
        <v>5403</v>
      </c>
      <c r="D1479" s="1159" t="s">
        <v>5404</v>
      </c>
      <c r="E1479" s="1160" t="s">
        <v>5405</v>
      </c>
      <c r="F1479" s="1161">
        <v>43868</v>
      </c>
      <c r="G1479" s="1161">
        <v>44022</v>
      </c>
    </row>
    <row r="1480" spans="1:7" ht="51">
      <c r="A1480" s="1162">
        <v>2899</v>
      </c>
      <c r="B1480" s="1162">
        <v>12630</v>
      </c>
      <c r="C1480" s="1163" t="s">
        <v>5406</v>
      </c>
      <c r="D1480" s="1163" t="s">
        <v>5407</v>
      </c>
      <c r="E1480" s="1164" t="s">
        <v>3733</v>
      </c>
      <c r="F1480" s="1165">
        <v>43887</v>
      </c>
      <c r="G1480" s="1165">
        <v>44022</v>
      </c>
    </row>
    <row r="1481" spans="1:7" ht="25.5">
      <c r="A1481" s="1162">
        <v>2900</v>
      </c>
      <c r="B1481" s="1162">
        <v>12631</v>
      </c>
      <c r="C1481" s="1163" t="s">
        <v>5408</v>
      </c>
      <c r="D1481" s="1163" t="s">
        <v>5409</v>
      </c>
      <c r="E1481" s="1164" t="s">
        <v>5410</v>
      </c>
      <c r="F1481" s="1165">
        <v>43874</v>
      </c>
      <c r="G1481" s="1165">
        <v>43886</v>
      </c>
    </row>
    <row r="1482" spans="1:7" ht="51">
      <c r="A1482" s="1162">
        <v>2901</v>
      </c>
      <c r="B1482" s="1162">
        <v>12632</v>
      </c>
      <c r="C1482" s="1163" t="s">
        <v>5411</v>
      </c>
      <c r="D1482" s="1163" t="s">
        <v>5412</v>
      </c>
      <c r="E1482" s="1164" t="s">
        <v>5413</v>
      </c>
      <c r="F1482" s="1165">
        <v>43868</v>
      </c>
      <c r="G1482" s="1165">
        <v>43906</v>
      </c>
    </row>
    <row r="1483" spans="1:7">
      <c r="A1483" s="1158">
        <v>2902</v>
      </c>
      <c r="B1483" s="1158">
        <v>12633</v>
      </c>
      <c r="C1483" s="1159" t="s">
        <v>5414</v>
      </c>
      <c r="D1483" s="1159" t="s">
        <v>5415</v>
      </c>
      <c r="E1483" s="1160" t="s">
        <v>5416</v>
      </c>
      <c r="F1483" s="1161">
        <v>44719</v>
      </c>
      <c r="G1483" s="1161">
        <v>45298</v>
      </c>
    </row>
    <row r="1484" spans="1:7" ht="51">
      <c r="A1484" s="1162">
        <v>2903</v>
      </c>
      <c r="B1484" s="1162">
        <v>12634</v>
      </c>
      <c r="C1484" s="1163" t="s">
        <v>5417</v>
      </c>
      <c r="D1484" s="1163" t="s">
        <v>5418</v>
      </c>
      <c r="E1484" s="1164" t="s">
        <v>3034</v>
      </c>
      <c r="F1484" s="1165">
        <v>44719</v>
      </c>
      <c r="G1484" s="1165">
        <v>44778</v>
      </c>
    </row>
    <row r="1485" spans="1:7" ht="51">
      <c r="A1485" s="1162">
        <v>2904</v>
      </c>
      <c r="B1485" s="1162">
        <v>12635</v>
      </c>
      <c r="C1485" s="1163" t="s">
        <v>5419</v>
      </c>
      <c r="D1485" s="1163" t="s">
        <v>5420</v>
      </c>
      <c r="E1485" s="1164" t="s">
        <v>3034</v>
      </c>
      <c r="F1485" s="1165">
        <v>44779</v>
      </c>
      <c r="G1485" s="1165">
        <v>44838</v>
      </c>
    </row>
    <row r="1486" spans="1:7" ht="38.25">
      <c r="A1486" s="1162">
        <v>2905</v>
      </c>
      <c r="B1486" s="1162">
        <v>12636</v>
      </c>
      <c r="C1486" s="1163" t="s">
        <v>5421</v>
      </c>
      <c r="D1486" s="1163" t="s">
        <v>5422</v>
      </c>
      <c r="E1486" s="1164" t="s">
        <v>5423</v>
      </c>
      <c r="F1486" s="1165">
        <v>44839</v>
      </c>
      <c r="G1486" s="1165">
        <v>44923</v>
      </c>
    </row>
    <row r="1487" spans="1:7" ht="38.25">
      <c r="A1487" s="1162">
        <v>2906</v>
      </c>
      <c r="B1487" s="1162">
        <v>12637</v>
      </c>
      <c r="C1487" s="1163" t="s">
        <v>5424</v>
      </c>
      <c r="D1487" s="1163" t="s">
        <v>5425</v>
      </c>
      <c r="E1487" s="1164" t="s">
        <v>2894</v>
      </c>
      <c r="F1487" s="1165">
        <v>45179</v>
      </c>
      <c r="G1487" s="1165">
        <v>45298</v>
      </c>
    </row>
    <row r="1488" spans="1:7" ht="25.5">
      <c r="A1488" s="1162">
        <v>2907</v>
      </c>
      <c r="B1488" s="1162">
        <v>12638</v>
      </c>
      <c r="C1488" s="1163" t="s">
        <v>5426</v>
      </c>
      <c r="D1488" s="1163" t="s">
        <v>5427</v>
      </c>
      <c r="E1488" s="1164" t="s">
        <v>2894</v>
      </c>
      <c r="F1488" s="1165">
        <v>44839</v>
      </c>
      <c r="G1488" s="1165">
        <v>44958</v>
      </c>
    </row>
    <row r="1489" spans="1:7" ht="38.25">
      <c r="A1489" s="1162">
        <v>2908</v>
      </c>
      <c r="B1489" s="1162">
        <v>12639</v>
      </c>
      <c r="C1489" s="1163" t="s">
        <v>5428</v>
      </c>
      <c r="D1489" s="1163" t="s">
        <v>5429</v>
      </c>
      <c r="E1489" s="1164" t="s">
        <v>2894</v>
      </c>
      <c r="F1489" s="1165">
        <v>44719</v>
      </c>
      <c r="G1489" s="1165">
        <v>44838</v>
      </c>
    </row>
    <row r="1490" spans="1:7" ht="38.25">
      <c r="A1490" s="1162">
        <v>2909</v>
      </c>
      <c r="B1490" s="1162">
        <v>12640</v>
      </c>
      <c r="C1490" s="1163" t="s">
        <v>5430</v>
      </c>
      <c r="D1490" s="1163" t="s">
        <v>5431</v>
      </c>
      <c r="E1490" s="1164" t="s">
        <v>3287</v>
      </c>
      <c r="F1490" s="1165">
        <v>45089</v>
      </c>
      <c r="G1490" s="1165">
        <v>45178</v>
      </c>
    </row>
    <row r="1491" spans="1:7" ht="38.25">
      <c r="A1491" s="1162">
        <v>2910</v>
      </c>
      <c r="B1491" s="1162">
        <v>12641</v>
      </c>
      <c r="C1491" s="1163" t="s">
        <v>5432</v>
      </c>
      <c r="D1491" s="1163" t="s">
        <v>5433</v>
      </c>
      <c r="E1491" s="1164" t="s">
        <v>3034</v>
      </c>
      <c r="F1491" s="1165">
        <v>45029</v>
      </c>
      <c r="G1491" s="1165">
        <v>45088</v>
      </c>
    </row>
    <row r="1492" spans="1:7" ht="38.25">
      <c r="A1492" s="1162">
        <v>2911</v>
      </c>
      <c r="B1492" s="1162">
        <v>12642</v>
      </c>
      <c r="C1492" s="1163" t="s">
        <v>5434</v>
      </c>
      <c r="D1492" s="1163" t="s">
        <v>5435</v>
      </c>
      <c r="E1492" s="1164" t="s">
        <v>2588</v>
      </c>
      <c r="F1492" s="1165">
        <v>44869</v>
      </c>
      <c r="G1492" s="1165">
        <v>44883</v>
      </c>
    </row>
    <row r="1493" spans="1:7" ht="51">
      <c r="A1493" s="1162">
        <v>2912</v>
      </c>
      <c r="B1493" s="1162">
        <v>12643</v>
      </c>
      <c r="C1493" s="1163" t="s">
        <v>5436</v>
      </c>
      <c r="D1493" s="1163" t="s">
        <v>5437</v>
      </c>
      <c r="E1493" s="1164" t="s">
        <v>3112</v>
      </c>
      <c r="F1493" s="1165">
        <v>45119</v>
      </c>
      <c r="G1493" s="1165">
        <v>45148</v>
      </c>
    </row>
    <row r="1494" spans="1:7" ht="38.25">
      <c r="A1494" s="1162">
        <v>2913</v>
      </c>
      <c r="B1494" s="1162">
        <v>12644</v>
      </c>
      <c r="C1494" s="1163" t="s">
        <v>5438</v>
      </c>
      <c r="D1494" s="1163" t="s">
        <v>5439</v>
      </c>
      <c r="E1494" s="1164" t="s">
        <v>3034</v>
      </c>
      <c r="F1494" s="1165">
        <v>44884</v>
      </c>
      <c r="G1494" s="1165">
        <v>44943</v>
      </c>
    </row>
    <row r="1495" spans="1:7" ht="51">
      <c r="A1495" s="1162">
        <v>2914</v>
      </c>
      <c r="B1495" s="1162">
        <v>12645</v>
      </c>
      <c r="C1495" s="1163" t="s">
        <v>5440</v>
      </c>
      <c r="D1495" s="1163" t="s">
        <v>5441</v>
      </c>
      <c r="E1495" s="1164" t="s">
        <v>2894</v>
      </c>
      <c r="F1495" s="1165">
        <v>44719</v>
      </c>
      <c r="G1495" s="1165">
        <v>44838</v>
      </c>
    </row>
    <row r="1496" spans="1:7" ht="51">
      <c r="A1496" s="1162">
        <v>2915</v>
      </c>
      <c r="B1496" s="1162">
        <v>12646</v>
      </c>
      <c r="C1496" s="1163" t="s">
        <v>5442</v>
      </c>
      <c r="D1496" s="1163" t="s">
        <v>5443</v>
      </c>
      <c r="E1496" s="1164" t="s">
        <v>3287</v>
      </c>
      <c r="F1496" s="1165">
        <v>44749</v>
      </c>
      <c r="G1496" s="1165">
        <v>44838</v>
      </c>
    </row>
    <row r="1497" spans="1:7">
      <c r="A1497" s="1158">
        <v>2916</v>
      </c>
      <c r="B1497" s="1158">
        <v>12647</v>
      </c>
      <c r="C1497" s="1159" t="s">
        <v>5444</v>
      </c>
      <c r="D1497" s="1159" t="s">
        <v>3339</v>
      </c>
      <c r="E1497" s="1160" t="s">
        <v>4470</v>
      </c>
      <c r="F1497" s="1161">
        <v>44819</v>
      </c>
      <c r="G1497" s="1161">
        <v>45133</v>
      </c>
    </row>
    <row r="1498" spans="1:7" ht="38.25">
      <c r="A1498" s="1162">
        <v>2917</v>
      </c>
      <c r="B1498" s="1162">
        <v>12648</v>
      </c>
      <c r="C1498" s="1163" t="s">
        <v>5445</v>
      </c>
      <c r="D1498" s="1163" t="s">
        <v>5446</v>
      </c>
      <c r="E1498" s="1164" t="s">
        <v>3034</v>
      </c>
      <c r="F1498" s="1165">
        <v>45004</v>
      </c>
      <c r="G1498" s="1165">
        <v>45063</v>
      </c>
    </row>
    <row r="1499" spans="1:7" ht="51">
      <c r="A1499" s="1162">
        <v>2918</v>
      </c>
      <c r="B1499" s="1162">
        <v>12649</v>
      </c>
      <c r="C1499" s="1163" t="s">
        <v>5447</v>
      </c>
      <c r="D1499" s="1163" t="s">
        <v>5448</v>
      </c>
      <c r="E1499" s="1164" t="s">
        <v>3034</v>
      </c>
      <c r="F1499" s="1165">
        <v>44884</v>
      </c>
      <c r="G1499" s="1165">
        <v>44943</v>
      </c>
    </row>
    <row r="1500" spans="1:7" ht="25.5">
      <c r="A1500" s="1162">
        <v>2919</v>
      </c>
      <c r="B1500" s="1162">
        <v>12650</v>
      </c>
      <c r="C1500" s="1163" t="s">
        <v>5449</v>
      </c>
      <c r="D1500" s="1163" t="s">
        <v>5450</v>
      </c>
      <c r="E1500" s="1164" t="s">
        <v>2621</v>
      </c>
      <c r="F1500" s="1165">
        <v>44819</v>
      </c>
      <c r="G1500" s="1165">
        <v>44828</v>
      </c>
    </row>
    <row r="1501" spans="1:7" ht="25.5">
      <c r="A1501" s="1162">
        <v>2920</v>
      </c>
      <c r="B1501" s="1162">
        <v>12651</v>
      </c>
      <c r="C1501" s="1163" t="s">
        <v>5451</v>
      </c>
      <c r="D1501" s="1163" t="s">
        <v>5452</v>
      </c>
      <c r="E1501" s="1164" t="s">
        <v>2693</v>
      </c>
      <c r="F1501" s="1165">
        <v>45089</v>
      </c>
      <c r="G1501" s="1165">
        <v>45133</v>
      </c>
    </row>
    <row r="1502" spans="1:7" ht="38.25">
      <c r="A1502" s="1162">
        <v>2921</v>
      </c>
      <c r="B1502" s="1162">
        <v>12652</v>
      </c>
      <c r="C1502" s="1163" t="s">
        <v>5453</v>
      </c>
      <c r="D1502" s="1163" t="s">
        <v>5454</v>
      </c>
      <c r="E1502" s="1164" t="s">
        <v>3034</v>
      </c>
      <c r="F1502" s="1165">
        <v>44944</v>
      </c>
      <c r="G1502" s="1165">
        <v>45003</v>
      </c>
    </row>
    <row r="1503" spans="1:7" ht="38.25">
      <c r="A1503" s="1162">
        <v>2922</v>
      </c>
      <c r="B1503" s="1162">
        <v>12653</v>
      </c>
      <c r="C1503" s="1163" t="s">
        <v>5455</v>
      </c>
      <c r="D1503" s="1163" t="s">
        <v>5456</v>
      </c>
      <c r="E1503" s="1164" t="s">
        <v>3034</v>
      </c>
      <c r="F1503" s="1165">
        <v>44944</v>
      </c>
      <c r="G1503" s="1165">
        <v>45003</v>
      </c>
    </row>
    <row r="1504" spans="1:7">
      <c r="A1504" s="1158">
        <v>2923</v>
      </c>
      <c r="B1504" s="1158">
        <v>12654</v>
      </c>
      <c r="C1504" s="1159" t="s">
        <v>4449</v>
      </c>
      <c r="D1504" s="1159" t="s">
        <v>4450</v>
      </c>
      <c r="E1504" s="1160" t="s">
        <v>5457</v>
      </c>
      <c r="F1504" s="1161">
        <v>44829</v>
      </c>
      <c r="G1504" s="1161">
        <v>45223</v>
      </c>
    </row>
    <row r="1505" spans="1:7" ht="25.5">
      <c r="A1505" s="1162">
        <v>2924</v>
      </c>
      <c r="B1505" s="1162">
        <v>12655</v>
      </c>
      <c r="C1505" s="1163" t="s">
        <v>5458</v>
      </c>
      <c r="D1505" s="1163" t="s">
        <v>5459</v>
      </c>
      <c r="E1505" s="1164" t="s">
        <v>3287</v>
      </c>
      <c r="F1505" s="1165">
        <v>45134</v>
      </c>
      <c r="G1505" s="1165">
        <v>45223</v>
      </c>
    </row>
    <row r="1506" spans="1:7">
      <c r="A1506" s="1162">
        <v>2925</v>
      </c>
      <c r="B1506" s="1162">
        <v>12656</v>
      </c>
      <c r="C1506" s="1163" t="s">
        <v>5460</v>
      </c>
      <c r="D1506" s="1163" t="s">
        <v>5461</v>
      </c>
      <c r="E1506" s="1164" t="s">
        <v>3265</v>
      </c>
      <c r="F1506" s="1165">
        <v>44829</v>
      </c>
      <c r="G1506" s="1165">
        <v>44863</v>
      </c>
    </row>
    <row r="1507" spans="1:7">
      <c r="A1507" s="1158">
        <v>2926</v>
      </c>
      <c r="B1507" s="1158">
        <v>12657</v>
      </c>
      <c r="C1507" s="1159" t="s">
        <v>5010</v>
      </c>
      <c r="D1507" s="1159" t="s">
        <v>5011</v>
      </c>
      <c r="E1507" s="1160" t="s">
        <v>5462</v>
      </c>
      <c r="F1507" s="1161">
        <v>44839</v>
      </c>
      <c r="G1507" s="1161">
        <v>45193</v>
      </c>
    </row>
    <row r="1508" spans="1:7">
      <c r="A1508" s="1158">
        <v>2927</v>
      </c>
      <c r="B1508" s="1158">
        <v>12658</v>
      </c>
      <c r="C1508" s="1159" t="s">
        <v>5029</v>
      </c>
      <c r="D1508" s="1159" t="s">
        <v>5030</v>
      </c>
      <c r="E1508" s="1160" t="s">
        <v>4546</v>
      </c>
      <c r="F1508" s="1161">
        <v>44839</v>
      </c>
      <c r="G1508" s="1161">
        <v>45078</v>
      </c>
    </row>
    <row r="1509" spans="1:7" ht="25.5">
      <c r="A1509" s="1162">
        <v>2928</v>
      </c>
      <c r="B1509" s="1162">
        <v>12659</v>
      </c>
      <c r="C1509" s="1163" t="s">
        <v>5463</v>
      </c>
      <c r="D1509" s="1163" t="s">
        <v>5464</v>
      </c>
      <c r="E1509" s="1164" t="s">
        <v>4546</v>
      </c>
      <c r="F1509" s="1165">
        <v>44839</v>
      </c>
      <c r="G1509" s="1165">
        <v>45078</v>
      </c>
    </row>
    <row r="1510" spans="1:7">
      <c r="A1510" s="1158">
        <v>2929</v>
      </c>
      <c r="B1510" s="1158">
        <v>12660</v>
      </c>
      <c r="C1510" s="1159" t="s">
        <v>5070</v>
      </c>
      <c r="D1510" s="1159" t="s">
        <v>5071</v>
      </c>
      <c r="E1510" s="1160" t="s">
        <v>4546</v>
      </c>
      <c r="F1510" s="1161">
        <v>44839</v>
      </c>
      <c r="G1510" s="1161">
        <v>45078</v>
      </c>
    </row>
    <row r="1511" spans="1:7" ht="25.5">
      <c r="A1511" s="1162">
        <v>2930</v>
      </c>
      <c r="B1511" s="1162">
        <v>12661</v>
      </c>
      <c r="C1511" s="1163" t="s">
        <v>5465</v>
      </c>
      <c r="D1511" s="1163" t="s">
        <v>5466</v>
      </c>
      <c r="E1511" s="1164" t="s">
        <v>4546</v>
      </c>
      <c r="F1511" s="1165">
        <v>44839</v>
      </c>
      <c r="G1511" s="1165">
        <v>45078</v>
      </c>
    </row>
    <row r="1512" spans="1:7">
      <c r="A1512" s="1158">
        <v>2931</v>
      </c>
      <c r="B1512" s="1158">
        <v>12662</v>
      </c>
      <c r="C1512" s="1159" t="s">
        <v>5116</v>
      </c>
      <c r="D1512" s="1159" t="s">
        <v>5117</v>
      </c>
      <c r="E1512" s="1160" t="s">
        <v>3034</v>
      </c>
      <c r="F1512" s="1161">
        <v>44839</v>
      </c>
      <c r="G1512" s="1161">
        <v>44898</v>
      </c>
    </row>
    <row r="1513" spans="1:7" ht="25.5">
      <c r="A1513" s="1162">
        <v>2932</v>
      </c>
      <c r="B1513" s="1162">
        <v>12663</v>
      </c>
      <c r="C1513" s="1163" t="s">
        <v>5467</v>
      </c>
      <c r="D1513" s="1163" t="s">
        <v>5468</v>
      </c>
      <c r="E1513" s="1164" t="s">
        <v>3034</v>
      </c>
      <c r="F1513" s="1165">
        <v>44839</v>
      </c>
      <c r="G1513" s="1165">
        <v>44898</v>
      </c>
    </row>
    <row r="1514" spans="1:7">
      <c r="A1514" s="1158">
        <v>2933</v>
      </c>
      <c r="B1514" s="1158">
        <v>12664</v>
      </c>
      <c r="C1514" s="1159" t="s">
        <v>5129</v>
      </c>
      <c r="D1514" s="1159" t="s">
        <v>5130</v>
      </c>
      <c r="E1514" s="1160" t="s">
        <v>3064</v>
      </c>
      <c r="F1514" s="1161">
        <v>44924</v>
      </c>
      <c r="G1514" s="1161">
        <v>45103</v>
      </c>
    </row>
    <row r="1515" spans="1:7" ht="25.5">
      <c r="A1515" s="1162">
        <v>2934</v>
      </c>
      <c r="B1515" s="1162">
        <v>12665</v>
      </c>
      <c r="C1515" s="1163" t="s">
        <v>5469</v>
      </c>
      <c r="D1515" s="1163" t="s">
        <v>5470</v>
      </c>
      <c r="E1515" s="1164" t="s">
        <v>3064</v>
      </c>
      <c r="F1515" s="1165">
        <v>44924</v>
      </c>
      <c r="G1515" s="1165">
        <v>45103</v>
      </c>
    </row>
    <row r="1516" spans="1:7" ht="38.25">
      <c r="A1516" s="1158">
        <v>2935</v>
      </c>
      <c r="B1516" s="1158">
        <v>12666</v>
      </c>
      <c r="C1516" s="1159" t="s">
        <v>5201</v>
      </c>
      <c r="D1516" s="1159" t="s">
        <v>5202</v>
      </c>
      <c r="E1516" s="1160" t="s">
        <v>3009</v>
      </c>
      <c r="F1516" s="1161">
        <v>45044</v>
      </c>
      <c r="G1516" s="1161">
        <v>45193</v>
      </c>
    </row>
    <row r="1517" spans="1:7" ht="38.25">
      <c r="A1517" s="1162">
        <v>2936</v>
      </c>
      <c r="B1517" s="1162">
        <v>12667</v>
      </c>
      <c r="C1517" s="1163" t="s">
        <v>5471</v>
      </c>
      <c r="D1517" s="1163" t="s">
        <v>5472</v>
      </c>
      <c r="E1517" s="1164" t="s">
        <v>2894</v>
      </c>
      <c r="F1517" s="1165">
        <v>45044</v>
      </c>
      <c r="G1517" s="1165">
        <v>45163</v>
      </c>
    </row>
    <row r="1518" spans="1:7" ht="38.25">
      <c r="A1518" s="1162">
        <v>2937</v>
      </c>
      <c r="B1518" s="1162">
        <v>12668</v>
      </c>
      <c r="C1518" s="1163" t="s">
        <v>5473</v>
      </c>
      <c r="D1518" s="1163" t="s">
        <v>5474</v>
      </c>
      <c r="E1518" s="1164" t="s">
        <v>2894</v>
      </c>
      <c r="F1518" s="1165">
        <v>45044</v>
      </c>
      <c r="G1518" s="1165">
        <v>45163</v>
      </c>
    </row>
    <row r="1519" spans="1:7" ht="25.5">
      <c r="A1519" s="1162">
        <v>2938</v>
      </c>
      <c r="B1519" s="1162">
        <v>12669</v>
      </c>
      <c r="C1519" s="1163" t="s">
        <v>5475</v>
      </c>
      <c r="D1519" s="1163" t="s">
        <v>5476</v>
      </c>
      <c r="E1519" s="1164" t="s">
        <v>2894</v>
      </c>
      <c r="F1519" s="1165">
        <v>45044</v>
      </c>
      <c r="G1519" s="1165">
        <v>45163</v>
      </c>
    </row>
    <row r="1520" spans="1:7" ht="25.5">
      <c r="A1520" s="1162">
        <v>2939</v>
      </c>
      <c r="B1520" s="1162">
        <v>12670</v>
      </c>
      <c r="C1520" s="1163" t="s">
        <v>5477</v>
      </c>
      <c r="D1520" s="1163" t="s">
        <v>5478</v>
      </c>
      <c r="E1520" s="1164" t="s">
        <v>2894</v>
      </c>
      <c r="F1520" s="1165">
        <v>45044</v>
      </c>
      <c r="G1520" s="1165">
        <v>45163</v>
      </c>
    </row>
    <row r="1521" spans="1:7" ht="38.25">
      <c r="A1521" s="1162">
        <v>2940</v>
      </c>
      <c r="B1521" s="1162">
        <v>12671</v>
      </c>
      <c r="C1521" s="1163" t="s">
        <v>5479</v>
      </c>
      <c r="D1521" s="1163" t="s">
        <v>5480</v>
      </c>
      <c r="E1521" s="1164" t="s">
        <v>2894</v>
      </c>
      <c r="F1521" s="1165">
        <v>45074</v>
      </c>
      <c r="G1521" s="1165">
        <v>45193</v>
      </c>
    </row>
    <row r="1522" spans="1:7" ht="38.25">
      <c r="A1522" s="1162">
        <v>2941</v>
      </c>
      <c r="B1522" s="1162">
        <v>12672</v>
      </c>
      <c r="C1522" s="1163" t="s">
        <v>5481</v>
      </c>
      <c r="D1522" s="1163" t="s">
        <v>5482</v>
      </c>
      <c r="E1522" s="1164" t="s">
        <v>2894</v>
      </c>
      <c r="F1522" s="1165">
        <v>45074</v>
      </c>
      <c r="G1522" s="1165">
        <v>45193</v>
      </c>
    </row>
    <row r="1523" spans="1:7" ht="38.25">
      <c r="A1523" s="1162">
        <v>2942</v>
      </c>
      <c r="B1523" s="1162">
        <v>12673</v>
      </c>
      <c r="C1523" s="1163" t="s">
        <v>5483</v>
      </c>
      <c r="D1523" s="1163" t="s">
        <v>5484</v>
      </c>
      <c r="E1523" s="1164" t="s">
        <v>2894</v>
      </c>
      <c r="F1523" s="1165">
        <v>45074</v>
      </c>
      <c r="G1523" s="1165">
        <v>45193</v>
      </c>
    </row>
    <row r="1524" spans="1:7" ht="38.25">
      <c r="A1524" s="1162">
        <v>2943</v>
      </c>
      <c r="B1524" s="1162">
        <v>12674</v>
      </c>
      <c r="C1524" s="1163" t="s">
        <v>5485</v>
      </c>
      <c r="D1524" s="1163" t="s">
        <v>5486</v>
      </c>
      <c r="E1524" s="1164" t="s">
        <v>2894</v>
      </c>
      <c r="F1524" s="1165">
        <v>45074</v>
      </c>
      <c r="G1524" s="1165">
        <v>45193</v>
      </c>
    </row>
    <row r="1525" spans="1:7">
      <c r="A1525" s="1158">
        <v>2944</v>
      </c>
      <c r="B1525" s="1158">
        <v>12844</v>
      </c>
      <c r="C1525" s="1159" t="s">
        <v>5487</v>
      </c>
      <c r="D1525" s="1159" t="s">
        <v>5488</v>
      </c>
      <c r="E1525" s="1160" t="s">
        <v>5489</v>
      </c>
      <c r="F1525" s="1161">
        <v>43742</v>
      </c>
      <c r="G1525" s="1161">
        <v>45463</v>
      </c>
    </row>
    <row r="1526" spans="1:7" ht="25.5">
      <c r="A1526" s="1158">
        <v>2951</v>
      </c>
      <c r="B1526" s="1158">
        <v>25541</v>
      </c>
      <c r="C1526" s="1159" t="s">
        <v>3174</v>
      </c>
      <c r="D1526" s="1159" t="s">
        <v>3175</v>
      </c>
      <c r="E1526" s="1160" t="s">
        <v>5489</v>
      </c>
      <c r="F1526" s="1161">
        <v>43742</v>
      </c>
      <c r="G1526" s="1161">
        <v>45463</v>
      </c>
    </row>
    <row r="1527" spans="1:7">
      <c r="A1527" s="1162">
        <v>2952</v>
      </c>
      <c r="B1527" s="1162">
        <v>12845</v>
      </c>
      <c r="C1527" s="1163" t="s">
        <v>5490</v>
      </c>
      <c r="D1527" s="1163" t="s">
        <v>5491</v>
      </c>
      <c r="E1527" s="1164" t="s">
        <v>2357</v>
      </c>
      <c r="F1527" s="1165">
        <v>45463</v>
      </c>
      <c r="G1527" s="1165">
        <v>45463</v>
      </c>
    </row>
    <row r="1528" spans="1:7">
      <c r="A1528" s="1158">
        <v>2953</v>
      </c>
      <c r="B1528" s="1158">
        <v>12846</v>
      </c>
      <c r="C1528" s="1159" t="s">
        <v>3178</v>
      </c>
      <c r="D1528" s="1159" t="s">
        <v>3179</v>
      </c>
      <c r="E1528" s="1160" t="s">
        <v>5492</v>
      </c>
      <c r="F1528" s="1161">
        <v>43742</v>
      </c>
      <c r="G1528" s="1161">
        <v>45346</v>
      </c>
    </row>
    <row r="1529" spans="1:7">
      <c r="A1529" s="1158">
        <v>2954</v>
      </c>
      <c r="B1529" s="1158">
        <v>12847</v>
      </c>
      <c r="C1529" s="1159" t="s">
        <v>5402</v>
      </c>
      <c r="D1529" s="1159" t="s">
        <v>3409</v>
      </c>
      <c r="E1529" s="1160" t="s">
        <v>5493</v>
      </c>
      <c r="F1529" s="1161">
        <v>43742</v>
      </c>
      <c r="G1529" s="1161">
        <v>45196</v>
      </c>
    </row>
    <row r="1530" spans="1:7">
      <c r="A1530" s="1158">
        <v>2955</v>
      </c>
      <c r="B1530" s="1158">
        <v>12848</v>
      </c>
      <c r="C1530" s="1159" t="s">
        <v>5494</v>
      </c>
      <c r="D1530" s="1159" t="s">
        <v>3187</v>
      </c>
      <c r="E1530" s="1160" t="s">
        <v>3064</v>
      </c>
      <c r="F1530" s="1161">
        <v>43742</v>
      </c>
      <c r="G1530" s="1161">
        <v>43921</v>
      </c>
    </row>
    <row r="1531" spans="1:7" ht="63.75">
      <c r="A1531" s="1162">
        <v>2956</v>
      </c>
      <c r="B1531" s="1162">
        <v>12849</v>
      </c>
      <c r="C1531" s="1163" t="s">
        <v>5495</v>
      </c>
      <c r="D1531" s="1163" t="s">
        <v>5496</v>
      </c>
      <c r="E1531" s="1164" t="s">
        <v>3064</v>
      </c>
      <c r="F1531" s="1165">
        <v>43742</v>
      </c>
      <c r="G1531" s="1165">
        <v>43921</v>
      </c>
    </row>
    <row r="1532" spans="1:7" ht="38.25">
      <c r="A1532" s="1162">
        <v>2957</v>
      </c>
      <c r="B1532" s="1162">
        <v>12850</v>
      </c>
      <c r="C1532" s="1163" t="s">
        <v>5497</v>
      </c>
      <c r="D1532" s="1163" t="s">
        <v>5498</v>
      </c>
      <c r="E1532" s="1164" t="s">
        <v>3287</v>
      </c>
      <c r="F1532" s="1165">
        <v>43829</v>
      </c>
      <c r="G1532" s="1165">
        <v>43918</v>
      </c>
    </row>
    <row r="1533" spans="1:7" ht="25.5">
      <c r="A1533" s="1162">
        <v>2958</v>
      </c>
      <c r="B1533" s="1162">
        <v>12851</v>
      </c>
      <c r="C1533" s="1163" t="s">
        <v>5499</v>
      </c>
      <c r="D1533" s="1163" t="s">
        <v>5500</v>
      </c>
      <c r="E1533" s="1164" t="s">
        <v>5501</v>
      </c>
      <c r="F1533" s="1165">
        <v>43799</v>
      </c>
      <c r="G1533" s="1165">
        <v>43891</v>
      </c>
    </row>
    <row r="1534" spans="1:7">
      <c r="A1534" s="1158">
        <v>2959</v>
      </c>
      <c r="B1534" s="1158">
        <v>12852</v>
      </c>
      <c r="C1534" s="1159" t="s">
        <v>5502</v>
      </c>
      <c r="D1534" s="1159" t="s">
        <v>5503</v>
      </c>
      <c r="E1534" s="1160" t="s">
        <v>5504</v>
      </c>
      <c r="F1534" s="1161">
        <v>43922</v>
      </c>
      <c r="G1534" s="1161">
        <v>45166</v>
      </c>
    </row>
    <row r="1535" spans="1:7">
      <c r="A1535" s="1158">
        <v>2960</v>
      </c>
      <c r="B1535" s="1158">
        <v>12853</v>
      </c>
      <c r="C1535" s="1159" t="s">
        <v>5505</v>
      </c>
      <c r="D1535" s="1159" t="s">
        <v>5506</v>
      </c>
      <c r="E1535" s="1160" t="s">
        <v>5507</v>
      </c>
      <c r="F1535" s="1161">
        <v>43922</v>
      </c>
      <c r="G1535" s="1161">
        <v>45116</v>
      </c>
    </row>
    <row r="1536" spans="1:7" ht="25.5">
      <c r="A1536" s="1158">
        <v>2961</v>
      </c>
      <c r="B1536" s="1158">
        <v>12854</v>
      </c>
      <c r="C1536" s="1159" t="s">
        <v>5508</v>
      </c>
      <c r="D1536" s="1159" t="s">
        <v>5509</v>
      </c>
      <c r="E1536" s="1160" t="s">
        <v>3287</v>
      </c>
      <c r="F1536" s="1161">
        <v>43922</v>
      </c>
      <c r="G1536" s="1161">
        <v>44011</v>
      </c>
    </row>
    <row r="1537" spans="1:7" ht="38.25">
      <c r="A1537" s="1162">
        <v>2962</v>
      </c>
      <c r="B1537" s="1162">
        <v>12855</v>
      </c>
      <c r="C1537" s="1163" t="s">
        <v>5510</v>
      </c>
      <c r="D1537" s="1163" t="s">
        <v>5511</v>
      </c>
      <c r="E1537" s="1164" t="s">
        <v>3215</v>
      </c>
      <c r="F1537" s="1165">
        <v>43932</v>
      </c>
      <c r="G1537" s="1165">
        <v>44011</v>
      </c>
    </row>
    <row r="1538" spans="1:7" ht="38.25">
      <c r="A1538" s="1162">
        <v>2963</v>
      </c>
      <c r="B1538" s="1162">
        <v>12856</v>
      </c>
      <c r="C1538" s="1163" t="s">
        <v>5512</v>
      </c>
      <c r="D1538" s="1163" t="s">
        <v>5513</v>
      </c>
      <c r="E1538" s="1164" t="s">
        <v>3215</v>
      </c>
      <c r="F1538" s="1165">
        <v>43932</v>
      </c>
      <c r="G1538" s="1165">
        <v>44011</v>
      </c>
    </row>
    <row r="1539" spans="1:7" ht="38.25">
      <c r="A1539" s="1162">
        <v>2964</v>
      </c>
      <c r="B1539" s="1162">
        <v>12857</v>
      </c>
      <c r="C1539" s="1163" t="s">
        <v>5514</v>
      </c>
      <c r="D1539" s="1163" t="s">
        <v>5515</v>
      </c>
      <c r="E1539" s="1164" t="s">
        <v>3215</v>
      </c>
      <c r="F1539" s="1165">
        <v>43922</v>
      </c>
      <c r="G1539" s="1165">
        <v>44001</v>
      </c>
    </row>
    <row r="1540" spans="1:7" ht="38.25">
      <c r="A1540" s="1162">
        <v>2965</v>
      </c>
      <c r="B1540" s="1162">
        <v>12858</v>
      </c>
      <c r="C1540" s="1163" t="s">
        <v>5516</v>
      </c>
      <c r="D1540" s="1163" t="s">
        <v>5517</v>
      </c>
      <c r="E1540" s="1164" t="s">
        <v>3215</v>
      </c>
      <c r="F1540" s="1165">
        <v>43922</v>
      </c>
      <c r="G1540" s="1165">
        <v>44001</v>
      </c>
    </row>
    <row r="1541" spans="1:7" ht="38.25">
      <c r="A1541" s="1162">
        <v>2966</v>
      </c>
      <c r="B1541" s="1162">
        <v>12859</v>
      </c>
      <c r="C1541" s="1163" t="s">
        <v>5518</v>
      </c>
      <c r="D1541" s="1163" t="s">
        <v>5519</v>
      </c>
      <c r="E1541" s="1164" t="s">
        <v>3215</v>
      </c>
      <c r="F1541" s="1165">
        <v>43922</v>
      </c>
      <c r="G1541" s="1165">
        <v>44001</v>
      </c>
    </row>
    <row r="1542" spans="1:7" ht="51">
      <c r="A1542" s="1162">
        <v>2967</v>
      </c>
      <c r="B1542" s="1162">
        <v>12860</v>
      </c>
      <c r="C1542" s="1163" t="s">
        <v>5520</v>
      </c>
      <c r="D1542" s="1163" t="s">
        <v>5521</v>
      </c>
      <c r="E1542" s="1164" t="s">
        <v>3215</v>
      </c>
      <c r="F1542" s="1165">
        <v>43922</v>
      </c>
      <c r="G1542" s="1165">
        <v>44001</v>
      </c>
    </row>
    <row r="1543" spans="1:7" ht="51">
      <c r="A1543" s="1162">
        <v>2968</v>
      </c>
      <c r="B1543" s="1162">
        <v>12861</v>
      </c>
      <c r="C1543" s="1163" t="s">
        <v>5522</v>
      </c>
      <c r="D1543" s="1163" t="s">
        <v>5523</v>
      </c>
      <c r="E1543" s="1164" t="s">
        <v>3215</v>
      </c>
      <c r="F1543" s="1165">
        <v>43922</v>
      </c>
      <c r="G1543" s="1165">
        <v>44001</v>
      </c>
    </row>
    <row r="1544" spans="1:7" ht="38.25">
      <c r="A1544" s="1162">
        <v>2969</v>
      </c>
      <c r="B1544" s="1162">
        <v>12862</v>
      </c>
      <c r="C1544" s="1163" t="s">
        <v>5524</v>
      </c>
      <c r="D1544" s="1163" t="s">
        <v>5525</v>
      </c>
      <c r="E1544" s="1164" t="s">
        <v>3215</v>
      </c>
      <c r="F1544" s="1165">
        <v>43922</v>
      </c>
      <c r="G1544" s="1165">
        <v>44001</v>
      </c>
    </row>
    <row r="1545" spans="1:7" ht="38.25">
      <c r="A1545" s="1162">
        <v>2970</v>
      </c>
      <c r="B1545" s="1162">
        <v>12863</v>
      </c>
      <c r="C1545" s="1163" t="s">
        <v>5526</v>
      </c>
      <c r="D1545" s="1163" t="s">
        <v>5527</v>
      </c>
      <c r="E1545" s="1164" t="s">
        <v>3215</v>
      </c>
      <c r="F1545" s="1165">
        <v>43922</v>
      </c>
      <c r="G1545" s="1165">
        <v>44001</v>
      </c>
    </row>
    <row r="1546" spans="1:7" ht="38.25">
      <c r="A1546" s="1162">
        <v>2971</v>
      </c>
      <c r="B1546" s="1162">
        <v>12864</v>
      </c>
      <c r="C1546" s="1163" t="s">
        <v>5528</v>
      </c>
      <c r="D1546" s="1163" t="s">
        <v>5529</v>
      </c>
      <c r="E1546" s="1164" t="s">
        <v>3215</v>
      </c>
      <c r="F1546" s="1165">
        <v>43922</v>
      </c>
      <c r="G1546" s="1165">
        <v>44001</v>
      </c>
    </row>
    <row r="1547" spans="1:7" ht="51">
      <c r="A1547" s="1162">
        <v>2972</v>
      </c>
      <c r="B1547" s="1162">
        <v>12865</v>
      </c>
      <c r="C1547" s="1163" t="s">
        <v>5530</v>
      </c>
      <c r="D1547" s="1163" t="s">
        <v>5531</v>
      </c>
      <c r="E1547" s="1164" t="s">
        <v>3215</v>
      </c>
      <c r="F1547" s="1165">
        <v>43922</v>
      </c>
      <c r="G1547" s="1165">
        <v>44001</v>
      </c>
    </row>
    <row r="1548" spans="1:7" ht="38.25">
      <c r="A1548" s="1162">
        <v>2973</v>
      </c>
      <c r="B1548" s="1162">
        <v>12866</v>
      </c>
      <c r="C1548" s="1163" t="s">
        <v>5532</v>
      </c>
      <c r="D1548" s="1163" t="s">
        <v>5533</v>
      </c>
      <c r="E1548" s="1164" t="s">
        <v>3215</v>
      </c>
      <c r="F1548" s="1165">
        <v>43922</v>
      </c>
      <c r="G1548" s="1165">
        <v>44001</v>
      </c>
    </row>
    <row r="1549" spans="1:7" ht="25.5">
      <c r="A1549" s="1158">
        <v>2974</v>
      </c>
      <c r="B1549" s="1158">
        <v>12867</v>
      </c>
      <c r="C1549" s="1159" t="s">
        <v>5534</v>
      </c>
      <c r="D1549" s="1159" t="s">
        <v>5535</v>
      </c>
      <c r="E1549" s="1160" t="s">
        <v>3705</v>
      </c>
      <c r="F1549" s="1161">
        <v>44127</v>
      </c>
      <c r="G1549" s="1161">
        <v>44196</v>
      </c>
    </row>
    <row r="1550" spans="1:7" ht="38.25">
      <c r="A1550" s="1162">
        <v>2975</v>
      </c>
      <c r="B1550" s="1162">
        <v>12868</v>
      </c>
      <c r="C1550" s="1163" t="s">
        <v>5536</v>
      </c>
      <c r="D1550" s="1163" t="s">
        <v>5537</v>
      </c>
      <c r="E1550" s="1164" t="s">
        <v>3034</v>
      </c>
      <c r="F1550" s="1165">
        <v>44137</v>
      </c>
      <c r="G1550" s="1165">
        <v>44196</v>
      </c>
    </row>
    <row r="1551" spans="1:7" ht="38.25">
      <c r="A1551" s="1162">
        <v>2976</v>
      </c>
      <c r="B1551" s="1162">
        <v>12869</v>
      </c>
      <c r="C1551" s="1163" t="s">
        <v>5538</v>
      </c>
      <c r="D1551" s="1163" t="s">
        <v>5539</v>
      </c>
      <c r="E1551" s="1164" t="s">
        <v>3034</v>
      </c>
      <c r="F1551" s="1165">
        <v>44137</v>
      </c>
      <c r="G1551" s="1165">
        <v>44196</v>
      </c>
    </row>
    <row r="1552" spans="1:7" ht="38.25">
      <c r="A1552" s="1162">
        <v>2977</v>
      </c>
      <c r="B1552" s="1162">
        <v>12870</v>
      </c>
      <c r="C1552" s="1163" t="s">
        <v>5540</v>
      </c>
      <c r="D1552" s="1163" t="s">
        <v>5541</v>
      </c>
      <c r="E1552" s="1164" t="s">
        <v>3034</v>
      </c>
      <c r="F1552" s="1165">
        <v>44127</v>
      </c>
      <c r="G1552" s="1165">
        <v>44186</v>
      </c>
    </row>
    <row r="1553" spans="1:7" ht="38.25">
      <c r="A1553" s="1162">
        <v>2978</v>
      </c>
      <c r="B1553" s="1162">
        <v>12871</v>
      </c>
      <c r="C1553" s="1163" t="s">
        <v>5542</v>
      </c>
      <c r="D1553" s="1163" t="s">
        <v>5543</v>
      </c>
      <c r="E1553" s="1164" t="s">
        <v>3034</v>
      </c>
      <c r="F1553" s="1165">
        <v>44127</v>
      </c>
      <c r="G1553" s="1165">
        <v>44186</v>
      </c>
    </row>
    <row r="1554" spans="1:7" ht="38.25">
      <c r="A1554" s="1162">
        <v>2979</v>
      </c>
      <c r="B1554" s="1162">
        <v>12872</v>
      </c>
      <c r="C1554" s="1163" t="s">
        <v>5544</v>
      </c>
      <c r="D1554" s="1163" t="s">
        <v>5545</v>
      </c>
      <c r="E1554" s="1164" t="s">
        <v>3034</v>
      </c>
      <c r="F1554" s="1165">
        <v>44127</v>
      </c>
      <c r="G1554" s="1165">
        <v>44186</v>
      </c>
    </row>
    <row r="1555" spans="1:7" ht="38.25">
      <c r="A1555" s="1162">
        <v>2980</v>
      </c>
      <c r="B1555" s="1162">
        <v>12873</v>
      </c>
      <c r="C1555" s="1163" t="s">
        <v>5546</v>
      </c>
      <c r="D1555" s="1163" t="s">
        <v>5547</v>
      </c>
      <c r="E1555" s="1164" t="s">
        <v>3034</v>
      </c>
      <c r="F1555" s="1165">
        <v>44127</v>
      </c>
      <c r="G1555" s="1165">
        <v>44186</v>
      </c>
    </row>
    <row r="1556" spans="1:7" ht="51">
      <c r="A1556" s="1162">
        <v>2981</v>
      </c>
      <c r="B1556" s="1162">
        <v>12874</v>
      </c>
      <c r="C1556" s="1163" t="s">
        <v>5548</v>
      </c>
      <c r="D1556" s="1163" t="s">
        <v>5549</v>
      </c>
      <c r="E1556" s="1164" t="s">
        <v>3034</v>
      </c>
      <c r="F1556" s="1165">
        <v>44127</v>
      </c>
      <c r="G1556" s="1165">
        <v>44186</v>
      </c>
    </row>
    <row r="1557" spans="1:7" ht="38.25">
      <c r="A1557" s="1162">
        <v>2982</v>
      </c>
      <c r="B1557" s="1162">
        <v>12875</v>
      </c>
      <c r="C1557" s="1163" t="s">
        <v>5550</v>
      </c>
      <c r="D1557" s="1163" t="s">
        <v>5551</v>
      </c>
      <c r="E1557" s="1164" t="s">
        <v>3034</v>
      </c>
      <c r="F1557" s="1165">
        <v>44127</v>
      </c>
      <c r="G1557" s="1165">
        <v>44186</v>
      </c>
    </row>
    <row r="1558" spans="1:7" ht="38.25">
      <c r="A1558" s="1162">
        <v>2983</v>
      </c>
      <c r="B1558" s="1162">
        <v>12876</v>
      </c>
      <c r="C1558" s="1163" t="s">
        <v>5552</v>
      </c>
      <c r="D1558" s="1163" t="s">
        <v>5553</v>
      </c>
      <c r="E1558" s="1164" t="s">
        <v>3034</v>
      </c>
      <c r="F1558" s="1165">
        <v>44127</v>
      </c>
      <c r="G1558" s="1165">
        <v>44186</v>
      </c>
    </row>
    <row r="1559" spans="1:7" ht="38.25">
      <c r="A1559" s="1162">
        <v>2984</v>
      </c>
      <c r="B1559" s="1162">
        <v>12877</v>
      </c>
      <c r="C1559" s="1163" t="s">
        <v>5554</v>
      </c>
      <c r="D1559" s="1163" t="s">
        <v>5555</v>
      </c>
      <c r="E1559" s="1164" t="s">
        <v>3034</v>
      </c>
      <c r="F1559" s="1165">
        <v>44127</v>
      </c>
      <c r="G1559" s="1165">
        <v>44186</v>
      </c>
    </row>
    <row r="1560" spans="1:7" ht="38.25">
      <c r="A1560" s="1162">
        <v>2985</v>
      </c>
      <c r="B1560" s="1162">
        <v>12878</v>
      </c>
      <c r="C1560" s="1163" t="s">
        <v>5556</v>
      </c>
      <c r="D1560" s="1163" t="s">
        <v>5557</v>
      </c>
      <c r="E1560" s="1164" t="s">
        <v>3034</v>
      </c>
      <c r="F1560" s="1165">
        <v>44127</v>
      </c>
      <c r="G1560" s="1165">
        <v>44186</v>
      </c>
    </row>
    <row r="1561" spans="1:7">
      <c r="A1561" s="1158">
        <v>2986</v>
      </c>
      <c r="B1561" s="1158">
        <v>12879</v>
      </c>
      <c r="C1561" s="1159" t="s">
        <v>5558</v>
      </c>
      <c r="D1561" s="1159" t="s">
        <v>5559</v>
      </c>
      <c r="E1561" s="1160" t="s">
        <v>3705</v>
      </c>
      <c r="F1561" s="1161">
        <v>44247</v>
      </c>
      <c r="G1561" s="1161">
        <v>44316</v>
      </c>
    </row>
    <row r="1562" spans="1:7" ht="51">
      <c r="A1562" s="1162">
        <v>2987</v>
      </c>
      <c r="B1562" s="1162">
        <v>12880</v>
      </c>
      <c r="C1562" s="1163" t="s">
        <v>5560</v>
      </c>
      <c r="D1562" s="1163" t="s">
        <v>5561</v>
      </c>
      <c r="E1562" s="1164" t="s">
        <v>3034</v>
      </c>
      <c r="F1562" s="1165">
        <v>44247</v>
      </c>
      <c r="G1562" s="1165">
        <v>44306</v>
      </c>
    </row>
    <row r="1563" spans="1:7" ht="51">
      <c r="A1563" s="1162">
        <v>2988</v>
      </c>
      <c r="B1563" s="1162">
        <v>12881</v>
      </c>
      <c r="C1563" s="1163" t="s">
        <v>5562</v>
      </c>
      <c r="D1563" s="1163" t="s">
        <v>5563</v>
      </c>
      <c r="E1563" s="1164" t="s">
        <v>3034</v>
      </c>
      <c r="F1563" s="1165">
        <v>44247</v>
      </c>
      <c r="G1563" s="1165">
        <v>44306</v>
      </c>
    </row>
    <row r="1564" spans="1:7" ht="38.25">
      <c r="A1564" s="1162">
        <v>2989</v>
      </c>
      <c r="B1564" s="1162">
        <v>12882</v>
      </c>
      <c r="C1564" s="1163" t="s">
        <v>5564</v>
      </c>
      <c r="D1564" s="1163" t="s">
        <v>5565</v>
      </c>
      <c r="E1564" s="1164" t="s">
        <v>3034</v>
      </c>
      <c r="F1564" s="1165">
        <v>44257</v>
      </c>
      <c r="G1564" s="1165">
        <v>44316</v>
      </c>
    </row>
    <row r="1565" spans="1:7" ht="38.25">
      <c r="A1565" s="1162">
        <v>2990</v>
      </c>
      <c r="B1565" s="1162">
        <v>12883</v>
      </c>
      <c r="C1565" s="1163" t="s">
        <v>5556</v>
      </c>
      <c r="D1565" s="1163" t="s">
        <v>5566</v>
      </c>
      <c r="E1565" s="1164" t="s">
        <v>3034</v>
      </c>
      <c r="F1565" s="1165">
        <v>44257</v>
      </c>
      <c r="G1565" s="1165">
        <v>44316</v>
      </c>
    </row>
    <row r="1566" spans="1:7" ht="38.25">
      <c r="A1566" s="1162">
        <v>2991</v>
      </c>
      <c r="B1566" s="1162">
        <v>12884</v>
      </c>
      <c r="C1566" s="1163" t="s">
        <v>5567</v>
      </c>
      <c r="D1566" s="1163" t="s">
        <v>5568</v>
      </c>
      <c r="E1566" s="1164" t="s">
        <v>3034</v>
      </c>
      <c r="F1566" s="1165">
        <v>44247</v>
      </c>
      <c r="G1566" s="1165">
        <v>44306</v>
      </c>
    </row>
    <row r="1567" spans="1:7" ht="51">
      <c r="A1567" s="1162">
        <v>2992</v>
      </c>
      <c r="B1567" s="1162">
        <v>12885</v>
      </c>
      <c r="C1567" s="1163" t="s">
        <v>5569</v>
      </c>
      <c r="D1567" s="1163" t="s">
        <v>5570</v>
      </c>
      <c r="E1567" s="1164" t="s">
        <v>3034</v>
      </c>
      <c r="F1567" s="1165">
        <v>44247</v>
      </c>
      <c r="G1567" s="1165">
        <v>44306</v>
      </c>
    </row>
    <row r="1568" spans="1:7" ht="51">
      <c r="A1568" s="1162">
        <v>2993</v>
      </c>
      <c r="B1568" s="1162">
        <v>12886</v>
      </c>
      <c r="C1568" s="1163" t="s">
        <v>5571</v>
      </c>
      <c r="D1568" s="1163" t="s">
        <v>5572</v>
      </c>
      <c r="E1568" s="1164" t="s">
        <v>3034</v>
      </c>
      <c r="F1568" s="1165">
        <v>44247</v>
      </c>
      <c r="G1568" s="1165">
        <v>44306</v>
      </c>
    </row>
    <row r="1569" spans="1:7" ht="51">
      <c r="A1569" s="1162">
        <v>2994</v>
      </c>
      <c r="B1569" s="1162">
        <v>12887</v>
      </c>
      <c r="C1569" s="1163" t="s">
        <v>5573</v>
      </c>
      <c r="D1569" s="1163" t="s">
        <v>5574</v>
      </c>
      <c r="E1569" s="1164" t="s">
        <v>3034</v>
      </c>
      <c r="F1569" s="1165">
        <v>44247</v>
      </c>
      <c r="G1569" s="1165">
        <v>44306</v>
      </c>
    </row>
    <row r="1570" spans="1:7" ht="51">
      <c r="A1570" s="1162">
        <v>2995</v>
      </c>
      <c r="B1570" s="1162">
        <v>12888</v>
      </c>
      <c r="C1570" s="1163" t="s">
        <v>5575</v>
      </c>
      <c r="D1570" s="1163" t="s">
        <v>5576</v>
      </c>
      <c r="E1570" s="1164" t="s">
        <v>3034</v>
      </c>
      <c r="F1570" s="1165">
        <v>44247</v>
      </c>
      <c r="G1570" s="1165">
        <v>44306</v>
      </c>
    </row>
    <row r="1571" spans="1:7" ht="51">
      <c r="A1571" s="1162">
        <v>2996</v>
      </c>
      <c r="B1571" s="1162">
        <v>12889</v>
      </c>
      <c r="C1571" s="1163" t="s">
        <v>5577</v>
      </c>
      <c r="D1571" s="1163" t="s">
        <v>5578</v>
      </c>
      <c r="E1571" s="1164" t="s">
        <v>3034</v>
      </c>
      <c r="F1571" s="1165">
        <v>44247</v>
      </c>
      <c r="G1571" s="1165">
        <v>44306</v>
      </c>
    </row>
    <row r="1572" spans="1:7" ht="51">
      <c r="A1572" s="1162">
        <v>2997</v>
      </c>
      <c r="B1572" s="1162">
        <v>12890</v>
      </c>
      <c r="C1572" s="1163" t="s">
        <v>5579</v>
      </c>
      <c r="D1572" s="1163" t="s">
        <v>5580</v>
      </c>
      <c r="E1572" s="1164" t="s">
        <v>3034</v>
      </c>
      <c r="F1572" s="1165">
        <v>44247</v>
      </c>
      <c r="G1572" s="1165">
        <v>44306</v>
      </c>
    </row>
    <row r="1573" spans="1:7">
      <c r="A1573" s="1158">
        <v>2998</v>
      </c>
      <c r="B1573" s="1158">
        <v>12891</v>
      </c>
      <c r="C1573" s="1159" t="s">
        <v>5581</v>
      </c>
      <c r="D1573" s="1159" t="s">
        <v>5582</v>
      </c>
      <c r="E1573" s="1160" t="s">
        <v>3705</v>
      </c>
      <c r="F1573" s="1161">
        <v>44347</v>
      </c>
      <c r="G1573" s="1161">
        <v>44416</v>
      </c>
    </row>
    <row r="1574" spans="1:7" ht="38.25">
      <c r="A1574" s="1162">
        <v>2999</v>
      </c>
      <c r="B1574" s="1162">
        <v>12892</v>
      </c>
      <c r="C1574" s="1163" t="s">
        <v>5583</v>
      </c>
      <c r="D1574" s="1163" t="s">
        <v>5584</v>
      </c>
      <c r="E1574" s="1164" t="s">
        <v>3034</v>
      </c>
      <c r="F1574" s="1165">
        <v>44357</v>
      </c>
      <c r="G1574" s="1165">
        <v>44416</v>
      </c>
    </row>
    <row r="1575" spans="1:7" ht="38.25">
      <c r="A1575" s="1162">
        <v>3000</v>
      </c>
      <c r="B1575" s="1162">
        <v>12893</v>
      </c>
      <c r="C1575" s="1163" t="s">
        <v>5585</v>
      </c>
      <c r="D1575" s="1163" t="s">
        <v>5586</v>
      </c>
      <c r="E1575" s="1164" t="s">
        <v>3034</v>
      </c>
      <c r="F1575" s="1165">
        <v>44357</v>
      </c>
      <c r="G1575" s="1165">
        <v>44416</v>
      </c>
    </row>
    <row r="1576" spans="1:7" ht="38.25">
      <c r="A1576" s="1162">
        <v>3001</v>
      </c>
      <c r="B1576" s="1162">
        <v>12894</v>
      </c>
      <c r="C1576" s="1163" t="s">
        <v>5587</v>
      </c>
      <c r="D1576" s="1163" t="s">
        <v>5588</v>
      </c>
      <c r="E1576" s="1164" t="s">
        <v>3034</v>
      </c>
      <c r="F1576" s="1165">
        <v>44347</v>
      </c>
      <c r="G1576" s="1165">
        <v>44406</v>
      </c>
    </row>
    <row r="1577" spans="1:7" ht="51">
      <c r="A1577" s="1162">
        <v>3002</v>
      </c>
      <c r="B1577" s="1162">
        <v>12895</v>
      </c>
      <c r="C1577" s="1163" t="s">
        <v>5589</v>
      </c>
      <c r="D1577" s="1163" t="s">
        <v>5590</v>
      </c>
      <c r="E1577" s="1164" t="s">
        <v>3034</v>
      </c>
      <c r="F1577" s="1165">
        <v>44347</v>
      </c>
      <c r="G1577" s="1165">
        <v>44406</v>
      </c>
    </row>
    <row r="1578" spans="1:7" ht="51">
      <c r="A1578" s="1162">
        <v>3003</v>
      </c>
      <c r="B1578" s="1162">
        <v>12896</v>
      </c>
      <c r="C1578" s="1163" t="s">
        <v>5591</v>
      </c>
      <c r="D1578" s="1163" t="s">
        <v>5592</v>
      </c>
      <c r="E1578" s="1164" t="s">
        <v>3034</v>
      </c>
      <c r="F1578" s="1165">
        <v>44347</v>
      </c>
      <c r="G1578" s="1165">
        <v>44406</v>
      </c>
    </row>
    <row r="1579" spans="1:7" ht="51">
      <c r="A1579" s="1162">
        <v>3004</v>
      </c>
      <c r="B1579" s="1162">
        <v>12897</v>
      </c>
      <c r="C1579" s="1163" t="s">
        <v>5593</v>
      </c>
      <c r="D1579" s="1163" t="s">
        <v>5594</v>
      </c>
      <c r="E1579" s="1164" t="s">
        <v>3034</v>
      </c>
      <c r="F1579" s="1165">
        <v>44347</v>
      </c>
      <c r="G1579" s="1165">
        <v>44406</v>
      </c>
    </row>
    <row r="1580" spans="1:7" ht="51">
      <c r="A1580" s="1162">
        <v>3005</v>
      </c>
      <c r="B1580" s="1162">
        <v>12898</v>
      </c>
      <c r="C1580" s="1163" t="s">
        <v>5595</v>
      </c>
      <c r="D1580" s="1163" t="s">
        <v>5596</v>
      </c>
      <c r="E1580" s="1164" t="s">
        <v>3034</v>
      </c>
      <c r="F1580" s="1165">
        <v>44347</v>
      </c>
      <c r="G1580" s="1165">
        <v>44406</v>
      </c>
    </row>
    <row r="1581" spans="1:7" ht="51">
      <c r="A1581" s="1162">
        <v>3006</v>
      </c>
      <c r="B1581" s="1162">
        <v>12899</v>
      </c>
      <c r="C1581" s="1163" t="s">
        <v>5597</v>
      </c>
      <c r="D1581" s="1163" t="s">
        <v>5598</v>
      </c>
      <c r="E1581" s="1164" t="s">
        <v>3034</v>
      </c>
      <c r="F1581" s="1165">
        <v>44347</v>
      </c>
      <c r="G1581" s="1165">
        <v>44406</v>
      </c>
    </row>
    <row r="1582" spans="1:7" ht="51">
      <c r="A1582" s="1162">
        <v>3007</v>
      </c>
      <c r="B1582" s="1162">
        <v>12900</v>
      </c>
      <c r="C1582" s="1163" t="s">
        <v>5599</v>
      </c>
      <c r="D1582" s="1163" t="s">
        <v>5600</v>
      </c>
      <c r="E1582" s="1164" t="s">
        <v>3034</v>
      </c>
      <c r="F1582" s="1165">
        <v>44347</v>
      </c>
      <c r="G1582" s="1165">
        <v>44406</v>
      </c>
    </row>
    <row r="1583" spans="1:7" ht="51">
      <c r="A1583" s="1162">
        <v>3008</v>
      </c>
      <c r="B1583" s="1162">
        <v>12901</v>
      </c>
      <c r="C1583" s="1163" t="s">
        <v>5601</v>
      </c>
      <c r="D1583" s="1163" t="s">
        <v>5602</v>
      </c>
      <c r="E1583" s="1164" t="s">
        <v>3034</v>
      </c>
      <c r="F1583" s="1165">
        <v>44347</v>
      </c>
      <c r="G1583" s="1165">
        <v>44406</v>
      </c>
    </row>
    <row r="1584" spans="1:7" ht="51">
      <c r="A1584" s="1162">
        <v>3009</v>
      </c>
      <c r="B1584" s="1162">
        <v>12902</v>
      </c>
      <c r="C1584" s="1163" t="s">
        <v>5603</v>
      </c>
      <c r="D1584" s="1163" t="s">
        <v>5604</v>
      </c>
      <c r="E1584" s="1164" t="s">
        <v>3034</v>
      </c>
      <c r="F1584" s="1165">
        <v>44347</v>
      </c>
      <c r="G1584" s="1165">
        <v>44406</v>
      </c>
    </row>
    <row r="1585" spans="1:7">
      <c r="A1585" s="1158">
        <v>3010</v>
      </c>
      <c r="B1585" s="1158">
        <v>12903</v>
      </c>
      <c r="C1585" s="1159" t="s">
        <v>5605</v>
      </c>
      <c r="D1585" s="1159" t="s">
        <v>5606</v>
      </c>
      <c r="E1585" s="1160" t="s">
        <v>3705</v>
      </c>
      <c r="F1585" s="1161">
        <v>44447</v>
      </c>
      <c r="G1585" s="1161">
        <v>44516</v>
      </c>
    </row>
    <row r="1586" spans="1:7" ht="38.25">
      <c r="A1586" s="1162">
        <v>3011</v>
      </c>
      <c r="B1586" s="1162">
        <v>12904</v>
      </c>
      <c r="C1586" s="1163" t="s">
        <v>5607</v>
      </c>
      <c r="D1586" s="1163" t="s">
        <v>5608</v>
      </c>
      <c r="E1586" s="1164" t="s">
        <v>3034</v>
      </c>
      <c r="F1586" s="1165">
        <v>44457</v>
      </c>
      <c r="G1586" s="1165">
        <v>44516</v>
      </c>
    </row>
    <row r="1587" spans="1:7" ht="38.25">
      <c r="A1587" s="1162">
        <v>3012</v>
      </c>
      <c r="B1587" s="1162">
        <v>12905</v>
      </c>
      <c r="C1587" s="1163" t="s">
        <v>5609</v>
      </c>
      <c r="D1587" s="1163" t="s">
        <v>5610</v>
      </c>
      <c r="E1587" s="1164" t="s">
        <v>3034</v>
      </c>
      <c r="F1587" s="1165">
        <v>44457</v>
      </c>
      <c r="G1587" s="1165">
        <v>44516</v>
      </c>
    </row>
    <row r="1588" spans="1:7" ht="38.25">
      <c r="A1588" s="1162">
        <v>3013</v>
      </c>
      <c r="B1588" s="1162">
        <v>12906</v>
      </c>
      <c r="C1588" s="1163" t="s">
        <v>5611</v>
      </c>
      <c r="D1588" s="1163" t="s">
        <v>5612</v>
      </c>
      <c r="E1588" s="1164" t="s">
        <v>3034</v>
      </c>
      <c r="F1588" s="1165">
        <v>44447</v>
      </c>
      <c r="G1588" s="1165">
        <v>44506</v>
      </c>
    </row>
    <row r="1589" spans="1:7" ht="51">
      <c r="A1589" s="1162">
        <v>3014</v>
      </c>
      <c r="B1589" s="1162">
        <v>12907</v>
      </c>
      <c r="C1589" s="1163" t="s">
        <v>5613</v>
      </c>
      <c r="D1589" s="1163" t="s">
        <v>5614</v>
      </c>
      <c r="E1589" s="1164" t="s">
        <v>3034</v>
      </c>
      <c r="F1589" s="1165">
        <v>44447</v>
      </c>
      <c r="G1589" s="1165">
        <v>44506</v>
      </c>
    </row>
    <row r="1590" spans="1:7" ht="51">
      <c r="A1590" s="1162">
        <v>3015</v>
      </c>
      <c r="B1590" s="1162">
        <v>12908</v>
      </c>
      <c r="C1590" s="1163" t="s">
        <v>5615</v>
      </c>
      <c r="D1590" s="1163" t="s">
        <v>5616</v>
      </c>
      <c r="E1590" s="1164" t="s">
        <v>3034</v>
      </c>
      <c r="F1590" s="1165">
        <v>44447</v>
      </c>
      <c r="G1590" s="1165">
        <v>44506</v>
      </c>
    </row>
    <row r="1591" spans="1:7" ht="51">
      <c r="A1591" s="1162">
        <v>3016</v>
      </c>
      <c r="B1591" s="1162">
        <v>12909</v>
      </c>
      <c r="C1591" s="1163" t="s">
        <v>5617</v>
      </c>
      <c r="D1591" s="1163" t="s">
        <v>5618</v>
      </c>
      <c r="E1591" s="1164" t="s">
        <v>3034</v>
      </c>
      <c r="F1591" s="1165">
        <v>44447</v>
      </c>
      <c r="G1591" s="1165">
        <v>44506</v>
      </c>
    </row>
    <row r="1592" spans="1:7" ht="51">
      <c r="A1592" s="1162">
        <v>3017</v>
      </c>
      <c r="B1592" s="1162">
        <v>12910</v>
      </c>
      <c r="C1592" s="1163" t="s">
        <v>5619</v>
      </c>
      <c r="D1592" s="1163" t="s">
        <v>5620</v>
      </c>
      <c r="E1592" s="1164" t="s">
        <v>3034</v>
      </c>
      <c r="F1592" s="1165">
        <v>44447</v>
      </c>
      <c r="G1592" s="1165">
        <v>44506</v>
      </c>
    </row>
    <row r="1593" spans="1:7" ht="51">
      <c r="A1593" s="1162">
        <v>3018</v>
      </c>
      <c r="B1593" s="1162">
        <v>12911</v>
      </c>
      <c r="C1593" s="1163" t="s">
        <v>5621</v>
      </c>
      <c r="D1593" s="1163" t="s">
        <v>5622</v>
      </c>
      <c r="E1593" s="1164" t="s">
        <v>3034</v>
      </c>
      <c r="F1593" s="1165">
        <v>44447</v>
      </c>
      <c r="G1593" s="1165">
        <v>44506</v>
      </c>
    </row>
    <row r="1594" spans="1:7" ht="51">
      <c r="A1594" s="1162">
        <v>3019</v>
      </c>
      <c r="B1594" s="1162">
        <v>12912</v>
      </c>
      <c r="C1594" s="1163" t="s">
        <v>5623</v>
      </c>
      <c r="D1594" s="1163" t="s">
        <v>5624</v>
      </c>
      <c r="E1594" s="1164" t="s">
        <v>3034</v>
      </c>
      <c r="F1594" s="1165">
        <v>44447</v>
      </c>
      <c r="G1594" s="1165">
        <v>44506</v>
      </c>
    </row>
    <row r="1595" spans="1:7" ht="51">
      <c r="A1595" s="1162">
        <v>3020</v>
      </c>
      <c r="B1595" s="1162">
        <v>12913</v>
      </c>
      <c r="C1595" s="1163" t="s">
        <v>5625</v>
      </c>
      <c r="D1595" s="1163" t="s">
        <v>5626</v>
      </c>
      <c r="E1595" s="1164" t="s">
        <v>3034</v>
      </c>
      <c r="F1595" s="1165">
        <v>44447</v>
      </c>
      <c r="G1595" s="1165">
        <v>44506</v>
      </c>
    </row>
    <row r="1596" spans="1:7" ht="51">
      <c r="A1596" s="1162">
        <v>3021</v>
      </c>
      <c r="B1596" s="1162">
        <v>12914</v>
      </c>
      <c r="C1596" s="1163" t="s">
        <v>5627</v>
      </c>
      <c r="D1596" s="1163" t="s">
        <v>5628</v>
      </c>
      <c r="E1596" s="1164" t="s">
        <v>3034</v>
      </c>
      <c r="F1596" s="1165">
        <v>44447</v>
      </c>
      <c r="G1596" s="1165">
        <v>44506</v>
      </c>
    </row>
    <row r="1597" spans="1:7" ht="25.5">
      <c r="A1597" s="1158">
        <v>3022</v>
      </c>
      <c r="B1597" s="1158">
        <v>12915</v>
      </c>
      <c r="C1597" s="1159" t="s">
        <v>5629</v>
      </c>
      <c r="D1597" s="1159" t="s">
        <v>5630</v>
      </c>
      <c r="E1597" s="1160" t="s">
        <v>3705</v>
      </c>
      <c r="F1597" s="1161">
        <v>44547</v>
      </c>
      <c r="G1597" s="1161">
        <v>44616</v>
      </c>
    </row>
    <row r="1598" spans="1:7" ht="38.25">
      <c r="A1598" s="1162">
        <v>3023</v>
      </c>
      <c r="B1598" s="1162">
        <v>12916</v>
      </c>
      <c r="C1598" s="1163" t="s">
        <v>5631</v>
      </c>
      <c r="D1598" s="1163" t="s">
        <v>5632</v>
      </c>
      <c r="E1598" s="1164" t="s">
        <v>3034</v>
      </c>
      <c r="F1598" s="1165">
        <v>44557</v>
      </c>
      <c r="G1598" s="1165">
        <v>44616</v>
      </c>
    </row>
    <row r="1599" spans="1:7" ht="38.25">
      <c r="A1599" s="1162">
        <v>3024</v>
      </c>
      <c r="B1599" s="1162">
        <v>12917</v>
      </c>
      <c r="C1599" s="1163" t="s">
        <v>5633</v>
      </c>
      <c r="D1599" s="1163" t="s">
        <v>5634</v>
      </c>
      <c r="E1599" s="1164" t="s">
        <v>3034</v>
      </c>
      <c r="F1599" s="1165">
        <v>44557</v>
      </c>
      <c r="G1599" s="1165">
        <v>44616</v>
      </c>
    </row>
    <row r="1600" spans="1:7" ht="38.25">
      <c r="A1600" s="1162">
        <v>3025</v>
      </c>
      <c r="B1600" s="1162">
        <v>12918</v>
      </c>
      <c r="C1600" s="1163" t="s">
        <v>5635</v>
      </c>
      <c r="D1600" s="1163" t="s">
        <v>5636</v>
      </c>
      <c r="E1600" s="1164" t="s">
        <v>3034</v>
      </c>
      <c r="F1600" s="1165">
        <v>44547</v>
      </c>
      <c r="G1600" s="1165">
        <v>44606</v>
      </c>
    </row>
    <row r="1601" spans="1:7" ht="51">
      <c r="A1601" s="1162">
        <v>3026</v>
      </c>
      <c r="B1601" s="1162">
        <v>12919</v>
      </c>
      <c r="C1601" s="1163" t="s">
        <v>5637</v>
      </c>
      <c r="D1601" s="1163" t="s">
        <v>5638</v>
      </c>
      <c r="E1601" s="1164" t="s">
        <v>3034</v>
      </c>
      <c r="F1601" s="1165">
        <v>44547</v>
      </c>
      <c r="G1601" s="1165">
        <v>44606</v>
      </c>
    </row>
    <row r="1602" spans="1:7" ht="51">
      <c r="A1602" s="1162">
        <v>3027</v>
      </c>
      <c r="B1602" s="1162">
        <v>12920</v>
      </c>
      <c r="C1602" s="1163" t="s">
        <v>5639</v>
      </c>
      <c r="D1602" s="1163" t="s">
        <v>5640</v>
      </c>
      <c r="E1602" s="1164" t="s">
        <v>3034</v>
      </c>
      <c r="F1602" s="1165">
        <v>44547</v>
      </c>
      <c r="G1602" s="1165">
        <v>44606</v>
      </c>
    </row>
    <row r="1603" spans="1:7" ht="51">
      <c r="A1603" s="1162">
        <v>3028</v>
      </c>
      <c r="B1603" s="1162">
        <v>12921</v>
      </c>
      <c r="C1603" s="1163" t="s">
        <v>5641</v>
      </c>
      <c r="D1603" s="1163" t="s">
        <v>5642</v>
      </c>
      <c r="E1603" s="1164" t="s">
        <v>3034</v>
      </c>
      <c r="F1603" s="1165">
        <v>44547</v>
      </c>
      <c r="G1603" s="1165">
        <v>44606</v>
      </c>
    </row>
    <row r="1604" spans="1:7" ht="51">
      <c r="A1604" s="1162">
        <v>3029</v>
      </c>
      <c r="B1604" s="1162">
        <v>12922</v>
      </c>
      <c r="C1604" s="1163" t="s">
        <v>5643</v>
      </c>
      <c r="D1604" s="1163" t="s">
        <v>5644</v>
      </c>
      <c r="E1604" s="1164" t="s">
        <v>3034</v>
      </c>
      <c r="F1604" s="1165">
        <v>44547</v>
      </c>
      <c r="G1604" s="1165">
        <v>44606</v>
      </c>
    </row>
    <row r="1605" spans="1:7" ht="51">
      <c r="A1605" s="1162">
        <v>3030</v>
      </c>
      <c r="B1605" s="1162">
        <v>12923</v>
      </c>
      <c r="C1605" s="1163" t="s">
        <v>5645</v>
      </c>
      <c r="D1605" s="1163" t="s">
        <v>5646</v>
      </c>
      <c r="E1605" s="1164" t="s">
        <v>3034</v>
      </c>
      <c r="F1605" s="1165">
        <v>44547</v>
      </c>
      <c r="G1605" s="1165">
        <v>44606</v>
      </c>
    </row>
    <row r="1606" spans="1:7" ht="51">
      <c r="A1606" s="1162">
        <v>3031</v>
      </c>
      <c r="B1606" s="1162">
        <v>12924</v>
      </c>
      <c r="C1606" s="1163" t="s">
        <v>5647</v>
      </c>
      <c r="D1606" s="1163" t="s">
        <v>5648</v>
      </c>
      <c r="E1606" s="1164" t="s">
        <v>3034</v>
      </c>
      <c r="F1606" s="1165">
        <v>44547</v>
      </c>
      <c r="G1606" s="1165">
        <v>44606</v>
      </c>
    </row>
    <row r="1607" spans="1:7" ht="51">
      <c r="A1607" s="1162">
        <v>3032</v>
      </c>
      <c r="B1607" s="1162">
        <v>12925</v>
      </c>
      <c r="C1607" s="1163" t="s">
        <v>5649</v>
      </c>
      <c r="D1607" s="1163" t="s">
        <v>5650</v>
      </c>
      <c r="E1607" s="1164" t="s">
        <v>3034</v>
      </c>
      <c r="F1607" s="1165">
        <v>44547</v>
      </c>
      <c r="G1607" s="1165">
        <v>44606</v>
      </c>
    </row>
    <row r="1608" spans="1:7" ht="51">
      <c r="A1608" s="1162">
        <v>3033</v>
      </c>
      <c r="B1608" s="1162">
        <v>12926</v>
      </c>
      <c r="C1608" s="1163" t="s">
        <v>5651</v>
      </c>
      <c r="D1608" s="1163" t="s">
        <v>5652</v>
      </c>
      <c r="E1608" s="1164" t="s">
        <v>3034</v>
      </c>
      <c r="F1608" s="1165">
        <v>44547</v>
      </c>
      <c r="G1608" s="1165">
        <v>44606</v>
      </c>
    </row>
    <row r="1609" spans="1:7" ht="25.5">
      <c r="A1609" s="1158">
        <v>3034</v>
      </c>
      <c r="B1609" s="1158">
        <v>12927</v>
      </c>
      <c r="C1609" s="1159" t="s">
        <v>5653</v>
      </c>
      <c r="D1609" s="1159" t="s">
        <v>5654</v>
      </c>
      <c r="E1609" s="1160" t="s">
        <v>3705</v>
      </c>
      <c r="F1609" s="1161">
        <v>44647</v>
      </c>
      <c r="G1609" s="1161">
        <v>44716</v>
      </c>
    </row>
    <row r="1610" spans="1:7" ht="38.25">
      <c r="A1610" s="1162">
        <v>3035</v>
      </c>
      <c r="B1610" s="1162">
        <v>12928</v>
      </c>
      <c r="C1610" s="1163" t="s">
        <v>5655</v>
      </c>
      <c r="D1610" s="1163" t="s">
        <v>5656</v>
      </c>
      <c r="E1610" s="1164" t="s">
        <v>3034</v>
      </c>
      <c r="F1610" s="1165">
        <v>44657</v>
      </c>
      <c r="G1610" s="1165">
        <v>44716</v>
      </c>
    </row>
    <row r="1611" spans="1:7" ht="38.25">
      <c r="A1611" s="1162">
        <v>3036</v>
      </c>
      <c r="B1611" s="1162">
        <v>12929</v>
      </c>
      <c r="C1611" s="1163" t="s">
        <v>5657</v>
      </c>
      <c r="D1611" s="1163" t="s">
        <v>5658</v>
      </c>
      <c r="E1611" s="1164" t="s">
        <v>3034</v>
      </c>
      <c r="F1611" s="1165">
        <v>44657</v>
      </c>
      <c r="G1611" s="1165">
        <v>44716</v>
      </c>
    </row>
    <row r="1612" spans="1:7" ht="38.25">
      <c r="A1612" s="1162">
        <v>3037</v>
      </c>
      <c r="B1612" s="1162">
        <v>12930</v>
      </c>
      <c r="C1612" s="1163" t="s">
        <v>5659</v>
      </c>
      <c r="D1612" s="1163" t="s">
        <v>5660</v>
      </c>
      <c r="E1612" s="1164" t="s">
        <v>3034</v>
      </c>
      <c r="F1612" s="1165">
        <v>44647</v>
      </c>
      <c r="G1612" s="1165">
        <v>44706</v>
      </c>
    </row>
    <row r="1613" spans="1:7" ht="51">
      <c r="A1613" s="1162">
        <v>3038</v>
      </c>
      <c r="B1613" s="1162">
        <v>12931</v>
      </c>
      <c r="C1613" s="1163" t="s">
        <v>5661</v>
      </c>
      <c r="D1613" s="1163" t="s">
        <v>5662</v>
      </c>
      <c r="E1613" s="1164" t="s">
        <v>3034</v>
      </c>
      <c r="F1613" s="1165">
        <v>44647</v>
      </c>
      <c r="G1613" s="1165">
        <v>44706</v>
      </c>
    </row>
    <row r="1614" spans="1:7" ht="51">
      <c r="A1614" s="1162">
        <v>3039</v>
      </c>
      <c r="B1614" s="1162">
        <v>12932</v>
      </c>
      <c r="C1614" s="1163" t="s">
        <v>5663</v>
      </c>
      <c r="D1614" s="1163" t="s">
        <v>5664</v>
      </c>
      <c r="E1614" s="1164" t="s">
        <v>3034</v>
      </c>
      <c r="F1614" s="1165">
        <v>44647</v>
      </c>
      <c r="G1614" s="1165">
        <v>44706</v>
      </c>
    </row>
    <row r="1615" spans="1:7" ht="51">
      <c r="A1615" s="1162">
        <v>3040</v>
      </c>
      <c r="B1615" s="1162">
        <v>12933</v>
      </c>
      <c r="C1615" s="1163" t="s">
        <v>5665</v>
      </c>
      <c r="D1615" s="1163" t="s">
        <v>5666</v>
      </c>
      <c r="E1615" s="1164" t="s">
        <v>3034</v>
      </c>
      <c r="F1615" s="1165">
        <v>44647</v>
      </c>
      <c r="G1615" s="1165">
        <v>44706</v>
      </c>
    </row>
    <row r="1616" spans="1:7" ht="51">
      <c r="A1616" s="1162">
        <v>3041</v>
      </c>
      <c r="B1616" s="1162">
        <v>12934</v>
      </c>
      <c r="C1616" s="1163" t="s">
        <v>5667</v>
      </c>
      <c r="D1616" s="1163" t="s">
        <v>5668</v>
      </c>
      <c r="E1616" s="1164" t="s">
        <v>3034</v>
      </c>
      <c r="F1616" s="1165">
        <v>44647</v>
      </c>
      <c r="G1616" s="1165">
        <v>44706</v>
      </c>
    </row>
    <row r="1617" spans="1:7" ht="51">
      <c r="A1617" s="1162">
        <v>3042</v>
      </c>
      <c r="B1617" s="1162">
        <v>12935</v>
      </c>
      <c r="C1617" s="1163" t="s">
        <v>5669</v>
      </c>
      <c r="D1617" s="1163" t="s">
        <v>5670</v>
      </c>
      <c r="E1617" s="1164" t="s">
        <v>3034</v>
      </c>
      <c r="F1617" s="1165">
        <v>44647</v>
      </c>
      <c r="G1617" s="1165">
        <v>44706</v>
      </c>
    </row>
    <row r="1618" spans="1:7" ht="51">
      <c r="A1618" s="1162">
        <v>3043</v>
      </c>
      <c r="B1618" s="1162">
        <v>12936</v>
      </c>
      <c r="C1618" s="1163" t="s">
        <v>5671</v>
      </c>
      <c r="D1618" s="1163" t="s">
        <v>5672</v>
      </c>
      <c r="E1618" s="1164" t="s">
        <v>3034</v>
      </c>
      <c r="F1618" s="1165">
        <v>44647</v>
      </c>
      <c r="G1618" s="1165">
        <v>44706</v>
      </c>
    </row>
    <row r="1619" spans="1:7" ht="51">
      <c r="A1619" s="1162">
        <v>3044</v>
      </c>
      <c r="B1619" s="1162">
        <v>12937</v>
      </c>
      <c r="C1619" s="1163" t="s">
        <v>5673</v>
      </c>
      <c r="D1619" s="1163" t="s">
        <v>5674</v>
      </c>
      <c r="E1619" s="1164" t="s">
        <v>3034</v>
      </c>
      <c r="F1619" s="1165">
        <v>44647</v>
      </c>
      <c r="G1619" s="1165">
        <v>44706</v>
      </c>
    </row>
    <row r="1620" spans="1:7" ht="51">
      <c r="A1620" s="1162">
        <v>3045</v>
      </c>
      <c r="B1620" s="1162">
        <v>12938</v>
      </c>
      <c r="C1620" s="1163" t="s">
        <v>5675</v>
      </c>
      <c r="D1620" s="1163" t="s">
        <v>5676</v>
      </c>
      <c r="E1620" s="1164" t="s">
        <v>3034</v>
      </c>
      <c r="F1620" s="1165">
        <v>44647</v>
      </c>
      <c r="G1620" s="1165">
        <v>44706</v>
      </c>
    </row>
    <row r="1621" spans="1:7" ht="25.5">
      <c r="A1621" s="1158">
        <v>3046</v>
      </c>
      <c r="B1621" s="1158">
        <v>12939</v>
      </c>
      <c r="C1621" s="1159" t="s">
        <v>5677</v>
      </c>
      <c r="D1621" s="1159" t="s">
        <v>5678</v>
      </c>
      <c r="E1621" s="1160" t="s">
        <v>3705</v>
      </c>
      <c r="F1621" s="1161">
        <v>44747</v>
      </c>
      <c r="G1621" s="1161">
        <v>44816</v>
      </c>
    </row>
    <row r="1622" spans="1:7" ht="51">
      <c r="A1622" s="1162">
        <v>3047</v>
      </c>
      <c r="B1622" s="1162">
        <v>12940</v>
      </c>
      <c r="C1622" s="1163" t="s">
        <v>5679</v>
      </c>
      <c r="D1622" s="1163" t="s">
        <v>5680</v>
      </c>
      <c r="E1622" s="1164" t="s">
        <v>3034</v>
      </c>
      <c r="F1622" s="1165">
        <v>44747</v>
      </c>
      <c r="G1622" s="1165">
        <v>44806</v>
      </c>
    </row>
    <row r="1623" spans="1:7" ht="51">
      <c r="A1623" s="1162">
        <v>3048</v>
      </c>
      <c r="B1623" s="1162">
        <v>12941</v>
      </c>
      <c r="C1623" s="1163" t="s">
        <v>5681</v>
      </c>
      <c r="D1623" s="1163" t="s">
        <v>5682</v>
      </c>
      <c r="E1623" s="1164" t="s">
        <v>3034</v>
      </c>
      <c r="F1623" s="1165">
        <v>44747</v>
      </c>
      <c r="G1623" s="1165">
        <v>44806</v>
      </c>
    </row>
    <row r="1624" spans="1:7" ht="38.25">
      <c r="A1624" s="1162">
        <v>3049</v>
      </c>
      <c r="B1624" s="1162">
        <v>12942</v>
      </c>
      <c r="C1624" s="1163" t="s">
        <v>5683</v>
      </c>
      <c r="D1624" s="1163" t="s">
        <v>5684</v>
      </c>
      <c r="E1624" s="1164" t="s">
        <v>3034</v>
      </c>
      <c r="F1624" s="1165">
        <v>44757</v>
      </c>
      <c r="G1624" s="1165">
        <v>44816</v>
      </c>
    </row>
    <row r="1625" spans="1:7" ht="38.25">
      <c r="A1625" s="1162">
        <v>3050</v>
      </c>
      <c r="B1625" s="1162">
        <v>12943</v>
      </c>
      <c r="C1625" s="1163" t="s">
        <v>5685</v>
      </c>
      <c r="D1625" s="1163" t="s">
        <v>5686</v>
      </c>
      <c r="E1625" s="1164" t="s">
        <v>3034</v>
      </c>
      <c r="F1625" s="1165">
        <v>44757</v>
      </c>
      <c r="G1625" s="1165">
        <v>44816</v>
      </c>
    </row>
    <row r="1626" spans="1:7" ht="38.25">
      <c r="A1626" s="1162">
        <v>3051</v>
      </c>
      <c r="B1626" s="1162">
        <v>12944</v>
      </c>
      <c r="C1626" s="1163" t="s">
        <v>5687</v>
      </c>
      <c r="D1626" s="1163" t="s">
        <v>5688</v>
      </c>
      <c r="E1626" s="1164" t="s">
        <v>3034</v>
      </c>
      <c r="F1626" s="1165">
        <v>44747</v>
      </c>
      <c r="G1626" s="1165">
        <v>44806</v>
      </c>
    </row>
    <row r="1627" spans="1:7" ht="51">
      <c r="A1627" s="1162">
        <v>3052</v>
      </c>
      <c r="B1627" s="1162">
        <v>12945</v>
      </c>
      <c r="C1627" s="1163" t="s">
        <v>5689</v>
      </c>
      <c r="D1627" s="1163" t="s">
        <v>5690</v>
      </c>
      <c r="E1627" s="1164" t="s">
        <v>3034</v>
      </c>
      <c r="F1627" s="1165">
        <v>44747</v>
      </c>
      <c r="G1627" s="1165">
        <v>44806</v>
      </c>
    </row>
    <row r="1628" spans="1:7" ht="51">
      <c r="A1628" s="1162">
        <v>3053</v>
      </c>
      <c r="B1628" s="1162">
        <v>12946</v>
      </c>
      <c r="C1628" s="1163" t="s">
        <v>5691</v>
      </c>
      <c r="D1628" s="1163" t="s">
        <v>5692</v>
      </c>
      <c r="E1628" s="1164" t="s">
        <v>3034</v>
      </c>
      <c r="F1628" s="1165">
        <v>44747</v>
      </c>
      <c r="G1628" s="1165">
        <v>44806</v>
      </c>
    </row>
    <row r="1629" spans="1:7" ht="51">
      <c r="A1629" s="1162">
        <v>3054</v>
      </c>
      <c r="B1629" s="1162">
        <v>12947</v>
      </c>
      <c r="C1629" s="1163" t="s">
        <v>5693</v>
      </c>
      <c r="D1629" s="1163" t="s">
        <v>5694</v>
      </c>
      <c r="E1629" s="1164" t="s">
        <v>3034</v>
      </c>
      <c r="F1629" s="1165">
        <v>44747</v>
      </c>
      <c r="G1629" s="1165">
        <v>44806</v>
      </c>
    </row>
    <row r="1630" spans="1:7" ht="51">
      <c r="A1630" s="1162">
        <v>3055</v>
      </c>
      <c r="B1630" s="1162">
        <v>12948</v>
      </c>
      <c r="C1630" s="1163" t="s">
        <v>5695</v>
      </c>
      <c r="D1630" s="1163" t="s">
        <v>5696</v>
      </c>
      <c r="E1630" s="1164" t="s">
        <v>3034</v>
      </c>
      <c r="F1630" s="1165">
        <v>44747</v>
      </c>
      <c r="G1630" s="1165">
        <v>44806</v>
      </c>
    </row>
    <row r="1631" spans="1:7" ht="51">
      <c r="A1631" s="1162">
        <v>3056</v>
      </c>
      <c r="B1631" s="1162">
        <v>12949</v>
      </c>
      <c r="C1631" s="1163" t="s">
        <v>5697</v>
      </c>
      <c r="D1631" s="1163" t="s">
        <v>5698</v>
      </c>
      <c r="E1631" s="1164" t="s">
        <v>3034</v>
      </c>
      <c r="F1631" s="1165">
        <v>44747</v>
      </c>
      <c r="G1631" s="1165">
        <v>44806</v>
      </c>
    </row>
    <row r="1632" spans="1:7" ht="51">
      <c r="A1632" s="1162">
        <v>3057</v>
      </c>
      <c r="B1632" s="1162">
        <v>12950</v>
      </c>
      <c r="C1632" s="1163" t="s">
        <v>5699</v>
      </c>
      <c r="D1632" s="1163" t="s">
        <v>5700</v>
      </c>
      <c r="E1632" s="1164" t="s">
        <v>3034</v>
      </c>
      <c r="F1632" s="1165">
        <v>44747</v>
      </c>
      <c r="G1632" s="1165">
        <v>44806</v>
      </c>
    </row>
    <row r="1633" spans="1:7" ht="25.5">
      <c r="A1633" s="1158">
        <v>3058</v>
      </c>
      <c r="B1633" s="1158">
        <v>12951</v>
      </c>
      <c r="C1633" s="1159" t="s">
        <v>5701</v>
      </c>
      <c r="D1633" s="1159" t="s">
        <v>5702</v>
      </c>
      <c r="E1633" s="1160" t="s">
        <v>3705</v>
      </c>
      <c r="F1633" s="1161">
        <v>44847</v>
      </c>
      <c r="G1633" s="1161">
        <v>44916</v>
      </c>
    </row>
    <row r="1634" spans="1:7" ht="38.25">
      <c r="A1634" s="1162">
        <v>3059</v>
      </c>
      <c r="B1634" s="1162">
        <v>12952</v>
      </c>
      <c r="C1634" s="1163" t="s">
        <v>5703</v>
      </c>
      <c r="D1634" s="1163" t="s">
        <v>5704</v>
      </c>
      <c r="E1634" s="1164" t="s">
        <v>3034</v>
      </c>
      <c r="F1634" s="1165">
        <v>44857</v>
      </c>
      <c r="G1634" s="1165">
        <v>44916</v>
      </c>
    </row>
    <row r="1635" spans="1:7" ht="38.25">
      <c r="A1635" s="1162">
        <v>3060</v>
      </c>
      <c r="B1635" s="1162">
        <v>12953</v>
      </c>
      <c r="C1635" s="1163" t="s">
        <v>5705</v>
      </c>
      <c r="D1635" s="1163" t="s">
        <v>5706</v>
      </c>
      <c r="E1635" s="1164" t="s">
        <v>3034</v>
      </c>
      <c r="F1635" s="1165">
        <v>44857</v>
      </c>
      <c r="G1635" s="1165">
        <v>44916</v>
      </c>
    </row>
    <row r="1636" spans="1:7" ht="38.25">
      <c r="A1636" s="1162">
        <v>3061</v>
      </c>
      <c r="B1636" s="1162">
        <v>12954</v>
      </c>
      <c r="C1636" s="1163" t="s">
        <v>5707</v>
      </c>
      <c r="D1636" s="1163" t="s">
        <v>5708</v>
      </c>
      <c r="E1636" s="1164" t="s">
        <v>3034</v>
      </c>
      <c r="F1636" s="1165">
        <v>44847</v>
      </c>
      <c r="G1636" s="1165">
        <v>44906</v>
      </c>
    </row>
    <row r="1637" spans="1:7" ht="51">
      <c r="A1637" s="1162">
        <v>3062</v>
      </c>
      <c r="B1637" s="1162">
        <v>12955</v>
      </c>
      <c r="C1637" s="1163" t="s">
        <v>5709</v>
      </c>
      <c r="D1637" s="1163" t="s">
        <v>5710</v>
      </c>
      <c r="E1637" s="1164" t="s">
        <v>3034</v>
      </c>
      <c r="F1637" s="1165">
        <v>44847</v>
      </c>
      <c r="G1637" s="1165">
        <v>44906</v>
      </c>
    </row>
    <row r="1638" spans="1:7" ht="51">
      <c r="A1638" s="1162">
        <v>3063</v>
      </c>
      <c r="B1638" s="1162">
        <v>12956</v>
      </c>
      <c r="C1638" s="1163" t="s">
        <v>5711</v>
      </c>
      <c r="D1638" s="1163" t="s">
        <v>5712</v>
      </c>
      <c r="E1638" s="1164" t="s">
        <v>3034</v>
      </c>
      <c r="F1638" s="1165">
        <v>44847</v>
      </c>
      <c r="G1638" s="1165">
        <v>44906</v>
      </c>
    </row>
    <row r="1639" spans="1:7" ht="51">
      <c r="A1639" s="1162">
        <v>3064</v>
      </c>
      <c r="B1639" s="1162">
        <v>12957</v>
      </c>
      <c r="C1639" s="1163" t="s">
        <v>5713</v>
      </c>
      <c r="D1639" s="1163" t="s">
        <v>5714</v>
      </c>
      <c r="E1639" s="1164" t="s">
        <v>3034</v>
      </c>
      <c r="F1639" s="1165">
        <v>44847</v>
      </c>
      <c r="G1639" s="1165">
        <v>44906</v>
      </c>
    </row>
    <row r="1640" spans="1:7" ht="51">
      <c r="A1640" s="1162">
        <v>3065</v>
      </c>
      <c r="B1640" s="1162">
        <v>12958</v>
      </c>
      <c r="C1640" s="1163" t="s">
        <v>5715</v>
      </c>
      <c r="D1640" s="1163" t="s">
        <v>5716</v>
      </c>
      <c r="E1640" s="1164" t="s">
        <v>3034</v>
      </c>
      <c r="F1640" s="1165">
        <v>44847</v>
      </c>
      <c r="G1640" s="1165">
        <v>44906</v>
      </c>
    </row>
    <row r="1641" spans="1:7" ht="51">
      <c r="A1641" s="1162">
        <v>3066</v>
      </c>
      <c r="B1641" s="1162">
        <v>12959</v>
      </c>
      <c r="C1641" s="1163" t="s">
        <v>5717</v>
      </c>
      <c r="D1641" s="1163" t="s">
        <v>5718</v>
      </c>
      <c r="E1641" s="1164" t="s">
        <v>3034</v>
      </c>
      <c r="F1641" s="1165">
        <v>44847</v>
      </c>
      <c r="G1641" s="1165">
        <v>44906</v>
      </c>
    </row>
    <row r="1642" spans="1:7" ht="51">
      <c r="A1642" s="1162">
        <v>3067</v>
      </c>
      <c r="B1642" s="1162">
        <v>12960</v>
      </c>
      <c r="C1642" s="1163" t="s">
        <v>5719</v>
      </c>
      <c r="D1642" s="1163" t="s">
        <v>5720</v>
      </c>
      <c r="E1642" s="1164" t="s">
        <v>3034</v>
      </c>
      <c r="F1642" s="1165">
        <v>44847</v>
      </c>
      <c r="G1642" s="1165">
        <v>44906</v>
      </c>
    </row>
    <row r="1643" spans="1:7" ht="51">
      <c r="A1643" s="1162">
        <v>3068</v>
      </c>
      <c r="B1643" s="1162">
        <v>12961</v>
      </c>
      <c r="C1643" s="1163" t="s">
        <v>5721</v>
      </c>
      <c r="D1643" s="1163" t="s">
        <v>5722</v>
      </c>
      <c r="E1643" s="1164" t="s">
        <v>3034</v>
      </c>
      <c r="F1643" s="1165">
        <v>44847</v>
      </c>
      <c r="G1643" s="1165">
        <v>44906</v>
      </c>
    </row>
    <row r="1644" spans="1:7" ht="51">
      <c r="A1644" s="1162">
        <v>3069</v>
      </c>
      <c r="B1644" s="1162">
        <v>12962</v>
      </c>
      <c r="C1644" s="1163" t="s">
        <v>5723</v>
      </c>
      <c r="D1644" s="1163" t="s">
        <v>5724</v>
      </c>
      <c r="E1644" s="1164" t="s">
        <v>3034</v>
      </c>
      <c r="F1644" s="1165">
        <v>44847</v>
      </c>
      <c r="G1644" s="1165">
        <v>44906</v>
      </c>
    </row>
    <row r="1645" spans="1:7" ht="25.5">
      <c r="A1645" s="1158">
        <v>3070</v>
      </c>
      <c r="B1645" s="1158">
        <v>12963</v>
      </c>
      <c r="C1645" s="1159" t="s">
        <v>5725</v>
      </c>
      <c r="D1645" s="1159" t="s">
        <v>5726</v>
      </c>
      <c r="E1645" s="1160" t="s">
        <v>3705</v>
      </c>
      <c r="F1645" s="1161">
        <v>44947</v>
      </c>
      <c r="G1645" s="1161">
        <v>45016</v>
      </c>
    </row>
    <row r="1646" spans="1:7" ht="38.25">
      <c r="A1646" s="1162">
        <v>3071</v>
      </c>
      <c r="B1646" s="1162">
        <v>12964</v>
      </c>
      <c r="C1646" s="1163" t="s">
        <v>5727</v>
      </c>
      <c r="D1646" s="1163" t="s">
        <v>5728</v>
      </c>
      <c r="E1646" s="1164" t="s">
        <v>3034</v>
      </c>
      <c r="F1646" s="1165">
        <v>44957</v>
      </c>
      <c r="G1646" s="1165">
        <v>45016</v>
      </c>
    </row>
    <row r="1647" spans="1:7" ht="38.25">
      <c r="A1647" s="1162">
        <v>3072</v>
      </c>
      <c r="B1647" s="1162">
        <v>12965</v>
      </c>
      <c r="C1647" s="1163" t="s">
        <v>5729</v>
      </c>
      <c r="D1647" s="1163" t="s">
        <v>5730</v>
      </c>
      <c r="E1647" s="1164" t="s">
        <v>3034</v>
      </c>
      <c r="F1647" s="1165">
        <v>44957</v>
      </c>
      <c r="G1647" s="1165">
        <v>45016</v>
      </c>
    </row>
    <row r="1648" spans="1:7" ht="38.25">
      <c r="A1648" s="1162">
        <v>3073</v>
      </c>
      <c r="B1648" s="1162">
        <v>12966</v>
      </c>
      <c r="C1648" s="1163" t="s">
        <v>5731</v>
      </c>
      <c r="D1648" s="1163" t="s">
        <v>5732</v>
      </c>
      <c r="E1648" s="1164" t="s">
        <v>3034</v>
      </c>
      <c r="F1648" s="1165">
        <v>44947</v>
      </c>
      <c r="G1648" s="1165">
        <v>45006</v>
      </c>
    </row>
    <row r="1649" spans="1:7" ht="51">
      <c r="A1649" s="1162">
        <v>3074</v>
      </c>
      <c r="B1649" s="1162">
        <v>12967</v>
      </c>
      <c r="C1649" s="1163" t="s">
        <v>5733</v>
      </c>
      <c r="D1649" s="1163" t="s">
        <v>5734</v>
      </c>
      <c r="E1649" s="1164" t="s">
        <v>3034</v>
      </c>
      <c r="F1649" s="1165">
        <v>44947</v>
      </c>
      <c r="G1649" s="1165">
        <v>45006</v>
      </c>
    </row>
    <row r="1650" spans="1:7" ht="51">
      <c r="A1650" s="1162">
        <v>3075</v>
      </c>
      <c r="B1650" s="1162">
        <v>12968</v>
      </c>
      <c r="C1650" s="1163" t="s">
        <v>5735</v>
      </c>
      <c r="D1650" s="1163" t="s">
        <v>5736</v>
      </c>
      <c r="E1650" s="1164" t="s">
        <v>3034</v>
      </c>
      <c r="F1650" s="1165">
        <v>44947</v>
      </c>
      <c r="G1650" s="1165">
        <v>45006</v>
      </c>
    </row>
    <row r="1651" spans="1:7" ht="51">
      <c r="A1651" s="1162">
        <v>3076</v>
      </c>
      <c r="B1651" s="1162">
        <v>12969</v>
      </c>
      <c r="C1651" s="1163" t="s">
        <v>5737</v>
      </c>
      <c r="D1651" s="1163" t="s">
        <v>5738</v>
      </c>
      <c r="E1651" s="1164" t="s">
        <v>3034</v>
      </c>
      <c r="F1651" s="1165">
        <v>44947</v>
      </c>
      <c r="G1651" s="1165">
        <v>45006</v>
      </c>
    </row>
    <row r="1652" spans="1:7" ht="51">
      <c r="A1652" s="1162">
        <v>3077</v>
      </c>
      <c r="B1652" s="1162">
        <v>12970</v>
      </c>
      <c r="C1652" s="1163" t="s">
        <v>5739</v>
      </c>
      <c r="D1652" s="1163" t="s">
        <v>5740</v>
      </c>
      <c r="E1652" s="1164" t="s">
        <v>3034</v>
      </c>
      <c r="F1652" s="1165">
        <v>44947</v>
      </c>
      <c r="G1652" s="1165">
        <v>45006</v>
      </c>
    </row>
    <row r="1653" spans="1:7" ht="51">
      <c r="A1653" s="1162">
        <v>3078</v>
      </c>
      <c r="B1653" s="1162">
        <v>12971</v>
      </c>
      <c r="C1653" s="1163" t="s">
        <v>5741</v>
      </c>
      <c r="D1653" s="1163" t="s">
        <v>5742</v>
      </c>
      <c r="E1653" s="1164" t="s">
        <v>3034</v>
      </c>
      <c r="F1653" s="1165">
        <v>44947</v>
      </c>
      <c r="G1653" s="1165">
        <v>45006</v>
      </c>
    </row>
    <row r="1654" spans="1:7" ht="51">
      <c r="A1654" s="1162">
        <v>3079</v>
      </c>
      <c r="B1654" s="1162">
        <v>12972</v>
      </c>
      <c r="C1654" s="1163" t="s">
        <v>5743</v>
      </c>
      <c r="D1654" s="1163" t="s">
        <v>5744</v>
      </c>
      <c r="E1654" s="1164" t="s">
        <v>3034</v>
      </c>
      <c r="F1654" s="1165">
        <v>44947</v>
      </c>
      <c r="G1654" s="1165">
        <v>45006</v>
      </c>
    </row>
    <row r="1655" spans="1:7" ht="51">
      <c r="A1655" s="1162">
        <v>3080</v>
      </c>
      <c r="B1655" s="1162">
        <v>12973</v>
      </c>
      <c r="C1655" s="1163" t="s">
        <v>5745</v>
      </c>
      <c r="D1655" s="1163" t="s">
        <v>5746</v>
      </c>
      <c r="E1655" s="1164" t="s">
        <v>3034</v>
      </c>
      <c r="F1655" s="1165">
        <v>44947</v>
      </c>
      <c r="G1655" s="1165">
        <v>45006</v>
      </c>
    </row>
    <row r="1656" spans="1:7" ht="51">
      <c r="A1656" s="1162">
        <v>3081</v>
      </c>
      <c r="B1656" s="1162">
        <v>12974</v>
      </c>
      <c r="C1656" s="1163" t="s">
        <v>5747</v>
      </c>
      <c r="D1656" s="1163" t="s">
        <v>5748</v>
      </c>
      <c r="E1656" s="1164" t="s">
        <v>3034</v>
      </c>
      <c r="F1656" s="1165">
        <v>44947</v>
      </c>
      <c r="G1656" s="1165">
        <v>45006</v>
      </c>
    </row>
    <row r="1657" spans="1:7" ht="25.5">
      <c r="A1657" s="1158">
        <v>3082</v>
      </c>
      <c r="B1657" s="1158">
        <v>12975</v>
      </c>
      <c r="C1657" s="1159" t="s">
        <v>5749</v>
      </c>
      <c r="D1657" s="1159" t="s">
        <v>5750</v>
      </c>
      <c r="E1657" s="1160" t="s">
        <v>3705</v>
      </c>
      <c r="F1657" s="1161">
        <v>45047</v>
      </c>
      <c r="G1657" s="1161">
        <v>45116</v>
      </c>
    </row>
    <row r="1658" spans="1:7" ht="51">
      <c r="A1658" s="1162">
        <v>3083</v>
      </c>
      <c r="B1658" s="1162">
        <v>12976</v>
      </c>
      <c r="C1658" s="1163" t="s">
        <v>5751</v>
      </c>
      <c r="D1658" s="1163" t="s">
        <v>5752</v>
      </c>
      <c r="E1658" s="1164" t="s">
        <v>3034</v>
      </c>
      <c r="F1658" s="1165">
        <v>45047</v>
      </c>
      <c r="G1658" s="1165">
        <v>45106</v>
      </c>
    </row>
    <row r="1659" spans="1:7" ht="51">
      <c r="A1659" s="1162">
        <v>3084</v>
      </c>
      <c r="B1659" s="1162">
        <v>12977</v>
      </c>
      <c r="C1659" s="1163" t="s">
        <v>5753</v>
      </c>
      <c r="D1659" s="1163" t="s">
        <v>5754</v>
      </c>
      <c r="E1659" s="1164" t="s">
        <v>3034</v>
      </c>
      <c r="F1659" s="1165">
        <v>45047</v>
      </c>
      <c r="G1659" s="1165">
        <v>45106</v>
      </c>
    </row>
    <row r="1660" spans="1:7" ht="38.25">
      <c r="A1660" s="1162">
        <v>3085</v>
      </c>
      <c r="B1660" s="1162">
        <v>12978</v>
      </c>
      <c r="C1660" s="1163" t="s">
        <v>5755</v>
      </c>
      <c r="D1660" s="1163" t="s">
        <v>5756</v>
      </c>
      <c r="E1660" s="1164" t="s">
        <v>3034</v>
      </c>
      <c r="F1660" s="1165">
        <v>45057</v>
      </c>
      <c r="G1660" s="1165">
        <v>45116</v>
      </c>
    </row>
    <row r="1661" spans="1:7" ht="38.25">
      <c r="A1661" s="1162">
        <v>3086</v>
      </c>
      <c r="B1661" s="1162">
        <v>12979</v>
      </c>
      <c r="C1661" s="1163" t="s">
        <v>5757</v>
      </c>
      <c r="D1661" s="1163" t="s">
        <v>5758</v>
      </c>
      <c r="E1661" s="1164" t="s">
        <v>3034</v>
      </c>
      <c r="F1661" s="1165">
        <v>45057</v>
      </c>
      <c r="G1661" s="1165">
        <v>45116</v>
      </c>
    </row>
    <row r="1662" spans="1:7" ht="38.25">
      <c r="A1662" s="1162">
        <v>3087</v>
      </c>
      <c r="B1662" s="1162">
        <v>12980</v>
      </c>
      <c r="C1662" s="1163" t="s">
        <v>5759</v>
      </c>
      <c r="D1662" s="1163" t="s">
        <v>5760</v>
      </c>
      <c r="E1662" s="1164" t="s">
        <v>3034</v>
      </c>
      <c r="F1662" s="1165">
        <v>45047</v>
      </c>
      <c r="G1662" s="1165">
        <v>45106</v>
      </c>
    </row>
    <row r="1663" spans="1:7" ht="51">
      <c r="A1663" s="1162">
        <v>3088</v>
      </c>
      <c r="B1663" s="1162">
        <v>12981</v>
      </c>
      <c r="C1663" s="1163" t="s">
        <v>5761</v>
      </c>
      <c r="D1663" s="1163" t="s">
        <v>5762</v>
      </c>
      <c r="E1663" s="1164" t="s">
        <v>3034</v>
      </c>
      <c r="F1663" s="1165">
        <v>45047</v>
      </c>
      <c r="G1663" s="1165">
        <v>45106</v>
      </c>
    </row>
    <row r="1664" spans="1:7" ht="51">
      <c r="A1664" s="1162">
        <v>3089</v>
      </c>
      <c r="B1664" s="1162">
        <v>12982</v>
      </c>
      <c r="C1664" s="1163" t="s">
        <v>5763</v>
      </c>
      <c r="D1664" s="1163" t="s">
        <v>5764</v>
      </c>
      <c r="E1664" s="1164" t="s">
        <v>3034</v>
      </c>
      <c r="F1664" s="1165">
        <v>45047</v>
      </c>
      <c r="G1664" s="1165">
        <v>45106</v>
      </c>
    </row>
    <row r="1665" spans="1:7" ht="51">
      <c r="A1665" s="1162">
        <v>3090</v>
      </c>
      <c r="B1665" s="1162">
        <v>12983</v>
      </c>
      <c r="C1665" s="1163" t="s">
        <v>5765</v>
      </c>
      <c r="D1665" s="1163" t="s">
        <v>5766</v>
      </c>
      <c r="E1665" s="1164" t="s">
        <v>3034</v>
      </c>
      <c r="F1665" s="1165">
        <v>45047</v>
      </c>
      <c r="G1665" s="1165">
        <v>45106</v>
      </c>
    </row>
    <row r="1666" spans="1:7" ht="51">
      <c r="A1666" s="1162">
        <v>3091</v>
      </c>
      <c r="B1666" s="1162">
        <v>12984</v>
      </c>
      <c r="C1666" s="1163" t="s">
        <v>5767</v>
      </c>
      <c r="D1666" s="1163" t="s">
        <v>5768</v>
      </c>
      <c r="E1666" s="1164" t="s">
        <v>3034</v>
      </c>
      <c r="F1666" s="1165">
        <v>45047</v>
      </c>
      <c r="G1666" s="1165">
        <v>45106</v>
      </c>
    </row>
    <row r="1667" spans="1:7" ht="51">
      <c r="A1667" s="1162">
        <v>3092</v>
      </c>
      <c r="B1667" s="1162">
        <v>12985</v>
      </c>
      <c r="C1667" s="1163" t="s">
        <v>5769</v>
      </c>
      <c r="D1667" s="1163" t="s">
        <v>5770</v>
      </c>
      <c r="E1667" s="1164" t="s">
        <v>3034</v>
      </c>
      <c r="F1667" s="1165">
        <v>45047</v>
      </c>
      <c r="G1667" s="1165">
        <v>45106</v>
      </c>
    </row>
    <row r="1668" spans="1:7" ht="51">
      <c r="A1668" s="1162">
        <v>3093</v>
      </c>
      <c r="B1668" s="1162">
        <v>12986</v>
      </c>
      <c r="C1668" s="1163" t="s">
        <v>5771</v>
      </c>
      <c r="D1668" s="1163" t="s">
        <v>5772</v>
      </c>
      <c r="E1668" s="1164" t="s">
        <v>3034</v>
      </c>
      <c r="F1668" s="1165">
        <v>45047</v>
      </c>
      <c r="G1668" s="1165">
        <v>45106</v>
      </c>
    </row>
    <row r="1669" spans="1:7">
      <c r="A1669" s="1158">
        <v>3094</v>
      </c>
      <c r="B1669" s="1158">
        <v>12987</v>
      </c>
      <c r="C1669" s="1159" t="s">
        <v>5773</v>
      </c>
      <c r="D1669" s="1159" t="s">
        <v>5774</v>
      </c>
      <c r="E1669" s="1160" t="s">
        <v>5775</v>
      </c>
      <c r="F1669" s="1161">
        <v>44012</v>
      </c>
      <c r="G1669" s="1161">
        <v>45166</v>
      </c>
    </row>
    <row r="1670" spans="1:7">
      <c r="A1670" s="1158">
        <v>3095</v>
      </c>
      <c r="B1670" s="1158">
        <v>12988</v>
      </c>
      <c r="C1670" s="1159" t="s">
        <v>5776</v>
      </c>
      <c r="D1670" s="1159" t="s">
        <v>5777</v>
      </c>
      <c r="E1670" s="1160" t="s">
        <v>3679</v>
      </c>
      <c r="F1670" s="1161">
        <v>44012</v>
      </c>
      <c r="G1670" s="1161">
        <v>44126</v>
      </c>
    </row>
    <row r="1671" spans="1:7" ht="38.25">
      <c r="A1671" s="1162">
        <v>3096</v>
      </c>
      <c r="B1671" s="1162">
        <v>12989</v>
      </c>
      <c r="C1671" s="1163" t="s">
        <v>5778</v>
      </c>
      <c r="D1671" s="1163" t="s">
        <v>5779</v>
      </c>
      <c r="E1671" s="1164" t="s">
        <v>3329</v>
      </c>
      <c r="F1671" s="1165">
        <v>44022</v>
      </c>
      <c r="G1671" s="1165">
        <v>44126</v>
      </c>
    </row>
    <row r="1672" spans="1:7" ht="38.25">
      <c r="A1672" s="1162">
        <v>3097</v>
      </c>
      <c r="B1672" s="1162">
        <v>12990</v>
      </c>
      <c r="C1672" s="1163" t="s">
        <v>5780</v>
      </c>
      <c r="D1672" s="1163" t="s">
        <v>5781</v>
      </c>
      <c r="E1672" s="1164" t="s">
        <v>2981</v>
      </c>
      <c r="F1672" s="1165">
        <v>44012</v>
      </c>
      <c r="G1672" s="1165">
        <v>44061</v>
      </c>
    </row>
    <row r="1673" spans="1:7" ht="38.25">
      <c r="A1673" s="1162">
        <v>3098</v>
      </c>
      <c r="B1673" s="1162">
        <v>12991</v>
      </c>
      <c r="C1673" s="1163" t="s">
        <v>5782</v>
      </c>
      <c r="D1673" s="1163" t="s">
        <v>5783</v>
      </c>
      <c r="E1673" s="1164" t="s">
        <v>2981</v>
      </c>
      <c r="F1673" s="1165">
        <v>44012</v>
      </c>
      <c r="G1673" s="1165">
        <v>44061</v>
      </c>
    </row>
    <row r="1674" spans="1:7" ht="38.25">
      <c r="A1674" s="1162">
        <v>3099</v>
      </c>
      <c r="B1674" s="1162">
        <v>12992</v>
      </c>
      <c r="C1674" s="1163" t="s">
        <v>5784</v>
      </c>
      <c r="D1674" s="1163" t="s">
        <v>5785</v>
      </c>
      <c r="E1674" s="1164" t="s">
        <v>2981</v>
      </c>
      <c r="F1674" s="1165">
        <v>44012</v>
      </c>
      <c r="G1674" s="1165">
        <v>44061</v>
      </c>
    </row>
    <row r="1675" spans="1:7" ht="38.25">
      <c r="A1675" s="1162">
        <v>3100</v>
      </c>
      <c r="B1675" s="1162">
        <v>12993</v>
      </c>
      <c r="C1675" s="1163" t="s">
        <v>5786</v>
      </c>
      <c r="D1675" s="1163" t="s">
        <v>5787</v>
      </c>
      <c r="E1675" s="1164" t="s">
        <v>2981</v>
      </c>
      <c r="F1675" s="1165">
        <v>44012</v>
      </c>
      <c r="G1675" s="1165">
        <v>44061</v>
      </c>
    </row>
    <row r="1676" spans="1:7">
      <c r="A1676" s="1158">
        <v>3101</v>
      </c>
      <c r="B1676" s="1158">
        <v>12994</v>
      </c>
      <c r="C1676" s="1159" t="s">
        <v>5788</v>
      </c>
      <c r="D1676" s="1159" t="s">
        <v>5789</v>
      </c>
      <c r="E1676" s="1160" t="s">
        <v>3705</v>
      </c>
      <c r="F1676" s="1161">
        <v>44197</v>
      </c>
      <c r="G1676" s="1161">
        <v>44266</v>
      </c>
    </row>
    <row r="1677" spans="1:7" ht="25.5">
      <c r="A1677" s="1162">
        <v>3102</v>
      </c>
      <c r="B1677" s="1162">
        <v>12995</v>
      </c>
      <c r="C1677" s="1163" t="s">
        <v>5790</v>
      </c>
      <c r="D1677" s="1163" t="s">
        <v>5791</v>
      </c>
      <c r="E1677" s="1164" t="s">
        <v>3034</v>
      </c>
      <c r="F1677" s="1165">
        <v>44207</v>
      </c>
      <c r="G1677" s="1165">
        <v>44266</v>
      </c>
    </row>
    <row r="1678" spans="1:7" ht="38.25">
      <c r="A1678" s="1162">
        <v>3103</v>
      </c>
      <c r="B1678" s="1162">
        <v>12996</v>
      </c>
      <c r="C1678" s="1163" t="s">
        <v>5792</v>
      </c>
      <c r="D1678" s="1163" t="s">
        <v>5793</v>
      </c>
      <c r="E1678" s="1164" t="s">
        <v>3034</v>
      </c>
      <c r="F1678" s="1165">
        <v>44197</v>
      </c>
      <c r="G1678" s="1165">
        <v>44256</v>
      </c>
    </row>
    <row r="1679" spans="1:7" ht="38.25">
      <c r="A1679" s="1162">
        <v>3104</v>
      </c>
      <c r="B1679" s="1162">
        <v>12997</v>
      </c>
      <c r="C1679" s="1163" t="s">
        <v>5794</v>
      </c>
      <c r="D1679" s="1163" t="s">
        <v>5795</v>
      </c>
      <c r="E1679" s="1164" t="s">
        <v>3034</v>
      </c>
      <c r="F1679" s="1165">
        <v>44197</v>
      </c>
      <c r="G1679" s="1165">
        <v>44256</v>
      </c>
    </row>
    <row r="1680" spans="1:7" ht="38.25">
      <c r="A1680" s="1162">
        <v>3105</v>
      </c>
      <c r="B1680" s="1162">
        <v>12998</v>
      </c>
      <c r="C1680" s="1163" t="s">
        <v>5796</v>
      </c>
      <c r="D1680" s="1163" t="s">
        <v>5797</v>
      </c>
      <c r="E1680" s="1164" t="s">
        <v>3034</v>
      </c>
      <c r="F1680" s="1165">
        <v>44197</v>
      </c>
      <c r="G1680" s="1165">
        <v>44256</v>
      </c>
    </row>
    <row r="1681" spans="1:7" ht="38.25">
      <c r="A1681" s="1162">
        <v>3106</v>
      </c>
      <c r="B1681" s="1162">
        <v>12999</v>
      </c>
      <c r="C1681" s="1163" t="s">
        <v>5798</v>
      </c>
      <c r="D1681" s="1163" t="s">
        <v>5799</v>
      </c>
      <c r="E1681" s="1164" t="s">
        <v>3034</v>
      </c>
      <c r="F1681" s="1165">
        <v>44197</v>
      </c>
      <c r="G1681" s="1165">
        <v>44256</v>
      </c>
    </row>
    <row r="1682" spans="1:7">
      <c r="A1682" s="1158">
        <v>3107</v>
      </c>
      <c r="B1682" s="1158">
        <v>13000</v>
      </c>
      <c r="C1682" s="1159" t="s">
        <v>5800</v>
      </c>
      <c r="D1682" s="1159" t="s">
        <v>5801</v>
      </c>
      <c r="E1682" s="1160" t="s">
        <v>3705</v>
      </c>
      <c r="F1682" s="1161">
        <v>44297</v>
      </c>
      <c r="G1682" s="1161">
        <v>44366</v>
      </c>
    </row>
    <row r="1683" spans="1:7" ht="25.5">
      <c r="A1683" s="1162">
        <v>3108</v>
      </c>
      <c r="B1683" s="1162">
        <v>13001</v>
      </c>
      <c r="C1683" s="1163" t="s">
        <v>5802</v>
      </c>
      <c r="D1683" s="1163" t="s">
        <v>5803</v>
      </c>
      <c r="E1683" s="1164" t="s">
        <v>3034</v>
      </c>
      <c r="F1683" s="1165">
        <v>44307</v>
      </c>
      <c r="G1683" s="1165">
        <v>44366</v>
      </c>
    </row>
    <row r="1684" spans="1:7" ht="38.25">
      <c r="A1684" s="1162">
        <v>3109</v>
      </c>
      <c r="B1684" s="1162">
        <v>13002</v>
      </c>
      <c r="C1684" s="1163" t="s">
        <v>5804</v>
      </c>
      <c r="D1684" s="1163" t="s">
        <v>5805</v>
      </c>
      <c r="E1684" s="1164" t="s">
        <v>3034</v>
      </c>
      <c r="F1684" s="1165">
        <v>44297</v>
      </c>
      <c r="G1684" s="1165">
        <v>44356</v>
      </c>
    </row>
    <row r="1685" spans="1:7" ht="38.25">
      <c r="A1685" s="1162">
        <v>3110</v>
      </c>
      <c r="B1685" s="1162">
        <v>13003</v>
      </c>
      <c r="C1685" s="1163" t="s">
        <v>5806</v>
      </c>
      <c r="D1685" s="1163" t="s">
        <v>5807</v>
      </c>
      <c r="E1685" s="1164" t="s">
        <v>3034</v>
      </c>
      <c r="F1685" s="1165">
        <v>44297</v>
      </c>
      <c r="G1685" s="1165">
        <v>44356</v>
      </c>
    </row>
    <row r="1686" spans="1:7" ht="38.25">
      <c r="A1686" s="1162">
        <v>3111</v>
      </c>
      <c r="B1686" s="1162">
        <v>13004</v>
      </c>
      <c r="C1686" s="1163" t="s">
        <v>5808</v>
      </c>
      <c r="D1686" s="1163" t="s">
        <v>5809</v>
      </c>
      <c r="E1686" s="1164" t="s">
        <v>3034</v>
      </c>
      <c r="F1686" s="1165">
        <v>44297</v>
      </c>
      <c r="G1686" s="1165">
        <v>44356</v>
      </c>
    </row>
    <row r="1687" spans="1:7" ht="38.25">
      <c r="A1687" s="1162">
        <v>3112</v>
      </c>
      <c r="B1687" s="1162">
        <v>13005</v>
      </c>
      <c r="C1687" s="1163" t="s">
        <v>5810</v>
      </c>
      <c r="D1687" s="1163" t="s">
        <v>5811</v>
      </c>
      <c r="E1687" s="1164" t="s">
        <v>3034</v>
      </c>
      <c r="F1687" s="1165">
        <v>44297</v>
      </c>
      <c r="G1687" s="1165">
        <v>44356</v>
      </c>
    </row>
    <row r="1688" spans="1:7">
      <c r="A1688" s="1158">
        <v>3113</v>
      </c>
      <c r="B1688" s="1158">
        <v>13006</v>
      </c>
      <c r="C1688" s="1159" t="s">
        <v>5812</v>
      </c>
      <c r="D1688" s="1159" t="s">
        <v>5813</v>
      </c>
      <c r="E1688" s="1160" t="s">
        <v>3705</v>
      </c>
      <c r="F1688" s="1161">
        <v>44397</v>
      </c>
      <c r="G1688" s="1161">
        <v>44466</v>
      </c>
    </row>
    <row r="1689" spans="1:7" ht="25.5">
      <c r="A1689" s="1162">
        <v>3114</v>
      </c>
      <c r="B1689" s="1162">
        <v>13007</v>
      </c>
      <c r="C1689" s="1163" t="s">
        <v>5814</v>
      </c>
      <c r="D1689" s="1163" t="s">
        <v>5815</v>
      </c>
      <c r="E1689" s="1164" t="s">
        <v>3034</v>
      </c>
      <c r="F1689" s="1165">
        <v>44407</v>
      </c>
      <c r="G1689" s="1165">
        <v>44466</v>
      </c>
    </row>
    <row r="1690" spans="1:7" ht="38.25">
      <c r="A1690" s="1162">
        <v>3115</v>
      </c>
      <c r="B1690" s="1162">
        <v>13008</v>
      </c>
      <c r="C1690" s="1163" t="s">
        <v>5816</v>
      </c>
      <c r="D1690" s="1163" t="s">
        <v>5817</v>
      </c>
      <c r="E1690" s="1164" t="s">
        <v>3034</v>
      </c>
      <c r="F1690" s="1165">
        <v>44397</v>
      </c>
      <c r="G1690" s="1165">
        <v>44456</v>
      </c>
    </row>
    <row r="1691" spans="1:7" ht="38.25">
      <c r="A1691" s="1162">
        <v>3116</v>
      </c>
      <c r="B1691" s="1162">
        <v>13009</v>
      </c>
      <c r="C1691" s="1163" t="s">
        <v>5818</v>
      </c>
      <c r="D1691" s="1163" t="s">
        <v>5819</v>
      </c>
      <c r="E1691" s="1164" t="s">
        <v>3034</v>
      </c>
      <c r="F1691" s="1165">
        <v>44397</v>
      </c>
      <c r="G1691" s="1165">
        <v>44456</v>
      </c>
    </row>
    <row r="1692" spans="1:7" ht="38.25">
      <c r="A1692" s="1162">
        <v>3117</v>
      </c>
      <c r="B1692" s="1162">
        <v>13010</v>
      </c>
      <c r="C1692" s="1163" t="s">
        <v>5820</v>
      </c>
      <c r="D1692" s="1163" t="s">
        <v>5821</v>
      </c>
      <c r="E1692" s="1164" t="s">
        <v>3034</v>
      </c>
      <c r="F1692" s="1165">
        <v>44397</v>
      </c>
      <c r="G1692" s="1165">
        <v>44456</v>
      </c>
    </row>
    <row r="1693" spans="1:7" ht="38.25">
      <c r="A1693" s="1162">
        <v>3118</v>
      </c>
      <c r="B1693" s="1162">
        <v>13011</v>
      </c>
      <c r="C1693" s="1163" t="s">
        <v>5822</v>
      </c>
      <c r="D1693" s="1163" t="s">
        <v>5823</v>
      </c>
      <c r="E1693" s="1164" t="s">
        <v>3034</v>
      </c>
      <c r="F1693" s="1165">
        <v>44397</v>
      </c>
      <c r="G1693" s="1165">
        <v>44456</v>
      </c>
    </row>
    <row r="1694" spans="1:7">
      <c r="A1694" s="1158">
        <v>3119</v>
      </c>
      <c r="B1694" s="1158">
        <v>13012</v>
      </c>
      <c r="C1694" s="1159" t="s">
        <v>5824</v>
      </c>
      <c r="D1694" s="1159" t="s">
        <v>5825</v>
      </c>
      <c r="E1694" s="1160" t="s">
        <v>3705</v>
      </c>
      <c r="F1694" s="1161">
        <v>44497</v>
      </c>
      <c r="G1694" s="1161">
        <v>44566</v>
      </c>
    </row>
    <row r="1695" spans="1:7" ht="25.5">
      <c r="A1695" s="1162">
        <v>3120</v>
      </c>
      <c r="B1695" s="1162">
        <v>13013</v>
      </c>
      <c r="C1695" s="1163" t="s">
        <v>5826</v>
      </c>
      <c r="D1695" s="1163" t="s">
        <v>5827</v>
      </c>
      <c r="E1695" s="1164" t="s">
        <v>3034</v>
      </c>
      <c r="F1695" s="1165">
        <v>44507</v>
      </c>
      <c r="G1695" s="1165">
        <v>44566</v>
      </c>
    </row>
    <row r="1696" spans="1:7" ht="38.25">
      <c r="A1696" s="1162">
        <v>3121</v>
      </c>
      <c r="B1696" s="1162">
        <v>13014</v>
      </c>
      <c r="C1696" s="1163" t="s">
        <v>5828</v>
      </c>
      <c r="D1696" s="1163" t="s">
        <v>5829</v>
      </c>
      <c r="E1696" s="1164" t="s">
        <v>3034</v>
      </c>
      <c r="F1696" s="1165">
        <v>44497</v>
      </c>
      <c r="G1696" s="1165">
        <v>44556</v>
      </c>
    </row>
    <row r="1697" spans="1:7" ht="38.25">
      <c r="A1697" s="1162">
        <v>3122</v>
      </c>
      <c r="B1697" s="1162">
        <v>13015</v>
      </c>
      <c r="C1697" s="1163" t="s">
        <v>5830</v>
      </c>
      <c r="D1697" s="1163" t="s">
        <v>5831</v>
      </c>
      <c r="E1697" s="1164" t="s">
        <v>3034</v>
      </c>
      <c r="F1697" s="1165">
        <v>44497</v>
      </c>
      <c r="G1697" s="1165">
        <v>44556</v>
      </c>
    </row>
    <row r="1698" spans="1:7" ht="38.25">
      <c r="A1698" s="1162">
        <v>3123</v>
      </c>
      <c r="B1698" s="1162">
        <v>13016</v>
      </c>
      <c r="C1698" s="1163" t="s">
        <v>5832</v>
      </c>
      <c r="D1698" s="1163" t="s">
        <v>5833</v>
      </c>
      <c r="E1698" s="1164" t="s">
        <v>3034</v>
      </c>
      <c r="F1698" s="1165">
        <v>44497</v>
      </c>
      <c r="G1698" s="1165">
        <v>44556</v>
      </c>
    </row>
    <row r="1699" spans="1:7" ht="38.25">
      <c r="A1699" s="1162">
        <v>3124</v>
      </c>
      <c r="B1699" s="1162">
        <v>13017</v>
      </c>
      <c r="C1699" s="1163" t="s">
        <v>5834</v>
      </c>
      <c r="D1699" s="1163" t="s">
        <v>5835</v>
      </c>
      <c r="E1699" s="1164" t="s">
        <v>3034</v>
      </c>
      <c r="F1699" s="1165">
        <v>44497</v>
      </c>
      <c r="G1699" s="1165">
        <v>44556</v>
      </c>
    </row>
    <row r="1700" spans="1:7">
      <c r="A1700" s="1158">
        <v>3125</v>
      </c>
      <c r="B1700" s="1158">
        <v>13018</v>
      </c>
      <c r="C1700" s="1159" t="s">
        <v>5836</v>
      </c>
      <c r="D1700" s="1159" t="s">
        <v>5837</v>
      </c>
      <c r="E1700" s="1160" t="s">
        <v>3705</v>
      </c>
      <c r="F1700" s="1161">
        <v>44597</v>
      </c>
      <c r="G1700" s="1161">
        <v>44666</v>
      </c>
    </row>
    <row r="1701" spans="1:7" ht="38.25">
      <c r="A1701" s="1162">
        <v>3126</v>
      </c>
      <c r="B1701" s="1162">
        <v>13019</v>
      </c>
      <c r="C1701" s="1163" t="s">
        <v>5838</v>
      </c>
      <c r="D1701" s="1163" t="s">
        <v>5839</v>
      </c>
      <c r="E1701" s="1164" t="s">
        <v>3034</v>
      </c>
      <c r="F1701" s="1165">
        <v>44607</v>
      </c>
      <c r="G1701" s="1165">
        <v>44666</v>
      </c>
    </row>
    <row r="1702" spans="1:7" ht="38.25">
      <c r="A1702" s="1162">
        <v>3127</v>
      </c>
      <c r="B1702" s="1162">
        <v>13020</v>
      </c>
      <c r="C1702" s="1163" t="s">
        <v>5840</v>
      </c>
      <c r="D1702" s="1163" t="s">
        <v>5841</v>
      </c>
      <c r="E1702" s="1164" t="s">
        <v>3034</v>
      </c>
      <c r="F1702" s="1165">
        <v>44597</v>
      </c>
      <c r="G1702" s="1165">
        <v>44656</v>
      </c>
    </row>
    <row r="1703" spans="1:7" ht="38.25">
      <c r="A1703" s="1162">
        <v>3128</v>
      </c>
      <c r="B1703" s="1162">
        <v>13021</v>
      </c>
      <c r="C1703" s="1163" t="s">
        <v>5842</v>
      </c>
      <c r="D1703" s="1163" t="s">
        <v>5843</v>
      </c>
      <c r="E1703" s="1164" t="s">
        <v>3034</v>
      </c>
      <c r="F1703" s="1165">
        <v>44597</v>
      </c>
      <c r="G1703" s="1165">
        <v>44656</v>
      </c>
    </row>
    <row r="1704" spans="1:7" ht="38.25">
      <c r="A1704" s="1162">
        <v>3129</v>
      </c>
      <c r="B1704" s="1162">
        <v>13022</v>
      </c>
      <c r="C1704" s="1163" t="s">
        <v>5844</v>
      </c>
      <c r="D1704" s="1163" t="s">
        <v>5845</v>
      </c>
      <c r="E1704" s="1164" t="s">
        <v>3034</v>
      </c>
      <c r="F1704" s="1165">
        <v>44597</v>
      </c>
      <c r="G1704" s="1165">
        <v>44656</v>
      </c>
    </row>
    <row r="1705" spans="1:7" ht="38.25">
      <c r="A1705" s="1162">
        <v>3130</v>
      </c>
      <c r="B1705" s="1162">
        <v>13023</v>
      </c>
      <c r="C1705" s="1163" t="s">
        <v>5846</v>
      </c>
      <c r="D1705" s="1163" t="s">
        <v>5847</v>
      </c>
      <c r="E1705" s="1164" t="s">
        <v>3034</v>
      </c>
      <c r="F1705" s="1165">
        <v>44597</v>
      </c>
      <c r="G1705" s="1165">
        <v>44656</v>
      </c>
    </row>
    <row r="1706" spans="1:7">
      <c r="A1706" s="1158">
        <v>3131</v>
      </c>
      <c r="B1706" s="1158">
        <v>13024</v>
      </c>
      <c r="C1706" s="1159" t="s">
        <v>5848</v>
      </c>
      <c r="D1706" s="1159" t="s">
        <v>5849</v>
      </c>
      <c r="E1706" s="1160" t="s">
        <v>3705</v>
      </c>
      <c r="F1706" s="1161">
        <v>44697</v>
      </c>
      <c r="G1706" s="1161">
        <v>44766</v>
      </c>
    </row>
    <row r="1707" spans="1:7" ht="25.5">
      <c r="A1707" s="1162">
        <v>3132</v>
      </c>
      <c r="B1707" s="1162">
        <v>13025</v>
      </c>
      <c r="C1707" s="1163" t="s">
        <v>5850</v>
      </c>
      <c r="D1707" s="1163" t="s">
        <v>5851</v>
      </c>
      <c r="E1707" s="1164" t="s">
        <v>3034</v>
      </c>
      <c r="F1707" s="1165">
        <v>44707</v>
      </c>
      <c r="G1707" s="1165">
        <v>44766</v>
      </c>
    </row>
    <row r="1708" spans="1:7" ht="38.25">
      <c r="A1708" s="1162">
        <v>3133</v>
      </c>
      <c r="B1708" s="1162">
        <v>13026</v>
      </c>
      <c r="C1708" s="1163" t="s">
        <v>5852</v>
      </c>
      <c r="D1708" s="1163" t="s">
        <v>5853</v>
      </c>
      <c r="E1708" s="1164" t="s">
        <v>3034</v>
      </c>
      <c r="F1708" s="1165">
        <v>44697</v>
      </c>
      <c r="G1708" s="1165">
        <v>44756</v>
      </c>
    </row>
    <row r="1709" spans="1:7" ht="38.25">
      <c r="A1709" s="1162">
        <v>3134</v>
      </c>
      <c r="B1709" s="1162">
        <v>13027</v>
      </c>
      <c r="C1709" s="1163" t="s">
        <v>5854</v>
      </c>
      <c r="D1709" s="1163" t="s">
        <v>5855</v>
      </c>
      <c r="E1709" s="1164" t="s">
        <v>3034</v>
      </c>
      <c r="F1709" s="1165">
        <v>44697</v>
      </c>
      <c r="G1709" s="1165">
        <v>44756</v>
      </c>
    </row>
    <row r="1710" spans="1:7" ht="38.25">
      <c r="A1710" s="1162">
        <v>3135</v>
      </c>
      <c r="B1710" s="1162">
        <v>13028</v>
      </c>
      <c r="C1710" s="1163" t="s">
        <v>5856</v>
      </c>
      <c r="D1710" s="1163" t="s">
        <v>5857</v>
      </c>
      <c r="E1710" s="1164" t="s">
        <v>3034</v>
      </c>
      <c r="F1710" s="1165">
        <v>44697</v>
      </c>
      <c r="G1710" s="1165">
        <v>44756</v>
      </c>
    </row>
    <row r="1711" spans="1:7" ht="38.25">
      <c r="A1711" s="1162">
        <v>3136</v>
      </c>
      <c r="B1711" s="1162">
        <v>13029</v>
      </c>
      <c r="C1711" s="1163" t="s">
        <v>5858</v>
      </c>
      <c r="D1711" s="1163" t="s">
        <v>5859</v>
      </c>
      <c r="E1711" s="1164" t="s">
        <v>3034</v>
      </c>
      <c r="F1711" s="1165">
        <v>44697</v>
      </c>
      <c r="G1711" s="1165">
        <v>44756</v>
      </c>
    </row>
    <row r="1712" spans="1:7">
      <c r="A1712" s="1158">
        <v>3137</v>
      </c>
      <c r="B1712" s="1158">
        <v>13030</v>
      </c>
      <c r="C1712" s="1159" t="s">
        <v>5860</v>
      </c>
      <c r="D1712" s="1159" t="s">
        <v>5861</v>
      </c>
      <c r="E1712" s="1160" t="s">
        <v>3705</v>
      </c>
      <c r="F1712" s="1161">
        <v>44797</v>
      </c>
      <c r="G1712" s="1161">
        <v>44866</v>
      </c>
    </row>
    <row r="1713" spans="1:7" ht="38.25">
      <c r="A1713" s="1162">
        <v>3138</v>
      </c>
      <c r="B1713" s="1162">
        <v>13031</v>
      </c>
      <c r="C1713" s="1163" t="s">
        <v>5862</v>
      </c>
      <c r="D1713" s="1163" t="s">
        <v>5863</v>
      </c>
      <c r="E1713" s="1164" t="s">
        <v>3034</v>
      </c>
      <c r="F1713" s="1165">
        <v>44807</v>
      </c>
      <c r="G1713" s="1165">
        <v>44866</v>
      </c>
    </row>
    <row r="1714" spans="1:7" ht="38.25">
      <c r="A1714" s="1162">
        <v>3139</v>
      </c>
      <c r="B1714" s="1162">
        <v>13032</v>
      </c>
      <c r="C1714" s="1163" t="s">
        <v>5864</v>
      </c>
      <c r="D1714" s="1163" t="s">
        <v>5865</v>
      </c>
      <c r="E1714" s="1164" t="s">
        <v>3034</v>
      </c>
      <c r="F1714" s="1165">
        <v>44797</v>
      </c>
      <c r="G1714" s="1165">
        <v>44856</v>
      </c>
    </row>
    <row r="1715" spans="1:7" ht="38.25">
      <c r="A1715" s="1162">
        <v>3140</v>
      </c>
      <c r="B1715" s="1162">
        <v>13033</v>
      </c>
      <c r="C1715" s="1163" t="s">
        <v>5866</v>
      </c>
      <c r="D1715" s="1163" t="s">
        <v>5867</v>
      </c>
      <c r="E1715" s="1164" t="s">
        <v>3034</v>
      </c>
      <c r="F1715" s="1165">
        <v>44797</v>
      </c>
      <c r="G1715" s="1165">
        <v>44856</v>
      </c>
    </row>
    <row r="1716" spans="1:7" ht="38.25">
      <c r="A1716" s="1162">
        <v>3141</v>
      </c>
      <c r="B1716" s="1162">
        <v>13034</v>
      </c>
      <c r="C1716" s="1163" t="s">
        <v>5868</v>
      </c>
      <c r="D1716" s="1163" t="s">
        <v>5869</v>
      </c>
      <c r="E1716" s="1164" t="s">
        <v>3034</v>
      </c>
      <c r="F1716" s="1165">
        <v>44797</v>
      </c>
      <c r="G1716" s="1165">
        <v>44856</v>
      </c>
    </row>
    <row r="1717" spans="1:7" ht="38.25">
      <c r="A1717" s="1162">
        <v>3142</v>
      </c>
      <c r="B1717" s="1162">
        <v>13035</v>
      </c>
      <c r="C1717" s="1163" t="s">
        <v>5870</v>
      </c>
      <c r="D1717" s="1163" t="s">
        <v>5871</v>
      </c>
      <c r="E1717" s="1164" t="s">
        <v>3034</v>
      </c>
      <c r="F1717" s="1165">
        <v>44797</v>
      </c>
      <c r="G1717" s="1165">
        <v>44856</v>
      </c>
    </row>
    <row r="1718" spans="1:7">
      <c r="A1718" s="1158">
        <v>3143</v>
      </c>
      <c r="B1718" s="1158">
        <v>13036</v>
      </c>
      <c r="C1718" s="1159" t="s">
        <v>5872</v>
      </c>
      <c r="D1718" s="1159" t="s">
        <v>5873</v>
      </c>
      <c r="E1718" s="1160" t="s">
        <v>3705</v>
      </c>
      <c r="F1718" s="1161">
        <v>44897</v>
      </c>
      <c r="G1718" s="1161">
        <v>44966</v>
      </c>
    </row>
    <row r="1719" spans="1:7" ht="25.5">
      <c r="A1719" s="1162">
        <v>3144</v>
      </c>
      <c r="B1719" s="1162">
        <v>13037</v>
      </c>
      <c r="C1719" s="1163" t="s">
        <v>5874</v>
      </c>
      <c r="D1719" s="1163" t="s">
        <v>5875</v>
      </c>
      <c r="E1719" s="1164" t="s">
        <v>3034</v>
      </c>
      <c r="F1719" s="1165">
        <v>44907</v>
      </c>
      <c r="G1719" s="1165">
        <v>44966</v>
      </c>
    </row>
    <row r="1720" spans="1:7" ht="38.25">
      <c r="A1720" s="1162">
        <v>3145</v>
      </c>
      <c r="B1720" s="1162">
        <v>13038</v>
      </c>
      <c r="C1720" s="1163" t="s">
        <v>5876</v>
      </c>
      <c r="D1720" s="1163" t="s">
        <v>5877</v>
      </c>
      <c r="E1720" s="1164" t="s">
        <v>3034</v>
      </c>
      <c r="F1720" s="1165">
        <v>44897</v>
      </c>
      <c r="G1720" s="1165">
        <v>44956</v>
      </c>
    </row>
    <row r="1721" spans="1:7" ht="38.25">
      <c r="A1721" s="1162">
        <v>3146</v>
      </c>
      <c r="B1721" s="1162">
        <v>13039</v>
      </c>
      <c r="C1721" s="1163" t="s">
        <v>5878</v>
      </c>
      <c r="D1721" s="1163" t="s">
        <v>5879</v>
      </c>
      <c r="E1721" s="1164" t="s">
        <v>3034</v>
      </c>
      <c r="F1721" s="1165">
        <v>44897</v>
      </c>
      <c r="G1721" s="1165">
        <v>44956</v>
      </c>
    </row>
    <row r="1722" spans="1:7" ht="38.25">
      <c r="A1722" s="1162">
        <v>3147</v>
      </c>
      <c r="B1722" s="1162">
        <v>13040</v>
      </c>
      <c r="C1722" s="1163" t="s">
        <v>5880</v>
      </c>
      <c r="D1722" s="1163" t="s">
        <v>5881</v>
      </c>
      <c r="E1722" s="1164" t="s">
        <v>3034</v>
      </c>
      <c r="F1722" s="1165">
        <v>44897</v>
      </c>
      <c r="G1722" s="1165">
        <v>44956</v>
      </c>
    </row>
    <row r="1723" spans="1:7" ht="38.25">
      <c r="A1723" s="1162">
        <v>3148</v>
      </c>
      <c r="B1723" s="1162">
        <v>13041</v>
      </c>
      <c r="C1723" s="1163" t="s">
        <v>5882</v>
      </c>
      <c r="D1723" s="1163" t="s">
        <v>5883</v>
      </c>
      <c r="E1723" s="1164" t="s">
        <v>3034</v>
      </c>
      <c r="F1723" s="1165">
        <v>44897</v>
      </c>
      <c r="G1723" s="1165">
        <v>44956</v>
      </c>
    </row>
    <row r="1724" spans="1:7">
      <c r="A1724" s="1158">
        <v>3149</v>
      </c>
      <c r="B1724" s="1158">
        <v>13042</v>
      </c>
      <c r="C1724" s="1159" t="s">
        <v>5884</v>
      </c>
      <c r="D1724" s="1159" t="s">
        <v>5885</v>
      </c>
      <c r="E1724" s="1160" t="s">
        <v>3705</v>
      </c>
      <c r="F1724" s="1161">
        <v>44997</v>
      </c>
      <c r="G1724" s="1161">
        <v>45066</v>
      </c>
    </row>
    <row r="1725" spans="1:7" ht="38.25">
      <c r="A1725" s="1162">
        <v>3150</v>
      </c>
      <c r="B1725" s="1162">
        <v>13043</v>
      </c>
      <c r="C1725" s="1163" t="s">
        <v>5886</v>
      </c>
      <c r="D1725" s="1163" t="s">
        <v>5887</v>
      </c>
      <c r="E1725" s="1164" t="s">
        <v>3034</v>
      </c>
      <c r="F1725" s="1165">
        <v>45007</v>
      </c>
      <c r="G1725" s="1165">
        <v>45066</v>
      </c>
    </row>
    <row r="1726" spans="1:7" ht="38.25">
      <c r="A1726" s="1162">
        <v>3151</v>
      </c>
      <c r="B1726" s="1162">
        <v>13044</v>
      </c>
      <c r="C1726" s="1163" t="s">
        <v>5888</v>
      </c>
      <c r="D1726" s="1163" t="s">
        <v>5889</v>
      </c>
      <c r="E1726" s="1164" t="s">
        <v>3034</v>
      </c>
      <c r="F1726" s="1165">
        <v>44997</v>
      </c>
      <c r="G1726" s="1165">
        <v>45056</v>
      </c>
    </row>
    <row r="1727" spans="1:7" ht="38.25">
      <c r="A1727" s="1162">
        <v>3152</v>
      </c>
      <c r="B1727" s="1162">
        <v>13045</v>
      </c>
      <c r="C1727" s="1163" t="s">
        <v>5890</v>
      </c>
      <c r="D1727" s="1163" t="s">
        <v>5891</v>
      </c>
      <c r="E1727" s="1164" t="s">
        <v>3034</v>
      </c>
      <c r="F1727" s="1165">
        <v>44997</v>
      </c>
      <c r="G1727" s="1165">
        <v>45056</v>
      </c>
    </row>
    <row r="1728" spans="1:7" ht="38.25">
      <c r="A1728" s="1162">
        <v>3153</v>
      </c>
      <c r="B1728" s="1162">
        <v>13046</v>
      </c>
      <c r="C1728" s="1163" t="s">
        <v>5892</v>
      </c>
      <c r="D1728" s="1163" t="s">
        <v>5893</v>
      </c>
      <c r="E1728" s="1164" t="s">
        <v>3034</v>
      </c>
      <c r="F1728" s="1165">
        <v>44997</v>
      </c>
      <c r="G1728" s="1165">
        <v>45056</v>
      </c>
    </row>
    <row r="1729" spans="1:7" ht="38.25">
      <c r="A1729" s="1162">
        <v>3154</v>
      </c>
      <c r="B1729" s="1162">
        <v>13047</v>
      </c>
      <c r="C1729" s="1163" t="s">
        <v>5894</v>
      </c>
      <c r="D1729" s="1163" t="s">
        <v>5895</v>
      </c>
      <c r="E1729" s="1164" t="s">
        <v>3034</v>
      </c>
      <c r="F1729" s="1165">
        <v>44997</v>
      </c>
      <c r="G1729" s="1165">
        <v>45056</v>
      </c>
    </row>
    <row r="1730" spans="1:7">
      <c r="A1730" s="1158">
        <v>3155</v>
      </c>
      <c r="B1730" s="1158">
        <v>13048</v>
      </c>
      <c r="C1730" s="1159" t="s">
        <v>5896</v>
      </c>
      <c r="D1730" s="1159" t="s">
        <v>5897</v>
      </c>
      <c r="E1730" s="1160" t="s">
        <v>3705</v>
      </c>
      <c r="F1730" s="1161">
        <v>45097</v>
      </c>
      <c r="G1730" s="1161">
        <v>45166</v>
      </c>
    </row>
    <row r="1731" spans="1:7" ht="25.5">
      <c r="A1731" s="1162">
        <v>3156</v>
      </c>
      <c r="B1731" s="1162">
        <v>13049</v>
      </c>
      <c r="C1731" s="1163" t="s">
        <v>5898</v>
      </c>
      <c r="D1731" s="1163" t="s">
        <v>5899</v>
      </c>
      <c r="E1731" s="1164" t="s">
        <v>3034</v>
      </c>
      <c r="F1731" s="1165">
        <v>45107</v>
      </c>
      <c r="G1731" s="1165">
        <v>45166</v>
      </c>
    </row>
    <row r="1732" spans="1:7" ht="38.25">
      <c r="A1732" s="1162">
        <v>3157</v>
      </c>
      <c r="B1732" s="1162">
        <v>13050</v>
      </c>
      <c r="C1732" s="1163" t="s">
        <v>5900</v>
      </c>
      <c r="D1732" s="1163" t="s">
        <v>5901</v>
      </c>
      <c r="E1732" s="1164" t="s">
        <v>3034</v>
      </c>
      <c r="F1732" s="1165">
        <v>45097</v>
      </c>
      <c r="G1732" s="1165">
        <v>45156</v>
      </c>
    </row>
    <row r="1733" spans="1:7" ht="38.25">
      <c r="A1733" s="1162">
        <v>3158</v>
      </c>
      <c r="B1733" s="1162">
        <v>13051</v>
      </c>
      <c r="C1733" s="1163" t="s">
        <v>5902</v>
      </c>
      <c r="D1733" s="1163" t="s">
        <v>5903</v>
      </c>
      <c r="E1733" s="1164" t="s">
        <v>3034</v>
      </c>
      <c r="F1733" s="1165">
        <v>45097</v>
      </c>
      <c r="G1733" s="1165">
        <v>45156</v>
      </c>
    </row>
    <row r="1734" spans="1:7" ht="38.25">
      <c r="A1734" s="1162">
        <v>3159</v>
      </c>
      <c r="B1734" s="1162">
        <v>13052</v>
      </c>
      <c r="C1734" s="1163" t="s">
        <v>5904</v>
      </c>
      <c r="D1734" s="1163" t="s">
        <v>5905</v>
      </c>
      <c r="E1734" s="1164" t="s">
        <v>3034</v>
      </c>
      <c r="F1734" s="1165">
        <v>45097</v>
      </c>
      <c r="G1734" s="1165">
        <v>45156</v>
      </c>
    </row>
    <row r="1735" spans="1:7" ht="38.25">
      <c r="A1735" s="1162">
        <v>3160</v>
      </c>
      <c r="B1735" s="1162">
        <v>13053</v>
      </c>
      <c r="C1735" s="1163" t="s">
        <v>5906</v>
      </c>
      <c r="D1735" s="1163" t="s">
        <v>5907</v>
      </c>
      <c r="E1735" s="1164" t="s">
        <v>3034</v>
      </c>
      <c r="F1735" s="1165">
        <v>45097</v>
      </c>
      <c r="G1735" s="1165">
        <v>45156</v>
      </c>
    </row>
    <row r="1736" spans="1:7">
      <c r="A1736" s="1158">
        <v>3161</v>
      </c>
      <c r="B1736" s="1158">
        <v>13054</v>
      </c>
      <c r="C1736" s="1159" t="s">
        <v>5908</v>
      </c>
      <c r="D1736" s="1159" t="s">
        <v>3271</v>
      </c>
      <c r="E1736" s="1160" t="s">
        <v>5909</v>
      </c>
      <c r="F1736" s="1161">
        <v>44127</v>
      </c>
      <c r="G1736" s="1161">
        <v>45136</v>
      </c>
    </row>
    <row r="1737" spans="1:7">
      <c r="A1737" s="1158">
        <v>3162</v>
      </c>
      <c r="B1737" s="1158">
        <v>13055</v>
      </c>
      <c r="C1737" s="1159" t="s">
        <v>5910</v>
      </c>
      <c r="D1737" s="1159" t="s">
        <v>5911</v>
      </c>
      <c r="E1737" s="1160" t="s">
        <v>3705</v>
      </c>
      <c r="F1737" s="1161">
        <v>44127</v>
      </c>
      <c r="G1737" s="1161">
        <v>44196</v>
      </c>
    </row>
    <row r="1738" spans="1:7" ht="25.5">
      <c r="A1738" s="1162">
        <v>3163</v>
      </c>
      <c r="B1738" s="1162">
        <v>13056</v>
      </c>
      <c r="C1738" s="1163" t="s">
        <v>5912</v>
      </c>
      <c r="D1738" s="1163" t="s">
        <v>5913</v>
      </c>
      <c r="E1738" s="1164" t="s">
        <v>3034</v>
      </c>
      <c r="F1738" s="1165">
        <v>44137</v>
      </c>
      <c r="G1738" s="1165">
        <v>44196</v>
      </c>
    </row>
    <row r="1739" spans="1:7" ht="25.5">
      <c r="A1739" s="1162">
        <v>3164</v>
      </c>
      <c r="B1739" s="1162">
        <v>13057</v>
      </c>
      <c r="C1739" s="1163" t="s">
        <v>5914</v>
      </c>
      <c r="D1739" s="1163" t="s">
        <v>5915</v>
      </c>
      <c r="E1739" s="1164" t="s">
        <v>3034</v>
      </c>
      <c r="F1739" s="1165">
        <v>44127</v>
      </c>
      <c r="G1739" s="1165">
        <v>44186</v>
      </c>
    </row>
    <row r="1740" spans="1:7">
      <c r="A1740" s="1158">
        <v>3165</v>
      </c>
      <c r="B1740" s="1158">
        <v>13058</v>
      </c>
      <c r="C1740" s="1159" t="s">
        <v>5916</v>
      </c>
      <c r="D1740" s="1159" t="s">
        <v>5917</v>
      </c>
      <c r="E1740" s="1160" t="s">
        <v>3705</v>
      </c>
      <c r="F1740" s="1161">
        <v>44267</v>
      </c>
      <c r="G1740" s="1161">
        <v>44336</v>
      </c>
    </row>
    <row r="1741" spans="1:7" ht="25.5">
      <c r="A1741" s="1162">
        <v>3166</v>
      </c>
      <c r="B1741" s="1162">
        <v>13059</v>
      </c>
      <c r="C1741" s="1163" t="s">
        <v>5918</v>
      </c>
      <c r="D1741" s="1163" t="s">
        <v>5919</v>
      </c>
      <c r="E1741" s="1164" t="s">
        <v>3034</v>
      </c>
      <c r="F1741" s="1165">
        <v>44267</v>
      </c>
      <c r="G1741" s="1165">
        <v>44326</v>
      </c>
    </row>
    <row r="1742" spans="1:7" ht="25.5">
      <c r="A1742" s="1162">
        <v>3167</v>
      </c>
      <c r="B1742" s="1162">
        <v>13060</v>
      </c>
      <c r="C1742" s="1163" t="s">
        <v>5920</v>
      </c>
      <c r="D1742" s="1163" t="s">
        <v>5921</v>
      </c>
      <c r="E1742" s="1164" t="s">
        <v>3034</v>
      </c>
      <c r="F1742" s="1165">
        <v>44277</v>
      </c>
      <c r="G1742" s="1165">
        <v>44336</v>
      </c>
    </row>
    <row r="1743" spans="1:7">
      <c r="A1743" s="1158">
        <v>3168</v>
      </c>
      <c r="B1743" s="1158">
        <v>13061</v>
      </c>
      <c r="C1743" s="1159" t="s">
        <v>5922</v>
      </c>
      <c r="D1743" s="1159" t="s">
        <v>5923</v>
      </c>
      <c r="E1743" s="1160" t="s">
        <v>3705</v>
      </c>
      <c r="F1743" s="1161">
        <v>44367</v>
      </c>
      <c r="G1743" s="1161">
        <v>44436</v>
      </c>
    </row>
    <row r="1744" spans="1:7" ht="25.5">
      <c r="A1744" s="1162">
        <v>3169</v>
      </c>
      <c r="B1744" s="1162">
        <v>13062</v>
      </c>
      <c r="C1744" s="1163" t="s">
        <v>5924</v>
      </c>
      <c r="D1744" s="1163" t="s">
        <v>5925</v>
      </c>
      <c r="E1744" s="1164" t="s">
        <v>3034</v>
      </c>
      <c r="F1744" s="1165">
        <v>44377</v>
      </c>
      <c r="G1744" s="1165">
        <v>44436</v>
      </c>
    </row>
    <row r="1745" spans="1:7" ht="25.5">
      <c r="A1745" s="1162">
        <v>3170</v>
      </c>
      <c r="B1745" s="1162">
        <v>13063</v>
      </c>
      <c r="C1745" s="1163" t="s">
        <v>5926</v>
      </c>
      <c r="D1745" s="1163" t="s">
        <v>5927</v>
      </c>
      <c r="E1745" s="1164" t="s">
        <v>3034</v>
      </c>
      <c r="F1745" s="1165">
        <v>44367</v>
      </c>
      <c r="G1745" s="1165">
        <v>44426</v>
      </c>
    </row>
    <row r="1746" spans="1:7">
      <c r="A1746" s="1158">
        <v>3171</v>
      </c>
      <c r="B1746" s="1158">
        <v>13064</v>
      </c>
      <c r="C1746" s="1159" t="s">
        <v>5928</v>
      </c>
      <c r="D1746" s="1159" t="s">
        <v>5929</v>
      </c>
      <c r="E1746" s="1160" t="s">
        <v>3705</v>
      </c>
      <c r="F1746" s="1161">
        <v>44467</v>
      </c>
      <c r="G1746" s="1161">
        <v>44536</v>
      </c>
    </row>
    <row r="1747" spans="1:7" ht="25.5">
      <c r="A1747" s="1162">
        <v>3172</v>
      </c>
      <c r="B1747" s="1162">
        <v>13065</v>
      </c>
      <c r="C1747" s="1163" t="s">
        <v>5930</v>
      </c>
      <c r="D1747" s="1163" t="s">
        <v>5931</v>
      </c>
      <c r="E1747" s="1164" t="s">
        <v>3034</v>
      </c>
      <c r="F1747" s="1165">
        <v>44477</v>
      </c>
      <c r="G1747" s="1165">
        <v>44536</v>
      </c>
    </row>
    <row r="1748" spans="1:7" ht="25.5">
      <c r="A1748" s="1162">
        <v>3173</v>
      </c>
      <c r="B1748" s="1162">
        <v>13066</v>
      </c>
      <c r="C1748" s="1163" t="s">
        <v>5932</v>
      </c>
      <c r="D1748" s="1163" t="s">
        <v>5933</v>
      </c>
      <c r="E1748" s="1164" t="s">
        <v>3034</v>
      </c>
      <c r="F1748" s="1165">
        <v>44467</v>
      </c>
      <c r="G1748" s="1165">
        <v>44526</v>
      </c>
    </row>
    <row r="1749" spans="1:7">
      <c r="A1749" s="1158">
        <v>3174</v>
      </c>
      <c r="B1749" s="1158">
        <v>13067</v>
      </c>
      <c r="C1749" s="1159" t="s">
        <v>5934</v>
      </c>
      <c r="D1749" s="1159" t="s">
        <v>5935</v>
      </c>
      <c r="E1749" s="1160" t="s">
        <v>3705</v>
      </c>
      <c r="F1749" s="1161">
        <v>44567</v>
      </c>
      <c r="G1749" s="1161">
        <v>44636</v>
      </c>
    </row>
    <row r="1750" spans="1:7" ht="25.5">
      <c r="A1750" s="1162">
        <v>3175</v>
      </c>
      <c r="B1750" s="1162">
        <v>13068</v>
      </c>
      <c r="C1750" s="1163" t="s">
        <v>5936</v>
      </c>
      <c r="D1750" s="1163" t="s">
        <v>5937</v>
      </c>
      <c r="E1750" s="1164" t="s">
        <v>3034</v>
      </c>
      <c r="F1750" s="1165">
        <v>44577</v>
      </c>
      <c r="G1750" s="1165">
        <v>44636</v>
      </c>
    </row>
    <row r="1751" spans="1:7" ht="25.5">
      <c r="A1751" s="1162">
        <v>3176</v>
      </c>
      <c r="B1751" s="1162">
        <v>13069</v>
      </c>
      <c r="C1751" s="1163" t="s">
        <v>5938</v>
      </c>
      <c r="D1751" s="1163" t="s">
        <v>5939</v>
      </c>
      <c r="E1751" s="1164" t="s">
        <v>3034</v>
      </c>
      <c r="F1751" s="1165">
        <v>44567</v>
      </c>
      <c r="G1751" s="1165">
        <v>44626</v>
      </c>
    </row>
    <row r="1752" spans="1:7">
      <c r="A1752" s="1158">
        <v>3177</v>
      </c>
      <c r="B1752" s="1158">
        <v>13070</v>
      </c>
      <c r="C1752" s="1159" t="s">
        <v>5940</v>
      </c>
      <c r="D1752" s="1159" t="s">
        <v>5941</v>
      </c>
      <c r="E1752" s="1160" t="s">
        <v>3705</v>
      </c>
      <c r="F1752" s="1161">
        <v>44667</v>
      </c>
      <c r="G1752" s="1161">
        <v>44736</v>
      </c>
    </row>
    <row r="1753" spans="1:7" ht="25.5">
      <c r="A1753" s="1162">
        <v>3178</v>
      </c>
      <c r="B1753" s="1162">
        <v>13071</v>
      </c>
      <c r="C1753" s="1163" t="s">
        <v>5942</v>
      </c>
      <c r="D1753" s="1163" t="s">
        <v>5943</v>
      </c>
      <c r="E1753" s="1164" t="s">
        <v>3034</v>
      </c>
      <c r="F1753" s="1165">
        <v>44677</v>
      </c>
      <c r="G1753" s="1165">
        <v>44736</v>
      </c>
    </row>
    <row r="1754" spans="1:7" ht="25.5">
      <c r="A1754" s="1162">
        <v>3179</v>
      </c>
      <c r="B1754" s="1162">
        <v>13072</v>
      </c>
      <c r="C1754" s="1163" t="s">
        <v>5944</v>
      </c>
      <c r="D1754" s="1163" t="s">
        <v>5945</v>
      </c>
      <c r="E1754" s="1164" t="s">
        <v>3034</v>
      </c>
      <c r="F1754" s="1165">
        <v>44667</v>
      </c>
      <c r="G1754" s="1165">
        <v>44726</v>
      </c>
    </row>
    <row r="1755" spans="1:7">
      <c r="A1755" s="1158">
        <v>3180</v>
      </c>
      <c r="B1755" s="1158">
        <v>13073</v>
      </c>
      <c r="C1755" s="1159" t="s">
        <v>5946</v>
      </c>
      <c r="D1755" s="1159" t="s">
        <v>5947</v>
      </c>
      <c r="E1755" s="1160" t="s">
        <v>3705</v>
      </c>
      <c r="F1755" s="1161">
        <v>44767</v>
      </c>
      <c r="G1755" s="1161">
        <v>44836</v>
      </c>
    </row>
    <row r="1756" spans="1:7" ht="25.5">
      <c r="A1756" s="1162">
        <v>3181</v>
      </c>
      <c r="B1756" s="1162">
        <v>13074</v>
      </c>
      <c r="C1756" s="1163" t="s">
        <v>5948</v>
      </c>
      <c r="D1756" s="1163" t="s">
        <v>5949</v>
      </c>
      <c r="E1756" s="1164" t="s">
        <v>3034</v>
      </c>
      <c r="F1756" s="1165">
        <v>44777</v>
      </c>
      <c r="G1756" s="1165">
        <v>44836</v>
      </c>
    </row>
    <row r="1757" spans="1:7" ht="25.5">
      <c r="A1757" s="1162">
        <v>3182</v>
      </c>
      <c r="B1757" s="1162">
        <v>13075</v>
      </c>
      <c r="C1757" s="1163" t="s">
        <v>5950</v>
      </c>
      <c r="D1757" s="1163" t="s">
        <v>5951</v>
      </c>
      <c r="E1757" s="1164" t="s">
        <v>3034</v>
      </c>
      <c r="F1757" s="1165">
        <v>44767</v>
      </c>
      <c r="G1757" s="1165">
        <v>44826</v>
      </c>
    </row>
    <row r="1758" spans="1:7">
      <c r="A1758" s="1158">
        <v>3183</v>
      </c>
      <c r="B1758" s="1158">
        <v>13076</v>
      </c>
      <c r="C1758" s="1159" t="s">
        <v>5952</v>
      </c>
      <c r="D1758" s="1159" t="s">
        <v>5953</v>
      </c>
      <c r="E1758" s="1160" t="s">
        <v>3705</v>
      </c>
      <c r="F1758" s="1161">
        <v>44867</v>
      </c>
      <c r="G1758" s="1161">
        <v>44936</v>
      </c>
    </row>
    <row r="1759" spans="1:7" ht="25.5">
      <c r="A1759" s="1162">
        <v>3184</v>
      </c>
      <c r="B1759" s="1162">
        <v>13077</v>
      </c>
      <c r="C1759" s="1163" t="s">
        <v>5954</v>
      </c>
      <c r="D1759" s="1163" t="s">
        <v>5955</v>
      </c>
      <c r="E1759" s="1164" t="s">
        <v>3034</v>
      </c>
      <c r="F1759" s="1165">
        <v>44877</v>
      </c>
      <c r="G1759" s="1165">
        <v>44936</v>
      </c>
    </row>
    <row r="1760" spans="1:7" ht="25.5">
      <c r="A1760" s="1162">
        <v>3185</v>
      </c>
      <c r="B1760" s="1162">
        <v>13078</v>
      </c>
      <c r="C1760" s="1163" t="s">
        <v>5956</v>
      </c>
      <c r="D1760" s="1163" t="s">
        <v>5957</v>
      </c>
      <c r="E1760" s="1164" t="s">
        <v>3034</v>
      </c>
      <c r="F1760" s="1165">
        <v>44867</v>
      </c>
      <c r="G1760" s="1165">
        <v>44926</v>
      </c>
    </row>
    <row r="1761" spans="1:7">
      <c r="A1761" s="1158">
        <v>3186</v>
      </c>
      <c r="B1761" s="1158">
        <v>13079</v>
      </c>
      <c r="C1761" s="1159" t="s">
        <v>5958</v>
      </c>
      <c r="D1761" s="1159" t="s">
        <v>5959</v>
      </c>
      <c r="E1761" s="1160" t="s">
        <v>3705</v>
      </c>
      <c r="F1761" s="1161">
        <v>44967</v>
      </c>
      <c r="G1761" s="1161">
        <v>45036</v>
      </c>
    </row>
    <row r="1762" spans="1:7" ht="25.5">
      <c r="A1762" s="1162">
        <v>3187</v>
      </c>
      <c r="B1762" s="1162">
        <v>13080</v>
      </c>
      <c r="C1762" s="1163" t="s">
        <v>5960</v>
      </c>
      <c r="D1762" s="1163" t="s">
        <v>5961</v>
      </c>
      <c r="E1762" s="1164" t="s">
        <v>3034</v>
      </c>
      <c r="F1762" s="1165">
        <v>44977</v>
      </c>
      <c r="G1762" s="1165">
        <v>45036</v>
      </c>
    </row>
    <row r="1763" spans="1:7" ht="25.5">
      <c r="A1763" s="1162">
        <v>3188</v>
      </c>
      <c r="B1763" s="1162">
        <v>13081</v>
      </c>
      <c r="C1763" s="1163" t="s">
        <v>5962</v>
      </c>
      <c r="D1763" s="1163" t="s">
        <v>5963</v>
      </c>
      <c r="E1763" s="1164" t="s">
        <v>3034</v>
      </c>
      <c r="F1763" s="1165">
        <v>44967</v>
      </c>
      <c r="G1763" s="1165">
        <v>45026</v>
      </c>
    </row>
    <row r="1764" spans="1:7">
      <c r="A1764" s="1158">
        <v>3189</v>
      </c>
      <c r="B1764" s="1158">
        <v>13082</v>
      </c>
      <c r="C1764" s="1159" t="s">
        <v>5964</v>
      </c>
      <c r="D1764" s="1159" t="s">
        <v>5965</v>
      </c>
      <c r="E1764" s="1160" t="s">
        <v>3705</v>
      </c>
      <c r="F1764" s="1161">
        <v>45067</v>
      </c>
      <c r="G1764" s="1161">
        <v>45136</v>
      </c>
    </row>
    <row r="1765" spans="1:7" ht="25.5">
      <c r="A1765" s="1162">
        <v>3190</v>
      </c>
      <c r="B1765" s="1162">
        <v>13083</v>
      </c>
      <c r="C1765" s="1163" t="s">
        <v>5966</v>
      </c>
      <c r="D1765" s="1163" t="s">
        <v>5967</v>
      </c>
      <c r="E1765" s="1164" t="s">
        <v>3034</v>
      </c>
      <c r="F1765" s="1165">
        <v>45077</v>
      </c>
      <c r="G1765" s="1165">
        <v>45136</v>
      </c>
    </row>
    <row r="1766" spans="1:7" ht="25.5">
      <c r="A1766" s="1162">
        <v>3191</v>
      </c>
      <c r="B1766" s="1162">
        <v>13084</v>
      </c>
      <c r="C1766" s="1163" t="s">
        <v>5968</v>
      </c>
      <c r="D1766" s="1163" t="s">
        <v>5969</v>
      </c>
      <c r="E1766" s="1164" t="s">
        <v>3034</v>
      </c>
      <c r="F1766" s="1165">
        <v>45067</v>
      </c>
      <c r="G1766" s="1165">
        <v>45126</v>
      </c>
    </row>
    <row r="1767" spans="1:7" ht="25.5">
      <c r="A1767" s="1162">
        <v>3192</v>
      </c>
      <c r="B1767" s="1162">
        <v>13085</v>
      </c>
      <c r="C1767" s="1163" t="s">
        <v>5966</v>
      </c>
      <c r="D1767" s="1163" t="s">
        <v>5967</v>
      </c>
      <c r="E1767" s="1164" t="s">
        <v>3034</v>
      </c>
      <c r="F1767" s="1165">
        <v>45077</v>
      </c>
      <c r="G1767" s="1165">
        <v>45136</v>
      </c>
    </row>
    <row r="1768" spans="1:7" ht="25.5">
      <c r="A1768" s="1162">
        <v>3193</v>
      </c>
      <c r="B1768" s="1162">
        <v>13086</v>
      </c>
      <c r="C1768" s="1163" t="s">
        <v>5968</v>
      </c>
      <c r="D1768" s="1163" t="s">
        <v>5969</v>
      </c>
      <c r="E1768" s="1164" t="s">
        <v>3034</v>
      </c>
      <c r="F1768" s="1165">
        <v>45067</v>
      </c>
      <c r="G1768" s="1165">
        <v>45126</v>
      </c>
    </row>
    <row r="1769" spans="1:7">
      <c r="A1769" s="1158">
        <v>3194</v>
      </c>
      <c r="B1769" s="1158">
        <v>13087</v>
      </c>
      <c r="C1769" s="1159" t="s">
        <v>5970</v>
      </c>
      <c r="D1769" s="1159" t="s">
        <v>5971</v>
      </c>
      <c r="E1769" s="1160" t="s">
        <v>5972</v>
      </c>
      <c r="F1769" s="1161">
        <v>44127</v>
      </c>
      <c r="G1769" s="1161">
        <v>45196</v>
      </c>
    </row>
    <row r="1770" spans="1:7" ht="25.5">
      <c r="A1770" s="1158">
        <v>3195</v>
      </c>
      <c r="B1770" s="1158">
        <v>13088</v>
      </c>
      <c r="C1770" s="1159" t="s">
        <v>5973</v>
      </c>
      <c r="D1770" s="1159" t="s">
        <v>5974</v>
      </c>
      <c r="E1770" s="1160" t="s">
        <v>4729</v>
      </c>
      <c r="F1770" s="1161">
        <v>44127</v>
      </c>
      <c r="G1770" s="1161">
        <v>44456</v>
      </c>
    </row>
    <row r="1771" spans="1:7" ht="38.25">
      <c r="A1771" s="1162">
        <v>3196</v>
      </c>
      <c r="B1771" s="1162">
        <v>13089</v>
      </c>
      <c r="C1771" s="1163" t="s">
        <v>5975</v>
      </c>
      <c r="D1771" s="1163" t="s">
        <v>5976</v>
      </c>
      <c r="E1771" s="1164" t="s">
        <v>3287</v>
      </c>
      <c r="F1771" s="1165">
        <v>44127</v>
      </c>
      <c r="G1771" s="1165">
        <v>44216</v>
      </c>
    </row>
    <row r="1772" spans="1:7" ht="38.25">
      <c r="A1772" s="1162">
        <v>3197</v>
      </c>
      <c r="B1772" s="1162">
        <v>13090</v>
      </c>
      <c r="C1772" s="1163" t="s">
        <v>5977</v>
      </c>
      <c r="D1772" s="1163" t="s">
        <v>5978</v>
      </c>
      <c r="E1772" s="1164" t="s">
        <v>3287</v>
      </c>
      <c r="F1772" s="1165">
        <v>44267</v>
      </c>
      <c r="G1772" s="1165">
        <v>44356</v>
      </c>
    </row>
    <row r="1773" spans="1:7" ht="38.25">
      <c r="A1773" s="1162">
        <v>3198</v>
      </c>
      <c r="B1773" s="1162">
        <v>13091</v>
      </c>
      <c r="C1773" s="1163" t="s">
        <v>5979</v>
      </c>
      <c r="D1773" s="1163" t="s">
        <v>5980</v>
      </c>
      <c r="E1773" s="1164" t="s">
        <v>3287</v>
      </c>
      <c r="F1773" s="1165">
        <v>44367</v>
      </c>
      <c r="G1773" s="1165">
        <v>44456</v>
      </c>
    </row>
    <row r="1774" spans="1:7" ht="25.5">
      <c r="A1774" s="1158">
        <v>3199</v>
      </c>
      <c r="B1774" s="1158">
        <v>13092</v>
      </c>
      <c r="C1774" s="1159" t="s">
        <v>5981</v>
      </c>
      <c r="D1774" s="1159" t="s">
        <v>5982</v>
      </c>
      <c r="E1774" s="1160" t="s">
        <v>3966</v>
      </c>
      <c r="F1774" s="1161">
        <v>44467</v>
      </c>
      <c r="G1774" s="1161">
        <v>44656</v>
      </c>
    </row>
    <row r="1775" spans="1:7" ht="38.25">
      <c r="A1775" s="1162">
        <v>3200</v>
      </c>
      <c r="B1775" s="1162">
        <v>13093</v>
      </c>
      <c r="C1775" s="1163" t="s">
        <v>5983</v>
      </c>
      <c r="D1775" s="1163" t="s">
        <v>5984</v>
      </c>
      <c r="E1775" s="1164" t="s">
        <v>3287</v>
      </c>
      <c r="F1775" s="1165">
        <v>44467</v>
      </c>
      <c r="G1775" s="1165">
        <v>44556</v>
      </c>
    </row>
    <row r="1776" spans="1:7" ht="38.25">
      <c r="A1776" s="1162">
        <v>3201</v>
      </c>
      <c r="B1776" s="1162">
        <v>13094</v>
      </c>
      <c r="C1776" s="1163" t="s">
        <v>5985</v>
      </c>
      <c r="D1776" s="1163" t="s">
        <v>5986</v>
      </c>
      <c r="E1776" s="1164" t="s">
        <v>3287</v>
      </c>
      <c r="F1776" s="1165">
        <v>44567</v>
      </c>
      <c r="G1776" s="1165">
        <v>44656</v>
      </c>
    </row>
    <row r="1777" spans="1:7" ht="25.5">
      <c r="A1777" s="1158">
        <v>3202</v>
      </c>
      <c r="B1777" s="1158">
        <v>13095</v>
      </c>
      <c r="C1777" s="1159" t="s">
        <v>5987</v>
      </c>
      <c r="D1777" s="1159" t="s">
        <v>5988</v>
      </c>
      <c r="E1777" s="1160" t="s">
        <v>2903</v>
      </c>
      <c r="F1777" s="1161">
        <v>44667</v>
      </c>
      <c r="G1777" s="1161">
        <v>44796</v>
      </c>
    </row>
    <row r="1778" spans="1:7" ht="38.25">
      <c r="A1778" s="1162">
        <v>3203</v>
      </c>
      <c r="B1778" s="1162">
        <v>13096</v>
      </c>
      <c r="C1778" s="1163" t="s">
        <v>5989</v>
      </c>
      <c r="D1778" s="1163" t="s">
        <v>5990</v>
      </c>
      <c r="E1778" s="1164" t="s">
        <v>3287</v>
      </c>
      <c r="F1778" s="1165">
        <v>44667</v>
      </c>
      <c r="G1778" s="1165">
        <v>44756</v>
      </c>
    </row>
    <row r="1779" spans="1:7" ht="38.25">
      <c r="A1779" s="1162">
        <v>3204</v>
      </c>
      <c r="B1779" s="1162">
        <v>13097</v>
      </c>
      <c r="C1779" s="1163" t="s">
        <v>5991</v>
      </c>
      <c r="D1779" s="1163" t="s">
        <v>5992</v>
      </c>
      <c r="E1779" s="1164" t="s">
        <v>3287</v>
      </c>
      <c r="F1779" s="1165">
        <v>44707</v>
      </c>
      <c r="G1779" s="1165">
        <v>44796</v>
      </c>
    </row>
    <row r="1780" spans="1:7" ht="25.5">
      <c r="A1780" s="1158">
        <v>3205</v>
      </c>
      <c r="B1780" s="1158">
        <v>13098</v>
      </c>
      <c r="C1780" s="1159" t="s">
        <v>5993</v>
      </c>
      <c r="D1780" s="1159" t="s">
        <v>5994</v>
      </c>
      <c r="E1780" s="1160" t="s">
        <v>3029</v>
      </c>
      <c r="F1780" s="1161">
        <v>44807</v>
      </c>
      <c r="G1780" s="1161">
        <v>45056</v>
      </c>
    </row>
    <row r="1781" spans="1:7" ht="38.25">
      <c r="A1781" s="1162">
        <v>3206</v>
      </c>
      <c r="B1781" s="1162">
        <v>13099</v>
      </c>
      <c r="C1781" s="1163" t="s">
        <v>5995</v>
      </c>
      <c r="D1781" s="1163" t="s">
        <v>5996</v>
      </c>
      <c r="E1781" s="1164" t="s">
        <v>3287</v>
      </c>
      <c r="F1781" s="1165">
        <v>44807</v>
      </c>
      <c r="G1781" s="1165">
        <v>44896</v>
      </c>
    </row>
    <row r="1782" spans="1:7" ht="38.25">
      <c r="A1782" s="1162">
        <v>3207</v>
      </c>
      <c r="B1782" s="1162">
        <v>13100</v>
      </c>
      <c r="C1782" s="1163" t="s">
        <v>5997</v>
      </c>
      <c r="D1782" s="1163" t="s">
        <v>5998</v>
      </c>
      <c r="E1782" s="1164" t="s">
        <v>3287</v>
      </c>
      <c r="F1782" s="1165">
        <v>44967</v>
      </c>
      <c r="G1782" s="1165">
        <v>45056</v>
      </c>
    </row>
    <row r="1783" spans="1:7" ht="25.5">
      <c r="A1783" s="1158">
        <v>3208</v>
      </c>
      <c r="B1783" s="1158">
        <v>13101</v>
      </c>
      <c r="C1783" s="1159" t="s">
        <v>5999</v>
      </c>
      <c r="D1783" s="1159" t="s">
        <v>6000</v>
      </c>
      <c r="E1783" s="1160" t="s">
        <v>2903</v>
      </c>
      <c r="F1783" s="1161">
        <v>45067</v>
      </c>
      <c r="G1783" s="1161">
        <v>45196</v>
      </c>
    </row>
    <row r="1784" spans="1:7" ht="38.25">
      <c r="A1784" s="1162">
        <v>3209</v>
      </c>
      <c r="B1784" s="1162">
        <v>13102</v>
      </c>
      <c r="C1784" s="1163" t="s">
        <v>6001</v>
      </c>
      <c r="D1784" s="1163" t="s">
        <v>6002</v>
      </c>
      <c r="E1784" s="1164" t="s">
        <v>3287</v>
      </c>
      <c r="F1784" s="1165">
        <v>45067</v>
      </c>
      <c r="G1784" s="1165">
        <v>45156</v>
      </c>
    </row>
    <row r="1785" spans="1:7" ht="38.25">
      <c r="A1785" s="1162">
        <v>3210</v>
      </c>
      <c r="B1785" s="1162">
        <v>13103</v>
      </c>
      <c r="C1785" s="1163" t="s">
        <v>6003</v>
      </c>
      <c r="D1785" s="1163" t="s">
        <v>6004</v>
      </c>
      <c r="E1785" s="1164" t="s">
        <v>3287</v>
      </c>
      <c r="F1785" s="1165">
        <v>45107</v>
      </c>
      <c r="G1785" s="1165">
        <v>45196</v>
      </c>
    </row>
    <row r="1786" spans="1:7">
      <c r="A1786" s="1158">
        <v>3211</v>
      </c>
      <c r="B1786" s="1158">
        <v>13104</v>
      </c>
      <c r="C1786" s="1159" t="s">
        <v>5444</v>
      </c>
      <c r="D1786" s="1159" t="s">
        <v>3339</v>
      </c>
      <c r="E1786" s="1160" t="s">
        <v>6005</v>
      </c>
      <c r="F1786" s="1161">
        <v>43922</v>
      </c>
      <c r="G1786" s="1161">
        <v>45286</v>
      </c>
    </row>
    <row r="1787" spans="1:7">
      <c r="A1787" s="1158">
        <v>3212</v>
      </c>
      <c r="B1787" s="1158">
        <v>13105</v>
      </c>
      <c r="C1787" s="1159" t="s">
        <v>6006</v>
      </c>
      <c r="D1787" s="1159" t="s">
        <v>6007</v>
      </c>
      <c r="E1787" s="1160" t="s">
        <v>6008</v>
      </c>
      <c r="F1787" s="1161">
        <v>43922</v>
      </c>
      <c r="G1787" s="1161">
        <v>45156</v>
      </c>
    </row>
    <row r="1788" spans="1:7" ht="51">
      <c r="A1788" s="1162">
        <v>3213</v>
      </c>
      <c r="B1788" s="1162">
        <v>13106</v>
      </c>
      <c r="C1788" s="1163" t="s">
        <v>6009</v>
      </c>
      <c r="D1788" s="1163" t="s">
        <v>6010</v>
      </c>
      <c r="E1788" s="1164" t="s">
        <v>3034</v>
      </c>
      <c r="F1788" s="1165">
        <v>44747</v>
      </c>
      <c r="G1788" s="1165">
        <v>44806</v>
      </c>
    </row>
    <row r="1789" spans="1:7" ht="51">
      <c r="A1789" s="1162">
        <v>3214</v>
      </c>
      <c r="B1789" s="1162">
        <v>13107</v>
      </c>
      <c r="C1789" s="1163" t="s">
        <v>6011</v>
      </c>
      <c r="D1789" s="1163" t="s">
        <v>6012</v>
      </c>
      <c r="E1789" s="1164" t="s">
        <v>3034</v>
      </c>
      <c r="F1789" s="1165">
        <v>44647</v>
      </c>
      <c r="G1789" s="1165">
        <v>44706</v>
      </c>
    </row>
    <row r="1790" spans="1:7" ht="51">
      <c r="A1790" s="1162">
        <v>3215</v>
      </c>
      <c r="B1790" s="1162">
        <v>13108</v>
      </c>
      <c r="C1790" s="1163" t="s">
        <v>6013</v>
      </c>
      <c r="D1790" s="1163" t="s">
        <v>6014</v>
      </c>
      <c r="E1790" s="1164" t="s">
        <v>3034</v>
      </c>
      <c r="F1790" s="1165">
        <v>45097</v>
      </c>
      <c r="G1790" s="1165">
        <v>45156</v>
      </c>
    </row>
    <row r="1791" spans="1:7" ht="51">
      <c r="A1791" s="1162">
        <v>3216</v>
      </c>
      <c r="B1791" s="1162">
        <v>13109</v>
      </c>
      <c r="C1791" s="1163" t="s">
        <v>6015</v>
      </c>
      <c r="D1791" s="1163" t="s">
        <v>6016</v>
      </c>
      <c r="E1791" s="1164" t="s">
        <v>3034</v>
      </c>
      <c r="F1791" s="1165">
        <v>43922</v>
      </c>
      <c r="G1791" s="1165">
        <v>43981</v>
      </c>
    </row>
    <row r="1792" spans="1:7" ht="51">
      <c r="A1792" s="1162">
        <v>3217</v>
      </c>
      <c r="B1792" s="1162">
        <v>13110</v>
      </c>
      <c r="C1792" s="1163" t="s">
        <v>6017</v>
      </c>
      <c r="D1792" s="1163" t="s">
        <v>6018</v>
      </c>
      <c r="E1792" s="1164" t="s">
        <v>3034</v>
      </c>
      <c r="F1792" s="1165">
        <v>44127</v>
      </c>
      <c r="G1792" s="1165">
        <v>44186</v>
      </c>
    </row>
    <row r="1793" spans="1:7" ht="51">
      <c r="A1793" s="1162">
        <v>3218</v>
      </c>
      <c r="B1793" s="1162">
        <v>13111</v>
      </c>
      <c r="C1793" s="1163" t="s">
        <v>6019</v>
      </c>
      <c r="D1793" s="1163" t="s">
        <v>6020</v>
      </c>
      <c r="E1793" s="1164" t="s">
        <v>3034</v>
      </c>
      <c r="F1793" s="1165">
        <v>44247</v>
      </c>
      <c r="G1793" s="1165">
        <v>44306</v>
      </c>
    </row>
    <row r="1794" spans="1:7" ht="51">
      <c r="A1794" s="1162">
        <v>3219</v>
      </c>
      <c r="B1794" s="1162">
        <v>13112</v>
      </c>
      <c r="C1794" s="1163" t="s">
        <v>6021</v>
      </c>
      <c r="D1794" s="1163" t="s">
        <v>6022</v>
      </c>
      <c r="E1794" s="1164" t="s">
        <v>3034</v>
      </c>
      <c r="F1794" s="1165">
        <v>44347</v>
      </c>
      <c r="G1794" s="1165">
        <v>44406</v>
      </c>
    </row>
    <row r="1795" spans="1:7" ht="51">
      <c r="A1795" s="1162">
        <v>3220</v>
      </c>
      <c r="B1795" s="1162">
        <v>13113</v>
      </c>
      <c r="C1795" s="1163" t="s">
        <v>6023</v>
      </c>
      <c r="D1795" s="1163" t="s">
        <v>6024</v>
      </c>
      <c r="E1795" s="1164" t="s">
        <v>3034</v>
      </c>
      <c r="F1795" s="1165">
        <v>44447</v>
      </c>
      <c r="G1795" s="1165">
        <v>44506</v>
      </c>
    </row>
    <row r="1796" spans="1:7" ht="51">
      <c r="A1796" s="1162">
        <v>3221</v>
      </c>
      <c r="B1796" s="1162">
        <v>13114</v>
      </c>
      <c r="C1796" s="1163" t="s">
        <v>6025</v>
      </c>
      <c r="D1796" s="1163" t="s">
        <v>6026</v>
      </c>
      <c r="E1796" s="1164" t="s">
        <v>3034</v>
      </c>
      <c r="F1796" s="1165">
        <v>44547</v>
      </c>
      <c r="G1796" s="1165">
        <v>44606</v>
      </c>
    </row>
    <row r="1797" spans="1:7" ht="51">
      <c r="A1797" s="1162">
        <v>3222</v>
      </c>
      <c r="B1797" s="1162">
        <v>13115</v>
      </c>
      <c r="C1797" s="1163" t="s">
        <v>6027</v>
      </c>
      <c r="D1797" s="1163" t="s">
        <v>6028</v>
      </c>
      <c r="E1797" s="1164" t="s">
        <v>3034</v>
      </c>
      <c r="F1797" s="1165">
        <v>44847</v>
      </c>
      <c r="G1797" s="1165">
        <v>44906</v>
      </c>
    </row>
    <row r="1798" spans="1:7" ht="51">
      <c r="A1798" s="1162">
        <v>3223</v>
      </c>
      <c r="B1798" s="1162">
        <v>13116</v>
      </c>
      <c r="C1798" s="1163" t="s">
        <v>6029</v>
      </c>
      <c r="D1798" s="1163" t="s">
        <v>6030</v>
      </c>
      <c r="E1798" s="1164" t="s">
        <v>3034</v>
      </c>
      <c r="F1798" s="1165">
        <v>44797</v>
      </c>
      <c r="G1798" s="1165">
        <v>44856</v>
      </c>
    </row>
    <row r="1799" spans="1:7" ht="51">
      <c r="A1799" s="1162">
        <v>3224</v>
      </c>
      <c r="B1799" s="1162">
        <v>13117</v>
      </c>
      <c r="C1799" s="1163" t="s">
        <v>6031</v>
      </c>
      <c r="D1799" s="1163" t="s">
        <v>6032</v>
      </c>
      <c r="E1799" s="1164" t="s">
        <v>3034</v>
      </c>
      <c r="F1799" s="1165">
        <v>44947</v>
      </c>
      <c r="G1799" s="1165">
        <v>45006</v>
      </c>
    </row>
    <row r="1800" spans="1:7">
      <c r="A1800" s="1158">
        <v>3225</v>
      </c>
      <c r="B1800" s="1158">
        <v>13118</v>
      </c>
      <c r="C1800" s="1159" t="s">
        <v>6033</v>
      </c>
      <c r="D1800" s="1159" t="s">
        <v>6034</v>
      </c>
      <c r="E1800" s="1160" t="s">
        <v>4379</v>
      </c>
      <c r="F1800" s="1161">
        <v>44002</v>
      </c>
      <c r="G1800" s="1161">
        <v>45146</v>
      </c>
    </row>
    <row r="1801" spans="1:7">
      <c r="A1801" s="1158">
        <v>3226</v>
      </c>
      <c r="B1801" s="1158">
        <v>13119</v>
      </c>
      <c r="C1801" s="1159" t="s">
        <v>6035</v>
      </c>
      <c r="D1801" s="1159" t="s">
        <v>6036</v>
      </c>
      <c r="E1801" s="1160" t="s">
        <v>6037</v>
      </c>
      <c r="F1801" s="1161">
        <v>44002</v>
      </c>
      <c r="G1801" s="1161">
        <v>44446</v>
      </c>
    </row>
    <row r="1802" spans="1:7" ht="51">
      <c r="A1802" s="1162">
        <v>3227</v>
      </c>
      <c r="B1802" s="1162">
        <v>13120</v>
      </c>
      <c r="C1802" s="1163" t="s">
        <v>6038</v>
      </c>
      <c r="D1802" s="1163" t="s">
        <v>6039</v>
      </c>
      <c r="E1802" s="1164" t="s">
        <v>3034</v>
      </c>
      <c r="F1802" s="1165">
        <v>44002</v>
      </c>
      <c r="G1802" s="1165">
        <v>44061</v>
      </c>
    </row>
    <row r="1803" spans="1:7" ht="38.25">
      <c r="A1803" s="1162">
        <v>3228</v>
      </c>
      <c r="B1803" s="1162">
        <v>13121</v>
      </c>
      <c r="C1803" s="1163" t="s">
        <v>6040</v>
      </c>
      <c r="D1803" s="1163" t="s">
        <v>6041</v>
      </c>
      <c r="E1803" s="1164" t="s">
        <v>3064</v>
      </c>
      <c r="F1803" s="1165">
        <v>44012</v>
      </c>
      <c r="G1803" s="1165">
        <v>44191</v>
      </c>
    </row>
    <row r="1804" spans="1:7" ht="51">
      <c r="A1804" s="1162">
        <v>3229</v>
      </c>
      <c r="B1804" s="1162">
        <v>13122</v>
      </c>
      <c r="C1804" s="1163" t="s">
        <v>6042</v>
      </c>
      <c r="D1804" s="1163" t="s">
        <v>6043</v>
      </c>
      <c r="E1804" s="1164" t="s">
        <v>3034</v>
      </c>
      <c r="F1804" s="1165">
        <v>44012</v>
      </c>
      <c r="G1804" s="1165">
        <v>44071</v>
      </c>
    </row>
    <row r="1805" spans="1:7" ht="25.5">
      <c r="A1805" s="1162">
        <v>3230</v>
      </c>
      <c r="B1805" s="1162">
        <v>13123</v>
      </c>
      <c r="C1805" s="1163" t="s">
        <v>6044</v>
      </c>
      <c r="D1805" s="1163" t="s">
        <v>6045</v>
      </c>
      <c r="E1805" s="1164" t="s">
        <v>3064</v>
      </c>
      <c r="F1805" s="1165">
        <v>44267</v>
      </c>
      <c r="G1805" s="1165">
        <v>44446</v>
      </c>
    </row>
    <row r="1806" spans="1:7" ht="38.25">
      <c r="A1806" s="1162">
        <v>3231</v>
      </c>
      <c r="B1806" s="1162">
        <v>13124</v>
      </c>
      <c r="C1806" s="1163" t="s">
        <v>6046</v>
      </c>
      <c r="D1806" s="1163" t="s">
        <v>6047</v>
      </c>
      <c r="E1806" s="1164" t="s">
        <v>2981</v>
      </c>
      <c r="F1806" s="1165">
        <v>44367</v>
      </c>
      <c r="G1806" s="1165">
        <v>44416</v>
      </c>
    </row>
    <row r="1807" spans="1:7" ht="38.25">
      <c r="A1807" s="1162">
        <v>3232</v>
      </c>
      <c r="B1807" s="1162">
        <v>13125</v>
      </c>
      <c r="C1807" s="1163" t="s">
        <v>6048</v>
      </c>
      <c r="D1807" s="1163" t="s">
        <v>6049</v>
      </c>
      <c r="E1807" s="1164" t="s">
        <v>2894</v>
      </c>
      <c r="F1807" s="1165">
        <v>44012</v>
      </c>
      <c r="G1807" s="1165">
        <v>44131</v>
      </c>
    </row>
    <row r="1808" spans="1:7" ht="38.25">
      <c r="A1808" s="1162">
        <v>3233</v>
      </c>
      <c r="B1808" s="1162">
        <v>13126</v>
      </c>
      <c r="C1808" s="1163" t="s">
        <v>6050</v>
      </c>
      <c r="D1808" s="1163" t="s">
        <v>6051</v>
      </c>
      <c r="E1808" s="1164" t="s">
        <v>2981</v>
      </c>
      <c r="F1808" s="1165">
        <v>44012</v>
      </c>
      <c r="G1808" s="1165">
        <v>44061</v>
      </c>
    </row>
    <row r="1809" spans="1:7" ht="38.25">
      <c r="A1809" s="1162">
        <v>3234</v>
      </c>
      <c r="B1809" s="1162">
        <v>13127</v>
      </c>
      <c r="C1809" s="1163" t="s">
        <v>6052</v>
      </c>
      <c r="D1809" s="1163" t="s">
        <v>6053</v>
      </c>
      <c r="E1809" s="1164" t="s">
        <v>3064</v>
      </c>
      <c r="F1809" s="1165">
        <v>44012</v>
      </c>
      <c r="G1809" s="1165">
        <v>44191</v>
      </c>
    </row>
    <row r="1810" spans="1:7" ht="38.25">
      <c r="A1810" s="1162">
        <v>3235</v>
      </c>
      <c r="B1810" s="1162">
        <v>13128</v>
      </c>
      <c r="C1810" s="1163" t="s">
        <v>6054</v>
      </c>
      <c r="D1810" s="1163" t="s">
        <v>6055</v>
      </c>
      <c r="E1810" s="1164" t="s">
        <v>3064</v>
      </c>
      <c r="F1810" s="1165">
        <v>44127</v>
      </c>
      <c r="G1810" s="1165">
        <v>44306</v>
      </c>
    </row>
    <row r="1811" spans="1:7" ht="38.25">
      <c r="A1811" s="1162">
        <v>3236</v>
      </c>
      <c r="B1811" s="1162">
        <v>13129</v>
      </c>
      <c r="C1811" s="1163" t="s">
        <v>6056</v>
      </c>
      <c r="D1811" s="1163" t="s">
        <v>6057</v>
      </c>
      <c r="E1811" s="1164" t="s">
        <v>3064</v>
      </c>
      <c r="F1811" s="1165">
        <v>44127</v>
      </c>
      <c r="G1811" s="1165">
        <v>44306</v>
      </c>
    </row>
    <row r="1812" spans="1:7" ht="38.25">
      <c r="A1812" s="1162">
        <v>3237</v>
      </c>
      <c r="B1812" s="1162">
        <v>13130</v>
      </c>
      <c r="C1812" s="1163" t="s">
        <v>6058</v>
      </c>
      <c r="D1812" s="1163" t="s">
        <v>6059</v>
      </c>
      <c r="E1812" s="1164" t="s">
        <v>3064</v>
      </c>
      <c r="F1812" s="1165">
        <v>44127</v>
      </c>
      <c r="G1812" s="1165">
        <v>44306</v>
      </c>
    </row>
    <row r="1813" spans="1:7" ht="38.25">
      <c r="A1813" s="1162">
        <v>3238</v>
      </c>
      <c r="B1813" s="1162">
        <v>13131</v>
      </c>
      <c r="C1813" s="1163" t="s">
        <v>6060</v>
      </c>
      <c r="D1813" s="1163" t="s">
        <v>6061</v>
      </c>
      <c r="E1813" s="1164" t="s">
        <v>3064</v>
      </c>
      <c r="F1813" s="1165">
        <v>44267</v>
      </c>
      <c r="G1813" s="1165">
        <v>44446</v>
      </c>
    </row>
    <row r="1814" spans="1:7" ht="38.25">
      <c r="A1814" s="1162">
        <v>3239</v>
      </c>
      <c r="B1814" s="1162">
        <v>13132</v>
      </c>
      <c r="C1814" s="1163" t="s">
        <v>6062</v>
      </c>
      <c r="D1814" s="1163" t="s">
        <v>6063</v>
      </c>
      <c r="E1814" s="1164" t="s">
        <v>3034</v>
      </c>
      <c r="F1814" s="1165">
        <v>44012</v>
      </c>
      <c r="G1814" s="1165">
        <v>44071</v>
      </c>
    </row>
    <row r="1815" spans="1:7" ht="38.25">
      <c r="A1815" s="1162">
        <v>3240</v>
      </c>
      <c r="B1815" s="1162">
        <v>13133</v>
      </c>
      <c r="C1815" s="1163" t="s">
        <v>6064</v>
      </c>
      <c r="D1815" s="1163" t="s">
        <v>6065</v>
      </c>
      <c r="E1815" s="1164" t="s">
        <v>3034</v>
      </c>
      <c r="F1815" s="1165">
        <v>44127</v>
      </c>
      <c r="G1815" s="1165">
        <v>44186</v>
      </c>
    </row>
    <row r="1816" spans="1:7" ht="38.25">
      <c r="A1816" s="1162">
        <v>3241</v>
      </c>
      <c r="B1816" s="1162">
        <v>13134</v>
      </c>
      <c r="C1816" s="1163" t="s">
        <v>6066</v>
      </c>
      <c r="D1816" s="1163" t="s">
        <v>6067</v>
      </c>
      <c r="E1816" s="1164" t="s">
        <v>2981</v>
      </c>
      <c r="F1816" s="1165">
        <v>44267</v>
      </c>
      <c r="G1816" s="1165">
        <v>44316</v>
      </c>
    </row>
    <row r="1817" spans="1:7">
      <c r="A1817" s="1158">
        <v>3242</v>
      </c>
      <c r="B1817" s="1158">
        <v>13135</v>
      </c>
      <c r="C1817" s="1159" t="s">
        <v>6068</v>
      </c>
      <c r="D1817" s="1159" t="s">
        <v>6069</v>
      </c>
      <c r="E1817" s="1160" t="s">
        <v>3064</v>
      </c>
      <c r="F1817" s="1161">
        <v>44567</v>
      </c>
      <c r="G1817" s="1161">
        <v>44746</v>
      </c>
    </row>
    <row r="1818" spans="1:7" ht="25.5">
      <c r="A1818" s="1162">
        <v>3243</v>
      </c>
      <c r="B1818" s="1162">
        <v>13136</v>
      </c>
      <c r="C1818" s="1163" t="s">
        <v>6070</v>
      </c>
      <c r="D1818" s="1163" t="s">
        <v>6071</v>
      </c>
      <c r="E1818" s="1164" t="s">
        <v>3064</v>
      </c>
      <c r="F1818" s="1165">
        <v>44567</v>
      </c>
      <c r="G1818" s="1165">
        <v>44746</v>
      </c>
    </row>
    <row r="1819" spans="1:7" ht="38.25">
      <c r="A1819" s="1162">
        <v>3244</v>
      </c>
      <c r="B1819" s="1162">
        <v>13137</v>
      </c>
      <c r="C1819" s="1163" t="s">
        <v>6072</v>
      </c>
      <c r="D1819" s="1163" t="s">
        <v>6073</v>
      </c>
      <c r="E1819" s="1164" t="s">
        <v>3034</v>
      </c>
      <c r="F1819" s="1165">
        <v>44567</v>
      </c>
      <c r="G1819" s="1165">
        <v>44626</v>
      </c>
    </row>
    <row r="1820" spans="1:7">
      <c r="A1820" s="1158">
        <v>3245</v>
      </c>
      <c r="B1820" s="1158">
        <v>13138</v>
      </c>
      <c r="C1820" s="1159" t="s">
        <v>6074</v>
      </c>
      <c r="D1820" s="1159" t="s">
        <v>6075</v>
      </c>
      <c r="E1820" s="1160" t="s">
        <v>3064</v>
      </c>
      <c r="F1820" s="1161">
        <v>44467</v>
      </c>
      <c r="G1820" s="1161">
        <v>44646</v>
      </c>
    </row>
    <row r="1821" spans="1:7" ht="38.25">
      <c r="A1821" s="1162">
        <v>3246</v>
      </c>
      <c r="B1821" s="1162">
        <v>13139</v>
      </c>
      <c r="C1821" s="1163" t="s">
        <v>6076</v>
      </c>
      <c r="D1821" s="1163" t="s">
        <v>6077</v>
      </c>
      <c r="E1821" s="1164" t="s">
        <v>3064</v>
      </c>
      <c r="F1821" s="1165">
        <v>44467</v>
      </c>
      <c r="G1821" s="1165">
        <v>44646</v>
      </c>
    </row>
    <row r="1822" spans="1:7" ht="25.5">
      <c r="A1822" s="1158">
        <v>3247</v>
      </c>
      <c r="B1822" s="1158">
        <v>13140</v>
      </c>
      <c r="C1822" s="1159" t="s">
        <v>6078</v>
      </c>
      <c r="D1822" s="1159" t="s">
        <v>6079</v>
      </c>
      <c r="E1822" s="1160" t="s">
        <v>5416</v>
      </c>
      <c r="F1822" s="1161">
        <v>44567</v>
      </c>
      <c r="G1822" s="1161">
        <v>45146</v>
      </c>
    </row>
    <row r="1823" spans="1:7" ht="38.25">
      <c r="A1823" s="1162">
        <v>3248</v>
      </c>
      <c r="B1823" s="1162">
        <v>13141</v>
      </c>
      <c r="C1823" s="1163" t="s">
        <v>6080</v>
      </c>
      <c r="D1823" s="1163" t="s">
        <v>6081</v>
      </c>
      <c r="E1823" s="1164" t="s">
        <v>3064</v>
      </c>
      <c r="F1823" s="1165">
        <v>44567</v>
      </c>
      <c r="G1823" s="1165">
        <v>44746</v>
      </c>
    </row>
    <row r="1824" spans="1:7" ht="51">
      <c r="A1824" s="1162">
        <v>3249</v>
      </c>
      <c r="B1824" s="1162">
        <v>13142</v>
      </c>
      <c r="C1824" s="1163" t="s">
        <v>6082</v>
      </c>
      <c r="D1824" s="1163" t="s">
        <v>6083</v>
      </c>
      <c r="E1824" s="1164" t="s">
        <v>3064</v>
      </c>
      <c r="F1824" s="1165">
        <v>44667</v>
      </c>
      <c r="G1824" s="1165">
        <v>44846</v>
      </c>
    </row>
    <row r="1825" spans="1:7" ht="38.25">
      <c r="A1825" s="1162">
        <v>3250</v>
      </c>
      <c r="B1825" s="1162">
        <v>13143</v>
      </c>
      <c r="C1825" s="1163" t="s">
        <v>6084</v>
      </c>
      <c r="D1825" s="1163" t="s">
        <v>6085</v>
      </c>
      <c r="E1825" s="1164" t="s">
        <v>3064</v>
      </c>
      <c r="F1825" s="1165">
        <v>44967</v>
      </c>
      <c r="G1825" s="1165">
        <v>45146</v>
      </c>
    </row>
    <row r="1826" spans="1:7" ht="25.5">
      <c r="A1826" s="1158">
        <v>3251</v>
      </c>
      <c r="B1826" s="1158">
        <v>13144</v>
      </c>
      <c r="C1826" s="1159" t="s">
        <v>6086</v>
      </c>
      <c r="D1826" s="1159" t="s">
        <v>6087</v>
      </c>
      <c r="E1826" s="1160" t="s">
        <v>6088</v>
      </c>
      <c r="F1826" s="1161">
        <v>44567</v>
      </c>
      <c r="G1826" s="1161">
        <v>45286</v>
      </c>
    </row>
    <row r="1827" spans="1:7" ht="25.5">
      <c r="A1827" s="1158">
        <v>3252</v>
      </c>
      <c r="B1827" s="1158">
        <v>13145</v>
      </c>
      <c r="C1827" s="1159" t="s">
        <v>6089</v>
      </c>
      <c r="D1827" s="1159" t="s">
        <v>6090</v>
      </c>
      <c r="E1827" s="1160" t="s">
        <v>2894</v>
      </c>
      <c r="F1827" s="1161">
        <v>44567</v>
      </c>
      <c r="G1827" s="1161">
        <v>44686</v>
      </c>
    </row>
    <row r="1828" spans="1:7" ht="38.25">
      <c r="A1828" s="1162">
        <v>3253</v>
      </c>
      <c r="B1828" s="1162">
        <v>13146</v>
      </c>
      <c r="C1828" s="1163" t="s">
        <v>6091</v>
      </c>
      <c r="D1828" s="1163" t="s">
        <v>6092</v>
      </c>
      <c r="E1828" s="1164" t="s">
        <v>2894</v>
      </c>
      <c r="F1828" s="1165">
        <v>44567</v>
      </c>
      <c r="G1828" s="1165">
        <v>44686</v>
      </c>
    </row>
    <row r="1829" spans="1:7" ht="51">
      <c r="A1829" s="1162">
        <v>3254</v>
      </c>
      <c r="B1829" s="1162">
        <v>13147</v>
      </c>
      <c r="C1829" s="1163" t="s">
        <v>6093</v>
      </c>
      <c r="D1829" s="1163" t="s">
        <v>6094</v>
      </c>
      <c r="E1829" s="1164" t="s">
        <v>2894</v>
      </c>
      <c r="F1829" s="1165">
        <v>44567</v>
      </c>
      <c r="G1829" s="1165">
        <v>44686</v>
      </c>
    </row>
    <row r="1830" spans="1:7" ht="51">
      <c r="A1830" s="1162">
        <v>3255</v>
      </c>
      <c r="B1830" s="1162">
        <v>13148</v>
      </c>
      <c r="C1830" s="1163" t="s">
        <v>6095</v>
      </c>
      <c r="D1830" s="1163" t="s">
        <v>6096</v>
      </c>
      <c r="E1830" s="1164" t="s">
        <v>2894</v>
      </c>
      <c r="F1830" s="1165">
        <v>44567</v>
      </c>
      <c r="G1830" s="1165">
        <v>44686</v>
      </c>
    </row>
    <row r="1831" spans="1:7" ht="51">
      <c r="A1831" s="1162">
        <v>3256</v>
      </c>
      <c r="B1831" s="1162">
        <v>13149</v>
      </c>
      <c r="C1831" s="1163" t="s">
        <v>6097</v>
      </c>
      <c r="D1831" s="1163" t="s">
        <v>6098</v>
      </c>
      <c r="E1831" s="1164" t="s">
        <v>2894</v>
      </c>
      <c r="F1831" s="1165">
        <v>44567</v>
      </c>
      <c r="G1831" s="1165">
        <v>44686</v>
      </c>
    </row>
    <row r="1832" spans="1:7" ht="63.75">
      <c r="A1832" s="1162">
        <v>3257</v>
      </c>
      <c r="B1832" s="1162">
        <v>13150</v>
      </c>
      <c r="C1832" s="1163" t="s">
        <v>6099</v>
      </c>
      <c r="D1832" s="1163" t="s">
        <v>6100</v>
      </c>
      <c r="E1832" s="1164" t="s">
        <v>2894</v>
      </c>
      <c r="F1832" s="1165">
        <v>44567</v>
      </c>
      <c r="G1832" s="1165">
        <v>44686</v>
      </c>
    </row>
    <row r="1833" spans="1:7" ht="51">
      <c r="A1833" s="1162">
        <v>3258</v>
      </c>
      <c r="B1833" s="1162">
        <v>13151</v>
      </c>
      <c r="C1833" s="1163" t="s">
        <v>6101</v>
      </c>
      <c r="D1833" s="1163" t="s">
        <v>6102</v>
      </c>
      <c r="E1833" s="1164" t="s">
        <v>2894</v>
      </c>
      <c r="F1833" s="1165">
        <v>44567</v>
      </c>
      <c r="G1833" s="1165">
        <v>44686</v>
      </c>
    </row>
    <row r="1834" spans="1:7" ht="51">
      <c r="A1834" s="1162">
        <v>3259</v>
      </c>
      <c r="B1834" s="1162">
        <v>13152</v>
      </c>
      <c r="C1834" s="1163" t="s">
        <v>6103</v>
      </c>
      <c r="D1834" s="1163" t="s">
        <v>6104</v>
      </c>
      <c r="E1834" s="1164" t="s">
        <v>2894</v>
      </c>
      <c r="F1834" s="1165">
        <v>44567</v>
      </c>
      <c r="G1834" s="1165">
        <v>44686</v>
      </c>
    </row>
    <row r="1835" spans="1:7" ht="51">
      <c r="A1835" s="1162">
        <v>3260</v>
      </c>
      <c r="B1835" s="1162">
        <v>13153</v>
      </c>
      <c r="C1835" s="1163" t="s">
        <v>6105</v>
      </c>
      <c r="D1835" s="1163" t="s">
        <v>6106</v>
      </c>
      <c r="E1835" s="1164" t="s">
        <v>2894</v>
      </c>
      <c r="F1835" s="1165">
        <v>44567</v>
      </c>
      <c r="G1835" s="1165">
        <v>44686</v>
      </c>
    </row>
    <row r="1836" spans="1:7" ht="25.5">
      <c r="A1836" s="1162">
        <v>3261</v>
      </c>
      <c r="B1836" s="1162">
        <v>13154</v>
      </c>
      <c r="C1836" s="1163" t="s">
        <v>6107</v>
      </c>
      <c r="D1836" s="1163" t="s">
        <v>6108</v>
      </c>
      <c r="E1836" s="1164" t="s">
        <v>2894</v>
      </c>
      <c r="F1836" s="1165">
        <v>44567</v>
      </c>
      <c r="G1836" s="1165">
        <v>44686</v>
      </c>
    </row>
    <row r="1837" spans="1:7" ht="51">
      <c r="A1837" s="1162">
        <v>3262</v>
      </c>
      <c r="B1837" s="1162">
        <v>13155</v>
      </c>
      <c r="C1837" s="1163" t="s">
        <v>6109</v>
      </c>
      <c r="D1837" s="1163" t="s">
        <v>6110</v>
      </c>
      <c r="E1837" s="1164" t="s">
        <v>2894</v>
      </c>
      <c r="F1837" s="1165">
        <v>44567</v>
      </c>
      <c r="G1837" s="1165">
        <v>44686</v>
      </c>
    </row>
    <row r="1838" spans="1:7" ht="38.25">
      <c r="A1838" s="1158">
        <v>3263</v>
      </c>
      <c r="B1838" s="1158">
        <v>13156</v>
      </c>
      <c r="C1838" s="1159" t="s">
        <v>6111</v>
      </c>
      <c r="D1838" s="1159" t="s">
        <v>6112</v>
      </c>
      <c r="E1838" s="1160" t="s">
        <v>2894</v>
      </c>
      <c r="F1838" s="1161">
        <v>44767</v>
      </c>
      <c r="G1838" s="1161">
        <v>44886</v>
      </c>
    </row>
    <row r="1839" spans="1:7" ht="51">
      <c r="A1839" s="1162">
        <v>3264</v>
      </c>
      <c r="B1839" s="1162">
        <v>13157</v>
      </c>
      <c r="C1839" s="1163" t="s">
        <v>6113</v>
      </c>
      <c r="D1839" s="1163" t="s">
        <v>6114</v>
      </c>
      <c r="E1839" s="1164" t="s">
        <v>2894</v>
      </c>
      <c r="F1839" s="1165">
        <v>44767</v>
      </c>
      <c r="G1839" s="1165">
        <v>44886</v>
      </c>
    </row>
    <row r="1840" spans="1:7" ht="63.75">
      <c r="A1840" s="1162">
        <v>3265</v>
      </c>
      <c r="B1840" s="1162">
        <v>13158</v>
      </c>
      <c r="C1840" s="1163" t="s">
        <v>6115</v>
      </c>
      <c r="D1840" s="1163" t="s">
        <v>6116</v>
      </c>
      <c r="E1840" s="1164" t="s">
        <v>2894</v>
      </c>
      <c r="F1840" s="1165">
        <v>44767</v>
      </c>
      <c r="G1840" s="1165">
        <v>44886</v>
      </c>
    </row>
    <row r="1841" spans="1:7" ht="51">
      <c r="A1841" s="1162">
        <v>3266</v>
      </c>
      <c r="B1841" s="1162">
        <v>13159</v>
      </c>
      <c r="C1841" s="1163" t="s">
        <v>6117</v>
      </c>
      <c r="D1841" s="1163" t="s">
        <v>6118</v>
      </c>
      <c r="E1841" s="1164" t="s">
        <v>2894</v>
      </c>
      <c r="F1841" s="1165">
        <v>44767</v>
      </c>
      <c r="G1841" s="1165">
        <v>44886</v>
      </c>
    </row>
    <row r="1842" spans="1:7" ht="63.75">
      <c r="A1842" s="1162">
        <v>3267</v>
      </c>
      <c r="B1842" s="1162">
        <v>13160</v>
      </c>
      <c r="C1842" s="1163" t="s">
        <v>6119</v>
      </c>
      <c r="D1842" s="1163" t="s">
        <v>6120</v>
      </c>
      <c r="E1842" s="1164" t="s">
        <v>2894</v>
      </c>
      <c r="F1842" s="1165">
        <v>44767</v>
      </c>
      <c r="G1842" s="1165">
        <v>44886</v>
      </c>
    </row>
    <row r="1843" spans="1:7" ht="51">
      <c r="A1843" s="1162">
        <v>3268</v>
      </c>
      <c r="B1843" s="1162">
        <v>13161</v>
      </c>
      <c r="C1843" s="1163" t="s">
        <v>6121</v>
      </c>
      <c r="D1843" s="1163" t="s">
        <v>6122</v>
      </c>
      <c r="E1843" s="1164" t="s">
        <v>2894</v>
      </c>
      <c r="F1843" s="1165">
        <v>44767</v>
      </c>
      <c r="G1843" s="1165">
        <v>44886</v>
      </c>
    </row>
    <row r="1844" spans="1:7" ht="51">
      <c r="A1844" s="1162">
        <v>3269</v>
      </c>
      <c r="B1844" s="1162">
        <v>13162</v>
      </c>
      <c r="C1844" s="1163" t="s">
        <v>6123</v>
      </c>
      <c r="D1844" s="1163" t="s">
        <v>6124</v>
      </c>
      <c r="E1844" s="1164" t="s">
        <v>2894</v>
      </c>
      <c r="F1844" s="1165">
        <v>44767</v>
      </c>
      <c r="G1844" s="1165">
        <v>44886</v>
      </c>
    </row>
    <row r="1845" spans="1:7" ht="63.75">
      <c r="A1845" s="1162">
        <v>3270</v>
      </c>
      <c r="B1845" s="1162">
        <v>13163</v>
      </c>
      <c r="C1845" s="1163" t="s">
        <v>6125</v>
      </c>
      <c r="D1845" s="1163" t="s">
        <v>6126</v>
      </c>
      <c r="E1845" s="1164" t="s">
        <v>2894</v>
      </c>
      <c r="F1845" s="1165">
        <v>44767</v>
      </c>
      <c r="G1845" s="1165">
        <v>44886</v>
      </c>
    </row>
    <row r="1846" spans="1:7" ht="63.75">
      <c r="A1846" s="1162">
        <v>3271</v>
      </c>
      <c r="B1846" s="1162">
        <v>13164</v>
      </c>
      <c r="C1846" s="1163" t="s">
        <v>6127</v>
      </c>
      <c r="D1846" s="1163" t="s">
        <v>6128</v>
      </c>
      <c r="E1846" s="1164" t="s">
        <v>2894</v>
      </c>
      <c r="F1846" s="1165">
        <v>44767</v>
      </c>
      <c r="G1846" s="1165">
        <v>44886</v>
      </c>
    </row>
    <row r="1847" spans="1:7" ht="63.75">
      <c r="A1847" s="1162">
        <v>3272</v>
      </c>
      <c r="B1847" s="1162">
        <v>13165</v>
      </c>
      <c r="C1847" s="1163" t="s">
        <v>6129</v>
      </c>
      <c r="D1847" s="1163" t="s">
        <v>6130</v>
      </c>
      <c r="E1847" s="1164" t="s">
        <v>2894</v>
      </c>
      <c r="F1847" s="1165">
        <v>44767</v>
      </c>
      <c r="G1847" s="1165">
        <v>44886</v>
      </c>
    </row>
    <row r="1848" spans="1:7" ht="51">
      <c r="A1848" s="1162">
        <v>3273</v>
      </c>
      <c r="B1848" s="1162">
        <v>13166</v>
      </c>
      <c r="C1848" s="1163" t="s">
        <v>6131</v>
      </c>
      <c r="D1848" s="1163" t="s">
        <v>6132</v>
      </c>
      <c r="E1848" s="1164" t="s">
        <v>2894</v>
      </c>
      <c r="F1848" s="1165">
        <v>44767</v>
      </c>
      <c r="G1848" s="1165">
        <v>44886</v>
      </c>
    </row>
    <row r="1849" spans="1:7" ht="51">
      <c r="A1849" s="1162">
        <v>3274</v>
      </c>
      <c r="B1849" s="1162">
        <v>13167</v>
      </c>
      <c r="C1849" s="1163" t="s">
        <v>6133</v>
      </c>
      <c r="D1849" s="1163" t="s">
        <v>6134</v>
      </c>
      <c r="E1849" s="1164" t="s">
        <v>2894</v>
      </c>
      <c r="F1849" s="1165">
        <v>44767</v>
      </c>
      <c r="G1849" s="1165">
        <v>44886</v>
      </c>
    </row>
    <row r="1850" spans="1:7" ht="51">
      <c r="A1850" s="1162">
        <v>3275</v>
      </c>
      <c r="B1850" s="1162">
        <v>13168</v>
      </c>
      <c r="C1850" s="1163" t="s">
        <v>6135</v>
      </c>
      <c r="D1850" s="1163" t="s">
        <v>6136</v>
      </c>
      <c r="E1850" s="1164" t="s">
        <v>2894</v>
      </c>
      <c r="F1850" s="1165">
        <v>44767</v>
      </c>
      <c r="G1850" s="1165">
        <v>44886</v>
      </c>
    </row>
    <row r="1851" spans="1:7" ht="51">
      <c r="A1851" s="1162">
        <v>3276</v>
      </c>
      <c r="B1851" s="1162">
        <v>13169</v>
      </c>
      <c r="C1851" s="1163" t="s">
        <v>6137</v>
      </c>
      <c r="D1851" s="1163" t="s">
        <v>6138</v>
      </c>
      <c r="E1851" s="1164" t="s">
        <v>2894</v>
      </c>
      <c r="F1851" s="1165">
        <v>44767</v>
      </c>
      <c r="G1851" s="1165">
        <v>44886</v>
      </c>
    </row>
    <row r="1852" spans="1:7" ht="51">
      <c r="A1852" s="1162">
        <v>3277</v>
      </c>
      <c r="B1852" s="1162">
        <v>13170</v>
      </c>
      <c r="C1852" s="1163" t="s">
        <v>6139</v>
      </c>
      <c r="D1852" s="1163" t="s">
        <v>6140</v>
      </c>
      <c r="E1852" s="1164" t="s">
        <v>2894</v>
      </c>
      <c r="F1852" s="1165">
        <v>44767</v>
      </c>
      <c r="G1852" s="1165">
        <v>44886</v>
      </c>
    </row>
    <row r="1853" spans="1:7" ht="51">
      <c r="A1853" s="1162">
        <v>3278</v>
      </c>
      <c r="B1853" s="1162">
        <v>13171</v>
      </c>
      <c r="C1853" s="1163" t="s">
        <v>6141</v>
      </c>
      <c r="D1853" s="1163" t="s">
        <v>6142</v>
      </c>
      <c r="E1853" s="1164" t="s">
        <v>2894</v>
      </c>
      <c r="F1853" s="1165">
        <v>44767</v>
      </c>
      <c r="G1853" s="1165">
        <v>44886</v>
      </c>
    </row>
    <row r="1854" spans="1:7" ht="51">
      <c r="A1854" s="1162">
        <v>3279</v>
      </c>
      <c r="B1854" s="1162">
        <v>13172</v>
      </c>
      <c r="C1854" s="1163" t="s">
        <v>6143</v>
      </c>
      <c r="D1854" s="1163" t="s">
        <v>6144</v>
      </c>
      <c r="E1854" s="1164" t="s">
        <v>2894</v>
      </c>
      <c r="F1854" s="1165">
        <v>44767</v>
      </c>
      <c r="G1854" s="1165">
        <v>44886</v>
      </c>
    </row>
    <row r="1855" spans="1:7" ht="51">
      <c r="A1855" s="1162">
        <v>3280</v>
      </c>
      <c r="B1855" s="1162">
        <v>13173</v>
      </c>
      <c r="C1855" s="1163" t="s">
        <v>6145</v>
      </c>
      <c r="D1855" s="1163" t="s">
        <v>6146</v>
      </c>
      <c r="E1855" s="1164" t="s">
        <v>2894</v>
      </c>
      <c r="F1855" s="1165">
        <v>44767</v>
      </c>
      <c r="G1855" s="1165">
        <v>44886</v>
      </c>
    </row>
    <row r="1856" spans="1:7" ht="51">
      <c r="A1856" s="1162">
        <v>3281</v>
      </c>
      <c r="B1856" s="1162">
        <v>13174</v>
      </c>
      <c r="C1856" s="1163" t="s">
        <v>6147</v>
      </c>
      <c r="D1856" s="1163" t="s">
        <v>6148</v>
      </c>
      <c r="E1856" s="1164" t="s">
        <v>2894</v>
      </c>
      <c r="F1856" s="1165">
        <v>44767</v>
      </c>
      <c r="G1856" s="1165">
        <v>44886</v>
      </c>
    </row>
    <row r="1857" spans="1:7" ht="51">
      <c r="A1857" s="1162">
        <v>3282</v>
      </c>
      <c r="B1857" s="1162">
        <v>13175</v>
      </c>
      <c r="C1857" s="1163" t="s">
        <v>6149</v>
      </c>
      <c r="D1857" s="1163" t="s">
        <v>6150</v>
      </c>
      <c r="E1857" s="1164" t="s">
        <v>2894</v>
      </c>
      <c r="F1857" s="1165">
        <v>44767</v>
      </c>
      <c r="G1857" s="1165">
        <v>44886</v>
      </c>
    </row>
    <row r="1858" spans="1:7" ht="63.75">
      <c r="A1858" s="1162">
        <v>3283</v>
      </c>
      <c r="B1858" s="1162">
        <v>13176</v>
      </c>
      <c r="C1858" s="1163" t="s">
        <v>6151</v>
      </c>
      <c r="D1858" s="1163" t="s">
        <v>6152</v>
      </c>
      <c r="E1858" s="1164" t="s">
        <v>2894</v>
      </c>
      <c r="F1858" s="1165">
        <v>44767</v>
      </c>
      <c r="G1858" s="1165">
        <v>44886</v>
      </c>
    </row>
    <row r="1859" spans="1:7" ht="63.75">
      <c r="A1859" s="1162">
        <v>3284</v>
      </c>
      <c r="B1859" s="1162">
        <v>13177</v>
      </c>
      <c r="C1859" s="1163" t="s">
        <v>6153</v>
      </c>
      <c r="D1859" s="1163" t="s">
        <v>6154</v>
      </c>
      <c r="E1859" s="1164" t="s">
        <v>2894</v>
      </c>
      <c r="F1859" s="1165">
        <v>44767</v>
      </c>
      <c r="G1859" s="1165">
        <v>44886</v>
      </c>
    </row>
    <row r="1860" spans="1:7" ht="63.75">
      <c r="A1860" s="1162">
        <v>3285</v>
      </c>
      <c r="B1860" s="1162">
        <v>13178</v>
      </c>
      <c r="C1860" s="1163" t="s">
        <v>6155</v>
      </c>
      <c r="D1860" s="1163" t="s">
        <v>6156</v>
      </c>
      <c r="E1860" s="1164" t="s">
        <v>2894</v>
      </c>
      <c r="F1860" s="1165">
        <v>44767</v>
      </c>
      <c r="G1860" s="1165">
        <v>44886</v>
      </c>
    </row>
    <row r="1861" spans="1:7" ht="51">
      <c r="A1861" s="1162">
        <v>3286</v>
      </c>
      <c r="B1861" s="1162">
        <v>13179</v>
      </c>
      <c r="C1861" s="1163" t="s">
        <v>6157</v>
      </c>
      <c r="D1861" s="1163" t="s">
        <v>6158</v>
      </c>
      <c r="E1861" s="1164" t="s">
        <v>2894</v>
      </c>
      <c r="F1861" s="1165">
        <v>44767</v>
      </c>
      <c r="G1861" s="1165">
        <v>44886</v>
      </c>
    </row>
    <row r="1862" spans="1:7" ht="63.75">
      <c r="A1862" s="1162">
        <v>3287</v>
      </c>
      <c r="B1862" s="1162">
        <v>13180</v>
      </c>
      <c r="C1862" s="1163" t="s">
        <v>6159</v>
      </c>
      <c r="D1862" s="1163" t="s">
        <v>6160</v>
      </c>
      <c r="E1862" s="1164" t="s">
        <v>2894</v>
      </c>
      <c r="F1862" s="1165">
        <v>44767</v>
      </c>
      <c r="G1862" s="1165">
        <v>44886</v>
      </c>
    </row>
    <row r="1863" spans="1:7" ht="63.75">
      <c r="A1863" s="1162">
        <v>3288</v>
      </c>
      <c r="B1863" s="1162">
        <v>13181</v>
      </c>
      <c r="C1863" s="1163" t="s">
        <v>6161</v>
      </c>
      <c r="D1863" s="1163" t="s">
        <v>6162</v>
      </c>
      <c r="E1863" s="1164" t="s">
        <v>2894</v>
      </c>
      <c r="F1863" s="1165">
        <v>44767</v>
      </c>
      <c r="G1863" s="1165">
        <v>44886</v>
      </c>
    </row>
    <row r="1864" spans="1:7" ht="63.75">
      <c r="A1864" s="1162">
        <v>3289</v>
      </c>
      <c r="B1864" s="1162">
        <v>13182</v>
      </c>
      <c r="C1864" s="1163" t="s">
        <v>6163</v>
      </c>
      <c r="D1864" s="1163" t="s">
        <v>6164</v>
      </c>
      <c r="E1864" s="1164" t="s">
        <v>2894</v>
      </c>
      <c r="F1864" s="1165">
        <v>44767</v>
      </c>
      <c r="G1864" s="1165">
        <v>44886</v>
      </c>
    </row>
    <row r="1865" spans="1:7" ht="25.5">
      <c r="A1865" s="1158">
        <v>3290</v>
      </c>
      <c r="B1865" s="1158">
        <v>13183</v>
      </c>
      <c r="C1865" s="1159" t="s">
        <v>6165</v>
      </c>
      <c r="D1865" s="1159" t="s">
        <v>6166</v>
      </c>
      <c r="E1865" s="1160" t="s">
        <v>2894</v>
      </c>
      <c r="F1865" s="1161">
        <v>45167</v>
      </c>
      <c r="G1865" s="1161">
        <v>45286</v>
      </c>
    </row>
    <row r="1866" spans="1:7" ht="51">
      <c r="A1866" s="1162">
        <v>3291</v>
      </c>
      <c r="B1866" s="1162">
        <v>13184</v>
      </c>
      <c r="C1866" s="1163" t="s">
        <v>6167</v>
      </c>
      <c r="D1866" s="1163" t="s">
        <v>6168</v>
      </c>
      <c r="E1866" s="1164" t="s">
        <v>2894</v>
      </c>
      <c r="F1866" s="1165">
        <v>45167</v>
      </c>
      <c r="G1866" s="1165">
        <v>45286</v>
      </c>
    </row>
    <row r="1867" spans="1:7" ht="51">
      <c r="A1867" s="1162">
        <v>3292</v>
      </c>
      <c r="B1867" s="1162">
        <v>13185</v>
      </c>
      <c r="C1867" s="1163" t="s">
        <v>6169</v>
      </c>
      <c r="D1867" s="1163" t="s">
        <v>6170</v>
      </c>
      <c r="E1867" s="1164" t="s">
        <v>2894</v>
      </c>
      <c r="F1867" s="1165">
        <v>45167</v>
      </c>
      <c r="G1867" s="1165">
        <v>45286</v>
      </c>
    </row>
    <row r="1868" spans="1:7" ht="63.75">
      <c r="A1868" s="1162">
        <v>3293</v>
      </c>
      <c r="B1868" s="1162">
        <v>13186</v>
      </c>
      <c r="C1868" s="1163" t="s">
        <v>6171</v>
      </c>
      <c r="D1868" s="1163" t="s">
        <v>6172</v>
      </c>
      <c r="E1868" s="1164" t="s">
        <v>2894</v>
      </c>
      <c r="F1868" s="1165">
        <v>45167</v>
      </c>
      <c r="G1868" s="1165">
        <v>45286</v>
      </c>
    </row>
    <row r="1869" spans="1:7" ht="51">
      <c r="A1869" s="1162">
        <v>3294</v>
      </c>
      <c r="B1869" s="1162">
        <v>13187</v>
      </c>
      <c r="C1869" s="1163" t="s">
        <v>6173</v>
      </c>
      <c r="D1869" s="1163" t="s">
        <v>6174</v>
      </c>
      <c r="E1869" s="1164" t="s">
        <v>2894</v>
      </c>
      <c r="F1869" s="1165">
        <v>45167</v>
      </c>
      <c r="G1869" s="1165">
        <v>45286</v>
      </c>
    </row>
    <row r="1870" spans="1:7" ht="51">
      <c r="A1870" s="1162">
        <v>3295</v>
      </c>
      <c r="B1870" s="1162">
        <v>13188</v>
      </c>
      <c r="C1870" s="1163" t="s">
        <v>6175</v>
      </c>
      <c r="D1870" s="1163" t="s">
        <v>6176</v>
      </c>
      <c r="E1870" s="1164" t="s">
        <v>2894</v>
      </c>
      <c r="F1870" s="1165">
        <v>45167</v>
      </c>
      <c r="G1870" s="1165">
        <v>45286</v>
      </c>
    </row>
    <row r="1871" spans="1:7" ht="51">
      <c r="A1871" s="1162">
        <v>3296</v>
      </c>
      <c r="B1871" s="1162">
        <v>13189</v>
      </c>
      <c r="C1871" s="1163" t="s">
        <v>6177</v>
      </c>
      <c r="D1871" s="1163" t="s">
        <v>6178</v>
      </c>
      <c r="E1871" s="1164" t="s">
        <v>2894</v>
      </c>
      <c r="F1871" s="1165">
        <v>45167</v>
      </c>
      <c r="G1871" s="1165">
        <v>45286</v>
      </c>
    </row>
    <row r="1872" spans="1:7" ht="51">
      <c r="A1872" s="1162">
        <v>3297</v>
      </c>
      <c r="B1872" s="1162">
        <v>13190</v>
      </c>
      <c r="C1872" s="1163" t="s">
        <v>6179</v>
      </c>
      <c r="D1872" s="1163" t="s">
        <v>6180</v>
      </c>
      <c r="E1872" s="1164" t="s">
        <v>2894</v>
      </c>
      <c r="F1872" s="1165">
        <v>45167</v>
      </c>
      <c r="G1872" s="1165">
        <v>45286</v>
      </c>
    </row>
    <row r="1873" spans="1:7" ht="51">
      <c r="A1873" s="1162">
        <v>3298</v>
      </c>
      <c r="B1873" s="1162">
        <v>13191</v>
      </c>
      <c r="C1873" s="1163" t="s">
        <v>6181</v>
      </c>
      <c r="D1873" s="1163" t="s">
        <v>6182</v>
      </c>
      <c r="E1873" s="1164" t="s">
        <v>2894</v>
      </c>
      <c r="F1873" s="1165">
        <v>45167</v>
      </c>
      <c r="G1873" s="1165">
        <v>45286</v>
      </c>
    </row>
    <row r="1874" spans="1:7" ht="51">
      <c r="A1874" s="1162">
        <v>3299</v>
      </c>
      <c r="B1874" s="1162">
        <v>13192</v>
      </c>
      <c r="C1874" s="1163" t="s">
        <v>6183</v>
      </c>
      <c r="D1874" s="1163" t="s">
        <v>6184</v>
      </c>
      <c r="E1874" s="1164" t="s">
        <v>2894</v>
      </c>
      <c r="F1874" s="1165">
        <v>45167</v>
      </c>
      <c r="G1874" s="1165">
        <v>45286</v>
      </c>
    </row>
    <row r="1875" spans="1:7" ht="51">
      <c r="A1875" s="1162">
        <v>3300</v>
      </c>
      <c r="B1875" s="1162">
        <v>13193</v>
      </c>
      <c r="C1875" s="1163" t="s">
        <v>6185</v>
      </c>
      <c r="D1875" s="1163" t="s">
        <v>6186</v>
      </c>
      <c r="E1875" s="1164" t="s">
        <v>2894</v>
      </c>
      <c r="F1875" s="1165">
        <v>45167</v>
      </c>
      <c r="G1875" s="1165">
        <v>45286</v>
      </c>
    </row>
    <row r="1876" spans="1:7" ht="63.75">
      <c r="A1876" s="1162">
        <v>3301</v>
      </c>
      <c r="B1876" s="1162">
        <v>13194</v>
      </c>
      <c r="C1876" s="1163" t="s">
        <v>6187</v>
      </c>
      <c r="D1876" s="1163" t="s">
        <v>6188</v>
      </c>
      <c r="E1876" s="1164" t="s">
        <v>2894</v>
      </c>
      <c r="F1876" s="1165">
        <v>45167</v>
      </c>
      <c r="G1876" s="1165">
        <v>45286</v>
      </c>
    </row>
    <row r="1877" spans="1:7" ht="51">
      <c r="A1877" s="1162">
        <v>3302</v>
      </c>
      <c r="B1877" s="1162">
        <v>13195</v>
      </c>
      <c r="C1877" s="1163" t="s">
        <v>6189</v>
      </c>
      <c r="D1877" s="1163" t="s">
        <v>6190</v>
      </c>
      <c r="E1877" s="1164" t="s">
        <v>2894</v>
      </c>
      <c r="F1877" s="1165">
        <v>45167</v>
      </c>
      <c r="G1877" s="1165">
        <v>45286</v>
      </c>
    </row>
    <row r="1878" spans="1:7" ht="63.75">
      <c r="A1878" s="1162">
        <v>3303</v>
      </c>
      <c r="B1878" s="1162">
        <v>13196</v>
      </c>
      <c r="C1878" s="1163" t="s">
        <v>6191</v>
      </c>
      <c r="D1878" s="1163" t="s">
        <v>6192</v>
      </c>
      <c r="E1878" s="1164" t="s">
        <v>2894</v>
      </c>
      <c r="F1878" s="1165">
        <v>45167</v>
      </c>
      <c r="G1878" s="1165">
        <v>45286</v>
      </c>
    </row>
    <row r="1879" spans="1:7" ht="51">
      <c r="A1879" s="1162">
        <v>3304</v>
      </c>
      <c r="B1879" s="1162">
        <v>13197</v>
      </c>
      <c r="C1879" s="1163" t="s">
        <v>6193</v>
      </c>
      <c r="D1879" s="1163" t="s">
        <v>6194</v>
      </c>
      <c r="E1879" s="1164" t="s">
        <v>2894</v>
      </c>
      <c r="F1879" s="1165">
        <v>45167</v>
      </c>
      <c r="G1879" s="1165">
        <v>45286</v>
      </c>
    </row>
    <row r="1880" spans="1:7" ht="38.25">
      <c r="A1880" s="1162">
        <v>3305</v>
      </c>
      <c r="B1880" s="1162">
        <v>13198</v>
      </c>
      <c r="C1880" s="1163" t="s">
        <v>6195</v>
      </c>
      <c r="D1880" s="1163" t="s">
        <v>6196</v>
      </c>
      <c r="E1880" s="1164" t="s">
        <v>2894</v>
      </c>
      <c r="F1880" s="1165">
        <v>45167</v>
      </c>
      <c r="G1880" s="1165">
        <v>45286</v>
      </c>
    </row>
    <row r="1881" spans="1:7" ht="51">
      <c r="A1881" s="1162">
        <v>3306</v>
      </c>
      <c r="B1881" s="1162">
        <v>13199</v>
      </c>
      <c r="C1881" s="1163" t="s">
        <v>6197</v>
      </c>
      <c r="D1881" s="1163" t="s">
        <v>6198</v>
      </c>
      <c r="E1881" s="1164" t="s">
        <v>2894</v>
      </c>
      <c r="F1881" s="1165">
        <v>45167</v>
      </c>
      <c r="G1881" s="1165">
        <v>45286</v>
      </c>
    </row>
    <row r="1882" spans="1:7" ht="63.75">
      <c r="A1882" s="1162">
        <v>3307</v>
      </c>
      <c r="B1882" s="1162">
        <v>13200</v>
      </c>
      <c r="C1882" s="1163" t="s">
        <v>6199</v>
      </c>
      <c r="D1882" s="1163" t="s">
        <v>6200</v>
      </c>
      <c r="E1882" s="1164" t="s">
        <v>2894</v>
      </c>
      <c r="F1882" s="1165">
        <v>45167</v>
      </c>
      <c r="G1882" s="1165">
        <v>45286</v>
      </c>
    </row>
    <row r="1883" spans="1:7" ht="51">
      <c r="A1883" s="1162">
        <v>3308</v>
      </c>
      <c r="B1883" s="1162">
        <v>13201</v>
      </c>
      <c r="C1883" s="1163" t="s">
        <v>6201</v>
      </c>
      <c r="D1883" s="1163" t="s">
        <v>6202</v>
      </c>
      <c r="E1883" s="1164" t="s">
        <v>2894</v>
      </c>
      <c r="F1883" s="1165">
        <v>45167</v>
      </c>
      <c r="G1883" s="1165">
        <v>45286</v>
      </c>
    </row>
    <row r="1884" spans="1:7" ht="63.75">
      <c r="A1884" s="1162">
        <v>3309</v>
      </c>
      <c r="B1884" s="1162">
        <v>13202</v>
      </c>
      <c r="C1884" s="1163" t="s">
        <v>6203</v>
      </c>
      <c r="D1884" s="1163" t="s">
        <v>6204</v>
      </c>
      <c r="E1884" s="1164" t="s">
        <v>2894</v>
      </c>
      <c r="F1884" s="1165">
        <v>45167</v>
      </c>
      <c r="G1884" s="1165">
        <v>45286</v>
      </c>
    </row>
    <row r="1885" spans="1:7" ht="63.75">
      <c r="A1885" s="1162">
        <v>3310</v>
      </c>
      <c r="B1885" s="1162">
        <v>13203</v>
      </c>
      <c r="C1885" s="1163" t="s">
        <v>6205</v>
      </c>
      <c r="D1885" s="1163" t="s">
        <v>6206</v>
      </c>
      <c r="E1885" s="1164" t="s">
        <v>2894</v>
      </c>
      <c r="F1885" s="1165">
        <v>45167</v>
      </c>
      <c r="G1885" s="1165">
        <v>45286</v>
      </c>
    </row>
    <row r="1886" spans="1:7" ht="51">
      <c r="A1886" s="1162">
        <v>3311</v>
      </c>
      <c r="B1886" s="1162">
        <v>13204</v>
      </c>
      <c r="C1886" s="1163" t="s">
        <v>6207</v>
      </c>
      <c r="D1886" s="1163" t="s">
        <v>6208</v>
      </c>
      <c r="E1886" s="1164" t="s">
        <v>2894</v>
      </c>
      <c r="F1886" s="1165">
        <v>45167</v>
      </c>
      <c r="G1886" s="1165">
        <v>45286</v>
      </c>
    </row>
    <row r="1887" spans="1:7">
      <c r="A1887" s="1158">
        <v>3312</v>
      </c>
      <c r="B1887" s="1158">
        <v>13205</v>
      </c>
      <c r="C1887" s="1159" t="s">
        <v>6209</v>
      </c>
      <c r="D1887" s="1159" t="s">
        <v>6210</v>
      </c>
      <c r="E1887" s="1160" t="s">
        <v>3112</v>
      </c>
      <c r="F1887" s="1161">
        <v>45157</v>
      </c>
      <c r="G1887" s="1161">
        <v>45186</v>
      </c>
    </row>
    <row r="1888" spans="1:7" ht="38.25">
      <c r="A1888" s="1162">
        <v>3313</v>
      </c>
      <c r="B1888" s="1162">
        <v>13206</v>
      </c>
      <c r="C1888" s="1163" t="s">
        <v>6211</v>
      </c>
      <c r="D1888" s="1163" t="s">
        <v>6212</v>
      </c>
      <c r="E1888" s="1164" t="s">
        <v>3112</v>
      </c>
      <c r="F1888" s="1165">
        <v>45157</v>
      </c>
      <c r="G1888" s="1165">
        <v>45186</v>
      </c>
    </row>
    <row r="1889" spans="1:7">
      <c r="A1889" s="1158">
        <v>3314</v>
      </c>
      <c r="B1889" s="1158">
        <v>13207</v>
      </c>
      <c r="C1889" s="1159" t="s">
        <v>6213</v>
      </c>
      <c r="D1889" s="1159" t="s">
        <v>6214</v>
      </c>
      <c r="E1889" s="1160" t="s">
        <v>3287</v>
      </c>
      <c r="F1889" s="1161">
        <v>45167</v>
      </c>
      <c r="G1889" s="1161">
        <v>45256</v>
      </c>
    </row>
    <row r="1890" spans="1:7" ht="25.5">
      <c r="A1890" s="1162">
        <v>3315</v>
      </c>
      <c r="B1890" s="1162">
        <v>13208</v>
      </c>
      <c r="C1890" s="1163" t="s">
        <v>6215</v>
      </c>
      <c r="D1890" s="1163" t="s">
        <v>6216</v>
      </c>
      <c r="E1890" s="1164" t="s">
        <v>3287</v>
      </c>
      <c r="F1890" s="1165">
        <v>45167</v>
      </c>
      <c r="G1890" s="1165">
        <v>45256</v>
      </c>
    </row>
    <row r="1891" spans="1:7" ht="38.25">
      <c r="A1891" s="1162">
        <v>3316</v>
      </c>
      <c r="B1891" s="1162">
        <v>13209</v>
      </c>
      <c r="C1891" s="1163" t="s">
        <v>6217</v>
      </c>
      <c r="D1891" s="1163" t="s">
        <v>6218</v>
      </c>
      <c r="E1891" s="1164" t="s">
        <v>3287</v>
      </c>
      <c r="F1891" s="1165">
        <v>45167</v>
      </c>
      <c r="G1891" s="1165">
        <v>45256</v>
      </c>
    </row>
    <row r="1892" spans="1:7">
      <c r="A1892" s="1158">
        <v>3317</v>
      </c>
      <c r="B1892" s="1158">
        <v>13210</v>
      </c>
      <c r="C1892" s="1159" t="s">
        <v>6219</v>
      </c>
      <c r="D1892" s="1159" t="s">
        <v>6220</v>
      </c>
      <c r="E1892" s="1160" t="s">
        <v>6221</v>
      </c>
      <c r="F1892" s="1161">
        <v>43922</v>
      </c>
      <c r="G1892" s="1161">
        <v>45256</v>
      </c>
    </row>
    <row r="1893" spans="1:7" ht="38.25">
      <c r="A1893" s="1162">
        <v>3318</v>
      </c>
      <c r="B1893" s="1162">
        <v>13211</v>
      </c>
      <c r="C1893" s="1163" t="s">
        <v>6222</v>
      </c>
      <c r="D1893" s="1163" t="s">
        <v>6223</v>
      </c>
      <c r="E1893" s="1164" t="s">
        <v>3447</v>
      </c>
      <c r="F1893" s="1165">
        <v>43922</v>
      </c>
      <c r="G1893" s="1165">
        <v>44356</v>
      </c>
    </row>
    <row r="1894" spans="1:7" ht="38.25">
      <c r="A1894" s="1162">
        <v>3319</v>
      </c>
      <c r="B1894" s="1162">
        <v>13212</v>
      </c>
      <c r="C1894" s="1163" t="s">
        <v>6224</v>
      </c>
      <c r="D1894" s="1163" t="s">
        <v>6225</v>
      </c>
      <c r="E1894" s="1164" t="s">
        <v>4729</v>
      </c>
      <c r="F1894" s="1165">
        <v>44127</v>
      </c>
      <c r="G1894" s="1165">
        <v>44456</v>
      </c>
    </row>
    <row r="1895" spans="1:7" ht="38.25">
      <c r="A1895" s="1162">
        <v>3320</v>
      </c>
      <c r="B1895" s="1162">
        <v>13213</v>
      </c>
      <c r="C1895" s="1163" t="s">
        <v>6226</v>
      </c>
      <c r="D1895" s="1163" t="s">
        <v>6227</v>
      </c>
      <c r="E1895" s="1164" t="s">
        <v>6228</v>
      </c>
      <c r="F1895" s="1165">
        <v>44247</v>
      </c>
      <c r="G1895" s="1165">
        <v>44556</v>
      </c>
    </row>
    <row r="1896" spans="1:7" ht="38.25">
      <c r="A1896" s="1162">
        <v>3321</v>
      </c>
      <c r="B1896" s="1162">
        <v>13214</v>
      </c>
      <c r="C1896" s="1163" t="s">
        <v>6229</v>
      </c>
      <c r="D1896" s="1163" t="s">
        <v>6230</v>
      </c>
      <c r="E1896" s="1164" t="s">
        <v>6228</v>
      </c>
      <c r="F1896" s="1165">
        <v>44347</v>
      </c>
      <c r="G1896" s="1165">
        <v>44656</v>
      </c>
    </row>
    <row r="1897" spans="1:7" ht="38.25">
      <c r="A1897" s="1162">
        <v>3322</v>
      </c>
      <c r="B1897" s="1162">
        <v>13215</v>
      </c>
      <c r="C1897" s="1163" t="s">
        <v>6231</v>
      </c>
      <c r="D1897" s="1163" t="s">
        <v>6232</v>
      </c>
      <c r="E1897" s="1164" t="s">
        <v>3029</v>
      </c>
      <c r="F1897" s="1165">
        <v>44507</v>
      </c>
      <c r="G1897" s="1165">
        <v>44756</v>
      </c>
    </row>
    <row r="1898" spans="1:7" ht="38.25">
      <c r="A1898" s="1162">
        <v>3323</v>
      </c>
      <c r="B1898" s="1162">
        <v>13216</v>
      </c>
      <c r="C1898" s="1163" t="s">
        <v>6233</v>
      </c>
      <c r="D1898" s="1163" t="s">
        <v>6234</v>
      </c>
      <c r="E1898" s="1164" t="s">
        <v>6228</v>
      </c>
      <c r="F1898" s="1165">
        <v>44547</v>
      </c>
      <c r="G1898" s="1165">
        <v>44856</v>
      </c>
    </row>
    <row r="1899" spans="1:7" ht="38.25">
      <c r="A1899" s="1162">
        <v>3324</v>
      </c>
      <c r="B1899" s="1162">
        <v>13217</v>
      </c>
      <c r="C1899" s="1163" t="s">
        <v>6235</v>
      </c>
      <c r="D1899" s="1163" t="s">
        <v>6236</v>
      </c>
      <c r="E1899" s="1164" t="s">
        <v>6228</v>
      </c>
      <c r="F1899" s="1165">
        <v>44647</v>
      </c>
      <c r="G1899" s="1165">
        <v>44956</v>
      </c>
    </row>
    <row r="1900" spans="1:7" ht="38.25">
      <c r="A1900" s="1162">
        <v>3325</v>
      </c>
      <c r="B1900" s="1162">
        <v>13218</v>
      </c>
      <c r="C1900" s="1163" t="s">
        <v>6237</v>
      </c>
      <c r="D1900" s="1163" t="s">
        <v>6238</v>
      </c>
      <c r="E1900" s="1164" t="s">
        <v>6228</v>
      </c>
      <c r="F1900" s="1165">
        <v>44747</v>
      </c>
      <c r="G1900" s="1165">
        <v>45056</v>
      </c>
    </row>
    <row r="1901" spans="1:7" ht="38.25">
      <c r="A1901" s="1162">
        <v>3326</v>
      </c>
      <c r="B1901" s="1162">
        <v>13219</v>
      </c>
      <c r="C1901" s="1163" t="s">
        <v>6239</v>
      </c>
      <c r="D1901" s="1163" t="s">
        <v>6240</v>
      </c>
      <c r="E1901" s="1164" t="s">
        <v>6228</v>
      </c>
      <c r="F1901" s="1165">
        <v>44847</v>
      </c>
      <c r="G1901" s="1165">
        <v>45156</v>
      </c>
    </row>
    <row r="1902" spans="1:7" ht="38.25">
      <c r="A1902" s="1162">
        <v>3327</v>
      </c>
      <c r="B1902" s="1162">
        <v>13220</v>
      </c>
      <c r="C1902" s="1163" t="s">
        <v>6241</v>
      </c>
      <c r="D1902" s="1163" t="s">
        <v>6242</v>
      </c>
      <c r="E1902" s="1164" t="s">
        <v>6228</v>
      </c>
      <c r="F1902" s="1165">
        <v>44947</v>
      </c>
      <c r="G1902" s="1165">
        <v>45256</v>
      </c>
    </row>
    <row r="1903" spans="1:7" ht="38.25">
      <c r="A1903" s="1162">
        <v>3328</v>
      </c>
      <c r="B1903" s="1162">
        <v>13221</v>
      </c>
      <c r="C1903" s="1163" t="s">
        <v>6243</v>
      </c>
      <c r="D1903" s="1163" t="s">
        <v>6244</v>
      </c>
      <c r="E1903" s="1164" t="s">
        <v>3849</v>
      </c>
      <c r="F1903" s="1165">
        <v>45047</v>
      </c>
      <c r="G1903" s="1165">
        <v>45256</v>
      </c>
    </row>
    <row r="1904" spans="1:7" ht="38.25">
      <c r="A1904" s="1162">
        <v>3329</v>
      </c>
      <c r="B1904" s="1162">
        <v>13222</v>
      </c>
      <c r="C1904" s="1163" t="s">
        <v>6245</v>
      </c>
      <c r="D1904" s="1163" t="s">
        <v>6246</v>
      </c>
      <c r="E1904" s="1164" t="s">
        <v>3849</v>
      </c>
      <c r="F1904" s="1165">
        <v>45047</v>
      </c>
      <c r="G1904" s="1165">
        <v>45256</v>
      </c>
    </row>
    <row r="1905" spans="1:7" ht="25.5">
      <c r="A1905" s="1162">
        <v>3330</v>
      </c>
      <c r="B1905" s="1162">
        <v>13223</v>
      </c>
      <c r="C1905" s="1163" t="s">
        <v>6247</v>
      </c>
      <c r="D1905" s="1163" t="s">
        <v>6248</v>
      </c>
      <c r="E1905" s="1164" t="s">
        <v>3287</v>
      </c>
      <c r="F1905" s="1165">
        <v>45167</v>
      </c>
      <c r="G1905" s="1165">
        <v>45256</v>
      </c>
    </row>
    <row r="1906" spans="1:7" ht="25.5">
      <c r="A1906" s="1162">
        <v>3331</v>
      </c>
      <c r="B1906" s="1162">
        <v>13224</v>
      </c>
      <c r="C1906" s="1163" t="s">
        <v>6249</v>
      </c>
      <c r="D1906" s="1163" t="s">
        <v>6250</v>
      </c>
      <c r="E1906" s="1164" t="s">
        <v>3287</v>
      </c>
      <c r="F1906" s="1165">
        <v>45167</v>
      </c>
      <c r="G1906" s="1165">
        <v>45256</v>
      </c>
    </row>
    <row r="1907" spans="1:7">
      <c r="A1907" s="1158">
        <v>3332</v>
      </c>
      <c r="B1907" s="1158">
        <v>13225</v>
      </c>
      <c r="C1907" s="1159" t="s">
        <v>4432</v>
      </c>
      <c r="D1907" s="1159" t="s">
        <v>6251</v>
      </c>
      <c r="E1907" s="1160" t="s">
        <v>6252</v>
      </c>
      <c r="F1907" s="1161">
        <v>44267</v>
      </c>
      <c r="G1907" s="1161">
        <v>45346</v>
      </c>
    </row>
    <row r="1908" spans="1:7" ht="38.25">
      <c r="A1908" s="1162">
        <v>3333</v>
      </c>
      <c r="B1908" s="1162">
        <v>13226</v>
      </c>
      <c r="C1908" s="1163" t="s">
        <v>6253</v>
      </c>
      <c r="D1908" s="1163" t="s">
        <v>6254</v>
      </c>
      <c r="E1908" s="1164" t="s">
        <v>3064</v>
      </c>
      <c r="F1908" s="1165">
        <v>44267</v>
      </c>
      <c r="G1908" s="1165">
        <v>44446</v>
      </c>
    </row>
    <row r="1909" spans="1:7" ht="25.5">
      <c r="A1909" s="1162">
        <v>3334</v>
      </c>
      <c r="B1909" s="1162">
        <v>13227</v>
      </c>
      <c r="C1909" s="1163" t="s">
        <v>6255</v>
      </c>
      <c r="D1909" s="1163" t="s">
        <v>6256</v>
      </c>
      <c r="E1909" s="1164" t="s">
        <v>6257</v>
      </c>
      <c r="F1909" s="1165">
        <v>44687</v>
      </c>
      <c r="G1909" s="1165">
        <v>45346</v>
      </c>
    </row>
    <row r="1910" spans="1:7" ht="38.25">
      <c r="A1910" s="1162">
        <v>3335</v>
      </c>
      <c r="B1910" s="1162">
        <v>13228</v>
      </c>
      <c r="C1910" s="1163" t="s">
        <v>6258</v>
      </c>
      <c r="D1910" s="1163" t="s">
        <v>6259</v>
      </c>
      <c r="E1910" s="1164" t="s">
        <v>3064</v>
      </c>
      <c r="F1910" s="1165">
        <v>44467</v>
      </c>
      <c r="G1910" s="1165">
        <v>44646</v>
      </c>
    </row>
    <row r="1911" spans="1:7" ht="38.25">
      <c r="A1911" s="1162">
        <v>3336</v>
      </c>
      <c r="B1911" s="1162">
        <v>13229</v>
      </c>
      <c r="C1911" s="1163" t="s">
        <v>6260</v>
      </c>
      <c r="D1911" s="1163" t="s">
        <v>6261</v>
      </c>
      <c r="E1911" s="1164" t="s">
        <v>3064</v>
      </c>
      <c r="F1911" s="1165">
        <v>44667</v>
      </c>
      <c r="G1911" s="1165">
        <v>44846</v>
      </c>
    </row>
    <row r="1912" spans="1:7" ht="38.25">
      <c r="A1912" s="1162">
        <v>3337</v>
      </c>
      <c r="B1912" s="1162">
        <v>13230</v>
      </c>
      <c r="C1912" s="1163" t="s">
        <v>6262</v>
      </c>
      <c r="D1912" s="1163" t="s">
        <v>6263</v>
      </c>
      <c r="E1912" s="1164" t="s">
        <v>3849</v>
      </c>
      <c r="F1912" s="1165">
        <v>44967</v>
      </c>
      <c r="G1912" s="1165">
        <v>45176</v>
      </c>
    </row>
    <row r="1913" spans="1:7">
      <c r="A1913" s="1158">
        <v>3338</v>
      </c>
      <c r="B1913" s="1158">
        <v>13231</v>
      </c>
      <c r="C1913" s="1159" t="s">
        <v>4449</v>
      </c>
      <c r="D1913" s="1159" t="s">
        <v>4450</v>
      </c>
      <c r="E1913" s="1160" t="s">
        <v>6264</v>
      </c>
      <c r="F1913" s="1161">
        <v>44012</v>
      </c>
      <c r="G1913" s="1161">
        <v>45463</v>
      </c>
    </row>
    <row r="1914" spans="1:7" ht="51">
      <c r="A1914" s="1162">
        <v>3339</v>
      </c>
      <c r="B1914" s="1162">
        <v>13232</v>
      </c>
      <c r="C1914" s="1163" t="s">
        <v>6265</v>
      </c>
      <c r="D1914" s="1163" t="s">
        <v>6266</v>
      </c>
      <c r="E1914" s="1164" t="s">
        <v>3955</v>
      </c>
      <c r="F1914" s="1165">
        <v>45134</v>
      </c>
      <c r="G1914" s="1165">
        <v>45333</v>
      </c>
    </row>
    <row r="1915" spans="1:7">
      <c r="A1915" s="1158">
        <v>3340</v>
      </c>
      <c r="B1915" s="1158">
        <v>13233</v>
      </c>
      <c r="C1915" s="1159" t="s">
        <v>6267</v>
      </c>
      <c r="D1915" s="1159" t="s">
        <v>6268</v>
      </c>
      <c r="E1915" s="1160" t="s">
        <v>3064</v>
      </c>
      <c r="F1915" s="1161">
        <v>44917</v>
      </c>
      <c r="G1915" s="1161">
        <v>45096</v>
      </c>
    </row>
    <row r="1916" spans="1:7" ht="38.25">
      <c r="A1916" s="1162">
        <v>3341</v>
      </c>
      <c r="B1916" s="1162">
        <v>13234</v>
      </c>
      <c r="C1916" s="1163" t="s">
        <v>6269</v>
      </c>
      <c r="D1916" s="1163" t="s">
        <v>6270</v>
      </c>
      <c r="E1916" s="1164" t="s">
        <v>3064</v>
      </c>
      <c r="F1916" s="1165">
        <v>44917</v>
      </c>
      <c r="G1916" s="1165">
        <v>45096</v>
      </c>
    </row>
    <row r="1917" spans="1:7" ht="38.25">
      <c r="A1917" s="1162">
        <v>3342</v>
      </c>
      <c r="B1917" s="1162">
        <v>13235</v>
      </c>
      <c r="C1917" s="1163" t="s">
        <v>6269</v>
      </c>
      <c r="D1917" s="1163" t="s">
        <v>6270</v>
      </c>
      <c r="E1917" s="1164" t="s">
        <v>3064</v>
      </c>
      <c r="F1917" s="1165">
        <v>44917</v>
      </c>
      <c r="G1917" s="1165">
        <v>45096</v>
      </c>
    </row>
    <row r="1918" spans="1:7" ht="25.5">
      <c r="A1918" s="1162">
        <v>3343</v>
      </c>
      <c r="B1918" s="1162">
        <v>13236</v>
      </c>
      <c r="C1918" s="1163" t="s">
        <v>6255</v>
      </c>
      <c r="D1918" s="1163" t="s">
        <v>6256</v>
      </c>
      <c r="E1918" s="1164" t="s">
        <v>3064</v>
      </c>
      <c r="F1918" s="1165">
        <v>44917</v>
      </c>
      <c r="G1918" s="1165">
        <v>45096</v>
      </c>
    </row>
    <row r="1919" spans="1:7" ht="38.25">
      <c r="A1919" s="1162">
        <v>3344</v>
      </c>
      <c r="B1919" s="1162">
        <v>13237</v>
      </c>
      <c r="C1919" s="1163" t="s">
        <v>6269</v>
      </c>
      <c r="D1919" s="1163" t="s">
        <v>6270</v>
      </c>
      <c r="E1919" s="1164" t="s">
        <v>3064</v>
      </c>
      <c r="F1919" s="1165">
        <v>44917</v>
      </c>
      <c r="G1919" s="1165">
        <v>45096</v>
      </c>
    </row>
    <row r="1920" spans="1:7" ht="38.25">
      <c r="A1920" s="1162">
        <v>3345</v>
      </c>
      <c r="B1920" s="1162">
        <v>13238</v>
      </c>
      <c r="C1920" s="1163" t="s">
        <v>6269</v>
      </c>
      <c r="D1920" s="1163" t="s">
        <v>6270</v>
      </c>
      <c r="E1920" s="1164" t="s">
        <v>3064</v>
      </c>
      <c r="F1920" s="1165">
        <v>44917</v>
      </c>
      <c r="G1920" s="1165">
        <v>45096</v>
      </c>
    </row>
    <row r="1921" spans="1:7" ht="38.25">
      <c r="A1921" s="1162">
        <v>3346</v>
      </c>
      <c r="B1921" s="1162">
        <v>13239</v>
      </c>
      <c r="C1921" s="1163" t="s">
        <v>6271</v>
      </c>
      <c r="D1921" s="1163" t="s">
        <v>6272</v>
      </c>
      <c r="E1921" s="1164" t="s">
        <v>3064</v>
      </c>
      <c r="F1921" s="1165">
        <v>44917</v>
      </c>
      <c r="G1921" s="1165">
        <v>45096</v>
      </c>
    </row>
    <row r="1922" spans="1:7" ht="25.5">
      <c r="A1922" s="1162">
        <v>3347</v>
      </c>
      <c r="B1922" s="1162">
        <v>13240</v>
      </c>
      <c r="C1922" s="1163" t="s">
        <v>6255</v>
      </c>
      <c r="D1922" s="1163" t="s">
        <v>6256</v>
      </c>
      <c r="E1922" s="1164" t="s">
        <v>3064</v>
      </c>
      <c r="F1922" s="1165">
        <v>44917</v>
      </c>
      <c r="G1922" s="1165">
        <v>45096</v>
      </c>
    </row>
    <row r="1923" spans="1:7" ht="25.5">
      <c r="A1923" s="1162">
        <v>3348</v>
      </c>
      <c r="B1923" s="1162">
        <v>13241</v>
      </c>
      <c r="C1923" s="1163" t="s">
        <v>6255</v>
      </c>
      <c r="D1923" s="1163" t="s">
        <v>6256</v>
      </c>
      <c r="E1923" s="1164" t="s">
        <v>3064</v>
      </c>
      <c r="F1923" s="1165">
        <v>44917</v>
      </c>
      <c r="G1923" s="1165">
        <v>45096</v>
      </c>
    </row>
    <row r="1924" spans="1:7" ht="38.25">
      <c r="A1924" s="1162">
        <v>3349</v>
      </c>
      <c r="B1924" s="1162">
        <v>13242</v>
      </c>
      <c r="C1924" s="1163" t="s">
        <v>6273</v>
      </c>
      <c r="D1924" s="1163" t="s">
        <v>6274</v>
      </c>
      <c r="E1924" s="1164" t="s">
        <v>3064</v>
      </c>
      <c r="F1924" s="1165">
        <v>44917</v>
      </c>
      <c r="G1924" s="1165">
        <v>45096</v>
      </c>
    </row>
    <row r="1925" spans="1:7" ht="25.5">
      <c r="A1925" s="1158">
        <v>3350</v>
      </c>
      <c r="B1925" s="1158">
        <v>13243</v>
      </c>
      <c r="C1925" s="1159" t="s">
        <v>6275</v>
      </c>
      <c r="D1925" s="1159" t="s">
        <v>6276</v>
      </c>
      <c r="E1925" s="1160" t="s">
        <v>2894</v>
      </c>
      <c r="F1925" s="1161">
        <v>45134</v>
      </c>
      <c r="G1925" s="1161">
        <v>45253</v>
      </c>
    </row>
    <row r="1926" spans="1:7" ht="38.25">
      <c r="A1926" s="1162">
        <v>3351</v>
      </c>
      <c r="B1926" s="1162">
        <v>13244</v>
      </c>
      <c r="C1926" s="1163" t="s">
        <v>6277</v>
      </c>
      <c r="D1926" s="1163" t="s">
        <v>6278</v>
      </c>
      <c r="E1926" s="1164" t="s">
        <v>2894</v>
      </c>
      <c r="F1926" s="1165">
        <v>45134</v>
      </c>
      <c r="G1926" s="1165">
        <v>45253</v>
      </c>
    </row>
    <row r="1927" spans="1:7" ht="25.5">
      <c r="A1927" s="1158">
        <v>3352</v>
      </c>
      <c r="B1927" s="1158">
        <v>13245</v>
      </c>
      <c r="C1927" s="1159" t="s">
        <v>6279</v>
      </c>
      <c r="D1927" s="1159" t="s">
        <v>6280</v>
      </c>
      <c r="E1927" s="1160" t="s">
        <v>2894</v>
      </c>
      <c r="F1927" s="1161">
        <v>45134</v>
      </c>
      <c r="G1927" s="1161">
        <v>45253</v>
      </c>
    </row>
    <row r="1928" spans="1:7" ht="38.25">
      <c r="A1928" s="1162">
        <v>3353</v>
      </c>
      <c r="B1928" s="1162">
        <v>13246</v>
      </c>
      <c r="C1928" s="1163" t="s">
        <v>6281</v>
      </c>
      <c r="D1928" s="1163" t="s">
        <v>6282</v>
      </c>
      <c r="E1928" s="1164" t="s">
        <v>2894</v>
      </c>
      <c r="F1928" s="1165">
        <v>45134</v>
      </c>
      <c r="G1928" s="1165">
        <v>45253</v>
      </c>
    </row>
    <row r="1929" spans="1:7" ht="25.5">
      <c r="A1929" s="1158">
        <v>3354</v>
      </c>
      <c r="B1929" s="1158">
        <v>13247</v>
      </c>
      <c r="C1929" s="1159" t="s">
        <v>6283</v>
      </c>
      <c r="D1929" s="1159" t="s">
        <v>6284</v>
      </c>
      <c r="E1929" s="1160" t="s">
        <v>4628</v>
      </c>
      <c r="F1929" s="1161">
        <v>44567</v>
      </c>
      <c r="G1929" s="1161">
        <v>44836</v>
      </c>
    </row>
    <row r="1930" spans="1:7" ht="51">
      <c r="A1930" s="1162">
        <v>3355</v>
      </c>
      <c r="B1930" s="1162">
        <v>13248</v>
      </c>
      <c r="C1930" s="1163" t="s">
        <v>6285</v>
      </c>
      <c r="D1930" s="1163" t="s">
        <v>6286</v>
      </c>
      <c r="E1930" s="1164" t="s">
        <v>3009</v>
      </c>
      <c r="F1930" s="1165">
        <v>44567</v>
      </c>
      <c r="G1930" s="1165">
        <v>44716</v>
      </c>
    </row>
    <row r="1931" spans="1:7" ht="51">
      <c r="A1931" s="1162">
        <v>3356</v>
      </c>
      <c r="B1931" s="1162">
        <v>13249</v>
      </c>
      <c r="C1931" s="1163" t="s">
        <v>6287</v>
      </c>
      <c r="D1931" s="1163" t="s">
        <v>6288</v>
      </c>
      <c r="E1931" s="1164" t="s">
        <v>2894</v>
      </c>
      <c r="F1931" s="1165">
        <v>44717</v>
      </c>
      <c r="G1931" s="1165">
        <v>44836</v>
      </c>
    </row>
    <row r="1932" spans="1:7" ht="51">
      <c r="A1932" s="1162">
        <v>3357</v>
      </c>
      <c r="B1932" s="1162">
        <v>13250</v>
      </c>
      <c r="C1932" s="1163" t="s">
        <v>6289</v>
      </c>
      <c r="D1932" s="1163" t="s">
        <v>6290</v>
      </c>
      <c r="E1932" s="1164" t="s">
        <v>3287</v>
      </c>
      <c r="F1932" s="1165">
        <v>44717</v>
      </c>
      <c r="G1932" s="1165">
        <v>44806</v>
      </c>
    </row>
    <row r="1933" spans="1:7" ht="25.5">
      <c r="A1933" s="1158">
        <v>3358</v>
      </c>
      <c r="B1933" s="1158">
        <v>13251</v>
      </c>
      <c r="C1933" s="1159" t="s">
        <v>6291</v>
      </c>
      <c r="D1933" s="1159" t="s">
        <v>6292</v>
      </c>
      <c r="E1933" s="1160" t="s">
        <v>3064</v>
      </c>
      <c r="F1933" s="1161">
        <v>44467</v>
      </c>
      <c r="G1933" s="1161">
        <v>44646</v>
      </c>
    </row>
    <row r="1934" spans="1:7" ht="38.25">
      <c r="A1934" s="1162">
        <v>3359</v>
      </c>
      <c r="B1934" s="1162">
        <v>13252</v>
      </c>
      <c r="C1934" s="1163" t="s">
        <v>6293</v>
      </c>
      <c r="D1934" s="1163" t="s">
        <v>6294</v>
      </c>
      <c r="E1934" s="1164" t="s">
        <v>3064</v>
      </c>
      <c r="F1934" s="1165">
        <v>44467</v>
      </c>
      <c r="G1934" s="1165">
        <v>44646</v>
      </c>
    </row>
    <row r="1935" spans="1:7" ht="38.25">
      <c r="A1935" s="1158">
        <v>3360</v>
      </c>
      <c r="B1935" s="1158">
        <v>13253</v>
      </c>
      <c r="C1935" s="1159" t="s">
        <v>6295</v>
      </c>
      <c r="D1935" s="1159" t="s">
        <v>6296</v>
      </c>
      <c r="E1935" s="1160" t="s">
        <v>3287</v>
      </c>
      <c r="F1935" s="1161">
        <v>45167</v>
      </c>
      <c r="G1935" s="1161">
        <v>45256</v>
      </c>
    </row>
    <row r="1936" spans="1:7" ht="51">
      <c r="A1936" s="1162">
        <v>3361</v>
      </c>
      <c r="B1936" s="1162">
        <v>13254</v>
      </c>
      <c r="C1936" s="1163" t="s">
        <v>6297</v>
      </c>
      <c r="D1936" s="1163" t="s">
        <v>6298</v>
      </c>
      <c r="E1936" s="1164" t="s">
        <v>3287</v>
      </c>
      <c r="F1936" s="1165">
        <v>45167</v>
      </c>
      <c r="G1936" s="1165">
        <v>45256</v>
      </c>
    </row>
    <row r="1937" spans="1:7">
      <c r="A1937" s="1158">
        <v>3362</v>
      </c>
      <c r="B1937" s="1158">
        <v>13255</v>
      </c>
      <c r="C1937" s="1159" t="s">
        <v>6299</v>
      </c>
      <c r="D1937" s="1159" t="s">
        <v>6300</v>
      </c>
      <c r="E1937" s="1160" t="s">
        <v>2894</v>
      </c>
      <c r="F1937" s="1161">
        <v>45067</v>
      </c>
      <c r="G1937" s="1161">
        <v>45186</v>
      </c>
    </row>
    <row r="1938" spans="1:7" ht="25.5">
      <c r="A1938" s="1162">
        <v>3363</v>
      </c>
      <c r="B1938" s="1162">
        <v>13256</v>
      </c>
      <c r="C1938" s="1163" t="s">
        <v>6301</v>
      </c>
      <c r="D1938" s="1163" t="s">
        <v>6302</v>
      </c>
      <c r="E1938" s="1164" t="s">
        <v>2894</v>
      </c>
      <c r="F1938" s="1165">
        <v>45067</v>
      </c>
      <c r="G1938" s="1165">
        <v>45186</v>
      </c>
    </row>
    <row r="1939" spans="1:7">
      <c r="A1939" s="1158">
        <v>3364</v>
      </c>
      <c r="B1939" s="1158">
        <v>13257</v>
      </c>
      <c r="C1939" s="1159" t="s">
        <v>6303</v>
      </c>
      <c r="D1939" s="1159" t="s">
        <v>6304</v>
      </c>
      <c r="E1939" s="1160" t="s">
        <v>4589</v>
      </c>
      <c r="F1939" s="1161">
        <v>44797</v>
      </c>
      <c r="G1939" s="1161">
        <v>45246</v>
      </c>
    </row>
    <row r="1940" spans="1:7" ht="38.25">
      <c r="A1940" s="1162">
        <v>3365</v>
      </c>
      <c r="B1940" s="1162">
        <v>13258</v>
      </c>
      <c r="C1940" s="1163" t="s">
        <v>6305</v>
      </c>
      <c r="D1940" s="1163" t="s">
        <v>6306</v>
      </c>
      <c r="E1940" s="1164" t="s">
        <v>3064</v>
      </c>
      <c r="F1940" s="1165">
        <v>44797</v>
      </c>
      <c r="G1940" s="1165">
        <v>44976</v>
      </c>
    </row>
    <row r="1941" spans="1:7" ht="38.25">
      <c r="A1941" s="1162">
        <v>3366</v>
      </c>
      <c r="B1941" s="1162">
        <v>13259</v>
      </c>
      <c r="C1941" s="1163" t="s">
        <v>6307</v>
      </c>
      <c r="D1941" s="1163" t="s">
        <v>6308</v>
      </c>
      <c r="E1941" s="1164" t="s">
        <v>3064</v>
      </c>
      <c r="F1941" s="1165">
        <v>45067</v>
      </c>
      <c r="G1941" s="1165">
        <v>45246</v>
      </c>
    </row>
    <row r="1942" spans="1:7" ht="51">
      <c r="A1942" s="1162">
        <v>3367</v>
      </c>
      <c r="B1942" s="1162">
        <v>13260</v>
      </c>
      <c r="C1942" s="1163" t="s">
        <v>6309</v>
      </c>
      <c r="D1942" s="1163" t="s">
        <v>6310</v>
      </c>
      <c r="E1942" s="1164" t="s">
        <v>3064</v>
      </c>
      <c r="F1942" s="1165">
        <v>45067</v>
      </c>
      <c r="G1942" s="1165">
        <v>45246</v>
      </c>
    </row>
    <row r="1943" spans="1:7" ht="51">
      <c r="A1943" s="1162">
        <v>3368</v>
      </c>
      <c r="B1943" s="1162">
        <v>13261</v>
      </c>
      <c r="C1943" s="1163" t="s">
        <v>6311</v>
      </c>
      <c r="D1943" s="1163" t="s">
        <v>6312</v>
      </c>
      <c r="E1943" s="1164" t="s">
        <v>3064</v>
      </c>
      <c r="F1943" s="1165">
        <v>45067</v>
      </c>
      <c r="G1943" s="1165">
        <v>45246</v>
      </c>
    </row>
    <row r="1944" spans="1:7" ht="51">
      <c r="A1944" s="1162">
        <v>3369</v>
      </c>
      <c r="B1944" s="1162">
        <v>13262</v>
      </c>
      <c r="C1944" s="1163" t="s">
        <v>6313</v>
      </c>
      <c r="D1944" s="1163" t="s">
        <v>6314</v>
      </c>
      <c r="E1944" s="1164" t="s">
        <v>3064</v>
      </c>
      <c r="F1944" s="1165">
        <v>45067</v>
      </c>
      <c r="G1944" s="1165">
        <v>45246</v>
      </c>
    </row>
    <row r="1945" spans="1:7" ht="38.25">
      <c r="A1945" s="1162">
        <v>3370</v>
      </c>
      <c r="B1945" s="1162">
        <v>13263</v>
      </c>
      <c r="C1945" s="1163" t="s">
        <v>6315</v>
      </c>
      <c r="D1945" s="1163" t="s">
        <v>6316</v>
      </c>
      <c r="E1945" s="1164" t="s">
        <v>3064</v>
      </c>
      <c r="F1945" s="1165">
        <v>45067</v>
      </c>
      <c r="G1945" s="1165">
        <v>45246</v>
      </c>
    </row>
    <row r="1946" spans="1:7" ht="25.5">
      <c r="A1946" s="1158">
        <v>3371</v>
      </c>
      <c r="B1946" s="1158">
        <v>13264</v>
      </c>
      <c r="C1946" s="1159" t="s">
        <v>6317</v>
      </c>
      <c r="D1946" s="1159" t="s">
        <v>6318</v>
      </c>
      <c r="E1946" s="1160" t="s">
        <v>2894</v>
      </c>
      <c r="F1946" s="1161">
        <v>44797</v>
      </c>
      <c r="G1946" s="1161">
        <v>44916</v>
      </c>
    </row>
    <row r="1947" spans="1:7" ht="38.25">
      <c r="A1947" s="1162">
        <v>3372</v>
      </c>
      <c r="B1947" s="1162">
        <v>13265</v>
      </c>
      <c r="C1947" s="1163" t="s">
        <v>6319</v>
      </c>
      <c r="D1947" s="1163" t="s">
        <v>6320</v>
      </c>
      <c r="E1947" s="1164" t="s">
        <v>2894</v>
      </c>
      <c r="F1947" s="1165">
        <v>44797</v>
      </c>
      <c r="G1947" s="1165">
        <v>44916</v>
      </c>
    </row>
    <row r="1948" spans="1:7" ht="25.5">
      <c r="A1948" s="1158">
        <v>3373</v>
      </c>
      <c r="B1948" s="1158">
        <v>13266</v>
      </c>
      <c r="C1948" s="1159" t="s">
        <v>6321</v>
      </c>
      <c r="D1948" s="1159" t="s">
        <v>6322</v>
      </c>
      <c r="E1948" s="1160" t="s">
        <v>3287</v>
      </c>
      <c r="F1948" s="1161">
        <v>44797</v>
      </c>
      <c r="G1948" s="1161">
        <v>44886</v>
      </c>
    </row>
    <row r="1949" spans="1:7" ht="38.25">
      <c r="A1949" s="1162">
        <v>3374</v>
      </c>
      <c r="B1949" s="1162">
        <v>13267</v>
      </c>
      <c r="C1949" s="1163" t="s">
        <v>6323</v>
      </c>
      <c r="D1949" s="1163" t="s">
        <v>6324</v>
      </c>
      <c r="E1949" s="1164" t="s">
        <v>3287</v>
      </c>
      <c r="F1949" s="1165">
        <v>44797</v>
      </c>
      <c r="G1949" s="1165">
        <v>44886</v>
      </c>
    </row>
    <row r="1950" spans="1:7" ht="25.5">
      <c r="A1950" s="1158">
        <v>3375</v>
      </c>
      <c r="B1950" s="1158">
        <v>13268</v>
      </c>
      <c r="C1950" s="1159" t="s">
        <v>6325</v>
      </c>
      <c r="D1950" s="1159" t="s">
        <v>6326</v>
      </c>
      <c r="E1950" s="1160" t="s">
        <v>6327</v>
      </c>
      <c r="F1950" s="1161">
        <v>44457</v>
      </c>
      <c r="G1950" s="1161">
        <v>44956</v>
      </c>
    </row>
    <row r="1951" spans="1:7" ht="51">
      <c r="A1951" s="1162">
        <v>3376</v>
      </c>
      <c r="B1951" s="1162">
        <v>13269</v>
      </c>
      <c r="C1951" s="1163" t="s">
        <v>6328</v>
      </c>
      <c r="D1951" s="1163" t="s">
        <v>6329</v>
      </c>
      <c r="E1951" s="1164" t="s">
        <v>3287</v>
      </c>
      <c r="F1951" s="1165">
        <v>44747</v>
      </c>
      <c r="G1951" s="1165">
        <v>44836</v>
      </c>
    </row>
    <row r="1952" spans="1:7" ht="51">
      <c r="A1952" s="1162">
        <v>3377</v>
      </c>
      <c r="B1952" s="1162">
        <v>13270</v>
      </c>
      <c r="C1952" s="1163" t="s">
        <v>6330</v>
      </c>
      <c r="D1952" s="1163" t="s">
        <v>6331</v>
      </c>
      <c r="E1952" s="1164" t="s">
        <v>3287</v>
      </c>
      <c r="F1952" s="1165">
        <v>44657</v>
      </c>
      <c r="G1952" s="1165">
        <v>44746</v>
      </c>
    </row>
    <row r="1953" spans="1:7" ht="51">
      <c r="A1953" s="1162">
        <v>3378</v>
      </c>
      <c r="B1953" s="1162">
        <v>13271</v>
      </c>
      <c r="C1953" s="1163" t="s">
        <v>6332</v>
      </c>
      <c r="D1953" s="1163" t="s">
        <v>6333</v>
      </c>
      <c r="E1953" s="1164" t="s">
        <v>3064</v>
      </c>
      <c r="F1953" s="1165">
        <v>44457</v>
      </c>
      <c r="G1953" s="1165">
        <v>44636</v>
      </c>
    </row>
    <row r="1954" spans="1:7" ht="51">
      <c r="A1954" s="1162">
        <v>3379</v>
      </c>
      <c r="B1954" s="1162">
        <v>13272</v>
      </c>
      <c r="C1954" s="1163" t="s">
        <v>6334</v>
      </c>
      <c r="D1954" s="1163" t="s">
        <v>6335</v>
      </c>
      <c r="E1954" s="1164" t="s">
        <v>3287</v>
      </c>
      <c r="F1954" s="1165">
        <v>44567</v>
      </c>
      <c r="G1954" s="1165">
        <v>44656</v>
      </c>
    </row>
    <row r="1955" spans="1:7" ht="51">
      <c r="A1955" s="1162">
        <v>3380</v>
      </c>
      <c r="B1955" s="1162">
        <v>13273</v>
      </c>
      <c r="C1955" s="1163" t="s">
        <v>6336</v>
      </c>
      <c r="D1955" s="1163" t="s">
        <v>6337</v>
      </c>
      <c r="E1955" s="1164" t="s">
        <v>3287</v>
      </c>
      <c r="F1955" s="1165">
        <v>44657</v>
      </c>
      <c r="G1955" s="1165">
        <v>44746</v>
      </c>
    </row>
    <row r="1956" spans="1:7" ht="51">
      <c r="A1956" s="1162">
        <v>3381</v>
      </c>
      <c r="B1956" s="1162">
        <v>13274</v>
      </c>
      <c r="C1956" s="1163" t="s">
        <v>6338</v>
      </c>
      <c r="D1956" s="1163" t="s">
        <v>6339</v>
      </c>
      <c r="E1956" s="1164" t="s">
        <v>3287</v>
      </c>
      <c r="F1956" s="1165">
        <v>44837</v>
      </c>
      <c r="G1956" s="1165">
        <v>44926</v>
      </c>
    </row>
    <row r="1957" spans="1:7" ht="51">
      <c r="A1957" s="1162">
        <v>3382</v>
      </c>
      <c r="B1957" s="1162">
        <v>13275</v>
      </c>
      <c r="C1957" s="1163" t="s">
        <v>6340</v>
      </c>
      <c r="D1957" s="1163" t="s">
        <v>6341</v>
      </c>
      <c r="E1957" s="1164" t="s">
        <v>3112</v>
      </c>
      <c r="F1957" s="1165">
        <v>44927</v>
      </c>
      <c r="G1957" s="1165">
        <v>44956</v>
      </c>
    </row>
    <row r="1958" spans="1:7">
      <c r="A1958" s="1158">
        <v>3383</v>
      </c>
      <c r="B1958" s="1158">
        <v>13276</v>
      </c>
      <c r="C1958" s="1159" t="s">
        <v>6342</v>
      </c>
      <c r="D1958" s="1159" t="s">
        <v>6343</v>
      </c>
      <c r="E1958" s="1160" t="s">
        <v>3461</v>
      </c>
      <c r="F1958" s="1161">
        <v>44667</v>
      </c>
      <c r="G1958" s="1161">
        <v>44966</v>
      </c>
    </row>
    <row r="1959" spans="1:7" ht="38.25">
      <c r="A1959" s="1162">
        <v>3384</v>
      </c>
      <c r="B1959" s="1162">
        <v>13278</v>
      </c>
      <c r="C1959" s="1163" t="s">
        <v>6344</v>
      </c>
      <c r="D1959" s="1163" t="s">
        <v>6345</v>
      </c>
      <c r="E1959" s="1164" t="s">
        <v>3064</v>
      </c>
      <c r="F1959" s="1165">
        <v>44667</v>
      </c>
      <c r="G1959" s="1165">
        <v>44846</v>
      </c>
    </row>
    <row r="1960" spans="1:7" ht="38.25">
      <c r="A1960" s="1162">
        <v>3385</v>
      </c>
      <c r="B1960" s="1162">
        <v>39041</v>
      </c>
      <c r="C1960" s="1163" t="s">
        <v>6346</v>
      </c>
      <c r="D1960" s="1163" t="s">
        <v>6347</v>
      </c>
      <c r="E1960" s="1164" t="s">
        <v>3009</v>
      </c>
      <c r="F1960" s="1165">
        <v>44667</v>
      </c>
      <c r="G1960" s="1165">
        <v>44816</v>
      </c>
    </row>
    <row r="1961" spans="1:7" ht="38.25">
      <c r="A1961" s="1162">
        <v>3386</v>
      </c>
      <c r="B1961" s="1162">
        <v>13277</v>
      </c>
      <c r="C1961" s="1163" t="s">
        <v>6348</v>
      </c>
      <c r="D1961" s="1163" t="s">
        <v>6349</v>
      </c>
      <c r="E1961" s="1164" t="s">
        <v>2894</v>
      </c>
      <c r="F1961" s="1165">
        <v>44847</v>
      </c>
      <c r="G1961" s="1165">
        <v>44966</v>
      </c>
    </row>
    <row r="1962" spans="1:7" ht="25.5">
      <c r="A1962" s="1158">
        <v>3387</v>
      </c>
      <c r="B1962" s="1158">
        <v>13279</v>
      </c>
      <c r="C1962" s="1159" t="s">
        <v>6350</v>
      </c>
      <c r="D1962" s="1159" t="s">
        <v>6351</v>
      </c>
      <c r="E1962" s="1160" t="s">
        <v>2894</v>
      </c>
      <c r="F1962" s="1161">
        <v>44894</v>
      </c>
      <c r="G1962" s="1161">
        <v>45013</v>
      </c>
    </row>
    <row r="1963" spans="1:7" ht="51">
      <c r="A1963" s="1162">
        <v>3388</v>
      </c>
      <c r="B1963" s="1162">
        <v>13280</v>
      </c>
      <c r="C1963" s="1163" t="s">
        <v>6352</v>
      </c>
      <c r="D1963" s="1163" t="s">
        <v>6353</v>
      </c>
      <c r="E1963" s="1164" t="s">
        <v>3287</v>
      </c>
      <c r="F1963" s="1165">
        <v>44894</v>
      </c>
      <c r="G1963" s="1165">
        <v>44983</v>
      </c>
    </row>
    <row r="1964" spans="1:7" ht="51">
      <c r="A1964" s="1162">
        <v>3389</v>
      </c>
      <c r="B1964" s="1162">
        <v>13281</v>
      </c>
      <c r="C1964" s="1163" t="s">
        <v>6354</v>
      </c>
      <c r="D1964" s="1163" t="s">
        <v>6355</v>
      </c>
      <c r="E1964" s="1164" t="s">
        <v>3112</v>
      </c>
      <c r="F1964" s="1165">
        <v>44984</v>
      </c>
      <c r="G1964" s="1165">
        <v>45013</v>
      </c>
    </row>
    <row r="1965" spans="1:7" ht="25.5">
      <c r="A1965" s="1158">
        <v>3390</v>
      </c>
      <c r="B1965" s="1158">
        <v>13282</v>
      </c>
      <c r="C1965" s="1159" t="s">
        <v>6356</v>
      </c>
      <c r="D1965" s="1159" t="s">
        <v>6357</v>
      </c>
      <c r="E1965" s="1160" t="s">
        <v>3849</v>
      </c>
      <c r="F1965" s="1161">
        <v>44744</v>
      </c>
      <c r="G1965" s="1161">
        <v>44953</v>
      </c>
    </row>
    <row r="1966" spans="1:7" ht="38.25">
      <c r="A1966" s="1162">
        <v>3391</v>
      </c>
      <c r="B1966" s="1162">
        <v>13283</v>
      </c>
      <c r="C1966" s="1163" t="s">
        <v>6358</v>
      </c>
      <c r="D1966" s="1163" t="s">
        <v>6359</v>
      </c>
      <c r="E1966" s="1164" t="s">
        <v>3034</v>
      </c>
      <c r="F1966" s="1165">
        <v>44894</v>
      </c>
      <c r="G1966" s="1165">
        <v>44953</v>
      </c>
    </row>
    <row r="1967" spans="1:7" ht="25.5">
      <c r="A1967" s="1162">
        <v>3392</v>
      </c>
      <c r="B1967" s="1162">
        <v>13284</v>
      </c>
      <c r="C1967" s="1163" t="s">
        <v>6360</v>
      </c>
      <c r="D1967" s="1163" t="s">
        <v>6361</v>
      </c>
      <c r="E1967" s="1164" t="s">
        <v>3009</v>
      </c>
      <c r="F1967" s="1165">
        <v>44744</v>
      </c>
      <c r="G1967" s="1165">
        <v>44893</v>
      </c>
    </row>
    <row r="1968" spans="1:7" ht="38.25">
      <c r="A1968" s="1162">
        <v>3393</v>
      </c>
      <c r="B1968" s="1162">
        <v>13285</v>
      </c>
      <c r="C1968" s="1163" t="s">
        <v>6362</v>
      </c>
      <c r="D1968" s="1163" t="s">
        <v>6363</v>
      </c>
      <c r="E1968" s="1164" t="s">
        <v>3034</v>
      </c>
      <c r="F1968" s="1165">
        <v>44894</v>
      </c>
      <c r="G1968" s="1165">
        <v>44953</v>
      </c>
    </row>
    <row r="1969" spans="1:7" ht="25.5">
      <c r="A1969" s="1158">
        <v>3394</v>
      </c>
      <c r="B1969" s="1158">
        <v>13286</v>
      </c>
      <c r="C1969" s="1159" t="s">
        <v>6364</v>
      </c>
      <c r="D1969" s="1159" t="s">
        <v>6365</v>
      </c>
      <c r="E1969" s="1160" t="s">
        <v>2894</v>
      </c>
      <c r="F1969" s="1161">
        <v>44837</v>
      </c>
      <c r="G1969" s="1161">
        <v>44956</v>
      </c>
    </row>
    <row r="1970" spans="1:7" ht="38.25">
      <c r="A1970" s="1162">
        <v>3395</v>
      </c>
      <c r="B1970" s="1162">
        <v>13287</v>
      </c>
      <c r="C1970" s="1163" t="s">
        <v>6366</v>
      </c>
      <c r="D1970" s="1163" t="s">
        <v>6367</v>
      </c>
      <c r="E1970" s="1164" t="s">
        <v>2894</v>
      </c>
      <c r="F1970" s="1165">
        <v>44837</v>
      </c>
      <c r="G1970" s="1165">
        <v>44956</v>
      </c>
    </row>
    <row r="1971" spans="1:7" ht="25.5">
      <c r="A1971" s="1158">
        <v>3396</v>
      </c>
      <c r="B1971" s="1158">
        <v>13288</v>
      </c>
      <c r="C1971" s="1159" t="s">
        <v>6368</v>
      </c>
      <c r="D1971" s="1159" t="s">
        <v>6369</v>
      </c>
      <c r="E1971" s="1160" t="s">
        <v>3006</v>
      </c>
      <c r="F1971" s="1161">
        <v>44894</v>
      </c>
      <c r="G1971" s="1161">
        <v>45253</v>
      </c>
    </row>
    <row r="1972" spans="1:7" ht="38.25">
      <c r="A1972" s="1162">
        <v>3397</v>
      </c>
      <c r="B1972" s="1162">
        <v>13289</v>
      </c>
      <c r="C1972" s="1163" t="s">
        <v>6370</v>
      </c>
      <c r="D1972" s="1163" t="s">
        <v>6371</v>
      </c>
      <c r="E1972" s="1164" t="s">
        <v>3009</v>
      </c>
      <c r="F1972" s="1165">
        <v>44894</v>
      </c>
      <c r="G1972" s="1165">
        <v>45043</v>
      </c>
    </row>
    <row r="1973" spans="1:7" ht="51">
      <c r="A1973" s="1162">
        <v>3398</v>
      </c>
      <c r="B1973" s="1162">
        <v>13290</v>
      </c>
      <c r="C1973" s="1163" t="s">
        <v>6372</v>
      </c>
      <c r="D1973" s="1163" t="s">
        <v>6373</v>
      </c>
      <c r="E1973" s="1164" t="s">
        <v>2894</v>
      </c>
      <c r="F1973" s="1165">
        <v>45044</v>
      </c>
      <c r="G1973" s="1165">
        <v>45163</v>
      </c>
    </row>
    <row r="1974" spans="1:7" ht="51">
      <c r="A1974" s="1162">
        <v>3399</v>
      </c>
      <c r="B1974" s="1162">
        <v>13291</v>
      </c>
      <c r="C1974" s="1163" t="s">
        <v>6374</v>
      </c>
      <c r="D1974" s="1163" t="s">
        <v>6375</v>
      </c>
      <c r="E1974" s="1164" t="s">
        <v>3287</v>
      </c>
      <c r="F1974" s="1165">
        <v>45164</v>
      </c>
      <c r="G1974" s="1165">
        <v>45253</v>
      </c>
    </row>
    <row r="1975" spans="1:7" ht="38.25">
      <c r="A1975" s="1162">
        <v>3400</v>
      </c>
      <c r="B1975" s="1162">
        <v>13292</v>
      </c>
      <c r="C1975" s="1163" t="s">
        <v>6376</v>
      </c>
      <c r="D1975" s="1163" t="s">
        <v>6377</v>
      </c>
      <c r="E1975" s="1164" t="s">
        <v>3009</v>
      </c>
      <c r="F1975" s="1165">
        <v>44894</v>
      </c>
      <c r="G1975" s="1165">
        <v>45043</v>
      </c>
    </row>
    <row r="1976" spans="1:7">
      <c r="A1976" s="1158">
        <v>3401</v>
      </c>
      <c r="B1976" s="1158">
        <v>13293</v>
      </c>
      <c r="C1976" s="1159" t="s">
        <v>6378</v>
      </c>
      <c r="D1976" s="1159" t="s">
        <v>6379</v>
      </c>
      <c r="E1976" s="1160" t="s">
        <v>4628</v>
      </c>
      <c r="F1976" s="1161">
        <v>44657</v>
      </c>
      <c r="G1976" s="1161">
        <v>44926</v>
      </c>
    </row>
    <row r="1977" spans="1:7" ht="38.25">
      <c r="A1977" s="1162">
        <v>3402</v>
      </c>
      <c r="B1977" s="1162">
        <v>13294</v>
      </c>
      <c r="C1977" s="1163" t="s">
        <v>6380</v>
      </c>
      <c r="D1977" s="1163" t="s">
        <v>6381</v>
      </c>
      <c r="E1977" s="1164" t="s">
        <v>2894</v>
      </c>
      <c r="F1977" s="1165">
        <v>44657</v>
      </c>
      <c r="G1977" s="1165">
        <v>44776</v>
      </c>
    </row>
    <row r="1978" spans="1:7" ht="38.25">
      <c r="A1978" s="1162">
        <v>3403</v>
      </c>
      <c r="B1978" s="1162">
        <v>13295</v>
      </c>
      <c r="C1978" s="1163" t="s">
        <v>6382</v>
      </c>
      <c r="D1978" s="1163" t="s">
        <v>6383</v>
      </c>
      <c r="E1978" s="1164" t="s">
        <v>3009</v>
      </c>
      <c r="F1978" s="1165">
        <v>44657</v>
      </c>
      <c r="G1978" s="1165">
        <v>44806</v>
      </c>
    </row>
    <row r="1979" spans="1:7" ht="38.25">
      <c r="A1979" s="1162">
        <v>3404</v>
      </c>
      <c r="B1979" s="1162">
        <v>13296</v>
      </c>
      <c r="C1979" s="1163" t="s">
        <v>6384</v>
      </c>
      <c r="D1979" s="1163" t="s">
        <v>6385</v>
      </c>
      <c r="E1979" s="1164" t="s">
        <v>3287</v>
      </c>
      <c r="F1979" s="1165">
        <v>44777</v>
      </c>
      <c r="G1979" s="1165">
        <v>44866</v>
      </c>
    </row>
    <row r="1980" spans="1:7" ht="38.25">
      <c r="A1980" s="1162">
        <v>3405</v>
      </c>
      <c r="B1980" s="1162">
        <v>13297</v>
      </c>
      <c r="C1980" s="1163" t="s">
        <v>6386</v>
      </c>
      <c r="D1980" s="1163" t="s">
        <v>6387</v>
      </c>
      <c r="E1980" s="1164" t="s">
        <v>3287</v>
      </c>
      <c r="F1980" s="1165">
        <v>44777</v>
      </c>
      <c r="G1980" s="1165">
        <v>44866</v>
      </c>
    </row>
    <row r="1981" spans="1:7" ht="38.25">
      <c r="A1981" s="1162">
        <v>3406</v>
      </c>
      <c r="B1981" s="1162">
        <v>13298</v>
      </c>
      <c r="C1981" s="1163" t="s">
        <v>6388</v>
      </c>
      <c r="D1981" s="1163" t="s">
        <v>6389</v>
      </c>
      <c r="E1981" s="1164" t="s">
        <v>3287</v>
      </c>
      <c r="F1981" s="1165">
        <v>44777</v>
      </c>
      <c r="G1981" s="1165">
        <v>44866</v>
      </c>
    </row>
    <row r="1982" spans="1:7" ht="51">
      <c r="A1982" s="1162">
        <v>3407</v>
      </c>
      <c r="B1982" s="1162">
        <v>13299</v>
      </c>
      <c r="C1982" s="1163" t="s">
        <v>6390</v>
      </c>
      <c r="D1982" s="1163" t="s">
        <v>6391</v>
      </c>
      <c r="E1982" s="1164" t="s">
        <v>3034</v>
      </c>
      <c r="F1982" s="1165">
        <v>44867</v>
      </c>
      <c r="G1982" s="1165">
        <v>44926</v>
      </c>
    </row>
    <row r="1983" spans="1:7" ht="25.5">
      <c r="A1983" s="1158">
        <v>3408</v>
      </c>
      <c r="B1983" s="1158">
        <v>13300</v>
      </c>
      <c r="C1983" s="1159" t="s">
        <v>6392</v>
      </c>
      <c r="D1983" s="1159" t="s">
        <v>6393</v>
      </c>
      <c r="E1983" s="1160" t="s">
        <v>4546</v>
      </c>
      <c r="F1983" s="1161">
        <v>44797</v>
      </c>
      <c r="G1983" s="1161">
        <v>45036</v>
      </c>
    </row>
    <row r="1984" spans="1:7" ht="38.25">
      <c r="A1984" s="1162">
        <v>3409</v>
      </c>
      <c r="B1984" s="1162">
        <v>13301</v>
      </c>
      <c r="C1984" s="1163" t="s">
        <v>6394</v>
      </c>
      <c r="D1984" s="1163" t="s">
        <v>6395</v>
      </c>
      <c r="E1984" s="1164" t="s">
        <v>3009</v>
      </c>
      <c r="F1984" s="1165">
        <v>44797</v>
      </c>
      <c r="G1984" s="1165">
        <v>44946</v>
      </c>
    </row>
    <row r="1985" spans="1:7" ht="38.25">
      <c r="A1985" s="1162">
        <v>3410</v>
      </c>
      <c r="B1985" s="1162">
        <v>13302</v>
      </c>
      <c r="C1985" s="1163" t="s">
        <v>6396</v>
      </c>
      <c r="D1985" s="1163" t="s">
        <v>6397</v>
      </c>
      <c r="E1985" s="1164" t="s">
        <v>3287</v>
      </c>
      <c r="F1985" s="1165">
        <v>44947</v>
      </c>
      <c r="G1985" s="1165">
        <v>45036</v>
      </c>
    </row>
    <row r="1986" spans="1:7" ht="25.5">
      <c r="A1986" s="1158">
        <v>3411</v>
      </c>
      <c r="B1986" s="1158">
        <v>13303</v>
      </c>
      <c r="C1986" s="1159" t="s">
        <v>6398</v>
      </c>
      <c r="D1986" s="1159" t="s">
        <v>6399</v>
      </c>
      <c r="E1986" s="1160" t="s">
        <v>3064</v>
      </c>
      <c r="F1986" s="1161">
        <v>44867</v>
      </c>
      <c r="G1986" s="1161">
        <v>45046</v>
      </c>
    </row>
    <row r="1987" spans="1:7" ht="38.25">
      <c r="A1987" s="1162">
        <v>3412</v>
      </c>
      <c r="B1987" s="1162">
        <v>13304</v>
      </c>
      <c r="C1987" s="1163" t="s">
        <v>6400</v>
      </c>
      <c r="D1987" s="1163" t="s">
        <v>6401</v>
      </c>
      <c r="E1987" s="1164" t="s">
        <v>3064</v>
      </c>
      <c r="F1987" s="1165">
        <v>44867</v>
      </c>
      <c r="G1987" s="1165">
        <v>45046</v>
      </c>
    </row>
    <row r="1988" spans="1:7" ht="25.5">
      <c r="A1988" s="1162">
        <v>3413</v>
      </c>
      <c r="B1988" s="1162">
        <v>13305</v>
      </c>
      <c r="C1988" s="1163" t="s">
        <v>6402</v>
      </c>
      <c r="D1988" s="1163" t="s">
        <v>6403</v>
      </c>
      <c r="E1988" s="1164" t="s">
        <v>3064</v>
      </c>
      <c r="F1988" s="1165">
        <v>44867</v>
      </c>
      <c r="G1988" s="1165">
        <v>45046</v>
      </c>
    </row>
    <row r="1989" spans="1:7" ht="25.5">
      <c r="A1989" s="1158">
        <v>3414</v>
      </c>
      <c r="B1989" s="1158">
        <v>13306</v>
      </c>
      <c r="C1989" s="1159" t="s">
        <v>6404</v>
      </c>
      <c r="D1989" s="1159" t="s">
        <v>6405</v>
      </c>
      <c r="E1989" s="1160" t="s">
        <v>6406</v>
      </c>
      <c r="F1989" s="1161">
        <v>44894</v>
      </c>
      <c r="G1989" s="1161">
        <v>45283</v>
      </c>
    </row>
    <row r="1990" spans="1:7" ht="38.25">
      <c r="A1990" s="1162">
        <v>3415</v>
      </c>
      <c r="B1990" s="1162">
        <v>13307</v>
      </c>
      <c r="C1990" s="1163" t="s">
        <v>6407</v>
      </c>
      <c r="D1990" s="1163" t="s">
        <v>6408</v>
      </c>
      <c r="E1990" s="1164" t="s">
        <v>3009</v>
      </c>
      <c r="F1990" s="1165">
        <v>44894</v>
      </c>
      <c r="G1990" s="1165">
        <v>45043</v>
      </c>
    </row>
    <row r="1991" spans="1:7" ht="38.25">
      <c r="A1991" s="1162">
        <v>3416</v>
      </c>
      <c r="B1991" s="1162">
        <v>13308</v>
      </c>
      <c r="C1991" s="1163" t="s">
        <v>6409</v>
      </c>
      <c r="D1991" s="1163" t="s">
        <v>6410</v>
      </c>
      <c r="E1991" s="1164" t="s">
        <v>2894</v>
      </c>
      <c r="F1991" s="1165">
        <v>45044</v>
      </c>
      <c r="G1991" s="1165">
        <v>45163</v>
      </c>
    </row>
    <row r="1992" spans="1:7" ht="38.25">
      <c r="A1992" s="1162">
        <v>3417</v>
      </c>
      <c r="B1992" s="1162">
        <v>13309</v>
      </c>
      <c r="C1992" s="1163" t="s">
        <v>6411</v>
      </c>
      <c r="D1992" s="1163" t="s">
        <v>6412</v>
      </c>
      <c r="E1992" s="1164" t="s">
        <v>2894</v>
      </c>
      <c r="F1992" s="1165">
        <v>45044</v>
      </c>
      <c r="G1992" s="1165">
        <v>45163</v>
      </c>
    </row>
    <row r="1993" spans="1:7" ht="38.25">
      <c r="A1993" s="1162">
        <v>3418</v>
      </c>
      <c r="B1993" s="1162">
        <v>13310</v>
      </c>
      <c r="C1993" s="1163" t="s">
        <v>6413</v>
      </c>
      <c r="D1993" s="1163" t="s">
        <v>6414</v>
      </c>
      <c r="E1993" s="1164" t="s">
        <v>2894</v>
      </c>
      <c r="F1993" s="1165">
        <v>45044</v>
      </c>
      <c r="G1993" s="1165">
        <v>45163</v>
      </c>
    </row>
    <row r="1994" spans="1:7" ht="38.25">
      <c r="A1994" s="1162">
        <v>3419</v>
      </c>
      <c r="B1994" s="1162">
        <v>13311</v>
      </c>
      <c r="C1994" s="1163" t="s">
        <v>6415</v>
      </c>
      <c r="D1994" s="1163" t="s">
        <v>6416</v>
      </c>
      <c r="E1994" s="1164" t="s">
        <v>2894</v>
      </c>
      <c r="F1994" s="1165">
        <v>45044</v>
      </c>
      <c r="G1994" s="1165">
        <v>45163</v>
      </c>
    </row>
    <row r="1995" spans="1:7" ht="51">
      <c r="A1995" s="1162">
        <v>3420</v>
      </c>
      <c r="B1995" s="1162">
        <v>13312</v>
      </c>
      <c r="C1995" s="1163" t="s">
        <v>6417</v>
      </c>
      <c r="D1995" s="1163" t="s">
        <v>6418</v>
      </c>
      <c r="E1995" s="1164" t="s">
        <v>2894</v>
      </c>
      <c r="F1995" s="1165">
        <v>45044</v>
      </c>
      <c r="G1995" s="1165">
        <v>45163</v>
      </c>
    </row>
    <row r="1996" spans="1:7" ht="38.25">
      <c r="A1996" s="1162">
        <v>3421</v>
      </c>
      <c r="B1996" s="1162">
        <v>13313</v>
      </c>
      <c r="C1996" s="1163" t="s">
        <v>6419</v>
      </c>
      <c r="D1996" s="1163" t="s">
        <v>6420</v>
      </c>
      <c r="E1996" s="1164" t="s">
        <v>2894</v>
      </c>
      <c r="F1996" s="1165">
        <v>45164</v>
      </c>
      <c r="G1996" s="1165">
        <v>45283</v>
      </c>
    </row>
    <row r="1997" spans="1:7" ht="38.25">
      <c r="A1997" s="1162">
        <v>3422</v>
      </c>
      <c r="B1997" s="1162">
        <v>13314</v>
      </c>
      <c r="C1997" s="1163" t="s">
        <v>6421</v>
      </c>
      <c r="D1997" s="1163" t="s">
        <v>6422</v>
      </c>
      <c r="E1997" s="1164" t="s">
        <v>2894</v>
      </c>
      <c r="F1997" s="1165">
        <v>45164</v>
      </c>
      <c r="G1997" s="1165">
        <v>45283</v>
      </c>
    </row>
    <row r="1998" spans="1:7" ht="38.25">
      <c r="A1998" s="1162">
        <v>3423</v>
      </c>
      <c r="B1998" s="1162">
        <v>13315</v>
      </c>
      <c r="C1998" s="1163" t="s">
        <v>6423</v>
      </c>
      <c r="D1998" s="1163" t="s">
        <v>6424</v>
      </c>
      <c r="E1998" s="1164" t="s">
        <v>2894</v>
      </c>
      <c r="F1998" s="1165">
        <v>45164</v>
      </c>
      <c r="G1998" s="1165">
        <v>45283</v>
      </c>
    </row>
    <row r="1999" spans="1:7">
      <c r="A1999" s="1158">
        <v>3424</v>
      </c>
      <c r="B1999" s="1158">
        <v>13316</v>
      </c>
      <c r="C1999" s="1159" t="s">
        <v>6425</v>
      </c>
      <c r="D1999" s="1159" t="s">
        <v>6426</v>
      </c>
      <c r="E1999" s="1160" t="s">
        <v>2894</v>
      </c>
      <c r="F1999" s="1161">
        <v>45047</v>
      </c>
      <c r="G1999" s="1161">
        <v>45166</v>
      </c>
    </row>
    <row r="2000" spans="1:7" ht="38.25">
      <c r="A2000" s="1162">
        <v>3425</v>
      </c>
      <c r="B2000" s="1162">
        <v>13317</v>
      </c>
      <c r="C2000" s="1163" t="s">
        <v>6427</v>
      </c>
      <c r="D2000" s="1163" t="s">
        <v>6428</v>
      </c>
      <c r="E2000" s="1164" t="s">
        <v>2894</v>
      </c>
      <c r="F2000" s="1165">
        <v>45047</v>
      </c>
      <c r="G2000" s="1165">
        <v>45166</v>
      </c>
    </row>
    <row r="2001" spans="1:7" ht="25.5">
      <c r="A2001" s="1158">
        <v>3426</v>
      </c>
      <c r="B2001" s="1158">
        <v>13318</v>
      </c>
      <c r="C2001" s="1159" t="s">
        <v>6429</v>
      </c>
      <c r="D2001" s="1159" t="s">
        <v>6430</v>
      </c>
      <c r="E2001" s="1160" t="s">
        <v>3006</v>
      </c>
      <c r="F2001" s="1161">
        <v>44894</v>
      </c>
      <c r="G2001" s="1161">
        <v>45253</v>
      </c>
    </row>
    <row r="2002" spans="1:7" ht="38.25">
      <c r="A2002" s="1162">
        <v>3427</v>
      </c>
      <c r="B2002" s="1162">
        <v>13319</v>
      </c>
      <c r="C2002" s="1163" t="s">
        <v>6431</v>
      </c>
      <c r="D2002" s="1163" t="s">
        <v>6432</v>
      </c>
      <c r="E2002" s="1164" t="s">
        <v>2894</v>
      </c>
      <c r="F2002" s="1165">
        <v>44894</v>
      </c>
      <c r="G2002" s="1165">
        <v>45013</v>
      </c>
    </row>
    <row r="2003" spans="1:7" ht="38.25">
      <c r="A2003" s="1162">
        <v>3428</v>
      </c>
      <c r="B2003" s="1162">
        <v>13320</v>
      </c>
      <c r="C2003" s="1163" t="s">
        <v>6433</v>
      </c>
      <c r="D2003" s="1163" t="s">
        <v>6434</v>
      </c>
      <c r="E2003" s="1164" t="s">
        <v>2894</v>
      </c>
      <c r="F2003" s="1165">
        <v>44894</v>
      </c>
      <c r="G2003" s="1165">
        <v>45013</v>
      </c>
    </row>
    <row r="2004" spans="1:7" ht="38.25">
      <c r="A2004" s="1162">
        <v>3429</v>
      </c>
      <c r="B2004" s="1162">
        <v>13321</v>
      </c>
      <c r="C2004" s="1163" t="s">
        <v>6435</v>
      </c>
      <c r="D2004" s="1163" t="s">
        <v>6436</v>
      </c>
      <c r="E2004" s="1164" t="s">
        <v>2894</v>
      </c>
      <c r="F2004" s="1165">
        <v>45014</v>
      </c>
      <c r="G2004" s="1165">
        <v>45133</v>
      </c>
    </row>
    <row r="2005" spans="1:7" ht="38.25">
      <c r="A2005" s="1162">
        <v>3430</v>
      </c>
      <c r="B2005" s="1162">
        <v>13322</v>
      </c>
      <c r="C2005" s="1163" t="s">
        <v>6437</v>
      </c>
      <c r="D2005" s="1163" t="s">
        <v>6438</v>
      </c>
      <c r="E2005" s="1164" t="s">
        <v>2894</v>
      </c>
      <c r="F2005" s="1165">
        <v>45014</v>
      </c>
      <c r="G2005" s="1165">
        <v>45133</v>
      </c>
    </row>
    <row r="2006" spans="1:7" ht="38.25">
      <c r="A2006" s="1162">
        <v>3431</v>
      </c>
      <c r="B2006" s="1162">
        <v>13323</v>
      </c>
      <c r="C2006" s="1163" t="s">
        <v>6439</v>
      </c>
      <c r="D2006" s="1163" t="s">
        <v>6440</v>
      </c>
      <c r="E2006" s="1164" t="s">
        <v>2894</v>
      </c>
      <c r="F2006" s="1165">
        <v>45134</v>
      </c>
      <c r="G2006" s="1165">
        <v>45253</v>
      </c>
    </row>
    <row r="2007" spans="1:7" ht="38.25">
      <c r="A2007" s="1162">
        <v>3432</v>
      </c>
      <c r="B2007" s="1162">
        <v>13324</v>
      </c>
      <c r="C2007" s="1163" t="s">
        <v>6441</v>
      </c>
      <c r="D2007" s="1163" t="s">
        <v>6442</v>
      </c>
      <c r="E2007" s="1164" t="s">
        <v>2894</v>
      </c>
      <c r="F2007" s="1165">
        <v>45134</v>
      </c>
      <c r="G2007" s="1165">
        <v>45253</v>
      </c>
    </row>
    <row r="2008" spans="1:7" ht="25.5">
      <c r="A2008" s="1158">
        <v>3433</v>
      </c>
      <c r="B2008" s="1158">
        <v>13325</v>
      </c>
      <c r="C2008" s="1159" t="s">
        <v>6443</v>
      </c>
      <c r="D2008" s="1159" t="s">
        <v>6444</v>
      </c>
      <c r="E2008" s="1160" t="s">
        <v>3064</v>
      </c>
      <c r="F2008" s="1161">
        <v>45284</v>
      </c>
      <c r="G2008" s="1161">
        <v>45463</v>
      </c>
    </row>
    <row r="2009" spans="1:7" ht="51">
      <c r="A2009" s="1162">
        <v>3434</v>
      </c>
      <c r="B2009" s="1162">
        <v>13326</v>
      </c>
      <c r="C2009" s="1163" t="s">
        <v>6445</v>
      </c>
      <c r="D2009" s="1163" t="s">
        <v>6446</v>
      </c>
      <c r="E2009" s="1164" t="s">
        <v>3064</v>
      </c>
      <c r="F2009" s="1165">
        <v>45284</v>
      </c>
      <c r="G2009" s="1165">
        <v>45463</v>
      </c>
    </row>
    <row r="2010" spans="1:7" ht="51">
      <c r="A2010" s="1162">
        <v>3435</v>
      </c>
      <c r="B2010" s="1162">
        <v>13327</v>
      </c>
      <c r="C2010" s="1163" t="s">
        <v>6447</v>
      </c>
      <c r="D2010" s="1163" t="s">
        <v>6448</v>
      </c>
      <c r="E2010" s="1164" t="s">
        <v>3064</v>
      </c>
      <c r="F2010" s="1165">
        <v>45284</v>
      </c>
      <c r="G2010" s="1165">
        <v>45463</v>
      </c>
    </row>
    <row r="2011" spans="1:7" ht="51">
      <c r="A2011" s="1162">
        <v>3436</v>
      </c>
      <c r="B2011" s="1162">
        <v>13328</v>
      </c>
      <c r="C2011" s="1163" t="s">
        <v>6449</v>
      </c>
      <c r="D2011" s="1163" t="s">
        <v>6450</v>
      </c>
      <c r="E2011" s="1164" t="s">
        <v>3064</v>
      </c>
      <c r="F2011" s="1165">
        <v>45284</v>
      </c>
      <c r="G2011" s="1165">
        <v>45463</v>
      </c>
    </row>
    <row r="2012" spans="1:7" ht="51">
      <c r="A2012" s="1162">
        <v>3437</v>
      </c>
      <c r="B2012" s="1162">
        <v>13329</v>
      </c>
      <c r="C2012" s="1163" t="s">
        <v>6451</v>
      </c>
      <c r="D2012" s="1163" t="s">
        <v>6452</v>
      </c>
      <c r="E2012" s="1164" t="s">
        <v>3064</v>
      </c>
      <c r="F2012" s="1165">
        <v>45284</v>
      </c>
      <c r="G2012" s="1165">
        <v>45463</v>
      </c>
    </row>
    <row r="2013" spans="1:7" ht="25.5">
      <c r="A2013" s="1158">
        <v>3438</v>
      </c>
      <c r="B2013" s="1158">
        <v>13330</v>
      </c>
      <c r="C2013" s="1159" t="s">
        <v>6453</v>
      </c>
      <c r="D2013" s="1159" t="s">
        <v>6454</v>
      </c>
      <c r="E2013" s="1160" t="s">
        <v>2894</v>
      </c>
      <c r="F2013" s="1161">
        <v>45057</v>
      </c>
      <c r="G2013" s="1161">
        <v>45176</v>
      </c>
    </row>
    <row r="2014" spans="1:7" ht="38.25">
      <c r="A2014" s="1162">
        <v>3439</v>
      </c>
      <c r="B2014" s="1162">
        <v>13331</v>
      </c>
      <c r="C2014" s="1163" t="s">
        <v>6455</v>
      </c>
      <c r="D2014" s="1163" t="s">
        <v>6456</v>
      </c>
      <c r="E2014" s="1164" t="s">
        <v>2894</v>
      </c>
      <c r="F2014" s="1165">
        <v>45057</v>
      </c>
      <c r="G2014" s="1165">
        <v>45176</v>
      </c>
    </row>
    <row r="2015" spans="1:7" ht="25.5">
      <c r="A2015" s="1158">
        <v>3440</v>
      </c>
      <c r="B2015" s="1158">
        <v>13332</v>
      </c>
      <c r="C2015" s="1159" t="s">
        <v>6457</v>
      </c>
      <c r="D2015" s="1159" t="s">
        <v>6458</v>
      </c>
      <c r="E2015" s="1160" t="s">
        <v>3064</v>
      </c>
      <c r="F2015" s="1161">
        <v>44957</v>
      </c>
      <c r="G2015" s="1161">
        <v>45136</v>
      </c>
    </row>
    <row r="2016" spans="1:7" ht="51">
      <c r="A2016" s="1162">
        <v>3441</v>
      </c>
      <c r="B2016" s="1162">
        <v>13333</v>
      </c>
      <c r="C2016" s="1163" t="s">
        <v>6459</v>
      </c>
      <c r="D2016" s="1163" t="s">
        <v>6460</v>
      </c>
      <c r="E2016" s="1164" t="s">
        <v>2894</v>
      </c>
      <c r="F2016" s="1165">
        <v>44957</v>
      </c>
      <c r="G2016" s="1165">
        <v>45076</v>
      </c>
    </row>
    <row r="2017" spans="1:7" ht="51">
      <c r="A2017" s="1162">
        <v>3442</v>
      </c>
      <c r="B2017" s="1162">
        <v>13334</v>
      </c>
      <c r="C2017" s="1163" t="s">
        <v>6461</v>
      </c>
      <c r="D2017" s="1163" t="s">
        <v>6462</v>
      </c>
      <c r="E2017" s="1164" t="s">
        <v>2894</v>
      </c>
      <c r="F2017" s="1165">
        <v>45017</v>
      </c>
      <c r="G2017" s="1165">
        <v>45136</v>
      </c>
    </row>
    <row r="2018" spans="1:7" ht="38.25">
      <c r="A2018" s="1158">
        <v>3443</v>
      </c>
      <c r="B2018" s="1158">
        <v>13335</v>
      </c>
      <c r="C2018" s="1159" t="s">
        <v>6463</v>
      </c>
      <c r="D2018" s="1159" t="s">
        <v>6464</v>
      </c>
      <c r="E2018" s="1160" t="s">
        <v>3009</v>
      </c>
      <c r="F2018" s="1161">
        <v>44957</v>
      </c>
      <c r="G2018" s="1161">
        <v>45106</v>
      </c>
    </row>
    <row r="2019" spans="1:7" ht="51">
      <c r="A2019" s="1162">
        <v>3444</v>
      </c>
      <c r="B2019" s="1162">
        <v>13336</v>
      </c>
      <c r="C2019" s="1163" t="s">
        <v>6465</v>
      </c>
      <c r="D2019" s="1163" t="s">
        <v>6466</v>
      </c>
      <c r="E2019" s="1164" t="s">
        <v>3009</v>
      </c>
      <c r="F2019" s="1165">
        <v>44957</v>
      </c>
      <c r="G2019" s="1165">
        <v>45106</v>
      </c>
    </row>
    <row r="2020" spans="1:7" ht="25.5">
      <c r="A2020" s="1158">
        <v>3445</v>
      </c>
      <c r="B2020" s="1158">
        <v>13337</v>
      </c>
      <c r="C2020" s="1159" t="s">
        <v>6467</v>
      </c>
      <c r="D2020" s="1159" t="s">
        <v>6468</v>
      </c>
      <c r="E2020" s="1160" t="s">
        <v>2894</v>
      </c>
      <c r="F2020" s="1161">
        <v>45107</v>
      </c>
      <c r="G2020" s="1161">
        <v>45226</v>
      </c>
    </row>
    <row r="2021" spans="1:7" ht="38.25">
      <c r="A2021" s="1162">
        <v>3446</v>
      </c>
      <c r="B2021" s="1162">
        <v>13338</v>
      </c>
      <c r="C2021" s="1163" t="s">
        <v>6469</v>
      </c>
      <c r="D2021" s="1163" t="s">
        <v>6470</v>
      </c>
      <c r="E2021" s="1164" t="s">
        <v>2894</v>
      </c>
      <c r="F2021" s="1165">
        <v>45107</v>
      </c>
      <c r="G2021" s="1165">
        <v>45226</v>
      </c>
    </row>
    <row r="2022" spans="1:7" ht="25.5">
      <c r="A2022" s="1158">
        <v>3447</v>
      </c>
      <c r="B2022" s="1158">
        <v>13339</v>
      </c>
      <c r="C2022" s="1159" t="s">
        <v>6471</v>
      </c>
      <c r="D2022" s="1159" t="s">
        <v>6472</v>
      </c>
      <c r="E2022" s="1160" t="s">
        <v>3009</v>
      </c>
      <c r="F2022" s="1161">
        <v>44949</v>
      </c>
      <c r="G2022" s="1161">
        <v>45098</v>
      </c>
    </row>
    <row r="2023" spans="1:7" ht="38.25">
      <c r="A2023" s="1162">
        <v>3448</v>
      </c>
      <c r="B2023" s="1162">
        <v>13340</v>
      </c>
      <c r="C2023" s="1163" t="s">
        <v>6473</v>
      </c>
      <c r="D2023" s="1163" t="s">
        <v>6474</v>
      </c>
      <c r="E2023" s="1164" t="s">
        <v>3009</v>
      </c>
      <c r="F2023" s="1165">
        <v>44949</v>
      </c>
      <c r="G2023" s="1165">
        <v>45098</v>
      </c>
    </row>
    <row r="2024" spans="1:7">
      <c r="A2024" s="1158">
        <v>3449</v>
      </c>
      <c r="B2024" s="1158">
        <v>13341</v>
      </c>
      <c r="C2024" s="1159" t="s">
        <v>6475</v>
      </c>
      <c r="D2024" s="1159" t="s">
        <v>6476</v>
      </c>
      <c r="E2024" s="1160" t="s">
        <v>3009</v>
      </c>
      <c r="F2024" s="1161">
        <v>44829</v>
      </c>
      <c r="G2024" s="1161">
        <v>44978</v>
      </c>
    </row>
    <row r="2025" spans="1:7" ht="25.5">
      <c r="A2025" s="1162">
        <v>3450</v>
      </c>
      <c r="B2025" s="1162">
        <v>13342</v>
      </c>
      <c r="C2025" s="1163" t="s">
        <v>6477</v>
      </c>
      <c r="D2025" s="1163" t="s">
        <v>6478</v>
      </c>
      <c r="E2025" s="1164" t="s">
        <v>3009</v>
      </c>
      <c r="F2025" s="1165">
        <v>44829</v>
      </c>
      <c r="G2025" s="1165">
        <v>44978</v>
      </c>
    </row>
    <row r="2026" spans="1:7" ht="25.5">
      <c r="A2026" s="1158">
        <v>3451</v>
      </c>
      <c r="B2026" s="1158">
        <v>13343</v>
      </c>
      <c r="C2026" s="1159" t="s">
        <v>6479</v>
      </c>
      <c r="D2026" s="1159" t="s">
        <v>6480</v>
      </c>
      <c r="E2026" s="1160" t="s">
        <v>3849</v>
      </c>
      <c r="F2026" s="1161">
        <v>45057</v>
      </c>
      <c r="G2026" s="1161">
        <v>45266</v>
      </c>
    </row>
    <row r="2027" spans="1:7" ht="51">
      <c r="A2027" s="1162">
        <v>3452</v>
      </c>
      <c r="B2027" s="1162">
        <v>13344</v>
      </c>
      <c r="C2027" s="1163" t="s">
        <v>6481</v>
      </c>
      <c r="D2027" s="1163" t="s">
        <v>6482</v>
      </c>
      <c r="E2027" s="1164" t="s">
        <v>2894</v>
      </c>
      <c r="F2027" s="1165">
        <v>45147</v>
      </c>
      <c r="G2027" s="1165">
        <v>45266</v>
      </c>
    </row>
    <row r="2028" spans="1:7" ht="51">
      <c r="A2028" s="1162">
        <v>3453</v>
      </c>
      <c r="B2028" s="1162">
        <v>13345</v>
      </c>
      <c r="C2028" s="1163" t="s">
        <v>6483</v>
      </c>
      <c r="D2028" s="1163" t="s">
        <v>6484</v>
      </c>
      <c r="E2028" s="1164" t="s">
        <v>3287</v>
      </c>
      <c r="F2028" s="1165">
        <v>45057</v>
      </c>
      <c r="G2028" s="1165">
        <v>45146</v>
      </c>
    </row>
    <row r="2029" spans="1:7" ht="25.5">
      <c r="A2029" s="1158">
        <v>3454</v>
      </c>
      <c r="B2029" s="1158">
        <v>13346</v>
      </c>
      <c r="C2029" s="1159" t="s">
        <v>6485</v>
      </c>
      <c r="D2029" s="1159" t="s">
        <v>6486</v>
      </c>
      <c r="E2029" s="1160" t="s">
        <v>3064</v>
      </c>
      <c r="F2029" s="1161">
        <v>44647</v>
      </c>
      <c r="G2029" s="1161">
        <v>44826</v>
      </c>
    </row>
    <row r="2030" spans="1:7" ht="63.75">
      <c r="A2030" s="1162">
        <v>3455</v>
      </c>
      <c r="B2030" s="1162">
        <v>13347</v>
      </c>
      <c r="C2030" s="1163" t="s">
        <v>6487</v>
      </c>
      <c r="D2030" s="1163" t="s">
        <v>6488</v>
      </c>
      <c r="E2030" s="1164" t="s">
        <v>3287</v>
      </c>
      <c r="F2030" s="1165">
        <v>44737</v>
      </c>
      <c r="G2030" s="1165">
        <v>44826</v>
      </c>
    </row>
    <row r="2031" spans="1:7" ht="51">
      <c r="A2031" s="1162">
        <v>3456</v>
      </c>
      <c r="B2031" s="1162">
        <v>13348</v>
      </c>
      <c r="C2031" s="1163" t="s">
        <v>6489</v>
      </c>
      <c r="D2031" s="1163" t="s">
        <v>6490</v>
      </c>
      <c r="E2031" s="1164" t="s">
        <v>3287</v>
      </c>
      <c r="F2031" s="1165">
        <v>44647</v>
      </c>
      <c r="G2031" s="1165">
        <v>44736</v>
      </c>
    </row>
    <row r="2032" spans="1:7" ht="25.5">
      <c r="A2032" s="1158">
        <v>3457</v>
      </c>
      <c r="B2032" s="1158">
        <v>13349</v>
      </c>
      <c r="C2032" s="1159" t="s">
        <v>6491</v>
      </c>
      <c r="D2032" s="1159" t="s">
        <v>6492</v>
      </c>
      <c r="E2032" s="1160" t="s">
        <v>2894</v>
      </c>
      <c r="F2032" s="1161">
        <v>44737</v>
      </c>
      <c r="G2032" s="1161">
        <v>44856</v>
      </c>
    </row>
    <row r="2033" spans="1:7" ht="38.25">
      <c r="A2033" s="1162">
        <v>3458</v>
      </c>
      <c r="B2033" s="1162">
        <v>13350</v>
      </c>
      <c r="C2033" s="1163" t="s">
        <v>6493</v>
      </c>
      <c r="D2033" s="1163" t="s">
        <v>6494</v>
      </c>
      <c r="E2033" s="1164" t="s">
        <v>2894</v>
      </c>
      <c r="F2033" s="1165">
        <v>44737</v>
      </c>
      <c r="G2033" s="1165">
        <v>44856</v>
      </c>
    </row>
    <row r="2034" spans="1:7" ht="25.5">
      <c r="A2034" s="1158">
        <v>3459</v>
      </c>
      <c r="B2034" s="1158">
        <v>13351</v>
      </c>
      <c r="C2034" s="1159" t="s">
        <v>6495</v>
      </c>
      <c r="D2034" s="1159" t="s">
        <v>6496</v>
      </c>
      <c r="E2034" s="1160" t="s">
        <v>4628</v>
      </c>
      <c r="F2034" s="1161">
        <v>44737</v>
      </c>
      <c r="G2034" s="1161">
        <v>45006</v>
      </c>
    </row>
    <row r="2035" spans="1:7" ht="38.25">
      <c r="A2035" s="1162">
        <v>3460</v>
      </c>
      <c r="B2035" s="1162">
        <v>13352</v>
      </c>
      <c r="C2035" s="1163" t="s">
        <v>6497</v>
      </c>
      <c r="D2035" s="1163" t="s">
        <v>6498</v>
      </c>
      <c r="E2035" s="1164" t="s">
        <v>3287</v>
      </c>
      <c r="F2035" s="1165">
        <v>44737</v>
      </c>
      <c r="G2035" s="1165">
        <v>44826</v>
      </c>
    </row>
    <row r="2036" spans="1:7" ht="51">
      <c r="A2036" s="1162">
        <v>3461</v>
      </c>
      <c r="B2036" s="1162">
        <v>13353</v>
      </c>
      <c r="C2036" s="1163" t="s">
        <v>6499</v>
      </c>
      <c r="D2036" s="1163" t="s">
        <v>6500</v>
      </c>
      <c r="E2036" s="1164" t="s">
        <v>3034</v>
      </c>
      <c r="F2036" s="1165">
        <v>44827</v>
      </c>
      <c r="G2036" s="1165">
        <v>44886</v>
      </c>
    </row>
    <row r="2037" spans="1:7" ht="51">
      <c r="A2037" s="1162">
        <v>3462</v>
      </c>
      <c r="B2037" s="1162">
        <v>13354</v>
      </c>
      <c r="C2037" s="1163" t="s">
        <v>6501</v>
      </c>
      <c r="D2037" s="1163" t="s">
        <v>6502</v>
      </c>
      <c r="E2037" s="1164" t="s">
        <v>3034</v>
      </c>
      <c r="F2037" s="1165">
        <v>44887</v>
      </c>
      <c r="G2037" s="1165">
        <v>44946</v>
      </c>
    </row>
    <row r="2038" spans="1:7" ht="38.25">
      <c r="A2038" s="1162">
        <v>3463</v>
      </c>
      <c r="B2038" s="1162">
        <v>13355</v>
      </c>
      <c r="C2038" s="1163" t="s">
        <v>6503</v>
      </c>
      <c r="D2038" s="1163" t="s">
        <v>6504</v>
      </c>
      <c r="E2038" s="1164" t="s">
        <v>3034</v>
      </c>
      <c r="F2038" s="1165">
        <v>44947</v>
      </c>
      <c r="G2038" s="1165">
        <v>45006</v>
      </c>
    </row>
    <row r="2039" spans="1:7" ht="25.5">
      <c r="A2039" s="1158">
        <v>3464</v>
      </c>
      <c r="B2039" s="1158">
        <v>13356</v>
      </c>
      <c r="C2039" s="1159" t="s">
        <v>6505</v>
      </c>
      <c r="D2039" s="1159" t="s">
        <v>6506</v>
      </c>
      <c r="E2039" s="1160" t="s">
        <v>3849</v>
      </c>
      <c r="F2039" s="1161">
        <v>45057</v>
      </c>
      <c r="G2039" s="1161">
        <v>45266</v>
      </c>
    </row>
    <row r="2040" spans="1:7" ht="38.25">
      <c r="A2040" s="1162">
        <v>3465</v>
      </c>
      <c r="B2040" s="1162">
        <v>13357</v>
      </c>
      <c r="C2040" s="1163" t="s">
        <v>6507</v>
      </c>
      <c r="D2040" s="1163" t="s">
        <v>6508</v>
      </c>
      <c r="E2040" s="1164" t="s">
        <v>3287</v>
      </c>
      <c r="F2040" s="1165">
        <v>45057</v>
      </c>
      <c r="G2040" s="1165">
        <v>45146</v>
      </c>
    </row>
    <row r="2041" spans="1:7" ht="51">
      <c r="A2041" s="1162">
        <v>3466</v>
      </c>
      <c r="B2041" s="1162">
        <v>13358</v>
      </c>
      <c r="C2041" s="1163" t="s">
        <v>6509</v>
      </c>
      <c r="D2041" s="1163" t="s">
        <v>6510</v>
      </c>
      <c r="E2041" s="1164" t="s">
        <v>3034</v>
      </c>
      <c r="F2041" s="1165">
        <v>45147</v>
      </c>
      <c r="G2041" s="1165">
        <v>45206</v>
      </c>
    </row>
    <row r="2042" spans="1:7" ht="51">
      <c r="A2042" s="1162">
        <v>3467</v>
      </c>
      <c r="B2042" s="1162">
        <v>13359</v>
      </c>
      <c r="C2042" s="1163" t="s">
        <v>6511</v>
      </c>
      <c r="D2042" s="1163" t="s">
        <v>6512</v>
      </c>
      <c r="E2042" s="1164" t="s">
        <v>3034</v>
      </c>
      <c r="F2042" s="1165">
        <v>45147</v>
      </c>
      <c r="G2042" s="1165">
        <v>45206</v>
      </c>
    </row>
    <row r="2043" spans="1:7" ht="51">
      <c r="A2043" s="1162">
        <v>3468</v>
      </c>
      <c r="B2043" s="1162">
        <v>13360</v>
      </c>
      <c r="C2043" s="1163" t="s">
        <v>6513</v>
      </c>
      <c r="D2043" s="1163" t="s">
        <v>6514</v>
      </c>
      <c r="E2043" s="1164" t="s">
        <v>3034</v>
      </c>
      <c r="F2043" s="1165">
        <v>45207</v>
      </c>
      <c r="G2043" s="1165">
        <v>45266</v>
      </c>
    </row>
    <row r="2044" spans="1:7" ht="51">
      <c r="A2044" s="1162">
        <v>3469</v>
      </c>
      <c r="B2044" s="1162">
        <v>13361</v>
      </c>
      <c r="C2044" s="1163" t="s">
        <v>6515</v>
      </c>
      <c r="D2044" s="1163" t="s">
        <v>6516</v>
      </c>
      <c r="E2044" s="1164" t="s">
        <v>3034</v>
      </c>
      <c r="F2044" s="1165">
        <v>45207</v>
      </c>
      <c r="G2044" s="1165">
        <v>45266</v>
      </c>
    </row>
    <row r="2045" spans="1:7" ht="25.5">
      <c r="A2045" s="1158">
        <v>3470</v>
      </c>
      <c r="B2045" s="1158">
        <v>13362</v>
      </c>
      <c r="C2045" s="1159" t="s">
        <v>6517</v>
      </c>
      <c r="D2045" s="1159" t="s">
        <v>6518</v>
      </c>
      <c r="E2045" s="1160" t="s">
        <v>6519</v>
      </c>
      <c r="F2045" s="1161">
        <v>44867</v>
      </c>
      <c r="G2045" s="1161">
        <v>45283</v>
      </c>
    </row>
    <row r="2046" spans="1:7" ht="38.25">
      <c r="A2046" s="1162">
        <v>3471</v>
      </c>
      <c r="B2046" s="1162">
        <v>13363</v>
      </c>
      <c r="C2046" s="1163" t="s">
        <v>6520</v>
      </c>
      <c r="D2046" s="1163" t="s">
        <v>6521</v>
      </c>
      <c r="E2046" s="1164" t="s">
        <v>3112</v>
      </c>
      <c r="F2046" s="1165">
        <v>45014</v>
      </c>
      <c r="G2046" s="1165">
        <v>45043</v>
      </c>
    </row>
    <row r="2047" spans="1:7" ht="38.25">
      <c r="A2047" s="1162">
        <v>3472</v>
      </c>
      <c r="B2047" s="1162">
        <v>13364</v>
      </c>
      <c r="C2047" s="1163" t="s">
        <v>6522</v>
      </c>
      <c r="D2047" s="1163" t="s">
        <v>6523</v>
      </c>
      <c r="E2047" s="1164" t="s">
        <v>3112</v>
      </c>
      <c r="F2047" s="1165">
        <v>44957</v>
      </c>
      <c r="G2047" s="1165">
        <v>44986</v>
      </c>
    </row>
    <row r="2048" spans="1:7" ht="38.25">
      <c r="A2048" s="1162">
        <v>3473</v>
      </c>
      <c r="B2048" s="1162">
        <v>13365</v>
      </c>
      <c r="C2048" s="1163" t="s">
        <v>6524</v>
      </c>
      <c r="D2048" s="1163" t="s">
        <v>6525</v>
      </c>
      <c r="E2048" s="1164" t="s">
        <v>3112</v>
      </c>
      <c r="F2048" s="1165">
        <v>44867</v>
      </c>
      <c r="G2048" s="1165">
        <v>44896</v>
      </c>
    </row>
    <row r="2049" spans="1:7" ht="38.25">
      <c r="A2049" s="1162">
        <v>3474</v>
      </c>
      <c r="B2049" s="1162">
        <v>13366</v>
      </c>
      <c r="C2049" s="1163" t="s">
        <v>6526</v>
      </c>
      <c r="D2049" s="1163" t="s">
        <v>6527</v>
      </c>
      <c r="E2049" s="1164" t="s">
        <v>3112</v>
      </c>
      <c r="F2049" s="1165">
        <v>44927</v>
      </c>
      <c r="G2049" s="1165">
        <v>44956</v>
      </c>
    </row>
    <row r="2050" spans="1:7" ht="38.25">
      <c r="A2050" s="1162">
        <v>3475</v>
      </c>
      <c r="B2050" s="1162">
        <v>13367</v>
      </c>
      <c r="C2050" s="1163" t="s">
        <v>6528</v>
      </c>
      <c r="D2050" s="1163" t="s">
        <v>6529</v>
      </c>
      <c r="E2050" s="1164" t="s">
        <v>3112</v>
      </c>
      <c r="F2050" s="1165">
        <v>45037</v>
      </c>
      <c r="G2050" s="1165">
        <v>45066</v>
      </c>
    </row>
    <row r="2051" spans="1:7" ht="51">
      <c r="A2051" s="1162">
        <v>3476</v>
      </c>
      <c r="B2051" s="1162">
        <v>13368</v>
      </c>
      <c r="C2051" s="1163" t="s">
        <v>6530</v>
      </c>
      <c r="D2051" s="1163" t="s">
        <v>6531</v>
      </c>
      <c r="E2051" s="1164" t="s">
        <v>3112</v>
      </c>
      <c r="F2051" s="1165">
        <v>45164</v>
      </c>
      <c r="G2051" s="1165">
        <v>45193</v>
      </c>
    </row>
    <row r="2052" spans="1:7" ht="38.25">
      <c r="A2052" s="1162">
        <v>3477</v>
      </c>
      <c r="B2052" s="1162">
        <v>13369</v>
      </c>
      <c r="C2052" s="1163" t="s">
        <v>6532</v>
      </c>
      <c r="D2052" s="1163" t="s">
        <v>6533</v>
      </c>
      <c r="E2052" s="1164" t="s">
        <v>3112</v>
      </c>
      <c r="F2052" s="1165">
        <v>45164</v>
      </c>
      <c r="G2052" s="1165">
        <v>45193</v>
      </c>
    </row>
    <row r="2053" spans="1:7" ht="38.25">
      <c r="A2053" s="1162">
        <v>3478</v>
      </c>
      <c r="B2053" s="1162">
        <v>13370</v>
      </c>
      <c r="C2053" s="1163" t="s">
        <v>6534</v>
      </c>
      <c r="D2053" s="1163" t="s">
        <v>6535</v>
      </c>
      <c r="E2053" s="1164" t="s">
        <v>3112</v>
      </c>
      <c r="F2053" s="1165">
        <v>45254</v>
      </c>
      <c r="G2053" s="1165">
        <v>45283</v>
      </c>
    </row>
    <row r="2054" spans="1:7" ht="25.5">
      <c r="A2054" s="1158">
        <v>3479</v>
      </c>
      <c r="B2054" s="1158">
        <v>13371</v>
      </c>
      <c r="C2054" s="1159" t="s">
        <v>6536</v>
      </c>
      <c r="D2054" s="1159" t="s">
        <v>6537</v>
      </c>
      <c r="E2054" s="1160" t="s">
        <v>3034</v>
      </c>
      <c r="F2054" s="1161">
        <v>44944</v>
      </c>
      <c r="G2054" s="1161">
        <v>45003</v>
      </c>
    </row>
    <row r="2055" spans="1:7" ht="38.25">
      <c r="A2055" s="1162">
        <v>3480</v>
      </c>
      <c r="B2055" s="1162">
        <v>13372</v>
      </c>
      <c r="C2055" s="1163" t="s">
        <v>6538</v>
      </c>
      <c r="D2055" s="1163" t="s">
        <v>6539</v>
      </c>
      <c r="E2055" s="1164" t="s">
        <v>3112</v>
      </c>
      <c r="F2055" s="1165">
        <v>44974</v>
      </c>
      <c r="G2055" s="1165">
        <v>45003</v>
      </c>
    </row>
    <row r="2056" spans="1:7" ht="38.25">
      <c r="A2056" s="1162">
        <v>3481</v>
      </c>
      <c r="B2056" s="1162">
        <v>13373</v>
      </c>
      <c r="C2056" s="1163" t="s">
        <v>6540</v>
      </c>
      <c r="D2056" s="1163" t="s">
        <v>6541</v>
      </c>
      <c r="E2056" s="1164" t="s">
        <v>3112</v>
      </c>
      <c r="F2056" s="1165">
        <v>44944</v>
      </c>
      <c r="G2056" s="1165">
        <v>44973</v>
      </c>
    </row>
    <row r="2057" spans="1:7" ht="25.5">
      <c r="A2057" s="1158">
        <v>3482</v>
      </c>
      <c r="B2057" s="1158">
        <v>13374</v>
      </c>
      <c r="C2057" s="1159" t="s">
        <v>6542</v>
      </c>
      <c r="D2057" s="1159" t="s">
        <v>6543</v>
      </c>
      <c r="E2057" s="1160" t="s">
        <v>3287</v>
      </c>
      <c r="F2057" s="1161">
        <v>44954</v>
      </c>
      <c r="G2057" s="1161">
        <v>45043</v>
      </c>
    </row>
    <row r="2058" spans="1:7" ht="38.25">
      <c r="A2058" s="1162">
        <v>3483</v>
      </c>
      <c r="B2058" s="1162">
        <v>13375</v>
      </c>
      <c r="C2058" s="1163" t="s">
        <v>6544</v>
      </c>
      <c r="D2058" s="1163" t="s">
        <v>6545</v>
      </c>
      <c r="E2058" s="1164" t="s">
        <v>3287</v>
      </c>
      <c r="F2058" s="1165">
        <v>44954</v>
      </c>
      <c r="G2058" s="1165">
        <v>45043</v>
      </c>
    </row>
    <row r="2059" spans="1:7" ht="25.5">
      <c r="A2059" s="1158">
        <v>3484</v>
      </c>
      <c r="B2059" s="1158">
        <v>13376</v>
      </c>
      <c r="C2059" s="1159" t="s">
        <v>6546</v>
      </c>
      <c r="D2059" s="1159" t="s">
        <v>6547</v>
      </c>
      <c r="E2059" s="1160" t="s">
        <v>3287</v>
      </c>
      <c r="F2059" s="1161">
        <v>45044</v>
      </c>
      <c r="G2059" s="1161">
        <v>45133</v>
      </c>
    </row>
    <row r="2060" spans="1:7" ht="38.25">
      <c r="A2060" s="1162">
        <v>3485</v>
      </c>
      <c r="B2060" s="1162">
        <v>13377</v>
      </c>
      <c r="C2060" s="1163" t="s">
        <v>6548</v>
      </c>
      <c r="D2060" s="1163" t="s">
        <v>6549</v>
      </c>
      <c r="E2060" s="1164" t="s">
        <v>3287</v>
      </c>
      <c r="F2060" s="1165">
        <v>45044</v>
      </c>
      <c r="G2060" s="1165">
        <v>45133</v>
      </c>
    </row>
    <row r="2061" spans="1:7" ht="25.5">
      <c r="A2061" s="1158">
        <v>3486</v>
      </c>
      <c r="B2061" s="1158">
        <v>13378</v>
      </c>
      <c r="C2061" s="1159" t="s">
        <v>6550</v>
      </c>
      <c r="D2061" s="1159" t="s">
        <v>6551</v>
      </c>
      <c r="E2061" s="1160" t="s">
        <v>3287</v>
      </c>
      <c r="F2061" s="1161">
        <v>45044</v>
      </c>
      <c r="G2061" s="1161">
        <v>45133</v>
      </c>
    </row>
    <row r="2062" spans="1:7" ht="51">
      <c r="A2062" s="1162">
        <v>3487</v>
      </c>
      <c r="B2062" s="1162">
        <v>13379</v>
      </c>
      <c r="C2062" s="1163" t="s">
        <v>6552</v>
      </c>
      <c r="D2062" s="1163" t="s">
        <v>6553</v>
      </c>
      <c r="E2062" s="1164" t="s">
        <v>3112</v>
      </c>
      <c r="F2062" s="1165">
        <v>45104</v>
      </c>
      <c r="G2062" s="1165">
        <v>45133</v>
      </c>
    </row>
    <row r="2063" spans="1:7" ht="63.75">
      <c r="A2063" s="1162">
        <v>3488</v>
      </c>
      <c r="B2063" s="1162">
        <v>13380</v>
      </c>
      <c r="C2063" s="1163" t="s">
        <v>6554</v>
      </c>
      <c r="D2063" s="1163" t="s">
        <v>6555</v>
      </c>
      <c r="E2063" s="1164" t="s">
        <v>3112</v>
      </c>
      <c r="F2063" s="1165">
        <v>45104</v>
      </c>
      <c r="G2063" s="1165">
        <v>45133</v>
      </c>
    </row>
    <row r="2064" spans="1:7" ht="51">
      <c r="A2064" s="1162">
        <v>3489</v>
      </c>
      <c r="B2064" s="1162">
        <v>13381</v>
      </c>
      <c r="C2064" s="1163" t="s">
        <v>6556</v>
      </c>
      <c r="D2064" s="1163" t="s">
        <v>6557</v>
      </c>
      <c r="E2064" s="1164" t="s">
        <v>3034</v>
      </c>
      <c r="F2064" s="1165">
        <v>45044</v>
      </c>
      <c r="G2064" s="1165">
        <v>45103</v>
      </c>
    </row>
    <row r="2065" spans="1:7" ht="25.5">
      <c r="A2065" s="1158">
        <v>3490</v>
      </c>
      <c r="B2065" s="1158">
        <v>13382</v>
      </c>
      <c r="C2065" s="1159" t="s">
        <v>6558</v>
      </c>
      <c r="D2065" s="1159" t="s">
        <v>6559</v>
      </c>
      <c r="E2065" s="1160" t="s">
        <v>2894</v>
      </c>
      <c r="F2065" s="1161">
        <v>45224</v>
      </c>
      <c r="G2065" s="1161">
        <v>45343</v>
      </c>
    </row>
    <row r="2066" spans="1:7" ht="38.25">
      <c r="A2066" s="1162">
        <v>3491</v>
      </c>
      <c r="B2066" s="1162">
        <v>13383</v>
      </c>
      <c r="C2066" s="1163" t="s">
        <v>6560</v>
      </c>
      <c r="D2066" s="1163" t="s">
        <v>6561</v>
      </c>
      <c r="E2066" s="1164" t="s">
        <v>2894</v>
      </c>
      <c r="F2066" s="1165">
        <v>45224</v>
      </c>
      <c r="G2066" s="1165">
        <v>45343</v>
      </c>
    </row>
    <row r="2067" spans="1:7" ht="38.25">
      <c r="A2067" s="1162">
        <v>3492</v>
      </c>
      <c r="B2067" s="1162">
        <v>39042</v>
      </c>
      <c r="C2067" s="1163" t="s">
        <v>6562</v>
      </c>
      <c r="D2067" s="1163" t="s">
        <v>6563</v>
      </c>
      <c r="E2067" s="1164" t="s">
        <v>2947</v>
      </c>
      <c r="F2067" s="1165">
        <v>45224</v>
      </c>
      <c r="G2067" s="1165">
        <v>45298</v>
      </c>
    </row>
    <row r="2068" spans="1:7" ht="25.5">
      <c r="A2068" s="1158">
        <v>3493</v>
      </c>
      <c r="B2068" s="1158">
        <v>13384</v>
      </c>
      <c r="C2068" s="1159" t="s">
        <v>6564</v>
      </c>
      <c r="D2068" s="1159" t="s">
        <v>6565</v>
      </c>
      <c r="E2068" s="1160" t="s">
        <v>2894</v>
      </c>
      <c r="F2068" s="1161">
        <v>45224</v>
      </c>
      <c r="G2068" s="1161">
        <v>45343</v>
      </c>
    </row>
    <row r="2069" spans="1:7" ht="38.25">
      <c r="A2069" s="1162">
        <v>3494</v>
      </c>
      <c r="B2069" s="1162">
        <v>13385</v>
      </c>
      <c r="C2069" s="1163" t="s">
        <v>6566</v>
      </c>
      <c r="D2069" s="1163" t="s">
        <v>6567</v>
      </c>
      <c r="E2069" s="1164" t="s">
        <v>2894</v>
      </c>
      <c r="F2069" s="1165">
        <v>45224</v>
      </c>
      <c r="G2069" s="1165">
        <v>45343</v>
      </c>
    </row>
    <row r="2070" spans="1:7" ht="25.5">
      <c r="A2070" s="1158">
        <v>3495</v>
      </c>
      <c r="B2070" s="1158">
        <v>13386</v>
      </c>
      <c r="C2070" s="1159" t="s">
        <v>6568</v>
      </c>
      <c r="D2070" s="1159" t="s">
        <v>6569</v>
      </c>
      <c r="E2070" s="1160" t="s">
        <v>4628</v>
      </c>
      <c r="F2070" s="1161">
        <v>44984</v>
      </c>
      <c r="G2070" s="1161">
        <v>45253</v>
      </c>
    </row>
    <row r="2071" spans="1:7" ht="38.25">
      <c r="A2071" s="1162">
        <v>3496</v>
      </c>
      <c r="B2071" s="1162">
        <v>13387</v>
      </c>
      <c r="C2071" s="1163" t="s">
        <v>6570</v>
      </c>
      <c r="D2071" s="1163" t="s">
        <v>6571</v>
      </c>
      <c r="E2071" s="1164" t="s">
        <v>3009</v>
      </c>
      <c r="F2071" s="1165">
        <v>44984</v>
      </c>
      <c r="G2071" s="1165">
        <v>45133</v>
      </c>
    </row>
    <row r="2072" spans="1:7" ht="51">
      <c r="A2072" s="1162">
        <v>3497</v>
      </c>
      <c r="B2072" s="1162">
        <v>13388</v>
      </c>
      <c r="C2072" s="1163" t="s">
        <v>6572</v>
      </c>
      <c r="D2072" s="1163" t="s">
        <v>6573</v>
      </c>
      <c r="E2072" s="1164" t="s">
        <v>3034</v>
      </c>
      <c r="F2072" s="1165">
        <v>45194</v>
      </c>
      <c r="G2072" s="1165">
        <v>45253</v>
      </c>
    </row>
    <row r="2073" spans="1:7" ht="51">
      <c r="A2073" s="1162">
        <v>3498</v>
      </c>
      <c r="B2073" s="1162">
        <v>13389</v>
      </c>
      <c r="C2073" s="1163" t="s">
        <v>6574</v>
      </c>
      <c r="D2073" s="1163" t="s">
        <v>6575</v>
      </c>
      <c r="E2073" s="1164" t="s">
        <v>3034</v>
      </c>
      <c r="F2073" s="1165">
        <v>45194</v>
      </c>
      <c r="G2073" s="1165">
        <v>45253</v>
      </c>
    </row>
    <row r="2074" spans="1:7" ht="51">
      <c r="A2074" s="1162">
        <v>3499</v>
      </c>
      <c r="B2074" s="1162">
        <v>13390</v>
      </c>
      <c r="C2074" s="1163" t="s">
        <v>6576</v>
      </c>
      <c r="D2074" s="1163" t="s">
        <v>6577</v>
      </c>
      <c r="E2074" s="1164" t="s">
        <v>3034</v>
      </c>
      <c r="F2074" s="1165">
        <v>45194</v>
      </c>
      <c r="G2074" s="1165">
        <v>45253</v>
      </c>
    </row>
    <row r="2075" spans="1:7" ht="38.25">
      <c r="A2075" s="1162">
        <v>3500</v>
      </c>
      <c r="B2075" s="1162">
        <v>13391</v>
      </c>
      <c r="C2075" s="1163" t="s">
        <v>6578</v>
      </c>
      <c r="D2075" s="1163" t="s">
        <v>6579</v>
      </c>
      <c r="E2075" s="1164" t="s">
        <v>3034</v>
      </c>
      <c r="F2075" s="1165">
        <v>45134</v>
      </c>
      <c r="G2075" s="1165">
        <v>45193</v>
      </c>
    </row>
    <row r="2076" spans="1:7" ht="38.25">
      <c r="A2076" s="1162">
        <v>3501</v>
      </c>
      <c r="B2076" s="1162">
        <v>13392</v>
      </c>
      <c r="C2076" s="1163" t="s">
        <v>6580</v>
      </c>
      <c r="D2076" s="1163" t="s">
        <v>6581</v>
      </c>
      <c r="E2076" s="1164" t="s">
        <v>3034</v>
      </c>
      <c r="F2076" s="1165">
        <v>45134</v>
      </c>
      <c r="G2076" s="1165">
        <v>45193</v>
      </c>
    </row>
    <row r="2077" spans="1:7" ht="25.5">
      <c r="A2077" s="1158">
        <v>3502</v>
      </c>
      <c r="B2077" s="1158">
        <v>13393</v>
      </c>
      <c r="C2077" s="1159" t="s">
        <v>6582</v>
      </c>
      <c r="D2077" s="1159" t="s">
        <v>6583</v>
      </c>
      <c r="E2077" s="1160" t="s">
        <v>3849</v>
      </c>
      <c r="F2077" s="1161">
        <v>44984</v>
      </c>
      <c r="G2077" s="1161">
        <v>45193</v>
      </c>
    </row>
    <row r="2078" spans="1:7" ht="38.25">
      <c r="A2078" s="1162">
        <v>3503</v>
      </c>
      <c r="B2078" s="1162">
        <v>13394</v>
      </c>
      <c r="C2078" s="1163" t="s">
        <v>6584</v>
      </c>
      <c r="D2078" s="1163" t="s">
        <v>6585</v>
      </c>
      <c r="E2078" s="1164" t="s">
        <v>3849</v>
      </c>
      <c r="F2078" s="1165">
        <v>44984</v>
      </c>
      <c r="G2078" s="1165">
        <v>45193</v>
      </c>
    </row>
    <row r="2079" spans="1:7" ht="25.5">
      <c r="A2079" s="1158">
        <v>3504</v>
      </c>
      <c r="B2079" s="1158">
        <v>13395</v>
      </c>
      <c r="C2079" s="1159" t="s">
        <v>6586</v>
      </c>
      <c r="D2079" s="1159" t="s">
        <v>6587</v>
      </c>
      <c r="E2079" s="1160" t="s">
        <v>4729</v>
      </c>
      <c r="F2079" s="1161">
        <v>44797</v>
      </c>
      <c r="G2079" s="1161">
        <v>45126</v>
      </c>
    </row>
    <row r="2080" spans="1:7" ht="51">
      <c r="A2080" s="1162">
        <v>3505</v>
      </c>
      <c r="B2080" s="1162">
        <v>13396</v>
      </c>
      <c r="C2080" s="1163" t="s">
        <v>6588</v>
      </c>
      <c r="D2080" s="1163" t="s">
        <v>6589</v>
      </c>
      <c r="E2080" s="1164" t="s">
        <v>3009</v>
      </c>
      <c r="F2080" s="1165">
        <v>44797</v>
      </c>
      <c r="G2080" s="1165">
        <v>44946</v>
      </c>
    </row>
    <row r="2081" spans="1:7" ht="51">
      <c r="A2081" s="1162">
        <v>3506</v>
      </c>
      <c r="B2081" s="1162">
        <v>13397</v>
      </c>
      <c r="C2081" s="1163" t="s">
        <v>6590</v>
      </c>
      <c r="D2081" s="1163" t="s">
        <v>6591</v>
      </c>
      <c r="E2081" s="1164" t="s">
        <v>3287</v>
      </c>
      <c r="F2081" s="1165">
        <v>44947</v>
      </c>
      <c r="G2081" s="1165">
        <v>45036</v>
      </c>
    </row>
    <row r="2082" spans="1:7" ht="63.75">
      <c r="A2082" s="1162">
        <v>3507</v>
      </c>
      <c r="B2082" s="1162">
        <v>13398</v>
      </c>
      <c r="C2082" s="1163" t="s">
        <v>6592</v>
      </c>
      <c r="D2082" s="1163" t="s">
        <v>6593</v>
      </c>
      <c r="E2082" s="1164" t="s">
        <v>3287</v>
      </c>
      <c r="F2082" s="1165">
        <v>44947</v>
      </c>
      <c r="G2082" s="1165">
        <v>45036</v>
      </c>
    </row>
    <row r="2083" spans="1:7" ht="63.75">
      <c r="A2083" s="1162">
        <v>3508</v>
      </c>
      <c r="B2083" s="1162">
        <v>13399</v>
      </c>
      <c r="C2083" s="1163" t="s">
        <v>6594</v>
      </c>
      <c r="D2083" s="1163" t="s">
        <v>6595</v>
      </c>
      <c r="E2083" s="1164" t="s">
        <v>3287</v>
      </c>
      <c r="F2083" s="1165">
        <v>45037</v>
      </c>
      <c r="G2083" s="1165">
        <v>45126</v>
      </c>
    </row>
    <row r="2084" spans="1:7" ht="38.25">
      <c r="A2084" s="1158">
        <v>3509</v>
      </c>
      <c r="B2084" s="1158">
        <v>13400</v>
      </c>
      <c r="C2084" s="1159" t="s">
        <v>6596</v>
      </c>
      <c r="D2084" s="1159" t="s">
        <v>6597</v>
      </c>
      <c r="E2084" s="1160" t="s">
        <v>3034</v>
      </c>
      <c r="F2084" s="1161">
        <v>44819</v>
      </c>
      <c r="G2084" s="1161">
        <v>44878</v>
      </c>
    </row>
    <row r="2085" spans="1:7" ht="51">
      <c r="A2085" s="1162">
        <v>3510</v>
      </c>
      <c r="B2085" s="1162">
        <v>13401</v>
      </c>
      <c r="C2085" s="1163" t="s">
        <v>6598</v>
      </c>
      <c r="D2085" s="1163" t="s">
        <v>6599</v>
      </c>
      <c r="E2085" s="1164" t="s">
        <v>3034</v>
      </c>
      <c r="F2085" s="1165">
        <v>44819</v>
      </c>
      <c r="G2085" s="1165">
        <v>44878</v>
      </c>
    </row>
    <row r="2086" spans="1:7" ht="25.5">
      <c r="A2086" s="1158">
        <v>3511</v>
      </c>
      <c r="B2086" s="1158">
        <v>13402</v>
      </c>
      <c r="C2086" s="1159" t="s">
        <v>6600</v>
      </c>
      <c r="D2086" s="1159" t="s">
        <v>6601</v>
      </c>
      <c r="E2086" s="1160" t="s">
        <v>2894</v>
      </c>
      <c r="F2086" s="1161">
        <v>44893</v>
      </c>
      <c r="G2086" s="1161">
        <v>45012</v>
      </c>
    </row>
    <row r="2087" spans="1:7" ht="38.25">
      <c r="A2087" s="1162">
        <v>3512</v>
      </c>
      <c r="B2087" s="1162">
        <v>13403</v>
      </c>
      <c r="C2087" s="1163" t="s">
        <v>6602</v>
      </c>
      <c r="D2087" s="1163" t="s">
        <v>6603</v>
      </c>
      <c r="E2087" s="1164" t="s">
        <v>2894</v>
      </c>
      <c r="F2087" s="1165">
        <v>44893</v>
      </c>
      <c r="G2087" s="1165">
        <v>45012</v>
      </c>
    </row>
    <row r="2088" spans="1:7" ht="25.5">
      <c r="A2088" s="1158">
        <v>3513</v>
      </c>
      <c r="B2088" s="1158">
        <v>13404</v>
      </c>
      <c r="C2088" s="1159" t="s">
        <v>6604</v>
      </c>
      <c r="D2088" s="1159" t="s">
        <v>6605</v>
      </c>
      <c r="E2088" s="1160" t="s">
        <v>4628</v>
      </c>
      <c r="F2088" s="1161">
        <v>44778</v>
      </c>
      <c r="G2088" s="1161">
        <v>45047</v>
      </c>
    </row>
    <row r="2089" spans="1:7" ht="51">
      <c r="A2089" s="1162">
        <v>3514</v>
      </c>
      <c r="B2089" s="1162">
        <v>13405</v>
      </c>
      <c r="C2089" s="1163" t="s">
        <v>6606</v>
      </c>
      <c r="D2089" s="1163" t="s">
        <v>6607</v>
      </c>
      <c r="E2089" s="1164" t="s">
        <v>2894</v>
      </c>
      <c r="F2089" s="1165">
        <v>44928</v>
      </c>
      <c r="G2089" s="1165">
        <v>45047</v>
      </c>
    </row>
    <row r="2090" spans="1:7" ht="51">
      <c r="A2090" s="1162">
        <v>3515</v>
      </c>
      <c r="B2090" s="1162">
        <v>13406</v>
      </c>
      <c r="C2090" s="1163" t="s">
        <v>6608</v>
      </c>
      <c r="D2090" s="1163" t="s">
        <v>6609</v>
      </c>
      <c r="E2090" s="1164" t="s">
        <v>3009</v>
      </c>
      <c r="F2090" s="1165">
        <v>44778</v>
      </c>
      <c r="G2090" s="1165">
        <v>44927</v>
      </c>
    </row>
    <row r="2091" spans="1:7" ht="51">
      <c r="A2091" s="1162">
        <v>3516</v>
      </c>
      <c r="B2091" s="1162">
        <v>13407</v>
      </c>
      <c r="C2091" s="1163" t="s">
        <v>6610</v>
      </c>
      <c r="D2091" s="1163" t="s">
        <v>6611</v>
      </c>
      <c r="E2091" s="1164" t="s">
        <v>2894</v>
      </c>
      <c r="F2091" s="1165">
        <v>44928</v>
      </c>
      <c r="G2091" s="1165">
        <v>45047</v>
      </c>
    </row>
    <row r="2092" spans="1:7" ht="51">
      <c r="A2092" s="1162">
        <v>3517</v>
      </c>
      <c r="B2092" s="1162">
        <v>13408</v>
      </c>
      <c r="C2092" s="1163" t="s">
        <v>6612</v>
      </c>
      <c r="D2092" s="1163" t="s">
        <v>6613</v>
      </c>
      <c r="E2092" s="1164" t="s">
        <v>3009</v>
      </c>
      <c r="F2092" s="1165">
        <v>44778</v>
      </c>
      <c r="G2092" s="1165">
        <v>44927</v>
      </c>
    </row>
    <row r="2093" spans="1:7" ht="51">
      <c r="A2093" s="1162">
        <v>3518</v>
      </c>
      <c r="B2093" s="1162">
        <v>13409</v>
      </c>
      <c r="C2093" s="1163" t="s">
        <v>6614</v>
      </c>
      <c r="D2093" s="1163" t="s">
        <v>6615</v>
      </c>
      <c r="E2093" s="1164" t="s">
        <v>2894</v>
      </c>
      <c r="F2093" s="1165">
        <v>44928</v>
      </c>
      <c r="G2093" s="1165">
        <v>45047</v>
      </c>
    </row>
    <row r="2094" spans="1:7" ht="51">
      <c r="A2094" s="1162">
        <v>3519</v>
      </c>
      <c r="B2094" s="1162">
        <v>13410</v>
      </c>
      <c r="C2094" s="1163" t="s">
        <v>6616</v>
      </c>
      <c r="D2094" s="1163" t="s">
        <v>6617</v>
      </c>
      <c r="E2094" s="1164" t="s">
        <v>3009</v>
      </c>
      <c r="F2094" s="1165">
        <v>44778</v>
      </c>
      <c r="G2094" s="1165">
        <v>44927</v>
      </c>
    </row>
    <row r="2095" spans="1:7" ht="63.75">
      <c r="A2095" s="1162">
        <v>3520</v>
      </c>
      <c r="B2095" s="1162">
        <v>13411</v>
      </c>
      <c r="C2095" s="1163" t="s">
        <v>6618</v>
      </c>
      <c r="D2095" s="1163" t="s">
        <v>6619</v>
      </c>
      <c r="E2095" s="1164" t="s">
        <v>2894</v>
      </c>
      <c r="F2095" s="1165">
        <v>44928</v>
      </c>
      <c r="G2095" s="1165">
        <v>45047</v>
      </c>
    </row>
    <row r="2096" spans="1:7" ht="51">
      <c r="A2096" s="1162">
        <v>3521</v>
      </c>
      <c r="B2096" s="1162">
        <v>13412</v>
      </c>
      <c r="C2096" s="1163" t="s">
        <v>6620</v>
      </c>
      <c r="D2096" s="1163" t="s">
        <v>6621</v>
      </c>
      <c r="E2096" s="1164" t="s">
        <v>3009</v>
      </c>
      <c r="F2096" s="1165">
        <v>44778</v>
      </c>
      <c r="G2096" s="1165">
        <v>44927</v>
      </c>
    </row>
    <row r="2097" spans="1:7" ht="51">
      <c r="A2097" s="1162">
        <v>3522</v>
      </c>
      <c r="B2097" s="1162">
        <v>13413</v>
      </c>
      <c r="C2097" s="1163" t="s">
        <v>6622</v>
      </c>
      <c r="D2097" s="1163" t="s">
        <v>6623</v>
      </c>
      <c r="E2097" s="1164" t="s">
        <v>2894</v>
      </c>
      <c r="F2097" s="1165">
        <v>44778</v>
      </c>
      <c r="G2097" s="1165">
        <v>44897</v>
      </c>
    </row>
    <row r="2098" spans="1:7" ht="25.5">
      <c r="A2098" s="1158">
        <v>3523</v>
      </c>
      <c r="B2098" s="1158">
        <v>13414</v>
      </c>
      <c r="C2098" s="1159" t="s">
        <v>6624</v>
      </c>
      <c r="D2098" s="1159" t="s">
        <v>6625</v>
      </c>
      <c r="E2098" s="1160" t="s">
        <v>3287</v>
      </c>
      <c r="F2098" s="1161">
        <v>45284</v>
      </c>
      <c r="G2098" s="1161">
        <v>45373</v>
      </c>
    </row>
    <row r="2099" spans="1:7" ht="38.25">
      <c r="A2099" s="1162">
        <v>3524</v>
      </c>
      <c r="B2099" s="1162">
        <v>13415</v>
      </c>
      <c r="C2099" s="1163" t="s">
        <v>6626</v>
      </c>
      <c r="D2099" s="1163" t="s">
        <v>6627</v>
      </c>
      <c r="E2099" s="1164" t="s">
        <v>3112</v>
      </c>
      <c r="F2099" s="1165">
        <v>45344</v>
      </c>
      <c r="G2099" s="1165">
        <v>45373</v>
      </c>
    </row>
    <row r="2100" spans="1:7" ht="38.25">
      <c r="A2100" s="1162">
        <v>3525</v>
      </c>
      <c r="B2100" s="1162">
        <v>13416</v>
      </c>
      <c r="C2100" s="1163" t="s">
        <v>6628</v>
      </c>
      <c r="D2100" s="1163" t="s">
        <v>6629</v>
      </c>
      <c r="E2100" s="1164" t="s">
        <v>3112</v>
      </c>
      <c r="F2100" s="1165">
        <v>45314</v>
      </c>
      <c r="G2100" s="1165">
        <v>45343</v>
      </c>
    </row>
    <row r="2101" spans="1:7" ht="38.25">
      <c r="A2101" s="1162">
        <v>3526</v>
      </c>
      <c r="B2101" s="1162">
        <v>13417</v>
      </c>
      <c r="C2101" s="1163" t="s">
        <v>6630</v>
      </c>
      <c r="D2101" s="1163" t="s">
        <v>6631</v>
      </c>
      <c r="E2101" s="1164" t="s">
        <v>3112</v>
      </c>
      <c r="F2101" s="1165">
        <v>45284</v>
      </c>
      <c r="G2101" s="1165">
        <v>45313</v>
      </c>
    </row>
    <row r="2102" spans="1:7" ht="25.5">
      <c r="A2102" s="1158">
        <v>3527</v>
      </c>
      <c r="B2102" s="1158">
        <v>13418</v>
      </c>
      <c r="C2102" s="1159" t="s">
        <v>6632</v>
      </c>
      <c r="D2102" s="1159" t="s">
        <v>6633</v>
      </c>
      <c r="E2102" s="1160" t="s">
        <v>3034</v>
      </c>
      <c r="F2102" s="1161">
        <v>45284</v>
      </c>
      <c r="G2102" s="1161">
        <v>45343</v>
      </c>
    </row>
    <row r="2103" spans="1:7" ht="38.25">
      <c r="A2103" s="1162">
        <v>3528</v>
      </c>
      <c r="B2103" s="1162">
        <v>13419</v>
      </c>
      <c r="C2103" s="1163" t="s">
        <v>6634</v>
      </c>
      <c r="D2103" s="1163" t="s">
        <v>6635</v>
      </c>
      <c r="E2103" s="1164" t="s">
        <v>3034</v>
      </c>
      <c r="F2103" s="1165">
        <v>45284</v>
      </c>
      <c r="G2103" s="1165">
        <v>45343</v>
      </c>
    </row>
    <row r="2104" spans="1:7" ht="38.25">
      <c r="A2104" s="1162">
        <v>3529</v>
      </c>
      <c r="B2104" s="1162">
        <v>13420</v>
      </c>
      <c r="C2104" s="1163" t="s">
        <v>6634</v>
      </c>
      <c r="D2104" s="1163" t="s">
        <v>6635</v>
      </c>
      <c r="E2104" s="1164" t="s">
        <v>3034</v>
      </c>
      <c r="F2104" s="1165">
        <v>45284</v>
      </c>
      <c r="G2104" s="1165">
        <v>45343</v>
      </c>
    </row>
    <row r="2105" spans="1:7" ht="25.5">
      <c r="A2105" s="1158">
        <v>3530</v>
      </c>
      <c r="B2105" s="1158">
        <v>13421</v>
      </c>
      <c r="C2105" s="1159" t="s">
        <v>6636</v>
      </c>
      <c r="D2105" s="1159" t="s">
        <v>6637</v>
      </c>
      <c r="E2105" s="1160" t="s">
        <v>2981</v>
      </c>
      <c r="F2105" s="1161">
        <v>45344</v>
      </c>
      <c r="G2105" s="1161">
        <v>45393</v>
      </c>
    </row>
    <row r="2106" spans="1:7" ht="38.25">
      <c r="A2106" s="1162">
        <v>3531</v>
      </c>
      <c r="B2106" s="1162">
        <v>13422</v>
      </c>
      <c r="C2106" s="1163" t="s">
        <v>6638</v>
      </c>
      <c r="D2106" s="1163" t="s">
        <v>6639</v>
      </c>
      <c r="E2106" s="1164" t="s">
        <v>2981</v>
      </c>
      <c r="F2106" s="1165">
        <v>45344</v>
      </c>
      <c r="G2106" s="1165">
        <v>45393</v>
      </c>
    </row>
    <row r="2107" spans="1:7">
      <c r="A2107" s="1158">
        <v>3532</v>
      </c>
      <c r="B2107" s="1158">
        <v>13423</v>
      </c>
      <c r="C2107" s="1159" t="s">
        <v>6640</v>
      </c>
      <c r="D2107" s="1159" t="s">
        <v>6641</v>
      </c>
      <c r="E2107" s="1160" t="s">
        <v>3064</v>
      </c>
      <c r="F2107" s="1161">
        <v>44867</v>
      </c>
      <c r="G2107" s="1161">
        <v>45046</v>
      </c>
    </row>
    <row r="2108" spans="1:7" ht="25.5">
      <c r="A2108" s="1162">
        <v>3533</v>
      </c>
      <c r="B2108" s="1162">
        <v>13424</v>
      </c>
      <c r="C2108" s="1163" t="s">
        <v>6642</v>
      </c>
      <c r="D2108" s="1163" t="s">
        <v>6643</v>
      </c>
      <c r="E2108" s="1164" t="s">
        <v>3064</v>
      </c>
      <c r="F2108" s="1165">
        <v>44867</v>
      </c>
      <c r="G2108" s="1165">
        <v>45046</v>
      </c>
    </row>
    <row r="2109" spans="1:7" ht="25.5">
      <c r="A2109" s="1158">
        <v>3534</v>
      </c>
      <c r="B2109" s="1158">
        <v>13425</v>
      </c>
      <c r="C2109" s="1159" t="s">
        <v>6644</v>
      </c>
      <c r="D2109" s="1159" t="s">
        <v>6645</v>
      </c>
      <c r="E2109" s="1160" t="s">
        <v>3009</v>
      </c>
      <c r="F2109" s="1161">
        <v>45073</v>
      </c>
      <c r="G2109" s="1161">
        <v>45222</v>
      </c>
    </row>
    <row r="2110" spans="1:7" ht="38.25">
      <c r="A2110" s="1162">
        <v>3535</v>
      </c>
      <c r="B2110" s="1162">
        <v>13426</v>
      </c>
      <c r="C2110" s="1163" t="s">
        <v>6646</v>
      </c>
      <c r="D2110" s="1163" t="s">
        <v>6647</v>
      </c>
      <c r="E2110" s="1164" t="s">
        <v>3009</v>
      </c>
      <c r="F2110" s="1165">
        <v>45073</v>
      </c>
      <c r="G2110" s="1165">
        <v>45222</v>
      </c>
    </row>
    <row r="2111" spans="1:7" ht="25.5">
      <c r="A2111" s="1158">
        <v>3536</v>
      </c>
      <c r="B2111" s="1158">
        <v>13427</v>
      </c>
      <c r="C2111" s="1159" t="s">
        <v>6648</v>
      </c>
      <c r="D2111" s="1159" t="s">
        <v>6649</v>
      </c>
      <c r="E2111" s="1160" t="s">
        <v>3009</v>
      </c>
      <c r="F2111" s="1161">
        <v>45073</v>
      </c>
      <c r="G2111" s="1161">
        <v>45222</v>
      </c>
    </row>
    <row r="2112" spans="1:7" ht="38.25">
      <c r="A2112" s="1162">
        <v>3537</v>
      </c>
      <c r="B2112" s="1162">
        <v>13428</v>
      </c>
      <c r="C2112" s="1163" t="s">
        <v>6650</v>
      </c>
      <c r="D2112" s="1163" t="s">
        <v>6651</v>
      </c>
      <c r="E2112" s="1164" t="s">
        <v>3009</v>
      </c>
      <c r="F2112" s="1165">
        <v>45073</v>
      </c>
      <c r="G2112" s="1165">
        <v>45222</v>
      </c>
    </row>
    <row r="2113" spans="1:7" ht="25.5">
      <c r="A2113" s="1158">
        <v>3538</v>
      </c>
      <c r="B2113" s="1158">
        <v>13429</v>
      </c>
      <c r="C2113" s="1159" t="s">
        <v>6652</v>
      </c>
      <c r="D2113" s="1159" t="s">
        <v>6653</v>
      </c>
      <c r="E2113" s="1160" t="s">
        <v>3064</v>
      </c>
      <c r="F2113" s="1161">
        <v>45073</v>
      </c>
      <c r="G2113" s="1161">
        <v>45252</v>
      </c>
    </row>
    <row r="2114" spans="1:7" ht="38.25">
      <c r="A2114" s="1162">
        <v>3539</v>
      </c>
      <c r="B2114" s="1162">
        <v>13430</v>
      </c>
      <c r="C2114" s="1163" t="s">
        <v>6654</v>
      </c>
      <c r="D2114" s="1163" t="s">
        <v>6655</v>
      </c>
      <c r="E2114" s="1164" t="s">
        <v>3287</v>
      </c>
      <c r="F2114" s="1165">
        <v>45073</v>
      </c>
      <c r="G2114" s="1165">
        <v>45162</v>
      </c>
    </row>
    <row r="2115" spans="1:7" ht="38.25">
      <c r="A2115" s="1162">
        <v>3540</v>
      </c>
      <c r="B2115" s="1162">
        <v>13431</v>
      </c>
      <c r="C2115" s="1163" t="s">
        <v>6656</v>
      </c>
      <c r="D2115" s="1163" t="s">
        <v>6657</v>
      </c>
      <c r="E2115" s="1164" t="s">
        <v>3287</v>
      </c>
      <c r="F2115" s="1165">
        <v>45073</v>
      </c>
      <c r="G2115" s="1165">
        <v>45162</v>
      </c>
    </row>
    <row r="2116" spans="1:7" ht="38.25">
      <c r="A2116" s="1162">
        <v>3541</v>
      </c>
      <c r="B2116" s="1162">
        <v>13432</v>
      </c>
      <c r="C2116" s="1163" t="s">
        <v>6658</v>
      </c>
      <c r="D2116" s="1163" t="s">
        <v>6659</v>
      </c>
      <c r="E2116" s="1164" t="s">
        <v>3287</v>
      </c>
      <c r="F2116" s="1165">
        <v>45163</v>
      </c>
      <c r="G2116" s="1165">
        <v>45252</v>
      </c>
    </row>
    <row r="2117" spans="1:7" ht="38.25">
      <c r="A2117" s="1162">
        <v>3542</v>
      </c>
      <c r="B2117" s="1162">
        <v>13433</v>
      </c>
      <c r="C2117" s="1163" t="s">
        <v>6660</v>
      </c>
      <c r="D2117" s="1163" t="s">
        <v>6661</v>
      </c>
      <c r="E2117" s="1164" t="s">
        <v>3287</v>
      </c>
      <c r="F2117" s="1165">
        <v>45163</v>
      </c>
      <c r="G2117" s="1165">
        <v>45252</v>
      </c>
    </row>
    <row r="2118" spans="1:7">
      <c r="A2118" s="1158">
        <v>3543</v>
      </c>
      <c r="B2118" s="1158">
        <v>13434</v>
      </c>
      <c r="C2118" s="1159" t="s">
        <v>6662</v>
      </c>
      <c r="D2118" s="1159" t="s">
        <v>6663</v>
      </c>
      <c r="E2118" s="1160" t="s">
        <v>2894</v>
      </c>
      <c r="F2118" s="1161">
        <v>44527</v>
      </c>
      <c r="G2118" s="1161">
        <v>44646</v>
      </c>
    </row>
    <row r="2119" spans="1:7" ht="38.25">
      <c r="A2119" s="1162">
        <v>3544</v>
      </c>
      <c r="B2119" s="1162">
        <v>13435</v>
      </c>
      <c r="C2119" s="1163" t="s">
        <v>6664</v>
      </c>
      <c r="D2119" s="1163" t="s">
        <v>6665</v>
      </c>
      <c r="E2119" s="1164" t="s">
        <v>2894</v>
      </c>
      <c r="F2119" s="1165">
        <v>44527</v>
      </c>
      <c r="G2119" s="1165">
        <v>44646</v>
      </c>
    </row>
    <row r="2120" spans="1:7" ht="25.5">
      <c r="A2120" s="1158">
        <v>3545</v>
      </c>
      <c r="B2120" s="1158">
        <v>13436</v>
      </c>
      <c r="C2120" s="1159" t="s">
        <v>6666</v>
      </c>
      <c r="D2120" s="1159" t="s">
        <v>4994</v>
      </c>
      <c r="E2120" s="1160" t="s">
        <v>2894</v>
      </c>
      <c r="F2120" s="1161">
        <v>44804</v>
      </c>
      <c r="G2120" s="1161">
        <v>44923</v>
      </c>
    </row>
    <row r="2121" spans="1:7" ht="38.25">
      <c r="A2121" s="1162">
        <v>3546</v>
      </c>
      <c r="B2121" s="1162">
        <v>13437</v>
      </c>
      <c r="C2121" s="1163" t="s">
        <v>6667</v>
      </c>
      <c r="D2121" s="1163" t="s">
        <v>6668</v>
      </c>
      <c r="E2121" s="1164" t="s">
        <v>2894</v>
      </c>
      <c r="F2121" s="1165">
        <v>44804</v>
      </c>
      <c r="G2121" s="1165">
        <v>44923</v>
      </c>
    </row>
    <row r="2122" spans="1:7" ht="25.5">
      <c r="A2122" s="1158">
        <v>3547</v>
      </c>
      <c r="B2122" s="1158">
        <v>13438</v>
      </c>
      <c r="C2122" s="1159" t="s">
        <v>6669</v>
      </c>
      <c r="D2122" s="1159" t="s">
        <v>6670</v>
      </c>
      <c r="E2122" s="1160" t="s">
        <v>2894</v>
      </c>
      <c r="F2122" s="1161">
        <v>44804</v>
      </c>
      <c r="G2122" s="1161">
        <v>44923</v>
      </c>
    </row>
    <row r="2123" spans="1:7" ht="38.25">
      <c r="A2123" s="1162">
        <v>3548</v>
      </c>
      <c r="B2123" s="1162">
        <v>13439</v>
      </c>
      <c r="C2123" s="1163" t="s">
        <v>6671</v>
      </c>
      <c r="D2123" s="1163" t="s">
        <v>6672</v>
      </c>
      <c r="E2123" s="1164" t="s">
        <v>2894</v>
      </c>
      <c r="F2123" s="1165">
        <v>44804</v>
      </c>
      <c r="G2123" s="1165">
        <v>44923</v>
      </c>
    </row>
    <row r="2124" spans="1:7">
      <c r="A2124" s="1158">
        <v>3549</v>
      </c>
      <c r="B2124" s="1158">
        <v>13440</v>
      </c>
      <c r="C2124" s="1159" t="s">
        <v>6673</v>
      </c>
      <c r="D2124" s="1159" t="s">
        <v>6674</v>
      </c>
      <c r="E2124" s="1160" t="s">
        <v>6675</v>
      </c>
      <c r="F2124" s="1161">
        <v>44217</v>
      </c>
      <c r="G2124" s="1161">
        <v>45116</v>
      </c>
    </row>
    <row r="2125" spans="1:7" ht="38.25">
      <c r="A2125" s="1162">
        <v>3550</v>
      </c>
      <c r="B2125" s="1162">
        <v>13441</v>
      </c>
      <c r="C2125" s="1163" t="s">
        <v>6676</v>
      </c>
      <c r="D2125" s="1163" t="s">
        <v>6677</v>
      </c>
      <c r="E2125" s="1164" t="s">
        <v>3034</v>
      </c>
      <c r="F2125" s="1165">
        <v>45057</v>
      </c>
      <c r="G2125" s="1165">
        <v>45116</v>
      </c>
    </row>
    <row r="2126" spans="1:7" ht="38.25">
      <c r="A2126" s="1162">
        <v>3551</v>
      </c>
      <c r="B2126" s="1162">
        <v>13442</v>
      </c>
      <c r="C2126" s="1163" t="s">
        <v>6678</v>
      </c>
      <c r="D2126" s="1163" t="s">
        <v>6679</v>
      </c>
      <c r="E2126" s="1164" t="s">
        <v>3034</v>
      </c>
      <c r="F2126" s="1165">
        <v>44657</v>
      </c>
      <c r="G2126" s="1165">
        <v>44716</v>
      </c>
    </row>
    <row r="2127" spans="1:7" ht="38.25">
      <c r="A2127" s="1162">
        <v>3552</v>
      </c>
      <c r="B2127" s="1162">
        <v>13443</v>
      </c>
      <c r="C2127" s="1163" t="s">
        <v>6680</v>
      </c>
      <c r="D2127" s="1163" t="s">
        <v>6681</v>
      </c>
      <c r="E2127" s="1164" t="s">
        <v>3034</v>
      </c>
      <c r="F2127" s="1165">
        <v>44217</v>
      </c>
      <c r="G2127" s="1165">
        <v>44276</v>
      </c>
    </row>
    <row r="2128" spans="1:7" ht="25.5">
      <c r="A2128" s="1158">
        <v>3553</v>
      </c>
      <c r="B2128" s="1158">
        <v>13444</v>
      </c>
      <c r="C2128" s="1159" t="s">
        <v>6682</v>
      </c>
      <c r="D2128" s="1159" t="s">
        <v>6683</v>
      </c>
      <c r="E2128" s="1160" t="s">
        <v>2894</v>
      </c>
      <c r="F2128" s="1161">
        <v>45157</v>
      </c>
      <c r="G2128" s="1161">
        <v>45276</v>
      </c>
    </row>
    <row r="2129" spans="1:7" ht="38.25">
      <c r="A2129" s="1162">
        <v>3554</v>
      </c>
      <c r="B2129" s="1162">
        <v>13445</v>
      </c>
      <c r="C2129" s="1163" t="s">
        <v>6684</v>
      </c>
      <c r="D2129" s="1163" t="s">
        <v>6685</v>
      </c>
      <c r="E2129" s="1164" t="s">
        <v>2894</v>
      </c>
      <c r="F2129" s="1165">
        <v>45157</v>
      </c>
      <c r="G2129" s="1165">
        <v>45276</v>
      </c>
    </row>
    <row r="2130" spans="1:7" ht="38.25">
      <c r="A2130" s="1162">
        <v>3555</v>
      </c>
      <c r="B2130" s="1162">
        <v>13446</v>
      </c>
      <c r="C2130" s="1163" t="s">
        <v>6686</v>
      </c>
      <c r="D2130" s="1163" t="s">
        <v>6687</v>
      </c>
      <c r="E2130" s="1164" t="s">
        <v>2894</v>
      </c>
      <c r="F2130" s="1165">
        <v>45157</v>
      </c>
      <c r="G2130" s="1165">
        <v>45276</v>
      </c>
    </row>
    <row r="2131" spans="1:7">
      <c r="A2131" s="1158">
        <v>3556</v>
      </c>
      <c r="B2131" s="1158">
        <v>13447</v>
      </c>
      <c r="C2131" s="1159" t="s">
        <v>6688</v>
      </c>
      <c r="D2131" s="1159" t="s">
        <v>6689</v>
      </c>
      <c r="E2131" s="1160" t="s">
        <v>6690</v>
      </c>
      <c r="F2131" s="1161">
        <v>44012</v>
      </c>
      <c r="G2131" s="1161">
        <v>44916</v>
      </c>
    </row>
    <row r="2132" spans="1:7" ht="38.25">
      <c r="A2132" s="1162">
        <v>3557</v>
      </c>
      <c r="B2132" s="1162">
        <v>13448</v>
      </c>
      <c r="C2132" s="1163" t="s">
        <v>6691</v>
      </c>
      <c r="D2132" s="1163" t="s">
        <v>6692</v>
      </c>
      <c r="E2132" s="1164" t="s">
        <v>6693</v>
      </c>
      <c r="F2132" s="1165">
        <v>44012</v>
      </c>
      <c r="G2132" s="1165">
        <v>44661</v>
      </c>
    </row>
    <row r="2133" spans="1:7" ht="38.25">
      <c r="A2133" s="1162">
        <v>3558</v>
      </c>
      <c r="B2133" s="1162">
        <v>13449</v>
      </c>
      <c r="C2133" s="1163" t="s">
        <v>6694</v>
      </c>
      <c r="D2133" s="1163" t="s">
        <v>6695</v>
      </c>
      <c r="E2133" s="1164" t="s">
        <v>4463</v>
      </c>
      <c r="F2133" s="1165">
        <v>44197</v>
      </c>
      <c r="G2133" s="1165">
        <v>44691</v>
      </c>
    </row>
    <row r="2134" spans="1:7" ht="38.25">
      <c r="A2134" s="1162">
        <v>3559</v>
      </c>
      <c r="B2134" s="1162">
        <v>13450</v>
      </c>
      <c r="C2134" s="1163" t="s">
        <v>6696</v>
      </c>
      <c r="D2134" s="1163" t="s">
        <v>6697</v>
      </c>
      <c r="E2134" s="1164" t="s">
        <v>6698</v>
      </c>
      <c r="F2134" s="1165">
        <v>44317</v>
      </c>
      <c r="G2134" s="1165">
        <v>44721</v>
      </c>
    </row>
    <row r="2135" spans="1:7" ht="38.25">
      <c r="A2135" s="1162">
        <v>3560</v>
      </c>
      <c r="B2135" s="1162">
        <v>13451</v>
      </c>
      <c r="C2135" s="1163" t="s">
        <v>6699</v>
      </c>
      <c r="D2135" s="1163" t="s">
        <v>6700</v>
      </c>
      <c r="E2135" s="1164" t="s">
        <v>3475</v>
      </c>
      <c r="F2135" s="1165">
        <v>44417</v>
      </c>
      <c r="G2135" s="1165">
        <v>44751</v>
      </c>
    </row>
    <row r="2136" spans="1:7" ht="38.25">
      <c r="A2136" s="1162">
        <v>3561</v>
      </c>
      <c r="B2136" s="1162">
        <v>13452</v>
      </c>
      <c r="C2136" s="1163" t="s">
        <v>6701</v>
      </c>
      <c r="D2136" s="1163" t="s">
        <v>6702</v>
      </c>
      <c r="E2136" s="1164" t="s">
        <v>3461</v>
      </c>
      <c r="F2136" s="1165">
        <v>44517</v>
      </c>
      <c r="G2136" s="1165">
        <v>44816</v>
      </c>
    </row>
    <row r="2137" spans="1:7" ht="38.25">
      <c r="A2137" s="1162">
        <v>3562</v>
      </c>
      <c r="B2137" s="1162">
        <v>13453</v>
      </c>
      <c r="C2137" s="1163" t="s">
        <v>6703</v>
      </c>
      <c r="D2137" s="1163" t="s">
        <v>6704</v>
      </c>
      <c r="E2137" s="1164" t="s">
        <v>3461</v>
      </c>
      <c r="F2137" s="1165">
        <v>44617</v>
      </c>
      <c r="G2137" s="1165">
        <v>44916</v>
      </c>
    </row>
    <row r="2138" spans="1:7" ht="38.25">
      <c r="A2138" s="1162">
        <v>3563</v>
      </c>
      <c r="B2138" s="1162">
        <v>13454</v>
      </c>
      <c r="C2138" s="1163" t="s">
        <v>6705</v>
      </c>
      <c r="D2138" s="1163" t="s">
        <v>6706</v>
      </c>
      <c r="E2138" s="1164" t="s">
        <v>3955</v>
      </c>
      <c r="F2138" s="1165">
        <v>44717</v>
      </c>
      <c r="G2138" s="1165">
        <v>44916</v>
      </c>
    </row>
    <row r="2139" spans="1:7" ht="38.25">
      <c r="A2139" s="1162">
        <v>3564</v>
      </c>
      <c r="B2139" s="1162">
        <v>13455</v>
      </c>
      <c r="C2139" s="1163" t="s">
        <v>6707</v>
      </c>
      <c r="D2139" s="1163" t="s">
        <v>6708</v>
      </c>
      <c r="E2139" s="1164" t="s">
        <v>3308</v>
      </c>
      <c r="F2139" s="1165">
        <v>44817</v>
      </c>
      <c r="G2139" s="1165">
        <v>44916</v>
      </c>
    </row>
    <row r="2140" spans="1:7" ht="38.25">
      <c r="A2140" s="1162">
        <v>3565</v>
      </c>
      <c r="B2140" s="1162">
        <v>13456</v>
      </c>
      <c r="C2140" s="1163" t="s">
        <v>6709</v>
      </c>
      <c r="D2140" s="1163" t="s">
        <v>6710</v>
      </c>
      <c r="E2140" s="1164" t="s">
        <v>6711</v>
      </c>
      <c r="F2140" s="1165">
        <v>44012</v>
      </c>
      <c r="G2140" s="1165">
        <v>44721</v>
      </c>
    </row>
    <row r="2141" spans="1:7" ht="25.5">
      <c r="A2141" s="1158">
        <v>3566</v>
      </c>
      <c r="B2141" s="1158">
        <v>13457</v>
      </c>
      <c r="C2141" s="1159" t="s">
        <v>6712</v>
      </c>
      <c r="D2141" s="1159" t="s">
        <v>6713</v>
      </c>
      <c r="E2141" s="1160" t="s">
        <v>6714</v>
      </c>
      <c r="F2141" s="1161">
        <v>44917</v>
      </c>
      <c r="G2141" s="1161">
        <v>45281</v>
      </c>
    </row>
    <row r="2142" spans="1:7" ht="38.25">
      <c r="A2142" s="1162">
        <v>3567</v>
      </c>
      <c r="B2142" s="1162">
        <v>13458</v>
      </c>
      <c r="C2142" s="1163" t="s">
        <v>6715</v>
      </c>
      <c r="D2142" s="1163" t="s">
        <v>6716</v>
      </c>
      <c r="E2142" s="1164" t="s">
        <v>6714</v>
      </c>
      <c r="F2142" s="1165">
        <v>44917</v>
      </c>
      <c r="G2142" s="1165">
        <v>45281</v>
      </c>
    </row>
    <row r="2143" spans="1:7" ht="25.5">
      <c r="A2143" s="1162">
        <v>3568</v>
      </c>
      <c r="B2143" s="1162">
        <v>13459</v>
      </c>
      <c r="C2143" s="1163" t="s">
        <v>6717</v>
      </c>
      <c r="D2143" s="1163" t="s">
        <v>6718</v>
      </c>
      <c r="E2143" s="1164" t="s">
        <v>6714</v>
      </c>
      <c r="F2143" s="1165">
        <v>44917</v>
      </c>
      <c r="G2143" s="1165">
        <v>45281</v>
      </c>
    </row>
    <row r="2144" spans="1:7" ht="38.25">
      <c r="A2144" s="1162">
        <v>3569</v>
      </c>
      <c r="B2144" s="1162">
        <v>13460</v>
      </c>
      <c r="C2144" s="1163" t="s">
        <v>6719</v>
      </c>
      <c r="D2144" s="1163" t="s">
        <v>6720</v>
      </c>
      <c r="E2144" s="1164" t="s">
        <v>6714</v>
      </c>
      <c r="F2144" s="1165">
        <v>44917</v>
      </c>
      <c r="G2144" s="1165">
        <v>45281</v>
      </c>
    </row>
    <row r="2145" spans="1:7" ht="25.5">
      <c r="A2145" s="1162">
        <v>3570</v>
      </c>
      <c r="B2145" s="1162">
        <v>13461</v>
      </c>
      <c r="C2145" s="1163" t="s">
        <v>6721</v>
      </c>
      <c r="D2145" s="1163" t="s">
        <v>6722</v>
      </c>
      <c r="E2145" s="1164" t="s">
        <v>6714</v>
      </c>
      <c r="F2145" s="1165">
        <v>44917</v>
      </c>
      <c r="G2145" s="1165">
        <v>45281</v>
      </c>
    </row>
    <row r="2146" spans="1:7">
      <c r="A2146" s="1158">
        <v>3571</v>
      </c>
      <c r="B2146" s="1158">
        <v>13462</v>
      </c>
      <c r="C2146" s="1159" t="s">
        <v>5010</v>
      </c>
      <c r="D2146" s="1159" t="s">
        <v>5011</v>
      </c>
      <c r="E2146" s="1160" t="s">
        <v>6723</v>
      </c>
      <c r="F2146" s="1161">
        <v>44217</v>
      </c>
      <c r="G2146" s="1161">
        <v>45376</v>
      </c>
    </row>
    <row r="2147" spans="1:7" ht="38.25">
      <c r="A2147" s="1162">
        <v>3572</v>
      </c>
      <c r="B2147" s="1162">
        <v>13463</v>
      </c>
      <c r="C2147" s="1163" t="s">
        <v>6724</v>
      </c>
      <c r="D2147" s="1163" t="s">
        <v>6725</v>
      </c>
      <c r="E2147" s="1164" t="s">
        <v>3064</v>
      </c>
      <c r="F2147" s="1165">
        <v>44567</v>
      </c>
      <c r="G2147" s="1165">
        <v>44746</v>
      </c>
    </row>
    <row r="2148" spans="1:7" ht="25.5">
      <c r="A2148" s="1162">
        <v>3573</v>
      </c>
      <c r="B2148" s="1162">
        <v>13464</v>
      </c>
      <c r="C2148" s="1163" t="s">
        <v>6726</v>
      </c>
      <c r="D2148" s="1163" t="s">
        <v>6727</v>
      </c>
      <c r="E2148" s="1164" t="s">
        <v>3034</v>
      </c>
      <c r="F2148" s="1165">
        <v>44267</v>
      </c>
      <c r="G2148" s="1165">
        <v>44326</v>
      </c>
    </row>
    <row r="2149" spans="1:7" ht="38.25">
      <c r="A2149" s="1162">
        <v>3574</v>
      </c>
      <c r="B2149" s="1162">
        <v>13465</v>
      </c>
      <c r="C2149" s="1163" t="s">
        <v>6728</v>
      </c>
      <c r="D2149" s="1163" t="s">
        <v>6729</v>
      </c>
      <c r="E2149" s="1164" t="s">
        <v>3287</v>
      </c>
      <c r="F2149" s="1165">
        <v>44897</v>
      </c>
      <c r="G2149" s="1165">
        <v>44986</v>
      </c>
    </row>
    <row r="2150" spans="1:7">
      <c r="A2150" s="1158">
        <v>3575</v>
      </c>
      <c r="B2150" s="1158">
        <v>13466</v>
      </c>
      <c r="C2150" s="1159" t="s">
        <v>5029</v>
      </c>
      <c r="D2150" s="1159" t="s">
        <v>5030</v>
      </c>
      <c r="E2150" s="1160" t="s">
        <v>6730</v>
      </c>
      <c r="F2150" s="1161">
        <v>44457</v>
      </c>
      <c r="G2150" s="1161">
        <v>45376</v>
      </c>
    </row>
    <row r="2151" spans="1:7" ht="38.25">
      <c r="A2151" s="1162">
        <v>3576</v>
      </c>
      <c r="B2151" s="1162">
        <v>13467</v>
      </c>
      <c r="C2151" s="1163" t="s">
        <v>6731</v>
      </c>
      <c r="D2151" s="1163" t="s">
        <v>6732</v>
      </c>
      <c r="E2151" s="1164" t="s">
        <v>3287</v>
      </c>
      <c r="F2151" s="1165">
        <v>44457</v>
      </c>
      <c r="G2151" s="1165">
        <v>44546</v>
      </c>
    </row>
    <row r="2152" spans="1:7" ht="38.25">
      <c r="A2152" s="1162">
        <v>3577</v>
      </c>
      <c r="B2152" s="1162">
        <v>13468</v>
      </c>
      <c r="C2152" s="1163" t="s">
        <v>6733</v>
      </c>
      <c r="D2152" s="1163" t="s">
        <v>6734</v>
      </c>
      <c r="E2152" s="1164" t="s">
        <v>3287</v>
      </c>
      <c r="F2152" s="1165">
        <v>44547</v>
      </c>
      <c r="G2152" s="1165">
        <v>44636</v>
      </c>
    </row>
    <row r="2153" spans="1:7" ht="38.25">
      <c r="A2153" s="1162">
        <v>3578</v>
      </c>
      <c r="B2153" s="1162">
        <v>13469</v>
      </c>
      <c r="C2153" s="1163" t="s">
        <v>6735</v>
      </c>
      <c r="D2153" s="1163" t="s">
        <v>6736</v>
      </c>
      <c r="E2153" s="1164" t="s">
        <v>3287</v>
      </c>
      <c r="F2153" s="1165">
        <v>44637</v>
      </c>
      <c r="G2153" s="1165">
        <v>44726</v>
      </c>
    </row>
    <row r="2154" spans="1:7" ht="38.25">
      <c r="A2154" s="1162">
        <v>3579</v>
      </c>
      <c r="B2154" s="1162">
        <v>13470</v>
      </c>
      <c r="C2154" s="1163" t="s">
        <v>6737</v>
      </c>
      <c r="D2154" s="1163" t="s">
        <v>6738</v>
      </c>
      <c r="E2154" s="1164" t="s">
        <v>3287</v>
      </c>
      <c r="F2154" s="1165">
        <v>44727</v>
      </c>
      <c r="G2154" s="1165">
        <v>44816</v>
      </c>
    </row>
    <row r="2155" spans="1:7" ht="38.25">
      <c r="A2155" s="1162">
        <v>3580</v>
      </c>
      <c r="B2155" s="1162">
        <v>13471</v>
      </c>
      <c r="C2155" s="1163" t="s">
        <v>6739</v>
      </c>
      <c r="D2155" s="1163" t="s">
        <v>6740</v>
      </c>
      <c r="E2155" s="1164" t="s">
        <v>3287</v>
      </c>
      <c r="F2155" s="1165">
        <v>44817</v>
      </c>
      <c r="G2155" s="1165">
        <v>44906</v>
      </c>
    </row>
    <row r="2156" spans="1:7" ht="38.25">
      <c r="A2156" s="1162">
        <v>3581</v>
      </c>
      <c r="B2156" s="1162">
        <v>13472</v>
      </c>
      <c r="C2156" s="1163" t="s">
        <v>6741</v>
      </c>
      <c r="D2156" s="1163" t="s">
        <v>6742</v>
      </c>
      <c r="E2156" s="1164" t="s">
        <v>3287</v>
      </c>
      <c r="F2156" s="1165">
        <v>44907</v>
      </c>
      <c r="G2156" s="1165">
        <v>44996</v>
      </c>
    </row>
    <row r="2157" spans="1:7" ht="38.25">
      <c r="A2157" s="1162">
        <v>3582</v>
      </c>
      <c r="B2157" s="1162">
        <v>13473</v>
      </c>
      <c r="C2157" s="1163" t="s">
        <v>6743</v>
      </c>
      <c r="D2157" s="1163" t="s">
        <v>6744</v>
      </c>
      <c r="E2157" s="1164" t="s">
        <v>3287</v>
      </c>
      <c r="F2157" s="1165">
        <v>44997</v>
      </c>
      <c r="G2157" s="1165">
        <v>45086</v>
      </c>
    </row>
    <row r="2158" spans="1:7" ht="38.25">
      <c r="A2158" s="1162">
        <v>3583</v>
      </c>
      <c r="B2158" s="1162">
        <v>13474</v>
      </c>
      <c r="C2158" s="1163" t="s">
        <v>6745</v>
      </c>
      <c r="D2158" s="1163" t="s">
        <v>6746</v>
      </c>
      <c r="E2158" s="1164" t="s">
        <v>3287</v>
      </c>
      <c r="F2158" s="1165">
        <v>45087</v>
      </c>
      <c r="G2158" s="1165">
        <v>45176</v>
      </c>
    </row>
    <row r="2159" spans="1:7" ht="38.25">
      <c r="A2159" s="1162">
        <v>3584</v>
      </c>
      <c r="B2159" s="1162">
        <v>13475</v>
      </c>
      <c r="C2159" s="1163" t="s">
        <v>6747</v>
      </c>
      <c r="D2159" s="1163" t="s">
        <v>6748</v>
      </c>
      <c r="E2159" s="1164" t="s">
        <v>3955</v>
      </c>
      <c r="F2159" s="1165">
        <v>45177</v>
      </c>
      <c r="G2159" s="1165">
        <v>45376</v>
      </c>
    </row>
    <row r="2160" spans="1:7" ht="25.5">
      <c r="A2160" s="1162">
        <v>3585</v>
      </c>
      <c r="B2160" s="1162">
        <v>13476</v>
      </c>
      <c r="C2160" s="1163" t="s">
        <v>6749</v>
      </c>
      <c r="D2160" s="1163" t="s">
        <v>6750</v>
      </c>
      <c r="E2160" s="1164" t="s">
        <v>3064</v>
      </c>
      <c r="F2160" s="1165">
        <v>44907</v>
      </c>
      <c r="G2160" s="1165">
        <v>45086</v>
      </c>
    </row>
    <row r="2161" spans="1:7" ht="38.25">
      <c r="A2161" s="1162">
        <v>3586</v>
      </c>
      <c r="B2161" s="1162">
        <v>13477</v>
      </c>
      <c r="C2161" s="1163" t="s">
        <v>6751</v>
      </c>
      <c r="D2161" s="1163" t="s">
        <v>6752</v>
      </c>
      <c r="E2161" s="1164" t="s">
        <v>3064</v>
      </c>
      <c r="F2161" s="1165">
        <v>44937</v>
      </c>
      <c r="G2161" s="1165">
        <v>45116</v>
      </c>
    </row>
    <row r="2162" spans="1:7">
      <c r="A2162" s="1158">
        <v>3587</v>
      </c>
      <c r="B2162" s="1158">
        <v>13478</v>
      </c>
      <c r="C2162" s="1159" t="s">
        <v>5063</v>
      </c>
      <c r="D2162" s="1159" t="s">
        <v>5064</v>
      </c>
      <c r="E2162" s="1160" t="s">
        <v>4628</v>
      </c>
      <c r="F2162" s="1161">
        <v>44217</v>
      </c>
      <c r="G2162" s="1161">
        <v>44486</v>
      </c>
    </row>
    <row r="2163" spans="1:7" ht="25.5">
      <c r="A2163" s="1162">
        <v>3588</v>
      </c>
      <c r="B2163" s="1162">
        <v>13479</v>
      </c>
      <c r="C2163" s="1163" t="s">
        <v>6753</v>
      </c>
      <c r="D2163" s="1163" t="s">
        <v>6754</v>
      </c>
      <c r="E2163" s="1164" t="s">
        <v>4546</v>
      </c>
      <c r="F2163" s="1165">
        <v>44217</v>
      </c>
      <c r="G2163" s="1165">
        <v>44456</v>
      </c>
    </row>
    <row r="2164" spans="1:7" ht="25.5">
      <c r="A2164" s="1162">
        <v>3589</v>
      </c>
      <c r="B2164" s="1162">
        <v>13480</v>
      </c>
      <c r="C2164" s="1163" t="s">
        <v>6755</v>
      </c>
      <c r="D2164" s="1163" t="s">
        <v>6756</v>
      </c>
      <c r="E2164" s="1164" t="s">
        <v>4546</v>
      </c>
      <c r="F2164" s="1165">
        <v>44247</v>
      </c>
      <c r="G2164" s="1165">
        <v>44486</v>
      </c>
    </row>
    <row r="2165" spans="1:7">
      <c r="A2165" s="1158">
        <v>3590</v>
      </c>
      <c r="B2165" s="1158">
        <v>13481</v>
      </c>
      <c r="C2165" s="1159" t="s">
        <v>5070</v>
      </c>
      <c r="D2165" s="1159" t="s">
        <v>5071</v>
      </c>
      <c r="E2165" s="1160" t="s">
        <v>4578</v>
      </c>
      <c r="F2165" s="1161">
        <v>44457</v>
      </c>
      <c r="G2165" s="1161">
        <v>44996</v>
      </c>
    </row>
    <row r="2166" spans="1:7" ht="38.25">
      <c r="A2166" s="1162">
        <v>3591</v>
      </c>
      <c r="B2166" s="1162">
        <v>13482</v>
      </c>
      <c r="C2166" s="1163" t="s">
        <v>6757</v>
      </c>
      <c r="D2166" s="1163" t="s">
        <v>6758</v>
      </c>
      <c r="E2166" s="1164" t="s">
        <v>3034</v>
      </c>
      <c r="F2166" s="1165">
        <v>44637</v>
      </c>
      <c r="G2166" s="1165">
        <v>44696</v>
      </c>
    </row>
    <row r="2167" spans="1:7" ht="38.25">
      <c r="A2167" s="1162">
        <v>3592</v>
      </c>
      <c r="B2167" s="1162">
        <v>13483</v>
      </c>
      <c r="C2167" s="1163" t="s">
        <v>6759</v>
      </c>
      <c r="D2167" s="1163" t="s">
        <v>6760</v>
      </c>
      <c r="E2167" s="1164" t="s">
        <v>3034</v>
      </c>
      <c r="F2167" s="1165">
        <v>44457</v>
      </c>
      <c r="G2167" s="1165">
        <v>44516</v>
      </c>
    </row>
    <row r="2168" spans="1:7" ht="38.25">
      <c r="A2168" s="1162">
        <v>3593</v>
      </c>
      <c r="B2168" s="1162">
        <v>13484</v>
      </c>
      <c r="C2168" s="1163" t="s">
        <v>6761</v>
      </c>
      <c r="D2168" s="1163" t="s">
        <v>6762</v>
      </c>
      <c r="E2168" s="1164" t="s">
        <v>3034</v>
      </c>
      <c r="F2168" s="1165">
        <v>44517</v>
      </c>
      <c r="G2168" s="1165">
        <v>44576</v>
      </c>
    </row>
    <row r="2169" spans="1:7" ht="38.25">
      <c r="A2169" s="1162">
        <v>3594</v>
      </c>
      <c r="B2169" s="1162">
        <v>13485</v>
      </c>
      <c r="C2169" s="1163" t="s">
        <v>6763</v>
      </c>
      <c r="D2169" s="1163" t="s">
        <v>6764</v>
      </c>
      <c r="E2169" s="1164" t="s">
        <v>3034</v>
      </c>
      <c r="F2169" s="1165">
        <v>44577</v>
      </c>
      <c r="G2169" s="1165">
        <v>44636</v>
      </c>
    </row>
    <row r="2170" spans="1:7" ht="38.25">
      <c r="A2170" s="1162">
        <v>3595</v>
      </c>
      <c r="B2170" s="1162">
        <v>13486</v>
      </c>
      <c r="C2170" s="1163" t="s">
        <v>6765</v>
      </c>
      <c r="D2170" s="1163" t="s">
        <v>6766</v>
      </c>
      <c r="E2170" s="1164" t="s">
        <v>3034</v>
      </c>
      <c r="F2170" s="1165">
        <v>44637</v>
      </c>
      <c r="G2170" s="1165">
        <v>44696</v>
      </c>
    </row>
    <row r="2171" spans="1:7" ht="38.25">
      <c r="A2171" s="1162">
        <v>3596</v>
      </c>
      <c r="B2171" s="1162">
        <v>13487</v>
      </c>
      <c r="C2171" s="1163" t="s">
        <v>6767</v>
      </c>
      <c r="D2171" s="1163" t="s">
        <v>6768</v>
      </c>
      <c r="E2171" s="1164" t="s">
        <v>3034</v>
      </c>
      <c r="F2171" s="1165">
        <v>44697</v>
      </c>
      <c r="G2171" s="1165">
        <v>44756</v>
      </c>
    </row>
    <row r="2172" spans="1:7" ht="38.25">
      <c r="A2172" s="1162">
        <v>3597</v>
      </c>
      <c r="B2172" s="1162">
        <v>13488</v>
      </c>
      <c r="C2172" s="1163" t="s">
        <v>6769</v>
      </c>
      <c r="D2172" s="1163" t="s">
        <v>6770</v>
      </c>
      <c r="E2172" s="1164" t="s">
        <v>3034</v>
      </c>
      <c r="F2172" s="1165">
        <v>44757</v>
      </c>
      <c r="G2172" s="1165">
        <v>44816</v>
      </c>
    </row>
    <row r="2173" spans="1:7" ht="38.25">
      <c r="A2173" s="1162">
        <v>3598</v>
      </c>
      <c r="B2173" s="1162">
        <v>13489</v>
      </c>
      <c r="C2173" s="1163" t="s">
        <v>6771</v>
      </c>
      <c r="D2173" s="1163" t="s">
        <v>6772</v>
      </c>
      <c r="E2173" s="1164" t="s">
        <v>3034</v>
      </c>
      <c r="F2173" s="1165">
        <v>44667</v>
      </c>
      <c r="G2173" s="1165">
        <v>44726</v>
      </c>
    </row>
    <row r="2174" spans="1:7" ht="38.25">
      <c r="A2174" s="1162">
        <v>3599</v>
      </c>
      <c r="B2174" s="1162">
        <v>13490</v>
      </c>
      <c r="C2174" s="1163" t="s">
        <v>6773</v>
      </c>
      <c r="D2174" s="1163" t="s">
        <v>6774</v>
      </c>
      <c r="E2174" s="1164" t="s">
        <v>3034</v>
      </c>
      <c r="F2174" s="1165">
        <v>44817</v>
      </c>
      <c r="G2174" s="1165">
        <v>44876</v>
      </c>
    </row>
    <row r="2175" spans="1:7" ht="38.25">
      <c r="A2175" s="1162">
        <v>3600</v>
      </c>
      <c r="B2175" s="1162">
        <v>13491</v>
      </c>
      <c r="C2175" s="1163" t="s">
        <v>6775</v>
      </c>
      <c r="D2175" s="1163" t="s">
        <v>6776</v>
      </c>
      <c r="E2175" s="1164" t="s">
        <v>3034</v>
      </c>
      <c r="F2175" s="1165">
        <v>44877</v>
      </c>
      <c r="G2175" s="1165">
        <v>44936</v>
      </c>
    </row>
    <row r="2176" spans="1:7" ht="38.25">
      <c r="A2176" s="1162">
        <v>3601</v>
      </c>
      <c r="B2176" s="1162">
        <v>13492</v>
      </c>
      <c r="C2176" s="1163" t="s">
        <v>6777</v>
      </c>
      <c r="D2176" s="1163" t="s">
        <v>6778</v>
      </c>
      <c r="E2176" s="1164" t="s">
        <v>3034</v>
      </c>
      <c r="F2176" s="1165">
        <v>44937</v>
      </c>
      <c r="G2176" s="1165">
        <v>44996</v>
      </c>
    </row>
    <row r="2177" spans="1:7" ht="38.25">
      <c r="A2177" s="1162">
        <v>3602</v>
      </c>
      <c r="B2177" s="1162">
        <v>13493</v>
      </c>
      <c r="C2177" s="1163" t="s">
        <v>6779</v>
      </c>
      <c r="D2177" s="1163" t="s">
        <v>6780</v>
      </c>
      <c r="E2177" s="1164" t="s">
        <v>3034</v>
      </c>
      <c r="F2177" s="1165">
        <v>44937</v>
      </c>
      <c r="G2177" s="1165">
        <v>44996</v>
      </c>
    </row>
    <row r="2178" spans="1:7" ht="38.25">
      <c r="A2178" s="1162">
        <v>3603</v>
      </c>
      <c r="B2178" s="1162">
        <v>13494</v>
      </c>
      <c r="C2178" s="1163" t="s">
        <v>6781</v>
      </c>
      <c r="D2178" s="1163" t="s">
        <v>6782</v>
      </c>
      <c r="E2178" s="1164" t="s">
        <v>3034</v>
      </c>
      <c r="F2178" s="1165">
        <v>44937</v>
      </c>
      <c r="G2178" s="1165">
        <v>44996</v>
      </c>
    </row>
    <row r="2179" spans="1:7" ht="51">
      <c r="A2179" s="1162">
        <v>3604</v>
      </c>
      <c r="B2179" s="1162">
        <v>13495</v>
      </c>
      <c r="C2179" s="1163" t="s">
        <v>6783</v>
      </c>
      <c r="D2179" s="1163" t="s">
        <v>6784</v>
      </c>
      <c r="E2179" s="1164" t="s">
        <v>3034</v>
      </c>
      <c r="F2179" s="1165">
        <v>44637</v>
      </c>
      <c r="G2179" s="1165">
        <v>44696</v>
      </c>
    </row>
    <row r="2180" spans="1:7" ht="51">
      <c r="A2180" s="1162">
        <v>3605</v>
      </c>
      <c r="B2180" s="1162">
        <v>13496</v>
      </c>
      <c r="C2180" s="1163" t="s">
        <v>6785</v>
      </c>
      <c r="D2180" s="1163" t="s">
        <v>6786</v>
      </c>
      <c r="E2180" s="1164" t="s">
        <v>3034</v>
      </c>
      <c r="F2180" s="1165">
        <v>44697</v>
      </c>
      <c r="G2180" s="1165">
        <v>44756</v>
      </c>
    </row>
    <row r="2181" spans="1:7" ht="51">
      <c r="A2181" s="1162">
        <v>3606</v>
      </c>
      <c r="B2181" s="1162">
        <v>13497</v>
      </c>
      <c r="C2181" s="1163" t="s">
        <v>6787</v>
      </c>
      <c r="D2181" s="1163" t="s">
        <v>6788</v>
      </c>
      <c r="E2181" s="1164" t="s">
        <v>3034</v>
      </c>
      <c r="F2181" s="1165">
        <v>44757</v>
      </c>
      <c r="G2181" s="1165">
        <v>44816</v>
      </c>
    </row>
    <row r="2182" spans="1:7" ht="38.25">
      <c r="A2182" s="1162">
        <v>3607</v>
      </c>
      <c r="B2182" s="1162">
        <v>13498</v>
      </c>
      <c r="C2182" s="1163" t="s">
        <v>6789</v>
      </c>
      <c r="D2182" s="1163" t="s">
        <v>6790</v>
      </c>
      <c r="E2182" s="1164" t="s">
        <v>3034</v>
      </c>
      <c r="F2182" s="1165">
        <v>44877</v>
      </c>
      <c r="G2182" s="1165">
        <v>44936</v>
      </c>
    </row>
    <row r="2183" spans="1:7" ht="38.25">
      <c r="A2183" s="1162">
        <v>3608</v>
      </c>
      <c r="B2183" s="1162">
        <v>13499</v>
      </c>
      <c r="C2183" s="1163" t="s">
        <v>6791</v>
      </c>
      <c r="D2183" s="1163" t="s">
        <v>6792</v>
      </c>
      <c r="E2183" s="1164" t="s">
        <v>3034</v>
      </c>
      <c r="F2183" s="1165">
        <v>44937</v>
      </c>
      <c r="G2183" s="1165">
        <v>44996</v>
      </c>
    </row>
    <row r="2184" spans="1:7" ht="51">
      <c r="A2184" s="1162">
        <v>3609</v>
      </c>
      <c r="B2184" s="1162">
        <v>13500</v>
      </c>
      <c r="C2184" s="1163" t="s">
        <v>6793</v>
      </c>
      <c r="D2184" s="1163" t="s">
        <v>6794</v>
      </c>
      <c r="E2184" s="1164" t="s">
        <v>3034</v>
      </c>
      <c r="F2184" s="1165">
        <v>44817</v>
      </c>
      <c r="G2184" s="1165">
        <v>44876</v>
      </c>
    </row>
    <row r="2185" spans="1:7">
      <c r="A2185" s="1158">
        <v>3610</v>
      </c>
      <c r="B2185" s="1158">
        <v>13501</v>
      </c>
      <c r="C2185" s="1159" t="s">
        <v>5116</v>
      </c>
      <c r="D2185" s="1159" t="s">
        <v>5117</v>
      </c>
      <c r="E2185" s="1160" t="s">
        <v>3352</v>
      </c>
      <c r="F2185" s="1161">
        <v>44907</v>
      </c>
      <c r="G2185" s="1161">
        <v>45041</v>
      </c>
    </row>
    <row r="2186" spans="1:7" ht="25.5">
      <c r="A2186" s="1162">
        <v>3611</v>
      </c>
      <c r="B2186" s="1162">
        <v>13502</v>
      </c>
      <c r="C2186" s="1163" t="s">
        <v>6795</v>
      </c>
      <c r="D2186" s="1163" t="s">
        <v>6796</v>
      </c>
      <c r="E2186" s="1164" t="s">
        <v>2894</v>
      </c>
      <c r="F2186" s="1165">
        <v>44907</v>
      </c>
      <c r="G2186" s="1165">
        <v>45026</v>
      </c>
    </row>
    <row r="2187" spans="1:7" ht="25.5">
      <c r="A2187" s="1162">
        <v>3612</v>
      </c>
      <c r="B2187" s="1162">
        <v>13503</v>
      </c>
      <c r="C2187" s="1163" t="s">
        <v>6797</v>
      </c>
      <c r="D2187" s="1163" t="s">
        <v>6798</v>
      </c>
      <c r="E2187" s="1164" t="s">
        <v>2894</v>
      </c>
      <c r="F2187" s="1165">
        <v>44907</v>
      </c>
      <c r="G2187" s="1165">
        <v>45026</v>
      </c>
    </row>
    <row r="2188" spans="1:7" ht="38.25">
      <c r="A2188" s="1162">
        <v>3613</v>
      </c>
      <c r="B2188" s="1162">
        <v>13504</v>
      </c>
      <c r="C2188" s="1163" t="s">
        <v>6799</v>
      </c>
      <c r="D2188" s="1163" t="s">
        <v>6800</v>
      </c>
      <c r="E2188" s="1164" t="s">
        <v>2894</v>
      </c>
      <c r="F2188" s="1165">
        <v>44922</v>
      </c>
      <c r="G2188" s="1165">
        <v>45041</v>
      </c>
    </row>
    <row r="2189" spans="1:7" ht="25.5">
      <c r="A2189" s="1158">
        <v>3614</v>
      </c>
      <c r="B2189" s="1158">
        <v>13505</v>
      </c>
      <c r="C2189" s="1159" t="s">
        <v>5187</v>
      </c>
      <c r="D2189" s="1159" t="s">
        <v>5188</v>
      </c>
      <c r="E2189" s="1160" t="s">
        <v>4729</v>
      </c>
      <c r="F2189" s="1161">
        <v>44687</v>
      </c>
      <c r="G2189" s="1161">
        <v>45016</v>
      </c>
    </row>
    <row r="2190" spans="1:7" ht="38.25">
      <c r="A2190" s="1162">
        <v>3615</v>
      </c>
      <c r="B2190" s="1162">
        <v>13506</v>
      </c>
      <c r="C2190" s="1163" t="s">
        <v>6801</v>
      </c>
      <c r="D2190" s="1163" t="s">
        <v>6802</v>
      </c>
      <c r="E2190" s="1164" t="s">
        <v>3849</v>
      </c>
      <c r="F2190" s="1165">
        <v>44717</v>
      </c>
      <c r="G2190" s="1165">
        <v>44926</v>
      </c>
    </row>
    <row r="2191" spans="1:7" ht="38.25">
      <c r="A2191" s="1162">
        <v>3616</v>
      </c>
      <c r="B2191" s="1162">
        <v>13507</v>
      </c>
      <c r="C2191" s="1163" t="s">
        <v>6803</v>
      </c>
      <c r="D2191" s="1163" t="s">
        <v>6804</v>
      </c>
      <c r="E2191" s="1164" t="s">
        <v>3849</v>
      </c>
      <c r="F2191" s="1165">
        <v>44687</v>
      </c>
      <c r="G2191" s="1165">
        <v>44896</v>
      </c>
    </row>
    <row r="2192" spans="1:7" ht="38.25">
      <c r="A2192" s="1162">
        <v>3617</v>
      </c>
      <c r="B2192" s="1162">
        <v>13508</v>
      </c>
      <c r="C2192" s="1163" t="s">
        <v>6805</v>
      </c>
      <c r="D2192" s="1163" t="s">
        <v>6806</v>
      </c>
      <c r="E2192" s="1164" t="s">
        <v>3849</v>
      </c>
      <c r="F2192" s="1165">
        <v>44687</v>
      </c>
      <c r="G2192" s="1165">
        <v>44896</v>
      </c>
    </row>
    <row r="2193" spans="1:7" ht="38.25">
      <c r="A2193" s="1162">
        <v>3618</v>
      </c>
      <c r="B2193" s="1162">
        <v>13509</v>
      </c>
      <c r="C2193" s="1163" t="s">
        <v>6807</v>
      </c>
      <c r="D2193" s="1163" t="s">
        <v>6808</v>
      </c>
      <c r="E2193" s="1164" t="s">
        <v>3849</v>
      </c>
      <c r="F2193" s="1165">
        <v>44717</v>
      </c>
      <c r="G2193" s="1165">
        <v>44926</v>
      </c>
    </row>
    <row r="2194" spans="1:7" ht="38.25">
      <c r="A2194" s="1162">
        <v>3619</v>
      </c>
      <c r="B2194" s="1162">
        <v>13510</v>
      </c>
      <c r="C2194" s="1163" t="s">
        <v>6809</v>
      </c>
      <c r="D2194" s="1163" t="s">
        <v>6810</v>
      </c>
      <c r="E2194" s="1164" t="s">
        <v>3849</v>
      </c>
      <c r="F2194" s="1165">
        <v>44687</v>
      </c>
      <c r="G2194" s="1165">
        <v>44896</v>
      </c>
    </row>
    <row r="2195" spans="1:7" ht="38.25">
      <c r="A2195" s="1162">
        <v>3620</v>
      </c>
      <c r="B2195" s="1162">
        <v>13511</v>
      </c>
      <c r="C2195" s="1163" t="s">
        <v>6811</v>
      </c>
      <c r="D2195" s="1163" t="s">
        <v>6812</v>
      </c>
      <c r="E2195" s="1164" t="s">
        <v>4546</v>
      </c>
      <c r="F2195" s="1165">
        <v>44747</v>
      </c>
      <c r="G2195" s="1165">
        <v>44986</v>
      </c>
    </row>
    <row r="2196" spans="1:7" ht="38.25">
      <c r="A2196" s="1162">
        <v>3621</v>
      </c>
      <c r="B2196" s="1162">
        <v>13512</v>
      </c>
      <c r="C2196" s="1163" t="s">
        <v>6813</v>
      </c>
      <c r="D2196" s="1163" t="s">
        <v>6814</v>
      </c>
      <c r="E2196" s="1164" t="s">
        <v>4546</v>
      </c>
      <c r="F2196" s="1165">
        <v>44747</v>
      </c>
      <c r="G2196" s="1165">
        <v>44986</v>
      </c>
    </row>
    <row r="2197" spans="1:7" ht="38.25">
      <c r="A2197" s="1162">
        <v>3622</v>
      </c>
      <c r="B2197" s="1162">
        <v>13513</v>
      </c>
      <c r="C2197" s="1163" t="s">
        <v>6815</v>
      </c>
      <c r="D2197" s="1163" t="s">
        <v>6816</v>
      </c>
      <c r="E2197" s="1164" t="s">
        <v>4546</v>
      </c>
      <c r="F2197" s="1165">
        <v>44777</v>
      </c>
      <c r="G2197" s="1165">
        <v>45016</v>
      </c>
    </row>
    <row r="2198" spans="1:7" ht="25.5">
      <c r="A2198" s="1162">
        <v>3623</v>
      </c>
      <c r="B2198" s="1162">
        <v>13514</v>
      </c>
      <c r="C2198" s="1163" t="s">
        <v>6817</v>
      </c>
      <c r="D2198" s="1163" t="s">
        <v>6818</v>
      </c>
      <c r="E2198" s="1164" t="s">
        <v>4546</v>
      </c>
      <c r="F2198" s="1165">
        <v>44747</v>
      </c>
      <c r="G2198" s="1165">
        <v>44986</v>
      </c>
    </row>
    <row r="2199" spans="1:7">
      <c r="A2199" s="1158">
        <v>3624</v>
      </c>
      <c r="B2199" s="1158">
        <v>13515</v>
      </c>
      <c r="C2199" s="1159" t="s">
        <v>5129</v>
      </c>
      <c r="D2199" s="1159" t="s">
        <v>5130</v>
      </c>
      <c r="E2199" s="1160" t="s">
        <v>4729</v>
      </c>
      <c r="F2199" s="1161">
        <v>44657</v>
      </c>
      <c r="G2199" s="1161">
        <v>44986</v>
      </c>
    </row>
    <row r="2200" spans="1:7" ht="38.25">
      <c r="A2200" s="1162">
        <v>3625</v>
      </c>
      <c r="B2200" s="1162">
        <v>13516</v>
      </c>
      <c r="C2200" s="1163" t="s">
        <v>6819</v>
      </c>
      <c r="D2200" s="1163" t="s">
        <v>6820</v>
      </c>
      <c r="E2200" s="1164" t="s">
        <v>3287</v>
      </c>
      <c r="F2200" s="1165">
        <v>44897</v>
      </c>
      <c r="G2200" s="1165">
        <v>44986</v>
      </c>
    </row>
    <row r="2201" spans="1:7" ht="25.5">
      <c r="A2201" s="1162">
        <v>3626</v>
      </c>
      <c r="B2201" s="1162">
        <v>13517</v>
      </c>
      <c r="C2201" s="1163" t="s">
        <v>6821</v>
      </c>
      <c r="D2201" s="1163" t="s">
        <v>6822</v>
      </c>
      <c r="E2201" s="1164" t="s">
        <v>4546</v>
      </c>
      <c r="F2201" s="1165">
        <v>44657</v>
      </c>
      <c r="G2201" s="1165">
        <v>44896</v>
      </c>
    </row>
    <row r="2202" spans="1:7" ht="38.25">
      <c r="A2202" s="1162">
        <v>3627</v>
      </c>
      <c r="B2202" s="1162">
        <v>13518</v>
      </c>
      <c r="C2202" s="1163" t="s">
        <v>6823</v>
      </c>
      <c r="D2202" s="1163" t="s">
        <v>6824</v>
      </c>
      <c r="E2202" s="1164" t="s">
        <v>4546</v>
      </c>
      <c r="F2202" s="1165">
        <v>44687</v>
      </c>
      <c r="G2202" s="1165">
        <v>44926</v>
      </c>
    </row>
    <row r="2203" spans="1:7" ht="38.25">
      <c r="A2203" s="1158">
        <v>3628</v>
      </c>
      <c r="B2203" s="1158">
        <v>13519</v>
      </c>
      <c r="C2203" s="1159" t="s">
        <v>5201</v>
      </c>
      <c r="D2203" s="1159" t="s">
        <v>5202</v>
      </c>
      <c r="E2203" s="1160" t="s">
        <v>3064</v>
      </c>
      <c r="F2203" s="1161">
        <v>44897</v>
      </c>
      <c r="G2203" s="1161">
        <v>45076</v>
      </c>
    </row>
    <row r="2204" spans="1:7" ht="38.25">
      <c r="A2204" s="1162">
        <v>3629</v>
      </c>
      <c r="B2204" s="1162">
        <v>13520</v>
      </c>
      <c r="C2204" s="1163" t="s">
        <v>6825</v>
      </c>
      <c r="D2204" s="1163" t="s">
        <v>6826</v>
      </c>
      <c r="E2204" s="1164" t="s">
        <v>3009</v>
      </c>
      <c r="F2204" s="1165">
        <v>44897</v>
      </c>
      <c r="G2204" s="1165">
        <v>45046</v>
      </c>
    </row>
    <row r="2205" spans="1:7" ht="38.25">
      <c r="A2205" s="1162">
        <v>3630</v>
      </c>
      <c r="B2205" s="1162">
        <v>13521</v>
      </c>
      <c r="C2205" s="1163" t="s">
        <v>6827</v>
      </c>
      <c r="D2205" s="1163" t="s">
        <v>6828</v>
      </c>
      <c r="E2205" s="1164" t="s">
        <v>3009</v>
      </c>
      <c r="F2205" s="1165">
        <v>44897</v>
      </c>
      <c r="G2205" s="1165">
        <v>45046</v>
      </c>
    </row>
    <row r="2206" spans="1:7" ht="25.5">
      <c r="A2206" s="1162">
        <v>3631</v>
      </c>
      <c r="B2206" s="1162">
        <v>13522</v>
      </c>
      <c r="C2206" s="1163" t="s">
        <v>6829</v>
      </c>
      <c r="D2206" s="1163" t="s">
        <v>6830</v>
      </c>
      <c r="E2206" s="1164" t="s">
        <v>3009</v>
      </c>
      <c r="F2206" s="1165">
        <v>44897</v>
      </c>
      <c r="G2206" s="1165">
        <v>45046</v>
      </c>
    </row>
    <row r="2207" spans="1:7" ht="25.5">
      <c r="A2207" s="1162">
        <v>3632</v>
      </c>
      <c r="B2207" s="1162">
        <v>13523</v>
      </c>
      <c r="C2207" s="1163" t="s">
        <v>6831</v>
      </c>
      <c r="D2207" s="1163" t="s">
        <v>6832</v>
      </c>
      <c r="E2207" s="1164" t="s">
        <v>3009</v>
      </c>
      <c r="F2207" s="1165">
        <v>44897</v>
      </c>
      <c r="G2207" s="1165">
        <v>45046</v>
      </c>
    </row>
    <row r="2208" spans="1:7" ht="38.25">
      <c r="A2208" s="1162">
        <v>3633</v>
      </c>
      <c r="B2208" s="1162">
        <v>13524</v>
      </c>
      <c r="C2208" s="1163" t="s">
        <v>6833</v>
      </c>
      <c r="D2208" s="1163" t="s">
        <v>6834</v>
      </c>
      <c r="E2208" s="1164" t="s">
        <v>3009</v>
      </c>
      <c r="F2208" s="1165">
        <v>44897</v>
      </c>
      <c r="G2208" s="1165">
        <v>45046</v>
      </c>
    </row>
    <row r="2209" spans="1:7" ht="25.5">
      <c r="A2209" s="1162">
        <v>3634</v>
      </c>
      <c r="B2209" s="1162">
        <v>13525</v>
      </c>
      <c r="C2209" s="1163" t="s">
        <v>6835</v>
      </c>
      <c r="D2209" s="1163" t="s">
        <v>6836</v>
      </c>
      <c r="E2209" s="1164" t="s">
        <v>3009</v>
      </c>
      <c r="F2209" s="1165">
        <v>44897</v>
      </c>
      <c r="G2209" s="1165">
        <v>45046</v>
      </c>
    </row>
    <row r="2210" spans="1:7" ht="25.5">
      <c r="A2210" s="1162">
        <v>3635</v>
      </c>
      <c r="B2210" s="1162">
        <v>13526</v>
      </c>
      <c r="C2210" s="1163" t="s">
        <v>6837</v>
      </c>
      <c r="D2210" s="1163" t="s">
        <v>6838</v>
      </c>
      <c r="E2210" s="1164" t="s">
        <v>3009</v>
      </c>
      <c r="F2210" s="1165">
        <v>44897</v>
      </c>
      <c r="G2210" s="1165">
        <v>45046</v>
      </c>
    </row>
    <row r="2211" spans="1:7" ht="25.5">
      <c r="A2211" s="1162">
        <v>3636</v>
      </c>
      <c r="B2211" s="1162">
        <v>13527</v>
      </c>
      <c r="C2211" s="1163" t="s">
        <v>6839</v>
      </c>
      <c r="D2211" s="1163" t="s">
        <v>6840</v>
      </c>
      <c r="E2211" s="1164" t="s">
        <v>3009</v>
      </c>
      <c r="F2211" s="1165">
        <v>44897</v>
      </c>
      <c r="G2211" s="1165">
        <v>45046</v>
      </c>
    </row>
    <row r="2212" spans="1:7" ht="25.5">
      <c r="A2212" s="1162">
        <v>3637</v>
      </c>
      <c r="B2212" s="1162">
        <v>13528</v>
      </c>
      <c r="C2212" s="1163" t="s">
        <v>6841</v>
      </c>
      <c r="D2212" s="1163" t="s">
        <v>6842</v>
      </c>
      <c r="E2212" s="1164" t="s">
        <v>3009</v>
      </c>
      <c r="F2212" s="1165">
        <v>44897</v>
      </c>
      <c r="G2212" s="1165">
        <v>45046</v>
      </c>
    </row>
    <row r="2213" spans="1:7" ht="38.25">
      <c r="A2213" s="1162">
        <v>3638</v>
      </c>
      <c r="B2213" s="1162">
        <v>13529</v>
      </c>
      <c r="C2213" s="1163" t="s">
        <v>6843</v>
      </c>
      <c r="D2213" s="1163" t="s">
        <v>6844</v>
      </c>
      <c r="E2213" s="1164" t="s">
        <v>3009</v>
      </c>
      <c r="F2213" s="1165">
        <v>44897</v>
      </c>
      <c r="G2213" s="1165">
        <v>45046</v>
      </c>
    </row>
    <row r="2214" spans="1:7" ht="38.25">
      <c r="A2214" s="1162">
        <v>3639</v>
      </c>
      <c r="B2214" s="1162">
        <v>13530</v>
      </c>
      <c r="C2214" s="1163" t="s">
        <v>6845</v>
      </c>
      <c r="D2214" s="1163" t="s">
        <v>6846</v>
      </c>
      <c r="E2214" s="1164" t="s">
        <v>3009</v>
      </c>
      <c r="F2214" s="1165">
        <v>44897</v>
      </c>
      <c r="G2214" s="1165">
        <v>45046</v>
      </c>
    </row>
    <row r="2215" spans="1:7" ht="25.5">
      <c r="A2215" s="1162">
        <v>3640</v>
      </c>
      <c r="B2215" s="1162">
        <v>13531</v>
      </c>
      <c r="C2215" s="1163" t="s">
        <v>6847</v>
      </c>
      <c r="D2215" s="1163" t="s">
        <v>6848</v>
      </c>
      <c r="E2215" s="1164" t="s">
        <v>3009</v>
      </c>
      <c r="F2215" s="1165">
        <v>44897</v>
      </c>
      <c r="G2215" s="1165">
        <v>45046</v>
      </c>
    </row>
    <row r="2216" spans="1:7" ht="38.25">
      <c r="A2216" s="1162">
        <v>3641</v>
      </c>
      <c r="B2216" s="1162">
        <v>13532</v>
      </c>
      <c r="C2216" s="1163" t="s">
        <v>6849</v>
      </c>
      <c r="D2216" s="1163" t="s">
        <v>6850</v>
      </c>
      <c r="E2216" s="1164" t="s">
        <v>3009</v>
      </c>
      <c r="F2216" s="1165">
        <v>44897</v>
      </c>
      <c r="G2216" s="1165">
        <v>45046</v>
      </c>
    </row>
    <row r="2217" spans="1:7" ht="38.25">
      <c r="A2217" s="1162">
        <v>3642</v>
      </c>
      <c r="B2217" s="1162">
        <v>13533</v>
      </c>
      <c r="C2217" s="1163" t="s">
        <v>6851</v>
      </c>
      <c r="D2217" s="1163" t="s">
        <v>6852</v>
      </c>
      <c r="E2217" s="1164" t="s">
        <v>3009</v>
      </c>
      <c r="F2217" s="1165">
        <v>44897</v>
      </c>
      <c r="G2217" s="1165">
        <v>45046</v>
      </c>
    </row>
    <row r="2218" spans="1:7" ht="38.25">
      <c r="A2218" s="1162">
        <v>3643</v>
      </c>
      <c r="B2218" s="1162">
        <v>13534</v>
      </c>
      <c r="C2218" s="1163" t="s">
        <v>6853</v>
      </c>
      <c r="D2218" s="1163" t="s">
        <v>6854</v>
      </c>
      <c r="E2218" s="1164" t="s">
        <v>3009</v>
      </c>
      <c r="F2218" s="1165">
        <v>44897</v>
      </c>
      <c r="G2218" s="1165">
        <v>45046</v>
      </c>
    </row>
    <row r="2219" spans="1:7" ht="38.25">
      <c r="A2219" s="1162">
        <v>3644</v>
      </c>
      <c r="B2219" s="1162">
        <v>13535</v>
      </c>
      <c r="C2219" s="1163" t="s">
        <v>6855</v>
      </c>
      <c r="D2219" s="1163" t="s">
        <v>6856</v>
      </c>
      <c r="E2219" s="1164" t="s">
        <v>3009</v>
      </c>
      <c r="F2219" s="1165">
        <v>44897</v>
      </c>
      <c r="G2219" s="1165">
        <v>45046</v>
      </c>
    </row>
    <row r="2220" spans="1:7" ht="38.25">
      <c r="A2220" s="1162">
        <v>3645</v>
      </c>
      <c r="B2220" s="1162">
        <v>13536</v>
      </c>
      <c r="C2220" s="1163" t="s">
        <v>6857</v>
      </c>
      <c r="D2220" s="1163" t="s">
        <v>6858</v>
      </c>
      <c r="E2220" s="1164" t="s">
        <v>3009</v>
      </c>
      <c r="F2220" s="1165">
        <v>44897</v>
      </c>
      <c r="G2220" s="1165">
        <v>45046</v>
      </c>
    </row>
    <row r="2221" spans="1:7" ht="63.75">
      <c r="A2221" s="1162">
        <v>3646</v>
      </c>
      <c r="B2221" s="1162">
        <v>13537</v>
      </c>
      <c r="C2221" s="1163" t="s">
        <v>6859</v>
      </c>
      <c r="D2221" s="1163" t="s">
        <v>6860</v>
      </c>
      <c r="E2221" s="1164" t="s">
        <v>3009</v>
      </c>
      <c r="F2221" s="1165">
        <v>44897</v>
      </c>
      <c r="G2221" s="1165">
        <v>45046</v>
      </c>
    </row>
    <row r="2222" spans="1:7" ht="38.25">
      <c r="A2222" s="1162">
        <v>3647</v>
      </c>
      <c r="B2222" s="1162">
        <v>13538</v>
      </c>
      <c r="C2222" s="1163" t="s">
        <v>6861</v>
      </c>
      <c r="D2222" s="1163" t="s">
        <v>6862</v>
      </c>
      <c r="E2222" s="1164" t="s">
        <v>3009</v>
      </c>
      <c r="F2222" s="1165">
        <v>44927</v>
      </c>
      <c r="G2222" s="1165">
        <v>45076</v>
      </c>
    </row>
    <row r="2223" spans="1:7" ht="38.25">
      <c r="A2223" s="1162">
        <v>3648</v>
      </c>
      <c r="B2223" s="1162">
        <v>13539</v>
      </c>
      <c r="C2223" s="1163" t="s">
        <v>6863</v>
      </c>
      <c r="D2223" s="1163" t="s">
        <v>6864</v>
      </c>
      <c r="E2223" s="1164" t="s">
        <v>3009</v>
      </c>
      <c r="F2223" s="1165">
        <v>44927</v>
      </c>
      <c r="G2223" s="1165">
        <v>45076</v>
      </c>
    </row>
    <row r="2224" spans="1:7" ht="38.25">
      <c r="A2224" s="1162">
        <v>3649</v>
      </c>
      <c r="B2224" s="1162">
        <v>13540</v>
      </c>
      <c r="C2224" s="1163" t="s">
        <v>6865</v>
      </c>
      <c r="D2224" s="1163" t="s">
        <v>6866</v>
      </c>
      <c r="E2224" s="1164" t="s">
        <v>3009</v>
      </c>
      <c r="F2224" s="1165">
        <v>44927</v>
      </c>
      <c r="G2224" s="1165">
        <v>45076</v>
      </c>
    </row>
    <row r="2225" spans="1:7" ht="25.5">
      <c r="A2225" s="1162">
        <v>3650</v>
      </c>
      <c r="B2225" s="1162">
        <v>13541</v>
      </c>
      <c r="C2225" s="1163" t="s">
        <v>6867</v>
      </c>
      <c r="D2225" s="1163" t="s">
        <v>6868</v>
      </c>
      <c r="E2225" s="1164" t="s">
        <v>3009</v>
      </c>
      <c r="F2225" s="1165">
        <v>44927</v>
      </c>
      <c r="G2225" s="1165">
        <v>45076</v>
      </c>
    </row>
    <row r="2226" spans="1:7" ht="38.25">
      <c r="A2226" s="1162">
        <v>3651</v>
      </c>
      <c r="B2226" s="1162">
        <v>13542</v>
      </c>
      <c r="C2226" s="1163" t="s">
        <v>6869</v>
      </c>
      <c r="D2226" s="1163" t="s">
        <v>6870</v>
      </c>
      <c r="E2226" s="1164" t="s">
        <v>3009</v>
      </c>
      <c r="F2226" s="1165">
        <v>44927</v>
      </c>
      <c r="G2226" s="1165">
        <v>45076</v>
      </c>
    </row>
    <row r="2227" spans="1:7" ht="38.25">
      <c r="A2227" s="1162">
        <v>3652</v>
      </c>
      <c r="B2227" s="1162">
        <v>13543</v>
      </c>
      <c r="C2227" s="1163" t="s">
        <v>6871</v>
      </c>
      <c r="D2227" s="1163" t="s">
        <v>6872</v>
      </c>
      <c r="E2227" s="1164" t="s">
        <v>3009</v>
      </c>
      <c r="F2227" s="1165">
        <v>44927</v>
      </c>
      <c r="G2227" s="1165">
        <v>45076</v>
      </c>
    </row>
    <row r="2228" spans="1:7" ht="63.75">
      <c r="A2228" s="1162">
        <v>3653</v>
      </c>
      <c r="B2228" s="1162">
        <v>13544</v>
      </c>
      <c r="C2228" s="1163" t="s">
        <v>6873</v>
      </c>
      <c r="D2228" s="1163" t="s">
        <v>6874</v>
      </c>
      <c r="E2228" s="1164" t="s">
        <v>3009</v>
      </c>
      <c r="F2228" s="1165">
        <v>44897</v>
      </c>
      <c r="G2228" s="1165">
        <v>45046</v>
      </c>
    </row>
    <row r="2229" spans="1:7" ht="63.75">
      <c r="A2229" s="1162">
        <v>3654</v>
      </c>
      <c r="B2229" s="1162">
        <v>13545</v>
      </c>
      <c r="C2229" s="1163" t="s">
        <v>6875</v>
      </c>
      <c r="D2229" s="1163" t="s">
        <v>6876</v>
      </c>
      <c r="E2229" s="1164" t="s">
        <v>3009</v>
      </c>
      <c r="F2229" s="1165">
        <v>44897</v>
      </c>
      <c r="G2229" s="1165">
        <v>45046</v>
      </c>
    </row>
    <row r="2230" spans="1:7" ht="63.75">
      <c r="A2230" s="1162">
        <v>3655</v>
      </c>
      <c r="B2230" s="1162">
        <v>13546</v>
      </c>
      <c r="C2230" s="1163" t="s">
        <v>6877</v>
      </c>
      <c r="D2230" s="1163" t="s">
        <v>6878</v>
      </c>
      <c r="E2230" s="1164" t="s">
        <v>3009</v>
      </c>
      <c r="F2230" s="1165">
        <v>44897</v>
      </c>
      <c r="G2230" s="1165">
        <v>45046</v>
      </c>
    </row>
    <row r="2231" spans="1:7" ht="63.75">
      <c r="A2231" s="1162">
        <v>3656</v>
      </c>
      <c r="B2231" s="1162">
        <v>13547</v>
      </c>
      <c r="C2231" s="1163" t="s">
        <v>6879</v>
      </c>
      <c r="D2231" s="1163" t="s">
        <v>6880</v>
      </c>
      <c r="E2231" s="1164" t="s">
        <v>3009</v>
      </c>
      <c r="F2231" s="1165">
        <v>44897</v>
      </c>
      <c r="G2231" s="1165">
        <v>45046</v>
      </c>
    </row>
    <row r="2232" spans="1:7" ht="51">
      <c r="A2232" s="1162">
        <v>3657</v>
      </c>
      <c r="B2232" s="1162">
        <v>13548</v>
      </c>
      <c r="C2232" s="1163" t="s">
        <v>6881</v>
      </c>
      <c r="D2232" s="1163" t="s">
        <v>6882</v>
      </c>
      <c r="E2232" s="1164" t="s">
        <v>3009</v>
      </c>
      <c r="F2232" s="1165">
        <v>44897</v>
      </c>
      <c r="G2232" s="1165">
        <v>45046</v>
      </c>
    </row>
    <row r="2233" spans="1:7" ht="63.75">
      <c r="A2233" s="1162">
        <v>3658</v>
      </c>
      <c r="B2233" s="1162">
        <v>13549</v>
      </c>
      <c r="C2233" s="1163" t="s">
        <v>6883</v>
      </c>
      <c r="D2233" s="1163" t="s">
        <v>6884</v>
      </c>
      <c r="E2233" s="1164" t="s">
        <v>3009</v>
      </c>
      <c r="F2233" s="1165">
        <v>44897</v>
      </c>
      <c r="G2233" s="1165">
        <v>45046</v>
      </c>
    </row>
    <row r="2234" spans="1:7" ht="38.25">
      <c r="A2234" s="1162">
        <v>3659</v>
      </c>
      <c r="B2234" s="1162">
        <v>13550</v>
      </c>
      <c r="C2234" s="1163" t="s">
        <v>6885</v>
      </c>
      <c r="D2234" s="1163" t="s">
        <v>6886</v>
      </c>
      <c r="E2234" s="1164" t="s">
        <v>3009</v>
      </c>
      <c r="F2234" s="1165">
        <v>44897</v>
      </c>
      <c r="G2234" s="1165">
        <v>45046</v>
      </c>
    </row>
    <row r="2235" spans="1:7" ht="63.75">
      <c r="A2235" s="1162">
        <v>3660</v>
      </c>
      <c r="B2235" s="1162">
        <v>13551</v>
      </c>
      <c r="C2235" s="1163" t="s">
        <v>6887</v>
      </c>
      <c r="D2235" s="1163" t="s">
        <v>6888</v>
      </c>
      <c r="E2235" s="1164" t="s">
        <v>3009</v>
      </c>
      <c r="F2235" s="1165">
        <v>44897</v>
      </c>
      <c r="G2235" s="1165">
        <v>45046</v>
      </c>
    </row>
    <row r="2236" spans="1:7" ht="51">
      <c r="A2236" s="1162">
        <v>3661</v>
      </c>
      <c r="B2236" s="1162">
        <v>13552</v>
      </c>
      <c r="C2236" s="1163" t="s">
        <v>6889</v>
      </c>
      <c r="D2236" s="1163" t="s">
        <v>6890</v>
      </c>
      <c r="E2236" s="1164" t="s">
        <v>3009</v>
      </c>
      <c r="F2236" s="1165">
        <v>44897</v>
      </c>
      <c r="G2236" s="1165">
        <v>45046</v>
      </c>
    </row>
    <row r="2237" spans="1:7" ht="38.25">
      <c r="A2237" s="1162">
        <v>3662</v>
      </c>
      <c r="B2237" s="1162">
        <v>13553</v>
      </c>
      <c r="C2237" s="1163" t="s">
        <v>6891</v>
      </c>
      <c r="D2237" s="1163" t="s">
        <v>6892</v>
      </c>
      <c r="E2237" s="1164" t="s">
        <v>3009</v>
      </c>
      <c r="F2237" s="1165">
        <v>44897</v>
      </c>
      <c r="G2237" s="1165">
        <v>45046</v>
      </c>
    </row>
    <row r="2238" spans="1:7">
      <c r="A2238" s="1158">
        <v>3663</v>
      </c>
      <c r="B2238" s="1158">
        <v>13554</v>
      </c>
      <c r="C2238" s="1159" t="s">
        <v>5243</v>
      </c>
      <c r="D2238" s="1159" t="s">
        <v>5244</v>
      </c>
      <c r="E2238" s="1160" t="s">
        <v>4631</v>
      </c>
      <c r="F2238" s="1161">
        <v>44897</v>
      </c>
      <c r="G2238" s="1161">
        <v>45376</v>
      </c>
    </row>
    <row r="2239" spans="1:7">
      <c r="A2239" s="1158">
        <v>3664</v>
      </c>
      <c r="B2239" s="1158">
        <v>13555</v>
      </c>
      <c r="C2239" s="1159" t="s">
        <v>5246</v>
      </c>
      <c r="D2239" s="1159" t="s">
        <v>5247</v>
      </c>
      <c r="E2239" s="1160" t="s">
        <v>3461</v>
      </c>
      <c r="F2239" s="1161">
        <v>44897</v>
      </c>
      <c r="G2239" s="1161">
        <v>45196</v>
      </c>
    </row>
    <row r="2240" spans="1:7" ht="25.5">
      <c r="A2240" s="1162">
        <v>3665</v>
      </c>
      <c r="B2240" s="1162">
        <v>13556</v>
      </c>
      <c r="C2240" s="1163" t="s">
        <v>6893</v>
      </c>
      <c r="D2240" s="1163" t="s">
        <v>6894</v>
      </c>
      <c r="E2240" s="1164" t="s">
        <v>3009</v>
      </c>
      <c r="F2240" s="1165">
        <v>44897</v>
      </c>
      <c r="G2240" s="1165">
        <v>45046</v>
      </c>
    </row>
    <row r="2241" spans="1:7" ht="25.5">
      <c r="A2241" s="1162">
        <v>3666</v>
      </c>
      <c r="B2241" s="1162">
        <v>13557</v>
      </c>
      <c r="C2241" s="1163" t="s">
        <v>6895</v>
      </c>
      <c r="D2241" s="1163" t="s">
        <v>6896</v>
      </c>
      <c r="E2241" s="1164" t="s">
        <v>3009</v>
      </c>
      <c r="F2241" s="1165">
        <v>44897</v>
      </c>
      <c r="G2241" s="1165">
        <v>45046</v>
      </c>
    </row>
    <row r="2242" spans="1:7" ht="25.5">
      <c r="A2242" s="1162">
        <v>3667</v>
      </c>
      <c r="B2242" s="1162">
        <v>13558</v>
      </c>
      <c r="C2242" s="1163" t="s">
        <v>6897</v>
      </c>
      <c r="D2242" s="1163" t="s">
        <v>6898</v>
      </c>
      <c r="E2242" s="1164" t="s">
        <v>3009</v>
      </c>
      <c r="F2242" s="1165">
        <v>44897</v>
      </c>
      <c r="G2242" s="1165">
        <v>45046</v>
      </c>
    </row>
    <row r="2243" spans="1:7" ht="25.5">
      <c r="A2243" s="1162">
        <v>3668</v>
      </c>
      <c r="B2243" s="1162">
        <v>13559</v>
      </c>
      <c r="C2243" s="1163" t="s">
        <v>6899</v>
      </c>
      <c r="D2243" s="1163" t="s">
        <v>6900</v>
      </c>
      <c r="E2243" s="1164" t="s">
        <v>3009</v>
      </c>
      <c r="F2243" s="1165">
        <v>44897</v>
      </c>
      <c r="G2243" s="1165">
        <v>45046</v>
      </c>
    </row>
    <row r="2244" spans="1:7" ht="25.5">
      <c r="A2244" s="1162">
        <v>3669</v>
      </c>
      <c r="B2244" s="1162">
        <v>13560</v>
      </c>
      <c r="C2244" s="1163" t="s">
        <v>6901</v>
      </c>
      <c r="D2244" s="1163" t="s">
        <v>6902</v>
      </c>
      <c r="E2244" s="1164" t="s">
        <v>3009</v>
      </c>
      <c r="F2244" s="1165">
        <v>44897</v>
      </c>
      <c r="G2244" s="1165">
        <v>45046</v>
      </c>
    </row>
    <row r="2245" spans="1:7" ht="38.25">
      <c r="A2245" s="1162">
        <v>3670</v>
      </c>
      <c r="B2245" s="1162">
        <v>13561</v>
      </c>
      <c r="C2245" s="1163" t="s">
        <v>6903</v>
      </c>
      <c r="D2245" s="1163" t="s">
        <v>6904</v>
      </c>
      <c r="E2245" s="1164" t="s">
        <v>3009</v>
      </c>
      <c r="F2245" s="1165">
        <v>45047</v>
      </c>
      <c r="G2245" s="1165">
        <v>45196</v>
      </c>
    </row>
    <row r="2246" spans="1:7" ht="25.5">
      <c r="A2246" s="1162">
        <v>3671</v>
      </c>
      <c r="B2246" s="1162">
        <v>13562</v>
      </c>
      <c r="C2246" s="1163" t="s">
        <v>6905</v>
      </c>
      <c r="D2246" s="1163" t="s">
        <v>6906</v>
      </c>
      <c r="E2246" s="1164" t="s">
        <v>3009</v>
      </c>
      <c r="F2246" s="1165">
        <v>45047</v>
      </c>
      <c r="G2246" s="1165">
        <v>45196</v>
      </c>
    </row>
    <row r="2247" spans="1:7" ht="38.25">
      <c r="A2247" s="1162">
        <v>3672</v>
      </c>
      <c r="B2247" s="1162">
        <v>13563</v>
      </c>
      <c r="C2247" s="1163" t="s">
        <v>6907</v>
      </c>
      <c r="D2247" s="1163" t="s">
        <v>6908</v>
      </c>
      <c r="E2247" s="1164" t="s">
        <v>3009</v>
      </c>
      <c r="F2247" s="1165">
        <v>44912</v>
      </c>
      <c r="G2247" s="1165">
        <v>45061</v>
      </c>
    </row>
    <row r="2248" spans="1:7" ht="38.25">
      <c r="A2248" s="1162">
        <v>3673</v>
      </c>
      <c r="B2248" s="1162">
        <v>13564</v>
      </c>
      <c r="C2248" s="1163" t="s">
        <v>6909</v>
      </c>
      <c r="D2248" s="1163" t="s">
        <v>6910</v>
      </c>
      <c r="E2248" s="1164" t="s">
        <v>3009</v>
      </c>
      <c r="F2248" s="1165">
        <v>45047</v>
      </c>
      <c r="G2248" s="1165">
        <v>45196</v>
      </c>
    </row>
    <row r="2249" spans="1:7" ht="38.25">
      <c r="A2249" s="1162">
        <v>3674</v>
      </c>
      <c r="B2249" s="1162">
        <v>13565</v>
      </c>
      <c r="C2249" s="1163" t="s">
        <v>6911</v>
      </c>
      <c r="D2249" s="1163" t="s">
        <v>6912</v>
      </c>
      <c r="E2249" s="1164" t="s">
        <v>3009</v>
      </c>
      <c r="F2249" s="1165">
        <v>44942</v>
      </c>
      <c r="G2249" s="1165">
        <v>45091</v>
      </c>
    </row>
    <row r="2250" spans="1:7" ht="38.25">
      <c r="A2250" s="1162">
        <v>3675</v>
      </c>
      <c r="B2250" s="1162">
        <v>13566</v>
      </c>
      <c r="C2250" s="1163" t="s">
        <v>6913</v>
      </c>
      <c r="D2250" s="1163" t="s">
        <v>6914</v>
      </c>
      <c r="E2250" s="1164" t="s">
        <v>3009</v>
      </c>
      <c r="F2250" s="1165">
        <v>44927</v>
      </c>
      <c r="G2250" s="1165">
        <v>45076</v>
      </c>
    </row>
    <row r="2251" spans="1:7" ht="38.25">
      <c r="A2251" s="1162">
        <v>3676</v>
      </c>
      <c r="B2251" s="1162">
        <v>13567</v>
      </c>
      <c r="C2251" s="1163" t="s">
        <v>6915</v>
      </c>
      <c r="D2251" s="1163" t="s">
        <v>6916</v>
      </c>
      <c r="E2251" s="1164" t="s">
        <v>3009</v>
      </c>
      <c r="F2251" s="1165">
        <v>44942</v>
      </c>
      <c r="G2251" s="1165">
        <v>45091</v>
      </c>
    </row>
    <row r="2252" spans="1:7" ht="38.25">
      <c r="A2252" s="1162">
        <v>3677</v>
      </c>
      <c r="B2252" s="1162">
        <v>13568</v>
      </c>
      <c r="C2252" s="1163" t="s">
        <v>6917</v>
      </c>
      <c r="D2252" s="1163" t="s">
        <v>6918</v>
      </c>
      <c r="E2252" s="1164" t="s">
        <v>3009</v>
      </c>
      <c r="F2252" s="1165">
        <v>44927</v>
      </c>
      <c r="G2252" s="1165">
        <v>45076</v>
      </c>
    </row>
    <row r="2253" spans="1:7" ht="38.25">
      <c r="A2253" s="1162">
        <v>3678</v>
      </c>
      <c r="B2253" s="1162">
        <v>13569</v>
      </c>
      <c r="C2253" s="1163" t="s">
        <v>6919</v>
      </c>
      <c r="D2253" s="1163" t="s">
        <v>6920</v>
      </c>
      <c r="E2253" s="1164" t="s">
        <v>3009</v>
      </c>
      <c r="F2253" s="1165">
        <v>44897</v>
      </c>
      <c r="G2253" s="1165">
        <v>45046</v>
      </c>
    </row>
    <row r="2254" spans="1:7">
      <c r="A2254" s="1158">
        <v>3679</v>
      </c>
      <c r="B2254" s="1158">
        <v>13570</v>
      </c>
      <c r="C2254" s="1159" t="s">
        <v>5274</v>
      </c>
      <c r="D2254" s="1159" t="s">
        <v>5275</v>
      </c>
      <c r="E2254" s="1160" t="s">
        <v>3009</v>
      </c>
      <c r="F2254" s="1161">
        <v>44897</v>
      </c>
      <c r="G2254" s="1161">
        <v>45046</v>
      </c>
    </row>
    <row r="2255" spans="1:7" ht="38.25">
      <c r="A2255" s="1162">
        <v>3680</v>
      </c>
      <c r="B2255" s="1162">
        <v>13571</v>
      </c>
      <c r="C2255" s="1163" t="s">
        <v>6921</v>
      </c>
      <c r="D2255" s="1163" t="s">
        <v>6922</v>
      </c>
      <c r="E2255" s="1164" t="s">
        <v>3009</v>
      </c>
      <c r="F2255" s="1165">
        <v>44897</v>
      </c>
      <c r="G2255" s="1165">
        <v>45046</v>
      </c>
    </row>
    <row r="2256" spans="1:7">
      <c r="A2256" s="1158">
        <v>3681</v>
      </c>
      <c r="B2256" s="1158">
        <v>13572</v>
      </c>
      <c r="C2256" s="1159" t="s">
        <v>6923</v>
      </c>
      <c r="D2256" s="1159" t="s">
        <v>6924</v>
      </c>
      <c r="E2256" s="1160" t="s">
        <v>4589</v>
      </c>
      <c r="F2256" s="1161">
        <v>44897</v>
      </c>
      <c r="G2256" s="1161">
        <v>45346</v>
      </c>
    </row>
    <row r="2257" spans="1:7" ht="25.5">
      <c r="A2257" s="1162">
        <v>3682</v>
      </c>
      <c r="B2257" s="1162">
        <v>13573</v>
      </c>
      <c r="C2257" s="1163" t="s">
        <v>6925</v>
      </c>
      <c r="D2257" s="1163" t="s">
        <v>6926</v>
      </c>
      <c r="E2257" s="1164" t="s">
        <v>3029</v>
      </c>
      <c r="F2257" s="1165">
        <v>44912</v>
      </c>
      <c r="G2257" s="1165">
        <v>45161</v>
      </c>
    </row>
    <row r="2258" spans="1:7" ht="38.25">
      <c r="A2258" s="1162">
        <v>3683</v>
      </c>
      <c r="B2258" s="1162">
        <v>13574</v>
      </c>
      <c r="C2258" s="1163" t="s">
        <v>6927</v>
      </c>
      <c r="D2258" s="1163" t="s">
        <v>6928</v>
      </c>
      <c r="E2258" s="1164" t="s">
        <v>4939</v>
      </c>
      <c r="F2258" s="1165">
        <v>44957</v>
      </c>
      <c r="G2258" s="1165">
        <v>45306</v>
      </c>
    </row>
    <row r="2259" spans="1:7" ht="38.25">
      <c r="A2259" s="1162">
        <v>3684</v>
      </c>
      <c r="B2259" s="1162">
        <v>13575</v>
      </c>
      <c r="C2259" s="1163" t="s">
        <v>6929</v>
      </c>
      <c r="D2259" s="1163" t="s">
        <v>6930</v>
      </c>
      <c r="E2259" s="1164" t="s">
        <v>4939</v>
      </c>
      <c r="F2259" s="1165">
        <v>44957</v>
      </c>
      <c r="G2259" s="1165">
        <v>45306</v>
      </c>
    </row>
    <row r="2260" spans="1:7" ht="38.25">
      <c r="A2260" s="1162">
        <v>3685</v>
      </c>
      <c r="B2260" s="1162">
        <v>13576</v>
      </c>
      <c r="C2260" s="1163" t="s">
        <v>6931</v>
      </c>
      <c r="D2260" s="1163" t="s">
        <v>6932</v>
      </c>
      <c r="E2260" s="1164" t="s">
        <v>4939</v>
      </c>
      <c r="F2260" s="1165">
        <v>44957</v>
      </c>
      <c r="G2260" s="1165">
        <v>45306</v>
      </c>
    </row>
    <row r="2261" spans="1:7" ht="38.25">
      <c r="A2261" s="1162">
        <v>3686</v>
      </c>
      <c r="B2261" s="1162">
        <v>13577</v>
      </c>
      <c r="C2261" s="1163" t="s">
        <v>6933</v>
      </c>
      <c r="D2261" s="1163" t="s">
        <v>6934</v>
      </c>
      <c r="E2261" s="1164" t="s">
        <v>4939</v>
      </c>
      <c r="F2261" s="1165">
        <v>44957</v>
      </c>
      <c r="G2261" s="1165">
        <v>45306</v>
      </c>
    </row>
    <row r="2262" spans="1:7" ht="38.25">
      <c r="A2262" s="1162">
        <v>3687</v>
      </c>
      <c r="B2262" s="1162">
        <v>13578</v>
      </c>
      <c r="C2262" s="1163" t="s">
        <v>6935</v>
      </c>
      <c r="D2262" s="1163" t="s">
        <v>6936</v>
      </c>
      <c r="E2262" s="1164" t="s">
        <v>4939</v>
      </c>
      <c r="F2262" s="1165">
        <v>44957</v>
      </c>
      <c r="G2262" s="1165">
        <v>45306</v>
      </c>
    </row>
    <row r="2263" spans="1:7" ht="25.5">
      <c r="A2263" s="1162">
        <v>3688</v>
      </c>
      <c r="B2263" s="1162">
        <v>13579</v>
      </c>
      <c r="C2263" s="1163" t="s">
        <v>6937</v>
      </c>
      <c r="D2263" s="1163" t="s">
        <v>6938</v>
      </c>
      <c r="E2263" s="1164" t="s">
        <v>4939</v>
      </c>
      <c r="F2263" s="1165">
        <v>44927</v>
      </c>
      <c r="G2263" s="1165">
        <v>45276</v>
      </c>
    </row>
    <row r="2264" spans="1:7" ht="25.5">
      <c r="A2264" s="1162">
        <v>3689</v>
      </c>
      <c r="B2264" s="1162">
        <v>13580</v>
      </c>
      <c r="C2264" s="1163" t="s">
        <v>6939</v>
      </c>
      <c r="D2264" s="1163" t="s">
        <v>6940</v>
      </c>
      <c r="E2264" s="1164" t="s">
        <v>4589</v>
      </c>
      <c r="F2264" s="1165">
        <v>44897</v>
      </c>
      <c r="G2264" s="1165">
        <v>45346</v>
      </c>
    </row>
    <row r="2265" spans="1:7">
      <c r="A2265" s="1158">
        <v>3690</v>
      </c>
      <c r="B2265" s="1158">
        <v>13581</v>
      </c>
      <c r="C2265" s="1159" t="s">
        <v>6941</v>
      </c>
      <c r="D2265" s="1159" t="s">
        <v>6942</v>
      </c>
      <c r="E2265" s="1160" t="s">
        <v>3064</v>
      </c>
      <c r="F2265" s="1161">
        <v>44897</v>
      </c>
      <c r="G2265" s="1161">
        <v>45076</v>
      </c>
    </row>
    <row r="2266" spans="1:7" ht="38.25">
      <c r="A2266" s="1162">
        <v>3691</v>
      </c>
      <c r="B2266" s="1162">
        <v>13582</v>
      </c>
      <c r="C2266" s="1163" t="s">
        <v>6943</v>
      </c>
      <c r="D2266" s="1163" t="s">
        <v>6944</v>
      </c>
      <c r="E2266" s="1164" t="s">
        <v>3009</v>
      </c>
      <c r="F2266" s="1165">
        <v>44897</v>
      </c>
      <c r="G2266" s="1165">
        <v>45046</v>
      </c>
    </row>
    <row r="2267" spans="1:7" ht="25.5">
      <c r="A2267" s="1162">
        <v>3692</v>
      </c>
      <c r="B2267" s="1162">
        <v>13583</v>
      </c>
      <c r="C2267" s="1163" t="s">
        <v>6945</v>
      </c>
      <c r="D2267" s="1163" t="s">
        <v>6946</v>
      </c>
      <c r="E2267" s="1164" t="s">
        <v>3009</v>
      </c>
      <c r="F2267" s="1165">
        <v>44897</v>
      </c>
      <c r="G2267" s="1165">
        <v>45046</v>
      </c>
    </row>
    <row r="2268" spans="1:7" ht="25.5">
      <c r="A2268" s="1162">
        <v>3693</v>
      </c>
      <c r="B2268" s="1162">
        <v>13584</v>
      </c>
      <c r="C2268" s="1163" t="s">
        <v>6947</v>
      </c>
      <c r="D2268" s="1163" t="s">
        <v>6948</v>
      </c>
      <c r="E2268" s="1164" t="s">
        <v>3009</v>
      </c>
      <c r="F2268" s="1165">
        <v>44897</v>
      </c>
      <c r="G2268" s="1165">
        <v>45046</v>
      </c>
    </row>
    <row r="2269" spans="1:7" ht="25.5">
      <c r="A2269" s="1162">
        <v>3694</v>
      </c>
      <c r="B2269" s="1162">
        <v>13585</v>
      </c>
      <c r="C2269" s="1163" t="s">
        <v>6949</v>
      </c>
      <c r="D2269" s="1163" t="s">
        <v>6950</v>
      </c>
      <c r="E2269" s="1164" t="s">
        <v>3009</v>
      </c>
      <c r="F2269" s="1165">
        <v>44927</v>
      </c>
      <c r="G2269" s="1165">
        <v>45076</v>
      </c>
    </row>
    <row r="2270" spans="1:7" ht="25.5">
      <c r="A2270" s="1162">
        <v>3695</v>
      </c>
      <c r="B2270" s="1162">
        <v>13586</v>
      </c>
      <c r="C2270" s="1163" t="s">
        <v>6951</v>
      </c>
      <c r="D2270" s="1163" t="s">
        <v>6952</v>
      </c>
      <c r="E2270" s="1164" t="s">
        <v>3009</v>
      </c>
      <c r="F2270" s="1165">
        <v>44927</v>
      </c>
      <c r="G2270" s="1165">
        <v>45076</v>
      </c>
    </row>
    <row r="2271" spans="1:7" ht="38.25">
      <c r="A2271" s="1162">
        <v>3696</v>
      </c>
      <c r="B2271" s="1162">
        <v>13587</v>
      </c>
      <c r="C2271" s="1163" t="s">
        <v>6953</v>
      </c>
      <c r="D2271" s="1163" t="s">
        <v>6954</v>
      </c>
      <c r="E2271" s="1164" t="s">
        <v>3009</v>
      </c>
      <c r="F2271" s="1165">
        <v>44927</v>
      </c>
      <c r="G2271" s="1165">
        <v>45076</v>
      </c>
    </row>
    <row r="2272" spans="1:7" ht="38.25">
      <c r="A2272" s="1162">
        <v>3697</v>
      </c>
      <c r="B2272" s="1162">
        <v>13588</v>
      </c>
      <c r="C2272" s="1163" t="s">
        <v>6955</v>
      </c>
      <c r="D2272" s="1163" t="s">
        <v>6956</v>
      </c>
      <c r="E2272" s="1164" t="s">
        <v>3009</v>
      </c>
      <c r="F2272" s="1165">
        <v>44927</v>
      </c>
      <c r="G2272" s="1165">
        <v>45076</v>
      </c>
    </row>
    <row r="2273" spans="1:7" ht="38.25">
      <c r="A2273" s="1162">
        <v>3698</v>
      </c>
      <c r="B2273" s="1162">
        <v>13589</v>
      </c>
      <c r="C2273" s="1163" t="s">
        <v>6957</v>
      </c>
      <c r="D2273" s="1163" t="s">
        <v>6958</v>
      </c>
      <c r="E2273" s="1164" t="s">
        <v>3009</v>
      </c>
      <c r="F2273" s="1165">
        <v>44927</v>
      </c>
      <c r="G2273" s="1165">
        <v>45076</v>
      </c>
    </row>
    <row r="2274" spans="1:7" ht="38.25">
      <c r="A2274" s="1162">
        <v>3699</v>
      </c>
      <c r="B2274" s="1162">
        <v>13590</v>
      </c>
      <c r="C2274" s="1163" t="s">
        <v>6959</v>
      </c>
      <c r="D2274" s="1163" t="s">
        <v>6960</v>
      </c>
      <c r="E2274" s="1164" t="s">
        <v>3009</v>
      </c>
      <c r="F2274" s="1165">
        <v>44927</v>
      </c>
      <c r="G2274" s="1165">
        <v>45076</v>
      </c>
    </row>
    <row r="2275" spans="1:7" ht="38.25">
      <c r="A2275" s="1162">
        <v>3700</v>
      </c>
      <c r="B2275" s="1162">
        <v>13591</v>
      </c>
      <c r="C2275" s="1163" t="s">
        <v>6961</v>
      </c>
      <c r="D2275" s="1163" t="s">
        <v>6962</v>
      </c>
      <c r="E2275" s="1164" t="s">
        <v>3009</v>
      </c>
      <c r="F2275" s="1165">
        <v>44927</v>
      </c>
      <c r="G2275" s="1165">
        <v>45076</v>
      </c>
    </row>
    <row r="2276" spans="1:7" ht="38.25">
      <c r="A2276" s="1162">
        <v>3701</v>
      </c>
      <c r="B2276" s="1162">
        <v>13592</v>
      </c>
      <c r="C2276" s="1163" t="s">
        <v>6963</v>
      </c>
      <c r="D2276" s="1163" t="s">
        <v>6964</v>
      </c>
      <c r="E2276" s="1164" t="s">
        <v>3009</v>
      </c>
      <c r="F2276" s="1165">
        <v>44927</v>
      </c>
      <c r="G2276" s="1165">
        <v>45076</v>
      </c>
    </row>
    <row r="2277" spans="1:7" ht="38.25">
      <c r="A2277" s="1162">
        <v>3702</v>
      </c>
      <c r="B2277" s="1162">
        <v>13593</v>
      </c>
      <c r="C2277" s="1163" t="s">
        <v>6965</v>
      </c>
      <c r="D2277" s="1163" t="s">
        <v>6966</v>
      </c>
      <c r="E2277" s="1164" t="s">
        <v>3009</v>
      </c>
      <c r="F2277" s="1165">
        <v>44927</v>
      </c>
      <c r="G2277" s="1165">
        <v>45076</v>
      </c>
    </row>
    <row r="2278" spans="1:7">
      <c r="A2278" s="1158">
        <v>3703</v>
      </c>
      <c r="B2278" s="1158">
        <v>13594</v>
      </c>
      <c r="C2278" s="1159" t="s">
        <v>6967</v>
      </c>
      <c r="D2278" s="1159" t="s">
        <v>6968</v>
      </c>
      <c r="E2278" s="1160" t="s">
        <v>3064</v>
      </c>
      <c r="F2278" s="1161">
        <v>45047</v>
      </c>
      <c r="G2278" s="1161">
        <v>45226</v>
      </c>
    </row>
    <row r="2279" spans="1:7" ht="38.25">
      <c r="A2279" s="1162">
        <v>3704</v>
      </c>
      <c r="B2279" s="1162">
        <v>13595</v>
      </c>
      <c r="C2279" s="1163" t="s">
        <v>6969</v>
      </c>
      <c r="D2279" s="1163" t="s">
        <v>6970</v>
      </c>
      <c r="E2279" s="1164" t="s">
        <v>3009</v>
      </c>
      <c r="F2279" s="1165">
        <v>45047</v>
      </c>
      <c r="G2279" s="1165">
        <v>45196</v>
      </c>
    </row>
    <row r="2280" spans="1:7" ht="25.5">
      <c r="A2280" s="1162">
        <v>3705</v>
      </c>
      <c r="B2280" s="1162">
        <v>13596</v>
      </c>
      <c r="C2280" s="1163" t="s">
        <v>6971</v>
      </c>
      <c r="D2280" s="1163" t="s">
        <v>6972</v>
      </c>
      <c r="E2280" s="1164" t="s">
        <v>3009</v>
      </c>
      <c r="F2280" s="1165">
        <v>45047</v>
      </c>
      <c r="G2280" s="1165">
        <v>45196</v>
      </c>
    </row>
    <row r="2281" spans="1:7" ht="25.5">
      <c r="A2281" s="1162">
        <v>3706</v>
      </c>
      <c r="B2281" s="1162">
        <v>13597</v>
      </c>
      <c r="C2281" s="1163" t="s">
        <v>6973</v>
      </c>
      <c r="D2281" s="1163" t="s">
        <v>6974</v>
      </c>
      <c r="E2281" s="1164" t="s">
        <v>3009</v>
      </c>
      <c r="F2281" s="1165">
        <v>45047</v>
      </c>
      <c r="G2281" s="1165">
        <v>45196</v>
      </c>
    </row>
    <row r="2282" spans="1:7" ht="38.25">
      <c r="A2282" s="1162">
        <v>3707</v>
      </c>
      <c r="B2282" s="1162">
        <v>13598</v>
      </c>
      <c r="C2282" s="1163" t="s">
        <v>6975</v>
      </c>
      <c r="D2282" s="1163" t="s">
        <v>6976</v>
      </c>
      <c r="E2282" s="1164" t="s">
        <v>3009</v>
      </c>
      <c r="F2282" s="1165">
        <v>45077</v>
      </c>
      <c r="G2282" s="1165">
        <v>45226</v>
      </c>
    </row>
    <row r="2283" spans="1:7" ht="38.25">
      <c r="A2283" s="1162">
        <v>3708</v>
      </c>
      <c r="B2283" s="1162">
        <v>13599</v>
      </c>
      <c r="C2283" s="1163" t="s">
        <v>6977</v>
      </c>
      <c r="D2283" s="1163" t="s">
        <v>6978</v>
      </c>
      <c r="E2283" s="1164" t="s">
        <v>3009</v>
      </c>
      <c r="F2283" s="1165">
        <v>45077</v>
      </c>
      <c r="G2283" s="1165">
        <v>45226</v>
      </c>
    </row>
    <row r="2284" spans="1:7" ht="38.25">
      <c r="A2284" s="1162">
        <v>3709</v>
      </c>
      <c r="B2284" s="1162">
        <v>13600</v>
      </c>
      <c r="C2284" s="1163" t="s">
        <v>6979</v>
      </c>
      <c r="D2284" s="1163" t="s">
        <v>6980</v>
      </c>
      <c r="E2284" s="1164" t="s">
        <v>3009</v>
      </c>
      <c r="F2284" s="1165">
        <v>45077</v>
      </c>
      <c r="G2284" s="1165">
        <v>45226</v>
      </c>
    </row>
    <row r="2285" spans="1:7" ht="38.25">
      <c r="A2285" s="1162">
        <v>3710</v>
      </c>
      <c r="B2285" s="1162">
        <v>13601</v>
      </c>
      <c r="C2285" s="1163" t="s">
        <v>6981</v>
      </c>
      <c r="D2285" s="1163" t="s">
        <v>6982</v>
      </c>
      <c r="E2285" s="1164" t="s">
        <v>3009</v>
      </c>
      <c r="F2285" s="1165">
        <v>45077</v>
      </c>
      <c r="G2285" s="1165">
        <v>45226</v>
      </c>
    </row>
    <row r="2286" spans="1:7" ht="38.25">
      <c r="A2286" s="1162">
        <v>3711</v>
      </c>
      <c r="B2286" s="1162">
        <v>13602</v>
      </c>
      <c r="C2286" s="1163" t="s">
        <v>6983</v>
      </c>
      <c r="D2286" s="1163" t="s">
        <v>6984</v>
      </c>
      <c r="E2286" s="1164" t="s">
        <v>3009</v>
      </c>
      <c r="F2286" s="1165">
        <v>45077</v>
      </c>
      <c r="G2286" s="1165">
        <v>45226</v>
      </c>
    </row>
    <row r="2287" spans="1:7" ht="38.25">
      <c r="A2287" s="1162">
        <v>3712</v>
      </c>
      <c r="B2287" s="1162">
        <v>13603</v>
      </c>
      <c r="C2287" s="1163" t="s">
        <v>6985</v>
      </c>
      <c r="D2287" s="1163" t="s">
        <v>6986</v>
      </c>
      <c r="E2287" s="1164" t="s">
        <v>3009</v>
      </c>
      <c r="F2287" s="1165">
        <v>45077</v>
      </c>
      <c r="G2287" s="1165">
        <v>45226</v>
      </c>
    </row>
    <row r="2288" spans="1:7" ht="38.25">
      <c r="A2288" s="1162">
        <v>3713</v>
      </c>
      <c r="B2288" s="1162">
        <v>13604</v>
      </c>
      <c r="C2288" s="1163" t="s">
        <v>6987</v>
      </c>
      <c r="D2288" s="1163" t="s">
        <v>6988</v>
      </c>
      <c r="E2288" s="1164" t="s">
        <v>3009</v>
      </c>
      <c r="F2288" s="1165">
        <v>45077</v>
      </c>
      <c r="G2288" s="1165">
        <v>45226</v>
      </c>
    </row>
    <row r="2289" spans="1:7" ht="38.25">
      <c r="A2289" s="1162">
        <v>3714</v>
      </c>
      <c r="B2289" s="1162">
        <v>13605</v>
      </c>
      <c r="C2289" s="1163" t="s">
        <v>6989</v>
      </c>
      <c r="D2289" s="1163" t="s">
        <v>6990</v>
      </c>
      <c r="E2289" s="1164" t="s">
        <v>3009</v>
      </c>
      <c r="F2289" s="1165">
        <v>45077</v>
      </c>
      <c r="G2289" s="1165">
        <v>45226</v>
      </c>
    </row>
    <row r="2290" spans="1:7" ht="38.25">
      <c r="A2290" s="1162">
        <v>3715</v>
      </c>
      <c r="B2290" s="1162">
        <v>13606</v>
      </c>
      <c r="C2290" s="1163" t="s">
        <v>6991</v>
      </c>
      <c r="D2290" s="1163" t="s">
        <v>6992</v>
      </c>
      <c r="E2290" s="1164" t="s">
        <v>3009</v>
      </c>
      <c r="F2290" s="1165">
        <v>45077</v>
      </c>
      <c r="G2290" s="1165">
        <v>45226</v>
      </c>
    </row>
    <row r="2291" spans="1:7">
      <c r="A2291" s="1158">
        <v>3716</v>
      </c>
      <c r="B2291" s="1158">
        <v>13607</v>
      </c>
      <c r="C2291" s="1159" t="s">
        <v>6993</v>
      </c>
      <c r="D2291" s="1159" t="s">
        <v>6994</v>
      </c>
      <c r="E2291" s="1160" t="s">
        <v>3064</v>
      </c>
      <c r="F2291" s="1161">
        <v>45047</v>
      </c>
      <c r="G2291" s="1161">
        <v>45226</v>
      </c>
    </row>
    <row r="2292" spans="1:7" ht="38.25">
      <c r="A2292" s="1162">
        <v>3717</v>
      </c>
      <c r="B2292" s="1162">
        <v>13608</v>
      </c>
      <c r="C2292" s="1163" t="s">
        <v>6995</v>
      </c>
      <c r="D2292" s="1163" t="s">
        <v>6996</v>
      </c>
      <c r="E2292" s="1164" t="s">
        <v>3009</v>
      </c>
      <c r="F2292" s="1165">
        <v>45047</v>
      </c>
      <c r="G2292" s="1165">
        <v>45196</v>
      </c>
    </row>
    <row r="2293" spans="1:7" ht="25.5">
      <c r="A2293" s="1162">
        <v>3718</v>
      </c>
      <c r="B2293" s="1162">
        <v>13609</v>
      </c>
      <c r="C2293" s="1163" t="s">
        <v>6997</v>
      </c>
      <c r="D2293" s="1163" t="s">
        <v>6998</v>
      </c>
      <c r="E2293" s="1164" t="s">
        <v>3009</v>
      </c>
      <c r="F2293" s="1165">
        <v>45047</v>
      </c>
      <c r="G2293" s="1165">
        <v>45196</v>
      </c>
    </row>
    <row r="2294" spans="1:7" ht="25.5">
      <c r="A2294" s="1162">
        <v>3719</v>
      </c>
      <c r="B2294" s="1162">
        <v>13610</v>
      </c>
      <c r="C2294" s="1163" t="s">
        <v>6999</v>
      </c>
      <c r="D2294" s="1163" t="s">
        <v>7000</v>
      </c>
      <c r="E2294" s="1164" t="s">
        <v>3009</v>
      </c>
      <c r="F2294" s="1165">
        <v>45047</v>
      </c>
      <c r="G2294" s="1165">
        <v>45196</v>
      </c>
    </row>
    <row r="2295" spans="1:7" ht="25.5">
      <c r="A2295" s="1162">
        <v>3720</v>
      </c>
      <c r="B2295" s="1162">
        <v>13611</v>
      </c>
      <c r="C2295" s="1163" t="s">
        <v>7001</v>
      </c>
      <c r="D2295" s="1163" t="s">
        <v>7002</v>
      </c>
      <c r="E2295" s="1164" t="s">
        <v>3009</v>
      </c>
      <c r="F2295" s="1165">
        <v>45077</v>
      </c>
      <c r="G2295" s="1165">
        <v>45226</v>
      </c>
    </row>
    <row r="2296" spans="1:7" ht="25.5">
      <c r="A2296" s="1162">
        <v>3721</v>
      </c>
      <c r="B2296" s="1162">
        <v>13612</v>
      </c>
      <c r="C2296" s="1163" t="s">
        <v>7003</v>
      </c>
      <c r="D2296" s="1163" t="s">
        <v>7004</v>
      </c>
      <c r="E2296" s="1164" t="s">
        <v>3009</v>
      </c>
      <c r="F2296" s="1165">
        <v>45077</v>
      </c>
      <c r="G2296" s="1165">
        <v>45226</v>
      </c>
    </row>
    <row r="2297" spans="1:7" ht="38.25">
      <c r="A2297" s="1162">
        <v>3722</v>
      </c>
      <c r="B2297" s="1162">
        <v>13613</v>
      </c>
      <c r="C2297" s="1163" t="s">
        <v>7005</v>
      </c>
      <c r="D2297" s="1163" t="s">
        <v>7006</v>
      </c>
      <c r="E2297" s="1164" t="s">
        <v>3009</v>
      </c>
      <c r="F2297" s="1165">
        <v>45077</v>
      </c>
      <c r="G2297" s="1165">
        <v>45226</v>
      </c>
    </row>
    <row r="2298" spans="1:7" ht="38.25">
      <c r="A2298" s="1162">
        <v>3723</v>
      </c>
      <c r="B2298" s="1162">
        <v>13614</v>
      </c>
      <c r="C2298" s="1163" t="s">
        <v>7007</v>
      </c>
      <c r="D2298" s="1163" t="s">
        <v>7008</v>
      </c>
      <c r="E2298" s="1164" t="s">
        <v>3009</v>
      </c>
      <c r="F2298" s="1165">
        <v>45077</v>
      </c>
      <c r="G2298" s="1165">
        <v>45226</v>
      </c>
    </row>
    <row r="2299" spans="1:7" ht="38.25">
      <c r="A2299" s="1162">
        <v>3724</v>
      </c>
      <c r="B2299" s="1162">
        <v>13615</v>
      </c>
      <c r="C2299" s="1163" t="s">
        <v>7009</v>
      </c>
      <c r="D2299" s="1163" t="s">
        <v>7010</v>
      </c>
      <c r="E2299" s="1164" t="s">
        <v>3009</v>
      </c>
      <c r="F2299" s="1165">
        <v>45077</v>
      </c>
      <c r="G2299" s="1165">
        <v>45226</v>
      </c>
    </row>
    <row r="2300" spans="1:7" ht="38.25">
      <c r="A2300" s="1162">
        <v>3725</v>
      </c>
      <c r="B2300" s="1162">
        <v>13616</v>
      </c>
      <c r="C2300" s="1163" t="s">
        <v>7011</v>
      </c>
      <c r="D2300" s="1163" t="s">
        <v>7012</v>
      </c>
      <c r="E2300" s="1164" t="s">
        <v>3009</v>
      </c>
      <c r="F2300" s="1165">
        <v>45077</v>
      </c>
      <c r="G2300" s="1165">
        <v>45226</v>
      </c>
    </row>
    <row r="2301" spans="1:7" ht="38.25">
      <c r="A2301" s="1162">
        <v>3726</v>
      </c>
      <c r="B2301" s="1162">
        <v>13617</v>
      </c>
      <c r="C2301" s="1163" t="s">
        <v>7013</v>
      </c>
      <c r="D2301" s="1163" t="s">
        <v>7014</v>
      </c>
      <c r="E2301" s="1164" t="s">
        <v>3009</v>
      </c>
      <c r="F2301" s="1165">
        <v>45077</v>
      </c>
      <c r="G2301" s="1165">
        <v>45226</v>
      </c>
    </row>
    <row r="2302" spans="1:7" ht="38.25">
      <c r="A2302" s="1162">
        <v>3727</v>
      </c>
      <c r="B2302" s="1162">
        <v>13618</v>
      </c>
      <c r="C2302" s="1163" t="s">
        <v>7015</v>
      </c>
      <c r="D2302" s="1163" t="s">
        <v>7016</v>
      </c>
      <c r="E2302" s="1164" t="s">
        <v>3009</v>
      </c>
      <c r="F2302" s="1165">
        <v>45077</v>
      </c>
      <c r="G2302" s="1165">
        <v>45226</v>
      </c>
    </row>
    <row r="2303" spans="1:7" ht="38.25">
      <c r="A2303" s="1162">
        <v>3728</v>
      </c>
      <c r="B2303" s="1162">
        <v>13619</v>
      </c>
      <c r="C2303" s="1163" t="s">
        <v>7017</v>
      </c>
      <c r="D2303" s="1163" t="s">
        <v>7018</v>
      </c>
      <c r="E2303" s="1164" t="s">
        <v>3009</v>
      </c>
      <c r="F2303" s="1165">
        <v>45077</v>
      </c>
      <c r="G2303" s="1165">
        <v>45226</v>
      </c>
    </row>
    <row r="2304" spans="1:7">
      <c r="A2304" s="1158">
        <v>3729</v>
      </c>
      <c r="B2304" s="1158">
        <v>13620</v>
      </c>
      <c r="C2304" s="1159" t="s">
        <v>7019</v>
      </c>
      <c r="D2304" s="1159" t="s">
        <v>7020</v>
      </c>
      <c r="E2304" s="1160" t="s">
        <v>4729</v>
      </c>
      <c r="F2304" s="1161">
        <v>45047</v>
      </c>
      <c r="G2304" s="1161">
        <v>45376</v>
      </c>
    </row>
    <row r="2305" spans="1:7" ht="25.5">
      <c r="A2305" s="1162">
        <v>3730</v>
      </c>
      <c r="B2305" s="1162">
        <v>13621</v>
      </c>
      <c r="C2305" s="1163" t="s">
        <v>7021</v>
      </c>
      <c r="D2305" s="1163" t="s">
        <v>7022</v>
      </c>
      <c r="E2305" s="1164" t="s">
        <v>3461</v>
      </c>
      <c r="F2305" s="1165">
        <v>45047</v>
      </c>
      <c r="G2305" s="1165">
        <v>45346</v>
      </c>
    </row>
    <row r="2306" spans="1:7" ht="38.25">
      <c r="A2306" s="1162">
        <v>3731</v>
      </c>
      <c r="B2306" s="1162">
        <v>13622</v>
      </c>
      <c r="C2306" s="1163" t="s">
        <v>7023</v>
      </c>
      <c r="D2306" s="1163" t="s">
        <v>7024</v>
      </c>
      <c r="E2306" s="1164" t="s">
        <v>3461</v>
      </c>
      <c r="F2306" s="1165">
        <v>45047</v>
      </c>
      <c r="G2306" s="1165">
        <v>45346</v>
      </c>
    </row>
    <row r="2307" spans="1:7" ht="38.25">
      <c r="A2307" s="1162">
        <v>3732</v>
      </c>
      <c r="B2307" s="1162">
        <v>13623</v>
      </c>
      <c r="C2307" s="1163" t="s">
        <v>7025</v>
      </c>
      <c r="D2307" s="1163" t="s">
        <v>7026</v>
      </c>
      <c r="E2307" s="1164" t="s">
        <v>3461</v>
      </c>
      <c r="F2307" s="1165">
        <v>45062</v>
      </c>
      <c r="G2307" s="1165">
        <v>45361</v>
      </c>
    </row>
    <row r="2308" spans="1:7" ht="25.5">
      <c r="A2308" s="1162">
        <v>3733</v>
      </c>
      <c r="B2308" s="1162">
        <v>13624</v>
      </c>
      <c r="C2308" s="1163" t="s">
        <v>7027</v>
      </c>
      <c r="D2308" s="1163" t="s">
        <v>7028</v>
      </c>
      <c r="E2308" s="1164" t="s">
        <v>3461</v>
      </c>
      <c r="F2308" s="1165">
        <v>45077</v>
      </c>
      <c r="G2308" s="1165">
        <v>45376</v>
      </c>
    </row>
    <row r="2309" spans="1:7">
      <c r="A2309" s="1158">
        <v>3734</v>
      </c>
      <c r="B2309" s="1158">
        <v>13625</v>
      </c>
      <c r="C2309" s="1159" t="s">
        <v>7029</v>
      </c>
      <c r="D2309" s="1159" t="s">
        <v>7030</v>
      </c>
      <c r="E2309" s="1160" t="s">
        <v>4470</v>
      </c>
      <c r="F2309" s="1161">
        <v>45047</v>
      </c>
      <c r="G2309" s="1161">
        <v>45361</v>
      </c>
    </row>
    <row r="2310" spans="1:7" ht="38.25">
      <c r="A2310" s="1162">
        <v>3735</v>
      </c>
      <c r="B2310" s="1162">
        <v>13626</v>
      </c>
      <c r="C2310" s="1163" t="s">
        <v>7031</v>
      </c>
      <c r="D2310" s="1163" t="s">
        <v>7032</v>
      </c>
      <c r="E2310" s="1164" t="s">
        <v>3461</v>
      </c>
      <c r="F2310" s="1165">
        <v>45047</v>
      </c>
      <c r="G2310" s="1165">
        <v>45346</v>
      </c>
    </row>
    <row r="2311" spans="1:7" ht="38.25">
      <c r="A2311" s="1162">
        <v>3736</v>
      </c>
      <c r="B2311" s="1162">
        <v>13627</v>
      </c>
      <c r="C2311" s="1163" t="s">
        <v>7033</v>
      </c>
      <c r="D2311" s="1163" t="s">
        <v>7034</v>
      </c>
      <c r="E2311" s="1164" t="s">
        <v>3461</v>
      </c>
      <c r="F2311" s="1165">
        <v>45062</v>
      </c>
      <c r="G2311" s="1165">
        <v>45361</v>
      </c>
    </row>
    <row r="2312" spans="1:7" ht="38.25">
      <c r="A2312" s="1162">
        <v>3737</v>
      </c>
      <c r="B2312" s="1162">
        <v>13628</v>
      </c>
      <c r="C2312" s="1163" t="s">
        <v>7035</v>
      </c>
      <c r="D2312" s="1163" t="s">
        <v>7036</v>
      </c>
      <c r="E2312" s="1164" t="s">
        <v>3461</v>
      </c>
      <c r="F2312" s="1165">
        <v>45062</v>
      </c>
      <c r="G2312" s="1165">
        <v>45361</v>
      </c>
    </row>
    <row r="2313" spans="1:7">
      <c r="A2313" s="1158">
        <v>3738</v>
      </c>
      <c r="B2313" s="1158">
        <v>13629</v>
      </c>
      <c r="C2313" s="1159" t="s">
        <v>7037</v>
      </c>
      <c r="D2313" s="1159" t="s">
        <v>7038</v>
      </c>
      <c r="E2313" s="1160" t="s">
        <v>2939</v>
      </c>
      <c r="F2313" s="1161">
        <v>44897</v>
      </c>
      <c r="G2313" s="1161">
        <v>45091</v>
      </c>
    </row>
    <row r="2314" spans="1:7" ht="51">
      <c r="A2314" s="1162">
        <v>3739</v>
      </c>
      <c r="B2314" s="1162">
        <v>13630</v>
      </c>
      <c r="C2314" s="1163" t="s">
        <v>7039</v>
      </c>
      <c r="D2314" s="1163" t="s">
        <v>7040</v>
      </c>
      <c r="E2314" s="1164" t="s">
        <v>3009</v>
      </c>
      <c r="F2314" s="1165">
        <v>44897</v>
      </c>
      <c r="G2314" s="1165">
        <v>45046</v>
      </c>
    </row>
    <row r="2315" spans="1:7" ht="51">
      <c r="A2315" s="1162">
        <v>3740</v>
      </c>
      <c r="B2315" s="1162">
        <v>13631</v>
      </c>
      <c r="C2315" s="1163" t="s">
        <v>7041</v>
      </c>
      <c r="D2315" s="1163" t="s">
        <v>7042</v>
      </c>
      <c r="E2315" s="1164" t="s">
        <v>3009</v>
      </c>
      <c r="F2315" s="1165">
        <v>44897</v>
      </c>
      <c r="G2315" s="1165">
        <v>45046</v>
      </c>
    </row>
    <row r="2316" spans="1:7" ht="51">
      <c r="A2316" s="1162">
        <v>3741</v>
      </c>
      <c r="B2316" s="1162">
        <v>13632</v>
      </c>
      <c r="C2316" s="1163" t="s">
        <v>7043</v>
      </c>
      <c r="D2316" s="1163" t="s">
        <v>7044</v>
      </c>
      <c r="E2316" s="1164" t="s">
        <v>3009</v>
      </c>
      <c r="F2316" s="1165">
        <v>44897</v>
      </c>
      <c r="G2316" s="1165">
        <v>45046</v>
      </c>
    </row>
    <row r="2317" spans="1:7" ht="51">
      <c r="A2317" s="1162">
        <v>3742</v>
      </c>
      <c r="B2317" s="1162">
        <v>13633</v>
      </c>
      <c r="C2317" s="1163" t="s">
        <v>7045</v>
      </c>
      <c r="D2317" s="1163" t="s">
        <v>7046</v>
      </c>
      <c r="E2317" s="1164" t="s">
        <v>3009</v>
      </c>
      <c r="F2317" s="1165">
        <v>44897</v>
      </c>
      <c r="G2317" s="1165">
        <v>45046</v>
      </c>
    </row>
    <row r="2318" spans="1:7" ht="51">
      <c r="A2318" s="1162">
        <v>3743</v>
      </c>
      <c r="B2318" s="1162">
        <v>13634</v>
      </c>
      <c r="C2318" s="1163" t="s">
        <v>7047</v>
      </c>
      <c r="D2318" s="1163" t="s">
        <v>7048</v>
      </c>
      <c r="E2318" s="1164" t="s">
        <v>3009</v>
      </c>
      <c r="F2318" s="1165">
        <v>44897</v>
      </c>
      <c r="G2318" s="1165">
        <v>45046</v>
      </c>
    </row>
    <row r="2319" spans="1:7" ht="51">
      <c r="A2319" s="1162">
        <v>3744</v>
      </c>
      <c r="B2319" s="1162">
        <v>13635</v>
      </c>
      <c r="C2319" s="1163" t="s">
        <v>7049</v>
      </c>
      <c r="D2319" s="1163" t="s">
        <v>7050</v>
      </c>
      <c r="E2319" s="1164" t="s">
        <v>3009</v>
      </c>
      <c r="F2319" s="1165">
        <v>44897</v>
      </c>
      <c r="G2319" s="1165">
        <v>45046</v>
      </c>
    </row>
    <row r="2320" spans="1:7" ht="38.25">
      <c r="A2320" s="1162">
        <v>3745</v>
      </c>
      <c r="B2320" s="1162">
        <v>13636</v>
      </c>
      <c r="C2320" s="1163" t="s">
        <v>7051</v>
      </c>
      <c r="D2320" s="1163" t="s">
        <v>7052</v>
      </c>
      <c r="E2320" s="1164" t="s">
        <v>3009</v>
      </c>
      <c r="F2320" s="1165">
        <v>44897</v>
      </c>
      <c r="G2320" s="1165">
        <v>45046</v>
      </c>
    </row>
    <row r="2321" spans="1:7" ht="51">
      <c r="A2321" s="1162">
        <v>3746</v>
      </c>
      <c r="B2321" s="1162">
        <v>13637</v>
      </c>
      <c r="C2321" s="1163" t="s">
        <v>7053</v>
      </c>
      <c r="D2321" s="1163" t="s">
        <v>7054</v>
      </c>
      <c r="E2321" s="1164" t="s">
        <v>3009</v>
      </c>
      <c r="F2321" s="1165">
        <v>44897</v>
      </c>
      <c r="G2321" s="1165">
        <v>45046</v>
      </c>
    </row>
    <row r="2322" spans="1:7" ht="51">
      <c r="A2322" s="1162">
        <v>3747</v>
      </c>
      <c r="B2322" s="1162">
        <v>13638</v>
      </c>
      <c r="C2322" s="1163" t="s">
        <v>7055</v>
      </c>
      <c r="D2322" s="1163" t="s">
        <v>7056</v>
      </c>
      <c r="E2322" s="1164" t="s">
        <v>3009</v>
      </c>
      <c r="F2322" s="1165">
        <v>44897</v>
      </c>
      <c r="G2322" s="1165">
        <v>45046</v>
      </c>
    </row>
    <row r="2323" spans="1:7" ht="38.25">
      <c r="A2323" s="1162">
        <v>3748</v>
      </c>
      <c r="B2323" s="1162">
        <v>13639</v>
      </c>
      <c r="C2323" s="1163" t="s">
        <v>7057</v>
      </c>
      <c r="D2323" s="1163" t="s">
        <v>7058</v>
      </c>
      <c r="E2323" s="1164" t="s">
        <v>3009</v>
      </c>
      <c r="F2323" s="1165">
        <v>44897</v>
      </c>
      <c r="G2323" s="1165">
        <v>45046</v>
      </c>
    </row>
    <row r="2324" spans="1:7" ht="51">
      <c r="A2324" s="1162">
        <v>3749</v>
      </c>
      <c r="B2324" s="1162">
        <v>13640</v>
      </c>
      <c r="C2324" s="1163" t="s">
        <v>7059</v>
      </c>
      <c r="D2324" s="1163" t="s">
        <v>7060</v>
      </c>
      <c r="E2324" s="1164" t="s">
        <v>3009</v>
      </c>
      <c r="F2324" s="1165">
        <v>44897</v>
      </c>
      <c r="G2324" s="1165">
        <v>45046</v>
      </c>
    </row>
    <row r="2325" spans="1:7" ht="38.25">
      <c r="A2325" s="1162">
        <v>3750</v>
      </c>
      <c r="B2325" s="1162">
        <v>13641</v>
      </c>
      <c r="C2325" s="1163" t="s">
        <v>7061</v>
      </c>
      <c r="D2325" s="1163" t="s">
        <v>7062</v>
      </c>
      <c r="E2325" s="1164" t="s">
        <v>3009</v>
      </c>
      <c r="F2325" s="1165">
        <v>44927</v>
      </c>
      <c r="G2325" s="1165">
        <v>45076</v>
      </c>
    </row>
    <row r="2326" spans="1:7" ht="38.25">
      <c r="A2326" s="1162">
        <v>3751</v>
      </c>
      <c r="B2326" s="1162">
        <v>13642</v>
      </c>
      <c r="C2326" s="1163" t="s">
        <v>7063</v>
      </c>
      <c r="D2326" s="1163" t="s">
        <v>7064</v>
      </c>
      <c r="E2326" s="1164" t="s">
        <v>3009</v>
      </c>
      <c r="F2326" s="1165">
        <v>44927</v>
      </c>
      <c r="G2326" s="1165">
        <v>45076</v>
      </c>
    </row>
    <row r="2327" spans="1:7" ht="38.25">
      <c r="A2327" s="1162">
        <v>3752</v>
      </c>
      <c r="B2327" s="1162">
        <v>13643</v>
      </c>
      <c r="C2327" s="1163" t="s">
        <v>7065</v>
      </c>
      <c r="D2327" s="1163" t="s">
        <v>7066</v>
      </c>
      <c r="E2327" s="1164" t="s">
        <v>3009</v>
      </c>
      <c r="F2327" s="1165">
        <v>44927</v>
      </c>
      <c r="G2327" s="1165">
        <v>45076</v>
      </c>
    </row>
    <row r="2328" spans="1:7" ht="38.25">
      <c r="A2328" s="1162">
        <v>3753</v>
      </c>
      <c r="B2328" s="1162">
        <v>13644</v>
      </c>
      <c r="C2328" s="1163" t="s">
        <v>7067</v>
      </c>
      <c r="D2328" s="1163" t="s">
        <v>7068</v>
      </c>
      <c r="E2328" s="1164" t="s">
        <v>3009</v>
      </c>
      <c r="F2328" s="1165">
        <v>44927</v>
      </c>
      <c r="G2328" s="1165">
        <v>45076</v>
      </c>
    </row>
    <row r="2329" spans="1:7" ht="51">
      <c r="A2329" s="1162">
        <v>3754</v>
      </c>
      <c r="B2329" s="1162">
        <v>13645</v>
      </c>
      <c r="C2329" s="1163" t="s">
        <v>7069</v>
      </c>
      <c r="D2329" s="1163" t="s">
        <v>7070</v>
      </c>
      <c r="E2329" s="1164" t="s">
        <v>3009</v>
      </c>
      <c r="F2329" s="1165">
        <v>44927</v>
      </c>
      <c r="G2329" s="1165">
        <v>45076</v>
      </c>
    </row>
    <row r="2330" spans="1:7" ht="51">
      <c r="A2330" s="1162">
        <v>3755</v>
      </c>
      <c r="B2330" s="1162">
        <v>13646</v>
      </c>
      <c r="C2330" s="1163" t="s">
        <v>7071</v>
      </c>
      <c r="D2330" s="1163" t="s">
        <v>7072</v>
      </c>
      <c r="E2330" s="1164" t="s">
        <v>3009</v>
      </c>
      <c r="F2330" s="1165">
        <v>44927</v>
      </c>
      <c r="G2330" s="1165">
        <v>45076</v>
      </c>
    </row>
    <row r="2331" spans="1:7" ht="51">
      <c r="A2331" s="1162">
        <v>3756</v>
      </c>
      <c r="B2331" s="1162">
        <v>13647</v>
      </c>
      <c r="C2331" s="1163" t="s">
        <v>7073</v>
      </c>
      <c r="D2331" s="1163" t="s">
        <v>7074</v>
      </c>
      <c r="E2331" s="1164" t="s">
        <v>3009</v>
      </c>
      <c r="F2331" s="1165">
        <v>44927</v>
      </c>
      <c r="G2331" s="1165">
        <v>45076</v>
      </c>
    </row>
    <row r="2332" spans="1:7" ht="51">
      <c r="A2332" s="1162">
        <v>3757</v>
      </c>
      <c r="B2332" s="1162">
        <v>13648</v>
      </c>
      <c r="C2332" s="1163" t="s">
        <v>7075</v>
      </c>
      <c r="D2332" s="1163" t="s">
        <v>7076</v>
      </c>
      <c r="E2332" s="1164" t="s">
        <v>3009</v>
      </c>
      <c r="F2332" s="1165">
        <v>44942</v>
      </c>
      <c r="G2332" s="1165">
        <v>45091</v>
      </c>
    </row>
    <row r="2333" spans="1:7" ht="51">
      <c r="A2333" s="1162">
        <v>3758</v>
      </c>
      <c r="B2333" s="1162">
        <v>13649</v>
      </c>
      <c r="C2333" s="1163" t="s">
        <v>7077</v>
      </c>
      <c r="D2333" s="1163" t="s">
        <v>7078</v>
      </c>
      <c r="E2333" s="1164" t="s">
        <v>3009</v>
      </c>
      <c r="F2333" s="1165">
        <v>44942</v>
      </c>
      <c r="G2333" s="1165">
        <v>45091</v>
      </c>
    </row>
    <row r="2334" spans="1:7" ht="51">
      <c r="A2334" s="1162">
        <v>3759</v>
      </c>
      <c r="B2334" s="1162">
        <v>13650</v>
      </c>
      <c r="C2334" s="1163" t="s">
        <v>7079</v>
      </c>
      <c r="D2334" s="1163" t="s">
        <v>7080</v>
      </c>
      <c r="E2334" s="1164" t="s">
        <v>3009</v>
      </c>
      <c r="F2334" s="1165">
        <v>44912</v>
      </c>
      <c r="G2334" s="1165">
        <v>45061</v>
      </c>
    </row>
    <row r="2335" spans="1:7">
      <c r="A2335" s="1158">
        <v>3760</v>
      </c>
      <c r="B2335" s="1158">
        <v>13651</v>
      </c>
      <c r="C2335" s="1159" t="s">
        <v>5278</v>
      </c>
      <c r="D2335" s="1159" t="s">
        <v>5279</v>
      </c>
      <c r="E2335" s="1160" t="s">
        <v>3064</v>
      </c>
      <c r="F2335" s="1161">
        <v>45047</v>
      </c>
      <c r="G2335" s="1161">
        <v>45226</v>
      </c>
    </row>
    <row r="2336" spans="1:7" ht="38.25">
      <c r="A2336" s="1162">
        <v>3761</v>
      </c>
      <c r="B2336" s="1162">
        <v>13652</v>
      </c>
      <c r="C2336" s="1163" t="s">
        <v>7081</v>
      </c>
      <c r="D2336" s="1163" t="s">
        <v>7082</v>
      </c>
      <c r="E2336" s="1164" t="s">
        <v>3009</v>
      </c>
      <c r="F2336" s="1165">
        <v>45047</v>
      </c>
      <c r="G2336" s="1165">
        <v>45196</v>
      </c>
    </row>
    <row r="2337" spans="1:7" ht="25.5">
      <c r="A2337" s="1162">
        <v>3762</v>
      </c>
      <c r="B2337" s="1162">
        <v>13653</v>
      </c>
      <c r="C2337" s="1163" t="s">
        <v>7083</v>
      </c>
      <c r="D2337" s="1163" t="s">
        <v>7084</v>
      </c>
      <c r="E2337" s="1164" t="s">
        <v>3009</v>
      </c>
      <c r="F2337" s="1165">
        <v>45077</v>
      </c>
      <c r="G2337" s="1165">
        <v>45226</v>
      </c>
    </row>
    <row r="2338" spans="1:7" ht="25.5">
      <c r="A2338" s="1162">
        <v>3763</v>
      </c>
      <c r="B2338" s="1162">
        <v>13654</v>
      </c>
      <c r="C2338" s="1163" t="s">
        <v>7085</v>
      </c>
      <c r="D2338" s="1163" t="s">
        <v>7086</v>
      </c>
      <c r="E2338" s="1164" t="s">
        <v>3009</v>
      </c>
      <c r="F2338" s="1165">
        <v>45077</v>
      </c>
      <c r="G2338" s="1165">
        <v>45226</v>
      </c>
    </row>
    <row r="2339" spans="1:7" ht="25.5">
      <c r="A2339" s="1162">
        <v>3764</v>
      </c>
      <c r="B2339" s="1162">
        <v>13655</v>
      </c>
      <c r="C2339" s="1163" t="s">
        <v>7087</v>
      </c>
      <c r="D2339" s="1163" t="s">
        <v>7088</v>
      </c>
      <c r="E2339" s="1164" t="s">
        <v>3009</v>
      </c>
      <c r="F2339" s="1165">
        <v>45047</v>
      </c>
      <c r="G2339" s="1165">
        <v>45196</v>
      </c>
    </row>
    <row r="2340" spans="1:7" ht="38.25">
      <c r="A2340" s="1162">
        <v>3765</v>
      </c>
      <c r="B2340" s="1162">
        <v>13656</v>
      </c>
      <c r="C2340" s="1163" t="s">
        <v>7089</v>
      </c>
      <c r="D2340" s="1163" t="s">
        <v>7090</v>
      </c>
      <c r="E2340" s="1164" t="s">
        <v>3009</v>
      </c>
      <c r="F2340" s="1165">
        <v>45077</v>
      </c>
      <c r="G2340" s="1165">
        <v>45226</v>
      </c>
    </row>
    <row r="2341" spans="1:7">
      <c r="A2341" s="1158">
        <v>3766</v>
      </c>
      <c r="B2341" s="1158">
        <v>13657</v>
      </c>
      <c r="C2341" s="1159" t="s">
        <v>7091</v>
      </c>
      <c r="D2341" s="1159" t="s">
        <v>7092</v>
      </c>
      <c r="E2341" s="1160" t="s">
        <v>3064</v>
      </c>
      <c r="F2341" s="1161">
        <v>44897</v>
      </c>
      <c r="G2341" s="1161">
        <v>45076</v>
      </c>
    </row>
    <row r="2342" spans="1:7" ht="38.25">
      <c r="A2342" s="1162">
        <v>3767</v>
      </c>
      <c r="B2342" s="1162">
        <v>13658</v>
      </c>
      <c r="C2342" s="1163" t="s">
        <v>7093</v>
      </c>
      <c r="D2342" s="1163" t="s">
        <v>7094</v>
      </c>
      <c r="E2342" s="1164" t="s">
        <v>3009</v>
      </c>
      <c r="F2342" s="1165">
        <v>44897</v>
      </c>
      <c r="G2342" s="1165">
        <v>45046</v>
      </c>
    </row>
    <row r="2343" spans="1:7" ht="38.25">
      <c r="A2343" s="1162">
        <v>3768</v>
      </c>
      <c r="B2343" s="1162">
        <v>13659</v>
      </c>
      <c r="C2343" s="1163" t="s">
        <v>7095</v>
      </c>
      <c r="D2343" s="1163" t="s">
        <v>7096</v>
      </c>
      <c r="E2343" s="1164" t="s">
        <v>3009</v>
      </c>
      <c r="F2343" s="1165">
        <v>44897</v>
      </c>
      <c r="G2343" s="1165">
        <v>45046</v>
      </c>
    </row>
    <row r="2344" spans="1:7" ht="38.25">
      <c r="A2344" s="1162">
        <v>3769</v>
      </c>
      <c r="B2344" s="1162">
        <v>13660</v>
      </c>
      <c r="C2344" s="1163" t="s">
        <v>7097</v>
      </c>
      <c r="D2344" s="1163" t="s">
        <v>7098</v>
      </c>
      <c r="E2344" s="1164" t="s">
        <v>3009</v>
      </c>
      <c r="F2344" s="1165">
        <v>44897</v>
      </c>
      <c r="G2344" s="1165">
        <v>45046</v>
      </c>
    </row>
    <row r="2345" spans="1:7" ht="38.25">
      <c r="A2345" s="1162">
        <v>3770</v>
      </c>
      <c r="B2345" s="1162">
        <v>13661</v>
      </c>
      <c r="C2345" s="1163" t="s">
        <v>7099</v>
      </c>
      <c r="D2345" s="1163" t="s">
        <v>7100</v>
      </c>
      <c r="E2345" s="1164" t="s">
        <v>3009</v>
      </c>
      <c r="F2345" s="1165">
        <v>44897</v>
      </c>
      <c r="G2345" s="1165">
        <v>45046</v>
      </c>
    </row>
    <row r="2346" spans="1:7" ht="38.25">
      <c r="A2346" s="1162">
        <v>3771</v>
      </c>
      <c r="B2346" s="1162">
        <v>13662</v>
      </c>
      <c r="C2346" s="1163" t="s">
        <v>7101</v>
      </c>
      <c r="D2346" s="1163" t="s">
        <v>7102</v>
      </c>
      <c r="E2346" s="1164" t="s">
        <v>3009</v>
      </c>
      <c r="F2346" s="1165">
        <v>44897</v>
      </c>
      <c r="G2346" s="1165">
        <v>45046</v>
      </c>
    </row>
    <row r="2347" spans="1:7" ht="38.25">
      <c r="A2347" s="1162">
        <v>3772</v>
      </c>
      <c r="B2347" s="1162">
        <v>13663</v>
      </c>
      <c r="C2347" s="1163" t="s">
        <v>7103</v>
      </c>
      <c r="D2347" s="1163" t="s">
        <v>7104</v>
      </c>
      <c r="E2347" s="1164" t="s">
        <v>3009</v>
      </c>
      <c r="F2347" s="1165">
        <v>44927</v>
      </c>
      <c r="G2347" s="1165">
        <v>45076</v>
      </c>
    </row>
    <row r="2348" spans="1:7" ht="38.25">
      <c r="A2348" s="1162">
        <v>3773</v>
      </c>
      <c r="B2348" s="1162">
        <v>13664</v>
      </c>
      <c r="C2348" s="1163" t="s">
        <v>7105</v>
      </c>
      <c r="D2348" s="1163" t="s">
        <v>7106</v>
      </c>
      <c r="E2348" s="1164" t="s">
        <v>3009</v>
      </c>
      <c r="F2348" s="1165">
        <v>44927</v>
      </c>
      <c r="G2348" s="1165">
        <v>45076</v>
      </c>
    </row>
    <row r="2349" spans="1:7" ht="38.25">
      <c r="A2349" s="1162">
        <v>3774</v>
      </c>
      <c r="B2349" s="1162">
        <v>13665</v>
      </c>
      <c r="C2349" s="1163" t="s">
        <v>7107</v>
      </c>
      <c r="D2349" s="1163" t="s">
        <v>7108</v>
      </c>
      <c r="E2349" s="1164" t="s">
        <v>3009</v>
      </c>
      <c r="F2349" s="1165">
        <v>44927</v>
      </c>
      <c r="G2349" s="1165">
        <v>45076</v>
      </c>
    </row>
    <row r="2350" spans="1:7" ht="38.25">
      <c r="A2350" s="1162">
        <v>3775</v>
      </c>
      <c r="B2350" s="1162">
        <v>13666</v>
      </c>
      <c r="C2350" s="1163" t="s">
        <v>7109</v>
      </c>
      <c r="D2350" s="1163" t="s">
        <v>7110</v>
      </c>
      <c r="E2350" s="1164" t="s">
        <v>3009</v>
      </c>
      <c r="F2350" s="1165">
        <v>44897</v>
      </c>
      <c r="G2350" s="1165">
        <v>45046</v>
      </c>
    </row>
    <row r="2351" spans="1:7" ht="38.25">
      <c r="A2351" s="1162">
        <v>3776</v>
      </c>
      <c r="B2351" s="1162">
        <v>13667</v>
      </c>
      <c r="C2351" s="1163" t="s">
        <v>7111</v>
      </c>
      <c r="D2351" s="1163" t="s">
        <v>7112</v>
      </c>
      <c r="E2351" s="1164" t="s">
        <v>3009</v>
      </c>
      <c r="F2351" s="1165">
        <v>44927</v>
      </c>
      <c r="G2351" s="1165">
        <v>45076</v>
      </c>
    </row>
    <row r="2352" spans="1:7">
      <c r="A2352" s="1158">
        <v>3777</v>
      </c>
      <c r="B2352" s="1158">
        <v>13668</v>
      </c>
      <c r="C2352" s="1159" t="s">
        <v>7113</v>
      </c>
      <c r="D2352" s="1159" t="s">
        <v>7114</v>
      </c>
      <c r="E2352" s="1160" t="s">
        <v>3064</v>
      </c>
      <c r="F2352" s="1161">
        <v>45047</v>
      </c>
      <c r="G2352" s="1161">
        <v>45226</v>
      </c>
    </row>
    <row r="2353" spans="1:7" ht="38.25">
      <c r="A2353" s="1162">
        <v>3778</v>
      </c>
      <c r="B2353" s="1162">
        <v>13669</v>
      </c>
      <c r="C2353" s="1163" t="s">
        <v>7115</v>
      </c>
      <c r="D2353" s="1163" t="s">
        <v>7116</v>
      </c>
      <c r="E2353" s="1164" t="s">
        <v>3009</v>
      </c>
      <c r="F2353" s="1165">
        <v>45047</v>
      </c>
      <c r="G2353" s="1165">
        <v>45196</v>
      </c>
    </row>
    <row r="2354" spans="1:7" ht="51">
      <c r="A2354" s="1162">
        <v>3779</v>
      </c>
      <c r="B2354" s="1162">
        <v>13670</v>
      </c>
      <c r="C2354" s="1163" t="s">
        <v>7117</v>
      </c>
      <c r="D2354" s="1163" t="s">
        <v>7118</v>
      </c>
      <c r="E2354" s="1164" t="s">
        <v>3009</v>
      </c>
      <c r="F2354" s="1165">
        <v>45077</v>
      </c>
      <c r="G2354" s="1165">
        <v>45226</v>
      </c>
    </row>
    <row r="2355" spans="1:7" ht="51">
      <c r="A2355" s="1162">
        <v>3780</v>
      </c>
      <c r="B2355" s="1162">
        <v>13671</v>
      </c>
      <c r="C2355" s="1163" t="s">
        <v>7119</v>
      </c>
      <c r="D2355" s="1163" t="s">
        <v>7120</v>
      </c>
      <c r="E2355" s="1164" t="s">
        <v>3009</v>
      </c>
      <c r="F2355" s="1165">
        <v>45077</v>
      </c>
      <c r="G2355" s="1165">
        <v>45226</v>
      </c>
    </row>
    <row r="2356" spans="1:7" ht="51">
      <c r="A2356" s="1162">
        <v>3781</v>
      </c>
      <c r="B2356" s="1162">
        <v>13672</v>
      </c>
      <c r="C2356" s="1163" t="s">
        <v>7121</v>
      </c>
      <c r="D2356" s="1163" t="s">
        <v>7122</v>
      </c>
      <c r="E2356" s="1164" t="s">
        <v>3009</v>
      </c>
      <c r="F2356" s="1165">
        <v>45077</v>
      </c>
      <c r="G2356" s="1165">
        <v>45226</v>
      </c>
    </row>
    <row r="2357" spans="1:7" ht="51">
      <c r="A2357" s="1162">
        <v>3782</v>
      </c>
      <c r="B2357" s="1162">
        <v>13673</v>
      </c>
      <c r="C2357" s="1163" t="s">
        <v>7123</v>
      </c>
      <c r="D2357" s="1163" t="s">
        <v>7124</v>
      </c>
      <c r="E2357" s="1164" t="s">
        <v>3009</v>
      </c>
      <c r="F2357" s="1165">
        <v>45077</v>
      </c>
      <c r="G2357" s="1165">
        <v>45226</v>
      </c>
    </row>
    <row r="2358" spans="1:7" ht="51">
      <c r="A2358" s="1162">
        <v>3783</v>
      </c>
      <c r="B2358" s="1162">
        <v>13674</v>
      </c>
      <c r="C2358" s="1163" t="s">
        <v>7125</v>
      </c>
      <c r="D2358" s="1163" t="s">
        <v>7126</v>
      </c>
      <c r="E2358" s="1164" t="s">
        <v>3009</v>
      </c>
      <c r="F2358" s="1165">
        <v>45077</v>
      </c>
      <c r="G2358" s="1165">
        <v>45226</v>
      </c>
    </row>
    <row r="2359" spans="1:7" ht="51">
      <c r="A2359" s="1162">
        <v>3784</v>
      </c>
      <c r="B2359" s="1162">
        <v>13675</v>
      </c>
      <c r="C2359" s="1163" t="s">
        <v>7127</v>
      </c>
      <c r="D2359" s="1163" t="s">
        <v>7128</v>
      </c>
      <c r="E2359" s="1164" t="s">
        <v>3009</v>
      </c>
      <c r="F2359" s="1165">
        <v>45077</v>
      </c>
      <c r="G2359" s="1165">
        <v>45226</v>
      </c>
    </row>
    <row r="2360" spans="1:7" ht="51">
      <c r="A2360" s="1162">
        <v>3785</v>
      </c>
      <c r="B2360" s="1162">
        <v>13676</v>
      </c>
      <c r="C2360" s="1163" t="s">
        <v>7129</v>
      </c>
      <c r="D2360" s="1163" t="s">
        <v>7130</v>
      </c>
      <c r="E2360" s="1164" t="s">
        <v>3009</v>
      </c>
      <c r="F2360" s="1165">
        <v>45077</v>
      </c>
      <c r="G2360" s="1165">
        <v>45226</v>
      </c>
    </row>
    <row r="2361" spans="1:7" ht="38.25">
      <c r="A2361" s="1162">
        <v>3786</v>
      </c>
      <c r="B2361" s="1162">
        <v>13677</v>
      </c>
      <c r="C2361" s="1163" t="s">
        <v>7131</v>
      </c>
      <c r="D2361" s="1163" t="s">
        <v>7132</v>
      </c>
      <c r="E2361" s="1164" t="s">
        <v>3009</v>
      </c>
      <c r="F2361" s="1165">
        <v>45047</v>
      </c>
      <c r="G2361" s="1165">
        <v>45196</v>
      </c>
    </row>
    <row r="2362" spans="1:7" ht="38.25">
      <c r="A2362" s="1162">
        <v>3787</v>
      </c>
      <c r="B2362" s="1162">
        <v>13678</v>
      </c>
      <c r="C2362" s="1163" t="s">
        <v>7133</v>
      </c>
      <c r="D2362" s="1163" t="s">
        <v>7134</v>
      </c>
      <c r="E2362" s="1164" t="s">
        <v>3009</v>
      </c>
      <c r="F2362" s="1165">
        <v>45047</v>
      </c>
      <c r="G2362" s="1165">
        <v>45196</v>
      </c>
    </row>
    <row r="2363" spans="1:7" ht="38.25">
      <c r="A2363" s="1162">
        <v>3788</v>
      </c>
      <c r="B2363" s="1162">
        <v>13679</v>
      </c>
      <c r="C2363" s="1163" t="s">
        <v>7135</v>
      </c>
      <c r="D2363" s="1163" t="s">
        <v>7136</v>
      </c>
      <c r="E2363" s="1164" t="s">
        <v>3009</v>
      </c>
      <c r="F2363" s="1165">
        <v>45047</v>
      </c>
      <c r="G2363" s="1165">
        <v>45196</v>
      </c>
    </row>
    <row r="2364" spans="1:7" ht="38.25">
      <c r="A2364" s="1162">
        <v>3789</v>
      </c>
      <c r="B2364" s="1162">
        <v>13680</v>
      </c>
      <c r="C2364" s="1163" t="s">
        <v>7137</v>
      </c>
      <c r="D2364" s="1163" t="s">
        <v>7138</v>
      </c>
      <c r="E2364" s="1164" t="s">
        <v>3009</v>
      </c>
      <c r="F2364" s="1165">
        <v>45047</v>
      </c>
      <c r="G2364" s="1165">
        <v>45196</v>
      </c>
    </row>
    <row r="2365" spans="1:7" ht="38.25">
      <c r="A2365" s="1162">
        <v>3790</v>
      </c>
      <c r="B2365" s="1162">
        <v>13681</v>
      </c>
      <c r="C2365" s="1163" t="s">
        <v>7139</v>
      </c>
      <c r="D2365" s="1163" t="s">
        <v>7140</v>
      </c>
      <c r="E2365" s="1164" t="s">
        <v>3009</v>
      </c>
      <c r="F2365" s="1165">
        <v>45047</v>
      </c>
      <c r="G2365" s="1165">
        <v>45196</v>
      </c>
    </row>
    <row r="2366" spans="1:7" ht="38.25">
      <c r="A2366" s="1162">
        <v>3791</v>
      </c>
      <c r="B2366" s="1162">
        <v>13682</v>
      </c>
      <c r="C2366" s="1163" t="s">
        <v>7141</v>
      </c>
      <c r="D2366" s="1163" t="s">
        <v>7142</v>
      </c>
      <c r="E2366" s="1164" t="s">
        <v>3009</v>
      </c>
      <c r="F2366" s="1165">
        <v>45047</v>
      </c>
      <c r="G2366" s="1165">
        <v>45196</v>
      </c>
    </row>
    <row r="2367" spans="1:7" ht="38.25">
      <c r="A2367" s="1162">
        <v>3792</v>
      </c>
      <c r="B2367" s="1162">
        <v>13683</v>
      </c>
      <c r="C2367" s="1163" t="s">
        <v>7143</v>
      </c>
      <c r="D2367" s="1163" t="s">
        <v>7144</v>
      </c>
      <c r="E2367" s="1164" t="s">
        <v>3009</v>
      </c>
      <c r="F2367" s="1165">
        <v>45047</v>
      </c>
      <c r="G2367" s="1165">
        <v>45196</v>
      </c>
    </row>
    <row r="2368" spans="1:7" ht="38.25">
      <c r="A2368" s="1162">
        <v>3793</v>
      </c>
      <c r="B2368" s="1162">
        <v>13684</v>
      </c>
      <c r="C2368" s="1163" t="s">
        <v>7145</v>
      </c>
      <c r="D2368" s="1163" t="s">
        <v>7146</v>
      </c>
      <c r="E2368" s="1164" t="s">
        <v>3009</v>
      </c>
      <c r="F2368" s="1165">
        <v>45047</v>
      </c>
      <c r="G2368" s="1165">
        <v>45196</v>
      </c>
    </row>
    <row r="2369" spans="1:7" ht="38.25">
      <c r="A2369" s="1162">
        <v>3794</v>
      </c>
      <c r="B2369" s="1162">
        <v>13685</v>
      </c>
      <c r="C2369" s="1163" t="s">
        <v>7147</v>
      </c>
      <c r="D2369" s="1163" t="s">
        <v>7148</v>
      </c>
      <c r="E2369" s="1164" t="s">
        <v>3009</v>
      </c>
      <c r="F2369" s="1165">
        <v>45047</v>
      </c>
      <c r="G2369" s="1165">
        <v>45196</v>
      </c>
    </row>
    <row r="2370" spans="1:7">
      <c r="A2370" s="1158">
        <v>3795</v>
      </c>
      <c r="B2370" s="1158">
        <v>13686</v>
      </c>
      <c r="C2370" s="1159" t="s">
        <v>7149</v>
      </c>
      <c r="D2370" s="1159" t="s">
        <v>7150</v>
      </c>
      <c r="E2370" s="1160" t="s">
        <v>3009</v>
      </c>
      <c r="F2370" s="1161">
        <v>45077</v>
      </c>
      <c r="G2370" s="1161">
        <v>45226</v>
      </c>
    </row>
    <row r="2371" spans="1:7" ht="25.5">
      <c r="A2371" s="1162">
        <v>3796</v>
      </c>
      <c r="B2371" s="1162">
        <v>13687</v>
      </c>
      <c r="C2371" s="1163" t="s">
        <v>7151</v>
      </c>
      <c r="D2371" s="1163" t="s">
        <v>7152</v>
      </c>
      <c r="E2371" s="1164" t="s">
        <v>3009</v>
      </c>
      <c r="F2371" s="1165">
        <v>45077</v>
      </c>
      <c r="G2371" s="1165">
        <v>45226</v>
      </c>
    </row>
    <row r="2372" spans="1:7" ht="51">
      <c r="A2372" s="1162">
        <v>3797</v>
      </c>
      <c r="B2372" s="1162">
        <v>13688</v>
      </c>
      <c r="C2372" s="1163" t="s">
        <v>7153</v>
      </c>
      <c r="D2372" s="1163" t="s">
        <v>7154</v>
      </c>
      <c r="E2372" s="1164" t="s">
        <v>3009</v>
      </c>
      <c r="F2372" s="1165">
        <v>45077</v>
      </c>
      <c r="G2372" s="1165">
        <v>45226</v>
      </c>
    </row>
    <row r="2373" spans="1:7" ht="51">
      <c r="A2373" s="1162">
        <v>3798</v>
      </c>
      <c r="B2373" s="1162">
        <v>13689</v>
      </c>
      <c r="C2373" s="1163" t="s">
        <v>7155</v>
      </c>
      <c r="D2373" s="1163" t="s">
        <v>7156</v>
      </c>
      <c r="E2373" s="1164" t="s">
        <v>3009</v>
      </c>
      <c r="F2373" s="1165">
        <v>45077</v>
      </c>
      <c r="G2373" s="1165">
        <v>45226</v>
      </c>
    </row>
    <row r="2374" spans="1:7" ht="51">
      <c r="A2374" s="1162">
        <v>3799</v>
      </c>
      <c r="B2374" s="1162">
        <v>13690</v>
      </c>
      <c r="C2374" s="1163" t="s">
        <v>7157</v>
      </c>
      <c r="D2374" s="1163" t="s">
        <v>7158</v>
      </c>
      <c r="E2374" s="1164" t="s">
        <v>3009</v>
      </c>
      <c r="F2374" s="1165">
        <v>45077</v>
      </c>
      <c r="G2374" s="1165">
        <v>45226</v>
      </c>
    </row>
    <row r="2375" spans="1:7" ht="51">
      <c r="A2375" s="1162">
        <v>3800</v>
      </c>
      <c r="B2375" s="1162">
        <v>13691</v>
      </c>
      <c r="C2375" s="1163" t="s">
        <v>7159</v>
      </c>
      <c r="D2375" s="1163" t="s">
        <v>7160</v>
      </c>
      <c r="E2375" s="1164" t="s">
        <v>3009</v>
      </c>
      <c r="F2375" s="1165">
        <v>45077</v>
      </c>
      <c r="G2375" s="1165">
        <v>45226</v>
      </c>
    </row>
    <row r="2376" spans="1:7">
      <c r="A2376" s="1158">
        <v>3801</v>
      </c>
      <c r="B2376" s="1158">
        <v>13692</v>
      </c>
      <c r="C2376" s="1159" t="s">
        <v>5341</v>
      </c>
      <c r="D2376" s="1159" t="s">
        <v>5342</v>
      </c>
      <c r="E2376" s="1160" t="s">
        <v>3009</v>
      </c>
      <c r="F2376" s="1161">
        <v>45047</v>
      </c>
      <c r="G2376" s="1161">
        <v>45196</v>
      </c>
    </row>
    <row r="2377" spans="1:7" ht="38.25">
      <c r="A2377" s="1162">
        <v>3802</v>
      </c>
      <c r="B2377" s="1162">
        <v>13693</v>
      </c>
      <c r="C2377" s="1163" t="s">
        <v>7161</v>
      </c>
      <c r="D2377" s="1163" t="s">
        <v>7162</v>
      </c>
      <c r="E2377" s="1164" t="s">
        <v>3009</v>
      </c>
      <c r="F2377" s="1165">
        <v>45047</v>
      </c>
      <c r="G2377" s="1165">
        <v>45196</v>
      </c>
    </row>
    <row r="2378" spans="1:7" ht="25.5">
      <c r="A2378" s="1162">
        <v>3803</v>
      </c>
      <c r="B2378" s="1162">
        <v>13694</v>
      </c>
      <c r="C2378" s="1163" t="s">
        <v>7163</v>
      </c>
      <c r="D2378" s="1163" t="s">
        <v>7164</v>
      </c>
      <c r="E2378" s="1164" t="s">
        <v>3009</v>
      </c>
      <c r="F2378" s="1165">
        <v>45047</v>
      </c>
      <c r="G2378" s="1165">
        <v>45196</v>
      </c>
    </row>
    <row r="2379" spans="1:7" ht="25.5">
      <c r="A2379" s="1162">
        <v>3804</v>
      </c>
      <c r="B2379" s="1162">
        <v>13695</v>
      </c>
      <c r="C2379" s="1163" t="s">
        <v>7165</v>
      </c>
      <c r="D2379" s="1163" t="s">
        <v>7166</v>
      </c>
      <c r="E2379" s="1164" t="s">
        <v>3009</v>
      </c>
      <c r="F2379" s="1165">
        <v>45047</v>
      </c>
      <c r="G2379" s="1165">
        <v>45196</v>
      </c>
    </row>
    <row r="2380" spans="1:7" ht="38.25">
      <c r="A2380" s="1162">
        <v>3805</v>
      </c>
      <c r="B2380" s="1162">
        <v>13696</v>
      </c>
      <c r="C2380" s="1163" t="s">
        <v>7167</v>
      </c>
      <c r="D2380" s="1163" t="s">
        <v>7168</v>
      </c>
      <c r="E2380" s="1164" t="s">
        <v>3009</v>
      </c>
      <c r="F2380" s="1165">
        <v>45047</v>
      </c>
      <c r="G2380" s="1165">
        <v>45196</v>
      </c>
    </row>
    <row r="2381" spans="1:7" ht="51">
      <c r="A2381" s="1162">
        <v>3806</v>
      </c>
      <c r="B2381" s="1162">
        <v>13697</v>
      </c>
      <c r="C2381" s="1163" t="s">
        <v>7169</v>
      </c>
      <c r="D2381" s="1163" t="s">
        <v>7170</v>
      </c>
      <c r="E2381" s="1164" t="s">
        <v>3009</v>
      </c>
      <c r="F2381" s="1165">
        <v>45047</v>
      </c>
      <c r="G2381" s="1165">
        <v>45196</v>
      </c>
    </row>
    <row r="2382" spans="1:7" ht="25.5">
      <c r="A2382" s="1162">
        <v>3807</v>
      </c>
      <c r="B2382" s="1162">
        <v>13698</v>
      </c>
      <c r="C2382" s="1163" t="s">
        <v>7171</v>
      </c>
      <c r="D2382" s="1163" t="s">
        <v>7172</v>
      </c>
      <c r="E2382" s="1164" t="s">
        <v>3009</v>
      </c>
      <c r="F2382" s="1165">
        <v>45047</v>
      </c>
      <c r="G2382" s="1165">
        <v>45196</v>
      </c>
    </row>
    <row r="2383" spans="1:7" ht="38.25">
      <c r="A2383" s="1162">
        <v>3808</v>
      </c>
      <c r="B2383" s="1162">
        <v>13699</v>
      </c>
      <c r="C2383" s="1163" t="s">
        <v>7173</v>
      </c>
      <c r="D2383" s="1163" t="s">
        <v>7174</v>
      </c>
      <c r="E2383" s="1164" t="s">
        <v>3009</v>
      </c>
      <c r="F2383" s="1165">
        <v>45047</v>
      </c>
      <c r="G2383" s="1165">
        <v>45196</v>
      </c>
    </row>
    <row r="2384" spans="1:7" ht="25.5">
      <c r="A2384" s="1162">
        <v>3809</v>
      </c>
      <c r="B2384" s="1162">
        <v>13700</v>
      </c>
      <c r="C2384" s="1163" t="s">
        <v>7175</v>
      </c>
      <c r="D2384" s="1163" t="s">
        <v>7176</v>
      </c>
      <c r="E2384" s="1164" t="s">
        <v>3009</v>
      </c>
      <c r="F2384" s="1165">
        <v>45047</v>
      </c>
      <c r="G2384" s="1165">
        <v>45196</v>
      </c>
    </row>
    <row r="2385" spans="1:7">
      <c r="A2385" s="1158">
        <v>3810</v>
      </c>
      <c r="B2385" s="1158">
        <v>13701</v>
      </c>
      <c r="C2385" s="1159" t="s">
        <v>5367</v>
      </c>
      <c r="D2385" s="1159" t="s">
        <v>5368</v>
      </c>
      <c r="E2385" s="1160" t="s">
        <v>3064</v>
      </c>
      <c r="F2385" s="1161">
        <v>45047</v>
      </c>
      <c r="G2385" s="1161">
        <v>45226</v>
      </c>
    </row>
    <row r="2386" spans="1:7" ht="38.25">
      <c r="A2386" s="1162">
        <v>3811</v>
      </c>
      <c r="B2386" s="1162">
        <v>13702</v>
      </c>
      <c r="C2386" s="1163" t="s">
        <v>7177</v>
      </c>
      <c r="D2386" s="1163" t="s">
        <v>7178</v>
      </c>
      <c r="E2386" s="1164" t="s">
        <v>3009</v>
      </c>
      <c r="F2386" s="1165">
        <v>45047</v>
      </c>
      <c r="G2386" s="1165">
        <v>45196</v>
      </c>
    </row>
    <row r="2387" spans="1:7" ht="38.25">
      <c r="A2387" s="1162">
        <v>3812</v>
      </c>
      <c r="B2387" s="1162">
        <v>13703</v>
      </c>
      <c r="C2387" s="1163" t="s">
        <v>7179</v>
      </c>
      <c r="D2387" s="1163" t="s">
        <v>7180</v>
      </c>
      <c r="E2387" s="1164" t="s">
        <v>3009</v>
      </c>
      <c r="F2387" s="1165">
        <v>45047</v>
      </c>
      <c r="G2387" s="1165">
        <v>45196</v>
      </c>
    </row>
    <row r="2388" spans="1:7" ht="38.25">
      <c r="A2388" s="1162">
        <v>3813</v>
      </c>
      <c r="B2388" s="1162">
        <v>13704</v>
      </c>
      <c r="C2388" s="1163" t="s">
        <v>7181</v>
      </c>
      <c r="D2388" s="1163" t="s">
        <v>7182</v>
      </c>
      <c r="E2388" s="1164" t="s">
        <v>3009</v>
      </c>
      <c r="F2388" s="1165">
        <v>45047</v>
      </c>
      <c r="G2388" s="1165">
        <v>45196</v>
      </c>
    </row>
    <row r="2389" spans="1:7" ht="38.25">
      <c r="A2389" s="1162">
        <v>3814</v>
      </c>
      <c r="B2389" s="1162">
        <v>13705</v>
      </c>
      <c r="C2389" s="1163" t="s">
        <v>7183</v>
      </c>
      <c r="D2389" s="1163" t="s">
        <v>7184</v>
      </c>
      <c r="E2389" s="1164" t="s">
        <v>3009</v>
      </c>
      <c r="F2389" s="1165">
        <v>45047</v>
      </c>
      <c r="G2389" s="1165">
        <v>45196</v>
      </c>
    </row>
    <row r="2390" spans="1:7" ht="38.25">
      <c r="A2390" s="1162">
        <v>3815</v>
      </c>
      <c r="B2390" s="1162">
        <v>13706</v>
      </c>
      <c r="C2390" s="1163" t="s">
        <v>7185</v>
      </c>
      <c r="D2390" s="1163" t="s">
        <v>7186</v>
      </c>
      <c r="E2390" s="1164" t="s">
        <v>3009</v>
      </c>
      <c r="F2390" s="1165">
        <v>45047</v>
      </c>
      <c r="G2390" s="1165">
        <v>45196</v>
      </c>
    </row>
    <row r="2391" spans="1:7" ht="25.5">
      <c r="A2391" s="1162">
        <v>3816</v>
      </c>
      <c r="B2391" s="1162">
        <v>13707</v>
      </c>
      <c r="C2391" s="1163" t="s">
        <v>7187</v>
      </c>
      <c r="D2391" s="1163" t="s">
        <v>7188</v>
      </c>
      <c r="E2391" s="1164" t="s">
        <v>3009</v>
      </c>
      <c r="F2391" s="1165">
        <v>45047</v>
      </c>
      <c r="G2391" s="1165">
        <v>45196</v>
      </c>
    </row>
    <row r="2392" spans="1:7" ht="38.25">
      <c r="A2392" s="1162">
        <v>3817</v>
      </c>
      <c r="B2392" s="1162">
        <v>13708</v>
      </c>
      <c r="C2392" s="1163" t="s">
        <v>7189</v>
      </c>
      <c r="D2392" s="1163" t="s">
        <v>7190</v>
      </c>
      <c r="E2392" s="1164" t="s">
        <v>3009</v>
      </c>
      <c r="F2392" s="1165">
        <v>45077</v>
      </c>
      <c r="G2392" s="1165">
        <v>45226</v>
      </c>
    </row>
    <row r="2393" spans="1:7" ht="38.25">
      <c r="A2393" s="1162">
        <v>3818</v>
      </c>
      <c r="B2393" s="1162">
        <v>13709</v>
      </c>
      <c r="C2393" s="1163" t="s">
        <v>7191</v>
      </c>
      <c r="D2393" s="1163" t="s">
        <v>7192</v>
      </c>
      <c r="E2393" s="1164" t="s">
        <v>3009</v>
      </c>
      <c r="F2393" s="1165">
        <v>45077</v>
      </c>
      <c r="G2393" s="1165">
        <v>45226</v>
      </c>
    </row>
    <row r="2394" spans="1:7" ht="38.25">
      <c r="A2394" s="1162">
        <v>3819</v>
      </c>
      <c r="B2394" s="1162">
        <v>13710</v>
      </c>
      <c r="C2394" s="1163" t="s">
        <v>7193</v>
      </c>
      <c r="D2394" s="1163" t="s">
        <v>7194</v>
      </c>
      <c r="E2394" s="1164" t="s">
        <v>3009</v>
      </c>
      <c r="F2394" s="1165">
        <v>45077</v>
      </c>
      <c r="G2394" s="1165">
        <v>45226</v>
      </c>
    </row>
    <row r="2395" spans="1:7" ht="38.25">
      <c r="A2395" s="1162">
        <v>3820</v>
      </c>
      <c r="B2395" s="1162">
        <v>13711</v>
      </c>
      <c r="C2395" s="1163" t="s">
        <v>7195</v>
      </c>
      <c r="D2395" s="1163" t="s">
        <v>7196</v>
      </c>
      <c r="E2395" s="1164" t="s">
        <v>3009</v>
      </c>
      <c r="F2395" s="1165">
        <v>45077</v>
      </c>
      <c r="G2395" s="1165">
        <v>45226</v>
      </c>
    </row>
    <row r="2396" spans="1:7" ht="38.25">
      <c r="A2396" s="1162">
        <v>3821</v>
      </c>
      <c r="B2396" s="1162">
        <v>13712</v>
      </c>
      <c r="C2396" s="1163" t="s">
        <v>7197</v>
      </c>
      <c r="D2396" s="1163" t="s">
        <v>7198</v>
      </c>
      <c r="E2396" s="1164" t="s">
        <v>3009</v>
      </c>
      <c r="F2396" s="1165">
        <v>45077</v>
      </c>
      <c r="G2396" s="1165">
        <v>45226</v>
      </c>
    </row>
    <row r="2397" spans="1:7">
      <c r="A2397" s="1158">
        <v>3822</v>
      </c>
      <c r="B2397" s="1158">
        <v>12675</v>
      </c>
      <c r="C2397" s="1159" t="s">
        <v>7199</v>
      </c>
      <c r="D2397" s="1159" t="s">
        <v>7200</v>
      </c>
      <c r="E2397" s="1160" t="s">
        <v>6327</v>
      </c>
      <c r="F2397" s="1161">
        <v>44561</v>
      </c>
      <c r="G2397" s="1161">
        <v>45060</v>
      </c>
    </row>
    <row r="2398" spans="1:7" ht="25.5">
      <c r="A2398" s="1158">
        <v>3829</v>
      </c>
      <c r="B2398" s="1158">
        <v>25485</v>
      </c>
      <c r="C2398" s="1159" t="s">
        <v>3174</v>
      </c>
      <c r="D2398" s="1159" t="s">
        <v>3175</v>
      </c>
      <c r="E2398" s="1160" t="s">
        <v>6327</v>
      </c>
      <c r="F2398" s="1161">
        <v>44561</v>
      </c>
      <c r="G2398" s="1161">
        <v>45060</v>
      </c>
    </row>
    <row r="2399" spans="1:7">
      <c r="A2399" s="1162">
        <v>3830</v>
      </c>
      <c r="B2399" s="1162">
        <v>12676</v>
      </c>
      <c r="C2399" s="1163" t="s">
        <v>7201</v>
      </c>
      <c r="D2399" s="1163" t="s">
        <v>7202</v>
      </c>
      <c r="E2399" s="1164" t="s">
        <v>2357</v>
      </c>
      <c r="F2399" s="1165">
        <v>45060</v>
      </c>
      <c r="G2399" s="1165">
        <v>45060</v>
      </c>
    </row>
    <row r="2400" spans="1:7">
      <c r="A2400" s="1158">
        <v>3831</v>
      </c>
      <c r="B2400" s="1158">
        <v>12677</v>
      </c>
      <c r="C2400" s="1159" t="s">
        <v>3178</v>
      </c>
      <c r="D2400" s="1159" t="s">
        <v>3179</v>
      </c>
      <c r="E2400" s="1160" t="s">
        <v>4628</v>
      </c>
      <c r="F2400" s="1161">
        <v>44561</v>
      </c>
      <c r="G2400" s="1161">
        <v>44830</v>
      </c>
    </row>
    <row r="2401" spans="1:7" ht="38.25">
      <c r="A2401" s="1162">
        <v>3832</v>
      </c>
      <c r="B2401" s="1162">
        <v>12678</v>
      </c>
      <c r="C2401" s="1163" t="s">
        <v>7203</v>
      </c>
      <c r="D2401" s="1163" t="s">
        <v>7204</v>
      </c>
      <c r="E2401" s="1164" t="s">
        <v>3029</v>
      </c>
      <c r="F2401" s="1165">
        <v>44561</v>
      </c>
      <c r="G2401" s="1165">
        <v>44810</v>
      </c>
    </row>
    <row r="2402" spans="1:7" ht="38.25">
      <c r="A2402" s="1162">
        <v>3833</v>
      </c>
      <c r="B2402" s="1162">
        <v>12679</v>
      </c>
      <c r="C2402" s="1163" t="s">
        <v>7205</v>
      </c>
      <c r="D2402" s="1163" t="s">
        <v>7206</v>
      </c>
      <c r="E2402" s="1164" t="s">
        <v>3955</v>
      </c>
      <c r="F2402" s="1165">
        <v>44631</v>
      </c>
      <c r="G2402" s="1165">
        <v>44830</v>
      </c>
    </row>
    <row r="2403" spans="1:7" ht="51">
      <c r="A2403" s="1162">
        <v>3834</v>
      </c>
      <c r="B2403" s="1162">
        <v>12680</v>
      </c>
      <c r="C2403" s="1163" t="s">
        <v>7207</v>
      </c>
      <c r="D2403" s="1163" t="s">
        <v>7208</v>
      </c>
      <c r="E2403" s="1164" t="s">
        <v>3064</v>
      </c>
      <c r="F2403" s="1165">
        <v>44631</v>
      </c>
      <c r="G2403" s="1165">
        <v>44810</v>
      </c>
    </row>
    <row r="2404" spans="1:7">
      <c r="A2404" s="1158">
        <v>3835</v>
      </c>
      <c r="B2404" s="1158">
        <v>12681</v>
      </c>
      <c r="C2404" s="1159" t="s">
        <v>5010</v>
      </c>
      <c r="D2404" s="1159" t="s">
        <v>5011</v>
      </c>
      <c r="E2404" s="1160" t="s">
        <v>3006</v>
      </c>
      <c r="F2404" s="1161">
        <v>44631</v>
      </c>
      <c r="G2404" s="1161">
        <v>44990</v>
      </c>
    </row>
    <row r="2405" spans="1:7" ht="51">
      <c r="A2405" s="1162">
        <v>3836</v>
      </c>
      <c r="B2405" s="1162">
        <v>12682</v>
      </c>
      <c r="C2405" s="1163" t="s">
        <v>7209</v>
      </c>
      <c r="D2405" s="1163" t="s">
        <v>7210</v>
      </c>
      <c r="E2405" s="1164" t="s">
        <v>3064</v>
      </c>
      <c r="F2405" s="1165">
        <v>44811</v>
      </c>
      <c r="G2405" s="1165">
        <v>44990</v>
      </c>
    </row>
    <row r="2406" spans="1:7" ht="25.5">
      <c r="A2406" s="1162">
        <v>3837</v>
      </c>
      <c r="B2406" s="1162">
        <v>12683</v>
      </c>
      <c r="C2406" s="1163" t="s">
        <v>7211</v>
      </c>
      <c r="D2406" s="1163" t="s">
        <v>7212</v>
      </c>
      <c r="E2406" s="1164" t="s">
        <v>2894</v>
      </c>
      <c r="F2406" s="1165">
        <v>44811</v>
      </c>
      <c r="G2406" s="1165">
        <v>44930</v>
      </c>
    </row>
    <row r="2407" spans="1:7" ht="25.5">
      <c r="A2407" s="1162">
        <v>3838</v>
      </c>
      <c r="B2407" s="1162">
        <v>12684</v>
      </c>
      <c r="C2407" s="1163" t="s">
        <v>7213</v>
      </c>
      <c r="D2407" s="1163" t="s">
        <v>7214</v>
      </c>
      <c r="E2407" s="1164" t="s">
        <v>3064</v>
      </c>
      <c r="F2407" s="1165">
        <v>44651</v>
      </c>
      <c r="G2407" s="1165">
        <v>44830</v>
      </c>
    </row>
    <row r="2408" spans="1:7" ht="25.5">
      <c r="A2408" s="1162">
        <v>3839</v>
      </c>
      <c r="B2408" s="1162">
        <v>12685</v>
      </c>
      <c r="C2408" s="1163" t="s">
        <v>7215</v>
      </c>
      <c r="D2408" s="1163" t="s">
        <v>7216</v>
      </c>
      <c r="E2408" s="1164" t="s">
        <v>3009</v>
      </c>
      <c r="F2408" s="1165">
        <v>44631</v>
      </c>
      <c r="G2408" s="1165">
        <v>44780</v>
      </c>
    </row>
    <row r="2409" spans="1:7" ht="25.5">
      <c r="A2409" s="1162">
        <v>3840</v>
      </c>
      <c r="B2409" s="1162">
        <v>12686</v>
      </c>
      <c r="C2409" s="1163" t="s">
        <v>7217</v>
      </c>
      <c r="D2409" s="1163" t="s">
        <v>7218</v>
      </c>
      <c r="E2409" s="1164" t="s">
        <v>2894</v>
      </c>
      <c r="F2409" s="1165">
        <v>44811</v>
      </c>
      <c r="G2409" s="1165">
        <v>44930</v>
      </c>
    </row>
    <row r="2410" spans="1:7" ht="25.5">
      <c r="A2410" s="1162">
        <v>3841</v>
      </c>
      <c r="B2410" s="1162">
        <v>12687</v>
      </c>
      <c r="C2410" s="1163" t="s">
        <v>7219</v>
      </c>
      <c r="D2410" s="1163" t="s">
        <v>7220</v>
      </c>
      <c r="E2410" s="1164" t="s">
        <v>3064</v>
      </c>
      <c r="F2410" s="1165">
        <v>44651</v>
      </c>
      <c r="G2410" s="1165">
        <v>44830</v>
      </c>
    </row>
    <row r="2411" spans="1:7" ht="25.5">
      <c r="A2411" s="1162">
        <v>3842</v>
      </c>
      <c r="B2411" s="1162">
        <v>12688</v>
      </c>
      <c r="C2411" s="1163" t="s">
        <v>7221</v>
      </c>
      <c r="D2411" s="1163" t="s">
        <v>7222</v>
      </c>
      <c r="E2411" s="1164" t="s">
        <v>3064</v>
      </c>
      <c r="F2411" s="1165">
        <v>44651</v>
      </c>
      <c r="G2411" s="1165">
        <v>44830</v>
      </c>
    </row>
    <row r="2412" spans="1:7" ht="51">
      <c r="A2412" s="1162">
        <v>3843</v>
      </c>
      <c r="B2412" s="1162">
        <v>12689</v>
      </c>
      <c r="C2412" s="1163" t="s">
        <v>7223</v>
      </c>
      <c r="D2412" s="1163" t="s">
        <v>7224</v>
      </c>
      <c r="E2412" s="1164" t="s">
        <v>3218</v>
      </c>
      <c r="F2412" s="1165">
        <v>44811</v>
      </c>
      <c r="G2412" s="1165">
        <v>44970</v>
      </c>
    </row>
    <row r="2413" spans="1:7" ht="51">
      <c r="A2413" s="1162">
        <v>3844</v>
      </c>
      <c r="B2413" s="1162">
        <v>12690</v>
      </c>
      <c r="C2413" s="1163" t="s">
        <v>7225</v>
      </c>
      <c r="D2413" s="1163" t="s">
        <v>7226</v>
      </c>
      <c r="E2413" s="1164" t="s">
        <v>3218</v>
      </c>
      <c r="F2413" s="1165">
        <v>44811</v>
      </c>
      <c r="G2413" s="1165">
        <v>44970</v>
      </c>
    </row>
    <row r="2414" spans="1:7" ht="51">
      <c r="A2414" s="1162">
        <v>3845</v>
      </c>
      <c r="B2414" s="1162">
        <v>12691</v>
      </c>
      <c r="C2414" s="1163" t="s">
        <v>7227</v>
      </c>
      <c r="D2414" s="1163" t="s">
        <v>7228</v>
      </c>
      <c r="E2414" s="1164" t="s">
        <v>3218</v>
      </c>
      <c r="F2414" s="1165">
        <v>44811</v>
      </c>
      <c r="G2414" s="1165">
        <v>44970</v>
      </c>
    </row>
    <row r="2415" spans="1:7" ht="51">
      <c r="A2415" s="1162">
        <v>3846</v>
      </c>
      <c r="B2415" s="1162">
        <v>12692</v>
      </c>
      <c r="C2415" s="1163" t="s">
        <v>7229</v>
      </c>
      <c r="D2415" s="1163" t="s">
        <v>7230</v>
      </c>
      <c r="E2415" s="1164" t="s">
        <v>3218</v>
      </c>
      <c r="F2415" s="1165">
        <v>44811</v>
      </c>
      <c r="G2415" s="1165">
        <v>44970</v>
      </c>
    </row>
    <row r="2416" spans="1:7" ht="51">
      <c r="A2416" s="1162">
        <v>3847</v>
      </c>
      <c r="B2416" s="1162">
        <v>12693</v>
      </c>
      <c r="C2416" s="1163" t="s">
        <v>7231</v>
      </c>
      <c r="D2416" s="1163" t="s">
        <v>7232</v>
      </c>
      <c r="E2416" s="1164" t="s">
        <v>3218</v>
      </c>
      <c r="F2416" s="1165">
        <v>44811</v>
      </c>
      <c r="G2416" s="1165">
        <v>44970</v>
      </c>
    </row>
    <row r="2417" spans="1:7" ht="51">
      <c r="A2417" s="1162">
        <v>3848</v>
      </c>
      <c r="B2417" s="1162">
        <v>12694</v>
      </c>
      <c r="C2417" s="1163" t="s">
        <v>7233</v>
      </c>
      <c r="D2417" s="1163" t="s">
        <v>7234</v>
      </c>
      <c r="E2417" s="1164" t="s">
        <v>3218</v>
      </c>
      <c r="F2417" s="1165">
        <v>44811</v>
      </c>
      <c r="G2417" s="1165">
        <v>44970</v>
      </c>
    </row>
    <row r="2418" spans="1:7" ht="38.25">
      <c r="A2418" s="1162">
        <v>3849</v>
      </c>
      <c r="B2418" s="1162">
        <v>12695</v>
      </c>
      <c r="C2418" s="1163" t="s">
        <v>7235</v>
      </c>
      <c r="D2418" s="1163" t="s">
        <v>7236</v>
      </c>
      <c r="E2418" s="1164" t="s">
        <v>3009</v>
      </c>
      <c r="F2418" s="1165">
        <v>44631</v>
      </c>
      <c r="G2418" s="1165">
        <v>44780</v>
      </c>
    </row>
    <row r="2419" spans="1:7" ht="25.5">
      <c r="A2419" s="1162">
        <v>3850</v>
      </c>
      <c r="B2419" s="1162">
        <v>12696</v>
      </c>
      <c r="C2419" s="1163" t="s">
        <v>7237</v>
      </c>
      <c r="D2419" s="1163" t="s">
        <v>7238</v>
      </c>
      <c r="E2419" s="1164" t="s">
        <v>2894</v>
      </c>
      <c r="F2419" s="1165">
        <v>44811</v>
      </c>
      <c r="G2419" s="1165">
        <v>44930</v>
      </c>
    </row>
    <row r="2420" spans="1:7" ht="25.5">
      <c r="A2420" s="1162">
        <v>3851</v>
      </c>
      <c r="B2420" s="1162">
        <v>12697</v>
      </c>
      <c r="C2420" s="1163" t="s">
        <v>7239</v>
      </c>
      <c r="D2420" s="1163" t="s">
        <v>7240</v>
      </c>
      <c r="E2420" s="1164" t="s">
        <v>2894</v>
      </c>
      <c r="F2420" s="1165">
        <v>44811</v>
      </c>
      <c r="G2420" s="1165">
        <v>44930</v>
      </c>
    </row>
    <row r="2421" spans="1:7" ht="38.25">
      <c r="A2421" s="1162">
        <v>3852</v>
      </c>
      <c r="B2421" s="1162">
        <v>12698</v>
      </c>
      <c r="C2421" s="1163" t="s">
        <v>7241</v>
      </c>
      <c r="D2421" s="1163" t="s">
        <v>7242</v>
      </c>
      <c r="E2421" s="1164" t="s">
        <v>2894</v>
      </c>
      <c r="F2421" s="1165">
        <v>44811</v>
      </c>
      <c r="G2421" s="1165">
        <v>44930</v>
      </c>
    </row>
    <row r="2422" spans="1:7" ht="25.5">
      <c r="A2422" s="1162">
        <v>3853</v>
      </c>
      <c r="B2422" s="1162">
        <v>12699</v>
      </c>
      <c r="C2422" s="1163" t="s">
        <v>7243</v>
      </c>
      <c r="D2422" s="1163" t="s">
        <v>7244</v>
      </c>
      <c r="E2422" s="1164" t="s">
        <v>2894</v>
      </c>
      <c r="F2422" s="1165">
        <v>44811</v>
      </c>
      <c r="G2422" s="1165">
        <v>44930</v>
      </c>
    </row>
    <row r="2423" spans="1:7">
      <c r="A2423" s="1158">
        <v>3854</v>
      </c>
      <c r="B2423" s="1158">
        <v>12700</v>
      </c>
      <c r="C2423" s="1159" t="s">
        <v>5243</v>
      </c>
      <c r="D2423" s="1159" t="s">
        <v>5244</v>
      </c>
      <c r="E2423" s="1160" t="s">
        <v>3029</v>
      </c>
      <c r="F2423" s="1161">
        <v>44811</v>
      </c>
      <c r="G2423" s="1161">
        <v>45060</v>
      </c>
    </row>
    <row r="2424" spans="1:7">
      <c r="A2424" s="1162">
        <v>3855</v>
      </c>
      <c r="B2424" s="1162">
        <v>12701</v>
      </c>
      <c r="C2424" s="1163" t="s">
        <v>7245</v>
      </c>
      <c r="D2424" s="1163" t="s">
        <v>7246</v>
      </c>
      <c r="E2424" s="1164" t="s">
        <v>3029</v>
      </c>
      <c r="F2424" s="1165">
        <v>44811</v>
      </c>
      <c r="G2424" s="1165">
        <v>45060</v>
      </c>
    </row>
    <row r="2425" spans="1:7" ht="38.25">
      <c r="A2425" s="1162">
        <v>3856</v>
      </c>
      <c r="B2425" s="1162">
        <v>12702</v>
      </c>
      <c r="C2425" s="1163" t="s">
        <v>7247</v>
      </c>
      <c r="D2425" s="1163" t="s">
        <v>7248</v>
      </c>
      <c r="E2425" s="1164" t="s">
        <v>3029</v>
      </c>
      <c r="F2425" s="1165">
        <v>44811</v>
      </c>
      <c r="G2425" s="1165">
        <v>45060</v>
      </c>
    </row>
    <row r="2426" spans="1:7" ht="51">
      <c r="A2426" s="1162">
        <v>3857</v>
      </c>
      <c r="B2426" s="1162">
        <v>12703</v>
      </c>
      <c r="C2426" s="1163" t="s">
        <v>7249</v>
      </c>
      <c r="D2426" s="1163" t="s">
        <v>7250</v>
      </c>
      <c r="E2426" s="1164" t="s">
        <v>3029</v>
      </c>
      <c r="F2426" s="1165">
        <v>44811</v>
      </c>
      <c r="G2426" s="1165">
        <v>45060</v>
      </c>
    </row>
    <row r="2427" spans="1:7" ht="25.5">
      <c r="A2427" s="1162">
        <v>3858</v>
      </c>
      <c r="B2427" s="1162">
        <v>12704</v>
      </c>
      <c r="C2427" s="1163" t="s">
        <v>7251</v>
      </c>
      <c r="D2427" s="1163" t="s">
        <v>7252</v>
      </c>
      <c r="E2427" s="1164" t="s">
        <v>3029</v>
      </c>
      <c r="F2427" s="1165">
        <v>44811</v>
      </c>
      <c r="G2427" s="1165">
        <v>45060</v>
      </c>
    </row>
    <row r="2428" spans="1:7">
      <c r="A2428" s="1158">
        <v>3859</v>
      </c>
      <c r="B2428" s="1158">
        <v>12705</v>
      </c>
      <c r="C2428" s="1159" t="s">
        <v>7253</v>
      </c>
      <c r="D2428" s="1159" t="s">
        <v>7254</v>
      </c>
      <c r="E2428" s="1160" t="s">
        <v>7255</v>
      </c>
      <c r="F2428" s="1161">
        <v>44296</v>
      </c>
      <c r="G2428" s="1161">
        <v>45347</v>
      </c>
    </row>
    <row r="2429" spans="1:7" ht="25.5">
      <c r="A2429" s="1158">
        <v>3866</v>
      </c>
      <c r="B2429" s="1158">
        <v>25545</v>
      </c>
      <c r="C2429" s="1159" t="s">
        <v>3174</v>
      </c>
      <c r="D2429" s="1159" t="s">
        <v>3175</v>
      </c>
      <c r="E2429" s="1160" t="s">
        <v>7255</v>
      </c>
      <c r="F2429" s="1161">
        <v>44296</v>
      </c>
      <c r="G2429" s="1161">
        <v>45347</v>
      </c>
    </row>
    <row r="2430" spans="1:7">
      <c r="A2430" s="1162">
        <v>3867</v>
      </c>
      <c r="B2430" s="1162">
        <v>12706</v>
      </c>
      <c r="C2430" s="1163" t="s">
        <v>7256</v>
      </c>
      <c r="D2430" s="1163" t="s">
        <v>7257</v>
      </c>
      <c r="E2430" s="1164" t="s">
        <v>2357</v>
      </c>
      <c r="F2430" s="1165">
        <v>45347</v>
      </c>
      <c r="G2430" s="1165">
        <v>45347</v>
      </c>
    </row>
    <row r="2431" spans="1:7">
      <c r="A2431" s="1158">
        <v>3868</v>
      </c>
      <c r="B2431" s="1158">
        <v>12707</v>
      </c>
      <c r="C2431" s="1159" t="s">
        <v>3178</v>
      </c>
      <c r="D2431" s="1159" t="s">
        <v>3179</v>
      </c>
      <c r="E2431" s="1160" t="s">
        <v>6257</v>
      </c>
      <c r="F2431" s="1161">
        <v>44296</v>
      </c>
      <c r="G2431" s="1161">
        <v>44955</v>
      </c>
    </row>
    <row r="2432" spans="1:7">
      <c r="A2432" s="1158">
        <v>3869</v>
      </c>
      <c r="B2432" s="1158">
        <v>12708</v>
      </c>
      <c r="C2432" s="1159" t="s">
        <v>5402</v>
      </c>
      <c r="D2432" s="1159" t="s">
        <v>3409</v>
      </c>
      <c r="E2432" s="1160" t="s">
        <v>3057</v>
      </c>
      <c r="F2432" s="1161">
        <v>44296</v>
      </c>
      <c r="G2432" s="1161">
        <v>44805</v>
      </c>
    </row>
    <row r="2433" spans="1:7" ht="25.5">
      <c r="A2433" s="1162">
        <v>3870</v>
      </c>
      <c r="B2433" s="1162">
        <v>12709</v>
      </c>
      <c r="C2433" s="1163" t="s">
        <v>7258</v>
      </c>
      <c r="D2433" s="1163" t="s">
        <v>7259</v>
      </c>
      <c r="E2433" s="1164" t="s">
        <v>3064</v>
      </c>
      <c r="F2433" s="1165">
        <v>44296</v>
      </c>
      <c r="G2433" s="1165">
        <v>44475</v>
      </c>
    </row>
    <row r="2434" spans="1:7" ht="38.25">
      <c r="A2434" s="1162">
        <v>3871</v>
      </c>
      <c r="B2434" s="1162">
        <v>12710</v>
      </c>
      <c r="C2434" s="1163" t="s">
        <v>7260</v>
      </c>
      <c r="D2434" s="1163" t="s">
        <v>7261</v>
      </c>
      <c r="E2434" s="1164" t="s">
        <v>3287</v>
      </c>
      <c r="F2434" s="1165">
        <v>44426</v>
      </c>
      <c r="G2434" s="1165">
        <v>44515</v>
      </c>
    </row>
    <row r="2435" spans="1:7" ht="38.25">
      <c r="A2435" s="1162">
        <v>3872</v>
      </c>
      <c r="B2435" s="1162">
        <v>12711</v>
      </c>
      <c r="C2435" s="1163" t="s">
        <v>7262</v>
      </c>
      <c r="D2435" s="1163" t="s">
        <v>7263</v>
      </c>
      <c r="E2435" s="1164" t="s">
        <v>3287</v>
      </c>
      <c r="F2435" s="1165">
        <v>44416</v>
      </c>
      <c r="G2435" s="1165">
        <v>44505</v>
      </c>
    </row>
    <row r="2436" spans="1:7" ht="25.5">
      <c r="A2436" s="1162">
        <v>3873</v>
      </c>
      <c r="B2436" s="1162">
        <v>12712</v>
      </c>
      <c r="C2436" s="1163" t="s">
        <v>7264</v>
      </c>
      <c r="D2436" s="1163" t="s">
        <v>7265</v>
      </c>
      <c r="E2436" s="1164" t="s">
        <v>3287</v>
      </c>
      <c r="F2436" s="1165">
        <v>44496</v>
      </c>
      <c r="G2436" s="1165">
        <v>44585</v>
      </c>
    </row>
    <row r="2437" spans="1:7" ht="25.5">
      <c r="A2437" s="1162">
        <v>3874</v>
      </c>
      <c r="B2437" s="1162">
        <v>12713</v>
      </c>
      <c r="C2437" s="1163" t="s">
        <v>7266</v>
      </c>
      <c r="D2437" s="1163" t="s">
        <v>7267</v>
      </c>
      <c r="E2437" s="1164" t="s">
        <v>3287</v>
      </c>
      <c r="F2437" s="1165">
        <v>44486</v>
      </c>
      <c r="G2437" s="1165">
        <v>44575</v>
      </c>
    </row>
    <row r="2438" spans="1:7" ht="38.25">
      <c r="A2438" s="1162">
        <v>3875</v>
      </c>
      <c r="B2438" s="1162">
        <v>12714</v>
      </c>
      <c r="C2438" s="1163" t="s">
        <v>7268</v>
      </c>
      <c r="D2438" s="1163" t="s">
        <v>7269</v>
      </c>
      <c r="E2438" s="1164" t="s">
        <v>3287</v>
      </c>
      <c r="F2438" s="1165">
        <v>44536</v>
      </c>
      <c r="G2438" s="1165">
        <v>44625</v>
      </c>
    </row>
    <row r="2439" spans="1:7" ht="38.25">
      <c r="A2439" s="1162">
        <v>3876</v>
      </c>
      <c r="B2439" s="1162">
        <v>12715</v>
      </c>
      <c r="C2439" s="1163" t="s">
        <v>7270</v>
      </c>
      <c r="D2439" s="1163" t="s">
        <v>7271</v>
      </c>
      <c r="E2439" s="1164" t="s">
        <v>3287</v>
      </c>
      <c r="F2439" s="1165">
        <v>44526</v>
      </c>
      <c r="G2439" s="1165">
        <v>44615</v>
      </c>
    </row>
    <row r="2440" spans="1:7" ht="25.5">
      <c r="A2440" s="1162">
        <v>3877</v>
      </c>
      <c r="B2440" s="1162">
        <v>12716</v>
      </c>
      <c r="C2440" s="1163" t="s">
        <v>7272</v>
      </c>
      <c r="D2440" s="1163" t="s">
        <v>7273</v>
      </c>
      <c r="E2440" s="1164" t="s">
        <v>3287</v>
      </c>
      <c r="F2440" s="1165">
        <v>44606</v>
      </c>
      <c r="G2440" s="1165">
        <v>44695</v>
      </c>
    </row>
    <row r="2441" spans="1:7" ht="25.5">
      <c r="A2441" s="1162">
        <v>3878</v>
      </c>
      <c r="B2441" s="1162">
        <v>12717</v>
      </c>
      <c r="C2441" s="1163" t="s">
        <v>7274</v>
      </c>
      <c r="D2441" s="1163" t="s">
        <v>7275</v>
      </c>
      <c r="E2441" s="1164" t="s">
        <v>3287</v>
      </c>
      <c r="F2441" s="1165">
        <v>44596</v>
      </c>
      <c r="G2441" s="1165">
        <v>44685</v>
      </c>
    </row>
    <row r="2442" spans="1:7" ht="38.25">
      <c r="A2442" s="1162">
        <v>3879</v>
      </c>
      <c r="B2442" s="1162">
        <v>12718</v>
      </c>
      <c r="C2442" s="1163" t="s">
        <v>7276</v>
      </c>
      <c r="D2442" s="1163" t="s">
        <v>7277</v>
      </c>
      <c r="E2442" s="1164" t="s">
        <v>3287</v>
      </c>
      <c r="F2442" s="1165">
        <v>44646</v>
      </c>
      <c r="G2442" s="1165">
        <v>44735</v>
      </c>
    </row>
    <row r="2443" spans="1:7" ht="38.25">
      <c r="A2443" s="1162">
        <v>3880</v>
      </c>
      <c r="B2443" s="1162">
        <v>12719</v>
      </c>
      <c r="C2443" s="1163" t="s">
        <v>7278</v>
      </c>
      <c r="D2443" s="1163" t="s">
        <v>7279</v>
      </c>
      <c r="E2443" s="1164" t="s">
        <v>3287</v>
      </c>
      <c r="F2443" s="1165">
        <v>44636</v>
      </c>
      <c r="G2443" s="1165">
        <v>44725</v>
      </c>
    </row>
    <row r="2444" spans="1:7" ht="25.5">
      <c r="A2444" s="1162">
        <v>3881</v>
      </c>
      <c r="B2444" s="1162">
        <v>12720</v>
      </c>
      <c r="C2444" s="1163" t="s">
        <v>7280</v>
      </c>
      <c r="D2444" s="1163" t="s">
        <v>7281</v>
      </c>
      <c r="E2444" s="1164" t="s">
        <v>3287</v>
      </c>
      <c r="F2444" s="1165">
        <v>44716</v>
      </c>
      <c r="G2444" s="1165">
        <v>44805</v>
      </c>
    </row>
    <row r="2445" spans="1:7" ht="25.5">
      <c r="A2445" s="1162">
        <v>3882</v>
      </c>
      <c r="B2445" s="1162">
        <v>12721</v>
      </c>
      <c r="C2445" s="1163" t="s">
        <v>7282</v>
      </c>
      <c r="D2445" s="1163" t="s">
        <v>7283</v>
      </c>
      <c r="E2445" s="1164" t="s">
        <v>3287</v>
      </c>
      <c r="F2445" s="1165">
        <v>44706</v>
      </c>
      <c r="G2445" s="1165">
        <v>44795</v>
      </c>
    </row>
    <row r="2446" spans="1:7" ht="25.5">
      <c r="A2446" s="1162">
        <v>3883</v>
      </c>
      <c r="B2446" s="1162">
        <v>12722</v>
      </c>
      <c r="C2446" s="1163" t="s">
        <v>7284</v>
      </c>
      <c r="D2446" s="1163" t="s">
        <v>7285</v>
      </c>
      <c r="E2446" s="1164" t="s">
        <v>3287</v>
      </c>
      <c r="F2446" s="1165">
        <v>44596</v>
      </c>
      <c r="G2446" s="1165">
        <v>44685</v>
      </c>
    </row>
    <row r="2447" spans="1:7" ht="25.5">
      <c r="A2447" s="1162">
        <v>3884</v>
      </c>
      <c r="B2447" s="1162">
        <v>12723</v>
      </c>
      <c r="C2447" s="1163" t="s">
        <v>7286</v>
      </c>
      <c r="D2447" s="1163" t="s">
        <v>7287</v>
      </c>
      <c r="E2447" s="1164" t="s">
        <v>3287</v>
      </c>
      <c r="F2447" s="1165">
        <v>44586</v>
      </c>
      <c r="G2447" s="1165">
        <v>44675</v>
      </c>
    </row>
    <row r="2448" spans="1:7">
      <c r="A2448" s="1158">
        <v>3885</v>
      </c>
      <c r="B2448" s="1158">
        <v>12724</v>
      </c>
      <c r="C2448" s="1159" t="s">
        <v>5444</v>
      </c>
      <c r="D2448" s="1159" t="s">
        <v>3339</v>
      </c>
      <c r="E2448" s="1160" t="s">
        <v>4546</v>
      </c>
      <c r="F2448" s="1161">
        <v>44586</v>
      </c>
      <c r="G2448" s="1161">
        <v>44825</v>
      </c>
    </row>
    <row r="2449" spans="1:7" ht="25.5">
      <c r="A2449" s="1162">
        <v>3886</v>
      </c>
      <c r="B2449" s="1162">
        <v>12725</v>
      </c>
      <c r="C2449" s="1163" t="s">
        <v>7288</v>
      </c>
      <c r="D2449" s="1163" t="s">
        <v>7289</v>
      </c>
      <c r="E2449" s="1164" t="s">
        <v>4546</v>
      </c>
      <c r="F2449" s="1165">
        <v>44586</v>
      </c>
      <c r="G2449" s="1165">
        <v>44825</v>
      </c>
    </row>
    <row r="2450" spans="1:7">
      <c r="A2450" s="1158">
        <v>3887</v>
      </c>
      <c r="B2450" s="1158">
        <v>12726</v>
      </c>
      <c r="C2450" s="1159" t="s">
        <v>6219</v>
      </c>
      <c r="D2450" s="1159" t="s">
        <v>6220</v>
      </c>
      <c r="E2450" s="1160" t="s">
        <v>7290</v>
      </c>
      <c r="F2450" s="1161">
        <v>44586</v>
      </c>
      <c r="G2450" s="1161">
        <v>44955</v>
      </c>
    </row>
    <row r="2451" spans="1:7" ht="25.5">
      <c r="A2451" s="1162">
        <v>3888</v>
      </c>
      <c r="B2451" s="1162">
        <v>12727</v>
      </c>
      <c r="C2451" s="1163" t="s">
        <v>7291</v>
      </c>
      <c r="D2451" s="1163" t="s">
        <v>7292</v>
      </c>
      <c r="E2451" s="1164" t="s">
        <v>3034</v>
      </c>
      <c r="F2451" s="1165">
        <v>44806</v>
      </c>
      <c r="G2451" s="1165">
        <v>44865</v>
      </c>
    </row>
    <row r="2452" spans="1:7" ht="25.5">
      <c r="A2452" s="1162">
        <v>3889</v>
      </c>
      <c r="B2452" s="1162">
        <v>12728</v>
      </c>
      <c r="C2452" s="1163" t="s">
        <v>7293</v>
      </c>
      <c r="D2452" s="1163" t="s">
        <v>7294</v>
      </c>
      <c r="E2452" s="1164" t="s">
        <v>3287</v>
      </c>
      <c r="F2452" s="1165">
        <v>44866</v>
      </c>
      <c r="G2452" s="1165">
        <v>44955</v>
      </c>
    </row>
    <row r="2453" spans="1:7" ht="38.25">
      <c r="A2453" s="1162">
        <v>3890</v>
      </c>
      <c r="B2453" s="1162">
        <v>12729</v>
      </c>
      <c r="C2453" s="1163" t="s">
        <v>7295</v>
      </c>
      <c r="D2453" s="1163" t="s">
        <v>7296</v>
      </c>
      <c r="E2453" s="1164" t="s">
        <v>4628</v>
      </c>
      <c r="F2453" s="1165">
        <v>44586</v>
      </c>
      <c r="G2453" s="1165">
        <v>44855</v>
      </c>
    </row>
    <row r="2454" spans="1:7">
      <c r="A2454" s="1158">
        <v>3891</v>
      </c>
      <c r="B2454" s="1158">
        <v>12730</v>
      </c>
      <c r="C2454" s="1159" t="s">
        <v>4449</v>
      </c>
      <c r="D2454" s="1159" t="s">
        <v>4450</v>
      </c>
      <c r="E2454" s="1160" t="s">
        <v>7297</v>
      </c>
      <c r="F2454" s="1161">
        <v>44626</v>
      </c>
      <c r="G2454" s="1161">
        <v>45080</v>
      </c>
    </row>
    <row r="2455" spans="1:7" ht="25.5">
      <c r="A2455" s="1162">
        <v>3892</v>
      </c>
      <c r="B2455" s="1162">
        <v>12731</v>
      </c>
      <c r="C2455" s="1163" t="s">
        <v>7298</v>
      </c>
      <c r="D2455" s="1163" t="s">
        <v>7299</v>
      </c>
      <c r="E2455" s="1164" t="s">
        <v>2693</v>
      </c>
      <c r="F2455" s="1165">
        <v>44696</v>
      </c>
      <c r="G2455" s="1165">
        <v>44740</v>
      </c>
    </row>
    <row r="2456" spans="1:7" ht="25.5">
      <c r="A2456" s="1162">
        <v>3893</v>
      </c>
      <c r="B2456" s="1162">
        <v>12732</v>
      </c>
      <c r="C2456" s="1163" t="s">
        <v>7300</v>
      </c>
      <c r="D2456" s="1163" t="s">
        <v>7301</v>
      </c>
      <c r="E2456" s="1164" t="s">
        <v>3029</v>
      </c>
      <c r="F2456" s="1165">
        <v>44696</v>
      </c>
      <c r="G2456" s="1165">
        <v>44945</v>
      </c>
    </row>
    <row r="2457" spans="1:7" ht="25.5">
      <c r="A2457" s="1162">
        <v>3894</v>
      </c>
      <c r="B2457" s="1162">
        <v>12733</v>
      </c>
      <c r="C2457" s="1163" t="s">
        <v>7302</v>
      </c>
      <c r="D2457" s="1163" t="s">
        <v>7303</v>
      </c>
      <c r="E2457" s="1164" t="s">
        <v>3029</v>
      </c>
      <c r="F2457" s="1165">
        <v>44741</v>
      </c>
      <c r="G2457" s="1165">
        <v>44990</v>
      </c>
    </row>
    <row r="2458" spans="1:7" ht="25.5">
      <c r="A2458" s="1162">
        <v>3895</v>
      </c>
      <c r="B2458" s="1162">
        <v>12734</v>
      </c>
      <c r="C2458" s="1163" t="s">
        <v>7304</v>
      </c>
      <c r="D2458" s="1163" t="s">
        <v>7305</v>
      </c>
      <c r="E2458" s="1164" t="s">
        <v>3955</v>
      </c>
      <c r="F2458" s="1165">
        <v>44626</v>
      </c>
      <c r="G2458" s="1165">
        <v>44825</v>
      </c>
    </row>
    <row r="2459" spans="1:7" ht="25.5">
      <c r="A2459" s="1162">
        <v>3896</v>
      </c>
      <c r="B2459" s="1162">
        <v>12735</v>
      </c>
      <c r="C2459" s="1163" t="s">
        <v>7306</v>
      </c>
      <c r="D2459" s="1163" t="s">
        <v>7307</v>
      </c>
      <c r="E2459" s="1164" t="s">
        <v>3955</v>
      </c>
      <c r="F2459" s="1165">
        <v>44626</v>
      </c>
      <c r="G2459" s="1165">
        <v>44825</v>
      </c>
    </row>
    <row r="2460" spans="1:7" ht="25.5">
      <c r="A2460" s="1162">
        <v>3897</v>
      </c>
      <c r="B2460" s="1162">
        <v>12736</v>
      </c>
      <c r="C2460" s="1163" t="s">
        <v>7308</v>
      </c>
      <c r="D2460" s="1163" t="s">
        <v>7309</v>
      </c>
      <c r="E2460" s="1164" t="s">
        <v>3287</v>
      </c>
      <c r="F2460" s="1165">
        <v>44991</v>
      </c>
      <c r="G2460" s="1165">
        <v>45080</v>
      </c>
    </row>
    <row r="2461" spans="1:7" ht="25.5">
      <c r="A2461" s="1162">
        <v>3898</v>
      </c>
      <c r="B2461" s="1162">
        <v>12737</v>
      </c>
      <c r="C2461" s="1163" t="s">
        <v>7310</v>
      </c>
      <c r="D2461" s="1163" t="s">
        <v>7311</v>
      </c>
      <c r="E2461" s="1164" t="s">
        <v>3112</v>
      </c>
      <c r="F2461" s="1165">
        <v>44826</v>
      </c>
      <c r="G2461" s="1165">
        <v>44855</v>
      </c>
    </row>
    <row r="2462" spans="1:7" ht="38.25">
      <c r="A2462" s="1162">
        <v>3899</v>
      </c>
      <c r="B2462" s="1162">
        <v>12738</v>
      </c>
      <c r="C2462" s="1163" t="s">
        <v>7312</v>
      </c>
      <c r="D2462" s="1163" t="s">
        <v>7313</v>
      </c>
      <c r="E2462" s="1164" t="s">
        <v>2894</v>
      </c>
      <c r="F2462" s="1165">
        <v>44626</v>
      </c>
      <c r="G2462" s="1165">
        <v>44745</v>
      </c>
    </row>
    <row r="2463" spans="1:7" ht="38.25">
      <c r="A2463" s="1162">
        <v>3900</v>
      </c>
      <c r="B2463" s="1162">
        <v>12739</v>
      </c>
      <c r="C2463" s="1163" t="s">
        <v>7314</v>
      </c>
      <c r="D2463" s="1163" t="s">
        <v>7315</v>
      </c>
      <c r="E2463" s="1164" t="s">
        <v>3064</v>
      </c>
      <c r="F2463" s="1165">
        <v>44626</v>
      </c>
      <c r="G2463" s="1165">
        <v>44805</v>
      </c>
    </row>
    <row r="2464" spans="1:7" ht="25.5">
      <c r="A2464" s="1162">
        <v>3901</v>
      </c>
      <c r="B2464" s="1162">
        <v>12740</v>
      </c>
      <c r="C2464" s="1163" t="s">
        <v>7316</v>
      </c>
      <c r="D2464" s="1163" t="s">
        <v>7317</v>
      </c>
      <c r="E2464" s="1164" t="s">
        <v>3064</v>
      </c>
      <c r="F2464" s="1165">
        <v>44626</v>
      </c>
      <c r="G2464" s="1165">
        <v>44805</v>
      </c>
    </row>
    <row r="2465" spans="1:7" ht="38.25">
      <c r="A2465" s="1162">
        <v>3902</v>
      </c>
      <c r="B2465" s="1162">
        <v>12741</v>
      </c>
      <c r="C2465" s="1163" t="s">
        <v>7318</v>
      </c>
      <c r="D2465" s="1163" t="s">
        <v>7319</v>
      </c>
      <c r="E2465" s="1164" t="s">
        <v>2894</v>
      </c>
      <c r="F2465" s="1165">
        <v>44741</v>
      </c>
      <c r="G2465" s="1165">
        <v>44860</v>
      </c>
    </row>
    <row r="2466" spans="1:7" ht="25.5">
      <c r="A2466" s="1162">
        <v>3903</v>
      </c>
      <c r="B2466" s="1162">
        <v>12742</v>
      </c>
      <c r="C2466" s="1163" t="s">
        <v>7320</v>
      </c>
      <c r="D2466" s="1163" t="s">
        <v>7321</v>
      </c>
      <c r="E2466" s="1164" t="s">
        <v>3009</v>
      </c>
      <c r="F2466" s="1165">
        <v>44856</v>
      </c>
      <c r="G2466" s="1165">
        <v>45005</v>
      </c>
    </row>
    <row r="2467" spans="1:7">
      <c r="A2467" s="1158">
        <v>3904</v>
      </c>
      <c r="B2467" s="1158">
        <v>12743</v>
      </c>
      <c r="C2467" s="1159" t="s">
        <v>5010</v>
      </c>
      <c r="D2467" s="1159" t="s">
        <v>5011</v>
      </c>
      <c r="E2467" s="1160" t="s">
        <v>7322</v>
      </c>
      <c r="F2467" s="1161">
        <v>44516</v>
      </c>
      <c r="G2467" s="1161">
        <v>45080</v>
      </c>
    </row>
    <row r="2468" spans="1:7" ht="38.25">
      <c r="A2468" s="1162">
        <v>3905</v>
      </c>
      <c r="B2468" s="1162">
        <v>12744</v>
      </c>
      <c r="C2468" s="1163" t="s">
        <v>7323</v>
      </c>
      <c r="D2468" s="1163" t="s">
        <v>7324</v>
      </c>
      <c r="E2468" s="1164" t="s">
        <v>3009</v>
      </c>
      <c r="F2468" s="1165">
        <v>44916</v>
      </c>
      <c r="G2468" s="1165">
        <v>45065</v>
      </c>
    </row>
    <row r="2469" spans="1:7" ht="25.5">
      <c r="A2469" s="1162">
        <v>3906</v>
      </c>
      <c r="B2469" s="1162">
        <v>12745</v>
      </c>
      <c r="C2469" s="1163" t="s">
        <v>7325</v>
      </c>
      <c r="D2469" s="1163" t="s">
        <v>7326</v>
      </c>
      <c r="E2469" s="1164" t="s">
        <v>3009</v>
      </c>
      <c r="F2469" s="1165">
        <v>44916</v>
      </c>
      <c r="G2469" s="1165">
        <v>45065</v>
      </c>
    </row>
    <row r="2470" spans="1:7" ht="25.5">
      <c r="A2470" s="1162">
        <v>3907</v>
      </c>
      <c r="B2470" s="1162">
        <v>12746</v>
      </c>
      <c r="C2470" s="1163" t="s">
        <v>7327</v>
      </c>
      <c r="D2470" s="1163" t="s">
        <v>7328</v>
      </c>
      <c r="E2470" s="1164" t="s">
        <v>3064</v>
      </c>
      <c r="F2470" s="1165">
        <v>44616</v>
      </c>
      <c r="G2470" s="1165">
        <v>44795</v>
      </c>
    </row>
    <row r="2471" spans="1:7" ht="25.5">
      <c r="A2471" s="1162">
        <v>3908</v>
      </c>
      <c r="B2471" s="1162">
        <v>12747</v>
      </c>
      <c r="C2471" s="1163" t="s">
        <v>7329</v>
      </c>
      <c r="D2471" s="1163" t="s">
        <v>7330</v>
      </c>
      <c r="E2471" s="1164" t="s">
        <v>3009</v>
      </c>
      <c r="F2471" s="1165">
        <v>44886</v>
      </c>
      <c r="G2471" s="1165">
        <v>45035</v>
      </c>
    </row>
    <row r="2472" spans="1:7" ht="38.25">
      <c r="A2472" s="1162">
        <v>3909</v>
      </c>
      <c r="B2472" s="1162">
        <v>12748</v>
      </c>
      <c r="C2472" s="1163" t="s">
        <v>7331</v>
      </c>
      <c r="D2472" s="1163" t="s">
        <v>7332</v>
      </c>
      <c r="E2472" s="1164" t="s">
        <v>3009</v>
      </c>
      <c r="F2472" s="1165">
        <v>44901</v>
      </c>
      <c r="G2472" s="1165">
        <v>45050</v>
      </c>
    </row>
    <row r="2473" spans="1:7" ht="38.25">
      <c r="A2473" s="1162">
        <v>3910</v>
      </c>
      <c r="B2473" s="1162">
        <v>12749</v>
      </c>
      <c r="C2473" s="1163" t="s">
        <v>7333</v>
      </c>
      <c r="D2473" s="1163" t="s">
        <v>7334</v>
      </c>
      <c r="E2473" s="1164" t="s">
        <v>3009</v>
      </c>
      <c r="F2473" s="1165">
        <v>44901</v>
      </c>
      <c r="G2473" s="1165">
        <v>45050</v>
      </c>
    </row>
    <row r="2474" spans="1:7" ht="38.25">
      <c r="A2474" s="1162">
        <v>3911</v>
      </c>
      <c r="B2474" s="1162">
        <v>12750</v>
      </c>
      <c r="C2474" s="1163" t="s">
        <v>7335</v>
      </c>
      <c r="D2474" s="1163" t="s">
        <v>7336</v>
      </c>
      <c r="E2474" s="1164" t="s">
        <v>3009</v>
      </c>
      <c r="F2474" s="1165">
        <v>44901</v>
      </c>
      <c r="G2474" s="1165">
        <v>45050</v>
      </c>
    </row>
    <row r="2475" spans="1:7" ht="38.25">
      <c r="A2475" s="1162">
        <v>3912</v>
      </c>
      <c r="B2475" s="1162">
        <v>12751</v>
      </c>
      <c r="C2475" s="1163" t="s">
        <v>7337</v>
      </c>
      <c r="D2475" s="1163" t="s">
        <v>7338</v>
      </c>
      <c r="E2475" s="1164" t="s">
        <v>3009</v>
      </c>
      <c r="F2475" s="1165">
        <v>44901</v>
      </c>
      <c r="G2475" s="1165">
        <v>45050</v>
      </c>
    </row>
    <row r="2476" spans="1:7" ht="25.5">
      <c r="A2476" s="1162">
        <v>3913</v>
      </c>
      <c r="B2476" s="1162">
        <v>12752</v>
      </c>
      <c r="C2476" s="1163" t="s">
        <v>7339</v>
      </c>
      <c r="D2476" s="1163" t="s">
        <v>7340</v>
      </c>
      <c r="E2476" s="1164" t="s">
        <v>3287</v>
      </c>
      <c r="F2476" s="1165">
        <v>44856</v>
      </c>
      <c r="G2476" s="1165">
        <v>44945</v>
      </c>
    </row>
    <row r="2477" spans="1:7" ht="38.25">
      <c r="A2477" s="1162">
        <v>3914</v>
      </c>
      <c r="B2477" s="1162">
        <v>12753</v>
      </c>
      <c r="C2477" s="1163" t="s">
        <v>7341</v>
      </c>
      <c r="D2477" s="1163" t="s">
        <v>7342</v>
      </c>
      <c r="E2477" s="1164" t="s">
        <v>3287</v>
      </c>
      <c r="F2477" s="1165">
        <v>44856</v>
      </c>
      <c r="G2477" s="1165">
        <v>44945</v>
      </c>
    </row>
    <row r="2478" spans="1:7" ht="25.5">
      <c r="A2478" s="1162">
        <v>3915</v>
      </c>
      <c r="B2478" s="1162">
        <v>12754</v>
      </c>
      <c r="C2478" s="1163" t="s">
        <v>7343</v>
      </c>
      <c r="D2478" s="1163" t="s">
        <v>7344</v>
      </c>
      <c r="E2478" s="1164" t="s">
        <v>3287</v>
      </c>
      <c r="F2478" s="1165">
        <v>44856</v>
      </c>
      <c r="G2478" s="1165">
        <v>44945</v>
      </c>
    </row>
    <row r="2479" spans="1:7" ht="25.5">
      <c r="A2479" s="1162">
        <v>3916</v>
      </c>
      <c r="B2479" s="1162">
        <v>12755</v>
      </c>
      <c r="C2479" s="1163" t="s">
        <v>7345</v>
      </c>
      <c r="D2479" s="1163" t="s">
        <v>7346</v>
      </c>
      <c r="E2479" s="1164" t="s">
        <v>3287</v>
      </c>
      <c r="F2479" s="1165">
        <v>44856</v>
      </c>
      <c r="G2479" s="1165">
        <v>44945</v>
      </c>
    </row>
    <row r="2480" spans="1:7" ht="25.5">
      <c r="A2480" s="1162">
        <v>3917</v>
      </c>
      <c r="B2480" s="1162">
        <v>12756</v>
      </c>
      <c r="C2480" s="1163" t="s">
        <v>7347</v>
      </c>
      <c r="D2480" s="1163" t="s">
        <v>7348</v>
      </c>
      <c r="E2480" s="1164" t="s">
        <v>3287</v>
      </c>
      <c r="F2480" s="1165">
        <v>44856</v>
      </c>
      <c r="G2480" s="1165">
        <v>44945</v>
      </c>
    </row>
    <row r="2481" spans="1:7" ht="25.5">
      <c r="A2481" s="1162">
        <v>3918</v>
      </c>
      <c r="B2481" s="1162">
        <v>12757</v>
      </c>
      <c r="C2481" s="1163" t="s">
        <v>7349</v>
      </c>
      <c r="D2481" s="1163" t="s">
        <v>7350</v>
      </c>
      <c r="E2481" s="1164" t="s">
        <v>3287</v>
      </c>
      <c r="F2481" s="1165">
        <v>44856</v>
      </c>
      <c r="G2481" s="1165">
        <v>44945</v>
      </c>
    </row>
    <row r="2482" spans="1:7" ht="25.5">
      <c r="A2482" s="1162">
        <v>3919</v>
      </c>
      <c r="B2482" s="1162">
        <v>12758</v>
      </c>
      <c r="C2482" s="1163" t="s">
        <v>7351</v>
      </c>
      <c r="D2482" s="1163" t="s">
        <v>7352</v>
      </c>
      <c r="E2482" s="1164" t="s">
        <v>3287</v>
      </c>
      <c r="F2482" s="1165">
        <v>44856</v>
      </c>
      <c r="G2482" s="1165">
        <v>44945</v>
      </c>
    </row>
    <row r="2483" spans="1:7" ht="25.5">
      <c r="A2483" s="1162">
        <v>3920</v>
      </c>
      <c r="B2483" s="1162">
        <v>12759</v>
      </c>
      <c r="C2483" s="1163" t="s">
        <v>7353</v>
      </c>
      <c r="D2483" s="1163" t="s">
        <v>7354</v>
      </c>
      <c r="E2483" s="1164" t="s">
        <v>2894</v>
      </c>
      <c r="F2483" s="1165">
        <v>44531</v>
      </c>
      <c r="G2483" s="1165">
        <v>44650</v>
      </c>
    </row>
    <row r="2484" spans="1:7" ht="38.25">
      <c r="A2484" s="1162">
        <v>3921</v>
      </c>
      <c r="B2484" s="1162">
        <v>12760</v>
      </c>
      <c r="C2484" s="1163" t="s">
        <v>7355</v>
      </c>
      <c r="D2484" s="1163" t="s">
        <v>7356</v>
      </c>
      <c r="E2484" s="1164" t="s">
        <v>3287</v>
      </c>
      <c r="F2484" s="1165">
        <v>44886</v>
      </c>
      <c r="G2484" s="1165">
        <v>44975</v>
      </c>
    </row>
    <row r="2485" spans="1:7" ht="38.25">
      <c r="A2485" s="1162">
        <v>3922</v>
      </c>
      <c r="B2485" s="1162">
        <v>12761</v>
      </c>
      <c r="C2485" s="1163" t="s">
        <v>7357</v>
      </c>
      <c r="D2485" s="1163" t="s">
        <v>7358</v>
      </c>
      <c r="E2485" s="1164" t="s">
        <v>3287</v>
      </c>
      <c r="F2485" s="1165">
        <v>44886</v>
      </c>
      <c r="G2485" s="1165">
        <v>44975</v>
      </c>
    </row>
    <row r="2486" spans="1:7" ht="38.25">
      <c r="A2486" s="1162">
        <v>3923</v>
      </c>
      <c r="B2486" s="1162">
        <v>12762</v>
      </c>
      <c r="C2486" s="1163" t="s">
        <v>7359</v>
      </c>
      <c r="D2486" s="1163" t="s">
        <v>7360</v>
      </c>
      <c r="E2486" s="1164" t="s">
        <v>3287</v>
      </c>
      <c r="F2486" s="1165">
        <v>44886</v>
      </c>
      <c r="G2486" s="1165">
        <v>44975</v>
      </c>
    </row>
    <row r="2487" spans="1:7" ht="38.25">
      <c r="A2487" s="1162">
        <v>3924</v>
      </c>
      <c r="B2487" s="1162">
        <v>12763</v>
      </c>
      <c r="C2487" s="1163" t="s">
        <v>7361</v>
      </c>
      <c r="D2487" s="1163" t="s">
        <v>7362</v>
      </c>
      <c r="E2487" s="1164" t="s">
        <v>3287</v>
      </c>
      <c r="F2487" s="1165">
        <v>44886</v>
      </c>
      <c r="G2487" s="1165">
        <v>44975</v>
      </c>
    </row>
    <row r="2488" spans="1:7" ht="38.25">
      <c r="A2488" s="1162">
        <v>3925</v>
      </c>
      <c r="B2488" s="1162">
        <v>12764</v>
      </c>
      <c r="C2488" s="1163" t="s">
        <v>7363</v>
      </c>
      <c r="D2488" s="1163" t="s">
        <v>7364</v>
      </c>
      <c r="E2488" s="1164" t="s">
        <v>3287</v>
      </c>
      <c r="F2488" s="1165">
        <v>44886</v>
      </c>
      <c r="G2488" s="1165">
        <v>44975</v>
      </c>
    </row>
    <row r="2489" spans="1:7" ht="38.25">
      <c r="A2489" s="1162">
        <v>3926</v>
      </c>
      <c r="B2489" s="1162">
        <v>12765</v>
      </c>
      <c r="C2489" s="1163" t="s">
        <v>7365</v>
      </c>
      <c r="D2489" s="1163" t="s">
        <v>7366</v>
      </c>
      <c r="E2489" s="1164" t="s">
        <v>3287</v>
      </c>
      <c r="F2489" s="1165">
        <v>44886</v>
      </c>
      <c r="G2489" s="1165">
        <v>44975</v>
      </c>
    </row>
    <row r="2490" spans="1:7" ht="25.5">
      <c r="A2490" s="1162">
        <v>3927</v>
      </c>
      <c r="B2490" s="1162">
        <v>12766</v>
      </c>
      <c r="C2490" s="1163" t="s">
        <v>7367</v>
      </c>
      <c r="D2490" s="1163" t="s">
        <v>7368</v>
      </c>
      <c r="E2490" s="1164" t="s">
        <v>3287</v>
      </c>
      <c r="F2490" s="1165">
        <v>44886</v>
      </c>
      <c r="G2490" s="1165">
        <v>44975</v>
      </c>
    </row>
    <row r="2491" spans="1:7" ht="25.5">
      <c r="A2491" s="1162">
        <v>3928</v>
      </c>
      <c r="B2491" s="1162">
        <v>12767</v>
      </c>
      <c r="C2491" s="1163" t="s">
        <v>7369</v>
      </c>
      <c r="D2491" s="1163" t="s">
        <v>7370</v>
      </c>
      <c r="E2491" s="1164" t="s">
        <v>2894</v>
      </c>
      <c r="F2491" s="1165">
        <v>44516</v>
      </c>
      <c r="G2491" s="1165">
        <v>44635</v>
      </c>
    </row>
    <row r="2492" spans="1:7" ht="25.5">
      <c r="A2492" s="1162">
        <v>3929</v>
      </c>
      <c r="B2492" s="1162">
        <v>12768</v>
      </c>
      <c r="C2492" s="1163" t="s">
        <v>7371</v>
      </c>
      <c r="D2492" s="1163" t="s">
        <v>7372</v>
      </c>
      <c r="E2492" s="1164" t="s">
        <v>3064</v>
      </c>
      <c r="F2492" s="1165">
        <v>44626</v>
      </c>
      <c r="G2492" s="1165">
        <v>44805</v>
      </c>
    </row>
    <row r="2493" spans="1:7" ht="38.25">
      <c r="A2493" s="1162">
        <v>3930</v>
      </c>
      <c r="B2493" s="1162">
        <v>12769</v>
      </c>
      <c r="C2493" s="1163" t="s">
        <v>7373</v>
      </c>
      <c r="D2493" s="1163" t="s">
        <v>7374</v>
      </c>
      <c r="E2493" s="1164" t="s">
        <v>3009</v>
      </c>
      <c r="F2493" s="1165">
        <v>44916</v>
      </c>
      <c r="G2493" s="1165">
        <v>45065</v>
      </c>
    </row>
    <row r="2494" spans="1:7" ht="38.25">
      <c r="A2494" s="1162">
        <v>3931</v>
      </c>
      <c r="B2494" s="1162">
        <v>12770</v>
      </c>
      <c r="C2494" s="1163" t="s">
        <v>7375</v>
      </c>
      <c r="D2494" s="1163" t="s">
        <v>7376</v>
      </c>
      <c r="E2494" s="1164" t="s">
        <v>3009</v>
      </c>
      <c r="F2494" s="1165">
        <v>44931</v>
      </c>
      <c r="G2494" s="1165">
        <v>45080</v>
      </c>
    </row>
    <row r="2495" spans="1:7" ht="25.5">
      <c r="A2495" s="1162">
        <v>3932</v>
      </c>
      <c r="B2495" s="1162">
        <v>12771</v>
      </c>
      <c r="C2495" s="1163" t="s">
        <v>7377</v>
      </c>
      <c r="D2495" s="1163" t="s">
        <v>7378</v>
      </c>
      <c r="E2495" s="1164" t="s">
        <v>3009</v>
      </c>
      <c r="F2495" s="1165">
        <v>44856</v>
      </c>
      <c r="G2495" s="1165">
        <v>45005</v>
      </c>
    </row>
    <row r="2496" spans="1:7" ht="25.5">
      <c r="A2496" s="1162">
        <v>3933</v>
      </c>
      <c r="B2496" s="1162">
        <v>12772</v>
      </c>
      <c r="C2496" s="1163" t="s">
        <v>7379</v>
      </c>
      <c r="D2496" s="1163" t="s">
        <v>7380</v>
      </c>
      <c r="E2496" s="1164" t="s">
        <v>2894</v>
      </c>
      <c r="F2496" s="1165">
        <v>44516</v>
      </c>
      <c r="G2496" s="1165">
        <v>44635</v>
      </c>
    </row>
    <row r="2497" spans="1:7" ht="25.5">
      <c r="A2497" s="1162">
        <v>3934</v>
      </c>
      <c r="B2497" s="1162">
        <v>12773</v>
      </c>
      <c r="C2497" s="1163" t="s">
        <v>7381</v>
      </c>
      <c r="D2497" s="1163" t="s">
        <v>7382</v>
      </c>
      <c r="E2497" s="1164" t="s">
        <v>3287</v>
      </c>
      <c r="F2497" s="1165">
        <v>44856</v>
      </c>
      <c r="G2497" s="1165">
        <v>44945</v>
      </c>
    </row>
    <row r="2498" spans="1:7" ht="25.5">
      <c r="A2498" s="1162">
        <v>3935</v>
      </c>
      <c r="B2498" s="1162">
        <v>12774</v>
      </c>
      <c r="C2498" s="1163" t="s">
        <v>7383</v>
      </c>
      <c r="D2498" s="1163" t="s">
        <v>7384</v>
      </c>
      <c r="E2498" s="1164" t="s">
        <v>3009</v>
      </c>
      <c r="F2498" s="1165">
        <v>44931</v>
      </c>
      <c r="G2498" s="1165">
        <v>45080</v>
      </c>
    </row>
    <row r="2499" spans="1:7" ht="25.5">
      <c r="A2499" s="1162">
        <v>3936</v>
      </c>
      <c r="B2499" s="1162">
        <v>12775</v>
      </c>
      <c r="C2499" s="1163" t="s">
        <v>7385</v>
      </c>
      <c r="D2499" s="1163" t="s">
        <v>7386</v>
      </c>
      <c r="E2499" s="1164" t="s">
        <v>3009</v>
      </c>
      <c r="F2499" s="1165">
        <v>44931</v>
      </c>
      <c r="G2499" s="1165">
        <v>45080</v>
      </c>
    </row>
    <row r="2500" spans="1:7">
      <c r="A2500" s="1158">
        <v>3937</v>
      </c>
      <c r="B2500" s="1158">
        <v>12776</v>
      </c>
      <c r="C2500" s="1159" t="s">
        <v>5243</v>
      </c>
      <c r="D2500" s="1159" t="s">
        <v>5244</v>
      </c>
      <c r="E2500" s="1160" t="s">
        <v>7387</v>
      </c>
      <c r="F2500" s="1161">
        <v>44856</v>
      </c>
      <c r="G2500" s="1161">
        <v>45347</v>
      </c>
    </row>
    <row r="2501" spans="1:7" ht="25.5">
      <c r="A2501" s="1162">
        <v>3938</v>
      </c>
      <c r="B2501" s="1162">
        <v>12777</v>
      </c>
      <c r="C2501" s="1163" t="s">
        <v>7388</v>
      </c>
      <c r="D2501" s="1163" t="s">
        <v>7389</v>
      </c>
      <c r="E2501" s="1164" t="s">
        <v>3009</v>
      </c>
      <c r="F2501" s="1165">
        <v>44886</v>
      </c>
      <c r="G2501" s="1165">
        <v>45035</v>
      </c>
    </row>
    <row r="2502" spans="1:7" ht="25.5">
      <c r="A2502" s="1162">
        <v>3939</v>
      </c>
      <c r="B2502" s="1162">
        <v>12778</v>
      </c>
      <c r="C2502" s="1163" t="s">
        <v>7390</v>
      </c>
      <c r="D2502" s="1163" t="s">
        <v>7391</v>
      </c>
      <c r="E2502" s="1164" t="s">
        <v>3009</v>
      </c>
      <c r="F2502" s="1165">
        <v>44886</v>
      </c>
      <c r="G2502" s="1165">
        <v>45035</v>
      </c>
    </row>
    <row r="2503" spans="1:7" ht="25.5">
      <c r="A2503" s="1162">
        <v>3940</v>
      </c>
      <c r="B2503" s="1162">
        <v>12779</v>
      </c>
      <c r="C2503" s="1163" t="s">
        <v>7392</v>
      </c>
      <c r="D2503" s="1163" t="s">
        <v>7393</v>
      </c>
      <c r="E2503" s="1164" t="s">
        <v>3009</v>
      </c>
      <c r="F2503" s="1165">
        <v>44886</v>
      </c>
      <c r="G2503" s="1165">
        <v>45035</v>
      </c>
    </row>
    <row r="2504" spans="1:7" ht="25.5">
      <c r="A2504" s="1162">
        <v>3941</v>
      </c>
      <c r="B2504" s="1162">
        <v>12780</v>
      </c>
      <c r="C2504" s="1163" t="s">
        <v>7394</v>
      </c>
      <c r="D2504" s="1163" t="s">
        <v>7395</v>
      </c>
      <c r="E2504" s="1164" t="s">
        <v>3009</v>
      </c>
      <c r="F2504" s="1165">
        <v>44886</v>
      </c>
      <c r="G2504" s="1165">
        <v>45035</v>
      </c>
    </row>
    <row r="2505" spans="1:7" ht="25.5">
      <c r="A2505" s="1162">
        <v>3942</v>
      </c>
      <c r="B2505" s="1162">
        <v>12781</v>
      </c>
      <c r="C2505" s="1163" t="s">
        <v>7396</v>
      </c>
      <c r="D2505" s="1163" t="s">
        <v>7397</v>
      </c>
      <c r="E2505" s="1164" t="s">
        <v>3009</v>
      </c>
      <c r="F2505" s="1165">
        <v>44886</v>
      </c>
      <c r="G2505" s="1165">
        <v>45035</v>
      </c>
    </row>
    <row r="2506" spans="1:7" ht="25.5">
      <c r="A2506" s="1162">
        <v>3943</v>
      </c>
      <c r="B2506" s="1162">
        <v>12782</v>
      </c>
      <c r="C2506" s="1163" t="s">
        <v>7398</v>
      </c>
      <c r="D2506" s="1163" t="s">
        <v>7399</v>
      </c>
      <c r="E2506" s="1164" t="s">
        <v>3009</v>
      </c>
      <c r="F2506" s="1165">
        <v>44886</v>
      </c>
      <c r="G2506" s="1165">
        <v>45035</v>
      </c>
    </row>
    <row r="2507" spans="1:7" ht="25.5">
      <c r="A2507" s="1162">
        <v>3944</v>
      </c>
      <c r="B2507" s="1162">
        <v>12783</v>
      </c>
      <c r="C2507" s="1163" t="s">
        <v>7400</v>
      </c>
      <c r="D2507" s="1163" t="s">
        <v>7401</v>
      </c>
      <c r="E2507" s="1164" t="s">
        <v>3009</v>
      </c>
      <c r="F2507" s="1165">
        <v>44886</v>
      </c>
      <c r="G2507" s="1165">
        <v>45035</v>
      </c>
    </row>
    <row r="2508" spans="1:7" ht="25.5">
      <c r="A2508" s="1162">
        <v>3945</v>
      </c>
      <c r="B2508" s="1162">
        <v>12784</v>
      </c>
      <c r="C2508" s="1163" t="s">
        <v>7402</v>
      </c>
      <c r="D2508" s="1163" t="s">
        <v>7403</v>
      </c>
      <c r="E2508" s="1164" t="s">
        <v>3009</v>
      </c>
      <c r="F2508" s="1165">
        <v>44886</v>
      </c>
      <c r="G2508" s="1165">
        <v>45035</v>
      </c>
    </row>
    <row r="2509" spans="1:7" ht="38.25">
      <c r="A2509" s="1162">
        <v>3946</v>
      </c>
      <c r="B2509" s="1162">
        <v>12785</v>
      </c>
      <c r="C2509" s="1163" t="s">
        <v>7404</v>
      </c>
      <c r="D2509" s="1163" t="s">
        <v>7405</v>
      </c>
      <c r="E2509" s="1164" t="s">
        <v>3009</v>
      </c>
      <c r="F2509" s="1165">
        <v>44936</v>
      </c>
      <c r="G2509" s="1165">
        <v>45085</v>
      </c>
    </row>
    <row r="2510" spans="1:7" ht="38.25">
      <c r="A2510" s="1162">
        <v>3947</v>
      </c>
      <c r="B2510" s="1162">
        <v>12786</v>
      </c>
      <c r="C2510" s="1163" t="s">
        <v>7406</v>
      </c>
      <c r="D2510" s="1163" t="s">
        <v>7407</v>
      </c>
      <c r="E2510" s="1164" t="s">
        <v>3009</v>
      </c>
      <c r="F2510" s="1165">
        <v>44936</v>
      </c>
      <c r="G2510" s="1165">
        <v>45085</v>
      </c>
    </row>
    <row r="2511" spans="1:7" ht="38.25">
      <c r="A2511" s="1162">
        <v>3948</v>
      </c>
      <c r="B2511" s="1162">
        <v>12787</v>
      </c>
      <c r="C2511" s="1163" t="s">
        <v>7408</v>
      </c>
      <c r="D2511" s="1163" t="s">
        <v>7409</v>
      </c>
      <c r="E2511" s="1164" t="s">
        <v>3009</v>
      </c>
      <c r="F2511" s="1165">
        <v>44936</v>
      </c>
      <c r="G2511" s="1165">
        <v>45085</v>
      </c>
    </row>
    <row r="2512" spans="1:7" ht="38.25">
      <c r="A2512" s="1162">
        <v>3949</v>
      </c>
      <c r="B2512" s="1162">
        <v>12788</v>
      </c>
      <c r="C2512" s="1163" t="s">
        <v>7410</v>
      </c>
      <c r="D2512" s="1163" t="s">
        <v>7411</v>
      </c>
      <c r="E2512" s="1164" t="s">
        <v>3009</v>
      </c>
      <c r="F2512" s="1165">
        <v>44936</v>
      </c>
      <c r="G2512" s="1165">
        <v>45085</v>
      </c>
    </row>
    <row r="2513" spans="1:7" ht="38.25">
      <c r="A2513" s="1162">
        <v>3950</v>
      </c>
      <c r="B2513" s="1162">
        <v>12789</v>
      </c>
      <c r="C2513" s="1163" t="s">
        <v>7412</v>
      </c>
      <c r="D2513" s="1163" t="s">
        <v>7413</v>
      </c>
      <c r="E2513" s="1164" t="s">
        <v>3009</v>
      </c>
      <c r="F2513" s="1165">
        <v>44936</v>
      </c>
      <c r="G2513" s="1165">
        <v>45085</v>
      </c>
    </row>
    <row r="2514" spans="1:7" ht="38.25">
      <c r="A2514" s="1162">
        <v>3951</v>
      </c>
      <c r="B2514" s="1162">
        <v>12790</v>
      </c>
      <c r="C2514" s="1163" t="s">
        <v>7414</v>
      </c>
      <c r="D2514" s="1163" t="s">
        <v>7415</v>
      </c>
      <c r="E2514" s="1164" t="s">
        <v>3009</v>
      </c>
      <c r="F2514" s="1165">
        <v>44886</v>
      </c>
      <c r="G2514" s="1165">
        <v>45035</v>
      </c>
    </row>
    <row r="2515" spans="1:7" ht="38.25">
      <c r="A2515" s="1162">
        <v>3952</v>
      </c>
      <c r="B2515" s="1162">
        <v>12791</v>
      </c>
      <c r="C2515" s="1163" t="s">
        <v>7416</v>
      </c>
      <c r="D2515" s="1163" t="s">
        <v>7417</v>
      </c>
      <c r="E2515" s="1164" t="s">
        <v>3009</v>
      </c>
      <c r="F2515" s="1165">
        <v>44886</v>
      </c>
      <c r="G2515" s="1165">
        <v>45035</v>
      </c>
    </row>
    <row r="2516" spans="1:7" ht="25.5">
      <c r="A2516" s="1162">
        <v>3953</v>
      </c>
      <c r="B2516" s="1162">
        <v>12792</v>
      </c>
      <c r="C2516" s="1163" t="s">
        <v>7418</v>
      </c>
      <c r="D2516" s="1163" t="s">
        <v>7419</v>
      </c>
      <c r="E2516" s="1164" t="s">
        <v>3009</v>
      </c>
      <c r="F2516" s="1165">
        <v>44886</v>
      </c>
      <c r="G2516" s="1165">
        <v>45035</v>
      </c>
    </row>
    <row r="2517" spans="1:7" ht="25.5">
      <c r="A2517" s="1162">
        <v>3954</v>
      </c>
      <c r="B2517" s="1162">
        <v>12793</v>
      </c>
      <c r="C2517" s="1163" t="s">
        <v>7420</v>
      </c>
      <c r="D2517" s="1163" t="s">
        <v>7421</v>
      </c>
      <c r="E2517" s="1164" t="s">
        <v>3009</v>
      </c>
      <c r="F2517" s="1165">
        <v>44856</v>
      </c>
      <c r="G2517" s="1165">
        <v>45005</v>
      </c>
    </row>
    <row r="2518" spans="1:7" ht="25.5">
      <c r="A2518" s="1162">
        <v>3955</v>
      </c>
      <c r="B2518" s="1162">
        <v>12794</v>
      </c>
      <c r="C2518" s="1163" t="s">
        <v>7422</v>
      </c>
      <c r="D2518" s="1163" t="s">
        <v>7423</v>
      </c>
      <c r="E2518" s="1164" t="s">
        <v>3009</v>
      </c>
      <c r="F2518" s="1165">
        <v>44856</v>
      </c>
      <c r="G2518" s="1165">
        <v>45005</v>
      </c>
    </row>
    <row r="2519" spans="1:7" ht="38.25">
      <c r="A2519" s="1162">
        <v>3956</v>
      </c>
      <c r="B2519" s="1162">
        <v>12795</v>
      </c>
      <c r="C2519" s="1163" t="s">
        <v>7424</v>
      </c>
      <c r="D2519" s="1163" t="s">
        <v>7425</v>
      </c>
      <c r="E2519" s="1164" t="s">
        <v>3009</v>
      </c>
      <c r="F2519" s="1165">
        <v>44886</v>
      </c>
      <c r="G2519" s="1165">
        <v>45035</v>
      </c>
    </row>
    <row r="2520" spans="1:7" ht="38.25">
      <c r="A2520" s="1162">
        <v>3957</v>
      </c>
      <c r="B2520" s="1162">
        <v>12796</v>
      </c>
      <c r="C2520" s="1163" t="s">
        <v>7426</v>
      </c>
      <c r="D2520" s="1163" t="s">
        <v>7427</v>
      </c>
      <c r="E2520" s="1164" t="s">
        <v>3009</v>
      </c>
      <c r="F2520" s="1165">
        <v>44886</v>
      </c>
      <c r="G2520" s="1165">
        <v>45035</v>
      </c>
    </row>
    <row r="2521" spans="1:7" ht="38.25">
      <c r="A2521" s="1162">
        <v>3958</v>
      </c>
      <c r="B2521" s="1162">
        <v>12797</v>
      </c>
      <c r="C2521" s="1163" t="s">
        <v>7428</v>
      </c>
      <c r="D2521" s="1163" t="s">
        <v>7429</v>
      </c>
      <c r="E2521" s="1164" t="s">
        <v>3009</v>
      </c>
      <c r="F2521" s="1165">
        <v>44886</v>
      </c>
      <c r="G2521" s="1165">
        <v>45035</v>
      </c>
    </row>
    <row r="2522" spans="1:7" ht="38.25">
      <c r="A2522" s="1162">
        <v>3959</v>
      </c>
      <c r="B2522" s="1162">
        <v>12798</v>
      </c>
      <c r="C2522" s="1163" t="s">
        <v>7430</v>
      </c>
      <c r="D2522" s="1163" t="s">
        <v>7431</v>
      </c>
      <c r="E2522" s="1164" t="s">
        <v>3009</v>
      </c>
      <c r="F2522" s="1165">
        <v>44886</v>
      </c>
      <c r="G2522" s="1165">
        <v>45035</v>
      </c>
    </row>
    <row r="2523" spans="1:7" ht="38.25">
      <c r="A2523" s="1162">
        <v>3960</v>
      </c>
      <c r="B2523" s="1162">
        <v>12799</v>
      </c>
      <c r="C2523" s="1163" t="s">
        <v>7432</v>
      </c>
      <c r="D2523" s="1163" t="s">
        <v>7433</v>
      </c>
      <c r="E2523" s="1164" t="s">
        <v>3009</v>
      </c>
      <c r="F2523" s="1165">
        <v>44886</v>
      </c>
      <c r="G2523" s="1165">
        <v>45035</v>
      </c>
    </row>
    <row r="2524" spans="1:7" ht="25.5">
      <c r="A2524" s="1162">
        <v>3961</v>
      </c>
      <c r="B2524" s="1162">
        <v>12800</v>
      </c>
      <c r="C2524" s="1163" t="s">
        <v>7434</v>
      </c>
      <c r="D2524" s="1163" t="s">
        <v>7435</v>
      </c>
      <c r="E2524" s="1164" t="s">
        <v>3009</v>
      </c>
      <c r="F2524" s="1165">
        <v>44886</v>
      </c>
      <c r="G2524" s="1165">
        <v>45035</v>
      </c>
    </row>
    <row r="2525" spans="1:7" ht="38.25">
      <c r="A2525" s="1162">
        <v>3962</v>
      </c>
      <c r="B2525" s="1162">
        <v>12801</v>
      </c>
      <c r="C2525" s="1163" t="s">
        <v>7436</v>
      </c>
      <c r="D2525" s="1163" t="s">
        <v>7437</v>
      </c>
      <c r="E2525" s="1164" t="s">
        <v>3009</v>
      </c>
      <c r="F2525" s="1165">
        <v>44936</v>
      </c>
      <c r="G2525" s="1165">
        <v>45085</v>
      </c>
    </row>
    <row r="2526" spans="1:7" ht="38.25">
      <c r="A2526" s="1162">
        <v>3963</v>
      </c>
      <c r="B2526" s="1162">
        <v>12802</v>
      </c>
      <c r="C2526" s="1163" t="s">
        <v>7438</v>
      </c>
      <c r="D2526" s="1163" t="s">
        <v>7439</v>
      </c>
      <c r="E2526" s="1164" t="s">
        <v>3009</v>
      </c>
      <c r="F2526" s="1165">
        <v>44966</v>
      </c>
      <c r="G2526" s="1165">
        <v>45115</v>
      </c>
    </row>
    <row r="2527" spans="1:7" ht="38.25">
      <c r="A2527" s="1162">
        <v>3964</v>
      </c>
      <c r="B2527" s="1162">
        <v>12803</v>
      </c>
      <c r="C2527" s="1163" t="s">
        <v>7440</v>
      </c>
      <c r="D2527" s="1163" t="s">
        <v>7441</v>
      </c>
      <c r="E2527" s="1164" t="s">
        <v>3009</v>
      </c>
      <c r="F2527" s="1165">
        <v>44966</v>
      </c>
      <c r="G2527" s="1165">
        <v>45115</v>
      </c>
    </row>
    <row r="2528" spans="1:7" ht="25.5">
      <c r="A2528" s="1162">
        <v>3965</v>
      </c>
      <c r="B2528" s="1162">
        <v>12804</v>
      </c>
      <c r="C2528" s="1163" t="s">
        <v>7442</v>
      </c>
      <c r="D2528" s="1163" t="s">
        <v>7443</v>
      </c>
      <c r="E2528" s="1164" t="s">
        <v>3064</v>
      </c>
      <c r="F2528" s="1165">
        <v>44996</v>
      </c>
      <c r="G2528" s="1165">
        <v>45175</v>
      </c>
    </row>
    <row r="2529" spans="1:7" ht="38.25">
      <c r="A2529" s="1162">
        <v>3966</v>
      </c>
      <c r="B2529" s="1162">
        <v>12805</v>
      </c>
      <c r="C2529" s="1163" t="s">
        <v>7444</v>
      </c>
      <c r="D2529" s="1163" t="s">
        <v>7445</v>
      </c>
      <c r="E2529" s="1164" t="s">
        <v>3212</v>
      </c>
      <c r="F2529" s="1165">
        <v>45021</v>
      </c>
      <c r="G2529" s="1165">
        <v>45190</v>
      </c>
    </row>
    <row r="2530" spans="1:7" ht="38.25">
      <c r="A2530" s="1162">
        <v>3967</v>
      </c>
      <c r="B2530" s="1162">
        <v>12806</v>
      </c>
      <c r="C2530" s="1163" t="s">
        <v>7446</v>
      </c>
      <c r="D2530" s="1163" t="s">
        <v>7447</v>
      </c>
      <c r="E2530" s="1164" t="s">
        <v>3009</v>
      </c>
      <c r="F2530" s="1165">
        <v>44886</v>
      </c>
      <c r="G2530" s="1165">
        <v>45035</v>
      </c>
    </row>
    <row r="2531" spans="1:7" ht="38.25">
      <c r="A2531" s="1162">
        <v>3968</v>
      </c>
      <c r="B2531" s="1162">
        <v>12807</v>
      </c>
      <c r="C2531" s="1163" t="s">
        <v>7448</v>
      </c>
      <c r="D2531" s="1163" t="s">
        <v>7449</v>
      </c>
      <c r="E2531" s="1164" t="s">
        <v>3009</v>
      </c>
      <c r="F2531" s="1165">
        <v>44936</v>
      </c>
      <c r="G2531" s="1165">
        <v>45085</v>
      </c>
    </row>
    <row r="2532" spans="1:7" ht="38.25">
      <c r="A2532" s="1162">
        <v>3969</v>
      </c>
      <c r="B2532" s="1162">
        <v>12808</v>
      </c>
      <c r="C2532" s="1163" t="s">
        <v>7450</v>
      </c>
      <c r="D2532" s="1163" t="s">
        <v>7451</v>
      </c>
      <c r="E2532" s="1164" t="s">
        <v>3009</v>
      </c>
      <c r="F2532" s="1165">
        <v>44886</v>
      </c>
      <c r="G2532" s="1165">
        <v>45035</v>
      </c>
    </row>
    <row r="2533" spans="1:7" ht="38.25">
      <c r="A2533" s="1162">
        <v>3970</v>
      </c>
      <c r="B2533" s="1162">
        <v>12809</v>
      </c>
      <c r="C2533" s="1163" t="s">
        <v>7452</v>
      </c>
      <c r="D2533" s="1163" t="s">
        <v>7453</v>
      </c>
      <c r="E2533" s="1164" t="s">
        <v>3009</v>
      </c>
      <c r="F2533" s="1165">
        <v>44886</v>
      </c>
      <c r="G2533" s="1165">
        <v>45035</v>
      </c>
    </row>
    <row r="2534" spans="1:7" ht="38.25">
      <c r="A2534" s="1162">
        <v>3971</v>
      </c>
      <c r="B2534" s="1162">
        <v>12810</v>
      </c>
      <c r="C2534" s="1163" t="s">
        <v>7454</v>
      </c>
      <c r="D2534" s="1163" t="s">
        <v>7455</v>
      </c>
      <c r="E2534" s="1164" t="s">
        <v>3009</v>
      </c>
      <c r="F2534" s="1165">
        <v>44886</v>
      </c>
      <c r="G2534" s="1165">
        <v>45035</v>
      </c>
    </row>
    <row r="2535" spans="1:7" ht="38.25">
      <c r="A2535" s="1162">
        <v>3972</v>
      </c>
      <c r="B2535" s="1162">
        <v>12811</v>
      </c>
      <c r="C2535" s="1163" t="s">
        <v>7456</v>
      </c>
      <c r="D2535" s="1163" t="s">
        <v>7457</v>
      </c>
      <c r="E2535" s="1164" t="s">
        <v>3009</v>
      </c>
      <c r="F2535" s="1165">
        <v>44886</v>
      </c>
      <c r="G2535" s="1165">
        <v>45035</v>
      </c>
    </row>
    <row r="2536" spans="1:7" ht="38.25">
      <c r="A2536" s="1162">
        <v>3973</v>
      </c>
      <c r="B2536" s="1162">
        <v>12812</v>
      </c>
      <c r="C2536" s="1163" t="s">
        <v>7458</v>
      </c>
      <c r="D2536" s="1163" t="s">
        <v>7459</v>
      </c>
      <c r="E2536" s="1164" t="s">
        <v>3009</v>
      </c>
      <c r="F2536" s="1165">
        <v>44886</v>
      </c>
      <c r="G2536" s="1165">
        <v>45035</v>
      </c>
    </row>
    <row r="2537" spans="1:7" ht="25.5">
      <c r="A2537" s="1162">
        <v>3974</v>
      </c>
      <c r="B2537" s="1162">
        <v>12813</v>
      </c>
      <c r="C2537" s="1163" t="s">
        <v>7460</v>
      </c>
      <c r="D2537" s="1163" t="s">
        <v>7461</v>
      </c>
      <c r="E2537" s="1164" t="s">
        <v>3029</v>
      </c>
      <c r="F2537" s="1165">
        <v>44936</v>
      </c>
      <c r="G2537" s="1165">
        <v>45185</v>
      </c>
    </row>
    <row r="2538" spans="1:7" ht="25.5">
      <c r="A2538" s="1162">
        <v>3975</v>
      </c>
      <c r="B2538" s="1162">
        <v>12814</v>
      </c>
      <c r="C2538" s="1163" t="s">
        <v>7462</v>
      </c>
      <c r="D2538" s="1163" t="s">
        <v>7463</v>
      </c>
      <c r="E2538" s="1164" t="s">
        <v>3009</v>
      </c>
      <c r="F2538" s="1165">
        <v>44956</v>
      </c>
      <c r="G2538" s="1165">
        <v>45105</v>
      </c>
    </row>
    <row r="2539" spans="1:7" ht="25.5">
      <c r="A2539" s="1162">
        <v>3976</v>
      </c>
      <c r="B2539" s="1162">
        <v>12815</v>
      </c>
      <c r="C2539" s="1163" t="s">
        <v>7464</v>
      </c>
      <c r="D2539" s="1163" t="s">
        <v>7465</v>
      </c>
      <c r="E2539" s="1164" t="s">
        <v>3009</v>
      </c>
      <c r="F2539" s="1165">
        <v>44971</v>
      </c>
      <c r="G2539" s="1165">
        <v>45120</v>
      </c>
    </row>
    <row r="2540" spans="1:7" ht="25.5">
      <c r="A2540" s="1162">
        <v>3977</v>
      </c>
      <c r="B2540" s="1162">
        <v>12816</v>
      </c>
      <c r="C2540" s="1163" t="s">
        <v>7466</v>
      </c>
      <c r="D2540" s="1163" t="s">
        <v>7467</v>
      </c>
      <c r="E2540" s="1164" t="s">
        <v>3009</v>
      </c>
      <c r="F2540" s="1165">
        <v>44971</v>
      </c>
      <c r="G2540" s="1165">
        <v>45120</v>
      </c>
    </row>
    <row r="2541" spans="1:7" ht="25.5">
      <c r="A2541" s="1162">
        <v>3978</v>
      </c>
      <c r="B2541" s="1162">
        <v>12817</v>
      </c>
      <c r="C2541" s="1163" t="s">
        <v>7468</v>
      </c>
      <c r="D2541" s="1163" t="s">
        <v>7469</v>
      </c>
      <c r="E2541" s="1164" t="s">
        <v>3009</v>
      </c>
      <c r="F2541" s="1165">
        <v>44971</v>
      </c>
      <c r="G2541" s="1165">
        <v>45120</v>
      </c>
    </row>
    <row r="2542" spans="1:7" ht="38.25">
      <c r="A2542" s="1162">
        <v>3979</v>
      </c>
      <c r="B2542" s="1162">
        <v>12818</v>
      </c>
      <c r="C2542" s="1163" t="s">
        <v>7470</v>
      </c>
      <c r="D2542" s="1163" t="s">
        <v>7471</v>
      </c>
      <c r="E2542" s="1164" t="s">
        <v>3009</v>
      </c>
      <c r="F2542" s="1165">
        <v>44886</v>
      </c>
      <c r="G2542" s="1165">
        <v>45035</v>
      </c>
    </row>
    <row r="2543" spans="1:7" ht="38.25">
      <c r="A2543" s="1162">
        <v>3980</v>
      </c>
      <c r="B2543" s="1162">
        <v>12819</v>
      </c>
      <c r="C2543" s="1163" t="s">
        <v>7472</v>
      </c>
      <c r="D2543" s="1163" t="s">
        <v>7473</v>
      </c>
      <c r="E2543" s="1164" t="s">
        <v>3009</v>
      </c>
      <c r="F2543" s="1165">
        <v>44886</v>
      </c>
      <c r="G2543" s="1165">
        <v>45035</v>
      </c>
    </row>
    <row r="2544" spans="1:7" ht="38.25">
      <c r="A2544" s="1162">
        <v>3981</v>
      </c>
      <c r="B2544" s="1162">
        <v>12820</v>
      </c>
      <c r="C2544" s="1163" t="s">
        <v>7474</v>
      </c>
      <c r="D2544" s="1163" t="s">
        <v>7475</v>
      </c>
      <c r="E2544" s="1164" t="s">
        <v>3009</v>
      </c>
      <c r="F2544" s="1165">
        <v>44886</v>
      </c>
      <c r="G2544" s="1165">
        <v>45035</v>
      </c>
    </row>
    <row r="2545" spans="1:7" ht="38.25">
      <c r="A2545" s="1162">
        <v>3982</v>
      </c>
      <c r="B2545" s="1162">
        <v>12821</v>
      </c>
      <c r="C2545" s="1163" t="s">
        <v>7476</v>
      </c>
      <c r="D2545" s="1163" t="s">
        <v>7477</v>
      </c>
      <c r="E2545" s="1164" t="s">
        <v>3064</v>
      </c>
      <c r="F2545" s="1165">
        <v>45021</v>
      </c>
      <c r="G2545" s="1165">
        <v>45200</v>
      </c>
    </row>
    <row r="2546" spans="1:7" ht="38.25">
      <c r="A2546" s="1162">
        <v>3983</v>
      </c>
      <c r="B2546" s="1162">
        <v>12822</v>
      </c>
      <c r="C2546" s="1163" t="s">
        <v>7478</v>
      </c>
      <c r="D2546" s="1163" t="s">
        <v>7479</v>
      </c>
      <c r="E2546" s="1164" t="s">
        <v>3064</v>
      </c>
      <c r="F2546" s="1165">
        <v>45021</v>
      </c>
      <c r="G2546" s="1165">
        <v>45200</v>
      </c>
    </row>
    <row r="2547" spans="1:7" ht="38.25">
      <c r="A2547" s="1162">
        <v>3984</v>
      </c>
      <c r="B2547" s="1162">
        <v>12823</v>
      </c>
      <c r="C2547" s="1163" t="s">
        <v>7480</v>
      </c>
      <c r="D2547" s="1163" t="s">
        <v>7481</v>
      </c>
      <c r="E2547" s="1164" t="s">
        <v>3140</v>
      </c>
      <c r="F2547" s="1165">
        <v>45201</v>
      </c>
      <c r="G2547" s="1165">
        <v>45347</v>
      </c>
    </row>
    <row r="2548" spans="1:7" ht="38.25">
      <c r="A2548" s="1162">
        <v>3985</v>
      </c>
      <c r="B2548" s="1162">
        <v>12824</v>
      </c>
      <c r="C2548" s="1163" t="s">
        <v>7482</v>
      </c>
      <c r="D2548" s="1163" t="s">
        <v>7483</v>
      </c>
      <c r="E2548" s="1164" t="s">
        <v>3140</v>
      </c>
      <c r="F2548" s="1165">
        <v>45201</v>
      </c>
      <c r="G2548" s="1165">
        <v>45347</v>
      </c>
    </row>
    <row r="2549" spans="1:7" ht="38.25">
      <c r="A2549" s="1162">
        <v>3986</v>
      </c>
      <c r="B2549" s="1162">
        <v>12825</v>
      </c>
      <c r="C2549" s="1163" t="s">
        <v>7484</v>
      </c>
      <c r="D2549" s="1163" t="s">
        <v>7485</v>
      </c>
      <c r="E2549" s="1164" t="s">
        <v>3140</v>
      </c>
      <c r="F2549" s="1165">
        <v>45201</v>
      </c>
      <c r="G2549" s="1165">
        <v>45347</v>
      </c>
    </row>
    <row r="2550" spans="1:7" ht="38.25">
      <c r="A2550" s="1162">
        <v>3987</v>
      </c>
      <c r="B2550" s="1162">
        <v>12826</v>
      </c>
      <c r="C2550" s="1163" t="s">
        <v>7486</v>
      </c>
      <c r="D2550" s="1163" t="s">
        <v>7487</v>
      </c>
      <c r="E2550" s="1164" t="s">
        <v>3009</v>
      </c>
      <c r="F2550" s="1165">
        <v>44886</v>
      </c>
      <c r="G2550" s="1165">
        <v>45035</v>
      </c>
    </row>
    <row r="2551" spans="1:7" ht="38.25">
      <c r="A2551" s="1162">
        <v>3988</v>
      </c>
      <c r="B2551" s="1162">
        <v>12827</v>
      </c>
      <c r="C2551" s="1163" t="s">
        <v>7488</v>
      </c>
      <c r="D2551" s="1163" t="s">
        <v>7489</v>
      </c>
      <c r="E2551" s="1164" t="s">
        <v>3009</v>
      </c>
      <c r="F2551" s="1165">
        <v>44856</v>
      </c>
      <c r="G2551" s="1165">
        <v>45005</v>
      </c>
    </row>
    <row r="2552" spans="1:7" ht="38.25">
      <c r="A2552" s="1162">
        <v>3989</v>
      </c>
      <c r="B2552" s="1162">
        <v>12828</v>
      </c>
      <c r="C2552" s="1163" t="s">
        <v>7490</v>
      </c>
      <c r="D2552" s="1163" t="s">
        <v>7491</v>
      </c>
      <c r="E2552" s="1164" t="s">
        <v>3009</v>
      </c>
      <c r="F2552" s="1165">
        <v>44856</v>
      </c>
      <c r="G2552" s="1165">
        <v>45005</v>
      </c>
    </row>
    <row r="2553" spans="1:7" ht="25.5">
      <c r="A2553" s="1162">
        <v>3990</v>
      </c>
      <c r="B2553" s="1162">
        <v>12829</v>
      </c>
      <c r="C2553" s="1163" t="s">
        <v>7492</v>
      </c>
      <c r="D2553" s="1163" t="s">
        <v>7493</v>
      </c>
      <c r="E2553" s="1164" t="s">
        <v>3009</v>
      </c>
      <c r="F2553" s="1165">
        <v>44886</v>
      </c>
      <c r="G2553" s="1165">
        <v>45035</v>
      </c>
    </row>
    <row r="2554" spans="1:7" ht="25.5">
      <c r="A2554" s="1162">
        <v>3991</v>
      </c>
      <c r="B2554" s="1162">
        <v>12830</v>
      </c>
      <c r="C2554" s="1163" t="s">
        <v>7494</v>
      </c>
      <c r="D2554" s="1163" t="s">
        <v>7495</v>
      </c>
      <c r="E2554" s="1164" t="s">
        <v>3009</v>
      </c>
      <c r="F2554" s="1165">
        <v>44886</v>
      </c>
      <c r="G2554" s="1165">
        <v>45035</v>
      </c>
    </row>
    <row r="2555" spans="1:7" ht="25.5">
      <c r="A2555" s="1158">
        <v>3992</v>
      </c>
      <c r="B2555" s="1158">
        <v>12831</v>
      </c>
      <c r="C2555" s="1159" t="s">
        <v>7496</v>
      </c>
      <c r="D2555" s="1159" t="s">
        <v>7497</v>
      </c>
      <c r="E2555" s="1160" t="s">
        <v>4939</v>
      </c>
      <c r="F2555" s="1161">
        <v>44656</v>
      </c>
      <c r="G2555" s="1161">
        <v>45005</v>
      </c>
    </row>
    <row r="2556" spans="1:7" ht="25.5">
      <c r="A2556" s="1158">
        <v>3999</v>
      </c>
      <c r="B2556" s="1158">
        <v>25540</v>
      </c>
      <c r="C2556" s="1159" t="s">
        <v>3174</v>
      </c>
      <c r="D2556" s="1159" t="s">
        <v>3175</v>
      </c>
      <c r="E2556" s="1160" t="s">
        <v>4939</v>
      </c>
      <c r="F2556" s="1161">
        <v>44656</v>
      </c>
      <c r="G2556" s="1161">
        <v>45005</v>
      </c>
    </row>
    <row r="2557" spans="1:7">
      <c r="A2557" s="1162">
        <v>4000</v>
      </c>
      <c r="B2557" s="1162">
        <v>12832</v>
      </c>
      <c r="C2557" s="1163" t="s">
        <v>7498</v>
      </c>
      <c r="D2557" s="1163" t="s">
        <v>7499</v>
      </c>
      <c r="E2557" s="1164" t="s">
        <v>2357</v>
      </c>
      <c r="F2557" s="1165">
        <v>45005</v>
      </c>
      <c r="G2557" s="1165">
        <v>45005</v>
      </c>
    </row>
    <row r="2558" spans="1:7">
      <c r="A2558" s="1158">
        <v>4001</v>
      </c>
      <c r="B2558" s="1158">
        <v>12833</v>
      </c>
      <c r="C2558" s="1159" t="s">
        <v>3178</v>
      </c>
      <c r="D2558" s="1159" t="s">
        <v>3179</v>
      </c>
      <c r="E2558" s="1160" t="s">
        <v>4546</v>
      </c>
      <c r="F2558" s="1161">
        <v>44656</v>
      </c>
      <c r="G2558" s="1161">
        <v>44895</v>
      </c>
    </row>
    <row r="2559" spans="1:7" ht="38.25">
      <c r="A2559" s="1162">
        <v>4002</v>
      </c>
      <c r="B2559" s="1162">
        <v>12834</v>
      </c>
      <c r="C2559" s="1163" t="s">
        <v>7500</v>
      </c>
      <c r="D2559" s="1163" t="s">
        <v>7501</v>
      </c>
      <c r="E2559" s="1164" t="s">
        <v>3287</v>
      </c>
      <c r="F2559" s="1165">
        <v>44656</v>
      </c>
      <c r="G2559" s="1165">
        <v>44745</v>
      </c>
    </row>
    <row r="2560" spans="1:7" ht="38.25">
      <c r="A2560" s="1162">
        <v>4003</v>
      </c>
      <c r="B2560" s="1162">
        <v>12835</v>
      </c>
      <c r="C2560" s="1163" t="s">
        <v>7502</v>
      </c>
      <c r="D2560" s="1163" t="s">
        <v>7503</v>
      </c>
      <c r="E2560" s="1164" t="s">
        <v>3009</v>
      </c>
      <c r="F2560" s="1165">
        <v>44746</v>
      </c>
      <c r="G2560" s="1165">
        <v>44895</v>
      </c>
    </row>
    <row r="2561" spans="1:7">
      <c r="A2561" s="1158">
        <v>4004</v>
      </c>
      <c r="B2561" s="1158">
        <v>12836</v>
      </c>
      <c r="C2561" s="1159" t="s">
        <v>4449</v>
      </c>
      <c r="D2561" s="1159" t="s">
        <v>4450</v>
      </c>
      <c r="E2561" s="1160" t="s">
        <v>7504</v>
      </c>
      <c r="F2561" s="1161">
        <v>44746</v>
      </c>
      <c r="G2561" s="1161">
        <v>45005</v>
      </c>
    </row>
    <row r="2562" spans="1:7" ht="38.25">
      <c r="A2562" s="1162">
        <v>4005</v>
      </c>
      <c r="B2562" s="1162">
        <v>12837</v>
      </c>
      <c r="C2562" s="1163" t="s">
        <v>7505</v>
      </c>
      <c r="D2562" s="1163" t="s">
        <v>7506</v>
      </c>
      <c r="E2562" s="1164" t="s">
        <v>2947</v>
      </c>
      <c r="F2562" s="1165">
        <v>44836</v>
      </c>
      <c r="G2562" s="1165">
        <v>44910</v>
      </c>
    </row>
    <row r="2563" spans="1:7" ht="38.25">
      <c r="A2563" s="1162">
        <v>4006</v>
      </c>
      <c r="B2563" s="1162">
        <v>12838</v>
      </c>
      <c r="C2563" s="1163" t="s">
        <v>7507</v>
      </c>
      <c r="D2563" s="1163" t="s">
        <v>7508</v>
      </c>
      <c r="E2563" s="1164" t="s">
        <v>2947</v>
      </c>
      <c r="F2563" s="1165">
        <v>44836</v>
      </c>
      <c r="G2563" s="1165">
        <v>44910</v>
      </c>
    </row>
    <row r="2564" spans="1:7" ht="51">
      <c r="A2564" s="1162">
        <v>4007</v>
      </c>
      <c r="B2564" s="1162">
        <v>12839</v>
      </c>
      <c r="C2564" s="1163" t="s">
        <v>7509</v>
      </c>
      <c r="D2564" s="1163" t="s">
        <v>7510</v>
      </c>
      <c r="E2564" s="1164" t="s">
        <v>2693</v>
      </c>
      <c r="F2564" s="1165">
        <v>44961</v>
      </c>
      <c r="G2564" s="1165">
        <v>45005</v>
      </c>
    </row>
    <row r="2565" spans="1:7" ht="51">
      <c r="A2565" s="1162">
        <v>4008</v>
      </c>
      <c r="B2565" s="1162">
        <v>12840</v>
      </c>
      <c r="C2565" s="1163" t="s">
        <v>7511</v>
      </c>
      <c r="D2565" s="1163" t="s">
        <v>7512</v>
      </c>
      <c r="E2565" s="1164" t="s">
        <v>2693</v>
      </c>
      <c r="F2565" s="1165">
        <v>44961</v>
      </c>
      <c r="G2565" s="1165">
        <v>45005</v>
      </c>
    </row>
    <row r="2566" spans="1:7" ht="38.25">
      <c r="A2566" s="1162">
        <v>4009</v>
      </c>
      <c r="B2566" s="1162">
        <v>12841</v>
      </c>
      <c r="C2566" s="1163" t="s">
        <v>7513</v>
      </c>
      <c r="D2566" s="1163" t="s">
        <v>7514</v>
      </c>
      <c r="E2566" s="1164" t="s">
        <v>2981</v>
      </c>
      <c r="F2566" s="1165">
        <v>44911</v>
      </c>
      <c r="G2566" s="1165">
        <v>44960</v>
      </c>
    </row>
    <row r="2567" spans="1:7">
      <c r="A2567" s="1162">
        <v>4010</v>
      </c>
      <c r="B2567" s="1162">
        <v>12842</v>
      </c>
      <c r="C2567" s="1163" t="s">
        <v>7515</v>
      </c>
      <c r="D2567" s="1163" t="s">
        <v>7516</v>
      </c>
      <c r="E2567" s="1164" t="s">
        <v>2981</v>
      </c>
      <c r="F2567" s="1165">
        <v>44746</v>
      </c>
      <c r="G2567" s="1165">
        <v>44795</v>
      </c>
    </row>
    <row r="2568" spans="1:7" ht="38.25">
      <c r="A2568" s="1162">
        <v>4011</v>
      </c>
      <c r="B2568" s="1162">
        <v>12843</v>
      </c>
      <c r="C2568" s="1163" t="s">
        <v>7517</v>
      </c>
      <c r="D2568" s="1163" t="s">
        <v>7518</v>
      </c>
      <c r="E2568" s="1164" t="s">
        <v>3287</v>
      </c>
      <c r="F2568" s="1165">
        <v>44746</v>
      </c>
      <c r="G2568" s="1165">
        <v>44835</v>
      </c>
    </row>
    <row r="2569" spans="1:7" ht="25.5">
      <c r="A2569" s="1158">
        <v>4012</v>
      </c>
      <c r="B2569" s="1158">
        <v>13713</v>
      </c>
      <c r="C2569" s="1159" t="s">
        <v>7519</v>
      </c>
      <c r="D2569" s="1159" t="s">
        <v>7520</v>
      </c>
      <c r="E2569" s="1160" t="s">
        <v>7521</v>
      </c>
      <c r="F2569" s="1161">
        <v>44442</v>
      </c>
      <c r="G2569" s="1161">
        <v>44956</v>
      </c>
    </row>
    <row r="2570" spans="1:7" ht="25.5">
      <c r="A2570" s="1158">
        <v>4019</v>
      </c>
      <c r="B2570" s="1158">
        <v>25542</v>
      </c>
      <c r="C2570" s="1159" t="s">
        <v>3174</v>
      </c>
      <c r="D2570" s="1159" t="s">
        <v>3175</v>
      </c>
      <c r="E2570" s="1160" t="s">
        <v>7521</v>
      </c>
      <c r="F2570" s="1161">
        <v>44442</v>
      </c>
      <c r="G2570" s="1161">
        <v>44956</v>
      </c>
    </row>
    <row r="2571" spans="1:7">
      <c r="A2571" s="1162">
        <v>4020</v>
      </c>
      <c r="B2571" s="1162">
        <v>13714</v>
      </c>
      <c r="C2571" s="1163" t="s">
        <v>7522</v>
      </c>
      <c r="D2571" s="1163" t="s">
        <v>7523</v>
      </c>
      <c r="E2571" s="1164" t="s">
        <v>2357</v>
      </c>
      <c r="F2571" s="1165">
        <v>44956</v>
      </c>
      <c r="G2571" s="1165">
        <v>44956</v>
      </c>
    </row>
    <row r="2572" spans="1:7">
      <c r="A2572" s="1158">
        <v>4021</v>
      </c>
      <c r="B2572" s="1158">
        <v>13715</v>
      </c>
      <c r="C2572" s="1159" t="s">
        <v>3178</v>
      </c>
      <c r="D2572" s="1159" t="s">
        <v>3179</v>
      </c>
      <c r="E2572" s="1160" t="s">
        <v>3029</v>
      </c>
      <c r="F2572" s="1161">
        <v>44442</v>
      </c>
      <c r="G2572" s="1161">
        <v>44691</v>
      </c>
    </row>
    <row r="2573" spans="1:7" ht="38.25">
      <c r="A2573" s="1162">
        <v>4022</v>
      </c>
      <c r="B2573" s="1162">
        <v>13716</v>
      </c>
      <c r="C2573" s="1163" t="s">
        <v>7524</v>
      </c>
      <c r="D2573" s="1163" t="s">
        <v>7525</v>
      </c>
      <c r="E2573" s="1164" t="s">
        <v>3029</v>
      </c>
      <c r="F2573" s="1165">
        <v>44442</v>
      </c>
      <c r="G2573" s="1165">
        <v>44691</v>
      </c>
    </row>
    <row r="2574" spans="1:7">
      <c r="A2574" s="1158">
        <v>4023</v>
      </c>
      <c r="B2574" s="1158">
        <v>13717</v>
      </c>
      <c r="C2574" s="1159" t="s">
        <v>5010</v>
      </c>
      <c r="D2574" s="1159" t="s">
        <v>5011</v>
      </c>
      <c r="E2574" s="1160" t="s">
        <v>7526</v>
      </c>
      <c r="F2574" s="1161">
        <v>44692</v>
      </c>
      <c r="G2574" s="1161">
        <v>44956</v>
      </c>
    </row>
    <row r="2575" spans="1:7" ht="38.25">
      <c r="A2575" s="1162">
        <v>4024</v>
      </c>
      <c r="B2575" s="1162">
        <v>13718</v>
      </c>
      <c r="C2575" s="1163" t="s">
        <v>7527</v>
      </c>
      <c r="D2575" s="1163" t="s">
        <v>7528</v>
      </c>
      <c r="E2575" s="1164" t="s">
        <v>3029</v>
      </c>
      <c r="F2575" s="1165">
        <v>44692</v>
      </c>
      <c r="G2575" s="1165">
        <v>44941</v>
      </c>
    </row>
    <row r="2576" spans="1:7" ht="38.25">
      <c r="A2576" s="1162">
        <v>4025</v>
      </c>
      <c r="B2576" s="1162">
        <v>13719</v>
      </c>
      <c r="C2576" s="1163" t="s">
        <v>7529</v>
      </c>
      <c r="D2576" s="1163" t="s">
        <v>7530</v>
      </c>
      <c r="E2576" s="1164" t="s">
        <v>3029</v>
      </c>
      <c r="F2576" s="1165">
        <v>44692</v>
      </c>
      <c r="G2576" s="1165">
        <v>44941</v>
      </c>
    </row>
    <row r="2577" spans="1:7" ht="38.25">
      <c r="A2577" s="1162">
        <v>4026</v>
      </c>
      <c r="B2577" s="1162">
        <v>13720</v>
      </c>
      <c r="C2577" s="1163" t="s">
        <v>7531</v>
      </c>
      <c r="D2577" s="1163" t="s">
        <v>7532</v>
      </c>
      <c r="E2577" s="1164" t="s">
        <v>3029</v>
      </c>
      <c r="F2577" s="1165">
        <v>44707</v>
      </c>
      <c r="G2577" s="1165">
        <v>44956</v>
      </c>
    </row>
    <row r="2578" spans="1:7" ht="25.5">
      <c r="A2578" s="1158">
        <v>4027</v>
      </c>
      <c r="B2578" s="1158">
        <v>13721</v>
      </c>
      <c r="C2578" s="1159" t="s">
        <v>7533</v>
      </c>
      <c r="D2578" s="1159" t="s">
        <v>7534</v>
      </c>
      <c r="E2578" s="1160" t="s">
        <v>7535</v>
      </c>
      <c r="F2578" s="1161">
        <v>44746</v>
      </c>
      <c r="G2578" s="1161">
        <v>45130</v>
      </c>
    </row>
    <row r="2579" spans="1:7" ht="25.5">
      <c r="A2579" s="1158">
        <v>4034</v>
      </c>
      <c r="B2579" s="1158">
        <v>25543</v>
      </c>
      <c r="C2579" s="1159" t="s">
        <v>3174</v>
      </c>
      <c r="D2579" s="1159" t="s">
        <v>3175</v>
      </c>
      <c r="E2579" s="1160" t="s">
        <v>7535</v>
      </c>
      <c r="F2579" s="1161">
        <v>44746</v>
      </c>
      <c r="G2579" s="1161">
        <v>45130</v>
      </c>
    </row>
    <row r="2580" spans="1:7">
      <c r="A2580" s="1162">
        <v>4035</v>
      </c>
      <c r="B2580" s="1162">
        <v>13722</v>
      </c>
      <c r="C2580" s="1163" t="s">
        <v>7536</v>
      </c>
      <c r="D2580" s="1163" t="s">
        <v>7537</v>
      </c>
      <c r="E2580" s="1164" t="s">
        <v>2357</v>
      </c>
      <c r="F2580" s="1165">
        <v>45130</v>
      </c>
      <c r="G2580" s="1165">
        <v>45130</v>
      </c>
    </row>
    <row r="2581" spans="1:7">
      <c r="A2581" s="1158">
        <v>4036</v>
      </c>
      <c r="B2581" s="1158">
        <v>13723</v>
      </c>
      <c r="C2581" s="1159" t="s">
        <v>3178</v>
      </c>
      <c r="D2581" s="1159" t="s">
        <v>3179</v>
      </c>
      <c r="E2581" s="1160" t="s">
        <v>3064</v>
      </c>
      <c r="F2581" s="1161">
        <v>44746</v>
      </c>
      <c r="G2581" s="1161">
        <v>44925</v>
      </c>
    </row>
    <row r="2582" spans="1:7" ht="25.5">
      <c r="A2582" s="1162">
        <v>4037</v>
      </c>
      <c r="B2582" s="1162">
        <v>13724</v>
      </c>
      <c r="C2582" s="1163" t="s">
        <v>7538</v>
      </c>
      <c r="D2582" s="1163" t="s">
        <v>7539</v>
      </c>
      <c r="E2582" s="1164" t="s">
        <v>3034</v>
      </c>
      <c r="F2582" s="1165">
        <v>44746</v>
      </c>
      <c r="G2582" s="1165">
        <v>44805</v>
      </c>
    </row>
    <row r="2583" spans="1:7" ht="25.5">
      <c r="A2583" s="1162">
        <v>4038</v>
      </c>
      <c r="B2583" s="1162">
        <v>13725</v>
      </c>
      <c r="C2583" s="1163" t="s">
        <v>7540</v>
      </c>
      <c r="D2583" s="1163" t="s">
        <v>7541</v>
      </c>
      <c r="E2583" s="1164" t="s">
        <v>2894</v>
      </c>
      <c r="F2583" s="1165">
        <v>44806</v>
      </c>
      <c r="G2583" s="1165">
        <v>44925</v>
      </c>
    </row>
    <row r="2584" spans="1:7">
      <c r="A2584" s="1158">
        <v>4039</v>
      </c>
      <c r="B2584" s="1158">
        <v>13726</v>
      </c>
      <c r="C2584" s="1159" t="s">
        <v>4449</v>
      </c>
      <c r="D2584" s="1159" t="s">
        <v>4450</v>
      </c>
      <c r="E2584" s="1160" t="s">
        <v>4402</v>
      </c>
      <c r="F2584" s="1161">
        <v>44836</v>
      </c>
      <c r="G2584" s="1161">
        <v>45130</v>
      </c>
    </row>
    <row r="2585" spans="1:7">
      <c r="A2585" s="1158">
        <v>4040</v>
      </c>
      <c r="B2585" s="1158">
        <v>13727</v>
      </c>
      <c r="C2585" s="1159" t="s">
        <v>7542</v>
      </c>
      <c r="D2585" s="1159" t="s">
        <v>7543</v>
      </c>
      <c r="E2585" s="1160" t="s">
        <v>7544</v>
      </c>
      <c r="F2585" s="1161">
        <v>44836</v>
      </c>
      <c r="G2585" s="1161">
        <v>45120</v>
      </c>
    </row>
    <row r="2586" spans="1:7" ht="25.5">
      <c r="A2586" s="1162">
        <v>4041</v>
      </c>
      <c r="B2586" s="1162">
        <v>13728</v>
      </c>
      <c r="C2586" s="1163" t="s">
        <v>7545</v>
      </c>
      <c r="D2586" s="1163" t="s">
        <v>7546</v>
      </c>
      <c r="E2586" s="1164" t="s">
        <v>3064</v>
      </c>
      <c r="F2586" s="1165">
        <v>44836</v>
      </c>
      <c r="G2586" s="1165">
        <v>45015</v>
      </c>
    </row>
    <row r="2587" spans="1:7" ht="25.5">
      <c r="A2587" s="1162">
        <v>4042</v>
      </c>
      <c r="B2587" s="1162">
        <v>13729</v>
      </c>
      <c r="C2587" s="1163" t="s">
        <v>7547</v>
      </c>
      <c r="D2587" s="1163" t="s">
        <v>7548</v>
      </c>
      <c r="E2587" s="1164" t="s">
        <v>2693</v>
      </c>
      <c r="F2587" s="1165">
        <v>45076</v>
      </c>
      <c r="G2587" s="1165">
        <v>45120</v>
      </c>
    </row>
    <row r="2588" spans="1:7">
      <c r="A2588" s="1162">
        <v>4043</v>
      </c>
      <c r="B2588" s="1162">
        <v>13730</v>
      </c>
      <c r="C2588" s="1163" t="s">
        <v>7549</v>
      </c>
      <c r="D2588" s="1163" t="s">
        <v>7516</v>
      </c>
      <c r="E2588" s="1164" t="s">
        <v>3034</v>
      </c>
      <c r="F2588" s="1165">
        <v>45016</v>
      </c>
      <c r="G2588" s="1165">
        <v>45075</v>
      </c>
    </row>
    <row r="2589" spans="1:7" ht="25.5">
      <c r="A2589" s="1158">
        <v>4044</v>
      </c>
      <c r="B2589" s="1158">
        <v>13731</v>
      </c>
      <c r="C2589" s="1159" t="s">
        <v>7550</v>
      </c>
      <c r="D2589" s="1159" t="s">
        <v>7551</v>
      </c>
      <c r="E2589" s="1160" t="s">
        <v>3679</v>
      </c>
      <c r="F2589" s="1161">
        <v>45016</v>
      </c>
      <c r="G2589" s="1161">
        <v>45130</v>
      </c>
    </row>
    <row r="2590" spans="1:7" ht="25.5">
      <c r="A2590" s="1162">
        <v>4045</v>
      </c>
      <c r="B2590" s="1162">
        <v>13732</v>
      </c>
      <c r="C2590" s="1163" t="s">
        <v>7552</v>
      </c>
      <c r="D2590" s="1163" t="s">
        <v>7553</v>
      </c>
      <c r="E2590" s="1164" t="s">
        <v>3287</v>
      </c>
      <c r="F2590" s="1165">
        <v>45016</v>
      </c>
      <c r="G2590" s="1165">
        <v>45105</v>
      </c>
    </row>
    <row r="2591" spans="1:7" ht="38.25">
      <c r="A2591" s="1162">
        <v>4046</v>
      </c>
      <c r="B2591" s="1162">
        <v>13733</v>
      </c>
      <c r="C2591" s="1163" t="s">
        <v>7554</v>
      </c>
      <c r="D2591" s="1163" t="s">
        <v>7555</v>
      </c>
      <c r="E2591" s="1164" t="s">
        <v>2930</v>
      </c>
      <c r="F2591" s="1165">
        <v>45106</v>
      </c>
      <c r="G2591" s="1165">
        <v>45130</v>
      </c>
    </row>
    <row r="2592" spans="1:7">
      <c r="A2592" s="1158">
        <v>4047</v>
      </c>
      <c r="B2592" s="1158">
        <v>13734</v>
      </c>
      <c r="C2592" s="1159" t="s">
        <v>7556</v>
      </c>
      <c r="D2592" s="1159" t="s">
        <v>7557</v>
      </c>
      <c r="E2592" s="1160" t="s">
        <v>3679</v>
      </c>
      <c r="F2592" s="1161">
        <v>45016</v>
      </c>
      <c r="G2592" s="1161">
        <v>45130</v>
      </c>
    </row>
    <row r="2593" spans="1:7" ht="25.5">
      <c r="A2593" s="1162">
        <v>4048</v>
      </c>
      <c r="B2593" s="1162">
        <v>13735</v>
      </c>
      <c r="C2593" s="1163" t="s">
        <v>7558</v>
      </c>
      <c r="D2593" s="1163" t="s">
        <v>7559</v>
      </c>
      <c r="E2593" s="1164" t="s">
        <v>3287</v>
      </c>
      <c r="F2593" s="1165">
        <v>45016</v>
      </c>
      <c r="G2593" s="1165">
        <v>45105</v>
      </c>
    </row>
    <row r="2594" spans="1:7" ht="38.25">
      <c r="A2594" s="1162">
        <v>4049</v>
      </c>
      <c r="B2594" s="1162">
        <v>13736</v>
      </c>
      <c r="C2594" s="1163" t="s">
        <v>7560</v>
      </c>
      <c r="D2594" s="1163" t="s">
        <v>7561</v>
      </c>
      <c r="E2594" s="1164" t="s">
        <v>2930</v>
      </c>
      <c r="F2594" s="1165">
        <v>45106</v>
      </c>
      <c r="G2594" s="1165">
        <v>45130</v>
      </c>
    </row>
    <row r="2595" spans="1:7">
      <c r="A2595" s="1158">
        <v>4050</v>
      </c>
      <c r="B2595" s="1158">
        <v>13737</v>
      </c>
      <c r="C2595" s="1159" t="s">
        <v>7562</v>
      </c>
      <c r="D2595" s="1159" t="s">
        <v>7563</v>
      </c>
      <c r="E2595" s="1160" t="s">
        <v>3679</v>
      </c>
      <c r="F2595" s="1161">
        <v>45016</v>
      </c>
      <c r="G2595" s="1161">
        <v>45130</v>
      </c>
    </row>
    <row r="2596" spans="1:7" ht="25.5">
      <c r="A2596" s="1162">
        <v>4051</v>
      </c>
      <c r="B2596" s="1162">
        <v>13738</v>
      </c>
      <c r="C2596" s="1163" t="s">
        <v>7564</v>
      </c>
      <c r="D2596" s="1163" t="s">
        <v>7565</v>
      </c>
      <c r="E2596" s="1164" t="s">
        <v>3287</v>
      </c>
      <c r="F2596" s="1165">
        <v>45016</v>
      </c>
      <c r="G2596" s="1165">
        <v>45105</v>
      </c>
    </row>
    <row r="2597" spans="1:7" ht="38.25">
      <c r="A2597" s="1162">
        <v>4052</v>
      </c>
      <c r="B2597" s="1162">
        <v>13739</v>
      </c>
      <c r="C2597" s="1163" t="s">
        <v>7566</v>
      </c>
      <c r="D2597" s="1163" t="s">
        <v>7567</v>
      </c>
      <c r="E2597" s="1164" t="s">
        <v>2930</v>
      </c>
      <c r="F2597" s="1165">
        <v>45106</v>
      </c>
      <c r="G2597" s="1165">
        <v>45130</v>
      </c>
    </row>
    <row r="2598" spans="1:7">
      <c r="A2598" s="1158">
        <v>4053</v>
      </c>
      <c r="B2598" s="1158">
        <v>13740</v>
      </c>
      <c r="C2598" s="1159" t="s">
        <v>7568</v>
      </c>
      <c r="D2598" s="1159" t="s">
        <v>7569</v>
      </c>
      <c r="E2598" s="1160" t="s">
        <v>3679</v>
      </c>
      <c r="F2598" s="1161">
        <v>45016</v>
      </c>
      <c r="G2598" s="1161">
        <v>45130</v>
      </c>
    </row>
    <row r="2599" spans="1:7" ht="25.5">
      <c r="A2599" s="1162">
        <v>4054</v>
      </c>
      <c r="B2599" s="1162">
        <v>13741</v>
      </c>
      <c r="C2599" s="1163" t="s">
        <v>7570</v>
      </c>
      <c r="D2599" s="1163" t="s">
        <v>7571</v>
      </c>
      <c r="E2599" s="1164" t="s">
        <v>3287</v>
      </c>
      <c r="F2599" s="1165">
        <v>45016</v>
      </c>
      <c r="G2599" s="1165">
        <v>45105</v>
      </c>
    </row>
    <row r="2600" spans="1:7" ht="51">
      <c r="A2600" s="1162">
        <v>4055</v>
      </c>
      <c r="B2600" s="1162">
        <v>13742</v>
      </c>
      <c r="C2600" s="1163" t="s">
        <v>7572</v>
      </c>
      <c r="D2600" s="1163" t="s">
        <v>7573</v>
      </c>
      <c r="E2600" s="1164" t="s">
        <v>2930</v>
      </c>
      <c r="F2600" s="1165">
        <v>45106</v>
      </c>
      <c r="G2600" s="1165">
        <v>45130</v>
      </c>
    </row>
    <row r="2601" spans="1:7">
      <c r="A2601" s="1158">
        <v>4056</v>
      </c>
      <c r="B2601" s="1158">
        <v>13743</v>
      </c>
      <c r="C2601" s="1159" t="s">
        <v>7574</v>
      </c>
      <c r="D2601" s="1159" t="s">
        <v>7575</v>
      </c>
      <c r="E2601" s="1160" t="s">
        <v>7576</v>
      </c>
      <c r="F2601" s="1161">
        <v>43796</v>
      </c>
      <c r="G2601" s="1161">
        <v>45692</v>
      </c>
    </row>
    <row r="2602" spans="1:7" ht="25.5">
      <c r="A2602" s="1158">
        <v>4063</v>
      </c>
      <c r="B2602" s="1158">
        <v>25544</v>
      </c>
      <c r="C2602" s="1159" t="s">
        <v>3174</v>
      </c>
      <c r="D2602" s="1159" t="s">
        <v>3175</v>
      </c>
      <c r="E2602" s="1160" t="s">
        <v>7576</v>
      </c>
      <c r="F2602" s="1161">
        <v>43796</v>
      </c>
      <c r="G2602" s="1161">
        <v>45692</v>
      </c>
    </row>
    <row r="2603" spans="1:7">
      <c r="A2603" s="1162">
        <v>4064</v>
      </c>
      <c r="B2603" s="1162">
        <v>13744</v>
      </c>
      <c r="C2603" s="1163" t="s">
        <v>7577</v>
      </c>
      <c r="D2603" s="1163" t="s">
        <v>7578</v>
      </c>
      <c r="E2603" s="1164" t="s">
        <v>2357</v>
      </c>
      <c r="F2603" s="1165">
        <v>45692</v>
      </c>
      <c r="G2603" s="1165">
        <v>45692</v>
      </c>
    </row>
    <row r="2604" spans="1:7">
      <c r="A2604" s="1158">
        <v>4065</v>
      </c>
      <c r="B2604" s="1158">
        <v>13745</v>
      </c>
      <c r="C2604" s="1159" t="s">
        <v>3178</v>
      </c>
      <c r="D2604" s="1159" t="s">
        <v>3179</v>
      </c>
      <c r="E2604" s="1160" t="s">
        <v>7579</v>
      </c>
      <c r="F2604" s="1161">
        <v>43796</v>
      </c>
      <c r="G2604" s="1161">
        <v>44921</v>
      </c>
    </row>
    <row r="2605" spans="1:7">
      <c r="A2605" s="1158">
        <v>4066</v>
      </c>
      <c r="B2605" s="1158">
        <v>13746</v>
      </c>
      <c r="C2605" s="1159" t="s">
        <v>5402</v>
      </c>
      <c r="D2605" s="1159" t="s">
        <v>3409</v>
      </c>
      <c r="E2605" s="1160" t="s">
        <v>7580</v>
      </c>
      <c r="F2605" s="1161">
        <v>43796</v>
      </c>
      <c r="G2605" s="1161">
        <v>44767</v>
      </c>
    </row>
    <row r="2606" spans="1:7">
      <c r="A2606" s="1158">
        <v>4067</v>
      </c>
      <c r="B2606" s="1158">
        <v>13747</v>
      </c>
      <c r="C2606" s="1159" t="s">
        <v>7581</v>
      </c>
      <c r="D2606" s="1159" t="s">
        <v>7582</v>
      </c>
      <c r="E2606" s="1160" t="s">
        <v>7583</v>
      </c>
      <c r="F2606" s="1161">
        <v>43796</v>
      </c>
      <c r="G2606" s="1161">
        <v>44650</v>
      </c>
    </row>
    <row r="2607" spans="1:7">
      <c r="A2607" s="1158">
        <v>4068</v>
      </c>
      <c r="B2607" s="1158">
        <v>38251</v>
      </c>
      <c r="C2607" s="1159" t="s">
        <v>7584</v>
      </c>
      <c r="D2607" s="1159" t="s">
        <v>7585</v>
      </c>
      <c r="E2607" s="1160" t="s">
        <v>7586</v>
      </c>
      <c r="F2607" s="1161">
        <v>43796</v>
      </c>
      <c r="G2607" s="1161">
        <v>44265</v>
      </c>
    </row>
    <row r="2608" spans="1:7" ht="63.75">
      <c r="A2608" s="1162">
        <v>4069</v>
      </c>
      <c r="B2608" s="1162">
        <v>13748</v>
      </c>
      <c r="C2608" s="1163" t="s">
        <v>7587</v>
      </c>
      <c r="D2608" s="1163" t="s">
        <v>7588</v>
      </c>
      <c r="E2608" s="1164" t="s">
        <v>7589</v>
      </c>
      <c r="F2608" s="1165">
        <v>43796</v>
      </c>
      <c r="G2608" s="1165">
        <v>43846</v>
      </c>
    </row>
    <row r="2609" spans="1:7" ht="25.5">
      <c r="A2609" s="1162">
        <v>4070</v>
      </c>
      <c r="B2609" s="1162">
        <v>13749</v>
      </c>
      <c r="C2609" s="1163" t="s">
        <v>7590</v>
      </c>
      <c r="D2609" s="1163" t="s">
        <v>7591</v>
      </c>
      <c r="E2609" s="1164" t="s">
        <v>2906</v>
      </c>
      <c r="F2609" s="1165">
        <v>43847</v>
      </c>
      <c r="G2609" s="1165">
        <v>43995</v>
      </c>
    </row>
    <row r="2610" spans="1:7" ht="25.5">
      <c r="A2610" s="1162">
        <v>4071</v>
      </c>
      <c r="B2610" s="1162">
        <v>13750</v>
      </c>
      <c r="C2610" s="1163" t="s">
        <v>7592</v>
      </c>
      <c r="D2610" s="1163" t="s">
        <v>7593</v>
      </c>
      <c r="E2610" s="1164" t="s">
        <v>3112</v>
      </c>
      <c r="F2610" s="1165">
        <v>43996</v>
      </c>
      <c r="G2610" s="1165">
        <v>44025</v>
      </c>
    </row>
    <row r="2611" spans="1:7" ht="25.5">
      <c r="A2611" s="1162">
        <v>4072</v>
      </c>
      <c r="B2611" s="1162">
        <v>13751</v>
      </c>
      <c r="C2611" s="1163" t="s">
        <v>7594</v>
      </c>
      <c r="D2611" s="1163" t="s">
        <v>7595</v>
      </c>
      <c r="E2611" s="1164" t="s">
        <v>2894</v>
      </c>
      <c r="F2611" s="1165">
        <v>44026</v>
      </c>
      <c r="G2611" s="1165">
        <v>44145</v>
      </c>
    </row>
    <row r="2612" spans="1:7" ht="25.5">
      <c r="A2612" s="1162">
        <v>4073</v>
      </c>
      <c r="B2612" s="1162">
        <v>13752</v>
      </c>
      <c r="C2612" s="1163" t="s">
        <v>7596</v>
      </c>
      <c r="D2612" s="1163" t="s">
        <v>7597</v>
      </c>
      <c r="E2612" s="1164" t="s">
        <v>2894</v>
      </c>
      <c r="F2612" s="1165">
        <v>44026</v>
      </c>
      <c r="G2612" s="1165">
        <v>44145</v>
      </c>
    </row>
    <row r="2613" spans="1:7" ht="25.5">
      <c r="A2613" s="1162">
        <v>4074</v>
      </c>
      <c r="B2613" s="1162">
        <v>13753</v>
      </c>
      <c r="C2613" s="1163" t="s">
        <v>7598</v>
      </c>
      <c r="D2613" s="1163" t="s">
        <v>7599</v>
      </c>
      <c r="E2613" s="1164" t="s">
        <v>3287</v>
      </c>
      <c r="F2613" s="1165">
        <v>44086</v>
      </c>
      <c r="G2613" s="1165">
        <v>44175</v>
      </c>
    </row>
    <row r="2614" spans="1:7" ht="38.25">
      <c r="A2614" s="1162">
        <v>4075</v>
      </c>
      <c r="B2614" s="1162">
        <v>13754</v>
      </c>
      <c r="C2614" s="1163" t="s">
        <v>7600</v>
      </c>
      <c r="D2614" s="1163" t="s">
        <v>7601</v>
      </c>
      <c r="E2614" s="1164" t="s">
        <v>3287</v>
      </c>
      <c r="F2614" s="1165">
        <v>44176</v>
      </c>
      <c r="G2614" s="1165">
        <v>44265</v>
      </c>
    </row>
    <row r="2615" spans="1:7" ht="25.5">
      <c r="A2615" s="1162">
        <v>4076</v>
      </c>
      <c r="B2615" s="1162">
        <v>13755</v>
      </c>
      <c r="C2615" s="1163" t="s">
        <v>7602</v>
      </c>
      <c r="D2615" s="1163" t="s">
        <v>7603</v>
      </c>
      <c r="E2615" s="1164" t="s">
        <v>3287</v>
      </c>
      <c r="F2615" s="1165">
        <v>44086</v>
      </c>
      <c r="G2615" s="1165">
        <v>44175</v>
      </c>
    </row>
    <row r="2616" spans="1:7">
      <c r="A2616" s="1158">
        <v>4077</v>
      </c>
      <c r="B2616" s="1158">
        <v>38252</v>
      </c>
      <c r="C2616" s="1159" t="s">
        <v>7604</v>
      </c>
      <c r="D2616" s="1159" t="s">
        <v>7605</v>
      </c>
      <c r="E2616" s="1160" t="s">
        <v>3282</v>
      </c>
      <c r="F2616" s="1161">
        <v>44126</v>
      </c>
      <c r="G2616" s="1161">
        <v>44650</v>
      </c>
    </row>
    <row r="2617" spans="1:7" ht="25.5">
      <c r="A2617" s="1162">
        <v>4078</v>
      </c>
      <c r="B2617" s="1162">
        <v>13756</v>
      </c>
      <c r="C2617" s="1163" t="s">
        <v>7606</v>
      </c>
      <c r="D2617" s="1163" t="s">
        <v>7607</v>
      </c>
      <c r="E2617" s="1164" t="s">
        <v>2894</v>
      </c>
      <c r="F2617" s="1165">
        <v>44126</v>
      </c>
      <c r="G2617" s="1165">
        <v>44245</v>
      </c>
    </row>
    <row r="2618" spans="1:7" ht="38.25">
      <c r="A2618" s="1162">
        <v>4079</v>
      </c>
      <c r="B2618" s="1162">
        <v>13757</v>
      </c>
      <c r="C2618" s="1163" t="s">
        <v>7608</v>
      </c>
      <c r="D2618" s="1163" t="s">
        <v>7609</v>
      </c>
      <c r="E2618" s="1164" t="s">
        <v>5065</v>
      </c>
      <c r="F2618" s="1165">
        <v>44246</v>
      </c>
      <c r="G2618" s="1165">
        <v>44585</v>
      </c>
    </row>
    <row r="2619" spans="1:7" ht="25.5">
      <c r="A2619" s="1162">
        <v>4080</v>
      </c>
      <c r="B2619" s="1162">
        <v>13758</v>
      </c>
      <c r="C2619" s="1163" t="s">
        <v>7610</v>
      </c>
      <c r="D2619" s="1163" t="s">
        <v>7611</v>
      </c>
      <c r="E2619" s="1164" t="s">
        <v>3009</v>
      </c>
      <c r="F2619" s="1165">
        <v>44126</v>
      </c>
      <c r="G2619" s="1165">
        <v>44275</v>
      </c>
    </row>
    <row r="2620" spans="1:7" ht="25.5">
      <c r="A2620" s="1162">
        <v>4081</v>
      </c>
      <c r="B2620" s="1162">
        <v>13759</v>
      </c>
      <c r="C2620" s="1163" t="s">
        <v>7612</v>
      </c>
      <c r="D2620" s="1163" t="s">
        <v>7613</v>
      </c>
      <c r="E2620" s="1164" t="s">
        <v>3287</v>
      </c>
      <c r="F2620" s="1165">
        <v>44216</v>
      </c>
      <c r="G2620" s="1165">
        <v>44305</v>
      </c>
    </row>
    <row r="2621" spans="1:7" ht="25.5">
      <c r="A2621" s="1162">
        <v>4082</v>
      </c>
      <c r="B2621" s="1162">
        <v>13760</v>
      </c>
      <c r="C2621" s="1163" t="s">
        <v>7614</v>
      </c>
      <c r="D2621" s="1163" t="s">
        <v>7615</v>
      </c>
      <c r="E2621" s="1164" t="s">
        <v>2894</v>
      </c>
      <c r="F2621" s="1165">
        <v>44171</v>
      </c>
      <c r="G2621" s="1165">
        <v>44290</v>
      </c>
    </row>
    <row r="2622" spans="1:7" ht="25.5">
      <c r="A2622" s="1162">
        <v>4083</v>
      </c>
      <c r="B2622" s="1162">
        <v>13761</v>
      </c>
      <c r="C2622" s="1163" t="s">
        <v>7616</v>
      </c>
      <c r="D2622" s="1163" t="s">
        <v>7617</v>
      </c>
      <c r="E2622" s="1164" t="s">
        <v>3009</v>
      </c>
      <c r="F2622" s="1165">
        <v>44171</v>
      </c>
      <c r="G2622" s="1165">
        <v>44320</v>
      </c>
    </row>
    <row r="2623" spans="1:7" ht="25.5">
      <c r="A2623" s="1162">
        <v>4084</v>
      </c>
      <c r="B2623" s="1162">
        <v>13762</v>
      </c>
      <c r="C2623" s="1163" t="s">
        <v>7618</v>
      </c>
      <c r="D2623" s="1163" t="s">
        <v>7619</v>
      </c>
      <c r="E2623" s="1164" t="s">
        <v>3287</v>
      </c>
      <c r="F2623" s="1165">
        <v>44261</v>
      </c>
      <c r="G2623" s="1165">
        <v>44350</v>
      </c>
    </row>
    <row r="2624" spans="1:7" ht="38.25">
      <c r="A2624" s="1162">
        <v>4085</v>
      </c>
      <c r="B2624" s="1162">
        <v>13763</v>
      </c>
      <c r="C2624" s="1163" t="s">
        <v>7620</v>
      </c>
      <c r="D2624" s="1163" t="s">
        <v>7621</v>
      </c>
      <c r="E2624" s="1164" t="s">
        <v>2894</v>
      </c>
      <c r="F2624" s="1165">
        <v>44321</v>
      </c>
      <c r="G2624" s="1165">
        <v>44440</v>
      </c>
    </row>
    <row r="2625" spans="1:7" ht="25.5">
      <c r="A2625" s="1162">
        <v>4086</v>
      </c>
      <c r="B2625" s="1162">
        <v>13764</v>
      </c>
      <c r="C2625" s="1163" t="s">
        <v>7622</v>
      </c>
      <c r="D2625" s="1163" t="s">
        <v>7623</v>
      </c>
      <c r="E2625" s="1164" t="s">
        <v>3034</v>
      </c>
      <c r="F2625" s="1165">
        <v>44381</v>
      </c>
      <c r="G2625" s="1165">
        <v>44440</v>
      </c>
    </row>
    <row r="2626" spans="1:7" ht="25.5">
      <c r="A2626" s="1162">
        <v>4087</v>
      </c>
      <c r="B2626" s="1162">
        <v>13765</v>
      </c>
      <c r="C2626" s="1163" t="s">
        <v>7624</v>
      </c>
      <c r="D2626" s="1163" t="s">
        <v>7625</v>
      </c>
      <c r="E2626" s="1164" t="s">
        <v>3034</v>
      </c>
      <c r="F2626" s="1165">
        <v>44441</v>
      </c>
      <c r="G2626" s="1165">
        <v>44500</v>
      </c>
    </row>
    <row r="2627" spans="1:7" ht="25.5">
      <c r="A2627" s="1162">
        <v>4088</v>
      </c>
      <c r="B2627" s="1162">
        <v>13766</v>
      </c>
      <c r="C2627" s="1163" t="s">
        <v>7626</v>
      </c>
      <c r="D2627" s="1163" t="s">
        <v>7627</v>
      </c>
      <c r="E2627" s="1164" t="s">
        <v>3034</v>
      </c>
      <c r="F2627" s="1165">
        <v>44441</v>
      </c>
      <c r="G2627" s="1165">
        <v>44500</v>
      </c>
    </row>
    <row r="2628" spans="1:7" ht="25.5">
      <c r="A2628" s="1162">
        <v>4089</v>
      </c>
      <c r="B2628" s="1162">
        <v>13767</v>
      </c>
      <c r="C2628" s="1163" t="s">
        <v>7628</v>
      </c>
      <c r="D2628" s="1163" t="s">
        <v>7629</v>
      </c>
      <c r="E2628" s="1164" t="s">
        <v>3112</v>
      </c>
      <c r="F2628" s="1165">
        <v>44501</v>
      </c>
      <c r="G2628" s="1165">
        <v>44530</v>
      </c>
    </row>
    <row r="2629" spans="1:7" ht="25.5">
      <c r="A2629" s="1162">
        <v>4090</v>
      </c>
      <c r="B2629" s="1162">
        <v>13768</v>
      </c>
      <c r="C2629" s="1163" t="s">
        <v>7630</v>
      </c>
      <c r="D2629" s="1163" t="s">
        <v>7631</v>
      </c>
      <c r="E2629" s="1164" t="s">
        <v>3034</v>
      </c>
      <c r="F2629" s="1165">
        <v>44561</v>
      </c>
      <c r="G2629" s="1165">
        <v>44620</v>
      </c>
    </row>
    <row r="2630" spans="1:7" ht="25.5">
      <c r="A2630" s="1162">
        <v>4091</v>
      </c>
      <c r="B2630" s="1162">
        <v>13769</v>
      </c>
      <c r="C2630" s="1163" t="s">
        <v>7632</v>
      </c>
      <c r="D2630" s="1163" t="s">
        <v>7633</v>
      </c>
      <c r="E2630" s="1164" t="s">
        <v>3112</v>
      </c>
      <c r="F2630" s="1165">
        <v>44621</v>
      </c>
      <c r="G2630" s="1165">
        <v>44650</v>
      </c>
    </row>
    <row r="2631" spans="1:7" ht="25.5">
      <c r="A2631" s="1162">
        <v>4092</v>
      </c>
      <c r="B2631" s="1162">
        <v>13770</v>
      </c>
      <c r="C2631" s="1163" t="s">
        <v>7634</v>
      </c>
      <c r="D2631" s="1163" t="s">
        <v>7635</v>
      </c>
      <c r="E2631" s="1164" t="s">
        <v>3112</v>
      </c>
      <c r="F2631" s="1165">
        <v>44621</v>
      </c>
      <c r="G2631" s="1165">
        <v>44650</v>
      </c>
    </row>
    <row r="2632" spans="1:7" ht="25.5">
      <c r="A2632" s="1162">
        <v>4093</v>
      </c>
      <c r="B2632" s="1162">
        <v>13771</v>
      </c>
      <c r="C2632" s="1163" t="s">
        <v>7636</v>
      </c>
      <c r="D2632" s="1163" t="s">
        <v>7637</v>
      </c>
      <c r="E2632" s="1164" t="s">
        <v>3034</v>
      </c>
      <c r="F2632" s="1165">
        <v>44501</v>
      </c>
      <c r="G2632" s="1165">
        <v>44560</v>
      </c>
    </row>
    <row r="2633" spans="1:7" ht="25.5">
      <c r="A2633" s="1162">
        <v>4094</v>
      </c>
      <c r="B2633" s="1162">
        <v>13772</v>
      </c>
      <c r="C2633" s="1163" t="s">
        <v>7638</v>
      </c>
      <c r="D2633" s="1163" t="s">
        <v>7639</v>
      </c>
      <c r="E2633" s="1164" t="s">
        <v>2894</v>
      </c>
      <c r="F2633" s="1165">
        <v>44501</v>
      </c>
      <c r="G2633" s="1165">
        <v>44620</v>
      </c>
    </row>
    <row r="2634" spans="1:7" ht="38.25">
      <c r="A2634" s="1162">
        <v>4095</v>
      </c>
      <c r="B2634" s="1162">
        <v>13773</v>
      </c>
      <c r="C2634" s="1163" t="s">
        <v>7640</v>
      </c>
      <c r="D2634" s="1163" t="s">
        <v>7641</v>
      </c>
      <c r="E2634" s="1164" t="s">
        <v>3034</v>
      </c>
      <c r="F2634" s="1165">
        <v>44501</v>
      </c>
      <c r="G2634" s="1165">
        <v>44560</v>
      </c>
    </row>
    <row r="2635" spans="1:7" ht="25.5">
      <c r="A2635" s="1162">
        <v>4096</v>
      </c>
      <c r="B2635" s="1162">
        <v>13774</v>
      </c>
      <c r="C2635" s="1163" t="s">
        <v>7642</v>
      </c>
      <c r="D2635" s="1163" t="s">
        <v>7643</v>
      </c>
      <c r="E2635" s="1164" t="s">
        <v>3112</v>
      </c>
      <c r="F2635" s="1165">
        <v>44586</v>
      </c>
      <c r="G2635" s="1165">
        <v>44615</v>
      </c>
    </row>
    <row r="2636" spans="1:7">
      <c r="A2636" s="1158">
        <v>4097</v>
      </c>
      <c r="B2636" s="1158">
        <v>13775</v>
      </c>
      <c r="C2636" s="1159" t="s">
        <v>7644</v>
      </c>
      <c r="D2636" s="1159" t="s">
        <v>7645</v>
      </c>
      <c r="E2636" s="1160" t="s">
        <v>7646</v>
      </c>
      <c r="F2636" s="1161">
        <v>44026</v>
      </c>
      <c r="G2636" s="1161">
        <v>44767</v>
      </c>
    </row>
    <row r="2637" spans="1:7" ht="25.5">
      <c r="A2637" s="1162">
        <v>4098</v>
      </c>
      <c r="B2637" s="1162">
        <v>13776</v>
      </c>
      <c r="C2637" s="1163" t="s">
        <v>7647</v>
      </c>
      <c r="D2637" s="1163" t="s">
        <v>7648</v>
      </c>
      <c r="E2637" s="1164" t="s">
        <v>3461</v>
      </c>
      <c r="F2637" s="1165">
        <v>44026</v>
      </c>
      <c r="G2637" s="1165">
        <v>44325</v>
      </c>
    </row>
    <row r="2638" spans="1:7" ht="25.5">
      <c r="A2638" s="1162">
        <v>4099</v>
      </c>
      <c r="B2638" s="1162">
        <v>13777</v>
      </c>
      <c r="C2638" s="1163" t="s">
        <v>7649</v>
      </c>
      <c r="D2638" s="1163" t="s">
        <v>7650</v>
      </c>
      <c r="E2638" s="1164" t="s">
        <v>7651</v>
      </c>
      <c r="F2638" s="1165">
        <v>44476</v>
      </c>
      <c r="G2638" s="1165">
        <v>44711</v>
      </c>
    </row>
    <row r="2639" spans="1:7" ht="25.5">
      <c r="A2639" s="1162">
        <v>4100</v>
      </c>
      <c r="B2639" s="1162">
        <v>13778</v>
      </c>
      <c r="C2639" s="1163" t="s">
        <v>7652</v>
      </c>
      <c r="D2639" s="1163" t="s">
        <v>7653</v>
      </c>
      <c r="E2639" s="1164" t="s">
        <v>3287</v>
      </c>
      <c r="F2639" s="1165">
        <v>44540</v>
      </c>
      <c r="G2639" s="1165">
        <v>44629</v>
      </c>
    </row>
    <row r="2640" spans="1:7">
      <c r="A2640" s="1162">
        <v>4101</v>
      </c>
      <c r="B2640" s="1162">
        <v>13779</v>
      </c>
      <c r="C2640" s="1163" t="s">
        <v>7654</v>
      </c>
      <c r="D2640" s="1163" t="s">
        <v>7655</v>
      </c>
      <c r="E2640" s="1164" t="s">
        <v>3705</v>
      </c>
      <c r="F2640" s="1165">
        <v>44476</v>
      </c>
      <c r="G2640" s="1165">
        <v>44545</v>
      </c>
    </row>
    <row r="2641" spans="1:7" ht="25.5">
      <c r="A2641" s="1162">
        <v>4102</v>
      </c>
      <c r="B2641" s="1162">
        <v>13780</v>
      </c>
      <c r="C2641" s="1163" t="s">
        <v>7656</v>
      </c>
      <c r="D2641" s="1163" t="s">
        <v>7657</v>
      </c>
      <c r="E2641" s="1164" t="s">
        <v>7658</v>
      </c>
      <c r="F2641" s="1165">
        <v>44712</v>
      </c>
      <c r="G2641" s="1165">
        <v>44767</v>
      </c>
    </row>
    <row r="2642" spans="1:7">
      <c r="A2642" s="1158">
        <v>4103</v>
      </c>
      <c r="B2642" s="1158">
        <v>13781</v>
      </c>
      <c r="C2642" s="1159" t="s">
        <v>7659</v>
      </c>
      <c r="D2642" s="1159" t="s">
        <v>7660</v>
      </c>
      <c r="E2642" s="1160" t="s">
        <v>7661</v>
      </c>
      <c r="F2642" s="1161">
        <v>44176</v>
      </c>
      <c r="G2642" s="1161">
        <v>44710</v>
      </c>
    </row>
    <row r="2643" spans="1:7" ht="25.5">
      <c r="A2643" s="1162">
        <v>4104</v>
      </c>
      <c r="B2643" s="1162">
        <v>13782</v>
      </c>
      <c r="C2643" s="1163" t="s">
        <v>7662</v>
      </c>
      <c r="D2643" s="1163" t="s">
        <v>7663</v>
      </c>
      <c r="E2643" s="1164" t="s">
        <v>2894</v>
      </c>
      <c r="F2643" s="1165">
        <v>44176</v>
      </c>
      <c r="G2643" s="1165">
        <v>44295</v>
      </c>
    </row>
    <row r="2644" spans="1:7" ht="25.5">
      <c r="A2644" s="1162">
        <v>4105</v>
      </c>
      <c r="B2644" s="1162">
        <v>13783</v>
      </c>
      <c r="C2644" s="1163" t="s">
        <v>7664</v>
      </c>
      <c r="D2644" s="1163" t="s">
        <v>7665</v>
      </c>
      <c r="E2644" s="1164" t="s">
        <v>2894</v>
      </c>
      <c r="F2644" s="1165">
        <v>44351</v>
      </c>
      <c r="G2644" s="1165">
        <v>44470</v>
      </c>
    </row>
    <row r="2645" spans="1:7" ht="25.5">
      <c r="A2645" s="1162">
        <v>4106</v>
      </c>
      <c r="B2645" s="1162">
        <v>13784</v>
      </c>
      <c r="C2645" s="1163" t="s">
        <v>7666</v>
      </c>
      <c r="D2645" s="1163" t="s">
        <v>7667</v>
      </c>
      <c r="E2645" s="1164" t="s">
        <v>2894</v>
      </c>
      <c r="F2645" s="1165">
        <v>44411</v>
      </c>
      <c r="G2645" s="1165">
        <v>44530</v>
      </c>
    </row>
    <row r="2646" spans="1:7" ht="25.5">
      <c r="A2646" s="1162">
        <v>4107</v>
      </c>
      <c r="B2646" s="1162">
        <v>13785</v>
      </c>
      <c r="C2646" s="1163" t="s">
        <v>7668</v>
      </c>
      <c r="D2646" s="1163" t="s">
        <v>7669</v>
      </c>
      <c r="E2646" s="1164" t="s">
        <v>3009</v>
      </c>
      <c r="F2646" s="1165">
        <v>44547</v>
      </c>
      <c r="G2646" s="1165">
        <v>44696</v>
      </c>
    </row>
    <row r="2647" spans="1:7" ht="38.25">
      <c r="A2647" s="1162">
        <v>4108</v>
      </c>
      <c r="B2647" s="1162">
        <v>13786</v>
      </c>
      <c r="C2647" s="1163" t="s">
        <v>7670</v>
      </c>
      <c r="D2647" s="1163" t="s">
        <v>7671</v>
      </c>
      <c r="E2647" s="1164" t="s">
        <v>3034</v>
      </c>
      <c r="F2647" s="1165">
        <v>44651</v>
      </c>
      <c r="G2647" s="1165">
        <v>44710</v>
      </c>
    </row>
    <row r="2648" spans="1:7">
      <c r="A2648" s="1158">
        <v>4109</v>
      </c>
      <c r="B2648" s="1158">
        <v>13787</v>
      </c>
      <c r="C2648" s="1159" t="s">
        <v>5444</v>
      </c>
      <c r="D2648" s="1159" t="s">
        <v>3339</v>
      </c>
      <c r="E2648" s="1160" t="s">
        <v>4768</v>
      </c>
      <c r="F2648" s="1161">
        <v>44351</v>
      </c>
      <c r="G2648" s="1161">
        <v>44921</v>
      </c>
    </row>
    <row r="2649" spans="1:7" ht="51">
      <c r="A2649" s="1162">
        <v>4110</v>
      </c>
      <c r="B2649" s="1162">
        <v>13788</v>
      </c>
      <c r="C2649" s="1163" t="s">
        <v>7672</v>
      </c>
      <c r="D2649" s="1163" t="s">
        <v>7673</v>
      </c>
      <c r="E2649" s="1164" t="s">
        <v>3009</v>
      </c>
      <c r="F2649" s="1165">
        <v>44351</v>
      </c>
      <c r="G2649" s="1165">
        <v>44500</v>
      </c>
    </row>
    <row r="2650" spans="1:7" ht="25.5">
      <c r="A2650" s="1162">
        <v>4111</v>
      </c>
      <c r="B2650" s="1162">
        <v>13789</v>
      </c>
      <c r="C2650" s="1163" t="s">
        <v>7674</v>
      </c>
      <c r="D2650" s="1163" t="s">
        <v>7675</v>
      </c>
      <c r="E2650" s="1164" t="s">
        <v>3112</v>
      </c>
      <c r="F2650" s="1165">
        <v>44621</v>
      </c>
      <c r="G2650" s="1165">
        <v>44650</v>
      </c>
    </row>
    <row r="2651" spans="1:7" ht="51">
      <c r="A2651" s="1162">
        <v>4112</v>
      </c>
      <c r="B2651" s="1162">
        <v>13790</v>
      </c>
      <c r="C2651" s="1163" t="s">
        <v>7676</v>
      </c>
      <c r="D2651" s="1163" t="s">
        <v>7677</v>
      </c>
      <c r="E2651" s="1164" t="s">
        <v>3034</v>
      </c>
      <c r="F2651" s="1165">
        <v>44351</v>
      </c>
      <c r="G2651" s="1165">
        <v>44410</v>
      </c>
    </row>
    <row r="2652" spans="1:7" ht="51">
      <c r="A2652" s="1162">
        <v>4113</v>
      </c>
      <c r="B2652" s="1162">
        <v>13791</v>
      </c>
      <c r="C2652" s="1163" t="s">
        <v>7678</v>
      </c>
      <c r="D2652" s="1163" t="s">
        <v>7679</v>
      </c>
      <c r="E2652" s="1164" t="s">
        <v>3287</v>
      </c>
      <c r="F2652" s="1165">
        <v>44621</v>
      </c>
      <c r="G2652" s="1165">
        <v>44710</v>
      </c>
    </row>
    <row r="2653" spans="1:7" ht="51">
      <c r="A2653" s="1162">
        <v>4114</v>
      </c>
      <c r="B2653" s="1162">
        <v>13792</v>
      </c>
      <c r="C2653" s="1163" t="s">
        <v>7680</v>
      </c>
      <c r="D2653" s="1163" t="s">
        <v>7681</v>
      </c>
      <c r="E2653" s="1164" t="s">
        <v>3287</v>
      </c>
      <c r="F2653" s="1165">
        <v>44711</v>
      </c>
      <c r="G2653" s="1165">
        <v>44800</v>
      </c>
    </row>
    <row r="2654" spans="1:7" ht="25.5">
      <c r="A2654" s="1162">
        <v>4115</v>
      </c>
      <c r="B2654" s="1162">
        <v>13793</v>
      </c>
      <c r="C2654" s="1163" t="s">
        <v>7682</v>
      </c>
      <c r="D2654" s="1163" t="s">
        <v>7683</v>
      </c>
      <c r="E2654" s="1164" t="s">
        <v>2894</v>
      </c>
      <c r="F2654" s="1165">
        <v>44802</v>
      </c>
      <c r="G2654" s="1165">
        <v>44921</v>
      </c>
    </row>
    <row r="2655" spans="1:7" ht="25.5">
      <c r="A2655" s="1162">
        <v>4116</v>
      </c>
      <c r="B2655" s="1162">
        <v>13794</v>
      </c>
      <c r="C2655" s="1163" t="s">
        <v>7684</v>
      </c>
      <c r="D2655" s="1163" t="s">
        <v>7685</v>
      </c>
      <c r="E2655" s="1164" t="s">
        <v>3287</v>
      </c>
      <c r="F2655" s="1165">
        <v>44712</v>
      </c>
      <c r="G2655" s="1165">
        <v>44801</v>
      </c>
    </row>
    <row r="2656" spans="1:7" ht="25.5">
      <c r="A2656" s="1162">
        <v>4117</v>
      </c>
      <c r="B2656" s="1162">
        <v>13795</v>
      </c>
      <c r="C2656" s="1163" t="s">
        <v>7686</v>
      </c>
      <c r="D2656" s="1163" t="s">
        <v>7687</v>
      </c>
      <c r="E2656" s="1164" t="s">
        <v>3112</v>
      </c>
      <c r="F2656" s="1165">
        <v>44651</v>
      </c>
      <c r="G2656" s="1165">
        <v>44680</v>
      </c>
    </row>
    <row r="2657" spans="1:7" ht="38.25">
      <c r="A2657" s="1162">
        <v>4118</v>
      </c>
      <c r="B2657" s="1162">
        <v>13796</v>
      </c>
      <c r="C2657" s="1163" t="s">
        <v>7688</v>
      </c>
      <c r="D2657" s="1163" t="s">
        <v>7689</v>
      </c>
      <c r="E2657" s="1164" t="s">
        <v>3034</v>
      </c>
      <c r="F2657" s="1165">
        <v>44621</v>
      </c>
      <c r="G2657" s="1165">
        <v>44680</v>
      </c>
    </row>
    <row r="2658" spans="1:7" ht="25.5">
      <c r="A2658" s="1162">
        <v>4119</v>
      </c>
      <c r="B2658" s="1162">
        <v>13797</v>
      </c>
      <c r="C2658" s="1163" t="s">
        <v>7690</v>
      </c>
      <c r="D2658" s="1163" t="s">
        <v>7691</v>
      </c>
      <c r="E2658" s="1164" t="s">
        <v>3287</v>
      </c>
      <c r="F2658" s="1165">
        <v>44711</v>
      </c>
      <c r="G2658" s="1165">
        <v>44800</v>
      </c>
    </row>
    <row r="2659" spans="1:7" ht="25.5">
      <c r="A2659" s="1162">
        <v>4120</v>
      </c>
      <c r="B2659" s="1162">
        <v>13798</v>
      </c>
      <c r="C2659" s="1163" t="s">
        <v>7692</v>
      </c>
      <c r="D2659" s="1163" t="s">
        <v>7693</v>
      </c>
      <c r="E2659" s="1164" t="s">
        <v>3112</v>
      </c>
      <c r="F2659" s="1165">
        <v>44561</v>
      </c>
      <c r="G2659" s="1165">
        <v>44590</v>
      </c>
    </row>
    <row r="2660" spans="1:7" ht="25.5">
      <c r="A2660" s="1162">
        <v>4121</v>
      </c>
      <c r="B2660" s="1162">
        <v>13799</v>
      </c>
      <c r="C2660" s="1163" t="s">
        <v>7694</v>
      </c>
      <c r="D2660" s="1163" t="s">
        <v>7695</v>
      </c>
      <c r="E2660" s="1164" t="s">
        <v>3034</v>
      </c>
      <c r="F2660" s="1165">
        <v>44501</v>
      </c>
      <c r="G2660" s="1165">
        <v>44560</v>
      </c>
    </row>
    <row r="2661" spans="1:7" ht="25.5">
      <c r="A2661" s="1162">
        <v>4122</v>
      </c>
      <c r="B2661" s="1162">
        <v>13800</v>
      </c>
      <c r="C2661" s="1163" t="s">
        <v>7696</v>
      </c>
      <c r="D2661" s="1163" t="s">
        <v>7697</v>
      </c>
      <c r="E2661" s="1164" t="s">
        <v>3287</v>
      </c>
      <c r="F2661" s="1165">
        <v>44801</v>
      </c>
      <c r="G2661" s="1165">
        <v>44890</v>
      </c>
    </row>
    <row r="2662" spans="1:7" ht="38.25">
      <c r="A2662" s="1162">
        <v>4123</v>
      </c>
      <c r="B2662" s="1162">
        <v>13801</v>
      </c>
      <c r="C2662" s="1163" t="s">
        <v>7698</v>
      </c>
      <c r="D2662" s="1163" t="s">
        <v>7699</v>
      </c>
      <c r="E2662" s="1164" t="s">
        <v>3287</v>
      </c>
      <c r="F2662" s="1165">
        <v>44621</v>
      </c>
      <c r="G2662" s="1165">
        <v>44710</v>
      </c>
    </row>
    <row r="2663" spans="1:7">
      <c r="A2663" s="1162">
        <v>4124</v>
      </c>
      <c r="B2663" s="1162">
        <v>13802</v>
      </c>
      <c r="C2663" s="1163" t="s">
        <v>7700</v>
      </c>
      <c r="D2663" s="1163" t="s">
        <v>7701</v>
      </c>
      <c r="E2663" s="1164" t="s">
        <v>3287</v>
      </c>
      <c r="F2663" s="1165">
        <v>44651</v>
      </c>
      <c r="G2663" s="1165">
        <v>44740</v>
      </c>
    </row>
    <row r="2664" spans="1:7">
      <c r="A2664" s="1158">
        <v>4125</v>
      </c>
      <c r="B2664" s="1158">
        <v>13803</v>
      </c>
      <c r="C2664" s="1159" t="s">
        <v>6219</v>
      </c>
      <c r="D2664" s="1159" t="s">
        <v>6220</v>
      </c>
      <c r="E2664" s="1160" t="s">
        <v>4628</v>
      </c>
      <c r="F2664" s="1161">
        <v>44621</v>
      </c>
      <c r="G2664" s="1161">
        <v>44890</v>
      </c>
    </row>
    <row r="2665" spans="1:7" ht="25.5">
      <c r="A2665" s="1162">
        <v>4126</v>
      </c>
      <c r="B2665" s="1162">
        <v>13804</v>
      </c>
      <c r="C2665" s="1163" t="s">
        <v>7702</v>
      </c>
      <c r="D2665" s="1163" t="s">
        <v>7703</v>
      </c>
      <c r="E2665" s="1164" t="s">
        <v>4628</v>
      </c>
      <c r="F2665" s="1165">
        <v>44621</v>
      </c>
      <c r="G2665" s="1165">
        <v>44890</v>
      </c>
    </row>
    <row r="2666" spans="1:7" ht="25.5">
      <c r="A2666" s="1162">
        <v>4127</v>
      </c>
      <c r="B2666" s="1162">
        <v>13805</v>
      </c>
      <c r="C2666" s="1163" t="s">
        <v>7704</v>
      </c>
      <c r="D2666" s="1163" t="s">
        <v>7705</v>
      </c>
      <c r="E2666" s="1164" t="s">
        <v>2894</v>
      </c>
      <c r="F2666" s="1165">
        <v>44621</v>
      </c>
      <c r="G2666" s="1165">
        <v>44740</v>
      </c>
    </row>
    <row r="2667" spans="1:7" ht="25.5">
      <c r="A2667" s="1162">
        <v>4128</v>
      </c>
      <c r="B2667" s="1162">
        <v>13806</v>
      </c>
      <c r="C2667" s="1163" t="s">
        <v>7706</v>
      </c>
      <c r="D2667" s="1163" t="s">
        <v>7707</v>
      </c>
      <c r="E2667" s="1164" t="s">
        <v>3009</v>
      </c>
      <c r="F2667" s="1165">
        <v>44651</v>
      </c>
      <c r="G2667" s="1165">
        <v>44800</v>
      </c>
    </row>
    <row r="2668" spans="1:7" ht="38.25">
      <c r="A2668" s="1162">
        <v>4129</v>
      </c>
      <c r="B2668" s="1162">
        <v>13807</v>
      </c>
      <c r="C2668" s="1163" t="s">
        <v>7708</v>
      </c>
      <c r="D2668" s="1163" t="s">
        <v>7709</v>
      </c>
      <c r="E2668" s="1164" t="s">
        <v>3009</v>
      </c>
      <c r="F2668" s="1165">
        <v>44651</v>
      </c>
      <c r="G2668" s="1165">
        <v>44800</v>
      </c>
    </row>
    <row r="2669" spans="1:7">
      <c r="A2669" s="1162">
        <v>4130</v>
      </c>
      <c r="B2669" s="1162">
        <v>13808</v>
      </c>
      <c r="C2669" s="1163" t="s">
        <v>7710</v>
      </c>
      <c r="D2669" s="1163" t="s">
        <v>7711</v>
      </c>
      <c r="E2669" s="1164" t="s">
        <v>3112</v>
      </c>
      <c r="F2669" s="1165">
        <v>44801</v>
      </c>
      <c r="G2669" s="1165">
        <v>44830</v>
      </c>
    </row>
    <row r="2670" spans="1:7">
      <c r="A2670" s="1158">
        <v>4131</v>
      </c>
      <c r="B2670" s="1158">
        <v>13809</v>
      </c>
      <c r="C2670" s="1159" t="s">
        <v>4449</v>
      </c>
      <c r="D2670" s="1159" t="s">
        <v>4450</v>
      </c>
      <c r="E2670" s="1160" t="s">
        <v>7712</v>
      </c>
      <c r="F2670" s="1161">
        <v>44146</v>
      </c>
      <c r="G2670" s="1161">
        <v>45692</v>
      </c>
    </row>
    <row r="2671" spans="1:7">
      <c r="A2671" s="1158">
        <v>4132</v>
      </c>
      <c r="B2671" s="1158">
        <v>13810</v>
      </c>
      <c r="C2671" s="1159" t="s">
        <v>4829</v>
      </c>
      <c r="D2671" s="1159" t="s">
        <v>4830</v>
      </c>
      <c r="E2671" s="1160" t="s">
        <v>7713</v>
      </c>
      <c r="F2671" s="1161">
        <v>44317</v>
      </c>
      <c r="G2671" s="1161">
        <v>45388</v>
      </c>
    </row>
    <row r="2672" spans="1:7" ht="25.5">
      <c r="A2672" s="1158">
        <v>4133</v>
      </c>
      <c r="B2672" s="1158">
        <v>13811</v>
      </c>
      <c r="C2672" s="1159" t="s">
        <v>7714</v>
      </c>
      <c r="D2672" s="1159" t="s">
        <v>7715</v>
      </c>
      <c r="E2672" s="1160" t="s">
        <v>7716</v>
      </c>
      <c r="F2672" s="1161">
        <v>44568</v>
      </c>
      <c r="G2672" s="1161">
        <v>44650</v>
      </c>
    </row>
    <row r="2673" spans="1:7" ht="25.5">
      <c r="A2673" s="1162">
        <v>4134</v>
      </c>
      <c r="B2673" s="1162">
        <v>13812</v>
      </c>
      <c r="C2673" s="1163" t="s">
        <v>7717</v>
      </c>
      <c r="D2673" s="1163" t="s">
        <v>7718</v>
      </c>
      <c r="E2673" s="1164" t="s">
        <v>4905</v>
      </c>
      <c r="F2673" s="1165">
        <v>44568</v>
      </c>
      <c r="G2673" s="1165">
        <v>44604</v>
      </c>
    </row>
    <row r="2674" spans="1:7" ht="25.5">
      <c r="A2674" s="1162">
        <v>4135</v>
      </c>
      <c r="B2674" s="1162">
        <v>13813</v>
      </c>
      <c r="C2674" s="1163" t="s">
        <v>7719</v>
      </c>
      <c r="D2674" s="1163" t="s">
        <v>7720</v>
      </c>
      <c r="E2674" s="1164" t="s">
        <v>2563</v>
      </c>
      <c r="F2674" s="1165">
        <v>44621</v>
      </c>
      <c r="G2674" s="1165">
        <v>44634</v>
      </c>
    </row>
    <row r="2675" spans="1:7" ht="25.5">
      <c r="A2675" s="1162">
        <v>4136</v>
      </c>
      <c r="B2675" s="1162">
        <v>13814</v>
      </c>
      <c r="C2675" s="1163" t="s">
        <v>7721</v>
      </c>
      <c r="D2675" s="1163" t="s">
        <v>7722</v>
      </c>
      <c r="E2675" s="1164" t="s">
        <v>3112</v>
      </c>
      <c r="F2675" s="1165">
        <v>44582</v>
      </c>
      <c r="G2675" s="1165">
        <v>44611</v>
      </c>
    </row>
    <row r="2676" spans="1:7" ht="25.5">
      <c r="A2676" s="1162">
        <v>4137</v>
      </c>
      <c r="B2676" s="1162">
        <v>13815</v>
      </c>
      <c r="C2676" s="1163" t="s">
        <v>7723</v>
      </c>
      <c r="D2676" s="1163" t="s">
        <v>7724</v>
      </c>
      <c r="E2676" s="1164" t="s">
        <v>2702</v>
      </c>
      <c r="F2676" s="1165">
        <v>44635</v>
      </c>
      <c r="G2676" s="1165">
        <v>44641</v>
      </c>
    </row>
    <row r="2677" spans="1:7" ht="25.5">
      <c r="A2677" s="1162">
        <v>4138</v>
      </c>
      <c r="B2677" s="1162">
        <v>13816</v>
      </c>
      <c r="C2677" s="1163" t="s">
        <v>7725</v>
      </c>
      <c r="D2677" s="1163" t="s">
        <v>7724</v>
      </c>
      <c r="E2677" s="1164" t="s">
        <v>2702</v>
      </c>
      <c r="F2677" s="1165">
        <v>44642</v>
      </c>
      <c r="G2677" s="1165">
        <v>44648</v>
      </c>
    </row>
    <row r="2678" spans="1:7" ht="25.5">
      <c r="A2678" s="1162">
        <v>4139</v>
      </c>
      <c r="B2678" s="1162">
        <v>13817</v>
      </c>
      <c r="C2678" s="1163" t="s">
        <v>7726</v>
      </c>
      <c r="D2678" s="1163" t="s">
        <v>7727</v>
      </c>
      <c r="E2678" s="1164" t="s">
        <v>3112</v>
      </c>
      <c r="F2678" s="1165">
        <v>44621</v>
      </c>
      <c r="G2678" s="1165">
        <v>44650</v>
      </c>
    </row>
    <row r="2679" spans="1:7" ht="25.5">
      <c r="A2679" s="1162">
        <v>4140</v>
      </c>
      <c r="B2679" s="1162">
        <v>13818</v>
      </c>
      <c r="C2679" s="1163" t="s">
        <v>7728</v>
      </c>
      <c r="D2679" s="1163" t="s">
        <v>7729</v>
      </c>
      <c r="E2679" s="1164" t="s">
        <v>2702</v>
      </c>
      <c r="F2679" s="1165">
        <v>44635</v>
      </c>
      <c r="G2679" s="1165">
        <v>44641</v>
      </c>
    </row>
    <row r="2680" spans="1:7" ht="25.5">
      <c r="A2680" s="1162">
        <v>4141</v>
      </c>
      <c r="B2680" s="1162">
        <v>13819</v>
      </c>
      <c r="C2680" s="1163" t="s">
        <v>7730</v>
      </c>
      <c r="D2680" s="1163" t="s">
        <v>7731</v>
      </c>
      <c r="E2680" s="1164" t="s">
        <v>3112</v>
      </c>
      <c r="F2680" s="1165">
        <v>44621</v>
      </c>
      <c r="G2680" s="1165">
        <v>44650</v>
      </c>
    </row>
    <row r="2681" spans="1:7" ht="25.5">
      <c r="A2681" s="1158">
        <v>4142</v>
      </c>
      <c r="B2681" s="1158">
        <v>13820</v>
      </c>
      <c r="C2681" s="1159" t="s">
        <v>7732</v>
      </c>
      <c r="D2681" s="1159" t="s">
        <v>7733</v>
      </c>
      <c r="E2681" s="1160" t="s">
        <v>7734</v>
      </c>
      <c r="F2681" s="1161">
        <v>44326</v>
      </c>
      <c r="G2681" s="1161">
        <v>45388</v>
      </c>
    </row>
    <row r="2682" spans="1:7" ht="25.5">
      <c r="A2682" s="1162">
        <v>4143</v>
      </c>
      <c r="B2682" s="1162">
        <v>13821</v>
      </c>
      <c r="C2682" s="1163" t="s">
        <v>7735</v>
      </c>
      <c r="D2682" s="1163" t="s">
        <v>7736</v>
      </c>
      <c r="E2682" s="1164" t="s">
        <v>2894</v>
      </c>
      <c r="F2682" s="1165">
        <v>44501</v>
      </c>
      <c r="G2682" s="1165">
        <v>44620</v>
      </c>
    </row>
    <row r="2683" spans="1:7" ht="25.5">
      <c r="A2683" s="1162">
        <v>4144</v>
      </c>
      <c r="B2683" s="1162">
        <v>13822</v>
      </c>
      <c r="C2683" s="1163" t="s">
        <v>7737</v>
      </c>
      <c r="D2683" s="1163" t="s">
        <v>7738</v>
      </c>
      <c r="E2683" s="1164" t="s">
        <v>2702</v>
      </c>
      <c r="F2683" s="1165">
        <v>44771</v>
      </c>
      <c r="G2683" s="1165">
        <v>44777</v>
      </c>
    </row>
    <row r="2684" spans="1:7">
      <c r="A2684" s="1162">
        <v>4145</v>
      </c>
      <c r="B2684" s="1162">
        <v>13823</v>
      </c>
      <c r="C2684" s="1163" t="s">
        <v>7739</v>
      </c>
      <c r="D2684" s="1163" t="s">
        <v>7740</v>
      </c>
      <c r="E2684" s="1164" t="s">
        <v>3112</v>
      </c>
      <c r="F2684" s="1165">
        <v>44771</v>
      </c>
      <c r="G2684" s="1165">
        <v>44800</v>
      </c>
    </row>
    <row r="2685" spans="1:7" ht="25.5">
      <c r="A2685" s="1162">
        <v>4146</v>
      </c>
      <c r="B2685" s="1162">
        <v>13824</v>
      </c>
      <c r="C2685" s="1163" t="s">
        <v>7741</v>
      </c>
      <c r="D2685" s="1163" t="s">
        <v>7742</v>
      </c>
      <c r="E2685" s="1164" t="s">
        <v>2894</v>
      </c>
      <c r="F2685" s="1165">
        <v>44651</v>
      </c>
      <c r="G2685" s="1165">
        <v>44770</v>
      </c>
    </row>
    <row r="2686" spans="1:7" ht="25.5">
      <c r="A2686" s="1162">
        <v>4147</v>
      </c>
      <c r="B2686" s="1162">
        <v>13825</v>
      </c>
      <c r="C2686" s="1163" t="s">
        <v>7743</v>
      </c>
      <c r="D2686" s="1163" t="s">
        <v>7744</v>
      </c>
      <c r="E2686" s="1164" t="s">
        <v>7745</v>
      </c>
      <c r="F2686" s="1165">
        <v>44878</v>
      </c>
      <c r="G2686" s="1165">
        <v>44886</v>
      </c>
    </row>
    <row r="2687" spans="1:7" ht="25.5">
      <c r="A2687" s="1162">
        <v>4148</v>
      </c>
      <c r="B2687" s="1162">
        <v>13826</v>
      </c>
      <c r="C2687" s="1163" t="s">
        <v>7746</v>
      </c>
      <c r="D2687" s="1163" t="s">
        <v>7747</v>
      </c>
      <c r="E2687" s="1164" t="s">
        <v>2563</v>
      </c>
      <c r="F2687" s="1165">
        <v>44864</v>
      </c>
      <c r="G2687" s="1165">
        <v>44877</v>
      </c>
    </row>
    <row r="2688" spans="1:7" ht="38.25">
      <c r="A2688" s="1162">
        <v>4149</v>
      </c>
      <c r="B2688" s="1162">
        <v>13827</v>
      </c>
      <c r="C2688" s="1163" t="s">
        <v>7748</v>
      </c>
      <c r="D2688" s="1163" t="s">
        <v>7749</v>
      </c>
      <c r="E2688" s="1164" t="s">
        <v>3287</v>
      </c>
      <c r="F2688" s="1165">
        <v>44666</v>
      </c>
      <c r="G2688" s="1165">
        <v>44755</v>
      </c>
    </row>
    <row r="2689" spans="1:7">
      <c r="A2689" s="1162">
        <v>4150</v>
      </c>
      <c r="B2689" s="1162">
        <v>13828</v>
      </c>
      <c r="C2689" s="1163" t="s">
        <v>7750</v>
      </c>
      <c r="D2689" s="1163" t="s">
        <v>7751</v>
      </c>
      <c r="E2689" s="1164" t="s">
        <v>2894</v>
      </c>
      <c r="F2689" s="1165">
        <v>45128</v>
      </c>
      <c r="G2689" s="1165">
        <v>45247</v>
      </c>
    </row>
    <row r="2690" spans="1:7" ht="25.5">
      <c r="A2690" s="1162">
        <v>4151</v>
      </c>
      <c r="B2690" s="1162">
        <v>13829</v>
      </c>
      <c r="C2690" s="1163" t="s">
        <v>7752</v>
      </c>
      <c r="D2690" s="1163" t="s">
        <v>7753</v>
      </c>
      <c r="E2690" s="1164" t="s">
        <v>3009</v>
      </c>
      <c r="F2690" s="1165">
        <v>45047</v>
      </c>
      <c r="G2690" s="1165">
        <v>45196</v>
      </c>
    </row>
    <row r="2691" spans="1:7" ht="38.25">
      <c r="A2691" s="1162">
        <v>4152</v>
      </c>
      <c r="B2691" s="1162">
        <v>13830</v>
      </c>
      <c r="C2691" s="1163" t="s">
        <v>7754</v>
      </c>
      <c r="D2691" s="1163" t="s">
        <v>7755</v>
      </c>
      <c r="E2691" s="1164" t="s">
        <v>3009</v>
      </c>
      <c r="F2691" s="1165">
        <v>44326</v>
      </c>
      <c r="G2691" s="1165">
        <v>44475</v>
      </c>
    </row>
    <row r="2692" spans="1:7">
      <c r="A2692" s="1162">
        <v>4153</v>
      </c>
      <c r="B2692" s="1162">
        <v>13831</v>
      </c>
      <c r="C2692" s="1163" t="s">
        <v>7756</v>
      </c>
      <c r="D2692" s="1163" t="s">
        <v>7757</v>
      </c>
      <c r="E2692" s="1164" t="s">
        <v>4589</v>
      </c>
      <c r="F2692" s="1165">
        <v>44768</v>
      </c>
      <c r="G2692" s="1165">
        <v>45217</v>
      </c>
    </row>
    <row r="2693" spans="1:7">
      <c r="A2693" s="1162">
        <v>4154</v>
      </c>
      <c r="B2693" s="1162">
        <v>13832</v>
      </c>
      <c r="C2693" s="1163" t="s">
        <v>7758</v>
      </c>
      <c r="D2693" s="1163" t="s">
        <v>7759</v>
      </c>
      <c r="E2693" s="1164" t="s">
        <v>2563</v>
      </c>
      <c r="F2693" s="1165">
        <v>45138</v>
      </c>
      <c r="G2693" s="1165">
        <v>45151</v>
      </c>
    </row>
    <row r="2694" spans="1:7" ht="25.5">
      <c r="A2694" s="1162">
        <v>4155</v>
      </c>
      <c r="B2694" s="1162">
        <v>13833</v>
      </c>
      <c r="C2694" s="1163" t="s">
        <v>7760</v>
      </c>
      <c r="D2694" s="1163" t="s">
        <v>7761</v>
      </c>
      <c r="E2694" s="1164" t="s">
        <v>6714</v>
      </c>
      <c r="F2694" s="1165">
        <v>44853</v>
      </c>
      <c r="G2694" s="1165">
        <v>45217</v>
      </c>
    </row>
    <row r="2695" spans="1:7" ht="25.5">
      <c r="A2695" s="1162">
        <v>4156</v>
      </c>
      <c r="B2695" s="1162">
        <v>13834</v>
      </c>
      <c r="C2695" s="1163" t="s">
        <v>7762</v>
      </c>
      <c r="D2695" s="1163" t="s">
        <v>7763</v>
      </c>
      <c r="E2695" s="1164" t="s">
        <v>2894</v>
      </c>
      <c r="F2695" s="1165">
        <v>44864</v>
      </c>
      <c r="G2695" s="1165">
        <v>44983</v>
      </c>
    </row>
    <row r="2696" spans="1:7" ht="25.5">
      <c r="A2696" s="1162">
        <v>4157</v>
      </c>
      <c r="B2696" s="1162">
        <v>13835</v>
      </c>
      <c r="C2696" s="1163" t="s">
        <v>7764</v>
      </c>
      <c r="D2696" s="1163" t="s">
        <v>7765</v>
      </c>
      <c r="E2696" s="1164" t="s">
        <v>2563</v>
      </c>
      <c r="F2696" s="1165">
        <v>44661</v>
      </c>
      <c r="G2696" s="1165">
        <v>44674</v>
      </c>
    </row>
    <row r="2697" spans="1:7" ht="25.5">
      <c r="A2697" s="1162">
        <v>4158</v>
      </c>
      <c r="B2697" s="1162">
        <v>13836</v>
      </c>
      <c r="C2697" s="1163" t="s">
        <v>7766</v>
      </c>
      <c r="D2697" s="1163" t="s">
        <v>7767</v>
      </c>
      <c r="E2697" s="1164" t="s">
        <v>2894</v>
      </c>
      <c r="F2697" s="1165">
        <v>44347</v>
      </c>
      <c r="G2697" s="1165">
        <v>44466</v>
      </c>
    </row>
    <row r="2698" spans="1:7" ht="25.5">
      <c r="A2698" s="1162">
        <v>4159</v>
      </c>
      <c r="B2698" s="1162">
        <v>13837</v>
      </c>
      <c r="C2698" s="1163" t="s">
        <v>7768</v>
      </c>
      <c r="D2698" s="1163" t="s">
        <v>7769</v>
      </c>
      <c r="E2698" s="1164" t="s">
        <v>2702</v>
      </c>
      <c r="F2698" s="1165">
        <v>44696</v>
      </c>
      <c r="G2698" s="1165">
        <v>44702</v>
      </c>
    </row>
    <row r="2699" spans="1:7" ht="25.5">
      <c r="A2699" s="1162">
        <v>4160</v>
      </c>
      <c r="B2699" s="1162">
        <v>13838</v>
      </c>
      <c r="C2699" s="1163" t="s">
        <v>7770</v>
      </c>
      <c r="D2699" s="1163" t="s">
        <v>7771</v>
      </c>
      <c r="E2699" s="1164" t="s">
        <v>3287</v>
      </c>
      <c r="F2699" s="1165">
        <v>44666</v>
      </c>
      <c r="G2699" s="1165">
        <v>44755</v>
      </c>
    </row>
    <row r="2700" spans="1:7" ht="38.25">
      <c r="A2700" s="1162">
        <v>4161</v>
      </c>
      <c r="B2700" s="1162">
        <v>13839</v>
      </c>
      <c r="C2700" s="1163" t="s">
        <v>7772</v>
      </c>
      <c r="D2700" s="1163" t="s">
        <v>7773</v>
      </c>
      <c r="E2700" s="1164" t="s">
        <v>2699</v>
      </c>
      <c r="F2700" s="1165">
        <v>44756</v>
      </c>
      <c r="G2700" s="1165">
        <v>44797</v>
      </c>
    </row>
    <row r="2701" spans="1:7" ht="25.5">
      <c r="A2701" s="1162">
        <v>4162</v>
      </c>
      <c r="B2701" s="1162">
        <v>13840</v>
      </c>
      <c r="C2701" s="1163" t="s">
        <v>7774</v>
      </c>
      <c r="D2701" s="1163" t="s">
        <v>7775</v>
      </c>
      <c r="E2701" s="1164" t="s">
        <v>3112</v>
      </c>
      <c r="F2701" s="1165">
        <v>44820</v>
      </c>
      <c r="G2701" s="1165">
        <v>44849</v>
      </c>
    </row>
    <row r="2702" spans="1:7" ht="25.5">
      <c r="A2702" s="1162">
        <v>4163</v>
      </c>
      <c r="B2702" s="1162">
        <v>13841</v>
      </c>
      <c r="C2702" s="1163" t="s">
        <v>7776</v>
      </c>
      <c r="D2702" s="1163" t="s">
        <v>7777</v>
      </c>
      <c r="E2702" s="1164" t="s">
        <v>2693</v>
      </c>
      <c r="F2702" s="1165">
        <v>44775</v>
      </c>
      <c r="G2702" s="1165">
        <v>44819</v>
      </c>
    </row>
    <row r="2703" spans="1:7" ht="38.25">
      <c r="A2703" s="1162">
        <v>4164</v>
      </c>
      <c r="B2703" s="1162">
        <v>13842</v>
      </c>
      <c r="C2703" s="1163" t="s">
        <v>7778</v>
      </c>
      <c r="D2703" s="1163" t="s">
        <v>7779</v>
      </c>
      <c r="E2703" s="1164" t="s">
        <v>2953</v>
      </c>
      <c r="F2703" s="1165">
        <v>44681</v>
      </c>
      <c r="G2703" s="1165">
        <v>44729</v>
      </c>
    </row>
    <row r="2704" spans="1:7" ht="38.25">
      <c r="A2704" s="1162">
        <v>4165</v>
      </c>
      <c r="B2704" s="1162">
        <v>13843</v>
      </c>
      <c r="C2704" s="1163" t="s">
        <v>7780</v>
      </c>
      <c r="D2704" s="1163" t="s">
        <v>7781</v>
      </c>
      <c r="E2704" s="1164" t="s">
        <v>2693</v>
      </c>
      <c r="F2704" s="1165">
        <v>44730</v>
      </c>
      <c r="G2704" s="1165">
        <v>44774</v>
      </c>
    </row>
    <row r="2705" spans="1:7" ht="25.5">
      <c r="A2705" s="1162">
        <v>4166</v>
      </c>
      <c r="B2705" s="1162">
        <v>13844</v>
      </c>
      <c r="C2705" s="1163" t="s">
        <v>7782</v>
      </c>
      <c r="D2705" s="1163" t="s">
        <v>7783</v>
      </c>
      <c r="E2705" s="1164" t="s">
        <v>2903</v>
      </c>
      <c r="F2705" s="1165">
        <v>44778</v>
      </c>
      <c r="G2705" s="1165">
        <v>44907</v>
      </c>
    </row>
    <row r="2706" spans="1:7" ht="25.5">
      <c r="A2706" s="1162">
        <v>4167</v>
      </c>
      <c r="B2706" s="1162">
        <v>13845</v>
      </c>
      <c r="C2706" s="1163" t="s">
        <v>7784</v>
      </c>
      <c r="D2706" s="1163" t="s">
        <v>7785</v>
      </c>
      <c r="E2706" s="1164" t="s">
        <v>3009</v>
      </c>
      <c r="F2706" s="1165">
        <v>44831</v>
      </c>
      <c r="G2706" s="1165">
        <v>44980</v>
      </c>
    </row>
    <row r="2707" spans="1:7" ht="25.5">
      <c r="A2707" s="1162">
        <v>4168</v>
      </c>
      <c r="B2707" s="1162">
        <v>13846</v>
      </c>
      <c r="C2707" s="1163" t="s">
        <v>7786</v>
      </c>
      <c r="D2707" s="1163" t="s">
        <v>7787</v>
      </c>
      <c r="E2707" s="1164" t="s">
        <v>2566</v>
      </c>
      <c r="F2707" s="1165">
        <v>44831</v>
      </c>
      <c r="G2707" s="1165">
        <v>44835</v>
      </c>
    </row>
    <row r="2708" spans="1:7" ht="25.5">
      <c r="A2708" s="1162">
        <v>4169</v>
      </c>
      <c r="B2708" s="1162">
        <v>13847</v>
      </c>
      <c r="C2708" s="1163" t="s">
        <v>7788</v>
      </c>
      <c r="D2708" s="1163" t="s">
        <v>7789</v>
      </c>
      <c r="E2708" s="1164" t="s">
        <v>2566</v>
      </c>
      <c r="F2708" s="1165">
        <v>44836</v>
      </c>
      <c r="G2708" s="1165">
        <v>44840</v>
      </c>
    </row>
    <row r="2709" spans="1:7" ht="25.5">
      <c r="A2709" s="1162">
        <v>4170</v>
      </c>
      <c r="B2709" s="1162">
        <v>13848</v>
      </c>
      <c r="C2709" s="1163" t="s">
        <v>7790</v>
      </c>
      <c r="D2709" s="1163" t="s">
        <v>7791</v>
      </c>
      <c r="E2709" s="1164" t="s">
        <v>2566</v>
      </c>
      <c r="F2709" s="1165">
        <v>44789</v>
      </c>
      <c r="G2709" s="1165">
        <v>44793</v>
      </c>
    </row>
    <row r="2710" spans="1:7" ht="25.5">
      <c r="A2710" s="1162">
        <v>4171</v>
      </c>
      <c r="B2710" s="1162">
        <v>13849</v>
      </c>
      <c r="C2710" s="1163" t="s">
        <v>7792</v>
      </c>
      <c r="D2710" s="1163" t="s">
        <v>7793</v>
      </c>
      <c r="E2710" s="1164" t="s">
        <v>2563</v>
      </c>
      <c r="F2710" s="1165">
        <v>44675</v>
      </c>
      <c r="G2710" s="1165">
        <v>44688</v>
      </c>
    </row>
    <row r="2711" spans="1:7" ht="25.5">
      <c r="A2711" s="1162">
        <v>4172</v>
      </c>
      <c r="B2711" s="1162">
        <v>13850</v>
      </c>
      <c r="C2711" s="1163" t="s">
        <v>7794</v>
      </c>
      <c r="D2711" s="1163" t="s">
        <v>7795</v>
      </c>
      <c r="E2711" s="1164" t="s">
        <v>2702</v>
      </c>
      <c r="F2711" s="1165">
        <v>44703</v>
      </c>
      <c r="G2711" s="1165">
        <v>44709</v>
      </c>
    </row>
    <row r="2712" spans="1:7" ht="25.5">
      <c r="A2712" s="1162">
        <v>4173</v>
      </c>
      <c r="B2712" s="1162">
        <v>13851</v>
      </c>
      <c r="C2712" s="1163" t="s">
        <v>7796</v>
      </c>
      <c r="D2712" s="1163" t="s">
        <v>7797</v>
      </c>
      <c r="E2712" s="1164" t="s">
        <v>2702</v>
      </c>
      <c r="F2712" s="1165">
        <v>44689</v>
      </c>
      <c r="G2712" s="1165">
        <v>44695</v>
      </c>
    </row>
    <row r="2713" spans="1:7" ht="25.5">
      <c r="A2713" s="1162">
        <v>4174</v>
      </c>
      <c r="B2713" s="1162">
        <v>13852</v>
      </c>
      <c r="C2713" s="1163" t="s">
        <v>7798</v>
      </c>
      <c r="D2713" s="1163" t="s">
        <v>7799</v>
      </c>
      <c r="E2713" s="1164" t="s">
        <v>2894</v>
      </c>
      <c r="F2713" s="1165">
        <v>45218</v>
      </c>
      <c r="G2713" s="1165">
        <v>45337</v>
      </c>
    </row>
    <row r="2714" spans="1:7" ht="25.5">
      <c r="A2714" s="1162">
        <v>4175</v>
      </c>
      <c r="B2714" s="1162">
        <v>13853</v>
      </c>
      <c r="C2714" s="1163" t="s">
        <v>7800</v>
      </c>
      <c r="D2714" s="1163" t="s">
        <v>7801</v>
      </c>
      <c r="E2714" s="1164" t="s">
        <v>2927</v>
      </c>
      <c r="F2714" s="1165">
        <v>45338</v>
      </c>
      <c r="G2714" s="1165">
        <v>45358</v>
      </c>
    </row>
    <row r="2715" spans="1:7">
      <c r="A2715" s="1162">
        <v>4176</v>
      </c>
      <c r="B2715" s="1162">
        <v>13854</v>
      </c>
      <c r="C2715" s="1163" t="s">
        <v>7802</v>
      </c>
      <c r="D2715" s="1163" t="s">
        <v>7803</v>
      </c>
      <c r="E2715" s="1164" t="s">
        <v>3112</v>
      </c>
      <c r="F2715" s="1165">
        <v>45359</v>
      </c>
      <c r="G2715" s="1165">
        <v>45388</v>
      </c>
    </row>
    <row r="2716" spans="1:7">
      <c r="A2716" s="1158">
        <v>4177</v>
      </c>
      <c r="B2716" s="1158">
        <v>13855</v>
      </c>
      <c r="C2716" s="1159" t="s">
        <v>7804</v>
      </c>
      <c r="D2716" s="1159" t="s">
        <v>7805</v>
      </c>
      <c r="E2716" s="1160" t="s">
        <v>7806</v>
      </c>
      <c r="F2716" s="1161">
        <v>44747</v>
      </c>
      <c r="G2716" s="1161">
        <v>45240</v>
      </c>
    </row>
    <row r="2717" spans="1:7" ht="25.5">
      <c r="A2717" s="1162">
        <v>4178</v>
      </c>
      <c r="B2717" s="1162">
        <v>13856</v>
      </c>
      <c r="C2717" s="1163" t="s">
        <v>7807</v>
      </c>
      <c r="D2717" s="1163" t="s">
        <v>7808</v>
      </c>
      <c r="E2717" s="1164" t="s">
        <v>2927</v>
      </c>
      <c r="F2717" s="1165">
        <v>44940</v>
      </c>
      <c r="G2717" s="1165">
        <v>44960</v>
      </c>
    </row>
    <row r="2718" spans="1:7" ht="25.5">
      <c r="A2718" s="1162">
        <v>4179</v>
      </c>
      <c r="B2718" s="1162">
        <v>13857</v>
      </c>
      <c r="C2718" s="1163" t="s">
        <v>7809</v>
      </c>
      <c r="D2718" s="1163" t="s">
        <v>7810</v>
      </c>
      <c r="E2718" s="1164" t="s">
        <v>2702</v>
      </c>
      <c r="F2718" s="1165">
        <v>44875</v>
      </c>
      <c r="G2718" s="1165">
        <v>44881</v>
      </c>
    </row>
    <row r="2719" spans="1:7" ht="25.5">
      <c r="A2719" s="1162">
        <v>4180</v>
      </c>
      <c r="B2719" s="1162">
        <v>13858</v>
      </c>
      <c r="C2719" s="1163" t="s">
        <v>7811</v>
      </c>
      <c r="D2719" s="1163" t="s">
        <v>7812</v>
      </c>
      <c r="E2719" s="1164" t="s">
        <v>2566</v>
      </c>
      <c r="F2719" s="1165">
        <v>44882</v>
      </c>
      <c r="G2719" s="1165">
        <v>44886</v>
      </c>
    </row>
    <row r="2720" spans="1:7" ht="25.5">
      <c r="A2720" s="1162">
        <v>4181</v>
      </c>
      <c r="B2720" s="1162">
        <v>13859</v>
      </c>
      <c r="C2720" s="1163" t="s">
        <v>7813</v>
      </c>
      <c r="D2720" s="1163" t="s">
        <v>7814</v>
      </c>
      <c r="E2720" s="1164" t="s">
        <v>7745</v>
      </c>
      <c r="F2720" s="1165">
        <v>44850</v>
      </c>
      <c r="G2720" s="1165">
        <v>44858</v>
      </c>
    </row>
    <row r="2721" spans="1:7" ht="25.5">
      <c r="A2721" s="1162">
        <v>4182</v>
      </c>
      <c r="B2721" s="1162">
        <v>13860</v>
      </c>
      <c r="C2721" s="1163" t="s">
        <v>7815</v>
      </c>
      <c r="D2721" s="1163" t="s">
        <v>7816</v>
      </c>
      <c r="E2721" s="1164" t="s">
        <v>2563</v>
      </c>
      <c r="F2721" s="1165">
        <v>44859</v>
      </c>
      <c r="G2721" s="1165">
        <v>44872</v>
      </c>
    </row>
    <row r="2722" spans="1:7" ht="38.25">
      <c r="A2722" s="1162">
        <v>4183</v>
      </c>
      <c r="B2722" s="1162">
        <v>13861</v>
      </c>
      <c r="C2722" s="1163" t="s">
        <v>7817</v>
      </c>
      <c r="D2722" s="1163" t="s">
        <v>7818</v>
      </c>
      <c r="E2722" s="1164" t="s">
        <v>2563</v>
      </c>
      <c r="F2722" s="1165">
        <v>44901</v>
      </c>
      <c r="G2722" s="1165">
        <v>44914</v>
      </c>
    </row>
    <row r="2723" spans="1:7" ht="38.25">
      <c r="A2723" s="1162">
        <v>4184</v>
      </c>
      <c r="B2723" s="1162">
        <v>13862</v>
      </c>
      <c r="C2723" s="1163" t="s">
        <v>7819</v>
      </c>
      <c r="D2723" s="1163" t="s">
        <v>7820</v>
      </c>
      <c r="E2723" s="1164" t="s">
        <v>2563</v>
      </c>
      <c r="F2723" s="1165">
        <v>44887</v>
      </c>
      <c r="G2723" s="1165">
        <v>44900</v>
      </c>
    </row>
    <row r="2724" spans="1:7" ht="38.25">
      <c r="A2724" s="1162">
        <v>4185</v>
      </c>
      <c r="B2724" s="1162">
        <v>13863</v>
      </c>
      <c r="C2724" s="1163" t="s">
        <v>7821</v>
      </c>
      <c r="D2724" s="1163" t="s">
        <v>7822</v>
      </c>
      <c r="E2724" s="1164" t="s">
        <v>2563</v>
      </c>
      <c r="F2724" s="1165">
        <v>44873</v>
      </c>
      <c r="G2724" s="1165">
        <v>44886</v>
      </c>
    </row>
    <row r="2725" spans="1:7" ht="25.5">
      <c r="A2725" s="1162">
        <v>4186</v>
      </c>
      <c r="B2725" s="1162">
        <v>13864</v>
      </c>
      <c r="C2725" s="1163" t="s">
        <v>7823</v>
      </c>
      <c r="D2725" s="1163" t="s">
        <v>7824</v>
      </c>
      <c r="E2725" s="1164" t="s">
        <v>2563</v>
      </c>
      <c r="F2725" s="1165">
        <v>44917</v>
      </c>
      <c r="G2725" s="1165">
        <v>44930</v>
      </c>
    </row>
    <row r="2726" spans="1:7" ht="38.25">
      <c r="A2726" s="1162">
        <v>4187</v>
      </c>
      <c r="B2726" s="1162">
        <v>13865</v>
      </c>
      <c r="C2726" s="1163" t="s">
        <v>7825</v>
      </c>
      <c r="D2726" s="1163" t="s">
        <v>7826</v>
      </c>
      <c r="E2726" s="1164" t="s">
        <v>2702</v>
      </c>
      <c r="F2726" s="1165">
        <v>44970</v>
      </c>
      <c r="G2726" s="1165">
        <v>44976</v>
      </c>
    </row>
    <row r="2727" spans="1:7" ht="25.5">
      <c r="A2727" s="1162">
        <v>4188</v>
      </c>
      <c r="B2727" s="1162">
        <v>13866</v>
      </c>
      <c r="C2727" s="1163" t="s">
        <v>7827</v>
      </c>
      <c r="D2727" s="1163" t="s">
        <v>7828</v>
      </c>
      <c r="E2727" s="1164" t="s">
        <v>2702</v>
      </c>
      <c r="F2727" s="1165">
        <v>44977</v>
      </c>
      <c r="G2727" s="1165">
        <v>44983</v>
      </c>
    </row>
    <row r="2728" spans="1:7" ht="25.5">
      <c r="A2728" s="1162">
        <v>4189</v>
      </c>
      <c r="B2728" s="1162">
        <v>13867</v>
      </c>
      <c r="C2728" s="1163" t="s">
        <v>7829</v>
      </c>
      <c r="D2728" s="1163" t="s">
        <v>7830</v>
      </c>
      <c r="E2728" s="1164" t="s">
        <v>2927</v>
      </c>
      <c r="F2728" s="1165">
        <v>44915</v>
      </c>
      <c r="G2728" s="1165">
        <v>44935</v>
      </c>
    </row>
    <row r="2729" spans="1:7" ht="25.5">
      <c r="A2729" s="1162">
        <v>4190</v>
      </c>
      <c r="B2729" s="1162">
        <v>13868</v>
      </c>
      <c r="C2729" s="1163" t="s">
        <v>7831</v>
      </c>
      <c r="D2729" s="1163" t="s">
        <v>7832</v>
      </c>
      <c r="E2729" s="1164" t="s">
        <v>2930</v>
      </c>
      <c r="F2729" s="1165">
        <v>44945</v>
      </c>
      <c r="G2729" s="1165">
        <v>44969</v>
      </c>
    </row>
    <row r="2730" spans="1:7" ht="38.25">
      <c r="A2730" s="1162">
        <v>4191</v>
      </c>
      <c r="B2730" s="1162">
        <v>13869</v>
      </c>
      <c r="C2730" s="1163" t="s">
        <v>7833</v>
      </c>
      <c r="D2730" s="1163" t="s">
        <v>7834</v>
      </c>
      <c r="E2730" s="1164" t="s">
        <v>2563</v>
      </c>
      <c r="F2730" s="1165">
        <v>44931</v>
      </c>
      <c r="G2730" s="1165">
        <v>44944</v>
      </c>
    </row>
    <row r="2731" spans="1:7" ht="38.25">
      <c r="A2731" s="1162">
        <v>4192</v>
      </c>
      <c r="B2731" s="1162">
        <v>13870</v>
      </c>
      <c r="C2731" s="1163" t="s">
        <v>7835</v>
      </c>
      <c r="D2731" s="1163" t="s">
        <v>7836</v>
      </c>
      <c r="E2731" s="1164" t="s">
        <v>2927</v>
      </c>
      <c r="F2731" s="1165">
        <v>44853</v>
      </c>
      <c r="G2731" s="1165">
        <v>44873</v>
      </c>
    </row>
    <row r="2732" spans="1:7" ht="25.5">
      <c r="A2732" s="1162">
        <v>4193</v>
      </c>
      <c r="B2732" s="1162">
        <v>13871</v>
      </c>
      <c r="C2732" s="1163" t="s">
        <v>7809</v>
      </c>
      <c r="D2732" s="1163" t="s">
        <v>7810</v>
      </c>
      <c r="E2732" s="1164" t="s">
        <v>2702</v>
      </c>
      <c r="F2732" s="1165">
        <v>44948</v>
      </c>
      <c r="G2732" s="1165">
        <v>44954</v>
      </c>
    </row>
    <row r="2733" spans="1:7" ht="38.25">
      <c r="A2733" s="1162">
        <v>4194</v>
      </c>
      <c r="B2733" s="1162">
        <v>13872</v>
      </c>
      <c r="C2733" s="1163" t="s">
        <v>7837</v>
      </c>
      <c r="D2733" s="1163" t="s">
        <v>7838</v>
      </c>
      <c r="E2733" s="1164" t="s">
        <v>2563</v>
      </c>
      <c r="F2733" s="1165">
        <v>44955</v>
      </c>
      <c r="G2733" s="1165">
        <v>44968</v>
      </c>
    </row>
    <row r="2734" spans="1:7" ht="25.5">
      <c r="A2734" s="1162">
        <v>4195</v>
      </c>
      <c r="B2734" s="1162">
        <v>13873</v>
      </c>
      <c r="C2734" s="1163" t="s">
        <v>7839</v>
      </c>
      <c r="D2734" s="1163" t="s">
        <v>7840</v>
      </c>
      <c r="E2734" s="1164" t="s">
        <v>2566</v>
      </c>
      <c r="F2734" s="1165">
        <v>45236</v>
      </c>
      <c r="G2734" s="1165">
        <v>45240</v>
      </c>
    </row>
    <row r="2735" spans="1:7" ht="25.5">
      <c r="A2735" s="1162">
        <v>4196</v>
      </c>
      <c r="B2735" s="1162">
        <v>13874</v>
      </c>
      <c r="C2735" s="1163" t="s">
        <v>7839</v>
      </c>
      <c r="D2735" s="1163" t="s">
        <v>7840</v>
      </c>
      <c r="E2735" s="1164" t="s">
        <v>2566</v>
      </c>
      <c r="F2735" s="1165">
        <v>44859</v>
      </c>
      <c r="G2735" s="1165">
        <v>44863</v>
      </c>
    </row>
    <row r="2736" spans="1:7" ht="25.5">
      <c r="A2736" s="1162">
        <v>4197</v>
      </c>
      <c r="B2736" s="1162">
        <v>13875</v>
      </c>
      <c r="C2736" s="1163" t="s">
        <v>7841</v>
      </c>
      <c r="D2736" s="1163" t="s">
        <v>7842</v>
      </c>
      <c r="E2736" s="1164" t="s">
        <v>2566</v>
      </c>
      <c r="F2736" s="1165">
        <v>44986</v>
      </c>
      <c r="G2736" s="1165">
        <v>44990</v>
      </c>
    </row>
    <row r="2737" spans="1:7" ht="25.5">
      <c r="A2737" s="1162">
        <v>4198</v>
      </c>
      <c r="B2737" s="1162">
        <v>13876</v>
      </c>
      <c r="C2737" s="1163" t="s">
        <v>7843</v>
      </c>
      <c r="D2737" s="1163" t="s">
        <v>7844</v>
      </c>
      <c r="E2737" s="1164" t="s">
        <v>2927</v>
      </c>
      <c r="F2737" s="1165">
        <v>44747</v>
      </c>
      <c r="G2737" s="1165">
        <v>44767</v>
      </c>
    </row>
    <row r="2738" spans="1:7" ht="25.5">
      <c r="A2738" s="1162">
        <v>4199</v>
      </c>
      <c r="B2738" s="1162">
        <v>13877</v>
      </c>
      <c r="C2738" s="1163" t="s">
        <v>7845</v>
      </c>
      <c r="D2738" s="1163" t="s">
        <v>7846</v>
      </c>
      <c r="E2738" s="1164" t="s">
        <v>2702</v>
      </c>
      <c r="F2738" s="1165">
        <v>44906</v>
      </c>
      <c r="G2738" s="1165">
        <v>44912</v>
      </c>
    </row>
    <row r="2739" spans="1:7" ht="25.5">
      <c r="A2739" s="1162">
        <v>4200</v>
      </c>
      <c r="B2739" s="1162">
        <v>13878</v>
      </c>
      <c r="C2739" s="1163" t="s">
        <v>7845</v>
      </c>
      <c r="D2739" s="1163" t="s">
        <v>7846</v>
      </c>
      <c r="E2739" s="1164" t="s">
        <v>2702</v>
      </c>
      <c r="F2739" s="1165">
        <v>44955</v>
      </c>
      <c r="G2739" s="1165">
        <v>44961</v>
      </c>
    </row>
    <row r="2740" spans="1:7" ht="25.5">
      <c r="A2740" s="1162">
        <v>4201</v>
      </c>
      <c r="B2740" s="1162">
        <v>13879</v>
      </c>
      <c r="C2740" s="1163" t="s">
        <v>7845</v>
      </c>
      <c r="D2740" s="1163" t="s">
        <v>7846</v>
      </c>
      <c r="E2740" s="1164" t="s">
        <v>2563</v>
      </c>
      <c r="F2740" s="1165">
        <v>44961</v>
      </c>
      <c r="G2740" s="1165">
        <v>44974</v>
      </c>
    </row>
    <row r="2741" spans="1:7" ht="38.25">
      <c r="A2741" s="1162">
        <v>4202</v>
      </c>
      <c r="B2741" s="1162">
        <v>13880</v>
      </c>
      <c r="C2741" s="1163" t="s">
        <v>7847</v>
      </c>
      <c r="D2741" s="1163" t="s">
        <v>7848</v>
      </c>
      <c r="E2741" s="1164" t="s">
        <v>2702</v>
      </c>
      <c r="F2741" s="1165">
        <v>44768</v>
      </c>
      <c r="G2741" s="1165">
        <v>44774</v>
      </c>
    </row>
    <row r="2742" spans="1:7">
      <c r="A2742" s="1158">
        <v>4203</v>
      </c>
      <c r="B2742" s="1158">
        <v>13881</v>
      </c>
      <c r="C2742" s="1159" t="s">
        <v>7849</v>
      </c>
      <c r="D2742" s="1159" t="s">
        <v>7850</v>
      </c>
      <c r="E2742" s="1160" t="s">
        <v>7851</v>
      </c>
      <c r="F2742" s="1161">
        <v>44726</v>
      </c>
      <c r="G2742" s="1161">
        <v>44950</v>
      </c>
    </row>
    <row r="2743" spans="1:7" ht="25.5">
      <c r="A2743" s="1162">
        <v>4204</v>
      </c>
      <c r="B2743" s="1162">
        <v>13882</v>
      </c>
      <c r="C2743" s="1163" t="s">
        <v>7852</v>
      </c>
      <c r="D2743" s="1163" t="s">
        <v>7853</v>
      </c>
      <c r="E2743" s="1164" t="s">
        <v>2702</v>
      </c>
      <c r="F2743" s="1165">
        <v>44792</v>
      </c>
      <c r="G2743" s="1165">
        <v>44798</v>
      </c>
    </row>
    <row r="2744" spans="1:7" ht="25.5">
      <c r="A2744" s="1162">
        <v>4205</v>
      </c>
      <c r="B2744" s="1162">
        <v>13883</v>
      </c>
      <c r="C2744" s="1163" t="s">
        <v>7854</v>
      </c>
      <c r="D2744" s="1163" t="s">
        <v>7855</v>
      </c>
      <c r="E2744" s="1164" t="s">
        <v>2930</v>
      </c>
      <c r="F2744" s="1165">
        <v>44881</v>
      </c>
      <c r="G2744" s="1165">
        <v>44905</v>
      </c>
    </row>
    <row r="2745" spans="1:7" ht="25.5">
      <c r="A2745" s="1162">
        <v>4206</v>
      </c>
      <c r="B2745" s="1162">
        <v>13884</v>
      </c>
      <c r="C2745" s="1163" t="s">
        <v>7856</v>
      </c>
      <c r="D2745" s="1163" t="s">
        <v>7857</v>
      </c>
      <c r="E2745" s="1164" t="s">
        <v>3112</v>
      </c>
      <c r="F2745" s="1165">
        <v>44784</v>
      </c>
      <c r="G2745" s="1165">
        <v>44813</v>
      </c>
    </row>
    <row r="2746" spans="1:7" ht="25.5">
      <c r="A2746" s="1162">
        <v>4207</v>
      </c>
      <c r="B2746" s="1162">
        <v>13885</v>
      </c>
      <c r="C2746" s="1163" t="s">
        <v>7858</v>
      </c>
      <c r="D2746" s="1163" t="s">
        <v>7859</v>
      </c>
      <c r="E2746" s="1164" t="s">
        <v>2930</v>
      </c>
      <c r="F2746" s="1165">
        <v>44881</v>
      </c>
      <c r="G2746" s="1165">
        <v>44905</v>
      </c>
    </row>
    <row r="2747" spans="1:7" ht="51">
      <c r="A2747" s="1162">
        <v>4208</v>
      </c>
      <c r="B2747" s="1162">
        <v>13886</v>
      </c>
      <c r="C2747" s="1163" t="s">
        <v>7860</v>
      </c>
      <c r="D2747" s="1163" t="s">
        <v>7861</v>
      </c>
      <c r="E2747" s="1164" t="s">
        <v>2702</v>
      </c>
      <c r="F2747" s="1165">
        <v>44747</v>
      </c>
      <c r="G2747" s="1165">
        <v>44753</v>
      </c>
    </row>
    <row r="2748" spans="1:7" ht="51">
      <c r="A2748" s="1162">
        <v>4209</v>
      </c>
      <c r="B2748" s="1162">
        <v>13887</v>
      </c>
      <c r="C2748" s="1163" t="s">
        <v>7862</v>
      </c>
      <c r="D2748" s="1163" t="s">
        <v>7863</v>
      </c>
      <c r="E2748" s="1164" t="s">
        <v>2927</v>
      </c>
      <c r="F2748" s="1165">
        <v>44726</v>
      </c>
      <c r="G2748" s="1165">
        <v>44746</v>
      </c>
    </row>
    <row r="2749" spans="1:7" ht="38.25">
      <c r="A2749" s="1162">
        <v>4210</v>
      </c>
      <c r="B2749" s="1162">
        <v>13888</v>
      </c>
      <c r="C2749" s="1163" t="s">
        <v>7864</v>
      </c>
      <c r="D2749" s="1163" t="s">
        <v>7865</v>
      </c>
      <c r="E2749" s="1164" t="s">
        <v>2693</v>
      </c>
      <c r="F2749" s="1165">
        <v>44906</v>
      </c>
      <c r="G2749" s="1165">
        <v>44950</v>
      </c>
    </row>
    <row r="2750" spans="1:7" ht="51">
      <c r="A2750" s="1162">
        <v>4211</v>
      </c>
      <c r="B2750" s="1162">
        <v>13889</v>
      </c>
      <c r="C2750" s="1163" t="s">
        <v>7866</v>
      </c>
      <c r="D2750" s="1163" t="s">
        <v>7867</v>
      </c>
      <c r="E2750" s="1164" t="s">
        <v>2566</v>
      </c>
      <c r="F2750" s="1165">
        <v>44865</v>
      </c>
      <c r="G2750" s="1165">
        <v>44869</v>
      </c>
    </row>
    <row r="2751" spans="1:7" ht="63.75">
      <c r="A2751" s="1162">
        <v>4212</v>
      </c>
      <c r="B2751" s="1162">
        <v>13890</v>
      </c>
      <c r="C2751" s="1163" t="s">
        <v>7868</v>
      </c>
      <c r="D2751" s="1163" t="s">
        <v>7869</v>
      </c>
      <c r="E2751" s="1164" t="s">
        <v>2566</v>
      </c>
      <c r="F2751" s="1165">
        <v>44870</v>
      </c>
      <c r="G2751" s="1165">
        <v>44874</v>
      </c>
    </row>
    <row r="2752" spans="1:7" ht="38.25">
      <c r="A2752" s="1162">
        <v>4213</v>
      </c>
      <c r="B2752" s="1162">
        <v>13891</v>
      </c>
      <c r="C2752" s="1163" t="s">
        <v>7870</v>
      </c>
      <c r="D2752" s="1163" t="s">
        <v>7871</v>
      </c>
      <c r="E2752" s="1164" t="s">
        <v>2566</v>
      </c>
      <c r="F2752" s="1165">
        <v>44875</v>
      </c>
      <c r="G2752" s="1165">
        <v>44879</v>
      </c>
    </row>
    <row r="2753" spans="1:7" ht="38.25">
      <c r="A2753" s="1162">
        <v>4214</v>
      </c>
      <c r="B2753" s="1162">
        <v>13892</v>
      </c>
      <c r="C2753" s="1163" t="s">
        <v>7872</v>
      </c>
      <c r="D2753" s="1163" t="s">
        <v>7873</v>
      </c>
      <c r="E2753" s="1164" t="s">
        <v>2563</v>
      </c>
      <c r="F2753" s="1165">
        <v>44867</v>
      </c>
      <c r="G2753" s="1165">
        <v>44880</v>
      </c>
    </row>
    <row r="2754" spans="1:7" ht="38.25">
      <c r="A2754" s="1162">
        <v>4215</v>
      </c>
      <c r="B2754" s="1162">
        <v>13893</v>
      </c>
      <c r="C2754" s="1163" t="s">
        <v>7874</v>
      </c>
      <c r="D2754" s="1163" t="s">
        <v>7875</v>
      </c>
      <c r="E2754" s="1164" t="s">
        <v>7876</v>
      </c>
      <c r="F2754" s="1165">
        <v>44859</v>
      </c>
      <c r="G2754" s="1165">
        <v>44898</v>
      </c>
    </row>
    <row r="2755" spans="1:7">
      <c r="A2755" s="1158">
        <v>4216</v>
      </c>
      <c r="B2755" s="1158">
        <v>13894</v>
      </c>
      <c r="C2755" s="1159" t="s">
        <v>7877</v>
      </c>
      <c r="D2755" s="1159" t="s">
        <v>7878</v>
      </c>
      <c r="E2755" s="1160" t="s">
        <v>7879</v>
      </c>
      <c r="F2755" s="1161">
        <v>44317</v>
      </c>
      <c r="G2755" s="1161">
        <v>44884</v>
      </c>
    </row>
    <row r="2756" spans="1:7" ht="38.25">
      <c r="A2756" s="1162">
        <v>4217</v>
      </c>
      <c r="B2756" s="1162">
        <v>13895</v>
      </c>
      <c r="C2756" s="1163" t="s">
        <v>7880</v>
      </c>
      <c r="D2756" s="1163" t="s">
        <v>7881</v>
      </c>
      <c r="E2756" s="1164" t="s">
        <v>2702</v>
      </c>
      <c r="F2756" s="1165">
        <v>44808</v>
      </c>
      <c r="G2756" s="1165">
        <v>44814</v>
      </c>
    </row>
    <row r="2757" spans="1:7" ht="25.5">
      <c r="A2757" s="1162">
        <v>4218</v>
      </c>
      <c r="B2757" s="1162">
        <v>13896</v>
      </c>
      <c r="C2757" s="1163" t="s">
        <v>7882</v>
      </c>
      <c r="D2757" s="1163" t="s">
        <v>7883</v>
      </c>
      <c r="E2757" s="1164" t="s">
        <v>7745</v>
      </c>
      <c r="F2757" s="1165">
        <v>44317</v>
      </c>
      <c r="G2757" s="1165">
        <v>44325</v>
      </c>
    </row>
    <row r="2758" spans="1:7" ht="25.5">
      <c r="A2758" s="1162">
        <v>4219</v>
      </c>
      <c r="B2758" s="1162">
        <v>13897</v>
      </c>
      <c r="C2758" s="1163" t="s">
        <v>7884</v>
      </c>
      <c r="D2758" s="1163" t="s">
        <v>7885</v>
      </c>
      <c r="E2758" s="1164" t="s">
        <v>2702</v>
      </c>
      <c r="F2758" s="1165">
        <v>44771</v>
      </c>
      <c r="G2758" s="1165">
        <v>44777</v>
      </c>
    </row>
    <row r="2759" spans="1:7" ht="25.5">
      <c r="A2759" s="1162">
        <v>4220</v>
      </c>
      <c r="B2759" s="1162">
        <v>13898</v>
      </c>
      <c r="C2759" s="1163" t="s">
        <v>7886</v>
      </c>
      <c r="D2759" s="1163" t="s">
        <v>7887</v>
      </c>
      <c r="E2759" s="1164" t="s">
        <v>2702</v>
      </c>
      <c r="F2759" s="1165">
        <v>44778</v>
      </c>
      <c r="G2759" s="1165">
        <v>44784</v>
      </c>
    </row>
    <row r="2760" spans="1:7" ht="25.5">
      <c r="A2760" s="1162">
        <v>4221</v>
      </c>
      <c r="B2760" s="1162">
        <v>13899</v>
      </c>
      <c r="C2760" s="1163" t="s">
        <v>7888</v>
      </c>
      <c r="D2760" s="1163" t="s">
        <v>7889</v>
      </c>
      <c r="E2760" s="1164" t="s">
        <v>2702</v>
      </c>
      <c r="F2760" s="1165">
        <v>44785</v>
      </c>
      <c r="G2760" s="1165">
        <v>44791</v>
      </c>
    </row>
    <row r="2761" spans="1:7" ht="25.5">
      <c r="A2761" s="1162">
        <v>4222</v>
      </c>
      <c r="B2761" s="1162">
        <v>13900</v>
      </c>
      <c r="C2761" s="1163" t="s">
        <v>7890</v>
      </c>
      <c r="D2761" s="1163" t="s">
        <v>7891</v>
      </c>
      <c r="E2761" s="1164" t="s">
        <v>2566</v>
      </c>
      <c r="F2761" s="1165">
        <v>44754</v>
      </c>
      <c r="G2761" s="1165">
        <v>44758</v>
      </c>
    </row>
    <row r="2762" spans="1:7" ht="38.25">
      <c r="A2762" s="1162">
        <v>4223</v>
      </c>
      <c r="B2762" s="1162">
        <v>13901</v>
      </c>
      <c r="C2762" s="1163" t="s">
        <v>7892</v>
      </c>
      <c r="D2762" s="1163" t="s">
        <v>7893</v>
      </c>
      <c r="E2762" s="1164" t="s">
        <v>2702</v>
      </c>
      <c r="F2762" s="1165">
        <v>44878</v>
      </c>
      <c r="G2762" s="1165">
        <v>44884</v>
      </c>
    </row>
    <row r="2763" spans="1:7" ht="38.25">
      <c r="A2763" s="1162">
        <v>4224</v>
      </c>
      <c r="B2763" s="1162">
        <v>13902</v>
      </c>
      <c r="C2763" s="1163" t="s">
        <v>7894</v>
      </c>
      <c r="D2763" s="1163" t="s">
        <v>7895</v>
      </c>
      <c r="E2763" s="1164" t="s">
        <v>2566</v>
      </c>
      <c r="F2763" s="1165">
        <v>44879</v>
      </c>
      <c r="G2763" s="1165">
        <v>44883</v>
      </c>
    </row>
    <row r="2764" spans="1:7" ht="25.5">
      <c r="A2764" s="1162">
        <v>4225</v>
      </c>
      <c r="B2764" s="1162">
        <v>13903</v>
      </c>
      <c r="C2764" s="1163" t="s">
        <v>7896</v>
      </c>
      <c r="D2764" s="1163" t="s">
        <v>7897</v>
      </c>
      <c r="E2764" s="1164" t="s">
        <v>2702</v>
      </c>
      <c r="F2764" s="1165">
        <v>44801</v>
      </c>
      <c r="G2764" s="1165">
        <v>44807</v>
      </c>
    </row>
    <row r="2765" spans="1:7" ht="25.5">
      <c r="A2765" s="1162">
        <v>4226</v>
      </c>
      <c r="B2765" s="1162">
        <v>13904</v>
      </c>
      <c r="C2765" s="1163" t="s">
        <v>7898</v>
      </c>
      <c r="D2765" s="1163" t="s">
        <v>7899</v>
      </c>
      <c r="E2765" s="1164" t="s">
        <v>2566</v>
      </c>
      <c r="F2765" s="1165">
        <v>44754</v>
      </c>
      <c r="G2765" s="1165">
        <v>44758</v>
      </c>
    </row>
    <row r="2766" spans="1:7" ht="25.5">
      <c r="A2766" s="1162">
        <v>4227</v>
      </c>
      <c r="B2766" s="1162">
        <v>13905</v>
      </c>
      <c r="C2766" s="1163" t="s">
        <v>7900</v>
      </c>
      <c r="D2766" s="1163" t="s">
        <v>7901</v>
      </c>
      <c r="E2766" s="1164" t="s">
        <v>2566</v>
      </c>
      <c r="F2766" s="1165">
        <v>44759</v>
      </c>
      <c r="G2766" s="1165">
        <v>44763</v>
      </c>
    </row>
    <row r="2767" spans="1:7">
      <c r="A2767" s="1158">
        <v>4228</v>
      </c>
      <c r="B2767" s="1158">
        <v>13906</v>
      </c>
      <c r="C2767" s="1159" t="s">
        <v>7902</v>
      </c>
      <c r="D2767" s="1159" t="s">
        <v>7903</v>
      </c>
      <c r="E2767" s="1160" t="s">
        <v>7904</v>
      </c>
      <c r="F2767" s="1161">
        <v>44853</v>
      </c>
      <c r="G2767" s="1161">
        <v>45126</v>
      </c>
    </row>
    <row r="2768" spans="1:7" ht="25.5">
      <c r="A2768" s="1162">
        <v>4229</v>
      </c>
      <c r="B2768" s="1162">
        <v>13907</v>
      </c>
      <c r="C2768" s="1163" t="s">
        <v>7905</v>
      </c>
      <c r="D2768" s="1163" t="s">
        <v>7906</v>
      </c>
      <c r="E2768" s="1164" t="s">
        <v>2702</v>
      </c>
      <c r="F2768" s="1165">
        <v>45120</v>
      </c>
      <c r="G2768" s="1165">
        <v>45126</v>
      </c>
    </row>
    <row r="2769" spans="1:7" ht="38.25">
      <c r="A2769" s="1162">
        <v>4230</v>
      </c>
      <c r="B2769" s="1162">
        <v>13908</v>
      </c>
      <c r="C2769" s="1163" t="s">
        <v>7907</v>
      </c>
      <c r="D2769" s="1163" t="s">
        <v>7908</v>
      </c>
      <c r="E2769" s="1164" t="s">
        <v>2563</v>
      </c>
      <c r="F2769" s="1165">
        <v>44853</v>
      </c>
      <c r="G2769" s="1165">
        <v>44866</v>
      </c>
    </row>
    <row r="2770" spans="1:7" ht="38.25">
      <c r="A2770" s="1162">
        <v>4231</v>
      </c>
      <c r="B2770" s="1162">
        <v>13909</v>
      </c>
      <c r="C2770" s="1163" t="s">
        <v>7909</v>
      </c>
      <c r="D2770" s="1163" t="s">
        <v>7910</v>
      </c>
      <c r="E2770" s="1164" t="s">
        <v>2702</v>
      </c>
      <c r="F2770" s="1165">
        <v>44867</v>
      </c>
      <c r="G2770" s="1165">
        <v>44873</v>
      </c>
    </row>
    <row r="2771" spans="1:7" ht="38.25">
      <c r="A2771" s="1162">
        <v>4232</v>
      </c>
      <c r="B2771" s="1162">
        <v>13910</v>
      </c>
      <c r="C2771" s="1163" t="s">
        <v>7911</v>
      </c>
      <c r="D2771" s="1163" t="s">
        <v>7912</v>
      </c>
      <c r="E2771" s="1164" t="s">
        <v>2566</v>
      </c>
      <c r="F2771" s="1165">
        <v>44874</v>
      </c>
      <c r="G2771" s="1165">
        <v>44878</v>
      </c>
    </row>
    <row r="2772" spans="1:7">
      <c r="A2772" s="1158">
        <v>4233</v>
      </c>
      <c r="B2772" s="1158">
        <v>13911</v>
      </c>
      <c r="C2772" s="1159" t="s">
        <v>7913</v>
      </c>
      <c r="D2772" s="1159" t="s">
        <v>7914</v>
      </c>
      <c r="E2772" s="1160" t="s">
        <v>7915</v>
      </c>
      <c r="F2772" s="1161">
        <v>44879</v>
      </c>
      <c r="G2772" s="1161">
        <v>45140</v>
      </c>
    </row>
    <row r="2773" spans="1:7" ht="25.5">
      <c r="A2773" s="1162">
        <v>4234</v>
      </c>
      <c r="B2773" s="1162">
        <v>13912</v>
      </c>
      <c r="C2773" s="1163" t="s">
        <v>7916</v>
      </c>
      <c r="D2773" s="1163" t="s">
        <v>7917</v>
      </c>
      <c r="E2773" s="1164" t="s">
        <v>2702</v>
      </c>
      <c r="F2773" s="1165">
        <v>45127</v>
      </c>
      <c r="G2773" s="1165">
        <v>45133</v>
      </c>
    </row>
    <row r="2774" spans="1:7" ht="38.25">
      <c r="A2774" s="1162">
        <v>4235</v>
      </c>
      <c r="B2774" s="1162">
        <v>13913</v>
      </c>
      <c r="C2774" s="1163" t="s">
        <v>7918</v>
      </c>
      <c r="D2774" s="1163" t="s">
        <v>7919</v>
      </c>
      <c r="E2774" s="1164" t="s">
        <v>2563</v>
      </c>
      <c r="F2774" s="1165">
        <v>44879</v>
      </c>
      <c r="G2774" s="1165">
        <v>44892</v>
      </c>
    </row>
    <row r="2775" spans="1:7" ht="38.25">
      <c r="A2775" s="1162">
        <v>4236</v>
      </c>
      <c r="B2775" s="1162">
        <v>13914</v>
      </c>
      <c r="C2775" s="1163" t="s">
        <v>7920</v>
      </c>
      <c r="D2775" s="1163" t="s">
        <v>7921</v>
      </c>
      <c r="E2775" s="1164" t="s">
        <v>2702</v>
      </c>
      <c r="F2775" s="1165">
        <v>44893</v>
      </c>
      <c r="G2775" s="1165">
        <v>44899</v>
      </c>
    </row>
    <row r="2776" spans="1:7" ht="38.25">
      <c r="A2776" s="1162">
        <v>4237</v>
      </c>
      <c r="B2776" s="1162">
        <v>13915</v>
      </c>
      <c r="C2776" s="1163" t="s">
        <v>7922</v>
      </c>
      <c r="D2776" s="1163" t="s">
        <v>7923</v>
      </c>
      <c r="E2776" s="1164" t="s">
        <v>2566</v>
      </c>
      <c r="F2776" s="1165">
        <v>44900</v>
      </c>
      <c r="G2776" s="1165">
        <v>44904</v>
      </c>
    </row>
    <row r="2777" spans="1:7" ht="38.25">
      <c r="A2777" s="1162">
        <v>4238</v>
      </c>
      <c r="B2777" s="1162">
        <v>13916</v>
      </c>
      <c r="C2777" s="1163" t="s">
        <v>7924</v>
      </c>
      <c r="D2777" s="1163" t="s">
        <v>7925</v>
      </c>
      <c r="E2777" s="1164" t="s">
        <v>2702</v>
      </c>
      <c r="F2777" s="1165">
        <v>44905</v>
      </c>
      <c r="G2777" s="1165">
        <v>44911</v>
      </c>
    </row>
    <row r="2778" spans="1:7" ht="25.5">
      <c r="A2778" s="1162">
        <v>4239</v>
      </c>
      <c r="B2778" s="1162">
        <v>13917</v>
      </c>
      <c r="C2778" s="1163" t="s">
        <v>7926</v>
      </c>
      <c r="D2778" s="1163" t="s">
        <v>7927</v>
      </c>
      <c r="E2778" s="1164" t="s">
        <v>2702</v>
      </c>
      <c r="F2778" s="1165">
        <v>45134</v>
      </c>
      <c r="G2778" s="1165">
        <v>45140</v>
      </c>
    </row>
    <row r="2779" spans="1:7">
      <c r="A2779" s="1158">
        <v>4240</v>
      </c>
      <c r="B2779" s="1158">
        <v>13918</v>
      </c>
      <c r="C2779" s="1159" t="s">
        <v>4452</v>
      </c>
      <c r="D2779" s="1159" t="s">
        <v>4453</v>
      </c>
      <c r="E2779" s="1160" t="s">
        <v>7928</v>
      </c>
      <c r="F2779" s="1161">
        <v>44146</v>
      </c>
      <c r="G2779" s="1161">
        <v>45448</v>
      </c>
    </row>
    <row r="2780" spans="1:7" ht="25.5">
      <c r="A2780" s="1158">
        <v>4241</v>
      </c>
      <c r="B2780" s="1158">
        <v>13919</v>
      </c>
      <c r="C2780" s="1159" t="s">
        <v>7929</v>
      </c>
      <c r="D2780" s="1159" t="s">
        <v>7930</v>
      </c>
      <c r="E2780" s="1160" t="s">
        <v>5118</v>
      </c>
      <c r="F2780" s="1161">
        <v>44688</v>
      </c>
      <c r="G2780" s="1161">
        <v>44942</v>
      </c>
    </row>
    <row r="2781" spans="1:7" ht="25.5">
      <c r="A2781" s="1162">
        <v>4242</v>
      </c>
      <c r="B2781" s="1162">
        <v>13920</v>
      </c>
      <c r="C2781" s="1163" t="s">
        <v>7931</v>
      </c>
      <c r="D2781" s="1163" t="s">
        <v>7932</v>
      </c>
      <c r="E2781" s="1164" t="s">
        <v>2563</v>
      </c>
      <c r="F2781" s="1165">
        <v>44898</v>
      </c>
      <c r="G2781" s="1165">
        <v>44911</v>
      </c>
    </row>
    <row r="2782" spans="1:7" ht="25.5">
      <c r="A2782" s="1162">
        <v>4243</v>
      </c>
      <c r="B2782" s="1162">
        <v>13921</v>
      </c>
      <c r="C2782" s="1163" t="s">
        <v>7933</v>
      </c>
      <c r="D2782" s="1163" t="s">
        <v>7934</v>
      </c>
      <c r="E2782" s="1164" t="s">
        <v>2702</v>
      </c>
      <c r="F2782" s="1165">
        <v>44912</v>
      </c>
      <c r="G2782" s="1165">
        <v>44918</v>
      </c>
    </row>
    <row r="2783" spans="1:7" ht="25.5">
      <c r="A2783" s="1162">
        <v>4244</v>
      </c>
      <c r="B2783" s="1162">
        <v>13922</v>
      </c>
      <c r="C2783" s="1163" t="s">
        <v>7935</v>
      </c>
      <c r="D2783" s="1163" t="s">
        <v>7936</v>
      </c>
      <c r="E2783" s="1164" t="s">
        <v>4905</v>
      </c>
      <c r="F2783" s="1165">
        <v>44857</v>
      </c>
      <c r="G2783" s="1165">
        <v>44893</v>
      </c>
    </row>
    <row r="2784" spans="1:7" ht="38.25">
      <c r="A2784" s="1162">
        <v>4245</v>
      </c>
      <c r="B2784" s="1162">
        <v>13923</v>
      </c>
      <c r="C2784" s="1163" t="s">
        <v>7937</v>
      </c>
      <c r="D2784" s="1163" t="s">
        <v>7938</v>
      </c>
      <c r="E2784" s="1164" t="s">
        <v>2563</v>
      </c>
      <c r="F2784" s="1165">
        <v>44924</v>
      </c>
      <c r="G2784" s="1165">
        <v>44937</v>
      </c>
    </row>
    <row r="2785" spans="1:7" ht="38.25">
      <c r="A2785" s="1162">
        <v>4246</v>
      </c>
      <c r="B2785" s="1162">
        <v>13924</v>
      </c>
      <c r="C2785" s="1163" t="s">
        <v>7939</v>
      </c>
      <c r="D2785" s="1163" t="s">
        <v>7940</v>
      </c>
      <c r="E2785" s="1164" t="s">
        <v>2566</v>
      </c>
      <c r="F2785" s="1165">
        <v>44938</v>
      </c>
      <c r="G2785" s="1165">
        <v>44942</v>
      </c>
    </row>
    <row r="2786" spans="1:7" ht="25.5">
      <c r="A2786" s="1162">
        <v>4247</v>
      </c>
      <c r="B2786" s="1162">
        <v>13925</v>
      </c>
      <c r="C2786" s="1163" t="s">
        <v>7941</v>
      </c>
      <c r="D2786" s="1163" t="s">
        <v>7942</v>
      </c>
      <c r="E2786" s="1164" t="s">
        <v>2927</v>
      </c>
      <c r="F2786" s="1165">
        <v>44688</v>
      </c>
      <c r="G2786" s="1165">
        <v>44708</v>
      </c>
    </row>
    <row r="2787" spans="1:7" ht="25.5">
      <c r="A2787" s="1162">
        <v>4248</v>
      </c>
      <c r="B2787" s="1162">
        <v>13926</v>
      </c>
      <c r="C2787" s="1163" t="s">
        <v>7943</v>
      </c>
      <c r="D2787" s="1163" t="s">
        <v>7944</v>
      </c>
      <c r="E2787" s="1164" t="s">
        <v>2702</v>
      </c>
      <c r="F2787" s="1165">
        <v>44889</v>
      </c>
      <c r="G2787" s="1165">
        <v>44895</v>
      </c>
    </row>
    <row r="2788" spans="1:7" ht="25.5">
      <c r="A2788" s="1158">
        <v>4249</v>
      </c>
      <c r="B2788" s="1158">
        <v>13927</v>
      </c>
      <c r="C2788" s="1159" t="s">
        <v>7945</v>
      </c>
      <c r="D2788" s="1159" t="s">
        <v>7946</v>
      </c>
      <c r="E2788" s="1160" t="s">
        <v>7947</v>
      </c>
      <c r="F2788" s="1161">
        <v>44681</v>
      </c>
      <c r="G2788" s="1161">
        <v>45072</v>
      </c>
    </row>
    <row r="2789" spans="1:7" ht="25.5">
      <c r="A2789" s="1162">
        <v>4250</v>
      </c>
      <c r="B2789" s="1162">
        <v>13928</v>
      </c>
      <c r="C2789" s="1163" t="s">
        <v>7948</v>
      </c>
      <c r="D2789" s="1163" t="s">
        <v>7949</v>
      </c>
      <c r="E2789" s="1164" t="s">
        <v>2894</v>
      </c>
      <c r="F2789" s="1165">
        <v>44681</v>
      </c>
      <c r="G2789" s="1165">
        <v>44800</v>
      </c>
    </row>
    <row r="2790" spans="1:7" ht="25.5">
      <c r="A2790" s="1162">
        <v>4251</v>
      </c>
      <c r="B2790" s="1162">
        <v>13929</v>
      </c>
      <c r="C2790" s="1163" t="s">
        <v>7950</v>
      </c>
      <c r="D2790" s="1163" t="s">
        <v>7951</v>
      </c>
      <c r="E2790" s="1164" t="s">
        <v>2702</v>
      </c>
      <c r="F2790" s="1165">
        <v>44970</v>
      </c>
      <c r="G2790" s="1165">
        <v>44976</v>
      </c>
    </row>
    <row r="2791" spans="1:7" ht="25.5">
      <c r="A2791" s="1162">
        <v>4252</v>
      </c>
      <c r="B2791" s="1162">
        <v>13930</v>
      </c>
      <c r="C2791" s="1163" t="s">
        <v>7952</v>
      </c>
      <c r="D2791" s="1163" t="s">
        <v>7953</v>
      </c>
      <c r="E2791" s="1164" t="s">
        <v>2947</v>
      </c>
      <c r="F2791" s="1165">
        <v>44756</v>
      </c>
      <c r="G2791" s="1165">
        <v>44830</v>
      </c>
    </row>
    <row r="2792" spans="1:7" ht="38.25">
      <c r="A2792" s="1162">
        <v>4253</v>
      </c>
      <c r="B2792" s="1162">
        <v>13931</v>
      </c>
      <c r="C2792" s="1163" t="s">
        <v>7954</v>
      </c>
      <c r="D2792" s="1163" t="s">
        <v>7955</v>
      </c>
      <c r="E2792" s="1164" t="s">
        <v>2563</v>
      </c>
      <c r="F2792" s="1165">
        <v>44891</v>
      </c>
      <c r="G2792" s="1165">
        <v>44904</v>
      </c>
    </row>
    <row r="2793" spans="1:7" ht="25.5">
      <c r="A2793" s="1162">
        <v>4254</v>
      </c>
      <c r="B2793" s="1162">
        <v>13932</v>
      </c>
      <c r="C2793" s="1163" t="s">
        <v>7956</v>
      </c>
      <c r="D2793" s="1163" t="s">
        <v>7957</v>
      </c>
      <c r="E2793" s="1164" t="s">
        <v>2894</v>
      </c>
      <c r="F2793" s="1165">
        <v>44831</v>
      </c>
      <c r="G2793" s="1165">
        <v>44950</v>
      </c>
    </row>
    <row r="2794" spans="1:7" ht="38.25">
      <c r="A2794" s="1162">
        <v>4255</v>
      </c>
      <c r="B2794" s="1162">
        <v>13933</v>
      </c>
      <c r="C2794" s="1163" t="s">
        <v>7958</v>
      </c>
      <c r="D2794" s="1163" t="s">
        <v>7959</v>
      </c>
      <c r="E2794" s="1164" t="s">
        <v>2563</v>
      </c>
      <c r="F2794" s="1165">
        <v>44951</v>
      </c>
      <c r="G2794" s="1165">
        <v>44964</v>
      </c>
    </row>
    <row r="2795" spans="1:7" ht="25.5">
      <c r="A2795" s="1162">
        <v>4256</v>
      </c>
      <c r="B2795" s="1162">
        <v>13934</v>
      </c>
      <c r="C2795" s="1163" t="s">
        <v>7960</v>
      </c>
      <c r="D2795" s="1163" t="s">
        <v>7961</v>
      </c>
      <c r="E2795" s="1164" t="s">
        <v>2953</v>
      </c>
      <c r="F2795" s="1165">
        <v>44933</v>
      </c>
      <c r="G2795" s="1165">
        <v>44981</v>
      </c>
    </row>
    <row r="2796" spans="1:7" ht="38.25">
      <c r="A2796" s="1162">
        <v>4257</v>
      </c>
      <c r="B2796" s="1162">
        <v>13935</v>
      </c>
      <c r="C2796" s="1163" t="s">
        <v>7962</v>
      </c>
      <c r="D2796" s="1163" t="s">
        <v>7963</v>
      </c>
      <c r="E2796" s="1164" t="s">
        <v>2563</v>
      </c>
      <c r="F2796" s="1165">
        <v>44982</v>
      </c>
      <c r="G2796" s="1165">
        <v>44995</v>
      </c>
    </row>
    <row r="2797" spans="1:7" ht="25.5">
      <c r="A2797" s="1162">
        <v>4258</v>
      </c>
      <c r="B2797" s="1162">
        <v>13936</v>
      </c>
      <c r="C2797" s="1163" t="s">
        <v>7964</v>
      </c>
      <c r="D2797" s="1163" t="s">
        <v>7965</v>
      </c>
      <c r="E2797" s="1164" t="s">
        <v>4905</v>
      </c>
      <c r="F2797" s="1165">
        <v>45027</v>
      </c>
      <c r="G2797" s="1165">
        <v>45063</v>
      </c>
    </row>
    <row r="2798" spans="1:7" ht="38.25">
      <c r="A2798" s="1162">
        <v>4259</v>
      </c>
      <c r="B2798" s="1162">
        <v>13937</v>
      </c>
      <c r="C2798" s="1163" t="s">
        <v>7966</v>
      </c>
      <c r="D2798" s="1163" t="s">
        <v>7967</v>
      </c>
      <c r="E2798" s="1164" t="s">
        <v>7745</v>
      </c>
      <c r="F2798" s="1165">
        <v>45064</v>
      </c>
      <c r="G2798" s="1165">
        <v>45072</v>
      </c>
    </row>
    <row r="2799" spans="1:7" ht="25.5">
      <c r="A2799" s="1162">
        <v>4260</v>
      </c>
      <c r="B2799" s="1162">
        <v>13938</v>
      </c>
      <c r="C2799" s="1163" t="s">
        <v>7968</v>
      </c>
      <c r="D2799" s="1163" t="s">
        <v>7969</v>
      </c>
      <c r="E2799" s="1164" t="s">
        <v>2563</v>
      </c>
      <c r="F2799" s="1165">
        <v>44996</v>
      </c>
      <c r="G2799" s="1165">
        <v>45009</v>
      </c>
    </row>
    <row r="2800" spans="1:7" ht="25.5">
      <c r="A2800" s="1162">
        <v>4261</v>
      </c>
      <c r="B2800" s="1162">
        <v>13939</v>
      </c>
      <c r="C2800" s="1163" t="s">
        <v>7970</v>
      </c>
      <c r="D2800" s="1163" t="s">
        <v>7971</v>
      </c>
      <c r="E2800" s="1164" t="s">
        <v>2947</v>
      </c>
      <c r="F2800" s="1165">
        <v>44696</v>
      </c>
      <c r="G2800" s="1165">
        <v>44770</v>
      </c>
    </row>
    <row r="2801" spans="1:7" ht="38.25">
      <c r="A2801" s="1162">
        <v>4262</v>
      </c>
      <c r="B2801" s="1162">
        <v>13940</v>
      </c>
      <c r="C2801" s="1163" t="s">
        <v>7972</v>
      </c>
      <c r="D2801" s="1163" t="s">
        <v>7973</v>
      </c>
      <c r="E2801" s="1164" t="s">
        <v>2563</v>
      </c>
      <c r="F2801" s="1165">
        <v>44905</v>
      </c>
      <c r="G2801" s="1165">
        <v>44918</v>
      </c>
    </row>
    <row r="2802" spans="1:7">
      <c r="A2802" s="1162">
        <v>4263</v>
      </c>
      <c r="B2802" s="1162">
        <v>13941</v>
      </c>
      <c r="C2802" s="1163" t="s">
        <v>7974</v>
      </c>
      <c r="D2802" s="1163" t="s">
        <v>7975</v>
      </c>
      <c r="E2802" s="1164" t="s">
        <v>2699</v>
      </c>
      <c r="F2802" s="1165">
        <v>44891</v>
      </c>
      <c r="G2802" s="1165">
        <v>44932</v>
      </c>
    </row>
    <row r="2803" spans="1:7" ht="25.5">
      <c r="A2803" s="1162">
        <v>4264</v>
      </c>
      <c r="B2803" s="1162">
        <v>13942</v>
      </c>
      <c r="C2803" s="1163" t="s">
        <v>7976</v>
      </c>
      <c r="D2803" s="1163" t="s">
        <v>7977</v>
      </c>
      <c r="E2803" s="1164" t="s">
        <v>3034</v>
      </c>
      <c r="F2803" s="1165">
        <v>44831</v>
      </c>
      <c r="G2803" s="1165">
        <v>44890</v>
      </c>
    </row>
    <row r="2804" spans="1:7" ht="25.5">
      <c r="A2804" s="1162">
        <v>4265</v>
      </c>
      <c r="B2804" s="1162">
        <v>13943</v>
      </c>
      <c r="C2804" s="1163" t="s">
        <v>7978</v>
      </c>
      <c r="D2804" s="1163" t="s">
        <v>7979</v>
      </c>
      <c r="E2804" s="1164" t="s">
        <v>2693</v>
      </c>
      <c r="F2804" s="1165">
        <v>44982</v>
      </c>
      <c r="G2804" s="1165">
        <v>45026</v>
      </c>
    </row>
    <row r="2805" spans="1:7">
      <c r="A2805" s="1162">
        <v>4266</v>
      </c>
      <c r="B2805" s="1162">
        <v>13944</v>
      </c>
      <c r="C2805" s="1163" t="s">
        <v>7980</v>
      </c>
      <c r="D2805" s="1163" t="s">
        <v>7981</v>
      </c>
      <c r="E2805" s="1164" t="s">
        <v>2563</v>
      </c>
      <c r="F2805" s="1165">
        <v>44919</v>
      </c>
      <c r="G2805" s="1165">
        <v>44932</v>
      </c>
    </row>
    <row r="2806" spans="1:7" ht="25.5">
      <c r="A2806" s="1162">
        <v>4267</v>
      </c>
      <c r="B2806" s="1162">
        <v>13945</v>
      </c>
      <c r="C2806" s="1163" t="s">
        <v>7982</v>
      </c>
      <c r="D2806" s="1163" t="s">
        <v>7983</v>
      </c>
      <c r="E2806" s="1164" t="s">
        <v>2702</v>
      </c>
      <c r="F2806" s="1165">
        <v>44963</v>
      </c>
      <c r="G2806" s="1165">
        <v>44969</v>
      </c>
    </row>
    <row r="2807" spans="1:7">
      <c r="A2807" s="1158">
        <v>4268</v>
      </c>
      <c r="B2807" s="1158">
        <v>13946</v>
      </c>
      <c r="C2807" s="1159" t="s">
        <v>7984</v>
      </c>
      <c r="D2807" s="1159" t="s">
        <v>7985</v>
      </c>
      <c r="E2807" s="1160" t="s">
        <v>7986</v>
      </c>
      <c r="F2807" s="1161">
        <v>44801</v>
      </c>
      <c r="G2807" s="1161">
        <v>44918</v>
      </c>
    </row>
    <row r="2808" spans="1:7" ht="25.5">
      <c r="A2808" s="1162">
        <v>4269</v>
      </c>
      <c r="B2808" s="1162">
        <v>13947</v>
      </c>
      <c r="C2808" s="1163" t="s">
        <v>7987</v>
      </c>
      <c r="D2808" s="1163" t="s">
        <v>7988</v>
      </c>
      <c r="E2808" s="1164" t="s">
        <v>2699</v>
      </c>
      <c r="F2808" s="1165">
        <v>44801</v>
      </c>
      <c r="G2808" s="1165">
        <v>44842</v>
      </c>
    </row>
    <row r="2809" spans="1:7" ht="25.5">
      <c r="A2809" s="1162">
        <v>4270</v>
      </c>
      <c r="B2809" s="1162">
        <v>13948</v>
      </c>
      <c r="C2809" s="1163" t="s">
        <v>7989</v>
      </c>
      <c r="D2809" s="1163" t="s">
        <v>7990</v>
      </c>
      <c r="E2809" s="1164" t="s">
        <v>2702</v>
      </c>
      <c r="F2809" s="1165">
        <v>44905</v>
      </c>
      <c r="G2809" s="1165">
        <v>44911</v>
      </c>
    </row>
    <row r="2810" spans="1:7" ht="25.5">
      <c r="A2810" s="1162">
        <v>4271</v>
      </c>
      <c r="B2810" s="1162">
        <v>13949</v>
      </c>
      <c r="C2810" s="1163" t="s">
        <v>7991</v>
      </c>
      <c r="D2810" s="1163" t="s">
        <v>7992</v>
      </c>
      <c r="E2810" s="1164" t="s">
        <v>4905</v>
      </c>
      <c r="F2810" s="1165">
        <v>44831</v>
      </c>
      <c r="G2810" s="1165">
        <v>44867</v>
      </c>
    </row>
    <row r="2811" spans="1:7" ht="25.5">
      <c r="A2811" s="1162">
        <v>4272</v>
      </c>
      <c r="B2811" s="1162">
        <v>13950</v>
      </c>
      <c r="C2811" s="1163" t="s">
        <v>7993</v>
      </c>
      <c r="D2811" s="1163" t="s">
        <v>7994</v>
      </c>
      <c r="E2811" s="1164" t="s">
        <v>2702</v>
      </c>
      <c r="F2811" s="1165">
        <v>44912</v>
      </c>
      <c r="G2811" s="1165">
        <v>44918</v>
      </c>
    </row>
    <row r="2812" spans="1:7" ht="25.5">
      <c r="A2812" s="1162">
        <v>4273</v>
      </c>
      <c r="B2812" s="1162">
        <v>13951</v>
      </c>
      <c r="C2812" s="1163" t="s">
        <v>7995</v>
      </c>
      <c r="D2812" s="1163" t="s">
        <v>7996</v>
      </c>
      <c r="E2812" s="1164" t="s">
        <v>3112</v>
      </c>
      <c r="F2812" s="1165">
        <v>44868</v>
      </c>
      <c r="G2812" s="1165">
        <v>44897</v>
      </c>
    </row>
    <row r="2813" spans="1:7" ht="38.25">
      <c r="A2813" s="1162">
        <v>4274</v>
      </c>
      <c r="B2813" s="1162">
        <v>13952</v>
      </c>
      <c r="C2813" s="1163" t="s">
        <v>7997</v>
      </c>
      <c r="D2813" s="1163" t="s">
        <v>7998</v>
      </c>
      <c r="E2813" s="1164" t="s">
        <v>2702</v>
      </c>
      <c r="F2813" s="1165">
        <v>44898</v>
      </c>
      <c r="G2813" s="1165">
        <v>44904</v>
      </c>
    </row>
    <row r="2814" spans="1:7" ht="25.5">
      <c r="A2814" s="1158">
        <v>4275</v>
      </c>
      <c r="B2814" s="1158">
        <v>13953</v>
      </c>
      <c r="C2814" s="1159" t="s">
        <v>7999</v>
      </c>
      <c r="D2814" s="1159" t="s">
        <v>8000</v>
      </c>
      <c r="E2814" s="1160" t="s">
        <v>8001</v>
      </c>
      <c r="F2814" s="1161">
        <v>44906</v>
      </c>
      <c r="G2814" s="1161">
        <v>44957</v>
      </c>
    </row>
    <row r="2815" spans="1:7" ht="25.5">
      <c r="A2815" s="1162">
        <v>4276</v>
      </c>
      <c r="B2815" s="1162">
        <v>13954</v>
      </c>
      <c r="C2815" s="1163" t="s">
        <v>8002</v>
      </c>
      <c r="D2815" s="1163" t="s">
        <v>8003</v>
      </c>
      <c r="E2815" s="1164" t="s">
        <v>2693</v>
      </c>
      <c r="F2815" s="1165">
        <v>44906</v>
      </c>
      <c r="G2815" s="1165">
        <v>44950</v>
      </c>
    </row>
    <row r="2816" spans="1:7" ht="25.5">
      <c r="A2816" s="1162">
        <v>4277</v>
      </c>
      <c r="B2816" s="1162">
        <v>13955</v>
      </c>
      <c r="C2816" s="1163" t="s">
        <v>8004</v>
      </c>
      <c r="D2816" s="1163" t="s">
        <v>8005</v>
      </c>
      <c r="E2816" s="1164" t="s">
        <v>2702</v>
      </c>
      <c r="F2816" s="1165">
        <v>44951</v>
      </c>
      <c r="G2816" s="1165">
        <v>44957</v>
      </c>
    </row>
    <row r="2817" spans="1:7">
      <c r="A2817" s="1162">
        <v>4278</v>
      </c>
      <c r="B2817" s="1162">
        <v>13956</v>
      </c>
      <c r="C2817" s="1163" t="s">
        <v>8006</v>
      </c>
      <c r="D2817" s="1163" t="s">
        <v>8007</v>
      </c>
      <c r="E2817" s="1164" t="s">
        <v>2693</v>
      </c>
      <c r="F2817" s="1165">
        <v>44906</v>
      </c>
      <c r="G2817" s="1165">
        <v>44950</v>
      </c>
    </row>
    <row r="2818" spans="1:7">
      <c r="A2818" s="1158">
        <v>4279</v>
      </c>
      <c r="B2818" s="1158">
        <v>13957</v>
      </c>
      <c r="C2818" s="1159" t="s">
        <v>8008</v>
      </c>
      <c r="D2818" s="1159" t="s">
        <v>8009</v>
      </c>
      <c r="E2818" s="1160" t="s">
        <v>3057</v>
      </c>
      <c r="F2818" s="1161">
        <v>44681</v>
      </c>
      <c r="G2818" s="1161">
        <v>45190</v>
      </c>
    </row>
    <row r="2819" spans="1:7" ht="25.5">
      <c r="A2819" s="1162">
        <v>4280</v>
      </c>
      <c r="B2819" s="1162">
        <v>13958</v>
      </c>
      <c r="C2819" s="1163" t="s">
        <v>8010</v>
      </c>
      <c r="D2819" s="1163" t="s">
        <v>8011</v>
      </c>
      <c r="E2819" s="1164" t="s">
        <v>3009</v>
      </c>
      <c r="F2819" s="1165">
        <v>44681</v>
      </c>
      <c r="G2819" s="1165">
        <v>44830</v>
      </c>
    </row>
    <row r="2820" spans="1:7" ht="38.25">
      <c r="A2820" s="1162">
        <v>4281</v>
      </c>
      <c r="B2820" s="1162">
        <v>13959</v>
      </c>
      <c r="C2820" s="1163" t="s">
        <v>8012</v>
      </c>
      <c r="D2820" s="1163" t="s">
        <v>8013</v>
      </c>
      <c r="E2820" s="1164" t="s">
        <v>3034</v>
      </c>
      <c r="F2820" s="1165">
        <v>45011</v>
      </c>
      <c r="G2820" s="1165">
        <v>45070</v>
      </c>
    </row>
    <row r="2821" spans="1:7" ht="25.5">
      <c r="A2821" s="1162">
        <v>4282</v>
      </c>
      <c r="B2821" s="1162">
        <v>13960</v>
      </c>
      <c r="C2821" s="1163" t="s">
        <v>8014</v>
      </c>
      <c r="D2821" s="1163" t="s">
        <v>8015</v>
      </c>
      <c r="E2821" s="1164" t="s">
        <v>3112</v>
      </c>
      <c r="F2821" s="1165">
        <v>45161</v>
      </c>
      <c r="G2821" s="1165">
        <v>45190</v>
      </c>
    </row>
    <row r="2822" spans="1:7" ht="25.5">
      <c r="A2822" s="1158">
        <v>4283</v>
      </c>
      <c r="B2822" s="1158">
        <v>13961</v>
      </c>
      <c r="C2822" s="1159" t="s">
        <v>8016</v>
      </c>
      <c r="D2822" s="1159" t="s">
        <v>8017</v>
      </c>
      <c r="E2822" s="1160" t="s">
        <v>4905</v>
      </c>
      <c r="F2822" s="1161">
        <v>45025</v>
      </c>
      <c r="G2822" s="1161">
        <v>45061</v>
      </c>
    </row>
    <row r="2823" spans="1:7" ht="25.5">
      <c r="A2823" s="1162">
        <v>4284</v>
      </c>
      <c r="B2823" s="1162">
        <v>13962</v>
      </c>
      <c r="C2823" s="1163" t="s">
        <v>8018</v>
      </c>
      <c r="D2823" s="1163" t="s">
        <v>8019</v>
      </c>
      <c r="E2823" s="1164" t="s">
        <v>4905</v>
      </c>
      <c r="F2823" s="1165">
        <v>45025</v>
      </c>
      <c r="G2823" s="1165">
        <v>45061</v>
      </c>
    </row>
    <row r="2824" spans="1:7" ht="25.5">
      <c r="A2824" s="1158">
        <v>4285</v>
      </c>
      <c r="B2824" s="1158">
        <v>13963</v>
      </c>
      <c r="C2824" s="1159" t="s">
        <v>8020</v>
      </c>
      <c r="D2824" s="1159" t="s">
        <v>8021</v>
      </c>
      <c r="E2824" s="1160" t="s">
        <v>8022</v>
      </c>
      <c r="F2824" s="1161">
        <v>44730</v>
      </c>
      <c r="G2824" s="1161">
        <v>45144</v>
      </c>
    </row>
    <row r="2825" spans="1:7" ht="25.5">
      <c r="A2825" s="1162">
        <v>4286</v>
      </c>
      <c r="B2825" s="1162">
        <v>13964</v>
      </c>
      <c r="C2825" s="1163" t="s">
        <v>8023</v>
      </c>
      <c r="D2825" s="1163" t="s">
        <v>8024</v>
      </c>
      <c r="E2825" s="1164" t="s">
        <v>2702</v>
      </c>
      <c r="F2825" s="1165">
        <v>45024</v>
      </c>
      <c r="G2825" s="1165">
        <v>45030</v>
      </c>
    </row>
    <row r="2826" spans="1:7" ht="25.5">
      <c r="A2826" s="1162">
        <v>4287</v>
      </c>
      <c r="B2826" s="1162">
        <v>13965</v>
      </c>
      <c r="C2826" s="1163" t="s">
        <v>8025</v>
      </c>
      <c r="D2826" s="1163" t="s">
        <v>8026</v>
      </c>
      <c r="E2826" s="1164" t="s">
        <v>2953</v>
      </c>
      <c r="F2826" s="1165">
        <v>45096</v>
      </c>
      <c r="G2826" s="1165">
        <v>45144</v>
      </c>
    </row>
    <row r="2827" spans="1:7" ht="38.25">
      <c r="A2827" s="1162">
        <v>4288</v>
      </c>
      <c r="B2827" s="1162">
        <v>13966</v>
      </c>
      <c r="C2827" s="1163" t="s">
        <v>8027</v>
      </c>
      <c r="D2827" s="1163" t="s">
        <v>8028</v>
      </c>
      <c r="E2827" s="1164" t="s">
        <v>2927</v>
      </c>
      <c r="F2827" s="1165">
        <v>45054</v>
      </c>
      <c r="G2827" s="1165">
        <v>45074</v>
      </c>
    </row>
    <row r="2828" spans="1:7" ht="25.5">
      <c r="A2828" s="1162">
        <v>4289</v>
      </c>
      <c r="B2828" s="1162">
        <v>13967</v>
      </c>
      <c r="C2828" s="1163" t="s">
        <v>8029</v>
      </c>
      <c r="D2828" s="1163" t="s">
        <v>8030</v>
      </c>
      <c r="E2828" s="1164" t="s">
        <v>2947</v>
      </c>
      <c r="F2828" s="1165">
        <v>44730</v>
      </c>
      <c r="G2828" s="1165">
        <v>44804</v>
      </c>
    </row>
    <row r="2829" spans="1:7" ht="25.5">
      <c r="A2829" s="1162">
        <v>4290</v>
      </c>
      <c r="B2829" s="1162">
        <v>13968</v>
      </c>
      <c r="C2829" s="1163" t="s">
        <v>8031</v>
      </c>
      <c r="D2829" s="1163" t="s">
        <v>8032</v>
      </c>
      <c r="E2829" s="1164" t="s">
        <v>3034</v>
      </c>
      <c r="F2829" s="1165">
        <v>44805</v>
      </c>
      <c r="G2829" s="1165">
        <v>44864</v>
      </c>
    </row>
    <row r="2830" spans="1:7" ht="38.25">
      <c r="A2830" s="1162">
        <v>4291</v>
      </c>
      <c r="B2830" s="1162">
        <v>13969</v>
      </c>
      <c r="C2830" s="1163" t="s">
        <v>8033</v>
      </c>
      <c r="D2830" s="1163" t="s">
        <v>8034</v>
      </c>
      <c r="E2830" s="1164" t="s">
        <v>2699</v>
      </c>
      <c r="F2830" s="1165">
        <v>44865</v>
      </c>
      <c r="G2830" s="1165">
        <v>44906</v>
      </c>
    </row>
    <row r="2831" spans="1:7" ht="25.5">
      <c r="A2831" s="1162">
        <v>4292</v>
      </c>
      <c r="B2831" s="1162">
        <v>13970</v>
      </c>
      <c r="C2831" s="1163" t="s">
        <v>8035</v>
      </c>
      <c r="D2831" s="1163" t="s">
        <v>8036</v>
      </c>
      <c r="E2831" s="1164" t="s">
        <v>2947</v>
      </c>
      <c r="F2831" s="1165">
        <v>44907</v>
      </c>
      <c r="G2831" s="1165">
        <v>44981</v>
      </c>
    </row>
    <row r="2832" spans="1:7">
      <c r="A2832" s="1162">
        <v>4293</v>
      </c>
      <c r="B2832" s="1162">
        <v>13971</v>
      </c>
      <c r="C2832" s="1163" t="s">
        <v>8037</v>
      </c>
      <c r="D2832" s="1163" t="s">
        <v>8038</v>
      </c>
      <c r="E2832" s="1164" t="s">
        <v>3287</v>
      </c>
      <c r="F2832" s="1165">
        <v>44730</v>
      </c>
      <c r="G2832" s="1165">
        <v>44819</v>
      </c>
    </row>
    <row r="2833" spans="1:7" ht="25.5">
      <c r="A2833" s="1162">
        <v>4294</v>
      </c>
      <c r="B2833" s="1162">
        <v>13972</v>
      </c>
      <c r="C2833" s="1163" t="s">
        <v>8039</v>
      </c>
      <c r="D2833" s="1163" t="s">
        <v>8040</v>
      </c>
      <c r="E2833" s="1164" t="s">
        <v>4905</v>
      </c>
      <c r="F2833" s="1165">
        <v>44895</v>
      </c>
      <c r="G2833" s="1165">
        <v>44931</v>
      </c>
    </row>
    <row r="2834" spans="1:7">
      <c r="A2834" s="1162">
        <v>4295</v>
      </c>
      <c r="B2834" s="1162">
        <v>13973</v>
      </c>
      <c r="C2834" s="1163" t="s">
        <v>8041</v>
      </c>
      <c r="D2834" s="1163" t="s">
        <v>8042</v>
      </c>
      <c r="E2834" s="1164" t="s">
        <v>2927</v>
      </c>
      <c r="F2834" s="1165">
        <v>44946</v>
      </c>
      <c r="G2834" s="1165">
        <v>44966</v>
      </c>
    </row>
    <row r="2835" spans="1:7" ht="25.5">
      <c r="A2835" s="1162">
        <v>4296</v>
      </c>
      <c r="B2835" s="1162">
        <v>13974</v>
      </c>
      <c r="C2835" s="1163" t="s">
        <v>8043</v>
      </c>
      <c r="D2835" s="1163" t="s">
        <v>8044</v>
      </c>
      <c r="E2835" s="1164" t="s">
        <v>2699</v>
      </c>
      <c r="F2835" s="1165">
        <v>44865</v>
      </c>
      <c r="G2835" s="1165">
        <v>44906</v>
      </c>
    </row>
    <row r="2836" spans="1:7" ht="25.5">
      <c r="A2836" s="1162">
        <v>4297</v>
      </c>
      <c r="B2836" s="1162">
        <v>13975</v>
      </c>
      <c r="C2836" s="1163" t="s">
        <v>8045</v>
      </c>
      <c r="D2836" s="1163" t="s">
        <v>8046</v>
      </c>
      <c r="E2836" s="1164" t="s">
        <v>2947</v>
      </c>
      <c r="F2836" s="1165">
        <v>44907</v>
      </c>
      <c r="G2836" s="1165">
        <v>44981</v>
      </c>
    </row>
    <row r="2837" spans="1:7">
      <c r="A2837" s="1162">
        <v>4298</v>
      </c>
      <c r="B2837" s="1162">
        <v>13976</v>
      </c>
      <c r="C2837" s="1163" t="s">
        <v>8047</v>
      </c>
      <c r="D2837" s="1163" t="s">
        <v>8048</v>
      </c>
      <c r="E2837" s="1164" t="s">
        <v>2927</v>
      </c>
      <c r="F2837" s="1165">
        <v>44967</v>
      </c>
      <c r="G2837" s="1165">
        <v>44987</v>
      </c>
    </row>
    <row r="2838" spans="1:7" ht="25.5">
      <c r="A2838" s="1162">
        <v>4299</v>
      </c>
      <c r="B2838" s="1162">
        <v>13977</v>
      </c>
      <c r="C2838" s="1163" t="s">
        <v>8049</v>
      </c>
      <c r="D2838" s="1163" t="s">
        <v>8050</v>
      </c>
      <c r="E2838" s="1164" t="s">
        <v>3112</v>
      </c>
      <c r="F2838" s="1165">
        <v>44967</v>
      </c>
      <c r="G2838" s="1165">
        <v>44996</v>
      </c>
    </row>
    <row r="2839" spans="1:7" ht="25.5">
      <c r="A2839" s="1162">
        <v>4300</v>
      </c>
      <c r="B2839" s="1162">
        <v>13978</v>
      </c>
      <c r="C2839" s="1163" t="s">
        <v>8051</v>
      </c>
      <c r="D2839" s="1163" t="s">
        <v>8052</v>
      </c>
      <c r="E2839" s="1164" t="s">
        <v>2927</v>
      </c>
      <c r="F2839" s="1165">
        <v>45075</v>
      </c>
      <c r="G2839" s="1165">
        <v>45095</v>
      </c>
    </row>
    <row r="2840" spans="1:7" ht="25.5">
      <c r="A2840" s="1162">
        <v>4301</v>
      </c>
      <c r="B2840" s="1162">
        <v>13979</v>
      </c>
      <c r="C2840" s="1163" t="s">
        <v>8053</v>
      </c>
      <c r="D2840" s="1163" t="s">
        <v>8054</v>
      </c>
      <c r="E2840" s="1164" t="s">
        <v>2699</v>
      </c>
      <c r="F2840" s="1165">
        <v>44982</v>
      </c>
      <c r="G2840" s="1165">
        <v>45023</v>
      </c>
    </row>
    <row r="2841" spans="1:7">
      <c r="A2841" s="1158">
        <v>4302</v>
      </c>
      <c r="B2841" s="1158">
        <v>13980</v>
      </c>
      <c r="C2841" s="1159" t="s">
        <v>8055</v>
      </c>
      <c r="D2841" s="1159" t="s">
        <v>8056</v>
      </c>
      <c r="E2841" s="1160" t="s">
        <v>2699</v>
      </c>
      <c r="F2841" s="1161">
        <v>44955</v>
      </c>
      <c r="G2841" s="1161">
        <v>44996</v>
      </c>
    </row>
    <row r="2842" spans="1:7" ht="25.5">
      <c r="A2842" s="1162">
        <v>4303</v>
      </c>
      <c r="B2842" s="1162">
        <v>13981</v>
      </c>
      <c r="C2842" s="1163" t="s">
        <v>8057</v>
      </c>
      <c r="D2842" s="1163" t="s">
        <v>8058</v>
      </c>
      <c r="E2842" s="1164" t="s">
        <v>2699</v>
      </c>
      <c r="F2842" s="1165">
        <v>44955</v>
      </c>
      <c r="G2842" s="1165">
        <v>44996</v>
      </c>
    </row>
    <row r="2843" spans="1:7" ht="25.5">
      <c r="A2843" s="1158">
        <v>4304</v>
      </c>
      <c r="B2843" s="1158">
        <v>13982</v>
      </c>
      <c r="C2843" s="1159" t="s">
        <v>8059</v>
      </c>
      <c r="D2843" s="1159" t="s">
        <v>8060</v>
      </c>
      <c r="E2843" s="1160" t="s">
        <v>8061</v>
      </c>
      <c r="F2843" s="1161">
        <v>45044</v>
      </c>
      <c r="G2843" s="1161">
        <v>45222</v>
      </c>
    </row>
    <row r="2844" spans="1:7" ht="25.5">
      <c r="A2844" s="1162">
        <v>4305</v>
      </c>
      <c r="B2844" s="1162">
        <v>13983</v>
      </c>
      <c r="C2844" s="1163" t="s">
        <v>8062</v>
      </c>
      <c r="D2844" s="1163" t="s">
        <v>8063</v>
      </c>
      <c r="E2844" s="1164" t="s">
        <v>2563</v>
      </c>
      <c r="F2844" s="1165">
        <v>45209</v>
      </c>
      <c r="G2844" s="1165">
        <v>45222</v>
      </c>
    </row>
    <row r="2845" spans="1:7">
      <c r="A2845" s="1162">
        <v>4306</v>
      </c>
      <c r="B2845" s="1162">
        <v>13984</v>
      </c>
      <c r="C2845" s="1163" t="s">
        <v>8064</v>
      </c>
      <c r="D2845" s="1163" t="s">
        <v>8065</v>
      </c>
      <c r="E2845" s="1164" t="s">
        <v>3112</v>
      </c>
      <c r="F2845" s="1165">
        <v>45119</v>
      </c>
      <c r="G2845" s="1165">
        <v>45148</v>
      </c>
    </row>
    <row r="2846" spans="1:7" ht="25.5">
      <c r="A2846" s="1162">
        <v>4307</v>
      </c>
      <c r="B2846" s="1162">
        <v>13985</v>
      </c>
      <c r="C2846" s="1163" t="s">
        <v>8066</v>
      </c>
      <c r="D2846" s="1163" t="s">
        <v>8067</v>
      </c>
      <c r="E2846" s="1164" t="s">
        <v>2947</v>
      </c>
      <c r="F2846" s="1165">
        <v>45044</v>
      </c>
      <c r="G2846" s="1165">
        <v>45118</v>
      </c>
    </row>
    <row r="2847" spans="1:7" ht="25.5">
      <c r="A2847" s="1162">
        <v>4308</v>
      </c>
      <c r="B2847" s="1162">
        <v>13986</v>
      </c>
      <c r="C2847" s="1163" t="s">
        <v>8068</v>
      </c>
      <c r="D2847" s="1163" t="s">
        <v>8069</v>
      </c>
      <c r="E2847" s="1164" t="s">
        <v>3112</v>
      </c>
      <c r="F2847" s="1165">
        <v>45119</v>
      </c>
      <c r="G2847" s="1165">
        <v>45148</v>
      </c>
    </row>
    <row r="2848" spans="1:7" ht="25.5">
      <c r="A2848" s="1162">
        <v>4309</v>
      </c>
      <c r="B2848" s="1162">
        <v>13987</v>
      </c>
      <c r="C2848" s="1163" t="s">
        <v>8070</v>
      </c>
      <c r="D2848" s="1163" t="s">
        <v>8071</v>
      </c>
      <c r="E2848" s="1164" t="s">
        <v>3112</v>
      </c>
      <c r="F2848" s="1165">
        <v>45149</v>
      </c>
      <c r="G2848" s="1165">
        <v>45178</v>
      </c>
    </row>
    <row r="2849" spans="1:7" ht="25.5">
      <c r="A2849" s="1162">
        <v>4310</v>
      </c>
      <c r="B2849" s="1162">
        <v>13988</v>
      </c>
      <c r="C2849" s="1163" t="s">
        <v>8072</v>
      </c>
      <c r="D2849" s="1163" t="s">
        <v>8073</v>
      </c>
      <c r="E2849" s="1164" t="s">
        <v>3112</v>
      </c>
      <c r="F2849" s="1165">
        <v>45179</v>
      </c>
      <c r="G2849" s="1165">
        <v>45208</v>
      </c>
    </row>
    <row r="2850" spans="1:7">
      <c r="A2850" s="1158">
        <v>4311</v>
      </c>
      <c r="B2850" s="1158">
        <v>13989</v>
      </c>
      <c r="C2850" s="1159" t="s">
        <v>8074</v>
      </c>
      <c r="D2850" s="1159" t="s">
        <v>8075</v>
      </c>
      <c r="E2850" s="1160" t="s">
        <v>6228</v>
      </c>
      <c r="F2850" s="1161">
        <v>44651</v>
      </c>
      <c r="G2850" s="1161">
        <v>44960</v>
      </c>
    </row>
    <row r="2851" spans="1:7" ht="25.5">
      <c r="A2851" s="1162">
        <v>4312</v>
      </c>
      <c r="B2851" s="1162">
        <v>13990</v>
      </c>
      <c r="C2851" s="1163" t="s">
        <v>8076</v>
      </c>
      <c r="D2851" s="1163" t="s">
        <v>8077</v>
      </c>
      <c r="E2851" s="1164" t="s">
        <v>2953</v>
      </c>
      <c r="F2851" s="1165">
        <v>44808</v>
      </c>
      <c r="G2851" s="1165">
        <v>44856</v>
      </c>
    </row>
    <row r="2852" spans="1:7" ht="25.5">
      <c r="A2852" s="1162">
        <v>4313</v>
      </c>
      <c r="B2852" s="1162">
        <v>13991</v>
      </c>
      <c r="C2852" s="1163" t="s">
        <v>8078</v>
      </c>
      <c r="D2852" s="1163" t="s">
        <v>8079</v>
      </c>
      <c r="E2852" s="1164" t="s">
        <v>7745</v>
      </c>
      <c r="F2852" s="1165">
        <v>44917</v>
      </c>
      <c r="G2852" s="1165">
        <v>44925</v>
      </c>
    </row>
    <row r="2853" spans="1:7" ht="25.5">
      <c r="A2853" s="1162">
        <v>4314</v>
      </c>
      <c r="B2853" s="1162">
        <v>13992</v>
      </c>
      <c r="C2853" s="1163" t="s">
        <v>8080</v>
      </c>
      <c r="D2853" s="1163" t="s">
        <v>8081</v>
      </c>
      <c r="E2853" s="1164" t="s">
        <v>2894</v>
      </c>
      <c r="F2853" s="1165">
        <v>44688</v>
      </c>
      <c r="G2853" s="1165">
        <v>44807</v>
      </c>
    </row>
    <row r="2854" spans="1:7" ht="25.5">
      <c r="A2854" s="1162">
        <v>4315</v>
      </c>
      <c r="B2854" s="1162">
        <v>13993</v>
      </c>
      <c r="C2854" s="1163" t="s">
        <v>8082</v>
      </c>
      <c r="D2854" s="1163" t="s">
        <v>8083</v>
      </c>
      <c r="E2854" s="1164" t="s">
        <v>2927</v>
      </c>
      <c r="F2854" s="1165">
        <v>44926</v>
      </c>
      <c r="G2854" s="1165">
        <v>44946</v>
      </c>
    </row>
    <row r="2855" spans="1:7" ht="38.25">
      <c r="A2855" s="1162">
        <v>4316</v>
      </c>
      <c r="B2855" s="1162">
        <v>13994</v>
      </c>
      <c r="C2855" s="1163" t="s">
        <v>8084</v>
      </c>
      <c r="D2855" s="1163" t="s">
        <v>8085</v>
      </c>
      <c r="E2855" s="1164" t="s">
        <v>4905</v>
      </c>
      <c r="F2855" s="1165">
        <v>44651</v>
      </c>
      <c r="G2855" s="1165">
        <v>44687</v>
      </c>
    </row>
    <row r="2856" spans="1:7" ht="25.5">
      <c r="A2856" s="1162">
        <v>4317</v>
      </c>
      <c r="B2856" s="1162">
        <v>13995</v>
      </c>
      <c r="C2856" s="1163" t="s">
        <v>8086</v>
      </c>
      <c r="D2856" s="1163" t="s">
        <v>8087</v>
      </c>
      <c r="E2856" s="1164" t="s">
        <v>2563</v>
      </c>
      <c r="F2856" s="1165">
        <v>44947</v>
      </c>
      <c r="G2856" s="1165">
        <v>44960</v>
      </c>
    </row>
    <row r="2857" spans="1:7">
      <c r="A2857" s="1158">
        <v>4318</v>
      </c>
      <c r="B2857" s="1158">
        <v>13996</v>
      </c>
      <c r="C2857" s="1159" t="s">
        <v>8088</v>
      </c>
      <c r="D2857" s="1159" t="s">
        <v>8089</v>
      </c>
      <c r="E2857" s="1160" t="s">
        <v>8090</v>
      </c>
      <c r="F2857" s="1161">
        <v>44709</v>
      </c>
      <c r="G2857" s="1161">
        <v>45079</v>
      </c>
    </row>
    <row r="2858" spans="1:7" ht="25.5">
      <c r="A2858" s="1162">
        <v>4319</v>
      </c>
      <c r="B2858" s="1162">
        <v>13997</v>
      </c>
      <c r="C2858" s="1163" t="s">
        <v>8091</v>
      </c>
      <c r="D2858" s="1163" t="s">
        <v>8092</v>
      </c>
      <c r="E2858" s="1164" t="s">
        <v>2927</v>
      </c>
      <c r="F2858" s="1165">
        <v>44709</v>
      </c>
      <c r="G2858" s="1165">
        <v>44729</v>
      </c>
    </row>
    <row r="2859" spans="1:7" ht="25.5">
      <c r="A2859" s="1162">
        <v>4320</v>
      </c>
      <c r="B2859" s="1162">
        <v>13998</v>
      </c>
      <c r="C2859" s="1163" t="s">
        <v>8093</v>
      </c>
      <c r="D2859" s="1163" t="s">
        <v>8094</v>
      </c>
      <c r="E2859" s="1164" t="s">
        <v>4905</v>
      </c>
      <c r="F2859" s="1165">
        <v>45043</v>
      </c>
      <c r="G2859" s="1165">
        <v>45079</v>
      </c>
    </row>
    <row r="2860" spans="1:7" ht="25.5">
      <c r="A2860" s="1158">
        <v>4321</v>
      </c>
      <c r="B2860" s="1158">
        <v>13999</v>
      </c>
      <c r="C2860" s="1159" t="s">
        <v>8095</v>
      </c>
      <c r="D2860" s="1159" t="s">
        <v>8096</v>
      </c>
      <c r="E2860" s="1160" t="s">
        <v>4879</v>
      </c>
      <c r="F2860" s="1161">
        <v>44861</v>
      </c>
      <c r="G2860" s="1161">
        <v>45042</v>
      </c>
    </row>
    <row r="2861" spans="1:7" ht="25.5">
      <c r="A2861" s="1162">
        <v>4322</v>
      </c>
      <c r="B2861" s="1162">
        <v>14000</v>
      </c>
      <c r="C2861" s="1163" t="s">
        <v>8097</v>
      </c>
      <c r="D2861" s="1163" t="s">
        <v>8098</v>
      </c>
      <c r="E2861" s="1164" t="s">
        <v>2699</v>
      </c>
      <c r="F2861" s="1165">
        <v>45001</v>
      </c>
      <c r="G2861" s="1165">
        <v>45042</v>
      </c>
    </row>
    <row r="2862" spans="1:7" ht="25.5">
      <c r="A2862" s="1162">
        <v>4323</v>
      </c>
      <c r="B2862" s="1162">
        <v>14001</v>
      </c>
      <c r="C2862" s="1163" t="s">
        <v>8099</v>
      </c>
      <c r="D2862" s="1163" t="s">
        <v>8100</v>
      </c>
      <c r="E2862" s="1164" t="s">
        <v>2699</v>
      </c>
      <c r="F2862" s="1165">
        <v>44861</v>
      </c>
      <c r="G2862" s="1165">
        <v>44902</v>
      </c>
    </row>
    <row r="2863" spans="1:7">
      <c r="A2863" s="1162">
        <v>4324</v>
      </c>
      <c r="B2863" s="1162">
        <v>14002</v>
      </c>
      <c r="C2863" s="1163" t="s">
        <v>8101</v>
      </c>
      <c r="D2863" s="1163" t="s">
        <v>8102</v>
      </c>
      <c r="E2863" s="1164" t="s">
        <v>2953</v>
      </c>
      <c r="F2863" s="1165">
        <v>44952</v>
      </c>
      <c r="G2863" s="1165">
        <v>45000</v>
      </c>
    </row>
    <row r="2864" spans="1:7" ht="25.5">
      <c r="A2864" s="1158">
        <v>4325</v>
      </c>
      <c r="B2864" s="1158">
        <v>14003</v>
      </c>
      <c r="C2864" s="1159" t="s">
        <v>8103</v>
      </c>
      <c r="D2864" s="1159" t="s">
        <v>8104</v>
      </c>
      <c r="E2864" s="1160" t="s">
        <v>8105</v>
      </c>
      <c r="F2864" s="1161">
        <v>44710</v>
      </c>
      <c r="G2864" s="1161">
        <v>44988</v>
      </c>
    </row>
    <row r="2865" spans="1:7" ht="25.5">
      <c r="A2865" s="1162">
        <v>4326</v>
      </c>
      <c r="B2865" s="1162">
        <v>14004</v>
      </c>
      <c r="C2865" s="1163" t="s">
        <v>8106</v>
      </c>
      <c r="D2865" s="1163" t="s">
        <v>8107</v>
      </c>
      <c r="E2865" s="1164" t="s">
        <v>2953</v>
      </c>
      <c r="F2865" s="1165">
        <v>44903</v>
      </c>
      <c r="G2865" s="1165">
        <v>44951</v>
      </c>
    </row>
    <row r="2866" spans="1:7" ht="38.25">
      <c r="A2866" s="1162">
        <v>4327</v>
      </c>
      <c r="B2866" s="1162">
        <v>14005</v>
      </c>
      <c r="C2866" s="1163" t="s">
        <v>8108</v>
      </c>
      <c r="D2866" s="1163" t="s">
        <v>8109</v>
      </c>
      <c r="E2866" s="1164" t="s">
        <v>2702</v>
      </c>
      <c r="F2866" s="1165">
        <v>44982</v>
      </c>
      <c r="G2866" s="1165">
        <v>44988</v>
      </c>
    </row>
    <row r="2867" spans="1:7">
      <c r="A2867" s="1162">
        <v>4328</v>
      </c>
      <c r="B2867" s="1162">
        <v>14006</v>
      </c>
      <c r="C2867" s="1163" t="s">
        <v>8110</v>
      </c>
      <c r="D2867" s="1163" t="s">
        <v>8111</v>
      </c>
      <c r="E2867" s="1164" t="s">
        <v>2699</v>
      </c>
      <c r="F2867" s="1165">
        <v>44819</v>
      </c>
      <c r="G2867" s="1165">
        <v>44860</v>
      </c>
    </row>
    <row r="2868" spans="1:7">
      <c r="A2868" s="1162">
        <v>4329</v>
      </c>
      <c r="B2868" s="1162">
        <v>14007</v>
      </c>
      <c r="C2868" s="1163" t="s">
        <v>8112</v>
      </c>
      <c r="D2868" s="1163" t="s">
        <v>8113</v>
      </c>
      <c r="E2868" s="1164" t="s">
        <v>2953</v>
      </c>
      <c r="F2868" s="1165">
        <v>44770</v>
      </c>
      <c r="G2868" s="1165">
        <v>44818</v>
      </c>
    </row>
    <row r="2869" spans="1:7">
      <c r="A2869" s="1162">
        <v>4330</v>
      </c>
      <c r="B2869" s="1162">
        <v>14008</v>
      </c>
      <c r="C2869" s="1163" t="s">
        <v>8114</v>
      </c>
      <c r="D2869" s="1163" t="s">
        <v>8115</v>
      </c>
      <c r="E2869" s="1164" t="s">
        <v>3034</v>
      </c>
      <c r="F2869" s="1165">
        <v>44710</v>
      </c>
      <c r="G2869" s="1165">
        <v>44769</v>
      </c>
    </row>
    <row r="2870" spans="1:7">
      <c r="A2870" s="1158">
        <v>4331</v>
      </c>
      <c r="B2870" s="1158">
        <v>14009</v>
      </c>
      <c r="C2870" s="1159" t="s">
        <v>8116</v>
      </c>
      <c r="D2870" s="1159" t="s">
        <v>8117</v>
      </c>
      <c r="E2870" s="1160" t="s">
        <v>8118</v>
      </c>
      <c r="F2870" s="1161">
        <v>44751</v>
      </c>
      <c r="G2870" s="1161">
        <v>45168</v>
      </c>
    </row>
    <row r="2871" spans="1:7" ht="25.5">
      <c r="A2871" s="1162">
        <v>4332</v>
      </c>
      <c r="B2871" s="1162">
        <v>14010</v>
      </c>
      <c r="C2871" s="1163" t="s">
        <v>8119</v>
      </c>
      <c r="D2871" s="1163" t="s">
        <v>8120</v>
      </c>
      <c r="E2871" s="1164" t="s">
        <v>2927</v>
      </c>
      <c r="F2871" s="1165">
        <v>44751</v>
      </c>
      <c r="G2871" s="1165">
        <v>44771</v>
      </c>
    </row>
    <row r="2872" spans="1:7">
      <c r="A2872" s="1162">
        <v>4333</v>
      </c>
      <c r="B2872" s="1162">
        <v>14011</v>
      </c>
      <c r="C2872" s="1163" t="s">
        <v>8121</v>
      </c>
      <c r="D2872" s="1163" t="s">
        <v>8122</v>
      </c>
      <c r="E2872" s="1164" t="s">
        <v>3034</v>
      </c>
      <c r="F2872" s="1165">
        <v>45014</v>
      </c>
      <c r="G2872" s="1165">
        <v>45073</v>
      </c>
    </row>
    <row r="2873" spans="1:7" ht="25.5">
      <c r="A2873" s="1162">
        <v>4334</v>
      </c>
      <c r="B2873" s="1162">
        <v>14012</v>
      </c>
      <c r="C2873" s="1163" t="s">
        <v>8123</v>
      </c>
      <c r="D2873" s="1163" t="s">
        <v>8124</v>
      </c>
      <c r="E2873" s="1164" t="s">
        <v>4905</v>
      </c>
      <c r="F2873" s="1165">
        <v>45074</v>
      </c>
      <c r="G2873" s="1165">
        <v>45110</v>
      </c>
    </row>
    <row r="2874" spans="1:7" ht="25.5">
      <c r="A2874" s="1162">
        <v>4335</v>
      </c>
      <c r="B2874" s="1162">
        <v>14013</v>
      </c>
      <c r="C2874" s="1163" t="s">
        <v>8125</v>
      </c>
      <c r="D2874" s="1163" t="s">
        <v>8126</v>
      </c>
      <c r="E2874" s="1164" t="s">
        <v>2927</v>
      </c>
      <c r="F2874" s="1165">
        <v>45148</v>
      </c>
      <c r="G2874" s="1165">
        <v>45168</v>
      </c>
    </row>
    <row r="2875" spans="1:7" ht="25.5">
      <c r="A2875" s="1162">
        <v>4336</v>
      </c>
      <c r="B2875" s="1162">
        <v>14014</v>
      </c>
      <c r="C2875" s="1163" t="s">
        <v>8127</v>
      </c>
      <c r="D2875" s="1163" t="s">
        <v>8128</v>
      </c>
      <c r="E2875" s="1164" t="s">
        <v>4905</v>
      </c>
      <c r="F2875" s="1165">
        <v>45111</v>
      </c>
      <c r="G2875" s="1165">
        <v>45147</v>
      </c>
    </row>
    <row r="2876" spans="1:7" ht="25.5">
      <c r="A2876" s="1162">
        <v>4337</v>
      </c>
      <c r="B2876" s="1162">
        <v>14015</v>
      </c>
      <c r="C2876" s="1163" t="s">
        <v>8129</v>
      </c>
      <c r="D2876" s="1163" t="s">
        <v>8130</v>
      </c>
      <c r="E2876" s="1164" t="s">
        <v>2563</v>
      </c>
      <c r="F2876" s="1165">
        <v>45145</v>
      </c>
      <c r="G2876" s="1165">
        <v>45158</v>
      </c>
    </row>
    <row r="2877" spans="1:7" ht="25.5">
      <c r="A2877" s="1158">
        <v>4338</v>
      </c>
      <c r="B2877" s="1158">
        <v>14016</v>
      </c>
      <c r="C2877" s="1159" t="s">
        <v>8131</v>
      </c>
      <c r="D2877" s="1159" t="s">
        <v>8132</v>
      </c>
      <c r="E2877" s="1160" t="s">
        <v>3034</v>
      </c>
      <c r="F2877" s="1161">
        <v>45113</v>
      </c>
      <c r="G2877" s="1161">
        <v>45172</v>
      </c>
    </row>
    <row r="2878" spans="1:7" ht="25.5">
      <c r="A2878" s="1162">
        <v>4339</v>
      </c>
      <c r="B2878" s="1162">
        <v>14017</v>
      </c>
      <c r="C2878" s="1163" t="s">
        <v>8133</v>
      </c>
      <c r="D2878" s="1163" t="s">
        <v>8134</v>
      </c>
      <c r="E2878" s="1164" t="s">
        <v>3034</v>
      </c>
      <c r="F2878" s="1165">
        <v>45113</v>
      </c>
      <c r="G2878" s="1165">
        <v>45172</v>
      </c>
    </row>
    <row r="2879" spans="1:7" ht="25.5">
      <c r="A2879" s="1158">
        <v>4340</v>
      </c>
      <c r="B2879" s="1158">
        <v>14018</v>
      </c>
      <c r="C2879" s="1159" t="s">
        <v>8135</v>
      </c>
      <c r="D2879" s="1159" t="s">
        <v>8136</v>
      </c>
      <c r="E2879" s="1160" t="s">
        <v>8137</v>
      </c>
      <c r="F2879" s="1161">
        <v>44730</v>
      </c>
      <c r="G2879" s="1161">
        <v>45112</v>
      </c>
    </row>
    <row r="2880" spans="1:7" ht="25.5">
      <c r="A2880" s="1162">
        <v>4341</v>
      </c>
      <c r="B2880" s="1162">
        <v>14019</v>
      </c>
      <c r="C2880" s="1163" t="s">
        <v>8138</v>
      </c>
      <c r="D2880" s="1163" t="s">
        <v>8139</v>
      </c>
      <c r="E2880" s="1164" t="s">
        <v>2927</v>
      </c>
      <c r="F2880" s="1165">
        <v>44730</v>
      </c>
      <c r="G2880" s="1165">
        <v>44750</v>
      </c>
    </row>
    <row r="2881" spans="1:7" ht="25.5">
      <c r="A2881" s="1162">
        <v>4342</v>
      </c>
      <c r="B2881" s="1162">
        <v>14020</v>
      </c>
      <c r="C2881" s="1163" t="s">
        <v>8140</v>
      </c>
      <c r="D2881" s="1163" t="s">
        <v>8141</v>
      </c>
      <c r="E2881" s="1164" t="s">
        <v>2563</v>
      </c>
      <c r="F2881" s="1165">
        <v>45062</v>
      </c>
      <c r="G2881" s="1165">
        <v>45075</v>
      </c>
    </row>
    <row r="2882" spans="1:7" ht="25.5">
      <c r="A2882" s="1162">
        <v>4343</v>
      </c>
      <c r="B2882" s="1162">
        <v>14021</v>
      </c>
      <c r="C2882" s="1163" t="s">
        <v>8142</v>
      </c>
      <c r="D2882" s="1163" t="s">
        <v>8143</v>
      </c>
      <c r="E2882" s="1164" t="s">
        <v>4905</v>
      </c>
      <c r="F2882" s="1165">
        <v>45076</v>
      </c>
      <c r="G2882" s="1165">
        <v>45112</v>
      </c>
    </row>
    <row r="2883" spans="1:7" ht="25.5">
      <c r="A2883" s="1158">
        <v>4344</v>
      </c>
      <c r="B2883" s="1158">
        <v>14022</v>
      </c>
      <c r="C2883" s="1159" t="s">
        <v>8144</v>
      </c>
      <c r="D2883" s="1159" t="s">
        <v>8145</v>
      </c>
      <c r="E2883" s="1160" t="s">
        <v>2921</v>
      </c>
      <c r="F2883" s="1161">
        <v>45075</v>
      </c>
      <c r="G2883" s="1161">
        <v>45153</v>
      </c>
    </row>
    <row r="2884" spans="1:7">
      <c r="A2884" s="1162">
        <v>4345</v>
      </c>
      <c r="B2884" s="1162">
        <v>14023</v>
      </c>
      <c r="C2884" s="1163" t="s">
        <v>8146</v>
      </c>
      <c r="D2884" s="1163" t="s">
        <v>8147</v>
      </c>
      <c r="E2884" s="1164" t="s">
        <v>4905</v>
      </c>
      <c r="F2884" s="1165">
        <v>45117</v>
      </c>
      <c r="G2884" s="1165">
        <v>45153</v>
      </c>
    </row>
    <row r="2885" spans="1:7" ht="25.5">
      <c r="A2885" s="1162">
        <v>4346</v>
      </c>
      <c r="B2885" s="1162">
        <v>14024</v>
      </c>
      <c r="C2885" s="1163" t="s">
        <v>8148</v>
      </c>
      <c r="D2885" s="1163" t="s">
        <v>8149</v>
      </c>
      <c r="E2885" s="1164" t="s">
        <v>2699</v>
      </c>
      <c r="F2885" s="1165">
        <v>45075</v>
      </c>
      <c r="G2885" s="1165">
        <v>45116</v>
      </c>
    </row>
    <row r="2886" spans="1:7">
      <c r="A2886" s="1158">
        <v>4347</v>
      </c>
      <c r="B2886" s="1158">
        <v>14025</v>
      </c>
      <c r="C2886" s="1159" t="s">
        <v>8150</v>
      </c>
      <c r="D2886" s="1159" t="s">
        <v>8151</v>
      </c>
      <c r="E2886" s="1160" t="s">
        <v>8152</v>
      </c>
      <c r="F2886" s="1161">
        <v>44703</v>
      </c>
      <c r="G2886" s="1161">
        <v>45079</v>
      </c>
    </row>
    <row r="2887" spans="1:7" ht="38.25">
      <c r="A2887" s="1162">
        <v>4348</v>
      </c>
      <c r="B2887" s="1162">
        <v>14026</v>
      </c>
      <c r="C2887" s="1163" t="s">
        <v>8153</v>
      </c>
      <c r="D2887" s="1163" t="s">
        <v>8154</v>
      </c>
      <c r="E2887" s="1164" t="s">
        <v>3034</v>
      </c>
      <c r="F2887" s="1165">
        <v>44703</v>
      </c>
      <c r="G2887" s="1165">
        <v>44762</v>
      </c>
    </row>
    <row r="2888" spans="1:7" ht="25.5">
      <c r="A2888" s="1162">
        <v>4349</v>
      </c>
      <c r="B2888" s="1162">
        <v>14027</v>
      </c>
      <c r="C2888" s="1163" t="s">
        <v>8155</v>
      </c>
      <c r="D2888" s="1163" t="s">
        <v>8156</v>
      </c>
      <c r="E2888" s="1164" t="s">
        <v>4905</v>
      </c>
      <c r="F2888" s="1165">
        <v>45043</v>
      </c>
      <c r="G2888" s="1165">
        <v>45079</v>
      </c>
    </row>
    <row r="2889" spans="1:7">
      <c r="A2889" s="1158">
        <v>4350</v>
      </c>
      <c r="B2889" s="1158">
        <v>14028</v>
      </c>
      <c r="C2889" s="1159" t="s">
        <v>8157</v>
      </c>
      <c r="D2889" s="1159" t="s">
        <v>8158</v>
      </c>
      <c r="E2889" s="1160" t="s">
        <v>2897</v>
      </c>
      <c r="F2889" s="1161">
        <v>44763</v>
      </c>
      <c r="G2889" s="1161">
        <v>44997</v>
      </c>
    </row>
    <row r="2890" spans="1:7" ht="25.5">
      <c r="A2890" s="1162">
        <v>4351</v>
      </c>
      <c r="B2890" s="1162">
        <v>14029</v>
      </c>
      <c r="C2890" s="1163" t="s">
        <v>8159</v>
      </c>
      <c r="D2890" s="1163" t="s">
        <v>8160</v>
      </c>
      <c r="E2890" s="1164" t="s">
        <v>2927</v>
      </c>
      <c r="F2890" s="1165">
        <v>44784</v>
      </c>
      <c r="G2890" s="1165">
        <v>44804</v>
      </c>
    </row>
    <row r="2891" spans="1:7" ht="25.5">
      <c r="A2891" s="1162">
        <v>4352</v>
      </c>
      <c r="B2891" s="1162">
        <v>14030</v>
      </c>
      <c r="C2891" s="1163" t="s">
        <v>8161</v>
      </c>
      <c r="D2891" s="1163" t="s">
        <v>8162</v>
      </c>
      <c r="E2891" s="1164" t="s">
        <v>2927</v>
      </c>
      <c r="F2891" s="1165">
        <v>44763</v>
      </c>
      <c r="G2891" s="1165">
        <v>44783</v>
      </c>
    </row>
    <row r="2892" spans="1:7" ht="38.25">
      <c r="A2892" s="1162">
        <v>4353</v>
      </c>
      <c r="B2892" s="1162">
        <v>14031</v>
      </c>
      <c r="C2892" s="1163" t="s">
        <v>8163</v>
      </c>
      <c r="D2892" s="1163" t="s">
        <v>8164</v>
      </c>
      <c r="E2892" s="1164" t="s">
        <v>2563</v>
      </c>
      <c r="F2892" s="1165">
        <v>44984</v>
      </c>
      <c r="G2892" s="1165">
        <v>44997</v>
      </c>
    </row>
    <row r="2893" spans="1:7" ht="25.5">
      <c r="A2893" s="1158">
        <v>4354</v>
      </c>
      <c r="B2893" s="1158">
        <v>14032</v>
      </c>
      <c r="C2893" s="1159" t="s">
        <v>8165</v>
      </c>
      <c r="D2893" s="1159" t="s">
        <v>8166</v>
      </c>
      <c r="E2893" s="1160" t="s">
        <v>2984</v>
      </c>
      <c r="F2893" s="1161">
        <v>44868</v>
      </c>
      <c r="G2893" s="1161">
        <v>45080</v>
      </c>
    </row>
    <row r="2894" spans="1:7" ht="25.5">
      <c r="A2894" s="1162">
        <v>4355</v>
      </c>
      <c r="B2894" s="1162">
        <v>14033</v>
      </c>
      <c r="C2894" s="1163" t="s">
        <v>8167</v>
      </c>
      <c r="D2894" s="1163" t="s">
        <v>8168</v>
      </c>
      <c r="E2894" s="1164" t="s">
        <v>2927</v>
      </c>
      <c r="F2894" s="1165">
        <v>45060</v>
      </c>
      <c r="G2894" s="1165">
        <v>45080</v>
      </c>
    </row>
    <row r="2895" spans="1:7" ht="38.25">
      <c r="A2895" s="1162">
        <v>4356</v>
      </c>
      <c r="B2895" s="1162">
        <v>14034</v>
      </c>
      <c r="C2895" s="1163" t="s">
        <v>8169</v>
      </c>
      <c r="D2895" s="1163" t="s">
        <v>8170</v>
      </c>
      <c r="E2895" s="1164" t="s">
        <v>2894</v>
      </c>
      <c r="F2895" s="1165">
        <v>44905</v>
      </c>
      <c r="G2895" s="1165">
        <v>45024</v>
      </c>
    </row>
    <row r="2896" spans="1:7" ht="38.25">
      <c r="A2896" s="1162">
        <v>4357</v>
      </c>
      <c r="B2896" s="1162">
        <v>14035</v>
      </c>
      <c r="C2896" s="1163" t="s">
        <v>8171</v>
      </c>
      <c r="D2896" s="1163" t="s">
        <v>8172</v>
      </c>
      <c r="E2896" s="1164" t="s">
        <v>4905</v>
      </c>
      <c r="F2896" s="1165">
        <v>44868</v>
      </c>
      <c r="G2896" s="1165">
        <v>44904</v>
      </c>
    </row>
    <row r="2897" spans="1:7" ht="38.25">
      <c r="A2897" s="1162">
        <v>4358</v>
      </c>
      <c r="B2897" s="1162">
        <v>14036</v>
      </c>
      <c r="C2897" s="1163" t="s">
        <v>8173</v>
      </c>
      <c r="D2897" s="1163" t="s">
        <v>8174</v>
      </c>
      <c r="E2897" s="1164" t="s">
        <v>7745</v>
      </c>
      <c r="F2897" s="1165">
        <v>44965</v>
      </c>
      <c r="G2897" s="1165">
        <v>44973</v>
      </c>
    </row>
    <row r="2898" spans="1:7" ht="25.5">
      <c r="A2898" s="1162">
        <v>4359</v>
      </c>
      <c r="B2898" s="1162">
        <v>14037</v>
      </c>
      <c r="C2898" s="1163" t="s">
        <v>8175</v>
      </c>
      <c r="D2898" s="1163" t="s">
        <v>8176</v>
      </c>
      <c r="E2898" s="1164" t="s">
        <v>2563</v>
      </c>
      <c r="F2898" s="1165">
        <v>45025</v>
      </c>
      <c r="G2898" s="1165">
        <v>45038</v>
      </c>
    </row>
    <row r="2899" spans="1:7" ht="25.5">
      <c r="A2899" s="1162">
        <v>4360</v>
      </c>
      <c r="B2899" s="1162">
        <v>14038</v>
      </c>
      <c r="C2899" s="1163" t="s">
        <v>8177</v>
      </c>
      <c r="D2899" s="1163" t="s">
        <v>8178</v>
      </c>
      <c r="E2899" s="1164" t="s">
        <v>2927</v>
      </c>
      <c r="F2899" s="1165">
        <v>45039</v>
      </c>
      <c r="G2899" s="1165">
        <v>45059</v>
      </c>
    </row>
    <row r="2900" spans="1:7">
      <c r="A2900" s="1158">
        <v>4361</v>
      </c>
      <c r="B2900" s="1158">
        <v>14039</v>
      </c>
      <c r="C2900" s="1159" t="s">
        <v>8179</v>
      </c>
      <c r="D2900" s="1159" t="s">
        <v>8180</v>
      </c>
      <c r="E2900" s="1160" t="s">
        <v>8181</v>
      </c>
      <c r="F2900" s="1161">
        <v>44887</v>
      </c>
      <c r="G2900" s="1161">
        <v>45159</v>
      </c>
    </row>
    <row r="2901" spans="1:7" ht="25.5">
      <c r="A2901" s="1162">
        <v>4362</v>
      </c>
      <c r="B2901" s="1162">
        <v>14040</v>
      </c>
      <c r="C2901" s="1163" t="s">
        <v>8182</v>
      </c>
      <c r="D2901" s="1163" t="s">
        <v>8183</v>
      </c>
      <c r="E2901" s="1164" t="s">
        <v>3034</v>
      </c>
      <c r="F2901" s="1165">
        <v>44887</v>
      </c>
      <c r="G2901" s="1165">
        <v>44946</v>
      </c>
    </row>
    <row r="2902" spans="1:7" ht="38.25">
      <c r="A2902" s="1162">
        <v>4363</v>
      </c>
      <c r="B2902" s="1162">
        <v>14041</v>
      </c>
      <c r="C2902" s="1163" t="s">
        <v>8184</v>
      </c>
      <c r="D2902" s="1163" t="s">
        <v>8185</v>
      </c>
      <c r="E2902" s="1164" t="s">
        <v>2693</v>
      </c>
      <c r="F2902" s="1165">
        <v>44901</v>
      </c>
      <c r="G2902" s="1165">
        <v>44945</v>
      </c>
    </row>
    <row r="2903" spans="1:7" ht="38.25">
      <c r="A2903" s="1162">
        <v>4364</v>
      </c>
      <c r="B2903" s="1162">
        <v>14042</v>
      </c>
      <c r="C2903" s="1163" t="s">
        <v>8186</v>
      </c>
      <c r="D2903" s="1163" t="s">
        <v>8187</v>
      </c>
      <c r="E2903" s="1164" t="s">
        <v>2563</v>
      </c>
      <c r="F2903" s="1165">
        <v>45035</v>
      </c>
      <c r="G2903" s="1165">
        <v>45048</v>
      </c>
    </row>
    <row r="2904" spans="1:7" ht="38.25">
      <c r="A2904" s="1162">
        <v>4365</v>
      </c>
      <c r="B2904" s="1162">
        <v>14043</v>
      </c>
      <c r="C2904" s="1163" t="s">
        <v>8188</v>
      </c>
      <c r="D2904" s="1163" t="s">
        <v>8189</v>
      </c>
      <c r="E2904" s="1164" t="s">
        <v>2693</v>
      </c>
      <c r="F2904" s="1165">
        <v>44946</v>
      </c>
      <c r="G2904" s="1165">
        <v>44990</v>
      </c>
    </row>
    <row r="2905" spans="1:7" ht="38.25">
      <c r="A2905" s="1162">
        <v>4366</v>
      </c>
      <c r="B2905" s="1162">
        <v>14044</v>
      </c>
      <c r="C2905" s="1163" t="s">
        <v>8190</v>
      </c>
      <c r="D2905" s="1163" t="s">
        <v>8191</v>
      </c>
      <c r="E2905" s="1164" t="s">
        <v>2563</v>
      </c>
      <c r="F2905" s="1165">
        <v>45021</v>
      </c>
      <c r="G2905" s="1165">
        <v>45034</v>
      </c>
    </row>
    <row r="2906" spans="1:7" ht="25.5">
      <c r="A2906" s="1162">
        <v>4367</v>
      </c>
      <c r="B2906" s="1162">
        <v>14045</v>
      </c>
      <c r="C2906" s="1163" t="s">
        <v>8192</v>
      </c>
      <c r="D2906" s="1163" t="s">
        <v>8193</v>
      </c>
      <c r="E2906" s="1164" t="s">
        <v>4905</v>
      </c>
      <c r="F2906" s="1165">
        <v>45078</v>
      </c>
      <c r="G2906" s="1165">
        <v>45114</v>
      </c>
    </row>
    <row r="2907" spans="1:7" ht="25.5">
      <c r="A2907" s="1162">
        <v>4368</v>
      </c>
      <c r="B2907" s="1162">
        <v>14046</v>
      </c>
      <c r="C2907" s="1163" t="s">
        <v>8194</v>
      </c>
      <c r="D2907" s="1163" t="s">
        <v>8195</v>
      </c>
      <c r="E2907" s="1164" t="s">
        <v>2693</v>
      </c>
      <c r="F2907" s="1165">
        <v>44991</v>
      </c>
      <c r="G2907" s="1165">
        <v>45035</v>
      </c>
    </row>
    <row r="2908" spans="1:7" ht="25.5">
      <c r="A2908" s="1162">
        <v>4369</v>
      </c>
      <c r="B2908" s="1162">
        <v>14047</v>
      </c>
      <c r="C2908" s="1163" t="s">
        <v>8196</v>
      </c>
      <c r="D2908" s="1163" t="s">
        <v>8197</v>
      </c>
      <c r="E2908" s="1164" t="s">
        <v>2699</v>
      </c>
      <c r="F2908" s="1165">
        <v>45036</v>
      </c>
      <c r="G2908" s="1165">
        <v>45077</v>
      </c>
    </row>
    <row r="2909" spans="1:7" ht="38.25">
      <c r="A2909" s="1162">
        <v>4370</v>
      </c>
      <c r="B2909" s="1162">
        <v>14048</v>
      </c>
      <c r="C2909" s="1163" t="s">
        <v>8198</v>
      </c>
      <c r="D2909" s="1163" t="s">
        <v>8199</v>
      </c>
      <c r="E2909" s="1164" t="s">
        <v>2693</v>
      </c>
      <c r="F2909" s="1165">
        <v>45115</v>
      </c>
      <c r="G2909" s="1165">
        <v>45159</v>
      </c>
    </row>
    <row r="2910" spans="1:7" ht="25.5">
      <c r="A2910" s="1158">
        <v>4371</v>
      </c>
      <c r="B2910" s="1158">
        <v>14049</v>
      </c>
      <c r="C2910" s="1159" t="s">
        <v>8200</v>
      </c>
      <c r="D2910" s="1159" t="s">
        <v>8201</v>
      </c>
      <c r="E2910" s="1160" t="s">
        <v>8202</v>
      </c>
      <c r="F2910" s="1161">
        <v>44984</v>
      </c>
      <c r="G2910" s="1161">
        <v>45142</v>
      </c>
    </row>
    <row r="2911" spans="1:7" ht="25.5">
      <c r="A2911" s="1162">
        <v>4372</v>
      </c>
      <c r="B2911" s="1162">
        <v>14050</v>
      </c>
      <c r="C2911" s="1163" t="s">
        <v>8203</v>
      </c>
      <c r="D2911" s="1163" t="s">
        <v>8204</v>
      </c>
      <c r="E2911" s="1164" t="s">
        <v>2927</v>
      </c>
      <c r="F2911" s="1165">
        <v>45096</v>
      </c>
      <c r="G2911" s="1165">
        <v>45116</v>
      </c>
    </row>
    <row r="2912" spans="1:7" ht="25.5">
      <c r="A2912" s="1162">
        <v>4373</v>
      </c>
      <c r="B2912" s="1162">
        <v>14051</v>
      </c>
      <c r="C2912" s="1163" t="s">
        <v>8205</v>
      </c>
      <c r="D2912" s="1163" t="s">
        <v>8206</v>
      </c>
      <c r="E2912" s="1164" t="s">
        <v>2699</v>
      </c>
      <c r="F2912" s="1165">
        <v>44984</v>
      </c>
      <c r="G2912" s="1165">
        <v>45025</v>
      </c>
    </row>
    <row r="2913" spans="1:7" ht="25.5">
      <c r="A2913" s="1162">
        <v>4374</v>
      </c>
      <c r="B2913" s="1162">
        <v>14052</v>
      </c>
      <c r="C2913" s="1163" t="s">
        <v>8207</v>
      </c>
      <c r="D2913" s="1163" t="s">
        <v>8208</v>
      </c>
      <c r="E2913" s="1164" t="s">
        <v>2953</v>
      </c>
      <c r="F2913" s="1165">
        <v>45026</v>
      </c>
      <c r="G2913" s="1165">
        <v>45074</v>
      </c>
    </row>
    <row r="2914" spans="1:7" ht="25.5">
      <c r="A2914" s="1162">
        <v>4375</v>
      </c>
      <c r="B2914" s="1162">
        <v>14053</v>
      </c>
      <c r="C2914" s="1163" t="s">
        <v>8209</v>
      </c>
      <c r="D2914" s="1163" t="s">
        <v>8210</v>
      </c>
      <c r="E2914" s="1164" t="s">
        <v>3112</v>
      </c>
      <c r="F2914" s="1165">
        <v>45113</v>
      </c>
      <c r="G2914" s="1165">
        <v>45142</v>
      </c>
    </row>
    <row r="2915" spans="1:7">
      <c r="A2915" s="1162">
        <v>4376</v>
      </c>
      <c r="B2915" s="1162">
        <v>14054</v>
      </c>
      <c r="C2915" s="1163" t="s">
        <v>8211</v>
      </c>
      <c r="D2915" s="1163" t="s">
        <v>8212</v>
      </c>
      <c r="E2915" s="1164" t="s">
        <v>2927</v>
      </c>
      <c r="F2915" s="1165">
        <v>45075</v>
      </c>
      <c r="G2915" s="1165">
        <v>45095</v>
      </c>
    </row>
    <row r="2916" spans="1:7">
      <c r="A2916" s="1158">
        <v>4377</v>
      </c>
      <c r="B2916" s="1158">
        <v>14055</v>
      </c>
      <c r="C2916" s="1159" t="s">
        <v>8213</v>
      </c>
      <c r="D2916" s="1159" t="s">
        <v>8214</v>
      </c>
      <c r="E2916" s="1160" t="s">
        <v>8215</v>
      </c>
      <c r="F2916" s="1161">
        <v>44820</v>
      </c>
      <c r="G2916" s="1161">
        <v>45170</v>
      </c>
    </row>
    <row r="2917" spans="1:7" ht="25.5">
      <c r="A2917" s="1162">
        <v>4378</v>
      </c>
      <c r="B2917" s="1162">
        <v>14056</v>
      </c>
      <c r="C2917" s="1163" t="s">
        <v>8216</v>
      </c>
      <c r="D2917" s="1163" t="s">
        <v>8217</v>
      </c>
      <c r="E2917" s="1164" t="s">
        <v>2927</v>
      </c>
      <c r="F2917" s="1165">
        <v>45017</v>
      </c>
      <c r="G2917" s="1165">
        <v>45037</v>
      </c>
    </row>
    <row r="2918" spans="1:7" ht="38.25">
      <c r="A2918" s="1162">
        <v>4379</v>
      </c>
      <c r="B2918" s="1162">
        <v>14057</v>
      </c>
      <c r="C2918" s="1163" t="s">
        <v>8218</v>
      </c>
      <c r="D2918" s="1163" t="s">
        <v>8219</v>
      </c>
      <c r="E2918" s="1164" t="s">
        <v>2927</v>
      </c>
      <c r="F2918" s="1165">
        <v>44938</v>
      </c>
      <c r="G2918" s="1165">
        <v>44958</v>
      </c>
    </row>
    <row r="2919" spans="1:7" ht="25.5">
      <c r="A2919" s="1162">
        <v>4380</v>
      </c>
      <c r="B2919" s="1162">
        <v>14058</v>
      </c>
      <c r="C2919" s="1163" t="s">
        <v>8220</v>
      </c>
      <c r="D2919" s="1163" t="s">
        <v>8221</v>
      </c>
      <c r="E2919" s="1164" t="s">
        <v>2563</v>
      </c>
      <c r="F2919" s="1165">
        <v>45143</v>
      </c>
      <c r="G2919" s="1165">
        <v>45156</v>
      </c>
    </row>
    <row r="2920" spans="1:7" ht="38.25">
      <c r="A2920" s="1162">
        <v>4381</v>
      </c>
      <c r="B2920" s="1162">
        <v>14059</v>
      </c>
      <c r="C2920" s="1163" t="s">
        <v>8222</v>
      </c>
      <c r="D2920" s="1163" t="s">
        <v>8223</v>
      </c>
      <c r="E2920" s="1164" t="s">
        <v>4905</v>
      </c>
      <c r="F2920" s="1165">
        <v>44980</v>
      </c>
      <c r="G2920" s="1165">
        <v>45016</v>
      </c>
    </row>
    <row r="2921" spans="1:7" ht="38.25">
      <c r="A2921" s="1162">
        <v>4382</v>
      </c>
      <c r="B2921" s="1162">
        <v>14060</v>
      </c>
      <c r="C2921" s="1163" t="s">
        <v>8224</v>
      </c>
      <c r="D2921" s="1163" t="s">
        <v>8225</v>
      </c>
      <c r="E2921" s="1164" t="s">
        <v>4905</v>
      </c>
      <c r="F2921" s="1165">
        <v>44901</v>
      </c>
      <c r="G2921" s="1165">
        <v>44937</v>
      </c>
    </row>
    <row r="2922" spans="1:7" ht="38.25">
      <c r="A2922" s="1162">
        <v>4383</v>
      </c>
      <c r="B2922" s="1162">
        <v>14061</v>
      </c>
      <c r="C2922" s="1163" t="s">
        <v>8226</v>
      </c>
      <c r="D2922" s="1163" t="s">
        <v>8227</v>
      </c>
      <c r="E2922" s="1164" t="s">
        <v>2927</v>
      </c>
      <c r="F2922" s="1165">
        <v>44959</v>
      </c>
      <c r="G2922" s="1165">
        <v>44979</v>
      </c>
    </row>
    <row r="2923" spans="1:7" ht="25.5">
      <c r="A2923" s="1162">
        <v>4384</v>
      </c>
      <c r="B2923" s="1162">
        <v>14062</v>
      </c>
      <c r="C2923" s="1163" t="s">
        <v>8228</v>
      </c>
      <c r="D2923" s="1163" t="s">
        <v>8229</v>
      </c>
      <c r="E2923" s="1164" t="s">
        <v>3112</v>
      </c>
      <c r="F2923" s="1165">
        <v>44820</v>
      </c>
      <c r="G2923" s="1165">
        <v>44849</v>
      </c>
    </row>
    <row r="2924" spans="1:7" ht="25.5">
      <c r="A2924" s="1162">
        <v>4385</v>
      </c>
      <c r="B2924" s="1162">
        <v>14063</v>
      </c>
      <c r="C2924" s="1163" t="s">
        <v>8230</v>
      </c>
      <c r="D2924" s="1163" t="s">
        <v>8231</v>
      </c>
      <c r="E2924" s="1164" t="s">
        <v>4905</v>
      </c>
      <c r="F2924" s="1165">
        <v>44850</v>
      </c>
      <c r="G2924" s="1165">
        <v>44886</v>
      </c>
    </row>
    <row r="2925" spans="1:7" ht="25.5">
      <c r="A2925" s="1162">
        <v>4386</v>
      </c>
      <c r="B2925" s="1162">
        <v>14064</v>
      </c>
      <c r="C2925" s="1163" t="s">
        <v>8232</v>
      </c>
      <c r="D2925" s="1163" t="s">
        <v>8233</v>
      </c>
      <c r="E2925" s="1164" t="s">
        <v>2563</v>
      </c>
      <c r="F2925" s="1165">
        <v>44887</v>
      </c>
      <c r="G2925" s="1165">
        <v>44900</v>
      </c>
    </row>
    <row r="2926" spans="1:7" ht="25.5">
      <c r="A2926" s="1162">
        <v>4387</v>
      </c>
      <c r="B2926" s="1162">
        <v>14065</v>
      </c>
      <c r="C2926" s="1163" t="s">
        <v>8234</v>
      </c>
      <c r="D2926" s="1163" t="s">
        <v>8235</v>
      </c>
      <c r="E2926" s="1164" t="s">
        <v>2563</v>
      </c>
      <c r="F2926" s="1165">
        <v>45157</v>
      </c>
      <c r="G2926" s="1165">
        <v>45170</v>
      </c>
    </row>
    <row r="2927" spans="1:7">
      <c r="A2927" s="1158">
        <v>4388</v>
      </c>
      <c r="B2927" s="1158">
        <v>14066</v>
      </c>
      <c r="C2927" s="1159" t="s">
        <v>8236</v>
      </c>
      <c r="D2927" s="1159" t="s">
        <v>8237</v>
      </c>
      <c r="E2927" s="1160" t="s">
        <v>2953</v>
      </c>
      <c r="F2927" s="1161">
        <v>45124</v>
      </c>
      <c r="G2927" s="1161">
        <v>45172</v>
      </c>
    </row>
    <row r="2928" spans="1:7" ht="25.5">
      <c r="A2928" s="1162">
        <v>4389</v>
      </c>
      <c r="B2928" s="1162">
        <v>14067</v>
      </c>
      <c r="C2928" s="1163" t="s">
        <v>8238</v>
      </c>
      <c r="D2928" s="1163" t="s">
        <v>8239</v>
      </c>
      <c r="E2928" s="1164" t="s">
        <v>2953</v>
      </c>
      <c r="F2928" s="1165">
        <v>45124</v>
      </c>
      <c r="G2928" s="1165">
        <v>45172</v>
      </c>
    </row>
    <row r="2929" spans="1:7" ht="38.25">
      <c r="A2929" s="1158">
        <v>4390</v>
      </c>
      <c r="B2929" s="1158">
        <v>14068</v>
      </c>
      <c r="C2929" s="1159" t="s">
        <v>8240</v>
      </c>
      <c r="D2929" s="1159" t="s">
        <v>8241</v>
      </c>
      <c r="E2929" s="1160" t="s">
        <v>2699</v>
      </c>
      <c r="F2929" s="1161">
        <v>45096</v>
      </c>
      <c r="G2929" s="1161">
        <v>45137</v>
      </c>
    </row>
    <row r="2930" spans="1:7">
      <c r="A2930" s="1162">
        <v>4391</v>
      </c>
      <c r="B2930" s="1162">
        <v>14069</v>
      </c>
      <c r="C2930" s="1163" t="s">
        <v>8242</v>
      </c>
      <c r="D2930" s="1163" t="s">
        <v>8243</v>
      </c>
      <c r="E2930" s="1164" t="s">
        <v>2699</v>
      </c>
      <c r="F2930" s="1165">
        <v>45096</v>
      </c>
      <c r="G2930" s="1165">
        <v>45137</v>
      </c>
    </row>
    <row r="2931" spans="1:7" ht="25.5">
      <c r="A2931" s="1162">
        <v>4392</v>
      </c>
      <c r="B2931" s="1162">
        <v>14070</v>
      </c>
      <c r="C2931" s="1163" t="s">
        <v>8244</v>
      </c>
      <c r="D2931" s="1163" t="s">
        <v>8245</v>
      </c>
      <c r="E2931" s="1164" t="s">
        <v>2563</v>
      </c>
      <c r="F2931" s="1165">
        <v>45096</v>
      </c>
      <c r="G2931" s="1165">
        <v>45109</v>
      </c>
    </row>
    <row r="2932" spans="1:7" ht="25.5">
      <c r="A2932" s="1158">
        <v>4393</v>
      </c>
      <c r="B2932" s="1158">
        <v>14071</v>
      </c>
      <c r="C2932" s="1159" t="s">
        <v>8246</v>
      </c>
      <c r="D2932" s="1159" t="s">
        <v>8247</v>
      </c>
      <c r="E2932" s="1160" t="s">
        <v>4905</v>
      </c>
      <c r="F2932" s="1161">
        <v>45084</v>
      </c>
      <c r="G2932" s="1161">
        <v>45120</v>
      </c>
    </row>
    <row r="2933" spans="1:7" ht="38.25">
      <c r="A2933" s="1162">
        <v>4394</v>
      </c>
      <c r="B2933" s="1162">
        <v>14072</v>
      </c>
      <c r="C2933" s="1163" t="s">
        <v>8248</v>
      </c>
      <c r="D2933" s="1163" t="s">
        <v>8249</v>
      </c>
      <c r="E2933" s="1164" t="s">
        <v>4905</v>
      </c>
      <c r="F2933" s="1165">
        <v>45084</v>
      </c>
      <c r="G2933" s="1165">
        <v>45120</v>
      </c>
    </row>
    <row r="2934" spans="1:7">
      <c r="A2934" s="1158">
        <v>4395</v>
      </c>
      <c r="B2934" s="1158">
        <v>14073</v>
      </c>
      <c r="C2934" s="1159" t="s">
        <v>8250</v>
      </c>
      <c r="D2934" s="1159" t="s">
        <v>8251</v>
      </c>
      <c r="E2934" s="1160" t="s">
        <v>3034</v>
      </c>
      <c r="F2934" s="1161">
        <v>45068</v>
      </c>
      <c r="G2934" s="1161">
        <v>45127</v>
      </c>
    </row>
    <row r="2935" spans="1:7" ht="25.5">
      <c r="A2935" s="1162">
        <v>4396</v>
      </c>
      <c r="B2935" s="1162">
        <v>14074</v>
      </c>
      <c r="C2935" s="1163" t="s">
        <v>8252</v>
      </c>
      <c r="D2935" s="1163" t="s">
        <v>8253</v>
      </c>
      <c r="E2935" s="1164" t="s">
        <v>3034</v>
      </c>
      <c r="F2935" s="1165">
        <v>45068</v>
      </c>
      <c r="G2935" s="1165">
        <v>45127</v>
      </c>
    </row>
    <row r="2936" spans="1:7">
      <c r="A2936" s="1158">
        <v>4397</v>
      </c>
      <c r="B2936" s="1158">
        <v>14075</v>
      </c>
      <c r="C2936" s="1159" t="s">
        <v>8254</v>
      </c>
      <c r="D2936" s="1159" t="s">
        <v>8255</v>
      </c>
      <c r="E2936" s="1160" t="s">
        <v>2894</v>
      </c>
      <c r="F2936" s="1161">
        <v>44651</v>
      </c>
      <c r="G2936" s="1161">
        <v>44770</v>
      </c>
    </row>
    <row r="2937" spans="1:7" ht="25.5">
      <c r="A2937" s="1162">
        <v>4398</v>
      </c>
      <c r="B2937" s="1162">
        <v>14076</v>
      </c>
      <c r="C2937" s="1163" t="s">
        <v>8256</v>
      </c>
      <c r="D2937" s="1163" t="s">
        <v>8257</v>
      </c>
      <c r="E2937" s="1164" t="s">
        <v>2894</v>
      </c>
      <c r="F2937" s="1165">
        <v>44651</v>
      </c>
      <c r="G2937" s="1165">
        <v>44770</v>
      </c>
    </row>
    <row r="2938" spans="1:7">
      <c r="A2938" s="1158">
        <v>4399</v>
      </c>
      <c r="B2938" s="1158">
        <v>14077</v>
      </c>
      <c r="C2938" s="1159" t="s">
        <v>8258</v>
      </c>
      <c r="D2938" s="1159" t="s">
        <v>8259</v>
      </c>
      <c r="E2938" s="1160" t="s">
        <v>8260</v>
      </c>
      <c r="F2938" s="1161">
        <v>44771</v>
      </c>
      <c r="G2938" s="1161">
        <v>45067</v>
      </c>
    </row>
    <row r="2939" spans="1:7" ht="38.25">
      <c r="A2939" s="1162">
        <v>4400</v>
      </c>
      <c r="B2939" s="1162">
        <v>14078</v>
      </c>
      <c r="C2939" s="1163" t="s">
        <v>8261</v>
      </c>
      <c r="D2939" s="1163" t="s">
        <v>8262</v>
      </c>
      <c r="E2939" s="1164" t="s">
        <v>2981</v>
      </c>
      <c r="F2939" s="1165">
        <v>45018</v>
      </c>
      <c r="G2939" s="1165">
        <v>45067</v>
      </c>
    </row>
    <row r="2940" spans="1:7" ht="38.25">
      <c r="A2940" s="1162">
        <v>4401</v>
      </c>
      <c r="B2940" s="1162">
        <v>14079</v>
      </c>
      <c r="C2940" s="1163" t="s">
        <v>8263</v>
      </c>
      <c r="D2940" s="1163" t="s">
        <v>8264</v>
      </c>
      <c r="E2940" s="1164" t="s">
        <v>2693</v>
      </c>
      <c r="F2940" s="1165">
        <v>44973</v>
      </c>
      <c r="G2940" s="1165">
        <v>45017</v>
      </c>
    </row>
    <row r="2941" spans="1:7" ht="25.5">
      <c r="A2941" s="1162">
        <v>4402</v>
      </c>
      <c r="B2941" s="1162">
        <v>14080</v>
      </c>
      <c r="C2941" s="1163" t="s">
        <v>8265</v>
      </c>
      <c r="D2941" s="1163" t="s">
        <v>8266</v>
      </c>
      <c r="E2941" s="1164" t="s">
        <v>3034</v>
      </c>
      <c r="F2941" s="1165">
        <v>44876</v>
      </c>
      <c r="G2941" s="1165">
        <v>44935</v>
      </c>
    </row>
    <row r="2942" spans="1:7" ht="25.5">
      <c r="A2942" s="1162">
        <v>4403</v>
      </c>
      <c r="B2942" s="1162">
        <v>14081</v>
      </c>
      <c r="C2942" s="1163" t="s">
        <v>8267</v>
      </c>
      <c r="D2942" s="1163" t="s">
        <v>8268</v>
      </c>
      <c r="E2942" s="1164" t="s">
        <v>4905</v>
      </c>
      <c r="F2942" s="1165">
        <v>44936</v>
      </c>
      <c r="G2942" s="1165">
        <v>44972</v>
      </c>
    </row>
    <row r="2943" spans="1:7" ht="25.5">
      <c r="A2943" s="1162">
        <v>4404</v>
      </c>
      <c r="B2943" s="1162">
        <v>14082</v>
      </c>
      <c r="C2943" s="1163" t="s">
        <v>8269</v>
      </c>
      <c r="D2943" s="1163" t="s">
        <v>8270</v>
      </c>
      <c r="E2943" s="1164" t="s">
        <v>2693</v>
      </c>
      <c r="F2943" s="1165">
        <v>44771</v>
      </c>
      <c r="G2943" s="1165">
        <v>44815</v>
      </c>
    </row>
    <row r="2944" spans="1:7" ht="25.5">
      <c r="A2944" s="1162">
        <v>4405</v>
      </c>
      <c r="B2944" s="1162">
        <v>14083</v>
      </c>
      <c r="C2944" s="1163" t="s">
        <v>8271</v>
      </c>
      <c r="D2944" s="1163" t="s">
        <v>8272</v>
      </c>
      <c r="E2944" s="1164" t="s">
        <v>2566</v>
      </c>
      <c r="F2944" s="1165">
        <v>44936</v>
      </c>
      <c r="G2944" s="1165">
        <v>44940</v>
      </c>
    </row>
    <row r="2945" spans="1:7" ht="25.5">
      <c r="A2945" s="1162">
        <v>4406</v>
      </c>
      <c r="B2945" s="1162">
        <v>14085</v>
      </c>
      <c r="C2945" s="1163" t="s">
        <v>8273</v>
      </c>
      <c r="D2945" s="1163" t="s">
        <v>8274</v>
      </c>
      <c r="E2945" s="1164" t="s">
        <v>2563</v>
      </c>
      <c r="F2945" s="1165">
        <v>44941</v>
      </c>
      <c r="G2945" s="1165">
        <v>44954</v>
      </c>
    </row>
    <row r="2946" spans="1:7">
      <c r="A2946" s="1158">
        <v>4407</v>
      </c>
      <c r="B2946" s="1158">
        <v>14087</v>
      </c>
      <c r="C2946" s="1159" t="s">
        <v>8275</v>
      </c>
      <c r="D2946" s="1159" t="s">
        <v>8276</v>
      </c>
      <c r="E2946" s="1160" t="s">
        <v>8277</v>
      </c>
      <c r="F2946" s="1161">
        <v>44778</v>
      </c>
      <c r="G2946" s="1161">
        <v>45206</v>
      </c>
    </row>
    <row r="2947" spans="1:7" ht="25.5">
      <c r="A2947" s="1162">
        <v>4408</v>
      </c>
      <c r="B2947" s="1162">
        <v>14088</v>
      </c>
      <c r="C2947" s="1163" t="s">
        <v>8278</v>
      </c>
      <c r="D2947" s="1163" t="s">
        <v>8279</v>
      </c>
      <c r="E2947" s="1164" t="s">
        <v>2563</v>
      </c>
      <c r="F2947" s="1165">
        <v>44778</v>
      </c>
      <c r="G2947" s="1165">
        <v>44791</v>
      </c>
    </row>
    <row r="2948" spans="1:7" ht="25.5">
      <c r="A2948" s="1162">
        <v>4409</v>
      </c>
      <c r="B2948" s="1162">
        <v>14089</v>
      </c>
      <c r="C2948" s="1163" t="s">
        <v>8280</v>
      </c>
      <c r="D2948" s="1163" t="s">
        <v>8281</v>
      </c>
      <c r="E2948" s="1164" t="s">
        <v>2953</v>
      </c>
      <c r="F2948" s="1165">
        <v>45074</v>
      </c>
      <c r="G2948" s="1165">
        <v>45122</v>
      </c>
    </row>
    <row r="2949" spans="1:7">
      <c r="A2949" s="1162">
        <v>4410</v>
      </c>
      <c r="B2949" s="1162">
        <v>14090</v>
      </c>
      <c r="C2949" s="1163" t="s">
        <v>8282</v>
      </c>
      <c r="D2949" s="1163" t="s">
        <v>8283</v>
      </c>
      <c r="E2949" s="1164" t="s">
        <v>2953</v>
      </c>
      <c r="F2949" s="1165">
        <v>45116</v>
      </c>
      <c r="G2949" s="1165">
        <v>45164</v>
      </c>
    </row>
    <row r="2950" spans="1:7" ht="25.5">
      <c r="A2950" s="1162">
        <v>4411</v>
      </c>
      <c r="B2950" s="1162">
        <v>14091</v>
      </c>
      <c r="C2950" s="1163" t="s">
        <v>8284</v>
      </c>
      <c r="D2950" s="1163" t="s">
        <v>8285</v>
      </c>
      <c r="E2950" s="1164" t="s">
        <v>2953</v>
      </c>
      <c r="F2950" s="1165">
        <v>45025</v>
      </c>
      <c r="G2950" s="1165">
        <v>45073</v>
      </c>
    </row>
    <row r="2951" spans="1:7">
      <c r="A2951" s="1162">
        <v>4412</v>
      </c>
      <c r="B2951" s="1162">
        <v>14092</v>
      </c>
      <c r="C2951" s="1163" t="s">
        <v>8286</v>
      </c>
      <c r="D2951" s="1163" t="s">
        <v>8287</v>
      </c>
      <c r="E2951" s="1164" t="s">
        <v>2953</v>
      </c>
      <c r="F2951" s="1165">
        <v>45158</v>
      </c>
      <c r="G2951" s="1165">
        <v>45206</v>
      </c>
    </row>
    <row r="2952" spans="1:7" ht="25.5">
      <c r="A2952" s="1162">
        <v>4413</v>
      </c>
      <c r="B2952" s="1162">
        <v>14093</v>
      </c>
      <c r="C2952" s="1163" t="s">
        <v>8288</v>
      </c>
      <c r="D2952" s="1163" t="s">
        <v>8289</v>
      </c>
      <c r="E2952" s="1164" t="s">
        <v>2563</v>
      </c>
      <c r="F2952" s="1165">
        <v>44792</v>
      </c>
      <c r="G2952" s="1165">
        <v>44805</v>
      </c>
    </row>
    <row r="2953" spans="1:7" ht="25.5">
      <c r="A2953" s="1158">
        <v>4414</v>
      </c>
      <c r="B2953" s="1158">
        <v>14094</v>
      </c>
      <c r="C2953" s="1159" t="s">
        <v>8290</v>
      </c>
      <c r="D2953" s="1159" t="s">
        <v>8291</v>
      </c>
      <c r="E2953" s="1160" t="s">
        <v>8292</v>
      </c>
      <c r="F2953" s="1161">
        <v>44868</v>
      </c>
      <c r="G2953" s="1161">
        <v>45166</v>
      </c>
    </row>
    <row r="2954" spans="1:7" ht="25.5">
      <c r="A2954" s="1162">
        <v>4415</v>
      </c>
      <c r="B2954" s="1162">
        <v>14095</v>
      </c>
      <c r="C2954" s="1163" t="s">
        <v>8293</v>
      </c>
      <c r="D2954" s="1163" t="s">
        <v>8294</v>
      </c>
      <c r="E2954" s="1164" t="s">
        <v>4905</v>
      </c>
      <c r="F2954" s="1165">
        <v>45074</v>
      </c>
      <c r="G2954" s="1165">
        <v>45110</v>
      </c>
    </row>
    <row r="2955" spans="1:7" ht="25.5">
      <c r="A2955" s="1162">
        <v>4416</v>
      </c>
      <c r="B2955" s="1162">
        <v>14096</v>
      </c>
      <c r="C2955" s="1163" t="s">
        <v>8295</v>
      </c>
      <c r="D2955" s="1163" t="s">
        <v>8296</v>
      </c>
      <c r="E2955" s="1164" t="s">
        <v>2699</v>
      </c>
      <c r="F2955" s="1165">
        <v>45111</v>
      </c>
      <c r="G2955" s="1165">
        <v>45152</v>
      </c>
    </row>
    <row r="2956" spans="1:7" ht="25.5">
      <c r="A2956" s="1162">
        <v>4417</v>
      </c>
      <c r="B2956" s="1162">
        <v>14097</v>
      </c>
      <c r="C2956" s="1163" t="s">
        <v>8297</v>
      </c>
      <c r="D2956" s="1163" t="s">
        <v>8298</v>
      </c>
      <c r="E2956" s="1164" t="s">
        <v>2927</v>
      </c>
      <c r="F2956" s="1165">
        <v>44868</v>
      </c>
      <c r="G2956" s="1165">
        <v>44888</v>
      </c>
    </row>
    <row r="2957" spans="1:7" ht="25.5">
      <c r="A2957" s="1162">
        <v>4418</v>
      </c>
      <c r="B2957" s="1162">
        <v>14098</v>
      </c>
      <c r="C2957" s="1163" t="s">
        <v>8299</v>
      </c>
      <c r="D2957" s="1163" t="s">
        <v>8300</v>
      </c>
      <c r="E2957" s="1164" t="s">
        <v>2563</v>
      </c>
      <c r="F2957" s="1165">
        <v>45153</v>
      </c>
      <c r="G2957" s="1165">
        <v>45166</v>
      </c>
    </row>
    <row r="2958" spans="1:7" ht="25.5">
      <c r="A2958" s="1158">
        <v>4419</v>
      </c>
      <c r="B2958" s="1158">
        <v>14099</v>
      </c>
      <c r="C2958" s="1159" t="s">
        <v>8301</v>
      </c>
      <c r="D2958" s="1159" t="s">
        <v>8302</v>
      </c>
      <c r="E2958" s="1160" t="s">
        <v>2563</v>
      </c>
      <c r="F2958" s="1161">
        <v>45098</v>
      </c>
      <c r="G2958" s="1161">
        <v>45111</v>
      </c>
    </row>
    <row r="2959" spans="1:7" ht="25.5">
      <c r="A2959" s="1162">
        <v>4420</v>
      </c>
      <c r="B2959" s="1162">
        <v>14100</v>
      </c>
      <c r="C2959" s="1163" t="s">
        <v>8303</v>
      </c>
      <c r="D2959" s="1163" t="s">
        <v>8304</v>
      </c>
      <c r="E2959" s="1164" t="s">
        <v>2563</v>
      </c>
      <c r="F2959" s="1165">
        <v>45098</v>
      </c>
      <c r="G2959" s="1165">
        <v>45111</v>
      </c>
    </row>
    <row r="2960" spans="1:7" ht="25.5">
      <c r="A2960" s="1158">
        <v>4421</v>
      </c>
      <c r="B2960" s="1158">
        <v>14101</v>
      </c>
      <c r="C2960" s="1159" t="s">
        <v>8305</v>
      </c>
      <c r="D2960" s="1159" t="s">
        <v>8306</v>
      </c>
      <c r="E2960" s="1160" t="s">
        <v>8307</v>
      </c>
      <c r="F2960" s="1161">
        <v>44681</v>
      </c>
      <c r="G2960" s="1161">
        <v>45235</v>
      </c>
    </row>
    <row r="2961" spans="1:7" ht="25.5">
      <c r="A2961" s="1162">
        <v>4422</v>
      </c>
      <c r="B2961" s="1162">
        <v>14102</v>
      </c>
      <c r="C2961" s="1163" t="s">
        <v>8308</v>
      </c>
      <c r="D2961" s="1163" t="s">
        <v>8309</v>
      </c>
      <c r="E2961" s="1164" t="s">
        <v>2563</v>
      </c>
      <c r="F2961" s="1165">
        <v>45222</v>
      </c>
      <c r="G2961" s="1165">
        <v>45235</v>
      </c>
    </row>
    <row r="2962" spans="1:7" ht="25.5">
      <c r="A2962" s="1162">
        <v>4423</v>
      </c>
      <c r="B2962" s="1162">
        <v>14103</v>
      </c>
      <c r="C2962" s="1163" t="s">
        <v>8310</v>
      </c>
      <c r="D2962" s="1163" t="s">
        <v>8311</v>
      </c>
      <c r="E2962" s="1164" t="s">
        <v>3034</v>
      </c>
      <c r="F2962" s="1165">
        <v>45051</v>
      </c>
      <c r="G2962" s="1165">
        <v>45110</v>
      </c>
    </row>
    <row r="2963" spans="1:7">
      <c r="A2963" s="1162">
        <v>4424</v>
      </c>
      <c r="B2963" s="1162">
        <v>14104</v>
      </c>
      <c r="C2963" s="1163" t="s">
        <v>8312</v>
      </c>
      <c r="D2963" s="1163" t="s">
        <v>8313</v>
      </c>
      <c r="E2963" s="1164" t="s">
        <v>3034</v>
      </c>
      <c r="F2963" s="1165">
        <v>45111</v>
      </c>
      <c r="G2963" s="1165">
        <v>45170</v>
      </c>
    </row>
    <row r="2964" spans="1:7">
      <c r="A2964" s="1162">
        <v>4425</v>
      </c>
      <c r="B2964" s="1162">
        <v>14105</v>
      </c>
      <c r="C2964" s="1163" t="s">
        <v>8314</v>
      </c>
      <c r="D2964" s="1163" t="s">
        <v>8315</v>
      </c>
      <c r="E2964" s="1164" t="s">
        <v>2699</v>
      </c>
      <c r="F2964" s="1165">
        <v>45009</v>
      </c>
      <c r="G2964" s="1165">
        <v>45050</v>
      </c>
    </row>
    <row r="2965" spans="1:7" ht="25.5">
      <c r="A2965" s="1162">
        <v>4426</v>
      </c>
      <c r="B2965" s="1162">
        <v>14106</v>
      </c>
      <c r="C2965" s="1163" t="s">
        <v>8316</v>
      </c>
      <c r="D2965" s="1163" t="s">
        <v>8317</v>
      </c>
      <c r="E2965" s="1164" t="s">
        <v>3112</v>
      </c>
      <c r="F2965" s="1165">
        <v>45171</v>
      </c>
      <c r="G2965" s="1165">
        <v>45200</v>
      </c>
    </row>
    <row r="2966" spans="1:7" ht="25.5">
      <c r="A2966" s="1162">
        <v>4427</v>
      </c>
      <c r="B2966" s="1162">
        <v>14107</v>
      </c>
      <c r="C2966" s="1163" t="s">
        <v>8318</v>
      </c>
      <c r="D2966" s="1163" t="s">
        <v>8319</v>
      </c>
      <c r="E2966" s="1164" t="s">
        <v>2927</v>
      </c>
      <c r="F2966" s="1165">
        <v>45201</v>
      </c>
      <c r="G2966" s="1165">
        <v>45221</v>
      </c>
    </row>
    <row r="2967" spans="1:7" ht="25.5">
      <c r="A2967" s="1162">
        <v>4428</v>
      </c>
      <c r="B2967" s="1162">
        <v>14108</v>
      </c>
      <c r="C2967" s="1163" t="s">
        <v>8320</v>
      </c>
      <c r="D2967" s="1163" t="s">
        <v>8321</v>
      </c>
      <c r="E2967" s="1164" t="s">
        <v>3112</v>
      </c>
      <c r="F2967" s="1165">
        <v>44681</v>
      </c>
      <c r="G2967" s="1165">
        <v>44710</v>
      </c>
    </row>
    <row r="2968" spans="1:7" ht="25.5">
      <c r="A2968" s="1162">
        <v>4429</v>
      </c>
      <c r="B2968" s="1162">
        <v>14109</v>
      </c>
      <c r="C2968" s="1163" t="s">
        <v>8322</v>
      </c>
      <c r="D2968" s="1163" t="s">
        <v>8323</v>
      </c>
      <c r="E2968" s="1164" t="s">
        <v>3112</v>
      </c>
      <c r="F2968" s="1165">
        <v>45125</v>
      </c>
      <c r="G2968" s="1165">
        <v>45154</v>
      </c>
    </row>
    <row r="2969" spans="1:7" ht="25.5">
      <c r="A2969" s="1158">
        <v>4430</v>
      </c>
      <c r="B2969" s="1158">
        <v>14110</v>
      </c>
      <c r="C2969" s="1159" t="s">
        <v>8324</v>
      </c>
      <c r="D2969" s="1159" t="s">
        <v>8325</v>
      </c>
      <c r="E2969" s="1160" t="s">
        <v>8326</v>
      </c>
      <c r="F2969" s="1161">
        <v>45218</v>
      </c>
      <c r="G2969" s="1161">
        <v>45426</v>
      </c>
    </row>
    <row r="2970" spans="1:7" ht="25.5">
      <c r="A2970" s="1162">
        <v>4431</v>
      </c>
      <c r="B2970" s="1162">
        <v>14111</v>
      </c>
      <c r="C2970" s="1163" t="s">
        <v>8327</v>
      </c>
      <c r="D2970" s="1163" t="s">
        <v>8328</v>
      </c>
      <c r="E2970" s="1164" t="s">
        <v>2947</v>
      </c>
      <c r="F2970" s="1165">
        <v>45218</v>
      </c>
      <c r="G2970" s="1165">
        <v>45292</v>
      </c>
    </row>
    <row r="2971" spans="1:7" ht="38.25">
      <c r="A2971" s="1162">
        <v>4432</v>
      </c>
      <c r="B2971" s="1162">
        <v>14112</v>
      </c>
      <c r="C2971" s="1163" t="s">
        <v>8329</v>
      </c>
      <c r="D2971" s="1163" t="s">
        <v>8330</v>
      </c>
      <c r="E2971" s="1164" t="s">
        <v>2563</v>
      </c>
      <c r="F2971" s="1165">
        <v>45413</v>
      </c>
      <c r="G2971" s="1165">
        <v>45426</v>
      </c>
    </row>
    <row r="2972" spans="1:7">
      <c r="A2972" s="1158">
        <v>4433</v>
      </c>
      <c r="B2972" s="1158">
        <v>14113</v>
      </c>
      <c r="C2972" s="1159" t="s">
        <v>8331</v>
      </c>
      <c r="D2972" s="1159" t="s">
        <v>8332</v>
      </c>
      <c r="E2972" s="1160" t="s">
        <v>3129</v>
      </c>
      <c r="F2972" s="1161">
        <v>45293</v>
      </c>
      <c r="G2972" s="1161">
        <v>45399</v>
      </c>
    </row>
    <row r="2973" spans="1:7" ht="25.5">
      <c r="A2973" s="1162">
        <v>4434</v>
      </c>
      <c r="B2973" s="1162">
        <v>14114</v>
      </c>
      <c r="C2973" s="1163" t="s">
        <v>8333</v>
      </c>
      <c r="D2973" s="1163" t="s">
        <v>8334</v>
      </c>
      <c r="E2973" s="1164" t="s">
        <v>2927</v>
      </c>
      <c r="F2973" s="1165">
        <v>45342</v>
      </c>
      <c r="G2973" s="1165">
        <v>45362</v>
      </c>
    </row>
    <row r="2974" spans="1:7">
      <c r="A2974" s="1162">
        <v>4435</v>
      </c>
      <c r="B2974" s="1162">
        <v>14115</v>
      </c>
      <c r="C2974" s="1163" t="s">
        <v>8335</v>
      </c>
      <c r="D2974" s="1163" t="s">
        <v>8336</v>
      </c>
      <c r="E2974" s="1164" t="s">
        <v>2953</v>
      </c>
      <c r="F2974" s="1165">
        <v>45293</v>
      </c>
      <c r="G2974" s="1165">
        <v>45341</v>
      </c>
    </row>
    <row r="2975" spans="1:7" ht="25.5">
      <c r="A2975" s="1162">
        <v>4436</v>
      </c>
      <c r="B2975" s="1162">
        <v>14116</v>
      </c>
      <c r="C2975" s="1163" t="s">
        <v>8337</v>
      </c>
      <c r="D2975" s="1163" t="s">
        <v>8338</v>
      </c>
      <c r="E2975" s="1164" t="s">
        <v>4905</v>
      </c>
      <c r="F2975" s="1165">
        <v>45363</v>
      </c>
      <c r="G2975" s="1165">
        <v>45399</v>
      </c>
    </row>
    <row r="2976" spans="1:7" ht="25.5">
      <c r="A2976" s="1158">
        <v>4437</v>
      </c>
      <c r="B2976" s="1158">
        <v>14117</v>
      </c>
      <c r="C2976" s="1159" t="s">
        <v>8339</v>
      </c>
      <c r="D2976" s="1159" t="s">
        <v>8340</v>
      </c>
      <c r="E2976" s="1160" t="s">
        <v>8341</v>
      </c>
      <c r="F2976" s="1161">
        <v>44146</v>
      </c>
      <c r="G2976" s="1161">
        <v>45103</v>
      </c>
    </row>
    <row r="2977" spans="1:7" ht="38.25">
      <c r="A2977" s="1162">
        <v>4438</v>
      </c>
      <c r="B2977" s="1162">
        <v>14118</v>
      </c>
      <c r="C2977" s="1163" t="s">
        <v>8342</v>
      </c>
      <c r="D2977" s="1163" t="s">
        <v>8343</v>
      </c>
      <c r="E2977" s="1164" t="s">
        <v>3112</v>
      </c>
      <c r="F2977" s="1165">
        <v>45018</v>
      </c>
      <c r="G2977" s="1165">
        <v>45047</v>
      </c>
    </row>
    <row r="2978" spans="1:7" ht="25.5">
      <c r="A2978" s="1162">
        <v>4439</v>
      </c>
      <c r="B2978" s="1162">
        <v>14119</v>
      </c>
      <c r="C2978" s="1163" t="s">
        <v>8344</v>
      </c>
      <c r="D2978" s="1163" t="s">
        <v>8345</v>
      </c>
      <c r="E2978" s="1164" t="s">
        <v>3112</v>
      </c>
      <c r="F2978" s="1165">
        <v>45053</v>
      </c>
      <c r="G2978" s="1165">
        <v>45082</v>
      </c>
    </row>
    <row r="2979" spans="1:7" ht="25.5">
      <c r="A2979" s="1162">
        <v>4440</v>
      </c>
      <c r="B2979" s="1162">
        <v>14120</v>
      </c>
      <c r="C2979" s="1163" t="s">
        <v>8346</v>
      </c>
      <c r="D2979" s="1163" t="s">
        <v>8347</v>
      </c>
      <c r="E2979" s="1164" t="s">
        <v>4905</v>
      </c>
      <c r="F2979" s="1165">
        <v>44146</v>
      </c>
      <c r="G2979" s="1165">
        <v>44182</v>
      </c>
    </row>
    <row r="2980" spans="1:7" ht="25.5">
      <c r="A2980" s="1162">
        <v>4441</v>
      </c>
      <c r="B2980" s="1162">
        <v>14121</v>
      </c>
      <c r="C2980" s="1163" t="s">
        <v>8348</v>
      </c>
      <c r="D2980" s="1163" t="s">
        <v>8349</v>
      </c>
      <c r="E2980" s="1164" t="s">
        <v>2927</v>
      </c>
      <c r="F2980" s="1165">
        <v>45083</v>
      </c>
      <c r="G2980" s="1165">
        <v>45103</v>
      </c>
    </row>
    <row r="2981" spans="1:7" ht="25.5">
      <c r="A2981" s="1158">
        <v>4442</v>
      </c>
      <c r="B2981" s="1158">
        <v>14122</v>
      </c>
      <c r="C2981" s="1159" t="s">
        <v>8350</v>
      </c>
      <c r="D2981" s="1159" t="s">
        <v>8351</v>
      </c>
      <c r="E2981" s="1160" t="s">
        <v>8352</v>
      </c>
      <c r="F2981" s="1161">
        <v>44981</v>
      </c>
      <c r="G2981" s="1161">
        <v>45119</v>
      </c>
    </row>
    <row r="2982" spans="1:7" ht="38.25">
      <c r="A2982" s="1162">
        <v>4443</v>
      </c>
      <c r="B2982" s="1162">
        <v>14123</v>
      </c>
      <c r="C2982" s="1163" t="s">
        <v>8353</v>
      </c>
      <c r="D2982" s="1163" t="s">
        <v>8354</v>
      </c>
      <c r="E2982" s="1164" t="s">
        <v>2953</v>
      </c>
      <c r="F2982" s="1165">
        <v>44981</v>
      </c>
      <c r="G2982" s="1165">
        <v>45029</v>
      </c>
    </row>
    <row r="2983" spans="1:7" ht="38.25">
      <c r="A2983" s="1162">
        <v>4444</v>
      </c>
      <c r="B2983" s="1162">
        <v>14124</v>
      </c>
      <c r="C2983" s="1163" t="s">
        <v>8355</v>
      </c>
      <c r="D2983" s="1163" t="s">
        <v>8356</v>
      </c>
      <c r="E2983" s="1164" t="s">
        <v>3034</v>
      </c>
      <c r="F2983" s="1165">
        <v>45060</v>
      </c>
      <c r="G2983" s="1165">
        <v>45119</v>
      </c>
    </row>
    <row r="2984" spans="1:7" ht="25.5">
      <c r="A2984" s="1158">
        <v>4445</v>
      </c>
      <c r="B2984" s="1158">
        <v>14125</v>
      </c>
      <c r="C2984" s="1159" t="s">
        <v>8357</v>
      </c>
      <c r="D2984" s="1159" t="s">
        <v>8358</v>
      </c>
      <c r="E2984" s="1160" t="s">
        <v>8359</v>
      </c>
      <c r="F2984" s="1161">
        <v>44981</v>
      </c>
      <c r="G2984" s="1161">
        <v>45126</v>
      </c>
    </row>
    <row r="2985" spans="1:7" ht="25.5">
      <c r="A2985" s="1162">
        <v>4446</v>
      </c>
      <c r="B2985" s="1162">
        <v>14126</v>
      </c>
      <c r="C2985" s="1163" t="s">
        <v>8360</v>
      </c>
      <c r="D2985" s="1163" t="s">
        <v>8361</v>
      </c>
      <c r="E2985" s="1164" t="s">
        <v>7745</v>
      </c>
      <c r="F2985" s="1165">
        <v>45118</v>
      </c>
      <c r="G2985" s="1165">
        <v>45126</v>
      </c>
    </row>
    <row r="2986" spans="1:7" ht="25.5">
      <c r="A2986" s="1162">
        <v>4447</v>
      </c>
      <c r="B2986" s="1162">
        <v>14127</v>
      </c>
      <c r="C2986" s="1163" t="s">
        <v>8362</v>
      </c>
      <c r="D2986" s="1163" t="s">
        <v>8363</v>
      </c>
      <c r="E2986" s="1164" t="s">
        <v>2953</v>
      </c>
      <c r="F2986" s="1165">
        <v>45018</v>
      </c>
      <c r="G2986" s="1165">
        <v>45066</v>
      </c>
    </row>
    <row r="2987" spans="1:7">
      <c r="A2987" s="1162">
        <v>4448</v>
      </c>
      <c r="B2987" s="1162">
        <v>14128</v>
      </c>
      <c r="C2987" s="1163" t="s">
        <v>8364</v>
      </c>
      <c r="D2987" s="1163" t="s">
        <v>8365</v>
      </c>
      <c r="E2987" s="1164" t="s">
        <v>4905</v>
      </c>
      <c r="F2987" s="1165">
        <v>44981</v>
      </c>
      <c r="G2987" s="1165">
        <v>45017</v>
      </c>
    </row>
    <row r="2988" spans="1:7" ht="25.5">
      <c r="A2988" s="1162">
        <v>4449</v>
      </c>
      <c r="B2988" s="1162">
        <v>14129</v>
      </c>
      <c r="C2988" s="1163" t="s">
        <v>8366</v>
      </c>
      <c r="D2988" s="1163" t="s">
        <v>8367</v>
      </c>
      <c r="E2988" s="1164" t="s">
        <v>2927</v>
      </c>
      <c r="F2988" s="1165">
        <v>45097</v>
      </c>
      <c r="G2988" s="1165">
        <v>45117</v>
      </c>
    </row>
    <row r="2989" spans="1:7" ht="25.5">
      <c r="A2989" s="1162">
        <v>4450</v>
      </c>
      <c r="B2989" s="1162">
        <v>14130</v>
      </c>
      <c r="C2989" s="1163" t="s">
        <v>8368</v>
      </c>
      <c r="D2989" s="1163" t="s">
        <v>8369</v>
      </c>
      <c r="E2989" s="1164" t="s">
        <v>3112</v>
      </c>
      <c r="F2989" s="1165">
        <v>45067</v>
      </c>
      <c r="G2989" s="1165">
        <v>45096</v>
      </c>
    </row>
    <row r="2990" spans="1:7" ht="25.5">
      <c r="A2990" s="1158">
        <v>4451</v>
      </c>
      <c r="B2990" s="1158">
        <v>14131</v>
      </c>
      <c r="C2990" s="1159" t="s">
        <v>8370</v>
      </c>
      <c r="D2990" s="1159" t="s">
        <v>8371</v>
      </c>
      <c r="E2990" s="1160" t="s">
        <v>8372</v>
      </c>
      <c r="F2990" s="1161">
        <v>44952</v>
      </c>
      <c r="G2990" s="1161">
        <v>45009</v>
      </c>
    </row>
    <row r="2991" spans="1:7" ht="38.25">
      <c r="A2991" s="1162">
        <v>4452</v>
      </c>
      <c r="B2991" s="1162">
        <v>14133</v>
      </c>
      <c r="C2991" s="1163" t="s">
        <v>8373</v>
      </c>
      <c r="D2991" s="1163" t="s">
        <v>8374</v>
      </c>
      <c r="E2991" s="1164" t="s">
        <v>7745</v>
      </c>
      <c r="F2991" s="1165">
        <v>45001</v>
      </c>
      <c r="G2991" s="1165">
        <v>45009</v>
      </c>
    </row>
    <row r="2992" spans="1:7" ht="38.25">
      <c r="A2992" s="1162">
        <v>4453</v>
      </c>
      <c r="B2992" s="1162">
        <v>14134</v>
      </c>
      <c r="C2992" s="1163" t="s">
        <v>8375</v>
      </c>
      <c r="D2992" s="1163" t="s">
        <v>8376</v>
      </c>
      <c r="E2992" s="1164" t="s">
        <v>2953</v>
      </c>
      <c r="F2992" s="1165">
        <v>44952</v>
      </c>
      <c r="G2992" s="1165">
        <v>45000</v>
      </c>
    </row>
    <row r="2993" spans="1:7" ht="25.5">
      <c r="A2993" s="1158">
        <v>4454</v>
      </c>
      <c r="B2993" s="1158">
        <v>14135</v>
      </c>
      <c r="C2993" s="1159" t="s">
        <v>8377</v>
      </c>
      <c r="D2993" s="1159" t="s">
        <v>8378</v>
      </c>
      <c r="E2993" s="1160" t="s">
        <v>3112</v>
      </c>
      <c r="F2993" s="1161">
        <v>45040</v>
      </c>
      <c r="G2993" s="1161">
        <v>45069</v>
      </c>
    </row>
    <row r="2994" spans="1:7" ht="38.25">
      <c r="A2994" s="1162">
        <v>4455</v>
      </c>
      <c r="B2994" s="1162">
        <v>14136</v>
      </c>
      <c r="C2994" s="1163" t="s">
        <v>8379</v>
      </c>
      <c r="D2994" s="1163" t="s">
        <v>8380</v>
      </c>
      <c r="E2994" s="1164" t="s">
        <v>3112</v>
      </c>
      <c r="F2994" s="1165">
        <v>45040</v>
      </c>
      <c r="G2994" s="1165">
        <v>45069</v>
      </c>
    </row>
    <row r="2995" spans="1:7" ht="25.5">
      <c r="A2995" s="1158">
        <v>4456</v>
      </c>
      <c r="B2995" s="1158">
        <v>14137</v>
      </c>
      <c r="C2995" s="1159" t="s">
        <v>8381</v>
      </c>
      <c r="D2995" s="1159" t="s">
        <v>8382</v>
      </c>
      <c r="E2995" s="1160" t="s">
        <v>8383</v>
      </c>
      <c r="F2995" s="1161">
        <v>45001</v>
      </c>
      <c r="G2995" s="1161">
        <v>45124</v>
      </c>
    </row>
    <row r="2996" spans="1:7" ht="25.5">
      <c r="A2996" s="1162">
        <v>4457</v>
      </c>
      <c r="B2996" s="1162">
        <v>14138</v>
      </c>
      <c r="C2996" s="1163" t="s">
        <v>8384</v>
      </c>
      <c r="D2996" s="1163" t="s">
        <v>8385</v>
      </c>
      <c r="E2996" s="1164" t="s">
        <v>2981</v>
      </c>
      <c r="F2996" s="1165">
        <v>45075</v>
      </c>
      <c r="G2996" s="1165">
        <v>45124</v>
      </c>
    </row>
    <row r="2997" spans="1:7" ht="25.5">
      <c r="A2997" s="1162">
        <v>4458</v>
      </c>
      <c r="B2997" s="1162">
        <v>14139</v>
      </c>
      <c r="C2997" s="1163" t="s">
        <v>8386</v>
      </c>
      <c r="D2997" s="1163" t="s">
        <v>8387</v>
      </c>
      <c r="E2997" s="1164" t="s">
        <v>3034</v>
      </c>
      <c r="F2997" s="1165">
        <v>45001</v>
      </c>
      <c r="G2997" s="1165">
        <v>45060</v>
      </c>
    </row>
    <row r="2998" spans="1:7" ht="25.5">
      <c r="A2998" s="1162">
        <v>4459</v>
      </c>
      <c r="B2998" s="1162">
        <v>14140</v>
      </c>
      <c r="C2998" s="1163" t="s">
        <v>8388</v>
      </c>
      <c r="D2998" s="1163" t="s">
        <v>8389</v>
      </c>
      <c r="E2998" s="1164" t="s">
        <v>2563</v>
      </c>
      <c r="F2998" s="1165">
        <v>45061</v>
      </c>
      <c r="G2998" s="1165">
        <v>45074</v>
      </c>
    </row>
    <row r="2999" spans="1:7" ht="25.5">
      <c r="A2999" s="1158">
        <v>4460</v>
      </c>
      <c r="B2999" s="1158">
        <v>14141</v>
      </c>
      <c r="C2999" s="1159" t="s">
        <v>8390</v>
      </c>
      <c r="D2999" s="1159" t="s">
        <v>8391</v>
      </c>
      <c r="E2999" s="1160" t="s">
        <v>8392</v>
      </c>
      <c r="F2999" s="1161">
        <v>44651</v>
      </c>
      <c r="G2999" s="1161">
        <v>44961</v>
      </c>
    </row>
    <row r="3000" spans="1:7" ht="25.5">
      <c r="A3000" s="1162">
        <v>4461</v>
      </c>
      <c r="B3000" s="1162">
        <v>14142</v>
      </c>
      <c r="C3000" s="1163" t="s">
        <v>8393</v>
      </c>
      <c r="D3000" s="1163" t="s">
        <v>8394</v>
      </c>
      <c r="E3000" s="1164" t="s">
        <v>3112</v>
      </c>
      <c r="F3000" s="1165">
        <v>44895</v>
      </c>
      <c r="G3000" s="1165">
        <v>44924</v>
      </c>
    </row>
    <row r="3001" spans="1:7" ht="25.5">
      <c r="A3001" s="1162">
        <v>4462</v>
      </c>
      <c r="B3001" s="1162">
        <v>14143</v>
      </c>
      <c r="C3001" s="1163" t="s">
        <v>8395</v>
      </c>
      <c r="D3001" s="1163" t="s">
        <v>8396</v>
      </c>
      <c r="E3001" s="1164" t="s">
        <v>2894</v>
      </c>
      <c r="F3001" s="1165">
        <v>44651</v>
      </c>
      <c r="G3001" s="1165">
        <v>44770</v>
      </c>
    </row>
    <row r="3002" spans="1:7" ht="38.25">
      <c r="A3002" s="1162">
        <v>4463</v>
      </c>
      <c r="B3002" s="1162">
        <v>14144</v>
      </c>
      <c r="C3002" s="1163" t="s">
        <v>8397</v>
      </c>
      <c r="D3002" s="1163" t="s">
        <v>8398</v>
      </c>
      <c r="E3002" s="1164" t="s">
        <v>4905</v>
      </c>
      <c r="F3002" s="1165">
        <v>44925</v>
      </c>
      <c r="G3002" s="1165">
        <v>44961</v>
      </c>
    </row>
    <row r="3003" spans="1:7">
      <c r="A3003" s="1158">
        <v>4464</v>
      </c>
      <c r="B3003" s="1158">
        <v>14145</v>
      </c>
      <c r="C3003" s="1159" t="s">
        <v>8399</v>
      </c>
      <c r="D3003" s="1159" t="s">
        <v>8400</v>
      </c>
      <c r="E3003" s="1160" t="s">
        <v>8401</v>
      </c>
      <c r="F3003" s="1161">
        <v>44813</v>
      </c>
      <c r="G3003" s="1161">
        <v>44981</v>
      </c>
    </row>
    <row r="3004" spans="1:7" ht="25.5">
      <c r="A3004" s="1162">
        <v>4465</v>
      </c>
      <c r="B3004" s="1162">
        <v>14146</v>
      </c>
      <c r="C3004" s="1163" t="s">
        <v>8402</v>
      </c>
      <c r="D3004" s="1163" t="s">
        <v>8403</v>
      </c>
      <c r="E3004" s="1164" t="s">
        <v>3287</v>
      </c>
      <c r="F3004" s="1165">
        <v>44813</v>
      </c>
      <c r="G3004" s="1165">
        <v>44902</v>
      </c>
    </row>
    <row r="3005" spans="1:7" ht="25.5">
      <c r="A3005" s="1162">
        <v>4466</v>
      </c>
      <c r="B3005" s="1162">
        <v>14147</v>
      </c>
      <c r="C3005" s="1163" t="s">
        <v>8404</v>
      </c>
      <c r="D3005" s="1163" t="s">
        <v>8405</v>
      </c>
      <c r="E3005" s="1164" t="s">
        <v>4905</v>
      </c>
      <c r="F3005" s="1165">
        <v>44903</v>
      </c>
      <c r="G3005" s="1165">
        <v>44939</v>
      </c>
    </row>
    <row r="3006" spans="1:7" ht="25.5">
      <c r="A3006" s="1162">
        <v>4467</v>
      </c>
      <c r="B3006" s="1162">
        <v>14148</v>
      </c>
      <c r="C3006" s="1163" t="s">
        <v>8406</v>
      </c>
      <c r="D3006" s="1163" t="s">
        <v>8407</v>
      </c>
      <c r="E3006" s="1164" t="s">
        <v>2903</v>
      </c>
      <c r="F3006" s="1165">
        <v>44852</v>
      </c>
      <c r="G3006" s="1165">
        <v>44981</v>
      </c>
    </row>
    <row r="3007" spans="1:7" ht="25.5">
      <c r="A3007" s="1158">
        <v>4468</v>
      </c>
      <c r="B3007" s="1158">
        <v>14149</v>
      </c>
      <c r="C3007" s="1159" t="s">
        <v>8408</v>
      </c>
      <c r="D3007" s="1159" t="s">
        <v>8409</v>
      </c>
      <c r="E3007" s="1160" t="s">
        <v>3287</v>
      </c>
      <c r="F3007" s="1161">
        <v>44792</v>
      </c>
      <c r="G3007" s="1161">
        <v>44881</v>
      </c>
    </row>
    <row r="3008" spans="1:7" ht="25.5">
      <c r="A3008" s="1162">
        <v>4469</v>
      </c>
      <c r="B3008" s="1162">
        <v>14150</v>
      </c>
      <c r="C3008" s="1163" t="s">
        <v>8410</v>
      </c>
      <c r="D3008" s="1163" t="s">
        <v>8411</v>
      </c>
      <c r="E3008" s="1164" t="s">
        <v>3287</v>
      </c>
      <c r="F3008" s="1165">
        <v>44792</v>
      </c>
      <c r="G3008" s="1165">
        <v>44881</v>
      </c>
    </row>
    <row r="3009" spans="1:7" ht="25.5">
      <c r="A3009" s="1158">
        <v>4470</v>
      </c>
      <c r="B3009" s="1158">
        <v>14151</v>
      </c>
      <c r="C3009" s="1159" t="s">
        <v>8412</v>
      </c>
      <c r="D3009" s="1159" t="s">
        <v>8413</v>
      </c>
      <c r="E3009" s="1160" t="s">
        <v>2693</v>
      </c>
      <c r="F3009" s="1161">
        <v>44865</v>
      </c>
      <c r="G3009" s="1161">
        <v>44909</v>
      </c>
    </row>
    <row r="3010" spans="1:7" ht="38.25">
      <c r="A3010" s="1162">
        <v>4471</v>
      </c>
      <c r="B3010" s="1162">
        <v>14152</v>
      </c>
      <c r="C3010" s="1163" t="s">
        <v>8414</v>
      </c>
      <c r="D3010" s="1163" t="s">
        <v>8415</v>
      </c>
      <c r="E3010" s="1164" t="s">
        <v>2693</v>
      </c>
      <c r="F3010" s="1165">
        <v>44865</v>
      </c>
      <c r="G3010" s="1165">
        <v>44909</v>
      </c>
    </row>
    <row r="3011" spans="1:7" ht="25.5">
      <c r="A3011" s="1158">
        <v>4472</v>
      </c>
      <c r="B3011" s="1158">
        <v>14153</v>
      </c>
      <c r="C3011" s="1159" t="s">
        <v>8416</v>
      </c>
      <c r="D3011" s="1159" t="s">
        <v>8417</v>
      </c>
      <c r="E3011" s="1160" t="s">
        <v>8418</v>
      </c>
      <c r="F3011" s="1161">
        <v>44775</v>
      </c>
      <c r="G3011" s="1161">
        <v>44985</v>
      </c>
    </row>
    <row r="3012" spans="1:7" ht="63.75">
      <c r="A3012" s="1162">
        <v>4473</v>
      </c>
      <c r="B3012" s="1162">
        <v>14154</v>
      </c>
      <c r="C3012" s="1163" t="s">
        <v>8419</v>
      </c>
      <c r="D3012" s="1163" t="s">
        <v>8420</v>
      </c>
      <c r="E3012" s="1164" t="s">
        <v>3287</v>
      </c>
      <c r="F3012" s="1165">
        <v>44775</v>
      </c>
      <c r="G3012" s="1165">
        <v>44864</v>
      </c>
    </row>
    <row r="3013" spans="1:7" ht="38.25">
      <c r="A3013" s="1162">
        <v>4474</v>
      </c>
      <c r="B3013" s="1162">
        <v>14155</v>
      </c>
      <c r="C3013" s="1163" t="s">
        <v>8421</v>
      </c>
      <c r="D3013" s="1163" t="s">
        <v>8422</v>
      </c>
      <c r="E3013" s="1164" t="s">
        <v>2927</v>
      </c>
      <c r="F3013" s="1165">
        <v>44956</v>
      </c>
      <c r="G3013" s="1165">
        <v>44976</v>
      </c>
    </row>
    <row r="3014" spans="1:7" ht="25.5">
      <c r="A3014" s="1162">
        <v>4475</v>
      </c>
      <c r="B3014" s="1162">
        <v>14156</v>
      </c>
      <c r="C3014" s="1163" t="s">
        <v>8423</v>
      </c>
      <c r="D3014" s="1163" t="s">
        <v>8424</v>
      </c>
      <c r="E3014" s="1164" t="s">
        <v>7745</v>
      </c>
      <c r="F3014" s="1165">
        <v>44977</v>
      </c>
      <c r="G3014" s="1165">
        <v>44985</v>
      </c>
    </row>
    <row r="3015" spans="1:7" ht="25.5">
      <c r="A3015" s="1162">
        <v>4476</v>
      </c>
      <c r="B3015" s="1162">
        <v>14157</v>
      </c>
      <c r="C3015" s="1163" t="s">
        <v>8425</v>
      </c>
      <c r="D3015" s="1163" t="s">
        <v>8426</v>
      </c>
      <c r="E3015" s="1164" t="s">
        <v>2699</v>
      </c>
      <c r="F3015" s="1165">
        <v>44914</v>
      </c>
      <c r="G3015" s="1165">
        <v>44955</v>
      </c>
    </row>
    <row r="3016" spans="1:7" ht="76.5">
      <c r="A3016" s="1162">
        <v>4477</v>
      </c>
      <c r="B3016" s="1162">
        <v>14158</v>
      </c>
      <c r="C3016" s="1163" t="s">
        <v>8427</v>
      </c>
      <c r="D3016" s="1163" t="s">
        <v>8428</v>
      </c>
      <c r="E3016" s="1164" t="s">
        <v>3287</v>
      </c>
      <c r="F3016" s="1165">
        <v>44775</v>
      </c>
      <c r="G3016" s="1165">
        <v>44864</v>
      </c>
    </row>
    <row r="3017" spans="1:7" ht="38.25">
      <c r="A3017" s="1158">
        <v>4478</v>
      </c>
      <c r="B3017" s="1158">
        <v>14159</v>
      </c>
      <c r="C3017" s="1159" t="s">
        <v>8429</v>
      </c>
      <c r="D3017" s="1159" t="s">
        <v>8430</v>
      </c>
      <c r="E3017" s="1160" t="s">
        <v>3112</v>
      </c>
      <c r="F3017" s="1161">
        <v>45096</v>
      </c>
      <c r="G3017" s="1161">
        <v>45125</v>
      </c>
    </row>
    <row r="3018" spans="1:7" ht="51">
      <c r="A3018" s="1162">
        <v>4479</v>
      </c>
      <c r="B3018" s="1162">
        <v>14160</v>
      </c>
      <c r="C3018" s="1163" t="s">
        <v>8431</v>
      </c>
      <c r="D3018" s="1163" t="s">
        <v>8432</v>
      </c>
      <c r="E3018" s="1164" t="s">
        <v>3112</v>
      </c>
      <c r="F3018" s="1165">
        <v>45096</v>
      </c>
      <c r="G3018" s="1165">
        <v>45125</v>
      </c>
    </row>
    <row r="3019" spans="1:7">
      <c r="A3019" s="1158">
        <v>4480</v>
      </c>
      <c r="B3019" s="1158">
        <v>14161</v>
      </c>
      <c r="C3019" s="1159" t="s">
        <v>8433</v>
      </c>
      <c r="D3019" s="1159" t="s">
        <v>8434</v>
      </c>
      <c r="E3019" s="1160" t="s">
        <v>2953</v>
      </c>
      <c r="F3019" s="1161">
        <v>45096</v>
      </c>
      <c r="G3019" s="1161">
        <v>45144</v>
      </c>
    </row>
    <row r="3020" spans="1:7">
      <c r="A3020" s="1162">
        <v>4481</v>
      </c>
      <c r="B3020" s="1162">
        <v>14162</v>
      </c>
      <c r="C3020" s="1163" t="s">
        <v>8435</v>
      </c>
      <c r="D3020" s="1163" t="s">
        <v>8436</v>
      </c>
      <c r="E3020" s="1164" t="s">
        <v>2953</v>
      </c>
      <c r="F3020" s="1165">
        <v>45096</v>
      </c>
      <c r="G3020" s="1165">
        <v>45144</v>
      </c>
    </row>
    <row r="3021" spans="1:7">
      <c r="A3021" s="1158">
        <v>4482</v>
      </c>
      <c r="B3021" s="1158">
        <v>14163</v>
      </c>
      <c r="C3021" s="1159" t="s">
        <v>8437</v>
      </c>
      <c r="D3021" s="1159" t="s">
        <v>8438</v>
      </c>
      <c r="E3021" s="1160" t="s">
        <v>3034</v>
      </c>
      <c r="F3021" s="1161">
        <v>45126</v>
      </c>
      <c r="G3021" s="1161">
        <v>45185</v>
      </c>
    </row>
    <row r="3022" spans="1:7" ht="38.25">
      <c r="A3022" s="1162">
        <v>4483</v>
      </c>
      <c r="B3022" s="1162">
        <v>14164</v>
      </c>
      <c r="C3022" s="1163" t="s">
        <v>8439</v>
      </c>
      <c r="D3022" s="1163" t="s">
        <v>8440</v>
      </c>
      <c r="E3022" s="1164" t="s">
        <v>3112</v>
      </c>
      <c r="F3022" s="1165">
        <v>45156</v>
      </c>
      <c r="G3022" s="1165">
        <v>45185</v>
      </c>
    </row>
    <row r="3023" spans="1:7" ht="38.25">
      <c r="A3023" s="1162">
        <v>4484</v>
      </c>
      <c r="B3023" s="1162">
        <v>14165</v>
      </c>
      <c r="C3023" s="1163" t="s">
        <v>8441</v>
      </c>
      <c r="D3023" s="1163" t="s">
        <v>8442</v>
      </c>
      <c r="E3023" s="1164" t="s">
        <v>3112</v>
      </c>
      <c r="F3023" s="1165">
        <v>45126</v>
      </c>
      <c r="G3023" s="1165">
        <v>45155</v>
      </c>
    </row>
    <row r="3024" spans="1:7" ht="25.5">
      <c r="A3024" s="1158">
        <v>4485</v>
      </c>
      <c r="B3024" s="1158">
        <v>14166</v>
      </c>
      <c r="C3024" s="1159" t="s">
        <v>8443</v>
      </c>
      <c r="D3024" s="1159" t="s">
        <v>8444</v>
      </c>
      <c r="E3024" s="1160" t="s">
        <v>4905</v>
      </c>
      <c r="F3024" s="1161">
        <v>45400</v>
      </c>
      <c r="G3024" s="1161">
        <v>45436</v>
      </c>
    </row>
    <row r="3025" spans="1:7" ht="25.5">
      <c r="A3025" s="1162">
        <v>4486</v>
      </c>
      <c r="B3025" s="1162">
        <v>14167</v>
      </c>
      <c r="C3025" s="1163" t="s">
        <v>8445</v>
      </c>
      <c r="D3025" s="1163" t="s">
        <v>8446</v>
      </c>
      <c r="E3025" s="1164" t="s">
        <v>4905</v>
      </c>
      <c r="F3025" s="1165">
        <v>45400</v>
      </c>
      <c r="G3025" s="1165">
        <v>45436</v>
      </c>
    </row>
    <row r="3026" spans="1:7" ht="25.5">
      <c r="A3026" s="1158">
        <v>4487</v>
      </c>
      <c r="B3026" s="1158">
        <v>14168</v>
      </c>
      <c r="C3026" s="1159" t="s">
        <v>8447</v>
      </c>
      <c r="D3026" s="1159" t="s">
        <v>8448</v>
      </c>
      <c r="E3026" s="1160" t="s">
        <v>4905</v>
      </c>
      <c r="F3026" s="1161">
        <v>45363</v>
      </c>
      <c r="G3026" s="1161">
        <v>45399</v>
      </c>
    </row>
    <row r="3027" spans="1:7" ht="25.5">
      <c r="A3027" s="1162">
        <v>4488</v>
      </c>
      <c r="B3027" s="1162">
        <v>14169</v>
      </c>
      <c r="C3027" s="1163" t="s">
        <v>8449</v>
      </c>
      <c r="D3027" s="1163" t="s">
        <v>8450</v>
      </c>
      <c r="E3027" s="1164" t="s">
        <v>4905</v>
      </c>
      <c r="F3027" s="1165">
        <v>45363</v>
      </c>
      <c r="G3027" s="1165">
        <v>45399</v>
      </c>
    </row>
    <row r="3028" spans="1:7">
      <c r="A3028" s="1158">
        <v>4489</v>
      </c>
      <c r="B3028" s="1158">
        <v>14170</v>
      </c>
      <c r="C3028" s="1159" t="s">
        <v>8451</v>
      </c>
      <c r="D3028" s="1159" t="s">
        <v>8452</v>
      </c>
      <c r="E3028" s="1160" t="s">
        <v>8001</v>
      </c>
      <c r="F3028" s="1161">
        <v>45128</v>
      </c>
      <c r="G3028" s="1161">
        <v>45179</v>
      </c>
    </row>
    <row r="3029" spans="1:7" ht="25.5">
      <c r="A3029" s="1162">
        <v>4490</v>
      </c>
      <c r="B3029" s="1162">
        <v>14171</v>
      </c>
      <c r="C3029" s="1163" t="s">
        <v>8453</v>
      </c>
      <c r="D3029" s="1163" t="s">
        <v>8454</v>
      </c>
      <c r="E3029" s="1164" t="s">
        <v>2693</v>
      </c>
      <c r="F3029" s="1165">
        <v>45128</v>
      </c>
      <c r="G3029" s="1165">
        <v>45172</v>
      </c>
    </row>
    <row r="3030" spans="1:7" ht="25.5">
      <c r="A3030" s="1162">
        <v>4491</v>
      </c>
      <c r="B3030" s="1162">
        <v>14172</v>
      </c>
      <c r="C3030" s="1163" t="s">
        <v>8455</v>
      </c>
      <c r="D3030" s="1163" t="s">
        <v>8456</v>
      </c>
      <c r="E3030" s="1164" t="s">
        <v>2702</v>
      </c>
      <c r="F3030" s="1165">
        <v>45173</v>
      </c>
      <c r="G3030" s="1165">
        <v>45179</v>
      </c>
    </row>
    <row r="3031" spans="1:7" ht="25.5">
      <c r="A3031" s="1158">
        <v>4492</v>
      </c>
      <c r="B3031" s="1158">
        <v>14173</v>
      </c>
      <c r="C3031" s="1159" t="s">
        <v>8457</v>
      </c>
      <c r="D3031" s="1159" t="s">
        <v>8458</v>
      </c>
      <c r="E3031" s="1160" t="s">
        <v>3287</v>
      </c>
      <c r="F3031" s="1161">
        <v>45096</v>
      </c>
      <c r="G3031" s="1161">
        <v>45185</v>
      </c>
    </row>
    <row r="3032" spans="1:7" ht="25.5">
      <c r="A3032" s="1162">
        <v>4493</v>
      </c>
      <c r="B3032" s="1162">
        <v>14174</v>
      </c>
      <c r="C3032" s="1163" t="s">
        <v>8459</v>
      </c>
      <c r="D3032" s="1163" t="s">
        <v>8460</v>
      </c>
      <c r="E3032" s="1164" t="s">
        <v>2947</v>
      </c>
      <c r="F3032" s="1165">
        <v>45111</v>
      </c>
      <c r="G3032" s="1165">
        <v>45185</v>
      </c>
    </row>
    <row r="3033" spans="1:7" ht="25.5">
      <c r="A3033" s="1162">
        <v>4494</v>
      </c>
      <c r="B3033" s="1162">
        <v>14175</v>
      </c>
      <c r="C3033" s="1163" t="s">
        <v>8461</v>
      </c>
      <c r="D3033" s="1163" t="s">
        <v>8462</v>
      </c>
      <c r="E3033" s="1164" t="s">
        <v>2693</v>
      </c>
      <c r="F3033" s="1165">
        <v>45096</v>
      </c>
      <c r="G3033" s="1165">
        <v>45140</v>
      </c>
    </row>
    <row r="3034" spans="1:7" ht="25.5">
      <c r="A3034" s="1158">
        <v>4495</v>
      </c>
      <c r="B3034" s="1158">
        <v>14176</v>
      </c>
      <c r="C3034" s="1159" t="s">
        <v>8463</v>
      </c>
      <c r="D3034" s="1159" t="s">
        <v>8464</v>
      </c>
      <c r="E3034" s="1160" t="s">
        <v>2953</v>
      </c>
      <c r="F3034" s="1161">
        <v>45400</v>
      </c>
      <c r="G3034" s="1161">
        <v>45448</v>
      </c>
    </row>
    <row r="3035" spans="1:7" ht="25.5">
      <c r="A3035" s="1162">
        <v>4496</v>
      </c>
      <c r="B3035" s="1162">
        <v>14177</v>
      </c>
      <c r="C3035" s="1163" t="s">
        <v>8465</v>
      </c>
      <c r="D3035" s="1163" t="s">
        <v>8466</v>
      </c>
      <c r="E3035" s="1164" t="s">
        <v>2953</v>
      </c>
      <c r="F3035" s="1165">
        <v>45400</v>
      </c>
      <c r="G3035" s="1165">
        <v>45448</v>
      </c>
    </row>
    <row r="3036" spans="1:7" ht="38.25">
      <c r="A3036" s="1162">
        <v>4497</v>
      </c>
      <c r="B3036" s="1162">
        <v>14178</v>
      </c>
      <c r="C3036" s="1163" t="s">
        <v>8467</v>
      </c>
      <c r="D3036" s="1163" t="s">
        <v>8468</v>
      </c>
      <c r="E3036" s="1164" t="s">
        <v>2953</v>
      </c>
      <c r="F3036" s="1165">
        <v>45400</v>
      </c>
      <c r="G3036" s="1165">
        <v>45448</v>
      </c>
    </row>
    <row r="3037" spans="1:7" ht="25.5">
      <c r="A3037" s="1158">
        <v>4498</v>
      </c>
      <c r="B3037" s="1158">
        <v>14179</v>
      </c>
      <c r="C3037" s="1159" t="s">
        <v>8469</v>
      </c>
      <c r="D3037" s="1159" t="s">
        <v>8470</v>
      </c>
      <c r="E3037" s="1160" t="s">
        <v>3034</v>
      </c>
      <c r="F3037" s="1161">
        <v>45127</v>
      </c>
      <c r="G3037" s="1161">
        <v>45186</v>
      </c>
    </row>
    <row r="3038" spans="1:7" ht="25.5">
      <c r="A3038" s="1162">
        <v>4499</v>
      </c>
      <c r="B3038" s="1162">
        <v>14180</v>
      </c>
      <c r="C3038" s="1163" t="s">
        <v>8471</v>
      </c>
      <c r="D3038" s="1163" t="s">
        <v>8472</v>
      </c>
      <c r="E3038" s="1164" t="s">
        <v>3034</v>
      </c>
      <c r="F3038" s="1165">
        <v>45127</v>
      </c>
      <c r="G3038" s="1165">
        <v>45186</v>
      </c>
    </row>
    <row r="3039" spans="1:7" ht="25.5">
      <c r="A3039" s="1158">
        <v>4500</v>
      </c>
      <c r="B3039" s="1158">
        <v>14181</v>
      </c>
      <c r="C3039" s="1159" t="s">
        <v>8473</v>
      </c>
      <c r="D3039" s="1159" t="s">
        <v>8474</v>
      </c>
      <c r="E3039" s="1160" t="s">
        <v>3287</v>
      </c>
      <c r="F3039" s="1161">
        <v>44962</v>
      </c>
      <c r="G3039" s="1161">
        <v>45051</v>
      </c>
    </row>
    <row r="3040" spans="1:7" ht="25.5">
      <c r="A3040" s="1162">
        <v>4501</v>
      </c>
      <c r="B3040" s="1162">
        <v>14182</v>
      </c>
      <c r="C3040" s="1163" t="s">
        <v>8475</v>
      </c>
      <c r="D3040" s="1163" t="s">
        <v>8476</v>
      </c>
      <c r="E3040" s="1164" t="s">
        <v>3287</v>
      </c>
      <c r="F3040" s="1165">
        <v>44962</v>
      </c>
      <c r="G3040" s="1165">
        <v>45051</v>
      </c>
    </row>
    <row r="3041" spans="1:7" ht="25.5">
      <c r="A3041" s="1158">
        <v>4502</v>
      </c>
      <c r="B3041" s="1158">
        <v>14183</v>
      </c>
      <c r="C3041" s="1159" t="s">
        <v>8477</v>
      </c>
      <c r="D3041" s="1159" t="s">
        <v>8478</v>
      </c>
      <c r="E3041" s="1160" t="s">
        <v>2947</v>
      </c>
      <c r="F3041" s="1161">
        <v>45052</v>
      </c>
      <c r="G3041" s="1161">
        <v>45126</v>
      </c>
    </row>
    <row r="3042" spans="1:7" ht="25.5">
      <c r="A3042" s="1162">
        <v>4503</v>
      </c>
      <c r="B3042" s="1162">
        <v>14184</v>
      </c>
      <c r="C3042" s="1163" t="s">
        <v>8479</v>
      </c>
      <c r="D3042" s="1163" t="s">
        <v>8480</v>
      </c>
      <c r="E3042" s="1164" t="s">
        <v>2947</v>
      </c>
      <c r="F3042" s="1165">
        <v>45052</v>
      </c>
      <c r="G3042" s="1165">
        <v>45126</v>
      </c>
    </row>
    <row r="3043" spans="1:7" ht="25.5">
      <c r="A3043" s="1158">
        <v>4504</v>
      </c>
      <c r="B3043" s="1158">
        <v>14185</v>
      </c>
      <c r="C3043" s="1159" t="s">
        <v>8481</v>
      </c>
      <c r="D3043" s="1159" t="s">
        <v>8482</v>
      </c>
      <c r="E3043" s="1160" t="s">
        <v>3034</v>
      </c>
      <c r="F3043" s="1161">
        <v>45187</v>
      </c>
      <c r="G3043" s="1161">
        <v>45246</v>
      </c>
    </row>
    <row r="3044" spans="1:7" ht="25.5">
      <c r="A3044" s="1162">
        <v>4505</v>
      </c>
      <c r="B3044" s="1162">
        <v>14186</v>
      </c>
      <c r="C3044" s="1163" t="s">
        <v>8483</v>
      </c>
      <c r="D3044" s="1163" t="s">
        <v>8484</v>
      </c>
      <c r="E3044" s="1164" t="s">
        <v>3034</v>
      </c>
      <c r="F3044" s="1165">
        <v>45187</v>
      </c>
      <c r="G3044" s="1165">
        <v>45246</v>
      </c>
    </row>
    <row r="3045" spans="1:7" ht="25.5">
      <c r="A3045" s="1158">
        <v>4506</v>
      </c>
      <c r="B3045" s="1158">
        <v>14187</v>
      </c>
      <c r="C3045" s="1159" t="s">
        <v>8485</v>
      </c>
      <c r="D3045" s="1159" t="s">
        <v>8486</v>
      </c>
      <c r="E3045" s="1160" t="s">
        <v>8487</v>
      </c>
      <c r="F3045" s="1161">
        <v>44965</v>
      </c>
      <c r="G3045" s="1161">
        <v>45425</v>
      </c>
    </row>
    <row r="3046" spans="1:7" ht="25.5">
      <c r="A3046" s="1162">
        <v>4507</v>
      </c>
      <c r="B3046" s="1162">
        <v>14188</v>
      </c>
      <c r="C3046" s="1163" t="s">
        <v>8488</v>
      </c>
      <c r="D3046" s="1163" t="s">
        <v>8489</v>
      </c>
      <c r="E3046" s="1164" t="s">
        <v>2693</v>
      </c>
      <c r="F3046" s="1165">
        <v>45142</v>
      </c>
      <c r="G3046" s="1165">
        <v>45186</v>
      </c>
    </row>
    <row r="3047" spans="1:7" ht="25.5">
      <c r="A3047" s="1162">
        <v>4508</v>
      </c>
      <c r="B3047" s="1162">
        <v>14189</v>
      </c>
      <c r="C3047" s="1163" t="s">
        <v>8490</v>
      </c>
      <c r="D3047" s="1163" t="s">
        <v>8491</v>
      </c>
      <c r="E3047" s="1164" t="s">
        <v>3287</v>
      </c>
      <c r="F3047" s="1165">
        <v>44995</v>
      </c>
      <c r="G3047" s="1165">
        <v>45084</v>
      </c>
    </row>
    <row r="3048" spans="1:7" ht="38.25">
      <c r="A3048" s="1162">
        <v>4509</v>
      </c>
      <c r="B3048" s="1162">
        <v>14190</v>
      </c>
      <c r="C3048" s="1163" t="s">
        <v>8492</v>
      </c>
      <c r="D3048" s="1163" t="s">
        <v>8493</v>
      </c>
      <c r="E3048" s="1164" t="s">
        <v>3849</v>
      </c>
      <c r="F3048" s="1165">
        <v>45216</v>
      </c>
      <c r="G3048" s="1165">
        <v>45425</v>
      </c>
    </row>
    <row r="3049" spans="1:7" ht="25.5">
      <c r="A3049" s="1162">
        <v>4510</v>
      </c>
      <c r="B3049" s="1162">
        <v>14191</v>
      </c>
      <c r="C3049" s="1163" t="s">
        <v>8494</v>
      </c>
      <c r="D3049" s="1163" t="s">
        <v>8495</v>
      </c>
      <c r="E3049" s="1164" t="s">
        <v>3034</v>
      </c>
      <c r="F3049" s="1165">
        <v>45216</v>
      </c>
      <c r="G3049" s="1165">
        <v>45275</v>
      </c>
    </row>
    <row r="3050" spans="1:7" ht="25.5">
      <c r="A3050" s="1162">
        <v>4511</v>
      </c>
      <c r="B3050" s="1162">
        <v>14192</v>
      </c>
      <c r="C3050" s="1163" t="s">
        <v>8496</v>
      </c>
      <c r="D3050" s="1163" t="s">
        <v>8497</v>
      </c>
      <c r="E3050" s="1164" t="s">
        <v>3034</v>
      </c>
      <c r="F3050" s="1165">
        <v>45158</v>
      </c>
      <c r="G3050" s="1165">
        <v>45217</v>
      </c>
    </row>
    <row r="3051" spans="1:7" ht="25.5">
      <c r="A3051" s="1162">
        <v>4512</v>
      </c>
      <c r="B3051" s="1162">
        <v>14193</v>
      </c>
      <c r="C3051" s="1163" t="s">
        <v>8498</v>
      </c>
      <c r="D3051" s="1163" t="s">
        <v>8499</v>
      </c>
      <c r="E3051" s="1164" t="s">
        <v>4546</v>
      </c>
      <c r="F3051" s="1165">
        <v>45156</v>
      </c>
      <c r="G3051" s="1165">
        <v>45395</v>
      </c>
    </row>
    <row r="3052" spans="1:7" ht="25.5">
      <c r="A3052" s="1162">
        <v>4513</v>
      </c>
      <c r="B3052" s="1162">
        <v>14194</v>
      </c>
      <c r="C3052" s="1163" t="s">
        <v>8500</v>
      </c>
      <c r="D3052" s="1163" t="s">
        <v>8501</v>
      </c>
      <c r="E3052" s="1164" t="s">
        <v>2947</v>
      </c>
      <c r="F3052" s="1165">
        <v>44982</v>
      </c>
      <c r="G3052" s="1165">
        <v>45056</v>
      </c>
    </row>
    <row r="3053" spans="1:7" ht="25.5">
      <c r="A3053" s="1162">
        <v>4514</v>
      </c>
      <c r="B3053" s="1162">
        <v>14195</v>
      </c>
      <c r="C3053" s="1163" t="s">
        <v>8502</v>
      </c>
      <c r="D3053" s="1163" t="s">
        <v>8503</v>
      </c>
      <c r="E3053" s="1164" t="s">
        <v>3034</v>
      </c>
      <c r="F3053" s="1165">
        <v>45096</v>
      </c>
      <c r="G3053" s="1165">
        <v>45155</v>
      </c>
    </row>
    <row r="3054" spans="1:7" ht="25.5">
      <c r="A3054" s="1162">
        <v>4515</v>
      </c>
      <c r="B3054" s="1162">
        <v>14196</v>
      </c>
      <c r="C3054" s="1163" t="s">
        <v>8504</v>
      </c>
      <c r="D3054" s="1163" t="s">
        <v>8505</v>
      </c>
      <c r="E3054" s="1164" t="s">
        <v>2894</v>
      </c>
      <c r="F3054" s="1165">
        <v>44965</v>
      </c>
      <c r="G3054" s="1165">
        <v>45084</v>
      </c>
    </row>
    <row r="3055" spans="1:7" ht="25.5">
      <c r="A3055" s="1162">
        <v>4516</v>
      </c>
      <c r="B3055" s="1162">
        <v>14197</v>
      </c>
      <c r="C3055" s="1163" t="s">
        <v>8449</v>
      </c>
      <c r="D3055" s="1163" t="s">
        <v>8506</v>
      </c>
      <c r="E3055" s="1164" t="s">
        <v>3112</v>
      </c>
      <c r="F3055" s="1165">
        <v>45393</v>
      </c>
      <c r="G3055" s="1165">
        <v>45422</v>
      </c>
    </row>
    <row r="3056" spans="1:7">
      <c r="A3056" s="1158">
        <v>4517</v>
      </c>
      <c r="B3056" s="1158">
        <v>14198</v>
      </c>
      <c r="C3056" s="1159" t="s">
        <v>8507</v>
      </c>
      <c r="D3056" s="1159" t="s">
        <v>8508</v>
      </c>
      <c r="E3056" s="1160" t="s">
        <v>4729</v>
      </c>
      <c r="F3056" s="1161">
        <v>44651</v>
      </c>
      <c r="G3056" s="1161">
        <v>44980</v>
      </c>
    </row>
    <row r="3057" spans="1:7" ht="25.5">
      <c r="A3057" s="1162">
        <v>4518</v>
      </c>
      <c r="B3057" s="1162">
        <v>14199</v>
      </c>
      <c r="C3057" s="1163" t="s">
        <v>8509</v>
      </c>
      <c r="D3057" s="1163" t="s">
        <v>8510</v>
      </c>
      <c r="E3057" s="1164" t="s">
        <v>3009</v>
      </c>
      <c r="F3057" s="1165">
        <v>44651</v>
      </c>
      <c r="G3057" s="1165">
        <v>44800</v>
      </c>
    </row>
    <row r="3058" spans="1:7" ht="25.5">
      <c r="A3058" s="1162">
        <v>4519</v>
      </c>
      <c r="B3058" s="1162">
        <v>14200</v>
      </c>
      <c r="C3058" s="1163" t="s">
        <v>8511</v>
      </c>
      <c r="D3058" s="1163" t="s">
        <v>8512</v>
      </c>
      <c r="E3058" s="1164" t="s">
        <v>3034</v>
      </c>
      <c r="F3058" s="1165">
        <v>44801</v>
      </c>
      <c r="G3058" s="1165">
        <v>44860</v>
      </c>
    </row>
    <row r="3059" spans="1:7" ht="25.5">
      <c r="A3059" s="1162">
        <v>4520</v>
      </c>
      <c r="B3059" s="1162">
        <v>14201</v>
      </c>
      <c r="C3059" s="1163" t="s">
        <v>8513</v>
      </c>
      <c r="D3059" s="1163" t="s">
        <v>8514</v>
      </c>
      <c r="E3059" s="1164" t="s">
        <v>3034</v>
      </c>
      <c r="F3059" s="1165">
        <v>44861</v>
      </c>
      <c r="G3059" s="1165">
        <v>44920</v>
      </c>
    </row>
    <row r="3060" spans="1:7" ht="38.25">
      <c r="A3060" s="1162">
        <v>4521</v>
      </c>
      <c r="B3060" s="1162">
        <v>14202</v>
      </c>
      <c r="C3060" s="1163" t="s">
        <v>8515</v>
      </c>
      <c r="D3060" s="1163" t="s">
        <v>8516</v>
      </c>
      <c r="E3060" s="1164" t="s">
        <v>3034</v>
      </c>
      <c r="F3060" s="1165">
        <v>44921</v>
      </c>
      <c r="G3060" s="1165">
        <v>44980</v>
      </c>
    </row>
    <row r="3061" spans="1:7">
      <c r="A3061" s="1158">
        <v>4522</v>
      </c>
      <c r="B3061" s="1158">
        <v>14203</v>
      </c>
      <c r="C3061" s="1159" t="s">
        <v>8517</v>
      </c>
      <c r="D3061" s="1159" t="s">
        <v>8518</v>
      </c>
      <c r="E3061" s="1160" t="s">
        <v>3424</v>
      </c>
      <c r="F3061" s="1161">
        <v>45293</v>
      </c>
      <c r="G3061" s="1161">
        <v>45692</v>
      </c>
    </row>
    <row r="3062" spans="1:7" ht="25.5">
      <c r="A3062" s="1162">
        <v>4523</v>
      </c>
      <c r="B3062" s="1162">
        <v>14204</v>
      </c>
      <c r="C3062" s="1163" t="s">
        <v>8519</v>
      </c>
      <c r="D3062" s="1163" t="s">
        <v>8520</v>
      </c>
      <c r="E3062" s="1164" t="s">
        <v>3424</v>
      </c>
      <c r="F3062" s="1165">
        <v>45293</v>
      </c>
      <c r="G3062" s="1165">
        <v>45692</v>
      </c>
    </row>
    <row r="3063" spans="1:7" ht="25.5">
      <c r="A3063" s="1162">
        <v>4524</v>
      </c>
      <c r="B3063" s="1162">
        <v>14205</v>
      </c>
      <c r="C3063" s="1163" t="s">
        <v>8521</v>
      </c>
      <c r="D3063" s="1163" t="s">
        <v>8522</v>
      </c>
      <c r="E3063" s="1164" t="s">
        <v>3424</v>
      </c>
      <c r="F3063" s="1165">
        <v>45293</v>
      </c>
      <c r="G3063" s="1165">
        <v>45692</v>
      </c>
    </row>
    <row r="3064" spans="1:7" ht="38.25">
      <c r="A3064" s="1162">
        <v>4525</v>
      </c>
      <c r="B3064" s="1162">
        <v>14206</v>
      </c>
      <c r="C3064" s="1163" t="s">
        <v>8523</v>
      </c>
      <c r="D3064" s="1163" t="s">
        <v>8524</v>
      </c>
      <c r="E3064" s="1164" t="s">
        <v>3424</v>
      </c>
      <c r="F3064" s="1165">
        <v>45293</v>
      </c>
      <c r="G3064" s="1165">
        <v>45692</v>
      </c>
    </row>
    <row r="3065" spans="1:7" ht="38.25">
      <c r="A3065" s="1162">
        <v>4526</v>
      </c>
      <c r="B3065" s="1162">
        <v>14207</v>
      </c>
      <c r="C3065" s="1163" t="s">
        <v>8525</v>
      </c>
      <c r="D3065" s="1163" t="s">
        <v>8526</v>
      </c>
      <c r="E3065" s="1164" t="s">
        <v>3424</v>
      </c>
      <c r="F3065" s="1165">
        <v>45293</v>
      </c>
      <c r="G3065" s="1165">
        <v>45692</v>
      </c>
    </row>
    <row r="3066" spans="1:7" ht="38.25">
      <c r="A3066" s="1162">
        <v>4527</v>
      </c>
      <c r="B3066" s="1162">
        <v>14208</v>
      </c>
      <c r="C3066" s="1163" t="s">
        <v>8527</v>
      </c>
      <c r="D3066" s="1163" t="s">
        <v>8528</v>
      </c>
      <c r="E3066" s="1164" t="s">
        <v>3424</v>
      </c>
      <c r="F3066" s="1165">
        <v>45293</v>
      </c>
      <c r="G3066" s="1165">
        <v>45692</v>
      </c>
    </row>
    <row r="3067" spans="1:7" ht="25.5">
      <c r="A3067" s="1162">
        <v>4528</v>
      </c>
      <c r="B3067" s="1162">
        <v>14209</v>
      </c>
      <c r="C3067" s="1163" t="s">
        <v>8529</v>
      </c>
      <c r="D3067" s="1163" t="s">
        <v>8530</v>
      </c>
      <c r="E3067" s="1164" t="s">
        <v>3424</v>
      </c>
      <c r="F3067" s="1165">
        <v>45293</v>
      </c>
      <c r="G3067" s="1165">
        <v>45692</v>
      </c>
    </row>
    <row r="3068" spans="1:7" ht="38.25">
      <c r="A3068" s="1162">
        <v>4529</v>
      </c>
      <c r="B3068" s="1162">
        <v>14210</v>
      </c>
      <c r="C3068" s="1163" t="s">
        <v>8531</v>
      </c>
      <c r="D3068" s="1163" t="s">
        <v>8532</v>
      </c>
      <c r="E3068" s="1164" t="s">
        <v>3424</v>
      </c>
      <c r="F3068" s="1165">
        <v>45293</v>
      </c>
      <c r="G3068" s="1165">
        <v>45692</v>
      </c>
    </row>
    <row r="3069" spans="1:7" ht="25.5">
      <c r="A3069" s="1162">
        <v>4530</v>
      </c>
      <c r="B3069" s="1162">
        <v>14211</v>
      </c>
      <c r="C3069" s="1163" t="s">
        <v>8533</v>
      </c>
      <c r="D3069" s="1163" t="s">
        <v>8534</v>
      </c>
      <c r="E3069" s="1164" t="s">
        <v>3424</v>
      </c>
      <c r="F3069" s="1165">
        <v>45293</v>
      </c>
      <c r="G3069" s="1165">
        <v>45692</v>
      </c>
    </row>
    <row r="3070" spans="1:7" ht="25.5">
      <c r="A3070" s="1162">
        <v>4531</v>
      </c>
      <c r="B3070" s="1162">
        <v>14212</v>
      </c>
      <c r="C3070" s="1163" t="s">
        <v>8535</v>
      </c>
      <c r="D3070" s="1163" t="s">
        <v>8536</v>
      </c>
      <c r="E3070" s="1164" t="s">
        <v>3461</v>
      </c>
      <c r="F3070" s="1165">
        <v>45293</v>
      </c>
      <c r="G3070" s="1165">
        <v>45592</v>
      </c>
    </row>
    <row r="3071" spans="1:7" ht="38.25">
      <c r="A3071" s="1162">
        <v>4532</v>
      </c>
      <c r="B3071" s="1162">
        <v>14213</v>
      </c>
      <c r="C3071" s="1163" t="s">
        <v>8537</v>
      </c>
      <c r="D3071" s="1163" t="s">
        <v>8538</v>
      </c>
      <c r="E3071" s="1164" t="s">
        <v>3461</v>
      </c>
      <c r="F3071" s="1165">
        <v>45293</v>
      </c>
      <c r="G3071" s="1165">
        <v>45592</v>
      </c>
    </row>
    <row r="3072" spans="1:7" ht="51">
      <c r="A3072" s="1162">
        <v>4533</v>
      </c>
      <c r="B3072" s="1162">
        <v>14214</v>
      </c>
      <c r="C3072" s="1163" t="s">
        <v>8539</v>
      </c>
      <c r="D3072" s="1163" t="s">
        <v>8540</v>
      </c>
      <c r="E3072" s="1164" t="s">
        <v>3461</v>
      </c>
      <c r="F3072" s="1165">
        <v>45293</v>
      </c>
      <c r="G3072" s="1165">
        <v>45592</v>
      </c>
    </row>
    <row r="3073" spans="1:7" ht="25.5">
      <c r="A3073" s="1162">
        <v>4534</v>
      </c>
      <c r="B3073" s="1162">
        <v>14215</v>
      </c>
      <c r="C3073" s="1163" t="s">
        <v>8541</v>
      </c>
      <c r="D3073" s="1163" t="s">
        <v>8542</v>
      </c>
      <c r="E3073" s="1164" t="s">
        <v>3461</v>
      </c>
      <c r="F3073" s="1165">
        <v>45293</v>
      </c>
      <c r="G3073" s="1165">
        <v>45592</v>
      </c>
    </row>
    <row r="3074" spans="1:7" ht="38.25">
      <c r="A3074" s="1162">
        <v>4535</v>
      </c>
      <c r="B3074" s="1162">
        <v>14216</v>
      </c>
      <c r="C3074" s="1163" t="s">
        <v>8543</v>
      </c>
      <c r="D3074" s="1163" t="s">
        <v>8544</v>
      </c>
      <c r="E3074" s="1164" t="s">
        <v>3461</v>
      </c>
      <c r="F3074" s="1165">
        <v>45293</v>
      </c>
      <c r="G3074" s="1165">
        <v>45592</v>
      </c>
    </row>
    <row r="3075" spans="1:7" ht="38.25">
      <c r="A3075" s="1162">
        <v>4536</v>
      </c>
      <c r="B3075" s="1162">
        <v>14217</v>
      </c>
      <c r="C3075" s="1163" t="s">
        <v>8545</v>
      </c>
      <c r="D3075" s="1163" t="s">
        <v>8546</v>
      </c>
      <c r="E3075" s="1164" t="s">
        <v>3461</v>
      </c>
      <c r="F3075" s="1165">
        <v>45293</v>
      </c>
      <c r="G3075" s="1165">
        <v>45592</v>
      </c>
    </row>
    <row r="3076" spans="1:7" ht="38.25">
      <c r="A3076" s="1162">
        <v>4537</v>
      </c>
      <c r="B3076" s="1162">
        <v>14218</v>
      </c>
      <c r="C3076" s="1163" t="s">
        <v>8547</v>
      </c>
      <c r="D3076" s="1163" t="s">
        <v>8548</v>
      </c>
      <c r="E3076" s="1164" t="s">
        <v>3424</v>
      </c>
      <c r="F3076" s="1165">
        <v>45293</v>
      </c>
      <c r="G3076" s="1165">
        <v>45692</v>
      </c>
    </row>
    <row r="3077" spans="1:7" ht="25.5">
      <c r="A3077" s="1162">
        <v>4538</v>
      </c>
      <c r="B3077" s="1162">
        <v>14219</v>
      </c>
      <c r="C3077" s="1163" t="s">
        <v>8549</v>
      </c>
      <c r="D3077" s="1163" t="s">
        <v>8550</v>
      </c>
      <c r="E3077" s="1164" t="s">
        <v>3424</v>
      </c>
      <c r="F3077" s="1165">
        <v>45293</v>
      </c>
      <c r="G3077" s="1165">
        <v>45692</v>
      </c>
    </row>
    <row r="3078" spans="1:7" ht="38.25">
      <c r="A3078" s="1162">
        <v>4539</v>
      </c>
      <c r="B3078" s="1162">
        <v>14220</v>
      </c>
      <c r="C3078" s="1163" t="s">
        <v>8551</v>
      </c>
      <c r="D3078" s="1163" t="s">
        <v>8552</v>
      </c>
      <c r="E3078" s="1164" t="s">
        <v>3424</v>
      </c>
      <c r="F3078" s="1165">
        <v>45293</v>
      </c>
      <c r="G3078" s="1165">
        <v>45692</v>
      </c>
    </row>
    <row r="3079" spans="1:7" ht="38.25">
      <c r="A3079" s="1162">
        <v>4540</v>
      </c>
      <c r="B3079" s="1162">
        <v>14221</v>
      </c>
      <c r="C3079" s="1163" t="s">
        <v>8553</v>
      </c>
      <c r="D3079" s="1163" t="s">
        <v>8554</v>
      </c>
      <c r="E3079" s="1164" t="s">
        <v>3461</v>
      </c>
      <c r="F3079" s="1165">
        <v>45293</v>
      </c>
      <c r="G3079" s="1165">
        <v>45592</v>
      </c>
    </row>
    <row r="3080" spans="1:7" ht="38.25">
      <c r="A3080" s="1162">
        <v>4541</v>
      </c>
      <c r="B3080" s="1162">
        <v>14222</v>
      </c>
      <c r="C3080" s="1163" t="s">
        <v>8555</v>
      </c>
      <c r="D3080" s="1163" t="s">
        <v>8556</v>
      </c>
      <c r="E3080" s="1164" t="s">
        <v>3461</v>
      </c>
      <c r="F3080" s="1165">
        <v>45293</v>
      </c>
      <c r="G3080" s="1165">
        <v>45592</v>
      </c>
    </row>
    <row r="3081" spans="1:7" ht="25.5">
      <c r="A3081" s="1162">
        <v>4542</v>
      </c>
      <c r="B3081" s="1162">
        <v>14223</v>
      </c>
      <c r="C3081" s="1163" t="s">
        <v>8557</v>
      </c>
      <c r="D3081" s="1163" t="s">
        <v>8558</v>
      </c>
      <c r="E3081" s="1164" t="s">
        <v>3461</v>
      </c>
      <c r="F3081" s="1165">
        <v>45293</v>
      </c>
      <c r="G3081" s="1165">
        <v>45592</v>
      </c>
    </row>
    <row r="3082" spans="1:7" ht="25.5">
      <c r="A3082" s="1162">
        <v>4543</v>
      </c>
      <c r="B3082" s="1162">
        <v>14224</v>
      </c>
      <c r="C3082" s="1163" t="s">
        <v>8559</v>
      </c>
      <c r="D3082" s="1163" t="s">
        <v>8560</v>
      </c>
      <c r="E3082" s="1164" t="s">
        <v>3461</v>
      </c>
      <c r="F3082" s="1165">
        <v>45293</v>
      </c>
      <c r="G3082" s="1165">
        <v>45592</v>
      </c>
    </row>
    <row r="3083" spans="1:7" ht="25.5">
      <c r="A3083" s="1162">
        <v>4544</v>
      </c>
      <c r="B3083" s="1162">
        <v>14225</v>
      </c>
      <c r="C3083" s="1163" t="s">
        <v>8561</v>
      </c>
      <c r="D3083" s="1163" t="s">
        <v>8562</v>
      </c>
      <c r="E3083" s="1164" t="s">
        <v>3461</v>
      </c>
      <c r="F3083" s="1165">
        <v>45293</v>
      </c>
      <c r="G3083" s="1165">
        <v>45592</v>
      </c>
    </row>
    <row r="3084" spans="1:7" ht="38.25">
      <c r="A3084" s="1162">
        <v>4545</v>
      </c>
      <c r="B3084" s="1162">
        <v>14226</v>
      </c>
      <c r="C3084" s="1163" t="s">
        <v>8563</v>
      </c>
      <c r="D3084" s="1163" t="s">
        <v>8564</v>
      </c>
      <c r="E3084" s="1164" t="s">
        <v>3461</v>
      </c>
      <c r="F3084" s="1165">
        <v>45293</v>
      </c>
      <c r="G3084" s="1165">
        <v>45592</v>
      </c>
    </row>
    <row r="3085" spans="1:7" ht="38.25">
      <c r="A3085" s="1162">
        <v>4546</v>
      </c>
      <c r="B3085" s="1162">
        <v>14227</v>
      </c>
      <c r="C3085" s="1163" t="s">
        <v>8565</v>
      </c>
      <c r="D3085" s="1163" t="s">
        <v>8566</v>
      </c>
      <c r="E3085" s="1164" t="s">
        <v>3461</v>
      </c>
      <c r="F3085" s="1165">
        <v>45293</v>
      </c>
      <c r="G3085" s="1165">
        <v>45592</v>
      </c>
    </row>
    <row r="3086" spans="1:7" ht="38.25">
      <c r="A3086" s="1162">
        <v>4547</v>
      </c>
      <c r="B3086" s="1162">
        <v>14228</v>
      </c>
      <c r="C3086" s="1163" t="s">
        <v>8567</v>
      </c>
      <c r="D3086" s="1163" t="s">
        <v>8568</v>
      </c>
      <c r="E3086" s="1164" t="s">
        <v>3461</v>
      </c>
      <c r="F3086" s="1165">
        <v>45293</v>
      </c>
      <c r="G3086" s="1165">
        <v>45592</v>
      </c>
    </row>
    <row r="3087" spans="1:7" ht="38.25">
      <c r="A3087" s="1162">
        <v>4548</v>
      </c>
      <c r="B3087" s="1162">
        <v>14229</v>
      </c>
      <c r="C3087" s="1163" t="s">
        <v>8569</v>
      </c>
      <c r="D3087" s="1163" t="s">
        <v>8570</v>
      </c>
      <c r="E3087" s="1164" t="s">
        <v>3461</v>
      </c>
      <c r="F3087" s="1165">
        <v>45293</v>
      </c>
      <c r="G3087" s="1165">
        <v>45592</v>
      </c>
    </row>
    <row r="3088" spans="1:7" ht="38.25">
      <c r="A3088" s="1162">
        <v>4549</v>
      </c>
      <c r="B3088" s="1162">
        <v>14230</v>
      </c>
      <c r="C3088" s="1163" t="s">
        <v>8571</v>
      </c>
      <c r="D3088" s="1163" t="s">
        <v>8572</v>
      </c>
      <c r="E3088" s="1164" t="s">
        <v>3461</v>
      </c>
      <c r="F3088" s="1165">
        <v>45293</v>
      </c>
      <c r="G3088" s="1165">
        <v>45592</v>
      </c>
    </row>
    <row r="3089" spans="1:7" ht="51">
      <c r="A3089" s="1162">
        <v>4550</v>
      </c>
      <c r="B3089" s="1162">
        <v>14231</v>
      </c>
      <c r="C3089" s="1163" t="s">
        <v>8573</v>
      </c>
      <c r="D3089" s="1163" t="s">
        <v>8574</v>
      </c>
      <c r="E3089" s="1164" t="s">
        <v>3461</v>
      </c>
      <c r="F3089" s="1165">
        <v>45293</v>
      </c>
      <c r="G3089" s="1165">
        <v>45592</v>
      </c>
    </row>
    <row r="3090" spans="1:7" ht="38.25">
      <c r="A3090" s="1162">
        <v>4551</v>
      </c>
      <c r="B3090" s="1162">
        <v>14232</v>
      </c>
      <c r="C3090" s="1163" t="s">
        <v>8575</v>
      </c>
      <c r="D3090" s="1163" t="s">
        <v>8576</v>
      </c>
      <c r="E3090" s="1164" t="s">
        <v>3461</v>
      </c>
      <c r="F3090" s="1165">
        <v>45293</v>
      </c>
      <c r="G3090" s="1165">
        <v>45592</v>
      </c>
    </row>
    <row r="3091" spans="1:7" ht="38.25">
      <c r="A3091" s="1162">
        <v>4552</v>
      </c>
      <c r="B3091" s="1162">
        <v>14233</v>
      </c>
      <c r="C3091" s="1163" t="s">
        <v>8577</v>
      </c>
      <c r="D3091" s="1163" t="s">
        <v>8578</v>
      </c>
      <c r="E3091" s="1164" t="s">
        <v>3461</v>
      </c>
      <c r="F3091" s="1165">
        <v>45293</v>
      </c>
      <c r="G3091" s="1165">
        <v>45592</v>
      </c>
    </row>
    <row r="3092" spans="1:7" ht="38.25">
      <c r="A3092" s="1162">
        <v>4553</v>
      </c>
      <c r="B3092" s="1162">
        <v>14234</v>
      </c>
      <c r="C3092" s="1163" t="s">
        <v>8579</v>
      </c>
      <c r="D3092" s="1163" t="s">
        <v>8580</v>
      </c>
      <c r="E3092" s="1164" t="s">
        <v>3461</v>
      </c>
      <c r="F3092" s="1165">
        <v>45293</v>
      </c>
      <c r="G3092" s="1165">
        <v>45592</v>
      </c>
    </row>
    <row r="3093" spans="1:7" ht="25.5">
      <c r="A3093" s="1162">
        <v>4554</v>
      </c>
      <c r="B3093" s="1162">
        <v>14235</v>
      </c>
      <c r="C3093" s="1163" t="s">
        <v>8581</v>
      </c>
      <c r="D3093" s="1163" t="s">
        <v>8582</v>
      </c>
      <c r="E3093" s="1164" t="s">
        <v>3461</v>
      </c>
      <c r="F3093" s="1165">
        <v>45293</v>
      </c>
      <c r="G3093" s="1165">
        <v>45592</v>
      </c>
    </row>
    <row r="3094" spans="1:7" ht="38.25">
      <c r="A3094" s="1162">
        <v>4555</v>
      </c>
      <c r="B3094" s="1162">
        <v>14236</v>
      </c>
      <c r="C3094" s="1163" t="s">
        <v>8583</v>
      </c>
      <c r="D3094" s="1163" t="s">
        <v>8584</v>
      </c>
      <c r="E3094" s="1164" t="s">
        <v>3461</v>
      </c>
      <c r="F3094" s="1165">
        <v>45293</v>
      </c>
      <c r="G3094" s="1165">
        <v>45592</v>
      </c>
    </row>
    <row r="3095" spans="1:7" ht="38.25">
      <c r="A3095" s="1162">
        <v>4556</v>
      </c>
      <c r="B3095" s="1162">
        <v>14237</v>
      </c>
      <c r="C3095" s="1163" t="s">
        <v>8585</v>
      </c>
      <c r="D3095" s="1163" t="s">
        <v>8586</v>
      </c>
      <c r="E3095" s="1164" t="s">
        <v>3461</v>
      </c>
      <c r="F3095" s="1165">
        <v>45293</v>
      </c>
      <c r="G3095" s="1165">
        <v>45592</v>
      </c>
    </row>
    <row r="3096" spans="1:7" ht="38.25">
      <c r="A3096" s="1162">
        <v>4557</v>
      </c>
      <c r="B3096" s="1162">
        <v>14238</v>
      </c>
      <c r="C3096" s="1163" t="s">
        <v>8587</v>
      </c>
      <c r="D3096" s="1163" t="s">
        <v>8588</v>
      </c>
      <c r="E3096" s="1164" t="s">
        <v>3461</v>
      </c>
      <c r="F3096" s="1165">
        <v>45293</v>
      </c>
      <c r="G3096" s="1165">
        <v>45592</v>
      </c>
    </row>
    <row r="3097" spans="1:7" ht="25.5">
      <c r="A3097" s="1162">
        <v>4558</v>
      </c>
      <c r="B3097" s="1162">
        <v>14239</v>
      </c>
      <c r="C3097" s="1163" t="s">
        <v>8589</v>
      </c>
      <c r="D3097" s="1163" t="s">
        <v>8590</v>
      </c>
      <c r="E3097" s="1164" t="s">
        <v>3461</v>
      </c>
      <c r="F3097" s="1165">
        <v>45293</v>
      </c>
      <c r="G3097" s="1165">
        <v>45592</v>
      </c>
    </row>
    <row r="3098" spans="1:7" ht="25.5">
      <c r="A3098" s="1162">
        <v>4559</v>
      </c>
      <c r="B3098" s="1162">
        <v>14240</v>
      </c>
      <c r="C3098" s="1163" t="s">
        <v>8591</v>
      </c>
      <c r="D3098" s="1163" t="s">
        <v>8592</v>
      </c>
      <c r="E3098" s="1164" t="s">
        <v>3461</v>
      </c>
      <c r="F3098" s="1165">
        <v>45293</v>
      </c>
      <c r="G3098" s="1165">
        <v>45592</v>
      </c>
    </row>
    <row r="3099" spans="1:7" ht="38.25">
      <c r="A3099" s="1162">
        <v>4560</v>
      </c>
      <c r="B3099" s="1162">
        <v>14241</v>
      </c>
      <c r="C3099" s="1163" t="s">
        <v>8593</v>
      </c>
      <c r="D3099" s="1163" t="s">
        <v>8594</v>
      </c>
      <c r="E3099" s="1164" t="s">
        <v>3461</v>
      </c>
      <c r="F3099" s="1165">
        <v>45293</v>
      </c>
      <c r="G3099" s="1165">
        <v>45592</v>
      </c>
    </row>
    <row r="3100" spans="1:7" ht="38.25">
      <c r="A3100" s="1162">
        <v>4561</v>
      </c>
      <c r="B3100" s="1162">
        <v>14242</v>
      </c>
      <c r="C3100" s="1163" t="s">
        <v>8595</v>
      </c>
      <c r="D3100" s="1163" t="s">
        <v>8596</v>
      </c>
      <c r="E3100" s="1164" t="s">
        <v>3461</v>
      </c>
      <c r="F3100" s="1165">
        <v>45293</v>
      </c>
      <c r="G3100" s="1165">
        <v>45592</v>
      </c>
    </row>
    <row r="3101" spans="1:7" ht="38.25">
      <c r="A3101" s="1162">
        <v>4562</v>
      </c>
      <c r="B3101" s="1162">
        <v>14243</v>
      </c>
      <c r="C3101" s="1163" t="s">
        <v>8597</v>
      </c>
      <c r="D3101" s="1163" t="s">
        <v>8598</v>
      </c>
      <c r="E3101" s="1164" t="s">
        <v>3461</v>
      </c>
      <c r="F3101" s="1165">
        <v>45293</v>
      </c>
      <c r="G3101" s="1165">
        <v>45592</v>
      </c>
    </row>
    <row r="3102" spans="1:7" ht="25.5">
      <c r="A3102" s="1162">
        <v>4563</v>
      </c>
      <c r="B3102" s="1162">
        <v>14244</v>
      </c>
      <c r="C3102" s="1163" t="s">
        <v>8599</v>
      </c>
      <c r="D3102" s="1163" t="s">
        <v>8600</v>
      </c>
      <c r="E3102" s="1164" t="s">
        <v>3461</v>
      </c>
      <c r="F3102" s="1165">
        <v>45293</v>
      </c>
      <c r="G3102" s="1165">
        <v>45592</v>
      </c>
    </row>
    <row r="3103" spans="1:7" ht="25.5">
      <c r="A3103" s="1162">
        <v>4564</v>
      </c>
      <c r="B3103" s="1162">
        <v>14245</v>
      </c>
      <c r="C3103" s="1163" t="s">
        <v>8601</v>
      </c>
      <c r="D3103" s="1163" t="s">
        <v>8602</v>
      </c>
      <c r="E3103" s="1164" t="s">
        <v>3461</v>
      </c>
      <c r="F3103" s="1165">
        <v>45293</v>
      </c>
      <c r="G3103" s="1165">
        <v>45592</v>
      </c>
    </row>
    <row r="3104" spans="1:7" ht="25.5">
      <c r="A3104" s="1162">
        <v>4565</v>
      </c>
      <c r="B3104" s="1162">
        <v>14246</v>
      </c>
      <c r="C3104" s="1163" t="s">
        <v>8603</v>
      </c>
      <c r="D3104" s="1163" t="s">
        <v>8604</v>
      </c>
      <c r="E3104" s="1164" t="s">
        <v>3461</v>
      </c>
      <c r="F3104" s="1165">
        <v>45293</v>
      </c>
      <c r="G3104" s="1165">
        <v>45592</v>
      </c>
    </row>
    <row r="3105" spans="1:7" ht="38.25">
      <c r="A3105" s="1162">
        <v>4566</v>
      </c>
      <c r="B3105" s="1162">
        <v>14247</v>
      </c>
      <c r="C3105" s="1163" t="s">
        <v>8605</v>
      </c>
      <c r="D3105" s="1163" t="s">
        <v>8606</v>
      </c>
      <c r="E3105" s="1164" t="s">
        <v>3461</v>
      </c>
      <c r="F3105" s="1165">
        <v>45293</v>
      </c>
      <c r="G3105" s="1165">
        <v>45592</v>
      </c>
    </row>
    <row r="3106" spans="1:7" ht="38.25">
      <c r="A3106" s="1162">
        <v>4567</v>
      </c>
      <c r="B3106" s="1162">
        <v>14248</v>
      </c>
      <c r="C3106" s="1163" t="s">
        <v>8607</v>
      </c>
      <c r="D3106" s="1163" t="s">
        <v>8608</v>
      </c>
      <c r="E3106" s="1164" t="s">
        <v>3461</v>
      </c>
      <c r="F3106" s="1165">
        <v>45293</v>
      </c>
      <c r="G3106" s="1165">
        <v>45592</v>
      </c>
    </row>
    <row r="3107" spans="1:7" ht="38.25">
      <c r="A3107" s="1162">
        <v>4568</v>
      </c>
      <c r="B3107" s="1162">
        <v>14249</v>
      </c>
      <c r="C3107" s="1163" t="s">
        <v>8609</v>
      </c>
      <c r="D3107" s="1163" t="s">
        <v>8610</v>
      </c>
      <c r="E3107" s="1164" t="s">
        <v>3461</v>
      </c>
      <c r="F3107" s="1165">
        <v>45293</v>
      </c>
      <c r="G3107" s="1165">
        <v>45592</v>
      </c>
    </row>
    <row r="3108" spans="1:7" ht="38.25">
      <c r="A3108" s="1162">
        <v>4569</v>
      </c>
      <c r="B3108" s="1162">
        <v>14250</v>
      </c>
      <c r="C3108" s="1163" t="s">
        <v>8611</v>
      </c>
      <c r="D3108" s="1163" t="s">
        <v>8612</v>
      </c>
      <c r="E3108" s="1164" t="s">
        <v>3461</v>
      </c>
      <c r="F3108" s="1165">
        <v>45293</v>
      </c>
      <c r="G3108" s="1165">
        <v>45592</v>
      </c>
    </row>
    <row r="3109" spans="1:7" ht="38.25">
      <c r="A3109" s="1162">
        <v>4570</v>
      </c>
      <c r="B3109" s="1162">
        <v>14251</v>
      </c>
      <c r="C3109" s="1163" t="s">
        <v>8613</v>
      </c>
      <c r="D3109" s="1163" t="s">
        <v>8614</v>
      </c>
      <c r="E3109" s="1164" t="s">
        <v>3461</v>
      </c>
      <c r="F3109" s="1165">
        <v>45293</v>
      </c>
      <c r="G3109" s="1165">
        <v>45592</v>
      </c>
    </row>
    <row r="3110" spans="1:7" ht="25.5">
      <c r="A3110" s="1162">
        <v>4571</v>
      </c>
      <c r="B3110" s="1162">
        <v>14252</v>
      </c>
      <c r="C3110" s="1163" t="s">
        <v>8615</v>
      </c>
      <c r="D3110" s="1163" t="s">
        <v>8616</v>
      </c>
      <c r="E3110" s="1164" t="s">
        <v>3461</v>
      </c>
      <c r="F3110" s="1165">
        <v>45293</v>
      </c>
      <c r="G3110" s="1165">
        <v>45592</v>
      </c>
    </row>
    <row r="3111" spans="1:7" ht="38.25">
      <c r="A3111" s="1162">
        <v>4572</v>
      </c>
      <c r="B3111" s="1162">
        <v>14253</v>
      </c>
      <c r="C3111" s="1163" t="s">
        <v>8617</v>
      </c>
      <c r="D3111" s="1163" t="s">
        <v>8618</v>
      </c>
      <c r="E3111" s="1164" t="s">
        <v>3461</v>
      </c>
      <c r="F3111" s="1165">
        <v>45293</v>
      </c>
      <c r="G3111" s="1165">
        <v>45592</v>
      </c>
    </row>
    <row r="3112" spans="1:7" ht="25.5">
      <c r="A3112" s="1162">
        <v>4573</v>
      </c>
      <c r="B3112" s="1162">
        <v>14254</v>
      </c>
      <c r="C3112" s="1163" t="s">
        <v>8619</v>
      </c>
      <c r="D3112" s="1163" t="s">
        <v>8620</v>
      </c>
      <c r="E3112" s="1164" t="s">
        <v>3461</v>
      </c>
      <c r="F3112" s="1165">
        <v>45293</v>
      </c>
      <c r="G3112" s="1165">
        <v>45592</v>
      </c>
    </row>
    <row r="3113" spans="1:7" ht="25.5">
      <c r="A3113" s="1162">
        <v>4574</v>
      </c>
      <c r="B3113" s="1162">
        <v>14255</v>
      </c>
      <c r="C3113" s="1163" t="s">
        <v>8621</v>
      </c>
      <c r="D3113" s="1163" t="s">
        <v>8622</v>
      </c>
      <c r="E3113" s="1164" t="s">
        <v>3461</v>
      </c>
      <c r="F3113" s="1165">
        <v>45293</v>
      </c>
      <c r="G3113" s="1165">
        <v>45592</v>
      </c>
    </row>
    <row r="3114" spans="1:7" ht="25.5">
      <c r="A3114" s="1162">
        <v>4575</v>
      </c>
      <c r="B3114" s="1162">
        <v>14256</v>
      </c>
      <c r="C3114" s="1163" t="s">
        <v>8623</v>
      </c>
      <c r="D3114" s="1163" t="s">
        <v>8624</v>
      </c>
      <c r="E3114" s="1164" t="s">
        <v>3461</v>
      </c>
      <c r="F3114" s="1165">
        <v>45293</v>
      </c>
      <c r="G3114" s="1165">
        <v>45592</v>
      </c>
    </row>
    <row r="3115" spans="1:7" ht="38.25">
      <c r="A3115" s="1162">
        <v>4576</v>
      </c>
      <c r="B3115" s="1162">
        <v>14257</v>
      </c>
      <c r="C3115" s="1163" t="s">
        <v>8625</v>
      </c>
      <c r="D3115" s="1163" t="s">
        <v>8626</v>
      </c>
      <c r="E3115" s="1164" t="s">
        <v>3461</v>
      </c>
      <c r="F3115" s="1165">
        <v>45293</v>
      </c>
      <c r="G3115" s="1165">
        <v>45592</v>
      </c>
    </row>
    <row r="3116" spans="1:7" ht="38.25">
      <c r="A3116" s="1162">
        <v>4577</v>
      </c>
      <c r="B3116" s="1162">
        <v>14258</v>
      </c>
      <c r="C3116" s="1163" t="s">
        <v>8627</v>
      </c>
      <c r="D3116" s="1163" t="s">
        <v>8628</v>
      </c>
      <c r="E3116" s="1164" t="s">
        <v>3461</v>
      </c>
      <c r="F3116" s="1165">
        <v>45293</v>
      </c>
      <c r="G3116" s="1165">
        <v>45592</v>
      </c>
    </row>
    <row r="3117" spans="1:7" ht="38.25">
      <c r="A3117" s="1162">
        <v>4578</v>
      </c>
      <c r="B3117" s="1162">
        <v>14259</v>
      </c>
      <c r="C3117" s="1163" t="s">
        <v>8629</v>
      </c>
      <c r="D3117" s="1163" t="s">
        <v>8630</v>
      </c>
      <c r="E3117" s="1164" t="s">
        <v>3461</v>
      </c>
      <c r="F3117" s="1165">
        <v>45293</v>
      </c>
      <c r="G3117" s="1165">
        <v>45592</v>
      </c>
    </row>
    <row r="3118" spans="1:7" ht="25.5">
      <c r="A3118" s="1162">
        <v>4579</v>
      </c>
      <c r="B3118" s="1162">
        <v>14260</v>
      </c>
      <c r="C3118" s="1163" t="s">
        <v>8631</v>
      </c>
      <c r="D3118" s="1163" t="s">
        <v>8632</v>
      </c>
      <c r="E3118" s="1164" t="s">
        <v>3461</v>
      </c>
      <c r="F3118" s="1165">
        <v>45293</v>
      </c>
      <c r="G3118" s="1165">
        <v>45592</v>
      </c>
    </row>
    <row r="3119" spans="1:7" ht="25.5">
      <c r="A3119" s="1162">
        <v>4580</v>
      </c>
      <c r="B3119" s="1162">
        <v>14261</v>
      </c>
      <c r="C3119" s="1163" t="s">
        <v>8633</v>
      </c>
      <c r="D3119" s="1163" t="s">
        <v>8634</v>
      </c>
      <c r="E3119" s="1164" t="s">
        <v>3461</v>
      </c>
      <c r="F3119" s="1165">
        <v>45293</v>
      </c>
      <c r="G3119" s="1165">
        <v>45592</v>
      </c>
    </row>
    <row r="3120" spans="1:7" ht="38.25">
      <c r="A3120" s="1162">
        <v>4581</v>
      </c>
      <c r="B3120" s="1162">
        <v>14262</v>
      </c>
      <c r="C3120" s="1163" t="s">
        <v>8635</v>
      </c>
      <c r="D3120" s="1163" t="s">
        <v>8636</v>
      </c>
      <c r="E3120" s="1164" t="s">
        <v>3461</v>
      </c>
      <c r="F3120" s="1165">
        <v>45293</v>
      </c>
      <c r="G3120" s="1165">
        <v>45592</v>
      </c>
    </row>
    <row r="3121" spans="1:7" ht="25.5">
      <c r="A3121" s="1162">
        <v>4582</v>
      </c>
      <c r="B3121" s="1162">
        <v>14263</v>
      </c>
      <c r="C3121" s="1163" t="s">
        <v>8637</v>
      </c>
      <c r="D3121" s="1163" t="s">
        <v>8638</v>
      </c>
      <c r="E3121" s="1164" t="s">
        <v>3461</v>
      </c>
      <c r="F3121" s="1165">
        <v>45293</v>
      </c>
      <c r="G3121" s="1165">
        <v>45592</v>
      </c>
    </row>
    <row r="3122" spans="1:7" ht="38.25">
      <c r="A3122" s="1162">
        <v>4583</v>
      </c>
      <c r="B3122" s="1162">
        <v>14264</v>
      </c>
      <c r="C3122" s="1163" t="s">
        <v>8639</v>
      </c>
      <c r="D3122" s="1163" t="s">
        <v>8640</v>
      </c>
      <c r="E3122" s="1164" t="s">
        <v>3461</v>
      </c>
      <c r="F3122" s="1165">
        <v>45293</v>
      </c>
      <c r="G3122" s="1165">
        <v>45592</v>
      </c>
    </row>
    <row r="3123" spans="1:7" ht="38.25">
      <c r="A3123" s="1162">
        <v>4584</v>
      </c>
      <c r="B3123" s="1162">
        <v>14265</v>
      </c>
      <c r="C3123" s="1163" t="s">
        <v>8641</v>
      </c>
      <c r="D3123" s="1163" t="s">
        <v>8642</v>
      </c>
      <c r="E3123" s="1164" t="s">
        <v>3461</v>
      </c>
      <c r="F3123" s="1165">
        <v>45293</v>
      </c>
      <c r="G3123" s="1165">
        <v>45592</v>
      </c>
    </row>
    <row r="3124" spans="1:7" ht="38.25">
      <c r="A3124" s="1162">
        <v>4585</v>
      </c>
      <c r="B3124" s="1162">
        <v>14266</v>
      </c>
      <c r="C3124" s="1163" t="s">
        <v>8611</v>
      </c>
      <c r="D3124" s="1163" t="s">
        <v>8612</v>
      </c>
      <c r="E3124" s="1164" t="s">
        <v>3461</v>
      </c>
      <c r="F3124" s="1165">
        <v>45293</v>
      </c>
      <c r="G3124" s="1165">
        <v>45592</v>
      </c>
    </row>
    <row r="3125" spans="1:7" ht="38.25">
      <c r="A3125" s="1162">
        <v>4586</v>
      </c>
      <c r="B3125" s="1162">
        <v>14267</v>
      </c>
      <c r="C3125" s="1163" t="s">
        <v>8643</v>
      </c>
      <c r="D3125" s="1163" t="s">
        <v>8644</v>
      </c>
      <c r="E3125" s="1164" t="s">
        <v>3461</v>
      </c>
      <c r="F3125" s="1165">
        <v>45293</v>
      </c>
      <c r="G3125" s="1165">
        <v>45592</v>
      </c>
    </row>
    <row r="3126" spans="1:7" ht="25.5">
      <c r="A3126" s="1162">
        <v>4587</v>
      </c>
      <c r="B3126" s="1162">
        <v>14268</v>
      </c>
      <c r="C3126" s="1163" t="s">
        <v>8645</v>
      </c>
      <c r="D3126" s="1163" t="s">
        <v>8646</v>
      </c>
      <c r="E3126" s="1164" t="s">
        <v>3461</v>
      </c>
      <c r="F3126" s="1165">
        <v>45293</v>
      </c>
      <c r="G3126" s="1165">
        <v>45592</v>
      </c>
    </row>
    <row r="3127" spans="1:7" ht="25.5">
      <c r="A3127" s="1162">
        <v>4588</v>
      </c>
      <c r="B3127" s="1162">
        <v>14269</v>
      </c>
      <c r="C3127" s="1163" t="s">
        <v>8647</v>
      </c>
      <c r="D3127" s="1163" t="s">
        <v>8648</v>
      </c>
      <c r="E3127" s="1164" t="s">
        <v>3461</v>
      </c>
      <c r="F3127" s="1165">
        <v>45293</v>
      </c>
      <c r="G3127" s="1165">
        <v>45592</v>
      </c>
    </row>
    <row r="3128" spans="1:7" ht="25.5">
      <c r="A3128" s="1162">
        <v>4589</v>
      </c>
      <c r="B3128" s="1162">
        <v>14270</v>
      </c>
      <c r="C3128" s="1163" t="s">
        <v>8649</v>
      </c>
      <c r="D3128" s="1163" t="s">
        <v>8650</v>
      </c>
      <c r="E3128" s="1164" t="s">
        <v>3461</v>
      </c>
      <c r="F3128" s="1165">
        <v>45293</v>
      </c>
      <c r="G3128" s="1165">
        <v>45592</v>
      </c>
    </row>
    <row r="3129" spans="1:7" ht="38.25">
      <c r="A3129" s="1162">
        <v>4590</v>
      </c>
      <c r="B3129" s="1162">
        <v>14271</v>
      </c>
      <c r="C3129" s="1163" t="s">
        <v>8651</v>
      </c>
      <c r="D3129" s="1163" t="s">
        <v>8652</v>
      </c>
      <c r="E3129" s="1164" t="s">
        <v>3461</v>
      </c>
      <c r="F3129" s="1165">
        <v>45293</v>
      </c>
      <c r="G3129" s="1165">
        <v>45592</v>
      </c>
    </row>
    <row r="3130" spans="1:7" ht="38.25">
      <c r="A3130" s="1162">
        <v>4591</v>
      </c>
      <c r="B3130" s="1162">
        <v>14272</v>
      </c>
      <c r="C3130" s="1163" t="s">
        <v>8653</v>
      </c>
      <c r="D3130" s="1163" t="s">
        <v>8654</v>
      </c>
      <c r="E3130" s="1164" t="s">
        <v>3461</v>
      </c>
      <c r="F3130" s="1165">
        <v>45293</v>
      </c>
      <c r="G3130" s="1165">
        <v>45592</v>
      </c>
    </row>
    <row r="3131" spans="1:7" ht="25.5">
      <c r="A3131" s="1162">
        <v>4592</v>
      </c>
      <c r="B3131" s="1162">
        <v>14273</v>
      </c>
      <c r="C3131" s="1163" t="s">
        <v>8655</v>
      </c>
      <c r="D3131" s="1163" t="s">
        <v>8656</v>
      </c>
      <c r="E3131" s="1164" t="s">
        <v>3461</v>
      </c>
      <c r="F3131" s="1165">
        <v>45293</v>
      </c>
      <c r="G3131" s="1165">
        <v>45592</v>
      </c>
    </row>
    <row r="3132" spans="1:7" ht="25.5">
      <c r="A3132" s="1162">
        <v>4593</v>
      </c>
      <c r="B3132" s="1162">
        <v>14274</v>
      </c>
      <c r="C3132" s="1163" t="s">
        <v>8657</v>
      </c>
      <c r="D3132" s="1163" t="s">
        <v>8658</v>
      </c>
      <c r="E3132" s="1164" t="s">
        <v>3461</v>
      </c>
      <c r="F3132" s="1165">
        <v>45293</v>
      </c>
      <c r="G3132" s="1165">
        <v>45592</v>
      </c>
    </row>
    <row r="3133" spans="1:7" ht="25.5">
      <c r="A3133" s="1162">
        <v>4594</v>
      </c>
      <c r="B3133" s="1162">
        <v>14275</v>
      </c>
      <c r="C3133" s="1163" t="s">
        <v>8659</v>
      </c>
      <c r="D3133" s="1163" t="s">
        <v>8660</v>
      </c>
      <c r="E3133" s="1164" t="s">
        <v>3461</v>
      </c>
      <c r="F3133" s="1165">
        <v>45293</v>
      </c>
      <c r="G3133" s="1165">
        <v>45592</v>
      </c>
    </row>
    <row r="3134" spans="1:7" ht="25.5">
      <c r="A3134" s="1162">
        <v>4595</v>
      </c>
      <c r="B3134" s="1162">
        <v>14276</v>
      </c>
      <c r="C3134" s="1163" t="s">
        <v>8661</v>
      </c>
      <c r="D3134" s="1163" t="s">
        <v>8662</v>
      </c>
      <c r="E3134" s="1164" t="s">
        <v>3461</v>
      </c>
      <c r="F3134" s="1165">
        <v>45293</v>
      </c>
      <c r="G3134" s="1165">
        <v>45592</v>
      </c>
    </row>
    <row r="3135" spans="1:7" ht="25.5">
      <c r="A3135" s="1162">
        <v>4596</v>
      </c>
      <c r="B3135" s="1162">
        <v>14277</v>
      </c>
      <c r="C3135" s="1163" t="s">
        <v>8663</v>
      </c>
      <c r="D3135" s="1163" t="s">
        <v>8664</v>
      </c>
      <c r="E3135" s="1164" t="s">
        <v>3461</v>
      </c>
      <c r="F3135" s="1165">
        <v>45293</v>
      </c>
      <c r="G3135" s="1165">
        <v>45592</v>
      </c>
    </row>
    <row r="3136" spans="1:7" ht="25.5">
      <c r="A3136" s="1162">
        <v>4597</v>
      </c>
      <c r="B3136" s="1162">
        <v>14278</v>
      </c>
      <c r="C3136" s="1163" t="s">
        <v>8665</v>
      </c>
      <c r="D3136" s="1163" t="s">
        <v>8666</v>
      </c>
      <c r="E3136" s="1164" t="s">
        <v>3461</v>
      </c>
      <c r="F3136" s="1165">
        <v>45293</v>
      </c>
      <c r="G3136" s="1165">
        <v>45592</v>
      </c>
    </row>
    <row r="3137" spans="1:7" ht="38.25">
      <c r="A3137" s="1162">
        <v>4598</v>
      </c>
      <c r="B3137" s="1162">
        <v>14279</v>
      </c>
      <c r="C3137" s="1163" t="s">
        <v>8667</v>
      </c>
      <c r="D3137" s="1163" t="s">
        <v>8668</v>
      </c>
      <c r="E3137" s="1164" t="s">
        <v>3461</v>
      </c>
      <c r="F3137" s="1165">
        <v>45293</v>
      </c>
      <c r="G3137" s="1165">
        <v>45592</v>
      </c>
    </row>
    <row r="3138" spans="1:7" ht="38.25">
      <c r="A3138" s="1162">
        <v>4599</v>
      </c>
      <c r="B3138" s="1162">
        <v>14280</v>
      </c>
      <c r="C3138" s="1163" t="s">
        <v>8669</v>
      </c>
      <c r="D3138" s="1163" t="s">
        <v>8670</v>
      </c>
      <c r="E3138" s="1164" t="s">
        <v>3461</v>
      </c>
      <c r="F3138" s="1165">
        <v>45293</v>
      </c>
      <c r="G3138" s="1165">
        <v>45592</v>
      </c>
    </row>
    <row r="3139" spans="1:7" ht="38.25">
      <c r="A3139" s="1162">
        <v>4600</v>
      </c>
      <c r="B3139" s="1162">
        <v>14281</v>
      </c>
      <c r="C3139" s="1163" t="s">
        <v>8671</v>
      </c>
      <c r="D3139" s="1163" t="s">
        <v>8672</v>
      </c>
      <c r="E3139" s="1164" t="s">
        <v>3461</v>
      </c>
      <c r="F3139" s="1165">
        <v>45293</v>
      </c>
      <c r="G3139" s="1165">
        <v>45592</v>
      </c>
    </row>
    <row r="3140" spans="1:7" ht="38.25">
      <c r="A3140" s="1162">
        <v>4601</v>
      </c>
      <c r="B3140" s="1162">
        <v>14282</v>
      </c>
      <c r="C3140" s="1163" t="s">
        <v>8673</v>
      </c>
      <c r="D3140" s="1163" t="s">
        <v>8674</v>
      </c>
      <c r="E3140" s="1164" t="s">
        <v>3461</v>
      </c>
      <c r="F3140" s="1165">
        <v>45293</v>
      </c>
      <c r="G3140" s="1165">
        <v>45592</v>
      </c>
    </row>
    <row r="3141" spans="1:7" ht="38.25">
      <c r="A3141" s="1162">
        <v>4602</v>
      </c>
      <c r="B3141" s="1162">
        <v>14283</v>
      </c>
      <c r="C3141" s="1163" t="s">
        <v>8675</v>
      </c>
      <c r="D3141" s="1163" t="s">
        <v>8676</v>
      </c>
      <c r="E3141" s="1164" t="s">
        <v>3461</v>
      </c>
      <c r="F3141" s="1165">
        <v>45293</v>
      </c>
      <c r="G3141" s="1165">
        <v>45592</v>
      </c>
    </row>
    <row r="3142" spans="1:7" ht="38.25">
      <c r="A3142" s="1162">
        <v>4603</v>
      </c>
      <c r="B3142" s="1162">
        <v>14284</v>
      </c>
      <c r="C3142" s="1163" t="s">
        <v>8677</v>
      </c>
      <c r="D3142" s="1163" t="s">
        <v>8678</v>
      </c>
      <c r="E3142" s="1164" t="s">
        <v>3461</v>
      </c>
      <c r="F3142" s="1165">
        <v>45293</v>
      </c>
      <c r="G3142" s="1165">
        <v>45592</v>
      </c>
    </row>
    <row r="3143" spans="1:7" ht="38.25">
      <c r="A3143" s="1162">
        <v>4604</v>
      </c>
      <c r="B3143" s="1162">
        <v>14285</v>
      </c>
      <c r="C3143" s="1163" t="s">
        <v>8679</v>
      </c>
      <c r="D3143" s="1163" t="s">
        <v>8680</v>
      </c>
      <c r="E3143" s="1164" t="s">
        <v>3461</v>
      </c>
      <c r="F3143" s="1165">
        <v>45293</v>
      </c>
      <c r="G3143" s="1165">
        <v>45592</v>
      </c>
    </row>
    <row r="3144" spans="1:7" ht="25.5">
      <c r="A3144" s="1158">
        <v>4605</v>
      </c>
      <c r="B3144" s="1158">
        <v>14286</v>
      </c>
      <c r="C3144" s="1159" t="s">
        <v>8681</v>
      </c>
      <c r="D3144" s="1159" t="s">
        <v>8682</v>
      </c>
      <c r="E3144" s="1160" t="s">
        <v>4589</v>
      </c>
      <c r="F3144" s="1161">
        <v>44651</v>
      </c>
      <c r="G3144" s="1161">
        <v>45100</v>
      </c>
    </row>
    <row r="3145" spans="1:7" ht="25.5">
      <c r="A3145" s="1162">
        <v>4606</v>
      </c>
      <c r="B3145" s="1162">
        <v>14287</v>
      </c>
      <c r="C3145" s="1163" t="s">
        <v>8683</v>
      </c>
      <c r="D3145" s="1163" t="s">
        <v>8684</v>
      </c>
      <c r="E3145" s="1164" t="s">
        <v>2947</v>
      </c>
      <c r="F3145" s="1165">
        <v>44711</v>
      </c>
      <c r="G3145" s="1165">
        <v>44785</v>
      </c>
    </row>
    <row r="3146" spans="1:7" ht="38.25">
      <c r="A3146" s="1162">
        <v>4607</v>
      </c>
      <c r="B3146" s="1162">
        <v>14288</v>
      </c>
      <c r="C3146" s="1163" t="s">
        <v>8685</v>
      </c>
      <c r="D3146" s="1163" t="s">
        <v>8686</v>
      </c>
      <c r="E3146" s="1164" t="s">
        <v>3461</v>
      </c>
      <c r="F3146" s="1165">
        <v>44801</v>
      </c>
      <c r="G3146" s="1165">
        <v>45100</v>
      </c>
    </row>
    <row r="3147" spans="1:7" ht="25.5">
      <c r="A3147" s="1162">
        <v>4608</v>
      </c>
      <c r="B3147" s="1162">
        <v>14289</v>
      </c>
      <c r="C3147" s="1163" t="s">
        <v>8687</v>
      </c>
      <c r="D3147" s="1163" t="s">
        <v>8688</v>
      </c>
      <c r="E3147" s="1164" t="s">
        <v>4543</v>
      </c>
      <c r="F3147" s="1165">
        <v>44651</v>
      </c>
      <c r="G3147" s="1165">
        <v>45062</v>
      </c>
    </row>
    <row r="3148" spans="1:7" ht="25.5">
      <c r="A3148" s="1162">
        <v>4609</v>
      </c>
      <c r="B3148" s="1162">
        <v>14290</v>
      </c>
      <c r="C3148" s="1163" t="s">
        <v>8689</v>
      </c>
      <c r="D3148" s="1163" t="s">
        <v>8690</v>
      </c>
      <c r="E3148" s="1164" t="s">
        <v>4628</v>
      </c>
      <c r="F3148" s="1165">
        <v>44651</v>
      </c>
      <c r="G3148" s="1165">
        <v>44920</v>
      </c>
    </row>
    <row r="3149" spans="1:7" ht="25.5">
      <c r="A3149" s="1162">
        <v>4610</v>
      </c>
      <c r="B3149" s="1162">
        <v>14291</v>
      </c>
      <c r="C3149" s="1163" t="s">
        <v>8691</v>
      </c>
      <c r="D3149" s="1163" t="s">
        <v>8692</v>
      </c>
      <c r="E3149" s="1164" t="s">
        <v>4628</v>
      </c>
      <c r="F3149" s="1165">
        <v>44651</v>
      </c>
      <c r="G3149" s="1165">
        <v>44920</v>
      </c>
    </row>
    <row r="3150" spans="1:7">
      <c r="A3150" s="1162">
        <v>4611</v>
      </c>
      <c r="B3150" s="1162">
        <v>14292</v>
      </c>
      <c r="C3150" s="1163" t="s">
        <v>8693</v>
      </c>
      <c r="D3150" s="1163" t="s">
        <v>8694</v>
      </c>
      <c r="E3150" s="1164" t="s">
        <v>3009</v>
      </c>
      <c r="F3150" s="1165">
        <v>44741</v>
      </c>
      <c r="G3150" s="1165">
        <v>44890</v>
      </c>
    </row>
    <row r="3151" spans="1:7" ht="25.5">
      <c r="A3151" s="1162">
        <v>4612</v>
      </c>
      <c r="B3151" s="1162">
        <v>14293</v>
      </c>
      <c r="C3151" s="1163" t="s">
        <v>8695</v>
      </c>
      <c r="D3151" s="1163" t="s">
        <v>8696</v>
      </c>
      <c r="E3151" s="1164" t="s">
        <v>3034</v>
      </c>
      <c r="F3151" s="1165">
        <v>44786</v>
      </c>
      <c r="G3151" s="1165">
        <v>44845</v>
      </c>
    </row>
    <row r="3152" spans="1:7" ht="25.5">
      <c r="A3152" s="1162">
        <v>4613</v>
      </c>
      <c r="B3152" s="1162">
        <v>14294</v>
      </c>
      <c r="C3152" s="1163" t="s">
        <v>8697</v>
      </c>
      <c r="D3152" s="1163" t="s">
        <v>8698</v>
      </c>
      <c r="E3152" s="1164" t="s">
        <v>3849</v>
      </c>
      <c r="F3152" s="1165">
        <v>44651</v>
      </c>
      <c r="G3152" s="1165">
        <v>44860</v>
      </c>
    </row>
    <row r="3153" spans="1:7">
      <c r="A3153" s="1158">
        <v>4614</v>
      </c>
      <c r="B3153" s="1158">
        <v>14295</v>
      </c>
      <c r="C3153" s="1159" t="s">
        <v>5010</v>
      </c>
      <c r="D3153" s="1159" t="s">
        <v>5011</v>
      </c>
      <c r="E3153" s="1160" t="s">
        <v>8699</v>
      </c>
      <c r="F3153" s="1161">
        <v>44471</v>
      </c>
      <c r="G3153" s="1161">
        <v>45217</v>
      </c>
    </row>
    <row r="3154" spans="1:7">
      <c r="A3154" s="1158">
        <v>4615</v>
      </c>
      <c r="B3154" s="1158">
        <v>14296</v>
      </c>
      <c r="C3154" s="1159" t="s">
        <v>5029</v>
      </c>
      <c r="D3154" s="1159" t="s">
        <v>5030</v>
      </c>
      <c r="E3154" s="1160" t="s">
        <v>8700</v>
      </c>
      <c r="F3154" s="1161">
        <v>44471</v>
      </c>
      <c r="G3154" s="1161">
        <v>44890</v>
      </c>
    </row>
    <row r="3155" spans="1:7" ht="25.5">
      <c r="A3155" s="1162">
        <v>4616</v>
      </c>
      <c r="B3155" s="1162">
        <v>14297</v>
      </c>
      <c r="C3155" s="1163" t="s">
        <v>8701</v>
      </c>
      <c r="D3155" s="1163" t="s">
        <v>8702</v>
      </c>
      <c r="E3155" s="1164" t="s">
        <v>3064</v>
      </c>
      <c r="F3155" s="1165">
        <v>44471</v>
      </c>
      <c r="G3155" s="1165">
        <v>44650</v>
      </c>
    </row>
    <row r="3156" spans="1:7" ht="25.5">
      <c r="A3156" s="1162">
        <v>4617</v>
      </c>
      <c r="B3156" s="1162">
        <v>14298</v>
      </c>
      <c r="C3156" s="1163" t="s">
        <v>8703</v>
      </c>
      <c r="D3156" s="1163" t="s">
        <v>8704</v>
      </c>
      <c r="E3156" s="1164" t="s">
        <v>4546</v>
      </c>
      <c r="F3156" s="1165">
        <v>44651</v>
      </c>
      <c r="G3156" s="1165">
        <v>44890</v>
      </c>
    </row>
    <row r="3157" spans="1:7">
      <c r="A3157" s="1158">
        <v>4618</v>
      </c>
      <c r="B3157" s="1158">
        <v>14299</v>
      </c>
      <c r="C3157" s="1159" t="s">
        <v>5063</v>
      </c>
      <c r="D3157" s="1159" t="s">
        <v>5064</v>
      </c>
      <c r="E3157" s="1160" t="s">
        <v>4546</v>
      </c>
      <c r="F3157" s="1161">
        <v>44471</v>
      </c>
      <c r="G3157" s="1161">
        <v>44710</v>
      </c>
    </row>
    <row r="3158" spans="1:7" ht="25.5">
      <c r="A3158" s="1162">
        <v>4619</v>
      </c>
      <c r="B3158" s="1162">
        <v>14300</v>
      </c>
      <c r="C3158" s="1163" t="s">
        <v>8705</v>
      </c>
      <c r="D3158" s="1163" t="s">
        <v>8706</v>
      </c>
      <c r="E3158" s="1164" t="s">
        <v>4546</v>
      </c>
      <c r="F3158" s="1165">
        <v>44471</v>
      </c>
      <c r="G3158" s="1165">
        <v>44710</v>
      </c>
    </row>
    <row r="3159" spans="1:7">
      <c r="A3159" s="1158">
        <v>4620</v>
      </c>
      <c r="B3159" s="1158">
        <v>14301</v>
      </c>
      <c r="C3159" s="1159" t="s">
        <v>5070</v>
      </c>
      <c r="D3159" s="1159" t="s">
        <v>5071</v>
      </c>
      <c r="E3159" s="1160" t="s">
        <v>8700</v>
      </c>
      <c r="F3159" s="1161">
        <v>44501</v>
      </c>
      <c r="G3159" s="1161">
        <v>44920</v>
      </c>
    </row>
    <row r="3160" spans="1:7" ht="25.5">
      <c r="A3160" s="1162">
        <v>4621</v>
      </c>
      <c r="B3160" s="1162">
        <v>14302</v>
      </c>
      <c r="C3160" s="1163" t="s">
        <v>8707</v>
      </c>
      <c r="D3160" s="1163" t="s">
        <v>8708</v>
      </c>
      <c r="E3160" s="1164" t="s">
        <v>3064</v>
      </c>
      <c r="F3160" s="1165">
        <v>44501</v>
      </c>
      <c r="G3160" s="1165">
        <v>44680</v>
      </c>
    </row>
    <row r="3161" spans="1:7" ht="25.5">
      <c r="A3161" s="1162">
        <v>4622</v>
      </c>
      <c r="B3161" s="1162">
        <v>14303</v>
      </c>
      <c r="C3161" s="1163" t="s">
        <v>8709</v>
      </c>
      <c r="D3161" s="1163" t="s">
        <v>8710</v>
      </c>
      <c r="E3161" s="1164" t="s">
        <v>4546</v>
      </c>
      <c r="F3161" s="1165">
        <v>44681</v>
      </c>
      <c r="G3161" s="1165">
        <v>44920</v>
      </c>
    </row>
    <row r="3162" spans="1:7">
      <c r="A3162" s="1158">
        <v>4623</v>
      </c>
      <c r="B3162" s="1158">
        <v>14304</v>
      </c>
      <c r="C3162" s="1159" t="s">
        <v>5116</v>
      </c>
      <c r="D3162" s="1159" t="s">
        <v>5117</v>
      </c>
      <c r="E3162" s="1160" t="s">
        <v>3009</v>
      </c>
      <c r="F3162" s="1161">
        <v>44621</v>
      </c>
      <c r="G3162" s="1161">
        <v>44770</v>
      </c>
    </row>
    <row r="3163" spans="1:7" ht="25.5">
      <c r="A3163" s="1162">
        <v>4624</v>
      </c>
      <c r="B3163" s="1162">
        <v>14305</v>
      </c>
      <c r="C3163" s="1163" t="s">
        <v>8711</v>
      </c>
      <c r="D3163" s="1163" t="s">
        <v>8712</v>
      </c>
      <c r="E3163" s="1164" t="s">
        <v>3009</v>
      </c>
      <c r="F3163" s="1165">
        <v>44621</v>
      </c>
      <c r="G3163" s="1165">
        <v>44770</v>
      </c>
    </row>
    <row r="3164" spans="1:7">
      <c r="A3164" s="1158">
        <v>4625</v>
      </c>
      <c r="B3164" s="1158">
        <v>14306</v>
      </c>
      <c r="C3164" s="1159" t="s">
        <v>8713</v>
      </c>
      <c r="D3164" s="1159" t="s">
        <v>8714</v>
      </c>
      <c r="E3164" s="1160" t="s">
        <v>6714</v>
      </c>
      <c r="F3164" s="1161">
        <v>44853</v>
      </c>
      <c r="G3164" s="1161">
        <v>45217</v>
      </c>
    </row>
    <row r="3165" spans="1:7" ht="38.25">
      <c r="A3165" s="1162">
        <v>4626</v>
      </c>
      <c r="B3165" s="1162">
        <v>14307</v>
      </c>
      <c r="C3165" s="1163" t="s">
        <v>8715</v>
      </c>
      <c r="D3165" s="1163" t="s">
        <v>8716</v>
      </c>
      <c r="E3165" s="1164" t="s">
        <v>6714</v>
      </c>
      <c r="F3165" s="1165">
        <v>44853</v>
      </c>
      <c r="G3165" s="1165">
        <v>45217</v>
      </c>
    </row>
    <row r="3166" spans="1:7" ht="38.25">
      <c r="A3166" s="1162">
        <v>4627</v>
      </c>
      <c r="B3166" s="1162">
        <v>14308</v>
      </c>
      <c r="C3166" s="1163" t="s">
        <v>8717</v>
      </c>
      <c r="D3166" s="1163" t="s">
        <v>8718</v>
      </c>
      <c r="E3166" s="1164" t="s">
        <v>6714</v>
      </c>
      <c r="F3166" s="1165">
        <v>44853</v>
      </c>
      <c r="G3166" s="1165">
        <v>45217</v>
      </c>
    </row>
    <row r="3167" spans="1:7" ht="38.25">
      <c r="A3167" s="1162">
        <v>4628</v>
      </c>
      <c r="B3167" s="1162">
        <v>14309</v>
      </c>
      <c r="C3167" s="1163" t="s">
        <v>8719</v>
      </c>
      <c r="D3167" s="1163" t="s">
        <v>8720</v>
      </c>
      <c r="E3167" s="1164" t="s">
        <v>6714</v>
      </c>
      <c r="F3167" s="1165">
        <v>44853</v>
      </c>
      <c r="G3167" s="1165">
        <v>45217</v>
      </c>
    </row>
    <row r="3168" spans="1:7" ht="25.5">
      <c r="A3168" s="1162">
        <v>4629</v>
      </c>
      <c r="B3168" s="1162">
        <v>14310</v>
      </c>
      <c r="C3168" s="1163" t="s">
        <v>8721</v>
      </c>
      <c r="D3168" s="1163" t="s">
        <v>8722</v>
      </c>
      <c r="E3168" s="1164" t="s">
        <v>6714</v>
      </c>
      <c r="F3168" s="1165">
        <v>44853</v>
      </c>
      <c r="G3168" s="1165">
        <v>45217</v>
      </c>
    </row>
    <row r="3169" spans="1:7" ht="51">
      <c r="A3169" s="1162">
        <v>4630</v>
      </c>
      <c r="B3169" s="1162">
        <v>14311</v>
      </c>
      <c r="C3169" s="1163" t="s">
        <v>8723</v>
      </c>
      <c r="D3169" s="1163" t="s">
        <v>8724</v>
      </c>
      <c r="E3169" s="1164" t="s">
        <v>6714</v>
      </c>
      <c r="F3169" s="1165">
        <v>44853</v>
      </c>
      <c r="G3169" s="1165">
        <v>45217</v>
      </c>
    </row>
    <row r="3170" spans="1:7" ht="51">
      <c r="A3170" s="1162">
        <v>4631</v>
      </c>
      <c r="B3170" s="1162">
        <v>14312</v>
      </c>
      <c r="C3170" s="1163" t="s">
        <v>8725</v>
      </c>
      <c r="D3170" s="1163" t="s">
        <v>8726</v>
      </c>
      <c r="E3170" s="1164" t="s">
        <v>6714</v>
      </c>
      <c r="F3170" s="1165">
        <v>44853</v>
      </c>
      <c r="G3170" s="1165">
        <v>45217</v>
      </c>
    </row>
    <row r="3171" spans="1:7" ht="38.25">
      <c r="A3171" s="1162">
        <v>4632</v>
      </c>
      <c r="B3171" s="1162">
        <v>14313</v>
      </c>
      <c r="C3171" s="1163" t="s">
        <v>8727</v>
      </c>
      <c r="D3171" s="1163" t="s">
        <v>8728</v>
      </c>
      <c r="E3171" s="1164" t="s">
        <v>6714</v>
      </c>
      <c r="F3171" s="1165">
        <v>44853</v>
      </c>
      <c r="G3171" s="1165">
        <v>45217</v>
      </c>
    </row>
    <row r="3172" spans="1:7" ht="25.5">
      <c r="A3172" s="1162">
        <v>4633</v>
      </c>
      <c r="B3172" s="1162">
        <v>14314</v>
      </c>
      <c r="C3172" s="1163" t="s">
        <v>8729</v>
      </c>
      <c r="D3172" s="1163" t="s">
        <v>8730</v>
      </c>
      <c r="E3172" s="1164" t="s">
        <v>6714</v>
      </c>
      <c r="F3172" s="1165">
        <v>44853</v>
      </c>
      <c r="G3172" s="1165">
        <v>45217</v>
      </c>
    </row>
    <row r="3173" spans="1:7">
      <c r="A3173" s="1158">
        <v>4634</v>
      </c>
      <c r="B3173" s="1158">
        <v>14315</v>
      </c>
      <c r="C3173" s="1159" t="s">
        <v>5129</v>
      </c>
      <c r="D3173" s="1159" t="s">
        <v>5130</v>
      </c>
      <c r="E3173" s="1160" t="s">
        <v>4578</v>
      </c>
      <c r="F3173" s="1161">
        <v>44531</v>
      </c>
      <c r="G3173" s="1161">
        <v>45070</v>
      </c>
    </row>
    <row r="3174" spans="1:7" ht="25.5">
      <c r="A3174" s="1162">
        <v>4635</v>
      </c>
      <c r="B3174" s="1162">
        <v>14316</v>
      </c>
      <c r="C3174" s="1163" t="s">
        <v>8731</v>
      </c>
      <c r="D3174" s="1163" t="s">
        <v>8732</v>
      </c>
      <c r="E3174" s="1164" t="s">
        <v>4546</v>
      </c>
      <c r="F3174" s="1165">
        <v>44531</v>
      </c>
      <c r="G3174" s="1165">
        <v>44770</v>
      </c>
    </row>
    <row r="3175" spans="1:7" ht="25.5">
      <c r="A3175" s="1162">
        <v>4636</v>
      </c>
      <c r="B3175" s="1162">
        <v>14317</v>
      </c>
      <c r="C3175" s="1163" t="s">
        <v>8733</v>
      </c>
      <c r="D3175" s="1163" t="s">
        <v>8734</v>
      </c>
      <c r="E3175" s="1164" t="s">
        <v>3006</v>
      </c>
      <c r="F3175" s="1165">
        <v>44681</v>
      </c>
      <c r="G3175" s="1165">
        <v>45040</v>
      </c>
    </row>
    <row r="3176" spans="1:7" ht="38.25">
      <c r="A3176" s="1162">
        <v>4637</v>
      </c>
      <c r="B3176" s="1162">
        <v>14318</v>
      </c>
      <c r="C3176" s="1163" t="s">
        <v>8735</v>
      </c>
      <c r="D3176" s="1163" t="s">
        <v>8736</v>
      </c>
      <c r="E3176" s="1164" t="s">
        <v>3006</v>
      </c>
      <c r="F3176" s="1165">
        <v>44711</v>
      </c>
      <c r="G3176" s="1165">
        <v>45070</v>
      </c>
    </row>
    <row r="3177" spans="1:7" ht="25.5">
      <c r="A3177" s="1162">
        <v>4638</v>
      </c>
      <c r="B3177" s="1162">
        <v>14319</v>
      </c>
      <c r="C3177" s="1163" t="s">
        <v>8737</v>
      </c>
      <c r="D3177" s="1163" t="s">
        <v>8738</v>
      </c>
      <c r="E3177" s="1164" t="s">
        <v>4546</v>
      </c>
      <c r="F3177" s="1165">
        <v>44561</v>
      </c>
      <c r="G3177" s="1165">
        <v>44800</v>
      </c>
    </row>
    <row r="3178" spans="1:7" ht="25.5">
      <c r="A3178" s="1162">
        <v>4639</v>
      </c>
      <c r="B3178" s="1162">
        <v>14320</v>
      </c>
      <c r="C3178" s="1163" t="s">
        <v>8739</v>
      </c>
      <c r="D3178" s="1163" t="s">
        <v>8740</v>
      </c>
      <c r="E3178" s="1164" t="s">
        <v>3006</v>
      </c>
      <c r="F3178" s="1165">
        <v>44711</v>
      </c>
      <c r="G3178" s="1165">
        <v>45070</v>
      </c>
    </row>
    <row r="3179" spans="1:7" ht="38.25">
      <c r="A3179" s="1158">
        <v>4640</v>
      </c>
      <c r="B3179" s="1158">
        <v>14321</v>
      </c>
      <c r="C3179" s="1159" t="s">
        <v>5201</v>
      </c>
      <c r="D3179" s="1159" t="s">
        <v>5202</v>
      </c>
      <c r="E3179" s="1160" t="s">
        <v>4628</v>
      </c>
      <c r="F3179" s="1161">
        <v>44771</v>
      </c>
      <c r="G3179" s="1161">
        <v>45040</v>
      </c>
    </row>
    <row r="3180" spans="1:7">
      <c r="A3180" s="1162">
        <v>4641</v>
      </c>
      <c r="B3180" s="1162">
        <v>14322</v>
      </c>
      <c r="C3180" s="1163" t="s">
        <v>8741</v>
      </c>
      <c r="D3180" s="1163" t="s">
        <v>8742</v>
      </c>
      <c r="E3180" s="1164" t="s">
        <v>4546</v>
      </c>
      <c r="F3180" s="1165">
        <v>44801</v>
      </c>
      <c r="G3180" s="1165">
        <v>45040</v>
      </c>
    </row>
    <row r="3181" spans="1:7" ht="25.5">
      <c r="A3181" s="1162">
        <v>4642</v>
      </c>
      <c r="B3181" s="1162">
        <v>14323</v>
      </c>
      <c r="C3181" s="1163" t="s">
        <v>8743</v>
      </c>
      <c r="D3181" s="1163" t="s">
        <v>8744</v>
      </c>
      <c r="E3181" s="1164" t="s">
        <v>4546</v>
      </c>
      <c r="F3181" s="1165">
        <v>44801</v>
      </c>
      <c r="G3181" s="1165">
        <v>45040</v>
      </c>
    </row>
    <row r="3182" spans="1:7" ht="25.5">
      <c r="A3182" s="1162">
        <v>4643</v>
      </c>
      <c r="B3182" s="1162">
        <v>14324</v>
      </c>
      <c r="C3182" s="1163" t="s">
        <v>8745</v>
      </c>
      <c r="D3182" s="1163" t="s">
        <v>8746</v>
      </c>
      <c r="E3182" s="1164" t="s">
        <v>4546</v>
      </c>
      <c r="F3182" s="1165">
        <v>44771</v>
      </c>
      <c r="G3182" s="1165">
        <v>45010</v>
      </c>
    </row>
    <row r="3183" spans="1:7">
      <c r="A3183" s="1162">
        <v>4644</v>
      </c>
      <c r="B3183" s="1162">
        <v>14325</v>
      </c>
      <c r="C3183" s="1163" t="s">
        <v>8747</v>
      </c>
      <c r="D3183" s="1163" t="s">
        <v>8748</v>
      </c>
      <c r="E3183" s="1164" t="s">
        <v>4546</v>
      </c>
      <c r="F3183" s="1165">
        <v>44771</v>
      </c>
      <c r="G3183" s="1165">
        <v>45010</v>
      </c>
    </row>
    <row r="3184" spans="1:7" ht="25.5">
      <c r="A3184" s="1162">
        <v>4645</v>
      </c>
      <c r="B3184" s="1162">
        <v>14326</v>
      </c>
      <c r="C3184" s="1163" t="s">
        <v>8749</v>
      </c>
      <c r="D3184" s="1163" t="s">
        <v>8750</v>
      </c>
      <c r="E3184" s="1164" t="s">
        <v>4546</v>
      </c>
      <c r="F3184" s="1165">
        <v>44801</v>
      </c>
      <c r="G3184" s="1165">
        <v>45040</v>
      </c>
    </row>
    <row r="3185" spans="1:7">
      <c r="A3185" s="1162">
        <v>4646</v>
      </c>
      <c r="B3185" s="1162">
        <v>14327</v>
      </c>
      <c r="C3185" s="1163" t="s">
        <v>8751</v>
      </c>
      <c r="D3185" s="1163" t="s">
        <v>8752</v>
      </c>
      <c r="E3185" s="1164" t="s">
        <v>4546</v>
      </c>
      <c r="F3185" s="1165">
        <v>44771</v>
      </c>
      <c r="G3185" s="1165">
        <v>45010</v>
      </c>
    </row>
    <row r="3186" spans="1:7" ht="25.5">
      <c r="A3186" s="1162">
        <v>4647</v>
      </c>
      <c r="B3186" s="1162">
        <v>14328</v>
      </c>
      <c r="C3186" s="1163" t="s">
        <v>8753</v>
      </c>
      <c r="D3186" s="1163" t="s">
        <v>8754</v>
      </c>
      <c r="E3186" s="1164" t="s">
        <v>4546</v>
      </c>
      <c r="F3186" s="1165">
        <v>44771</v>
      </c>
      <c r="G3186" s="1165">
        <v>45010</v>
      </c>
    </row>
    <row r="3187" spans="1:7" ht="25.5">
      <c r="A3187" s="1162">
        <v>4648</v>
      </c>
      <c r="B3187" s="1162">
        <v>14329</v>
      </c>
      <c r="C3187" s="1163" t="s">
        <v>8755</v>
      </c>
      <c r="D3187" s="1163" t="s">
        <v>7240</v>
      </c>
      <c r="E3187" s="1164" t="s">
        <v>4546</v>
      </c>
      <c r="F3187" s="1165">
        <v>44801</v>
      </c>
      <c r="G3187" s="1165">
        <v>45040</v>
      </c>
    </row>
    <row r="3188" spans="1:7" ht="25.5">
      <c r="A3188" s="1162">
        <v>4649</v>
      </c>
      <c r="B3188" s="1162">
        <v>14330</v>
      </c>
      <c r="C3188" s="1163" t="s">
        <v>8756</v>
      </c>
      <c r="D3188" s="1163" t="s">
        <v>8757</v>
      </c>
      <c r="E3188" s="1164" t="s">
        <v>4546</v>
      </c>
      <c r="F3188" s="1165">
        <v>44771</v>
      </c>
      <c r="G3188" s="1165">
        <v>45010</v>
      </c>
    </row>
    <row r="3189" spans="1:7" ht="25.5">
      <c r="A3189" s="1162">
        <v>4650</v>
      </c>
      <c r="B3189" s="1162">
        <v>14331</v>
      </c>
      <c r="C3189" s="1163" t="s">
        <v>8758</v>
      </c>
      <c r="D3189" s="1163" t="s">
        <v>8759</v>
      </c>
      <c r="E3189" s="1164" t="s">
        <v>4546</v>
      </c>
      <c r="F3189" s="1165">
        <v>44801</v>
      </c>
      <c r="G3189" s="1165">
        <v>45040</v>
      </c>
    </row>
    <row r="3190" spans="1:7" ht="25.5">
      <c r="A3190" s="1162">
        <v>4651</v>
      </c>
      <c r="B3190" s="1162">
        <v>14332</v>
      </c>
      <c r="C3190" s="1163" t="s">
        <v>8760</v>
      </c>
      <c r="D3190" s="1163" t="s">
        <v>8761</v>
      </c>
      <c r="E3190" s="1164" t="s">
        <v>4546</v>
      </c>
      <c r="F3190" s="1165">
        <v>44771</v>
      </c>
      <c r="G3190" s="1165">
        <v>45010</v>
      </c>
    </row>
    <row r="3191" spans="1:7" ht="25.5">
      <c r="A3191" s="1162">
        <v>4652</v>
      </c>
      <c r="B3191" s="1162">
        <v>14333</v>
      </c>
      <c r="C3191" s="1163" t="s">
        <v>8762</v>
      </c>
      <c r="D3191" s="1163" t="s">
        <v>8763</v>
      </c>
      <c r="E3191" s="1164" t="s">
        <v>4546</v>
      </c>
      <c r="F3191" s="1165">
        <v>44801</v>
      </c>
      <c r="G3191" s="1165">
        <v>45040</v>
      </c>
    </row>
    <row r="3192" spans="1:7" ht="25.5">
      <c r="A3192" s="1162">
        <v>4653</v>
      </c>
      <c r="B3192" s="1162">
        <v>14334</v>
      </c>
      <c r="C3192" s="1163" t="s">
        <v>8764</v>
      </c>
      <c r="D3192" s="1163" t="s">
        <v>8765</v>
      </c>
      <c r="E3192" s="1164" t="s">
        <v>4546</v>
      </c>
      <c r="F3192" s="1165">
        <v>44771</v>
      </c>
      <c r="G3192" s="1165">
        <v>45010</v>
      </c>
    </row>
    <row r="3193" spans="1:7" ht="25.5">
      <c r="A3193" s="1162">
        <v>4654</v>
      </c>
      <c r="B3193" s="1162">
        <v>14335</v>
      </c>
      <c r="C3193" s="1163" t="s">
        <v>8766</v>
      </c>
      <c r="D3193" s="1163" t="s">
        <v>8767</v>
      </c>
      <c r="E3193" s="1164" t="s">
        <v>4546</v>
      </c>
      <c r="F3193" s="1165">
        <v>44801</v>
      </c>
      <c r="G3193" s="1165">
        <v>45040</v>
      </c>
    </row>
    <row r="3194" spans="1:7">
      <c r="A3194" s="1158">
        <v>4655</v>
      </c>
      <c r="B3194" s="1158">
        <v>14336</v>
      </c>
      <c r="C3194" s="1159" t="s">
        <v>5243</v>
      </c>
      <c r="D3194" s="1159" t="s">
        <v>5244</v>
      </c>
      <c r="E3194" s="1160" t="s">
        <v>8768</v>
      </c>
      <c r="F3194" s="1161">
        <v>44561</v>
      </c>
      <c r="G3194" s="1161">
        <v>45250</v>
      </c>
    </row>
    <row r="3195" spans="1:7" ht="25.5">
      <c r="A3195" s="1162">
        <v>4656</v>
      </c>
      <c r="B3195" s="1162">
        <v>14337</v>
      </c>
      <c r="C3195" s="1163" t="s">
        <v>8769</v>
      </c>
      <c r="D3195" s="1163" t="s">
        <v>8770</v>
      </c>
      <c r="E3195" s="1164" t="s">
        <v>4546</v>
      </c>
      <c r="F3195" s="1165">
        <v>44978</v>
      </c>
      <c r="G3195" s="1165">
        <v>45217</v>
      </c>
    </row>
    <row r="3196" spans="1:7">
      <c r="A3196" s="1158">
        <v>4657</v>
      </c>
      <c r="B3196" s="1158">
        <v>14338</v>
      </c>
      <c r="C3196" s="1159" t="s">
        <v>5246</v>
      </c>
      <c r="D3196" s="1159" t="s">
        <v>5247</v>
      </c>
      <c r="E3196" s="1160" t="s">
        <v>4628</v>
      </c>
      <c r="F3196" s="1161">
        <v>44561</v>
      </c>
      <c r="G3196" s="1161">
        <v>44830</v>
      </c>
    </row>
    <row r="3197" spans="1:7" ht="38.25">
      <c r="A3197" s="1162">
        <v>4658</v>
      </c>
      <c r="B3197" s="1162">
        <v>14339</v>
      </c>
      <c r="C3197" s="1163" t="s">
        <v>8771</v>
      </c>
      <c r="D3197" s="1163" t="s">
        <v>8772</v>
      </c>
      <c r="E3197" s="1164" t="s">
        <v>4546</v>
      </c>
      <c r="F3197" s="1165">
        <v>44561</v>
      </c>
      <c r="G3197" s="1165">
        <v>44800</v>
      </c>
    </row>
    <row r="3198" spans="1:7" ht="38.25">
      <c r="A3198" s="1162">
        <v>4659</v>
      </c>
      <c r="B3198" s="1162">
        <v>14340</v>
      </c>
      <c r="C3198" s="1163" t="s">
        <v>8773</v>
      </c>
      <c r="D3198" s="1163" t="s">
        <v>8774</v>
      </c>
      <c r="E3198" s="1164" t="s">
        <v>4546</v>
      </c>
      <c r="F3198" s="1165">
        <v>44591</v>
      </c>
      <c r="G3198" s="1165">
        <v>44830</v>
      </c>
    </row>
    <row r="3199" spans="1:7" ht="38.25">
      <c r="A3199" s="1162">
        <v>4660</v>
      </c>
      <c r="B3199" s="1162">
        <v>14341</v>
      </c>
      <c r="C3199" s="1163" t="s">
        <v>8775</v>
      </c>
      <c r="D3199" s="1163" t="s">
        <v>8776</v>
      </c>
      <c r="E3199" s="1164" t="s">
        <v>4546</v>
      </c>
      <c r="F3199" s="1165">
        <v>44561</v>
      </c>
      <c r="G3199" s="1165">
        <v>44800</v>
      </c>
    </row>
    <row r="3200" spans="1:7" ht="38.25">
      <c r="A3200" s="1162">
        <v>4661</v>
      </c>
      <c r="B3200" s="1162">
        <v>14342</v>
      </c>
      <c r="C3200" s="1163" t="s">
        <v>8777</v>
      </c>
      <c r="D3200" s="1163" t="s">
        <v>8778</v>
      </c>
      <c r="E3200" s="1164" t="s">
        <v>4546</v>
      </c>
      <c r="F3200" s="1165">
        <v>44591</v>
      </c>
      <c r="G3200" s="1165">
        <v>44830</v>
      </c>
    </row>
    <row r="3201" spans="1:7" ht="38.25">
      <c r="A3201" s="1162">
        <v>4662</v>
      </c>
      <c r="B3201" s="1162">
        <v>14343</v>
      </c>
      <c r="C3201" s="1163" t="s">
        <v>8779</v>
      </c>
      <c r="D3201" s="1163" t="s">
        <v>8780</v>
      </c>
      <c r="E3201" s="1164" t="s">
        <v>4546</v>
      </c>
      <c r="F3201" s="1165">
        <v>44561</v>
      </c>
      <c r="G3201" s="1165">
        <v>44800</v>
      </c>
    </row>
    <row r="3202" spans="1:7" ht="51">
      <c r="A3202" s="1162">
        <v>4663</v>
      </c>
      <c r="B3202" s="1162">
        <v>14344</v>
      </c>
      <c r="C3202" s="1163" t="s">
        <v>8781</v>
      </c>
      <c r="D3202" s="1163" t="s">
        <v>8782</v>
      </c>
      <c r="E3202" s="1164" t="s">
        <v>4546</v>
      </c>
      <c r="F3202" s="1165">
        <v>44591</v>
      </c>
      <c r="G3202" s="1165">
        <v>44830</v>
      </c>
    </row>
    <row r="3203" spans="1:7" ht="38.25">
      <c r="A3203" s="1162">
        <v>4664</v>
      </c>
      <c r="B3203" s="1162">
        <v>14345</v>
      </c>
      <c r="C3203" s="1163" t="s">
        <v>8783</v>
      </c>
      <c r="D3203" s="1163" t="s">
        <v>8784</v>
      </c>
      <c r="E3203" s="1164" t="s">
        <v>4546</v>
      </c>
      <c r="F3203" s="1165">
        <v>44561</v>
      </c>
      <c r="G3203" s="1165">
        <v>44800</v>
      </c>
    </row>
    <row r="3204" spans="1:7" ht="51">
      <c r="A3204" s="1162">
        <v>4665</v>
      </c>
      <c r="B3204" s="1162">
        <v>14346</v>
      </c>
      <c r="C3204" s="1163" t="s">
        <v>8785</v>
      </c>
      <c r="D3204" s="1163" t="s">
        <v>8786</v>
      </c>
      <c r="E3204" s="1164" t="s">
        <v>4546</v>
      </c>
      <c r="F3204" s="1165">
        <v>44591</v>
      </c>
      <c r="G3204" s="1165">
        <v>44830</v>
      </c>
    </row>
    <row r="3205" spans="1:7">
      <c r="A3205" s="1158">
        <v>4666</v>
      </c>
      <c r="B3205" s="1158">
        <v>14347</v>
      </c>
      <c r="C3205" s="1159" t="s">
        <v>5367</v>
      </c>
      <c r="D3205" s="1159" t="s">
        <v>5368</v>
      </c>
      <c r="E3205" s="1160" t="s">
        <v>4628</v>
      </c>
      <c r="F3205" s="1161">
        <v>44981</v>
      </c>
      <c r="G3205" s="1161">
        <v>45250</v>
      </c>
    </row>
    <row r="3206" spans="1:7" ht="38.25">
      <c r="A3206" s="1162">
        <v>4667</v>
      </c>
      <c r="B3206" s="1162">
        <v>14348</v>
      </c>
      <c r="C3206" s="1163" t="s">
        <v>8787</v>
      </c>
      <c r="D3206" s="1163" t="s">
        <v>8788</v>
      </c>
      <c r="E3206" s="1164" t="s">
        <v>4546</v>
      </c>
      <c r="F3206" s="1165">
        <v>44996</v>
      </c>
      <c r="G3206" s="1165">
        <v>45235</v>
      </c>
    </row>
    <row r="3207" spans="1:7" ht="25.5">
      <c r="A3207" s="1162">
        <v>4668</v>
      </c>
      <c r="B3207" s="1162">
        <v>14349</v>
      </c>
      <c r="C3207" s="1163" t="s">
        <v>8789</v>
      </c>
      <c r="D3207" s="1163" t="s">
        <v>8790</v>
      </c>
      <c r="E3207" s="1164" t="s">
        <v>4546</v>
      </c>
      <c r="F3207" s="1165">
        <v>44981</v>
      </c>
      <c r="G3207" s="1165">
        <v>45220</v>
      </c>
    </row>
    <row r="3208" spans="1:7" ht="25.5">
      <c r="A3208" s="1162">
        <v>4669</v>
      </c>
      <c r="B3208" s="1162">
        <v>14350</v>
      </c>
      <c r="C3208" s="1163" t="s">
        <v>8791</v>
      </c>
      <c r="D3208" s="1163" t="s">
        <v>8792</v>
      </c>
      <c r="E3208" s="1164" t="s">
        <v>4546</v>
      </c>
      <c r="F3208" s="1165">
        <v>45011</v>
      </c>
      <c r="G3208" s="1165">
        <v>45250</v>
      </c>
    </row>
    <row r="3209" spans="1:7">
      <c r="A3209" s="1158">
        <v>4670</v>
      </c>
      <c r="B3209" s="1158">
        <v>14351</v>
      </c>
      <c r="C3209" s="1159" t="s">
        <v>8793</v>
      </c>
      <c r="D3209" s="1159" t="s">
        <v>8794</v>
      </c>
      <c r="E3209" s="1160" t="s">
        <v>4546</v>
      </c>
      <c r="F3209" s="1161">
        <v>44801</v>
      </c>
      <c r="G3209" s="1161">
        <v>45040</v>
      </c>
    </row>
    <row r="3210" spans="1:7" ht="25.5">
      <c r="A3210" s="1162">
        <v>4671</v>
      </c>
      <c r="B3210" s="1162">
        <v>14352</v>
      </c>
      <c r="C3210" s="1163" t="s">
        <v>8795</v>
      </c>
      <c r="D3210" s="1163" t="s">
        <v>8796</v>
      </c>
      <c r="E3210" s="1164" t="s">
        <v>4546</v>
      </c>
      <c r="F3210" s="1165">
        <v>44801</v>
      </c>
      <c r="G3210" s="1165">
        <v>45040</v>
      </c>
    </row>
    <row r="3211" spans="1:7" ht="25.5">
      <c r="A3211" s="1162">
        <v>4672</v>
      </c>
      <c r="B3211" s="1162">
        <v>14353</v>
      </c>
      <c r="C3211" s="1163" t="s">
        <v>8797</v>
      </c>
      <c r="D3211" s="1163" t="s">
        <v>8798</v>
      </c>
      <c r="E3211" s="1164" t="s">
        <v>4546</v>
      </c>
      <c r="F3211" s="1165">
        <v>44801</v>
      </c>
      <c r="G3211" s="1165">
        <v>45040</v>
      </c>
    </row>
    <row r="3212" spans="1:7" ht="25.5">
      <c r="A3212" s="1162">
        <v>4673</v>
      </c>
      <c r="B3212" s="1162">
        <v>14354</v>
      </c>
      <c r="C3212" s="1163" t="s">
        <v>8799</v>
      </c>
      <c r="D3212" s="1163" t="s">
        <v>8800</v>
      </c>
      <c r="E3212" s="1164" t="s">
        <v>4546</v>
      </c>
      <c r="F3212" s="1165">
        <v>44801</v>
      </c>
      <c r="G3212" s="1165">
        <v>45040</v>
      </c>
    </row>
    <row r="3213" spans="1:7" ht="25.5">
      <c r="A3213" s="1162">
        <v>4674</v>
      </c>
      <c r="B3213" s="1162">
        <v>14355</v>
      </c>
      <c r="C3213" s="1163" t="s">
        <v>8801</v>
      </c>
      <c r="D3213" s="1163" t="s">
        <v>8802</v>
      </c>
      <c r="E3213" s="1164" t="s">
        <v>4546</v>
      </c>
      <c r="F3213" s="1165">
        <v>44801</v>
      </c>
      <c r="G3213" s="1165">
        <v>45040</v>
      </c>
    </row>
    <row r="3214" spans="1:7" ht="25.5">
      <c r="A3214" s="1162">
        <v>4675</v>
      </c>
      <c r="B3214" s="1162">
        <v>14356</v>
      </c>
      <c r="C3214" s="1163" t="s">
        <v>8803</v>
      </c>
      <c r="D3214" s="1163" t="s">
        <v>8804</v>
      </c>
      <c r="E3214" s="1164" t="s">
        <v>4546</v>
      </c>
      <c r="F3214" s="1165">
        <v>44801</v>
      </c>
      <c r="G3214" s="1165">
        <v>45040</v>
      </c>
    </row>
    <row r="3215" spans="1:7" ht="25.5">
      <c r="A3215" s="1162">
        <v>4676</v>
      </c>
      <c r="B3215" s="1162">
        <v>14357</v>
      </c>
      <c r="C3215" s="1163" t="s">
        <v>8805</v>
      </c>
      <c r="D3215" s="1163" t="s">
        <v>8806</v>
      </c>
      <c r="E3215" s="1164" t="s">
        <v>4546</v>
      </c>
      <c r="F3215" s="1165">
        <v>44801</v>
      </c>
      <c r="G3215" s="1165">
        <v>45040</v>
      </c>
    </row>
    <row r="3216" spans="1:7" ht="38.25">
      <c r="A3216" s="1162">
        <v>4677</v>
      </c>
      <c r="B3216" s="1162">
        <v>14358</v>
      </c>
      <c r="C3216" s="1163" t="s">
        <v>8807</v>
      </c>
      <c r="D3216" s="1163" t="s">
        <v>8808</v>
      </c>
      <c r="E3216" s="1164" t="s">
        <v>4546</v>
      </c>
      <c r="F3216" s="1165">
        <v>44801</v>
      </c>
      <c r="G3216" s="1165">
        <v>45040</v>
      </c>
    </row>
    <row r="3217" spans="1:7" ht="25.5">
      <c r="A3217" s="1162">
        <v>4678</v>
      </c>
      <c r="B3217" s="1162">
        <v>14359</v>
      </c>
      <c r="C3217" s="1163" t="s">
        <v>8809</v>
      </c>
      <c r="D3217" s="1163" t="s">
        <v>8810</v>
      </c>
      <c r="E3217" s="1164" t="s">
        <v>4546</v>
      </c>
      <c r="F3217" s="1165">
        <v>44801</v>
      </c>
      <c r="G3217" s="1165">
        <v>45040</v>
      </c>
    </row>
    <row r="3218" spans="1:7" ht="38.25">
      <c r="A3218" s="1162">
        <v>4679</v>
      </c>
      <c r="B3218" s="1162">
        <v>14360</v>
      </c>
      <c r="C3218" s="1163" t="s">
        <v>8811</v>
      </c>
      <c r="D3218" s="1163" t="s">
        <v>8812</v>
      </c>
      <c r="E3218" s="1164" t="s">
        <v>4546</v>
      </c>
      <c r="F3218" s="1165">
        <v>44801</v>
      </c>
      <c r="G3218" s="1165">
        <v>45040</v>
      </c>
    </row>
    <row r="3219" spans="1:7" ht="25.5">
      <c r="A3219" s="1162">
        <v>4680</v>
      </c>
      <c r="B3219" s="1162">
        <v>14361</v>
      </c>
      <c r="C3219" s="1163" t="s">
        <v>8813</v>
      </c>
      <c r="D3219" s="1163" t="s">
        <v>8814</v>
      </c>
      <c r="E3219" s="1164" t="s">
        <v>4546</v>
      </c>
      <c r="F3219" s="1165">
        <v>44801</v>
      </c>
      <c r="G3219" s="1165">
        <v>45040</v>
      </c>
    </row>
    <row r="3220" spans="1:7">
      <c r="A3220" s="1158">
        <v>4681</v>
      </c>
      <c r="B3220" s="1158">
        <v>14362</v>
      </c>
      <c r="C3220" s="1159" t="s">
        <v>5274</v>
      </c>
      <c r="D3220" s="1159" t="s">
        <v>5275</v>
      </c>
      <c r="E3220" s="1160" t="s">
        <v>4546</v>
      </c>
      <c r="F3220" s="1161">
        <v>44978</v>
      </c>
      <c r="G3220" s="1161">
        <v>45217</v>
      </c>
    </row>
    <row r="3221" spans="1:7" ht="25.5">
      <c r="A3221" s="1162">
        <v>4682</v>
      </c>
      <c r="B3221" s="1162">
        <v>14363</v>
      </c>
      <c r="C3221" s="1163" t="s">
        <v>8815</v>
      </c>
      <c r="D3221" s="1163" t="s">
        <v>8816</v>
      </c>
      <c r="E3221" s="1164" t="s">
        <v>4546</v>
      </c>
      <c r="F3221" s="1165">
        <v>44978</v>
      </c>
      <c r="G3221" s="1165">
        <v>45217</v>
      </c>
    </row>
    <row r="3222" spans="1:7" ht="38.25">
      <c r="A3222" s="1162">
        <v>4683</v>
      </c>
      <c r="B3222" s="1162">
        <v>14364</v>
      </c>
      <c r="C3222" s="1163" t="s">
        <v>8817</v>
      </c>
      <c r="D3222" s="1163" t="s">
        <v>8818</v>
      </c>
      <c r="E3222" s="1164" t="s">
        <v>4546</v>
      </c>
      <c r="F3222" s="1165">
        <v>44978</v>
      </c>
      <c r="G3222" s="1165">
        <v>45217</v>
      </c>
    </row>
    <row r="3223" spans="1:7" ht="25.5">
      <c r="A3223" s="1158">
        <v>4684</v>
      </c>
      <c r="B3223" s="1158">
        <v>14365</v>
      </c>
      <c r="C3223" s="1159" t="s">
        <v>8819</v>
      </c>
      <c r="D3223" s="1159" t="s">
        <v>8820</v>
      </c>
      <c r="E3223" s="1160" t="s">
        <v>8821</v>
      </c>
      <c r="F3223" s="1161">
        <v>43855</v>
      </c>
      <c r="G3223" s="1161">
        <v>45412</v>
      </c>
    </row>
    <row r="3224" spans="1:7" ht="25.5">
      <c r="A3224" s="1158">
        <v>4691</v>
      </c>
      <c r="B3224" s="1158">
        <v>25552</v>
      </c>
      <c r="C3224" s="1159" t="s">
        <v>3174</v>
      </c>
      <c r="D3224" s="1159" t="s">
        <v>3175</v>
      </c>
      <c r="E3224" s="1160" t="s">
        <v>8821</v>
      </c>
      <c r="F3224" s="1161">
        <v>43855</v>
      </c>
      <c r="G3224" s="1161">
        <v>45412</v>
      </c>
    </row>
    <row r="3225" spans="1:7">
      <c r="A3225" s="1162">
        <v>4692</v>
      </c>
      <c r="B3225" s="1162">
        <v>14366</v>
      </c>
      <c r="C3225" s="1163" t="s">
        <v>8822</v>
      </c>
      <c r="D3225" s="1163" t="s">
        <v>8823</v>
      </c>
      <c r="E3225" s="1164" t="s">
        <v>2357</v>
      </c>
      <c r="F3225" s="1165">
        <v>45412</v>
      </c>
      <c r="G3225" s="1165">
        <v>45412</v>
      </c>
    </row>
    <row r="3226" spans="1:7">
      <c r="A3226" s="1158">
        <v>4693</v>
      </c>
      <c r="B3226" s="1158">
        <v>14367</v>
      </c>
      <c r="C3226" s="1159" t="s">
        <v>3178</v>
      </c>
      <c r="D3226" s="1159" t="s">
        <v>3179</v>
      </c>
      <c r="E3226" s="1160" t="s">
        <v>8824</v>
      </c>
      <c r="F3226" s="1161">
        <v>43855</v>
      </c>
      <c r="G3226" s="1161">
        <v>45160</v>
      </c>
    </row>
    <row r="3227" spans="1:7">
      <c r="A3227" s="1158">
        <v>4694</v>
      </c>
      <c r="B3227" s="1158">
        <v>14368</v>
      </c>
      <c r="C3227" s="1159" t="s">
        <v>5402</v>
      </c>
      <c r="D3227" s="1159" t="s">
        <v>3409</v>
      </c>
      <c r="E3227" s="1160" t="s">
        <v>8825</v>
      </c>
      <c r="F3227" s="1161">
        <v>43855</v>
      </c>
      <c r="G3227" s="1161">
        <v>45063</v>
      </c>
    </row>
    <row r="3228" spans="1:7">
      <c r="A3228" s="1158">
        <v>4695</v>
      </c>
      <c r="B3228" s="1158">
        <v>14369</v>
      </c>
      <c r="C3228" s="1159" t="s">
        <v>8826</v>
      </c>
      <c r="D3228" s="1159" t="s">
        <v>7585</v>
      </c>
      <c r="E3228" s="1160" t="s">
        <v>8827</v>
      </c>
      <c r="F3228" s="1161">
        <v>43855</v>
      </c>
      <c r="G3228" s="1161">
        <v>44460</v>
      </c>
    </row>
    <row r="3229" spans="1:7" ht="25.5">
      <c r="A3229" s="1158">
        <v>4696</v>
      </c>
      <c r="B3229" s="1158">
        <v>14370</v>
      </c>
      <c r="C3229" s="1159" t="s">
        <v>8828</v>
      </c>
      <c r="D3229" s="1159" t="s">
        <v>8829</v>
      </c>
      <c r="E3229" s="1160" t="s">
        <v>8830</v>
      </c>
      <c r="F3229" s="1161">
        <v>43855</v>
      </c>
      <c r="G3229" s="1161">
        <v>44260</v>
      </c>
    </row>
    <row r="3230" spans="1:7" ht="51">
      <c r="A3230" s="1162">
        <v>4697</v>
      </c>
      <c r="B3230" s="1162">
        <v>14371</v>
      </c>
      <c r="C3230" s="1163" t="s">
        <v>8831</v>
      </c>
      <c r="D3230" s="1163" t="s">
        <v>8832</v>
      </c>
      <c r="E3230" s="1164" t="s">
        <v>5413</v>
      </c>
      <c r="F3230" s="1165">
        <v>43855</v>
      </c>
      <c r="G3230" s="1165">
        <v>43893</v>
      </c>
    </row>
    <row r="3231" spans="1:7" ht="25.5">
      <c r="A3231" s="1162">
        <v>4698</v>
      </c>
      <c r="B3231" s="1162">
        <v>14372</v>
      </c>
      <c r="C3231" s="1163" t="s">
        <v>8833</v>
      </c>
      <c r="D3231" s="1163" t="s">
        <v>8834</v>
      </c>
      <c r="E3231" s="1164" t="s">
        <v>8835</v>
      </c>
      <c r="F3231" s="1165">
        <v>43894</v>
      </c>
      <c r="G3231" s="1165">
        <v>44035</v>
      </c>
    </row>
    <row r="3232" spans="1:7" ht="25.5">
      <c r="A3232" s="1162">
        <v>4699</v>
      </c>
      <c r="B3232" s="1162">
        <v>14373</v>
      </c>
      <c r="C3232" s="1163" t="s">
        <v>8836</v>
      </c>
      <c r="D3232" s="1163" t="s">
        <v>8837</v>
      </c>
      <c r="E3232" s="1164" t="s">
        <v>7876</v>
      </c>
      <c r="F3232" s="1165">
        <v>44036</v>
      </c>
      <c r="G3232" s="1165">
        <v>44075</v>
      </c>
    </row>
    <row r="3233" spans="1:7" ht="38.25">
      <c r="A3233" s="1162">
        <v>4700</v>
      </c>
      <c r="B3233" s="1162">
        <v>14374</v>
      </c>
      <c r="C3233" s="1163" t="s">
        <v>8838</v>
      </c>
      <c r="D3233" s="1163" t="s">
        <v>8839</v>
      </c>
      <c r="E3233" s="1164" t="s">
        <v>2894</v>
      </c>
      <c r="F3233" s="1165">
        <v>44086</v>
      </c>
      <c r="G3233" s="1165">
        <v>44205</v>
      </c>
    </row>
    <row r="3234" spans="1:7" ht="38.25">
      <c r="A3234" s="1162">
        <v>4701</v>
      </c>
      <c r="B3234" s="1162">
        <v>14375</v>
      </c>
      <c r="C3234" s="1163" t="s">
        <v>8840</v>
      </c>
      <c r="D3234" s="1163" t="s">
        <v>8841</v>
      </c>
      <c r="E3234" s="1164" t="s">
        <v>2894</v>
      </c>
      <c r="F3234" s="1165">
        <v>44076</v>
      </c>
      <c r="G3234" s="1165">
        <v>44195</v>
      </c>
    </row>
    <row r="3235" spans="1:7" ht="38.25">
      <c r="A3235" s="1162">
        <v>4702</v>
      </c>
      <c r="B3235" s="1162">
        <v>14376</v>
      </c>
      <c r="C3235" s="1163" t="s">
        <v>8842</v>
      </c>
      <c r="D3235" s="1163" t="s">
        <v>8843</v>
      </c>
      <c r="E3235" s="1164" t="s">
        <v>2894</v>
      </c>
      <c r="F3235" s="1165">
        <v>44141</v>
      </c>
      <c r="G3235" s="1165">
        <v>44260</v>
      </c>
    </row>
    <row r="3236" spans="1:7" ht="38.25">
      <c r="A3236" s="1162">
        <v>4703</v>
      </c>
      <c r="B3236" s="1162">
        <v>14377</v>
      </c>
      <c r="C3236" s="1163" t="s">
        <v>8844</v>
      </c>
      <c r="D3236" s="1163" t="s">
        <v>8845</v>
      </c>
      <c r="E3236" s="1164" t="s">
        <v>2894</v>
      </c>
      <c r="F3236" s="1165">
        <v>44131</v>
      </c>
      <c r="G3236" s="1165">
        <v>44250</v>
      </c>
    </row>
    <row r="3237" spans="1:7" ht="25.5">
      <c r="A3237" s="1158">
        <v>4704</v>
      </c>
      <c r="B3237" s="1158">
        <v>14378</v>
      </c>
      <c r="C3237" s="1159" t="s">
        <v>8846</v>
      </c>
      <c r="D3237" s="1159" t="s">
        <v>8847</v>
      </c>
      <c r="E3237" s="1160" t="s">
        <v>3429</v>
      </c>
      <c r="F3237" s="1161">
        <v>44156</v>
      </c>
      <c r="G3237" s="1161">
        <v>44460</v>
      </c>
    </row>
    <row r="3238" spans="1:7" ht="51">
      <c r="A3238" s="1162">
        <v>4705</v>
      </c>
      <c r="B3238" s="1162">
        <v>14379</v>
      </c>
      <c r="C3238" s="1163" t="s">
        <v>8848</v>
      </c>
      <c r="D3238" s="1163" t="s">
        <v>8849</v>
      </c>
      <c r="E3238" s="1164" t="s">
        <v>2894</v>
      </c>
      <c r="F3238" s="1165">
        <v>44221</v>
      </c>
      <c r="G3238" s="1165">
        <v>44340</v>
      </c>
    </row>
    <row r="3239" spans="1:7" ht="25.5">
      <c r="A3239" s="1162">
        <v>4706</v>
      </c>
      <c r="B3239" s="1162">
        <v>14380</v>
      </c>
      <c r="C3239" s="1163" t="s">
        <v>8850</v>
      </c>
      <c r="D3239" s="1163" t="s">
        <v>8851</v>
      </c>
      <c r="E3239" s="1164" t="s">
        <v>2894</v>
      </c>
      <c r="F3239" s="1165">
        <v>44341</v>
      </c>
      <c r="G3239" s="1165">
        <v>44460</v>
      </c>
    </row>
    <row r="3240" spans="1:7" ht="38.25">
      <c r="A3240" s="1162">
        <v>4707</v>
      </c>
      <c r="B3240" s="1162">
        <v>14381</v>
      </c>
      <c r="C3240" s="1163" t="s">
        <v>8852</v>
      </c>
      <c r="D3240" s="1163" t="s">
        <v>8853</v>
      </c>
      <c r="E3240" s="1164" t="s">
        <v>2894</v>
      </c>
      <c r="F3240" s="1165">
        <v>44166</v>
      </c>
      <c r="G3240" s="1165">
        <v>44285</v>
      </c>
    </row>
    <row r="3241" spans="1:7" ht="38.25">
      <c r="A3241" s="1162">
        <v>4708</v>
      </c>
      <c r="B3241" s="1162">
        <v>14382</v>
      </c>
      <c r="C3241" s="1163" t="s">
        <v>8854</v>
      </c>
      <c r="D3241" s="1163" t="s">
        <v>8855</v>
      </c>
      <c r="E3241" s="1164" t="s">
        <v>2894</v>
      </c>
      <c r="F3241" s="1165">
        <v>44156</v>
      </c>
      <c r="G3241" s="1165">
        <v>44275</v>
      </c>
    </row>
    <row r="3242" spans="1:7" ht="25.5">
      <c r="A3242" s="1162">
        <v>4709</v>
      </c>
      <c r="B3242" s="1162">
        <v>14383</v>
      </c>
      <c r="C3242" s="1163" t="s">
        <v>8856</v>
      </c>
      <c r="D3242" s="1163" t="s">
        <v>8857</v>
      </c>
      <c r="E3242" s="1164" t="s">
        <v>2894</v>
      </c>
      <c r="F3242" s="1165">
        <v>44176</v>
      </c>
      <c r="G3242" s="1165">
        <v>44295</v>
      </c>
    </row>
    <row r="3243" spans="1:7" ht="25.5">
      <c r="A3243" s="1162">
        <v>4710</v>
      </c>
      <c r="B3243" s="1162">
        <v>14384</v>
      </c>
      <c r="C3243" s="1163" t="s">
        <v>8858</v>
      </c>
      <c r="D3243" s="1163" t="s">
        <v>8859</v>
      </c>
      <c r="E3243" s="1164" t="s">
        <v>2894</v>
      </c>
      <c r="F3243" s="1165">
        <v>44166</v>
      </c>
      <c r="G3243" s="1165">
        <v>44285</v>
      </c>
    </row>
    <row r="3244" spans="1:7" ht="51">
      <c r="A3244" s="1162">
        <v>4711</v>
      </c>
      <c r="B3244" s="1162">
        <v>14385</v>
      </c>
      <c r="C3244" s="1163" t="s">
        <v>8860</v>
      </c>
      <c r="D3244" s="1163" t="s">
        <v>8861</v>
      </c>
      <c r="E3244" s="1164" t="s">
        <v>2560</v>
      </c>
      <c r="F3244" s="1165">
        <v>44231</v>
      </c>
      <c r="G3244" s="1165">
        <v>44340</v>
      </c>
    </row>
    <row r="3245" spans="1:7">
      <c r="A3245" s="1158">
        <v>4712</v>
      </c>
      <c r="B3245" s="1158">
        <v>14386</v>
      </c>
      <c r="C3245" s="1159" t="s">
        <v>8862</v>
      </c>
      <c r="D3245" s="1159" t="s">
        <v>7605</v>
      </c>
      <c r="E3245" s="1160" t="s">
        <v>8863</v>
      </c>
      <c r="F3245" s="1161">
        <v>44311</v>
      </c>
      <c r="G3245" s="1161">
        <v>45063</v>
      </c>
    </row>
    <row r="3246" spans="1:7" ht="25.5">
      <c r="A3246" s="1158">
        <v>4713</v>
      </c>
      <c r="B3246" s="1158">
        <v>14394</v>
      </c>
      <c r="C3246" s="1159" t="s">
        <v>8864</v>
      </c>
      <c r="D3246" s="1159" t="s">
        <v>8865</v>
      </c>
      <c r="E3246" s="1160" t="s">
        <v>3429</v>
      </c>
      <c r="F3246" s="1161">
        <v>44311</v>
      </c>
      <c r="G3246" s="1161">
        <v>44615</v>
      </c>
    </row>
    <row r="3247" spans="1:7" ht="38.25">
      <c r="A3247" s="1162">
        <v>4714</v>
      </c>
      <c r="B3247" s="1162">
        <v>14395</v>
      </c>
      <c r="C3247" s="1163" t="s">
        <v>8866</v>
      </c>
      <c r="D3247" s="1163" t="s">
        <v>8867</v>
      </c>
      <c r="E3247" s="1164" t="s">
        <v>2894</v>
      </c>
      <c r="F3247" s="1165">
        <v>44321</v>
      </c>
      <c r="G3247" s="1165">
        <v>44440</v>
      </c>
    </row>
    <row r="3248" spans="1:7" ht="38.25">
      <c r="A3248" s="1162">
        <v>4715</v>
      </c>
      <c r="B3248" s="1162">
        <v>14396</v>
      </c>
      <c r="C3248" s="1163" t="s">
        <v>8868</v>
      </c>
      <c r="D3248" s="1163" t="s">
        <v>8869</v>
      </c>
      <c r="E3248" s="1164" t="s">
        <v>2894</v>
      </c>
      <c r="F3248" s="1165">
        <v>44311</v>
      </c>
      <c r="G3248" s="1165">
        <v>44430</v>
      </c>
    </row>
    <row r="3249" spans="1:7" ht="38.25">
      <c r="A3249" s="1162">
        <v>4716</v>
      </c>
      <c r="B3249" s="1162">
        <v>14397</v>
      </c>
      <c r="C3249" s="1163" t="s">
        <v>8870</v>
      </c>
      <c r="D3249" s="1163" t="s">
        <v>8871</v>
      </c>
      <c r="E3249" s="1164" t="s">
        <v>2894</v>
      </c>
      <c r="F3249" s="1165">
        <v>44311</v>
      </c>
      <c r="G3249" s="1165">
        <v>44430</v>
      </c>
    </row>
    <row r="3250" spans="1:7" ht="25.5">
      <c r="A3250" s="1162">
        <v>4717</v>
      </c>
      <c r="B3250" s="1162">
        <v>14398</v>
      </c>
      <c r="C3250" s="1163" t="s">
        <v>8872</v>
      </c>
      <c r="D3250" s="1163" t="s">
        <v>8873</v>
      </c>
      <c r="E3250" s="1164" t="s">
        <v>2894</v>
      </c>
      <c r="F3250" s="1165">
        <v>44376</v>
      </c>
      <c r="G3250" s="1165">
        <v>44495</v>
      </c>
    </row>
    <row r="3251" spans="1:7" ht="25.5">
      <c r="A3251" s="1162">
        <v>4718</v>
      </c>
      <c r="B3251" s="1162">
        <v>14399</v>
      </c>
      <c r="C3251" s="1163" t="s">
        <v>8874</v>
      </c>
      <c r="D3251" s="1163" t="s">
        <v>8875</v>
      </c>
      <c r="E3251" s="1164" t="s">
        <v>2894</v>
      </c>
      <c r="F3251" s="1165">
        <v>44366</v>
      </c>
      <c r="G3251" s="1165">
        <v>44485</v>
      </c>
    </row>
    <row r="3252" spans="1:7" ht="25.5">
      <c r="A3252" s="1162">
        <v>4719</v>
      </c>
      <c r="B3252" s="1162">
        <v>14400</v>
      </c>
      <c r="C3252" s="1163" t="s">
        <v>8876</v>
      </c>
      <c r="D3252" s="1163" t="s">
        <v>8877</v>
      </c>
      <c r="E3252" s="1164" t="s">
        <v>2894</v>
      </c>
      <c r="F3252" s="1165">
        <v>44496</v>
      </c>
      <c r="G3252" s="1165">
        <v>44615</v>
      </c>
    </row>
    <row r="3253" spans="1:7" ht="25.5">
      <c r="A3253" s="1158">
        <v>4720</v>
      </c>
      <c r="B3253" s="1158">
        <v>14387</v>
      </c>
      <c r="C3253" s="1159" t="s">
        <v>8878</v>
      </c>
      <c r="D3253" s="1159" t="s">
        <v>8879</v>
      </c>
      <c r="E3253" s="1160" t="s">
        <v>2939</v>
      </c>
      <c r="F3253" s="1161">
        <v>44391</v>
      </c>
      <c r="G3253" s="1161">
        <v>44585</v>
      </c>
    </row>
    <row r="3254" spans="1:7" ht="38.25">
      <c r="A3254" s="1162">
        <v>4721</v>
      </c>
      <c r="B3254" s="1162">
        <v>14388</v>
      </c>
      <c r="C3254" s="1163" t="s">
        <v>8880</v>
      </c>
      <c r="D3254" s="1163" t="s">
        <v>8881</v>
      </c>
      <c r="E3254" s="1164" t="s">
        <v>3966</v>
      </c>
      <c r="F3254" s="1165">
        <v>44391</v>
      </c>
      <c r="G3254" s="1165">
        <v>44580</v>
      </c>
    </row>
    <row r="3255" spans="1:7" ht="38.25">
      <c r="A3255" s="1162">
        <v>4722</v>
      </c>
      <c r="B3255" s="1162">
        <v>14390</v>
      </c>
      <c r="C3255" s="1163" t="s">
        <v>8882</v>
      </c>
      <c r="D3255" s="1163" t="s">
        <v>8883</v>
      </c>
      <c r="E3255" s="1164" t="s">
        <v>2894</v>
      </c>
      <c r="F3255" s="1165">
        <v>44391</v>
      </c>
      <c r="G3255" s="1165">
        <v>44510</v>
      </c>
    </row>
    <row r="3256" spans="1:7" ht="38.25">
      <c r="A3256" s="1162">
        <v>4723</v>
      </c>
      <c r="B3256" s="1162">
        <v>14389</v>
      </c>
      <c r="C3256" s="1163" t="s">
        <v>8884</v>
      </c>
      <c r="D3256" s="1163" t="s">
        <v>8885</v>
      </c>
      <c r="E3256" s="1164" t="s">
        <v>2894</v>
      </c>
      <c r="F3256" s="1165">
        <v>44401</v>
      </c>
      <c r="G3256" s="1165">
        <v>44520</v>
      </c>
    </row>
    <row r="3257" spans="1:7" ht="25.5">
      <c r="A3257" s="1162">
        <v>4724</v>
      </c>
      <c r="B3257" s="1162">
        <v>39053</v>
      </c>
      <c r="C3257" s="1163" t="s">
        <v>8886</v>
      </c>
      <c r="D3257" s="1163" t="s">
        <v>8887</v>
      </c>
      <c r="E3257" s="1164" t="s">
        <v>2894</v>
      </c>
      <c r="F3257" s="1165">
        <v>44431</v>
      </c>
      <c r="G3257" s="1165">
        <v>44550</v>
      </c>
    </row>
    <row r="3258" spans="1:7" ht="38.25">
      <c r="A3258" s="1162">
        <v>4725</v>
      </c>
      <c r="B3258" s="1162">
        <v>14391</v>
      </c>
      <c r="C3258" s="1163" t="s">
        <v>8888</v>
      </c>
      <c r="D3258" s="1163" t="s">
        <v>8889</v>
      </c>
      <c r="E3258" s="1164" t="s">
        <v>2894</v>
      </c>
      <c r="F3258" s="1165">
        <v>44431</v>
      </c>
      <c r="G3258" s="1165">
        <v>44550</v>
      </c>
    </row>
    <row r="3259" spans="1:7" ht="38.25">
      <c r="A3259" s="1162">
        <v>4726</v>
      </c>
      <c r="B3259" s="1162">
        <v>39054</v>
      </c>
      <c r="C3259" s="1163" t="s">
        <v>8890</v>
      </c>
      <c r="D3259" s="1163" t="s">
        <v>8891</v>
      </c>
      <c r="E3259" s="1164" t="s">
        <v>2894</v>
      </c>
      <c r="F3259" s="1165">
        <v>44431</v>
      </c>
      <c r="G3259" s="1165">
        <v>44550</v>
      </c>
    </row>
    <row r="3260" spans="1:7" ht="38.25">
      <c r="A3260" s="1162">
        <v>4727</v>
      </c>
      <c r="B3260" s="1162">
        <v>39050</v>
      </c>
      <c r="C3260" s="1163" t="s">
        <v>8892</v>
      </c>
      <c r="D3260" s="1163" t="s">
        <v>8893</v>
      </c>
      <c r="E3260" s="1164" t="s">
        <v>2894</v>
      </c>
      <c r="F3260" s="1165">
        <v>44436</v>
      </c>
      <c r="G3260" s="1165">
        <v>44555</v>
      </c>
    </row>
    <row r="3261" spans="1:7" ht="38.25">
      <c r="A3261" s="1162">
        <v>4728</v>
      </c>
      <c r="B3261" s="1162">
        <v>14392</v>
      </c>
      <c r="C3261" s="1163" t="s">
        <v>8894</v>
      </c>
      <c r="D3261" s="1163" t="s">
        <v>8895</v>
      </c>
      <c r="E3261" s="1164" t="s">
        <v>2894</v>
      </c>
      <c r="F3261" s="1165">
        <v>44446</v>
      </c>
      <c r="G3261" s="1165">
        <v>44565</v>
      </c>
    </row>
    <row r="3262" spans="1:7" ht="38.25">
      <c r="A3262" s="1162">
        <v>4729</v>
      </c>
      <c r="B3262" s="1162">
        <v>39046</v>
      </c>
      <c r="C3262" s="1163" t="s">
        <v>8896</v>
      </c>
      <c r="D3262" s="1163" t="s">
        <v>8897</v>
      </c>
      <c r="E3262" s="1164" t="s">
        <v>2560</v>
      </c>
      <c r="F3262" s="1165">
        <v>44466</v>
      </c>
      <c r="G3262" s="1165">
        <v>44575</v>
      </c>
    </row>
    <row r="3263" spans="1:7" ht="38.25">
      <c r="A3263" s="1162">
        <v>4730</v>
      </c>
      <c r="B3263" s="1162">
        <v>14393</v>
      </c>
      <c r="C3263" s="1163" t="s">
        <v>8898</v>
      </c>
      <c r="D3263" s="1163" t="s">
        <v>8899</v>
      </c>
      <c r="E3263" s="1164" t="s">
        <v>2560</v>
      </c>
      <c r="F3263" s="1165">
        <v>44476</v>
      </c>
      <c r="G3263" s="1165">
        <v>44585</v>
      </c>
    </row>
    <row r="3264" spans="1:7" ht="25.5">
      <c r="A3264" s="1158">
        <v>4731</v>
      </c>
      <c r="B3264" s="1158">
        <v>14401</v>
      </c>
      <c r="C3264" s="1159" t="s">
        <v>8900</v>
      </c>
      <c r="D3264" s="1159" t="s">
        <v>8901</v>
      </c>
      <c r="E3264" s="1160" t="s">
        <v>4408</v>
      </c>
      <c r="F3264" s="1161">
        <v>44556</v>
      </c>
      <c r="G3264" s="1161">
        <v>44845</v>
      </c>
    </row>
    <row r="3265" spans="1:7" ht="38.25">
      <c r="A3265" s="1162">
        <v>4732</v>
      </c>
      <c r="B3265" s="1162">
        <v>14407</v>
      </c>
      <c r="C3265" s="1163" t="s">
        <v>8902</v>
      </c>
      <c r="D3265" s="1163" t="s">
        <v>8903</v>
      </c>
      <c r="E3265" s="1164" t="s">
        <v>3064</v>
      </c>
      <c r="F3265" s="1165">
        <v>44556</v>
      </c>
      <c r="G3265" s="1165">
        <v>44735</v>
      </c>
    </row>
    <row r="3266" spans="1:7" ht="38.25">
      <c r="A3266" s="1162">
        <v>4733</v>
      </c>
      <c r="B3266" s="1162">
        <v>39047</v>
      </c>
      <c r="C3266" s="1163" t="s">
        <v>8904</v>
      </c>
      <c r="D3266" s="1163" t="s">
        <v>8905</v>
      </c>
      <c r="E3266" s="1164" t="s">
        <v>2894</v>
      </c>
      <c r="F3266" s="1165">
        <v>44556</v>
      </c>
      <c r="G3266" s="1165">
        <v>44675</v>
      </c>
    </row>
    <row r="3267" spans="1:7" ht="38.25">
      <c r="A3267" s="1162">
        <v>4734</v>
      </c>
      <c r="B3267" s="1162">
        <v>14404</v>
      </c>
      <c r="C3267" s="1163" t="s">
        <v>8906</v>
      </c>
      <c r="D3267" s="1163" t="s">
        <v>8907</v>
      </c>
      <c r="E3267" s="1164" t="s">
        <v>2894</v>
      </c>
      <c r="F3267" s="1165">
        <v>44556</v>
      </c>
      <c r="G3267" s="1165">
        <v>44675</v>
      </c>
    </row>
    <row r="3268" spans="1:7" ht="38.25">
      <c r="A3268" s="1162">
        <v>4735</v>
      </c>
      <c r="B3268" s="1162">
        <v>39052</v>
      </c>
      <c r="C3268" s="1163" t="s">
        <v>8908</v>
      </c>
      <c r="D3268" s="1163" t="s">
        <v>8909</v>
      </c>
      <c r="E3268" s="1164" t="s">
        <v>2894</v>
      </c>
      <c r="F3268" s="1165">
        <v>44576</v>
      </c>
      <c r="G3268" s="1165">
        <v>44695</v>
      </c>
    </row>
    <row r="3269" spans="1:7" ht="38.25">
      <c r="A3269" s="1162">
        <v>4736</v>
      </c>
      <c r="B3269" s="1162">
        <v>14405</v>
      </c>
      <c r="C3269" s="1163" t="s">
        <v>8910</v>
      </c>
      <c r="D3269" s="1163" t="s">
        <v>8911</v>
      </c>
      <c r="E3269" s="1164" t="s">
        <v>2894</v>
      </c>
      <c r="F3269" s="1165">
        <v>44591</v>
      </c>
      <c r="G3269" s="1165">
        <v>44710</v>
      </c>
    </row>
    <row r="3270" spans="1:7" ht="38.25">
      <c r="A3270" s="1162">
        <v>4737</v>
      </c>
      <c r="B3270" s="1162">
        <v>14406</v>
      </c>
      <c r="C3270" s="1163" t="s">
        <v>8912</v>
      </c>
      <c r="D3270" s="1163" t="s">
        <v>8913</v>
      </c>
      <c r="E3270" s="1164" t="s">
        <v>2894</v>
      </c>
      <c r="F3270" s="1165">
        <v>44606</v>
      </c>
      <c r="G3270" s="1165">
        <v>44725</v>
      </c>
    </row>
    <row r="3271" spans="1:7" ht="38.25">
      <c r="A3271" s="1162">
        <v>4738</v>
      </c>
      <c r="B3271" s="1162">
        <v>39051</v>
      </c>
      <c r="C3271" s="1163" t="s">
        <v>8914</v>
      </c>
      <c r="D3271" s="1163" t="s">
        <v>8915</v>
      </c>
      <c r="E3271" s="1164" t="s">
        <v>2894</v>
      </c>
      <c r="F3271" s="1165">
        <v>44596</v>
      </c>
      <c r="G3271" s="1165">
        <v>44715</v>
      </c>
    </row>
    <row r="3272" spans="1:7" ht="38.25">
      <c r="A3272" s="1162">
        <v>4739</v>
      </c>
      <c r="B3272" s="1162">
        <v>39049</v>
      </c>
      <c r="C3272" s="1163" t="s">
        <v>8916</v>
      </c>
      <c r="D3272" s="1163" t="s">
        <v>8917</v>
      </c>
      <c r="E3272" s="1164" t="s">
        <v>2894</v>
      </c>
      <c r="F3272" s="1165">
        <v>44606</v>
      </c>
      <c r="G3272" s="1165">
        <v>44725</v>
      </c>
    </row>
    <row r="3273" spans="1:7" ht="38.25">
      <c r="A3273" s="1162">
        <v>4740</v>
      </c>
      <c r="B3273" s="1162">
        <v>14402</v>
      </c>
      <c r="C3273" s="1163" t="s">
        <v>8918</v>
      </c>
      <c r="D3273" s="1163" t="s">
        <v>8919</v>
      </c>
      <c r="E3273" s="1164" t="s">
        <v>2894</v>
      </c>
      <c r="F3273" s="1165">
        <v>44636</v>
      </c>
      <c r="G3273" s="1165">
        <v>44755</v>
      </c>
    </row>
    <row r="3274" spans="1:7" ht="38.25">
      <c r="A3274" s="1162">
        <v>4741</v>
      </c>
      <c r="B3274" s="1162">
        <v>14403</v>
      </c>
      <c r="C3274" s="1163" t="s">
        <v>8920</v>
      </c>
      <c r="D3274" s="1163" t="s">
        <v>8921</v>
      </c>
      <c r="E3274" s="1164" t="s">
        <v>3287</v>
      </c>
      <c r="F3274" s="1165">
        <v>44756</v>
      </c>
      <c r="G3274" s="1165">
        <v>44845</v>
      </c>
    </row>
    <row r="3275" spans="1:7">
      <c r="A3275" s="1158">
        <v>4742</v>
      </c>
      <c r="B3275" s="1158">
        <v>14408</v>
      </c>
      <c r="C3275" s="1159" t="s">
        <v>8922</v>
      </c>
      <c r="D3275" s="1159" t="s">
        <v>8923</v>
      </c>
      <c r="E3275" s="1160" t="s">
        <v>2897</v>
      </c>
      <c r="F3275" s="1161">
        <v>44646</v>
      </c>
      <c r="G3275" s="1161">
        <v>44880</v>
      </c>
    </row>
    <row r="3276" spans="1:7" ht="38.25">
      <c r="A3276" s="1162">
        <v>4743</v>
      </c>
      <c r="B3276" s="1162">
        <v>14412</v>
      </c>
      <c r="C3276" s="1163" t="s">
        <v>8924</v>
      </c>
      <c r="D3276" s="1163" t="s">
        <v>8925</v>
      </c>
      <c r="E3276" s="1164" t="s">
        <v>3064</v>
      </c>
      <c r="F3276" s="1165">
        <v>44646</v>
      </c>
      <c r="G3276" s="1165">
        <v>44825</v>
      </c>
    </row>
    <row r="3277" spans="1:7" ht="38.25">
      <c r="A3277" s="1162">
        <v>4744</v>
      </c>
      <c r="B3277" s="1162">
        <v>39056</v>
      </c>
      <c r="C3277" s="1163" t="s">
        <v>8926</v>
      </c>
      <c r="D3277" s="1163" t="s">
        <v>8927</v>
      </c>
      <c r="E3277" s="1164" t="s">
        <v>2560</v>
      </c>
      <c r="F3277" s="1165">
        <v>44646</v>
      </c>
      <c r="G3277" s="1165">
        <v>44755</v>
      </c>
    </row>
    <row r="3278" spans="1:7" ht="38.25">
      <c r="A3278" s="1162">
        <v>4745</v>
      </c>
      <c r="B3278" s="1162">
        <v>14409</v>
      </c>
      <c r="C3278" s="1163" t="s">
        <v>8928</v>
      </c>
      <c r="D3278" s="1163" t="s">
        <v>8929</v>
      </c>
      <c r="E3278" s="1164" t="s">
        <v>2560</v>
      </c>
      <c r="F3278" s="1165">
        <v>44656</v>
      </c>
      <c r="G3278" s="1165">
        <v>44765</v>
      </c>
    </row>
    <row r="3279" spans="1:7" ht="38.25">
      <c r="A3279" s="1162">
        <v>4746</v>
      </c>
      <c r="B3279" s="1162">
        <v>14410</v>
      </c>
      <c r="C3279" s="1163" t="s">
        <v>8930</v>
      </c>
      <c r="D3279" s="1163" t="s">
        <v>8931</v>
      </c>
      <c r="E3279" s="1164" t="s">
        <v>2560</v>
      </c>
      <c r="F3279" s="1165">
        <v>44686</v>
      </c>
      <c r="G3279" s="1165">
        <v>44795</v>
      </c>
    </row>
    <row r="3280" spans="1:7" ht="38.25">
      <c r="A3280" s="1162">
        <v>4747</v>
      </c>
      <c r="B3280" s="1162">
        <v>14411</v>
      </c>
      <c r="C3280" s="1163" t="s">
        <v>8932</v>
      </c>
      <c r="D3280" s="1163" t="s">
        <v>8933</v>
      </c>
      <c r="E3280" s="1164" t="s">
        <v>2560</v>
      </c>
      <c r="F3280" s="1165">
        <v>44701</v>
      </c>
      <c r="G3280" s="1165">
        <v>44810</v>
      </c>
    </row>
    <row r="3281" spans="1:7" ht="38.25">
      <c r="A3281" s="1162">
        <v>4748</v>
      </c>
      <c r="B3281" s="1162">
        <v>14413</v>
      </c>
      <c r="C3281" s="1163" t="s">
        <v>8934</v>
      </c>
      <c r="D3281" s="1163" t="s">
        <v>8935</v>
      </c>
      <c r="E3281" s="1164" t="s">
        <v>2560</v>
      </c>
      <c r="F3281" s="1165">
        <v>44731</v>
      </c>
      <c r="G3281" s="1165">
        <v>44840</v>
      </c>
    </row>
    <row r="3282" spans="1:7" ht="25.5">
      <c r="A3282" s="1162">
        <v>4749</v>
      </c>
      <c r="B3282" s="1162">
        <v>14414</v>
      </c>
      <c r="C3282" s="1163" t="s">
        <v>8936</v>
      </c>
      <c r="D3282" s="1163" t="s">
        <v>8937</v>
      </c>
      <c r="E3282" s="1164" t="s">
        <v>3287</v>
      </c>
      <c r="F3282" s="1165">
        <v>44791</v>
      </c>
      <c r="G3282" s="1165">
        <v>44880</v>
      </c>
    </row>
    <row r="3283" spans="1:7" ht="38.25">
      <c r="A3283" s="1162">
        <v>4750</v>
      </c>
      <c r="B3283" s="1162">
        <v>14415</v>
      </c>
      <c r="C3283" s="1163" t="s">
        <v>8938</v>
      </c>
      <c r="D3283" s="1163" t="s">
        <v>8939</v>
      </c>
      <c r="E3283" s="1164" t="s">
        <v>3287</v>
      </c>
      <c r="F3283" s="1165">
        <v>44776</v>
      </c>
      <c r="G3283" s="1165">
        <v>44865</v>
      </c>
    </row>
    <row r="3284" spans="1:7">
      <c r="A3284" s="1158">
        <v>4751</v>
      </c>
      <c r="B3284" s="1158">
        <v>14416</v>
      </c>
      <c r="C3284" s="1159" t="s">
        <v>8940</v>
      </c>
      <c r="D3284" s="1159" t="s">
        <v>8941</v>
      </c>
      <c r="E3284" s="1160" t="s">
        <v>3454</v>
      </c>
      <c r="F3284" s="1161">
        <v>44551</v>
      </c>
      <c r="G3284" s="1161">
        <v>44960</v>
      </c>
    </row>
    <row r="3285" spans="1:7" ht="38.25">
      <c r="A3285" s="1162">
        <v>4752</v>
      </c>
      <c r="B3285" s="1162">
        <v>14417</v>
      </c>
      <c r="C3285" s="1163" t="s">
        <v>8942</v>
      </c>
      <c r="D3285" s="1163" t="s">
        <v>8943</v>
      </c>
      <c r="E3285" s="1164" t="s">
        <v>2894</v>
      </c>
      <c r="F3285" s="1165">
        <v>44586</v>
      </c>
      <c r="G3285" s="1165">
        <v>44705</v>
      </c>
    </row>
    <row r="3286" spans="1:7" ht="38.25">
      <c r="A3286" s="1162">
        <v>4753</v>
      </c>
      <c r="B3286" s="1162">
        <v>14418</v>
      </c>
      <c r="C3286" s="1163" t="s">
        <v>8944</v>
      </c>
      <c r="D3286" s="1163" t="s">
        <v>8945</v>
      </c>
      <c r="E3286" s="1164" t="s">
        <v>2894</v>
      </c>
      <c r="F3286" s="1165">
        <v>44756</v>
      </c>
      <c r="G3286" s="1165">
        <v>44875</v>
      </c>
    </row>
    <row r="3287" spans="1:7" ht="25.5">
      <c r="A3287" s="1162">
        <v>4754</v>
      </c>
      <c r="B3287" s="1162">
        <v>14419</v>
      </c>
      <c r="C3287" s="1163" t="s">
        <v>8946</v>
      </c>
      <c r="D3287" s="1163" t="s">
        <v>8947</v>
      </c>
      <c r="E3287" s="1164" t="s">
        <v>2894</v>
      </c>
      <c r="F3287" s="1165">
        <v>44841</v>
      </c>
      <c r="G3287" s="1165">
        <v>44960</v>
      </c>
    </row>
    <row r="3288" spans="1:7" ht="38.25">
      <c r="A3288" s="1162">
        <v>4755</v>
      </c>
      <c r="B3288" s="1162">
        <v>14420</v>
      </c>
      <c r="C3288" s="1163" t="s">
        <v>8948</v>
      </c>
      <c r="D3288" s="1163" t="s">
        <v>8949</v>
      </c>
      <c r="E3288" s="1164" t="s">
        <v>2894</v>
      </c>
      <c r="F3288" s="1165">
        <v>44551</v>
      </c>
      <c r="G3288" s="1165">
        <v>44670</v>
      </c>
    </row>
    <row r="3289" spans="1:7">
      <c r="A3289" s="1158">
        <v>4756</v>
      </c>
      <c r="B3289" s="1158">
        <v>14421</v>
      </c>
      <c r="C3289" s="1159" t="s">
        <v>5908</v>
      </c>
      <c r="D3289" s="1159" t="s">
        <v>3271</v>
      </c>
      <c r="E3289" s="1160" t="s">
        <v>8950</v>
      </c>
      <c r="F3289" s="1161">
        <v>44326</v>
      </c>
      <c r="G3289" s="1161">
        <v>45063</v>
      </c>
    </row>
    <row r="3290" spans="1:7" ht="38.25">
      <c r="A3290" s="1162">
        <v>4757</v>
      </c>
      <c r="B3290" s="1162">
        <v>14422</v>
      </c>
      <c r="C3290" s="1163" t="s">
        <v>8951</v>
      </c>
      <c r="D3290" s="1163" t="s">
        <v>8952</v>
      </c>
      <c r="E3290" s="1164" t="s">
        <v>8950</v>
      </c>
      <c r="F3290" s="1165">
        <v>44326</v>
      </c>
      <c r="G3290" s="1165">
        <v>45063</v>
      </c>
    </row>
    <row r="3291" spans="1:7" ht="38.25">
      <c r="A3291" s="1162">
        <v>4758</v>
      </c>
      <c r="B3291" s="1162">
        <v>14423</v>
      </c>
      <c r="C3291" s="1163" t="s">
        <v>8953</v>
      </c>
      <c r="D3291" s="1163" t="s">
        <v>8954</v>
      </c>
      <c r="E3291" s="1164" t="s">
        <v>8955</v>
      </c>
      <c r="F3291" s="1165">
        <v>44551</v>
      </c>
      <c r="G3291" s="1165">
        <v>44980</v>
      </c>
    </row>
    <row r="3292" spans="1:7" ht="25.5">
      <c r="A3292" s="1162">
        <v>4759</v>
      </c>
      <c r="B3292" s="1162">
        <v>14424</v>
      </c>
      <c r="C3292" s="1163" t="s">
        <v>8956</v>
      </c>
      <c r="D3292" s="1163" t="s">
        <v>8957</v>
      </c>
      <c r="E3292" s="1164" t="s">
        <v>3034</v>
      </c>
      <c r="F3292" s="1165">
        <v>44326</v>
      </c>
      <c r="G3292" s="1165">
        <v>44385</v>
      </c>
    </row>
    <row r="3293" spans="1:7">
      <c r="A3293" s="1158">
        <v>4760</v>
      </c>
      <c r="B3293" s="1158">
        <v>14425</v>
      </c>
      <c r="C3293" s="1159" t="s">
        <v>5444</v>
      </c>
      <c r="D3293" s="1159" t="s">
        <v>3339</v>
      </c>
      <c r="E3293" s="1160" t="s">
        <v>8958</v>
      </c>
      <c r="F3293" s="1161">
        <v>44296</v>
      </c>
      <c r="G3293" s="1161">
        <v>45135</v>
      </c>
    </row>
    <row r="3294" spans="1:7" ht="38.25">
      <c r="A3294" s="1162">
        <v>4761</v>
      </c>
      <c r="B3294" s="1162">
        <v>14431</v>
      </c>
      <c r="C3294" s="1163" t="s">
        <v>8959</v>
      </c>
      <c r="D3294" s="1163" t="s">
        <v>8960</v>
      </c>
      <c r="E3294" s="1164" t="s">
        <v>8958</v>
      </c>
      <c r="F3294" s="1165">
        <v>44296</v>
      </c>
      <c r="G3294" s="1165">
        <v>45135</v>
      </c>
    </row>
    <row r="3295" spans="1:7" ht="38.25">
      <c r="A3295" s="1162">
        <v>4762</v>
      </c>
      <c r="B3295" s="1162">
        <v>14429</v>
      </c>
      <c r="C3295" s="1163" t="s">
        <v>8961</v>
      </c>
      <c r="D3295" s="1163" t="s">
        <v>8962</v>
      </c>
      <c r="E3295" s="1164" t="s">
        <v>3034</v>
      </c>
      <c r="F3295" s="1165">
        <v>44486</v>
      </c>
      <c r="G3295" s="1165">
        <v>44545</v>
      </c>
    </row>
    <row r="3296" spans="1:7" ht="38.25">
      <c r="A3296" s="1162">
        <v>4763</v>
      </c>
      <c r="B3296" s="1162">
        <v>14430</v>
      </c>
      <c r="C3296" s="1163" t="s">
        <v>8963</v>
      </c>
      <c r="D3296" s="1163" t="s">
        <v>8964</v>
      </c>
      <c r="E3296" s="1164" t="s">
        <v>3034</v>
      </c>
      <c r="F3296" s="1165">
        <v>44551</v>
      </c>
      <c r="G3296" s="1165">
        <v>44610</v>
      </c>
    </row>
    <row r="3297" spans="1:7">
      <c r="A3297" s="1162">
        <v>4764</v>
      </c>
      <c r="B3297" s="1162">
        <v>39055</v>
      </c>
      <c r="C3297" s="1163"/>
      <c r="D3297" s="1163"/>
      <c r="E3297" s="1164" t="s">
        <v>8965</v>
      </c>
      <c r="F3297" s="1165">
        <v>44551</v>
      </c>
      <c r="G3297" s="1165">
        <v>45135</v>
      </c>
    </row>
    <row r="3298" spans="1:7" ht="38.25">
      <c r="A3298" s="1162">
        <v>4765</v>
      </c>
      <c r="B3298" s="1162">
        <v>14432</v>
      </c>
      <c r="C3298" s="1163" t="s">
        <v>8966</v>
      </c>
      <c r="D3298" s="1163" t="s">
        <v>8967</v>
      </c>
      <c r="E3298" s="1164" t="s">
        <v>3034</v>
      </c>
      <c r="F3298" s="1165">
        <v>44586</v>
      </c>
      <c r="G3298" s="1165">
        <v>44645</v>
      </c>
    </row>
    <row r="3299" spans="1:7" ht="38.25">
      <c r="A3299" s="1162">
        <v>4766</v>
      </c>
      <c r="B3299" s="1162">
        <v>14433</v>
      </c>
      <c r="C3299" s="1163" t="s">
        <v>8968</v>
      </c>
      <c r="D3299" s="1163" t="s">
        <v>8969</v>
      </c>
      <c r="E3299" s="1164" t="s">
        <v>3034</v>
      </c>
      <c r="F3299" s="1165">
        <v>44711</v>
      </c>
      <c r="G3299" s="1165">
        <v>44770</v>
      </c>
    </row>
    <row r="3300" spans="1:7" ht="38.25">
      <c r="A3300" s="1162">
        <v>4767</v>
      </c>
      <c r="B3300" s="1162">
        <v>14434</v>
      </c>
      <c r="C3300" s="1163" t="s">
        <v>8970</v>
      </c>
      <c r="D3300" s="1163" t="s">
        <v>8971</v>
      </c>
      <c r="E3300" s="1164" t="s">
        <v>3034</v>
      </c>
      <c r="F3300" s="1165">
        <v>44756</v>
      </c>
      <c r="G3300" s="1165">
        <v>44815</v>
      </c>
    </row>
    <row r="3301" spans="1:7" ht="38.25">
      <c r="A3301" s="1162">
        <v>4768</v>
      </c>
      <c r="B3301" s="1162">
        <v>14435</v>
      </c>
      <c r="C3301" s="1163" t="s">
        <v>8972</v>
      </c>
      <c r="D3301" s="1163" t="s">
        <v>8973</v>
      </c>
      <c r="E3301" s="1164" t="s">
        <v>3034</v>
      </c>
      <c r="F3301" s="1165">
        <v>44796</v>
      </c>
      <c r="G3301" s="1165">
        <v>44855</v>
      </c>
    </row>
    <row r="3302" spans="1:7" ht="38.25">
      <c r="A3302" s="1162">
        <v>4769</v>
      </c>
      <c r="B3302" s="1162">
        <v>14436</v>
      </c>
      <c r="C3302" s="1163" t="s">
        <v>8974</v>
      </c>
      <c r="D3302" s="1163" t="s">
        <v>8975</v>
      </c>
      <c r="E3302" s="1164" t="s">
        <v>3034</v>
      </c>
      <c r="F3302" s="1165">
        <v>44841</v>
      </c>
      <c r="G3302" s="1165">
        <v>44900</v>
      </c>
    </row>
    <row r="3303" spans="1:7" ht="25.5">
      <c r="A3303" s="1162">
        <v>4770</v>
      </c>
      <c r="B3303" s="1162">
        <v>14426</v>
      </c>
      <c r="C3303" s="1163" t="s">
        <v>8976</v>
      </c>
      <c r="D3303" s="1163" t="s">
        <v>8977</v>
      </c>
      <c r="E3303" s="1164" t="s">
        <v>3112</v>
      </c>
      <c r="F3303" s="1165">
        <v>44881</v>
      </c>
      <c r="G3303" s="1165">
        <v>44910</v>
      </c>
    </row>
    <row r="3304" spans="1:7" ht="38.25">
      <c r="A3304" s="1162">
        <v>4771</v>
      </c>
      <c r="B3304" s="1162">
        <v>14427</v>
      </c>
      <c r="C3304" s="1163" t="s">
        <v>8978</v>
      </c>
      <c r="D3304" s="1163" t="s">
        <v>8979</v>
      </c>
      <c r="E3304" s="1164" t="s">
        <v>2894</v>
      </c>
      <c r="F3304" s="1165">
        <v>44881</v>
      </c>
      <c r="G3304" s="1165">
        <v>45000</v>
      </c>
    </row>
    <row r="3305" spans="1:7" ht="25.5">
      <c r="A3305" s="1162">
        <v>4772</v>
      </c>
      <c r="B3305" s="1162">
        <v>14428</v>
      </c>
      <c r="C3305" s="1163" t="s">
        <v>8980</v>
      </c>
      <c r="D3305" s="1163" t="s">
        <v>8981</v>
      </c>
      <c r="E3305" s="1164" t="s">
        <v>2894</v>
      </c>
      <c r="F3305" s="1165">
        <v>44881</v>
      </c>
      <c r="G3305" s="1165">
        <v>45000</v>
      </c>
    </row>
    <row r="3306" spans="1:7" ht="38.25">
      <c r="A3306" s="1162">
        <v>4773</v>
      </c>
      <c r="B3306" s="1162">
        <v>14437</v>
      </c>
      <c r="C3306" s="1163" t="s">
        <v>8982</v>
      </c>
      <c r="D3306" s="1163" t="s">
        <v>8983</v>
      </c>
      <c r="E3306" s="1164" t="s">
        <v>3034</v>
      </c>
      <c r="F3306" s="1165">
        <v>44881</v>
      </c>
      <c r="G3306" s="1165">
        <v>44940</v>
      </c>
    </row>
    <row r="3307" spans="1:7">
      <c r="A3307" s="1158">
        <v>4774</v>
      </c>
      <c r="B3307" s="1158">
        <v>14438</v>
      </c>
      <c r="C3307" s="1159" t="s">
        <v>6219</v>
      </c>
      <c r="D3307" s="1159" t="s">
        <v>6220</v>
      </c>
      <c r="E3307" s="1160" t="s">
        <v>8984</v>
      </c>
      <c r="F3307" s="1161">
        <v>44496</v>
      </c>
      <c r="G3307" s="1161">
        <v>45160</v>
      </c>
    </row>
    <row r="3308" spans="1:7" ht="38.25">
      <c r="A3308" s="1162">
        <v>4775</v>
      </c>
      <c r="B3308" s="1162">
        <v>14439</v>
      </c>
      <c r="C3308" s="1163" t="s">
        <v>8985</v>
      </c>
      <c r="D3308" s="1163" t="s">
        <v>8986</v>
      </c>
      <c r="E3308" s="1164" t="s">
        <v>2894</v>
      </c>
      <c r="F3308" s="1165">
        <v>44496</v>
      </c>
      <c r="G3308" s="1165">
        <v>44615</v>
      </c>
    </row>
    <row r="3309" spans="1:7" ht="38.25">
      <c r="A3309" s="1162">
        <v>4776</v>
      </c>
      <c r="B3309" s="1162">
        <v>14440</v>
      </c>
      <c r="C3309" s="1163" t="s">
        <v>8987</v>
      </c>
      <c r="D3309" s="1163" t="s">
        <v>8988</v>
      </c>
      <c r="E3309" s="1164" t="s">
        <v>2894</v>
      </c>
      <c r="F3309" s="1165">
        <v>44551</v>
      </c>
      <c r="G3309" s="1165">
        <v>44670</v>
      </c>
    </row>
    <row r="3310" spans="1:7" ht="38.25">
      <c r="A3310" s="1162">
        <v>4777</v>
      </c>
      <c r="B3310" s="1162">
        <v>14441</v>
      </c>
      <c r="C3310" s="1163" t="s">
        <v>8989</v>
      </c>
      <c r="D3310" s="1163" t="s">
        <v>8990</v>
      </c>
      <c r="E3310" s="1164" t="s">
        <v>2894</v>
      </c>
      <c r="F3310" s="1165">
        <v>44586</v>
      </c>
      <c r="G3310" s="1165">
        <v>44705</v>
      </c>
    </row>
    <row r="3311" spans="1:7" ht="38.25">
      <c r="A3311" s="1162">
        <v>4778</v>
      </c>
      <c r="B3311" s="1162">
        <v>14442</v>
      </c>
      <c r="C3311" s="1163" t="s">
        <v>8991</v>
      </c>
      <c r="D3311" s="1163" t="s">
        <v>8992</v>
      </c>
      <c r="E3311" s="1164" t="s">
        <v>2894</v>
      </c>
      <c r="F3311" s="1165">
        <v>44711</v>
      </c>
      <c r="G3311" s="1165">
        <v>44830</v>
      </c>
    </row>
    <row r="3312" spans="1:7" ht="38.25">
      <c r="A3312" s="1162">
        <v>4779</v>
      </c>
      <c r="B3312" s="1162">
        <v>14443</v>
      </c>
      <c r="C3312" s="1163" t="s">
        <v>8993</v>
      </c>
      <c r="D3312" s="1163" t="s">
        <v>8994</v>
      </c>
      <c r="E3312" s="1164" t="s">
        <v>2894</v>
      </c>
      <c r="F3312" s="1165">
        <v>44756</v>
      </c>
      <c r="G3312" s="1165">
        <v>44875</v>
      </c>
    </row>
    <row r="3313" spans="1:7" ht="38.25">
      <c r="A3313" s="1162">
        <v>4780</v>
      </c>
      <c r="B3313" s="1162">
        <v>14444</v>
      </c>
      <c r="C3313" s="1163" t="s">
        <v>8995</v>
      </c>
      <c r="D3313" s="1163" t="s">
        <v>8996</v>
      </c>
      <c r="E3313" s="1164" t="s">
        <v>2894</v>
      </c>
      <c r="F3313" s="1165">
        <v>44796</v>
      </c>
      <c r="G3313" s="1165">
        <v>44915</v>
      </c>
    </row>
    <row r="3314" spans="1:7" ht="38.25">
      <c r="A3314" s="1162">
        <v>4781</v>
      </c>
      <c r="B3314" s="1162">
        <v>14445</v>
      </c>
      <c r="C3314" s="1163" t="s">
        <v>8997</v>
      </c>
      <c r="D3314" s="1163" t="s">
        <v>8998</v>
      </c>
      <c r="E3314" s="1164" t="s">
        <v>2894</v>
      </c>
      <c r="F3314" s="1165">
        <v>44841</v>
      </c>
      <c r="G3314" s="1165">
        <v>44960</v>
      </c>
    </row>
    <row r="3315" spans="1:7" ht="25.5">
      <c r="A3315" s="1162">
        <v>4782</v>
      </c>
      <c r="B3315" s="1162">
        <v>14446</v>
      </c>
      <c r="C3315" s="1163" t="s">
        <v>8999</v>
      </c>
      <c r="D3315" s="1163" t="s">
        <v>9000</v>
      </c>
      <c r="E3315" s="1164" t="s">
        <v>2894</v>
      </c>
      <c r="F3315" s="1165">
        <v>44881</v>
      </c>
      <c r="G3315" s="1165">
        <v>45000</v>
      </c>
    </row>
    <row r="3316" spans="1:7" ht="38.25">
      <c r="A3316" s="1162">
        <v>4783</v>
      </c>
      <c r="B3316" s="1162">
        <v>14447</v>
      </c>
      <c r="C3316" s="1163" t="s">
        <v>9001</v>
      </c>
      <c r="D3316" s="1163" t="s">
        <v>9002</v>
      </c>
      <c r="E3316" s="1164" t="s">
        <v>3218</v>
      </c>
      <c r="F3316" s="1165">
        <v>45001</v>
      </c>
      <c r="G3316" s="1165">
        <v>45160</v>
      </c>
    </row>
    <row r="3317" spans="1:7">
      <c r="A3317" s="1158">
        <v>4784</v>
      </c>
      <c r="B3317" s="1158">
        <v>14448</v>
      </c>
      <c r="C3317" s="1159" t="s">
        <v>4449</v>
      </c>
      <c r="D3317" s="1159" t="s">
        <v>4450</v>
      </c>
      <c r="E3317" s="1160" t="s">
        <v>9003</v>
      </c>
      <c r="F3317" s="1161">
        <v>44821</v>
      </c>
      <c r="G3317" s="1161">
        <v>45412</v>
      </c>
    </row>
    <row r="3318" spans="1:7" ht="25.5">
      <c r="A3318" s="1162">
        <v>4785</v>
      </c>
      <c r="B3318" s="1162">
        <v>14449</v>
      </c>
      <c r="C3318" s="1163" t="s">
        <v>9004</v>
      </c>
      <c r="D3318" s="1163" t="s">
        <v>9005</v>
      </c>
      <c r="E3318" s="1164" t="s">
        <v>2894</v>
      </c>
      <c r="F3318" s="1165">
        <v>45293</v>
      </c>
      <c r="G3318" s="1165">
        <v>45412</v>
      </c>
    </row>
    <row r="3319" spans="1:7" ht="25.5">
      <c r="A3319" s="1162">
        <v>4786</v>
      </c>
      <c r="B3319" s="1162">
        <v>14450</v>
      </c>
      <c r="C3319" s="1163" t="s">
        <v>9006</v>
      </c>
      <c r="D3319" s="1163" t="s">
        <v>9007</v>
      </c>
      <c r="E3319" s="1164" t="s">
        <v>2894</v>
      </c>
      <c r="F3319" s="1165">
        <v>45293</v>
      </c>
      <c r="G3319" s="1165">
        <v>45412</v>
      </c>
    </row>
    <row r="3320" spans="1:7" ht="25.5">
      <c r="A3320" s="1162">
        <v>4787</v>
      </c>
      <c r="B3320" s="1162">
        <v>14451</v>
      </c>
      <c r="C3320" s="1163" t="s">
        <v>9008</v>
      </c>
      <c r="D3320" s="1163" t="s">
        <v>9009</v>
      </c>
      <c r="E3320" s="1164" t="s">
        <v>2894</v>
      </c>
      <c r="F3320" s="1165">
        <v>45293</v>
      </c>
      <c r="G3320" s="1165">
        <v>45412</v>
      </c>
    </row>
    <row r="3321" spans="1:7">
      <c r="A3321" s="1158">
        <v>4788</v>
      </c>
      <c r="B3321" s="1158">
        <v>14452</v>
      </c>
      <c r="C3321" s="1159" t="s">
        <v>9010</v>
      </c>
      <c r="D3321" s="1159" t="s">
        <v>9011</v>
      </c>
      <c r="E3321" s="1160" t="s">
        <v>3009</v>
      </c>
      <c r="F3321" s="1161">
        <v>44896</v>
      </c>
      <c r="G3321" s="1161">
        <v>45045</v>
      </c>
    </row>
    <row r="3322" spans="1:7" ht="25.5">
      <c r="A3322" s="1162">
        <v>4789</v>
      </c>
      <c r="B3322" s="1162">
        <v>14453</v>
      </c>
      <c r="C3322" s="1163" t="s">
        <v>9012</v>
      </c>
      <c r="D3322" s="1163" t="s">
        <v>9013</v>
      </c>
      <c r="E3322" s="1164" t="s">
        <v>3287</v>
      </c>
      <c r="F3322" s="1165">
        <v>44956</v>
      </c>
      <c r="G3322" s="1165">
        <v>45045</v>
      </c>
    </row>
    <row r="3323" spans="1:7" ht="25.5">
      <c r="A3323" s="1162">
        <v>4790</v>
      </c>
      <c r="B3323" s="1162">
        <v>14454</v>
      </c>
      <c r="C3323" s="1163" t="s">
        <v>9014</v>
      </c>
      <c r="D3323" s="1163" t="s">
        <v>9015</v>
      </c>
      <c r="E3323" s="1164" t="s">
        <v>3034</v>
      </c>
      <c r="F3323" s="1165">
        <v>44896</v>
      </c>
      <c r="G3323" s="1165">
        <v>44955</v>
      </c>
    </row>
    <row r="3324" spans="1:7" ht="25.5">
      <c r="A3324" s="1158">
        <v>4791</v>
      </c>
      <c r="B3324" s="1158">
        <v>14455</v>
      </c>
      <c r="C3324" s="1159" t="s">
        <v>9016</v>
      </c>
      <c r="D3324" s="1159" t="s">
        <v>9017</v>
      </c>
      <c r="E3324" s="1160" t="s">
        <v>2947</v>
      </c>
      <c r="F3324" s="1161">
        <v>44821</v>
      </c>
      <c r="G3324" s="1161">
        <v>44895</v>
      </c>
    </row>
    <row r="3325" spans="1:7" ht="38.25">
      <c r="A3325" s="1162">
        <v>4792</v>
      </c>
      <c r="B3325" s="1162">
        <v>14456</v>
      </c>
      <c r="C3325" s="1163" t="s">
        <v>9018</v>
      </c>
      <c r="D3325" s="1163" t="s">
        <v>9019</v>
      </c>
      <c r="E3325" s="1164" t="s">
        <v>2947</v>
      </c>
      <c r="F3325" s="1165">
        <v>44821</v>
      </c>
      <c r="G3325" s="1165">
        <v>44895</v>
      </c>
    </row>
    <row r="3326" spans="1:7">
      <c r="A3326" s="1158">
        <v>4793</v>
      </c>
      <c r="B3326" s="1158">
        <v>14457</v>
      </c>
      <c r="C3326" s="1159" t="s">
        <v>8507</v>
      </c>
      <c r="D3326" s="1159" t="s">
        <v>8508</v>
      </c>
      <c r="E3326" s="1160" t="s">
        <v>3461</v>
      </c>
      <c r="F3326" s="1161">
        <v>44896</v>
      </c>
      <c r="G3326" s="1161">
        <v>45195</v>
      </c>
    </row>
    <row r="3327" spans="1:7" ht="38.25">
      <c r="A3327" s="1162">
        <v>4794</v>
      </c>
      <c r="B3327" s="1162">
        <v>14458</v>
      </c>
      <c r="C3327" s="1163" t="s">
        <v>9020</v>
      </c>
      <c r="D3327" s="1163" t="s">
        <v>9021</v>
      </c>
      <c r="E3327" s="1164" t="s">
        <v>3034</v>
      </c>
      <c r="F3327" s="1165">
        <v>44896</v>
      </c>
      <c r="G3327" s="1165">
        <v>44955</v>
      </c>
    </row>
    <row r="3328" spans="1:7" ht="38.25">
      <c r="A3328" s="1162">
        <v>4795</v>
      </c>
      <c r="B3328" s="1162">
        <v>14459</v>
      </c>
      <c r="C3328" s="1163" t="s">
        <v>9022</v>
      </c>
      <c r="D3328" s="1163" t="s">
        <v>9023</v>
      </c>
      <c r="E3328" s="1164" t="s">
        <v>2894</v>
      </c>
      <c r="F3328" s="1165">
        <v>45076</v>
      </c>
      <c r="G3328" s="1165">
        <v>45195</v>
      </c>
    </row>
    <row r="3329" spans="1:7" ht="38.25">
      <c r="A3329" s="1162">
        <v>4796</v>
      </c>
      <c r="B3329" s="1162">
        <v>14460</v>
      </c>
      <c r="C3329" s="1163" t="s">
        <v>9024</v>
      </c>
      <c r="D3329" s="1163" t="s">
        <v>9025</v>
      </c>
      <c r="E3329" s="1164" t="s">
        <v>2894</v>
      </c>
      <c r="F3329" s="1165">
        <v>45076</v>
      </c>
      <c r="G3329" s="1165">
        <v>45195</v>
      </c>
    </row>
    <row r="3330" spans="1:7" ht="38.25">
      <c r="A3330" s="1162">
        <v>4797</v>
      </c>
      <c r="B3330" s="1162">
        <v>14461</v>
      </c>
      <c r="C3330" s="1163" t="s">
        <v>9026</v>
      </c>
      <c r="D3330" s="1163" t="s">
        <v>9027</v>
      </c>
      <c r="E3330" s="1164" t="s">
        <v>2894</v>
      </c>
      <c r="F3330" s="1165">
        <v>45076</v>
      </c>
      <c r="G3330" s="1165">
        <v>45195</v>
      </c>
    </row>
    <row r="3331" spans="1:7" ht="38.25">
      <c r="A3331" s="1162">
        <v>4798</v>
      </c>
      <c r="B3331" s="1162">
        <v>14462</v>
      </c>
      <c r="C3331" s="1163" t="s">
        <v>9028</v>
      </c>
      <c r="D3331" s="1163" t="s">
        <v>9029</v>
      </c>
      <c r="E3331" s="1164" t="s">
        <v>3112</v>
      </c>
      <c r="F3331" s="1165">
        <v>44956</v>
      </c>
      <c r="G3331" s="1165">
        <v>44985</v>
      </c>
    </row>
    <row r="3332" spans="1:7" ht="38.25">
      <c r="A3332" s="1162">
        <v>4799</v>
      </c>
      <c r="B3332" s="1162">
        <v>14463</v>
      </c>
      <c r="C3332" s="1163" t="s">
        <v>9030</v>
      </c>
      <c r="D3332" s="1163" t="s">
        <v>9031</v>
      </c>
      <c r="E3332" s="1164" t="s">
        <v>3112</v>
      </c>
      <c r="F3332" s="1165">
        <v>44986</v>
      </c>
      <c r="G3332" s="1165">
        <v>45015</v>
      </c>
    </row>
    <row r="3333" spans="1:7" ht="38.25">
      <c r="A3333" s="1162">
        <v>4800</v>
      </c>
      <c r="B3333" s="1162">
        <v>14464</v>
      </c>
      <c r="C3333" s="1163" t="s">
        <v>9032</v>
      </c>
      <c r="D3333" s="1163" t="s">
        <v>9033</v>
      </c>
      <c r="E3333" s="1164" t="s">
        <v>3112</v>
      </c>
      <c r="F3333" s="1165">
        <v>45016</v>
      </c>
      <c r="G3333" s="1165">
        <v>45045</v>
      </c>
    </row>
    <row r="3334" spans="1:7" ht="38.25">
      <c r="A3334" s="1162">
        <v>4801</v>
      </c>
      <c r="B3334" s="1162">
        <v>14465</v>
      </c>
      <c r="C3334" s="1163" t="s">
        <v>9034</v>
      </c>
      <c r="D3334" s="1163" t="s">
        <v>9035</v>
      </c>
      <c r="E3334" s="1164" t="s">
        <v>3112</v>
      </c>
      <c r="F3334" s="1165">
        <v>45046</v>
      </c>
      <c r="G3334" s="1165">
        <v>45075</v>
      </c>
    </row>
    <row r="3335" spans="1:7" ht="25.5">
      <c r="A3335" s="1158">
        <v>4802</v>
      </c>
      <c r="B3335" s="1158">
        <v>14466</v>
      </c>
      <c r="C3335" s="1159" t="s">
        <v>8681</v>
      </c>
      <c r="D3335" s="1159" t="s">
        <v>8682</v>
      </c>
      <c r="E3335" s="1160" t="s">
        <v>4628</v>
      </c>
      <c r="F3335" s="1161">
        <v>44896</v>
      </c>
      <c r="G3335" s="1161">
        <v>45165</v>
      </c>
    </row>
    <row r="3336" spans="1:7" ht="25.5">
      <c r="A3336" s="1162">
        <v>4803</v>
      </c>
      <c r="B3336" s="1162">
        <v>14467</v>
      </c>
      <c r="C3336" s="1163" t="s">
        <v>9036</v>
      </c>
      <c r="D3336" s="1163" t="s">
        <v>9037</v>
      </c>
      <c r="E3336" s="1164" t="s">
        <v>2894</v>
      </c>
      <c r="F3336" s="1165">
        <v>45046</v>
      </c>
      <c r="G3336" s="1165">
        <v>45165</v>
      </c>
    </row>
    <row r="3337" spans="1:7" ht="38.25">
      <c r="A3337" s="1162">
        <v>4804</v>
      </c>
      <c r="B3337" s="1162">
        <v>14468</v>
      </c>
      <c r="C3337" s="1163" t="s">
        <v>9038</v>
      </c>
      <c r="D3337" s="1163" t="s">
        <v>9039</v>
      </c>
      <c r="E3337" s="1164" t="s">
        <v>3034</v>
      </c>
      <c r="F3337" s="1165">
        <v>45016</v>
      </c>
      <c r="G3337" s="1165">
        <v>45075</v>
      </c>
    </row>
    <row r="3338" spans="1:7" ht="38.25">
      <c r="A3338" s="1162">
        <v>4805</v>
      </c>
      <c r="B3338" s="1162">
        <v>14469</v>
      </c>
      <c r="C3338" s="1163" t="s">
        <v>9040</v>
      </c>
      <c r="D3338" s="1163" t="s">
        <v>9041</v>
      </c>
      <c r="E3338" s="1164" t="s">
        <v>3009</v>
      </c>
      <c r="F3338" s="1165">
        <v>44896</v>
      </c>
      <c r="G3338" s="1165">
        <v>45045</v>
      </c>
    </row>
    <row r="3339" spans="1:7" ht="38.25">
      <c r="A3339" s="1162">
        <v>4806</v>
      </c>
      <c r="B3339" s="1162">
        <v>14470</v>
      </c>
      <c r="C3339" s="1163" t="s">
        <v>9042</v>
      </c>
      <c r="D3339" s="1163" t="s">
        <v>9043</v>
      </c>
      <c r="E3339" s="1164" t="s">
        <v>2894</v>
      </c>
      <c r="F3339" s="1165">
        <v>44896</v>
      </c>
      <c r="G3339" s="1165">
        <v>45015</v>
      </c>
    </row>
    <row r="3340" spans="1:7" ht="38.25">
      <c r="A3340" s="1162">
        <v>4807</v>
      </c>
      <c r="B3340" s="1162">
        <v>14471</v>
      </c>
      <c r="C3340" s="1163" t="s">
        <v>9044</v>
      </c>
      <c r="D3340" s="1163" t="s">
        <v>9045</v>
      </c>
      <c r="E3340" s="1164" t="s">
        <v>2894</v>
      </c>
      <c r="F3340" s="1165">
        <v>44896</v>
      </c>
      <c r="G3340" s="1165">
        <v>45015</v>
      </c>
    </row>
    <row r="3341" spans="1:7">
      <c r="A3341" s="1158">
        <v>4808</v>
      </c>
      <c r="B3341" s="1158">
        <v>14472</v>
      </c>
      <c r="C3341" s="1159" t="s">
        <v>5010</v>
      </c>
      <c r="D3341" s="1159" t="s">
        <v>5011</v>
      </c>
      <c r="E3341" s="1160" t="s">
        <v>9046</v>
      </c>
      <c r="F3341" s="1161">
        <v>44431</v>
      </c>
      <c r="G3341" s="1161">
        <v>45250</v>
      </c>
    </row>
    <row r="3342" spans="1:7">
      <c r="A3342" s="1158">
        <v>4809</v>
      </c>
      <c r="B3342" s="1158">
        <v>14473</v>
      </c>
      <c r="C3342" s="1159" t="s">
        <v>5029</v>
      </c>
      <c r="D3342" s="1159" t="s">
        <v>5030</v>
      </c>
      <c r="E3342" s="1160" t="s">
        <v>9047</v>
      </c>
      <c r="F3342" s="1161">
        <v>44496</v>
      </c>
      <c r="G3342" s="1161">
        <v>44980</v>
      </c>
    </row>
    <row r="3343" spans="1:7" ht="38.25">
      <c r="A3343" s="1162">
        <v>4810</v>
      </c>
      <c r="B3343" s="1162">
        <v>14474</v>
      </c>
      <c r="C3343" s="1163" t="s">
        <v>9048</v>
      </c>
      <c r="D3343" s="1163" t="s">
        <v>9049</v>
      </c>
      <c r="E3343" s="1164" t="s">
        <v>2894</v>
      </c>
      <c r="F3343" s="1165">
        <v>44496</v>
      </c>
      <c r="G3343" s="1165">
        <v>44615</v>
      </c>
    </row>
    <row r="3344" spans="1:7" ht="38.25">
      <c r="A3344" s="1162">
        <v>4811</v>
      </c>
      <c r="B3344" s="1162">
        <v>14475</v>
      </c>
      <c r="C3344" s="1163" t="s">
        <v>9050</v>
      </c>
      <c r="D3344" s="1163" t="s">
        <v>9051</v>
      </c>
      <c r="E3344" s="1164" t="s">
        <v>2894</v>
      </c>
      <c r="F3344" s="1165">
        <v>44616</v>
      </c>
      <c r="G3344" s="1165">
        <v>44735</v>
      </c>
    </row>
    <row r="3345" spans="1:7" ht="38.25">
      <c r="A3345" s="1162">
        <v>4812</v>
      </c>
      <c r="B3345" s="1162">
        <v>14476</v>
      </c>
      <c r="C3345" s="1163" t="s">
        <v>9052</v>
      </c>
      <c r="D3345" s="1163" t="s">
        <v>9053</v>
      </c>
      <c r="E3345" s="1164" t="s">
        <v>2894</v>
      </c>
      <c r="F3345" s="1165">
        <v>44736</v>
      </c>
      <c r="G3345" s="1165">
        <v>44855</v>
      </c>
    </row>
    <row r="3346" spans="1:7" ht="38.25">
      <c r="A3346" s="1162">
        <v>4813</v>
      </c>
      <c r="B3346" s="1162">
        <v>14477</v>
      </c>
      <c r="C3346" s="1163" t="s">
        <v>9054</v>
      </c>
      <c r="D3346" s="1163" t="s">
        <v>9055</v>
      </c>
      <c r="E3346" s="1164" t="s">
        <v>2894</v>
      </c>
      <c r="F3346" s="1165">
        <v>44856</v>
      </c>
      <c r="G3346" s="1165">
        <v>44975</v>
      </c>
    </row>
    <row r="3347" spans="1:7" ht="25.5">
      <c r="A3347" s="1162">
        <v>4814</v>
      </c>
      <c r="B3347" s="1162">
        <v>14478</v>
      </c>
      <c r="C3347" s="1163" t="s">
        <v>9056</v>
      </c>
      <c r="D3347" s="1163" t="s">
        <v>9057</v>
      </c>
      <c r="E3347" s="1164" t="s">
        <v>9047</v>
      </c>
      <c r="F3347" s="1165">
        <v>44496</v>
      </c>
      <c r="G3347" s="1165">
        <v>44980</v>
      </c>
    </row>
    <row r="3348" spans="1:7" ht="38.25">
      <c r="A3348" s="1162">
        <v>4815</v>
      </c>
      <c r="B3348" s="1162">
        <v>14479</v>
      </c>
      <c r="C3348" s="1163" t="s">
        <v>9058</v>
      </c>
      <c r="D3348" s="1163" t="s">
        <v>9059</v>
      </c>
      <c r="E3348" s="1164" t="s">
        <v>2894</v>
      </c>
      <c r="F3348" s="1165">
        <v>44496</v>
      </c>
      <c r="G3348" s="1165">
        <v>44615</v>
      </c>
    </row>
    <row r="3349" spans="1:7" ht="51">
      <c r="A3349" s="1162">
        <v>4816</v>
      </c>
      <c r="B3349" s="1162">
        <v>14480</v>
      </c>
      <c r="C3349" s="1163" t="s">
        <v>9060</v>
      </c>
      <c r="D3349" s="1163" t="s">
        <v>9061</v>
      </c>
      <c r="E3349" s="1164" t="s">
        <v>2894</v>
      </c>
      <c r="F3349" s="1165">
        <v>44511</v>
      </c>
      <c r="G3349" s="1165">
        <v>44630</v>
      </c>
    </row>
    <row r="3350" spans="1:7">
      <c r="A3350" s="1158">
        <v>4817</v>
      </c>
      <c r="B3350" s="1158">
        <v>14481</v>
      </c>
      <c r="C3350" s="1159" t="s">
        <v>5070</v>
      </c>
      <c r="D3350" s="1159" t="s">
        <v>5071</v>
      </c>
      <c r="E3350" s="1160" t="s">
        <v>4578</v>
      </c>
      <c r="F3350" s="1161">
        <v>44431</v>
      </c>
      <c r="G3350" s="1161">
        <v>44970</v>
      </c>
    </row>
    <row r="3351" spans="1:7" ht="38.25">
      <c r="A3351" s="1162">
        <v>4818</v>
      </c>
      <c r="B3351" s="1162">
        <v>14482</v>
      </c>
      <c r="C3351" s="1163" t="s">
        <v>9062</v>
      </c>
      <c r="D3351" s="1163" t="s">
        <v>9063</v>
      </c>
      <c r="E3351" s="1164" t="s">
        <v>3287</v>
      </c>
      <c r="F3351" s="1165">
        <v>44701</v>
      </c>
      <c r="G3351" s="1165">
        <v>44790</v>
      </c>
    </row>
    <row r="3352" spans="1:7" ht="38.25">
      <c r="A3352" s="1162">
        <v>4819</v>
      </c>
      <c r="B3352" s="1162">
        <v>14483</v>
      </c>
      <c r="C3352" s="1163" t="s">
        <v>9064</v>
      </c>
      <c r="D3352" s="1163" t="s">
        <v>9065</v>
      </c>
      <c r="E3352" s="1164" t="s">
        <v>3287</v>
      </c>
      <c r="F3352" s="1165">
        <v>44431</v>
      </c>
      <c r="G3352" s="1165">
        <v>44520</v>
      </c>
    </row>
    <row r="3353" spans="1:7" ht="38.25">
      <c r="A3353" s="1162">
        <v>4820</v>
      </c>
      <c r="B3353" s="1162">
        <v>14484</v>
      </c>
      <c r="C3353" s="1163" t="s">
        <v>9066</v>
      </c>
      <c r="D3353" s="1163" t="s">
        <v>9067</v>
      </c>
      <c r="E3353" s="1164" t="s">
        <v>3287</v>
      </c>
      <c r="F3353" s="1165">
        <v>44521</v>
      </c>
      <c r="G3353" s="1165">
        <v>44610</v>
      </c>
    </row>
    <row r="3354" spans="1:7" ht="38.25">
      <c r="A3354" s="1162">
        <v>4821</v>
      </c>
      <c r="B3354" s="1162">
        <v>14485</v>
      </c>
      <c r="C3354" s="1163" t="s">
        <v>9068</v>
      </c>
      <c r="D3354" s="1163" t="s">
        <v>9069</v>
      </c>
      <c r="E3354" s="1164" t="s">
        <v>3287</v>
      </c>
      <c r="F3354" s="1165">
        <v>44611</v>
      </c>
      <c r="G3354" s="1165">
        <v>44700</v>
      </c>
    </row>
    <row r="3355" spans="1:7" ht="38.25">
      <c r="A3355" s="1162">
        <v>4822</v>
      </c>
      <c r="B3355" s="1162">
        <v>14486</v>
      </c>
      <c r="C3355" s="1163" t="s">
        <v>9070</v>
      </c>
      <c r="D3355" s="1163" t="s">
        <v>9071</v>
      </c>
      <c r="E3355" s="1164" t="s">
        <v>3287</v>
      </c>
      <c r="F3355" s="1165">
        <v>44701</v>
      </c>
      <c r="G3355" s="1165">
        <v>44790</v>
      </c>
    </row>
    <row r="3356" spans="1:7" ht="38.25">
      <c r="A3356" s="1162">
        <v>4823</v>
      </c>
      <c r="B3356" s="1162">
        <v>14487</v>
      </c>
      <c r="C3356" s="1163" t="s">
        <v>9072</v>
      </c>
      <c r="D3356" s="1163" t="s">
        <v>9073</v>
      </c>
      <c r="E3356" s="1164" t="s">
        <v>3287</v>
      </c>
      <c r="F3356" s="1165">
        <v>44791</v>
      </c>
      <c r="G3356" s="1165">
        <v>44880</v>
      </c>
    </row>
    <row r="3357" spans="1:7" ht="38.25">
      <c r="A3357" s="1162">
        <v>4824</v>
      </c>
      <c r="B3357" s="1162">
        <v>14488</v>
      </c>
      <c r="C3357" s="1163" t="s">
        <v>9074</v>
      </c>
      <c r="D3357" s="1163" t="s">
        <v>9075</v>
      </c>
      <c r="E3357" s="1164" t="s">
        <v>3287</v>
      </c>
      <c r="F3357" s="1165">
        <v>44881</v>
      </c>
      <c r="G3357" s="1165">
        <v>44970</v>
      </c>
    </row>
    <row r="3358" spans="1:7">
      <c r="A3358" s="1158">
        <v>4825</v>
      </c>
      <c r="B3358" s="1158">
        <v>14489</v>
      </c>
      <c r="C3358" s="1159" t="s">
        <v>5116</v>
      </c>
      <c r="D3358" s="1159" t="s">
        <v>5117</v>
      </c>
      <c r="E3358" s="1160" t="s">
        <v>3352</v>
      </c>
      <c r="F3358" s="1161">
        <v>44906</v>
      </c>
      <c r="G3358" s="1161">
        <v>45040</v>
      </c>
    </row>
    <row r="3359" spans="1:7" ht="25.5">
      <c r="A3359" s="1162">
        <v>4826</v>
      </c>
      <c r="B3359" s="1162">
        <v>14490</v>
      </c>
      <c r="C3359" s="1163" t="s">
        <v>9076</v>
      </c>
      <c r="D3359" s="1163" t="s">
        <v>9077</v>
      </c>
      <c r="E3359" s="1164" t="s">
        <v>2894</v>
      </c>
      <c r="F3359" s="1165">
        <v>44906</v>
      </c>
      <c r="G3359" s="1165">
        <v>45025</v>
      </c>
    </row>
    <row r="3360" spans="1:7" ht="25.5">
      <c r="A3360" s="1162">
        <v>4827</v>
      </c>
      <c r="B3360" s="1162">
        <v>14491</v>
      </c>
      <c r="C3360" s="1163" t="s">
        <v>9078</v>
      </c>
      <c r="D3360" s="1163" t="s">
        <v>9079</v>
      </c>
      <c r="E3360" s="1164" t="s">
        <v>2894</v>
      </c>
      <c r="F3360" s="1165">
        <v>44906</v>
      </c>
      <c r="G3360" s="1165">
        <v>45025</v>
      </c>
    </row>
    <row r="3361" spans="1:7" ht="38.25">
      <c r="A3361" s="1162">
        <v>4828</v>
      </c>
      <c r="B3361" s="1162">
        <v>14492</v>
      </c>
      <c r="C3361" s="1163" t="s">
        <v>9080</v>
      </c>
      <c r="D3361" s="1163" t="s">
        <v>9081</v>
      </c>
      <c r="E3361" s="1164" t="s">
        <v>2894</v>
      </c>
      <c r="F3361" s="1165">
        <v>44921</v>
      </c>
      <c r="G3361" s="1165">
        <v>45040</v>
      </c>
    </row>
    <row r="3362" spans="1:7">
      <c r="A3362" s="1158">
        <v>4829</v>
      </c>
      <c r="B3362" s="1158">
        <v>14493</v>
      </c>
      <c r="C3362" s="1159" t="s">
        <v>9082</v>
      </c>
      <c r="D3362" s="1159" t="s">
        <v>9083</v>
      </c>
      <c r="E3362" s="1160" t="s">
        <v>9084</v>
      </c>
      <c r="F3362" s="1161">
        <v>44876</v>
      </c>
      <c r="G3362" s="1161">
        <v>45040</v>
      </c>
    </row>
    <row r="3363" spans="1:7" ht="38.25">
      <c r="A3363" s="1162">
        <v>4830</v>
      </c>
      <c r="B3363" s="1162">
        <v>14494</v>
      </c>
      <c r="C3363" s="1163" t="s">
        <v>9085</v>
      </c>
      <c r="D3363" s="1163" t="s">
        <v>9086</v>
      </c>
      <c r="E3363" s="1164" t="s">
        <v>2894</v>
      </c>
      <c r="F3363" s="1165">
        <v>44906</v>
      </c>
      <c r="G3363" s="1165">
        <v>45025</v>
      </c>
    </row>
    <row r="3364" spans="1:7" ht="38.25">
      <c r="A3364" s="1162">
        <v>4831</v>
      </c>
      <c r="B3364" s="1162">
        <v>14495</v>
      </c>
      <c r="C3364" s="1163" t="s">
        <v>9087</v>
      </c>
      <c r="D3364" s="1163" t="s">
        <v>9088</v>
      </c>
      <c r="E3364" s="1164" t="s">
        <v>2894</v>
      </c>
      <c r="F3364" s="1165">
        <v>44906</v>
      </c>
      <c r="G3364" s="1165">
        <v>45025</v>
      </c>
    </row>
    <row r="3365" spans="1:7" ht="38.25">
      <c r="A3365" s="1162">
        <v>4832</v>
      </c>
      <c r="B3365" s="1162">
        <v>14496</v>
      </c>
      <c r="C3365" s="1163" t="s">
        <v>9089</v>
      </c>
      <c r="D3365" s="1163" t="s">
        <v>9090</v>
      </c>
      <c r="E3365" s="1164" t="s">
        <v>2894</v>
      </c>
      <c r="F3365" s="1165">
        <v>44906</v>
      </c>
      <c r="G3365" s="1165">
        <v>45025</v>
      </c>
    </row>
    <row r="3366" spans="1:7" ht="38.25">
      <c r="A3366" s="1162">
        <v>4833</v>
      </c>
      <c r="B3366" s="1162">
        <v>14497</v>
      </c>
      <c r="C3366" s="1163" t="s">
        <v>9091</v>
      </c>
      <c r="D3366" s="1163" t="s">
        <v>9092</v>
      </c>
      <c r="E3366" s="1164" t="s">
        <v>2894</v>
      </c>
      <c r="F3366" s="1165">
        <v>44906</v>
      </c>
      <c r="G3366" s="1165">
        <v>45025</v>
      </c>
    </row>
    <row r="3367" spans="1:7" ht="38.25">
      <c r="A3367" s="1162">
        <v>4834</v>
      </c>
      <c r="B3367" s="1162">
        <v>14498</v>
      </c>
      <c r="C3367" s="1163" t="s">
        <v>9093</v>
      </c>
      <c r="D3367" s="1163" t="s">
        <v>9094</v>
      </c>
      <c r="E3367" s="1164" t="s">
        <v>2894</v>
      </c>
      <c r="F3367" s="1165">
        <v>44906</v>
      </c>
      <c r="G3367" s="1165">
        <v>45025</v>
      </c>
    </row>
    <row r="3368" spans="1:7" ht="51">
      <c r="A3368" s="1162">
        <v>4835</v>
      </c>
      <c r="B3368" s="1162">
        <v>14499</v>
      </c>
      <c r="C3368" s="1163" t="s">
        <v>9095</v>
      </c>
      <c r="D3368" s="1163" t="s">
        <v>9096</v>
      </c>
      <c r="E3368" s="1164" t="s">
        <v>2894</v>
      </c>
      <c r="F3368" s="1165">
        <v>44906</v>
      </c>
      <c r="G3368" s="1165">
        <v>45025</v>
      </c>
    </row>
    <row r="3369" spans="1:7" ht="51">
      <c r="A3369" s="1162">
        <v>4836</v>
      </c>
      <c r="B3369" s="1162">
        <v>14500</v>
      </c>
      <c r="C3369" s="1163" t="s">
        <v>9097</v>
      </c>
      <c r="D3369" s="1163" t="s">
        <v>9098</v>
      </c>
      <c r="E3369" s="1164" t="s">
        <v>2894</v>
      </c>
      <c r="F3369" s="1165">
        <v>44906</v>
      </c>
      <c r="G3369" s="1165">
        <v>45025</v>
      </c>
    </row>
    <row r="3370" spans="1:7" ht="38.25">
      <c r="A3370" s="1162">
        <v>4837</v>
      </c>
      <c r="B3370" s="1162">
        <v>14501</v>
      </c>
      <c r="C3370" s="1163" t="s">
        <v>9099</v>
      </c>
      <c r="D3370" s="1163" t="s">
        <v>9100</v>
      </c>
      <c r="E3370" s="1164" t="s">
        <v>2894</v>
      </c>
      <c r="F3370" s="1165">
        <v>44876</v>
      </c>
      <c r="G3370" s="1165">
        <v>44995</v>
      </c>
    </row>
    <row r="3371" spans="1:7" ht="38.25">
      <c r="A3371" s="1162">
        <v>4838</v>
      </c>
      <c r="B3371" s="1162">
        <v>14502</v>
      </c>
      <c r="C3371" s="1163" t="s">
        <v>9101</v>
      </c>
      <c r="D3371" s="1163" t="s">
        <v>9102</v>
      </c>
      <c r="E3371" s="1164" t="s">
        <v>2894</v>
      </c>
      <c r="F3371" s="1165">
        <v>44906</v>
      </c>
      <c r="G3371" s="1165">
        <v>45025</v>
      </c>
    </row>
    <row r="3372" spans="1:7" ht="38.25">
      <c r="A3372" s="1162">
        <v>4839</v>
      </c>
      <c r="B3372" s="1162">
        <v>14503</v>
      </c>
      <c r="C3372" s="1163" t="s">
        <v>9103</v>
      </c>
      <c r="D3372" s="1163" t="s">
        <v>9104</v>
      </c>
      <c r="E3372" s="1164" t="s">
        <v>2894</v>
      </c>
      <c r="F3372" s="1165">
        <v>44921</v>
      </c>
      <c r="G3372" s="1165">
        <v>45040</v>
      </c>
    </row>
    <row r="3373" spans="1:7" ht="38.25">
      <c r="A3373" s="1162">
        <v>4840</v>
      </c>
      <c r="B3373" s="1162">
        <v>14504</v>
      </c>
      <c r="C3373" s="1163" t="s">
        <v>9105</v>
      </c>
      <c r="D3373" s="1163" t="s">
        <v>9106</v>
      </c>
      <c r="E3373" s="1164" t="s">
        <v>2894</v>
      </c>
      <c r="F3373" s="1165">
        <v>44921</v>
      </c>
      <c r="G3373" s="1165">
        <v>45040</v>
      </c>
    </row>
    <row r="3374" spans="1:7" ht="25.5">
      <c r="A3374" s="1158">
        <v>4841</v>
      </c>
      <c r="B3374" s="1158">
        <v>14505</v>
      </c>
      <c r="C3374" s="1159" t="s">
        <v>5187</v>
      </c>
      <c r="D3374" s="1159" t="s">
        <v>5188</v>
      </c>
      <c r="E3374" s="1160" t="s">
        <v>2997</v>
      </c>
      <c r="F3374" s="1161">
        <v>44936</v>
      </c>
      <c r="G3374" s="1161">
        <v>45150</v>
      </c>
    </row>
    <row r="3375" spans="1:7" ht="38.25">
      <c r="A3375" s="1162">
        <v>4842</v>
      </c>
      <c r="B3375" s="1162">
        <v>14506</v>
      </c>
      <c r="C3375" s="1163" t="s">
        <v>9107</v>
      </c>
      <c r="D3375" s="1163" t="s">
        <v>9108</v>
      </c>
      <c r="E3375" s="1164" t="s">
        <v>2894</v>
      </c>
      <c r="F3375" s="1165">
        <v>44996</v>
      </c>
      <c r="G3375" s="1165">
        <v>45115</v>
      </c>
    </row>
    <row r="3376" spans="1:7" ht="38.25">
      <c r="A3376" s="1162">
        <v>4843</v>
      </c>
      <c r="B3376" s="1162">
        <v>14507</v>
      </c>
      <c r="C3376" s="1163" t="s">
        <v>9109</v>
      </c>
      <c r="D3376" s="1163" t="s">
        <v>9110</v>
      </c>
      <c r="E3376" s="1164" t="s">
        <v>2894</v>
      </c>
      <c r="F3376" s="1165">
        <v>44996</v>
      </c>
      <c r="G3376" s="1165">
        <v>45115</v>
      </c>
    </row>
    <row r="3377" spans="1:7" ht="38.25">
      <c r="A3377" s="1162">
        <v>4844</v>
      </c>
      <c r="B3377" s="1162">
        <v>14508</v>
      </c>
      <c r="C3377" s="1163" t="s">
        <v>9111</v>
      </c>
      <c r="D3377" s="1163" t="s">
        <v>9112</v>
      </c>
      <c r="E3377" s="1164" t="s">
        <v>2894</v>
      </c>
      <c r="F3377" s="1165">
        <v>44996</v>
      </c>
      <c r="G3377" s="1165">
        <v>45115</v>
      </c>
    </row>
    <row r="3378" spans="1:7" ht="38.25">
      <c r="A3378" s="1162">
        <v>4845</v>
      </c>
      <c r="B3378" s="1162">
        <v>14509</v>
      </c>
      <c r="C3378" s="1163" t="s">
        <v>9113</v>
      </c>
      <c r="D3378" s="1163" t="s">
        <v>9114</v>
      </c>
      <c r="E3378" s="1164" t="s">
        <v>2894</v>
      </c>
      <c r="F3378" s="1165">
        <v>44996</v>
      </c>
      <c r="G3378" s="1165">
        <v>45115</v>
      </c>
    </row>
    <row r="3379" spans="1:7" ht="38.25">
      <c r="A3379" s="1162">
        <v>4846</v>
      </c>
      <c r="B3379" s="1162">
        <v>14510</v>
      </c>
      <c r="C3379" s="1163" t="s">
        <v>9115</v>
      </c>
      <c r="D3379" s="1163" t="s">
        <v>9116</v>
      </c>
      <c r="E3379" s="1164" t="s">
        <v>2894</v>
      </c>
      <c r="F3379" s="1165">
        <v>44996</v>
      </c>
      <c r="G3379" s="1165">
        <v>45115</v>
      </c>
    </row>
    <row r="3380" spans="1:7" ht="38.25">
      <c r="A3380" s="1162">
        <v>4847</v>
      </c>
      <c r="B3380" s="1162">
        <v>14511</v>
      </c>
      <c r="C3380" s="1163" t="s">
        <v>9117</v>
      </c>
      <c r="D3380" s="1163" t="s">
        <v>9118</v>
      </c>
      <c r="E3380" s="1164" t="s">
        <v>2894</v>
      </c>
      <c r="F3380" s="1165">
        <v>44996</v>
      </c>
      <c r="G3380" s="1165">
        <v>45115</v>
      </c>
    </row>
    <row r="3381" spans="1:7" ht="38.25">
      <c r="A3381" s="1162">
        <v>4848</v>
      </c>
      <c r="B3381" s="1162">
        <v>14512</v>
      </c>
      <c r="C3381" s="1163" t="s">
        <v>9119</v>
      </c>
      <c r="D3381" s="1163" t="s">
        <v>9120</v>
      </c>
      <c r="E3381" s="1164" t="s">
        <v>2894</v>
      </c>
      <c r="F3381" s="1165">
        <v>44936</v>
      </c>
      <c r="G3381" s="1165">
        <v>45055</v>
      </c>
    </row>
    <row r="3382" spans="1:7" ht="38.25">
      <c r="A3382" s="1162">
        <v>4849</v>
      </c>
      <c r="B3382" s="1162">
        <v>14513</v>
      </c>
      <c r="C3382" s="1163" t="s">
        <v>9121</v>
      </c>
      <c r="D3382" s="1163" t="s">
        <v>9122</v>
      </c>
      <c r="E3382" s="1164" t="s">
        <v>2894</v>
      </c>
      <c r="F3382" s="1165">
        <v>44951</v>
      </c>
      <c r="G3382" s="1165">
        <v>45070</v>
      </c>
    </row>
    <row r="3383" spans="1:7" ht="38.25">
      <c r="A3383" s="1162">
        <v>4850</v>
      </c>
      <c r="B3383" s="1162">
        <v>14514</v>
      </c>
      <c r="C3383" s="1163" t="s">
        <v>9123</v>
      </c>
      <c r="D3383" s="1163" t="s">
        <v>9124</v>
      </c>
      <c r="E3383" s="1164" t="s">
        <v>2894</v>
      </c>
      <c r="F3383" s="1165">
        <v>44951</v>
      </c>
      <c r="G3383" s="1165">
        <v>45070</v>
      </c>
    </row>
    <row r="3384" spans="1:7" ht="38.25">
      <c r="A3384" s="1162">
        <v>4851</v>
      </c>
      <c r="B3384" s="1162">
        <v>14515</v>
      </c>
      <c r="C3384" s="1163" t="s">
        <v>9125</v>
      </c>
      <c r="D3384" s="1163" t="s">
        <v>9126</v>
      </c>
      <c r="E3384" s="1164" t="s">
        <v>2894</v>
      </c>
      <c r="F3384" s="1165">
        <v>44966</v>
      </c>
      <c r="G3384" s="1165">
        <v>45085</v>
      </c>
    </row>
    <row r="3385" spans="1:7" ht="38.25">
      <c r="A3385" s="1162">
        <v>4852</v>
      </c>
      <c r="B3385" s="1162">
        <v>14516</v>
      </c>
      <c r="C3385" s="1163" t="s">
        <v>9127</v>
      </c>
      <c r="D3385" s="1163" t="s">
        <v>9128</v>
      </c>
      <c r="E3385" s="1164" t="s">
        <v>2894</v>
      </c>
      <c r="F3385" s="1165">
        <v>44966</v>
      </c>
      <c r="G3385" s="1165">
        <v>45085</v>
      </c>
    </row>
    <row r="3386" spans="1:7" ht="38.25">
      <c r="A3386" s="1162">
        <v>4853</v>
      </c>
      <c r="B3386" s="1162">
        <v>14517</v>
      </c>
      <c r="C3386" s="1163" t="s">
        <v>9129</v>
      </c>
      <c r="D3386" s="1163" t="s">
        <v>9130</v>
      </c>
      <c r="E3386" s="1164" t="s">
        <v>2894</v>
      </c>
      <c r="F3386" s="1165">
        <v>44981</v>
      </c>
      <c r="G3386" s="1165">
        <v>45100</v>
      </c>
    </row>
    <row r="3387" spans="1:7" ht="38.25">
      <c r="A3387" s="1162">
        <v>4854</v>
      </c>
      <c r="B3387" s="1162">
        <v>14518</v>
      </c>
      <c r="C3387" s="1163" t="s">
        <v>9131</v>
      </c>
      <c r="D3387" s="1163" t="s">
        <v>9132</v>
      </c>
      <c r="E3387" s="1164" t="s">
        <v>2894</v>
      </c>
      <c r="F3387" s="1165">
        <v>44981</v>
      </c>
      <c r="G3387" s="1165">
        <v>45100</v>
      </c>
    </row>
    <row r="3388" spans="1:7" ht="25.5">
      <c r="A3388" s="1162">
        <v>4855</v>
      </c>
      <c r="B3388" s="1162">
        <v>14519</v>
      </c>
      <c r="C3388" s="1163" t="s">
        <v>9133</v>
      </c>
      <c r="D3388" s="1163" t="s">
        <v>9134</v>
      </c>
      <c r="E3388" s="1164" t="s">
        <v>2894</v>
      </c>
      <c r="F3388" s="1165">
        <v>44951</v>
      </c>
      <c r="G3388" s="1165">
        <v>45070</v>
      </c>
    </row>
    <row r="3389" spans="1:7" ht="51">
      <c r="A3389" s="1162">
        <v>4856</v>
      </c>
      <c r="B3389" s="1162">
        <v>14520</v>
      </c>
      <c r="C3389" s="1163" t="s">
        <v>9135</v>
      </c>
      <c r="D3389" s="1163" t="s">
        <v>9136</v>
      </c>
      <c r="E3389" s="1164" t="s">
        <v>2894</v>
      </c>
      <c r="F3389" s="1165">
        <v>44936</v>
      </c>
      <c r="G3389" s="1165">
        <v>45055</v>
      </c>
    </row>
    <row r="3390" spans="1:7" ht="38.25">
      <c r="A3390" s="1162">
        <v>4857</v>
      </c>
      <c r="B3390" s="1162">
        <v>14521</v>
      </c>
      <c r="C3390" s="1163" t="s">
        <v>9137</v>
      </c>
      <c r="D3390" s="1163" t="s">
        <v>9138</v>
      </c>
      <c r="E3390" s="1164" t="s">
        <v>3009</v>
      </c>
      <c r="F3390" s="1165">
        <v>45001</v>
      </c>
      <c r="G3390" s="1165">
        <v>45150</v>
      </c>
    </row>
    <row r="3391" spans="1:7" ht="38.25">
      <c r="A3391" s="1162">
        <v>4858</v>
      </c>
      <c r="B3391" s="1162">
        <v>14522</v>
      </c>
      <c r="C3391" s="1163" t="s">
        <v>9139</v>
      </c>
      <c r="D3391" s="1163" t="s">
        <v>9140</v>
      </c>
      <c r="E3391" s="1164" t="s">
        <v>3009</v>
      </c>
      <c r="F3391" s="1165">
        <v>45001</v>
      </c>
      <c r="G3391" s="1165">
        <v>45150</v>
      </c>
    </row>
    <row r="3392" spans="1:7" ht="38.25">
      <c r="A3392" s="1162">
        <v>4859</v>
      </c>
      <c r="B3392" s="1162">
        <v>14523</v>
      </c>
      <c r="C3392" s="1163" t="s">
        <v>9141</v>
      </c>
      <c r="D3392" s="1163" t="s">
        <v>9142</v>
      </c>
      <c r="E3392" s="1164" t="s">
        <v>3009</v>
      </c>
      <c r="F3392" s="1165">
        <v>45001</v>
      </c>
      <c r="G3392" s="1165">
        <v>45150</v>
      </c>
    </row>
    <row r="3393" spans="1:7" ht="51">
      <c r="A3393" s="1162">
        <v>4860</v>
      </c>
      <c r="B3393" s="1162">
        <v>14524</v>
      </c>
      <c r="C3393" s="1163" t="s">
        <v>9143</v>
      </c>
      <c r="D3393" s="1163" t="s">
        <v>9144</v>
      </c>
      <c r="E3393" s="1164" t="s">
        <v>3009</v>
      </c>
      <c r="F3393" s="1165">
        <v>45001</v>
      </c>
      <c r="G3393" s="1165">
        <v>45150</v>
      </c>
    </row>
    <row r="3394" spans="1:7" ht="38.25">
      <c r="A3394" s="1162">
        <v>4861</v>
      </c>
      <c r="B3394" s="1162">
        <v>14525</v>
      </c>
      <c r="C3394" s="1163" t="s">
        <v>9145</v>
      </c>
      <c r="D3394" s="1163" t="s">
        <v>9146</v>
      </c>
      <c r="E3394" s="1164" t="s">
        <v>2894</v>
      </c>
      <c r="F3394" s="1165">
        <v>44996</v>
      </c>
      <c r="G3394" s="1165">
        <v>45115</v>
      </c>
    </row>
    <row r="3395" spans="1:7" ht="38.25">
      <c r="A3395" s="1162">
        <v>4862</v>
      </c>
      <c r="B3395" s="1162">
        <v>14526</v>
      </c>
      <c r="C3395" s="1163" t="s">
        <v>9147</v>
      </c>
      <c r="D3395" s="1163" t="s">
        <v>9148</v>
      </c>
      <c r="E3395" s="1164" t="s">
        <v>2894</v>
      </c>
      <c r="F3395" s="1165">
        <v>44996</v>
      </c>
      <c r="G3395" s="1165">
        <v>45115</v>
      </c>
    </row>
    <row r="3396" spans="1:7" ht="38.25">
      <c r="A3396" s="1162">
        <v>4863</v>
      </c>
      <c r="B3396" s="1162">
        <v>14527</v>
      </c>
      <c r="C3396" s="1163" t="s">
        <v>9149</v>
      </c>
      <c r="D3396" s="1163" t="s">
        <v>9150</v>
      </c>
      <c r="E3396" s="1164" t="s">
        <v>2894</v>
      </c>
      <c r="F3396" s="1165">
        <v>44996</v>
      </c>
      <c r="G3396" s="1165">
        <v>45115</v>
      </c>
    </row>
    <row r="3397" spans="1:7" ht="38.25">
      <c r="A3397" s="1162">
        <v>4864</v>
      </c>
      <c r="B3397" s="1162">
        <v>14528</v>
      </c>
      <c r="C3397" s="1163" t="s">
        <v>9151</v>
      </c>
      <c r="D3397" s="1163" t="s">
        <v>9152</v>
      </c>
      <c r="E3397" s="1164" t="s">
        <v>2894</v>
      </c>
      <c r="F3397" s="1165">
        <v>44996</v>
      </c>
      <c r="G3397" s="1165">
        <v>45115</v>
      </c>
    </row>
    <row r="3398" spans="1:7" ht="38.25">
      <c r="A3398" s="1162">
        <v>4865</v>
      </c>
      <c r="B3398" s="1162">
        <v>14529</v>
      </c>
      <c r="C3398" s="1163" t="s">
        <v>9153</v>
      </c>
      <c r="D3398" s="1163" t="s">
        <v>9154</v>
      </c>
      <c r="E3398" s="1164" t="s">
        <v>2894</v>
      </c>
      <c r="F3398" s="1165">
        <v>44996</v>
      </c>
      <c r="G3398" s="1165">
        <v>45115</v>
      </c>
    </row>
    <row r="3399" spans="1:7" ht="38.25">
      <c r="A3399" s="1162">
        <v>4866</v>
      </c>
      <c r="B3399" s="1162">
        <v>14530</v>
      </c>
      <c r="C3399" s="1163" t="s">
        <v>9155</v>
      </c>
      <c r="D3399" s="1163" t="s">
        <v>9156</v>
      </c>
      <c r="E3399" s="1164" t="s">
        <v>2894</v>
      </c>
      <c r="F3399" s="1165">
        <v>44996</v>
      </c>
      <c r="G3399" s="1165">
        <v>45115</v>
      </c>
    </row>
    <row r="3400" spans="1:7" ht="38.25">
      <c r="A3400" s="1162">
        <v>4867</v>
      </c>
      <c r="B3400" s="1162">
        <v>14531</v>
      </c>
      <c r="C3400" s="1163" t="s">
        <v>9157</v>
      </c>
      <c r="D3400" s="1163" t="s">
        <v>9158</v>
      </c>
      <c r="E3400" s="1164" t="s">
        <v>2894</v>
      </c>
      <c r="F3400" s="1165">
        <v>44996</v>
      </c>
      <c r="G3400" s="1165">
        <v>45115</v>
      </c>
    </row>
    <row r="3401" spans="1:7" ht="38.25">
      <c r="A3401" s="1162">
        <v>4868</v>
      </c>
      <c r="B3401" s="1162">
        <v>14532</v>
      </c>
      <c r="C3401" s="1163" t="s">
        <v>9159</v>
      </c>
      <c r="D3401" s="1163" t="s">
        <v>9160</v>
      </c>
      <c r="E3401" s="1164" t="s">
        <v>2894</v>
      </c>
      <c r="F3401" s="1165">
        <v>44996</v>
      </c>
      <c r="G3401" s="1165">
        <v>45115</v>
      </c>
    </row>
    <row r="3402" spans="1:7" ht="38.25">
      <c r="A3402" s="1162">
        <v>4869</v>
      </c>
      <c r="B3402" s="1162">
        <v>14533</v>
      </c>
      <c r="C3402" s="1163" t="s">
        <v>9161</v>
      </c>
      <c r="D3402" s="1163" t="s">
        <v>9162</v>
      </c>
      <c r="E3402" s="1164" t="s">
        <v>2894</v>
      </c>
      <c r="F3402" s="1165">
        <v>44996</v>
      </c>
      <c r="G3402" s="1165">
        <v>45115</v>
      </c>
    </row>
    <row r="3403" spans="1:7" ht="38.25">
      <c r="A3403" s="1162">
        <v>4870</v>
      </c>
      <c r="B3403" s="1162">
        <v>14534</v>
      </c>
      <c r="C3403" s="1163" t="s">
        <v>9163</v>
      </c>
      <c r="D3403" s="1163" t="s">
        <v>9164</v>
      </c>
      <c r="E3403" s="1164" t="s">
        <v>2894</v>
      </c>
      <c r="F3403" s="1165">
        <v>44996</v>
      </c>
      <c r="G3403" s="1165">
        <v>45115</v>
      </c>
    </row>
    <row r="3404" spans="1:7" ht="38.25">
      <c r="A3404" s="1162">
        <v>4871</v>
      </c>
      <c r="B3404" s="1162">
        <v>14535</v>
      </c>
      <c r="C3404" s="1163" t="s">
        <v>9165</v>
      </c>
      <c r="D3404" s="1163" t="s">
        <v>9166</v>
      </c>
      <c r="E3404" s="1164" t="s">
        <v>2894</v>
      </c>
      <c r="F3404" s="1165">
        <v>44996</v>
      </c>
      <c r="G3404" s="1165">
        <v>45115</v>
      </c>
    </row>
    <row r="3405" spans="1:7" ht="38.25">
      <c r="A3405" s="1162">
        <v>4872</v>
      </c>
      <c r="B3405" s="1162">
        <v>14536</v>
      </c>
      <c r="C3405" s="1163" t="s">
        <v>9167</v>
      </c>
      <c r="D3405" s="1163" t="s">
        <v>9168</v>
      </c>
      <c r="E3405" s="1164" t="s">
        <v>2894</v>
      </c>
      <c r="F3405" s="1165">
        <v>44996</v>
      </c>
      <c r="G3405" s="1165">
        <v>45115</v>
      </c>
    </row>
    <row r="3406" spans="1:7" ht="38.25">
      <c r="A3406" s="1162">
        <v>4873</v>
      </c>
      <c r="B3406" s="1162">
        <v>14537</v>
      </c>
      <c r="C3406" s="1163" t="s">
        <v>9169</v>
      </c>
      <c r="D3406" s="1163" t="s">
        <v>9170</v>
      </c>
      <c r="E3406" s="1164" t="s">
        <v>2894</v>
      </c>
      <c r="F3406" s="1165">
        <v>44936</v>
      </c>
      <c r="G3406" s="1165">
        <v>45055</v>
      </c>
    </row>
    <row r="3407" spans="1:7" ht="38.25">
      <c r="A3407" s="1162">
        <v>4874</v>
      </c>
      <c r="B3407" s="1162">
        <v>14538</v>
      </c>
      <c r="C3407" s="1163" t="s">
        <v>9171</v>
      </c>
      <c r="D3407" s="1163" t="s">
        <v>9172</v>
      </c>
      <c r="E3407" s="1164" t="s">
        <v>3009</v>
      </c>
      <c r="F3407" s="1165">
        <v>45001</v>
      </c>
      <c r="G3407" s="1165">
        <v>45150</v>
      </c>
    </row>
    <row r="3408" spans="1:7" ht="38.25">
      <c r="A3408" s="1162">
        <v>4875</v>
      </c>
      <c r="B3408" s="1162">
        <v>14539</v>
      </c>
      <c r="C3408" s="1163" t="s">
        <v>9173</v>
      </c>
      <c r="D3408" s="1163" t="s">
        <v>9174</v>
      </c>
      <c r="E3408" s="1164" t="s">
        <v>3009</v>
      </c>
      <c r="F3408" s="1165">
        <v>45001</v>
      </c>
      <c r="G3408" s="1165">
        <v>45150</v>
      </c>
    </row>
    <row r="3409" spans="1:7" ht="38.25">
      <c r="A3409" s="1162">
        <v>4876</v>
      </c>
      <c r="B3409" s="1162">
        <v>14540</v>
      </c>
      <c r="C3409" s="1163" t="s">
        <v>9175</v>
      </c>
      <c r="D3409" s="1163" t="s">
        <v>9176</v>
      </c>
      <c r="E3409" s="1164" t="s">
        <v>3009</v>
      </c>
      <c r="F3409" s="1165">
        <v>44981</v>
      </c>
      <c r="G3409" s="1165">
        <v>45130</v>
      </c>
    </row>
    <row r="3410" spans="1:7" ht="38.25">
      <c r="A3410" s="1162">
        <v>4877</v>
      </c>
      <c r="B3410" s="1162">
        <v>14541</v>
      </c>
      <c r="C3410" s="1163" t="s">
        <v>9177</v>
      </c>
      <c r="D3410" s="1163" t="s">
        <v>9178</v>
      </c>
      <c r="E3410" s="1164" t="s">
        <v>3009</v>
      </c>
      <c r="F3410" s="1165">
        <v>44981</v>
      </c>
      <c r="G3410" s="1165">
        <v>45130</v>
      </c>
    </row>
    <row r="3411" spans="1:7" ht="51">
      <c r="A3411" s="1162">
        <v>4878</v>
      </c>
      <c r="B3411" s="1162">
        <v>14542</v>
      </c>
      <c r="C3411" s="1163" t="s">
        <v>9179</v>
      </c>
      <c r="D3411" s="1163" t="s">
        <v>9180</v>
      </c>
      <c r="E3411" s="1164" t="s">
        <v>3009</v>
      </c>
      <c r="F3411" s="1165">
        <v>44981</v>
      </c>
      <c r="G3411" s="1165">
        <v>45130</v>
      </c>
    </row>
    <row r="3412" spans="1:7" ht="38.25">
      <c r="A3412" s="1162">
        <v>4879</v>
      </c>
      <c r="B3412" s="1162">
        <v>14543</v>
      </c>
      <c r="C3412" s="1163" t="s">
        <v>9181</v>
      </c>
      <c r="D3412" s="1163" t="s">
        <v>9182</v>
      </c>
      <c r="E3412" s="1164" t="s">
        <v>3009</v>
      </c>
      <c r="F3412" s="1165">
        <v>44996</v>
      </c>
      <c r="G3412" s="1165">
        <v>45145</v>
      </c>
    </row>
    <row r="3413" spans="1:7">
      <c r="A3413" s="1158">
        <v>4880</v>
      </c>
      <c r="B3413" s="1158">
        <v>14544</v>
      </c>
      <c r="C3413" s="1159" t="s">
        <v>5129</v>
      </c>
      <c r="D3413" s="1159" t="s">
        <v>5130</v>
      </c>
      <c r="E3413" s="1160" t="s">
        <v>9183</v>
      </c>
      <c r="F3413" s="1161">
        <v>44756</v>
      </c>
      <c r="G3413" s="1161">
        <v>45217</v>
      </c>
    </row>
    <row r="3414" spans="1:7" ht="38.25">
      <c r="A3414" s="1162">
        <v>4881</v>
      </c>
      <c r="B3414" s="1162">
        <v>14545</v>
      </c>
      <c r="C3414" s="1163" t="s">
        <v>9184</v>
      </c>
      <c r="D3414" s="1163" t="s">
        <v>9185</v>
      </c>
      <c r="E3414" s="1164" t="s">
        <v>2894</v>
      </c>
      <c r="F3414" s="1165">
        <v>44906</v>
      </c>
      <c r="G3414" s="1165">
        <v>45025</v>
      </c>
    </row>
    <row r="3415" spans="1:7" ht="38.25">
      <c r="A3415" s="1162">
        <v>4882</v>
      </c>
      <c r="B3415" s="1162">
        <v>14546</v>
      </c>
      <c r="C3415" s="1163" t="s">
        <v>9186</v>
      </c>
      <c r="D3415" s="1163" t="s">
        <v>9187</v>
      </c>
      <c r="E3415" s="1164" t="s">
        <v>2894</v>
      </c>
      <c r="F3415" s="1165">
        <v>44906</v>
      </c>
      <c r="G3415" s="1165">
        <v>45025</v>
      </c>
    </row>
    <row r="3416" spans="1:7" ht="38.25">
      <c r="A3416" s="1162">
        <v>4883</v>
      </c>
      <c r="B3416" s="1162">
        <v>14547</v>
      </c>
      <c r="C3416" s="1163" t="s">
        <v>9188</v>
      </c>
      <c r="D3416" s="1163" t="s">
        <v>9189</v>
      </c>
      <c r="E3416" s="1164" t="s">
        <v>2894</v>
      </c>
      <c r="F3416" s="1165">
        <v>44906</v>
      </c>
      <c r="G3416" s="1165">
        <v>45025</v>
      </c>
    </row>
    <row r="3417" spans="1:7" ht="51">
      <c r="A3417" s="1162">
        <v>4884</v>
      </c>
      <c r="B3417" s="1162">
        <v>14548</v>
      </c>
      <c r="C3417" s="1163" t="s">
        <v>9190</v>
      </c>
      <c r="D3417" s="1163" t="s">
        <v>9191</v>
      </c>
      <c r="E3417" s="1164" t="s">
        <v>2894</v>
      </c>
      <c r="F3417" s="1165">
        <v>44991</v>
      </c>
      <c r="G3417" s="1165">
        <v>45110</v>
      </c>
    </row>
    <row r="3418" spans="1:7" ht="38.25">
      <c r="A3418" s="1162">
        <v>4885</v>
      </c>
      <c r="B3418" s="1162">
        <v>14549</v>
      </c>
      <c r="C3418" s="1163" t="s">
        <v>9192</v>
      </c>
      <c r="D3418" s="1163" t="s">
        <v>9193</v>
      </c>
      <c r="E3418" s="1164" t="s">
        <v>2894</v>
      </c>
      <c r="F3418" s="1165">
        <v>44816</v>
      </c>
      <c r="G3418" s="1165">
        <v>44935</v>
      </c>
    </row>
    <row r="3419" spans="1:7" ht="38.25">
      <c r="A3419" s="1162">
        <v>4886</v>
      </c>
      <c r="B3419" s="1162">
        <v>14550</v>
      </c>
      <c r="C3419" s="1163" t="s">
        <v>9194</v>
      </c>
      <c r="D3419" s="1163" t="s">
        <v>9195</v>
      </c>
      <c r="E3419" s="1164" t="s">
        <v>2894</v>
      </c>
      <c r="F3419" s="1165">
        <v>45098</v>
      </c>
      <c r="G3419" s="1165">
        <v>45217</v>
      </c>
    </row>
    <row r="3420" spans="1:7" ht="38.25">
      <c r="A3420" s="1162">
        <v>4887</v>
      </c>
      <c r="B3420" s="1162">
        <v>14551</v>
      </c>
      <c r="C3420" s="1163" t="s">
        <v>9196</v>
      </c>
      <c r="D3420" s="1163" t="s">
        <v>9197</v>
      </c>
      <c r="E3420" s="1164" t="s">
        <v>2894</v>
      </c>
      <c r="F3420" s="1165">
        <v>44906</v>
      </c>
      <c r="G3420" s="1165">
        <v>45025</v>
      </c>
    </row>
    <row r="3421" spans="1:7" ht="51">
      <c r="A3421" s="1162">
        <v>4888</v>
      </c>
      <c r="B3421" s="1162">
        <v>14552</v>
      </c>
      <c r="C3421" s="1163" t="s">
        <v>9198</v>
      </c>
      <c r="D3421" s="1163" t="s">
        <v>9199</v>
      </c>
      <c r="E3421" s="1164" t="s">
        <v>2894</v>
      </c>
      <c r="F3421" s="1165">
        <v>44961</v>
      </c>
      <c r="G3421" s="1165">
        <v>45080</v>
      </c>
    </row>
    <row r="3422" spans="1:7" ht="51">
      <c r="A3422" s="1162">
        <v>4889</v>
      </c>
      <c r="B3422" s="1162">
        <v>14553</v>
      </c>
      <c r="C3422" s="1163" t="s">
        <v>9200</v>
      </c>
      <c r="D3422" s="1163" t="s">
        <v>9201</v>
      </c>
      <c r="E3422" s="1164" t="s">
        <v>2894</v>
      </c>
      <c r="F3422" s="1165">
        <v>44906</v>
      </c>
      <c r="G3422" s="1165">
        <v>45025</v>
      </c>
    </row>
    <row r="3423" spans="1:7" ht="38.25">
      <c r="A3423" s="1162">
        <v>4890</v>
      </c>
      <c r="B3423" s="1162">
        <v>14554</v>
      </c>
      <c r="C3423" s="1163" t="s">
        <v>9202</v>
      </c>
      <c r="D3423" s="1163" t="s">
        <v>9203</v>
      </c>
      <c r="E3423" s="1164" t="s">
        <v>2894</v>
      </c>
      <c r="F3423" s="1165">
        <v>45098</v>
      </c>
      <c r="G3423" s="1165">
        <v>45217</v>
      </c>
    </row>
    <row r="3424" spans="1:7" ht="38.25">
      <c r="A3424" s="1162">
        <v>4891</v>
      </c>
      <c r="B3424" s="1162">
        <v>14555</v>
      </c>
      <c r="C3424" s="1163" t="s">
        <v>9204</v>
      </c>
      <c r="D3424" s="1163" t="s">
        <v>9205</v>
      </c>
      <c r="E3424" s="1164" t="s">
        <v>2894</v>
      </c>
      <c r="F3424" s="1165">
        <v>45098</v>
      </c>
      <c r="G3424" s="1165">
        <v>45217</v>
      </c>
    </row>
    <row r="3425" spans="1:7" ht="51">
      <c r="A3425" s="1162">
        <v>4892</v>
      </c>
      <c r="B3425" s="1162">
        <v>14556</v>
      </c>
      <c r="C3425" s="1163" t="s">
        <v>9206</v>
      </c>
      <c r="D3425" s="1163" t="s">
        <v>9207</v>
      </c>
      <c r="E3425" s="1164" t="s">
        <v>2894</v>
      </c>
      <c r="F3425" s="1165">
        <v>44961</v>
      </c>
      <c r="G3425" s="1165">
        <v>45080</v>
      </c>
    </row>
    <row r="3426" spans="1:7" ht="51">
      <c r="A3426" s="1162">
        <v>4893</v>
      </c>
      <c r="B3426" s="1162">
        <v>14557</v>
      </c>
      <c r="C3426" s="1163" t="s">
        <v>9208</v>
      </c>
      <c r="D3426" s="1163" t="s">
        <v>9209</v>
      </c>
      <c r="E3426" s="1164" t="s">
        <v>2894</v>
      </c>
      <c r="F3426" s="1165">
        <v>44961</v>
      </c>
      <c r="G3426" s="1165">
        <v>45080</v>
      </c>
    </row>
    <row r="3427" spans="1:7" ht="38.25">
      <c r="A3427" s="1162">
        <v>4894</v>
      </c>
      <c r="B3427" s="1162">
        <v>14558</v>
      </c>
      <c r="C3427" s="1163" t="s">
        <v>9210</v>
      </c>
      <c r="D3427" s="1163" t="s">
        <v>9211</v>
      </c>
      <c r="E3427" s="1164" t="s">
        <v>2894</v>
      </c>
      <c r="F3427" s="1165">
        <v>44906</v>
      </c>
      <c r="G3427" s="1165">
        <v>45025</v>
      </c>
    </row>
    <row r="3428" spans="1:7" ht="38.25">
      <c r="A3428" s="1162">
        <v>4895</v>
      </c>
      <c r="B3428" s="1162">
        <v>14559</v>
      </c>
      <c r="C3428" s="1163" t="s">
        <v>9212</v>
      </c>
      <c r="D3428" s="1163" t="s">
        <v>9213</v>
      </c>
      <c r="E3428" s="1164" t="s">
        <v>2894</v>
      </c>
      <c r="F3428" s="1165">
        <v>44906</v>
      </c>
      <c r="G3428" s="1165">
        <v>45025</v>
      </c>
    </row>
    <row r="3429" spans="1:7" ht="38.25">
      <c r="A3429" s="1162">
        <v>4896</v>
      </c>
      <c r="B3429" s="1162">
        <v>14560</v>
      </c>
      <c r="C3429" s="1163" t="s">
        <v>9214</v>
      </c>
      <c r="D3429" s="1163" t="s">
        <v>9215</v>
      </c>
      <c r="E3429" s="1164" t="s">
        <v>3009</v>
      </c>
      <c r="F3429" s="1165">
        <v>44756</v>
      </c>
      <c r="G3429" s="1165">
        <v>44905</v>
      </c>
    </row>
    <row r="3430" spans="1:7" ht="25.5">
      <c r="A3430" s="1162">
        <v>4897</v>
      </c>
      <c r="B3430" s="1162">
        <v>14561</v>
      </c>
      <c r="C3430" s="1163" t="s">
        <v>9216</v>
      </c>
      <c r="D3430" s="1163" t="s">
        <v>9217</v>
      </c>
      <c r="E3430" s="1164" t="s">
        <v>2894</v>
      </c>
      <c r="F3430" s="1165">
        <v>44906</v>
      </c>
      <c r="G3430" s="1165">
        <v>45025</v>
      </c>
    </row>
    <row r="3431" spans="1:7" ht="38.25">
      <c r="A3431" s="1162">
        <v>4898</v>
      </c>
      <c r="B3431" s="1162">
        <v>14562</v>
      </c>
      <c r="C3431" s="1163" t="s">
        <v>9218</v>
      </c>
      <c r="D3431" s="1163" t="s">
        <v>9219</v>
      </c>
      <c r="E3431" s="1164" t="s">
        <v>2894</v>
      </c>
      <c r="F3431" s="1165">
        <v>45098</v>
      </c>
      <c r="G3431" s="1165">
        <v>45217</v>
      </c>
    </row>
    <row r="3432" spans="1:7" ht="38.25">
      <c r="A3432" s="1162">
        <v>4899</v>
      </c>
      <c r="B3432" s="1162">
        <v>14563</v>
      </c>
      <c r="C3432" s="1163" t="s">
        <v>9220</v>
      </c>
      <c r="D3432" s="1163" t="s">
        <v>9221</v>
      </c>
      <c r="E3432" s="1164" t="s">
        <v>2894</v>
      </c>
      <c r="F3432" s="1165">
        <v>44936</v>
      </c>
      <c r="G3432" s="1165">
        <v>45055</v>
      </c>
    </row>
    <row r="3433" spans="1:7" ht="38.25">
      <c r="A3433" s="1162">
        <v>4900</v>
      </c>
      <c r="B3433" s="1162">
        <v>14564</v>
      </c>
      <c r="C3433" s="1163" t="s">
        <v>9222</v>
      </c>
      <c r="D3433" s="1163" t="s">
        <v>9223</v>
      </c>
      <c r="E3433" s="1164" t="s">
        <v>2894</v>
      </c>
      <c r="F3433" s="1165">
        <v>44936</v>
      </c>
      <c r="G3433" s="1165">
        <v>45055</v>
      </c>
    </row>
    <row r="3434" spans="1:7" ht="51">
      <c r="A3434" s="1162">
        <v>4901</v>
      </c>
      <c r="B3434" s="1162">
        <v>14565</v>
      </c>
      <c r="C3434" s="1163" t="s">
        <v>9224</v>
      </c>
      <c r="D3434" s="1163" t="s">
        <v>9225</v>
      </c>
      <c r="E3434" s="1164" t="s">
        <v>2894</v>
      </c>
      <c r="F3434" s="1165">
        <v>44961</v>
      </c>
      <c r="G3434" s="1165">
        <v>45080</v>
      </c>
    </row>
    <row r="3435" spans="1:7" ht="51">
      <c r="A3435" s="1162">
        <v>4902</v>
      </c>
      <c r="B3435" s="1162">
        <v>14566</v>
      </c>
      <c r="C3435" s="1163" t="s">
        <v>9226</v>
      </c>
      <c r="D3435" s="1163" t="s">
        <v>9227</v>
      </c>
      <c r="E3435" s="1164" t="s">
        <v>2894</v>
      </c>
      <c r="F3435" s="1165">
        <v>45098</v>
      </c>
      <c r="G3435" s="1165">
        <v>45217</v>
      </c>
    </row>
    <row r="3436" spans="1:7" ht="38.25">
      <c r="A3436" s="1162">
        <v>4903</v>
      </c>
      <c r="B3436" s="1162">
        <v>14567</v>
      </c>
      <c r="C3436" s="1163" t="s">
        <v>9228</v>
      </c>
      <c r="D3436" s="1163" t="s">
        <v>9229</v>
      </c>
      <c r="E3436" s="1164" t="s">
        <v>2894</v>
      </c>
      <c r="F3436" s="1165">
        <v>44816</v>
      </c>
      <c r="G3436" s="1165">
        <v>44935</v>
      </c>
    </row>
    <row r="3437" spans="1:7" ht="51">
      <c r="A3437" s="1162">
        <v>4904</v>
      </c>
      <c r="B3437" s="1162">
        <v>14568</v>
      </c>
      <c r="C3437" s="1163" t="s">
        <v>9230</v>
      </c>
      <c r="D3437" s="1163" t="s">
        <v>9231</v>
      </c>
      <c r="E3437" s="1164" t="s">
        <v>2894</v>
      </c>
      <c r="F3437" s="1165">
        <v>44961</v>
      </c>
      <c r="G3437" s="1165">
        <v>45080</v>
      </c>
    </row>
    <row r="3438" spans="1:7" ht="38.25">
      <c r="A3438" s="1158">
        <v>4905</v>
      </c>
      <c r="B3438" s="1158">
        <v>14569</v>
      </c>
      <c r="C3438" s="1159" t="s">
        <v>5201</v>
      </c>
      <c r="D3438" s="1159" t="s">
        <v>5202</v>
      </c>
      <c r="E3438" s="1160" t="s">
        <v>3009</v>
      </c>
      <c r="F3438" s="1161">
        <v>45101</v>
      </c>
      <c r="G3438" s="1161">
        <v>45250</v>
      </c>
    </row>
    <row r="3439" spans="1:7" ht="38.25">
      <c r="A3439" s="1162">
        <v>4906</v>
      </c>
      <c r="B3439" s="1162">
        <v>14570</v>
      </c>
      <c r="C3439" s="1163" t="s">
        <v>9232</v>
      </c>
      <c r="D3439" s="1163" t="s">
        <v>9233</v>
      </c>
      <c r="E3439" s="1164" t="s">
        <v>2894</v>
      </c>
      <c r="F3439" s="1165">
        <v>45101</v>
      </c>
      <c r="G3439" s="1165">
        <v>45220</v>
      </c>
    </row>
    <row r="3440" spans="1:7" ht="38.25">
      <c r="A3440" s="1162">
        <v>4907</v>
      </c>
      <c r="B3440" s="1162">
        <v>14571</v>
      </c>
      <c r="C3440" s="1163" t="s">
        <v>9234</v>
      </c>
      <c r="D3440" s="1163" t="s">
        <v>9235</v>
      </c>
      <c r="E3440" s="1164" t="s">
        <v>2894</v>
      </c>
      <c r="F3440" s="1165">
        <v>45101</v>
      </c>
      <c r="G3440" s="1165">
        <v>45220</v>
      </c>
    </row>
    <row r="3441" spans="1:7" ht="25.5">
      <c r="A3441" s="1162">
        <v>4908</v>
      </c>
      <c r="B3441" s="1162">
        <v>14572</v>
      </c>
      <c r="C3441" s="1163" t="s">
        <v>9236</v>
      </c>
      <c r="D3441" s="1163" t="s">
        <v>9237</v>
      </c>
      <c r="E3441" s="1164" t="s">
        <v>2894</v>
      </c>
      <c r="F3441" s="1165">
        <v>45101</v>
      </c>
      <c r="G3441" s="1165">
        <v>45220</v>
      </c>
    </row>
    <row r="3442" spans="1:7" ht="25.5">
      <c r="A3442" s="1162">
        <v>4909</v>
      </c>
      <c r="B3442" s="1162">
        <v>14573</v>
      </c>
      <c r="C3442" s="1163" t="s">
        <v>9238</v>
      </c>
      <c r="D3442" s="1163" t="s">
        <v>9239</v>
      </c>
      <c r="E3442" s="1164" t="s">
        <v>2894</v>
      </c>
      <c r="F3442" s="1165">
        <v>45101</v>
      </c>
      <c r="G3442" s="1165">
        <v>45220</v>
      </c>
    </row>
    <row r="3443" spans="1:7" ht="38.25">
      <c r="A3443" s="1162">
        <v>4910</v>
      </c>
      <c r="B3443" s="1162">
        <v>14574</v>
      </c>
      <c r="C3443" s="1163" t="s">
        <v>9240</v>
      </c>
      <c r="D3443" s="1163" t="s">
        <v>9241</v>
      </c>
      <c r="E3443" s="1164" t="s">
        <v>2894</v>
      </c>
      <c r="F3443" s="1165">
        <v>45101</v>
      </c>
      <c r="G3443" s="1165">
        <v>45220</v>
      </c>
    </row>
    <row r="3444" spans="1:7" ht="38.25">
      <c r="A3444" s="1162">
        <v>4911</v>
      </c>
      <c r="B3444" s="1162">
        <v>14575</v>
      </c>
      <c r="C3444" s="1163" t="s">
        <v>9242</v>
      </c>
      <c r="D3444" s="1163" t="s">
        <v>9243</v>
      </c>
      <c r="E3444" s="1164" t="s">
        <v>2894</v>
      </c>
      <c r="F3444" s="1165">
        <v>45131</v>
      </c>
      <c r="G3444" s="1165">
        <v>45250</v>
      </c>
    </row>
    <row r="3445" spans="1:7" ht="38.25">
      <c r="A3445" s="1162">
        <v>4912</v>
      </c>
      <c r="B3445" s="1162">
        <v>14576</v>
      </c>
      <c r="C3445" s="1163" t="s">
        <v>9244</v>
      </c>
      <c r="D3445" s="1163" t="s">
        <v>9245</v>
      </c>
      <c r="E3445" s="1164" t="s">
        <v>2894</v>
      </c>
      <c r="F3445" s="1165">
        <v>45131</v>
      </c>
      <c r="G3445" s="1165">
        <v>45250</v>
      </c>
    </row>
    <row r="3446" spans="1:7" ht="38.25">
      <c r="A3446" s="1162">
        <v>4913</v>
      </c>
      <c r="B3446" s="1162">
        <v>14577</v>
      </c>
      <c r="C3446" s="1163" t="s">
        <v>9246</v>
      </c>
      <c r="D3446" s="1163" t="s">
        <v>9247</v>
      </c>
      <c r="E3446" s="1164" t="s">
        <v>2894</v>
      </c>
      <c r="F3446" s="1165">
        <v>45131</v>
      </c>
      <c r="G3446" s="1165">
        <v>45250</v>
      </c>
    </row>
    <row r="3447" spans="1:7" ht="38.25">
      <c r="A3447" s="1162">
        <v>4914</v>
      </c>
      <c r="B3447" s="1162">
        <v>14578</v>
      </c>
      <c r="C3447" s="1163" t="s">
        <v>9248</v>
      </c>
      <c r="D3447" s="1163" t="s">
        <v>9249</v>
      </c>
      <c r="E3447" s="1164" t="s">
        <v>2894</v>
      </c>
      <c r="F3447" s="1165">
        <v>45131</v>
      </c>
      <c r="G3447" s="1165">
        <v>45250</v>
      </c>
    </row>
    <row r="3448" spans="1:7" ht="38.25">
      <c r="A3448" s="1162">
        <v>4915</v>
      </c>
      <c r="B3448" s="1162">
        <v>14579</v>
      </c>
      <c r="C3448" s="1163" t="s">
        <v>9250</v>
      </c>
      <c r="D3448" s="1163" t="s">
        <v>9251</v>
      </c>
      <c r="E3448" s="1164" t="s">
        <v>2894</v>
      </c>
      <c r="F3448" s="1165">
        <v>45131</v>
      </c>
      <c r="G3448" s="1165">
        <v>45250</v>
      </c>
    </row>
    <row r="3449" spans="1:7">
      <c r="A3449" s="1158">
        <v>4916</v>
      </c>
      <c r="B3449" s="1158">
        <v>14580</v>
      </c>
      <c r="C3449" s="1159" t="s">
        <v>5243</v>
      </c>
      <c r="D3449" s="1159" t="s">
        <v>5244</v>
      </c>
      <c r="E3449" s="1160" t="s">
        <v>3454</v>
      </c>
      <c r="F3449" s="1161">
        <v>44996</v>
      </c>
      <c r="G3449" s="1161">
        <v>45405</v>
      </c>
    </row>
    <row r="3450" spans="1:7">
      <c r="A3450" s="1158">
        <v>4917</v>
      </c>
      <c r="B3450" s="1158">
        <v>14581</v>
      </c>
      <c r="C3450" s="1159" t="s">
        <v>5274</v>
      </c>
      <c r="D3450" s="1159" t="s">
        <v>5275</v>
      </c>
      <c r="E3450" s="1160" t="s">
        <v>3064</v>
      </c>
      <c r="F3450" s="1161">
        <v>45076</v>
      </c>
      <c r="G3450" s="1161">
        <v>45255</v>
      </c>
    </row>
    <row r="3451" spans="1:7" ht="38.25">
      <c r="A3451" s="1162">
        <v>4918</v>
      </c>
      <c r="B3451" s="1162">
        <v>14582</v>
      </c>
      <c r="C3451" s="1163" t="s">
        <v>9252</v>
      </c>
      <c r="D3451" s="1163" t="s">
        <v>9253</v>
      </c>
      <c r="E3451" s="1164" t="s">
        <v>3064</v>
      </c>
      <c r="F3451" s="1165">
        <v>45076</v>
      </c>
      <c r="G3451" s="1165">
        <v>45255</v>
      </c>
    </row>
    <row r="3452" spans="1:7">
      <c r="A3452" s="1158">
        <v>4919</v>
      </c>
      <c r="B3452" s="1158">
        <v>14583</v>
      </c>
      <c r="C3452" s="1159" t="s">
        <v>5246</v>
      </c>
      <c r="D3452" s="1159" t="s">
        <v>5247</v>
      </c>
      <c r="E3452" s="1160" t="s">
        <v>7504</v>
      </c>
      <c r="F3452" s="1161">
        <v>44996</v>
      </c>
      <c r="G3452" s="1161">
        <v>45255</v>
      </c>
    </row>
    <row r="3453" spans="1:7" ht="38.25">
      <c r="A3453" s="1162">
        <v>4920</v>
      </c>
      <c r="B3453" s="1162">
        <v>14584</v>
      </c>
      <c r="C3453" s="1163" t="s">
        <v>9254</v>
      </c>
      <c r="D3453" s="1163" t="s">
        <v>9255</v>
      </c>
      <c r="E3453" s="1164" t="s">
        <v>3064</v>
      </c>
      <c r="F3453" s="1165">
        <v>44996</v>
      </c>
      <c r="G3453" s="1165">
        <v>45175</v>
      </c>
    </row>
    <row r="3454" spans="1:7" ht="38.25">
      <c r="A3454" s="1162">
        <v>4921</v>
      </c>
      <c r="B3454" s="1162">
        <v>14585</v>
      </c>
      <c r="C3454" s="1163" t="s">
        <v>9256</v>
      </c>
      <c r="D3454" s="1163" t="s">
        <v>9257</v>
      </c>
      <c r="E3454" s="1164" t="s">
        <v>3064</v>
      </c>
      <c r="F3454" s="1165">
        <v>45016</v>
      </c>
      <c r="G3454" s="1165">
        <v>45195</v>
      </c>
    </row>
    <row r="3455" spans="1:7" ht="25.5">
      <c r="A3455" s="1162">
        <v>4922</v>
      </c>
      <c r="B3455" s="1162">
        <v>14586</v>
      </c>
      <c r="C3455" s="1163" t="s">
        <v>9258</v>
      </c>
      <c r="D3455" s="1163" t="s">
        <v>9259</v>
      </c>
      <c r="E3455" s="1164" t="s">
        <v>3064</v>
      </c>
      <c r="F3455" s="1165">
        <v>45036</v>
      </c>
      <c r="G3455" s="1165">
        <v>45215</v>
      </c>
    </row>
    <row r="3456" spans="1:7" ht="25.5">
      <c r="A3456" s="1162">
        <v>4923</v>
      </c>
      <c r="B3456" s="1162">
        <v>14587</v>
      </c>
      <c r="C3456" s="1163" t="s">
        <v>9260</v>
      </c>
      <c r="D3456" s="1163" t="s">
        <v>9261</v>
      </c>
      <c r="E3456" s="1164" t="s">
        <v>3064</v>
      </c>
      <c r="F3456" s="1165">
        <v>45056</v>
      </c>
      <c r="G3456" s="1165">
        <v>45235</v>
      </c>
    </row>
    <row r="3457" spans="1:7" ht="25.5">
      <c r="A3457" s="1162">
        <v>4924</v>
      </c>
      <c r="B3457" s="1162">
        <v>14588</v>
      </c>
      <c r="C3457" s="1163" t="s">
        <v>9262</v>
      </c>
      <c r="D3457" s="1163" t="s">
        <v>9263</v>
      </c>
      <c r="E3457" s="1164" t="s">
        <v>3064</v>
      </c>
      <c r="F3457" s="1165">
        <v>45076</v>
      </c>
      <c r="G3457" s="1165">
        <v>45255</v>
      </c>
    </row>
    <row r="3458" spans="1:7" ht="38.25">
      <c r="A3458" s="1162">
        <v>4925</v>
      </c>
      <c r="B3458" s="1162">
        <v>14589</v>
      </c>
      <c r="C3458" s="1163" t="s">
        <v>9264</v>
      </c>
      <c r="D3458" s="1163" t="s">
        <v>9265</v>
      </c>
      <c r="E3458" s="1164" t="s">
        <v>3064</v>
      </c>
      <c r="F3458" s="1165">
        <v>45026</v>
      </c>
      <c r="G3458" s="1165">
        <v>45205</v>
      </c>
    </row>
    <row r="3459" spans="1:7" ht="38.25">
      <c r="A3459" s="1162">
        <v>4926</v>
      </c>
      <c r="B3459" s="1162">
        <v>14590</v>
      </c>
      <c r="C3459" s="1163" t="s">
        <v>9266</v>
      </c>
      <c r="D3459" s="1163" t="s">
        <v>9267</v>
      </c>
      <c r="E3459" s="1164" t="s">
        <v>3064</v>
      </c>
      <c r="F3459" s="1165">
        <v>45011</v>
      </c>
      <c r="G3459" s="1165">
        <v>45190</v>
      </c>
    </row>
    <row r="3460" spans="1:7" ht="51">
      <c r="A3460" s="1162">
        <v>4927</v>
      </c>
      <c r="B3460" s="1162">
        <v>14591</v>
      </c>
      <c r="C3460" s="1163" t="s">
        <v>9268</v>
      </c>
      <c r="D3460" s="1163" t="s">
        <v>9269</v>
      </c>
      <c r="E3460" s="1164" t="s">
        <v>3064</v>
      </c>
      <c r="F3460" s="1165">
        <v>45031</v>
      </c>
      <c r="G3460" s="1165">
        <v>45210</v>
      </c>
    </row>
    <row r="3461" spans="1:7" ht="51">
      <c r="A3461" s="1162">
        <v>4928</v>
      </c>
      <c r="B3461" s="1162">
        <v>14592</v>
      </c>
      <c r="C3461" s="1163" t="s">
        <v>9270</v>
      </c>
      <c r="D3461" s="1163" t="s">
        <v>9271</v>
      </c>
      <c r="E3461" s="1164" t="s">
        <v>3064</v>
      </c>
      <c r="F3461" s="1165">
        <v>45016</v>
      </c>
      <c r="G3461" s="1165">
        <v>45195</v>
      </c>
    </row>
    <row r="3462" spans="1:7" ht="38.25">
      <c r="A3462" s="1162">
        <v>4929</v>
      </c>
      <c r="B3462" s="1162">
        <v>14593</v>
      </c>
      <c r="C3462" s="1163" t="s">
        <v>9272</v>
      </c>
      <c r="D3462" s="1163" t="s">
        <v>9273</v>
      </c>
      <c r="E3462" s="1164" t="s">
        <v>3064</v>
      </c>
      <c r="F3462" s="1165">
        <v>45071</v>
      </c>
      <c r="G3462" s="1165">
        <v>45250</v>
      </c>
    </row>
    <row r="3463" spans="1:7" ht="38.25">
      <c r="A3463" s="1162">
        <v>4930</v>
      </c>
      <c r="B3463" s="1162">
        <v>14594</v>
      </c>
      <c r="C3463" s="1163" t="s">
        <v>9274</v>
      </c>
      <c r="D3463" s="1163" t="s">
        <v>9275</v>
      </c>
      <c r="E3463" s="1164" t="s">
        <v>3064</v>
      </c>
      <c r="F3463" s="1165">
        <v>45071</v>
      </c>
      <c r="G3463" s="1165">
        <v>45250</v>
      </c>
    </row>
    <row r="3464" spans="1:7" ht="38.25">
      <c r="A3464" s="1162">
        <v>4931</v>
      </c>
      <c r="B3464" s="1162">
        <v>14595</v>
      </c>
      <c r="C3464" s="1163" t="s">
        <v>9276</v>
      </c>
      <c r="D3464" s="1163" t="s">
        <v>9277</v>
      </c>
      <c r="E3464" s="1164" t="s">
        <v>3064</v>
      </c>
      <c r="F3464" s="1165">
        <v>45066</v>
      </c>
      <c r="G3464" s="1165">
        <v>45245</v>
      </c>
    </row>
    <row r="3465" spans="1:7" ht="38.25">
      <c r="A3465" s="1162">
        <v>4932</v>
      </c>
      <c r="B3465" s="1162">
        <v>14596</v>
      </c>
      <c r="C3465" s="1163" t="s">
        <v>9278</v>
      </c>
      <c r="D3465" s="1163" t="s">
        <v>9279</v>
      </c>
      <c r="E3465" s="1164" t="s">
        <v>3064</v>
      </c>
      <c r="F3465" s="1165">
        <v>45051</v>
      </c>
      <c r="G3465" s="1165">
        <v>45230</v>
      </c>
    </row>
    <row r="3466" spans="1:7">
      <c r="A3466" s="1158">
        <v>4933</v>
      </c>
      <c r="B3466" s="1158">
        <v>14597</v>
      </c>
      <c r="C3466" s="1159" t="s">
        <v>9280</v>
      </c>
      <c r="D3466" s="1159" t="s">
        <v>9281</v>
      </c>
      <c r="E3466" s="1160" t="s">
        <v>3009</v>
      </c>
      <c r="F3466" s="1161">
        <v>45026</v>
      </c>
      <c r="G3466" s="1161">
        <v>45175</v>
      </c>
    </row>
    <row r="3467" spans="1:7" ht="38.25">
      <c r="A3467" s="1162">
        <v>4934</v>
      </c>
      <c r="B3467" s="1162">
        <v>14598</v>
      </c>
      <c r="C3467" s="1163" t="s">
        <v>9282</v>
      </c>
      <c r="D3467" s="1163" t="s">
        <v>9283</v>
      </c>
      <c r="E3467" s="1164" t="s">
        <v>2894</v>
      </c>
      <c r="F3467" s="1165">
        <v>45056</v>
      </c>
      <c r="G3467" s="1165">
        <v>45175</v>
      </c>
    </row>
    <row r="3468" spans="1:7" ht="38.25">
      <c r="A3468" s="1162">
        <v>4935</v>
      </c>
      <c r="B3468" s="1162">
        <v>14599</v>
      </c>
      <c r="C3468" s="1163" t="s">
        <v>9284</v>
      </c>
      <c r="D3468" s="1163" t="s">
        <v>9285</v>
      </c>
      <c r="E3468" s="1164" t="s">
        <v>2894</v>
      </c>
      <c r="F3468" s="1165">
        <v>45056</v>
      </c>
      <c r="G3468" s="1165">
        <v>45175</v>
      </c>
    </row>
    <row r="3469" spans="1:7" ht="38.25">
      <c r="A3469" s="1162">
        <v>4936</v>
      </c>
      <c r="B3469" s="1162">
        <v>14600</v>
      </c>
      <c r="C3469" s="1163" t="s">
        <v>9286</v>
      </c>
      <c r="D3469" s="1163" t="s">
        <v>9287</v>
      </c>
      <c r="E3469" s="1164" t="s">
        <v>2894</v>
      </c>
      <c r="F3469" s="1165">
        <v>45056</v>
      </c>
      <c r="G3469" s="1165">
        <v>45175</v>
      </c>
    </row>
    <row r="3470" spans="1:7" ht="38.25">
      <c r="A3470" s="1162">
        <v>4937</v>
      </c>
      <c r="B3470" s="1162">
        <v>14601</v>
      </c>
      <c r="C3470" s="1163" t="s">
        <v>9288</v>
      </c>
      <c r="D3470" s="1163" t="s">
        <v>9289</v>
      </c>
      <c r="E3470" s="1164" t="s">
        <v>2894</v>
      </c>
      <c r="F3470" s="1165">
        <v>45056</v>
      </c>
      <c r="G3470" s="1165">
        <v>45175</v>
      </c>
    </row>
    <row r="3471" spans="1:7" ht="38.25">
      <c r="A3471" s="1162">
        <v>4938</v>
      </c>
      <c r="B3471" s="1162">
        <v>14602</v>
      </c>
      <c r="C3471" s="1163" t="s">
        <v>9290</v>
      </c>
      <c r="D3471" s="1163" t="s">
        <v>9291</v>
      </c>
      <c r="E3471" s="1164" t="s">
        <v>2894</v>
      </c>
      <c r="F3471" s="1165">
        <v>45056</v>
      </c>
      <c r="G3471" s="1165">
        <v>45175</v>
      </c>
    </row>
    <row r="3472" spans="1:7" ht="38.25">
      <c r="A3472" s="1162">
        <v>4939</v>
      </c>
      <c r="B3472" s="1162">
        <v>14603</v>
      </c>
      <c r="C3472" s="1163" t="s">
        <v>9292</v>
      </c>
      <c r="D3472" s="1163" t="s">
        <v>9293</v>
      </c>
      <c r="E3472" s="1164" t="s">
        <v>2894</v>
      </c>
      <c r="F3472" s="1165">
        <v>45056</v>
      </c>
      <c r="G3472" s="1165">
        <v>45175</v>
      </c>
    </row>
    <row r="3473" spans="1:7" ht="38.25">
      <c r="A3473" s="1162">
        <v>4940</v>
      </c>
      <c r="B3473" s="1162">
        <v>14604</v>
      </c>
      <c r="C3473" s="1163" t="s">
        <v>9294</v>
      </c>
      <c r="D3473" s="1163" t="s">
        <v>9295</v>
      </c>
      <c r="E3473" s="1164" t="s">
        <v>2894</v>
      </c>
      <c r="F3473" s="1165">
        <v>45056</v>
      </c>
      <c r="G3473" s="1165">
        <v>45175</v>
      </c>
    </row>
    <row r="3474" spans="1:7" ht="38.25">
      <c r="A3474" s="1162">
        <v>4941</v>
      </c>
      <c r="B3474" s="1162">
        <v>14605</v>
      </c>
      <c r="C3474" s="1163" t="s">
        <v>9296</v>
      </c>
      <c r="D3474" s="1163" t="s">
        <v>9297</v>
      </c>
      <c r="E3474" s="1164" t="s">
        <v>2894</v>
      </c>
      <c r="F3474" s="1165">
        <v>45026</v>
      </c>
      <c r="G3474" s="1165">
        <v>45145</v>
      </c>
    </row>
    <row r="3475" spans="1:7" ht="38.25">
      <c r="A3475" s="1162">
        <v>4942</v>
      </c>
      <c r="B3475" s="1162">
        <v>14606</v>
      </c>
      <c r="C3475" s="1163" t="s">
        <v>9298</v>
      </c>
      <c r="D3475" s="1163" t="s">
        <v>9299</v>
      </c>
      <c r="E3475" s="1164" t="s">
        <v>2894</v>
      </c>
      <c r="F3475" s="1165">
        <v>45026</v>
      </c>
      <c r="G3475" s="1165">
        <v>45145</v>
      </c>
    </row>
    <row r="3476" spans="1:7" ht="25.5">
      <c r="A3476" s="1162">
        <v>4943</v>
      </c>
      <c r="B3476" s="1162">
        <v>14607</v>
      </c>
      <c r="C3476" s="1163" t="s">
        <v>9300</v>
      </c>
      <c r="D3476" s="1163" t="s">
        <v>9301</v>
      </c>
      <c r="E3476" s="1164" t="s">
        <v>2894</v>
      </c>
      <c r="F3476" s="1165">
        <v>45026</v>
      </c>
      <c r="G3476" s="1165">
        <v>45145</v>
      </c>
    </row>
    <row r="3477" spans="1:7" ht="25.5">
      <c r="A3477" s="1162">
        <v>4944</v>
      </c>
      <c r="B3477" s="1162">
        <v>14608</v>
      </c>
      <c r="C3477" s="1163" t="s">
        <v>9302</v>
      </c>
      <c r="D3477" s="1163" t="s">
        <v>9303</v>
      </c>
      <c r="E3477" s="1164" t="s">
        <v>2894</v>
      </c>
      <c r="F3477" s="1165">
        <v>45026</v>
      </c>
      <c r="G3477" s="1165">
        <v>45145</v>
      </c>
    </row>
    <row r="3478" spans="1:7" ht="25.5">
      <c r="A3478" s="1162">
        <v>4945</v>
      </c>
      <c r="B3478" s="1162">
        <v>14609</v>
      </c>
      <c r="C3478" s="1163" t="s">
        <v>9304</v>
      </c>
      <c r="D3478" s="1163" t="s">
        <v>9305</v>
      </c>
      <c r="E3478" s="1164" t="s">
        <v>2894</v>
      </c>
      <c r="F3478" s="1165">
        <v>45026</v>
      </c>
      <c r="G3478" s="1165">
        <v>45145</v>
      </c>
    </row>
    <row r="3479" spans="1:7" ht="38.25">
      <c r="A3479" s="1162">
        <v>4946</v>
      </c>
      <c r="B3479" s="1162">
        <v>14610</v>
      </c>
      <c r="C3479" s="1163" t="s">
        <v>9306</v>
      </c>
      <c r="D3479" s="1163" t="s">
        <v>9307</v>
      </c>
      <c r="E3479" s="1164" t="s">
        <v>2894</v>
      </c>
      <c r="F3479" s="1165">
        <v>45056</v>
      </c>
      <c r="G3479" s="1165">
        <v>45175</v>
      </c>
    </row>
    <row r="3480" spans="1:7" ht="38.25">
      <c r="A3480" s="1162">
        <v>4947</v>
      </c>
      <c r="B3480" s="1162">
        <v>14611</v>
      </c>
      <c r="C3480" s="1163" t="s">
        <v>9308</v>
      </c>
      <c r="D3480" s="1163" t="s">
        <v>9309</v>
      </c>
      <c r="E3480" s="1164" t="s">
        <v>2894</v>
      </c>
      <c r="F3480" s="1165">
        <v>45056</v>
      </c>
      <c r="G3480" s="1165">
        <v>45175</v>
      </c>
    </row>
    <row r="3481" spans="1:7">
      <c r="A3481" s="1158">
        <v>4948</v>
      </c>
      <c r="B3481" s="1158">
        <v>14612</v>
      </c>
      <c r="C3481" s="1159" t="s">
        <v>9310</v>
      </c>
      <c r="D3481" s="1159" t="s">
        <v>9311</v>
      </c>
      <c r="E3481" s="1160" t="s">
        <v>2894</v>
      </c>
      <c r="F3481" s="1161">
        <v>45026</v>
      </c>
      <c r="G3481" s="1161">
        <v>45145</v>
      </c>
    </row>
    <row r="3482" spans="1:7" ht="38.25">
      <c r="A3482" s="1162">
        <v>4949</v>
      </c>
      <c r="B3482" s="1162">
        <v>14613</v>
      </c>
      <c r="C3482" s="1163" t="s">
        <v>9312</v>
      </c>
      <c r="D3482" s="1163" t="s">
        <v>9313</v>
      </c>
      <c r="E3482" s="1164" t="s">
        <v>2894</v>
      </c>
      <c r="F3482" s="1165">
        <v>45026</v>
      </c>
      <c r="G3482" s="1165">
        <v>45145</v>
      </c>
    </row>
    <row r="3483" spans="1:7">
      <c r="A3483" s="1158">
        <v>4950</v>
      </c>
      <c r="B3483" s="1158">
        <v>14614</v>
      </c>
      <c r="C3483" s="1159" t="s">
        <v>9314</v>
      </c>
      <c r="D3483" s="1159" t="s">
        <v>9315</v>
      </c>
      <c r="E3483" s="1160" t="s">
        <v>3029</v>
      </c>
      <c r="F3483" s="1161">
        <v>45026</v>
      </c>
      <c r="G3483" s="1161">
        <v>45275</v>
      </c>
    </row>
    <row r="3484" spans="1:7" ht="38.25">
      <c r="A3484" s="1162">
        <v>4951</v>
      </c>
      <c r="B3484" s="1162">
        <v>14615</v>
      </c>
      <c r="C3484" s="1163" t="s">
        <v>9316</v>
      </c>
      <c r="D3484" s="1163" t="s">
        <v>9317</v>
      </c>
      <c r="E3484" s="1164" t="s">
        <v>2894</v>
      </c>
      <c r="F3484" s="1165">
        <v>45026</v>
      </c>
      <c r="G3484" s="1165">
        <v>45145</v>
      </c>
    </row>
    <row r="3485" spans="1:7" ht="38.25">
      <c r="A3485" s="1162">
        <v>4952</v>
      </c>
      <c r="B3485" s="1162">
        <v>14616</v>
      </c>
      <c r="C3485" s="1163" t="s">
        <v>9318</v>
      </c>
      <c r="D3485" s="1163" t="s">
        <v>9319</v>
      </c>
      <c r="E3485" s="1164" t="s">
        <v>2894</v>
      </c>
      <c r="F3485" s="1165">
        <v>45026</v>
      </c>
      <c r="G3485" s="1165">
        <v>45145</v>
      </c>
    </row>
    <row r="3486" spans="1:7" ht="51">
      <c r="A3486" s="1162">
        <v>4953</v>
      </c>
      <c r="B3486" s="1162">
        <v>14617</v>
      </c>
      <c r="C3486" s="1163" t="s">
        <v>9320</v>
      </c>
      <c r="D3486" s="1163" t="s">
        <v>9321</v>
      </c>
      <c r="E3486" s="1164" t="s">
        <v>2894</v>
      </c>
      <c r="F3486" s="1165">
        <v>45026</v>
      </c>
      <c r="G3486" s="1165">
        <v>45145</v>
      </c>
    </row>
    <row r="3487" spans="1:7" ht="38.25">
      <c r="A3487" s="1162">
        <v>4954</v>
      </c>
      <c r="B3487" s="1162">
        <v>14618</v>
      </c>
      <c r="C3487" s="1163" t="s">
        <v>9322</v>
      </c>
      <c r="D3487" s="1163" t="s">
        <v>9323</v>
      </c>
      <c r="E3487" s="1164" t="s">
        <v>2894</v>
      </c>
      <c r="F3487" s="1165">
        <v>45026</v>
      </c>
      <c r="G3487" s="1165">
        <v>45145</v>
      </c>
    </row>
    <row r="3488" spans="1:7" ht="51">
      <c r="A3488" s="1162">
        <v>4955</v>
      </c>
      <c r="B3488" s="1162">
        <v>14619</v>
      </c>
      <c r="C3488" s="1163" t="s">
        <v>9324</v>
      </c>
      <c r="D3488" s="1163" t="s">
        <v>9325</v>
      </c>
      <c r="E3488" s="1164" t="s">
        <v>2894</v>
      </c>
      <c r="F3488" s="1165">
        <v>45026</v>
      </c>
      <c r="G3488" s="1165">
        <v>45145</v>
      </c>
    </row>
    <row r="3489" spans="1:7" ht="51">
      <c r="A3489" s="1162">
        <v>4956</v>
      </c>
      <c r="B3489" s="1162">
        <v>14620</v>
      </c>
      <c r="C3489" s="1163" t="s">
        <v>9326</v>
      </c>
      <c r="D3489" s="1163" t="s">
        <v>9327</v>
      </c>
      <c r="E3489" s="1164" t="s">
        <v>2894</v>
      </c>
      <c r="F3489" s="1165">
        <v>45026</v>
      </c>
      <c r="G3489" s="1165">
        <v>45145</v>
      </c>
    </row>
    <row r="3490" spans="1:7" ht="51">
      <c r="A3490" s="1162">
        <v>4957</v>
      </c>
      <c r="B3490" s="1162">
        <v>14621</v>
      </c>
      <c r="C3490" s="1163" t="s">
        <v>9328</v>
      </c>
      <c r="D3490" s="1163" t="s">
        <v>9329</v>
      </c>
      <c r="E3490" s="1164" t="s">
        <v>2894</v>
      </c>
      <c r="F3490" s="1165">
        <v>45026</v>
      </c>
      <c r="G3490" s="1165">
        <v>45145</v>
      </c>
    </row>
    <row r="3491" spans="1:7" ht="38.25">
      <c r="A3491" s="1162">
        <v>4958</v>
      </c>
      <c r="B3491" s="1162">
        <v>14622</v>
      </c>
      <c r="C3491" s="1163" t="s">
        <v>9330</v>
      </c>
      <c r="D3491" s="1163" t="s">
        <v>9331</v>
      </c>
      <c r="E3491" s="1164" t="s">
        <v>2894</v>
      </c>
      <c r="F3491" s="1165">
        <v>45026</v>
      </c>
      <c r="G3491" s="1165">
        <v>45145</v>
      </c>
    </row>
    <row r="3492" spans="1:7" ht="38.25">
      <c r="A3492" s="1162">
        <v>4959</v>
      </c>
      <c r="B3492" s="1162">
        <v>14623</v>
      </c>
      <c r="C3492" s="1163" t="s">
        <v>9332</v>
      </c>
      <c r="D3492" s="1163" t="s">
        <v>9333</v>
      </c>
      <c r="E3492" s="1164" t="s">
        <v>3029</v>
      </c>
      <c r="F3492" s="1165">
        <v>45026</v>
      </c>
      <c r="G3492" s="1165">
        <v>45275</v>
      </c>
    </row>
    <row r="3493" spans="1:7" ht="38.25">
      <c r="A3493" s="1162">
        <v>4960</v>
      </c>
      <c r="B3493" s="1162">
        <v>14624</v>
      </c>
      <c r="C3493" s="1163" t="s">
        <v>9334</v>
      </c>
      <c r="D3493" s="1163" t="s">
        <v>9335</v>
      </c>
      <c r="E3493" s="1164" t="s">
        <v>3029</v>
      </c>
      <c r="F3493" s="1165">
        <v>45026</v>
      </c>
      <c r="G3493" s="1165">
        <v>45275</v>
      </c>
    </row>
    <row r="3494" spans="1:7" ht="38.25">
      <c r="A3494" s="1162">
        <v>4961</v>
      </c>
      <c r="B3494" s="1162">
        <v>14625</v>
      </c>
      <c r="C3494" s="1163" t="s">
        <v>9336</v>
      </c>
      <c r="D3494" s="1163" t="s">
        <v>9337</v>
      </c>
      <c r="E3494" s="1164" t="s">
        <v>3029</v>
      </c>
      <c r="F3494" s="1165">
        <v>45026</v>
      </c>
      <c r="G3494" s="1165">
        <v>45275</v>
      </c>
    </row>
    <row r="3495" spans="1:7" ht="38.25">
      <c r="A3495" s="1162">
        <v>4962</v>
      </c>
      <c r="B3495" s="1162">
        <v>14626</v>
      </c>
      <c r="C3495" s="1163" t="s">
        <v>9338</v>
      </c>
      <c r="D3495" s="1163" t="s">
        <v>9339</v>
      </c>
      <c r="E3495" s="1164" t="s">
        <v>3029</v>
      </c>
      <c r="F3495" s="1165">
        <v>45026</v>
      </c>
      <c r="G3495" s="1165">
        <v>45275</v>
      </c>
    </row>
    <row r="3496" spans="1:7" ht="38.25">
      <c r="A3496" s="1162">
        <v>4963</v>
      </c>
      <c r="B3496" s="1162">
        <v>14627</v>
      </c>
      <c r="C3496" s="1163" t="s">
        <v>9340</v>
      </c>
      <c r="D3496" s="1163" t="s">
        <v>9341</v>
      </c>
      <c r="E3496" s="1164" t="s">
        <v>3029</v>
      </c>
      <c r="F3496" s="1165">
        <v>45026</v>
      </c>
      <c r="G3496" s="1165">
        <v>45275</v>
      </c>
    </row>
    <row r="3497" spans="1:7" ht="38.25">
      <c r="A3497" s="1162">
        <v>4964</v>
      </c>
      <c r="B3497" s="1162">
        <v>14628</v>
      </c>
      <c r="C3497" s="1163" t="s">
        <v>9342</v>
      </c>
      <c r="D3497" s="1163" t="s">
        <v>9343</v>
      </c>
      <c r="E3497" s="1164" t="s">
        <v>3029</v>
      </c>
      <c r="F3497" s="1165">
        <v>45026</v>
      </c>
      <c r="G3497" s="1165">
        <v>45275</v>
      </c>
    </row>
    <row r="3498" spans="1:7" ht="38.25">
      <c r="A3498" s="1162">
        <v>4965</v>
      </c>
      <c r="B3498" s="1162">
        <v>14629</v>
      </c>
      <c r="C3498" s="1163" t="s">
        <v>9344</v>
      </c>
      <c r="D3498" s="1163" t="s">
        <v>9345</v>
      </c>
      <c r="E3498" s="1164" t="s">
        <v>3029</v>
      </c>
      <c r="F3498" s="1165">
        <v>45026</v>
      </c>
      <c r="G3498" s="1165">
        <v>45275</v>
      </c>
    </row>
    <row r="3499" spans="1:7" ht="38.25">
      <c r="A3499" s="1162">
        <v>4966</v>
      </c>
      <c r="B3499" s="1162">
        <v>14630</v>
      </c>
      <c r="C3499" s="1163" t="s">
        <v>9346</v>
      </c>
      <c r="D3499" s="1163" t="s">
        <v>9347</v>
      </c>
      <c r="E3499" s="1164" t="s">
        <v>3029</v>
      </c>
      <c r="F3499" s="1165">
        <v>45026</v>
      </c>
      <c r="G3499" s="1165">
        <v>45275</v>
      </c>
    </row>
    <row r="3500" spans="1:7">
      <c r="A3500" s="1158">
        <v>4967</v>
      </c>
      <c r="B3500" s="1158">
        <v>14631</v>
      </c>
      <c r="C3500" s="1159" t="s">
        <v>5278</v>
      </c>
      <c r="D3500" s="1159" t="s">
        <v>5279</v>
      </c>
      <c r="E3500" s="1160" t="s">
        <v>3212</v>
      </c>
      <c r="F3500" s="1161">
        <v>45116</v>
      </c>
      <c r="G3500" s="1161">
        <v>45285</v>
      </c>
    </row>
    <row r="3501" spans="1:7" ht="38.25">
      <c r="A3501" s="1162">
        <v>4968</v>
      </c>
      <c r="B3501" s="1162">
        <v>14632</v>
      </c>
      <c r="C3501" s="1163" t="s">
        <v>9348</v>
      </c>
      <c r="D3501" s="1163" t="s">
        <v>9349</v>
      </c>
      <c r="E3501" s="1164" t="s">
        <v>2894</v>
      </c>
      <c r="F3501" s="1165">
        <v>45116</v>
      </c>
      <c r="G3501" s="1165">
        <v>45235</v>
      </c>
    </row>
    <row r="3502" spans="1:7" ht="25.5">
      <c r="A3502" s="1162">
        <v>4969</v>
      </c>
      <c r="B3502" s="1162">
        <v>14633</v>
      </c>
      <c r="C3502" s="1163" t="s">
        <v>9350</v>
      </c>
      <c r="D3502" s="1163" t="s">
        <v>9351</v>
      </c>
      <c r="E3502" s="1164" t="s">
        <v>2894</v>
      </c>
      <c r="F3502" s="1165">
        <v>45166</v>
      </c>
      <c r="G3502" s="1165">
        <v>45285</v>
      </c>
    </row>
    <row r="3503" spans="1:7" ht="25.5">
      <c r="A3503" s="1162">
        <v>4970</v>
      </c>
      <c r="B3503" s="1162">
        <v>14634</v>
      </c>
      <c r="C3503" s="1163" t="s">
        <v>9352</v>
      </c>
      <c r="D3503" s="1163" t="s">
        <v>9353</v>
      </c>
      <c r="E3503" s="1164" t="s">
        <v>2894</v>
      </c>
      <c r="F3503" s="1165">
        <v>45151</v>
      </c>
      <c r="G3503" s="1165">
        <v>45270</v>
      </c>
    </row>
    <row r="3504" spans="1:7" ht="25.5">
      <c r="A3504" s="1162">
        <v>4971</v>
      </c>
      <c r="B3504" s="1162">
        <v>14635</v>
      </c>
      <c r="C3504" s="1163" t="s">
        <v>9354</v>
      </c>
      <c r="D3504" s="1163" t="s">
        <v>9355</v>
      </c>
      <c r="E3504" s="1164" t="s">
        <v>2894</v>
      </c>
      <c r="F3504" s="1165">
        <v>45136</v>
      </c>
      <c r="G3504" s="1165">
        <v>45255</v>
      </c>
    </row>
    <row r="3505" spans="1:7">
      <c r="A3505" s="1158">
        <v>4972</v>
      </c>
      <c r="B3505" s="1158">
        <v>14636</v>
      </c>
      <c r="C3505" s="1159" t="s">
        <v>6923</v>
      </c>
      <c r="D3505" s="1159" t="s">
        <v>6924</v>
      </c>
      <c r="E3505" s="1160" t="s">
        <v>2894</v>
      </c>
      <c r="F3505" s="1161">
        <v>45026</v>
      </c>
      <c r="G3505" s="1161">
        <v>45145</v>
      </c>
    </row>
    <row r="3506" spans="1:7" ht="25.5">
      <c r="A3506" s="1162">
        <v>4973</v>
      </c>
      <c r="B3506" s="1162">
        <v>14637</v>
      </c>
      <c r="C3506" s="1163" t="s">
        <v>9356</v>
      </c>
      <c r="D3506" s="1163" t="s">
        <v>9357</v>
      </c>
      <c r="E3506" s="1164" t="s">
        <v>2894</v>
      </c>
      <c r="F3506" s="1165">
        <v>45026</v>
      </c>
      <c r="G3506" s="1165">
        <v>45145</v>
      </c>
    </row>
    <row r="3507" spans="1:7" ht="38.25">
      <c r="A3507" s="1162">
        <v>4974</v>
      </c>
      <c r="B3507" s="1162">
        <v>14638</v>
      </c>
      <c r="C3507" s="1163" t="s">
        <v>9358</v>
      </c>
      <c r="D3507" s="1163" t="s">
        <v>9359</v>
      </c>
      <c r="E3507" s="1164" t="s">
        <v>2894</v>
      </c>
      <c r="F3507" s="1165">
        <v>45026</v>
      </c>
      <c r="G3507" s="1165">
        <v>45145</v>
      </c>
    </row>
    <row r="3508" spans="1:7">
      <c r="A3508" s="1158">
        <v>4975</v>
      </c>
      <c r="B3508" s="1158">
        <v>14639</v>
      </c>
      <c r="C3508" s="1159" t="s">
        <v>8793</v>
      </c>
      <c r="D3508" s="1159" t="s">
        <v>8794</v>
      </c>
      <c r="E3508" s="1160" t="s">
        <v>3009</v>
      </c>
      <c r="F3508" s="1161">
        <v>45256</v>
      </c>
      <c r="G3508" s="1161">
        <v>45405</v>
      </c>
    </row>
    <row r="3509" spans="1:7" ht="38.25">
      <c r="A3509" s="1162">
        <v>4976</v>
      </c>
      <c r="B3509" s="1162">
        <v>14640</v>
      </c>
      <c r="C3509" s="1163" t="s">
        <v>9360</v>
      </c>
      <c r="D3509" s="1163" t="s">
        <v>9361</v>
      </c>
      <c r="E3509" s="1164" t="s">
        <v>2894</v>
      </c>
      <c r="F3509" s="1165">
        <v>45256</v>
      </c>
      <c r="G3509" s="1165">
        <v>45375</v>
      </c>
    </row>
    <row r="3510" spans="1:7" ht="25.5">
      <c r="A3510" s="1162">
        <v>4977</v>
      </c>
      <c r="B3510" s="1162">
        <v>14641</v>
      </c>
      <c r="C3510" s="1163" t="s">
        <v>9362</v>
      </c>
      <c r="D3510" s="1163" t="s">
        <v>9363</v>
      </c>
      <c r="E3510" s="1164" t="s">
        <v>2894</v>
      </c>
      <c r="F3510" s="1165">
        <v>45256</v>
      </c>
      <c r="G3510" s="1165">
        <v>45375</v>
      </c>
    </row>
    <row r="3511" spans="1:7" ht="25.5">
      <c r="A3511" s="1162">
        <v>4978</v>
      </c>
      <c r="B3511" s="1162">
        <v>14642</v>
      </c>
      <c r="C3511" s="1163" t="s">
        <v>9364</v>
      </c>
      <c r="D3511" s="1163" t="s">
        <v>9365</v>
      </c>
      <c r="E3511" s="1164" t="s">
        <v>2894</v>
      </c>
      <c r="F3511" s="1165">
        <v>45256</v>
      </c>
      <c r="G3511" s="1165">
        <v>45375</v>
      </c>
    </row>
    <row r="3512" spans="1:7" ht="38.25">
      <c r="A3512" s="1162">
        <v>4979</v>
      </c>
      <c r="B3512" s="1162">
        <v>14643</v>
      </c>
      <c r="C3512" s="1163" t="s">
        <v>9366</v>
      </c>
      <c r="D3512" s="1163" t="s">
        <v>9367</v>
      </c>
      <c r="E3512" s="1164" t="s">
        <v>2894</v>
      </c>
      <c r="F3512" s="1165">
        <v>45286</v>
      </c>
      <c r="G3512" s="1165">
        <v>45405</v>
      </c>
    </row>
    <row r="3513" spans="1:7" ht="38.25">
      <c r="A3513" s="1162">
        <v>4980</v>
      </c>
      <c r="B3513" s="1162">
        <v>14644</v>
      </c>
      <c r="C3513" s="1163" t="s">
        <v>9368</v>
      </c>
      <c r="D3513" s="1163" t="s">
        <v>9369</v>
      </c>
      <c r="E3513" s="1164" t="s">
        <v>2894</v>
      </c>
      <c r="F3513" s="1165">
        <v>45286</v>
      </c>
      <c r="G3513" s="1165">
        <v>45405</v>
      </c>
    </row>
    <row r="3514" spans="1:7" ht="38.25">
      <c r="A3514" s="1162">
        <v>4981</v>
      </c>
      <c r="B3514" s="1162">
        <v>14645</v>
      </c>
      <c r="C3514" s="1163" t="s">
        <v>9370</v>
      </c>
      <c r="D3514" s="1163" t="s">
        <v>9371</v>
      </c>
      <c r="E3514" s="1164" t="s">
        <v>2894</v>
      </c>
      <c r="F3514" s="1165">
        <v>45286</v>
      </c>
      <c r="G3514" s="1165">
        <v>45405</v>
      </c>
    </row>
    <row r="3515" spans="1:7" ht="25.5">
      <c r="A3515" s="1158">
        <v>4982</v>
      </c>
      <c r="B3515" s="1158">
        <v>14646</v>
      </c>
      <c r="C3515" s="1159" t="s">
        <v>9372</v>
      </c>
      <c r="D3515" s="1159" t="s">
        <v>9373</v>
      </c>
      <c r="E3515" s="1160" t="s">
        <v>9374</v>
      </c>
      <c r="F3515" s="1161">
        <v>43907</v>
      </c>
      <c r="G3515" s="1161">
        <v>45562</v>
      </c>
    </row>
    <row r="3516" spans="1:7" ht="25.5">
      <c r="A3516" s="1158">
        <v>4989</v>
      </c>
      <c r="B3516" s="1158">
        <v>25559</v>
      </c>
      <c r="C3516" s="1159" t="s">
        <v>3174</v>
      </c>
      <c r="D3516" s="1159" t="s">
        <v>3175</v>
      </c>
      <c r="E3516" s="1160" t="s">
        <v>9374</v>
      </c>
      <c r="F3516" s="1161">
        <v>43907</v>
      </c>
      <c r="G3516" s="1161">
        <v>45562</v>
      </c>
    </row>
    <row r="3517" spans="1:7">
      <c r="A3517" s="1162">
        <v>4990</v>
      </c>
      <c r="B3517" s="1162">
        <v>14647</v>
      </c>
      <c r="C3517" s="1163" t="s">
        <v>9375</v>
      </c>
      <c r="D3517" s="1163" t="s">
        <v>9376</v>
      </c>
      <c r="E3517" s="1164" t="s">
        <v>2357</v>
      </c>
      <c r="F3517" s="1165">
        <v>45562</v>
      </c>
      <c r="G3517" s="1165">
        <v>45562</v>
      </c>
    </row>
    <row r="3518" spans="1:7">
      <c r="A3518" s="1158">
        <v>4991</v>
      </c>
      <c r="B3518" s="1158">
        <v>14648</v>
      </c>
      <c r="C3518" s="1159" t="s">
        <v>3178</v>
      </c>
      <c r="D3518" s="1159" t="s">
        <v>3179</v>
      </c>
      <c r="E3518" s="1160" t="s">
        <v>9377</v>
      </c>
      <c r="F3518" s="1161">
        <v>43907</v>
      </c>
      <c r="G3518" s="1161">
        <v>44925</v>
      </c>
    </row>
    <row r="3519" spans="1:7" ht="38.25">
      <c r="A3519" s="1162">
        <v>4992</v>
      </c>
      <c r="B3519" s="1162">
        <v>14649</v>
      </c>
      <c r="C3519" s="1163" t="s">
        <v>9378</v>
      </c>
      <c r="D3519" s="1163" t="s">
        <v>9379</v>
      </c>
      <c r="E3519" s="1164" t="s">
        <v>3009</v>
      </c>
      <c r="F3519" s="1165">
        <v>44176</v>
      </c>
      <c r="G3519" s="1165">
        <v>44325</v>
      </c>
    </row>
    <row r="3520" spans="1:7" ht="25.5">
      <c r="A3520" s="1162">
        <v>4993</v>
      </c>
      <c r="B3520" s="1162">
        <v>14650</v>
      </c>
      <c r="C3520" s="1163" t="s">
        <v>9380</v>
      </c>
      <c r="D3520" s="1163" t="s">
        <v>9381</v>
      </c>
      <c r="E3520" s="1164" t="s">
        <v>3034</v>
      </c>
      <c r="F3520" s="1165">
        <v>44326</v>
      </c>
      <c r="G3520" s="1165">
        <v>44385</v>
      </c>
    </row>
    <row r="3521" spans="1:7" ht="38.25">
      <c r="A3521" s="1162">
        <v>4994</v>
      </c>
      <c r="B3521" s="1162">
        <v>14651</v>
      </c>
      <c r="C3521" s="1163" t="s">
        <v>9382</v>
      </c>
      <c r="D3521" s="1163" t="s">
        <v>9383</v>
      </c>
      <c r="E3521" s="1164" t="s">
        <v>2947</v>
      </c>
      <c r="F3521" s="1165">
        <v>44386</v>
      </c>
      <c r="G3521" s="1165">
        <v>44460</v>
      </c>
    </row>
    <row r="3522" spans="1:7" ht="25.5">
      <c r="A3522" s="1162">
        <v>4995</v>
      </c>
      <c r="B3522" s="1162">
        <v>14652</v>
      </c>
      <c r="C3522" s="1163" t="s">
        <v>9384</v>
      </c>
      <c r="D3522" s="1163" t="s">
        <v>9385</v>
      </c>
      <c r="E3522" s="1164" t="s">
        <v>2947</v>
      </c>
      <c r="F3522" s="1165">
        <v>44431</v>
      </c>
      <c r="G3522" s="1165">
        <v>44505</v>
      </c>
    </row>
    <row r="3523" spans="1:7" ht="38.25">
      <c r="A3523" s="1162">
        <v>4996</v>
      </c>
      <c r="B3523" s="1162">
        <v>14653</v>
      </c>
      <c r="C3523" s="1163" t="s">
        <v>9386</v>
      </c>
      <c r="D3523" s="1163" t="s">
        <v>9387</v>
      </c>
      <c r="E3523" s="1164" t="s">
        <v>2947</v>
      </c>
      <c r="F3523" s="1165">
        <v>44476</v>
      </c>
      <c r="G3523" s="1165">
        <v>44550</v>
      </c>
    </row>
    <row r="3524" spans="1:7" ht="25.5">
      <c r="A3524" s="1162">
        <v>4997</v>
      </c>
      <c r="B3524" s="1162">
        <v>14654</v>
      </c>
      <c r="C3524" s="1163" t="s">
        <v>9388</v>
      </c>
      <c r="D3524" s="1163" t="s">
        <v>9389</v>
      </c>
      <c r="E3524" s="1164" t="s">
        <v>2947</v>
      </c>
      <c r="F3524" s="1165">
        <v>44521</v>
      </c>
      <c r="G3524" s="1165">
        <v>44595</v>
      </c>
    </row>
    <row r="3525" spans="1:7" ht="38.25">
      <c r="A3525" s="1162">
        <v>4998</v>
      </c>
      <c r="B3525" s="1162">
        <v>14655</v>
      </c>
      <c r="C3525" s="1163" t="s">
        <v>9390</v>
      </c>
      <c r="D3525" s="1163" t="s">
        <v>9391</v>
      </c>
      <c r="E3525" s="1164" t="s">
        <v>2947</v>
      </c>
      <c r="F3525" s="1165">
        <v>44566</v>
      </c>
      <c r="G3525" s="1165">
        <v>44640</v>
      </c>
    </row>
    <row r="3526" spans="1:7" ht="25.5">
      <c r="A3526" s="1162">
        <v>4999</v>
      </c>
      <c r="B3526" s="1162">
        <v>14656</v>
      </c>
      <c r="C3526" s="1163" t="s">
        <v>9392</v>
      </c>
      <c r="D3526" s="1163" t="s">
        <v>9393</v>
      </c>
      <c r="E3526" s="1164" t="s">
        <v>3215</v>
      </c>
      <c r="F3526" s="1165">
        <v>44611</v>
      </c>
      <c r="G3526" s="1165">
        <v>44690</v>
      </c>
    </row>
    <row r="3527" spans="1:7" ht="25.5">
      <c r="A3527" s="1162">
        <v>5000</v>
      </c>
      <c r="B3527" s="1162">
        <v>14657</v>
      </c>
      <c r="C3527" s="1163" t="s">
        <v>9394</v>
      </c>
      <c r="D3527" s="1163" t="s">
        <v>9395</v>
      </c>
      <c r="E3527" s="1164" t="s">
        <v>3215</v>
      </c>
      <c r="F3527" s="1165">
        <v>44661</v>
      </c>
      <c r="G3527" s="1165">
        <v>44740</v>
      </c>
    </row>
    <row r="3528" spans="1:7" ht="25.5">
      <c r="A3528" s="1162">
        <v>5001</v>
      </c>
      <c r="B3528" s="1162">
        <v>14658</v>
      </c>
      <c r="C3528" s="1163" t="s">
        <v>9396</v>
      </c>
      <c r="D3528" s="1163" t="s">
        <v>9397</v>
      </c>
      <c r="E3528" s="1164" t="s">
        <v>3287</v>
      </c>
      <c r="F3528" s="1165">
        <v>44741</v>
      </c>
      <c r="G3528" s="1165">
        <v>44830</v>
      </c>
    </row>
    <row r="3529" spans="1:7" ht="38.25">
      <c r="A3529" s="1162">
        <v>5002</v>
      </c>
      <c r="B3529" s="1162">
        <v>14659</v>
      </c>
      <c r="C3529" s="1163" t="s">
        <v>9398</v>
      </c>
      <c r="D3529" s="1163" t="s">
        <v>9399</v>
      </c>
      <c r="E3529" s="1164" t="s">
        <v>3009</v>
      </c>
      <c r="F3529" s="1165">
        <v>44386</v>
      </c>
      <c r="G3529" s="1165">
        <v>44535</v>
      </c>
    </row>
    <row r="3530" spans="1:7" ht="38.25">
      <c r="A3530" s="1162">
        <v>5003</v>
      </c>
      <c r="B3530" s="1162">
        <v>14660</v>
      </c>
      <c r="C3530" s="1163" t="s">
        <v>9400</v>
      </c>
      <c r="D3530" s="1163" t="s">
        <v>9401</v>
      </c>
      <c r="E3530" s="1164" t="s">
        <v>4546</v>
      </c>
      <c r="F3530" s="1165">
        <v>44536</v>
      </c>
      <c r="G3530" s="1165">
        <v>44775</v>
      </c>
    </row>
    <row r="3531" spans="1:7" ht="38.25">
      <c r="A3531" s="1162">
        <v>5004</v>
      </c>
      <c r="B3531" s="1162">
        <v>14661</v>
      </c>
      <c r="C3531" s="1163" t="s">
        <v>9402</v>
      </c>
      <c r="D3531" s="1163" t="s">
        <v>9403</v>
      </c>
      <c r="E3531" s="1164" t="s">
        <v>3287</v>
      </c>
      <c r="F3531" s="1165">
        <v>44386</v>
      </c>
      <c r="G3531" s="1165">
        <v>44475</v>
      </c>
    </row>
    <row r="3532" spans="1:7" ht="38.25">
      <c r="A3532" s="1162">
        <v>5005</v>
      </c>
      <c r="B3532" s="1162">
        <v>14662</v>
      </c>
      <c r="C3532" s="1163" t="s">
        <v>9404</v>
      </c>
      <c r="D3532" s="1163" t="s">
        <v>9405</v>
      </c>
      <c r="E3532" s="1164" t="s">
        <v>3006</v>
      </c>
      <c r="F3532" s="1165">
        <v>44461</v>
      </c>
      <c r="G3532" s="1165">
        <v>44820</v>
      </c>
    </row>
    <row r="3533" spans="1:7" ht="51">
      <c r="A3533" s="1162">
        <v>5006</v>
      </c>
      <c r="B3533" s="1162">
        <v>14663</v>
      </c>
      <c r="C3533" s="1163" t="s">
        <v>9406</v>
      </c>
      <c r="D3533" s="1163" t="s">
        <v>9407</v>
      </c>
      <c r="E3533" s="1164" t="s">
        <v>2894</v>
      </c>
      <c r="F3533" s="1165">
        <v>44386</v>
      </c>
      <c r="G3533" s="1165">
        <v>44505</v>
      </c>
    </row>
    <row r="3534" spans="1:7" ht="51">
      <c r="A3534" s="1162">
        <v>5007</v>
      </c>
      <c r="B3534" s="1162">
        <v>14664</v>
      </c>
      <c r="C3534" s="1163" t="s">
        <v>9406</v>
      </c>
      <c r="D3534" s="1163" t="s">
        <v>9408</v>
      </c>
      <c r="E3534" s="1164" t="s">
        <v>3064</v>
      </c>
      <c r="F3534" s="1165">
        <v>44551</v>
      </c>
      <c r="G3534" s="1165">
        <v>44730</v>
      </c>
    </row>
    <row r="3535" spans="1:7" ht="38.25">
      <c r="A3535" s="1162">
        <v>5008</v>
      </c>
      <c r="B3535" s="1162">
        <v>14665</v>
      </c>
      <c r="C3535" s="1163" t="s">
        <v>9409</v>
      </c>
      <c r="D3535" s="1163" t="s">
        <v>9410</v>
      </c>
      <c r="E3535" s="1164" t="s">
        <v>3034</v>
      </c>
      <c r="F3535" s="1165">
        <v>44831</v>
      </c>
      <c r="G3535" s="1165">
        <v>44890</v>
      </c>
    </row>
    <row r="3536" spans="1:7" ht="25.5">
      <c r="A3536" s="1162">
        <v>5009</v>
      </c>
      <c r="B3536" s="1162">
        <v>14666</v>
      </c>
      <c r="C3536" s="1163" t="s">
        <v>9411</v>
      </c>
      <c r="D3536" s="1163" t="s">
        <v>9412</v>
      </c>
      <c r="E3536" s="1164" t="s">
        <v>3287</v>
      </c>
      <c r="F3536" s="1165">
        <v>44741</v>
      </c>
      <c r="G3536" s="1165">
        <v>44830</v>
      </c>
    </row>
    <row r="3537" spans="1:7" ht="25.5">
      <c r="A3537" s="1162">
        <v>5010</v>
      </c>
      <c r="B3537" s="1162">
        <v>14667</v>
      </c>
      <c r="C3537" s="1163" t="s">
        <v>9413</v>
      </c>
      <c r="D3537" s="1163" t="s">
        <v>9414</v>
      </c>
      <c r="E3537" s="1164" t="s">
        <v>3112</v>
      </c>
      <c r="F3537" s="1165">
        <v>44741</v>
      </c>
      <c r="G3537" s="1165">
        <v>44770</v>
      </c>
    </row>
    <row r="3538" spans="1:7" ht="38.25">
      <c r="A3538" s="1162">
        <v>5011</v>
      </c>
      <c r="B3538" s="1162">
        <v>14668</v>
      </c>
      <c r="C3538" s="1163" t="s">
        <v>9415</v>
      </c>
      <c r="D3538" s="1163" t="s">
        <v>9416</v>
      </c>
      <c r="E3538" s="1164" t="s">
        <v>3034</v>
      </c>
      <c r="F3538" s="1165">
        <v>44741</v>
      </c>
      <c r="G3538" s="1165">
        <v>44800</v>
      </c>
    </row>
    <row r="3539" spans="1:7" ht="38.25">
      <c r="A3539" s="1162">
        <v>5012</v>
      </c>
      <c r="B3539" s="1162">
        <v>14669</v>
      </c>
      <c r="C3539" s="1163" t="s">
        <v>9417</v>
      </c>
      <c r="D3539" s="1163" t="s">
        <v>9418</v>
      </c>
      <c r="E3539" s="1164" t="s">
        <v>3034</v>
      </c>
      <c r="F3539" s="1165">
        <v>44741</v>
      </c>
      <c r="G3539" s="1165">
        <v>44800</v>
      </c>
    </row>
    <row r="3540" spans="1:7" ht="25.5">
      <c r="A3540" s="1162">
        <v>5013</v>
      </c>
      <c r="B3540" s="1162">
        <v>14670</v>
      </c>
      <c r="C3540" s="1163" t="s">
        <v>9419</v>
      </c>
      <c r="D3540" s="1163" t="s">
        <v>9420</v>
      </c>
      <c r="E3540" s="1164" t="s">
        <v>6406</v>
      </c>
      <c r="F3540" s="1165">
        <v>44506</v>
      </c>
      <c r="G3540" s="1165">
        <v>44895</v>
      </c>
    </row>
    <row r="3541" spans="1:7">
      <c r="A3541" s="1162">
        <v>5014</v>
      </c>
      <c r="B3541" s="1162">
        <v>14671</v>
      </c>
      <c r="C3541" s="1163" t="s">
        <v>9421</v>
      </c>
      <c r="D3541" s="1163" t="s">
        <v>9422</v>
      </c>
      <c r="E3541" s="1164" t="s">
        <v>3287</v>
      </c>
      <c r="F3541" s="1165">
        <v>44831</v>
      </c>
      <c r="G3541" s="1165">
        <v>44920</v>
      </c>
    </row>
    <row r="3542" spans="1:7">
      <c r="A3542" s="1162">
        <v>5015</v>
      </c>
      <c r="B3542" s="1162">
        <v>14672</v>
      </c>
      <c r="C3542" s="1163" t="s">
        <v>9423</v>
      </c>
      <c r="D3542" s="1163" t="s">
        <v>9424</v>
      </c>
      <c r="E3542" s="1164" t="s">
        <v>3461</v>
      </c>
      <c r="F3542" s="1165">
        <v>44506</v>
      </c>
      <c r="G3542" s="1165">
        <v>44805</v>
      </c>
    </row>
    <row r="3543" spans="1:7" ht="25.5">
      <c r="A3543" s="1162">
        <v>5016</v>
      </c>
      <c r="B3543" s="1162">
        <v>14673</v>
      </c>
      <c r="C3543" s="1163" t="s">
        <v>9425</v>
      </c>
      <c r="D3543" s="1163" t="s">
        <v>9426</v>
      </c>
      <c r="E3543" s="1164" t="s">
        <v>3112</v>
      </c>
      <c r="F3543" s="1165">
        <v>44896</v>
      </c>
      <c r="G3543" s="1165">
        <v>44925</v>
      </c>
    </row>
    <row r="3544" spans="1:7" ht="25.5">
      <c r="A3544" s="1162">
        <v>5017</v>
      </c>
      <c r="B3544" s="1162">
        <v>14674</v>
      </c>
      <c r="C3544" s="1163" t="s">
        <v>9427</v>
      </c>
      <c r="D3544" s="1163" t="s">
        <v>9428</v>
      </c>
      <c r="E3544" s="1164" t="s">
        <v>3287</v>
      </c>
      <c r="F3544" s="1165">
        <v>43907</v>
      </c>
      <c r="G3544" s="1165">
        <v>43996</v>
      </c>
    </row>
    <row r="3545" spans="1:7">
      <c r="A3545" s="1158">
        <v>5018</v>
      </c>
      <c r="B3545" s="1158">
        <v>14675</v>
      </c>
      <c r="C3545" s="1159" t="s">
        <v>4449</v>
      </c>
      <c r="D3545" s="1159" t="s">
        <v>4450</v>
      </c>
      <c r="E3545" s="1160" t="s">
        <v>9429</v>
      </c>
      <c r="F3545" s="1161">
        <v>44681</v>
      </c>
      <c r="G3545" s="1161">
        <v>45562</v>
      </c>
    </row>
    <row r="3546" spans="1:7" ht="25.5">
      <c r="A3546" s="1158">
        <v>5019</v>
      </c>
      <c r="B3546" s="1158">
        <v>14676</v>
      </c>
      <c r="C3546" s="1159" t="s">
        <v>9016</v>
      </c>
      <c r="D3546" s="1159" t="s">
        <v>9017</v>
      </c>
      <c r="E3546" s="1160" t="s">
        <v>9430</v>
      </c>
      <c r="F3546" s="1161">
        <v>44762</v>
      </c>
      <c r="G3546" s="1161">
        <v>44860</v>
      </c>
    </row>
    <row r="3547" spans="1:7" ht="38.25">
      <c r="A3547" s="1162">
        <v>5020</v>
      </c>
      <c r="B3547" s="1162">
        <v>14677</v>
      </c>
      <c r="C3547" s="1163" t="s">
        <v>9431</v>
      </c>
      <c r="D3547" s="1163" t="s">
        <v>9432</v>
      </c>
      <c r="E3547" s="1164" t="s">
        <v>2563</v>
      </c>
      <c r="F3547" s="1165">
        <v>44776</v>
      </c>
      <c r="G3547" s="1165">
        <v>44789</v>
      </c>
    </row>
    <row r="3548" spans="1:7" ht="38.25">
      <c r="A3548" s="1162">
        <v>5021</v>
      </c>
      <c r="B3548" s="1162">
        <v>14678</v>
      </c>
      <c r="C3548" s="1163" t="s">
        <v>9433</v>
      </c>
      <c r="D3548" s="1163" t="s">
        <v>9434</v>
      </c>
      <c r="E3548" s="1164" t="s">
        <v>2563</v>
      </c>
      <c r="F3548" s="1165">
        <v>44762</v>
      </c>
      <c r="G3548" s="1165">
        <v>44775</v>
      </c>
    </row>
    <row r="3549" spans="1:7" ht="25.5">
      <c r="A3549" s="1162">
        <v>5022</v>
      </c>
      <c r="B3549" s="1162">
        <v>14679</v>
      </c>
      <c r="C3549" s="1163" t="s">
        <v>9435</v>
      </c>
      <c r="D3549" s="1163" t="s">
        <v>9436</v>
      </c>
      <c r="E3549" s="1164" t="s">
        <v>3112</v>
      </c>
      <c r="F3549" s="1165">
        <v>44831</v>
      </c>
      <c r="G3549" s="1165">
        <v>44860</v>
      </c>
    </row>
    <row r="3550" spans="1:7" ht="25.5">
      <c r="A3550" s="1162">
        <v>5023</v>
      </c>
      <c r="B3550" s="1162">
        <v>14680</v>
      </c>
      <c r="C3550" s="1163" t="s">
        <v>9437</v>
      </c>
      <c r="D3550" s="1163" t="s">
        <v>9438</v>
      </c>
      <c r="E3550" s="1164" t="s">
        <v>3112</v>
      </c>
      <c r="F3550" s="1165">
        <v>44831</v>
      </c>
      <c r="G3550" s="1165">
        <v>44860</v>
      </c>
    </row>
    <row r="3551" spans="1:7" ht="25.5">
      <c r="A3551" s="1158">
        <v>5024</v>
      </c>
      <c r="B3551" s="1158">
        <v>14681</v>
      </c>
      <c r="C3551" s="1159" t="s">
        <v>9439</v>
      </c>
      <c r="D3551" s="1159" t="s">
        <v>8302</v>
      </c>
      <c r="E3551" s="1160" t="s">
        <v>9440</v>
      </c>
      <c r="F3551" s="1161">
        <v>44681</v>
      </c>
      <c r="G3551" s="1161">
        <v>45149</v>
      </c>
    </row>
    <row r="3552" spans="1:7" ht="38.25">
      <c r="A3552" s="1162">
        <v>5025</v>
      </c>
      <c r="B3552" s="1162">
        <v>14682</v>
      </c>
      <c r="C3552" s="1163" t="s">
        <v>9441</v>
      </c>
      <c r="D3552" s="1163" t="s">
        <v>9442</v>
      </c>
      <c r="E3552" s="1164" t="s">
        <v>2563</v>
      </c>
      <c r="F3552" s="1165">
        <v>45032</v>
      </c>
      <c r="G3552" s="1165">
        <v>45045</v>
      </c>
    </row>
    <row r="3553" spans="1:7" ht="25.5">
      <c r="A3553" s="1162">
        <v>5026</v>
      </c>
      <c r="B3553" s="1162">
        <v>14683</v>
      </c>
      <c r="C3553" s="1163" t="s">
        <v>9443</v>
      </c>
      <c r="D3553" s="1163" t="s">
        <v>9444</v>
      </c>
      <c r="E3553" s="1164" t="s">
        <v>4905</v>
      </c>
      <c r="F3553" s="1165">
        <v>44912</v>
      </c>
      <c r="G3553" s="1165">
        <v>44948</v>
      </c>
    </row>
    <row r="3554" spans="1:7" ht="38.25">
      <c r="A3554" s="1162">
        <v>5027</v>
      </c>
      <c r="B3554" s="1162">
        <v>14684</v>
      </c>
      <c r="C3554" s="1163" t="s">
        <v>9445</v>
      </c>
      <c r="D3554" s="1163" t="s">
        <v>9446</v>
      </c>
      <c r="E3554" s="1164" t="s">
        <v>2563</v>
      </c>
      <c r="F3554" s="1165">
        <v>44681</v>
      </c>
      <c r="G3554" s="1165">
        <v>44694</v>
      </c>
    </row>
    <row r="3555" spans="1:7" ht="38.25">
      <c r="A3555" s="1162">
        <v>5028</v>
      </c>
      <c r="B3555" s="1162">
        <v>14685</v>
      </c>
      <c r="C3555" s="1163" t="s">
        <v>9447</v>
      </c>
      <c r="D3555" s="1163" t="s">
        <v>9448</v>
      </c>
      <c r="E3555" s="1164" t="s">
        <v>2702</v>
      </c>
      <c r="F3555" s="1165">
        <v>45112</v>
      </c>
      <c r="G3555" s="1165">
        <v>45118</v>
      </c>
    </row>
    <row r="3556" spans="1:7" ht="38.25">
      <c r="A3556" s="1162">
        <v>5029</v>
      </c>
      <c r="B3556" s="1162">
        <v>14686</v>
      </c>
      <c r="C3556" s="1163" t="s">
        <v>9449</v>
      </c>
      <c r="D3556" s="1163" t="s">
        <v>9450</v>
      </c>
      <c r="E3556" s="1164" t="s">
        <v>2702</v>
      </c>
      <c r="F3556" s="1165">
        <v>45119</v>
      </c>
      <c r="G3556" s="1165">
        <v>45125</v>
      </c>
    </row>
    <row r="3557" spans="1:7" ht="38.25">
      <c r="A3557" s="1162">
        <v>5030</v>
      </c>
      <c r="B3557" s="1162">
        <v>14687</v>
      </c>
      <c r="C3557" s="1163" t="s">
        <v>9451</v>
      </c>
      <c r="D3557" s="1163" t="s">
        <v>9452</v>
      </c>
      <c r="E3557" s="1164" t="s">
        <v>2702</v>
      </c>
      <c r="F3557" s="1165">
        <v>45060</v>
      </c>
      <c r="G3557" s="1165">
        <v>45066</v>
      </c>
    </row>
    <row r="3558" spans="1:7" ht="38.25">
      <c r="A3558" s="1162">
        <v>5031</v>
      </c>
      <c r="B3558" s="1162">
        <v>14688</v>
      </c>
      <c r="C3558" s="1163" t="s">
        <v>9453</v>
      </c>
      <c r="D3558" s="1163" t="s">
        <v>9454</v>
      </c>
      <c r="E3558" s="1164" t="s">
        <v>2563</v>
      </c>
      <c r="F3558" s="1165">
        <v>44681</v>
      </c>
      <c r="G3558" s="1165">
        <v>44694</v>
      </c>
    </row>
    <row r="3559" spans="1:7" ht="38.25">
      <c r="A3559" s="1162">
        <v>5032</v>
      </c>
      <c r="B3559" s="1162">
        <v>14689</v>
      </c>
      <c r="C3559" s="1163" t="s">
        <v>9455</v>
      </c>
      <c r="D3559" s="1163" t="s">
        <v>9456</v>
      </c>
      <c r="E3559" s="1164" t="s">
        <v>2602</v>
      </c>
      <c r="F3559" s="1165">
        <v>45145</v>
      </c>
      <c r="G3559" s="1165">
        <v>45147</v>
      </c>
    </row>
    <row r="3560" spans="1:7" ht="25.5">
      <c r="A3560" s="1162">
        <v>5033</v>
      </c>
      <c r="B3560" s="1162">
        <v>14690</v>
      </c>
      <c r="C3560" s="1163" t="s">
        <v>9457</v>
      </c>
      <c r="D3560" s="1163" t="s">
        <v>9458</v>
      </c>
      <c r="E3560" s="1164" t="s">
        <v>2563</v>
      </c>
      <c r="F3560" s="1165">
        <v>44898</v>
      </c>
      <c r="G3560" s="1165">
        <v>44911</v>
      </c>
    </row>
    <row r="3561" spans="1:7" ht="25.5">
      <c r="A3561" s="1162">
        <v>5034</v>
      </c>
      <c r="B3561" s="1162">
        <v>14691</v>
      </c>
      <c r="C3561" s="1163" t="s">
        <v>9459</v>
      </c>
      <c r="D3561" s="1163" t="s">
        <v>9460</v>
      </c>
      <c r="E3561" s="1164" t="s">
        <v>3287</v>
      </c>
      <c r="F3561" s="1165">
        <v>45009</v>
      </c>
      <c r="G3561" s="1165">
        <v>45098</v>
      </c>
    </row>
    <row r="3562" spans="1:7" ht="25.5">
      <c r="A3562" s="1162">
        <v>5035</v>
      </c>
      <c r="B3562" s="1162">
        <v>14692</v>
      </c>
      <c r="C3562" s="1163" t="s">
        <v>9461</v>
      </c>
      <c r="D3562" s="1163" t="s">
        <v>9462</v>
      </c>
      <c r="E3562" s="1164" t="s">
        <v>3034</v>
      </c>
      <c r="F3562" s="1165">
        <v>44949</v>
      </c>
      <c r="G3562" s="1165">
        <v>45008</v>
      </c>
    </row>
    <row r="3563" spans="1:7" ht="25.5">
      <c r="A3563" s="1162">
        <v>5036</v>
      </c>
      <c r="B3563" s="1162">
        <v>14693</v>
      </c>
      <c r="C3563" s="1163" t="s">
        <v>9463</v>
      </c>
      <c r="D3563" s="1163" t="s">
        <v>9464</v>
      </c>
      <c r="E3563" s="1164" t="s">
        <v>9465</v>
      </c>
      <c r="F3563" s="1165">
        <v>45129</v>
      </c>
      <c r="G3563" s="1165">
        <v>45144</v>
      </c>
    </row>
    <row r="3564" spans="1:7">
      <c r="A3564" s="1162">
        <v>5037</v>
      </c>
      <c r="B3564" s="1162">
        <v>14694</v>
      </c>
      <c r="C3564" s="1163" t="s">
        <v>9466</v>
      </c>
      <c r="D3564" s="1163" t="s">
        <v>9467</v>
      </c>
      <c r="E3564" s="1164" t="s">
        <v>2927</v>
      </c>
      <c r="F3564" s="1165">
        <v>45129</v>
      </c>
      <c r="G3564" s="1165">
        <v>45149</v>
      </c>
    </row>
    <row r="3565" spans="1:7" ht="25.5">
      <c r="A3565" s="1162">
        <v>5038</v>
      </c>
      <c r="B3565" s="1162">
        <v>14695</v>
      </c>
      <c r="C3565" s="1163" t="s">
        <v>9468</v>
      </c>
      <c r="D3565" s="1163" t="s">
        <v>9469</v>
      </c>
      <c r="E3565" s="1164" t="s">
        <v>3112</v>
      </c>
      <c r="F3565" s="1165">
        <v>45099</v>
      </c>
      <c r="G3565" s="1165">
        <v>45128</v>
      </c>
    </row>
    <row r="3566" spans="1:7" ht="25.5">
      <c r="A3566" s="1158">
        <v>5039</v>
      </c>
      <c r="B3566" s="1158">
        <v>14696</v>
      </c>
      <c r="C3566" s="1159" t="s">
        <v>9470</v>
      </c>
      <c r="D3566" s="1159" t="s">
        <v>9471</v>
      </c>
      <c r="E3566" s="1160" t="s">
        <v>9472</v>
      </c>
      <c r="F3566" s="1161">
        <v>45067</v>
      </c>
      <c r="G3566" s="1161">
        <v>45193</v>
      </c>
    </row>
    <row r="3567" spans="1:7" ht="38.25">
      <c r="A3567" s="1162">
        <v>5040</v>
      </c>
      <c r="B3567" s="1162">
        <v>14697</v>
      </c>
      <c r="C3567" s="1163" t="s">
        <v>9473</v>
      </c>
      <c r="D3567" s="1163" t="s">
        <v>9474</v>
      </c>
      <c r="E3567" s="1164" t="s">
        <v>2702</v>
      </c>
      <c r="F3567" s="1165">
        <v>45067</v>
      </c>
      <c r="G3567" s="1165">
        <v>45073</v>
      </c>
    </row>
    <row r="3568" spans="1:7" ht="38.25">
      <c r="A3568" s="1162">
        <v>5041</v>
      </c>
      <c r="B3568" s="1162">
        <v>14698</v>
      </c>
      <c r="C3568" s="1163" t="s">
        <v>9475</v>
      </c>
      <c r="D3568" s="1163" t="s">
        <v>9476</v>
      </c>
      <c r="E3568" s="1164" t="s">
        <v>2702</v>
      </c>
      <c r="F3568" s="1165">
        <v>45074</v>
      </c>
      <c r="G3568" s="1165">
        <v>45080</v>
      </c>
    </row>
    <row r="3569" spans="1:7">
      <c r="A3569" s="1162">
        <v>5042</v>
      </c>
      <c r="B3569" s="1162">
        <v>14699</v>
      </c>
      <c r="C3569" s="1163" t="s">
        <v>9477</v>
      </c>
      <c r="D3569" s="1163" t="s">
        <v>9478</v>
      </c>
      <c r="E3569" s="1164" t="s">
        <v>2699</v>
      </c>
      <c r="F3569" s="1165">
        <v>45145</v>
      </c>
      <c r="G3569" s="1165">
        <v>45186</v>
      </c>
    </row>
    <row r="3570" spans="1:7">
      <c r="A3570" s="1162">
        <v>5043</v>
      </c>
      <c r="B3570" s="1162">
        <v>14700</v>
      </c>
      <c r="C3570" s="1163" t="s">
        <v>9479</v>
      </c>
      <c r="D3570" s="1163" t="s">
        <v>9480</v>
      </c>
      <c r="E3570" s="1164" t="s">
        <v>2699</v>
      </c>
      <c r="F3570" s="1165">
        <v>45152</v>
      </c>
      <c r="G3570" s="1165">
        <v>45193</v>
      </c>
    </row>
    <row r="3571" spans="1:7" ht="25.5">
      <c r="A3571" s="1158">
        <v>5044</v>
      </c>
      <c r="B3571" s="1158">
        <v>14701</v>
      </c>
      <c r="C3571" s="1159" t="s">
        <v>9481</v>
      </c>
      <c r="D3571" s="1159" t="s">
        <v>8340</v>
      </c>
      <c r="E3571" s="1160" t="s">
        <v>9482</v>
      </c>
      <c r="F3571" s="1161">
        <v>45046</v>
      </c>
      <c r="G3571" s="1161">
        <v>45562</v>
      </c>
    </row>
    <row r="3572" spans="1:7" ht="25.5">
      <c r="A3572" s="1162">
        <v>5045</v>
      </c>
      <c r="B3572" s="1162">
        <v>14702</v>
      </c>
      <c r="C3572" s="1163" t="s">
        <v>9483</v>
      </c>
      <c r="D3572" s="1163" t="s">
        <v>9484</v>
      </c>
      <c r="E3572" s="1164" t="s">
        <v>2702</v>
      </c>
      <c r="F3572" s="1165">
        <v>45046</v>
      </c>
      <c r="G3572" s="1165">
        <v>45052</v>
      </c>
    </row>
    <row r="3573" spans="1:7" ht="38.25">
      <c r="A3573" s="1162">
        <v>5046</v>
      </c>
      <c r="B3573" s="1162">
        <v>14703</v>
      </c>
      <c r="C3573" s="1163" t="s">
        <v>9485</v>
      </c>
      <c r="D3573" s="1163" t="s">
        <v>9486</v>
      </c>
      <c r="E3573" s="1164" t="s">
        <v>2702</v>
      </c>
      <c r="F3573" s="1165">
        <v>45053</v>
      </c>
      <c r="G3573" s="1165">
        <v>45059</v>
      </c>
    </row>
    <row r="3574" spans="1:7" ht="25.5">
      <c r="A3574" s="1162">
        <v>5047</v>
      </c>
      <c r="B3574" s="1162">
        <v>14704</v>
      </c>
      <c r="C3574" s="1163" t="s">
        <v>9487</v>
      </c>
      <c r="D3574" s="1163" t="s">
        <v>9488</v>
      </c>
      <c r="E3574" s="1164" t="s">
        <v>2702</v>
      </c>
      <c r="F3574" s="1165">
        <v>45046</v>
      </c>
      <c r="G3574" s="1165">
        <v>45052</v>
      </c>
    </row>
    <row r="3575" spans="1:7" ht="38.25">
      <c r="A3575" s="1162">
        <v>5048</v>
      </c>
      <c r="B3575" s="1162">
        <v>14705</v>
      </c>
      <c r="C3575" s="1163" t="s">
        <v>9489</v>
      </c>
      <c r="D3575" s="1163" t="s">
        <v>9490</v>
      </c>
      <c r="E3575" s="1164" t="s">
        <v>4628</v>
      </c>
      <c r="F3575" s="1165">
        <v>45293</v>
      </c>
      <c r="G3575" s="1165">
        <v>45562</v>
      </c>
    </row>
    <row r="3576" spans="1:7" ht="25.5">
      <c r="A3576" s="1162">
        <v>5049</v>
      </c>
      <c r="B3576" s="1162">
        <v>14706</v>
      </c>
      <c r="C3576" s="1163" t="s">
        <v>9491</v>
      </c>
      <c r="D3576" s="1163" t="s">
        <v>9492</v>
      </c>
      <c r="E3576" s="1164" t="s">
        <v>4628</v>
      </c>
      <c r="F3576" s="1165">
        <v>45293</v>
      </c>
      <c r="G3576" s="1165">
        <v>45562</v>
      </c>
    </row>
    <row r="3577" spans="1:7" ht="38.25">
      <c r="A3577" s="1162">
        <v>5050</v>
      </c>
      <c r="B3577" s="1162">
        <v>14707</v>
      </c>
      <c r="C3577" s="1163" t="s">
        <v>9493</v>
      </c>
      <c r="D3577" s="1163" t="s">
        <v>9494</v>
      </c>
      <c r="E3577" s="1164" t="s">
        <v>3009</v>
      </c>
      <c r="F3577" s="1165">
        <v>45053</v>
      </c>
      <c r="G3577" s="1165">
        <v>45202</v>
      </c>
    </row>
    <row r="3578" spans="1:7" ht="38.25">
      <c r="A3578" s="1162">
        <v>5051</v>
      </c>
      <c r="B3578" s="1162">
        <v>14708</v>
      </c>
      <c r="C3578" s="1163" t="s">
        <v>9495</v>
      </c>
      <c r="D3578" s="1163" t="s">
        <v>9496</v>
      </c>
      <c r="E3578" s="1164" t="s">
        <v>2566</v>
      </c>
      <c r="F3578" s="1165">
        <v>45060</v>
      </c>
      <c r="G3578" s="1165">
        <v>45064</v>
      </c>
    </row>
    <row r="3579" spans="1:7" ht="25.5">
      <c r="A3579" s="1158">
        <v>5052</v>
      </c>
      <c r="B3579" s="1158">
        <v>14709</v>
      </c>
      <c r="C3579" s="1159" t="s">
        <v>9497</v>
      </c>
      <c r="D3579" s="1159" t="s">
        <v>8351</v>
      </c>
      <c r="E3579" s="1160" t="s">
        <v>7986</v>
      </c>
      <c r="F3579" s="1161">
        <v>45053</v>
      </c>
      <c r="G3579" s="1161">
        <v>45170</v>
      </c>
    </row>
    <row r="3580" spans="1:7" ht="38.25">
      <c r="A3580" s="1162">
        <v>5053</v>
      </c>
      <c r="B3580" s="1162">
        <v>14710</v>
      </c>
      <c r="C3580" s="1163" t="s">
        <v>9498</v>
      </c>
      <c r="D3580" s="1163" t="s">
        <v>9499</v>
      </c>
      <c r="E3580" s="1164" t="s">
        <v>3112</v>
      </c>
      <c r="F3580" s="1165">
        <v>45053</v>
      </c>
      <c r="G3580" s="1165">
        <v>45082</v>
      </c>
    </row>
    <row r="3581" spans="1:7" ht="51">
      <c r="A3581" s="1162">
        <v>5054</v>
      </c>
      <c r="B3581" s="1162">
        <v>14711</v>
      </c>
      <c r="C3581" s="1163" t="s">
        <v>9500</v>
      </c>
      <c r="D3581" s="1163" t="s">
        <v>9501</v>
      </c>
      <c r="E3581" s="1164" t="s">
        <v>2702</v>
      </c>
      <c r="F3581" s="1165">
        <v>45083</v>
      </c>
      <c r="G3581" s="1165">
        <v>45089</v>
      </c>
    </row>
    <row r="3582" spans="1:7" ht="38.25">
      <c r="A3582" s="1162">
        <v>5055</v>
      </c>
      <c r="B3582" s="1162">
        <v>14712</v>
      </c>
      <c r="C3582" s="1163" t="s">
        <v>9502</v>
      </c>
      <c r="D3582" s="1163" t="s">
        <v>9503</v>
      </c>
      <c r="E3582" s="1164" t="s">
        <v>4905</v>
      </c>
      <c r="F3582" s="1165">
        <v>45120</v>
      </c>
      <c r="G3582" s="1165">
        <v>45156</v>
      </c>
    </row>
    <row r="3583" spans="1:7" ht="38.25">
      <c r="A3583" s="1162">
        <v>5056</v>
      </c>
      <c r="B3583" s="1162">
        <v>14713</v>
      </c>
      <c r="C3583" s="1163" t="s">
        <v>9504</v>
      </c>
      <c r="D3583" s="1163" t="s">
        <v>9505</v>
      </c>
      <c r="E3583" s="1164" t="s">
        <v>4905</v>
      </c>
      <c r="F3583" s="1165">
        <v>45083</v>
      </c>
      <c r="G3583" s="1165">
        <v>45119</v>
      </c>
    </row>
    <row r="3584" spans="1:7" ht="38.25">
      <c r="A3584" s="1162">
        <v>5057</v>
      </c>
      <c r="B3584" s="1162">
        <v>14714</v>
      </c>
      <c r="C3584" s="1163" t="s">
        <v>9506</v>
      </c>
      <c r="D3584" s="1163" t="s">
        <v>9507</v>
      </c>
      <c r="E3584" s="1164" t="s">
        <v>2563</v>
      </c>
      <c r="F3584" s="1165">
        <v>45060</v>
      </c>
      <c r="G3584" s="1165">
        <v>45073</v>
      </c>
    </row>
    <row r="3585" spans="1:7" ht="38.25">
      <c r="A3585" s="1162">
        <v>5058</v>
      </c>
      <c r="B3585" s="1162">
        <v>14715</v>
      </c>
      <c r="C3585" s="1163" t="s">
        <v>9495</v>
      </c>
      <c r="D3585" s="1163" t="s">
        <v>9496</v>
      </c>
      <c r="E3585" s="1164" t="s">
        <v>2566</v>
      </c>
      <c r="F3585" s="1165">
        <v>45074</v>
      </c>
      <c r="G3585" s="1165">
        <v>45078</v>
      </c>
    </row>
    <row r="3586" spans="1:7" ht="38.25">
      <c r="A3586" s="1162">
        <v>5059</v>
      </c>
      <c r="B3586" s="1162">
        <v>14716</v>
      </c>
      <c r="C3586" s="1163" t="s">
        <v>9508</v>
      </c>
      <c r="D3586" s="1163" t="s">
        <v>9509</v>
      </c>
      <c r="E3586" s="1164" t="s">
        <v>2563</v>
      </c>
      <c r="F3586" s="1165">
        <v>45157</v>
      </c>
      <c r="G3586" s="1165">
        <v>45170</v>
      </c>
    </row>
    <row r="3587" spans="1:7" ht="25.5">
      <c r="A3587" s="1158">
        <v>5060</v>
      </c>
      <c r="B3587" s="1158">
        <v>14717</v>
      </c>
      <c r="C3587" s="1159" t="s">
        <v>9510</v>
      </c>
      <c r="D3587" s="1159" t="s">
        <v>9511</v>
      </c>
      <c r="E3587" s="1160" t="s">
        <v>8401</v>
      </c>
      <c r="F3587" s="1161">
        <v>44853</v>
      </c>
      <c r="G3587" s="1161">
        <v>45021</v>
      </c>
    </row>
    <row r="3588" spans="1:7">
      <c r="A3588" s="1162">
        <v>5061</v>
      </c>
      <c r="B3588" s="1162">
        <v>14718</v>
      </c>
      <c r="C3588" s="1163" t="s">
        <v>9512</v>
      </c>
      <c r="D3588" s="1163" t="s">
        <v>9513</v>
      </c>
      <c r="E3588" s="1164" t="s">
        <v>3034</v>
      </c>
      <c r="F3588" s="1165">
        <v>44897</v>
      </c>
      <c r="G3588" s="1165">
        <v>44956</v>
      </c>
    </row>
    <row r="3589" spans="1:7" ht="38.25">
      <c r="A3589" s="1162">
        <v>5062</v>
      </c>
      <c r="B3589" s="1162">
        <v>14719</v>
      </c>
      <c r="C3589" s="1163" t="s">
        <v>9514</v>
      </c>
      <c r="D3589" s="1163" t="s">
        <v>9515</v>
      </c>
      <c r="E3589" s="1164" t="s">
        <v>3112</v>
      </c>
      <c r="F3589" s="1165">
        <v>44957</v>
      </c>
      <c r="G3589" s="1165">
        <v>44986</v>
      </c>
    </row>
    <row r="3590" spans="1:7" ht="38.25">
      <c r="A3590" s="1162">
        <v>5063</v>
      </c>
      <c r="B3590" s="1162">
        <v>14720</v>
      </c>
      <c r="C3590" s="1163" t="s">
        <v>9516</v>
      </c>
      <c r="D3590" s="1163" t="s">
        <v>9517</v>
      </c>
      <c r="E3590" s="1164" t="s">
        <v>2927</v>
      </c>
      <c r="F3590" s="1165">
        <v>44887</v>
      </c>
      <c r="G3590" s="1165">
        <v>44907</v>
      </c>
    </row>
    <row r="3591" spans="1:7" ht="38.25">
      <c r="A3591" s="1162">
        <v>5064</v>
      </c>
      <c r="B3591" s="1162">
        <v>14721</v>
      </c>
      <c r="C3591" s="1163" t="s">
        <v>9518</v>
      </c>
      <c r="D3591" s="1163" t="s">
        <v>9519</v>
      </c>
      <c r="E3591" s="1164" t="s">
        <v>2563</v>
      </c>
      <c r="F3591" s="1165">
        <v>44987</v>
      </c>
      <c r="G3591" s="1165">
        <v>45000</v>
      </c>
    </row>
    <row r="3592" spans="1:7" ht="38.25">
      <c r="A3592" s="1162">
        <v>5065</v>
      </c>
      <c r="B3592" s="1162">
        <v>14722</v>
      </c>
      <c r="C3592" s="1163" t="s">
        <v>9520</v>
      </c>
      <c r="D3592" s="1163" t="s">
        <v>9521</v>
      </c>
      <c r="E3592" s="1164" t="s">
        <v>2702</v>
      </c>
      <c r="F3592" s="1165">
        <v>44880</v>
      </c>
      <c r="G3592" s="1165">
        <v>44886</v>
      </c>
    </row>
    <row r="3593" spans="1:7" ht="38.25">
      <c r="A3593" s="1162">
        <v>5066</v>
      </c>
      <c r="B3593" s="1162">
        <v>14723</v>
      </c>
      <c r="C3593" s="1163" t="s">
        <v>9522</v>
      </c>
      <c r="D3593" s="1163" t="s">
        <v>9523</v>
      </c>
      <c r="E3593" s="1164" t="s">
        <v>2927</v>
      </c>
      <c r="F3593" s="1165">
        <v>45001</v>
      </c>
      <c r="G3593" s="1165">
        <v>45021</v>
      </c>
    </row>
    <row r="3594" spans="1:7" ht="38.25">
      <c r="A3594" s="1162">
        <v>5067</v>
      </c>
      <c r="B3594" s="1162">
        <v>14724</v>
      </c>
      <c r="C3594" s="1163" t="s">
        <v>9524</v>
      </c>
      <c r="D3594" s="1163" t="s">
        <v>9525</v>
      </c>
      <c r="E3594" s="1164" t="s">
        <v>2702</v>
      </c>
      <c r="F3594" s="1165">
        <v>44853</v>
      </c>
      <c r="G3594" s="1165">
        <v>44859</v>
      </c>
    </row>
    <row r="3595" spans="1:7" ht="51">
      <c r="A3595" s="1162">
        <v>5068</v>
      </c>
      <c r="B3595" s="1162">
        <v>14725</v>
      </c>
      <c r="C3595" s="1163" t="s">
        <v>9526</v>
      </c>
      <c r="D3595" s="1163" t="s">
        <v>9527</v>
      </c>
      <c r="E3595" s="1164" t="s">
        <v>2702</v>
      </c>
      <c r="F3595" s="1165">
        <v>44883</v>
      </c>
      <c r="G3595" s="1165">
        <v>44889</v>
      </c>
    </row>
    <row r="3596" spans="1:7" ht="51">
      <c r="A3596" s="1162">
        <v>5069</v>
      </c>
      <c r="B3596" s="1162">
        <v>14726</v>
      </c>
      <c r="C3596" s="1163" t="s">
        <v>9528</v>
      </c>
      <c r="D3596" s="1163" t="s">
        <v>9529</v>
      </c>
      <c r="E3596" s="1164" t="s">
        <v>2702</v>
      </c>
      <c r="F3596" s="1165">
        <v>44890</v>
      </c>
      <c r="G3596" s="1165">
        <v>44896</v>
      </c>
    </row>
    <row r="3597" spans="1:7" ht="38.25">
      <c r="A3597" s="1162">
        <v>5070</v>
      </c>
      <c r="B3597" s="1162">
        <v>14727</v>
      </c>
      <c r="C3597" s="1163" t="s">
        <v>9530</v>
      </c>
      <c r="D3597" s="1163" t="s">
        <v>9531</v>
      </c>
      <c r="E3597" s="1164" t="s">
        <v>2702</v>
      </c>
      <c r="F3597" s="1165">
        <v>44865</v>
      </c>
      <c r="G3597" s="1165">
        <v>44871</v>
      </c>
    </row>
    <row r="3598" spans="1:7" ht="51">
      <c r="A3598" s="1162">
        <v>5071</v>
      </c>
      <c r="B3598" s="1162">
        <v>14728</v>
      </c>
      <c r="C3598" s="1163" t="s">
        <v>9532</v>
      </c>
      <c r="D3598" s="1163" t="s">
        <v>9533</v>
      </c>
      <c r="E3598" s="1164" t="s">
        <v>2566</v>
      </c>
      <c r="F3598" s="1165">
        <v>44860</v>
      </c>
      <c r="G3598" s="1165">
        <v>44864</v>
      </c>
    </row>
    <row r="3599" spans="1:7" ht="38.25">
      <c r="A3599" s="1162">
        <v>5072</v>
      </c>
      <c r="B3599" s="1162">
        <v>14729</v>
      </c>
      <c r="C3599" s="1163" t="s">
        <v>9534</v>
      </c>
      <c r="D3599" s="1163" t="s">
        <v>9535</v>
      </c>
      <c r="E3599" s="1164" t="s">
        <v>2566</v>
      </c>
      <c r="F3599" s="1165">
        <v>44872</v>
      </c>
      <c r="G3599" s="1165">
        <v>44876</v>
      </c>
    </row>
    <row r="3600" spans="1:7" ht="51">
      <c r="A3600" s="1162">
        <v>5073</v>
      </c>
      <c r="B3600" s="1162">
        <v>14730</v>
      </c>
      <c r="C3600" s="1163" t="s">
        <v>9536</v>
      </c>
      <c r="D3600" s="1163" t="s">
        <v>9537</v>
      </c>
      <c r="E3600" s="1164" t="s">
        <v>2602</v>
      </c>
      <c r="F3600" s="1165">
        <v>44877</v>
      </c>
      <c r="G3600" s="1165">
        <v>44879</v>
      </c>
    </row>
    <row r="3601" spans="1:7" ht="38.25">
      <c r="A3601" s="1162">
        <v>5074</v>
      </c>
      <c r="B3601" s="1162">
        <v>14731</v>
      </c>
      <c r="C3601" s="1163" t="s">
        <v>9538</v>
      </c>
      <c r="D3601" s="1163" t="s">
        <v>9539</v>
      </c>
      <c r="E3601" s="1164" t="s">
        <v>2602</v>
      </c>
      <c r="F3601" s="1165">
        <v>44880</v>
      </c>
      <c r="G3601" s="1165">
        <v>44882</v>
      </c>
    </row>
    <row r="3602" spans="1:7">
      <c r="A3602" s="1158">
        <v>5075</v>
      </c>
      <c r="B3602" s="1158">
        <v>14732</v>
      </c>
      <c r="C3602" s="1159" t="s">
        <v>8507</v>
      </c>
      <c r="D3602" s="1159" t="s">
        <v>8508</v>
      </c>
      <c r="E3602" s="1160" t="s">
        <v>9540</v>
      </c>
      <c r="F3602" s="1161">
        <v>44861</v>
      </c>
      <c r="G3602" s="1161">
        <v>44981</v>
      </c>
    </row>
    <row r="3603" spans="1:7" ht="25.5">
      <c r="A3603" s="1162">
        <v>5076</v>
      </c>
      <c r="B3603" s="1162">
        <v>14733</v>
      </c>
      <c r="C3603" s="1163" t="s">
        <v>9541</v>
      </c>
      <c r="D3603" s="1163" t="s">
        <v>9542</v>
      </c>
      <c r="E3603" s="1164" t="s">
        <v>3112</v>
      </c>
      <c r="F3603" s="1165">
        <v>44903</v>
      </c>
      <c r="G3603" s="1165">
        <v>44932</v>
      </c>
    </row>
    <row r="3604" spans="1:7" ht="38.25">
      <c r="A3604" s="1162">
        <v>5077</v>
      </c>
      <c r="B3604" s="1162">
        <v>14734</v>
      </c>
      <c r="C3604" s="1163" t="s">
        <v>9543</v>
      </c>
      <c r="D3604" s="1163" t="s">
        <v>9544</v>
      </c>
      <c r="E3604" s="1164" t="s">
        <v>2953</v>
      </c>
      <c r="F3604" s="1165">
        <v>44933</v>
      </c>
      <c r="G3604" s="1165">
        <v>44981</v>
      </c>
    </row>
    <row r="3605" spans="1:7">
      <c r="A3605" s="1162">
        <v>5078</v>
      </c>
      <c r="B3605" s="1162">
        <v>14735</v>
      </c>
      <c r="C3605" s="1163" t="s">
        <v>9545</v>
      </c>
      <c r="D3605" s="1163" t="s">
        <v>9546</v>
      </c>
      <c r="E3605" s="1164" t="s">
        <v>2699</v>
      </c>
      <c r="F3605" s="1165">
        <v>44861</v>
      </c>
      <c r="G3605" s="1165">
        <v>44902</v>
      </c>
    </row>
    <row r="3606" spans="1:7" ht="25.5">
      <c r="A3606" s="1158">
        <v>5079</v>
      </c>
      <c r="B3606" s="1158">
        <v>14736</v>
      </c>
      <c r="C3606" s="1159" t="s">
        <v>8681</v>
      </c>
      <c r="D3606" s="1159" t="s">
        <v>8682</v>
      </c>
      <c r="E3606" s="1160" t="s">
        <v>3849</v>
      </c>
      <c r="F3606" s="1161">
        <v>44861</v>
      </c>
      <c r="G3606" s="1161">
        <v>45070</v>
      </c>
    </row>
    <row r="3607" spans="1:7" ht="25.5">
      <c r="A3607" s="1162">
        <v>5080</v>
      </c>
      <c r="B3607" s="1162">
        <v>14737</v>
      </c>
      <c r="C3607" s="1163" t="s">
        <v>9547</v>
      </c>
      <c r="D3607" s="1163" t="s">
        <v>9548</v>
      </c>
      <c r="E3607" s="1164" t="s">
        <v>2894</v>
      </c>
      <c r="F3607" s="1165">
        <v>44861</v>
      </c>
      <c r="G3607" s="1165">
        <v>44980</v>
      </c>
    </row>
    <row r="3608" spans="1:7" ht="38.25">
      <c r="A3608" s="1162">
        <v>5081</v>
      </c>
      <c r="B3608" s="1162">
        <v>14738</v>
      </c>
      <c r="C3608" s="1163" t="s">
        <v>9549</v>
      </c>
      <c r="D3608" s="1163" t="s">
        <v>9550</v>
      </c>
      <c r="E3608" s="1164" t="s">
        <v>2894</v>
      </c>
      <c r="F3608" s="1165">
        <v>44861</v>
      </c>
      <c r="G3608" s="1165">
        <v>44980</v>
      </c>
    </row>
    <row r="3609" spans="1:7" ht="25.5">
      <c r="A3609" s="1162">
        <v>5082</v>
      </c>
      <c r="B3609" s="1162">
        <v>14739</v>
      </c>
      <c r="C3609" s="1163" t="s">
        <v>9551</v>
      </c>
      <c r="D3609" s="1163" t="s">
        <v>9552</v>
      </c>
      <c r="E3609" s="1164" t="s">
        <v>3287</v>
      </c>
      <c r="F3609" s="1165">
        <v>44981</v>
      </c>
      <c r="G3609" s="1165">
        <v>45070</v>
      </c>
    </row>
    <row r="3610" spans="1:7" ht="25.5">
      <c r="A3610" s="1162">
        <v>5083</v>
      </c>
      <c r="B3610" s="1162">
        <v>14740</v>
      </c>
      <c r="C3610" s="1163" t="s">
        <v>9553</v>
      </c>
      <c r="D3610" s="1163" t="s">
        <v>9554</v>
      </c>
      <c r="E3610" s="1164" t="s">
        <v>2894</v>
      </c>
      <c r="F3610" s="1165">
        <v>44861</v>
      </c>
      <c r="G3610" s="1165">
        <v>44980</v>
      </c>
    </row>
    <row r="3611" spans="1:7" ht="25.5">
      <c r="A3611" s="1162">
        <v>5084</v>
      </c>
      <c r="B3611" s="1162">
        <v>14741</v>
      </c>
      <c r="C3611" s="1163" t="s">
        <v>9555</v>
      </c>
      <c r="D3611" s="1163" t="s">
        <v>9556</v>
      </c>
      <c r="E3611" s="1164" t="s">
        <v>3009</v>
      </c>
      <c r="F3611" s="1165">
        <v>44861</v>
      </c>
      <c r="G3611" s="1165">
        <v>45010</v>
      </c>
    </row>
    <row r="3612" spans="1:7">
      <c r="A3612" s="1158">
        <v>5085</v>
      </c>
      <c r="B3612" s="1158">
        <v>14742</v>
      </c>
      <c r="C3612" s="1159" t="s">
        <v>5010</v>
      </c>
      <c r="D3612" s="1159" t="s">
        <v>5011</v>
      </c>
      <c r="E3612" s="1160" t="s">
        <v>6730</v>
      </c>
      <c r="F3612" s="1161">
        <v>44416</v>
      </c>
      <c r="G3612" s="1161">
        <v>45335</v>
      </c>
    </row>
    <row r="3613" spans="1:7" ht="38.25">
      <c r="A3613" s="1162">
        <v>5086</v>
      </c>
      <c r="B3613" s="1162">
        <v>14743</v>
      </c>
      <c r="C3613" s="1163" t="s">
        <v>9557</v>
      </c>
      <c r="D3613" s="1163" t="s">
        <v>9558</v>
      </c>
      <c r="E3613" s="1164" t="s">
        <v>3029</v>
      </c>
      <c r="F3613" s="1165">
        <v>44776</v>
      </c>
      <c r="G3613" s="1165">
        <v>45025</v>
      </c>
    </row>
    <row r="3614" spans="1:7" ht="38.25">
      <c r="A3614" s="1162">
        <v>5087</v>
      </c>
      <c r="B3614" s="1162">
        <v>14744</v>
      </c>
      <c r="C3614" s="1163" t="s">
        <v>9559</v>
      </c>
      <c r="D3614" s="1163" t="s">
        <v>9560</v>
      </c>
      <c r="E3614" s="1164" t="s">
        <v>3029</v>
      </c>
      <c r="F3614" s="1165">
        <v>44626</v>
      </c>
      <c r="G3614" s="1165">
        <v>44875</v>
      </c>
    </row>
    <row r="3615" spans="1:7" ht="38.25">
      <c r="A3615" s="1162">
        <v>5088</v>
      </c>
      <c r="B3615" s="1162">
        <v>14745</v>
      </c>
      <c r="C3615" s="1163" t="s">
        <v>9561</v>
      </c>
      <c r="D3615" s="1163" t="s">
        <v>9562</v>
      </c>
      <c r="E3615" s="1164" t="s">
        <v>3029</v>
      </c>
      <c r="F3615" s="1165">
        <v>44776</v>
      </c>
      <c r="G3615" s="1165">
        <v>45025</v>
      </c>
    </row>
    <row r="3616" spans="1:7" ht="38.25">
      <c r="A3616" s="1162">
        <v>5089</v>
      </c>
      <c r="B3616" s="1162">
        <v>14746</v>
      </c>
      <c r="C3616" s="1163" t="s">
        <v>9563</v>
      </c>
      <c r="D3616" s="1163" t="s">
        <v>9564</v>
      </c>
      <c r="E3616" s="1164" t="s">
        <v>3029</v>
      </c>
      <c r="F3616" s="1165">
        <v>44876</v>
      </c>
      <c r="G3616" s="1165">
        <v>45125</v>
      </c>
    </row>
    <row r="3617" spans="1:7" ht="25.5">
      <c r="A3617" s="1162">
        <v>5090</v>
      </c>
      <c r="B3617" s="1162">
        <v>14747</v>
      </c>
      <c r="C3617" s="1163" t="s">
        <v>7239</v>
      </c>
      <c r="D3617" s="1163" t="s">
        <v>7240</v>
      </c>
      <c r="E3617" s="1164" t="s">
        <v>3064</v>
      </c>
      <c r="F3617" s="1165">
        <v>45156</v>
      </c>
      <c r="G3617" s="1165">
        <v>45335</v>
      </c>
    </row>
    <row r="3618" spans="1:7" ht="25.5">
      <c r="A3618" s="1162">
        <v>5091</v>
      </c>
      <c r="B3618" s="1162">
        <v>14748</v>
      </c>
      <c r="C3618" s="1163" t="s">
        <v>9565</v>
      </c>
      <c r="D3618" s="1163" t="s">
        <v>9566</v>
      </c>
      <c r="E3618" s="1164" t="s">
        <v>3029</v>
      </c>
      <c r="F3618" s="1165">
        <v>44876</v>
      </c>
      <c r="G3618" s="1165">
        <v>45125</v>
      </c>
    </row>
    <row r="3619" spans="1:7" ht="25.5">
      <c r="A3619" s="1162">
        <v>5092</v>
      </c>
      <c r="B3619" s="1162">
        <v>14749</v>
      </c>
      <c r="C3619" s="1163" t="s">
        <v>9567</v>
      </c>
      <c r="D3619" s="1163" t="s">
        <v>9568</v>
      </c>
      <c r="E3619" s="1164" t="s">
        <v>3064</v>
      </c>
      <c r="F3619" s="1165">
        <v>44906</v>
      </c>
      <c r="G3619" s="1165">
        <v>45085</v>
      </c>
    </row>
    <row r="3620" spans="1:7" ht="25.5">
      <c r="A3620" s="1162">
        <v>5093</v>
      </c>
      <c r="B3620" s="1162">
        <v>14750</v>
      </c>
      <c r="C3620" s="1163" t="s">
        <v>9569</v>
      </c>
      <c r="D3620" s="1163" t="s">
        <v>9570</v>
      </c>
      <c r="E3620" s="1164" t="s">
        <v>9571</v>
      </c>
      <c r="F3620" s="1165">
        <v>44536</v>
      </c>
      <c r="G3620" s="1165">
        <v>45135</v>
      </c>
    </row>
    <row r="3621" spans="1:7" ht="25.5">
      <c r="A3621" s="1162">
        <v>5094</v>
      </c>
      <c r="B3621" s="1162">
        <v>14751</v>
      </c>
      <c r="C3621" s="1163" t="s">
        <v>9572</v>
      </c>
      <c r="D3621" s="1163" t="s">
        <v>9573</v>
      </c>
      <c r="E3621" s="1164" t="s">
        <v>2894</v>
      </c>
      <c r="F3621" s="1165">
        <v>44831</v>
      </c>
      <c r="G3621" s="1165">
        <v>44950</v>
      </c>
    </row>
    <row r="3622" spans="1:7" ht="25.5">
      <c r="A3622" s="1162">
        <v>5095</v>
      </c>
      <c r="B3622" s="1162">
        <v>14752</v>
      </c>
      <c r="C3622" s="1163" t="s">
        <v>9574</v>
      </c>
      <c r="D3622" s="1163" t="s">
        <v>9575</v>
      </c>
      <c r="E3622" s="1164" t="s">
        <v>3849</v>
      </c>
      <c r="F3622" s="1165">
        <v>44596</v>
      </c>
      <c r="G3622" s="1165">
        <v>44805</v>
      </c>
    </row>
    <row r="3623" spans="1:7" ht="25.5">
      <c r="A3623" s="1162">
        <v>5096</v>
      </c>
      <c r="B3623" s="1162">
        <v>14753</v>
      </c>
      <c r="C3623" s="1163" t="s">
        <v>9576</v>
      </c>
      <c r="D3623" s="1163" t="s">
        <v>9577</v>
      </c>
      <c r="E3623" s="1164" t="s">
        <v>3006</v>
      </c>
      <c r="F3623" s="1165">
        <v>44416</v>
      </c>
      <c r="G3623" s="1165">
        <v>44775</v>
      </c>
    </row>
    <row r="3624" spans="1:7" ht="25.5">
      <c r="A3624" s="1162">
        <v>5097</v>
      </c>
      <c r="B3624" s="1162">
        <v>14754</v>
      </c>
      <c r="C3624" s="1163" t="s">
        <v>9578</v>
      </c>
      <c r="D3624" s="1163" t="s">
        <v>9579</v>
      </c>
      <c r="E3624" s="1164" t="s">
        <v>3029</v>
      </c>
      <c r="F3624" s="1165">
        <v>44746</v>
      </c>
      <c r="G3624" s="1165">
        <v>44995</v>
      </c>
    </row>
    <row r="3625" spans="1:7" ht="38.25">
      <c r="A3625" s="1162">
        <v>5098</v>
      </c>
      <c r="B3625" s="1162">
        <v>14755</v>
      </c>
      <c r="C3625" s="1163" t="s">
        <v>9580</v>
      </c>
      <c r="D3625" s="1163" t="s">
        <v>9581</v>
      </c>
      <c r="E3625" s="1164" t="s">
        <v>3029</v>
      </c>
      <c r="F3625" s="1165">
        <v>44626</v>
      </c>
      <c r="G3625" s="1165">
        <v>44875</v>
      </c>
    </row>
    <row r="3626" spans="1:7" ht="38.25">
      <c r="A3626" s="1162">
        <v>5099</v>
      </c>
      <c r="B3626" s="1162">
        <v>14756</v>
      </c>
      <c r="C3626" s="1163" t="s">
        <v>9582</v>
      </c>
      <c r="D3626" s="1163" t="s">
        <v>9583</v>
      </c>
      <c r="E3626" s="1164" t="s">
        <v>3029</v>
      </c>
      <c r="F3626" s="1165">
        <v>44761</v>
      </c>
      <c r="G3626" s="1165">
        <v>45010</v>
      </c>
    </row>
    <row r="3627" spans="1:7" ht="25.5">
      <c r="A3627" s="1162">
        <v>5100</v>
      </c>
      <c r="B3627" s="1162">
        <v>14757</v>
      </c>
      <c r="C3627" s="1163" t="s">
        <v>9584</v>
      </c>
      <c r="D3627" s="1163" t="s">
        <v>8759</v>
      </c>
      <c r="E3627" s="1164" t="s">
        <v>3064</v>
      </c>
      <c r="F3627" s="1165">
        <v>44906</v>
      </c>
      <c r="G3627" s="1165">
        <v>45085</v>
      </c>
    </row>
    <row r="3628" spans="1:7" ht="38.25">
      <c r="A3628" s="1162">
        <v>5101</v>
      </c>
      <c r="B3628" s="1162">
        <v>14758</v>
      </c>
      <c r="C3628" s="1163" t="s">
        <v>9585</v>
      </c>
      <c r="D3628" s="1163" t="s">
        <v>9586</v>
      </c>
      <c r="E3628" s="1164" t="s">
        <v>3029</v>
      </c>
      <c r="F3628" s="1165">
        <v>44876</v>
      </c>
      <c r="G3628" s="1165">
        <v>45125</v>
      </c>
    </row>
    <row r="3629" spans="1:7" ht="25.5">
      <c r="A3629" s="1162">
        <v>5102</v>
      </c>
      <c r="B3629" s="1162">
        <v>14759</v>
      </c>
      <c r="C3629" s="1163" t="s">
        <v>9587</v>
      </c>
      <c r="D3629" s="1163" t="s">
        <v>9588</v>
      </c>
      <c r="E3629" s="1164" t="s">
        <v>3029</v>
      </c>
      <c r="F3629" s="1165">
        <v>44876</v>
      </c>
      <c r="G3629" s="1165">
        <v>45125</v>
      </c>
    </row>
    <row r="3630" spans="1:7" ht="25.5">
      <c r="A3630" s="1162">
        <v>5103</v>
      </c>
      <c r="B3630" s="1162">
        <v>14760</v>
      </c>
      <c r="C3630" s="1163" t="s">
        <v>9589</v>
      </c>
      <c r="D3630" s="1163" t="s">
        <v>8763</v>
      </c>
      <c r="E3630" s="1164" t="s">
        <v>3064</v>
      </c>
      <c r="F3630" s="1165">
        <v>44906</v>
      </c>
      <c r="G3630" s="1165">
        <v>45085</v>
      </c>
    </row>
    <row r="3631" spans="1:7" ht="25.5">
      <c r="A3631" s="1162">
        <v>5104</v>
      </c>
      <c r="B3631" s="1162">
        <v>14761</v>
      </c>
      <c r="C3631" s="1163" t="s">
        <v>9590</v>
      </c>
      <c r="D3631" s="1163" t="s">
        <v>8750</v>
      </c>
      <c r="E3631" s="1164" t="s">
        <v>3064</v>
      </c>
      <c r="F3631" s="1165">
        <v>44906</v>
      </c>
      <c r="G3631" s="1165">
        <v>45085</v>
      </c>
    </row>
    <row r="3632" spans="1:7">
      <c r="A3632" s="1162">
        <v>5105</v>
      </c>
      <c r="B3632" s="1162">
        <v>14762</v>
      </c>
      <c r="C3632" s="1163" t="s">
        <v>9591</v>
      </c>
      <c r="D3632" s="1163" t="s">
        <v>8752</v>
      </c>
      <c r="E3632" s="1164" t="s">
        <v>3029</v>
      </c>
      <c r="F3632" s="1165">
        <v>44876</v>
      </c>
      <c r="G3632" s="1165">
        <v>45125</v>
      </c>
    </row>
    <row r="3633" spans="1:7">
      <c r="A3633" s="1158">
        <v>5106</v>
      </c>
      <c r="B3633" s="1158">
        <v>14763</v>
      </c>
      <c r="C3633" s="1159" t="s">
        <v>5243</v>
      </c>
      <c r="D3633" s="1159" t="s">
        <v>5244</v>
      </c>
      <c r="E3633" s="1160" t="s">
        <v>8827</v>
      </c>
      <c r="F3633" s="1161">
        <v>44626</v>
      </c>
      <c r="G3633" s="1161">
        <v>45231</v>
      </c>
    </row>
    <row r="3634" spans="1:7">
      <c r="A3634" s="1162">
        <v>5107</v>
      </c>
      <c r="B3634" s="1162">
        <v>14764</v>
      </c>
      <c r="C3634" s="1163" t="s">
        <v>9592</v>
      </c>
      <c r="D3634" s="1163" t="s">
        <v>9593</v>
      </c>
      <c r="E3634" s="1164" t="s">
        <v>3064</v>
      </c>
      <c r="F3634" s="1165">
        <v>45052</v>
      </c>
      <c r="G3634" s="1165">
        <v>45231</v>
      </c>
    </row>
    <row r="3635" spans="1:7">
      <c r="A3635" s="1158">
        <v>5108</v>
      </c>
      <c r="B3635" s="1158">
        <v>14765</v>
      </c>
      <c r="C3635" s="1159" t="s">
        <v>5246</v>
      </c>
      <c r="D3635" s="1159" t="s">
        <v>5247</v>
      </c>
      <c r="E3635" s="1160" t="s">
        <v>3006</v>
      </c>
      <c r="F3635" s="1161">
        <v>44626</v>
      </c>
      <c r="G3635" s="1161">
        <v>44985</v>
      </c>
    </row>
    <row r="3636" spans="1:7" ht="38.25">
      <c r="A3636" s="1162">
        <v>5109</v>
      </c>
      <c r="B3636" s="1162">
        <v>14766</v>
      </c>
      <c r="C3636" s="1163" t="s">
        <v>9594</v>
      </c>
      <c r="D3636" s="1163" t="s">
        <v>9595</v>
      </c>
      <c r="E3636" s="1164" t="s">
        <v>3064</v>
      </c>
      <c r="F3636" s="1165">
        <v>44806</v>
      </c>
      <c r="G3636" s="1165">
        <v>44985</v>
      </c>
    </row>
    <row r="3637" spans="1:7" ht="38.25">
      <c r="A3637" s="1162">
        <v>5110</v>
      </c>
      <c r="B3637" s="1162">
        <v>14767</v>
      </c>
      <c r="C3637" s="1163" t="s">
        <v>9596</v>
      </c>
      <c r="D3637" s="1163" t="s">
        <v>9597</v>
      </c>
      <c r="E3637" s="1164" t="s">
        <v>3064</v>
      </c>
      <c r="F3637" s="1165">
        <v>44626</v>
      </c>
      <c r="G3637" s="1165">
        <v>44805</v>
      </c>
    </row>
    <row r="3638" spans="1:7" ht="38.25">
      <c r="A3638" s="1162">
        <v>5111</v>
      </c>
      <c r="B3638" s="1162">
        <v>14768</v>
      </c>
      <c r="C3638" s="1163" t="s">
        <v>9598</v>
      </c>
      <c r="D3638" s="1163" t="s">
        <v>9599</v>
      </c>
      <c r="E3638" s="1164" t="s">
        <v>3064</v>
      </c>
      <c r="F3638" s="1165">
        <v>44656</v>
      </c>
      <c r="G3638" s="1165">
        <v>44835</v>
      </c>
    </row>
    <row r="3639" spans="1:7" ht="38.25">
      <c r="A3639" s="1162">
        <v>5112</v>
      </c>
      <c r="B3639" s="1162">
        <v>14769</v>
      </c>
      <c r="C3639" s="1163" t="s">
        <v>9600</v>
      </c>
      <c r="D3639" s="1163" t="s">
        <v>9601</v>
      </c>
      <c r="E3639" s="1164" t="s">
        <v>3064</v>
      </c>
      <c r="F3639" s="1165">
        <v>44626</v>
      </c>
      <c r="G3639" s="1165">
        <v>44805</v>
      </c>
    </row>
    <row r="3640" spans="1:7" ht="51">
      <c r="A3640" s="1162">
        <v>5113</v>
      </c>
      <c r="B3640" s="1162">
        <v>14770</v>
      </c>
      <c r="C3640" s="1163" t="s">
        <v>9602</v>
      </c>
      <c r="D3640" s="1163" t="s">
        <v>9603</v>
      </c>
      <c r="E3640" s="1164" t="s">
        <v>3064</v>
      </c>
      <c r="F3640" s="1165">
        <v>44656</v>
      </c>
      <c r="G3640" s="1165">
        <v>44835</v>
      </c>
    </row>
    <row r="3641" spans="1:7" ht="51">
      <c r="A3641" s="1162">
        <v>5114</v>
      </c>
      <c r="B3641" s="1162">
        <v>14771</v>
      </c>
      <c r="C3641" s="1163" t="s">
        <v>9604</v>
      </c>
      <c r="D3641" s="1163" t="s">
        <v>9605</v>
      </c>
      <c r="E3641" s="1164" t="s">
        <v>3064</v>
      </c>
      <c r="F3641" s="1165">
        <v>44626</v>
      </c>
      <c r="G3641" s="1165">
        <v>44805</v>
      </c>
    </row>
    <row r="3642" spans="1:7" ht="51">
      <c r="A3642" s="1162">
        <v>5115</v>
      </c>
      <c r="B3642" s="1162">
        <v>14772</v>
      </c>
      <c r="C3642" s="1163" t="s">
        <v>9606</v>
      </c>
      <c r="D3642" s="1163" t="s">
        <v>9607</v>
      </c>
      <c r="E3642" s="1164" t="s">
        <v>3064</v>
      </c>
      <c r="F3642" s="1165">
        <v>44656</v>
      </c>
      <c r="G3642" s="1165">
        <v>44835</v>
      </c>
    </row>
    <row r="3643" spans="1:7" ht="51">
      <c r="A3643" s="1162">
        <v>5116</v>
      </c>
      <c r="B3643" s="1162">
        <v>14773</v>
      </c>
      <c r="C3643" s="1163" t="s">
        <v>9608</v>
      </c>
      <c r="D3643" s="1163" t="s">
        <v>9609</v>
      </c>
      <c r="E3643" s="1164" t="s">
        <v>3064</v>
      </c>
      <c r="F3643" s="1165">
        <v>44626</v>
      </c>
      <c r="G3643" s="1165">
        <v>44805</v>
      </c>
    </row>
    <row r="3644" spans="1:7" ht="51">
      <c r="A3644" s="1162">
        <v>5117</v>
      </c>
      <c r="B3644" s="1162">
        <v>14774</v>
      </c>
      <c r="C3644" s="1163" t="s">
        <v>9610</v>
      </c>
      <c r="D3644" s="1163" t="s">
        <v>9611</v>
      </c>
      <c r="E3644" s="1164" t="s">
        <v>3064</v>
      </c>
      <c r="F3644" s="1165">
        <v>44656</v>
      </c>
      <c r="G3644" s="1165">
        <v>44835</v>
      </c>
    </row>
    <row r="3645" spans="1:7">
      <c r="A3645" s="1158">
        <v>5118</v>
      </c>
      <c r="B3645" s="1158">
        <v>14775</v>
      </c>
      <c r="C3645" s="1159" t="s">
        <v>8793</v>
      </c>
      <c r="D3645" s="1159" t="s">
        <v>8794</v>
      </c>
      <c r="E3645" s="1160" t="s">
        <v>4546</v>
      </c>
      <c r="F3645" s="1161">
        <v>44836</v>
      </c>
      <c r="G3645" s="1161">
        <v>45075</v>
      </c>
    </row>
    <row r="3646" spans="1:7" ht="38.25">
      <c r="A3646" s="1162">
        <v>5119</v>
      </c>
      <c r="B3646" s="1162">
        <v>14776</v>
      </c>
      <c r="C3646" s="1163" t="s">
        <v>9612</v>
      </c>
      <c r="D3646" s="1163" t="s">
        <v>9613</v>
      </c>
      <c r="E3646" s="1164" t="s">
        <v>3064</v>
      </c>
      <c r="F3646" s="1165">
        <v>44866</v>
      </c>
      <c r="G3646" s="1165">
        <v>45045</v>
      </c>
    </row>
    <row r="3647" spans="1:7">
      <c r="A3647" s="1162">
        <v>5120</v>
      </c>
      <c r="B3647" s="1162">
        <v>14777</v>
      </c>
      <c r="C3647" s="1163" t="s">
        <v>9614</v>
      </c>
      <c r="D3647" s="1163" t="s">
        <v>7246</v>
      </c>
      <c r="E3647" s="1164" t="s">
        <v>3064</v>
      </c>
      <c r="F3647" s="1165">
        <v>44836</v>
      </c>
      <c r="G3647" s="1165">
        <v>45015</v>
      </c>
    </row>
    <row r="3648" spans="1:7" ht="25.5">
      <c r="A3648" s="1162">
        <v>5121</v>
      </c>
      <c r="B3648" s="1162">
        <v>14778</v>
      </c>
      <c r="C3648" s="1163" t="s">
        <v>9615</v>
      </c>
      <c r="D3648" s="1163" t="s">
        <v>9616</v>
      </c>
      <c r="E3648" s="1164" t="s">
        <v>3064</v>
      </c>
      <c r="F3648" s="1165">
        <v>44896</v>
      </c>
      <c r="G3648" s="1165">
        <v>45075</v>
      </c>
    </row>
    <row r="3649" spans="1:7">
      <c r="A3649" s="1158">
        <v>5122</v>
      </c>
      <c r="B3649" s="1158">
        <v>14779</v>
      </c>
      <c r="C3649" s="1159" t="s">
        <v>9617</v>
      </c>
      <c r="D3649" s="1159" t="s">
        <v>9618</v>
      </c>
      <c r="E3649" s="1160" t="s">
        <v>9619</v>
      </c>
      <c r="F3649" s="1161">
        <v>43852</v>
      </c>
      <c r="G3649" s="1161">
        <v>45196</v>
      </c>
    </row>
    <row r="3650" spans="1:7" ht="25.5">
      <c r="A3650" s="1158">
        <v>5129</v>
      </c>
      <c r="B3650" s="1158">
        <v>25566</v>
      </c>
      <c r="C3650" s="1159" t="s">
        <v>3174</v>
      </c>
      <c r="D3650" s="1159" t="s">
        <v>3175</v>
      </c>
      <c r="E3650" s="1160" t="s">
        <v>9619</v>
      </c>
      <c r="F3650" s="1161">
        <v>43852</v>
      </c>
      <c r="G3650" s="1161">
        <v>45196</v>
      </c>
    </row>
    <row r="3651" spans="1:7">
      <c r="A3651" s="1162">
        <v>5130</v>
      </c>
      <c r="B3651" s="1162">
        <v>14780</v>
      </c>
      <c r="C3651" s="1163" t="s">
        <v>9620</v>
      </c>
      <c r="D3651" s="1163" t="s">
        <v>9621</v>
      </c>
      <c r="E3651" s="1164" t="s">
        <v>2357</v>
      </c>
      <c r="F3651" s="1165">
        <v>45196</v>
      </c>
      <c r="G3651" s="1165">
        <v>45196</v>
      </c>
    </row>
    <row r="3652" spans="1:7">
      <c r="A3652" s="1158">
        <v>5131</v>
      </c>
      <c r="B3652" s="1158">
        <v>14781</v>
      </c>
      <c r="C3652" s="1159" t="s">
        <v>3178</v>
      </c>
      <c r="D3652" s="1159" t="s">
        <v>3179</v>
      </c>
      <c r="E3652" s="1160" t="s">
        <v>9622</v>
      </c>
      <c r="F3652" s="1161">
        <v>43852</v>
      </c>
      <c r="G3652" s="1161">
        <v>44975</v>
      </c>
    </row>
    <row r="3653" spans="1:7">
      <c r="A3653" s="1158">
        <v>5132</v>
      </c>
      <c r="B3653" s="1158">
        <v>14782</v>
      </c>
      <c r="C3653" s="1159" t="s">
        <v>5402</v>
      </c>
      <c r="D3653" s="1159" t="s">
        <v>3409</v>
      </c>
      <c r="E3653" s="1160" t="s">
        <v>9623</v>
      </c>
      <c r="F3653" s="1161">
        <v>43852</v>
      </c>
      <c r="G3653" s="1161">
        <v>44745</v>
      </c>
    </row>
    <row r="3654" spans="1:7" ht="25.5">
      <c r="A3654" s="1162">
        <v>5133</v>
      </c>
      <c r="B3654" s="1162">
        <v>14783</v>
      </c>
      <c r="C3654" s="1163" t="s">
        <v>9624</v>
      </c>
      <c r="D3654" s="1163" t="s">
        <v>9625</v>
      </c>
      <c r="E3654" s="1164" t="s">
        <v>3064</v>
      </c>
      <c r="F3654" s="1165">
        <v>44086</v>
      </c>
      <c r="G3654" s="1165">
        <v>44265</v>
      </c>
    </row>
    <row r="3655" spans="1:7" ht="25.5">
      <c r="A3655" s="1162">
        <v>5134</v>
      </c>
      <c r="B3655" s="1162">
        <v>14784</v>
      </c>
      <c r="C3655" s="1163" t="s">
        <v>9626</v>
      </c>
      <c r="D3655" s="1163" t="s">
        <v>9627</v>
      </c>
      <c r="E3655" s="1164" t="s">
        <v>3006</v>
      </c>
      <c r="F3655" s="1165">
        <v>44356</v>
      </c>
      <c r="G3655" s="1165">
        <v>44715</v>
      </c>
    </row>
    <row r="3656" spans="1:7" ht="25.5">
      <c r="A3656" s="1162">
        <v>5135</v>
      </c>
      <c r="B3656" s="1162">
        <v>14785</v>
      </c>
      <c r="C3656" s="1163" t="s">
        <v>9628</v>
      </c>
      <c r="D3656" s="1163" t="s">
        <v>9629</v>
      </c>
      <c r="E3656" s="1164" t="s">
        <v>3287</v>
      </c>
      <c r="F3656" s="1165">
        <v>44266</v>
      </c>
      <c r="G3656" s="1165">
        <v>44355</v>
      </c>
    </row>
    <row r="3657" spans="1:7" ht="38.25">
      <c r="A3657" s="1162">
        <v>5136</v>
      </c>
      <c r="B3657" s="1162">
        <v>14786</v>
      </c>
      <c r="C3657" s="1163" t="s">
        <v>9630</v>
      </c>
      <c r="D3657" s="1163" t="s">
        <v>9631</v>
      </c>
      <c r="E3657" s="1164" t="s">
        <v>3287</v>
      </c>
      <c r="F3657" s="1165">
        <v>44356</v>
      </c>
      <c r="G3657" s="1165">
        <v>44445</v>
      </c>
    </row>
    <row r="3658" spans="1:7" ht="51">
      <c r="A3658" s="1162">
        <v>5137</v>
      </c>
      <c r="B3658" s="1162">
        <v>14787</v>
      </c>
      <c r="C3658" s="1163" t="s">
        <v>9632</v>
      </c>
      <c r="D3658" s="1163" t="s">
        <v>9633</v>
      </c>
      <c r="E3658" s="1164" t="s">
        <v>3009</v>
      </c>
      <c r="F3658" s="1165">
        <v>44476</v>
      </c>
      <c r="G3658" s="1165">
        <v>44625</v>
      </c>
    </row>
    <row r="3659" spans="1:7" ht="38.25">
      <c r="A3659" s="1162">
        <v>5138</v>
      </c>
      <c r="B3659" s="1162">
        <v>14788</v>
      </c>
      <c r="C3659" s="1163" t="s">
        <v>9634</v>
      </c>
      <c r="D3659" s="1163" t="s">
        <v>9635</v>
      </c>
      <c r="E3659" s="1164" t="s">
        <v>3287</v>
      </c>
      <c r="F3659" s="1165">
        <v>44356</v>
      </c>
      <c r="G3659" s="1165">
        <v>44445</v>
      </c>
    </row>
    <row r="3660" spans="1:7" ht="38.25">
      <c r="A3660" s="1162">
        <v>5139</v>
      </c>
      <c r="B3660" s="1162">
        <v>14789</v>
      </c>
      <c r="C3660" s="1163" t="s">
        <v>9636</v>
      </c>
      <c r="D3660" s="1163" t="s">
        <v>9637</v>
      </c>
      <c r="E3660" s="1164" t="s">
        <v>3034</v>
      </c>
      <c r="F3660" s="1165">
        <v>44356</v>
      </c>
      <c r="G3660" s="1165">
        <v>44415</v>
      </c>
    </row>
    <row r="3661" spans="1:7" ht="25.5">
      <c r="A3661" s="1162">
        <v>5140</v>
      </c>
      <c r="B3661" s="1162">
        <v>14790</v>
      </c>
      <c r="C3661" s="1163" t="s">
        <v>9638</v>
      </c>
      <c r="D3661" s="1163" t="s">
        <v>9639</v>
      </c>
      <c r="E3661" s="1164" t="s">
        <v>3034</v>
      </c>
      <c r="F3661" s="1165">
        <v>44416</v>
      </c>
      <c r="G3661" s="1165">
        <v>44475</v>
      </c>
    </row>
    <row r="3662" spans="1:7" ht="38.25">
      <c r="A3662" s="1162">
        <v>5141</v>
      </c>
      <c r="B3662" s="1162">
        <v>14791</v>
      </c>
      <c r="C3662" s="1163" t="s">
        <v>9640</v>
      </c>
      <c r="D3662" s="1163" t="s">
        <v>9641</v>
      </c>
      <c r="E3662" s="1164" t="s">
        <v>3287</v>
      </c>
      <c r="F3662" s="1165">
        <v>44476</v>
      </c>
      <c r="G3662" s="1165">
        <v>44565</v>
      </c>
    </row>
    <row r="3663" spans="1:7" ht="25.5">
      <c r="A3663" s="1162">
        <v>5142</v>
      </c>
      <c r="B3663" s="1162">
        <v>14792</v>
      </c>
      <c r="C3663" s="1163" t="s">
        <v>9642</v>
      </c>
      <c r="D3663" s="1163" t="s">
        <v>9643</v>
      </c>
      <c r="E3663" s="1164" t="s">
        <v>3287</v>
      </c>
      <c r="F3663" s="1165">
        <v>44476</v>
      </c>
      <c r="G3663" s="1165">
        <v>44565</v>
      </c>
    </row>
    <row r="3664" spans="1:7" ht="38.25">
      <c r="A3664" s="1162">
        <v>5143</v>
      </c>
      <c r="B3664" s="1162">
        <v>14793</v>
      </c>
      <c r="C3664" s="1163" t="s">
        <v>9644</v>
      </c>
      <c r="D3664" s="1163" t="s">
        <v>9645</v>
      </c>
      <c r="E3664" s="1164" t="s">
        <v>3287</v>
      </c>
      <c r="F3664" s="1165">
        <v>44566</v>
      </c>
      <c r="G3664" s="1165">
        <v>44655</v>
      </c>
    </row>
    <row r="3665" spans="1:7" ht="38.25">
      <c r="A3665" s="1162">
        <v>5144</v>
      </c>
      <c r="B3665" s="1162">
        <v>14794</v>
      </c>
      <c r="C3665" s="1163" t="s">
        <v>9646</v>
      </c>
      <c r="D3665" s="1163" t="s">
        <v>9647</v>
      </c>
      <c r="E3665" s="1164" t="s">
        <v>3287</v>
      </c>
      <c r="F3665" s="1165">
        <v>44566</v>
      </c>
      <c r="G3665" s="1165">
        <v>44655</v>
      </c>
    </row>
    <row r="3666" spans="1:7" ht="38.25">
      <c r="A3666" s="1162">
        <v>5145</v>
      </c>
      <c r="B3666" s="1162">
        <v>14795</v>
      </c>
      <c r="C3666" s="1163" t="s">
        <v>9648</v>
      </c>
      <c r="D3666" s="1163" t="s">
        <v>9649</v>
      </c>
      <c r="E3666" s="1164" t="s">
        <v>3287</v>
      </c>
      <c r="F3666" s="1165">
        <v>44656</v>
      </c>
      <c r="G3666" s="1165">
        <v>44745</v>
      </c>
    </row>
    <row r="3667" spans="1:7" ht="38.25">
      <c r="A3667" s="1162">
        <v>5146</v>
      </c>
      <c r="B3667" s="1162">
        <v>14796</v>
      </c>
      <c r="C3667" s="1163" t="s">
        <v>9650</v>
      </c>
      <c r="D3667" s="1163" t="s">
        <v>9651</v>
      </c>
      <c r="E3667" s="1164" t="s">
        <v>3287</v>
      </c>
      <c r="F3667" s="1165">
        <v>44566</v>
      </c>
      <c r="G3667" s="1165">
        <v>44655</v>
      </c>
    </row>
    <row r="3668" spans="1:7" ht="25.5">
      <c r="A3668" s="1162">
        <v>5147</v>
      </c>
      <c r="B3668" s="1162">
        <v>14797</v>
      </c>
      <c r="C3668" s="1163" t="s">
        <v>9652</v>
      </c>
      <c r="D3668" s="1163" t="s">
        <v>9653</v>
      </c>
      <c r="E3668" s="1164" t="s">
        <v>2894</v>
      </c>
      <c r="F3668" s="1165">
        <v>44626</v>
      </c>
      <c r="G3668" s="1165">
        <v>44745</v>
      </c>
    </row>
    <row r="3669" spans="1:7" ht="38.25">
      <c r="A3669" s="1162">
        <v>5148</v>
      </c>
      <c r="B3669" s="1162">
        <v>14798</v>
      </c>
      <c r="C3669" s="1163" t="s">
        <v>9654</v>
      </c>
      <c r="D3669" s="1163" t="s">
        <v>9655</v>
      </c>
      <c r="E3669" s="1164" t="s">
        <v>3034</v>
      </c>
      <c r="F3669" s="1165">
        <v>44626</v>
      </c>
      <c r="G3669" s="1165">
        <v>44685</v>
      </c>
    </row>
    <row r="3670" spans="1:7" ht="25.5">
      <c r="A3670" s="1162">
        <v>5149</v>
      </c>
      <c r="B3670" s="1162">
        <v>14799</v>
      </c>
      <c r="C3670" s="1163" t="s">
        <v>9656</v>
      </c>
      <c r="D3670" s="1163" t="s">
        <v>9657</v>
      </c>
      <c r="E3670" s="1164" t="s">
        <v>3215</v>
      </c>
      <c r="F3670" s="1165">
        <v>43852</v>
      </c>
      <c r="G3670" s="1165">
        <v>43931</v>
      </c>
    </row>
    <row r="3671" spans="1:7">
      <c r="A3671" s="1158">
        <v>5150</v>
      </c>
      <c r="B3671" s="1158">
        <v>14800</v>
      </c>
      <c r="C3671" s="1159" t="s">
        <v>5444</v>
      </c>
      <c r="D3671" s="1159" t="s">
        <v>3339</v>
      </c>
      <c r="E3671" s="1160" t="s">
        <v>3009</v>
      </c>
      <c r="F3671" s="1161">
        <v>44626</v>
      </c>
      <c r="G3671" s="1161">
        <v>44775</v>
      </c>
    </row>
    <row r="3672" spans="1:7" ht="51">
      <c r="A3672" s="1162">
        <v>5151</v>
      </c>
      <c r="B3672" s="1162">
        <v>14801</v>
      </c>
      <c r="C3672" s="1163" t="s">
        <v>9658</v>
      </c>
      <c r="D3672" s="1163" t="s">
        <v>9659</v>
      </c>
      <c r="E3672" s="1164" t="s">
        <v>3287</v>
      </c>
      <c r="F3672" s="1165">
        <v>44686</v>
      </c>
      <c r="G3672" s="1165">
        <v>44775</v>
      </c>
    </row>
    <row r="3673" spans="1:7" ht="25.5">
      <c r="A3673" s="1162">
        <v>5152</v>
      </c>
      <c r="B3673" s="1162">
        <v>14802</v>
      </c>
      <c r="C3673" s="1163" t="s">
        <v>9660</v>
      </c>
      <c r="D3673" s="1163" t="s">
        <v>9661</v>
      </c>
      <c r="E3673" s="1164" t="s">
        <v>3034</v>
      </c>
      <c r="F3673" s="1165">
        <v>44656</v>
      </c>
      <c r="G3673" s="1165">
        <v>44715</v>
      </c>
    </row>
    <row r="3674" spans="1:7" ht="25.5">
      <c r="A3674" s="1162">
        <v>5153</v>
      </c>
      <c r="B3674" s="1162">
        <v>14803</v>
      </c>
      <c r="C3674" s="1163" t="s">
        <v>9662</v>
      </c>
      <c r="D3674" s="1163" t="s">
        <v>9663</v>
      </c>
      <c r="E3674" s="1164" t="s">
        <v>3112</v>
      </c>
      <c r="F3674" s="1165">
        <v>44716</v>
      </c>
      <c r="G3674" s="1165">
        <v>44745</v>
      </c>
    </row>
    <row r="3675" spans="1:7" ht="38.25">
      <c r="A3675" s="1162">
        <v>5154</v>
      </c>
      <c r="B3675" s="1162">
        <v>14804</v>
      </c>
      <c r="C3675" s="1163" t="s">
        <v>9664</v>
      </c>
      <c r="D3675" s="1163" t="s">
        <v>9665</v>
      </c>
      <c r="E3675" s="1164" t="s">
        <v>3112</v>
      </c>
      <c r="F3675" s="1165">
        <v>44746</v>
      </c>
      <c r="G3675" s="1165">
        <v>44775</v>
      </c>
    </row>
    <row r="3676" spans="1:7" ht="25.5">
      <c r="A3676" s="1162">
        <v>5155</v>
      </c>
      <c r="B3676" s="1162">
        <v>14805</v>
      </c>
      <c r="C3676" s="1163" t="s">
        <v>9666</v>
      </c>
      <c r="D3676" s="1163" t="s">
        <v>9667</v>
      </c>
      <c r="E3676" s="1164" t="s">
        <v>3112</v>
      </c>
      <c r="F3676" s="1165">
        <v>44656</v>
      </c>
      <c r="G3676" s="1165">
        <v>44685</v>
      </c>
    </row>
    <row r="3677" spans="1:7" ht="38.25">
      <c r="A3677" s="1162">
        <v>5156</v>
      </c>
      <c r="B3677" s="1162">
        <v>14806</v>
      </c>
      <c r="C3677" s="1163" t="s">
        <v>9668</v>
      </c>
      <c r="D3677" s="1163" t="s">
        <v>9669</v>
      </c>
      <c r="E3677" s="1164" t="s">
        <v>3034</v>
      </c>
      <c r="F3677" s="1165">
        <v>44626</v>
      </c>
      <c r="G3677" s="1165">
        <v>44685</v>
      </c>
    </row>
    <row r="3678" spans="1:7">
      <c r="A3678" s="1158">
        <v>5157</v>
      </c>
      <c r="B3678" s="1158">
        <v>14807</v>
      </c>
      <c r="C3678" s="1159" t="s">
        <v>6219</v>
      </c>
      <c r="D3678" s="1159" t="s">
        <v>6220</v>
      </c>
      <c r="E3678" s="1160" t="s">
        <v>7504</v>
      </c>
      <c r="F3678" s="1161">
        <v>44716</v>
      </c>
      <c r="G3678" s="1161">
        <v>44975</v>
      </c>
    </row>
    <row r="3679" spans="1:7">
      <c r="A3679" s="1162">
        <v>5158</v>
      </c>
      <c r="B3679" s="1162">
        <v>14808</v>
      </c>
      <c r="C3679" s="1163" t="s">
        <v>9670</v>
      </c>
      <c r="D3679" s="1163" t="s">
        <v>6220</v>
      </c>
      <c r="E3679" s="1164" t="s">
        <v>7504</v>
      </c>
      <c r="F3679" s="1165">
        <v>44716</v>
      </c>
      <c r="G3679" s="1165">
        <v>44975</v>
      </c>
    </row>
    <row r="3680" spans="1:7">
      <c r="A3680" s="1162">
        <v>5159</v>
      </c>
      <c r="B3680" s="1162">
        <v>14809</v>
      </c>
      <c r="C3680" s="1163" t="s">
        <v>9671</v>
      </c>
      <c r="D3680" s="1163" t="s">
        <v>9422</v>
      </c>
      <c r="E3680" s="1164" t="s">
        <v>3287</v>
      </c>
      <c r="F3680" s="1165">
        <v>44746</v>
      </c>
      <c r="G3680" s="1165">
        <v>44835</v>
      </c>
    </row>
    <row r="3681" spans="1:7" ht="38.25">
      <c r="A3681" s="1162">
        <v>5160</v>
      </c>
      <c r="B3681" s="1162">
        <v>14810</v>
      </c>
      <c r="C3681" s="1163" t="s">
        <v>9672</v>
      </c>
      <c r="D3681" s="1163" t="s">
        <v>9673</v>
      </c>
      <c r="E3681" s="1164" t="s">
        <v>3009</v>
      </c>
      <c r="F3681" s="1165">
        <v>44716</v>
      </c>
      <c r="G3681" s="1165">
        <v>44865</v>
      </c>
    </row>
    <row r="3682" spans="1:7">
      <c r="A3682" s="1162">
        <v>5161</v>
      </c>
      <c r="B3682" s="1162">
        <v>14811</v>
      </c>
      <c r="C3682" s="1163" t="s">
        <v>9674</v>
      </c>
      <c r="D3682" s="1163" t="s">
        <v>9675</v>
      </c>
      <c r="E3682" s="1164" t="s">
        <v>3112</v>
      </c>
      <c r="F3682" s="1165">
        <v>44866</v>
      </c>
      <c r="G3682" s="1165">
        <v>44895</v>
      </c>
    </row>
    <row r="3683" spans="1:7">
      <c r="A3683" s="1158">
        <v>5162</v>
      </c>
      <c r="B3683" s="1158">
        <v>14812</v>
      </c>
      <c r="C3683" s="1159" t="s">
        <v>4449</v>
      </c>
      <c r="D3683" s="1159" t="s">
        <v>4450</v>
      </c>
      <c r="E3683" s="1160" t="s">
        <v>9676</v>
      </c>
      <c r="F3683" s="1161">
        <v>44656</v>
      </c>
      <c r="G3683" s="1161">
        <v>45196</v>
      </c>
    </row>
    <row r="3684" spans="1:7" ht="25.5">
      <c r="A3684" s="1158">
        <v>5163</v>
      </c>
      <c r="B3684" s="1158">
        <v>14813</v>
      </c>
      <c r="C3684" s="1159" t="s">
        <v>9016</v>
      </c>
      <c r="D3684" s="1159" t="s">
        <v>9017</v>
      </c>
      <c r="E3684" s="1160" t="s">
        <v>2947</v>
      </c>
      <c r="F3684" s="1161">
        <v>44656</v>
      </c>
      <c r="G3684" s="1161">
        <v>44730</v>
      </c>
    </row>
    <row r="3685" spans="1:7" ht="25.5">
      <c r="A3685" s="1162">
        <v>5164</v>
      </c>
      <c r="B3685" s="1162">
        <v>14814</v>
      </c>
      <c r="C3685" s="1163" t="s">
        <v>9677</v>
      </c>
      <c r="D3685" s="1163" t="s">
        <v>9678</v>
      </c>
      <c r="E3685" s="1164" t="s">
        <v>2947</v>
      </c>
      <c r="F3685" s="1165">
        <v>44656</v>
      </c>
      <c r="G3685" s="1165">
        <v>44730</v>
      </c>
    </row>
    <row r="3686" spans="1:7">
      <c r="A3686" s="1158">
        <v>5165</v>
      </c>
      <c r="B3686" s="1158">
        <v>14815</v>
      </c>
      <c r="C3686" s="1159" t="s">
        <v>4452</v>
      </c>
      <c r="D3686" s="1159" t="s">
        <v>4453</v>
      </c>
      <c r="E3686" s="1160" t="s">
        <v>9679</v>
      </c>
      <c r="F3686" s="1161">
        <v>44731</v>
      </c>
      <c r="G3686" s="1161">
        <v>45196</v>
      </c>
    </row>
    <row r="3687" spans="1:7" ht="25.5">
      <c r="A3687" s="1158">
        <v>5166</v>
      </c>
      <c r="B3687" s="1158">
        <v>14816</v>
      </c>
      <c r="C3687" s="1159" t="s">
        <v>9680</v>
      </c>
      <c r="D3687" s="1159" t="s">
        <v>9681</v>
      </c>
      <c r="E3687" s="1160" t="s">
        <v>3143</v>
      </c>
      <c r="F3687" s="1161">
        <v>44892</v>
      </c>
      <c r="G3687" s="1161">
        <v>45014</v>
      </c>
    </row>
    <row r="3688" spans="1:7" ht="38.25">
      <c r="A3688" s="1162">
        <v>5167</v>
      </c>
      <c r="B3688" s="1162">
        <v>14817</v>
      </c>
      <c r="C3688" s="1163" t="s">
        <v>9682</v>
      </c>
      <c r="D3688" s="1163" t="s">
        <v>9683</v>
      </c>
      <c r="E3688" s="1164" t="s">
        <v>3112</v>
      </c>
      <c r="F3688" s="1165">
        <v>44892</v>
      </c>
      <c r="G3688" s="1165">
        <v>44921</v>
      </c>
    </row>
    <row r="3689" spans="1:7" ht="25.5">
      <c r="A3689" s="1162">
        <v>5168</v>
      </c>
      <c r="B3689" s="1162">
        <v>14818</v>
      </c>
      <c r="C3689" s="1163" t="s">
        <v>9684</v>
      </c>
      <c r="D3689" s="1163" t="s">
        <v>9685</v>
      </c>
      <c r="E3689" s="1164" t="s">
        <v>2927</v>
      </c>
      <c r="F3689" s="1165">
        <v>44922</v>
      </c>
      <c r="G3689" s="1165">
        <v>44942</v>
      </c>
    </row>
    <row r="3690" spans="1:7" ht="25.5">
      <c r="A3690" s="1162">
        <v>5169</v>
      </c>
      <c r="B3690" s="1162">
        <v>14819</v>
      </c>
      <c r="C3690" s="1163" t="s">
        <v>9686</v>
      </c>
      <c r="D3690" s="1163" t="s">
        <v>9687</v>
      </c>
      <c r="E3690" s="1164" t="s">
        <v>2927</v>
      </c>
      <c r="F3690" s="1165">
        <v>44943</v>
      </c>
      <c r="G3690" s="1165">
        <v>44963</v>
      </c>
    </row>
    <row r="3691" spans="1:7" ht="38.25">
      <c r="A3691" s="1162">
        <v>5170</v>
      </c>
      <c r="B3691" s="1162">
        <v>14820</v>
      </c>
      <c r="C3691" s="1163" t="s">
        <v>9688</v>
      </c>
      <c r="D3691" s="1163" t="s">
        <v>9689</v>
      </c>
      <c r="E3691" s="1164" t="s">
        <v>2927</v>
      </c>
      <c r="F3691" s="1165">
        <v>44964</v>
      </c>
      <c r="G3691" s="1165">
        <v>44984</v>
      </c>
    </row>
    <row r="3692" spans="1:7" ht="38.25">
      <c r="A3692" s="1162">
        <v>5171</v>
      </c>
      <c r="B3692" s="1162">
        <v>14821</v>
      </c>
      <c r="C3692" s="1163" t="s">
        <v>9690</v>
      </c>
      <c r="D3692" s="1163" t="s">
        <v>9691</v>
      </c>
      <c r="E3692" s="1164" t="s">
        <v>3112</v>
      </c>
      <c r="F3692" s="1165">
        <v>44985</v>
      </c>
      <c r="G3692" s="1165">
        <v>45014</v>
      </c>
    </row>
    <row r="3693" spans="1:7" ht="25.5">
      <c r="A3693" s="1158">
        <v>5172</v>
      </c>
      <c r="B3693" s="1158">
        <v>14822</v>
      </c>
      <c r="C3693" s="1159" t="s">
        <v>9692</v>
      </c>
      <c r="D3693" s="1159" t="s">
        <v>9693</v>
      </c>
      <c r="E3693" s="1160" t="s">
        <v>3491</v>
      </c>
      <c r="F3693" s="1161">
        <v>45057</v>
      </c>
      <c r="G3693" s="1161">
        <v>45196</v>
      </c>
    </row>
    <row r="3694" spans="1:7" ht="38.25">
      <c r="A3694" s="1162">
        <v>5173</v>
      </c>
      <c r="B3694" s="1162">
        <v>14823</v>
      </c>
      <c r="C3694" s="1163" t="s">
        <v>9694</v>
      </c>
      <c r="D3694" s="1163" t="s">
        <v>9695</v>
      </c>
      <c r="E3694" s="1164" t="s">
        <v>2953</v>
      </c>
      <c r="F3694" s="1165">
        <v>45057</v>
      </c>
      <c r="G3694" s="1165">
        <v>45105</v>
      </c>
    </row>
    <row r="3695" spans="1:7" ht="38.25">
      <c r="A3695" s="1162">
        <v>5174</v>
      </c>
      <c r="B3695" s="1162">
        <v>14824</v>
      </c>
      <c r="C3695" s="1163" t="s">
        <v>9696</v>
      </c>
      <c r="D3695" s="1163" t="s">
        <v>9697</v>
      </c>
      <c r="E3695" s="1164" t="s">
        <v>2900</v>
      </c>
      <c r="F3695" s="1165">
        <v>45143</v>
      </c>
      <c r="G3695" s="1165">
        <v>45196</v>
      </c>
    </row>
    <row r="3696" spans="1:7" ht="25.5">
      <c r="A3696" s="1162">
        <v>5175</v>
      </c>
      <c r="B3696" s="1162">
        <v>14825</v>
      </c>
      <c r="C3696" s="1163" t="s">
        <v>9698</v>
      </c>
      <c r="D3696" s="1163" t="s">
        <v>9699</v>
      </c>
      <c r="E3696" s="1164" t="s">
        <v>4905</v>
      </c>
      <c r="F3696" s="1165">
        <v>45106</v>
      </c>
      <c r="G3696" s="1165">
        <v>45142</v>
      </c>
    </row>
    <row r="3697" spans="1:7" ht="25.5">
      <c r="A3697" s="1158">
        <v>5176</v>
      </c>
      <c r="B3697" s="1158">
        <v>14826</v>
      </c>
      <c r="C3697" s="1159" t="s">
        <v>9700</v>
      </c>
      <c r="D3697" s="1159" t="s">
        <v>9701</v>
      </c>
      <c r="E3697" s="1160" t="s">
        <v>9702</v>
      </c>
      <c r="F3697" s="1161">
        <v>44820</v>
      </c>
      <c r="G3697" s="1161">
        <v>44935</v>
      </c>
    </row>
    <row r="3698" spans="1:7" ht="38.25">
      <c r="A3698" s="1162">
        <v>5177</v>
      </c>
      <c r="B3698" s="1162">
        <v>14827</v>
      </c>
      <c r="C3698" s="1163" t="s">
        <v>9703</v>
      </c>
      <c r="D3698" s="1163" t="s">
        <v>9704</v>
      </c>
      <c r="E3698" s="1164" t="s">
        <v>3112</v>
      </c>
      <c r="F3698" s="1165">
        <v>44862</v>
      </c>
      <c r="G3698" s="1165">
        <v>44891</v>
      </c>
    </row>
    <row r="3699" spans="1:7" ht="38.25">
      <c r="A3699" s="1162">
        <v>5178</v>
      </c>
      <c r="B3699" s="1162">
        <v>14828</v>
      </c>
      <c r="C3699" s="1163" t="s">
        <v>9705</v>
      </c>
      <c r="D3699" s="1163" t="s">
        <v>9706</v>
      </c>
      <c r="E3699" s="1164" t="s">
        <v>2699</v>
      </c>
      <c r="F3699" s="1165">
        <v>44820</v>
      </c>
      <c r="G3699" s="1165">
        <v>44861</v>
      </c>
    </row>
    <row r="3700" spans="1:7" ht="25.5">
      <c r="A3700" s="1162">
        <v>5179</v>
      </c>
      <c r="B3700" s="1162">
        <v>14829</v>
      </c>
      <c r="C3700" s="1163" t="s">
        <v>9707</v>
      </c>
      <c r="D3700" s="1163" t="s">
        <v>9708</v>
      </c>
      <c r="E3700" s="1164" t="s">
        <v>4905</v>
      </c>
      <c r="F3700" s="1165">
        <v>44862</v>
      </c>
      <c r="G3700" s="1165">
        <v>44898</v>
      </c>
    </row>
    <row r="3701" spans="1:7" ht="25.5">
      <c r="A3701" s="1162">
        <v>5180</v>
      </c>
      <c r="B3701" s="1162">
        <v>14830</v>
      </c>
      <c r="C3701" s="1163" t="s">
        <v>9709</v>
      </c>
      <c r="D3701" s="1163" t="s">
        <v>9710</v>
      </c>
      <c r="E3701" s="1164" t="s">
        <v>4905</v>
      </c>
      <c r="F3701" s="1165">
        <v>44899</v>
      </c>
      <c r="G3701" s="1165">
        <v>44935</v>
      </c>
    </row>
    <row r="3702" spans="1:7" ht="25.5">
      <c r="A3702" s="1158">
        <v>5181</v>
      </c>
      <c r="B3702" s="1158">
        <v>14831</v>
      </c>
      <c r="C3702" s="1159" t="s">
        <v>8131</v>
      </c>
      <c r="D3702" s="1159" t="s">
        <v>8132</v>
      </c>
      <c r="E3702" s="1160" t="s">
        <v>2894</v>
      </c>
      <c r="F3702" s="1161">
        <v>44862</v>
      </c>
      <c r="G3702" s="1161">
        <v>44981</v>
      </c>
    </row>
    <row r="3703" spans="1:7" ht="38.25">
      <c r="A3703" s="1162">
        <v>5182</v>
      </c>
      <c r="B3703" s="1162">
        <v>14832</v>
      </c>
      <c r="C3703" s="1163" t="s">
        <v>9711</v>
      </c>
      <c r="D3703" s="1163" t="s">
        <v>9712</v>
      </c>
      <c r="E3703" s="1164" t="s">
        <v>3112</v>
      </c>
      <c r="F3703" s="1165">
        <v>44862</v>
      </c>
      <c r="G3703" s="1165">
        <v>44891</v>
      </c>
    </row>
    <row r="3704" spans="1:7" ht="38.25">
      <c r="A3704" s="1162">
        <v>5183</v>
      </c>
      <c r="B3704" s="1162">
        <v>14833</v>
      </c>
      <c r="C3704" s="1163" t="s">
        <v>9713</v>
      </c>
      <c r="D3704" s="1163" t="s">
        <v>9714</v>
      </c>
      <c r="E3704" s="1164" t="s">
        <v>3112</v>
      </c>
      <c r="F3704" s="1165">
        <v>44892</v>
      </c>
      <c r="G3704" s="1165">
        <v>44921</v>
      </c>
    </row>
    <row r="3705" spans="1:7" ht="38.25">
      <c r="A3705" s="1162">
        <v>5184</v>
      </c>
      <c r="B3705" s="1162">
        <v>14834</v>
      </c>
      <c r="C3705" s="1163" t="s">
        <v>9715</v>
      </c>
      <c r="D3705" s="1163" t="s">
        <v>9716</v>
      </c>
      <c r="E3705" s="1164" t="s">
        <v>3112</v>
      </c>
      <c r="F3705" s="1165">
        <v>44922</v>
      </c>
      <c r="G3705" s="1165">
        <v>44951</v>
      </c>
    </row>
    <row r="3706" spans="1:7" ht="38.25">
      <c r="A3706" s="1162">
        <v>5185</v>
      </c>
      <c r="B3706" s="1162">
        <v>14835</v>
      </c>
      <c r="C3706" s="1163" t="s">
        <v>9717</v>
      </c>
      <c r="D3706" s="1163" t="s">
        <v>9718</v>
      </c>
      <c r="E3706" s="1164" t="s">
        <v>3112</v>
      </c>
      <c r="F3706" s="1165">
        <v>44952</v>
      </c>
      <c r="G3706" s="1165">
        <v>44981</v>
      </c>
    </row>
    <row r="3707" spans="1:7" ht="38.25">
      <c r="A3707" s="1158">
        <v>5186</v>
      </c>
      <c r="B3707" s="1158">
        <v>14836</v>
      </c>
      <c r="C3707" s="1159" t="s">
        <v>9719</v>
      </c>
      <c r="D3707" s="1159" t="s">
        <v>9720</v>
      </c>
      <c r="E3707" s="1160" t="s">
        <v>2953</v>
      </c>
      <c r="F3707" s="1161">
        <v>44982</v>
      </c>
      <c r="G3707" s="1161">
        <v>45030</v>
      </c>
    </row>
    <row r="3708" spans="1:7" ht="25.5">
      <c r="A3708" s="1162">
        <v>5187</v>
      </c>
      <c r="B3708" s="1162">
        <v>14837</v>
      </c>
      <c r="C3708" s="1163" t="s">
        <v>9721</v>
      </c>
      <c r="D3708" s="1163" t="s">
        <v>9722</v>
      </c>
      <c r="E3708" s="1164" t="s">
        <v>2953</v>
      </c>
      <c r="F3708" s="1165">
        <v>44982</v>
      </c>
      <c r="G3708" s="1165">
        <v>45030</v>
      </c>
    </row>
    <row r="3709" spans="1:7" ht="25.5">
      <c r="A3709" s="1158">
        <v>5188</v>
      </c>
      <c r="B3709" s="1158">
        <v>14838</v>
      </c>
      <c r="C3709" s="1159" t="s">
        <v>9723</v>
      </c>
      <c r="D3709" s="1159" t="s">
        <v>9724</v>
      </c>
      <c r="E3709" s="1160" t="s">
        <v>9725</v>
      </c>
      <c r="F3709" s="1161">
        <v>44862</v>
      </c>
      <c r="G3709" s="1161">
        <v>45009</v>
      </c>
    </row>
    <row r="3710" spans="1:7" ht="38.25">
      <c r="A3710" s="1162">
        <v>5189</v>
      </c>
      <c r="B3710" s="1162">
        <v>14839</v>
      </c>
      <c r="C3710" s="1163" t="s">
        <v>9726</v>
      </c>
      <c r="D3710" s="1163" t="s">
        <v>9727</v>
      </c>
      <c r="E3710" s="1164" t="s">
        <v>3112</v>
      </c>
      <c r="F3710" s="1165">
        <v>44862</v>
      </c>
      <c r="G3710" s="1165">
        <v>44891</v>
      </c>
    </row>
    <row r="3711" spans="1:7" ht="38.25">
      <c r="A3711" s="1162">
        <v>5190</v>
      </c>
      <c r="B3711" s="1162">
        <v>14840</v>
      </c>
      <c r="C3711" s="1163" t="s">
        <v>9728</v>
      </c>
      <c r="D3711" s="1163" t="s">
        <v>9729</v>
      </c>
      <c r="E3711" s="1164" t="s">
        <v>3112</v>
      </c>
      <c r="F3711" s="1165">
        <v>44929</v>
      </c>
      <c r="G3711" s="1165">
        <v>44958</v>
      </c>
    </row>
    <row r="3712" spans="1:7" ht="38.25">
      <c r="A3712" s="1162">
        <v>5191</v>
      </c>
      <c r="B3712" s="1162">
        <v>14841</v>
      </c>
      <c r="C3712" s="1163" t="s">
        <v>9730</v>
      </c>
      <c r="D3712" s="1163" t="s">
        <v>9731</v>
      </c>
      <c r="E3712" s="1164" t="s">
        <v>3112</v>
      </c>
      <c r="F3712" s="1165">
        <v>44959</v>
      </c>
      <c r="G3712" s="1165">
        <v>44988</v>
      </c>
    </row>
    <row r="3713" spans="1:7" ht="38.25">
      <c r="A3713" s="1162">
        <v>5192</v>
      </c>
      <c r="B3713" s="1162">
        <v>14842</v>
      </c>
      <c r="C3713" s="1163" t="s">
        <v>9732</v>
      </c>
      <c r="D3713" s="1163" t="s">
        <v>9733</v>
      </c>
      <c r="E3713" s="1164" t="s">
        <v>2927</v>
      </c>
      <c r="F3713" s="1165">
        <v>44989</v>
      </c>
      <c r="G3713" s="1165">
        <v>45009</v>
      </c>
    </row>
    <row r="3714" spans="1:7" ht="25.5">
      <c r="A3714" s="1162">
        <v>5193</v>
      </c>
      <c r="B3714" s="1162">
        <v>14843</v>
      </c>
      <c r="C3714" s="1163" t="s">
        <v>9734</v>
      </c>
      <c r="D3714" s="1163" t="s">
        <v>9735</v>
      </c>
      <c r="E3714" s="1164" t="s">
        <v>4905</v>
      </c>
      <c r="F3714" s="1165">
        <v>44862</v>
      </c>
      <c r="G3714" s="1165">
        <v>44898</v>
      </c>
    </row>
    <row r="3715" spans="1:7" ht="38.25">
      <c r="A3715" s="1162">
        <v>5194</v>
      </c>
      <c r="B3715" s="1162">
        <v>14844</v>
      </c>
      <c r="C3715" s="1163" t="s">
        <v>9736</v>
      </c>
      <c r="D3715" s="1163" t="s">
        <v>9737</v>
      </c>
      <c r="E3715" s="1164" t="s">
        <v>3112</v>
      </c>
      <c r="F3715" s="1165">
        <v>44899</v>
      </c>
      <c r="G3715" s="1165">
        <v>44928</v>
      </c>
    </row>
    <row r="3716" spans="1:7">
      <c r="A3716" s="1158">
        <v>5195</v>
      </c>
      <c r="B3716" s="1158">
        <v>14845</v>
      </c>
      <c r="C3716" s="1159" t="s">
        <v>9738</v>
      </c>
      <c r="D3716" s="1159" t="s">
        <v>9739</v>
      </c>
      <c r="E3716" s="1160" t="s">
        <v>9740</v>
      </c>
      <c r="F3716" s="1161">
        <v>44731</v>
      </c>
      <c r="G3716" s="1161">
        <v>45062</v>
      </c>
    </row>
    <row r="3717" spans="1:7" ht="38.25">
      <c r="A3717" s="1162">
        <v>5196</v>
      </c>
      <c r="B3717" s="1162">
        <v>14846</v>
      </c>
      <c r="C3717" s="1163" t="s">
        <v>9741</v>
      </c>
      <c r="D3717" s="1163" t="s">
        <v>9742</v>
      </c>
      <c r="E3717" s="1164" t="s">
        <v>3112</v>
      </c>
      <c r="F3717" s="1165">
        <v>45033</v>
      </c>
      <c r="G3717" s="1165">
        <v>45062</v>
      </c>
    </row>
    <row r="3718" spans="1:7" ht="38.25">
      <c r="A3718" s="1162">
        <v>5197</v>
      </c>
      <c r="B3718" s="1162">
        <v>14847</v>
      </c>
      <c r="C3718" s="1163" t="s">
        <v>9743</v>
      </c>
      <c r="D3718" s="1163" t="s">
        <v>9744</v>
      </c>
      <c r="E3718" s="1164" t="s">
        <v>3112</v>
      </c>
      <c r="F3718" s="1165">
        <v>44973</v>
      </c>
      <c r="G3718" s="1165">
        <v>45002</v>
      </c>
    </row>
    <row r="3719" spans="1:7" ht="38.25">
      <c r="A3719" s="1162">
        <v>5198</v>
      </c>
      <c r="B3719" s="1162">
        <v>14848</v>
      </c>
      <c r="C3719" s="1163" t="s">
        <v>9745</v>
      </c>
      <c r="D3719" s="1163" t="s">
        <v>9746</v>
      </c>
      <c r="E3719" s="1164" t="s">
        <v>3112</v>
      </c>
      <c r="F3719" s="1165">
        <v>45003</v>
      </c>
      <c r="G3719" s="1165">
        <v>45032</v>
      </c>
    </row>
    <row r="3720" spans="1:7" ht="38.25">
      <c r="A3720" s="1162">
        <v>5199</v>
      </c>
      <c r="B3720" s="1162">
        <v>14849</v>
      </c>
      <c r="C3720" s="1163" t="s">
        <v>9747</v>
      </c>
      <c r="D3720" s="1163" t="s">
        <v>9748</v>
      </c>
      <c r="E3720" s="1164" t="s">
        <v>2947</v>
      </c>
      <c r="F3720" s="1165">
        <v>44731</v>
      </c>
      <c r="G3720" s="1165">
        <v>44805</v>
      </c>
    </row>
    <row r="3721" spans="1:7" ht="38.25">
      <c r="A3721" s="1162">
        <v>5200</v>
      </c>
      <c r="B3721" s="1162">
        <v>14850</v>
      </c>
      <c r="C3721" s="1163" t="s">
        <v>9749</v>
      </c>
      <c r="D3721" s="1163" t="s">
        <v>9750</v>
      </c>
      <c r="E3721" s="1164" t="s">
        <v>2953</v>
      </c>
      <c r="F3721" s="1165">
        <v>44843</v>
      </c>
      <c r="G3721" s="1165">
        <v>44891</v>
      </c>
    </row>
    <row r="3722" spans="1:7" ht="38.25">
      <c r="A3722" s="1162">
        <v>5201</v>
      </c>
      <c r="B3722" s="1162">
        <v>14851</v>
      </c>
      <c r="C3722" s="1163" t="s">
        <v>9751</v>
      </c>
      <c r="D3722" s="1163" t="s">
        <v>9752</v>
      </c>
      <c r="E3722" s="1164" t="s">
        <v>3112</v>
      </c>
      <c r="F3722" s="1165">
        <v>44862</v>
      </c>
      <c r="G3722" s="1165">
        <v>44891</v>
      </c>
    </row>
    <row r="3723" spans="1:7" ht="25.5">
      <c r="A3723" s="1162">
        <v>5202</v>
      </c>
      <c r="B3723" s="1162">
        <v>14852</v>
      </c>
      <c r="C3723" s="1163" t="s">
        <v>9753</v>
      </c>
      <c r="D3723" s="1163" t="s">
        <v>9754</v>
      </c>
      <c r="E3723" s="1164" t="s">
        <v>4905</v>
      </c>
      <c r="F3723" s="1165">
        <v>44806</v>
      </c>
      <c r="G3723" s="1165">
        <v>44842</v>
      </c>
    </row>
    <row r="3724" spans="1:7" ht="51">
      <c r="A3724" s="1162">
        <v>5203</v>
      </c>
      <c r="B3724" s="1162">
        <v>14853</v>
      </c>
      <c r="C3724" s="1163" t="s">
        <v>9755</v>
      </c>
      <c r="D3724" s="1163" t="s">
        <v>9756</v>
      </c>
      <c r="E3724" s="1164" t="s">
        <v>3215</v>
      </c>
      <c r="F3724" s="1165">
        <v>44892</v>
      </c>
      <c r="G3724" s="1165">
        <v>44971</v>
      </c>
    </row>
    <row r="3725" spans="1:7" ht="38.25">
      <c r="A3725" s="1162">
        <v>5204</v>
      </c>
      <c r="B3725" s="1162">
        <v>14854</v>
      </c>
      <c r="C3725" s="1163" t="s">
        <v>9757</v>
      </c>
      <c r="D3725" s="1163" t="s">
        <v>9758</v>
      </c>
      <c r="E3725" s="1164" t="s">
        <v>7876</v>
      </c>
      <c r="F3725" s="1165">
        <v>44892</v>
      </c>
      <c r="G3725" s="1165">
        <v>44931</v>
      </c>
    </row>
    <row r="3726" spans="1:7" ht="25.5">
      <c r="A3726" s="1158">
        <v>5205</v>
      </c>
      <c r="B3726" s="1158">
        <v>14855</v>
      </c>
      <c r="C3726" s="1159" t="s">
        <v>9759</v>
      </c>
      <c r="D3726" s="1159" t="s">
        <v>9760</v>
      </c>
      <c r="E3726" s="1160" t="s">
        <v>4628</v>
      </c>
      <c r="F3726" s="1161">
        <v>44805</v>
      </c>
      <c r="G3726" s="1161">
        <v>45074</v>
      </c>
    </row>
    <row r="3727" spans="1:7" ht="51">
      <c r="A3727" s="1162">
        <v>5206</v>
      </c>
      <c r="B3727" s="1162">
        <v>14856</v>
      </c>
      <c r="C3727" s="1163" t="s">
        <v>9761</v>
      </c>
      <c r="D3727" s="1163" t="s">
        <v>9762</v>
      </c>
      <c r="E3727" s="1164" t="s">
        <v>4628</v>
      </c>
      <c r="F3727" s="1165">
        <v>44805</v>
      </c>
      <c r="G3727" s="1165">
        <v>45074</v>
      </c>
    </row>
    <row r="3728" spans="1:7" ht="38.25">
      <c r="A3728" s="1162">
        <v>5207</v>
      </c>
      <c r="B3728" s="1162">
        <v>14857</v>
      </c>
      <c r="C3728" s="1163" t="s">
        <v>9763</v>
      </c>
      <c r="D3728" s="1163" t="s">
        <v>9764</v>
      </c>
      <c r="E3728" s="1164" t="s">
        <v>4628</v>
      </c>
      <c r="F3728" s="1165">
        <v>44805</v>
      </c>
      <c r="G3728" s="1165">
        <v>45074</v>
      </c>
    </row>
    <row r="3729" spans="1:7" ht="38.25">
      <c r="A3729" s="1162">
        <v>5208</v>
      </c>
      <c r="B3729" s="1162">
        <v>14858</v>
      </c>
      <c r="C3729" s="1163" t="s">
        <v>9765</v>
      </c>
      <c r="D3729" s="1163" t="s">
        <v>9766</v>
      </c>
      <c r="E3729" s="1164" t="s">
        <v>4628</v>
      </c>
      <c r="F3729" s="1165">
        <v>44805</v>
      </c>
      <c r="G3729" s="1165">
        <v>45074</v>
      </c>
    </row>
    <row r="3730" spans="1:7" ht="38.25">
      <c r="A3730" s="1162">
        <v>5209</v>
      </c>
      <c r="B3730" s="1162">
        <v>14859</v>
      </c>
      <c r="C3730" s="1163" t="s">
        <v>9767</v>
      </c>
      <c r="D3730" s="1163" t="s">
        <v>9768</v>
      </c>
      <c r="E3730" s="1164" t="s">
        <v>4628</v>
      </c>
      <c r="F3730" s="1165">
        <v>44805</v>
      </c>
      <c r="G3730" s="1165">
        <v>45074</v>
      </c>
    </row>
    <row r="3731" spans="1:7" ht="38.25">
      <c r="A3731" s="1162">
        <v>5210</v>
      </c>
      <c r="B3731" s="1162">
        <v>14860</v>
      </c>
      <c r="C3731" s="1163" t="s">
        <v>9769</v>
      </c>
      <c r="D3731" s="1163" t="s">
        <v>9770</v>
      </c>
      <c r="E3731" s="1164" t="s">
        <v>4628</v>
      </c>
      <c r="F3731" s="1165">
        <v>44805</v>
      </c>
      <c r="G3731" s="1165">
        <v>45074</v>
      </c>
    </row>
    <row r="3732" spans="1:7" ht="25.5">
      <c r="A3732" s="1162">
        <v>5211</v>
      </c>
      <c r="B3732" s="1162">
        <v>14861</v>
      </c>
      <c r="C3732" s="1163" t="s">
        <v>9771</v>
      </c>
      <c r="D3732" s="1163" t="s">
        <v>9772</v>
      </c>
      <c r="E3732" s="1164" t="s">
        <v>4628</v>
      </c>
      <c r="F3732" s="1165">
        <v>44805</v>
      </c>
      <c r="G3732" s="1165">
        <v>45074</v>
      </c>
    </row>
    <row r="3733" spans="1:7" ht="38.25">
      <c r="A3733" s="1162">
        <v>5212</v>
      </c>
      <c r="B3733" s="1162">
        <v>14862</v>
      </c>
      <c r="C3733" s="1163" t="s">
        <v>9773</v>
      </c>
      <c r="D3733" s="1163" t="s">
        <v>9774</v>
      </c>
      <c r="E3733" s="1164" t="s">
        <v>4628</v>
      </c>
      <c r="F3733" s="1165">
        <v>44805</v>
      </c>
      <c r="G3733" s="1165">
        <v>45074</v>
      </c>
    </row>
    <row r="3734" spans="1:7" ht="38.25">
      <c r="A3734" s="1162">
        <v>5213</v>
      </c>
      <c r="B3734" s="1162">
        <v>14863</v>
      </c>
      <c r="C3734" s="1163" t="s">
        <v>9775</v>
      </c>
      <c r="D3734" s="1163" t="s">
        <v>9776</v>
      </c>
      <c r="E3734" s="1164" t="s">
        <v>4628</v>
      </c>
      <c r="F3734" s="1165">
        <v>44805</v>
      </c>
      <c r="G3734" s="1165">
        <v>45074</v>
      </c>
    </row>
    <row r="3735" spans="1:7" ht="38.25">
      <c r="A3735" s="1162">
        <v>5214</v>
      </c>
      <c r="B3735" s="1162">
        <v>14864</v>
      </c>
      <c r="C3735" s="1163" t="s">
        <v>9777</v>
      </c>
      <c r="D3735" s="1163" t="s">
        <v>9778</v>
      </c>
      <c r="E3735" s="1164" t="s">
        <v>4628</v>
      </c>
      <c r="F3735" s="1165">
        <v>44805</v>
      </c>
      <c r="G3735" s="1165">
        <v>45074</v>
      </c>
    </row>
    <row r="3736" spans="1:7">
      <c r="A3736" s="1158">
        <v>5215</v>
      </c>
      <c r="B3736" s="1158">
        <v>14865</v>
      </c>
      <c r="C3736" s="1159" t="s">
        <v>9779</v>
      </c>
      <c r="D3736" s="1159" t="s">
        <v>9780</v>
      </c>
      <c r="E3736" s="1160" t="s">
        <v>3461</v>
      </c>
      <c r="F3736" s="1161">
        <v>44745</v>
      </c>
      <c r="G3736" s="1161">
        <v>45044</v>
      </c>
    </row>
    <row r="3737" spans="1:7" ht="25.5">
      <c r="A3737" s="1162">
        <v>5216</v>
      </c>
      <c r="B3737" s="1162">
        <v>14866</v>
      </c>
      <c r="C3737" s="1163" t="s">
        <v>9781</v>
      </c>
      <c r="D3737" s="1163" t="s">
        <v>9782</v>
      </c>
      <c r="E3737" s="1164" t="s">
        <v>2953</v>
      </c>
      <c r="F3737" s="1165">
        <v>44850</v>
      </c>
      <c r="G3737" s="1165">
        <v>44898</v>
      </c>
    </row>
    <row r="3738" spans="1:7" ht="25.5">
      <c r="A3738" s="1162">
        <v>5217</v>
      </c>
      <c r="B3738" s="1162">
        <v>14867</v>
      </c>
      <c r="C3738" s="1163" t="s">
        <v>9783</v>
      </c>
      <c r="D3738" s="1163" t="s">
        <v>9784</v>
      </c>
      <c r="E3738" s="1164" t="s">
        <v>3034</v>
      </c>
      <c r="F3738" s="1165">
        <v>44745</v>
      </c>
      <c r="G3738" s="1165">
        <v>44804</v>
      </c>
    </row>
    <row r="3739" spans="1:7" ht="38.25">
      <c r="A3739" s="1162">
        <v>5218</v>
      </c>
      <c r="B3739" s="1162">
        <v>14868</v>
      </c>
      <c r="C3739" s="1163" t="s">
        <v>9785</v>
      </c>
      <c r="D3739" s="1163" t="s">
        <v>9786</v>
      </c>
      <c r="E3739" s="1164" t="s">
        <v>2699</v>
      </c>
      <c r="F3739" s="1165">
        <v>44805</v>
      </c>
      <c r="G3739" s="1165">
        <v>44846</v>
      </c>
    </row>
    <row r="3740" spans="1:7" ht="38.25">
      <c r="A3740" s="1162">
        <v>5219</v>
      </c>
      <c r="B3740" s="1162">
        <v>14869</v>
      </c>
      <c r="C3740" s="1163" t="s">
        <v>9787</v>
      </c>
      <c r="D3740" s="1163" t="s">
        <v>9788</v>
      </c>
      <c r="E3740" s="1164" t="s">
        <v>4905</v>
      </c>
      <c r="F3740" s="1165">
        <v>44936</v>
      </c>
      <c r="G3740" s="1165">
        <v>44972</v>
      </c>
    </row>
    <row r="3741" spans="1:7" ht="38.25">
      <c r="A3741" s="1162">
        <v>5220</v>
      </c>
      <c r="B3741" s="1162">
        <v>14870</v>
      </c>
      <c r="C3741" s="1163" t="s">
        <v>9789</v>
      </c>
      <c r="D3741" s="1163" t="s">
        <v>9790</v>
      </c>
      <c r="E3741" s="1164" t="s">
        <v>4905</v>
      </c>
      <c r="F3741" s="1165">
        <v>44899</v>
      </c>
      <c r="G3741" s="1165">
        <v>44935</v>
      </c>
    </row>
    <row r="3742" spans="1:7" ht="38.25">
      <c r="A3742" s="1162">
        <v>5221</v>
      </c>
      <c r="B3742" s="1162">
        <v>14871</v>
      </c>
      <c r="C3742" s="1163" t="s">
        <v>9791</v>
      </c>
      <c r="D3742" s="1163" t="s">
        <v>9792</v>
      </c>
      <c r="E3742" s="1164" t="s">
        <v>2699</v>
      </c>
      <c r="F3742" s="1165">
        <v>44805</v>
      </c>
      <c r="G3742" s="1165">
        <v>44846</v>
      </c>
    </row>
    <row r="3743" spans="1:7" ht="38.25">
      <c r="A3743" s="1162">
        <v>5222</v>
      </c>
      <c r="B3743" s="1162">
        <v>14872</v>
      </c>
      <c r="C3743" s="1163" t="s">
        <v>9793</v>
      </c>
      <c r="D3743" s="1163" t="s">
        <v>9794</v>
      </c>
      <c r="E3743" s="1164" t="s">
        <v>2953</v>
      </c>
      <c r="F3743" s="1165">
        <v>44820</v>
      </c>
      <c r="G3743" s="1165">
        <v>44868</v>
      </c>
    </row>
    <row r="3744" spans="1:7" ht="38.25">
      <c r="A3744" s="1162">
        <v>5223</v>
      </c>
      <c r="B3744" s="1162">
        <v>14873</v>
      </c>
      <c r="C3744" s="1163" t="s">
        <v>9795</v>
      </c>
      <c r="D3744" s="1163" t="s">
        <v>9796</v>
      </c>
      <c r="E3744" s="1164" t="s">
        <v>2693</v>
      </c>
      <c r="F3744" s="1165">
        <v>44745</v>
      </c>
      <c r="G3744" s="1165">
        <v>44789</v>
      </c>
    </row>
    <row r="3745" spans="1:7" ht="51">
      <c r="A3745" s="1162">
        <v>5224</v>
      </c>
      <c r="B3745" s="1162">
        <v>14874</v>
      </c>
      <c r="C3745" s="1163" t="s">
        <v>9797</v>
      </c>
      <c r="D3745" s="1163" t="s">
        <v>9798</v>
      </c>
      <c r="E3745" s="1164" t="s">
        <v>2693</v>
      </c>
      <c r="F3745" s="1165">
        <v>44869</v>
      </c>
      <c r="G3745" s="1165">
        <v>44913</v>
      </c>
    </row>
    <row r="3746" spans="1:7">
      <c r="A3746" s="1162">
        <v>5225</v>
      </c>
      <c r="B3746" s="1162">
        <v>14875</v>
      </c>
      <c r="C3746" s="1163" t="s">
        <v>7549</v>
      </c>
      <c r="D3746" s="1163" t="s">
        <v>7516</v>
      </c>
      <c r="E3746" s="1164" t="s">
        <v>4546</v>
      </c>
      <c r="F3746" s="1165">
        <v>44805</v>
      </c>
      <c r="G3746" s="1165">
        <v>45044</v>
      </c>
    </row>
    <row r="3747" spans="1:7" ht="25.5">
      <c r="A3747" s="1162">
        <v>5226</v>
      </c>
      <c r="B3747" s="1162">
        <v>14876</v>
      </c>
      <c r="C3747" s="1163" t="s">
        <v>9799</v>
      </c>
      <c r="D3747" s="1163" t="s">
        <v>9800</v>
      </c>
      <c r="E3747" s="1164" t="s">
        <v>2947</v>
      </c>
      <c r="F3747" s="1165">
        <v>44745</v>
      </c>
      <c r="G3747" s="1165">
        <v>44819</v>
      </c>
    </row>
    <row r="3748" spans="1:7">
      <c r="A3748" s="1158">
        <v>5227</v>
      </c>
      <c r="B3748" s="1158">
        <v>14877</v>
      </c>
      <c r="C3748" s="1159" t="s">
        <v>8507</v>
      </c>
      <c r="D3748" s="1159" t="s">
        <v>8508</v>
      </c>
      <c r="E3748" s="1160" t="s">
        <v>2894</v>
      </c>
      <c r="F3748" s="1161">
        <v>44806</v>
      </c>
      <c r="G3748" s="1161">
        <v>44925</v>
      </c>
    </row>
    <row r="3749" spans="1:7" ht="25.5">
      <c r="A3749" s="1162">
        <v>5228</v>
      </c>
      <c r="B3749" s="1162">
        <v>14878</v>
      </c>
      <c r="C3749" s="1163" t="s">
        <v>9801</v>
      </c>
      <c r="D3749" s="1163" t="s">
        <v>9802</v>
      </c>
      <c r="E3749" s="1164" t="s">
        <v>2894</v>
      </c>
      <c r="F3749" s="1165">
        <v>44806</v>
      </c>
      <c r="G3749" s="1165">
        <v>44925</v>
      </c>
    </row>
    <row r="3750" spans="1:7" ht="25.5">
      <c r="A3750" s="1158">
        <v>5229</v>
      </c>
      <c r="B3750" s="1158">
        <v>14879</v>
      </c>
      <c r="C3750" s="1159" t="s">
        <v>9803</v>
      </c>
      <c r="D3750" s="1159" t="s">
        <v>9804</v>
      </c>
      <c r="E3750" s="1160" t="s">
        <v>9805</v>
      </c>
      <c r="F3750" s="1161">
        <v>44752</v>
      </c>
      <c r="G3750" s="1161">
        <v>44980</v>
      </c>
    </row>
    <row r="3751" spans="1:7" ht="25.5">
      <c r="A3751" s="1162">
        <v>5230</v>
      </c>
      <c r="B3751" s="1162">
        <v>14880</v>
      </c>
      <c r="C3751" s="1163" t="s">
        <v>9806</v>
      </c>
      <c r="D3751" s="1163" t="s">
        <v>9807</v>
      </c>
      <c r="E3751" s="1164" t="s">
        <v>3034</v>
      </c>
      <c r="F3751" s="1165">
        <v>44902</v>
      </c>
      <c r="G3751" s="1165">
        <v>44961</v>
      </c>
    </row>
    <row r="3752" spans="1:7" ht="38.25">
      <c r="A3752" s="1162">
        <v>5231</v>
      </c>
      <c r="B3752" s="1162">
        <v>14881</v>
      </c>
      <c r="C3752" s="1163" t="s">
        <v>9808</v>
      </c>
      <c r="D3752" s="1163" t="s">
        <v>9809</v>
      </c>
      <c r="E3752" s="1164" t="s">
        <v>2953</v>
      </c>
      <c r="F3752" s="1165">
        <v>44932</v>
      </c>
      <c r="G3752" s="1165">
        <v>44980</v>
      </c>
    </row>
    <row r="3753" spans="1:7" ht="25.5">
      <c r="A3753" s="1162">
        <v>5232</v>
      </c>
      <c r="B3753" s="1162">
        <v>14882</v>
      </c>
      <c r="C3753" s="1163" t="s">
        <v>9810</v>
      </c>
      <c r="D3753" s="1163" t="s">
        <v>9811</v>
      </c>
      <c r="E3753" s="1164" t="s">
        <v>3009</v>
      </c>
      <c r="F3753" s="1165">
        <v>44752</v>
      </c>
      <c r="G3753" s="1165">
        <v>44901</v>
      </c>
    </row>
    <row r="3754" spans="1:7" ht="38.25">
      <c r="A3754" s="1162">
        <v>5233</v>
      </c>
      <c r="B3754" s="1162">
        <v>14883</v>
      </c>
      <c r="C3754" s="1163" t="s">
        <v>9812</v>
      </c>
      <c r="D3754" s="1163" t="s">
        <v>9813</v>
      </c>
      <c r="E3754" s="1164" t="s">
        <v>3009</v>
      </c>
      <c r="F3754" s="1165">
        <v>44752</v>
      </c>
      <c r="G3754" s="1165">
        <v>44901</v>
      </c>
    </row>
    <row r="3755" spans="1:7" ht="25.5">
      <c r="A3755" s="1162">
        <v>5234</v>
      </c>
      <c r="B3755" s="1162">
        <v>14884</v>
      </c>
      <c r="C3755" s="1163" t="s">
        <v>9814</v>
      </c>
      <c r="D3755" s="1163" t="s">
        <v>9815</v>
      </c>
      <c r="E3755" s="1164" t="s">
        <v>3287</v>
      </c>
      <c r="F3755" s="1165">
        <v>44752</v>
      </c>
      <c r="G3755" s="1165">
        <v>44841</v>
      </c>
    </row>
    <row r="3756" spans="1:7" ht="25.5">
      <c r="A3756" s="1162">
        <v>5235</v>
      </c>
      <c r="B3756" s="1162">
        <v>14885</v>
      </c>
      <c r="C3756" s="1163" t="s">
        <v>9816</v>
      </c>
      <c r="D3756" s="1163" t="s">
        <v>9817</v>
      </c>
      <c r="E3756" s="1164" t="s">
        <v>3287</v>
      </c>
      <c r="F3756" s="1165">
        <v>44842</v>
      </c>
      <c r="G3756" s="1165">
        <v>44931</v>
      </c>
    </row>
    <row r="3757" spans="1:7" ht="25.5">
      <c r="A3757" s="1162">
        <v>5236</v>
      </c>
      <c r="B3757" s="1162">
        <v>14886</v>
      </c>
      <c r="C3757" s="1163" t="s">
        <v>9818</v>
      </c>
      <c r="D3757" s="1163" t="s">
        <v>9819</v>
      </c>
      <c r="E3757" s="1164" t="s">
        <v>3009</v>
      </c>
      <c r="F3757" s="1165">
        <v>44752</v>
      </c>
      <c r="G3757" s="1165">
        <v>44901</v>
      </c>
    </row>
    <row r="3758" spans="1:7">
      <c r="A3758" s="1158">
        <v>5237</v>
      </c>
      <c r="B3758" s="1158">
        <v>14887</v>
      </c>
      <c r="C3758" s="1159" t="s">
        <v>5010</v>
      </c>
      <c r="D3758" s="1159" t="s">
        <v>5011</v>
      </c>
      <c r="E3758" s="1160" t="s">
        <v>3057</v>
      </c>
      <c r="F3758" s="1161">
        <v>44476</v>
      </c>
      <c r="G3758" s="1161">
        <v>44985</v>
      </c>
    </row>
    <row r="3759" spans="1:7">
      <c r="A3759" s="1158">
        <v>5238</v>
      </c>
      <c r="B3759" s="1158">
        <v>14888</v>
      </c>
      <c r="C3759" s="1159" t="s">
        <v>5029</v>
      </c>
      <c r="D3759" s="1159" t="s">
        <v>5030</v>
      </c>
      <c r="E3759" s="1160" t="s">
        <v>3006</v>
      </c>
      <c r="F3759" s="1161">
        <v>44476</v>
      </c>
      <c r="G3759" s="1161">
        <v>44835</v>
      </c>
    </row>
    <row r="3760" spans="1:7" ht="25.5">
      <c r="A3760" s="1162">
        <v>5239</v>
      </c>
      <c r="B3760" s="1162">
        <v>14889</v>
      </c>
      <c r="C3760" s="1163" t="s">
        <v>9820</v>
      </c>
      <c r="D3760" s="1163" t="s">
        <v>9821</v>
      </c>
      <c r="E3760" s="1164" t="s">
        <v>3006</v>
      </c>
      <c r="F3760" s="1165">
        <v>44476</v>
      </c>
      <c r="G3760" s="1165">
        <v>44835</v>
      </c>
    </row>
    <row r="3761" spans="1:7">
      <c r="A3761" s="1158">
        <v>5240</v>
      </c>
      <c r="B3761" s="1158">
        <v>14890</v>
      </c>
      <c r="C3761" s="1159" t="s">
        <v>5063</v>
      </c>
      <c r="D3761" s="1159" t="s">
        <v>5064</v>
      </c>
      <c r="E3761" s="1160" t="s">
        <v>3009</v>
      </c>
      <c r="F3761" s="1161">
        <v>44656</v>
      </c>
      <c r="G3761" s="1161">
        <v>44805</v>
      </c>
    </row>
    <row r="3762" spans="1:7" ht="38.25">
      <c r="A3762" s="1162">
        <v>5241</v>
      </c>
      <c r="B3762" s="1162">
        <v>14891</v>
      </c>
      <c r="C3762" s="1163" t="s">
        <v>9822</v>
      </c>
      <c r="D3762" s="1163" t="s">
        <v>9823</v>
      </c>
      <c r="E3762" s="1164" t="s">
        <v>3009</v>
      </c>
      <c r="F3762" s="1165">
        <v>44656</v>
      </c>
      <c r="G3762" s="1165">
        <v>44805</v>
      </c>
    </row>
    <row r="3763" spans="1:7">
      <c r="A3763" s="1158">
        <v>5242</v>
      </c>
      <c r="B3763" s="1158">
        <v>14892</v>
      </c>
      <c r="C3763" s="1159" t="s">
        <v>5070</v>
      </c>
      <c r="D3763" s="1159" t="s">
        <v>5071</v>
      </c>
      <c r="E3763" s="1160" t="s">
        <v>3064</v>
      </c>
      <c r="F3763" s="1161">
        <v>44656</v>
      </c>
      <c r="G3763" s="1161">
        <v>44835</v>
      </c>
    </row>
    <row r="3764" spans="1:7" ht="25.5">
      <c r="A3764" s="1162">
        <v>5243</v>
      </c>
      <c r="B3764" s="1162">
        <v>14893</v>
      </c>
      <c r="C3764" s="1163" t="s">
        <v>9824</v>
      </c>
      <c r="D3764" s="1163" t="s">
        <v>9825</v>
      </c>
      <c r="E3764" s="1164" t="s">
        <v>3064</v>
      </c>
      <c r="F3764" s="1165">
        <v>44656</v>
      </c>
      <c r="G3764" s="1165">
        <v>44835</v>
      </c>
    </row>
    <row r="3765" spans="1:7">
      <c r="A3765" s="1158">
        <v>5244</v>
      </c>
      <c r="B3765" s="1158">
        <v>14894</v>
      </c>
      <c r="C3765" s="1159" t="s">
        <v>5116</v>
      </c>
      <c r="D3765" s="1159" t="s">
        <v>5117</v>
      </c>
      <c r="E3765" s="1160" t="s">
        <v>3287</v>
      </c>
      <c r="F3765" s="1161">
        <v>44656</v>
      </c>
      <c r="G3765" s="1161">
        <v>44745</v>
      </c>
    </row>
    <row r="3766" spans="1:7" ht="25.5">
      <c r="A3766" s="1162">
        <v>5245</v>
      </c>
      <c r="B3766" s="1162">
        <v>14895</v>
      </c>
      <c r="C3766" s="1163" t="s">
        <v>9826</v>
      </c>
      <c r="D3766" s="1163" t="s">
        <v>9827</v>
      </c>
      <c r="E3766" s="1164" t="s">
        <v>3287</v>
      </c>
      <c r="F3766" s="1165">
        <v>44656</v>
      </c>
      <c r="G3766" s="1165">
        <v>44745</v>
      </c>
    </row>
    <row r="3767" spans="1:7">
      <c r="A3767" s="1158">
        <v>5246</v>
      </c>
      <c r="B3767" s="1158">
        <v>14896</v>
      </c>
      <c r="C3767" s="1159" t="s">
        <v>9828</v>
      </c>
      <c r="D3767" s="1159" t="s">
        <v>9829</v>
      </c>
      <c r="E3767" s="1160" t="s">
        <v>3009</v>
      </c>
      <c r="F3767" s="1161">
        <v>44836</v>
      </c>
      <c r="G3767" s="1161">
        <v>44985</v>
      </c>
    </row>
    <row r="3768" spans="1:7" ht="25.5">
      <c r="A3768" s="1162">
        <v>5247</v>
      </c>
      <c r="B3768" s="1162">
        <v>14897</v>
      </c>
      <c r="C3768" s="1163" t="s">
        <v>9830</v>
      </c>
      <c r="D3768" s="1163" t="s">
        <v>9831</v>
      </c>
      <c r="E3768" s="1164" t="s">
        <v>2894</v>
      </c>
      <c r="F3768" s="1165">
        <v>44836</v>
      </c>
      <c r="G3768" s="1165">
        <v>44955</v>
      </c>
    </row>
    <row r="3769" spans="1:7" ht="38.25">
      <c r="A3769" s="1162">
        <v>5248</v>
      </c>
      <c r="B3769" s="1162">
        <v>14898</v>
      </c>
      <c r="C3769" s="1163" t="s">
        <v>9832</v>
      </c>
      <c r="D3769" s="1163" t="s">
        <v>9833</v>
      </c>
      <c r="E3769" s="1164" t="s">
        <v>2894</v>
      </c>
      <c r="F3769" s="1165">
        <v>44836</v>
      </c>
      <c r="G3769" s="1165">
        <v>44955</v>
      </c>
    </row>
    <row r="3770" spans="1:7" ht="38.25">
      <c r="A3770" s="1162">
        <v>5249</v>
      </c>
      <c r="B3770" s="1162">
        <v>14899</v>
      </c>
      <c r="C3770" s="1163" t="s">
        <v>9834</v>
      </c>
      <c r="D3770" s="1163" t="s">
        <v>9835</v>
      </c>
      <c r="E3770" s="1164" t="s">
        <v>2894</v>
      </c>
      <c r="F3770" s="1165">
        <v>44866</v>
      </c>
      <c r="G3770" s="1165">
        <v>44985</v>
      </c>
    </row>
    <row r="3771" spans="1:7" ht="38.25">
      <c r="A3771" s="1162">
        <v>5250</v>
      </c>
      <c r="B3771" s="1162">
        <v>14900</v>
      </c>
      <c r="C3771" s="1163" t="s">
        <v>9836</v>
      </c>
      <c r="D3771" s="1163" t="s">
        <v>9837</v>
      </c>
      <c r="E3771" s="1164" t="s">
        <v>2894</v>
      </c>
      <c r="F3771" s="1165">
        <v>44866</v>
      </c>
      <c r="G3771" s="1165">
        <v>44985</v>
      </c>
    </row>
    <row r="3772" spans="1:7">
      <c r="A3772" s="1158">
        <v>5251</v>
      </c>
      <c r="B3772" s="1158">
        <v>14901</v>
      </c>
      <c r="C3772" s="1159" t="s">
        <v>5129</v>
      </c>
      <c r="D3772" s="1159" t="s">
        <v>5130</v>
      </c>
      <c r="E3772" s="1160" t="s">
        <v>3009</v>
      </c>
      <c r="F3772" s="1161">
        <v>44716</v>
      </c>
      <c r="G3772" s="1161">
        <v>44865</v>
      </c>
    </row>
    <row r="3773" spans="1:7" ht="25.5">
      <c r="A3773" s="1162">
        <v>5252</v>
      </c>
      <c r="B3773" s="1162">
        <v>14902</v>
      </c>
      <c r="C3773" s="1163" t="s">
        <v>9838</v>
      </c>
      <c r="D3773" s="1163" t="s">
        <v>9839</v>
      </c>
      <c r="E3773" s="1164" t="s">
        <v>2894</v>
      </c>
      <c r="F3773" s="1165">
        <v>44716</v>
      </c>
      <c r="G3773" s="1165">
        <v>44835</v>
      </c>
    </row>
    <row r="3774" spans="1:7" ht="38.25">
      <c r="A3774" s="1162">
        <v>5253</v>
      </c>
      <c r="B3774" s="1162">
        <v>14903</v>
      </c>
      <c r="C3774" s="1163" t="s">
        <v>9840</v>
      </c>
      <c r="D3774" s="1163" t="s">
        <v>9841</v>
      </c>
      <c r="E3774" s="1164" t="s">
        <v>2894</v>
      </c>
      <c r="F3774" s="1165">
        <v>44746</v>
      </c>
      <c r="G3774" s="1165">
        <v>44865</v>
      </c>
    </row>
    <row r="3775" spans="1:7" ht="38.25">
      <c r="A3775" s="1162">
        <v>5254</v>
      </c>
      <c r="B3775" s="1162">
        <v>14904</v>
      </c>
      <c r="C3775" s="1163" t="s">
        <v>9842</v>
      </c>
      <c r="D3775" s="1163" t="s">
        <v>9843</v>
      </c>
      <c r="E3775" s="1164" t="s">
        <v>2894</v>
      </c>
      <c r="F3775" s="1165">
        <v>44746</v>
      </c>
      <c r="G3775" s="1165">
        <v>44865</v>
      </c>
    </row>
    <row r="3776" spans="1:7" ht="38.25">
      <c r="A3776" s="1162">
        <v>5255</v>
      </c>
      <c r="B3776" s="1162">
        <v>14905</v>
      </c>
      <c r="C3776" s="1163" t="s">
        <v>9844</v>
      </c>
      <c r="D3776" s="1163" t="s">
        <v>9845</v>
      </c>
      <c r="E3776" s="1164" t="s">
        <v>2894</v>
      </c>
      <c r="F3776" s="1165">
        <v>44746</v>
      </c>
      <c r="G3776" s="1165">
        <v>44865</v>
      </c>
    </row>
    <row r="3777" spans="1:7" ht="38.25">
      <c r="A3777" s="1162">
        <v>5256</v>
      </c>
      <c r="B3777" s="1162">
        <v>14906</v>
      </c>
      <c r="C3777" s="1163" t="s">
        <v>9846</v>
      </c>
      <c r="D3777" s="1163" t="s">
        <v>9847</v>
      </c>
      <c r="E3777" s="1164" t="s">
        <v>2894</v>
      </c>
      <c r="F3777" s="1165">
        <v>44746</v>
      </c>
      <c r="G3777" s="1165">
        <v>44865</v>
      </c>
    </row>
    <row r="3778" spans="1:7" ht="38.25">
      <c r="A3778" s="1162">
        <v>5257</v>
      </c>
      <c r="B3778" s="1162">
        <v>14907</v>
      </c>
      <c r="C3778" s="1163" t="s">
        <v>9848</v>
      </c>
      <c r="D3778" s="1163" t="s">
        <v>9849</v>
      </c>
      <c r="E3778" s="1164" t="s">
        <v>2894</v>
      </c>
      <c r="F3778" s="1165">
        <v>44746</v>
      </c>
      <c r="G3778" s="1165">
        <v>44865</v>
      </c>
    </row>
    <row r="3779" spans="1:7" ht="38.25">
      <c r="A3779" s="1158">
        <v>5258</v>
      </c>
      <c r="B3779" s="1158">
        <v>14908</v>
      </c>
      <c r="C3779" s="1159" t="s">
        <v>5201</v>
      </c>
      <c r="D3779" s="1159" t="s">
        <v>5202</v>
      </c>
      <c r="E3779" s="1160" t="s">
        <v>3009</v>
      </c>
      <c r="F3779" s="1161">
        <v>44836</v>
      </c>
      <c r="G3779" s="1161">
        <v>44985</v>
      </c>
    </row>
    <row r="3780" spans="1:7" ht="38.25">
      <c r="A3780" s="1162">
        <v>5259</v>
      </c>
      <c r="B3780" s="1162">
        <v>14909</v>
      </c>
      <c r="C3780" s="1163" t="s">
        <v>9850</v>
      </c>
      <c r="D3780" s="1163" t="s">
        <v>9851</v>
      </c>
      <c r="E3780" s="1164" t="s">
        <v>2894</v>
      </c>
      <c r="F3780" s="1165">
        <v>44836</v>
      </c>
      <c r="G3780" s="1165">
        <v>44955</v>
      </c>
    </row>
    <row r="3781" spans="1:7" ht="25.5">
      <c r="A3781" s="1162">
        <v>5260</v>
      </c>
      <c r="B3781" s="1162">
        <v>14910</v>
      </c>
      <c r="C3781" s="1163" t="s">
        <v>8755</v>
      </c>
      <c r="D3781" s="1163" t="s">
        <v>7240</v>
      </c>
      <c r="E3781" s="1164" t="s">
        <v>2894</v>
      </c>
      <c r="F3781" s="1165">
        <v>44866</v>
      </c>
      <c r="G3781" s="1165">
        <v>44985</v>
      </c>
    </row>
    <row r="3782" spans="1:7" ht="38.25">
      <c r="A3782" s="1162">
        <v>5261</v>
      </c>
      <c r="B3782" s="1162">
        <v>14911</v>
      </c>
      <c r="C3782" s="1163" t="s">
        <v>9852</v>
      </c>
      <c r="D3782" s="1163" t="s">
        <v>9853</v>
      </c>
      <c r="E3782" s="1164" t="s">
        <v>2894</v>
      </c>
      <c r="F3782" s="1165">
        <v>44836</v>
      </c>
      <c r="G3782" s="1165">
        <v>44955</v>
      </c>
    </row>
    <row r="3783" spans="1:7" ht="25.5">
      <c r="A3783" s="1162">
        <v>5262</v>
      </c>
      <c r="B3783" s="1162">
        <v>14912</v>
      </c>
      <c r="C3783" s="1163" t="s">
        <v>9854</v>
      </c>
      <c r="D3783" s="1163" t="s">
        <v>9855</v>
      </c>
      <c r="E3783" s="1164" t="s">
        <v>2894</v>
      </c>
      <c r="F3783" s="1165">
        <v>44836</v>
      </c>
      <c r="G3783" s="1165">
        <v>44955</v>
      </c>
    </row>
    <row r="3784" spans="1:7" ht="25.5">
      <c r="A3784" s="1162">
        <v>5263</v>
      </c>
      <c r="B3784" s="1162">
        <v>14913</v>
      </c>
      <c r="C3784" s="1163" t="s">
        <v>9856</v>
      </c>
      <c r="D3784" s="1163" t="s">
        <v>9857</v>
      </c>
      <c r="E3784" s="1164" t="s">
        <v>2894</v>
      </c>
      <c r="F3784" s="1165">
        <v>44866</v>
      </c>
      <c r="G3784" s="1165">
        <v>44985</v>
      </c>
    </row>
    <row r="3785" spans="1:7">
      <c r="A3785" s="1162">
        <v>5264</v>
      </c>
      <c r="B3785" s="1162">
        <v>14914</v>
      </c>
      <c r="C3785" s="1163" t="s">
        <v>8741</v>
      </c>
      <c r="D3785" s="1163" t="s">
        <v>8742</v>
      </c>
      <c r="E3785" s="1164" t="s">
        <v>2894</v>
      </c>
      <c r="F3785" s="1165">
        <v>44866</v>
      </c>
      <c r="G3785" s="1165">
        <v>44985</v>
      </c>
    </row>
    <row r="3786" spans="1:7">
      <c r="A3786" s="1162">
        <v>5265</v>
      </c>
      <c r="B3786" s="1162">
        <v>14915</v>
      </c>
      <c r="C3786" s="1163" t="s">
        <v>8747</v>
      </c>
      <c r="D3786" s="1163" t="s">
        <v>8748</v>
      </c>
      <c r="E3786" s="1164" t="s">
        <v>2894</v>
      </c>
      <c r="F3786" s="1165">
        <v>44836</v>
      </c>
      <c r="G3786" s="1165">
        <v>44955</v>
      </c>
    </row>
    <row r="3787" spans="1:7" ht="25.5">
      <c r="A3787" s="1162">
        <v>5266</v>
      </c>
      <c r="B3787" s="1162">
        <v>14916</v>
      </c>
      <c r="C3787" s="1163" t="s">
        <v>8749</v>
      </c>
      <c r="D3787" s="1163" t="s">
        <v>8750</v>
      </c>
      <c r="E3787" s="1164" t="s">
        <v>2894</v>
      </c>
      <c r="F3787" s="1165">
        <v>44866</v>
      </c>
      <c r="G3787" s="1165">
        <v>44985</v>
      </c>
    </row>
    <row r="3788" spans="1:7">
      <c r="A3788" s="1162">
        <v>5267</v>
      </c>
      <c r="B3788" s="1162">
        <v>14917</v>
      </c>
      <c r="C3788" s="1163" t="s">
        <v>8751</v>
      </c>
      <c r="D3788" s="1163" t="s">
        <v>8752</v>
      </c>
      <c r="E3788" s="1164" t="s">
        <v>2894</v>
      </c>
      <c r="F3788" s="1165">
        <v>44836</v>
      </c>
      <c r="G3788" s="1165">
        <v>44955</v>
      </c>
    </row>
    <row r="3789" spans="1:7" ht="25.5">
      <c r="A3789" s="1162">
        <v>5268</v>
      </c>
      <c r="B3789" s="1162">
        <v>14918</v>
      </c>
      <c r="C3789" s="1163" t="s">
        <v>8758</v>
      </c>
      <c r="D3789" s="1163" t="s">
        <v>8759</v>
      </c>
      <c r="E3789" s="1164" t="s">
        <v>2894</v>
      </c>
      <c r="F3789" s="1165">
        <v>44836</v>
      </c>
      <c r="G3789" s="1165">
        <v>44955</v>
      </c>
    </row>
    <row r="3790" spans="1:7">
      <c r="A3790" s="1158">
        <v>5269</v>
      </c>
      <c r="B3790" s="1158">
        <v>14919</v>
      </c>
      <c r="C3790" s="1159" t="s">
        <v>5243</v>
      </c>
      <c r="D3790" s="1159" t="s">
        <v>5244</v>
      </c>
      <c r="E3790" s="1160" t="s">
        <v>3461</v>
      </c>
      <c r="F3790" s="1161">
        <v>44746</v>
      </c>
      <c r="G3790" s="1161">
        <v>45045</v>
      </c>
    </row>
    <row r="3791" spans="1:7">
      <c r="A3791" s="1158">
        <v>5270</v>
      </c>
      <c r="B3791" s="1158">
        <v>14920</v>
      </c>
      <c r="C3791" s="1159" t="s">
        <v>5246</v>
      </c>
      <c r="D3791" s="1159" t="s">
        <v>5247</v>
      </c>
      <c r="E3791" s="1160" t="s">
        <v>3009</v>
      </c>
      <c r="F3791" s="1161">
        <v>44746</v>
      </c>
      <c r="G3791" s="1161">
        <v>44895</v>
      </c>
    </row>
    <row r="3792" spans="1:7" ht="38.25">
      <c r="A3792" s="1162">
        <v>5271</v>
      </c>
      <c r="B3792" s="1162">
        <v>14921</v>
      </c>
      <c r="C3792" s="1163" t="s">
        <v>9858</v>
      </c>
      <c r="D3792" s="1163" t="s">
        <v>9859</v>
      </c>
      <c r="E3792" s="1164" t="s">
        <v>2894</v>
      </c>
      <c r="F3792" s="1165">
        <v>44746</v>
      </c>
      <c r="G3792" s="1165">
        <v>44865</v>
      </c>
    </row>
    <row r="3793" spans="1:7" ht="38.25">
      <c r="A3793" s="1162">
        <v>5272</v>
      </c>
      <c r="B3793" s="1162">
        <v>14922</v>
      </c>
      <c r="C3793" s="1163" t="s">
        <v>9860</v>
      </c>
      <c r="D3793" s="1163" t="s">
        <v>9861</v>
      </c>
      <c r="E3793" s="1164" t="s">
        <v>2894</v>
      </c>
      <c r="F3793" s="1165">
        <v>44776</v>
      </c>
      <c r="G3793" s="1165">
        <v>44895</v>
      </c>
    </row>
    <row r="3794" spans="1:7" ht="38.25">
      <c r="A3794" s="1162">
        <v>5273</v>
      </c>
      <c r="B3794" s="1162">
        <v>14923</v>
      </c>
      <c r="C3794" s="1163" t="s">
        <v>9862</v>
      </c>
      <c r="D3794" s="1163" t="s">
        <v>9863</v>
      </c>
      <c r="E3794" s="1164" t="s">
        <v>2894</v>
      </c>
      <c r="F3794" s="1165">
        <v>44746</v>
      </c>
      <c r="G3794" s="1165">
        <v>44865</v>
      </c>
    </row>
    <row r="3795" spans="1:7" ht="51">
      <c r="A3795" s="1162">
        <v>5274</v>
      </c>
      <c r="B3795" s="1162">
        <v>14924</v>
      </c>
      <c r="C3795" s="1163" t="s">
        <v>9864</v>
      </c>
      <c r="D3795" s="1163" t="s">
        <v>9865</v>
      </c>
      <c r="E3795" s="1164" t="s">
        <v>2894</v>
      </c>
      <c r="F3795" s="1165">
        <v>44776</v>
      </c>
      <c r="G3795" s="1165">
        <v>44895</v>
      </c>
    </row>
    <row r="3796" spans="1:7" ht="51">
      <c r="A3796" s="1162">
        <v>5275</v>
      </c>
      <c r="B3796" s="1162">
        <v>14925</v>
      </c>
      <c r="C3796" s="1163" t="s">
        <v>9866</v>
      </c>
      <c r="D3796" s="1163" t="s">
        <v>9867</v>
      </c>
      <c r="E3796" s="1164" t="s">
        <v>2894</v>
      </c>
      <c r="F3796" s="1165">
        <v>44746</v>
      </c>
      <c r="G3796" s="1165">
        <v>44865</v>
      </c>
    </row>
    <row r="3797" spans="1:7" ht="51">
      <c r="A3797" s="1162">
        <v>5276</v>
      </c>
      <c r="B3797" s="1162">
        <v>14926</v>
      </c>
      <c r="C3797" s="1163" t="s">
        <v>9868</v>
      </c>
      <c r="D3797" s="1163" t="s">
        <v>9869</v>
      </c>
      <c r="E3797" s="1164" t="s">
        <v>2894</v>
      </c>
      <c r="F3797" s="1165">
        <v>44776</v>
      </c>
      <c r="G3797" s="1165">
        <v>44895</v>
      </c>
    </row>
    <row r="3798" spans="1:7" ht="51">
      <c r="A3798" s="1162">
        <v>5277</v>
      </c>
      <c r="B3798" s="1162">
        <v>14927</v>
      </c>
      <c r="C3798" s="1163" t="s">
        <v>9870</v>
      </c>
      <c r="D3798" s="1163" t="s">
        <v>9871</v>
      </c>
      <c r="E3798" s="1164" t="s">
        <v>2894</v>
      </c>
      <c r="F3798" s="1165">
        <v>44746</v>
      </c>
      <c r="G3798" s="1165">
        <v>44865</v>
      </c>
    </row>
    <row r="3799" spans="1:7" ht="51">
      <c r="A3799" s="1162">
        <v>5278</v>
      </c>
      <c r="B3799" s="1162">
        <v>14928</v>
      </c>
      <c r="C3799" s="1163" t="s">
        <v>9872</v>
      </c>
      <c r="D3799" s="1163" t="s">
        <v>9873</v>
      </c>
      <c r="E3799" s="1164" t="s">
        <v>2894</v>
      </c>
      <c r="F3799" s="1165">
        <v>44776</v>
      </c>
      <c r="G3799" s="1165">
        <v>44895</v>
      </c>
    </row>
    <row r="3800" spans="1:7">
      <c r="A3800" s="1158">
        <v>5279</v>
      </c>
      <c r="B3800" s="1158">
        <v>14929</v>
      </c>
      <c r="C3800" s="1159" t="s">
        <v>9314</v>
      </c>
      <c r="D3800" s="1159" t="s">
        <v>9315</v>
      </c>
      <c r="E3800" s="1160" t="s">
        <v>3352</v>
      </c>
      <c r="F3800" s="1161">
        <v>44806</v>
      </c>
      <c r="G3800" s="1161">
        <v>44940</v>
      </c>
    </row>
    <row r="3801" spans="1:7" ht="38.25">
      <c r="A3801" s="1162">
        <v>5280</v>
      </c>
      <c r="B3801" s="1162">
        <v>14930</v>
      </c>
      <c r="C3801" s="1163" t="s">
        <v>9874</v>
      </c>
      <c r="D3801" s="1163" t="s">
        <v>9875</v>
      </c>
      <c r="E3801" s="1164" t="s">
        <v>2894</v>
      </c>
      <c r="F3801" s="1165">
        <v>44806</v>
      </c>
      <c r="G3801" s="1165">
        <v>44925</v>
      </c>
    </row>
    <row r="3802" spans="1:7" ht="38.25">
      <c r="A3802" s="1162">
        <v>5281</v>
      </c>
      <c r="B3802" s="1162">
        <v>14931</v>
      </c>
      <c r="C3802" s="1163" t="s">
        <v>9876</v>
      </c>
      <c r="D3802" s="1163" t="s">
        <v>9877</v>
      </c>
      <c r="E3802" s="1164" t="s">
        <v>2894</v>
      </c>
      <c r="F3802" s="1165">
        <v>44821</v>
      </c>
      <c r="G3802" s="1165">
        <v>44940</v>
      </c>
    </row>
    <row r="3803" spans="1:7" ht="38.25">
      <c r="A3803" s="1162">
        <v>5282</v>
      </c>
      <c r="B3803" s="1162">
        <v>14932</v>
      </c>
      <c r="C3803" s="1163" t="s">
        <v>9878</v>
      </c>
      <c r="D3803" s="1163" t="s">
        <v>9879</v>
      </c>
      <c r="E3803" s="1164" t="s">
        <v>2894</v>
      </c>
      <c r="F3803" s="1165">
        <v>44821</v>
      </c>
      <c r="G3803" s="1165">
        <v>44940</v>
      </c>
    </row>
    <row r="3804" spans="1:7" ht="38.25">
      <c r="A3804" s="1162">
        <v>5283</v>
      </c>
      <c r="B3804" s="1162">
        <v>14933</v>
      </c>
      <c r="C3804" s="1163" t="s">
        <v>9880</v>
      </c>
      <c r="D3804" s="1163" t="s">
        <v>9881</v>
      </c>
      <c r="E3804" s="1164" t="s">
        <v>2894</v>
      </c>
      <c r="F3804" s="1165">
        <v>44806</v>
      </c>
      <c r="G3804" s="1165">
        <v>44925</v>
      </c>
    </row>
    <row r="3805" spans="1:7" ht="38.25">
      <c r="A3805" s="1162">
        <v>5284</v>
      </c>
      <c r="B3805" s="1162">
        <v>14934</v>
      </c>
      <c r="C3805" s="1163" t="s">
        <v>9882</v>
      </c>
      <c r="D3805" s="1163" t="s">
        <v>9883</v>
      </c>
      <c r="E3805" s="1164" t="s">
        <v>2894</v>
      </c>
      <c r="F3805" s="1165">
        <v>44821</v>
      </c>
      <c r="G3805" s="1165">
        <v>44940</v>
      </c>
    </row>
    <row r="3806" spans="1:7">
      <c r="A3806" s="1158">
        <v>5285</v>
      </c>
      <c r="B3806" s="1158">
        <v>14935</v>
      </c>
      <c r="C3806" s="1159" t="s">
        <v>9884</v>
      </c>
      <c r="D3806" s="1159" t="s">
        <v>9885</v>
      </c>
      <c r="E3806" s="1160" t="s">
        <v>9084</v>
      </c>
      <c r="F3806" s="1161">
        <v>44866</v>
      </c>
      <c r="G3806" s="1161">
        <v>45030</v>
      </c>
    </row>
    <row r="3807" spans="1:7" ht="38.25">
      <c r="A3807" s="1162">
        <v>5286</v>
      </c>
      <c r="B3807" s="1162">
        <v>14936</v>
      </c>
      <c r="C3807" s="1163" t="s">
        <v>9886</v>
      </c>
      <c r="D3807" s="1163" t="s">
        <v>9887</v>
      </c>
      <c r="E3807" s="1164" t="s">
        <v>2894</v>
      </c>
      <c r="F3807" s="1165">
        <v>44866</v>
      </c>
      <c r="G3807" s="1165">
        <v>44985</v>
      </c>
    </row>
    <row r="3808" spans="1:7" ht="51">
      <c r="A3808" s="1162">
        <v>5287</v>
      </c>
      <c r="B3808" s="1162">
        <v>14937</v>
      </c>
      <c r="C3808" s="1163" t="s">
        <v>9888</v>
      </c>
      <c r="D3808" s="1163" t="s">
        <v>9889</v>
      </c>
      <c r="E3808" s="1164" t="s">
        <v>2894</v>
      </c>
      <c r="F3808" s="1165">
        <v>44896</v>
      </c>
      <c r="G3808" s="1165">
        <v>45015</v>
      </c>
    </row>
    <row r="3809" spans="1:7" ht="51">
      <c r="A3809" s="1162">
        <v>5288</v>
      </c>
      <c r="B3809" s="1162">
        <v>14938</v>
      </c>
      <c r="C3809" s="1163" t="s">
        <v>9890</v>
      </c>
      <c r="D3809" s="1163" t="s">
        <v>9891</v>
      </c>
      <c r="E3809" s="1164" t="s">
        <v>2894</v>
      </c>
      <c r="F3809" s="1165">
        <v>44911</v>
      </c>
      <c r="G3809" s="1165">
        <v>45030</v>
      </c>
    </row>
    <row r="3810" spans="1:7">
      <c r="A3810" s="1158">
        <v>5289</v>
      </c>
      <c r="B3810" s="1158">
        <v>14939</v>
      </c>
      <c r="C3810" s="1159" t="s">
        <v>8793</v>
      </c>
      <c r="D3810" s="1159" t="s">
        <v>8794</v>
      </c>
      <c r="E3810" s="1160" t="s">
        <v>3064</v>
      </c>
      <c r="F3810" s="1161">
        <v>44866</v>
      </c>
      <c r="G3810" s="1161">
        <v>45045</v>
      </c>
    </row>
    <row r="3811" spans="1:7" ht="25.5">
      <c r="A3811" s="1162">
        <v>5290</v>
      </c>
      <c r="B3811" s="1162">
        <v>14940</v>
      </c>
      <c r="C3811" s="1163" t="s">
        <v>9892</v>
      </c>
      <c r="D3811" s="1163" t="s">
        <v>9893</v>
      </c>
      <c r="E3811" s="1164" t="s">
        <v>2894</v>
      </c>
      <c r="F3811" s="1165">
        <v>44866</v>
      </c>
      <c r="G3811" s="1165">
        <v>44985</v>
      </c>
    </row>
    <row r="3812" spans="1:7" ht="51">
      <c r="A3812" s="1162">
        <v>5291</v>
      </c>
      <c r="B3812" s="1162">
        <v>14941</v>
      </c>
      <c r="C3812" s="1163" t="s">
        <v>9894</v>
      </c>
      <c r="D3812" s="1163" t="s">
        <v>9895</v>
      </c>
      <c r="E3812" s="1164" t="s">
        <v>2894</v>
      </c>
      <c r="F3812" s="1165">
        <v>44866</v>
      </c>
      <c r="G3812" s="1165">
        <v>44985</v>
      </c>
    </row>
    <row r="3813" spans="1:7" ht="25.5">
      <c r="A3813" s="1162">
        <v>5292</v>
      </c>
      <c r="B3813" s="1162">
        <v>14942</v>
      </c>
      <c r="C3813" s="1163" t="s">
        <v>9896</v>
      </c>
      <c r="D3813" s="1163" t="s">
        <v>9897</v>
      </c>
      <c r="E3813" s="1164" t="s">
        <v>2894</v>
      </c>
      <c r="F3813" s="1165">
        <v>44881</v>
      </c>
      <c r="G3813" s="1165">
        <v>45000</v>
      </c>
    </row>
    <row r="3814" spans="1:7" ht="25.5">
      <c r="A3814" s="1162">
        <v>5293</v>
      </c>
      <c r="B3814" s="1162">
        <v>14943</v>
      </c>
      <c r="C3814" s="1163" t="s">
        <v>9898</v>
      </c>
      <c r="D3814" s="1163" t="s">
        <v>9899</v>
      </c>
      <c r="E3814" s="1164" t="s">
        <v>2894</v>
      </c>
      <c r="F3814" s="1165">
        <v>44896</v>
      </c>
      <c r="G3814" s="1165">
        <v>45015</v>
      </c>
    </row>
    <row r="3815" spans="1:7" ht="38.25">
      <c r="A3815" s="1162">
        <v>5294</v>
      </c>
      <c r="B3815" s="1162">
        <v>14944</v>
      </c>
      <c r="C3815" s="1163" t="s">
        <v>9900</v>
      </c>
      <c r="D3815" s="1163" t="s">
        <v>9901</v>
      </c>
      <c r="E3815" s="1164" t="s">
        <v>2894</v>
      </c>
      <c r="F3815" s="1165">
        <v>44896</v>
      </c>
      <c r="G3815" s="1165">
        <v>45015</v>
      </c>
    </row>
    <row r="3816" spans="1:7" ht="25.5">
      <c r="A3816" s="1162">
        <v>5295</v>
      </c>
      <c r="B3816" s="1162">
        <v>14945</v>
      </c>
      <c r="C3816" s="1163" t="s">
        <v>9902</v>
      </c>
      <c r="D3816" s="1163" t="s">
        <v>9903</v>
      </c>
      <c r="E3816" s="1164" t="s">
        <v>2894</v>
      </c>
      <c r="F3816" s="1165">
        <v>44896</v>
      </c>
      <c r="G3816" s="1165">
        <v>45015</v>
      </c>
    </row>
    <row r="3817" spans="1:7" ht="25.5">
      <c r="A3817" s="1162">
        <v>5296</v>
      </c>
      <c r="B3817" s="1162">
        <v>14946</v>
      </c>
      <c r="C3817" s="1163" t="s">
        <v>9904</v>
      </c>
      <c r="D3817" s="1163" t="s">
        <v>9905</v>
      </c>
      <c r="E3817" s="1164" t="s">
        <v>2894</v>
      </c>
      <c r="F3817" s="1165">
        <v>44911</v>
      </c>
      <c r="G3817" s="1165">
        <v>45030</v>
      </c>
    </row>
    <row r="3818" spans="1:7" ht="25.5">
      <c r="A3818" s="1162">
        <v>5297</v>
      </c>
      <c r="B3818" s="1162">
        <v>14947</v>
      </c>
      <c r="C3818" s="1163" t="s">
        <v>9906</v>
      </c>
      <c r="D3818" s="1163" t="s">
        <v>9907</v>
      </c>
      <c r="E3818" s="1164" t="s">
        <v>2894</v>
      </c>
      <c r="F3818" s="1165">
        <v>44926</v>
      </c>
      <c r="G3818" s="1165">
        <v>45045</v>
      </c>
    </row>
    <row r="3819" spans="1:7" ht="38.25">
      <c r="A3819" s="1162">
        <v>5298</v>
      </c>
      <c r="B3819" s="1162">
        <v>14948</v>
      </c>
      <c r="C3819" s="1163" t="s">
        <v>9908</v>
      </c>
      <c r="D3819" s="1163" t="s">
        <v>9909</v>
      </c>
      <c r="E3819" s="1164" t="s">
        <v>2894</v>
      </c>
      <c r="F3819" s="1165">
        <v>44866</v>
      </c>
      <c r="G3819" s="1165">
        <v>44985</v>
      </c>
    </row>
    <row r="3820" spans="1:7">
      <c r="A3820" s="1158">
        <v>5299</v>
      </c>
      <c r="B3820" s="1158">
        <v>14949</v>
      </c>
      <c r="C3820" s="1159" t="s">
        <v>9910</v>
      </c>
      <c r="D3820" s="1159" t="s">
        <v>9911</v>
      </c>
      <c r="E3820" s="1160" t="s">
        <v>9912</v>
      </c>
      <c r="F3820" s="1161">
        <v>43826</v>
      </c>
      <c r="G3820" s="1161">
        <v>45542</v>
      </c>
    </row>
    <row r="3821" spans="1:7" ht="25.5">
      <c r="A3821" s="1158">
        <v>5306</v>
      </c>
      <c r="B3821" s="1158">
        <v>25573</v>
      </c>
      <c r="C3821" s="1159" t="s">
        <v>3174</v>
      </c>
      <c r="D3821" s="1159" t="s">
        <v>3175</v>
      </c>
      <c r="E3821" s="1160" t="s">
        <v>9912</v>
      </c>
      <c r="F3821" s="1161">
        <v>43826</v>
      </c>
      <c r="G3821" s="1161">
        <v>45542</v>
      </c>
    </row>
    <row r="3822" spans="1:7">
      <c r="A3822" s="1162">
        <v>5307</v>
      </c>
      <c r="B3822" s="1162">
        <v>14950</v>
      </c>
      <c r="C3822" s="1163" t="s">
        <v>9913</v>
      </c>
      <c r="D3822" s="1163" t="s">
        <v>9914</v>
      </c>
      <c r="E3822" s="1164" t="s">
        <v>2357</v>
      </c>
      <c r="F3822" s="1165">
        <v>45542</v>
      </c>
      <c r="G3822" s="1165">
        <v>45542</v>
      </c>
    </row>
    <row r="3823" spans="1:7">
      <c r="A3823" s="1158">
        <v>5308</v>
      </c>
      <c r="B3823" s="1158">
        <v>14951</v>
      </c>
      <c r="C3823" s="1159" t="s">
        <v>3178</v>
      </c>
      <c r="D3823" s="1159" t="s">
        <v>3179</v>
      </c>
      <c r="E3823" s="1160" t="s">
        <v>9912</v>
      </c>
      <c r="F3823" s="1161">
        <v>43826</v>
      </c>
      <c r="G3823" s="1161">
        <v>45542</v>
      </c>
    </row>
    <row r="3824" spans="1:7">
      <c r="A3824" s="1158">
        <v>5309</v>
      </c>
      <c r="B3824" s="1158">
        <v>38239</v>
      </c>
      <c r="C3824" s="1159" t="s">
        <v>9915</v>
      </c>
      <c r="D3824" s="1159" t="s">
        <v>3184</v>
      </c>
      <c r="E3824" s="1160" t="s">
        <v>9916</v>
      </c>
      <c r="F3824" s="1161">
        <v>43826</v>
      </c>
      <c r="G3824" s="1161">
        <v>44481</v>
      </c>
    </row>
    <row r="3825" spans="1:7" ht="51">
      <c r="A3825" s="1162">
        <v>5310</v>
      </c>
      <c r="B3825" s="1162">
        <v>38215</v>
      </c>
      <c r="C3825" s="1163" t="s">
        <v>9917</v>
      </c>
      <c r="D3825" s="1163" t="s">
        <v>9918</v>
      </c>
      <c r="E3825" s="1164" t="s">
        <v>9919</v>
      </c>
      <c r="F3825" s="1165">
        <v>43826</v>
      </c>
      <c r="G3825" s="1165">
        <v>43927</v>
      </c>
    </row>
    <row r="3826" spans="1:7" ht="51">
      <c r="A3826" s="1162">
        <v>5311</v>
      </c>
      <c r="B3826" s="1162">
        <v>38214</v>
      </c>
      <c r="C3826" s="1163" t="s">
        <v>9920</v>
      </c>
      <c r="D3826" s="1163" t="s">
        <v>1299</v>
      </c>
      <c r="E3826" s="1164" t="s">
        <v>9919</v>
      </c>
      <c r="F3826" s="1165">
        <v>43826</v>
      </c>
      <c r="G3826" s="1165">
        <v>43927</v>
      </c>
    </row>
    <row r="3827" spans="1:7" ht="63.75">
      <c r="A3827" s="1162">
        <v>5312</v>
      </c>
      <c r="B3827" s="1162">
        <v>38213</v>
      </c>
      <c r="C3827" s="1163" t="s">
        <v>9921</v>
      </c>
      <c r="D3827" s="1163" t="s">
        <v>1297</v>
      </c>
      <c r="E3827" s="1164" t="s">
        <v>9919</v>
      </c>
      <c r="F3827" s="1165">
        <v>43826</v>
      </c>
      <c r="G3827" s="1165">
        <v>43927</v>
      </c>
    </row>
    <row r="3828" spans="1:7" ht="25.5">
      <c r="A3828" s="1162">
        <v>5313</v>
      </c>
      <c r="B3828" s="1162">
        <v>38216</v>
      </c>
      <c r="C3828" s="1163" t="s">
        <v>9922</v>
      </c>
      <c r="D3828" s="1163" t="s">
        <v>9923</v>
      </c>
      <c r="E3828" s="1164" t="s">
        <v>3143</v>
      </c>
      <c r="F3828" s="1165">
        <v>43928</v>
      </c>
      <c r="G3828" s="1165">
        <v>44050</v>
      </c>
    </row>
    <row r="3829" spans="1:7" ht="25.5">
      <c r="A3829" s="1162">
        <v>5314</v>
      </c>
      <c r="B3829" s="1162">
        <v>38217</v>
      </c>
      <c r="C3829" s="1163" t="s">
        <v>9924</v>
      </c>
      <c r="D3829" s="1163" t="s">
        <v>9925</v>
      </c>
      <c r="E3829" s="1164" t="s">
        <v>3145</v>
      </c>
      <c r="F3829" s="1165">
        <v>44051</v>
      </c>
      <c r="G3829" s="1165">
        <v>44081</v>
      </c>
    </row>
    <row r="3830" spans="1:7" ht="25.5">
      <c r="A3830" s="1162">
        <v>5315</v>
      </c>
      <c r="B3830" s="1162">
        <v>14952</v>
      </c>
      <c r="C3830" s="1163" t="s">
        <v>9926</v>
      </c>
      <c r="D3830" s="1163" t="s">
        <v>9927</v>
      </c>
      <c r="E3830" s="1164" t="s">
        <v>3029</v>
      </c>
      <c r="F3830" s="1165">
        <v>44082</v>
      </c>
      <c r="G3830" s="1165">
        <v>44331</v>
      </c>
    </row>
    <row r="3831" spans="1:7" ht="51">
      <c r="A3831" s="1162">
        <v>5316</v>
      </c>
      <c r="B3831" s="1162">
        <v>14953</v>
      </c>
      <c r="C3831" s="1163" t="s">
        <v>9928</v>
      </c>
      <c r="D3831" s="1163" t="s">
        <v>9929</v>
      </c>
      <c r="E3831" s="1164" t="s">
        <v>3112</v>
      </c>
      <c r="F3831" s="1165">
        <v>44332</v>
      </c>
      <c r="G3831" s="1165">
        <v>44361</v>
      </c>
    </row>
    <row r="3832" spans="1:7" ht="25.5">
      <c r="A3832" s="1162">
        <v>5317</v>
      </c>
      <c r="B3832" s="1162">
        <v>14954</v>
      </c>
      <c r="C3832" s="1163" t="s">
        <v>9930</v>
      </c>
      <c r="D3832" s="1163" t="s">
        <v>9931</v>
      </c>
      <c r="E3832" s="1164" t="s">
        <v>3287</v>
      </c>
      <c r="F3832" s="1165">
        <v>44362</v>
      </c>
      <c r="G3832" s="1165">
        <v>44451</v>
      </c>
    </row>
    <row r="3833" spans="1:7">
      <c r="A3833" s="1162">
        <v>5318</v>
      </c>
      <c r="B3833" s="1162">
        <v>14956</v>
      </c>
      <c r="C3833" s="1163" t="s">
        <v>9932</v>
      </c>
      <c r="D3833" s="1163" t="s">
        <v>9933</v>
      </c>
      <c r="E3833" s="1164" t="s">
        <v>3287</v>
      </c>
      <c r="F3833" s="1165">
        <v>44362</v>
      </c>
      <c r="G3833" s="1165">
        <v>44451</v>
      </c>
    </row>
    <row r="3834" spans="1:7" ht="25.5">
      <c r="A3834" s="1162">
        <v>5319</v>
      </c>
      <c r="B3834" s="1162">
        <v>14955</v>
      </c>
      <c r="C3834" s="1163" t="s">
        <v>9934</v>
      </c>
      <c r="D3834" s="1163" t="s">
        <v>9935</v>
      </c>
      <c r="E3834" s="1164" t="s">
        <v>3112</v>
      </c>
      <c r="F3834" s="1165">
        <v>44452</v>
      </c>
      <c r="G3834" s="1165">
        <v>44481</v>
      </c>
    </row>
    <row r="3835" spans="1:7">
      <c r="A3835" s="1158">
        <v>5320</v>
      </c>
      <c r="B3835" s="1158">
        <v>38240</v>
      </c>
      <c r="C3835" s="1159" t="s">
        <v>9936</v>
      </c>
      <c r="D3835" s="1159" t="s">
        <v>7585</v>
      </c>
      <c r="E3835" s="1160" t="s">
        <v>9937</v>
      </c>
      <c r="F3835" s="1161">
        <v>44482</v>
      </c>
      <c r="G3835" s="1161">
        <v>45151</v>
      </c>
    </row>
    <row r="3836" spans="1:7" ht="25.5">
      <c r="A3836" s="1162">
        <v>5321</v>
      </c>
      <c r="B3836" s="1162">
        <v>14958</v>
      </c>
      <c r="C3836" s="1163" t="s">
        <v>9938</v>
      </c>
      <c r="D3836" s="1163" t="s">
        <v>9939</v>
      </c>
      <c r="E3836" s="1164" t="s">
        <v>3029</v>
      </c>
      <c r="F3836" s="1165">
        <v>44482</v>
      </c>
      <c r="G3836" s="1165">
        <v>44731</v>
      </c>
    </row>
    <row r="3837" spans="1:7" ht="25.5">
      <c r="A3837" s="1162">
        <v>5322</v>
      </c>
      <c r="B3837" s="1162">
        <v>14963</v>
      </c>
      <c r="C3837" s="1163" t="s">
        <v>9940</v>
      </c>
      <c r="D3837" s="1163" t="s">
        <v>9941</v>
      </c>
      <c r="E3837" s="1164" t="s">
        <v>4939</v>
      </c>
      <c r="F3837" s="1165">
        <v>44482</v>
      </c>
      <c r="G3837" s="1165">
        <v>44831</v>
      </c>
    </row>
    <row r="3838" spans="1:7" ht="25.5">
      <c r="A3838" s="1162">
        <v>5323</v>
      </c>
      <c r="B3838" s="1162">
        <v>14957</v>
      </c>
      <c r="C3838" s="1163" t="s">
        <v>9942</v>
      </c>
      <c r="D3838" s="1163" t="s">
        <v>9943</v>
      </c>
      <c r="E3838" s="1164" t="s">
        <v>3849</v>
      </c>
      <c r="F3838" s="1165">
        <v>44512</v>
      </c>
      <c r="G3838" s="1165">
        <v>44721</v>
      </c>
    </row>
    <row r="3839" spans="1:7" ht="25.5">
      <c r="A3839" s="1162">
        <v>5324</v>
      </c>
      <c r="B3839" s="1162">
        <v>14962</v>
      </c>
      <c r="C3839" s="1163" t="s">
        <v>9944</v>
      </c>
      <c r="D3839" s="1163" t="s">
        <v>9945</v>
      </c>
      <c r="E3839" s="1164" t="s">
        <v>4939</v>
      </c>
      <c r="F3839" s="1165">
        <v>44512</v>
      </c>
      <c r="G3839" s="1165">
        <v>44861</v>
      </c>
    </row>
    <row r="3840" spans="1:7" ht="25.5">
      <c r="A3840" s="1162">
        <v>5325</v>
      </c>
      <c r="B3840" s="1162">
        <v>14972</v>
      </c>
      <c r="C3840" s="1163" t="s">
        <v>9946</v>
      </c>
      <c r="D3840" s="1163" t="s">
        <v>9947</v>
      </c>
      <c r="E3840" s="1164" t="s">
        <v>7526</v>
      </c>
      <c r="F3840" s="1165">
        <v>44752</v>
      </c>
      <c r="G3840" s="1165">
        <v>45016</v>
      </c>
    </row>
    <row r="3841" spans="1:7" ht="25.5">
      <c r="A3841" s="1162">
        <v>5326</v>
      </c>
      <c r="B3841" s="1162">
        <v>14974</v>
      </c>
      <c r="C3841" s="1163" t="s">
        <v>9948</v>
      </c>
      <c r="D3841" s="1163" t="s">
        <v>9949</v>
      </c>
      <c r="E3841" s="1164" t="s">
        <v>3461</v>
      </c>
      <c r="F3841" s="1165">
        <v>44852</v>
      </c>
      <c r="G3841" s="1165">
        <v>45151</v>
      </c>
    </row>
    <row r="3842" spans="1:7">
      <c r="A3842" s="1158">
        <v>5327</v>
      </c>
      <c r="B3842" s="1158">
        <v>38241</v>
      </c>
      <c r="C3842" s="1159" t="s">
        <v>9950</v>
      </c>
      <c r="D3842" s="1159" t="s">
        <v>7605</v>
      </c>
      <c r="E3842" s="1160" t="s">
        <v>9951</v>
      </c>
      <c r="F3842" s="1161">
        <v>44482</v>
      </c>
      <c r="G3842" s="1161">
        <v>45221</v>
      </c>
    </row>
    <row r="3843" spans="1:7" ht="25.5">
      <c r="A3843" s="1162">
        <v>5328</v>
      </c>
      <c r="B3843" s="1162">
        <v>14967</v>
      </c>
      <c r="C3843" s="1163" t="s">
        <v>9952</v>
      </c>
      <c r="D3843" s="1163" t="s">
        <v>9953</v>
      </c>
      <c r="E3843" s="1164" t="s">
        <v>2981</v>
      </c>
      <c r="F3843" s="1165">
        <v>44722</v>
      </c>
      <c r="G3843" s="1165">
        <v>44771</v>
      </c>
    </row>
    <row r="3844" spans="1:7" ht="25.5">
      <c r="A3844" s="1162">
        <v>5329</v>
      </c>
      <c r="B3844" s="1162">
        <v>14966</v>
      </c>
      <c r="C3844" s="1163" t="s">
        <v>9954</v>
      </c>
      <c r="D3844" s="1163" t="s">
        <v>9955</v>
      </c>
      <c r="E3844" s="1164" t="s">
        <v>2930</v>
      </c>
      <c r="F3844" s="1165">
        <v>44752</v>
      </c>
      <c r="G3844" s="1165">
        <v>44776</v>
      </c>
    </row>
    <row r="3845" spans="1:7" ht="38.25">
      <c r="A3845" s="1162">
        <v>5330</v>
      </c>
      <c r="B3845" s="1162">
        <v>14960</v>
      </c>
      <c r="C3845" s="1163" t="s">
        <v>9956</v>
      </c>
      <c r="D3845" s="1163" t="s">
        <v>9957</v>
      </c>
      <c r="E3845" s="1164" t="s">
        <v>4546</v>
      </c>
      <c r="F3845" s="1165">
        <v>44772</v>
      </c>
      <c r="G3845" s="1165">
        <v>45011</v>
      </c>
    </row>
    <row r="3846" spans="1:7" ht="25.5">
      <c r="A3846" s="1162">
        <v>5331</v>
      </c>
      <c r="B3846" s="1162">
        <v>14959</v>
      </c>
      <c r="C3846" s="1163" t="s">
        <v>9958</v>
      </c>
      <c r="D3846" s="1163" t="s">
        <v>9959</v>
      </c>
      <c r="E3846" s="1164" t="s">
        <v>3849</v>
      </c>
      <c r="F3846" s="1165">
        <v>44802</v>
      </c>
      <c r="G3846" s="1165">
        <v>45011</v>
      </c>
    </row>
    <row r="3847" spans="1:7" ht="25.5">
      <c r="A3847" s="1162">
        <v>5332</v>
      </c>
      <c r="B3847" s="1162">
        <v>14965</v>
      </c>
      <c r="C3847" s="1163" t="s">
        <v>9960</v>
      </c>
      <c r="D3847" s="1163" t="s">
        <v>9961</v>
      </c>
      <c r="E3847" s="1164" t="s">
        <v>4546</v>
      </c>
      <c r="F3847" s="1165">
        <v>44832</v>
      </c>
      <c r="G3847" s="1165">
        <v>45071</v>
      </c>
    </row>
    <row r="3848" spans="1:7" ht="25.5">
      <c r="A3848" s="1162">
        <v>5333</v>
      </c>
      <c r="B3848" s="1162">
        <v>14973</v>
      </c>
      <c r="C3848" s="1163" t="s">
        <v>9962</v>
      </c>
      <c r="D3848" s="1163" t="s">
        <v>9963</v>
      </c>
      <c r="E3848" s="1164" t="s">
        <v>7504</v>
      </c>
      <c r="F3848" s="1165">
        <v>44832</v>
      </c>
      <c r="G3848" s="1165">
        <v>45091</v>
      </c>
    </row>
    <row r="3849" spans="1:7" ht="25.5">
      <c r="A3849" s="1162">
        <v>5334</v>
      </c>
      <c r="B3849" s="1162">
        <v>14975</v>
      </c>
      <c r="C3849" s="1163" t="s">
        <v>9964</v>
      </c>
      <c r="D3849" s="1163" t="s">
        <v>9965</v>
      </c>
      <c r="E3849" s="1164" t="s">
        <v>7504</v>
      </c>
      <c r="F3849" s="1165">
        <v>44832</v>
      </c>
      <c r="G3849" s="1165">
        <v>45091</v>
      </c>
    </row>
    <row r="3850" spans="1:7" ht="25.5">
      <c r="A3850" s="1162">
        <v>5335</v>
      </c>
      <c r="B3850" s="1162">
        <v>14961</v>
      </c>
      <c r="C3850" s="1163" t="s">
        <v>9966</v>
      </c>
      <c r="D3850" s="1163" t="s">
        <v>9967</v>
      </c>
      <c r="E3850" s="1164" t="s">
        <v>3034</v>
      </c>
      <c r="F3850" s="1165">
        <v>45012</v>
      </c>
      <c r="G3850" s="1165">
        <v>45071</v>
      </c>
    </row>
    <row r="3851" spans="1:7" ht="25.5">
      <c r="A3851" s="1162">
        <v>5336</v>
      </c>
      <c r="B3851" s="1162">
        <v>14964</v>
      </c>
      <c r="C3851" s="1163" t="s">
        <v>9968</v>
      </c>
      <c r="D3851" s="1163" t="s">
        <v>9969</v>
      </c>
      <c r="E3851" s="1164" t="s">
        <v>9970</v>
      </c>
      <c r="F3851" s="1165">
        <v>44632</v>
      </c>
      <c r="G3851" s="1165">
        <v>45181</v>
      </c>
    </row>
    <row r="3852" spans="1:7" ht="25.5">
      <c r="A3852" s="1162">
        <v>5337</v>
      </c>
      <c r="B3852" s="1162">
        <v>14968</v>
      </c>
      <c r="C3852" s="1163" t="s">
        <v>9971</v>
      </c>
      <c r="D3852" s="1163" t="s">
        <v>9972</v>
      </c>
      <c r="E3852" s="1164" t="s">
        <v>3461</v>
      </c>
      <c r="F3852" s="1165">
        <v>44922</v>
      </c>
      <c r="G3852" s="1165">
        <v>45221</v>
      </c>
    </row>
    <row r="3853" spans="1:7" ht="25.5">
      <c r="A3853" s="1162">
        <v>5338</v>
      </c>
      <c r="B3853" s="1162">
        <v>14969</v>
      </c>
      <c r="C3853" s="1163" t="s">
        <v>9973</v>
      </c>
      <c r="D3853" s="1163" t="s">
        <v>9974</v>
      </c>
      <c r="E3853" s="1164" t="s">
        <v>3029</v>
      </c>
      <c r="F3853" s="1165">
        <v>44832</v>
      </c>
      <c r="G3853" s="1165">
        <v>45081</v>
      </c>
    </row>
    <row r="3854" spans="1:7">
      <c r="A3854" s="1162">
        <v>5339</v>
      </c>
      <c r="B3854" s="1162">
        <v>14970</v>
      </c>
      <c r="C3854" s="1163" t="s">
        <v>9975</v>
      </c>
      <c r="D3854" s="1163" t="s">
        <v>9976</v>
      </c>
      <c r="E3854" s="1164" t="s">
        <v>7504</v>
      </c>
      <c r="F3854" s="1165">
        <v>44832</v>
      </c>
      <c r="G3854" s="1165">
        <v>45091</v>
      </c>
    </row>
    <row r="3855" spans="1:7" ht="25.5">
      <c r="A3855" s="1162">
        <v>5340</v>
      </c>
      <c r="B3855" s="1162">
        <v>14971</v>
      </c>
      <c r="C3855" s="1163" t="s">
        <v>9977</v>
      </c>
      <c r="D3855" s="1163" t="s">
        <v>9978</v>
      </c>
      <c r="E3855" s="1164" t="s">
        <v>3287</v>
      </c>
      <c r="F3855" s="1165">
        <v>45072</v>
      </c>
      <c r="G3855" s="1165">
        <v>45161</v>
      </c>
    </row>
    <row r="3856" spans="1:7" ht="25.5">
      <c r="A3856" s="1162">
        <v>5341</v>
      </c>
      <c r="B3856" s="1162">
        <v>14976</v>
      </c>
      <c r="C3856" s="1163" t="s">
        <v>9979</v>
      </c>
      <c r="D3856" s="1163" t="s">
        <v>9980</v>
      </c>
      <c r="E3856" s="1164" t="s">
        <v>9981</v>
      </c>
      <c r="F3856" s="1165">
        <v>44482</v>
      </c>
      <c r="G3856" s="1165">
        <v>45181</v>
      </c>
    </row>
    <row r="3857" spans="1:7" ht="25.5">
      <c r="A3857" s="1162">
        <v>5342</v>
      </c>
      <c r="B3857" s="1162">
        <v>14977</v>
      </c>
      <c r="C3857" s="1163" t="s">
        <v>9982</v>
      </c>
      <c r="D3857" s="1163" t="s">
        <v>9983</v>
      </c>
      <c r="E3857" s="1164" t="s">
        <v>3112</v>
      </c>
      <c r="F3857" s="1165">
        <v>45072</v>
      </c>
      <c r="G3857" s="1165">
        <v>45101</v>
      </c>
    </row>
    <row r="3858" spans="1:7">
      <c r="A3858" s="1158">
        <v>5343</v>
      </c>
      <c r="B3858" s="1158">
        <v>14978</v>
      </c>
      <c r="C3858" s="1159" t="s">
        <v>9984</v>
      </c>
      <c r="D3858" s="1159" t="s">
        <v>4450</v>
      </c>
      <c r="E3858" s="1160" t="s">
        <v>9985</v>
      </c>
      <c r="F3858" s="1161">
        <v>44777</v>
      </c>
      <c r="G3858" s="1161">
        <v>45542</v>
      </c>
    </row>
    <row r="3859" spans="1:7">
      <c r="A3859" s="1158">
        <v>5344</v>
      </c>
      <c r="B3859" s="1158">
        <v>14979</v>
      </c>
      <c r="C3859" s="1159" t="s">
        <v>9986</v>
      </c>
      <c r="D3859" s="1159" t="s">
        <v>9987</v>
      </c>
      <c r="E3859" s="1160" t="s">
        <v>3212</v>
      </c>
      <c r="F3859" s="1161">
        <v>45079</v>
      </c>
      <c r="G3859" s="1161">
        <v>45248</v>
      </c>
    </row>
    <row r="3860" spans="1:7" ht="38.25">
      <c r="A3860" s="1162">
        <v>5345</v>
      </c>
      <c r="B3860" s="1162">
        <v>14980</v>
      </c>
      <c r="C3860" s="1163" t="s">
        <v>9988</v>
      </c>
      <c r="D3860" s="1163" t="s">
        <v>9989</v>
      </c>
      <c r="E3860" s="1164" t="s">
        <v>2560</v>
      </c>
      <c r="F3860" s="1165">
        <v>45079</v>
      </c>
      <c r="G3860" s="1165">
        <v>45188</v>
      </c>
    </row>
    <row r="3861" spans="1:7" ht="38.25">
      <c r="A3861" s="1162">
        <v>5346</v>
      </c>
      <c r="B3861" s="1162">
        <v>14981</v>
      </c>
      <c r="C3861" s="1163" t="s">
        <v>9990</v>
      </c>
      <c r="D3861" s="1163" t="s">
        <v>9991</v>
      </c>
      <c r="E3861" s="1164" t="s">
        <v>3287</v>
      </c>
      <c r="F3861" s="1165">
        <v>45159</v>
      </c>
      <c r="G3861" s="1165">
        <v>45248</v>
      </c>
    </row>
    <row r="3862" spans="1:7" ht="38.25">
      <c r="A3862" s="1158">
        <v>5347</v>
      </c>
      <c r="B3862" s="1158">
        <v>14982</v>
      </c>
      <c r="C3862" s="1159" t="s">
        <v>9992</v>
      </c>
      <c r="D3862" s="1159" t="s">
        <v>9993</v>
      </c>
      <c r="E3862" s="1160" t="s">
        <v>2981</v>
      </c>
      <c r="F3862" s="1161">
        <v>45107</v>
      </c>
      <c r="G3862" s="1161">
        <v>45156</v>
      </c>
    </row>
    <row r="3863" spans="1:7" ht="25.5">
      <c r="A3863" s="1162">
        <v>5348</v>
      </c>
      <c r="B3863" s="1162">
        <v>14983</v>
      </c>
      <c r="C3863" s="1163" t="s">
        <v>9994</v>
      </c>
      <c r="D3863" s="1163" t="s">
        <v>9995</v>
      </c>
      <c r="E3863" s="1164" t="s">
        <v>2981</v>
      </c>
      <c r="F3863" s="1165">
        <v>45107</v>
      </c>
      <c r="G3863" s="1165">
        <v>45156</v>
      </c>
    </row>
    <row r="3864" spans="1:7" ht="25.5">
      <c r="A3864" s="1158">
        <v>5349</v>
      </c>
      <c r="B3864" s="1158">
        <v>14984</v>
      </c>
      <c r="C3864" s="1159" t="s">
        <v>9996</v>
      </c>
      <c r="D3864" s="1159" t="s">
        <v>9017</v>
      </c>
      <c r="E3864" s="1160" t="s">
        <v>9997</v>
      </c>
      <c r="F3864" s="1161">
        <v>45012</v>
      </c>
      <c r="G3864" s="1161">
        <v>45078</v>
      </c>
    </row>
    <row r="3865" spans="1:7" ht="25.5">
      <c r="A3865" s="1162">
        <v>5350</v>
      </c>
      <c r="B3865" s="1162">
        <v>14985</v>
      </c>
      <c r="C3865" s="1163" t="s">
        <v>9998</v>
      </c>
      <c r="D3865" s="1163" t="s">
        <v>9999</v>
      </c>
      <c r="E3865" s="1164" t="s">
        <v>2927</v>
      </c>
      <c r="F3865" s="1165">
        <v>45012</v>
      </c>
      <c r="G3865" s="1165">
        <v>45032</v>
      </c>
    </row>
    <row r="3866" spans="1:7" ht="25.5">
      <c r="A3866" s="1162">
        <v>5351</v>
      </c>
      <c r="B3866" s="1162">
        <v>14986</v>
      </c>
      <c r="C3866" s="1163" t="s">
        <v>7730</v>
      </c>
      <c r="D3866" s="1163" t="s">
        <v>7731</v>
      </c>
      <c r="E3866" s="1164" t="s">
        <v>3112</v>
      </c>
      <c r="F3866" s="1165">
        <v>45049</v>
      </c>
      <c r="G3866" s="1165">
        <v>45078</v>
      </c>
    </row>
    <row r="3867" spans="1:7" ht="25.5">
      <c r="A3867" s="1162">
        <v>5352</v>
      </c>
      <c r="B3867" s="1162">
        <v>14987</v>
      </c>
      <c r="C3867" s="1163" t="s">
        <v>10000</v>
      </c>
      <c r="D3867" s="1163" t="s">
        <v>10001</v>
      </c>
      <c r="E3867" s="1164" t="s">
        <v>2563</v>
      </c>
      <c r="F3867" s="1165">
        <v>45012</v>
      </c>
      <c r="G3867" s="1165">
        <v>45025</v>
      </c>
    </row>
    <row r="3868" spans="1:7" ht="25.5">
      <c r="A3868" s="1162">
        <v>5353</v>
      </c>
      <c r="B3868" s="1162">
        <v>14988</v>
      </c>
      <c r="C3868" s="1163" t="s">
        <v>10002</v>
      </c>
      <c r="D3868" s="1163" t="s">
        <v>10003</v>
      </c>
      <c r="E3868" s="1164" t="s">
        <v>4905</v>
      </c>
      <c r="F3868" s="1165">
        <v>45012</v>
      </c>
      <c r="G3868" s="1165">
        <v>45048</v>
      </c>
    </row>
    <row r="3869" spans="1:7" ht="25.5">
      <c r="A3869" s="1158">
        <v>5354</v>
      </c>
      <c r="B3869" s="1158">
        <v>14989</v>
      </c>
      <c r="C3869" s="1159" t="s">
        <v>10004</v>
      </c>
      <c r="D3869" s="1159" t="s">
        <v>10005</v>
      </c>
      <c r="E3869" s="1160" t="s">
        <v>4729</v>
      </c>
      <c r="F3869" s="1161">
        <v>44777</v>
      </c>
      <c r="G3869" s="1161">
        <v>45106</v>
      </c>
    </row>
    <row r="3870" spans="1:7" ht="38.25">
      <c r="A3870" s="1162">
        <v>5355</v>
      </c>
      <c r="B3870" s="1162">
        <v>14990</v>
      </c>
      <c r="C3870" s="1163" t="s">
        <v>10006</v>
      </c>
      <c r="D3870" s="1163" t="s">
        <v>10007</v>
      </c>
      <c r="E3870" s="1164" t="s">
        <v>4729</v>
      </c>
      <c r="F3870" s="1165">
        <v>44777</v>
      </c>
      <c r="G3870" s="1165">
        <v>45106</v>
      </c>
    </row>
    <row r="3871" spans="1:7" ht="25.5">
      <c r="A3871" s="1158">
        <v>5356</v>
      </c>
      <c r="B3871" s="1158">
        <v>14991</v>
      </c>
      <c r="C3871" s="1159" t="s">
        <v>8390</v>
      </c>
      <c r="D3871" s="1159" t="s">
        <v>8391</v>
      </c>
      <c r="E3871" s="1160" t="s">
        <v>3029</v>
      </c>
      <c r="F3871" s="1161">
        <v>45089</v>
      </c>
      <c r="G3871" s="1161">
        <v>45338</v>
      </c>
    </row>
    <row r="3872" spans="1:7" ht="38.25">
      <c r="A3872" s="1162">
        <v>5357</v>
      </c>
      <c r="B3872" s="1162">
        <v>14992</v>
      </c>
      <c r="C3872" s="1163" t="s">
        <v>10008</v>
      </c>
      <c r="D3872" s="1163" t="s">
        <v>10009</v>
      </c>
      <c r="E3872" s="1164" t="s">
        <v>3029</v>
      </c>
      <c r="F3872" s="1165">
        <v>45089</v>
      </c>
      <c r="G3872" s="1165">
        <v>45338</v>
      </c>
    </row>
    <row r="3873" spans="1:7" ht="25.5">
      <c r="A3873" s="1158">
        <v>5358</v>
      </c>
      <c r="B3873" s="1158">
        <v>14993</v>
      </c>
      <c r="C3873" s="1159" t="s">
        <v>10010</v>
      </c>
      <c r="D3873" s="1159" t="s">
        <v>10011</v>
      </c>
      <c r="E3873" s="1160" t="s">
        <v>3112</v>
      </c>
      <c r="F3873" s="1161">
        <v>45339</v>
      </c>
      <c r="G3873" s="1161">
        <v>45368</v>
      </c>
    </row>
    <row r="3874" spans="1:7" ht="38.25">
      <c r="A3874" s="1162">
        <v>5359</v>
      </c>
      <c r="B3874" s="1162">
        <v>14994</v>
      </c>
      <c r="C3874" s="1163" t="s">
        <v>10012</v>
      </c>
      <c r="D3874" s="1163" t="s">
        <v>10013</v>
      </c>
      <c r="E3874" s="1164" t="s">
        <v>3112</v>
      </c>
      <c r="F3874" s="1165">
        <v>45339</v>
      </c>
      <c r="G3874" s="1165">
        <v>45368</v>
      </c>
    </row>
    <row r="3875" spans="1:7" ht="25.5">
      <c r="A3875" s="1158">
        <v>5360</v>
      </c>
      <c r="B3875" s="1158">
        <v>14995</v>
      </c>
      <c r="C3875" s="1159" t="s">
        <v>8412</v>
      </c>
      <c r="D3875" s="1159" t="s">
        <v>8413</v>
      </c>
      <c r="E3875" s="1160" t="s">
        <v>7986</v>
      </c>
      <c r="F3875" s="1161">
        <v>45134</v>
      </c>
      <c r="G3875" s="1161">
        <v>45251</v>
      </c>
    </row>
    <row r="3876" spans="1:7" ht="38.25">
      <c r="A3876" s="1162">
        <v>5361</v>
      </c>
      <c r="B3876" s="1162">
        <v>14996</v>
      </c>
      <c r="C3876" s="1163" t="s">
        <v>10014</v>
      </c>
      <c r="D3876" s="1163" t="s">
        <v>10015</v>
      </c>
      <c r="E3876" s="1164" t="s">
        <v>2953</v>
      </c>
      <c r="F3876" s="1165">
        <v>45189</v>
      </c>
      <c r="G3876" s="1165">
        <v>45237</v>
      </c>
    </row>
    <row r="3877" spans="1:7" ht="51">
      <c r="A3877" s="1162">
        <v>5362</v>
      </c>
      <c r="B3877" s="1162">
        <v>14997</v>
      </c>
      <c r="C3877" s="1163" t="s">
        <v>10016</v>
      </c>
      <c r="D3877" s="1163" t="s">
        <v>10017</v>
      </c>
      <c r="E3877" s="1164" t="s">
        <v>2563</v>
      </c>
      <c r="F3877" s="1165">
        <v>45238</v>
      </c>
      <c r="G3877" s="1165">
        <v>45251</v>
      </c>
    </row>
    <row r="3878" spans="1:7" ht="38.25">
      <c r="A3878" s="1162">
        <v>5363</v>
      </c>
      <c r="B3878" s="1162">
        <v>14998</v>
      </c>
      <c r="C3878" s="1163" t="s">
        <v>10018</v>
      </c>
      <c r="D3878" s="1163" t="s">
        <v>10019</v>
      </c>
      <c r="E3878" s="1164" t="s">
        <v>3112</v>
      </c>
      <c r="F3878" s="1165">
        <v>45134</v>
      </c>
      <c r="G3878" s="1165">
        <v>45163</v>
      </c>
    </row>
    <row r="3879" spans="1:7" ht="38.25">
      <c r="A3879" s="1162">
        <v>5364</v>
      </c>
      <c r="B3879" s="1162">
        <v>14999</v>
      </c>
      <c r="C3879" s="1163" t="s">
        <v>10020</v>
      </c>
      <c r="D3879" s="1163" t="s">
        <v>10021</v>
      </c>
      <c r="E3879" s="1164" t="s">
        <v>3112</v>
      </c>
      <c r="F3879" s="1165">
        <v>45159</v>
      </c>
      <c r="G3879" s="1165">
        <v>45188</v>
      </c>
    </row>
    <row r="3880" spans="1:7" ht="38.25">
      <c r="A3880" s="1162">
        <v>5365</v>
      </c>
      <c r="B3880" s="1162">
        <v>15000</v>
      </c>
      <c r="C3880" s="1163" t="s">
        <v>10022</v>
      </c>
      <c r="D3880" s="1163" t="s">
        <v>10023</v>
      </c>
      <c r="E3880" s="1164" t="s">
        <v>3112</v>
      </c>
      <c r="F3880" s="1165">
        <v>45159</v>
      </c>
      <c r="G3880" s="1165">
        <v>45188</v>
      </c>
    </row>
    <row r="3881" spans="1:7" ht="38.25">
      <c r="A3881" s="1162">
        <v>5366</v>
      </c>
      <c r="B3881" s="1162">
        <v>15001</v>
      </c>
      <c r="C3881" s="1163" t="s">
        <v>10024</v>
      </c>
      <c r="D3881" s="1163" t="s">
        <v>10025</v>
      </c>
      <c r="E3881" s="1164" t="s">
        <v>2927</v>
      </c>
      <c r="F3881" s="1165">
        <v>45159</v>
      </c>
      <c r="G3881" s="1165">
        <v>45179</v>
      </c>
    </row>
    <row r="3882" spans="1:7">
      <c r="A3882" s="1158">
        <v>5367</v>
      </c>
      <c r="B3882" s="1158">
        <v>15002</v>
      </c>
      <c r="C3882" s="1159" t="s">
        <v>10026</v>
      </c>
      <c r="D3882" s="1159" t="s">
        <v>10027</v>
      </c>
      <c r="E3882" s="1160" t="s">
        <v>2693</v>
      </c>
      <c r="F3882" s="1161">
        <v>45238</v>
      </c>
      <c r="G3882" s="1161">
        <v>45282</v>
      </c>
    </row>
    <row r="3883" spans="1:7" ht="25.5">
      <c r="A3883" s="1162">
        <v>5368</v>
      </c>
      <c r="B3883" s="1162">
        <v>15003</v>
      </c>
      <c r="C3883" s="1163" t="s">
        <v>10028</v>
      </c>
      <c r="D3883" s="1163" t="s">
        <v>10029</v>
      </c>
      <c r="E3883" s="1164" t="s">
        <v>2693</v>
      </c>
      <c r="F3883" s="1165">
        <v>45238</v>
      </c>
      <c r="G3883" s="1165">
        <v>45282</v>
      </c>
    </row>
    <row r="3884" spans="1:7" ht="25.5">
      <c r="A3884" s="1158">
        <v>5369</v>
      </c>
      <c r="B3884" s="1158">
        <v>15004</v>
      </c>
      <c r="C3884" s="1159" t="s">
        <v>10030</v>
      </c>
      <c r="D3884" s="1159" t="s">
        <v>10031</v>
      </c>
      <c r="E3884" s="1160" t="s">
        <v>2947</v>
      </c>
      <c r="F3884" s="1161">
        <v>45109</v>
      </c>
      <c r="G3884" s="1161">
        <v>45183</v>
      </c>
    </row>
    <row r="3885" spans="1:7" ht="38.25">
      <c r="A3885" s="1162">
        <v>5370</v>
      </c>
      <c r="B3885" s="1162">
        <v>15005</v>
      </c>
      <c r="C3885" s="1163" t="s">
        <v>10032</v>
      </c>
      <c r="D3885" s="1163" t="s">
        <v>10033</v>
      </c>
      <c r="E3885" s="1164" t="s">
        <v>2930</v>
      </c>
      <c r="F3885" s="1165">
        <v>45109</v>
      </c>
      <c r="G3885" s="1165">
        <v>45133</v>
      </c>
    </row>
    <row r="3886" spans="1:7" ht="38.25">
      <c r="A3886" s="1162">
        <v>5371</v>
      </c>
      <c r="B3886" s="1162">
        <v>15006</v>
      </c>
      <c r="C3886" s="1163" t="s">
        <v>10034</v>
      </c>
      <c r="D3886" s="1163" t="s">
        <v>10035</v>
      </c>
      <c r="E3886" s="1164" t="s">
        <v>2930</v>
      </c>
      <c r="F3886" s="1165">
        <v>45134</v>
      </c>
      <c r="G3886" s="1165">
        <v>45158</v>
      </c>
    </row>
    <row r="3887" spans="1:7" ht="38.25">
      <c r="A3887" s="1162">
        <v>5372</v>
      </c>
      <c r="B3887" s="1162">
        <v>15007</v>
      </c>
      <c r="C3887" s="1163" t="s">
        <v>10036</v>
      </c>
      <c r="D3887" s="1163" t="s">
        <v>10037</v>
      </c>
      <c r="E3887" s="1164" t="s">
        <v>2930</v>
      </c>
      <c r="F3887" s="1165">
        <v>45159</v>
      </c>
      <c r="G3887" s="1165">
        <v>45183</v>
      </c>
    </row>
    <row r="3888" spans="1:7" ht="25.5">
      <c r="A3888" s="1158">
        <v>5373</v>
      </c>
      <c r="B3888" s="1158">
        <v>15008</v>
      </c>
      <c r="C3888" s="1159" t="s">
        <v>8416</v>
      </c>
      <c r="D3888" s="1159" t="s">
        <v>8417</v>
      </c>
      <c r="E3888" s="1160" t="s">
        <v>3129</v>
      </c>
      <c r="F3888" s="1161">
        <v>45244</v>
      </c>
      <c r="G3888" s="1161">
        <v>45350</v>
      </c>
    </row>
    <row r="3889" spans="1:7" ht="51">
      <c r="A3889" s="1162">
        <v>5374</v>
      </c>
      <c r="B3889" s="1162">
        <v>15009</v>
      </c>
      <c r="C3889" s="1163" t="s">
        <v>10038</v>
      </c>
      <c r="D3889" s="1163" t="s">
        <v>10039</v>
      </c>
      <c r="E3889" s="1164" t="s">
        <v>3034</v>
      </c>
      <c r="F3889" s="1165">
        <v>45244</v>
      </c>
      <c r="G3889" s="1165">
        <v>45303</v>
      </c>
    </row>
    <row r="3890" spans="1:7" ht="51">
      <c r="A3890" s="1162">
        <v>5375</v>
      </c>
      <c r="B3890" s="1162">
        <v>15010</v>
      </c>
      <c r="C3890" s="1163" t="s">
        <v>10040</v>
      </c>
      <c r="D3890" s="1163" t="s">
        <v>10041</v>
      </c>
      <c r="E3890" s="1164" t="s">
        <v>2563</v>
      </c>
      <c r="F3890" s="1165">
        <v>45304</v>
      </c>
      <c r="G3890" s="1165">
        <v>45317</v>
      </c>
    </row>
    <row r="3891" spans="1:7" ht="25.5">
      <c r="A3891" s="1162">
        <v>5376</v>
      </c>
      <c r="B3891" s="1162">
        <v>15011</v>
      </c>
      <c r="C3891" s="1163" t="s">
        <v>10042</v>
      </c>
      <c r="D3891" s="1163" t="s">
        <v>10043</v>
      </c>
      <c r="E3891" s="1164" t="s">
        <v>2927</v>
      </c>
      <c r="F3891" s="1165">
        <v>45318</v>
      </c>
      <c r="G3891" s="1165">
        <v>45338</v>
      </c>
    </row>
    <row r="3892" spans="1:7" ht="38.25">
      <c r="A3892" s="1162">
        <v>5377</v>
      </c>
      <c r="B3892" s="1162">
        <v>15012</v>
      </c>
      <c r="C3892" s="1163" t="s">
        <v>10044</v>
      </c>
      <c r="D3892" s="1163" t="s">
        <v>10045</v>
      </c>
      <c r="E3892" s="1164" t="s">
        <v>2702</v>
      </c>
      <c r="F3892" s="1165">
        <v>45339</v>
      </c>
      <c r="G3892" s="1165">
        <v>45345</v>
      </c>
    </row>
    <row r="3893" spans="1:7" ht="38.25">
      <c r="A3893" s="1162">
        <v>5378</v>
      </c>
      <c r="B3893" s="1162">
        <v>15013</v>
      </c>
      <c r="C3893" s="1163" t="s">
        <v>10046</v>
      </c>
      <c r="D3893" s="1163" t="s">
        <v>10047</v>
      </c>
      <c r="E3893" s="1164" t="s">
        <v>2566</v>
      </c>
      <c r="F3893" s="1165">
        <v>45346</v>
      </c>
      <c r="G3893" s="1165">
        <v>45350</v>
      </c>
    </row>
    <row r="3894" spans="1:7" ht="25.5">
      <c r="A3894" s="1158">
        <v>5379</v>
      </c>
      <c r="B3894" s="1158">
        <v>15014</v>
      </c>
      <c r="C3894" s="1159" t="s">
        <v>10048</v>
      </c>
      <c r="D3894" s="1159" t="s">
        <v>10049</v>
      </c>
      <c r="E3894" s="1160" t="s">
        <v>3034</v>
      </c>
      <c r="F3894" s="1161">
        <v>45238</v>
      </c>
      <c r="G3894" s="1161">
        <v>45297</v>
      </c>
    </row>
    <row r="3895" spans="1:7" ht="38.25">
      <c r="A3895" s="1162">
        <v>5380</v>
      </c>
      <c r="B3895" s="1162">
        <v>15015</v>
      </c>
      <c r="C3895" s="1163" t="s">
        <v>10050</v>
      </c>
      <c r="D3895" s="1163" t="s">
        <v>10051</v>
      </c>
      <c r="E3895" s="1164" t="s">
        <v>3034</v>
      </c>
      <c r="F3895" s="1165">
        <v>45238</v>
      </c>
      <c r="G3895" s="1165">
        <v>45297</v>
      </c>
    </row>
    <row r="3896" spans="1:7" ht="25.5">
      <c r="A3896" s="1158">
        <v>5381</v>
      </c>
      <c r="B3896" s="1158">
        <v>15016</v>
      </c>
      <c r="C3896" s="1159" t="s">
        <v>10052</v>
      </c>
      <c r="D3896" s="1159" t="s">
        <v>10053</v>
      </c>
      <c r="E3896" s="1160" t="s">
        <v>2894</v>
      </c>
      <c r="F3896" s="1161">
        <v>45184</v>
      </c>
      <c r="G3896" s="1161">
        <v>45303</v>
      </c>
    </row>
    <row r="3897" spans="1:7" ht="25.5">
      <c r="A3897" s="1162">
        <v>5382</v>
      </c>
      <c r="B3897" s="1162">
        <v>15017</v>
      </c>
      <c r="C3897" s="1163" t="s">
        <v>10054</v>
      </c>
      <c r="D3897" s="1163" t="s">
        <v>10055</v>
      </c>
      <c r="E3897" s="1164" t="s">
        <v>2894</v>
      </c>
      <c r="F3897" s="1165">
        <v>45184</v>
      </c>
      <c r="G3897" s="1165">
        <v>45303</v>
      </c>
    </row>
    <row r="3898" spans="1:7">
      <c r="A3898" s="1158">
        <v>5383</v>
      </c>
      <c r="B3898" s="1158">
        <v>15018</v>
      </c>
      <c r="C3898" s="1159" t="s">
        <v>10056</v>
      </c>
      <c r="D3898" s="1159" t="s">
        <v>9011</v>
      </c>
      <c r="E3898" s="1160" t="s">
        <v>2894</v>
      </c>
      <c r="F3898" s="1161">
        <v>45109</v>
      </c>
      <c r="G3898" s="1161">
        <v>45228</v>
      </c>
    </row>
    <row r="3899" spans="1:7" ht="25.5">
      <c r="A3899" s="1162">
        <v>5384</v>
      </c>
      <c r="B3899" s="1162">
        <v>15019</v>
      </c>
      <c r="C3899" s="1163" t="s">
        <v>10057</v>
      </c>
      <c r="D3899" s="1163" t="s">
        <v>10058</v>
      </c>
      <c r="E3899" s="1164" t="s">
        <v>2894</v>
      </c>
      <c r="F3899" s="1165">
        <v>45109</v>
      </c>
      <c r="G3899" s="1165">
        <v>45228</v>
      </c>
    </row>
    <row r="3900" spans="1:7" ht="25.5">
      <c r="A3900" s="1158">
        <v>5385</v>
      </c>
      <c r="B3900" s="1158">
        <v>15020</v>
      </c>
      <c r="C3900" s="1159" t="s">
        <v>10059</v>
      </c>
      <c r="D3900" s="1159" t="s">
        <v>10060</v>
      </c>
      <c r="E3900" s="1160" t="s">
        <v>3064</v>
      </c>
      <c r="F3900" s="1161">
        <v>45124</v>
      </c>
      <c r="G3900" s="1161">
        <v>45303</v>
      </c>
    </row>
    <row r="3901" spans="1:7" ht="25.5">
      <c r="A3901" s="1162">
        <v>5386</v>
      </c>
      <c r="B3901" s="1162">
        <v>15021</v>
      </c>
      <c r="C3901" s="1163" t="s">
        <v>10061</v>
      </c>
      <c r="D3901" s="1163" t="s">
        <v>10062</v>
      </c>
      <c r="E3901" s="1164" t="s">
        <v>3064</v>
      </c>
      <c r="F3901" s="1165">
        <v>45124</v>
      </c>
      <c r="G3901" s="1165">
        <v>45303</v>
      </c>
    </row>
    <row r="3902" spans="1:7" ht="38.25">
      <c r="A3902" s="1162">
        <v>5387</v>
      </c>
      <c r="B3902" s="1162">
        <v>15022</v>
      </c>
      <c r="C3902" s="1163" t="s">
        <v>10063</v>
      </c>
      <c r="D3902" s="1163" t="s">
        <v>10064</v>
      </c>
      <c r="E3902" s="1164" t="s">
        <v>3064</v>
      </c>
      <c r="F3902" s="1165">
        <v>45124</v>
      </c>
      <c r="G3902" s="1165">
        <v>45303</v>
      </c>
    </row>
    <row r="3903" spans="1:7">
      <c r="A3903" s="1158">
        <v>5388</v>
      </c>
      <c r="B3903" s="1158">
        <v>15023</v>
      </c>
      <c r="C3903" s="1159" t="s">
        <v>10065</v>
      </c>
      <c r="D3903" s="1159" t="s">
        <v>10066</v>
      </c>
      <c r="E3903" s="1160" t="s">
        <v>10067</v>
      </c>
      <c r="F3903" s="1161">
        <v>45184</v>
      </c>
      <c r="G3903" s="1161">
        <v>45542</v>
      </c>
    </row>
    <row r="3904" spans="1:7" ht="25.5">
      <c r="A3904" s="1162">
        <v>5389</v>
      </c>
      <c r="B3904" s="1162">
        <v>15024</v>
      </c>
      <c r="C3904" s="1163" t="s">
        <v>10068</v>
      </c>
      <c r="D3904" s="1163" t="s">
        <v>10069</v>
      </c>
      <c r="E3904" s="1164" t="s">
        <v>3955</v>
      </c>
      <c r="F3904" s="1165">
        <v>45343</v>
      </c>
      <c r="G3904" s="1165">
        <v>45542</v>
      </c>
    </row>
    <row r="3905" spans="1:7" ht="38.25">
      <c r="A3905" s="1162">
        <v>5390</v>
      </c>
      <c r="B3905" s="1162">
        <v>15025</v>
      </c>
      <c r="C3905" s="1163" t="s">
        <v>10070</v>
      </c>
      <c r="D3905" s="1163" t="s">
        <v>10071</v>
      </c>
      <c r="E3905" s="1164" t="s">
        <v>2693</v>
      </c>
      <c r="F3905" s="1165">
        <v>45249</v>
      </c>
      <c r="G3905" s="1165">
        <v>45293</v>
      </c>
    </row>
    <row r="3906" spans="1:7" ht="38.25">
      <c r="A3906" s="1162">
        <v>5391</v>
      </c>
      <c r="B3906" s="1162">
        <v>15026</v>
      </c>
      <c r="C3906" s="1163" t="s">
        <v>10072</v>
      </c>
      <c r="D3906" s="1163" t="s">
        <v>10073</v>
      </c>
      <c r="E3906" s="1164" t="s">
        <v>3955</v>
      </c>
      <c r="F3906" s="1165">
        <v>45343</v>
      </c>
      <c r="G3906" s="1165">
        <v>45542</v>
      </c>
    </row>
    <row r="3907" spans="1:7" ht="25.5">
      <c r="A3907" s="1162">
        <v>5392</v>
      </c>
      <c r="B3907" s="1162">
        <v>15027</v>
      </c>
      <c r="C3907" s="1163" t="s">
        <v>10074</v>
      </c>
      <c r="D3907" s="1163" t="s">
        <v>10075</v>
      </c>
      <c r="E3907" s="1164" t="s">
        <v>3955</v>
      </c>
      <c r="F3907" s="1165">
        <v>45343</v>
      </c>
      <c r="G3907" s="1165">
        <v>45542</v>
      </c>
    </row>
    <row r="3908" spans="1:7" ht="38.25">
      <c r="A3908" s="1162">
        <v>5393</v>
      </c>
      <c r="B3908" s="1162">
        <v>15028</v>
      </c>
      <c r="C3908" s="1163" t="s">
        <v>10076</v>
      </c>
      <c r="D3908" s="1163" t="s">
        <v>10077</v>
      </c>
      <c r="E3908" s="1164" t="s">
        <v>3034</v>
      </c>
      <c r="F3908" s="1165">
        <v>45184</v>
      </c>
      <c r="G3908" s="1165">
        <v>45243</v>
      </c>
    </row>
    <row r="3909" spans="1:7" ht="38.25">
      <c r="A3909" s="1162">
        <v>5394</v>
      </c>
      <c r="B3909" s="1162">
        <v>15029</v>
      </c>
      <c r="C3909" s="1163" t="s">
        <v>10078</v>
      </c>
      <c r="D3909" s="1163" t="s">
        <v>10079</v>
      </c>
      <c r="E3909" s="1164" t="s">
        <v>2563</v>
      </c>
      <c r="F3909" s="1165">
        <v>45214</v>
      </c>
      <c r="G3909" s="1165">
        <v>45227</v>
      </c>
    </row>
    <row r="3910" spans="1:7" ht="38.25">
      <c r="A3910" s="1162">
        <v>5395</v>
      </c>
      <c r="B3910" s="1162">
        <v>15030</v>
      </c>
      <c r="C3910" s="1163" t="s">
        <v>10080</v>
      </c>
      <c r="D3910" s="1163" t="s">
        <v>10081</v>
      </c>
      <c r="E3910" s="1164" t="s">
        <v>2953</v>
      </c>
      <c r="F3910" s="1165">
        <v>45294</v>
      </c>
      <c r="G3910" s="1165">
        <v>45342</v>
      </c>
    </row>
    <row r="3911" spans="1:7" ht="38.25">
      <c r="A3911" s="1162">
        <v>5396</v>
      </c>
      <c r="B3911" s="1162">
        <v>15031</v>
      </c>
      <c r="C3911" s="1163" t="s">
        <v>10082</v>
      </c>
      <c r="D3911" s="1163" t="s">
        <v>10083</v>
      </c>
      <c r="E3911" s="1164" t="s">
        <v>2699</v>
      </c>
      <c r="F3911" s="1165">
        <v>45343</v>
      </c>
      <c r="G3911" s="1165">
        <v>45384</v>
      </c>
    </row>
    <row r="3912" spans="1:7" ht="51">
      <c r="A3912" s="1162">
        <v>5397</v>
      </c>
      <c r="B3912" s="1162">
        <v>15032</v>
      </c>
      <c r="C3912" s="1163" t="s">
        <v>10084</v>
      </c>
      <c r="D3912" s="1163" t="s">
        <v>10085</v>
      </c>
      <c r="E3912" s="1164" t="s">
        <v>2699</v>
      </c>
      <c r="F3912" s="1165">
        <v>45385</v>
      </c>
      <c r="G3912" s="1165">
        <v>45426</v>
      </c>
    </row>
    <row r="3913" spans="1:7">
      <c r="A3913" s="1158">
        <v>5398</v>
      </c>
      <c r="B3913" s="1158">
        <v>15033</v>
      </c>
      <c r="C3913" s="1159" t="s">
        <v>5010</v>
      </c>
      <c r="D3913" s="1159" t="s">
        <v>5011</v>
      </c>
      <c r="E3913" s="1160" t="s">
        <v>6257</v>
      </c>
      <c r="F3913" s="1161">
        <v>44722</v>
      </c>
      <c r="G3913" s="1161">
        <v>45381</v>
      </c>
    </row>
    <row r="3914" spans="1:7" ht="25.5">
      <c r="A3914" s="1162">
        <v>5399</v>
      </c>
      <c r="B3914" s="1162">
        <v>15034</v>
      </c>
      <c r="C3914" s="1163" t="s">
        <v>10086</v>
      </c>
      <c r="D3914" s="1163" t="s">
        <v>10087</v>
      </c>
      <c r="E3914" s="1164" t="s">
        <v>3029</v>
      </c>
      <c r="F3914" s="1165">
        <v>44992</v>
      </c>
      <c r="G3914" s="1165">
        <v>45241</v>
      </c>
    </row>
    <row r="3915" spans="1:7" ht="25.5">
      <c r="A3915" s="1162">
        <v>5400</v>
      </c>
      <c r="B3915" s="1162">
        <v>15035</v>
      </c>
      <c r="C3915" s="1163" t="s">
        <v>10088</v>
      </c>
      <c r="D3915" s="1163" t="s">
        <v>10089</v>
      </c>
      <c r="E3915" s="1164" t="s">
        <v>3029</v>
      </c>
      <c r="F3915" s="1165">
        <v>45022</v>
      </c>
      <c r="G3915" s="1165">
        <v>45271</v>
      </c>
    </row>
    <row r="3916" spans="1:7" ht="25.5">
      <c r="A3916" s="1162">
        <v>5401</v>
      </c>
      <c r="B3916" s="1162">
        <v>15036</v>
      </c>
      <c r="C3916" s="1163" t="s">
        <v>10090</v>
      </c>
      <c r="D3916" s="1163" t="s">
        <v>10091</v>
      </c>
      <c r="E3916" s="1164" t="s">
        <v>4939</v>
      </c>
      <c r="F3916" s="1165">
        <v>44992</v>
      </c>
      <c r="G3916" s="1165">
        <v>45341</v>
      </c>
    </row>
    <row r="3917" spans="1:7" ht="25.5">
      <c r="A3917" s="1162">
        <v>5402</v>
      </c>
      <c r="B3917" s="1162">
        <v>15037</v>
      </c>
      <c r="C3917" s="1163" t="s">
        <v>10092</v>
      </c>
      <c r="D3917" s="1163" t="s">
        <v>10093</v>
      </c>
      <c r="E3917" s="1164" t="s">
        <v>3029</v>
      </c>
      <c r="F3917" s="1165">
        <v>45022</v>
      </c>
      <c r="G3917" s="1165">
        <v>45271</v>
      </c>
    </row>
    <row r="3918" spans="1:7" ht="25.5">
      <c r="A3918" s="1162">
        <v>5403</v>
      </c>
      <c r="B3918" s="1162">
        <v>15038</v>
      </c>
      <c r="C3918" s="1163" t="s">
        <v>10094</v>
      </c>
      <c r="D3918" s="1163" t="s">
        <v>10095</v>
      </c>
      <c r="E3918" s="1164" t="s">
        <v>3029</v>
      </c>
      <c r="F3918" s="1165">
        <v>44992</v>
      </c>
      <c r="G3918" s="1165">
        <v>45241</v>
      </c>
    </row>
    <row r="3919" spans="1:7" ht="38.25">
      <c r="A3919" s="1162">
        <v>5404</v>
      </c>
      <c r="B3919" s="1162">
        <v>15039</v>
      </c>
      <c r="C3919" s="1163" t="s">
        <v>10096</v>
      </c>
      <c r="D3919" s="1163" t="s">
        <v>10097</v>
      </c>
      <c r="E3919" s="1164" t="s">
        <v>3029</v>
      </c>
      <c r="F3919" s="1165">
        <v>45022</v>
      </c>
      <c r="G3919" s="1165">
        <v>45271</v>
      </c>
    </row>
    <row r="3920" spans="1:7" ht="38.25">
      <c r="A3920" s="1162">
        <v>5405</v>
      </c>
      <c r="B3920" s="1162">
        <v>15040</v>
      </c>
      <c r="C3920" s="1163" t="s">
        <v>10098</v>
      </c>
      <c r="D3920" s="1163" t="s">
        <v>10099</v>
      </c>
      <c r="E3920" s="1164" t="s">
        <v>3029</v>
      </c>
      <c r="F3920" s="1165">
        <v>44962</v>
      </c>
      <c r="G3920" s="1165">
        <v>45211</v>
      </c>
    </row>
    <row r="3921" spans="1:7" ht="38.25">
      <c r="A3921" s="1162">
        <v>5406</v>
      </c>
      <c r="B3921" s="1162">
        <v>15041</v>
      </c>
      <c r="C3921" s="1163" t="s">
        <v>10100</v>
      </c>
      <c r="D3921" s="1163" t="s">
        <v>10101</v>
      </c>
      <c r="E3921" s="1164" t="s">
        <v>3029</v>
      </c>
      <c r="F3921" s="1165">
        <v>44962</v>
      </c>
      <c r="G3921" s="1165">
        <v>45211</v>
      </c>
    </row>
    <row r="3922" spans="1:7" ht="38.25">
      <c r="A3922" s="1162">
        <v>5407</v>
      </c>
      <c r="B3922" s="1162">
        <v>15042</v>
      </c>
      <c r="C3922" s="1163" t="s">
        <v>10102</v>
      </c>
      <c r="D3922" s="1163" t="s">
        <v>10103</v>
      </c>
      <c r="E3922" s="1164" t="s">
        <v>3029</v>
      </c>
      <c r="F3922" s="1165">
        <v>44962</v>
      </c>
      <c r="G3922" s="1165">
        <v>45211</v>
      </c>
    </row>
    <row r="3923" spans="1:7" ht="38.25">
      <c r="A3923" s="1162">
        <v>5408</v>
      </c>
      <c r="B3923" s="1162">
        <v>15043</v>
      </c>
      <c r="C3923" s="1163" t="s">
        <v>10104</v>
      </c>
      <c r="D3923" s="1163" t="s">
        <v>10105</v>
      </c>
      <c r="E3923" s="1164" t="s">
        <v>3029</v>
      </c>
      <c r="F3923" s="1165">
        <v>44962</v>
      </c>
      <c r="G3923" s="1165">
        <v>45211</v>
      </c>
    </row>
    <row r="3924" spans="1:7" ht="38.25">
      <c r="A3924" s="1162">
        <v>5409</v>
      </c>
      <c r="B3924" s="1162">
        <v>15044</v>
      </c>
      <c r="C3924" s="1163" t="s">
        <v>10106</v>
      </c>
      <c r="D3924" s="1163" t="s">
        <v>10107</v>
      </c>
      <c r="E3924" s="1164" t="s">
        <v>3029</v>
      </c>
      <c r="F3924" s="1165">
        <v>44992</v>
      </c>
      <c r="G3924" s="1165">
        <v>45241</v>
      </c>
    </row>
    <row r="3925" spans="1:7" ht="38.25">
      <c r="A3925" s="1162">
        <v>5410</v>
      </c>
      <c r="B3925" s="1162">
        <v>15045</v>
      </c>
      <c r="C3925" s="1163" t="s">
        <v>10108</v>
      </c>
      <c r="D3925" s="1163" t="s">
        <v>10109</v>
      </c>
      <c r="E3925" s="1164" t="s">
        <v>3029</v>
      </c>
      <c r="F3925" s="1165">
        <v>45022</v>
      </c>
      <c r="G3925" s="1165">
        <v>45271</v>
      </c>
    </row>
    <row r="3926" spans="1:7" ht="25.5">
      <c r="A3926" s="1162">
        <v>5411</v>
      </c>
      <c r="B3926" s="1162">
        <v>15046</v>
      </c>
      <c r="C3926" s="1163" t="s">
        <v>10110</v>
      </c>
      <c r="D3926" s="1163" t="s">
        <v>10111</v>
      </c>
      <c r="E3926" s="1164" t="s">
        <v>3029</v>
      </c>
      <c r="F3926" s="1165">
        <v>44962</v>
      </c>
      <c r="G3926" s="1165">
        <v>45211</v>
      </c>
    </row>
    <row r="3927" spans="1:7" ht="25.5">
      <c r="A3927" s="1162">
        <v>5412</v>
      </c>
      <c r="B3927" s="1162">
        <v>15047</v>
      </c>
      <c r="C3927" s="1163" t="s">
        <v>7239</v>
      </c>
      <c r="D3927" s="1163" t="s">
        <v>7240</v>
      </c>
      <c r="E3927" s="1164" t="s">
        <v>3029</v>
      </c>
      <c r="F3927" s="1165">
        <v>44992</v>
      </c>
      <c r="G3927" s="1165">
        <v>45241</v>
      </c>
    </row>
    <row r="3928" spans="1:7" ht="25.5">
      <c r="A3928" s="1162">
        <v>5413</v>
      </c>
      <c r="B3928" s="1162">
        <v>15048</v>
      </c>
      <c r="C3928" s="1163" t="s">
        <v>10112</v>
      </c>
      <c r="D3928" s="1163" t="s">
        <v>10113</v>
      </c>
      <c r="E3928" s="1164" t="s">
        <v>3029</v>
      </c>
      <c r="F3928" s="1165">
        <v>44962</v>
      </c>
      <c r="G3928" s="1165">
        <v>45211</v>
      </c>
    </row>
    <row r="3929" spans="1:7" ht="25.5">
      <c r="A3929" s="1162">
        <v>5414</v>
      </c>
      <c r="B3929" s="1162">
        <v>15049</v>
      </c>
      <c r="C3929" s="1163" t="s">
        <v>10114</v>
      </c>
      <c r="D3929" s="1163" t="s">
        <v>10115</v>
      </c>
      <c r="E3929" s="1164" t="s">
        <v>3029</v>
      </c>
      <c r="F3929" s="1165">
        <v>44992</v>
      </c>
      <c r="G3929" s="1165">
        <v>45241</v>
      </c>
    </row>
    <row r="3930" spans="1:7" ht="25.5">
      <c r="A3930" s="1162">
        <v>5415</v>
      </c>
      <c r="B3930" s="1162">
        <v>15050</v>
      </c>
      <c r="C3930" s="1163" t="s">
        <v>10116</v>
      </c>
      <c r="D3930" s="1163" t="s">
        <v>10117</v>
      </c>
      <c r="E3930" s="1164" t="s">
        <v>3029</v>
      </c>
      <c r="F3930" s="1165">
        <v>44962</v>
      </c>
      <c r="G3930" s="1165">
        <v>45211</v>
      </c>
    </row>
    <row r="3931" spans="1:7" ht="25.5">
      <c r="A3931" s="1162">
        <v>5416</v>
      </c>
      <c r="B3931" s="1162">
        <v>15051</v>
      </c>
      <c r="C3931" s="1163" t="s">
        <v>10118</v>
      </c>
      <c r="D3931" s="1163" t="s">
        <v>10119</v>
      </c>
      <c r="E3931" s="1164" t="s">
        <v>3029</v>
      </c>
      <c r="F3931" s="1165">
        <v>44932</v>
      </c>
      <c r="G3931" s="1165">
        <v>45181</v>
      </c>
    </row>
    <row r="3932" spans="1:7" ht="25.5">
      <c r="A3932" s="1162">
        <v>5417</v>
      </c>
      <c r="B3932" s="1162">
        <v>15052</v>
      </c>
      <c r="C3932" s="1163" t="s">
        <v>10120</v>
      </c>
      <c r="D3932" s="1163" t="s">
        <v>10121</v>
      </c>
      <c r="E3932" s="1164" t="s">
        <v>3029</v>
      </c>
      <c r="F3932" s="1165">
        <v>44922</v>
      </c>
      <c r="G3932" s="1165">
        <v>45171</v>
      </c>
    </row>
    <row r="3933" spans="1:7" ht="25.5">
      <c r="A3933" s="1162">
        <v>5418</v>
      </c>
      <c r="B3933" s="1162">
        <v>15053</v>
      </c>
      <c r="C3933" s="1163" t="s">
        <v>10122</v>
      </c>
      <c r="D3933" s="1163" t="s">
        <v>10123</v>
      </c>
      <c r="E3933" s="1164" t="s">
        <v>4589</v>
      </c>
      <c r="F3933" s="1165">
        <v>44932</v>
      </c>
      <c r="G3933" s="1165">
        <v>45381</v>
      </c>
    </row>
    <row r="3934" spans="1:7">
      <c r="A3934" s="1162">
        <v>5419</v>
      </c>
      <c r="B3934" s="1162">
        <v>15054</v>
      </c>
      <c r="C3934" s="1163" t="s">
        <v>5116</v>
      </c>
      <c r="D3934" s="1163" t="s">
        <v>5117</v>
      </c>
      <c r="E3934" s="1164" t="s">
        <v>3029</v>
      </c>
      <c r="F3934" s="1165">
        <v>44722</v>
      </c>
      <c r="G3934" s="1165">
        <v>44971</v>
      </c>
    </row>
    <row r="3935" spans="1:7" ht="25.5">
      <c r="A3935" s="1162">
        <v>5420</v>
      </c>
      <c r="B3935" s="1162">
        <v>15055</v>
      </c>
      <c r="C3935" s="1163" t="s">
        <v>10124</v>
      </c>
      <c r="D3935" s="1163" t="s">
        <v>10125</v>
      </c>
      <c r="E3935" s="1164" t="s">
        <v>3029</v>
      </c>
      <c r="F3935" s="1165">
        <v>44922</v>
      </c>
      <c r="G3935" s="1165">
        <v>45171</v>
      </c>
    </row>
    <row r="3936" spans="1:7">
      <c r="A3936" s="1162">
        <v>5421</v>
      </c>
      <c r="B3936" s="1162">
        <v>15056</v>
      </c>
      <c r="C3936" s="1163" t="s">
        <v>10126</v>
      </c>
      <c r="D3936" s="1163" t="s">
        <v>10127</v>
      </c>
      <c r="E3936" s="1164" t="s">
        <v>3029</v>
      </c>
      <c r="F3936" s="1165">
        <v>44922</v>
      </c>
      <c r="G3936" s="1165">
        <v>45171</v>
      </c>
    </row>
    <row r="3937" spans="1:7" ht="25.5">
      <c r="A3937" s="1162">
        <v>5422</v>
      </c>
      <c r="B3937" s="1162">
        <v>15057</v>
      </c>
      <c r="C3937" s="1163" t="s">
        <v>10128</v>
      </c>
      <c r="D3937" s="1163" t="s">
        <v>10129</v>
      </c>
      <c r="E3937" s="1164" t="s">
        <v>3029</v>
      </c>
      <c r="F3937" s="1165">
        <v>45022</v>
      </c>
      <c r="G3937" s="1165">
        <v>45271</v>
      </c>
    </row>
    <row r="3938" spans="1:7">
      <c r="A3938" s="1162">
        <v>5423</v>
      </c>
      <c r="B3938" s="1162">
        <v>15058</v>
      </c>
      <c r="C3938" s="1163" t="s">
        <v>10130</v>
      </c>
      <c r="D3938" s="1163" t="s">
        <v>8742</v>
      </c>
      <c r="E3938" s="1164" t="s">
        <v>3029</v>
      </c>
      <c r="F3938" s="1165">
        <v>44922</v>
      </c>
      <c r="G3938" s="1165">
        <v>45171</v>
      </c>
    </row>
    <row r="3939" spans="1:7" ht="25.5">
      <c r="A3939" s="1162">
        <v>5424</v>
      </c>
      <c r="B3939" s="1162">
        <v>15059</v>
      </c>
      <c r="C3939" s="1163" t="s">
        <v>9584</v>
      </c>
      <c r="D3939" s="1163" t="s">
        <v>8759</v>
      </c>
      <c r="E3939" s="1164" t="s">
        <v>3029</v>
      </c>
      <c r="F3939" s="1165">
        <v>44992</v>
      </c>
      <c r="G3939" s="1165">
        <v>45241</v>
      </c>
    </row>
    <row r="3940" spans="1:7" ht="25.5">
      <c r="A3940" s="1162">
        <v>5425</v>
      </c>
      <c r="B3940" s="1162">
        <v>15060</v>
      </c>
      <c r="C3940" s="1163" t="s">
        <v>10131</v>
      </c>
      <c r="D3940" s="1163" t="s">
        <v>10132</v>
      </c>
      <c r="E3940" s="1164" t="s">
        <v>3029</v>
      </c>
      <c r="F3940" s="1165">
        <v>44962</v>
      </c>
      <c r="G3940" s="1165">
        <v>45211</v>
      </c>
    </row>
    <row r="3941" spans="1:7" ht="25.5">
      <c r="A3941" s="1162">
        <v>5426</v>
      </c>
      <c r="B3941" s="1162">
        <v>15061</v>
      </c>
      <c r="C3941" s="1163" t="s">
        <v>9589</v>
      </c>
      <c r="D3941" s="1163" t="s">
        <v>8763</v>
      </c>
      <c r="E3941" s="1164" t="s">
        <v>3029</v>
      </c>
      <c r="F3941" s="1165">
        <v>44992</v>
      </c>
      <c r="G3941" s="1165">
        <v>45241</v>
      </c>
    </row>
    <row r="3942" spans="1:7" ht="25.5">
      <c r="A3942" s="1162">
        <v>5427</v>
      </c>
      <c r="B3942" s="1162">
        <v>15062</v>
      </c>
      <c r="C3942" s="1163" t="s">
        <v>10133</v>
      </c>
      <c r="D3942" s="1163" t="s">
        <v>10134</v>
      </c>
      <c r="E3942" s="1164" t="s">
        <v>3029</v>
      </c>
      <c r="F3942" s="1165">
        <v>44962</v>
      </c>
      <c r="G3942" s="1165">
        <v>45211</v>
      </c>
    </row>
    <row r="3943" spans="1:7" ht="38.25">
      <c r="A3943" s="1162">
        <v>5428</v>
      </c>
      <c r="B3943" s="1162">
        <v>15063</v>
      </c>
      <c r="C3943" s="1163" t="s">
        <v>10135</v>
      </c>
      <c r="D3943" s="1163" t="s">
        <v>10136</v>
      </c>
      <c r="E3943" s="1164" t="s">
        <v>3029</v>
      </c>
      <c r="F3943" s="1165">
        <v>44962</v>
      </c>
      <c r="G3943" s="1165">
        <v>45211</v>
      </c>
    </row>
    <row r="3944" spans="1:7">
      <c r="A3944" s="1162">
        <v>5429</v>
      </c>
      <c r="B3944" s="1162">
        <v>15064</v>
      </c>
      <c r="C3944" s="1163" t="s">
        <v>10137</v>
      </c>
      <c r="D3944" s="1163" t="s">
        <v>8748</v>
      </c>
      <c r="E3944" s="1164" t="s">
        <v>3029</v>
      </c>
      <c r="F3944" s="1165">
        <v>44962</v>
      </c>
      <c r="G3944" s="1165">
        <v>45211</v>
      </c>
    </row>
    <row r="3945" spans="1:7" ht="25.5">
      <c r="A3945" s="1162">
        <v>5430</v>
      </c>
      <c r="B3945" s="1162">
        <v>15065</v>
      </c>
      <c r="C3945" s="1163" t="s">
        <v>9590</v>
      </c>
      <c r="D3945" s="1163" t="s">
        <v>8750</v>
      </c>
      <c r="E3945" s="1164" t="s">
        <v>3029</v>
      </c>
      <c r="F3945" s="1165">
        <v>44992</v>
      </c>
      <c r="G3945" s="1165">
        <v>45241</v>
      </c>
    </row>
    <row r="3946" spans="1:7">
      <c r="A3946" s="1162">
        <v>5431</v>
      </c>
      <c r="B3946" s="1162">
        <v>15066</v>
      </c>
      <c r="C3946" s="1163" t="s">
        <v>9591</v>
      </c>
      <c r="D3946" s="1163" t="s">
        <v>8752</v>
      </c>
      <c r="E3946" s="1164" t="s">
        <v>3029</v>
      </c>
      <c r="F3946" s="1165">
        <v>44962</v>
      </c>
      <c r="G3946" s="1165">
        <v>45211</v>
      </c>
    </row>
    <row r="3947" spans="1:7">
      <c r="A3947" s="1158">
        <v>5432</v>
      </c>
      <c r="B3947" s="1158">
        <v>15067</v>
      </c>
      <c r="C3947" s="1159" t="s">
        <v>5243</v>
      </c>
      <c r="D3947" s="1159" t="s">
        <v>5244</v>
      </c>
      <c r="E3947" s="1160" t="s">
        <v>8700</v>
      </c>
      <c r="F3947" s="1161">
        <v>44932</v>
      </c>
      <c r="G3947" s="1161">
        <v>45351</v>
      </c>
    </row>
    <row r="3948" spans="1:7" ht="38.25">
      <c r="A3948" s="1162">
        <v>5433</v>
      </c>
      <c r="B3948" s="1162">
        <v>15068</v>
      </c>
      <c r="C3948" s="1163" t="s">
        <v>10138</v>
      </c>
      <c r="D3948" s="1163" t="s">
        <v>10139</v>
      </c>
      <c r="E3948" s="1164" t="s">
        <v>3461</v>
      </c>
      <c r="F3948" s="1165">
        <v>44962</v>
      </c>
      <c r="G3948" s="1165">
        <v>45261</v>
      </c>
    </row>
    <row r="3949" spans="1:7" ht="51">
      <c r="A3949" s="1162">
        <v>5434</v>
      </c>
      <c r="B3949" s="1162">
        <v>15069</v>
      </c>
      <c r="C3949" s="1163" t="s">
        <v>10140</v>
      </c>
      <c r="D3949" s="1163" t="s">
        <v>10141</v>
      </c>
      <c r="E3949" s="1164" t="s">
        <v>3461</v>
      </c>
      <c r="F3949" s="1165">
        <v>44992</v>
      </c>
      <c r="G3949" s="1165">
        <v>45291</v>
      </c>
    </row>
    <row r="3950" spans="1:7" ht="25.5">
      <c r="A3950" s="1162">
        <v>5435</v>
      </c>
      <c r="B3950" s="1162">
        <v>15070</v>
      </c>
      <c r="C3950" s="1163" t="s">
        <v>10142</v>
      </c>
      <c r="D3950" s="1163" t="s">
        <v>10143</v>
      </c>
      <c r="E3950" s="1164" t="s">
        <v>3461</v>
      </c>
      <c r="F3950" s="1165">
        <v>44962</v>
      </c>
      <c r="G3950" s="1165">
        <v>45261</v>
      </c>
    </row>
    <row r="3951" spans="1:7" ht="25.5">
      <c r="A3951" s="1162">
        <v>5436</v>
      </c>
      <c r="B3951" s="1162">
        <v>15071</v>
      </c>
      <c r="C3951" s="1163" t="s">
        <v>10144</v>
      </c>
      <c r="D3951" s="1163" t="s">
        <v>10145</v>
      </c>
      <c r="E3951" s="1164" t="s">
        <v>3461</v>
      </c>
      <c r="F3951" s="1165">
        <v>44947</v>
      </c>
      <c r="G3951" s="1165">
        <v>45246</v>
      </c>
    </row>
    <row r="3952" spans="1:7" ht="25.5">
      <c r="A3952" s="1162">
        <v>5437</v>
      </c>
      <c r="B3952" s="1162">
        <v>15072</v>
      </c>
      <c r="C3952" s="1163" t="s">
        <v>10146</v>
      </c>
      <c r="D3952" s="1163" t="s">
        <v>10147</v>
      </c>
      <c r="E3952" s="1164" t="s">
        <v>3461</v>
      </c>
      <c r="F3952" s="1165">
        <v>44947</v>
      </c>
      <c r="G3952" s="1165">
        <v>45246</v>
      </c>
    </row>
    <row r="3953" spans="1:7" ht="38.25">
      <c r="A3953" s="1162">
        <v>5438</v>
      </c>
      <c r="B3953" s="1162">
        <v>15073</v>
      </c>
      <c r="C3953" s="1163" t="s">
        <v>10148</v>
      </c>
      <c r="D3953" s="1163" t="s">
        <v>10149</v>
      </c>
      <c r="E3953" s="1164" t="s">
        <v>3461</v>
      </c>
      <c r="F3953" s="1165">
        <v>44932</v>
      </c>
      <c r="G3953" s="1165">
        <v>45231</v>
      </c>
    </row>
    <row r="3954" spans="1:7" ht="38.25">
      <c r="A3954" s="1162">
        <v>5439</v>
      </c>
      <c r="B3954" s="1162">
        <v>15074</v>
      </c>
      <c r="C3954" s="1163" t="s">
        <v>10150</v>
      </c>
      <c r="D3954" s="1163" t="s">
        <v>10151</v>
      </c>
      <c r="E3954" s="1164" t="s">
        <v>3461</v>
      </c>
      <c r="F3954" s="1165">
        <v>45052</v>
      </c>
      <c r="G3954" s="1165">
        <v>45351</v>
      </c>
    </row>
    <row r="3955" spans="1:7" ht="25.5">
      <c r="A3955" s="1162">
        <v>5440</v>
      </c>
      <c r="B3955" s="1162">
        <v>15075</v>
      </c>
      <c r="C3955" s="1163" t="s">
        <v>10152</v>
      </c>
      <c r="D3955" s="1163" t="s">
        <v>10153</v>
      </c>
      <c r="E3955" s="1164" t="s">
        <v>3461</v>
      </c>
      <c r="F3955" s="1165">
        <v>45052</v>
      </c>
      <c r="G3955" s="1165">
        <v>45351</v>
      </c>
    </row>
    <row r="3956" spans="1:7" ht="25.5">
      <c r="A3956" s="1162">
        <v>5441</v>
      </c>
      <c r="B3956" s="1162">
        <v>15076</v>
      </c>
      <c r="C3956" s="1163" t="s">
        <v>10154</v>
      </c>
      <c r="D3956" s="1163" t="s">
        <v>10155</v>
      </c>
      <c r="E3956" s="1164" t="s">
        <v>3461</v>
      </c>
      <c r="F3956" s="1165">
        <v>44932</v>
      </c>
      <c r="G3956" s="1165">
        <v>45231</v>
      </c>
    </row>
    <row r="3957" spans="1:7" ht="25.5">
      <c r="A3957" s="1162">
        <v>5442</v>
      </c>
      <c r="B3957" s="1162">
        <v>15077</v>
      </c>
      <c r="C3957" s="1163" t="s">
        <v>10156</v>
      </c>
      <c r="D3957" s="1163" t="s">
        <v>10157</v>
      </c>
      <c r="E3957" s="1164" t="s">
        <v>3461</v>
      </c>
      <c r="F3957" s="1165">
        <v>44962</v>
      </c>
      <c r="G3957" s="1165">
        <v>45261</v>
      </c>
    </row>
    <row r="3958" spans="1:7" ht="38.25">
      <c r="A3958" s="1162">
        <v>5443</v>
      </c>
      <c r="B3958" s="1162">
        <v>15078</v>
      </c>
      <c r="C3958" s="1163" t="s">
        <v>10158</v>
      </c>
      <c r="D3958" s="1163" t="s">
        <v>10159</v>
      </c>
      <c r="E3958" s="1164" t="s">
        <v>3461</v>
      </c>
      <c r="F3958" s="1165">
        <v>44932</v>
      </c>
      <c r="G3958" s="1165">
        <v>45231</v>
      </c>
    </row>
    <row r="3959" spans="1:7" ht="38.25">
      <c r="A3959" s="1162">
        <v>5444</v>
      </c>
      <c r="B3959" s="1162">
        <v>15079</v>
      </c>
      <c r="C3959" s="1163" t="s">
        <v>10160</v>
      </c>
      <c r="D3959" s="1163" t="s">
        <v>10161</v>
      </c>
      <c r="E3959" s="1164" t="s">
        <v>3461</v>
      </c>
      <c r="F3959" s="1165">
        <v>44962</v>
      </c>
      <c r="G3959" s="1165">
        <v>45261</v>
      </c>
    </row>
    <row r="3960" spans="1:7" ht="38.25">
      <c r="A3960" s="1162">
        <v>5445</v>
      </c>
      <c r="B3960" s="1162">
        <v>15080</v>
      </c>
      <c r="C3960" s="1163" t="s">
        <v>10162</v>
      </c>
      <c r="D3960" s="1163" t="s">
        <v>10163</v>
      </c>
      <c r="E3960" s="1164" t="s">
        <v>3461</v>
      </c>
      <c r="F3960" s="1165">
        <v>44992</v>
      </c>
      <c r="G3960" s="1165">
        <v>45291</v>
      </c>
    </row>
    <row r="3961" spans="1:7" ht="38.25">
      <c r="A3961" s="1162">
        <v>5446</v>
      </c>
      <c r="B3961" s="1162">
        <v>15081</v>
      </c>
      <c r="C3961" s="1163" t="s">
        <v>10164</v>
      </c>
      <c r="D3961" s="1163" t="s">
        <v>10165</v>
      </c>
      <c r="E3961" s="1164" t="s">
        <v>3461</v>
      </c>
      <c r="F3961" s="1165">
        <v>44962</v>
      </c>
      <c r="G3961" s="1165">
        <v>45261</v>
      </c>
    </row>
    <row r="3962" spans="1:7" ht="51">
      <c r="A3962" s="1162">
        <v>5447</v>
      </c>
      <c r="B3962" s="1162">
        <v>15082</v>
      </c>
      <c r="C3962" s="1163" t="s">
        <v>10166</v>
      </c>
      <c r="D3962" s="1163" t="s">
        <v>10167</v>
      </c>
      <c r="E3962" s="1164" t="s">
        <v>3461</v>
      </c>
      <c r="F3962" s="1165">
        <v>44992</v>
      </c>
      <c r="G3962" s="1165">
        <v>45291</v>
      </c>
    </row>
    <row r="3963" spans="1:7" ht="38.25">
      <c r="A3963" s="1162">
        <v>5448</v>
      </c>
      <c r="B3963" s="1162">
        <v>15083</v>
      </c>
      <c r="C3963" s="1163" t="s">
        <v>10168</v>
      </c>
      <c r="D3963" s="1163" t="s">
        <v>10169</v>
      </c>
      <c r="E3963" s="1164" t="s">
        <v>3461</v>
      </c>
      <c r="F3963" s="1165">
        <v>44962</v>
      </c>
      <c r="G3963" s="1165">
        <v>45261</v>
      </c>
    </row>
    <row r="3964" spans="1:7" ht="51">
      <c r="A3964" s="1162">
        <v>5449</v>
      </c>
      <c r="B3964" s="1162">
        <v>15084</v>
      </c>
      <c r="C3964" s="1163" t="s">
        <v>10170</v>
      </c>
      <c r="D3964" s="1163" t="s">
        <v>10171</v>
      </c>
      <c r="E3964" s="1164" t="s">
        <v>3461</v>
      </c>
      <c r="F3964" s="1165">
        <v>44992</v>
      </c>
      <c r="G3964" s="1165">
        <v>45291</v>
      </c>
    </row>
    <row r="3965" spans="1:7" ht="38.25">
      <c r="A3965" s="1162">
        <v>5450</v>
      </c>
      <c r="B3965" s="1162">
        <v>15085</v>
      </c>
      <c r="C3965" s="1163" t="s">
        <v>10172</v>
      </c>
      <c r="D3965" s="1163" t="s">
        <v>10173</v>
      </c>
      <c r="E3965" s="1164" t="s">
        <v>3461</v>
      </c>
      <c r="F3965" s="1165">
        <v>44962</v>
      </c>
      <c r="G3965" s="1165">
        <v>45261</v>
      </c>
    </row>
    <row r="3966" spans="1:7">
      <c r="A3966" s="1158">
        <v>5451</v>
      </c>
      <c r="B3966" s="1158">
        <v>15086</v>
      </c>
      <c r="C3966" s="1159" t="s">
        <v>10174</v>
      </c>
      <c r="D3966" s="1159" t="s">
        <v>10175</v>
      </c>
      <c r="E3966" s="1160" t="s">
        <v>10176</v>
      </c>
      <c r="F3966" s="1161">
        <v>44332</v>
      </c>
      <c r="G3966" s="1161">
        <v>45286</v>
      </c>
    </row>
    <row r="3967" spans="1:7" ht="25.5">
      <c r="A3967" s="1158">
        <v>5458</v>
      </c>
      <c r="B3967" s="1158">
        <v>25580</v>
      </c>
      <c r="C3967" s="1159" t="s">
        <v>3174</v>
      </c>
      <c r="D3967" s="1159" t="s">
        <v>3175</v>
      </c>
      <c r="E3967" s="1160" t="s">
        <v>10176</v>
      </c>
      <c r="F3967" s="1161">
        <v>44332</v>
      </c>
      <c r="G3967" s="1161">
        <v>45286</v>
      </c>
    </row>
    <row r="3968" spans="1:7">
      <c r="A3968" s="1162">
        <v>5459</v>
      </c>
      <c r="B3968" s="1162">
        <v>15087</v>
      </c>
      <c r="C3968" s="1163" t="s">
        <v>10177</v>
      </c>
      <c r="D3968" s="1163" t="s">
        <v>10178</v>
      </c>
      <c r="E3968" s="1164" t="s">
        <v>2357</v>
      </c>
      <c r="F3968" s="1165">
        <v>45286</v>
      </c>
      <c r="G3968" s="1165">
        <v>45286</v>
      </c>
    </row>
    <row r="3969" spans="1:7">
      <c r="A3969" s="1158">
        <v>5460</v>
      </c>
      <c r="B3969" s="1158">
        <v>15088</v>
      </c>
      <c r="C3969" s="1159" t="s">
        <v>3178</v>
      </c>
      <c r="D3969" s="1159" t="s">
        <v>3179</v>
      </c>
      <c r="E3969" s="1160" t="s">
        <v>10179</v>
      </c>
      <c r="F3969" s="1161">
        <v>44332</v>
      </c>
      <c r="G3969" s="1161">
        <v>45156</v>
      </c>
    </row>
    <row r="3970" spans="1:7">
      <c r="A3970" s="1158">
        <v>5461</v>
      </c>
      <c r="B3970" s="1158">
        <v>38248</v>
      </c>
      <c r="C3970" s="1159" t="s">
        <v>9915</v>
      </c>
      <c r="D3970" s="1159" t="s">
        <v>3184</v>
      </c>
      <c r="E3970" s="1160" t="s">
        <v>3679</v>
      </c>
      <c r="F3970" s="1161">
        <v>44332</v>
      </c>
      <c r="G3970" s="1161">
        <v>44446</v>
      </c>
    </row>
    <row r="3971" spans="1:7" ht="38.25">
      <c r="A3971" s="1162">
        <v>5462</v>
      </c>
      <c r="B3971" s="1162">
        <v>15108</v>
      </c>
      <c r="C3971" s="1163" t="s">
        <v>10180</v>
      </c>
      <c r="D3971" s="1163" t="s">
        <v>10181</v>
      </c>
      <c r="E3971" s="1164" t="s">
        <v>2588</v>
      </c>
      <c r="F3971" s="1165">
        <v>44332</v>
      </c>
      <c r="G3971" s="1165">
        <v>44346</v>
      </c>
    </row>
    <row r="3972" spans="1:7" ht="38.25">
      <c r="A3972" s="1162">
        <v>5463</v>
      </c>
      <c r="B3972" s="1162">
        <v>15090</v>
      </c>
      <c r="C3972" s="1163" t="s">
        <v>10182</v>
      </c>
      <c r="D3972" s="1163" t="s">
        <v>10183</v>
      </c>
      <c r="E3972" s="1164" t="s">
        <v>3287</v>
      </c>
      <c r="F3972" s="1165">
        <v>44347</v>
      </c>
      <c r="G3972" s="1165">
        <v>44436</v>
      </c>
    </row>
    <row r="3973" spans="1:7" ht="25.5">
      <c r="A3973" s="1162">
        <v>5464</v>
      </c>
      <c r="B3973" s="1162">
        <v>15089</v>
      </c>
      <c r="C3973" s="1163" t="s">
        <v>10184</v>
      </c>
      <c r="D3973" s="1163" t="s">
        <v>10185</v>
      </c>
      <c r="E3973" s="1164" t="s">
        <v>2621</v>
      </c>
      <c r="F3973" s="1165">
        <v>44437</v>
      </c>
      <c r="G3973" s="1165">
        <v>44446</v>
      </c>
    </row>
    <row r="3974" spans="1:7">
      <c r="A3974" s="1158">
        <v>5465</v>
      </c>
      <c r="B3974" s="1158">
        <v>38249</v>
      </c>
      <c r="C3974" s="1159" t="s">
        <v>9936</v>
      </c>
      <c r="D3974" s="1159" t="s">
        <v>7585</v>
      </c>
      <c r="E3974" s="1160" t="s">
        <v>10186</v>
      </c>
      <c r="F3974" s="1161">
        <v>44447</v>
      </c>
      <c r="G3974" s="1161">
        <v>44906</v>
      </c>
    </row>
    <row r="3975" spans="1:7" ht="38.25">
      <c r="A3975" s="1162">
        <v>5466</v>
      </c>
      <c r="B3975" s="1162">
        <v>15091</v>
      </c>
      <c r="C3975" s="1163" t="s">
        <v>10187</v>
      </c>
      <c r="D3975" s="1163" t="s">
        <v>10188</v>
      </c>
      <c r="E3975" s="1164" t="s">
        <v>3064</v>
      </c>
      <c r="F3975" s="1165">
        <v>44507</v>
      </c>
      <c r="G3975" s="1165">
        <v>44686</v>
      </c>
    </row>
    <row r="3976" spans="1:7" ht="25.5">
      <c r="A3976" s="1162">
        <v>5467</v>
      </c>
      <c r="B3976" s="1162">
        <v>15092</v>
      </c>
      <c r="C3976" s="1163" t="s">
        <v>10189</v>
      </c>
      <c r="D3976" s="1163" t="s">
        <v>10190</v>
      </c>
      <c r="E3976" s="1164" t="s">
        <v>3064</v>
      </c>
      <c r="F3976" s="1165">
        <v>44447</v>
      </c>
      <c r="G3976" s="1165">
        <v>44626</v>
      </c>
    </row>
    <row r="3977" spans="1:7" ht="25.5">
      <c r="A3977" s="1162">
        <v>5468</v>
      </c>
      <c r="B3977" s="1162">
        <v>15095</v>
      </c>
      <c r="C3977" s="1163" t="s">
        <v>10191</v>
      </c>
      <c r="D3977" s="1163" t="s">
        <v>10192</v>
      </c>
      <c r="E3977" s="1164" t="s">
        <v>3064</v>
      </c>
      <c r="F3977" s="1165">
        <v>44507</v>
      </c>
      <c r="G3977" s="1165">
        <v>44686</v>
      </c>
    </row>
    <row r="3978" spans="1:7">
      <c r="A3978" s="1162">
        <v>5469</v>
      </c>
      <c r="B3978" s="1162">
        <v>15100</v>
      </c>
      <c r="C3978" s="1163" t="s">
        <v>10193</v>
      </c>
      <c r="D3978" s="1163" t="s">
        <v>10194</v>
      </c>
      <c r="E3978" s="1164" t="s">
        <v>3064</v>
      </c>
      <c r="F3978" s="1165">
        <v>44507</v>
      </c>
      <c r="G3978" s="1165">
        <v>44686</v>
      </c>
    </row>
    <row r="3979" spans="1:7" ht="25.5">
      <c r="A3979" s="1162">
        <v>5470</v>
      </c>
      <c r="B3979" s="1162">
        <v>15106</v>
      </c>
      <c r="C3979" s="1163" t="s">
        <v>10195</v>
      </c>
      <c r="D3979" s="1163" t="s">
        <v>10196</v>
      </c>
      <c r="E3979" s="1164" t="s">
        <v>3424</v>
      </c>
      <c r="F3979" s="1165">
        <v>44507</v>
      </c>
      <c r="G3979" s="1165">
        <v>44906</v>
      </c>
    </row>
    <row r="3980" spans="1:7">
      <c r="A3980" s="1158">
        <v>5471</v>
      </c>
      <c r="B3980" s="1158">
        <v>38250</v>
      </c>
      <c r="C3980" s="1159" t="s">
        <v>9950</v>
      </c>
      <c r="D3980" s="1159" t="s">
        <v>7605</v>
      </c>
      <c r="E3980" s="1160" t="s">
        <v>7586</v>
      </c>
      <c r="F3980" s="1161">
        <v>44687</v>
      </c>
      <c r="G3980" s="1161">
        <v>45156</v>
      </c>
    </row>
    <row r="3981" spans="1:7" ht="38.25">
      <c r="A3981" s="1162">
        <v>5472</v>
      </c>
      <c r="B3981" s="1162">
        <v>15101</v>
      </c>
      <c r="C3981" s="1163" t="s">
        <v>10197</v>
      </c>
      <c r="D3981" s="1163" t="s">
        <v>10198</v>
      </c>
      <c r="E3981" s="1164" t="s">
        <v>6228</v>
      </c>
      <c r="F3981" s="1165">
        <v>44687</v>
      </c>
      <c r="G3981" s="1165">
        <v>44996</v>
      </c>
    </row>
    <row r="3982" spans="1:7" ht="38.25">
      <c r="A3982" s="1162">
        <v>5473</v>
      </c>
      <c r="B3982" s="1162">
        <v>15093</v>
      </c>
      <c r="C3982" s="1163" t="s">
        <v>10199</v>
      </c>
      <c r="D3982" s="1163" t="s">
        <v>10200</v>
      </c>
      <c r="E3982" s="1164" t="s">
        <v>3955</v>
      </c>
      <c r="F3982" s="1165">
        <v>44687</v>
      </c>
      <c r="G3982" s="1165">
        <v>44886</v>
      </c>
    </row>
    <row r="3983" spans="1:7" ht="38.25">
      <c r="A3983" s="1162">
        <v>5474</v>
      </c>
      <c r="B3983" s="1162">
        <v>15094</v>
      </c>
      <c r="C3983" s="1163" t="s">
        <v>10201</v>
      </c>
      <c r="D3983" s="1163" t="s">
        <v>10202</v>
      </c>
      <c r="E3983" s="1164" t="s">
        <v>3955</v>
      </c>
      <c r="F3983" s="1165">
        <v>44687</v>
      </c>
      <c r="G3983" s="1165">
        <v>44886</v>
      </c>
    </row>
    <row r="3984" spans="1:7" ht="25.5">
      <c r="A3984" s="1162">
        <v>5475</v>
      </c>
      <c r="B3984" s="1162">
        <v>15096</v>
      </c>
      <c r="C3984" s="1163" t="s">
        <v>10203</v>
      </c>
      <c r="D3984" s="1163" t="s">
        <v>10204</v>
      </c>
      <c r="E3984" s="1164" t="s">
        <v>2936</v>
      </c>
      <c r="F3984" s="1165">
        <v>44687</v>
      </c>
      <c r="G3984" s="1165">
        <v>44906</v>
      </c>
    </row>
    <row r="3985" spans="1:7" ht="25.5">
      <c r="A3985" s="1162">
        <v>5476</v>
      </c>
      <c r="B3985" s="1162">
        <v>15097</v>
      </c>
      <c r="C3985" s="1163" t="s">
        <v>10205</v>
      </c>
      <c r="D3985" s="1163" t="s">
        <v>10206</v>
      </c>
      <c r="E3985" s="1164" t="s">
        <v>3064</v>
      </c>
      <c r="F3985" s="1165">
        <v>44747</v>
      </c>
      <c r="G3985" s="1165">
        <v>44926</v>
      </c>
    </row>
    <row r="3986" spans="1:7">
      <c r="A3986" s="1162">
        <v>5477</v>
      </c>
      <c r="B3986" s="1162">
        <v>15098</v>
      </c>
      <c r="C3986" s="1163" t="s">
        <v>10207</v>
      </c>
      <c r="D3986" s="1163" t="s">
        <v>10208</v>
      </c>
      <c r="E3986" s="1164" t="s">
        <v>3461</v>
      </c>
      <c r="F3986" s="1165">
        <v>44687</v>
      </c>
      <c r="G3986" s="1165">
        <v>44986</v>
      </c>
    </row>
    <row r="3987" spans="1:7" ht="25.5">
      <c r="A3987" s="1162">
        <v>5478</v>
      </c>
      <c r="B3987" s="1162">
        <v>15099</v>
      </c>
      <c r="C3987" s="1163" t="s">
        <v>10209</v>
      </c>
      <c r="D3987" s="1163" t="s">
        <v>10210</v>
      </c>
      <c r="E3987" s="1164" t="s">
        <v>3461</v>
      </c>
      <c r="F3987" s="1165">
        <v>44687</v>
      </c>
      <c r="G3987" s="1165">
        <v>44986</v>
      </c>
    </row>
    <row r="3988" spans="1:7" ht="25.5">
      <c r="A3988" s="1162">
        <v>5479</v>
      </c>
      <c r="B3988" s="1162">
        <v>15102</v>
      </c>
      <c r="C3988" s="1163" t="s">
        <v>10211</v>
      </c>
      <c r="D3988" s="1163" t="s">
        <v>10212</v>
      </c>
      <c r="E3988" s="1164" t="s">
        <v>3461</v>
      </c>
      <c r="F3988" s="1165">
        <v>44687</v>
      </c>
      <c r="G3988" s="1165">
        <v>44986</v>
      </c>
    </row>
    <row r="3989" spans="1:7" ht="25.5">
      <c r="A3989" s="1162">
        <v>5480</v>
      </c>
      <c r="B3989" s="1162">
        <v>15103</v>
      </c>
      <c r="C3989" s="1163" t="s">
        <v>10213</v>
      </c>
      <c r="D3989" s="1163" t="s">
        <v>10214</v>
      </c>
      <c r="E3989" s="1164" t="s">
        <v>3034</v>
      </c>
      <c r="F3989" s="1165">
        <v>44887</v>
      </c>
      <c r="G3989" s="1165">
        <v>44946</v>
      </c>
    </row>
    <row r="3990" spans="1:7" ht="25.5">
      <c r="A3990" s="1162">
        <v>5481</v>
      </c>
      <c r="B3990" s="1162">
        <v>15104</v>
      </c>
      <c r="C3990" s="1163" t="s">
        <v>10215</v>
      </c>
      <c r="D3990" s="1163" t="s">
        <v>10216</v>
      </c>
      <c r="E3990" s="1164" t="s">
        <v>3461</v>
      </c>
      <c r="F3990" s="1165">
        <v>44747</v>
      </c>
      <c r="G3990" s="1165">
        <v>45046</v>
      </c>
    </row>
    <row r="3991" spans="1:7" ht="25.5">
      <c r="A3991" s="1162">
        <v>5482</v>
      </c>
      <c r="B3991" s="1162">
        <v>15105</v>
      </c>
      <c r="C3991" s="1163" t="s">
        <v>10217</v>
      </c>
      <c r="D3991" s="1163" t="s">
        <v>10218</v>
      </c>
      <c r="E3991" s="1164" t="s">
        <v>3029</v>
      </c>
      <c r="F3991" s="1165">
        <v>44907</v>
      </c>
      <c r="G3991" s="1165">
        <v>45156</v>
      </c>
    </row>
    <row r="3992" spans="1:7" ht="25.5">
      <c r="A3992" s="1162">
        <v>5483</v>
      </c>
      <c r="B3992" s="1162">
        <v>15107</v>
      </c>
      <c r="C3992" s="1163" t="s">
        <v>10219</v>
      </c>
      <c r="D3992" s="1163" t="s">
        <v>10220</v>
      </c>
      <c r="E3992" s="1164" t="s">
        <v>3112</v>
      </c>
      <c r="F3992" s="1165">
        <v>44907</v>
      </c>
      <c r="G3992" s="1165">
        <v>44936</v>
      </c>
    </row>
    <row r="3993" spans="1:7">
      <c r="A3993" s="1158">
        <v>5484</v>
      </c>
      <c r="B3993" s="1158">
        <v>15109</v>
      </c>
      <c r="C3993" s="1159" t="s">
        <v>4449</v>
      </c>
      <c r="D3993" s="1159" t="s">
        <v>4450</v>
      </c>
      <c r="E3993" s="1160" t="s">
        <v>4405</v>
      </c>
      <c r="F3993" s="1161">
        <v>44687</v>
      </c>
      <c r="G3993" s="1161">
        <v>45256</v>
      </c>
    </row>
    <row r="3994" spans="1:7" ht="25.5">
      <c r="A3994" s="1162">
        <v>5485</v>
      </c>
      <c r="B3994" s="1162">
        <v>15110</v>
      </c>
      <c r="C3994" s="1163" t="s">
        <v>10221</v>
      </c>
      <c r="D3994" s="1163" t="s">
        <v>10222</v>
      </c>
      <c r="E3994" s="1164" t="s">
        <v>3009</v>
      </c>
      <c r="F3994" s="1165">
        <v>44687</v>
      </c>
      <c r="G3994" s="1165">
        <v>44836</v>
      </c>
    </row>
    <row r="3995" spans="1:7" ht="51">
      <c r="A3995" s="1162">
        <v>5486</v>
      </c>
      <c r="B3995" s="1162">
        <v>15111</v>
      </c>
      <c r="C3995" s="1163" t="s">
        <v>10223</v>
      </c>
      <c r="D3995" s="1163" t="s">
        <v>10224</v>
      </c>
      <c r="E3995" s="1164" t="s">
        <v>3966</v>
      </c>
      <c r="F3995" s="1165">
        <v>44977</v>
      </c>
      <c r="G3995" s="1165">
        <v>45166</v>
      </c>
    </row>
    <row r="3996" spans="1:7" ht="38.25">
      <c r="A3996" s="1162">
        <v>5487</v>
      </c>
      <c r="B3996" s="1162">
        <v>15112</v>
      </c>
      <c r="C3996" s="1163" t="s">
        <v>10225</v>
      </c>
      <c r="D3996" s="1163" t="s">
        <v>10226</v>
      </c>
      <c r="E3996" s="1164" t="s">
        <v>3287</v>
      </c>
      <c r="F3996" s="1165">
        <v>44887</v>
      </c>
      <c r="G3996" s="1165">
        <v>44976</v>
      </c>
    </row>
    <row r="3997" spans="1:7" ht="38.25">
      <c r="A3997" s="1162">
        <v>5488</v>
      </c>
      <c r="B3997" s="1162">
        <v>15113</v>
      </c>
      <c r="C3997" s="1163" t="s">
        <v>10227</v>
      </c>
      <c r="D3997" s="1163" t="s">
        <v>10228</v>
      </c>
      <c r="E3997" s="1164" t="s">
        <v>3034</v>
      </c>
      <c r="F3997" s="1165">
        <v>44987</v>
      </c>
      <c r="G3997" s="1165">
        <v>45046</v>
      </c>
    </row>
    <row r="3998" spans="1:7" ht="38.25">
      <c r="A3998" s="1162">
        <v>5489</v>
      </c>
      <c r="B3998" s="1162">
        <v>15114</v>
      </c>
      <c r="C3998" s="1163" t="s">
        <v>10229</v>
      </c>
      <c r="D3998" s="1163" t="s">
        <v>10230</v>
      </c>
      <c r="E3998" s="1164" t="s">
        <v>3849</v>
      </c>
      <c r="F3998" s="1165">
        <v>44687</v>
      </c>
      <c r="G3998" s="1165">
        <v>44896</v>
      </c>
    </row>
    <row r="3999" spans="1:7" ht="38.25">
      <c r="A3999" s="1162">
        <v>5490</v>
      </c>
      <c r="B3999" s="1162">
        <v>15115</v>
      </c>
      <c r="C3999" s="1163" t="s">
        <v>10231</v>
      </c>
      <c r="D3999" s="1163" t="s">
        <v>10232</v>
      </c>
      <c r="E3999" s="1164" t="s">
        <v>2894</v>
      </c>
      <c r="F3999" s="1165">
        <v>44837</v>
      </c>
      <c r="G3999" s="1165">
        <v>44956</v>
      </c>
    </row>
    <row r="4000" spans="1:7" ht="25.5">
      <c r="A4000" s="1162">
        <v>5491</v>
      </c>
      <c r="B4000" s="1162">
        <v>15116</v>
      </c>
      <c r="C4000" s="1163" t="s">
        <v>10233</v>
      </c>
      <c r="D4000" s="1163" t="s">
        <v>10234</v>
      </c>
      <c r="E4000" s="1164" t="s">
        <v>3009</v>
      </c>
      <c r="F4000" s="1165">
        <v>44887</v>
      </c>
      <c r="G4000" s="1165">
        <v>45036</v>
      </c>
    </row>
    <row r="4001" spans="1:7" ht="25.5">
      <c r="A4001" s="1162">
        <v>5492</v>
      </c>
      <c r="B4001" s="1162">
        <v>15117</v>
      </c>
      <c r="C4001" s="1163" t="s">
        <v>10235</v>
      </c>
      <c r="D4001" s="1163" t="s">
        <v>10236</v>
      </c>
      <c r="E4001" s="1164" t="s">
        <v>2894</v>
      </c>
      <c r="F4001" s="1165">
        <v>44897</v>
      </c>
      <c r="G4001" s="1165">
        <v>45016</v>
      </c>
    </row>
    <row r="4002" spans="1:7" ht="25.5">
      <c r="A4002" s="1162">
        <v>5493</v>
      </c>
      <c r="B4002" s="1162">
        <v>15118</v>
      </c>
      <c r="C4002" s="1163" t="s">
        <v>10237</v>
      </c>
      <c r="D4002" s="1163" t="s">
        <v>10238</v>
      </c>
      <c r="E4002" s="1164" t="s">
        <v>2894</v>
      </c>
      <c r="F4002" s="1165">
        <v>44897</v>
      </c>
      <c r="G4002" s="1165">
        <v>45016</v>
      </c>
    </row>
    <row r="4003" spans="1:7" ht="25.5">
      <c r="A4003" s="1162">
        <v>5494</v>
      </c>
      <c r="B4003" s="1162">
        <v>15119</v>
      </c>
      <c r="C4003" s="1163" t="s">
        <v>10239</v>
      </c>
      <c r="D4003" s="1163" t="s">
        <v>10240</v>
      </c>
      <c r="E4003" s="1164" t="s">
        <v>2894</v>
      </c>
      <c r="F4003" s="1165">
        <v>45047</v>
      </c>
      <c r="G4003" s="1165">
        <v>45166</v>
      </c>
    </row>
    <row r="4004" spans="1:7" ht="38.25">
      <c r="A4004" s="1162">
        <v>5495</v>
      </c>
      <c r="B4004" s="1162">
        <v>15120</v>
      </c>
      <c r="C4004" s="1163" t="s">
        <v>10241</v>
      </c>
      <c r="D4004" s="1163" t="s">
        <v>10242</v>
      </c>
      <c r="E4004" s="1164" t="s">
        <v>2894</v>
      </c>
      <c r="F4004" s="1165">
        <v>45047</v>
      </c>
      <c r="G4004" s="1165">
        <v>45166</v>
      </c>
    </row>
    <row r="4005" spans="1:7" ht="25.5">
      <c r="A4005" s="1162">
        <v>5496</v>
      </c>
      <c r="B4005" s="1162">
        <v>15121</v>
      </c>
      <c r="C4005" s="1163" t="s">
        <v>10243</v>
      </c>
      <c r="D4005" s="1163" t="s">
        <v>10244</v>
      </c>
      <c r="E4005" s="1164" t="s">
        <v>3461</v>
      </c>
      <c r="F4005" s="1165">
        <v>44957</v>
      </c>
      <c r="G4005" s="1165">
        <v>45256</v>
      </c>
    </row>
    <row r="4006" spans="1:7">
      <c r="A4006" s="1158">
        <v>5497</v>
      </c>
      <c r="B4006" s="1158">
        <v>15122</v>
      </c>
      <c r="C4006" s="1159" t="s">
        <v>5010</v>
      </c>
      <c r="D4006" s="1159" t="s">
        <v>5011</v>
      </c>
      <c r="E4006" s="1160" t="s">
        <v>10245</v>
      </c>
      <c r="F4006" s="1161">
        <v>44687</v>
      </c>
      <c r="G4006" s="1161">
        <v>45167</v>
      </c>
    </row>
    <row r="4007" spans="1:7" ht="25.5">
      <c r="A4007" s="1162">
        <v>5498</v>
      </c>
      <c r="B4007" s="1162">
        <v>15123</v>
      </c>
      <c r="C4007" s="1163" t="s">
        <v>10246</v>
      </c>
      <c r="D4007" s="1163" t="s">
        <v>10247</v>
      </c>
      <c r="E4007" s="1164" t="s">
        <v>2894</v>
      </c>
      <c r="F4007" s="1165">
        <v>45017</v>
      </c>
      <c r="G4007" s="1165">
        <v>45136</v>
      </c>
    </row>
    <row r="4008" spans="1:7" ht="25.5">
      <c r="A4008" s="1162">
        <v>5499</v>
      </c>
      <c r="B4008" s="1162">
        <v>15124</v>
      </c>
      <c r="C4008" s="1163" t="s">
        <v>10248</v>
      </c>
      <c r="D4008" s="1163" t="s">
        <v>10249</v>
      </c>
      <c r="E4008" s="1164" t="s">
        <v>2894</v>
      </c>
      <c r="F4008" s="1165">
        <v>44987</v>
      </c>
      <c r="G4008" s="1165">
        <v>45106</v>
      </c>
    </row>
    <row r="4009" spans="1:7" ht="38.25">
      <c r="A4009" s="1162">
        <v>5500</v>
      </c>
      <c r="B4009" s="1162">
        <v>15125</v>
      </c>
      <c r="C4009" s="1163" t="s">
        <v>10250</v>
      </c>
      <c r="D4009" s="1163" t="s">
        <v>10251</v>
      </c>
      <c r="E4009" s="1164" t="s">
        <v>3009</v>
      </c>
      <c r="F4009" s="1165">
        <v>45018</v>
      </c>
      <c r="G4009" s="1165">
        <v>45167</v>
      </c>
    </row>
    <row r="4010" spans="1:7" ht="25.5">
      <c r="A4010" s="1162">
        <v>5501</v>
      </c>
      <c r="B4010" s="1162">
        <v>15126</v>
      </c>
      <c r="C4010" s="1163" t="s">
        <v>10252</v>
      </c>
      <c r="D4010" s="1163" t="s">
        <v>10253</v>
      </c>
      <c r="E4010" s="1164" t="s">
        <v>2894</v>
      </c>
      <c r="F4010" s="1165">
        <v>44987</v>
      </c>
      <c r="G4010" s="1165">
        <v>45106</v>
      </c>
    </row>
    <row r="4011" spans="1:7" ht="25.5">
      <c r="A4011" s="1162">
        <v>5502</v>
      </c>
      <c r="B4011" s="1162">
        <v>15127</v>
      </c>
      <c r="C4011" s="1163" t="s">
        <v>7239</v>
      </c>
      <c r="D4011" s="1163" t="s">
        <v>7240</v>
      </c>
      <c r="E4011" s="1164" t="s">
        <v>2894</v>
      </c>
      <c r="F4011" s="1165">
        <v>45017</v>
      </c>
      <c r="G4011" s="1165">
        <v>45136</v>
      </c>
    </row>
    <row r="4012" spans="1:7" ht="25.5">
      <c r="A4012" s="1162">
        <v>5503</v>
      </c>
      <c r="B4012" s="1162">
        <v>15128</v>
      </c>
      <c r="C4012" s="1163" t="s">
        <v>10254</v>
      </c>
      <c r="D4012" s="1163" t="s">
        <v>10255</v>
      </c>
      <c r="E4012" s="1164" t="s">
        <v>2894</v>
      </c>
      <c r="F4012" s="1165">
        <v>44987</v>
      </c>
      <c r="G4012" s="1165">
        <v>45106</v>
      </c>
    </row>
    <row r="4013" spans="1:7" ht="25.5">
      <c r="A4013" s="1162">
        <v>5504</v>
      </c>
      <c r="B4013" s="1162">
        <v>15129</v>
      </c>
      <c r="C4013" s="1163" t="s">
        <v>10256</v>
      </c>
      <c r="D4013" s="1163" t="s">
        <v>10257</v>
      </c>
      <c r="E4013" s="1164" t="s">
        <v>2894</v>
      </c>
      <c r="F4013" s="1165">
        <v>45047</v>
      </c>
      <c r="G4013" s="1165">
        <v>45166</v>
      </c>
    </row>
    <row r="4014" spans="1:7" ht="25.5">
      <c r="A4014" s="1162">
        <v>5505</v>
      </c>
      <c r="B4014" s="1162">
        <v>15130</v>
      </c>
      <c r="C4014" s="1163" t="s">
        <v>10258</v>
      </c>
      <c r="D4014" s="1163" t="s">
        <v>10259</v>
      </c>
      <c r="E4014" s="1164" t="s">
        <v>3009</v>
      </c>
      <c r="F4014" s="1165">
        <v>44907</v>
      </c>
      <c r="G4014" s="1165">
        <v>45056</v>
      </c>
    </row>
    <row r="4015" spans="1:7" ht="25.5">
      <c r="A4015" s="1162">
        <v>5506</v>
      </c>
      <c r="B4015" s="1162">
        <v>15131</v>
      </c>
      <c r="C4015" s="1163" t="s">
        <v>10260</v>
      </c>
      <c r="D4015" s="1163" t="s">
        <v>10261</v>
      </c>
      <c r="E4015" s="1164" t="s">
        <v>3009</v>
      </c>
      <c r="F4015" s="1165">
        <v>44837</v>
      </c>
      <c r="G4015" s="1165">
        <v>44986</v>
      </c>
    </row>
    <row r="4016" spans="1:7" ht="25.5">
      <c r="A4016" s="1162">
        <v>5507</v>
      </c>
      <c r="B4016" s="1162">
        <v>15132</v>
      </c>
      <c r="C4016" s="1163" t="s">
        <v>10262</v>
      </c>
      <c r="D4016" s="1163" t="s">
        <v>10263</v>
      </c>
      <c r="E4016" s="1164" t="s">
        <v>2894</v>
      </c>
      <c r="F4016" s="1165">
        <v>44687</v>
      </c>
      <c r="G4016" s="1165">
        <v>44806</v>
      </c>
    </row>
    <row r="4017" spans="1:7" ht="25.5">
      <c r="A4017" s="1162">
        <v>5508</v>
      </c>
      <c r="B4017" s="1162">
        <v>15133</v>
      </c>
      <c r="C4017" s="1163" t="s">
        <v>10264</v>
      </c>
      <c r="D4017" s="1163" t="s">
        <v>10265</v>
      </c>
      <c r="E4017" s="1164" t="s">
        <v>3009</v>
      </c>
      <c r="F4017" s="1165">
        <v>45018</v>
      </c>
      <c r="G4017" s="1165">
        <v>45167</v>
      </c>
    </row>
    <row r="4018" spans="1:7" ht="25.5">
      <c r="A4018" s="1162">
        <v>5509</v>
      </c>
      <c r="B4018" s="1162">
        <v>15134</v>
      </c>
      <c r="C4018" s="1163" t="s">
        <v>10266</v>
      </c>
      <c r="D4018" s="1163" t="s">
        <v>10267</v>
      </c>
      <c r="E4018" s="1164" t="s">
        <v>3064</v>
      </c>
      <c r="F4018" s="1165">
        <v>44847</v>
      </c>
      <c r="G4018" s="1165">
        <v>45026</v>
      </c>
    </row>
    <row r="4019" spans="1:7" ht="25.5">
      <c r="A4019" s="1162">
        <v>5510</v>
      </c>
      <c r="B4019" s="1162">
        <v>15135</v>
      </c>
      <c r="C4019" s="1163" t="s">
        <v>9584</v>
      </c>
      <c r="D4019" s="1163" t="s">
        <v>8759</v>
      </c>
      <c r="E4019" s="1164" t="s">
        <v>2894</v>
      </c>
      <c r="F4019" s="1165">
        <v>45017</v>
      </c>
      <c r="G4019" s="1165">
        <v>45136</v>
      </c>
    </row>
    <row r="4020" spans="1:7" ht="38.25">
      <c r="A4020" s="1162">
        <v>5511</v>
      </c>
      <c r="B4020" s="1162">
        <v>15136</v>
      </c>
      <c r="C4020" s="1163" t="s">
        <v>10268</v>
      </c>
      <c r="D4020" s="1163" t="s">
        <v>10269</v>
      </c>
      <c r="E4020" s="1164" t="s">
        <v>2894</v>
      </c>
      <c r="F4020" s="1165">
        <v>44987</v>
      </c>
      <c r="G4020" s="1165">
        <v>45106</v>
      </c>
    </row>
    <row r="4021" spans="1:7" ht="25.5">
      <c r="A4021" s="1162">
        <v>5512</v>
      </c>
      <c r="B4021" s="1162">
        <v>15137</v>
      </c>
      <c r="C4021" s="1163" t="s">
        <v>9590</v>
      </c>
      <c r="D4021" s="1163" t="s">
        <v>8750</v>
      </c>
      <c r="E4021" s="1164" t="s">
        <v>2894</v>
      </c>
      <c r="F4021" s="1165">
        <v>45017</v>
      </c>
      <c r="G4021" s="1165">
        <v>45136</v>
      </c>
    </row>
    <row r="4022" spans="1:7">
      <c r="A4022" s="1162">
        <v>5513</v>
      </c>
      <c r="B4022" s="1162">
        <v>15138</v>
      </c>
      <c r="C4022" s="1163" t="s">
        <v>9591</v>
      </c>
      <c r="D4022" s="1163" t="s">
        <v>8752</v>
      </c>
      <c r="E4022" s="1164" t="s">
        <v>2894</v>
      </c>
      <c r="F4022" s="1165">
        <v>44987</v>
      </c>
      <c r="G4022" s="1165">
        <v>45106</v>
      </c>
    </row>
    <row r="4023" spans="1:7" ht="25.5">
      <c r="A4023" s="1162">
        <v>5514</v>
      </c>
      <c r="B4023" s="1162">
        <v>15139</v>
      </c>
      <c r="C4023" s="1163" t="s">
        <v>10270</v>
      </c>
      <c r="D4023" s="1163" t="s">
        <v>10271</v>
      </c>
      <c r="E4023" s="1164" t="s">
        <v>2894</v>
      </c>
      <c r="F4023" s="1165">
        <v>44987</v>
      </c>
      <c r="G4023" s="1165">
        <v>45106</v>
      </c>
    </row>
    <row r="4024" spans="1:7" ht="38.25">
      <c r="A4024" s="1162">
        <v>5515</v>
      </c>
      <c r="B4024" s="1162">
        <v>15140</v>
      </c>
      <c r="C4024" s="1163" t="s">
        <v>10272</v>
      </c>
      <c r="D4024" s="1163" t="s">
        <v>10273</v>
      </c>
      <c r="E4024" s="1164" t="s">
        <v>3009</v>
      </c>
      <c r="F4024" s="1165">
        <v>45018</v>
      </c>
      <c r="G4024" s="1165">
        <v>45167</v>
      </c>
    </row>
    <row r="4025" spans="1:7" ht="38.25">
      <c r="A4025" s="1162">
        <v>5516</v>
      </c>
      <c r="B4025" s="1162">
        <v>15141</v>
      </c>
      <c r="C4025" s="1163" t="s">
        <v>10274</v>
      </c>
      <c r="D4025" s="1163" t="s">
        <v>10275</v>
      </c>
      <c r="E4025" s="1164" t="s">
        <v>3009</v>
      </c>
      <c r="F4025" s="1165">
        <v>45018</v>
      </c>
      <c r="G4025" s="1165">
        <v>45167</v>
      </c>
    </row>
    <row r="4026" spans="1:7" ht="38.25">
      <c r="A4026" s="1162">
        <v>5517</v>
      </c>
      <c r="B4026" s="1162">
        <v>15142</v>
      </c>
      <c r="C4026" s="1163" t="s">
        <v>10276</v>
      </c>
      <c r="D4026" s="1163" t="s">
        <v>10277</v>
      </c>
      <c r="E4026" s="1164" t="s">
        <v>2894</v>
      </c>
      <c r="F4026" s="1165">
        <v>45017</v>
      </c>
      <c r="G4026" s="1165">
        <v>45136</v>
      </c>
    </row>
    <row r="4027" spans="1:7" ht="38.25">
      <c r="A4027" s="1162">
        <v>5518</v>
      </c>
      <c r="B4027" s="1162">
        <v>15143</v>
      </c>
      <c r="C4027" s="1163" t="s">
        <v>10278</v>
      </c>
      <c r="D4027" s="1163" t="s">
        <v>10279</v>
      </c>
      <c r="E4027" s="1164" t="s">
        <v>2894</v>
      </c>
      <c r="F4027" s="1165">
        <v>44987</v>
      </c>
      <c r="G4027" s="1165">
        <v>45106</v>
      </c>
    </row>
    <row r="4028" spans="1:7" ht="38.25">
      <c r="A4028" s="1162">
        <v>5519</v>
      </c>
      <c r="B4028" s="1162">
        <v>15144</v>
      </c>
      <c r="C4028" s="1163" t="s">
        <v>10280</v>
      </c>
      <c r="D4028" s="1163" t="s">
        <v>10281</v>
      </c>
      <c r="E4028" s="1164" t="s">
        <v>2894</v>
      </c>
      <c r="F4028" s="1165">
        <v>44987</v>
      </c>
      <c r="G4028" s="1165">
        <v>45106</v>
      </c>
    </row>
    <row r="4029" spans="1:7">
      <c r="A4029" s="1158">
        <v>5520</v>
      </c>
      <c r="B4029" s="1158">
        <v>15145</v>
      </c>
      <c r="C4029" s="1159" t="s">
        <v>5243</v>
      </c>
      <c r="D4029" s="1159" t="s">
        <v>5244</v>
      </c>
      <c r="E4029" s="1160" t="s">
        <v>3461</v>
      </c>
      <c r="F4029" s="1161">
        <v>44987</v>
      </c>
      <c r="G4029" s="1161">
        <v>45286</v>
      </c>
    </row>
    <row r="4030" spans="1:7" ht="38.25">
      <c r="A4030" s="1162">
        <v>5521</v>
      </c>
      <c r="B4030" s="1162">
        <v>15146</v>
      </c>
      <c r="C4030" s="1163" t="s">
        <v>10282</v>
      </c>
      <c r="D4030" s="1163" t="s">
        <v>10283</v>
      </c>
      <c r="E4030" s="1164" t="s">
        <v>2894</v>
      </c>
      <c r="F4030" s="1165">
        <v>44987</v>
      </c>
      <c r="G4030" s="1165">
        <v>45106</v>
      </c>
    </row>
    <row r="4031" spans="1:7" ht="25.5">
      <c r="A4031" s="1162">
        <v>5522</v>
      </c>
      <c r="B4031" s="1162">
        <v>15147</v>
      </c>
      <c r="C4031" s="1163" t="s">
        <v>10284</v>
      </c>
      <c r="D4031" s="1163" t="s">
        <v>10285</v>
      </c>
      <c r="E4031" s="1164" t="s">
        <v>2894</v>
      </c>
      <c r="F4031" s="1165">
        <v>45137</v>
      </c>
      <c r="G4031" s="1165">
        <v>45256</v>
      </c>
    </row>
    <row r="4032" spans="1:7" ht="25.5">
      <c r="A4032" s="1162">
        <v>5523</v>
      </c>
      <c r="B4032" s="1162">
        <v>15148</v>
      </c>
      <c r="C4032" s="1163" t="s">
        <v>10286</v>
      </c>
      <c r="D4032" s="1163" t="s">
        <v>10287</v>
      </c>
      <c r="E4032" s="1164" t="s">
        <v>2894</v>
      </c>
      <c r="F4032" s="1165">
        <v>45167</v>
      </c>
      <c r="G4032" s="1165">
        <v>45286</v>
      </c>
    </row>
    <row r="4033" spans="1:7" ht="38.25">
      <c r="A4033" s="1162">
        <v>5524</v>
      </c>
      <c r="B4033" s="1162">
        <v>15149</v>
      </c>
      <c r="C4033" s="1163" t="s">
        <v>10288</v>
      </c>
      <c r="D4033" s="1163" t="s">
        <v>10289</v>
      </c>
      <c r="E4033" s="1164" t="s">
        <v>2894</v>
      </c>
      <c r="F4033" s="1165">
        <v>44987</v>
      </c>
      <c r="G4033" s="1165">
        <v>45106</v>
      </c>
    </row>
    <row r="4034" spans="1:7" ht="38.25">
      <c r="A4034" s="1162">
        <v>5525</v>
      </c>
      <c r="B4034" s="1162">
        <v>15150</v>
      </c>
      <c r="C4034" s="1163" t="s">
        <v>10290</v>
      </c>
      <c r="D4034" s="1163" t="s">
        <v>10291</v>
      </c>
      <c r="E4034" s="1164" t="s">
        <v>2894</v>
      </c>
      <c r="F4034" s="1165">
        <v>45017</v>
      </c>
      <c r="G4034" s="1165">
        <v>45136</v>
      </c>
    </row>
    <row r="4035" spans="1:7" ht="38.25">
      <c r="A4035" s="1162">
        <v>5526</v>
      </c>
      <c r="B4035" s="1162">
        <v>15151</v>
      </c>
      <c r="C4035" s="1163" t="s">
        <v>10292</v>
      </c>
      <c r="D4035" s="1163" t="s">
        <v>10293</v>
      </c>
      <c r="E4035" s="1164" t="s">
        <v>2894</v>
      </c>
      <c r="F4035" s="1165">
        <v>44987</v>
      </c>
      <c r="G4035" s="1165">
        <v>45106</v>
      </c>
    </row>
    <row r="4036" spans="1:7" ht="51">
      <c r="A4036" s="1162">
        <v>5527</v>
      </c>
      <c r="B4036" s="1162">
        <v>15152</v>
      </c>
      <c r="C4036" s="1163" t="s">
        <v>10294</v>
      </c>
      <c r="D4036" s="1163" t="s">
        <v>10295</v>
      </c>
      <c r="E4036" s="1164" t="s">
        <v>2894</v>
      </c>
      <c r="F4036" s="1165">
        <v>44987</v>
      </c>
      <c r="G4036" s="1165">
        <v>45106</v>
      </c>
    </row>
    <row r="4037" spans="1:7" ht="51">
      <c r="A4037" s="1162">
        <v>5528</v>
      </c>
      <c r="B4037" s="1162">
        <v>15153</v>
      </c>
      <c r="C4037" s="1163" t="s">
        <v>10296</v>
      </c>
      <c r="D4037" s="1163" t="s">
        <v>10297</v>
      </c>
      <c r="E4037" s="1164" t="s">
        <v>2894</v>
      </c>
      <c r="F4037" s="1165">
        <v>44987</v>
      </c>
      <c r="G4037" s="1165">
        <v>45106</v>
      </c>
    </row>
    <row r="4038" spans="1:7" ht="51">
      <c r="A4038" s="1162">
        <v>5529</v>
      </c>
      <c r="B4038" s="1162">
        <v>15154</v>
      </c>
      <c r="C4038" s="1163" t="s">
        <v>10298</v>
      </c>
      <c r="D4038" s="1163" t="s">
        <v>10299</v>
      </c>
      <c r="E4038" s="1164" t="s">
        <v>2894</v>
      </c>
      <c r="F4038" s="1165">
        <v>45017</v>
      </c>
      <c r="G4038" s="1165">
        <v>45136</v>
      </c>
    </row>
    <row r="4039" spans="1:7" ht="51">
      <c r="A4039" s="1162">
        <v>5530</v>
      </c>
      <c r="B4039" s="1162">
        <v>15155</v>
      </c>
      <c r="C4039" s="1163" t="s">
        <v>10300</v>
      </c>
      <c r="D4039" s="1163" t="s">
        <v>10301</v>
      </c>
      <c r="E4039" s="1164" t="s">
        <v>2894</v>
      </c>
      <c r="F4039" s="1165">
        <v>44987</v>
      </c>
      <c r="G4039" s="1165">
        <v>45106</v>
      </c>
    </row>
    <row r="4040" spans="1:7" ht="51">
      <c r="A4040" s="1162">
        <v>5531</v>
      </c>
      <c r="B4040" s="1162">
        <v>15156</v>
      </c>
      <c r="C4040" s="1163" t="s">
        <v>10302</v>
      </c>
      <c r="D4040" s="1163" t="s">
        <v>10303</v>
      </c>
      <c r="E4040" s="1164" t="s">
        <v>2894</v>
      </c>
      <c r="F4040" s="1165">
        <v>45017</v>
      </c>
      <c r="G4040" s="1165">
        <v>45136</v>
      </c>
    </row>
    <row r="4041" spans="1:7" ht="38.25">
      <c r="A4041" s="1162">
        <v>5532</v>
      </c>
      <c r="B4041" s="1162">
        <v>15157</v>
      </c>
      <c r="C4041" s="1163" t="s">
        <v>10304</v>
      </c>
      <c r="D4041" s="1163" t="s">
        <v>10305</v>
      </c>
      <c r="E4041" s="1164" t="s">
        <v>2894</v>
      </c>
      <c r="F4041" s="1165">
        <v>44987</v>
      </c>
      <c r="G4041" s="1165">
        <v>45106</v>
      </c>
    </row>
    <row r="4042" spans="1:7" ht="38.25">
      <c r="A4042" s="1162">
        <v>5533</v>
      </c>
      <c r="B4042" s="1162">
        <v>15158</v>
      </c>
      <c r="C4042" s="1163" t="s">
        <v>10306</v>
      </c>
      <c r="D4042" s="1163" t="s">
        <v>10307</v>
      </c>
      <c r="E4042" s="1164" t="s">
        <v>2894</v>
      </c>
      <c r="F4042" s="1165">
        <v>44987</v>
      </c>
      <c r="G4042" s="1165">
        <v>45106</v>
      </c>
    </row>
    <row r="4043" spans="1:7" ht="38.25">
      <c r="A4043" s="1162">
        <v>5534</v>
      </c>
      <c r="B4043" s="1162">
        <v>15159</v>
      </c>
      <c r="C4043" s="1163" t="s">
        <v>10308</v>
      </c>
      <c r="D4043" s="1163" t="s">
        <v>10309</v>
      </c>
      <c r="E4043" s="1164" t="s">
        <v>2894</v>
      </c>
      <c r="F4043" s="1165">
        <v>44987</v>
      </c>
      <c r="G4043" s="1165">
        <v>45106</v>
      </c>
    </row>
    <row r="4044" spans="1:7" ht="38.25">
      <c r="A4044" s="1162">
        <v>5535</v>
      </c>
      <c r="B4044" s="1162">
        <v>15160</v>
      </c>
      <c r="C4044" s="1163" t="s">
        <v>10310</v>
      </c>
      <c r="D4044" s="1163" t="s">
        <v>10311</v>
      </c>
      <c r="E4044" s="1164" t="s">
        <v>2894</v>
      </c>
      <c r="F4044" s="1165">
        <v>45137</v>
      </c>
      <c r="G4044" s="1165">
        <v>45256</v>
      </c>
    </row>
    <row r="4045" spans="1:7">
      <c r="A4045" s="1158">
        <v>5536</v>
      </c>
      <c r="B4045" s="1158">
        <v>15161</v>
      </c>
      <c r="C4045" s="1159" t="s">
        <v>10312</v>
      </c>
      <c r="D4045" s="1159" t="s">
        <v>10313</v>
      </c>
      <c r="E4045" s="1160" t="s">
        <v>4578</v>
      </c>
      <c r="F4045" s="1161">
        <v>44687</v>
      </c>
      <c r="G4045" s="1161">
        <v>45226</v>
      </c>
    </row>
    <row r="4046" spans="1:7" ht="25.5">
      <c r="A4046" s="1158">
        <v>5543</v>
      </c>
      <c r="B4046" s="1158">
        <v>25587</v>
      </c>
      <c r="C4046" s="1159" t="s">
        <v>3174</v>
      </c>
      <c r="D4046" s="1159" t="s">
        <v>3175</v>
      </c>
      <c r="E4046" s="1160" t="s">
        <v>4578</v>
      </c>
      <c r="F4046" s="1161">
        <v>44687</v>
      </c>
      <c r="G4046" s="1161">
        <v>45226</v>
      </c>
    </row>
    <row r="4047" spans="1:7">
      <c r="A4047" s="1162">
        <v>5544</v>
      </c>
      <c r="B4047" s="1162">
        <v>15162</v>
      </c>
      <c r="C4047" s="1163" t="s">
        <v>10314</v>
      </c>
      <c r="D4047" s="1163" t="s">
        <v>10315</v>
      </c>
      <c r="E4047" s="1164" t="s">
        <v>2357</v>
      </c>
      <c r="F4047" s="1165">
        <v>45226</v>
      </c>
      <c r="G4047" s="1165">
        <v>45226</v>
      </c>
    </row>
    <row r="4048" spans="1:7">
      <c r="A4048" s="1158">
        <v>5545</v>
      </c>
      <c r="B4048" s="1158">
        <v>15163</v>
      </c>
      <c r="C4048" s="1159" t="s">
        <v>4449</v>
      </c>
      <c r="D4048" s="1159" t="s">
        <v>4450</v>
      </c>
      <c r="E4048" s="1160" t="s">
        <v>2894</v>
      </c>
      <c r="F4048" s="1161">
        <v>44897</v>
      </c>
      <c r="G4048" s="1161">
        <v>45016</v>
      </c>
    </row>
    <row r="4049" spans="1:7" ht="25.5">
      <c r="A4049" s="1162">
        <v>5546</v>
      </c>
      <c r="B4049" s="1162">
        <v>15164</v>
      </c>
      <c r="C4049" s="1163" t="s">
        <v>10316</v>
      </c>
      <c r="D4049" s="1163" t="s">
        <v>10317</v>
      </c>
      <c r="E4049" s="1164" t="s">
        <v>2894</v>
      </c>
      <c r="F4049" s="1165">
        <v>44897</v>
      </c>
      <c r="G4049" s="1165">
        <v>45016</v>
      </c>
    </row>
    <row r="4050" spans="1:7" ht="25.5">
      <c r="A4050" s="1162">
        <v>5547</v>
      </c>
      <c r="B4050" s="1162">
        <v>15165</v>
      </c>
      <c r="C4050" s="1163" t="s">
        <v>10318</v>
      </c>
      <c r="D4050" s="1163" t="s">
        <v>10319</v>
      </c>
      <c r="E4050" s="1164" t="s">
        <v>2894</v>
      </c>
      <c r="F4050" s="1165">
        <v>44897</v>
      </c>
      <c r="G4050" s="1165">
        <v>45016</v>
      </c>
    </row>
    <row r="4051" spans="1:7" ht="25.5">
      <c r="A4051" s="1162">
        <v>5548</v>
      </c>
      <c r="B4051" s="1162">
        <v>15166</v>
      </c>
      <c r="C4051" s="1163" t="s">
        <v>10320</v>
      </c>
      <c r="D4051" s="1163" t="s">
        <v>10321</v>
      </c>
      <c r="E4051" s="1164" t="s">
        <v>2894</v>
      </c>
      <c r="F4051" s="1165">
        <v>44897</v>
      </c>
      <c r="G4051" s="1165">
        <v>45016</v>
      </c>
    </row>
    <row r="4052" spans="1:7" ht="38.25">
      <c r="A4052" s="1162">
        <v>5549</v>
      </c>
      <c r="B4052" s="1162">
        <v>15167</v>
      </c>
      <c r="C4052" s="1163" t="s">
        <v>10322</v>
      </c>
      <c r="D4052" s="1163" t="s">
        <v>10323</v>
      </c>
      <c r="E4052" s="1164" t="s">
        <v>2894</v>
      </c>
      <c r="F4052" s="1165">
        <v>44897</v>
      </c>
      <c r="G4052" s="1165">
        <v>45016</v>
      </c>
    </row>
    <row r="4053" spans="1:7">
      <c r="A4053" s="1158">
        <v>5550</v>
      </c>
      <c r="B4053" s="1158">
        <v>15168</v>
      </c>
      <c r="C4053" s="1159" t="s">
        <v>5010</v>
      </c>
      <c r="D4053" s="1159" t="s">
        <v>5011</v>
      </c>
      <c r="E4053" s="1160" t="s">
        <v>4589</v>
      </c>
      <c r="F4053" s="1161">
        <v>44687</v>
      </c>
      <c r="G4053" s="1161">
        <v>45136</v>
      </c>
    </row>
    <row r="4054" spans="1:7" ht="25.5">
      <c r="A4054" s="1162">
        <v>5551</v>
      </c>
      <c r="B4054" s="1162">
        <v>15169</v>
      </c>
      <c r="C4054" s="1163" t="s">
        <v>10324</v>
      </c>
      <c r="D4054" s="1163" t="s">
        <v>10325</v>
      </c>
      <c r="E4054" s="1164" t="s">
        <v>3009</v>
      </c>
      <c r="F4054" s="1165">
        <v>44817</v>
      </c>
      <c r="G4054" s="1165">
        <v>44966</v>
      </c>
    </row>
    <row r="4055" spans="1:7" ht="25.5">
      <c r="A4055" s="1162">
        <v>5552</v>
      </c>
      <c r="B4055" s="1162">
        <v>15170</v>
      </c>
      <c r="C4055" s="1163" t="s">
        <v>10326</v>
      </c>
      <c r="D4055" s="1163" t="s">
        <v>10327</v>
      </c>
      <c r="E4055" s="1164" t="s">
        <v>3009</v>
      </c>
      <c r="F4055" s="1165">
        <v>44837</v>
      </c>
      <c r="G4055" s="1165">
        <v>44986</v>
      </c>
    </row>
    <row r="4056" spans="1:7" ht="25.5">
      <c r="A4056" s="1162">
        <v>5553</v>
      </c>
      <c r="B4056" s="1162">
        <v>15171</v>
      </c>
      <c r="C4056" s="1163" t="s">
        <v>10328</v>
      </c>
      <c r="D4056" s="1163" t="s">
        <v>10329</v>
      </c>
      <c r="E4056" s="1164" t="s">
        <v>2894</v>
      </c>
      <c r="F4056" s="1165">
        <v>44687</v>
      </c>
      <c r="G4056" s="1165">
        <v>44806</v>
      </c>
    </row>
    <row r="4057" spans="1:7" ht="25.5">
      <c r="A4057" s="1162">
        <v>5554</v>
      </c>
      <c r="B4057" s="1162">
        <v>15172</v>
      </c>
      <c r="C4057" s="1163" t="s">
        <v>10330</v>
      </c>
      <c r="D4057" s="1163" t="s">
        <v>10331</v>
      </c>
      <c r="E4057" s="1164" t="s">
        <v>3009</v>
      </c>
      <c r="F4057" s="1165">
        <v>44898</v>
      </c>
      <c r="G4057" s="1165">
        <v>45047</v>
      </c>
    </row>
    <row r="4058" spans="1:7" ht="25.5">
      <c r="A4058" s="1162">
        <v>5555</v>
      </c>
      <c r="B4058" s="1162">
        <v>15173</v>
      </c>
      <c r="C4058" s="1163" t="s">
        <v>10332</v>
      </c>
      <c r="D4058" s="1163" t="s">
        <v>10333</v>
      </c>
      <c r="E4058" s="1164" t="s">
        <v>3064</v>
      </c>
      <c r="F4058" s="1165">
        <v>44847</v>
      </c>
      <c r="G4058" s="1165">
        <v>45026</v>
      </c>
    </row>
    <row r="4059" spans="1:7" ht="25.5">
      <c r="A4059" s="1162">
        <v>5556</v>
      </c>
      <c r="B4059" s="1162">
        <v>15174</v>
      </c>
      <c r="C4059" s="1163" t="s">
        <v>10334</v>
      </c>
      <c r="D4059" s="1163" t="s">
        <v>10335</v>
      </c>
      <c r="E4059" s="1164" t="s">
        <v>2894</v>
      </c>
      <c r="F4059" s="1165">
        <v>44867</v>
      </c>
      <c r="G4059" s="1165">
        <v>44986</v>
      </c>
    </row>
    <row r="4060" spans="1:7" ht="38.25">
      <c r="A4060" s="1162">
        <v>5557</v>
      </c>
      <c r="B4060" s="1162">
        <v>15175</v>
      </c>
      <c r="C4060" s="1163" t="s">
        <v>10336</v>
      </c>
      <c r="D4060" s="1163" t="s">
        <v>10337</v>
      </c>
      <c r="E4060" s="1164" t="s">
        <v>3009</v>
      </c>
      <c r="F4060" s="1165">
        <v>44898</v>
      </c>
      <c r="G4060" s="1165">
        <v>45047</v>
      </c>
    </row>
    <row r="4061" spans="1:7" ht="38.25">
      <c r="A4061" s="1162">
        <v>5558</v>
      </c>
      <c r="B4061" s="1162">
        <v>15176</v>
      </c>
      <c r="C4061" s="1163" t="s">
        <v>10338</v>
      </c>
      <c r="D4061" s="1163" t="s">
        <v>10339</v>
      </c>
      <c r="E4061" s="1164" t="s">
        <v>3009</v>
      </c>
      <c r="F4061" s="1165">
        <v>44898</v>
      </c>
      <c r="G4061" s="1165">
        <v>45047</v>
      </c>
    </row>
    <row r="4062" spans="1:7" ht="38.25">
      <c r="A4062" s="1162">
        <v>5559</v>
      </c>
      <c r="B4062" s="1162">
        <v>15177</v>
      </c>
      <c r="C4062" s="1163" t="s">
        <v>10340</v>
      </c>
      <c r="D4062" s="1163" t="s">
        <v>10341</v>
      </c>
      <c r="E4062" s="1164" t="s">
        <v>2894</v>
      </c>
      <c r="F4062" s="1165">
        <v>44897</v>
      </c>
      <c r="G4062" s="1165">
        <v>45016</v>
      </c>
    </row>
    <row r="4063" spans="1:7" ht="38.25">
      <c r="A4063" s="1162">
        <v>5560</v>
      </c>
      <c r="B4063" s="1162">
        <v>15178</v>
      </c>
      <c r="C4063" s="1163" t="s">
        <v>10342</v>
      </c>
      <c r="D4063" s="1163" t="s">
        <v>10343</v>
      </c>
      <c r="E4063" s="1164" t="s">
        <v>2894</v>
      </c>
      <c r="F4063" s="1165">
        <v>44867</v>
      </c>
      <c r="G4063" s="1165">
        <v>44986</v>
      </c>
    </row>
    <row r="4064" spans="1:7" ht="38.25">
      <c r="A4064" s="1162">
        <v>5561</v>
      </c>
      <c r="B4064" s="1162">
        <v>15179</v>
      </c>
      <c r="C4064" s="1163" t="s">
        <v>10344</v>
      </c>
      <c r="D4064" s="1163" t="s">
        <v>10345</v>
      </c>
      <c r="E4064" s="1164" t="s">
        <v>2894</v>
      </c>
      <c r="F4064" s="1165">
        <v>44867</v>
      </c>
      <c r="G4064" s="1165">
        <v>44986</v>
      </c>
    </row>
    <row r="4065" spans="1:7" ht="25.5">
      <c r="A4065" s="1162">
        <v>5562</v>
      </c>
      <c r="B4065" s="1162">
        <v>15180</v>
      </c>
      <c r="C4065" s="1163" t="s">
        <v>10346</v>
      </c>
      <c r="D4065" s="1163" t="s">
        <v>10347</v>
      </c>
      <c r="E4065" s="1164" t="s">
        <v>2894</v>
      </c>
      <c r="F4065" s="1165">
        <v>44897</v>
      </c>
      <c r="G4065" s="1165">
        <v>45016</v>
      </c>
    </row>
    <row r="4066" spans="1:7" ht="25.5">
      <c r="A4066" s="1162">
        <v>5563</v>
      </c>
      <c r="B4066" s="1162">
        <v>15181</v>
      </c>
      <c r="C4066" s="1163" t="s">
        <v>10348</v>
      </c>
      <c r="D4066" s="1163" t="s">
        <v>10349</v>
      </c>
      <c r="E4066" s="1164" t="s">
        <v>2894</v>
      </c>
      <c r="F4066" s="1165">
        <v>44867</v>
      </c>
      <c r="G4066" s="1165">
        <v>44986</v>
      </c>
    </row>
    <row r="4067" spans="1:7" ht="38.25">
      <c r="A4067" s="1162">
        <v>5564</v>
      </c>
      <c r="B4067" s="1162">
        <v>15182</v>
      </c>
      <c r="C4067" s="1163" t="s">
        <v>10350</v>
      </c>
      <c r="D4067" s="1163" t="s">
        <v>10351</v>
      </c>
      <c r="E4067" s="1164" t="s">
        <v>3009</v>
      </c>
      <c r="F4067" s="1165">
        <v>44898</v>
      </c>
      <c r="G4067" s="1165">
        <v>45047</v>
      </c>
    </row>
    <row r="4068" spans="1:7" ht="25.5">
      <c r="A4068" s="1162">
        <v>5565</v>
      </c>
      <c r="B4068" s="1162">
        <v>15183</v>
      </c>
      <c r="C4068" s="1163" t="s">
        <v>10352</v>
      </c>
      <c r="D4068" s="1163" t="s">
        <v>10353</v>
      </c>
      <c r="E4068" s="1164" t="s">
        <v>2894</v>
      </c>
      <c r="F4068" s="1165">
        <v>44987</v>
      </c>
      <c r="G4068" s="1165">
        <v>45106</v>
      </c>
    </row>
    <row r="4069" spans="1:7" ht="25.5">
      <c r="A4069" s="1162">
        <v>5566</v>
      </c>
      <c r="B4069" s="1162">
        <v>15184</v>
      </c>
      <c r="C4069" s="1163" t="s">
        <v>7239</v>
      </c>
      <c r="D4069" s="1163" t="s">
        <v>7240</v>
      </c>
      <c r="E4069" s="1164" t="s">
        <v>2894</v>
      </c>
      <c r="F4069" s="1165">
        <v>45017</v>
      </c>
      <c r="G4069" s="1165">
        <v>45136</v>
      </c>
    </row>
    <row r="4070" spans="1:7" ht="25.5">
      <c r="A4070" s="1162">
        <v>5567</v>
      </c>
      <c r="B4070" s="1162">
        <v>15185</v>
      </c>
      <c r="C4070" s="1163" t="s">
        <v>10354</v>
      </c>
      <c r="D4070" s="1163" t="s">
        <v>10355</v>
      </c>
      <c r="E4070" s="1164" t="s">
        <v>2894</v>
      </c>
      <c r="F4070" s="1165">
        <v>44987</v>
      </c>
      <c r="G4070" s="1165">
        <v>45106</v>
      </c>
    </row>
    <row r="4071" spans="1:7" ht="25.5">
      <c r="A4071" s="1162">
        <v>5568</v>
      </c>
      <c r="B4071" s="1162">
        <v>15186</v>
      </c>
      <c r="C4071" s="1163" t="s">
        <v>10256</v>
      </c>
      <c r="D4071" s="1163" t="s">
        <v>10257</v>
      </c>
      <c r="E4071" s="1164" t="s">
        <v>2894</v>
      </c>
      <c r="F4071" s="1165">
        <v>45017</v>
      </c>
      <c r="G4071" s="1165">
        <v>45136</v>
      </c>
    </row>
    <row r="4072" spans="1:7" ht="25.5">
      <c r="A4072" s="1162">
        <v>5569</v>
      </c>
      <c r="B4072" s="1162">
        <v>15187</v>
      </c>
      <c r="C4072" s="1163" t="s">
        <v>9590</v>
      </c>
      <c r="D4072" s="1163" t="s">
        <v>8750</v>
      </c>
      <c r="E4072" s="1164" t="s">
        <v>2894</v>
      </c>
      <c r="F4072" s="1165">
        <v>45017</v>
      </c>
      <c r="G4072" s="1165">
        <v>45136</v>
      </c>
    </row>
    <row r="4073" spans="1:7" ht="25.5">
      <c r="A4073" s="1162">
        <v>5570</v>
      </c>
      <c r="B4073" s="1162">
        <v>15188</v>
      </c>
      <c r="C4073" s="1163" t="s">
        <v>9584</v>
      </c>
      <c r="D4073" s="1163" t="s">
        <v>8759</v>
      </c>
      <c r="E4073" s="1164" t="s">
        <v>2894</v>
      </c>
      <c r="F4073" s="1165">
        <v>45017</v>
      </c>
      <c r="G4073" s="1165">
        <v>45136</v>
      </c>
    </row>
    <row r="4074" spans="1:7" ht="38.25">
      <c r="A4074" s="1162">
        <v>5571</v>
      </c>
      <c r="B4074" s="1162">
        <v>15189</v>
      </c>
      <c r="C4074" s="1163" t="s">
        <v>10356</v>
      </c>
      <c r="D4074" s="1163" t="s">
        <v>10357</v>
      </c>
      <c r="E4074" s="1164" t="s">
        <v>2894</v>
      </c>
      <c r="F4074" s="1165">
        <v>44987</v>
      </c>
      <c r="G4074" s="1165">
        <v>45106</v>
      </c>
    </row>
    <row r="4075" spans="1:7">
      <c r="A4075" s="1162">
        <v>5572</v>
      </c>
      <c r="B4075" s="1162">
        <v>15190</v>
      </c>
      <c r="C4075" s="1163" t="s">
        <v>9591</v>
      </c>
      <c r="D4075" s="1163" t="s">
        <v>8752</v>
      </c>
      <c r="E4075" s="1164" t="s">
        <v>2894</v>
      </c>
      <c r="F4075" s="1165">
        <v>44987</v>
      </c>
      <c r="G4075" s="1165">
        <v>45106</v>
      </c>
    </row>
    <row r="4076" spans="1:7">
      <c r="A4076" s="1158">
        <v>5573</v>
      </c>
      <c r="B4076" s="1158">
        <v>15191</v>
      </c>
      <c r="C4076" s="1159" t="s">
        <v>5243</v>
      </c>
      <c r="D4076" s="1159" t="s">
        <v>5244</v>
      </c>
      <c r="E4076" s="1160" t="s">
        <v>4546</v>
      </c>
      <c r="F4076" s="1161">
        <v>44987</v>
      </c>
      <c r="G4076" s="1161">
        <v>45226</v>
      </c>
    </row>
    <row r="4077" spans="1:7" ht="38.25">
      <c r="A4077" s="1162">
        <v>5574</v>
      </c>
      <c r="B4077" s="1162">
        <v>15192</v>
      </c>
      <c r="C4077" s="1163" t="s">
        <v>10358</v>
      </c>
      <c r="D4077" s="1163" t="s">
        <v>10359</v>
      </c>
      <c r="E4077" s="1164" t="s">
        <v>2894</v>
      </c>
      <c r="F4077" s="1165">
        <v>45017</v>
      </c>
      <c r="G4077" s="1165">
        <v>45136</v>
      </c>
    </row>
    <row r="4078" spans="1:7" ht="25.5">
      <c r="A4078" s="1162">
        <v>5575</v>
      </c>
      <c r="B4078" s="1162">
        <v>15193</v>
      </c>
      <c r="C4078" s="1163" t="s">
        <v>10360</v>
      </c>
      <c r="D4078" s="1163" t="s">
        <v>10361</v>
      </c>
      <c r="E4078" s="1164" t="s">
        <v>2894</v>
      </c>
      <c r="F4078" s="1165">
        <v>45017</v>
      </c>
      <c r="G4078" s="1165">
        <v>45136</v>
      </c>
    </row>
    <row r="4079" spans="1:7" ht="25.5">
      <c r="A4079" s="1162">
        <v>5576</v>
      </c>
      <c r="B4079" s="1162">
        <v>15194</v>
      </c>
      <c r="C4079" s="1163" t="s">
        <v>10362</v>
      </c>
      <c r="D4079" s="1163" t="s">
        <v>10363</v>
      </c>
      <c r="E4079" s="1164" t="s">
        <v>2894</v>
      </c>
      <c r="F4079" s="1165">
        <v>45047</v>
      </c>
      <c r="G4079" s="1165">
        <v>45166</v>
      </c>
    </row>
    <row r="4080" spans="1:7" ht="38.25">
      <c r="A4080" s="1162">
        <v>5577</v>
      </c>
      <c r="B4080" s="1162">
        <v>15195</v>
      </c>
      <c r="C4080" s="1163" t="s">
        <v>10364</v>
      </c>
      <c r="D4080" s="1163" t="s">
        <v>10365</v>
      </c>
      <c r="E4080" s="1164" t="s">
        <v>2894</v>
      </c>
      <c r="F4080" s="1165">
        <v>44987</v>
      </c>
      <c r="G4080" s="1165">
        <v>45106</v>
      </c>
    </row>
    <row r="4081" spans="1:7" ht="38.25">
      <c r="A4081" s="1162">
        <v>5578</v>
      </c>
      <c r="B4081" s="1162">
        <v>15196</v>
      </c>
      <c r="C4081" s="1163" t="s">
        <v>10366</v>
      </c>
      <c r="D4081" s="1163" t="s">
        <v>10367</v>
      </c>
      <c r="E4081" s="1164" t="s">
        <v>2894</v>
      </c>
      <c r="F4081" s="1165">
        <v>45017</v>
      </c>
      <c r="G4081" s="1165">
        <v>45136</v>
      </c>
    </row>
    <row r="4082" spans="1:7" ht="38.25">
      <c r="A4082" s="1162">
        <v>5579</v>
      </c>
      <c r="B4082" s="1162">
        <v>15197</v>
      </c>
      <c r="C4082" s="1163" t="s">
        <v>10368</v>
      </c>
      <c r="D4082" s="1163" t="s">
        <v>10369</v>
      </c>
      <c r="E4082" s="1164" t="s">
        <v>2894</v>
      </c>
      <c r="F4082" s="1165">
        <v>44987</v>
      </c>
      <c r="G4082" s="1165">
        <v>45106</v>
      </c>
    </row>
    <row r="4083" spans="1:7" ht="51">
      <c r="A4083" s="1162">
        <v>5580</v>
      </c>
      <c r="B4083" s="1162">
        <v>15198</v>
      </c>
      <c r="C4083" s="1163" t="s">
        <v>10370</v>
      </c>
      <c r="D4083" s="1163" t="s">
        <v>10371</v>
      </c>
      <c r="E4083" s="1164" t="s">
        <v>2894</v>
      </c>
      <c r="F4083" s="1165">
        <v>45017</v>
      </c>
      <c r="G4083" s="1165">
        <v>45136</v>
      </c>
    </row>
    <row r="4084" spans="1:7" ht="51">
      <c r="A4084" s="1162">
        <v>5581</v>
      </c>
      <c r="B4084" s="1162">
        <v>15199</v>
      </c>
      <c r="C4084" s="1163" t="s">
        <v>10372</v>
      </c>
      <c r="D4084" s="1163" t="s">
        <v>10373</v>
      </c>
      <c r="E4084" s="1164" t="s">
        <v>2894</v>
      </c>
      <c r="F4084" s="1165">
        <v>44987</v>
      </c>
      <c r="G4084" s="1165">
        <v>45106</v>
      </c>
    </row>
    <row r="4085" spans="1:7" ht="38.25">
      <c r="A4085" s="1162">
        <v>5582</v>
      </c>
      <c r="B4085" s="1162">
        <v>15200</v>
      </c>
      <c r="C4085" s="1163" t="s">
        <v>10374</v>
      </c>
      <c r="D4085" s="1163" t="s">
        <v>10375</v>
      </c>
      <c r="E4085" s="1164" t="s">
        <v>2894</v>
      </c>
      <c r="F4085" s="1165">
        <v>45017</v>
      </c>
      <c r="G4085" s="1165">
        <v>45136</v>
      </c>
    </row>
    <row r="4086" spans="1:7" ht="51">
      <c r="A4086" s="1162">
        <v>5583</v>
      </c>
      <c r="B4086" s="1162">
        <v>15201</v>
      </c>
      <c r="C4086" s="1163" t="s">
        <v>10376</v>
      </c>
      <c r="D4086" s="1163" t="s">
        <v>10377</v>
      </c>
      <c r="E4086" s="1164" t="s">
        <v>2894</v>
      </c>
      <c r="F4086" s="1165">
        <v>44987</v>
      </c>
      <c r="G4086" s="1165">
        <v>45106</v>
      </c>
    </row>
    <row r="4087" spans="1:7" ht="51">
      <c r="A4087" s="1162">
        <v>5584</v>
      </c>
      <c r="B4087" s="1162">
        <v>15202</v>
      </c>
      <c r="C4087" s="1163" t="s">
        <v>10378</v>
      </c>
      <c r="D4087" s="1163" t="s">
        <v>10379</v>
      </c>
      <c r="E4087" s="1164" t="s">
        <v>2894</v>
      </c>
      <c r="F4087" s="1165">
        <v>45017</v>
      </c>
      <c r="G4087" s="1165">
        <v>45136</v>
      </c>
    </row>
    <row r="4088" spans="1:7" ht="38.25">
      <c r="A4088" s="1162">
        <v>5585</v>
      </c>
      <c r="B4088" s="1162">
        <v>15203</v>
      </c>
      <c r="C4088" s="1163" t="s">
        <v>10380</v>
      </c>
      <c r="D4088" s="1163" t="s">
        <v>10381</v>
      </c>
      <c r="E4088" s="1164" t="s">
        <v>2894</v>
      </c>
      <c r="F4088" s="1165">
        <v>44987</v>
      </c>
      <c r="G4088" s="1165">
        <v>45106</v>
      </c>
    </row>
    <row r="4089" spans="1:7" ht="38.25">
      <c r="A4089" s="1162">
        <v>5586</v>
      </c>
      <c r="B4089" s="1162">
        <v>15204</v>
      </c>
      <c r="C4089" s="1163" t="s">
        <v>10382</v>
      </c>
      <c r="D4089" s="1163" t="s">
        <v>10383</v>
      </c>
      <c r="E4089" s="1164" t="s">
        <v>2894</v>
      </c>
      <c r="F4089" s="1165">
        <v>45107</v>
      </c>
      <c r="G4089" s="1165">
        <v>45226</v>
      </c>
    </row>
    <row r="4090" spans="1:7" ht="38.25">
      <c r="A4090" s="1162">
        <v>5587</v>
      </c>
      <c r="B4090" s="1162">
        <v>15205</v>
      </c>
      <c r="C4090" s="1163" t="s">
        <v>10384</v>
      </c>
      <c r="D4090" s="1163" t="s">
        <v>10385</v>
      </c>
      <c r="E4090" s="1164" t="s">
        <v>2894</v>
      </c>
      <c r="F4090" s="1165">
        <v>44987</v>
      </c>
      <c r="G4090" s="1165">
        <v>45106</v>
      </c>
    </row>
    <row r="4091" spans="1:7" ht="51">
      <c r="A4091" s="1162">
        <v>5588</v>
      </c>
      <c r="B4091" s="1162">
        <v>15206</v>
      </c>
      <c r="C4091" s="1163" t="s">
        <v>10386</v>
      </c>
      <c r="D4091" s="1163" t="s">
        <v>10387</v>
      </c>
      <c r="E4091" s="1164" t="s">
        <v>2894</v>
      </c>
      <c r="F4091" s="1165">
        <v>45002</v>
      </c>
      <c r="G4091" s="1165">
        <v>45121</v>
      </c>
    </row>
    <row r="4092" spans="1:7" ht="38.25">
      <c r="A4092" s="1162">
        <v>5589</v>
      </c>
      <c r="B4092" s="1162">
        <v>15207</v>
      </c>
      <c r="C4092" s="1163" t="s">
        <v>10388</v>
      </c>
      <c r="D4092" s="1163" t="s">
        <v>10389</v>
      </c>
      <c r="E4092" s="1164" t="s">
        <v>2894</v>
      </c>
      <c r="F4092" s="1165">
        <v>45017</v>
      </c>
      <c r="G4092" s="1165">
        <v>45136</v>
      </c>
    </row>
    <row r="4093" spans="1:7">
      <c r="A4093" s="1158">
        <v>5590</v>
      </c>
      <c r="B4093" s="1158">
        <v>15208</v>
      </c>
      <c r="C4093" s="1159" t="s">
        <v>10390</v>
      </c>
      <c r="D4093" s="1159" t="s">
        <v>10391</v>
      </c>
      <c r="E4093" s="1160" t="s">
        <v>10392</v>
      </c>
      <c r="F4093" s="1161">
        <v>44289</v>
      </c>
      <c r="G4093" s="1161">
        <v>45353</v>
      </c>
    </row>
    <row r="4094" spans="1:7" ht="25.5">
      <c r="A4094" s="1158">
        <v>5597</v>
      </c>
      <c r="B4094" s="1158">
        <v>25594</v>
      </c>
      <c r="C4094" s="1159" t="s">
        <v>3174</v>
      </c>
      <c r="D4094" s="1159" t="s">
        <v>3175</v>
      </c>
      <c r="E4094" s="1160" t="s">
        <v>10392</v>
      </c>
      <c r="F4094" s="1161">
        <v>44289</v>
      </c>
      <c r="G4094" s="1161">
        <v>45353</v>
      </c>
    </row>
    <row r="4095" spans="1:7">
      <c r="A4095" s="1162">
        <v>5598</v>
      </c>
      <c r="B4095" s="1162">
        <v>15209</v>
      </c>
      <c r="C4095" s="1163" t="s">
        <v>10393</v>
      </c>
      <c r="D4095" s="1163" t="s">
        <v>10394</v>
      </c>
      <c r="E4095" s="1164" t="s">
        <v>2357</v>
      </c>
      <c r="F4095" s="1165">
        <v>45353</v>
      </c>
      <c r="G4095" s="1165">
        <v>45353</v>
      </c>
    </row>
    <row r="4096" spans="1:7">
      <c r="A4096" s="1158">
        <v>5599</v>
      </c>
      <c r="B4096" s="1158">
        <v>15210</v>
      </c>
      <c r="C4096" s="1159" t="s">
        <v>3178</v>
      </c>
      <c r="D4096" s="1159" t="s">
        <v>3179</v>
      </c>
      <c r="E4096" s="1160" t="s">
        <v>10176</v>
      </c>
      <c r="F4096" s="1161">
        <v>44289</v>
      </c>
      <c r="G4096" s="1161">
        <v>45243</v>
      </c>
    </row>
    <row r="4097" spans="1:7" ht="38.25">
      <c r="A4097" s="1162">
        <v>5600</v>
      </c>
      <c r="B4097" s="1162">
        <v>15211</v>
      </c>
      <c r="C4097" s="1163" t="s">
        <v>10395</v>
      </c>
      <c r="D4097" s="1163" t="s">
        <v>10396</v>
      </c>
      <c r="E4097" s="1164" t="s">
        <v>2981</v>
      </c>
      <c r="F4097" s="1165">
        <v>44289</v>
      </c>
      <c r="G4097" s="1165">
        <v>44338</v>
      </c>
    </row>
    <row r="4098" spans="1:7">
      <c r="A4098" s="1162">
        <v>5601</v>
      </c>
      <c r="B4098" s="1162">
        <v>15212</v>
      </c>
      <c r="C4098" s="1163" t="s">
        <v>10397</v>
      </c>
      <c r="D4098" s="1163" t="s">
        <v>10398</v>
      </c>
      <c r="E4098" s="1164" t="s">
        <v>2585</v>
      </c>
      <c r="F4098" s="1165">
        <v>44339</v>
      </c>
      <c r="G4098" s="1165">
        <v>44358</v>
      </c>
    </row>
    <row r="4099" spans="1:7">
      <c r="A4099" s="1162">
        <v>5602</v>
      </c>
      <c r="B4099" s="1162">
        <v>15213</v>
      </c>
      <c r="C4099" s="1163" t="s">
        <v>10399</v>
      </c>
      <c r="D4099" s="1163" t="s">
        <v>10400</v>
      </c>
      <c r="E4099" s="1164" t="s">
        <v>6693</v>
      </c>
      <c r="F4099" s="1165">
        <v>44359</v>
      </c>
      <c r="G4099" s="1165">
        <v>45008</v>
      </c>
    </row>
    <row r="4100" spans="1:7" ht="25.5">
      <c r="A4100" s="1162">
        <v>5603</v>
      </c>
      <c r="B4100" s="1162">
        <v>15214</v>
      </c>
      <c r="C4100" s="1163" t="s">
        <v>10401</v>
      </c>
      <c r="D4100" s="1163" t="s">
        <v>10402</v>
      </c>
      <c r="E4100" s="1164" t="s">
        <v>9981</v>
      </c>
      <c r="F4100" s="1165">
        <v>44379</v>
      </c>
      <c r="G4100" s="1165">
        <v>45078</v>
      </c>
    </row>
    <row r="4101" spans="1:7" ht="25.5">
      <c r="A4101" s="1162">
        <v>5604</v>
      </c>
      <c r="B4101" s="1162">
        <v>15215</v>
      </c>
      <c r="C4101" s="1163" t="s">
        <v>10403</v>
      </c>
      <c r="D4101" s="1163" t="s">
        <v>10404</v>
      </c>
      <c r="E4101" s="1164" t="s">
        <v>9981</v>
      </c>
      <c r="F4101" s="1165">
        <v>44454</v>
      </c>
      <c r="G4101" s="1165">
        <v>45153</v>
      </c>
    </row>
    <row r="4102" spans="1:7">
      <c r="A4102" s="1162">
        <v>5605</v>
      </c>
      <c r="B4102" s="1162">
        <v>15216</v>
      </c>
      <c r="C4102" s="1163" t="s">
        <v>10405</v>
      </c>
      <c r="D4102" s="1163" t="s">
        <v>10406</v>
      </c>
      <c r="E4102" s="1164" t="s">
        <v>9981</v>
      </c>
      <c r="F4102" s="1165">
        <v>44484</v>
      </c>
      <c r="G4102" s="1165">
        <v>45183</v>
      </c>
    </row>
    <row r="4103" spans="1:7">
      <c r="A4103" s="1162">
        <v>5606</v>
      </c>
      <c r="B4103" s="1162">
        <v>15217</v>
      </c>
      <c r="C4103" s="1163" t="s">
        <v>10407</v>
      </c>
      <c r="D4103" s="1163" t="s">
        <v>10408</v>
      </c>
      <c r="E4103" s="1164" t="s">
        <v>9981</v>
      </c>
      <c r="F4103" s="1165">
        <v>44544</v>
      </c>
      <c r="G4103" s="1165">
        <v>45243</v>
      </c>
    </row>
    <row r="4104" spans="1:7">
      <c r="A4104" s="1158">
        <v>5607</v>
      </c>
      <c r="B4104" s="1158">
        <v>15218</v>
      </c>
      <c r="C4104" s="1159" t="s">
        <v>4449</v>
      </c>
      <c r="D4104" s="1159" t="s">
        <v>4450</v>
      </c>
      <c r="E4104" s="1160" t="s">
        <v>3955</v>
      </c>
      <c r="F4104" s="1161">
        <v>45154</v>
      </c>
      <c r="G4104" s="1161">
        <v>45353</v>
      </c>
    </row>
    <row r="4105" spans="1:7" ht="25.5">
      <c r="A4105" s="1162">
        <v>5608</v>
      </c>
      <c r="B4105" s="1162">
        <v>15219</v>
      </c>
      <c r="C4105" s="1163" t="s">
        <v>10409</v>
      </c>
      <c r="D4105" s="1163" t="s">
        <v>10410</v>
      </c>
      <c r="E4105" s="1164" t="s">
        <v>3955</v>
      </c>
      <c r="F4105" s="1165">
        <v>45154</v>
      </c>
      <c r="G4105" s="1165">
        <v>45353</v>
      </c>
    </row>
    <row r="4106" spans="1:7">
      <c r="A4106" s="1158">
        <v>5609</v>
      </c>
      <c r="B4106" s="1158">
        <v>15220</v>
      </c>
      <c r="C4106" s="1159" t="s">
        <v>5010</v>
      </c>
      <c r="D4106" s="1159" t="s">
        <v>5011</v>
      </c>
      <c r="E4106" s="1160" t="s">
        <v>3009</v>
      </c>
      <c r="F4106" s="1161">
        <v>44379</v>
      </c>
      <c r="G4106" s="1161">
        <v>44528</v>
      </c>
    </row>
    <row r="4107" spans="1:7" ht="51">
      <c r="A4107" s="1162">
        <v>5610</v>
      </c>
      <c r="B4107" s="1162">
        <v>15221</v>
      </c>
      <c r="C4107" s="1163" t="s">
        <v>10411</v>
      </c>
      <c r="D4107" s="1163" t="s">
        <v>10412</v>
      </c>
      <c r="E4107" s="1164" t="s">
        <v>3009</v>
      </c>
      <c r="F4107" s="1165">
        <v>44379</v>
      </c>
      <c r="G4107" s="1165">
        <v>44528</v>
      </c>
    </row>
    <row r="4108" spans="1:7">
      <c r="A4108" s="1158">
        <v>5611</v>
      </c>
      <c r="B4108" s="1158">
        <v>15222</v>
      </c>
      <c r="C4108" s="1159" t="s">
        <v>10413</v>
      </c>
      <c r="D4108" s="1159" t="s">
        <v>10414</v>
      </c>
      <c r="E4108" s="1160" t="s">
        <v>3722</v>
      </c>
      <c r="F4108" s="1161">
        <v>44454</v>
      </c>
      <c r="G4108" s="1161">
        <v>45233</v>
      </c>
    </row>
    <row r="4109" spans="1:7" ht="25.5">
      <c r="A4109" s="1158">
        <v>5618</v>
      </c>
      <c r="B4109" s="1158">
        <v>25601</v>
      </c>
      <c r="C4109" s="1159" t="s">
        <v>3174</v>
      </c>
      <c r="D4109" s="1159" t="s">
        <v>3175</v>
      </c>
      <c r="E4109" s="1160" t="s">
        <v>3722</v>
      </c>
      <c r="F4109" s="1161">
        <v>44454</v>
      </c>
      <c r="G4109" s="1161">
        <v>45233</v>
      </c>
    </row>
    <row r="4110" spans="1:7">
      <c r="A4110" s="1162">
        <v>5619</v>
      </c>
      <c r="B4110" s="1162">
        <v>15223</v>
      </c>
      <c r="C4110" s="1163" t="s">
        <v>10415</v>
      </c>
      <c r="D4110" s="1163" t="s">
        <v>10416</v>
      </c>
      <c r="E4110" s="1164" t="s">
        <v>2357</v>
      </c>
      <c r="F4110" s="1165">
        <v>45233</v>
      </c>
      <c r="G4110" s="1165">
        <v>45233</v>
      </c>
    </row>
    <row r="4111" spans="1:7">
      <c r="A4111" s="1158">
        <v>5620</v>
      </c>
      <c r="B4111" s="1158">
        <v>15224</v>
      </c>
      <c r="C4111" s="1159" t="s">
        <v>3178</v>
      </c>
      <c r="D4111" s="1159" t="s">
        <v>3179</v>
      </c>
      <c r="E4111" s="1160" t="s">
        <v>4631</v>
      </c>
      <c r="F4111" s="1161">
        <v>44454</v>
      </c>
      <c r="G4111" s="1161">
        <v>44933</v>
      </c>
    </row>
    <row r="4112" spans="1:7" ht="51">
      <c r="A4112" s="1162">
        <v>5621</v>
      </c>
      <c r="B4112" s="1162">
        <v>15225</v>
      </c>
      <c r="C4112" s="1163" t="s">
        <v>10417</v>
      </c>
      <c r="D4112" s="1163" t="s">
        <v>10418</v>
      </c>
      <c r="E4112" s="1164" t="s">
        <v>3034</v>
      </c>
      <c r="F4112" s="1165">
        <v>44454</v>
      </c>
      <c r="G4112" s="1165">
        <v>44513</v>
      </c>
    </row>
    <row r="4113" spans="1:7" ht="38.25">
      <c r="A4113" s="1162">
        <v>5622</v>
      </c>
      <c r="B4113" s="1162">
        <v>15226</v>
      </c>
      <c r="C4113" s="1163" t="s">
        <v>10419</v>
      </c>
      <c r="D4113" s="1163" t="s">
        <v>10420</v>
      </c>
      <c r="E4113" s="1164" t="s">
        <v>3034</v>
      </c>
      <c r="F4113" s="1165">
        <v>44454</v>
      </c>
      <c r="G4113" s="1165">
        <v>44513</v>
      </c>
    </row>
    <row r="4114" spans="1:7" ht="38.25">
      <c r="A4114" s="1162">
        <v>5623</v>
      </c>
      <c r="B4114" s="1162">
        <v>15227</v>
      </c>
      <c r="C4114" s="1163" t="s">
        <v>10421</v>
      </c>
      <c r="D4114" s="1163" t="s">
        <v>10422</v>
      </c>
      <c r="E4114" s="1164" t="s">
        <v>3034</v>
      </c>
      <c r="F4114" s="1165">
        <v>44454</v>
      </c>
      <c r="G4114" s="1165">
        <v>44513</v>
      </c>
    </row>
    <row r="4115" spans="1:7" ht="25.5">
      <c r="A4115" s="1162">
        <v>5624</v>
      </c>
      <c r="B4115" s="1162">
        <v>9365</v>
      </c>
      <c r="C4115" s="1163" t="s">
        <v>10423</v>
      </c>
      <c r="D4115" s="1163" t="s">
        <v>10424</v>
      </c>
      <c r="E4115" s="1164" t="s">
        <v>3287</v>
      </c>
      <c r="F4115" s="1165">
        <v>44454</v>
      </c>
      <c r="G4115" s="1165">
        <v>44543</v>
      </c>
    </row>
    <row r="4116" spans="1:7" ht="51">
      <c r="A4116" s="1162">
        <v>5625</v>
      </c>
      <c r="B4116" s="1162">
        <v>15229</v>
      </c>
      <c r="C4116" s="1163" t="s">
        <v>10425</v>
      </c>
      <c r="D4116" s="1163" t="s">
        <v>10426</v>
      </c>
      <c r="E4116" s="1164" t="s">
        <v>2885</v>
      </c>
      <c r="F4116" s="1165">
        <v>44469</v>
      </c>
      <c r="G4116" s="1165">
        <v>44593</v>
      </c>
    </row>
    <row r="4117" spans="1:7" ht="25.5">
      <c r="A4117" s="1162">
        <v>5626</v>
      </c>
      <c r="B4117" s="1162">
        <v>15228</v>
      </c>
      <c r="C4117" s="1163" t="s">
        <v>10427</v>
      </c>
      <c r="D4117" s="1163" t="s">
        <v>10428</v>
      </c>
      <c r="E4117" s="1164" t="s">
        <v>3287</v>
      </c>
      <c r="F4117" s="1165">
        <v>44594</v>
      </c>
      <c r="G4117" s="1165">
        <v>44683</v>
      </c>
    </row>
    <row r="4118" spans="1:7">
      <c r="A4118" s="1162">
        <v>5627</v>
      </c>
      <c r="B4118" s="1162">
        <v>38219</v>
      </c>
      <c r="C4118" s="1163" t="s">
        <v>10429</v>
      </c>
      <c r="D4118" s="1163" t="s">
        <v>10430</v>
      </c>
      <c r="E4118" s="1164" t="s">
        <v>3287</v>
      </c>
      <c r="F4118" s="1165">
        <v>44594</v>
      </c>
      <c r="G4118" s="1165">
        <v>44683</v>
      </c>
    </row>
    <row r="4119" spans="1:7">
      <c r="A4119" s="1162">
        <v>5628</v>
      </c>
      <c r="B4119" s="1162">
        <v>38218</v>
      </c>
      <c r="C4119" s="1163" t="s">
        <v>10431</v>
      </c>
      <c r="D4119" s="1163" t="s">
        <v>10432</v>
      </c>
      <c r="E4119" s="1164" t="s">
        <v>3955</v>
      </c>
      <c r="F4119" s="1165">
        <v>44684</v>
      </c>
      <c r="G4119" s="1165">
        <v>44883</v>
      </c>
    </row>
    <row r="4120" spans="1:7">
      <c r="A4120" s="1162">
        <v>5629</v>
      </c>
      <c r="B4120" s="1162">
        <v>15230</v>
      </c>
      <c r="C4120" s="1163" t="s">
        <v>10433</v>
      </c>
      <c r="D4120" s="1163" t="s">
        <v>10434</v>
      </c>
      <c r="E4120" s="1164" t="s">
        <v>3029</v>
      </c>
      <c r="F4120" s="1165">
        <v>44684</v>
      </c>
      <c r="G4120" s="1165">
        <v>44933</v>
      </c>
    </row>
    <row r="4121" spans="1:7">
      <c r="A4121" s="1162">
        <v>5630</v>
      </c>
      <c r="B4121" s="1162">
        <v>15231</v>
      </c>
      <c r="C4121" s="1163" t="s">
        <v>10435</v>
      </c>
      <c r="D4121" s="1163" t="s">
        <v>10436</v>
      </c>
      <c r="E4121" s="1164" t="s">
        <v>3029</v>
      </c>
      <c r="F4121" s="1165">
        <v>44684</v>
      </c>
      <c r="G4121" s="1165">
        <v>44933</v>
      </c>
    </row>
    <row r="4122" spans="1:7">
      <c r="A4122" s="1158">
        <v>5631</v>
      </c>
      <c r="B4122" s="1158">
        <v>15232</v>
      </c>
      <c r="C4122" s="1159" t="s">
        <v>4449</v>
      </c>
      <c r="D4122" s="1159" t="s">
        <v>4450</v>
      </c>
      <c r="E4122" s="1160" t="s">
        <v>4589</v>
      </c>
      <c r="F4122" s="1161">
        <v>44684</v>
      </c>
      <c r="G4122" s="1161">
        <v>45133</v>
      </c>
    </row>
    <row r="4123" spans="1:7" ht="25.5">
      <c r="A4123" s="1162">
        <v>5632</v>
      </c>
      <c r="B4123" s="1162">
        <v>15234</v>
      </c>
      <c r="C4123" s="1163" t="s">
        <v>10437</v>
      </c>
      <c r="D4123" s="1163" t="s">
        <v>10438</v>
      </c>
      <c r="E4123" s="1164" t="s">
        <v>3034</v>
      </c>
      <c r="F4123" s="1165">
        <v>44684</v>
      </c>
      <c r="G4123" s="1165">
        <v>44743</v>
      </c>
    </row>
    <row r="4124" spans="1:7" ht="25.5">
      <c r="A4124" s="1162">
        <v>5633</v>
      </c>
      <c r="B4124" s="1162">
        <v>15233</v>
      </c>
      <c r="C4124" s="1163" t="s">
        <v>10439</v>
      </c>
      <c r="D4124" s="1163" t="s">
        <v>10440</v>
      </c>
      <c r="E4124" s="1164" t="s">
        <v>3029</v>
      </c>
      <c r="F4124" s="1165">
        <v>44884</v>
      </c>
      <c r="G4124" s="1165">
        <v>45133</v>
      </c>
    </row>
    <row r="4125" spans="1:7">
      <c r="A4125" s="1158">
        <v>5634</v>
      </c>
      <c r="B4125" s="1158">
        <v>15235</v>
      </c>
      <c r="C4125" s="1159" t="s">
        <v>5010</v>
      </c>
      <c r="D4125" s="1159" t="s">
        <v>5011</v>
      </c>
      <c r="E4125" s="1160" t="s">
        <v>3461</v>
      </c>
      <c r="F4125" s="1161">
        <v>44934</v>
      </c>
      <c r="G4125" s="1161">
        <v>45233</v>
      </c>
    </row>
    <row r="4126" spans="1:7">
      <c r="A4126" s="1162">
        <v>5635</v>
      </c>
      <c r="B4126" s="1162">
        <v>15236</v>
      </c>
      <c r="C4126" s="1163" t="s">
        <v>10441</v>
      </c>
      <c r="D4126" s="1163" t="s">
        <v>10442</v>
      </c>
      <c r="E4126" s="1164" t="s">
        <v>3461</v>
      </c>
      <c r="F4126" s="1165">
        <v>44934</v>
      </c>
      <c r="G4126" s="1165">
        <v>45233</v>
      </c>
    </row>
    <row r="4127" spans="1:7" ht="38.25">
      <c r="A4127" s="1158">
        <v>5636</v>
      </c>
      <c r="B4127" s="1158">
        <v>15495</v>
      </c>
      <c r="C4127" s="1159" t="s">
        <v>10443</v>
      </c>
      <c r="D4127" s="1159" t="s">
        <v>10444</v>
      </c>
      <c r="E4127" s="1160" t="s">
        <v>5909</v>
      </c>
      <c r="F4127" s="1161">
        <v>44201</v>
      </c>
      <c r="G4127" s="1161">
        <v>45210</v>
      </c>
    </row>
    <row r="4128" spans="1:7" ht="25.5">
      <c r="A4128" s="1158">
        <v>5643</v>
      </c>
      <c r="B4128" s="1158">
        <v>25657</v>
      </c>
      <c r="C4128" s="1159" t="s">
        <v>3174</v>
      </c>
      <c r="D4128" s="1159" t="s">
        <v>3175</v>
      </c>
      <c r="E4128" s="1160" t="s">
        <v>5909</v>
      </c>
      <c r="F4128" s="1161">
        <v>44201</v>
      </c>
      <c r="G4128" s="1161">
        <v>45210</v>
      </c>
    </row>
    <row r="4129" spans="1:7">
      <c r="A4129" s="1162">
        <v>5644</v>
      </c>
      <c r="B4129" s="1162">
        <v>15496</v>
      </c>
      <c r="C4129" s="1163" t="s">
        <v>10445</v>
      </c>
      <c r="D4129" s="1163" t="s">
        <v>10446</v>
      </c>
      <c r="E4129" s="1164" t="s">
        <v>2357</v>
      </c>
      <c r="F4129" s="1165">
        <v>45210</v>
      </c>
      <c r="G4129" s="1165">
        <v>45210</v>
      </c>
    </row>
    <row r="4130" spans="1:7">
      <c r="A4130" s="1158">
        <v>5645</v>
      </c>
      <c r="B4130" s="1158">
        <v>15497</v>
      </c>
      <c r="C4130" s="1159" t="s">
        <v>3178</v>
      </c>
      <c r="D4130" s="1159" t="s">
        <v>3179</v>
      </c>
      <c r="E4130" s="1160" t="s">
        <v>10447</v>
      </c>
      <c r="F4130" s="1161">
        <v>44201</v>
      </c>
      <c r="G4130" s="1161">
        <v>45145</v>
      </c>
    </row>
    <row r="4131" spans="1:7">
      <c r="A4131" s="1158">
        <v>5646</v>
      </c>
      <c r="B4131" s="1158">
        <v>15498</v>
      </c>
      <c r="C4131" s="1159" t="s">
        <v>5402</v>
      </c>
      <c r="D4131" s="1159" t="s">
        <v>3409</v>
      </c>
      <c r="E4131" s="1160" t="s">
        <v>10447</v>
      </c>
      <c r="F4131" s="1161">
        <v>44201</v>
      </c>
      <c r="G4131" s="1161">
        <v>45145</v>
      </c>
    </row>
    <row r="4132" spans="1:7">
      <c r="A4132" s="1158">
        <v>5647</v>
      </c>
      <c r="B4132" s="1158">
        <v>15499</v>
      </c>
      <c r="C4132" s="1159" t="s">
        <v>5494</v>
      </c>
      <c r="D4132" s="1159" t="s">
        <v>3187</v>
      </c>
      <c r="E4132" s="1160" t="s">
        <v>5065</v>
      </c>
      <c r="F4132" s="1161">
        <v>44201</v>
      </c>
      <c r="G4132" s="1161">
        <v>44540</v>
      </c>
    </row>
    <row r="4133" spans="1:7" ht="38.25">
      <c r="A4133" s="1162">
        <v>5648</v>
      </c>
      <c r="B4133" s="1162">
        <v>15500</v>
      </c>
      <c r="C4133" s="1163" t="s">
        <v>10448</v>
      </c>
      <c r="D4133" s="1163" t="s">
        <v>10449</v>
      </c>
      <c r="E4133" s="1164" t="s">
        <v>8418</v>
      </c>
      <c r="F4133" s="1165">
        <v>44201</v>
      </c>
      <c r="G4133" s="1165">
        <v>44411</v>
      </c>
    </row>
    <row r="4134" spans="1:7" ht="51">
      <c r="A4134" s="1162">
        <v>5649</v>
      </c>
      <c r="B4134" s="1162">
        <v>15501</v>
      </c>
      <c r="C4134" s="1163" t="s">
        <v>10450</v>
      </c>
      <c r="D4134" s="1163" t="s">
        <v>10451</v>
      </c>
      <c r="E4134" s="1164" t="s">
        <v>2702</v>
      </c>
      <c r="F4134" s="1165">
        <v>44534</v>
      </c>
      <c r="G4134" s="1165">
        <v>44540</v>
      </c>
    </row>
    <row r="4135" spans="1:7" ht="51">
      <c r="A4135" s="1162">
        <v>5650</v>
      </c>
      <c r="B4135" s="1162">
        <v>15502</v>
      </c>
      <c r="C4135" s="1163" t="s">
        <v>10452</v>
      </c>
      <c r="D4135" s="1163" t="s">
        <v>10453</v>
      </c>
      <c r="E4135" s="1164" t="s">
        <v>10454</v>
      </c>
      <c r="F4135" s="1165">
        <v>44442</v>
      </c>
      <c r="G4135" s="1165">
        <v>44533</v>
      </c>
    </row>
    <row r="4136" spans="1:7" ht="51">
      <c r="A4136" s="1162">
        <v>5651</v>
      </c>
      <c r="B4136" s="1162">
        <v>15503</v>
      </c>
      <c r="C4136" s="1163" t="s">
        <v>10455</v>
      </c>
      <c r="D4136" s="1163" t="s">
        <v>10456</v>
      </c>
      <c r="E4136" s="1164" t="s">
        <v>3287</v>
      </c>
      <c r="F4136" s="1165">
        <v>44442</v>
      </c>
      <c r="G4136" s="1165">
        <v>44531</v>
      </c>
    </row>
    <row r="4137" spans="1:7" ht="25.5">
      <c r="A4137" s="1162">
        <v>5652</v>
      </c>
      <c r="B4137" s="1162">
        <v>15504</v>
      </c>
      <c r="C4137" s="1163" t="s">
        <v>10457</v>
      </c>
      <c r="D4137" s="1163" t="s">
        <v>10458</v>
      </c>
      <c r="E4137" s="1164" t="s">
        <v>3112</v>
      </c>
      <c r="F4137" s="1165">
        <v>44412</v>
      </c>
      <c r="G4137" s="1165">
        <v>44441</v>
      </c>
    </row>
    <row r="4138" spans="1:7">
      <c r="A4138" s="1158">
        <v>5653</v>
      </c>
      <c r="B4138" s="1158">
        <v>15505</v>
      </c>
      <c r="C4138" s="1159" t="s">
        <v>8826</v>
      </c>
      <c r="D4138" s="1159" t="s">
        <v>7585</v>
      </c>
      <c r="E4138" s="1160" t="s">
        <v>4729</v>
      </c>
      <c r="F4138" s="1161">
        <v>44541</v>
      </c>
      <c r="G4138" s="1161">
        <v>44870</v>
      </c>
    </row>
    <row r="4139" spans="1:7" ht="51">
      <c r="A4139" s="1162">
        <v>5654</v>
      </c>
      <c r="B4139" s="1162">
        <v>15506</v>
      </c>
      <c r="C4139" s="1163" t="s">
        <v>10459</v>
      </c>
      <c r="D4139" s="1163" t="s">
        <v>10460</v>
      </c>
      <c r="E4139" s="1164" t="s">
        <v>3064</v>
      </c>
      <c r="F4139" s="1165">
        <v>44551</v>
      </c>
      <c r="G4139" s="1165">
        <v>44730</v>
      </c>
    </row>
    <row r="4140" spans="1:7" ht="51">
      <c r="A4140" s="1162">
        <v>5655</v>
      </c>
      <c r="B4140" s="1162">
        <v>15507</v>
      </c>
      <c r="C4140" s="1163" t="s">
        <v>10461</v>
      </c>
      <c r="D4140" s="1163" t="s">
        <v>10462</v>
      </c>
      <c r="E4140" s="1164" t="s">
        <v>3064</v>
      </c>
      <c r="F4140" s="1165">
        <v>44541</v>
      </c>
      <c r="G4140" s="1165">
        <v>44720</v>
      </c>
    </row>
    <row r="4141" spans="1:7" ht="51">
      <c r="A4141" s="1162">
        <v>5656</v>
      </c>
      <c r="B4141" s="1162">
        <v>15508</v>
      </c>
      <c r="C4141" s="1163" t="s">
        <v>10463</v>
      </c>
      <c r="D4141" s="1163" t="s">
        <v>10464</v>
      </c>
      <c r="E4141" s="1164" t="s">
        <v>3064</v>
      </c>
      <c r="F4141" s="1165">
        <v>44551</v>
      </c>
      <c r="G4141" s="1165">
        <v>44730</v>
      </c>
    </row>
    <row r="4142" spans="1:7" ht="51">
      <c r="A4142" s="1162">
        <v>5657</v>
      </c>
      <c r="B4142" s="1162">
        <v>15509</v>
      </c>
      <c r="C4142" s="1163" t="s">
        <v>10465</v>
      </c>
      <c r="D4142" s="1163" t="s">
        <v>10466</v>
      </c>
      <c r="E4142" s="1164" t="s">
        <v>3064</v>
      </c>
      <c r="F4142" s="1165">
        <v>44541</v>
      </c>
      <c r="G4142" s="1165">
        <v>44720</v>
      </c>
    </row>
    <row r="4143" spans="1:7" ht="51">
      <c r="A4143" s="1162">
        <v>5658</v>
      </c>
      <c r="B4143" s="1162">
        <v>15510</v>
      </c>
      <c r="C4143" s="1163" t="s">
        <v>10467</v>
      </c>
      <c r="D4143" s="1163" t="s">
        <v>10468</v>
      </c>
      <c r="E4143" s="1164" t="s">
        <v>3064</v>
      </c>
      <c r="F4143" s="1165">
        <v>44691</v>
      </c>
      <c r="G4143" s="1165">
        <v>44870</v>
      </c>
    </row>
    <row r="4144" spans="1:7" ht="51">
      <c r="A4144" s="1162">
        <v>5659</v>
      </c>
      <c r="B4144" s="1162">
        <v>15511</v>
      </c>
      <c r="C4144" s="1163" t="s">
        <v>10469</v>
      </c>
      <c r="D4144" s="1163" t="s">
        <v>10470</v>
      </c>
      <c r="E4144" s="1164" t="s">
        <v>3064</v>
      </c>
      <c r="F4144" s="1165">
        <v>44681</v>
      </c>
      <c r="G4144" s="1165">
        <v>44860</v>
      </c>
    </row>
    <row r="4145" spans="1:7" ht="51">
      <c r="A4145" s="1162">
        <v>5660</v>
      </c>
      <c r="B4145" s="1162">
        <v>15512</v>
      </c>
      <c r="C4145" s="1163" t="s">
        <v>10471</v>
      </c>
      <c r="D4145" s="1163" t="s">
        <v>10472</v>
      </c>
      <c r="E4145" s="1164" t="s">
        <v>9084</v>
      </c>
      <c r="F4145" s="1165">
        <v>44621</v>
      </c>
      <c r="G4145" s="1165">
        <v>44785</v>
      </c>
    </row>
    <row r="4146" spans="1:7" ht="51">
      <c r="A4146" s="1162">
        <v>5661</v>
      </c>
      <c r="B4146" s="1162">
        <v>15513</v>
      </c>
      <c r="C4146" s="1163" t="s">
        <v>10473</v>
      </c>
      <c r="D4146" s="1163" t="s">
        <v>10474</v>
      </c>
      <c r="E4146" s="1164" t="s">
        <v>3218</v>
      </c>
      <c r="F4146" s="1165">
        <v>44611</v>
      </c>
      <c r="G4146" s="1165">
        <v>44770</v>
      </c>
    </row>
    <row r="4147" spans="1:7" ht="51">
      <c r="A4147" s="1162">
        <v>5662</v>
      </c>
      <c r="B4147" s="1162">
        <v>15514</v>
      </c>
      <c r="C4147" s="1163" t="s">
        <v>10475</v>
      </c>
      <c r="D4147" s="1163" t="s">
        <v>10476</v>
      </c>
      <c r="E4147" s="1164" t="s">
        <v>3064</v>
      </c>
      <c r="F4147" s="1165">
        <v>44541</v>
      </c>
      <c r="G4147" s="1165">
        <v>44720</v>
      </c>
    </row>
    <row r="4148" spans="1:7" ht="51">
      <c r="A4148" s="1162">
        <v>5663</v>
      </c>
      <c r="B4148" s="1162">
        <v>15515</v>
      </c>
      <c r="C4148" s="1163" t="s">
        <v>10477</v>
      </c>
      <c r="D4148" s="1163" t="s">
        <v>10478</v>
      </c>
      <c r="E4148" s="1164" t="s">
        <v>3064</v>
      </c>
      <c r="F4148" s="1165">
        <v>44541</v>
      </c>
      <c r="G4148" s="1165">
        <v>44720</v>
      </c>
    </row>
    <row r="4149" spans="1:7">
      <c r="A4149" s="1158">
        <v>5664</v>
      </c>
      <c r="B4149" s="1158">
        <v>15516</v>
      </c>
      <c r="C4149" s="1159" t="s">
        <v>8862</v>
      </c>
      <c r="D4149" s="1159" t="s">
        <v>7605</v>
      </c>
      <c r="E4149" s="1160" t="s">
        <v>10479</v>
      </c>
      <c r="F4149" s="1161">
        <v>44721</v>
      </c>
      <c r="G4149" s="1161">
        <v>45145</v>
      </c>
    </row>
    <row r="4150" spans="1:7" ht="51">
      <c r="A4150" s="1162">
        <v>5665</v>
      </c>
      <c r="B4150" s="1162">
        <v>15517</v>
      </c>
      <c r="C4150" s="1163" t="s">
        <v>10480</v>
      </c>
      <c r="D4150" s="1163" t="s">
        <v>10481</v>
      </c>
      <c r="E4150" s="1164" t="s">
        <v>2936</v>
      </c>
      <c r="F4150" s="1165">
        <v>44796</v>
      </c>
      <c r="G4150" s="1165">
        <v>45015</v>
      </c>
    </row>
    <row r="4151" spans="1:7" ht="51">
      <c r="A4151" s="1162">
        <v>5666</v>
      </c>
      <c r="B4151" s="1162">
        <v>15518</v>
      </c>
      <c r="C4151" s="1163" t="s">
        <v>10482</v>
      </c>
      <c r="D4151" s="1163" t="s">
        <v>10483</v>
      </c>
      <c r="E4151" s="1164" t="s">
        <v>2936</v>
      </c>
      <c r="F4151" s="1165">
        <v>44786</v>
      </c>
      <c r="G4151" s="1165">
        <v>45005</v>
      </c>
    </row>
    <row r="4152" spans="1:7" ht="51">
      <c r="A4152" s="1162">
        <v>5667</v>
      </c>
      <c r="B4152" s="1162">
        <v>15519</v>
      </c>
      <c r="C4152" s="1163" t="s">
        <v>10484</v>
      </c>
      <c r="D4152" s="1163" t="s">
        <v>10485</v>
      </c>
      <c r="E4152" s="1164" t="s">
        <v>3287</v>
      </c>
      <c r="F4152" s="1165">
        <v>44866</v>
      </c>
      <c r="G4152" s="1165">
        <v>44955</v>
      </c>
    </row>
    <row r="4153" spans="1:7" ht="51">
      <c r="A4153" s="1162">
        <v>5668</v>
      </c>
      <c r="B4153" s="1162">
        <v>15520</v>
      </c>
      <c r="C4153" s="1163" t="s">
        <v>10486</v>
      </c>
      <c r="D4153" s="1163" t="s">
        <v>10487</v>
      </c>
      <c r="E4153" s="1164" t="s">
        <v>3287</v>
      </c>
      <c r="F4153" s="1165">
        <v>44856</v>
      </c>
      <c r="G4153" s="1165">
        <v>44945</v>
      </c>
    </row>
    <row r="4154" spans="1:7" ht="51">
      <c r="A4154" s="1162">
        <v>5669</v>
      </c>
      <c r="B4154" s="1162">
        <v>15521</v>
      </c>
      <c r="C4154" s="1163" t="s">
        <v>10488</v>
      </c>
      <c r="D4154" s="1163" t="s">
        <v>10489</v>
      </c>
      <c r="E4154" s="1164" t="s">
        <v>3064</v>
      </c>
      <c r="F4154" s="1165">
        <v>44966</v>
      </c>
      <c r="G4154" s="1165">
        <v>45145</v>
      </c>
    </row>
    <row r="4155" spans="1:7" ht="51">
      <c r="A4155" s="1162">
        <v>5670</v>
      </c>
      <c r="B4155" s="1162">
        <v>15522</v>
      </c>
      <c r="C4155" s="1163" t="s">
        <v>10490</v>
      </c>
      <c r="D4155" s="1163" t="s">
        <v>10491</v>
      </c>
      <c r="E4155" s="1164" t="s">
        <v>3064</v>
      </c>
      <c r="F4155" s="1165">
        <v>44956</v>
      </c>
      <c r="G4155" s="1165">
        <v>45135</v>
      </c>
    </row>
    <row r="4156" spans="1:7" ht="51">
      <c r="A4156" s="1162">
        <v>5671</v>
      </c>
      <c r="B4156" s="1162">
        <v>15523</v>
      </c>
      <c r="C4156" s="1163" t="s">
        <v>10492</v>
      </c>
      <c r="D4156" s="1163" t="s">
        <v>10493</v>
      </c>
      <c r="E4156" s="1164" t="s">
        <v>2894</v>
      </c>
      <c r="F4156" s="1165">
        <v>45016</v>
      </c>
      <c r="G4156" s="1165">
        <v>45135</v>
      </c>
    </row>
    <row r="4157" spans="1:7" ht="51">
      <c r="A4157" s="1162">
        <v>5672</v>
      </c>
      <c r="B4157" s="1162">
        <v>15524</v>
      </c>
      <c r="C4157" s="1163" t="s">
        <v>10494</v>
      </c>
      <c r="D4157" s="1163" t="s">
        <v>10495</v>
      </c>
      <c r="E4157" s="1164" t="s">
        <v>2894</v>
      </c>
      <c r="F4157" s="1165">
        <v>45016</v>
      </c>
      <c r="G4157" s="1165">
        <v>45135</v>
      </c>
    </row>
    <row r="4158" spans="1:7" ht="38.25">
      <c r="A4158" s="1162">
        <v>5673</v>
      </c>
      <c r="B4158" s="1162">
        <v>15525</v>
      </c>
      <c r="C4158" s="1163" t="s">
        <v>10496</v>
      </c>
      <c r="D4158" s="1163" t="s">
        <v>10497</v>
      </c>
      <c r="E4158" s="1164" t="s">
        <v>4546</v>
      </c>
      <c r="F4158" s="1165">
        <v>44721</v>
      </c>
      <c r="G4158" s="1165">
        <v>44960</v>
      </c>
    </row>
    <row r="4159" spans="1:7">
      <c r="A4159" s="1158">
        <v>5674</v>
      </c>
      <c r="B4159" s="1158">
        <v>15526</v>
      </c>
      <c r="C4159" s="1159" t="s">
        <v>5444</v>
      </c>
      <c r="D4159" s="1159" t="s">
        <v>3339</v>
      </c>
      <c r="E4159" s="1160" t="s">
        <v>10498</v>
      </c>
      <c r="F4159" s="1161">
        <v>44442</v>
      </c>
      <c r="G4159" s="1161">
        <v>45105</v>
      </c>
    </row>
    <row r="4160" spans="1:7" ht="51">
      <c r="A4160" s="1162">
        <v>5675</v>
      </c>
      <c r="B4160" s="1162">
        <v>15527</v>
      </c>
      <c r="C4160" s="1163" t="s">
        <v>10499</v>
      </c>
      <c r="D4160" s="1163" t="s">
        <v>10500</v>
      </c>
      <c r="E4160" s="1164" t="s">
        <v>3287</v>
      </c>
      <c r="F4160" s="1165">
        <v>44442</v>
      </c>
      <c r="G4160" s="1165">
        <v>44531</v>
      </c>
    </row>
    <row r="4161" spans="1:7" ht="38.25">
      <c r="A4161" s="1162">
        <v>5676</v>
      </c>
      <c r="B4161" s="1162">
        <v>15528</v>
      </c>
      <c r="C4161" s="1163" t="s">
        <v>10501</v>
      </c>
      <c r="D4161" s="1163" t="s">
        <v>10502</v>
      </c>
      <c r="E4161" s="1164" t="s">
        <v>3461</v>
      </c>
      <c r="F4161" s="1165">
        <v>44731</v>
      </c>
      <c r="G4161" s="1165">
        <v>45030</v>
      </c>
    </row>
    <row r="4162" spans="1:7" ht="51">
      <c r="A4162" s="1162">
        <v>5677</v>
      </c>
      <c r="B4162" s="1162">
        <v>15529</v>
      </c>
      <c r="C4162" s="1163" t="s">
        <v>10503</v>
      </c>
      <c r="D4162" s="1163" t="s">
        <v>10504</v>
      </c>
      <c r="E4162" s="1164" t="s">
        <v>3287</v>
      </c>
      <c r="F4162" s="1165">
        <v>44956</v>
      </c>
      <c r="G4162" s="1165">
        <v>45045</v>
      </c>
    </row>
    <row r="4163" spans="1:7" ht="38.25">
      <c r="A4163" s="1162">
        <v>5678</v>
      </c>
      <c r="B4163" s="1162">
        <v>15530</v>
      </c>
      <c r="C4163" s="1163" t="s">
        <v>10505</v>
      </c>
      <c r="D4163" s="1163" t="s">
        <v>10506</v>
      </c>
      <c r="E4163" s="1164" t="s">
        <v>3034</v>
      </c>
      <c r="F4163" s="1165">
        <v>45046</v>
      </c>
      <c r="G4163" s="1165">
        <v>45105</v>
      </c>
    </row>
    <row r="4164" spans="1:7" ht="38.25">
      <c r="A4164" s="1162">
        <v>5679</v>
      </c>
      <c r="B4164" s="1162">
        <v>15531</v>
      </c>
      <c r="C4164" s="1163" t="s">
        <v>10507</v>
      </c>
      <c r="D4164" s="1163" t="s">
        <v>10508</v>
      </c>
      <c r="E4164" s="1164" t="s">
        <v>3287</v>
      </c>
      <c r="F4164" s="1165">
        <v>45016</v>
      </c>
      <c r="G4164" s="1165">
        <v>45105</v>
      </c>
    </row>
    <row r="4165" spans="1:7" ht="38.25">
      <c r="A4165" s="1162">
        <v>5680</v>
      </c>
      <c r="B4165" s="1162">
        <v>15532</v>
      </c>
      <c r="C4165" s="1163" t="s">
        <v>10509</v>
      </c>
      <c r="D4165" s="1163" t="s">
        <v>10510</v>
      </c>
      <c r="E4165" s="1164" t="s">
        <v>3064</v>
      </c>
      <c r="F4165" s="1165">
        <v>44871</v>
      </c>
      <c r="G4165" s="1165">
        <v>45050</v>
      </c>
    </row>
    <row r="4166" spans="1:7">
      <c r="A4166" s="1158">
        <v>5681</v>
      </c>
      <c r="B4166" s="1158">
        <v>15533</v>
      </c>
      <c r="C4166" s="1159" t="s">
        <v>6219</v>
      </c>
      <c r="D4166" s="1159" t="s">
        <v>6220</v>
      </c>
      <c r="E4166" s="1160" t="s">
        <v>7322</v>
      </c>
      <c r="F4166" s="1161">
        <v>44541</v>
      </c>
      <c r="G4166" s="1161">
        <v>45105</v>
      </c>
    </row>
    <row r="4167" spans="1:7" ht="51">
      <c r="A4167" s="1162">
        <v>5682</v>
      </c>
      <c r="B4167" s="1162">
        <v>15534</v>
      </c>
      <c r="C4167" s="1163" t="s">
        <v>10511</v>
      </c>
      <c r="D4167" s="1163" t="s">
        <v>10512</v>
      </c>
      <c r="E4167" s="1164" t="s">
        <v>7322</v>
      </c>
      <c r="F4167" s="1165">
        <v>44541</v>
      </c>
      <c r="G4167" s="1165">
        <v>45105</v>
      </c>
    </row>
    <row r="4168" spans="1:7">
      <c r="A4168" s="1158">
        <v>5683</v>
      </c>
      <c r="B4168" s="1158">
        <v>15535</v>
      </c>
      <c r="C4168" s="1159" t="s">
        <v>4449</v>
      </c>
      <c r="D4168" s="1159" t="s">
        <v>4450</v>
      </c>
      <c r="E4168" s="1160" t="s">
        <v>5416</v>
      </c>
      <c r="F4168" s="1161">
        <v>44631</v>
      </c>
      <c r="G4168" s="1161">
        <v>45210</v>
      </c>
    </row>
    <row r="4169" spans="1:7" ht="25.5">
      <c r="A4169" s="1158">
        <v>5684</v>
      </c>
      <c r="B4169" s="1158">
        <v>15536</v>
      </c>
      <c r="C4169" s="1159" t="s">
        <v>10513</v>
      </c>
      <c r="D4169" s="1159" t="s">
        <v>10514</v>
      </c>
      <c r="E4169" s="1160" t="s">
        <v>3112</v>
      </c>
      <c r="F4169" s="1161">
        <v>44736</v>
      </c>
      <c r="G4169" s="1161">
        <v>44765</v>
      </c>
    </row>
    <row r="4170" spans="1:7" ht="51">
      <c r="A4170" s="1162">
        <v>5685</v>
      </c>
      <c r="B4170" s="1162">
        <v>15537</v>
      </c>
      <c r="C4170" s="1163" t="s">
        <v>10515</v>
      </c>
      <c r="D4170" s="1163" t="s">
        <v>10516</v>
      </c>
      <c r="E4170" s="1164" t="s">
        <v>3112</v>
      </c>
      <c r="F4170" s="1165">
        <v>44736</v>
      </c>
      <c r="G4170" s="1165">
        <v>44765</v>
      </c>
    </row>
    <row r="4171" spans="1:7">
      <c r="A4171" s="1158">
        <v>5686</v>
      </c>
      <c r="B4171" s="1158">
        <v>15538</v>
      </c>
      <c r="C4171" s="1159" t="s">
        <v>10517</v>
      </c>
      <c r="D4171" s="1159" t="s">
        <v>10518</v>
      </c>
      <c r="E4171" s="1160" t="s">
        <v>3461</v>
      </c>
      <c r="F4171" s="1161">
        <v>44721</v>
      </c>
      <c r="G4171" s="1161">
        <v>45020</v>
      </c>
    </row>
    <row r="4172" spans="1:7" ht="51">
      <c r="A4172" s="1162">
        <v>5687</v>
      </c>
      <c r="B4172" s="1162">
        <v>15539</v>
      </c>
      <c r="C4172" s="1163" t="s">
        <v>10519</v>
      </c>
      <c r="D4172" s="1163" t="s">
        <v>10520</v>
      </c>
      <c r="E4172" s="1164" t="s">
        <v>3461</v>
      </c>
      <c r="F4172" s="1165">
        <v>44721</v>
      </c>
      <c r="G4172" s="1165">
        <v>45020</v>
      </c>
    </row>
    <row r="4173" spans="1:7">
      <c r="A4173" s="1162">
        <v>5688</v>
      </c>
      <c r="B4173" s="1162">
        <v>15540</v>
      </c>
      <c r="C4173" s="1163" t="s">
        <v>10521</v>
      </c>
      <c r="D4173" s="1163" t="s">
        <v>10522</v>
      </c>
      <c r="E4173" s="1164" t="s">
        <v>2947</v>
      </c>
      <c r="F4173" s="1165">
        <v>44736</v>
      </c>
      <c r="G4173" s="1165">
        <v>44810</v>
      </c>
    </row>
    <row r="4174" spans="1:7" ht="25.5">
      <c r="A4174" s="1158">
        <v>5689</v>
      </c>
      <c r="B4174" s="1158">
        <v>15541</v>
      </c>
      <c r="C4174" s="1159" t="s">
        <v>9016</v>
      </c>
      <c r="D4174" s="1159" t="s">
        <v>9017</v>
      </c>
      <c r="E4174" s="1160" t="s">
        <v>2947</v>
      </c>
      <c r="F4174" s="1161">
        <v>44856</v>
      </c>
      <c r="G4174" s="1161">
        <v>44930</v>
      </c>
    </row>
    <row r="4175" spans="1:7" ht="63.75">
      <c r="A4175" s="1162">
        <v>5690</v>
      </c>
      <c r="B4175" s="1162">
        <v>15542</v>
      </c>
      <c r="C4175" s="1163" t="s">
        <v>10523</v>
      </c>
      <c r="D4175" s="1163" t="s">
        <v>10524</v>
      </c>
      <c r="E4175" s="1164" t="s">
        <v>2947</v>
      </c>
      <c r="F4175" s="1165">
        <v>44856</v>
      </c>
      <c r="G4175" s="1165">
        <v>44930</v>
      </c>
    </row>
    <row r="4176" spans="1:7">
      <c r="A4176" s="1158">
        <v>5691</v>
      </c>
      <c r="B4176" s="1158">
        <v>15543</v>
      </c>
      <c r="C4176" s="1159" t="s">
        <v>10525</v>
      </c>
      <c r="D4176" s="1159" t="s">
        <v>10526</v>
      </c>
      <c r="E4176" s="1160" t="s">
        <v>5416</v>
      </c>
      <c r="F4176" s="1161">
        <v>44631</v>
      </c>
      <c r="G4176" s="1161">
        <v>45210</v>
      </c>
    </row>
    <row r="4177" spans="1:7" ht="51">
      <c r="A4177" s="1162">
        <v>5692</v>
      </c>
      <c r="B4177" s="1162">
        <v>15544</v>
      </c>
      <c r="C4177" s="1163" t="s">
        <v>10527</v>
      </c>
      <c r="D4177" s="1163" t="s">
        <v>10528</v>
      </c>
      <c r="E4177" s="1164" t="s">
        <v>3064</v>
      </c>
      <c r="F4177" s="1165">
        <v>44631</v>
      </c>
      <c r="G4177" s="1165">
        <v>44810</v>
      </c>
    </row>
    <row r="4178" spans="1:7" ht="51">
      <c r="A4178" s="1162">
        <v>5693</v>
      </c>
      <c r="B4178" s="1162">
        <v>15545</v>
      </c>
      <c r="C4178" s="1163" t="s">
        <v>10529</v>
      </c>
      <c r="D4178" s="1163" t="s">
        <v>10530</v>
      </c>
      <c r="E4178" s="1164" t="s">
        <v>3424</v>
      </c>
      <c r="F4178" s="1165">
        <v>44811</v>
      </c>
      <c r="G4178" s="1165">
        <v>45210</v>
      </c>
    </row>
    <row r="4179" spans="1:7" ht="51">
      <c r="A4179" s="1162">
        <v>5694</v>
      </c>
      <c r="B4179" s="1162">
        <v>15546</v>
      </c>
      <c r="C4179" s="1163" t="s">
        <v>10529</v>
      </c>
      <c r="D4179" s="1163" t="s">
        <v>10530</v>
      </c>
      <c r="E4179" s="1164" t="s">
        <v>2894</v>
      </c>
      <c r="F4179" s="1165">
        <v>44811</v>
      </c>
      <c r="G4179" s="1165">
        <v>44930</v>
      </c>
    </row>
    <row r="4180" spans="1:7" ht="38.25">
      <c r="A4180" s="1162">
        <v>5695</v>
      </c>
      <c r="B4180" s="1162">
        <v>15547</v>
      </c>
      <c r="C4180" s="1163" t="s">
        <v>10531</v>
      </c>
      <c r="D4180" s="1163" t="s">
        <v>10532</v>
      </c>
      <c r="E4180" s="1164" t="s">
        <v>3009</v>
      </c>
      <c r="F4180" s="1165">
        <v>44811</v>
      </c>
      <c r="G4180" s="1165">
        <v>44960</v>
      </c>
    </row>
    <row r="4181" spans="1:7" ht="51">
      <c r="A4181" s="1162">
        <v>5696</v>
      </c>
      <c r="B4181" s="1162">
        <v>15548</v>
      </c>
      <c r="C4181" s="1163" t="s">
        <v>10533</v>
      </c>
      <c r="D4181" s="1163" t="s">
        <v>10534</v>
      </c>
      <c r="E4181" s="1164" t="s">
        <v>4905</v>
      </c>
      <c r="F4181" s="1165">
        <v>45021</v>
      </c>
      <c r="G4181" s="1165">
        <v>45057</v>
      </c>
    </row>
    <row r="4182" spans="1:7" ht="38.25">
      <c r="A4182" s="1162">
        <v>5697</v>
      </c>
      <c r="B4182" s="1162">
        <v>15549</v>
      </c>
      <c r="C4182" s="1163" t="s">
        <v>10535</v>
      </c>
      <c r="D4182" s="1163" t="s">
        <v>10536</v>
      </c>
      <c r="E4182" s="1164" t="s">
        <v>4905</v>
      </c>
      <c r="F4182" s="1165">
        <v>45058</v>
      </c>
      <c r="G4182" s="1165">
        <v>45094</v>
      </c>
    </row>
    <row r="4183" spans="1:7" ht="51">
      <c r="A4183" s="1162">
        <v>5698</v>
      </c>
      <c r="B4183" s="1162">
        <v>15550</v>
      </c>
      <c r="C4183" s="1163" t="s">
        <v>10537</v>
      </c>
      <c r="D4183" s="1163" t="s">
        <v>10538</v>
      </c>
      <c r="E4183" s="1164" t="s">
        <v>4905</v>
      </c>
      <c r="F4183" s="1165">
        <v>45095</v>
      </c>
      <c r="G4183" s="1165">
        <v>45131</v>
      </c>
    </row>
    <row r="4184" spans="1:7" ht="51">
      <c r="A4184" s="1162">
        <v>5699</v>
      </c>
      <c r="B4184" s="1162">
        <v>15551</v>
      </c>
      <c r="C4184" s="1163" t="s">
        <v>10539</v>
      </c>
      <c r="D4184" s="1163" t="s">
        <v>10540</v>
      </c>
      <c r="E4184" s="1164" t="s">
        <v>4905</v>
      </c>
      <c r="F4184" s="1165">
        <v>45095</v>
      </c>
      <c r="G4184" s="1165">
        <v>45131</v>
      </c>
    </row>
    <row r="4185" spans="1:7" ht="51">
      <c r="A4185" s="1162">
        <v>5700</v>
      </c>
      <c r="B4185" s="1162">
        <v>15552</v>
      </c>
      <c r="C4185" s="1163" t="s">
        <v>10541</v>
      </c>
      <c r="D4185" s="1163" t="s">
        <v>10542</v>
      </c>
      <c r="E4185" s="1164" t="s">
        <v>2953</v>
      </c>
      <c r="F4185" s="1165">
        <v>44931</v>
      </c>
      <c r="G4185" s="1165">
        <v>44979</v>
      </c>
    </row>
    <row r="4186" spans="1:7">
      <c r="A4186" s="1158">
        <v>5701</v>
      </c>
      <c r="B4186" s="1158">
        <v>15553</v>
      </c>
      <c r="C4186" s="1159" t="s">
        <v>8507</v>
      </c>
      <c r="D4186" s="1159" t="s">
        <v>8508</v>
      </c>
      <c r="E4186" s="1160" t="s">
        <v>2560</v>
      </c>
      <c r="F4186" s="1161">
        <v>44721</v>
      </c>
      <c r="G4186" s="1161">
        <v>44830</v>
      </c>
    </row>
    <row r="4187" spans="1:7" ht="51">
      <c r="A4187" s="1162">
        <v>5702</v>
      </c>
      <c r="B4187" s="1162">
        <v>15554</v>
      </c>
      <c r="C4187" s="1163" t="s">
        <v>10543</v>
      </c>
      <c r="D4187" s="1163" t="s">
        <v>10544</v>
      </c>
      <c r="E4187" s="1164" t="s">
        <v>3287</v>
      </c>
      <c r="F4187" s="1165">
        <v>44721</v>
      </c>
      <c r="G4187" s="1165">
        <v>44810</v>
      </c>
    </row>
    <row r="4188" spans="1:7" ht="51">
      <c r="A4188" s="1162">
        <v>5703</v>
      </c>
      <c r="B4188" s="1162">
        <v>15555</v>
      </c>
      <c r="C4188" s="1163" t="s">
        <v>10545</v>
      </c>
      <c r="D4188" s="1163" t="s">
        <v>10546</v>
      </c>
      <c r="E4188" s="1164" t="s">
        <v>2560</v>
      </c>
      <c r="F4188" s="1165">
        <v>44721</v>
      </c>
      <c r="G4188" s="1165">
        <v>44830</v>
      </c>
    </row>
    <row r="4189" spans="1:7" ht="51">
      <c r="A4189" s="1162">
        <v>5704</v>
      </c>
      <c r="B4189" s="1162">
        <v>15556</v>
      </c>
      <c r="C4189" s="1163" t="s">
        <v>10547</v>
      </c>
      <c r="D4189" s="1163" t="s">
        <v>10548</v>
      </c>
      <c r="E4189" s="1164" t="s">
        <v>2560</v>
      </c>
      <c r="F4189" s="1165">
        <v>44721</v>
      </c>
      <c r="G4189" s="1165">
        <v>44830</v>
      </c>
    </row>
    <row r="4190" spans="1:7">
      <c r="A4190" s="1158">
        <v>5705</v>
      </c>
      <c r="B4190" s="1158">
        <v>15557</v>
      </c>
      <c r="C4190" s="1159" t="s">
        <v>9010</v>
      </c>
      <c r="D4190" s="1159" t="s">
        <v>9011</v>
      </c>
      <c r="E4190" s="1160" t="s">
        <v>3034</v>
      </c>
      <c r="F4190" s="1161">
        <v>44856</v>
      </c>
      <c r="G4190" s="1161">
        <v>44915</v>
      </c>
    </row>
    <row r="4191" spans="1:7" ht="51">
      <c r="A4191" s="1162">
        <v>5706</v>
      </c>
      <c r="B4191" s="1162">
        <v>15558</v>
      </c>
      <c r="C4191" s="1163" t="s">
        <v>10549</v>
      </c>
      <c r="D4191" s="1163" t="s">
        <v>10550</v>
      </c>
      <c r="E4191" s="1164" t="s">
        <v>3034</v>
      </c>
      <c r="F4191" s="1165">
        <v>44856</v>
      </c>
      <c r="G4191" s="1165">
        <v>44915</v>
      </c>
    </row>
    <row r="4192" spans="1:7" ht="51">
      <c r="A4192" s="1162">
        <v>5707</v>
      </c>
      <c r="B4192" s="1162">
        <v>15559</v>
      </c>
      <c r="C4192" s="1163" t="s">
        <v>10551</v>
      </c>
      <c r="D4192" s="1163" t="s">
        <v>10552</v>
      </c>
      <c r="E4192" s="1164" t="s">
        <v>3034</v>
      </c>
      <c r="F4192" s="1165">
        <v>44856</v>
      </c>
      <c r="G4192" s="1165">
        <v>44915</v>
      </c>
    </row>
    <row r="4193" spans="1:7" ht="25.5">
      <c r="A4193" s="1158">
        <v>5708</v>
      </c>
      <c r="B4193" s="1158">
        <v>15560</v>
      </c>
      <c r="C4193" s="1159" t="s">
        <v>10553</v>
      </c>
      <c r="D4193" s="1159" t="s">
        <v>10554</v>
      </c>
      <c r="E4193" s="1160" t="s">
        <v>4470</v>
      </c>
      <c r="F4193" s="1161">
        <v>44721</v>
      </c>
      <c r="G4193" s="1161">
        <v>45035</v>
      </c>
    </row>
    <row r="4194" spans="1:7" ht="51">
      <c r="A4194" s="1162">
        <v>5709</v>
      </c>
      <c r="B4194" s="1162">
        <v>15561</v>
      </c>
      <c r="C4194" s="1163" t="s">
        <v>10555</v>
      </c>
      <c r="D4194" s="1163" t="s">
        <v>10556</v>
      </c>
      <c r="E4194" s="1164" t="s">
        <v>2894</v>
      </c>
      <c r="F4194" s="1165">
        <v>44916</v>
      </c>
      <c r="G4194" s="1165">
        <v>45035</v>
      </c>
    </row>
    <row r="4195" spans="1:7" ht="38.25">
      <c r="A4195" s="1162">
        <v>5710</v>
      </c>
      <c r="B4195" s="1162">
        <v>15562</v>
      </c>
      <c r="C4195" s="1163" t="s">
        <v>10557</v>
      </c>
      <c r="D4195" s="1163" t="s">
        <v>10558</v>
      </c>
      <c r="E4195" s="1164" t="s">
        <v>3287</v>
      </c>
      <c r="F4195" s="1165">
        <v>44916</v>
      </c>
      <c r="G4195" s="1165">
        <v>45005</v>
      </c>
    </row>
    <row r="4196" spans="1:7" ht="51">
      <c r="A4196" s="1162">
        <v>5711</v>
      </c>
      <c r="B4196" s="1162">
        <v>15563</v>
      </c>
      <c r="C4196" s="1163" t="s">
        <v>10559</v>
      </c>
      <c r="D4196" s="1163" t="s">
        <v>10560</v>
      </c>
      <c r="E4196" s="1164" t="s">
        <v>2894</v>
      </c>
      <c r="F4196" s="1165">
        <v>44856</v>
      </c>
      <c r="G4196" s="1165">
        <v>44975</v>
      </c>
    </row>
    <row r="4197" spans="1:7" ht="51">
      <c r="A4197" s="1162">
        <v>5712</v>
      </c>
      <c r="B4197" s="1162">
        <v>15564</v>
      </c>
      <c r="C4197" s="1163" t="s">
        <v>10561</v>
      </c>
      <c r="D4197" s="1163" t="s">
        <v>10562</v>
      </c>
      <c r="E4197" s="1164" t="s">
        <v>2894</v>
      </c>
      <c r="F4197" s="1165">
        <v>44856</v>
      </c>
      <c r="G4197" s="1165">
        <v>44975</v>
      </c>
    </row>
    <row r="4198" spans="1:7" ht="63.75">
      <c r="A4198" s="1162">
        <v>5713</v>
      </c>
      <c r="B4198" s="1162">
        <v>15565</v>
      </c>
      <c r="C4198" s="1163" t="s">
        <v>10563</v>
      </c>
      <c r="D4198" s="1163" t="s">
        <v>10564</v>
      </c>
      <c r="E4198" s="1164" t="s">
        <v>3287</v>
      </c>
      <c r="F4198" s="1165">
        <v>44856</v>
      </c>
      <c r="G4198" s="1165">
        <v>44945</v>
      </c>
    </row>
    <row r="4199" spans="1:7" ht="63.75">
      <c r="A4199" s="1162">
        <v>5714</v>
      </c>
      <c r="B4199" s="1162">
        <v>15566</v>
      </c>
      <c r="C4199" s="1163" t="s">
        <v>10565</v>
      </c>
      <c r="D4199" s="1163" t="s">
        <v>10566</v>
      </c>
      <c r="E4199" s="1164" t="s">
        <v>2894</v>
      </c>
      <c r="F4199" s="1165">
        <v>44721</v>
      </c>
      <c r="G4199" s="1165">
        <v>44840</v>
      </c>
    </row>
    <row r="4200" spans="1:7" ht="63.75">
      <c r="A4200" s="1162">
        <v>5715</v>
      </c>
      <c r="B4200" s="1162">
        <v>15567</v>
      </c>
      <c r="C4200" s="1163" t="s">
        <v>10567</v>
      </c>
      <c r="D4200" s="1163" t="s">
        <v>10568</v>
      </c>
      <c r="E4200" s="1164" t="s">
        <v>3287</v>
      </c>
      <c r="F4200" s="1165">
        <v>44841</v>
      </c>
      <c r="G4200" s="1165">
        <v>44930</v>
      </c>
    </row>
    <row r="4201" spans="1:7" ht="63.75">
      <c r="A4201" s="1162">
        <v>5716</v>
      </c>
      <c r="B4201" s="1162">
        <v>15568</v>
      </c>
      <c r="C4201" s="1163" t="s">
        <v>10569</v>
      </c>
      <c r="D4201" s="1163" t="s">
        <v>10570</v>
      </c>
      <c r="E4201" s="1164" t="s">
        <v>3064</v>
      </c>
      <c r="F4201" s="1165">
        <v>44856</v>
      </c>
      <c r="G4201" s="1165">
        <v>45035</v>
      </c>
    </row>
    <row r="4202" spans="1:7" ht="63.75">
      <c r="A4202" s="1162">
        <v>5717</v>
      </c>
      <c r="B4202" s="1162">
        <v>15569</v>
      </c>
      <c r="C4202" s="1163" t="s">
        <v>10571</v>
      </c>
      <c r="D4202" s="1163" t="s">
        <v>10572</v>
      </c>
      <c r="E4202" s="1164" t="s">
        <v>3112</v>
      </c>
      <c r="F4202" s="1165">
        <v>44968</v>
      </c>
      <c r="G4202" s="1165">
        <v>44997</v>
      </c>
    </row>
    <row r="4203" spans="1:7" ht="63.75">
      <c r="A4203" s="1162">
        <v>5718</v>
      </c>
      <c r="B4203" s="1162">
        <v>15570</v>
      </c>
      <c r="C4203" s="1163" t="s">
        <v>10573</v>
      </c>
      <c r="D4203" s="1163" t="s">
        <v>10574</v>
      </c>
      <c r="E4203" s="1164" t="s">
        <v>4905</v>
      </c>
      <c r="F4203" s="1165">
        <v>44931</v>
      </c>
      <c r="G4203" s="1165">
        <v>44967</v>
      </c>
    </row>
    <row r="4204" spans="1:7">
      <c r="A4204" s="1158">
        <v>5719</v>
      </c>
      <c r="B4204" s="1158">
        <v>15571</v>
      </c>
      <c r="C4204" s="1159" t="s">
        <v>5010</v>
      </c>
      <c r="D4204" s="1159" t="s">
        <v>5011</v>
      </c>
      <c r="E4204" s="1160" t="s">
        <v>8700</v>
      </c>
      <c r="F4204" s="1161">
        <v>44771</v>
      </c>
      <c r="G4204" s="1161">
        <v>45190</v>
      </c>
    </row>
    <row r="4205" spans="1:7" ht="25.5">
      <c r="A4205" s="1162">
        <v>5720</v>
      </c>
      <c r="B4205" s="1162">
        <v>15572</v>
      </c>
      <c r="C4205" s="1163" t="s">
        <v>10575</v>
      </c>
      <c r="D4205" s="1163" t="s">
        <v>10576</v>
      </c>
      <c r="E4205" s="1164" t="s">
        <v>3009</v>
      </c>
      <c r="F4205" s="1165">
        <v>44956</v>
      </c>
      <c r="G4205" s="1165">
        <v>45105</v>
      </c>
    </row>
    <row r="4206" spans="1:7" ht="51">
      <c r="A4206" s="1162">
        <v>5721</v>
      </c>
      <c r="B4206" s="1162">
        <v>15573</v>
      </c>
      <c r="C4206" s="1163" t="s">
        <v>10577</v>
      </c>
      <c r="D4206" s="1163" t="s">
        <v>10578</v>
      </c>
      <c r="E4206" s="1164" t="s">
        <v>2894</v>
      </c>
      <c r="F4206" s="1165">
        <v>44956</v>
      </c>
      <c r="G4206" s="1165">
        <v>45075</v>
      </c>
    </row>
    <row r="4207" spans="1:7" ht="63.75">
      <c r="A4207" s="1162">
        <v>5722</v>
      </c>
      <c r="B4207" s="1162">
        <v>15574</v>
      </c>
      <c r="C4207" s="1163" t="s">
        <v>10579</v>
      </c>
      <c r="D4207" s="1163" t="s">
        <v>10580</v>
      </c>
      <c r="E4207" s="1164" t="s">
        <v>2894</v>
      </c>
      <c r="F4207" s="1165">
        <v>44956</v>
      </c>
      <c r="G4207" s="1165">
        <v>45075</v>
      </c>
    </row>
    <row r="4208" spans="1:7" ht="63.75">
      <c r="A4208" s="1162">
        <v>5723</v>
      </c>
      <c r="B4208" s="1162">
        <v>15575</v>
      </c>
      <c r="C4208" s="1163" t="s">
        <v>10581</v>
      </c>
      <c r="D4208" s="1163" t="s">
        <v>10582</v>
      </c>
      <c r="E4208" s="1164" t="s">
        <v>2894</v>
      </c>
      <c r="F4208" s="1165">
        <v>44956</v>
      </c>
      <c r="G4208" s="1165">
        <v>45075</v>
      </c>
    </row>
    <row r="4209" spans="1:7" ht="51">
      <c r="A4209" s="1162">
        <v>5724</v>
      </c>
      <c r="B4209" s="1162">
        <v>15576</v>
      </c>
      <c r="C4209" s="1163" t="s">
        <v>10583</v>
      </c>
      <c r="D4209" s="1163" t="s">
        <v>10584</v>
      </c>
      <c r="E4209" s="1164" t="s">
        <v>2894</v>
      </c>
      <c r="F4209" s="1165">
        <v>44956</v>
      </c>
      <c r="G4209" s="1165">
        <v>45075</v>
      </c>
    </row>
    <row r="4210" spans="1:7" ht="51">
      <c r="A4210" s="1162">
        <v>5725</v>
      </c>
      <c r="B4210" s="1162">
        <v>15577</v>
      </c>
      <c r="C4210" s="1163" t="s">
        <v>10585</v>
      </c>
      <c r="D4210" s="1163" t="s">
        <v>10586</v>
      </c>
      <c r="E4210" s="1164" t="s">
        <v>2894</v>
      </c>
      <c r="F4210" s="1165">
        <v>44956</v>
      </c>
      <c r="G4210" s="1165">
        <v>45075</v>
      </c>
    </row>
    <row r="4211" spans="1:7" ht="51">
      <c r="A4211" s="1162">
        <v>5726</v>
      </c>
      <c r="B4211" s="1162">
        <v>15578</v>
      </c>
      <c r="C4211" s="1163" t="s">
        <v>10587</v>
      </c>
      <c r="D4211" s="1163" t="s">
        <v>10588</v>
      </c>
      <c r="E4211" s="1164" t="s">
        <v>2894</v>
      </c>
      <c r="F4211" s="1165">
        <v>44956</v>
      </c>
      <c r="G4211" s="1165">
        <v>45075</v>
      </c>
    </row>
    <row r="4212" spans="1:7" ht="51">
      <c r="A4212" s="1162">
        <v>5727</v>
      </c>
      <c r="B4212" s="1162">
        <v>15579</v>
      </c>
      <c r="C4212" s="1163" t="s">
        <v>10589</v>
      </c>
      <c r="D4212" s="1163" t="s">
        <v>10590</v>
      </c>
      <c r="E4212" s="1164" t="s">
        <v>2894</v>
      </c>
      <c r="F4212" s="1165">
        <v>44956</v>
      </c>
      <c r="G4212" s="1165">
        <v>45075</v>
      </c>
    </row>
    <row r="4213" spans="1:7" ht="51">
      <c r="A4213" s="1162">
        <v>5728</v>
      </c>
      <c r="B4213" s="1162">
        <v>15580</v>
      </c>
      <c r="C4213" s="1163" t="s">
        <v>10591</v>
      </c>
      <c r="D4213" s="1163" t="s">
        <v>10592</v>
      </c>
      <c r="E4213" s="1164" t="s">
        <v>2894</v>
      </c>
      <c r="F4213" s="1165">
        <v>44956</v>
      </c>
      <c r="G4213" s="1165">
        <v>45075</v>
      </c>
    </row>
    <row r="4214" spans="1:7" ht="51">
      <c r="A4214" s="1162">
        <v>5729</v>
      </c>
      <c r="B4214" s="1162">
        <v>15581</v>
      </c>
      <c r="C4214" s="1163" t="s">
        <v>10593</v>
      </c>
      <c r="D4214" s="1163" t="s">
        <v>10594</v>
      </c>
      <c r="E4214" s="1164" t="s">
        <v>2894</v>
      </c>
      <c r="F4214" s="1165">
        <v>44956</v>
      </c>
      <c r="G4214" s="1165">
        <v>45075</v>
      </c>
    </row>
    <row r="4215" spans="1:7" ht="51">
      <c r="A4215" s="1162">
        <v>5730</v>
      </c>
      <c r="B4215" s="1162">
        <v>15582</v>
      </c>
      <c r="C4215" s="1163" t="s">
        <v>10595</v>
      </c>
      <c r="D4215" s="1163" t="s">
        <v>10596</v>
      </c>
      <c r="E4215" s="1164" t="s">
        <v>2894</v>
      </c>
      <c r="F4215" s="1165">
        <v>44956</v>
      </c>
      <c r="G4215" s="1165">
        <v>45075</v>
      </c>
    </row>
    <row r="4216" spans="1:7" ht="38.25">
      <c r="A4216" s="1162">
        <v>5731</v>
      </c>
      <c r="B4216" s="1162">
        <v>15583</v>
      </c>
      <c r="C4216" s="1163" t="s">
        <v>10597</v>
      </c>
      <c r="D4216" s="1163" t="s">
        <v>10598</v>
      </c>
      <c r="E4216" s="1164" t="s">
        <v>2894</v>
      </c>
      <c r="F4216" s="1165">
        <v>44956</v>
      </c>
      <c r="G4216" s="1165">
        <v>45075</v>
      </c>
    </row>
    <row r="4217" spans="1:7" ht="51">
      <c r="A4217" s="1162">
        <v>5732</v>
      </c>
      <c r="B4217" s="1162">
        <v>15584</v>
      </c>
      <c r="C4217" s="1163" t="s">
        <v>10599</v>
      </c>
      <c r="D4217" s="1163" t="s">
        <v>10600</v>
      </c>
      <c r="E4217" s="1164" t="s">
        <v>2894</v>
      </c>
      <c r="F4217" s="1165">
        <v>44956</v>
      </c>
      <c r="G4217" s="1165">
        <v>45075</v>
      </c>
    </row>
    <row r="4218" spans="1:7" ht="51">
      <c r="A4218" s="1162">
        <v>5733</v>
      </c>
      <c r="B4218" s="1162">
        <v>15585</v>
      </c>
      <c r="C4218" s="1163" t="s">
        <v>10601</v>
      </c>
      <c r="D4218" s="1163" t="s">
        <v>10602</v>
      </c>
      <c r="E4218" s="1164" t="s">
        <v>2894</v>
      </c>
      <c r="F4218" s="1165">
        <v>44956</v>
      </c>
      <c r="G4218" s="1165">
        <v>45075</v>
      </c>
    </row>
    <row r="4219" spans="1:7" ht="51">
      <c r="A4219" s="1162">
        <v>5734</v>
      </c>
      <c r="B4219" s="1162">
        <v>15586</v>
      </c>
      <c r="C4219" s="1163" t="s">
        <v>10603</v>
      </c>
      <c r="D4219" s="1163" t="s">
        <v>10604</v>
      </c>
      <c r="E4219" s="1164" t="s">
        <v>2894</v>
      </c>
      <c r="F4219" s="1165">
        <v>44956</v>
      </c>
      <c r="G4219" s="1165">
        <v>45075</v>
      </c>
    </row>
    <row r="4220" spans="1:7" ht="51">
      <c r="A4220" s="1162">
        <v>5735</v>
      </c>
      <c r="B4220" s="1162">
        <v>15587</v>
      </c>
      <c r="C4220" s="1163" t="s">
        <v>10605</v>
      </c>
      <c r="D4220" s="1163" t="s">
        <v>10606</v>
      </c>
      <c r="E4220" s="1164" t="s">
        <v>2894</v>
      </c>
      <c r="F4220" s="1165">
        <v>44956</v>
      </c>
      <c r="G4220" s="1165">
        <v>45075</v>
      </c>
    </row>
    <row r="4221" spans="1:7" ht="51">
      <c r="A4221" s="1162">
        <v>5736</v>
      </c>
      <c r="B4221" s="1162">
        <v>15588</v>
      </c>
      <c r="C4221" s="1163" t="s">
        <v>10607</v>
      </c>
      <c r="D4221" s="1163" t="s">
        <v>10608</v>
      </c>
      <c r="E4221" s="1164" t="s">
        <v>2894</v>
      </c>
      <c r="F4221" s="1165">
        <v>44956</v>
      </c>
      <c r="G4221" s="1165">
        <v>45075</v>
      </c>
    </row>
    <row r="4222" spans="1:7" ht="51">
      <c r="A4222" s="1162">
        <v>5737</v>
      </c>
      <c r="B4222" s="1162">
        <v>15589</v>
      </c>
      <c r="C4222" s="1163" t="s">
        <v>10609</v>
      </c>
      <c r="D4222" s="1163" t="s">
        <v>10610</v>
      </c>
      <c r="E4222" s="1164" t="s">
        <v>3955</v>
      </c>
      <c r="F4222" s="1165">
        <v>44906</v>
      </c>
      <c r="G4222" s="1165">
        <v>45105</v>
      </c>
    </row>
    <row r="4223" spans="1:7" ht="38.25">
      <c r="A4223" s="1162">
        <v>5738</v>
      </c>
      <c r="B4223" s="1162">
        <v>15590</v>
      </c>
      <c r="C4223" s="1163" t="s">
        <v>10611</v>
      </c>
      <c r="D4223" s="1163" t="s">
        <v>10612</v>
      </c>
      <c r="E4223" s="1164" t="s">
        <v>2894</v>
      </c>
      <c r="F4223" s="1165">
        <v>44771</v>
      </c>
      <c r="G4223" s="1165">
        <v>44890</v>
      </c>
    </row>
    <row r="4224" spans="1:7" ht="51">
      <c r="A4224" s="1162">
        <v>5739</v>
      </c>
      <c r="B4224" s="1162">
        <v>15591</v>
      </c>
      <c r="C4224" s="1163" t="s">
        <v>10613</v>
      </c>
      <c r="D4224" s="1163" t="s">
        <v>10614</v>
      </c>
      <c r="E4224" s="1164" t="s">
        <v>2947</v>
      </c>
      <c r="F4224" s="1165">
        <v>45116</v>
      </c>
      <c r="G4224" s="1165">
        <v>45190</v>
      </c>
    </row>
    <row r="4225" spans="1:7" ht="51">
      <c r="A4225" s="1162">
        <v>5740</v>
      </c>
      <c r="B4225" s="1162">
        <v>15592</v>
      </c>
      <c r="C4225" s="1163" t="s">
        <v>10615</v>
      </c>
      <c r="D4225" s="1163" t="s">
        <v>10616</v>
      </c>
      <c r="E4225" s="1164" t="s">
        <v>2894</v>
      </c>
      <c r="F4225" s="1165">
        <v>44786</v>
      </c>
      <c r="G4225" s="1165">
        <v>44905</v>
      </c>
    </row>
    <row r="4226" spans="1:7" ht="51">
      <c r="A4226" s="1162">
        <v>5741</v>
      </c>
      <c r="B4226" s="1162">
        <v>15593</v>
      </c>
      <c r="C4226" s="1163" t="s">
        <v>10617</v>
      </c>
      <c r="D4226" s="1163" t="s">
        <v>10618</v>
      </c>
      <c r="E4226" s="1164" t="s">
        <v>2894</v>
      </c>
      <c r="F4226" s="1165">
        <v>44906</v>
      </c>
      <c r="G4226" s="1165">
        <v>45025</v>
      </c>
    </row>
    <row r="4227" spans="1:7" ht="51">
      <c r="A4227" s="1162">
        <v>5742</v>
      </c>
      <c r="B4227" s="1162">
        <v>15594</v>
      </c>
      <c r="C4227" s="1163" t="s">
        <v>10619</v>
      </c>
      <c r="D4227" s="1163" t="s">
        <v>10620</v>
      </c>
      <c r="E4227" s="1164" t="s">
        <v>3287</v>
      </c>
      <c r="F4227" s="1165">
        <v>45026</v>
      </c>
      <c r="G4227" s="1165">
        <v>45115</v>
      </c>
    </row>
    <row r="4228" spans="1:7" ht="51">
      <c r="A4228" s="1162">
        <v>5743</v>
      </c>
      <c r="B4228" s="1162">
        <v>15595</v>
      </c>
      <c r="C4228" s="1163" t="s">
        <v>10621</v>
      </c>
      <c r="D4228" s="1163" t="s">
        <v>10622</v>
      </c>
      <c r="E4228" s="1164" t="s">
        <v>2947</v>
      </c>
      <c r="F4228" s="1165">
        <v>45116</v>
      </c>
      <c r="G4228" s="1165">
        <v>45190</v>
      </c>
    </row>
    <row r="4229" spans="1:7" ht="51">
      <c r="A4229" s="1162">
        <v>5744</v>
      </c>
      <c r="B4229" s="1162">
        <v>15596</v>
      </c>
      <c r="C4229" s="1163" t="s">
        <v>10623</v>
      </c>
      <c r="D4229" s="1163" t="s">
        <v>10624</v>
      </c>
      <c r="E4229" s="1164" t="s">
        <v>3009</v>
      </c>
      <c r="F4229" s="1165">
        <v>44956</v>
      </c>
      <c r="G4229" s="1165">
        <v>45105</v>
      </c>
    </row>
    <row r="4230" spans="1:7" ht="38.25">
      <c r="A4230" s="1162">
        <v>5745</v>
      </c>
      <c r="B4230" s="1162">
        <v>15597</v>
      </c>
      <c r="C4230" s="1163" t="s">
        <v>10625</v>
      </c>
      <c r="D4230" s="1163" t="s">
        <v>10626</v>
      </c>
      <c r="E4230" s="1164" t="s">
        <v>2894</v>
      </c>
      <c r="F4230" s="1165">
        <v>44771</v>
      </c>
      <c r="G4230" s="1165">
        <v>44890</v>
      </c>
    </row>
    <row r="4231" spans="1:7" ht="51">
      <c r="A4231" s="1162">
        <v>5746</v>
      </c>
      <c r="B4231" s="1162">
        <v>15598</v>
      </c>
      <c r="C4231" s="1163" t="s">
        <v>10627</v>
      </c>
      <c r="D4231" s="1163" t="s">
        <v>10628</v>
      </c>
      <c r="E4231" s="1164" t="s">
        <v>3009</v>
      </c>
      <c r="F4231" s="1165">
        <v>44956</v>
      </c>
      <c r="G4231" s="1165">
        <v>45105</v>
      </c>
    </row>
    <row r="4232" spans="1:7" ht="38.25">
      <c r="A4232" s="1162">
        <v>5747</v>
      </c>
      <c r="B4232" s="1162">
        <v>15599</v>
      </c>
      <c r="C4232" s="1163" t="s">
        <v>10629</v>
      </c>
      <c r="D4232" s="1163" t="s">
        <v>10630</v>
      </c>
      <c r="E4232" s="1164" t="s">
        <v>3009</v>
      </c>
      <c r="F4232" s="1165">
        <v>44956</v>
      </c>
      <c r="G4232" s="1165">
        <v>45105</v>
      </c>
    </row>
    <row r="4233" spans="1:7" ht="38.25">
      <c r="A4233" s="1162">
        <v>5748</v>
      </c>
      <c r="B4233" s="1162">
        <v>15600</v>
      </c>
      <c r="C4233" s="1163" t="s">
        <v>10631</v>
      </c>
      <c r="D4233" s="1163" t="s">
        <v>10632</v>
      </c>
      <c r="E4233" s="1164" t="s">
        <v>3009</v>
      </c>
      <c r="F4233" s="1165">
        <v>44956</v>
      </c>
      <c r="G4233" s="1165">
        <v>45105</v>
      </c>
    </row>
    <row r="4234" spans="1:7" ht="63.75">
      <c r="A4234" s="1162">
        <v>5749</v>
      </c>
      <c r="B4234" s="1162">
        <v>15601</v>
      </c>
      <c r="C4234" s="1163" t="s">
        <v>10633</v>
      </c>
      <c r="D4234" s="1163" t="s">
        <v>10634</v>
      </c>
      <c r="E4234" s="1164" t="s">
        <v>3009</v>
      </c>
      <c r="F4234" s="1165">
        <v>44956</v>
      </c>
      <c r="G4234" s="1165">
        <v>45105</v>
      </c>
    </row>
    <row r="4235" spans="1:7" ht="38.25">
      <c r="A4235" s="1162">
        <v>5750</v>
      </c>
      <c r="B4235" s="1162">
        <v>15602</v>
      </c>
      <c r="C4235" s="1163" t="s">
        <v>10635</v>
      </c>
      <c r="D4235" s="1163" t="s">
        <v>10636</v>
      </c>
      <c r="E4235" s="1164" t="s">
        <v>3009</v>
      </c>
      <c r="F4235" s="1165">
        <v>44956</v>
      </c>
      <c r="G4235" s="1165">
        <v>45105</v>
      </c>
    </row>
    <row r="4236" spans="1:7" ht="51">
      <c r="A4236" s="1162">
        <v>5751</v>
      </c>
      <c r="B4236" s="1162">
        <v>15603</v>
      </c>
      <c r="C4236" s="1163" t="s">
        <v>10637</v>
      </c>
      <c r="D4236" s="1163" t="s">
        <v>10638</v>
      </c>
      <c r="E4236" s="1164" t="s">
        <v>2894</v>
      </c>
      <c r="F4236" s="1165">
        <v>44936</v>
      </c>
      <c r="G4236" s="1165">
        <v>45055</v>
      </c>
    </row>
    <row r="4237" spans="1:7" ht="51">
      <c r="A4237" s="1162">
        <v>5752</v>
      </c>
      <c r="B4237" s="1162">
        <v>15604</v>
      </c>
      <c r="C4237" s="1163" t="s">
        <v>10639</v>
      </c>
      <c r="D4237" s="1163" t="s">
        <v>10640</v>
      </c>
      <c r="E4237" s="1164" t="s">
        <v>3009</v>
      </c>
      <c r="F4237" s="1165">
        <v>44956</v>
      </c>
      <c r="G4237" s="1165">
        <v>45105</v>
      </c>
    </row>
    <row r="4238" spans="1:7" ht="51">
      <c r="A4238" s="1162">
        <v>5753</v>
      </c>
      <c r="B4238" s="1162">
        <v>15605</v>
      </c>
      <c r="C4238" s="1163" t="s">
        <v>10641</v>
      </c>
      <c r="D4238" s="1163" t="s">
        <v>10642</v>
      </c>
      <c r="E4238" s="1164" t="s">
        <v>3009</v>
      </c>
      <c r="F4238" s="1165">
        <v>44956</v>
      </c>
      <c r="G4238" s="1165">
        <v>45105</v>
      </c>
    </row>
    <row r="4239" spans="1:7" ht="51">
      <c r="A4239" s="1162">
        <v>5754</v>
      </c>
      <c r="B4239" s="1162">
        <v>15606</v>
      </c>
      <c r="C4239" s="1163" t="s">
        <v>10643</v>
      </c>
      <c r="D4239" s="1163" t="s">
        <v>10644</v>
      </c>
      <c r="E4239" s="1164" t="s">
        <v>3009</v>
      </c>
      <c r="F4239" s="1165">
        <v>44956</v>
      </c>
      <c r="G4239" s="1165">
        <v>45105</v>
      </c>
    </row>
    <row r="4240" spans="1:7" ht="51">
      <c r="A4240" s="1162">
        <v>5755</v>
      </c>
      <c r="B4240" s="1162">
        <v>15607</v>
      </c>
      <c r="C4240" s="1163" t="s">
        <v>10645</v>
      </c>
      <c r="D4240" s="1163" t="s">
        <v>10646</v>
      </c>
      <c r="E4240" s="1164" t="s">
        <v>2894</v>
      </c>
      <c r="F4240" s="1165">
        <v>44786</v>
      </c>
      <c r="G4240" s="1165">
        <v>44905</v>
      </c>
    </row>
    <row r="4241" spans="1:7" ht="51">
      <c r="A4241" s="1162">
        <v>5756</v>
      </c>
      <c r="B4241" s="1162">
        <v>15608</v>
      </c>
      <c r="C4241" s="1163" t="s">
        <v>10647</v>
      </c>
      <c r="D4241" s="1163" t="s">
        <v>10648</v>
      </c>
      <c r="E4241" s="1164" t="s">
        <v>2894</v>
      </c>
      <c r="F4241" s="1165">
        <v>44986</v>
      </c>
      <c r="G4241" s="1165">
        <v>45105</v>
      </c>
    </row>
    <row r="4242" spans="1:7" ht="63.75">
      <c r="A4242" s="1162">
        <v>5757</v>
      </c>
      <c r="B4242" s="1162">
        <v>15609</v>
      </c>
      <c r="C4242" s="1163" t="s">
        <v>10649</v>
      </c>
      <c r="D4242" s="1163" t="s">
        <v>10650</v>
      </c>
      <c r="E4242" s="1164" t="s">
        <v>2894</v>
      </c>
      <c r="F4242" s="1165">
        <v>44986</v>
      </c>
      <c r="G4242" s="1165">
        <v>45105</v>
      </c>
    </row>
    <row r="4243" spans="1:7" ht="51">
      <c r="A4243" s="1162">
        <v>5758</v>
      </c>
      <c r="B4243" s="1162">
        <v>15610</v>
      </c>
      <c r="C4243" s="1163" t="s">
        <v>10651</v>
      </c>
      <c r="D4243" s="1163" t="s">
        <v>10652</v>
      </c>
      <c r="E4243" s="1164" t="s">
        <v>2894</v>
      </c>
      <c r="F4243" s="1165">
        <v>44986</v>
      </c>
      <c r="G4243" s="1165">
        <v>45105</v>
      </c>
    </row>
    <row r="4244" spans="1:7" ht="51">
      <c r="A4244" s="1162">
        <v>5759</v>
      </c>
      <c r="B4244" s="1162">
        <v>15611</v>
      </c>
      <c r="C4244" s="1163" t="s">
        <v>10653</v>
      </c>
      <c r="D4244" s="1163" t="s">
        <v>10654</v>
      </c>
      <c r="E4244" s="1164" t="s">
        <v>2894</v>
      </c>
      <c r="F4244" s="1165">
        <v>44986</v>
      </c>
      <c r="G4244" s="1165">
        <v>45105</v>
      </c>
    </row>
    <row r="4245" spans="1:7" ht="51">
      <c r="A4245" s="1162">
        <v>5760</v>
      </c>
      <c r="B4245" s="1162">
        <v>15612</v>
      </c>
      <c r="C4245" s="1163" t="s">
        <v>10655</v>
      </c>
      <c r="D4245" s="1163" t="s">
        <v>10656</v>
      </c>
      <c r="E4245" s="1164" t="s">
        <v>2894</v>
      </c>
      <c r="F4245" s="1165">
        <v>44986</v>
      </c>
      <c r="G4245" s="1165">
        <v>45105</v>
      </c>
    </row>
    <row r="4246" spans="1:7">
      <c r="A4246" s="1158">
        <v>5761</v>
      </c>
      <c r="B4246" s="1158">
        <v>15613</v>
      </c>
      <c r="C4246" s="1159" t="s">
        <v>5243</v>
      </c>
      <c r="D4246" s="1159" t="s">
        <v>5244</v>
      </c>
      <c r="E4246" s="1160" t="s">
        <v>3849</v>
      </c>
      <c r="F4246" s="1161">
        <v>44956</v>
      </c>
      <c r="G4246" s="1161">
        <v>45165</v>
      </c>
    </row>
    <row r="4247" spans="1:7" ht="51">
      <c r="A4247" s="1162">
        <v>5762</v>
      </c>
      <c r="B4247" s="1162">
        <v>15614</v>
      </c>
      <c r="C4247" s="1163" t="s">
        <v>10657</v>
      </c>
      <c r="D4247" s="1163" t="s">
        <v>10658</v>
      </c>
      <c r="E4247" s="1164" t="s">
        <v>3009</v>
      </c>
      <c r="F4247" s="1165">
        <v>44956</v>
      </c>
      <c r="G4247" s="1165">
        <v>45105</v>
      </c>
    </row>
    <row r="4248" spans="1:7" ht="51">
      <c r="A4248" s="1162">
        <v>5763</v>
      </c>
      <c r="B4248" s="1162">
        <v>15615</v>
      </c>
      <c r="C4248" s="1163" t="s">
        <v>10659</v>
      </c>
      <c r="D4248" s="1163" t="s">
        <v>10660</v>
      </c>
      <c r="E4248" s="1164" t="s">
        <v>3287</v>
      </c>
      <c r="F4248" s="1165">
        <v>44956</v>
      </c>
      <c r="G4248" s="1165">
        <v>45045</v>
      </c>
    </row>
    <row r="4249" spans="1:7" ht="51">
      <c r="A4249" s="1162">
        <v>5764</v>
      </c>
      <c r="B4249" s="1162">
        <v>15616</v>
      </c>
      <c r="C4249" s="1163" t="s">
        <v>10661</v>
      </c>
      <c r="D4249" s="1163" t="s">
        <v>10662</v>
      </c>
      <c r="E4249" s="1164" t="s">
        <v>3009</v>
      </c>
      <c r="F4249" s="1165">
        <v>44956</v>
      </c>
      <c r="G4249" s="1165">
        <v>45105</v>
      </c>
    </row>
    <row r="4250" spans="1:7" ht="51">
      <c r="A4250" s="1162">
        <v>5765</v>
      </c>
      <c r="B4250" s="1162">
        <v>15617</v>
      </c>
      <c r="C4250" s="1163" t="s">
        <v>10663</v>
      </c>
      <c r="D4250" s="1163" t="s">
        <v>10664</v>
      </c>
      <c r="E4250" s="1164" t="s">
        <v>3009</v>
      </c>
      <c r="F4250" s="1165">
        <v>44956</v>
      </c>
      <c r="G4250" s="1165">
        <v>45105</v>
      </c>
    </row>
    <row r="4251" spans="1:7" ht="51">
      <c r="A4251" s="1162">
        <v>5766</v>
      </c>
      <c r="B4251" s="1162">
        <v>15618</v>
      </c>
      <c r="C4251" s="1163" t="s">
        <v>10665</v>
      </c>
      <c r="D4251" s="1163" t="s">
        <v>10666</v>
      </c>
      <c r="E4251" s="1164" t="s">
        <v>3287</v>
      </c>
      <c r="F4251" s="1165">
        <v>44956</v>
      </c>
      <c r="G4251" s="1165">
        <v>45045</v>
      </c>
    </row>
    <row r="4252" spans="1:7" ht="51">
      <c r="A4252" s="1162">
        <v>5767</v>
      </c>
      <c r="B4252" s="1162">
        <v>15619</v>
      </c>
      <c r="C4252" s="1163" t="s">
        <v>10667</v>
      </c>
      <c r="D4252" s="1163" t="s">
        <v>10668</v>
      </c>
      <c r="E4252" s="1164" t="s">
        <v>3287</v>
      </c>
      <c r="F4252" s="1165">
        <v>44956</v>
      </c>
      <c r="G4252" s="1165">
        <v>45045</v>
      </c>
    </row>
    <row r="4253" spans="1:7" ht="51">
      <c r="A4253" s="1162">
        <v>5768</v>
      </c>
      <c r="B4253" s="1162">
        <v>15620</v>
      </c>
      <c r="C4253" s="1163" t="s">
        <v>10669</v>
      </c>
      <c r="D4253" s="1163" t="s">
        <v>10670</v>
      </c>
      <c r="E4253" s="1164" t="s">
        <v>3287</v>
      </c>
      <c r="F4253" s="1165">
        <v>44956</v>
      </c>
      <c r="G4253" s="1165">
        <v>45045</v>
      </c>
    </row>
    <row r="4254" spans="1:7" ht="51">
      <c r="A4254" s="1162">
        <v>5769</v>
      </c>
      <c r="B4254" s="1162">
        <v>15621</v>
      </c>
      <c r="C4254" s="1163" t="s">
        <v>10671</v>
      </c>
      <c r="D4254" s="1163" t="s">
        <v>10672</v>
      </c>
      <c r="E4254" s="1164" t="s">
        <v>3287</v>
      </c>
      <c r="F4254" s="1165">
        <v>44956</v>
      </c>
      <c r="G4254" s="1165">
        <v>45045</v>
      </c>
    </row>
    <row r="4255" spans="1:7" ht="51">
      <c r="A4255" s="1162">
        <v>5770</v>
      </c>
      <c r="B4255" s="1162">
        <v>15622</v>
      </c>
      <c r="C4255" s="1163" t="s">
        <v>10673</v>
      </c>
      <c r="D4255" s="1163" t="s">
        <v>10674</v>
      </c>
      <c r="E4255" s="1164" t="s">
        <v>3287</v>
      </c>
      <c r="F4255" s="1165">
        <v>44956</v>
      </c>
      <c r="G4255" s="1165">
        <v>45045</v>
      </c>
    </row>
    <row r="4256" spans="1:7" ht="51">
      <c r="A4256" s="1162">
        <v>5771</v>
      </c>
      <c r="B4256" s="1162">
        <v>15623</v>
      </c>
      <c r="C4256" s="1163" t="s">
        <v>10675</v>
      </c>
      <c r="D4256" s="1163" t="s">
        <v>10676</v>
      </c>
      <c r="E4256" s="1164" t="s">
        <v>2894</v>
      </c>
      <c r="F4256" s="1165">
        <v>44956</v>
      </c>
      <c r="G4256" s="1165">
        <v>45075</v>
      </c>
    </row>
    <row r="4257" spans="1:7" ht="38.25">
      <c r="A4257" s="1162">
        <v>5772</v>
      </c>
      <c r="B4257" s="1162">
        <v>15624</v>
      </c>
      <c r="C4257" s="1163" t="s">
        <v>10677</v>
      </c>
      <c r="D4257" s="1163" t="s">
        <v>10678</v>
      </c>
      <c r="E4257" s="1164" t="s">
        <v>2894</v>
      </c>
      <c r="F4257" s="1165">
        <v>44956</v>
      </c>
      <c r="G4257" s="1165">
        <v>45075</v>
      </c>
    </row>
    <row r="4258" spans="1:7" ht="38.25">
      <c r="A4258" s="1162">
        <v>5773</v>
      </c>
      <c r="B4258" s="1162">
        <v>15625</v>
      </c>
      <c r="C4258" s="1163" t="s">
        <v>10679</v>
      </c>
      <c r="D4258" s="1163" t="s">
        <v>10680</v>
      </c>
      <c r="E4258" s="1164" t="s">
        <v>2894</v>
      </c>
      <c r="F4258" s="1165">
        <v>44956</v>
      </c>
      <c r="G4258" s="1165">
        <v>45075</v>
      </c>
    </row>
    <row r="4259" spans="1:7" ht="38.25">
      <c r="A4259" s="1162">
        <v>5774</v>
      </c>
      <c r="B4259" s="1162">
        <v>15626</v>
      </c>
      <c r="C4259" s="1163" t="s">
        <v>10681</v>
      </c>
      <c r="D4259" s="1163" t="s">
        <v>10682</v>
      </c>
      <c r="E4259" s="1164" t="s">
        <v>2894</v>
      </c>
      <c r="F4259" s="1165">
        <v>44956</v>
      </c>
      <c r="G4259" s="1165">
        <v>45075</v>
      </c>
    </row>
    <row r="4260" spans="1:7" ht="51">
      <c r="A4260" s="1162">
        <v>5775</v>
      </c>
      <c r="B4260" s="1162">
        <v>15627</v>
      </c>
      <c r="C4260" s="1163" t="s">
        <v>10683</v>
      </c>
      <c r="D4260" s="1163" t="s">
        <v>10684</v>
      </c>
      <c r="E4260" s="1164" t="s">
        <v>3287</v>
      </c>
      <c r="F4260" s="1165">
        <v>44956</v>
      </c>
      <c r="G4260" s="1165">
        <v>45045</v>
      </c>
    </row>
    <row r="4261" spans="1:7" ht="51">
      <c r="A4261" s="1162">
        <v>5776</v>
      </c>
      <c r="B4261" s="1162">
        <v>15628</v>
      </c>
      <c r="C4261" s="1163" t="s">
        <v>10685</v>
      </c>
      <c r="D4261" s="1163" t="s">
        <v>10686</v>
      </c>
      <c r="E4261" s="1164" t="s">
        <v>3287</v>
      </c>
      <c r="F4261" s="1165">
        <v>44956</v>
      </c>
      <c r="G4261" s="1165">
        <v>45045</v>
      </c>
    </row>
    <row r="4262" spans="1:7" ht="51">
      <c r="A4262" s="1162">
        <v>5777</v>
      </c>
      <c r="B4262" s="1162">
        <v>15629</v>
      </c>
      <c r="C4262" s="1163" t="s">
        <v>10687</v>
      </c>
      <c r="D4262" s="1163" t="s">
        <v>10688</v>
      </c>
      <c r="E4262" s="1164" t="s">
        <v>3287</v>
      </c>
      <c r="F4262" s="1165">
        <v>44956</v>
      </c>
      <c r="G4262" s="1165">
        <v>45045</v>
      </c>
    </row>
    <row r="4263" spans="1:7" ht="51">
      <c r="A4263" s="1162">
        <v>5778</v>
      </c>
      <c r="B4263" s="1162">
        <v>15630</v>
      </c>
      <c r="C4263" s="1163" t="s">
        <v>10689</v>
      </c>
      <c r="D4263" s="1163" t="s">
        <v>10690</v>
      </c>
      <c r="E4263" s="1164" t="s">
        <v>3287</v>
      </c>
      <c r="F4263" s="1165">
        <v>44956</v>
      </c>
      <c r="G4263" s="1165">
        <v>45045</v>
      </c>
    </row>
    <row r="4264" spans="1:7" ht="51">
      <c r="A4264" s="1162">
        <v>5779</v>
      </c>
      <c r="B4264" s="1162">
        <v>15631</v>
      </c>
      <c r="C4264" s="1163" t="s">
        <v>10691</v>
      </c>
      <c r="D4264" s="1163" t="s">
        <v>10692</v>
      </c>
      <c r="E4264" s="1164" t="s">
        <v>3287</v>
      </c>
      <c r="F4264" s="1165">
        <v>45076</v>
      </c>
      <c r="G4264" s="1165">
        <v>45165</v>
      </c>
    </row>
    <row r="4265" spans="1:7" ht="38.25">
      <c r="A4265" s="1162">
        <v>5780</v>
      </c>
      <c r="B4265" s="1162">
        <v>15632</v>
      </c>
      <c r="C4265" s="1163" t="s">
        <v>10693</v>
      </c>
      <c r="D4265" s="1163" t="s">
        <v>10694</v>
      </c>
      <c r="E4265" s="1164" t="s">
        <v>3287</v>
      </c>
      <c r="F4265" s="1165">
        <v>45076</v>
      </c>
      <c r="G4265" s="1165">
        <v>45165</v>
      </c>
    </row>
    <row r="4266" spans="1:7" ht="51">
      <c r="A4266" s="1162">
        <v>5781</v>
      </c>
      <c r="B4266" s="1162">
        <v>15633</v>
      </c>
      <c r="C4266" s="1163" t="s">
        <v>10695</v>
      </c>
      <c r="D4266" s="1163" t="s">
        <v>10696</v>
      </c>
      <c r="E4266" s="1164" t="s">
        <v>3287</v>
      </c>
      <c r="F4266" s="1165">
        <v>45076</v>
      </c>
      <c r="G4266" s="1165">
        <v>45165</v>
      </c>
    </row>
    <row r="4267" spans="1:7" ht="51">
      <c r="A4267" s="1162">
        <v>5782</v>
      </c>
      <c r="B4267" s="1162">
        <v>15634</v>
      </c>
      <c r="C4267" s="1163" t="s">
        <v>10697</v>
      </c>
      <c r="D4267" s="1163" t="s">
        <v>10698</v>
      </c>
      <c r="E4267" s="1164" t="s">
        <v>3287</v>
      </c>
      <c r="F4267" s="1165">
        <v>44956</v>
      </c>
      <c r="G4267" s="1165">
        <v>45045</v>
      </c>
    </row>
    <row r="4268" spans="1:7" ht="51">
      <c r="A4268" s="1162">
        <v>5783</v>
      </c>
      <c r="B4268" s="1162">
        <v>15635</v>
      </c>
      <c r="C4268" s="1163" t="s">
        <v>10699</v>
      </c>
      <c r="D4268" s="1163" t="s">
        <v>10700</v>
      </c>
      <c r="E4268" s="1164" t="s">
        <v>3287</v>
      </c>
      <c r="F4268" s="1165">
        <v>44956</v>
      </c>
      <c r="G4268" s="1165">
        <v>45045</v>
      </c>
    </row>
    <row r="4269" spans="1:7" ht="63.75">
      <c r="A4269" s="1162">
        <v>5784</v>
      </c>
      <c r="B4269" s="1162">
        <v>15636</v>
      </c>
      <c r="C4269" s="1163" t="s">
        <v>10701</v>
      </c>
      <c r="D4269" s="1163" t="s">
        <v>10702</v>
      </c>
      <c r="E4269" s="1164" t="s">
        <v>3287</v>
      </c>
      <c r="F4269" s="1165">
        <v>44956</v>
      </c>
      <c r="G4269" s="1165">
        <v>45045</v>
      </c>
    </row>
    <row r="4270" spans="1:7" ht="51">
      <c r="A4270" s="1162">
        <v>5785</v>
      </c>
      <c r="B4270" s="1162">
        <v>15637</v>
      </c>
      <c r="C4270" s="1163" t="s">
        <v>10703</v>
      </c>
      <c r="D4270" s="1163" t="s">
        <v>10704</v>
      </c>
      <c r="E4270" s="1164" t="s">
        <v>3287</v>
      </c>
      <c r="F4270" s="1165">
        <v>44956</v>
      </c>
      <c r="G4270" s="1165">
        <v>45045</v>
      </c>
    </row>
    <row r="4271" spans="1:7" ht="51">
      <c r="A4271" s="1162">
        <v>5786</v>
      </c>
      <c r="B4271" s="1162">
        <v>15638</v>
      </c>
      <c r="C4271" s="1163" t="s">
        <v>10705</v>
      </c>
      <c r="D4271" s="1163" t="s">
        <v>10706</v>
      </c>
      <c r="E4271" s="1164" t="s">
        <v>3287</v>
      </c>
      <c r="F4271" s="1165">
        <v>44956</v>
      </c>
      <c r="G4271" s="1165">
        <v>45045</v>
      </c>
    </row>
    <row r="4272" spans="1:7" ht="63.75">
      <c r="A4272" s="1162">
        <v>5787</v>
      </c>
      <c r="B4272" s="1162">
        <v>15639</v>
      </c>
      <c r="C4272" s="1163" t="s">
        <v>10707</v>
      </c>
      <c r="D4272" s="1163" t="s">
        <v>10708</v>
      </c>
      <c r="E4272" s="1164" t="s">
        <v>3287</v>
      </c>
      <c r="F4272" s="1165">
        <v>44956</v>
      </c>
      <c r="G4272" s="1165">
        <v>45045</v>
      </c>
    </row>
    <row r="4273" spans="1:7" ht="51">
      <c r="A4273" s="1162">
        <v>5788</v>
      </c>
      <c r="B4273" s="1162">
        <v>15640</v>
      </c>
      <c r="C4273" s="1163" t="s">
        <v>10709</v>
      </c>
      <c r="D4273" s="1163" t="s">
        <v>10710</v>
      </c>
      <c r="E4273" s="1164" t="s">
        <v>3287</v>
      </c>
      <c r="F4273" s="1165">
        <v>44956</v>
      </c>
      <c r="G4273" s="1165">
        <v>45045</v>
      </c>
    </row>
    <row r="4274" spans="1:7" ht="51">
      <c r="A4274" s="1162">
        <v>5789</v>
      </c>
      <c r="B4274" s="1162">
        <v>15641</v>
      </c>
      <c r="C4274" s="1163" t="s">
        <v>10711</v>
      </c>
      <c r="D4274" s="1163" t="s">
        <v>10712</v>
      </c>
      <c r="E4274" s="1164" t="s">
        <v>3287</v>
      </c>
      <c r="F4274" s="1165">
        <v>45076</v>
      </c>
      <c r="G4274" s="1165">
        <v>45165</v>
      </c>
    </row>
    <row r="4275" spans="1:7" ht="63.75">
      <c r="A4275" s="1162">
        <v>5790</v>
      </c>
      <c r="B4275" s="1162">
        <v>15642</v>
      </c>
      <c r="C4275" s="1163" t="s">
        <v>10713</v>
      </c>
      <c r="D4275" s="1163" t="s">
        <v>10714</v>
      </c>
      <c r="E4275" s="1164" t="s">
        <v>3287</v>
      </c>
      <c r="F4275" s="1165">
        <v>45076</v>
      </c>
      <c r="G4275" s="1165">
        <v>45165</v>
      </c>
    </row>
    <row r="4276" spans="1:7" ht="51">
      <c r="A4276" s="1162">
        <v>5791</v>
      </c>
      <c r="B4276" s="1162">
        <v>15643</v>
      </c>
      <c r="C4276" s="1163" t="s">
        <v>10715</v>
      </c>
      <c r="D4276" s="1163" t="s">
        <v>10716</v>
      </c>
      <c r="E4276" s="1164" t="s">
        <v>3287</v>
      </c>
      <c r="F4276" s="1165">
        <v>45076</v>
      </c>
      <c r="G4276" s="1165">
        <v>45165</v>
      </c>
    </row>
    <row r="4277" spans="1:7" ht="51">
      <c r="A4277" s="1162">
        <v>5792</v>
      </c>
      <c r="B4277" s="1162">
        <v>15644</v>
      </c>
      <c r="C4277" s="1163" t="s">
        <v>10717</v>
      </c>
      <c r="D4277" s="1163" t="s">
        <v>10718</v>
      </c>
      <c r="E4277" s="1164" t="s">
        <v>3287</v>
      </c>
      <c r="F4277" s="1165">
        <v>44956</v>
      </c>
      <c r="G4277" s="1165">
        <v>45045</v>
      </c>
    </row>
    <row r="4278" spans="1:7" ht="63.75">
      <c r="A4278" s="1162">
        <v>5793</v>
      </c>
      <c r="B4278" s="1162">
        <v>15645</v>
      </c>
      <c r="C4278" s="1163" t="s">
        <v>10719</v>
      </c>
      <c r="D4278" s="1163" t="s">
        <v>10720</v>
      </c>
      <c r="E4278" s="1164" t="s">
        <v>3009</v>
      </c>
      <c r="F4278" s="1165">
        <v>44956</v>
      </c>
      <c r="G4278" s="1165">
        <v>45105</v>
      </c>
    </row>
    <row r="4279" spans="1:7" ht="51">
      <c r="A4279" s="1162">
        <v>5794</v>
      </c>
      <c r="B4279" s="1162">
        <v>15646</v>
      </c>
      <c r="C4279" s="1163" t="s">
        <v>10721</v>
      </c>
      <c r="D4279" s="1163" t="s">
        <v>10722</v>
      </c>
      <c r="E4279" s="1164" t="s">
        <v>2894</v>
      </c>
      <c r="F4279" s="1165">
        <v>44956</v>
      </c>
      <c r="G4279" s="1165">
        <v>45075</v>
      </c>
    </row>
    <row r="4280" spans="1:7" ht="51">
      <c r="A4280" s="1162">
        <v>5795</v>
      </c>
      <c r="B4280" s="1162">
        <v>15647</v>
      </c>
      <c r="C4280" s="1163" t="s">
        <v>10723</v>
      </c>
      <c r="D4280" s="1163" t="s">
        <v>10724</v>
      </c>
      <c r="E4280" s="1164" t="s">
        <v>3287</v>
      </c>
      <c r="F4280" s="1165">
        <v>44956</v>
      </c>
      <c r="G4280" s="1165">
        <v>45045</v>
      </c>
    </row>
    <row r="4281" spans="1:7" ht="51">
      <c r="A4281" s="1162">
        <v>5796</v>
      </c>
      <c r="B4281" s="1162">
        <v>15648</v>
      </c>
      <c r="C4281" s="1163" t="s">
        <v>10725</v>
      </c>
      <c r="D4281" s="1163" t="s">
        <v>10726</v>
      </c>
      <c r="E4281" s="1164" t="s">
        <v>2894</v>
      </c>
      <c r="F4281" s="1165">
        <v>44956</v>
      </c>
      <c r="G4281" s="1165">
        <v>45075</v>
      </c>
    </row>
    <row r="4282" spans="1:7" ht="63.75">
      <c r="A4282" s="1162">
        <v>5797</v>
      </c>
      <c r="B4282" s="1162">
        <v>15649</v>
      </c>
      <c r="C4282" s="1163" t="s">
        <v>10727</v>
      </c>
      <c r="D4282" s="1163" t="s">
        <v>10728</v>
      </c>
      <c r="E4282" s="1164" t="s">
        <v>2894</v>
      </c>
      <c r="F4282" s="1165">
        <v>44956</v>
      </c>
      <c r="G4282" s="1165">
        <v>45075</v>
      </c>
    </row>
    <row r="4283" spans="1:7" ht="51">
      <c r="A4283" s="1162">
        <v>5798</v>
      </c>
      <c r="B4283" s="1162">
        <v>15650</v>
      </c>
      <c r="C4283" s="1163" t="s">
        <v>10729</v>
      </c>
      <c r="D4283" s="1163" t="s">
        <v>10730</v>
      </c>
      <c r="E4283" s="1164" t="s">
        <v>3287</v>
      </c>
      <c r="F4283" s="1165">
        <v>45076</v>
      </c>
      <c r="G4283" s="1165">
        <v>45165</v>
      </c>
    </row>
    <row r="4284" spans="1:7" ht="51">
      <c r="A4284" s="1162">
        <v>5799</v>
      </c>
      <c r="B4284" s="1162">
        <v>15651</v>
      </c>
      <c r="C4284" s="1163" t="s">
        <v>10731</v>
      </c>
      <c r="D4284" s="1163" t="s">
        <v>10732</v>
      </c>
      <c r="E4284" s="1164" t="s">
        <v>3287</v>
      </c>
      <c r="F4284" s="1165">
        <v>45076</v>
      </c>
      <c r="G4284" s="1165">
        <v>45165</v>
      </c>
    </row>
    <row r="4285" spans="1:7" ht="51">
      <c r="A4285" s="1162">
        <v>5800</v>
      </c>
      <c r="B4285" s="1162">
        <v>15652</v>
      </c>
      <c r="C4285" s="1163" t="s">
        <v>10733</v>
      </c>
      <c r="D4285" s="1163" t="s">
        <v>10734</v>
      </c>
      <c r="E4285" s="1164" t="s">
        <v>2894</v>
      </c>
      <c r="F4285" s="1165">
        <v>44956</v>
      </c>
      <c r="G4285" s="1165">
        <v>45075</v>
      </c>
    </row>
    <row r="4286" spans="1:7" ht="63.75">
      <c r="A4286" s="1162">
        <v>5801</v>
      </c>
      <c r="B4286" s="1162">
        <v>15653</v>
      </c>
      <c r="C4286" s="1163" t="s">
        <v>10735</v>
      </c>
      <c r="D4286" s="1163" t="s">
        <v>10736</v>
      </c>
      <c r="E4286" s="1164" t="s">
        <v>2894</v>
      </c>
      <c r="F4286" s="1165">
        <v>44956</v>
      </c>
      <c r="G4286" s="1165">
        <v>45075</v>
      </c>
    </row>
    <row r="4287" spans="1:7" ht="51">
      <c r="A4287" s="1162">
        <v>5802</v>
      </c>
      <c r="B4287" s="1162">
        <v>15654</v>
      </c>
      <c r="C4287" s="1163" t="s">
        <v>10737</v>
      </c>
      <c r="D4287" s="1163" t="s">
        <v>10738</v>
      </c>
      <c r="E4287" s="1164" t="s">
        <v>2894</v>
      </c>
      <c r="F4287" s="1165">
        <v>44956</v>
      </c>
      <c r="G4287" s="1165">
        <v>45075</v>
      </c>
    </row>
    <row r="4288" spans="1:7" ht="51">
      <c r="A4288" s="1162">
        <v>5803</v>
      </c>
      <c r="B4288" s="1162">
        <v>15655</v>
      </c>
      <c r="C4288" s="1163" t="s">
        <v>10739</v>
      </c>
      <c r="D4288" s="1163" t="s">
        <v>10740</v>
      </c>
      <c r="E4288" s="1164" t="s">
        <v>3287</v>
      </c>
      <c r="F4288" s="1165">
        <v>45076</v>
      </c>
      <c r="G4288" s="1165">
        <v>45165</v>
      </c>
    </row>
    <row r="4289" spans="1:7" ht="51">
      <c r="A4289" s="1162">
        <v>5804</v>
      </c>
      <c r="B4289" s="1162">
        <v>15656</v>
      </c>
      <c r="C4289" s="1163" t="s">
        <v>10741</v>
      </c>
      <c r="D4289" s="1163" t="s">
        <v>10742</v>
      </c>
      <c r="E4289" s="1164" t="s">
        <v>3287</v>
      </c>
      <c r="F4289" s="1165">
        <v>45076</v>
      </c>
      <c r="G4289" s="1165">
        <v>45165</v>
      </c>
    </row>
    <row r="4290" spans="1:7" ht="63.75">
      <c r="A4290" s="1162">
        <v>5805</v>
      </c>
      <c r="B4290" s="1162">
        <v>15657</v>
      </c>
      <c r="C4290" s="1163" t="s">
        <v>10743</v>
      </c>
      <c r="D4290" s="1163" t="s">
        <v>10744</v>
      </c>
      <c r="E4290" s="1164" t="s">
        <v>3287</v>
      </c>
      <c r="F4290" s="1165">
        <v>45076</v>
      </c>
      <c r="G4290" s="1165">
        <v>45165</v>
      </c>
    </row>
    <row r="4291" spans="1:7" ht="63.75">
      <c r="A4291" s="1162">
        <v>5806</v>
      </c>
      <c r="B4291" s="1162">
        <v>15658</v>
      </c>
      <c r="C4291" s="1163" t="s">
        <v>10743</v>
      </c>
      <c r="D4291" s="1163" t="s">
        <v>10745</v>
      </c>
      <c r="E4291" s="1164" t="s">
        <v>3287</v>
      </c>
      <c r="F4291" s="1165">
        <v>45076</v>
      </c>
      <c r="G4291" s="1165">
        <v>45165</v>
      </c>
    </row>
    <row r="4292" spans="1:7" ht="51">
      <c r="A4292" s="1162">
        <v>5807</v>
      </c>
      <c r="B4292" s="1162">
        <v>15659</v>
      </c>
      <c r="C4292" s="1163" t="s">
        <v>10746</v>
      </c>
      <c r="D4292" s="1163" t="s">
        <v>10747</v>
      </c>
      <c r="E4292" s="1164" t="s">
        <v>3287</v>
      </c>
      <c r="F4292" s="1165">
        <v>45076</v>
      </c>
      <c r="G4292" s="1165">
        <v>45165</v>
      </c>
    </row>
    <row r="4293" spans="1:7" ht="51">
      <c r="A4293" s="1162">
        <v>5808</v>
      </c>
      <c r="B4293" s="1162">
        <v>15660</v>
      </c>
      <c r="C4293" s="1163" t="s">
        <v>10748</v>
      </c>
      <c r="D4293" s="1163" t="s">
        <v>10749</v>
      </c>
      <c r="E4293" s="1164" t="s">
        <v>3287</v>
      </c>
      <c r="F4293" s="1165">
        <v>45076</v>
      </c>
      <c r="G4293" s="1165">
        <v>45165</v>
      </c>
    </row>
    <row r="4294" spans="1:7" ht="63.75">
      <c r="A4294" s="1162">
        <v>5809</v>
      </c>
      <c r="B4294" s="1162">
        <v>15661</v>
      </c>
      <c r="C4294" s="1163" t="s">
        <v>10750</v>
      </c>
      <c r="D4294" s="1163" t="s">
        <v>10751</v>
      </c>
      <c r="E4294" s="1164" t="s">
        <v>2894</v>
      </c>
      <c r="F4294" s="1165">
        <v>44956</v>
      </c>
      <c r="G4294" s="1165">
        <v>45075</v>
      </c>
    </row>
    <row r="4295" spans="1:7" ht="63.75">
      <c r="A4295" s="1162">
        <v>5810</v>
      </c>
      <c r="B4295" s="1162">
        <v>15662</v>
      </c>
      <c r="C4295" s="1163" t="s">
        <v>10752</v>
      </c>
      <c r="D4295" s="1163" t="s">
        <v>10753</v>
      </c>
      <c r="E4295" s="1164" t="s">
        <v>3287</v>
      </c>
      <c r="F4295" s="1165">
        <v>45076</v>
      </c>
      <c r="G4295" s="1165">
        <v>45165</v>
      </c>
    </row>
    <row r="4296" spans="1:7" ht="51">
      <c r="A4296" s="1162">
        <v>5811</v>
      </c>
      <c r="B4296" s="1162">
        <v>15663</v>
      </c>
      <c r="C4296" s="1163" t="s">
        <v>10754</v>
      </c>
      <c r="D4296" s="1163" t="s">
        <v>10755</v>
      </c>
      <c r="E4296" s="1164" t="s">
        <v>3287</v>
      </c>
      <c r="F4296" s="1165">
        <v>44956</v>
      </c>
      <c r="G4296" s="1165">
        <v>45045</v>
      </c>
    </row>
    <row r="4297" spans="1:7" ht="51">
      <c r="A4297" s="1162">
        <v>5812</v>
      </c>
      <c r="B4297" s="1162">
        <v>15664</v>
      </c>
      <c r="C4297" s="1163" t="s">
        <v>10756</v>
      </c>
      <c r="D4297" s="1163" t="s">
        <v>10757</v>
      </c>
      <c r="E4297" s="1164" t="s">
        <v>3287</v>
      </c>
      <c r="F4297" s="1165">
        <v>44956</v>
      </c>
      <c r="G4297" s="1165">
        <v>45045</v>
      </c>
    </row>
    <row r="4298" spans="1:7" ht="51">
      <c r="A4298" s="1162">
        <v>5813</v>
      </c>
      <c r="B4298" s="1162">
        <v>15665</v>
      </c>
      <c r="C4298" s="1163" t="s">
        <v>10758</v>
      </c>
      <c r="D4298" s="1163" t="s">
        <v>10759</v>
      </c>
      <c r="E4298" s="1164" t="s">
        <v>3287</v>
      </c>
      <c r="F4298" s="1165">
        <v>44956</v>
      </c>
      <c r="G4298" s="1165">
        <v>45045</v>
      </c>
    </row>
    <row r="4299" spans="1:7" ht="51">
      <c r="A4299" s="1162">
        <v>5814</v>
      </c>
      <c r="B4299" s="1162">
        <v>15666</v>
      </c>
      <c r="C4299" s="1163" t="s">
        <v>10760</v>
      </c>
      <c r="D4299" s="1163" t="s">
        <v>10761</v>
      </c>
      <c r="E4299" s="1164" t="s">
        <v>3287</v>
      </c>
      <c r="F4299" s="1165">
        <v>44956</v>
      </c>
      <c r="G4299" s="1165">
        <v>45045</v>
      </c>
    </row>
    <row r="4300" spans="1:7" ht="51">
      <c r="A4300" s="1162">
        <v>5815</v>
      </c>
      <c r="B4300" s="1162">
        <v>15667</v>
      </c>
      <c r="C4300" s="1163" t="s">
        <v>10762</v>
      </c>
      <c r="D4300" s="1163" t="s">
        <v>10763</v>
      </c>
      <c r="E4300" s="1164" t="s">
        <v>3287</v>
      </c>
      <c r="F4300" s="1165">
        <v>44956</v>
      </c>
      <c r="G4300" s="1165">
        <v>45045</v>
      </c>
    </row>
    <row r="4301" spans="1:7" ht="51">
      <c r="A4301" s="1162">
        <v>5816</v>
      </c>
      <c r="B4301" s="1162">
        <v>15668</v>
      </c>
      <c r="C4301" s="1163" t="s">
        <v>10764</v>
      </c>
      <c r="D4301" s="1163" t="s">
        <v>10765</v>
      </c>
      <c r="E4301" s="1164" t="s">
        <v>3287</v>
      </c>
      <c r="F4301" s="1165">
        <v>44956</v>
      </c>
      <c r="G4301" s="1165">
        <v>45045</v>
      </c>
    </row>
    <row r="4302" spans="1:7" ht="51">
      <c r="A4302" s="1162">
        <v>5817</v>
      </c>
      <c r="B4302" s="1162">
        <v>15669</v>
      </c>
      <c r="C4302" s="1163" t="s">
        <v>10766</v>
      </c>
      <c r="D4302" s="1163" t="s">
        <v>10767</v>
      </c>
      <c r="E4302" s="1164" t="s">
        <v>3287</v>
      </c>
      <c r="F4302" s="1165">
        <v>44956</v>
      </c>
      <c r="G4302" s="1165">
        <v>45045</v>
      </c>
    </row>
    <row r="4303" spans="1:7" ht="51">
      <c r="A4303" s="1162">
        <v>5818</v>
      </c>
      <c r="B4303" s="1162">
        <v>15670</v>
      </c>
      <c r="C4303" s="1163" t="s">
        <v>10768</v>
      </c>
      <c r="D4303" s="1163" t="s">
        <v>10769</v>
      </c>
      <c r="E4303" s="1164" t="s">
        <v>3287</v>
      </c>
      <c r="F4303" s="1165">
        <v>44956</v>
      </c>
      <c r="G4303" s="1165">
        <v>45045</v>
      </c>
    </row>
    <row r="4304" spans="1:7" ht="51">
      <c r="A4304" s="1162">
        <v>5819</v>
      </c>
      <c r="B4304" s="1162">
        <v>15671</v>
      </c>
      <c r="C4304" s="1163" t="s">
        <v>10770</v>
      </c>
      <c r="D4304" s="1163" t="s">
        <v>10771</v>
      </c>
      <c r="E4304" s="1164" t="s">
        <v>3287</v>
      </c>
      <c r="F4304" s="1165">
        <v>44956</v>
      </c>
      <c r="G4304" s="1165">
        <v>45045</v>
      </c>
    </row>
    <row r="4305" spans="1:7" ht="51">
      <c r="A4305" s="1162">
        <v>5820</v>
      </c>
      <c r="B4305" s="1162">
        <v>15672</v>
      </c>
      <c r="C4305" s="1163" t="s">
        <v>10772</v>
      </c>
      <c r="D4305" s="1163" t="s">
        <v>10773</v>
      </c>
      <c r="E4305" s="1164" t="s">
        <v>3287</v>
      </c>
      <c r="F4305" s="1165">
        <v>44956</v>
      </c>
      <c r="G4305" s="1165">
        <v>45045</v>
      </c>
    </row>
    <row r="4306" spans="1:7" ht="51">
      <c r="A4306" s="1162">
        <v>5821</v>
      </c>
      <c r="B4306" s="1162">
        <v>15673</v>
      </c>
      <c r="C4306" s="1163" t="s">
        <v>10774</v>
      </c>
      <c r="D4306" s="1163" t="s">
        <v>10775</v>
      </c>
      <c r="E4306" s="1164" t="s">
        <v>3287</v>
      </c>
      <c r="F4306" s="1165">
        <v>44956</v>
      </c>
      <c r="G4306" s="1165">
        <v>45045</v>
      </c>
    </row>
    <row r="4307" spans="1:7" ht="51">
      <c r="A4307" s="1162">
        <v>5822</v>
      </c>
      <c r="B4307" s="1162">
        <v>15674</v>
      </c>
      <c r="C4307" s="1163" t="s">
        <v>10776</v>
      </c>
      <c r="D4307" s="1163" t="s">
        <v>10777</v>
      </c>
      <c r="E4307" s="1164" t="s">
        <v>3287</v>
      </c>
      <c r="F4307" s="1165">
        <v>44956</v>
      </c>
      <c r="G4307" s="1165">
        <v>45045</v>
      </c>
    </row>
    <row r="4308" spans="1:7" ht="51">
      <c r="A4308" s="1162">
        <v>5823</v>
      </c>
      <c r="B4308" s="1162">
        <v>15675</v>
      </c>
      <c r="C4308" s="1163" t="s">
        <v>10778</v>
      </c>
      <c r="D4308" s="1163" t="s">
        <v>10779</v>
      </c>
      <c r="E4308" s="1164" t="s">
        <v>3287</v>
      </c>
      <c r="F4308" s="1165">
        <v>45076</v>
      </c>
      <c r="G4308" s="1165">
        <v>45165</v>
      </c>
    </row>
    <row r="4309" spans="1:7" ht="51">
      <c r="A4309" s="1162">
        <v>5824</v>
      </c>
      <c r="B4309" s="1162">
        <v>15676</v>
      </c>
      <c r="C4309" s="1163" t="s">
        <v>10780</v>
      </c>
      <c r="D4309" s="1163" t="s">
        <v>10781</v>
      </c>
      <c r="E4309" s="1164" t="s">
        <v>3287</v>
      </c>
      <c r="F4309" s="1165">
        <v>44956</v>
      </c>
      <c r="G4309" s="1165">
        <v>45045</v>
      </c>
    </row>
    <row r="4310" spans="1:7" ht="51">
      <c r="A4310" s="1162">
        <v>5825</v>
      </c>
      <c r="B4310" s="1162">
        <v>15677</v>
      </c>
      <c r="C4310" s="1163" t="s">
        <v>10782</v>
      </c>
      <c r="D4310" s="1163" t="s">
        <v>10783</v>
      </c>
      <c r="E4310" s="1164" t="s">
        <v>3287</v>
      </c>
      <c r="F4310" s="1165">
        <v>44956</v>
      </c>
      <c r="G4310" s="1165">
        <v>45045</v>
      </c>
    </row>
    <row r="4311" spans="1:7" ht="38.25">
      <c r="A4311" s="1162">
        <v>5826</v>
      </c>
      <c r="B4311" s="1162">
        <v>15678</v>
      </c>
      <c r="C4311" s="1163" t="s">
        <v>10784</v>
      </c>
      <c r="D4311" s="1163" t="s">
        <v>10785</v>
      </c>
      <c r="E4311" s="1164" t="s">
        <v>3287</v>
      </c>
      <c r="F4311" s="1165">
        <v>44956</v>
      </c>
      <c r="G4311" s="1165">
        <v>45045</v>
      </c>
    </row>
    <row r="4312" spans="1:7" ht="51">
      <c r="A4312" s="1162">
        <v>5827</v>
      </c>
      <c r="B4312" s="1162">
        <v>15679</v>
      </c>
      <c r="C4312" s="1163" t="s">
        <v>10786</v>
      </c>
      <c r="D4312" s="1163" t="s">
        <v>10787</v>
      </c>
      <c r="E4312" s="1164" t="s">
        <v>3287</v>
      </c>
      <c r="F4312" s="1165">
        <v>44956</v>
      </c>
      <c r="G4312" s="1165">
        <v>45045</v>
      </c>
    </row>
    <row r="4313" spans="1:7" ht="51">
      <c r="A4313" s="1162">
        <v>5828</v>
      </c>
      <c r="B4313" s="1162">
        <v>15680</v>
      </c>
      <c r="C4313" s="1163" t="s">
        <v>10788</v>
      </c>
      <c r="D4313" s="1163" t="s">
        <v>10789</v>
      </c>
      <c r="E4313" s="1164" t="s">
        <v>3287</v>
      </c>
      <c r="F4313" s="1165">
        <v>44956</v>
      </c>
      <c r="G4313" s="1165">
        <v>45045</v>
      </c>
    </row>
    <row r="4314" spans="1:7" ht="51">
      <c r="A4314" s="1162">
        <v>5829</v>
      </c>
      <c r="B4314" s="1162">
        <v>15681</v>
      </c>
      <c r="C4314" s="1163" t="s">
        <v>10790</v>
      </c>
      <c r="D4314" s="1163" t="s">
        <v>10791</v>
      </c>
      <c r="E4314" s="1164" t="s">
        <v>3287</v>
      </c>
      <c r="F4314" s="1165">
        <v>44956</v>
      </c>
      <c r="G4314" s="1165">
        <v>45045</v>
      </c>
    </row>
    <row r="4315" spans="1:7" ht="51">
      <c r="A4315" s="1162">
        <v>5830</v>
      </c>
      <c r="B4315" s="1162">
        <v>15682</v>
      </c>
      <c r="C4315" s="1163" t="s">
        <v>10792</v>
      </c>
      <c r="D4315" s="1163" t="s">
        <v>10793</v>
      </c>
      <c r="E4315" s="1164" t="s">
        <v>3287</v>
      </c>
      <c r="F4315" s="1165">
        <v>44956</v>
      </c>
      <c r="G4315" s="1165">
        <v>45045</v>
      </c>
    </row>
    <row r="4316" spans="1:7" ht="51">
      <c r="A4316" s="1162">
        <v>5831</v>
      </c>
      <c r="B4316" s="1162">
        <v>15683</v>
      </c>
      <c r="C4316" s="1163" t="s">
        <v>10794</v>
      </c>
      <c r="D4316" s="1163" t="s">
        <v>10795</v>
      </c>
      <c r="E4316" s="1164" t="s">
        <v>3287</v>
      </c>
      <c r="F4316" s="1165">
        <v>44956</v>
      </c>
      <c r="G4316" s="1165">
        <v>45045</v>
      </c>
    </row>
    <row r="4317" spans="1:7" ht="51">
      <c r="A4317" s="1162">
        <v>5832</v>
      </c>
      <c r="B4317" s="1162">
        <v>15684</v>
      </c>
      <c r="C4317" s="1163" t="s">
        <v>10796</v>
      </c>
      <c r="D4317" s="1163" t="s">
        <v>10797</v>
      </c>
      <c r="E4317" s="1164" t="s">
        <v>3287</v>
      </c>
      <c r="F4317" s="1165">
        <v>44956</v>
      </c>
      <c r="G4317" s="1165">
        <v>45045</v>
      </c>
    </row>
    <row r="4318" spans="1:7" ht="51">
      <c r="A4318" s="1162">
        <v>5833</v>
      </c>
      <c r="B4318" s="1162">
        <v>15685</v>
      </c>
      <c r="C4318" s="1163" t="s">
        <v>10798</v>
      </c>
      <c r="D4318" s="1163" t="s">
        <v>10799</v>
      </c>
      <c r="E4318" s="1164" t="s">
        <v>3287</v>
      </c>
      <c r="F4318" s="1165">
        <v>44956</v>
      </c>
      <c r="G4318" s="1165">
        <v>45045</v>
      </c>
    </row>
    <row r="4319" spans="1:7" ht="51">
      <c r="A4319" s="1162">
        <v>5834</v>
      </c>
      <c r="B4319" s="1162">
        <v>15686</v>
      </c>
      <c r="C4319" s="1163" t="s">
        <v>10800</v>
      </c>
      <c r="D4319" s="1163" t="s">
        <v>10801</v>
      </c>
      <c r="E4319" s="1164" t="s">
        <v>3287</v>
      </c>
      <c r="F4319" s="1165">
        <v>44956</v>
      </c>
      <c r="G4319" s="1165">
        <v>45045</v>
      </c>
    </row>
    <row r="4320" spans="1:7" ht="51">
      <c r="A4320" s="1162">
        <v>5835</v>
      </c>
      <c r="B4320" s="1162">
        <v>15687</v>
      </c>
      <c r="C4320" s="1163" t="s">
        <v>10802</v>
      </c>
      <c r="D4320" s="1163" t="s">
        <v>10803</v>
      </c>
      <c r="E4320" s="1164" t="s">
        <v>3287</v>
      </c>
      <c r="F4320" s="1165">
        <v>44956</v>
      </c>
      <c r="G4320" s="1165">
        <v>45045</v>
      </c>
    </row>
    <row r="4321" spans="1:7" ht="51">
      <c r="A4321" s="1162">
        <v>5836</v>
      </c>
      <c r="B4321" s="1162">
        <v>15688</v>
      </c>
      <c r="C4321" s="1163" t="s">
        <v>10804</v>
      </c>
      <c r="D4321" s="1163" t="s">
        <v>10805</v>
      </c>
      <c r="E4321" s="1164" t="s">
        <v>3287</v>
      </c>
      <c r="F4321" s="1165">
        <v>44956</v>
      </c>
      <c r="G4321" s="1165">
        <v>45045</v>
      </c>
    </row>
    <row r="4322" spans="1:7" ht="63.75">
      <c r="A4322" s="1162">
        <v>5837</v>
      </c>
      <c r="B4322" s="1162">
        <v>15689</v>
      </c>
      <c r="C4322" s="1163" t="s">
        <v>10806</v>
      </c>
      <c r="D4322" s="1163" t="s">
        <v>10807</v>
      </c>
      <c r="E4322" s="1164" t="s">
        <v>3287</v>
      </c>
      <c r="F4322" s="1165">
        <v>44956</v>
      </c>
      <c r="G4322" s="1165">
        <v>45045</v>
      </c>
    </row>
    <row r="4323" spans="1:7" ht="51">
      <c r="A4323" s="1162">
        <v>5838</v>
      </c>
      <c r="B4323" s="1162">
        <v>15690</v>
      </c>
      <c r="C4323" s="1163" t="s">
        <v>10808</v>
      </c>
      <c r="D4323" s="1163" t="s">
        <v>10809</v>
      </c>
      <c r="E4323" s="1164" t="s">
        <v>3287</v>
      </c>
      <c r="F4323" s="1165">
        <v>44956</v>
      </c>
      <c r="G4323" s="1165">
        <v>45045</v>
      </c>
    </row>
    <row r="4324" spans="1:7" ht="38.25">
      <c r="A4324" s="1158">
        <v>5839</v>
      </c>
      <c r="B4324" s="1158">
        <v>15691</v>
      </c>
      <c r="C4324" s="1159" t="s">
        <v>10810</v>
      </c>
      <c r="D4324" s="1159" t="s">
        <v>10811</v>
      </c>
      <c r="E4324" s="1160" t="s">
        <v>10812</v>
      </c>
      <c r="F4324" s="1161">
        <v>44631</v>
      </c>
      <c r="G4324" s="1161">
        <v>45256</v>
      </c>
    </row>
    <row r="4325" spans="1:7" ht="25.5">
      <c r="A4325" s="1158">
        <v>5846</v>
      </c>
      <c r="B4325" s="1158">
        <v>25664</v>
      </c>
      <c r="C4325" s="1159" t="s">
        <v>3174</v>
      </c>
      <c r="D4325" s="1159" t="s">
        <v>3175</v>
      </c>
      <c r="E4325" s="1160" t="s">
        <v>10812</v>
      </c>
      <c r="F4325" s="1161">
        <v>44631</v>
      </c>
      <c r="G4325" s="1161">
        <v>45256</v>
      </c>
    </row>
    <row r="4326" spans="1:7">
      <c r="A4326" s="1162">
        <v>5847</v>
      </c>
      <c r="B4326" s="1162">
        <v>15692</v>
      </c>
      <c r="C4326" s="1163" t="s">
        <v>10813</v>
      </c>
      <c r="D4326" s="1163" t="s">
        <v>10814</v>
      </c>
      <c r="E4326" s="1164" t="s">
        <v>2357</v>
      </c>
      <c r="F4326" s="1165">
        <v>45256</v>
      </c>
      <c r="G4326" s="1165">
        <v>45256</v>
      </c>
    </row>
    <row r="4327" spans="1:7">
      <c r="A4327" s="1158">
        <v>5848</v>
      </c>
      <c r="B4327" s="1158">
        <v>15693</v>
      </c>
      <c r="C4327" s="1159" t="s">
        <v>4449</v>
      </c>
      <c r="D4327" s="1159" t="s">
        <v>4450</v>
      </c>
      <c r="E4327" s="1160" t="s">
        <v>10812</v>
      </c>
      <c r="F4327" s="1161">
        <v>44631</v>
      </c>
      <c r="G4327" s="1161">
        <v>45256</v>
      </c>
    </row>
    <row r="4328" spans="1:7">
      <c r="A4328" s="1158">
        <v>5849</v>
      </c>
      <c r="B4328" s="1158">
        <v>15694</v>
      </c>
      <c r="C4328" s="1159" t="s">
        <v>10815</v>
      </c>
      <c r="D4328" s="1159" t="s">
        <v>10816</v>
      </c>
      <c r="E4328" s="1160" t="s">
        <v>3006</v>
      </c>
      <c r="F4328" s="1161">
        <v>44661</v>
      </c>
      <c r="G4328" s="1161">
        <v>45020</v>
      </c>
    </row>
    <row r="4329" spans="1:7" ht="51">
      <c r="A4329" s="1162">
        <v>5850</v>
      </c>
      <c r="B4329" s="1162">
        <v>15695</v>
      </c>
      <c r="C4329" s="1163" t="s">
        <v>10817</v>
      </c>
      <c r="D4329" s="1163" t="s">
        <v>10818</v>
      </c>
      <c r="E4329" s="1164" t="s">
        <v>3461</v>
      </c>
      <c r="F4329" s="1165">
        <v>44721</v>
      </c>
      <c r="G4329" s="1165">
        <v>45020</v>
      </c>
    </row>
    <row r="4330" spans="1:7" ht="51">
      <c r="A4330" s="1162">
        <v>5851</v>
      </c>
      <c r="B4330" s="1162">
        <v>15696</v>
      </c>
      <c r="C4330" s="1163" t="s">
        <v>10819</v>
      </c>
      <c r="D4330" s="1163" t="s">
        <v>10820</v>
      </c>
      <c r="E4330" s="1164" t="s">
        <v>3955</v>
      </c>
      <c r="F4330" s="1165">
        <v>44661</v>
      </c>
      <c r="G4330" s="1165">
        <v>44860</v>
      </c>
    </row>
    <row r="4331" spans="1:7">
      <c r="A4331" s="1162">
        <v>5852</v>
      </c>
      <c r="B4331" s="1162">
        <v>15697</v>
      </c>
      <c r="C4331" s="1163" t="s">
        <v>10521</v>
      </c>
      <c r="D4331" s="1163" t="s">
        <v>10522</v>
      </c>
      <c r="E4331" s="1164" t="s">
        <v>2947</v>
      </c>
      <c r="F4331" s="1165">
        <v>44721</v>
      </c>
      <c r="G4331" s="1165">
        <v>44795</v>
      </c>
    </row>
    <row r="4332" spans="1:7">
      <c r="A4332" s="1158">
        <v>5853</v>
      </c>
      <c r="B4332" s="1158">
        <v>15698</v>
      </c>
      <c r="C4332" s="1159" t="s">
        <v>10821</v>
      </c>
      <c r="D4332" s="1159" t="s">
        <v>10822</v>
      </c>
      <c r="E4332" s="1160" t="s">
        <v>10812</v>
      </c>
      <c r="F4332" s="1161">
        <v>44631</v>
      </c>
      <c r="G4332" s="1161">
        <v>45256</v>
      </c>
    </row>
    <row r="4333" spans="1:7" ht="51">
      <c r="A4333" s="1162">
        <v>5854</v>
      </c>
      <c r="B4333" s="1162">
        <v>15699</v>
      </c>
      <c r="C4333" s="1163" t="s">
        <v>10823</v>
      </c>
      <c r="D4333" s="1163" t="s">
        <v>10824</v>
      </c>
      <c r="E4333" s="1164" t="s">
        <v>3064</v>
      </c>
      <c r="F4333" s="1165">
        <v>44631</v>
      </c>
      <c r="G4333" s="1165">
        <v>44810</v>
      </c>
    </row>
    <row r="4334" spans="1:7" ht="51">
      <c r="A4334" s="1162">
        <v>5855</v>
      </c>
      <c r="B4334" s="1162">
        <v>15700</v>
      </c>
      <c r="C4334" s="1163" t="s">
        <v>10825</v>
      </c>
      <c r="D4334" s="1163" t="s">
        <v>10826</v>
      </c>
      <c r="E4334" s="1164" t="s">
        <v>10827</v>
      </c>
      <c r="F4334" s="1165">
        <v>44811</v>
      </c>
      <c r="G4334" s="1165">
        <v>45256</v>
      </c>
    </row>
    <row r="4335" spans="1:7" ht="51">
      <c r="A4335" s="1162">
        <v>5856</v>
      </c>
      <c r="B4335" s="1162">
        <v>15701</v>
      </c>
      <c r="C4335" s="1163" t="s">
        <v>10825</v>
      </c>
      <c r="D4335" s="1163" t="s">
        <v>10826</v>
      </c>
      <c r="E4335" s="1164" t="s">
        <v>3009</v>
      </c>
      <c r="F4335" s="1165">
        <v>44811</v>
      </c>
      <c r="G4335" s="1165">
        <v>44960</v>
      </c>
    </row>
    <row r="4336" spans="1:7" ht="38.25">
      <c r="A4336" s="1162">
        <v>5857</v>
      </c>
      <c r="B4336" s="1162">
        <v>15702</v>
      </c>
      <c r="C4336" s="1163" t="s">
        <v>10828</v>
      </c>
      <c r="D4336" s="1163" t="s">
        <v>10829</v>
      </c>
      <c r="E4336" s="1164" t="s">
        <v>3064</v>
      </c>
      <c r="F4336" s="1165">
        <v>44811</v>
      </c>
      <c r="G4336" s="1165">
        <v>44990</v>
      </c>
    </row>
    <row r="4337" spans="1:7" ht="51">
      <c r="A4337" s="1162">
        <v>5858</v>
      </c>
      <c r="B4337" s="1162">
        <v>15703</v>
      </c>
      <c r="C4337" s="1163" t="s">
        <v>10830</v>
      </c>
      <c r="D4337" s="1163" t="s">
        <v>10831</v>
      </c>
      <c r="E4337" s="1164" t="s">
        <v>2894</v>
      </c>
      <c r="F4337" s="1165">
        <v>45081</v>
      </c>
      <c r="G4337" s="1165">
        <v>45200</v>
      </c>
    </row>
    <row r="4338" spans="1:7" ht="51">
      <c r="A4338" s="1162">
        <v>5859</v>
      </c>
      <c r="B4338" s="1162">
        <v>15704</v>
      </c>
      <c r="C4338" s="1163" t="s">
        <v>10832</v>
      </c>
      <c r="D4338" s="1163" t="s">
        <v>10833</v>
      </c>
      <c r="E4338" s="1164" t="s">
        <v>4905</v>
      </c>
      <c r="F4338" s="1165">
        <v>45081</v>
      </c>
      <c r="G4338" s="1165">
        <v>45117</v>
      </c>
    </row>
    <row r="4339" spans="1:7" ht="38.25">
      <c r="A4339" s="1162">
        <v>5860</v>
      </c>
      <c r="B4339" s="1162">
        <v>15705</v>
      </c>
      <c r="C4339" s="1163" t="s">
        <v>10834</v>
      </c>
      <c r="D4339" s="1163" t="s">
        <v>10835</v>
      </c>
      <c r="E4339" s="1164" t="s">
        <v>4905</v>
      </c>
      <c r="F4339" s="1165">
        <v>45118</v>
      </c>
      <c r="G4339" s="1165">
        <v>45154</v>
      </c>
    </row>
    <row r="4340" spans="1:7" ht="51">
      <c r="A4340" s="1162">
        <v>5861</v>
      </c>
      <c r="B4340" s="1162">
        <v>15706</v>
      </c>
      <c r="C4340" s="1163" t="s">
        <v>10836</v>
      </c>
      <c r="D4340" s="1163" t="s">
        <v>10837</v>
      </c>
      <c r="E4340" s="1164" t="s">
        <v>4905</v>
      </c>
      <c r="F4340" s="1165">
        <v>45155</v>
      </c>
      <c r="G4340" s="1165">
        <v>45191</v>
      </c>
    </row>
    <row r="4341" spans="1:7" ht="51">
      <c r="A4341" s="1162">
        <v>5862</v>
      </c>
      <c r="B4341" s="1162">
        <v>15707</v>
      </c>
      <c r="C4341" s="1163" t="s">
        <v>10838</v>
      </c>
      <c r="D4341" s="1163" t="s">
        <v>10839</v>
      </c>
      <c r="E4341" s="1164" t="s">
        <v>4905</v>
      </c>
      <c r="F4341" s="1165">
        <v>45095</v>
      </c>
      <c r="G4341" s="1165">
        <v>45131</v>
      </c>
    </row>
    <row r="4342" spans="1:7" ht="51">
      <c r="A4342" s="1162">
        <v>5863</v>
      </c>
      <c r="B4342" s="1162">
        <v>15708</v>
      </c>
      <c r="C4342" s="1163" t="s">
        <v>10840</v>
      </c>
      <c r="D4342" s="1163" t="s">
        <v>10841</v>
      </c>
      <c r="E4342" s="1164" t="s">
        <v>2953</v>
      </c>
      <c r="F4342" s="1165">
        <v>44991</v>
      </c>
      <c r="G4342" s="1165">
        <v>45039</v>
      </c>
    </row>
    <row r="4343" spans="1:7">
      <c r="A4343" s="1158">
        <v>5864</v>
      </c>
      <c r="B4343" s="1158">
        <v>15709</v>
      </c>
      <c r="C4343" s="1159" t="s">
        <v>8507</v>
      </c>
      <c r="D4343" s="1159" t="s">
        <v>8508</v>
      </c>
      <c r="E4343" s="1160" t="s">
        <v>2894</v>
      </c>
      <c r="F4343" s="1161">
        <v>44781</v>
      </c>
      <c r="G4343" s="1161">
        <v>44900</v>
      </c>
    </row>
    <row r="4344" spans="1:7" ht="51">
      <c r="A4344" s="1162">
        <v>5865</v>
      </c>
      <c r="B4344" s="1162">
        <v>15710</v>
      </c>
      <c r="C4344" s="1163" t="s">
        <v>10842</v>
      </c>
      <c r="D4344" s="1163" t="s">
        <v>10843</v>
      </c>
      <c r="E4344" s="1164" t="s">
        <v>3287</v>
      </c>
      <c r="F4344" s="1165">
        <v>44781</v>
      </c>
      <c r="G4344" s="1165">
        <v>44870</v>
      </c>
    </row>
    <row r="4345" spans="1:7" ht="51">
      <c r="A4345" s="1162">
        <v>5866</v>
      </c>
      <c r="B4345" s="1162">
        <v>15711</v>
      </c>
      <c r="C4345" s="1163" t="s">
        <v>10844</v>
      </c>
      <c r="D4345" s="1163" t="s">
        <v>10845</v>
      </c>
      <c r="E4345" s="1164" t="s">
        <v>2894</v>
      </c>
      <c r="F4345" s="1165">
        <v>44781</v>
      </c>
      <c r="G4345" s="1165">
        <v>44900</v>
      </c>
    </row>
    <row r="4346" spans="1:7" ht="51">
      <c r="A4346" s="1162">
        <v>5867</v>
      </c>
      <c r="B4346" s="1162">
        <v>15712</v>
      </c>
      <c r="C4346" s="1163" t="s">
        <v>10846</v>
      </c>
      <c r="D4346" s="1163" t="s">
        <v>10847</v>
      </c>
      <c r="E4346" s="1164" t="s">
        <v>2894</v>
      </c>
      <c r="F4346" s="1165">
        <v>44781</v>
      </c>
      <c r="G4346" s="1165">
        <v>44900</v>
      </c>
    </row>
    <row r="4347" spans="1:7">
      <c r="A4347" s="1158">
        <v>5868</v>
      </c>
      <c r="B4347" s="1158">
        <v>15713</v>
      </c>
      <c r="C4347" s="1159" t="s">
        <v>9010</v>
      </c>
      <c r="D4347" s="1159" t="s">
        <v>9011</v>
      </c>
      <c r="E4347" s="1160" t="s">
        <v>2894</v>
      </c>
      <c r="F4347" s="1161">
        <v>44916</v>
      </c>
      <c r="G4347" s="1161">
        <v>45035</v>
      </c>
    </row>
    <row r="4348" spans="1:7" ht="51">
      <c r="A4348" s="1162">
        <v>5869</v>
      </c>
      <c r="B4348" s="1162">
        <v>15714</v>
      </c>
      <c r="C4348" s="1163" t="s">
        <v>10848</v>
      </c>
      <c r="D4348" s="1163" t="s">
        <v>10849</v>
      </c>
      <c r="E4348" s="1164" t="s">
        <v>3034</v>
      </c>
      <c r="F4348" s="1165">
        <v>44976</v>
      </c>
      <c r="G4348" s="1165">
        <v>45035</v>
      </c>
    </row>
    <row r="4349" spans="1:7" ht="51">
      <c r="A4349" s="1162">
        <v>5870</v>
      </c>
      <c r="B4349" s="1162">
        <v>15715</v>
      </c>
      <c r="C4349" s="1163" t="s">
        <v>10850</v>
      </c>
      <c r="D4349" s="1163" t="s">
        <v>10851</v>
      </c>
      <c r="E4349" s="1164" t="s">
        <v>3034</v>
      </c>
      <c r="F4349" s="1165">
        <v>44916</v>
      </c>
      <c r="G4349" s="1165">
        <v>44975</v>
      </c>
    </row>
    <row r="4350" spans="1:7" ht="25.5">
      <c r="A4350" s="1158">
        <v>5871</v>
      </c>
      <c r="B4350" s="1158">
        <v>15716</v>
      </c>
      <c r="C4350" s="1159" t="s">
        <v>10852</v>
      </c>
      <c r="D4350" s="1159" t="s">
        <v>10853</v>
      </c>
      <c r="E4350" s="1160" t="s">
        <v>10854</v>
      </c>
      <c r="F4350" s="1161">
        <v>44781</v>
      </c>
      <c r="G4350" s="1161">
        <v>45125</v>
      </c>
    </row>
    <row r="4351" spans="1:7" ht="38.25">
      <c r="A4351" s="1162">
        <v>5872</v>
      </c>
      <c r="B4351" s="1162">
        <v>15717</v>
      </c>
      <c r="C4351" s="1163" t="s">
        <v>10855</v>
      </c>
      <c r="D4351" s="1163" t="s">
        <v>10856</v>
      </c>
      <c r="E4351" s="1164" t="s">
        <v>3287</v>
      </c>
      <c r="F4351" s="1165">
        <v>45036</v>
      </c>
      <c r="G4351" s="1165">
        <v>45125</v>
      </c>
    </row>
    <row r="4352" spans="1:7" ht="51">
      <c r="A4352" s="1162">
        <v>5873</v>
      </c>
      <c r="B4352" s="1162">
        <v>15718</v>
      </c>
      <c r="C4352" s="1163" t="s">
        <v>10857</v>
      </c>
      <c r="D4352" s="1163" t="s">
        <v>10858</v>
      </c>
      <c r="E4352" s="1164" t="s">
        <v>2894</v>
      </c>
      <c r="F4352" s="1165">
        <v>44916</v>
      </c>
      <c r="G4352" s="1165">
        <v>45035</v>
      </c>
    </row>
    <row r="4353" spans="1:7" ht="51">
      <c r="A4353" s="1162">
        <v>5874</v>
      </c>
      <c r="B4353" s="1162">
        <v>15719</v>
      </c>
      <c r="C4353" s="1163" t="s">
        <v>10859</v>
      </c>
      <c r="D4353" s="1163" t="s">
        <v>10860</v>
      </c>
      <c r="E4353" s="1164" t="s">
        <v>2894</v>
      </c>
      <c r="F4353" s="1165">
        <v>44916</v>
      </c>
      <c r="G4353" s="1165">
        <v>45035</v>
      </c>
    </row>
    <row r="4354" spans="1:7" ht="63.75">
      <c r="A4354" s="1162">
        <v>5875</v>
      </c>
      <c r="B4354" s="1162">
        <v>15720</v>
      </c>
      <c r="C4354" s="1163" t="s">
        <v>10861</v>
      </c>
      <c r="D4354" s="1163" t="s">
        <v>10862</v>
      </c>
      <c r="E4354" s="1164" t="s">
        <v>3287</v>
      </c>
      <c r="F4354" s="1165">
        <v>44916</v>
      </c>
      <c r="G4354" s="1165">
        <v>45005</v>
      </c>
    </row>
    <row r="4355" spans="1:7" ht="63.75">
      <c r="A4355" s="1162">
        <v>5876</v>
      </c>
      <c r="B4355" s="1162">
        <v>15721</v>
      </c>
      <c r="C4355" s="1163" t="s">
        <v>10863</v>
      </c>
      <c r="D4355" s="1163" t="s">
        <v>10864</v>
      </c>
      <c r="E4355" s="1164" t="s">
        <v>2894</v>
      </c>
      <c r="F4355" s="1165">
        <v>44781</v>
      </c>
      <c r="G4355" s="1165">
        <v>44900</v>
      </c>
    </row>
    <row r="4356" spans="1:7" ht="63.75">
      <c r="A4356" s="1162">
        <v>5877</v>
      </c>
      <c r="B4356" s="1162">
        <v>15722</v>
      </c>
      <c r="C4356" s="1163" t="s">
        <v>10865</v>
      </c>
      <c r="D4356" s="1163" t="s">
        <v>10866</v>
      </c>
      <c r="E4356" s="1164" t="s">
        <v>3287</v>
      </c>
      <c r="F4356" s="1165">
        <v>44901</v>
      </c>
      <c r="G4356" s="1165">
        <v>44990</v>
      </c>
    </row>
    <row r="4357" spans="1:7" ht="63.75">
      <c r="A4357" s="1162">
        <v>5878</v>
      </c>
      <c r="B4357" s="1162">
        <v>15723</v>
      </c>
      <c r="C4357" s="1163" t="s">
        <v>10867</v>
      </c>
      <c r="D4357" s="1163" t="s">
        <v>10868</v>
      </c>
      <c r="E4357" s="1164" t="s">
        <v>3064</v>
      </c>
      <c r="F4357" s="1165">
        <v>44916</v>
      </c>
      <c r="G4357" s="1165">
        <v>45095</v>
      </c>
    </row>
    <row r="4358" spans="1:7" ht="63.75">
      <c r="A4358" s="1162">
        <v>5879</v>
      </c>
      <c r="B4358" s="1162">
        <v>15724</v>
      </c>
      <c r="C4358" s="1163" t="s">
        <v>10869</v>
      </c>
      <c r="D4358" s="1163" t="s">
        <v>10870</v>
      </c>
      <c r="E4358" s="1164" t="s">
        <v>3112</v>
      </c>
      <c r="F4358" s="1165">
        <v>45028</v>
      </c>
      <c r="G4358" s="1165">
        <v>45057</v>
      </c>
    </row>
    <row r="4359" spans="1:7" ht="63.75">
      <c r="A4359" s="1162">
        <v>5880</v>
      </c>
      <c r="B4359" s="1162">
        <v>15725</v>
      </c>
      <c r="C4359" s="1163" t="s">
        <v>10871</v>
      </c>
      <c r="D4359" s="1163" t="s">
        <v>10872</v>
      </c>
      <c r="E4359" s="1164" t="s">
        <v>4905</v>
      </c>
      <c r="F4359" s="1165">
        <v>44991</v>
      </c>
      <c r="G4359" s="1165">
        <v>45027</v>
      </c>
    </row>
    <row r="4360" spans="1:7" ht="51">
      <c r="A4360" s="1162">
        <v>5881</v>
      </c>
      <c r="B4360" s="1162">
        <v>15726</v>
      </c>
      <c r="C4360" s="1163" t="s">
        <v>10873</v>
      </c>
      <c r="D4360" s="1163" t="s">
        <v>10874</v>
      </c>
      <c r="E4360" s="1164" t="s">
        <v>2894</v>
      </c>
      <c r="F4360" s="1165">
        <v>44976</v>
      </c>
      <c r="G4360" s="1165">
        <v>45095</v>
      </c>
    </row>
    <row r="4361" spans="1:7">
      <c r="A4361" s="1158">
        <v>5882</v>
      </c>
      <c r="B4361" s="1158">
        <v>15727</v>
      </c>
      <c r="C4361" s="1159" t="s">
        <v>5010</v>
      </c>
      <c r="D4361" s="1159" t="s">
        <v>5011</v>
      </c>
      <c r="E4361" s="1160" t="s">
        <v>6406</v>
      </c>
      <c r="F4361" s="1161">
        <v>44786</v>
      </c>
      <c r="G4361" s="1161">
        <v>45175</v>
      </c>
    </row>
    <row r="4362" spans="1:7" ht="63.75">
      <c r="A4362" s="1162">
        <v>5883</v>
      </c>
      <c r="B4362" s="1162">
        <v>15728</v>
      </c>
      <c r="C4362" s="1163" t="s">
        <v>10875</v>
      </c>
      <c r="D4362" s="1163" t="s">
        <v>10876</v>
      </c>
      <c r="E4362" s="1164" t="s">
        <v>3009</v>
      </c>
      <c r="F4362" s="1165">
        <v>44956</v>
      </c>
      <c r="G4362" s="1165">
        <v>45105</v>
      </c>
    </row>
    <row r="4363" spans="1:7" ht="38.25">
      <c r="A4363" s="1162">
        <v>5884</v>
      </c>
      <c r="B4363" s="1162">
        <v>15729</v>
      </c>
      <c r="C4363" s="1163" t="s">
        <v>10877</v>
      </c>
      <c r="D4363" s="1163" t="s">
        <v>10878</v>
      </c>
      <c r="E4363" s="1164" t="s">
        <v>3009</v>
      </c>
      <c r="F4363" s="1165">
        <v>44956</v>
      </c>
      <c r="G4363" s="1165">
        <v>45105</v>
      </c>
    </row>
    <row r="4364" spans="1:7" ht="51">
      <c r="A4364" s="1162">
        <v>5885</v>
      </c>
      <c r="B4364" s="1162">
        <v>15730</v>
      </c>
      <c r="C4364" s="1163" t="s">
        <v>10879</v>
      </c>
      <c r="D4364" s="1163" t="s">
        <v>10880</v>
      </c>
      <c r="E4364" s="1164" t="s">
        <v>4546</v>
      </c>
      <c r="F4364" s="1165">
        <v>44936</v>
      </c>
      <c r="G4364" s="1165">
        <v>45175</v>
      </c>
    </row>
    <row r="4365" spans="1:7" ht="51">
      <c r="A4365" s="1162">
        <v>5886</v>
      </c>
      <c r="B4365" s="1162">
        <v>15731</v>
      </c>
      <c r="C4365" s="1163" t="s">
        <v>10881</v>
      </c>
      <c r="D4365" s="1163" t="s">
        <v>10882</v>
      </c>
      <c r="E4365" s="1164" t="s">
        <v>3009</v>
      </c>
      <c r="F4365" s="1165">
        <v>44956</v>
      </c>
      <c r="G4365" s="1165">
        <v>45105</v>
      </c>
    </row>
    <row r="4366" spans="1:7" ht="51">
      <c r="A4366" s="1162">
        <v>5887</v>
      </c>
      <c r="B4366" s="1162">
        <v>15732</v>
      </c>
      <c r="C4366" s="1163" t="s">
        <v>10883</v>
      </c>
      <c r="D4366" s="1163" t="s">
        <v>10884</v>
      </c>
      <c r="E4366" s="1164" t="s">
        <v>3009</v>
      </c>
      <c r="F4366" s="1165">
        <v>44956</v>
      </c>
      <c r="G4366" s="1165">
        <v>45105</v>
      </c>
    </row>
    <row r="4367" spans="1:7" ht="51">
      <c r="A4367" s="1162">
        <v>5888</v>
      </c>
      <c r="B4367" s="1162">
        <v>15733</v>
      </c>
      <c r="C4367" s="1163" t="s">
        <v>10885</v>
      </c>
      <c r="D4367" s="1163" t="s">
        <v>10886</v>
      </c>
      <c r="E4367" s="1164" t="s">
        <v>2894</v>
      </c>
      <c r="F4367" s="1165">
        <v>44971</v>
      </c>
      <c r="G4367" s="1165">
        <v>45090</v>
      </c>
    </row>
    <row r="4368" spans="1:7" ht="51">
      <c r="A4368" s="1162">
        <v>5889</v>
      </c>
      <c r="B4368" s="1162">
        <v>15734</v>
      </c>
      <c r="C4368" s="1163" t="s">
        <v>10887</v>
      </c>
      <c r="D4368" s="1163" t="s">
        <v>10888</v>
      </c>
      <c r="E4368" s="1164" t="s">
        <v>2894</v>
      </c>
      <c r="F4368" s="1165">
        <v>44956</v>
      </c>
      <c r="G4368" s="1165">
        <v>45075</v>
      </c>
    </row>
    <row r="4369" spans="1:7" ht="63.75">
      <c r="A4369" s="1162">
        <v>5890</v>
      </c>
      <c r="B4369" s="1162">
        <v>15735</v>
      </c>
      <c r="C4369" s="1163" t="s">
        <v>10889</v>
      </c>
      <c r="D4369" s="1163" t="s">
        <v>10890</v>
      </c>
      <c r="E4369" s="1164" t="s">
        <v>2894</v>
      </c>
      <c r="F4369" s="1165">
        <v>44956</v>
      </c>
      <c r="G4369" s="1165">
        <v>45075</v>
      </c>
    </row>
    <row r="4370" spans="1:7" ht="51">
      <c r="A4370" s="1162">
        <v>5891</v>
      </c>
      <c r="B4370" s="1162">
        <v>15736</v>
      </c>
      <c r="C4370" s="1163" t="s">
        <v>10891</v>
      </c>
      <c r="D4370" s="1163" t="s">
        <v>10892</v>
      </c>
      <c r="E4370" s="1164" t="s">
        <v>2894</v>
      </c>
      <c r="F4370" s="1165">
        <v>44956</v>
      </c>
      <c r="G4370" s="1165">
        <v>45075</v>
      </c>
    </row>
    <row r="4371" spans="1:7" ht="51">
      <c r="A4371" s="1162">
        <v>5892</v>
      </c>
      <c r="B4371" s="1162">
        <v>15737</v>
      </c>
      <c r="C4371" s="1163" t="s">
        <v>10893</v>
      </c>
      <c r="D4371" s="1163" t="s">
        <v>10894</v>
      </c>
      <c r="E4371" s="1164" t="s">
        <v>2894</v>
      </c>
      <c r="F4371" s="1165">
        <v>44956</v>
      </c>
      <c r="G4371" s="1165">
        <v>45075</v>
      </c>
    </row>
    <row r="4372" spans="1:7" ht="51">
      <c r="A4372" s="1162">
        <v>5893</v>
      </c>
      <c r="B4372" s="1162">
        <v>15738</v>
      </c>
      <c r="C4372" s="1163" t="s">
        <v>10895</v>
      </c>
      <c r="D4372" s="1163" t="s">
        <v>10896</v>
      </c>
      <c r="E4372" s="1164" t="s">
        <v>2894</v>
      </c>
      <c r="F4372" s="1165">
        <v>44956</v>
      </c>
      <c r="G4372" s="1165">
        <v>45075</v>
      </c>
    </row>
    <row r="4373" spans="1:7" ht="51">
      <c r="A4373" s="1162">
        <v>5894</v>
      </c>
      <c r="B4373" s="1162">
        <v>15739</v>
      </c>
      <c r="C4373" s="1163" t="s">
        <v>10897</v>
      </c>
      <c r="D4373" s="1163" t="s">
        <v>10898</v>
      </c>
      <c r="E4373" s="1164" t="s">
        <v>2894</v>
      </c>
      <c r="F4373" s="1165">
        <v>44986</v>
      </c>
      <c r="G4373" s="1165">
        <v>45105</v>
      </c>
    </row>
    <row r="4374" spans="1:7" ht="51">
      <c r="A4374" s="1162">
        <v>5895</v>
      </c>
      <c r="B4374" s="1162">
        <v>15740</v>
      </c>
      <c r="C4374" s="1163" t="s">
        <v>10899</v>
      </c>
      <c r="D4374" s="1163" t="s">
        <v>10900</v>
      </c>
      <c r="E4374" s="1164" t="s">
        <v>2894</v>
      </c>
      <c r="F4374" s="1165">
        <v>44986</v>
      </c>
      <c r="G4374" s="1165">
        <v>45105</v>
      </c>
    </row>
    <row r="4375" spans="1:7" ht="63.75">
      <c r="A4375" s="1162">
        <v>5896</v>
      </c>
      <c r="B4375" s="1162">
        <v>15741</v>
      </c>
      <c r="C4375" s="1163" t="s">
        <v>10901</v>
      </c>
      <c r="D4375" s="1163" t="s">
        <v>10902</v>
      </c>
      <c r="E4375" s="1164" t="s">
        <v>2894</v>
      </c>
      <c r="F4375" s="1165">
        <v>44986</v>
      </c>
      <c r="G4375" s="1165">
        <v>45105</v>
      </c>
    </row>
    <row r="4376" spans="1:7" ht="51">
      <c r="A4376" s="1162">
        <v>5897</v>
      </c>
      <c r="B4376" s="1162">
        <v>15742</v>
      </c>
      <c r="C4376" s="1163" t="s">
        <v>10903</v>
      </c>
      <c r="D4376" s="1163" t="s">
        <v>10904</v>
      </c>
      <c r="E4376" s="1164" t="s">
        <v>2894</v>
      </c>
      <c r="F4376" s="1165">
        <v>44956</v>
      </c>
      <c r="G4376" s="1165">
        <v>45075</v>
      </c>
    </row>
    <row r="4377" spans="1:7" ht="51">
      <c r="A4377" s="1162">
        <v>5898</v>
      </c>
      <c r="B4377" s="1162">
        <v>15743</v>
      </c>
      <c r="C4377" s="1163" t="s">
        <v>10905</v>
      </c>
      <c r="D4377" s="1163" t="s">
        <v>10906</v>
      </c>
      <c r="E4377" s="1164" t="s">
        <v>2894</v>
      </c>
      <c r="F4377" s="1165">
        <v>44956</v>
      </c>
      <c r="G4377" s="1165">
        <v>45075</v>
      </c>
    </row>
    <row r="4378" spans="1:7" ht="51">
      <c r="A4378" s="1162">
        <v>5899</v>
      </c>
      <c r="B4378" s="1162">
        <v>15744</v>
      </c>
      <c r="C4378" s="1163" t="s">
        <v>10907</v>
      </c>
      <c r="D4378" s="1163" t="s">
        <v>10908</v>
      </c>
      <c r="E4378" s="1164" t="s">
        <v>2894</v>
      </c>
      <c r="F4378" s="1165">
        <v>44956</v>
      </c>
      <c r="G4378" s="1165">
        <v>45075</v>
      </c>
    </row>
    <row r="4379" spans="1:7" ht="38.25">
      <c r="A4379" s="1162">
        <v>5900</v>
      </c>
      <c r="B4379" s="1162">
        <v>15745</v>
      </c>
      <c r="C4379" s="1163" t="s">
        <v>10909</v>
      </c>
      <c r="D4379" s="1163" t="s">
        <v>10910</v>
      </c>
      <c r="E4379" s="1164" t="s">
        <v>2894</v>
      </c>
      <c r="F4379" s="1165">
        <v>44956</v>
      </c>
      <c r="G4379" s="1165">
        <v>45075</v>
      </c>
    </row>
    <row r="4380" spans="1:7" ht="51">
      <c r="A4380" s="1162">
        <v>5901</v>
      </c>
      <c r="B4380" s="1162">
        <v>15746</v>
      </c>
      <c r="C4380" s="1163" t="s">
        <v>10911</v>
      </c>
      <c r="D4380" s="1163" t="s">
        <v>10912</v>
      </c>
      <c r="E4380" s="1164" t="s">
        <v>2894</v>
      </c>
      <c r="F4380" s="1165">
        <v>44956</v>
      </c>
      <c r="G4380" s="1165">
        <v>45075</v>
      </c>
    </row>
    <row r="4381" spans="1:7" ht="51">
      <c r="A4381" s="1162">
        <v>5902</v>
      </c>
      <c r="B4381" s="1162">
        <v>15747</v>
      </c>
      <c r="C4381" s="1163" t="s">
        <v>10913</v>
      </c>
      <c r="D4381" s="1163" t="s">
        <v>10914</v>
      </c>
      <c r="E4381" s="1164" t="s">
        <v>2894</v>
      </c>
      <c r="F4381" s="1165">
        <v>44956</v>
      </c>
      <c r="G4381" s="1165">
        <v>45075</v>
      </c>
    </row>
    <row r="4382" spans="1:7" ht="51">
      <c r="A4382" s="1162">
        <v>5903</v>
      </c>
      <c r="B4382" s="1162">
        <v>15748</v>
      </c>
      <c r="C4382" s="1163" t="s">
        <v>10915</v>
      </c>
      <c r="D4382" s="1163" t="s">
        <v>10916</v>
      </c>
      <c r="E4382" s="1164" t="s">
        <v>2894</v>
      </c>
      <c r="F4382" s="1165">
        <v>44986</v>
      </c>
      <c r="G4382" s="1165">
        <v>45105</v>
      </c>
    </row>
    <row r="4383" spans="1:7" ht="51">
      <c r="A4383" s="1162">
        <v>5904</v>
      </c>
      <c r="B4383" s="1162">
        <v>15749</v>
      </c>
      <c r="C4383" s="1163" t="s">
        <v>10917</v>
      </c>
      <c r="D4383" s="1163" t="s">
        <v>10918</v>
      </c>
      <c r="E4383" s="1164" t="s">
        <v>4546</v>
      </c>
      <c r="F4383" s="1165">
        <v>44906</v>
      </c>
      <c r="G4383" s="1165">
        <v>45145</v>
      </c>
    </row>
    <row r="4384" spans="1:7" ht="38.25">
      <c r="A4384" s="1162">
        <v>5905</v>
      </c>
      <c r="B4384" s="1162">
        <v>15750</v>
      </c>
      <c r="C4384" s="1163" t="s">
        <v>10919</v>
      </c>
      <c r="D4384" s="1163" t="s">
        <v>10920</v>
      </c>
      <c r="E4384" s="1164" t="s">
        <v>2894</v>
      </c>
      <c r="F4384" s="1165">
        <v>44956</v>
      </c>
      <c r="G4384" s="1165">
        <v>45075</v>
      </c>
    </row>
    <row r="4385" spans="1:7" ht="51">
      <c r="A4385" s="1162">
        <v>5906</v>
      </c>
      <c r="B4385" s="1162">
        <v>15751</v>
      </c>
      <c r="C4385" s="1163" t="s">
        <v>10921</v>
      </c>
      <c r="D4385" s="1163" t="s">
        <v>10922</v>
      </c>
      <c r="E4385" s="1164" t="s">
        <v>2894</v>
      </c>
      <c r="F4385" s="1165">
        <v>45026</v>
      </c>
      <c r="G4385" s="1165">
        <v>45145</v>
      </c>
    </row>
    <row r="4386" spans="1:7" ht="51">
      <c r="A4386" s="1162">
        <v>5907</v>
      </c>
      <c r="B4386" s="1162">
        <v>15752</v>
      </c>
      <c r="C4386" s="1163" t="s">
        <v>10923</v>
      </c>
      <c r="D4386" s="1163" t="s">
        <v>10924</v>
      </c>
      <c r="E4386" s="1164" t="s">
        <v>2894</v>
      </c>
      <c r="F4386" s="1165">
        <v>44786</v>
      </c>
      <c r="G4386" s="1165">
        <v>44905</v>
      </c>
    </row>
    <row r="4387" spans="1:7" ht="51">
      <c r="A4387" s="1162">
        <v>5908</v>
      </c>
      <c r="B4387" s="1162">
        <v>15753</v>
      </c>
      <c r="C4387" s="1163" t="s">
        <v>10925</v>
      </c>
      <c r="D4387" s="1163" t="s">
        <v>10926</v>
      </c>
      <c r="E4387" s="1164" t="s">
        <v>2894</v>
      </c>
      <c r="F4387" s="1165">
        <v>44906</v>
      </c>
      <c r="G4387" s="1165">
        <v>45025</v>
      </c>
    </row>
    <row r="4388" spans="1:7" ht="51">
      <c r="A4388" s="1162">
        <v>5909</v>
      </c>
      <c r="B4388" s="1162">
        <v>15754</v>
      </c>
      <c r="C4388" s="1163" t="s">
        <v>10927</v>
      </c>
      <c r="D4388" s="1163" t="s">
        <v>10928</v>
      </c>
      <c r="E4388" s="1164" t="s">
        <v>2894</v>
      </c>
      <c r="F4388" s="1165">
        <v>45026</v>
      </c>
      <c r="G4388" s="1165">
        <v>45145</v>
      </c>
    </row>
    <row r="4389" spans="1:7" ht="51">
      <c r="A4389" s="1162">
        <v>5910</v>
      </c>
      <c r="B4389" s="1162">
        <v>15755</v>
      </c>
      <c r="C4389" s="1163" t="s">
        <v>10929</v>
      </c>
      <c r="D4389" s="1163" t="s">
        <v>10930</v>
      </c>
      <c r="E4389" s="1164" t="s">
        <v>2894</v>
      </c>
      <c r="F4389" s="1165">
        <v>45026</v>
      </c>
      <c r="G4389" s="1165">
        <v>45145</v>
      </c>
    </row>
    <row r="4390" spans="1:7" ht="51">
      <c r="A4390" s="1162">
        <v>5911</v>
      </c>
      <c r="B4390" s="1162">
        <v>15756</v>
      </c>
      <c r="C4390" s="1163" t="s">
        <v>10931</v>
      </c>
      <c r="D4390" s="1163" t="s">
        <v>10932</v>
      </c>
      <c r="E4390" s="1164" t="s">
        <v>3009</v>
      </c>
      <c r="F4390" s="1165">
        <v>44956</v>
      </c>
      <c r="G4390" s="1165">
        <v>45105</v>
      </c>
    </row>
    <row r="4391" spans="1:7" ht="38.25">
      <c r="A4391" s="1162">
        <v>5912</v>
      </c>
      <c r="B4391" s="1162">
        <v>15757</v>
      </c>
      <c r="C4391" s="1163" t="s">
        <v>10933</v>
      </c>
      <c r="D4391" s="1163" t="s">
        <v>10934</v>
      </c>
      <c r="E4391" s="1164" t="s">
        <v>2894</v>
      </c>
      <c r="F4391" s="1165">
        <v>44956</v>
      </c>
      <c r="G4391" s="1165">
        <v>45075</v>
      </c>
    </row>
    <row r="4392" spans="1:7" ht="51">
      <c r="A4392" s="1162">
        <v>5913</v>
      </c>
      <c r="B4392" s="1162">
        <v>15758</v>
      </c>
      <c r="C4392" s="1163" t="s">
        <v>10935</v>
      </c>
      <c r="D4392" s="1163" t="s">
        <v>10936</v>
      </c>
      <c r="E4392" s="1164" t="s">
        <v>3009</v>
      </c>
      <c r="F4392" s="1165">
        <v>44956</v>
      </c>
      <c r="G4392" s="1165">
        <v>45105</v>
      </c>
    </row>
    <row r="4393" spans="1:7" ht="38.25">
      <c r="A4393" s="1162">
        <v>5914</v>
      </c>
      <c r="B4393" s="1162">
        <v>15759</v>
      </c>
      <c r="C4393" s="1163" t="s">
        <v>10937</v>
      </c>
      <c r="D4393" s="1163" t="s">
        <v>10938</v>
      </c>
      <c r="E4393" s="1164" t="s">
        <v>3009</v>
      </c>
      <c r="F4393" s="1165">
        <v>44956</v>
      </c>
      <c r="G4393" s="1165">
        <v>45105</v>
      </c>
    </row>
    <row r="4394" spans="1:7" ht="38.25">
      <c r="A4394" s="1162">
        <v>5915</v>
      </c>
      <c r="B4394" s="1162">
        <v>15760</v>
      </c>
      <c r="C4394" s="1163" t="s">
        <v>10939</v>
      </c>
      <c r="D4394" s="1163" t="s">
        <v>10940</v>
      </c>
      <c r="E4394" s="1164" t="s">
        <v>3009</v>
      </c>
      <c r="F4394" s="1165">
        <v>44956</v>
      </c>
      <c r="G4394" s="1165">
        <v>45105</v>
      </c>
    </row>
    <row r="4395" spans="1:7">
      <c r="A4395" s="1158">
        <v>5916</v>
      </c>
      <c r="B4395" s="1158">
        <v>15761</v>
      </c>
      <c r="C4395" s="1159" t="s">
        <v>5243</v>
      </c>
      <c r="D4395" s="1159" t="s">
        <v>5244</v>
      </c>
      <c r="E4395" s="1160" t="s">
        <v>3461</v>
      </c>
      <c r="F4395" s="1161">
        <v>44956</v>
      </c>
      <c r="G4395" s="1161">
        <v>45255</v>
      </c>
    </row>
    <row r="4396" spans="1:7" ht="51">
      <c r="A4396" s="1162">
        <v>5917</v>
      </c>
      <c r="B4396" s="1162">
        <v>15762</v>
      </c>
      <c r="C4396" s="1163" t="s">
        <v>10941</v>
      </c>
      <c r="D4396" s="1163" t="s">
        <v>10942</v>
      </c>
      <c r="E4396" s="1164" t="s">
        <v>3009</v>
      </c>
      <c r="F4396" s="1165">
        <v>45106</v>
      </c>
      <c r="G4396" s="1165">
        <v>45255</v>
      </c>
    </row>
    <row r="4397" spans="1:7" ht="51">
      <c r="A4397" s="1162">
        <v>5918</v>
      </c>
      <c r="B4397" s="1162">
        <v>15763</v>
      </c>
      <c r="C4397" s="1163" t="s">
        <v>10943</v>
      </c>
      <c r="D4397" s="1163" t="s">
        <v>10944</v>
      </c>
      <c r="E4397" s="1164" t="s">
        <v>3009</v>
      </c>
      <c r="F4397" s="1165">
        <v>44956</v>
      </c>
      <c r="G4397" s="1165">
        <v>45105</v>
      </c>
    </row>
    <row r="4398" spans="1:7" ht="38.25">
      <c r="A4398" s="1162">
        <v>5919</v>
      </c>
      <c r="B4398" s="1162">
        <v>15764</v>
      </c>
      <c r="C4398" s="1163" t="s">
        <v>10945</v>
      </c>
      <c r="D4398" s="1163" t="s">
        <v>10946</v>
      </c>
      <c r="E4398" s="1164" t="s">
        <v>3009</v>
      </c>
      <c r="F4398" s="1165">
        <v>44956</v>
      </c>
      <c r="G4398" s="1165">
        <v>45105</v>
      </c>
    </row>
    <row r="4399" spans="1:7" ht="38.25">
      <c r="A4399" s="1162">
        <v>5920</v>
      </c>
      <c r="B4399" s="1162">
        <v>15765</v>
      </c>
      <c r="C4399" s="1163" t="s">
        <v>10947</v>
      </c>
      <c r="D4399" s="1163" t="s">
        <v>10948</v>
      </c>
      <c r="E4399" s="1164" t="s">
        <v>3009</v>
      </c>
      <c r="F4399" s="1165">
        <v>44956</v>
      </c>
      <c r="G4399" s="1165">
        <v>45105</v>
      </c>
    </row>
    <row r="4400" spans="1:7" ht="38.25">
      <c r="A4400" s="1162">
        <v>5921</v>
      </c>
      <c r="B4400" s="1162">
        <v>15766</v>
      </c>
      <c r="C4400" s="1163" t="s">
        <v>10949</v>
      </c>
      <c r="D4400" s="1163" t="s">
        <v>10950</v>
      </c>
      <c r="E4400" s="1164" t="s">
        <v>3009</v>
      </c>
      <c r="F4400" s="1165">
        <v>44956</v>
      </c>
      <c r="G4400" s="1165">
        <v>45105</v>
      </c>
    </row>
    <row r="4401" spans="1:7" ht="51">
      <c r="A4401" s="1162">
        <v>5922</v>
      </c>
      <c r="B4401" s="1162">
        <v>15767</v>
      </c>
      <c r="C4401" s="1163" t="s">
        <v>10951</v>
      </c>
      <c r="D4401" s="1163" t="s">
        <v>10952</v>
      </c>
      <c r="E4401" s="1164" t="s">
        <v>3009</v>
      </c>
      <c r="F4401" s="1165">
        <v>44956</v>
      </c>
      <c r="G4401" s="1165">
        <v>45105</v>
      </c>
    </row>
    <row r="4402" spans="1:7" ht="51">
      <c r="A4402" s="1162">
        <v>5923</v>
      </c>
      <c r="B4402" s="1162">
        <v>15768</v>
      </c>
      <c r="C4402" s="1163" t="s">
        <v>10953</v>
      </c>
      <c r="D4402" s="1163" t="s">
        <v>10954</v>
      </c>
      <c r="E4402" s="1164" t="s">
        <v>3009</v>
      </c>
      <c r="F4402" s="1165">
        <v>44956</v>
      </c>
      <c r="G4402" s="1165">
        <v>45105</v>
      </c>
    </row>
    <row r="4403" spans="1:7" ht="51">
      <c r="A4403" s="1162">
        <v>5924</v>
      </c>
      <c r="B4403" s="1162">
        <v>15769</v>
      </c>
      <c r="C4403" s="1163" t="s">
        <v>10955</v>
      </c>
      <c r="D4403" s="1163" t="s">
        <v>10956</v>
      </c>
      <c r="E4403" s="1164" t="s">
        <v>3009</v>
      </c>
      <c r="F4403" s="1165">
        <v>44956</v>
      </c>
      <c r="G4403" s="1165">
        <v>45105</v>
      </c>
    </row>
    <row r="4404" spans="1:7" ht="51">
      <c r="A4404" s="1162">
        <v>5925</v>
      </c>
      <c r="B4404" s="1162">
        <v>15770</v>
      </c>
      <c r="C4404" s="1163" t="s">
        <v>10957</v>
      </c>
      <c r="D4404" s="1163" t="s">
        <v>10958</v>
      </c>
      <c r="E4404" s="1164" t="s">
        <v>3009</v>
      </c>
      <c r="F4404" s="1165">
        <v>44956</v>
      </c>
      <c r="G4404" s="1165">
        <v>45105</v>
      </c>
    </row>
    <row r="4405" spans="1:7" ht="51">
      <c r="A4405" s="1162">
        <v>5926</v>
      </c>
      <c r="B4405" s="1162">
        <v>15771</v>
      </c>
      <c r="C4405" s="1163" t="s">
        <v>10959</v>
      </c>
      <c r="D4405" s="1163" t="s">
        <v>10960</v>
      </c>
      <c r="E4405" s="1164" t="s">
        <v>3009</v>
      </c>
      <c r="F4405" s="1165">
        <v>44986</v>
      </c>
      <c r="G4405" s="1165">
        <v>45135</v>
      </c>
    </row>
    <row r="4406" spans="1:7" ht="38.25">
      <c r="A4406" s="1162">
        <v>5927</v>
      </c>
      <c r="B4406" s="1162">
        <v>15772</v>
      </c>
      <c r="C4406" s="1163" t="s">
        <v>10961</v>
      </c>
      <c r="D4406" s="1163" t="s">
        <v>10962</v>
      </c>
      <c r="E4406" s="1164" t="s">
        <v>3009</v>
      </c>
      <c r="F4406" s="1165">
        <v>44986</v>
      </c>
      <c r="G4406" s="1165">
        <v>45135</v>
      </c>
    </row>
    <row r="4407" spans="1:7" ht="51">
      <c r="A4407" s="1162">
        <v>5928</v>
      </c>
      <c r="B4407" s="1162">
        <v>15773</v>
      </c>
      <c r="C4407" s="1163" t="s">
        <v>10963</v>
      </c>
      <c r="D4407" s="1163" t="s">
        <v>10964</v>
      </c>
      <c r="E4407" s="1164" t="s">
        <v>3009</v>
      </c>
      <c r="F4407" s="1165">
        <v>44986</v>
      </c>
      <c r="G4407" s="1165">
        <v>45135</v>
      </c>
    </row>
    <row r="4408" spans="1:7" ht="51">
      <c r="A4408" s="1162">
        <v>5929</v>
      </c>
      <c r="B4408" s="1162">
        <v>15774</v>
      </c>
      <c r="C4408" s="1163" t="s">
        <v>10965</v>
      </c>
      <c r="D4408" s="1163" t="s">
        <v>10966</v>
      </c>
      <c r="E4408" s="1164" t="s">
        <v>2894</v>
      </c>
      <c r="F4408" s="1165">
        <v>44986</v>
      </c>
      <c r="G4408" s="1165">
        <v>45105</v>
      </c>
    </row>
    <row r="4409" spans="1:7" ht="51">
      <c r="A4409" s="1162">
        <v>5930</v>
      </c>
      <c r="B4409" s="1162">
        <v>15775</v>
      </c>
      <c r="C4409" s="1163" t="s">
        <v>10967</v>
      </c>
      <c r="D4409" s="1163" t="s">
        <v>10968</v>
      </c>
      <c r="E4409" s="1164" t="s">
        <v>3009</v>
      </c>
      <c r="F4409" s="1165">
        <v>44956</v>
      </c>
      <c r="G4409" s="1165">
        <v>45105</v>
      </c>
    </row>
    <row r="4410" spans="1:7" ht="63.75">
      <c r="A4410" s="1162">
        <v>5931</v>
      </c>
      <c r="B4410" s="1162">
        <v>15776</v>
      </c>
      <c r="C4410" s="1163" t="s">
        <v>10969</v>
      </c>
      <c r="D4410" s="1163" t="s">
        <v>10970</v>
      </c>
      <c r="E4410" s="1164" t="s">
        <v>3009</v>
      </c>
      <c r="F4410" s="1165">
        <v>44956</v>
      </c>
      <c r="G4410" s="1165">
        <v>45105</v>
      </c>
    </row>
    <row r="4411" spans="1:7" ht="51">
      <c r="A4411" s="1162">
        <v>5932</v>
      </c>
      <c r="B4411" s="1162">
        <v>15777</v>
      </c>
      <c r="C4411" s="1163" t="s">
        <v>10971</v>
      </c>
      <c r="D4411" s="1163" t="s">
        <v>10972</v>
      </c>
      <c r="E4411" s="1164" t="s">
        <v>3009</v>
      </c>
      <c r="F4411" s="1165">
        <v>44956</v>
      </c>
      <c r="G4411" s="1165">
        <v>45105</v>
      </c>
    </row>
    <row r="4412" spans="1:7" ht="51">
      <c r="A4412" s="1162">
        <v>5933</v>
      </c>
      <c r="B4412" s="1162">
        <v>15778</v>
      </c>
      <c r="C4412" s="1163" t="s">
        <v>10973</v>
      </c>
      <c r="D4412" s="1163" t="s">
        <v>10974</v>
      </c>
      <c r="E4412" s="1164" t="s">
        <v>3009</v>
      </c>
      <c r="F4412" s="1165">
        <v>44986</v>
      </c>
      <c r="G4412" s="1165">
        <v>45135</v>
      </c>
    </row>
    <row r="4413" spans="1:7" ht="63.75">
      <c r="A4413" s="1162">
        <v>5934</v>
      </c>
      <c r="B4413" s="1162">
        <v>15779</v>
      </c>
      <c r="C4413" s="1163" t="s">
        <v>10975</v>
      </c>
      <c r="D4413" s="1163" t="s">
        <v>10976</v>
      </c>
      <c r="E4413" s="1164" t="s">
        <v>3009</v>
      </c>
      <c r="F4413" s="1165">
        <v>44986</v>
      </c>
      <c r="G4413" s="1165">
        <v>45135</v>
      </c>
    </row>
    <row r="4414" spans="1:7" ht="51">
      <c r="A4414" s="1162">
        <v>5935</v>
      </c>
      <c r="B4414" s="1162">
        <v>15780</v>
      </c>
      <c r="C4414" s="1163" t="s">
        <v>10977</v>
      </c>
      <c r="D4414" s="1163" t="s">
        <v>10978</v>
      </c>
      <c r="E4414" s="1164" t="s">
        <v>3009</v>
      </c>
      <c r="F4414" s="1165">
        <v>44986</v>
      </c>
      <c r="G4414" s="1165">
        <v>45135</v>
      </c>
    </row>
    <row r="4415" spans="1:7" ht="51">
      <c r="A4415" s="1162">
        <v>5936</v>
      </c>
      <c r="B4415" s="1162">
        <v>15781</v>
      </c>
      <c r="C4415" s="1163" t="s">
        <v>10979</v>
      </c>
      <c r="D4415" s="1163" t="s">
        <v>10980</v>
      </c>
      <c r="E4415" s="1164" t="s">
        <v>2894</v>
      </c>
      <c r="F4415" s="1165">
        <v>44956</v>
      </c>
      <c r="G4415" s="1165">
        <v>45075</v>
      </c>
    </row>
    <row r="4416" spans="1:7" ht="63.75">
      <c r="A4416" s="1162">
        <v>5937</v>
      </c>
      <c r="B4416" s="1162">
        <v>15782</v>
      </c>
      <c r="C4416" s="1163" t="s">
        <v>10981</v>
      </c>
      <c r="D4416" s="1163" t="s">
        <v>10982</v>
      </c>
      <c r="E4416" s="1164" t="s">
        <v>2894</v>
      </c>
      <c r="F4416" s="1165">
        <v>44956</v>
      </c>
      <c r="G4416" s="1165">
        <v>45075</v>
      </c>
    </row>
    <row r="4417" spans="1:7" ht="51">
      <c r="A4417" s="1162">
        <v>5938</v>
      </c>
      <c r="B4417" s="1162">
        <v>15783</v>
      </c>
      <c r="C4417" s="1163" t="s">
        <v>10983</v>
      </c>
      <c r="D4417" s="1163" t="s">
        <v>10984</v>
      </c>
      <c r="E4417" s="1164" t="s">
        <v>2894</v>
      </c>
      <c r="F4417" s="1165">
        <v>44986</v>
      </c>
      <c r="G4417" s="1165">
        <v>45105</v>
      </c>
    </row>
    <row r="4418" spans="1:7" ht="51">
      <c r="A4418" s="1162">
        <v>5939</v>
      </c>
      <c r="B4418" s="1162">
        <v>15784</v>
      </c>
      <c r="C4418" s="1163" t="s">
        <v>10985</v>
      </c>
      <c r="D4418" s="1163" t="s">
        <v>10986</v>
      </c>
      <c r="E4418" s="1164" t="s">
        <v>2894</v>
      </c>
      <c r="F4418" s="1165">
        <v>44986</v>
      </c>
      <c r="G4418" s="1165">
        <v>45105</v>
      </c>
    </row>
    <row r="4419" spans="1:7" ht="51">
      <c r="A4419" s="1162">
        <v>5940</v>
      </c>
      <c r="B4419" s="1162">
        <v>15785</v>
      </c>
      <c r="C4419" s="1163" t="s">
        <v>10987</v>
      </c>
      <c r="D4419" s="1163" t="s">
        <v>10988</v>
      </c>
      <c r="E4419" s="1164" t="s">
        <v>2894</v>
      </c>
      <c r="F4419" s="1165">
        <v>44986</v>
      </c>
      <c r="G4419" s="1165">
        <v>45105</v>
      </c>
    </row>
    <row r="4420" spans="1:7" ht="51">
      <c r="A4420" s="1162">
        <v>5941</v>
      </c>
      <c r="B4420" s="1162">
        <v>15786</v>
      </c>
      <c r="C4420" s="1163" t="s">
        <v>10989</v>
      </c>
      <c r="D4420" s="1163" t="s">
        <v>10990</v>
      </c>
      <c r="E4420" s="1164" t="s">
        <v>3009</v>
      </c>
      <c r="F4420" s="1165">
        <v>44956</v>
      </c>
      <c r="G4420" s="1165">
        <v>45105</v>
      </c>
    </row>
    <row r="4421" spans="1:7" ht="51">
      <c r="A4421" s="1162">
        <v>5942</v>
      </c>
      <c r="B4421" s="1162">
        <v>15787</v>
      </c>
      <c r="C4421" s="1163" t="s">
        <v>10991</v>
      </c>
      <c r="D4421" s="1163" t="s">
        <v>10992</v>
      </c>
      <c r="E4421" s="1164" t="s">
        <v>3009</v>
      </c>
      <c r="F4421" s="1165">
        <v>44956</v>
      </c>
      <c r="G4421" s="1165">
        <v>45105</v>
      </c>
    </row>
    <row r="4422" spans="1:7" ht="63.75">
      <c r="A4422" s="1162">
        <v>5943</v>
      </c>
      <c r="B4422" s="1162">
        <v>15788</v>
      </c>
      <c r="C4422" s="1163" t="s">
        <v>10993</v>
      </c>
      <c r="D4422" s="1163" t="s">
        <v>10994</v>
      </c>
      <c r="E4422" s="1164" t="s">
        <v>3009</v>
      </c>
      <c r="F4422" s="1165">
        <v>44956</v>
      </c>
      <c r="G4422" s="1165">
        <v>45105</v>
      </c>
    </row>
    <row r="4423" spans="1:7" ht="51">
      <c r="A4423" s="1162">
        <v>5944</v>
      </c>
      <c r="B4423" s="1162">
        <v>15789</v>
      </c>
      <c r="C4423" s="1163" t="s">
        <v>10995</v>
      </c>
      <c r="D4423" s="1163" t="s">
        <v>10996</v>
      </c>
      <c r="E4423" s="1164" t="s">
        <v>3009</v>
      </c>
      <c r="F4423" s="1165">
        <v>44956</v>
      </c>
      <c r="G4423" s="1165">
        <v>45105</v>
      </c>
    </row>
    <row r="4424" spans="1:7" ht="51">
      <c r="A4424" s="1162">
        <v>5945</v>
      </c>
      <c r="B4424" s="1162">
        <v>15790</v>
      </c>
      <c r="C4424" s="1163" t="s">
        <v>10997</v>
      </c>
      <c r="D4424" s="1163" t="s">
        <v>10998</v>
      </c>
      <c r="E4424" s="1164" t="s">
        <v>3009</v>
      </c>
      <c r="F4424" s="1165">
        <v>44986</v>
      </c>
      <c r="G4424" s="1165">
        <v>45135</v>
      </c>
    </row>
    <row r="4425" spans="1:7" ht="51">
      <c r="A4425" s="1162">
        <v>5946</v>
      </c>
      <c r="B4425" s="1162">
        <v>15791</v>
      </c>
      <c r="C4425" s="1163" t="s">
        <v>10999</v>
      </c>
      <c r="D4425" s="1163" t="s">
        <v>11000</v>
      </c>
      <c r="E4425" s="1164" t="s">
        <v>3009</v>
      </c>
      <c r="F4425" s="1165">
        <v>44986</v>
      </c>
      <c r="G4425" s="1165">
        <v>45135</v>
      </c>
    </row>
    <row r="4426" spans="1:7" ht="63.75">
      <c r="A4426" s="1162">
        <v>5947</v>
      </c>
      <c r="B4426" s="1162">
        <v>15792</v>
      </c>
      <c r="C4426" s="1163" t="s">
        <v>11001</v>
      </c>
      <c r="D4426" s="1163" t="s">
        <v>11002</v>
      </c>
      <c r="E4426" s="1164" t="s">
        <v>3009</v>
      </c>
      <c r="F4426" s="1165">
        <v>44986</v>
      </c>
      <c r="G4426" s="1165">
        <v>45135</v>
      </c>
    </row>
    <row r="4427" spans="1:7" ht="51">
      <c r="A4427" s="1162">
        <v>5948</v>
      </c>
      <c r="B4427" s="1162">
        <v>15793</v>
      </c>
      <c r="C4427" s="1163" t="s">
        <v>11003</v>
      </c>
      <c r="D4427" s="1163" t="s">
        <v>11004</v>
      </c>
      <c r="E4427" s="1164" t="s">
        <v>3009</v>
      </c>
      <c r="F4427" s="1165">
        <v>44986</v>
      </c>
      <c r="G4427" s="1165">
        <v>45135</v>
      </c>
    </row>
    <row r="4428" spans="1:7" ht="51">
      <c r="A4428" s="1162">
        <v>5949</v>
      </c>
      <c r="B4428" s="1162">
        <v>15794</v>
      </c>
      <c r="C4428" s="1163" t="s">
        <v>11005</v>
      </c>
      <c r="D4428" s="1163" t="s">
        <v>11006</v>
      </c>
      <c r="E4428" s="1164" t="s">
        <v>3009</v>
      </c>
      <c r="F4428" s="1165">
        <v>44986</v>
      </c>
      <c r="G4428" s="1165">
        <v>45135</v>
      </c>
    </row>
    <row r="4429" spans="1:7" ht="51">
      <c r="A4429" s="1162">
        <v>5950</v>
      </c>
      <c r="B4429" s="1162">
        <v>15795</v>
      </c>
      <c r="C4429" s="1163" t="s">
        <v>11007</v>
      </c>
      <c r="D4429" s="1163" t="s">
        <v>11008</v>
      </c>
      <c r="E4429" s="1164" t="s">
        <v>3009</v>
      </c>
      <c r="F4429" s="1165">
        <v>44986</v>
      </c>
      <c r="G4429" s="1165">
        <v>45135</v>
      </c>
    </row>
    <row r="4430" spans="1:7" ht="63.75">
      <c r="A4430" s="1162">
        <v>5951</v>
      </c>
      <c r="B4430" s="1162">
        <v>15796</v>
      </c>
      <c r="C4430" s="1163" t="s">
        <v>11009</v>
      </c>
      <c r="D4430" s="1163" t="s">
        <v>11010</v>
      </c>
      <c r="E4430" s="1164" t="s">
        <v>3009</v>
      </c>
      <c r="F4430" s="1165">
        <v>44986</v>
      </c>
      <c r="G4430" s="1165">
        <v>45135</v>
      </c>
    </row>
    <row r="4431" spans="1:7" ht="51">
      <c r="A4431" s="1162">
        <v>5952</v>
      </c>
      <c r="B4431" s="1162">
        <v>15797</v>
      </c>
      <c r="C4431" s="1163" t="s">
        <v>11011</v>
      </c>
      <c r="D4431" s="1163" t="s">
        <v>11012</v>
      </c>
      <c r="E4431" s="1164" t="s">
        <v>3009</v>
      </c>
      <c r="F4431" s="1165">
        <v>44986</v>
      </c>
      <c r="G4431" s="1165">
        <v>45135</v>
      </c>
    </row>
    <row r="4432" spans="1:7" ht="63.75">
      <c r="A4432" s="1162">
        <v>5953</v>
      </c>
      <c r="B4432" s="1162">
        <v>15798</v>
      </c>
      <c r="C4432" s="1163" t="s">
        <v>11013</v>
      </c>
      <c r="D4432" s="1163" t="s">
        <v>11014</v>
      </c>
      <c r="E4432" s="1164" t="s">
        <v>3009</v>
      </c>
      <c r="F4432" s="1165">
        <v>44986</v>
      </c>
      <c r="G4432" s="1165">
        <v>45135</v>
      </c>
    </row>
    <row r="4433" spans="1:7" ht="51">
      <c r="A4433" s="1162">
        <v>5954</v>
      </c>
      <c r="B4433" s="1162">
        <v>15799</v>
      </c>
      <c r="C4433" s="1163" t="s">
        <v>11015</v>
      </c>
      <c r="D4433" s="1163" t="s">
        <v>11016</v>
      </c>
      <c r="E4433" s="1164" t="s">
        <v>3009</v>
      </c>
      <c r="F4433" s="1165">
        <v>44956</v>
      </c>
      <c r="G4433" s="1165">
        <v>45105</v>
      </c>
    </row>
    <row r="4434" spans="1:7" ht="51">
      <c r="A4434" s="1162">
        <v>5955</v>
      </c>
      <c r="B4434" s="1162">
        <v>15800</v>
      </c>
      <c r="C4434" s="1163" t="s">
        <v>11017</v>
      </c>
      <c r="D4434" s="1163" t="s">
        <v>11018</v>
      </c>
      <c r="E4434" s="1164" t="s">
        <v>3009</v>
      </c>
      <c r="F4434" s="1165">
        <v>44956</v>
      </c>
      <c r="G4434" s="1165">
        <v>45105</v>
      </c>
    </row>
    <row r="4435" spans="1:7" ht="51">
      <c r="A4435" s="1162">
        <v>5956</v>
      </c>
      <c r="B4435" s="1162">
        <v>15801</v>
      </c>
      <c r="C4435" s="1163" t="s">
        <v>11019</v>
      </c>
      <c r="D4435" s="1163" t="s">
        <v>11020</v>
      </c>
      <c r="E4435" s="1164" t="s">
        <v>3009</v>
      </c>
      <c r="F4435" s="1165">
        <v>44956</v>
      </c>
      <c r="G4435" s="1165">
        <v>45105</v>
      </c>
    </row>
    <row r="4436" spans="1:7" ht="38.25">
      <c r="A4436" s="1162">
        <v>5957</v>
      </c>
      <c r="B4436" s="1162">
        <v>15802</v>
      </c>
      <c r="C4436" s="1163" t="s">
        <v>11021</v>
      </c>
      <c r="D4436" s="1163" t="s">
        <v>11022</v>
      </c>
      <c r="E4436" s="1164" t="s">
        <v>3009</v>
      </c>
      <c r="F4436" s="1165">
        <v>44956</v>
      </c>
      <c r="G4436" s="1165">
        <v>45105</v>
      </c>
    </row>
    <row r="4437" spans="1:7" ht="51">
      <c r="A4437" s="1162">
        <v>5958</v>
      </c>
      <c r="B4437" s="1162">
        <v>15803</v>
      </c>
      <c r="C4437" s="1163" t="s">
        <v>11023</v>
      </c>
      <c r="D4437" s="1163" t="s">
        <v>11024</v>
      </c>
      <c r="E4437" s="1164" t="s">
        <v>3009</v>
      </c>
      <c r="F4437" s="1165">
        <v>44956</v>
      </c>
      <c r="G4437" s="1165">
        <v>45105</v>
      </c>
    </row>
    <row r="4438" spans="1:7" ht="51">
      <c r="A4438" s="1162">
        <v>5959</v>
      </c>
      <c r="B4438" s="1162">
        <v>15804</v>
      </c>
      <c r="C4438" s="1163" t="s">
        <v>11025</v>
      </c>
      <c r="D4438" s="1163" t="s">
        <v>11026</v>
      </c>
      <c r="E4438" s="1164" t="s">
        <v>3009</v>
      </c>
      <c r="F4438" s="1165">
        <v>44956</v>
      </c>
      <c r="G4438" s="1165">
        <v>45105</v>
      </c>
    </row>
    <row r="4439" spans="1:7" ht="51">
      <c r="A4439" s="1162">
        <v>5960</v>
      </c>
      <c r="B4439" s="1162">
        <v>15805</v>
      </c>
      <c r="C4439" s="1163" t="s">
        <v>11027</v>
      </c>
      <c r="D4439" s="1163" t="s">
        <v>11028</v>
      </c>
      <c r="E4439" s="1164" t="s">
        <v>3009</v>
      </c>
      <c r="F4439" s="1165">
        <v>44956</v>
      </c>
      <c r="G4439" s="1165">
        <v>45105</v>
      </c>
    </row>
    <row r="4440" spans="1:7" ht="51">
      <c r="A4440" s="1162">
        <v>5961</v>
      </c>
      <c r="B4440" s="1162">
        <v>15806</v>
      </c>
      <c r="C4440" s="1163" t="s">
        <v>11029</v>
      </c>
      <c r="D4440" s="1163" t="s">
        <v>11030</v>
      </c>
      <c r="E4440" s="1164" t="s">
        <v>3009</v>
      </c>
      <c r="F4440" s="1165">
        <v>44956</v>
      </c>
      <c r="G4440" s="1165">
        <v>45105</v>
      </c>
    </row>
    <row r="4441" spans="1:7" ht="51">
      <c r="A4441" s="1162">
        <v>5962</v>
      </c>
      <c r="B4441" s="1162">
        <v>15807</v>
      </c>
      <c r="C4441" s="1163" t="s">
        <v>11031</v>
      </c>
      <c r="D4441" s="1163" t="s">
        <v>11032</v>
      </c>
      <c r="E4441" s="1164" t="s">
        <v>3009</v>
      </c>
      <c r="F4441" s="1165">
        <v>44956</v>
      </c>
      <c r="G4441" s="1165">
        <v>45105</v>
      </c>
    </row>
    <row r="4442" spans="1:7" ht="51">
      <c r="A4442" s="1162">
        <v>5963</v>
      </c>
      <c r="B4442" s="1162">
        <v>15808</v>
      </c>
      <c r="C4442" s="1163" t="s">
        <v>11033</v>
      </c>
      <c r="D4442" s="1163" t="s">
        <v>11034</v>
      </c>
      <c r="E4442" s="1164" t="s">
        <v>3009</v>
      </c>
      <c r="F4442" s="1165">
        <v>44956</v>
      </c>
      <c r="G4442" s="1165">
        <v>45105</v>
      </c>
    </row>
    <row r="4443" spans="1:7" ht="51">
      <c r="A4443" s="1162">
        <v>5964</v>
      </c>
      <c r="B4443" s="1162">
        <v>15809</v>
      </c>
      <c r="C4443" s="1163" t="s">
        <v>11035</v>
      </c>
      <c r="D4443" s="1163" t="s">
        <v>11036</v>
      </c>
      <c r="E4443" s="1164" t="s">
        <v>3009</v>
      </c>
      <c r="F4443" s="1165">
        <v>44956</v>
      </c>
      <c r="G4443" s="1165">
        <v>45105</v>
      </c>
    </row>
    <row r="4444" spans="1:7" ht="51">
      <c r="A4444" s="1162">
        <v>5965</v>
      </c>
      <c r="B4444" s="1162">
        <v>15810</v>
      </c>
      <c r="C4444" s="1163" t="s">
        <v>11037</v>
      </c>
      <c r="D4444" s="1163" t="s">
        <v>11038</v>
      </c>
      <c r="E4444" s="1164" t="s">
        <v>3009</v>
      </c>
      <c r="F4444" s="1165">
        <v>44956</v>
      </c>
      <c r="G4444" s="1165">
        <v>45105</v>
      </c>
    </row>
    <row r="4445" spans="1:7" ht="51">
      <c r="A4445" s="1162">
        <v>5966</v>
      </c>
      <c r="B4445" s="1162">
        <v>15811</v>
      </c>
      <c r="C4445" s="1163" t="s">
        <v>11039</v>
      </c>
      <c r="D4445" s="1163" t="s">
        <v>11040</v>
      </c>
      <c r="E4445" s="1164" t="s">
        <v>3009</v>
      </c>
      <c r="F4445" s="1165">
        <v>44956</v>
      </c>
      <c r="G4445" s="1165">
        <v>45105</v>
      </c>
    </row>
    <row r="4446" spans="1:7" ht="51">
      <c r="A4446" s="1162">
        <v>5967</v>
      </c>
      <c r="B4446" s="1162">
        <v>15812</v>
      </c>
      <c r="C4446" s="1163" t="s">
        <v>11041</v>
      </c>
      <c r="D4446" s="1163" t="s">
        <v>11042</v>
      </c>
      <c r="E4446" s="1164" t="s">
        <v>3009</v>
      </c>
      <c r="F4446" s="1165">
        <v>44986</v>
      </c>
      <c r="G4446" s="1165">
        <v>45135</v>
      </c>
    </row>
    <row r="4447" spans="1:7" ht="51">
      <c r="A4447" s="1162">
        <v>5968</v>
      </c>
      <c r="B4447" s="1162">
        <v>15813</v>
      </c>
      <c r="C4447" s="1163" t="s">
        <v>11043</v>
      </c>
      <c r="D4447" s="1163" t="s">
        <v>11044</v>
      </c>
      <c r="E4447" s="1164" t="s">
        <v>3009</v>
      </c>
      <c r="F4447" s="1165">
        <v>44956</v>
      </c>
      <c r="G4447" s="1165">
        <v>45105</v>
      </c>
    </row>
    <row r="4448" spans="1:7" ht="51">
      <c r="A4448" s="1162">
        <v>5969</v>
      </c>
      <c r="B4448" s="1162">
        <v>15814</v>
      </c>
      <c r="C4448" s="1163" t="s">
        <v>11045</v>
      </c>
      <c r="D4448" s="1163" t="s">
        <v>11046</v>
      </c>
      <c r="E4448" s="1164" t="s">
        <v>3009</v>
      </c>
      <c r="F4448" s="1165">
        <v>44956</v>
      </c>
      <c r="G4448" s="1165">
        <v>45105</v>
      </c>
    </row>
    <row r="4449" spans="1:7" ht="51">
      <c r="A4449" s="1162">
        <v>5970</v>
      </c>
      <c r="B4449" s="1162">
        <v>15815</v>
      </c>
      <c r="C4449" s="1163" t="s">
        <v>11047</v>
      </c>
      <c r="D4449" s="1163" t="s">
        <v>11048</v>
      </c>
      <c r="E4449" s="1164" t="s">
        <v>3009</v>
      </c>
      <c r="F4449" s="1165">
        <v>44956</v>
      </c>
      <c r="G4449" s="1165">
        <v>45105</v>
      </c>
    </row>
    <row r="4450" spans="1:7" ht="51">
      <c r="A4450" s="1162">
        <v>5971</v>
      </c>
      <c r="B4450" s="1162">
        <v>15816</v>
      </c>
      <c r="C4450" s="1163" t="s">
        <v>11049</v>
      </c>
      <c r="D4450" s="1163" t="s">
        <v>11050</v>
      </c>
      <c r="E4450" s="1164" t="s">
        <v>3009</v>
      </c>
      <c r="F4450" s="1165">
        <v>44986</v>
      </c>
      <c r="G4450" s="1165">
        <v>45135</v>
      </c>
    </row>
    <row r="4451" spans="1:7" ht="51">
      <c r="A4451" s="1162">
        <v>5972</v>
      </c>
      <c r="B4451" s="1162">
        <v>15817</v>
      </c>
      <c r="C4451" s="1163" t="s">
        <v>11051</v>
      </c>
      <c r="D4451" s="1163" t="s">
        <v>11052</v>
      </c>
      <c r="E4451" s="1164" t="s">
        <v>3009</v>
      </c>
      <c r="F4451" s="1165">
        <v>44956</v>
      </c>
      <c r="G4451" s="1165">
        <v>45105</v>
      </c>
    </row>
    <row r="4452" spans="1:7" ht="51">
      <c r="A4452" s="1162">
        <v>5973</v>
      </c>
      <c r="B4452" s="1162">
        <v>15818</v>
      </c>
      <c r="C4452" s="1163" t="s">
        <v>11053</v>
      </c>
      <c r="D4452" s="1163" t="s">
        <v>11054</v>
      </c>
      <c r="E4452" s="1164" t="s">
        <v>3009</v>
      </c>
      <c r="F4452" s="1165">
        <v>44956</v>
      </c>
      <c r="G4452" s="1165">
        <v>45105</v>
      </c>
    </row>
    <row r="4453" spans="1:7" ht="51">
      <c r="A4453" s="1162">
        <v>5974</v>
      </c>
      <c r="B4453" s="1162">
        <v>15819</v>
      </c>
      <c r="C4453" s="1163" t="s">
        <v>11055</v>
      </c>
      <c r="D4453" s="1163" t="s">
        <v>11056</v>
      </c>
      <c r="E4453" s="1164" t="s">
        <v>3009</v>
      </c>
      <c r="F4453" s="1165">
        <v>44956</v>
      </c>
      <c r="G4453" s="1165">
        <v>45105</v>
      </c>
    </row>
    <row r="4454" spans="1:7" ht="51">
      <c r="A4454" s="1162">
        <v>5975</v>
      </c>
      <c r="B4454" s="1162">
        <v>15820</v>
      </c>
      <c r="C4454" s="1163" t="s">
        <v>11057</v>
      </c>
      <c r="D4454" s="1163" t="s">
        <v>11058</v>
      </c>
      <c r="E4454" s="1164" t="s">
        <v>3009</v>
      </c>
      <c r="F4454" s="1165">
        <v>44956</v>
      </c>
      <c r="G4454" s="1165">
        <v>45105</v>
      </c>
    </row>
    <row r="4455" spans="1:7" ht="51">
      <c r="A4455" s="1162">
        <v>5976</v>
      </c>
      <c r="B4455" s="1162">
        <v>15821</v>
      </c>
      <c r="C4455" s="1163" t="s">
        <v>11059</v>
      </c>
      <c r="D4455" s="1163" t="s">
        <v>11060</v>
      </c>
      <c r="E4455" s="1164" t="s">
        <v>3009</v>
      </c>
      <c r="F4455" s="1165">
        <v>44956</v>
      </c>
      <c r="G4455" s="1165">
        <v>45105</v>
      </c>
    </row>
    <row r="4456" spans="1:7" ht="51">
      <c r="A4456" s="1162">
        <v>5977</v>
      </c>
      <c r="B4456" s="1162">
        <v>15822</v>
      </c>
      <c r="C4456" s="1163" t="s">
        <v>11061</v>
      </c>
      <c r="D4456" s="1163" t="s">
        <v>11062</v>
      </c>
      <c r="E4456" s="1164" t="s">
        <v>3009</v>
      </c>
      <c r="F4456" s="1165">
        <v>44956</v>
      </c>
      <c r="G4456" s="1165">
        <v>45105</v>
      </c>
    </row>
    <row r="4457" spans="1:7" ht="51">
      <c r="A4457" s="1162">
        <v>5978</v>
      </c>
      <c r="B4457" s="1162">
        <v>15823</v>
      </c>
      <c r="C4457" s="1163" t="s">
        <v>11063</v>
      </c>
      <c r="D4457" s="1163" t="s">
        <v>11064</v>
      </c>
      <c r="E4457" s="1164" t="s">
        <v>3009</v>
      </c>
      <c r="F4457" s="1165">
        <v>44956</v>
      </c>
      <c r="G4457" s="1165">
        <v>45105</v>
      </c>
    </row>
    <row r="4458" spans="1:7" ht="63.75">
      <c r="A4458" s="1162">
        <v>5979</v>
      </c>
      <c r="B4458" s="1162">
        <v>15824</v>
      </c>
      <c r="C4458" s="1163" t="s">
        <v>11065</v>
      </c>
      <c r="D4458" s="1163" t="s">
        <v>11066</v>
      </c>
      <c r="E4458" s="1164" t="s">
        <v>3009</v>
      </c>
      <c r="F4458" s="1165">
        <v>44956</v>
      </c>
      <c r="G4458" s="1165">
        <v>45105</v>
      </c>
    </row>
    <row r="4459" spans="1:7" ht="51">
      <c r="A4459" s="1162">
        <v>5980</v>
      </c>
      <c r="B4459" s="1162">
        <v>15825</v>
      </c>
      <c r="C4459" s="1163" t="s">
        <v>11067</v>
      </c>
      <c r="D4459" s="1163" t="s">
        <v>11068</v>
      </c>
      <c r="E4459" s="1164" t="s">
        <v>3009</v>
      </c>
      <c r="F4459" s="1165">
        <v>44956</v>
      </c>
      <c r="G4459" s="1165">
        <v>45105</v>
      </c>
    </row>
    <row r="4460" spans="1:7" ht="51">
      <c r="A4460" s="1162">
        <v>5981</v>
      </c>
      <c r="B4460" s="1162">
        <v>15826</v>
      </c>
      <c r="C4460" s="1163" t="s">
        <v>11069</v>
      </c>
      <c r="D4460" s="1163" t="s">
        <v>11070</v>
      </c>
      <c r="E4460" s="1164" t="s">
        <v>3009</v>
      </c>
      <c r="F4460" s="1165">
        <v>44956</v>
      </c>
      <c r="G4460" s="1165">
        <v>45105</v>
      </c>
    </row>
    <row r="4461" spans="1:7" ht="51">
      <c r="A4461" s="1162">
        <v>5982</v>
      </c>
      <c r="B4461" s="1162">
        <v>15827</v>
      </c>
      <c r="C4461" s="1163" t="s">
        <v>11071</v>
      </c>
      <c r="D4461" s="1163" t="s">
        <v>11072</v>
      </c>
      <c r="E4461" s="1164" t="s">
        <v>3009</v>
      </c>
      <c r="F4461" s="1165">
        <v>44956</v>
      </c>
      <c r="G4461" s="1165">
        <v>45105</v>
      </c>
    </row>
    <row r="4462" spans="1:7" ht="51">
      <c r="A4462" s="1162">
        <v>5983</v>
      </c>
      <c r="B4462" s="1162">
        <v>15828</v>
      </c>
      <c r="C4462" s="1163" t="s">
        <v>11073</v>
      </c>
      <c r="D4462" s="1163" t="s">
        <v>11074</v>
      </c>
      <c r="E4462" s="1164" t="s">
        <v>3009</v>
      </c>
      <c r="F4462" s="1165">
        <v>44956</v>
      </c>
      <c r="G4462" s="1165">
        <v>45105</v>
      </c>
    </row>
    <row r="4463" spans="1:7" ht="51">
      <c r="A4463" s="1162">
        <v>5984</v>
      </c>
      <c r="B4463" s="1162">
        <v>15829</v>
      </c>
      <c r="C4463" s="1163" t="s">
        <v>11075</v>
      </c>
      <c r="D4463" s="1163" t="s">
        <v>11076</v>
      </c>
      <c r="E4463" s="1164" t="s">
        <v>3009</v>
      </c>
      <c r="F4463" s="1165">
        <v>44956</v>
      </c>
      <c r="G4463" s="1165">
        <v>45105</v>
      </c>
    </row>
    <row r="4464" spans="1:7" ht="51">
      <c r="A4464" s="1162">
        <v>5985</v>
      </c>
      <c r="B4464" s="1162">
        <v>15830</v>
      </c>
      <c r="C4464" s="1163" t="s">
        <v>11077</v>
      </c>
      <c r="D4464" s="1163" t="s">
        <v>11078</v>
      </c>
      <c r="E4464" s="1164" t="s">
        <v>3009</v>
      </c>
      <c r="F4464" s="1165">
        <v>44956</v>
      </c>
      <c r="G4464" s="1165">
        <v>45105</v>
      </c>
    </row>
    <row r="4465" spans="1:7" ht="51">
      <c r="A4465" s="1162">
        <v>5986</v>
      </c>
      <c r="B4465" s="1162">
        <v>15831</v>
      </c>
      <c r="C4465" s="1163" t="s">
        <v>11079</v>
      </c>
      <c r="D4465" s="1163" t="s">
        <v>11080</v>
      </c>
      <c r="E4465" s="1164" t="s">
        <v>3009</v>
      </c>
      <c r="F4465" s="1165">
        <v>44956</v>
      </c>
      <c r="G4465" s="1165">
        <v>45105</v>
      </c>
    </row>
    <row r="4466" spans="1:7" ht="51">
      <c r="A4466" s="1162">
        <v>5987</v>
      </c>
      <c r="B4466" s="1162">
        <v>15832</v>
      </c>
      <c r="C4466" s="1163" t="s">
        <v>11081</v>
      </c>
      <c r="D4466" s="1163" t="s">
        <v>11082</v>
      </c>
      <c r="E4466" s="1164" t="s">
        <v>3009</v>
      </c>
      <c r="F4466" s="1165">
        <v>44956</v>
      </c>
      <c r="G4466" s="1165">
        <v>45105</v>
      </c>
    </row>
    <row r="4467" spans="1:7" ht="51">
      <c r="A4467" s="1162">
        <v>5988</v>
      </c>
      <c r="B4467" s="1162">
        <v>15833</v>
      </c>
      <c r="C4467" s="1163" t="s">
        <v>11083</v>
      </c>
      <c r="D4467" s="1163" t="s">
        <v>11084</v>
      </c>
      <c r="E4467" s="1164" t="s">
        <v>3009</v>
      </c>
      <c r="F4467" s="1165">
        <v>44956</v>
      </c>
      <c r="G4467" s="1165">
        <v>45105</v>
      </c>
    </row>
    <row r="4468" spans="1:7" ht="51">
      <c r="A4468" s="1162">
        <v>5989</v>
      </c>
      <c r="B4468" s="1162">
        <v>15834</v>
      </c>
      <c r="C4468" s="1163" t="s">
        <v>11085</v>
      </c>
      <c r="D4468" s="1163" t="s">
        <v>11086</v>
      </c>
      <c r="E4468" s="1164" t="s">
        <v>3009</v>
      </c>
      <c r="F4468" s="1165">
        <v>44971</v>
      </c>
      <c r="G4468" s="1165">
        <v>45120</v>
      </c>
    </row>
    <row r="4469" spans="1:7" ht="51">
      <c r="A4469" s="1162">
        <v>5990</v>
      </c>
      <c r="B4469" s="1162">
        <v>15835</v>
      </c>
      <c r="C4469" s="1163" t="s">
        <v>11087</v>
      </c>
      <c r="D4469" s="1163" t="s">
        <v>11088</v>
      </c>
      <c r="E4469" s="1164" t="s">
        <v>3009</v>
      </c>
      <c r="F4469" s="1165">
        <v>44956</v>
      </c>
      <c r="G4469" s="1165">
        <v>45105</v>
      </c>
    </row>
    <row r="4470" spans="1:7" ht="38.25">
      <c r="A4470" s="1158">
        <v>5991</v>
      </c>
      <c r="B4470" s="1158">
        <v>15836</v>
      </c>
      <c r="C4470" s="1159" t="s">
        <v>11089</v>
      </c>
      <c r="D4470" s="1159" t="s">
        <v>11090</v>
      </c>
      <c r="E4470" s="1160" t="s">
        <v>11091</v>
      </c>
      <c r="F4470" s="1161">
        <v>44100</v>
      </c>
      <c r="G4470" s="1161">
        <v>45210</v>
      </c>
    </row>
    <row r="4471" spans="1:7" ht="25.5">
      <c r="A4471" s="1158">
        <v>5998</v>
      </c>
      <c r="B4471" s="1158">
        <v>25671</v>
      </c>
      <c r="C4471" s="1159" t="s">
        <v>3174</v>
      </c>
      <c r="D4471" s="1159" t="s">
        <v>3175</v>
      </c>
      <c r="E4471" s="1160" t="s">
        <v>11091</v>
      </c>
      <c r="F4471" s="1161">
        <v>44100</v>
      </c>
      <c r="G4471" s="1161">
        <v>45210</v>
      </c>
    </row>
    <row r="4472" spans="1:7">
      <c r="A4472" s="1162">
        <v>5999</v>
      </c>
      <c r="B4472" s="1162">
        <v>15837</v>
      </c>
      <c r="C4472" s="1163" t="s">
        <v>11092</v>
      </c>
      <c r="D4472" s="1163" t="s">
        <v>11093</v>
      </c>
      <c r="E4472" s="1164" t="s">
        <v>2357</v>
      </c>
      <c r="F4472" s="1165">
        <v>45210</v>
      </c>
      <c r="G4472" s="1165">
        <v>45210</v>
      </c>
    </row>
    <row r="4473" spans="1:7">
      <c r="A4473" s="1158">
        <v>6000</v>
      </c>
      <c r="B4473" s="1158">
        <v>15838</v>
      </c>
      <c r="C4473" s="1159" t="s">
        <v>3178</v>
      </c>
      <c r="D4473" s="1159" t="s">
        <v>3179</v>
      </c>
      <c r="E4473" s="1160" t="s">
        <v>11094</v>
      </c>
      <c r="F4473" s="1161">
        <v>44100</v>
      </c>
      <c r="G4473" s="1161">
        <v>44984</v>
      </c>
    </row>
    <row r="4474" spans="1:7">
      <c r="A4474" s="1158">
        <v>6001</v>
      </c>
      <c r="B4474" s="1158">
        <v>15839</v>
      </c>
      <c r="C4474" s="1159" t="s">
        <v>5402</v>
      </c>
      <c r="D4474" s="1159" t="s">
        <v>3409</v>
      </c>
      <c r="E4474" s="1160" t="s">
        <v>11095</v>
      </c>
      <c r="F4474" s="1161">
        <v>44100</v>
      </c>
      <c r="G4474" s="1161">
        <v>44834</v>
      </c>
    </row>
    <row r="4475" spans="1:7">
      <c r="A4475" s="1158">
        <v>6002</v>
      </c>
      <c r="B4475" s="1158">
        <v>15840</v>
      </c>
      <c r="C4475" s="1159" t="s">
        <v>5494</v>
      </c>
      <c r="D4475" s="1159" t="s">
        <v>3187</v>
      </c>
      <c r="E4475" s="1160" t="s">
        <v>7851</v>
      </c>
      <c r="F4475" s="1161">
        <v>44100</v>
      </c>
      <c r="G4475" s="1161">
        <v>44324</v>
      </c>
    </row>
    <row r="4476" spans="1:7" ht="38.25">
      <c r="A4476" s="1162">
        <v>6003</v>
      </c>
      <c r="B4476" s="1162">
        <v>15841</v>
      </c>
      <c r="C4476" s="1163" t="s">
        <v>11096</v>
      </c>
      <c r="D4476" s="1163" t="s">
        <v>11097</v>
      </c>
      <c r="E4476" s="1164" t="s">
        <v>11098</v>
      </c>
      <c r="F4476" s="1165">
        <v>44100</v>
      </c>
      <c r="G4476" s="1165">
        <v>44197</v>
      </c>
    </row>
    <row r="4477" spans="1:7" ht="25.5">
      <c r="A4477" s="1162">
        <v>6004</v>
      </c>
      <c r="B4477" s="1162">
        <v>15845</v>
      </c>
      <c r="C4477" s="1163" t="s">
        <v>11099</v>
      </c>
      <c r="D4477" s="1163" t="s">
        <v>11100</v>
      </c>
      <c r="E4477" s="1164" t="s">
        <v>3112</v>
      </c>
      <c r="F4477" s="1165">
        <v>44198</v>
      </c>
      <c r="G4477" s="1165">
        <v>44227</v>
      </c>
    </row>
    <row r="4478" spans="1:7" ht="51">
      <c r="A4478" s="1162">
        <v>6005</v>
      </c>
      <c r="B4478" s="1162">
        <v>15843</v>
      </c>
      <c r="C4478" s="1163" t="s">
        <v>11101</v>
      </c>
      <c r="D4478" s="1163" t="s">
        <v>11102</v>
      </c>
      <c r="E4478" s="1164" t="s">
        <v>3287</v>
      </c>
      <c r="F4478" s="1165">
        <v>44228</v>
      </c>
      <c r="G4478" s="1165">
        <v>44317</v>
      </c>
    </row>
    <row r="4479" spans="1:7" ht="51">
      <c r="A4479" s="1162">
        <v>6006</v>
      </c>
      <c r="B4479" s="1162">
        <v>15842</v>
      </c>
      <c r="C4479" s="1163" t="s">
        <v>11103</v>
      </c>
      <c r="D4479" s="1163" t="s">
        <v>11104</v>
      </c>
      <c r="E4479" s="1164" t="s">
        <v>2702</v>
      </c>
      <c r="F4479" s="1165">
        <v>44318</v>
      </c>
      <c r="G4479" s="1165">
        <v>44324</v>
      </c>
    </row>
    <row r="4480" spans="1:7" ht="51">
      <c r="A4480" s="1162">
        <v>6007</v>
      </c>
      <c r="B4480" s="1162">
        <v>15844</v>
      </c>
      <c r="C4480" s="1163" t="s">
        <v>11105</v>
      </c>
      <c r="D4480" s="1163" t="s">
        <v>11106</v>
      </c>
      <c r="E4480" s="1164" t="s">
        <v>3287</v>
      </c>
      <c r="F4480" s="1165">
        <v>44228</v>
      </c>
      <c r="G4480" s="1165">
        <v>44317</v>
      </c>
    </row>
    <row r="4481" spans="1:7">
      <c r="A4481" s="1158">
        <v>6008</v>
      </c>
      <c r="B4481" s="1158">
        <v>15846</v>
      </c>
      <c r="C4481" s="1159" t="s">
        <v>8826</v>
      </c>
      <c r="D4481" s="1159" t="s">
        <v>7585</v>
      </c>
      <c r="E4481" s="1160" t="s">
        <v>5065</v>
      </c>
      <c r="F4481" s="1161">
        <v>44325</v>
      </c>
      <c r="G4481" s="1161">
        <v>44664</v>
      </c>
    </row>
    <row r="4482" spans="1:7" ht="51">
      <c r="A4482" s="1162">
        <v>6009</v>
      </c>
      <c r="B4482" s="1162">
        <v>15851</v>
      </c>
      <c r="C4482" s="1163" t="s">
        <v>11107</v>
      </c>
      <c r="D4482" s="1163" t="s">
        <v>11108</v>
      </c>
      <c r="E4482" s="1164" t="s">
        <v>3064</v>
      </c>
      <c r="F4482" s="1165">
        <v>44325</v>
      </c>
      <c r="G4482" s="1165">
        <v>44504</v>
      </c>
    </row>
    <row r="4483" spans="1:7" ht="51">
      <c r="A4483" s="1162">
        <v>6010</v>
      </c>
      <c r="B4483" s="1162">
        <v>15853</v>
      </c>
      <c r="C4483" s="1163" t="s">
        <v>11109</v>
      </c>
      <c r="D4483" s="1163" t="s">
        <v>11110</v>
      </c>
      <c r="E4483" s="1164" t="s">
        <v>3064</v>
      </c>
      <c r="F4483" s="1165">
        <v>44325</v>
      </c>
      <c r="G4483" s="1165">
        <v>44504</v>
      </c>
    </row>
    <row r="4484" spans="1:7" ht="51">
      <c r="A4484" s="1162">
        <v>6011</v>
      </c>
      <c r="B4484" s="1162">
        <v>15850</v>
      </c>
      <c r="C4484" s="1163" t="s">
        <v>11111</v>
      </c>
      <c r="D4484" s="1163" t="s">
        <v>11112</v>
      </c>
      <c r="E4484" s="1164" t="s">
        <v>3064</v>
      </c>
      <c r="F4484" s="1165">
        <v>44335</v>
      </c>
      <c r="G4484" s="1165">
        <v>44514</v>
      </c>
    </row>
    <row r="4485" spans="1:7" ht="51">
      <c r="A4485" s="1162">
        <v>6012</v>
      </c>
      <c r="B4485" s="1162">
        <v>15849</v>
      </c>
      <c r="C4485" s="1163" t="s">
        <v>11113</v>
      </c>
      <c r="D4485" s="1163" t="s">
        <v>11114</v>
      </c>
      <c r="E4485" s="1164" t="s">
        <v>4546</v>
      </c>
      <c r="F4485" s="1165">
        <v>44325</v>
      </c>
      <c r="G4485" s="1165">
        <v>44564</v>
      </c>
    </row>
    <row r="4486" spans="1:7" ht="51">
      <c r="A4486" s="1162">
        <v>6013</v>
      </c>
      <c r="B4486" s="1162">
        <v>15848</v>
      </c>
      <c r="C4486" s="1163" t="s">
        <v>11115</v>
      </c>
      <c r="D4486" s="1163" t="s">
        <v>11116</v>
      </c>
      <c r="E4486" s="1164" t="s">
        <v>3966</v>
      </c>
      <c r="F4486" s="1165">
        <v>44385</v>
      </c>
      <c r="G4486" s="1165">
        <v>44574</v>
      </c>
    </row>
    <row r="4487" spans="1:7" ht="51">
      <c r="A4487" s="1162">
        <v>6014</v>
      </c>
      <c r="B4487" s="1162">
        <v>15852</v>
      </c>
      <c r="C4487" s="1163" t="s">
        <v>11117</v>
      </c>
      <c r="D4487" s="1163" t="s">
        <v>11118</v>
      </c>
      <c r="E4487" s="1164" t="s">
        <v>3064</v>
      </c>
      <c r="F4487" s="1165">
        <v>44335</v>
      </c>
      <c r="G4487" s="1165">
        <v>44514</v>
      </c>
    </row>
    <row r="4488" spans="1:7" ht="51">
      <c r="A4488" s="1162">
        <v>6015</v>
      </c>
      <c r="B4488" s="1162">
        <v>15847</v>
      </c>
      <c r="C4488" s="1163" t="s">
        <v>11119</v>
      </c>
      <c r="D4488" s="1163" t="s">
        <v>11120</v>
      </c>
      <c r="E4488" s="1164" t="s">
        <v>3009</v>
      </c>
      <c r="F4488" s="1165">
        <v>44395</v>
      </c>
      <c r="G4488" s="1165">
        <v>44544</v>
      </c>
    </row>
    <row r="4489" spans="1:7" ht="51">
      <c r="A4489" s="1162">
        <v>6016</v>
      </c>
      <c r="B4489" s="1162">
        <v>15856</v>
      </c>
      <c r="C4489" s="1163" t="s">
        <v>11121</v>
      </c>
      <c r="D4489" s="1163" t="s">
        <v>11122</v>
      </c>
      <c r="E4489" s="1164" t="s">
        <v>3009</v>
      </c>
      <c r="F4489" s="1165">
        <v>44405</v>
      </c>
      <c r="G4489" s="1165">
        <v>44554</v>
      </c>
    </row>
    <row r="4490" spans="1:7" ht="51">
      <c r="A4490" s="1162">
        <v>6017</v>
      </c>
      <c r="B4490" s="1162">
        <v>15855</v>
      </c>
      <c r="C4490" s="1163" t="s">
        <v>11123</v>
      </c>
      <c r="D4490" s="1163" t="s">
        <v>11124</v>
      </c>
      <c r="E4490" s="1164" t="s">
        <v>3308</v>
      </c>
      <c r="F4490" s="1165">
        <v>44555</v>
      </c>
      <c r="G4490" s="1165">
        <v>44654</v>
      </c>
    </row>
    <row r="4491" spans="1:7" ht="51">
      <c r="A4491" s="1162">
        <v>6018</v>
      </c>
      <c r="B4491" s="1162">
        <v>15854</v>
      </c>
      <c r="C4491" s="1163" t="s">
        <v>11125</v>
      </c>
      <c r="D4491" s="1163" t="s">
        <v>11126</v>
      </c>
      <c r="E4491" s="1164" t="s">
        <v>3308</v>
      </c>
      <c r="F4491" s="1165">
        <v>44565</v>
      </c>
      <c r="G4491" s="1165">
        <v>44664</v>
      </c>
    </row>
    <row r="4492" spans="1:7">
      <c r="A4492" s="1158">
        <v>6019</v>
      </c>
      <c r="B4492" s="1158">
        <v>15857</v>
      </c>
      <c r="C4492" s="1159" t="s">
        <v>8862</v>
      </c>
      <c r="D4492" s="1159" t="s">
        <v>7605</v>
      </c>
      <c r="E4492" s="1160" t="s">
        <v>3983</v>
      </c>
      <c r="F4492" s="1161">
        <v>44555</v>
      </c>
      <c r="G4492" s="1161">
        <v>44834</v>
      </c>
    </row>
    <row r="4493" spans="1:7" ht="51">
      <c r="A4493" s="1162">
        <v>6020</v>
      </c>
      <c r="B4493" s="1162">
        <v>15859</v>
      </c>
      <c r="C4493" s="1163" t="s">
        <v>11127</v>
      </c>
      <c r="D4493" s="1163" t="s">
        <v>11128</v>
      </c>
      <c r="E4493" s="1164" t="s">
        <v>3064</v>
      </c>
      <c r="F4493" s="1165">
        <v>44555</v>
      </c>
      <c r="G4493" s="1165">
        <v>44734</v>
      </c>
    </row>
    <row r="4494" spans="1:7" ht="51">
      <c r="A4494" s="1162">
        <v>6021</v>
      </c>
      <c r="B4494" s="1162">
        <v>15858</v>
      </c>
      <c r="C4494" s="1163" t="s">
        <v>11129</v>
      </c>
      <c r="D4494" s="1163" t="s">
        <v>11130</v>
      </c>
      <c r="E4494" s="1164" t="s">
        <v>3064</v>
      </c>
      <c r="F4494" s="1165">
        <v>44555</v>
      </c>
      <c r="G4494" s="1165">
        <v>44734</v>
      </c>
    </row>
    <row r="4495" spans="1:7" ht="51">
      <c r="A4495" s="1162">
        <v>6022</v>
      </c>
      <c r="B4495" s="1162">
        <v>15861</v>
      </c>
      <c r="C4495" s="1163" t="s">
        <v>11131</v>
      </c>
      <c r="D4495" s="1163" t="s">
        <v>11132</v>
      </c>
      <c r="E4495" s="1164" t="s">
        <v>3034</v>
      </c>
      <c r="F4495" s="1165">
        <v>44615</v>
      </c>
      <c r="G4495" s="1165">
        <v>44674</v>
      </c>
    </row>
    <row r="4496" spans="1:7" ht="51">
      <c r="A4496" s="1162">
        <v>6023</v>
      </c>
      <c r="B4496" s="1162">
        <v>15862</v>
      </c>
      <c r="C4496" s="1163" t="s">
        <v>11133</v>
      </c>
      <c r="D4496" s="1163" t="s">
        <v>11134</v>
      </c>
      <c r="E4496" s="1164" t="s">
        <v>2894</v>
      </c>
      <c r="F4496" s="1165">
        <v>44710</v>
      </c>
      <c r="G4496" s="1165">
        <v>44829</v>
      </c>
    </row>
    <row r="4497" spans="1:7" ht="51">
      <c r="A4497" s="1162">
        <v>6024</v>
      </c>
      <c r="B4497" s="1162">
        <v>15860</v>
      </c>
      <c r="C4497" s="1163" t="s">
        <v>11135</v>
      </c>
      <c r="D4497" s="1163" t="s">
        <v>11136</v>
      </c>
      <c r="E4497" s="1164" t="s">
        <v>2947</v>
      </c>
      <c r="F4497" s="1165">
        <v>44625</v>
      </c>
      <c r="G4497" s="1165">
        <v>44699</v>
      </c>
    </row>
    <row r="4498" spans="1:7" ht="51">
      <c r="A4498" s="1162">
        <v>6025</v>
      </c>
      <c r="B4498" s="1162">
        <v>15863</v>
      </c>
      <c r="C4498" s="1163" t="s">
        <v>11137</v>
      </c>
      <c r="D4498" s="1163" t="s">
        <v>11138</v>
      </c>
      <c r="E4498" s="1164" t="s">
        <v>2894</v>
      </c>
      <c r="F4498" s="1165">
        <v>44700</v>
      </c>
      <c r="G4498" s="1165">
        <v>44819</v>
      </c>
    </row>
    <row r="4499" spans="1:7" ht="51">
      <c r="A4499" s="1162">
        <v>6026</v>
      </c>
      <c r="B4499" s="1162">
        <v>15864</v>
      </c>
      <c r="C4499" s="1163" t="s">
        <v>11139</v>
      </c>
      <c r="D4499" s="1163" t="s">
        <v>11140</v>
      </c>
      <c r="E4499" s="1164" t="s">
        <v>3287</v>
      </c>
      <c r="F4499" s="1165">
        <v>44745</v>
      </c>
      <c r="G4499" s="1165">
        <v>44834</v>
      </c>
    </row>
    <row r="4500" spans="1:7" ht="51">
      <c r="A4500" s="1162">
        <v>6027</v>
      </c>
      <c r="B4500" s="1162">
        <v>15865</v>
      </c>
      <c r="C4500" s="1163" t="s">
        <v>11141</v>
      </c>
      <c r="D4500" s="1163" t="s">
        <v>11142</v>
      </c>
      <c r="E4500" s="1164" t="s">
        <v>3287</v>
      </c>
      <c r="F4500" s="1165">
        <v>44735</v>
      </c>
      <c r="G4500" s="1165">
        <v>44824</v>
      </c>
    </row>
    <row r="4501" spans="1:7" ht="38.25">
      <c r="A4501" s="1162">
        <v>6028</v>
      </c>
      <c r="B4501" s="1162">
        <v>15866</v>
      </c>
      <c r="C4501" s="1163" t="s">
        <v>11143</v>
      </c>
      <c r="D4501" s="1163" t="s">
        <v>11144</v>
      </c>
      <c r="E4501" s="1164" t="s">
        <v>4546</v>
      </c>
      <c r="F4501" s="1165">
        <v>44575</v>
      </c>
      <c r="G4501" s="1165">
        <v>44814</v>
      </c>
    </row>
    <row r="4502" spans="1:7">
      <c r="A4502" s="1158">
        <v>6029</v>
      </c>
      <c r="B4502" s="1158">
        <v>15867</v>
      </c>
      <c r="C4502" s="1159" t="s">
        <v>5444</v>
      </c>
      <c r="D4502" s="1159" t="s">
        <v>3339</v>
      </c>
      <c r="E4502" s="1160" t="s">
        <v>3083</v>
      </c>
      <c r="F4502" s="1161">
        <v>44228</v>
      </c>
      <c r="G4502" s="1161">
        <v>44984</v>
      </c>
    </row>
    <row r="4503" spans="1:7" ht="51">
      <c r="A4503" s="1162">
        <v>6030</v>
      </c>
      <c r="B4503" s="1162">
        <v>15868</v>
      </c>
      <c r="C4503" s="1163" t="s">
        <v>11145</v>
      </c>
      <c r="D4503" s="1163" t="s">
        <v>11146</v>
      </c>
      <c r="E4503" s="1164" t="s">
        <v>3287</v>
      </c>
      <c r="F4503" s="1165">
        <v>44228</v>
      </c>
      <c r="G4503" s="1165">
        <v>44317</v>
      </c>
    </row>
    <row r="4504" spans="1:7" ht="38.25">
      <c r="A4504" s="1162">
        <v>6031</v>
      </c>
      <c r="B4504" s="1162">
        <v>15869</v>
      </c>
      <c r="C4504" s="1163" t="s">
        <v>11147</v>
      </c>
      <c r="D4504" s="1163" t="s">
        <v>11148</v>
      </c>
      <c r="E4504" s="1164" t="s">
        <v>3461</v>
      </c>
      <c r="F4504" s="1165">
        <v>44575</v>
      </c>
      <c r="G4504" s="1165">
        <v>44874</v>
      </c>
    </row>
    <row r="4505" spans="1:7" ht="51">
      <c r="A4505" s="1162">
        <v>6032</v>
      </c>
      <c r="B4505" s="1162">
        <v>15870</v>
      </c>
      <c r="C4505" s="1163" t="s">
        <v>11149</v>
      </c>
      <c r="D4505" s="1163" t="s">
        <v>11150</v>
      </c>
      <c r="E4505" s="1164" t="s">
        <v>3034</v>
      </c>
      <c r="F4505" s="1165">
        <v>44700</v>
      </c>
      <c r="G4505" s="1165">
        <v>44759</v>
      </c>
    </row>
    <row r="4506" spans="1:7" ht="38.25">
      <c r="A4506" s="1162">
        <v>6033</v>
      </c>
      <c r="B4506" s="1162">
        <v>15871</v>
      </c>
      <c r="C4506" s="1163" t="s">
        <v>11151</v>
      </c>
      <c r="D4506" s="1163" t="s">
        <v>11152</v>
      </c>
      <c r="E4506" s="1164" t="s">
        <v>3112</v>
      </c>
      <c r="F4506" s="1165">
        <v>44955</v>
      </c>
      <c r="G4506" s="1165">
        <v>44984</v>
      </c>
    </row>
    <row r="4507" spans="1:7" ht="38.25">
      <c r="A4507" s="1162">
        <v>6034</v>
      </c>
      <c r="B4507" s="1162">
        <v>15872</v>
      </c>
      <c r="C4507" s="1163" t="s">
        <v>11153</v>
      </c>
      <c r="D4507" s="1163" t="s">
        <v>11154</v>
      </c>
      <c r="E4507" s="1164" t="s">
        <v>2894</v>
      </c>
      <c r="F4507" s="1165">
        <v>44835</v>
      </c>
      <c r="G4507" s="1165">
        <v>44954</v>
      </c>
    </row>
    <row r="4508" spans="1:7" ht="38.25">
      <c r="A4508" s="1162">
        <v>6035</v>
      </c>
      <c r="B4508" s="1162">
        <v>15873</v>
      </c>
      <c r="C4508" s="1163" t="s">
        <v>11155</v>
      </c>
      <c r="D4508" s="1163" t="s">
        <v>11156</v>
      </c>
      <c r="E4508" s="1164" t="s">
        <v>3064</v>
      </c>
      <c r="F4508" s="1165">
        <v>44665</v>
      </c>
      <c r="G4508" s="1165">
        <v>44844</v>
      </c>
    </row>
    <row r="4509" spans="1:7">
      <c r="A4509" s="1158">
        <v>6036</v>
      </c>
      <c r="B4509" s="1158">
        <v>15874</v>
      </c>
      <c r="C4509" s="1159" t="s">
        <v>6219</v>
      </c>
      <c r="D4509" s="1159" t="s">
        <v>6220</v>
      </c>
      <c r="E4509" s="1160" t="s">
        <v>3287</v>
      </c>
      <c r="F4509" s="1161">
        <v>44835</v>
      </c>
      <c r="G4509" s="1161">
        <v>44924</v>
      </c>
    </row>
    <row r="4510" spans="1:7" ht="51">
      <c r="A4510" s="1162">
        <v>6037</v>
      </c>
      <c r="B4510" s="1162">
        <v>15875</v>
      </c>
      <c r="C4510" s="1163" t="s">
        <v>11157</v>
      </c>
      <c r="D4510" s="1163" t="s">
        <v>11158</v>
      </c>
      <c r="E4510" s="1164" t="s">
        <v>3287</v>
      </c>
      <c r="F4510" s="1165">
        <v>44835</v>
      </c>
      <c r="G4510" s="1165">
        <v>44924</v>
      </c>
    </row>
    <row r="4511" spans="1:7">
      <c r="A4511" s="1158">
        <v>6038</v>
      </c>
      <c r="B4511" s="1158">
        <v>15876</v>
      </c>
      <c r="C4511" s="1159" t="s">
        <v>4449</v>
      </c>
      <c r="D4511" s="1159" t="s">
        <v>4450</v>
      </c>
      <c r="E4511" s="1160" t="s">
        <v>11159</v>
      </c>
      <c r="F4511" s="1161">
        <v>44575</v>
      </c>
      <c r="G4511" s="1161">
        <v>45210</v>
      </c>
    </row>
    <row r="4512" spans="1:7">
      <c r="A4512" s="1158">
        <v>6039</v>
      </c>
      <c r="B4512" s="1158">
        <v>15877</v>
      </c>
      <c r="C4512" s="1159" t="s">
        <v>11160</v>
      </c>
      <c r="D4512" s="1159" t="s">
        <v>11161</v>
      </c>
      <c r="E4512" s="1160" t="s">
        <v>5416</v>
      </c>
      <c r="F4512" s="1161">
        <v>44631</v>
      </c>
      <c r="G4512" s="1161">
        <v>45210</v>
      </c>
    </row>
    <row r="4513" spans="1:7" ht="51">
      <c r="A4513" s="1162">
        <v>6040</v>
      </c>
      <c r="B4513" s="1162">
        <v>15878</v>
      </c>
      <c r="C4513" s="1163" t="s">
        <v>11162</v>
      </c>
      <c r="D4513" s="1163" t="s">
        <v>11163</v>
      </c>
      <c r="E4513" s="1164" t="s">
        <v>3064</v>
      </c>
      <c r="F4513" s="1165">
        <v>44631</v>
      </c>
      <c r="G4513" s="1165">
        <v>44810</v>
      </c>
    </row>
    <row r="4514" spans="1:7" ht="51">
      <c r="A4514" s="1162">
        <v>6041</v>
      </c>
      <c r="B4514" s="1162">
        <v>15879</v>
      </c>
      <c r="C4514" s="1163" t="s">
        <v>11164</v>
      </c>
      <c r="D4514" s="1163" t="s">
        <v>11165</v>
      </c>
      <c r="E4514" s="1164" t="s">
        <v>3424</v>
      </c>
      <c r="F4514" s="1165">
        <v>44811</v>
      </c>
      <c r="G4514" s="1165">
        <v>45210</v>
      </c>
    </row>
    <row r="4515" spans="1:7" ht="51">
      <c r="A4515" s="1162">
        <v>6042</v>
      </c>
      <c r="B4515" s="1162">
        <v>15880</v>
      </c>
      <c r="C4515" s="1163" t="s">
        <v>11164</v>
      </c>
      <c r="D4515" s="1163" t="s">
        <v>11165</v>
      </c>
      <c r="E4515" s="1164" t="s">
        <v>3009</v>
      </c>
      <c r="F4515" s="1165">
        <v>44811</v>
      </c>
      <c r="G4515" s="1165">
        <v>44960</v>
      </c>
    </row>
    <row r="4516" spans="1:7" ht="38.25">
      <c r="A4516" s="1162">
        <v>6043</v>
      </c>
      <c r="B4516" s="1162">
        <v>15881</v>
      </c>
      <c r="C4516" s="1163" t="s">
        <v>11166</v>
      </c>
      <c r="D4516" s="1163" t="s">
        <v>11167</v>
      </c>
      <c r="E4516" s="1164" t="s">
        <v>3064</v>
      </c>
      <c r="F4516" s="1165">
        <v>44811</v>
      </c>
      <c r="G4516" s="1165">
        <v>44990</v>
      </c>
    </row>
    <row r="4517" spans="1:7" ht="51">
      <c r="A4517" s="1162">
        <v>6044</v>
      </c>
      <c r="B4517" s="1162">
        <v>15882</v>
      </c>
      <c r="C4517" s="1163" t="s">
        <v>11168</v>
      </c>
      <c r="D4517" s="1163" t="s">
        <v>11169</v>
      </c>
      <c r="E4517" s="1164" t="s">
        <v>2894</v>
      </c>
      <c r="F4517" s="1165">
        <v>44691</v>
      </c>
      <c r="G4517" s="1165">
        <v>44810</v>
      </c>
    </row>
    <row r="4518" spans="1:7" ht="51">
      <c r="A4518" s="1162">
        <v>6045</v>
      </c>
      <c r="B4518" s="1162">
        <v>15883</v>
      </c>
      <c r="C4518" s="1163" t="s">
        <v>11170</v>
      </c>
      <c r="D4518" s="1163" t="s">
        <v>11171</v>
      </c>
      <c r="E4518" s="1164" t="s">
        <v>4905</v>
      </c>
      <c r="F4518" s="1165">
        <v>45141</v>
      </c>
      <c r="G4518" s="1165">
        <v>45177</v>
      </c>
    </row>
    <row r="4519" spans="1:7" ht="38.25">
      <c r="A4519" s="1162">
        <v>6046</v>
      </c>
      <c r="B4519" s="1162">
        <v>15884</v>
      </c>
      <c r="C4519" s="1163" t="s">
        <v>11172</v>
      </c>
      <c r="D4519" s="1163" t="s">
        <v>11173</v>
      </c>
      <c r="E4519" s="1164" t="s">
        <v>4905</v>
      </c>
      <c r="F4519" s="1165">
        <v>45141</v>
      </c>
      <c r="G4519" s="1165">
        <v>45177</v>
      </c>
    </row>
    <row r="4520" spans="1:7" ht="51">
      <c r="A4520" s="1162">
        <v>6047</v>
      </c>
      <c r="B4520" s="1162">
        <v>15885</v>
      </c>
      <c r="C4520" s="1163" t="s">
        <v>11174</v>
      </c>
      <c r="D4520" s="1163" t="s">
        <v>11175</v>
      </c>
      <c r="E4520" s="1164" t="s">
        <v>4905</v>
      </c>
      <c r="F4520" s="1165">
        <v>45141</v>
      </c>
      <c r="G4520" s="1165">
        <v>45177</v>
      </c>
    </row>
    <row r="4521" spans="1:7" ht="51">
      <c r="A4521" s="1162">
        <v>6048</v>
      </c>
      <c r="B4521" s="1162">
        <v>15886</v>
      </c>
      <c r="C4521" s="1163" t="s">
        <v>11176</v>
      </c>
      <c r="D4521" s="1163" t="s">
        <v>11177</v>
      </c>
      <c r="E4521" s="1164" t="s">
        <v>4905</v>
      </c>
      <c r="F4521" s="1165">
        <v>45141</v>
      </c>
      <c r="G4521" s="1165">
        <v>45177</v>
      </c>
    </row>
    <row r="4522" spans="1:7" ht="51">
      <c r="A4522" s="1162">
        <v>6049</v>
      </c>
      <c r="B4522" s="1162">
        <v>15887</v>
      </c>
      <c r="C4522" s="1163" t="s">
        <v>11178</v>
      </c>
      <c r="D4522" s="1163" t="s">
        <v>11179</v>
      </c>
      <c r="E4522" s="1164" t="s">
        <v>2953</v>
      </c>
      <c r="F4522" s="1165">
        <v>45051</v>
      </c>
      <c r="G4522" s="1165">
        <v>45099</v>
      </c>
    </row>
    <row r="4523" spans="1:7" ht="25.5">
      <c r="A4523" s="1158">
        <v>6050</v>
      </c>
      <c r="B4523" s="1158">
        <v>15888</v>
      </c>
      <c r="C4523" s="1159" t="s">
        <v>9016</v>
      </c>
      <c r="D4523" s="1159" t="s">
        <v>9017</v>
      </c>
      <c r="E4523" s="1160" t="s">
        <v>3034</v>
      </c>
      <c r="F4523" s="1161">
        <v>44765</v>
      </c>
      <c r="G4523" s="1161">
        <v>44824</v>
      </c>
    </row>
    <row r="4524" spans="1:7" ht="63.75">
      <c r="A4524" s="1162">
        <v>6051</v>
      </c>
      <c r="B4524" s="1162">
        <v>15889</v>
      </c>
      <c r="C4524" s="1163" t="s">
        <v>11180</v>
      </c>
      <c r="D4524" s="1163" t="s">
        <v>11181</v>
      </c>
      <c r="E4524" s="1164" t="s">
        <v>3034</v>
      </c>
      <c r="F4524" s="1165">
        <v>44765</v>
      </c>
      <c r="G4524" s="1165">
        <v>44824</v>
      </c>
    </row>
    <row r="4525" spans="1:7">
      <c r="A4525" s="1158">
        <v>6052</v>
      </c>
      <c r="B4525" s="1158">
        <v>15890</v>
      </c>
      <c r="C4525" s="1159" t="s">
        <v>8507</v>
      </c>
      <c r="D4525" s="1159" t="s">
        <v>8508</v>
      </c>
      <c r="E4525" s="1160" t="s">
        <v>2894</v>
      </c>
      <c r="F4525" s="1161">
        <v>44841</v>
      </c>
      <c r="G4525" s="1161">
        <v>44960</v>
      </c>
    </row>
    <row r="4526" spans="1:7" ht="51">
      <c r="A4526" s="1162">
        <v>6053</v>
      </c>
      <c r="B4526" s="1162">
        <v>15891</v>
      </c>
      <c r="C4526" s="1163" t="s">
        <v>11182</v>
      </c>
      <c r="D4526" s="1163" t="s">
        <v>11183</v>
      </c>
      <c r="E4526" s="1164" t="s">
        <v>3287</v>
      </c>
      <c r="F4526" s="1165">
        <v>44841</v>
      </c>
      <c r="G4526" s="1165">
        <v>44930</v>
      </c>
    </row>
    <row r="4527" spans="1:7" ht="51">
      <c r="A4527" s="1162">
        <v>6054</v>
      </c>
      <c r="B4527" s="1162">
        <v>15892</v>
      </c>
      <c r="C4527" s="1163" t="s">
        <v>11184</v>
      </c>
      <c r="D4527" s="1163" t="s">
        <v>11185</v>
      </c>
      <c r="E4527" s="1164" t="s">
        <v>2894</v>
      </c>
      <c r="F4527" s="1165">
        <v>44841</v>
      </c>
      <c r="G4527" s="1165">
        <v>44960</v>
      </c>
    </row>
    <row r="4528" spans="1:7" ht="51">
      <c r="A4528" s="1162">
        <v>6055</v>
      </c>
      <c r="B4528" s="1162">
        <v>15893</v>
      </c>
      <c r="C4528" s="1163" t="s">
        <v>11186</v>
      </c>
      <c r="D4528" s="1163" t="s">
        <v>11187</v>
      </c>
      <c r="E4528" s="1164" t="s">
        <v>2894</v>
      </c>
      <c r="F4528" s="1165">
        <v>44841</v>
      </c>
      <c r="G4528" s="1165">
        <v>44960</v>
      </c>
    </row>
    <row r="4529" spans="1:7">
      <c r="A4529" s="1158">
        <v>6056</v>
      </c>
      <c r="B4529" s="1158">
        <v>15894</v>
      </c>
      <c r="C4529" s="1159" t="s">
        <v>9010</v>
      </c>
      <c r="D4529" s="1159" t="s">
        <v>9011</v>
      </c>
      <c r="E4529" s="1160" t="s">
        <v>2894</v>
      </c>
      <c r="F4529" s="1161">
        <v>44976</v>
      </c>
      <c r="G4529" s="1161">
        <v>45095</v>
      </c>
    </row>
    <row r="4530" spans="1:7" ht="51">
      <c r="A4530" s="1162">
        <v>6057</v>
      </c>
      <c r="B4530" s="1162">
        <v>15895</v>
      </c>
      <c r="C4530" s="1163" t="s">
        <v>11188</v>
      </c>
      <c r="D4530" s="1163" t="s">
        <v>11189</v>
      </c>
      <c r="E4530" s="1164" t="s">
        <v>3034</v>
      </c>
      <c r="F4530" s="1165">
        <v>45036</v>
      </c>
      <c r="G4530" s="1165">
        <v>45095</v>
      </c>
    </row>
    <row r="4531" spans="1:7" ht="51">
      <c r="A4531" s="1162">
        <v>6058</v>
      </c>
      <c r="B4531" s="1162">
        <v>15896</v>
      </c>
      <c r="C4531" s="1163" t="s">
        <v>11190</v>
      </c>
      <c r="D4531" s="1163" t="s">
        <v>11191</v>
      </c>
      <c r="E4531" s="1164" t="s">
        <v>3034</v>
      </c>
      <c r="F4531" s="1165">
        <v>44976</v>
      </c>
      <c r="G4531" s="1165">
        <v>45035</v>
      </c>
    </row>
    <row r="4532" spans="1:7">
      <c r="A4532" s="1158">
        <v>6059</v>
      </c>
      <c r="B4532" s="1158">
        <v>15897</v>
      </c>
      <c r="C4532" s="1159" t="s">
        <v>11192</v>
      </c>
      <c r="D4532" s="1159" t="s">
        <v>11193</v>
      </c>
      <c r="E4532" s="1160" t="s">
        <v>3461</v>
      </c>
      <c r="F4532" s="1161">
        <v>44575</v>
      </c>
      <c r="G4532" s="1161">
        <v>44874</v>
      </c>
    </row>
    <row r="4533" spans="1:7" ht="51">
      <c r="A4533" s="1162">
        <v>6060</v>
      </c>
      <c r="B4533" s="1162">
        <v>15898</v>
      </c>
      <c r="C4533" s="1163" t="s">
        <v>11194</v>
      </c>
      <c r="D4533" s="1163" t="s">
        <v>11195</v>
      </c>
      <c r="E4533" s="1164" t="s">
        <v>3461</v>
      </c>
      <c r="F4533" s="1165">
        <v>44575</v>
      </c>
      <c r="G4533" s="1165">
        <v>44874</v>
      </c>
    </row>
    <row r="4534" spans="1:7">
      <c r="A4534" s="1162">
        <v>6061</v>
      </c>
      <c r="B4534" s="1162">
        <v>15899</v>
      </c>
      <c r="C4534" s="1163" t="s">
        <v>10521</v>
      </c>
      <c r="D4534" s="1163" t="s">
        <v>10522</v>
      </c>
      <c r="E4534" s="1164" t="s">
        <v>2947</v>
      </c>
      <c r="F4534" s="1165">
        <v>44575</v>
      </c>
      <c r="G4534" s="1165">
        <v>44649</v>
      </c>
    </row>
    <row r="4535" spans="1:7" ht="25.5">
      <c r="A4535" s="1158">
        <v>6062</v>
      </c>
      <c r="B4535" s="1158">
        <v>15900</v>
      </c>
      <c r="C4535" s="1159" t="s">
        <v>11196</v>
      </c>
      <c r="D4535" s="1159" t="s">
        <v>11197</v>
      </c>
      <c r="E4535" s="1160" t="s">
        <v>4470</v>
      </c>
      <c r="F4535" s="1161">
        <v>44841</v>
      </c>
      <c r="G4535" s="1161">
        <v>45155</v>
      </c>
    </row>
    <row r="4536" spans="1:7" ht="38.25">
      <c r="A4536" s="1162">
        <v>6063</v>
      </c>
      <c r="B4536" s="1162">
        <v>15901</v>
      </c>
      <c r="C4536" s="1163" t="s">
        <v>11198</v>
      </c>
      <c r="D4536" s="1163" t="s">
        <v>11199</v>
      </c>
      <c r="E4536" s="1164" t="s">
        <v>3287</v>
      </c>
      <c r="F4536" s="1165">
        <v>45066</v>
      </c>
      <c r="G4536" s="1165">
        <v>45155</v>
      </c>
    </row>
    <row r="4537" spans="1:7" ht="51">
      <c r="A4537" s="1162">
        <v>6064</v>
      </c>
      <c r="B4537" s="1162">
        <v>15902</v>
      </c>
      <c r="C4537" s="1163" t="s">
        <v>11200</v>
      </c>
      <c r="D4537" s="1163" t="s">
        <v>11201</v>
      </c>
      <c r="E4537" s="1164" t="s">
        <v>2894</v>
      </c>
      <c r="F4537" s="1165">
        <v>44841</v>
      </c>
      <c r="G4537" s="1165">
        <v>44960</v>
      </c>
    </row>
    <row r="4538" spans="1:7" ht="51">
      <c r="A4538" s="1162">
        <v>6065</v>
      </c>
      <c r="B4538" s="1162">
        <v>15903</v>
      </c>
      <c r="C4538" s="1163" t="s">
        <v>11202</v>
      </c>
      <c r="D4538" s="1163" t="s">
        <v>11203</v>
      </c>
      <c r="E4538" s="1164" t="s">
        <v>2894</v>
      </c>
      <c r="F4538" s="1165">
        <v>44841</v>
      </c>
      <c r="G4538" s="1165">
        <v>44960</v>
      </c>
    </row>
    <row r="4539" spans="1:7" ht="51">
      <c r="A4539" s="1162">
        <v>6066</v>
      </c>
      <c r="B4539" s="1162">
        <v>15904</v>
      </c>
      <c r="C4539" s="1163" t="s">
        <v>11204</v>
      </c>
      <c r="D4539" s="1163" t="s">
        <v>11205</v>
      </c>
      <c r="E4539" s="1164" t="s">
        <v>2894</v>
      </c>
      <c r="F4539" s="1165">
        <v>45006</v>
      </c>
      <c r="G4539" s="1165">
        <v>45125</v>
      </c>
    </row>
    <row r="4540" spans="1:7" ht="63.75">
      <c r="A4540" s="1162">
        <v>6067</v>
      </c>
      <c r="B4540" s="1162">
        <v>15905</v>
      </c>
      <c r="C4540" s="1163" t="s">
        <v>11206</v>
      </c>
      <c r="D4540" s="1163" t="s">
        <v>11207</v>
      </c>
      <c r="E4540" s="1164" t="s">
        <v>2894</v>
      </c>
      <c r="F4540" s="1165">
        <v>44841</v>
      </c>
      <c r="G4540" s="1165">
        <v>44960</v>
      </c>
    </row>
    <row r="4541" spans="1:7" ht="63.75">
      <c r="A4541" s="1162">
        <v>6068</v>
      </c>
      <c r="B4541" s="1162">
        <v>15906</v>
      </c>
      <c r="C4541" s="1163" t="s">
        <v>11208</v>
      </c>
      <c r="D4541" s="1163" t="s">
        <v>11209</v>
      </c>
      <c r="E4541" s="1164" t="s">
        <v>3287</v>
      </c>
      <c r="F4541" s="1165">
        <v>44976</v>
      </c>
      <c r="G4541" s="1165">
        <v>45065</v>
      </c>
    </row>
    <row r="4542" spans="1:7" ht="63.75">
      <c r="A4542" s="1162">
        <v>6069</v>
      </c>
      <c r="B4542" s="1162">
        <v>15907</v>
      </c>
      <c r="C4542" s="1163" t="s">
        <v>11210</v>
      </c>
      <c r="D4542" s="1163" t="s">
        <v>11211</v>
      </c>
      <c r="E4542" s="1164" t="s">
        <v>3064</v>
      </c>
      <c r="F4542" s="1165">
        <v>44841</v>
      </c>
      <c r="G4542" s="1165">
        <v>45020</v>
      </c>
    </row>
    <row r="4543" spans="1:7" ht="63.75">
      <c r="A4543" s="1162">
        <v>6070</v>
      </c>
      <c r="B4543" s="1162">
        <v>15908</v>
      </c>
      <c r="C4543" s="1163" t="s">
        <v>11212</v>
      </c>
      <c r="D4543" s="1163" t="s">
        <v>11213</v>
      </c>
      <c r="E4543" s="1164" t="s">
        <v>3287</v>
      </c>
      <c r="F4543" s="1165">
        <v>44976</v>
      </c>
      <c r="G4543" s="1165">
        <v>45065</v>
      </c>
    </row>
    <row r="4544" spans="1:7" ht="63.75">
      <c r="A4544" s="1162">
        <v>6071</v>
      </c>
      <c r="B4544" s="1162">
        <v>15909</v>
      </c>
      <c r="C4544" s="1163" t="s">
        <v>11214</v>
      </c>
      <c r="D4544" s="1163" t="s">
        <v>11215</v>
      </c>
      <c r="E4544" s="1164" t="s">
        <v>3112</v>
      </c>
      <c r="F4544" s="1165">
        <v>45088</v>
      </c>
      <c r="G4544" s="1165">
        <v>45117</v>
      </c>
    </row>
    <row r="4545" spans="1:7" ht="63.75">
      <c r="A4545" s="1162">
        <v>6072</v>
      </c>
      <c r="B4545" s="1162">
        <v>15910</v>
      </c>
      <c r="C4545" s="1163" t="s">
        <v>11216</v>
      </c>
      <c r="D4545" s="1163" t="s">
        <v>11217</v>
      </c>
      <c r="E4545" s="1164" t="s">
        <v>4905</v>
      </c>
      <c r="F4545" s="1165">
        <v>45051</v>
      </c>
      <c r="G4545" s="1165">
        <v>45087</v>
      </c>
    </row>
    <row r="4546" spans="1:7">
      <c r="A4546" s="1158">
        <v>6073</v>
      </c>
      <c r="B4546" s="1158">
        <v>15911</v>
      </c>
      <c r="C4546" s="1159" t="s">
        <v>5010</v>
      </c>
      <c r="D4546" s="1159" t="s">
        <v>5011</v>
      </c>
      <c r="E4546" s="1160" t="s">
        <v>11218</v>
      </c>
      <c r="F4546" s="1161">
        <v>44545</v>
      </c>
      <c r="G4546" s="1161">
        <v>45104</v>
      </c>
    </row>
    <row r="4547" spans="1:7" ht="51">
      <c r="A4547" s="1162">
        <v>6074</v>
      </c>
      <c r="B4547" s="1162">
        <v>15912</v>
      </c>
      <c r="C4547" s="1163" t="s">
        <v>11219</v>
      </c>
      <c r="D4547" s="1163" t="s">
        <v>11220</v>
      </c>
      <c r="E4547" s="1164" t="s">
        <v>2894</v>
      </c>
      <c r="F4547" s="1165">
        <v>44865</v>
      </c>
      <c r="G4547" s="1165">
        <v>44984</v>
      </c>
    </row>
    <row r="4548" spans="1:7" ht="51">
      <c r="A4548" s="1162">
        <v>6075</v>
      </c>
      <c r="B4548" s="1162">
        <v>15913</v>
      </c>
      <c r="C4548" s="1163" t="s">
        <v>11221</v>
      </c>
      <c r="D4548" s="1163" t="s">
        <v>11222</v>
      </c>
      <c r="E4548" s="1164" t="s">
        <v>2894</v>
      </c>
      <c r="F4548" s="1165">
        <v>44910</v>
      </c>
      <c r="G4548" s="1165">
        <v>45029</v>
      </c>
    </row>
    <row r="4549" spans="1:7" ht="51">
      <c r="A4549" s="1162">
        <v>6076</v>
      </c>
      <c r="B4549" s="1162">
        <v>15914</v>
      </c>
      <c r="C4549" s="1163" t="s">
        <v>11223</v>
      </c>
      <c r="D4549" s="1163" t="s">
        <v>11224</v>
      </c>
      <c r="E4549" s="1164" t="s">
        <v>2894</v>
      </c>
      <c r="F4549" s="1165">
        <v>44910</v>
      </c>
      <c r="G4549" s="1165">
        <v>45029</v>
      </c>
    </row>
    <row r="4550" spans="1:7" ht="51">
      <c r="A4550" s="1162">
        <v>6077</v>
      </c>
      <c r="B4550" s="1162">
        <v>15915</v>
      </c>
      <c r="C4550" s="1163" t="s">
        <v>11225</v>
      </c>
      <c r="D4550" s="1163" t="s">
        <v>11226</v>
      </c>
      <c r="E4550" s="1164" t="s">
        <v>2894</v>
      </c>
      <c r="F4550" s="1165">
        <v>44910</v>
      </c>
      <c r="G4550" s="1165">
        <v>45029</v>
      </c>
    </row>
    <row r="4551" spans="1:7" ht="38.25">
      <c r="A4551" s="1162">
        <v>6078</v>
      </c>
      <c r="B4551" s="1162">
        <v>15916</v>
      </c>
      <c r="C4551" s="1163" t="s">
        <v>11227</v>
      </c>
      <c r="D4551" s="1163" t="s">
        <v>11228</v>
      </c>
      <c r="E4551" s="1164" t="s">
        <v>3287</v>
      </c>
      <c r="F4551" s="1165">
        <v>44785</v>
      </c>
      <c r="G4551" s="1165">
        <v>44874</v>
      </c>
    </row>
    <row r="4552" spans="1:7" ht="63.75">
      <c r="A4552" s="1162">
        <v>6079</v>
      </c>
      <c r="B4552" s="1162">
        <v>15917</v>
      </c>
      <c r="C4552" s="1163" t="s">
        <v>11229</v>
      </c>
      <c r="D4552" s="1163" t="s">
        <v>11230</v>
      </c>
      <c r="E4552" s="1164" t="s">
        <v>2894</v>
      </c>
      <c r="F4552" s="1165">
        <v>44910</v>
      </c>
      <c r="G4552" s="1165">
        <v>45029</v>
      </c>
    </row>
    <row r="4553" spans="1:7" ht="51">
      <c r="A4553" s="1162">
        <v>6080</v>
      </c>
      <c r="B4553" s="1162">
        <v>15918</v>
      </c>
      <c r="C4553" s="1163" t="s">
        <v>11231</v>
      </c>
      <c r="D4553" s="1163" t="s">
        <v>11232</v>
      </c>
      <c r="E4553" s="1164" t="s">
        <v>2894</v>
      </c>
      <c r="F4553" s="1165">
        <v>44955</v>
      </c>
      <c r="G4553" s="1165">
        <v>45074</v>
      </c>
    </row>
    <row r="4554" spans="1:7" ht="51">
      <c r="A4554" s="1162">
        <v>6081</v>
      </c>
      <c r="B4554" s="1162">
        <v>15919</v>
      </c>
      <c r="C4554" s="1163" t="s">
        <v>11233</v>
      </c>
      <c r="D4554" s="1163" t="s">
        <v>11234</v>
      </c>
      <c r="E4554" s="1164" t="s">
        <v>2894</v>
      </c>
      <c r="F4554" s="1165">
        <v>44955</v>
      </c>
      <c r="G4554" s="1165">
        <v>45074</v>
      </c>
    </row>
    <row r="4555" spans="1:7" ht="51">
      <c r="A4555" s="1162">
        <v>6082</v>
      </c>
      <c r="B4555" s="1162">
        <v>15920</v>
      </c>
      <c r="C4555" s="1163" t="s">
        <v>11235</v>
      </c>
      <c r="D4555" s="1163" t="s">
        <v>11236</v>
      </c>
      <c r="E4555" s="1164" t="s">
        <v>2894</v>
      </c>
      <c r="F4555" s="1165">
        <v>44955</v>
      </c>
      <c r="G4555" s="1165">
        <v>45074</v>
      </c>
    </row>
    <row r="4556" spans="1:7" ht="51">
      <c r="A4556" s="1162">
        <v>6083</v>
      </c>
      <c r="B4556" s="1162">
        <v>15921</v>
      </c>
      <c r="C4556" s="1163" t="s">
        <v>11237</v>
      </c>
      <c r="D4556" s="1163" t="s">
        <v>11238</v>
      </c>
      <c r="E4556" s="1164" t="s">
        <v>2894</v>
      </c>
      <c r="F4556" s="1165">
        <v>44785</v>
      </c>
      <c r="G4556" s="1165">
        <v>44904</v>
      </c>
    </row>
    <row r="4557" spans="1:7" ht="38.25">
      <c r="A4557" s="1162">
        <v>6084</v>
      </c>
      <c r="B4557" s="1162">
        <v>15922</v>
      </c>
      <c r="C4557" s="1163" t="s">
        <v>11239</v>
      </c>
      <c r="D4557" s="1163" t="s">
        <v>11240</v>
      </c>
      <c r="E4557" s="1164" t="s">
        <v>2894</v>
      </c>
      <c r="F4557" s="1165">
        <v>44955</v>
      </c>
      <c r="G4557" s="1165">
        <v>45074</v>
      </c>
    </row>
    <row r="4558" spans="1:7" ht="51">
      <c r="A4558" s="1162">
        <v>6085</v>
      </c>
      <c r="B4558" s="1162">
        <v>15923</v>
      </c>
      <c r="C4558" s="1163" t="s">
        <v>11241</v>
      </c>
      <c r="D4558" s="1163" t="s">
        <v>11242</v>
      </c>
      <c r="E4558" s="1164" t="s">
        <v>2894</v>
      </c>
      <c r="F4558" s="1165">
        <v>44955</v>
      </c>
      <c r="G4558" s="1165">
        <v>45074</v>
      </c>
    </row>
    <row r="4559" spans="1:7" ht="51">
      <c r="A4559" s="1162">
        <v>6086</v>
      </c>
      <c r="B4559" s="1162">
        <v>15924</v>
      </c>
      <c r="C4559" s="1163" t="s">
        <v>11243</v>
      </c>
      <c r="D4559" s="1163" t="s">
        <v>11244</v>
      </c>
      <c r="E4559" s="1164" t="s">
        <v>2894</v>
      </c>
      <c r="F4559" s="1165">
        <v>44985</v>
      </c>
      <c r="G4559" s="1165">
        <v>45104</v>
      </c>
    </row>
    <row r="4560" spans="1:7" ht="63.75">
      <c r="A4560" s="1162">
        <v>6087</v>
      </c>
      <c r="B4560" s="1162">
        <v>15925</v>
      </c>
      <c r="C4560" s="1163" t="s">
        <v>11245</v>
      </c>
      <c r="D4560" s="1163" t="s">
        <v>11246</v>
      </c>
      <c r="E4560" s="1164" t="s">
        <v>2894</v>
      </c>
      <c r="F4560" s="1165">
        <v>44985</v>
      </c>
      <c r="G4560" s="1165">
        <v>45104</v>
      </c>
    </row>
    <row r="4561" spans="1:7" ht="51">
      <c r="A4561" s="1162">
        <v>6088</v>
      </c>
      <c r="B4561" s="1162">
        <v>15926</v>
      </c>
      <c r="C4561" s="1163" t="s">
        <v>11247</v>
      </c>
      <c r="D4561" s="1163" t="s">
        <v>11248</v>
      </c>
      <c r="E4561" s="1164" t="s">
        <v>2894</v>
      </c>
      <c r="F4561" s="1165">
        <v>44985</v>
      </c>
      <c r="G4561" s="1165">
        <v>45104</v>
      </c>
    </row>
    <row r="4562" spans="1:7" ht="51">
      <c r="A4562" s="1162">
        <v>6089</v>
      </c>
      <c r="B4562" s="1162">
        <v>15927</v>
      </c>
      <c r="C4562" s="1163" t="s">
        <v>11249</v>
      </c>
      <c r="D4562" s="1163" t="s">
        <v>11250</v>
      </c>
      <c r="E4562" s="1164" t="s">
        <v>2894</v>
      </c>
      <c r="F4562" s="1165">
        <v>44985</v>
      </c>
      <c r="G4562" s="1165">
        <v>45104</v>
      </c>
    </row>
    <row r="4563" spans="1:7" ht="51">
      <c r="A4563" s="1162">
        <v>6090</v>
      </c>
      <c r="B4563" s="1162">
        <v>15928</v>
      </c>
      <c r="C4563" s="1163" t="s">
        <v>11251</v>
      </c>
      <c r="D4563" s="1163" t="s">
        <v>11252</v>
      </c>
      <c r="E4563" s="1164" t="s">
        <v>2894</v>
      </c>
      <c r="F4563" s="1165">
        <v>44985</v>
      </c>
      <c r="G4563" s="1165">
        <v>45104</v>
      </c>
    </row>
    <row r="4564" spans="1:7" ht="38.25">
      <c r="A4564" s="1162">
        <v>6091</v>
      </c>
      <c r="B4564" s="1162">
        <v>15929</v>
      </c>
      <c r="C4564" s="1163" t="s">
        <v>11253</v>
      </c>
      <c r="D4564" s="1163" t="s">
        <v>11254</v>
      </c>
      <c r="E4564" s="1164" t="s">
        <v>2894</v>
      </c>
      <c r="F4564" s="1165">
        <v>44805</v>
      </c>
      <c r="G4564" s="1165">
        <v>44924</v>
      </c>
    </row>
    <row r="4565" spans="1:7" ht="51">
      <c r="A4565" s="1162">
        <v>6092</v>
      </c>
      <c r="B4565" s="1162">
        <v>15930</v>
      </c>
      <c r="C4565" s="1163" t="s">
        <v>11255</v>
      </c>
      <c r="D4565" s="1163" t="s">
        <v>11256</v>
      </c>
      <c r="E4565" s="1164" t="s">
        <v>2894</v>
      </c>
      <c r="F4565" s="1165">
        <v>44905</v>
      </c>
      <c r="G4565" s="1165">
        <v>45024</v>
      </c>
    </row>
    <row r="4566" spans="1:7" ht="51">
      <c r="A4566" s="1162">
        <v>6093</v>
      </c>
      <c r="B4566" s="1162">
        <v>15931</v>
      </c>
      <c r="C4566" s="1163" t="s">
        <v>11257</v>
      </c>
      <c r="D4566" s="1163" t="s">
        <v>11258</v>
      </c>
      <c r="E4566" s="1164" t="s">
        <v>2894</v>
      </c>
      <c r="F4566" s="1165">
        <v>44545</v>
      </c>
      <c r="G4566" s="1165">
        <v>44664</v>
      </c>
    </row>
    <row r="4567" spans="1:7" ht="51">
      <c r="A4567" s="1162">
        <v>6094</v>
      </c>
      <c r="B4567" s="1162">
        <v>15932</v>
      </c>
      <c r="C4567" s="1163" t="s">
        <v>11259</v>
      </c>
      <c r="D4567" s="1163" t="s">
        <v>11260</v>
      </c>
      <c r="E4567" s="1164" t="s">
        <v>2894</v>
      </c>
      <c r="F4567" s="1165">
        <v>44665</v>
      </c>
      <c r="G4567" s="1165">
        <v>44784</v>
      </c>
    </row>
    <row r="4568" spans="1:7" ht="51">
      <c r="A4568" s="1162">
        <v>6095</v>
      </c>
      <c r="B4568" s="1162">
        <v>15933</v>
      </c>
      <c r="C4568" s="1163" t="s">
        <v>11261</v>
      </c>
      <c r="D4568" s="1163" t="s">
        <v>11262</v>
      </c>
      <c r="E4568" s="1164" t="s">
        <v>2894</v>
      </c>
      <c r="F4568" s="1165">
        <v>44785</v>
      </c>
      <c r="G4568" s="1165">
        <v>44904</v>
      </c>
    </row>
    <row r="4569" spans="1:7" ht="51">
      <c r="A4569" s="1162">
        <v>6096</v>
      </c>
      <c r="B4569" s="1162">
        <v>15934</v>
      </c>
      <c r="C4569" s="1163" t="s">
        <v>11263</v>
      </c>
      <c r="D4569" s="1163" t="s">
        <v>11264</v>
      </c>
      <c r="E4569" s="1164" t="s">
        <v>3009</v>
      </c>
      <c r="F4569" s="1165">
        <v>44805</v>
      </c>
      <c r="G4569" s="1165">
        <v>44954</v>
      </c>
    </row>
    <row r="4570" spans="1:7" ht="38.25">
      <c r="A4570" s="1162">
        <v>6097</v>
      </c>
      <c r="B4570" s="1162">
        <v>15935</v>
      </c>
      <c r="C4570" s="1163" t="s">
        <v>11265</v>
      </c>
      <c r="D4570" s="1163" t="s">
        <v>11266</v>
      </c>
      <c r="E4570" s="1164" t="s">
        <v>2894</v>
      </c>
      <c r="F4570" s="1165">
        <v>44805</v>
      </c>
      <c r="G4570" s="1165">
        <v>44924</v>
      </c>
    </row>
    <row r="4571" spans="1:7" ht="51">
      <c r="A4571" s="1162">
        <v>6098</v>
      </c>
      <c r="B4571" s="1162">
        <v>15936</v>
      </c>
      <c r="C4571" s="1163" t="s">
        <v>11267</v>
      </c>
      <c r="D4571" s="1163" t="s">
        <v>11268</v>
      </c>
      <c r="E4571" s="1164" t="s">
        <v>2894</v>
      </c>
      <c r="F4571" s="1165">
        <v>44905</v>
      </c>
      <c r="G4571" s="1165">
        <v>45024</v>
      </c>
    </row>
    <row r="4572" spans="1:7" ht="51">
      <c r="A4572" s="1162">
        <v>6099</v>
      </c>
      <c r="B4572" s="1162">
        <v>15937</v>
      </c>
      <c r="C4572" s="1163" t="s">
        <v>11269</v>
      </c>
      <c r="D4572" s="1163" t="s">
        <v>11270</v>
      </c>
      <c r="E4572" s="1164" t="s">
        <v>2894</v>
      </c>
      <c r="F4572" s="1165">
        <v>44880</v>
      </c>
      <c r="G4572" s="1165">
        <v>44999</v>
      </c>
    </row>
    <row r="4573" spans="1:7" ht="38.25">
      <c r="A4573" s="1162">
        <v>6100</v>
      </c>
      <c r="B4573" s="1162">
        <v>15938</v>
      </c>
      <c r="C4573" s="1163" t="s">
        <v>11271</v>
      </c>
      <c r="D4573" s="1163" t="s">
        <v>11272</v>
      </c>
      <c r="E4573" s="1164" t="s">
        <v>2894</v>
      </c>
      <c r="F4573" s="1165">
        <v>44925</v>
      </c>
      <c r="G4573" s="1165">
        <v>45044</v>
      </c>
    </row>
    <row r="4574" spans="1:7" ht="38.25">
      <c r="A4574" s="1162">
        <v>6101</v>
      </c>
      <c r="B4574" s="1162">
        <v>15939</v>
      </c>
      <c r="C4574" s="1163" t="s">
        <v>11273</v>
      </c>
      <c r="D4574" s="1163" t="s">
        <v>11274</v>
      </c>
      <c r="E4574" s="1164" t="s">
        <v>2894</v>
      </c>
      <c r="F4574" s="1165">
        <v>44925</v>
      </c>
      <c r="G4574" s="1165">
        <v>45044</v>
      </c>
    </row>
    <row r="4575" spans="1:7" ht="63.75">
      <c r="A4575" s="1162">
        <v>6102</v>
      </c>
      <c r="B4575" s="1162">
        <v>15940</v>
      </c>
      <c r="C4575" s="1163" t="s">
        <v>11275</v>
      </c>
      <c r="D4575" s="1163" t="s">
        <v>11276</v>
      </c>
      <c r="E4575" s="1164" t="s">
        <v>2894</v>
      </c>
      <c r="F4575" s="1165">
        <v>44925</v>
      </c>
      <c r="G4575" s="1165">
        <v>45044</v>
      </c>
    </row>
    <row r="4576" spans="1:7" ht="38.25">
      <c r="A4576" s="1162">
        <v>6103</v>
      </c>
      <c r="B4576" s="1162">
        <v>15941</v>
      </c>
      <c r="C4576" s="1163" t="s">
        <v>11277</v>
      </c>
      <c r="D4576" s="1163" t="s">
        <v>11278</v>
      </c>
      <c r="E4576" s="1164" t="s">
        <v>2894</v>
      </c>
      <c r="F4576" s="1165">
        <v>44925</v>
      </c>
      <c r="G4576" s="1165">
        <v>45044</v>
      </c>
    </row>
    <row r="4577" spans="1:7" ht="51">
      <c r="A4577" s="1162">
        <v>6104</v>
      </c>
      <c r="B4577" s="1162">
        <v>15942</v>
      </c>
      <c r="C4577" s="1163" t="s">
        <v>11279</v>
      </c>
      <c r="D4577" s="1163" t="s">
        <v>11280</v>
      </c>
      <c r="E4577" s="1164" t="s">
        <v>2894</v>
      </c>
      <c r="F4577" s="1165">
        <v>44785</v>
      </c>
      <c r="G4577" s="1165">
        <v>44904</v>
      </c>
    </row>
    <row r="4578" spans="1:7" ht="51">
      <c r="A4578" s="1162">
        <v>6105</v>
      </c>
      <c r="B4578" s="1162">
        <v>15943</v>
      </c>
      <c r="C4578" s="1163" t="s">
        <v>11281</v>
      </c>
      <c r="D4578" s="1163" t="s">
        <v>11282</v>
      </c>
      <c r="E4578" s="1164" t="s">
        <v>2894</v>
      </c>
      <c r="F4578" s="1165">
        <v>44820</v>
      </c>
      <c r="G4578" s="1165">
        <v>44939</v>
      </c>
    </row>
    <row r="4579" spans="1:7" ht="51">
      <c r="A4579" s="1162">
        <v>6106</v>
      </c>
      <c r="B4579" s="1162">
        <v>15944</v>
      </c>
      <c r="C4579" s="1163" t="s">
        <v>11283</v>
      </c>
      <c r="D4579" s="1163" t="s">
        <v>11284</v>
      </c>
      <c r="E4579" s="1164" t="s">
        <v>2894</v>
      </c>
      <c r="F4579" s="1165">
        <v>44985</v>
      </c>
      <c r="G4579" s="1165">
        <v>45104</v>
      </c>
    </row>
    <row r="4580" spans="1:7" ht="51">
      <c r="A4580" s="1162">
        <v>6107</v>
      </c>
      <c r="B4580" s="1162">
        <v>15945</v>
      </c>
      <c r="C4580" s="1163" t="s">
        <v>11285</v>
      </c>
      <c r="D4580" s="1163" t="s">
        <v>11286</v>
      </c>
      <c r="E4580" s="1164" t="s">
        <v>2894</v>
      </c>
      <c r="F4580" s="1165">
        <v>44940</v>
      </c>
      <c r="G4580" s="1165">
        <v>45059</v>
      </c>
    </row>
    <row r="4581" spans="1:7" ht="51">
      <c r="A4581" s="1162">
        <v>6108</v>
      </c>
      <c r="B4581" s="1162">
        <v>15946</v>
      </c>
      <c r="C4581" s="1163" t="s">
        <v>11287</v>
      </c>
      <c r="D4581" s="1163" t="s">
        <v>11288</v>
      </c>
      <c r="E4581" s="1164" t="s">
        <v>2894</v>
      </c>
      <c r="F4581" s="1165">
        <v>44940</v>
      </c>
      <c r="G4581" s="1165">
        <v>45059</v>
      </c>
    </row>
    <row r="4582" spans="1:7">
      <c r="A4582" s="1158">
        <v>6109</v>
      </c>
      <c r="B4582" s="1158">
        <v>15947</v>
      </c>
      <c r="C4582" s="1159" t="s">
        <v>5243</v>
      </c>
      <c r="D4582" s="1159" t="s">
        <v>5244</v>
      </c>
      <c r="E4582" s="1160" t="s">
        <v>5118</v>
      </c>
      <c r="F4582" s="1161">
        <v>44805</v>
      </c>
      <c r="G4582" s="1161">
        <v>45059</v>
      </c>
    </row>
    <row r="4583" spans="1:7" ht="51">
      <c r="A4583" s="1162">
        <v>6110</v>
      </c>
      <c r="B4583" s="1162">
        <v>15948</v>
      </c>
      <c r="C4583" s="1163" t="s">
        <v>11289</v>
      </c>
      <c r="D4583" s="1163" t="s">
        <v>11290</v>
      </c>
      <c r="E4583" s="1164" t="s">
        <v>2894</v>
      </c>
      <c r="F4583" s="1165">
        <v>44925</v>
      </c>
      <c r="G4583" s="1165">
        <v>45044</v>
      </c>
    </row>
    <row r="4584" spans="1:7" ht="51">
      <c r="A4584" s="1162">
        <v>6111</v>
      </c>
      <c r="B4584" s="1162">
        <v>15949</v>
      </c>
      <c r="C4584" s="1163" t="s">
        <v>11291</v>
      </c>
      <c r="D4584" s="1163" t="s">
        <v>11292</v>
      </c>
      <c r="E4584" s="1164" t="s">
        <v>2894</v>
      </c>
      <c r="F4584" s="1165">
        <v>44925</v>
      </c>
      <c r="G4584" s="1165">
        <v>45044</v>
      </c>
    </row>
    <row r="4585" spans="1:7" ht="51">
      <c r="A4585" s="1162">
        <v>6112</v>
      </c>
      <c r="B4585" s="1162">
        <v>15950</v>
      </c>
      <c r="C4585" s="1163" t="s">
        <v>11293</v>
      </c>
      <c r="D4585" s="1163" t="s">
        <v>11294</v>
      </c>
      <c r="E4585" s="1164" t="s">
        <v>2894</v>
      </c>
      <c r="F4585" s="1165">
        <v>44925</v>
      </c>
      <c r="G4585" s="1165">
        <v>45044</v>
      </c>
    </row>
    <row r="4586" spans="1:7" ht="51">
      <c r="A4586" s="1162">
        <v>6113</v>
      </c>
      <c r="B4586" s="1162">
        <v>15951</v>
      </c>
      <c r="C4586" s="1163" t="s">
        <v>11295</v>
      </c>
      <c r="D4586" s="1163" t="s">
        <v>11296</v>
      </c>
      <c r="E4586" s="1164" t="s">
        <v>2894</v>
      </c>
      <c r="F4586" s="1165">
        <v>44925</v>
      </c>
      <c r="G4586" s="1165">
        <v>45044</v>
      </c>
    </row>
    <row r="4587" spans="1:7" ht="51">
      <c r="A4587" s="1162">
        <v>6114</v>
      </c>
      <c r="B4587" s="1162">
        <v>15952</v>
      </c>
      <c r="C4587" s="1163" t="s">
        <v>11297</v>
      </c>
      <c r="D4587" s="1163" t="s">
        <v>11298</v>
      </c>
      <c r="E4587" s="1164" t="s">
        <v>2894</v>
      </c>
      <c r="F4587" s="1165">
        <v>44925</v>
      </c>
      <c r="G4587" s="1165">
        <v>45044</v>
      </c>
    </row>
    <row r="4588" spans="1:7" ht="51">
      <c r="A4588" s="1162">
        <v>6115</v>
      </c>
      <c r="B4588" s="1162">
        <v>15953</v>
      </c>
      <c r="C4588" s="1163" t="s">
        <v>11299</v>
      </c>
      <c r="D4588" s="1163" t="s">
        <v>11300</v>
      </c>
      <c r="E4588" s="1164" t="s">
        <v>2894</v>
      </c>
      <c r="F4588" s="1165">
        <v>44925</v>
      </c>
      <c r="G4588" s="1165">
        <v>45044</v>
      </c>
    </row>
    <row r="4589" spans="1:7" ht="51">
      <c r="A4589" s="1162">
        <v>6116</v>
      </c>
      <c r="B4589" s="1162">
        <v>15954</v>
      </c>
      <c r="C4589" s="1163" t="s">
        <v>11301</v>
      </c>
      <c r="D4589" s="1163" t="s">
        <v>11302</v>
      </c>
      <c r="E4589" s="1164" t="s">
        <v>2894</v>
      </c>
      <c r="F4589" s="1165">
        <v>44925</v>
      </c>
      <c r="G4589" s="1165">
        <v>45044</v>
      </c>
    </row>
    <row r="4590" spans="1:7" ht="51">
      <c r="A4590" s="1162">
        <v>6117</v>
      </c>
      <c r="B4590" s="1162">
        <v>15955</v>
      </c>
      <c r="C4590" s="1163" t="s">
        <v>11303</v>
      </c>
      <c r="D4590" s="1163" t="s">
        <v>11304</v>
      </c>
      <c r="E4590" s="1164" t="s">
        <v>2894</v>
      </c>
      <c r="F4590" s="1165">
        <v>44925</v>
      </c>
      <c r="G4590" s="1165">
        <v>45044</v>
      </c>
    </row>
    <row r="4591" spans="1:7" ht="51">
      <c r="A4591" s="1162">
        <v>6118</v>
      </c>
      <c r="B4591" s="1162">
        <v>15956</v>
      </c>
      <c r="C4591" s="1163" t="s">
        <v>11305</v>
      </c>
      <c r="D4591" s="1163" t="s">
        <v>11306</v>
      </c>
      <c r="E4591" s="1164" t="s">
        <v>2894</v>
      </c>
      <c r="F4591" s="1165">
        <v>44925</v>
      </c>
      <c r="G4591" s="1165">
        <v>45044</v>
      </c>
    </row>
    <row r="4592" spans="1:7" ht="51">
      <c r="A4592" s="1162">
        <v>6119</v>
      </c>
      <c r="B4592" s="1162">
        <v>15957</v>
      </c>
      <c r="C4592" s="1163" t="s">
        <v>11307</v>
      </c>
      <c r="D4592" s="1163" t="s">
        <v>11308</v>
      </c>
      <c r="E4592" s="1164" t="s">
        <v>2894</v>
      </c>
      <c r="F4592" s="1165">
        <v>44925</v>
      </c>
      <c r="G4592" s="1165">
        <v>45044</v>
      </c>
    </row>
    <row r="4593" spans="1:7" ht="51">
      <c r="A4593" s="1162">
        <v>6120</v>
      </c>
      <c r="B4593" s="1162">
        <v>15958</v>
      </c>
      <c r="C4593" s="1163" t="s">
        <v>11309</v>
      </c>
      <c r="D4593" s="1163" t="s">
        <v>11310</v>
      </c>
      <c r="E4593" s="1164" t="s">
        <v>2894</v>
      </c>
      <c r="F4593" s="1165">
        <v>44925</v>
      </c>
      <c r="G4593" s="1165">
        <v>45044</v>
      </c>
    </row>
    <row r="4594" spans="1:7" ht="51">
      <c r="A4594" s="1162">
        <v>6121</v>
      </c>
      <c r="B4594" s="1162">
        <v>15959</v>
      </c>
      <c r="C4594" s="1163" t="s">
        <v>11311</v>
      </c>
      <c r="D4594" s="1163" t="s">
        <v>11312</v>
      </c>
      <c r="E4594" s="1164" t="s">
        <v>2894</v>
      </c>
      <c r="F4594" s="1165">
        <v>44925</v>
      </c>
      <c r="G4594" s="1165">
        <v>45044</v>
      </c>
    </row>
    <row r="4595" spans="1:7" ht="51">
      <c r="A4595" s="1162">
        <v>6122</v>
      </c>
      <c r="B4595" s="1162">
        <v>15960</v>
      </c>
      <c r="C4595" s="1163" t="s">
        <v>11313</v>
      </c>
      <c r="D4595" s="1163" t="s">
        <v>11314</v>
      </c>
      <c r="E4595" s="1164" t="s">
        <v>2894</v>
      </c>
      <c r="F4595" s="1165">
        <v>44925</v>
      </c>
      <c r="G4595" s="1165">
        <v>45044</v>
      </c>
    </row>
    <row r="4596" spans="1:7" ht="51">
      <c r="A4596" s="1162">
        <v>6123</v>
      </c>
      <c r="B4596" s="1162">
        <v>15961</v>
      </c>
      <c r="C4596" s="1163" t="s">
        <v>11315</v>
      </c>
      <c r="D4596" s="1163" t="s">
        <v>11316</v>
      </c>
      <c r="E4596" s="1164" t="s">
        <v>2894</v>
      </c>
      <c r="F4596" s="1165">
        <v>44925</v>
      </c>
      <c r="G4596" s="1165">
        <v>45044</v>
      </c>
    </row>
    <row r="4597" spans="1:7" ht="51">
      <c r="A4597" s="1162">
        <v>6124</v>
      </c>
      <c r="B4597" s="1162">
        <v>15962</v>
      </c>
      <c r="C4597" s="1163" t="s">
        <v>11317</v>
      </c>
      <c r="D4597" s="1163" t="s">
        <v>11318</v>
      </c>
      <c r="E4597" s="1164" t="s">
        <v>2894</v>
      </c>
      <c r="F4597" s="1165">
        <v>44925</v>
      </c>
      <c r="G4597" s="1165">
        <v>45044</v>
      </c>
    </row>
    <row r="4598" spans="1:7" ht="51">
      <c r="A4598" s="1162">
        <v>6125</v>
      </c>
      <c r="B4598" s="1162">
        <v>15963</v>
      </c>
      <c r="C4598" s="1163" t="s">
        <v>11319</v>
      </c>
      <c r="D4598" s="1163" t="s">
        <v>11320</v>
      </c>
      <c r="E4598" s="1164" t="s">
        <v>2894</v>
      </c>
      <c r="F4598" s="1165">
        <v>44895</v>
      </c>
      <c r="G4598" s="1165">
        <v>45014</v>
      </c>
    </row>
    <row r="4599" spans="1:7" ht="63.75">
      <c r="A4599" s="1162">
        <v>6126</v>
      </c>
      <c r="B4599" s="1162">
        <v>15964</v>
      </c>
      <c r="C4599" s="1163" t="s">
        <v>11321</v>
      </c>
      <c r="D4599" s="1163" t="s">
        <v>11322</v>
      </c>
      <c r="E4599" s="1164" t="s">
        <v>2894</v>
      </c>
      <c r="F4599" s="1165">
        <v>44925</v>
      </c>
      <c r="G4599" s="1165">
        <v>45044</v>
      </c>
    </row>
    <row r="4600" spans="1:7" ht="51">
      <c r="A4600" s="1162">
        <v>6127</v>
      </c>
      <c r="B4600" s="1162">
        <v>15965</v>
      </c>
      <c r="C4600" s="1163" t="s">
        <v>11323</v>
      </c>
      <c r="D4600" s="1163" t="s">
        <v>11324</v>
      </c>
      <c r="E4600" s="1164" t="s">
        <v>2894</v>
      </c>
      <c r="F4600" s="1165">
        <v>44925</v>
      </c>
      <c r="G4600" s="1165">
        <v>45044</v>
      </c>
    </row>
    <row r="4601" spans="1:7" ht="51">
      <c r="A4601" s="1162">
        <v>6128</v>
      </c>
      <c r="B4601" s="1162">
        <v>15966</v>
      </c>
      <c r="C4601" s="1163" t="s">
        <v>11325</v>
      </c>
      <c r="D4601" s="1163" t="s">
        <v>11326</v>
      </c>
      <c r="E4601" s="1164" t="s">
        <v>2894</v>
      </c>
      <c r="F4601" s="1165">
        <v>44895</v>
      </c>
      <c r="G4601" s="1165">
        <v>45014</v>
      </c>
    </row>
    <row r="4602" spans="1:7" ht="51">
      <c r="A4602" s="1162">
        <v>6129</v>
      </c>
      <c r="B4602" s="1162">
        <v>15967</v>
      </c>
      <c r="C4602" s="1163" t="s">
        <v>11327</v>
      </c>
      <c r="D4602" s="1163" t="s">
        <v>11328</v>
      </c>
      <c r="E4602" s="1164" t="s">
        <v>2894</v>
      </c>
      <c r="F4602" s="1165">
        <v>44925</v>
      </c>
      <c r="G4602" s="1165">
        <v>45044</v>
      </c>
    </row>
    <row r="4603" spans="1:7" ht="51">
      <c r="A4603" s="1162">
        <v>6130</v>
      </c>
      <c r="B4603" s="1162">
        <v>15968</v>
      </c>
      <c r="C4603" s="1163" t="s">
        <v>11329</v>
      </c>
      <c r="D4603" s="1163" t="s">
        <v>11330</v>
      </c>
      <c r="E4603" s="1164" t="s">
        <v>2894</v>
      </c>
      <c r="F4603" s="1165">
        <v>44895</v>
      </c>
      <c r="G4603" s="1165">
        <v>45014</v>
      </c>
    </row>
    <row r="4604" spans="1:7" ht="51">
      <c r="A4604" s="1162">
        <v>6131</v>
      </c>
      <c r="B4604" s="1162">
        <v>15969</v>
      </c>
      <c r="C4604" s="1163" t="s">
        <v>11331</v>
      </c>
      <c r="D4604" s="1163" t="s">
        <v>11332</v>
      </c>
      <c r="E4604" s="1164" t="s">
        <v>2894</v>
      </c>
      <c r="F4604" s="1165">
        <v>44940</v>
      </c>
      <c r="G4604" s="1165">
        <v>45059</v>
      </c>
    </row>
    <row r="4605" spans="1:7" ht="51">
      <c r="A4605" s="1162">
        <v>6132</v>
      </c>
      <c r="B4605" s="1162">
        <v>15970</v>
      </c>
      <c r="C4605" s="1163" t="s">
        <v>11333</v>
      </c>
      <c r="D4605" s="1163" t="s">
        <v>11334</v>
      </c>
      <c r="E4605" s="1164" t="s">
        <v>2894</v>
      </c>
      <c r="F4605" s="1165">
        <v>44895</v>
      </c>
      <c r="G4605" s="1165">
        <v>45014</v>
      </c>
    </row>
    <row r="4606" spans="1:7" ht="51">
      <c r="A4606" s="1162">
        <v>6133</v>
      </c>
      <c r="B4606" s="1162">
        <v>15971</v>
      </c>
      <c r="C4606" s="1163" t="s">
        <v>11335</v>
      </c>
      <c r="D4606" s="1163" t="s">
        <v>11336</v>
      </c>
      <c r="E4606" s="1164" t="s">
        <v>2894</v>
      </c>
      <c r="F4606" s="1165">
        <v>44895</v>
      </c>
      <c r="G4606" s="1165">
        <v>45014</v>
      </c>
    </row>
    <row r="4607" spans="1:7" ht="51">
      <c r="A4607" s="1162">
        <v>6134</v>
      </c>
      <c r="B4607" s="1162">
        <v>15972</v>
      </c>
      <c r="C4607" s="1163" t="s">
        <v>11337</v>
      </c>
      <c r="D4607" s="1163" t="s">
        <v>11338</v>
      </c>
      <c r="E4607" s="1164" t="s">
        <v>2894</v>
      </c>
      <c r="F4607" s="1165">
        <v>44895</v>
      </c>
      <c r="G4607" s="1165">
        <v>45014</v>
      </c>
    </row>
    <row r="4608" spans="1:7" ht="51">
      <c r="A4608" s="1162">
        <v>6135</v>
      </c>
      <c r="B4608" s="1162">
        <v>15973</v>
      </c>
      <c r="C4608" s="1163" t="s">
        <v>11339</v>
      </c>
      <c r="D4608" s="1163" t="s">
        <v>11340</v>
      </c>
      <c r="E4608" s="1164" t="s">
        <v>2894</v>
      </c>
      <c r="F4608" s="1165">
        <v>44895</v>
      </c>
      <c r="G4608" s="1165">
        <v>45014</v>
      </c>
    </row>
    <row r="4609" spans="1:7" ht="51">
      <c r="A4609" s="1162">
        <v>6136</v>
      </c>
      <c r="B4609" s="1162">
        <v>15974</v>
      </c>
      <c r="C4609" s="1163" t="s">
        <v>11341</v>
      </c>
      <c r="D4609" s="1163" t="s">
        <v>11342</v>
      </c>
      <c r="E4609" s="1164" t="s">
        <v>2894</v>
      </c>
      <c r="F4609" s="1165">
        <v>44925</v>
      </c>
      <c r="G4609" s="1165">
        <v>45044</v>
      </c>
    </row>
    <row r="4610" spans="1:7" ht="51">
      <c r="A4610" s="1162">
        <v>6137</v>
      </c>
      <c r="B4610" s="1162">
        <v>15975</v>
      </c>
      <c r="C4610" s="1163" t="s">
        <v>11343</v>
      </c>
      <c r="D4610" s="1163" t="s">
        <v>11344</v>
      </c>
      <c r="E4610" s="1164" t="s">
        <v>2894</v>
      </c>
      <c r="F4610" s="1165">
        <v>44895</v>
      </c>
      <c r="G4610" s="1165">
        <v>45014</v>
      </c>
    </row>
    <row r="4611" spans="1:7" ht="51">
      <c r="A4611" s="1162">
        <v>6138</v>
      </c>
      <c r="B4611" s="1162">
        <v>15976</v>
      </c>
      <c r="C4611" s="1163" t="s">
        <v>11345</v>
      </c>
      <c r="D4611" s="1163" t="s">
        <v>11346</v>
      </c>
      <c r="E4611" s="1164" t="s">
        <v>2894</v>
      </c>
      <c r="F4611" s="1165">
        <v>44895</v>
      </c>
      <c r="G4611" s="1165">
        <v>45014</v>
      </c>
    </row>
    <row r="4612" spans="1:7" ht="51">
      <c r="A4612" s="1162">
        <v>6139</v>
      </c>
      <c r="B4612" s="1162">
        <v>15977</v>
      </c>
      <c r="C4612" s="1163" t="s">
        <v>11347</v>
      </c>
      <c r="D4612" s="1163" t="s">
        <v>11348</v>
      </c>
      <c r="E4612" s="1164" t="s">
        <v>3009</v>
      </c>
      <c r="F4612" s="1165">
        <v>44805</v>
      </c>
      <c r="G4612" s="1165">
        <v>44954</v>
      </c>
    </row>
    <row r="4613" spans="1:7" ht="38.25">
      <c r="A4613" s="1162">
        <v>6140</v>
      </c>
      <c r="B4613" s="1162">
        <v>15978</v>
      </c>
      <c r="C4613" s="1163" t="s">
        <v>11349</v>
      </c>
      <c r="D4613" s="1163" t="s">
        <v>11350</v>
      </c>
      <c r="E4613" s="1164" t="s">
        <v>3009</v>
      </c>
      <c r="F4613" s="1165">
        <v>44805</v>
      </c>
      <c r="G4613" s="1165">
        <v>44954</v>
      </c>
    </row>
    <row r="4614" spans="1:7" ht="38.25">
      <c r="A4614" s="1162">
        <v>6141</v>
      </c>
      <c r="B4614" s="1162">
        <v>15979</v>
      </c>
      <c r="C4614" s="1163" t="s">
        <v>11351</v>
      </c>
      <c r="D4614" s="1163" t="s">
        <v>11352</v>
      </c>
      <c r="E4614" s="1164" t="s">
        <v>3009</v>
      </c>
      <c r="F4614" s="1165">
        <v>44805</v>
      </c>
      <c r="G4614" s="1165">
        <v>44954</v>
      </c>
    </row>
    <row r="4615" spans="1:7" ht="38.25">
      <c r="A4615" s="1162">
        <v>6142</v>
      </c>
      <c r="B4615" s="1162">
        <v>15980</v>
      </c>
      <c r="C4615" s="1163" t="s">
        <v>11353</v>
      </c>
      <c r="D4615" s="1163" t="s">
        <v>11354</v>
      </c>
      <c r="E4615" s="1164" t="s">
        <v>3009</v>
      </c>
      <c r="F4615" s="1165">
        <v>44805</v>
      </c>
      <c r="G4615" s="1165">
        <v>44954</v>
      </c>
    </row>
    <row r="4616" spans="1:7" ht="51">
      <c r="A4616" s="1162">
        <v>6143</v>
      </c>
      <c r="B4616" s="1162">
        <v>15981</v>
      </c>
      <c r="C4616" s="1163" t="s">
        <v>11355</v>
      </c>
      <c r="D4616" s="1163" t="s">
        <v>11356</v>
      </c>
      <c r="E4616" s="1164" t="s">
        <v>2894</v>
      </c>
      <c r="F4616" s="1165">
        <v>44910</v>
      </c>
      <c r="G4616" s="1165">
        <v>45029</v>
      </c>
    </row>
    <row r="4617" spans="1:7" ht="38.25">
      <c r="A4617" s="1162">
        <v>6144</v>
      </c>
      <c r="B4617" s="1162">
        <v>15982</v>
      </c>
      <c r="C4617" s="1163" t="s">
        <v>11357</v>
      </c>
      <c r="D4617" s="1163" t="s">
        <v>11358</v>
      </c>
      <c r="E4617" s="1164" t="s">
        <v>2894</v>
      </c>
      <c r="F4617" s="1165">
        <v>44910</v>
      </c>
      <c r="G4617" s="1165">
        <v>45029</v>
      </c>
    </row>
    <row r="4618" spans="1:7" ht="51">
      <c r="A4618" s="1162">
        <v>6145</v>
      </c>
      <c r="B4618" s="1162">
        <v>15983</v>
      </c>
      <c r="C4618" s="1163" t="s">
        <v>11359</v>
      </c>
      <c r="D4618" s="1163" t="s">
        <v>11360</v>
      </c>
      <c r="E4618" s="1164" t="s">
        <v>2894</v>
      </c>
      <c r="F4618" s="1165">
        <v>44910</v>
      </c>
      <c r="G4618" s="1165">
        <v>45029</v>
      </c>
    </row>
    <row r="4619" spans="1:7" ht="51">
      <c r="A4619" s="1162">
        <v>6146</v>
      </c>
      <c r="B4619" s="1162">
        <v>15984</v>
      </c>
      <c r="C4619" s="1163" t="s">
        <v>11361</v>
      </c>
      <c r="D4619" s="1163" t="s">
        <v>11362</v>
      </c>
      <c r="E4619" s="1164" t="s">
        <v>2894</v>
      </c>
      <c r="F4619" s="1165">
        <v>44895</v>
      </c>
      <c r="G4619" s="1165">
        <v>45014</v>
      </c>
    </row>
    <row r="4620" spans="1:7" ht="51">
      <c r="A4620" s="1162">
        <v>6147</v>
      </c>
      <c r="B4620" s="1162">
        <v>15985</v>
      </c>
      <c r="C4620" s="1163" t="s">
        <v>11363</v>
      </c>
      <c r="D4620" s="1163" t="s">
        <v>11364</v>
      </c>
      <c r="E4620" s="1164" t="s">
        <v>2894</v>
      </c>
      <c r="F4620" s="1165">
        <v>44895</v>
      </c>
      <c r="G4620" s="1165">
        <v>45014</v>
      </c>
    </row>
    <row r="4621" spans="1:7" ht="51">
      <c r="A4621" s="1162">
        <v>6148</v>
      </c>
      <c r="B4621" s="1162">
        <v>15986</v>
      </c>
      <c r="C4621" s="1163" t="s">
        <v>11365</v>
      </c>
      <c r="D4621" s="1163" t="s">
        <v>11366</v>
      </c>
      <c r="E4621" s="1164" t="s">
        <v>2894</v>
      </c>
      <c r="F4621" s="1165">
        <v>44895</v>
      </c>
      <c r="G4621" s="1165">
        <v>45014</v>
      </c>
    </row>
    <row r="4622" spans="1:7" ht="51">
      <c r="A4622" s="1162">
        <v>6149</v>
      </c>
      <c r="B4622" s="1162">
        <v>15987</v>
      </c>
      <c r="C4622" s="1163" t="s">
        <v>11367</v>
      </c>
      <c r="D4622" s="1163" t="s">
        <v>11368</v>
      </c>
      <c r="E4622" s="1164" t="s">
        <v>2894</v>
      </c>
      <c r="F4622" s="1165">
        <v>44895</v>
      </c>
      <c r="G4622" s="1165">
        <v>45014</v>
      </c>
    </row>
    <row r="4623" spans="1:7" ht="51">
      <c r="A4623" s="1162">
        <v>6150</v>
      </c>
      <c r="B4623" s="1162">
        <v>15988</v>
      </c>
      <c r="C4623" s="1163" t="s">
        <v>11369</v>
      </c>
      <c r="D4623" s="1163" t="s">
        <v>11370</v>
      </c>
      <c r="E4623" s="1164" t="s">
        <v>2894</v>
      </c>
      <c r="F4623" s="1165">
        <v>44910</v>
      </c>
      <c r="G4623" s="1165">
        <v>45029</v>
      </c>
    </row>
    <row r="4624" spans="1:7" ht="51">
      <c r="A4624" s="1162">
        <v>6151</v>
      </c>
      <c r="B4624" s="1162">
        <v>15989</v>
      </c>
      <c r="C4624" s="1163" t="s">
        <v>11371</v>
      </c>
      <c r="D4624" s="1163" t="s">
        <v>11372</v>
      </c>
      <c r="E4624" s="1164" t="s">
        <v>2894</v>
      </c>
      <c r="F4624" s="1165">
        <v>44910</v>
      </c>
      <c r="G4624" s="1165">
        <v>45029</v>
      </c>
    </row>
    <row r="4625" spans="1:7" ht="63.75">
      <c r="A4625" s="1162">
        <v>6152</v>
      </c>
      <c r="B4625" s="1162">
        <v>15990</v>
      </c>
      <c r="C4625" s="1163" t="s">
        <v>11373</v>
      </c>
      <c r="D4625" s="1163" t="s">
        <v>11374</v>
      </c>
      <c r="E4625" s="1164" t="s">
        <v>2894</v>
      </c>
      <c r="F4625" s="1165">
        <v>44910</v>
      </c>
      <c r="G4625" s="1165">
        <v>45029</v>
      </c>
    </row>
    <row r="4626" spans="1:7" ht="51">
      <c r="A4626" s="1162">
        <v>6153</v>
      </c>
      <c r="B4626" s="1162">
        <v>15991</v>
      </c>
      <c r="C4626" s="1163" t="s">
        <v>11375</v>
      </c>
      <c r="D4626" s="1163" t="s">
        <v>11376</v>
      </c>
      <c r="E4626" s="1164" t="s">
        <v>2894</v>
      </c>
      <c r="F4626" s="1165">
        <v>44910</v>
      </c>
      <c r="G4626" s="1165">
        <v>45029</v>
      </c>
    </row>
    <row r="4627" spans="1:7" ht="51">
      <c r="A4627" s="1162">
        <v>6154</v>
      </c>
      <c r="B4627" s="1162">
        <v>15992</v>
      </c>
      <c r="C4627" s="1163" t="s">
        <v>11377</v>
      </c>
      <c r="D4627" s="1163" t="s">
        <v>11378</v>
      </c>
      <c r="E4627" s="1164" t="s">
        <v>2894</v>
      </c>
      <c r="F4627" s="1165">
        <v>44895</v>
      </c>
      <c r="G4627" s="1165">
        <v>45014</v>
      </c>
    </row>
    <row r="4628" spans="1:7" ht="51">
      <c r="A4628" s="1162">
        <v>6155</v>
      </c>
      <c r="B4628" s="1162">
        <v>15993</v>
      </c>
      <c r="C4628" s="1163" t="s">
        <v>11379</v>
      </c>
      <c r="D4628" s="1163" t="s">
        <v>11380</v>
      </c>
      <c r="E4628" s="1164" t="s">
        <v>2894</v>
      </c>
      <c r="F4628" s="1165">
        <v>44895</v>
      </c>
      <c r="G4628" s="1165">
        <v>45014</v>
      </c>
    </row>
    <row r="4629" spans="1:7" ht="63.75">
      <c r="A4629" s="1162">
        <v>6156</v>
      </c>
      <c r="B4629" s="1162">
        <v>15994</v>
      </c>
      <c r="C4629" s="1163" t="s">
        <v>11381</v>
      </c>
      <c r="D4629" s="1163" t="s">
        <v>11382</v>
      </c>
      <c r="E4629" s="1164" t="s">
        <v>2894</v>
      </c>
      <c r="F4629" s="1165">
        <v>44895</v>
      </c>
      <c r="G4629" s="1165">
        <v>45014</v>
      </c>
    </row>
    <row r="4630" spans="1:7" ht="51">
      <c r="A4630" s="1162">
        <v>6157</v>
      </c>
      <c r="B4630" s="1162">
        <v>15995</v>
      </c>
      <c r="C4630" s="1163" t="s">
        <v>11383</v>
      </c>
      <c r="D4630" s="1163" t="s">
        <v>11384</v>
      </c>
      <c r="E4630" s="1164" t="s">
        <v>2894</v>
      </c>
      <c r="F4630" s="1165">
        <v>44895</v>
      </c>
      <c r="G4630" s="1165">
        <v>45014</v>
      </c>
    </row>
    <row r="4631" spans="1:7" ht="51">
      <c r="A4631" s="1162">
        <v>6158</v>
      </c>
      <c r="B4631" s="1162">
        <v>15996</v>
      </c>
      <c r="C4631" s="1163" t="s">
        <v>11385</v>
      </c>
      <c r="D4631" s="1163" t="s">
        <v>11386</v>
      </c>
      <c r="E4631" s="1164" t="s">
        <v>2894</v>
      </c>
      <c r="F4631" s="1165">
        <v>44910</v>
      </c>
      <c r="G4631" s="1165">
        <v>45029</v>
      </c>
    </row>
    <row r="4632" spans="1:7" ht="63.75">
      <c r="A4632" s="1162">
        <v>6159</v>
      </c>
      <c r="B4632" s="1162">
        <v>15997</v>
      </c>
      <c r="C4632" s="1163" t="s">
        <v>11387</v>
      </c>
      <c r="D4632" s="1163" t="s">
        <v>11388</v>
      </c>
      <c r="E4632" s="1164" t="s">
        <v>2894</v>
      </c>
      <c r="F4632" s="1165">
        <v>44910</v>
      </c>
      <c r="G4632" s="1165">
        <v>45029</v>
      </c>
    </row>
    <row r="4633" spans="1:7" ht="51">
      <c r="A4633" s="1162">
        <v>6160</v>
      </c>
      <c r="B4633" s="1162">
        <v>15998</v>
      </c>
      <c r="C4633" s="1163" t="s">
        <v>11389</v>
      </c>
      <c r="D4633" s="1163" t="s">
        <v>11390</v>
      </c>
      <c r="E4633" s="1164" t="s">
        <v>2894</v>
      </c>
      <c r="F4633" s="1165">
        <v>44895</v>
      </c>
      <c r="G4633" s="1165">
        <v>45014</v>
      </c>
    </row>
    <row r="4634" spans="1:7" ht="51">
      <c r="A4634" s="1162">
        <v>6161</v>
      </c>
      <c r="B4634" s="1162">
        <v>15999</v>
      </c>
      <c r="C4634" s="1163" t="s">
        <v>11391</v>
      </c>
      <c r="D4634" s="1163" t="s">
        <v>11392</v>
      </c>
      <c r="E4634" s="1164" t="s">
        <v>2894</v>
      </c>
      <c r="F4634" s="1165">
        <v>44865</v>
      </c>
      <c r="G4634" s="1165">
        <v>44984</v>
      </c>
    </row>
    <row r="4635" spans="1:7" ht="63.75">
      <c r="A4635" s="1162">
        <v>6162</v>
      </c>
      <c r="B4635" s="1162">
        <v>16000</v>
      </c>
      <c r="C4635" s="1163" t="s">
        <v>11393</v>
      </c>
      <c r="D4635" s="1163" t="s">
        <v>11394</v>
      </c>
      <c r="E4635" s="1164" t="s">
        <v>2894</v>
      </c>
      <c r="F4635" s="1165">
        <v>44865</v>
      </c>
      <c r="G4635" s="1165">
        <v>44984</v>
      </c>
    </row>
    <row r="4636" spans="1:7" ht="51">
      <c r="A4636" s="1162">
        <v>6163</v>
      </c>
      <c r="B4636" s="1162">
        <v>16001</v>
      </c>
      <c r="C4636" s="1163" t="s">
        <v>11395</v>
      </c>
      <c r="D4636" s="1163" t="s">
        <v>11396</v>
      </c>
      <c r="E4636" s="1164" t="s">
        <v>2894</v>
      </c>
      <c r="F4636" s="1165">
        <v>44910</v>
      </c>
      <c r="G4636" s="1165">
        <v>45029</v>
      </c>
    </row>
    <row r="4637" spans="1:7" ht="51">
      <c r="A4637" s="1162">
        <v>6164</v>
      </c>
      <c r="B4637" s="1162">
        <v>16002</v>
      </c>
      <c r="C4637" s="1163" t="s">
        <v>11397</v>
      </c>
      <c r="D4637" s="1163" t="s">
        <v>11398</v>
      </c>
      <c r="E4637" s="1164" t="s">
        <v>2894</v>
      </c>
      <c r="F4637" s="1165">
        <v>44910</v>
      </c>
      <c r="G4637" s="1165">
        <v>45029</v>
      </c>
    </row>
    <row r="4638" spans="1:7" ht="51">
      <c r="A4638" s="1162">
        <v>6165</v>
      </c>
      <c r="B4638" s="1162">
        <v>16003</v>
      </c>
      <c r="C4638" s="1163" t="s">
        <v>11399</v>
      </c>
      <c r="D4638" s="1163" t="s">
        <v>11400</v>
      </c>
      <c r="E4638" s="1164" t="s">
        <v>2894</v>
      </c>
      <c r="F4638" s="1165">
        <v>44910</v>
      </c>
      <c r="G4638" s="1165">
        <v>45029</v>
      </c>
    </row>
    <row r="4639" spans="1:7" ht="51">
      <c r="A4639" s="1162">
        <v>6166</v>
      </c>
      <c r="B4639" s="1162">
        <v>16004</v>
      </c>
      <c r="C4639" s="1163" t="s">
        <v>11401</v>
      </c>
      <c r="D4639" s="1163" t="s">
        <v>11402</v>
      </c>
      <c r="E4639" s="1164" t="s">
        <v>2894</v>
      </c>
      <c r="F4639" s="1165">
        <v>44895</v>
      </c>
      <c r="G4639" s="1165">
        <v>45014</v>
      </c>
    </row>
    <row r="4640" spans="1:7" ht="51">
      <c r="A4640" s="1162">
        <v>6167</v>
      </c>
      <c r="B4640" s="1162">
        <v>16005</v>
      </c>
      <c r="C4640" s="1163" t="s">
        <v>11403</v>
      </c>
      <c r="D4640" s="1163" t="s">
        <v>11404</v>
      </c>
      <c r="E4640" s="1164" t="s">
        <v>2894</v>
      </c>
      <c r="F4640" s="1165">
        <v>44925</v>
      </c>
      <c r="G4640" s="1165">
        <v>45044</v>
      </c>
    </row>
    <row r="4641" spans="1:7" ht="63.75">
      <c r="A4641" s="1162">
        <v>6168</v>
      </c>
      <c r="B4641" s="1162">
        <v>16006</v>
      </c>
      <c r="C4641" s="1163" t="s">
        <v>11405</v>
      </c>
      <c r="D4641" s="1163" t="s">
        <v>11406</v>
      </c>
      <c r="E4641" s="1164" t="s">
        <v>2894</v>
      </c>
      <c r="F4641" s="1165">
        <v>44940</v>
      </c>
      <c r="G4641" s="1165">
        <v>45059</v>
      </c>
    </row>
    <row r="4642" spans="1:7" ht="51">
      <c r="A4642" s="1162">
        <v>6169</v>
      </c>
      <c r="B4642" s="1162">
        <v>16007</v>
      </c>
      <c r="C4642" s="1163" t="s">
        <v>11407</v>
      </c>
      <c r="D4642" s="1163" t="s">
        <v>11408</v>
      </c>
      <c r="E4642" s="1164" t="s">
        <v>3009</v>
      </c>
      <c r="F4642" s="1165">
        <v>44835</v>
      </c>
      <c r="G4642" s="1165">
        <v>44984</v>
      </c>
    </row>
    <row r="4643" spans="1:7" ht="51">
      <c r="A4643" s="1162">
        <v>6170</v>
      </c>
      <c r="B4643" s="1162">
        <v>16008</v>
      </c>
      <c r="C4643" s="1163" t="s">
        <v>11409</v>
      </c>
      <c r="D4643" s="1163" t="s">
        <v>11410</v>
      </c>
      <c r="E4643" s="1164" t="s">
        <v>3009</v>
      </c>
      <c r="F4643" s="1165">
        <v>44820</v>
      </c>
      <c r="G4643" s="1165">
        <v>44969</v>
      </c>
    </row>
    <row r="4644" spans="1:7" ht="63.75">
      <c r="A4644" s="1162">
        <v>6171</v>
      </c>
      <c r="B4644" s="1162">
        <v>16009</v>
      </c>
      <c r="C4644" s="1163" t="s">
        <v>11411</v>
      </c>
      <c r="D4644" s="1163" t="s">
        <v>11412</v>
      </c>
      <c r="E4644" s="1164" t="s">
        <v>3009</v>
      </c>
      <c r="F4644" s="1165">
        <v>44835</v>
      </c>
      <c r="G4644" s="1165">
        <v>44984</v>
      </c>
    </row>
    <row r="4645" spans="1:7" ht="51">
      <c r="A4645" s="1162">
        <v>6172</v>
      </c>
      <c r="B4645" s="1162">
        <v>16010</v>
      </c>
      <c r="C4645" s="1163" t="s">
        <v>11413</v>
      </c>
      <c r="D4645" s="1163" t="s">
        <v>11414</v>
      </c>
      <c r="E4645" s="1164" t="s">
        <v>2894</v>
      </c>
      <c r="F4645" s="1165">
        <v>44925</v>
      </c>
      <c r="G4645" s="1165">
        <v>45044</v>
      </c>
    </row>
    <row r="4646" spans="1:7" ht="51">
      <c r="A4646" s="1162">
        <v>6173</v>
      </c>
      <c r="B4646" s="1162">
        <v>16011</v>
      </c>
      <c r="C4646" s="1163" t="s">
        <v>11415</v>
      </c>
      <c r="D4646" s="1163" t="s">
        <v>11416</v>
      </c>
      <c r="E4646" s="1164" t="s">
        <v>2894</v>
      </c>
      <c r="F4646" s="1165">
        <v>44925</v>
      </c>
      <c r="G4646" s="1165">
        <v>45044</v>
      </c>
    </row>
    <row r="4647" spans="1:7" ht="51">
      <c r="A4647" s="1162">
        <v>6174</v>
      </c>
      <c r="B4647" s="1162">
        <v>16012</v>
      </c>
      <c r="C4647" s="1163" t="s">
        <v>11417</v>
      </c>
      <c r="D4647" s="1163" t="s">
        <v>11418</v>
      </c>
      <c r="E4647" s="1164" t="s">
        <v>2894</v>
      </c>
      <c r="F4647" s="1165">
        <v>44910</v>
      </c>
      <c r="G4647" s="1165">
        <v>45029</v>
      </c>
    </row>
    <row r="4648" spans="1:7" ht="51">
      <c r="A4648" s="1162">
        <v>6175</v>
      </c>
      <c r="B4648" s="1162">
        <v>16013</v>
      </c>
      <c r="C4648" s="1163" t="s">
        <v>11419</v>
      </c>
      <c r="D4648" s="1163" t="s">
        <v>11420</v>
      </c>
      <c r="E4648" s="1164" t="s">
        <v>2894</v>
      </c>
      <c r="F4648" s="1165">
        <v>44910</v>
      </c>
      <c r="G4648" s="1165">
        <v>45029</v>
      </c>
    </row>
    <row r="4649" spans="1:7" ht="63.75">
      <c r="A4649" s="1162">
        <v>6176</v>
      </c>
      <c r="B4649" s="1162">
        <v>16014</v>
      </c>
      <c r="C4649" s="1163" t="s">
        <v>11421</v>
      </c>
      <c r="D4649" s="1163" t="s">
        <v>11422</v>
      </c>
      <c r="E4649" s="1164" t="s">
        <v>2894</v>
      </c>
      <c r="F4649" s="1165">
        <v>44910</v>
      </c>
      <c r="G4649" s="1165">
        <v>45029</v>
      </c>
    </row>
    <row r="4650" spans="1:7" ht="63.75">
      <c r="A4650" s="1162">
        <v>6177</v>
      </c>
      <c r="B4650" s="1162">
        <v>16015</v>
      </c>
      <c r="C4650" s="1163" t="s">
        <v>11421</v>
      </c>
      <c r="D4650" s="1163" t="s">
        <v>11423</v>
      </c>
      <c r="E4650" s="1164" t="s">
        <v>2894</v>
      </c>
      <c r="F4650" s="1165">
        <v>44910</v>
      </c>
      <c r="G4650" s="1165">
        <v>45029</v>
      </c>
    </row>
    <row r="4651" spans="1:7" ht="51">
      <c r="A4651" s="1162">
        <v>6178</v>
      </c>
      <c r="B4651" s="1162">
        <v>16016</v>
      </c>
      <c r="C4651" s="1163" t="s">
        <v>11424</v>
      </c>
      <c r="D4651" s="1163" t="s">
        <v>11425</v>
      </c>
      <c r="E4651" s="1164" t="s">
        <v>3009</v>
      </c>
      <c r="F4651" s="1165">
        <v>44835</v>
      </c>
      <c r="G4651" s="1165">
        <v>44984</v>
      </c>
    </row>
    <row r="4652" spans="1:7" ht="51">
      <c r="A4652" s="1162">
        <v>6179</v>
      </c>
      <c r="B4652" s="1162">
        <v>16017</v>
      </c>
      <c r="C4652" s="1163" t="s">
        <v>11426</v>
      </c>
      <c r="D4652" s="1163" t="s">
        <v>11427</v>
      </c>
      <c r="E4652" s="1164" t="s">
        <v>3009</v>
      </c>
      <c r="F4652" s="1165">
        <v>44820</v>
      </c>
      <c r="G4652" s="1165">
        <v>44969</v>
      </c>
    </row>
    <row r="4653" spans="1:7" ht="63.75">
      <c r="A4653" s="1162">
        <v>6180</v>
      </c>
      <c r="B4653" s="1162">
        <v>16018</v>
      </c>
      <c r="C4653" s="1163" t="s">
        <v>11428</v>
      </c>
      <c r="D4653" s="1163" t="s">
        <v>11429</v>
      </c>
      <c r="E4653" s="1164" t="s">
        <v>3009</v>
      </c>
      <c r="F4653" s="1165">
        <v>44835</v>
      </c>
      <c r="G4653" s="1165">
        <v>44984</v>
      </c>
    </row>
    <row r="4654" spans="1:7" ht="63.75">
      <c r="A4654" s="1162">
        <v>6181</v>
      </c>
      <c r="B4654" s="1162">
        <v>16019</v>
      </c>
      <c r="C4654" s="1163" t="s">
        <v>11430</v>
      </c>
      <c r="D4654" s="1163" t="s">
        <v>11431</v>
      </c>
      <c r="E4654" s="1164" t="s">
        <v>3009</v>
      </c>
      <c r="F4654" s="1165">
        <v>44820</v>
      </c>
      <c r="G4654" s="1165">
        <v>44969</v>
      </c>
    </row>
    <row r="4655" spans="1:7" ht="51">
      <c r="A4655" s="1162">
        <v>6182</v>
      </c>
      <c r="B4655" s="1162">
        <v>16020</v>
      </c>
      <c r="C4655" s="1163" t="s">
        <v>11432</v>
      </c>
      <c r="D4655" s="1163" t="s">
        <v>11433</v>
      </c>
      <c r="E4655" s="1164" t="s">
        <v>2894</v>
      </c>
      <c r="F4655" s="1165">
        <v>44910</v>
      </c>
      <c r="G4655" s="1165">
        <v>45029</v>
      </c>
    </row>
    <row r="4656" spans="1:7" ht="51">
      <c r="A4656" s="1162">
        <v>6183</v>
      </c>
      <c r="B4656" s="1162">
        <v>16021</v>
      </c>
      <c r="C4656" s="1163" t="s">
        <v>11434</v>
      </c>
      <c r="D4656" s="1163" t="s">
        <v>11435</v>
      </c>
      <c r="E4656" s="1164" t="s">
        <v>2894</v>
      </c>
      <c r="F4656" s="1165">
        <v>44910</v>
      </c>
      <c r="G4656" s="1165">
        <v>45029</v>
      </c>
    </row>
    <row r="4657" spans="1:7" ht="63.75">
      <c r="A4657" s="1162">
        <v>6184</v>
      </c>
      <c r="B4657" s="1162">
        <v>16022</v>
      </c>
      <c r="C4657" s="1163" t="s">
        <v>11436</v>
      </c>
      <c r="D4657" s="1163" t="s">
        <v>11437</v>
      </c>
      <c r="E4657" s="1164" t="s">
        <v>2894</v>
      </c>
      <c r="F4657" s="1165">
        <v>44910</v>
      </c>
      <c r="G4657" s="1165">
        <v>45029</v>
      </c>
    </row>
    <row r="4658" spans="1:7" ht="51">
      <c r="A4658" s="1162">
        <v>6185</v>
      </c>
      <c r="B4658" s="1162">
        <v>16023</v>
      </c>
      <c r="C4658" s="1163" t="s">
        <v>11438</v>
      </c>
      <c r="D4658" s="1163" t="s">
        <v>11439</v>
      </c>
      <c r="E4658" s="1164" t="s">
        <v>2894</v>
      </c>
      <c r="F4658" s="1165">
        <v>44925</v>
      </c>
      <c r="G4658" s="1165">
        <v>45044</v>
      </c>
    </row>
    <row r="4659" spans="1:7" ht="51">
      <c r="A4659" s="1162">
        <v>6186</v>
      </c>
      <c r="B4659" s="1162">
        <v>16024</v>
      </c>
      <c r="C4659" s="1163" t="s">
        <v>11440</v>
      </c>
      <c r="D4659" s="1163" t="s">
        <v>11441</v>
      </c>
      <c r="E4659" s="1164" t="s">
        <v>2894</v>
      </c>
      <c r="F4659" s="1165">
        <v>44925</v>
      </c>
      <c r="G4659" s="1165">
        <v>45044</v>
      </c>
    </row>
    <row r="4660" spans="1:7" ht="38.25">
      <c r="A4660" s="1162">
        <v>6187</v>
      </c>
      <c r="B4660" s="1162">
        <v>16025</v>
      </c>
      <c r="C4660" s="1163" t="s">
        <v>11442</v>
      </c>
      <c r="D4660" s="1163" t="s">
        <v>11443</v>
      </c>
      <c r="E4660" s="1164" t="s">
        <v>2894</v>
      </c>
      <c r="F4660" s="1165">
        <v>44925</v>
      </c>
      <c r="G4660" s="1165">
        <v>45044</v>
      </c>
    </row>
    <row r="4661" spans="1:7" ht="51">
      <c r="A4661" s="1162">
        <v>6188</v>
      </c>
      <c r="B4661" s="1162">
        <v>16026</v>
      </c>
      <c r="C4661" s="1163" t="s">
        <v>11444</v>
      </c>
      <c r="D4661" s="1163" t="s">
        <v>11445</v>
      </c>
      <c r="E4661" s="1164" t="s">
        <v>2894</v>
      </c>
      <c r="F4661" s="1165">
        <v>44925</v>
      </c>
      <c r="G4661" s="1165">
        <v>45044</v>
      </c>
    </row>
    <row r="4662" spans="1:7" ht="51">
      <c r="A4662" s="1162">
        <v>6189</v>
      </c>
      <c r="B4662" s="1162">
        <v>16027</v>
      </c>
      <c r="C4662" s="1163" t="s">
        <v>11446</v>
      </c>
      <c r="D4662" s="1163" t="s">
        <v>11447</v>
      </c>
      <c r="E4662" s="1164" t="s">
        <v>2894</v>
      </c>
      <c r="F4662" s="1165">
        <v>44925</v>
      </c>
      <c r="G4662" s="1165">
        <v>45044</v>
      </c>
    </row>
    <row r="4663" spans="1:7" ht="51">
      <c r="A4663" s="1162">
        <v>6190</v>
      </c>
      <c r="B4663" s="1162">
        <v>16028</v>
      </c>
      <c r="C4663" s="1163" t="s">
        <v>11448</v>
      </c>
      <c r="D4663" s="1163" t="s">
        <v>11449</v>
      </c>
      <c r="E4663" s="1164" t="s">
        <v>2894</v>
      </c>
      <c r="F4663" s="1165">
        <v>44925</v>
      </c>
      <c r="G4663" s="1165">
        <v>45044</v>
      </c>
    </row>
    <row r="4664" spans="1:7" ht="51">
      <c r="A4664" s="1162">
        <v>6191</v>
      </c>
      <c r="B4664" s="1162">
        <v>16029</v>
      </c>
      <c r="C4664" s="1163" t="s">
        <v>11450</v>
      </c>
      <c r="D4664" s="1163" t="s">
        <v>11451</v>
      </c>
      <c r="E4664" s="1164" t="s">
        <v>2894</v>
      </c>
      <c r="F4664" s="1165">
        <v>44925</v>
      </c>
      <c r="G4664" s="1165">
        <v>45044</v>
      </c>
    </row>
    <row r="4665" spans="1:7" ht="51">
      <c r="A4665" s="1162">
        <v>6192</v>
      </c>
      <c r="B4665" s="1162">
        <v>16030</v>
      </c>
      <c r="C4665" s="1163" t="s">
        <v>11452</v>
      </c>
      <c r="D4665" s="1163" t="s">
        <v>11453</v>
      </c>
      <c r="E4665" s="1164" t="s">
        <v>2894</v>
      </c>
      <c r="F4665" s="1165">
        <v>44925</v>
      </c>
      <c r="G4665" s="1165">
        <v>45044</v>
      </c>
    </row>
    <row r="4666" spans="1:7" ht="38.25">
      <c r="A4666" s="1158">
        <v>6193</v>
      </c>
      <c r="B4666" s="1158">
        <v>16031</v>
      </c>
      <c r="C4666" s="1159" t="s">
        <v>11454</v>
      </c>
      <c r="D4666" s="1159" t="s">
        <v>11455</v>
      </c>
      <c r="E4666" s="1160" t="s">
        <v>11456</v>
      </c>
      <c r="F4666" s="1161">
        <v>44515</v>
      </c>
      <c r="G4666" s="1161">
        <v>45274</v>
      </c>
    </row>
    <row r="4667" spans="1:7" ht="25.5">
      <c r="A4667" s="1158">
        <v>6200</v>
      </c>
      <c r="B4667" s="1158">
        <v>25678</v>
      </c>
      <c r="C4667" s="1159" t="s">
        <v>3174</v>
      </c>
      <c r="D4667" s="1159" t="s">
        <v>3175</v>
      </c>
      <c r="E4667" s="1160" t="s">
        <v>11456</v>
      </c>
      <c r="F4667" s="1161">
        <v>44515</v>
      </c>
      <c r="G4667" s="1161">
        <v>45274</v>
      </c>
    </row>
    <row r="4668" spans="1:7">
      <c r="A4668" s="1162">
        <v>6201</v>
      </c>
      <c r="B4668" s="1162">
        <v>16032</v>
      </c>
      <c r="C4668" s="1163" t="s">
        <v>11457</v>
      </c>
      <c r="D4668" s="1163" t="s">
        <v>11458</v>
      </c>
      <c r="E4668" s="1164" t="s">
        <v>2357</v>
      </c>
      <c r="F4668" s="1165">
        <v>45274</v>
      </c>
      <c r="G4668" s="1165">
        <v>45274</v>
      </c>
    </row>
    <row r="4669" spans="1:7">
      <c r="A4669" s="1158">
        <v>6202</v>
      </c>
      <c r="B4669" s="1158">
        <v>16033</v>
      </c>
      <c r="C4669" s="1159" t="s">
        <v>4449</v>
      </c>
      <c r="D4669" s="1159" t="s">
        <v>4450</v>
      </c>
      <c r="E4669" s="1160" t="s">
        <v>11456</v>
      </c>
      <c r="F4669" s="1161">
        <v>44515</v>
      </c>
      <c r="G4669" s="1161">
        <v>45274</v>
      </c>
    </row>
    <row r="4670" spans="1:7">
      <c r="A4670" s="1158">
        <v>6203</v>
      </c>
      <c r="B4670" s="1158">
        <v>16034</v>
      </c>
      <c r="C4670" s="1159" t="s">
        <v>11459</v>
      </c>
      <c r="D4670" s="1159" t="s">
        <v>11460</v>
      </c>
      <c r="E4670" s="1160" t="s">
        <v>4546</v>
      </c>
      <c r="F4670" s="1161">
        <v>44515</v>
      </c>
      <c r="G4670" s="1161">
        <v>44754</v>
      </c>
    </row>
    <row r="4671" spans="1:7" ht="51">
      <c r="A4671" s="1162">
        <v>6204</v>
      </c>
      <c r="B4671" s="1162">
        <v>16035</v>
      </c>
      <c r="C4671" s="1163" t="s">
        <v>11461</v>
      </c>
      <c r="D4671" s="1163" t="s">
        <v>11462</v>
      </c>
      <c r="E4671" s="1164" t="s">
        <v>3064</v>
      </c>
      <c r="F4671" s="1165">
        <v>44575</v>
      </c>
      <c r="G4671" s="1165">
        <v>44754</v>
      </c>
    </row>
    <row r="4672" spans="1:7" ht="51">
      <c r="A4672" s="1162">
        <v>6205</v>
      </c>
      <c r="B4672" s="1162">
        <v>16036</v>
      </c>
      <c r="C4672" s="1163" t="s">
        <v>11463</v>
      </c>
      <c r="D4672" s="1163" t="s">
        <v>11464</v>
      </c>
      <c r="E4672" s="1164" t="s">
        <v>3955</v>
      </c>
      <c r="F4672" s="1165">
        <v>44515</v>
      </c>
      <c r="G4672" s="1165">
        <v>44714</v>
      </c>
    </row>
    <row r="4673" spans="1:7">
      <c r="A4673" s="1162">
        <v>6206</v>
      </c>
      <c r="B4673" s="1162">
        <v>16037</v>
      </c>
      <c r="C4673" s="1163" t="s">
        <v>10521</v>
      </c>
      <c r="D4673" s="1163" t="s">
        <v>10522</v>
      </c>
      <c r="E4673" s="1164" t="s">
        <v>2947</v>
      </c>
      <c r="F4673" s="1165">
        <v>44575</v>
      </c>
      <c r="G4673" s="1165">
        <v>44649</v>
      </c>
    </row>
    <row r="4674" spans="1:7">
      <c r="A4674" s="1158">
        <v>6207</v>
      </c>
      <c r="B4674" s="1158">
        <v>16038</v>
      </c>
      <c r="C4674" s="1159" t="s">
        <v>11465</v>
      </c>
      <c r="D4674" s="1159" t="s">
        <v>11466</v>
      </c>
      <c r="E4674" s="1160" t="s">
        <v>11467</v>
      </c>
      <c r="F4674" s="1161">
        <v>44631</v>
      </c>
      <c r="G4674" s="1161">
        <v>45274</v>
      </c>
    </row>
    <row r="4675" spans="1:7" ht="51">
      <c r="A4675" s="1162">
        <v>6208</v>
      </c>
      <c r="B4675" s="1162">
        <v>16039</v>
      </c>
      <c r="C4675" s="1163" t="s">
        <v>11468</v>
      </c>
      <c r="D4675" s="1163" t="s">
        <v>11469</v>
      </c>
      <c r="E4675" s="1164" t="s">
        <v>3064</v>
      </c>
      <c r="F4675" s="1165">
        <v>44631</v>
      </c>
      <c r="G4675" s="1165">
        <v>44810</v>
      </c>
    </row>
    <row r="4676" spans="1:7" ht="51">
      <c r="A4676" s="1162">
        <v>6209</v>
      </c>
      <c r="B4676" s="1162">
        <v>16040</v>
      </c>
      <c r="C4676" s="1163" t="s">
        <v>11470</v>
      </c>
      <c r="D4676" s="1163" t="s">
        <v>11471</v>
      </c>
      <c r="E4676" s="1164" t="s">
        <v>3009</v>
      </c>
      <c r="F4676" s="1165">
        <v>44811</v>
      </c>
      <c r="G4676" s="1165">
        <v>44960</v>
      </c>
    </row>
    <row r="4677" spans="1:7" ht="51">
      <c r="A4677" s="1162">
        <v>6210</v>
      </c>
      <c r="B4677" s="1162">
        <v>16041</v>
      </c>
      <c r="C4677" s="1163" t="s">
        <v>11470</v>
      </c>
      <c r="D4677" s="1163" t="s">
        <v>11471</v>
      </c>
      <c r="E4677" s="1164" t="s">
        <v>3009</v>
      </c>
      <c r="F4677" s="1165">
        <v>44811</v>
      </c>
      <c r="G4677" s="1165">
        <v>44960</v>
      </c>
    </row>
    <row r="4678" spans="1:7" ht="38.25">
      <c r="A4678" s="1162">
        <v>6211</v>
      </c>
      <c r="B4678" s="1162">
        <v>16042</v>
      </c>
      <c r="C4678" s="1163" t="s">
        <v>11472</v>
      </c>
      <c r="D4678" s="1163" t="s">
        <v>11473</v>
      </c>
      <c r="E4678" s="1164" t="s">
        <v>3064</v>
      </c>
      <c r="F4678" s="1165">
        <v>44811</v>
      </c>
      <c r="G4678" s="1165">
        <v>44990</v>
      </c>
    </row>
    <row r="4679" spans="1:7" ht="51">
      <c r="A4679" s="1162">
        <v>6212</v>
      </c>
      <c r="B4679" s="1162">
        <v>16043</v>
      </c>
      <c r="C4679" s="1163" t="s">
        <v>11474</v>
      </c>
      <c r="D4679" s="1163" t="s">
        <v>11475</v>
      </c>
      <c r="E4679" s="1164" t="s">
        <v>2894</v>
      </c>
      <c r="F4679" s="1165">
        <v>44631</v>
      </c>
      <c r="G4679" s="1165">
        <v>44750</v>
      </c>
    </row>
    <row r="4680" spans="1:7" ht="51">
      <c r="A4680" s="1162">
        <v>6213</v>
      </c>
      <c r="B4680" s="1162">
        <v>16044</v>
      </c>
      <c r="C4680" s="1163" t="s">
        <v>11476</v>
      </c>
      <c r="D4680" s="1163" t="s">
        <v>11477</v>
      </c>
      <c r="E4680" s="1164" t="s">
        <v>4905</v>
      </c>
      <c r="F4680" s="1165">
        <v>45201</v>
      </c>
      <c r="G4680" s="1165">
        <v>45237</v>
      </c>
    </row>
    <row r="4681" spans="1:7" ht="38.25">
      <c r="A4681" s="1162">
        <v>6214</v>
      </c>
      <c r="B4681" s="1162">
        <v>16045</v>
      </c>
      <c r="C4681" s="1163" t="s">
        <v>11478</v>
      </c>
      <c r="D4681" s="1163" t="s">
        <v>11479</v>
      </c>
      <c r="E4681" s="1164" t="s">
        <v>4905</v>
      </c>
      <c r="F4681" s="1165">
        <v>45238</v>
      </c>
      <c r="G4681" s="1165">
        <v>45274</v>
      </c>
    </row>
    <row r="4682" spans="1:7" ht="51">
      <c r="A4682" s="1162">
        <v>6215</v>
      </c>
      <c r="B4682" s="1162">
        <v>16046</v>
      </c>
      <c r="C4682" s="1163" t="s">
        <v>11480</v>
      </c>
      <c r="D4682" s="1163" t="s">
        <v>11481</v>
      </c>
      <c r="E4682" s="1164" t="s">
        <v>4905</v>
      </c>
      <c r="F4682" s="1165">
        <v>45238</v>
      </c>
      <c r="G4682" s="1165">
        <v>45274</v>
      </c>
    </row>
    <row r="4683" spans="1:7" ht="51">
      <c r="A4683" s="1162">
        <v>6216</v>
      </c>
      <c r="B4683" s="1162">
        <v>16047</v>
      </c>
      <c r="C4683" s="1163" t="s">
        <v>11482</v>
      </c>
      <c r="D4683" s="1163" t="s">
        <v>11483</v>
      </c>
      <c r="E4683" s="1164" t="s">
        <v>4905</v>
      </c>
      <c r="F4683" s="1165">
        <v>45238</v>
      </c>
      <c r="G4683" s="1165">
        <v>45274</v>
      </c>
    </row>
    <row r="4684" spans="1:7" ht="51">
      <c r="A4684" s="1162">
        <v>6217</v>
      </c>
      <c r="B4684" s="1162">
        <v>16048</v>
      </c>
      <c r="C4684" s="1163" t="s">
        <v>11484</v>
      </c>
      <c r="D4684" s="1163" t="s">
        <v>11485</v>
      </c>
      <c r="E4684" s="1164" t="s">
        <v>2953</v>
      </c>
      <c r="F4684" s="1165">
        <v>45111</v>
      </c>
      <c r="G4684" s="1165">
        <v>45159</v>
      </c>
    </row>
    <row r="4685" spans="1:7">
      <c r="A4685" s="1158">
        <v>6218</v>
      </c>
      <c r="B4685" s="1158">
        <v>16049</v>
      </c>
      <c r="C4685" s="1159" t="s">
        <v>8507</v>
      </c>
      <c r="D4685" s="1159" t="s">
        <v>8508</v>
      </c>
      <c r="E4685" s="1160" t="s">
        <v>2894</v>
      </c>
      <c r="F4685" s="1161">
        <v>44901</v>
      </c>
      <c r="G4685" s="1161">
        <v>45020</v>
      </c>
    </row>
    <row r="4686" spans="1:7" ht="51">
      <c r="A4686" s="1162">
        <v>6219</v>
      </c>
      <c r="B4686" s="1162">
        <v>16050</v>
      </c>
      <c r="C4686" s="1163" t="s">
        <v>11486</v>
      </c>
      <c r="D4686" s="1163" t="s">
        <v>11487</v>
      </c>
      <c r="E4686" s="1164" t="s">
        <v>3287</v>
      </c>
      <c r="F4686" s="1165">
        <v>44901</v>
      </c>
      <c r="G4686" s="1165">
        <v>44990</v>
      </c>
    </row>
    <row r="4687" spans="1:7" ht="51">
      <c r="A4687" s="1162">
        <v>6220</v>
      </c>
      <c r="B4687" s="1162">
        <v>16051</v>
      </c>
      <c r="C4687" s="1163" t="s">
        <v>11488</v>
      </c>
      <c r="D4687" s="1163" t="s">
        <v>11489</v>
      </c>
      <c r="E4687" s="1164" t="s">
        <v>2894</v>
      </c>
      <c r="F4687" s="1165">
        <v>44901</v>
      </c>
      <c r="G4687" s="1165">
        <v>45020</v>
      </c>
    </row>
    <row r="4688" spans="1:7" ht="51">
      <c r="A4688" s="1162">
        <v>6221</v>
      </c>
      <c r="B4688" s="1162">
        <v>16052</v>
      </c>
      <c r="C4688" s="1163" t="s">
        <v>11490</v>
      </c>
      <c r="D4688" s="1163" t="s">
        <v>11491</v>
      </c>
      <c r="E4688" s="1164" t="s">
        <v>2894</v>
      </c>
      <c r="F4688" s="1165">
        <v>44901</v>
      </c>
      <c r="G4688" s="1165">
        <v>45020</v>
      </c>
    </row>
    <row r="4689" spans="1:7">
      <c r="A4689" s="1158">
        <v>6222</v>
      </c>
      <c r="B4689" s="1158">
        <v>16053</v>
      </c>
      <c r="C4689" s="1159" t="s">
        <v>9010</v>
      </c>
      <c r="D4689" s="1159" t="s">
        <v>9011</v>
      </c>
      <c r="E4689" s="1160" t="s">
        <v>2894</v>
      </c>
      <c r="F4689" s="1161">
        <v>45036</v>
      </c>
      <c r="G4689" s="1161">
        <v>45155</v>
      </c>
    </row>
    <row r="4690" spans="1:7" ht="51">
      <c r="A4690" s="1162">
        <v>6223</v>
      </c>
      <c r="B4690" s="1162">
        <v>16054</v>
      </c>
      <c r="C4690" s="1163" t="s">
        <v>11492</v>
      </c>
      <c r="D4690" s="1163" t="s">
        <v>11493</v>
      </c>
      <c r="E4690" s="1164" t="s">
        <v>3034</v>
      </c>
      <c r="F4690" s="1165">
        <v>45096</v>
      </c>
      <c r="G4690" s="1165">
        <v>45155</v>
      </c>
    </row>
    <row r="4691" spans="1:7" ht="51">
      <c r="A4691" s="1162">
        <v>6224</v>
      </c>
      <c r="B4691" s="1162">
        <v>16055</v>
      </c>
      <c r="C4691" s="1163" t="s">
        <v>11494</v>
      </c>
      <c r="D4691" s="1163" t="s">
        <v>11495</v>
      </c>
      <c r="E4691" s="1164" t="s">
        <v>3034</v>
      </c>
      <c r="F4691" s="1165">
        <v>45036</v>
      </c>
      <c r="G4691" s="1165">
        <v>45095</v>
      </c>
    </row>
    <row r="4692" spans="1:7" ht="25.5">
      <c r="A4692" s="1158">
        <v>6225</v>
      </c>
      <c r="B4692" s="1158">
        <v>16056</v>
      </c>
      <c r="C4692" s="1159" t="s">
        <v>11496</v>
      </c>
      <c r="D4692" s="1159" t="s">
        <v>11497</v>
      </c>
      <c r="E4692" s="1160" t="s">
        <v>7544</v>
      </c>
      <c r="F4692" s="1161">
        <v>44901</v>
      </c>
      <c r="G4692" s="1161">
        <v>45185</v>
      </c>
    </row>
    <row r="4693" spans="1:7" ht="63.75">
      <c r="A4693" s="1162">
        <v>6226</v>
      </c>
      <c r="B4693" s="1162">
        <v>16057</v>
      </c>
      <c r="C4693" s="1163" t="s">
        <v>11498</v>
      </c>
      <c r="D4693" s="1163" t="s">
        <v>11499</v>
      </c>
      <c r="E4693" s="1164" t="s">
        <v>4905</v>
      </c>
      <c r="F4693" s="1165">
        <v>45111</v>
      </c>
      <c r="G4693" s="1165">
        <v>45147</v>
      </c>
    </row>
    <row r="4694" spans="1:7" ht="38.25">
      <c r="A4694" s="1162">
        <v>6227</v>
      </c>
      <c r="B4694" s="1162">
        <v>16058</v>
      </c>
      <c r="C4694" s="1163" t="s">
        <v>11500</v>
      </c>
      <c r="D4694" s="1163" t="s">
        <v>11501</v>
      </c>
      <c r="E4694" s="1164" t="s">
        <v>3287</v>
      </c>
      <c r="F4694" s="1165">
        <v>45096</v>
      </c>
      <c r="G4694" s="1165">
        <v>45185</v>
      </c>
    </row>
    <row r="4695" spans="1:7" ht="51">
      <c r="A4695" s="1162">
        <v>6228</v>
      </c>
      <c r="B4695" s="1162">
        <v>16059</v>
      </c>
      <c r="C4695" s="1163" t="s">
        <v>11502</v>
      </c>
      <c r="D4695" s="1163" t="s">
        <v>11503</v>
      </c>
      <c r="E4695" s="1164" t="s">
        <v>2894</v>
      </c>
      <c r="F4695" s="1165">
        <v>44901</v>
      </c>
      <c r="G4695" s="1165">
        <v>45020</v>
      </c>
    </row>
    <row r="4696" spans="1:7" ht="51">
      <c r="A4696" s="1162">
        <v>6229</v>
      </c>
      <c r="B4696" s="1162">
        <v>16060</v>
      </c>
      <c r="C4696" s="1163" t="s">
        <v>11504</v>
      </c>
      <c r="D4696" s="1163" t="s">
        <v>11505</v>
      </c>
      <c r="E4696" s="1164" t="s">
        <v>2894</v>
      </c>
      <c r="F4696" s="1165">
        <v>44901</v>
      </c>
      <c r="G4696" s="1165">
        <v>45020</v>
      </c>
    </row>
    <row r="4697" spans="1:7" ht="51">
      <c r="A4697" s="1162">
        <v>6230</v>
      </c>
      <c r="B4697" s="1162">
        <v>16061</v>
      </c>
      <c r="C4697" s="1163" t="s">
        <v>11506</v>
      </c>
      <c r="D4697" s="1163" t="s">
        <v>11507</v>
      </c>
      <c r="E4697" s="1164" t="s">
        <v>2894</v>
      </c>
      <c r="F4697" s="1165">
        <v>45036</v>
      </c>
      <c r="G4697" s="1165">
        <v>45155</v>
      </c>
    </row>
    <row r="4698" spans="1:7" ht="63.75">
      <c r="A4698" s="1162">
        <v>6231</v>
      </c>
      <c r="B4698" s="1162">
        <v>16062</v>
      </c>
      <c r="C4698" s="1163" t="s">
        <v>11508</v>
      </c>
      <c r="D4698" s="1163" t="s">
        <v>11509</v>
      </c>
      <c r="E4698" s="1164" t="s">
        <v>2894</v>
      </c>
      <c r="F4698" s="1165">
        <v>44901</v>
      </c>
      <c r="G4698" s="1165">
        <v>45020</v>
      </c>
    </row>
    <row r="4699" spans="1:7" ht="63.75">
      <c r="A4699" s="1162">
        <v>6232</v>
      </c>
      <c r="B4699" s="1162">
        <v>16063</v>
      </c>
      <c r="C4699" s="1163" t="s">
        <v>11510</v>
      </c>
      <c r="D4699" s="1163" t="s">
        <v>11511</v>
      </c>
      <c r="E4699" s="1164" t="s">
        <v>3287</v>
      </c>
      <c r="F4699" s="1165">
        <v>45036</v>
      </c>
      <c r="G4699" s="1165">
        <v>45125</v>
      </c>
    </row>
    <row r="4700" spans="1:7" ht="63.75">
      <c r="A4700" s="1162">
        <v>6233</v>
      </c>
      <c r="B4700" s="1162">
        <v>16064</v>
      </c>
      <c r="C4700" s="1163" t="s">
        <v>11512</v>
      </c>
      <c r="D4700" s="1163" t="s">
        <v>11513</v>
      </c>
      <c r="E4700" s="1164" t="s">
        <v>3064</v>
      </c>
      <c r="F4700" s="1165">
        <v>44901</v>
      </c>
      <c r="G4700" s="1165">
        <v>45080</v>
      </c>
    </row>
    <row r="4701" spans="1:7" ht="63.75">
      <c r="A4701" s="1162">
        <v>6234</v>
      </c>
      <c r="B4701" s="1162">
        <v>16065</v>
      </c>
      <c r="C4701" s="1163" t="s">
        <v>11514</v>
      </c>
      <c r="D4701" s="1163" t="s">
        <v>11515</v>
      </c>
      <c r="E4701" s="1164" t="s">
        <v>3287</v>
      </c>
      <c r="F4701" s="1165">
        <v>45036</v>
      </c>
      <c r="G4701" s="1165">
        <v>45125</v>
      </c>
    </row>
    <row r="4702" spans="1:7" ht="63.75">
      <c r="A4702" s="1162">
        <v>6235</v>
      </c>
      <c r="B4702" s="1162">
        <v>16066</v>
      </c>
      <c r="C4702" s="1163" t="s">
        <v>11516</v>
      </c>
      <c r="D4702" s="1163" t="s">
        <v>11517</v>
      </c>
      <c r="E4702" s="1164" t="s">
        <v>3112</v>
      </c>
      <c r="F4702" s="1165">
        <v>45148</v>
      </c>
      <c r="G4702" s="1165">
        <v>45177</v>
      </c>
    </row>
    <row r="4703" spans="1:7">
      <c r="A4703" s="1158">
        <v>6236</v>
      </c>
      <c r="B4703" s="1158">
        <v>16067</v>
      </c>
      <c r="C4703" s="1159" t="s">
        <v>5010</v>
      </c>
      <c r="D4703" s="1159" t="s">
        <v>5011</v>
      </c>
      <c r="E4703" s="1160" t="s">
        <v>9970</v>
      </c>
      <c r="F4703" s="1161">
        <v>44555</v>
      </c>
      <c r="G4703" s="1161">
        <v>45104</v>
      </c>
    </row>
    <row r="4704" spans="1:7" ht="51">
      <c r="A4704" s="1162">
        <v>6237</v>
      </c>
      <c r="B4704" s="1162">
        <v>16068</v>
      </c>
      <c r="C4704" s="1163" t="s">
        <v>11518</v>
      </c>
      <c r="D4704" s="1163" t="s">
        <v>11519</v>
      </c>
      <c r="E4704" s="1164" t="s">
        <v>2894</v>
      </c>
      <c r="F4704" s="1165">
        <v>44955</v>
      </c>
      <c r="G4704" s="1165">
        <v>45074</v>
      </c>
    </row>
    <row r="4705" spans="1:7" ht="51">
      <c r="A4705" s="1162">
        <v>6238</v>
      </c>
      <c r="B4705" s="1162">
        <v>16069</v>
      </c>
      <c r="C4705" s="1163" t="s">
        <v>11520</v>
      </c>
      <c r="D4705" s="1163" t="s">
        <v>11521</v>
      </c>
      <c r="E4705" s="1164" t="s">
        <v>2894</v>
      </c>
      <c r="F4705" s="1165">
        <v>44955</v>
      </c>
      <c r="G4705" s="1165">
        <v>45074</v>
      </c>
    </row>
    <row r="4706" spans="1:7" ht="51">
      <c r="A4706" s="1162">
        <v>6239</v>
      </c>
      <c r="B4706" s="1162">
        <v>16070</v>
      </c>
      <c r="C4706" s="1163" t="s">
        <v>11522</v>
      </c>
      <c r="D4706" s="1163" t="s">
        <v>11523</v>
      </c>
      <c r="E4706" s="1164" t="s">
        <v>2894</v>
      </c>
      <c r="F4706" s="1165">
        <v>44955</v>
      </c>
      <c r="G4706" s="1165">
        <v>45074</v>
      </c>
    </row>
    <row r="4707" spans="1:7" ht="38.25">
      <c r="A4707" s="1162">
        <v>6240</v>
      </c>
      <c r="B4707" s="1162">
        <v>16071</v>
      </c>
      <c r="C4707" s="1163" t="s">
        <v>11524</v>
      </c>
      <c r="D4707" s="1163" t="s">
        <v>11525</v>
      </c>
      <c r="E4707" s="1164" t="s">
        <v>2894</v>
      </c>
      <c r="F4707" s="1165">
        <v>44955</v>
      </c>
      <c r="G4707" s="1165">
        <v>45074</v>
      </c>
    </row>
    <row r="4708" spans="1:7" ht="51">
      <c r="A4708" s="1162">
        <v>6241</v>
      </c>
      <c r="B4708" s="1162">
        <v>16072</v>
      </c>
      <c r="C4708" s="1163" t="s">
        <v>11526</v>
      </c>
      <c r="D4708" s="1163" t="s">
        <v>11527</v>
      </c>
      <c r="E4708" s="1164" t="s">
        <v>2894</v>
      </c>
      <c r="F4708" s="1165">
        <v>44955</v>
      </c>
      <c r="G4708" s="1165">
        <v>45074</v>
      </c>
    </row>
    <row r="4709" spans="1:7" ht="51">
      <c r="A4709" s="1162">
        <v>6242</v>
      </c>
      <c r="B4709" s="1162">
        <v>16073</v>
      </c>
      <c r="C4709" s="1163" t="s">
        <v>11528</v>
      </c>
      <c r="D4709" s="1163" t="s">
        <v>11529</v>
      </c>
      <c r="E4709" s="1164" t="s">
        <v>2894</v>
      </c>
      <c r="F4709" s="1165">
        <v>44985</v>
      </c>
      <c r="G4709" s="1165">
        <v>45104</v>
      </c>
    </row>
    <row r="4710" spans="1:7" ht="63.75">
      <c r="A4710" s="1162">
        <v>6243</v>
      </c>
      <c r="B4710" s="1162">
        <v>16074</v>
      </c>
      <c r="C4710" s="1163" t="s">
        <v>11530</v>
      </c>
      <c r="D4710" s="1163" t="s">
        <v>11531</v>
      </c>
      <c r="E4710" s="1164" t="s">
        <v>2894</v>
      </c>
      <c r="F4710" s="1165">
        <v>44985</v>
      </c>
      <c r="G4710" s="1165">
        <v>45104</v>
      </c>
    </row>
    <row r="4711" spans="1:7" ht="51">
      <c r="A4711" s="1162">
        <v>6244</v>
      </c>
      <c r="B4711" s="1162">
        <v>16075</v>
      </c>
      <c r="C4711" s="1163" t="s">
        <v>11532</v>
      </c>
      <c r="D4711" s="1163" t="s">
        <v>11533</v>
      </c>
      <c r="E4711" s="1164" t="s">
        <v>2894</v>
      </c>
      <c r="F4711" s="1165">
        <v>44985</v>
      </c>
      <c r="G4711" s="1165">
        <v>45104</v>
      </c>
    </row>
    <row r="4712" spans="1:7" ht="51">
      <c r="A4712" s="1162">
        <v>6245</v>
      </c>
      <c r="B4712" s="1162">
        <v>16076</v>
      </c>
      <c r="C4712" s="1163" t="s">
        <v>11534</v>
      </c>
      <c r="D4712" s="1163" t="s">
        <v>11535</v>
      </c>
      <c r="E4712" s="1164" t="s">
        <v>2894</v>
      </c>
      <c r="F4712" s="1165">
        <v>44985</v>
      </c>
      <c r="G4712" s="1165">
        <v>45104</v>
      </c>
    </row>
    <row r="4713" spans="1:7" ht="51">
      <c r="A4713" s="1162">
        <v>6246</v>
      </c>
      <c r="B4713" s="1162">
        <v>16077</v>
      </c>
      <c r="C4713" s="1163" t="s">
        <v>11536</v>
      </c>
      <c r="D4713" s="1163" t="s">
        <v>11537</v>
      </c>
      <c r="E4713" s="1164" t="s">
        <v>2894</v>
      </c>
      <c r="F4713" s="1165">
        <v>44985</v>
      </c>
      <c r="G4713" s="1165">
        <v>45104</v>
      </c>
    </row>
    <row r="4714" spans="1:7" ht="63.75">
      <c r="A4714" s="1162">
        <v>6247</v>
      </c>
      <c r="B4714" s="1162">
        <v>16078</v>
      </c>
      <c r="C4714" s="1163" t="s">
        <v>11538</v>
      </c>
      <c r="D4714" s="1163" t="s">
        <v>11539</v>
      </c>
      <c r="E4714" s="1164" t="s">
        <v>2894</v>
      </c>
      <c r="F4714" s="1165">
        <v>44925</v>
      </c>
      <c r="G4714" s="1165">
        <v>45044</v>
      </c>
    </row>
    <row r="4715" spans="1:7" ht="38.25">
      <c r="A4715" s="1162">
        <v>6248</v>
      </c>
      <c r="B4715" s="1162">
        <v>16079</v>
      </c>
      <c r="C4715" s="1163" t="s">
        <v>11540</v>
      </c>
      <c r="D4715" s="1163" t="s">
        <v>11541</v>
      </c>
      <c r="E4715" s="1164" t="s">
        <v>2894</v>
      </c>
      <c r="F4715" s="1165">
        <v>44805</v>
      </c>
      <c r="G4715" s="1165">
        <v>44924</v>
      </c>
    </row>
    <row r="4716" spans="1:7" ht="51">
      <c r="A4716" s="1162">
        <v>6249</v>
      </c>
      <c r="B4716" s="1162">
        <v>16080</v>
      </c>
      <c r="C4716" s="1163" t="s">
        <v>11542</v>
      </c>
      <c r="D4716" s="1163" t="s">
        <v>11543</v>
      </c>
      <c r="E4716" s="1164" t="s">
        <v>2894</v>
      </c>
      <c r="F4716" s="1165">
        <v>44915</v>
      </c>
      <c r="G4716" s="1165">
        <v>45034</v>
      </c>
    </row>
    <row r="4717" spans="1:7" ht="51">
      <c r="A4717" s="1162">
        <v>6250</v>
      </c>
      <c r="B4717" s="1162">
        <v>16081</v>
      </c>
      <c r="C4717" s="1163" t="s">
        <v>11544</v>
      </c>
      <c r="D4717" s="1163" t="s">
        <v>11545</v>
      </c>
      <c r="E4717" s="1164" t="s">
        <v>2894</v>
      </c>
      <c r="F4717" s="1165">
        <v>44555</v>
      </c>
      <c r="G4717" s="1165">
        <v>44674</v>
      </c>
    </row>
    <row r="4718" spans="1:7" ht="51">
      <c r="A4718" s="1162">
        <v>6251</v>
      </c>
      <c r="B4718" s="1162">
        <v>16082</v>
      </c>
      <c r="C4718" s="1163" t="s">
        <v>11546</v>
      </c>
      <c r="D4718" s="1163" t="s">
        <v>11547</v>
      </c>
      <c r="E4718" s="1164" t="s">
        <v>2894</v>
      </c>
      <c r="F4718" s="1165">
        <v>44675</v>
      </c>
      <c r="G4718" s="1165">
        <v>44794</v>
      </c>
    </row>
    <row r="4719" spans="1:7" ht="51">
      <c r="A4719" s="1162">
        <v>6252</v>
      </c>
      <c r="B4719" s="1162">
        <v>16083</v>
      </c>
      <c r="C4719" s="1163" t="s">
        <v>11548</v>
      </c>
      <c r="D4719" s="1163" t="s">
        <v>11549</v>
      </c>
      <c r="E4719" s="1164" t="s">
        <v>2894</v>
      </c>
      <c r="F4719" s="1165">
        <v>44795</v>
      </c>
      <c r="G4719" s="1165">
        <v>44914</v>
      </c>
    </row>
    <row r="4720" spans="1:7" ht="51">
      <c r="A4720" s="1162">
        <v>6253</v>
      </c>
      <c r="B4720" s="1162">
        <v>16084</v>
      </c>
      <c r="C4720" s="1163" t="s">
        <v>11550</v>
      </c>
      <c r="D4720" s="1163" t="s">
        <v>11551</v>
      </c>
      <c r="E4720" s="1164" t="s">
        <v>2894</v>
      </c>
      <c r="F4720" s="1165">
        <v>44915</v>
      </c>
      <c r="G4720" s="1165">
        <v>45034</v>
      </c>
    </row>
    <row r="4721" spans="1:7" ht="51">
      <c r="A4721" s="1162">
        <v>6254</v>
      </c>
      <c r="B4721" s="1162">
        <v>16085</v>
      </c>
      <c r="C4721" s="1163" t="s">
        <v>11552</v>
      </c>
      <c r="D4721" s="1163" t="s">
        <v>11553</v>
      </c>
      <c r="E4721" s="1164" t="s">
        <v>3009</v>
      </c>
      <c r="F4721" s="1165">
        <v>44805</v>
      </c>
      <c r="G4721" s="1165">
        <v>44954</v>
      </c>
    </row>
    <row r="4722" spans="1:7" ht="38.25">
      <c r="A4722" s="1162">
        <v>6255</v>
      </c>
      <c r="B4722" s="1162">
        <v>16086</v>
      </c>
      <c r="C4722" s="1163" t="s">
        <v>11554</v>
      </c>
      <c r="D4722" s="1163" t="s">
        <v>11555</v>
      </c>
      <c r="E4722" s="1164" t="s">
        <v>2894</v>
      </c>
      <c r="F4722" s="1165">
        <v>44805</v>
      </c>
      <c r="G4722" s="1165">
        <v>44924</v>
      </c>
    </row>
    <row r="4723" spans="1:7" ht="51">
      <c r="A4723" s="1162">
        <v>6256</v>
      </c>
      <c r="B4723" s="1162">
        <v>16087</v>
      </c>
      <c r="C4723" s="1163" t="s">
        <v>11556</v>
      </c>
      <c r="D4723" s="1163" t="s">
        <v>11557</v>
      </c>
      <c r="E4723" s="1164" t="s">
        <v>2894</v>
      </c>
      <c r="F4723" s="1165">
        <v>44880</v>
      </c>
      <c r="G4723" s="1165">
        <v>44999</v>
      </c>
    </row>
    <row r="4724" spans="1:7" ht="38.25">
      <c r="A4724" s="1162">
        <v>6257</v>
      </c>
      <c r="B4724" s="1162">
        <v>16088</v>
      </c>
      <c r="C4724" s="1163" t="s">
        <v>11558</v>
      </c>
      <c r="D4724" s="1163" t="s">
        <v>11559</v>
      </c>
      <c r="E4724" s="1164" t="s">
        <v>2894</v>
      </c>
      <c r="F4724" s="1165">
        <v>44925</v>
      </c>
      <c r="G4724" s="1165">
        <v>45044</v>
      </c>
    </row>
    <row r="4725" spans="1:7" ht="38.25">
      <c r="A4725" s="1162">
        <v>6258</v>
      </c>
      <c r="B4725" s="1162">
        <v>16089</v>
      </c>
      <c r="C4725" s="1163" t="s">
        <v>11560</v>
      </c>
      <c r="D4725" s="1163" t="s">
        <v>11561</v>
      </c>
      <c r="E4725" s="1164" t="s">
        <v>2894</v>
      </c>
      <c r="F4725" s="1165">
        <v>44925</v>
      </c>
      <c r="G4725" s="1165">
        <v>45044</v>
      </c>
    </row>
    <row r="4726" spans="1:7" ht="63.75">
      <c r="A4726" s="1162">
        <v>6259</v>
      </c>
      <c r="B4726" s="1162">
        <v>16090</v>
      </c>
      <c r="C4726" s="1163" t="s">
        <v>11562</v>
      </c>
      <c r="D4726" s="1163" t="s">
        <v>11563</v>
      </c>
      <c r="E4726" s="1164" t="s">
        <v>2894</v>
      </c>
      <c r="F4726" s="1165">
        <v>44925</v>
      </c>
      <c r="G4726" s="1165">
        <v>45044</v>
      </c>
    </row>
    <row r="4727" spans="1:7" ht="51">
      <c r="A4727" s="1162">
        <v>6260</v>
      </c>
      <c r="B4727" s="1162">
        <v>16091</v>
      </c>
      <c r="C4727" s="1163" t="s">
        <v>11564</v>
      </c>
      <c r="D4727" s="1163" t="s">
        <v>11565</v>
      </c>
      <c r="E4727" s="1164" t="s">
        <v>4546</v>
      </c>
      <c r="F4727" s="1165">
        <v>44825</v>
      </c>
      <c r="G4727" s="1165">
        <v>45064</v>
      </c>
    </row>
    <row r="4728" spans="1:7" ht="38.25">
      <c r="A4728" s="1162">
        <v>6261</v>
      </c>
      <c r="B4728" s="1162">
        <v>16092</v>
      </c>
      <c r="C4728" s="1163" t="s">
        <v>11566</v>
      </c>
      <c r="D4728" s="1163" t="s">
        <v>11567</v>
      </c>
      <c r="E4728" s="1164" t="s">
        <v>2894</v>
      </c>
      <c r="F4728" s="1165">
        <v>44925</v>
      </c>
      <c r="G4728" s="1165">
        <v>45044</v>
      </c>
    </row>
    <row r="4729" spans="1:7" ht="51">
      <c r="A4729" s="1162">
        <v>6262</v>
      </c>
      <c r="B4729" s="1162">
        <v>16093</v>
      </c>
      <c r="C4729" s="1163" t="s">
        <v>11568</v>
      </c>
      <c r="D4729" s="1163" t="s">
        <v>11569</v>
      </c>
      <c r="E4729" s="1164" t="s">
        <v>2894</v>
      </c>
      <c r="F4729" s="1165">
        <v>44925</v>
      </c>
      <c r="G4729" s="1165">
        <v>45044</v>
      </c>
    </row>
    <row r="4730" spans="1:7" ht="51">
      <c r="A4730" s="1162">
        <v>6263</v>
      </c>
      <c r="B4730" s="1162">
        <v>16094</v>
      </c>
      <c r="C4730" s="1163" t="s">
        <v>11570</v>
      </c>
      <c r="D4730" s="1163" t="s">
        <v>11571</v>
      </c>
      <c r="E4730" s="1164" t="s">
        <v>2894</v>
      </c>
      <c r="F4730" s="1165">
        <v>44820</v>
      </c>
      <c r="G4730" s="1165">
        <v>44939</v>
      </c>
    </row>
    <row r="4731" spans="1:7" ht="63.75">
      <c r="A4731" s="1162">
        <v>6264</v>
      </c>
      <c r="B4731" s="1162">
        <v>16095</v>
      </c>
      <c r="C4731" s="1163" t="s">
        <v>11572</v>
      </c>
      <c r="D4731" s="1163" t="s">
        <v>11573</v>
      </c>
      <c r="E4731" s="1164" t="s">
        <v>2894</v>
      </c>
      <c r="F4731" s="1165">
        <v>44910</v>
      </c>
      <c r="G4731" s="1165">
        <v>45029</v>
      </c>
    </row>
    <row r="4732" spans="1:7" ht="51">
      <c r="A4732" s="1162">
        <v>6265</v>
      </c>
      <c r="B4732" s="1162">
        <v>16096</v>
      </c>
      <c r="C4732" s="1163" t="s">
        <v>11574</v>
      </c>
      <c r="D4732" s="1163" t="s">
        <v>11575</v>
      </c>
      <c r="E4732" s="1164" t="s">
        <v>2894</v>
      </c>
      <c r="F4732" s="1165">
        <v>44865</v>
      </c>
      <c r="G4732" s="1165">
        <v>44984</v>
      </c>
    </row>
    <row r="4733" spans="1:7" ht="51">
      <c r="A4733" s="1162">
        <v>6266</v>
      </c>
      <c r="B4733" s="1162">
        <v>16097</v>
      </c>
      <c r="C4733" s="1163" t="s">
        <v>11576</v>
      </c>
      <c r="D4733" s="1163" t="s">
        <v>11577</v>
      </c>
      <c r="E4733" s="1164" t="s">
        <v>2894</v>
      </c>
      <c r="F4733" s="1165">
        <v>44910</v>
      </c>
      <c r="G4733" s="1165">
        <v>45029</v>
      </c>
    </row>
    <row r="4734" spans="1:7" ht="51">
      <c r="A4734" s="1162">
        <v>6267</v>
      </c>
      <c r="B4734" s="1162">
        <v>16098</v>
      </c>
      <c r="C4734" s="1163" t="s">
        <v>11578</v>
      </c>
      <c r="D4734" s="1163" t="s">
        <v>11579</v>
      </c>
      <c r="E4734" s="1164" t="s">
        <v>2894</v>
      </c>
      <c r="F4734" s="1165">
        <v>44910</v>
      </c>
      <c r="G4734" s="1165">
        <v>45029</v>
      </c>
    </row>
    <row r="4735" spans="1:7" ht="51">
      <c r="A4735" s="1162">
        <v>6268</v>
      </c>
      <c r="B4735" s="1162">
        <v>16099</v>
      </c>
      <c r="C4735" s="1163" t="s">
        <v>11580</v>
      </c>
      <c r="D4735" s="1163" t="s">
        <v>11581</v>
      </c>
      <c r="E4735" s="1164" t="s">
        <v>2894</v>
      </c>
      <c r="F4735" s="1165">
        <v>44910</v>
      </c>
      <c r="G4735" s="1165">
        <v>45029</v>
      </c>
    </row>
    <row r="4736" spans="1:7" ht="38.25">
      <c r="A4736" s="1162">
        <v>6269</v>
      </c>
      <c r="B4736" s="1162">
        <v>16100</v>
      </c>
      <c r="C4736" s="1163" t="s">
        <v>11582</v>
      </c>
      <c r="D4736" s="1163" t="s">
        <v>11583</v>
      </c>
      <c r="E4736" s="1164" t="s">
        <v>4546</v>
      </c>
      <c r="F4736" s="1165">
        <v>44795</v>
      </c>
      <c r="G4736" s="1165">
        <v>45034</v>
      </c>
    </row>
    <row r="4737" spans="1:7" ht="51">
      <c r="A4737" s="1162">
        <v>6270</v>
      </c>
      <c r="B4737" s="1162">
        <v>16101</v>
      </c>
      <c r="C4737" s="1163" t="s">
        <v>11584</v>
      </c>
      <c r="D4737" s="1163" t="s">
        <v>11585</v>
      </c>
      <c r="E4737" s="1164" t="s">
        <v>4546</v>
      </c>
      <c r="F4737" s="1165">
        <v>44795</v>
      </c>
      <c r="G4737" s="1165">
        <v>45034</v>
      </c>
    </row>
    <row r="4738" spans="1:7">
      <c r="A4738" s="1158">
        <v>6271</v>
      </c>
      <c r="B4738" s="1158">
        <v>16102</v>
      </c>
      <c r="C4738" s="1159" t="s">
        <v>5243</v>
      </c>
      <c r="D4738" s="1159" t="s">
        <v>5244</v>
      </c>
      <c r="E4738" s="1160" t="s">
        <v>3006</v>
      </c>
      <c r="F4738" s="1161">
        <v>44805</v>
      </c>
      <c r="G4738" s="1161">
        <v>45164</v>
      </c>
    </row>
    <row r="4739" spans="1:7" ht="51">
      <c r="A4739" s="1162">
        <v>6272</v>
      </c>
      <c r="B4739" s="1162">
        <v>16103</v>
      </c>
      <c r="C4739" s="1163" t="s">
        <v>11586</v>
      </c>
      <c r="D4739" s="1163" t="s">
        <v>11587</v>
      </c>
      <c r="E4739" s="1164" t="s">
        <v>3009</v>
      </c>
      <c r="F4739" s="1165">
        <v>44895</v>
      </c>
      <c r="G4739" s="1165">
        <v>45044</v>
      </c>
    </row>
    <row r="4740" spans="1:7" ht="51">
      <c r="A4740" s="1162">
        <v>6273</v>
      </c>
      <c r="B4740" s="1162">
        <v>16104</v>
      </c>
      <c r="C4740" s="1163" t="s">
        <v>11588</v>
      </c>
      <c r="D4740" s="1163" t="s">
        <v>11589</v>
      </c>
      <c r="E4740" s="1164" t="s">
        <v>3009</v>
      </c>
      <c r="F4740" s="1165">
        <v>44895</v>
      </c>
      <c r="G4740" s="1165">
        <v>45044</v>
      </c>
    </row>
    <row r="4741" spans="1:7" ht="51">
      <c r="A4741" s="1162">
        <v>6274</v>
      </c>
      <c r="B4741" s="1162">
        <v>16105</v>
      </c>
      <c r="C4741" s="1163" t="s">
        <v>11590</v>
      </c>
      <c r="D4741" s="1163" t="s">
        <v>11591</v>
      </c>
      <c r="E4741" s="1164" t="s">
        <v>3009</v>
      </c>
      <c r="F4741" s="1165">
        <v>44895</v>
      </c>
      <c r="G4741" s="1165">
        <v>45044</v>
      </c>
    </row>
    <row r="4742" spans="1:7" ht="51">
      <c r="A4742" s="1162">
        <v>6275</v>
      </c>
      <c r="B4742" s="1162">
        <v>16106</v>
      </c>
      <c r="C4742" s="1163" t="s">
        <v>11592</v>
      </c>
      <c r="D4742" s="1163" t="s">
        <v>11593</v>
      </c>
      <c r="E4742" s="1164" t="s">
        <v>3009</v>
      </c>
      <c r="F4742" s="1165">
        <v>44895</v>
      </c>
      <c r="G4742" s="1165">
        <v>45044</v>
      </c>
    </row>
    <row r="4743" spans="1:7" ht="63.75">
      <c r="A4743" s="1162">
        <v>6276</v>
      </c>
      <c r="B4743" s="1162">
        <v>16107</v>
      </c>
      <c r="C4743" s="1163" t="s">
        <v>11594</v>
      </c>
      <c r="D4743" s="1163" t="s">
        <v>11595</v>
      </c>
      <c r="E4743" s="1164" t="s">
        <v>3009</v>
      </c>
      <c r="F4743" s="1165">
        <v>44895</v>
      </c>
      <c r="G4743" s="1165">
        <v>45044</v>
      </c>
    </row>
    <row r="4744" spans="1:7" ht="51">
      <c r="A4744" s="1162">
        <v>6277</v>
      </c>
      <c r="B4744" s="1162">
        <v>16108</v>
      </c>
      <c r="C4744" s="1163" t="s">
        <v>11596</v>
      </c>
      <c r="D4744" s="1163" t="s">
        <v>11597</v>
      </c>
      <c r="E4744" s="1164" t="s">
        <v>3009</v>
      </c>
      <c r="F4744" s="1165">
        <v>44895</v>
      </c>
      <c r="G4744" s="1165">
        <v>45044</v>
      </c>
    </row>
    <row r="4745" spans="1:7" ht="51">
      <c r="A4745" s="1162">
        <v>6278</v>
      </c>
      <c r="B4745" s="1162">
        <v>16109</v>
      </c>
      <c r="C4745" s="1163" t="s">
        <v>11598</v>
      </c>
      <c r="D4745" s="1163" t="s">
        <v>11599</v>
      </c>
      <c r="E4745" s="1164" t="s">
        <v>2894</v>
      </c>
      <c r="F4745" s="1165">
        <v>44895</v>
      </c>
      <c r="G4745" s="1165">
        <v>45014</v>
      </c>
    </row>
    <row r="4746" spans="1:7" ht="51">
      <c r="A4746" s="1162">
        <v>6279</v>
      </c>
      <c r="B4746" s="1162">
        <v>16110</v>
      </c>
      <c r="C4746" s="1163" t="s">
        <v>11600</v>
      </c>
      <c r="D4746" s="1163" t="s">
        <v>11601</v>
      </c>
      <c r="E4746" s="1164" t="s">
        <v>3009</v>
      </c>
      <c r="F4746" s="1165">
        <v>44895</v>
      </c>
      <c r="G4746" s="1165">
        <v>45044</v>
      </c>
    </row>
    <row r="4747" spans="1:7" ht="51">
      <c r="A4747" s="1162">
        <v>6280</v>
      </c>
      <c r="B4747" s="1162">
        <v>16111</v>
      </c>
      <c r="C4747" s="1163" t="s">
        <v>11602</v>
      </c>
      <c r="D4747" s="1163" t="s">
        <v>11603</v>
      </c>
      <c r="E4747" s="1164" t="s">
        <v>2894</v>
      </c>
      <c r="F4747" s="1165">
        <v>44895</v>
      </c>
      <c r="G4747" s="1165">
        <v>45014</v>
      </c>
    </row>
    <row r="4748" spans="1:7" ht="51">
      <c r="A4748" s="1162">
        <v>6281</v>
      </c>
      <c r="B4748" s="1162">
        <v>16112</v>
      </c>
      <c r="C4748" s="1163" t="s">
        <v>11604</v>
      </c>
      <c r="D4748" s="1163" t="s">
        <v>11605</v>
      </c>
      <c r="E4748" s="1164" t="s">
        <v>3009</v>
      </c>
      <c r="F4748" s="1165">
        <v>44895</v>
      </c>
      <c r="G4748" s="1165">
        <v>45044</v>
      </c>
    </row>
    <row r="4749" spans="1:7" ht="51">
      <c r="A4749" s="1162">
        <v>6282</v>
      </c>
      <c r="B4749" s="1162">
        <v>16113</v>
      </c>
      <c r="C4749" s="1163" t="s">
        <v>11606</v>
      </c>
      <c r="D4749" s="1163" t="s">
        <v>11607</v>
      </c>
      <c r="E4749" s="1164" t="s">
        <v>3009</v>
      </c>
      <c r="F4749" s="1165">
        <v>44895</v>
      </c>
      <c r="G4749" s="1165">
        <v>45044</v>
      </c>
    </row>
    <row r="4750" spans="1:7" ht="51">
      <c r="A4750" s="1162">
        <v>6283</v>
      </c>
      <c r="B4750" s="1162">
        <v>16114</v>
      </c>
      <c r="C4750" s="1163" t="s">
        <v>11608</v>
      </c>
      <c r="D4750" s="1163" t="s">
        <v>11609</v>
      </c>
      <c r="E4750" s="1164" t="s">
        <v>3009</v>
      </c>
      <c r="F4750" s="1165">
        <v>44895</v>
      </c>
      <c r="G4750" s="1165">
        <v>45044</v>
      </c>
    </row>
    <row r="4751" spans="1:7" ht="51">
      <c r="A4751" s="1162">
        <v>6284</v>
      </c>
      <c r="B4751" s="1162">
        <v>16115</v>
      </c>
      <c r="C4751" s="1163" t="s">
        <v>11610</v>
      </c>
      <c r="D4751" s="1163" t="s">
        <v>11611</v>
      </c>
      <c r="E4751" s="1164" t="s">
        <v>3009</v>
      </c>
      <c r="F4751" s="1165">
        <v>44895</v>
      </c>
      <c r="G4751" s="1165">
        <v>45044</v>
      </c>
    </row>
    <row r="4752" spans="1:7" ht="51">
      <c r="A4752" s="1162">
        <v>6285</v>
      </c>
      <c r="B4752" s="1162">
        <v>16116</v>
      </c>
      <c r="C4752" s="1163" t="s">
        <v>11365</v>
      </c>
      <c r="D4752" s="1163" t="s">
        <v>11612</v>
      </c>
      <c r="E4752" s="1164" t="s">
        <v>3009</v>
      </c>
      <c r="F4752" s="1165">
        <v>44895</v>
      </c>
      <c r="G4752" s="1165">
        <v>45044</v>
      </c>
    </row>
    <row r="4753" spans="1:7" ht="51">
      <c r="A4753" s="1162">
        <v>6286</v>
      </c>
      <c r="B4753" s="1162">
        <v>16117</v>
      </c>
      <c r="C4753" s="1163" t="s">
        <v>11613</v>
      </c>
      <c r="D4753" s="1163" t="s">
        <v>11614</v>
      </c>
      <c r="E4753" s="1164" t="s">
        <v>3009</v>
      </c>
      <c r="F4753" s="1165">
        <v>44895</v>
      </c>
      <c r="G4753" s="1165">
        <v>45044</v>
      </c>
    </row>
    <row r="4754" spans="1:7" ht="51">
      <c r="A4754" s="1162">
        <v>6287</v>
      </c>
      <c r="B4754" s="1162">
        <v>16118</v>
      </c>
      <c r="C4754" s="1163" t="s">
        <v>11615</v>
      </c>
      <c r="D4754" s="1163" t="s">
        <v>11616</v>
      </c>
      <c r="E4754" s="1164" t="s">
        <v>3009</v>
      </c>
      <c r="F4754" s="1165">
        <v>44805</v>
      </c>
      <c r="G4754" s="1165">
        <v>44954</v>
      </c>
    </row>
    <row r="4755" spans="1:7" ht="38.25">
      <c r="A4755" s="1162">
        <v>6288</v>
      </c>
      <c r="B4755" s="1162">
        <v>16119</v>
      </c>
      <c r="C4755" s="1163" t="s">
        <v>11617</v>
      </c>
      <c r="D4755" s="1163" t="s">
        <v>11618</v>
      </c>
      <c r="E4755" s="1164" t="s">
        <v>3009</v>
      </c>
      <c r="F4755" s="1165">
        <v>44805</v>
      </c>
      <c r="G4755" s="1165">
        <v>44954</v>
      </c>
    </row>
    <row r="4756" spans="1:7" ht="38.25">
      <c r="A4756" s="1162">
        <v>6289</v>
      </c>
      <c r="B4756" s="1162">
        <v>16120</v>
      </c>
      <c r="C4756" s="1163" t="s">
        <v>11619</v>
      </c>
      <c r="D4756" s="1163" t="s">
        <v>11620</v>
      </c>
      <c r="E4756" s="1164" t="s">
        <v>3009</v>
      </c>
      <c r="F4756" s="1165">
        <v>44805</v>
      </c>
      <c r="G4756" s="1165">
        <v>44954</v>
      </c>
    </row>
    <row r="4757" spans="1:7" ht="38.25">
      <c r="A4757" s="1162">
        <v>6290</v>
      </c>
      <c r="B4757" s="1162">
        <v>16121</v>
      </c>
      <c r="C4757" s="1163" t="s">
        <v>11621</v>
      </c>
      <c r="D4757" s="1163" t="s">
        <v>11622</v>
      </c>
      <c r="E4757" s="1164" t="s">
        <v>3009</v>
      </c>
      <c r="F4757" s="1165">
        <v>44805</v>
      </c>
      <c r="G4757" s="1165">
        <v>44954</v>
      </c>
    </row>
    <row r="4758" spans="1:7" ht="51">
      <c r="A4758" s="1162">
        <v>6291</v>
      </c>
      <c r="B4758" s="1162">
        <v>16122</v>
      </c>
      <c r="C4758" s="1163" t="s">
        <v>11623</v>
      </c>
      <c r="D4758" s="1163" t="s">
        <v>11624</v>
      </c>
      <c r="E4758" s="1164" t="s">
        <v>3009</v>
      </c>
      <c r="F4758" s="1165">
        <v>44895</v>
      </c>
      <c r="G4758" s="1165">
        <v>45044</v>
      </c>
    </row>
    <row r="4759" spans="1:7" ht="51">
      <c r="A4759" s="1162">
        <v>6292</v>
      </c>
      <c r="B4759" s="1162">
        <v>16123</v>
      </c>
      <c r="C4759" s="1163" t="s">
        <v>11625</v>
      </c>
      <c r="D4759" s="1163" t="s">
        <v>11626</v>
      </c>
      <c r="E4759" s="1164" t="s">
        <v>3009</v>
      </c>
      <c r="F4759" s="1165">
        <v>44940</v>
      </c>
      <c r="G4759" s="1165">
        <v>45089</v>
      </c>
    </row>
    <row r="4760" spans="1:7" ht="38.25">
      <c r="A4760" s="1162">
        <v>6293</v>
      </c>
      <c r="B4760" s="1162">
        <v>16124</v>
      </c>
      <c r="C4760" s="1163" t="s">
        <v>11627</v>
      </c>
      <c r="D4760" s="1163" t="s">
        <v>11628</v>
      </c>
      <c r="E4760" s="1164" t="s">
        <v>3009</v>
      </c>
      <c r="F4760" s="1165">
        <v>44940</v>
      </c>
      <c r="G4760" s="1165">
        <v>45089</v>
      </c>
    </row>
    <row r="4761" spans="1:7" ht="51">
      <c r="A4761" s="1162">
        <v>6294</v>
      </c>
      <c r="B4761" s="1162">
        <v>16125</v>
      </c>
      <c r="C4761" s="1163" t="s">
        <v>11629</v>
      </c>
      <c r="D4761" s="1163" t="s">
        <v>11630</v>
      </c>
      <c r="E4761" s="1164" t="s">
        <v>3009</v>
      </c>
      <c r="F4761" s="1165">
        <v>44940</v>
      </c>
      <c r="G4761" s="1165">
        <v>45089</v>
      </c>
    </row>
    <row r="4762" spans="1:7" ht="51">
      <c r="A4762" s="1162">
        <v>6295</v>
      </c>
      <c r="B4762" s="1162">
        <v>16126</v>
      </c>
      <c r="C4762" s="1163" t="s">
        <v>11631</v>
      </c>
      <c r="D4762" s="1163" t="s">
        <v>11632</v>
      </c>
      <c r="E4762" s="1164" t="s">
        <v>3009</v>
      </c>
      <c r="F4762" s="1165">
        <v>44895</v>
      </c>
      <c r="G4762" s="1165">
        <v>45044</v>
      </c>
    </row>
    <row r="4763" spans="1:7" ht="51">
      <c r="A4763" s="1162">
        <v>6296</v>
      </c>
      <c r="B4763" s="1162">
        <v>16127</v>
      </c>
      <c r="C4763" s="1163" t="s">
        <v>11633</v>
      </c>
      <c r="D4763" s="1163" t="s">
        <v>11634</v>
      </c>
      <c r="E4763" s="1164" t="s">
        <v>3009</v>
      </c>
      <c r="F4763" s="1165">
        <v>44895</v>
      </c>
      <c r="G4763" s="1165">
        <v>45044</v>
      </c>
    </row>
    <row r="4764" spans="1:7" ht="63.75">
      <c r="A4764" s="1162">
        <v>6297</v>
      </c>
      <c r="B4764" s="1162">
        <v>16128</v>
      </c>
      <c r="C4764" s="1163" t="s">
        <v>11635</v>
      </c>
      <c r="D4764" s="1163" t="s">
        <v>11636</v>
      </c>
      <c r="E4764" s="1164" t="s">
        <v>2894</v>
      </c>
      <c r="F4764" s="1165">
        <v>44910</v>
      </c>
      <c r="G4764" s="1165">
        <v>45029</v>
      </c>
    </row>
    <row r="4765" spans="1:7" ht="51">
      <c r="A4765" s="1162">
        <v>6298</v>
      </c>
      <c r="B4765" s="1162">
        <v>16129</v>
      </c>
      <c r="C4765" s="1163" t="s">
        <v>11637</v>
      </c>
      <c r="D4765" s="1163" t="s">
        <v>11638</v>
      </c>
      <c r="E4765" s="1164" t="s">
        <v>2894</v>
      </c>
      <c r="F4765" s="1165">
        <v>44910</v>
      </c>
      <c r="G4765" s="1165">
        <v>45029</v>
      </c>
    </row>
    <row r="4766" spans="1:7" ht="51">
      <c r="A4766" s="1162">
        <v>6299</v>
      </c>
      <c r="B4766" s="1162">
        <v>16130</v>
      </c>
      <c r="C4766" s="1163" t="s">
        <v>11639</v>
      </c>
      <c r="D4766" s="1163" t="s">
        <v>11640</v>
      </c>
      <c r="E4766" s="1164" t="s">
        <v>2894</v>
      </c>
      <c r="F4766" s="1165">
        <v>44910</v>
      </c>
      <c r="G4766" s="1165">
        <v>45029</v>
      </c>
    </row>
    <row r="4767" spans="1:7" ht="51">
      <c r="A4767" s="1162">
        <v>6300</v>
      </c>
      <c r="B4767" s="1162">
        <v>16131</v>
      </c>
      <c r="C4767" s="1163" t="s">
        <v>11641</v>
      </c>
      <c r="D4767" s="1163" t="s">
        <v>11642</v>
      </c>
      <c r="E4767" s="1164" t="s">
        <v>2894</v>
      </c>
      <c r="F4767" s="1165">
        <v>44910</v>
      </c>
      <c r="G4767" s="1165">
        <v>45029</v>
      </c>
    </row>
    <row r="4768" spans="1:7" ht="51">
      <c r="A4768" s="1162">
        <v>6301</v>
      </c>
      <c r="B4768" s="1162">
        <v>16132</v>
      </c>
      <c r="C4768" s="1163" t="s">
        <v>11643</v>
      </c>
      <c r="D4768" s="1163" t="s">
        <v>11644</v>
      </c>
      <c r="E4768" s="1164" t="s">
        <v>2894</v>
      </c>
      <c r="F4768" s="1165">
        <v>44910</v>
      </c>
      <c r="G4768" s="1165">
        <v>45029</v>
      </c>
    </row>
    <row r="4769" spans="1:7" ht="51">
      <c r="A4769" s="1162">
        <v>6302</v>
      </c>
      <c r="B4769" s="1162">
        <v>16133</v>
      </c>
      <c r="C4769" s="1163" t="s">
        <v>11645</v>
      </c>
      <c r="D4769" s="1163" t="s">
        <v>11646</v>
      </c>
      <c r="E4769" s="1164" t="s">
        <v>2894</v>
      </c>
      <c r="F4769" s="1165">
        <v>44865</v>
      </c>
      <c r="G4769" s="1165">
        <v>44984</v>
      </c>
    </row>
    <row r="4770" spans="1:7" ht="51">
      <c r="A4770" s="1162">
        <v>6303</v>
      </c>
      <c r="B4770" s="1162">
        <v>16134</v>
      </c>
      <c r="C4770" s="1163" t="s">
        <v>11647</v>
      </c>
      <c r="D4770" s="1163" t="s">
        <v>11648</v>
      </c>
      <c r="E4770" s="1164" t="s">
        <v>3009</v>
      </c>
      <c r="F4770" s="1165">
        <v>44895</v>
      </c>
      <c r="G4770" s="1165">
        <v>45044</v>
      </c>
    </row>
    <row r="4771" spans="1:7" ht="51">
      <c r="A4771" s="1162">
        <v>6304</v>
      </c>
      <c r="B4771" s="1162">
        <v>16135</v>
      </c>
      <c r="C4771" s="1163" t="s">
        <v>11649</v>
      </c>
      <c r="D4771" s="1163" t="s">
        <v>11650</v>
      </c>
      <c r="E4771" s="1164" t="s">
        <v>3009</v>
      </c>
      <c r="F4771" s="1165">
        <v>44895</v>
      </c>
      <c r="G4771" s="1165">
        <v>45044</v>
      </c>
    </row>
    <row r="4772" spans="1:7" ht="63.75">
      <c r="A4772" s="1162">
        <v>6305</v>
      </c>
      <c r="B4772" s="1162">
        <v>16136</v>
      </c>
      <c r="C4772" s="1163" t="s">
        <v>11651</v>
      </c>
      <c r="D4772" s="1163" t="s">
        <v>11652</v>
      </c>
      <c r="E4772" s="1164" t="s">
        <v>3009</v>
      </c>
      <c r="F4772" s="1165">
        <v>44895</v>
      </c>
      <c r="G4772" s="1165">
        <v>45044</v>
      </c>
    </row>
    <row r="4773" spans="1:7" ht="51">
      <c r="A4773" s="1162">
        <v>6306</v>
      </c>
      <c r="B4773" s="1162">
        <v>16137</v>
      </c>
      <c r="C4773" s="1163" t="s">
        <v>11653</v>
      </c>
      <c r="D4773" s="1163" t="s">
        <v>11654</v>
      </c>
      <c r="E4773" s="1164" t="s">
        <v>3009</v>
      </c>
      <c r="F4773" s="1165">
        <v>44895</v>
      </c>
      <c r="G4773" s="1165">
        <v>45044</v>
      </c>
    </row>
    <row r="4774" spans="1:7" ht="51">
      <c r="A4774" s="1162">
        <v>6307</v>
      </c>
      <c r="B4774" s="1162">
        <v>16138</v>
      </c>
      <c r="C4774" s="1163" t="s">
        <v>11655</v>
      </c>
      <c r="D4774" s="1163" t="s">
        <v>11656</v>
      </c>
      <c r="E4774" s="1164" t="s">
        <v>3009</v>
      </c>
      <c r="F4774" s="1165">
        <v>44940</v>
      </c>
      <c r="G4774" s="1165">
        <v>45089</v>
      </c>
    </row>
    <row r="4775" spans="1:7" ht="63.75">
      <c r="A4775" s="1162">
        <v>6308</v>
      </c>
      <c r="B4775" s="1162">
        <v>16139</v>
      </c>
      <c r="C4775" s="1163" t="s">
        <v>11657</v>
      </c>
      <c r="D4775" s="1163" t="s">
        <v>11658</v>
      </c>
      <c r="E4775" s="1164" t="s">
        <v>3009</v>
      </c>
      <c r="F4775" s="1165">
        <v>44940</v>
      </c>
      <c r="G4775" s="1165">
        <v>45089</v>
      </c>
    </row>
    <row r="4776" spans="1:7" ht="51">
      <c r="A4776" s="1162">
        <v>6309</v>
      </c>
      <c r="B4776" s="1162">
        <v>16140</v>
      </c>
      <c r="C4776" s="1163" t="s">
        <v>11659</v>
      </c>
      <c r="D4776" s="1163" t="s">
        <v>11660</v>
      </c>
      <c r="E4776" s="1164" t="s">
        <v>3009</v>
      </c>
      <c r="F4776" s="1165">
        <v>45000</v>
      </c>
      <c r="G4776" s="1165">
        <v>45149</v>
      </c>
    </row>
    <row r="4777" spans="1:7" ht="51">
      <c r="A4777" s="1162">
        <v>6310</v>
      </c>
      <c r="B4777" s="1162">
        <v>16141</v>
      </c>
      <c r="C4777" s="1163" t="s">
        <v>11661</v>
      </c>
      <c r="D4777" s="1163" t="s">
        <v>11662</v>
      </c>
      <c r="E4777" s="1164" t="s">
        <v>3009</v>
      </c>
      <c r="F4777" s="1165">
        <v>44895</v>
      </c>
      <c r="G4777" s="1165">
        <v>45044</v>
      </c>
    </row>
    <row r="4778" spans="1:7" ht="51">
      <c r="A4778" s="1162">
        <v>6311</v>
      </c>
      <c r="B4778" s="1162">
        <v>16142</v>
      </c>
      <c r="C4778" s="1163" t="s">
        <v>11663</v>
      </c>
      <c r="D4778" s="1163" t="s">
        <v>11664</v>
      </c>
      <c r="E4778" s="1164" t="s">
        <v>3009</v>
      </c>
      <c r="F4778" s="1165">
        <v>44895</v>
      </c>
      <c r="G4778" s="1165">
        <v>45044</v>
      </c>
    </row>
    <row r="4779" spans="1:7" ht="51">
      <c r="A4779" s="1162">
        <v>6312</v>
      </c>
      <c r="B4779" s="1162">
        <v>16143</v>
      </c>
      <c r="C4779" s="1163" t="s">
        <v>11665</v>
      </c>
      <c r="D4779" s="1163" t="s">
        <v>11666</v>
      </c>
      <c r="E4779" s="1164" t="s">
        <v>3009</v>
      </c>
      <c r="F4779" s="1165">
        <v>44895</v>
      </c>
      <c r="G4779" s="1165">
        <v>45044</v>
      </c>
    </row>
    <row r="4780" spans="1:7" ht="51">
      <c r="A4780" s="1162">
        <v>6313</v>
      </c>
      <c r="B4780" s="1162">
        <v>16144</v>
      </c>
      <c r="C4780" s="1163" t="s">
        <v>11667</v>
      </c>
      <c r="D4780" s="1163" t="s">
        <v>11668</v>
      </c>
      <c r="E4780" s="1164" t="s">
        <v>3009</v>
      </c>
      <c r="F4780" s="1165">
        <v>44895</v>
      </c>
      <c r="G4780" s="1165">
        <v>45044</v>
      </c>
    </row>
    <row r="4781" spans="1:7" ht="51">
      <c r="A4781" s="1162">
        <v>6314</v>
      </c>
      <c r="B4781" s="1162">
        <v>16145</v>
      </c>
      <c r="C4781" s="1163" t="s">
        <v>11669</v>
      </c>
      <c r="D4781" s="1163" t="s">
        <v>11670</v>
      </c>
      <c r="E4781" s="1164" t="s">
        <v>3009</v>
      </c>
      <c r="F4781" s="1165">
        <v>44835</v>
      </c>
      <c r="G4781" s="1165">
        <v>44984</v>
      </c>
    </row>
    <row r="4782" spans="1:7" ht="51">
      <c r="A4782" s="1162">
        <v>6315</v>
      </c>
      <c r="B4782" s="1162">
        <v>16146</v>
      </c>
      <c r="C4782" s="1163" t="s">
        <v>11671</v>
      </c>
      <c r="D4782" s="1163" t="s">
        <v>11672</v>
      </c>
      <c r="E4782" s="1164" t="s">
        <v>3009</v>
      </c>
      <c r="F4782" s="1165">
        <v>44820</v>
      </c>
      <c r="G4782" s="1165">
        <v>44969</v>
      </c>
    </row>
    <row r="4783" spans="1:7" ht="63.75">
      <c r="A4783" s="1162">
        <v>6316</v>
      </c>
      <c r="B4783" s="1162">
        <v>16147</v>
      </c>
      <c r="C4783" s="1163" t="s">
        <v>11673</v>
      </c>
      <c r="D4783" s="1163" t="s">
        <v>11674</v>
      </c>
      <c r="E4783" s="1164" t="s">
        <v>3009</v>
      </c>
      <c r="F4783" s="1165">
        <v>44835</v>
      </c>
      <c r="G4783" s="1165">
        <v>44984</v>
      </c>
    </row>
    <row r="4784" spans="1:7" ht="51">
      <c r="A4784" s="1162">
        <v>6317</v>
      </c>
      <c r="B4784" s="1162">
        <v>16148</v>
      </c>
      <c r="C4784" s="1163" t="s">
        <v>11675</v>
      </c>
      <c r="D4784" s="1163" t="s">
        <v>11676</v>
      </c>
      <c r="E4784" s="1164" t="s">
        <v>3009</v>
      </c>
      <c r="F4784" s="1165">
        <v>44970</v>
      </c>
      <c r="G4784" s="1165">
        <v>45119</v>
      </c>
    </row>
    <row r="4785" spans="1:7" ht="51">
      <c r="A4785" s="1162">
        <v>6318</v>
      </c>
      <c r="B4785" s="1162">
        <v>16149</v>
      </c>
      <c r="C4785" s="1163" t="s">
        <v>11677</v>
      </c>
      <c r="D4785" s="1163" t="s">
        <v>11678</v>
      </c>
      <c r="E4785" s="1164" t="s">
        <v>3009</v>
      </c>
      <c r="F4785" s="1165">
        <v>44970</v>
      </c>
      <c r="G4785" s="1165">
        <v>45119</v>
      </c>
    </row>
    <row r="4786" spans="1:7" ht="51">
      <c r="A4786" s="1162">
        <v>6319</v>
      </c>
      <c r="B4786" s="1162">
        <v>16150</v>
      </c>
      <c r="C4786" s="1163" t="s">
        <v>11679</v>
      </c>
      <c r="D4786" s="1163" t="s">
        <v>11680</v>
      </c>
      <c r="E4786" s="1164" t="s">
        <v>3009</v>
      </c>
      <c r="F4786" s="1165">
        <v>44835</v>
      </c>
      <c r="G4786" s="1165">
        <v>44984</v>
      </c>
    </row>
    <row r="4787" spans="1:7" ht="51">
      <c r="A4787" s="1162">
        <v>6320</v>
      </c>
      <c r="B4787" s="1162">
        <v>16151</v>
      </c>
      <c r="C4787" s="1163" t="s">
        <v>11681</v>
      </c>
      <c r="D4787" s="1163" t="s">
        <v>11682</v>
      </c>
      <c r="E4787" s="1164" t="s">
        <v>3009</v>
      </c>
      <c r="F4787" s="1165">
        <v>44820</v>
      </c>
      <c r="G4787" s="1165">
        <v>44969</v>
      </c>
    </row>
    <row r="4788" spans="1:7" ht="63.75">
      <c r="A4788" s="1162">
        <v>6321</v>
      </c>
      <c r="B4788" s="1162">
        <v>16152</v>
      </c>
      <c r="C4788" s="1163" t="s">
        <v>11683</v>
      </c>
      <c r="D4788" s="1163" t="s">
        <v>11684</v>
      </c>
      <c r="E4788" s="1164" t="s">
        <v>3009</v>
      </c>
      <c r="F4788" s="1165">
        <v>44835</v>
      </c>
      <c r="G4788" s="1165">
        <v>44984</v>
      </c>
    </row>
    <row r="4789" spans="1:7" ht="63.75">
      <c r="A4789" s="1162">
        <v>6322</v>
      </c>
      <c r="B4789" s="1162">
        <v>16153</v>
      </c>
      <c r="C4789" s="1163" t="s">
        <v>11685</v>
      </c>
      <c r="D4789" s="1163" t="s">
        <v>11686</v>
      </c>
      <c r="E4789" s="1164" t="s">
        <v>3009</v>
      </c>
      <c r="F4789" s="1165">
        <v>44820</v>
      </c>
      <c r="G4789" s="1165">
        <v>44969</v>
      </c>
    </row>
    <row r="4790" spans="1:7" ht="51">
      <c r="A4790" s="1162">
        <v>6323</v>
      </c>
      <c r="B4790" s="1162">
        <v>16154</v>
      </c>
      <c r="C4790" s="1163" t="s">
        <v>11687</v>
      </c>
      <c r="D4790" s="1163" t="s">
        <v>11688</v>
      </c>
      <c r="E4790" s="1164" t="s">
        <v>3009</v>
      </c>
      <c r="F4790" s="1165">
        <v>44895</v>
      </c>
      <c r="G4790" s="1165">
        <v>45044</v>
      </c>
    </row>
    <row r="4791" spans="1:7" ht="51">
      <c r="A4791" s="1162">
        <v>6324</v>
      </c>
      <c r="B4791" s="1162">
        <v>16155</v>
      </c>
      <c r="C4791" s="1163" t="s">
        <v>11689</v>
      </c>
      <c r="D4791" s="1163" t="s">
        <v>11690</v>
      </c>
      <c r="E4791" s="1164" t="s">
        <v>3009</v>
      </c>
      <c r="F4791" s="1165">
        <v>44895</v>
      </c>
      <c r="G4791" s="1165">
        <v>45044</v>
      </c>
    </row>
    <row r="4792" spans="1:7" ht="51">
      <c r="A4792" s="1162">
        <v>6325</v>
      </c>
      <c r="B4792" s="1162">
        <v>16156</v>
      </c>
      <c r="C4792" s="1163" t="s">
        <v>11691</v>
      </c>
      <c r="D4792" s="1163" t="s">
        <v>11692</v>
      </c>
      <c r="E4792" s="1164" t="s">
        <v>3009</v>
      </c>
      <c r="F4792" s="1165">
        <v>44895</v>
      </c>
      <c r="G4792" s="1165">
        <v>45044</v>
      </c>
    </row>
    <row r="4793" spans="1:7" ht="38.25">
      <c r="A4793" s="1162">
        <v>6326</v>
      </c>
      <c r="B4793" s="1162">
        <v>16157</v>
      </c>
      <c r="C4793" s="1163" t="s">
        <v>11693</v>
      </c>
      <c r="D4793" s="1163" t="s">
        <v>11694</v>
      </c>
      <c r="E4793" s="1164" t="s">
        <v>3009</v>
      </c>
      <c r="F4793" s="1165">
        <v>44895</v>
      </c>
      <c r="G4793" s="1165">
        <v>45044</v>
      </c>
    </row>
    <row r="4794" spans="1:7" ht="51">
      <c r="A4794" s="1162">
        <v>6327</v>
      </c>
      <c r="B4794" s="1162">
        <v>16158</v>
      </c>
      <c r="C4794" s="1163" t="s">
        <v>11695</v>
      </c>
      <c r="D4794" s="1163" t="s">
        <v>11696</v>
      </c>
      <c r="E4794" s="1164" t="s">
        <v>3009</v>
      </c>
      <c r="F4794" s="1165">
        <v>44970</v>
      </c>
      <c r="G4794" s="1165">
        <v>45119</v>
      </c>
    </row>
    <row r="4795" spans="1:7" ht="51">
      <c r="A4795" s="1162">
        <v>6328</v>
      </c>
      <c r="B4795" s="1162">
        <v>16159</v>
      </c>
      <c r="C4795" s="1163" t="s">
        <v>11697</v>
      </c>
      <c r="D4795" s="1163" t="s">
        <v>11698</v>
      </c>
      <c r="E4795" s="1164" t="s">
        <v>3009</v>
      </c>
      <c r="F4795" s="1165">
        <v>44895</v>
      </c>
      <c r="G4795" s="1165">
        <v>45044</v>
      </c>
    </row>
    <row r="4796" spans="1:7" ht="51">
      <c r="A4796" s="1162">
        <v>6329</v>
      </c>
      <c r="B4796" s="1162">
        <v>16160</v>
      </c>
      <c r="C4796" s="1163" t="s">
        <v>11699</v>
      </c>
      <c r="D4796" s="1163" t="s">
        <v>11700</v>
      </c>
      <c r="E4796" s="1164" t="s">
        <v>3009</v>
      </c>
      <c r="F4796" s="1165">
        <v>44895</v>
      </c>
      <c r="G4796" s="1165">
        <v>45044</v>
      </c>
    </row>
    <row r="4797" spans="1:7" ht="51">
      <c r="A4797" s="1162">
        <v>6330</v>
      </c>
      <c r="B4797" s="1162">
        <v>16161</v>
      </c>
      <c r="C4797" s="1163" t="s">
        <v>11701</v>
      </c>
      <c r="D4797" s="1163" t="s">
        <v>11702</v>
      </c>
      <c r="E4797" s="1164" t="s">
        <v>3009</v>
      </c>
      <c r="F4797" s="1165">
        <v>44895</v>
      </c>
      <c r="G4797" s="1165">
        <v>45044</v>
      </c>
    </row>
    <row r="4798" spans="1:7" ht="51">
      <c r="A4798" s="1162">
        <v>6331</v>
      </c>
      <c r="B4798" s="1162">
        <v>16162</v>
      </c>
      <c r="C4798" s="1163" t="s">
        <v>11703</v>
      </c>
      <c r="D4798" s="1163" t="s">
        <v>11704</v>
      </c>
      <c r="E4798" s="1164" t="s">
        <v>3009</v>
      </c>
      <c r="F4798" s="1165">
        <v>44895</v>
      </c>
      <c r="G4798" s="1165">
        <v>45044</v>
      </c>
    </row>
    <row r="4799" spans="1:7" ht="51">
      <c r="A4799" s="1162">
        <v>6332</v>
      </c>
      <c r="B4799" s="1162">
        <v>16163</v>
      </c>
      <c r="C4799" s="1163" t="s">
        <v>11705</v>
      </c>
      <c r="D4799" s="1163" t="s">
        <v>11706</v>
      </c>
      <c r="E4799" s="1164" t="s">
        <v>3009</v>
      </c>
      <c r="F4799" s="1165">
        <v>44895</v>
      </c>
      <c r="G4799" s="1165">
        <v>45044</v>
      </c>
    </row>
    <row r="4800" spans="1:7" ht="51">
      <c r="A4800" s="1162">
        <v>6333</v>
      </c>
      <c r="B4800" s="1162">
        <v>16164</v>
      </c>
      <c r="C4800" s="1163" t="s">
        <v>11707</v>
      </c>
      <c r="D4800" s="1163" t="s">
        <v>11708</v>
      </c>
      <c r="E4800" s="1164" t="s">
        <v>3009</v>
      </c>
      <c r="F4800" s="1165">
        <v>44895</v>
      </c>
      <c r="G4800" s="1165">
        <v>45044</v>
      </c>
    </row>
    <row r="4801" spans="1:7" ht="51">
      <c r="A4801" s="1162">
        <v>6334</v>
      </c>
      <c r="B4801" s="1162">
        <v>16165</v>
      </c>
      <c r="C4801" s="1163" t="s">
        <v>11709</v>
      </c>
      <c r="D4801" s="1163" t="s">
        <v>11710</v>
      </c>
      <c r="E4801" s="1164" t="s">
        <v>3009</v>
      </c>
      <c r="F4801" s="1165">
        <v>44895</v>
      </c>
      <c r="G4801" s="1165">
        <v>45044</v>
      </c>
    </row>
    <row r="4802" spans="1:7" ht="51">
      <c r="A4802" s="1162">
        <v>6335</v>
      </c>
      <c r="B4802" s="1162">
        <v>16166</v>
      </c>
      <c r="C4802" s="1163" t="s">
        <v>11711</v>
      </c>
      <c r="D4802" s="1163" t="s">
        <v>11712</v>
      </c>
      <c r="E4802" s="1164" t="s">
        <v>3009</v>
      </c>
      <c r="F4802" s="1165">
        <v>44895</v>
      </c>
      <c r="G4802" s="1165">
        <v>45044</v>
      </c>
    </row>
    <row r="4803" spans="1:7" ht="51">
      <c r="A4803" s="1162">
        <v>6336</v>
      </c>
      <c r="B4803" s="1162">
        <v>16167</v>
      </c>
      <c r="C4803" s="1163" t="s">
        <v>11713</v>
      </c>
      <c r="D4803" s="1163" t="s">
        <v>11714</v>
      </c>
      <c r="E4803" s="1164" t="s">
        <v>3009</v>
      </c>
      <c r="F4803" s="1165">
        <v>44895</v>
      </c>
      <c r="G4803" s="1165">
        <v>45044</v>
      </c>
    </row>
    <row r="4804" spans="1:7" ht="51">
      <c r="A4804" s="1162">
        <v>6337</v>
      </c>
      <c r="B4804" s="1162">
        <v>16168</v>
      </c>
      <c r="C4804" s="1163" t="s">
        <v>11715</v>
      </c>
      <c r="D4804" s="1163" t="s">
        <v>11716</v>
      </c>
      <c r="E4804" s="1164" t="s">
        <v>3009</v>
      </c>
      <c r="F4804" s="1165">
        <v>44895</v>
      </c>
      <c r="G4804" s="1165">
        <v>45044</v>
      </c>
    </row>
    <row r="4805" spans="1:7" ht="51">
      <c r="A4805" s="1162">
        <v>6338</v>
      </c>
      <c r="B4805" s="1162">
        <v>16169</v>
      </c>
      <c r="C4805" s="1163" t="s">
        <v>11717</v>
      </c>
      <c r="D4805" s="1163" t="s">
        <v>11718</v>
      </c>
      <c r="E4805" s="1164" t="s">
        <v>3009</v>
      </c>
      <c r="F4805" s="1165">
        <v>45015</v>
      </c>
      <c r="G4805" s="1165">
        <v>45164</v>
      </c>
    </row>
    <row r="4806" spans="1:7" ht="51">
      <c r="A4806" s="1162">
        <v>6339</v>
      </c>
      <c r="B4806" s="1162">
        <v>16170</v>
      </c>
      <c r="C4806" s="1163" t="s">
        <v>11719</v>
      </c>
      <c r="D4806" s="1163" t="s">
        <v>11720</v>
      </c>
      <c r="E4806" s="1164" t="s">
        <v>3009</v>
      </c>
      <c r="F4806" s="1165">
        <v>44895</v>
      </c>
      <c r="G4806" s="1165">
        <v>45044</v>
      </c>
    </row>
    <row r="4807" spans="1:7" ht="51">
      <c r="A4807" s="1162">
        <v>6340</v>
      </c>
      <c r="B4807" s="1162">
        <v>16171</v>
      </c>
      <c r="C4807" s="1163" t="s">
        <v>11721</v>
      </c>
      <c r="D4807" s="1163" t="s">
        <v>11722</v>
      </c>
      <c r="E4807" s="1164" t="s">
        <v>3009</v>
      </c>
      <c r="F4807" s="1165">
        <v>44895</v>
      </c>
      <c r="G4807" s="1165">
        <v>45044</v>
      </c>
    </row>
    <row r="4808" spans="1:7" ht="51">
      <c r="A4808" s="1162">
        <v>6341</v>
      </c>
      <c r="B4808" s="1162">
        <v>16172</v>
      </c>
      <c r="C4808" s="1163" t="s">
        <v>11723</v>
      </c>
      <c r="D4808" s="1163" t="s">
        <v>11724</v>
      </c>
      <c r="E4808" s="1164" t="s">
        <v>3009</v>
      </c>
      <c r="F4808" s="1165">
        <v>44895</v>
      </c>
      <c r="G4808" s="1165">
        <v>45044</v>
      </c>
    </row>
    <row r="4809" spans="1:7" ht="51">
      <c r="A4809" s="1162">
        <v>6342</v>
      </c>
      <c r="B4809" s="1162">
        <v>16173</v>
      </c>
      <c r="C4809" s="1163" t="s">
        <v>11725</v>
      </c>
      <c r="D4809" s="1163" t="s">
        <v>11726</v>
      </c>
      <c r="E4809" s="1164" t="s">
        <v>3009</v>
      </c>
      <c r="F4809" s="1165">
        <v>44895</v>
      </c>
      <c r="G4809" s="1165">
        <v>45044</v>
      </c>
    </row>
    <row r="4810" spans="1:7" ht="51">
      <c r="A4810" s="1162">
        <v>6343</v>
      </c>
      <c r="B4810" s="1162">
        <v>16174</v>
      </c>
      <c r="C4810" s="1163" t="s">
        <v>11727</v>
      </c>
      <c r="D4810" s="1163" t="s">
        <v>11728</v>
      </c>
      <c r="E4810" s="1164" t="s">
        <v>3009</v>
      </c>
      <c r="F4810" s="1165">
        <v>44895</v>
      </c>
      <c r="G4810" s="1165">
        <v>45044</v>
      </c>
    </row>
    <row r="4811" spans="1:7" ht="51">
      <c r="A4811" s="1162">
        <v>6344</v>
      </c>
      <c r="B4811" s="1162">
        <v>16175</v>
      </c>
      <c r="C4811" s="1163" t="s">
        <v>11729</v>
      </c>
      <c r="D4811" s="1163" t="s">
        <v>11730</v>
      </c>
      <c r="E4811" s="1164" t="s">
        <v>3009</v>
      </c>
      <c r="F4811" s="1165">
        <v>44895</v>
      </c>
      <c r="G4811" s="1165">
        <v>45044</v>
      </c>
    </row>
    <row r="4812" spans="1:7" ht="51">
      <c r="A4812" s="1162">
        <v>6345</v>
      </c>
      <c r="B4812" s="1162">
        <v>16176</v>
      </c>
      <c r="C4812" s="1163" t="s">
        <v>11731</v>
      </c>
      <c r="D4812" s="1163" t="s">
        <v>11732</v>
      </c>
      <c r="E4812" s="1164" t="s">
        <v>3009</v>
      </c>
      <c r="F4812" s="1165">
        <v>44895</v>
      </c>
      <c r="G4812" s="1165">
        <v>45044</v>
      </c>
    </row>
    <row r="4813" spans="1:7" ht="25.5">
      <c r="A4813" s="1158">
        <v>6346</v>
      </c>
      <c r="B4813" s="1158">
        <v>16177</v>
      </c>
      <c r="C4813" s="1159" t="s">
        <v>11733</v>
      </c>
      <c r="D4813" s="1159" t="s">
        <v>11734</v>
      </c>
      <c r="E4813" s="1160" t="s">
        <v>11735</v>
      </c>
      <c r="F4813" s="1161">
        <v>44161</v>
      </c>
      <c r="G4813" s="1161">
        <v>45307</v>
      </c>
    </row>
    <row r="4814" spans="1:7" ht="25.5">
      <c r="A4814" s="1158">
        <v>6353</v>
      </c>
      <c r="B4814" s="1158">
        <v>25685</v>
      </c>
      <c r="C4814" s="1159" t="s">
        <v>3174</v>
      </c>
      <c r="D4814" s="1159" t="s">
        <v>3175</v>
      </c>
      <c r="E4814" s="1160" t="s">
        <v>11735</v>
      </c>
      <c r="F4814" s="1161">
        <v>44161</v>
      </c>
      <c r="G4814" s="1161">
        <v>45307</v>
      </c>
    </row>
    <row r="4815" spans="1:7">
      <c r="A4815" s="1162">
        <v>6354</v>
      </c>
      <c r="B4815" s="1162">
        <v>16178</v>
      </c>
      <c r="C4815" s="1163" t="s">
        <v>11736</v>
      </c>
      <c r="D4815" s="1163" t="s">
        <v>11737</v>
      </c>
      <c r="E4815" s="1164" t="s">
        <v>2357</v>
      </c>
      <c r="F4815" s="1165">
        <v>45307</v>
      </c>
      <c r="G4815" s="1165">
        <v>45307</v>
      </c>
    </row>
    <row r="4816" spans="1:7">
      <c r="A4816" s="1158">
        <v>6355</v>
      </c>
      <c r="B4816" s="1158">
        <v>16179</v>
      </c>
      <c r="C4816" s="1159" t="s">
        <v>3178</v>
      </c>
      <c r="D4816" s="1159" t="s">
        <v>3179</v>
      </c>
      <c r="E4816" s="1160" t="s">
        <v>11738</v>
      </c>
      <c r="F4816" s="1161">
        <v>44161</v>
      </c>
      <c r="G4816" s="1161">
        <v>45082</v>
      </c>
    </row>
    <row r="4817" spans="1:7">
      <c r="A4817" s="1158">
        <v>6356</v>
      </c>
      <c r="B4817" s="1158">
        <v>16180</v>
      </c>
      <c r="C4817" s="1159" t="s">
        <v>5402</v>
      </c>
      <c r="D4817" s="1159" t="s">
        <v>3409</v>
      </c>
      <c r="E4817" s="1160" t="s">
        <v>11739</v>
      </c>
      <c r="F4817" s="1161">
        <v>44161</v>
      </c>
      <c r="G4817" s="1161">
        <v>44942</v>
      </c>
    </row>
    <row r="4818" spans="1:7">
      <c r="A4818" s="1158">
        <v>6357</v>
      </c>
      <c r="B4818" s="1158">
        <v>16181</v>
      </c>
      <c r="C4818" s="1159" t="s">
        <v>5494</v>
      </c>
      <c r="D4818" s="1159" t="s">
        <v>3187</v>
      </c>
      <c r="E4818" s="1160" t="s">
        <v>11740</v>
      </c>
      <c r="F4818" s="1161">
        <v>44161</v>
      </c>
      <c r="G4818" s="1161">
        <v>44317</v>
      </c>
    </row>
    <row r="4819" spans="1:7" ht="38.25">
      <c r="A4819" s="1162">
        <v>6358</v>
      </c>
      <c r="B4819" s="1162">
        <v>16182</v>
      </c>
      <c r="C4819" s="1163" t="s">
        <v>11741</v>
      </c>
      <c r="D4819" s="1163" t="s">
        <v>11742</v>
      </c>
      <c r="E4819" s="1164" t="s">
        <v>2702</v>
      </c>
      <c r="F4819" s="1165">
        <v>44311</v>
      </c>
      <c r="G4819" s="1165">
        <v>44317</v>
      </c>
    </row>
    <row r="4820" spans="1:7" ht="38.25">
      <c r="A4820" s="1162">
        <v>6359</v>
      </c>
      <c r="B4820" s="1162">
        <v>16183</v>
      </c>
      <c r="C4820" s="1163" t="s">
        <v>11743</v>
      </c>
      <c r="D4820" s="1163" t="s">
        <v>11744</v>
      </c>
      <c r="E4820" s="1164" t="s">
        <v>3287</v>
      </c>
      <c r="F4820" s="1165">
        <v>44221</v>
      </c>
      <c r="G4820" s="1165">
        <v>44310</v>
      </c>
    </row>
    <row r="4821" spans="1:7" ht="38.25">
      <c r="A4821" s="1162">
        <v>6360</v>
      </c>
      <c r="B4821" s="1162">
        <v>16184</v>
      </c>
      <c r="C4821" s="1163" t="s">
        <v>11745</v>
      </c>
      <c r="D4821" s="1163" t="s">
        <v>11746</v>
      </c>
      <c r="E4821" s="1164" t="s">
        <v>3287</v>
      </c>
      <c r="F4821" s="1165">
        <v>44221</v>
      </c>
      <c r="G4821" s="1165">
        <v>44310</v>
      </c>
    </row>
    <row r="4822" spans="1:7" ht="25.5">
      <c r="A4822" s="1162">
        <v>6361</v>
      </c>
      <c r="B4822" s="1162">
        <v>16185</v>
      </c>
      <c r="C4822" s="1163" t="s">
        <v>11747</v>
      </c>
      <c r="D4822" s="1163" t="s">
        <v>11748</v>
      </c>
      <c r="E4822" s="1164" t="s">
        <v>3034</v>
      </c>
      <c r="F4822" s="1165">
        <v>44161</v>
      </c>
      <c r="G4822" s="1165">
        <v>44220</v>
      </c>
    </row>
    <row r="4823" spans="1:7">
      <c r="A4823" s="1158">
        <v>6362</v>
      </c>
      <c r="B4823" s="1158">
        <v>16186</v>
      </c>
      <c r="C4823" s="1159" t="s">
        <v>8826</v>
      </c>
      <c r="D4823" s="1159" t="s">
        <v>7585</v>
      </c>
      <c r="E4823" s="1160" t="s">
        <v>5065</v>
      </c>
      <c r="F4823" s="1161">
        <v>44318</v>
      </c>
      <c r="G4823" s="1161">
        <v>44657</v>
      </c>
    </row>
    <row r="4824" spans="1:7" ht="38.25">
      <c r="A4824" s="1162">
        <v>6363</v>
      </c>
      <c r="B4824" s="1162">
        <v>16187</v>
      </c>
      <c r="C4824" s="1163" t="s">
        <v>11749</v>
      </c>
      <c r="D4824" s="1163" t="s">
        <v>11750</v>
      </c>
      <c r="E4824" s="1164" t="s">
        <v>2894</v>
      </c>
      <c r="F4824" s="1165">
        <v>44408</v>
      </c>
      <c r="G4824" s="1165">
        <v>44527</v>
      </c>
    </row>
    <row r="4825" spans="1:7" ht="38.25">
      <c r="A4825" s="1162">
        <v>6364</v>
      </c>
      <c r="B4825" s="1162">
        <v>16188</v>
      </c>
      <c r="C4825" s="1163" t="s">
        <v>11751</v>
      </c>
      <c r="D4825" s="1163" t="s">
        <v>11752</v>
      </c>
      <c r="E4825" s="1164" t="s">
        <v>2894</v>
      </c>
      <c r="F4825" s="1165">
        <v>44398</v>
      </c>
      <c r="G4825" s="1165">
        <v>44517</v>
      </c>
    </row>
    <row r="4826" spans="1:7" ht="38.25">
      <c r="A4826" s="1162">
        <v>6365</v>
      </c>
      <c r="B4826" s="1162">
        <v>16189</v>
      </c>
      <c r="C4826" s="1163" t="s">
        <v>11753</v>
      </c>
      <c r="D4826" s="1163" t="s">
        <v>11754</v>
      </c>
      <c r="E4826" s="1164" t="s">
        <v>3218</v>
      </c>
      <c r="F4826" s="1165">
        <v>44378</v>
      </c>
      <c r="G4826" s="1165">
        <v>44537</v>
      </c>
    </row>
    <row r="4827" spans="1:7" ht="38.25">
      <c r="A4827" s="1162">
        <v>6366</v>
      </c>
      <c r="B4827" s="1162">
        <v>16190</v>
      </c>
      <c r="C4827" s="1163" t="s">
        <v>11755</v>
      </c>
      <c r="D4827" s="1163" t="s">
        <v>11756</v>
      </c>
      <c r="E4827" s="1164" t="s">
        <v>3849</v>
      </c>
      <c r="F4827" s="1165">
        <v>44318</v>
      </c>
      <c r="G4827" s="1165">
        <v>44527</v>
      </c>
    </row>
    <row r="4828" spans="1:7" ht="38.25">
      <c r="A4828" s="1162">
        <v>6367</v>
      </c>
      <c r="B4828" s="1162">
        <v>16191</v>
      </c>
      <c r="C4828" s="1163" t="s">
        <v>11757</v>
      </c>
      <c r="D4828" s="1163" t="s">
        <v>11758</v>
      </c>
      <c r="E4828" s="1164" t="s">
        <v>2894</v>
      </c>
      <c r="F4828" s="1165">
        <v>44338</v>
      </c>
      <c r="G4828" s="1165">
        <v>44457</v>
      </c>
    </row>
    <row r="4829" spans="1:7" ht="38.25">
      <c r="A4829" s="1162">
        <v>6368</v>
      </c>
      <c r="B4829" s="1162">
        <v>16192</v>
      </c>
      <c r="C4829" s="1163" t="s">
        <v>11759</v>
      </c>
      <c r="D4829" s="1163" t="s">
        <v>11760</v>
      </c>
      <c r="E4829" s="1164" t="s">
        <v>2894</v>
      </c>
      <c r="F4829" s="1165">
        <v>44318</v>
      </c>
      <c r="G4829" s="1165">
        <v>44437</v>
      </c>
    </row>
    <row r="4830" spans="1:7" ht="38.25">
      <c r="A4830" s="1162">
        <v>6369</v>
      </c>
      <c r="B4830" s="1162">
        <v>16193</v>
      </c>
      <c r="C4830" s="1163" t="s">
        <v>11761</v>
      </c>
      <c r="D4830" s="1163" t="s">
        <v>11762</v>
      </c>
      <c r="E4830" s="1164" t="s">
        <v>2894</v>
      </c>
      <c r="F4830" s="1165">
        <v>44328</v>
      </c>
      <c r="G4830" s="1165">
        <v>44447</v>
      </c>
    </row>
    <row r="4831" spans="1:7" ht="38.25">
      <c r="A4831" s="1162">
        <v>6370</v>
      </c>
      <c r="B4831" s="1162">
        <v>16194</v>
      </c>
      <c r="C4831" s="1163" t="s">
        <v>11763</v>
      </c>
      <c r="D4831" s="1163" t="s">
        <v>11764</v>
      </c>
      <c r="E4831" s="1164" t="s">
        <v>2894</v>
      </c>
      <c r="F4831" s="1165">
        <v>44318</v>
      </c>
      <c r="G4831" s="1165">
        <v>44437</v>
      </c>
    </row>
    <row r="4832" spans="1:7" ht="38.25">
      <c r="A4832" s="1162">
        <v>6371</v>
      </c>
      <c r="B4832" s="1162">
        <v>16195</v>
      </c>
      <c r="C4832" s="1163" t="s">
        <v>11765</v>
      </c>
      <c r="D4832" s="1163" t="s">
        <v>11766</v>
      </c>
      <c r="E4832" s="1164" t="s">
        <v>2894</v>
      </c>
      <c r="F4832" s="1165">
        <v>44538</v>
      </c>
      <c r="G4832" s="1165">
        <v>44657</v>
      </c>
    </row>
    <row r="4833" spans="1:7" ht="38.25">
      <c r="A4833" s="1162">
        <v>6372</v>
      </c>
      <c r="B4833" s="1162">
        <v>16196</v>
      </c>
      <c r="C4833" s="1163" t="s">
        <v>11767</v>
      </c>
      <c r="D4833" s="1163" t="s">
        <v>11768</v>
      </c>
      <c r="E4833" s="1164" t="s">
        <v>2894</v>
      </c>
      <c r="F4833" s="1165">
        <v>44528</v>
      </c>
      <c r="G4833" s="1165">
        <v>44647</v>
      </c>
    </row>
    <row r="4834" spans="1:7">
      <c r="A4834" s="1158">
        <v>6373</v>
      </c>
      <c r="B4834" s="1158">
        <v>16197</v>
      </c>
      <c r="C4834" s="1159" t="s">
        <v>8862</v>
      </c>
      <c r="D4834" s="1159" t="s">
        <v>7605</v>
      </c>
      <c r="E4834" s="1160" t="s">
        <v>8022</v>
      </c>
      <c r="F4834" s="1161">
        <v>44528</v>
      </c>
      <c r="G4834" s="1161">
        <v>44942</v>
      </c>
    </row>
    <row r="4835" spans="1:7" ht="38.25">
      <c r="A4835" s="1162">
        <v>6374</v>
      </c>
      <c r="B4835" s="1162">
        <v>16198</v>
      </c>
      <c r="C4835" s="1163" t="s">
        <v>11769</v>
      </c>
      <c r="D4835" s="1163" t="s">
        <v>11770</v>
      </c>
      <c r="E4835" s="1164" t="s">
        <v>3287</v>
      </c>
      <c r="F4835" s="1165">
        <v>44538</v>
      </c>
      <c r="G4835" s="1165">
        <v>44627</v>
      </c>
    </row>
    <row r="4836" spans="1:7" ht="51">
      <c r="A4836" s="1162">
        <v>6375</v>
      </c>
      <c r="B4836" s="1162">
        <v>16199</v>
      </c>
      <c r="C4836" s="1163" t="s">
        <v>11771</v>
      </c>
      <c r="D4836" s="1163" t="s">
        <v>11772</v>
      </c>
      <c r="E4836" s="1164" t="s">
        <v>3287</v>
      </c>
      <c r="F4836" s="1165">
        <v>44528</v>
      </c>
      <c r="G4836" s="1165">
        <v>44617</v>
      </c>
    </row>
    <row r="4837" spans="1:7" ht="38.25">
      <c r="A4837" s="1162">
        <v>6376</v>
      </c>
      <c r="B4837" s="1162">
        <v>16200</v>
      </c>
      <c r="C4837" s="1163" t="s">
        <v>11773</v>
      </c>
      <c r="D4837" s="1163" t="s">
        <v>11774</v>
      </c>
      <c r="E4837" s="1164" t="s">
        <v>3034</v>
      </c>
      <c r="F4837" s="1165">
        <v>44593</v>
      </c>
      <c r="G4837" s="1165">
        <v>44652</v>
      </c>
    </row>
    <row r="4838" spans="1:7" ht="38.25">
      <c r="A4838" s="1162">
        <v>6377</v>
      </c>
      <c r="B4838" s="1162">
        <v>16201</v>
      </c>
      <c r="C4838" s="1163" t="s">
        <v>11775</v>
      </c>
      <c r="D4838" s="1163" t="s">
        <v>11776</v>
      </c>
      <c r="E4838" s="1164" t="s">
        <v>3034</v>
      </c>
      <c r="F4838" s="1165">
        <v>44583</v>
      </c>
      <c r="G4838" s="1165">
        <v>44642</v>
      </c>
    </row>
    <row r="4839" spans="1:7" ht="38.25">
      <c r="A4839" s="1162">
        <v>6378</v>
      </c>
      <c r="B4839" s="1162">
        <v>16202</v>
      </c>
      <c r="C4839" s="1163" t="s">
        <v>11777</v>
      </c>
      <c r="D4839" s="1163" t="s">
        <v>11778</v>
      </c>
      <c r="E4839" s="1164" t="s">
        <v>3287</v>
      </c>
      <c r="F4839" s="1165">
        <v>44663</v>
      </c>
      <c r="G4839" s="1165">
        <v>44752</v>
      </c>
    </row>
    <row r="4840" spans="1:7" ht="51">
      <c r="A4840" s="1162">
        <v>6379</v>
      </c>
      <c r="B4840" s="1162">
        <v>16203</v>
      </c>
      <c r="C4840" s="1163" t="s">
        <v>11779</v>
      </c>
      <c r="D4840" s="1163" t="s">
        <v>11780</v>
      </c>
      <c r="E4840" s="1164" t="s">
        <v>3287</v>
      </c>
      <c r="F4840" s="1165">
        <v>44653</v>
      </c>
      <c r="G4840" s="1165">
        <v>44742</v>
      </c>
    </row>
    <row r="4841" spans="1:7" ht="38.25">
      <c r="A4841" s="1162">
        <v>6380</v>
      </c>
      <c r="B4841" s="1162">
        <v>16204</v>
      </c>
      <c r="C4841" s="1163" t="s">
        <v>11781</v>
      </c>
      <c r="D4841" s="1163" t="s">
        <v>11782</v>
      </c>
      <c r="E4841" s="1164" t="s">
        <v>3287</v>
      </c>
      <c r="F4841" s="1165">
        <v>44763</v>
      </c>
      <c r="G4841" s="1165">
        <v>44852</v>
      </c>
    </row>
    <row r="4842" spans="1:7" ht="38.25">
      <c r="A4842" s="1162">
        <v>6381</v>
      </c>
      <c r="B4842" s="1162">
        <v>16205</v>
      </c>
      <c r="C4842" s="1163" t="s">
        <v>11783</v>
      </c>
      <c r="D4842" s="1163" t="s">
        <v>11784</v>
      </c>
      <c r="E4842" s="1164" t="s">
        <v>3287</v>
      </c>
      <c r="F4842" s="1165">
        <v>44753</v>
      </c>
      <c r="G4842" s="1165">
        <v>44842</v>
      </c>
    </row>
    <row r="4843" spans="1:7" ht="38.25">
      <c r="A4843" s="1162">
        <v>6382</v>
      </c>
      <c r="B4843" s="1162">
        <v>16206</v>
      </c>
      <c r="C4843" s="1163" t="s">
        <v>11785</v>
      </c>
      <c r="D4843" s="1163" t="s">
        <v>11786</v>
      </c>
      <c r="E4843" s="1164" t="s">
        <v>3064</v>
      </c>
      <c r="F4843" s="1165">
        <v>44763</v>
      </c>
      <c r="G4843" s="1165">
        <v>44942</v>
      </c>
    </row>
    <row r="4844" spans="1:7" ht="38.25">
      <c r="A4844" s="1162">
        <v>6383</v>
      </c>
      <c r="B4844" s="1162">
        <v>16207</v>
      </c>
      <c r="C4844" s="1163" t="s">
        <v>11787</v>
      </c>
      <c r="D4844" s="1163" t="s">
        <v>11788</v>
      </c>
      <c r="E4844" s="1164" t="s">
        <v>3064</v>
      </c>
      <c r="F4844" s="1165">
        <v>44753</v>
      </c>
      <c r="G4844" s="1165">
        <v>44932</v>
      </c>
    </row>
    <row r="4845" spans="1:7" ht="38.25">
      <c r="A4845" s="1162">
        <v>6384</v>
      </c>
      <c r="B4845" s="1162">
        <v>16208</v>
      </c>
      <c r="C4845" s="1163" t="s">
        <v>11789</v>
      </c>
      <c r="D4845" s="1163" t="s">
        <v>11790</v>
      </c>
      <c r="E4845" s="1164" t="s">
        <v>4546</v>
      </c>
      <c r="F4845" s="1165">
        <v>44538</v>
      </c>
      <c r="G4845" s="1165">
        <v>44777</v>
      </c>
    </row>
    <row r="4846" spans="1:7">
      <c r="A4846" s="1158">
        <v>6385</v>
      </c>
      <c r="B4846" s="1158">
        <v>16209</v>
      </c>
      <c r="C4846" s="1159" t="s">
        <v>5444</v>
      </c>
      <c r="D4846" s="1159" t="s">
        <v>3339</v>
      </c>
      <c r="E4846" s="1160" t="s">
        <v>11739</v>
      </c>
      <c r="F4846" s="1161">
        <v>44221</v>
      </c>
      <c r="G4846" s="1161">
        <v>45002</v>
      </c>
    </row>
    <row r="4847" spans="1:7" ht="38.25">
      <c r="A4847" s="1162">
        <v>6386</v>
      </c>
      <c r="B4847" s="1162">
        <v>16210</v>
      </c>
      <c r="C4847" s="1163" t="s">
        <v>11791</v>
      </c>
      <c r="D4847" s="1163" t="s">
        <v>11792</v>
      </c>
      <c r="E4847" s="1164" t="s">
        <v>3287</v>
      </c>
      <c r="F4847" s="1165">
        <v>44221</v>
      </c>
      <c r="G4847" s="1165">
        <v>44310</v>
      </c>
    </row>
    <row r="4848" spans="1:7" ht="38.25">
      <c r="A4848" s="1162">
        <v>6387</v>
      </c>
      <c r="B4848" s="1162">
        <v>16211</v>
      </c>
      <c r="C4848" s="1163" t="s">
        <v>11793</v>
      </c>
      <c r="D4848" s="1163" t="s">
        <v>11794</v>
      </c>
      <c r="E4848" s="1164" t="s">
        <v>3461</v>
      </c>
      <c r="F4848" s="1165">
        <v>44538</v>
      </c>
      <c r="G4848" s="1165">
        <v>44837</v>
      </c>
    </row>
    <row r="4849" spans="1:7" ht="38.25">
      <c r="A4849" s="1162">
        <v>6388</v>
      </c>
      <c r="B4849" s="1162">
        <v>16212</v>
      </c>
      <c r="C4849" s="1163" t="s">
        <v>11795</v>
      </c>
      <c r="D4849" s="1163" t="s">
        <v>11796</v>
      </c>
      <c r="E4849" s="1164" t="s">
        <v>3034</v>
      </c>
      <c r="F4849" s="1165">
        <v>44653</v>
      </c>
      <c r="G4849" s="1165">
        <v>44712</v>
      </c>
    </row>
    <row r="4850" spans="1:7" ht="38.25">
      <c r="A4850" s="1162">
        <v>6389</v>
      </c>
      <c r="B4850" s="1162">
        <v>16213</v>
      </c>
      <c r="C4850" s="1163" t="s">
        <v>11797</v>
      </c>
      <c r="D4850" s="1163" t="s">
        <v>11798</v>
      </c>
      <c r="E4850" s="1164" t="s">
        <v>3112</v>
      </c>
      <c r="F4850" s="1165">
        <v>44973</v>
      </c>
      <c r="G4850" s="1165">
        <v>45002</v>
      </c>
    </row>
    <row r="4851" spans="1:7" ht="38.25">
      <c r="A4851" s="1162">
        <v>6390</v>
      </c>
      <c r="B4851" s="1162">
        <v>16214</v>
      </c>
      <c r="C4851" s="1163" t="s">
        <v>11799</v>
      </c>
      <c r="D4851" s="1163" t="s">
        <v>11800</v>
      </c>
      <c r="E4851" s="1164" t="s">
        <v>2894</v>
      </c>
      <c r="F4851" s="1165">
        <v>44853</v>
      </c>
      <c r="G4851" s="1165">
        <v>44972</v>
      </c>
    </row>
    <row r="4852" spans="1:7">
      <c r="A4852" s="1158">
        <v>6391</v>
      </c>
      <c r="B4852" s="1158">
        <v>16215</v>
      </c>
      <c r="C4852" s="1159" t="s">
        <v>6219</v>
      </c>
      <c r="D4852" s="1159" t="s">
        <v>6220</v>
      </c>
      <c r="E4852" s="1160" t="s">
        <v>4546</v>
      </c>
      <c r="F4852" s="1161">
        <v>44843</v>
      </c>
      <c r="G4852" s="1161">
        <v>45082</v>
      </c>
    </row>
    <row r="4853" spans="1:7" ht="38.25">
      <c r="A4853" s="1162">
        <v>6392</v>
      </c>
      <c r="B4853" s="1162">
        <v>16216</v>
      </c>
      <c r="C4853" s="1163" t="s">
        <v>11801</v>
      </c>
      <c r="D4853" s="1163" t="s">
        <v>11802</v>
      </c>
      <c r="E4853" s="1164" t="s">
        <v>4546</v>
      </c>
      <c r="F4853" s="1165">
        <v>44843</v>
      </c>
      <c r="G4853" s="1165">
        <v>45082</v>
      </c>
    </row>
    <row r="4854" spans="1:7">
      <c r="A4854" s="1158">
        <v>6393</v>
      </c>
      <c r="B4854" s="1158">
        <v>16217</v>
      </c>
      <c r="C4854" s="1159" t="s">
        <v>4449</v>
      </c>
      <c r="D4854" s="1159" t="s">
        <v>4450</v>
      </c>
      <c r="E4854" s="1160" t="s">
        <v>4427</v>
      </c>
      <c r="F4854" s="1161">
        <v>44538</v>
      </c>
      <c r="G4854" s="1161">
        <v>45177</v>
      </c>
    </row>
    <row r="4855" spans="1:7" ht="38.25">
      <c r="A4855" s="1162">
        <v>6394</v>
      </c>
      <c r="B4855" s="1162">
        <v>16218</v>
      </c>
      <c r="C4855" s="1163" t="s">
        <v>11803</v>
      </c>
      <c r="D4855" s="1163" t="s">
        <v>11804</v>
      </c>
      <c r="E4855" s="1164" t="s">
        <v>3112</v>
      </c>
      <c r="F4855" s="1165">
        <v>45148</v>
      </c>
      <c r="G4855" s="1165">
        <v>45177</v>
      </c>
    </row>
    <row r="4856" spans="1:7" ht="38.25">
      <c r="A4856" s="1162">
        <v>6395</v>
      </c>
      <c r="B4856" s="1162">
        <v>16219</v>
      </c>
      <c r="C4856" s="1163" t="s">
        <v>11805</v>
      </c>
      <c r="D4856" s="1163" t="s">
        <v>11806</v>
      </c>
      <c r="E4856" s="1164" t="s">
        <v>3009</v>
      </c>
      <c r="F4856" s="1165">
        <v>44998</v>
      </c>
      <c r="G4856" s="1165">
        <v>45147</v>
      </c>
    </row>
    <row r="4857" spans="1:7" ht="38.25">
      <c r="A4857" s="1162">
        <v>6396</v>
      </c>
      <c r="B4857" s="1162">
        <v>16220</v>
      </c>
      <c r="C4857" s="1163" t="s">
        <v>11807</v>
      </c>
      <c r="D4857" s="1163" t="s">
        <v>11808</v>
      </c>
      <c r="E4857" s="1164" t="s">
        <v>3955</v>
      </c>
      <c r="F4857" s="1165">
        <v>44713</v>
      </c>
      <c r="G4857" s="1165">
        <v>44912</v>
      </c>
    </row>
    <row r="4858" spans="1:7" ht="63.75">
      <c r="A4858" s="1162">
        <v>6397</v>
      </c>
      <c r="B4858" s="1162">
        <v>16221</v>
      </c>
      <c r="C4858" s="1163" t="s">
        <v>11809</v>
      </c>
      <c r="D4858" s="1163" t="s">
        <v>11810</v>
      </c>
      <c r="E4858" s="1164" t="s">
        <v>2693</v>
      </c>
      <c r="F4858" s="1165">
        <v>44853</v>
      </c>
      <c r="G4858" s="1165">
        <v>44897</v>
      </c>
    </row>
    <row r="4859" spans="1:7" ht="38.25">
      <c r="A4859" s="1162">
        <v>6398</v>
      </c>
      <c r="B4859" s="1162">
        <v>16222</v>
      </c>
      <c r="C4859" s="1163" t="s">
        <v>11811</v>
      </c>
      <c r="D4859" s="1163" t="s">
        <v>11812</v>
      </c>
      <c r="E4859" s="1164" t="s">
        <v>10186</v>
      </c>
      <c r="F4859" s="1165">
        <v>44538</v>
      </c>
      <c r="G4859" s="1165">
        <v>44997</v>
      </c>
    </row>
    <row r="4860" spans="1:7" ht="38.25">
      <c r="A4860" s="1162">
        <v>6399</v>
      </c>
      <c r="B4860" s="1162">
        <v>16223</v>
      </c>
      <c r="C4860" s="1163" t="s">
        <v>11813</v>
      </c>
      <c r="D4860" s="1163" t="s">
        <v>11814</v>
      </c>
      <c r="E4860" s="1164" t="s">
        <v>3112</v>
      </c>
      <c r="F4860" s="1165">
        <v>45148</v>
      </c>
      <c r="G4860" s="1165">
        <v>45177</v>
      </c>
    </row>
    <row r="4861" spans="1:7" ht="38.25">
      <c r="A4861" s="1162">
        <v>6400</v>
      </c>
      <c r="B4861" s="1162">
        <v>16224</v>
      </c>
      <c r="C4861" s="1163" t="s">
        <v>11815</v>
      </c>
      <c r="D4861" s="1163" t="s">
        <v>11816</v>
      </c>
      <c r="E4861" s="1164" t="s">
        <v>3112</v>
      </c>
      <c r="F4861" s="1165">
        <v>45118</v>
      </c>
      <c r="G4861" s="1165">
        <v>45147</v>
      </c>
    </row>
    <row r="4862" spans="1:7" ht="38.25">
      <c r="A4862" s="1162">
        <v>6401</v>
      </c>
      <c r="B4862" s="1162">
        <v>16225</v>
      </c>
      <c r="C4862" s="1163" t="s">
        <v>11817</v>
      </c>
      <c r="D4862" s="1163" t="s">
        <v>11818</v>
      </c>
      <c r="E4862" s="1164" t="s">
        <v>3112</v>
      </c>
      <c r="F4862" s="1165">
        <v>45118</v>
      </c>
      <c r="G4862" s="1165">
        <v>45147</v>
      </c>
    </row>
    <row r="4863" spans="1:7" ht="38.25">
      <c r="A4863" s="1162">
        <v>6402</v>
      </c>
      <c r="B4863" s="1162">
        <v>16226</v>
      </c>
      <c r="C4863" s="1163" t="s">
        <v>11819</v>
      </c>
      <c r="D4863" s="1163" t="s">
        <v>11820</v>
      </c>
      <c r="E4863" s="1164" t="s">
        <v>3064</v>
      </c>
      <c r="F4863" s="1165">
        <v>44898</v>
      </c>
      <c r="G4863" s="1165">
        <v>45077</v>
      </c>
    </row>
    <row r="4864" spans="1:7" ht="38.25">
      <c r="A4864" s="1162">
        <v>6403</v>
      </c>
      <c r="B4864" s="1162">
        <v>16227</v>
      </c>
      <c r="C4864" s="1163" t="s">
        <v>11821</v>
      </c>
      <c r="D4864" s="1163" t="s">
        <v>11822</v>
      </c>
      <c r="E4864" s="1164" t="s">
        <v>3064</v>
      </c>
      <c r="F4864" s="1165">
        <v>44898</v>
      </c>
      <c r="G4864" s="1165">
        <v>45077</v>
      </c>
    </row>
    <row r="4865" spans="1:7" ht="51">
      <c r="A4865" s="1162">
        <v>6404</v>
      </c>
      <c r="B4865" s="1162">
        <v>16228</v>
      </c>
      <c r="C4865" s="1163" t="s">
        <v>11807</v>
      </c>
      <c r="D4865" s="1163" t="s">
        <v>11823</v>
      </c>
      <c r="E4865" s="1164" t="s">
        <v>3009</v>
      </c>
      <c r="F4865" s="1165">
        <v>44918</v>
      </c>
      <c r="G4865" s="1165">
        <v>45067</v>
      </c>
    </row>
    <row r="4866" spans="1:7" ht="38.25">
      <c r="A4866" s="1162">
        <v>6405</v>
      </c>
      <c r="B4866" s="1162">
        <v>16229</v>
      </c>
      <c r="C4866" s="1163" t="s">
        <v>11824</v>
      </c>
      <c r="D4866" s="1163" t="s">
        <v>11825</v>
      </c>
      <c r="E4866" s="1164" t="s">
        <v>2894</v>
      </c>
      <c r="F4866" s="1165">
        <v>44998</v>
      </c>
      <c r="G4866" s="1165">
        <v>45117</v>
      </c>
    </row>
    <row r="4867" spans="1:7" ht="38.25">
      <c r="A4867" s="1162">
        <v>6406</v>
      </c>
      <c r="B4867" s="1162">
        <v>16230</v>
      </c>
      <c r="C4867" s="1163" t="s">
        <v>11826</v>
      </c>
      <c r="D4867" s="1163" t="s">
        <v>11827</v>
      </c>
      <c r="E4867" s="1164" t="s">
        <v>2894</v>
      </c>
      <c r="F4867" s="1165">
        <v>44998</v>
      </c>
      <c r="G4867" s="1165">
        <v>45117</v>
      </c>
    </row>
    <row r="4868" spans="1:7" ht="38.25">
      <c r="A4868" s="1162">
        <v>6407</v>
      </c>
      <c r="B4868" s="1162">
        <v>16231</v>
      </c>
      <c r="C4868" s="1163" t="s">
        <v>11828</v>
      </c>
      <c r="D4868" s="1163" t="s">
        <v>11829</v>
      </c>
      <c r="E4868" s="1164" t="s">
        <v>2894</v>
      </c>
      <c r="F4868" s="1165">
        <v>44998</v>
      </c>
      <c r="G4868" s="1165">
        <v>45117</v>
      </c>
    </row>
    <row r="4869" spans="1:7" ht="38.25">
      <c r="A4869" s="1162">
        <v>6408</v>
      </c>
      <c r="B4869" s="1162">
        <v>16232</v>
      </c>
      <c r="C4869" s="1163" t="s">
        <v>11830</v>
      </c>
      <c r="D4869" s="1163" t="s">
        <v>11831</v>
      </c>
      <c r="E4869" s="1164" t="s">
        <v>2894</v>
      </c>
      <c r="F4869" s="1165">
        <v>44998</v>
      </c>
      <c r="G4869" s="1165">
        <v>45117</v>
      </c>
    </row>
    <row r="4870" spans="1:7" ht="38.25">
      <c r="A4870" s="1162">
        <v>6409</v>
      </c>
      <c r="B4870" s="1162">
        <v>16233</v>
      </c>
      <c r="C4870" s="1163" t="s">
        <v>11832</v>
      </c>
      <c r="D4870" s="1163" t="s">
        <v>11833</v>
      </c>
      <c r="E4870" s="1164" t="s">
        <v>3009</v>
      </c>
      <c r="F4870" s="1165">
        <v>44663</v>
      </c>
      <c r="G4870" s="1165">
        <v>44812</v>
      </c>
    </row>
    <row r="4871" spans="1:7" ht="38.25">
      <c r="A4871" s="1162">
        <v>6410</v>
      </c>
      <c r="B4871" s="1162">
        <v>16234</v>
      </c>
      <c r="C4871" s="1163" t="s">
        <v>11834</v>
      </c>
      <c r="D4871" s="1163" t="s">
        <v>11835</v>
      </c>
      <c r="E4871" s="1164" t="s">
        <v>3009</v>
      </c>
      <c r="F4871" s="1165">
        <v>44663</v>
      </c>
      <c r="G4871" s="1165">
        <v>44812</v>
      </c>
    </row>
    <row r="4872" spans="1:7" ht="38.25">
      <c r="A4872" s="1162">
        <v>6411</v>
      </c>
      <c r="B4872" s="1162">
        <v>16235</v>
      </c>
      <c r="C4872" s="1163" t="s">
        <v>11836</v>
      </c>
      <c r="D4872" s="1163" t="s">
        <v>11837</v>
      </c>
      <c r="E4872" s="1164" t="s">
        <v>2894</v>
      </c>
      <c r="F4872" s="1165">
        <v>44898</v>
      </c>
      <c r="G4872" s="1165">
        <v>45017</v>
      </c>
    </row>
    <row r="4873" spans="1:7">
      <c r="A4873" s="1162">
        <v>6412</v>
      </c>
      <c r="B4873" s="1162">
        <v>16236</v>
      </c>
      <c r="C4873" s="1163" t="s">
        <v>11838</v>
      </c>
      <c r="D4873" s="1163" t="s">
        <v>10522</v>
      </c>
      <c r="E4873" s="1164" t="s">
        <v>2947</v>
      </c>
      <c r="F4873" s="1165">
        <v>44898</v>
      </c>
      <c r="G4873" s="1165">
        <v>44972</v>
      </c>
    </row>
    <row r="4874" spans="1:7" ht="25.5">
      <c r="A4874" s="1158">
        <v>6413</v>
      </c>
      <c r="B4874" s="1158">
        <v>16237</v>
      </c>
      <c r="C4874" s="1159" t="s">
        <v>10513</v>
      </c>
      <c r="D4874" s="1159" t="s">
        <v>10514</v>
      </c>
      <c r="E4874" s="1160" t="s">
        <v>2981</v>
      </c>
      <c r="F4874" s="1161">
        <v>44998</v>
      </c>
      <c r="G4874" s="1161">
        <v>45047</v>
      </c>
    </row>
    <row r="4875" spans="1:7" ht="51">
      <c r="A4875" s="1162">
        <v>6414</v>
      </c>
      <c r="B4875" s="1162">
        <v>16238</v>
      </c>
      <c r="C4875" s="1163" t="s">
        <v>11839</v>
      </c>
      <c r="D4875" s="1163" t="s">
        <v>11840</v>
      </c>
      <c r="E4875" s="1164" t="s">
        <v>2981</v>
      </c>
      <c r="F4875" s="1165">
        <v>44998</v>
      </c>
      <c r="G4875" s="1165">
        <v>45047</v>
      </c>
    </row>
    <row r="4876" spans="1:7">
      <c r="A4876" s="1158">
        <v>6415</v>
      </c>
      <c r="B4876" s="1158">
        <v>16239</v>
      </c>
      <c r="C4876" s="1159" t="s">
        <v>5010</v>
      </c>
      <c r="D4876" s="1159" t="s">
        <v>5011</v>
      </c>
      <c r="E4876" s="1160" t="s">
        <v>6257</v>
      </c>
      <c r="F4876" s="1161">
        <v>44618</v>
      </c>
      <c r="G4876" s="1161">
        <v>45277</v>
      </c>
    </row>
    <row r="4877" spans="1:7" ht="51">
      <c r="A4877" s="1162">
        <v>6416</v>
      </c>
      <c r="B4877" s="1162">
        <v>16240</v>
      </c>
      <c r="C4877" s="1163" t="s">
        <v>11841</v>
      </c>
      <c r="D4877" s="1163" t="s">
        <v>11842</v>
      </c>
      <c r="E4877" s="1164" t="s">
        <v>3009</v>
      </c>
      <c r="F4877" s="1165">
        <v>44948</v>
      </c>
      <c r="G4877" s="1165">
        <v>45097</v>
      </c>
    </row>
    <row r="4878" spans="1:7" ht="38.25">
      <c r="A4878" s="1162">
        <v>6417</v>
      </c>
      <c r="B4878" s="1162">
        <v>16241</v>
      </c>
      <c r="C4878" s="1163" t="s">
        <v>11843</v>
      </c>
      <c r="D4878" s="1163" t="s">
        <v>11844</v>
      </c>
      <c r="E4878" s="1164" t="s">
        <v>3009</v>
      </c>
      <c r="F4878" s="1165">
        <v>44933</v>
      </c>
      <c r="G4878" s="1165">
        <v>45082</v>
      </c>
    </row>
    <row r="4879" spans="1:7" ht="38.25">
      <c r="A4879" s="1162">
        <v>6418</v>
      </c>
      <c r="B4879" s="1162">
        <v>16242</v>
      </c>
      <c r="C4879" s="1163" t="s">
        <v>11845</v>
      </c>
      <c r="D4879" s="1163" t="s">
        <v>11846</v>
      </c>
      <c r="E4879" s="1164" t="s">
        <v>3009</v>
      </c>
      <c r="F4879" s="1165">
        <v>44963</v>
      </c>
      <c r="G4879" s="1165">
        <v>45112</v>
      </c>
    </row>
    <row r="4880" spans="1:7" ht="38.25">
      <c r="A4880" s="1162">
        <v>6419</v>
      </c>
      <c r="B4880" s="1162">
        <v>16243</v>
      </c>
      <c r="C4880" s="1163" t="s">
        <v>11847</v>
      </c>
      <c r="D4880" s="1163" t="s">
        <v>11848</v>
      </c>
      <c r="E4880" s="1164" t="s">
        <v>4546</v>
      </c>
      <c r="F4880" s="1165">
        <v>44743</v>
      </c>
      <c r="G4880" s="1165">
        <v>44982</v>
      </c>
    </row>
    <row r="4881" spans="1:7" ht="38.25">
      <c r="A4881" s="1162">
        <v>6420</v>
      </c>
      <c r="B4881" s="1162">
        <v>16244</v>
      </c>
      <c r="C4881" s="1163" t="s">
        <v>11849</v>
      </c>
      <c r="D4881" s="1163" t="s">
        <v>11850</v>
      </c>
      <c r="E4881" s="1164" t="s">
        <v>2894</v>
      </c>
      <c r="F4881" s="1165">
        <v>45128</v>
      </c>
      <c r="G4881" s="1165">
        <v>45247</v>
      </c>
    </row>
    <row r="4882" spans="1:7" ht="38.25">
      <c r="A4882" s="1162">
        <v>6421</v>
      </c>
      <c r="B4882" s="1162">
        <v>16245</v>
      </c>
      <c r="C4882" s="1163" t="s">
        <v>11851</v>
      </c>
      <c r="D4882" s="1163" t="s">
        <v>11852</v>
      </c>
      <c r="E4882" s="1164" t="s">
        <v>2894</v>
      </c>
      <c r="F4882" s="1165">
        <v>45128</v>
      </c>
      <c r="G4882" s="1165">
        <v>45247</v>
      </c>
    </row>
    <row r="4883" spans="1:7" ht="38.25">
      <c r="A4883" s="1162">
        <v>6422</v>
      </c>
      <c r="B4883" s="1162">
        <v>16246</v>
      </c>
      <c r="C4883" s="1163" t="s">
        <v>11853</v>
      </c>
      <c r="D4883" s="1163" t="s">
        <v>11854</v>
      </c>
      <c r="E4883" s="1164" t="s">
        <v>2894</v>
      </c>
      <c r="F4883" s="1165">
        <v>45128</v>
      </c>
      <c r="G4883" s="1165">
        <v>45247</v>
      </c>
    </row>
    <row r="4884" spans="1:7" ht="38.25">
      <c r="A4884" s="1162">
        <v>6423</v>
      </c>
      <c r="B4884" s="1162">
        <v>16247</v>
      </c>
      <c r="C4884" s="1163" t="s">
        <v>11855</v>
      </c>
      <c r="D4884" s="1163" t="s">
        <v>11856</v>
      </c>
      <c r="E4884" s="1164" t="s">
        <v>2894</v>
      </c>
      <c r="F4884" s="1165">
        <v>45128</v>
      </c>
      <c r="G4884" s="1165">
        <v>45247</v>
      </c>
    </row>
    <row r="4885" spans="1:7" ht="38.25">
      <c r="A4885" s="1162">
        <v>6424</v>
      </c>
      <c r="B4885" s="1162">
        <v>16248</v>
      </c>
      <c r="C4885" s="1163" t="s">
        <v>11857</v>
      </c>
      <c r="D4885" s="1163" t="s">
        <v>11858</v>
      </c>
      <c r="E4885" s="1164" t="s">
        <v>2894</v>
      </c>
      <c r="F4885" s="1165">
        <v>45128</v>
      </c>
      <c r="G4885" s="1165">
        <v>45247</v>
      </c>
    </row>
    <row r="4886" spans="1:7" ht="51">
      <c r="A4886" s="1162">
        <v>6425</v>
      </c>
      <c r="B4886" s="1162">
        <v>16249</v>
      </c>
      <c r="C4886" s="1163" t="s">
        <v>11859</v>
      </c>
      <c r="D4886" s="1163" t="s">
        <v>11860</v>
      </c>
      <c r="E4886" s="1164" t="s">
        <v>2894</v>
      </c>
      <c r="F4886" s="1165">
        <v>45158</v>
      </c>
      <c r="G4886" s="1165">
        <v>45277</v>
      </c>
    </row>
    <row r="4887" spans="1:7" ht="51">
      <c r="A4887" s="1162">
        <v>6426</v>
      </c>
      <c r="B4887" s="1162">
        <v>16250</v>
      </c>
      <c r="C4887" s="1163" t="s">
        <v>11861</v>
      </c>
      <c r="D4887" s="1163" t="s">
        <v>11862</v>
      </c>
      <c r="E4887" s="1164" t="s">
        <v>2894</v>
      </c>
      <c r="F4887" s="1165">
        <v>45158</v>
      </c>
      <c r="G4887" s="1165">
        <v>45277</v>
      </c>
    </row>
    <row r="4888" spans="1:7" ht="51">
      <c r="A4888" s="1162">
        <v>6427</v>
      </c>
      <c r="B4888" s="1162">
        <v>16251</v>
      </c>
      <c r="C4888" s="1163" t="s">
        <v>11863</v>
      </c>
      <c r="D4888" s="1163" t="s">
        <v>11864</v>
      </c>
      <c r="E4888" s="1164" t="s">
        <v>2894</v>
      </c>
      <c r="F4888" s="1165">
        <v>45158</v>
      </c>
      <c r="G4888" s="1165">
        <v>45277</v>
      </c>
    </row>
    <row r="4889" spans="1:7" ht="38.25">
      <c r="A4889" s="1162">
        <v>6428</v>
      </c>
      <c r="B4889" s="1162">
        <v>16252</v>
      </c>
      <c r="C4889" s="1163" t="s">
        <v>11865</v>
      </c>
      <c r="D4889" s="1163" t="s">
        <v>11866</v>
      </c>
      <c r="E4889" s="1164" t="s">
        <v>2894</v>
      </c>
      <c r="F4889" s="1165">
        <v>45158</v>
      </c>
      <c r="G4889" s="1165">
        <v>45277</v>
      </c>
    </row>
    <row r="4890" spans="1:7" ht="51">
      <c r="A4890" s="1162">
        <v>6429</v>
      </c>
      <c r="B4890" s="1162">
        <v>16253</v>
      </c>
      <c r="C4890" s="1163" t="s">
        <v>11867</v>
      </c>
      <c r="D4890" s="1163" t="s">
        <v>11868</v>
      </c>
      <c r="E4890" s="1164" t="s">
        <v>2894</v>
      </c>
      <c r="F4890" s="1165">
        <v>45158</v>
      </c>
      <c r="G4890" s="1165">
        <v>45277</v>
      </c>
    </row>
    <row r="4891" spans="1:7" ht="25.5">
      <c r="A4891" s="1162">
        <v>6430</v>
      </c>
      <c r="B4891" s="1162">
        <v>16254</v>
      </c>
      <c r="C4891" s="1163" t="s">
        <v>11869</v>
      </c>
      <c r="D4891" s="1163" t="s">
        <v>11870</v>
      </c>
      <c r="E4891" s="1164" t="s">
        <v>2894</v>
      </c>
      <c r="F4891" s="1165">
        <v>44618</v>
      </c>
      <c r="G4891" s="1165">
        <v>44737</v>
      </c>
    </row>
    <row r="4892" spans="1:7" ht="38.25">
      <c r="A4892" s="1162">
        <v>6431</v>
      </c>
      <c r="B4892" s="1162">
        <v>16255</v>
      </c>
      <c r="C4892" s="1163" t="s">
        <v>11871</v>
      </c>
      <c r="D4892" s="1163" t="s">
        <v>11872</v>
      </c>
      <c r="E4892" s="1164" t="s">
        <v>3287</v>
      </c>
      <c r="F4892" s="1165">
        <v>44653</v>
      </c>
      <c r="G4892" s="1165">
        <v>44742</v>
      </c>
    </row>
    <row r="4893" spans="1:7" ht="51">
      <c r="A4893" s="1162">
        <v>6432</v>
      </c>
      <c r="B4893" s="1162">
        <v>16256</v>
      </c>
      <c r="C4893" s="1163" t="s">
        <v>11873</v>
      </c>
      <c r="D4893" s="1163" t="s">
        <v>11874</v>
      </c>
      <c r="E4893" s="1164" t="s">
        <v>3287</v>
      </c>
      <c r="F4893" s="1165">
        <v>44713</v>
      </c>
      <c r="G4893" s="1165">
        <v>44802</v>
      </c>
    </row>
    <row r="4894" spans="1:7" ht="51">
      <c r="A4894" s="1162">
        <v>6433</v>
      </c>
      <c r="B4894" s="1162">
        <v>16257</v>
      </c>
      <c r="C4894" s="1163" t="s">
        <v>11875</v>
      </c>
      <c r="D4894" s="1163" t="s">
        <v>11876</v>
      </c>
      <c r="E4894" s="1164" t="s">
        <v>3287</v>
      </c>
      <c r="F4894" s="1165">
        <v>44773</v>
      </c>
      <c r="G4894" s="1165">
        <v>44862</v>
      </c>
    </row>
    <row r="4895" spans="1:7" ht="38.25">
      <c r="A4895" s="1162">
        <v>6434</v>
      </c>
      <c r="B4895" s="1162">
        <v>16258</v>
      </c>
      <c r="C4895" s="1163" t="s">
        <v>11877</v>
      </c>
      <c r="D4895" s="1163" t="s">
        <v>11878</v>
      </c>
      <c r="E4895" s="1164" t="s">
        <v>3009</v>
      </c>
      <c r="F4895" s="1165">
        <v>44873</v>
      </c>
      <c r="G4895" s="1165">
        <v>45022</v>
      </c>
    </row>
    <row r="4896" spans="1:7" ht="38.25">
      <c r="A4896" s="1162">
        <v>6435</v>
      </c>
      <c r="B4896" s="1162">
        <v>16259</v>
      </c>
      <c r="C4896" s="1163" t="s">
        <v>11879</v>
      </c>
      <c r="D4896" s="1163" t="s">
        <v>11880</v>
      </c>
      <c r="E4896" s="1164" t="s">
        <v>2894</v>
      </c>
      <c r="F4896" s="1165">
        <v>44618</v>
      </c>
      <c r="G4896" s="1165">
        <v>44737</v>
      </c>
    </row>
    <row r="4897" spans="1:7" ht="51">
      <c r="A4897" s="1162">
        <v>6436</v>
      </c>
      <c r="B4897" s="1162">
        <v>16260</v>
      </c>
      <c r="C4897" s="1163" t="s">
        <v>11881</v>
      </c>
      <c r="D4897" s="1163" t="s">
        <v>11882</v>
      </c>
      <c r="E4897" s="1164" t="s">
        <v>3009</v>
      </c>
      <c r="F4897" s="1165">
        <v>44948</v>
      </c>
      <c r="G4897" s="1165">
        <v>45097</v>
      </c>
    </row>
    <row r="4898" spans="1:7" ht="51">
      <c r="A4898" s="1162">
        <v>6437</v>
      </c>
      <c r="B4898" s="1162">
        <v>16261</v>
      </c>
      <c r="C4898" s="1163" t="s">
        <v>11883</v>
      </c>
      <c r="D4898" s="1163" t="s">
        <v>11884</v>
      </c>
      <c r="E4898" s="1164" t="s">
        <v>3009</v>
      </c>
      <c r="F4898" s="1165">
        <v>44978</v>
      </c>
      <c r="G4898" s="1165">
        <v>45127</v>
      </c>
    </row>
    <row r="4899" spans="1:7" ht="38.25">
      <c r="A4899" s="1162">
        <v>6438</v>
      </c>
      <c r="B4899" s="1162">
        <v>16262</v>
      </c>
      <c r="C4899" s="1163" t="s">
        <v>11885</v>
      </c>
      <c r="D4899" s="1163" t="s">
        <v>11886</v>
      </c>
      <c r="E4899" s="1164" t="s">
        <v>2894</v>
      </c>
      <c r="F4899" s="1165">
        <v>44633</v>
      </c>
      <c r="G4899" s="1165">
        <v>44752</v>
      </c>
    </row>
    <row r="4900" spans="1:7" ht="38.25">
      <c r="A4900" s="1162">
        <v>6439</v>
      </c>
      <c r="B4900" s="1162">
        <v>16263</v>
      </c>
      <c r="C4900" s="1163" t="s">
        <v>11887</v>
      </c>
      <c r="D4900" s="1163" t="s">
        <v>11888</v>
      </c>
      <c r="E4900" s="1164" t="s">
        <v>3009</v>
      </c>
      <c r="F4900" s="1165">
        <v>44993</v>
      </c>
      <c r="G4900" s="1165">
        <v>45142</v>
      </c>
    </row>
    <row r="4901" spans="1:7" ht="38.25">
      <c r="A4901" s="1162">
        <v>6440</v>
      </c>
      <c r="B4901" s="1162">
        <v>16264</v>
      </c>
      <c r="C4901" s="1163" t="s">
        <v>11889</v>
      </c>
      <c r="D4901" s="1163" t="s">
        <v>11890</v>
      </c>
      <c r="E4901" s="1164" t="s">
        <v>3009</v>
      </c>
      <c r="F4901" s="1165">
        <v>44963</v>
      </c>
      <c r="G4901" s="1165">
        <v>45112</v>
      </c>
    </row>
    <row r="4902" spans="1:7">
      <c r="A4902" s="1158">
        <v>6441</v>
      </c>
      <c r="B4902" s="1158">
        <v>16265</v>
      </c>
      <c r="C4902" s="1159" t="s">
        <v>5243</v>
      </c>
      <c r="D4902" s="1159" t="s">
        <v>5244</v>
      </c>
      <c r="E4902" s="1160" t="s">
        <v>11891</v>
      </c>
      <c r="F4902" s="1161">
        <v>44933</v>
      </c>
      <c r="G4902" s="1161">
        <v>45307</v>
      </c>
    </row>
    <row r="4903" spans="1:7" ht="38.25">
      <c r="A4903" s="1162">
        <v>6442</v>
      </c>
      <c r="B4903" s="1162">
        <v>16266</v>
      </c>
      <c r="C4903" s="1163" t="s">
        <v>11892</v>
      </c>
      <c r="D4903" s="1163" t="s">
        <v>11893</v>
      </c>
      <c r="E4903" s="1164" t="s">
        <v>3009</v>
      </c>
      <c r="F4903" s="1165">
        <v>45128</v>
      </c>
      <c r="G4903" s="1165">
        <v>45277</v>
      </c>
    </row>
    <row r="4904" spans="1:7" ht="38.25">
      <c r="A4904" s="1162">
        <v>6443</v>
      </c>
      <c r="B4904" s="1162">
        <v>16267</v>
      </c>
      <c r="C4904" s="1163" t="s">
        <v>11894</v>
      </c>
      <c r="D4904" s="1163" t="s">
        <v>11895</v>
      </c>
      <c r="E4904" s="1164" t="s">
        <v>3009</v>
      </c>
      <c r="F4904" s="1165">
        <v>45038</v>
      </c>
      <c r="G4904" s="1165">
        <v>45187</v>
      </c>
    </row>
    <row r="4905" spans="1:7" ht="38.25">
      <c r="A4905" s="1162">
        <v>6444</v>
      </c>
      <c r="B4905" s="1162">
        <v>16268</v>
      </c>
      <c r="C4905" s="1163" t="s">
        <v>11896</v>
      </c>
      <c r="D4905" s="1163" t="s">
        <v>11897</v>
      </c>
      <c r="E4905" s="1164" t="s">
        <v>3009</v>
      </c>
      <c r="F4905" s="1165">
        <v>44978</v>
      </c>
      <c r="G4905" s="1165">
        <v>45127</v>
      </c>
    </row>
    <row r="4906" spans="1:7" ht="38.25">
      <c r="A4906" s="1162">
        <v>6445</v>
      </c>
      <c r="B4906" s="1162">
        <v>16269</v>
      </c>
      <c r="C4906" s="1163" t="s">
        <v>11898</v>
      </c>
      <c r="D4906" s="1163" t="s">
        <v>11899</v>
      </c>
      <c r="E4906" s="1164" t="s">
        <v>3009</v>
      </c>
      <c r="F4906" s="1165">
        <v>45128</v>
      </c>
      <c r="G4906" s="1165">
        <v>45277</v>
      </c>
    </row>
    <row r="4907" spans="1:7" ht="38.25">
      <c r="A4907" s="1162">
        <v>6446</v>
      </c>
      <c r="B4907" s="1162">
        <v>16270</v>
      </c>
      <c r="C4907" s="1163" t="s">
        <v>11900</v>
      </c>
      <c r="D4907" s="1163" t="s">
        <v>11901</v>
      </c>
      <c r="E4907" s="1164" t="s">
        <v>3009</v>
      </c>
      <c r="F4907" s="1165">
        <v>45023</v>
      </c>
      <c r="G4907" s="1165">
        <v>45172</v>
      </c>
    </row>
    <row r="4908" spans="1:7" ht="51">
      <c r="A4908" s="1162">
        <v>6447</v>
      </c>
      <c r="B4908" s="1162">
        <v>16271</v>
      </c>
      <c r="C4908" s="1163" t="s">
        <v>11902</v>
      </c>
      <c r="D4908" s="1163" t="s">
        <v>11903</v>
      </c>
      <c r="E4908" s="1164" t="s">
        <v>3009</v>
      </c>
      <c r="F4908" s="1165">
        <v>44963</v>
      </c>
      <c r="G4908" s="1165">
        <v>45112</v>
      </c>
    </row>
    <row r="4909" spans="1:7" ht="51">
      <c r="A4909" s="1162">
        <v>6448</v>
      </c>
      <c r="B4909" s="1162">
        <v>16272</v>
      </c>
      <c r="C4909" s="1163" t="s">
        <v>11904</v>
      </c>
      <c r="D4909" s="1163" t="s">
        <v>11905</v>
      </c>
      <c r="E4909" s="1164" t="s">
        <v>3009</v>
      </c>
      <c r="F4909" s="1165">
        <v>44948</v>
      </c>
      <c r="G4909" s="1165">
        <v>45097</v>
      </c>
    </row>
    <row r="4910" spans="1:7" ht="51">
      <c r="A4910" s="1162">
        <v>6449</v>
      </c>
      <c r="B4910" s="1162">
        <v>16273</v>
      </c>
      <c r="C4910" s="1163" t="s">
        <v>11906</v>
      </c>
      <c r="D4910" s="1163" t="s">
        <v>11907</v>
      </c>
      <c r="E4910" s="1164" t="s">
        <v>3009</v>
      </c>
      <c r="F4910" s="1165">
        <v>44963</v>
      </c>
      <c r="G4910" s="1165">
        <v>45112</v>
      </c>
    </row>
    <row r="4911" spans="1:7" ht="51">
      <c r="A4911" s="1162">
        <v>6450</v>
      </c>
      <c r="B4911" s="1162">
        <v>16274</v>
      </c>
      <c r="C4911" s="1163" t="s">
        <v>11908</v>
      </c>
      <c r="D4911" s="1163" t="s">
        <v>11909</v>
      </c>
      <c r="E4911" s="1164" t="s">
        <v>3009</v>
      </c>
      <c r="F4911" s="1165">
        <v>44948</v>
      </c>
      <c r="G4911" s="1165">
        <v>45097</v>
      </c>
    </row>
    <row r="4912" spans="1:7" ht="38.25">
      <c r="A4912" s="1162">
        <v>6451</v>
      </c>
      <c r="B4912" s="1162">
        <v>16275</v>
      </c>
      <c r="C4912" s="1163" t="s">
        <v>11910</v>
      </c>
      <c r="D4912" s="1163" t="s">
        <v>11911</v>
      </c>
      <c r="E4912" s="1164" t="s">
        <v>3009</v>
      </c>
      <c r="F4912" s="1165">
        <v>45158</v>
      </c>
      <c r="G4912" s="1165">
        <v>45307</v>
      </c>
    </row>
    <row r="4913" spans="1:7" ht="38.25">
      <c r="A4913" s="1162">
        <v>6452</v>
      </c>
      <c r="B4913" s="1162">
        <v>16276</v>
      </c>
      <c r="C4913" s="1163" t="s">
        <v>11912</v>
      </c>
      <c r="D4913" s="1163" t="s">
        <v>11913</v>
      </c>
      <c r="E4913" s="1164" t="s">
        <v>3009</v>
      </c>
      <c r="F4913" s="1165">
        <v>45038</v>
      </c>
      <c r="G4913" s="1165">
        <v>45187</v>
      </c>
    </row>
    <row r="4914" spans="1:7" ht="51">
      <c r="A4914" s="1162">
        <v>6453</v>
      </c>
      <c r="B4914" s="1162">
        <v>16277</v>
      </c>
      <c r="C4914" s="1163" t="s">
        <v>11914</v>
      </c>
      <c r="D4914" s="1163" t="s">
        <v>11915</v>
      </c>
      <c r="E4914" s="1164" t="s">
        <v>3009</v>
      </c>
      <c r="F4914" s="1165">
        <v>44963</v>
      </c>
      <c r="G4914" s="1165">
        <v>45112</v>
      </c>
    </row>
    <row r="4915" spans="1:7" ht="51">
      <c r="A4915" s="1162">
        <v>6454</v>
      </c>
      <c r="B4915" s="1162">
        <v>16278</v>
      </c>
      <c r="C4915" s="1163" t="s">
        <v>11916</v>
      </c>
      <c r="D4915" s="1163" t="s">
        <v>11917</v>
      </c>
      <c r="E4915" s="1164" t="s">
        <v>3009</v>
      </c>
      <c r="F4915" s="1165">
        <v>44948</v>
      </c>
      <c r="G4915" s="1165">
        <v>45097</v>
      </c>
    </row>
    <row r="4916" spans="1:7" ht="38.25">
      <c r="A4916" s="1162">
        <v>6455</v>
      </c>
      <c r="B4916" s="1162">
        <v>16279</v>
      </c>
      <c r="C4916" s="1163" t="s">
        <v>11918</v>
      </c>
      <c r="D4916" s="1163" t="s">
        <v>11919</v>
      </c>
      <c r="E4916" s="1164" t="s">
        <v>3009</v>
      </c>
      <c r="F4916" s="1165">
        <v>45053</v>
      </c>
      <c r="G4916" s="1165">
        <v>45202</v>
      </c>
    </row>
    <row r="4917" spans="1:7" ht="38.25">
      <c r="A4917" s="1162">
        <v>6456</v>
      </c>
      <c r="B4917" s="1162">
        <v>16280</v>
      </c>
      <c r="C4917" s="1163" t="s">
        <v>11920</v>
      </c>
      <c r="D4917" s="1163" t="s">
        <v>11921</v>
      </c>
      <c r="E4917" s="1164" t="s">
        <v>3009</v>
      </c>
      <c r="F4917" s="1165">
        <v>45038</v>
      </c>
      <c r="G4917" s="1165">
        <v>45187</v>
      </c>
    </row>
    <row r="4918" spans="1:7" ht="38.25">
      <c r="A4918" s="1162">
        <v>6457</v>
      </c>
      <c r="B4918" s="1162">
        <v>16281</v>
      </c>
      <c r="C4918" s="1163" t="s">
        <v>11922</v>
      </c>
      <c r="D4918" s="1163" t="s">
        <v>11923</v>
      </c>
      <c r="E4918" s="1164" t="s">
        <v>3009</v>
      </c>
      <c r="F4918" s="1165">
        <v>45053</v>
      </c>
      <c r="G4918" s="1165">
        <v>45202</v>
      </c>
    </row>
    <row r="4919" spans="1:7" ht="38.25">
      <c r="A4919" s="1162">
        <v>6458</v>
      </c>
      <c r="B4919" s="1162">
        <v>16282</v>
      </c>
      <c r="C4919" s="1163" t="s">
        <v>11924</v>
      </c>
      <c r="D4919" s="1163" t="s">
        <v>11925</v>
      </c>
      <c r="E4919" s="1164" t="s">
        <v>3009</v>
      </c>
      <c r="F4919" s="1165">
        <v>45038</v>
      </c>
      <c r="G4919" s="1165">
        <v>45187</v>
      </c>
    </row>
    <row r="4920" spans="1:7" ht="38.25">
      <c r="A4920" s="1162">
        <v>6459</v>
      </c>
      <c r="B4920" s="1162">
        <v>16283</v>
      </c>
      <c r="C4920" s="1163" t="s">
        <v>11926</v>
      </c>
      <c r="D4920" s="1163" t="s">
        <v>11927</v>
      </c>
      <c r="E4920" s="1164" t="s">
        <v>3009</v>
      </c>
      <c r="F4920" s="1165">
        <v>45023</v>
      </c>
      <c r="G4920" s="1165">
        <v>45172</v>
      </c>
    </row>
    <row r="4921" spans="1:7" ht="51">
      <c r="A4921" s="1162">
        <v>6460</v>
      </c>
      <c r="B4921" s="1162">
        <v>16284</v>
      </c>
      <c r="C4921" s="1163" t="s">
        <v>11928</v>
      </c>
      <c r="D4921" s="1163" t="s">
        <v>11929</v>
      </c>
      <c r="E4921" s="1164" t="s">
        <v>3009</v>
      </c>
      <c r="F4921" s="1165">
        <v>45053</v>
      </c>
      <c r="G4921" s="1165">
        <v>45202</v>
      </c>
    </row>
    <row r="4922" spans="1:7" ht="51">
      <c r="A4922" s="1162">
        <v>6461</v>
      </c>
      <c r="B4922" s="1162">
        <v>16285</v>
      </c>
      <c r="C4922" s="1163" t="s">
        <v>11930</v>
      </c>
      <c r="D4922" s="1163" t="s">
        <v>11931</v>
      </c>
      <c r="E4922" s="1164" t="s">
        <v>3009</v>
      </c>
      <c r="F4922" s="1165">
        <v>45053</v>
      </c>
      <c r="G4922" s="1165">
        <v>45202</v>
      </c>
    </row>
    <row r="4923" spans="1:7" ht="38.25">
      <c r="A4923" s="1162">
        <v>6462</v>
      </c>
      <c r="B4923" s="1162">
        <v>16286</v>
      </c>
      <c r="C4923" s="1163" t="s">
        <v>11932</v>
      </c>
      <c r="D4923" s="1163" t="s">
        <v>11933</v>
      </c>
      <c r="E4923" s="1164" t="s">
        <v>3009</v>
      </c>
      <c r="F4923" s="1165">
        <v>44993</v>
      </c>
      <c r="G4923" s="1165">
        <v>45142</v>
      </c>
    </row>
    <row r="4924" spans="1:7" ht="38.25">
      <c r="A4924" s="1162">
        <v>6463</v>
      </c>
      <c r="B4924" s="1162">
        <v>16287</v>
      </c>
      <c r="C4924" s="1163" t="s">
        <v>11934</v>
      </c>
      <c r="D4924" s="1163" t="s">
        <v>11935</v>
      </c>
      <c r="E4924" s="1164" t="s">
        <v>11936</v>
      </c>
      <c r="F4924" s="1165">
        <v>44933</v>
      </c>
      <c r="G4924" s="1165">
        <v>45184</v>
      </c>
    </row>
    <row r="4925" spans="1:7" ht="38.25">
      <c r="A4925" s="1162">
        <v>6464</v>
      </c>
      <c r="B4925" s="1162">
        <v>16288</v>
      </c>
      <c r="C4925" s="1163" t="s">
        <v>11937</v>
      </c>
      <c r="D4925" s="1163" t="s">
        <v>11938</v>
      </c>
      <c r="E4925" s="1164" t="s">
        <v>11936</v>
      </c>
      <c r="F4925" s="1165">
        <v>44933</v>
      </c>
      <c r="G4925" s="1165">
        <v>45184</v>
      </c>
    </row>
    <row r="4926" spans="1:7" ht="38.25">
      <c r="A4926" s="1162">
        <v>6465</v>
      </c>
      <c r="B4926" s="1162">
        <v>16289</v>
      </c>
      <c r="C4926" s="1163" t="s">
        <v>11939</v>
      </c>
      <c r="D4926" s="1163" t="s">
        <v>11940</v>
      </c>
      <c r="E4926" s="1164" t="s">
        <v>11936</v>
      </c>
      <c r="F4926" s="1165">
        <v>44933</v>
      </c>
      <c r="G4926" s="1165">
        <v>45184</v>
      </c>
    </row>
    <row r="4927" spans="1:7" ht="38.25">
      <c r="A4927" s="1162">
        <v>6466</v>
      </c>
      <c r="B4927" s="1162">
        <v>16290</v>
      </c>
      <c r="C4927" s="1163" t="s">
        <v>11941</v>
      </c>
      <c r="D4927" s="1163" t="s">
        <v>11942</v>
      </c>
      <c r="E4927" s="1164" t="s">
        <v>3009</v>
      </c>
      <c r="F4927" s="1165">
        <v>44933</v>
      </c>
      <c r="G4927" s="1165">
        <v>45082</v>
      </c>
    </row>
    <row r="4928" spans="1:7" ht="38.25">
      <c r="A4928" s="1162">
        <v>6467</v>
      </c>
      <c r="B4928" s="1162">
        <v>16291</v>
      </c>
      <c r="C4928" s="1163" t="s">
        <v>11943</v>
      </c>
      <c r="D4928" s="1163" t="s">
        <v>11944</v>
      </c>
      <c r="E4928" s="1164" t="s">
        <v>3009</v>
      </c>
      <c r="F4928" s="1165">
        <v>45128</v>
      </c>
      <c r="G4928" s="1165">
        <v>45277</v>
      </c>
    </row>
    <row r="4929" spans="1:7" ht="38.25">
      <c r="A4929" s="1162">
        <v>6468</v>
      </c>
      <c r="B4929" s="1162">
        <v>16292</v>
      </c>
      <c r="C4929" s="1163" t="s">
        <v>11945</v>
      </c>
      <c r="D4929" s="1163" t="s">
        <v>11946</v>
      </c>
      <c r="E4929" s="1164" t="s">
        <v>3009</v>
      </c>
      <c r="F4929" s="1165">
        <v>45128</v>
      </c>
      <c r="G4929" s="1165">
        <v>45277</v>
      </c>
    </row>
    <row r="4930" spans="1:7" ht="25.5">
      <c r="A4930" s="1158">
        <v>6469</v>
      </c>
      <c r="B4930" s="1158">
        <v>25834</v>
      </c>
      <c r="C4930" s="1159" t="s">
        <v>11947</v>
      </c>
      <c r="D4930" s="1159" t="s">
        <v>11948</v>
      </c>
      <c r="E4930" s="1160" t="s">
        <v>4061</v>
      </c>
      <c r="F4930" s="1161">
        <v>44221</v>
      </c>
      <c r="G4930" s="1161">
        <v>45270</v>
      </c>
    </row>
    <row r="4931" spans="1:7">
      <c r="A4931" s="1162">
        <v>6470</v>
      </c>
      <c r="B4931" s="1162">
        <v>25835</v>
      </c>
      <c r="C4931" s="1163" t="s">
        <v>11949</v>
      </c>
      <c r="D4931" s="1163" t="s">
        <v>11950</v>
      </c>
      <c r="E4931" s="1164" t="s">
        <v>2357</v>
      </c>
      <c r="F4931" s="1165">
        <v>45270</v>
      </c>
      <c r="G4931" s="1165">
        <v>45270</v>
      </c>
    </row>
    <row r="4932" spans="1:7">
      <c r="A4932" s="1158">
        <v>6471</v>
      </c>
      <c r="B4932" s="1158">
        <v>25836</v>
      </c>
      <c r="C4932" s="1159" t="s">
        <v>11951</v>
      </c>
      <c r="D4932" s="1159" t="s">
        <v>3179</v>
      </c>
      <c r="E4932" s="1160" t="s">
        <v>6693</v>
      </c>
      <c r="F4932" s="1161">
        <v>44221</v>
      </c>
      <c r="G4932" s="1161">
        <v>44870</v>
      </c>
    </row>
    <row r="4933" spans="1:7" ht="25.5">
      <c r="A4933" s="1162">
        <v>6472</v>
      </c>
      <c r="B4933" s="1162">
        <v>25837</v>
      </c>
      <c r="C4933" s="1163" t="s">
        <v>11952</v>
      </c>
      <c r="D4933" s="1163" t="s">
        <v>11953</v>
      </c>
      <c r="E4933" s="1164" t="s">
        <v>9571</v>
      </c>
      <c r="F4933" s="1165">
        <v>44221</v>
      </c>
      <c r="G4933" s="1165">
        <v>44820</v>
      </c>
    </row>
    <row r="4934" spans="1:7" ht="25.5">
      <c r="A4934" s="1162">
        <v>6473</v>
      </c>
      <c r="B4934" s="1162">
        <v>25838</v>
      </c>
      <c r="C4934" s="1163" t="s">
        <v>11954</v>
      </c>
      <c r="D4934" s="1163" t="s">
        <v>11955</v>
      </c>
      <c r="E4934" s="1164" t="s">
        <v>9571</v>
      </c>
      <c r="F4934" s="1165">
        <v>44271</v>
      </c>
      <c r="G4934" s="1165">
        <v>44870</v>
      </c>
    </row>
    <row r="4935" spans="1:7" ht="25.5">
      <c r="A4935" s="1162">
        <v>6474</v>
      </c>
      <c r="B4935" s="1162">
        <v>25839</v>
      </c>
      <c r="C4935" s="1163" t="s">
        <v>11956</v>
      </c>
      <c r="D4935" s="1163" t="s">
        <v>11957</v>
      </c>
      <c r="E4935" s="1164" t="s">
        <v>9571</v>
      </c>
      <c r="F4935" s="1165">
        <v>44241</v>
      </c>
      <c r="G4935" s="1165">
        <v>44840</v>
      </c>
    </row>
    <row r="4936" spans="1:7" ht="25.5">
      <c r="A4936" s="1162">
        <v>6475</v>
      </c>
      <c r="B4936" s="1162">
        <v>25840</v>
      </c>
      <c r="C4936" s="1163" t="s">
        <v>11958</v>
      </c>
      <c r="D4936" s="1163" t="s">
        <v>11959</v>
      </c>
      <c r="E4936" s="1164" t="s">
        <v>9571</v>
      </c>
      <c r="F4936" s="1165">
        <v>44231</v>
      </c>
      <c r="G4936" s="1165">
        <v>44830</v>
      </c>
    </row>
    <row r="4937" spans="1:7">
      <c r="A4937" s="1158">
        <v>6476</v>
      </c>
      <c r="B4937" s="1158">
        <v>25841</v>
      </c>
      <c r="C4937" s="1159" t="s">
        <v>11960</v>
      </c>
      <c r="D4937" s="1159" t="s">
        <v>4450</v>
      </c>
      <c r="E4937" s="1160" t="s">
        <v>4939</v>
      </c>
      <c r="F4937" s="1161">
        <v>44821</v>
      </c>
      <c r="G4937" s="1161">
        <v>45170</v>
      </c>
    </row>
    <row r="4938" spans="1:7" ht="25.5">
      <c r="A4938" s="1162">
        <v>6477</v>
      </c>
      <c r="B4938" s="1162">
        <v>25842</v>
      </c>
      <c r="C4938" s="1163" t="s">
        <v>11961</v>
      </c>
      <c r="D4938" s="1163" t="s">
        <v>11962</v>
      </c>
      <c r="E4938" s="1164" t="s">
        <v>3308</v>
      </c>
      <c r="F4938" s="1165">
        <v>45071</v>
      </c>
      <c r="G4938" s="1165">
        <v>45170</v>
      </c>
    </row>
    <row r="4939" spans="1:7" ht="38.25">
      <c r="A4939" s="1162">
        <v>6478</v>
      </c>
      <c r="B4939" s="1162">
        <v>25843</v>
      </c>
      <c r="C4939" s="1163" t="s">
        <v>11963</v>
      </c>
      <c r="D4939" s="1163" t="s">
        <v>11964</v>
      </c>
      <c r="E4939" s="1164" t="s">
        <v>3029</v>
      </c>
      <c r="F4939" s="1165">
        <v>44821</v>
      </c>
      <c r="G4939" s="1165">
        <v>45070</v>
      </c>
    </row>
    <row r="4940" spans="1:7" ht="38.25">
      <c r="A4940" s="1162">
        <v>6479</v>
      </c>
      <c r="B4940" s="1162">
        <v>25844</v>
      </c>
      <c r="C4940" s="1163" t="s">
        <v>11965</v>
      </c>
      <c r="D4940" s="1163" t="s">
        <v>11966</v>
      </c>
      <c r="E4940" s="1164" t="s">
        <v>3029</v>
      </c>
      <c r="F4940" s="1165">
        <v>44821</v>
      </c>
      <c r="G4940" s="1165">
        <v>45070</v>
      </c>
    </row>
    <row r="4941" spans="1:7" ht="25.5">
      <c r="A4941" s="1162">
        <v>6480</v>
      </c>
      <c r="B4941" s="1162">
        <v>25845</v>
      </c>
      <c r="C4941" s="1163" t="s">
        <v>11967</v>
      </c>
      <c r="D4941" s="1163" t="s">
        <v>11968</v>
      </c>
      <c r="E4941" s="1164" t="s">
        <v>3034</v>
      </c>
      <c r="F4941" s="1165">
        <v>45071</v>
      </c>
      <c r="G4941" s="1165">
        <v>45130</v>
      </c>
    </row>
    <row r="4942" spans="1:7">
      <c r="A4942" s="1158">
        <v>6481</v>
      </c>
      <c r="B4942" s="1158">
        <v>25846</v>
      </c>
      <c r="C4942" s="1159" t="s">
        <v>11969</v>
      </c>
      <c r="D4942" s="1159" t="s">
        <v>5011</v>
      </c>
      <c r="E4942" s="1160" t="s">
        <v>3955</v>
      </c>
      <c r="F4942" s="1161">
        <v>45071</v>
      </c>
      <c r="G4942" s="1161">
        <v>45270</v>
      </c>
    </row>
    <row r="4943" spans="1:7" ht="38.25">
      <c r="A4943" s="1162">
        <v>6482</v>
      </c>
      <c r="B4943" s="1162">
        <v>25847</v>
      </c>
      <c r="C4943" s="1163" t="s">
        <v>11970</v>
      </c>
      <c r="D4943" s="1163" t="s">
        <v>11971</v>
      </c>
      <c r="E4943" s="1164" t="s">
        <v>3955</v>
      </c>
      <c r="F4943" s="1165">
        <v>45071</v>
      </c>
      <c r="G4943" s="1165">
        <v>45270</v>
      </c>
    </row>
    <row r="4944" spans="1:7" ht="25.5">
      <c r="A4944" s="1162">
        <v>6483</v>
      </c>
      <c r="B4944" s="1162">
        <v>25848</v>
      </c>
      <c r="C4944" s="1163" t="s">
        <v>11972</v>
      </c>
      <c r="D4944" s="1163" t="s">
        <v>11973</v>
      </c>
      <c r="E4944" s="1164" t="s">
        <v>3955</v>
      </c>
      <c r="F4944" s="1165">
        <v>45071</v>
      </c>
      <c r="G4944" s="1165">
        <v>45270</v>
      </c>
    </row>
    <row r="4945" spans="1:7" ht="38.25">
      <c r="A4945" s="1162">
        <v>6484</v>
      </c>
      <c r="B4945" s="1162">
        <v>25849</v>
      </c>
      <c r="C4945" s="1163" t="s">
        <v>11974</v>
      </c>
      <c r="D4945" s="1163" t="s">
        <v>11975</v>
      </c>
      <c r="E4945" s="1164" t="s">
        <v>3955</v>
      </c>
      <c r="F4945" s="1165">
        <v>45071</v>
      </c>
      <c r="G4945" s="1165">
        <v>45270</v>
      </c>
    </row>
    <row r="4946" spans="1:7" ht="25.5">
      <c r="A4946" s="1162">
        <v>6485</v>
      </c>
      <c r="B4946" s="1162">
        <v>25850</v>
      </c>
      <c r="C4946" s="1163" t="s">
        <v>11976</v>
      </c>
      <c r="D4946" s="1163" t="s">
        <v>11977</v>
      </c>
      <c r="E4946" s="1164" t="s">
        <v>3955</v>
      </c>
      <c r="F4946" s="1165">
        <v>45071</v>
      </c>
      <c r="G4946" s="1165">
        <v>45270</v>
      </c>
    </row>
    <row r="4947" spans="1:7" ht="38.25">
      <c r="A4947" s="1162">
        <v>6486</v>
      </c>
      <c r="B4947" s="1162">
        <v>25851</v>
      </c>
      <c r="C4947" s="1163" t="s">
        <v>11978</v>
      </c>
      <c r="D4947" s="1163" t="s">
        <v>11979</v>
      </c>
      <c r="E4947" s="1164" t="s">
        <v>3955</v>
      </c>
      <c r="F4947" s="1165">
        <v>45071</v>
      </c>
      <c r="G4947" s="1165">
        <v>45270</v>
      </c>
    </row>
    <row r="4948" spans="1:7" ht="38.25">
      <c r="A4948" s="1162">
        <v>6487</v>
      </c>
      <c r="B4948" s="1162">
        <v>25852</v>
      </c>
      <c r="C4948" s="1163" t="s">
        <v>11980</v>
      </c>
      <c r="D4948" s="1163" t="s">
        <v>11981</v>
      </c>
      <c r="E4948" s="1164" t="s">
        <v>3955</v>
      </c>
      <c r="F4948" s="1165">
        <v>45071</v>
      </c>
      <c r="G4948" s="1165">
        <v>45270</v>
      </c>
    </row>
    <row r="4949" spans="1:7" ht="38.25">
      <c r="A4949" s="1162">
        <v>6488</v>
      </c>
      <c r="B4949" s="1162">
        <v>25853</v>
      </c>
      <c r="C4949" s="1163" t="s">
        <v>11982</v>
      </c>
      <c r="D4949" s="1163" t="s">
        <v>11983</v>
      </c>
      <c r="E4949" s="1164" t="s">
        <v>3955</v>
      </c>
      <c r="F4949" s="1165">
        <v>45071</v>
      </c>
      <c r="G4949" s="1165">
        <v>45270</v>
      </c>
    </row>
    <row r="4950" spans="1:7" ht="38.25">
      <c r="A4950" s="1162">
        <v>6489</v>
      </c>
      <c r="B4950" s="1162">
        <v>25854</v>
      </c>
      <c r="C4950" s="1163" t="s">
        <v>11984</v>
      </c>
      <c r="D4950" s="1163" t="s">
        <v>11985</v>
      </c>
      <c r="E4950" s="1164" t="s">
        <v>3955</v>
      </c>
      <c r="F4950" s="1165">
        <v>45071</v>
      </c>
      <c r="G4950" s="1165">
        <v>45270</v>
      </c>
    </row>
    <row r="4951" spans="1:7">
      <c r="A4951" s="1158">
        <v>6490</v>
      </c>
      <c r="B4951" s="1158">
        <v>25855</v>
      </c>
      <c r="C4951" s="1159" t="s">
        <v>11986</v>
      </c>
      <c r="D4951" s="1159" t="s">
        <v>5244</v>
      </c>
      <c r="E4951" s="1160" t="s">
        <v>3955</v>
      </c>
      <c r="F4951" s="1161">
        <v>45071</v>
      </c>
      <c r="G4951" s="1161">
        <v>45270</v>
      </c>
    </row>
    <row r="4952" spans="1:7" ht="25.5">
      <c r="A4952" s="1162">
        <v>6491</v>
      </c>
      <c r="B4952" s="1162">
        <v>25856</v>
      </c>
      <c r="C4952" s="1163" t="s">
        <v>11987</v>
      </c>
      <c r="D4952" s="1163" t="s">
        <v>11988</v>
      </c>
      <c r="E4952" s="1164" t="s">
        <v>3955</v>
      </c>
      <c r="F4952" s="1165">
        <v>45071</v>
      </c>
      <c r="G4952" s="1165">
        <v>45270</v>
      </c>
    </row>
    <row r="4953" spans="1:7" ht="25.5">
      <c r="A4953" s="1162">
        <v>6492</v>
      </c>
      <c r="B4953" s="1162">
        <v>25857</v>
      </c>
      <c r="C4953" s="1163" t="s">
        <v>11989</v>
      </c>
      <c r="D4953" s="1163" t="s">
        <v>11990</v>
      </c>
      <c r="E4953" s="1164" t="s">
        <v>3955</v>
      </c>
      <c r="F4953" s="1165">
        <v>45071</v>
      </c>
      <c r="G4953" s="1165">
        <v>45270</v>
      </c>
    </row>
    <row r="4954" spans="1:7" ht="25.5">
      <c r="A4954" s="1158">
        <v>6493</v>
      </c>
      <c r="B4954" s="1158">
        <v>25858</v>
      </c>
      <c r="C4954" s="1159" t="s">
        <v>11991</v>
      </c>
      <c r="D4954" s="1159" t="s">
        <v>11992</v>
      </c>
      <c r="E4954" s="1160" t="s">
        <v>3106</v>
      </c>
      <c r="F4954" s="1161">
        <v>44871</v>
      </c>
      <c r="G4954" s="1161">
        <v>45306</v>
      </c>
    </row>
    <row r="4955" spans="1:7">
      <c r="A4955" s="1162">
        <v>6494</v>
      </c>
      <c r="B4955" s="1162">
        <v>25859</v>
      </c>
      <c r="C4955" s="1163" t="s">
        <v>11993</v>
      </c>
      <c r="D4955" s="1163" t="s">
        <v>11994</v>
      </c>
      <c r="E4955" s="1164" t="s">
        <v>2357</v>
      </c>
      <c r="F4955" s="1165">
        <v>45306</v>
      </c>
      <c r="G4955" s="1165">
        <v>45306</v>
      </c>
    </row>
    <row r="4956" spans="1:7">
      <c r="A4956" s="1158">
        <v>6495</v>
      </c>
      <c r="B4956" s="1158">
        <v>25860</v>
      </c>
      <c r="C4956" s="1159" t="s">
        <v>11960</v>
      </c>
      <c r="D4956" s="1159" t="s">
        <v>4450</v>
      </c>
      <c r="E4956" s="1160" t="s">
        <v>3029</v>
      </c>
      <c r="F4956" s="1161">
        <v>44871</v>
      </c>
      <c r="G4956" s="1161">
        <v>45120</v>
      </c>
    </row>
    <row r="4957" spans="1:7" ht="25.5">
      <c r="A4957" s="1162">
        <v>6496</v>
      </c>
      <c r="B4957" s="1162">
        <v>25861</v>
      </c>
      <c r="C4957" s="1163" t="s">
        <v>11995</v>
      </c>
      <c r="D4957" s="1163" t="s">
        <v>11996</v>
      </c>
      <c r="E4957" s="1164" t="s">
        <v>3308</v>
      </c>
      <c r="F4957" s="1165">
        <v>44871</v>
      </c>
      <c r="G4957" s="1165">
        <v>44970</v>
      </c>
    </row>
    <row r="4958" spans="1:7" ht="38.25">
      <c r="A4958" s="1162">
        <v>6497</v>
      </c>
      <c r="B4958" s="1162">
        <v>25862</v>
      </c>
      <c r="C4958" s="1163" t="s">
        <v>11997</v>
      </c>
      <c r="D4958" s="1163" t="s">
        <v>11998</v>
      </c>
      <c r="E4958" s="1164" t="s">
        <v>3029</v>
      </c>
      <c r="F4958" s="1165">
        <v>44871</v>
      </c>
      <c r="G4958" s="1165">
        <v>45120</v>
      </c>
    </row>
    <row r="4959" spans="1:7" ht="25.5">
      <c r="A4959" s="1162">
        <v>6498</v>
      </c>
      <c r="B4959" s="1162">
        <v>25863</v>
      </c>
      <c r="C4959" s="1163" t="s">
        <v>11999</v>
      </c>
      <c r="D4959" s="1163" t="s">
        <v>12000</v>
      </c>
      <c r="E4959" s="1164" t="s">
        <v>3034</v>
      </c>
      <c r="F4959" s="1165">
        <v>44871</v>
      </c>
      <c r="G4959" s="1165">
        <v>44930</v>
      </c>
    </row>
    <row r="4960" spans="1:7" ht="38.25">
      <c r="A4960" s="1162">
        <v>6499</v>
      </c>
      <c r="B4960" s="1162">
        <v>25864</v>
      </c>
      <c r="C4960" s="1163" t="s">
        <v>12001</v>
      </c>
      <c r="D4960" s="1163" t="s">
        <v>12002</v>
      </c>
      <c r="E4960" s="1164" t="s">
        <v>3029</v>
      </c>
      <c r="F4960" s="1165">
        <v>44871</v>
      </c>
      <c r="G4960" s="1165">
        <v>45120</v>
      </c>
    </row>
    <row r="4961" spans="1:7">
      <c r="A4961" s="1158">
        <v>6500</v>
      </c>
      <c r="B4961" s="1158">
        <v>25865</v>
      </c>
      <c r="C4961" s="1159" t="s">
        <v>11969</v>
      </c>
      <c r="D4961" s="1159" t="s">
        <v>5011</v>
      </c>
      <c r="E4961" s="1160" t="s">
        <v>3106</v>
      </c>
      <c r="F4961" s="1161">
        <v>44871</v>
      </c>
      <c r="G4961" s="1161">
        <v>45306</v>
      </c>
    </row>
    <row r="4962" spans="1:7" ht="25.5">
      <c r="A4962" s="1162">
        <v>6501</v>
      </c>
      <c r="B4962" s="1162">
        <v>25866</v>
      </c>
      <c r="C4962" s="1163" t="s">
        <v>12003</v>
      </c>
      <c r="D4962" s="1163" t="s">
        <v>12004</v>
      </c>
      <c r="E4962" s="1164" t="s">
        <v>3106</v>
      </c>
      <c r="F4962" s="1165">
        <v>44871</v>
      </c>
      <c r="G4962" s="1165">
        <v>45306</v>
      </c>
    </row>
    <row r="4963" spans="1:7" ht="38.25">
      <c r="A4963" s="1162">
        <v>6502</v>
      </c>
      <c r="B4963" s="1162">
        <v>25867</v>
      </c>
      <c r="C4963" s="1163" t="s">
        <v>12005</v>
      </c>
      <c r="D4963" s="1163" t="s">
        <v>12006</v>
      </c>
      <c r="E4963" s="1164" t="s">
        <v>3106</v>
      </c>
      <c r="F4963" s="1165">
        <v>44871</v>
      </c>
      <c r="G4963" s="1165">
        <v>45306</v>
      </c>
    </row>
    <row r="4964" spans="1:7">
      <c r="A4964" s="1158">
        <v>6503</v>
      </c>
      <c r="B4964" s="1158">
        <v>25868</v>
      </c>
      <c r="C4964" s="1159" t="s">
        <v>11986</v>
      </c>
      <c r="D4964" s="1159" t="s">
        <v>5244</v>
      </c>
      <c r="E4964" s="1160" t="s">
        <v>3106</v>
      </c>
      <c r="F4964" s="1161">
        <v>44871</v>
      </c>
      <c r="G4964" s="1161">
        <v>45306</v>
      </c>
    </row>
    <row r="4965" spans="1:7" ht="25.5">
      <c r="A4965" s="1162">
        <v>6504</v>
      </c>
      <c r="B4965" s="1162">
        <v>25869</v>
      </c>
      <c r="C4965" s="1163" t="s">
        <v>12007</v>
      </c>
      <c r="D4965" s="1163" t="s">
        <v>12008</v>
      </c>
      <c r="E4965" s="1164" t="s">
        <v>3106</v>
      </c>
      <c r="F4965" s="1165">
        <v>44871</v>
      </c>
      <c r="G4965" s="1165">
        <v>45306</v>
      </c>
    </row>
    <row r="4966" spans="1:7" ht="25.5">
      <c r="A4966" s="1162">
        <v>6505</v>
      </c>
      <c r="B4966" s="1162">
        <v>25870</v>
      </c>
      <c r="C4966" s="1163" t="s">
        <v>12009</v>
      </c>
      <c r="D4966" s="1163" t="s">
        <v>12010</v>
      </c>
      <c r="E4966" s="1164" t="s">
        <v>3106</v>
      </c>
      <c r="F4966" s="1165">
        <v>44871</v>
      </c>
      <c r="G4966" s="1165">
        <v>45306</v>
      </c>
    </row>
    <row r="4967" spans="1:7" ht="25.5">
      <c r="A4967" s="1158">
        <v>6506</v>
      </c>
      <c r="B4967" s="1158">
        <v>25871</v>
      </c>
      <c r="C4967" s="1159" t="s">
        <v>12011</v>
      </c>
      <c r="D4967" s="1159" t="s">
        <v>12012</v>
      </c>
      <c r="E4967" s="1160" t="s">
        <v>12013</v>
      </c>
      <c r="F4967" s="1161">
        <v>44231</v>
      </c>
      <c r="G4967" s="1161">
        <v>45316</v>
      </c>
    </row>
    <row r="4968" spans="1:7">
      <c r="A4968" s="1162">
        <v>6507</v>
      </c>
      <c r="B4968" s="1162">
        <v>25872</v>
      </c>
      <c r="C4968" s="1163" t="s">
        <v>12014</v>
      </c>
      <c r="D4968" s="1163" t="s">
        <v>12015</v>
      </c>
      <c r="E4968" s="1164" t="s">
        <v>2357</v>
      </c>
      <c r="F4968" s="1165">
        <v>45316</v>
      </c>
      <c r="G4968" s="1165">
        <v>45316</v>
      </c>
    </row>
    <row r="4969" spans="1:7">
      <c r="A4969" s="1158">
        <v>6508</v>
      </c>
      <c r="B4969" s="1158">
        <v>25873</v>
      </c>
      <c r="C4969" s="1159" t="s">
        <v>11951</v>
      </c>
      <c r="D4969" s="1159" t="s">
        <v>3179</v>
      </c>
      <c r="E4969" s="1160" t="s">
        <v>12016</v>
      </c>
      <c r="F4969" s="1161">
        <v>44231</v>
      </c>
      <c r="G4969" s="1161">
        <v>44860</v>
      </c>
    </row>
    <row r="4970" spans="1:7" ht="25.5">
      <c r="A4970" s="1162">
        <v>6509</v>
      </c>
      <c r="B4970" s="1162">
        <v>25874</v>
      </c>
      <c r="C4970" s="1163" t="s">
        <v>12017</v>
      </c>
      <c r="D4970" s="1163" t="s">
        <v>12018</v>
      </c>
      <c r="E4970" s="1164" t="s">
        <v>9571</v>
      </c>
      <c r="F4970" s="1165">
        <v>44261</v>
      </c>
      <c r="G4970" s="1165">
        <v>44860</v>
      </c>
    </row>
    <row r="4971" spans="1:7" ht="25.5">
      <c r="A4971" s="1162">
        <v>6510</v>
      </c>
      <c r="B4971" s="1162">
        <v>25875</v>
      </c>
      <c r="C4971" s="1163" t="s">
        <v>12019</v>
      </c>
      <c r="D4971" s="1163" t="s">
        <v>12020</v>
      </c>
      <c r="E4971" s="1164" t="s">
        <v>3106</v>
      </c>
      <c r="F4971" s="1165">
        <v>44231</v>
      </c>
      <c r="G4971" s="1165">
        <v>44666</v>
      </c>
    </row>
    <row r="4972" spans="1:7" ht="25.5">
      <c r="A4972" s="1162">
        <v>6511</v>
      </c>
      <c r="B4972" s="1162">
        <v>25876</v>
      </c>
      <c r="C4972" s="1163" t="s">
        <v>12021</v>
      </c>
      <c r="D4972" s="1163" t="s">
        <v>12022</v>
      </c>
      <c r="E4972" s="1164" t="s">
        <v>3106</v>
      </c>
      <c r="F4972" s="1165">
        <v>44231</v>
      </c>
      <c r="G4972" s="1165">
        <v>44666</v>
      </c>
    </row>
    <row r="4973" spans="1:7">
      <c r="A4973" s="1158">
        <v>6512</v>
      </c>
      <c r="B4973" s="1158">
        <v>25877</v>
      </c>
      <c r="C4973" s="1159" t="s">
        <v>11960</v>
      </c>
      <c r="D4973" s="1159" t="s">
        <v>4450</v>
      </c>
      <c r="E4973" s="1160" t="s">
        <v>9970</v>
      </c>
      <c r="F4973" s="1161">
        <v>44667</v>
      </c>
      <c r="G4973" s="1161">
        <v>45216</v>
      </c>
    </row>
    <row r="4974" spans="1:7" ht="25.5">
      <c r="A4974" s="1162">
        <v>6513</v>
      </c>
      <c r="B4974" s="1162">
        <v>25878</v>
      </c>
      <c r="C4974" s="1163" t="s">
        <v>12023</v>
      </c>
      <c r="D4974" s="1163" t="s">
        <v>12024</v>
      </c>
      <c r="E4974" s="1164" t="s">
        <v>3308</v>
      </c>
      <c r="F4974" s="1165">
        <v>45117</v>
      </c>
      <c r="G4974" s="1165">
        <v>45216</v>
      </c>
    </row>
    <row r="4975" spans="1:7" ht="38.25">
      <c r="A4975" s="1162">
        <v>6514</v>
      </c>
      <c r="B4975" s="1162">
        <v>25879</v>
      </c>
      <c r="C4975" s="1163" t="s">
        <v>12025</v>
      </c>
      <c r="D4975" s="1163" t="s">
        <v>12026</v>
      </c>
      <c r="E4975" s="1164" t="s">
        <v>4589</v>
      </c>
      <c r="F4975" s="1165">
        <v>44667</v>
      </c>
      <c r="G4975" s="1165">
        <v>45116</v>
      </c>
    </row>
    <row r="4976" spans="1:7" ht="25.5">
      <c r="A4976" s="1162">
        <v>6515</v>
      </c>
      <c r="B4976" s="1162">
        <v>25880</v>
      </c>
      <c r="C4976" s="1163" t="s">
        <v>12027</v>
      </c>
      <c r="D4976" s="1163" t="s">
        <v>12028</v>
      </c>
      <c r="E4976" s="1164" t="s">
        <v>3308</v>
      </c>
      <c r="F4976" s="1165">
        <v>45117</v>
      </c>
      <c r="G4976" s="1165">
        <v>45216</v>
      </c>
    </row>
    <row r="4977" spans="1:7" ht="38.25">
      <c r="A4977" s="1162">
        <v>6516</v>
      </c>
      <c r="B4977" s="1162">
        <v>25881</v>
      </c>
      <c r="C4977" s="1163" t="s">
        <v>12029</v>
      </c>
      <c r="D4977" s="1163" t="s">
        <v>12030</v>
      </c>
      <c r="E4977" s="1164" t="s">
        <v>4589</v>
      </c>
      <c r="F4977" s="1165">
        <v>44667</v>
      </c>
      <c r="G4977" s="1165">
        <v>45116</v>
      </c>
    </row>
    <row r="4978" spans="1:7">
      <c r="A4978" s="1158">
        <v>6517</v>
      </c>
      <c r="B4978" s="1158">
        <v>25882</v>
      </c>
      <c r="C4978" s="1159" t="s">
        <v>11969</v>
      </c>
      <c r="D4978" s="1159" t="s">
        <v>5011</v>
      </c>
      <c r="E4978" s="1160" t="s">
        <v>3955</v>
      </c>
      <c r="F4978" s="1161">
        <v>45117</v>
      </c>
      <c r="G4978" s="1161">
        <v>45316</v>
      </c>
    </row>
    <row r="4979" spans="1:7" ht="38.25">
      <c r="A4979" s="1162">
        <v>6518</v>
      </c>
      <c r="B4979" s="1162">
        <v>25883</v>
      </c>
      <c r="C4979" s="1163" t="s">
        <v>12031</v>
      </c>
      <c r="D4979" s="1163" t="s">
        <v>12032</v>
      </c>
      <c r="E4979" s="1164" t="s">
        <v>3955</v>
      </c>
      <c r="F4979" s="1165">
        <v>45117</v>
      </c>
      <c r="G4979" s="1165">
        <v>45316</v>
      </c>
    </row>
    <row r="4980" spans="1:7" ht="25.5">
      <c r="A4980" s="1162">
        <v>6519</v>
      </c>
      <c r="B4980" s="1162">
        <v>25884</v>
      </c>
      <c r="C4980" s="1163" t="s">
        <v>12033</v>
      </c>
      <c r="D4980" s="1163" t="s">
        <v>12034</v>
      </c>
      <c r="E4980" s="1164" t="s">
        <v>3955</v>
      </c>
      <c r="F4980" s="1165">
        <v>45117</v>
      </c>
      <c r="G4980" s="1165">
        <v>45316</v>
      </c>
    </row>
    <row r="4981" spans="1:7" ht="38.25">
      <c r="A4981" s="1162">
        <v>6520</v>
      </c>
      <c r="B4981" s="1162">
        <v>25885</v>
      </c>
      <c r="C4981" s="1163" t="s">
        <v>12035</v>
      </c>
      <c r="D4981" s="1163" t="s">
        <v>12036</v>
      </c>
      <c r="E4981" s="1164" t="s">
        <v>3955</v>
      </c>
      <c r="F4981" s="1165">
        <v>45117</v>
      </c>
      <c r="G4981" s="1165">
        <v>45316</v>
      </c>
    </row>
    <row r="4982" spans="1:7" ht="25.5">
      <c r="A4982" s="1162">
        <v>6521</v>
      </c>
      <c r="B4982" s="1162">
        <v>25886</v>
      </c>
      <c r="C4982" s="1163" t="s">
        <v>12037</v>
      </c>
      <c r="D4982" s="1163" t="s">
        <v>12038</v>
      </c>
      <c r="E4982" s="1164" t="s">
        <v>3955</v>
      </c>
      <c r="F4982" s="1165">
        <v>45117</v>
      </c>
      <c r="G4982" s="1165">
        <v>45316</v>
      </c>
    </row>
    <row r="4983" spans="1:7" ht="38.25">
      <c r="A4983" s="1162">
        <v>6522</v>
      </c>
      <c r="B4983" s="1162">
        <v>25887</v>
      </c>
      <c r="C4983" s="1163" t="s">
        <v>12039</v>
      </c>
      <c r="D4983" s="1163" t="s">
        <v>12040</v>
      </c>
      <c r="E4983" s="1164" t="s">
        <v>3955</v>
      </c>
      <c r="F4983" s="1165">
        <v>45117</v>
      </c>
      <c r="G4983" s="1165">
        <v>45316</v>
      </c>
    </row>
    <row r="4984" spans="1:7" ht="38.25">
      <c r="A4984" s="1162">
        <v>6523</v>
      </c>
      <c r="B4984" s="1162">
        <v>25888</v>
      </c>
      <c r="C4984" s="1163" t="s">
        <v>12041</v>
      </c>
      <c r="D4984" s="1163" t="s">
        <v>12042</v>
      </c>
      <c r="E4984" s="1164" t="s">
        <v>3955</v>
      </c>
      <c r="F4984" s="1165">
        <v>45117</v>
      </c>
      <c r="G4984" s="1165">
        <v>45316</v>
      </c>
    </row>
    <row r="4985" spans="1:7" ht="38.25">
      <c r="A4985" s="1162">
        <v>6524</v>
      </c>
      <c r="B4985" s="1162">
        <v>25889</v>
      </c>
      <c r="C4985" s="1163" t="s">
        <v>12043</v>
      </c>
      <c r="D4985" s="1163" t="s">
        <v>12044</v>
      </c>
      <c r="E4985" s="1164" t="s">
        <v>3955</v>
      </c>
      <c r="F4985" s="1165">
        <v>45117</v>
      </c>
      <c r="G4985" s="1165">
        <v>45316</v>
      </c>
    </row>
    <row r="4986" spans="1:7" ht="38.25">
      <c r="A4986" s="1162">
        <v>6525</v>
      </c>
      <c r="B4986" s="1162">
        <v>25890</v>
      </c>
      <c r="C4986" s="1163" t="s">
        <v>12045</v>
      </c>
      <c r="D4986" s="1163" t="s">
        <v>12046</v>
      </c>
      <c r="E4986" s="1164" t="s">
        <v>3955</v>
      </c>
      <c r="F4986" s="1165">
        <v>45117</v>
      </c>
      <c r="G4986" s="1165">
        <v>45316</v>
      </c>
    </row>
    <row r="4987" spans="1:7">
      <c r="A4987" s="1158">
        <v>6526</v>
      </c>
      <c r="B4987" s="1158">
        <v>25891</v>
      </c>
      <c r="C4987" s="1159" t="s">
        <v>11986</v>
      </c>
      <c r="D4987" s="1159" t="s">
        <v>5244</v>
      </c>
      <c r="E4987" s="1160" t="s">
        <v>3955</v>
      </c>
      <c r="F4987" s="1161">
        <v>45117</v>
      </c>
      <c r="G4987" s="1161">
        <v>45316</v>
      </c>
    </row>
    <row r="4988" spans="1:7" ht="25.5">
      <c r="A4988" s="1162">
        <v>6527</v>
      </c>
      <c r="B4988" s="1162">
        <v>25892</v>
      </c>
      <c r="C4988" s="1163" t="s">
        <v>12047</v>
      </c>
      <c r="D4988" s="1163" t="s">
        <v>12048</v>
      </c>
      <c r="E4988" s="1164" t="s">
        <v>3955</v>
      </c>
      <c r="F4988" s="1165">
        <v>45117</v>
      </c>
      <c r="G4988" s="1165">
        <v>45316</v>
      </c>
    </row>
    <row r="4989" spans="1:7" ht="25.5">
      <c r="A4989" s="1162">
        <v>6528</v>
      </c>
      <c r="B4989" s="1162">
        <v>25893</v>
      </c>
      <c r="C4989" s="1163" t="s">
        <v>12049</v>
      </c>
      <c r="D4989" s="1163" t="s">
        <v>12050</v>
      </c>
      <c r="E4989" s="1164" t="s">
        <v>3955</v>
      </c>
      <c r="F4989" s="1165">
        <v>45117</v>
      </c>
      <c r="G4989" s="1165">
        <v>45316</v>
      </c>
    </row>
    <row r="4990" spans="1:7" ht="25.5">
      <c r="A4990" s="1158">
        <v>6529</v>
      </c>
      <c r="B4990" s="1158">
        <v>25894</v>
      </c>
      <c r="C4990" s="1159" t="s">
        <v>12051</v>
      </c>
      <c r="D4990" s="1159" t="s">
        <v>12052</v>
      </c>
      <c r="E4990" s="1160" t="s">
        <v>9571</v>
      </c>
      <c r="F4990" s="1161">
        <v>44667</v>
      </c>
      <c r="G4990" s="1161">
        <v>45266</v>
      </c>
    </row>
    <row r="4991" spans="1:7">
      <c r="A4991" s="1162">
        <v>6530</v>
      </c>
      <c r="B4991" s="1162">
        <v>25895</v>
      </c>
      <c r="C4991" s="1163" t="s">
        <v>12053</v>
      </c>
      <c r="D4991" s="1163" t="s">
        <v>12054</v>
      </c>
      <c r="E4991" s="1164" t="s">
        <v>2357</v>
      </c>
      <c r="F4991" s="1165">
        <v>45266</v>
      </c>
      <c r="G4991" s="1165">
        <v>45266</v>
      </c>
    </row>
    <row r="4992" spans="1:7">
      <c r="A4992" s="1158">
        <v>6531</v>
      </c>
      <c r="B4992" s="1158">
        <v>25896</v>
      </c>
      <c r="C4992" s="1159" t="s">
        <v>11960</v>
      </c>
      <c r="D4992" s="1159" t="s">
        <v>4450</v>
      </c>
      <c r="E4992" s="1160" t="s">
        <v>6327</v>
      </c>
      <c r="F4992" s="1161">
        <v>44667</v>
      </c>
      <c r="G4992" s="1161">
        <v>45166</v>
      </c>
    </row>
    <row r="4993" spans="1:7" ht="38.25">
      <c r="A4993" s="1162">
        <v>6532</v>
      </c>
      <c r="B4993" s="1162">
        <v>25897</v>
      </c>
      <c r="C4993" s="1163" t="s">
        <v>12055</v>
      </c>
      <c r="D4993" s="1163" t="s">
        <v>12056</v>
      </c>
      <c r="E4993" s="1164" t="s">
        <v>3424</v>
      </c>
      <c r="F4993" s="1165">
        <v>44667</v>
      </c>
      <c r="G4993" s="1165">
        <v>45066</v>
      </c>
    </row>
    <row r="4994" spans="1:7" ht="25.5">
      <c r="A4994" s="1162">
        <v>6533</v>
      </c>
      <c r="B4994" s="1162">
        <v>25898</v>
      </c>
      <c r="C4994" s="1163" t="s">
        <v>12057</v>
      </c>
      <c r="D4994" s="1163" t="s">
        <v>12058</v>
      </c>
      <c r="E4994" s="1164" t="s">
        <v>3308</v>
      </c>
      <c r="F4994" s="1165">
        <v>45067</v>
      </c>
      <c r="G4994" s="1165">
        <v>45166</v>
      </c>
    </row>
    <row r="4995" spans="1:7" ht="25.5">
      <c r="A4995" s="1162">
        <v>6534</v>
      </c>
      <c r="B4995" s="1162">
        <v>25899</v>
      </c>
      <c r="C4995" s="1163" t="s">
        <v>12059</v>
      </c>
      <c r="D4995" s="1163" t="s">
        <v>12060</v>
      </c>
      <c r="E4995" s="1164" t="s">
        <v>3308</v>
      </c>
      <c r="F4995" s="1165">
        <v>45067</v>
      </c>
      <c r="G4995" s="1165">
        <v>45166</v>
      </c>
    </row>
    <row r="4996" spans="1:7" ht="38.25">
      <c r="A4996" s="1162">
        <v>6535</v>
      </c>
      <c r="B4996" s="1162">
        <v>25900</v>
      </c>
      <c r="C4996" s="1163" t="s">
        <v>12061</v>
      </c>
      <c r="D4996" s="1163" t="s">
        <v>12062</v>
      </c>
      <c r="E4996" s="1164" t="s">
        <v>3424</v>
      </c>
      <c r="F4996" s="1165">
        <v>44667</v>
      </c>
      <c r="G4996" s="1165">
        <v>45066</v>
      </c>
    </row>
    <row r="4997" spans="1:7">
      <c r="A4997" s="1158">
        <v>6536</v>
      </c>
      <c r="B4997" s="1158">
        <v>25901</v>
      </c>
      <c r="C4997" s="1159" t="s">
        <v>11969</v>
      </c>
      <c r="D4997" s="1159" t="s">
        <v>5011</v>
      </c>
      <c r="E4997" s="1160" t="s">
        <v>3955</v>
      </c>
      <c r="F4997" s="1161">
        <v>45067</v>
      </c>
      <c r="G4997" s="1161">
        <v>45266</v>
      </c>
    </row>
    <row r="4998" spans="1:7" ht="25.5">
      <c r="A4998" s="1162">
        <v>6537</v>
      </c>
      <c r="B4998" s="1162">
        <v>25902</v>
      </c>
      <c r="C4998" s="1163" t="s">
        <v>12063</v>
      </c>
      <c r="D4998" s="1163" t="s">
        <v>12064</v>
      </c>
      <c r="E4998" s="1164" t="s">
        <v>3955</v>
      </c>
      <c r="F4998" s="1165">
        <v>45067</v>
      </c>
      <c r="G4998" s="1165">
        <v>45266</v>
      </c>
    </row>
    <row r="4999" spans="1:7" ht="38.25">
      <c r="A4999" s="1162">
        <v>6538</v>
      </c>
      <c r="B4999" s="1162">
        <v>25903</v>
      </c>
      <c r="C4999" s="1163" t="s">
        <v>12065</v>
      </c>
      <c r="D4999" s="1163" t="s">
        <v>12066</v>
      </c>
      <c r="E4999" s="1164" t="s">
        <v>3955</v>
      </c>
      <c r="F4999" s="1165">
        <v>45067</v>
      </c>
      <c r="G4999" s="1165">
        <v>45266</v>
      </c>
    </row>
    <row r="5000" spans="1:7">
      <c r="A5000" s="1158">
        <v>6539</v>
      </c>
      <c r="B5000" s="1158">
        <v>25904</v>
      </c>
      <c r="C5000" s="1159" t="s">
        <v>11986</v>
      </c>
      <c r="D5000" s="1159" t="s">
        <v>5244</v>
      </c>
      <c r="E5000" s="1160" t="s">
        <v>3955</v>
      </c>
      <c r="F5000" s="1161">
        <v>45067</v>
      </c>
      <c r="G5000" s="1161">
        <v>45266</v>
      </c>
    </row>
    <row r="5001" spans="1:7" ht="25.5">
      <c r="A5001" s="1162">
        <v>6540</v>
      </c>
      <c r="B5001" s="1162">
        <v>25905</v>
      </c>
      <c r="C5001" s="1163" t="s">
        <v>12067</v>
      </c>
      <c r="D5001" s="1163" t="s">
        <v>12068</v>
      </c>
      <c r="E5001" s="1164" t="s">
        <v>3955</v>
      </c>
      <c r="F5001" s="1165">
        <v>45067</v>
      </c>
      <c r="G5001" s="1165">
        <v>45266</v>
      </c>
    </row>
    <row r="5002" spans="1:7" ht="25.5">
      <c r="A5002" s="1162">
        <v>6541</v>
      </c>
      <c r="B5002" s="1162">
        <v>25906</v>
      </c>
      <c r="C5002" s="1163" t="s">
        <v>12069</v>
      </c>
      <c r="D5002" s="1163" t="s">
        <v>12070</v>
      </c>
      <c r="E5002" s="1164" t="s">
        <v>3955</v>
      </c>
      <c r="F5002" s="1165">
        <v>45067</v>
      </c>
      <c r="G5002" s="1165">
        <v>45266</v>
      </c>
    </row>
    <row r="5003" spans="1:7" ht="25.5">
      <c r="A5003" s="1158">
        <v>6542</v>
      </c>
      <c r="B5003" s="1158">
        <v>25907</v>
      </c>
      <c r="C5003" s="1159" t="s">
        <v>12071</v>
      </c>
      <c r="D5003" s="1159" t="s">
        <v>12072</v>
      </c>
      <c r="E5003" s="1160" t="s">
        <v>12073</v>
      </c>
      <c r="F5003" s="1161">
        <v>44231</v>
      </c>
      <c r="G5003" s="1161">
        <v>45266</v>
      </c>
    </row>
    <row r="5004" spans="1:7">
      <c r="A5004" s="1162">
        <v>6543</v>
      </c>
      <c r="B5004" s="1162">
        <v>25908</v>
      </c>
      <c r="C5004" s="1163" t="s">
        <v>12074</v>
      </c>
      <c r="D5004" s="1163" t="s">
        <v>12075</v>
      </c>
      <c r="E5004" s="1164" t="s">
        <v>2357</v>
      </c>
      <c r="F5004" s="1165">
        <v>45266</v>
      </c>
      <c r="G5004" s="1165">
        <v>45266</v>
      </c>
    </row>
    <row r="5005" spans="1:7">
      <c r="A5005" s="1158">
        <v>6544</v>
      </c>
      <c r="B5005" s="1158">
        <v>25909</v>
      </c>
      <c r="C5005" s="1159" t="s">
        <v>11951</v>
      </c>
      <c r="D5005" s="1159" t="s">
        <v>3179</v>
      </c>
      <c r="E5005" s="1160" t="s">
        <v>4427</v>
      </c>
      <c r="F5005" s="1161">
        <v>44231</v>
      </c>
      <c r="G5005" s="1161">
        <v>44870</v>
      </c>
    </row>
    <row r="5006" spans="1:7" ht="25.5">
      <c r="A5006" s="1162">
        <v>6545</v>
      </c>
      <c r="B5006" s="1162">
        <v>25910</v>
      </c>
      <c r="C5006" s="1163" t="s">
        <v>12076</v>
      </c>
      <c r="D5006" s="1163" t="s">
        <v>12077</v>
      </c>
      <c r="E5006" s="1164" t="s">
        <v>9571</v>
      </c>
      <c r="F5006" s="1165">
        <v>44271</v>
      </c>
      <c r="G5006" s="1165">
        <v>44870</v>
      </c>
    </row>
    <row r="5007" spans="1:7" ht="25.5">
      <c r="A5007" s="1162">
        <v>6546</v>
      </c>
      <c r="B5007" s="1162">
        <v>25911</v>
      </c>
      <c r="C5007" s="1163" t="s">
        <v>12078</v>
      </c>
      <c r="D5007" s="1163" t="s">
        <v>12079</v>
      </c>
      <c r="E5007" s="1164" t="s">
        <v>3106</v>
      </c>
      <c r="F5007" s="1165">
        <v>44241</v>
      </c>
      <c r="G5007" s="1165">
        <v>44676</v>
      </c>
    </row>
    <row r="5008" spans="1:7" ht="25.5">
      <c r="A5008" s="1162">
        <v>6547</v>
      </c>
      <c r="B5008" s="1162">
        <v>25912</v>
      </c>
      <c r="C5008" s="1163" t="s">
        <v>12080</v>
      </c>
      <c r="D5008" s="1163" t="s">
        <v>12081</v>
      </c>
      <c r="E5008" s="1164" t="s">
        <v>3106</v>
      </c>
      <c r="F5008" s="1165">
        <v>44231</v>
      </c>
      <c r="G5008" s="1165">
        <v>44666</v>
      </c>
    </row>
    <row r="5009" spans="1:7">
      <c r="A5009" s="1158">
        <v>6548</v>
      </c>
      <c r="B5009" s="1158">
        <v>25913</v>
      </c>
      <c r="C5009" s="1159" t="s">
        <v>11960</v>
      </c>
      <c r="D5009" s="1159" t="s">
        <v>4450</v>
      </c>
      <c r="E5009" s="1160" t="s">
        <v>6327</v>
      </c>
      <c r="F5009" s="1161">
        <v>44667</v>
      </c>
      <c r="G5009" s="1161">
        <v>45166</v>
      </c>
    </row>
    <row r="5010" spans="1:7" ht="38.25">
      <c r="A5010" s="1162">
        <v>6549</v>
      </c>
      <c r="B5010" s="1162">
        <v>25914</v>
      </c>
      <c r="C5010" s="1163" t="s">
        <v>12082</v>
      </c>
      <c r="D5010" s="1163" t="s">
        <v>12083</v>
      </c>
      <c r="E5010" s="1164" t="s">
        <v>3424</v>
      </c>
      <c r="F5010" s="1165">
        <v>44667</v>
      </c>
      <c r="G5010" s="1165">
        <v>45066</v>
      </c>
    </row>
    <row r="5011" spans="1:7" ht="25.5">
      <c r="A5011" s="1162">
        <v>6550</v>
      </c>
      <c r="B5011" s="1162">
        <v>25915</v>
      </c>
      <c r="C5011" s="1163" t="s">
        <v>12084</v>
      </c>
      <c r="D5011" s="1163" t="s">
        <v>12085</v>
      </c>
      <c r="E5011" s="1164" t="s">
        <v>3308</v>
      </c>
      <c r="F5011" s="1165">
        <v>45067</v>
      </c>
      <c r="G5011" s="1165">
        <v>45166</v>
      </c>
    </row>
    <row r="5012" spans="1:7" ht="25.5">
      <c r="A5012" s="1162">
        <v>6551</v>
      </c>
      <c r="B5012" s="1162">
        <v>25916</v>
      </c>
      <c r="C5012" s="1163" t="s">
        <v>12086</v>
      </c>
      <c r="D5012" s="1163" t="s">
        <v>12087</v>
      </c>
      <c r="E5012" s="1164" t="s">
        <v>3308</v>
      </c>
      <c r="F5012" s="1165">
        <v>45067</v>
      </c>
      <c r="G5012" s="1165">
        <v>45166</v>
      </c>
    </row>
    <row r="5013" spans="1:7">
      <c r="A5013" s="1158">
        <v>6552</v>
      </c>
      <c r="B5013" s="1158">
        <v>25917</v>
      </c>
      <c r="C5013" s="1159" t="s">
        <v>11969</v>
      </c>
      <c r="D5013" s="1159" t="s">
        <v>5011</v>
      </c>
      <c r="E5013" s="1160" t="s">
        <v>3955</v>
      </c>
      <c r="F5013" s="1161">
        <v>45067</v>
      </c>
      <c r="G5013" s="1161">
        <v>45266</v>
      </c>
    </row>
    <row r="5014" spans="1:7" ht="38.25">
      <c r="A5014" s="1162">
        <v>6553</v>
      </c>
      <c r="B5014" s="1162">
        <v>25918</v>
      </c>
      <c r="C5014" s="1163" t="s">
        <v>12088</v>
      </c>
      <c r="D5014" s="1163" t="s">
        <v>12089</v>
      </c>
      <c r="E5014" s="1164" t="s">
        <v>3955</v>
      </c>
      <c r="F5014" s="1165">
        <v>45067</v>
      </c>
      <c r="G5014" s="1165">
        <v>45266</v>
      </c>
    </row>
    <row r="5015" spans="1:7" ht="25.5">
      <c r="A5015" s="1162">
        <v>6554</v>
      </c>
      <c r="B5015" s="1162">
        <v>25919</v>
      </c>
      <c r="C5015" s="1163" t="s">
        <v>12090</v>
      </c>
      <c r="D5015" s="1163" t="s">
        <v>12091</v>
      </c>
      <c r="E5015" s="1164" t="s">
        <v>3955</v>
      </c>
      <c r="F5015" s="1165">
        <v>45067</v>
      </c>
      <c r="G5015" s="1165">
        <v>45266</v>
      </c>
    </row>
    <row r="5016" spans="1:7" ht="38.25">
      <c r="A5016" s="1162">
        <v>6555</v>
      </c>
      <c r="B5016" s="1162">
        <v>25920</v>
      </c>
      <c r="C5016" s="1163" t="s">
        <v>12092</v>
      </c>
      <c r="D5016" s="1163" t="s">
        <v>12093</v>
      </c>
      <c r="E5016" s="1164" t="s">
        <v>3955</v>
      </c>
      <c r="F5016" s="1165">
        <v>45067</v>
      </c>
      <c r="G5016" s="1165">
        <v>45266</v>
      </c>
    </row>
    <row r="5017" spans="1:7" ht="25.5">
      <c r="A5017" s="1162">
        <v>6556</v>
      </c>
      <c r="B5017" s="1162">
        <v>25921</v>
      </c>
      <c r="C5017" s="1163" t="s">
        <v>12094</v>
      </c>
      <c r="D5017" s="1163" t="s">
        <v>12095</v>
      </c>
      <c r="E5017" s="1164" t="s">
        <v>3955</v>
      </c>
      <c r="F5017" s="1165">
        <v>45067</v>
      </c>
      <c r="G5017" s="1165">
        <v>45266</v>
      </c>
    </row>
    <row r="5018" spans="1:7" ht="38.25">
      <c r="A5018" s="1162">
        <v>6557</v>
      </c>
      <c r="B5018" s="1162">
        <v>25922</v>
      </c>
      <c r="C5018" s="1163" t="s">
        <v>12096</v>
      </c>
      <c r="D5018" s="1163" t="s">
        <v>12097</v>
      </c>
      <c r="E5018" s="1164" t="s">
        <v>3955</v>
      </c>
      <c r="F5018" s="1165">
        <v>45067</v>
      </c>
      <c r="G5018" s="1165">
        <v>45266</v>
      </c>
    </row>
    <row r="5019" spans="1:7">
      <c r="A5019" s="1158">
        <v>6558</v>
      </c>
      <c r="B5019" s="1158">
        <v>25923</v>
      </c>
      <c r="C5019" s="1159" t="s">
        <v>11986</v>
      </c>
      <c r="D5019" s="1159" t="s">
        <v>5244</v>
      </c>
      <c r="E5019" s="1160" t="s">
        <v>3955</v>
      </c>
      <c r="F5019" s="1161">
        <v>45067</v>
      </c>
      <c r="G5019" s="1161">
        <v>45266</v>
      </c>
    </row>
    <row r="5020" spans="1:7" ht="25.5">
      <c r="A5020" s="1162">
        <v>6559</v>
      </c>
      <c r="B5020" s="1162">
        <v>25924</v>
      </c>
      <c r="C5020" s="1163" t="s">
        <v>12098</v>
      </c>
      <c r="D5020" s="1163" t="s">
        <v>12099</v>
      </c>
      <c r="E5020" s="1164" t="s">
        <v>3955</v>
      </c>
      <c r="F5020" s="1165">
        <v>45067</v>
      </c>
      <c r="G5020" s="1165">
        <v>45266</v>
      </c>
    </row>
    <row r="5021" spans="1:7" ht="25.5">
      <c r="A5021" s="1162">
        <v>6560</v>
      </c>
      <c r="B5021" s="1162">
        <v>25925</v>
      </c>
      <c r="C5021" s="1163" t="s">
        <v>12100</v>
      </c>
      <c r="D5021" s="1163" t="s">
        <v>12101</v>
      </c>
      <c r="E5021" s="1164" t="s">
        <v>3955</v>
      </c>
      <c r="F5021" s="1165">
        <v>45067</v>
      </c>
      <c r="G5021" s="1165">
        <v>45266</v>
      </c>
    </row>
    <row r="5022" spans="1:7" ht="25.5">
      <c r="A5022" s="1158">
        <v>6561</v>
      </c>
      <c r="B5022" s="1158">
        <v>25926</v>
      </c>
      <c r="C5022" s="1159" t="s">
        <v>12102</v>
      </c>
      <c r="D5022" s="1159" t="s">
        <v>12103</v>
      </c>
      <c r="E5022" s="1160" t="s">
        <v>12104</v>
      </c>
      <c r="F5022" s="1161">
        <v>44667</v>
      </c>
      <c r="G5022" s="1161">
        <v>45281</v>
      </c>
    </row>
    <row r="5023" spans="1:7">
      <c r="A5023" s="1162">
        <v>6562</v>
      </c>
      <c r="B5023" s="1162">
        <v>25927</v>
      </c>
      <c r="C5023" s="1163" t="s">
        <v>12105</v>
      </c>
      <c r="D5023" s="1163" t="s">
        <v>12106</v>
      </c>
      <c r="E5023" s="1164" t="s">
        <v>2357</v>
      </c>
      <c r="F5023" s="1165">
        <v>45281</v>
      </c>
      <c r="G5023" s="1165">
        <v>45281</v>
      </c>
    </row>
    <row r="5024" spans="1:7">
      <c r="A5024" s="1158">
        <v>6563</v>
      </c>
      <c r="B5024" s="1158">
        <v>25928</v>
      </c>
      <c r="C5024" s="1159" t="s">
        <v>11960</v>
      </c>
      <c r="D5024" s="1159" t="s">
        <v>4450</v>
      </c>
      <c r="E5024" s="1160" t="s">
        <v>9571</v>
      </c>
      <c r="F5024" s="1161">
        <v>44667</v>
      </c>
      <c r="G5024" s="1161">
        <v>45266</v>
      </c>
    </row>
    <row r="5025" spans="1:7" ht="38.25">
      <c r="A5025" s="1162">
        <v>6564</v>
      </c>
      <c r="B5025" s="1162">
        <v>25929</v>
      </c>
      <c r="C5025" s="1163" t="s">
        <v>12107</v>
      </c>
      <c r="D5025" s="1163" t="s">
        <v>12108</v>
      </c>
      <c r="E5025" s="1164" t="s">
        <v>6327</v>
      </c>
      <c r="F5025" s="1165">
        <v>44667</v>
      </c>
      <c r="G5025" s="1165">
        <v>45166</v>
      </c>
    </row>
    <row r="5026" spans="1:7" ht="25.5">
      <c r="A5026" s="1162">
        <v>6565</v>
      </c>
      <c r="B5026" s="1162">
        <v>25930</v>
      </c>
      <c r="C5026" s="1163" t="s">
        <v>12109</v>
      </c>
      <c r="D5026" s="1163" t="s">
        <v>12110</v>
      </c>
      <c r="E5026" s="1164" t="s">
        <v>3308</v>
      </c>
      <c r="F5026" s="1165">
        <v>45167</v>
      </c>
      <c r="G5026" s="1165">
        <v>45266</v>
      </c>
    </row>
    <row r="5027" spans="1:7" ht="25.5">
      <c r="A5027" s="1162">
        <v>6566</v>
      </c>
      <c r="B5027" s="1162">
        <v>25931</v>
      </c>
      <c r="C5027" s="1163" t="s">
        <v>12111</v>
      </c>
      <c r="D5027" s="1163" t="s">
        <v>12112</v>
      </c>
      <c r="E5027" s="1164" t="s">
        <v>3308</v>
      </c>
      <c r="F5027" s="1165">
        <v>45167</v>
      </c>
      <c r="G5027" s="1165">
        <v>45266</v>
      </c>
    </row>
    <row r="5028" spans="1:7">
      <c r="A5028" s="1158">
        <v>6567</v>
      </c>
      <c r="B5028" s="1158">
        <v>25932</v>
      </c>
      <c r="C5028" s="1159" t="s">
        <v>11969</v>
      </c>
      <c r="D5028" s="1159" t="s">
        <v>5011</v>
      </c>
      <c r="E5028" s="1160" t="s">
        <v>3029</v>
      </c>
      <c r="F5028" s="1161">
        <v>45032</v>
      </c>
      <c r="G5028" s="1161">
        <v>45281</v>
      </c>
    </row>
    <row r="5029" spans="1:7" ht="25.5">
      <c r="A5029" s="1162">
        <v>6568</v>
      </c>
      <c r="B5029" s="1162">
        <v>25933</v>
      </c>
      <c r="C5029" s="1163" t="s">
        <v>12113</v>
      </c>
      <c r="D5029" s="1163" t="s">
        <v>12114</v>
      </c>
      <c r="E5029" s="1164" t="s">
        <v>3029</v>
      </c>
      <c r="F5029" s="1165">
        <v>45032</v>
      </c>
      <c r="G5029" s="1165">
        <v>45281</v>
      </c>
    </row>
    <row r="5030" spans="1:7" ht="38.25">
      <c r="A5030" s="1162">
        <v>6569</v>
      </c>
      <c r="B5030" s="1162">
        <v>25934</v>
      </c>
      <c r="C5030" s="1163" t="s">
        <v>12115</v>
      </c>
      <c r="D5030" s="1163" t="s">
        <v>12116</v>
      </c>
      <c r="E5030" s="1164" t="s">
        <v>3029</v>
      </c>
      <c r="F5030" s="1165">
        <v>45032</v>
      </c>
      <c r="G5030" s="1165">
        <v>45281</v>
      </c>
    </row>
    <row r="5031" spans="1:7">
      <c r="A5031" s="1158">
        <v>6570</v>
      </c>
      <c r="B5031" s="1158">
        <v>25935</v>
      </c>
      <c r="C5031" s="1159" t="s">
        <v>11986</v>
      </c>
      <c r="D5031" s="1159" t="s">
        <v>5244</v>
      </c>
      <c r="E5031" s="1160" t="s">
        <v>3029</v>
      </c>
      <c r="F5031" s="1161">
        <v>45032</v>
      </c>
      <c r="G5031" s="1161">
        <v>45281</v>
      </c>
    </row>
    <row r="5032" spans="1:7" ht="25.5">
      <c r="A5032" s="1162">
        <v>6571</v>
      </c>
      <c r="B5032" s="1162">
        <v>25936</v>
      </c>
      <c r="C5032" s="1163" t="s">
        <v>12117</v>
      </c>
      <c r="D5032" s="1163" t="s">
        <v>12118</v>
      </c>
      <c r="E5032" s="1164" t="s">
        <v>3029</v>
      </c>
      <c r="F5032" s="1165">
        <v>45032</v>
      </c>
      <c r="G5032" s="1165">
        <v>45281</v>
      </c>
    </row>
    <row r="5033" spans="1:7" ht="25.5">
      <c r="A5033" s="1162">
        <v>6572</v>
      </c>
      <c r="B5033" s="1162">
        <v>25937</v>
      </c>
      <c r="C5033" s="1163" t="s">
        <v>12119</v>
      </c>
      <c r="D5033" s="1163" t="s">
        <v>12120</v>
      </c>
      <c r="E5033" s="1164" t="s">
        <v>3029</v>
      </c>
      <c r="F5033" s="1165">
        <v>45032</v>
      </c>
      <c r="G5033" s="1165">
        <v>45281</v>
      </c>
    </row>
    <row r="5034" spans="1:7" ht="25.5">
      <c r="A5034" s="1158">
        <v>6573</v>
      </c>
      <c r="B5034" s="1158">
        <v>25938</v>
      </c>
      <c r="C5034" s="1159" t="s">
        <v>12121</v>
      </c>
      <c r="D5034" s="1159" t="s">
        <v>12122</v>
      </c>
      <c r="E5034" s="1160" t="s">
        <v>12123</v>
      </c>
      <c r="F5034" s="1161">
        <v>44667</v>
      </c>
      <c r="G5034" s="1161">
        <v>45286</v>
      </c>
    </row>
    <row r="5035" spans="1:7">
      <c r="A5035" s="1162">
        <v>6574</v>
      </c>
      <c r="B5035" s="1162">
        <v>25939</v>
      </c>
      <c r="C5035" s="1163" t="s">
        <v>12124</v>
      </c>
      <c r="D5035" s="1163" t="s">
        <v>12125</v>
      </c>
      <c r="E5035" s="1164" t="s">
        <v>2357</v>
      </c>
      <c r="F5035" s="1165">
        <v>45286</v>
      </c>
      <c r="G5035" s="1165">
        <v>45286</v>
      </c>
    </row>
    <row r="5036" spans="1:7">
      <c r="A5036" s="1158">
        <v>6575</v>
      </c>
      <c r="B5036" s="1158">
        <v>25940</v>
      </c>
      <c r="C5036" s="1159" t="s">
        <v>11960</v>
      </c>
      <c r="D5036" s="1159" t="s">
        <v>4450</v>
      </c>
      <c r="E5036" s="1160" t="s">
        <v>9571</v>
      </c>
      <c r="F5036" s="1161">
        <v>44667</v>
      </c>
      <c r="G5036" s="1161">
        <v>45266</v>
      </c>
    </row>
    <row r="5037" spans="1:7" ht="38.25">
      <c r="A5037" s="1162">
        <v>6576</v>
      </c>
      <c r="B5037" s="1162">
        <v>25941</v>
      </c>
      <c r="C5037" s="1163" t="s">
        <v>12126</v>
      </c>
      <c r="D5037" s="1163" t="s">
        <v>12127</v>
      </c>
      <c r="E5037" s="1164" t="s">
        <v>6327</v>
      </c>
      <c r="F5037" s="1165">
        <v>44667</v>
      </c>
      <c r="G5037" s="1165">
        <v>45166</v>
      </c>
    </row>
    <row r="5038" spans="1:7" ht="25.5">
      <c r="A5038" s="1162">
        <v>6577</v>
      </c>
      <c r="B5038" s="1162">
        <v>25942</v>
      </c>
      <c r="C5038" s="1163" t="s">
        <v>12128</v>
      </c>
      <c r="D5038" s="1163" t="s">
        <v>12129</v>
      </c>
      <c r="E5038" s="1164" t="s">
        <v>3308</v>
      </c>
      <c r="F5038" s="1165">
        <v>45167</v>
      </c>
      <c r="G5038" s="1165">
        <v>45266</v>
      </c>
    </row>
    <row r="5039" spans="1:7" ht="25.5">
      <c r="A5039" s="1162">
        <v>6578</v>
      </c>
      <c r="B5039" s="1162">
        <v>25943</v>
      </c>
      <c r="C5039" s="1163" t="s">
        <v>12130</v>
      </c>
      <c r="D5039" s="1163" t="s">
        <v>12131</v>
      </c>
      <c r="E5039" s="1164" t="s">
        <v>3308</v>
      </c>
      <c r="F5039" s="1165">
        <v>45167</v>
      </c>
      <c r="G5039" s="1165">
        <v>45266</v>
      </c>
    </row>
    <row r="5040" spans="1:7">
      <c r="A5040" s="1158">
        <v>6579</v>
      </c>
      <c r="B5040" s="1158">
        <v>25944</v>
      </c>
      <c r="C5040" s="1159" t="s">
        <v>11969</v>
      </c>
      <c r="D5040" s="1159" t="s">
        <v>5011</v>
      </c>
      <c r="E5040" s="1160" t="s">
        <v>2894</v>
      </c>
      <c r="F5040" s="1161">
        <v>45167</v>
      </c>
      <c r="G5040" s="1161">
        <v>45286</v>
      </c>
    </row>
    <row r="5041" spans="1:7" ht="25.5">
      <c r="A5041" s="1162">
        <v>6580</v>
      </c>
      <c r="B5041" s="1162">
        <v>25945</v>
      </c>
      <c r="C5041" s="1163" t="s">
        <v>12132</v>
      </c>
      <c r="D5041" s="1163" t="s">
        <v>12133</v>
      </c>
      <c r="E5041" s="1164" t="s">
        <v>2894</v>
      </c>
      <c r="F5041" s="1165">
        <v>45167</v>
      </c>
      <c r="G5041" s="1165">
        <v>45286</v>
      </c>
    </row>
    <row r="5042" spans="1:7" ht="38.25">
      <c r="A5042" s="1162">
        <v>6581</v>
      </c>
      <c r="B5042" s="1162">
        <v>25946</v>
      </c>
      <c r="C5042" s="1163" t="s">
        <v>12134</v>
      </c>
      <c r="D5042" s="1163" t="s">
        <v>12135</v>
      </c>
      <c r="E5042" s="1164" t="s">
        <v>2894</v>
      </c>
      <c r="F5042" s="1165">
        <v>45167</v>
      </c>
      <c r="G5042" s="1165">
        <v>45286</v>
      </c>
    </row>
    <row r="5043" spans="1:7">
      <c r="A5043" s="1158">
        <v>6582</v>
      </c>
      <c r="B5043" s="1158">
        <v>25947</v>
      </c>
      <c r="C5043" s="1159" t="s">
        <v>11986</v>
      </c>
      <c r="D5043" s="1159" t="s">
        <v>5244</v>
      </c>
      <c r="E5043" s="1160" t="s">
        <v>2894</v>
      </c>
      <c r="F5043" s="1161">
        <v>45167</v>
      </c>
      <c r="G5043" s="1161">
        <v>45286</v>
      </c>
    </row>
    <row r="5044" spans="1:7" ht="25.5">
      <c r="A5044" s="1162">
        <v>6583</v>
      </c>
      <c r="B5044" s="1162">
        <v>25948</v>
      </c>
      <c r="C5044" s="1163" t="s">
        <v>12136</v>
      </c>
      <c r="D5044" s="1163" t="s">
        <v>12137</v>
      </c>
      <c r="E5044" s="1164" t="s">
        <v>2894</v>
      </c>
      <c r="F5044" s="1165">
        <v>45167</v>
      </c>
      <c r="G5044" s="1165">
        <v>45286</v>
      </c>
    </row>
    <row r="5045" spans="1:7" ht="25.5">
      <c r="A5045" s="1162">
        <v>6584</v>
      </c>
      <c r="B5045" s="1162">
        <v>25949</v>
      </c>
      <c r="C5045" s="1163" t="s">
        <v>12138</v>
      </c>
      <c r="D5045" s="1163" t="s">
        <v>12139</v>
      </c>
      <c r="E5045" s="1164" t="s">
        <v>2894</v>
      </c>
      <c r="F5045" s="1165">
        <v>45167</v>
      </c>
      <c r="G5045" s="1165">
        <v>45286</v>
      </c>
    </row>
    <row r="5046" spans="1:7" ht="25.5">
      <c r="A5046" s="1158">
        <v>6585</v>
      </c>
      <c r="B5046" s="1158">
        <v>25950</v>
      </c>
      <c r="C5046" s="1159" t="s">
        <v>12140</v>
      </c>
      <c r="D5046" s="1159" t="s">
        <v>12141</v>
      </c>
      <c r="E5046" s="1160" t="s">
        <v>12142</v>
      </c>
      <c r="F5046" s="1161">
        <v>44667</v>
      </c>
      <c r="G5046" s="1161">
        <v>45186</v>
      </c>
    </row>
    <row r="5047" spans="1:7">
      <c r="A5047" s="1162">
        <v>6586</v>
      </c>
      <c r="B5047" s="1162">
        <v>25951</v>
      </c>
      <c r="C5047" s="1163" t="s">
        <v>12143</v>
      </c>
      <c r="D5047" s="1163" t="s">
        <v>12144</v>
      </c>
      <c r="E5047" s="1164" t="s">
        <v>2357</v>
      </c>
      <c r="F5047" s="1165">
        <v>45186</v>
      </c>
      <c r="G5047" s="1165">
        <v>45186</v>
      </c>
    </row>
    <row r="5048" spans="1:7">
      <c r="A5048" s="1158">
        <v>6587</v>
      </c>
      <c r="B5048" s="1158">
        <v>25952</v>
      </c>
      <c r="C5048" s="1159" t="s">
        <v>11960</v>
      </c>
      <c r="D5048" s="1159" t="s">
        <v>4450</v>
      </c>
      <c r="E5048" s="1160" t="s">
        <v>6327</v>
      </c>
      <c r="F5048" s="1161">
        <v>44667</v>
      </c>
      <c r="G5048" s="1161">
        <v>45166</v>
      </c>
    </row>
    <row r="5049" spans="1:7" ht="38.25">
      <c r="A5049" s="1162">
        <v>6588</v>
      </c>
      <c r="B5049" s="1162">
        <v>25953</v>
      </c>
      <c r="C5049" s="1163" t="s">
        <v>12145</v>
      </c>
      <c r="D5049" s="1163" t="s">
        <v>12146</v>
      </c>
      <c r="E5049" s="1164" t="s">
        <v>3424</v>
      </c>
      <c r="F5049" s="1165">
        <v>44667</v>
      </c>
      <c r="G5049" s="1165">
        <v>45066</v>
      </c>
    </row>
    <row r="5050" spans="1:7" ht="25.5">
      <c r="A5050" s="1162">
        <v>6589</v>
      </c>
      <c r="B5050" s="1162">
        <v>25954</v>
      </c>
      <c r="C5050" s="1163" t="s">
        <v>12147</v>
      </c>
      <c r="D5050" s="1163" t="s">
        <v>12148</v>
      </c>
      <c r="E5050" s="1164" t="s">
        <v>3308</v>
      </c>
      <c r="F5050" s="1165">
        <v>45067</v>
      </c>
      <c r="G5050" s="1165">
        <v>45166</v>
      </c>
    </row>
    <row r="5051" spans="1:7" ht="25.5">
      <c r="A5051" s="1162">
        <v>6590</v>
      </c>
      <c r="B5051" s="1162">
        <v>25955</v>
      </c>
      <c r="C5051" s="1163" t="s">
        <v>12149</v>
      </c>
      <c r="D5051" s="1163" t="s">
        <v>12150</v>
      </c>
      <c r="E5051" s="1164" t="s">
        <v>3308</v>
      </c>
      <c r="F5051" s="1165">
        <v>45067</v>
      </c>
      <c r="G5051" s="1165">
        <v>45166</v>
      </c>
    </row>
    <row r="5052" spans="1:7">
      <c r="A5052" s="1158">
        <v>6591</v>
      </c>
      <c r="B5052" s="1158">
        <v>25956</v>
      </c>
      <c r="C5052" s="1159" t="s">
        <v>11969</v>
      </c>
      <c r="D5052" s="1159" t="s">
        <v>5011</v>
      </c>
      <c r="E5052" s="1160" t="s">
        <v>2894</v>
      </c>
      <c r="F5052" s="1161">
        <v>45067</v>
      </c>
      <c r="G5052" s="1161">
        <v>45186</v>
      </c>
    </row>
    <row r="5053" spans="1:7" ht="25.5">
      <c r="A5053" s="1162">
        <v>6592</v>
      </c>
      <c r="B5053" s="1162">
        <v>25957</v>
      </c>
      <c r="C5053" s="1163" t="s">
        <v>12151</v>
      </c>
      <c r="D5053" s="1163" t="s">
        <v>12152</v>
      </c>
      <c r="E5053" s="1164" t="s">
        <v>2894</v>
      </c>
      <c r="F5053" s="1165">
        <v>45067</v>
      </c>
      <c r="G5053" s="1165">
        <v>45186</v>
      </c>
    </row>
    <row r="5054" spans="1:7" ht="38.25">
      <c r="A5054" s="1162">
        <v>6593</v>
      </c>
      <c r="B5054" s="1162">
        <v>25958</v>
      </c>
      <c r="C5054" s="1163" t="s">
        <v>12153</v>
      </c>
      <c r="D5054" s="1163" t="s">
        <v>12154</v>
      </c>
      <c r="E5054" s="1164" t="s">
        <v>2894</v>
      </c>
      <c r="F5054" s="1165">
        <v>45067</v>
      </c>
      <c r="G5054" s="1165">
        <v>45186</v>
      </c>
    </row>
    <row r="5055" spans="1:7">
      <c r="A5055" s="1158">
        <v>6594</v>
      </c>
      <c r="B5055" s="1158">
        <v>25959</v>
      </c>
      <c r="C5055" s="1159" t="s">
        <v>11986</v>
      </c>
      <c r="D5055" s="1159" t="s">
        <v>5244</v>
      </c>
      <c r="E5055" s="1160" t="s">
        <v>2894</v>
      </c>
      <c r="F5055" s="1161">
        <v>45067</v>
      </c>
      <c r="G5055" s="1161">
        <v>45186</v>
      </c>
    </row>
    <row r="5056" spans="1:7" ht="25.5">
      <c r="A5056" s="1162">
        <v>6595</v>
      </c>
      <c r="B5056" s="1162">
        <v>25960</v>
      </c>
      <c r="C5056" s="1163" t="s">
        <v>12155</v>
      </c>
      <c r="D5056" s="1163" t="s">
        <v>12156</v>
      </c>
      <c r="E5056" s="1164" t="s">
        <v>2894</v>
      </c>
      <c r="F5056" s="1165">
        <v>45067</v>
      </c>
      <c r="G5056" s="1165">
        <v>45186</v>
      </c>
    </row>
    <row r="5057" spans="1:7" ht="25.5">
      <c r="A5057" s="1162">
        <v>6596</v>
      </c>
      <c r="B5057" s="1162">
        <v>25961</v>
      </c>
      <c r="C5057" s="1163" t="s">
        <v>12157</v>
      </c>
      <c r="D5057" s="1163" t="s">
        <v>12158</v>
      </c>
      <c r="E5057" s="1164" t="s">
        <v>2894</v>
      </c>
      <c r="F5057" s="1165">
        <v>45067</v>
      </c>
      <c r="G5057" s="1165">
        <v>45186</v>
      </c>
    </row>
    <row r="5058" spans="1:7">
      <c r="A5058" s="1158">
        <v>6597</v>
      </c>
      <c r="B5058" s="1158">
        <v>25962</v>
      </c>
      <c r="C5058" s="1159" t="s">
        <v>12159</v>
      </c>
      <c r="D5058" s="1159" t="s">
        <v>12160</v>
      </c>
      <c r="E5058" s="1160" t="s">
        <v>4872</v>
      </c>
      <c r="F5058" s="1161">
        <v>44442</v>
      </c>
      <c r="G5058" s="1161">
        <v>45136</v>
      </c>
    </row>
    <row r="5059" spans="1:7">
      <c r="A5059" s="1162">
        <v>6598</v>
      </c>
      <c r="B5059" s="1162">
        <v>25963</v>
      </c>
      <c r="C5059" s="1163" t="s">
        <v>12161</v>
      </c>
      <c r="D5059" s="1163" t="s">
        <v>12162</v>
      </c>
      <c r="E5059" s="1164" t="s">
        <v>2357</v>
      </c>
      <c r="F5059" s="1165">
        <v>45136</v>
      </c>
      <c r="G5059" s="1165">
        <v>45136</v>
      </c>
    </row>
    <row r="5060" spans="1:7">
      <c r="A5060" s="1158">
        <v>6599</v>
      </c>
      <c r="B5060" s="1158">
        <v>25964</v>
      </c>
      <c r="C5060" s="1159" t="s">
        <v>11951</v>
      </c>
      <c r="D5060" s="1159" t="s">
        <v>3179</v>
      </c>
      <c r="E5060" s="1160" t="s">
        <v>12163</v>
      </c>
      <c r="F5060" s="1161">
        <v>44442</v>
      </c>
      <c r="G5060" s="1161">
        <v>45016</v>
      </c>
    </row>
    <row r="5061" spans="1:7" ht="25.5">
      <c r="A5061" s="1162">
        <v>6600</v>
      </c>
      <c r="B5061" s="1162">
        <v>25965</v>
      </c>
      <c r="C5061" s="1163" t="s">
        <v>12164</v>
      </c>
      <c r="D5061" s="1163" t="s">
        <v>12165</v>
      </c>
      <c r="E5061" s="1164" t="s">
        <v>2566</v>
      </c>
      <c r="F5061" s="1165">
        <v>44532</v>
      </c>
      <c r="G5061" s="1165">
        <v>44536</v>
      </c>
    </row>
    <row r="5062" spans="1:7" ht="25.5">
      <c r="A5062" s="1162">
        <v>6601</v>
      </c>
      <c r="B5062" s="1162">
        <v>25966</v>
      </c>
      <c r="C5062" s="1163" t="s">
        <v>12166</v>
      </c>
      <c r="D5062" s="1163" t="s">
        <v>12167</v>
      </c>
      <c r="E5062" s="1164" t="s">
        <v>3287</v>
      </c>
      <c r="F5062" s="1165">
        <v>44442</v>
      </c>
      <c r="G5062" s="1165">
        <v>44531</v>
      </c>
    </row>
    <row r="5063" spans="1:7" ht="38.25">
      <c r="A5063" s="1162">
        <v>6602</v>
      </c>
      <c r="B5063" s="1162">
        <v>25967</v>
      </c>
      <c r="C5063" s="1163" t="s">
        <v>12168</v>
      </c>
      <c r="D5063" s="1163" t="s">
        <v>12169</v>
      </c>
      <c r="E5063" s="1164" t="s">
        <v>3287</v>
      </c>
      <c r="F5063" s="1165">
        <v>44442</v>
      </c>
      <c r="G5063" s="1165">
        <v>44531</v>
      </c>
    </row>
    <row r="5064" spans="1:7" ht="25.5">
      <c r="A5064" s="1162">
        <v>6603</v>
      </c>
      <c r="B5064" s="1162">
        <v>25968</v>
      </c>
      <c r="C5064" s="1163" t="s">
        <v>12170</v>
      </c>
      <c r="D5064" s="1163" t="s">
        <v>12171</v>
      </c>
      <c r="E5064" s="1164" t="s">
        <v>2894</v>
      </c>
      <c r="F5064" s="1165">
        <v>44547</v>
      </c>
      <c r="G5064" s="1165">
        <v>44666</v>
      </c>
    </row>
    <row r="5065" spans="1:7" ht="25.5">
      <c r="A5065" s="1162">
        <v>6604</v>
      </c>
      <c r="B5065" s="1162">
        <v>25969</v>
      </c>
      <c r="C5065" s="1163" t="s">
        <v>12172</v>
      </c>
      <c r="D5065" s="1163" t="s">
        <v>12173</v>
      </c>
      <c r="E5065" s="1164" t="s">
        <v>2894</v>
      </c>
      <c r="F5065" s="1165">
        <v>44537</v>
      </c>
      <c r="G5065" s="1165">
        <v>44656</v>
      </c>
    </row>
    <row r="5066" spans="1:7" ht="25.5">
      <c r="A5066" s="1162">
        <v>6605</v>
      </c>
      <c r="B5066" s="1162">
        <v>25970</v>
      </c>
      <c r="C5066" s="1163" t="s">
        <v>12174</v>
      </c>
      <c r="D5066" s="1163" t="s">
        <v>12175</v>
      </c>
      <c r="E5066" s="1164" t="s">
        <v>2894</v>
      </c>
      <c r="F5066" s="1165">
        <v>44677</v>
      </c>
      <c r="G5066" s="1165">
        <v>44796</v>
      </c>
    </row>
    <row r="5067" spans="1:7" ht="25.5">
      <c r="A5067" s="1162">
        <v>6606</v>
      </c>
      <c r="B5067" s="1162">
        <v>25971</v>
      </c>
      <c r="C5067" s="1163" t="s">
        <v>12176</v>
      </c>
      <c r="D5067" s="1163" t="s">
        <v>12177</v>
      </c>
      <c r="E5067" s="1164" t="s">
        <v>2894</v>
      </c>
      <c r="F5067" s="1165">
        <v>44667</v>
      </c>
      <c r="G5067" s="1165">
        <v>44786</v>
      </c>
    </row>
    <row r="5068" spans="1:7" ht="25.5">
      <c r="A5068" s="1162">
        <v>6607</v>
      </c>
      <c r="B5068" s="1162">
        <v>25972</v>
      </c>
      <c r="C5068" s="1163" t="s">
        <v>12178</v>
      </c>
      <c r="D5068" s="1163" t="s">
        <v>12179</v>
      </c>
      <c r="E5068" s="1164" t="s">
        <v>3112</v>
      </c>
      <c r="F5068" s="1165">
        <v>44797</v>
      </c>
      <c r="G5068" s="1165">
        <v>44826</v>
      </c>
    </row>
    <row r="5069" spans="1:7" ht="25.5">
      <c r="A5069" s="1162">
        <v>6608</v>
      </c>
      <c r="B5069" s="1162">
        <v>25973</v>
      </c>
      <c r="C5069" s="1163" t="s">
        <v>12180</v>
      </c>
      <c r="D5069" s="1163" t="s">
        <v>12181</v>
      </c>
      <c r="E5069" s="1164" t="s">
        <v>3009</v>
      </c>
      <c r="F5069" s="1165">
        <v>44797</v>
      </c>
      <c r="G5069" s="1165">
        <v>44946</v>
      </c>
    </row>
    <row r="5070" spans="1:7" ht="25.5">
      <c r="A5070" s="1162">
        <v>6609</v>
      </c>
      <c r="B5070" s="1162">
        <v>25974</v>
      </c>
      <c r="C5070" s="1163" t="s">
        <v>12182</v>
      </c>
      <c r="D5070" s="1163" t="s">
        <v>12183</v>
      </c>
      <c r="E5070" s="1164" t="s">
        <v>2894</v>
      </c>
      <c r="F5070" s="1165">
        <v>44807</v>
      </c>
      <c r="G5070" s="1165">
        <v>44926</v>
      </c>
    </row>
    <row r="5071" spans="1:7" ht="25.5">
      <c r="A5071" s="1162">
        <v>6610</v>
      </c>
      <c r="B5071" s="1162">
        <v>25975</v>
      </c>
      <c r="C5071" s="1163" t="s">
        <v>12184</v>
      </c>
      <c r="D5071" s="1163" t="s">
        <v>12185</v>
      </c>
      <c r="E5071" s="1164" t="s">
        <v>2894</v>
      </c>
      <c r="F5071" s="1165">
        <v>44797</v>
      </c>
      <c r="G5071" s="1165">
        <v>44916</v>
      </c>
    </row>
    <row r="5072" spans="1:7" ht="25.5">
      <c r="A5072" s="1162">
        <v>6611</v>
      </c>
      <c r="B5072" s="1162">
        <v>25976</v>
      </c>
      <c r="C5072" s="1163" t="s">
        <v>12186</v>
      </c>
      <c r="D5072" s="1163" t="s">
        <v>12187</v>
      </c>
      <c r="E5072" s="1164" t="s">
        <v>2894</v>
      </c>
      <c r="F5072" s="1165">
        <v>44807</v>
      </c>
      <c r="G5072" s="1165">
        <v>44926</v>
      </c>
    </row>
    <row r="5073" spans="1:7">
      <c r="A5073" s="1158">
        <v>6612</v>
      </c>
      <c r="B5073" s="1158">
        <v>25977</v>
      </c>
      <c r="C5073" s="1159" t="s">
        <v>12188</v>
      </c>
      <c r="D5073" s="1159" t="s">
        <v>3339</v>
      </c>
      <c r="E5073" s="1160" t="s">
        <v>3009</v>
      </c>
      <c r="F5073" s="1161">
        <v>44797</v>
      </c>
      <c r="G5073" s="1161">
        <v>44946</v>
      </c>
    </row>
    <row r="5074" spans="1:7" ht="25.5">
      <c r="A5074" s="1162">
        <v>6613</v>
      </c>
      <c r="B5074" s="1162">
        <v>25978</v>
      </c>
      <c r="C5074" s="1163" t="s">
        <v>12189</v>
      </c>
      <c r="D5074" s="1163" t="s">
        <v>12190</v>
      </c>
      <c r="E5074" s="1164" t="s">
        <v>3009</v>
      </c>
      <c r="F5074" s="1165">
        <v>44797</v>
      </c>
      <c r="G5074" s="1165">
        <v>44946</v>
      </c>
    </row>
    <row r="5075" spans="1:7">
      <c r="A5075" s="1158">
        <v>6614</v>
      </c>
      <c r="B5075" s="1158">
        <v>25979</v>
      </c>
      <c r="C5075" s="1159" t="s">
        <v>12191</v>
      </c>
      <c r="D5075" s="1159" t="s">
        <v>6220</v>
      </c>
      <c r="E5075" s="1160" t="s">
        <v>4631</v>
      </c>
      <c r="F5075" s="1161">
        <v>44537</v>
      </c>
      <c r="G5075" s="1161">
        <v>45016</v>
      </c>
    </row>
    <row r="5076" spans="1:7" ht="38.25">
      <c r="A5076" s="1162">
        <v>6615</v>
      </c>
      <c r="B5076" s="1162">
        <v>25980</v>
      </c>
      <c r="C5076" s="1163" t="s">
        <v>12192</v>
      </c>
      <c r="D5076" s="1163" t="s">
        <v>12193</v>
      </c>
      <c r="E5076" s="1164" t="s">
        <v>4631</v>
      </c>
      <c r="F5076" s="1165">
        <v>44537</v>
      </c>
      <c r="G5076" s="1165">
        <v>45016</v>
      </c>
    </row>
    <row r="5077" spans="1:7">
      <c r="A5077" s="1158">
        <v>6616</v>
      </c>
      <c r="B5077" s="1158">
        <v>25981</v>
      </c>
      <c r="C5077" s="1159" t="s">
        <v>11960</v>
      </c>
      <c r="D5077" s="1159" t="s">
        <v>4450</v>
      </c>
      <c r="E5077" s="1160" t="s">
        <v>3849</v>
      </c>
      <c r="F5077" s="1161">
        <v>44927</v>
      </c>
      <c r="G5077" s="1161">
        <v>45136</v>
      </c>
    </row>
    <row r="5078" spans="1:7" ht="25.5">
      <c r="A5078" s="1162">
        <v>6617</v>
      </c>
      <c r="B5078" s="1162">
        <v>25982</v>
      </c>
      <c r="C5078" s="1163" t="s">
        <v>12194</v>
      </c>
      <c r="D5078" s="1163" t="s">
        <v>12195</v>
      </c>
      <c r="E5078" s="1164" t="s">
        <v>3064</v>
      </c>
      <c r="F5078" s="1165">
        <v>44927</v>
      </c>
      <c r="G5078" s="1165">
        <v>45106</v>
      </c>
    </row>
    <row r="5079" spans="1:7" ht="25.5">
      <c r="A5079" s="1162">
        <v>6618</v>
      </c>
      <c r="B5079" s="1162">
        <v>25983</v>
      </c>
      <c r="C5079" s="1163" t="s">
        <v>12196</v>
      </c>
      <c r="D5079" s="1163" t="s">
        <v>12197</v>
      </c>
      <c r="E5079" s="1164" t="s">
        <v>3112</v>
      </c>
      <c r="F5079" s="1165">
        <v>45107</v>
      </c>
      <c r="G5079" s="1165">
        <v>45136</v>
      </c>
    </row>
    <row r="5080" spans="1:7" ht="25.5">
      <c r="A5080" s="1162">
        <v>6619</v>
      </c>
      <c r="B5080" s="1162">
        <v>25984</v>
      </c>
      <c r="C5080" s="1163">
        <v>0</v>
      </c>
      <c r="D5080" s="1163" t="s">
        <v>12198</v>
      </c>
      <c r="E5080" s="1164" t="s">
        <v>3009</v>
      </c>
      <c r="F5080" s="1165">
        <v>44927</v>
      </c>
      <c r="G5080" s="1165">
        <v>45076</v>
      </c>
    </row>
    <row r="5081" spans="1:7" ht="25.5">
      <c r="A5081" s="1162">
        <v>6620</v>
      </c>
      <c r="B5081" s="1162">
        <v>25985</v>
      </c>
      <c r="C5081" s="1163" t="s">
        <v>12199</v>
      </c>
      <c r="D5081" s="1163" t="s">
        <v>12200</v>
      </c>
      <c r="E5081" s="1164" t="s">
        <v>3009</v>
      </c>
      <c r="F5081" s="1165">
        <v>44927</v>
      </c>
      <c r="G5081" s="1165">
        <v>45076</v>
      </c>
    </row>
    <row r="5082" spans="1:7" ht="25.5">
      <c r="A5082" s="1162">
        <v>6621</v>
      </c>
      <c r="B5082" s="1162">
        <v>25986</v>
      </c>
      <c r="C5082" s="1163" t="s">
        <v>12201</v>
      </c>
      <c r="D5082" s="1163" t="s">
        <v>12202</v>
      </c>
      <c r="E5082" s="1164" t="s">
        <v>3009</v>
      </c>
      <c r="F5082" s="1165">
        <v>44927</v>
      </c>
      <c r="G5082" s="1165">
        <v>45076</v>
      </c>
    </row>
    <row r="5083" spans="1:7" ht="25.5">
      <c r="A5083" s="1162">
        <v>6622</v>
      </c>
      <c r="B5083" s="1162">
        <v>25987</v>
      </c>
      <c r="C5083" s="1163" t="s">
        <v>12203</v>
      </c>
      <c r="D5083" s="1163" t="s">
        <v>12204</v>
      </c>
      <c r="E5083" s="1164" t="s">
        <v>3112</v>
      </c>
      <c r="F5083" s="1165">
        <v>45077</v>
      </c>
      <c r="G5083" s="1165">
        <v>45106</v>
      </c>
    </row>
    <row r="5084" spans="1:7" ht="25.5">
      <c r="A5084" s="1162">
        <v>6623</v>
      </c>
      <c r="B5084" s="1162">
        <v>25988</v>
      </c>
      <c r="C5084" s="1163" t="s">
        <v>12205</v>
      </c>
      <c r="D5084" s="1163" t="s">
        <v>12206</v>
      </c>
      <c r="E5084" s="1164" t="s">
        <v>3112</v>
      </c>
      <c r="F5084" s="1165">
        <v>45077</v>
      </c>
      <c r="G5084" s="1165">
        <v>45106</v>
      </c>
    </row>
    <row r="5085" spans="1:7" ht="38.25">
      <c r="A5085" s="1162">
        <v>6624</v>
      </c>
      <c r="B5085" s="1162">
        <v>25989</v>
      </c>
      <c r="C5085" s="1163" t="s">
        <v>12207</v>
      </c>
      <c r="D5085" s="1163" t="s">
        <v>12208</v>
      </c>
      <c r="E5085" s="1164" t="s">
        <v>2981</v>
      </c>
      <c r="F5085" s="1165">
        <v>44927</v>
      </c>
      <c r="G5085" s="1165">
        <v>44976</v>
      </c>
    </row>
    <row r="5086" spans="1:7">
      <c r="A5086" s="1158">
        <v>6625</v>
      </c>
      <c r="B5086" s="1158">
        <v>25990</v>
      </c>
      <c r="C5086" s="1159" t="s">
        <v>11969</v>
      </c>
      <c r="D5086" s="1159" t="s">
        <v>5011</v>
      </c>
      <c r="E5086" s="1160" t="s">
        <v>2894</v>
      </c>
      <c r="F5086" s="1161">
        <v>44927</v>
      </c>
      <c r="G5086" s="1161">
        <v>45046</v>
      </c>
    </row>
    <row r="5087" spans="1:7" ht="25.5">
      <c r="A5087" s="1162">
        <v>6626</v>
      </c>
      <c r="B5087" s="1162">
        <v>25991</v>
      </c>
      <c r="C5087" s="1163" t="s">
        <v>12209</v>
      </c>
      <c r="D5087" s="1163" t="s">
        <v>12210</v>
      </c>
      <c r="E5087" s="1164" t="s">
        <v>2894</v>
      </c>
      <c r="F5087" s="1165">
        <v>44927</v>
      </c>
      <c r="G5087" s="1165">
        <v>45046</v>
      </c>
    </row>
    <row r="5088" spans="1:7" ht="38.25">
      <c r="A5088" s="1162">
        <v>6627</v>
      </c>
      <c r="B5088" s="1162">
        <v>25992</v>
      </c>
      <c r="C5088" s="1163" t="s">
        <v>12211</v>
      </c>
      <c r="D5088" s="1163" t="s">
        <v>12212</v>
      </c>
      <c r="E5088" s="1164" t="s">
        <v>2894</v>
      </c>
      <c r="F5088" s="1165">
        <v>44927</v>
      </c>
      <c r="G5088" s="1165">
        <v>45046</v>
      </c>
    </row>
    <row r="5089" spans="1:7" ht="25.5">
      <c r="A5089" s="1162">
        <v>6628</v>
      </c>
      <c r="B5089" s="1162">
        <v>25993</v>
      </c>
      <c r="C5089" s="1163" t="s">
        <v>12213</v>
      </c>
      <c r="D5089" s="1163" t="s">
        <v>12214</v>
      </c>
      <c r="E5089" s="1164" t="s">
        <v>2894</v>
      </c>
      <c r="F5089" s="1165">
        <v>44927</v>
      </c>
      <c r="G5089" s="1165">
        <v>45046</v>
      </c>
    </row>
    <row r="5090" spans="1:7" ht="25.5">
      <c r="A5090" s="1162">
        <v>6629</v>
      </c>
      <c r="B5090" s="1162">
        <v>25994</v>
      </c>
      <c r="C5090" s="1163" t="s">
        <v>12215</v>
      </c>
      <c r="D5090" s="1163" t="s">
        <v>12216</v>
      </c>
      <c r="E5090" s="1164" t="s">
        <v>2894</v>
      </c>
      <c r="F5090" s="1165">
        <v>44927</v>
      </c>
      <c r="G5090" s="1165">
        <v>45046</v>
      </c>
    </row>
    <row r="5091" spans="1:7" ht="25.5">
      <c r="A5091" s="1162">
        <v>6630</v>
      </c>
      <c r="B5091" s="1162">
        <v>25995</v>
      </c>
      <c r="C5091" s="1163" t="s">
        <v>12217</v>
      </c>
      <c r="D5091" s="1163" t="s">
        <v>12218</v>
      </c>
      <c r="E5091" s="1164" t="s">
        <v>2894</v>
      </c>
      <c r="F5091" s="1165">
        <v>44927</v>
      </c>
      <c r="G5091" s="1165">
        <v>45046</v>
      </c>
    </row>
    <row r="5092" spans="1:7" ht="38.25">
      <c r="A5092" s="1162">
        <v>6631</v>
      </c>
      <c r="B5092" s="1162">
        <v>25996</v>
      </c>
      <c r="C5092" s="1163" t="s">
        <v>12219</v>
      </c>
      <c r="D5092" s="1163" t="s">
        <v>12220</v>
      </c>
      <c r="E5092" s="1164" t="s">
        <v>2894</v>
      </c>
      <c r="F5092" s="1165">
        <v>44927</v>
      </c>
      <c r="G5092" s="1165">
        <v>45046</v>
      </c>
    </row>
    <row r="5093" spans="1:7" ht="38.25">
      <c r="A5093" s="1162">
        <v>6632</v>
      </c>
      <c r="B5093" s="1162">
        <v>25997</v>
      </c>
      <c r="C5093" s="1163" t="s">
        <v>12221</v>
      </c>
      <c r="D5093" s="1163" t="s">
        <v>12222</v>
      </c>
      <c r="E5093" s="1164" t="s">
        <v>2894</v>
      </c>
      <c r="F5093" s="1165">
        <v>44927</v>
      </c>
      <c r="G5093" s="1165">
        <v>45046</v>
      </c>
    </row>
    <row r="5094" spans="1:7" ht="38.25">
      <c r="A5094" s="1162">
        <v>6633</v>
      </c>
      <c r="B5094" s="1162">
        <v>25998</v>
      </c>
      <c r="C5094" s="1163" t="s">
        <v>12223</v>
      </c>
      <c r="D5094" s="1163" t="s">
        <v>12224</v>
      </c>
      <c r="E5094" s="1164" t="s">
        <v>2894</v>
      </c>
      <c r="F5094" s="1165">
        <v>44927</v>
      </c>
      <c r="G5094" s="1165">
        <v>45046</v>
      </c>
    </row>
    <row r="5095" spans="1:7">
      <c r="A5095" s="1158">
        <v>6634</v>
      </c>
      <c r="B5095" s="1158">
        <v>25999</v>
      </c>
      <c r="C5095" s="1159" t="s">
        <v>11986</v>
      </c>
      <c r="D5095" s="1159" t="s">
        <v>5244</v>
      </c>
      <c r="E5095" s="1160" t="s">
        <v>2894</v>
      </c>
      <c r="F5095" s="1161">
        <v>44927</v>
      </c>
      <c r="G5095" s="1161">
        <v>45046</v>
      </c>
    </row>
    <row r="5096" spans="1:7" ht="25.5">
      <c r="A5096" s="1162">
        <v>6635</v>
      </c>
      <c r="B5096" s="1162">
        <v>26000</v>
      </c>
      <c r="C5096" s="1163" t="s">
        <v>12225</v>
      </c>
      <c r="D5096" s="1163" t="s">
        <v>12226</v>
      </c>
      <c r="E5096" s="1164" t="s">
        <v>2894</v>
      </c>
      <c r="F5096" s="1165">
        <v>44927</v>
      </c>
      <c r="G5096" s="1165">
        <v>45046</v>
      </c>
    </row>
    <row r="5097" spans="1:7" ht="25.5">
      <c r="A5097" s="1162">
        <v>6636</v>
      </c>
      <c r="B5097" s="1162">
        <v>26001</v>
      </c>
      <c r="C5097" s="1163" t="s">
        <v>12227</v>
      </c>
      <c r="D5097" s="1163" t="s">
        <v>12228</v>
      </c>
      <c r="E5097" s="1164" t="s">
        <v>2894</v>
      </c>
      <c r="F5097" s="1165">
        <v>44927</v>
      </c>
      <c r="G5097" s="1165">
        <v>45046</v>
      </c>
    </row>
    <row r="5098" spans="1:7" ht="25.5">
      <c r="A5098" s="1162">
        <v>6637</v>
      </c>
      <c r="B5098" s="1162">
        <v>26002</v>
      </c>
      <c r="C5098" s="1163" t="s">
        <v>12229</v>
      </c>
      <c r="D5098" s="1163" t="s">
        <v>12230</v>
      </c>
      <c r="E5098" s="1164" t="s">
        <v>2894</v>
      </c>
      <c r="F5098" s="1165">
        <v>44927</v>
      </c>
      <c r="G5098" s="1165">
        <v>45046</v>
      </c>
    </row>
    <row r="5099" spans="1:7">
      <c r="A5099" s="1158">
        <v>6638</v>
      </c>
      <c r="B5099" s="1158">
        <v>26003</v>
      </c>
      <c r="C5099" s="1159" t="s">
        <v>12231</v>
      </c>
      <c r="D5099" s="1159" t="s">
        <v>12232</v>
      </c>
      <c r="E5099" s="1160" t="s">
        <v>4729</v>
      </c>
      <c r="F5099" s="1161">
        <v>44927</v>
      </c>
      <c r="G5099" s="1161">
        <v>45256</v>
      </c>
    </row>
    <row r="5100" spans="1:7">
      <c r="A5100" s="1162">
        <v>6639</v>
      </c>
      <c r="B5100" s="1162">
        <v>26004</v>
      </c>
      <c r="C5100" s="1163" t="s">
        <v>12233</v>
      </c>
      <c r="D5100" s="1163" t="s">
        <v>12234</v>
      </c>
      <c r="E5100" s="1164" t="s">
        <v>2357</v>
      </c>
      <c r="F5100" s="1165">
        <v>45256</v>
      </c>
      <c r="G5100" s="1165">
        <v>45256</v>
      </c>
    </row>
    <row r="5101" spans="1:7">
      <c r="A5101" s="1158">
        <v>6640</v>
      </c>
      <c r="B5101" s="1158">
        <v>26005</v>
      </c>
      <c r="C5101" s="1159" t="s">
        <v>11960</v>
      </c>
      <c r="D5101" s="1159" t="s">
        <v>4450</v>
      </c>
      <c r="E5101" s="1160" t="s">
        <v>4729</v>
      </c>
      <c r="F5101" s="1161">
        <v>44927</v>
      </c>
      <c r="G5101" s="1161">
        <v>45256</v>
      </c>
    </row>
    <row r="5102" spans="1:7" ht="25.5">
      <c r="A5102" s="1162">
        <v>6641</v>
      </c>
      <c r="B5102" s="1162">
        <v>26006</v>
      </c>
      <c r="C5102" s="1163" t="s">
        <v>12235</v>
      </c>
      <c r="D5102" s="1163" t="s">
        <v>12236</v>
      </c>
      <c r="E5102" s="1164" t="s">
        <v>3064</v>
      </c>
      <c r="F5102" s="1165">
        <v>44927</v>
      </c>
      <c r="G5102" s="1165">
        <v>45106</v>
      </c>
    </row>
    <row r="5103" spans="1:7" ht="38.25">
      <c r="A5103" s="1162">
        <v>6642</v>
      </c>
      <c r="B5103" s="1162">
        <v>26007</v>
      </c>
      <c r="C5103" s="1163" t="s">
        <v>12237</v>
      </c>
      <c r="D5103" s="1163" t="s">
        <v>12238</v>
      </c>
      <c r="E5103" s="1164" t="s">
        <v>3009</v>
      </c>
      <c r="F5103" s="1165">
        <v>45107</v>
      </c>
      <c r="G5103" s="1165">
        <v>45256</v>
      </c>
    </row>
    <row r="5104" spans="1:7" ht="25.5">
      <c r="A5104" s="1162">
        <v>6643</v>
      </c>
      <c r="B5104" s="1162">
        <v>26008</v>
      </c>
      <c r="C5104" s="1163" t="s">
        <v>12239</v>
      </c>
      <c r="D5104" s="1163" t="s">
        <v>12240</v>
      </c>
      <c r="E5104" s="1164" t="s">
        <v>3009</v>
      </c>
      <c r="F5104" s="1165">
        <v>44927</v>
      </c>
      <c r="G5104" s="1165">
        <v>45076</v>
      </c>
    </row>
    <row r="5105" spans="1:7" ht="25.5">
      <c r="A5105" s="1162">
        <v>6644</v>
      </c>
      <c r="B5105" s="1162">
        <v>26009</v>
      </c>
      <c r="C5105" s="1163" t="s">
        <v>12241</v>
      </c>
      <c r="D5105" s="1163" t="s">
        <v>12242</v>
      </c>
      <c r="E5105" s="1164" t="s">
        <v>3009</v>
      </c>
      <c r="F5105" s="1165">
        <v>44927</v>
      </c>
      <c r="G5105" s="1165">
        <v>45076</v>
      </c>
    </row>
    <row r="5106" spans="1:7" ht="25.5">
      <c r="A5106" s="1162">
        <v>6645</v>
      </c>
      <c r="B5106" s="1162">
        <v>26010</v>
      </c>
      <c r="C5106" s="1163" t="s">
        <v>12243</v>
      </c>
      <c r="D5106" s="1163" t="s">
        <v>12244</v>
      </c>
      <c r="E5106" s="1164" t="s">
        <v>3009</v>
      </c>
      <c r="F5106" s="1165">
        <v>44927</v>
      </c>
      <c r="G5106" s="1165">
        <v>45076</v>
      </c>
    </row>
    <row r="5107" spans="1:7" ht="25.5">
      <c r="A5107" s="1162">
        <v>6646</v>
      </c>
      <c r="B5107" s="1162">
        <v>26011</v>
      </c>
      <c r="C5107" s="1163" t="s">
        <v>12245</v>
      </c>
      <c r="D5107" s="1163" t="s">
        <v>12246</v>
      </c>
      <c r="E5107" s="1164" t="s">
        <v>3112</v>
      </c>
      <c r="F5107" s="1165">
        <v>45107</v>
      </c>
      <c r="G5107" s="1165">
        <v>45136</v>
      </c>
    </row>
    <row r="5108" spans="1:7" ht="38.25">
      <c r="A5108" s="1162">
        <v>6647</v>
      </c>
      <c r="B5108" s="1162">
        <v>39034</v>
      </c>
      <c r="C5108" s="1163" t="s">
        <v>12247</v>
      </c>
      <c r="D5108" s="1163" t="s">
        <v>12248</v>
      </c>
      <c r="E5108" s="1164" t="s">
        <v>3009</v>
      </c>
      <c r="F5108" s="1165">
        <v>45107</v>
      </c>
      <c r="G5108" s="1165">
        <v>45256</v>
      </c>
    </row>
    <row r="5109" spans="1:7" ht="25.5">
      <c r="A5109" s="1162">
        <v>6648</v>
      </c>
      <c r="B5109" s="1162">
        <v>26012</v>
      </c>
      <c r="C5109" s="1163" t="s">
        <v>12249</v>
      </c>
      <c r="D5109" s="1163" t="s">
        <v>12250</v>
      </c>
      <c r="E5109" s="1164" t="s">
        <v>3112</v>
      </c>
      <c r="F5109" s="1165">
        <v>45077</v>
      </c>
      <c r="G5109" s="1165">
        <v>45106</v>
      </c>
    </row>
    <row r="5110" spans="1:7" ht="25.5">
      <c r="A5110" s="1162">
        <v>6649</v>
      </c>
      <c r="B5110" s="1162">
        <v>26013</v>
      </c>
      <c r="C5110" s="1163" t="s">
        <v>12251</v>
      </c>
      <c r="D5110" s="1163" t="s">
        <v>12252</v>
      </c>
      <c r="E5110" s="1164" t="s">
        <v>3112</v>
      </c>
      <c r="F5110" s="1165">
        <v>45077</v>
      </c>
      <c r="G5110" s="1165">
        <v>45106</v>
      </c>
    </row>
    <row r="5111" spans="1:7">
      <c r="A5111" s="1158">
        <v>6650</v>
      </c>
      <c r="B5111" s="1158">
        <v>26014</v>
      </c>
      <c r="C5111" s="1159" t="s">
        <v>11969</v>
      </c>
      <c r="D5111" s="1159" t="s">
        <v>5011</v>
      </c>
      <c r="E5111" s="1160" t="s">
        <v>4546</v>
      </c>
      <c r="F5111" s="1161">
        <v>44927</v>
      </c>
      <c r="G5111" s="1161">
        <v>45166</v>
      </c>
    </row>
    <row r="5112" spans="1:7" ht="25.5">
      <c r="A5112" s="1162">
        <v>6651</v>
      </c>
      <c r="B5112" s="1162">
        <v>26015</v>
      </c>
      <c r="C5112" s="1163" t="s">
        <v>12253</v>
      </c>
      <c r="D5112" s="1163" t="s">
        <v>12254</v>
      </c>
      <c r="E5112" s="1164" t="s">
        <v>2894</v>
      </c>
      <c r="F5112" s="1165">
        <v>45047</v>
      </c>
      <c r="G5112" s="1165">
        <v>45166</v>
      </c>
    </row>
    <row r="5113" spans="1:7" ht="38.25">
      <c r="A5113" s="1162">
        <v>6652</v>
      </c>
      <c r="B5113" s="1162">
        <v>26016</v>
      </c>
      <c r="C5113" s="1163" t="s">
        <v>12255</v>
      </c>
      <c r="D5113" s="1163" t="s">
        <v>12256</v>
      </c>
      <c r="E5113" s="1164" t="s">
        <v>2894</v>
      </c>
      <c r="F5113" s="1165">
        <v>45047</v>
      </c>
      <c r="G5113" s="1165">
        <v>45166</v>
      </c>
    </row>
    <row r="5114" spans="1:7" ht="25.5">
      <c r="A5114" s="1162">
        <v>6653</v>
      </c>
      <c r="B5114" s="1162">
        <v>26017</v>
      </c>
      <c r="C5114" s="1163" t="s">
        <v>12257</v>
      </c>
      <c r="D5114" s="1163" t="s">
        <v>12258</v>
      </c>
      <c r="E5114" s="1164" t="s">
        <v>2894</v>
      </c>
      <c r="F5114" s="1165">
        <v>45047</v>
      </c>
      <c r="G5114" s="1165">
        <v>45166</v>
      </c>
    </row>
    <row r="5115" spans="1:7" ht="25.5">
      <c r="A5115" s="1162">
        <v>6654</v>
      </c>
      <c r="B5115" s="1162">
        <v>26018</v>
      </c>
      <c r="C5115" s="1163" t="s">
        <v>12259</v>
      </c>
      <c r="D5115" s="1163" t="s">
        <v>12260</v>
      </c>
      <c r="E5115" s="1164" t="s">
        <v>2894</v>
      </c>
      <c r="F5115" s="1165">
        <v>44927</v>
      </c>
      <c r="G5115" s="1165">
        <v>45046</v>
      </c>
    </row>
    <row r="5116" spans="1:7" ht="25.5">
      <c r="A5116" s="1162">
        <v>6655</v>
      </c>
      <c r="B5116" s="1162">
        <v>26019</v>
      </c>
      <c r="C5116" s="1163" t="s">
        <v>12261</v>
      </c>
      <c r="D5116" s="1163" t="s">
        <v>12262</v>
      </c>
      <c r="E5116" s="1164" t="s">
        <v>2894</v>
      </c>
      <c r="F5116" s="1165">
        <v>45047</v>
      </c>
      <c r="G5116" s="1165">
        <v>45166</v>
      </c>
    </row>
    <row r="5117" spans="1:7" ht="38.25">
      <c r="A5117" s="1162">
        <v>6656</v>
      </c>
      <c r="B5117" s="1162">
        <v>26020</v>
      </c>
      <c r="C5117" s="1163" t="s">
        <v>12263</v>
      </c>
      <c r="D5117" s="1163" t="s">
        <v>12264</v>
      </c>
      <c r="E5117" s="1164" t="s">
        <v>2894</v>
      </c>
      <c r="F5117" s="1165">
        <v>45047</v>
      </c>
      <c r="G5117" s="1165">
        <v>45166</v>
      </c>
    </row>
    <row r="5118" spans="1:7" ht="38.25">
      <c r="A5118" s="1162">
        <v>6657</v>
      </c>
      <c r="B5118" s="1162">
        <v>26021</v>
      </c>
      <c r="C5118" s="1163" t="s">
        <v>12265</v>
      </c>
      <c r="D5118" s="1163" t="s">
        <v>12266</v>
      </c>
      <c r="E5118" s="1164" t="s">
        <v>2894</v>
      </c>
      <c r="F5118" s="1165">
        <v>45047</v>
      </c>
      <c r="G5118" s="1165">
        <v>45166</v>
      </c>
    </row>
    <row r="5119" spans="1:7" ht="38.25">
      <c r="A5119" s="1162">
        <v>6658</v>
      </c>
      <c r="B5119" s="1162">
        <v>26022</v>
      </c>
      <c r="C5119" s="1163" t="s">
        <v>12267</v>
      </c>
      <c r="D5119" s="1163" t="s">
        <v>12268</v>
      </c>
      <c r="E5119" s="1164" t="s">
        <v>2894</v>
      </c>
      <c r="F5119" s="1165">
        <v>45047</v>
      </c>
      <c r="G5119" s="1165">
        <v>45166</v>
      </c>
    </row>
    <row r="5120" spans="1:7">
      <c r="A5120" s="1158">
        <v>6659</v>
      </c>
      <c r="B5120" s="1158">
        <v>26023</v>
      </c>
      <c r="C5120" s="1159" t="s">
        <v>11986</v>
      </c>
      <c r="D5120" s="1159" t="s">
        <v>5244</v>
      </c>
      <c r="E5120" s="1160" t="s">
        <v>2894</v>
      </c>
      <c r="F5120" s="1161">
        <v>44927</v>
      </c>
      <c r="G5120" s="1161">
        <v>45046</v>
      </c>
    </row>
    <row r="5121" spans="1:7" ht="25.5">
      <c r="A5121" s="1162">
        <v>6660</v>
      </c>
      <c r="B5121" s="1162">
        <v>26024</v>
      </c>
      <c r="C5121" s="1163" t="s">
        <v>12269</v>
      </c>
      <c r="D5121" s="1163" t="s">
        <v>12270</v>
      </c>
      <c r="E5121" s="1164" t="s">
        <v>2894</v>
      </c>
      <c r="F5121" s="1165">
        <v>44927</v>
      </c>
      <c r="G5121" s="1165">
        <v>45046</v>
      </c>
    </row>
    <row r="5122" spans="1:7" ht="25.5">
      <c r="A5122" s="1162">
        <v>6661</v>
      </c>
      <c r="B5122" s="1162">
        <v>26025</v>
      </c>
      <c r="C5122" s="1163" t="s">
        <v>12271</v>
      </c>
      <c r="D5122" s="1163" t="s">
        <v>12272</v>
      </c>
      <c r="E5122" s="1164" t="s">
        <v>2894</v>
      </c>
      <c r="F5122" s="1165">
        <v>44927</v>
      </c>
      <c r="G5122" s="1165">
        <v>45046</v>
      </c>
    </row>
    <row r="5123" spans="1:7">
      <c r="A5123" s="1158">
        <v>6662</v>
      </c>
      <c r="B5123" s="1158">
        <v>26026</v>
      </c>
      <c r="C5123" s="1159" t="s">
        <v>12273</v>
      </c>
      <c r="D5123" s="1159" t="s">
        <v>12274</v>
      </c>
      <c r="E5123" s="1160" t="s">
        <v>11095</v>
      </c>
      <c r="F5123" s="1161">
        <v>44228</v>
      </c>
      <c r="G5123" s="1161">
        <v>44962</v>
      </c>
    </row>
    <row r="5124" spans="1:7">
      <c r="A5124" s="1162">
        <v>6663</v>
      </c>
      <c r="B5124" s="1162">
        <v>26027</v>
      </c>
      <c r="C5124" s="1163" t="s">
        <v>12275</v>
      </c>
      <c r="D5124" s="1163" t="s">
        <v>12276</v>
      </c>
      <c r="E5124" s="1164" t="s">
        <v>2357</v>
      </c>
      <c r="F5124" s="1165">
        <v>44962</v>
      </c>
      <c r="G5124" s="1165">
        <v>44962</v>
      </c>
    </row>
    <row r="5125" spans="1:7">
      <c r="A5125" s="1158">
        <v>6664</v>
      </c>
      <c r="B5125" s="1158">
        <v>26028</v>
      </c>
      <c r="C5125" s="1159" t="s">
        <v>11951</v>
      </c>
      <c r="D5125" s="1159" t="s">
        <v>3179</v>
      </c>
      <c r="E5125" s="1160" t="s">
        <v>12277</v>
      </c>
      <c r="F5125" s="1161">
        <v>44228</v>
      </c>
      <c r="G5125" s="1161">
        <v>44702</v>
      </c>
    </row>
    <row r="5126" spans="1:7">
      <c r="A5126" s="1158">
        <v>6665</v>
      </c>
      <c r="B5126" s="1158">
        <v>26029</v>
      </c>
      <c r="C5126" s="1159" t="s">
        <v>12278</v>
      </c>
      <c r="D5126" s="1159" t="s">
        <v>3409</v>
      </c>
      <c r="E5126" s="1160" t="s">
        <v>6698</v>
      </c>
      <c r="F5126" s="1161">
        <v>44228</v>
      </c>
      <c r="G5126" s="1161">
        <v>44632</v>
      </c>
    </row>
    <row r="5127" spans="1:7" ht="25.5">
      <c r="A5127" s="1162">
        <v>6666</v>
      </c>
      <c r="B5127" s="1162">
        <v>26030</v>
      </c>
      <c r="C5127" s="1163" t="s">
        <v>12279</v>
      </c>
      <c r="D5127" s="1163" t="s">
        <v>12280</v>
      </c>
      <c r="E5127" s="1164" t="s">
        <v>2566</v>
      </c>
      <c r="F5127" s="1165">
        <v>44228</v>
      </c>
      <c r="G5127" s="1165">
        <v>44232</v>
      </c>
    </row>
    <row r="5128" spans="1:7" ht="25.5">
      <c r="A5128" s="1162">
        <v>6667</v>
      </c>
      <c r="B5128" s="1162">
        <v>26031</v>
      </c>
      <c r="C5128" s="1163" t="s">
        <v>12281</v>
      </c>
      <c r="D5128" s="1163" t="s">
        <v>12282</v>
      </c>
      <c r="E5128" s="1164" t="s">
        <v>3287</v>
      </c>
      <c r="F5128" s="1165">
        <v>44228</v>
      </c>
      <c r="G5128" s="1165">
        <v>44317</v>
      </c>
    </row>
    <row r="5129" spans="1:7" ht="38.25">
      <c r="A5129" s="1162">
        <v>6668</v>
      </c>
      <c r="B5129" s="1162">
        <v>26032</v>
      </c>
      <c r="C5129" s="1163" t="s">
        <v>12283</v>
      </c>
      <c r="D5129" s="1163" t="s">
        <v>12284</v>
      </c>
      <c r="E5129" s="1164" t="s">
        <v>3287</v>
      </c>
      <c r="F5129" s="1165">
        <v>44228</v>
      </c>
      <c r="G5129" s="1165">
        <v>44317</v>
      </c>
    </row>
    <row r="5130" spans="1:7" ht="25.5">
      <c r="A5130" s="1162">
        <v>6669</v>
      </c>
      <c r="B5130" s="1162">
        <v>26033</v>
      </c>
      <c r="C5130" s="1163" t="s">
        <v>12285</v>
      </c>
      <c r="D5130" s="1163" t="s">
        <v>12286</v>
      </c>
      <c r="E5130" s="1164" t="s">
        <v>2894</v>
      </c>
      <c r="F5130" s="1165">
        <v>44233</v>
      </c>
      <c r="G5130" s="1165">
        <v>44352</v>
      </c>
    </row>
    <row r="5131" spans="1:7" ht="25.5">
      <c r="A5131" s="1162">
        <v>6670</v>
      </c>
      <c r="B5131" s="1162">
        <v>26034</v>
      </c>
      <c r="C5131" s="1163" t="s">
        <v>12287</v>
      </c>
      <c r="D5131" s="1163" t="s">
        <v>12288</v>
      </c>
      <c r="E5131" s="1164" t="s">
        <v>2894</v>
      </c>
      <c r="F5131" s="1165">
        <v>44233</v>
      </c>
      <c r="G5131" s="1165">
        <v>44352</v>
      </c>
    </row>
    <row r="5132" spans="1:7" ht="25.5">
      <c r="A5132" s="1162">
        <v>6671</v>
      </c>
      <c r="B5132" s="1162">
        <v>26035</v>
      </c>
      <c r="C5132" s="1163" t="s">
        <v>12289</v>
      </c>
      <c r="D5132" s="1163" t="s">
        <v>12290</v>
      </c>
      <c r="E5132" s="1164" t="s">
        <v>2894</v>
      </c>
      <c r="F5132" s="1165">
        <v>44363</v>
      </c>
      <c r="G5132" s="1165">
        <v>44482</v>
      </c>
    </row>
    <row r="5133" spans="1:7" ht="25.5">
      <c r="A5133" s="1162">
        <v>6672</v>
      </c>
      <c r="B5133" s="1162">
        <v>26036</v>
      </c>
      <c r="C5133" s="1163" t="s">
        <v>12291</v>
      </c>
      <c r="D5133" s="1163" t="s">
        <v>12292</v>
      </c>
      <c r="E5133" s="1164" t="s">
        <v>2894</v>
      </c>
      <c r="F5133" s="1165">
        <v>44353</v>
      </c>
      <c r="G5133" s="1165">
        <v>44472</v>
      </c>
    </row>
    <row r="5134" spans="1:7" ht="25.5">
      <c r="A5134" s="1162">
        <v>6673</v>
      </c>
      <c r="B5134" s="1162">
        <v>26037</v>
      </c>
      <c r="C5134" s="1163" t="s">
        <v>12293</v>
      </c>
      <c r="D5134" s="1163" t="s">
        <v>12294</v>
      </c>
      <c r="E5134" s="1164" t="s">
        <v>3112</v>
      </c>
      <c r="F5134" s="1165">
        <v>44483</v>
      </c>
      <c r="G5134" s="1165">
        <v>44512</v>
      </c>
    </row>
    <row r="5135" spans="1:7" ht="25.5">
      <c r="A5135" s="1162">
        <v>6674</v>
      </c>
      <c r="B5135" s="1162">
        <v>26038</v>
      </c>
      <c r="C5135" s="1163" t="s">
        <v>12295</v>
      </c>
      <c r="D5135" s="1163" t="s">
        <v>12296</v>
      </c>
      <c r="E5135" s="1164" t="s">
        <v>3009</v>
      </c>
      <c r="F5135" s="1165">
        <v>44483</v>
      </c>
      <c r="G5135" s="1165">
        <v>44632</v>
      </c>
    </row>
    <row r="5136" spans="1:7" ht="25.5">
      <c r="A5136" s="1162">
        <v>6675</v>
      </c>
      <c r="B5136" s="1162">
        <v>26039</v>
      </c>
      <c r="C5136" s="1163" t="s">
        <v>12297</v>
      </c>
      <c r="D5136" s="1163" t="s">
        <v>12298</v>
      </c>
      <c r="E5136" s="1164" t="s">
        <v>2894</v>
      </c>
      <c r="F5136" s="1165">
        <v>44493</v>
      </c>
      <c r="G5136" s="1165">
        <v>44612</v>
      </c>
    </row>
    <row r="5137" spans="1:7" ht="25.5">
      <c r="A5137" s="1162">
        <v>6676</v>
      </c>
      <c r="B5137" s="1162">
        <v>26040</v>
      </c>
      <c r="C5137" s="1163" t="s">
        <v>12299</v>
      </c>
      <c r="D5137" s="1163" t="s">
        <v>12300</v>
      </c>
      <c r="E5137" s="1164" t="s">
        <v>2894</v>
      </c>
      <c r="F5137" s="1165">
        <v>44483</v>
      </c>
      <c r="G5137" s="1165">
        <v>44602</v>
      </c>
    </row>
    <row r="5138" spans="1:7" ht="25.5">
      <c r="A5138" s="1162">
        <v>6677</v>
      </c>
      <c r="B5138" s="1162">
        <v>26041</v>
      </c>
      <c r="C5138" s="1163" t="s">
        <v>12301</v>
      </c>
      <c r="D5138" s="1163" t="s">
        <v>12302</v>
      </c>
      <c r="E5138" s="1164" t="s">
        <v>2894</v>
      </c>
      <c r="F5138" s="1165">
        <v>44483</v>
      </c>
      <c r="G5138" s="1165">
        <v>44602</v>
      </c>
    </row>
    <row r="5139" spans="1:7">
      <c r="A5139" s="1158">
        <v>6678</v>
      </c>
      <c r="B5139" s="1158">
        <v>26042</v>
      </c>
      <c r="C5139" s="1159" t="s">
        <v>12188</v>
      </c>
      <c r="D5139" s="1159" t="s">
        <v>3339</v>
      </c>
      <c r="E5139" s="1160" t="s">
        <v>3009</v>
      </c>
      <c r="F5139" s="1161">
        <v>44483</v>
      </c>
      <c r="G5139" s="1161">
        <v>44632</v>
      </c>
    </row>
    <row r="5140" spans="1:7" ht="25.5">
      <c r="A5140" s="1162">
        <v>6679</v>
      </c>
      <c r="B5140" s="1162">
        <v>26043</v>
      </c>
      <c r="C5140" s="1163" t="s">
        <v>12303</v>
      </c>
      <c r="D5140" s="1163" t="s">
        <v>12304</v>
      </c>
      <c r="E5140" s="1164" t="s">
        <v>3009</v>
      </c>
      <c r="F5140" s="1165">
        <v>44483</v>
      </c>
      <c r="G5140" s="1165">
        <v>44632</v>
      </c>
    </row>
    <row r="5141" spans="1:7">
      <c r="A5141" s="1158">
        <v>6680</v>
      </c>
      <c r="B5141" s="1158">
        <v>26044</v>
      </c>
      <c r="C5141" s="1159" t="s">
        <v>12191</v>
      </c>
      <c r="D5141" s="1159" t="s">
        <v>6220</v>
      </c>
      <c r="E5141" s="1160" t="s">
        <v>3287</v>
      </c>
      <c r="F5141" s="1161">
        <v>44613</v>
      </c>
      <c r="G5141" s="1161">
        <v>44702</v>
      </c>
    </row>
    <row r="5142" spans="1:7" ht="38.25">
      <c r="A5142" s="1162">
        <v>6681</v>
      </c>
      <c r="B5142" s="1162">
        <v>26045</v>
      </c>
      <c r="C5142" s="1163" t="s">
        <v>12305</v>
      </c>
      <c r="D5142" s="1163" t="s">
        <v>12306</v>
      </c>
      <c r="E5142" s="1164" t="s">
        <v>3287</v>
      </c>
      <c r="F5142" s="1165">
        <v>44613</v>
      </c>
      <c r="G5142" s="1165">
        <v>44702</v>
      </c>
    </row>
    <row r="5143" spans="1:7">
      <c r="A5143" s="1158">
        <v>6682</v>
      </c>
      <c r="B5143" s="1158">
        <v>26046</v>
      </c>
      <c r="C5143" s="1159" t="s">
        <v>11960</v>
      </c>
      <c r="D5143" s="1159" t="s">
        <v>4450</v>
      </c>
      <c r="E5143" s="1160" t="s">
        <v>3006</v>
      </c>
      <c r="F5143" s="1161">
        <v>44603</v>
      </c>
      <c r="G5143" s="1161">
        <v>44962</v>
      </c>
    </row>
    <row r="5144" spans="1:7" ht="25.5">
      <c r="A5144" s="1162">
        <v>6683</v>
      </c>
      <c r="B5144" s="1162">
        <v>26047</v>
      </c>
      <c r="C5144" s="1163" t="s">
        <v>12307</v>
      </c>
      <c r="D5144" s="1163" t="s">
        <v>12308</v>
      </c>
      <c r="E5144" s="1164" t="s">
        <v>3112</v>
      </c>
      <c r="F5144" s="1165">
        <v>44753</v>
      </c>
      <c r="G5144" s="1165">
        <v>44782</v>
      </c>
    </row>
    <row r="5145" spans="1:7" ht="25.5">
      <c r="A5145" s="1162">
        <v>6684</v>
      </c>
      <c r="B5145" s="1162">
        <v>26048</v>
      </c>
      <c r="C5145" s="1163" t="s">
        <v>12309</v>
      </c>
      <c r="D5145" s="1163" t="s">
        <v>12310</v>
      </c>
      <c r="E5145" s="1164" t="s">
        <v>3112</v>
      </c>
      <c r="F5145" s="1165">
        <v>44933</v>
      </c>
      <c r="G5145" s="1165">
        <v>44962</v>
      </c>
    </row>
    <row r="5146" spans="1:7" ht="25.5">
      <c r="A5146" s="1162">
        <v>6685</v>
      </c>
      <c r="B5146" s="1162">
        <v>26049</v>
      </c>
      <c r="C5146" s="1163" t="s">
        <v>12311</v>
      </c>
      <c r="D5146" s="1163" t="s">
        <v>12312</v>
      </c>
      <c r="E5146" s="1164" t="s">
        <v>3064</v>
      </c>
      <c r="F5146" s="1165">
        <v>44603</v>
      </c>
      <c r="G5146" s="1165">
        <v>44782</v>
      </c>
    </row>
    <row r="5147" spans="1:7" ht="38.25">
      <c r="A5147" s="1162">
        <v>6686</v>
      </c>
      <c r="B5147" s="1162">
        <v>26050</v>
      </c>
      <c r="C5147" s="1163" t="s">
        <v>12313</v>
      </c>
      <c r="D5147" s="1163" t="s">
        <v>12314</v>
      </c>
      <c r="E5147" s="1164" t="s">
        <v>3009</v>
      </c>
      <c r="F5147" s="1165">
        <v>44783</v>
      </c>
      <c r="G5147" s="1165">
        <v>44932</v>
      </c>
    </row>
    <row r="5148" spans="1:7" ht="25.5">
      <c r="A5148" s="1162">
        <v>6687</v>
      </c>
      <c r="B5148" s="1162">
        <v>26051</v>
      </c>
      <c r="C5148" s="1163" t="s">
        <v>12315</v>
      </c>
      <c r="D5148" s="1163" t="s">
        <v>12316</v>
      </c>
      <c r="E5148" s="1164" t="s">
        <v>3009</v>
      </c>
      <c r="F5148" s="1165">
        <v>44783</v>
      </c>
      <c r="G5148" s="1165">
        <v>44932</v>
      </c>
    </row>
    <row r="5149" spans="1:7" ht="25.5">
      <c r="A5149" s="1162">
        <v>6688</v>
      </c>
      <c r="B5149" s="1162">
        <v>26052</v>
      </c>
      <c r="C5149" s="1163" t="s">
        <v>12317</v>
      </c>
      <c r="D5149" s="1163" t="s">
        <v>12318</v>
      </c>
      <c r="E5149" s="1164" t="s">
        <v>3009</v>
      </c>
      <c r="F5149" s="1165">
        <v>44783</v>
      </c>
      <c r="G5149" s="1165">
        <v>44932</v>
      </c>
    </row>
    <row r="5150" spans="1:7" ht="25.5">
      <c r="A5150" s="1162">
        <v>6689</v>
      </c>
      <c r="B5150" s="1162">
        <v>26053</v>
      </c>
      <c r="C5150" s="1163" t="s">
        <v>12319</v>
      </c>
      <c r="D5150" s="1163" t="s">
        <v>12320</v>
      </c>
      <c r="E5150" s="1164" t="s">
        <v>3009</v>
      </c>
      <c r="F5150" s="1165">
        <v>44603</v>
      </c>
      <c r="G5150" s="1165">
        <v>44752</v>
      </c>
    </row>
    <row r="5151" spans="1:7" ht="25.5">
      <c r="A5151" s="1162">
        <v>6690</v>
      </c>
      <c r="B5151" s="1162">
        <v>26054</v>
      </c>
      <c r="C5151" s="1163" t="s">
        <v>12321</v>
      </c>
      <c r="D5151" s="1163" t="s">
        <v>12322</v>
      </c>
      <c r="E5151" s="1164" t="s">
        <v>3112</v>
      </c>
      <c r="F5151" s="1165">
        <v>44783</v>
      </c>
      <c r="G5151" s="1165">
        <v>44812</v>
      </c>
    </row>
    <row r="5152" spans="1:7" ht="38.25">
      <c r="A5152" s="1162">
        <v>6691</v>
      </c>
      <c r="B5152" s="1162">
        <v>39033</v>
      </c>
      <c r="C5152" s="1163" t="s">
        <v>12323</v>
      </c>
      <c r="D5152" s="1163" t="s">
        <v>12324</v>
      </c>
      <c r="E5152" s="1164" t="s">
        <v>3009</v>
      </c>
      <c r="F5152" s="1165">
        <v>44783</v>
      </c>
      <c r="G5152" s="1165">
        <v>44932</v>
      </c>
    </row>
    <row r="5153" spans="1:7">
      <c r="A5153" s="1158">
        <v>6692</v>
      </c>
      <c r="B5153" s="1158">
        <v>26055</v>
      </c>
      <c r="C5153" s="1159" t="s">
        <v>11969</v>
      </c>
      <c r="D5153" s="1159" t="s">
        <v>5011</v>
      </c>
      <c r="E5153" s="1160" t="s">
        <v>4546</v>
      </c>
      <c r="F5153" s="1161">
        <v>44643</v>
      </c>
      <c r="G5153" s="1161">
        <v>44882</v>
      </c>
    </row>
    <row r="5154" spans="1:7" ht="25.5">
      <c r="A5154" s="1162">
        <v>6693</v>
      </c>
      <c r="B5154" s="1162">
        <v>26056</v>
      </c>
      <c r="C5154" s="1163" t="s">
        <v>12325</v>
      </c>
      <c r="D5154" s="1163" t="s">
        <v>12326</v>
      </c>
      <c r="E5154" s="1164" t="s">
        <v>2894</v>
      </c>
      <c r="F5154" s="1165">
        <v>44763</v>
      </c>
      <c r="G5154" s="1165">
        <v>44882</v>
      </c>
    </row>
    <row r="5155" spans="1:7" ht="38.25">
      <c r="A5155" s="1162">
        <v>6694</v>
      </c>
      <c r="B5155" s="1162">
        <v>26057</v>
      </c>
      <c r="C5155" s="1163" t="s">
        <v>12327</v>
      </c>
      <c r="D5155" s="1163" t="s">
        <v>12328</v>
      </c>
      <c r="E5155" s="1164" t="s">
        <v>2894</v>
      </c>
      <c r="F5155" s="1165">
        <v>44763</v>
      </c>
      <c r="G5155" s="1165">
        <v>44882</v>
      </c>
    </row>
    <row r="5156" spans="1:7" ht="25.5">
      <c r="A5156" s="1162">
        <v>6695</v>
      </c>
      <c r="B5156" s="1162">
        <v>26058</v>
      </c>
      <c r="C5156" s="1163" t="s">
        <v>12329</v>
      </c>
      <c r="D5156" s="1163" t="s">
        <v>12330</v>
      </c>
      <c r="E5156" s="1164" t="s">
        <v>2894</v>
      </c>
      <c r="F5156" s="1165">
        <v>44763</v>
      </c>
      <c r="G5156" s="1165">
        <v>44882</v>
      </c>
    </row>
    <row r="5157" spans="1:7" ht="25.5">
      <c r="A5157" s="1162">
        <v>6696</v>
      </c>
      <c r="B5157" s="1162">
        <v>26059</v>
      </c>
      <c r="C5157" s="1163" t="s">
        <v>12331</v>
      </c>
      <c r="D5157" s="1163" t="s">
        <v>12332</v>
      </c>
      <c r="E5157" s="1164" t="s">
        <v>2894</v>
      </c>
      <c r="F5157" s="1165">
        <v>44643</v>
      </c>
      <c r="G5157" s="1165">
        <v>44762</v>
      </c>
    </row>
    <row r="5158" spans="1:7" ht="25.5">
      <c r="A5158" s="1162">
        <v>6697</v>
      </c>
      <c r="B5158" s="1162">
        <v>26060</v>
      </c>
      <c r="C5158" s="1163" t="s">
        <v>12333</v>
      </c>
      <c r="D5158" s="1163" t="s">
        <v>12334</v>
      </c>
      <c r="E5158" s="1164" t="s">
        <v>2894</v>
      </c>
      <c r="F5158" s="1165">
        <v>44763</v>
      </c>
      <c r="G5158" s="1165">
        <v>44882</v>
      </c>
    </row>
    <row r="5159" spans="1:7" ht="38.25">
      <c r="A5159" s="1162">
        <v>6698</v>
      </c>
      <c r="B5159" s="1162">
        <v>26061</v>
      </c>
      <c r="C5159" s="1163" t="s">
        <v>12335</v>
      </c>
      <c r="D5159" s="1163" t="s">
        <v>12336</v>
      </c>
      <c r="E5159" s="1164" t="s">
        <v>2894</v>
      </c>
      <c r="F5159" s="1165">
        <v>44763</v>
      </c>
      <c r="G5159" s="1165">
        <v>44882</v>
      </c>
    </row>
    <row r="5160" spans="1:7" ht="38.25">
      <c r="A5160" s="1162">
        <v>6699</v>
      </c>
      <c r="B5160" s="1162">
        <v>26062</v>
      </c>
      <c r="C5160" s="1163" t="s">
        <v>12337</v>
      </c>
      <c r="D5160" s="1163" t="s">
        <v>12338</v>
      </c>
      <c r="E5160" s="1164" t="s">
        <v>2894</v>
      </c>
      <c r="F5160" s="1165">
        <v>44763</v>
      </c>
      <c r="G5160" s="1165">
        <v>44882</v>
      </c>
    </row>
    <row r="5161" spans="1:7" ht="38.25">
      <c r="A5161" s="1162">
        <v>6700</v>
      </c>
      <c r="B5161" s="1162">
        <v>26063</v>
      </c>
      <c r="C5161" s="1163" t="s">
        <v>12339</v>
      </c>
      <c r="D5161" s="1163" t="s">
        <v>12340</v>
      </c>
      <c r="E5161" s="1164" t="s">
        <v>2894</v>
      </c>
      <c r="F5161" s="1165">
        <v>44763</v>
      </c>
      <c r="G5161" s="1165">
        <v>44882</v>
      </c>
    </row>
    <row r="5162" spans="1:7">
      <c r="A5162" s="1158">
        <v>6701</v>
      </c>
      <c r="B5162" s="1158">
        <v>26064</v>
      </c>
      <c r="C5162" s="1159" t="s">
        <v>11986</v>
      </c>
      <c r="D5162" s="1159" t="s">
        <v>5244</v>
      </c>
      <c r="E5162" s="1160" t="s">
        <v>2894</v>
      </c>
      <c r="F5162" s="1161">
        <v>44673</v>
      </c>
      <c r="G5162" s="1161">
        <v>44792</v>
      </c>
    </row>
    <row r="5163" spans="1:7" ht="25.5">
      <c r="A5163" s="1162">
        <v>6702</v>
      </c>
      <c r="B5163" s="1162">
        <v>26065</v>
      </c>
      <c r="C5163" s="1163" t="s">
        <v>12341</v>
      </c>
      <c r="D5163" s="1163" t="s">
        <v>12342</v>
      </c>
      <c r="E5163" s="1164" t="s">
        <v>2894</v>
      </c>
      <c r="F5163" s="1165">
        <v>44673</v>
      </c>
      <c r="G5163" s="1165">
        <v>44792</v>
      </c>
    </row>
    <row r="5164" spans="1:7" ht="25.5">
      <c r="A5164" s="1162">
        <v>6703</v>
      </c>
      <c r="B5164" s="1162">
        <v>26066</v>
      </c>
      <c r="C5164" s="1163" t="s">
        <v>12343</v>
      </c>
      <c r="D5164" s="1163" t="s">
        <v>12344</v>
      </c>
      <c r="E5164" s="1164" t="s">
        <v>2894</v>
      </c>
      <c r="F5164" s="1165">
        <v>44673</v>
      </c>
      <c r="G5164" s="1165">
        <v>44792</v>
      </c>
    </row>
    <row r="5165" spans="1:7">
      <c r="A5165" s="1158">
        <v>6704</v>
      </c>
      <c r="B5165" s="1158">
        <v>26067</v>
      </c>
      <c r="C5165" s="1159" t="s">
        <v>12345</v>
      </c>
      <c r="D5165" s="1159" t="s">
        <v>12346</v>
      </c>
      <c r="E5165" s="1160" t="s">
        <v>3006</v>
      </c>
      <c r="F5165" s="1161">
        <v>44603</v>
      </c>
      <c r="G5165" s="1161">
        <v>44962</v>
      </c>
    </row>
    <row r="5166" spans="1:7">
      <c r="A5166" s="1162">
        <v>6705</v>
      </c>
      <c r="B5166" s="1162">
        <v>26068</v>
      </c>
      <c r="C5166" s="1163" t="s">
        <v>12347</v>
      </c>
      <c r="D5166" s="1163" t="s">
        <v>12348</v>
      </c>
      <c r="E5166" s="1164" t="s">
        <v>2357</v>
      </c>
      <c r="F5166" s="1165">
        <v>44962</v>
      </c>
      <c r="G5166" s="1165">
        <v>44962</v>
      </c>
    </row>
    <row r="5167" spans="1:7">
      <c r="A5167" s="1158">
        <v>6706</v>
      </c>
      <c r="B5167" s="1158">
        <v>26069</v>
      </c>
      <c r="C5167" s="1159" t="s">
        <v>11960</v>
      </c>
      <c r="D5167" s="1159" t="s">
        <v>4450</v>
      </c>
      <c r="E5167" s="1160" t="s">
        <v>3006</v>
      </c>
      <c r="F5167" s="1161">
        <v>44603</v>
      </c>
      <c r="G5167" s="1161">
        <v>44962</v>
      </c>
    </row>
    <row r="5168" spans="1:7" ht="25.5">
      <c r="A5168" s="1162">
        <v>6707</v>
      </c>
      <c r="B5168" s="1162">
        <v>26070</v>
      </c>
      <c r="C5168" s="1163" t="s">
        <v>12349</v>
      </c>
      <c r="D5168" s="1163" t="s">
        <v>12350</v>
      </c>
      <c r="E5168" s="1164" t="s">
        <v>3064</v>
      </c>
      <c r="F5168" s="1165">
        <v>44603</v>
      </c>
      <c r="G5168" s="1165">
        <v>44782</v>
      </c>
    </row>
    <row r="5169" spans="1:7" ht="38.25">
      <c r="A5169" s="1162">
        <v>6708</v>
      </c>
      <c r="B5169" s="1162">
        <v>26071</v>
      </c>
      <c r="C5169" s="1163" t="s">
        <v>12351</v>
      </c>
      <c r="D5169" s="1163" t="s">
        <v>12352</v>
      </c>
      <c r="E5169" s="1164" t="s">
        <v>3009</v>
      </c>
      <c r="F5169" s="1165">
        <v>44783</v>
      </c>
      <c r="G5169" s="1165">
        <v>44932</v>
      </c>
    </row>
    <row r="5170" spans="1:7" ht="25.5">
      <c r="A5170" s="1162">
        <v>6709</v>
      </c>
      <c r="B5170" s="1162">
        <v>26072</v>
      </c>
      <c r="C5170" s="1163" t="s">
        <v>12353</v>
      </c>
      <c r="D5170" s="1163" t="s">
        <v>12354</v>
      </c>
      <c r="E5170" s="1164" t="s">
        <v>3009</v>
      </c>
      <c r="F5170" s="1165">
        <v>44783</v>
      </c>
      <c r="G5170" s="1165">
        <v>44932</v>
      </c>
    </row>
    <row r="5171" spans="1:7" ht="25.5">
      <c r="A5171" s="1162">
        <v>6710</v>
      </c>
      <c r="B5171" s="1162">
        <v>26073</v>
      </c>
      <c r="C5171" s="1163" t="s">
        <v>12355</v>
      </c>
      <c r="D5171" s="1163" t="s">
        <v>12356</v>
      </c>
      <c r="E5171" s="1164" t="s">
        <v>3009</v>
      </c>
      <c r="F5171" s="1165">
        <v>44783</v>
      </c>
      <c r="G5171" s="1165">
        <v>44932</v>
      </c>
    </row>
    <row r="5172" spans="1:7" ht="25.5">
      <c r="A5172" s="1162">
        <v>6711</v>
      </c>
      <c r="B5172" s="1162">
        <v>26074</v>
      </c>
      <c r="C5172" s="1163" t="s">
        <v>12357</v>
      </c>
      <c r="D5172" s="1163" t="s">
        <v>12358</v>
      </c>
      <c r="E5172" s="1164" t="s">
        <v>3009</v>
      </c>
      <c r="F5172" s="1165">
        <v>44603</v>
      </c>
      <c r="G5172" s="1165">
        <v>44752</v>
      </c>
    </row>
    <row r="5173" spans="1:7" ht="25.5">
      <c r="A5173" s="1162">
        <v>6712</v>
      </c>
      <c r="B5173" s="1162">
        <v>26075</v>
      </c>
      <c r="C5173" s="1163" t="s">
        <v>12359</v>
      </c>
      <c r="D5173" s="1163" t="s">
        <v>12360</v>
      </c>
      <c r="E5173" s="1164" t="s">
        <v>3112</v>
      </c>
      <c r="F5173" s="1165">
        <v>44783</v>
      </c>
      <c r="G5173" s="1165">
        <v>44812</v>
      </c>
    </row>
    <row r="5174" spans="1:7" ht="38.25">
      <c r="A5174" s="1162">
        <v>6713</v>
      </c>
      <c r="B5174" s="1162">
        <v>39035</v>
      </c>
      <c r="C5174" s="1163" t="s">
        <v>12361</v>
      </c>
      <c r="D5174" s="1163" t="s">
        <v>12362</v>
      </c>
      <c r="E5174" s="1164" t="s">
        <v>3009</v>
      </c>
      <c r="F5174" s="1165">
        <v>44783</v>
      </c>
      <c r="G5174" s="1165">
        <v>44932</v>
      </c>
    </row>
    <row r="5175" spans="1:7" ht="25.5">
      <c r="A5175" s="1162">
        <v>6714</v>
      </c>
      <c r="B5175" s="1162">
        <v>26076</v>
      </c>
      <c r="C5175" s="1163" t="s">
        <v>12363</v>
      </c>
      <c r="D5175" s="1163" t="s">
        <v>12364</v>
      </c>
      <c r="E5175" s="1164" t="s">
        <v>3112</v>
      </c>
      <c r="F5175" s="1165">
        <v>44753</v>
      </c>
      <c r="G5175" s="1165">
        <v>44782</v>
      </c>
    </row>
    <row r="5176" spans="1:7" ht="25.5">
      <c r="A5176" s="1162">
        <v>6715</v>
      </c>
      <c r="B5176" s="1162">
        <v>26077</v>
      </c>
      <c r="C5176" s="1163" t="s">
        <v>12365</v>
      </c>
      <c r="D5176" s="1163" t="s">
        <v>12366</v>
      </c>
      <c r="E5176" s="1164" t="s">
        <v>3112</v>
      </c>
      <c r="F5176" s="1165">
        <v>44933</v>
      </c>
      <c r="G5176" s="1165">
        <v>44962</v>
      </c>
    </row>
    <row r="5177" spans="1:7">
      <c r="A5177" s="1158">
        <v>6716</v>
      </c>
      <c r="B5177" s="1158">
        <v>26078</v>
      </c>
      <c r="C5177" s="1159" t="s">
        <v>11969</v>
      </c>
      <c r="D5177" s="1159" t="s">
        <v>5011</v>
      </c>
      <c r="E5177" s="1160" t="s">
        <v>4546</v>
      </c>
      <c r="F5177" s="1161">
        <v>44643</v>
      </c>
      <c r="G5177" s="1161">
        <v>44882</v>
      </c>
    </row>
    <row r="5178" spans="1:7" ht="38.25">
      <c r="A5178" s="1162">
        <v>6717</v>
      </c>
      <c r="B5178" s="1162">
        <v>26079</v>
      </c>
      <c r="C5178" s="1163" t="s">
        <v>12367</v>
      </c>
      <c r="D5178" s="1163" t="s">
        <v>12368</v>
      </c>
      <c r="E5178" s="1164" t="s">
        <v>2894</v>
      </c>
      <c r="F5178" s="1165">
        <v>44763</v>
      </c>
      <c r="G5178" s="1165">
        <v>44882</v>
      </c>
    </row>
    <row r="5179" spans="1:7" ht="38.25">
      <c r="A5179" s="1162">
        <v>6718</v>
      </c>
      <c r="B5179" s="1162">
        <v>26080</v>
      </c>
      <c r="C5179" s="1163" t="s">
        <v>12369</v>
      </c>
      <c r="D5179" s="1163" t="s">
        <v>12370</v>
      </c>
      <c r="E5179" s="1164" t="s">
        <v>2894</v>
      </c>
      <c r="F5179" s="1165">
        <v>44763</v>
      </c>
      <c r="G5179" s="1165">
        <v>44882</v>
      </c>
    </row>
    <row r="5180" spans="1:7" ht="38.25">
      <c r="A5180" s="1162">
        <v>6719</v>
      </c>
      <c r="B5180" s="1162">
        <v>26081</v>
      </c>
      <c r="C5180" s="1163" t="s">
        <v>12371</v>
      </c>
      <c r="D5180" s="1163" t="s">
        <v>12372</v>
      </c>
      <c r="E5180" s="1164" t="s">
        <v>2894</v>
      </c>
      <c r="F5180" s="1165">
        <v>44763</v>
      </c>
      <c r="G5180" s="1165">
        <v>44882</v>
      </c>
    </row>
    <row r="5181" spans="1:7" ht="25.5">
      <c r="A5181" s="1162">
        <v>6720</v>
      </c>
      <c r="B5181" s="1162">
        <v>26082</v>
      </c>
      <c r="C5181" s="1163" t="s">
        <v>12373</v>
      </c>
      <c r="D5181" s="1163" t="s">
        <v>12374</v>
      </c>
      <c r="E5181" s="1164" t="s">
        <v>2894</v>
      </c>
      <c r="F5181" s="1165">
        <v>44763</v>
      </c>
      <c r="G5181" s="1165">
        <v>44882</v>
      </c>
    </row>
    <row r="5182" spans="1:7" ht="38.25">
      <c r="A5182" s="1162">
        <v>6721</v>
      </c>
      <c r="B5182" s="1162">
        <v>26083</v>
      </c>
      <c r="C5182" s="1163" t="s">
        <v>12375</v>
      </c>
      <c r="D5182" s="1163" t="s">
        <v>12376</v>
      </c>
      <c r="E5182" s="1164" t="s">
        <v>2894</v>
      </c>
      <c r="F5182" s="1165">
        <v>44763</v>
      </c>
      <c r="G5182" s="1165">
        <v>44882</v>
      </c>
    </row>
    <row r="5183" spans="1:7" ht="25.5">
      <c r="A5183" s="1162">
        <v>6722</v>
      </c>
      <c r="B5183" s="1162">
        <v>26084</v>
      </c>
      <c r="C5183" s="1163" t="s">
        <v>12377</v>
      </c>
      <c r="D5183" s="1163" t="s">
        <v>12378</v>
      </c>
      <c r="E5183" s="1164" t="s">
        <v>2894</v>
      </c>
      <c r="F5183" s="1165">
        <v>44763</v>
      </c>
      <c r="G5183" s="1165">
        <v>44882</v>
      </c>
    </row>
    <row r="5184" spans="1:7" ht="25.5">
      <c r="A5184" s="1162">
        <v>6723</v>
      </c>
      <c r="B5184" s="1162">
        <v>26085</v>
      </c>
      <c r="C5184" s="1163" t="s">
        <v>12379</v>
      </c>
      <c r="D5184" s="1163" t="s">
        <v>12380</v>
      </c>
      <c r="E5184" s="1164" t="s">
        <v>2894</v>
      </c>
      <c r="F5184" s="1165">
        <v>44643</v>
      </c>
      <c r="G5184" s="1165">
        <v>44762</v>
      </c>
    </row>
    <row r="5185" spans="1:7" ht="25.5">
      <c r="A5185" s="1162">
        <v>6724</v>
      </c>
      <c r="B5185" s="1162">
        <v>26086</v>
      </c>
      <c r="C5185" s="1163" t="s">
        <v>12381</v>
      </c>
      <c r="D5185" s="1163" t="s">
        <v>12382</v>
      </c>
      <c r="E5185" s="1164" t="s">
        <v>2894</v>
      </c>
      <c r="F5185" s="1165">
        <v>44763</v>
      </c>
      <c r="G5185" s="1165">
        <v>44882</v>
      </c>
    </row>
    <row r="5186" spans="1:7">
      <c r="A5186" s="1158">
        <v>6725</v>
      </c>
      <c r="B5186" s="1158">
        <v>26087</v>
      </c>
      <c r="C5186" s="1159" t="s">
        <v>11986</v>
      </c>
      <c r="D5186" s="1159" t="s">
        <v>5244</v>
      </c>
      <c r="E5186" s="1160" t="s">
        <v>2894</v>
      </c>
      <c r="F5186" s="1161">
        <v>44673</v>
      </c>
      <c r="G5186" s="1161">
        <v>44792</v>
      </c>
    </row>
    <row r="5187" spans="1:7" ht="25.5">
      <c r="A5187" s="1162">
        <v>6726</v>
      </c>
      <c r="B5187" s="1162">
        <v>26088</v>
      </c>
      <c r="C5187" s="1163" t="s">
        <v>12383</v>
      </c>
      <c r="D5187" s="1163" t="s">
        <v>12384</v>
      </c>
      <c r="E5187" s="1164" t="s">
        <v>2894</v>
      </c>
      <c r="F5187" s="1165">
        <v>44673</v>
      </c>
      <c r="G5187" s="1165">
        <v>44792</v>
      </c>
    </row>
    <row r="5188" spans="1:7" ht="25.5">
      <c r="A5188" s="1162">
        <v>6727</v>
      </c>
      <c r="B5188" s="1162">
        <v>26089</v>
      </c>
      <c r="C5188" s="1163" t="s">
        <v>12385</v>
      </c>
      <c r="D5188" s="1163" t="s">
        <v>12386</v>
      </c>
      <c r="E5188" s="1164" t="s">
        <v>2894</v>
      </c>
      <c r="F5188" s="1165">
        <v>44673</v>
      </c>
      <c r="G5188" s="1165">
        <v>44792</v>
      </c>
    </row>
    <row r="5189" spans="1:7">
      <c r="A5189" s="1158">
        <v>6728</v>
      </c>
      <c r="B5189" s="1158">
        <v>26090</v>
      </c>
      <c r="C5189" s="1159" t="s">
        <v>12387</v>
      </c>
      <c r="D5189" s="1159" t="s">
        <v>12388</v>
      </c>
      <c r="E5189" s="1160" t="s">
        <v>12389</v>
      </c>
      <c r="F5189" s="1161">
        <v>44221</v>
      </c>
      <c r="G5189" s="1161">
        <v>45055</v>
      </c>
    </row>
    <row r="5190" spans="1:7">
      <c r="A5190" s="1162">
        <v>6729</v>
      </c>
      <c r="B5190" s="1162">
        <v>26091</v>
      </c>
      <c r="C5190" s="1163" t="s">
        <v>12390</v>
      </c>
      <c r="D5190" s="1163" t="s">
        <v>12391</v>
      </c>
      <c r="E5190" s="1164" t="s">
        <v>2357</v>
      </c>
      <c r="F5190" s="1165">
        <v>45055</v>
      </c>
      <c r="G5190" s="1165">
        <v>45055</v>
      </c>
    </row>
    <row r="5191" spans="1:7">
      <c r="A5191" s="1158">
        <v>6730</v>
      </c>
      <c r="B5191" s="1158">
        <v>26092</v>
      </c>
      <c r="C5191" s="1159" t="s">
        <v>11951</v>
      </c>
      <c r="D5191" s="1159" t="s">
        <v>3179</v>
      </c>
      <c r="E5191" s="1160" t="s">
        <v>12163</v>
      </c>
      <c r="F5191" s="1161">
        <v>44221</v>
      </c>
      <c r="G5191" s="1161">
        <v>44795</v>
      </c>
    </row>
    <row r="5192" spans="1:7">
      <c r="A5192" s="1158">
        <v>6731</v>
      </c>
      <c r="B5192" s="1158">
        <v>26093</v>
      </c>
      <c r="C5192" s="1159" t="s">
        <v>12278</v>
      </c>
      <c r="D5192" s="1159" t="s">
        <v>3409</v>
      </c>
      <c r="E5192" s="1160" t="s">
        <v>12392</v>
      </c>
      <c r="F5192" s="1161">
        <v>44221</v>
      </c>
      <c r="G5192" s="1161">
        <v>44725</v>
      </c>
    </row>
    <row r="5193" spans="1:7" ht="38.25">
      <c r="A5193" s="1162">
        <v>6732</v>
      </c>
      <c r="B5193" s="1162">
        <v>26094</v>
      </c>
      <c r="C5193" s="1163" t="s">
        <v>12393</v>
      </c>
      <c r="D5193" s="1163" t="s">
        <v>12394</v>
      </c>
      <c r="E5193" s="1164" t="s">
        <v>2566</v>
      </c>
      <c r="F5193" s="1165">
        <v>44311</v>
      </c>
      <c r="G5193" s="1165">
        <v>44315</v>
      </c>
    </row>
    <row r="5194" spans="1:7" ht="38.25">
      <c r="A5194" s="1162">
        <v>6733</v>
      </c>
      <c r="B5194" s="1162">
        <v>26095</v>
      </c>
      <c r="C5194" s="1163" t="s">
        <v>12395</v>
      </c>
      <c r="D5194" s="1163" t="s">
        <v>12396</v>
      </c>
      <c r="E5194" s="1164" t="s">
        <v>3287</v>
      </c>
      <c r="F5194" s="1165">
        <v>44221</v>
      </c>
      <c r="G5194" s="1165">
        <v>44310</v>
      </c>
    </row>
    <row r="5195" spans="1:7" ht="38.25">
      <c r="A5195" s="1162">
        <v>6734</v>
      </c>
      <c r="B5195" s="1162">
        <v>26096</v>
      </c>
      <c r="C5195" s="1163" t="s">
        <v>12397</v>
      </c>
      <c r="D5195" s="1163" t="s">
        <v>12398</v>
      </c>
      <c r="E5195" s="1164" t="s">
        <v>3287</v>
      </c>
      <c r="F5195" s="1165">
        <v>44221</v>
      </c>
      <c r="G5195" s="1165">
        <v>44310</v>
      </c>
    </row>
    <row r="5196" spans="1:7" ht="38.25">
      <c r="A5196" s="1162">
        <v>6735</v>
      </c>
      <c r="B5196" s="1162">
        <v>26097</v>
      </c>
      <c r="C5196" s="1163" t="s">
        <v>12399</v>
      </c>
      <c r="D5196" s="1163" t="s">
        <v>12400</v>
      </c>
      <c r="E5196" s="1164" t="s">
        <v>2894</v>
      </c>
      <c r="F5196" s="1165">
        <v>44326</v>
      </c>
      <c r="G5196" s="1165">
        <v>44445</v>
      </c>
    </row>
    <row r="5197" spans="1:7" ht="38.25">
      <c r="A5197" s="1162">
        <v>6736</v>
      </c>
      <c r="B5197" s="1162">
        <v>26098</v>
      </c>
      <c r="C5197" s="1163" t="s">
        <v>12401</v>
      </c>
      <c r="D5197" s="1163" t="s">
        <v>12402</v>
      </c>
      <c r="E5197" s="1164" t="s">
        <v>2894</v>
      </c>
      <c r="F5197" s="1165">
        <v>44316</v>
      </c>
      <c r="G5197" s="1165">
        <v>44435</v>
      </c>
    </row>
    <row r="5198" spans="1:7" ht="25.5">
      <c r="A5198" s="1162">
        <v>6737</v>
      </c>
      <c r="B5198" s="1162">
        <v>26099</v>
      </c>
      <c r="C5198" s="1163" t="s">
        <v>12403</v>
      </c>
      <c r="D5198" s="1163" t="s">
        <v>12404</v>
      </c>
      <c r="E5198" s="1164" t="s">
        <v>2894</v>
      </c>
      <c r="F5198" s="1165">
        <v>44456</v>
      </c>
      <c r="G5198" s="1165">
        <v>44575</v>
      </c>
    </row>
    <row r="5199" spans="1:7" ht="25.5">
      <c r="A5199" s="1162">
        <v>6738</v>
      </c>
      <c r="B5199" s="1162">
        <v>26100</v>
      </c>
      <c r="C5199" s="1163" t="s">
        <v>12405</v>
      </c>
      <c r="D5199" s="1163" t="s">
        <v>12406</v>
      </c>
      <c r="E5199" s="1164" t="s">
        <v>2894</v>
      </c>
      <c r="F5199" s="1165">
        <v>44446</v>
      </c>
      <c r="G5199" s="1165">
        <v>44565</v>
      </c>
    </row>
    <row r="5200" spans="1:7" ht="38.25">
      <c r="A5200" s="1162">
        <v>6739</v>
      </c>
      <c r="B5200" s="1162">
        <v>26101</v>
      </c>
      <c r="C5200" s="1163" t="s">
        <v>12407</v>
      </c>
      <c r="D5200" s="1163" t="s">
        <v>12408</v>
      </c>
      <c r="E5200" s="1164" t="s">
        <v>3112</v>
      </c>
      <c r="F5200" s="1165">
        <v>44576</v>
      </c>
      <c r="G5200" s="1165">
        <v>44605</v>
      </c>
    </row>
    <row r="5201" spans="1:7" ht="38.25">
      <c r="A5201" s="1162">
        <v>6740</v>
      </c>
      <c r="B5201" s="1162">
        <v>26102</v>
      </c>
      <c r="C5201" s="1163" t="s">
        <v>12409</v>
      </c>
      <c r="D5201" s="1163" t="s">
        <v>12410</v>
      </c>
      <c r="E5201" s="1164" t="s">
        <v>3009</v>
      </c>
      <c r="F5201" s="1165">
        <v>44576</v>
      </c>
      <c r="G5201" s="1165">
        <v>44725</v>
      </c>
    </row>
    <row r="5202" spans="1:7" ht="38.25">
      <c r="A5202" s="1162">
        <v>6741</v>
      </c>
      <c r="B5202" s="1162">
        <v>26103</v>
      </c>
      <c r="C5202" s="1163" t="s">
        <v>12411</v>
      </c>
      <c r="D5202" s="1163" t="s">
        <v>12412</v>
      </c>
      <c r="E5202" s="1164" t="s">
        <v>2894</v>
      </c>
      <c r="F5202" s="1165">
        <v>44586</v>
      </c>
      <c r="G5202" s="1165">
        <v>44705</v>
      </c>
    </row>
    <row r="5203" spans="1:7" ht="38.25">
      <c r="A5203" s="1162">
        <v>6742</v>
      </c>
      <c r="B5203" s="1162">
        <v>26104</v>
      </c>
      <c r="C5203" s="1163" t="s">
        <v>12413</v>
      </c>
      <c r="D5203" s="1163" t="s">
        <v>12414</v>
      </c>
      <c r="E5203" s="1164" t="s">
        <v>2894</v>
      </c>
      <c r="F5203" s="1165">
        <v>44576</v>
      </c>
      <c r="G5203" s="1165">
        <v>44695</v>
      </c>
    </row>
    <row r="5204" spans="1:7" ht="38.25">
      <c r="A5204" s="1162">
        <v>6743</v>
      </c>
      <c r="B5204" s="1162">
        <v>26105</v>
      </c>
      <c r="C5204" s="1163" t="s">
        <v>12415</v>
      </c>
      <c r="D5204" s="1163" t="s">
        <v>12416</v>
      </c>
      <c r="E5204" s="1164" t="s">
        <v>2894</v>
      </c>
      <c r="F5204" s="1165">
        <v>44576</v>
      </c>
      <c r="G5204" s="1165">
        <v>44695</v>
      </c>
    </row>
    <row r="5205" spans="1:7">
      <c r="A5205" s="1158">
        <v>6744</v>
      </c>
      <c r="B5205" s="1158">
        <v>26106</v>
      </c>
      <c r="C5205" s="1159" t="s">
        <v>12188</v>
      </c>
      <c r="D5205" s="1159" t="s">
        <v>3339</v>
      </c>
      <c r="E5205" s="1160" t="s">
        <v>3009</v>
      </c>
      <c r="F5205" s="1161">
        <v>44576</v>
      </c>
      <c r="G5205" s="1161">
        <v>44725</v>
      </c>
    </row>
    <row r="5206" spans="1:7" ht="25.5">
      <c r="A5206" s="1162">
        <v>6745</v>
      </c>
      <c r="B5206" s="1162">
        <v>26107</v>
      </c>
      <c r="C5206" s="1163" t="s">
        <v>12417</v>
      </c>
      <c r="D5206" s="1163" t="s">
        <v>12418</v>
      </c>
      <c r="E5206" s="1164" t="s">
        <v>3009</v>
      </c>
      <c r="F5206" s="1165">
        <v>44576</v>
      </c>
      <c r="G5206" s="1165">
        <v>44725</v>
      </c>
    </row>
    <row r="5207" spans="1:7">
      <c r="A5207" s="1158">
        <v>6746</v>
      </c>
      <c r="B5207" s="1158">
        <v>26108</v>
      </c>
      <c r="C5207" s="1159" t="s">
        <v>12191</v>
      </c>
      <c r="D5207" s="1159" t="s">
        <v>6220</v>
      </c>
      <c r="E5207" s="1160" t="s">
        <v>3287</v>
      </c>
      <c r="F5207" s="1161">
        <v>44706</v>
      </c>
      <c r="G5207" s="1161">
        <v>44795</v>
      </c>
    </row>
    <row r="5208" spans="1:7" ht="25.5">
      <c r="A5208" s="1162">
        <v>6747</v>
      </c>
      <c r="B5208" s="1162">
        <v>26109</v>
      </c>
      <c r="C5208" s="1163" t="s">
        <v>12419</v>
      </c>
      <c r="D5208" s="1163" t="s">
        <v>12420</v>
      </c>
      <c r="E5208" s="1164" t="s">
        <v>3287</v>
      </c>
      <c r="F5208" s="1165">
        <v>44706</v>
      </c>
      <c r="G5208" s="1165">
        <v>44795</v>
      </c>
    </row>
    <row r="5209" spans="1:7">
      <c r="A5209" s="1158">
        <v>6748</v>
      </c>
      <c r="B5209" s="1158">
        <v>26110</v>
      </c>
      <c r="C5209" s="1159" t="s">
        <v>11960</v>
      </c>
      <c r="D5209" s="1159" t="s">
        <v>4450</v>
      </c>
      <c r="E5209" s="1160" t="s">
        <v>3006</v>
      </c>
      <c r="F5209" s="1161">
        <v>44696</v>
      </c>
      <c r="G5209" s="1161">
        <v>45055</v>
      </c>
    </row>
    <row r="5210" spans="1:7" ht="25.5">
      <c r="A5210" s="1162">
        <v>6749</v>
      </c>
      <c r="B5210" s="1162">
        <v>26111</v>
      </c>
      <c r="C5210" s="1163" t="s">
        <v>12421</v>
      </c>
      <c r="D5210" s="1163" t="s">
        <v>12422</v>
      </c>
      <c r="E5210" s="1164" t="s">
        <v>3009</v>
      </c>
      <c r="F5210" s="1165">
        <v>44876</v>
      </c>
      <c r="G5210" s="1165">
        <v>45025</v>
      </c>
    </row>
    <row r="5211" spans="1:7" ht="25.5">
      <c r="A5211" s="1162">
        <v>6750</v>
      </c>
      <c r="B5211" s="1162">
        <v>26112</v>
      </c>
      <c r="C5211" s="1163" t="s">
        <v>12423</v>
      </c>
      <c r="D5211" s="1163" t="s">
        <v>12424</v>
      </c>
      <c r="E5211" s="1164" t="s">
        <v>3009</v>
      </c>
      <c r="F5211" s="1165">
        <v>44876</v>
      </c>
      <c r="G5211" s="1165">
        <v>45025</v>
      </c>
    </row>
    <row r="5212" spans="1:7" ht="25.5">
      <c r="A5212" s="1162">
        <v>6751</v>
      </c>
      <c r="B5212" s="1162">
        <v>26113</v>
      </c>
      <c r="C5212" s="1163" t="s">
        <v>12425</v>
      </c>
      <c r="D5212" s="1163" t="s">
        <v>12426</v>
      </c>
      <c r="E5212" s="1164" t="s">
        <v>3009</v>
      </c>
      <c r="F5212" s="1165">
        <v>44696</v>
      </c>
      <c r="G5212" s="1165">
        <v>44845</v>
      </c>
    </row>
    <row r="5213" spans="1:7" ht="25.5">
      <c r="A5213" s="1162">
        <v>6752</v>
      </c>
      <c r="B5213" s="1162">
        <v>26114</v>
      </c>
      <c r="C5213" s="1163" t="s">
        <v>12427</v>
      </c>
      <c r="D5213" s="1163" t="s">
        <v>12428</v>
      </c>
      <c r="E5213" s="1164" t="s">
        <v>3112</v>
      </c>
      <c r="F5213" s="1165">
        <v>45026</v>
      </c>
      <c r="G5213" s="1165">
        <v>45055</v>
      </c>
    </row>
    <row r="5214" spans="1:7" ht="25.5">
      <c r="A5214" s="1162">
        <v>6753</v>
      </c>
      <c r="B5214" s="1162">
        <v>26115</v>
      </c>
      <c r="C5214" s="1163" t="s">
        <v>12429</v>
      </c>
      <c r="D5214" s="1163" t="s">
        <v>12430</v>
      </c>
      <c r="E5214" s="1164" t="s">
        <v>3112</v>
      </c>
      <c r="F5214" s="1165">
        <v>44846</v>
      </c>
      <c r="G5214" s="1165">
        <v>44875</v>
      </c>
    </row>
    <row r="5215" spans="1:7" ht="25.5">
      <c r="A5215" s="1162">
        <v>6754</v>
      </c>
      <c r="B5215" s="1162">
        <v>26116</v>
      </c>
      <c r="C5215" s="1163" t="s">
        <v>12431</v>
      </c>
      <c r="D5215" s="1163" t="s">
        <v>12432</v>
      </c>
      <c r="E5215" s="1164" t="s">
        <v>3064</v>
      </c>
      <c r="F5215" s="1165">
        <v>44696</v>
      </c>
      <c r="G5215" s="1165">
        <v>44875</v>
      </c>
    </row>
    <row r="5216" spans="1:7" ht="25.5">
      <c r="A5216" s="1162">
        <v>6755</v>
      </c>
      <c r="B5216" s="1162">
        <v>26117</v>
      </c>
      <c r="C5216" s="1163" t="s">
        <v>12433</v>
      </c>
      <c r="D5216" s="1163" t="s">
        <v>12434</v>
      </c>
      <c r="E5216" s="1164" t="s">
        <v>3112</v>
      </c>
      <c r="F5216" s="1165">
        <v>44876</v>
      </c>
      <c r="G5216" s="1165">
        <v>44905</v>
      </c>
    </row>
    <row r="5217" spans="1:7" ht="38.25">
      <c r="A5217" s="1162">
        <v>6756</v>
      </c>
      <c r="B5217" s="1162">
        <v>39036</v>
      </c>
      <c r="C5217" s="1163" t="s">
        <v>12435</v>
      </c>
      <c r="D5217" s="1163" t="s">
        <v>12436</v>
      </c>
      <c r="E5217" s="1164" t="s">
        <v>3009</v>
      </c>
      <c r="F5217" s="1165">
        <v>44876</v>
      </c>
      <c r="G5217" s="1165">
        <v>45025</v>
      </c>
    </row>
    <row r="5218" spans="1:7" ht="38.25">
      <c r="A5218" s="1162">
        <v>6757</v>
      </c>
      <c r="B5218" s="1162">
        <v>26118</v>
      </c>
      <c r="C5218" s="1163" t="s">
        <v>12437</v>
      </c>
      <c r="D5218" s="1163" t="s">
        <v>12438</v>
      </c>
      <c r="E5218" s="1164" t="s">
        <v>3308</v>
      </c>
      <c r="F5218" s="1165">
        <v>44876</v>
      </c>
      <c r="G5218" s="1165">
        <v>44975</v>
      </c>
    </row>
    <row r="5219" spans="1:7">
      <c r="A5219" s="1158">
        <v>6758</v>
      </c>
      <c r="B5219" s="1158">
        <v>26119</v>
      </c>
      <c r="C5219" s="1159" t="s">
        <v>11969</v>
      </c>
      <c r="D5219" s="1159" t="s">
        <v>5011</v>
      </c>
      <c r="E5219" s="1160" t="s">
        <v>4546</v>
      </c>
      <c r="F5219" s="1161">
        <v>44736</v>
      </c>
      <c r="G5219" s="1161">
        <v>44975</v>
      </c>
    </row>
    <row r="5220" spans="1:7" ht="25.5">
      <c r="A5220" s="1162">
        <v>6759</v>
      </c>
      <c r="B5220" s="1162">
        <v>26120</v>
      </c>
      <c r="C5220" s="1163" t="s">
        <v>12439</v>
      </c>
      <c r="D5220" s="1163" t="s">
        <v>12440</v>
      </c>
      <c r="E5220" s="1164" t="s">
        <v>2894</v>
      </c>
      <c r="F5220" s="1165">
        <v>44856</v>
      </c>
      <c r="G5220" s="1165">
        <v>44975</v>
      </c>
    </row>
    <row r="5221" spans="1:7" ht="38.25">
      <c r="A5221" s="1162">
        <v>6760</v>
      </c>
      <c r="B5221" s="1162">
        <v>26121</v>
      </c>
      <c r="C5221" s="1163" t="s">
        <v>12441</v>
      </c>
      <c r="D5221" s="1163" t="s">
        <v>12442</v>
      </c>
      <c r="E5221" s="1164" t="s">
        <v>2894</v>
      </c>
      <c r="F5221" s="1165">
        <v>44856</v>
      </c>
      <c r="G5221" s="1165">
        <v>44975</v>
      </c>
    </row>
    <row r="5222" spans="1:7" ht="25.5">
      <c r="A5222" s="1162">
        <v>6761</v>
      </c>
      <c r="B5222" s="1162">
        <v>26122</v>
      </c>
      <c r="C5222" s="1163" t="s">
        <v>12443</v>
      </c>
      <c r="D5222" s="1163" t="s">
        <v>12444</v>
      </c>
      <c r="E5222" s="1164" t="s">
        <v>2894</v>
      </c>
      <c r="F5222" s="1165">
        <v>44856</v>
      </c>
      <c r="G5222" s="1165">
        <v>44975</v>
      </c>
    </row>
    <row r="5223" spans="1:7" ht="25.5">
      <c r="A5223" s="1162">
        <v>6762</v>
      </c>
      <c r="B5223" s="1162">
        <v>26123</v>
      </c>
      <c r="C5223" s="1163" t="s">
        <v>12445</v>
      </c>
      <c r="D5223" s="1163" t="s">
        <v>12446</v>
      </c>
      <c r="E5223" s="1164" t="s">
        <v>2894</v>
      </c>
      <c r="F5223" s="1165">
        <v>44736</v>
      </c>
      <c r="G5223" s="1165">
        <v>44855</v>
      </c>
    </row>
    <row r="5224" spans="1:7" ht="25.5">
      <c r="A5224" s="1162">
        <v>6763</v>
      </c>
      <c r="B5224" s="1162">
        <v>26124</v>
      </c>
      <c r="C5224" s="1163" t="s">
        <v>12447</v>
      </c>
      <c r="D5224" s="1163" t="s">
        <v>12448</v>
      </c>
      <c r="E5224" s="1164" t="s">
        <v>2894</v>
      </c>
      <c r="F5224" s="1165">
        <v>44856</v>
      </c>
      <c r="G5224" s="1165">
        <v>44975</v>
      </c>
    </row>
    <row r="5225" spans="1:7" ht="38.25">
      <c r="A5225" s="1162">
        <v>6764</v>
      </c>
      <c r="B5225" s="1162">
        <v>26125</v>
      </c>
      <c r="C5225" s="1163" t="s">
        <v>12449</v>
      </c>
      <c r="D5225" s="1163" t="s">
        <v>12450</v>
      </c>
      <c r="E5225" s="1164" t="s">
        <v>2894</v>
      </c>
      <c r="F5225" s="1165">
        <v>44856</v>
      </c>
      <c r="G5225" s="1165">
        <v>44975</v>
      </c>
    </row>
    <row r="5226" spans="1:7" ht="38.25">
      <c r="A5226" s="1162">
        <v>6765</v>
      </c>
      <c r="B5226" s="1162">
        <v>26126</v>
      </c>
      <c r="C5226" s="1163" t="s">
        <v>12451</v>
      </c>
      <c r="D5226" s="1163" t="s">
        <v>12452</v>
      </c>
      <c r="E5226" s="1164" t="s">
        <v>2894</v>
      </c>
      <c r="F5226" s="1165">
        <v>44856</v>
      </c>
      <c r="G5226" s="1165">
        <v>44975</v>
      </c>
    </row>
    <row r="5227" spans="1:7" ht="38.25">
      <c r="A5227" s="1162">
        <v>6766</v>
      </c>
      <c r="B5227" s="1162">
        <v>26127</v>
      </c>
      <c r="C5227" s="1163" t="s">
        <v>12453</v>
      </c>
      <c r="D5227" s="1163" t="s">
        <v>12454</v>
      </c>
      <c r="E5227" s="1164" t="s">
        <v>2894</v>
      </c>
      <c r="F5227" s="1165">
        <v>44856</v>
      </c>
      <c r="G5227" s="1165">
        <v>44975</v>
      </c>
    </row>
    <row r="5228" spans="1:7">
      <c r="A5228" s="1158">
        <v>6767</v>
      </c>
      <c r="B5228" s="1158">
        <v>26128</v>
      </c>
      <c r="C5228" s="1159" t="s">
        <v>11986</v>
      </c>
      <c r="D5228" s="1159" t="s">
        <v>5244</v>
      </c>
      <c r="E5228" s="1160" t="s">
        <v>2894</v>
      </c>
      <c r="F5228" s="1161">
        <v>44856</v>
      </c>
      <c r="G5228" s="1161">
        <v>44975</v>
      </c>
    </row>
    <row r="5229" spans="1:7" ht="25.5">
      <c r="A5229" s="1162">
        <v>6768</v>
      </c>
      <c r="B5229" s="1162">
        <v>26129</v>
      </c>
      <c r="C5229" s="1163" t="s">
        <v>12455</v>
      </c>
      <c r="D5229" s="1163" t="s">
        <v>12456</v>
      </c>
      <c r="E5229" s="1164" t="s">
        <v>2894</v>
      </c>
      <c r="F5229" s="1165">
        <v>44856</v>
      </c>
      <c r="G5229" s="1165">
        <v>44975</v>
      </c>
    </row>
    <row r="5230" spans="1:7" ht="25.5">
      <c r="A5230" s="1162">
        <v>6769</v>
      </c>
      <c r="B5230" s="1162">
        <v>26130</v>
      </c>
      <c r="C5230" s="1163" t="s">
        <v>12457</v>
      </c>
      <c r="D5230" s="1163" t="s">
        <v>12458</v>
      </c>
      <c r="E5230" s="1164" t="s">
        <v>2894</v>
      </c>
      <c r="F5230" s="1165">
        <v>44856</v>
      </c>
      <c r="G5230" s="1165">
        <v>44975</v>
      </c>
    </row>
    <row r="5231" spans="1:7">
      <c r="A5231" s="1158">
        <v>6770</v>
      </c>
      <c r="B5231" s="1158">
        <v>26535</v>
      </c>
      <c r="C5231" s="1159" t="s">
        <v>12459</v>
      </c>
      <c r="D5231" s="1159" t="s">
        <v>12460</v>
      </c>
      <c r="E5231" s="1160" t="s">
        <v>3029</v>
      </c>
      <c r="F5231" s="1161">
        <v>44559</v>
      </c>
      <c r="G5231" s="1161">
        <v>44808</v>
      </c>
    </row>
    <row r="5232" spans="1:7">
      <c r="A5232" s="1162">
        <v>6771</v>
      </c>
      <c r="B5232" s="1162">
        <v>26536</v>
      </c>
      <c r="C5232" s="1163" t="s">
        <v>12461</v>
      </c>
      <c r="D5232" s="1163" t="s">
        <v>12462</v>
      </c>
      <c r="E5232" s="1164" t="s">
        <v>2357</v>
      </c>
      <c r="F5232" s="1165">
        <v>44808</v>
      </c>
      <c r="G5232" s="1165">
        <v>44808</v>
      </c>
    </row>
    <row r="5233" spans="1:7">
      <c r="A5233" s="1158">
        <v>6772</v>
      </c>
      <c r="B5233" s="1158">
        <v>26537</v>
      </c>
      <c r="C5233" s="1159" t="s">
        <v>11960</v>
      </c>
      <c r="D5233" s="1159" t="s">
        <v>4450</v>
      </c>
      <c r="E5233" s="1160" t="s">
        <v>3029</v>
      </c>
      <c r="F5233" s="1161">
        <v>44559</v>
      </c>
      <c r="G5233" s="1161">
        <v>44808</v>
      </c>
    </row>
    <row r="5234" spans="1:7" ht="25.5">
      <c r="A5234" s="1162">
        <v>6773</v>
      </c>
      <c r="B5234" s="1162">
        <v>26538</v>
      </c>
      <c r="C5234" s="1163" t="s">
        <v>12463</v>
      </c>
      <c r="D5234" s="1163" t="s">
        <v>1484</v>
      </c>
      <c r="E5234" s="1164" t="s">
        <v>3029</v>
      </c>
      <c r="F5234" s="1165">
        <v>44559</v>
      </c>
      <c r="G5234" s="1165">
        <v>44808</v>
      </c>
    </row>
    <row r="5235" spans="1:7" ht="25.5">
      <c r="A5235" s="1162">
        <v>6774</v>
      </c>
      <c r="B5235" s="1162">
        <v>26539</v>
      </c>
      <c r="C5235" s="1163" t="s">
        <v>12464</v>
      </c>
      <c r="D5235" s="1163" t="s">
        <v>12465</v>
      </c>
      <c r="E5235" s="1164" t="s">
        <v>3029</v>
      </c>
      <c r="F5235" s="1165">
        <v>44559</v>
      </c>
      <c r="G5235" s="1165">
        <v>44808</v>
      </c>
    </row>
    <row r="5236" spans="1:7">
      <c r="A5236" s="1158">
        <v>6775</v>
      </c>
      <c r="B5236" s="1158">
        <v>26540</v>
      </c>
      <c r="C5236" s="1159" t="s">
        <v>12466</v>
      </c>
      <c r="D5236" s="1159" t="s">
        <v>12467</v>
      </c>
      <c r="E5236" s="1160" t="s">
        <v>6257</v>
      </c>
      <c r="F5236" s="1161">
        <v>44199</v>
      </c>
      <c r="G5236" s="1161">
        <v>44858</v>
      </c>
    </row>
    <row r="5237" spans="1:7">
      <c r="A5237" s="1162">
        <v>6776</v>
      </c>
      <c r="B5237" s="1162">
        <v>26541</v>
      </c>
      <c r="C5237" s="1163" t="s">
        <v>12468</v>
      </c>
      <c r="D5237" s="1163" t="s">
        <v>12469</v>
      </c>
      <c r="E5237" s="1164" t="s">
        <v>2357</v>
      </c>
      <c r="F5237" s="1165">
        <v>44858</v>
      </c>
      <c r="G5237" s="1165">
        <v>44858</v>
      </c>
    </row>
    <row r="5238" spans="1:7">
      <c r="A5238" s="1158">
        <v>6777</v>
      </c>
      <c r="B5238" s="1158">
        <v>26542</v>
      </c>
      <c r="C5238" s="1159" t="s">
        <v>11951</v>
      </c>
      <c r="D5238" s="1159" t="s">
        <v>3179</v>
      </c>
      <c r="E5238" s="1160" t="s">
        <v>3006</v>
      </c>
      <c r="F5238" s="1161">
        <v>44199</v>
      </c>
      <c r="G5238" s="1161">
        <v>44558</v>
      </c>
    </row>
    <row r="5239" spans="1:7" ht="25.5">
      <c r="A5239" s="1162">
        <v>6778</v>
      </c>
      <c r="B5239" s="1162">
        <v>26543</v>
      </c>
      <c r="C5239" s="1163" t="s">
        <v>12470</v>
      </c>
      <c r="D5239" s="1163" t="s">
        <v>1486</v>
      </c>
      <c r="E5239" s="1164" t="s">
        <v>3006</v>
      </c>
      <c r="F5239" s="1165">
        <v>44199</v>
      </c>
      <c r="G5239" s="1165">
        <v>44558</v>
      </c>
    </row>
    <row r="5240" spans="1:7">
      <c r="A5240" s="1158">
        <v>6779</v>
      </c>
      <c r="B5240" s="1158">
        <v>26544</v>
      </c>
      <c r="C5240" s="1159" t="s">
        <v>11969</v>
      </c>
      <c r="D5240" s="1159" t="s">
        <v>5011</v>
      </c>
      <c r="E5240" s="1160" t="s">
        <v>3461</v>
      </c>
      <c r="F5240" s="1161">
        <v>44559</v>
      </c>
      <c r="G5240" s="1161">
        <v>44858</v>
      </c>
    </row>
    <row r="5241" spans="1:7" ht="38.25">
      <c r="A5241" s="1162">
        <v>6780</v>
      </c>
      <c r="B5241" s="1162">
        <v>26545</v>
      </c>
      <c r="C5241" s="1163" t="s">
        <v>12471</v>
      </c>
      <c r="D5241" s="1163" t="s">
        <v>12472</v>
      </c>
      <c r="E5241" s="1164" t="s">
        <v>3461</v>
      </c>
      <c r="F5241" s="1165">
        <v>44559</v>
      </c>
      <c r="G5241" s="1165">
        <v>44858</v>
      </c>
    </row>
    <row r="5242" spans="1:7">
      <c r="A5242" s="1158">
        <v>6781</v>
      </c>
      <c r="B5242" s="1158">
        <v>26629</v>
      </c>
      <c r="C5242" s="1159" t="s">
        <v>12473</v>
      </c>
      <c r="D5242" s="1159" t="s">
        <v>12474</v>
      </c>
      <c r="E5242" s="1160" t="s">
        <v>9937</v>
      </c>
      <c r="F5242" s="1161">
        <v>44829</v>
      </c>
      <c r="G5242" s="1161">
        <v>45498</v>
      </c>
    </row>
    <row r="5243" spans="1:7">
      <c r="A5243" s="1162">
        <v>6782</v>
      </c>
      <c r="B5243" s="1162">
        <v>26630</v>
      </c>
      <c r="C5243" s="1163" t="s">
        <v>12475</v>
      </c>
      <c r="D5243" s="1163" t="s">
        <v>12476</v>
      </c>
      <c r="E5243" s="1164" t="s">
        <v>2357</v>
      </c>
      <c r="F5243" s="1165">
        <v>45498</v>
      </c>
      <c r="G5243" s="1165">
        <v>45498</v>
      </c>
    </row>
    <row r="5244" spans="1:7">
      <c r="A5244" s="1158">
        <v>6783</v>
      </c>
      <c r="B5244" s="1158">
        <v>26631</v>
      </c>
      <c r="C5244" s="1159" t="s">
        <v>11951</v>
      </c>
      <c r="D5244" s="1159" t="s">
        <v>3179</v>
      </c>
      <c r="E5244" s="1160" t="s">
        <v>9970</v>
      </c>
      <c r="F5244" s="1161">
        <v>44829</v>
      </c>
      <c r="G5244" s="1161">
        <v>45378</v>
      </c>
    </row>
    <row r="5245" spans="1:7" ht="25.5">
      <c r="A5245" s="1162">
        <v>6784</v>
      </c>
      <c r="B5245" s="1162">
        <v>26632</v>
      </c>
      <c r="C5245" s="1163" t="s">
        <v>12477</v>
      </c>
      <c r="D5245" s="1163" t="s">
        <v>12478</v>
      </c>
      <c r="E5245" s="1164" t="s">
        <v>3064</v>
      </c>
      <c r="F5245" s="1165">
        <v>45199</v>
      </c>
      <c r="G5245" s="1165">
        <v>45378</v>
      </c>
    </row>
    <row r="5246" spans="1:7">
      <c r="A5246" s="1162">
        <v>6785</v>
      </c>
      <c r="B5246" s="1162">
        <v>26633</v>
      </c>
      <c r="C5246" s="1163" t="s">
        <v>12479</v>
      </c>
      <c r="D5246" s="1163" t="s">
        <v>12480</v>
      </c>
      <c r="E5246" s="1164" t="s">
        <v>4939</v>
      </c>
      <c r="F5246" s="1165">
        <v>44829</v>
      </c>
      <c r="G5246" s="1165">
        <v>45178</v>
      </c>
    </row>
    <row r="5247" spans="1:7">
      <c r="A5247" s="1158">
        <v>6786</v>
      </c>
      <c r="B5247" s="1158">
        <v>26634</v>
      </c>
      <c r="C5247" s="1159" t="s">
        <v>11960</v>
      </c>
      <c r="D5247" s="1159" t="s">
        <v>4450</v>
      </c>
      <c r="E5247" s="1160" t="s">
        <v>2894</v>
      </c>
      <c r="F5247" s="1161">
        <v>45379</v>
      </c>
      <c r="G5247" s="1161">
        <v>45498</v>
      </c>
    </row>
    <row r="5248" spans="1:7" ht="25.5">
      <c r="A5248" s="1162">
        <v>6787</v>
      </c>
      <c r="B5248" s="1162">
        <v>26635</v>
      </c>
      <c r="C5248" s="1163" t="s">
        <v>12481</v>
      </c>
      <c r="D5248" s="1163" t="s">
        <v>12482</v>
      </c>
      <c r="E5248" s="1164" t="s">
        <v>2894</v>
      </c>
      <c r="F5248" s="1165">
        <v>45379</v>
      </c>
      <c r="G5248" s="1165">
        <v>45498</v>
      </c>
    </row>
    <row r="5249" spans="1:7">
      <c r="A5249" s="1158">
        <v>6788</v>
      </c>
      <c r="B5249" s="1158">
        <v>26636</v>
      </c>
      <c r="C5249" s="1159" t="s">
        <v>11969</v>
      </c>
      <c r="D5249" s="1159" t="s">
        <v>5011</v>
      </c>
      <c r="E5249" s="1160" t="s">
        <v>2894</v>
      </c>
      <c r="F5249" s="1161">
        <v>45179</v>
      </c>
      <c r="G5249" s="1161">
        <v>45298</v>
      </c>
    </row>
    <row r="5250" spans="1:7">
      <c r="A5250" s="1162">
        <v>6789</v>
      </c>
      <c r="B5250" s="1162">
        <v>26637</v>
      </c>
      <c r="C5250" s="1163" t="s">
        <v>12483</v>
      </c>
      <c r="D5250" s="1163" t="s">
        <v>12484</v>
      </c>
      <c r="E5250" s="1164" t="s">
        <v>2894</v>
      </c>
      <c r="F5250" s="1165">
        <v>45179</v>
      </c>
      <c r="G5250" s="1165">
        <v>45298</v>
      </c>
    </row>
    <row r="5251" spans="1:7">
      <c r="A5251" s="1158">
        <v>6790</v>
      </c>
      <c r="B5251" s="1158">
        <v>27103</v>
      </c>
      <c r="C5251" s="1159" t="s">
        <v>12485</v>
      </c>
      <c r="D5251" s="1159" t="s">
        <v>12486</v>
      </c>
      <c r="E5251" s="1160" t="s">
        <v>8022</v>
      </c>
      <c r="F5251" s="1161">
        <v>44829</v>
      </c>
      <c r="G5251" s="1161">
        <v>45243</v>
      </c>
    </row>
    <row r="5252" spans="1:7">
      <c r="A5252" s="1162">
        <v>6791</v>
      </c>
      <c r="B5252" s="1162">
        <v>27104</v>
      </c>
      <c r="C5252" s="1163" t="s">
        <v>12487</v>
      </c>
      <c r="D5252" s="1163" t="s">
        <v>12488</v>
      </c>
      <c r="E5252" s="1164" t="s">
        <v>2357</v>
      </c>
      <c r="F5252" s="1165">
        <v>45243</v>
      </c>
      <c r="G5252" s="1165">
        <v>45243</v>
      </c>
    </row>
    <row r="5253" spans="1:7">
      <c r="A5253" s="1158">
        <v>6792</v>
      </c>
      <c r="B5253" s="1158">
        <v>27105</v>
      </c>
      <c r="C5253" s="1159" t="s">
        <v>11951</v>
      </c>
      <c r="D5253" s="1159" t="s">
        <v>3179</v>
      </c>
      <c r="E5253" s="1160" t="s">
        <v>3983</v>
      </c>
      <c r="F5253" s="1161">
        <v>44829</v>
      </c>
      <c r="G5253" s="1161">
        <v>45108</v>
      </c>
    </row>
    <row r="5254" spans="1:7" ht="25.5">
      <c r="A5254" s="1162">
        <v>6793</v>
      </c>
      <c r="B5254" s="1162">
        <v>27106</v>
      </c>
      <c r="C5254" s="1163" t="s">
        <v>12489</v>
      </c>
      <c r="D5254" s="1163" t="s">
        <v>12490</v>
      </c>
      <c r="E5254" s="1164" t="s">
        <v>3064</v>
      </c>
      <c r="F5254" s="1165">
        <v>44929</v>
      </c>
      <c r="G5254" s="1165">
        <v>45108</v>
      </c>
    </row>
    <row r="5255" spans="1:7" ht="38.25">
      <c r="A5255" s="1162">
        <v>6794</v>
      </c>
      <c r="B5255" s="1162">
        <v>27107</v>
      </c>
      <c r="C5255" s="1163" t="s">
        <v>12491</v>
      </c>
      <c r="D5255" s="1163" t="s">
        <v>12492</v>
      </c>
      <c r="E5255" s="1164" t="s">
        <v>3064</v>
      </c>
      <c r="F5255" s="1165">
        <v>44829</v>
      </c>
      <c r="G5255" s="1165">
        <v>45008</v>
      </c>
    </row>
    <row r="5256" spans="1:7">
      <c r="A5256" s="1158">
        <v>6795</v>
      </c>
      <c r="B5256" s="1158">
        <v>27108</v>
      </c>
      <c r="C5256" s="1159" t="s">
        <v>11969</v>
      </c>
      <c r="D5256" s="1159" t="s">
        <v>12493</v>
      </c>
      <c r="E5256" s="1160" t="s">
        <v>2939</v>
      </c>
      <c r="F5256" s="1161">
        <v>45049</v>
      </c>
      <c r="G5256" s="1161">
        <v>45243</v>
      </c>
    </row>
    <row r="5257" spans="1:7" ht="25.5">
      <c r="A5257" s="1162">
        <v>6796</v>
      </c>
      <c r="B5257" s="1162">
        <v>27109</v>
      </c>
      <c r="C5257" s="1163" t="s">
        <v>12494</v>
      </c>
      <c r="D5257" s="1163" t="s">
        <v>12495</v>
      </c>
      <c r="E5257" s="1164" t="s">
        <v>3064</v>
      </c>
      <c r="F5257" s="1165">
        <v>45049</v>
      </c>
      <c r="G5257" s="1165">
        <v>45228</v>
      </c>
    </row>
    <row r="5258" spans="1:7" ht="25.5">
      <c r="A5258" s="1162">
        <v>6797</v>
      </c>
      <c r="B5258" s="1162">
        <v>27110</v>
      </c>
      <c r="C5258" s="1163" t="s">
        <v>12496</v>
      </c>
      <c r="D5258" s="1163" t="s">
        <v>12497</v>
      </c>
      <c r="E5258" s="1164" t="s">
        <v>3064</v>
      </c>
      <c r="F5258" s="1165">
        <v>45049</v>
      </c>
      <c r="G5258" s="1165">
        <v>45228</v>
      </c>
    </row>
    <row r="5259" spans="1:7" ht="25.5">
      <c r="A5259" s="1162">
        <v>6798</v>
      </c>
      <c r="B5259" s="1162">
        <v>27111</v>
      </c>
      <c r="C5259" s="1163" t="s">
        <v>12498</v>
      </c>
      <c r="D5259" s="1163" t="s">
        <v>12499</v>
      </c>
      <c r="E5259" s="1164" t="s">
        <v>3064</v>
      </c>
      <c r="F5259" s="1165">
        <v>45049</v>
      </c>
      <c r="G5259" s="1165">
        <v>45228</v>
      </c>
    </row>
    <row r="5260" spans="1:7" ht="25.5">
      <c r="A5260" s="1162">
        <v>6799</v>
      </c>
      <c r="B5260" s="1162">
        <v>27112</v>
      </c>
      <c r="C5260" s="1163" t="s">
        <v>12500</v>
      </c>
      <c r="D5260" s="1163" t="s">
        <v>12501</v>
      </c>
      <c r="E5260" s="1164" t="s">
        <v>3064</v>
      </c>
      <c r="F5260" s="1165">
        <v>45049</v>
      </c>
      <c r="G5260" s="1165">
        <v>45228</v>
      </c>
    </row>
    <row r="5261" spans="1:7" ht="38.25">
      <c r="A5261" s="1162">
        <v>6800</v>
      </c>
      <c r="B5261" s="1162">
        <v>27113</v>
      </c>
      <c r="C5261" s="1163" t="s">
        <v>12502</v>
      </c>
      <c r="D5261" s="1163" t="s">
        <v>12503</v>
      </c>
      <c r="E5261" s="1164" t="s">
        <v>3064</v>
      </c>
      <c r="F5261" s="1165">
        <v>45049</v>
      </c>
      <c r="G5261" s="1165">
        <v>45228</v>
      </c>
    </row>
    <row r="5262" spans="1:7" ht="38.25">
      <c r="A5262" s="1162">
        <v>6801</v>
      </c>
      <c r="B5262" s="1162">
        <v>27114</v>
      </c>
      <c r="C5262" s="1163" t="s">
        <v>12504</v>
      </c>
      <c r="D5262" s="1163" t="s">
        <v>12505</v>
      </c>
      <c r="E5262" s="1164" t="s">
        <v>3064</v>
      </c>
      <c r="F5262" s="1165">
        <v>45064</v>
      </c>
      <c r="G5262" s="1165">
        <v>45243</v>
      </c>
    </row>
    <row r="5263" spans="1:7" ht="38.25">
      <c r="A5263" s="1162">
        <v>6802</v>
      </c>
      <c r="B5263" s="1162">
        <v>27115</v>
      </c>
      <c r="C5263" s="1163" t="s">
        <v>12506</v>
      </c>
      <c r="D5263" s="1163" t="s">
        <v>12507</v>
      </c>
      <c r="E5263" s="1164" t="s">
        <v>3064</v>
      </c>
      <c r="F5263" s="1165">
        <v>45064</v>
      </c>
      <c r="G5263" s="1165">
        <v>45243</v>
      </c>
    </row>
    <row r="5264" spans="1:7" ht="25.5">
      <c r="A5264" s="1162">
        <v>6803</v>
      </c>
      <c r="B5264" s="1162">
        <v>27116</v>
      </c>
      <c r="C5264" s="1163" t="s">
        <v>12508</v>
      </c>
      <c r="D5264" s="1163" t="s">
        <v>12509</v>
      </c>
      <c r="E5264" s="1164" t="s">
        <v>3064</v>
      </c>
      <c r="F5264" s="1165">
        <v>45064</v>
      </c>
      <c r="G5264" s="1165">
        <v>45243</v>
      </c>
    </row>
    <row r="5265" spans="1:7">
      <c r="A5265" s="1158">
        <v>6804</v>
      </c>
      <c r="B5265" s="1158">
        <v>27117</v>
      </c>
      <c r="C5265" s="1159" t="s">
        <v>12510</v>
      </c>
      <c r="D5265" s="1159" t="s">
        <v>12511</v>
      </c>
      <c r="E5265" s="1160" t="s">
        <v>12512</v>
      </c>
      <c r="F5265" s="1161">
        <v>44476</v>
      </c>
      <c r="G5265" s="1161">
        <v>45455</v>
      </c>
    </row>
    <row r="5266" spans="1:7">
      <c r="A5266" s="1162">
        <v>6805</v>
      </c>
      <c r="B5266" s="1162">
        <v>27118</v>
      </c>
      <c r="C5266" s="1163" t="s">
        <v>12513</v>
      </c>
      <c r="D5266" s="1163" t="s">
        <v>12514</v>
      </c>
      <c r="E5266" s="1164" t="s">
        <v>2357</v>
      </c>
      <c r="F5266" s="1165">
        <v>45455</v>
      </c>
      <c r="G5266" s="1165">
        <v>45455</v>
      </c>
    </row>
    <row r="5267" spans="1:7">
      <c r="A5267" s="1158">
        <v>6806</v>
      </c>
      <c r="B5267" s="1158">
        <v>27119</v>
      </c>
      <c r="C5267" s="1159" t="s">
        <v>11951</v>
      </c>
      <c r="D5267" s="1159" t="s">
        <v>3179</v>
      </c>
      <c r="E5267" s="1160" t="s">
        <v>4408</v>
      </c>
      <c r="F5267" s="1161">
        <v>44476</v>
      </c>
      <c r="G5267" s="1161">
        <v>44765</v>
      </c>
    </row>
    <row r="5268" spans="1:7" ht="25.5">
      <c r="A5268" s="1162">
        <v>6807</v>
      </c>
      <c r="B5268" s="1162">
        <v>27120</v>
      </c>
      <c r="C5268" s="1163" t="s">
        <v>12515</v>
      </c>
      <c r="D5268" s="1163" t="s">
        <v>12516</v>
      </c>
      <c r="E5268" s="1164" t="s">
        <v>3029</v>
      </c>
      <c r="F5268" s="1165">
        <v>44516</v>
      </c>
      <c r="G5268" s="1165">
        <v>44765</v>
      </c>
    </row>
    <row r="5269" spans="1:7" ht="25.5">
      <c r="A5269" s="1162">
        <v>6808</v>
      </c>
      <c r="B5269" s="1162">
        <v>27121</v>
      </c>
      <c r="C5269" s="1163" t="s">
        <v>12517</v>
      </c>
      <c r="D5269" s="1163" t="s">
        <v>12518</v>
      </c>
      <c r="E5269" s="1164" t="s">
        <v>3029</v>
      </c>
      <c r="F5269" s="1165">
        <v>44506</v>
      </c>
      <c r="G5269" s="1165">
        <v>44755</v>
      </c>
    </row>
    <row r="5270" spans="1:7" ht="25.5">
      <c r="A5270" s="1162">
        <v>6809</v>
      </c>
      <c r="B5270" s="1162">
        <v>27122</v>
      </c>
      <c r="C5270" s="1163" t="s">
        <v>12519</v>
      </c>
      <c r="D5270" s="1163" t="s">
        <v>12520</v>
      </c>
      <c r="E5270" s="1164" t="s">
        <v>3029</v>
      </c>
      <c r="F5270" s="1165">
        <v>44476</v>
      </c>
      <c r="G5270" s="1165">
        <v>44725</v>
      </c>
    </row>
    <row r="5271" spans="1:7">
      <c r="A5271" s="1158">
        <v>6810</v>
      </c>
      <c r="B5271" s="1158">
        <v>27123</v>
      </c>
      <c r="C5271" s="1159" t="s">
        <v>11960</v>
      </c>
      <c r="D5271" s="1159" t="s">
        <v>4450</v>
      </c>
      <c r="E5271" s="1160" t="s">
        <v>6693</v>
      </c>
      <c r="F5271" s="1161">
        <v>44806</v>
      </c>
      <c r="G5271" s="1161">
        <v>45455</v>
      </c>
    </row>
    <row r="5272" spans="1:7" ht="25.5">
      <c r="A5272" s="1162">
        <v>6811</v>
      </c>
      <c r="B5272" s="1162">
        <v>27124</v>
      </c>
      <c r="C5272" s="1163" t="s">
        <v>12521</v>
      </c>
      <c r="D5272" s="1163" t="s">
        <v>12522</v>
      </c>
      <c r="E5272" s="1164" t="s">
        <v>3308</v>
      </c>
      <c r="F5272" s="1165">
        <v>45306</v>
      </c>
      <c r="G5272" s="1165">
        <v>45405</v>
      </c>
    </row>
    <row r="5273" spans="1:7" ht="25.5">
      <c r="A5273" s="1162">
        <v>6812</v>
      </c>
      <c r="B5273" s="1162">
        <v>27125</v>
      </c>
      <c r="C5273" s="1163" t="s">
        <v>12523</v>
      </c>
      <c r="D5273" s="1163" t="s">
        <v>12524</v>
      </c>
      <c r="E5273" s="1164" t="s">
        <v>3308</v>
      </c>
      <c r="F5273" s="1165">
        <v>45206</v>
      </c>
      <c r="G5273" s="1165">
        <v>45305</v>
      </c>
    </row>
    <row r="5274" spans="1:7" ht="25.5">
      <c r="A5274" s="1162">
        <v>6813</v>
      </c>
      <c r="B5274" s="1162">
        <v>27126</v>
      </c>
      <c r="C5274" s="1163" t="s">
        <v>12525</v>
      </c>
      <c r="D5274" s="1163" t="s">
        <v>12526</v>
      </c>
      <c r="E5274" s="1164" t="s">
        <v>3308</v>
      </c>
      <c r="F5274" s="1165">
        <v>45206</v>
      </c>
      <c r="G5274" s="1165">
        <v>45305</v>
      </c>
    </row>
    <row r="5275" spans="1:7" ht="38.25">
      <c r="A5275" s="1162">
        <v>6814</v>
      </c>
      <c r="B5275" s="1162">
        <v>27127</v>
      </c>
      <c r="C5275" s="1163" t="s">
        <v>12527</v>
      </c>
      <c r="D5275" s="1163" t="s">
        <v>12528</v>
      </c>
      <c r="E5275" s="1164" t="s">
        <v>3424</v>
      </c>
      <c r="F5275" s="1165">
        <v>44806</v>
      </c>
      <c r="G5275" s="1165">
        <v>45205</v>
      </c>
    </row>
    <row r="5276" spans="1:7" ht="25.5">
      <c r="A5276" s="1162">
        <v>6815</v>
      </c>
      <c r="B5276" s="1162">
        <v>27128</v>
      </c>
      <c r="C5276" s="1163" t="s">
        <v>12529</v>
      </c>
      <c r="D5276" s="1163" t="s">
        <v>12530</v>
      </c>
      <c r="E5276" s="1164" t="s">
        <v>3424</v>
      </c>
      <c r="F5276" s="1165">
        <v>44806</v>
      </c>
      <c r="G5276" s="1165">
        <v>45205</v>
      </c>
    </row>
    <row r="5277" spans="1:7" ht="25.5">
      <c r="A5277" s="1162">
        <v>6816</v>
      </c>
      <c r="B5277" s="1162">
        <v>27129</v>
      </c>
      <c r="C5277" s="1163" t="s">
        <v>12531</v>
      </c>
      <c r="D5277" s="1163" t="s">
        <v>12532</v>
      </c>
      <c r="E5277" s="1164" t="s">
        <v>3308</v>
      </c>
      <c r="F5277" s="1165">
        <v>45356</v>
      </c>
      <c r="G5277" s="1165">
        <v>45455</v>
      </c>
    </row>
    <row r="5278" spans="1:7">
      <c r="A5278" s="1158">
        <v>6817</v>
      </c>
      <c r="B5278" s="1158">
        <v>27130</v>
      </c>
      <c r="C5278" s="1159" t="s">
        <v>11969</v>
      </c>
      <c r="D5278" s="1159" t="s">
        <v>12493</v>
      </c>
      <c r="E5278" s="1160" t="s">
        <v>6327</v>
      </c>
      <c r="F5278" s="1161">
        <v>44806</v>
      </c>
      <c r="G5278" s="1161">
        <v>45305</v>
      </c>
    </row>
    <row r="5279" spans="1:7" ht="25.5">
      <c r="A5279" s="1162">
        <v>6818</v>
      </c>
      <c r="B5279" s="1162">
        <v>27131</v>
      </c>
      <c r="C5279" s="1163" t="s">
        <v>12533</v>
      </c>
      <c r="D5279" s="1163" t="s">
        <v>12534</v>
      </c>
      <c r="E5279" s="1164" t="s">
        <v>7586</v>
      </c>
      <c r="F5279" s="1165">
        <v>44836</v>
      </c>
      <c r="G5279" s="1165">
        <v>45305</v>
      </c>
    </row>
    <row r="5280" spans="1:7" ht="38.25">
      <c r="A5280" s="1162">
        <v>6819</v>
      </c>
      <c r="B5280" s="1162">
        <v>27132</v>
      </c>
      <c r="C5280" s="1163" t="s">
        <v>12535</v>
      </c>
      <c r="D5280" s="1163" t="s">
        <v>12536</v>
      </c>
      <c r="E5280" s="1164" t="s">
        <v>7586</v>
      </c>
      <c r="F5280" s="1165">
        <v>44836</v>
      </c>
      <c r="G5280" s="1165">
        <v>45305</v>
      </c>
    </row>
    <row r="5281" spans="1:7" ht="25.5">
      <c r="A5281" s="1162">
        <v>6820</v>
      </c>
      <c r="B5281" s="1162">
        <v>27133</v>
      </c>
      <c r="C5281" s="1163" t="s">
        <v>12537</v>
      </c>
      <c r="D5281" s="1163" t="s">
        <v>12538</v>
      </c>
      <c r="E5281" s="1164" t="s">
        <v>7586</v>
      </c>
      <c r="F5281" s="1165">
        <v>44836</v>
      </c>
      <c r="G5281" s="1165">
        <v>45305</v>
      </c>
    </row>
    <row r="5282" spans="1:7" ht="25.5">
      <c r="A5282" s="1162">
        <v>6821</v>
      </c>
      <c r="B5282" s="1162">
        <v>27134</v>
      </c>
      <c r="C5282" s="1163" t="s">
        <v>12539</v>
      </c>
      <c r="D5282" s="1163" t="s">
        <v>12540</v>
      </c>
      <c r="E5282" s="1164" t="s">
        <v>7586</v>
      </c>
      <c r="F5282" s="1165">
        <v>44836</v>
      </c>
      <c r="G5282" s="1165">
        <v>45305</v>
      </c>
    </row>
    <row r="5283" spans="1:7" ht="25.5">
      <c r="A5283" s="1162">
        <v>6822</v>
      </c>
      <c r="B5283" s="1162">
        <v>27135</v>
      </c>
      <c r="C5283" s="1163" t="s">
        <v>12541</v>
      </c>
      <c r="D5283" s="1163" t="s">
        <v>12542</v>
      </c>
      <c r="E5283" s="1164" t="s">
        <v>7586</v>
      </c>
      <c r="F5283" s="1165">
        <v>44836</v>
      </c>
      <c r="G5283" s="1165">
        <v>45305</v>
      </c>
    </row>
    <row r="5284" spans="1:7" ht="25.5">
      <c r="A5284" s="1162">
        <v>6823</v>
      </c>
      <c r="B5284" s="1162">
        <v>27136</v>
      </c>
      <c r="C5284" s="1163" t="s">
        <v>12543</v>
      </c>
      <c r="D5284" s="1163" t="s">
        <v>12544</v>
      </c>
      <c r="E5284" s="1164" t="s">
        <v>7586</v>
      </c>
      <c r="F5284" s="1165">
        <v>44836</v>
      </c>
      <c r="G5284" s="1165">
        <v>45305</v>
      </c>
    </row>
    <row r="5285" spans="1:7" ht="25.5">
      <c r="A5285" s="1162">
        <v>6824</v>
      </c>
      <c r="B5285" s="1162">
        <v>27137</v>
      </c>
      <c r="C5285" s="1163" t="s">
        <v>12545</v>
      </c>
      <c r="D5285" s="1163" t="s">
        <v>12546</v>
      </c>
      <c r="E5285" s="1164" t="s">
        <v>7586</v>
      </c>
      <c r="F5285" s="1165">
        <v>44806</v>
      </c>
      <c r="G5285" s="1165">
        <v>45275</v>
      </c>
    </row>
    <row r="5286" spans="1:7" ht="25.5">
      <c r="A5286" s="1162">
        <v>6825</v>
      </c>
      <c r="B5286" s="1162">
        <v>27138</v>
      </c>
      <c r="C5286" s="1163" t="s">
        <v>12547</v>
      </c>
      <c r="D5286" s="1163" t="s">
        <v>12548</v>
      </c>
      <c r="E5286" s="1164" t="s">
        <v>7586</v>
      </c>
      <c r="F5286" s="1165">
        <v>44836</v>
      </c>
      <c r="G5286" s="1165">
        <v>45305</v>
      </c>
    </row>
    <row r="5287" spans="1:7" ht="25.5">
      <c r="A5287" s="1162">
        <v>6826</v>
      </c>
      <c r="B5287" s="1162">
        <v>27139</v>
      </c>
      <c r="C5287" s="1163" t="s">
        <v>12549</v>
      </c>
      <c r="D5287" s="1163" t="s">
        <v>12550</v>
      </c>
      <c r="E5287" s="1164" t="s">
        <v>7586</v>
      </c>
      <c r="F5287" s="1165">
        <v>44836</v>
      </c>
      <c r="G5287" s="1165">
        <v>45305</v>
      </c>
    </row>
    <row r="5288" spans="1:7" ht="38.25">
      <c r="A5288" s="1162">
        <v>6827</v>
      </c>
      <c r="B5288" s="1162">
        <v>27140</v>
      </c>
      <c r="C5288" s="1163" t="s">
        <v>12551</v>
      </c>
      <c r="D5288" s="1163" t="s">
        <v>12552</v>
      </c>
      <c r="E5288" s="1164" t="s">
        <v>7586</v>
      </c>
      <c r="F5288" s="1165">
        <v>44836</v>
      </c>
      <c r="G5288" s="1165">
        <v>45305</v>
      </c>
    </row>
    <row r="5289" spans="1:7" ht="38.25">
      <c r="A5289" s="1162">
        <v>6828</v>
      </c>
      <c r="B5289" s="1162">
        <v>27141</v>
      </c>
      <c r="C5289" s="1163" t="s">
        <v>12553</v>
      </c>
      <c r="D5289" s="1163" t="s">
        <v>12554</v>
      </c>
      <c r="E5289" s="1164" t="s">
        <v>7586</v>
      </c>
      <c r="F5289" s="1165">
        <v>44836</v>
      </c>
      <c r="G5289" s="1165">
        <v>45305</v>
      </c>
    </row>
    <row r="5290" spans="1:7" ht="38.25">
      <c r="A5290" s="1162">
        <v>6829</v>
      </c>
      <c r="B5290" s="1162">
        <v>27142</v>
      </c>
      <c r="C5290" s="1163" t="s">
        <v>12555</v>
      </c>
      <c r="D5290" s="1163" t="s">
        <v>12556</v>
      </c>
      <c r="E5290" s="1164" t="s">
        <v>7586</v>
      </c>
      <c r="F5290" s="1165">
        <v>44836</v>
      </c>
      <c r="G5290" s="1165">
        <v>45305</v>
      </c>
    </row>
    <row r="5291" spans="1:7">
      <c r="A5291" s="1158">
        <v>6830</v>
      </c>
      <c r="B5291" s="1158">
        <v>27143</v>
      </c>
      <c r="C5291" s="1159" t="s">
        <v>12557</v>
      </c>
      <c r="D5291" s="1159" t="s">
        <v>12558</v>
      </c>
      <c r="E5291" s="1160" t="s">
        <v>9970</v>
      </c>
      <c r="F5291" s="1161">
        <v>44816</v>
      </c>
      <c r="G5291" s="1161">
        <v>45365</v>
      </c>
    </row>
    <row r="5292" spans="1:7">
      <c r="A5292" s="1162">
        <v>6831</v>
      </c>
      <c r="B5292" s="1162">
        <v>27144</v>
      </c>
      <c r="C5292" s="1163" t="s">
        <v>12559</v>
      </c>
      <c r="D5292" s="1163" t="s">
        <v>12560</v>
      </c>
      <c r="E5292" s="1164" t="s">
        <v>2357</v>
      </c>
      <c r="F5292" s="1165">
        <v>45365</v>
      </c>
      <c r="G5292" s="1165">
        <v>45365</v>
      </c>
    </row>
    <row r="5293" spans="1:7">
      <c r="A5293" s="1158">
        <v>6832</v>
      </c>
      <c r="B5293" s="1158">
        <v>27145</v>
      </c>
      <c r="C5293" s="1159" t="s">
        <v>11960</v>
      </c>
      <c r="D5293" s="1159" t="s">
        <v>12561</v>
      </c>
      <c r="E5293" s="1160" t="s">
        <v>9970</v>
      </c>
      <c r="F5293" s="1161">
        <v>44816</v>
      </c>
      <c r="G5293" s="1161">
        <v>45365</v>
      </c>
    </row>
    <row r="5294" spans="1:7" ht="25.5">
      <c r="A5294" s="1162">
        <v>6833</v>
      </c>
      <c r="B5294" s="1162">
        <v>27146</v>
      </c>
      <c r="C5294" s="1163" t="s">
        <v>12562</v>
      </c>
      <c r="D5294" s="1163" t="s">
        <v>12563</v>
      </c>
      <c r="E5294" s="1164" t="s">
        <v>3308</v>
      </c>
      <c r="F5294" s="1165">
        <v>45216</v>
      </c>
      <c r="G5294" s="1165">
        <v>45315</v>
      </c>
    </row>
    <row r="5295" spans="1:7" ht="25.5">
      <c r="A5295" s="1162">
        <v>6834</v>
      </c>
      <c r="B5295" s="1162">
        <v>27147</v>
      </c>
      <c r="C5295" s="1163" t="s">
        <v>12564</v>
      </c>
      <c r="D5295" s="1163" t="s">
        <v>12565</v>
      </c>
      <c r="E5295" s="1164" t="s">
        <v>3424</v>
      </c>
      <c r="F5295" s="1165">
        <v>44816</v>
      </c>
      <c r="G5295" s="1165">
        <v>45215</v>
      </c>
    </row>
    <row r="5296" spans="1:7" ht="25.5">
      <c r="A5296" s="1162">
        <v>6835</v>
      </c>
      <c r="B5296" s="1162">
        <v>27148</v>
      </c>
      <c r="C5296" s="1163" t="s">
        <v>12566</v>
      </c>
      <c r="D5296" s="1163" t="s">
        <v>12567</v>
      </c>
      <c r="E5296" s="1164" t="s">
        <v>3308</v>
      </c>
      <c r="F5296" s="1165">
        <v>45216</v>
      </c>
      <c r="G5296" s="1165">
        <v>45315</v>
      </c>
    </row>
    <row r="5297" spans="1:7" ht="25.5">
      <c r="A5297" s="1162">
        <v>6836</v>
      </c>
      <c r="B5297" s="1162">
        <v>27149</v>
      </c>
      <c r="C5297" s="1163" t="s">
        <v>12568</v>
      </c>
      <c r="D5297" s="1163" t="s">
        <v>12569</v>
      </c>
      <c r="E5297" s="1164" t="s">
        <v>3308</v>
      </c>
      <c r="F5297" s="1165">
        <v>45216</v>
      </c>
      <c r="G5297" s="1165">
        <v>45315</v>
      </c>
    </row>
    <row r="5298" spans="1:7" ht="38.25">
      <c r="A5298" s="1162">
        <v>6837</v>
      </c>
      <c r="B5298" s="1162">
        <v>27150</v>
      </c>
      <c r="C5298" s="1163" t="s">
        <v>12570</v>
      </c>
      <c r="D5298" s="1163" t="s">
        <v>12571</v>
      </c>
      <c r="E5298" s="1164" t="s">
        <v>6327</v>
      </c>
      <c r="F5298" s="1165">
        <v>44816</v>
      </c>
      <c r="G5298" s="1165">
        <v>45315</v>
      </c>
    </row>
    <row r="5299" spans="1:7" ht="25.5">
      <c r="A5299" s="1162">
        <v>6838</v>
      </c>
      <c r="B5299" s="1162">
        <v>27151</v>
      </c>
      <c r="C5299" s="1163" t="s">
        <v>12572</v>
      </c>
      <c r="D5299" s="1163" t="s">
        <v>12573</v>
      </c>
      <c r="E5299" s="1164" t="s">
        <v>2981</v>
      </c>
      <c r="F5299" s="1165">
        <v>45316</v>
      </c>
      <c r="G5299" s="1165">
        <v>45365</v>
      </c>
    </row>
    <row r="5300" spans="1:7" ht="25.5">
      <c r="A5300" s="1162">
        <v>6839</v>
      </c>
      <c r="B5300" s="1162">
        <v>27152</v>
      </c>
      <c r="C5300" s="1163" t="s">
        <v>12574</v>
      </c>
      <c r="D5300" s="1163" t="s">
        <v>12575</v>
      </c>
      <c r="E5300" s="1164" t="s">
        <v>2981</v>
      </c>
      <c r="F5300" s="1165">
        <v>45316</v>
      </c>
      <c r="G5300" s="1165">
        <v>45365</v>
      </c>
    </row>
    <row r="5301" spans="1:7">
      <c r="A5301" s="1158">
        <v>6840</v>
      </c>
      <c r="B5301" s="1158">
        <v>27153</v>
      </c>
      <c r="C5301" s="1159" t="s">
        <v>11969</v>
      </c>
      <c r="D5301" s="1159" t="s">
        <v>12493</v>
      </c>
      <c r="E5301" s="1160" t="s">
        <v>7586</v>
      </c>
      <c r="F5301" s="1161">
        <v>44846</v>
      </c>
      <c r="G5301" s="1161">
        <v>45315</v>
      </c>
    </row>
    <row r="5302" spans="1:7" ht="38.25">
      <c r="A5302" s="1162">
        <v>6841</v>
      </c>
      <c r="B5302" s="1162">
        <v>27154</v>
      </c>
      <c r="C5302" s="1163" t="s">
        <v>12576</v>
      </c>
      <c r="D5302" s="1163" t="s">
        <v>12577</v>
      </c>
      <c r="E5302" s="1164" t="s">
        <v>7586</v>
      </c>
      <c r="F5302" s="1165">
        <v>44846</v>
      </c>
      <c r="G5302" s="1165">
        <v>45315</v>
      </c>
    </row>
    <row r="5303" spans="1:7" ht="25.5">
      <c r="A5303" s="1162">
        <v>6842</v>
      </c>
      <c r="B5303" s="1162">
        <v>27155</v>
      </c>
      <c r="C5303" s="1163" t="s">
        <v>12578</v>
      </c>
      <c r="D5303" s="1163" t="s">
        <v>12579</v>
      </c>
      <c r="E5303" s="1164" t="s">
        <v>7586</v>
      </c>
      <c r="F5303" s="1165">
        <v>44846</v>
      </c>
      <c r="G5303" s="1165">
        <v>45315</v>
      </c>
    </row>
    <row r="5304" spans="1:7" ht="25.5">
      <c r="A5304" s="1162">
        <v>6843</v>
      </c>
      <c r="B5304" s="1162">
        <v>27156</v>
      </c>
      <c r="C5304" s="1163" t="s">
        <v>12580</v>
      </c>
      <c r="D5304" s="1163" t="s">
        <v>12581</v>
      </c>
      <c r="E5304" s="1164" t="s">
        <v>7586</v>
      </c>
      <c r="F5304" s="1165">
        <v>44846</v>
      </c>
      <c r="G5304" s="1165">
        <v>45315</v>
      </c>
    </row>
    <row r="5305" spans="1:7" ht="25.5">
      <c r="A5305" s="1162">
        <v>6844</v>
      </c>
      <c r="B5305" s="1162">
        <v>27157</v>
      </c>
      <c r="C5305" s="1163" t="s">
        <v>12582</v>
      </c>
      <c r="D5305" s="1163" t="s">
        <v>12583</v>
      </c>
      <c r="E5305" s="1164" t="s">
        <v>7586</v>
      </c>
      <c r="F5305" s="1165">
        <v>44846</v>
      </c>
      <c r="G5305" s="1165">
        <v>45315</v>
      </c>
    </row>
    <row r="5306" spans="1:7" ht="25.5">
      <c r="A5306" s="1162">
        <v>6845</v>
      </c>
      <c r="B5306" s="1162">
        <v>27158</v>
      </c>
      <c r="C5306" s="1163" t="s">
        <v>12584</v>
      </c>
      <c r="D5306" s="1163" t="s">
        <v>12585</v>
      </c>
      <c r="E5306" s="1164" t="s">
        <v>7586</v>
      </c>
      <c r="F5306" s="1165">
        <v>44846</v>
      </c>
      <c r="G5306" s="1165">
        <v>45315</v>
      </c>
    </row>
    <row r="5307" spans="1:7" ht="25.5">
      <c r="A5307" s="1162">
        <v>6846</v>
      </c>
      <c r="B5307" s="1162">
        <v>27159</v>
      </c>
      <c r="C5307" s="1163" t="s">
        <v>12586</v>
      </c>
      <c r="D5307" s="1163" t="s">
        <v>12587</v>
      </c>
      <c r="E5307" s="1164" t="s">
        <v>7586</v>
      </c>
      <c r="F5307" s="1165">
        <v>44846</v>
      </c>
      <c r="G5307" s="1165">
        <v>45315</v>
      </c>
    </row>
    <row r="5308" spans="1:7" ht="25.5">
      <c r="A5308" s="1162">
        <v>6847</v>
      </c>
      <c r="B5308" s="1162">
        <v>27160</v>
      </c>
      <c r="C5308" s="1163" t="s">
        <v>12588</v>
      </c>
      <c r="D5308" s="1163" t="s">
        <v>12589</v>
      </c>
      <c r="E5308" s="1164" t="s">
        <v>7586</v>
      </c>
      <c r="F5308" s="1165">
        <v>44846</v>
      </c>
      <c r="G5308" s="1165">
        <v>45315</v>
      </c>
    </row>
    <row r="5309" spans="1:7" ht="38.25">
      <c r="A5309" s="1162">
        <v>6848</v>
      </c>
      <c r="B5309" s="1162">
        <v>27161</v>
      </c>
      <c r="C5309" s="1163" t="s">
        <v>12590</v>
      </c>
      <c r="D5309" s="1163" t="s">
        <v>12591</v>
      </c>
      <c r="E5309" s="1164" t="s">
        <v>7586</v>
      </c>
      <c r="F5309" s="1165">
        <v>44846</v>
      </c>
      <c r="G5309" s="1165">
        <v>45315</v>
      </c>
    </row>
    <row r="5310" spans="1:7" ht="38.25">
      <c r="A5310" s="1162">
        <v>6849</v>
      </c>
      <c r="B5310" s="1162">
        <v>27162</v>
      </c>
      <c r="C5310" s="1163" t="s">
        <v>12592</v>
      </c>
      <c r="D5310" s="1163" t="s">
        <v>12593</v>
      </c>
      <c r="E5310" s="1164" t="s">
        <v>7586</v>
      </c>
      <c r="F5310" s="1165">
        <v>44846</v>
      </c>
      <c r="G5310" s="1165">
        <v>45315</v>
      </c>
    </row>
    <row r="5311" spans="1:7" ht="38.25">
      <c r="A5311" s="1162">
        <v>6850</v>
      </c>
      <c r="B5311" s="1162">
        <v>27163</v>
      </c>
      <c r="C5311" s="1163" t="s">
        <v>12594</v>
      </c>
      <c r="D5311" s="1163" t="s">
        <v>12595</v>
      </c>
      <c r="E5311" s="1164" t="s">
        <v>7586</v>
      </c>
      <c r="F5311" s="1165">
        <v>44846</v>
      </c>
      <c r="G5311" s="1165">
        <v>45315</v>
      </c>
    </row>
    <row r="5312" spans="1:7" ht="25.5">
      <c r="A5312" s="1162">
        <v>6851</v>
      </c>
      <c r="B5312" s="1162">
        <v>27164</v>
      </c>
      <c r="C5312" s="1163" t="s">
        <v>12596</v>
      </c>
      <c r="D5312" s="1163" t="s">
        <v>12597</v>
      </c>
      <c r="E5312" s="1164" t="s">
        <v>7586</v>
      </c>
      <c r="F5312" s="1165">
        <v>44846</v>
      </c>
      <c r="G5312" s="1165">
        <v>45315</v>
      </c>
    </row>
    <row r="5313" spans="1:7">
      <c r="A5313" s="1158">
        <v>6852</v>
      </c>
      <c r="B5313" s="1158">
        <v>27165</v>
      </c>
      <c r="C5313" s="1159" t="s">
        <v>12598</v>
      </c>
      <c r="D5313" s="1159" t="s">
        <v>12599</v>
      </c>
      <c r="E5313" s="1160" t="s">
        <v>6327</v>
      </c>
      <c r="F5313" s="1161">
        <v>44816</v>
      </c>
      <c r="G5313" s="1161">
        <v>45315</v>
      </c>
    </row>
    <row r="5314" spans="1:7">
      <c r="A5314" s="1162">
        <v>6853</v>
      </c>
      <c r="B5314" s="1162">
        <v>27166</v>
      </c>
      <c r="C5314" s="1163" t="s">
        <v>12600</v>
      </c>
      <c r="D5314" s="1163" t="s">
        <v>12601</v>
      </c>
      <c r="E5314" s="1164" t="s">
        <v>2357</v>
      </c>
      <c r="F5314" s="1165">
        <v>45315</v>
      </c>
      <c r="G5314" s="1165">
        <v>45315</v>
      </c>
    </row>
    <row r="5315" spans="1:7">
      <c r="A5315" s="1158">
        <v>6854</v>
      </c>
      <c r="B5315" s="1158">
        <v>27167</v>
      </c>
      <c r="C5315" s="1159" t="s">
        <v>11960</v>
      </c>
      <c r="D5315" s="1159" t="s">
        <v>12561</v>
      </c>
      <c r="E5315" s="1160" t="s">
        <v>6327</v>
      </c>
      <c r="F5315" s="1161">
        <v>44816</v>
      </c>
      <c r="G5315" s="1161">
        <v>45315</v>
      </c>
    </row>
    <row r="5316" spans="1:7" ht="25.5">
      <c r="A5316" s="1162">
        <v>6855</v>
      </c>
      <c r="B5316" s="1162">
        <v>27168</v>
      </c>
      <c r="C5316" s="1163" t="s">
        <v>12602</v>
      </c>
      <c r="D5316" s="1163" t="s">
        <v>12603</v>
      </c>
      <c r="E5316" s="1164" t="s">
        <v>3308</v>
      </c>
      <c r="F5316" s="1165">
        <v>45216</v>
      </c>
      <c r="G5316" s="1165">
        <v>45315</v>
      </c>
    </row>
    <row r="5317" spans="1:7" ht="25.5">
      <c r="A5317" s="1162">
        <v>6856</v>
      </c>
      <c r="B5317" s="1162">
        <v>27169</v>
      </c>
      <c r="C5317" s="1163" t="s">
        <v>12604</v>
      </c>
      <c r="D5317" s="1163" t="s">
        <v>12605</v>
      </c>
      <c r="E5317" s="1164" t="s">
        <v>3424</v>
      </c>
      <c r="F5317" s="1165">
        <v>44816</v>
      </c>
      <c r="G5317" s="1165">
        <v>45215</v>
      </c>
    </row>
    <row r="5318" spans="1:7" ht="25.5">
      <c r="A5318" s="1162">
        <v>6857</v>
      </c>
      <c r="B5318" s="1162">
        <v>27170</v>
      </c>
      <c r="C5318" s="1163" t="s">
        <v>12606</v>
      </c>
      <c r="D5318" s="1163" t="s">
        <v>12607</v>
      </c>
      <c r="E5318" s="1164" t="s">
        <v>3308</v>
      </c>
      <c r="F5318" s="1165">
        <v>45216</v>
      </c>
      <c r="G5318" s="1165">
        <v>45315</v>
      </c>
    </row>
    <row r="5319" spans="1:7" ht="25.5">
      <c r="A5319" s="1162">
        <v>6858</v>
      </c>
      <c r="B5319" s="1162">
        <v>27171</v>
      </c>
      <c r="C5319" s="1163" t="s">
        <v>12608</v>
      </c>
      <c r="D5319" s="1163" t="s">
        <v>12609</v>
      </c>
      <c r="E5319" s="1164" t="s">
        <v>3308</v>
      </c>
      <c r="F5319" s="1165">
        <v>45216</v>
      </c>
      <c r="G5319" s="1165">
        <v>45315</v>
      </c>
    </row>
    <row r="5320" spans="1:7" ht="38.25">
      <c r="A5320" s="1162">
        <v>6859</v>
      </c>
      <c r="B5320" s="1162">
        <v>27172</v>
      </c>
      <c r="C5320" s="1163" t="s">
        <v>12610</v>
      </c>
      <c r="D5320" s="1163" t="s">
        <v>12611</v>
      </c>
      <c r="E5320" s="1164" t="s">
        <v>6327</v>
      </c>
      <c r="F5320" s="1165">
        <v>44816</v>
      </c>
      <c r="G5320" s="1165">
        <v>45315</v>
      </c>
    </row>
    <row r="5321" spans="1:7">
      <c r="A5321" s="1158">
        <v>6860</v>
      </c>
      <c r="B5321" s="1158">
        <v>27173</v>
      </c>
      <c r="C5321" s="1159" t="s">
        <v>11969</v>
      </c>
      <c r="D5321" s="1159" t="s">
        <v>12493</v>
      </c>
      <c r="E5321" s="1160" t="s">
        <v>7586</v>
      </c>
      <c r="F5321" s="1161">
        <v>44846</v>
      </c>
      <c r="G5321" s="1161">
        <v>45315</v>
      </c>
    </row>
    <row r="5322" spans="1:7" ht="38.25">
      <c r="A5322" s="1162">
        <v>6861</v>
      </c>
      <c r="B5322" s="1162">
        <v>27174</v>
      </c>
      <c r="C5322" s="1163" t="s">
        <v>12612</v>
      </c>
      <c r="D5322" s="1163" t="s">
        <v>12613</v>
      </c>
      <c r="E5322" s="1164" t="s">
        <v>7586</v>
      </c>
      <c r="F5322" s="1165">
        <v>44846</v>
      </c>
      <c r="G5322" s="1165">
        <v>45315</v>
      </c>
    </row>
    <row r="5323" spans="1:7" ht="25.5">
      <c r="A5323" s="1162">
        <v>6862</v>
      </c>
      <c r="B5323" s="1162">
        <v>27175</v>
      </c>
      <c r="C5323" s="1163" t="s">
        <v>12614</v>
      </c>
      <c r="D5323" s="1163" t="s">
        <v>12615</v>
      </c>
      <c r="E5323" s="1164" t="s">
        <v>7586</v>
      </c>
      <c r="F5323" s="1165">
        <v>44846</v>
      </c>
      <c r="G5323" s="1165">
        <v>45315</v>
      </c>
    </row>
    <row r="5324" spans="1:7" ht="25.5">
      <c r="A5324" s="1162">
        <v>6863</v>
      </c>
      <c r="B5324" s="1162">
        <v>27176</v>
      </c>
      <c r="C5324" s="1163" t="s">
        <v>12616</v>
      </c>
      <c r="D5324" s="1163" t="s">
        <v>12617</v>
      </c>
      <c r="E5324" s="1164" t="s">
        <v>7586</v>
      </c>
      <c r="F5324" s="1165">
        <v>44846</v>
      </c>
      <c r="G5324" s="1165">
        <v>45315</v>
      </c>
    </row>
    <row r="5325" spans="1:7" ht="25.5">
      <c r="A5325" s="1162">
        <v>6864</v>
      </c>
      <c r="B5325" s="1162">
        <v>27177</v>
      </c>
      <c r="C5325" s="1163" t="s">
        <v>12618</v>
      </c>
      <c r="D5325" s="1163" t="s">
        <v>12619</v>
      </c>
      <c r="E5325" s="1164" t="s">
        <v>7586</v>
      </c>
      <c r="F5325" s="1165">
        <v>44846</v>
      </c>
      <c r="G5325" s="1165">
        <v>45315</v>
      </c>
    </row>
    <row r="5326" spans="1:7" ht="25.5">
      <c r="A5326" s="1162">
        <v>6865</v>
      </c>
      <c r="B5326" s="1162">
        <v>27178</v>
      </c>
      <c r="C5326" s="1163" t="s">
        <v>12620</v>
      </c>
      <c r="D5326" s="1163" t="s">
        <v>12621</v>
      </c>
      <c r="E5326" s="1164" t="s">
        <v>7586</v>
      </c>
      <c r="F5326" s="1165">
        <v>44846</v>
      </c>
      <c r="G5326" s="1165">
        <v>45315</v>
      </c>
    </row>
    <row r="5327" spans="1:7" ht="25.5">
      <c r="A5327" s="1162">
        <v>6866</v>
      </c>
      <c r="B5327" s="1162">
        <v>27179</v>
      </c>
      <c r="C5327" s="1163" t="s">
        <v>12622</v>
      </c>
      <c r="D5327" s="1163" t="s">
        <v>12623</v>
      </c>
      <c r="E5327" s="1164" t="s">
        <v>7586</v>
      </c>
      <c r="F5327" s="1165">
        <v>44846</v>
      </c>
      <c r="G5327" s="1165">
        <v>45315</v>
      </c>
    </row>
    <row r="5328" spans="1:7" ht="25.5">
      <c r="A5328" s="1162">
        <v>6867</v>
      </c>
      <c r="B5328" s="1162">
        <v>27180</v>
      </c>
      <c r="C5328" s="1163" t="s">
        <v>12624</v>
      </c>
      <c r="D5328" s="1163" t="s">
        <v>12625</v>
      </c>
      <c r="E5328" s="1164" t="s">
        <v>7586</v>
      </c>
      <c r="F5328" s="1165">
        <v>44846</v>
      </c>
      <c r="G5328" s="1165">
        <v>45315</v>
      </c>
    </row>
    <row r="5329" spans="1:7" ht="38.25">
      <c r="A5329" s="1162">
        <v>6868</v>
      </c>
      <c r="B5329" s="1162">
        <v>27181</v>
      </c>
      <c r="C5329" s="1163" t="s">
        <v>12626</v>
      </c>
      <c r="D5329" s="1163" t="s">
        <v>12627</v>
      </c>
      <c r="E5329" s="1164" t="s">
        <v>7586</v>
      </c>
      <c r="F5329" s="1165">
        <v>44846</v>
      </c>
      <c r="G5329" s="1165">
        <v>45315</v>
      </c>
    </row>
    <row r="5330" spans="1:7" ht="38.25">
      <c r="A5330" s="1162">
        <v>6869</v>
      </c>
      <c r="B5330" s="1162">
        <v>27182</v>
      </c>
      <c r="C5330" s="1163" t="s">
        <v>12628</v>
      </c>
      <c r="D5330" s="1163" t="s">
        <v>12629</v>
      </c>
      <c r="E5330" s="1164" t="s">
        <v>7586</v>
      </c>
      <c r="F5330" s="1165">
        <v>44846</v>
      </c>
      <c r="G5330" s="1165">
        <v>45315</v>
      </c>
    </row>
    <row r="5331" spans="1:7" ht="38.25">
      <c r="A5331" s="1162">
        <v>6870</v>
      </c>
      <c r="B5331" s="1162">
        <v>27183</v>
      </c>
      <c r="C5331" s="1163" t="s">
        <v>12630</v>
      </c>
      <c r="D5331" s="1163" t="s">
        <v>12631</v>
      </c>
      <c r="E5331" s="1164" t="s">
        <v>7586</v>
      </c>
      <c r="F5331" s="1165">
        <v>44846</v>
      </c>
      <c r="G5331" s="1165">
        <v>45315</v>
      </c>
    </row>
    <row r="5332" spans="1:7" ht="25.5">
      <c r="A5332" s="1162">
        <v>6871</v>
      </c>
      <c r="B5332" s="1162">
        <v>27184</v>
      </c>
      <c r="C5332" s="1163" t="s">
        <v>12632</v>
      </c>
      <c r="D5332" s="1163" t="s">
        <v>12633</v>
      </c>
      <c r="E5332" s="1164" t="s">
        <v>7586</v>
      </c>
      <c r="F5332" s="1165">
        <v>44846</v>
      </c>
      <c r="G5332" s="1165">
        <v>45315</v>
      </c>
    </row>
    <row r="5333" spans="1:7">
      <c r="A5333" s="1158">
        <v>6872</v>
      </c>
      <c r="B5333" s="1158">
        <v>27185</v>
      </c>
      <c r="C5333" s="1159" t="s">
        <v>12634</v>
      </c>
      <c r="D5333" s="1159" t="s">
        <v>12635</v>
      </c>
      <c r="E5333" s="1160" t="s">
        <v>9571</v>
      </c>
      <c r="F5333" s="1161">
        <v>44816</v>
      </c>
      <c r="G5333" s="1161">
        <v>45415</v>
      </c>
    </row>
    <row r="5334" spans="1:7">
      <c r="A5334" s="1162">
        <v>6873</v>
      </c>
      <c r="B5334" s="1162">
        <v>27186</v>
      </c>
      <c r="C5334" s="1163" t="s">
        <v>12636</v>
      </c>
      <c r="D5334" s="1163" t="s">
        <v>12637</v>
      </c>
      <c r="E5334" s="1164" t="s">
        <v>2357</v>
      </c>
      <c r="F5334" s="1165">
        <v>45415</v>
      </c>
      <c r="G5334" s="1165">
        <v>45415</v>
      </c>
    </row>
    <row r="5335" spans="1:7">
      <c r="A5335" s="1158">
        <v>6874</v>
      </c>
      <c r="B5335" s="1158">
        <v>27187</v>
      </c>
      <c r="C5335" s="1159" t="s">
        <v>11960</v>
      </c>
      <c r="D5335" s="1159" t="s">
        <v>12561</v>
      </c>
      <c r="E5335" s="1160" t="s">
        <v>9571</v>
      </c>
      <c r="F5335" s="1161">
        <v>44816</v>
      </c>
      <c r="G5335" s="1161">
        <v>45415</v>
      </c>
    </row>
    <row r="5336" spans="1:7" ht="25.5">
      <c r="A5336" s="1162">
        <v>6875</v>
      </c>
      <c r="B5336" s="1162">
        <v>27188</v>
      </c>
      <c r="C5336" s="1163" t="s">
        <v>12638</v>
      </c>
      <c r="D5336" s="1163" t="s">
        <v>12639</v>
      </c>
      <c r="E5336" s="1164" t="s">
        <v>3424</v>
      </c>
      <c r="F5336" s="1165">
        <v>44816</v>
      </c>
      <c r="G5336" s="1165">
        <v>45215</v>
      </c>
    </row>
    <row r="5337" spans="1:7" ht="25.5">
      <c r="A5337" s="1162">
        <v>6876</v>
      </c>
      <c r="B5337" s="1162">
        <v>27189</v>
      </c>
      <c r="C5337" s="1163" t="s">
        <v>12640</v>
      </c>
      <c r="D5337" s="1163" t="s">
        <v>12641</v>
      </c>
      <c r="E5337" s="1164" t="s">
        <v>3308</v>
      </c>
      <c r="F5337" s="1165">
        <v>44816</v>
      </c>
      <c r="G5337" s="1165">
        <v>44915</v>
      </c>
    </row>
    <row r="5338" spans="1:7" ht="25.5">
      <c r="A5338" s="1162">
        <v>6877</v>
      </c>
      <c r="B5338" s="1162">
        <v>27190</v>
      </c>
      <c r="C5338" s="1163" t="s">
        <v>12642</v>
      </c>
      <c r="D5338" s="1163" t="s">
        <v>12643</v>
      </c>
      <c r="E5338" s="1164" t="s">
        <v>3308</v>
      </c>
      <c r="F5338" s="1165">
        <v>45316</v>
      </c>
      <c r="G5338" s="1165">
        <v>45415</v>
      </c>
    </row>
    <row r="5339" spans="1:7" ht="25.5">
      <c r="A5339" s="1162">
        <v>6878</v>
      </c>
      <c r="B5339" s="1162">
        <v>27191</v>
      </c>
      <c r="C5339" s="1163" t="s">
        <v>12644</v>
      </c>
      <c r="D5339" s="1163" t="s">
        <v>12645</v>
      </c>
      <c r="E5339" s="1164" t="s">
        <v>3308</v>
      </c>
      <c r="F5339" s="1165">
        <v>45316</v>
      </c>
      <c r="G5339" s="1165">
        <v>45415</v>
      </c>
    </row>
    <row r="5340" spans="1:7" ht="38.25">
      <c r="A5340" s="1162">
        <v>6879</v>
      </c>
      <c r="B5340" s="1162">
        <v>27192</v>
      </c>
      <c r="C5340" s="1163" t="s">
        <v>12646</v>
      </c>
      <c r="D5340" s="1163" t="s">
        <v>12647</v>
      </c>
      <c r="E5340" s="1164" t="s">
        <v>6327</v>
      </c>
      <c r="F5340" s="1165">
        <v>44816</v>
      </c>
      <c r="G5340" s="1165">
        <v>45315</v>
      </c>
    </row>
    <row r="5341" spans="1:7" ht="25.5">
      <c r="A5341" s="1162">
        <v>6880</v>
      </c>
      <c r="B5341" s="1162">
        <v>27193</v>
      </c>
      <c r="C5341" s="1163" t="s">
        <v>12648</v>
      </c>
      <c r="D5341" s="1163" t="s">
        <v>12649</v>
      </c>
      <c r="E5341" s="1164" t="s">
        <v>3308</v>
      </c>
      <c r="F5341" s="1165">
        <v>45216</v>
      </c>
      <c r="G5341" s="1165">
        <v>45315</v>
      </c>
    </row>
    <row r="5342" spans="1:7">
      <c r="A5342" s="1158">
        <v>6881</v>
      </c>
      <c r="B5342" s="1158">
        <v>27194</v>
      </c>
      <c r="C5342" s="1159" t="s">
        <v>11969</v>
      </c>
      <c r="D5342" s="1159" t="s">
        <v>12493</v>
      </c>
      <c r="E5342" s="1160" t="s">
        <v>6327</v>
      </c>
      <c r="F5342" s="1161">
        <v>44816</v>
      </c>
      <c r="G5342" s="1161">
        <v>45315</v>
      </c>
    </row>
    <row r="5343" spans="1:7" ht="38.25">
      <c r="A5343" s="1162">
        <v>6882</v>
      </c>
      <c r="B5343" s="1162">
        <v>27195</v>
      </c>
      <c r="C5343" s="1163" t="s">
        <v>12650</v>
      </c>
      <c r="D5343" s="1163" t="s">
        <v>12651</v>
      </c>
      <c r="E5343" s="1164" t="s">
        <v>6327</v>
      </c>
      <c r="F5343" s="1165">
        <v>44816</v>
      </c>
      <c r="G5343" s="1165">
        <v>45315</v>
      </c>
    </row>
    <row r="5344" spans="1:7" ht="25.5">
      <c r="A5344" s="1162">
        <v>6883</v>
      </c>
      <c r="B5344" s="1162">
        <v>27196</v>
      </c>
      <c r="C5344" s="1163" t="s">
        <v>12652</v>
      </c>
      <c r="D5344" s="1163" t="s">
        <v>12653</v>
      </c>
      <c r="E5344" s="1164" t="s">
        <v>6327</v>
      </c>
      <c r="F5344" s="1165">
        <v>44816</v>
      </c>
      <c r="G5344" s="1165">
        <v>45315</v>
      </c>
    </row>
    <row r="5345" spans="1:7" ht="25.5">
      <c r="A5345" s="1162">
        <v>6884</v>
      </c>
      <c r="B5345" s="1162">
        <v>27197</v>
      </c>
      <c r="C5345" s="1163" t="s">
        <v>12654</v>
      </c>
      <c r="D5345" s="1163" t="s">
        <v>12655</v>
      </c>
      <c r="E5345" s="1164" t="s">
        <v>6327</v>
      </c>
      <c r="F5345" s="1165">
        <v>44816</v>
      </c>
      <c r="G5345" s="1165">
        <v>45315</v>
      </c>
    </row>
    <row r="5346" spans="1:7" ht="25.5">
      <c r="A5346" s="1162">
        <v>6885</v>
      </c>
      <c r="B5346" s="1162">
        <v>27198</v>
      </c>
      <c r="C5346" s="1163" t="s">
        <v>12656</v>
      </c>
      <c r="D5346" s="1163" t="s">
        <v>12657</v>
      </c>
      <c r="E5346" s="1164" t="s">
        <v>6327</v>
      </c>
      <c r="F5346" s="1165">
        <v>44816</v>
      </c>
      <c r="G5346" s="1165">
        <v>45315</v>
      </c>
    </row>
    <row r="5347" spans="1:7" ht="25.5">
      <c r="A5347" s="1162">
        <v>6886</v>
      </c>
      <c r="B5347" s="1162">
        <v>27199</v>
      </c>
      <c r="C5347" s="1163" t="s">
        <v>12658</v>
      </c>
      <c r="D5347" s="1163" t="s">
        <v>12659</v>
      </c>
      <c r="E5347" s="1164" t="s">
        <v>6327</v>
      </c>
      <c r="F5347" s="1165">
        <v>44816</v>
      </c>
      <c r="G5347" s="1165">
        <v>45315</v>
      </c>
    </row>
    <row r="5348" spans="1:7" ht="25.5">
      <c r="A5348" s="1162">
        <v>6887</v>
      </c>
      <c r="B5348" s="1162">
        <v>27200</v>
      </c>
      <c r="C5348" s="1163" t="s">
        <v>12660</v>
      </c>
      <c r="D5348" s="1163" t="s">
        <v>12661</v>
      </c>
      <c r="E5348" s="1164" t="s">
        <v>6327</v>
      </c>
      <c r="F5348" s="1165">
        <v>44816</v>
      </c>
      <c r="G5348" s="1165">
        <v>45315</v>
      </c>
    </row>
    <row r="5349" spans="1:7" ht="38.25">
      <c r="A5349" s="1162">
        <v>6888</v>
      </c>
      <c r="B5349" s="1162">
        <v>27201</v>
      </c>
      <c r="C5349" s="1163" t="s">
        <v>12662</v>
      </c>
      <c r="D5349" s="1163" t="s">
        <v>12663</v>
      </c>
      <c r="E5349" s="1164" t="s">
        <v>6327</v>
      </c>
      <c r="F5349" s="1165">
        <v>44816</v>
      </c>
      <c r="G5349" s="1165">
        <v>45315</v>
      </c>
    </row>
    <row r="5350" spans="1:7" ht="25.5">
      <c r="A5350" s="1162">
        <v>6889</v>
      </c>
      <c r="B5350" s="1162">
        <v>27202</v>
      </c>
      <c r="C5350" s="1163" t="s">
        <v>12664</v>
      </c>
      <c r="D5350" s="1163" t="s">
        <v>12665</v>
      </c>
      <c r="E5350" s="1164" t="s">
        <v>6327</v>
      </c>
      <c r="F5350" s="1165">
        <v>44816</v>
      </c>
      <c r="G5350" s="1165">
        <v>45315</v>
      </c>
    </row>
    <row r="5351" spans="1:7" ht="38.25">
      <c r="A5351" s="1162">
        <v>6890</v>
      </c>
      <c r="B5351" s="1162">
        <v>27203</v>
      </c>
      <c r="C5351" s="1163" t="s">
        <v>12666</v>
      </c>
      <c r="D5351" s="1163" t="s">
        <v>12667</v>
      </c>
      <c r="E5351" s="1164" t="s">
        <v>6327</v>
      </c>
      <c r="F5351" s="1165">
        <v>44816</v>
      </c>
      <c r="G5351" s="1165">
        <v>45315</v>
      </c>
    </row>
    <row r="5352" spans="1:7" ht="38.25">
      <c r="A5352" s="1162">
        <v>6891</v>
      </c>
      <c r="B5352" s="1162">
        <v>27204</v>
      </c>
      <c r="C5352" s="1163" t="s">
        <v>12668</v>
      </c>
      <c r="D5352" s="1163" t="s">
        <v>12669</v>
      </c>
      <c r="E5352" s="1164" t="s">
        <v>6327</v>
      </c>
      <c r="F5352" s="1165">
        <v>44816</v>
      </c>
      <c r="G5352" s="1165">
        <v>45315</v>
      </c>
    </row>
    <row r="5353" spans="1:7" ht="38.25">
      <c r="A5353" s="1162">
        <v>6892</v>
      </c>
      <c r="B5353" s="1162">
        <v>27205</v>
      </c>
      <c r="C5353" s="1163" t="s">
        <v>12670</v>
      </c>
      <c r="D5353" s="1163" t="s">
        <v>12671</v>
      </c>
      <c r="E5353" s="1164" t="s">
        <v>6327</v>
      </c>
      <c r="F5353" s="1165">
        <v>44816</v>
      </c>
      <c r="G5353" s="1165">
        <v>45315</v>
      </c>
    </row>
    <row r="5354" spans="1:7" ht="25.5">
      <c r="A5354" s="1162">
        <v>6893</v>
      </c>
      <c r="B5354" s="1162">
        <v>27206</v>
      </c>
      <c r="C5354" s="1163" t="s">
        <v>12672</v>
      </c>
      <c r="D5354" s="1163" t="s">
        <v>12673</v>
      </c>
      <c r="E5354" s="1164" t="s">
        <v>6327</v>
      </c>
      <c r="F5354" s="1165">
        <v>44816</v>
      </c>
      <c r="G5354" s="1165">
        <v>45315</v>
      </c>
    </row>
    <row r="5355" spans="1:7" ht="25.5">
      <c r="A5355" s="1158">
        <v>6894</v>
      </c>
      <c r="B5355" s="1158">
        <v>27207</v>
      </c>
      <c r="C5355" s="1159" t="s">
        <v>12674</v>
      </c>
      <c r="D5355" s="1159" t="s">
        <v>12675</v>
      </c>
      <c r="E5355" s="1160" t="s">
        <v>4939</v>
      </c>
      <c r="F5355" s="1161">
        <v>44621</v>
      </c>
      <c r="G5355" s="1161">
        <v>44970</v>
      </c>
    </row>
    <row r="5356" spans="1:7">
      <c r="A5356" s="1162">
        <v>6895</v>
      </c>
      <c r="B5356" s="1162">
        <v>27208</v>
      </c>
      <c r="C5356" s="1163" t="s">
        <v>12676</v>
      </c>
      <c r="D5356" s="1163" t="s">
        <v>12677</v>
      </c>
      <c r="E5356" s="1164" t="s">
        <v>2357</v>
      </c>
      <c r="F5356" s="1165">
        <v>44970</v>
      </c>
      <c r="G5356" s="1165">
        <v>44970</v>
      </c>
    </row>
    <row r="5357" spans="1:7">
      <c r="A5357" s="1158">
        <v>6896</v>
      </c>
      <c r="B5357" s="1158">
        <v>27209</v>
      </c>
      <c r="C5357" s="1159" t="s">
        <v>11951</v>
      </c>
      <c r="D5357" s="1159" t="s">
        <v>3179</v>
      </c>
      <c r="E5357" s="1160" t="s">
        <v>4939</v>
      </c>
      <c r="F5357" s="1161">
        <v>44621</v>
      </c>
      <c r="G5357" s="1161">
        <v>44970</v>
      </c>
    </row>
    <row r="5358" spans="1:7" ht="25.5">
      <c r="A5358" s="1162">
        <v>6897</v>
      </c>
      <c r="B5358" s="1162">
        <v>27210</v>
      </c>
      <c r="C5358" s="1163" t="s">
        <v>12678</v>
      </c>
      <c r="D5358" s="1163" t="s">
        <v>12679</v>
      </c>
      <c r="E5358" s="1164" t="s">
        <v>4939</v>
      </c>
      <c r="F5358" s="1165">
        <v>44621</v>
      </c>
      <c r="G5358" s="1165">
        <v>44970</v>
      </c>
    </row>
    <row r="5359" spans="1:7" ht="25.5">
      <c r="A5359" s="1158">
        <v>6898</v>
      </c>
      <c r="B5359" s="1158">
        <v>27312</v>
      </c>
      <c r="C5359" s="1159" t="s">
        <v>12680</v>
      </c>
      <c r="D5359" s="1159" t="s">
        <v>12681</v>
      </c>
      <c r="E5359" s="1160" t="s">
        <v>12682</v>
      </c>
      <c r="F5359" s="1161">
        <v>44176</v>
      </c>
      <c r="G5359" s="1161">
        <v>45126</v>
      </c>
    </row>
    <row r="5360" spans="1:7">
      <c r="A5360" s="1162">
        <v>6899</v>
      </c>
      <c r="B5360" s="1162">
        <v>27313</v>
      </c>
      <c r="C5360" s="1163" t="s">
        <v>12683</v>
      </c>
      <c r="D5360" s="1163" t="s">
        <v>12684</v>
      </c>
      <c r="E5360" s="1164" t="s">
        <v>2357</v>
      </c>
      <c r="F5360" s="1165">
        <v>45126</v>
      </c>
      <c r="G5360" s="1165">
        <v>45126</v>
      </c>
    </row>
    <row r="5361" spans="1:7">
      <c r="A5361" s="1158">
        <v>6900</v>
      </c>
      <c r="B5361" s="1158">
        <v>27314</v>
      </c>
      <c r="C5361" s="1159" t="s">
        <v>11951</v>
      </c>
      <c r="D5361" s="1159" t="s">
        <v>3179</v>
      </c>
      <c r="E5361" s="1160" t="s">
        <v>6327</v>
      </c>
      <c r="F5361" s="1161">
        <v>44176</v>
      </c>
      <c r="G5361" s="1161">
        <v>44675</v>
      </c>
    </row>
    <row r="5362" spans="1:7" ht="25.5">
      <c r="A5362" s="1162">
        <v>6901</v>
      </c>
      <c r="B5362" s="1162">
        <v>27315</v>
      </c>
      <c r="C5362" s="1163" t="s">
        <v>12685</v>
      </c>
      <c r="D5362" s="1163" t="s">
        <v>12686</v>
      </c>
      <c r="E5362" s="1164" t="s">
        <v>3424</v>
      </c>
      <c r="F5362" s="1165">
        <v>44201</v>
      </c>
      <c r="G5362" s="1165">
        <v>44600</v>
      </c>
    </row>
    <row r="5363" spans="1:7" ht="38.25">
      <c r="A5363" s="1162">
        <v>6902</v>
      </c>
      <c r="B5363" s="1162">
        <v>27316</v>
      </c>
      <c r="C5363" s="1163" t="s">
        <v>12687</v>
      </c>
      <c r="D5363" s="1163" t="s">
        <v>12688</v>
      </c>
      <c r="E5363" s="1164" t="s">
        <v>12689</v>
      </c>
      <c r="F5363" s="1165">
        <v>44216</v>
      </c>
      <c r="G5363" s="1165">
        <v>44323</v>
      </c>
    </row>
    <row r="5364" spans="1:7" ht="25.5">
      <c r="A5364" s="1162">
        <v>6903</v>
      </c>
      <c r="B5364" s="1162">
        <v>27317</v>
      </c>
      <c r="C5364" s="1163" t="s">
        <v>12690</v>
      </c>
      <c r="D5364" s="1163" t="s">
        <v>12691</v>
      </c>
      <c r="E5364" s="1164" t="s">
        <v>12689</v>
      </c>
      <c r="F5364" s="1165">
        <v>44324</v>
      </c>
      <c r="G5364" s="1165">
        <v>44431</v>
      </c>
    </row>
    <row r="5365" spans="1:7" ht="25.5">
      <c r="A5365" s="1162">
        <v>6904</v>
      </c>
      <c r="B5365" s="1162">
        <v>27318</v>
      </c>
      <c r="C5365" s="1163" t="s">
        <v>12692</v>
      </c>
      <c r="D5365" s="1163" t="s">
        <v>12693</v>
      </c>
      <c r="E5365" s="1164" t="s">
        <v>12689</v>
      </c>
      <c r="F5365" s="1165">
        <v>44432</v>
      </c>
      <c r="G5365" s="1165">
        <v>44539</v>
      </c>
    </row>
    <row r="5366" spans="1:7" ht="25.5">
      <c r="A5366" s="1162">
        <v>6905</v>
      </c>
      <c r="B5366" s="1162">
        <v>27319</v>
      </c>
      <c r="C5366" s="1163" t="s">
        <v>12694</v>
      </c>
      <c r="D5366" s="1163" t="s">
        <v>12695</v>
      </c>
      <c r="E5366" s="1164" t="s">
        <v>12689</v>
      </c>
      <c r="F5366" s="1165">
        <v>44540</v>
      </c>
      <c r="G5366" s="1165">
        <v>44647</v>
      </c>
    </row>
    <row r="5367" spans="1:7" ht="25.5">
      <c r="A5367" s="1162">
        <v>6906</v>
      </c>
      <c r="B5367" s="1162">
        <v>27320</v>
      </c>
      <c r="C5367" s="1163" t="s">
        <v>12696</v>
      </c>
      <c r="D5367" s="1163" t="s">
        <v>12697</v>
      </c>
      <c r="E5367" s="1164" t="s">
        <v>3308</v>
      </c>
      <c r="F5367" s="1165">
        <v>44576</v>
      </c>
      <c r="G5367" s="1165">
        <v>44675</v>
      </c>
    </row>
    <row r="5368" spans="1:7" ht="38.25">
      <c r="A5368" s="1162">
        <v>6907</v>
      </c>
      <c r="B5368" s="1162">
        <v>27321</v>
      </c>
      <c r="C5368" s="1163" t="s">
        <v>12698</v>
      </c>
      <c r="D5368" s="1163" t="s">
        <v>12699</v>
      </c>
      <c r="E5368" s="1164" t="s">
        <v>3424</v>
      </c>
      <c r="F5368" s="1165">
        <v>44176</v>
      </c>
      <c r="G5368" s="1165">
        <v>44575</v>
      </c>
    </row>
    <row r="5369" spans="1:7" ht="25.5">
      <c r="A5369" s="1162">
        <v>6908</v>
      </c>
      <c r="B5369" s="1162">
        <v>27322</v>
      </c>
      <c r="C5369" s="1163" t="s">
        <v>12700</v>
      </c>
      <c r="D5369" s="1163" t="s">
        <v>12701</v>
      </c>
      <c r="E5369" s="1164" t="s">
        <v>3424</v>
      </c>
      <c r="F5369" s="1165">
        <v>44196</v>
      </c>
      <c r="G5369" s="1165">
        <v>44595</v>
      </c>
    </row>
    <row r="5370" spans="1:7">
      <c r="A5370" s="1158">
        <v>6909</v>
      </c>
      <c r="B5370" s="1158">
        <v>27323</v>
      </c>
      <c r="C5370" s="1159" t="s">
        <v>11960</v>
      </c>
      <c r="D5370" s="1159" t="s">
        <v>12561</v>
      </c>
      <c r="E5370" s="1160" t="s">
        <v>12702</v>
      </c>
      <c r="F5370" s="1161">
        <v>44601</v>
      </c>
      <c r="G5370" s="1161">
        <v>45126</v>
      </c>
    </row>
    <row r="5371" spans="1:7" ht="25.5">
      <c r="A5371" s="1162">
        <v>6910</v>
      </c>
      <c r="B5371" s="1162">
        <v>27324</v>
      </c>
      <c r="C5371" s="1163" t="s">
        <v>12703</v>
      </c>
      <c r="D5371" s="1163" t="s">
        <v>12704</v>
      </c>
      <c r="E5371" s="1164" t="s">
        <v>3106</v>
      </c>
      <c r="F5371" s="1165">
        <v>44601</v>
      </c>
      <c r="G5371" s="1165">
        <v>45036</v>
      </c>
    </row>
    <row r="5372" spans="1:7" ht="38.25">
      <c r="A5372" s="1162">
        <v>6911</v>
      </c>
      <c r="B5372" s="1162">
        <v>27325</v>
      </c>
      <c r="C5372" s="1163" t="s">
        <v>12705</v>
      </c>
      <c r="D5372" s="1163" t="s">
        <v>12706</v>
      </c>
      <c r="E5372" s="1164" t="s">
        <v>3106</v>
      </c>
      <c r="F5372" s="1165">
        <v>44601</v>
      </c>
      <c r="G5372" s="1165">
        <v>45036</v>
      </c>
    </row>
    <row r="5373" spans="1:7" ht="38.25">
      <c r="A5373" s="1162">
        <v>6912</v>
      </c>
      <c r="B5373" s="1162">
        <v>27326</v>
      </c>
      <c r="C5373" s="1163" t="s">
        <v>12707</v>
      </c>
      <c r="D5373" s="1163" t="s">
        <v>12708</v>
      </c>
      <c r="E5373" s="1164" t="s">
        <v>3106</v>
      </c>
      <c r="F5373" s="1165">
        <v>44601</v>
      </c>
      <c r="G5373" s="1165">
        <v>45036</v>
      </c>
    </row>
    <row r="5374" spans="1:7" ht="25.5">
      <c r="A5374" s="1162">
        <v>6913</v>
      </c>
      <c r="B5374" s="1162">
        <v>27327</v>
      </c>
      <c r="C5374" s="1163" t="s">
        <v>12709</v>
      </c>
      <c r="D5374" s="1163" t="s">
        <v>12710</v>
      </c>
      <c r="E5374" s="1164" t="s">
        <v>3287</v>
      </c>
      <c r="F5374" s="1165">
        <v>45037</v>
      </c>
      <c r="G5374" s="1165">
        <v>45126</v>
      </c>
    </row>
    <row r="5375" spans="1:7">
      <c r="A5375" s="1158">
        <v>6914</v>
      </c>
      <c r="B5375" s="1158">
        <v>27328</v>
      </c>
      <c r="C5375" s="1159" t="s">
        <v>11969</v>
      </c>
      <c r="D5375" s="1159" t="s">
        <v>12493</v>
      </c>
      <c r="E5375" s="1160" t="s">
        <v>4631</v>
      </c>
      <c r="F5375" s="1161">
        <v>44601</v>
      </c>
      <c r="G5375" s="1161">
        <v>45080</v>
      </c>
    </row>
    <row r="5376" spans="1:7" ht="38.25">
      <c r="A5376" s="1162">
        <v>6915</v>
      </c>
      <c r="B5376" s="1162">
        <v>27329</v>
      </c>
      <c r="C5376" s="1163" t="s">
        <v>12711</v>
      </c>
      <c r="D5376" s="1163" t="s">
        <v>12712</v>
      </c>
      <c r="E5376" s="1164" t="s">
        <v>4631</v>
      </c>
      <c r="F5376" s="1165">
        <v>44601</v>
      </c>
      <c r="G5376" s="1165">
        <v>45080</v>
      </c>
    </row>
    <row r="5377" spans="1:7" ht="25.5">
      <c r="A5377" s="1162">
        <v>6916</v>
      </c>
      <c r="B5377" s="1162">
        <v>27330</v>
      </c>
      <c r="C5377" s="1163" t="s">
        <v>12713</v>
      </c>
      <c r="D5377" s="1163" t="s">
        <v>12714</v>
      </c>
      <c r="E5377" s="1164" t="s">
        <v>4631</v>
      </c>
      <c r="F5377" s="1165">
        <v>44601</v>
      </c>
      <c r="G5377" s="1165">
        <v>45080</v>
      </c>
    </row>
    <row r="5378" spans="1:7" ht="38.25">
      <c r="A5378" s="1162">
        <v>6917</v>
      </c>
      <c r="B5378" s="1162">
        <v>27331</v>
      </c>
      <c r="C5378" s="1163" t="s">
        <v>12715</v>
      </c>
      <c r="D5378" s="1163" t="s">
        <v>12716</v>
      </c>
      <c r="E5378" s="1164" t="s">
        <v>4631</v>
      </c>
      <c r="F5378" s="1165">
        <v>44601</v>
      </c>
      <c r="G5378" s="1165">
        <v>45080</v>
      </c>
    </row>
    <row r="5379" spans="1:7" ht="25.5">
      <c r="A5379" s="1162">
        <v>6918</v>
      </c>
      <c r="B5379" s="1162">
        <v>27332</v>
      </c>
      <c r="C5379" s="1163" t="s">
        <v>12717</v>
      </c>
      <c r="D5379" s="1163" t="s">
        <v>12718</v>
      </c>
      <c r="E5379" s="1164" t="s">
        <v>4631</v>
      </c>
      <c r="F5379" s="1165">
        <v>44601</v>
      </c>
      <c r="G5379" s="1165">
        <v>45080</v>
      </c>
    </row>
    <row r="5380" spans="1:7" ht="25.5">
      <c r="A5380" s="1162">
        <v>6919</v>
      </c>
      <c r="B5380" s="1162">
        <v>27333</v>
      </c>
      <c r="C5380" s="1163" t="s">
        <v>12719</v>
      </c>
      <c r="D5380" s="1163" t="s">
        <v>12720</v>
      </c>
      <c r="E5380" s="1164" t="s">
        <v>4631</v>
      </c>
      <c r="F5380" s="1165">
        <v>44601</v>
      </c>
      <c r="G5380" s="1165">
        <v>45080</v>
      </c>
    </row>
    <row r="5381" spans="1:7" ht="25.5">
      <c r="A5381" s="1162">
        <v>6920</v>
      </c>
      <c r="B5381" s="1162">
        <v>27334</v>
      </c>
      <c r="C5381" s="1163" t="s">
        <v>12721</v>
      </c>
      <c r="D5381" s="1163" t="s">
        <v>12722</v>
      </c>
      <c r="E5381" s="1164" t="s">
        <v>4631</v>
      </c>
      <c r="F5381" s="1165">
        <v>44601</v>
      </c>
      <c r="G5381" s="1165">
        <v>45080</v>
      </c>
    </row>
    <row r="5382" spans="1:7" ht="38.25">
      <c r="A5382" s="1162">
        <v>6921</v>
      </c>
      <c r="B5382" s="1162">
        <v>27335</v>
      </c>
      <c r="C5382" s="1163" t="s">
        <v>12723</v>
      </c>
      <c r="D5382" s="1163" t="s">
        <v>12724</v>
      </c>
      <c r="E5382" s="1164" t="s">
        <v>4631</v>
      </c>
      <c r="F5382" s="1165">
        <v>44601</v>
      </c>
      <c r="G5382" s="1165">
        <v>45080</v>
      </c>
    </row>
    <row r="5383" spans="1:7" ht="38.25">
      <c r="A5383" s="1162">
        <v>6922</v>
      </c>
      <c r="B5383" s="1162">
        <v>27336</v>
      </c>
      <c r="C5383" s="1163" t="s">
        <v>12725</v>
      </c>
      <c r="D5383" s="1163" t="s">
        <v>12726</v>
      </c>
      <c r="E5383" s="1164" t="s">
        <v>4631</v>
      </c>
      <c r="F5383" s="1165">
        <v>44601</v>
      </c>
      <c r="G5383" s="1165">
        <v>45080</v>
      </c>
    </row>
    <row r="5384" spans="1:7" ht="38.25">
      <c r="A5384" s="1162">
        <v>6923</v>
      </c>
      <c r="B5384" s="1162">
        <v>27337</v>
      </c>
      <c r="C5384" s="1163" t="s">
        <v>12727</v>
      </c>
      <c r="D5384" s="1163" t="s">
        <v>12728</v>
      </c>
      <c r="E5384" s="1164" t="s">
        <v>4631</v>
      </c>
      <c r="F5384" s="1165">
        <v>44601</v>
      </c>
      <c r="G5384" s="1165">
        <v>45080</v>
      </c>
    </row>
    <row r="5385" spans="1:7" ht="38.25">
      <c r="A5385" s="1162">
        <v>6924</v>
      </c>
      <c r="B5385" s="1162">
        <v>27338</v>
      </c>
      <c r="C5385" s="1163" t="s">
        <v>12729</v>
      </c>
      <c r="D5385" s="1163" t="s">
        <v>12730</v>
      </c>
      <c r="E5385" s="1164" t="s">
        <v>4631</v>
      </c>
      <c r="F5385" s="1165">
        <v>44601</v>
      </c>
      <c r="G5385" s="1165">
        <v>45080</v>
      </c>
    </row>
    <row r="5386" spans="1:7" ht="38.25">
      <c r="A5386" s="1162">
        <v>6925</v>
      </c>
      <c r="B5386" s="1162">
        <v>27339</v>
      </c>
      <c r="C5386" s="1163" t="s">
        <v>12731</v>
      </c>
      <c r="D5386" s="1163" t="s">
        <v>12732</v>
      </c>
      <c r="E5386" s="1164" t="s">
        <v>4631</v>
      </c>
      <c r="F5386" s="1165">
        <v>44601</v>
      </c>
      <c r="G5386" s="1165">
        <v>45080</v>
      </c>
    </row>
    <row r="5387" spans="1:7" ht="25.5">
      <c r="A5387" s="1158">
        <v>6926</v>
      </c>
      <c r="B5387" s="1158">
        <v>27340</v>
      </c>
      <c r="C5387" s="1159" t="s">
        <v>12733</v>
      </c>
      <c r="D5387" s="1159" t="s">
        <v>12734</v>
      </c>
      <c r="E5387" s="1160" t="s">
        <v>12702</v>
      </c>
      <c r="F5387" s="1161">
        <v>44601</v>
      </c>
      <c r="G5387" s="1161">
        <v>45126</v>
      </c>
    </row>
    <row r="5388" spans="1:7">
      <c r="A5388" s="1162">
        <v>6927</v>
      </c>
      <c r="B5388" s="1162">
        <v>27341</v>
      </c>
      <c r="C5388" s="1163" t="s">
        <v>12735</v>
      </c>
      <c r="D5388" s="1163" t="s">
        <v>12736</v>
      </c>
      <c r="E5388" s="1164" t="s">
        <v>2357</v>
      </c>
      <c r="F5388" s="1165">
        <v>45126</v>
      </c>
      <c r="G5388" s="1165">
        <v>45126</v>
      </c>
    </row>
    <row r="5389" spans="1:7">
      <c r="A5389" s="1158">
        <v>6928</v>
      </c>
      <c r="B5389" s="1158">
        <v>27342</v>
      </c>
      <c r="C5389" s="1159" t="s">
        <v>11960</v>
      </c>
      <c r="D5389" s="1159" t="s">
        <v>12561</v>
      </c>
      <c r="E5389" s="1160" t="s">
        <v>12702</v>
      </c>
      <c r="F5389" s="1161">
        <v>44601</v>
      </c>
      <c r="G5389" s="1161">
        <v>45126</v>
      </c>
    </row>
    <row r="5390" spans="1:7" ht="38.25">
      <c r="A5390" s="1162">
        <v>6929</v>
      </c>
      <c r="B5390" s="1162">
        <v>27343</v>
      </c>
      <c r="C5390" s="1163" t="s">
        <v>12737</v>
      </c>
      <c r="D5390" s="1163" t="s">
        <v>12738</v>
      </c>
      <c r="E5390" s="1164" t="s">
        <v>3106</v>
      </c>
      <c r="F5390" s="1165">
        <v>44601</v>
      </c>
      <c r="G5390" s="1165">
        <v>45036</v>
      </c>
    </row>
    <row r="5391" spans="1:7" ht="25.5">
      <c r="A5391" s="1162">
        <v>6930</v>
      </c>
      <c r="B5391" s="1162">
        <v>27344</v>
      </c>
      <c r="C5391" s="1163" t="s">
        <v>12739</v>
      </c>
      <c r="D5391" s="1163" t="s">
        <v>12740</v>
      </c>
      <c r="E5391" s="1164" t="s">
        <v>3106</v>
      </c>
      <c r="F5391" s="1165">
        <v>44601</v>
      </c>
      <c r="G5391" s="1165">
        <v>45036</v>
      </c>
    </row>
    <row r="5392" spans="1:7" ht="38.25">
      <c r="A5392" s="1162">
        <v>6931</v>
      </c>
      <c r="B5392" s="1162">
        <v>27345</v>
      </c>
      <c r="C5392" s="1163" t="s">
        <v>12741</v>
      </c>
      <c r="D5392" s="1163" t="s">
        <v>12742</v>
      </c>
      <c r="E5392" s="1164" t="s">
        <v>3106</v>
      </c>
      <c r="F5392" s="1165">
        <v>44601</v>
      </c>
      <c r="G5392" s="1165">
        <v>45036</v>
      </c>
    </row>
    <row r="5393" spans="1:7" ht="25.5">
      <c r="A5393" s="1162">
        <v>6932</v>
      </c>
      <c r="B5393" s="1162">
        <v>27346</v>
      </c>
      <c r="C5393" s="1163" t="s">
        <v>12743</v>
      </c>
      <c r="D5393" s="1163" t="s">
        <v>12744</v>
      </c>
      <c r="E5393" s="1164" t="s">
        <v>3287</v>
      </c>
      <c r="F5393" s="1165">
        <v>45037</v>
      </c>
      <c r="G5393" s="1165">
        <v>45126</v>
      </c>
    </row>
    <row r="5394" spans="1:7">
      <c r="A5394" s="1158">
        <v>6933</v>
      </c>
      <c r="B5394" s="1158">
        <v>27347</v>
      </c>
      <c r="C5394" s="1159" t="s">
        <v>11969</v>
      </c>
      <c r="D5394" s="1159" t="s">
        <v>12493</v>
      </c>
      <c r="E5394" s="1160" t="s">
        <v>4631</v>
      </c>
      <c r="F5394" s="1161">
        <v>44601</v>
      </c>
      <c r="G5394" s="1161">
        <v>45080</v>
      </c>
    </row>
    <row r="5395" spans="1:7" ht="25.5">
      <c r="A5395" s="1162">
        <v>6934</v>
      </c>
      <c r="B5395" s="1162">
        <v>27348</v>
      </c>
      <c r="C5395" s="1163" t="s">
        <v>12745</v>
      </c>
      <c r="D5395" s="1163" t="s">
        <v>12746</v>
      </c>
      <c r="E5395" s="1164" t="s">
        <v>4631</v>
      </c>
      <c r="F5395" s="1165">
        <v>44601</v>
      </c>
      <c r="G5395" s="1165">
        <v>45080</v>
      </c>
    </row>
    <row r="5396" spans="1:7" ht="25.5">
      <c r="A5396" s="1162">
        <v>6935</v>
      </c>
      <c r="B5396" s="1162">
        <v>27349</v>
      </c>
      <c r="C5396" s="1163" t="s">
        <v>12747</v>
      </c>
      <c r="D5396" s="1163" t="s">
        <v>12748</v>
      </c>
      <c r="E5396" s="1164" t="s">
        <v>4631</v>
      </c>
      <c r="F5396" s="1165">
        <v>44601</v>
      </c>
      <c r="G5396" s="1165">
        <v>45080</v>
      </c>
    </row>
    <row r="5397" spans="1:7" ht="25.5">
      <c r="A5397" s="1162">
        <v>6936</v>
      </c>
      <c r="B5397" s="1162">
        <v>27350</v>
      </c>
      <c r="C5397" s="1163" t="s">
        <v>12749</v>
      </c>
      <c r="D5397" s="1163" t="s">
        <v>12750</v>
      </c>
      <c r="E5397" s="1164" t="s">
        <v>4631</v>
      </c>
      <c r="F5397" s="1165">
        <v>44601</v>
      </c>
      <c r="G5397" s="1165">
        <v>45080</v>
      </c>
    </row>
    <row r="5398" spans="1:7" ht="38.25">
      <c r="A5398" s="1162">
        <v>6937</v>
      </c>
      <c r="B5398" s="1162">
        <v>27351</v>
      </c>
      <c r="C5398" s="1163" t="s">
        <v>12751</v>
      </c>
      <c r="D5398" s="1163" t="s">
        <v>12752</v>
      </c>
      <c r="E5398" s="1164" t="s">
        <v>4631</v>
      </c>
      <c r="F5398" s="1165">
        <v>44601</v>
      </c>
      <c r="G5398" s="1165">
        <v>45080</v>
      </c>
    </row>
    <row r="5399" spans="1:7" ht="25.5">
      <c r="A5399" s="1158">
        <v>6938</v>
      </c>
      <c r="B5399" s="1158">
        <v>27352</v>
      </c>
      <c r="C5399" s="1159" t="s">
        <v>12753</v>
      </c>
      <c r="D5399" s="1159" t="s">
        <v>12754</v>
      </c>
      <c r="E5399" s="1160" t="s">
        <v>12702</v>
      </c>
      <c r="F5399" s="1161">
        <v>44601</v>
      </c>
      <c r="G5399" s="1161">
        <v>45126</v>
      </c>
    </row>
    <row r="5400" spans="1:7">
      <c r="A5400" s="1162">
        <v>6939</v>
      </c>
      <c r="B5400" s="1162">
        <v>27353</v>
      </c>
      <c r="C5400" s="1163" t="s">
        <v>12755</v>
      </c>
      <c r="D5400" s="1163" t="s">
        <v>12756</v>
      </c>
      <c r="E5400" s="1164" t="s">
        <v>2357</v>
      </c>
      <c r="F5400" s="1165">
        <v>45126</v>
      </c>
      <c r="G5400" s="1165">
        <v>45126</v>
      </c>
    </row>
    <row r="5401" spans="1:7">
      <c r="A5401" s="1158">
        <v>6940</v>
      </c>
      <c r="B5401" s="1158">
        <v>27354</v>
      </c>
      <c r="C5401" s="1159" t="s">
        <v>11960</v>
      </c>
      <c r="D5401" s="1159" t="s">
        <v>12561</v>
      </c>
      <c r="E5401" s="1160" t="s">
        <v>12702</v>
      </c>
      <c r="F5401" s="1161">
        <v>44601</v>
      </c>
      <c r="G5401" s="1161">
        <v>45126</v>
      </c>
    </row>
    <row r="5402" spans="1:7" ht="38.25">
      <c r="A5402" s="1162">
        <v>6941</v>
      </c>
      <c r="B5402" s="1162">
        <v>27355</v>
      </c>
      <c r="C5402" s="1163" t="s">
        <v>12757</v>
      </c>
      <c r="D5402" s="1163" t="s">
        <v>12758</v>
      </c>
      <c r="E5402" s="1164" t="s">
        <v>3106</v>
      </c>
      <c r="F5402" s="1165">
        <v>44601</v>
      </c>
      <c r="G5402" s="1165">
        <v>45036</v>
      </c>
    </row>
    <row r="5403" spans="1:7" ht="25.5">
      <c r="A5403" s="1162">
        <v>6942</v>
      </c>
      <c r="B5403" s="1162">
        <v>27356</v>
      </c>
      <c r="C5403" s="1163" t="s">
        <v>12759</v>
      </c>
      <c r="D5403" s="1163" t="s">
        <v>12760</v>
      </c>
      <c r="E5403" s="1164" t="s">
        <v>3106</v>
      </c>
      <c r="F5403" s="1165">
        <v>44601</v>
      </c>
      <c r="G5403" s="1165">
        <v>45036</v>
      </c>
    </row>
    <row r="5404" spans="1:7" ht="38.25">
      <c r="A5404" s="1162">
        <v>6943</v>
      </c>
      <c r="B5404" s="1162">
        <v>27357</v>
      </c>
      <c r="C5404" s="1163" t="s">
        <v>12761</v>
      </c>
      <c r="D5404" s="1163" t="s">
        <v>12762</v>
      </c>
      <c r="E5404" s="1164" t="s">
        <v>3106</v>
      </c>
      <c r="F5404" s="1165">
        <v>44601</v>
      </c>
      <c r="G5404" s="1165">
        <v>45036</v>
      </c>
    </row>
    <row r="5405" spans="1:7" ht="25.5">
      <c r="A5405" s="1162">
        <v>6944</v>
      </c>
      <c r="B5405" s="1162">
        <v>27358</v>
      </c>
      <c r="C5405" s="1163" t="s">
        <v>12763</v>
      </c>
      <c r="D5405" s="1163" t="s">
        <v>12764</v>
      </c>
      <c r="E5405" s="1164" t="s">
        <v>3287</v>
      </c>
      <c r="F5405" s="1165">
        <v>45037</v>
      </c>
      <c r="G5405" s="1165">
        <v>45126</v>
      </c>
    </row>
    <row r="5406" spans="1:7">
      <c r="A5406" s="1158">
        <v>6945</v>
      </c>
      <c r="B5406" s="1158">
        <v>27359</v>
      </c>
      <c r="C5406" s="1159" t="s">
        <v>11969</v>
      </c>
      <c r="D5406" s="1159" t="s">
        <v>12493</v>
      </c>
      <c r="E5406" s="1160" t="s">
        <v>4631</v>
      </c>
      <c r="F5406" s="1161">
        <v>44601</v>
      </c>
      <c r="G5406" s="1161">
        <v>45080</v>
      </c>
    </row>
    <row r="5407" spans="1:7" ht="25.5">
      <c r="A5407" s="1162">
        <v>6946</v>
      </c>
      <c r="B5407" s="1162">
        <v>27360</v>
      </c>
      <c r="C5407" s="1163" t="s">
        <v>12765</v>
      </c>
      <c r="D5407" s="1163" t="s">
        <v>12766</v>
      </c>
      <c r="E5407" s="1164" t="s">
        <v>4631</v>
      </c>
      <c r="F5407" s="1165">
        <v>44601</v>
      </c>
      <c r="G5407" s="1165">
        <v>45080</v>
      </c>
    </row>
    <row r="5408" spans="1:7" ht="25.5">
      <c r="A5408" s="1162">
        <v>6947</v>
      </c>
      <c r="B5408" s="1162">
        <v>27361</v>
      </c>
      <c r="C5408" s="1163" t="s">
        <v>12767</v>
      </c>
      <c r="D5408" s="1163" t="s">
        <v>12768</v>
      </c>
      <c r="E5408" s="1164" t="s">
        <v>4631</v>
      </c>
      <c r="F5408" s="1165">
        <v>44601</v>
      </c>
      <c r="G5408" s="1165">
        <v>45080</v>
      </c>
    </row>
    <row r="5409" spans="1:7" ht="25.5">
      <c r="A5409" s="1162">
        <v>6948</v>
      </c>
      <c r="B5409" s="1162">
        <v>27362</v>
      </c>
      <c r="C5409" s="1163" t="s">
        <v>12769</v>
      </c>
      <c r="D5409" s="1163" t="s">
        <v>12770</v>
      </c>
      <c r="E5409" s="1164" t="s">
        <v>4631</v>
      </c>
      <c r="F5409" s="1165">
        <v>44601</v>
      </c>
      <c r="G5409" s="1165">
        <v>45080</v>
      </c>
    </row>
    <row r="5410" spans="1:7" ht="38.25">
      <c r="A5410" s="1162">
        <v>6949</v>
      </c>
      <c r="B5410" s="1162">
        <v>27363</v>
      </c>
      <c r="C5410" s="1163" t="s">
        <v>12771</v>
      </c>
      <c r="D5410" s="1163" t="s">
        <v>12772</v>
      </c>
      <c r="E5410" s="1164" t="s">
        <v>4631</v>
      </c>
      <c r="F5410" s="1165">
        <v>44601</v>
      </c>
      <c r="G5410" s="1165">
        <v>45080</v>
      </c>
    </row>
    <row r="5411" spans="1:7" ht="25.5">
      <c r="A5411" s="1158">
        <v>6950</v>
      </c>
      <c r="B5411" s="1158">
        <v>27364</v>
      </c>
      <c r="C5411" s="1159" t="s">
        <v>12773</v>
      </c>
      <c r="D5411" s="1159" t="s">
        <v>12774</v>
      </c>
      <c r="E5411" s="1160" t="s">
        <v>12702</v>
      </c>
      <c r="F5411" s="1161">
        <v>44601</v>
      </c>
      <c r="G5411" s="1161">
        <v>45126</v>
      </c>
    </row>
    <row r="5412" spans="1:7">
      <c r="A5412" s="1162">
        <v>6951</v>
      </c>
      <c r="B5412" s="1162">
        <v>27365</v>
      </c>
      <c r="C5412" s="1163" t="s">
        <v>12775</v>
      </c>
      <c r="D5412" s="1163" t="s">
        <v>12776</v>
      </c>
      <c r="E5412" s="1164" t="s">
        <v>2357</v>
      </c>
      <c r="F5412" s="1165">
        <v>45126</v>
      </c>
      <c r="G5412" s="1165">
        <v>45126</v>
      </c>
    </row>
    <row r="5413" spans="1:7">
      <c r="A5413" s="1158">
        <v>6952</v>
      </c>
      <c r="B5413" s="1158">
        <v>27366</v>
      </c>
      <c r="C5413" s="1159" t="s">
        <v>11960</v>
      </c>
      <c r="D5413" s="1159" t="s">
        <v>12561</v>
      </c>
      <c r="E5413" s="1160" t="s">
        <v>12702</v>
      </c>
      <c r="F5413" s="1161">
        <v>44601</v>
      </c>
      <c r="G5413" s="1161">
        <v>45126</v>
      </c>
    </row>
    <row r="5414" spans="1:7" ht="38.25">
      <c r="A5414" s="1162">
        <v>6953</v>
      </c>
      <c r="B5414" s="1162">
        <v>27367</v>
      </c>
      <c r="C5414" s="1163" t="s">
        <v>12777</v>
      </c>
      <c r="D5414" s="1163" t="s">
        <v>12778</v>
      </c>
      <c r="E5414" s="1164" t="s">
        <v>3106</v>
      </c>
      <c r="F5414" s="1165">
        <v>44601</v>
      </c>
      <c r="G5414" s="1165">
        <v>45036</v>
      </c>
    </row>
    <row r="5415" spans="1:7" ht="25.5">
      <c r="A5415" s="1162">
        <v>6954</v>
      </c>
      <c r="B5415" s="1162">
        <v>27368</v>
      </c>
      <c r="C5415" s="1163" t="s">
        <v>12779</v>
      </c>
      <c r="D5415" s="1163" t="s">
        <v>12780</v>
      </c>
      <c r="E5415" s="1164" t="s">
        <v>3106</v>
      </c>
      <c r="F5415" s="1165">
        <v>44601</v>
      </c>
      <c r="G5415" s="1165">
        <v>45036</v>
      </c>
    </row>
    <row r="5416" spans="1:7" ht="38.25">
      <c r="A5416" s="1162">
        <v>6955</v>
      </c>
      <c r="B5416" s="1162">
        <v>27369</v>
      </c>
      <c r="C5416" s="1163" t="s">
        <v>12781</v>
      </c>
      <c r="D5416" s="1163" t="s">
        <v>12782</v>
      </c>
      <c r="E5416" s="1164" t="s">
        <v>3106</v>
      </c>
      <c r="F5416" s="1165">
        <v>44601</v>
      </c>
      <c r="G5416" s="1165">
        <v>45036</v>
      </c>
    </row>
    <row r="5417" spans="1:7" ht="25.5">
      <c r="A5417" s="1162">
        <v>6956</v>
      </c>
      <c r="B5417" s="1162">
        <v>27370</v>
      </c>
      <c r="C5417" s="1163" t="s">
        <v>12783</v>
      </c>
      <c r="D5417" s="1163" t="s">
        <v>12784</v>
      </c>
      <c r="E5417" s="1164" t="s">
        <v>3287</v>
      </c>
      <c r="F5417" s="1165">
        <v>45037</v>
      </c>
      <c r="G5417" s="1165">
        <v>45126</v>
      </c>
    </row>
    <row r="5418" spans="1:7">
      <c r="A5418" s="1158">
        <v>6957</v>
      </c>
      <c r="B5418" s="1158">
        <v>27371</v>
      </c>
      <c r="C5418" s="1159" t="s">
        <v>11969</v>
      </c>
      <c r="D5418" s="1159" t="s">
        <v>12493</v>
      </c>
      <c r="E5418" s="1160" t="s">
        <v>4631</v>
      </c>
      <c r="F5418" s="1161">
        <v>44601</v>
      </c>
      <c r="G5418" s="1161">
        <v>45080</v>
      </c>
    </row>
    <row r="5419" spans="1:7" ht="25.5">
      <c r="A5419" s="1162">
        <v>6958</v>
      </c>
      <c r="B5419" s="1162">
        <v>27372</v>
      </c>
      <c r="C5419" s="1163" t="s">
        <v>12785</v>
      </c>
      <c r="D5419" s="1163" t="s">
        <v>12786</v>
      </c>
      <c r="E5419" s="1164" t="s">
        <v>4631</v>
      </c>
      <c r="F5419" s="1165">
        <v>44601</v>
      </c>
      <c r="G5419" s="1165">
        <v>45080</v>
      </c>
    </row>
    <row r="5420" spans="1:7" ht="25.5">
      <c r="A5420" s="1162">
        <v>6959</v>
      </c>
      <c r="B5420" s="1162">
        <v>27373</v>
      </c>
      <c r="C5420" s="1163" t="s">
        <v>12787</v>
      </c>
      <c r="D5420" s="1163" t="s">
        <v>12788</v>
      </c>
      <c r="E5420" s="1164" t="s">
        <v>4631</v>
      </c>
      <c r="F5420" s="1165">
        <v>44601</v>
      </c>
      <c r="G5420" s="1165">
        <v>45080</v>
      </c>
    </row>
    <row r="5421" spans="1:7" ht="25.5">
      <c r="A5421" s="1162">
        <v>6960</v>
      </c>
      <c r="B5421" s="1162">
        <v>27374</v>
      </c>
      <c r="C5421" s="1163" t="s">
        <v>12789</v>
      </c>
      <c r="D5421" s="1163" t="s">
        <v>12790</v>
      </c>
      <c r="E5421" s="1164" t="s">
        <v>4631</v>
      </c>
      <c r="F5421" s="1165">
        <v>44601</v>
      </c>
      <c r="G5421" s="1165">
        <v>45080</v>
      </c>
    </row>
    <row r="5422" spans="1:7" ht="38.25">
      <c r="A5422" s="1162">
        <v>6961</v>
      </c>
      <c r="B5422" s="1162">
        <v>27375</v>
      </c>
      <c r="C5422" s="1163" t="s">
        <v>12791</v>
      </c>
      <c r="D5422" s="1163" t="s">
        <v>12792</v>
      </c>
      <c r="E5422" s="1164" t="s">
        <v>4631</v>
      </c>
      <c r="F5422" s="1165">
        <v>44601</v>
      </c>
      <c r="G5422" s="1165">
        <v>45080</v>
      </c>
    </row>
    <row r="5423" spans="1:7" ht="25.5">
      <c r="A5423" s="1158">
        <v>6962</v>
      </c>
      <c r="B5423" s="1158">
        <v>27376</v>
      </c>
      <c r="C5423" s="1159" t="s">
        <v>12793</v>
      </c>
      <c r="D5423" s="1159" t="s">
        <v>12794</v>
      </c>
      <c r="E5423" s="1160" t="s">
        <v>12702</v>
      </c>
      <c r="F5423" s="1161">
        <v>44601</v>
      </c>
      <c r="G5423" s="1161">
        <v>45126</v>
      </c>
    </row>
    <row r="5424" spans="1:7">
      <c r="A5424" s="1162">
        <v>6963</v>
      </c>
      <c r="B5424" s="1162">
        <v>27377</v>
      </c>
      <c r="C5424" s="1163" t="s">
        <v>12795</v>
      </c>
      <c r="D5424" s="1163" t="s">
        <v>12796</v>
      </c>
      <c r="E5424" s="1164" t="s">
        <v>2357</v>
      </c>
      <c r="F5424" s="1165">
        <v>45126</v>
      </c>
      <c r="G5424" s="1165">
        <v>45126</v>
      </c>
    </row>
    <row r="5425" spans="1:7">
      <c r="A5425" s="1158">
        <v>6964</v>
      </c>
      <c r="B5425" s="1158">
        <v>27378</v>
      </c>
      <c r="C5425" s="1159" t="s">
        <v>11960</v>
      </c>
      <c r="D5425" s="1159" t="s">
        <v>12561</v>
      </c>
      <c r="E5425" s="1160" t="s">
        <v>12702</v>
      </c>
      <c r="F5425" s="1161">
        <v>44601</v>
      </c>
      <c r="G5425" s="1161">
        <v>45126</v>
      </c>
    </row>
    <row r="5426" spans="1:7" ht="38.25">
      <c r="A5426" s="1162">
        <v>6965</v>
      </c>
      <c r="B5426" s="1162">
        <v>27379</v>
      </c>
      <c r="C5426" s="1163" t="s">
        <v>12797</v>
      </c>
      <c r="D5426" s="1163" t="s">
        <v>12798</v>
      </c>
      <c r="E5426" s="1164" t="s">
        <v>3106</v>
      </c>
      <c r="F5426" s="1165">
        <v>44601</v>
      </c>
      <c r="G5426" s="1165">
        <v>45036</v>
      </c>
    </row>
    <row r="5427" spans="1:7" ht="25.5">
      <c r="A5427" s="1162">
        <v>6966</v>
      </c>
      <c r="B5427" s="1162">
        <v>27380</v>
      </c>
      <c r="C5427" s="1163" t="s">
        <v>12799</v>
      </c>
      <c r="D5427" s="1163" t="s">
        <v>12800</v>
      </c>
      <c r="E5427" s="1164" t="s">
        <v>3106</v>
      </c>
      <c r="F5427" s="1165">
        <v>44601</v>
      </c>
      <c r="G5427" s="1165">
        <v>45036</v>
      </c>
    </row>
    <row r="5428" spans="1:7" ht="38.25">
      <c r="A5428" s="1162">
        <v>6967</v>
      </c>
      <c r="B5428" s="1162">
        <v>27381</v>
      </c>
      <c r="C5428" s="1163" t="s">
        <v>12801</v>
      </c>
      <c r="D5428" s="1163" t="s">
        <v>12802</v>
      </c>
      <c r="E5428" s="1164" t="s">
        <v>3106</v>
      </c>
      <c r="F5428" s="1165">
        <v>44601</v>
      </c>
      <c r="G5428" s="1165">
        <v>45036</v>
      </c>
    </row>
    <row r="5429" spans="1:7" ht="25.5">
      <c r="A5429" s="1162">
        <v>6968</v>
      </c>
      <c r="B5429" s="1162">
        <v>27382</v>
      </c>
      <c r="C5429" s="1163" t="s">
        <v>12803</v>
      </c>
      <c r="D5429" s="1163" t="s">
        <v>12804</v>
      </c>
      <c r="E5429" s="1164" t="s">
        <v>3287</v>
      </c>
      <c r="F5429" s="1165">
        <v>45037</v>
      </c>
      <c r="G5429" s="1165">
        <v>45126</v>
      </c>
    </row>
    <row r="5430" spans="1:7">
      <c r="A5430" s="1158">
        <v>6969</v>
      </c>
      <c r="B5430" s="1158">
        <v>27383</v>
      </c>
      <c r="C5430" s="1159" t="s">
        <v>11969</v>
      </c>
      <c r="D5430" s="1159" t="s">
        <v>12493</v>
      </c>
      <c r="E5430" s="1160" t="s">
        <v>4631</v>
      </c>
      <c r="F5430" s="1161">
        <v>44601</v>
      </c>
      <c r="G5430" s="1161">
        <v>45080</v>
      </c>
    </row>
    <row r="5431" spans="1:7" ht="25.5">
      <c r="A5431" s="1162">
        <v>6970</v>
      </c>
      <c r="B5431" s="1162">
        <v>27384</v>
      </c>
      <c r="C5431" s="1163" t="s">
        <v>12805</v>
      </c>
      <c r="D5431" s="1163" t="s">
        <v>12806</v>
      </c>
      <c r="E5431" s="1164" t="s">
        <v>4631</v>
      </c>
      <c r="F5431" s="1165">
        <v>44601</v>
      </c>
      <c r="G5431" s="1165">
        <v>45080</v>
      </c>
    </row>
    <row r="5432" spans="1:7" ht="25.5">
      <c r="A5432" s="1162">
        <v>6971</v>
      </c>
      <c r="B5432" s="1162">
        <v>27385</v>
      </c>
      <c r="C5432" s="1163" t="s">
        <v>12807</v>
      </c>
      <c r="D5432" s="1163" t="s">
        <v>12808</v>
      </c>
      <c r="E5432" s="1164" t="s">
        <v>4631</v>
      </c>
      <c r="F5432" s="1165">
        <v>44601</v>
      </c>
      <c r="G5432" s="1165">
        <v>45080</v>
      </c>
    </row>
    <row r="5433" spans="1:7" ht="25.5">
      <c r="A5433" s="1162">
        <v>6972</v>
      </c>
      <c r="B5433" s="1162">
        <v>27386</v>
      </c>
      <c r="C5433" s="1163" t="s">
        <v>12809</v>
      </c>
      <c r="D5433" s="1163" t="s">
        <v>12810</v>
      </c>
      <c r="E5433" s="1164" t="s">
        <v>4631</v>
      </c>
      <c r="F5433" s="1165">
        <v>44601</v>
      </c>
      <c r="G5433" s="1165">
        <v>45080</v>
      </c>
    </row>
    <row r="5434" spans="1:7" ht="38.25">
      <c r="A5434" s="1162">
        <v>6973</v>
      </c>
      <c r="B5434" s="1162">
        <v>27387</v>
      </c>
      <c r="C5434" s="1163" t="s">
        <v>12811</v>
      </c>
      <c r="D5434" s="1163" t="s">
        <v>12812</v>
      </c>
      <c r="E5434" s="1164" t="s">
        <v>4631</v>
      </c>
      <c r="F5434" s="1165">
        <v>44601</v>
      </c>
      <c r="G5434" s="1165">
        <v>45080</v>
      </c>
    </row>
    <row r="5435" spans="1:7" ht="25.5">
      <c r="A5435" s="1158">
        <v>6974</v>
      </c>
      <c r="B5435" s="1158">
        <v>27388</v>
      </c>
      <c r="C5435" s="1159" t="s">
        <v>12813</v>
      </c>
      <c r="D5435" s="1159" t="s">
        <v>12814</v>
      </c>
      <c r="E5435" s="1160" t="s">
        <v>12702</v>
      </c>
      <c r="F5435" s="1161">
        <v>44601</v>
      </c>
      <c r="G5435" s="1161">
        <v>45126</v>
      </c>
    </row>
    <row r="5436" spans="1:7">
      <c r="A5436" s="1162">
        <v>6975</v>
      </c>
      <c r="B5436" s="1162">
        <v>27389</v>
      </c>
      <c r="C5436" s="1163" t="s">
        <v>12815</v>
      </c>
      <c r="D5436" s="1163" t="s">
        <v>12816</v>
      </c>
      <c r="E5436" s="1164" t="s">
        <v>2357</v>
      </c>
      <c r="F5436" s="1165">
        <v>45126</v>
      </c>
      <c r="G5436" s="1165">
        <v>45126</v>
      </c>
    </row>
    <row r="5437" spans="1:7">
      <c r="A5437" s="1158">
        <v>6976</v>
      </c>
      <c r="B5437" s="1158">
        <v>27390</v>
      </c>
      <c r="C5437" s="1159" t="s">
        <v>11960</v>
      </c>
      <c r="D5437" s="1159" t="s">
        <v>12561</v>
      </c>
      <c r="E5437" s="1160" t="s">
        <v>12702</v>
      </c>
      <c r="F5437" s="1161">
        <v>44601</v>
      </c>
      <c r="G5437" s="1161">
        <v>45126</v>
      </c>
    </row>
    <row r="5438" spans="1:7" ht="38.25">
      <c r="A5438" s="1162">
        <v>6977</v>
      </c>
      <c r="B5438" s="1162">
        <v>27391</v>
      </c>
      <c r="C5438" s="1163" t="s">
        <v>12817</v>
      </c>
      <c r="D5438" s="1163" t="s">
        <v>12818</v>
      </c>
      <c r="E5438" s="1164" t="s">
        <v>3106</v>
      </c>
      <c r="F5438" s="1165">
        <v>44601</v>
      </c>
      <c r="G5438" s="1165">
        <v>45036</v>
      </c>
    </row>
    <row r="5439" spans="1:7" ht="25.5">
      <c r="A5439" s="1162">
        <v>6978</v>
      </c>
      <c r="B5439" s="1162">
        <v>27392</v>
      </c>
      <c r="C5439" s="1163" t="s">
        <v>12819</v>
      </c>
      <c r="D5439" s="1163" t="s">
        <v>12820</v>
      </c>
      <c r="E5439" s="1164" t="s">
        <v>3106</v>
      </c>
      <c r="F5439" s="1165">
        <v>44601</v>
      </c>
      <c r="G5439" s="1165">
        <v>45036</v>
      </c>
    </row>
    <row r="5440" spans="1:7" ht="38.25">
      <c r="A5440" s="1162">
        <v>6979</v>
      </c>
      <c r="B5440" s="1162">
        <v>27393</v>
      </c>
      <c r="C5440" s="1163" t="s">
        <v>12821</v>
      </c>
      <c r="D5440" s="1163" t="s">
        <v>12822</v>
      </c>
      <c r="E5440" s="1164" t="s">
        <v>3106</v>
      </c>
      <c r="F5440" s="1165">
        <v>44601</v>
      </c>
      <c r="G5440" s="1165">
        <v>45036</v>
      </c>
    </row>
    <row r="5441" spans="1:7" ht="25.5">
      <c r="A5441" s="1162">
        <v>6980</v>
      </c>
      <c r="B5441" s="1162">
        <v>27394</v>
      </c>
      <c r="C5441" s="1163" t="s">
        <v>12823</v>
      </c>
      <c r="D5441" s="1163" t="s">
        <v>12824</v>
      </c>
      <c r="E5441" s="1164" t="s">
        <v>3287</v>
      </c>
      <c r="F5441" s="1165">
        <v>45037</v>
      </c>
      <c r="G5441" s="1165">
        <v>45126</v>
      </c>
    </row>
    <row r="5442" spans="1:7">
      <c r="A5442" s="1158">
        <v>6981</v>
      </c>
      <c r="B5442" s="1158">
        <v>27395</v>
      </c>
      <c r="C5442" s="1159" t="s">
        <v>11969</v>
      </c>
      <c r="D5442" s="1159" t="s">
        <v>12493</v>
      </c>
      <c r="E5442" s="1160" t="s">
        <v>4631</v>
      </c>
      <c r="F5442" s="1161">
        <v>44601</v>
      </c>
      <c r="G5442" s="1161">
        <v>45080</v>
      </c>
    </row>
    <row r="5443" spans="1:7" ht="25.5">
      <c r="A5443" s="1162">
        <v>6982</v>
      </c>
      <c r="B5443" s="1162">
        <v>27396</v>
      </c>
      <c r="C5443" s="1163" t="s">
        <v>12825</v>
      </c>
      <c r="D5443" s="1163" t="s">
        <v>12826</v>
      </c>
      <c r="E5443" s="1164" t="s">
        <v>4631</v>
      </c>
      <c r="F5443" s="1165">
        <v>44601</v>
      </c>
      <c r="G5443" s="1165">
        <v>45080</v>
      </c>
    </row>
    <row r="5444" spans="1:7" ht="25.5">
      <c r="A5444" s="1162">
        <v>6983</v>
      </c>
      <c r="B5444" s="1162">
        <v>27397</v>
      </c>
      <c r="C5444" s="1163" t="s">
        <v>12827</v>
      </c>
      <c r="D5444" s="1163" t="s">
        <v>12828</v>
      </c>
      <c r="E5444" s="1164" t="s">
        <v>4631</v>
      </c>
      <c r="F5444" s="1165">
        <v>44601</v>
      </c>
      <c r="G5444" s="1165">
        <v>45080</v>
      </c>
    </row>
    <row r="5445" spans="1:7" ht="25.5">
      <c r="A5445" s="1162">
        <v>6984</v>
      </c>
      <c r="B5445" s="1162">
        <v>27398</v>
      </c>
      <c r="C5445" s="1163" t="s">
        <v>12829</v>
      </c>
      <c r="D5445" s="1163" t="s">
        <v>12830</v>
      </c>
      <c r="E5445" s="1164" t="s">
        <v>4631</v>
      </c>
      <c r="F5445" s="1165">
        <v>44601</v>
      </c>
      <c r="G5445" s="1165">
        <v>45080</v>
      </c>
    </row>
    <row r="5446" spans="1:7" ht="38.25">
      <c r="A5446" s="1162">
        <v>6985</v>
      </c>
      <c r="B5446" s="1162">
        <v>27399</v>
      </c>
      <c r="C5446" s="1163" t="s">
        <v>12831</v>
      </c>
      <c r="D5446" s="1163" t="s">
        <v>12832</v>
      </c>
      <c r="E5446" s="1164" t="s">
        <v>4631</v>
      </c>
      <c r="F5446" s="1165">
        <v>44601</v>
      </c>
      <c r="G5446" s="1165">
        <v>45080</v>
      </c>
    </row>
    <row r="5447" spans="1:7" ht="25.5">
      <c r="A5447" s="1158">
        <v>6986</v>
      </c>
      <c r="B5447" s="1158">
        <v>27400</v>
      </c>
      <c r="C5447" s="1159" t="s">
        <v>12833</v>
      </c>
      <c r="D5447" s="1159" t="s">
        <v>12834</v>
      </c>
      <c r="E5447" s="1160" t="s">
        <v>12835</v>
      </c>
      <c r="F5447" s="1161">
        <v>44176</v>
      </c>
      <c r="G5447" s="1161">
        <v>45175</v>
      </c>
    </row>
    <row r="5448" spans="1:7">
      <c r="A5448" s="1162">
        <v>6987</v>
      </c>
      <c r="B5448" s="1162">
        <v>27401</v>
      </c>
      <c r="C5448" s="1163" t="s">
        <v>12836</v>
      </c>
      <c r="D5448" s="1163" t="s">
        <v>12837</v>
      </c>
      <c r="E5448" s="1164" t="s">
        <v>2357</v>
      </c>
      <c r="F5448" s="1165">
        <v>45175</v>
      </c>
      <c r="G5448" s="1165">
        <v>45175</v>
      </c>
    </row>
    <row r="5449" spans="1:7">
      <c r="A5449" s="1158">
        <v>6988</v>
      </c>
      <c r="B5449" s="1158">
        <v>27402</v>
      </c>
      <c r="C5449" s="1159" t="s">
        <v>11951</v>
      </c>
      <c r="D5449" s="1159" t="s">
        <v>3179</v>
      </c>
      <c r="E5449" s="1160" t="s">
        <v>9571</v>
      </c>
      <c r="F5449" s="1161">
        <v>44176</v>
      </c>
      <c r="G5449" s="1161">
        <v>44775</v>
      </c>
    </row>
    <row r="5450" spans="1:7" ht="25.5">
      <c r="A5450" s="1162">
        <v>6989</v>
      </c>
      <c r="B5450" s="1162">
        <v>27403</v>
      </c>
      <c r="C5450" s="1163" t="s">
        <v>12838</v>
      </c>
      <c r="D5450" s="1163" t="s">
        <v>12839</v>
      </c>
      <c r="E5450" s="1164" t="s">
        <v>9571</v>
      </c>
      <c r="F5450" s="1165">
        <v>44176</v>
      </c>
      <c r="G5450" s="1165">
        <v>44775</v>
      </c>
    </row>
    <row r="5451" spans="1:7">
      <c r="A5451" s="1158">
        <v>6990</v>
      </c>
      <c r="B5451" s="1158">
        <v>27404</v>
      </c>
      <c r="C5451" s="1159" t="s">
        <v>11960</v>
      </c>
      <c r="D5451" s="1159" t="s">
        <v>12561</v>
      </c>
      <c r="E5451" s="1160" t="s">
        <v>9571</v>
      </c>
      <c r="F5451" s="1161">
        <v>44476</v>
      </c>
      <c r="G5451" s="1161">
        <v>45075</v>
      </c>
    </row>
    <row r="5452" spans="1:7" ht="25.5">
      <c r="A5452" s="1162">
        <v>6991</v>
      </c>
      <c r="B5452" s="1162">
        <v>27405</v>
      </c>
      <c r="C5452" s="1163" t="s">
        <v>12840</v>
      </c>
      <c r="D5452" s="1163" t="s">
        <v>12841</v>
      </c>
      <c r="E5452" s="1164" t="s">
        <v>9571</v>
      </c>
      <c r="F5452" s="1165">
        <v>44476</v>
      </c>
      <c r="G5452" s="1165">
        <v>45075</v>
      </c>
    </row>
    <row r="5453" spans="1:7" ht="38.25">
      <c r="A5453" s="1162">
        <v>6992</v>
      </c>
      <c r="B5453" s="1162">
        <v>27406</v>
      </c>
      <c r="C5453" s="1163" t="s">
        <v>12842</v>
      </c>
      <c r="D5453" s="1163" t="s">
        <v>12843</v>
      </c>
      <c r="E5453" s="1164" t="s">
        <v>9571</v>
      </c>
      <c r="F5453" s="1165">
        <v>44476</v>
      </c>
      <c r="G5453" s="1165">
        <v>45075</v>
      </c>
    </row>
    <row r="5454" spans="1:7">
      <c r="A5454" s="1158">
        <v>6993</v>
      </c>
      <c r="B5454" s="1158">
        <v>27407</v>
      </c>
      <c r="C5454" s="1159" t="s">
        <v>11969</v>
      </c>
      <c r="D5454" s="1159" t="s">
        <v>12493</v>
      </c>
      <c r="E5454" s="1160" t="s">
        <v>3424</v>
      </c>
      <c r="F5454" s="1161">
        <v>44776</v>
      </c>
      <c r="G5454" s="1161">
        <v>45175</v>
      </c>
    </row>
    <row r="5455" spans="1:7" ht="25.5">
      <c r="A5455" s="1162">
        <v>6994</v>
      </c>
      <c r="B5455" s="1162">
        <v>27408</v>
      </c>
      <c r="C5455" s="1163" t="s">
        <v>12844</v>
      </c>
      <c r="D5455" s="1163" t="s">
        <v>12845</v>
      </c>
      <c r="E5455" s="1164" t="s">
        <v>3424</v>
      </c>
      <c r="F5455" s="1165">
        <v>44776</v>
      </c>
      <c r="G5455" s="1165">
        <v>45175</v>
      </c>
    </row>
    <row r="5456" spans="1:7" ht="38.25">
      <c r="A5456" s="1162">
        <v>6995</v>
      </c>
      <c r="B5456" s="1162">
        <v>27409</v>
      </c>
      <c r="C5456" s="1163" t="s">
        <v>12846</v>
      </c>
      <c r="D5456" s="1163" t="s">
        <v>12847</v>
      </c>
      <c r="E5456" s="1164" t="s">
        <v>3424</v>
      </c>
      <c r="F5456" s="1165">
        <v>44776</v>
      </c>
      <c r="G5456" s="1165">
        <v>45175</v>
      </c>
    </row>
    <row r="5457" spans="1:7" ht="25.5">
      <c r="A5457" s="1162">
        <v>6996</v>
      </c>
      <c r="B5457" s="1162">
        <v>27410</v>
      </c>
      <c r="C5457" s="1163" t="s">
        <v>12848</v>
      </c>
      <c r="D5457" s="1163" t="s">
        <v>12849</v>
      </c>
      <c r="E5457" s="1164" t="s">
        <v>3424</v>
      </c>
      <c r="F5457" s="1165">
        <v>44776</v>
      </c>
      <c r="G5457" s="1165">
        <v>45175</v>
      </c>
    </row>
    <row r="5458" spans="1:7" ht="38.25">
      <c r="A5458" s="1162">
        <v>6997</v>
      </c>
      <c r="B5458" s="1162">
        <v>27411</v>
      </c>
      <c r="C5458" s="1163" t="s">
        <v>12850</v>
      </c>
      <c r="D5458" s="1163" t="s">
        <v>12851</v>
      </c>
      <c r="E5458" s="1164" t="s">
        <v>3424</v>
      </c>
      <c r="F5458" s="1165">
        <v>44776</v>
      </c>
      <c r="G5458" s="1165">
        <v>45175</v>
      </c>
    </row>
    <row r="5459" spans="1:7" ht="25.5">
      <c r="A5459" s="1162">
        <v>6998</v>
      </c>
      <c r="B5459" s="1162">
        <v>27412</v>
      </c>
      <c r="C5459" s="1163" t="s">
        <v>12852</v>
      </c>
      <c r="D5459" s="1163" t="s">
        <v>12853</v>
      </c>
      <c r="E5459" s="1164" t="s">
        <v>3424</v>
      </c>
      <c r="F5459" s="1165">
        <v>44776</v>
      </c>
      <c r="G5459" s="1165">
        <v>45175</v>
      </c>
    </row>
    <row r="5460" spans="1:7" ht="25.5">
      <c r="A5460" s="1162">
        <v>6999</v>
      </c>
      <c r="B5460" s="1162">
        <v>27413</v>
      </c>
      <c r="C5460" s="1163" t="s">
        <v>12854</v>
      </c>
      <c r="D5460" s="1163" t="s">
        <v>12855</v>
      </c>
      <c r="E5460" s="1164" t="s">
        <v>3424</v>
      </c>
      <c r="F5460" s="1165">
        <v>44776</v>
      </c>
      <c r="G5460" s="1165">
        <v>45175</v>
      </c>
    </row>
    <row r="5461" spans="1:7" ht="25.5">
      <c r="A5461" s="1162">
        <v>7000</v>
      </c>
      <c r="B5461" s="1162">
        <v>27414</v>
      </c>
      <c r="C5461" s="1163" t="s">
        <v>12856</v>
      </c>
      <c r="D5461" s="1163" t="s">
        <v>12857</v>
      </c>
      <c r="E5461" s="1164" t="s">
        <v>3424</v>
      </c>
      <c r="F5461" s="1165">
        <v>44776</v>
      </c>
      <c r="G5461" s="1165">
        <v>45175</v>
      </c>
    </row>
    <row r="5462" spans="1:7" ht="38.25">
      <c r="A5462" s="1162">
        <v>7001</v>
      </c>
      <c r="B5462" s="1162">
        <v>27415</v>
      </c>
      <c r="C5462" s="1163" t="s">
        <v>12858</v>
      </c>
      <c r="D5462" s="1163" t="s">
        <v>12859</v>
      </c>
      <c r="E5462" s="1164" t="s">
        <v>3424</v>
      </c>
      <c r="F5462" s="1165">
        <v>44776</v>
      </c>
      <c r="G5462" s="1165">
        <v>45175</v>
      </c>
    </row>
    <row r="5463" spans="1:7" ht="25.5">
      <c r="A5463" s="1162">
        <v>7002</v>
      </c>
      <c r="B5463" s="1162">
        <v>27416</v>
      </c>
      <c r="C5463" s="1163" t="s">
        <v>12860</v>
      </c>
      <c r="D5463" s="1163" t="s">
        <v>12861</v>
      </c>
      <c r="E5463" s="1164" t="s">
        <v>3424</v>
      </c>
      <c r="F5463" s="1165">
        <v>44776</v>
      </c>
      <c r="G5463" s="1165">
        <v>45175</v>
      </c>
    </row>
    <row r="5464" spans="1:7" ht="25.5">
      <c r="A5464" s="1162">
        <v>7003</v>
      </c>
      <c r="B5464" s="1162">
        <v>27417</v>
      </c>
      <c r="C5464" s="1163" t="s">
        <v>12862</v>
      </c>
      <c r="D5464" s="1163" t="s">
        <v>10257</v>
      </c>
      <c r="E5464" s="1164" t="s">
        <v>3424</v>
      </c>
      <c r="F5464" s="1165">
        <v>44776</v>
      </c>
      <c r="G5464" s="1165">
        <v>45175</v>
      </c>
    </row>
    <row r="5465" spans="1:7" ht="25.5">
      <c r="A5465" s="1162">
        <v>7004</v>
      </c>
      <c r="B5465" s="1162">
        <v>27418</v>
      </c>
      <c r="C5465" s="1163" t="s">
        <v>12863</v>
      </c>
      <c r="D5465" s="1163" t="s">
        <v>12864</v>
      </c>
      <c r="E5465" s="1164" t="s">
        <v>3424</v>
      </c>
      <c r="F5465" s="1165">
        <v>44776</v>
      </c>
      <c r="G5465" s="1165">
        <v>45175</v>
      </c>
    </row>
    <row r="5466" spans="1:7" ht="25.5">
      <c r="A5466" s="1162">
        <v>7005</v>
      </c>
      <c r="B5466" s="1162">
        <v>27419</v>
      </c>
      <c r="C5466" s="1163" t="s">
        <v>12865</v>
      </c>
      <c r="D5466" s="1163" t="s">
        <v>7240</v>
      </c>
      <c r="E5466" s="1164" t="s">
        <v>3424</v>
      </c>
      <c r="F5466" s="1165">
        <v>44776</v>
      </c>
      <c r="G5466" s="1165">
        <v>45175</v>
      </c>
    </row>
    <row r="5467" spans="1:7" ht="25.5">
      <c r="A5467" s="1158">
        <v>7006</v>
      </c>
      <c r="B5467" s="1158">
        <v>27420</v>
      </c>
      <c r="C5467" s="1159" t="s">
        <v>12866</v>
      </c>
      <c r="D5467" s="1159" t="s">
        <v>12867</v>
      </c>
      <c r="E5467" s="1160" t="s">
        <v>12835</v>
      </c>
      <c r="F5467" s="1161">
        <v>44176</v>
      </c>
      <c r="G5467" s="1161">
        <v>45175</v>
      </c>
    </row>
    <row r="5468" spans="1:7">
      <c r="A5468" s="1162">
        <v>7007</v>
      </c>
      <c r="B5468" s="1162">
        <v>27421</v>
      </c>
      <c r="C5468" s="1163" t="s">
        <v>12868</v>
      </c>
      <c r="D5468" s="1163" t="s">
        <v>12869</v>
      </c>
      <c r="E5468" s="1164" t="s">
        <v>2357</v>
      </c>
      <c r="F5468" s="1165">
        <v>45175</v>
      </c>
      <c r="G5468" s="1165">
        <v>45175</v>
      </c>
    </row>
    <row r="5469" spans="1:7">
      <c r="A5469" s="1158">
        <v>7008</v>
      </c>
      <c r="B5469" s="1158">
        <v>27422</v>
      </c>
      <c r="C5469" s="1159" t="s">
        <v>11951</v>
      </c>
      <c r="D5469" s="1159" t="s">
        <v>3179</v>
      </c>
      <c r="E5469" s="1160" t="s">
        <v>9571</v>
      </c>
      <c r="F5469" s="1161">
        <v>44176</v>
      </c>
      <c r="G5469" s="1161">
        <v>44775</v>
      </c>
    </row>
    <row r="5470" spans="1:7" ht="25.5">
      <c r="A5470" s="1162">
        <v>7009</v>
      </c>
      <c r="B5470" s="1162">
        <v>27423</v>
      </c>
      <c r="C5470" s="1163" t="s">
        <v>12870</v>
      </c>
      <c r="D5470" s="1163" t="s">
        <v>12871</v>
      </c>
      <c r="E5470" s="1164" t="s">
        <v>9571</v>
      </c>
      <c r="F5470" s="1165">
        <v>44176</v>
      </c>
      <c r="G5470" s="1165">
        <v>44775</v>
      </c>
    </row>
    <row r="5471" spans="1:7">
      <c r="A5471" s="1158">
        <v>7010</v>
      </c>
      <c r="B5471" s="1158">
        <v>27424</v>
      </c>
      <c r="C5471" s="1159" t="s">
        <v>11960</v>
      </c>
      <c r="D5471" s="1159" t="s">
        <v>12561</v>
      </c>
      <c r="E5471" s="1160" t="s">
        <v>9571</v>
      </c>
      <c r="F5471" s="1161">
        <v>44476</v>
      </c>
      <c r="G5471" s="1161">
        <v>45075</v>
      </c>
    </row>
    <row r="5472" spans="1:7" ht="25.5">
      <c r="A5472" s="1162">
        <v>7011</v>
      </c>
      <c r="B5472" s="1162">
        <v>27425</v>
      </c>
      <c r="C5472" s="1163" t="s">
        <v>12872</v>
      </c>
      <c r="D5472" s="1163" t="s">
        <v>12873</v>
      </c>
      <c r="E5472" s="1164" t="s">
        <v>9571</v>
      </c>
      <c r="F5472" s="1165">
        <v>44476</v>
      </c>
      <c r="G5472" s="1165">
        <v>45075</v>
      </c>
    </row>
    <row r="5473" spans="1:7" ht="38.25">
      <c r="A5473" s="1162">
        <v>7012</v>
      </c>
      <c r="B5473" s="1162">
        <v>27426</v>
      </c>
      <c r="C5473" s="1163" t="s">
        <v>12874</v>
      </c>
      <c r="D5473" s="1163" t="s">
        <v>12875</v>
      </c>
      <c r="E5473" s="1164" t="s">
        <v>9571</v>
      </c>
      <c r="F5473" s="1165">
        <v>44476</v>
      </c>
      <c r="G5473" s="1165">
        <v>45075</v>
      </c>
    </row>
    <row r="5474" spans="1:7">
      <c r="A5474" s="1158">
        <v>7013</v>
      </c>
      <c r="B5474" s="1158">
        <v>27427</v>
      </c>
      <c r="C5474" s="1159" t="s">
        <v>11969</v>
      </c>
      <c r="D5474" s="1159" t="s">
        <v>12493</v>
      </c>
      <c r="E5474" s="1160" t="s">
        <v>3424</v>
      </c>
      <c r="F5474" s="1161">
        <v>44776</v>
      </c>
      <c r="G5474" s="1161">
        <v>45175</v>
      </c>
    </row>
    <row r="5475" spans="1:7" ht="25.5">
      <c r="A5475" s="1162">
        <v>7014</v>
      </c>
      <c r="B5475" s="1162">
        <v>27428</v>
      </c>
      <c r="C5475" s="1163" t="s">
        <v>12852</v>
      </c>
      <c r="D5475" s="1163" t="s">
        <v>12853</v>
      </c>
      <c r="E5475" s="1164" t="s">
        <v>3424</v>
      </c>
      <c r="F5475" s="1165">
        <v>44776</v>
      </c>
      <c r="G5475" s="1165">
        <v>45175</v>
      </c>
    </row>
    <row r="5476" spans="1:7" ht="25.5">
      <c r="A5476" s="1162">
        <v>7015</v>
      </c>
      <c r="B5476" s="1162">
        <v>27429</v>
      </c>
      <c r="C5476" s="1163" t="s">
        <v>12854</v>
      </c>
      <c r="D5476" s="1163" t="s">
        <v>12855</v>
      </c>
      <c r="E5476" s="1164" t="s">
        <v>3424</v>
      </c>
      <c r="F5476" s="1165">
        <v>44776</v>
      </c>
      <c r="G5476" s="1165">
        <v>45175</v>
      </c>
    </row>
    <row r="5477" spans="1:7" ht="25.5">
      <c r="A5477" s="1162">
        <v>7016</v>
      </c>
      <c r="B5477" s="1162">
        <v>27430</v>
      </c>
      <c r="C5477" s="1163" t="s">
        <v>12856</v>
      </c>
      <c r="D5477" s="1163" t="s">
        <v>12857</v>
      </c>
      <c r="E5477" s="1164" t="s">
        <v>3424</v>
      </c>
      <c r="F5477" s="1165">
        <v>44776</v>
      </c>
      <c r="G5477" s="1165">
        <v>45175</v>
      </c>
    </row>
    <row r="5478" spans="1:7" ht="38.25">
      <c r="A5478" s="1162">
        <v>7017</v>
      </c>
      <c r="B5478" s="1162">
        <v>27431</v>
      </c>
      <c r="C5478" s="1163" t="s">
        <v>12858</v>
      </c>
      <c r="D5478" s="1163" t="s">
        <v>12859</v>
      </c>
      <c r="E5478" s="1164" t="s">
        <v>3424</v>
      </c>
      <c r="F5478" s="1165">
        <v>44776</v>
      </c>
      <c r="G5478" s="1165">
        <v>45175</v>
      </c>
    </row>
    <row r="5479" spans="1:7" ht="25.5">
      <c r="A5479" s="1162">
        <v>7018</v>
      </c>
      <c r="B5479" s="1162">
        <v>27432</v>
      </c>
      <c r="C5479" s="1163" t="s">
        <v>12876</v>
      </c>
      <c r="D5479" s="1163" t="s">
        <v>12877</v>
      </c>
      <c r="E5479" s="1164" t="s">
        <v>3424</v>
      </c>
      <c r="F5479" s="1165">
        <v>44776</v>
      </c>
      <c r="G5479" s="1165">
        <v>45175</v>
      </c>
    </row>
    <row r="5480" spans="1:7" ht="25.5">
      <c r="A5480" s="1162">
        <v>7019</v>
      </c>
      <c r="B5480" s="1162">
        <v>27433</v>
      </c>
      <c r="C5480" s="1163" t="s">
        <v>12862</v>
      </c>
      <c r="D5480" s="1163" t="s">
        <v>10257</v>
      </c>
      <c r="E5480" s="1164" t="s">
        <v>3424</v>
      </c>
      <c r="F5480" s="1165">
        <v>44776</v>
      </c>
      <c r="G5480" s="1165">
        <v>45175</v>
      </c>
    </row>
    <row r="5481" spans="1:7" ht="25.5">
      <c r="A5481" s="1162">
        <v>7020</v>
      </c>
      <c r="B5481" s="1162">
        <v>27434</v>
      </c>
      <c r="C5481" s="1163" t="s">
        <v>12865</v>
      </c>
      <c r="D5481" s="1163" t="s">
        <v>7240</v>
      </c>
      <c r="E5481" s="1164" t="s">
        <v>3424</v>
      </c>
      <c r="F5481" s="1165">
        <v>44776</v>
      </c>
      <c r="G5481" s="1165">
        <v>45175</v>
      </c>
    </row>
    <row r="5482" spans="1:7" ht="25.5">
      <c r="A5482" s="1162">
        <v>7021</v>
      </c>
      <c r="B5482" s="1162">
        <v>27435</v>
      </c>
      <c r="C5482" s="1163" t="s">
        <v>12878</v>
      </c>
      <c r="D5482" s="1163" t="s">
        <v>12879</v>
      </c>
      <c r="E5482" s="1164" t="s">
        <v>3424</v>
      </c>
      <c r="F5482" s="1165">
        <v>44776</v>
      </c>
      <c r="G5482" s="1165">
        <v>45175</v>
      </c>
    </row>
    <row r="5483" spans="1:7">
      <c r="A5483" s="1158">
        <v>7022</v>
      </c>
      <c r="B5483" s="1158">
        <v>27477</v>
      </c>
      <c r="C5483" s="1159" t="s">
        <v>12880</v>
      </c>
      <c r="D5483" s="1159" t="s">
        <v>12881</v>
      </c>
      <c r="E5483" s="1160" t="s">
        <v>7290</v>
      </c>
      <c r="F5483" s="1161">
        <v>44777</v>
      </c>
      <c r="G5483" s="1161">
        <v>45146</v>
      </c>
    </row>
    <row r="5484" spans="1:7">
      <c r="A5484" s="1162">
        <v>7023</v>
      </c>
      <c r="B5484" s="1162">
        <v>27478</v>
      </c>
      <c r="C5484" s="1163" t="s">
        <v>12882</v>
      </c>
      <c r="D5484" s="1163" t="s">
        <v>12883</v>
      </c>
      <c r="E5484" s="1164" t="s">
        <v>2357</v>
      </c>
      <c r="F5484" s="1165">
        <v>45146</v>
      </c>
      <c r="G5484" s="1165">
        <v>45146</v>
      </c>
    </row>
    <row r="5485" spans="1:7">
      <c r="A5485" s="1158">
        <v>7024</v>
      </c>
      <c r="B5485" s="1158">
        <v>27479</v>
      </c>
      <c r="C5485" s="1159" t="s">
        <v>11951</v>
      </c>
      <c r="D5485" s="1159" t="s">
        <v>3179</v>
      </c>
      <c r="E5485" s="1160" t="s">
        <v>6228</v>
      </c>
      <c r="F5485" s="1161">
        <v>44777</v>
      </c>
      <c r="G5485" s="1161">
        <v>45086</v>
      </c>
    </row>
    <row r="5486" spans="1:7" ht="25.5">
      <c r="A5486" s="1162">
        <v>7025</v>
      </c>
      <c r="B5486" s="1162">
        <v>27480</v>
      </c>
      <c r="C5486" s="1163" t="s">
        <v>12884</v>
      </c>
      <c r="D5486" s="1163" t="s">
        <v>12885</v>
      </c>
      <c r="E5486" s="1164" t="s">
        <v>3461</v>
      </c>
      <c r="F5486" s="1165">
        <v>44787</v>
      </c>
      <c r="G5486" s="1165">
        <v>45086</v>
      </c>
    </row>
    <row r="5487" spans="1:7" ht="25.5">
      <c r="A5487" s="1162">
        <v>7026</v>
      </c>
      <c r="B5487" s="1162">
        <v>27481</v>
      </c>
      <c r="C5487" s="1163" t="s">
        <v>12886</v>
      </c>
      <c r="D5487" s="1163" t="s">
        <v>12887</v>
      </c>
      <c r="E5487" s="1164" t="s">
        <v>3461</v>
      </c>
      <c r="F5487" s="1165">
        <v>44777</v>
      </c>
      <c r="G5487" s="1165">
        <v>45076</v>
      </c>
    </row>
    <row r="5488" spans="1:7">
      <c r="A5488" s="1158">
        <v>7027</v>
      </c>
      <c r="B5488" s="1158">
        <v>27482</v>
      </c>
      <c r="C5488" s="1159" t="s">
        <v>11960</v>
      </c>
      <c r="D5488" s="1159" t="s">
        <v>12561</v>
      </c>
      <c r="E5488" s="1160" t="s">
        <v>3461</v>
      </c>
      <c r="F5488" s="1161">
        <v>44847</v>
      </c>
      <c r="G5488" s="1161">
        <v>45146</v>
      </c>
    </row>
    <row r="5489" spans="1:7" ht="25.5">
      <c r="A5489" s="1162">
        <v>7028</v>
      </c>
      <c r="B5489" s="1162">
        <v>27483</v>
      </c>
      <c r="C5489" s="1163" t="s">
        <v>12888</v>
      </c>
      <c r="D5489" s="1163" t="s">
        <v>12889</v>
      </c>
      <c r="E5489" s="1164" t="s">
        <v>3461</v>
      </c>
      <c r="F5489" s="1165">
        <v>44847</v>
      </c>
      <c r="G5489" s="1165">
        <v>45146</v>
      </c>
    </row>
    <row r="5490" spans="1:7" ht="25.5">
      <c r="A5490" s="1162">
        <v>7029</v>
      </c>
      <c r="B5490" s="1162">
        <v>27484</v>
      </c>
      <c r="C5490" s="1163" t="s">
        <v>12890</v>
      </c>
      <c r="D5490" s="1163" t="s">
        <v>12891</v>
      </c>
      <c r="E5490" s="1164" t="s">
        <v>3461</v>
      </c>
      <c r="F5490" s="1165">
        <v>44847</v>
      </c>
      <c r="G5490" s="1165">
        <v>45146</v>
      </c>
    </row>
    <row r="5491" spans="1:7" ht="25.5">
      <c r="A5491" s="1162">
        <v>7030</v>
      </c>
      <c r="B5491" s="1162">
        <v>27485</v>
      </c>
      <c r="C5491" s="1163" t="s">
        <v>12892</v>
      </c>
      <c r="D5491" s="1163" t="s">
        <v>12893</v>
      </c>
      <c r="E5491" s="1164" t="s">
        <v>3461</v>
      </c>
      <c r="F5491" s="1165">
        <v>44847</v>
      </c>
      <c r="G5491" s="1165">
        <v>45146</v>
      </c>
    </row>
    <row r="5492" spans="1:7" ht="38.25">
      <c r="A5492" s="1162">
        <v>7031</v>
      </c>
      <c r="B5492" s="1162">
        <v>27486</v>
      </c>
      <c r="C5492" s="1163" t="s">
        <v>12894</v>
      </c>
      <c r="D5492" s="1163" t="s">
        <v>12895</v>
      </c>
      <c r="E5492" s="1164" t="s">
        <v>3461</v>
      </c>
      <c r="F5492" s="1165">
        <v>44847</v>
      </c>
      <c r="G5492" s="1165">
        <v>45146</v>
      </c>
    </row>
    <row r="5493" spans="1:7" ht="25.5">
      <c r="A5493" s="1162">
        <v>7032</v>
      </c>
      <c r="B5493" s="1162">
        <v>27487</v>
      </c>
      <c r="C5493" s="1163" t="s">
        <v>12896</v>
      </c>
      <c r="D5493" s="1163" t="s">
        <v>12897</v>
      </c>
      <c r="E5493" s="1164" t="s">
        <v>3461</v>
      </c>
      <c r="F5493" s="1165">
        <v>44847</v>
      </c>
      <c r="G5493" s="1165">
        <v>45146</v>
      </c>
    </row>
    <row r="5494" spans="1:7" ht="25.5">
      <c r="A5494" s="1162">
        <v>7033</v>
      </c>
      <c r="B5494" s="1162">
        <v>27488</v>
      </c>
      <c r="C5494" s="1163" t="s">
        <v>12898</v>
      </c>
      <c r="D5494" s="1163" t="s">
        <v>12899</v>
      </c>
      <c r="E5494" s="1164" t="s">
        <v>3461</v>
      </c>
      <c r="F5494" s="1165">
        <v>44847</v>
      </c>
      <c r="G5494" s="1165">
        <v>45146</v>
      </c>
    </row>
    <row r="5495" spans="1:7" ht="25.5">
      <c r="A5495" s="1162">
        <v>7034</v>
      </c>
      <c r="B5495" s="1162">
        <v>27489</v>
      </c>
      <c r="C5495" s="1163" t="s">
        <v>12900</v>
      </c>
      <c r="D5495" s="1163" t="s">
        <v>12901</v>
      </c>
      <c r="E5495" s="1164" t="s">
        <v>3461</v>
      </c>
      <c r="F5495" s="1165">
        <v>44847</v>
      </c>
      <c r="G5495" s="1165">
        <v>45146</v>
      </c>
    </row>
    <row r="5496" spans="1:7" ht="25.5">
      <c r="A5496" s="1162">
        <v>7035</v>
      </c>
      <c r="B5496" s="1162">
        <v>27490</v>
      </c>
      <c r="C5496" s="1163" t="s">
        <v>12902</v>
      </c>
      <c r="D5496" s="1163" t="s">
        <v>12903</v>
      </c>
      <c r="E5496" s="1164" t="s">
        <v>3461</v>
      </c>
      <c r="F5496" s="1165">
        <v>44847</v>
      </c>
      <c r="G5496" s="1165">
        <v>45146</v>
      </c>
    </row>
    <row r="5497" spans="1:7">
      <c r="A5497" s="1158">
        <v>7036</v>
      </c>
      <c r="B5497" s="1158">
        <v>27499</v>
      </c>
      <c r="C5497" s="1159" t="s">
        <v>12904</v>
      </c>
      <c r="D5497" s="1159" t="s">
        <v>12905</v>
      </c>
      <c r="E5497" s="1160" t="s">
        <v>2936</v>
      </c>
      <c r="F5497" s="1161">
        <v>44777</v>
      </c>
      <c r="G5497" s="1161">
        <v>44996</v>
      </c>
    </row>
    <row r="5498" spans="1:7">
      <c r="A5498" s="1162">
        <v>7037</v>
      </c>
      <c r="B5498" s="1162">
        <v>27500</v>
      </c>
      <c r="C5498" s="1163" t="s">
        <v>12906</v>
      </c>
      <c r="D5498" s="1163" t="s">
        <v>12907</v>
      </c>
      <c r="E5498" s="1164" t="s">
        <v>2357</v>
      </c>
      <c r="F5498" s="1165">
        <v>44996</v>
      </c>
      <c r="G5498" s="1165">
        <v>44996</v>
      </c>
    </row>
    <row r="5499" spans="1:7">
      <c r="A5499" s="1158">
        <v>7038</v>
      </c>
      <c r="B5499" s="1158">
        <v>27501</v>
      </c>
      <c r="C5499" s="1159" t="s">
        <v>11951</v>
      </c>
      <c r="D5499" s="1159" t="s">
        <v>3179</v>
      </c>
      <c r="E5499" s="1160" t="s">
        <v>3218</v>
      </c>
      <c r="F5499" s="1161">
        <v>44777</v>
      </c>
      <c r="G5499" s="1161">
        <v>44936</v>
      </c>
    </row>
    <row r="5500" spans="1:7" ht="25.5">
      <c r="A5500" s="1162">
        <v>7039</v>
      </c>
      <c r="B5500" s="1162">
        <v>27502</v>
      </c>
      <c r="C5500" s="1163" t="s">
        <v>12908</v>
      </c>
      <c r="D5500" s="1163" t="s">
        <v>12909</v>
      </c>
      <c r="E5500" s="1164" t="s">
        <v>3009</v>
      </c>
      <c r="F5500" s="1165">
        <v>44787</v>
      </c>
      <c r="G5500" s="1165">
        <v>44936</v>
      </c>
    </row>
    <row r="5501" spans="1:7" ht="25.5">
      <c r="A5501" s="1162">
        <v>7040</v>
      </c>
      <c r="B5501" s="1162">
        <v>27503</v>
      </c>
      <c r="C5501" s="1163" t="s">
        <v>12910</v>
      </c>
      <c r="D5501" s="1163" t="s">
        <v>12911</v>
      </c>
      <c r="E5501" s="1164" t="s">
        <v>3009</v>
      </c>
      <c r="F5501" s="1165">
        <v>44777</v>
      </c>
      <c r="G5501" s="1165">
        <v>44926</v>
      </c>
    </row>
    <row r="5502" spans="1:7" ht="25.5">
      <c r="A5502" s="1162">
        <v>7041</v>
      </c>
      <c r="B5502" s="1162">
        <v>27504</v>
      </c>
      <c r="C5502" s="1163" t="s">
        <v>12912</v>
      </c>
      <c r="D5502" s="1163" t="s">
        <v>12913</v>
      </c>
      <c r="E5502" s="1164" t="s">
        <v>3009</v>
      </c>
      <c r="F5502" s="1165">
        <v>44787</v>
      </c>
      <c r="G5502" s="1165">
        <v>44936</v>
      </c>
    </row>
    <row r="5503" spans="1:7">
      <c r="A5503" s="1158">
        <v>7042</v>
      </c>
      <c r="B5503" s="1158">
        <v>27505</v>
      </c>
      <c r="C5503" s="1159" t="s">
        <v>11960</v>
      </c>
      <c r="D5503" s="1159" t="s">
        <v>12561</v>
      </c>
      <c r="E5503" s="1160" t="s">
        <v>3034</v>
      </c>
      <c r="F5503" s="1161">
        <v>44937</v>
      </c>
      <c r="G5503" s="1161">
        <v>44996</v>
      </c>
    </row>
    <row r="5504" spans="1:7" ht="25.5">
      <c r="A5504" s="1162">
        <v>7043</v>
      </c>
      <c r="B5504" s="1162">
        <v>27506</v>
      </c>
      <c r="C5504" s="1163" t="s">
        <v>12914</v>
      </c>
      <c r="D5504" s="1163" t="s">
        <v>12915</v>
      </c>
      <c r="E5504" s="1164" t="s">
        <v>3034</v>
      </c>
      <c r="F5504" s="1165">
        <v>44937</v>
      </c>
      <c r="G5504" s="1165">
        <v>44996</v>
      </c>
    </row>
    <row r="5505" spans="1:7">
      <c r="A5505" s="1158">
        <v>7044</v>
      </c>
      <c r="B5505" s="1158">
        <v>27491</v>
      </c>
      <c r="C5505" s="1159" t="s">
        <v>12916</v>
      </c>
      <c r="D5505" s="1159" t="s">
        <v>12917</v>
      </c>
      <c r="E5505" s="1160" t="s">
        <v>2936</v>
      </c>
      <c r="F5505" s="1161">
        <v>44777</v>
      </c>
      <c r="G5505" s="1161">
        <v>44996</v>
      </c>
    </row>
    <row r="5506" spans="1:7">
      <c r="A5506" s="1162">
        <v>7045</v>
      </c>
      <c r="B5506" s="1162">
        <v>27492</v>
      </c>
      <c r="C5506" s="1163" t="s">
        <v>12918</v>
      </c>
      <c r="D5506" s="1163" t="s">
        <v>12919</v>
      </c>
      <c r="E5506" s="1164" t="s">
        <v>2357</v>
      </c>
      <c r="F5506" s="1165">
        <v>44996</v>
      </c>
      <c r="G5506" s="1165">
        <v>44996</v>
      </c>
    </row>
    <row r="5507" spans="1:7">
      <c r="A5507" s="1158">
        <v>7046</v>
      </c>
      <c r="B5507" s="1158">
        <v>27493</v>
      </c>
      <c r="C5507" s="1159" t="s">
        <v>11951</v>
      </c>
      <c r="D5507" s="1159" t="s">
        <v>3179</v>
      </c>
      <c r="E5507" s="1160" t="s">
        <v>3218</v>
      </c>
      <c r="F5507" s="1161">
        <v>44777</v>
      </c>
      <c r="G5507" s="1161">
        <v>44936</v>
      </c>
    </row>
    <row r="5508" spans="1:7" ht="25.5">
      <c r="A5508" s="1162">
        <v>7047</v>
      </c>
      <c r="B5508" s="1162">
        <v>27494</v>
      </c>
      <c r="C5508" s="1163" t="s">
        <v>12920</v>
      </c>
      <c r="D5508" s="1163" t="s">
        <v>12921</v>
      </c>
      <c r="E5508" s="1164" t="s">
        <v>3009</v>
      </c>
      <c r="F5508" s="1165">
        <v>44787</v>
      </c>
      <c r="G5508" s="1165">
        <v>44936</v>
      </c>
    </row>
    <row r="5509" spans="1:7" ht="25.5">
      <c r="A5509" s="1162">
        <v>7048</v>
      </c>
      <c r="B5509" s="1162">
        <v>27495</v>
      </c>
      <c r="C5509" s="1163" t="s">
        <v>12922</v>
      </c>
      <c r="D5509" s="1163" t="s">
        <v>12923</v>
      </c>
      <c r="E5509" s="1164" t="s">
        <v>3009</v>
      </c>
      <c r="F5509" s="1165">
        <v>44777</v>
      </c>
      <c r="G5509" s="1165">
        <v>44926</v>
      </c>
    </row>
    <row r="5510" spans="1:7" ht="25.5">
      <c r="A5510" s="1162">
        <v>7049</v>
      </c>
      <c r="B5510" s="1162">
        <v>27496</v>
      </c>
      <c r="C5510" s="1163" t="s">
        <v>12924</v>
      </c>
      <c r="D5510" s="1163" t="s">
        <v>12925</v>
      </c>
      <c r="E5510" s="1164" t="s">
        <v>3009</v>
      </c>
      <c r="F5510" s="1165">
        <v>44787</v>
      </c>
      <c r="G5510" s="1165">
        <v>44936</v>
      </c>
    </row>
    <row r="5511" spans="1:7">
      <c r="A5511" s="1158">
        <v>7050</v>
      </c>
      <c r="B5511" s="1158">
        <v>27497</v>
      </c>
      <c r="C5511" s="1159" t="s">
        <v>11960</v>
      </c>
      <c r="D5511" s="1159" t="s">
        <v>12561</v>
      </c>
      <c r="E5511" s="1160" t="s">
        <v>3034</v>
      </c>
      <c r="F5511" s="1161">
        <v>44937</v>
      </c>
      <c r="G5511" s="1161">
        <v>44996</v>
      </c>
    </row>
    <row r="5512" spans="1:7" ht="25.5">
      <c r="A5512" s="1162">
        <v>7051</v>
      </c>
      <c r="B5512" s="1162">
        <v>27498</v>
      </c>
      <c r="C5512" s="1163" t="s">
        <v>12926</v>
      </c>
      <c r="D5512" s="1163" t="s">
        <v>12927</v>
      </c>
      <c r="E5512" s="1164" t="s">
        <v>3034</v>
      </c>
      <c r="F5512" s="1165">
        <v>44937</v>
      </c>
      <c r="G5512" s="1165">
        <v>44996</v>
      </c>
    </row>
    <row r="5513" spans="1:7">
      <c r="A5513" s="1158">
        <v>7052</v>
      </c>
      <c r="B5513" s="1158">
        <v>27507</v>
      </c>
      <c r="C5513" s="1159" t="s">
        <v>12928</v>
      </c>
      <c r="D5513" s="1159" t="s">
        <v>12929</v>
      </c>
      <c r="E5513" s="1160" t="s">
        <v>2936</v>
      </c>
      <c r="F5513" s="1161">
        <v>44777</v>
      </c>
      <c r="G5513" s="1161">
        <v>44996</v>
      </c>
    </row>
    <row r="5514" spans="1:7">
      <c r="A5514" s="1162">
        <v>7053</v>
      </c>
      <c r="B5514" s="1162">
        <v>27508</v>
      </c>
      <c r="C5514" s="1163" t="s">
        <v>12930</v>
      </c>
      <c r="D5514" s="1163" t="s">
        <v>12931</v>
      </c>
      <c r="E5514" s="1164" t="s">
        <v>2357</v>
      </c>
      <c r="F5514" s="1165">
        <v>44996</v>
      </c>
      <c r="G5514" s="1165">
        <v>44996</v>
      </c>
    </row>
    <row r="5515" spans="1:7">
      <c r="A5515" s="1158">
        <v>7054</v>
      </c>
      <c r="B5515" s="1158">
        <v>27509</v>
      </c>
      <c r="C5515" s="1159" t="s">
        <v>11951</v>
      </c>
      <c r="D5515" s="1159" t="s">
        <v>3179</v>
      </c>
      <c r="E5515" s="1160" t="s">
        <v>3218</v>
      </c>
      <c r="F5515" s="1161">
        <v>44777</v>
      </c>
      <c r="G5515" s="1161">
        <v>44936</v>
      </c>
    </row>
    <row r="5516" spans="1:7" ht="25.5">
      <c r="A5516" s="1162">
        <v>7055</v>
      </c>
      <c r="B5516" s="1162">
        <v>27510</v>
      </c>
      <c r="C5516" s="1163" t="s">
        <v>12932</v>
      </c>
      <c r="D5516" s="1163" t="s">
        <v>12933</v>
      </c>
      <c r="E5516" s="1164" t="s">
        <v>3009</v>
      </c>
      <c r="F5516" s="1165">
        <v>44787</v>
      </c>
      <c r="G5516" s="1165">
        <v>44936</v>
      </c>
    </row>
    <row r="5517" spans="1:7" ht="25.5">
      <c r="A5517" s="1162">
        <v>7056</v>
      </c>
      <c r="B5517" s="1162">
        <v>27511</v>
      </c>
      <c r="C5517" s="1163" t="s">
        <v>12934</v>
      </c>
      <c r="D5517" s="1163" t="s">
        <v>12935</v>
      </c>
      <c r="E5517" s="1164" t="s">
        <v>3009</v>
      </c>
      <c r="F5517" s="1165">
        <v>44777</v>
      </c>
      <c r="G5517" s="1165">
        <v>44926</v>
      </c>
    </row>
    <row r="5518" spans="1:7" ht="25.5">
      <c r="A5518" s="1162">
        <v>7057</v>
      </c>
      <c r="B5518" s="1162">
        <v>27512</v>
      </c>
      <c r="C5518" s="1163" t="s">
        <v>12936</v>
      </c>
      <c r="D5518" s="1163" t="s">
        <v>12937</v>
      </c>
      <c r="E5518" s="1164" t="s">
        <v>3009</v>
      </c>
      <c r="F5518" s="1165">
        <v>44787</v>
      </c>
      <c r="G5518" s="1165">
        <v>44936</v>
      </c>
    </row>
    <row r="5519" spans="1:7">
      <c r="A5519" s="1158">
        <v>7058</v>
      </c>
      <c r="B5519" s="1158">
        <v>27513</v>
      </c>
      <c r="C5519" s="1159" t="s">
        <v>11960</v>
      </c>
      <c r="D5519" s="1159" t="s">
        <v>12561</v>
      </c>
      <c r="E5519" s="1160" t="s">
        <v>3034</v>
      </c>
      <c r="F5519" s="1161">
        <v>44937</v>
      </c>
      <c r="G5519" s="1161">
        <v>44996</v>
      </c>
    </row>
    <row r="5520" spans="1:7" ht="25.5">
      <c r="A5520" s="1162">
        <v>7059</v>
      </c>
      <c r="B5520" s="1162">
        <v>27514</v>
      </c>
      <c r="C5520" s="1163" t="s">
        <v>12938</v>
      </c>
      <c r="D5520" s="1163" t="s">
        <v>12939</v>
      </c>
      <c r="E5520" s="1164" t="s">
        <v>3034</v>
      </c>
      <c r="F5520" s="1165">
        <v>44937</v>
      </c>
      <c r="G5520" s="1165">
        <v>44996</v>
      </c>
    </row>
    <row r="5521" spans="1:7">
      <c r="A5521" s="1158">
        <v>7060</v>
      </c>
      <c r="B5521" s="1158">
        <v>27515</v>
      </c>
      <c r="C5521" s="1159" t="s">
        <v>12940</v>
      </c>
      <c r="D5521" s="1159" t="s">
        <v>12941</v>
      </c>
      <c r="E5521" s="1160" t="s">
        <v>2936</v>
      </c>
      <c r="F5521" s="1161">
        <v>44777</v>
      </c>
      <c r="G5521" s="1161">
        <v>44996</v>
      </c>
    </row>
    <row r="5522" spans="1:7">
      <c r="A5522" s="1162">
        <v>7061</v>
      </c>
      <c r="B5522" s="1162">
        <v>27516</v>
      </c>
      <c r="C5522" s="1163" t="s">
        <v>12942</v>
      </c>
      <c r="D5522" s="1163" t="s">
        <v>12943</v>
      </c>
      <c r="E5522" s="1164" t="s">
        <v>2357</v>
      </c>
      <c r="F5522" s="1165">
        <v>44996</v>
      </c>
      <c r="G5522" s="1165">
        <v>44996</v>
      </c>
    </row>
    <row r="5523" spans="1:7">
      <c r="A5523" s="1158">
        <v>7062</v>
      </c>
      <c r="B5523" s="1158">
        <v>27517</v>
      </c>
      <c r="C5523" s="1159" t="s">
        <v>11951</v>
      </c>
      <c r="D5523" s="1159" t="s">
        <v>3179</v>
      </c>
      <c r="E5523" s="1160" t="s">
        <v>3218</v>
      </c>
      <c r="F5523" s="1161">
        <v>44777</v>
      </c>
      <c r="G5523" s="1161">
        <v>44936</v>
      </c>
    </row>
    <row r="5524" spans="1:7" ht="25.5">
      <c r="A5524" s="1162">
        <v>7063</v>
      </c>
      <c r="B5524" s="1162">
        <v>27518</v>
      </c>
      <c r="C5524" s="1163" t="s">
        <v>12944</v>
      </c>
      <c r="D5524" s="1163" t="s">
        <v>12945</v>
      </c>
      <c r="E5524" s="1164" t="s">
        <v>3009</v>
      </c>
      <c r="F5524" s="1165">
        <v>44787</v>
      </c>
      <c r="G5524" s="1165">
        <v>44936</v>
      </c>
    </row>
    <row r="5525" spans="1:7" ht="25.5">
      <c r="A5525" s="1162">
        <v>7064</v>
      </c>
      <c r="B5525" s="1162">
        <v>27519</v>
      </c>
      <c r="C5525" s="1163" t="s">
        <v>12946</v>
      </c>
      <c r="D5525" s="1163" t="s">
        <v>12947</v>
      </c>
      <c r="E5525" s="1164" t="s">
        <v>3009</v>
      </c>
      <c r="F5525" s="1165">
        <v>44777</v>
      </c>
      <c r="G5525" s="1165">
        <v>44926</v>
      </c>
    </row>
    <row r="5526" spans="1:7" ht="25.5">
      <c r="A5526" s="1162">
        <v>7065</v>
      </c>
      <c r="B5526" s="1162">
        <v>27520</v>
      </c>
      <c r="C5526" s="1163" t="s">
        <v>12948</v>
      </c>
      <c r="D5526" s="1163" t="s">
        <v>12949</v>
      </c>
      <c r="E5526" s="1164" t="s">
        <v>3009</v>
      </c>
      <c r="F5526" s="1165">
        <v>44787</v>
      </c>
      <c r="G5526" s="1165">
        <v>44936</v>
      </c>
    </row>
    <row r="5527" spans="1:7">
      <c r="A5527" s="1158">
        <v>7066</v>
      </c>
      <c r="B5527" s="1158">
        <v>27521</v>
      </c>
      <c r="C5527" s="1159" t="s">
        <v>11960</v>
      </c>
      <c r="D5527" s="1159" t="s">
        <v>12561</v>
      </c>
      <c r="E5527" s="1160" t="s">
        <v>3034</v>
      </c>
      <c r="F5527" s="1161">
        <v>44937</v>
      </c>
      <c r="G5527" s="1161">
        <v>44996</v>
      </c>
    </row>
    <row r="5528" spans="1:7" ht="25.5">
      <c r="A5528" s="1162">
        <v>7067</v>
      </c>
      <c r="B5528" s="1162">
        <v>27522</v>
      </c>
      <c r="C5528" s="1163" t="s">
        <v>12950</v>
      </c>
      <c r="D5528" s="1163" t="s">
        <v>12951</v>
      </c>
      <c r="E5528" s="1164" t="s">
        <v>3034</v>
      </c>
      <c r="F5528" s="1165">
        <v>44937</v>
      </c>
      <c r="G5528" s="1165">
        <v>44996</v>
      </c>
    </row>
    <row r="5529" spans="1:7">
      <c r="A5529" s="1158">
        <v>7068</v>
      </c>
      <c r="B5529" s="1158">
        <v>27523</v>
      </c>
      <c r="C5529" s="1159" t="s">
        <v>12952</v>
      </c>
      <c r="D5529" s="1159" t="s">
        <v>12953</v>
      </c>
      <c r="E5529" s="1160" t="s">
        <v>2936</v>
      </c>
      <c r="F5529" s="1161">
        <v>44777</v>
      </c>
      <c r="G5529" s="1161">
        <v>44996</v>
      </c>
    </row>
    <row r="5530" spans="1:7">
      <c r="A5530" s="1162">
        <v>7069</v>
      </c>
      <c r="B5530" s="1162">
        <v>27524</v>
      </c>
      <c r="C5530" s="1163" t="s">
        <v>12954</v>
      </c>
      <c r="D5530" s="1163" t="s">
        <v>12955</v>
      </c>
      <c r="E5530" s="1164" t="s">
        <v>2357</v>
      </c>
      <c r="F5530" s="1165">
        <v>44996</v>
      </c>
      <c r="G5530" s="1165">
        <v>44996</v>
      </c>
    </row>
    <row r="5531" spans="1:7">
      <c r="A5531" s="1158">
        <v>7070</v>
      </c>
      <c r="B5531" s="1158">
        <v>27525</v>
      </c>
      <c r="C5531" s="1159" t="s">
        <v>11951</v>
      </c>
      <c r="D5531" s="1159" t="s">
        <v>3179</v>
      </c>
      <c r="E5531" s="1160" t="s">
        <v>3218</v>
      </c>
      <c r="F5531" s="1161">
        <v>44777</v>
      </c>
      <c r="G5531" s="1161">
        <v>44936</v>
      </c>
    </row>
    <row r="5532" spans="1:7" ht="25.5">
      <c r="A5532" s="1162">
        <v>7071</v>
      </c>
      <c r="B5532" s="1162">
        <v>27526</v>
      </c>
      <c r="C5532" s="1163" t="s">
        <v>12956</v>
      </c>
      <c r="D5532" s="1163" t="s">
        <v>12957</v>
      </c>
      <c r="E5532" s="1164" t="s">
        <v>3009</v>
      </c>
      <c r="F5532" s="1165">
        <v>44787</v>
      </c>
      <c r="G5532" s="1165">
        <v>44936</v>
      </c>
    </row>
    <row r="5533" spans="1:7" ht="25.5">
      <c r="A5533" s="1162">
        <v>7072</v>
      </c>
      <c r="B5533" s="1162">
        <v>27527</v>
      </c>
      <c r="C5533" s="1163" t="s">
        <v>12958</v>
      </c>
      <c r="D5533" s="1163" t="s">
        <v>12959</v>
      </c>
      <c r="E5533" s="1164" t="s">
        <v>3009</v>
      </c>
      <c r="F5533" s="1165">
        <v>44777</v>
      </c>
      <c r="G5533" s="1165">
        <v>44926</v>
      </c>
    </row>
    <row r="5534" spans="1:7" ht="25.5">
      <c r="A5534" s="1162">
        <v>7073</v>
      </c>
      <c r="B5534" s="1162">
        <v>27528</v>
      </c>
      <c r="C5534" s="1163" t="s">
        <v>12960</v>
      </c>
      <c r="D5534" s="1163" t="s">
        <v>12961</v>
      </c>
      <c r="E5534" s="1164" t="s">
        <v>3009</v>
      </c>
      <c r="F5534" s="1165">
        <v>44787</v>
      </c>
      <c r="G5534" s="1165">
        <v>44936</v>
      </c>
    </row>
    <row r="5535" spans="1:7">
      <c r="A5535" s="1158">
        <v>7074</v>
      </c>
      <c r="B5535" s="1158">
        <v>27529</v>
      </c>
      <c r="C5535" s="1159" t="s">
        <v>11960</v>
      </c>
      <c r="D5535" s="1159" t="s">
        <v>12561</v>
      </c>
      <c r="E5535" s="1160" t="s">
        <v>3034</v>
      </c>
      <c r="F5535" s="1161">
        <v>44937</v>
      </c>
      <c r="G5535" s="1161">
        <v>44996</v>
      </c>
    </row>
    <row r="5536" spans="1:7" ht="25.5">
      <c r="A5536" s="1162">
        <v>7075</v>
      </c>
      <c r="B5536" s="1162">
        <v>27530</v>
      </c>
      <c r="C5536" s="1163" t="s">
        <v>12962</v>
      </c>
      <c r="D5536" s="1163" t="s">
        <v>12963</v>
      </c>
      <c r="E5536" s="1164" t="s">
        <v>3034</v>
      </c>
      <c r="F5536" s="1165">
        <v>44937</v>
      </c>
      <c r="G5536" s="1165">
        <v>44996</v>
      </c>
    </row>
    <row r="5537" spans="1:7">
      <c r="A5537" s="1158">
        <v>7076</v>
      </c>
      <c r="B5537" s="1158">
        <v>27531</v>
      </c>
      <c r="C5537" s="1159" t="s">
        <v>12964</v>
      </c>
      <c r="D5537" s="1159" t="s">
        <v>12965</v>
      </c>
      <c r="E5537" s="1160" t="s">
        <v>2936</v>
      </c>
      <c r="F5537" s="1161">
        <v>44777</v>
      </c>
      <c r="G5537" s="1161">
        <v>44996</v>
      </c>
    </row>
    <row r="5538" spans="1:7">
      <c r="A5538" s="1162">
        <v>7077</v>
      </c>
      <c r="B5538" s="1162">
        <v>27532</v>
      </c>
      <c r="C5538" s="1163" t="s">
        <v>12966</v>
      </c>
      <c r="D5538" s="1163" t="s">
        <v>12967</v>
      </c>
      <c r="E5538" s="1164" t="s">
        <v>2357</v>
      </c>
      <c r="F5538" s="1165">
        <v>44996</v>
      </c>
      <c r="G5538" s="1165">
        <v>44996</v>
      </c>
    </row>
    <row r="5539" spans="1:7">
      <c r="A5539" s="1158">
        <v>7078</v>
      </c>
      <c r="B5539" s="1158">
        <v>27533</v>
      </c>
      <c r="C5539" s="1159" t="s">
        <v>11951</v>
      </c>
      <c r="D5539" s="1159" t="s">
        <v>3179</v>
      </c>
      <c r="E5539" s="1160" t="s">
        <v>3218</v>
      </c>
      <c r="F5539" s="1161">
        <v>44777</v>
      </c>
      <c r="G5539" s="1161">
        <v>44936</v>
      </c>
    </row>
    <row r="5540" spans="1:7" ht="25.5">
      <c r="A5540" s="1162">
        <v>7079</v>
      </c>
      <c r="B5540" s="1162">
        <v>27534</v>
      </c>
      <c r="C5540" s="1163" t="s">
        <v>12968</v>
      </c>
      <c r="D5540" s="1163" t="s">
        <v>12969</v>
      </c>
      <c r="E5540" s="1164" t="s">
        <v>3009</v>
      </c>
      <c r="F5540" s="1165">
        <v>44787</v>
      </c>
      <c r="G5540" s="1165">
        <v>44936</v>
      </c>
    </row>
    <row r="5541" spans="1:7" ht="25.5">
      <c r="A5541" s="1162">
        <v>7080</v>
      </c>
      <c r="B5541" s="1162">
        <v>27535</v>
      </c>
      <c r="C5541" s="1163" t="s">
        <v>12970</v>
      </c>
      <c r="D5541" s="1163" t="s">
        <v>12971</v>
      </c>
      <c r="E5541" s="1164" t="s">
        <v>3009</v>
      </c>
      <c r="F5541" s="1165">
        <v>44777</v>
      </c>
      <c r="G5541" s="1165">
        <v>44926</v>
      </c>
    </row>
    <row r="5542" spans="1:7" ht="25.5">
      <c r="A5542" s="1162">
        <v>7081</v>
      </c>
      <c r="B5542" s="1162">
        <v>27536</v>
      </c>
      <c r="C5542" s="1163" t="s">
        <v>12972</v>
      </c>
      <c r="D5542" s="1163" t="s">
        <v>12973</v>
      </c>
      <c r="E5542" s="1164" t="s">
        <v>3009</v>
      </c>
      <c r="F5542" s="1165">
        <v>44787</v>
      </c>
      <c r="G5542" s="1165">
        <v>44936</v>
      </c>
    </row>
    <row r="5543" spans="1:7">
      <c r="A5543" s="1158">
        <v>7082</v>
      </c>
      <c r="B5543" s="1158">
        <v>27537</v>
      </c>
      <c r="C5543" s="1159" t="s">
        <v>11960</v>
      </c>
      <c r="D5543" s="1159" t="s">
        <v>12561</v>
      </c>
      <c r="E5543" s="1160" t="s">
        <v>3034</v>
      </c>
      <c r="F5543" s="1161">
        <v>44937</v>
      </c>
      <c r="G5543" s="1161">
        <v>44996</v>
      </c>
    </row>
    <row r="5544" spans="1:7" ht="25.5">
      <c r="A5544" s="1162">
        <v>7083</v>
      </c>
      <c r="B5544" s="1162">
        <v>27538</v>
      </c>
      <c r="C5544" s="1163" t="s">
        <v>12974</v>
      </c>
      <c r="D5544" s="1163" t="s">
        <v>12975</v>
      </c>
      <c r="E5544" s="1164" t="s">
        <v>3034</v>
      </c>
      <c r="F5544" s="1165">
        <v>44937</v>
      </c>
      <c r="G5544" s="1165">
        <v>44996</v>
      </c>
    </row>
    <row r="5545" spans="1:7">
      <c r="A5545" s="1158">
        <v>7084</v>
      </c>
      <c r="B5545" s="1158">
        <v>27539</v>
      </c>
      <c r="C5545" s="1159" t="s">
        <v>12976</v>
      </c>
      <c r="D5545" s="1159" t="s">
        <v>12977</v>
      </c>
      <c r="E5545" s="1160" t="s">
        <v>3218</v>
      </c>
      <c r="F5545" s="1161">
        <v>44777</v>
      </c>
      <c r="G5545" s="1161">
        <v>44936</v>
      </c>
    </row>
    <row r="5546" spans="1:7">
      <c r="A5546" s="1162">
        <v>7085</v>
      </c>
      <c r="B5546" s="1162">
        <v>27540</v>
      </c>
      <c r="C5546" s="1163" t="s">
        <v>12978</v>
      </c>
      <c r="D5546" s="1163" t="s">
        <v>12979</v>
      </c>
      <c r="E5546" s="1164" t="s">
        <v>2357</v>
      </c>
      <c r="F5546" s="1165">
        <v>44936</v>
      </c>
      <c r="G5546" s="1165">
        <v>44936</v>
      </c>
    </row>
    <row r="5547" spans="1:7">
      <c r="A5547" s="1158">
        <v>7086</v>
      </c>
      <c r="B5547" s="1158">
        <v>27541</v>
      </c>
      <c r="C5547" s="1159" t="s">
        <v>11951</v>
      </c>
      <c r="D5547" s="1159" t="s">
        <v>3179</v>
      </c>
      <c r="E5547" s="1160" t="s">
        <v>3218</v>
      </c>
      <c r="F5547" s="1161">
        <v>44777</v>
      </c>
      <c r="G5547" s="1161">
        <v>44936</v>
      </c>
    </row>
    <row r="5548" spans="1:7" ht="25.5">
      <c r="A5548" s="1162">
        <v>7087</v>
      </c>
      <c r="B5548" s="1162">
        <v>27542</v>
      </c>
      <c r="C5548" s="1163" t="s">
        <v>12980</v>
      </c>
      <c r="D5548" s="1163" t="s">
        <v>12981</v>
      </c>
      <c r="E5548" s="1164" t="s">
        <v>3009</v>
      </c>
      <c r="F5548" s="1165">
        <v>44787</v>
      </c>
      <c r="G5548" s="1165">
        <v>44936</v>
      </c>
    </row>
    <row r="5549" spans="1:7" ht="25.5">
      <c r="A5549" s="1162">
        <v>7088</v>
      </c>
      <c r="B5549" s="1162">
        <v>27543</v>
      </c>
      <c r="C5549" s="1163" t="s">
        <v>12982</v>
      </c>
      <c r="D5549" s="1163" t="s">
        <v>12983</v>
      </c>
      <c r="E5549" s="1164" t="s">
        <v>3009</v>
      </c>
      <c r="F5549" s="1165">
        <v>44777</v>
      </c>
      <c r="G5549" s="1165">
        <v>44926</v>
      </c>
    </row>
    <row r="5550" spans="1:7" ht="25.5">
      <c r="A5550" s="1162">
        <v>7089</v>
      </c>
      <c r="B5550" s="1162">
        <v>27544</v>
      </c>
      <c r="C5550" s="1163" t="s">
        <v>12984</v>
      </c>
      <c r="D5550" s="1163" t="s">
        <v>12985</v>
      </c>
      <c r="E5550" s="1164" t="s">
        <v>3009</v>
      </c>
      <c r="F5550" s="1165">
        <v>44787</v>
      </c>
      <c r="G5550" s="1165">
        <v>44936</v>
      </c>
    </row>
    <row r="5551" spans="1:7">
      <c r="A5551" s="1158">
        <v>7090</v>
      </c>
      <c r="B5551" s="1158">
        <v>27545</v>
      </c>
      <c r="C5551" s="1159" t="s">
        <v>12986</v>
      </c>
      <c r="D5551" s="1159" t="s">
        <v>12987</v>
      </c>
      <c r="E5551" s="1160" t="s">
        <v>3218</v>
      </c>
      <c r="F5551" s="1161">
        <v>44777</v>
      </c>
      <c r="G5551" s="1161">
        <v>44936</v>
      </c>
    </row>
    <row r="5552" spans="1:7">
      <c r="A5552" s="1162">
        <v>7091</v>
      </c>
      <c r="B5552" s="1162">
        <v>27546</v>
      </c>
      <c r="C5552" s="1163" t="s">
        <v>12988</v>
      </c>
      <c r="D5552" s="1163" t="s">
        <v>12989</v>
      </c>
      <c r="E5552" s="1164" t="s">
        <v>2357</v>
      </c>
      <c r="F5552" s="1165">
        <v>44936</v>
      </c>
      <c r="G5552" s="1165">
        <v>44936</v>
      </c>
    </row>
    <row r="5553" spans="1:7">
      <c r="A5553" s="1158">
        <v>7092</v>
      </c>
      <c r="B5553" s="1158">
        <v>27547</v>
      </c>
      <c r="C5553" s="1159" t="s">
        <v>11951</v>
      </c>
      <c r="D5553" s="1159" t="s">
        <v>3179</v>
      </c>
      <c r="E5553" s="1160" t="s">
        <v>3218</v>
      </c>
      <c r="F5553" s="1161">
        <v>44777</v>
      </c>
      <c r="G5553" s="1161">
        <v>44936</v>
      </c>
    </row>
    <row r="5554" spans="1:7">
      <c r="A5554" s="1162">
        <v>7093</v>
      </c>
      <c r="B5554" s="1162">
        <v>27548</v>
      </c>
      <c r="C5554" s="1163" t="s">
        <v>12990</v>
      </c>
      <c r="D5554" s="1163" t="s">
        <v>12991</v>
      </c>
      <c r="E5554" s="1164" t="s">
        <v>3009</v>
      </c>
      <c r="F5554" s="1165">
        <v>44787</v>
      </c>
      <c r="G5554" s="1165">
        <v>44936</v>
      </c>
    </row>
    <row r="5555" spans="1:7">
      <c r="A5555" s="1162">
        <v>7094</v>
      </c>
      <c r="B5555" s="1162">
        <v>27549</v>
      </c>
      <c r="C5555" s="1163" t="s">
        <v>12992</v>
      </c>
      <c r="D5555" s="1163" t="s">
        <v>12993</v>
      </c>
      <c r="E5555" s="1164" t="s">
        <v>3009</v>
      </c>
      <c r="F5555" s="1165">
        <v>44777</v>
      </c>
      <c r="G5555" s="1165">
        <v>44926</v>
      </c>
    </row>
    <row r="5556" spans="1:7">
      <c r="A5556" s="1162">
        <v>7095</v>
      </c>
      <c r="B5556" s="1162">
        <v>27550</v>
      </c>
      <c r="C5556" s="1163" t="s">
        <v>12994</v>
      </c>
      <c r="D5556" s="1163" t="s">
        <v>12995</v>
      </c>
      <c r="E5556" s="1164" t="s">
        <v>3009</v>
      </c>
      <c r="F5556" s="1165">
        <v>44787</v>
      </c>
      <c r="G5556" s="1165">
        <v>44936</v>
      </c>
    </row>
    <row r="5557" spans="1:7" ht="25.5">
      <c r="A5557" s="1158">
        <v>7096</v>
      </c>
      <c r="B5557" s="1158">
        <v>27578</v>
      </c>
      <c r="C5557" s="1159" t="s">
        <v>12996</v>
      </c>
      <c r="D5557" s="1159" t="s">
        <v>12997</v>
      </c>
      <c r="E5557" s="1160" t="s">
        <v>6730</v>
      </c>
      <c r="F5557" s="1161">
        <v>44104</v>
      </c>
      <c r="G5557" s="1161">
        <v>45023</v>
      </c>
    </row>
    <row r="5558" spans="1:7">
      <c r="A5558" s="1162">
        <v>7097</v>
      </c>
      <c r="B5558" s="1162">
        <v>27579</v>
      </c>
      <c r="C5558" s="1163" t="s">
        <v>12998</v>
      </c>
      <c r="D5558" s="1163" t="s">
        <v>12999</v>
      </c>
      <c r="E5558" s="1164" t="s">
        <v>2357</v>
      </c>
      <c r="F5558" s="1165">
        <v>45023</v>
      </c>
      <c r="G5558" s="1165">
        <v>45023</v>
      </c>
    </row>
    <row r="5559" spans="1:7">
      <c r="A5559" s="1158">
        <v>7098</v>
      </c>
      <c r="B5559" s="1158">
        <v>27580</v>
      </c>
      <c r="C5559" s="1159" t="s">
        <v>11951</v>
      </c>
      <c r="D5559" s="1159" t="s">
        <v>3179</v>
      </c>
      <c r="E5559" s="1160" t="s">
        <v>13000</v>
      </c>
      <c r="F5559" s="1161">
        <v>44104</v>
      </c>
      <c r="G5559" s="1161">
        <v>44893</v>
      </c>
    </row>
    <row r="5560" spans="1:7" ht="25.5">
      <c r="A5560" s="1162">
        <v>7099</v>
      </c>
      <c r="B5560" s="1162">
        <v>27581</v>
      </c>
      <c r="C5560" s="1163" t="s">
        <v>13001</v>
      </c>
      <c r="D5560" s="1163" t="s">
        <v>13002</v>
      </c>
      <c r="E5560" s="1164" t="s">
        <v>6088</v>
      </c>
      <c r="F5560" s="1165">
        <v>44114</v>
      </c>
      <c r="G5560" s="1165">
        <v>44833</v>
      </c>
    </row>
    <row r="5561" spans="1:7" ht="25.5">
      <c r="A5561" s="1162">
        <v>7100</v>
      </c>
      <c r="B5561" s="1162">
        <v>27582</v>
      </c>
      <c r="C5561" s="1163" t="s">
        <v>13003</v>
      </c>
      <c r="D5561" s="1163" t="s">
        <v>13004</v>
      </c>
      <c r="E5561" s="1164" t="s">
        <v>6088</v>
      </c>
      <c r="F5561" s="1165">
        <v>44104</v>
      </c>
      <c r="G5561" s="1165">
        <v>44823</v>
      </c>
    </row>
    <row r="5562" spans="1:7">
      <c r="A5562" s="1162">
        <v>7101</v>
      </c>
      <c r="B5562" s="1162">
        <v>27583</v>
      </c>
      <c r="C5562" s="1163" t="s">
        <v>13005</v>
      </c>
      <c r="D5562" s="1163" t="s">
        <v>13006</v>
      </c>
      <c r="E5562" s="1164" t="s">
        <v>6088</v>
      </c>
      <c r="F5562" s="1165">
        <v>44124</v>
      </c>
      <c r="G5562" s="1165">
        <v>44843</v>
      </c>
    </row>
    <row r="5563" spans="1:7">
      <c r="A5563" s="1162">
        <v>7102</v>
      </c>
      <c r="B5563" s="1162">
        <v>27584</v>
      </c>
      <c r="C5563" s="1163" t="s">
        <v>12994</v>
      </c>
      <c r="D5563" s="1163" t="s">
        <v>12995</v>
      </c>
      <c r="E5563" s="1164" t="s">
        <v>6088</v>
      </c>
      <c r="F5563" s="1165">
        <v>44144</v>
      </c>
      <c r="G5563" s="1165">
        <v>44863</v>
      </c>
    </row>
    <row r="5564" spans="1:7">
      <c r="A5564" s="1162">
        <v>7103</v>
      </c>
      <c r="B5564" s="1162">
        <v>27585</v>
      </c>
      <c r="C5564" s="1163" t="s">
        <v>13007</v>
      </c>
      <c r="D5564" s="1163" t="s">
        <v>13008</v>
      </c>
      <c r="E5564" s="1164" t="s">
        <v>6088</v>
      </c>
      <c r="F5564" s="1165">
        <v>44144</v>
      </c>
      <c r="G5564" s="1165">
        <v>44863</v>
      </c>
    </row>
    <row r="5565" spans="1:7" ht="25.5">
      <c r="A5565" s="1162">
        <v>7104</v>
      </c>
      <c r="B5565" s="1162">
        <v>27586</v>
      </c>
      <c r="C5565" s="1163" t="s">
        <v>13009</v>
      </c>
      <c r="D5565" s="1163" t="s">
        <v>13010</v>
      </c>
      <c r="E5565" s="1164" t="s">
        <v>9970</v>
      </c>
      <c r="F5565" s="1165">
        <v>44344</v>
      </c>
      <c r="G5565" s="1165">
        <v>44893</v>
      </c>
    </row>
    <row r="5566" spans="1:7">
      <c r="A5566" s="1158">
        <v>7105</v>
      </c>
      <c r="B5566" s="1158">
        <v>27587</v>
      </c>
      <c r="C5566" s="1159" t="s">
        <v>11960</v>
      </c>
      <c r="D5566" s="1159" t="s">
        <v>12561</v>
      </c>
      <c r="E5566" s="1160" t="s">
        <v>13011</v>
      </c>
      <c r="F5566" s="1161">
        <v>44424</v>
      </c>
      <c r="G5566" s="1161">
        <v>45013</v>
      </c>
    </row>
    <row r="5567" spans="1:7" ht="25.5">
      <c r="A5567" s="1162">
        <v>7106</v>
      </c>
      <c r="B5567" s="1162">
        <v>27588</v>
      </c>
      <c r="C5567" s="1163" t="s">
        <v>13012</v>
      </c>
      <c r="D5567" s="1163" t="s">
        <v>13013</v>
      </c>
      <c r="E5567" s="1164" t="s">
        <v>6327</v>
      </c>
      <c r="F5567" s="1165">
        <v>44514</v>
      </c>
      <c r="G5567" s="1165">
        <v>45013</v>
      </c>
    </row>
    <row r="5568" spans="1:7" ht="51">
      <c r="A5568" s="1162">
        <v>7107</v>
      </c>
      <c r="B5568" s="1162">
        <v>27589</v>
      </c>
      <c r="C5568" s="1163" t="s">
        <v>13014</v>
      </c>
      <c r="D5568" s="1163" t="s">
        <v>13015</v>
      </c>
      <c r="E5568" s="1164" t="s">
        <v>6327</v>
      </c>
      <c r="F5568" s="1165">
        <v>44424</v>
      </c>
      <c r="G5568" s="1165">
        <v>44923</v>
      </c>
    </row>
    <row r="5569" spans="1:7" ht="38.25">
      <c r="A5569" s="1162">
        <v>7108</v>
      </c>
      <c r="B5569" s="1162">
        <v>27590</v>
      </c>
      <c r="C5569" s="1163" t="s">
        <v>13016</v>
      </c>
      <c r="D5569" s="1163" t="s">
        <v>13017</v>
      </c>
      <c r="E5569" s="1164" t="s">
        <v>13018</v>
      </c>
      <c r="F5569" s="1165">
        <v>44424</v>
      </c>
      <c r="G5569" s="1165">
        <v>44953</v>
      </c>
    </row>
    <row r="5570" spans="1:7" ht="38.25">
      <c r="A5570" s="1162">
        <v>7109</v>
      </c>
      <c r="B5570" s="1162">
        <v>27591</v>
      </c>
      <c r="C5570" s="1163" t="s">
        <v>13019</v>
      </c>
      <c r="D5570" s="1163" t="s">
        <v>13020</v>
      </c>
      <c r="E5570" s="1164" t="s">
        <v>3112</v>
      </c>
      <c r="F5570" s="1165">
        <v>44834</v>
      </c>
      <c r="G5570" s="1165">
        <v>44863</v>
      </c>
    </row>
    <row r="5571" spans="1:7" ht="38.25">
      <c r="A5571" s="1162">
        <v>7110</v>
      </c>
      <c r="B5571" s="1162">
        <v>27592</v>
      </c>
      <c r="C5571" s="1163" t="s">
        <v>13021</v>
      </c>
      <c r="D5571" s="1163" t="s">
        <v>13022</v>
      </c>
      <c r="E5571" s="1164" t="s">
        <v>3424</v>
      </c>
      <c r="F5571" s="1165">
        <v>44424</v>
      </c>
      <c r="G5571" s="1165">
        <v>44823</v>
      </c>
    </row>
    <row r="5572" spans="1:7" ht="38.25">
      <c r="A5572" s="1162">
        <v>7111</v>
      </c>
      <c r="B5572" s="1162">
        <v>27593</v>
      </c>
      <c r="C5572" s="1163" t="s">
        <v>13023</v>
      </c>
      <c r="D5572" s="1163" t="s">
        <v>13024</v>
      </c>
      <c r="E5572" s="1164" t="s">
        <v>4589</v>
      </c>
      <c r="F5572" s="1165">
        <v>44424</v>
      </c>
      <c r="G5572" s="1165">
        <v>44873</v>
      </c>
    </row>
    <row r="5573" spans="1:7">
      <c r="A5573" s="1158">
        <v>7112</v>
      </c>
      <c r="B5573" s="1158">
        <v>27594</v>
      </c>
      <c r="C5573" s="1159" t="s">
        <v>11969</v>
      </c>
      <c r="D5573" s="1159" t="s">
        <v>12493</v>
      </c>
      <c r="E5573" s="1160" t="s">
        <v>3461</v>
      </c>
      <c r="F5573" s="1161">
        <v>44724</v>
      </c>
      <c r="G5573" s="1161">
        <v>45023</v>
      </c>
    </row>
    <row r="5574" spans="1:7" ht="38.25">
      <c r="A5574" s="1162">
        <v>7113</v>
      </c>
      <c r="B5574" s="1162">
        <v>27595</v>
      </c>
      <c r="C5574" s="1163" t="s">
        <v>13025</v>
      </c>
      <c r="D5574" s="1163" t="s">
        <v>13026</v>
      </c>
      <c r="E5574" s="1164" t="s">
        <v>3461</v>
      </c>
      <c r="F5574" s="1165">
        <v>44724</v>
      </c>
      <c r="G5574" s="1165">
        <v>45023</v>
      </c>
    </row>
    <row r="5575" spans="1:7" ht="38.25">
      <c r="A5575" s="1162">
        <v>7114</v>
      </c>
      <c r="B5575" s="1162">
        <v>27596</v>
      </c>
      <c r="C5575" s="1163" t="s">
        <v>13027</v>
      </c>
      <c r="D5575" s="1163" t="s">
        <v>13028</v>
      </c>
      <c r="E5575" s="1164" t="s">
        <v>3461</v>
      </c>
      <c r="F5575" s="1165">
        <v>44724</v>
      </c>
      <c r="G5575" s="1165">
        <v>45023</v>
      </c>
    </row>
    <row r="5576" spans="1:7" ht="51">
      <c r="A5576" s="1162">
        <v>7115</v>
      </c>
      <c r="B5576" s="1162">
        <v>27597</v>
      </c>
      <c r="C5576" s="1163" t="s">
        <v>13029</v>
      </c>
      <c r="D5576" s="1163" t="s">
        <v>13030</v>
      </c>
      <c r="E5576" s="1164" t="s">
        <v>3461</v>
      </c>
      <c r="F5576" s="1165">
        <v>44724</v>
      </c>
      <c r="G5576" s="1165">
        <v>45023</v>
      </c>
    </row>
    <row r="5577" spans="1:7" ht="51">
      <c r="A5577" s="1162">
        <v>7116</v>
      </c>
      <c r="B5577" s="1162">
        <v>27598</v>
      </c>
      <c r="C5577" s="1163" t="s">
        <v>13031</v>
      </c>
      <c r="D5577" s="1163" t="s">
        <v>13032</v>
      </c>
      <c r="E5577" s="1164" t="s">
        <v>3461</v>
      </c>
      <c r="F5577" s="1165">
        <v>44724</v>
      </c>
      <c r="G5577" s="1165">
        <v>45023</v>
      </c>
    </row>
    <row r="5578" spans="1:7" ht="51">
      <c r="A5578" s="1162">
        <v>7117</v>
      </c>
      <c r="B5578" s="1162">
        <v>27599</v>
      </c>
      <c r="C5578" s="1163" t="s">
        <v>13033</v>
      </c>
      <c r="D5578" s="1163" t="s">
        <v>13034</v>
      </c>
      <c r="E5578" s="1164" t="s">
        <v>3461</v>
      </c>
      <c r="F5578" s="1165">
        <v>44724</v>
      </c>
      <c r="G5578" s="1165">
        <v>45023</v>
      </c>
    </row>
    <row r="5579" spans="1:7">
      <c r="A5579" s="1162">
        <v>7118</v>
      </c>
      <c r="B5579" s="1162">
        <v>27600</v>
      </c>
      <c r="C5579" s="1163" t="s">
        <v>13035</v>
      </c>
      <c r="D5579" s="1163" t="s">
        <v>13036</v>
      </c>
      <c r="E5579" s="1164" t="s">
        <v>3461</v>
      </c>
      <c r="F5579" s="1165">
        <v>44724</v>
      </c>
      <c r="G5579" s="1165">
        <v>45023</v>
      </c>
    </row>
    <row r="5580" spans="1:7">
      <c r="A5580" s="1162">
        <v>7119</v>
      </c>
      <c r="B5580" s="1162">
        <v>27601</v>
      </c>
      <c r="C5580" s="1163" t="s">
        <v>13037</v>
      </c>
      <c r="D5580" s="1163" t="s">
        <v>13038</v>
      </c>
      <c r="E5580" s="1164" t="s">
        <v>3461</v>
      </c>
      <c r="F5580" s="1165">
        <v>44724</v>
      </c>
      <c r="G5580" s="1165">
        <v>45023</v>
      </c>
    </row>
    <row r="5581" spans="1:7" ht="38.25">
      <c r="A5581" s="1162">
        <v>7120</v>
      </c>
      <c r="B5581" s="1162">
        <v>27602</v>
      </c>
      <c r="C5581" s="1163" t="s">
        <v>13039</v>
      </c>
      <c r="D5581" s="1163" t="s">
        <v>13040</v>
      </c>
      <c r="E5581" s="1164" t="s">
        <v>3461</v>
      </c>
      <c r="F5581" s="1165">
        <v>44724</v>
      </c>
      <c r="G5581" s="1165">
        <v>45023</v>
      </c>
    </row>
    <row r="5582" spans="1:7" ht="25.5">
      <c r="A5582" s="1162">
        <v>7121</v>
      </c>
      <c r="B5582" s="1162">
        <v>27603</v>
      </c>
      <c r="C5582" s="1163" t="s">
        <v>13041</v>
      </c>
      <c r="D5582" s="1163" t="s">
        <v>13042</v>
      </c>
      <c r="E5582" s="1164" t="s">
        <v>3461</v>
      </c>
      <c r="F5582" s="1165">
        <v>44724</v>
      </c>
      <c r="G5582" s="1165">
        <v>45023</v>
      </c>
    </row>
    <row r="5583" spans="1:7" ht="25.5">
      <c r="A5583" s="1162">
        <v>7122</v>
      </c>
      <c r="B5583" s="1162">
        <v>27604</v>
      </c>
      <c r="C5583" s="1163" t="s">
        <v>13043</v>
      </c>
      <c r="D5583" s="1163" t="s">
        <v>13044</v>
      </c>
      <c r="E5583" s="1164" t="s">
        <v>3461</v>
      </c>
      <c r="F5583" s="1165">
        <v>44724</v>
      </c>
      <c r="G5583" s="1165">
        <v>45023</v>
      </c>
    </row>
    <row r="5584" spans="1:7" ht="25.5">
      <c r="A5584" s="1162">
        <v>7123</v>
      </c>
      <c r="B5584" s="1162">
        <v>27605</v>
      </c>
      <c r="C5584" s="1163" t="s">
        <v>13045</v>
      </c>
      <c r="D5584" s="1163" t="s">
        <v>7240</v>
      </c>
      <c r="E5584" s="1164" t="s">
        <v>3461</v>
      </c>
      <c r="F5584" s="1165">
        <v>44724</v>
      </c>
      <c r="G5584" s="1165">
        <v>45023</v>
      </c>
    </row>
    <row r="5585" spans="1:7" ht="25.5">
      <c r="A5585" s="1162">
        <v>7124</v>
      </c>
      <c r="B5585" s="1162">
        <v>27606</v>
      </c>
      <c r="C5585" s="1163" t="s">
        <v>13046</v>
      </c>
      <c r="D5585" s="1163" t="s">
        <v>13047</v>
      </c>
      <c r="E5585" s="1164" t="s">
        <v>3461</v>
      </c>
      <c r="F5585" s="1165">
        <v>44724</v>
      </c>
      <c r="G5585" s="1165">
        <v>45023</v>
      </c>
    </row>
    <row r="5586" spans="1:7" ht="25.5">
      <c r="A5586" s="1162">
        <v>7125</v>
      </c>
      <c r="B5586" s="1162">
        <v>27607</v>
      </c>
      <c r="C5586" s="1163" t="s">
        <v>12862</v>
      </c>
      <c r="D5586" s="1163" t="s">
        <v>10257</v>
      </c>
      <c r="E5586" s="1164" t="s">
        <v>3461</v>
      </c>
      <c r="F5586" s="1165">
        <v>44724</v>
      </c>
      <c r="G5586" s="1165">
        <v>45023</v>
      </c>
    </row>
    <row r="5587" spans="1:7" ht="38.25">
      <c r="A5587" s="1162">
        <v>7126</v>
      </c>
      <c r="B5587" s="1162">
        <v>27608</v>
      </c>
      <c r="C5587" s="1163" t="s">
        <v>13048</v>
      </c>
      <c r="D5587" s="1163" t="s">
        <v>13049</v>
      </c>
      <c r="E5587" s="1164" t="s">
        <v>3461</v>
      </c>
      <c r="F5587" s="1165">
        <v>44724</v>
      </c>
      <c r="G5587" s="1165">
        <v>45023</v>
      </c>
    </row>
    <row r="5588" spans="1:7" ht="38.25">
      <c r="A5588" s="1162">
        <v>7127</v>
      </c>
      <c r="B5588" s="1162">
        <v>27609</v>
      </c>
      <c r="C5588" s="1163" t="s">
        <v>13050</v>
      </c>
      <c r="D5588" s="1163" t="s">
        <v>13051</v>
      </c>
      <c r="E5588" s="1164" t="s">
        <v>3461</v>
      </c>
      <c r="F5588" s="1165">
        <v>44724</v>
      </c>
      <c r="G5588" s="1165">
        <v>45023</v>
      </c>
    </row>
    <row r="5589" spans="1:7" ht="25.5">
      <c r="A5589" s="1162">
        <v>7128</v>
      </c>
      <c r="B5589" s="1162">
        <v>27610</v>
      </c>
      <c r="C5589" s="1163" t="s">
        <v>13052</v>
      </c>
      <c r="D5589" s="1163" t="s">
        <v>13053</v>
      </c>
      <c r="E5589" s="1164" t="s">
        <v>3461</v>
      </c>
      <c r="F5589" s="1165">
        <v>44724</v>
      </c>
      <c r="G5589" s="1165">
        <v>45023</v>
      </c>
    </row>
    <row r="5590" spans="1:7" ht="38.25">
      <c r="A5590" s="1162">
        <v>7129</v>
      </c>
      <c r="B5590" s="1162">
        <v>27611</v>
      </c>
      <c r="C5590" s="1163" t="s">
        <v>13054</v>
      </c>
      <c r="D5590" s="1163" t="s">
        <v>13055</v>
      </c>
      <c r="E5590" s="1164" t="s">
        <v>3461</v>
      </c>
      <c r="F5590" s="1165">
        <v>44724</v>
      </c>
      <c r="G5590" s="1165">
        <v>45023</v>
      </c>
    </row>
    <row r="5591" spans="1:7" ht="25.5">
      <c r="A5591" s="1162">
        <v>7130</v>
      </c>
      <c r="B5591" s="1162">
        <v>27612</v>
      </c>
      <c r="C5591" s="1163" t="s">
        <v>13056</v>
      </c>
      <c r="D5591" s="1163" t="s">
        <v>13057</v>
      </c>
      <c r="E5591" s="1164" t="s">
        <v>3461</v>
      </c>
      <c r="F5591" s="1165">
        <v>44724</v>
      </c>
      <c r="G5591" s="1165">
        <v>45023</v>
      </c>
    </row>
    <row r="5592" spans="1:7" ht="25.5">
      <c r="A5592" s="1158">
        <v>7131</v>
      </c>
      <c r="B5592" s="1158">
        <v>27613</v>
      </c>
      <c r="C5592" s="1159" t="s">
        <v>13058</v>
      </c>
      <c r="D5592" s="1159" t="s">
        <v>13059</v>
      </c>
      <c r="E5592" s="1160" t="s">
        <v>9571</v>
      </c>
      <c r="F5592" s="1161">
        <v>44424</v>
      </c>
      <c r="G5592" s="1161">
        <v>45023</v>
      </c>
    </row>
    <row r="5593" spans="1:7">
      <c r="A5593" s="1162">
        <v>7132</v>
      </c>
      <c r="B5593" s="1162">
        <v>27614</v>
      </c>
      <c r="C5593" s="1163" t="s">
        <v>13060</v>
      </c>
      <c r="D5593" s="1163" t="s">
        <v>13061</v>
      </c>
      <c r="E5593" s="1164" t="s">
        <v>2357</v>
      </c>
      <c r="F5593" s="1165">
        <v>45023</v>
      </c>
      <c r="G5593" s="1165">
        <v>45023</v>
      </c>
    </row>
    <row r="5594" spans="1:7">
      <c r="A5594" s="1158">
        <v>7133</v>
      </c>
      <c r="B5594" s="1158">
        <v>27615</v>
      </c>
      <c r="C5594" s="1159" t="s">
        <v>11960</v>
      </c>
      <c r="D5594" s="1159" t="s">
        <v>12561</v>
      </c>
      <c r="E5594" s="1160" t="s">
        <v>3029</v>
      </c>
      <c r="F5594" s="1161">
        <v>44424</v>
      </c>
      <c r="G5594" s="1161">
        <v>44673</v>
      </c>
    </row>
    <row r="5595" spans="1:7" ht="38.25">
      <c r="A5595" s="1162">
        <v>7134</v>
      </c>
      <c r="B5595" s="1162">
        <v>27616</v>
      </c>
      <c r="C5595" s="1163" t="s">
        <v>13062</v>
      </c>
      <c r="D5595" s="1163" t="s">
        <v>13063</v>
      </c>
      <c r="E5595" s="1164" t="s">
        <v>3029</v>
      </c>
      <c r="F5595" s="1165">
        <v>44424</v>
      </c>
      <c r="G5595" s="1165">
        <v>44673</v>
      </c>
    </row>
    <row r="5596" spans="1:7" ht="38.25">
      <c r="A5596" s="1162">
        <v>7135</v>
      </c>
      <c r="B5596" s="1162">
        <v>27617</v>
      </c>
      <c r="C5596" s="1163" t="s">
        <v>13064</v>
      </c>
      <c r="D5596" s="1163" t="s">
        <v>13065</v>
      </c>
      <c r="E5596" s="1164" t="s">
        <v>3029</v>
      </c>
      <c r="F5596" s="1165">
        <v>44424</v>
      </c>
      <c r="G5596" s="1165">
        <v>44673</v>
      </c>
    </row>
    <row r="5597" spans="1:7">
      <c r="A5597" s="1158">
        <v>7136</v>
      </c>
      <c r="B5597" s="1158">
        <v>27618</v>
      </c>
      <c r="C5597" s="1159" t="s">
        <v>11969</v>
      </c>
      <c r="D5597" s="1159" t="s">
        <v>12493</v>
      </c>
      <c r="E5597" s="1160" t="s">
        <v>9571</v>
      </c>
      <c r="F5597" s="1161">
        <v>44424</v>
      </c>
      <c r="G5597" s="1161">
        <v>45023</v>
      </c>
    </row>
    <row r="5598" spans="1:7" ht="38.25">
      <c r="A5598" s="1162">
        <v>7137</v>
      </c>
      <c r="B5598" s="1162">
        <v>27619</v>
      </c>
      <c r="C5598" s="1163" t="s">
        <v>13066</v>
      </c>
      <c r="D5598" s="1163" t="s">
        <v>13067</v>
      </c>
      <c r="E5598" s="1164" t="s">
        <v>3461</v>
      </c>
      <c r="F5598" s="1165">
        <v>44724</v>
      </c>
      <c r="G5598" s="1165">
        <v>45023</v>
      </c>
    </row>
    <row r="5599" spans="1:7" ht="51">
      <c r="A5599" s="1162">
        <v>7138</v>
      </c>
      <c r="B5599" s="1162">
        <v>27620</v>
      </c>
      <c r="C5599" s="1163" t="s">
        <v>13068</v>
      </c>
      <c r="D5599" s="1163" t="s">
        <v>13069</v>
      </c>
      <c r="E5599" s="1164" t="s">
        <v>3461</v>
      </c>
      <c r="F5599" s="1165">
        <v>44724</v>
      </c>
      <c r="G5599" s="1165">
        <v>45023</v>
      </c>
    </row>
    <row r="5600" spans="1:7" ht="51">
      <c r="A5600" s="1162">
        <v>7139</v>
      </c>
      <c r="B5600" s="1162">
        <v>27621</v>
      </c>
      <c r="C5600" s="1163" t="s">
        <v>13070</v>
      </c>
      <c r="D5600" s="1163" t="s">
        <v>13071</v>
      </c>
      <c r="E5600" s="1164" t="s">
        <v>3461</v>
      </c>
      <c r="F5600" s="1165">
        <v>44724</v>
      </c>
      <c r="G5600" s="1165">
        <v>45023</v>
      </c>
    </row>
    <row r="5601" spans="1:7" ht="51">
      <c r="A5601" s="1162">
        <v>7140</v>
      </c>
      <c r="B5601" s="1162">
        <v>27622</v>
      </c>
      <c r="C5601" s="1163" t="s">
        <v>13072</v>
      </c>
      <c r="D5601" s="1163" t="s">
        <v>13073</v>
      </c>
      <c r="E5601" s="1164" t="s">
        <v>3461</v>
      </c>
      <c r="F5601" s="1165">
        <v>44724</v>
      </c>
      <c r="G5601" s="1165">
        <v>45023</v>
      </c>
    </row>
    <row r="5602" spans="1:7">
      <c r="A5602" s="1162">
        <v>7141</v>
      </c>
      <c r="B5602" s="1162">
        <v>27623</v>
      </c>
      <c r="C5602" s="1163" t="s">
        <v>13037</v>
      </c>
      <c r="D5602" s="1163" t="s">
        <v>13038</v>
      </c>
      <c r="E5602" s="1164" t="s">
        <v>3461</v>
      </c>
      <c r="F5602" s="1165">
        <v>44724</v>
      </c>
      <c r="G5602" s="1165">
        <v>45023</v>
      </c>
    </row>
    <row r="5603" spans="1:7" ht="38.25">
      <c r="A5603" s="1162">
        <v>7142</v>
      </c>
      <c r="B5603" s="1162">
        <v>27624</v>
      </c>
      <c r="C5603" s="1163" t="s">
        <v>13074</v>
      </c>
      <c r="D5603" s="1163" t="s">
        <v>13075</v>
      </c>
      <c r="E5603" s="1164" t="s">
        <v>3461</v>
      </c>
      <c r="F5603" s="1165">
        <v>44724</v>
      </c>
      <c r="G5603" s="1165">
        <v>45023</v>
      </c>
    </row>
    <row r="5604" spans="1:7" ht="25.5">
      <c r="A5604" s="1162">
        <v>7143</v>
      </c>
      <c r="B5604" s="1162">
        <v>27625</v>
      </c>
      <c r="C5604" s="1163" t="s">
        <v>13076</v>
      </c>
      <c r="D5604" s="1163" t="s">
        <v>13077</v>
      </c>
      <c r="E5604" s="1164" t="s">
        <v>3461</v>
      </c>
      <c r="F5604" s="1165">
        <v>44724</v>
      </c>
      <c r="G5604" s="1165">
        <v>45023</v>
      </c>
    </row>
    <row r="5605" spans="1:7" ht="25.5">
      <c r="A5605" s="1162">
        <v>7144</v>
      </c>
      <c r="B5605" s="1162">
        <v>27626</v>
      </c>
      <c r="C5605" s="1163" t="s">
        <v>13078</v>
      </c>
      <c r="D5605" s="1163" t="s">
        <v>13079</v>
      </c>
      <c r="E5605" s="1164" t="s">
        <v>3461</v>
      </c>
      <c r="F5605" s="1165">
        <v>44724</v>
      </c>
      <c r="G5605" s="1165">
        <v>45023</v>
      </c>
    </row>
    <row r="5606" spans="1:7" ht="38.25">
      <c r="A5606" s="1162">
        <v>7145</v>
      </c>
      <c r="B5606" s="1162">
        <v>27627</v>
      </c>
      <c r="C5606" s="1163" t="s">
        <v>13080</v>
      </c>
      <c r="D5606" s="1163" t="s">
        <v>13081</v>
      </c>
      <c r="E5606" s="1164" t="s">
        <v>3461</v>
      </c>
      <c r="F5606" s="1165">
        <v>44724</v>
      </c>
      <c r="G5606" s="1165">
        <v>45023</v>
      </c>
    </row>
    <row r="5607" spans="1:7" ht="38.25">
      <c r="A5607" s="1162">
        <v>7146</v>
      </c>
      <c r="B5607" s="1162">
        <v>27628</v>
      </c>
      <c r="C5607" s="1163" t="s">
        <v>13082</v>
      </c>
      <c r="D5607" s="1163" t="s">
        <v>13083</v>
      </c>
      <c r="E5607" s="1164" t="s">
        <v>3461</v>
      </c>
      <c r="F5607" s="1165">
        <v>44724</v>
      </c>
      <c r="G5607" s="1165">
        <v>45023</v>
      </c>
    </row>
    <row r="5608" spans="1:7" ht="25.5">
      <c r="A5608" s="1162">
        <v>7147</v>
      </c>
      <c r="B5608" s="1162">
        <v>27629</v>
      </c>
      <c r="C5608" s="1163" t="s">
        <v>13056</v>
      </c>
      <c r="D5608" s="1163" t="s">
        <v>13057</v>
      </c>
      <c r="E5608" s="1164" t="s">
        <v>3461</v>
      </c>
      <c r="F5608" s="1165">
        <v>44724</v>
      </c>
      <c r="G5608" s="1165">
        <v>45023</v>
      </c>
    </row>
    <row r="5609" spans="1:7" ht="38.25">
      <c r="A5609" s="1162">
        <v>7148</v>
      </c>
      <c r="B5609" s="1162">
        <v>27630</v>
      </c>
      <c r="C5609" s="1163" t="s">
        <v>13084</v>
      </c>
      <c r="D5609" s="1163" t="s">
        <v>13085</v>
      </c>
      <c r="E5609" s="1164" t="s">
        <v>3461</v>
      </c>
      <c r="F5609" s="1165">
        <v>44724</v>
      </c>
      <c r="G5609" s="1165">
        <v>45023</v>
      </c>
    </row>
    <row r="5610" spans="1:7" ht="25.5">
      <c r="A5610" s="1162">
        <v>7149</v>
      </c>
      <c r="B5610" s="1162">
        <v>27631</v>
      </c>
      <c r="C5610" s="1163" t="s">
        <v>13086</v>
      </c>
      <c r="D5610" s="1163" t="s">
        <v>13087</v>
      </c>
      <c r="E5610" s="1164" t="s">
        <v>3461</v>
      </c>
      <c r="F5610" s="1165">
        <v>44424</v>
      </c>
      <c r="G5610" s="1165">
        <v>44723</v>
      </c>
    </row>
    <row r="5611" spans="1:7" ht="38.25">
      <c r="A5611" s="1162">
        <v>7150</v>
      </c>
      <c r="B5611" s="1162">
        <v>27632</v>
      </c>
      <c r="C5611" s="1163" t="s">
        <v>13088</v>
      </c>
      <c r="D5611" s="1163" t="s">
        <v>13089</v>
      </c>
      <c r="E5611" s="1164" t="s">
        <v>3461</v>
      </c>
      <c r="F5611" s="1165">
        <v>44724</v>
      </c>
      <c r="G5611" s="1165">
        <v>45023</v>
      </c>
    </row>
    <row r="5612" spans="1:7" ht="25.5">
      <c r="A5612" s="1158">
        <v>7151</v>
      </c>
      <c r="B5612" s="1158">
        <v>27633</v>
      </c>
      <c r="C5612" s="1159" t="s">
        <v>13090</v>
      </c>
      <c r="D5612" s="1159" t="s">
        <v>13091</v>
      </c>
      <c r="E5612" s="1160" t="s">
        <v>9046</v>
      </c>
      <c r="F5612" s="1161">
        <v>44082</v>
      </c>
      <c r="G5612" s="1161">
        <v>44901</v>
      </c>
    </row>
    <row r="5613" spans="1:7">
      <c r="A5613" s="1162">
        <v>7152</v>
      </c>
      <c r="B5613" s="1162">
        <v>27634</v>
      </c>
      <c r="C5613" s="1163" t="s">
        <v>13092</v>
      </c>
      <c r="D5613" s="1163" t="s">
        <v>13093</v>
      </c>
      <c r="E5613" s="1164" t="s">
        <v>2357</v>
      </c>
      <c r="F5613" s="1165">
        <v>44901</v>
      </c>
      <c r="G5613" s="1165">
        <v>44901</v>
      </c>
    </row>
    <row r="5614" spans="1:7">
      <c r="A5614" s="1158">
        <v>7153</v>
      </c>
      <c r="B5614" s="1158">
        <v>27635</v>
      </c>
      <c r="C5614" s="1159" t="s">
        <v>11951</v>
      </c>
      <c r="D5614" s="1159" t="s">
        <v>3179</v>
      </c>
      <c r="E5614" s="1160" t="s">
        <v>11456</v>
      </c>
      <c r="F5614" s="1161">
        <v>44082</v>
      </c>
      <c r="G5614" s="1161">
        <v>44841</v>
      </c>
    </row>
    <row r="5615" spans="1:7" ht="25.5">
      <c r="A5615" s="1162">
        <v>7154</v>
      </c>
      <c r="B5615" s="1162">
        <v>27636</v>
      </c>
      <c r="C5615" s="1163" t="s">
        <v>13094</v>
      </c>
      <c r="D5615" s="1163" t="s">
        <v>13095</v>
      </c>
      <c r="E5615" s="1164" t="s">
        <v>6088</v>
      </c>
      <c r="F5615" s="1165">
        <v>44122</v>
      </c>
      <c r="G5615" s="1165">
        <v>44841</v>
      </c>
    </row>
    <row r="5616" spans="1:7">
      <c r="A5616" s="1162">
        <v>7155</v>
      </c>
      <c r="B5616" s="1162">
        <v>27637</v>
      </c>
      <c r="C5616" s="1163" t="s">
        <v>12990</v>
      </c>
      <c r="D5616" s="1163" t="s">
        <v>13096</v>
      </c>
      <c r="E5616" s="1164" t="s">
        <v>6088</v>
      </c>
      <c r="F5616" s="1165">
        <v>44092</v>
      </c>
      <c r="G5616" s="1165">
        <v>44811</v>
      </c>
    </row>
    <row r="5617" spans="1:7" ht="25.5">
      <c r="A5617" s="1162">
        <v>7156</v>
      </c>
      <c r="B5617" s="1162">
        <v>27638</v>
      </c>
      <c r="C5617" s="1163" t="s">
        <v>13097</v>
      </c>
      <c r="D5617" s="1163" t="s">
        <v>13098</v>
      </c>
      <c r="E5617" s="1164" t="s">
        <v>6088</v>
      </c>
      <c r="F5617" s="1165">
        <v>44082</v>
      </c>
      <c r="G5617" s="1165">
        <v>44801</v>
      </c>
    </row>
    <row r="5618" spans="1:7" ht="25.5">
      <c r="A5618" s="1162">
        <v>7157</v>
      </c>
      <c r="B5618" s="1162">
        <v>27639</v>
      </c>
      <c r="C5618" s="1163" t="s">
        <v>13099</v>
      </c>
      <c r="D5618" s="1163" t="s">
        <v>13100</v>
      </c>
      <c r="E5618" s="1164" t="s">
        <v>6088</v>
      </c>
      <c r="F5618" s="1165">
        <v>44102</v>
      </c>
      <c r="G5618" s="1165">
        <v>44821</v>
      </c>
    </row>
    <row r="5619" spans="1:7" ht="25.5">
      <c r="A5619" s="1162">
        <v>7158</v>
      </c>
      <c r="B5619" s="1162">
        <v>27640</v>
      </c>
      <c r="C5619" s="1163" t="s">
        <v>13101</v>
      </c>
      <c r="D5619" s="1163" t="s">
        <v>13102</v>
      </c>
      <c r="E5619" s="1164" t="s">
        <v>6088</v>
      </c>
      <c r="F5619" s="1165">
        <v>44122</v>
      </c>
      <c r="G5619" s="1165">
        <v>44841</v>
      </c>
    </row>
    <row r="5620" spans="1:7">
      <c r="A5620" s="1158">
        <v>7159</v>
      </c>
      <c r="B5620" s="1158">
        <v>27641</v>
      </c>
      <c r="C5620" s="1159" t="s">
        <v>11960</v>
      </c>
      <c r="D5620" s="1159" t="s">
        <v>12561</v>
      </c>
      <c r="E5620" s="1160" t="s">
        <v>3029</v>
      </c>
      <c r="F5620" s="1161">
        <v>44302</v>
      </c>
      <c r="G5620" s="1161">
        <v>44551</v>
      </c>
    </row>
    <row r="5621" spans="1:7" ht="38.25">
      <c r="A5621" s="1162">
        <v>7160</v>
      </c>
      <c r="B5621" s="1162">
        <v>27642</v>
      </c>
      <c r="C5621" s="1163" t="s">
        <v>13103</v>
      </c>
      <c r="D5621" s="1163" t="s">
        <v>13104</v>
      </c>
      <c r="E5621" s="1164" t="s">
        <v>3029</v>
      </c>
      <c r="F5621" s="1165">
        <v>44302</v>
      </c>
      <c r="G5621" s="1165">
        <v>44551</v>
      </c>
    </row>
    <row r="5622" spans="1:7" ht="38.25">
      <c r="A5622" s="1162">
        <v>7161</v>
      </c>
      <c r="B5622" s="1162">
        <v>27643</v>
      </c>
      <c r="C5622" s="1163" t="s">
        <v>13105</v>
      </c>
      <c r="D5622" s="1163" t="s">
        <v>13106</v>
      </c>
      <c r="E5622" s="1164" t="s">
        <v>3029</v>
      </c>
      <c r="F5622" s="1165">
        <v>44302</v>
      </c>
      <c r="G5622" s="1165">
        <v>44551</v>
      </c>
    </row>
    <row r="5623" spans="1:7">
      <c r="A5623" s="1158">
        <v>7162</v>
      </c>
      <c r="B5623" s="1158">
        <v>27644</v>
      </c>
      <c r="C5623" s="1159" t="s">
        <v>11969</v>
      </c>
      <c r="D5623" s="1159" t="s">
        <v>12493</v>
      </c>
      <c r="E5623" s="1160" t="s">
        <v>3461</v>
      </c>
      <c r="F5623" s="1161">
        <v>44602</v>
      </c>
      <c r="G5623" s="1161">
        <v>44901</v>
      </c>
    </row>
    <row r="5624" spans="1:7" ht="38.25">
      <c r="A5624" s="1162">
        <v>7163</v>
      </c>
      <c r="B5624" s="1162">
        <v>27645</v>
      </c>
      <c r="C5624" s="1163" t="s">
        <v>13107</v>
      </c>
      <c r="D5624" s="1163" t="s">
        <v>13108</v>
      </c>
      <c r="E5624" s="1164" t="s">
        <v>3461</v>
      </c>
      <c r="F5624" s="1165">
        <v>44602</v>
      </c>
      <c r="G5624" s="1165">
        <v>44901</v>
      </c>
    </row>
    <row r="5625" spans="1:7" ht="38.25">
      <c r="A5625" s="1162">
        <v>7164</v>
      </c>
      <c r="B5625" s="1162">
        <v>27646</v>
      </c>
      <c r="C5625" s="1163" t="s">
        <v>13109</v>
      </c>
      <c r="D5625" s="1163" t="s">
        <v>13110</v>
      </c>
      <c r="E5625" s="1164" t="s">
        <v>3461</v>
      </c>
      <c r="F5625" s="1165">
        <v>44602</v>
      </c>
      <c r="G5625" s="1165">
        <v>44901</v>
      </c>
    </row>
    <row r="5626" spans="1:7" ht="38.25">
      <c r="A5626" s="1162">
        <v>7165</v>
      </c>
      <c r="B5626" s="1162">
        <v>27647</v>
      </c>
      <c r="C5626" s="1163" t="s">
        <v>13111</v>
      </c>
      <c r="D5626" s="1163" t="s">
        <v>13112</v>
      </c>
      <c r="E5626" s="1164" t="s">
        <v>3461</v>
      </c>
      <c r="F5626" s="1165">
        <v>44602</v>
      </c>
      <c r="G5626" s="1165">
        <v>44901</v>
      </c>
    </row>
    <row r="5627" spans="1:7" ht="25.5">
      <c r="A5627" s="1162">
        <v>7166</v>
      </c>
      <c r="B5627" s="1162">
        <v>27648</v>
      </c>
      <c r="C5627" s="1163" t="s">
        <v>13056</v>
      </c>
      <c r="D5627" s="1163" t="s">
        <v>13057</v>
      </c>
      <c r="E5627" s="1164" t="s">
        <v>3461</v>
      </c>
      <c r="F5627" s="1165">
        <v>44602</v>
      </c>
      <c r="G5627" s="1165">
        <v>44901</v>
      </c>
    </row>
    <row r="5628" spans="1:7" ht="38.25">
      <c r="A5628" s="1162">
        <v>7167</v>
      </c>
      <c r="B5628" s="1162">
        <v>27649</v>
      </c>
      <c r="C5628" s="1163" t="s">
        <v>13113</v>
      </c>
      <c r="D5628" s="1163" t="s">
        <v>13114</v>
      </c>
      <c r="E5628" s="1164" t="s">
        <v>3461</v>
      </c>
      <c r="F5628" s="1165">
        <v>44602</v>
      </c>
      <c r="G5628" s="1165">
        <v>44901</v>
      </c>
    </row>
    <row r="5629" spans="1:7" ht="38.25">
      <c r="A5629" s="1162">
        <v>7168</v>
      </c>
      <c r="B5629" s="1162">
        <v>27650</v>
      </c>
      <c r="C5629" s="1163" t="s">
        <v>13115</v>
      </c>
      <c r="D5629" s="1163" t="s">
        <v>13116</v>
      </c>
      <c r="E5629" s="1164" t="s">
        <v>3461</v>
      </c>
      <c r="F5629" s="1165">
        <v>44602</v>
      </c>
      <c r="G5629" s="1165">
        <v>44901</v>
      </c>
    </row>
    <row r="5630" spans="1:7" ht="51">
      <c r="A5630" s="1162">
        <v>7169</v>
      </c>
      <c r="B5630" s="1162">
        <v>27651</v>
      </c>
      <c r="C5630" s="1163" t="s">
        <v>13117</v>
      </c>
      <c r="D5630" s="1163" t="s">
        <v>13118</v>
      </c>
      <c r="E5630" s="1164" t="s">
        <v>3461</v>
      </c>
      <c r="F5630" s="1165">
        <v>44602</v>
      </c>
      <c r="G5630" s="1165">
        <v>44901</v>
      </c>
    </row>
    <row r="5631" spans="1:7" ht="51">
      <c r="A5631" s="1162">
        <v>7170</v>
      </c>
      <c r="B5631" s="1162">
        <v>27652</v>
      </c>
      <c r="C5631" s="1163" t="s">
        <v>13119</v>
      </c>
      <c r="D5631" s="1163" t="s">
        <v>13120</v>
      </c>
      <c r="E5631" s="1164" t="s">
        <v>3461</v>
      </c>
      <c r="F5631" s="1165">
        <v>44602</v>
      </c>
      <c r="G5631" s="1165">
        <v>44901</v>
      </c>
    </row>
    <row r="5632" spans="1:7" ht="51">
      <c r="A5632" s="1162">
        <v>7171</v>
      </c>
      <c r="B5632" s="1162">
        <v>27653</v>
      </c>
      <c r="C5632" s="1163" t="s">
        <v>13121</v>
      </c>
      <c r="D5632" s="1163" t="s">
        <v>13122</v>
      </c>
      <c r="E5632" s="1164" t="s">
        <v>3461</v>
      </c>
      <c r="F5632" s="1165">
        <v>44602</v>
      </c>
      <c r="G5632" s="1165">
        <v>44901</v>
      </c>
    </row>
    <row r="5633" spans="1:7">
      <c r="A5633" s="1162">
        <v>7172</v>
      </c>
      <c r="B5633" s="1162">
        <v>27654</v>
      </c>
      <c r="C5633" s="1163" t="s">
        <v>13123</v>
      </c>
      <c r="D5633" s="1163" t="s">
        <v>13124</v>
      </c>
      <c r="E5633" s="1164" t="s">
        <v>3461</v>
      </c>
      <c r="F5633" s="1165">
        <v>44602</v>
      </c>
      <c r="G5633" s="1165">
        <v>44901</v>
      </c>
    </row>
    <row r="5634" spans="1:7">
      <c r="A5634" s="1162">
        <v>7173</v>
      </c>
      <c r="B5634" s="1162">
        <v>27655</v>
      </c>
      <c r="C5634" s="1163" t="s">
        <v>13037</v>
      </c>
      <c r="D5634" s="1163" t="s">
        <v>13038</v>
      </c>
      <c r="E5634" s="1164" t="s">
        <v>3461</v>
      </c>
      <c r="F5634" s="1165">
        <v>44602</v>
      </c>
      <c r="G5634" s="1165">
        <v>44901</v>
      </c>
    </row>
    <row r="5635" spans="1:7" ht="38.25">
      <c r="A5635" s="1162">
        <v>7174</v>
      </c>
      <c r="B5635" s="1162">
        <v>27656</v>
      </c>
      <c r="C5635" s="1163" t="s">
        <v>13125</v>
      </c>
      <c r="D5635" s="1163" t="s">
        <v>13126</v>
      </c>
      <c r="E5635" s="1164" t="s">
        <v>3461</v>
      </c>
      <c r="F5635" s="1165">
        <v>44602</v>
      </c>
      <c r="G5635" s="1165">
        <v>44901</v>
      </c>
    </row>
    <row r="5636" spans="1:7" ht="25.5">
      <c r="A5636" s="1162">
        <v>7175</v>
      </c>
      <c r="B5636" s="1162">
        <v>27657</v>
      </c>
      <c r="C5636" s="1163" t="s">
        <v>13127</v>
      </c>
      <c r="D5636" s="1163" t="s">
        <v>13128</v>
      </c>
      <c r="E5636" s="1164" t="s">
        <v>3461</v>
      </c>
      <c r="F5636" s="1165">
        <v>44602</v>
      </c>
      <c r="G5636" s="1165">
        <v>44901</v>
      </c>
    </row>
    <row r="5637" spans="1:7" ht="25.5">
      <c r="A5637" s="1162">
        <v>7176</v>
      </c>
      <c r="B5637" s="1162">
        <v>27658</v>
      </c>
      <c r="C5637" s="1163" t="s">
        <v>13129</v>
      </c>
      <c r="D5637" s="1163" t="s">
        <v>13130</v>
      </c>
      <c r="E5637" s="1164" t="s">
        <v>3461</v>
      </c>
      <c r="F5637" s="1165">
        <v>44602</v>
      </c>
      <c r="G5637" s="1165">
        <v>44901</v>
      </c>
    </row>
    <row r="5638" spans="1:7" ht="25.5">
      <c r="A5638" s="1162">
        <v>7177</v>
      </c>
      <c r="B5638" s="1162">
        <v>27659</v>
      </c>
      <c r="C5638" s="1163" t="s">
        <v>13045</v>
      </c>
      <c r="D5638" s="1163" t="s">
        <v>7240</v>
      </c>
      <c r="E5638" s="1164" t="s">
        <v>3461</v>
      </c>
      <c r="F5638" s="1165">
        <v>44602</v>
      </c>
      <c r="G5638" s="1165">
        <v>44901</v>
      </c>
    </row>
    <row r="5639" spans="1:7" ht="25.5">
      <c r="A5639" s="1162">
        <v>7178</v>
      </c>
      <c r="B5639" s="1162">
        <v>27660</v>
      </c>
      <c r="C5639" s="1163" t="s">
        <v>13131</v>
      </c>
      <c r="D5639" s="1163" t="s">
        <v>13132</v>
      </c>
      <c r="E5639" s="1164" t="s">
        <v>3461</v>
      </c>
      <c r="F5639" s="1165">
        <v>44602</v>
      </c>
      <c r="G5639" s="1165">
        <v>44901</v>
      </c>
    </row>
    <row r="5640" spans="1:7" ht="25.5">
      <c r="A5640" s="1162">
        <v>7179</v>
      </c>
      <c r="B5640" s="1162">
        <v>27661</v>
      </c>
      <c r="C5640" s="1163" t="s">
        <v>12862</v>
      </c>
      <c r="D5640" s="1163" t="s">
        <v>10257</v>
      </c>
      <c r="E5640" s="1164" t="s">
        <v>3461</v>
      </c>
      <c r="F5640" s="1165">
        <v>44602</v>
      </c>
      <c r="G5640" s="1165">
        <v>44901</v>
      </c>
    </row>
    <row r="5641" spans="1:7" ht="25.5">
      <c r="A5641" s="1162">
        <v>7180</v>
      </c>
      <c r="B5641" s="1162">
        <v>27662</v>
      </c>
      <c r="C5641" s="1163" t="s">
        <v>13133</v>
      </c>
      <c r="D5641" s="1163" t="s">
        <v>13134</v>
      </c>
      <c r="E5641" s="1164" t="s">
        <v>3461</v>
      </c>
      <c r="F5641" s="1165">
        <v>44602</v>
      </c>
      <c r="G5641" s="1165">
        <v>44901</v>
      </c>
    </row>
    <row r="5642" spans="1:7" ht="25.5">
      <c r="A5642" s="1158">
        <v>7181</v>
      </c>
      <c r="B5642" s="1158">
        <v>27663</v>
      </c>
      <c r="C5642" s="1159" t="s">
        <v>13135</v>
      </c>
      <c r="D5642" s="1159" t="s">
        <v>13136</v>
      </c>
      <c r="E5642" s="1160" t="s">
        <v>13137</v>
      </c>
      <c r="F5642" s="1161">
        <v>44424</v>
      </c>
      <c r="G5642" s="1161">
        <v>44901</v>
      </c>
    </row>
    <row r="5643" spans="1:7">
      <c r="A5643" s="1162">
        <v>7182</v>
      </c>
      <c r="B5643" s="1162">
        <v>27664</v>
      </c>
      <c r="C5643" s="1163" t="s">
        <v>13138</v>
      </c>
      <c r="D5643" s="1163" t="s">
        <v>13139</v>
      </c>
      <c r="E5643" s="1164" t="s">
        <v>2357</v>
      </c>
      <c r="F5643" s="1165">
        <v>44901</v>
      </c>
      <c r="G5643" s="1165">
        <v>44901</v>
      </c>
    </row>
    <row r="5644" spans="1:7">
      <c r="A5644" s="1158">
        <v>7183</v>
      </c>
      <c r="B5644" s="1158">
        <v>27665</v>
      </c>
      <c r="C5644" s="1159" t="s">
        <v>11960</v>
      </c>
      <c r="D5644" s="1159" t="s">
        <v>12561</v>
      </c>
      <c r="E5644" s="1160" t="s">
        <v>3029</v>
      </c>
      <c r="F5644" s="1161">
        <v>44424</v>
      </c>
      <c r="G5644" s="1161">
        <v>44673</v>
      </c>
    </row>
    <row r="5645" spans="1:7" ht="38.25">
      <c r="A5645" s="1162">
        <v>7184</v>
      </c>
      <c r="B5645" s="1162">
        <v>27666</v>
      </c>
      <c r="C5645" s="1163" t="s">
        <v>13140</v>
      </c>
      <c r="D5645" s="1163" t="s">
        <v>13141</v>
      </c>
      <c r="E5645" s="1164" t="s">
        <v>3029</v>
      </c>
      <c r="F5645" s="1165">
        <v>44424</v>
      </c>
      <c r="G5645" s="1165">
        <v>44673</v>
      </c>
    </row>
    <row r="5646" spans="1:7" ht="38.25">
      <c r="A5646" s="1162">
        <v>7185</v>
      </c>
      <c r="B5646" s="1162">
        <v>27667</v>
      </c>
      <c r="C5646" s="1163" t="s">
        <v>13142</v>
      </c>
      <c r="D5646" s="1163" t="s">
        <v>13143</v>
      </c>
      <c r="E5646" s="1164" t="s">
        <v>3029</v>
      </c>
      <c r="F5646" s="1165">
        <v>44424</v>
      </c>
      <c r="G5646" s="1165">
        <v>44673</v>
      </c>
    </row>
    <row r="5647" spans="1:7">
      <c r="A5647" s="1158">
        <v>7186</v>
      </c>
      <c r="B5647" s="1158">
        <v>27668</v>
      </c>
      <c r="C5647" s="1159" t="s">
        <v>11969</v>
      </c>
      <c r="D5647" s="1159" t="s">
        <v>12493</v>
      </c>
      <c r="E5647" s="1160" t="s">
        <v>3461</v>
      </c>
      <c r="F5647" s="1161">
        <v>44602</v>
      </c>
      <c r="G5647" s="1161">
        <v>44901</v>
      </c>
    </row>
    <row r="5648" spans="1:7" ht="38.25">
      <c r="A5648" s="1162">
        <v>7187</v>
      </c>
      <c r="B5648" s="1162">
        <v>27669</v>
      </c>
      <c r="C5648" s="1163" t="s">
        <v>13144</v>
      </c>
      <c r="D5648" s="1163" t="s">
        <v>13145</v>
      </c>
      <c r="E5648" s="1164" t="s">
        <v>3461</v>
      </c>
      <c r="F5648" s="1165">
        <v>44602</v>
      </c>
      <c r="G5648" s="1165">
        <v>44901</v>
      </c>
    </row>
    <row r="5649" spans="1:7" ht="25.5">
      <c r="A5649" s="1162">
        <v>7188</v>
      </c>
      <c r="B5649" s="1162">
        <v>27670</v>
      </c>
      <c r="C5649" s="1163" t="s">
        <v>13146</v>
      </c>
      <c r="D5649" s="1163" t="s">
        <v>13147</v>
      </c>
      <c r="E5649" s="1164" t="s">
        <v>3461</v>
      </c>
      <c r="F5649" s="1165">
        <v>44602</v>
      </c>
      <c r="G5649" s="1165">
        <v>44901</v>
      </c>
    </row>
    <row r="5650" spans="1:7" ht="25.5">
      <c r="A5650" s="1162">
        <v>7189</v>
      </c>
      <c r="B5650" s="1162">
        <v>27671</v>
      </c>
      <c r="C5650" s="1163" t="s">
        <v>13148</v>
      </c>
      <c r="D5650" s="1163" t="s">
        <v>13149</v>
      </c>
      <c r="E5650" s="1164" t="s">
        <v>3461</v>
      </c>
      <c r="F5650" s="1165">
        <v>44602</v>
      </c>
      <c r="G5650" s="1165">
        <v>44901</v>
      </c>
    </row>
    <row r="5651" spans="1:7" ht="38.25">
      <c r="A5651" s="1162">
        <v>7190</v>
      </c>
      <c r="B5651" s="1162">
        <v>27672</v>
      </c>
      <c r="C5651" s="1163" t="s">
        <v>13150</v>
      </c>
      <c r="D5651" s="1163" t="s">
        <v>13151</v>
      </c>
      <c r="E5651" s="1164" t="s">
        <v>3461</v>
      </c>
      <c r="F5651" s="1165">
        <v>44602</v>
      </c>
      <c r="G5651" s="1165">
        <v>44901</v>
      </c>
    </row>
    <row r="5652" spans="1:7" ht="38.25">
      <c r="A5652" s="1162">
        <v>7191</v>
      </c>
      <c r="B5652" s="1162">
        <v>27673</v>
      </c>
      <c r="C5652" s="1163" t="s">
        <v>13152</v>
      </c>
      <c r="D5652" s="1163" t="s">
        <v>13153</v>
      </c>
      <c r="E5652" s="1164" t="s">
        <v>3461</v>
      </c>
      <c r="F5652" s="1165">
        <v>44602</v>
      </c>
      <c r="G5652" s="1165">
        <v>44901</v>
      </c>
    </row>
    <row r="5653" spans="1:7" ht="38.25">
      <c r="A5653" s="1162">
        <v>7192</v>
      </c>
      <c r="B5653" s="1162">
        <v>27674</v>
      </c>
      <c r="C5653" s="1163" t="s">
        <v>13154</v>
      </c>
      <c r="D5653" s="1163" t="s">
        <v>13155</v>
      </c>
      <c r="E5653" s="1164" t="s">
        <v>3461</v>
      </c>
      <c r="F5653" s="1165">
        <v>44602</v>
      </c>
      <c r="G5653" s="1165">
        <v>44901</v>
      </c>
    </row>
    <row r="5654" spans="1:7" ht="25.5">
      <c r="A5654" s="1162">
        <v>7193</v>
      </c>
      <c r="B5654" s="1162">
        <v>27675</v>
      </c>
      <c r="C5654" s="1163" t="s">
        <v>13056</v>
      </c>
      <c r="D5654" s="1163" t="s">
        <v>13057</v>
      </c>
      <c r="E5654" s="1164" t="s">
        <v>3461</v>
      </c>
      <c r="F5654" s="1165">
        <v>44602</v>
      </c>
      <c r="G5654" s="1165">
        <v>44901</v>
      </c>
    </row>
    <row r="5655" spans="1:7" ht="38.25">
      <c r="A5655" s="1162">
        <v>7194</v>
      </c>
      <c r="B5655" s="1162">
        <v>27676</v>
      </c>
      <c r="C5655" s="1163" t="s">
        <v>13156</v>
      </c>
      <c r="D5655" s="1163" t="s">
        <v>13157</v>
      </c>
      <c r="E5655" s="1164" t="s">
        <v>3461</v>
      </c>
      <c r="F5655" s="1165">
        <v>44602</v>
      </c>
      <c r="G5655" s="1165">
        <v>44901</v>
      </c>
    </row>
    <row r="5656" spans="1:7" ht="25.5">
      <c r="A5656" s="1162">
        <v>7195</v>
      </c>
      <c r="B5656" s="1162">
        <v>27677</v>
      </c>
      <c r="C5656" s="1163" t="s">
        <v>13158</v>
      </c>
      <c r="D5656" s="1163" t="s">
        <v>13159</v>
      </c>
      <c r="E5656" s="1164" t="s">
        <v>3461</v>
      </c>
      <c r="F5656" s="1165">
        <v>44602</v>
      </c>
      <c r="G5656" s="1165">
        <v>44901</v>
      </c>
    </row>
    <row r="5657" spans="1:7" ht="38.25">
      <c r="A5657" s="1162">
        <v>7196</v>
      </c>
      <c r="B5657" s="1162">
        <v>27678</v>
      </c>
      <c r="C5657" s="1163" t="s">
        <v>13160</v>
      </c>
      <c r="D5657" s="1163" t="s">
        <v>13161</v>
      </c>
      <c r="E5657" s="1164" t="s">
        <v>3461</v>
      </c>
      <c r="F5657" s="1165">
        <v>44602</v>
      </c>
      <c r="G5657" s="1165">
        <v>44901</v>
      </c>
    </row>
    <row r="5658" spans="1:7" ht="51">
      <c r="A5658" s="1162">
        <v>7197</v>
      </c>
      <c r="B5658" s="1162">
        <v>27679</v>
      </c>
      <c r="C5658" s="1163" t="s">
        <v>13162</v>
      </c>
      <c r="D5658" s="1163" t="s">
        <v>13163</v>
      </c>
      <c r="E5658" s="1164" t="s">
        <v>3461</v>
      </c>
      <c r="F5658" s="1165">
        <v>44602</v>
      </c>
      <c r="G5658" s="1165">
        <v>44901</v>
      </c>
    </row>
    <row r="5659" spans="1:7" ht="51">
      <c r="A5659" s="1162">
        <v>7198</v>
      </c>
      <c r="B5659" s="1162">
        <v>27680</v>
      </c>
      <c r="C5659" s="1163" t="s">
        <v>13164</v>
      </c>
      <c r="D5659" s="1163" t="s">
        <v>13165</v>
      </c>
      <c r="E5659" s="1164" t="s">
        <v>3461</v>
      </c>
      <c r="F5659" s="1165">
        <v>44602</v>
      </c>
      <c r="G5659" s="1165">
        <v>44901</v>
      </c>
    </row>
    <row r="5660" spans="1:7" ht="51">
      <c r="A5660" s="1162">
        <v>7199</v>
      </c>
      <c r="B5660" s="1162">
        <v>27681</v>
      </c>
      <c r="C5660" s="1163" t="s">
        <v>13166</v>
      </c>
      <c r="D5660" s="1163" t="s">
        <v>13167</v>
      </c>
      <c r="E5660" s="1164" t="s">
        <v>3461</v>
      </c>
      <c r="F5660" s="1165">
        <v>44602</v>
      </c>
      <c r="G5660" s="1165">
        <v>44901</v>
      </c>
    </row>
    <row r="5661" spans="1:7">
      <c r="A5661" s="1162">
        <v>7200</v>
      </c>
      <c r="B5661" s="1162">
        <v>27682</v>
      </c>
      <c r="C5661" s="1163" t="s">
        <v>13037</v>
      </c>
      <c r="D5661" s="1163" t="s">
        <v>13038</v>
      </c>
      <c r="E5661" s="1164" t="s">
        <v>3461</v>
      </c>
      <c r="F5661" s="1165">
        <v>44602</v>
      </c>
      <c r="G5661" s="1165">
        <v>44901</v>
      </c>
    </row>
    <row r="5662" spans="1:7" ht="25.5">
      <c r="A5662" s="1158">
        <v>7201</v>
      </c>
      <c r="B5662" s="1158">
        <v>27683</v>
      </c>
      <c r="C5662" s="1159" t="s">
        <v>13168</v>
      </c>
      <c r="D5662" s="1159" t="s">
        <v>13169</v>
      </c>
      <c r="E5662" s="1160" t="s">
        <v>5118</v>
      </c>
      <c r="F5662" s="1161">
        <v>44567</v>
      </c>
      <c r="G5662" s="1161">
        <v>44821</v>
      </c>
    </row>
    <row r="5663" spans="1:7">
      <c r="A5663" s="1162">
        <v>7202</v>
      </c>
      <c r="B5663" s="1162">
        <v>27684</v>
      </c>
      <c r="C5663" s="1163" t="s">
        <v>13170</v>
      </c>
      <c r="D5663" s="1163" t="s">
        <v>13171</v>
      </c>
      <c r="E5663" s="1164" t="s">
        <v>2357</v>
      </c>
      <c r="F5663" s="1165">
        <v>44821</v>
      </c>
      <c r="G5663" s="1165">
        <v>44821</v>
      </c>
    </row>
    <row r="5664" spans="1:7">
      <c r="A5664" s="1158">
        <v>7203</v>
      </c>
      <c r="B5664" s="1158">
        <v>27685</v>
      </c>
      <c r="C5664" s="1159" t="s">
        <v>11951</v>
      </c>
      <c r="D5664" s="1159" t="s">
        <v>3179</v>
      </c>
      <c r="E5664" s="1160" t="s">
        <v>3287</v>
      </c>
      <c r="F5664" s="1161">
        <v>44567</v>
      </c>
      <c r="G5664" s="1161">
        <v>44656</v>
      </c>
    </row>
    <row r="5665" spans="1:7" ht="38.25">
      <c r="A5665" s="1162">
        <v>7204</v>
      </c>
      <c r="B5665" s="1162">
        <v>27686</v>
      </c>
      <c r="C5665" s="1163" t="s">
        <v>13172</v>
      </c>
      <c r="D5665" s="1163" t="s">
        <v>13173</v>
      </c>
      <c r="E5665" s="1164" t="s">
        <v>3034</v>
      </c>
      <c r="F5665" s="1165">
        <v>44567</v>
      </c>
      <c r="G5665" s="1165">
        <v>44626</v>
      </c>
    </row>
    <row r="5666" spans="1:7" ht="38.25">
      <c r="A5666" s="1162">
        <v>7205</v>
      </c>
      <c r="B5666" s="1162">
        <v>27687</v>
      </c>
      <c r="C5666" s="1163" t="s">
        <v>13174</v>
      </c>
      <c r="D5666" s="1163" t="s">
        <v>13175</v>
      </c>
      <c r="E5666" s="1164" t="s">
        <v>3287</v>
      </c>
      <c r="F5666" s="1165">
        <v>44567</v>
      </c>
      <c r="G5666" s="1165">
        <v>44656</v>
      </c>
    </row>
    <row r="5667" spans="1:7">
      <c r="A5667" s="1158">
        <v>7206</v>
      </c>
      <c r="B5667" s="1158">
        <v>27688</v>
      </c>
      <c r="C5667" s="1159" t="s">
        <v>11960</v>
      </c>
      <c r="D5667" s="1159" t="s">
        <v>12561</v>
      </c>
      <c r="E5667" s="1160" t="s">
        <v>3287</v>
      </c>
      <c r="F5667" s="1161">
        <v>44567</v>
      </c>
      <c r="G5667" s="1161">
        <v>44656</v>
      </c>
    </row>
    <row r="5668" spans="1:7" ht="38.25">
      <c r="A5668" s="1162">
        <v>7207</v>
      </c>
      <c r="B5668" s="1162">
        <v>27689</v>
      </c>
      <c r="C5668" s="1163" t="s">
        <v>13176</v>
      </c>
      <c r="D5668" s="1163" t="s">
        <v>13177</v>
      </c>
      <c r="E5668" s="1164" t="s">
        <v>3287</v>
      </c>
      <c r="F5668" s="1165">
        <v>44567</v>
      </c>
      <c r="G5668" s="1165">
        <v>44656</v>
      </c>
    </row>
    <row r="5669" spans="1:7" ht="38.25">
      <c r="A5669" s="1162">
        <v>7208</v>
      </c>
      <c r="B5669" s="1162">
        <v>27690</v>
      </c>
      <c r="C5669" s="1163" t="s">
        <v>13178</v>
      </c>
      <c r="D5669" s="1163" t="s">
        <v>13179</v>
      </c>
      <c r="E5669" s="1164" t="s">
        <v>3287</v>
      </c>
      <c r="F5669" s="1165">
        <v>44567</v>
      </c>
      <c r="G5669" s="1165">
        <v>44656</v>
      </c>
    </row>
    <row r="5670" spans="1:7">
      <c r="A5670" s="1158">
        <v>7209</v>
      </c>
      <c r="B5670" s="1158">
        <v>27691</v>
      </c>
      <c r="C5670" s="1159" t="s">
        <v>11969</v>
      </c>
      <c r="D5670" s="1159" t="s">
        <v>12493</v>
      </c>
      <c r="E5670" s="1160" t="s">
        <v>9084</v>
      </c>
      <c r="F5670" s="1161">
        <v>44657</v>
      </c>
      <c r="G5670" s="1161">
        <v>44821</v>
      </c>
    </row>
    <row r="5671" spans="1:7" ht="25.5">
      <c r="A5671" s="1162">
        <v>7210</v>
      </c>
      <c r="B5671" s="1162">
        <v>27692</v>
      </c>
      <c r="C5671" s="1163" t="s">
        <v>13180</v>
      </c>
      <c r="D5671" s="1163" t="s">
        <v>13181</v>
      </c>
      <c r="E5671" s="1164" t="s">
        <v>3287</v>
      </c>
      <c r="F5671" s="1165">
        <v>44657</v>
      </c>
      <c r="G5671" s="1165">
        <v>44746</v>
      </c>
    </row>
    <row r="5672" spans="1:7" ht="25.5">
      <c r="A5672" s="1162">
        <v>7211</v>
      </c>
      <c r="B5672" s="1162">
        <v>27693</v>
      </c>
      <c r="C5672" s="1163" t="s">
        <v>13182</v>
      </c>
      <c r="D5672" s="1163" t="s">
        <v>13183</v>
      </c>
      <c r="E5672" s="1164" t="s">
        <v>3287</v>
      </c>
      <c r="F5672" s="1165">
        <v>44687</v>
      </c>
      <c r="G5672" s="1165">
        <v>44776</v>
      </c>
    </row>
    <row r="5673" spans="1:7" ht="25.5">
      <c r="A5673" s="1162">
        <v>7212</v>
      </c>
      <c r="B5673" s="1162">
        <v>27694</v>
      </c>
      <c r="C5673" s="1163" t="s">
        <v>12865</v>
      </c>
      <c r="D5673" s="1163" t="s">
        <v>7240</v>
      </c>
      <c r="E5673" s="1164" t="s">
        <v>3287</v>
      </c>
      <c r="F5673" s="1165">
        <v>44732</v>
      </c>
      <c r="G5673" s="1165">
        <v>44821</v>
      </c>
    </row>
    <row r="5674" spans="1:7" ht="25.5">
      <c r="A5674" s="1162">
        <v>7213</v>
      </c>
      <c r="B5674" s="1162">
        <v>27695</v>
      </c>
      <c r="C5674" s="1163" t="s">
        <v>13184</v>
      </c>
      <c r="D5674" s="1163" t="s">
        <v>8759</v>
      </c>
      <c r="E5674" s="1164" t="s">
        <v>3287</v>
      </c>
      <c r="F5674" s="1165">
        <v>44732</v>
      </c>
      <c r="G5674" s="1165">
        <v>44821</v>
      </c>
    </row>
    <row r="5675" spans="1:7" ht="38.25">
      <c r="A5675" s="1162">
        <v>7214</v>
      </c>
      <c r="B5675" s="1162">
        <v>27696</v>
      </c>
      <c r="C5675" s="1163" t="s">
        <v>13185</v>
      </c>
      <c r="D5675" s="1163" t="s">
        <v>13186</v>
      </c>
      <c r="E5675" s="1164" t="s">
        <v>3287</v>
      </c>
      <c r="F5675" s="1165">
        <v>44717</v>
      </c>
      <c r="G5675" s="1165">
        <v>44806</v>
      </c>
    </row>
    <row r="5676" spans="1:7" ht="38.25">
      <c r="A5676" s="1162">
        <v>7215</v>
      </c>
      <c r="B5676" s="1162">
        <v>27697</v>
      </c>
      <c r="C5676" s="1163" t="s">
        <v>13187</v>
      </c>
      <c r="D5676" s="1163" t="s">
        <v>13188</v>
      </c>
      <c r="E5676" s="1164" t="s">
        <v>3287</v>
      </c>
      <c r="F5676" s="1165">
        <v>44717</v>
      </c>
      <c r="G5676" s="1165">
        <v>44806</v>
      </c>
    </row>
    <row r="5677" spans="1:7" ht="25.5">
      <c r="A5677" s="1158">
        <v>7216</v>
      </c>
      <c r="B5677" s="1158">
        <v>27698</v>
      </c>
      <c r="C5677" s="1159" t="s">
        <v>13189</v>
      </c>
      <c r="D5677" s="1159" t="s">
        <v>13190</v>
      </c>
      <c r="E5677" s="1160" t="s">
        <v>13191</v>
      </c>
      <c r="F5677" s="1161">
        <v>44617</v>
      </c>
      <c r="G5677" s="1161">
        <v>44821</v>
      </c>
    </row>
    <row r="5678" spans="1:7">
      <c r="A5678" s="1162">
        <v>7217</v>
      </c>
      <c r="B5678" s="1162">
        <v>27699</v>
      </c>
      <c r="C5678" s="1163" t="s">
        <v>13192</v>
      </c>
      <c r="D5678" s="1163" t="s">
        <v>13193</v>
      </c>
      <c r="E5678" s="1164" t="s">
        <v>2357</v>
      </c>
      <c r="F5678" s="1165">
        <v>44821</v>
      </c>
      <c r="G5678" s="1165">
        <v>44821</v>
      </c>
    </row>
    <row r="5679" spans="1:7">
      <c r="A5679" s="1158">
        <v>7218</v>
      </c>
      <c r="B5679" s="1158">
        <v>27700</v>
      </c>
      <c r="C5679" s="1159" t="s">
        <v>11960</v>
      </c>
      <c r="D5679" s="1159" t="s">
        <v>12561</v>
      </c>
      <c r="E5679" s="1160" t="s">
        <v>3955</v>
      </c>
      <c r="F5679" s="1161">
        <v>44617</v>
      </c>
      <c r="G5679" s="1161">
        <v>44816</v>
      </c>
    </row>
    <row r="5680" spans="1:7" ht="38.25">
      <c r="A5680" s="1162">
        <v>7219</v>
      </c>
      <c r="B5680" s="1162">
        <v>27701</v>
      </c>
      <c r="C5680" s="1163" t="s">
        <v>13194</v>
      </c>
      <c r="D5680" s="1163" t="s">
        <v>13195</v>
      </c>
      <c r="E5680" s="1164" t="s">
        <v>3308</v>
      </c>
      <c r="F5680" s="1165">
        <v>44717</v>
      </c>
      <c r="G5680" s="1165">
        <v>44816</v>
      </c>
    </row>
    <row r="5681" spans="1:7" ht="38.25">
      <c r="A5681" s="1162">
        <v>7220</v>
      </c>
      <c r="B5681" s="1162">
        <v>27702</v>
      </c>
      <c r="C5681" s="1163" t="s">
        <v>13196</v>
      </c>
      <c r="D5681" s="1163" t="s">
        <v>13197</v>
      </c>
      <c r="E5681" s="1164" t="s">
        <v>3308</v>
      </c>
      <c r="F5681" s="1165">
        <v>44617</v>
      </c>
      <c r="G5681" s="1165">
        <v>44716</v>
      </c>
    </row>
    <row r="5682" spans="1:7">
      <c r="A5682" s="1158">
        <v>7221</v>
      </c>
      <c r="B5682" s="1158">
        <v>27703</v>
      </c>
      <c r="C5682" s="1159" t="s">
        <v>11969</v>
      </c>
      <c r="D5682" s="1159" t="s">
        <v>12493</v>
      </c>
      <c r="E5682" s="1160" t="s">
        <v>13191</v>
      </c>
      <c r="F5682" s="1161">
        <v>44617</v>
      </c>
      <c r="G5682" s="1161">
        <v>44821</v>
      </c>
    </row>
    <row r="5683" spans="1:7" ht="25.5">
      <c r="A5683" s="1162">
        <v>7222</v>
      </c>
      <c r="B5683" s="1162">
        <v>27704</v>
      </c>
      <c r="C5683" s="1163" t="s">
        <v>13198</v>
      </c>
      <c r="D5683" s="1163" t="s">
        <v>13199</v>
      </c>
      <c r="E5683" s="1164" t="s">
        <v>3287</v>
      </c>
      <c r="F5683" s="1165">
        <v>44617</v>
      </c>
      <c r="G5683" s="1165">
        <v>44706</v>
      </c>
    </row>
    <row r="5684" spans="1:7" ht="25.5">
      <c r="A5684" s="1162">
        <v>7223</v>
      </c>
      <c r="B5684" s="1162">
        <v>27705</v>
      </c>
      <c r="C5684" s="1163" t="s">
        <v>13184</v>
      </c>
      <c r="D5684" s="1163" t="s">
        <v>8759</v>
      </c>
      <c r="E5684" s="1164" t="s">
        <v>3287</v>
      </c>
      <c r="F5684" s="1165">
        <v>44732</v>
      </c>
      <c r="G5684" s="1165">
        <v>44821</v>
      </c>
    </row>
    <row r="5685" spans="1:7" ht="38.25">
      <c r="A5685" s="1162">
        <v>7224</v>
      </c>
      <c r="B5685" s="1162">
        <v>27706</v>
      </c>
      <c r="C5685" s="1163" t="s">
        <v>13200</v>
      </c>
      <c r="D5685" s="1163" t="s">
        <v>13201</v>
      </c>
      <c r="E5685" s="1164" t="s">
        <v>3287</v>
      </c>
      <c r="F5685" s="1165">
        <v>44717</v>
      </c>
      <c r="G5685" s="1165">
        <v>44806</v>
      </c>
    </row>
    <row r="5686" spans="1:7" ht="25.5">
      <c r="A5686" s="1162">
        <v>7225</v>
      </c>
      <c r="B5686" s="1162">
        <v>27707</v>
      </c>
      <c r="C5686" s="1163" t="s">
        <v>12865</v>
      </c>
      <c r="D5686" s="1163" t="s">
        <v>7240</v>
      </c>
      <c r="E5686" s="1164" t="s">
        <v>3287</v>
      </c>
      <c r="F5686" s="1165">
        <v>44732</v>
      </c>
      <c r="G5686" s="1165">
        <v>44821</v>
      </c>
    </row>
    <row r="5687" spans="1:7" ht="38.25">
      <c r="A5687" s="1162">
        <v>7226</v>
      </c>
      <c r="B5687" s="1162">
        <v>27708</v>
      </c>
      <c r="C5687" s="1163" t="s">
        <v>13202</v>
      </c>
      <c r="D5687" s="1163" t="s">
        <v>13203</v>
      </c>
      <c r="E5687" s="1164" t="s">
        <v>3287</v>
      </c>
      <c r="F5687" s="1165">
        <v>44717</v>
      </c>
      <c r="G5687" s="1165">
        <v>44806</v>
      </c>
    </row>
    <row r="5688" spans="1:7" ht="25.5">
      <c r="A5688" s="1158">
        <v>7227</v>
      </c>
      <c r="B5688" s="1158">
        <v>27910</v>
      </c>
      <c r="C5688" s="1159" t="s">
        <v>13204</v>
      </c>
      <c r="D5688" s="1159" t="s">
        <v>13205</v>
      </c>
      <c r="E5688" s="1160" t="s">
        <v>3006</v>
      </c>
      <c r="F5688" s="1161">
        <v>45029</v>
      </c>
      <c r="G5688" s="1161">
        <v>45388</v>
      </c>
    </row>
    <row r="5689" spans="1:7">
      <c r="A5689" s="1162">
        <v>7228</v>
      </c>
      <c r="B5689" s="1162">
        <v>27911</v>
      </c>
      <c r="C5689" s="1163" t="s">
        <v>13206</v>
      </c>
      <c r="D5689" s="1163" t="s">
        <v>13207</v>
      </c>
      <c r="E5689" s="1164" t="s">
        <v>2357</v>
      </c>
      <c r="F5689" s="1165">
        <v>45388</v>
      </c>
      <c r="G5689" s="1165">
        <v>45388</v>
      </c>
    </row>
    <row r="5690" spans="1:7">
      <c r="A5690" s="1158">
        <v>7229</v>
      </c>
      <c r="B5690" s="1158">
        <v>27912</v>
      </c>
      <c r="C5690" s="1159" t="s">
        <v>11951</v>
      </c>
      <c r="D5690" s="1159" t="s">
        <v>3179</v>
      </c>
      <c r="E5690" s="1160" t="s">
        <v>3009</v>
      </c>
      <c r="F5690" s="1161">
        <v>45029</v>
      </c>
      <c r="G5690" s="1161">
        <v>45178</v>
      </c>
    </row>
    <row r="5691" spans="1:7" ht="38.25">
      <c r="A5691" s="1162">
        <v>7230</v>
      </c>
      <c r="B5691" s="1162">
        <v>27913</v>
      </c>
      <c r="C5691" s="1163" t="s">
        <v>13208</v>
      </c>
      <c r="D5691" s="1163" t="s">
        <v>13209</v>
      </c>
      <c r="E5691" s="1164" t="s">
        <v>3034</v>
      </c>
      <c r="F5691" s="1165">
        <v>45029</v>
      </c>
      <c r="G5691" s="1165">
        <v>45088</v>
      </c>
    </row>
    <row r="5692" spans="1:7" ht="38.25">
      <c r="A5692" s="1162">
        <v>7231</v>
      </c>
      <c r="B5692" s="1162">
        <v>27914</v>
      </c>
      <c r="C5692" s="1163" t="s">
        <v>13210</v>
      </c>
      <c r="D5692" s="1163" t="s">
        <v>13211</v>
      </c>
      <c r="E5692" s="1164" t="s">
        <v>3287</v>
      </c>
      <c r="F5692" s="1165">
        <v>45089</v>
      </c>
      <c r="G5692" s="1165">
        <v>45178</v>
      </c>
    </row>
    <row r="5693" spans="1:7">
      <c r="A5693" s="1158">
        <v>7232</v>
      </c>
      <c r="B5693" s="1158">
        <v>27915</v>
      </c>
      <c r="C5693" s="1159" t="s">
        <v>11960</v>
      </c>
      <c r="D5693" s="1159" t="s">
        <v>12561</v>
      </c>
      <c r="E5693" s="1160" t="s">
        <v>3064</v>
      </c>
      <c r="F5693" s="1161">
        <v>45179</v>
      </c>
      <c r="G5693" s="1161">
        <v>45358</v>
      </c>
    </row>
    <row r="5694" spans="1:7" ht="38.25">
      <c r="A5694" s="1162">
        <v>7233</v>
      </c>
      <c r="B5694" s="1162">
        <v>27916</v>
      </c>
      <c r="C5694" s="1163" t="s">
        <v>13212</v>
      </c>
      <c r="D5694" s="1163" t="s">
        <v>13213</v>
      </c>
      <c r="E5694" s="1164" t="s">
        <v>3287</v>
      </c>
      <c r="F5694" s="1165">
        <v>45269</v>
      </c>
      <c r="G5694" s="1165">
        <v>45358</v>
      </c>
    </row>
    <row r="5695" spans="1:7" ht="51">
      <c r="A5695" s="1162">
        <v>7234</v>
      </c>
      <c r="B5695" s="1162">
        <v>27917</v>
      </c>
      <c r="C5695" s="1163" t="s">
        <v>13214</v>
      </c>
      <c r="D5695" s="1163" t="s">
        <v>13215</v>
      </c>
      <c r="E5695" s="1164" t="s">
        <v>3287</v>
      </c>
      <c r="F5695" s="1165">
        <v>45179</v>
      </c>
      <c r="G5695" s="1165">
        <v>45268</v>
      </c>
    </row>
    <row r="5696" spans="1:7">
      <c r="A5696" s="1158">
        <v>7235</v>
      </c>
      <c r="B5696" s="1158">
        <v>27918</v>
      </c>
      <c r="C5696" s="1159" t="s">
        <v>11969</v>
      </c>
      <c r="D5696" s="1159" t="s">
        <v>12493</v>
      </c>
      <c r="E5696" s="1160" t="s">
        <v>3849</v>
      </c>
      <c r="F5696" s="1161">
        <v>45179</v>
      </c>
      <c r="G5696" s="1161">
        <v>45388</v>
      </c>
    </row>
    <row r="5697" spans="1:7" ht="38.25">
      <c r="A5697" s="1162">
        <v>7236</v>
      </c>
      <c r="B5697" s="1162">
        <v>27919</v>
      </c>
      <c r="C5697" s="1163" t="s">
        <v>13216</v>
      </c>
      <c r="D5697" s="1163" t="s">
        <v>13217</v>
      </c>
      <c r="E5697" s="1164" t="s">
        <v>3287</v>
      </c>
      <c r="F5697" s="1165">
        <v>45269</v>
      </c>
      <c r="G5697" s="1165">
        <v>45358</v>
      </c>
    </row>
    <row r="5698" spans="1:7" ht="25.5">
      <c r="A5698" s="1162">
        <v>7237</v>
      </c>
      <c r="B5698" s="1162">
        <v>27920</v>
      </c>
      <c r="C5698" s="1163" t="s">
        <v>13218</v>
      </c>
      <c r="D5698" s="1163" t="s">
        <v>13219</v>
      </c>
      <c r="E5698" s="1164" t="s">
        <v>3287</v>
      </c>
      <c r="F5698" s="1165">
        <v>45179</v>
      </c>
      <c r="G5698" s="1165">
        <v>45268</v>
      </c>
    </row>
    <row r="5699" spans="1:7" ht="25.5">
      <c r="A5699" s="1162">
        <v>7238</v>
      </c>
      <c r="B5699" s="1162">
        <v>27921</v>
      </c>
      <c r="C5699" s="1163" t="s">
        <v>13184</v>
      </c>
      <c r="D5699" s="1163" t="s">
        <v>8759</v>
      </c>
      <c r="E5699" s="1164" t="s">
        <v>3287</v>
      </c>
      <c r="F5699" s="1165">
        <v>45299</v>
      </c>
      <c r="G5699" s="1165">
        <v>45388</v>
      </c>
    </row>
    <row r="5700" spans="1:7" ht="38.25">
      <c r="A5700" s="1162">
        <v>7239</v>
      </c>
      <c r="B5700" s="1162">
        <v>27922</v>
      </c>
      <c r="C5700" s="1163" t="s">
        <v>13220</v>
      </c>
      <c r="D5700" s="1163" t="s">
        <v>13221</v>
      </c>
      <c r="E5700" s="1164" t="s">
        <v>3287</v>
      </c>
      <c r="F5700" s="1165">
        <v>45299</v>
      </c>
      <c r="G5700" s="1165">
        <v>45388</v>
      </c>
    </row>
    <row r="5701" spans="1:7" ht="25.5">
      <c r="A5701" s="1162">
        <v>7240</v>
      </c>
      <c r="B5701" s="1162">
        <v>27923</v>
      </c>
      <c r="C5701" s="1163" t="s">
        <v>12865</v>
      </c>
      <c r="D5701" s="1163" t="s">
        <v>7240</v>
      </c>
      <c r="E5701" s="1164" t="s">
        <v>3287</v>
      </c>
      <c r="F5701" s="1165">
        <v>45299</v>
      </c>
      <c r="G5701" s="1165">
        <v>45388</v>
      </c>
    </row>
    <row r="5702" spans="1:7" ht="38.25">
      <c r="A5702" s="1162">
        <v>7241</v>
      </c>
      <c r="B5702" s="1162">
        <v>27924</v>
      </c>
      <c r="C5702" s="1163" t="s">
        <v>13222</v>
      </c>
      <c r="D5702" s="1163" t="s">
        <v>13223</v>
      </c>
      <c r="E5702" s="1164" t="s">
        <v>3287</v>
      </c>
      <c r="F5702" s="1165">
        <v>45299</v>
      </c>
      <c r="G5702" s="1165">
        <v>45388</v>
      </c>
    </row>
    <row r="5703" spans="1:7" ht="25.5">
      <c r="A5703" s="1158">
        <v>7242</v>
      </c>
      <c r="B5703" s="1158">
        <v>27925</v>
      </c>
      <c r="C5703" s="1159" t="s">
        <v>13224</v>
      </c>
      <c r="D5703" s="1159" t="s">
        <v>13225</v>
      </c>
      <c r="E5703" s="1160" t="s">
        <v>3849</v>
      </c>
      <c r="F5703" s="1161">
        <v>45179</v>
      </c>
      <c r="G5703" s="1161">
        <v>45388</v>
      </c>
    </row>
    <row r="5704" spans="1:7">
      <c r="A5704" s="1162">
        <v>7243</v>
      </c>
      <c r="B5704" s="1162">
        <v>27926</v>
      </c>
      <c r="C5704" s="1163" t="s">
        <v>13226</v>
      </c>
      <c r="D5704" s="1163" t="s">
        <v>13227</v>
      </c>
      <c r="E5704" s="1164" t="s">
        <v>2357</v>
      </c>
      <c r="F5704" s="1165">
        <v>45388</v>
      </c>
      <c r="G5704" s="1165">
        <v>45388</v>
      </c>
    </row>
    <row r="5705" spans="1:7">
      <c r="A5705" s="1158">
        <v>7244</v>
      </c>
      <c r="B5705" s="1158">
        <v>27927</v>
      </c>
      <c r="C5705" s="1159" t="s">
        <v>11960</v>
      </c>
      <c r="D5705" s="1159" t="s">
        <v>12561</v>
      </c>
      <c r="E5705" s="1160" t="s">
        <v>3064</v>
      </c>
      <c r="F5705" s="1161">
        <v>45179</v>
      </c>
      <c r="G5705" s="1161">
        <v>45358</v>
      </c>
    </row>
    <row r="5706" spans="1:7" ht="38.25">
      <c r="A5706" s="1162">
        <v>7245</v>
      </c>
      <c r="B5706" s="1162">
        <v>27928</v>
      </c>
      <c r="C5706" s="1163" t="s">
        <v>13228</v>
      </c>
      <c r="D5706" s="1163" t="s">
        <v>13229</v>
      </c>
      <c r="E5706" s="1164" t="s">
        <v>3287</v>
      </c>
      <c r="F5706" s="1165">
        <v>45269</v>
      </c>
      <c r="G5706" s="1165">
        <v>45358</v>
      </c>
    </row>
    <row r="5707" spans="1:7" ht="51">
      <c r="A5707" s="1162">
        <v>7246</v>
      </c>
      <c r="B5707" s="1162">
        <v>27929</v>
      </c>
      <c r="C5707" s="1163" t="s">
        <v>13230</v>
      </c>
      <c r="D5707" s="1163" t="s">
        <v>13231</v>
      </c>
      <c r="E5707" s="1164" t="s">
        <v>3287</v>
      </c>
      <c r="F5707" s="1165">
        <v>45179</v>
      </c>
      <c r="G5707" s="1165">
        <v>45268</v>
      </c>
    </row>
    <row r="5708" spans="1:7">
      <c r="A5708" s="1158">
        <v>7247</v>
      </c>
      <c r="B5708" s="1158">
        <v>27930</v>
      </c>
      <c r="C5708" s="1159" t="s">
        <v>11969</v>
      </c>
      <c r="D5708" s="1159" t="s">
        <v>12493</v>
      </c>
      <c r="E5708" s="1160" t="s">
        <v>3849</v>
      </c>
      <c r="F5708" s="1161">
        <v>45179</v>
      </c>
      <c r="G5708" s="1161">
        <v>45388</v>
      </c>
    </row>
    <row r="5709" spans="1:7" ht="38.25">
      <c r="A5709" s="1162">
        <v>7248</v>
      </c>
      <c r="B5709" s="1162">
        <v>27931</v>
      </c>
      <c r="C5709" s="1163" t="s">
        <v>13232</v>
      </c>
      <c r="D5709" s="1163" t="s">
        <v>13233</v>
      </c>
      <c r="E5709" s="1164" t="s">
        <v>3287</v>
      </c>
      <c r="F5709" s="1165">
        <v>45179</v>
      </c>
      <c r="G5709" s="1165">
        <v>45268</v>
      </c>
    </row>
    <row r="5710" spans="1:7" ht="25.5">
      <c r="A5710" s="1162">
        <v>7249</v>
      </c>
      <c r="B5710" s="1162">
        <v>27932</v>
      </c>
      <c r="C5710" s="1163" t="s">
        <v>13184</v>
      </c>
      <c r="D5710" s="1163" t="s">
        <v>8759</v>
      </c>
      <c r="E5710" s="1164" t="s">
        <v>3287</v>
      </c>
      <c r="F5710" s="1165">
        <v>45299</v>
      </c>
      <c r="G5710" s="1165">
        <v>45388</v>
      </c>
    </row>
    <row r="5711" spans="1:7" ht="38.25">
      <c r="A5711" s="1162">
        <v>7250</v>
      </c>
      <c r="B5711" s="1162">
        <v>27933</v>
      </c>
      <c r="C5711" s="1163" t="s">
        <v>13234</v>
      </c>
      <c r="D5711" s="1163" t="s">
        <v>13235</v>
      </c>
      <c r="E5711" s="1164" t="s">
        <v>3287</v>
      </c>
      <c r="F5711" s="1165">
        <v>45299</v>
      </c>
      <c r="G5711" s="1165">
        <v>45388</v>
      </c>
    </row>
    <row r="5712" spans="1:7" ht="25.5">
      <c r="A5712" s="1162">
        <v>7251</v>
      </c>
      <c r="B5712" s="1162">
        <v>27934</v>
      </c>
      <c r="C5712" s="1163" t="s">
        <v>12865</v>
      </c>
      <c r="D5712" s="1163" t="s">
        <v>7240</v>
      </c>
      <c r="E5712" s="1164" t="s">
        <v>3287</v>
      </c>
      <c r="F5712" s="1165">
        <v>45299</v>
      </c>
      <c r="G5712" s="1165">
        <v>45388</v>
      </c>
    </row>
    <row r="5713" spans="1:7" ht="38.25">
      <c r="A5713" s="1162">
        <v>7252</v>
      </c>
      <c r="B5713" s="1162">
        <v>27935</v>
      </c>
      <c r="C5713" s="1163" t="s">
        <v>13236</v>
      </c>
      <c r="D5713" s="1163" t="s">
        <v>13237</v>
      </c>
      <c r="E5713" s="1164" t="s">
        <v>3287</v>
      </c>
      <c r="F5713" s="1165">
        <v>45299</v>
      </c>
      <c r="G5713" s="1165">
        <v>45388</v>
      </c>
    </row>
    <row r="5714" spans="1:7" ht="25.5">
      <c r="A5714" s="1158">
        <v>7253</v>
      </c>
      <c r="B5714" s="1158">
        <v>27936</v>
      </c>
      <c r="C5714" s="1159" t="s">
        <v>13238</v>
      </c>
      <c r="D5714" s="1159" t="s">
        <v>13239</v>
      </c>
      <c r="E5714" s="1160" t="s">
        <v>3006</v>
      </c>
      <c r="F5714" s="1161">
        <v>45029</v>
      </c>
      <c r="G5714" s="1161">
        <v>45388</v>
      </c>
    </row>
    <row r="5715" spans="1:7">
      <c r="A5715" s="1162">
        <v>7254</v>
      </c>
      <c r="B5715" s="1162">
        <v>27937</v>
      </c>
      <c r="C5715" s="1163" t="s">
        <v>13240</v>
      </c>
      <c r="D5715" s="1163" t="s">
        <v>13241</v>
      </c>
      <c r="E5715" s="1164" t="s">
        <v>2357</v>
      </c>
      <c r="F5715" s="1165">
        <v>45388</v>
      </c>
      <c r="G5715" s="1165">
        <v>45388</v>
      </c>
    </row>
    <row r="5716" spans="1:7">
      <c r="A5716" s="1158">
        <v>7255</v>
      </c>
      <c r="B5716" s="1158">
        <v>27938</v>
      </c>
      <c r="C5716" s="1159" t="s">
        <v>11951</v>
      </c>
      <c r="D5716" s="1159" t="s">
        <v>3179</v>
      </c>
      <c r="E5716" s="1160" t="s">
        <v>3009</v>
      </c>
      <c r="F5716" s="1161">
        <v>45029</v>
      </c>
      <c r="G5716" s="1161">
        <v>45178</v>
      </c>
    </row>
    <row r="5717" spans="1:7" ht="38.25">
      <c r="A5717" s="1162">
        <v>7256</v>
      </c>
      <c r="B5717" s="1162">
        <v>27939</v>
      </c>
      <c r="C5717" s="1163" t="s">
        <v>13242</v>
      </c>
      <c r="D5717" s="1163" t="s">
        <v>13243</v>
      </c>
      <c r="E5717" s="1164" t="s">
        <v>3034</v>
      </c>
      <c r="F5717" s="1165">
        <v>45029</v>
      </c>
      <c r="G5717" s="1165">
        <v>45088</v>
      </c>
    </row>
    <row r="5718" spans="1:7" ht="38.25">
      <c r="A5718" s="1162">
        <v>7257</v>
      </c>
      <c r="B5718" s="1162">
        <v>27940</v>
      </c>
      <c r="C5718" s="1163" t="s">
        <v>13244</v>
      </c>
      <c r="D5718" s="1163" t="s">
        <v>13245</v>
      </c>
      <c r="E5718" s="1164" t="s">
        <v>3287</v>
      </c>
      <c r="F5718" s="1165">
        <v>45089</v>
      </c>
      <c r="G5718" s="1165">
        <v>45178</v>
      </c>
    </row>
    <row r="5719" spans="1:7">
      <c r="A5719" s="1158">
        <v>7258</v>
      </c>
      <c r="B5719" s="1158">
        <v>27941</v>
      </c>
      <c r="C5719" s="1159" t="s">
        <v>11960</v>
      </c>
      <c r="D5719" s="1159" t="s">
        <v>12561</v>
      </c>
      <c r="E5719" s="1160" t="s">
        <v>3064</v>
      </c>
      <c r="F5719" s="1161">
        <v>45179</v>
      </c>
      <c r="G5719" s="1161">
        <v>45358</v>
      </c>
    </row>
    <row r="5720" spans="1:7" ht="38.25">
      <c r="A5720" s="1162">
        <v>7259</v>
      </c>
      <c r="B5720" s="1162">
        <v>27942</v>
      </c>
      <c r="C5720" s="1163" t="s">
        <v>13246</v>
      </c>
      <c r="D5720" s="1163" t="s">
        <v>13247</v>
      </c>
      <c r="E5720" s="1164" t="s">
        <v>3287</v>
      </c>
      <c r="F5720" s="1165">
        <v>45269</v>
      </c>
      <c r="G5720" s="1165">
        <v>45358</v>
      </c>
    </row>
    <row r="5721" spans="1:7" ht="51">
      <c r="A5721" s="1162">
        <v>7260</v>
      </c>
      <c r="B5721" s="1162">
        <v>27943</v>
      </c>
      <c r="C5721" s="1163" t="s">
        <v>13248</v>
      </c>
      <c r="D5721" s="1163" t="s">
        <v>13249</v>
      </c>
      <c r="E5721" s="1164" t="s">
        <v>3287</v>
      </c>
      <c r="F5721" s="1165">
        <v>45179</v>
      </c>
      <c r="G5721" s="1165">
        <v>45268</v>
      </c>
    </row>
    <row r="5722" spans="1:7">
      <c r="A5722" s="1158">
        <v>7261</v>
      </c>
      <c r="B5722" s="1158">
        <v>27944</v>
      </c>
      <c r="C5722" s="1159" t="s">
        <v>11969</v>
      </c>
      <c r="D5722" s="1159" t="s">
        <v>12493</v>
      </c>
      <c r="E5722" s="1160" t="s">
        <v>3849</v>
      </c>
      <c r="F5722" s="1161">
        <v>45179</v>
      </c>
      <c r="G5722" s="1161">
        <v>45388</v>
      </c>
    </row>
    <row r="5723" spans="1:7" ht="25.5">
      <c r="A5723" s="1162">
        <v>7262</v>
      </c>
      <c r="B5723" s="1162">
        <v>27945</v>
      </c>
      <c r="C5723" s="1163" t="s">
        <v>13250</v>
      </c>
      <c r="D5723" s="1163" t="s">
        <v>13251</v>
      </c>
      <c r="E5723" s="1164" t="s">
        <v>3287</v>
      </c>
      <c r="F5723" s="1165">
        <v>45179</v>
      </c>
      <c r="G5723" s="1165">
        <v>45268</v>
      </c>
    </row>
    <row r="5724" spans="1:7" ht="38.25">
      <c r="A5724" s="1162">
        <v>7263</v>
      </c>
      <c r="B5724" s="1162">
        <v>27946</v>
      </c>
      <c r="C5724" s="1163" t="s">
        <v>13252</v>
      </c>
      <c r="D5724" s="1163" t="s">
        <v>13253</v>
      </c>
      <c r="E5724" s="1164" t="s">
        <v>3287</v>
      </c>
      <c r="F5724" s="1165">
        <v>45269</v>
      </c>
      <c r="G5724" s="1165">
        <v>45358</v>
      </c>
    </row>
    <row r="5725" spans="1:7" ht="25.5">
      <c r="A5725" s="1162">
        <v>7264</v>
      </c>
      <c r="B5725" s="1162">
        <v>27947</v>
      </c>
      <c r="C5725" s="1163" t="s">
        <v>13184</v>
      </c>
      <c r="D5725" s="1163" t="s">
        <v>8759</v>
      </c>
      <c r="E5725" s="1164" t="s">
        <v>3287</v>
      </c>
      <c r="F5725" s="1165">
        <v>45299</v>
      </c>
      <c r="G5725" s="1165">
        <v>45388</v>
      </c>
    </row>
    <row r="5726" spans="1:7" ht="38.25">
      <c r="A5726" s="1162">
        <v>7265</v>
      </c>
      <c r="B5726" s="1162">
        <v>27948</v>
      </c>
      <c r="C5726" s="1163" t="s">
        <v>13254</v>
      </c>
      <c r="D5726" s="1163" t="s">
        <v>13255</v>
      </c>
      <c r="E5726" s="1164" t="s">
        <v>3287</v>
      </c>
      <c r="F5726" s="1165">
        <v>45299</v>
      </c>
      <c r="G5726" s="1165">
        <v>45388</v>
      </c>
    </row>
    <row r="5727" spans="1:7" ht="25.5">
      <c r="A5727" s="1162">
        <v>7266</v>
      </c>
      <c r="B5727" s="1162">
        <v>27949</v>
      </c>
      <c r="C5727" s="1163" t="s">
        <v>12865</v>
      </c>
      <c r="D5727" s="1163" t="s">
        <v>7240</v>
      </c>
      <c r="E5727" s="1164" t="s">
        <v>3287</v>
      </c>
      <c r="F5727" s="1165">
        <v>45299</v>
      </c>
      <c r="G5727" s="1165">
        <v>45388</v>
      </c>
    </row>
    <row r="5728" spans="1:7" ht="38.25">
      <c r="A5728" s="1162">
        <v>7267</v>
      </c>
      <c r="B5728" s="1162">
        <v>27950</v>
      </c>
      <c r="C5728" s="1163" t="s">
        <v>13256</v>
      </c>
      <c r="D5728" s="1163" t="s">
        <v>13257</v>
      </c>
      <c r="E5728" s="1164" t="s">
        <v>3287</v>
      </c>
      <c r="F5728" s="1165">
        <v>45299</v>
      </c>
      <c r="G5728" s="1165">
        <v>45388</v>
      </c>
    </row>
    <row r="5729" spans="1:7" ht="25.5">
      <c r="A5729" s="1158">
        <v>7268</v>
      </c>
      <c r="B5729" s="1158">
        <v>27995</v>
      </c>
      <c r="C5729" s="1159" t="s">
        <v>13258</v>
      </c>
      <c r="D5729" s="1159" t="s">
        <v>13259</v>
      </c>
      <c r="E5729" s="1160" t="s">
        <v>13260</v>
      </c>
      <c r="F5729" s="1161">
        <v>44471</v>
      </c>
      <c r="G5729" s="1161">
        <v>45168</v>
      </c>
    </row>
    <row r="5730" spans="1:7">
      <c r="A5730" s="1162">
        <v>7269</v>
      </c>
      <c r="B5730" s="1162">
        <v>27996</v>
      </c>
      <c r="C5730" s="1163" t="s">
        <v>13261</v>
      </c>
      <c r="D5730" s="1163" t="s">
        <v>13262</v>
      </c>
      <c r="E5730" s="1164" t="s">
        <v>2357</v>
      </c>
      <c r="F5730" s="1165">
        <v>45168</v>
      </c>
      <c r="G5730" s="1165">
        <v>45168</v>
      </c>
    </row>
    <row r="5731" spans="1:7">
      <c r="A5731" s="1158">
        <v>7270</v>
      </c>
      <c r="B5731" s="1158">
        <v>27997</v>
      </c>
      <c r="C5731" s="1159" t="s">
        <v>11951</v>
      </c>
      <c r="D5731" s="1159" t="s">
        <v>3179</v>
      </c>
      <c r="E5731" s="1160" t="s">
        <v>4578</v>
      </c>
      <c r="F5731" s="1161">
        <v>44471</v>
      </c>
      <c r="G5731" s="1161">
        <v>45010</v>
      </c>
    </row>
    <row r="5732" spans="1:7" ht="25.5">
      <c r="A5732" s="1162">
        <v>7271</v>
      </c>
      <c r="B5732" s="1162">
        <v>27999</v>
      </c>
      <c r="C5732" s="1163" t="s">
        <v>13263</v>
      </c>
      <c r="D5732" s="1163" t="s">
        <v>13264</v>
      </c>
      <c r="E5732" s="1164" t="s">
        <v>4939</v>
      </c>
      <c r="F5732" s="1165">
        <v>44471</v>
      </c>
      <c r="G5732" s="1165">
        <v>44820</v>
      </c>
    </row>
    <row r="5733" spans="1:7" ht="25.5">
      <c r="A5733" s="1162">
        <v>7272</v>
      </c>
      <c r="B5733" s="1162">
        <v>27998</v>
      </c>
      <c r="C5733" s="1163" t="s">
        <v>13265</v>
      </c>
      <c r="D5733" s="1163" t="s">
        <v>13266</v>
      </c>
      <c r="E5733" s="1164" t="s">
        <v>4589</v>
      </c>
      <c r="F5733" s="1165">
        <v>44561</v>
      </c>
      <c r="G5733" s="1165">
        <v>45010</v>
      </c>
    </row>
    <row r="5734" spans="1:7">
      <c r="A5734" s="1158">
        <v>7273</v>
      </c>
      <c r="B5734" s="1158">
        <v>28000</v>
      </c>
      <c r="C5734" s="1159" t="s">
        <v>11969</v>
      </c>
      <c r="D5734" s="1159" t="s">
        <v>12493</v>
      </c>
      <c r="E5734" s="1160" t="s">
        <v>13267</v>
      </c>
      <c r="F5734" s="1161">
        <v>44661</v>
      </c>
      <c r="G5734" s="1161">
        <v>45168</v>
      </c>
    </row>
    <row r="5735" spans="1:7" ht="25.5">
      <c r="A5735" s="1162">
        <v>7274</v>
      </c>
      <c r="B5735" s="1162">
        <v>28001</v>
      </c>
      <c r="C5735" s="1163" t="s">
        <v>13268</v>
      </c>
      <c r="D5735" s="1163" t="s">
        <v>13269</v>
      </c>
      <c r="E5735" s="1164" t="s">
        <v>3955</v>
      </c>
      <c r="F5735" s="1165">
        <v>44911</v>
      </c>
      <c r="G5735" s="1165">
        <v>45110</v>
      </c>
    </row>
    <row r="5736" spans="1:7" ht="38.25">
      <c r="A5736" s="1162">
        <v>7275</v>
      </c>
      <c r="B5736" s="1162">
        <v>28002</v>
      </c>
      <c r="C5736" s="1163" t="s">
        <v>13270</v>
      </c>
      <c r="D5736" s="1163" t="s">
        <v>13271</v>
      </c>
      <c r="E5736" s="1164" t="s">
        <v>13267</v>
      </c>
      <c r="F5736" s="1165">
        <v>44661</v>
      </c>
      <c r="G5736" s="1165">
        <v>45168</v>
      </c>
    </row>
    <row r="5737" spans="1:7" ht="25.5">
      <c r="A5737" s="1158">
        <v>7276</v>
      </c>
      <c r="B5737" s="1158">
        <v>28003</v>
      </c>
      <c r="C5737" s="1159" t="s">
        <v>13272</v>
      </c>
      <c r="D5737" s="1159" t="s">
        <v>13273</v>
      </c>
      <c r="E5737" s="1160" t="s">
        <v>13267</v>
      </c>
      <c r="F5737" s="1161">
        <v>44661</v>
      </c>
      <c r="G5737" s="1161">
        <v>45168</v>
      </c>
    </row>
    <row r="5738" spans="1:7">
      <c r="A5738" s="1162">
        <v>7277</v>
      </c>
      <c r="B5738" s="1162">
        <v>28004</v>
      </c>
      <c r="C5738" s="1163" t="s">
        <v>13274</v>
      </c>
      <c r="D5738" s="1163" t="s">
        <v>13275</v>
      </c>
      <c r="E5738" s="1164" t="s">
        <v>2357</v>
      </c>
      <c r="F5738" s="1165">
        <v>45168</v>
      </c>
      <c r="G5738" s="1165">
        <v>45168</v>
      </c>
    </row>
    <row r="5739" spans="1:7">
      <c r="A5739" s="1158">
        <v>7278</v>
      </c>
      <c r="B5739" s="1158">
        <v>28005</v>
      </c>
      <c r="C5739" s="1159" t="s">
        <v>11969</v>
      </c>
      <c r="D5739" s="1159" t="s">
        <v>12493</v>
      </c>
      <c r="E5739" s="1160" t="s">
        <v>13267</v>
      </c>
      <c r="F5739" s="1161">
        <v>44661</v>
      </c>
      <c r="G5739" s="1161">
        <v>45168</v>
      </c>
    </row>
    <row r="5740" spans="1:7" ht="25.5">
      <c r="A5740" s="1162">
        <v>7279</v>
      </c>
      <c r="B5740" s="1162">
        <v>28006</v>
      </c>
      <c r="C5740" s="1163" t="s">
        <v>13276</v>
      </c>
      <c r="D5740" s="1163" t="s">
        <v>13277</v>
      </c>
      <c r="E5740" s="1164" t="s">
        <v>3955</v>
      </c>
      <c r="F5740" s="1165">
        <v>44661</v>
      </c>
      <c r="G5740" s="1165">
        <v>44860</v>
      </c>
    </row>
    <row r="5741" spans="1:7" ht="38.25">
      <c r="A5741" s="1162">
        <v>7280</v>
      </c>
      <c r="B5741" s="1162">
        <v>28007</v>
      </c>
      <c r="C5741" s="1163" t="s">
        <v>13278</v>
      </c>
      <c r="D5741" s="1163" t="s">
        <v>13279</v>
      </c>
      <c r="E5741" s="1164" t="s">
        <v>13267</v>
      </c>
      <c r="F5741" s="1165">
        <v>44661</v>
      </c>
      <c r="G5741" s="1165">
        <v>45168</v>
      </c>
    </row>
    <row r="5742" spans="1:7" ht="25.5">
      <c r="A5742" s="1158">
        <v>7281</v>
      </c>
      <c r="B5742" s="1158">
        <v>28008</v>
      </c>
      <c r="C5742" s="1159" t="s">
        <v>13280</v>
      </c>
      <c r="D5742" s="1159" t="s">
        <v>13281</v>
      </c>
      <c r="E5742" s="1160" t="s">
        <v>4729</v>
      </c>
      <c r="F5742" s="1161">
        <v>44809</v>
      </c>
      <c r="G5742" s="1161">
        <v>45138</v>
      </c>
    </row>
    <row r="5743" spans="1:7">
      <c r="A5743" s="1162">
        <v>7282</v>
      </c>
      <c r="B5743" s="1162">
        <v>28009</v>
      </c>
      <c r="C5743" s="1163" t="s">
        <v>13282</v>
      </c>
      <c r="D5743" s="1163" t="s">
        <v>13283</v>
      </c>
      <c r="E5743" s="1164" t="s">
        <v>2357</v>
      </c>
      <c r="F5743" s="1165">
        <v>45138</v>
      </c>
      <c r="G5743" s="1165">
        <v>45138</v>
      </c>
    </row>
    <row r="5744" spans="1:7">
      <c r="A5744" s="1158">
        <v>7283</v>
      </c>
      <c r="B5744" s="1158">
        <v>28010</v>
      </c>
      <c r="C5744" s="1159" t="s">
        <v>11951</v>
      </c>
      <c r="D5744" s="1159" t="s">
        <v>3179</v>
      </c>
      <c r="E5744" s="1160" t="s">
        <v>3955</v>
      </c>
      <c r="F5744" s="1161">
        <v>44809</v>
      </c>
      <c r="G5744" s="1161">
        <v>45008</v>
      </c>
    </row>
    <row r="5745" spans="1:7" ht="25.5">
      <c r="A5745" s="1162">
        <v>7284</v>
      </c>
      <c r="B5745" s="1162">
        <v>28011</v>
      </c>
      <c r="C5745" s="1163" t="s">
        <v>13284</v>
      </c>
      <c r="D5745" s="1163" t="s">
        <v>13285</v>
      </c>
      <c r="E5745" s="1164" t="s">
        <v>3955</v>
      </c>
      <c r="F5745" s="1165">
        <v>44809</v>
      </c>
      <c r="G5745" s="1165">
        <v>45008</v>
      </c>
    </row>
    <row r="5746" spans="1:7">
      <c r="A5746" s="1158">
        <v>7285</v>
      </c>
      <c r="B5746" s="1158">
        <v>28012</v>
      </c>
      <c r="C5746" s="1159" t="s">
        <v>11969</v>
      </c>
      <c r="D5746" s="1159" t="s">
        <v>12493</v>
      </c>
      <c r="E5746" s="1160" t="s">
        <v>3461</v>
      </c>
      <c r="F5746" s="1161">
        <v>44839</v>
      </c>
      <c r="G5746" s="1161">
        <v>45138</v>
      </c>
    </row>
    <row r="5747" spans="1:7" ht="25.5">
      <c r="A5747" s="1162">
        <v>7286</v>
      </c>
      <c r="B5747" s="1162">
        <v>28013</v>
      </c>
      <c r="C5747" s="1163" t="s">
        <v>13286</v>
      </c>
      <c r="D5747" s="1163" t="s">
        <v>13287</v>
      </c>
      <c r="E5747" s="1164" t="s">
        <v>3461</v>
      </c>
      <c r="F5747" s="1165">
        <v>44839</v>
      </c>
      <c r="G5747" s="1165">
        <v>45138</v>
      </c>
    </row>
    <row r="5748" spans="1:7" ht="38.25">
      <c r="A5748" s="1162">
        <v>7287</v>
      </c>
      <c r="B5748" s="1162">
        <v>28014</v>
      </c>
      <c r="C5748" s="1163" t="s">
        <v>13288</v>
      </c>
      <c r="D5748" s="1163" t="s">
        <v>13289</v>
      </c>
      <c r="E5748" s="1164" t="s">
        <v>3461</v>
      </c>
      <c r="F5748" s="1165">
        <v>44839</v>
      </c>
      <c r="G5748" s="1165">
        <v>45138</v>
      </c>
    </row>
    <row r="5749" spans="1:7" ht="25.5">
      <c r="A5749" s="1158">
        <v>7288</v>
      </c>
      <c r="B5749" s="1158">
        <v>28073</v>
      </c>
      <c r="C5749" s="1159" t="s">
        <v>13290</v>
      </c>
      <c r="D5749" s="1159" t="s">
        <v>13291</v>
      </c>
      <c r="E5749" s="1160" t="s">
        <v>13292</v>
      </c>
      <c r="F5749" s="1161">
        <v>44871</v>
      </c>
      <c r="G5749" s="1161">
        <v>45475</v>
      </c>
    </row>
    <row r="5750" spans="1:7">
      <c r="A5750" s="1162">
        <v>7289</v>
      </c>
      <c r="B5750" s="1162">
        <v>28074</v>
      </c>
      <c r="C5750" s="1163" t="s">
        <v>13293</v>
      </c>
      <c r="D5750" s="1163" t="s">
        <v>13294</v>
      </c>
      <c r="E5750" s="1164" t="s">
        <v>2357</v>
      </c>
      <c r="F5750" s="1165">
        <v>45475</v>
      </c>
      <c r="G5750" s="1165">
        <v>45475</v>
      </c>
    </row>
    <row r="5751" spans="1:7">
      <c r="A5751" s="1158">
        <v>7290</v>
      </c>
      <c r="B5751" s="1158">
        <v>28075</v>
      </c>
      <c r="C5751" s="1159" t="s">
        <v>11951</v>
      </c>
      <c r="D5751" s="1159" t="s">
        <v>3179</v>
      </c>
      <c r="E5751" s="1160" t="s">
        <v>3424</v>
      </c>
      <c r="F5751" s="1161">
        <v>44871</v>
      </c>
      <c r="G5751" s="1161">
        <v>45270</v>
      </c>
    </row>
    <row r="5752" spans="1:7" ht="25.5">
      <c r="A5752" s="1162">
        <v>7291</v>
      </c>
      <c r="B5752" s="1162">
        <v>28078</v>
      </c>
      <c r="C5752" s="1163" t="s">
        <v>13295</v>
      </c>
      <c r="D5752" s="1163" t="s">
        <v>13296</v>
      </c>
      <c r="E5752" s="1164" t="s">
        <v>3424</v>
      </c>
      <c r="F5752" s="1165">
        <v>44871</v>
      </c>
      <c r="G5752" s="1165">
        <v>45270</v>
      </c>
    </row>
    <row r="5753" spans="1:7" ht="25.5">
      <c r="A5753" s="1162">
        <v>7292</v>
      </c>
      <c r="B5753" s="1162">
        <v>28077</v>
      </c>
      <c r="C5753" s="1163" t="s">
        <v>13297</v>
      </c>
      <c r="D5753" s="1163" t="s">
        <v>13298</v>
      </c>
      <c r="E5753" s="1164" t="s">
        <v>3424</v>
      </c>
      <c r="F5753" s="1165">
        <v>44871</v>
      </c>
      <c r="G5753" s="1165">
        <v>45270</v>
      </c>
    </row>
    <row r="5754" spans="1:7" ht="38.25">
      <c r="A5754" s="1162">
        <v>7293</v>
      </c>
      <c r="B5754" s="1162">
        <v>28076</v>
      </c>
      <c r="C5754" s="1163" t="s">
        <v>13299</v>
      </c>
      <c r="D5754" s="1163" t="s">
        <v>13300</v>
      </c>
      <c r="E5754" s="1164" t="s">
        <v>3424</v>
      </c>
      <c r="F5754" s="1165">
        <v>44871</v>
      </c>
      <c r="G5754" s="1165">
        <v>45270</v>
      </c>
    </row>
    <row r="5755" spans="1:7">
      <c r="A5755" s="1158">
        <v>7294</v>
      </c>
      <c r="B5755" s="1158">
        <v>28079</v>
      </c>
      <c r="C5755" s="1159" t="s">
        <v>11960</v>
      </c>
      <c r="D5755" s="1159" t="s">
        <v>12561</v>
      </c>
      <c r="E5755" s="1160" t="s">
        <v>4939</v>
      </c>
      <c r="F5755" s="1161">
        <v>45126</v>
      </c>
      <c r="G5755" s="1161">
        <v>45475</v>
      </c>
    </row>
    <row r="5756" spans="1:7" ht="38.25">
      <c r="A5756" s="1162">
        <v>7295</v>
      </c>
      <c r="B5756" s="1162">
        <v>28080</v>
      </c>
      <c r="C5756" s="1163" t="s">
        <v>13301</v>
      </c>
      <c r="D5756" s="1163" t="s">
        <v>13302</v>
      </c>
      <c r="E5756" s="1164" t="s">
        <v>4939</v>
      </c>
      <c r="F5756" s="1165">
        <v>45126</v>
      </c>
      <c r="G5756" s="1165">
        <v>45475</v>
      </c>
    </row>
    <row r="5757" spans="1:7" ht="38.25">
      <c r="A5757" s="1162">
        <v>7296</v>
      </c>
      <c r="B5757" s="1162">
        <v>28081</v>
      </c>
      <c r="C5757" s="1163" t="s">
        <v>13303</v>
      </c>
      <c r="D5757" s="1163" t="s">
        <v>13304</v>
      </c>
      <c r="E5757" s="1164" t="s">
        <v>4939</v>
      </c>
      <c r="F5757" s="1165">
        <v>45126</v>
      </c>
      <c r="G5757" s="1165">
        <v>45475</v>
      </c>
    </row>
    <row r="5758" spans="1:7" ht="25.5">
      <c r="A5758" s="1158">
        <v>7297</v>
      </c>
      <c r="B5758" s="1158">
        <v>28082</v>
      </c>
      <c r="C5758" s="1159" t="s">
        <v>13305</v>
      </c>
      <c r="D5758" s="1159" t="s">
        <v>13306</v>
      </c>
      <c r="E5758" s="1160" t="s">
        <v>4939</v>
      </c>
      <c r="F5758" s="1161">
        <v>44931</v>
      </c>
      <c r="G5758" s="1161">
        <v>45280</v>
      </c>
    </row>
    <row r="5759" spans="1:7">
      <c r="A5759" s="1162">
        <v>7298</v>
      </c>
      <c r="B5759" s="1162">
        <v>28083</v>
      </c>
      <c r="C5759" s="1163" t="s">
        <v>13307</v>
      </c>
      <c r="D5759" s="1163" t="s">
        <v>13308</v>
      </c>
      <c r="E5759" s="1164" t="s">
        <v>2357</v>
      </c>
      <c r="F5759" s="1165">
        <v>45280</v>
      </c>
      <c r="G5759" s="1165">
        <v>45280</v>
      </c>
    </row>
    <row r="5760" spans="1:7">
      <c r="A5760" s="1158">
        <v>7299</v>
      </c>
      <c r="B5760" s="1158">
        <v>28084</v>
      </c>
      <c r="C5760" s="1159" t="s">
        <v>11960</v>
      </c>
      <c r="D5760" s="1159" t="s">
        <v>12561</v>
      </c>
      <c r="E5760" s="1160" t="s">
        <v>4939</v>
      </c>
      <c r="F5760" s="1161">
        <v>44931</v>
      </c>
      <c r="G5760" s="1161">
        <v>45280</v>
      </c>
    </row>
    <row r="5761" spans="1:7" ht="38.25">
      <c r="A5761" s="1162">
        <v>7300</v>
      </c>
      <c r="B5761" s="1162">
        <v>28085</v>
      </c>
      <c r="C5761" s="1163" t="s">
        <v>13309</v>
      </c>
      <c r="D5761" s="1163" t="s">
        <v>13310</v>
      </c>
      <c r="E5761" s="1164" t="s">
        <v>4939</v>
      </c>
      <c r="F5761" s="1165">
        <v>44931</v>
      </c>
      <c r="G5761" s="1165">
        <v>45280</v>
      </c>
    </row>
    <row r="5762" spans="1:7" ht="38.25">
      <c r="A5762" s="1162">
        <v>7301</v>
      </c>
      <c r="B5762" s="1162">
        <v>28086</v>
      </c>
      <c r="C5762" s="1163" t="s">
        <v>13311</v>
      </c>
      <c r="D5762" s="1163" t="s">
        <v>13312</v>
      </c>
      <c r="E5762" s="1164" t="s">
        <v>4939</v>
      </c>
      <c r="F5762" s="1165">
        <v>44931</v>
      </c>
      <c r="G5762" s="1165">
        <v>45280</v>
      </c>
    </row>
    <row r="5763" spans="1:7" ht="25.5">
      <c r="A5763" s="1158">
        <v>7302</v>
      </c>
      <c r="B5763" s="1158">
        <v>28087</v>
      </c>
      <c r="C5763" s="1159" t="s">
        <v>13313</v>
      </c>
      <c r="D5763" s="1159" t="s">
        <v>13314</v>
      </c>
      <c r="E5763" s="1160" t="s">
        <v>13292</v>
      </c>
      <c r="F5763" s="1161">
        <v>44871</v>
      </c>
      <c r="G5763" s="1161">
        <v>45475</v>
      </c>
    </row>
    <row r="5764" spans="1:7">
      <c r="A5764" s="1162">
        <v>7303</v>
      </c>
      <c r="B5764" s="1162">
        <v>28088</v>
      </c>
      <c r="C5764" s="1163" t="s">
        <v>13315</v>
      </c>
      <c r="D5764" s="1163" t="s">
        <v>13316</v>
      </c>
      <c r="E5764" s="1164" t="s">
        <v>2357</v>
      </c>
      <c r="F5764" s="1165">
        <v>45475</v>
      </c>
      <c r="G5764" s="1165">
        <v>45475</v>
      </c>
    </row>
    <row r="5765" spans="1:7">
      <c r="A5765" s="1158">
        <v>7304</v>
      </c>
      <c r="B5765" s="1158">
        <v>28089</v>
      </c>
      <c r="C5765" s="1159" t="s">
        <v>11951</v>
      </c>
      <c r="D5765" s="1159" t="s">
        <v>3179</v>
      </c>
      <c r="E5765" s="1160" t="s">
        <v>3424</v>
      </c>
      <c r="F5765" s="1161">
        <v>44871</v>
      </c>
      <c r="G5765" s="1161">
        <v>45270</v>
      </c>
    </row>
    <row r="5766" spans="1:7" ht="25.5">
      <c r="A5766" s="1162">
        <v>7305</v>
      </c>
      <c r="B5766" s="1162">
        <v>28090</v>
      </c>
      <c r="C5766" s="1163" t="s">
        <v>13317</v>
      </c>
      <c r="D5766" s="1163" t="s">
        <v>13318</v>
      </c>
      <c r="E5766" s="1164" t="s">
        <v>3424</v>
      </c>
      <c r="F5766" s="1165">
        <v>44871</v>
      </c>
      <c r="G5766" s="1165">
        <v>45270</v>
      </c>
    </row>
    <row r="5767" spans="1:7" ht="38.25">
      <c r="A5767" s="1162">
        <v>7306</v>
      </c>
      <c r="B5767" s="1162">
        <v>28091</v>
      </c>
      <c r="C5767" s="1163" t="s">
        <v>13319</v>
      </c>
      <c r="D5767" s="1163" t="s">
        <v>13320</v>
      </c>
      <c r="E5767" s="1164" t="s">
        <v>3424</v>
      </c>
      <c r="F5767" s="1165">
        <v>44871</v>
      </c>
      <c r="G5767" s="1165">
        <v>45270</v>
      </c>
    </row>
    <row r="5768" spans="1:7" ht="25.5">
      <c r="A5768" s="1162">
        <v>7307</v>
      </c>
      <c r="B5768" s="1162">
        <v>28092</v>
      </c>
      <c r="C5768" s="1163" t="s">
        <v>13321</v>
      </c>
      <c r="D5768" s="1163" t="s">
        <v>13322</v>
      </c>
      <c r="E5768" s="1164" t="s">
        <v>3424</v>
      </c>
      <c r="F5768" s="1165">
        <v>44871</v>
      </c>
      <c r="G5768" s="1165">
        <v>45270</v>
      </c>
    </row>
    <row r="5769" spans="1:7">
      <c r="A5769" s="1158">
        <v>7308</v>
      </c>
      <c r="B5769" s="1158">
        <v>28093</v>
      </c>
      <c r="C5769" s="1159" t="s">
        <v>11960</v>
      </c>
      <c r="D5769" s="1159" t="s">
        <v>12561</v>
      </c>
      <c r="E5769" s="1160" t="s">
        <v>4939</v>
      </c>
      <c r="F5769" s="1161">
        <v>45126</v>
      </c>
      <c r="G5769" s="1161">
        <v>45475</v>
      </c>
    </row>
    <row r="5770" spans="1:7" ht="38.25">
      <c r="A5770" s="1162">
        <v>7309</v>
      </c>
      <c r="B5770" s="1162">
        <v>28094</v>
      </c>
      <c r="C5770" s="1163" t="s">
        <v>13323</v>
      </c>
      <c r="D5770" s="1163" t="s">
        <v>13324</v>
      </c>
      <c r="E5770" s="1164" t="s">
        <v>4939</v>
      </c>
      <c r="F5770" s="1165">
        <v>45126</v>
      </c>
      <c r="G5770" s="1165">
        <v>45475</v>
      </c>
    </row>
    <row r="5771" spans="1:7" ht="38.25">
      <c r="A5771" s="1162">
        <v>7310</v>
      </c>
      <c r="B5771" s="1162">
        <v>28095</v>
      </c>
      <c r="C5771" s="1163" t="s">
        <v>13325</v>
      </c>
      <c r="D5771" s="1163" t="s">
        <v>13326</v>
      </c>
      <c r="E5771" s="1164" t="s">
        <v>4939</v>
      </c>
      <c r="F5771" s="1165">
        <v>45126</v>
      </c>
      <c r="G5771" s="1165">
        <v>45475</v>
      </c>
    </row>
    <row r="5772" spans="1:7" ht="25.5">
      <c r="A5772" s="1158">
        <v>7311</v>
      </c>
      <c r="B5772" s="1158">
        <v>28096</v>
      </c>
      <c r="C5772" s="1159" t="s">
        <v>13327</v>
      </c>
      <c r="D5772" s="1159" t="s">
        <v>13328</v>
      </c>
      <c r="E5772" s="1160" t="s">
        <v>4939</v>
      </c>
      <c r="F5772" s="1161">
        <v>45126</v>
      </c>
      <c r="G5772" s="1161">
        <v>45475</v>
      </c>
    </row>
    <row r="5773" spans="1:7">
      <c r="A5773" s="1162">
        <v>7312</v>
      </c>
      <c r="B5773" s="1162">
        <v>28097</v>
      </c>
      <c r="C5773" s="1163" t="s">
        <v>13329</v>
      </c>
      <c r="D5773" s="1163" t="s">
        <v>13330</v>
      </c>
      <c r="E5773" s="1164" t="s">
        <v>2357</v>
      </c>
      <c r="F5773" s="1165">
        <v>45475</v>
      </c>
      <c r="G5773" s="1165">
        <v>45475</v>
      </c>
    </row>
    <row r="5774" spans="1:7">
      <c r="A5774" s="1158">
        <v>7313</v>
      </c>
      <c r="B5774" s="1158">
        <v>28098</v>
      </c>
      <c r="C5774" s="1159" t="s">
        <v>11960</v>
      </c>
      <c r="D5774" s="1159" t="s">
        <v>12561</v>
      </c>
      <c r="E5774" s="1160" t="s">
        <v>4939</v>
      </c>
      <c r="F5774" s="1161">
        <v>45126</v>
      </c>
      <c r="G5774" s="1161">
        <v>45475</v>
      </c>
    </row>
    <row r="5775" spans="1:7" ht="38.25">
      <c r="A5775" s="1162">
        <v>7314</v>
      </c>
      <c r="B5775" s="1162">
        <v>28099</v>
      </c>
      <c r="C5775" s="1163" t="s">
        <v>13331</v>
      </c>
      <c r="D5775" s="1163" t="s">
        <v>13332</v>
      </c>
      <c r="E5775" s="1164" t="s">
        <v>4939</v>
      </c>
      <c r="F5775" s="1165">
        <v>45126</v>
      </c>
      <c r="G5775" s="1165">
        <v>45475</v>
      </c>
    </row>
    <row r="5776" spans="1:7" ht="38.25">
      <c r="A5776" s="1162">
        <v>7315</v>
      </c>
      <c r="B5776" s="1162">
        <v>28100</v>
      </c>
      <c r="C5776" s="1163" t="s">
        <v>13333</v>
      </c>
      <c r="D5776" s="1163" t="s">
        <v>13334</v>
      </c>
      <c r="E5776" s="1164" t="s">
        <v>4939</v>
      </c>
      <c r="F5776" s="1165">
        <v>45126</v>
      </c>
      <c r="G5776" s="1165">
        <v>45475</v>
      </c>
    </row>
    <row r="5777" spans="1:7" ht="25.5">
      <c r="A5777" s="1158">
        <v>7316</v>
      </c>
      <c r="B5777" s="1158">
        <v>28101</v>
      </c>
      <c r="C5777" s="1159" t="s">
        <v>13335</v>
      </c>
      <c r="D5777" s="1159" t="s">
        <v>13336</v>
      </c>
      <c r="E5777" s="1160" t="s">
        <v>13337</v>
      </c>
      <c r="F5777" s="1161">
        <v>44526</v>
      </c>
      <c r="G5777" s="1161">
        <v>45475</v>
      </c>
    </row>
    <row r="5778" spans="1:7">
      <c r="A5778" s="1162">
        <v>7317</v>
      </c>
      <c r="B5778" s="1162">
        <v>28102</v>
      </c>
      <c r="C5778" s="1163" t="s">
        <v>13338</v>
      </c>
      <c r="D5778" s="1163" t="s">
        <v>13339</v>
      </c>
      <c r="E5778" s="1164" t="s">
        <v>2357</v>
      </c>
      <c r="F5778" s="1165">
        <v>45475</v>
      </c>
      <c r="G5778" s="1165">
        <v>45475</v>
      </c>
    </row>
    <row r="5779" spans="1:7">
      <c r="A5779" s="1158">
        <v>7318</v>
      </c>
      <c r="B5779" s="1158">
        <v>28103</v>
      </c>
      <c r="C5779" s="1159" t="s">
        <v>11951</v>
      </c>
      <c r="D5779" s="1159" t="s">
        <v>3179</v>
      </c>
      <c r="E5779" s="1160" t="s">
        <v>6327</v>
      </c>
      <c r="F5779" s="1161">
        <v>44526</v>
      </c>
      <c r="G5779" s="1161">
        <v>45025</v>
      </c>
    </row>
    <row r="5780" spans="1:7" ht="25.5">
      <c r="A5780" s="1162">
        <v>7319</v>
      </c>
      <c r="B5780" s="1162">
        <v>28104</v>
      </c>
      <c r="C5780" s="1163" t="s">
        <v>13340</v>
      </c>
      <c r="D5780" s="1163" t="s">
        <v>13341</v>
      </c>
      <c r="E5780" s="1164" t="s">
        <v>6327</v>
      </c>
      <c r="F5780" s="1165">
        <v>44526</v>
      </c>
      <c r="G5780" s="1165">
        <v>45025</v>
      </c>
    </row>
    <row r="5781" spans="1:7" ht="25.5">
      <c r="A5781" s="1162">
        <v>7320</v>
      </c>
      <c r="B5781" s="1162">
        <v>28105</v>
      </c>
      <c r="C5781" s="1163" t="s">
        <v>13342</v>
      </c>
      <c r="D5781" s="1163" t="s">
        <v>13343</v>
      </c>
      <c r="E5781" s="1164" t="s">
        <v>6327</v>
      </c>
      <c r="F5781" s="1165">
        <v>44526</v>
      </c>
      <c r="G5781" s="1165">
        <v>45025</v>
      </c>
    </row>
    <row r="5782" spans="1:7">
      <c r="A5782" s="1158">
        <v>7321</v>
      </c>
      <c r="B5782" s="1158">
        <v>28106</v>
      </c>
      <c r="C5782" s="1159" t="s">
        <v>11960</v>
      </c>
      <c r="D5782" s="1159" t="s">
        <v>12561</v>
      </c>
      <c r="E5782" s="1160" t="s">
        <v>4939</v>
      </c>
      <c r="F5782" s="1161">
        <v>45126</v>
      </c>
      <c r="G5782" s="1161">
        <v>45475</v>
      </c>
    </row>
    <row r="5783" spans="1:7" ht="38.25">
      <c r="A5783" s="1162">
        <v>7322</v>
      </c>
      <c r="B5783" s="1162">
        <v>28107</v>
      </c>
      <c r="C5783" s="1163" t="s">
        <v>13344</v>
      </c>
      <c r="D5783" s="1163" t="s">
        <v>13345</v>
      </c>
      <c r="E5783" s="1164" t="s">
        <v>4939</v>
      </c>
      <c r="F5783" s="1165">
        <v>45126</v>
      </c>
      <c r="G5783" s="1165">
        <v>45475</v>
      </c>
    </row>
    <row r="5784" spans="1:7" ht="38.25">
      <c r="A5784" s="1162">
        <v>7323</v>
      </c>
      <c r="B5784" s="1162">
        <v>28108</v>
      </c>
      <c r="C5784" s="1163" t="s">
        <v>13346</v>
      </c>
      <c r="D5784" s="1163" t="s">
        <v>13347</v>
      </c>
      <c r="E5784" s="1164" t="s">
        <v>4939</v>
      </c>
      <c r="F5784" s="1165">
        <v>45126</v>
      </c>
      <c r="G5784" s="1165">
        <v>45475</v>
      </c>
    </row>
    <row r="5785" spans="1:7">
      <c r="A5785" s="1158">
        <v>7324</v>
      </c>
      <c r="B5785" s="1158">
        <v>28109</v>
      </c>
      <c r="C5785" s="1159" t="s">
        <v>11969</v>
      </c>
      <c r="D5785" s="1159" t="s">
        <v>12493</v>
      </c>
      <c r="E5785" s="1160" t="s">
        <v>4939</v>
      </c>
      <c r="F5785" s="1161">
        <v>45126</v>
      </c>
      <c r="G5785" s="1161">
        <v>45475</v>
      </c>
    </row>
    <row r="5786" spans="1:7" ht="25.5">
      <c r="A5786" s="1162">
        <v>7325</v>
      </c>
      <c r="B5786" s="1162">
        <v>28110</v>
      </c>
      <c r="C5786" s="1163" t="s">
        <v>13348</v>
      </c>
      <c r="D5786" s="1163" t="s">
        <v>13349</v>
      </c>
      <c r="E5786" s="1164" t="s">
        <v>4939</v>
      </c>
      <c r="F5786" s="1165">
        <v>45126</v>
      </c>
      <c r="G5786" s="1165">
        <v>45475</v>
      </c>
    </row>
    <row r="5787" spans="1:7" ht="25.5">
      <c r="A5787" s="1158">
        <v>7326</v>
      </c>
      <c r="B5787" s="1158">
        <v>28111</v>
      </c>
      <c r="C5787" s="1159" t="s">
        <v>13350</v>
      </c>
      <c r="D5787" s="1159" t="s">
        <v>13351</v>
      </c>
      <c r="E5787" s="1160" t="s">
        <v>4939</v>
      </c>
      <c r="F5787" s="1161">
        <v>45126</v>
      </c>
      <c r="G5787" s="1161">
        <v>45475</v>
      </c>
    </row>
    <row r="5788" spans="1:7">
      <c r="A5788" s="1162">
        <v>7327</v>
      </c>
      <c r="B5788" s="1162">
        <v>28112</v>
      </c>
      <c r="C5788" s="1163" t="s">
        <v>13352</v>
      </c>
      <c r="D5788" s="1163" t="s">
        <v>13353</v>
      </c>
      <c r="E5788" s="1164" t="s">
        <v>2357</v>
      </c>
      <c r="F5788" s="1165">
        <v>45475</v>
      </c>
      <c r="G5788" s="1165">
        <v>45475</v>
      </c>
    </row>
    <row r="5789" spans="1:7">
      <c r="A5789" s="1158">
        <v>7328</v>
      </c>
      <c r="B5789" s="1158">
        <v>28113</v>
      </c>
      <c r="C5789" s="1159" t="s">
        <v>11960</v>
      </c>
      <c r="D5789" s="1159" t="s">
        <v>12561</v>
      </c>
      <c r="E5789" s="1160" t="s">
        <v>4939</v>
      </c>
      <c r="F5789" s="1161">
        <v>45126</v>
      </c>
      <c r="G5789" s="1161">
        <v>45475</v>
      </c>
    </row>
    <row r="5790" spans="1:7" ht="38.25">
      <c r="A5790" s="1162">
        <v>7329</v>
      </c>
      <c r="B5790" s="1162">
        <v>28114</v>
      </c>
      <c r="C5790" s="1163" t="s">
        <v>13354</v>
      </c>
      <c r="D5790" s="1163" t="s">
        <v>13355</v>
      </c>
      <c r="E5790" s="1164" t="s">
        <v>4939</v>
      </c>
      <c r="F5790" s="1165">
        <v>45126</v>
      </c>
      <c r="G5790" s="1165">
        <v>45475</v>
      </c>
    </row>
    <row r="5791" spans="1:7" ht="38.25">
      <c r="A5791" s="1162">
        <v>7330</v>
      </c>
      <c r="B5791" s="1162">
        <v>28115</v>
      </c>
      <c r="C5791" s="1163" t="s">
        <v>13356</v>
      </c>
      <c r="D5791" s="1163" t="s">
        <v>13357</v>
      </c>
      <c r="E5791" s="1164" t="s">
        <v>4939</v>
      </c>
      <c r="F5791" s="1165">
        <v>45126</v>
      </c>
      <c r="G5791" s="1165">
        <v>45475</v>
      </c>
    </row>
    <row r="5792" spans="1:7">
      <c r="A5792" s="1158">
        <v>7331</v>
      </c>
      <c r="B5792" s="1158">
        <v>28116</v>
      </c>
      <c r="C5792" s="1159" t="s">
        <v>11969</v>
      </c>
      <c r="D5792" s="1159" t="s">
        <v>12493</v>
      </c>
      <c r="E5792" s="1160" t="s">
        <v>4939</v>
      </c>
      <c r="F5792" s="1161">
        <v>45126</v>
      </c>
      <c r="G5792" s="1161">
        <v>45475</v>
      </c>
    </row>
    <row r="5793" spans="1:7" ht="25.5">
      <c r="A5793" s="1162">
        <v>7332</v>
      </c>
      <c r="B5793" s="1162">
        <v>28117</v>
      </c>
      <c r="C5793" s="1163" t="s">
        <v>13358</v>
      </c>
      <c r="D5793" s="1163" t="s">
        <v>13359</v>
      </c>
      <c r="E5793" s="1164" t="s">
        <v>4939</v>
      </c>
      <c r="F5793" s="1165">
        <v>45126</v>
      </c>
      <c r="G5793" s="1165">
        <v>45475</v>
      </c>
    </row>
    <row r="5794" spans="1:7" ht="25.5">
      <c r="A5794" s="1158">
        <v>7333</v>
      </c>
      <c r="B5794" s="1158">
        <v>28118</v>
      </c>
      <c r="C5794" s="1159" t="s">
        <v>13360</v>
      </c>
      <c r="D5794" s="1159" t="s">
        <v>13361</v>
      </c>
      <c r="E5794" s="1160" t="s">
        <v>4939</v>
      </c>
      <c r="F5794" s="1161">
        <v>45126</v>
      </c>
      <c r="G5794" s="1161">
        <v>45475</v>
      </c>
    </row>
    <row r="5795" spans="1:7">
      <c r="A5795" s="1162">
        <v>7334</v>
      </c>
      <c r="B5795" s="1162">
        <v>28119</v>
      </c>
      <c r="C5795" s="1163" t="s">
        <v>13362</v>
      </c>
      <c r="D5795" s="1163" t="s">
        <v>13363</v>
      </c>
      <c r="E5795" s="1164" t="s">
        <v>2357</v>
      </c>
      <c r="F5795" s="1165">
        <v>45475</v>
      </c>
      <c r="G5795" s="1165">
        <v>45475</v>
      </c>
    </row>
    <row r="5796" spans="1:7">
      <c r="A5796" s="1158">
        <v>7335</v>
      </c>
      <c r="B5796" s="1158">
        <v>28120</v>
      </c>
      <c r="C5796" s="1159" t="s">
        <v>11960</v>
      </c>
      <c r="D5796" s="1159" t="s">
        <v>12561</v>
      </c>
      <c r="E5796" s="1160" t="s">
        <v>4939</v>
      </c>
      <c r="F5796" s="1161">
        <v>45126</v>
      </c>
      <c r="G5796" s="1161">
        <v>45475</v>
      </c>
    </row>
    <row r="5797" spans="1:7" ht="38.25">
      <c r="A5797" s="1162">
        <v>7336</v>
      </c>
      <c r="B5797" s="1162">
        <v>28121</v>
      </c>
      <c r="C5797" s="1163" t="s">
        <v>13364</v>
      </c>
      <c r="D5797" s="1163" t="s">
        <v>13365</v>
      </c>
      <c r="E5797" s="1164" t="s">
        <v>4939</v>
      </c>
      <c r="F5797" s="1165">
        <v>45126</v>
      </c>
      <c r="G5797" s="1165">
        <v>45475</v>
      </c>
    </row>
    <row r="5798" spans="1:7" ht="38.25">
      <c r="A5798" s="1162">
        <v>7337</v>
      </c>
      <c r="B5798" s="1162">
        <v>28122</v>
      </c>
      <c r="C5798" s="1163" t="s">
        <v>13366</v>
      </c>
      <c r="D5798" s="1163" t="s">
        <v>13367</v>
      </c>
      <c r="E5798" s="1164" t="s">
        <v>4939</v>
      </c>
      <c r="F5798" s="1165">
        <v>45126</v>
      </c>
      <c r="G5798" s="1165">
        <v>45475</v>
      </c>
    </row>
    <row r="5799" spans="1:7">
      <c r="A5799" s="1158">
        <v>7338</v>
      </c>
      <c r="B5799" s="1158">
        <v>28123</v>
      </c>
      <c r="C5799" s="1159" t="s">
        <v>11969</v>
      </c>
      <c r="D5799" s="1159" t="s">
        <v>12493</v>
      </c>
      <c r="E5799" s="1160" t="s">
        <v>3955</v>
      </c>
      <c r="F5799" s="1161">
        <v>45126</v>
      </c>
      <c r="G5799" s="1161">
        <v>45325</v>
      </c>
    </row>
    <row r="5800" spans="1:7" ht="25.5">
      <c r="A5800" s="1162">
        <v>7339</v>
      </c>
      <c r="B5800" s="1162">
        <v>28124</v>
      </c>
      <c r="C5800" s="1163" t="s">
        <v>13368</v>
      </c>
      <c r="D5800" s="1163" t="s">
        <v>13369</v>
      </c>
      <c r="E5800" s="1164" t="s">
        <v>3955</v>
      </c>
      <c r="F5800" s="1165">
        <v>45126</v>
      </c>
      <c r="G5800" s="1165">
        <v>45325</v>
      </c>
    </row>
    <row r="5801" spans="1:7" ht="25.5">
      <c r="A5801" s="1158">
        <v>7340</v>
      </c>
      <c r="B5801" s="1158">
        <v>28125</v>
      </c>
      <c r="C5801" s="1159" t="s">
        <v>13370</v>
      </c>
      <c r="D5801" s="1159" t="s">
        <v>13371</v>
      </c>
      <c r="E5801" s="1160" t="s">
        <v>4939</v>
      </c>
      <c r="F5801" s="1161">
        <v>45126</v>
      </c>
      <c r="G5801" s="1161">
        <v>45475</v>
      </c>
    </row>
    <row r="5802" spans="1:7">
      <c r="A5802" s="1162">
        <v>7341</v>
      </c>
      <c r="B5802" s="1162">
        <v>28126</v>
      </c>
      <c r="C5802" s="1163" t="s">
        <v>13372</v>
      </c>
      <c r="D5802" s="1163" t="s">
        <v>13373</v>
      </c>
      <c r="E5802" s="1164" t="s">
        <v>2357</v>
      </c>
      <c r="F5802" s="1165">
        <v>45475</v>
      </c>
      <c r="G5802" s="1165">
        <v>45475</v>
      </c>
    </row>
    <row r="5803" spans="1:7">
      <c r="A5803" s="1158">
        <v>7342</v>
      </c>
      <c r="B5803" s="1158">
        <v>28127</v>
      </c>
      <c r="C5803" s="1159" t="s">
        <v>11960</v>
      </c>
      <c r="D5803" s="1159" t="s">
        <v>12561</v>
      </c>
      <c r="E5803" s="1160" t="s">
        <v>4939</v>
      </c>
      <c r="F5803" s="1161">
        <v>45126</v>
      </c>
      <c r="G5803" s="1161">
        <v>45475</v>
      </c>
    </row>
    <row r="5804" spans="1:7" ht="38.25">
      <c r="A5804" s="1162">
        <v>7343</v>
      </c>
      <c r="B5804" s="1162">
        <v>28128</v>
      </c>
      <c r="C5804" s="1163" t="s">
        <v>13374</v>
      </c>
      <c r="D5804" s="1163" t="s">
        <v>13375</v>
      </c>
      <c r="E5804" s="1164" t="s">
        <v>4939</v>
      </c>
      <c r="F5804" s="1165">
        <v>45126</v>
      </c>
      <c r="G5804" s="1165">
        <v>45475</v>
      </c>
    </row>
    <row r="5805" spans="1:7" ht="38.25">
      <c r="A5805" s="1162">
        <v>7344</v>
      </c>
      <c r="B5805" s="1162">
        <v>28129</v>
      </c>
      <c r="C5805" s="1163" t="s">
        <v>13376</v>
      </c>
      <c r="D5805" s="1163" t="s">
        <v>13377</v>
      </c>
      <c r="E5805" s="1164" t="s">
        <v>4939</v>
      </c>
      <c r="F5805" s="1165">
        <v>45126</v>
      </c>
      <c r="G5805" s="1165">
        <v>45475</v>
      </c>
    </row>
    <row r="5806" spans="1:7">
      <c r="A5806" s="1158">
        <v>7345</v>
      </c>
      <c r="B5806" s="1158">
        <v>28130</v>
      </c>
      <c r="C5806" s="1159" t="s">
        <v>11969</v>
      </c>
      <c r="D5806" s="1159" t="s">
        <v>12493</v>
      </c>
      <c r="E5806" s="1160" t="s">
        <v>3955</v>
      </c>
      <c r="F5806" s="1161">
        <v>45126</v>
      </c>
      <c r="G5806" s="1161">
        <v>45325</v>
      </c>
    </row>
    <row r="5807" spans="1:7" ht="25.5">
      <c r="A5807" s="1162">
        <v>7346</v>
      </c>
      <c r="B5807" s="1162">
        <v>28131</v>
      </c>
      <c r="C5807" s="1163" t="s">
        <v>13378</v>
      </c>
      <c r="D5807" s="1163" t="s">
        <v>13379</v>
      </c>
      <c r="E5807" s="1164" t="s">
        <v>3955</v>
      </c>
      <c r="F5807" s="1165">
        <v>45126</v>
      </c>
      <c r="G5807" s="1165">
        <v>45325</v>
      </c>
    </row>
    <row r="5808" spans="1:7" ht="25.5">
      <c r="A5808" s="1158">
        <v>7347</v>
      </c>
      <c r="B5808" s="1158">
        <v>28132</v>
      </c>
      <c r="C5808" s="1159" t="s">
        <v>13380</v>
      </c>
      <c r="D5808" s="1159" t="s">
        <v>13381</v>
      </c>
      <c r="E5808" s="1160" t="s">
        <v>13337</v>
      </c>
      <c r="F5808" s="1161">
        <v>44526</v>
      </c>
      <c r="G5808" s="1161">
        <v>45475</v>
      </c>
    </row>
    <row r="5809" spans="1:7">
      <c r="A5809" s="1162">
        <v>7348</v>
      </c>
      <c r="B5809" s="1162">
        <v>28133</v>
      </c>
      <c r="C5809" s="1163" t="s">
        <v>13382</v>
      </c>
      <c r="D5809" s="1163" t="s">
        <v>13383</v>
      </c>
      <c r="E5809" s="1164" t="s">
        <v>2357</v>
      </c>
      <c r="F5809" s="1165">
        <v>45475</v>
      </c>
      <c r="G5809" s="1165">
        <v>45475</v>
      </c>
    </row>
    <row r="5810" spans="1:7">
      <c r="A5810" s="1158">
        <v>7349</v>
      </c>
      <c r="B5810" s="1158">
        <v>28134</v>
      </c>
      <c r="C5810" s="1159" t="s">
        <v>11951</v>
      </c>
      <c r="D5810" s="1159" t="s">
        <v>3179</v>
      </c>
      <c r="E5810" s="1160" t="s">
        <v>6327</v>
      </c>
      <c r="F5810" s="1161">
        <v>44526</v>
      </c>
      <c r="G5810" s="1161">
        <v>45025</v>
      </c>
    </row>
    <row r="5811" spans="1:7" ht="25.5">
      <c r="A5811" s="1162">
        <v>7350</v>
      </c>
      <c r="B5811" s="1162">
        <v>28135</v>
      </c>
      <c r="C5811" s="1163" t="s">
        <v>13384</v>
      </c>
      <c r="D5811" s="1163" t="s">
        <v>13385</v>
      </c>
      <c r="E5811" s="1164" t="s">
        <v>6327</v>
      </c>
      <c r="F5811" s="1165">
        <v>44526</v>
      </c>
      <c r="G5811" s="1165">
        <v>45025</v>
      </c>
    </row>
    <row r="5812" spans="1:7" ht="25.5">
      <c r="A5812" s="1162">
        <v>7351</v>
      </c>
      <c r="B5812" s="1162">
        <v>28136</v>
      </c>
      <c r="C5812" s="1163" t="s">
        <v>13386</v>
      </c>
      <c r="D5812" s="1163" t="s">
        <v>13387</v>
      </c>
      <c r="E5812" s="1164" t="s">
        <v>6327</v>
      </c>
      <c r="F5812" s="1165">
        <v>44526</v>
      </c>
      <c r="G5812" s="1165">
        <v>45025</v>
      </c>
    </row>
    <row r="5813" spans="1:7">
      <c r="A5813" s="1158">
        <v>7352</v>
      </c>
      <c r="B5813" s="1158">
        <v>28137</v>
      </c>
      <c r="C5813" s="1159" t="s">
        <v>11960</v>
      </c>
      <c r="D5813" s="1159" t="s">
        <v>12561</v>
      </c>
      <c r="E5813" s="1160" t="s">
        <v>4939</v>
      </c>
      <c r="F5813" s="1161">
        <v>45126</v>
      </c>
      <c r="G5813" s="1161">
        <v>45475</v>
      </c>
    </row>
    <row r="5814" spans="1:7" ht="38.25">
      <c r="A5814" s="1162">
        <v>7353</v>
      </c>
      <c r="B5814" s="1162">
        <v>28138</v>
      </c>
      <c r="C5814" s="1163" t="s">
        <v>13388</v>
      </c>
      <c r="D5814" s="1163" t="s">
        <v>13389</v>
      </c>
      <c r="E5814" s="1164" t="s">
        <v>4939</v>
      </c>
      <c r="F5814" s="1165">
        <v>45126</v>
      </c>
      <c r="G5814" s="1165">
        <v>45475</v>
      </c>
    </row>
    <row r="5815" spans="1:7" ht="38.25">
      <c r="A5815" s="1162">
        <v>7354</v>
      </c>
      <c r="B5815" s="1162">
        <v>28139</v>
      </c>
      <c r="C5815" s="1163" t="s">
        <v>13390</v>
      </c>
      <c r="D5815" s="1163" t="s">
        <v>13391</v>
      </c>
      <c r="E5815" s="1164" t="s">
        <v>4939</v>
      </c>
      <c r="F5815" s="1165">
        <v>45126</v>
      </c>
      <c r="G5815" s="1165">
        <v>45475</v>
      </c>
    </row>
    <row r="5816" spans="1:7">
      <c r="A5816" s="1158">
        <v>7355</v>
      </c>
      <c r="B5816" s="1158">
        <v>28140</v>
      </c>
      <c r="C5816" s="1159" t="s">
        <v>11969</v>
      </c>
      <c r="D5816" s="1159" t="s">
        <v>12493</v>
      </c>
      <c r="E5816" s="1160" t="s">
        <v>3955</v>
      </c>
      <c r="F5816" s="1161">
        <v>45126</v>
      </c>
      <c r="G5816" s="1161">
        <v>45325</v>
      </c>
    </row>
    <row r="5817" spans="1:7" ht="25.5">
      <c r="A5817" s="1162">
        <v>7356</v>
      </c>
      <c r="B5817" s="1162">
        <v>28141</v>
      </c>
      <c r="C5817" s="1163" t="s">
        <v>13392</v>
      </c>
      <c r="D5817" s="1163" t="s">
        <v>13393</v>
      </c>
      <c r="E5817" s="1164" t="s">
        <v>3955</v>
      </c>
      <c r="F5817" s="1165">
        <v>45126</v>
      </c>
      <c r="G5817" s="1165">
        <v>45325</v>
      </c>
    </row>
    <row r="5818" spans="1:7" ht="25.5">
      <c r="A5818" s="1158">
        <v>7357</v>
      </c>
      <c r="B5818" s="1158">
        <v>28142</v>
      </c>
      <c r="C5818" s="1159" t="s">
        <v>13394</v>
      </c>
      <c r="D5818" s="1159" t="s">
        <v>13395</v>
      </c>
      <c r="E5818" s="1160" t="s">
        <v>4939</v>
      </c>
      <c r="F5818" s="1161">
        <v>45126</v>
      </c>
      <c r="G5818" s="1161">
        <v>45475</v>
      </c>
    </row>
    <row r="5819" spans="1:7">
      <c r="A5819" s="1162">
        <v>7358</v>
      </c>
      <c r="B5819" s="1162">
        <v>28143</v>
      </c>
      <c r="C5819" s="1163" t="s">
        <v>13396</v>
      </c>
      <c r="D5819" s="1163" t="s">
        <v>13397</v>
      </c>
      <c r="E5819" s="1164" t="s">
        <v>2357</v>
      </c>
      <c r="F5819" s="1165">
        <v>45475</v>
      </c>
      <c r="G5819" s="1165">
        <v>45475</v>
      </c>
    </row>
    <row r="5820" spans="1:7">
      <c r="A5820" s="1158">
        <v>7359</v>
      </c>
      <c r="B5820" s="1158">
        <v>28144</v>
      </c>
      <c r="C5820" s="1159" t="s">
        <v>11960</v>
      </c>
      <c r="D5820" s="1159" t="s">
        <v>12561</v>
      </c>
      <c r="E5820" s="1160" t="s">
        <v>4939</v>
      </c>
      <c r="F5820" s="1161">
        <v>45126</v>
      </c>
      <c r="G5820" s="1161">
        <v>45475</v>
      </c>
    </row>
    <row r="5821" spans="1:7" ht="38.25">
      <c r="A5821" s="1162">
        <v>7360</v>
      </c>
      <c r="B5821" s="1162">
        <v>28145</v>
      </c>
      <c r="C5821" s="1163" t="s">
        <v>13398</v>
      </c>
      <c r="D5821" s="1163" t="s">
        <v>13399</v>
      </c>
      <c r="E5821" s="1164" t="s">
        <v>4939</v>
      </c>
      <c r="F5821" s="1165">
        <v>45126</v>
      </c>
      <c r="G5821" s="1165">
        <v>45475</v>
      </c>
    </row>
    <row r="5822" spans="1:7" ht="38.25">
      <c r="A5822" s="1162">
        <v>7361</v>
      </c>
      <c r="B5822" s="1162">
        <v>28146</v>
      </c>
      <c r="C5822" s="1163" t="s">
        <v>13400</v>
      </c>
      <c r="D5822" s="1163" t="s">
        <v>13401</v>
      </c>
      <c r="E5822" s="1164" t="s">
        <v>4939</v>
      </c>
      <c r="F5822" s="1165">
        <v>45126</v>
      </c>
      <c r="G5822" s="1165">
        <v>45475</v>
      </c>
    </row>
    <row r="5823" spans="1:7">
      <c r="A5823" s="1158">
        <v>7362</v>
      </c>
      <c r="B5823" s="1158">
        <v>28147</v>
      </c>
      <c r="C5823" s="1159" t="s">
        <v>11969</v>
      </c>
      <c r="D5823" s="1159" t="s">
        <v>12493</v>
      </c>
      <c r="E5823" s="1160" t="s">
        <v>3955</v>
      </c>
      <c r="F5823" s="1161">
        <v>45126</v>
      </c>
      <c r="G5823" s="1161">
        <v>45325</v>
      </c>
    </row>
    <row r="5824" spans="1:7" ht="25.5">
      <c r="A5824" s="1162">
        <v>7363</v>
      </c>
      <c r="B5824" s="1162">
        <v>28148</v>
      </c>
      <c r="C5824" s="1163" t="s">
        <v>13402</v>
      </c>
      <c r="D5824" s="1163" t="s">
        <v>13403</v>
      </c>
      <c r="E5824" s="1164" t="s">
        <v>3955</v>
      </c>
      <c r="F5824" s="1165">
        <v>45126</v>
      </c>
      <c r="G5824" s="1165">
        <v>45325</v>
      </c>
    </row>
    <row r="5825" spans="1:7" ht="25.5">
      <c r="A5825" s="1158">
        <v>7364</v>
      </c>
      <c r="B5825" s="1158">
        <v>28149</v>
      </c>
      <c r="C5825" s="1159" t="s">
        <v>13404</v>
      </c>
      <c r="D5825" s="1159" t="s">
        <v>13405</v>
      </c>
      <c r="E5825" s="1160" t="s">
        <v>4939</v>
      </c>
      <c r="F5825" s="1161">
        <v>45126</v>
      </c>
      <c r="G5825" s="1161">
        <v>45475</v>
      </c>
    </row>
    <row r="5826" spans="1:7">
      <c r="A5826" s="1162">
        <v>7365</v>
      </c>
      <c r="B5826" s="1162">
        <v>28150</v>
      </c>
      <c r="C5826" s="1163" t="s">
        <v>13406</v>
      </c>
      <c r="D5826" s="1163" t="s">
        <v>13407</v>
      </c>
      <c r="E5826" s="1164" t="s">
        <v>2357</v>
      </c>
      <c r="F5826" s="1165">
        <v>45475</v>
      </c>
      <c r="G5826" s="1165">
        <v>45475</v>
      </c>
    </row>
    <row r="5827" spans="1:7">
      <c r="A5827" s="1158">
        <v>7366</v>
      </c>
      <c r="B5827" s="1158">
        <v>28151</v>
      </c>
      <c r="C5827" s="1159" t="s">
        <v>11960</v>
      </c>
      <c r="D5827" s="1159" t="s">
        <v>12561</v>
      </c>
      <c r="E5827" s="1160" t="s">
        <v>4939</v>
      </c>
      <c r="F5827" s="1161">
        <v>45126</v>
      </c>
      <c r="G5827" s="1161">
        <v>45475</v>
      </c>
    </row>
    <row r="5828" spans="1:7" ht="38.25">
      <c r="A5828" s="1162">
        <v>7367</v>
      </c>
      <c r="B5828" s="1162">
        <v>28152</v>
      </c>
      <c r="C5828" s="1163" t="s">
        <v>13408</v>
      </c>
      <c r="D5828" s="1163" t="s">
        <v>13409</v>
      </c>
      <c r="E5828" s="1164" t="s">
        <v>4939</v>
      </c>
      <c r="F5828" s="1165">
        <v>45126</v>
      </c>
      <c r="G5828" s="1165">
        <v>45475</v>
      </c>
    </row>
    <row r="5829" spans="1:7" ht="38.25">
      <c r="A5829" s="1162">
        <v>7368</v>
      </c>
      <c r="B5829" s="1162">
        <v>28153</v>
      </c>
      <c r="C5829" s="1163" t="s">
        <v>13410</v>
      </c>
      <c r="D5829" s="1163" t="s">
        <v>13411</v>
      </c>
      <c r="E5829" s="1164" t="s">
        <v>4939</v>
      </c>
      <c r="F5829" s="1165">
        <v>45126</v>
      </c>
      <c r="G5829" s="1165">
        <v>45475</v>
      </c>
    </row>
    <row r="5830" spans="1:7">
      <c r="A5830" s="1158">
        <v>7369</v>
      </c>
      <c r="B5830" s="1158">
        <v>28154</v>
      </c>
      <c r="C5830" s="1159" t="s">
        <v>11969</v>
      </c>
      <c r="D5830" s="1159" t="s">
        <v>12493</v>
      </c>
      <c r="E5830" s="1160" t="s">
        <v>3955</v>
      </c>
      <c r="F5830" s="1161">
        <v>45126</v>
      </c>
      <c r="G5830" s="1161">
        <v>45325</v>
      </c>
    </row>
    <row r="5831" spans="1:7" ht="25.5">
      <c r="A5831" s="1162">
        <v>7370</v>
      </c>
      <c r="B5831" s="1162">
        <v>28155</v>
      </c>
      <c r="C5831" s="1163" t="s">
        <v>13412</v>
      </c>
      <c r="D5831" s="1163" t="s">
        <v>13413</v>
      </c>
      <c r="E5831" s="1164" t="s">
        <v>3955</v>
      </c>
      <c r="F5831" s="1165">
        <v>45126</v>
      </c>
      <c r="G5831" s="1165">
        <v>45325</v>
      </c>
    </row>
    <row r="5832" spans="1:7" ht="25.5">
      <c r="A5832" s="1158">
        <v>7371</v>
      </c>
      <c r="B5832" s="1158">
        <v>28156</v>
      </c>
      <c r="C5832" s="1159" t="s">
        <v>13414</v>
      </c>
      <c r="D5832" s="1159" t="s">
        <v>13415</v>
      </c>
      <c r="E5832" s="1160" t="s">
        <v>4939</v>
      </c>
      <c r="F5832" s="1161">
        <v>45126</v>
      </c>
      <c r="G5832" s="1161">
        <v>45475</v>
      </c>
    </row>
    <row r="5833" spans="1:7">
      <c r="A5833" s="1162">
        <v>7372</v>
      </c>
      <c r="B5833" s="1162">
        <v>28157</v>
      </c>
      <c r="C5833" s="1163" t="s">
        <v>13416</v>
      </c>
      <c r="D5833" s="1163" t="s">
        <v>13417</v>
      </c>
      <c r="E5833" s="1164" t="s">
        <v>2357</v>
      </c>
      <c r="F5833" s="1165">
        <v>45475</v>
      </c>
      <c r="G5833" s="1165">
        <v>45475</v>
      </c>
    </row>
    <row r="5834" spans="1:7">
      <c r="A5834" s="1158">
        <v>7373</v>
      </c>
      <c r="B5834" s="1158">
        <v>28158</v>
      </c>
      <c r="C5834" s="1159" t="s">
        <v>11960</v>
      </c>
      <c r="D5834" s="1159" t="s">
        <v>12561</v>
      </c>
      <c r="E5834" s="1160" t="s">
        <v>4939</v>
      </c>
      <c r="F5834" s="1161">
        <v>45126</v>
      </c>
      <c r="G5834" s="1161">
        <v>45475</v>
      </c>
    </row>
    <row r="5835" spans="1:7" ht="38.25">
      <c r="A5835" s="1162">
        <v>7374</v>
      </c>
      <c r="B5835" s="1162">
        <v>28159</v>
      </c>
      <c r="C5835" s="1163" t="s">
        <v>13418</v>
      </c>
      <c r="D5835" s="1163" t="s">
        <v>13419</v>
      </c>
      <c r="E5835" s="1164" t="s">
        <v>4939</v>
      </c>
      <c r="F5835" s="1165">
        <v>45126</v>
      </c>
      <c r="G5835" s="1165">
        <v>45475</v>
      </c>
    </row>
    <row r="5836" spans="1:7" ht="38.25">
      <c r="A5836" s="1162">
        <v>7375</v>
      </c>
      <c r="B5836" s="1162">
        <v>28160</v>
      </c>
      <c r="C5836" s="1163" t="s">
        <v>13420</v>
      </c>
      <c r="D5836" s="1163" t="s">
        <v>13421</v>
      </c>
      <c r="E5836" s="1164" t="s">
        <v>4939</v>
      </c>
      <c r="F5836" s="1165">
        <v>45126</v>
      </c>
      <c r="G5836" s="1165">
        <v>45475</v>
      </c>
    </row>
    <row r="5837" spans="1:7">
      <c r="A5837" s="1158">
        <v>7376</v>
      </c>
      <c r="B5837" s="1158">
        <v>28161</v>
      </c>
      <c r="C5837" s="1159" t="s">
        <v>11969</v>
      </c>
      <c r="D5837" s="1159" t="s">
        <v>12493</v>
      </c>
      <c r="E5837" s="1160" t="s">
        <v>3955</v>
      </c>
      <c r="F5837" s="1161">
        <v>45126</v>
      </c>
      <c r="G5837" s="1161">
        <v>45325</v>
      </c>
    </row>
    <row r="5838" spans="1:7" ht="25.5">
      <c r="A5838" s="1162">
        <v>7377</v>
      </c>
      <c r="B5838" s="1162">
        <v>28162</v>
      </c>
      <c r="C5838" s="1163" t="s">
        <v>13422</v>
      </c>
      <c r="D5838" s="1163" t="s">
        <v>13423</v>
      </c>
      <c r="E5838" s="1164" t="s">
        <v>3955</v>
      </c>
      <c r="F5838" s="1165">
        <v>45126</v>
      </c>
      <c r="G5838" s="1165">
        <v>45325</v>
      </c>
    </row>
    <row r="5839" spans="1:7" ht="25.5">
      <c r="A5839" s="1158">
        <v>7378</v>
      </c>
      <c r="B5839" s="1158">
        <v>28163</v>
      </c>
      <c r="C5839" s="1159" t="s">
        <v>13424</v>
      </c>
      <c r="D5839" s="1159" t="s">
        <v>13425</v>
      </c>
      <c r="E5839" s="1160" t="s">
        <v>13426</v>
      </c>
      <c r="F5839" s="1161">
        <v>44114</v>
      </c>
      <c r="G5839" s="1161">
        <v>45168</v>
      </c>
    </row>
    <row r="5840" spans="1:7">
      <c r="A5840" s="1162">
        <v>7379</v>
      </c>
      <c r="B5840" s="1162">
        <v>28164</v>
      </c>
      <c r="C5840" s="1163" t="s">
        <v>13427</v>
      </c>
      <c r="D5840" s="1163" t="s">
        <v>13428</v>
      </c>
      <c r="E5840" s="1164" t="s">
        <v>2357</v>
      </c>
      <c r="F5840" s="1165">
        <v>45168</v>
      </c>
      <c r="G5840" s="1165">
        <v>45168</v>
      </c>
    </row>
    <row r="5841" spans="1:7">
      <c r="A5841" s="1158">
        <v>7380</v>
      </c>
      <c r="B5841" s="1158">
        <v>28165</v>
      </c>
      <c r="C5841" s="1159" t="s">
        <v>11951</v>
      </c>
      <c r="D5841" s="1159" t="s">
        <v>3179</v>
      </c>
      <c r="E5841" s="1160" t="s">
        <v>12104</v>
      </c>
      <c r="F5841" s="1161">
        <v>44114</v>
      </c>
      <c r="G5841" s="1161">
        <v>44728</v>
      </c>
    </row>
    <row r="5842" spans="1:7" ht="25.5">
      <c r="A5842" s="1162">
        <v>7381</v>
      </c>
      <c r="B5842" s="1162">
        <v>28166</v>
      </c>
      <c r="C5842" s="1163" t="s">
        <v>13429</v>
      </c>
      <c r="D5842" s="1163" t="s">
        <v>13430</v>
      </c>
      <c r="E5842" s="1164" t="s">
        <v>12163</v>
      </c>
      <c r="F5842" s="1165">
        <v>44124</v>
      </c>
      <c r="G5842" s="1165">
        <v>44698</v>
      </c>
    </row>
    <row r="5843" spans="1:7" ht="25.5">
      <c r="A5843" s="1162">
        <v>7382</v>
      </c>
      <c r="B5843" s="1162">
        <v>28167</v>
      </c>
      <c r="C5843" s="1163" t="s">
        <v>13431</v>
      </c>
      <c r="D5843" s="1163" t="s">
        <v>13432</v>
      </c>
      <c r="E5843" s="1164" t="s">
        <v>12163</v>
      </c>
      <c r="F5843" s="1165">
        <v>44114</v>
      </c>
      <c r="G5843" s="1165">
        <v>44688</v>
      </c>
    </row>
    <row r="5844" spans="1:7" ht="25.5">
      <c r="A5844" s="1162">
        <v>7383</v>
      </c>
      <c r="B5844" s="1162">
        <v>28168</v>
      </c>
      <c r="C5844" s="1163" t="s">
        <v>13433</v>
      </c>
      <c r="D5844" s="1163" t="s">
        <v>13434</v>
      </c>
      <c r="E5844" s="1164" t="s">
        <v>12163</v>
      </c>
      <c r="F5844" s="1165">
        <v>44154</v>
      </c>
      <c r="G5844" s="1165">
        <v>44728</v>
      </c>
    </row>
    <row r="5845" spans="1:7">
      <c r="A5845" s="1158">
        <v>7384</v>
      </c>
      <c r="B5845" s="1158">
        <v>28169</v>
      </c>
      <c r="C5845" s="1159" t="s">
        <v>11969</v>
      </c>
      <c r="D5845" s="1159" t="s">
        <v>12493</v>
      </c>
      <c r="E5845" s="1160" t="s">
        <v>7586</v>
      </c>
      <c r="F5845" s="1161">
        <v>44699</v>
      </c>
      <c r="G5845" s="1161">
        <v>45168</v>
      </c>
    </row>
    <row r="5846" spans="1:7" ht="38.25">
      <c r="A5846" s="1162">
        <v>7385</v>
      </c>
      <c r="B5846" s="1162">
        <v>28170</v>
      </c>
      <c r="C5846" s="1163" t="s">
        <v>13435</v>
      </c>
      <c r="D5846" s="1163" t="s">
        <v>13436</v>
      </c>
      <c r="E5846" s="1164" t="s">
        <v>3461</v>
      </c>
      <c r="F5846" s="1165">
        <v>44699</v>
      </c>
      <c r="G5846" s="1165">
        <v>44998</v>
      </c>
    </row>
    <row r="5847" spans="1:7" ht="25.5">
      <c r="A5847" s="1162">
        <v>7386</v>
      </c>
      <c r="B5847" s="1162">
        <v>28171</v>
      </c>
      <c r="C5847" s="1163" t="s">
        <v>12862</v>
      </c>
      <c r="D5847" s="1163" t="s">
        <v>10257</v>
      </c>
      <c r="E5847" s="1164" t="s">
        <v>3461</v>
      </c>
      <c r="F5847" s="1165">
        <v>44699</v>
      </c>
      <c r="G5847" s="1165">
        <v>44998</v>
      </c>
    </row>
    <row r="5848" spans="1:7" ht="25.5">
      <c r="A5848" s="1162">
        <v>7387</v>
      </c>
      <c r="B5848" s="1162">
        <v>28172</v>
      </c>
      <c r="C5848" s="1163" t="s">
        <v>12865</v>
      </c>
      <c r="D5848" s="1163" t="s">
        <v>7240</v>
      </c>
      <c r="E5848" s="1164" t="s">
        <v>4939</v>
      </c>
      <c r="F5848" s="1165">
        <v>44819</v>
      </c>
      <c r="G5848" s="1165">
        <v>45168</v>
      </c>
    </row>
    <row r="5849" spans="1:7" ht="38.25">
      <c r="A5849" s="1162">
        <v>7388</v>
      </c>
      <c r="B5849" s="1162">
        <v>28173</v>
      </c>
      <c r="C5849" s="1163" t="s">
        <v>13437</v>
      </c>
      <c r="D5849" s="1163" t="s">
        <v>13438</v>
      </c>
      <c r="E5849" s="1164" t="s">
        <v>4939</v>
      </c>
      <c r="F5849" s="1165">
        <v>44789</v>
      </c>
      <c r="G5849" s="1165">
        <v>45138</v>
      </c>
    </row>
    <row r="5850" spans="1:7" ht="25.5">
      <c r="A5850" s="1158">
        <v>7389</v>
      </c>
      <c r="B5850" s="1158">
        <v>28174</v>
      </c>
      <c r="C5850" s="1159" t="s">
        <v>13439</v>
      </c>
      <c r="D5850" s="1159" t="s">
        <v>13440</v>
      </c>
      <c r="E5850" s="1160" t="s">
        <v>13426</v>
      </c>
      <c r="F5850" s="1161">
        <v>44114</v>
      </c>
      <c r="G5850" s="1161">
        <v>45168</v>
      </c>
    </row>
    <row r="5851" spans="1:7">
      <c r="A5851" s="1162">
        <v>7390</v>
      </c>
      <c r="B5851" s="1162">
        <v>28175</v>
      </c>
      <c r="C5851" s="1163" t="s">
        <v>13441</v>
      </c>
      <c r="D5851" s="1163" t="s">
        <v>13442</v>
      </c>
      <c r="E5851" s="1164" t="s">
        <v>2357</v>
      </c>
      <c r="F5851" s="1165">
        <v>45168</v>
      </c>
      <c r="G5851" s="1165">
        <v>45168</v>
      </c>
    </row>
    <row r="5852" spans="1:7">
      <c r="A5852" s="1158">
        <v>7391</v>
      </c>
      <c r="B5852" s="1158">
        <v>28176</v>
      </c>
      <c r="C5852" s="1159" t="s">
        <v>11951</v>
      </c>
      <c r="D5852" s="1159" t="s">
        <v>3179</v>
      </c>
      <c r="E5852" s="1160" t="s">
        <v>13426</v>
      </c>
      <c r="F5852" s="1161">
        <v>44114</v>
      </c>
      <c r="G5852" s="1161">
        <v>45168</v>
      </c>
    </row>
    <row r="5853" spans="1:7">
      <c r="A5853" s="1162">
        <v>7392</v>
      </c>
      <c r="B5853" s="1162">
        <v>28177</v>
      </c>
      <c r="C5853" s="1163" t="s">
        <v>13443</v>
      </c>
      <c r="D5853" s="1163" t="s">
        <v>13442</v>
      </c>
      <c r="E5853" s="1164" t="s">
        <v>13426</v>
      </c>
      <c r="F5853" s="1165">
        <v>44114</v>
      </c>
      <c r="G5853" s="1165">
        <v>45168</v>
      </c>
    </row>
    <row r="5854" spans="1:7" ht="25.5">
      <c r="A5854" s="1158">
        <v>7393</v>
      </c>
      <c r="B5854" s="1158">
        <v>28178</v>
      </c>
      <c r="C5854" s="1159" t="s">
        <v>13444</v>
      </c>
      <c r="D5854" s="1159" t="s">
        <v>13445</v>
      </c>
      <c r="E5854" s="1160" t="s">
        <v>13000</v>
      </c>
      <c r="F5854" s="1161">
        <v>44114</v>
      </c>
      <c r="G5854" s="1161">
        <v>44903</v>
      </c>
    </row>
    <row r="5855" spans="1:7">
      <c r="A5855" s="1162">
        <v>7394</v>
      </c>
      <c r="B5855" s="1162">
        <v>28179</v>
      </c>
      <c r="C5855" s="1163" t="s">
        <v>13446</v>
      </c>
      <c r="D5855" s="1163" t="s">
        <v>13447</v>
      </c>
      <c r="E5855" s="1164" t="s">
        <v>2357</v>
      </c>
      <c r="F5855" s="1165">
        <v>44903</v>
      </c>
      <c r="G5855" s="1165">
        <v>44903</v>
      </c>
    </row>
    <row r="5856" spans="1:7">
      <c r="A5856" s="1158">
        <v>7395</v>
      </c>
      <c r="B5856" s="1158">
        <v>28180</v>
      </c>
      <c r="C5856" s="1159" t="s">
        <v>11951</v>
      </c>
      <c r="D5856" s="1159" t="s">
        <v>3179</v>
      </c>
      <c r="E5856" s="1160" t="s">
        <v>13000</v>
      </c>
      <c r="F5856" s="1161">
        <v>44114</v>
      </c>
      <c r="G5856" s="1161">
        <v>44903</v>
      </c>
    </row>
    <row r="5857" spans="1:7" ht="25.5">
      <c r="A5857" s="1162">
        <v>7396</v>
      </c>
      <c r="B5857" s="1162">
        <v>28181</v>
      </c>
      <c r="C5857" s="1163" t="s">
        <v>13448</v>
      </c>
      <c r="D5857" s="1163" t="s">
        <v>13449</v>
      </c>
      <c r="E5857" s="1164" t="s">
        <v>4625</v>
      </c>
      <c r="F5857" s="1165">
        <v>44114</v>
      </c>
      <c r="G5857" s="1165">
        <v>44863</v>
      </c>
    </row>
    <row r="5858" spans="1:7" ht="25.5">
      <c r="A5858" s="1162">
        <v>7397</v>
      </c>
      <c r="B5858" s="1162">
        <v>28182</v>
      </c>
      <c r="C5858" s="1163" t="s">
        <v>13450</v>
      </c>
      <c r="D5858" s="1163" t="s">
        <v>13451</v>
      </c>
      <c r="E5858" s="1164" t="s">
        <v>4625</v>
      </c>
      <c r="F5858" s="1165">
        <v>44154</v>
      </c>
      <c r="G5858" s="1165">
        <v>44903</v>
      </c>
    </row>
    <row r="5859" spans="1:7" ht="25.5">
      <c r="A5859" s="1162">
        <v>7398</v>
      </c>
      <c r="B5859" s="1162">
        <v>28183</v>
      </c>
      <c r="C5859" s="1163" t="s">
        <v>13452</v>
      </c>
      <c r="D5859" s="1163" t="s">
        <v>13453</v>
      </c>
      <c r="E5859" s="1164" t="s">
        <v>4625</v>
      </c>
      <c r="F5859" s="1165">
        <v>44124</v>
      </c>
      <c r="G5859" s="1165">
        <v>44873</v>
      </c>
    </row>
    <row r="5860" spans="1:7" ht="25.5">
      <c r="A5860" s="1158">
        <v>7399</v>
      </c>
      <c r="B5860" s="1158">
        <v>28184</v>
      </c>
      <c r="C5860" s="1159" t="s">
        <v>13454</v>
      </c>
      <c r="D5860" s="1159" t="s">
        <v>13455</v>
      </c>
      <c r="E5860" s="1160" t="s">
        <v>13426</v>
      </c>
      <c r="F5860" s="1161">
        <v>44114</v>
      </c>
      <c r="G5860" s="1161">
        <v>45168</v>
      </c>
    </row>
    <row r="5861" spans="1:7">
      <c r="A5861" s="1162">
        <v>7400</v>
      </c>
      <c r="B5861" s="1162">
        <v>28185</v>
      </c>
      <c r="C5861" s="1163" t="s">
        <v>13456</v>
      </c>
      <c r="D5861" s="1163" t="s">
        <v>13457</v>
      </c>
      <c r="E5861" s="1164" t="s">
        <v>2357</v>
      </c>
      <c r="F5861" s="1165">
        <v>45168</v>
      </c>
      <c r="G5861" s="1165">
        <v>45168</v>
      </c>
    </row>
    <row r="5862" spans="1:7">
      <c r="A5862" s="1158">
        <v>7401</v>
      </c>
      <c r="B5862" s="1158">
        <v>28186</v>
      </c>
      <c r="C5862" s="1159" t="s">
        <v>11951</v>
      </c>
      <c r="D5862" s="1159" t="s">
        <v>3179</v>
      </c>
      <c r="E5862" s="1160" t="s">
        <v>13426</v>
      </c>
      <c r="F5862" s="1161">
        <v>44114</v>
      </c>
      <c r="G5862" s="1161">
        <v>45168</v>
      </c>
    </row>
    <row r="5863" spans="1:7">
      <c r="A5863" s="1162">
        <v>7402</v>
      </c>
      <c r="B5863" s="1162">
        <v>28187</v>
      </c>
      <c r="C5863" s="1163" t="s">
        <v>13458</v>
      </c>
      <c r="D5863" s="1163" t="s">
        <v>13459</v>
      </c>
      <c r="E5863" s="1164" t="s">
        <v>13426</v>
      </c>
      <c r="F5863" s="1165">
        <v>44114</v>
      </c>
      <c r="G5863" s="1165">
        <v>45168</v>
      </c>
    </row>
    <row r="5864" spans="1:7" ht="25.5">
      <c r="A5864" s="1158">
        <v>7403</v>
      </c>
      <c r="B5864" s="1158">
        <v>28188</v>
      </c>
      <c r="C5864" s="1159" t="s">
        <v>13460</v>
      </c>
      <c r="D5864" s="1159" t="s">
        <v>13461</v>
      </c>
      <c r="E5864" s="1160" t="s">
        <v>13426</v>
      </c>
      <c r="F5864" s="1161">
        <v>44114</v>
      </c>
      <c r="G5864" s="1161">
        <v>45168</v>
      </c>
    </row>
    <row r="5865" spans="1:7">
      <c r="A5865" s="1162">
        <v>7404</v>
      </c>
      <c r="B5865" s="1162">
        <v>28189</v>
      </c>
      <c r="C5865" s="1163" t="s">
        <v>13462</v>
      </c>
      <c r="D5865" s="1163" t="s">
        <v>13463</v>
      </c>
      <c r="E5865" s="1164" t="s">
        <v>2357</v>
      </c>
      <c r="F5865" s="1165">
        <v>45168</v>
      </c>
      <c r="G5865" s="1165">
        <v>45168</v>
      </c>
    </row>
    <row r="5866" spans="1:7">
      <c r="A5866" s="1158">
        <v>7405</v>
      </c>
      <c r="B5866" s="1158">
        <v>28190</v>
      </c>
      <c r="C5866" s="1159" t="s">
        <v>11951</v>
      </c>
      <c r="D5866" s="1159" t="s">
        <v>3179</v>
      </c>
      <c r="E5866" s="1160" t="s">
        <v>13426</v>
      </c>
      <c r="F5866" s="1161">
        <v>44114</v>
      </c>
      <c r="G5866" s="1161">
        <v>45168</v>
      </c>
    </row>
    <row r="5867" spans="1:7">
      <c r="A5867" s="1162">
        <v>7406</v>
      </c>
      <c r="B5867" s="1162">
        <v>28191</v>
      </c>
      <c r="C5867" s="1163" t="s">
        <v>13464</v>
      </c>
      <c r="D5867" s="1163" t="s">
        <v>13465</v>
      </c>
      <c r="E5867" s="1164" t="s">
        <v>13426</v>
      </c>
      <c r="F5867" s="1165">
        <v>44114</v>
      </c>
      <c r="G5867" s="1165">
        <v>45168</v>
      </c>
    </row>
    <row r="5868" spans="1:7" ht="25.5">
      <c r="A5868" s="1158">
        <v>7407</v>
      </c>
      <c r="B5868" s="1158">
        <v>28192</v>
      </c>
      <c r="C5868" s="1159" t="s">
        <v>13466</v>
      </c>
      <c r="D5868" s="1159" t="s">
        <v>13467</v>
      </c>
      <c r="E5868" s="1160" t="s">
        <v>13426</v>
      </c>
      <c r="F5868" s="1161">
        <v>44114</v>
      </c>
      <c r="G5868" s="1161">
        <v>45168</v>
      </c>
    </row>
    <row r="5869" spans="1:7">
      <c r="A5869" s="1162">
        <v>7408</v>
      </c>
      <c r="B5869" s="1162">
        <v>28193</v>
      </c>
      <c r="C5869" s="1163" t="s">
        <v>13446</v>
      </c>
      <c r="D5869" s="1163" t="s">
        <v>13468</v>
      </c>
      <c r="E5869" s="1164" t="s">
        <v>2357</v>
      </c>
      <c r="F5869" s="1165">
        <v>45168</v>
      </c>
      <c r="G5869" s="1165">
        <v>45168</v>
      </c>
    </row>
    <row r="5870" spans="1:7">
      <c r="A5870" s="1158">
        <v>7409</v>
      </c>
      <c r="B5870" s="1158">
        <v>28194</v>
      </c>
      <c r="C5870" s="1159" t="s">
        <v>11951</v>
      </c>
      <c r="D5870" s="1159" t="s">
        <v>3179</v>
      </c>
      <c r="E5870" s="1160" t="s">
        <v>13426</v>
      </c>
      <c r="F5870" s="1161">
        <v>44114</v>
      </c>
      <c r="G5870" s="1161">
        <v>45168</v>
      </c>
    </row>
    <row r="5871" spans="1:7">
      <c r="A5871" s="1162">
        <v>7410</v>
      </c>
      <c r="B5871" s="1162">
        <v>28195</v>
      </c>
      <c r="C5871" s="1163" t="s">
        <v>13469</v>
      </c>
      <c r="D5871" s="1163" t="s">
        <v>13470</v>
      </c>
      <c r="E5871" s="1164" t="s">
        <v>13426</v>
      </c>
      <c r="F5871" s="1165">
        <v>44114</v>
      </c>
      <c r="G5871" s="1165">
        <v>45168</v>
      </c>
    </row>
    <row r="5872" spans="1:7" ht="25.5">
      <c r="A5872" s="1158">
        <v>7411</v>
      </c>
      <c r="B5872" s="1158">
        <v>28196</v>
      </c>
      <c r="C5872" s="1159" t="s">
        <v>13471</v>
      </c>
      <c r="D5872" s="1159" t="s">
        <v>13472</v>
      </c>
      <c r="E5872" s="1160" t="s">
        <v>13426</v>
      </c>
      <c r="F5872" s="1161">
        <v>44114</v>
      </c>
      <c r="G5872" s="1161">
        <v>45168</v>
      </c>
    </row>
    <row r="5873" spans="1:7">
      <c r="A5873" s="1162">
        <v>7412</v>
      </c>
      <c r="B5873" s="1162">
        <v>28197</v>
      </c>
      <c r="C5873" s="1163" t="s">
        <v>13446</v>
      </c>
      <c r="D5873" s="1163" t="s">
        <v>13473</v>
      </c>
      <c r="E5873" s="1164" t="s">
        <v>2357</v>
      </c>
      <c r="F5873" s="1165">
        <v>45168</v>
      </c>
      <c r="G5873" s="1165">
        <v>45168</v>
      </c>
    </row>
    <row r="5874" spans="1:7">
      <c r="A5874" s="1158">
        <v>7413</v>
      </c>
      <c r="B5874" s="1158">
        <v>28198</v>
      </c>
      <c r="C5874" s="1159" t="s">
        <v>11951</v>
      </c>
      <c r="D5874" s="1159" t="s">
        <v>3179</v>
      </c>
      <c r="E5874" s="1160" t="s">
        <v>13426</v>
      </c>
      <c r="F5874" s="1161">
        <v>44114</v>
      </c>
      <c r="G5874" s="1161">
        <v>45168</v>
      </c>
    </row>
    <row r="5875" spans="1:7">
      <c r="A5875" s="1162">
        <v>7414</v>
      </c>
      <c r="B5875" s="1162">
        <v>28199</v>
      </c>
      <c r="C5875" s="1163" t="s">
        <v>13474</v>
      </c>
      <c r="D5875" s="1163" t="s">
        <v>13475</v>
      </c>
      <c r="E5875" s="1164" t="s">
        <v>13426</v>
      </c>
      <c r="F5875" s="1165">
        <v>44114</v>
      </c>
      <c r="G5875" s="1165">
        <v>45168</v>
      </c>
    </row>
    <row r="5876" spans="1:7" ht="25.5">
      <c r="A5876" s="1158">
        <v>7415</v>
      </c>
      <c r="B5876" s="1158">
        <v>28200</v>
      </c>
      <c r="C5876" s="1159" t="s">
        <v>13476</v>
      </c>
      <c r="D5876" s="1159" t="s">
        <v>13477</v>
      </c>
      <c r="E5876" s="1160" t="s">
        <v>13426</v>
      </c>
      <c r="F5876" s="1161">
        <v>44114</v>
      </c>
      <c r="G5876" s="1161">
        <v>45168</v>
      </c>
    </row>
    <row r="5877" spans="1:7">
      <c r="A5877" s="1162">
        <v>7416</v>
      </c>
      <c r="B5877" s="1162">
        <v>28201</v>
      </c>
      <c r="C5877" s="1163" t="s">
        <v>13446</v>
      </c>
      <c r="D5877" s="1163" t="s">
        <v>13478</v>
      </c>
      <c r="E5877" s="1164" t="s">
        <v>2357</v>
      </c>
      <c r="F5877" s="1165">
        <v>45168</v>
      </c>
      <c r="G5877" s="1165">
        <v>45168</v>
      </c>
    </row>
    <row r="5878" spans="1:7">
      <c r="A5878" s="1158">
        <v>7417</v>
      </c>
      <c r="B5878" s="1158">
        <v>28202</v>
      </c>
      <c r="C5878" s="1159" t="s">
        <v>11951</v>
      </c>
      <c r="D5878" s="1159" t="s">
        <v>3179</v>
      </c>
      <c r="E5878" s="1160" t="s">
        <v>13426</v>
      </c>
      <c r="F5878" s="1161">
        <v>44114</v>
      </c>
      <c r="G5878" s="1161">
        <v>45168</v>
      </c>
    </row>
    <row r="5879" spans="1:7">
      <c r="A5879" s="1162">
        <v>7418</v>
      </c>
      <c r="B5879" s="1162">
        <v>28203</v>
      </c>
      <c r="C5879" s="1163" t="s">
        <v>13479</v>
      </c>
      <c r="D5879" s="1163" t="s">
        <v>13480</v>
      </c>
      <c r="E5879" s="1164" t="s">
        <v>13426</v>
      </c>
      <c r="F5879" s="1165">
        <v>44114</v>
      </c>
      <c r="G5879" s="1165">
        <v>45168</v>
      </c>
    </row>
    <row r="5880" spans="1:7" ht="25.5">
      <c r="A5880" s="1158">
        <v>7419</v>
      </c>
      <c r="B5880" s="1158">
        <v>28204</v>
      </c>
      <c r="C5880" s="1159" t="s">
        <v>13481</v>
      </c>
      <c r="D5880" s="1159" t="s">
        <v>13482</v>
      </c>
      <c r="E5880" s="1160" t="s">
        <v>13483</v>
      </c>
      <c r="F5880" s="1161">
        <v>44092</v>
      </c>
      <c r="G5880" s="1161">
        <v>45191</v>
      </c>
    </row>
    <row r="5881" spans="1:7">
      <c r="A5881" s="1162">
        <v>7420</v>
      </c>
      <c r="B5881" s="1162">
        <v>28205</v>
      </c>
      <c r="C5881" s="1163" t="s">
        <v>13484</v>
      </c>
      <c r="D5881" s="1163" t="s">
        <v>13485</v>
      </c>
      <c r="E5881" s="1164" t="s">
        <v>2357</v>
      </c>
      <c r="F5881" s="1165">
        <v>45191</v>
      </c>
      <c r="G5881" s="1165">
        <v>45191</v>
      </c>
    </row>
    <row r="5882" spans="1:7">
      <c r="A5882" s="1158">
        <v>7421</v>
      </c>
      <c r="B5882" s="1158">
        <v>28206</v>
      </c>
      <c r="C5882" s="1159" t="s">
        <v>11951</v>
      </c>
      <c r="D5882" s="1159" t="s">
        <v>3179</v>
      </c>
      <c r="E5882" s="1160" t="s">
        <v>13011</v>
      </c>
      <c r="F5882" s="1161">
        <v>44092</v>
      </c>
      <c r="G5882" s="1161">
        <v>44681</v>
      </c>
    </row>
    <row r="5883" spans="1:7" ht="25.5">
      <c r="A5883" s="1162">
        <v>7422</v>
      </c>
      <c r="B5883" s="1162">
        <v>28208</v>
      </c>
      <c r="C5883" s="1163" t="s">
        <v>13486</v>
      </c>
      <c r="D5883" s="1163" t="s">
        <v>13487</v>
      </c>
      <c r="E5883" s="1164" t="s">
        <v>9970</v>
      </c>
      <c r="F5883" s="1165">
        <v>44092</v>
      </c>
      <c r="G5883" s="1165">
        <v>44641</v>
      </c>
    </row>
    <row r="5884" spans="1:7" ht="25.5">
      <c r="A5884" s="1162">
        <v>7423</v>
      </c>
      <c r="B5884" s="1162">
        <v>28207</v>
      </c>
      <c r="C5884" s="1163" t="s">
        <v>13488</v>
      </c>
      <c r="D5884" s="1163" t="s">
        <v>13489</v>
      </c>
      <c r="E5884" s="1164" t="s">
        <v>9970</v>
      </c>
      <c r="F5884" s="1165">
        <v>44102</v>
      </c>
      <c r="G5884" s="1165">
        <v>44651</v>
      </c>
    </row>
    <row r="5885" spans="1:7" ht="25.5">
      <c r="A5885" s="1162">
        <v>7424</v>
      </c>
      <c r="B5885" s="1162">
        <v>28209</v>
      </c>
      <c r="C5885" s="1163" t="s">
        <v>13490</v>
      </c>
      <c r="D5885" s="1163" t="s">
        <v>13491</v>
      </c>
      <c r="E5885" s="1164" t="s">
        <v>9970</v>
      </c>
      <c r="F5885" s="1165">
        <v>44132</v>
      </c>
      <c r="G5885" s="1165">
        <v>44681</v>
      </c>
    </row>
    <row r="5886" spans="1:7">
      <c r="A5886" s="1158">
        <v>7425</v>
      </c>
      <c r="B5886" s="1158">
        <v>28210</v>
      </c>
      <c r="C5886" s="1159" t="s">
        <v>11969</v>
      </c>
      <c r="D5886" s="1159" t="s">
        <v>12493</v>
      </c>
      <c r="E5886" s="1160" t="s">
        <v>4578</v>
      </c>
      <c r="F5886" s="1161">
        <v>44652</v>
      </c>
      <c r="G5886" s="1161">
        <v>45191</v>
      </c>
    </row>
    <row r="5887" spans="1:7" ht="38.25">
      <c r="A5887" s="1162">
        <v>7426</v>
      </c>
      <c r="B5887" s="1162">
        <v>28211</v>
      </c>
      <c r="C5887" s="1163" t="s">
        <v>13492</v>
      </c>
      <c r="D5887" s="1163" t="s">
        <v>13493</v>
      </c>
      <c r="E5887" s="1164" t="s">
        <v>6327</v>
      </c>
      <c r="F5887" s="1165">
        <v>44652</v>
      </c>
      <c r="G5887" s="1165">
        <v>45151</v>
      </c>
    </row>
    <row r="5888" spans="1:7" ht="38.25">
      <c r="A5888" s="1162">
        <v>7427</v>
      </c>
      <c r="B5888" s="1162">
        <v>28212</v>
      </c>
      <c r="C5888" s="1163" t="s">
        <v>13494</v>
      </c>
      <c r="D5888" s="1163" t="s">
        <v>13495</v>
      </c>
      <c r="E5888" s="1164" t="s">
        <v>6327</v>
      </c>
      <c r="F5888" s="1165">
        <v>44652</v>
      </c>
      <c r="G5888" s="1165">
        <v>45151</v>
      </c>
    </row>
    <row r="5889" spans="1:7" ht="38.25">
      <c r="A5889" s="1162">
        <v>7428</v>
      </c>
      <c r="B5889" s="1162">
        <v>28213</v>
      </c>
      <c r="C5889" s="1163" t="s">
        <v>13496</v>
      </c>
      <c r="D5889" s="1163" t="s">
        <v>13497</v>
      </c>
      <c r="E5889" s="1164" t="s">
        <v>3955</v>
      </c>
      <c r="F5889" s="1165">
        <v>44972</v>
      </c>
      <c r="G5889" s="1165">
        <v>45171</v>
      </c>
    </row>
    <row r="5890" spans="1:7" ht="38.25">
      <c r="A5890" s="1162">
        <v>7429</v>
      </c>
      <c r="B5890" s="1162">
        <v>28214</v>
      </c>
      <c r="C5890" s="1163" t="s">
        <v>13498</v>
      </c>
      <c r="D5890" s="1163" t="s">
        <v>13499</v>
      </c>
      <c r="E5890" s="1164" t="s">
        <v>3029</v>
      </c>
      <c r="F5890" s="1165">
        <v>44942</v>
      </c>
      <c r="G5890" s="1165">
        <v>45191</v>
      </c>
    </row>
    <row r="5891" spans="1:7" ht="25.5">
      <c r="A5891" s="1158">
        <v>7430</v>
      </c>
      <c r="B5891" s="1158">
        <v>28215</v>
      </c>
      <c r="C5891" s="1159" t="s">
        <v>13500</v>
      </c>
      <c r="D5891" s="1159" t="s">
        <v>13501</v>
      </c>
      <c r="E5891" s="1160" t="s">
        <v>13483</v>
      </c>
      <c r="F5891" s="1161">
        <v>44092</v>
      </c>
      <c r="G5891" s="1161">
        <v>45191</v>
      </c>
    </row>
    <row r="5892" spans="1:7">
      <c r="A5892" s="1162">
        <v>7431</v>
      </c>
      <c r="B5892" s="1162">
        <v>28216</v>
      </c>
      <c r="C5892" s="1163" t="s">
        <v>13502</v>
      </c>
      <c r="D5892" s="1163" t="s">
        <v>13503</v>
      </c>
      <c r="E5892" s="1164" t="s">
        <v>2357</v>
      </c>
      <c r="F5892" s="1165">
        <v>45191</v>
      </c>
      <c r="G5892" s="1165">
        <v>45191</v>
      </c>
    </row>
    <row r="5893" spans="1:7">
      <c r="A5893" s="1158">
        <v>7432</v>
      </c>
      <c r="B5893" s="1158">
        <v>28217</v>
      </c>
      <c r="C5893" s="1159" t="s">
        <v>11951</v>
      </c>
      <c r="D5893" s="1159" t="s">
        <v>3179</v>
      </c>
      <c r="E5893" s="1160" t="s">
        <v>13483</v>
      </c>
      <c r="F5893" s="1161">
        <v>44092</v>
      </c>
      <c r="G5893" s="1161">
        <v>45191</v>
      </c>
    </row>
    <row r="5894" spans="1:7">
      <c r="A5894" s="1162">
        <v>7433</v>
      </c>
      <c r="B5894" s="1162">
        <v>28218</v>
      </c>
      <c r="C5894" s="1163" t="s">
        <v>13504</v>
      </c>
      <c r="D5894" s="1163" t="s">
        <v>13505</v>
      </c>
      <c r="E5894" s="1164" t="s">
        <v>13483</v>
      </c>
      <c r="F5894" s="1165">
        <v>44092</v>
      </c>
      <c r="G5894" s="1165">
        <v>45191</v>
      </c>
    </row>
    <row r="5895" spans="1:7" ht="25.5">
      <c r="A5895" s="1158">
        <v>7434</v>
      </c>
      <c r="B5895" s="1158">
        <v>28219</v>
      </c>
      <c r="C5895" s="1159" t="s">
        <v>13506</v>
      </c>
      <c r="D5895" s="1159" t="s">
        <v>13507</v>
      </c>
      <c r="E5895" s="1160" t="s">
        <v>4625</v>
      </c>
      <c r="F5895" s="1161">
        <v>44092</v>
      </c>
      <c r="G5895" s="1161">
        <v>44841</v>
      </c>
    </row>
    <row r="5896" spans="1:7">
      <c r="A5896" s="1162">
        <v>7435</v>
      </c>
      <c r="B5896" s="1162">
        <v>28220</v>
      </c>
      <c r="C5896" s="1163" t="s">
        <v>13508</v>
      </c>
      <c r="D5896" s="1163" t="s">
        <v>13509</v>
      </c>
      <c r="E5896" s="1164" t="s">
        <v>2357</v>
      </c>
      <c r="F5896" s="1165">
        <v>44841</v>
      </c>
      <c r="G5896" s="1165">
        <v>44841</v>
      </c>
    </row>
    <row r="5897" spans="1:7">
      <c r="A5897" s="1158">
        <v>7436</v>
      </c>
      <c r="B5897" s="1158">
        <v>28221</v>
      </c>
      <c r="C5897" s="1159" t="s">
        <v>11951</v>
      </c>
      <c r="D5897" s="1159" t="s">
        <v>3179</v>
      </c>
      <c r="E5897" s="1160" t="s">
        <v>4625</v>
      </c>
      <c r="F5897" s="1161">
        <v>44092</v>
      </c>
      <c r="G5897" s="1161">
        <v>44841</v>
      </c>
    </row>
    <row r="5898" spans="1:7" ht="25.5">
      <c r="A5898" s="1162">
        <v>7437</v>
      </c>
      <c r="B5898" s="1162">
        <v>28222</v>
      </c>
      <c r="C5898" s="1163" t="s">
        <v>13510</v>
      </c>
      <c r="D5898" s="1163" t="s">
        <v>13511</v>
      </c>
      <c r="E5898" s="1164" t="s">
        <v>9981</v>
      </c>
      <c r="F5898" s="1165">
        <v>44102</v>
      </c>
      <c r="G5898" s="1165">
        <v>44801</v>
      </c>
    </row>
    <row r="5899" spans="1:7" ht="25.5">
      <c r="A5899" s="1162">
        <v>7438</v>
      </c>
      <c r="B5899" s="1162">
        <v>28223</v>
      </c>
      <c r="C5899" s="1163" t="s">
        <v>13512</v>
      </c>
      <c r="D5899" s="1163" t="s">
        <v>13513</v>
      </c>
      <c r="E5899" s="1164" t="s">
        <v>9981</v>
      </c>
      <c r="F5899" s="1165">
        <v>44092</v>
      </c>
      <c r="G5899" s="1165">
        <v>44791</v>
      </c>
    </row>
    <row r="5900" spans="1:7" ht="25.5">
      <c r="A5900" s="1162">
        <v>7439</v>
      </c>
      <c r="B5900" s="1162">
        <v>28224</v>
      </c>
      <c r="C5900" s="1163" t="s">
        <v>13514</v>
      </c>
      <c r="D5900" s="1163" t="s">
        <v>13515</v>
      </c>
      <c r="E5900" s="1164" t="s">
        <v>6711</v>
      </c>
      <c r="F5900" s="1165">
        <v>44132</v>
      </c>
      <c r="G5900" s="1165">
        <v>44841</v>
      </c>
    </row>
    <row r="5901" spans="1:7" ht="25.5">
      <c r="A5901" s="1158">
        <v>7440</v>
      </c>
      <c r="B5901" s="1158">
        <v>28225</v>
      </c>
      <c r="C5901" s="1159" t="s">
        <v>13516</v>
      </c>
      <c r="D5901" s="1159" t="s">
        <v>13517</v>
      </c>
      <c r="E5901" s="1160" t="s">
        <v>13483</v>
      </c>
      <c r="F5901" s="1161">
        <v>44092</v>
      </c>
      <c r="G5901" s="1161">
        <v>45191</v>
      </c>
    </row>
    <row r="5902" spans="1:7">
      <c r="A5902" s="1162">
        <v>7441</v>
      </c>
      <c r="B5902" s="1162">
        <v>28226</v>
      </c>
      <c r="C5902" s="1163" t="s">
        <v>13518</v>
      </c>
      <c r="D5902" s="1163" t="s">
        <v>13519</v>
      </c>
      <c r="E5902" s="1164" t="s">
        <v>2357</v>
      </c>
      <c r="F5902" s="1165">
        <v>45191</v>
      </c>
      <c r="G5902" s="1165">
        <v>45191</v>
      </c>
    </row>
    <row r="5903" spans="1:7">
      <c r="A5903" s="1158">
        <v>7442</v>
      </c>
      <c r="B5903" s="1158">
        <v>28227</v>
      </c>
      <c r="C5903" s="1159" t="s">
        <v>11951</v>
      </c>
      <c r="D5903" s="1159" t="s">
        <v>3179</v>
      </c>
      <c r="E5903" s="1160" t="s">
        <v>13483</v>
      </c>
      <c r="F5903" s="1161">
        <v>44092</v>
      </c>
      <c r="G5903" s="1161">
        <v>45191</v>
      </c>
    </row>
    <row r="5904" spans="1:7">
      <c r="A5904" s="1162">
        <v>7443</v>
      </c>
      <c r="B5904" s="1162">
        <v>28228</v>
      </c>
      <c r="C5904" s="1163" t="s">
        <v>13520</v>
      </c>
      <c r="D5904" s="1163" t="s">
        <v>13521</v>
      </c>
      <c r="E5904" s="1164" t="s">
        <v>13483</v>
      </c>
      <c r="F5904" s="1165">
        <v>44092</v>
      </c>
      <c r="G5904" s="1165">
        <v>45191</v>
      </c>
    </row>
    <row r="5905" spans="1:7" ht="25.5">
      <c r="A5905" s="1158">
        <v>7444</v>
      </c>
      <c r="B5905" s="1158">
        <v>28229</v>
      </c>
      <c r="C5905" s="1159" t="s">
        <v>13522</v>
      </c>
      <c r="D5905" s="1159" t="s">
        <v>13523</v>
      </c>
      <c r="E5905" s="1160" t="s">
        <v>13483</v>
      </c>
      <c r="F5905" s="1161">
        <v>44092</v>
      </c>
      <c r="G5905" s="1161">
        <v>45191</v>
      </c>
    </row>
    <row r="5906" spans="1:7">
      <c r="A5906" s="1162">
        <v>7445</v>
      </c>
      <c r="B5906" s="1162">
        <v>28230</v>
      </c>
      <c r="C5906" s="1163" t="s">
        <v>13524</v>
      </c>
      <c r="D5906" s="1163" t="s">
        <v>13525</v>
      </c>
      <c r="E5906" s="1164" t="s">
        <v>2357</v>
      </c>
      <c r="F5906" s="1165">
        <v>45191</v>
      </c>
      <c r="G5906" s="1165">
        <v>45191</v>
      </c>
    </row>
    <row r="5907" spans="1:7">
      <c r="A5907" s="1158">
        <v>7446</v>
      </c>
      <c r="B5907" s="1158">
        <v>28231</v>
      </c>
      <c r="C5907" s="1159" t="s">
        <v>11951</v>
      </c>
      <c r="D5907" s="1159" t="s">
        <v>3179</v>
      </c>
      <c r="E5907" s="1160" t="s">
        <v>13483</v>
      </c>
      <c r="F5907" s="1161">
        <v>44092</v>
      </c>
      <c r="G5907" s="1161">
        <v>45191</v>
      </c>
    </row>
    <row r="5908" spans="1:7">
      <c r="A5908" s="1162">
        <v>7447</v>
      </c>
      <c r="B5908" s="1162">
        <v>28232</v>
      </c>
      <c r="C5908" s="1163" t="s">
        <v>13504</v>
      </c>
      <c r="D5908" s="1163" t="s">
        <v>13505</v>
      </c>
      <c r="E5908" s="1164" t="s">
        <v>13483</v>
      </c>
      <c r="F5908" s="1165">
        <v>44092</v>
      </c>
      <c r="G5908" s="1165">
        <v>45191</v>
      </c>
    </row>
    <row r="5909" spans="1:7" ht="25.5">
      <c r="A5909" s="1158">
        <v>7448</v>
      </c>
      <c r="B5909" s="1158">
        <v>28233</v>
      </c>
      <c r="C5909" s="1159" t="s">
        <v>13526</v>
      </c>
      <c r="D5909" s="1159" t="s">
        <v>13527</v>
      </c>
      <c r="E5909" s="1160" t="s">
        <v>13483</v>
      </c>
      <c r="F5909" s="1161">
        <v>44092</v>
      </c>
      <c r="G5909" s="1161">
        <v>45191</v>
      </c>
    </row>
    <row r="5910" spans="1:7">
      <c r="A5910" s="1162">
        <v>7449</v>
      </c>
      <c r="B5910" s="1162">
        <v>28234</v>
      </c>
      <c r="C5910" s="1163" t="s">
        <v>13528</v>
      </c>
      <c r="D5910" s="1163" t="s">
        <v>13529</v>
      </c>
      <c r="E5910" s="1164" t="s">
        <v>2357</v>
      </c>
      <c r="F5910" s="1165">
        <v>45191</v>
      </c>
      <c r="G5910" s="1165">
        <v>45191</v>
      </c>
    </row>
    <row r="5911" spans="1:7">
      <c r="A5911" s="1158">
        <v>7450</v>
      </c>
      <c r="B5911" s="1158">
        <v>28235</v>
      </c>
      <c r="C5911" s="1159" t="s">
        <v>11951</v>
      </c>
      <c r="D5911" s="1159" t="s">
        <v>3179</v>
      </c>
      <c r="E5911" s="1160" t="s">
        <v>13483</v>
      </c>
      <c r="F5911" s="1161">
        <v>44092</v>
      </c>
      <c r="G5911" s="1161">
        <v>45191</v>
      </c>
    </row>
    <row r="5912" spans="1:7">
      <c r="A5912" s="1162">
        <v>7451</v>
      </c>
      <c r="B5912" s="1162">
        <v>28236</v>
      </c>
      <c r="C5912" s="1163" t="s">
        <v>13530</v>
      </c>
      <c r="D5912" s="1163" t="s">
        <v>13531</v>
      </c>
      <c r="E5912" s="1164" t="s">
        <v>13483</v>
      </c>
      <c r="F5912" s="1165">
        <v>44092</v>
      </c>
      <c r="G5912" s="1165">
        <v>45191</v>
      </c>
    </row>
    <row r="5913" spans="1:7" ht="25.5">
      <c r="A5913" s="1158">
        <v>7452</v>
      </c>
      <c r="B5913" s="1158">
        <v>28237</v>
      </c>
      <c r="C5913" s="1159" t="s">
        <v>13532</v>
      </c>
      <c r="D5913" s="1159" t="s">
        <v>13533</v>
      </c>
      <c r="E5913" s="1160" t="s">
        <v>13483</v>
      </c>
      <c r="F5913" s="1161">
        <v>44092</v>
      </c>
      <c r="G5913" s="1161">
        <v>45191</v>
      </c>
    </row>
    <row r="5914" spans="1:7">
      <c r="A5914" s="1162">
        <v>7453</v>
      </c>
      <c r="B5914" s="1162">
        <v>28238</v>
      </c>
      <c r="C5914" s="1163" t="s">
        <v>13534</v>
      </c>
      <c r="D5914" s="1163" t="s">
        <v>13535</v>
      </c>
      <c r="E5914" s="1164" t="s">
        <v>2357</v>
      </c>
      <c r="F5914" s="1165">
        <v>45191</v>
      </c>
      <c r="G5914" s="1165">
        <v>45191</v>
      </c>
    </row>
    <row r="5915" spans="1:7">
      <c r="A5915" s="1158">
        <v>7454</v>
      </c>
      <c r="B5915" s="1158">
        <v>28239</v>
      </c>
      <c r="C5915" s="1159" t="s">
        <v>11951</v>
      </c>
      <c r="D5915" s="1159" t="s">
        <v>3179</v>
      </c>
      <c r="E5915" s="1160" t="s">
        <v>13483</v>
      </c>
      <c r="F5915" s="1161">
        <v>44092</v>
      </c>
      <c r="G5915" s="1161">
        <v>45191</v>
      </c>
    </row>
    <row r="5916" spans="1:7">
      <c r="A5916" s="1162">
        <v>7455</v>
      </c>
      <c r="B5916" s="1162">
        <v>28240</v>
      </c>
      <c r="C5916" s="1163" t="s">
        <v>13536</v>
      </c>
      <c r="D5916" s="1163" t="s">
        <v>13537</v>
      </c>
      <c r="E5916" s="1164" t="s">
        <v>13483</v>
      </c>
      <c r="F5916" s="1165">
        <v>44092</v>
      </c>
      <c r="G5916" s="1165">
        <v>45191</v>
      </c>
    </row>
    <row r="5917" spans="1:7" ht="25.5">
      <c r="A5917" s="1158">
        <v>7456</v>
      </c>
      <c r="B5917" s="1158">
        <v>28241</v>
      </c>
      <c r="C5917" s="1159" t="s">
        <v>13538</v>
      </c>
      <c r="D5917" s="1159" t="s">
        <v>13539</v>
      </c>
      <c r="E5917" s="1160" t="s">
        <v>13483</v>
      </c>
      <c r="F5917" s="1161">
        <v>44092</v>
      </c>
      <c r="G5917" s="1161">
        <v>45191</v>
      </c>
    </row>
    <row r="5918" spans="1:7">
      <c r="A5918" s="1162">
        <v>7457</v>
      </c>
      <c r="B5918" s="1162">
        <v>28242</v>
      </c>
      <c r="C5918" s="1163" t="s">
        <v>13540</v>
      </c>
      <c r="D5918" s="1163" t="s">
        <v>13541</v>
      </c>
      <c r="E5918" s="1164" t="s">
        <v>2357</v>
      </c>
      <c r="F5918" s="1165">
        <v>45191</v>
      </c>
      <c r="G5918" s="1165">
        <v>45191</v>
      </c>
    </row>
    <row r="5919" spans="1:7">
      <c r="A5919" s="1158">
        <v>7458</v>
      </c>
      <c r="B5919" s="1158">
        <v>28243</v>
      </c>
      <c r="C5919" s="1159" t="s">
        <v>11951</v>
      </c>
      <c r="D5919" s="1159" t="s">
        <v>3179</v>
      </c>
      <c r="E5919" s="1160" t="s">
        <v>13483</v>
      </c>
      <c r="F5919" s="1161">
        <v>44092</v>
      </c>
      <c r="G5919" s="1161">
        <v>45191</v>
      </c>
    </row>
    <row r="5920" spans="1:7">
      <c r="A5920" s="1162">
        <v>7459</v>
      </c>
      <c r="B5920" s="1162">
        <v>28244</v>
      </c>
      <c r="C5920" s="1163" t="s">
        <v>13542</v>
      </c>
      <c r="D5920" s="1163" t="s">
        <v>13543</v>
      </c>
      <c r="E5920" s="1164" t="s">
        <v>13483</v>
      </c>
      <c r="F5920" s="1165">
        <v>44092</v>
      </c>
      <c r="G5920" s="1165">
        <v>45191</v>
      </c>
    </row>
    <row r="5921" spans="1:7" ht="25.5">
      <c r="A5921" s="1158">
        <v>7460</v>
      </c>
      <c r="B5921" s="1158">
        <v>28245</v>
      </c>
      <c r="C5921" s="1159" t="s">
        <v>13544</v>
      </c>
      <c r="D5921" s="1159" t="s">
        <v>13545</v>
      </c>
      <c r="E5921" s="1160" t="s">
        <v>13483</v>
      </c>
      <c r="F5921" s="1161">
        <v>44092</v>
      </c>
      <c r="G5921" s="1161">
        <v>45191</v>
      </c>
    </row>
    <row r="5922" spans="1:7">
      <c r="A5922" s="1162">
        <v>7461</v>
      </c>
      <c r="B5922" s="1162">
        <v>28246</v>
      </c>
      <c r="C5922" s="1163" t="s">
        <v>13546</v>
      </c>
      <c r="D5922" s="1163" t="s">
        <v>13547</v>
      </c>
      <c r="E5922" s="1164" t="s">
        <v>2357</v>
      </c>
      <c r="F5922" s="1165">
        <v>45191</v>
      </c>
      <c r="G5922" s="1165">
        <v>45191</v>
      </c>
    </row>
    <row r="5923" spans="1:7">
      <c r="A5923" s="1158">
        <v>7462</v>
      </c>
      <c r="B5923" s="1158">
        <v>28247</v>
      </c>
      <c r="C5923" s="1159" t="s">
        <v>11951</v>
      </c>
      <c r="D5923" s="1159" t="s">
        <v>3179</v>
      </c>
      <c r="E5923" s="1160" t="s">
        <v>13483</v>
      </c>
      <c r="F5923" s="1161">
        <v>44092</v>
      </c>
      <c r="G5923" s="1161">
        <v>45191</v>
      </c>
    </row>
    <row r="5924" spans="1:7">
      <c r="A5924" s="1162">
        <v>7463</v>
      </c>
      <c r="B5924" s="1162">
        <v>28248</v>
      </c>
      <c r="C5924" s="1163" t="s">
        <v>13548</v>
      </c>
      <c r="D5924" s="1163" t="s">
        <v>13549</v>
      </c>
      <c r="E5924" s="1164" t="s">
        <v>13483</v>
      </c>
      <c r="F5924" s="1165">
        <v>44092</v>
      </c>
      <c r="G5924" s="1165">
        <v>45191</v>
      </c>
    </row>
    <row r="5925" spans="1:7" ht="25.5">
      <c r="A5925" s="1158">
        <v>7464</v>
      </c>
      <c r="B5925" s="1158">
        <v>28550</v>
      </c>
      <c r="C5925" s="1159" t="s">
        <v>13550</v>
      </c>
      <c r="D5925" s="1159" t="s">
        <v>13551</v>
      </c>
      <c r="E5925" s="1160" t="s">
        <v>13552</v>
      </c>
      <c r="F5925" s="1161">
        <v>44575</v>
      </c>
      <c r="G5925" s="1161">
        <v>45165</v>
      </c>
    </row>
    <row r="5926" spans="1:7">
      <c r="A5926" s="1162">
        <v>7465</v>
      </c>
      <c r="B5926" s="1162">
        <v>28551</v>
      </c>
      <c r="C5926" s="1163" t="s">
        <v>13553</v>
      </c>
      <c r="D5926" s="1163" t="s">
        <v>13554</v>
      </c>
      <c r="E5926" s="1164" t="s">
        <v>2357</v>
      </c>
      <c r="F5926" s="1165">
        <v>45165</v>
      </c>
      <c r="G5926" s="1165">
        <v>45165</v>
      </c>
    </row>
    <row r="5927" spans="1:7">
      <c r="A5927" s="1158">
        <v>7466</v>
      </c>
      <c r="B5927" s="1158">
        <v>28552</v>
      </c>
      <c r="C5927" s="1159" t="s">
        <v>13555</v>
      </c>
      <c r="D5927" s="1159" t="s">
        <v>13556</v>
      </c>
      <c r="E5927" s="1160" t="s">
        <v>3461</v>
      </c>
      <c r="F5927" s="1161">
        <v>44575</v>
      </c>
      <c r="G5927" s="1161">
        <v>44874</v>
      </c>
    </row>
    <row r="5928" spans="1:7" ht="25.5">
      <c r="A5928" s="1162">
        <v>7467</v>
      </c>
      <c r="B5928" s="1162">
        <v>28553</v>
      </c>
      <c r="C5928" s="1163" t="s">
        <v>13557</v>
      </c>
      <c r="D5928" s="1163" t="s">
        <v>13558</v>
      </c>
      <c r="E5928" s="1164" t="s">
        <v>3461</v>
      </c>
      <c r="F5928" s="1165">
        <v>44575</v>
      </c>
      <c r="G5928" s="1165">
        <v>44874</v>
      </c>
    </row>
    <row r="5929" spans="1:7">
      <c r="A5929" s="1158">
        <v>7468</v>
      </c>
      <c r="B5929" s="1158">
        <v>28554</v>
      </c>
      <c r="C5929" s="1159" t="s">
        <v>13559</v>
      </c>
      <c r="D5929" s="1159" t="s">
        <v>13560</v>
      </c>
      <c r="E5929" s="1160" t="s">
        <v>13561</v>
      </c>
      <c r="F5929" s="1161">
        <v>44875</v>
      </c>
      <c r="G5929" s="1161">
        <v>45165</v>
      </c>
    </row>
    <row r="5930" spans="1:7" ht="25.5">
      <c r="A5930" s="1162">
        <v>7469</v>
      </c>
      <c r="B5930" s="1162">
        <v>28555</v>
      </c>
      <c r="C5930" s="1163" t="s">
        <v>13562</v>
      </c>
      <c r="D5930" s="1163" t="s">
        <v>13563</v>
      </c>
      <c r="E5930" s="1164" t="s">
        <v>13564</v>
      </c>
      <c r="F5930" s="1165">
        <v>44875</v>
      </c>
      <c r="G5930" s="1165">
        <v>45105</v>
      </c>
    </row>
    <row r="5931" spans="1:7" ht="25.5">
      <c r="A5931" s="1162">
        <v>7470</v>
      </c>
      <c r="B5931" s="1162">
        <v>28556</v>
      </c>
      <c r="C5931" s="1163" t="s">
        <v>13565</v>
      </c>
      <c r="D5931" s="1163" t="s">
        <v>13566</v>
      </c>
      <c r="E5931" s="1164" t="s">
        <v>3034</v>
      </c>
      <c r="F5931" s="1165">
        <v>45106</v>
      </c>
      <c r="G5931" s="1165">
        <v>45165</v>
      </c>
    </row>
    <row r="5932" spans="1:7">
      <c r="A5932" s="1158">
        <v>7471</v>
      </c>
      <c r="B5932" s="1158">
        <v>28557</v>
      </c>
      <c r="C5932" s="1159" t="s">
        <v>11969</v>
      </c>
      <c r="D5932" s="1159" t="s">
        <v>12493</v>
      </c>
      <c r="E5932" s="1160" t="s">
        <v>13561</v>
      </c>
      <c r="F5932" s="1161">
        <v>44875</v>
      </c>
      <c r="G5932" s="1161">
        <v>45165</v>
      </c>
    </row>
    <row r="5933" spans="1:7" ht="25.5">
      <c r="A5933" s="1162">
        <v>7472</v>
      </c>
      <c r="B5933" s="1162">
        <v>28558</v>
      </c>
      <c r="C5933" s="1163" t="s">
        <v>13567</v>
      </c>
      <c r="D5933" s="1163" t="s">
        <v>13568</v>
      </c>
      <c r="E5933" s="1164" t="s">
        <v>13564</v>
      </c>
      <c r="F5933" s="1165">
        <v>44875</v>
      </c>
      <c r="G5933" s="1165">
        <v>45105</v>
      </c>
    </row>
    <row r="5934" spans="1:7" ht="25.5">
      <c r="A5934" s="1162">
        <v>7473</v>
      </c>
      <c r="B5934" s="1162">
        <v>28559</v>
      </c>
      <c r="C5934" s="1163" t="s">
        <v>13569</v>
      </c>
      <c r="D5934" s="1163" t="s">
        <v>13570</v>
      </c>
      <c r="E5934" s="1164" t="s">
        <v>3034</v>
      </c>
      <c r="F5934" s="1165">
        <v>45106</v>
      </c>
      <c r="G5934" s="1165">
        <v>45165</v>
      </c>
    </row>
    <row r="5935" spans="1:7">
      <c r="A5935" s="1158">
        <v>7474</v>
      </c>
      <c r="B5935" s="1158">
        <v>28560</v>
      </c>
      <c r="C5935" s="1159" t="s">
        <v>11986</v>
      </c>
      <c r="D5935" s="1159" t="s">
        <v>5244</v>
      </c>
      <c r="E5935" s="1160" t="s">
        <v>13561</v>
      </c>
      <c r="F5935" s="1161">
        <v>44875</v>
      </c>
      <c r="G5935" s="1161">
        <v>45165</v>
      </c>
    </row>
    <row r="5936" spans="1:7" ht="25.5">
      <c r="A5936" s="1162">
        <v>7475</v>
      </c>
      <c r="B5936" s="1162">
        <v>28561</v>
      </c>
      <c r="C5936" s="1163" t="s">
        <v>13571</v>
      </c>
      <c r="D5936" s="1163" t="s">
        <v>13572</v>
      </c>
      <c r="E5936" s="1164" t="s">
        <v>13564</v>
      </c>
      <c r="F5936" s="1165">
        <v>44875</v>
      </c>
      <c r="G5936" s="1165">
        <v>45105</v>
      </c>
    </row>
    <row r="5937" spans="1:7" ht="25.5">
      <c r="A5937" s="1162">
        <v>7476</v>
      </c>
      <c r="B5937" s="1162">
        <v>28562</v>
      </c>
      <c r="C5937" s="1163" t="s">
        <v>13573</v>
      </c>
      <c r="D5937" s="1163" t="s">
        <v>13574</v>
      </c>
      <c r="E5937" s="1164" t="s">
        <v>3034</v>
      </c>
      <c r="F5937" s="1165">
        <v>45106</v>
      </c>
      <c r="G5937" s="1165">
        <v>45165</v>
      </c>
    </row>
    <row r="5938" spans="1:7" ht="25.5">
      <c r="A5938" s="1158">
        <v>7477</v>
      </c>
      <c r="B5938" s="1158">
        <v>28848</v>
      </c>
      <c r="C5938" s="1159" t="s">
        <v>13575</v>
      </c>
      <c r="D5938" s="1159" t="s">
        <v>13576</v>
      </c>
      <c r="E5938" s="1160" t="s">
        <v>3461</v>
      </c>
      <c r="F5938" s="1161">
        <v>44785</v>
      </c>
      <c r="G5938" s="1161">
        <v>45084</v>
      </c>
    </row>
    <row r="5939" spans="1:7">
      <c r="A5939" s="1162">
        <v>7478</v>
      </c>
      <c r="B5939" s="1162">
        <v>28849</v>
      </c>
      <c r="C5939" s="1163" t="s">
        <v>13577</v>
      </c>
      <c r="D5939" s="1163" t="s">
        <v>13578</v>
      </c>
      <c r="E5939" s="1164" t="s">
        <v>2357</v>
      </c>
      <c r="F5939" s="1165">
        <v>45084</v>
      </c>
      <c r="G5939" s="1165">
        <v>45084</v>
      </c>
    </row>
    <row r="5940" spans="1:7">
      <c r="A5940" s="1158">
        <v>7479</v>
      </c>
      <c r="B5940" s="1158">
        <v>28850</v>
      </c>
      <c r="C5940" s="1159" t="s">
        <v>13555</v>
      </c>
      <c r="D5940" s="1159" t="s">
        <v>13556</v>
      </c>
      <c r="E5940" s="1160" t="s">
        <v>3461</v>
      </c>
      <c r="F5940" s="1161">
        <v>44785</v>
      </c>
      <c r="G5940" s="1161">
        <v>45084</v>
      </c>
    </row>
    <row r="5941" spans="1:7" ht="25.5">
      <c r="A5941" s="1162">
        <v>7480</v>
      </c>
      <c r="B5941" s="1162">
        <v>28851</v>
      </c>
      <c r="C5941" s="1163" t="s">
        <v>13579</v>
      </c>
      <c r="D5941" s="1163" t="s">
        <v>13580</v>
      </c>
      <c r="E5941" s="1164" t="s">
        <v>3461</v>
      </c>
      <c r="F5941" s="1165">
        <v>44785</v>
      </c>
      <c r="G5941" s="1165">
        <v>45084</v>
      </c>
    </row>
    <row r="5942" spans="1:7">
      <c r="A5942" s="1158">
        <v>7524</v>
      </c>
      <c r="B5942" s="1158">
        <v>25402</v>
      </c>
      <c r="C5942" s="1159" t="s">
        <v>13581</v>
      </c>
      <c r="D5942" s="1159" t="s">
        <v>13582</v>
      </c>
      <c r="E5942" s="1160" t="s">
        <v>13583</v>
      </c>
      <c r="F5942" s="1161">
        <v>42732</v>
      </c>
      <c r="G5942" s="1161">
        <v>45621</v>
      </c>
    </row>
    <row r="5943" spans="1:7">
      <c r="A5943" s="1158">
        <v>7525</v>
      </c>
      <c r="B5943" s="1158">
        <v>25404</v>
      </c>
      <c r="C5943" s="1159" t="s">
        <v>13584</v>
      </c>
      <c r="D5943" s="1159" t="s">
        <v>13585</v>
      </c>
      <c r="E5943" s="1160" t="s">
        <v>13586</v>
      </c>
      <c r="F5943" s="1161">
        <v>42732</v>
      </c>
      <c r="G5943" s="1161">
        <v>45042</v>
      </c>
    </row>
    <row r="5944" spans="1:7">
      <c r="A5944" s="1158">
        <v>7526</v>
      </c>
      <c r="B5944" s="1158">
        <v>275</v>
      </c>
      <c r="C5944" s="1159" t="s">
        <v>13587</v>
      </c>
      <c r="D5944" s="1159" t="s">
        <v>13588</v>
      </c>
      <c r="E5944" s="1160" t="s">
        <v>13589</v>
      </c>
      <c r="F5944" s="1161">
        <v>42732</v>
      </c>
      <c r="G5944" s="1161">
        <v>43279</v>
      </c>
    </row>
    <row r="5945" spans="1:7" ht="25.5">
      <c r="A5945" s="1158">
        <v>7527</v>
      </c>
      <c r="B5945" s="1158">
        <v>9990</v>
      </c>
      <c r="C5945" s="1159" t="s">
        <v>13590</v>
      </c>
      <c r="D5945" s="1159" t="s">
        <v>13591</v>
      </c>
      <c r="E5945" s="1160" t="s">
        <v>12702</v>
      </c>
      <c r="F5945" s="1161">
        <v>42732</v>
      </c>
      <c r="G5945" s="1161">
        <v>43257</v>
      </c>
    </row>
    <row r="5946" spans="1:7">
      <c r="A5946" s="1162">
        <v>7528</v>
      </c>
      <c r="B5946" s="1162">
        <v>9991</v>
      </c>
      <c r="C5946" s="1163" t="s">
        <v>13592</v>
      </c>
      <c r="D5946" s="1163" t="s">
        <v>13593</v>
      </c>
      <c r="E5946" s="1164" t="s">
        <v>12702</v>
      </c>
      <c r="F5946" s="1165">
        <v>42732</v>
      </c>
      <c r="G5946" s="1165">
        <v>43257</v>
      </c>
    </row>
    <row r="5947" spans="1:7" ht="25.5">
      <c r="A5947" s="1162">
        <v>7529</v>
      </c>
      <c r="B5947" s="1162">
        <v>9992</v>
      </c>
      <c r="C5947" s="1163" t="s">
        <v>13594</v>
      </c>
      <c r="D5947" s="1163" t="s">
        <v>13595</v>
      </c>
      <c r="E5947" s="1164" t="s">
        <v>13596</v>
      </c>
      <c r="F5947" s="1165">
        <v>42732</v>
      </c>
      <c r="G5947" s="1165">
        <v>43099</v>
      </c>
    </row>
    <row r="5948" spans="1:7">
      <c r="A5948" s="1162">
        <v>7530</v>
      </c>
      <c r="B5948" s="1162">
        <v>9993</v>
      </c>
      <c r="C5948" s="1163" t="s">
        <v>13597</v>
      </c>
      <c r="D5948" s="1163" t="s">
        <v>13598</v>
      </c>
      <c r="E5948" s="1164" t="s">
        <v>12702</v>
      </c>
      <c r="F5948" s="1165">
        <v>42732</v>
      </c>
      <c r="G5948" s="1165">
        <v>43257</v>
      </c>
    </row>
    <row r="5949" spans="1:7" ht="38.25">
      <c r="A5949" s="1162">
        <v>7531</v>
      </c>
      <c r="B5949" s="1162">
        <v>9994</v>
      </c>
      <c r="C5949" s="1163" t="s">
        <v>13599</v>
      </c>
      <c r="D5949" s="1163" t="s">
        <v>13600</v>
      </c>
      <c r="E5949" s="1164" t="s">
        <v>12702</v>
      </c>
      <c r="F5949" s="1165">
        <v>42732</v>
      </c>
      <c r="G5949" s="1165">
        <v>43257</v>
      </c>
    </row>
    <row r="5950" spans="1:7" ht="25.5">
      <c r="A5950" s="1158">
        <v>7532</v>
      </c>
      <c r="B5950" s="1158">
        <v>9995</v>
      </c>
      <c r="C5950" s="1159" t="s">
        <v>13601</v>
      </c>
      <c r="D5950" s="1159" t="s">
        <v>13602</v>
      </c>
      <c r="E5950" s="1160" t="s">
        <v>12702</v>
      </c>
      <c r="F5950" s="1161">
        <v>42732</v>
      </c>
      <c r="G5950" s="1161">
        <v>43257</v>
      </c>
    </row>
    <row r="5951" spans="1:7" ht="25.5">
      <c r="A5951" s="1162">
        <v>7533</v>
      </c>
      <c r="B5951" s="1162">
        <v>9996</v>
      </c>
      <c r="C5951" s="1163" t="s">
        <v>13603</v>
      </c>
      <c r="D5951" s="1163" t="s">
        <v>13604</v>
      </c>
      <c r="E5951" s="1164" t="s">
        <v>12702</v>
      </c>
      <c r="F5951" s="1165">
        <v>42732</v>
      </c>
      <c r="G5951" s="1165">
        <v>43257</v>
      </c>
    </row>
    <row r="5952" spans="1:7" ht="25.5">
      <c r="A5952" s="1162">
        <v>7534</v>
      </c>
      <c r="B5952" s="1162">
        <v>9997</v>
      </c>
      <c r="C5952" s="1163" t="s">
        <v>13605</v>
      </c>
      <c r="D5952" s="1163" t="s">
        <v>13606</v>
      </c>
      <c r="E5952" s="1164" t="s">
        <v>12702</v>
      </c>
      <c r="F5952" s="1165">
        <v>42732</v>
      </c>
      <c r="G5952" s="1165">
        <v>43257</v>
      </c>
    </row>
    <row r="5953" spans="1:7" ht="25.5">
      <c r="A5953" s="1162">
        <v>7535</v>
      </c>
      <c r="B5953" s="1162">
        <v>9998</v>
      </c>
      <c r="C5953" s="1163" t="s">
        <v>13607</v>
      </c>
      <c r="D5953" s="1163" t="s">
        <v>13608</v>
      </c>
      <c r="E5953" s="1164" t="s">
        <v>12702</v>
      </c>
      <c r="F5953" s="1165">
        <v>42732</v>
      </c>
      <c r="G5953" s="1165">
        <v>43257</v>
      </c>
    </row>
    <row r="5954" spans="1:7">
      <c r="A5954" s="1158">
        <v>7536</v>
      </c>
      <c r="B5954" s="1158">
        <v>9999</v>
      </c>
      <c r="C5954" s="1159" t="s">
        <v>13609</v>
      </c>
      <c r="D5954" s="1159" t="s">
        <v>13610</v>
      </c>
      <c r="E5954" s="1160" t="s">
        <v>6698</v>
      </c>
      <c r="F5954" s="1161">
        <v>42732</v>
      </c>
      <c r="G5954" s="1161">
        <v>43136</v>
      </c>
    </row>
    <row r="5955" spans="1:7" ht="76.5">
      <c r="A5955" s="1162">
        <v>7537</v>
      </c>
      <c r="B5955" s="1162">
        <v>10000</v>
      </c>
      <c r="C5955" s="1163" t="s">
        <v>13611</v>
      </c>
      <c r="D5955" s="1163" t="s">
        <v>13612</v>
      </c>
      <c r="E5955" s="1164" t="s">
        <v>6698</v>
      </c>
      <c r="F5955" s="1165">
        <v>42732</v>
      </c>
      <c r="G5955" s="1165">
        <v>43136</v>
      </c>
    </row>
    <row r="5956" spans="1:7" ht="25.5">
      <c r="A5956" s="1158">
        <v>7538</v>
      </c>
      <c r="B5956" s="1158">
        <v>10001</v>
      </c>
      <c r="C5956" s="1159" t="s">
        <v>13613</v>
      </c>
      <c r="D5956" s="1159" t="s">
        <v>13614</v>
      </c>
      <c r="E5956" s="1160" t="s">
        <v>13589</v>
      </c>
      <c r="F5956" s="1161">
        <v>42732</v>
      </c>
      <c r="G5956" s="1161">
        <v>43279</v>
      </c>
    </row>
    <row r="5957" spans="1:7" ht="51">
      <c r="A5957" s="1162">
        <v>7539</v>
      </c>
      <c r="B5957" s="1162">
        <v>10002</v>
      </c>
      <c r="C5957" s="1163" t="s">
        <v>13615</v>
      </c>
      <c r="D5957" s="1163" t="s">
        <v>13616</v>
      </c>
      <c r="E5957" s="1164" t="s">
        <v>13589</v>
      </c>
      <c r="F5957" s="1165">
        <v>42732</v>
      </c>
      <c r="G5957" s="1165">
        <v>43279</v>
      </c>
    </row>
    <row r="5958" spans="1:7" ht="25.5">
      <c r="A5958" s="1158">
        <v>7540</v>
      </c>
      <c r="B5958" s="1158">
        <v>10003</v>
      </c>
      <c r="C5958" s="1159" t="s">
        <v>13617</v>
      </c>
      <c r="D5958" s="1159" t="s">
        <v>13618</v>
      </c>
      <c r="E5958" s="1160" t="s">
        <v>13589</v>
      </c>
      <c r="F5958" s="1161">
        <v>42732</v>
      </c>
      <c r="G5958" s="1161">
        <v>43279</v>
      </c>
    </row>
    <row r="5959" spans="1:7" ht="76.5">
      <c r="A5959" s="1162">
        <v>7541</v>
      </c>
      <c r="B5959" s="1162">
        <v>10004</v>
      </c>
      <c r="C5959" s="1163" t="s">
        <v>13619</v>
      </c>
      <c r="D5959" s="1163" t="s">
        <v>13620</v>
      </c>
      <c r="E5959" s="1164" t="s">
        <v>8277</v>
      </c>
      <c r="F5959" s="1165">
        <v>42732</v>
      </c>
      <c r="G5959" s="1165">
        <v>43160</v>
      </c>
    </row>
    <row r="5960" spans="1:7" ht="63.75">
      <c r="A5960" s="1162">
        <v>7542</v>
      </c>
      <c r="B5960" s="1162">
        <v>10005</v>
      </c>
      <c r="C5960" s="1163" t="s">
        <v>13621</v>
      </c>
      <c r="D5960" s="1163" t="s">
        <v>13622</v>
      </c>
      <c r="E5960" s="1164" t="s">
        <v>13589</v>
      </c>
      <c r="F5960" s="1165">
        <v>42732</v>
      </c>
      <c r="G5960" s="1165">
        <v>43279</v>
      </c>
    </row>
    <row r="5961" spans="1:7" ht="63.75">
      <c r="A5961" s="1162">
        <v>7543</v>
      </c>
      <c r="B5961" s="1162">
        <v>10006</v>
      </c>
      <c r="C5961" s="1163" t="s">
        <v>13623</v>
      </c>
      <c r="D5961" s="1163" t="s">
        <v>13624</v>
      </c>
      <c r="E5961" s="1164" t="s">
        <v>13589</v>
      </c>
      <c r="F5961" s="1165">
        <v>42732</v>
      </c>
      <c r="G5961" s="1165">
        <v>43279</v>
      </c>
    </row>
    <row r="5962" spans="1:7" ht="25.5">
      <c r="A5962" s="1158">
        <v>7544</v>
      </c>
      <c r="B5962" s="1158">
        <v>10007</v>
      </c>
      <c r="C5962" s="1159" t="s">
        <v>13625</v>
      </c>
      <c r="D5962" s="1159" t="s">
        <v>13626</v>
      </c>
      <c r="E5962" s="1160" t="s">
        <v>2357</v>
      </c>
      <c r="F5962" s="1161">
        <v>42732</v>
      </c>
      <c r="G5962" s="1161">
        <v>42732</v>
      </c>
    </row>
    <row r="5963" spans="1:7" ht="51">
      <c r="A5963" s="1162">
        <v>7545</v>
      </c>
      <c r="B5963" s="1162">
        <v>10008</v>
      </c>
      <c r="C5963" s="1163" t="s">
        <v>13627</v>
      </c>
      <c r="D5963" s="1163" t="s">
        <v>13628</v>
      </c>
      <c r="E5963" s="1164" t="s">
        <v>2357</v>
      </c>
      <c r="F5963" s="1165">
        <v>42732</v>
      </c>
      <c r="G5963" s="1165">
        <v>42732</v>
      </c>
    </row>
    <row r="5964" spans="1:7" ht="25.5">
      <c r="A5964" s="1158">
        <v>7546</v>
      </c>
      <c r="B5964" s="1158">
        <v>10009</v>
      </c>
      <c r="C5964" s="1159" t="s">
        <v>13629</v>
      </c>
      <c r="D5964" s="1159" t="s">
        <v>13630</v>
      </c>
      <c r="E5964" s="1160" t="s">
        <v>13589</v>
      </c>
      <c r="F5964" s="1161">
        <v>42732</v>
      </c>
      <c r="G5964" s="1161">
        <v>43279</v>
      </c>
    </row>
    <row r="5965" spans="1:7" ht="38.25">
      <c r="A5965" s="1162">
        <v>7547</v>
      </c>
      <c r="B5965" s="1162">
        <v>10010</v>
      </c>
      <c r="C5965" s="1163" t="s">
        <v>13631</v>
      </c>
      <c r="D5965" s="1163" t="s">
        <v>13632</v>
      </c>
      <c r="E5965" s="1164" t="s">
        <v>13633</v>
      </c>
      <c r="F5965" s="1165">
        <v>42732</v>
      </c>
      <c r="G5965" s="1165">
        <v>43159</v>
      </c>
    </row>
    <row r="5966" spans="1:7" ht="38.25">
      <c r="A5966" s="1162">
        <v>7548</v>
      </c>
      <c r="B5966" s="1162">
        <v>10011</v>
      </c>
      <c r="C5966" s="1163" t="s">
        <v>13634</v>
      </c>
      <c r="D5966" s="1163" t="s">
        <v>13635</v>
      </c>
      <c r="E5966" s="1164" t="s">
        <v>13589</v>
      </c>
      <c r="F5966" s="1165">
        <v>42732</v>
      </c>
      <c r="G5966" s="1165">
        <v>43279</v>
      </c>
    </row>
    <row r="5967" spans="1:7" ht="25.5">
      <c r="A5967" s="1158">
        <v>7549</v>
      </c>
      <c r="B5967" s="1158">
        <v>10012</v>
      </c>
      <c r="C5967" s="1159" t="s">
        <v>13636</v>
      </c>
      <c r="D5967" s="1159" t="s">
        <v>13637</v>
      </c>
      <c r="E5967" s="1160" t="s">
        <v>13589</v>
      </c>
      <c r="F5967" s="1161">
        <v>42732</v>
      </c>
      <c r="G5967" s="1161">
        <v>43279</v>
      </c>
    </row>
    <row r="5968" spans="1:7" ht="38.25">
      <c r="A5968" s="1162">
        <v>7550</v>
      </c>
      <c r="B5968" s="1162">
        <v>10013</v>
      </c>
      <c r="C5968" s="1163" t="s">
        <v>13638</v>
      </c>
      <c r="D5968" s="1163" t="s">
        <v>13639</v>
      </c>
      <c r="E5968" s="1164" t="s">
        <v>13640</v>
      </c>
      <c r="F5968" s="1165">
        <v>42732</v>
      </c>
      <c r="G5968" s="1165">
        <v>43183</v>
      </c>
    </row>
    <row r="5969" spans="1:7" ht="76.5">
      <c r="A5969" s="1162">
        <v>7551</v>
      </c>
      <c r="B5969" s="1162">
        <v>10014</v>
      </c>
      <c r="C5969" s="1163" t="s">
        <v>13641</v>
      </c>
      <c r="D5969" s="1163" t="s">
        <v>13642</v>
      </c>
      <c r="E5969" s="1164" t="s">
        <v>13589</v>
      </c>
      <c r="F5969" s="1165">
        <v>42732</v>
      </c>
      <c r="G5969" s="1165">
        <v>43279</v>
      </c>
    </row>
    <row r="5970" spans="1:7" ht="76.5">
      <c r="A5970" s="1162">
        <v>7552</v>
      </c>
      <c r="B5970" s="1162">
        <v>10015</v>
      </c>
      <c r="C5970" s="1163" t="s">
        <v>13643</v>
      </c>
      <c r="D5970" s="1163" t="s">
        <v>13644</v>
      </c>
      <c r="E5970" s="1164" t="s">
        <v>13589</v>
      </c>
      <c r="F5970" s="1165">
        <v>42732</v>
      </c>
      <c r="G5970" s="1165">
        <v>43279</v>
      </c>
    </row>
    <row r="5971" spans="1:7" ht="38.25">
      <c r="A5971" s="1162">
        <v>7553</v>
      </c>
      <c r="B5971" s="1162">
        <v>10016</v>
      </c>
      <c r="C5971" s="1163" t="s">
        <v>13645</v>
      </c>
      <c r="D5971" s="1163" t="s">
        <v>13646</v>
      </c>
      <c r="E5971" s="1164" t="s">
        <v>13589</v>
      </c>
      <c r="F5971" s="1165">
        <v>42732</v>
      </c>
      <c r="G5971" s="1165">
        <v>43279</v>
      </c>
    </row>
    <row r="5972" spans="1:7" ht="76.5">
      <c r="A5972" s="1162">
        <v>7554</v>
      </c>
      <c r="B5972" s="1162">
        <v>10017</v>
      </c>
      <c r="C5972" s="1163" t="s">
        <v>13647</v>
      </c>
      <c r="D5972" s="1163" t="s">
        <v>13648</v>
      </c>
      <c r="E5972" s="1164" t="s">
        <v>13589</v>
      </c>
      <c r="F5972" s="1165">
        <v>42732</v>
      </c>
      <c r="G5972" s="1165">
        <v>43279</v>
      </c>
    </row>
    <row r="5973" spans="1:7" ht="76.5">
      <c r="A5973" s="1162">
        <v>7555</v>
      </c>
      <c r="B5973" s="1162">
        <v>10018</v>
      </c>
      <c r="C5973" s="1163" t="s">
        <v>13649</v>
      </c>
      <c r="D5973" s="1163" t="s">
        <v>13650</v>
      </c>
      <c r="E5973" s="1164" t="s">
        <v>13589</v>
      </c>
      <c r="F5973" s="1165">
        <v>42732</v>
      </c>
      <c r="G5973" s="1165">
        <v>43279</v>
      </c>
    </row>
    <row r="5974" spans="1:7" ht="25.5">
      <c r="A5974" s="1158">
        <v>7556</v>
      </c>
      <c r="B5974" s="1158">
        <v>10019</v>
      </c>
      <c r="C5974" s="1159" t="s">
        <v>13651</v>
      </c>
      <c r="D5974" s="1159" t="s">
        <v>13652</v>
      </c>
      <c r="E5974" s="1160" t="s">
        <v>2915</v>
      </c>
      <c r="F5974" s="1161">
        <v>42732</v>
      </c>
      <c r="G5974" s="1161">
        <v>43273</v>
      </c>
    </row>
    <row r="5975" spans="1:7" ht="63.75">
      <c r="A5975" s="1162">
        <v>7557</v>
      </c>
      <c r="B5975" s="1162">
        <v>10020</v>
      </c>
      <c r="C5975" s="1163" t="s">
        <v>13653</v>
      </c>
      <c r="D5975" s="1163" t="s">
        <v>13654</v>
      </c>
      <c r="E5975" s="1164" t="s">
        <v>2990</v>
      </c>
      <c r="F5975" s="1165">
        <v>42732</v>
      </c>
      <c r="G5975" s="1165">
        <v>43132</v>
      </c>
    </row>
    <row r="5976" spans="1:7" ht="63.75">
      <c r="A5976" s="1162">
        <v>7558</v>
      </c>
      <c r="B5976" s="1162">
        <v>10021</v>
      </c>
      <c r="C5976" s="1163" t="s">
        <v>13655</v>
      </c>
      <c r="D5976" s="1163" t="s">
        <v>13656</v>
      </c>
      <c r="E5976" s="1164" t="s">
        <v>2915</v>
      </c>
      <c r="F5976" s="1165">
        <v>42732</v>
      </c>
      <c r="G5976" s="1165">
        <v>43273</v>
      </c>
    </row>
    <row r="5977" spans="1:7" ht="25.5">
      <c r="A5977" s="1158">
        <v>7559</v>
      </c>
      <c r="B5977" s="1158">
        <v>10022</v>
      </c>
      <c r="C5977" s="1159" t="s">
        <v>13657</v>
      </c>
      <c r="D5977" s="1159" t="s">
        <v>13658</v>
      </c>
      <c r="E5977" s="1160" t="s">
        <v>13659</v>
      </c>
      <c r="F5977" s="1161">
        <v>42732</v>
      </c>
      <c r="G5977" s="1161">
        <v>43104</v>
      </c>
    </row>
    <row r="5978" spans="1:7" ht="25.5">
      <c r="A5978" s="1162">
        <v>7560</v>
      </c>
      <c r="B5978" s="1162">
        <v>10132</v>
      </c>
      <c r="C5978" s="1163" t="s">
        <v>13660</v>
      </c>
      <c r="D5978" s="1163" t="s">
        <v>13661</v>
      </c>
      <c r="E5978" s="1164" t="s">
        <v>13659</v>
      </c>
      <c r="F5978" s="1165">
        <v>42732</v>
      </c>
      <c r="G5978" s="1165">
        <v>43104</v>
      </c>
    </row>
    <row r="5979" spans="1:7" ht="63.75">
      <c r="A5979" s="1162">
        <v>7561</v>
      </c>
      <c r="B5979" s="1162">
        <v>10023</v>
      </c>
      <c r="C5979" s="1163" t="s">
        <v>13662</v>
      </c>
      <c r="D5979" s="1163" t="s">
        <v>13663</v>
      </c>
      <c r="E5979" s="1164" t="s">
        <v>13659</v>
      </c>
      <c r="F5979" s="1165">
        <v>42732</v>
      </c>
      <c r="G5979" s="1165">
        <v>43104</v>
      </c>
    </row>
    <row r="5980" spans="1:7" ht="25.5">
      <c r="A5980" s="1158">
        <v>7562</v>
      </c>
      <c r="B5980" s="1158">
        <v>10024</v>
      </c>
      <c r="C5980" s="1159" t="s">
        <v>13664</v>
      </c>
      <c r="D5980" s="1159" t="s">
        <v>13665</v>
      </c>
      <c r="E5980" s="1160" t="s">
        <v>2915</v>
      </c>
      <c r="F5980" s="1161">
        <v>42732</v>
      </c>
      <c r="G5980" s="1161">
        <v>43273</v>
      </c>
    </row>
    <row r="5981" spans="1:7" ht="63.75">
      <c r="A5981" s="1162">
        <v>7563</v>
      </c>
      <c r="B5981" s="1162">
        <v>10025</v>
      </c>
      <c r="C5981" s="1163" t="s">
        <v>13666</v>
      </c>
      <c r="D5981" s="1163" t="s">
        <v>13667</v>
      </c>
      <c r="E5981" s="1164" t="s">
        <v>2915</v>
      </c>
      <c r="F5981" s="1165">
        <v>42732</v>
      </c>
      <c r="G5981" s="1165">
        <v>43273</v>
      </c>
    </row>
    <row r="5982" spans="1:7" ht="63.75">
      <c r="A5982" s="1162">
        <v>7564</v>
      </c>
      <c r="B5982" s="1162">
        <v>10026</v>
      </c>
      <c r="C5982" s="1163" t="s">
        <v>13668</v>
      </c>
      <c r="D5982" s="1163" t="s">
        <v>13669</v>
      </c>
      <c r="E5982" s="1164" t="s">
        <v>2915</v>
      </c>
      <c r="F5982" s="1165">
        <v>42732</v>
      </c>
      <c r="G5982" s="1165">
        <v>43273</v>
      </c>
    </row>
    <row r="5983" spans="1:7" ht="25.5">
      <c r="A5983" s="1158">
        <v>7565</v>
      </c>
      <c r="B5983" s="1158">
        <v>10027</v>
      </c>
      <c r="C5983" s="1159" t="s">
        <v>13670</v>
      </c>
      <c r="D5983" s="1159" t="s">
        <v>13671</v>
      </c>
      <c r="E5983" s="1160" t="s">
        <v>13596</v>
      </c>
      <c r="F5983" s="1161">
        <v>42732</v>
      </c>
      <c r="G5983" s="1161">
        <v>43099</v>
      </c>
    </row>
    <row r="5984" spans="1:7" ht="51">
      <c r="A5984" s="1162">
        <v>7566</v>
      </c>
      <c r="B5984" s="1162">
        <v>10028</v>
      </c>
      <c r="C5984" s="1163" t="s">
        <v>13672</v>
      </c>
      <c r="D5984" s="1163" t="s">
        <v>13673</v>
      </c>
      <c r="E5984" s="1164" t="s">
        <v>13596</v>
      </c>
      <c r="F5984" s="1165">
        <v>42732</v>
      </c>
      <c r="G5984" s="1165">
        <v>43099</v>
      </c>
    </row>
    <row r="5985" spans="1:7" ht="25.5">
      <c r="A5985" s="1158">
        <v>7567</v>
      </c>
      <c r="B5985" s="1158">
        <v>10029</v>
      </c>
      <c r="C5985" s="1159" t="s">
        <v>13674</v>
      </c>
      <c r="D5985" s="1159" t="s">
        <v>13675</v>
      </c>
      <c r="E5985" s="1160" t="s">
        <v>4924</v>
      </c>
      <c r="F5985" s="1161">
        <v>42732</v>
      </c>
      <c r="G5985" s="1161">
        <v>43135</v>
      </c>
    </row>
    <row r="5986" spans="1:7" ht="51">
      <c r="A5986" s="1162">
        <v>7568</v>
      </c>
      <c r="B5986" s="1162">
        <v>10030</v>
      </c>
      <c r="C5986" s="1163" t="s">
        <v>13676</v>
      </c>
      <c r="D5986" s="1163" t="s">
        <v>13677</v>
      </c>
      <c r="E5986" s="1164" t="s">
        <v>4924</v>
      </c>
      <c r="F5986" s="1165">
        <v>42732</v>
      </c>
      <c r="G5986" s="1165">
        <v>43135</v>
      </c>
    </row>
    <row r="5987" spans="1:7" ht="51">
      <c r="A5987" s="1162">
        <v>7569</v>
      </c>
      <c r="B5987" s="1162">
        <v>10031</v>
      </c>
      <c r="C5987" s="1163" t="s">
        <v>13678</v>
      </c>
      <c r="D5987" s="1163" t="s">
        <v>13679</v>
      </c>
      <c r="E5987" s="1164" t="s">
        <v>4924</v>
      </c>
      <c r="F5987" s="1165">
        <v>42732</v>
      </c>
      <c r="G5987" s="1165">
        <v>43135</v>
      </c>
    </row>
    <row r="5988" spans="1:7" ht="25.5">
      <c r="A5988" s="1158">
        <v>7570</v>
      </c>
      <c r="B5988" s="1158">
        <v>10032</v>
      </c>
      <c r="C5988" s="1159" t="s">
        <v>13680</v>
      </c>
      <c r="D5988" s="1159" t="s">
        <v>13681</v>
      </c>
      <c r="E5988" s="1160" t="s">
        <v>6327</v>
      </c>
      <c r="F5988" s="1161">
        <v>42732</v>
      </c>
      <c r="G5988" s="1161">
        <v>43231</v>
      </c>
    </row>
    <row r="5989" spans="1:7" ht="76.5">
      <c r="A5989" s="1162">
        <v>7571</v>
      </c>
      <c r="B5989" s="1162">
        <v>10033</v>
      </c>
      <c r="C5989" s="1163" t="s">
        <v>13682</v>
      </c>
      <c r="D5989" s="1163" t="s">
        <v>13683</v>
      </c>
      <c r="E5989" s="1164" t="s">
        <v>3424</v>
      </c>
      <c r="F5989" s="1165">
        <v>42732</v>
      </c>
      <c r="G5989" s="1165">
        <v>43131</v>
      </c>
    </row>
    <row r="5990" spans="1:7" ht="51">
      <c r="A5990" s="1162">
        <v>7572</v>
      </c>
      <c r="B5990" s="1162">
        <v>10034</v>
      </c>
      <c r="C5990" s="1163" t="s">
        <v>13684</v>
      </c>
      <c r="D5990" s="1163" t="s">
        <v>13685</v>
      </c>
      <c r="E5990" s="1164" t="s">
        <v>6327</v>
      </c>
      <c r="F5990" s="1165">
        <v>42732</v>
      </c>
      <c r="G5990" s="1165">
        <v>43231</v>
      </c>
    </row>
    <row r="5991" spans="1:7">
      <c r="A5991" s="1158">
        <v>7573</v>
      </c>
      <c r="B5991" s="1158">
        <v>10035</v>
      </c>
      <c r="C5991" s="1159" t="s">
        <v>13686</v>
      </c>
      <c r="D5991" s="1159" t="s">
        <v>13687</v>
      </c>
      <c r="E5991" s="1160" t="s">
        <v>3424</v>
      </c>
      <c r="F5991" s="1161">
        <v>42732</v>
      </c>
      <c r="G5991" s="1161">
        <v>43131</v>
      </c>
    </row>
    <row r="5992" spans="1:7" ht="63.75">
      <c r="A5992" s="1162">
        <v>7574</v>
      </c>
      <c r="B5992" s="1162">
        <v>10036</v>
      </c>
      <c r="C5992" s="1163" t="s">
        <v>13688</v>
      </c>
      <c r="D5992" s="1163" t="s">
        <v>13689</v>
      </c>
      <c r="E5992" s="1164" t="s">
        <v>3424</v>
      </c>
      <c r="F5992" s="1165">
        <v>42732</v>
      </c>
      <c r="G5992" s="1165">
        <v>43131</v>
      </c>
    </row>
    <row r="5993" spans="1:7" ht="38.25">
      <c r="A5993" s="1162">
        <v>7575</v>
      </c>
      <c r="B5993" s="1162">
        <v>10037</v>
      </c>
      <c r="C5993" s="1163" t="s">
        <v>13690</v>
      </c>
      <c r="D5993" s="1163" t="s">
        <v>13691</v>
      </c>
      <c r="E5993" s="1164" t="s">
        <v>3424</v>
      </c>
      <c r="F5993" s="1165">
        <v>42732</v>
      </c>
      <c r="G5993" s="1165">
        <v>43131</v>
      </c>
    </row>
    <row r="5994" spans="1:7" ht="25.5">
      <c r="A5994" s="1162">
        <v>7576</v>
      </c>
      <c r="B5994" s="1162">
        <v>10038</v>
      </c>
      <c r="C5994" s="1163" t="s">
        <v>13692</v>
      </c>
      <c r="D5994" s="1163" t="s">
        <v>13693</v>
      </c>
      <c r="E5994" s="1164" t="s">
        <v>3424</v>
      </c>
      <c r="F5994" s="1165">
        <v>42732</v>
      </c>
      <c r="G5994" s="1165">
        <v>43131</v>
      </c>
    </row>
    <row r="5995" spans="1:7" ht="25.5">
      <c r="A5995" s="1158">
        <v>7577</v>
      </c>
      <c r="B5995" s="1158">
        <v>10039</v>
      </c>
      <c r="C5995" s="1159" t="s">
        <v>13694</v>
      </c>
      <c r="D5995" s="1159" t="s">
        <v>13695</v>
      </c>
      <c r="E5995" s="1160" t="s">
        <v>13696</v>
      </c>
      <c r="F5995" s="1161">
        <v>42732</v>
      </c>
      <c r="G5995" s="1161">
        <v>43196</v>
      </c>
    </row>
    <row r="5996" spans="1:7" ht="76.5">
      <c r="A5996" s="1162">
        <v>7578</v>
      </c>
      <c r="B5996" s="1162">
        <v>10040</v>
      </c>
      <c r="C5996" s="1163" t="s">
        <v>13697</v>
      </c>
      <c r="D5996" s="1163" t="s">
        <v>13698</v>
      </c>
      <c r="E5996" s="1164" t="s">
        <v>13696</v>
      </c>
      <c r="F5996" s="1165">
        <v>42732</v>
      </c>
      <c r="G5996" s="1165">
        <v>43196</v>
      </c>
    </row>
    <row r="5997" spans="1:7" ht="51">
      <c r="A5997" s="1162">
        <v>7579</v>
      </c>
      <c r="B5997" s="1162">
        <v>10041</v>
      </c>
      <c r="C5997" s="1163" t="s">
        <v>13699</v>
      </c>
      <c r="D5997" s="1163" t="s">
        <v>13700</v>
      </c>
      <c r="E5997" s="1164" t="s">
        <v>13696</v>
      </c>
      <c r="F5997" s="1165">
        <v>42732</v>
      </c>
      <c r="G5997" s="1165">
        <v>43196</v>
      </c>
    </row>
    <row r="5998" spans="1:7" ht="25.5">
      <c r="A5998" s="1158">
        <v>7580</v>
      </c>
      <c r="B5998" s="1158">
        <v>10042</v>
      </c>
      <c r="C5998" s="1159" t="s">
        <v>13701</v>
      </c>
      <c r="D5998" s="1159" t="s">
        <v>13702</v>
      </c>
      <c r="E5998" s="1160" t="s">
        <v>12702</v>
      </c>
      <c r="F5998" s="1161">
        <v>42732</v>
      </c>
      <c r="G5998" s="1161">
        <v>43257</v>
      </c>
    </row>
    <row r="5999" spans="1:7" ht="76.5">
      <c r="A5999" s="1162">
        <v>7581</v>
      </c>
      <c r="B5999" s="1162">
        <v>10043</v>
      </c>
      <c r="C5999" s="1163" t="s">
        <v>13703</v>
      </c>
      <c r="D5999" s="1163" t="s">
        <v>13704</v>
      </c>
      <c r="E5999" s="1164" t="s">
        <v>12702</v>
      </c>
      <c r="F5999" s="1165">
        <v>42732</v>
      </c>
      <c r="G5999" s="1165">
        <v>43257</v>
      </c>
    </row>
    <row r="6000" spans="1:7">
      <c r="A6000" s="1158">
        <v>7582</v>
      </c>
      <c r="B6000" s="1158">
        <v>10044</v>
      </c>
      <c r="C6000" s="1159" t="s">
        <v>13705</v>
      </c>
      <c r="D6000" s="1159" t="s">
        <v>13706</v>
      </c>
      <c r="E6000" s="1160" t="s">
        <v>6327</v>
      </c>
      <c r="F6000" s="1161">
        <v>42732</v>
      </c>
      <c r="G6000" s="1161">
        <v>43231</v>
      </c>
    </row>
    <row r="6001" spans="1:7" ht="38.25">
      <c r="A6001" s="1162">
        <v>7583</v>
      </c>
      <c r="B6001" s="1162">
        <v>10045</v>
      </c>
      <c r="C6001" s="1163" t="s">
        <v>13707</v>
      </c>
      <c r="D6001" s="1163" t="s">
        <v>13708</v>
      </c>
      <c r="E6001" s="1164" t="s">
        <v>6327</v>
      </c>
      <c r="F6001" s="1165">
        <v>42732</v>
      </c>
      <c r="G6001" s="1165">
        <v>43231</v>
      </c>
    </row>
    <row r="6002" spans="1:7" ht="38.25">
      <c r="A6002" s="1162">
        <v>7584</v>
      </c>
      <c r="B6002" s="1162">
        <v>10046</v>
      </c>
      <c r="C6002" s="1163" t="s">
        <v>13709</v>
      </c>
      <c r="D6002" s="1163" t="s">
        <v>13710</v>
      </c>
      <c r="E6002" s="1164" t="s">
        <v>6327</v>
      </c>
      <c r="F6002" s="1165">
        <v>42732</v>
      </c>
      <c r="G6002" s="1165">
        <v>43231</v>
      </c>
    </row>
    <row r="6003" spans="1:7" ht="51">
      <c r="A6003" s="1162">
        <v>7585</v>
      </c>
      <c r="B6003" s="1162">
        <v>10047</v>
      </c>
      <c r="C6003" s="1163" t="s">
        <v>13711</v>
      </c>
      <c r="D6003" s="1163" t="s">
        <v>13712</v>
      </c>
      <c r="E6003" s="1164" t="s">
        <v>6327</v>
      </c>
      <c r="F6003" s="1165">
        <v>42732</v>
      </c>
      <c r="G6003" s="1165">
        <v>43231</v>
      </c>
    </row>
    <row r="6004" spans="1:7" ht="25.5">
      <c r="A6004" s="1162">
        <v>7586</v>
      </c>
      <c r="B6004" s="1162">
        <v>10048</v>
      </c>
      <c r="C6004" s="1163" t="s">
        <v>13713</v>
      </c>
      <c r="D6004" s="1163" t="s">
        <v>13714</v>
      </c>
      <c r="E6004" s="1164" t="s">
        <v>6327</v>
      </c>
      <c r="F6004" s="1165">
        <v>42732</v>
      </c>
      <c r="G6004" s="1165">
        <v>43231</v>
      </c>
    </row>
    <row r="6005" spans="1:7" ht="25.5">
      <c r="A6005" s="1162">
        <v>7587</v>
      </c>
      <c r="B6005" s="1162">
        <v>10049</v>
      </c>
      <c r="C6005" s="1163" t="s">
        <v>13715</v>
      </c>
      <c r="D6005" s="1163" t="s">
        <v>13716</v>
      </c>
      <c r="E6005" s="1164" t="s">
        <v>6327</v>
      </c>
      <c r="F6005" s="1165">
        <v>42732</v>
      </c>
      <c r="G6005" s="1165">
        <v>43231</v>
      </c>
    </row>
    <row r="6006" spans="1:7" ht="25.5">
      <c r="A6006" s="1162">
        <v>7588</v>
      </c>
      <c r="B6006" s="1162">
        <v>10050</v>
      </c>
      <c r="C6006" s="1163" t="s">
        <v>13717</v>
      </c>
      <c r="D6006" s="1163" t="s">
        <v>13718</v>
      </c>
      <c r="E6006" s="1164" t="s">
        <v>6327</v>
      </c>
      <c r="F6006" s="1165">
        <v>42732</v>
      </c>
      <c r="G6006" s="1165">
        <v>43231</v>
      </c>
    </row>
    <row r="6007" spans="1:7" ht="25.5">
      <c r="A6007" s="1158">
        <v>7589</v>
      </c>
      <c r="B6007" s="1158">
        <v>10051</v>
      </c>
      <c r="C6007" s="1159" t="s">
        <v>13719</v>
      </c>
      <c r="D6007" s="1159" t="s">
        <v>13720</v>
      </c>
      <c r="E6007" s="1160" t="s">
        <v>13589</v>
      </c>
      <c r="F6007" s="1161">
        <v>42732</v>
      </c>
      <c r="G6007" s="1161">
        <v>43279</v>
      </c>
    </row>
    <row r="6008" spans="1:7" ht="38.25">
      <c r="A6008" s="1162">
        <v>7590</v>
      </c>
      <c r="B6008" s="1162">
        <v>10052</v>
      </c>
      <c r="C6008" s="1163" t="s">
        <v>13721</v>
      </c>
      <c r="D6008" s="1163" t="s">
        <v>13722</v>
      </c>
      <c r="E6008" s="1164" t="s">
        <v>13589</v>
      </c>
      <c r="F6008" s="1165">
        <v>42732</v>
      </c>
      <c r="G6008" s="1165">
        <v>43279</v>
      </c>
    </row>
    <row r="6009" spans="1:7" ht="38.25">
      <c r="A6009" s="1158">
        <v>7591</v>
      </c>
      <c r="B6009" s="1158">
        <v>10053</v>
      </c>
      <c r="C6009" s="1159" t="s">
        <v>13723</v>
      </c>
      <c r="D6009" s="1159" t="s">
        <v>13724</v>
      </c>
      <c r="E6009" s="1160" t="s">
        <v>4924</v>
      </c>
      <c r="F6009" s="1161">
        <v>42732</v>
      </c>
      <c r="G6009" s="1161">
        <v>43135</v>
      </c>
    </row>
    <row r="6010" spans="1:7" ht="38.25">
      <c r="A6010" s="1162">
        <v>7592</v>
      </c>
      <c r="B6010" s="1162">
        <v>10054</v>
      </c>
      <c r="C6010" s="1163" t="s">
        <v>13725</v>
      </c>
      <c r="D6010" s="1163" t="s">
        <v>13726</v>
      </c>
      <c r="E6010" s="1164" t="s">
        <v>4924</v>
      </c>
      <c r="F6010" s="1165">
        <v>42732</v>
      </c>
      <c r="G6010" s="1165">
        <v>43135</v>
      </c>
    </row>
    <row r="6011" spans="1:7" ht="63.75">
      <c r="A6011" s="1162">
        <v>7593</v>
      </c>
      <c r="B6011" s="1162">
        <v>10055</v>
      </c>
      <c r="C6011" s="1163" t="s">
        <v>13727</v>
      </c>
      <c r="D6011" s="1163" t="s">
        <v>13728</v>
      </c>
      <c r="E6011" s="1164" t="s">
        <v>4924</v>
      </c>
      <c r="F6011" s="1165">
        <v>42732</v>
      </c>
      <c r="G6011" s="1165">
        <v>43135</v>
      </c>
    </row>
    <row r="6012" spans="1:7" ht="38.25">
      <c r="A6012" s="1162">
        <v>7594</v>
      </c>
      <c r="B6012" s="1162">
        <v>10056</v>
      </c>
      <c r="C6012" s="1163" t="s">
        <v>13729</v>
      </c>
      <c r="D6012" s="1163" t="s">
        <v>13730</v>
      </c>
      <c r="E6012" s="1164" t="s">
        <v>4924</v>
      </c>
      <c r="F6012" s="1165">
        <v>42732</v>
      </c>
      <c r="G6012" s="1165">
        <v>43135</v>
      </c>
    </row>
    <row r="6013" spans="1:7" ht="63.75">
      <c r="A6013" s="1162">
        <v>7595</v>
      </c>
      <c r="B6013" s="1162">
        <v>10057</v>
      </c>
      <c r="C6013" s="1163" t="s">
        <v>13731</v>
      </c>
      <c r="D6013" s="1163" t="s">
        <v>13732</v>
      </c>
      <c r="E6013" s="1164" t="s">
        <v>4924</v>
      </c>
      <c r="F6013" s="1165">
        <v>42732</v>
      </c>
      <c r="G6013" s="1165">
        <v>43135</v>
      </c>
    </row>
    <row r="6014" spans="1:7" ht="25.5">
      <c r="A6014" s="1158">
        <v>7596</v>
      </c>
      <c r="B6014" s="1158">
        <v>10058</v>
      </c>
      <c r="C6014" s="1159" t="s">
        <v>13733</v>
      </c>
      <c r="D6014" s="1159" t="s">
        <v>13734</v>
      </c>
      <c r="E6014" s="1160" t="s">
        <v>9482</v>
      </c>
      <c r="F6014" s="1161">
        <v>42732</v>
      </c>
      <c r="G6014" s="1161">
        <v>43248</v>
      </c>
    </row>
    <row r="6015" spans="1:7" ht="51">
      <c r="A6015" s="1162">
        <v>7597</v>
      </c>
      <c r="B6015" s="1162">
        <v>10059</v>
      </c>
      <c r="C6015" s="1163" t="s">
        <v>13735</v>
      </c>
      <c r="D6015" s="1163" t="s">
        <v>13736</v>
      </c>
      <c r="E6015" s="1164" t="s">
        <v>9482</v>
      </c>
      <c r="F6015" s="1165">
        <v>42732</v>
      </c>
      <c r="G6015" s="1165">
        <v>43248</v>
      </c>
    </row>
    <row r="6016" spans="1:7" ht="25.5">
      <c r="A6016" s="1158">
        <v>7598</v>
      </c>
      <c r="B6016" s="1158">
        <v>10060</v>
      </c>
      <c r="C6016" s="1159" t="s">
        <v>13737</v>
      </c>
      <c r="D6016" s="1159" t="s">
        <v>13738</v>
      </c>
      <c r="E6016" s="1160" t="s">
        <v>2357</v>
      </c>
      <c r="F6016" s="1161">
        <v>42732</v>
      </c>
      <c r="G6016" s="1161">
        <v>42732</v>
      </c>
    </row>
    <row r="6017" spans="1:7" ht="76.5">
      <c r="A6017" s="1162">
        <v>7599</v>
      </c>
      <c r="B6017" s="1162">
        <v>10061</v>
      </c>
      <c r="C6017" s="1163" t="s">
        <v>13739</v>
      </c>
      <c r="D6017" s="1163" t="s">
        <v>13740</v>
      </c>
      <c r="E6017" s="1164" t="s">
        <v>2357</v>
      </c>
      <c r="F6017" s="1165">
        <v>42732</v>
      </c>
      <c r="G6017" s="1165">
        <v>42732</v>
      </c>
    </row>
    <row r="6018" spans="1:7" ht="63.75">
      <c r="A6018" s="1162">
        <v>7600</v>
      </c>
      <c r="B6018" s="1162">
        <v>10062</v>
      </c>
      <c r="C6018" s="1163" t="s">
        <v>13741</v>
      </c>
      <c r="D6018" s="1163" t="s">
        <v>13742</v>
      </c>
      <c r="E6018" s="1164" t="s">
        <v>2357</v>
      </c>
      <c r="F6018" s="1165">
        <v>42732</v>
      </c>
      <c r="G6018" s="1165">
        <v>42732</v>
      </c>
    </row>
    <row r="6019" spans="1:7">
      <c r="A6019" s="1158">
        <v>7601</v>
      </c>
      <c r="B6019" s="1158">
        <v>10063</v>
      </c>
      <c r="C6019" s="1159" t="s">
        <v>13743</v>
      </c>
      <c r="D6019" s="1159" t="s">
        <v>13744</v>
      </c>
      <c r="E6019" s="1160" t="s">
        <v>2357</v>
      </c>
      <c r="F6019" s="1161">
        <v>42732</v>
      </c>
      <c r="G6019" s="1161">
        <v>42732</v>
      </c>
    </row>
    <row r="6020" spans="1:7" ht="51">
      <c r="A6020" s="1162">
        <v>7602</v>
      </c>
      <c r="B6020" s="1162">
        <v>10064</v>
      </c>
      <c r="C6020" s="1163" t="s">
        <v>13745</v>
      </c>
      <c r="D6020" s="1163" t="s">
        <v>13746</v>
      </c>
      <c r="E6020" s="1164" t="s">
        <v>2357</v>
      </c>
      <c r="F6020" s="1165">
        <v>42732</v>
      </c>
      <c r="G6020" s="1165">
        <v>42732</v>
      </c>
    </row>
    <row r="6021" spans="1:7" ht="25.5">
      <c r="A6021" s="1158">
        <v>7603</v>
      </c>
      <c r="B6021" s="1158">
        <v>10065</v>
      </c>
      <c r="C6021" s="1159" t="s">
        <v>13747</v>
      </c>
      <c r="D6021" s="1159" t="s">
        <v>13748</v>
      </c>
      <c r="E6021" s="1160" t="s">
        <v>2357</v>
      </c>
      <c r="F6021" s="1161">
        <v>42732</v>
      </c>
      <c r="G6021" s="1161">
        <v>42732</v>
      </c>
    </row>
    <row r="6022" spans="1:7" ht="51">
      <c r="A6022" s="1162">
        <v>7604</v>
      </c>
      <c r="B6022" s="1162">
        <v>10066</v>
      </c>
      <c r="C6022" s="1163" t="s">
        <v>13749</v>
      </c>
      <c r="D6022" s="1163" t="s">
        <v>13750</v>
      </c>
      <c r="E6022" s="1164" t="s">
        <v>2357</v>
      </c>
      <c r="F6022" s="1165">
        <v>42732</v>
      </c>
      <c r="G6022" s="1165">
        <v>42732</v>
      </c>
    </row>
    <row r="6023" spans="1:7" ht="25.5">
      <c r="A6023" s="1158">
        <v>7605</v>
      </c>
      <c r="B6023" s="1158">
        <v>10067</v>
      </c>
      <c r="C6023" s="1159" t="s">
        <v>13751</v>
      </c>
      <c r="D6023" s="1159" t="s">
        <v>13752</v>
      </c>
      <c r="E6023" s="1160" t="s">
        <v>2357</v>
      </c>
      <c r="F6023" s="1161">
        <v>42732</v>
      </c>
      <c r="G6023" s="1161">
        <v>42732</v>
      </c>
    </row>
    <row r="6024" spans="1:7" ht="38.25">
      <c r="A6024" s="1162">
        <v>7606</v>
      </c>
      <c r="B6024" s="1162">
        <v>10068</v>
      </c>
      <c r="C6024" s="1163" t="s">
        <v>13753</v>
      </c>
      <c r="D6024" s="1163" t="s">
        <v>13754</v>
      </c>
      <c r="E6024" s="1164" t="s">
        <v>2357</v>
      </c>
      <c r="F6024" s="1165">
        <v>42732</v>
      </c>
      <c r="G6024" s="1165">
        <v>42732</v>
      </c>
    </row>
    <row r="6025" spans="1:7" ht="25.5">
      <c r="A6025" s="1158">
        <v>7607</v>
      </c>
      <c r="B6025" s="1158">
        <v>10069</v>
      </c>
      <c r="C6025" s="1159" t="s">
        <v>13755</v>
      </c>
      <c r="D6025" s="1159" t="s">
        <v>13756</v>
      </c>
      <c r="E6025" s="1160" t="s">
        <v>2357</v>
      </c>
      <c r="F6025" s="1161">
        <v>42732</v>
      </c>
      <c r="G6025" s="1161">
        <v>42732</v>
      </c>
    </row>
    <row r="6026" spans="1:7" ht="76.5">
      <c r="A6026" s="1162">
        <v>7608</v>
      </c>
      <c r="B6026" s="1162">
        <v>10070</v>
      </c>
      <c r="C6026" s="1163" t="s">
        <v>13757</v>
      </c>
      <c r="D6026" s="1163" t="s">
        <v>13758</v>
      </c>
      <c r="E6026" s="1164" t="s">
        <v>2357</v>
      </c>
      <c r="F6026" s="1165">
        <v>42732</v>
      </c>
      <c r="G6026" s="1165">
        <v>42732</v>
      </c>
    </row>
    <row r="6027" spans="1:7" ht="25.5">
      <c r="A6027" s="1158">
        <v>7609</v>
      </c>
      <c r="B6027" s="1158">
        <v>10071</v>
      </c>
      <c r="C6027" s="1159" t="s">
        <v>13759</v>
      </c>
      <c r="D6027" s="1159" t="s">
        <v>13760</v>
      </c>
      <c r="E6027" s="1160" t="s">
        <v>2357</v>
      </c>
      <c r="F6027" s="1161">
        <v>42732</v>
      </c>
      <c r="G6027" s="1161">
        <v>42732</v>
      </c>
    </row>
    <row r="6028" spans="1:7" ht="51">
      <c r="A6028" s="1162">
        <v>7610</v>
      </c>
      <c r="B6028" s="1162">
        <v>10072</v>
      </c>
      <c r="C6028" s="1163" t="s">
        <v>13761</v>
      </c>
      <c r="D6028" s="1163" t="s">
        <v>13762</v>
      </c>
      <c r="E6028" s="1164" t="s">
        <v>2357</v>
      </c>
      <c r="F6028" s="1165">
        <v>42732</v>
      </c>
      <c r="G6028" s="1165">
        <v>42732</v>
      </c>
    </row>
    <row r="6029" spans="1:7" ht="51">
      <c r="A6029" s="1162">
        <v>7611</v>
      </c>
      <c r="B6029" s="1162">
        <v>10073</v>
      </c>
      <c r="C6029" s="1163" t="s">
        <v>13763</v>
      </c>
      <c r="D6029" s="1163" t="s">
        <v>13764</v>
      </c>
      <c r="E6029" s="1164" t="s">
        <v>2357</v>
      </c>
      <c r="F6029" s="1165">
        <v>42732</v>
      </c>
      <c r="G6029" s="1165">
        <v>42732</v>
      </c>
    </row>
    <row r="6030" spans="1:7" ht="25.5">
      <c r="A6030" s="1158">
        <v>7612</v>
      </c>
      <c r="B6030" s="1158">
        <v>10074</v>
      </c>
      <c r="C6030" s="1159" t="s">
        <v>13765</v>
      </c>
      <c r="D6030" s="1159" t="s">
        <v>13766</v>
      </c>
      <c r="E6030" s="1160" t="s">
        <v>2357</v>
      </c>
      <c r="F6030" s="1161">
        <v>42732</v>
      </c>
      <c r="G6030" s="1161">
        <v>42732</v>
      </c>
    </row>
    <row r="6031" spans="1:7" ht="38.25">
      <c r="A6031" s="1162">
        <v>7613</v>
      </c>
      <c r="B6031" s="1162">
        <v>10075</v>
      </c>
      <c r="C6031" s="1163" t="s">
        <v>13767</v>
      </c>
      <c r="D6031" s="1163" t="s">
        <v>13768</v>
      </c>
      <c r="E6031" s="1164" t="s">
        <v>2357</v>
      </c>
      <c r="F6031" s="1165">
        <v>42732</v>
      </c>
      <c r="G6031" s="1165">
        <v>42732</v>
      </c>
    </row>
    <row r="6032" spans="1:7" ht="25.5">
      <c r="A6032" s="1158">
        <v>7614</v>
      </c>
      <c r="B6032" s="1158">
        <v>10076</v>
      </c>
      <c r="C6032" s="1159" t="s">
        <v>13769</v>
      </c>
      <c r="D6032" s="1159" t="s">
        <v>13770</v>
      </c>
      <c r="E6032" s="1160" t="s">
        <v>2357</v>
      </c>
      <c r="F6032" s="1161">
        <v>42732</v>
      </c>
      <c r="G6032" s="1161">
        <v>42732</v>
      </c>
    </row>
    <row r="6033" spans="1:7" ht="51">
      <c r="A6033" s="1162">
        <v>7615</v>
      </c>
      <c r="B6033" s="1162">
        <v>10077</v>
      </c>
      <c r="C6033" s="1163" t="s">
        <v>13771</v>
      </c>
      <c r="D6033" s="1163" t="s">
        <v>13772</v>
      </c>
      <c r="E6033" s="1164" t="s">
        <v>2357</v>
      </c>
      <c r="F6033" s="1165">
        <v>42732</v>
      </c>
      <c r="G6033" s="1165">
        <v>42732</v>
      </c>
    </row>
    <row r="6034" spans="1:7">
      <c r="A6034" s="1158">
        <v>7616</v>
      </c>
      <c r="B6034" s="1158">
        <v>10078</v>
      </c>
      <c r="C6034" s="1159" t="s">
        <v>13773</v>
      </c>
      <c r="D6034" s="1159" t="s">
        <v>13774</v>
      </c>
      <c r="E6034" s="1160" t="s">
        <v>2357</v>
      </c>
      <c r="F6034" s="1161">
        <v>42732</v>
      </c>
      <c r="G6034" s="1161">
        <v>42732</v>
      </c>
    </row>
    <row r="6035" spans="1:7" ht="51">
      <c r="A6035" s="1162">
        <v>7617</v>
      </c>
      <c r="B6035" s="1162">
        <v>10079</v>
      </c>
      <c r="C6035" s="1163" t="s">
        <v>13775</v>
      </c>
      <c r="D6035" s="1163" t="s">
        <v>13776</v>
      </c>
      <c r="E6035" s="1164" t="s">
        <v>2357</v>
      </c>
      <c r="F6035" s="1165">
        <v>42732</v>
      </c>
      <c r="G6035" s="1165">
        <v>42732</v>
      </c>
    </row>
    <row r="6036" spans="1:7" ht="76.5">
      <c r="A6036" s="1162">
        <v>7618</v>
      </c>
      <c r="B6036" s="1162">
        <v>10080</v>
      </c>
      <c r="C6036" s="1163" t="s">
        <v>13777</v>
      </c>
      <c r="D6036" s="1163" t="s">
        <v>13778</v>
      </c>
      <c r="E6036" s="1164" t="s">
        <v>2357</v>
      </c>
      <c r="F6036" s="1165">
        <v>42732</v>
      </c>
      <c r="G6036" s="1165">
        <v>42732</v>
      </c>
    </row>
    <row r="6037" spans="1:7" ht="25.5">
      <c r="A6037" s="1158">
        <v>7619</v>
      </c>
      <c r="B6037" s="1158">
        <v>10081</v>
      </c>
      <c r="C6037" s="1159" t="s">
        <v>13779</v>
      </c>
      <c r="D6037" s="1159" t="s">
        <v>13780</v>
      </c>
      <c r="E6037" s="1160" t="s">
        <v>13589</v>
      </c>
      <c r="F6037" s="1161">
        <v>42732</v>
      </c>
      <c r="G6037" s="1161">
        <v>43279</v>
      </c>
    </row>
    <row r="6038" spans="1:7" ht="25.5">
      <c r="A6038" s="1162">
        <v>7620</v>
      </c>
      <c r="B6038" s="1162">
        <v>10082</v>
      </c>
      <c r="C6038" s="1163" t="s">
        <v>13781</v>
      </c>
      <c r="D6038" s="1163" t="s">
        <v>13782</v>
      </c>
      <c r="E6038" s="1164" t="s">
        <v>4589</v>
      </c>
      <c r="F6038" s="1165">
        <v>42732</v>
      </c>
      <c r="G6038" s="1165">
        <v>43181</v>
      </c>
    </row>
    <row r="6039" spans="1:7" ht="25.5">
      <c r="A6039" s="1162">
        <v>7621</v>
      </c>
      <c r="B6039" s="1162">
        <v>10083</v>
      </c>
      <c r="C6039" s="1163" t="s">
        <v>13783</v>
      </c>
      <c r="D6039" s="1163" t="s">
        <v>13784</v>
      </c>
      <c r="E6039" s="1164" t="s">
        <v>4589</v>
      </c>
      <c r="F6039" s="1165">
        <v>42732</v>
      </c>
      <c r="G6039" s="1165">
        <v>43181</v>
      </c>
    </row>
    <row r="6040" spans="1:7" ht="25.5">
      <c r="A6040" s="1162">
        <v>7622</v>
      </c>
      <c r="B6040" s="1162">
        <v>10084</v>
      </c>
      <c r="C6040" s="1163" t="s">
        <v>13785</v>
      </c>
      <c r="D6040" s="1163" t="s">
        <v>13786</v>
      </c>
      <c r="E6040" s="1164" t="s">
        <v>13589</v>
      </c>
      <c r="F6040" s="1165">
        <v>42732</v>
      </c>
      <c r="G6040" s="1165">
        <v>43279</v>
      </c>
    </row>
    <row r="6041" spans="1:7" ht="25.5">
      <c r="A6041" s="1158">
        <v>7623</v>
      </c>
      <c r="B6041" s="1158">
        <v>10085</v>
      </c>
      <c r="C6041" s="1159" t="s">
        <v>13787</v>
      </c>
      <c r="D6041" s="1159" t="s">
        <v>13788</v>
      </c>
      <c r="E6041" s="1160" t="s">
        <v>13018</v>
      </c>
      <c r="F6041" s="1161">
        <v>42732</v>
      </c>
      <c r="G6041" s="1161">
        <v>43261</v>
      </c>
    </row>
    <row r="6042" spans="1:7" ht="51">
      <c r="A6042" s="1162">
        <v>7624</v>
      </c>
      <c r="B6042" s="1162">
        <v>10086</v>
      </c>
      <c r="C6042" s="1163" t="s">
        <v>13789</v>
      </c>
      <c r="D6042" s="1163" t="s">
        <v>13790</v>
      </c>
      <c r="E6042" s="1164" t="s">
        <v>13018</v>
      </c>
      <c r="F6042" s="1165">
        <v>42732</v>
      </c>
      <c r="G6042" s="1165">
        <v>43261</v>
      </c>
    </row>
    <row r="6043" spans="1:7" ht="25.5">
      <c r="A6043" s="1158">
        <v>7625</v>
      </c>
      <c r="B6043" s="1158">
        <v>10087</v>
      </c>
      <c r="C6043" s="1159" t="s">
        <v>13791</v>
      </c>
      <c r="D6043" s="1159" t="s">
        <v>13792</v>
      </c>
      <c r="E6043" s="1160" t="s">
        <v>13793</v>
      </c>
      <c r="F6043" s="1161">
        <v>42732</v>
      </c>
      <c r="G6043" s="1161">
        <v>43128</v>
      </c>
    </row>
    <row r="6044" spans="1:7" ht="38.25">
      <c r="A6044" s="1162">
        <v>7626</v>
      </c>
      <c r="B6044" s="1162">
        <v>10088</v>
      </c>
      <c r="C6044" s="1163" t="s">
        <v>13794</v>
      </c>
      <c r="D6044" s="1163" t="s">
        <v>13795</v>
      </c>
      <c r="E6044" s="1164" t="s">
        <v>13793</v>
      </c>
      <c r="F6044" s="1165">
        <v>42732</v>
      </c>
      <c r="G6044" s="1165">
        <v>43128</v>
      </c>
    </row>
    <row r="6045" spans="1:7" ht="51">
      <c r="A6045" s="1162">
        <v>7627</v>
      </c>
      <c r="B6045" s="1162">
        <v>10089</v>
      </c>
      <c r="C6045" s="1163" t="s">
        <v>13796</v>
      </c>
      <c r="D6045" s="1163" t="s">
        <v>13797</v>
      </c>
      <c r="E6045" s="1164" t="s">
        <v>13793</v>
      </c>
      <c r="F6045" s="1165">
        <v>42732</v>
      </c>
      <c r="G6045" s="1165">
        <v>43128</v>
      </c>
    </row>
    <row r="6046" spans="1:7" ht="25.5">
      <c r="A6046" s="1158">
        <v>7628</v>
      </c>
      <c r="B6046" s="1158">
        <v>10090</v>
      </c>
      <c r="C6046" s="1159" t="s">
        <v>13798</v>
      </c>
      <c r="D6046" s="1159" t="s">
        <v>13799</v>
      </c>
      <c r="E6046" s="1160" t="s">
        <v>13696</v>
      </c>
      <c r="F6046" s="1161">
        <v>42732</v>
      </c>
      <c r="G6046" s="1161">
        <v>43196</v>
      </c>
    </row>
    <row r="6047" spans="1:7">
      <c r="A6047" s="1162">
        <v>7629</v>
      </c>
      <c r="B6047" s="1162">
        <v>10091</v>
      </c>
      <c r="C6047" s="1163" t="s">
        <v>13800</v>
      </c>
      <c r="D6047" s="1163" t="s">
        <v>13801</v>
      </c>
      <c r="E6047" s="1164" t="s">
        <v>13696</v>
      </c>
      <c r="F6047" s="1165">
        <v>42732</v>
      </c>
      <c r="G6047" s="1165">
        <v>43196</v>
      </c>
    </row>
    <row r="6048" spans="1:7">
      <c r="A6048" s="1162">
        <v>7630</v>
      </c>
      <c r="B6048" s="1162">
        <v>10092</v>
      </c>
      <c r="C6048" s="1163" t="s">
        <v>13802</v>
      </c>
      <c r="D6048" s="1163" t="s">
        <v>13803</v>
      </c>
      <c r="E6048" s="1164" t="s">
        <v>13696</v>
      </c>
      <c r="F6048" s="1165">
        <v>42732</v>
      </c>
      <c r="G6048" s="1165">
        <v>43196</v>
      </c>
    </row>
    <row r="6049" spans="1:7">
      <c r="A6049" s="1162">
        <v>7631</v>
      </c>
      <c r="B6049" s="1162">
        <v>10093</v>
      </c>
      <c r="C6049" s="1163" t="s">
        <v>13804</v>
      </c>
      <c r="D6049" s="1163" t="s">
        <v>13805</v>
      </c>
      <c r="E6049" s="1164" t="s">
        <v>13696</v>
      </c>
      <c r="F6049" s="1165">
        <v>42732</v>
      </c>
      <c r="G6049" s="1165">
        <v>43196</v>
      </c>
    </row>
    <row r="6050" spans="1:7">
      <c r="A6050" s="1162">
        <v>7632</v>
      </c>
      <c r="B6050" s="1162">
        <v>10094</v>
      </c>
      <c r="C6050" s="1163" t="s">
        <v>13806</v>
      </c>
      <c r="D6050" s="1163" t="s">
        <v>13807</v>
      </c>
      <c r="E6050" s="1164" t="s">
        <v>13696</v>
      </c>
      <c r="F6050" s="1165">
        <v>42732</v>
      </c>
      <c r="G6050" s="1165">
        <v>43196</v>
      </c>
    </row>
    <row r="6051" spans="1:7">
      <c r="A6051" s="1158">
        <v>7633</v>
      </c>
      <c r="B6051" s="1158">
        <v>10095</v>
      </c>
      <c r="C6051" s="1159" t="s">
        <v>13808</v>
      </c>
      <c r="D6051" s="1159" t="s">
        <v>13809</v>
      </c>
      <c r="E6051" s="1160" t="s">
        <v>13810</v>
      </c>
      <c r="F6051" s="1161">
        <v>42732</v>
      </c>
      <c r="G6051" s="1161">
        <v>43158</v>
      </c>
    </row>
    <row r="6052" spans="1:7" ht="76.5">
      <c r="A6052" s="1162">
        <v>7634</v>
      </c>
      <c r="B6052" s="1162">
        <v>10096</v>
      </c>
      <c r="C6052" s="1163" t="s">
        <v>13811</v>
      </c>
      <c r="D6052" s="1163" t="s">
        <v>13812</v>
      </c>
      <c r="E6052" s="1164" t="s">
        <v>13810</v>
      </c>
      <c r="F6052" s="1165">
        <v>42732</v>
      </c>
      <c r="G6052" s="1165">
        <v>43158</v>
      </c>
    </row>
    <row r="6053" spans="1:7">
      <c r="A6053" s="1158">
        <v>7635</v>
      </c>
      <c r="B6053" s="1158">
        <v>10097</v>
      </c>
      <c r="C6053" s="1159" t="s">
        <v>13813</v>
      </c>
      <c r="D6053" s="1159" t="s">
        <v>13814</v>
      </c>
      <c r="E6053" s="1160" t="s">
        <v>13810</v>
      </c>
      <c r="F6053" s="1161">
        <v>42732</v>
      </c>
      <c r="G6053" s="1161">
        <v>43158</v>
      </c>
    </row>
    <row r="6054" spans="1:7" ht="63.75">
      <c r="A6054" s="1162">
        <v>7636</v>
      </c>
      <c r="B6054" s="1162">
        <v>10098</v>
      </c>
      <c r="C6054" s="1163" t="s">
        <v>13815</v>
      </c>
      <c r="D6054" s="1163" t="s">
        <v>13816</v>
      </c>
      <c r="E6054" s="1164" t="s">
        <v>13810</v>
      </c>
      <c r="F6054" s="1165">
        <v>42732</v>
      </c>
      <c r="G6054" s="1165">
        <v>43158</v>
      </c>
    </row>
    <row r="6055" spans="1:7">
      <c r="A6055" s="1158">
        <v>7637</v>
      </c>
      <c r="B6055" s="1158">
        <v>10406</v>
      </c>
      <c r="C6055" s="1159" t="s">
        <v>13817</v>
      </c>
      <c r="D6055" s="1159" t="s">
        <v>13818</v>
      </c>
      <c r="E6055" s="1160" t="s">
        <v>2549</v>
      </c>
      <c r="F6055" s="1161">
        <v>42732</v>
      </c>
      <c r="G6055" s="1161">
        <v>44919</v>
      </c>
    </row>
    <row r="6056" spans="1:7" ht="25.5">
      <c r="A6056" s="1158">
        <v>7638</v>
      </c>
      <c r="B6056" s="1158">
        <v>11021</v>
      </c>
      <c r="C6056" s="1159" t="s">
        <v>13819</v>
      </c>
      <c r="D6056" s="1159" t="s">
        <v>13820</v>
      </c>
      <c r="E6056" s="1160" t="s">
        <v>13821</v>
      </c>
      <c r="F6056" s="1161">
        <v>43100</v>
      </c>
      <c r="G6056" s="1161">
        <v>44919</v>
      </c>
    </row>
    <row r="6057" spans="1:7" ht="25.5">
      <c r="A6057" s="1162">
        <v>7639</v>
      </c>
      <c r="B6057" s="1162">
        <v>11022</v>
      </c>
      <c r="C6057" s="1163" t="s">
        <v>13822</v>
      </c>
      <c r="D6057" s="1163" t="s">
        <v>13823</v>
      </c>
      <c r="E6057" s="1164" t="s">
        <v>13824</v>
      </c>
      <c r="F6057" s="1165">
        <v>43100</v>
      </c>
      <c r="G6057" s="1165">
        <v>44472</v>
      </c>
    </row>
    <row r="6058" spans="1:7">
      <c r="A6058" s="1162">
        <v>7640</v>
      </c>
      <c r="B6058" s="1162">
        <v>11023</v>
      </c>
      <c r="C6058" s="1163" t="s">
        <v>13825</v>
      </c>
      <c r="D6058" s="1163" t="s">
        <v>13826</v>
      </c>
      <c r="E6058" s="1164" t="s">
        <v>13827</v>
      </c>
      <c r="F6058" s="1165">
        <v>43258</v>
      </c>
      <c r="G6058" s="1165">
        <v>44493</v>
      </c>
    </row>
    <row r="6059" spans="1:7">
      <c r="A6059" s="1162">
        <v>7641</v>
      </c>
      <c r="B6059" s="1162">
        <v>11024</v>
      </c>
      <c r="C6059" s="1163" t="s">
        <v>13828</v>
      </c>
      <c r="D6059" s="1163" t="s">
        <v>13829</v>
      </c>
      <c r="E6059" s="1164" t="s">
        <v>13827</v>
      </c>
      <c r="F6059" s="1165">
        <v>43258</v>
      </c>
      <c r="G6059" s="1165">
        <v>44493</v>
      </c>
    </row>
    <row r="6060" spans="1:7" ht="38.25">
      <c r="A6060" s="1162">
        <v>7642</v>
      </c>
      <c r="B6060" s="1162">
        <v>11025</v>
      </c>
      <c r="C6060" s="1163" t="s">
        <v>13830</v>
      </c>
      <c r="D6060" s="1163" t="s">
        <v>13831</v>
      </c>
      <c r="E6060" s="1164" t="s">
        <v>13832</v>
      </c>
      <c r="F6060" s="1165">
        <v>43258</v>
      </c>
      <c r="G6060" s="1165">
        <v>44919</v>
      </c>
    </row>
    <row r="6061" spans="1:7" ht="25.5">
      <c r="A6061" s="1158">
        <v>7643</v>
      </c>
      <c r="B6061" s="1158">
        <v>11026</v>
      </c>
      <c r="C6061" s="1159" t="s">
        <v>13833</v>
      </c>
      <c r="D6061" s="1159" t="s">
        <v>13834</v>
      </c>
      <c r="E6061" s="1160" t="s">
        <v>13832</v>
      </c>
      <c r="F6061" s="1161">
        <v>43258</v>
      </c>
      <c r="G6061" s="1161">
        <v>44919</v>
      </c>
    </row>
    <row r="6062" spans="1:7" ht="25.5">
      <c r="A6062" s="1162">
        <v>7644</v>
      </c>
      <c r="B6062" s="1162">
        <v>11027</v>
      </c>
      <c r="C6062" s="1163" t="s">
        <v>13835</v>
      </c>
      <c r="D6062" s="1163" t="s">
        <v>13836</v>
      </c>
      <c r="E6062" s="1164" t="s">
        <v>13832</v>
      </c>
      <c r="F6062" s="1165">
        <v>43258</v>
      </c>
      <c r="G6062" s="1165">
        <v>44919</v>
      </c>
    </row>
    <row r="6063" spans="1:7" ht="25.5">
      <c r="A6063" s="1162">
        <v>7645</v>
      </c>
      <c r="B6063" s="1162">
        <v>11028</v>
      </c>
      <c r="C6063" s="1163" t="s">
        <v>13837</v>
      </c>
      <c r="D6063" s="1163" t="s">
        <v>13838</v>
      </c>
      <c r="E6063" s="1164" t="s">
        <v>13832</v>
      </c>
      <c r="F6063" s="1165">
        <v>43258</v>
      </c>
      <c r="G6063" s="1165">
        <v>44919</v>
      </c>
    </row>
    <row r="6064" spans="1:7" ht="25.5">
      <c r="A6064" s="1162">
        <v>7646</v>
      </c>
      <c r="B6064" s="1162">
        <v>11029</v>
      </c>
      <c r="C6064" s="1163" t="s">
        <v>13839</v>
      </c>
      <c r="D6064" s="1163" t="s">
        <v>13840</v>
      </c>
      <c r="E6064" s="1164" t="s">
        <v>13832</v>
      </c>
      <c r="F6064" s="1165">
        <v>43258</v>
      </c>
      <c r="G6064" s="1165">
        <v>44919</v>
      </c>
    </row>
    <row r="6065" spans="1:7" ht="25.5">
      <c r="A6065" s="1158">
        <v>7647</v>
      </c>
      <c r="B6065" s="1158">
        <v>11030</v>
      </c>
      <c r="C6065" s="1159" t="s">
        <v>13841</v>
      </c>
      <c r="D6065" s="1159" t="s">
        <v>13842</v>
      </c>
      <c r="E6065" s="1160" t="s">
        <v>13843</v>
      </c>
      <c r="F6065" s="1161">
        <v>42732</v>
      </c>
      <c r="G6065" s="1161">
        <v>43458</v>
      </c>
    </row>
    <row r="6066" spans="1:7" ht="51">
      <c r="A6066" s="1162">
        <v>7648</v>
      </c>
      <c r="B6066" s="1162">
        <v>11031</v>
      </c>
      <c r="C6066" s="1163" t="s">
        <v>13844</v>
      </c>
      <c r="D6066" s="1163" t="s">
        <v>13845</v>
      </c>
      <c r="E6066" s="1164" t="s">
        <v>13843</v>
      </c>
      <c r="F6066" s="1165">
        <v>42732</v>
      </c>
      <c r="G6066" s="1165">
        <v>43458</v>
      </c>
    </row>
    <row r="6067" spans="1:7">
      <c r="A6067" s="1158">
        <v>7649</v>
      </c>
      <c r="B6067" s="1158">
        <v>11032</v>
      </c>
      <c r="C6067" s="1159" t="s">
        <v>13846</v>
      </c>
      <c r="D6067" s="1159" t="s">
        <v>13847</v>
      </c>
      <c r="E6067" s="1160" t="s">
        <v>5489</v>
      </c>
      <c r="F6067" s="1161">
        <v>43137</v>
      </c>
      <c r="G6067" s="1161">
        <v>44858</v>
      </c>
    </row>
    <row r="6068" spans="1:7" ht="63.75">
      <c r="A6068" s="1162">
        <v>7650</v>
      </c>
      <c r="B6068" s="1162">
        <v>11033</v>
      </c>
      <c r="C6068" s="1163" t="s">
        <v>13848</v>
      </c>
      <c r="D6068" s="1163" t="s">
        <v>13849</v>
      </c>
      <c r="E6068" s="1164" t="s">
        <v>5489</v>
      </c>
      <c r="F6068" s="1165">
        <v>43137</v>
      </c>
      <c r="G6068" s="1165">
        <v>44858</v>
      </c>
    </row>
    <row r="6069" spans="1:7" ht="25.5">
      <c r="A6069" s="1158">
        <v>7651</v>
      </c>
      <c r="B6069" s="1158">
        <v>11034</v>
      </c>
      <c r="C6069" s="1159" t="s">
        <v>13850</v>
      </c>
      <c r="D6069" s="1159" t="s">
        <v>13851</v>
      </c>
      <c r="E6069" s="1160" t="s">
        <v>4363</v>
      </c>
      <c r="F6069" s="1161">
        <v>43280</v>
      </c>
      <c r="G6069" s="1161">
        <v>44919</v>
      </c>
    </row>
    <row r="6070" spans="1:7" ht="51">
      <c r="A6070" s="1162">
        <v>7652</v>
      </c>
      <c r="B6070" s="1162">
        <v>11035</v>
      </c>
      <c r="C6070" s="1163" t="s">
        <v>13852</v>
      </c>
      <c r="D6070" s="1163" t="s">
        <v>13853</v>
      </c>
      <c r="E6070" s="1164" t="s">
        <v>4363</v>
      </c>
      <c r="F6070" s="1165">
        <v>43280</v>
      </c>
      <c r="G6070" s="1165">
        <v>44919</v>
      </c>
    </row>
    <row r="6071" spans="1:7" ht="25.5">
      <c r="A6071" s="1158">
        <v>7653</v>
      </c>
      <c r="B6071" s="1158">
        <v>11036</v>
      </c>
      <c r="C6071" s="1159" t="s">
        <v>13854</v>
      </c>
      <c r="D6071" s="1159" t="s">
        <v>13855</v>
      </c>
      <c r="E6071" s="1160" t="s">
        <v>13856</v>
      </c>
      <c r="F6071" s="1161">
        <v>43161</v>
      </c>
      <c r="G6071" s="1161">
        <v>44646</v>
      </c>
    </row>
    <row r="6072" spans="1:7" ht="76.5">
      <c r="A6072" s="1162">
        <v>7654</v>
      </c>
      <c r="B6072" s="1162">
        <v>11037</v>
      </c>
      <c r="C6072" s="1163" t="s">
        <v>13857</v>
      </c>
      <c r="D6072" s="1163" t="s">
        <v>13858</v>
      </c>
      <c r="E6072" s="1164" t="s">
        <v>13859</v>
      </c>
      <c r="F6072" s="1165">
        <v>43161</v>
      </c>
      <c r="G6072" s="1165">
        <v>44222</v>
      </c>
    </row>
    <row r="6073" spans="1:7" ht="63.75">
      <c r="A6073" s="1162">
        <v>7655</v>
      </c>
      <c r="B6073" s="1162">
        <v>11038</v>
      </c>
      <c r="C6073" s="1163" t="s">
        <v>13860</v>
      </c>
      <c r="D6073" s="1163" t="s">
        <v>13861</v>
      </c>
      <c r="E6073" s="1164" t="s">
        <v>13862</v>
      </c>
      <c r="F6073" s="1165">
        <v>43280</v>
      </c>
      <c r="G6073" s="1165">
        <v>44646</v>
      </c>
    </row>
    <row r="6074" spans="1:7" ht="63.75">
      <c r="A6074" s="1162">
        <v>7656</v>
      </c>
      <c r="B6074" s="1162">
        <v>11039</v>
      </c>
      <c r="C6074" s="1163" t="s">
        <v>13863</v>
      </c>
      <c r="D6074" s="1163" t="s">
        <v>13864</v>
      </c>
      <c r="E6074" s="1164" t="s">
        <v>13862</v>
      </c>
      <c r="F6074" s="1165">
        <v>43280</v>
      </c>
      <c r="G6074" s="1165">
        <v>44646</v>
      </c>
    </row>
    <row r="6075" spans="1:7" ht="25.5">
      <c r="A6075" s="1158">
        <v>7657</v>
      </c>
      <c r="B6075" s="1158">
        <v>11040</v>
      </c>
      <c r="C6075" s="1159" t="s">
        <v>13865</v>
      </c>
      <c r="D6075" s="1159" t="s">
        <v>13866</v>
      </c>
      <c r="E6075" s="1160" t="s">
        <v>13867</v>
      </c>
      <c r="F6075" s="1161">
        <v>43160</v>
      </c>
      <c r="G6075" s="1161">
        <v>44646</v>
      </c>
    </row>
    <row r="6076" spans="1:7" ht="38.25">
      <c r="A6076" s="1162">
        <v>7658</v>
      </c>
      <c r="B6076" s="1162">
        <v>11041</v>
      </c>
      <c r="C6076" s="1163" t="s">
        <v>13868</v>
      </c>
      <c r="D6076" s="1163" t="s">
        <v>13869</v>
      </c>
      <c r="E6076" s="1164" t="s">
        <v>13870</v>
      </c>
      <c r="F6076" s="1165">
        <v>43160</v>
      </c>
      <c r="G6076" s="1165">
        <v>44587</v>
      </c>
    </row>
    <row r="6077" spans="1:7" ht="38.25">
      <c r="A6077" s="1162">
        <v>7659</v>
      </c>
      <c r="B6077" s="1162">
        <v>11042</v>
      </c>
      <c r="C6077" s="1163" t="s">
        <v>13871</v>
      </c>
      <c r="D6077" s="1163" t="s">
        <v>13872</v>
      </c>
      <c r="E6077" s="1164" t="s">
        <v>13862</v>
      </c>
      <c r="F6077" s="1165">
        <v>43280</v>
      </c>
      <c r="G6077" s="1165">
        <v>44646</v>
      </c>
    </row>
    <row r="6078" spans="1:7" ht="25.5">
      <c r="A6078" s="1158">
        <v>7660</v>
      </c>
      <c r="B6078" s="1158">
        <v>11043</v>
      </c>
      <c r="C6078" s="1159" t="s">
        <v>13873</v>
      </c>
      <c r="D6078" s="1159" t="s">
        <v>13874</v>
      </c>
      <c r="E6078" s="1160" t="s">
        <v>13875</v>
      </c>
      <c r="F6078" s="1161">
        <v>43184</v>
      </c>
      <c r="G6078" s="1161">
        <v>44675</v>
      </c>
    </row>
    <row r="6079" spans="1:7" ht="25.5">
      <c r="A6079" s="1162">
        <v>7661</v>
      </c>
      <c r="B6079" s="1162">
        <v>11044</v>
      </c>
      <c r="C6079" s="1163" t="s">
        <v>13876</v>
      </c>
      <c r="D6079" s="1163" t="s">
        <v>13877</v>
      </c>
      <c r="E6079" s="1164" t="s">
        <v>13878</v>
      </c>
      <c r="F6079" s="1165">
        <v>43184</v>
      </c>
      <c r="G6079" s="1165">
        <v>44493</v>
      </c>
    </row>
    <row r="6080" spans="1:7" ht="76.5">
      <c r="A6080" s="1162">
        <v>7662</v>
      </c>
      <c r="B6080" s="1162">
        <v>11045</v>
      </c>
      <c r="C6080" s="1163" t="s">
        <v>13879</v>
      </c>
      <c r="D6080" s="1163" t="s">
        <v>13880</v>
      </c>
      <c r="E6080" s="1164" t="s">
        <v>13881</v>
      </c>
      <c r="F6080" s="1165">
        <v>43280</v>
      </c>
      <c r="G6080" s="1165">
        <v>44587</v>
      </c>
    </row>
    <row r="6081" spans="1:7" ht="76.5">
      <c r="A6081" s="1162">
        <v>7663</v>
      </c>
      <c r="B6081" s="1162">
        <v>11046</v>
      </c>
      <c r="C6081" s="1163" t="s">
        <v>13882</v>
      </c>
      <c r="D6081" s="1163" t="s">
        <v>13883</v>
      </c>
      <c r="E6081" s="1164" t="s">
        <v>13884</v>
      </c>
      <c r="F6081" s="1165">
        <v>43280</v>
      </c>
      <c r="G6081" s="1165">
        <v>44675</v>
      </c>
    </row>
    <row r="6082" spans="1:7" ht="25.5">
      <c r="A6082" s="1162">
        <v>7664</v>
      </c>
      <c r="B6082" s="1162">
        <v>11047</v>
      </c>
      <c r="C6082" s="1163" t="s">
        <v>13885</v>
      </c>
      <c r="D6082" s="1163" t="s">
        <v>13886</v>
      </c>
      <c r="E6082" s="1164" t="s">
        <v>13887</v>
      </c>
      <c r="F6082" s="1165">
        <v>43280</v>
      </c>
      <c r="G6082" s="1165">
        <v>44493</v>
      </c>
    </row>
    <row r="6083" spans="1:7" ht="76.5">
      <c r="A6083" s="1162">
        <v>7665</v>
      </c>
      <c r="B6083" s="1162">
        <v>11048</v>
      </c>
      <c r="C6083" s="1163" t="s">
        <v>13888</v>
      </c>
      <c r="D6083" s="1163" t="s">
        <v>13889</v>
      </c>
      <c r="E6083" s="1164" t="s">
        <v>13881</v>
      </c>
      <c r="F6083" s="1165">
        <v>43280</v>
      </c>
      <c r="G6083" s="1165">
        <v>44587</v>
      </c>
    </row>
    <row r="6084" spans="1:7" ht="76.5">
      <c r="A6084" s="1162">
        <v>7666</v>
      </c>
      <c r="B6084" s="1162">
        <v>11049</v>
      </c>
      <c r="C6084" s="1163" t="s">
        <v>13890</v>
      </c>
      <c r="D6084" s="1163" t="s">
        <v>13891</v>
      </c>
      <c r="E6084" s="1164" t="s">
        <v>13884</v>
      </c>
      <c r="F6084" s="1165">
        <v>43280</v>
      </c>
      <c r="G6084" s="1165">
        <v>44675</v>
      </c>
    </row>
    <row r="6085" spans="1:7" ht="25.5">
      <c r="A6085" s="1158">
        <v>7667</v>
      </c>
      <c r="B6085" s="1158">
        <v>11050</v>
      </c>
      <c r="C6085" s="1159" t="s">
        <v>13892</v>
      </c>
      <c r="D6085" s="1159" t="s">
        <v>13893</v>
      </c>
      <c r="E6085" s="1160" t="s">
        <v>13894</v>
      </c>
      <c r="F6085" s="1161">
        <v>43133</v>
      </c>
      <c r="G6085" s="1161">
        <v>44493</v>
      </c>
    </row>
    <row r="6086" spans="1:7" ht="63.75">
      <c r="A6086" s="1162">
        <v>7668</v>
      </c>
      <c r="B6086" s="1162">
        <v>11051</v>
      </c>
      <c r="C6086" s="1163" t="s">
        <v>13895</v>
      </c>
      <c r="D6086" s="1163" t="s">
        <v>13896</v>
      </c>
      <c r="E6086" s="1164" t="s">
        <v>13897</v>
      </c>
      <c r="F6086" s="1165">
        <v>43133</v>
      </c>
      <c r="G6086" s="1165">
        <v>44222</v>
      </c>
    </row>
    <row r="6087" spans="1:7" ht="63.75">
      <c r="A6087" s="1162">
        <v>7669</v>
      </c>
      <c r="B6087" s="1162">
        <v>11052</v>
      </c>
      <c r="C6087" s="1163" t="s">
        <v>13898</v>
      </c>
      <c r="D6087" s="1163" t="s">
        <v>13899</v>
      </c>
      <c r="E6087" s="1164" t="s">
        <v>13900</v>
      </c>
      <c r="F6087" s="1165">
        <v>43274</v>
      </c>
      <c r="G6087" s="1165">
        <v>44493</v>
      </c>
    </row>
    <row r="6088" spans="1:7" ht="25.5">
      <c r="A6088" s="1158">
        <v>7670</v>
      </c>
      <c r="B6088" s="1158">
        <v>11053</v>
      </c>
      <c r="C6088" s="1159" t="s">
        <v>13901</v>
      </c>
      <c r="D6088" s="1159" t="s">
        <v>13902</v>
      </c>
      <c r="E6088" s="1160" t="s">
        <v>13903</v>
      </c>
      <c r="F6088" s="1161">
        <v>43105</v>
      </c>
      <c r="G6088" s="1161">
        <v>44587</v>
      </c>
    </row>
    <row r="6089" spans="1:7" ht="25.5">
      <c r="A6089" s="1162">
        <v>7671</v>
      </c>
      <c r="B6089" s="1162">
        <v>11054</v>
      </c>
      <c r="C6089" s="1163" t="s">
        <v>13904</v>
      </c>
      <c r="D6089" s="1163" t="s">
        <v>13905</v>
      </c>
      <c r="E6089" s="1164" t="s">
        <v>13903</v>
      </c>
      <c r="F6089" s="1165">
        <v>43105</v>
      </c>
      <c r="G6089" s="1165">
        <v>44587</v>
      </c>
    </row>
    <row r="6090" spans="1:7" ht="63.75">
      <c r="A6090" s="1162">
        <v>7672</v>
      </c>
      <c r="B6090" s="1162">
        <v>11055</v>
      </c>
      <c r="C6090" s="1163" t="s">
        <v>13906</v>
      </c>
      <c r="D6090" s="1163" t="s">
        <v>13907</v>
      </c>
      <c r="E6090" s="1164" t="s">
        <v>13903</v>
      </c>
      <c r="F6090" s="1165">
        <v>43105</v>
      </c>
      <c r="G6090" s="1165">
        <v>44587</v>
      </c>
    </row>
    <row r="6091" spans="1:7" ht="25.5">
      <c r="A6091" s="1158">
        <v>7673</v>
      </c>
      <c r="B6091" s="1158">
        <v>11056</v>
      </c>
      <c r="C6091" s="1159" t="s">
        <v>13908</v>
      </c>
      <c r="D6091" s="1159" t="s">
        <v>13909</v>
      </c>
      <c r="E6091" s="1160" t="s">
        <v>13910</v>
      </c>
      <c r="F6091" s="1161">
        <v>43274</v>
      </c>
      <c r="G6091" s="1161">
        <v>44858</v>
      </c>
    </row>
    <row r="6092" spans="1:7" ht="63.75">
      <c r="A6092" s="1162">
        <v>7674</v>
      </c>
      <c r="B6092" s="1162">
        <v>11057</v>
      </c>
      <c r="C6092" s="1163" t="s">
        <v>13911</v>
      </c>
      <c r="D6092" s="1163" t="s">
        <v>13912</v>
      </c>
      <c r="E6092" s="1164" t="s">
        <v>13913</v>
      </c>
      <c r="F6092" s="1165">
        <v>43274</v>
      </c>
      <c r="G6092" s="1165">
        <v>44587</v>
      </c>
    </row>
    <row r="6093" spans="1:7" ht="51">
      <c r="A6093" s="1162">
        <v>7675</v>
      </c>
      <c r="B6093" s="1162">
        <v>11058</v>
      </c>
      <c r="C6093" s="1163" t="s">
        <v>13914</v>
      </c>
      <c r="D6093" s="1163" t="s">
        <v>13915</v>
      </c>
      <c r="E6093" s="1164" t="s">
        <v>13910</v>
      </c>
      <c r="F6093" s="1165">
        <v>43274</v>
      </c>
      <c r="G6093" s="1165">
        <v>44858</v>
      </c>
    </row>
    <row r="6094" spans="1:7" ht="25.5">
      <c r="A6094" s="1158">
        <v>7676</v>
      </c>
      <c r="B6094" s="1158">
        <v>11059</v>
      </c>
      <c r="C6094" s="1159" t="s">
        <v>13916</v>
      </c>
      <c r="D6094" s="1159" t="s">
        <v>13917</v>
      </c>
      <c r="E6094" s="1160" t="s">
        <v>5493</v>
      </c>
      <c r="F6094" s="1161">
        <v>43100</v>
      </c>
      <c r="G6094" s="1161">
        <v>44554</v>
      </c>
    </row>
    <row r="6095" spans="1:7" ht="38.25">
      <c r="A6095" s="1162">
        <v>7677</v>
      </c>
      <c r="B6095" s="1162">
        <v>11060</v>
      </c>
      <c r="C6095" s="1163" t="s">
        <v>13918</v>
      </c>
      <c r="D6095" s="1163" t="s">
        <v>13919</v>
      </c>
      <c r="E6095" s="1164" t="s">
        <v>5493</v>
      </c>
      <c r="F6095" s="1165">
        <v>43100</v>
      </c>
      <c r="G6095" s="1165">
        <v>44554</v>
      </c>
    </row>
    <row r="6096" spans="1:7" ht="25.5">
      <c r="A6096" s="1158">
        <v>7678</v>
      </c>
      <c r="B6096" s="1158">
        <v>11061</v>
      </c>
      <c r="C6096" s="1159" t="s">
        <v>13920</v>
      </c>
      <c r="D6096" s="1159" t="s">
        <v>13921</v>
      </c>
      <c r="E6096" s="1160" t="s">
        <v>13922</v>
      </c>
      <c r="F6096" s="1161">
        <v>43136</v>
      </c>
      <c r="G6096" s="1161">
        <v>44310</v>
      </c>
    </row>
    <row r="6097" spans="1:7" ht="51">
      <c r="A6097" s="1162">
        <v>7679</v>
      </c>
      <c r="B6097" s="1162">
        <v>11062</v>
      </c>
      <c r="C6097" s="1163" t="s">
        <v>13923</v>
      </c>
      <c r="D6097" s="1163" t="s">
        <v>13924</v>
      </c>
      <c r="E6097" s="1164" t="s">
        <v>13922</v>
      </c>
      <c r="F6097" s="1165">
        <v>43136</v>
      </c>
      <c r="G6097" s="1165">
        <v>44310</v>
      </c>
    </row>
    <row r="6098" spans="1:7" ht="51">
      <c r="A6098" s="1162">
        <v>7680</v>
      </c>
      <c r="B6098" s="1162">
        <v>11063</v>
      </c>
      <c r="C6098" s="1163" t="s">
        <v>13925</v>
      </c>
      <c r="D6098" s="1163" t="s">
        <v>13926</v>
      </c>
      <c r="E6098" s="1164" t="s">
        <v>13922</v>
      </c>
      <c r="F6098" s="1165">
        <v>43136</v>
      </c>
      <c r="G6098" s="1165">
        <v>44310</v>
      </c>
    </row>
    <row r="6099" spans="1:7" ht="25.5">
      <c r="A6099" s="1158">
        <v>7681</v>
      </c>
      <c r="B6099" s="1158">
        <v>11114</v>
      </c>
      <c r="C6099" s="1159" t="s">
        <v>13927</v>
      </c>
      <c r="D6099" s="1159" t="s">
        <v>13928</v>
      </c>
      <c r="E6099" s="1160" t="s">
        <v>13929</v>
      </c>
      <c r="F6099" s="1161">
        <v>43132</v>
      </c>
      <c r="G6099" s="1161">
        <v>44462</v>
      </c>
    </row>
    <row r="6100" spans="1:7" ht="76.5">
      <c r="A6100" s="1162">
        <v>7682</v>
      </c>
      <c r="B6100" s="1162">
        <v>11115</v>
      </c>
      <c r="C6100" s="1163" t="s">
        <v>13930</v>
      </c>
      <c r="D6100" s="1163" t="s">
        <v>13931</v>
      </c>
      <c r="E6100" s="1164" t="s">
        <v>13932</v>
      </c>
      <c r="F6100" s="1165">
        <v>43132</v>
      </c>
      <c r="G6100" s="1165">
        <v>43458</v>
      </c>
    </row>
    <row r="6101" spans="1:7" ht="51">
      <c r="A6101" s="1162">
        <v>7683</v>
      </c>
      <c r="B6101" s="1162">
        <v>11116</v>
      </c>
      <c r="C6101" s="1163" t="s">
        <v>13933</v>
      </c>
      <c r="D6101" s="1163" t="s">
        <v>13934</v>
      </c>
      <c r="E6101" s="1164" t="s">
        <v>13935</v>
      </c>
      <c r="F6101" s="1165">
        <v>43232</v>
      </c>
      <c r="G6101" s="1165">
        <v>44462</v>
      </c>
    </row>
    <row r="6102" spans="1:7">
      <c r="A6102" s="1158">
        <v>7684</v>
      </c>
      <c r="B6102" s="1158">
        <v>11064</v>
      </c>
      <c r="C6102" s="1159" t="s">
        <v>13936</v>
      </c>
      <c r="D6102" s="1159" t="s">
        <v>13937</v>
      </c>
      <c r="E6102" s="1160" t="s">
        <v>13938</v>
      </c>
      <c r="F6102" s="1161">
        <v>43132</v>
      </c>
      <c r="G6102" s="1161">
        <v>44919</v>
      </c>
    </row>
    <row r="6103" spans="1:7" ht="63.75">
      <c r="A6103" s="1162">
        <v>7685</v>
      </c>
      <c r="B6103" s="1162">
        <v>11065</v>
      </c>
      <c r="C6103" s="1163" t="s">
        <v>13939</v>
      </c>
      <c r="D6103" s="1163" t="s">
        <v>13940</v>
      </c>
      <c r="E6103" s="1164" t="s">
        <v>13938</v>
      </c>
      <c r="F6103" s="1165">
        <v>43132</v>
      </c>
      <c r="G6103" s="1165">
        <v>44919</v>
      </c>
    </row>
    <row r="6104" spans="1:7" ht="25.5">
      <c r="A6104" s="1162">
        <v>7686</v>
      </c>
      <c r="B6104" s="1162">
        <v>11066</v>
      </c>
      <c r="C6104" s="1163" t="s">
        <v>13941</v>
      </c>
      <c r="D6104" s="1163" t="s">
        <v>13942</v>
      </c>
      <c r="E6104" s="1164" t="s">
        <v>13938</v>
      </c>
      <c r="F6104" s="1165">
        <v>43132</v>
      </c>
      <c r="G6104" s="1165">
        <v>44919</v>
      </c>
    </row>
    <row r="6105" spans="1:7" ht="25.5">
      <c r="A6105" s="1162">
        <v>7687</v>
      </c>
      <c r="B6105" s="1162">
        <v>11067</v>
      </c>
      <c r="C6105" s="1163" t="s">
        <v>13943</v>
      </c>
      <c r="D6105" s="1163" t="s">
        <v>13944</v>
      </c>
      <c r="E6105" s="1164" t="s">
        <v>13938</v>
      </c>
      <c r="F6105" s="1165">
        <v>43132</v>
      </c>
      <c r="G6105" s="1165">
        <v>44919</v>
      </c>
    </row>
    <row r="6106" spans="1:7" ht="25.5">
      <c r="A6106" s="1158">
        <v>7688</v>
      </c>
      <c r="B6106" s="1158">
        <v>11068</v>
      </c>
      <c r="C6106" s="1159" t="s">
        <v>13945</v>
      </c>
      <c r="D6106" s="1159" t="s">
        <v>13946</v>
      </c>
      <c r="E6106" s="1160" t="s">
        <v>13947</v>
      </c>
      <c r="F6106" s="1161">
        <v>43197</v>
      </c>
      <c r="G6106" s="1161">
        <v>44400</v>
      </c>
    </row>
    <row r="6107" spans="1:7" ht="76.5">
      <c r="A6107" s="1162">
        <v>7689</v>
      </c>
      <c r="B6107" s="1162">
        <v>11069</v>
      </c>
      <c r="C6107" s="1163" t="s">
        <v>13948</v>
      </c>
      <c r="D6107" s="1163" t="s">
        <v>13949</v>
      </c>
      <c r="E6107" s="1164" t="s">
        <v>13947</v>
      </c>
      <c r="F6107" s="1165">
        <v>43197</v>
      </c>
      <c r="G6107" s="1165">
        <v>44400</v>
      </c>
    </row>
    <row r="6108" spans="1:7" ht="51">
      <c r="A6108" s="1162">
        <v>7690</v>
      </c>
      <c r="B6108" s="1162">
        <v>11070</v>
      </c>
      <c r="C6108" s="1163" t="s">
        <v>13950</v>
      </c>
      <c r="D6108" s="1163" t="s">
        <v>13951</v>
      </c>
      <c r="E6108" s="1164" t="s">
        <v>13952</v>
      </c>
      <c r="F6108" s="1165">
        <v>43197</v>
      </c>
      <c r="G6108" s="1165">
        <v>44035</v>
      </c>
    </row>
    <row r="6109" spans="1:7" ht="25.5">
      <c r="A6109" s="1158">
        <v>7691</v>
      </c>
      <c r="B6109" s="1158">
        <v>11071</v>
      </c>
      <c r="C6109" s="1159" t="s">
        <v>13953</v>
      </c>
      <c r="D6109" s="1159" t="s">
        <v>13954</v>
      </c>
      <c r="E6109" s="1160" t="s">
        <v>13955</v>
      </c>
      <c r="F6109" s="1161">
        <v>43258</v>
      </c>
      <c r="G6109" s="1161">
        <v>44371</v>
      </c>
    </row>
    <row r="6110" spans="1:7" ht="76.5">
      <c r="A6110" s="1162">
        <v>7692</v>
      </c>
      <c r="B6110" s="1162">
        <v>11072</v>
      </c>
      <c r="C6110" s="1163" t="s">
        <v>13956</v>
      </c>
      <c r="D6110" s="1163" t="s">
        <v>13957</v>
      </c>
      <c r="E6110" s="1164" t="s">
        <v>13955</v>
      </c>
      <c r="F6110" s="1165">
        <v>43258</v>
      </c>
      <c r="G6110" s="1165">
        <v>44371</v>
      </c>
    </row>
    <row r="6111" spans="1:7">
      <c r="A6111" s="1158">
        <v>7693</v>
      </c>
      <c r="B6111" s="1158">
        <v>11073</v>
      </c>
      <c r="C6111" s="1159" t="s">
        <v>13958</v>
      </c>
      <c r="D6111" s="1159" t="s">
        <v>13959</v>
      </c>
      <c r="E6111" s="1160" t="s">
        <v>13960</v>
      </c>
      <c r="F6111" s="1161">
        <v>43232</v>
      </c>
      <c r="G6111" s="1161">
        <v>44765</v>
      </c>
    </row>
    <row r="6112" spans="1:7" ht="38.25">
      <c r="A6112" s="1162">
        <v>7694</v>
      </c>
      <c r="B6112" s="1162">
        <v>11074</v>
      </c>
      <c r="C6112" s="1163" t="s">
        <v>13961</v>
      </c>
      <c r="D6112" s="1163" t="s">
        <v>13962</v>
      </c>
      <c r="E6112" s="1164" t="s">
        <v>13960</v>
      </c>
      <c r="F6112" s="1165">
        <v>43232</v>
      </c>
      <c r="G6112" s="1165">
        <v>44765</v>
      </c>
    </row>
    <row r="6113" spans="1:7" ht="38.25">
      <c r="A6113" s="1162">
        <v>7695</v>
      </c>
      <c r="B6113" s="1162">
        <v>11075</v>
      </c>
      <c r="C6113" s="1163" t="s">
        <v>13963</v>
      </c>
      <c r="D6113" s="1163" t="s">
        <v>13964</v>
      </c>
      <c r="E6113" s="1164" t="s">
        <v>13965</v>
      </c>
      <c r="F6113" s="1165">
        <v>43232</v>
      </c>
      <c r="G6113" s="1165">
        <v>44222</v>
      </c>
    </row>
    <row r="6114" spans="1:7" ht="38.25">
      <c r="A6114" s="1162">
        <v>7696</v>
      </c>
      <c r="B6114" s="1162">
        <v>11076</v>
      </c>
      <c r="C6114" s="1163" t="s">
        <v>13966</v>
      </c>
      <c r="D6114" s="1163" t="s">
        <v>13967</v>
      </c>
      <c r="E6114" s="1164" t="s">
        <v>13965</v>
      </c>
      <c r="F6114" s="1165">
        <v>43232</v>
      </c>
      <c r="G6114" s="1165">
        <v>44222</v>
      </c>
    </row>
    <row r="6115" spans="1:7" ht="25.5">
      <c r="A6115" s="1162">
        <v>7697</v>
      </c>
      <c r="B6115" s="1162">
        <v>11077</v>
      </c>
      <c r="C6115" s="1163" t="s">
        <v>13968</v>
      </c>
      <c r="D6115" s="1163" t="s">
        <v>13969</v>
      </c>
      <c r="E6115" s="1164" t="s">
        <v>13965</v>
      </c>
      <c r="F6115" s="1165">
        <v>43232</v>
      </c>
      <c r="G6115" s="1165">
        <v>44222</v>
      </c>
    </row>
    <row r="6116" spans="1:7" ht="25.5">
      <c r="A6116" s="1162">
        <v>7698</v>
      </c>
      <c r="B6116" s="1162">
        <v>11078</v>
      </c>
      <c r="C6116" s="1163" t="s">
        <v>13970</v>
      </c>
      <c r="D6116" s="1163" t="s">
        <v>13971</v>
      </c>
      <c r="E6116" s="1164" t="s">
        <v>13972</v>
      </c>
      <c r="F6116" s="1165">
        <v>43232</v>
      </c>
      <c r="G6116" s="1165">
        <v>43945</v>
      </c>
    </row>
    <row r="6117" spans="1:7" ht="25.5">
      <c r="A6117" s="1162">
        <v>7699</v>
      </c>
      <c r="B6117" s="1162">
        <v>11079</v>
      </c>
      <c r="C6117" s="1163" t="s">
        <v>13973</v>
      </c>
      <c r="D6117" s="1163" t="s">
        <v>13974</v>
      </c>
      <c r="E6117" s="1164" t="s">
        <v>13972</v>
      </c>
      <c r="F6117" s="1165">
        <v>43232</v>
      </c>
      <c r="G6117" s="1165">
        <v>43945</v>
      </c>
    </row>
    <row r="6118" spans="1:7" ht="25.5">
      <c r="A6118" s="1158">
        <v>7700</v>
      </c>
      <c r="B6118" s="1158">
        <v>11080</v>
      </c>
      <c r="C6118" s="1159" t="s">
        <v>13975</v>
      </c>
      <c r="D6118" s="1159" t="s">
        <v>13976</v>
      </c>
      <c r="E6118" s="1160" t="s">
        <v>4363</v>
      </c>
      <c r="F6118" s="1161">
        <v>43280</v>
      </c>
      <c r="G6118" s="1161">
        <v>44919</v>
      </c>
    </row>
    <row r="6119" spans="1:7" ht="38.25">
      <c r="A6119" s="1162">
        <v>7701</v>
      </c>
      <c r="B6119" s="1162">
        <v>11081</v>
      </c>
      <c r="C6119" s="1163" t="s">
        <v>13977</v>
      </c>
      <c r="D6119" s="1163" t="s">
        <v>13978</v>
      </c>
      <c r="E6119" s="1164" t="s">
        <v>4363</v>
      </c>
      <c r="F6119" s="1165">
        <v>43280</v>
      </c>
      <c r="G6119" s="1165">
        <v>44919</v>
      </c>
    </row>
    <row r="6120" spans="1:7" ht="38.25">
      <c r="A6120" s="1158">
        <v>7702</v>
      </c>
      <c r="B6120" s="1158">
        <v>11082</v>
      </c>
      <c r="C6120" s="1159" t="s">
        <v>13979</v>
      </c>
      <c r="D6120" s="1159" t="s">
        <v>13980</v>
      </c>
      <c r="E6120" s="1160" t="s">
        <v>13981</v>
      </c>
      <c r="F6120" s="1161">
        <v>43136</v>
      </c>
      <c r="G6120" s="1161">
        <v>44208</v>
      </c>
    </row>
    <row r="6121" spans="1:7" ht="38.25">
      <c r="A6121" s="1162">
        <v>7703</v>
      </c>
      <c r="B6121" s="1162">
        <v>11083</v>
      </c>
      <c r="C6121" s="1163" t="s">
        <v>13982</v>
      </c>
      <c r="D6121" s="1163" t="s">
        <v>13983</v>
      </c>
      <c r="E6121" s="1164" t="s">
        <v>13981</v>
      </c>
      <c r="F6121" s="1165">
        <v>43136</v>
      </c>
      <c r="G6121" s="1165">
        <v>44208</v>
      </c>
    </row>
    <row r="6122" spans="1:7" ht="63.75">
      <c r="A6122" s="1162">
        <v>7704</v>
      </c>
      <c r="B6122" s="1162">
        <v>11084</v>
      </c>
      <c r="C6122" s="1163" t="s">
        <v>13984</v>
      </c>
      <c r="D6122" s="1163" t="s">
        <v>13985</v>
      </c>
      <c r="E6122" s="1164" t="s">
        <v>13981</v>
      </c>
      <c r="F6122" s="1165">
        <v>43136</v>
      </c>
      <c r="G6122" s="1165">
        <v>44208</v>
      </c>
    </row>
    <row r="6123" spans="1:7" ht="38.25">
      <c r="A6123" s="1162">
        <v>7705</v>
      </c>
      <c r="B6123" s="1162">
        <v>11085</v>
      </c>
      <c r="C6123" s="1163" t="s">
        <v>13986</v>
      </c>
      <c r="D6123" s="1163" t="s">
        <v>13987</v>
      </c>
      <c r="E6123" s="1164" t="s">
        <v>13981</v>
      </c>
      <c r="F6123" s="1165">
        <v>43136</v>
      </c>
      <c r="G6123" s="1165">
        <v>44208</v>
      </c>
    </row>
    <row r="6124" spans="1:7" ht="63.75">
      <c r="A6124" s="1162">
        <v>7706</v>
      </c>
      <c r="B6124" s="1162">
        <v>11086</v>
      </c>
      <c r="C6124" s="1163" t="s">
        <v>13988</v>
      </c>
      <c r="D6124" s="1163" t="s">
        <v>13989</v>
      </c>
      <c r="E6124" s="1164" t="s">
        <v>13981</v>
      </c>
      <c r="F6124" s="1165">
        <v>43136</v>
      </c>
      <c r="G6124" s="1165">
        <v>44208</v>
      </c>
    </row>
    <row r="6125" spans="1:7" ht="25.5">
      <c r="A6125" s="1158">
        <v>7707</v>
      </c>
      <c r="B6125" s="1158">
        <v>11087</v>
      </c>
      <c r="C6125" s="1159" t="s">
        <v>13990</v>
      </c>
      <c r="D6125" s="1159" t="s">
        <v>13991</v>
      </c>
      <c r="E6125" s="1160" t="s">
        <v>13992</v>
      </c>
      <c r="F6125" s="1161">
        <v>43249</v>
      </c>
      <c r="G6125" s="1161">
        <v>44675</v>
      </c>
    </row>
    <row r="6126" spans="1:7" ht="51">
      <c r="A6126" s="1162">
        <v>7708</v>
      </c>
      <c r="B6126" s="1162">
        <v>11088</v>
      </c>
      <c r="C6126" s="1163" t="s">
        <v>13993</v>
      </c>
      <c r="D6126" s="1163" t="s">
        <v>13994</v>
      </c>
      <c r="E6126" s="1164" t="s">
        <v>13992</v>
      </c>
      <c r="F6126" s="1165">
        <v>43249</v>
      </c>
      <c r="G6126" s="1165">
        <v>44675</v>
      </c>
    </row>
    <row r="6127" spans="1:7" ht="25.5">
      <c r="A6127" s="1158">
        <v>7709</v>
      </c>
      <c r="B6127" s="1158">
        <v>11089</v>
      </c>
      <c r="C6127" s="1159" t="s">
        <v>13995</v>
      </c>
      <c r="D6127" s="1159" t="s">
        <v>13996</v>
      </c>
      <c r="E6127" s="1160" t="s">
        <v>13997</v>
      </c>
      <c r="F6127" s="1161">
        <v>42732</v>
      </c>
      <c r="G6127" s="1161">
        <v>44675</v>
      </c>
    </row>
    <row r="6128" spans="1:7" ht="76.5">
      <c r="A6128" s="1162">
        <v>7710</v>
      </c>
      <c r="B6128" s="1162">
        <v>11090</v>
      </c>
      <c r="C6128" s="1163" t="s">
        <v>13998</v>
      </c>
      <c r="D6128" s="1163" t="s">
        <v>13999</v>
      </c>
      <c r="E6128" s="1164" t="s">
        <v>13997</v>
      </c>
      <c r="F6128" s="1165">
        <v>42732</v>
      </c>
      <c r="G6128" s="1165">
        <v>44675</v>
      </c>
    </row>
    <row r="6129" spans="1:7" ht="51">
      <c r="A6129" s="1162">
        <v>7711</v>
      </c>
      <c r="B6129" s="1162">
        <v>11091</v>
      </c>
      <c r="C6129" s="1163" t="s">
        <v>14000</v>
      </c>
      <c r="D6129" s="1163" t="s">
        <v>14001</v>
      </c>
      <c r="E6129" s="1164" t="s">
        <v>13997</v>
      </c>
      <c r="F6129" s="1165">
        <v>42732</v>
      </c>
      <c r="G6129" s="1165">
        <v>44675</v>
      </c>
    </row>
    <row r="6130" spans="1:7">
      <c r="A6130" s="1158">
        <v>7712</v>
      </c>
      <c r="B6130" s="1158">
        <v>11092</v>
      </c>
      <c r="C6130" s="1159" t="s">
        <v>14002</v>
      </c>
      <c r="D6130" s="1159" t="s">
        <v>14003</v>
      </c>
      <c r="E6130" s="1160" t="s">
        <v>4363</v>
      </c>
      <c r="F6130" s="1161">
        <v>42732</v>
      </c>
      <c r="G6130" s="1161">
        <v>44371</v>
      </c>
    </row>
    <row r="6131" spans="1:7" ht="51">
      <c r="A6131" s="1162">
        <v>7713</v>
      </c>
      <c r="B6131" s="1162">
        <v>11093</v>
      </c>
      <c r="C6131" s="1163" t="s">
        <v>14004</v>
      </c>
      <c r="D6131" s="1163" t="s">
        <v>14005</v>
      </c>
      <c r="E6131" s="1164" t="s">
        <v>4363</v>
      </c>
      <c r="F6131" s="1165">
        <v>42732</v>
      </c>
      <c r="G6131" s="1165">
        <v>44371</v>
      </c>
    </row>
    <row r="6132" spans="1:7" ht="25.5">
      <c r="A6132" s="1158">
        <v>7714</v>
      </c>
      <c r="B6132" s="1158">
        <v>11094</v>
      </c>
      <c r="C6132" s="1159" t="s">
        <v>14006</v>
      </c>
      <c r="D6132" s="1159" t="s">
        <v>14007</v>
      </c>
      <c r="E6132" s="1160" t="s">
        <v>14008</v>
      </c>
      <c r="F6132" s="1161">
        <v>42732</v>
      </c>
      <c r="G6132" s="1161">
        <v>44765</v>
      </c>
    </row>
    <row r="6133" spans="1:7" ht="51">
      <c r="A6133" s="1162">
        <v>7715</v>
      </c>
      <c r="B6133" s="1162">
        <v>11095</v>
      </c>
      <c r="C6133" s="1163" t="s">
        <v>14009</v>
      </c>
      <c r="D6133" s="1163" t="s">
        <v>14010</v>
      </c>
      <c r="E6133" s="1164" t="s">
        <v>14008</v>
      </c>
      <c r="F6133" s="1165">
        <v>42732</v>
      </c>
      <c r="G6133" s="1165">
        <v>44765</v>
      </c>
    </row>
    <row r="6134" spans="1:7" ht="25.5">
      <c r="A6134" s="1158">
        <v>7716</v>
      </c>
      <c r="B6134" s="1158">
        <v>11096</v>
      </c>
      <c r="C6134" s="1159" t="s">
        <v>14011</v>
      </c>
      <c r="D6134" s="1159" t="s">
        <v>14012</v>
      </c>
      <c r="E6134" s="1160" t="s">
        <v>14013</v>
      </c>
      <c r="F6134" s="1161">
        <v>42732</v>
      </c>
      <c r="G6134" s="1161">
        <v>44400</v>
      </c>
    </row>
    <row r="6135" spans="1:7" ht="38.25">
      <c r="A6135" s="1162">
        <v>7717</v>
      </c>
      <c r="B6135" s="1162">
        <v>11097</v>
      </c>
      <c r="C6135" s="1163" t="s">
        <v>14014</v>
      </c>
      <c r="D6135" s="1163" t="s">
        <v>14015</v>
      </c>
      <c r="E6135" s="1164" t="s">
        <v>14013</v>
      </c>
      <c r="F6135" s="1165">
        <v>42732</v>
      </c>
      <c r="G6135" s="1165">
        <v>44400</v>
      </c>
    </row>
    <row r="6136" spans="1:7" ht="25.5">
      <c r="A6136" s="1158">
        <v>7718</v>
      </c>
      <c r="B6136" s="1158">
        <v>11098</v>
      </c>
      <c r="C6136" s="1159" t="s">
        <v>14016</v>
      </c>
      <c r="D6136" s="1159" t="s">
        <v>14017</v>
      </c>
      <c r="E6136" s="1160" t="s">
        <v>14018</v>
      </c>
      <c r="F6136" s="1161">
        <v>42732</v>
      </c>
      <c r="G6136" s="1161">
        <v>44493</v>
      </c>
    </row>
    <row r="6137" spans="1:7" ht="76.5">
      <c r="A6137" s="1162">
        <v>7719</v>
      </c>
      <c r="B6137" s="1162">
        <v>11099</v>
      </c>
      <c r="C6137" s="1163" t="s">
        <v>14019</v>
      </c>
      <c r="D6137" s="1163" t="s">
        <v>14020</v>
      </c>
      <c r="E6137" s="1164" t="s">
        <v>14018</v>
      </c>
      <c r="F6137" s="1165">
        <v>42732</v>
      </c>
      <c r="G6137" s="1165">
        <v>44493</v>
      </c>
    </row>
    <row r="6138" spans="1:7" ht="25.5">
      <c r="A6138" s="1158">
        <v>7720</v>
      </c>
      <c r="B6138" s="1158">
        <v>11100</v>
      </c>
      <c r="C6138" s="1159" t="s">
        <v>14021</v>
      </c>
      <c r="D6138" s="1159" t="s">
        <v>14022</v>
      </c>
      <c r="E6138" s="1160" t="s">
        <v>14013</v>
      </c>
      <c r="F6138" s="1161">
        <v>42732</v>
      </c>
      <c r="G6138" s="1161">
        <v>44400</v>
      </c>
    </row>
    <row r="6139" spans="1:7" ht="38.25">
      <c r="A6139" s="1162">
        <v>7721</v>
      </c>
      <c r="B6139" s="1162">
        <v>11101</v>
      </c>
      <c r="C6139" s="1163" t="s">
        <v>14023</v>
      </c>
      <c r="D6139" s="1163" t="s">
        <v>14024</v>
      </c>
      <c r="E6139" s="1164" t="s">
        <v>14013</v>
      </c>
      <c r="F6139" s="1165">
        <v>42732</v>
      </c>
      <c r="G6139" s="1165">
        <v>44400</v>
      </c>
    </row>
    <row r="6140" spans="1:7" ht="38.25">
      <c r="A6140" s="1162">
        <v>7722</v>
      </c>
      <c r="B6140" s="1162">
        <v>11102</v>
      </c>
      <c r="C6140" s="1163" t="s">
        <v>14025</v>
      </c>
      <c r="D6140" s="1163" t="s">
        <v>14026</v>
      </c>
      <c r="E6140" s="1164" t="s">
        <v>14013</v>
      </c>
      <c r="F6140" s="1165">
        <v>42732</v>
      </c>
      <c r="G6140" s="1165">
        <v>44400</v>
      </c>
    </row>
    <row r="6141" spans="1:7">
      <c r="A6141" s="1158">
        <v>7723</v>
      </c>
      <c r="B6141" s="1158">
        <v>11103</v>
      </c>
      <c r="C6141" s="1159" t="s">
        <v>14027</v>
      </c>
      <c r="D6141" s="1159" t="s">
        <v>14028</v>
      </c>
      <c r="E6141" s="1160" t="s">
        <v>14013</v>
      </c>
      <c r="F6141" s="1161">
        <v>42732</v>
      </c>
      <c r="G6141" s="1161">
        <v>44400</v>
      </c>
    </row>
    <row r="6142" spans="1:7" ht="38.25">
      <c r="A6142" s="1162">
        <v>7724</v>
      </c>
      <c r="B6142" s="1162">
        <v>11104</v>
      </c>
      <c r="C6142" s="1163" t="s">
        <v>14029</v>
      </c>
      <c r="D6142" s="1163" t="s">
        <v>14030</v>
      </c>
      <c r="E6142" s="1164" t="s">
        <v>14013</v>
      </c>
      <c r="F6142" s="1165">
        <v>42732</v>
      </c>
      <c r="G6142" s="1165">
        <v>44400</v>
      </c>
    </row>
    <row r="6143" spans="1:7" ht="25.5">
      <c r="A6143" s="1158">
        <v>7725</v>
      </c>
      <c r="B6143" s="1158">
        <v>11105</v>
      </c>
      <c r="C6143" s="1159" t="s">
        <v>14031</v>
      </c>
      <c r="D6143" s="1159" t="s">
        <v>14032</v>
      </c>
      <c r="E6143" s="1160" t="s">
        <v>13997</v>
      </c>
      <c r="F6143" s="1161">
        <v>42732</v>
      </c>
      <c r="G6143" s="1161">
        <v>44675</v>
      </c>
    </row>
    <row r="6144" spans="1:7" ht="38.25">
      <c r="A6144" s="1162">
        <v>7726</v>
      </c>
      <c r="B6144" s="1162">
        <v>11106</v>
      </c>
      <c r="C6144" s="1163" t="s">
        <v>14033</v>
      </c>
      <c r="D6144" s="1163" t="s">
        <v>14034</v>
      </c>
      <c r="E6144" s="1164" t="s">
        <v>13997</v>
      </c>
      <c r="F6144" s="1165">
        <v>42732</v>
      </c>
      <c r="G6144" s="1165">
        <v>44675</v>
      </c>
    </row>
    <row r="6145" spans="1:7">
      <c r="A6145" s="1158">
        <v>7727</v>
      </c>
      <c r="B6145" s="1158">
        <v>11107</v>
      </c>
      <c r="C6145" s="1159" t="s">
        <v>14035</v>
      </c>
      <c r="D6145" s="1159" t="s">
        <v>14036</v>
      </c>
      <c r="E6145" s="1160" t="s">
        <v>14037</v>
      </c>
      <c r="F6145" s="1161">
        <v>42732</v>
      </c>
      <c r="G6145" s="1161">
        <v>44310</v>
      </c>
    </row>
    <row r="6146" spans="1:7" ht="51">
      <c r="A6146" s="1162">
        <v>7728</v>
      </c>
      <c r="B6146" s="1162">
        <v>11108</v>
      </c>
      <c r="C6146" s="1163" t="s">
        <v>14038</v>
      </c>
      <c r="D6146" s="1163" t="s">
        <v>14039</v>
      </c>
      <c r="E6146" s="1164" t="s">
        <v>14037</v>
      </c>
      <c r="F6146" s="1165">
        <v>42732</v>
      </c>
      <c r="G6146" s="1165">
        <v>44310</v>
      </c>
    </row>
    <row r="6147" spans="1:7" ht="76.5">
      <c r="A6147" s="1162">
        <v>7729</v>
      </c>
      <c r="B6147" s="1162">
        <v>11109</v>
      </c>
      <c r="C6147" s="1163" t="s">
        <v>14040</v>
      </c>
      <c r="D6147" s="1163" t="s">
        <v>14041</v>
      </c>
      <c r="E6147" s="1164" t="s">
        <v>14042</v>
      </c>
      <c r="F6147" s="1165">
        <v>42732</v>
      </c>
      <c r="G6147" s="1165">
        <v>43823</v>
      </c>
    </row>
    <row r="6148" spans="1:7" ht="25.5">
      <c r="A6148" s="1158">
        <v>7730</v>
      </c>
      <c r="B6148" s="1158">
        <v>11110</v>
      </c>
      <c r="C6148" s="1159" t="s">
        <v>14043</v>
      </c>
      <c r="D6148" s="1159" t="s">
        <v>14044</v>
      </c>
      <c r="E6148" s="1160" t="s">
        <v>14045</v>
      </c>
      <c r="F6148" s="1161">
        <v>43182</v>
      </c>
      <c r="G6148" s="1161">
        <v>44858</v>
      </c>
    </row>
    <row r="6149" spans="1:7" ht="25.5">
      <c r="A6149" s="1162">
        <v>7731</v>
      </c>
      <c r="B6149" s="1162">
        <v>11111</v>
      </c>
      <c r="C6149" s="1163" t="s">
        <v>14046</v>
      </c>
      <c r="D6149" s="1163" t="s">
        <v>14047</v>
      </c>
      <c r="E6149" s="1164" t="s">
        <v>14048</v>
      </c>
      <c r="F6149" s="1165">
        <v>43182</v>
      </c>
      <c r="G6149" s="1165">
        <v>44675</v>
      </c>
    </row>
    <row r="6150" spans="1:7" ht="25.5">
      <c r="A6150" s="1162">
        <v>7732</v>
      </c>
      <c r="B6150" s="1162">
        <v>11112</v>
      </c>
      <c r="C6150" s="1163" t="s">
        <v>14049</v>
      </c>
      <c r="D6150" s="1163" t="s">
        <v>14050</v>
      </c>
      <c r="E6150" s="1164" t="s">
        <v>14051</v>
      </c>
      <c r="F6150" s="1165">
        <v>43182</v>
      </c>
      <c r="G6150" s="1165">
        <v>44765</v>
      </c>
    </row>
    <row r="6151" spans="1:7" ht="25.5">
      <c r="A6151" s="1162">
        <v>7733</v>
      </c>
      <c r="B6151" s="1162">
        <v>11113</v>
      </c>
      <c r="C6151" s="1163" t="s">
        <v>14052</v>
      </c>
      <c r="D6151" s="1163" t="s">
        <v>14053</v>
      </c>
      <c r="E6151" s="1164" t="s">
        <v>14037</v>
      </c>
      <c r="F6151" s="1165">
        <v>43280</v>
      </c>
      <c r="G6151" s="1165">
        <v>44858</v>
      </c>
    </row>
    <row r="6152" spans="1:7" ht="25.5">
      <c r="A6152" s="1158">
        <v>7734</v>
      </c>
      <c r="B6152" s="1158">
        <v>11117</v>
      </c>
      <c r="C6152" s="1159" t="s">
        <v>14054</v>
      </c>
      <c r="D6152" s="1159" t="s">
        <v>14055</v>
      </c>
      <c r="E6152" s="1160" t="s">
        <v>14056</v>
      </c>
      <c r="F6152" s="1161">
        <v>43262</v>
      </c>
      <c r="G6152" s="1161">
        <v>44310</v>
      </c>
    </row>
    <row r="6153" spans="1:7" ht="51">
      <c r="A6153" s="1162">
        <v>7735</v>
      </c>
      <c r="B6153" s="1162">
        <v>11118</v>
      </c>
      <c r="C6153" s="1163" t="s">
        <v>14057</v>
      </c>
      <c r="D6153" s="1163" t="s">
        <v>14058</v>
      </c>
      <c r="E6153" s="1164" t="s">
        <v>14056</v>
      </c>
      <c r="F6153" s="1165">
        <v>43262</v>
      </c>
      <c r="G6153" s="1165">
        <v>44310</v>
      </c>
    </row>
    <row r="6154" spans="1:7">
      <c r="A6154" s="1158">
        <v>7736</v>
      </c>
      <c r="B6154" s="1158">
        <v>11119</v>
      </c>
      <c r="C6154" s="1159" t="s">
        <v>14059</v>
      </c>
      <c r="D6154" s="1159" t="s">
        <v>14060</v>
      </c>
      <c r="E6154" s="1160" t="s">
        <v>7712</v>
      </c>
      <c r="F6154" s="1161">
        <v>43129</v>
      </c>
      <c r="G6154" s="1161">
        <v>44675</v>
      </c>
    </row>
    <row r="6155" spans="1:7" ht="38.25">
      <c r="A6155" s="1162">
        <v>7737</v>
      </c>
      <c r="B6155" s="1162">
        <v>11120</v>
      </c>
      <c r="C6155" s="1163" t="s">
        <v>14061</v>
      </c>
      <c r="D6155" s="1163" t="s">
        <v>14062</v>
      </c>
      <c r="E6155" s="1164" t="s">
        <v>7712</v>
      </c>
      <c r="F6155" s="1165">
        <v>43129</v>
      </c>
      <c r="G6155" s="1165">
        <v>44675</v>
      </c>
    </row>
    <row r="6156" spans="1:7" ht="38.25">
      <c r="A6156" s="1162">
        <v>7738</v>
      </c>
      <c r="B6156" s="1162">
        <v>11121</v>
      </c>
      <c r="C6156" s="1163" t="s">
        <v>14063</v>
      </c>
      <c r="D6156" s="1163" t="s">
        <v>14064</v>
      </c>
      <c r="E6156" s="1164" t="s">
        <v>7712</v>
      </c>
      <c r="F6156" s="1165">
        <v>43129</v>
      </c>
      <c r="G6156" s="1165">
        <v>44675</v>
      </c>
    </row>
    <row r="6157" spans="1:7" ht="25.5">
      <c r="A6157" s="1158">
        <v>7739</v>
      </c>
      <c r="B6157" s="1158">
        <v>11122</v>
      </c>
      <c r="C6157" s="1159" t="s">
        <v>14065</v>
      </c>
      <c r="D6157" s="1159" t="s">
        <v>14066</v>
      </c>
      <c r="E6157" s="1160" t="s">
        <v>14067</v>
      </c>
      <c r="F6157" s="1161">
        <v>43197</v>
      </c>
      <c r="G6157" s="1161">
        <v>44675</v>
      </c>
    </row>
    <row r="6158" spans="1:7">
      <c r="A6158" s="1162">
        <v>7740</v>
      </c>
      <c r="B6158" s="1162">
        <v>11123</v>
      </c>
      <c r="C6158" s="1163" t="s">
        <v>14068</v>
      </c>
      <c r="D6158" s="1163" t="s">
        <v>14069</v>
      </c>
      <c r="E6158" s="1164" t="s">
        <v>14070</v>
      </c>
      <c r="F6158" s="1165">
        <v>43197</v>
      </c>
      <c r="G6158" s="1165">
        <v>44128</v>
      </c>
    </row>
    <row r="6159" spans="1:7">
      <c r="A6159" s="1162">
        <v>7741</v>
      </c>
      <c r="B6159" s="1162">
        <v>11124</v>
      </c>
      <c r="C6159" s="1163" t="s">
        <v>14071</v>
      </c>
      <c r="D6159" s="1163" t="s">
        <v>14072</v>
      </c>
      <c r="E6159" s="1164" t="s">
        <v>13955</v>
      </c>
      <c r="F6159" s="1165">
        <v>43197</v>
      </c>
      <c r="G6159" s="1165">
        <v>44310</v>
      </c>
    </row>
    <row r="6160" spans="1:7">
      <c r="A6160" s="1162">
        <v>7742</v>
      </c>
      <c r="B6160" s="1162">
        <v>11125</v>
      </c>
      <c r="C6160" s="1163" t="s">
        <v>14073</v>
      </c>
      <c r="D6160" s="1163" t="s">
        <v>14074</v>
      </c>
      <c r="E6160" s="1164" t="s">
        <v>14075</v>
      </c>
      <c r="F6160" s="1165">
        <v>43197</v>
      </c>
      <c r="G6160" s="1165">
        <v>44493</v>
      </c>
    </row>
    <row r="6161" spans="1:7">
      <c r="A6161" s="1162">
        <v>7743</v>
      </c>
      <c r="B6161" s="1162">
        <v>11126</v>
      </c>
      <c r="C6161" s="1163" t="s">
        <v>14076</v>
      </c>
      <c r="D6161" s="1163" t="s">
        <v>14077</v>
      </c>
      <c r="E6161" s="1164" t="s">
        <v>14067</v>
      </c>
      <c r="F6161" s="1165">
        <v>43197</v>
      </c>
      <c r="G6161" s="1165">
        <v>44675</v>
      </c>
    </row>
    <row r="6162" spans="1:7">
      <c r="A6162" s="1158">
        <v>7744</v>
      </c>
      <c r="B6162" s="1158">
        <v>11127</v>
      </c>
      <c r="C6162" s="1159" t="s">
        <v>14078</v>
      </c>
      <c r="D6162" s="1159" t="s">
        <v>14079</v>
      </c>
      <c r="E6162" s="1160" t="s">
        <v>14080</v>
      </c>
      <c r="F6162" s="1161">
        <v>43159</v>
      </c>
      <c r="G6162" s="1161">
        <v>44310</v>
      </c>
    </row>
    <row r="6163" spans="1:7" ht="76.5">
      <c r="A6163" s="1162">
        <v>7745</v>
      </c>
      <c r="B6163" s="1162">
        <v>11128</v>
      </c>
      <c r="C6163" s="1163" t="s">
        <v>14081</v>
      </c>
      <c r="D6163" s="1163" t="s">
        <v>14082</v>
      </c>
      <c r="E6163" s="1164" t="s">
        <v>14080</v>
      </c>
      <c r="F6163" s="1165">
        <v>43159</v>
      </c>
      <c r="G6163" s="1165">
        <v>44310</v>
      </c>
    </row>
    <row r="6164" spans="1:7">
      <c r="A6164" s="1158">
        <v>7746</v>
      </c>
      <c r="B6164" s="1158">
        <v>11129</v>
      </c>
      <c r="C6164" s="1159" t="s">
        <v>14083</v>
      </c>
      <c r="D6164" s="1159" t="s">
        <v>14084</v>
      </c>
      <c r="E6164" s="1160" t="s">
        <v>3461</v>
      </c>
      <c r="F6164" s="1161">
        <v>43159</v>
      </c>
      <c r="G6164" s="1161">
        <v>43458</v>
      </c>
    </row>
    <row r="6165" spans="1:7" ht="63.75">
      <c r="A6165" s="1162">
        <v>7747</v>
      </c>
      <c r="B6165" s="1162">
        <v>11130</v>
      </c>
      <c r="C6165" s="1163" t="s">
        <v>14085</v>
      </c>
      <c r="D6165" s="1163" t="s">
        <v>14086</v>
      </c>
      <c r="E6165" s="1164" t="s">
        <v>3461</v>
      </c>
      <c r="F6165" s="1165">
        <v>43159</v>
      </c>
      <c r="G6165" s="1165">
        <v>43458</v>
      </c>
    </row>
    <row r="6166" spans="1:7" ht="25.5">
      <c r="A6166" s="1158">
        <v>7748</v>
      </c>
      <c r="B6166" s="1158">
        <v>274</v>
      </c>
      <c r="C6166" s="1159" t="s">
        <v>14087</v>
      </c>
      <c r="D6166" s="1159" t="s">
        <v>14088</v>
      </c>
      <c r="E6166" s="1160" t="s">
        <v>14051</v>
      </c>
      <c r="F6166" s="1161">
        <v>43459</v>
      </c>
      <c r="G6166" s="1161">
        <v>45042</v>
      </c>
    </row>
    <row r="6167" spans="1:7" ht="25.5">
      <c r="A6167" s="1158">
        <v>7749</v>
      </c>
      <c r="B6167" s="1158">
        <v>277</v>
      </c>
      <c r="C6167" s="1159" t="s">
        <v>14089</v>
      </c>
      <c r="D6167" s="1159" t="s">
        <v>14090</v>
      </c>
      <c r="E6167" s="1160" t="s">
        <v>14091</v>
      </c>
      <c r="F6167" s="1161">
        <v>44473</v>
      </c>
      <c r="G6167" s="1161">
        <v>44970</v>
      </c>
    </row>
    <row r="6168" spans="1:7" ht="25.5">
      <c r="A6168" s="1162">
        <v>7750</v>
      </c>
      <c r="B6168" s="1162">
        <v>10114</v>
      </c>
      <c r="C6168" s="1163" t="s">
        <v>14092</v>
      </c>
      <c r="D6168" s="1163" t="s">
        <v>14093</v>
      </c>
      <c r="E6168" s="1164" t="s">
        <v>3112</v>
      </c>
      <c r="F6168" s="1165">
        <v>44473</v>
      </c>
      <c r="G6168" s="1165">
        <v>44502</v>
      </c>
    </row>
    <row r="6169" spans="1:7" ht="25.5">
      <c r="A6169" s="1162">
        <v>7751</v>
      </c>
      <c r="B6169" s="1162">
        <v>279</v>
      </c>
      <c r="C6169" s="1163" t="s">
        <v>14094</v>
      </c>
      <c r="D6169" s="1163" t="s">
        <v>14095</v>
      </c>
      <c r="E6169" s="1164" t="s">
        <v>3034</v>
      </c>
      <c r="F6169" s="1165">
        <v>44494</v>
      </c>
      <c r="G6169" s="1165">
        <v>44553</v>
      </c>
    </row>
    <row r="6170" spans="1:7">
      <c r="A6170" s="1162">
        <v>7752</v>
      </c>
      <c r="B6170" s="1162">
        <v>280</v>
      </c>
      <c r="C6170" s="1163" t="s">
        <v>14096</v>
      </c>
      <c r="D6170" s="1163" t="s">
        <v>14097</v>
      </c>
      <c r="E6170" s="1164" t="s">
        <v>3034</v>
      </c>
      <c r="F6170" s="1165">
        <v>44494</v>
      </c>
      <c r="G6170" s="1165">
        <v>44553</v>
      </c>
    </row>
    <row r="6171" spans="1:7" ht="38.25">
      <c r="A6171" s="1162">
        <v>7753</v>
      </c>
      <c r="B6171" s="1162">
        <v>281</v>
      </c>
      <c r="C6171" s="1163" t="s">
        <v>14098</v>
      </c>
      <c r="D6171" s="1163" t="s">
        <v>14099</v>
      </c>
      <c r="E6171" s="1164" t="s">
        <v>7589</v>
      </c>
      <c r="F6171" s="1165">
        <v>44920</v>
      </c>
      <c r="G6171" s="1165">
        <v>44970</v>
      </c>
    </row>
    <row r="6172" spans="1:7" ht="25.5">
      <c r="A6172" s="1158">
        <v>7754</v>
      </c>
      <c r="B6172" s="1158">
        <v>283</v>
      </c>
      <c r="C6172" s="1159" t="s">
        <v>14100</v>
      </c>
      <c r="D6172" s="1159" t="s">
        <v>14101</v>
      </c>
      <c r="E6172" s="1160" t="s">
        <v>14102</v>
      </c>
      <c r="F6172" s="1161">
        <v>44920</v>
      </c>
      <c r="G6172" s="1161">
        <v>44947</v>
      </c>
    </row>
    <row r="6173" spans="1:7" ht="25.5">
      <c r="A6173" s="1162">
        <v>7755</v>
      </c>
      <c r="B6173" s="1162">
        <v>284</v>
      </c>
      <c r="C6173" s="1163" t="s">
        <v>14103</v>
      </c>
      <c r="D6173" s="1163" t="s">
        <v>14104</v>
      </c>
      <c r="E6173" s="1164" t="s">
        <v>2585</v>
      </c>
      <c r="F6173" s="1165">
        <v>44920</v>
      </c>
      <c r="G6173" s="1165">
        <v>44939</v>
      </c>
    </row>
    <row r="6174" spans="1:7" ht="25.5">
      <c r="A6174" s="1162">
        <v>7756</v>
      </c>
      <c r="B6174" s="1162">
        <v>285</v>
      </c>
      <c r="C6174" s="1163" t="s">
        <v>14105</v>
      </c>
      <c r="D6174" s="1163" t="s">
        <v>14106</v>
      </c>
      <c r="E6174" s="1164" t="s">
        <v>14102</v>
      </c>
      <c r="F6174" s="1165">
        <v>44920</v>
      </c>
      <c r="G6174" s="1165">
        <v>44947</v>
      </c>
    </row>
    <row r="6175" spans="1:7" ht="25.5">
      <c r="A6175" s="1162">
        <v>7757</v>
      </c>
      <c r="B6175" s="1162">
        <v>286</v>
      </c>
      <c r="C6175" s="1163" t="s">
        <v>14107</v>
      </c>
      <c r="D6175" s="1163" t="s">
        <v>14108</v>
      </c>
      <c r="E6175" s="1164" t="s">
        <v>14102</v>
      </c>
      <c r="F6175" s="1165">
        <v>44920</v>
      </c>
      <c r="G6175" s="1165">
        <v>44947</v>
      </c>
    </row>
    <row r="6176" spans="1:7" ht="25.5">
      <c r="A6176" s="1158">
        <v>7758</v>
      </c>
      <c r="B6176" s="1158">
        <v>10101</v>
      </c>
      <c r="C6176" s="1159" t="s">
        <v>14109</v>
      </c>
      <c r="D6176" s="1159" t="s">
        <v>14110</v>
      </c>
      <c r="E6176" s="1160" t="s">
        <v>14111</v>
      </c>
      <c r="F6176" s="1161">
        <v>43459</v>
      </c>
      <c r="G6176" s="1161">
        <v>43979</v>
      </c>
    </row>
    <row r="6177" spans="1:7" ht="51">
      <c r="A6177" s="1162">
        <v>7759</v>
      </c>
      <c r="B6177" s="1162">
        <v>10102</v>
      </c>
      <c r="C6177" s="1163" t="s">
        <v>14112</v>
      </c>
      <c r="D6177" s="1163" t="s">
        <v>14113</v>
      </c>
      <c r="E6177" s="1164" t="s">
        <v>14111</v>
      </c>
      <c r="F6177" s="1165">
        <v>43459</v>
      </c>
      <c r="G6177" s="1165">
        <v>43979</v>
      </c>
    </row>
    <row r="6178" spans="1:7">
      <c r="A6178" s="1158">
        <v>7760</v>
      </c>
      <c r="B6178" s="1158">
        <v>287</v>
      </c>
      <c r="C6178" s="1159" t="s">
        <v>14114</v>
      </c>
      <c r="D6178" s="1159" t="s">
        <v>14115</v>
      </c>
      <c r="E6178" s="1160" t="s">
        <v>3034</v>
      </c>
      <c r="F6178" s="1161">
        <v>44859</v>
      </c>
      <c r="G6178" s="1161">
        <v>44918</v>
      </c>
    </row>
    <row r="6179" spans="1:7" ht="63.75">
      <c r="A6179" s="1162">
        <v>7761</v>
      </c>
      <c r="B6179" s="1162">
        <v>288</v>
      </c>
      <c r="C6179" s="1163" t="s">
        <v>14116</v>
      </c>
      <c r="D6179" s="1163" t="s">
        <v>14117</v>
      </c>
      <c r="E6179" s="1164" t="s">
        <v>3034</v>
      </c>
      <c r="F6179" s="1165">
        <v>44859</v>
      </c>
      <c r="G6179" s="1165">
        <v>44918</v>
      </c>
    </row>
    <row r="6180" spans="1:7" ht="25.5">
      <c r="A6180" s="1158">
        <v>7762</v>
      </c>
      <c r="B6180" s="1158">
        <v>293</v>
      </c>
      <c r="C6180" s="1159" t="s">
        <v>14118</v>
      </c>
      <c r="D6180" s="1159" t="s">
        <v>14119</v>
      </c>
      <c r="E6180" s="1160" t="s">
        <v>3143</v>
      </c>
      <c r="F6180" s="1161">
        <v>44920</v>
      </c>
      <c r="G6180" s="1161">
        <v>45042</v>
      </c>
    </row>
    <row r="6181" spans="1:7" ht="51">
      <c r="A6181" s="1162">
        <v>7763</v>
      </c>
      <c r="B6181" s="1162">
        <v>294</v>
      </c>
      <c r="C6181" s="1163" t="s">
        <v>14120</v>
      </c>
      <c r="D6181" s="1163" t="s">
        <v>14121</v>
      </c>
      <c r="E6181" s="1164" t="s">
        <v>3143</v>
      </c>
      <c r="F6181" s="1165">
        <v>44920</v>
      </c>
      <c r="G6181" s="1165">
        <v>45042</v>
      </c>
    </row>
    <row r="6182" spans="1:7" ht="25.5">
      <c r="A6182" s="1158">
        <v>7764</v>
      </c>
      <c r="B6182" s="1158">
        <v>295</v>
      </c>
      <c r="C6182" s="1159" t="s">
        <v>14122</v>
      </c>
      <c r="D6182" s="1159" t="s">
        <v>14123</v>
      </c>
      <c r="E6182" s="1160" t="s">
        <v>14124</v>
      </c>
      <c r="F6182" s="1161">
        <v>44223</v>
      </c>
      <c r="G6182" s="1161">
        <v>45001</v>
      </c>
    </row>
    <row r="6183" spans="1:7" ht="76.5">
      <c r="A6183" s="1162">
        <v>7765</v>
      </c>
      <c r="B6183" s="1162">
        <v>296</v>
      </c>
      <c r="C6183" s="1163" t="s">
        <v>14125</v>
      </c>
      <c r="D6183" s="1163" t="s">
        <v>14126</v>
      </c>
      <c r="E6183" s="1164" t="s">
        <v>3034</v>
      </c>
      <c r="F6183" s="1165">
        <v>44223</v>
      </c>
      <c r="G6183" s="1165">
        <v>44282</v>
      </c>
    </row>
    <row r="6184" spans="1:7" ht="76.5">
      <c r="A6184" s="1162">
        <v>7766</v>
      </c>
      <c r="B6184" s="1162">
        <v>5372</v>
      </c>
      <c r="C6184" s="1163" t="s">
        <v>14127</v>
      </c>
      <c r="D6184" s="1163" t="s">
        <v>14128</v>
      </c>
      <c r="E6184" s="1164" t="s">
        <v>5462</v>
      </c>
      <c r="F6184" s="1165">
        <v>44647</v>
      </c>
      <c r="G6184" s="1165">
        <v>45001</v>
      </c>
    </row>
    <row r="6185" spans="1:7" ht="63.75">
      <c r="A6185" s="1162">
        <v>7767</v>
      </c>
      <c r="B6185" s="1162">
        <v>5373</v>
      </c>
      <c r="C6185" s="1163" t="s">
        <v>14129</v>
      </c>
      <c r="D6185" s="1163" t="s">
        <v>14130</v>
      </c>
      <c r="E6185" s="1164" t="s">
        <v>3034</v>
      </c>
      <c r="F6185" s="1165">
        <v>44647</v>
      </c>
      <c r="G6185" s="1165">
        <v>44706</v>
      </c>
    </row>
    <row r="6186" spans="1:7" ht="25.5">
      <c r="A6186" s="1158">
        <v>7768</v>
      </c>
      <c r="B6186" s="1158">
        <v>309</v>
      </c>
      <c r="C6186" s="1159" t="s">
        <v>14131</v>
      </c>
      <c r="D6186" s="1159" t="s">
        <v>14132</v>
      </c>
      <c r="E6186" s="1160" t="s">
        <v>14133</v>
      </c>
      <c r="F6186" s="1161">
        <v>44588</v>
      </c>
      <c r="G6186" s="1161">
        <v>45001</v>
      </c>
    </row>
    <row r="6187" spans="1:7" ht="38.25">
      <c r="A6187" s="1162">
        <v>7769</v>
      </c>
      <c r="B6187" s="1162">
        <v>311</v>
      </c>
      <c r="C6187" s="1163" t="s">
        <v>14134</v>
      </c>
      <c r="D6187" s="1163" t="s">
        <v>14135</v>
      </c>
      <c r="E6187" s="1164" t="s">
        <v>3034</v>
      </c>
      <c r="F6187" s="1165">
        <v>44588</v>
      </c>
      <c r="G6187" s="1165">
        <v>44647</v>
      </c>
    </row>
    <row r="6188" spans="1:7" ht="38.25">
      <c r="A6188" s="1162">
        <v>7770</v>
      </c>
      <c r="B6188" s="1162">
        <v>310</v>
      </c>
      <c r="C6188" s="1163" t="s">
        <v>14136</v>
      </c>
      <c r="D6188" s="1163" t="s">
        <v>14137</v>
      </c>
      <c r="E6188" s="1164" t="s">
        <v>5462</v>
      </c>
      <c r="F6188" s="1165">
        <v>44647</v>
      </c>
      <c r="G6188" s="1165">
        <v>45001</v>
      </c>
    </row>
    <row r="6189" spans="1:7" ht="25.5">
      <c r="A6189" s="1158">
        <v>7771</v>
      </c>
      <c r="B6189" s="1158">
        <v>312</v>
      </c>
      <c r="C6189" s="1159" t="s">
        <v>14138</v>
      </c>
      <c r="D6189" s="1159" t="s">
        <v>14139</v>
      </c>
      <c r="E6189" s="1160" t="s">
        <v>14140</v>
      </c>
      <c r="F6189" s="1161">
        <v>44494</v>
      </c>
      <c r="G6189" s="1161">
        <v>44735</v>
      </c>
    </row>
    <row r="6190" spans="1:7" ht="38.25">
      <c r="A6190" s="1162">
        <v>7772</v>
      </c>
      <c r="B6190" s="1162">
        <v>313</v>
      </c>
      <c r="C6190" s="1163" t="s">
        <v>14141</v>
      </c>
      <c r="D6190" s="1163" t="s">
        <v>14142</v>
      </c>
      <c r="E6190" s="1164" t="s">
        <v>3287</v>
      </c>
      <c r="F6190" s="1165">
        <v>44494</v>
      </c>
      <c r="G6190" s="1165">
        <v>44583</v>
      </c>
    </row>
    <row r="6191" spans="1:7" ht="76.5">
      <c r="A6191" s="1162">
        <v>7773</v>
      </c>
      <c r="B6191" s="1162">
        <v>5380</v>
      </c>
      <c r="C6191" s="1163" t="s">
        <v>14143</v>
      </c>
      <c r="D6191" s="1163" t="s">
        <v>14144</v>
      </c>
      <c r="E6191" s="1164" t="s">
        <v>3034</v>
      </c>
      <c r="F6191" s="1165">
        <v>44588</v>
      </c>
      <c r="G6191" s="1165">
        <v>44647</v>
      </c>
    </row>
    <row r="6192" spans="1:7" ht="76.5">
      <c r="A6192" s="1162">
        <v>7774</v>
      </c>
      <c r="B6192" s="1162">
        <v>5379</v>
      </c>
      <c r="C6192" s="1163" t="s">
        <v>14145</v>
      </c>
      <c r="D6192" s="1163" t="s">
        <v>14146</v>
      </c>
      <c r="E6192" s="1164" t="s">
        <v>3034</v>
      </c>
      <c r="F6192" s="1165">
        <v>44676</v>
      </c>
      <c r="G6192" s="1165">
        <v>44735</v>
      </c>
    </row>
    <row r="6193" spans="1:7" ht="38.25">
      <c r="A6193" s="1162">
        <v>7775</v>
      </c>
      <c r="B6193" s="1162">
        <v>5378</v>
      </c>
      <c r="C6193" s="1163" t="s">
        <v>14147</v>
      </c>
      <c r="D6193" s="1163" t="s">
        <v>14148</v>
      </c>
      <c r="E6193" s="1164" t="s">
        <v>3287</v>
      </c>
      <c r="F6193" s="1165">
        <v>44494</v>
      </c>
      <c r="G6193" s="1165">
        <v>44583</v>
      </c>
    </row>
    <row r="6194" spans="1:7" ht="76.5">
      <c r="A6194" s="1162">
        <v>7776</v>
      </c>
      <c r="B6194" s="1162">
        <v>5377</v>
      </c>
      <c r="C6194" s="1163" t="s">
        <v>14149</v>
      </c>
      <c r="D6194" s="1163" t="s">
        <v>14150</v>
      </c>
      <c r="E6194" s="1164" t="s">
        <v>3034</v>
      </c>
      <c r="F6194" s="1165">
        <v>44588</v>
      </c>
      <c r="G6194" s="1165">
        <v>44647</v>
      </c>
    </row>
    <row r="6195" spans="1:7" ht="76.5">
      <c r="A6195" s="1162">
        <v>7777</v>
      </c>
      <c r="B6195" s="1162">
        <v>5376</v>
      </c>
      <c r="C6195" s="1163" t="s">
        <v>14151</v>
      </c>
      <c r="D6195" s="1163" t="s">
        <v>14152</v>
      </c>
      <c r="E6195" s="1164" t="s">
        <v>3034</v>
      </c>
      <c r="F6195" s="1165">
        <v>44676</v>
      </c>
      <c r="G6195" s="1165">
        <v>44735</v>
      </c>
    </row>
    <row r="6196" spans="1:7" ht="25.5">
      <c r="A6196" s="1158">
        <v>7778</v>
      </c>
      <c r="B6196" s="1158">
        <v>324</v>
      </c>
      <c r="C6196" s="1159" t="s">
        <v>14153</v>
      </c>
      <c r="D6196" s="1159" t="s">
        <v>14154</v>
      </c>
      <c r="E6196" s="1160" t="s">
        <v>14155</v>
      </c>
      <c r="F6196" s="1161">
        <v>44223</v>
      </c>
      <c r="G6196" s="1161">
        <v>44918</v>
      </c>
    </row>
    <row r="6197" spans="1:7" ht="63.75">
      <c r="A6197" s="1162">
        <v>7779</v>
      </c>
      <c r="B6197" s="1162">
        <v>325</v>
      </c>
      <c r="C6197" s="1163" t="s">
        <v>14156</v>
      </c>
      <c r="D6197" s="1163" t="s">
        <v>14157</v>
      </c>
      <c r="E6197" s="1164" t="s">
        <v>3034</v>
      </c>
      <c r="F6197" s="1165">
        <v>44223</v>
      </c>
      <c r="G6197" s="1165">
        <v>44282</v>
      </c>
    </row>
    <row r="6198" spans="1:7" ht="63.75">
      <c r="A6198" s="1162">
        <v>7780</v>
      </c>
      <c r="B6198" s="1162">
        <v>5381</v>
      </c>
      <c r="C6198" s="1163" t="s">
        <v>14158</v>
      </c>
      <c r="D6198" s="1163" t="s">
        <v>14159</v>
      </c>
      <c r="E6198" s="1164" t="s">
        <v>10479</v>
      </c>
      <c r="F6198" s="1165">
        <v>44494</v>
      </c>
      <c r="G6198" s="1165">
        <v>44918</v>
      </c>
    </row>
    <row r="6199" spans="1:7" ht="25.5">
      <c r="A6199" s="1158">
        <v>7781</v>
      </c>
      <c r="B6199" s="1158">
        <v>329</v>
      </c>
      <c r="C6199" s="1159" t="s">
        <v>14160</v>
      </c>
      <c r="D6199" s="1159" t="s">
        <v>14161</v>
      </c>
      <c r="E6199" s="1160" t="s">
        <v>3034</v>
      </c>
      <c r="F6199" s="1161">
        <v>44588</v>
      </c>
      <c r="G6199" s="1161">
        <v>44647</v>
      </c>
    </row>
    <row r="6200" spans="1:7" ht="38.25">
      <c r="A6200" s="1162">
        <v>7782</v>
      </c>
      <c r="B6200" s="1162">
        <v>10133</v>
      </c>
      <c r="C6200" s="1163" t="s">
        <v>14162</v>
      </c>
      <c r="D6200" s="1163" t="s">
        <v>14163</v>
      </c>
      <c r="E6200" s="1164" t="s">
        <v>3034</v>
      </c>
      <c r="F6200" s="1165">
        <v>44588</v>
      </c>
      <c r="G6200" s="1165">
        <v>44647</v>
      </c>
    </row>
    <row r="6201" spans="1:7" ht="76.5">
      <c r="A6201" s="1162">
        <v>7783</v>
      </c>
      <c r="B6201" s="1162">
        <v>331</v>
      </c>
      <c r="C6201" s="1163" t="s">
        <v>14164</v>
      </c>
      <c r="D6201" s="1163" t="s">
        <v>14165</v>
      </c>
      <c r="E6201" s="1164" t="s">
        <v>3034</v>
      </c>
      <c r="F6201" s="1165">
        <v>44588</v>
      </c>
      <c r="G6201" s="1165">
        <v>44647</v>
      </c>
    </row>
    <row r="6202" spans="1:7" ht="25.5">
      <c r="A6202" s="1158">
        <v>7784</v>
      </c>
      <c r="B6202" s="1158">
        <v>332</v>
      </c>
      <c r="C6202" s="1159" t="s">
        <v>14166</v>
      </c>
      <c r="D6202" s="1159" t="s">
        <v>14167</v>
      </c>
      <c r="E6202" s="1160" t="s">
        <v>14168</v>
      </c>
      <c r="F6202" s="1161">
        <v>44588</v>
      </c>
      <c r="G6202" s="1161">
        <v>44920</v>
      </c>
    </row>
    <row r="6203" spans="1:7" ht="51">
      <c r="A6203" s="1162">
        <v>7785</v>
      </c>
      <c r="B6203" s="1162">
        <v>333</v>
      </c>
      <c r="C6203" s="1163" t="s">
        <v>14169</v>
      </c>
      <c r="D6203" s="1163" t="s">
        <v>14170</v>
      </c>
      <c r="E6203" s="1164" t="s">
        <v>3034</v>
      </c>
      <c r="F6203" s="1165">
        <v>44588</v>
      </c>
      <c r="G6203" s="1165">
        <v>44647</v>
      </c>
    </row>
    <row r="6204" spans="1:7" ht="51">
      <c r="A6204" s="1162">
        <v>7786</v>
      </c>
      <c r="B6204" s="1162">
        <v>5382</v>
      </c>
      <c r="C6204" s="1163" t="s">
        <v>14171</v>
      </c>
      <c r="D6204" s="1163" t="s">
        <v>14172</v>
      </c>
      <c r="E6204" s="1164" t="s">
        <v>14173</v>
      </c>
      <c r="F6204" s="1165">
        <v>44859</v>
      </c>
      <c r="G6204" s="1165">
        <v>44920</v>
      </c>
    </row>
    <row r="6205" spans="1:7" ht="25.5">
      <c r="A6205" s="1158">
        <v>7787</v>
      </c>
      <c r="B6205" s="1158">
        <v>10115</v>
      </c>
      <c r="C6205" s="1159" t="s">
        <v>14174</v>
      </c>
      <c r="D6205" s="1159" t="s">
        <v>14175</v>
      </c>
      <c r="E6205" s="1160" t="s">
        <v>14176</v>
      </c>
      <c r="F6205" s="1161">
        <v>44555</v>
      </c>
      <c r="G6205" s="1161">
        <v>45013</v>
      </c>
    </row>
    <row r="6206" spans="1:7" ht="51">
      <c r="A6206" s="1162">
        <v>7788</v>
      </c>
      <c r="B6206" s="1162">
        <v>10116</v>
      </c>
      <c r="C6206" s="1163" t="s">
        <v>14177</v>
      </c>
      <c r="D6206" s="1163" t="s">
        <v>14178</v>
      </c>
      <c r="E6206" s="1164" t="s">
        <v>14176</v>
      </c>
      <c r="F6206" s="1165">
        <v>44555</v>
      </c>
      <c r="G6206" s="1165">
        <v>45013</v>
      </c>
    </row>
    <row r="6207" spans="1:7" ht="25.5">
      <c r="A6207" s="1158">
        <v>7789</v>
      </c>
      <c r="B6207" s="1158">
        <v>339</v>
      </c>
      <c r="C6207" s="1159" t="s">
        <v>14179</v>
      </c>
      <c r="D6207" s="1159" t="s">
        <v>14180</v>
      </c>
      <c r="E6207" s="1160" t="s">
        <v>3034</v>
      </c>
      <c r="F6207" s="1161">
        <v>44311</v>
      </c>
      <c r="G6207" s="1161">
        <v>44370</v>
      </c>
    </row>
    <row r="6208" spans="1:7" ht="51">
      <c r="A6208" s="1162">
        <v>7790</v>
      </c>
      <c r="B6208" s="1162">
        <v>340</v>
      </c>
      <c r="C6208" s="1163" t="s">
        <v>14181</v>
      </c>
      <c r="D6208" s="1163" t="s">
        <v>14182</v>
      </c>
      <c r="E6208" s="1164" t="s">
        <v>3034</v>
      </c>
      <c r="F6208" s="1165">
        <v>44311</v>
      </c>
      <c r="G6208" s="1165">
        <v>44370</v>
      </c>
    </row>
    <row r="6209" spans="1:7" ht="51">
      <c r="A6209" s="1162">
        <v>7791</v>
      </c>
      <c r="B6209" s="1162">
        <v>5383</v>
      </c>
      <c r="C6209" s="1163" t="s">
        <v>14183</v>
      </c>
      <c r="D6209" s="1163" t="s">
        <v>14184</v>
      </c>
      <c r="E6209" s="1164" t="s">
        <v>3034</v>
      </c>
      <c r="F6209" s="1165">
        <v>44311</v>
      </c>
      <c r="G6209" s="1165">
        <v>44370</v>
      </c>
    </row>
    <row r="6210" spans="1:7" ht="25.5">
      <c r="A6210" s="1158">
        <v>7792</v>
      </c>
      <c r="B6210" s="1158">
        <v>347</v>
      </c>
      <c r="C6210" s="1159" t="s">
        <v>14185</v>
      </c>
      <c r="D6210" s="1159" t="s">
        <v>14186</v>
      </c>
      <c r="E6210" s="1160" t="s">
        <v>3143</v>
      </c>
      <c r="F6210" s="1161">
        <v>44920</v>
      </c>
      <c r="G6210" s="1161">
        <v>45042</v>
      </c>
    </row>
    <row r="6211" spans="1:7" ht="63.75">
      <c r="A6211" s="1162">
        <v>7793</v>
      </c>
      <c r="B6211" s="1162">
        <v>10117</v>
      </c>
      <c r="C6211" s="1163" t="s">
        <v>14187</v>
      </c>
      <c r="D6211" s="1163" t="s">
        <v>14188</v>
      </c>
      <c r="E6211" s="1164" t="s">
        <v>3143</v>
      </c>
      <c r="F6211" s="1165">
        <v>44920</v>
      </c>
      <c r="G6211" s="1165">
        <v>45042</v>
      </c>
    </row>
    <row r="6212" spans="1:7" ht="38.25">
      <c r="A6212" s="1162">
        <v>7794</v>
      </c>
      <c r="B6212" s="1162">
        <v>349</v>
      </c>
      <c r="C6212" s="1163" t="s">
        <v>14189</v>
      </c>
      <c r="D6212" s="1163" t="s">
        <v>14190</v>
      </c>
      <c r="E6212" s="1164" t="s">
        <v>7589</v>
      </c>
      <c r="F6212" s="1165">
        <v>44920</v>
      </c>
      <c r="G6212" s="1165">
        <v>44970</v>
      </c>
    </row>
    <row r="6213" spans="1:7" ht="25.5">
      <c r="A6213" s="1162">
        <v>7795</v>
      </c>
      <c r="B6213" s="1162">
        <v>350</v>
      </c>
      <c r="C6213" s="1163" t="s">
        <v>14191</v>
      </c>
      <c r="D6213" s="1163" t="s">
        <v>14192</v>
      </c>
      <c r="E6213" s="1164" t="s">
        <v>7589</v>
      </c>
      <c r="F6213" s="1165">
        <v>44920</v>
      </c>
      <c r="G6213" s="1165">
        <v>44970</v>
      </c>
    </row>
    <row r="6214" spans="1:7" ht="25.5">
      <c r="A6214" s="1158">
        <v>7796</v>
      </c>
      <c r="B6214" s="1158">
        <v>351</v>
      </c>
      <c r="C6214" s="1159" t="s">
        <v>14193</v>
      </c>
      <c r="D6214" s="1159" t="s">
        <v>14194</v>
      </c>
      <c r="E6214" s="1160" t="s">
        <v>14195</v>
      </c>
      <c r="F6214" s="1161">
        <v>44036</v>
      </c>
      <c r="G6214" s="1161">
        <v>44534</v>
      </c>
    </row>
    <row r="6215" spans="1:7" ht="76.5">
      <c r="A6215" s="1162">
        <v>7797</v>
      </c>
      <c r="B6215" s="1162">
        <v>357</v>
      </c>
      <c r="C6215" s="1163" t="s">
        <v>14196</v>
      </c>
      <c r="D6215" s="1163" t="s">
        <v>14197</v>
      </c>
      <c r="E6215" s="1164" t="s">
        <v>3034</v>
      </c>
      <c r="F6215" s="1165">
        <v>44475</v>
      </c>
      <c r="G6215" s="1165">
        <v>44534</v>
      </c>
    </row>
    <row r="6216" spans="1:7" ht="51">
      <c r="A6216" s="1162">
        <v>7798</v>
      </c>
      <c r="B6216" s="1162">
        <v>5384</v>
      </c>
      <c r="C6216" s="1163" t="s">
        <v>14198</v>
      </c>
      <c r="D6216" s="1163" t="s">
        <v>14199</v>
      </c>
      <c r="E6216" s="1164" t="s">
        <v>3034</v>
      </c>
      <c r="F6216" s="1165">
        <v>44036</v>
      </c>
      <c r="G6216" s="1165">
        <v>44095</v>
      </c>
    </row>
    <row r="6217" spans="1:7" ht="25.5">
      <c r="A6217" s="1158">
        <v>7799</v>
      </c>
      <c r="B6217" s="1158">
        <v>358</v>
      </c>
      <c r="C6217" s="1159" t="s">
        <v>14200</v>
      </c>
      <c r="D6217" s="1159" t="s">
        <v>14201</v>
      </c>
      <c r="E6217" s="1160" t="s">
        <v>14202</v>
      </c>
      <c r="F6217" s="1161">
        <v>44372</v>
      </c>
      <c r="G6217" s="1161">
        <v>44635</v>
      </c>
    </row>
    <row r="6218" spans="1:7" ht="76.5">
      <c r="A6218" s="1162">
        <v>7800</v>
      </c>
      <c r="B6218" s="1162">
        <v>359</v>
      </c>
      <c r="C6218" s="1163" t="s">
        <v>14203</v>
      </c>
      <c r="D6218" s="1163" t="s">
        <v>14204</v>
      </c>
      <c r="E6218" s="1164" t="s">
        <v>14202</v>
      </c>
      <c r="F6218" s="1165">
        <v>44372</v>
      </c>
      <c r="G6218" s="1165">
        <v>44635</v>
      </c>
    </row>
    <row r="6219" spans="1:7" ht="25.5">
      <c r="A6219" s="1158">
        <v>7801</v>
      </c>
      <c r="B6219" s="1158">
        <v>369</v>
      </c>
      <c r="C6219" s="1159" t="s">
        <v>14205</v>
      </c>
      <c r="D6219" s="1159" t="s">
        <v>14206</v>
      </c>
      <c r="E6219" s="1160" t="s">
        <v>14207</v>
      </c>
      <c r="F6219" s="1161">
        <v>44223</v>
      </c>
      <c r="G6219" s="1161">
        <v>44825</v>
      </c>
    </row>
    <row r="6220" spans="1:7" ht="38.25">
      <c r="A6220" s="1162">
        <v>7802</v>
      </c>
      <c r="B6220" s="1162">
        <v>370</v>
      </c>
      <c r="C6220" s="1163" t="s">
        <v>14208</v>
      </c>
      <c r="D6220" s="1163" t="s">
        <v>14209</v>
      </c>
      <c r="E6220" s="1164" t="s">
        <v>3034</v>
      </c>
      <c r="F6220" s="1165">
        <v>44766</v>
      </c>
      <c r="G6220" s="1165">
        <v>44825</v>
      </c>
    </row>
    <row r="6221" spans="1:7" ht="38.25">
      <c r="A6221" s="1162">
        <v>7803</v>
      </c>
      <c r="B6221" s="1162">
        <v>373</v>
      </c>
      <c r="C6221" s="1163" t="s">
        <v>14210</v>
      </c>
      <c r="D6221" s="1163" t="s">
        <v>14211</v>
      </c>
      <c r="E6221" s="1164" t="s">
        <v>3034</v>
      </c>
      <c r="F6221" s="1165">
        <v>44223</v>
      </c>
      <c r="G6221" s="1165">
        <v>44282</v>
      </c>
    </row>
    <row r="6222" spans="1:7" ht="38.25">
      <c r="A6222" s="1162">
        <v>7804</v>
      </c>
      <c r="B6222" s="1162">
        <v>376</v>
      </c>
      <c r="C6222" s="1163" t="s">
        <v>14212</v>
      </c>
      <c r="D6222" s="1163" t="s">
        <v>14213</v>
      </c>
      <c r="E6222" s="1164" t="s">
        <v>3034</v>
      </c>
      <c r="F6222" s="1165">
        <v>44223</v>
      </c>
      <c r="G6222" s="1165">
        <v>44282</v>
      </c>
    </row>
    <row r="6223" spans="1:7" ht="25.5">
      <c r="A6223" s="1162">
        <v>7805</v>
      </c>
      <c r="B6223" s="1162">
        <v>5387</v>
      </c>
      <c r="C6223" s="1163" t="s">
        <v>14214</v>
      </c>
      <c r="D6223" s="1163" t="s">
        <v>14215</v>
      </c>
      <c r="E6223" s="1164" t="s">
        <v>3034</v>
      </c>
      <c r="F6223" s="1165">
        <v>44766</v>
      </c>
      <c r="G6223" s="1165">
        <v>44825</v>
      </c>
    </row>
    <row r="6224" spans="1:7" ht="25.5">
      <c r="A6224" s="1162">
        <v>7806</v>
      </c>
      <c r="B6224" s="1162">
        <v>5386</v>
      </c>
      <c r="C6224" s="1163" t="s">
        <v>14216</v>
      </c>
      <c r="D6224" s="1163" t="s">
        <v>14217</v>
      </c>
      <c r="E6224" s="1164" t="s">
        <v>3034</v>
      </c>
      <c r="F6224" s="1165">
        <v>44223</v>
      </c>
      <c r="G6224" s="1165">
        <v>44282</v>
      </c>
    </row>
    <row r="6225" spans="1:7" ht="25.5">
      <c r="A6225" s="1162">
        <v>7807</v>
      </c>
      <c r="B6225" s="1162">
        <v>5385</v>
      </c>
      <c r="C6225" s="1163" t="s">
        <v>14218</v>
      </c>
      <c r="D6225" s="1163" t="s">
        <v>14219</v>
      </c>
      <c r="E6225" s="1164" t="s">
        <v>3034</v>
      </c>
      <c r="F6225" s="1165">
        <v>44223</v>
      </c>
      <c r="G6225" s="1165">
        <v>44282</v>
      </c>
    </row>
    <row r="6226" spans="1:7" ht="25.5">
      <c r="A6226" s="1158">
        <v>7808</v>
      </c>
      <c r="B6226" s="1158">
        <v>379</v>
      </c>
      <c r="C6226" s="1159" t="s">
        <v>14220</v>
      </c>
      <c r="D6226" s="1159" t="s">
        <v>14221</v>
      </c>
      <c r="E6226" s="1160" t="s">
        <v>14222</v>
      </c>
      <c r="F6226" s="1161">
        <v>44920</v>
      </c>
      <c r="G6226" s="1161">
        <v>45001</v>
      </c>
    </row>
    <row r="6227" spans="1:7" ht="38.25">
      <c r="A6227" s="1162">
        <v>7809</v>
      </c>
      <c r="B6227" s="1162">
        <v>380</v>
      </c>
      <c r="C6227" s="1163" t="s">
        <v>14223</v>
      </c>
      <c r="D6227" s="1163" t="s">
        <v>14224</v>
      </c>
      <c r="E6227" s="1164" t="s">
        <v>14222</v>
      </c>
      <c r="F6227" s="1165">
        <v>44920</v>
      </c>
      <c r="G6227" s="1165">
        <v>45001</v>
      </c>
    </row>
    <row r="6228" spans="1:7" ht="38.25">
      <c r="A6228" s="1158">
        <v>7810</v>
      </c>
      <c r="B6228" s="1158">
        <v>5392</v>
      </c>
      <c r="C6228" s="1159" t="s">
        <v>14225</v>
      </c>
      <c r="D6228" s="1159" t="s">
        <v>14226</v>
      </c>
      <c r="E6228" s="1160" t="s">
        <v>6714</v>
      </c>
      <c r="F6228" s="1161">
        <v>44209</v>
      </c>
      <c r="G6228" s="1161">
        <v>44573</v>
      </c>
    </row>
    <row r="6229" spans="1:7" ht="38.25">
      <c r="A6229" s="1162">
        <v>7811</v>
      </c>
      <c r="B6229" s="1162">
        <v>5391</v>
      </c>
      <c r="C6229" s="1163" t="s">
        <v>14227</v>
      </c>
      <c r="D6229" s="1163" t="s">
        <v>14228</v>
      </c>
      <c r="E6229" s="1164" t="s">
        <v>6714</v>
      </c>
      <c r="F6229" s="1165">
        <v>44209</v>
      </c>
      <c r="G6229" s="1165">
        <v>44573</v>
      </c>
    </row>
    <row r="6230" spans="1:7" ht="63.75">
      <c r="A6230" s="1162">
        <v>7812</v>
      </c>
      <c r="B6230" s="1162">
        <v>5390</v>
      </c>
      <c r="C6230" s="1163" t="s">
        <v>14229</v>
      </c>
      <c r="D6230" s="1163" t="s">
        <v>14230</v>
      </c>
      <c r="E6230" s="1164" t="s">
        <v>6714</v>
      </c>
      <c r="F6230" s="1165">
        <v>44209</v>
      </c>
      <c r="G6230" s="1165">
        <v>44573</v>
      </c>
    </row>
    <row r="6231" spans="1:7" ht="38.25">
      <c r="A6231" s="1162">
        <v>7813</v>
      </c>
      <c r="B6231" s="1162">
        <v>5389</v>
      </c>
      <c r="C6231" s="1163" t="s">
        <v>14231</v>
      </c>
      <c r="D6231" s="1163" t="s">
        <v>14232</v>
      </c>
      <c r="E6231" s="1164" t="s">
        <v>6714</v>
      </c>
      <c r="F6231" s="1165">
        <v>44209</v>
      </c>
      <c r="G6231" s="1165">
        <v>44573</v>
      </c>
    </row>
    <row r="6232" spans="1:7" ht="63.75">
      <c r="A6232" s="1162">
        <v>7814</v>
      </c>
      <c r="B6232" s="1162">
        <v>5388</v>
      </c>
      <c r="C6232" s="1163" t="s">
        <v>14233</v>
      </c>
      <c r="D6232" s="1163" t="s">
        <v>14234</v>
      </c>
      <c r="E6232" s="1164" t="s">
        <v>6714</v>
      </c>
      <c r="F6232" s="1165">
        <v>44209</v>
      </c>
      <c r="G6232" s="1165">
        <v>44573</v>
      </c>
    </row>
    <row r="6233" spans="1:7" ht="25.5">
      <c r="A6233" s="1158">
        <v>7815</v>
      </c>
      <c r="B6233" s="1158">
        <v>10111</v>
      </c>
      <c r="C6233" s="1159" t="s">
        <v>14235</v>
      </c>
      <c r="D6233" s="1159" t="s">
        <v>14236</v>
      </c>
      <c r="E6233" s="1160" t="s">
        <v>14237</v>
      </c>
      <c r="F6233" s="1161">
        <v>43459</v>
      </c>
      <c r="G6233" s="1161">
        <v>44741</v>
      </c>
    </row>
    <row r="6234" spans="1:7" ht="76.5">
      <c r="A6234" s="1162">
        <v>7816</v>
      </c>
      <c r="B6234" s="1162">
        <v>10112</v>
      </c>
      <c r="C6234" s="1163" t="s">
        <v>14238</v>
      </c>
      <c r="D6234" s="1163" t="s">
        <v>14239</v>
      </c>
      <c r="E6234" s="1164" t="s">
        <v>14237</v>
      </c>
      <c r="F6234" s="1165">
        <v>43459</v>
      </c>
      <c r="G6234" s="1165">
        <v>44741</v>
      </c>
    </row>
    <row r="6235" spans="1:7" ht="51">
      <c r="A6235" s="1162">
        <v>7817</v>
      </c>
      <c r="B6235" s="1162">
        <v>10113</v>
      </c>
      <c r="C6235" s="1163" t="s">
        <v>14240</v>
      </c>
      <c r="D6235" s="1163" t="s">
        <v>14241</v>
      </c>
      <c r="E6235" s="1164" t="s">
        <v>8105</v>
      </c>
      <c r="F6235" s="1165">
        <v>44463</v>
      </c>
      <c r="G6235" s="1165">
        <v>44741</v>
      </c>
    </row>
    <row r="6236" spans="1:7" ht="25.5">
      <c r="A6236" s="1158">
        <v>7818</v>
      </c>
      <c r="B6236" s="1158">
        <v>388</v>
      </c>
      <c r="C6236" s="1159" t="s">
        <v>14242</v>
      </c>
      <c r="D6236" s="1159" t="s">
        <v>14243</v>
      </c>
      <c r="E6236" s="1160" t="s">
        <v>3034</v>
      </c>
      <c r="F6236" s="1161">
        <v>44676</v>
      </c>
      <c r="G6236" s="1161">
        <v>44735</v>
      </c>
    </row>
    <row r="6237" spans="1:7" ht="51">
      <c r="A6237" s="1162">
        <v>7819</v>
      </c>
      <c r="B6237" s="1162">
        <v>389</v>
      </c>
      <c r="C6237" s="1163" t="s">
        <v>14244</v>
      </c>
      <c r="D6237" s="1163" t="s">
        <v>14245</v>
      </c>
      <c r="E6237" s="1164" t="s">
        <v>3034</v>
      </c>
      <c r="F6237" s="1165">
        <v>44676</v>
      </c>
      <c r="G6237" s="1165">
        <v>44735</v>
      </c>
    </row>
    <row r="6238" spans="1:7" ht="25.5">
      <c r="A6238" s="1158">
        <v>7820</v>
      </c>
      <c r="B6238" s="1158">
        <v>10106</v>
      </c>
      <c r="C6238" s="1159" t="s">
        <v>14246</v>
      </c>
      <c r="D6238" s="1159" t="s">
        <v>14247</v>
      </c>
      <c r="E6238" s="1160" t="s">
        <v>3034</v>
      </c>
      <c r="F6238" s="1161">
        <v>44676</v>
      </c>
      <c r="G6238" s="1161">
        <v>44735</v>
      </c>
    </row>
    <row r="6239" spans="1:7" ht="76.5">
      <c r="A6239" s="1162">
        <v>7821</v>
      </c>
      <c r="B6239" s="1162">
        <v>10107</v>
      </c>
      <c r="C6239" s="1163" t="s">
        <v>14248</v>
      </c>
      <c r="D6239" s="1163" t="s">
        <v>14249</v>
      </c>
      <c r="E6239" s="1164" t="s">
        <v>3034</v>
      </c>
      <c r="F6239" s="1165">
        <v>44676</v>
      </c>
      <c r="G6239" s="1165">
        <v>44735</v>
      </c>
    </row>
    <row r="6240" spans="1:7" ht="63.75">
      <c r="A6240" s="1162">
        <v>7822</v>
      </c>
      <c r="B6240" s="1162">
        <v>10108</v>
      </c>
      <c r="C6240" s="1163" t="s">
        <v>14250</v>
      </c>
      <c r="D6240" s="1163" t="s">
        <v>14251</v>
      </c>
      <c r="E6240" s="1164" t="s">
        <v>3034</v>
      </c>
      <c r="F6240" s="1165">
        <v>44676</v>
      </c>
      <c r="G6240" s="1165">
        <v>44735</v>
      </c>
    </row>
    <row r="6241" spans="1:7" ht="25.5">
      <c r="A6241" s="1158">
        <v>7823</v>
      </c>
      <c r="B6241" s="1158">
        <v>10109</v>
      </c>
      <c r="C6241" s="1159" t="s">
        <v>14252</v>
      </c>
      <c r="D6241" s="1159" t="s">
        <v>14253</v>
      </c>
      <c r="E6241" s="1160" t="s">
        <v>14254</v>
      </c>
      <c r="F6241" s="1161">
        <v>44372</v>
      </c>
      <c r="G6241" s="1161">
        <v>44527</v>
      </c>
    </row>
    <row r="6242" spans="1:7" ht="51">
      <c r="A6242" s="1162">
        <v>7824</v>
      </c>
      <c r="B6242" s="1162">
        <v>10110</v>
      </c>
      <c r="C6242" s="1163" t="s">
        <v>14255</v>
      </c>
      <c r="D6242" s="1163" t="s">
        <v>14256</v>
      </c>
      <c r="E6242" s="1164" t="s">
        <v>14254</v>
      </c>
      <c r="F6242" s="1165">
        <v>44372</v>
      </c>
      <c r="G6242" s="1165">
        <v>44527</v>
      </c>
    </row>
    <row r="6243" spans="1:7" ht="25.5">
      <c r="A6243" s="1158">
        <v>7825</v>
      </c>
      <c r="B6243" s="1158">
        <v>9416</v>
      </c>
      <c r="C6243" s="1159" t="s">
        <v>14257</v>
      </c>
      <c r="D6243" s="1159" t="s">
        <v>14258</v>
      </c>
      <c r="E6243" s="1160" t="s">
        <v>3034</v>
      </c>
      <c r="F6243" s="1161">
        <v>44766</v>
      </c>
      <c r="G6243" s="1161">
        <v>44825</v>
      </c>
    </row>
    <row r="6244" spans="1:7" ht="51">
      <c r="A6244" s="1162">
        <v>7826</v>
      </c>
      <c r="B6244" s="1162">
        <v>9415</v>
      </c>
      <c r="C6244" s="1163" t="s">
        <v>14259</v>
      </c>
      <c r="D6244" s="1163" t="s">
        <v>14260</v>
      </c>
      <c r="E6244" s="1164" t="s">
        <v>3034</v>
      </c>
      <c r="F6244" s="1165">
        <v>44766</v>
      </c>
      <c r="G6244" s="1165">
        <v>44825</v>
      </c>
    </row>
    <row r="6245" spans="1:7" ht="25.5">
      <c r="A6245" s="1158">
        <v>7827</v>
      </c>
      <c r="B6245" s="1158">
        <v>401</v>
      </c>
      <c r="C6245" s="1159" t="s">
        <v>14261</v>
      </c>
      <c r="D6245" s="1159" t="s">
        <v>14262</v>
      </c>
      <c r="E6245" s="1160" t="s">
        <v>3034</v>
      </c>
      <c r="F6245" s="1161">
        <v>44401</v>
      </c>
      <c r="G6245" s="1161">
        <v>44460</v>
      </c>
    </row>
    <row r="6246" spans="1:7" ht="38.25">
      <c r="A6246" s="1162">
        <v>7828</v>
      </c>
      <c r="B6246" s="1162">
        <v>402</v>
      </c>
      <c r="C6246" s="1163" t="s">
        <v>14263</v>
      </c>
      <c r="D6246" s="1163" t="s">
        <v>14264</v>
      </c>
      <c r="E6246" s="1164" t="s">
        <v>3034</v>
      </c>
      <c r="F6246" s="1165">
        <v>44401</v>
      </c>
      <c r="G6246" s="1165">
        <v>44460</v>
      </c>
    </row>
    <row r="6247" spans="1:7" ht="25.5">
      <c r="A6247" s="1158">
        <v>7829</v>
      </c>
      <c r="B6247" s="1158">
        <v>5397</v>
      </c>
      <c r="C6247" s="1159" t="s">
        <v>14265</v>
      </c>
      <c r="D6247" s="1159" t="s">
        <v>14266</v>
      </c>
      <c r="E6247" s="1160" t="s">
        <v>7290</v>
      </c>
      <c r="F6247" s="1161">
        <v>44494</v>
      </c>
      <c r="G6247" s="1161">
        <v>44863</v>
      </c>
    </row>
    <row r="6248" spans="1:7" ht="76.5">
      <c r="A6248" s="1162">
        <v>7830</v>
      </c>
      <c r="B6248" s="1162">
        <v>5396</v>
      </c>
      <c r="C6248" s="1163" t="s">
        <v>14267</v>
      </c>
      <c r="D6248" s="1163" t="s">
        <v>14268</v>
      </c>
      <c r="E6248" s="1164" t="s">
        <v>7290</v>
      </c>
      <c r="F6248" s="1165">
        <v>44494</v>
      </c>
      <c r="G6248" s="1165">
        <v>44863</v>
      </c>
    </row>
    <row r="6249" spans="1:7" ht="25.5">
      <c r="A6249" s="1158">
        <v>7831</v>
      </c>
      <c r="B6249" s="1158">
        <v>407</v>
      </c>
      <c r="C6249" s="1159" t="s">
        <v>14269</v>
      </c>
      <c r="D6249" s="1159" t="s">
        <v>14270</v>
      </c>
      <c r="E6249" s="1160" t="s">
        <v>3034</v>
      </c>
      <c r="F6249" s="1161">
        <v>44401</v>
      </c>
      <c r="G6249" s="1161">
        <v>44460</v>
      </c>
    </row>
    <row r="6250" spans="1:7" ht="38.25">
      <c r="A6250" s="1162">
        <v>7832</v>
      </c>
      <c r="B6250" s="1162">
        <v>408</v>
      </c>
      <c r="C6250" s="1163" t="s">
        <v>14271</v>
      </c>
      <c r="D6250" s="1163" t="s">
        <v>14272</v>
      </c>
      <c r="E6250" s="1164" t="s">
        <v>3034</v>
      </c>
      <c r="F6250" s="1165">
        <v>44401</v>
      </c>
      <c r="G6250" s="1165">
        <v>44460</v>
      </c>
    </row>
    <row r="6251" spans="1:7" ht="38.25">
      <c r="A6251" s="1162">
        <v>7833</v>
      </c>
      <c r="B6251" s="1162">
        <v>5398</v>
      </c>
      <c r="C6251" s="1163" t="s">
        <v>14273</v>
      </c>
      <c r="D6251" s="1163" t="s">
        <v>14274</v>
      </c>
      <c r="E6251" s="1164" t="s">
        <v>3034</v>
      </c>
      <c r="F6251" s="1165">
        <v>44401</v>
      </c>
      <c r="G6251" s="1165">
        <v>44460</v>
      </c>
    </row>
    <row r="6252" spans="1:7" ht="25.5">
      <c r="A6252" s="1158">
        <v>7834</v>
      </c>
      <c r="B6252" s="1158">
        <v>410</v>
      </c>
      <c r="C6252" s="1159" t="s">
        <v>14275</v>
      </c>
      <c r="D6252" s="1159" t="s">
        <v>14276</v>
      </c>
      <c r="E6252" s="1160" t="s">
        <v>3034</v>
      </c>
      <c r="F6252" s="1161">
        <v>44401</v>
      </c>
      <c r="G6252" s="1161">
        <v>44460</v>
      </c>
    </row>
    <row r="6253" spans="1:7" ht="38.25">
      <c r="A6253" s="1162">
        <v>7835</v>
      </c>
      <c r="B6253" s="1162">
        <v>411</v>
      </c>
      <c r="C6253" s="1163" t="s">
        <v>14277</v>
      </c>
      <c r="D6253" s="1163" t="s">
        <v>14278</v>
      </c>
      <c r="E6253" s="1164" t="s">
        <v>3034</v>
      </c>
      <c r="F6253" s="1165">
        <v>44401</v>
      </c>
      <c r="G6253" s="1165">
        <v>44460</v>
      </c>
    </row>
    <row r="6254" spans="1:7" ht="25.5">
      <c r="A6254" s="1158">
        <v>7836</v>
      </c>
      <c r="B6254" s="1158">
        <v>417</v>
      </c>
      <c r="C6254" s="1159" t="s">
        <v>14279</v>
      </c>
      <c r="D6254" s="1159" t="s">
        <v>14280</v>
      </c>
      <c r="E6254" s="1160" t="s">
        <v>3034</v>
      </c>
      <c r="F6254" s="1161">
        <v>44676</v>
      </c>
      <c r="G6254" s="1161">
        <v>44735</v>
      </c>
    </row>
    <row r="6255" spans="1:7" ht="38.25">
      <c r="A6255" s="1162">
        <v>7837</v>
      </c>
      <c r="B6255" s="1162">
        <v>418</v>
      </c>
      <c r="C6255" s="1163" t="s">
        <v>14281</v>
      </c>
      <c r="D6255" s="1163" t="s">
        <v>14282</v>
      </c>
      <c r="E6255" s="1164" t="s">
        <v>3034</v>
      </c>
      <c r="F6255" s="1165">
        <v>44676</v>
      </c>
      <c r="G6255" s="1165">
        <v>44735</v>
      </c>
    </row>
    <row r="6256" spans="1:7" ht="25.5">
      <c r="A6256" s="1158">
        <v>7838</v>
      </c>
      <c r="B6256" s="1158">
        <v>419</v>
      </c>
      <c r="C6256" s="1159" t="s">
        <v>14283</v>
      </c>
      <c r="D6256" s="1159" t="s">
        <v>14284</v>
      </c>
      <c r="E6256" s="1160" t="s">
        <v>3014</v>
      </c>
      <c r="F6256" s="1161">
        <v>43824</v>
      </c>
      <c r="G6256" s="1161">
        <v>44421</v>
      </c>
    </row>
    <row r="6257" spans="1:7" ht="51">
      <c r="A6257" s="1162">
        <v>7839</v>
      </c>
      <c r="B6257" s="1162">
        <v>420</v>
      </c>
      <c r="C6257" s="1163" t="s">
        <v>14285</v>
      </c>
      <c r="D6257" s="1163" t="s">
        <v>14286</v>
      </c>
      <c r="E6257" s="1164" t="s">
        <v>3034</v>
      </c>
      <c r="F6257" s="1165">
        <v>44311</v>
      </c>
      <c r="G6257" s="1165">
        <v>44370</v>
      </c>
    </row>
    <row r="6258" spans="1:7" ht="63.75">
      <c r="A6258" s="1162">
        <v>7840</v>
      </c>
      <c r="B6258" s="1162">
        <v>5401</v>
      </c>
      <c r="C6258" s="1163" t="s">
        <v>14287</v>
      </c>
      <c r="D6258" s="1163" t="s">
        <v>14288</v>
      </c>
      <c r="E6258" s="1164" t="s">
        <v>3014</v>
      </c>
      <c r="F6258" s="1165">
        <v>43824</v>
      </c>
      <c r="G6258" s="1165">
        <v>44421</v>
      </c>
    </row>
    <row r="6259" spans="1:7" ht="38.25">
      <c r="A6259" s="1158">
        <v>7841</v>
      </c>
      <c r="B6259" s="1158">
        <v>5405</v>
      </c>
      <c r="C6259" s="1159" t="s">
        <v>14289</v>
      </c>
      <c r="D6259" s="1159" t="s">
        <v>14290</v>
      </c>
      <c r="E6259" s="1160" t="s">
        <v>14291</v>
      </c>
      <c r="F6259" s="1161">
        <v>44676</v>
      </c>
      <c r="G6259" s="1161">
        <v>44918</v>
      </c>
    </row>
    <row r="6260" spans="1:7" ht="25.5">
      <c r="A6260" s="1162">
        <v>7842</v>
      </c>
      <c r="B6260" s="1162">
        <v>5404</v>
      </c>
      <c r="C6260" s="1163" t="s">
        <v>14292</v>
      </c>
      <c r="D6260" s="1163" t="s">
        <v>14293</v>
      </c>
      <c r="E6260" s="1164" t="s">
        <v>3034</v>
      </c>
      <c r="F6260" s="1165">
        <v>44676</v>
      </c>
      <c r="G6260" s="1165">
        <v>44735</v>
      </c>
    </row>
    <row r="6261" spans="1:7" ht="25.5">
      <c r="A6261" s="1162">
        <v>7843</v>
      </c>
      <c r="B6261" s="1162">
        <v>5403</v>
      </c>
      <c r="C6261" s="1163" t="s">
        <v>14294</v>
      </c>
      <c r="D6261" s="1163" t="s">
        <v>14295</v>
      </c>
      <c r="E6261" s="1164" t="s">
        <v>3034</v>
      </c>
      <c r="F6261" s="1165">
        <v>44766</v>
      </c>
      <c r="G6261" s="1165">
        <v>44825</v>
      </c>
    </row>
    <row r="6262" spans="1:7" ht="25.5">
      <c r="A6262" s="1162">
        <v>7844</v>
      </c>
      <c r="B6262" s="1162">
        <v>5402</v>
      </c>
      <c r="C6262" s="1163" t="s">
        <v>14296</v>
      </c>
      <c r="D6262" s="1163" t="s">
        <v>14297</v>
      </c>
      <c r="E6262" s="1164" t="s">
        <v>3034</v>
      </c>
      <c r="F6262" s="1165">
        <v>44859</v>
      </c>
      <c r="G6262" s="1165">
        <v>44918</v>
      </c>
    </row>
    <row r="6263" spans="1:7" ht="25.5">
      <c r="A6263" s="1158">
        <v>7845</v>
      </c>
      <c r="B6263" s="1158">
        <v>423</v>
      </c>
      <c r="C6263" s="1159" t="s">
        <v>14298</v>
      </c>
      <c r="D6263" s="1159" t="s">
        <v>14299</v>
      </c>
      <c r="E6263" s="1160" t="s">
        <v>3034</v>
      </c>
      <c r="F6263" s="1161">
        <v>44311</v>
      </c>
      <c r="G6263" s="1161">
        <v>44370</v>
      </c>
    </row>
    <row r="6264" spans="1:7" ht="51">
      <c r="A6264" s="1162">
        <v>7846</v>
      </c>
      <c r="B6264" s="1162">
        <v>424</v>
      </c>
      <c r="C6264" s="1163" t="s">
        <v>14300</v>
      </c>
      <c r="D6264" s="1163" t="s">
        <v>14301</v>
      </c>
      <c r="E6264" s="1164" t="s">
        <v>3034</v>
      </c>
      <c r="F6264" s="1165">
        <v>44311</v>
      </c>
      <c r="G6264" s="1165">
        <v>44370</v>
      </c>
    </row>
    <row r="6265" spans="1:7" ht="25.5">
      <c r="A6265" s="1158">
        <v>7847</v>
      </c>
      <c r="B6265" s="1158">
        <v>425</v>
      </c>
      <c r="C6265" s="1159" t="s">
        <v>14302</v>
      </c>
      <c r="D6265" s="1159" t="s">
        <v>14303</v>
      </c>
      <c r="E6265" s="1160" t="s">
        <v>3034</v>
      </c>
      <c r="F6265" s="1161">
        <v>44676</v>
      </c>
      <c r="G6265" s="1161">
        <v>44735</v>
      </c>
    </row>
    <row r="6266" spans="1:7" ht="38.25">
      <c r="A6266" s="1162">
        <v>7848</v>
      </c>
      <c r="B6266" s="1162">
        <v>426</v>
      </c>
      <c r="C6266" s="1163" t="s">
        <v>14304</v>
      </c>
      <c r="D6266" s="1163" t="s">
        <v>14305</v>
      </c>
      <c r="E6266" s="1164" t="s">
        <v>3034</v>
      </c>
      <c r="F6266" s="1165">
        <v>44676</v>
      </c>
      <c r="G6266" s="1165">
        <v>44735</v>
      </c>
    </row>
    <row r="6267" spans="1:7" ht="38.25">
      <c r="A6267" s="1162">
        <v>7849</v>
      </c>
      <c r="B6267" s="1162">
        <v>5406</v>
      </c>
      <c r="C6267" s="1163" t="s">
        <v>14306</v>
      </c>
      <c r="D6267" s="1163" t="s">
        <v>14307</v>
      </c>
      <c r="E6267" s="1164" t="s">
        <v>3034</v>
      </c>
      <c r="F6267" s="1165">
        <v>44676</v>
      </c>
      <c r="G6267" s="1165">
        <v>44735</v>
      </c>
    </row>
    <row r="6268" spans="1:7" ht="25.5">
      <c r="A6268" s="1158">
        <v>7850</v>
      </c>
      <c r="B6268" s="1158">
        <v>427</v>
      </c>
      <c r="C6268" s="1159" t="s">
        <v>14308</v>
      </c>
      <c r="D6268" s="1159" t="s">
        <v>14309</v>
      </c>
      <c r="E6268" s="1160" t="s">
        <v>14310</v>
      </c>
      <c r="F6268" s="1161">
        <v>44129</v>
      </c>
      <c r="G6268" s="1161">
        <v>44735</v>
      </c>
    </row>
    <row r="6269" spans="1:7" ht="25.5">
      <c r="A6269" s="1162">
        <v>7851</v>
      </c>
      <c r="B6269" s="1162">
        <v>428</v>
      </c>
      <c r="C6269" s="1163" t="s">
        <v>14311</v>
      </c>
      <c r="D6269" s="1163" t="s">
        <v>14312</v>
      </c>
      <c r="E6269" s="1164" t="s">
        <v>3034</v>
      </c>
      <c r="F6269" s="1165">
        <v>44129</v>
      </c>
      <c r="G6269" s="1165">
        <v>44188</v>
      </c>
    </row>
    <row r="6270" spans="1:7" ht="25.5">
      <c r="A6270" s="1162">
        <v>7852</v>
      </c>
      <c r="B6270" s="1162">
        <v>5410</v>
      </c>
      <c r="C6270" s="1163" t="s">
        <v>14313</v>
      </c>
      <c r="D6270" s="1163" t="s">
        <v>14314</v>
      </c>
      <c r="E6270" s="1164" t="s">
        <v>3034</v>
      </c>
      <c r="F6270" s="1165">
        <v>44311</v>
      </c>
      <c r="G6270" s="1165">
        <v>44370</v>
      </c>
    </row>
    <row r="6271" spans="1:7" ht="25.5">
      <c r="A6271" s="1162">
        <v>7853</v>
      </c>
      <c r="B6271" s="1162">
        <v>5409</v>
      </c>
      <c r="C6271" s="1163" t="s">
        <v>14315</v>
      </c>
      <c r="D6271" s="1163" t="s">
        <v>14316</v>
      </c>
      <c r="E6271" s="1164" t="s">
        <v>3034</v>
      </c>
      <c r="F6271" s="1165">
        <v>44494</v>
      </c>
      <c r="G6271" s="1165">
        <v>44553</v>
      </c>
    </row>
    <row r="6272" spans="1:7" ht="25.5">
      <c r="A6272" s="1162">
        <v>7854</v>
      </c>
      <c r="B6272" s="1162">
        <v>5408</v>
      </c>
      <c r="C6272" s="1163" t="s">
        <v>14317</v>
      </c>
      <c r="D6272" s="1163" t="s">
        <v>14318</v>
      </c>
      <c r="E6272" s="1164" t="s">
        <v>3034</v>
      </c>
      <c r="F6272" s="1165">
        <v>44676</v>
      </c>
      <c r="G6272" s="1165">
        <v>44735</v>
      </c>
    </row>
    <row r="6273" spans="1:7" ht="25.5">
      <c r="A6273" s="1158">
        <v>7855</v>
      </c>
      <c r="B6273" s="1158">
        <v>429</v>
      </c>
      <c r="C6273" s="1159" t="s">
        <v>14319</v>
      </c>
      <c r="D6273" s="1159" t="s">
        <v>14320</v>
      </c>
      <c r="E6273" s="1160" t="s">
        <v>3034</v>
      </c>
      <c r="F6273" s="1161">
        <v>44311</v>
      </c>
      <c r="G6273" s="1161">
        <v>44370</v>
      </c>
    </row>
    <row r="6274" spans="1:7" ht="76.5">
      <c r="A6274" s="1162">
        <v>7856</v>
      </c>
      <c r="B6274" s="1162">
        <v>430</v>
      </c>
      <c r="C6274" s="1163" t="s">
        <v>14321</v>
      </c>
      <c r="D6274" s="1163" t="s">
        <v>14322</v>
      </c>
      <c r="E6274" s="1164" t="s">
        <v>3034</v>
      </c>
      <c r="F6274" s="1165">
        <v>44311</v>
      </c>
      <c r="G6274" s="1165">
        <v>44370</v>
      </c>
    </row>
    <row r="6275" spans="1:7" ht="25.5">
      <c r="A6275" s="1158">
        <v>7857</v>
      </c>
      <c r="B6275" s="1158">
        <v>5394</v>
      </c>
      <c r="C6275" s="1159" t="s">
        <v>14323</v>
      </c>
      <c r="D6275" s="1159" t="s">
        <v>14324</v>
      </c>
      <c r="E6275" s="1160" t="s">
        <v>13952</v>
      </c>
      <c r="F6275" s="1161">
        <v>43459</v>
      </c>
      <c r="G6275" s="1161">
        <v>44297</v>
      </c>
    </row>
    <row r="6276" spans="1:7" ht="63.75">
      <c r="A6276" s="1162">
        <v>7858</v>
      </c>
      <c r="B6276" s="1162">
        <v>5393</v>
      </c>
      <c r="C6276" s="1163" t="s">
        <v>14325</v>
      </c>
      <c r="D6276" s="1163" t="s">
        <v>14326</v>
      </c>
      <c r="E6276" s="1164" t="s">
        <v>13952</v>
      </c>
      <c r="F6276" s="1165">
        <v>43459</v>
      </c>
      <c r="G6276" s="1165">
        <v>44297</v>
      </c>
    </row>
    <row r="6277" spans="1:7">
      <c r="A6277" s="1158">
        <v>7859</v>
      </c>
      <c r="B6277" s="1158">
        <v>25406</v>
      </c>
      <c r="C6277" s="1159" t="s">
        <v>14327</v>
      </c>
      <c r="D6277" s="1159" t="s">
        <v>14328</v>
      </c>
      <c r="E6277" s="1160" t="s">
        <v>14329</v>
      </c>
      <c r="F6277" s="1161">
        <v>42732</v>
      </c>
      <c r="G6277" s="1161">
        <v>44504</v>
      </c>
    </row>
    <row r="6278" spans="1:7">
      <c r="A6278" s="1162">
        <v>7860</v>
      </c>
      <c r="B6278" s="1162">
        <v>432</v>
      </c>
      <c r="C6278" s="1163" t="s">
        <v>14330</v>
      </c>
      <c r="D6278" s="1163" t="s">
        <v>14331</v>
      </c>
      <c r="E6278" s="1164" t="s">
        <v>6257</v>
      </c>
      <c r="F6278" s="1165">
        <v>43405</v>
      </c>
      <c r="G6278" s="1165">
        <v>44064</v>
      </c>
    </row>
    <row r="6279" spans="1:7" ht="25.5">
      <c r="A6279" s="1162">
        <v>7861</v>
      </c>
      <c r="B6279" s="1162">
        <v>11247</v>
      </c>
      <c r="C6279" s="1163" t="s">
        <v>14332</v>
      </c>
      <c r="D6279" s="1163" t="s">
        <v>14333</v>
      </c>
      <c r="E6279" s="1164" t="s">
        <v>13483</v>
      </c>
      <c r="F6279" s="1165">
        <v>43405</v>
      </c>
      <c r="G6279" s="1165">
        <v>44504</v>
      </c>
    </row>
    <row r="6280" spans="1:7">
      <c r="A6280" s="1158">
        <v>7862</v>
      </c>
      <c r="B6280" s="1158">
        <v>433</v>
      </c>
      <c r="C6280" s="1159" t="s">
        <v>14334</v>
      </c>
      <c r="D6280" s="1159" t="s">
        <v>14335</v>
      </c>
      <c r="E6280" s="1160" t="s">
        <v>2357</v>
      </c>
      <c r="F6280" s="1161">
        <v>42732</v>
      </c>
      <c r="G6280" s="1161">
        <v>42732</v>
      </c>
    </row>
    <row r="6281" spans="1:7">
      <c r="A6281" s="1158">
        <v>7905</v>
      </c>
      <c r="B6281" s="1158">
        <v>25403</v>
      </c>
      <c r="C6281" s="1159" t="s">
        <v>14336</v>
      </c>
      <c r="D6281" s="1159" t="s">
        <v>14337</v>
      </c>
      <c r="E6281" s="1160" t="s">
        <v>14338</v>
      </c>
      <c r="F6281" s="1161">
        <v>45165</v>
      </c>
      <c r="G6281" s="1161">
        <v>45621</v>
      </c>
    </row>
    <row r="6282" spans="1:7">
      <c r="A6282" s="1162">
        <v>7906</v>
      </c>
      <c r="B6282" s="1162">
        <v>2262</v>
      </c>
      <c r="C6282" s="1163" t="s">
        <v>14339</v>
      </c>
      <c r="D6282" s="1163" t="s">
        <v>14340</v>
      </c>
      <c r="E6282" s="1164" t="s">
        <v>6714</v>
      </c>
      <c r="F6282" s="1165">
        <v>45165</v>
      </c>
      <c r="G6282" s="1165">
        <v>45529</v>
      </c>
    </row>
    <row r="6283" spans="1:7">
      <c r="A6283" s="1162">
        <v>7907</v>
      </c>
      <c r="B6283" s="1162">
        <v>2264</v>
      </c>
      <c r="C6283" s="1163" t="s">
        <v>14341</v>
      </c>
      <c r="D6283" s="1163" t="s">
        <v>14342</v>
      </c>
      <c r="E6283" s="1164" t="s">
        <v>3145</v>
      </c>
      <c r="F6283" s="1165">
        <v>45530</v>
      </c>
      <c r="G6283" s="1165">
        <v>45560</v>
      </c>
    </row>
    <row r="6284" spans="1:7">
      <c r="A6284" s="1162">
        <v>7908</v>
      </c>
      <c r="B6284" s="1162">
        <v>2263</v>
      </c>
      <c r="C6284" s="1163" t="s">
        <v>14343</v>
      </c>
      <c r="D6284" s="1163" t="s">
        <v>14344</v>
      </c>
      <c r="E6284" s="1164" t="s">
        <v>14345</v>
      </c>
      <c r="F6284" s="1165">
        <v>45561</v>
      </c>
      <c r="G6284" s="1165">
        <v>45621</v>
      </c>
    </row>
    <row r="6285" spans="1:7">
      <c r="A6285" s="1158">
        <v>7911</v>
      </c>
      <c r="B6285" s="1158">
        <v>25409</v>
      </c>
      <c r="C6285" s="1159" t="s">
        <v>14346</v>
      </c>
      <c r="D6285" s="1159" t="s">
        <v>14347</v>
      </c>
      <c r="E6285" s="1160" t="s">
        <v>14348</v>
      </c>
      <c r="F6285" s="1161">
        <v>45197</v>
      </c>
      <c r="G6285" s="1161">
        <v>45500</v>
      </c>
    </row>
    <row r="6286" spans="1:7">
      <c r="A6286" s="1162">
        <v>7912</v>
      </c>
      <c r="B6286" s="1162">
        <v>25410</v>
      </c>
      <c r="C6286" s="1163" t="s">
        <v>14349</v>
      </c>
      <c r="D6286" s="1163" t="s">
        <v>14350</v>
      </c>
      <c r="E6286" s="1164" t="s">
        <v>14348</v>
      </c>
      <c r="F6286" s="1165">
        <v>45197</v>
      </c>
      <c r="G6286" s="1165">
        <v>45500</v>
      </c>
    </row>
    <row r="6287" spans="1:7">
      <c r="A6287" s="1158">
        <v>7913</v>
      </c>
      <c r="B6287" s="1158">
        <v>25411</v>
      </c>
      <c r="C6287" s="1159" t="s">
        <v>14351</v>
      </c>
      <c r="D6287" s="1159" t="s">
        <v>14352</v>
      </c>
      <c r="E6287" s="1160" t="s">
        <v>14353</v>
      </c>
      <c r="F6287" s="1161">
        <v>45196</v>
      </c>
      <c r="G6287" s="1161">
        <v>46033</v>
      </c>
    </row>
    <row r="6288" spans="1:7">
      <c r="A6288" s="1162">
        <v>7914</v>
      </c>
      <c r="B6288" s="1162">
        <v>34659</v>
      </c>
      <c r="C6288" s="1163" t="s">
        <v>14354</v>
      </c>
      <c r="D6288" s="1163" t="s">
        <v>14355</v>
      </c>
      <c r="E6288" s="1164" t="s">
        <v>2357</v>
      </c>
      <c r="F6288" s="1165">
        <v>45196</v>
      </c>
      <c r="G6288" s="1165">
        <v>45196</v>
      </c>
    </row>
    <row r="6289" spans="1:7">
      <c r="A6289" s="1162">
        <v>7915</v>
      </c>
      <c r="B6289" s="1162">
        <v>34660</v>
      </c>
      <c r="C6289" s="1163" t="s">
        <v>14356</v>
      </c>
      <c r="D6289" s="1163" t="s">
        <v>14357</v>
      </c>
      <c r="E6289" s="1164" t="s">
        <v>14348</v>
      </c>
      <c r="F6289" s="1165">
        <v>45197</v>
      </c>
      <c r="G6289" s="1165">
        <v>45500</v>
      </c>
    </row>
    <row r="6290" spans="1:7">
      <c r="A6290" s="1162">
        <v>7916</v>
      </c>
      <c r="B6290" s="1162">
        <v>34661</v>
      </c>
      <c r="C6290" s="1163" t="s">
        <v>14358</v>
      </c>
      <c r="D6290" s="1163" t="s">
        <v>14359</v>
      </c>
      <c r="E6290" s="1164" t="s">
        <v>2947</v>
      </c>
      <c r="F6290" s="1165">
        <v>45501</v>
      </c>
      <c r="G6290" s="1165">
        <v>45575</v>
      </c>
    </row>
    <row r="6291" spans="1:7">
      <c r="A6291" s="1162">
        <v>7917</v>
      </c>
      <c r="B6291" s="1162">
        <v>34662</v>
      </c>
      <c r="C6291" s="1163" t="s">
        <v>14360</v>
      </c>
      <c r="D6291" s="1163" t="s">
        <v>14361</v>
      </c>
      <c r="E6291" s="1164" t="s">
        <v>3476</v>
      </c>
      <c r="F6291" s="1165">
        <v>45576</v>
      </c>
      <c r="G6291" s="1165">
        <v>45630</v>
      </c>
    </row>
    <row r="6292" spans="1:7">
      <c r="A6292" s="1162">
        <v>7918</v>
      </c>
      <c r="B6292" s="1162">
        <v>34663</v>
      </c>
      <c r="C6292" s="1163" t="s">
        <v>14362</v>
      </c>
      <c r="D6292" s="1163" t="s">
        <v>14363</v>
      </c>
      <c r="E6292" s="1164" t="s">
        <v>7716</v>
      </c>
      <c r="F6292" s="1165">
        <v>45631</v>
      </c>
      <c r="G6292" s="1165">
        <v>45713</v>
      </c>
    </row>
    <row r="6293" spans="1:7">
      <c r="A6293" s="1162">
        <v>7919</v>
      </c>
      <c r="B6293" s="1162">
        <v>34664</v>
      </c>
      <c r="C6293" s="1163" t="s">
        <v>14364</v>
      </c>
      <c r="D6293" s="1163" t="s">
        <v>14365</v>
      </c>
      <c r="E6293" s="1164" t="s">
        <v>14345</v>
      </c>
      <c r="F6293" s="1165">
        <v>45714</v>
      </c>
      <c r="G6293" s="1165">
        <v>45774</v>
      </c>
    </row>
    <row r="6294" spans="1:7">
      <c r="A6294" s="1162">
        <v>7920</v>
      </c>
      <c r="B6294" s="1162">
        <v>34665</v>
      </c>
      <c r="C6294" s="1163" t="s">
        <v>14366</v>
      </c>
      <c r="D6294" s="1163" t="s">
        <v>14367</v>
      </c>
      <c r="E6294" s="1164" t="s">
        <v>14291</v>
      </c>
      <c r="F6294" s="1165">
        <v>45775</v>
      </c>
      <c r="G6294" s="1165">
        <v>46017</v>
      </c>
    </row>
    <row r="6295" spans="1:7">
      <c r="A6295" s="1162">
        <v>7921</v>
      </c>
      <c r="B6295" s="1162">
        <v>34666</v>
      </c>
      <c r="C6295" s="1163" t="s">
        <v>14368</v>
      </c>
      <c r="D6295" s="1163" t="s">
        <v>2445</v>
      </c>
      <c r="E6295" s="1164" t="s">
        <v>9465</v>
      </c>
      <c r="F6295" s="1165">
        <v>46018</v>
      </c>
      <c r="G6295" s="1165">
        <v>46033</v>
      </c>
    </row>
    <row r="6296" spans="1:7">
      <c r="A6296" s="1162">
        <v>7922</v>
      </c>
      <c r="B6296" s="1162">
        <v>34667</v>
      </c>
      <c r="C6296" s="1163" t="s">
        <v>2446</v>
      </c>
      <c r="D6296" s="1163" t="s">
        <v>2447</v>
      </c>
      <c r="E6296" s="1164" t="s">
        <v>2357</v>
      </c>
      <c r="F6296" s="1165">
        <v>46033</v>
      </c>
      <c r="G6296" s="1165">
        <v>46033</v>
      </c>
    </row>
    <row r="6297" spans="1:7">
      <c r="A6297" s="1158">
        <v>7923</v>
      </c>
      <c r="B6297" s="1158">
        <v>25413</v>
      </c>
      <c r="C6297" s="1159" t="s">
        <v>14369</v>
      </c>
      <c r="D6297" s="1159" t="s">
        <v>14370</v>
      </c>
      <c r="E6297" s="1160" t="s">
        <v>14371</v>
      </c>
      <c r="F6297" s="1161">
        <v>43415</v>
      </c>
      <c r="G6297" s="1161">
        <v>45785</v>
      </c>
    </row>
    <row r="6298" spans="1:7">
      <c r="A6298" s="1158">
        <v>7924</v>
      </c>
      <c r="B6298" s="1158">
        <v>25414</v>
      </c>
      <c r="C6298" s="1159" t="s">
        <v>3049</v>
      </c>
      <c r="D6298" s="1159" t="s">
        <v>3050</v>
      </c>
      <c r="E6298" s="1164"/>
      <c r="F6298" s="1164"/>
      <c r="G6298" s="1164"/>
    </row>
    <row r="6299" spans="1:7">
      <c r="A6299" s="1158">
        <v>7925</v>
      </c>
      <c r="B6299" s="1158">
        <v>25415</v>
      </c>
      <c r="C6299" s="1159" t="s">
        <v>14372</v>
      </c>
      <c r="D6299" s="1159" t="s">
        <v>3053</v>
      </c>
      <c r="E6299" s="1164"/>
      <c r="F6299" s="1164"/>
      <c r="G6299" s="1164"/>
    </row>
    <row r="6300" spans="1:7">
      <c r="A6300" s="1162">
        <v>7926</v>
      </c>
      <c r="B6300" s="1162">
        <v>25416</v>
      </c>
      <c r="C6300" s="1163" t="s">
        <v>3067</v>
      </c>
      <c r="D6300" s="1163" t="s">
        <v>14373</v>
      </c>
      <c r="E6300" s="1164" t="s">
        <v>3075</v>
      </c>
      <c r="F6300" s="1165">
        <v>44191</v>
      </c>
      <c r="G6300" s="1165">
        <v>45390</v>
      </c>
    </row>
    <row r="6301" spans="1:7">
      <c r="A6301" s="1162">
        <v>7929</v>
      </c>
      <c r="B6301" s="1162">
        <v>25419</v>
      </c>
      <c r="C6301" s="1163" t="s">
        <v>3100</v>
      </c>
      <c r="D6301" s="1163" t="s">
        <v>14374</v>
      </c>
      <c r="E6301" s="1164"/>
      <c r="F6301" s="1164"/>
      <c r="G6301" s="1164"/>
    </row>
    <row r="6302" spans="1:7">
      <c r="A6302" s="1158">
        <v>7930</v>
      </c>
      <c r="B6302" s="1158">
        <v>25420</v>
      </c>
      <c r="C6302" s="1159" t="s">
        <v>3168</v>
      </c>
      <c r="D6302" s="1159" t="s">
        <v>3169</v>
      </c>
      <c r="E6302" s="1160" t="s">
        <v>14371</v>
      </c>
      <c r="F6302" s="1161">
        <v>43415</v>
      </c>
      <c r="G6302" s="1161">
        <v>45785</v>
      </c>
    </row>
    <row r="6303" spans="1:7">
      <c r="A6303" s="1158">
        <v>7931</v>
      </c>
      <c r="B6303" s="1158">
        <v>37641</v>
      </c>
      <c r="C6303" s="1159" t="s">
        <v>14375</v>
      </c>
      <c r="D6303" s="1159" t="s">
        <v>14376</v>
      </c>
      <c r="E6303" s="1160" t="s">
        <v>10479</v>
      </c>
      <c r="F6303" s="1161">
        <v>44761</v>
      </c>
      <c r="G6303" s="1161">
        <v>45185</v>
      </c>
    </row>
    <row r="6304" spans="1:7">
      <c r="A6304" s="1158">
        <v>7932</v>
      </c>
      <c r="B6304" s="1158">
        <v>37642</v>
      </c>
      <c r="C6304" s="1159" t="s">
        <v>13555</v>
      </c>
      <c r="D6304" s="1159" t="s">
        <v>14377</v>
      </c>
      <c r="E6304" s="1160" t="s">
        <v>3955</v>
      </c>
      <c r="F6304" s="1161">
        <v>44761</v>
      </c>
      <c r="G6304" s="1161">
        <v>44960</v>
      </c>
    </row>
    <row r="6305" spans="1:7" ht="25.5">
      <c r="A6305" s="1162">
        <v>7933</v>
      </c>
      <c r="B6305" s="1162">
        <v>37643</v>
      </c>
      <c r="C6305" s="1163" t="s">
        <v>14378</v>
      </c>
      <c r="D6305" s="1163" t="s">
        <v>3179</v>
      </c>
      <c r="E6305" s="1164" t="s">
        <v>3955</v>
      </c>
      <c r="F6305" s="1165">
        <v>44761</v>
      </c>
      <c r="G6305" s="1165">
        <v>44960</v>
      </c>
    </row>
    <row r="6306" spans="1:7">
      <c r="A6306" s="1158">
        <v>7934</v>
      </c>
      <c r="B6306" s="1158">
        <v>37644</v>
      </c>
      <c r="C6306" s="1159" t="s">
        <v>13559</v>
      </c>
      <c r="D6306" s="1159" t="s">
        <v>14379</v>
      </c>
      <c r="E6306" s="1160" t="s">
        <v>3849</v>
      </c>
      <c r="F6306" s="1161">
        <v>44876</v>
      </c>
      <c r="G6306" s="1161">
        <v>45085</v>
      </c>
    </row>
    <row r="6307" spans="1:7" ht="25.5">
      <c r="A6307" s="1162">
        <v>7935</v>
      </c>
      <c r="B6307" s="1162">
        <v>37645</v>
      </c>
      <c r="C6307" s="1163" t="s">
        <v>14380</v>
      </c>
      <c r="D6307" s="1163" t="s">
        <v>12561</v>
      </c>
      <c r="E6307" s="1164" t="s">
        <v>3009</v>
      </c>
      <c r="F6307" s="1165">
        <v>44876</v>
      </c>
      <c r="G6307" s="1165">
        <v>45025</v>
      </c>
    </row>
    <row r="6308" spans="1:7" ht="25.5">
      <c r="A6308" s="1162">
        <v>7936</v>
      </c>
      <c r="B6308" s="1162">
        <v>37646</v>
      </c>
      <c r="C6308" s="1163" t="s">
        <v>14381</v>
      </c>
      <c r="D6308" s="1163" t="s">
        <v>14382</v>
      </c>
      <c r="E6308" s="1164" t="s">
        <v>3034</v>
      </c>
      <c r="F6308" s="1165">
        <v>45026</v>
      </c>
      <c r="G6308" s="1165">
        <v>45085</v>
      </c>
    </row>
    <row r="6309" spans="1:7">
      <c r="A6309" s="1158">
        <v>7937</v>
      </c>
      <c r="B6309" s="1158">
        <v>37647</v>
      </c>
      <c r="C6309" s="1159" t="s">
        <v>11969</v>
      </c>
      <c r="D6309" s="1159" t="s">
        <v>14383</v>
      </c>
      <c r="E6309" s="1160" t="s">
        <v>3218</v>
      </c>
      <c r="F6309" s="1161">
        <v>45026</v>
      </c>
      <c r="G6309" s="1161">
        <v>45185</v>
      </c>
    </row>
    <row r="6310" spans="1:7" ht="25.5">
      <c r="A6310" s="1162">
        <v>7938</v>
      </c>
      <c r="B6310" s="1162">
        <v>37648</v>
      </c>
      <c r="C6310" s="1163" t="s">
        <v>14384</v>
      </c>
      <c r="D6310" s="1163" t="s">
        <v>12493</v>
      </c>
      <c r="E6310" s="1164" t="s">
        <v>3308</v>
      </c>
      <c r="F6310" s="1165">
        <v>45026</v>
      </c>
      <c r="G6310" s="1165">
        <v>45125</v>
      </c>
    </row>
    <row r="6311" spans="1:7" ht="25.5">
      <c r="A6311" s="1162">
        <v>7939</v>
      </c>
      <c r="B6311" s="1162">
        <v>37649</v>
      </c>
      <c r="C6311" s="1163" t="s">
        <v>14385</v>
      </c>
      <c r="D6311" s="1163" t="s">
        <v>14382</v>
      </c>
      <c r="E6311" s="1164" t="s">
        <v>3034</v>
      </c>
      <c r="F6311" s="1165">
        <v>45126</v>
      </c>
      <c r="G6311" s="1165">
        <v>45185</v>
      </c>
    </row>
    <row r="6312" spans="1:7">
      <c r="A6312" s="1158">
        <v>7940</v>
      </c>
      <c r="B6312" s="1158">
        <v>37650</v>
      </c>
      <c r="C6312" s="1159" t="s">
        <v>11986</v>
      </c>
      <c r="D6312" s="1159" t="s">
        <v>14386</v>
      </c>
      <c r="E6312" s="1160" t="s">
        <v>3218</v>
      </c>
      <c r="F6312" s="1161">
        <v>45026</v>
      </c>
      <c r="G6312" s="1161">
        <v>45185</v>
      </c>
    </row>
    <row r="6313" spans="1:7" ht="25.5">
      <c r="A6313" s="1162">
        <v>7941</v>
      </c>
      <c r="B6313" s="1162">
        <v>37651</v>
      </c>
      <c r="C6313" s="1163" t="s">
        <v>14387</v>
      </c>
      <c r="D6313" s="1163" t="s">
        <v>14386</v>
      </c>
      <c r="E6313" s="1164" t="s">
        <v>3308</v>
      </c>
      <c r="F6313" s="1165">
        <v>45026</v>
      </c>
      <c r="G6313" s="1165">
        <v>45125</v>
      </c>
    </row>
    <row r="6314" spans="1:7" ht="25.5">
      <c r="A6314" s="1162">
        <v>7942</v>
      </c>
      <c r="B6314" s="1162">
        <v>37652</v>
      </c>
      <c r="C6314" s="1163" t="s">
        <v>14388</v>
      </c>
      <c r="D6314" s="1163" t="s">
        <v>14382</v>
      </c>
      <c r="E6314" s="1164" t="s">
        <v>3034</v>
      </c>
      <c r="F6314" s="1165">
        <v>45126</v>
      </c>
      <c r="G6314" s="1165">
        <v>45185</v>
      </c>
    </row>
    <row r="6315" spans="1:7">
      <c r="A6315" s="1158">
        <v>7943</v>
      </c>
      <c r="B6315" s="1158">
        <v>37653</v>
      </c>
      <c r="C6315" s="1159" t="s">
        <v>14389</v>
      </c>
      <c r="D6315" s="1159" t="s">
        <v>14390</v>
      </c>
      <c r="E6315" s="1160" t="s">
        <v>10479</v>
      </c>
      <c r="F6315" s="1161">
        <v>44761</v>
      </c>
      <c r="G6315" s="1161">
        <v>45185</v>
      </c>
    </row>
    <row r="6316" spans="1:7">
      <c r="A6316" s="1158">
        <v>7944</v>
      </c>
      <c r="B6316" s="1158">
        <v>37654</v>
      </c>
      <c r="C6316" s="1159" t="s">
        <v>13555</v>
      </c>
      <c r="D6316" s="1159" t="s">
        <v>14377</v>
      </c>
      <c r="E6316" s="1160" t="s">
        <v>3955</v>
      </c>
      <c r="F6316" s="1161">
        <v>44761</v>
      </c>
      <c r="G6316" s="1161">
        <v>44960</v>
      </c>
    </row>
    <row r="6317" spans="1:7" ht="25.5">
      <c r="A6317" s="1162">
        <v>7945</v>
      </c>
      <c r="B6317" s="1162">
        <v>37655</v>
      </c>
      <c r="C6317" s="1163" t="s">
        <v>14391</v>
      </c>
      <c r="D6317" s="1163" t="s">
        <v>3179</v>
      </c>
      <c r="E6317" s="1164" t="s">
        <v>3955</v>
      </c>
      <c r="F6317" s="1165">
        <v>44761</v>
      </c>
      <c r="G6317" s="1165">
        <v>44960</v>
      </c>
    </row>
    <row r="6318" spans="1:7">
      <c r="A6318" s="1158">
        <v>7946</v>
      </c>
      <c r="B6318" s="1158">
        <v>37656</v>
      </c>
      <c r="C6318" s="1159" t="s">
        <v>13559</v>
      </c>
      <c r="D6318" s="1159" t="s">
        <v>14379</v>
      </c>
      <c r="E6318" s="1160" t="s">
        <v>3849</v>
      </c>
      <c r="F6318" s="1161">
        <v>44876</v>
      </c>
      <c r="G6318" s="1161">
        <v>45085</v>
      </c>
    </row>
    <row r="6319" spans="1:7" ht="25.5">
      <c r="A6319" s="1162">
        <v>7947</v>
      </c>
      <c r="B6319" s="1162">
        <v>37657</v>
      </c>
      <c r="C6319" s="1163" t="s">
        <v>14392</v>
      </c>
      <c r="D6319" s="1163" t="s">
        <v>12561</v>
      </c>
      <c r="E6319" s="1164" t="s">
        <v>3009</v>
      </c>
      <c r="F6319" s="1165">
        <v>44876</v>
      </c>
      <c r="G6319" s="1165">
        <v>45025</v>
      </c>
    </row>
    <row r="6320" spans="1:7" ht="25.5">
      <c r="A6320" s="1162">
        <v>7948</v>
      </c>
      <c r="B6320" s="1162">
        <v>37658</v>
      </c>
      <c r="C6320" s="1163" t="s">
        <v>14393</v>
      </c>
      <c r="D6320" s="1163" t="s">
        <v>14382</v>
      </c>
      <c r="E6320" s="1164" t="s">
        <v>3034</v>
      </c>
      <c r="F6320" s="1165">
        <v>45026</v>
      </c>
      <c r="G6320" s="1165">
        <v>45085</v>
      </c>
    </row>
    <row r="6321" spans="1:7">
      <c r="A6321" s="1158">
        <v>7949</v>
      </c>
      <c r="B6321" s="1158">
        <v>37659</v>
      </c>
      <c r="C6321" s="1159" t="s">
        <v>11969</v>
      </c>
      <c r="D6321" s="1159" t="s">
        <v>14383</v>
      </c>
      <c r="E6321" s="1160" t="s">
        <v>3218</v>
      </c>
      <c r="F6321" s="1161">
        <v>45026</v>
      </c>
      <c r="G6321" s="1161">
        <v>45185</v>
      </c>
    </row>
    <row r="6322" spans="1:7" ht="25.5">
      <c r="A6322" s="1162">
        <v>7950</v>
      </c>
      <c r="B6322" s="1162">
        <v>37660</v>
      </c>
      <c r="C6322" s="1163" t="s">
        <v>14394</v>
      </c>
      <c r="D6322" s="1163" t="s">
        <v>12493</v>
      </c>
      <c r="E6322" s="1164" t="s">
        <v>3308</v>
      </c>
      <c r="F6322" s="1165">
        <v>45026</v>
      </c>
      <c r="G6322" s="1165">
        <v>45125</v>
      </c>
    </row>
    <row r="6323" spans="1:7" ht="25.5">
      <c r="A6323" s="1162">
        <v>7951</v>
      </c>
      <c r="B6323" s="1162">
        <v>37661</v>
      </c>
      <c r="C6323" s="1163" t="s">
        <v>14395</v>
      </c>
      <c r="D6323" s="1163" t="s">
        <v>14382</v>
      </c>
      <c r="E6323" s="1164" t="s">
        <v>3034</v>
      </c>
      <c r="F6323" s="1165">
        <v>45126</v>
      </c>
      <c r="G6323" s="1165">
        <v>45185</v>
      </c>
    </row>
    <row r="6324" spans="1:7">
      <c r="A6324" s="1158">
        <v>7952</v>
      </c>
      <c r="B6324" s="1158">
        <v>37662</v>
      </c>
      <c r="C6324" s="1159" t="s">
        <v>11986</v>
      </c>
      <c r="D6324" s="1159" t="s">
        <v>14386</v>
      </c>
      <c r="E6324" s="1160" t="s">
        <v>3218</v>
      </c>
      <c r="F6324" s="1161">
        <v>45026</v>
      </c>
      <c r="G6324" s="1161">
        <v>45185</v>
      </c>
    </row>
    <row r="6325" spans="1:7" ht="25.5">
      <c r="A6325" s="1162">
        <v>7953</v>
      </c>
      <c r="B6325" s="1162">
        <v>37663</v>
      </c>
      <c r="C6325" s="1163" t="s">
        <v>14396</v>
      </c>
      <c r="D6325" s="1163" t="s">
        <v>14386</v>
      </c>
      <c r="E6325" s="1164" t="s">
        <v>3308</v>
      </c>
      <c r="F6325" s="1165">
        <v>45026</v>
      </c>
      <c r="G6325" s="1165">
        <v>45125</v>
      </c>
    </row>
    <row r="6326" spans="1:7" ht="25.5">
      <c r="A6326" s="1162">
        <v>7954</v>
      </c>
      <c r="B6326" s="1162">
        <v>37664</v>
      </c>
      <c r="C6326" s="1163" t="s">
        <v>14397</v>
      </c>
      <c r="D6326" s="1163" t="s">
        <v>14382</v>
      </c>
      <c r="E6326" s="1164" t="s">
        <v>3034</v>
      </c>
      <c r="F6326" s="1165">
        <v>45126</v>
      </c>
      <c r="G6326" s="1165">
        <v>45185</v>
      </c>
    </row>
    <row r="6327" spans="1:7" ht="25.5">
      <c r="A6327" s="1158">
        <v>7955</v>
      </c>
      <c r="B6327" s="1158">
        <v>37665</v>
      </c>
      <c r="C6327" s="1159" t="s">
        <v>14398</v>
      </c>
      <c r="D6327" s="1159" t="s">
        <v>14399</v>
      </c>
      <c r="E6327" s="1160" t="s">
        <v>14400</v>
      </c>
      <c r="F6327" s="1161">
        <v>44846</v>
      </c>
      <c r="G6327" s="1161">
        <v>45645</v>
      </c>
    </row>
    <row r="6328" spans="1:7">
      <c r="A6328" s="1158">
        <v>7956</v>
      </c>
      <c r="B6328" s="1158">
        <v>37666</v>
      </c>
      <c r="C6328" s="1159" t="s">
        <v>13555</v>
      </c>
      <c r="D6328" s="1159" t="s">
        <v>14377</v>
      </c>
      <c r="E6328" s="1160" t="s">
        <v>4589</v>
      </c>
      <c r="F6328" s="1161">
        <v>44846</v>
      </c>
      <c r="G6328" s="1161">
        <v>45295</v>
      </c>
    </row>
    <row r="6329" spans="1:7" ht="38.25">
      <c r="A6329" s="1162">
        <v>7957</v>
      </c>
      <c r="B6329" s="1162">
        <v>37667</v>
      </c>
      <c r="C6329" s="1163" t="s">
        <v>14401</v>
      </c>
      <c r="D6329" s="1163" t="s">
        <v>3179</v>
      </c>
      <c r="E6329" s="1164" t="s">
        <v>4589</v>
      </c>
      <c r="F6329" s="1165">
        <v>44846</v>
      </c>
      <c r="G6329" s="1165">
        <v>45295</v>
      </c>
    </row>
    <row r="6330" spans="1:7">
      <c r="A6330" s="1158">
        <v>7958</v>
      </c>
      <c r="B6330" s="1158">
        <v>37668</v>
      </c>
      <c r="C6330" s="1159" t="s">
        <v>13559</v>
      </c>
      <c r="D6330" s="1159" t="s">
        <v>14379</v>
      </c>
      <c r="E6330" s="1160" t="s">
        <v>3057</v>
      </c>
      <c r="F6330" s="1161">
        <v>44936</v>
      </c>
      <c r="G6330" s="1161">
        <v>45445</v>
      </c>
    </row>
    <row r="6331" spans="1:7" ht="25.5">
      <c r="A6331" s="1162">
        <v>7959</v>
      </c>
      <c r="B6331" s="1162">
        <v>37669</v>
      </c>
      <c r="C6331" s="1163" t="s">
        <v>14402</v>
      </c>
      <c r="D6331" s="1163" t="s">
        <v>12561</v>
      </c>
      <c r="E6331" s="1164" t="s">
        <v>4589</v>
      </c>
      <c r="F6331" s="1165">
        <v>44936</v>
      </c>
      <c r="G6331" s="1165">
        <v>45385</v>
      </c>
    </row>
    <row r="6332" spans="1:7" ht="38.25">
      <c r="A6332" s="1162">
        <v>7960</v>
      </c>
      <c r="B6332" s="1162">
        <v>37670</v>
      </c>
      <c r="C6332" s="1163" t="s">
        <v>14403</v>
      </c>
      <c r="D6332" s="1163" t="s">
        <v>14382</v>
      </c>
      <c r="E6332" s="1164" t="s">
        <v>3034</v>
      </c>
      <c r="F6332" s="1165">
        <v>45386</v>
      </c>
      <c r="G6332" s="1165">
        <v>45445</v>
      </c>
    </row>
    <row r="6333" spans="1:7">
      <c r="A6333" s="1158">
        <v>7961</v>
      </c>
      <c r="B6333" s="1158">
        <v>37671</v>
      </c>
      <c r="C6333" s="1159" t="s">
        <v>11969</v>
      </c>
      <c r="D6333" s="1159" t="s">
        <v>14383</v>
      </c>
      <c r="E6333" s="1160" t="s">
        <v>7504</v>
      </c>
      <c r="F6333" s="1161">
        <v>45386</v>
      </c>
      <c r="G6333" s="1161">
        <v>45645</v>
      </c>
    </row>
    <row r="6334" spans="1:7" ht="38.25">
      <c r="A6334" s="1162">
        <v>7962</v>
      </c>
      <c r="B6334" s="1162">
        <v>37672</v>
      </c>
      <c r="C6334" s="1163" t="s">
        <v>14404</v>
      </c>
      <c r="D6334" s="1163" t="s">
        <v>12493</v>
      </c>
      <c r="E6334" s="1164" t="s">
        <v>3955</v>
      </c>
      <c r="F6334" s="1165">
        <v>45386</v>
      </c>
      <c r="G6334" s="1165">
        <v>45585</v>
      </c>
    </row>
    <row r="6335" spans="1:7" ht="38.25">
      <c r="A6335" s="1162">
        <v>7963</v>
      </c>
      <c r="B6335" s="1162">
        <v>37673</v>
      </c>
      <c r="C6335" s="1163" t="s">
        <v>14405</v>
      </c>
      <c r="D6335" s="1163" t="s">
        <v>14382</v>
      </c>
      <c r="E6335" s="1164" t="s">
        <v>3034</v>
      </c>
      <c r="F6335" s="1165">
        <v>45586</v>
      </c>
      <c r="G6335" s="1165">
        <v>45645</v>
      </c>
    </row>
    <row r="6336" spans="1:7">
      <c r="A6336" s="1158">
        <v>7964</v>
      </c>
      <c r="B6336" s="1158">
        <v>37674</v>
      </c>
      <c r="C6336" s="1159" t="s">
        <v>11986</v>
      </c>
      <c r="D6336" s="1159" t="s">
        <v>14386</v>
      </c>
      <c r="E6336" s="1160" t="s">
        <v>7504</v>
      </c>
      <c r="F6336" s="1161">
        <v>45386</v>
      </c>
      <c r="G6336" s="1161">
        <v>45645</v>
      </c>
    </row>
    <row r="6337" spans="1:7" ht="25.5">
      <c r="A6337" s="1162">
        <v>7965</v>
      </c>
      <c r="B6337" s="1162">
        <v>37675</v>
      </c>
      <c r="C6337" s="1163" t="s">
        <v>14406</v>
      </c>
      <c r="D6337" s="1163" t="s">
        <v>14386</v>
      </c>
      <c r="E6337" s="1164" t="s">
        <v>3955</v>
      </c>
      <c r="F6337" s="1165">
        <v>45386</v>
      </c>
      <c r="G6337" s="1165">
        <v>45585</v>
      </c>
    </row>
    <row r="6338" spans="1:7" ht="38.25">
      <c r="A6338" s="1162">
        <v>7966</v>
      </c>
      <c r="B6338" s="1162">
        <v>37676</v>
      </c>
      <c r="C6338" s="1163" t="s">
        <v>14407</v>
      </c>
      <c r="D6338" s="1163" t="s">
        <v>14382</v>
      </c>
      <c r="E6338" s="1164" t="s">
        <v>3034</v>
      </c>
      <c r="F6338" s="1165">
        <v>45586</v>
      </c>
      <c r="G6338" s="1165">
        <v>45645</v>
      </c>
    </row>
    <row r="6339" spans="1:7">
      <c r="A6339" s="1158">
        <v>7967</v>
      </c>
      <c r="B6339" s="1158">
        <v>34678</v>
      </c>
      <c r="C6339" s="1159" t="s">
        <v>14408</v>
      </c>
      <c r="D6339" s="1159" t="s">
        <v>14409</v>
      </c>
      <c r="E6339" s="1160" t="s">
        <v>3075</v>
      </c>
      <c r="F6339" s="1161">
        <v>43921</v>
      </c>
      <c r="G6339" s="1161">
        <v>45120</v>
      </c>
    </row>
    <row r="6340" spans="1:7" ht="25.5">
      <c r="A6340" s="1158">
        <v>7974</v>
      </c>
      <c r="B6340" s="1158">
        <v>34685</v>
      </c>
      <c r="C6340" s="1159" t="s">
        <v>3174</v>
      </c>
      <c r="D6340" s="1159" t="s">
        <v>3175</v>
      </c>
      <c r="E6340" s="1160" t="s">
        <v>3075</v>
      </c>
      <c r="F6340" s="1161">
        <v>43921</v>
      </c>
      <c r="G6340" s="1161">
        <v>45120</v>
      </c>
    </row>
    <row r="6341" spans="1:7">
      <c r="A6341" s="1162">
        <v>7975</v>
      </c>
      <c r="B6341" s="1162">
        <v>34686</v>
      </c>
      <c r="C6341" s="1163" t="s">
        <v>14410</v>
      </c>
      <c r="D6341" s="1163" t="s">
        <v>14411</v>
      </c>
      <c r="E6341" s="1164" t="s">
        <v>2357</v>
      </c>
      <c r="F6341" s="1165">
        <v>45120</v>
      </c>
      <c r="G6341" s="1165">
        <v>45120</v>
      </c>
    </row>
    <row r="6342" spans="1:7">
      <c r="A6342" s="1158">
        <v>7976</v>
      </c>
      <c r="B6342" s="1158">
        <v>39123</v>
      </c>
      <c r="C6342" s="1159" t="s">
        <v>14412</v>
      </c>
      <c r="D6342" s="1159" t="s">
        <v>3179</v>
      </c>
      <c r="E6342" s="1160" t="s">
        <v>4427</v>
      </c>
      <c r="F6342" s="1161">
        <v>43921</v>
      </c>
      <c r="G6342" s="1161">
        <v>44560</v>
      </c>
    </row>
    <row r="6343" spans="1:7" ht="38.25">
      <c r="A6343" s="1162">
        <v>7977</v>
      </c>
      <c r="B6343" s="1162">
        <v>39109</v>
      </c>
      <c r="C6343" s="1163" t="s">
        <v>14413</v>
      </c>
      <c r="D6343" s="1167" t="s">
        <v>14414</v>
      </c>
      <c r="E6343" s="1164" t="s">
        <v>3287</v>
      </c>
      <c r="F6343" s="1165">
        <v>43921</v>
      </c>
      <c r="G6343" s="1165">
        <v>44010</v>
      </c>
    </row>
    <row r="6344" spans="1:7" ht="25.5">
      <c r="A6344" s="1162">
        <v>7978</v>
      </c>
      <c r="B6344" s="1162">
        <v>39112</v>
      </c>
      <c r="C6344" s="1163" t="s">
        <v>14415</v>
      </c>
      <c r="D6344" s="1163" t="s">
        <v>14416</v>
      </c>
      <c r="E6344" s="1164" t="s">
        <v>3308</v>
      </c>
      <c r="F6344" s="1165">
        <v>44011</v>
      </c>
      <c r="G6344" s="1165">
        <v>44110</v>
      </c>
    </row>
    <row r="6345" spans="1:7" ht="25.5">
      <c r="A6345" s="1162">
        <v>7979</v>
      </c>
      <c r="B6345" s="1162">
        <v>39113</v>
      </c>
      <c r="C6345" s="1163" t="s">
        <v>14417</v>
      </c>
      <c r="D6345" s="1163" t="s">
        <v>14418</v>
      </c>
      <c r="E6345" s="1164" t="s">
        <v>3308</v>
      </c>
      <c r="F6345" s="1165">
        <v>44111</v>
      </c>
      <c r="G6345" s="1165">
        <v>44210</v>
      </c>
    </row>
    <row r="6346" spans="1:7" ht="25.5">
      <c r="A6346" s="1162">
        <v>7980</v>
      </c>
      <c r="B6346" s="1162">
        <v>39114</v>
      </c>
      <c r="C6346" s="1163" t="s">
        <v>14419</v>
      </c>
      <c r="D6346" s="1163" t="s">
        <v>14420</v>
      </c>
      <c r="E6346" s="1164" t="s">
        <v>3308</v>
      </c>
      <c r="F6346" s="1165">
        <v>44111</v>
      </c>
      <c r="G6346" s="1165">
        <v>44210</v>
      </c>
    </row>
    <row r="6347" spans="1:7" ht="25.5">
      <c r="A6347" s="1162">
        <v>7981</v>
      </c>
      <c r="B6347" s="1162">
        <v>39116</v>
      </c>
      <c r="C6347" s="1163" t="s">
        <v>14421</v>
      </c>
      <c r="D6347" s="1163" t="s">
        <v>14422</v>
      </c>
      <c r="E6347" s="1164" t="s">
        <v>3287</v>
      </c>
      <c r="F6347" s="1165">
        <v>44211</v>
      </c>
      <c r="G6347" s="1165">
        <v>44300</v>
      </c>
    </row>
    <row r="6348" spans="1:7" ht="25.5">
      <c r="A6348" s="1162">
        <v>7982</v>
      </c>
      <c r="B6348" s="1162">
        <v>39115</v>
      </c>
      <c r="C6348" s="1163" t="s">
        <v>14423</v>
      </c>
      <c r="D6348" s="1163" t="s">
        <v>14424</v>
      </c>
      <c r="E6348" s="1164" t="s">
        <v>3287</v>
      </c>
      <c r="F6348" s="1165">
        <v>44241</v>
      </c>
      <c r="G6348" s="1165">
        <v>44330</v>
      </c>
    </row>
    <row r="6349" spans="1:7" ht="25.5">
      <c r="A6349" s="1162">
        <v>7983</v>
      </c>
      <c r="B6349" s="1162">
        <v>39117</v>
      </c>
      <c r="C6349" s="1163" t="s">
        <v>14425</v>
      </c>
      <c r="D6349" s="1163" t="s">
        <v>14426</v>
      </c>
      <c r="E6349" s="1164" t="s">
        <v>3009</v>
      </c>
      <c r="F6349" s="1165">
        <v>44211</v>
      </c>
      <c r="G6349" s="1165">
        <v>44360</v>
      </c>
    </row>
    <row r="6350" spans="1:7" ht="25.5">
      <c r="A6350" s="1162">
        <v>7984</v>
      </c>
      <c r="B6350" s="1162">
        <v>39118</v>
      </c>
      <c r="C6350" s="1163" t="s">
        <v>14427</v>
      </c>
      <c r="D6350" s="1163" t="s">
        <v>14428</v>
      </c>
      <c r="E6350" s="1164" t="s">
        <v>3009</v>
      </c>
      <c r="F6350" s="1165">
        <v>44211</v>
      </c>
      <c r="G6350" s="1165">
        <v>44360</v>
      </c>
    </row>
    <row r="6351" spans="1:7" ht="25.5">
      <c r="A6351" s="1162">
        <v>7985</v>
      </c>
      <c r="B6351" s="1162">
        <v>39110</v>
      </c>
      <c r="C6351" s="1163" t="s">
        <v>14429</v>
      </c>
      <c r="D6351" s="1163" t="s">
        <v>14430</v>
      </c>
      <c r="E6351" s="1164" t="s">
        <v>3029</v>
      </c>
      <c r="F6351" s="1165">
        <v>44111</v>
      </c>
      <c r="G6351" s="1165">
        <v>44360</v>
      </c>
    </row>
    <row r="6352" spans="1:7" ht="25.5">
      <c r="A6352" s="1162">
        <v>7986</v>
      </c>
      <c r="B6352" s="1162">
        <v>39119</v>
      </c>
      <c r="C6352" s="1163" t="s">
        <v>14431</v>
      </c>
      <c r="D6352" s="1163" t="s">
        <v>14432</v>
      </c>
      <c r="E6352" s="1164" t="s">
        <v>3287</v>
      </c>
      <c r="F6352" s="1165">
        <v>44361</v>
      </c>
      <c r="G6352" s="1165">
        <v>44450</v>
      </c>
    </row>
    <row r="6353" spans="1:7" ht="25.5">
      <c r="A6353" s="1162">
        <v>7987</v>
      </c>
      <c r="B6353" s="1162">
        <v>39105</v>
      </c>
      <c r="C6353" s="1163" t="s">
        <v>14433</v>
      </c>
      <c r="D6353" s="1163" t="s">
        <v>14434</v>
      </c>
      <c r="E6353" s="1164" t="s">
        <v>3308</v>
      </c>
      <c r="F6353" s="1165">
        <v>44361</v>
      </c>
      <c r="G6353" s="1165">
        <v>44460</v>
      </c>
    </row>
    <row r="6354" spans="1:7" ht="25.5">
      <c r="A6354" s="1162">
        <v>7988</v>
      </c>
      <c r="B6354" s="1162">
        <v>39120</v>
      </c>
      <c r="C6354" s="1163" t="s">
        <v>14435</v>
      </c>
      <c r="D6354" s="1163" t="s">
        <v>14436</v>
      </c>
      <c r="E6354" s="1164" t="s">
        <v>3287</v>
      </c>
      <c r="F6354" s="1165">
        <v>44361</v>
      </c>
      <c r="G6354" s="1165">
        <v>44450</v>
      </c>
    </row>
    <row r="6355" spans="1:7" ht="25.5">
      <c r="A6355" s="1162">
        <v>7989</v>
      </c>
      <c r="B6355" s="1162">
        <v>39121</v>
      </c>
      <c r="C6355" s="1163" t="s">
        <v>14437</v>
      </c>
      <c r="D6355" s="1163" t="s">
        <v>14438</v>
      </c>
      <c r="E6355" s="1164" t="s">
        <v>3029</v>
      </c>
      <c r="F6355" s="1165">
        <v>44211</v>
      </c>
      <c r="G6355" s="1165">
        <v>44460</v>
      </c>
    </row>
    <row r="6356" spans="1:7" ht="25.5">
      <c r="A6356" s="1162">
        <v>7990</v>
      </c>
      <c r="B6356" s="1162">
        <v>39107</v>
      </c>
      <c r="C6356" s="1163" t="s">
        <v>14439</v>
      </c>
      <c r="D6356" s="1163" t="s">
        <v>14440</v>
      </c>
      <c r="E6356" s="1164" t="s">
        <v>3955</v>
      </c>
      <c r="F6356" s="1165">
        <v>44361</v>
      </c>
      <c r="G6356" s="1165">
        <v>44560</v>
      </c>
    </row>
    <row r="6357" spans="1:7" ht="25.5">
      <c r="A6357" s="1162">
        <v>7991</v>
      </c>
      <c r="B6357" s="1162">
        <v>39111</v>
      </c>
      <c r="C6357" s="1163" t="s">
        <v>14441</v>
      </c>
      <c r="D6357" s="1163" t="s">
        <v>14442</v>
      </c>
      <c r="E6357" s="1164" t="s">
        <v>3009</v>
      </c>
      <c r="F6357" s="1165">
        <v>44361</v>
      </c>
      <c r="G6357" s="1165">
        <v>44510</v>
      </c>
    </row>
    <row r="6358" spans="1:7" ht="25.5">
      <c r="A6358" s="1162">
        <v>7992</v>
      </c>
      <c r="B6358" s="1162">
        <v>39106</v>
      </c>
      <c r="C6358" s="1163" t="s">
        <v>14443</v>
      </c>
      <c r="D6358" s="1163" t="s">
        <v>14444</v>
      </c>
      <c r="E6358" s="1164" t="s">
        <v>3955</v>
      </c>
      <c r="F6358" s="1165">
        <v>44361</v>
      </c>
      <c r="G6358" s="1165">
        <v>44560</v>
      </c>
    </row>
    <row r="6359" spans="1:7">
      <c r="A6359" s="1158">
        <v>7993</v>
      </c>
      <c r="B6359" s="1158">
        <v>34687</v>
      </c>
      <c r="C6359" s="1159" t="s">
        <v>4449</v>
      </c>
      <c r="D6359" s="1159" t="s">
        <v>12561</v>
      </c>
      <c r="E6359" s="1160" t="s">
        <v>3006</v>
      </c>
      <c r="F6359" s="1161">
        <v>44561</v>
      </c>
      <c r="G6359" s="1161">
        <v>44920</v>
      </c>
    </row>
    <row r="6360" spans="1:7" ht="25.5">
      <c r="A6360" s="1162">
        <v>7994</v>
      </c>
      <c r="B6360" s="1162">
        <v>34688</v>
      </c>
      <c r="C6360" s="1163" t="s">
        <v>14445</v>
      </c>
      <c r="D6360" s="1163" t="s">
        <v>14446</v>
      </c>
      <c r="E6360" s="1164" t="s">
        <v>3955</v>
      </c>
      <c r="F6360" s="1165">
        <v>44561</v>
      </c>
      <c r="G6360" s="1165">
        <v>44760</v>
      </c>
    </row>
    <row r="6361" spans="1:7" ht="38.25">
      <c r="A6361" s="1162">
        <v>7995</v>
      </c>
      <c r="B6361" s="1162">
        <v>34689</v>
      </c>
      <c r="C6361" s="1163" t="s">
        <v>14447</v>
      </c>
      <c r="D6361" s="1163" t="s">
        <v>14448</v>
      </c>
      <c r="E6361" s="1164" t="s">
        <v>3955</v>
      </c>
      <c r="F6361" s="1165">
        <v>44561</v>
      </c>
      <c r="G6361" s="1165">
        <v>44760</v>
      </c>
    </row>
    <row r="6362" spans="1:7" ht="25.5">
      <c r="A6362" s="1162">
        <v>7996</v>
      </c>
      <c r="B6362" s="1162">
        <v>39122</v>
      </c>
      <c r="C6362" s="1163" t="s">
        <v>14449</v>
      </c>
      <c r="D6362" s="1163" t="s">
        <v>14450</v>
      </c>
      <c r="E6362" s="1164" t="s">
        <v>3064</v>
      </c>
      <c r="F6362" s="1165">
        <v>44561</v>
      </c>
      <c r="G6362" s="1165">
        <v>44740</v>
      </c>
    </row>
    <row r="6363" spans="1:7" ht="25.5">
      <c r="A6363" s="1162">
        <v>7997</v>
      </c>
      <c r="B6363" s="1162">
        <v>34690</v>
      </c>
      <c r="C6363" s="1163" t="s">
        <v>14451</v>
      </c>
      <c r="D6363" s="1163" t="s">
        <v>14452</v>
      </c>
      <c r="E6363" s="1164" t="s">
        <v>3064</v>
      </c>
      <c r="F6363" s="1165">
        <v>44561</v>
      </c>
      <c r="G6363" s="1165">
        <v>44740</v>
      </c>
    </row>
    <row r="6364" spans="1:7" ht="25.5">
      <c r="A6364" s="1162">
        <v>7998</v>
      </c>
      <c r="B6364" s="1162">
        <v>34691</v>
      </c>
      <c r="C6364" s="1163" t="s">
        <v>14453</v>
      </c>
      <c r="D6364" s="1163" t="s">
        <v>14454</v>
      </c>
      <c r="E6364" s="1164" t="s">
        <v>3064</v>
      </c>
      <c r="F6364" s="1165">
        <v>44741</v>
      </c>
      <c r="G6364" s="1165">
        <v>44920</v>
      </c>
    </row>
    <row r="6365" spans="1:7">
      <c r="A6365" s="1158">
        <v>7999</v>
      </c>
      <c r="B6365" s="1158">
        <v>34692</v>
      </c>
      <c r="C6365" s="1159" t="s">
        <v>5010</v>
      </c>
      <c r="D6365" s="1159" t="s">
        <v>12493</v>
      </c>
      <c r="E6365" s="1160" t="s">
        <v>11218</v>
      </c>
      <c r="F6365" s="1161">
        <v>44561</v>
      </c>
      <c r="G6365" s="1161">
        <v>45120</v>
      </c>
    </row>
    <row r="6366" spans="1:7" ht="25.5">
      <c r="A6366" s="1162">
        <v>8000</v>
      </c>
      <c r="B6366" s="1162">
        <v>34693</v>
      </c>
      <c r="C6366" s="1163" t="s">
        <v>14455</v>
      </c>
      <c r="D6366" s="1163" t="s">
        <v>14456</v>
      </c>
      <c r="E6366" s="1164" t="s">
        <v>4628</v>
      </c>
      <c r="F6366" s="1165">
        <v>44561</v>
      </c>
      <c r="G6366" s="1165">
        <v>44830</v>
      </c>
    </row>
    <row r="6367" spans="1:7" ht="25.5">
      <c r="A6367" s="1162">
        <v>8001</v>
      </c>
      <c r="B6367" s="1162">
        <v>34694</v>
      </c>
      <c r="C6367" s="1163" t="s">
        <v>14457</v>
      </c>
      <c r="D6367" s="1163" t="s">
        <v>14458</v>
      </c>
      <c r="E6367" s="1164" t="s">
        <v>3064</v>
      </c>
      <c r="F6367" s="1165">
        <v>44761</v>
      </c>
      <c r="G6367" s="1165">
        <v>44940</v>
      </c>
    </row>
    <row r="6368" spans="1:7" ht="25.5">
      <c r="A6368" s="1162">
        <v>8002</v>
      </c>
      <c r="B6368" s="1162">
        <v>34695</v>
      </c>
      <c r="C6368" s="1163" t="s">
        <v>14459</v>
      </c>
      <c r="D6368" s="1163" t="s">
        <v>14460</v>
      </c>
      <c r="E6368" s="1164" t="s">
        <v>3849</v>
      </c>
      <c r="F6368" s="1165">
        <v>44791</v>
      </c>
      <c r="G6368" s="1165">
        <v>45000</v>
      </c>
    </row>
    <row r="6369" spans="1:7" ht="25.5">
      <c r="A6369" s="1162">
        <v>8003</v>
      </c>
      <c r="B6369" s="1162">
        <v>34696</v>
      </c>
      <c r="C6369" s="1163" t="s">
        <v>14461</v>
      </c>
      <c r="D6369" s="1163" t="s">
        <v>14462</v>
      </c>
      <c r="E6369" s="1164" t="s">
        <v>3064</v>
      </c>
      <c r="F6369" s="1165">
        <v>44561</v>
      </c>
      <c r="G6369" s="1165">
        <v>44740</v>
      </c>
    </row>
    <row r="6370" spans="1:7" ht="38.25">
      <c r="A6370" s="1162">
        <v>8004</v>
      </c>
      <c r="B6370" s="1162">
        <v>34697</v>
      </c>
      <c r="C6370" s="1163" t="s">
        <v>14463</v>
      </c>
      <c r="D6370" s="1163" t="s">
        <v>14464</v>
      </c>
      <c r="E6370" s="1164" t="s">
        <v>3849</v>
      </c>
      <c r="F6370" s="1165">
        <v>44806</v>
      </c>
      <c r="G6370" s="1165">
        <v>45015</v>
      </c>
    </row>
    <row r="6371" spans="1:7" ht="25.5">
      <c r="A6371" s="1162">
        <v>8005</v>
      </c>
      <c r="B6371" s="1162">
        <v>34698</v>
      </c>
      <c r="C6371" s="1163" t="s">
        <v>14465</v>
      </c>
      <c r="D6371" s="1163" t="s">
        <v>14466</v>
      </c>
      <c r="E6371" s="1164" t="s">
        <v>3849</v>
      </c>
      <c r="F6371" s="1165">
        <v>44791</v>
      </c>
      <c r="G6371" s="1165">
        <v>45000</v>
      </c>
    </row>
    <row r="6372" spans="1:7" ht="38.25">
      <c r="A6372" s="1162">
        <v>8006</v>
      </c>
      <c r="B6372" s="1162">
        <v>34699</v>
      </c>
      <c r="C6372" s="1163" t="s">
        <v>14467</v>
      </c>
      <c r="D6372" s="1163" t="s">
        <v>14468</v>
      </c>
      <c r="E6372" s="1164" t="s">
        <v>3009</v>
      </c>
      <c r="F6372" s="1165">
        <v>44806</v>
      </c>
      <c r="G6372" s="1165">
        <v>44955</v>
      </c>
    </row>
    <row r="6373" spans="1:7" ht="25.5">
      <c r="A6373" s="1162">
        <v>8007</v>
      </c>
      <c r="B6373" s="1162">
        <v>34700</v>
      </c>
      <c r="C6373" s="1163" t="s">
        <v>14469</v>
      </c>
      <c r="D6373" s="1163" t="s">
        <v>14470</v>
      </c>
      <c r="E6373" s="1164" t="s">
        <v>3009</v>
      </c>
      <c r="F6373" s="1165">
        <v>44806</v>
      </c>
      <c r="G6373" s="1165">
        <v>44955</v>
      </c>
    </row>
    <row r="6374" spans="1:7" ht="25.5">
      <c r="A6374" s="1162">
        <v>8008</v>
      </c>
      <c r="B6374" s="1162">
        <v>34701</v>
      </c>
      <c r="C6374" s="1163" t="s">
        <v>14471</v>
      </c>
      <c r="D6374" s="1163" t="s">
        <v>14472</v>
      </c>
      <c r="E6374" s="1164" t="s">
        <v>3849</v>
      </c>
      <c r="F6374" s="1165">
        <v>44821</v>
      </c>
      <c r="G6374" s="1165">
        <v>45030</v>
      </c>
    </row>
    <row r="6375" spans="1:7" ht="38.25">
      <c r="A6375" s="1162">
        <v>8009</v>
      </c>
      <c r="B6375" s="1162">
        <v>34702</v>
      </c>
      <c r="C6375" s="1163" t="s">
        <v>14473</v>
      </c>
      <c r="D6375" s="1163" t="s">
        <v>14474</v>
      </c>
      <c r="E6375" s="1164" t="s">
        <v>3009</v>
      </c>
      <c r="F6375" s="1165">
        <v>44821</v>
      </c>
      <c r="G6375" s="1165">
        <v>44970</v>
      </c>
    </row>
    <row r="6376" spans="1:7" ht="38.25">
      <c r="A6376" s="1162">
        <v>8010</v>
      </c>
      <c r="B6376" s="1162">
        <v>34703</v>
      </c>
      <c r="C6376" s="1163" t="s">
        <v>14475</v>
      </c>
      <c r="D6376" s="1163" t="s">
        <v>14476</v>
      </c>
      <c r="E6376" s="1164" t="s">
        <v>3849</v>
      </c>
      <c r="F6376" s="1165">
        <v>44806</v>
      </c>
      <c r="G6376" s="1165">
        <v>45015</v>
      </c>
    </row>
    <row r="6377" spans="1:7" ht="38.25">
      <c r="A6377" s="1162">
        <v>8011</v>
      </c>
      <c r="B6377" s="1162">
        <v>34704</v>
      </c>
      <c r="C6377" s="1163" t="s">
        <v>14477</v>
      </c>
      <c r="D6377" s="1163" t="s">
        <v>14478</v>
      </c>
      <c r="E6377" s="1164" t="s">
        <v>3009</v>
      </c>
      <c r="F6377" s="1165">
        <v>44791</v>
      </c>
      <c r="G6377" s="1165">
        <v>44940</v>
      </c>
    </row>
    <row r="6378" spans="1:7" ht="38.25">
      <c r="A6378" s="1162">
        <v>8012</v>
      </c>
      <c r="B6378" s="1162">
        <v>39108</v>
      </c>
      <c r="C6378" s="1163" t="s">
        <v>14479</v>
      </c>
      <c r="D6378" s="1163" t="s">
        <v>14480</v>
      </c>
      <c r="E6378" s="1164" t="s">
        <v>3009</v>
      </c>
      <c r="F6378" s="1165">
        <v>44791</v>
      </c>
      <c r="G6378" s="1165">
        <v>44940</v>
      </c>
    </row>
    <row r="6379" spans="1:7" ht="25.5">
      <c r="A6379" s="1162">
        <v>8013</v>
      </c>
      <c r="B6379" s="1162">
        <v>34705</v>
      </c>
      <c r="C6379" s="1163" t="s">
        <v>14481</v>
      </c>
      <c r="D6379" s="1163" t="s">
        <v>14482</v>
      </c>
      <c r="E6379" s="1164" t="s">
        <v>3009</v>
      </c>
      <c r="F6379" s="1165">
        <v>44941</v>
      </c>
      <c r="G6379" s="1165">
        <v>45090</v>
      </c>
    </row>
    <row r="6380" spans="1:7" ht="25.5">
      <c r="A6380" s="1162">
        <v>8014</v>
      </c>
      <c r="B6380" s="1162">
        <v>34706</v>
      </c>
      <c r="C6380" s="1163" t="s">
        <v>7239</v>
      </c>
      <c r="D6380" s="1163" t="s">
        <v>7240</v>
      </c>
      <c r="E6380" s="1164" t="s">
        <v>3009</v>
      </c>
      <c r="F6380" s="1165">
        <v>44971</v>
      </c>
      <c r="G6380" s="1165">
        <v>45120</v>
      </c>
    </row>
    <row r="6381" spans="1:7" ht="25.5">
      <c r="A6381" s="1162">
        <v>8015</v>
      </c>
      <c r="B6381" s="1162">
        <v>34707</v>
      </c>
      <c r="C6381" s="1163" t="s">
        <v>14483</v>
      </c>
      <c r="D6381" s="1163" t="s">
        <v>14484</v>
      </c>
      <c r="E6381" s="1164" t="s">
        <v>3009</v>
      </c>
      <c r="F6381" s="1165">
        <v>44941</v>
      </c>
      <c r="G6381" s="1165">
        <v>45090</v>
      </c>
    </row>
    <row r="6382" spans="1:7" ht="25.5">
      <c r="A6382" s="1162">
        <v>8016</v>
      </c>
      <c r="B6382" s="1162">
        <v>34708</v>
      </c>
      <c r="C6382" s="1163" t="s">
        <v>10256</v>
      </c>
      <c r="D6382" s="1163" t="s">
        <v>10257</v>
      </c>
      <c r="E6382" s="1164" t="s">
        <v>3009</v>
      </c>
      <c r="F6382" s="1165">
        <v>44971</v>
      </c>
      <c r="G6382" s="1165">
        <v>45120</v>
      </c>
    </row>
    <row r="6383" spans="1:7" ht="25.5">
      <c r="A6383" s="1162">
        <v>8017</v>
      </c>
      <c r="B6383" s="1162">
        <v>34709</v>
      </c>
      <c r="C6383" s="1163" t="s">
        <v>9584</v>
      </c>
      <c r="D6383" s="1163" t="s">
        <v>8759</v>
      </c>
      <c r="E6383" s="1164" t="s">
        <v>3009</v>
      </c>
      <c r="F6383" s="1165">
        <v>44971</v>
      </c>
      <c r="G6383" s="1165">
        <v>45120</v>
      </c>
    </row>
    <row r="6384" spans="1:7" ht="38.25">
      <c r="A6384" s="1162">
        <v>8018</v>
      </c>
      <c r="B6384" s="1162">
        <v>34710</v>
      </c>
      <c r="C6384" s="1163" t="s">
        <v>14485</v>
      </c>
      <c r="D6384" s="1163" t="s">
        <v>14486</v>
      </c>
      <c r="E6384" s="1164" t="s">
        <v>3009</v>
      </c>
      <c r="F6384" s="1165">
        <v>44941</v>
      </c>
      <c r="G6384" s="1165">
        <v>45090</v>
      </c>
    </row>
    <row r="6385" spans="1:7" ht="25.5">
      <c r="A6385" s="1162">
        <v>8019</v>
      </c>
      <c r="B6385" s="1162">
        <v>34711</v>
      </c>
      <c r="C6385" s="1163" t="s">
        <v>9590</v>
      </c>
      <c r="D6385" s="1163" t="s">
        <v>8750</v>
      </c>
      <c r="E6385" s="1164" t="s">
        <v>3009</v>
      </c>
      <c r="F6385" s="1165">
        <v>44971</v>
      </c>
      <c r="G6385" s="1165">
        <v>45120</v>
      </c>
    </row>
    <row r="6386" spans="1:7">
      <c r="A6386" s="1162">
        <v>8020</v>
      </c>
      <c r="B6386" s="1162">
        <v>34712</v>
      </c>
      <c r="C6386" s="1163" t="s">
        <v>9591</v>
      </c>
      <c r="D6386" s="1163" t="s">
        <v>8752</v>
      </c>
      <c r="E6386" s="1164" t="s">
        <v>3009</v>
      </c>
      <c r="F6386" s="1165">
        <v>44941</v>
      </c>
      <c r="G6386" s="1165">
        <v>45090</v>
      </c>
    </row>
    <row r="6387" spans="1:7">
      <c r="A6387" s="1158">
        <v>8021</v>
      </c>
      <c r="B6387" s="1158">
        <v>34713</v>
      </c>
      <c r="C6387" s="1159" t="s">
        <v>5243</v>
      </c>
      <c r="D6387" s="1159" t="s">
        <v>5244</v>
      </c>
      <c r="E6387" s="1160" t="s">
        <v>4729</v>
      </c>
      <c r="F6387" s="1161">
        <v>44791</v>
      </c>
      <c r="G6387" s="1161">
        <v>45120</v>
      </c>
    </row>
    <row r="6388" spans="1:7" ht="38.25">
      <c r="A6388" s="1162">
        <v>8022</v>
      </c>
      <c r="B6388" s="1162">
        <v>34714</v>
      </c>
      <c r="C6388" s="1163" t="s">
        <v>14487</v>
      </c>
      <c r="D6388" s="1163" t="s">
        <v>14488</v>
      </c>
      <c r="E6388" s="1164" t="s">
        <v>2894</v>
      </c>
      <c r="F6388" s="1165">
        <v>44911</v>
      </c>
      <c r="G6388" s="1165">
        <v>45030</v>
      </c>
    </row>
    <row r="6389" spans="1:7" ht="38.25">
      <c r="A6389" s="1162">
        <v>8023</v>
      </c>
      <c r="B6389" s="1162">
        <v>34715</v>
      </c>
      <c r="C6389" s="1163" t="s">
        <v>14489</v>
      </c>
      <c r="D6389" s="1163" t="s">
        <v>14490</v>
      </c>
      <c r="E6389" s="1164" t="s">
        <v>2894</v>
      </c>
      <c r="F6389" s="1165">
        <v>44911</v>
      </c>
      <c r="G6389" s="1165">
        <v>45030</v>
      </c>
    </row>
    <row r="6390" spans="1:7" ht="38.25">
      <c r="A6390" s="1162">
        <v>8024</v>
      </c>
      <c r="B6390" s="1162">
        <v>34716</v>
      </c>
      <c r="C6390" s="1163" t="s">
        <v>14491</v>
      </c>
      <c r="D6390" s="1163" t="s">
        <v>14492</v>
      </c>
      <c r="E6390" s="1164" t="s">
        <v>2894</v>
      </c>
      <c r="F6390" s="1165">
        <v>44926</v>
      </c>
      <c r="G6390" s="1165">
        <v>45045</v>
      </c>
    </row>
    <row r="6391" spans="1:7" ht="38.25">
      <c r="A6391" s="1162">
        <v>8025</v>
      </c>
      <c r="B6391" s="1162">
        <v>34717</v>
      </c>
      <c r="C6391" s="1163" t="s">
        <v>14493</v>
      </c>
      <c r="D6391" s="1163" t="s">
        <v>14494</v>
      </c>
      <c r="E6391" s="1164" t="s">
        <v>2894</v>
      </c>
      <c r="F6391" s="1165">
        <v>44791</v>
      </c>
      <c r="G6391" s="1165">
        <v>44910</v>
      </c>
    </row>
    <row r="6392" spans="1:7" ht="38.25">
      <c r="A6392" s="1162">
        <v>8026</v>
      </c>
      <c r="B6392" s="1162">
        <v>34718</v>
      </c>
      <c r="C6392" s="1163" t="s">
        <v>14495</v>
      </c>
      <c r="D6392" s="1163" t="s">
        <v>14496</v>
      </c>
      <c r="E6392" s="1164" t="s">
        <v>2894</v>
      </c>
      <c r="F6392" s="1165">
        <v>44806</v>
      </c>
      <c r="G6392" s="1165">
        <v>44925</v>
      </c>
    </row>
    <row r="6393" spans="1:7" ht="38.25">
      <c r="A6393" s="1162">
        <v>8027</v>
      </c>
      <c r="B6393" s="1162">
        <v>34719</v>
      </c>
      <c r="C6393" s="1163" t="s">
        <v>14497</v>
      </c>
      <c r="D6393" s="1163" t="s">
        <v>14498</v>
      </c>
      <c r="E6393" s="1164" t="s">
        <v>2894</v>
      </c>
      <c r="F6393" s="1165">
        <v>44791</v>
      </c>
      <c r="G6393" s="1165">
        <v>44910</v>
      </c>
    </row>
    <row r="6394" spans="1:7" ht="51">
      <c r="A6394" s="1162">
        <v>8028</v>
      </c>
      <c r="B6394" s="1162">
        <v>34720</v>
      </c>
      <c r="C6394" s="1163" t="s">
        <v>14499</v>
      </c>
      <c r="D6394" s="1163" t="s">
        <v>14500</v>
      </c>
      <c r="E6394" s="1164" t="s">
        <v>2894</v>
      </c>
      <c r="F6394" s="1165">
        <v>44806</v>
      </c>
      <c r="G6394" s="1165">
        <v>44925</v>
      </c>
    </row>
    <row r="6395" spans="1:7" ht="25.5">
      <c r="A6395" s="1162">
        <v>8029</v>
      </c>
      <c r="B6395" s="1162">
        <v>34721</v>
      </c>
      <c r="C6395" s="1163" t="s">
        <v>14501</v>
      </c>
      <c r="D6395" s="1163" t="s">
        <v>14502</v>
      </c>
      <c r="E6395" s="1164" t="s">
        <v>3064</v>
      </c>
      <c r="F6395" s="1165">
        <v>44941</v>
      </c>
      <c r="G6395" s="1165">
        <v>45120</v>
      </c>
    </row>
    <row r="6396" spans="1:7">
      <c r="A6396" s="1158">
        <v>8030</v>
      </c>
      <c r="B6396" s="1158">
        <v>34722</v>
      </c>
      <c r="C6396" s="1159" t="s">
        <v>14503</v>
      </c>
      <c r="D6396" s="1159" t="s">
        <v>14504</v>
      </c>
      <c r="E6396" s="1160" t="s">
        <v>6327</v>
      </c>
      <c r="F6396" s="1161">
        <v>44561</v>
      </c>
      <c r="G6396" s="1161">
        <v>45060</v>
      </c>
    </row>
    <row r="6397" spans="1:7" ht="25.5">
      <c r="A6397" s="1158">
        <v>8037</v>
      </c>
      <c r="B6397" s="1158">
        <v>34729</v>
      </c>
      <c r="C6397" s="1159" t="s">
        <v>3174</v>
      </c>
      <c r="D6397" s="1159" t="s">
        <v>3175</v>
      </c>
      <c r="E6397" s="1160" t="s">
        <v>6327</v>
      </c>
      <c r="F6397" s="1161">
        <v>44561</v>
      </c>
      <c r="G6397" s="1161">
        <v>45060</v>
      </c>
    </row>
    <row r="6398" spans="1:7">
      <c r="A6398" s="1162">
        <v>8038</v>
      </c>
      <c r="B6398" s="1162">
        <v>34730</v>
      </c>
      <c r="C6398" s="1163" t="s">
        <v>14505</v>
      </c>
      <c r="D6398" s="1163" t="s">
        <v>14506</v>
      </c>
      <c r="E6398" s="1164" t="s">
        <v>2357</v>
      </c>
      <c r="F6398" s="1165">
        <v>45060</v>
      </c>
      <c r="G6398" s="1165">
        <v>45060</v>
      </c>
    </row>
    <row r="6399" spans="1:7">
      <c r="A6399" s="1158">
        <v>8039</v>
      </c>
      <c r="B6399" s="1158">
        <v>34731</v>
      </c>
      <c r="C6399" s="1159" t="s">
        <v>4449</v>
      </c>
      <c r="D6399" s="1159" t="s">
        <v>12561</v>
      </c>
      <c r="E6399" s="1160" t="s">
        <v>3424</v>
      </c>
      <c r="F6399" s="1161">
        <v>44561</v>
      </c>
      <c r="G6399" s="1161">
        <v>44960</v>
      </c>
    </row>
    <row r="6400" spans="1:7" ht="25.5">
      <c r="A6400" s="1162">
        <v>8040</v>
      </c>
      <c r="B6400" s="1162">
        <v>34732</v>
      </c>
      <c r="C6400" s="1163" t="s">
        <v>14507</v>
      </c>
      <c r="D6400" s="1163" t="s">
        <v>14508</v>
      </c>
      <c r="E6400" s="1164" t="s">
        <v>3955</v>
      </c>
      <c r="F6400" s="1165">
        <v>44561</v>
      </c>
      <c r="G6400" s="1165">
        <v>44760</v>
      </c>
    </row>
    <row r="6401" spans="1:7" ht="38.25">
      <c r="A6401" s="1162">
        <v>8041</v>
      </c>
      <c r="B6401" s="1162">
        <v>34733</v>
      </c>
      <c r="C6401" s="1163" t="s">
        <v>14509</v>
      </c>
      <c r="D6401" s="1163" t="s">
        <v>14510</v>
      </c>
      <c r="E6401" s="1164" t="s">
        <v>3955</v>
      </c>
      <c r="F6401" s="1165">
        <v>44761</v>
      </c>
      <c r="G6401" s="1165">
        <v>44960</v>
      </c>
    </row>
    <row r="6402" spans="1:7" ht="25.5">
      <c r="A6402" s="1162">
        <v>8042</v>
      </c>
      <c r="B6402" s="1162">
        <v>34734</v>
      </c>
      <c r="C6402" s="1163" t="s">
        <v>14511</v>
      </c>
      <c r="D6402" s="1163" t="s">
        <v>14512</v>
      </c>
      <c r="E6402" s="1164" t="s">
        <v>3064</v>
      </c>
      <c r="F6402" s="1165">
        <v>44761</v>
      </c>
      <c r="G6402" s="1165">
        <v>44940</v>
      </c>
    </row>
    <row r="6403" spans="1:7" ht="25.5">
      <c r="A6403" s="1162">
        <v>8043</v>
      </c>
      <c r="B6403" s="1162">
        <v>39040</v>
      </c>
      <c r="C6403" s="1163" t="s">
        <v>14513</v>
      </c>
      <c r="D6403" s="1163" t="s">
        <v>14514</v>
      </c>
      <c r="E6403" s="1164" t="s">
        <v>3955</v>
      </c>
      <c r="F6403" s="1165">
        <v>44761</v>
      </c>
      <c r="G6403" s="1165">
        <v>44960</v>
      </c>
    </row>
    <row r="6404" spans="1:7">
      <c r="A6404" s="1158">
        <v>8044</v>
      </c>
      <c r="B6404" s="1158">
        <v>34735</v>
      </c>
      <c r="C6404" s="1159" t="s">
        <v>5010</v>
      </c>
      <c r="D6404" s="1159" t="s">
        <v>12493</v>
      </c>
      <c r="E6404" s="1160" t="s">
        <v>6327</v>
      </c>
      <c r="F6404" s="1161">
        <v>44561</v>
      </c>
      <c r="G6404" s="1161">
        <v>45060</v>
      </c>
    </row>
    <row r="6405" spans="1:7" ht="25.5">
      <c r="A6405" s="1162">
        <v>8045</v>
      </c>
      <c r="B6405" s="1162">
        <v>34736</v>
      </c>
      <c r="C6405" s="1163" t="s">
        <v>14515</v>
      </c>
      <c r="D6405" s="1163" t="s">
        <v>14516</v>
      </c>
      <c r="E6405" s="1164" t="s">
        <v>4628</v>
      </c>
      <c r="F6405" s="1165">
        <v>44561</v>
      </c>
      <c r="G6405" s="1165">
        <v>44830</v>
      </c>
    </row>
    <row r="6406" spans="1:7" ht="25.5">
      <c r="A6406" s="1162">
        <v>8046</v>
      </c>
      <c r="B6406" s="1162">
        <v>34737</v>
      </c>
      <c r="C6406" s="1163" t="s">
        <v>14517</v>
      </c>
      <c r="D6406" s="1163" t="s">
        <v>14518</v>
      </c>
      <c r="E6406" s="1164" t="s">
        <v>3064</v>
      </c>
      <c r="F6406" s="1165">
        <v>44761</v>
      </c>
      <c r="G6406" s="1165">
        <v>44940</v>
      </c>
    </row>
    <row r="6407" spans="1:7" ht="25.5">
      <c r="A6407" s="1162">
        <v>8047</v>
      </c>
      <c r="B6407" s="1162">
        <v>34738</v>
      </c>
      <c r="C6407" s="1163" t="s">
        <v>14519</v>
      </c>
      <c r="D6407" s="1163" t="s">
        <v>14520</v>
      </c>
      <c r="E6407" s="1164" t="s">
        <v>3849</v>
      </c>
      <c r="F6407" s="1165">
        <v>44791</v>
      </c>
      <c r="G6407" s="1165">
        <v>45000</v>
      </c>
    </row>
    <row r="6408" spans="1:7" ht="25.5">
      <c r="A6408" s="1162">
        <v>8048</v>
      </c>
      <c r="B6408" s="1162">
        <v>34739</v>
      </c>
      <c r="C6408" s="1163" t="s">
        <v>14521</v>
      </c>
      <c r="D6408" s="1163" t="s">
        <v>14522</v>
      </c>
      <c r="E6408" s="1164" t="s">
        <v>3064</v>
      </c>
      <c r="F6408" s="1165">
        <v>44561</v>
      </c>
      <c r="G6408" s="1165">
        <v>44740</v>
      </c>
    </row>
    <row r="6409" spans="1:7" ht="38.25">
      <c r="A6409" s="1162">
        <v>8049</v>
      </c>
      <c r="B6409" s="1162">
        <v>34740</v>
      </c>
      <c r="C6409" s="1163" t="s">
        <v>14523</v>
      </c>
      <c r="D6409" s="1163" t="s">
        <v>14524</v>
      </c>
      <c r="E6409" s="1164" t="s">
        <v>3849</v>
      </c>
      <c r="F6409" s="1165">
        <v>44806</v>
      </c>
      <c r="G6409" s="1165">
        <v>45015</v>
      </c>
    </row>
    <row r="6410" spans="1:7" ht="25.5">
      <c r="A6410" s="1162">
        <v>8050</v>
      </c>
      <c r="B6410" s="1162">
        <v>34741</v>
      </c>
      <c r="C6410" s="1163" t="s">
        <v>14525</v>
      </c>
      <c r="D6410" s="1163" t="s">
        <v>14526</v>
      </c>
      <c r="E6410" s="1164" t="s">
        <v>3849</v>
      </c>
      <c r="F6410" s="1165">
        <v>44791</v>
      </c>
      <c r="G6410" s="1165">
        <v>45000</v>
      </c>
    </row>
    <row r="6411" spans="1:7" ht="38.25">
      <c r="A6411" s="1162">
        <v>8051</v>
      </c>
      <c r="B6411" s="1162">
        <v>34742</v>
      </c>
      <c r="C6411" s="1163" t="s">
        <v>14527</v>
      </c>
      <c r="D6411" s="1163" t="s">
        <v>14528</v>
      </c>
      <c r="E6411" s="1164" t="s">
        <v>3009</v>
      </c>
      <c r="F6411" s="1165">
        <v>44806</v>
      </c>
      <c r="G6411" s="1165">
        <v>44955</v>
      </c>
    </row>
    <row r="6412" spans="1:7" ht="25.5">
      <c r="A6412" s="1162">
        <v>8052</v>
      </c>
      <c r="B6412" s="1162">
        <v>34743</v>
      </c>
      <c r="C6412" s="1163" t="s">
        <v>14529</v>
      </c>
      <c r="D6412" s="1163" t="s">
        <v>14530</v>
      </c>
      <c r="E6412" s="1164" t="s">
        <v>3009</v>
      </c>
      <c r="F6412" s="1165">
        <v>44806</v>
      </c>
      <c r="G6412" s="1165">
        <v>44955</v>
      </c>
    </row>
    <row r="6413" spans="1:7" ht="25.5">
      <c r="A6413" s="1162">
        <v>8053</v>
      </c>
      <c r="B6413" s="1162">
        <v>34744</v>
      </c>
      <c r="C6413" s="1163" t="s">
        <v>14531</v>
      </c>
      <c r="D6413" s="1163" t="s">
        <v>14532</v>
      </c>
      <c r="E6413" s="1164" t="s">
        <v>3849</v>
      </c>
      <c r="F6413" s="1165">
        <v>44821</v>
      </c>
      <c r="G6413" s="1165">
        <v>45030</v>
      </c>
    </row>
    <row r="6414" spans="1:7" ht="25.5">
      <c r="A6414" s="1162">
        <v>8054</v>
      </c>
      <c r="B6414" s="1162">
        <v>34745</v>
      </c>
      <c r="C6414" s="1163" t="s">
        <v>14533</v>
      </c>
      <c r="D6414" s="1163" t="s">
        <v>14534</v>
      </c>
      <c r="E6414" s="1164" t="s">
        <v>3009</v>
      </c>
      <c r="F6414" s="1165">
        <v>44821</v>
      </c>
      <c r="G6414" s="1165">
        <v>44970</v>
      </c>
    </row>
    <row r="6415" spans="1:7" ht="25.5">
      <c r="A6415" s="1162">
        <v>8055</v>
      </c>
      <c r="B6415" s="1162">
        <v>34746</v>
      </c>
      <c r="C6415" s="1163" t="s">
        <v>14535</v>
      </c>
      <c r="D6415" s="1163" t="s">
        <v>14536</v>
      </c>
      <c r="E6415" s="1164" t="s">
        <v>3009</v>
      </c>
      <c r="F6415" s="1165">
        <v>44821</v>
      </c>
      <c r="G6415" s="1165">
        <v>44970</v>
      </c>
    </row>
    <row r="6416" spans="1:7" ht="38.25">
      <c r="A6416" s="1162">
        <v>8056</v>
      </c>
      <c r="B6416" s="1162">
        <v>34747</v>
      </c>
      <c r="C6416" s="1163" t="s">
        <v>14537</v>
      </c>
      <c r="D6416" s="1163" t="s">
        <v>14538</v>
      </c>
      <c r="E6416" s="1164" t="s">
        <v>3849</v>
      </c>
      <c r="F6416" s="1165">
        <v>44806</v>
      </c>
      <c r="G6416" s="1165">
        <v>45015</v>
      </c>
    </row>
    <row r="6417" spans="1:7" ht="38.25">
      <c r="A6417" s="1162">
        <v>8057</v>
      </c>
      <c r="B6417" s="1162">
        <v>34748</v>
      </c>
      <c r="C6417" s="1163" t="s">
        <v>14539</v>
      </c>
      <c r="D6417" s="1163" t="s">
        <v>14540</v>
      </c>
      <c r="E6417" s="1164" t="s">
        <v>3009</v>
      </c>
      <c r="F6417" s="1165">
        <v>44791</v>
      </c>
      <c r="G6417" s="1165">
        <v>44940</v>
      </c>
    </row>
    <row r="6418" spans="1:7" ht="25.5">
      <c r="A6418" s="1162">
        <v>8058</v>
      </c>
      <c r="B6418" s="1162">
        <v>34749</v>
      </c>
      <c r="C6418" s="1163" t="s">
        <v>14541</v>
      </c>
      <c r="D6418" s="1163" t="s">
        <v>14542</v>
      </c>
      <c r="E6418" s="1164" t="s">
        <v>3009</v>
      </c>
      <c r="F6418" s="1165">
        <v>44761</v>
      </c>
      <c r="G6418" s="1165">
        <v>44910</v>
      </c>
    </row>
    <row r="6419" spans="1:7" ht="25.5">
      <c r="A6419" s="1162">
        <v>8059</v>
      </c>
      <c r="B6419" s="1162">
        <v>34750</v>
      </c>
      <c r="C6419" s="1163" t="s">
        <v>7239</v>
      </c>
      <c r="D6419" s="1163" t="s">
        <v>7240</v>
      </c>
      <c r="E6419" s="1164" t="s">
        <v>3009</v>
      </c>
      <c r="F6419" s="1165">
        <v>44776</v>
      </c>
      <c r="G6419" s="1165">
        <v>44925</v>
      </c>
    </row>
    <row r="6420" spans="1:7" ht="25.5">
      <c r="A6420" s="1162">
        <v>8060</v>
      </c>
      <c r="B6420" s="1162">
        <v>34751</v>
      </c>
      <c r="C6420" s="1163" t="s">
        <v>14543</v>
      </c>
      <c r="D6420" s="1163" t="s">
        <v>14544</v>
      </c>
      <c r="E6420" s="1164" t="s">
        <v>3009</v>
      </c>
      <c r="F6420" s="1165">
        <v>44761</v>
      </c>
      <c r="G6420" s="1165">
        <v>44910</v>
      </c>
    </row>
    <row r="6421" spans="1:7" ht="25.5">
      <c r="A6421" s="1162">
        <v>8061</v>
      </c>
      <c r="B6421" s="1162">
        <v>34752</v>
      </c>
      <c r="C6421" s="1163" t="s">
        <v>10256</v>
      </c>
      <c r="D6421" s="1163" t="s">
        <v>10257</v>
      </c>
      <c r="E6421" s="1164" t="s">
        <v>3009</v>
      </c>
      <c r="F6421" s="1165">
        <v>44776</v>
      </c>
      <c r="G6421" s="1165">
        <v>44925</v>
      </c>
    </row>
    <row r="6422" spans="1:7" ht="25.5">
      <c r="A6422" s="1162">
        <v>8062</v>
      </c>
      <c r="B6422" s="1162">
        <v>34753</v>
      </c>
      <c r="C6422" s="1163" t="s">
        <v>9584</v>
      </c>
      <c r="D6422" s="1163" t="s">
        <v>8759</v>
      </c>
      <c r="E6422" s="1164" t="s">
        <v>3009</v>
      </c>
      <c r="F6422" s="1165">
        <v>44911</v>
      </c>
      <c r="G6422" s="1165">
        <v>45060</v>
      </c>
    </row>
    <row r="6423" spans="1:7" ht="38.25">
      <c r="A6423" s="1162">
        <v>8063</v>
      </c>
      <c r="B6423" s="1162">
        <v>34754</v>
      </c>
      <c r="C6423" s="1163" t="s">
        <v>14545</v>
      </c>
      <c r="D6423" s="1163" t="s">
        <v>14546</v>
      </c>
      <c r="E6423" s="1164" t="s">
        <v>3009</v>
      </c>
      <c r="F6423" s="1165">
        <v>44881</v>
      </c>
      <c r="G6423" s="1165">
        <v>45030</v>
      </c>
    </row>
    <row r="6424" spans="1:7" ht="25.5">
      <c r="A6424" s="1162">
        <v>8064</v>
      </c>
      <c r="B6424" s="1162">
        <v>34755</v>
      </c>
      <c r="C6424" s="1163" t="s">
        <v>9590</v>
      </c>
      <c r="D6424" s="1163" t="s">
        <v>8750</v>
      </c>
      <c r="E6424" s="1164" t="s">
        <v>3009</v>
      </c>
      <c r="F6424" s="1165">
        <v>44911</v>
      </c>
      <c r="G6424" s="1165">
        <v>45060</v>
      </c>
    </row>
    <row r="6425" spans="1:7">
      <c r="A6425" s="1162">
        <v>8065</v>
      </c>
      <c r="B6425" s="1162">
        <v>34756</v>
      </c>
      <c r="C6425" s="1163" t="s">
        <v>9591</v>
      </c>
      <c r="D6425" s="1163" t="s">
        <v>8752</v>
      </c>
      <c r="E6425" s="1164" t="s">
        <v>3009</v>
      </c>
      <c r="F6425" s="1165">
        <v>44881</v>
      </c>
      <c r="G6425" s="1165">
        <v>45030</v>
      </c>
    </row>
    <row r="6426" spans="1:7">
      <c r="A6426" s="1158">
        <v>8066</v>
      </c>
      <c r="B6426" s="1158">
        <v>34757</v>
      </c>
      <c r="C6426" s="1159" t="s">
        <v>5243</v>
      </c>
      <c r="D6426" s="1159" t="s">
        <v>5244</v>
      </c>
      <c r="E6426" s="1160" t="s">
        <v>4628</v>
      </c>
      <c r="F6426" s="1161">
        <v>44791</v>
      </c>
      <c r="G6426" s="1161">
        <v>45060</v>
      </c>
    </row>
    <row r="6427" spans="1:7" ht="38.25">
      <c r="A6427" s="1162">
        <v>8067</v>
      </c>
      <c r="B6427" s="1162">
        <v>34761</v>
      </c>
      <c r="C6427" s="1163" t="s">
        <v>14547</v>
      </c>
      <c r="D6427" s="1163" t="s">
        <v>14548</v>
      </c>
      <c r="E6427" s="1164" t="s">
        <v>2894</v>
      </c>
      <c r="F6427" s="1165">
        <v>44791</v>
      </c>
      <c r="G6427" s="1165">
        <v>44910</v>
      </c>
    </row>
    <row r="6428" spans="1:7" ht="38.25">
      <c r="A6428" s="1162">
        <v>8068</v>
      </c>
      <c r="B6428" s="1162">
        <v>34762</v>
      </c>
      <c r="C6428" s="1163" t="s">
        <v>14549</v>
      </c>
      <c r="D6428" s="1163" t="s">
        <v>14550</v>
      </c>
      <c r="E6428" s="1164" t="s">
        <v>2894</v>
      </c>
      <c r="F6428" s="1165">
        <v>44806</v>
      </c>
      <c r="G6428" s="1165">
        <v>44925</v>
      </c>
    </row>
    <row r="6429" spans="1:7" ht="38.25">
      <c r="A6429" s="1162">
        <v>8069</v>
      </c>
      <c r="B6429" s="1162">
        <v>34763</v>
      </c>
      <c r="C6429" s="1163" t="s">
        <v>14551</v>
      </c>
      <c r="D6429" s="1163" t="s">
        <v>14552</v>
      </c>
      <c r="E6429" s="1164" t="s">
        <v>2894</v>
      </c>
      <c r="F6429" s="1165">
        <v>44791</v>
      </c>
      <c r="G6429" s="1165">
        <v>44910</v>
      </c>
    </row>
    <row r="6430" spans="1:7" ht="51">
      <c r="A6430" s="1162">
        <v>8070</v>
      </c>
      <c r="B6430" s="1162">
        <v>34764</v>
      </c>
      <c r="C6430" s="1163" t="s">
        <v>14553</v>
      </c>
      <c r="D6430" s="1163" t="s">
        <v>14554</v>
      </c>
      <c r="E6430" s="1164" t="s">
        <v>2894</v>
      </c>
      <c r="F6430" s="1165">
        <v>44806</v>
      </c>
      <c r="G6430" s="1165">
        <v>44925</v>
      </c>
    </row>
    <row r="6431" spans="1:7" ht="38.25">
      <c r="A6431" s="1162">
        <v>8071</v>
      </c>
      <c r="B6431" s="1162">
        <v>39039</v>
      </c>
      <c r="C6431" s="1163" t="s">
        <v>14555</v>
      </c>
      <c r="D6431" s="1163" t="s">
        <v>14556</v>
      </c>
      <c r="E6431" s="1164" t="s">
        <v>2894</v>
      </c>
      <c r="F6431" s="1165">
        <v>44806</v>
      </c>
      <c r="G6431" s="1165">
        <v>44925</v>
      </c>
    </row>
    <row r="6432" spans="1:7" ht="38.25">
      <c r="A6432" s="1162">
        <v>8072</v>
      </c>
      <c r="B6432" s="1162">
        <v>34758</v>
      </c>
      <c r="C6432" s="1163" t="s">
        <v>14527</v>
      </c>
      <c r="D6432" s="1163" t="s">
        <v>14557</v>
      </c>
      <c r="E6432" s="1164" t="s">
        <v>2894</v>
      </c>
      <c r="F6432" s="1165">
        <v>44911</v>
      </c>
      <c r="G6432" s="1165">
        <v>45030</v>
      </c>
    </row>
    <row r="6433" spans="1:7" ht="38.25">
      <c r="A6433" s="1162">
        <v>8073</v>
      </c>
      <c r="B6433" s="1162">
        <v>34759</v>
      </c>
      <c r="C6433" s="1163" t="s">
        <v>14558</v>
      </c>
      <c r="D6433" s="1163" t="s">
        <v>14559</v>
      </c>
      <c r="E6433" s="1164" t="s">
        <v>2894</v>
      </c>
      <c r="F6433" s="1165">
        <v>44911</v>
      </c>
      <c r="G6433" s="1165">
        <v>45030</v>
      </c>
    </row>
    <row r="6434" spans="1:7" ht="38.25">
      <c r="A6434" s="1162">
        <v>8074</v>
      </c>
      <c r="B6434" s="1162">
        <v>34760</v>
      </c>
      <c r="C6434" s="1163" t="s">
        <v>14560</v>
      </c>
      <c r="D6434" s="1163" t="s">
        <v>14561</v>
      </c>
      <c r="E6434" s="1164" t="s">
        <v>2894</v>
      </c>
      <c r="F6434" s="1165">
        <v>44926</v>
      </c>
      <c r="G6434" s="1165">
        <v>45045</v>
      </c>
    </row>
    <row r="6435" spans="1:7" ht="25.5">
      <c r="A6435" s="1162">
        <v>8075</v>
      </c>
      <c r="B6435" s="1162">
        <v>34765</v>
      </c>
      <c r="C6435" s="1163" t="s">
        <v>14562</v>
      </c>
      <c r="D6435" s="1163" t="s">
        <v>14563</v>
      </c>
      <c r="E6435" s="1164" t="s">
        <v>2894</v>
      </c>
      <c r="F6435" s="1165">
        <v>44941</v>
      </c>
      <c r="G6435" s="1165">
        <v>45060</v>
      </c>
    </row>
    <row r="6436" spans="1:7">
      <c r="A6436" s="1158">
        <v>8076</v>
      </c>
      <c r="B6436" s="1158">
        <v>34766</v>
      </c>
      <c r="C6436" s="1159" t="s">
        <v>14564</v>
      </c>
      <c r="D6436" s="1159" t="s">
        <v>14565</v>
      </c>
      <c r="E6436" s="1160" t="s">
        <v>9970</v>
      </c>
      <c r="F6436" s="1161">
        <v>44641</v>
      </c>
      <c r="G6436" s="1161">
        <v>45190</v>
      </c>
    </row>
    <row r="6437" spans="1:7" ht="25.5">
      <c r="A6437" s="1158">
        <v>8083</v>
      </c>
      <c r="B6437" s="1158">
        <v>34773</v>
      </c>
      <c r="C6437" s="1159" t="s">
        <v>3174</v>
      </c>
      <c r="D6437" s="1159" t="s">
        <v>3175</v>
      </c>
      <c r="E6437" s="1160" t="s">
        <v>9970</v>
      </c>
      <c r="F6437" s="1161">
        <v>44641</v>
      </c>
      <c r="G6437" s="1161">
        <v>45190</v>
      </c>
    </row>
    <row r="6438" spans="1:7">
      <c r="A6438" s="1162">
        <v>8084</v>
      </c>
      <c r="B6438" s="1162">
        <v>34774</v>
      </c>
      <c r="C6438" s="1163" t="s">
        <v>14566</v>
      </c>
      <c r="D6438" s="1163" t="s">
        <v>14567</v>
      </c>
      <c r="E6438" s="1164" t="s">
        <v>2357</v>
      </c>
      <c r="F6438" s="1165">
        <v>45190</v>
      </c>
      <c r="G6438" s="1165">
        <v>45190</v>
      </c>
    </row>
    <row r="6439" spans="1:7">
      <c r="A6439" s="1158">
        <v>8085</v>
      </c>
      <c r="B6439" s="1158">
        <v>34775</v>
      </c>
      <c r="C6439" s="1159" t="s">
        <v>4449</v>
      </c>
      <c r="D6439" s="1159" t="s">
        <v>12561</v>
      </c>
      <c r="E6439" s="1160" t="s">
        <v>14568</v>
      </c>
      <c r="F6439" s="1161">
        <v>44761</v>
      </c>
      <c r="G6439" s="1161">
        <v>45140</v>
      </c>
    </row>
    <row r="6440" spans="1:7" ht="25.5">
      <c r="A6440" s="1162">
        <v>8086</v>
      </c>
      <c r="B6440" s="1162">
        <v>34776</v>
      </c>
      <c r="C6440" s="1163" t="s">
        <v>14569</v>
      </c>
      <c r="D6440" s="1163" t="s">
        <v>14570</v>
      </c>
      <c r="E6440" s="1164" t="s">
        <v>3955</v>
      </c>
      <c r="F6440" s="1165">
        <v>44761</v>
      </c>
      <c r="G6440" s="1165">
        <v>44960</v>
      </c>
    </row>
    <row r="6441" spans="1:7" ht="38.25">
      <c r="A6441" s="1162">
        <v>8087</v>
      </c>
      <c r="B6441" s="1162">
        <v>34777</v>
      </c>
      <c r="C6441" s="1163" t="s">
        <v>14571</v>
      </c>
      <c r="D6441" s="1163" t="s">
        <v>14572</v>
      </c>
      <c r="E6441" s="1164" t="s">
        <v>3955</v>
      </c>
      <c r="F6441" s="1165">
        <v>44761</v>
      </c>
      <c r="G6441" s="1165">
        <v>44960</v>
      </c>
    </row>
    <row r="6442" spans="1:7" ht="25.5">
      <c r="A6442" s="1162">
        <v>8088</v>
      </c>
      <c r="B6442" s="1162">
        <v>34778</v>
      </c>
      <c r="C6442" s="1163" t="s">
        <v>14573</v>
      </c>
      <c r="D6442" s="1163" t="s">
        <v>14574</v>
      </c>
      <c r="E6442" s="1164" t="s">
        <v>3064</v>
      </c>
      <c r="F6442" s="1165">
        <v>44961</v>
      </c>
      <c r="G6442" s="1165">
        <v>45140</v>
      </c>
    </row>
    <row r="6443" spans="1:7" ht="38.25">
      <c r="A6443" s="1162">
        <v>8089</v>
      </c>
      <c r="B6443" s="1162">
        <v>34779</v>
      </c>
      <c r="C6443" s="1163" t="s">
        <v>14575</v>
      </c>
      <c r="D6443" s="1163" t="s">
        <v>14576</v>
      </c>
      <c r="E6443" s="1164" t="s">
        <v>3064</v>
      </c>
      <c r="F6443" s="1165">
        <v>44761</v>
      </c>
      <c r="G6443" s="1165">
        <v>44940</v>
      </c>
    </row>
    <row r="6444" spans="1:7">
      <c r="A6444" s="1158">
        <v>8090</v>
      </c>
      <c r="B6444" s="1158">
        <v>34780</v>
      </c>
      <c r="C6444" s="1159" t="s">
        <v>5010</v>
      </c>
      <c r="D6444" s="1159" t="s">
        <v>12493</v>
      </c>
      <c r="E6444" s="1160" t="s">
        <v>12142</v>
      </c>
      <c r="F6444" s="1161">
        <v>44641</v>
      </c>
      <c r="G6444" s="1161">
        <v>45160</v>
      </c>
    </row>
    <row r="6445" spans="1:7" ht="25.5">
      <c r="A6445" s="1162">
        <v>8091</v>
      </c>
      <c r="B6445" s="1162">
        <v>34781</v>
      </c>
      <c r="C6445" s="1163" t="s">
        <v>10256</v>
      </c>
      <c r="D6445" s="1163" t="s">
        <v>10257</v>
      </c>
      <c r="E6445" s="1164" t="s">
        <v>2894</v>
      </c>
      <c r="F6445" s="1165">
        <v>45026</v>
      </c>
      <c r="G6445" s="1165">
        <v>45145</v>
      </c>
    </row>
    <row r="6446" spans="1:7" ht="38.25">
      <c r="A6446" s="1162">
        <v>8092</v>
      </c>
      <c r="B6446" s="1162">
        <v>34782</v>
      </c>
      <c r="C6446" s="1163" t="s">
        <v>14577</v>
      </c>
      <c r="D6446" s="1163" t="s">
        <v>14578</v>
      </c>
      <c r="E6446" s="1164" t="s">
        <v>3009</v>
      </c>
      <c r="F6446" s="1165">
        <v>44936</v>
      </c>
      <c r="G6446" s="1165">
        <v>45085</v>
      </c>
    </row>
    <row r="6447" spans="1:7" ht="38.25">
      <c r="A6447" s="1162">
        <v>8093</v>
      </c>
      <c r="B6447" s="1162">
        <v>34783</v>
      </c>
      <c r="C6447" s="1163" t="s">
        <v>14579</v>
      </c>
      <c r="D6447" s="1163" t="s">
        <v>14580</v>
      </c>
      <c r="E6447" s="1164" t="s">
        <v>3064</v>
      </c>
      <c r="F6447" s="1165">
        <v>44921</v>
      </c>
      <c r="G6447" s="1165">
        <v>45100</v>
      </c>
    </row>
    <row r="6448" spans="1:7" ht="38.25">
      <c r="A6448" s="1162">
        <v>8094</v>
      </c>
      <c r="B6448" s="1162">
        <v>34784</v>
      </c>
      <c r="C6448" s="1163" t="s">
        <v>14581</v>
      </c>
      <c r="D6448" s="1163" t="s">
        <v>14582</v>
      </c>
      <c r="E6448" s="1164" t="s">
        <v>3009</v>
      </c>
      <c r="F6448" s="1165">
        <v>44906</v>
      </c>
      <c r="G6448" s="1165">
        <v>45055</v>
      </c>
    </row>
    <row r="6449" spans="1:7" ht="38.25">
      <c r="A6449" s="1162">
        <v>8095</v>
      </c>
      <c r="B6449" s="1162">
        <v>34785</v>
      </c>
      <c r="C6449" s="1163" t="s">
        <v>14583</v>
      </c>
      <c r="D6449" s="1163" t="s">
        <v>14584</v>
      </c>
      <c r="E6449" s="1164" t="s">
        <v>3009</v>
      </c>
      <c r="F6449" s="1165">
        <v>44921</v>
      </c>
      <c r="G6449" s="1165">
        <v>45070</v>
      </c>
    </row>
    <row r="6450" spans="1:7">
      <c r="A6450" s="1162">
        <v>8096</v>
      </c>
      <c r="B6450" s="1162">
        <v>34786</v>
      </c>
      <c r="C6450" s="1163" t="s">
        <v>14585</v>
      </c>
      <c r="D6450" s="1163" t="s">
        <v>14586</v>
      </c>
      <c r="E6450" s="1164" t="s">
        <v>3009</v>
      </c>
      <c r="F6450" s="1165">
        <v>44761</v>
      </c>
      <c r="G6450" s="1165">
        <v>44910</v>
      </c>
    </row>
    <row r="6451" spans="1:7">
      <c r="A6451" s="1162">
        <v>8097</v>
      </c>
      <c r="B6451" s="1162">
        <v>34787</v>
      </c>
      <c r="C6451" s="1163" t="s">
        <v>14587</v>
      </c>
      <c r="D6451" s="1163" t="s">
        <v>14588</v>
      </c>
      <c r="E6451" s="1164" t="s">
        <v>3849</v>
      </c>
      <c r="F6451" s="1165">
        <v>44761</v>
      </c>
      <c r="G6451" s="1165">
        <v>44970</v>
      </c>
    </row>
    <row r="6452" spans="1:7">
      <c r="A6452" s="1162">
        <v>8098</v>
      </c>
      <c r="B6452" s="1162">
        <v>34788</v>
      </c>
      <c r="C6452" s="1163" t="s">
        <v>14589</v>
      </c>
      <c r="D6452" s="1163" t="s">
        <v>14590</v>
      </c>
      <c r="E6452" s="1164" t="s">
        <v>3009</v>
      </c>
      <c r="F6452" s="1165">
        <v>44891</v>
      </c>
      <c r="G6452" s="1165">
        <v>45040</v>
      </c>
    </row>
    <row r="6453" spans="1:7">
      <c r="A6453" s="1162">
        <v>8099</v>
      </c>
      <c r="B6453" s="1162">
        <v>34789</v>
      </c>
      <c r="C6453" s="1163" t="s">
        <v>5116</v>
      </c>
      <c r="D6453" s="1163" t="s">
        <v>5117</v>
      </c>
      <c r="E6453" s="1164" t="s">
        <v>2894</v>
      </c>
      <c r="F6453" s="1165">
        <v>44641</v>
      </c>
      <c r="G6453" s="1165">
        <v>44760</v>
      </c>
    </row>
    <row r="6454" spans="1:7" ht="25.5">
      <c r="A6454" s="1162">
        <v>8100</v>
      </c>
      <c r="B6454" s="1162">
        <v>34790</v>
      </c>
      <c r="C6454" s="1163" t="s">
        <v>14591</v>
      </c>
      <c r="D6454" s="1163" t="s">
        <v>14592</v>
      </c>
      <c r="E6454" s="1164" t="s">
        <v>3064</v>
      </c>
      <c r="F6454" s="1165">
        <v>44826</v>
      </c>
      <c r="G6454" s="1165">
        <v>45005</v>
      </c>
    </row>
    <row r="6455" spans="1:7">
      <c r="A6455" s="1162">
        <v>8101</v>
      </c>
      <c r="B6455" s="1162">
        <v>34791</v>
      </c>
      <c r="C6455" s="1163" t="s">
        <v>14593</v>
      </c>
      <c r="D6455" s="1163" t="s">
        <v>14594</v>
      </c>
      <c r="E6455" s="1164" t="s">
        <v>3064</v>
      </c>
      <c r="F6455" s="1165">
        <v>44906</v>
      </c>
      <c r="G6455" s="1165">
        <v>45085</v>
      </c>
    </row>
    <row r="6456" spans="1:7">
      <c r="A6456" s="1162">
        <v>8102</v>
      </c>
      <c r="B6456" s="1162">
        <v>34792</v>
      </c>
      <c r="C6456" s="1163" t="s">
        <v>10126</v>
      </c>
      <c r="D6456" s="1163" t="s">
        <v>10127</v>
      </c>
      <c r="E6456" s="1164" t="s">
        <v>3064</v>
      </c>
      <c r="F6456" s="1165">
        <v>44826</v>
      </c>
      <c r="G6456" s="1165">
        <v>45005</v>
      </c>
    </row>
    <row r="6457" spans="1:7" ht="25.5">
      <c r="A6457" s="1162">
        <v>8103</v>
      </c>
      <c r="B6457" s="1162">
        <v>34793</v>
      </c>
      <c r="C6457" s="1163" t="s">
        <v>14595</v>
      </c>
      <c r="D6457" s="1163" t="s">
        <v>14596</v>
      </c>
      <c r="E6457" s="1164" t="s">
        <v>3009</v>
      </c>
      <c r="F6457" s="1165">
        <v>44906</v>
      </c>
      <c r="G6457" s="1165">
        <v>45055</v>
      </c>
    </row>
    <row r="6458" spans="1:7" ht="38.25">
      <c r="A6458" s="1162">
        <v>8104</v>
      </c>
      <c r="B6458" s="1162">
        <v>34794</v>
      </c>
      <c r="C6458" s="1163" t="s">
        <v>14597</v>
      </c>
      <c r="D6458" s="1163" t="s">
        <v>14598</v>
      </c>
      <c r="E6458" s="1164" t="s">
        <v>3064</v>
      </c>
      <c r="F6458" s="1165">
        <v>44921</v>
      </c>
      <c r="G6458" s="1165">
        <v>45100</v>
      </c>
    </row>
    <row r="6459" spans="1:7" ht="38.25">
      <c r="A6459" s="1162">
        <v>8105</v>
      </c>
      <c r="B6459" s="1162">
        <v>34795</v>
      </c>
      <c r="C6459" s="1163" t="s">
        <v>14599</v>
      </c>
      <c r="D6459" s="1163" t="s">
        <v>14600</v>
      </c>
      <c r="E6459" s="1164" t="s">
        <v>3064</v>
      </c>
      <c r="F6459" s="1165">
        <v>44921</v>
      </c>
      <c r="G6459" s="1165">
        <v>45100</v>
      </c>
    </row>
    <row r="6460" spans="1:7" ht="25.5">
      <c r="A6460" s="1162">
        <v>8106</v>
      </c>
      <c r="B6460" s="1162">
        <v>34796</v>
      </c>
      <c r="C6460" s="1163" t="s">
        <v>14601</v>
      </c>
      <c r="D6460" s="1163" t="s">
        <v>14602</v>
      </c>
      <c r="E6460" s="1164" t="s">
        <v>3009</v>
      </c>
      <c r="F6460" s="1165">
        <v>44936</v>
      </c>
      <c r="G6460" s="1165">
        <v>45085</v>
      </c>
    </row>
    <row r="6461" spans="1:7" ht="25.5">
      <c r="A6461" s="1162">
        <v>8107</v>
      </c>
      <c r="B6461" s="1162">
        <v>34797</v>
      </c>
      <c r="C6461" s="1163" t="s">
        <v>14603</v>
      </c>
      <c r="D6461" s="1163" t="s">
        <v>14604</v>
      </c>
      <c r="E6461" s="1164" t="s">
        <v>3064</v>
      </c>
      <c r="F6461" s="1165">
        <v>44921</v>
      </c>
      <c r="G6461" s="1165">
        <v>45100</v>
      </c>
    </row>
    <row r="6462" spans="1:7" ht="25.5">
      <c r="A6462" s="1162">
        <v>8108</v>
      </c>
      <c r="B6462" s="1162">
        <v>34798</v>
      </c>
      <c r="C6462" s="1163" t="s">
        <v>14605</v>
      </c>
      <c r="D6462" s="1163" t="s">
        <v>14606</v>
      </c>
      <c r="E6462" s="1164" t="s">
        <v>3009</v>
      </c>
      <c r="F6462" s="1165">
        <v>44936</v>
      </c>
      <c r="G6462" s="1165">
        <v>45085</v>
      </c>
    </row>
    <row r="6463" spans="1:7" ht="38.25">
      <c r="A6463" s="1162">
        <v>8109</v>
      </c>
      <c r="B6463" s="1162">
        <v>34799</v>
      </c>
      <c r="C6463" s="1163" t="s">
        <v>14607</v>
      </c>
      <c r="D6463" s="1163" t="s">
        <v>14608</v>
      </c>
      <c r="E6463" s="1164" t="s">
        <v>3064</v>
      </c>
      <c r="F6463" s="1165">
        <v>44921</v>
      </c>
      <c r="G6463" s="1165">
        <v>45100</v>
      </c>
    </row>
    <row r="6464" spans="1:7" ht="38.25">
      <c r="A6464" s="1162">
        <v>8110</v>
      </c>
      <c r="B6464" s="1162">
        <v>34800</v>
      </c>
      <c r="C6464" s="1163" t="s">
        <v>14609</v>
      </c>
      <c r="D6464" s="1163" t="s">
        <v>14610</v>
      </c>
      <c r="E6464" s="1164" t="s">
        <v>3009</v>
      </c>
      <c r="F6464" s="1165">
        <v>44921</v>
      </c>
      <c r="G6464" s="1165">
        <v>45070</v>
      </c>
    </row>
    <row r="6465" spans="1:7" ht="25.5">
      <c r="A6465" s="1162">
        <v>8111</v>
      </c>
      <c r="B6465" s="1162">
        <v>34801</v>
      </c>
      <c r="C6465" s="1163" t="s">
        <v>14611</v>
      </c>
      <c r="D6465" s="1163" t="s">
        <v>14612</v>
      </c>
      <c r="E6465" s="1164" t="s">
        <v>2894</v>
      </c>
      <c r="F6465" s="1165">
        <v>45011</v>
      </c>
      <c r="G6465" s="1165">
        <v>45130</v>
      </c>
    </row>
    <row r="6466" spans="1:7" ht="25.5">
      <c r="A6466" s="1162">
        <v>8112</v>
      </c>
      <c r="B6466" s="1162">
        <v>34802</v>
      </c>
      <c r="C6466" s="1163" t="s">
        <v>9590</v>
      </c>
      <c r="D6466" s="1163" t="s">
        <v>8750</v>
      </c>
      <c r="E6466" s="1164" t="s">
        <v>2894</v>
      </c>
      <c r="F6466" s="1165">
        <v>45041</v>
      </c>
      <c r="G6466" s="1165">
        <v>45160</v>
      </c>
    </row>
    <row r="6467" spans="1:7" ht="38.25">
      <c r="A6467" s="1162">
        <v>8113</v>
      </c>
      <c r="B6467" s="1162">
        <v>34803</v>
      </c>
      <c r="C6467" s="1163" t="s">
        <v>14613</v>
      </c>
      <c r="D6467" s="1163" t="s">
        <v>14614</v>
      </c>
      <c r="E6467" s="1164" t="s">
        <v>3009</v>
      </c>
      <c r="F6467" s="1165">
        <v>44921</v>
      </c>
      <c r="G6467" s="1165">
        <v>45070</v>
      </c>
    </row>
    <row r="6468" spans="1:7" ht="25.5">
      <c r="A6468" s="1162">
        <v>8114</v>
      </c>
      <c r="B6468" s="1162">
        <v>34804</v>
      </c>
      <c r="C6468" s="1163" t="s">
        <v>9584</v>
      </c>
      <c r="D6468" s="1163" t="s">
        <v>8759</v>
      </c>
      <c r="E6468" s="1164" t="s">
        <v>2894</v>
      </c>
      <c r="F6468" s="1165">
        <v>45041</v>
      </c>
      <c r="G6468" s="1165">
        <v>45160</v>
      </c>
    </row>
    <row r="6469" spans="1:7" ht="38.25">
      <c r="A6469" s="1162">
        <v>8115</v>
      </c>
      <c r="B6469" s="1162">
        <v>34805</v>
      </c>
      <c r="C6469" s="1163" t="s">
        <v>14615</v>
      </c>
      <c r="D6469" s="1163" t="s">
        <v>14616</v>
      </c>
      <c r="E6469" s="1164" t="s">
        <v>2894</v>
      </c>
      <c r="F6469" s="1165">
        <v>45011</v>
      </c>
      <c r="G6469" s="1165">
        <v>45130</v>
      </c>
    </row>
    <row r="6470" spans="1:7" ht="25.5">
      <c r="A6470" s="1162">
        <v>8116</v>
      </c>
      <c r="B6470" s="1162">
        <v>34806</v>
      </c>
      <c r="C6470" s="1163" t="s">
        <v>14617</v>
      </c>
      <c r="D6470" s="1163" t="s">
        <v>7240</v>
      </c>
      <c r="E6470" s="1164" t="s">
        <v>2894</v>
      </c>
      <c r="F6470" s="1165">
        <v>45041</v>
      </c>
      <c r="G6470" s="1165">
        <v>45160</v>
      </c>
    </row>
    <row r="6471" spans="1:7" ht="38.25">
      <c r="A6471" s="1162">
        <v>8117</v>
      </c>
      <c r="B6471" s="1162">
        <v>34807</v>
      </c>
      <c r="C6471" s="1163" t="s">
        <v>14618</v>
      </c>
      <c r="D6471" s="1163" t="s">
        <v>14619</v>
      </c>
      <c r="E6471" s="1164" t="s">
        <v>2894</v>
      </c>
      <c r="F6471" s="1165">
        <v>45011</v>
      </c>
      <c r="G6471" s="1165">
        <v>45130</v>
      </c>
    </row>
    <row r="6472" spans="1:7">
      <c r="A6472" s="1162">
        <v>8118</v>
      </c>
      <c r="B6472" s="1162">
        <v>34808</v>
      </c>
      <c r="C6472" s="1163" t="s">
        <v>9591</v>
      </c>
      <c r="D6472" s="1163" t="s">
        <v>8752</v>
      </c>
      <c r="E6472" s="1164" t="s">
        <v>2894</v>
      </c>
      <c r="F6472" s="1165">
        <v>45011</v>
      </c>
      <c r="G6472" s="1165">
        <v>45130</v>
      </c>
    </row>
    <row r="6473" spans="1:7">
      <c r="A6473" s="1158">
        <v>8119</v>
      </c>
      <c r="B6473" s="1158">
        <v>34809</v>
      </c>
      <c r="C6473" s="1159" t="s">
        <v>5243</v>
      </c>
      <c r="D6473" s="1159" t="s">
        <v>5244</v>
      </c>
      <c r="E6473" s="1160" t="s">
        <v>9084</v>
      </c>
      <c r="F6473" s="1161">
        <v>45026</v>
      </c>
      <c r="G6473" s="1161">
        <v>45190</v>
      </c>
    </row>
    <row r="6474" spans="1:7" ht="51">
      <c r="A6474" s="1162">
        <v>8120</v>
      </c>
      <c r="B6474" s="1162">
        <v>34810</v>
      </c>
      <c r="C6474" s="1163" t="s">
        <v>14620</v>
      </c>
      <c r="D6474" s="1163" t="s">
        <v>14621</v>
      </c>
      <c r="E6474" s="1164" t="s">
        <v>3705</v>
      </c>
      <c r="F6474" s="1165">
        <v>45056</v>
      </c>
      <c r="G6474" s="1165">
        <v>45125</v>
      </c>
    </row>
    <row r="6475" spans="1:7" ht="38.25">
      <c r="A6475" s="1162">
        <v>8121</v>
      </c>
      <c r="B6475" s="1162">
        <v>34811</v>
      </c>
      <c r="C6475" s="1163" t="s">
        <v>14622</v>
      </c>
      <c r="D6475" s="1163" t="s">
        <v>14623</v>
      </c>
      <c r="E6475" s="1164" t="s">
        <v>3287</v>
      </c>
      <c r="F6475" s="1165">
        <v>45071</v>
      </c>
      <c r="G6475" s="1165">
        <v>45160</v>
      </c>
    </row>
    <row r="6476" spans="1:7" ht="38.25">
      <c r="A6476" s="1162">
        <v>8122</v>
      </c>
      <c r="B6476" s="1162">
        <v>34812</v>
      </c>
      <c r="C6476" s="1163" t="s">
        <v>14624</v>
      </c>
      <c r="D6476" s="1163" t="s">
        <v>14625</v>
      </c>
      <c r="E6476" s="1164" t="s">
        <v>3009</v>
      </c>
      <c r="F6476" s="1165">
        <v>45041</v>
      </c>
      <c r="G6476" s="1165">
        <v>45190</v>
      </c>
    </row>
    <row r="6477" spans="1:7" ht="38.25">
      <c r="A6477" s="1162">
        <v>8123</v>
      </c>
      <c r="B6477" s="1162">
        <v>34813</v>
      </c>
      <c r="C6477" s="1163" t="s">
        <v>14626</v>
      </c>
      <c r="D6477" s="1163" t="s">
        <v>14627</v>
      </c>
      <c r="E6477" s="1164" t="s">
        <v>3287</v>
      </c>
      <c r="F6477" s="1165">
        <v>45071</v>
      </c>
      <c r="G6477" s="1165">
        <v>45160</v>
      </c>
    </row>
    <row r="6478" spans="1:7" ht="38.25">
      <c r="A6478" s="1162">
        <v>8124</v>
      </c>
      <c r="B6478" s="1162">
        <v>34814</v>
      </c>
      <c r="C6478" s="1163" t="s">
        <v>14628</v>
      </c>
      <c r="D6478" s="1163" t="s">
        <v>14629</v>
      </c>
      <c r="E6478" s="1164" t="s">
        <v>3287</v>
      </c>
      <c r="F6478" s="1165">
        <v>45041</v>
      </c>
      <c r="G6478" s="1165">
        <v>45130</v>
      </c>
    </row>
    <row r="6479" spans="1:7" ht="51">
      <c r="A6479" s="1162">
        <v>8125</v>
      </c>
      <c r="B6479" s="1162">
        <v>34815</v>
      </c>
      <c r="C6479" s="1163" t="s">
        <v>14630</v>
      </c>
      <c r="D6479" s="1163" t="s">
        <v>14631</v>
      </c>
      <c r="E6479" s="1164" t="s">
        <v>3287</v>
      </c>
      <c r="F6479" s="1165">
        <v>45071</v>
      </c>
      <c r="G6479" s="1165">
        <v>45160</v>
      </c>
    </row>
    <row r="6480" spans="1:7" ht="51">
      <c r="A6480" s="1162">
        <v>8126</v>
      </c>
      <c r="B6480" s="1162">
        <v>34816</v>
      </c>
      <c r="C6480" s="1163" t="s">
        <v>14632</v>
      </c>
      <c r="D6480" s="1163" t="s">
        <v>14633</v>
      </c>
      <c r="E6480" s="1164" t="s">
        <v>3287</v>
      </c>
      <c r="F6480" s="1165">
        <v>45041</v>
      </c>
      <c r="G6480" s="1165">
        <v>45130</v>
      </c>
    </row>
    <row r="6481" spans="1:7" ht="51">
      <c r="A6481" s="1162">
        <v>8127</v>
      </c>
      <c r="B6481" s="1162">
        <v>34817</v>
      </c>
      <c r="C6481" s="1163" t="s">
        <v>14634</v>
      </c>
      <c r="D6481" s="1163" t="s">
        <v>14635</v>
      </c>
      <c r="E6481" s="1164" t="s">
        <v>3287</v>
      </c>
      <c r="F6481" s="1165">
        <v>45071</v>
      </c>
      <c r="G6481" s="1165">
        <v>45160</v>
      </c>
    </row>
    <row r="6482" spans="1:7" ht="51">
      <c r="A6482" s="1162">
        <v>8128</v>
      </c>
      <c r="B6482" s="1162">
        <v>34818</v>
      </c>
      <c r="C6482" s="1163" t="s">
        <v>14636</v>
      </c>
      <c r="D6482" s="1163" t="s">
        <v>14637</v>
      </c>
      <c r="E6482" s="1164" t="s">
        <v>3287</v>
      </c>
      <c r="F6482" s="1165">
        <v>45041</v>
      </c>
      <c r="G6482" s="1165">
        <v>45130</v>
      </c>
    </row>
    <row r="6483" spans="1:7" ht="51">
      <c r="A6483" s="1162">
        <v>8129</v>
      </c>
      <c r="B6483" s="1162">
        <v>34819</v>
      </c>
      <c r="C6483" s="1163" t="s">
        <v>14638</v>
      </c>
      <c r="D6483" s="1163" t="s">
        <v>14639</v>
      </c>
      <c r="E6483" s="1164" t="s">
        <v>3287</v>
      </c>
      <c r="F6483" s="1165">
        <v>45071</v>
      </c>
      <c r="G6483" s="1165">
        <v>45160</v>
      </c>
    </row>
    <row r="6484" spans="1:7" ht="38.25">
      <c r="A6484" s="1162">
        <v>8130</v>
      </c>
      <c r="B6484" s="1162">
        <v>34820</v>
      </c>
      <c r="C6484" s="1163" t="s">
        <v>14640</v>
      </c>
      <c r="D6484" s="1163" t="s">
        <v>14641</v>
      </c>
      <c r="E6484" s="1164" t="s">
        <v>3287</v>
      </c>
      <c r="F6484" s="1165">
        <v>45071</v>
      </c>
      <c r="G6484" s="1165">
        <v>45160</v>
      </c>
    </row>
    <row r="6485" spans="1:7" ht="25.5">
      <c r="A6485" s="1162">
        <v>8131</v>
      </c>
      <c r="B6485" s="1162">
        <v>34821</v>
      </c>
      <c r="C6485" s="1163" t="s">
        <v>14642</v>
      </c>
      <c r="D6485" s="1163" t="s">
        <v>14643</v>
      </c>
      <c r="E6485" s="1164" t="s">
        <v>3009</v>
      </c>
      <c r="F6485" s="1165">
        <v>45026</v>
      </c>
      <c r="G6485" s="1165">
        <v>45175</v>
      </c>
    </row>
    <row r="6486" spans="1:7" ht="25.5">
      <c r="A6486" s="1162">
        <v>8132</v>
      </c>
      <c r="B6486" s="1162">
        <v>34822</v>
      </c>
      <c r="C6486" s="1163" t="s">
        <v>14644</v>
      </c>
      <c r="D6486" s="1163" t="s">
        <v>14645</v>
      </c>
      <c r="E6486" s="1164" t="s">
        <v>3009</v>
      </c>
      <c r="F6486" s="1165">
        <v>45041</v>
      </c>
      <c r="G6486" s="1165">
        <v>45190</v>
      </c>
    </row>
    <row r="6487" spans="1:7" ht="38.25">
      <c r="A6487" s="1162">
        <v>8133</v>
      </c>
      <c r="B6487" s="1162">
        <v>34823</v>
      </c>
      <c r="C6487" s="1163" t="s">
        <v>14646</v>
      </c>
      <c r="D6487" s="1163" t="s">
        <v>14647</v>
      </c>
      <c r="E6487" s="1164" t="s">
        <v>3009</v>
      </c>
      <c r="F6487" s="1165">
        <v>45026</v>
      </c>
      <c r="G6487" s="1165">
        <v>45175</v>
      </c>
    </row>
    <row r="6488" spans="1:7" ht="38.25">
      <c r="A6488" s="1162">
        <v>8134</v>
      </c>
      <c r="B6488" s="1162">
        <v>34824</v>
      </c>
      <c r="C6488" s="1163" t="s">
        <v>14648</v>
      </c>
      <c r="D6488" s="1163" t="s">
        <v>14649</v>
      </c>
      <c r="E6488" s="1164" t="s">
        <v>2947</v>
      </c>
      <c r="F6488" s="1165">
        <v>45071</v>
      </c>
      <c r="G6488" s="1165">
        <v>45145</v>
      </c>
    </row>
    <row r="6489" spans="1:7" ht="25.5">
      <c r="A6489" s="1158">
        <v>8135</v>
      </c>
      <c r="B6489" s="1158">
        <v>34825</v>
      </c>
      <c r="C6489" s="1159" t="s">
        <v>14650</v>
      </c>
      <c r="D6489" s="1159" t="s">
        <v>14651</v>
      </c>
      <c r="E6489" s="1160" t="s">
        <v>12016</v>
      </c>
      <c r="F6489" s="1161">
        <v>44561</v>
      </c>
      <c r="G6489" s="1161">
        <v>45190</v>
      </c>
    </row>
    <row r="6490" spans="1:7" ht="25.5">
      <c r="A6490" s="1158">
        <v>8142</v>
      </c>
      <c r="B6490" s="1158">
        <v>34832</v>
      </c>
      <c r="C6490" s="1159" t="s">
        <v>3174</v>
      </c>
      <c r="D6490" s="1159" t="s">
        <v>3175</v>
      </c>
      <c r="E6490" s="1160" t="s">
        <v>12016</v>
      </c>
      <c r="F6490" s="1161">
        <v>44561</v>
      </c>
      <c r="G6490" s="1161">
        <v>45190</v>
      </c>
    </row>
    <row r="6491" spans="1:7">
      <c r="A6491" s="1162">
        <v>8143</v>
      </c>
      <c r="B6491" s="1162">
        <v>34833</v>
      </c>
      <c r="C6491" s="1163" t="s">
        <v>14652</v>
      </c>
      <c r="D6491" s="1163" t="s">
        <v>14653</v>
      </c>
      <c r="E6491" s="1164" t="s">
        <v>2357</v>
      </c>
      <c r="F6491" s="1165">
        <v>45190</v>
      </c>
      <c r="G6491" s="1165">
        <v>45190</v>
      </c>
    </row>
    <row r="6492" spans="1:7">
      <c r="A6492" s="1158">
        <v>8144</v>
      </c>
      <c r="B6492" s="1158">
        <v>34834</v>
      </c>
      <c r="C6492" s="1159" t="s">
        <v>3178</v>
      </c>
      <c r="D6492" s="1159" t="s">
        <v>3179</v>
      </c>
      <c r="E6492" s="1160" t="s">
        <v>12104</v>
      </c>
      <c r="F6492" s="1161">
        <v>44561</v>
      </c>
      <c r="G6492" s="1161">
        <v>45175</v>
      </c>
    </row>
    <row r="6493" spans="1:7">
      <c r="A6493" s="1158">
        <v>8145</v>
      </c>
      <c r="B6493" s="1158">
        <v>34835</v>
      </c>
      <c r="C6493" s="1159" t="s">
        <v>5402</v>
      </c>
      <c r="D6493" s="1159" t="s">
        <v>3409</v>
      </c>
      <c r="E6493" s="1160" t="s">
        <v>7586</v>
      </c>
      <c r="F6493" s="1161">
        <v>44561</v>
      </c>
      <c r="G6493" s="1161">
        <v>45030</v>
      </c>
    </row>
    <row r="6494" spans="1:7" ht="25.5">
      <c r="A6494" s="1162">
        <v>8146</v>
      </c>
      <c r="B6494" s="1162">
        <v>34836</v>
      </c>
      <c r="C6494" s="1163" t="s">
        <v>14654</v>
      </c>
      <c r="D6494" s="1163" t="s">
        <v>14655</v>
      </c>
      <c r="E6494" s="1164" t="s">
        <v>3112</v>
      </c>
      <c r="F6494" s="1165">
        <v>44561</v>
      </c>
      <c r="G6494" s="1165">
        <v>44590</v>
      </c>
    </row>
    <row r="6495" spans="1:7" ht="38.25">
      <c r="A6495" s="1162">
        <v>8147</v>
      </c>
      <c r="B6495" s="1162">
        <v>34837</v>
      </c>
      <c r="C6495" s="1163" t="s">
        <v>14656</v>
      </c>
      <c r="D6495" s="1163" t="s">
        <v>14657</v>
      </c>
      <c r="E6495" s="1164" t="s">
        <v>2566</v>
      </c>
      <c r="F6495" s="1165">
        <v>44636</v>
      </c>
      <c r="G6495" s="1165">
        <v>44640</v>
      </c>
    </row>
    <row r="6496" spans="1:7" ht="38.25">
      <c r="A6496" s="1162">
        <v>8148</v>
      </c>
      <c r="B6496" s="1162">
        <v>34838</v>
      </c>
      <c r="C6496" s="1163" t="s">
        <v>14658</v>
      </c>
      <c r="D6496" s="1163" t="s">
        <v>14659</v>
      </c>
      <c r="E6496" s="1164" t="s">
        <v>2693</v>
      </c>
      <c r="F6496" s="1165">
        <v>44591</v>
      </c>
      <c r="G6496" s="1165">
        <v>44635</v>
      </c>
    </row>
    <row r="6497" spans="1:7" ht="25.5">
      <c r="A6497" s="1162">
        <v>8149</v>
      </c>
      <c r="B6497" s="1162">
        <v>34839</v>
      </c>
      <c r="C6497" s="1163" t="s">
        <v>14660</v>
      </c>
      <c r="D6497" s="1163" t="s">
        <v>14661</v>
      </c>
      <c r="E6497" s="1164" t="s">
        <v>3034</v>
      </c>
      <c r="F6497" s="1165">
        <v>44651</v>
      </c>
      <c r="G6497" s="1165">
        <v>44710</v>
      </c>
    </row>
    <row r="6498" spans="1:7" ht="38.25">
      <c r="A6498" s="1162">
        <v>8150</v>
      </c>
      <c r="B6498" s="1162">
        <v>34840</v>
      </c>
      <c r="C6498" s="1163" t="s">
        <v>14662</v>
      </c>
      <c r="D6498" s="1163" t="s">
        <v>14663</v>
      </c>
      <c r="E6498" s="1164" t="s">
        <v>3034</v>
      </c>
      <c r="F6498" s="1165">
        <v>44641</v>
      </c>
      <c r="G6498" s="1165">
        <v>44700</v>
      </c>
    </row>
    <row r="6499" spans="1:7" ht="38.25">
      <c r="A6499" s="1162">
        <v>8151</v>
      </c>
      <c r="B6499" s="1162">
        <v>34841</v>
      </c>
      <c r="C6499" s="1163" t="s">
        <v>14664</v>
      </c>
      <c r="D6499" s="1163" t="s">
        <v>14665</v>
      </c>
      <c r="E6499" s="1164" t="s">
        <v>2693</v>
      </c>
      <c r="F6499" s="1165">
        <v>44721</v>
      </c>
      <c r="G6499" s="1165">
        <v>44765</v>
      </c>
    </row>
    <row r="6500" spans="1:7" ht="38.25">
      <c r="A6500" s="1162">
        <v>8152</v>
      </c>
      <c r="B6500" s="1162">
        <v>34842</v>
      </c>
      <c r="C6500" s="1163" t="s">
        <v>14666</v>
      </c>
      <c r="D6500" s="1163" t="s">
        <v>14667</v>
      </c>
      <c r="E6500" s="1164" t="s">
        <v>2693</v>
      </c>
      <c r="F6500" s="1165">
        <v>44711</v>
      </c>
      <c r="G6500" s="1165">
        <v>44755</v>
      </c>
    </row>
    <row r="6501" spans="1:7" ht="38.25">
      <c r="A6501" s="1162">
        <v>8153</v>
      </c>
      <c r="B6501" s="1162">
        <v>34843</v>
      </c>
      <c r="C6501" s="1163" t="s">
        <v>14668</v>
      </c>
      <c r="D6501" s="1163" t="s">
        <v>14669</v>
      </c>
      <c r="E6501" s="1164" t="s">
        <v>3034</v>
      </c>
      <c r="F6501" s="1165">
        <v>44776</v>
      </c>
      <c r="G6501" s="1165">
        <v>44835</v>
      </c>
    </row>
    <row r="6502" spans="1:7" ht="38.25">
      <c r="A6502" s="1162">
        <v>8154</v>
      </c>
      <c r="B6502" s="1162">
        <v>34844</v>
      </c>
      <c r="C6502" s="1163" t="s">
        <v>14670</v>
      </c>
      <c r="D6502" s="1163" t="s">
        <v>14671</v>
      </c>
      <c r="E6502" s="1164" t="s">
        <v>3034</v>
      </c>
      <c r="F6502" s="1165">
        <v>44766</v>
      </c>
      <c r="G6502" s="1165">
        <v>44825</v>
      </c>
    </row>
    <row r="6503" spans="1:7" ht="38.25">
      <c r="A6503" s="1162">
        <v>8155</v>
      </c>
      <c r="B6503" s="1162">
        <v>34845</v>
      </c>
      <c r="C6503" s="1163" t="s">
        <v>14672</v>
      </c>
      <c r="D6503" s="1163" t="s">
        <v>14673</v>
      </c>
      <c r="E6503" s="1164" t="s">
        <v>2693</v>
      </c>
      <c r="F6503" s="1165">
        <v>44846</v>
      </c>
      <c r="G6503" s="1165">
        <v>44890</v>
      </c>
    </row>
    <row r="6504" spans="1:7" ht="38.25">
      <c r="A6504" s="1162">
        <v>8156</v>
      </c>
      <c r="B6504" s="1162">
        <v>34846</v>
      </c>
      <c r="C6504" s="1163" t="s">
        <v>14674</v>
      </c>
      <c r="D6504" s="1163" t="s">
        <v>14675</v>
      </c>
      <c r="E6504" s="1164" t="s">
        <v>2693</v>
      </c>
      <c r="F6504" s="1165">
        <v>44836</v>
      </c>
      <c r="G6504" s="1165">
        <v>44880</v>
      </c>
    </row>
    <row r="6505" spans="1:7" ht="38.25">
      <c r="A6505" s="1162">
        <v>8157</v>
      </c>
      <c r="B6505" s="1162">
        <v>34847</v>
      </c>
      <c r="C6505" s="1163" t="s">
        <v>14676</v>
      </c>
      <c r="D6505" s="1163" t="s">
        <v>14677</v>
      </c>
      <c r="E6505" s="1164" t="s">
        <v>3034</v>
      </c>
      <c r="F6505" s="1165">
        <v>44901</v>
      </c>
      <c r="G6505" s="1165">
        <v>44960</v>
      </c>
    </row>
    <row r="6506" spans="1:7" ht="38.25">
      <c r="A6506" s="1162">
        <v>8158</v>
      </c>
      <c r="B6506" s="1162">
        <v>34848</v>
      </c>
      <c r="C6506" s="1163" t="s">
        <v>14678</v>
      </c>
      <c r="D6506" s="1163" t="s">
        <v>14679</v>
      </c>
      <c r="E6506" s="1164" t="s">
        <v>3034</v>
      </c>
      <c r="F6506" s="1165">
        <v>44891</v>
      </c>
      <c r="G6506" s="1165">
        <v>44950</v>
      </c>
    </row>
    <row r="6507" spans="1:7" ht="38.25">
      <c r="A6507" s="1162">
        <v>8159</v>
      </c>
      <c r="B6507" s="1162">
        <v>34849</v>
      </c>
      <c r="C6507" s="1163" t="s">
        <v>14680</v>
      </c>
      <c r="D6507" s="1163" t="s">
        <v>14681</v>
      </c>
      <c r="E6507" s="1164" t="s">
        <v>3476</v>
      </c>
      <c r="F6507" s="1165">
        <v>44971</v>
      </c>
      <c r="G6507" s="1165">
        <v>45025</v>
      </c>
    </row>
    <row r="6508" spans="1:7" ht="38.25">
      <c r="A6508" s="1162">
        <v>8160</v>
      </c>
      <c r="B6508" s="1162">
        <v>34850</v>
      </c>
      <c r="C6508" s="1163" t="s">
        <v>14682</v>
      </c>
      <c r="D6508" s="1163" t="s">
        <v>14683</v>
      </c>
      <c r="E6508" s="1164" t="s">
        <v>3476</v>
      </c>
      <c r="F6508" s="1165">
        <v>44961</v>
      </c>
      <c r="G6508" s="1165">
        <v>45015</v>
      </c>
    </row>
    <row r="6509" spans="1:7" ht="38.25">
      <c r="A6509" s="1162">
        <v>8161</v>
      </c>
      <c r="B6509" s="1162">
        <v>34851</v>
      </c>
      <c r="C6509" s="1163" t="s">
        <v>14684</v>
      </c>
      <c r="D6509" s="1163" t="s">
        <v>14685</v>
      </c>
      <c r="E6509" s="1164" t="s">
        <v>4546</v>
      </c>
      <c r="F6509" s="1165">
        <v>44776</v>
      </c>
      <c r="G6509" s="1165">
        <v>45015</v>
      </c>
    </row>
    <row r="6510" spans="1:7" ht="38.25">
      <c r="A6510" s="1162">
        <v>8162</v>
      </c>
      <c r="B6510" s="1162">
        <v>34852</v>
      </c>
      <c r="C6510" s="1163" t="s">
        <v>14686</v>
      </c>
      <c r="D6510" s="1163" t="s">
        <v>14687</v>
      </c>
      <c r="E6510" s="1164" t="s">
        <v>4546</v>
      </c>
      <c r="F6510" s="1165">
        <v>44766</v>
      </c>
      <c r="G6510" s="1165">
        <v>45005</v>
      </c>
    </row>
    <row r="6511" spans="1:7" ht="25.5">
      <c r="A6511" s="1162">
        <v>8163</v>
      </c>
      <c r="B6511" s="1162">
        <v>34853</v>
      </c>
      <c r="C6511" s="1163" t="s">
        <v>14688</v>
      </c>
      <c r="D6511" s="1163" t="s">
        <v>14689</v>
      </c>
      <c r="E6511" s="1164" t="s">
        <v>3491</v>
      </c>
      <c r="F6511" s="1165">
        <v>44891</v>
      </c>
      <c r="G6511" s="1165">
        <v>45030</v>
      </c>
    </row>
    <row r="6512" spans="1:7">
      <c r="A6512" s="1158">
        <v>8164</v>
      </c>
      <c r="B6512" s="1158">
        <v>34854</v>
      </c>
      <c r="C6512" s="1159" t="s">
        <v>5444</v>
      </c>
      <c r="D6512" s="1159" t="s">
        <v>3339</v>
      </c>
      <c r="E6512" s="1160" t="s">
        <v>6406</v>
      </c>
      <c r="F6512" s="1161">
        <v>44756</v>
      </c>
      <c r="G6512" s="1161">
        <v>45145</v>
      </c>
    </row>
    <row r="6513" spans="1:7" ht="25.5">
      <c r="A6513" s="1162">
        <v>8165</v>
      </c>
      <c r="B6513" s="1162">
        <v>34855</v>
      </c>
      <c r="C6513" s="1163" t="s">
        <v>14690</v>
      </c>
      <c r="D6513" s="1163" t="s">
        <v>14691</v>
      </c>
      <c r="E6513" s="1164" t="s">
        <v>3009</v>
      </c>
      <c r="F6513" s="1165">
        <v>44756</v>
      </c>
      <c r="G6513" s="1165">
        <v>44905</v>
      </c>
    </row>
    <row r="6514" spans="1:7" ht="25.5">
      <c r="A6514" s="1162">
        <v>8166</v>
      </c>
      <c r="B6514" s="1162">
        <v>34856</v>
      </c>
      <c r="C6514" s="1163" t="s">
        <v>14692</v>
      </c>
      <c r="D6514" s="1163" t="s">
        <v>14693</v>
      </c>
      <c r="E6514" s="1164" t="s">
        <v>3287</v>
      </c>
      <c r="F6514" s="1165">
        <v>45026</v>
      </c>
      <c r="G6514" s="1165">
        <v>45115</v>
      </c>
    </row>
    <row r="6515" spans="1:7" ht="25.5">
      <c r="A6515" s="1162">
        <v>8167</v>
      </c>
      <c r="B6515" s="1162">
        <v>34857</v>
      </c>
      <c r="C6515" s="1163" t="s">
        <v>14694</v>
      </c>
      <c r="D6515" s="1163" t="s">
        <v>14695</v>
      </c>
      <c r="E6515" s="1164" t="s">
        <v>3112</v>
      </c>
      <c r="F6515" s="1165">
        <v>45116</v>
      </c>
      <c r="G6515" s="1165">
        <v>45145</v>
      </c>
    </row>
    <row r="6516" spans="1:7">
      <c r="A6516" s="1158">
        <v>8168</v>
      </c>
      <c r="B6516" s="1158">
        <v>34858</v>
      </c>
      <c r="C6516" s="1159" t="s">
        <v>6219</v>
      </c>
      <c r="D6516" s="1159" t="s">
        <v>6220</v>
      </c>
      <c r="E6516" s="1160" t="s">
        <v>3009</v>
      </c>
      <c r="F6516" s="1161">
        <v>45026</v>
      </c>
      <c r="G6516" s="1161">
        <v>45175</v>
      </c>
    </row>
    <row r="6517" spans="1:7" ht="25.5">
      <c r="A6517" s="1162">
        <v>8169</v>
      </c>
      <c r="B6517" s="1162">
        <v>34859</v>
      </c>
      <c r="C6517" s="1163" t="s">
        <v>14696</v>
      </c>
      <c r="D6517" s="1163" t="s">
        <v>14697</v>
      </c>
      <c r="E6517" s="1164" t="s">
        <v>3009</v>
      </c>
      <c r="F6517" s="1165">
        <v>45026</v>
      </c>
      <c r="G6517" s="1165">
        <v>45175</v>
      </c>
    </row>
    <row r="6518" spans="1:7">
      <c r="A6518" s="1158">
        <v>8170</v>
      </c>
      <c r="B6518" s="1158">
        <v>34860</v>
      </c>
      <c r="C6518" s="1159" t="s">
        <v>4449</v>
      </c>
      <c r="D6518" s="1159" t="s">
        <v>12561</v>
      </c>
      <c r="E6518" s="1160" t="s">
        <v>3983</v>
      </c>
      <c r="F6518" s="1161">
        <v>44911</v>
      </c>
      <c r="G6518" s="1161">
        <v>45190</v>
      </c>
    </row>
    <row r="6519" spans="1:7" ht="38.25">
      <c r="A6519" s="1162">
        <v>8171</v>
      </c>
      <c r="B6519" s="1162">
        <v>34861</v>
      </c>
      <c r="C6519" s="1163" t="s">
        <v>14698</v>
      </c>
      <c r="D6519" s="1163" t="s">
        <v>14699</v>
      </c>
      <c r="E6519" s="1164" t="s">
        <v>3955</v>
      </c>
      <c r="F6519" s="1165">
        <v>44911</v>
      </c>
      <c r="G6519" s="1165">
        <v>45110</v>
      </c>
    </row>
    <row r="6520" spans="1:7" ht="38.25">
      <c r="A6520" s="1162">
        <v>8172</v>
      </c>
      <c r="B6520" s="1162">
        <v>34862</v>
      </c>
      <c r="C6520" s="1163" t="s">
        <v>14700</v>
      </c>
      <c r="D6520" s="1163" t="s">
        <v>14701</v>
      </c>
      <c r="E6520" s="1164" t="s">
        <v>3955</v>
      </c>
      <c r="F6520" s="1165">
        <v>44911</v>
      </c>
      <c r="G6520" s="1165">
        <v>45110</v>
      </c>
    </row>
    <row r="6521" spans="1:7" ht="51">
      <c r="A6521" s="1162">
        <v>8173</v>
      </c>
      <c r="B6521" s="1162">
        <v>34863</v>
      </c>
      <c r="C6521" s="1163" t="s">
        <v>14702</v>
      </c>
      <c r="D6521" s="1163" t="s">
        <v>14703</v>
      </c>
      <c r="E6521" s="1164" t="s">
        <v>3955</v>
      </c>
      <c r="F6521" s="1165">
        <v>44911</v>
      </c>
      <c r="G6521" s="1165">
        <v>45110</v>
      </c>
    </row>
    <row r="6522" spans="1:7" ht="25.5">
      <c r="A6522" s="1162">
        <v>8174</v>
      </c>
      <c r="B6522" s="1162">
        <v>34864</v>
      </c>
      <c r="C6522" s="1163" t="s">
        <v>14704</v>
      </c>
      <c r="D6522" s="1163" t="s">
        <v>14705</v>
      </c>
      <c r="E6522" s="1164" t="s">
        <v>3215</v>
      </c>
      <c r="F6522" s="1165">
        <v>45111</v>
      </c>
      <c r="G6522" s="1165">
        <v>45190</v>
      </c>
    </row>
    <row r="6523" spans="1:7">
      <c r="A6523" s="1158">
        <v>8175</v>
      </c>
      <c r="B6523" s="1158">
        <v>34865</v>
      </c>
      <c r="C6523" s="1159" t="s">
        <v>5010</v>
      </c>
      <c r="D6523" s="1159" t="s">
        <v>12493</v>
      </c>
      <c r="E6523" s="1160" t="s">
        <v>14706</v>
      </c>
      <c r="F6523" s="1161">
        <v>44641</v>
      </c>
      <c r="G6523" s="1161">
        <v>45185</v>
      </c>
    </row>
    <row r="6524" spans="1:7" ht="51">
      <c r="A6524" s="1162">
        <v>8176</v>
      </c>
      <c r="B6524" s="1162">
        <v>34866</v>
      </c>
      <c r="C6524" s="1163" t="s">
        <v>14707</v>
      </c>
      <c r="D6524" s="1163" t="s">
        <v>14708</v>
      </c>
      <c r="E6524" s="1164" t="s">
        <v>3009</v>
      </c>
      <c r="F6524" s="1165">
        <v>44976</v>
      </c>
      <c r="G6524" s="1165">
        <v>45125</v>
      </c>
    </row>
    <row r="6525" spans="1:7" ht="51">
      <c r="A6525" s="1162">
        <v>8177</v>
      </c>
      <c r="B6525" s="1162">
        <v>34867</v>
      </c>
      <c r="C6525" s="1163" t="s">
        <v>14709</v>
      </c>
      <c r="D6525" s="1163" t="s">
        <v>14710</v>
      </c>
      <c r="E6525" s="1164" t="s">
        <v>3009</v>
      </c>
      <c r="F6525" s="1165">
        <v>44976</v>
      </c>
      <c r="G6525" s="1165">
        <v>45125</v>
      </c>
    </row>
    <row r="6526" spans="1:7" ht="38.25">
      <c r="A6526" s="1162">
        <v>8178</v>
      </c>
      <c r="B6526" s="1162">
        <v>34868</v>
      </c>
      <c r="C6526" s="1163" t="s">
        <v>14711</v>
      </c>
      <c r="D6526" s="1163" t="s">
        <v>14712</v>
      </c>
      <c r="E6526" s="1164" t="s">
        <v>3009</v>
      </c>
      <c r="F6526" s="1165">
        <v>44976</v>
      </c>
      <c r="G6526" s="1165">
        <v>45125</v>
      </c>
    </row>
    <row r="6527" spans="1:7" ht="38.25">
      <c r="A6527" s="1162">
        <v>8179</v>
      </c>
      <c r="B6527" s="1162">
        <v>34869</v>
      </c>
      <c r="C6527" s="1163" t="s">
        <v>14713</v>
      </c>
      <c r="D6527" s="1163" t="s">
        <v>14714</v>
      </c>
      <c r="E6527" s="1164" t="s">
        <v>3009</v>
      </c>
      <c r="F6527" s="1165">
        <v>44976</v>
      </c>
      <c r="G6527" s="1165">
        <v>45125</v>
      </c>
    </row>
    <row r="6528" spans="1:7" ht="38.25">
      <c r="A6528" s="1162">
        <v>8180</v>
      </c>
      <c r="B6528" s="1162">
        <v>34870</v>
      </c>
      <c r="C6528" s="1163" t="s">
        <v>14715</v>
      </c>
      <c r="D6528" s="1163" t="s">
        <v>14716</v>
      </c>
      <c r="E6528" s="1164" t="s">
        <v>3009</v>
      </c>
      <c r="F6528" s="1165">
        <v>44946</v>
      </c>
      <c r="G6528" s="1165">
        <v>45095</v>
      </c>
    </row>
    <row r="6529" spans="1:7" ht="38.25">
      <c r="A6529" s="1162">
        <v>8181</v>
      </c>
      <c r="B6529" s="1162">
        <v>34871</v>
      </c>
      <c r="C6529" s="1163" t="s">
        <v>14717</v>
      </c>
      <c r="D6529" s="1163" t="s">
        <v>14718</v>
      </c>
      <c r="E6529" s="1164" t="s">
        <v>3064</v>
      </c>
      <c r="F6529" s="1165">
        <v>44911</v>
      </c>
      <c r="G6529" s="1165">
        <v>45090</v>
      </c>
    </row>
    <row r="6530" spans="1:7" ht="38.25">
      <c r="A6530" s="1162">
        <v>8182</v>
      </c>
      <c r="B6530" s="1162">
        <v>34872</v>
      </c>
      <c r="C6530" s="1163" t="s">
        <v>14719</v>
      </c>
      <c r="D6530" s="1163" t="s">
        <v>14720</v>
      </c>
      <c r="E6530" s="1164" t="s">
        <v>3009</v>
      </c>
      <c r="F6530" s="1165">
        <v>44976</v>
      </c>
      <c r="G6530" s="1165">
        <v>45125</v>
      </c>
    </row>
    <row r="6531" spans="1:7" ht="38.25">
      <c r="A6531" s="1162">
        <v>8183</v>
      </c>
      <c r="B6531" s="1162">
        <v>34873</v>
      </c>
      <c r="C6531" s="1163" t="s">
        <v>14721</v>
      </c>
      <c r="D6531" s="1163" t="s">
        <v>14722</v>
      </c>
      <c r="E6531" s="1164" t="s">
        <v>3009</v>
      </c>
      <c r="F6531" s="1165">
        <v>44946</v>
      </c>
      <c r="G6531" s="1165">
        <v>45095</v>
      </c>
    </row>
    <row r="6532" spans="1:7" ht="38.25">
      <c r="A6532" s="1162">
        <v>8184</v>
      </c>
      <c r="B6532" s="1162">
        <v>34874</v>
      </c>
      <c r="C6532" s="1163" t="s">
        <v>14723</v>
      </c>
      <c r="D6532" s="1163" t="s">
        <v>14724</v>
      </c>
      <c r="E6532" s="1164" t="s">
        <v>3009</v>
      </c>
      <c r="F6532" s="1165">
        <v>44976</v>
      </c>
      <c r="G6532" s="1165">
        <v>45125</v>
      </c>
    </row>
    <row r="6533" spans="1:7" ht="38.25">
      <c r="A6533" s="1162">
        <v>8185</v>
      </c>
      <c r="B6533" s="1162">
        <v>34875</v>
      </c>
      <c r="C6533" s="1163" t="s">
        <v>14725</v>
      </c>
      <c r="D6533" s="1163" t="s">
        <v>14726</v>
      </c>
      <c r="E6533" s="1164" t="s">
        <v>3009</v>
      </c>
      <c r="F6533" s="1165">
        <v>44976</v>
      </c>
      <c r="G6533" s="1165">
        <v>45125</v>
      </c>
    </row>
    <row r="6534" spans="1:7" ht="38.25">
      <c r="A6534" s="1162">
        <v>8186</v>
      </c>
      <c r="B6534" s="1162">
        <v>34876</v>
      </c>
      <c r="C6534" s="1163" t="s">
        <v>14727</v>
      </c>
      <c r="D6534" s="1163" t="s">
        <v>14728</v>
      </c>
      <c r="E6534" s="1164" t="s">
        <v>3009</v>
      </c>
      <c r="F6534" s="1165">
        <v>44976</v>
      </c>
      <c r="G6534" s="1165">
        <v>45125</v>
      </c>
    </row>
    <row r="6535" spans="1:7" ht="38.25">
      <c r="A6535" s="1162">
        <v>8187</v>
      </c>
      <c r="B6535" s="1162">
        <v>34877</v>
      </c>
      <c r="C6535" s="1163" t="s">
        <v>14729</v>
      </c>
      <c r="D6535" s="1163" t="s">
        <v>14730</v>
      </c>
      <c r="E6535" s="1164" t="s">
        <v>3009</v>
      </c>
      <c r="F6535" s="1165">
        <v>44976</v>
      </c>
      <c r="G6535" s="1165">
        <v>45125</v>
      </c>
    </row>
    <row r="6536" spans="1:7" ht="38.25">
      <c r="A6536" s="1162">
        <v>8188</v>
      </c>
      <c r="B6536" s="1162">
        <v>34878</v>
      </c>
      <c r="C6536" s="1163" t="s">
        <v>14731</v>
      </c>
      <c r="D6536" s="1163" t="s">
        <v>14732</v>
      </c>
      <c r="E6536" s="1164" t="s">
        <v>2894</v>
      </c>
      <c r="F6536" s="1165">
        <v>45066</v>
      </c>
      <c r="G6536" s="1165">
        <v>45185</v>
      </c>
    </row>
    <row r="6537" spans="1:7" ht="38.25">
      <c r="A6537" s="1162">
        <v>8189</v>
      </c>
      <c r="B6537" s="1162">
        <v>34879</v>
      </c>
      <c r="C6537" s="1163" t="s">
        <v>14733</v>
      </c>
      <c r="D6537" s="1163" t="s">
        <v>14734</v>
      </c>
      <c r="E6537" s="1164" t="s">
        <v>2894</v>
      </c>
      <c r="F6537" s="1165">
        <v>45066</v>
      </c>
      <c r="G6537" s="1165">
        <v>45185</v>
      </c>
    </row>
    <row r="6538" spans="1:7" ht="38.25">
      <c r="A6538" s="1162">
        <v>8190</v>
      </c>
      <c r="B6538" s="1162">
        <v>34880</v>
      </c>
      <c r="C6538" s="1163" t="s">
        <v>14735</v>
      </c>
      <c r="D6538" s="1163" t="s">
        <v>14736</v>
      </c>
      <c r="E6538" s="1164" t="s">
        <v>2894</v>
      </c>
      <c r="F6538" s="1165">
        <v>45066</v>
      </c>
      <c r="G6538" s="1165">
        <v>45185</v>
      </c>
    </row>
    <row r="6539" spans="1:7" ht="38.25">
      <c r="A6539" s="1162">
        <v>8191</v>
      </c>
      <c r="B6539" s="1162">
        <v>34881</v>
      </c>
      <c r="C6539" s="1163" t="s">
        <v>14737</v>
      </c>
      <c r="D6539" s="1163" t="s">
        <v>14738</v>
      </c>
      <c r="E6539" s="1164" t="s">
        <v>2894</v>
      </c>
      <c r="F6539" s="1165">
        <v>45066</v>
      </c>
      <c r="G6539" s="1165">
        <v>45185</v>
      </c>
    </row>
    <row r="6540" spans="1:7" ht="38.25">
      <c r="A6540" s="1162">
        <v>8192</v>
      </c>
      <c r="B6540" s="1162">
        <v>34882</v>
      </c>
      <c r="C6540" s="1163" t="s">
        <v>14739</v>
      </c>
      <c r="D6540" s="1163" t="s">
        <v>14740</v>
      </c>
      <c r="E6540" s="1164" t="s">
        <v>3064</v>
      </c>
      <c r="F6540" s="1165">
        <v>44976</v>
      </c>
      <c r="G6540" s="1165">
        <v>45155</v>
      </c>
    </row>
    <row r="6541" spans="1:7" ht="38.25">
      <c r="A6541" s="1162">
        <v>8193</v>
      </c>
      <c r="B6541" s="1162">
        <v>34883</v>
      </c>
      <c r="C6541" s="1163" t="s">
        <v>14741</v>
      </c>
      <c r="D6541" s="1163" t="s">
        <v>14742</v>
      </c>
      <c r="E6541" s="1164" t="s">
        <v>3064</v>
      </c>
      <c r="F6541" s="1165">
        <v>44976</v>
      </c>
      <c r="G6541" s="1165">
        <v>45155</v>
      </c>
    </row>
    <row r="6542" spans="1:7" ht="38.25">
      <c r="A6542" s="1162">
        <v>8194</v>
      </c>
      <c r="B6542" s="1162">
        <v>34884</v>
      </c>
      <c r="C6542" s="1163" t="s">
        <v>14743</v>
      </c>
      <c r="D6542" s="1163" t="s">
        <v>14744</v>
      </c>
      <c r="E6542" s="1164" t="s">
        <v>3064</v>
      </c>
      <c r="F6542" s="1165">
        <v>44976</v>
      </c>
      <c r="G6542" s="1165">
        <v>45155</v>
      </c>
    </row>
    <row r="6543" spans="1:7" ht="38.25">
      <c r="A6543" s="1162">
        <v>8195</v>
      </c>
      <c r="B6543" s="1162">
        <v>34885</v>
      </c>
      <c r="C6543" s="1163" t="s">
        <v>14745</v>
      </c>
      <c r="D6543" s="1163" t="s">
        <v>14746</v>
      </c>
      <c r="E6543" s="1164" t="s">
        <v>3064</v>
      </c>
      <c r="F6543" s="1165">
        <v>44976</v>
      </c>
      <c r="G6543" s="1165">
        <v>45155</v>
      </c>
    </row>
    <row r="6544" spans="1:7" ht="38.25">
      <c r="A6544" s="1162">
        <v>8196</v>
      </c>
      <c r="B6544" s="1162">
        <v>34886</v>
      </c>
      <c r="C6544" s="1163" t="s">
        <v>14747</v>
      </c>
      <c r="D6544" s="1163" t="s">
        <v>14748</v>
      </c>
      <c r="E6544" s="1164" t="s">
        <v>3064</v>
      </c>
      <c r="F6544" s="1165">
        <v>44976</v>
      </c>
      <c r="G6544" s="1165">
        <v>45155</v>
      </c>
    </row>
    <row r="6545" spans="1:7" ht="38.25">
      <c r="A6545" s="1162">
        <v>8197</v>
      </c>
      <c r="B6545" s="1162">
        <v>34887</v>
      </c>
      <c r="C6545" s="1163" t="s">
        <v>14749</v>
      </c>
      <c r="D6545" s="1163" t="s">
        <v>14750</v>
      </c>
      <c r="E6545" s="1164" t="s">
        <v>3064</v>
      </c>
      <c r="F6545" s="1165">
        <v>44976</v>
      </c>
      <c r="G6545" s="1165">
        <v>45155</v>
      </c>
    </row>
    <row r="6546" spans="1:7" ht="38.25">
      <c r="A6546" s="1162">
        <v>8198</v>
      </c>
      <c r="B6546" s="1162">
        <v>34888</v>
      </c>
      <c r="C6546" s="1163" t="s">
        <v>14751</v>
      </c>
      <c r="D6546" s="1163" t="s">
        <v>14752</v>
      </c>
      <c r="E6546" s="1164" t="s">
        <v>3064</v>
      </c>
      <c r="F6546" s="1165">
        <v>44976</v>
      </c>
      <c r="G6546" s="1165">
        <v>45155</v>
      </c>
    </row>
    <row r="6547" spans="1:7" ht="38.25">
      <c r="A6547" s="1162">
        <v>8199</v>
      </c>
      <c r="B6547" s="1162">
        <v>34889</v>
      </c>
      <c r="C6547" s="1163" t="s">
        <v>14731</v>
      </c>
      <c r="D6547" s="1163" t="s">
        <v>14732</v>
      </c>
      <c r="E6547" s="1164" t="s">
        <v>2894</v>
      </c>
      <c r="F6547" s="1165">
        <v>45066</v>
      </c>
      <c r="G6547" s="1165">
        <v>45185</v>
      </c>
    </row>
    <row r="6548" spans="1:7" ht="38.25">
      <c r="A6548" s="1162">
        <v>8200</v>
      </c>
      <c r="B6548" s="1162">
        <v>34890</v>
      </c>
      <c r="C6548" s="1163" t="s">
        <v>14733</v>
      </c>
      <c r="D6548" s="1163" t="s">
        <v>14734</v>
      </c>
      <c r="E6548" s="1164" t="s">
        <v>2894</v>
      </c>
      <c r="F6548" s="1165">
        <v>45066</v>
      </c>
      <c r="G6548" s="1165">
        <v>45185</v>
      </c>
    </row>
    <row r="6549" spans="1:7" ht="38.25">
      <c r="A6549" s="1162">
        <v>8201</v>
      </c>
      <c r="B6549" s="1162">
        <v>34891</v>
      </c>
      <c r="C6549" s="1163" t="s">
        <v>14735</v>
      </c>
      <c r="D6549" s="1163" t="s">
        <v>14736</v>
      </c>
      <c r="E6549" s="1164" t="s">
        <v>2894</v>
      </c>
      <c r="F6549" s="1165">
        <v>45066</v>
      </c>
      <c r="G6549" s="1165">
        <v>45185</v>
      </c>
    </row>
    <row r="6550" spans="1:7" ht="38.25">
      <c r="A6550" s="1162">
        <v>8202</v>
      </c>
      <c r="B6550" s="1162">
        <v>34892</v>
      </c>
      <c r="C6550" s="1163" t="s">
        <v>14737</v>
      </c>
      <c r="D6550" s="1163" t="s">
        <v>14738</v>
      </c>
      <c r="E6550" s="1164" t="s">
        <v>2894</v>
      </c>
      <c r="F6550" s="1165">
        <v>45066</v>
      </c>
      <c r="G6550" s="1165">
        <v>45185</v>
      </c>
    </row>
    <row r="6551" spans="1:7" ht="25.5">
      <c r="A6551" s="1162">
        <v>8203</v>
      </c>
      <c r="B6551" s="1162">
        <v>34893</v>
      </c>
      <c r="C6551" s="1163" t="s">
        <v>14753</v>
      </c>
      <c r="D6551" s="1163" t="s">
        <v>14754</v>
      </c>
      <c r="E6551" s="1164" t="s">
        <v>2894</v>
      </c>
      <c r="F6551" s="1165">
        <v>44641</v>
      </c>
      <c r="G6551" s="1165">
        <v>44760</v>
      </c>
    </row>
    <row r="6552" spans="1:7" ht="38.25">
      <c r="A6552" s="1162">
        <v>8204</v>
      </c>
      <c r="B6552" s="1162">
        <v>34894</v>
      </c>
      <c r="C6552" s="1163" t="s">
        <v>14755</v>
      </c>
      <c r="D6552" s="1163" t="s">
        <v>14756</v>
      </c>
      <c r="E6552" s="1164" t="s">
        <v>3064</v>
      </c>
      <c r="F6552" s="1165">
        <v>44836</v>
      </c>
      <c r="G6552" s="1165">
        <v>45015</v>
      </c>
    </row>
    <row r="6553" spans="1:7" ht="38.25">
      <c r="A6553" s="1162">
        <v>8205</v>
      </c>
      <c r="B6553" s="1162">
        <v>34895</v>
      </c>
      <c r="C6553" s="1163" t="s">
        <v>14757</v>
      </c>
      <c r="D6553" s="1163" t="s">
        <v>14758</v>
      </c>
      <c r="E6553" s="1164" t="s">
        <v>3009</v>
      </c>
      <c r="F6553" s="1165">
        <v>44916</v>
      </c>
      <c r="G6553" s="1165">
        <v>45065</v>
      </c>
    </row>
    <row r="6554" spans="1:7" ht="38.25">
      <c r="A6554" s="1162">
        <v>8206</v>
      </c>
      <c r="B6554" s="1162">
        <v>34896</v>
      </c>
      <c r="C6554" s="1163" t="s">
        <v>14759</v>
      </c>
      <c r="D6554" s="1163" t="s">
        <v>14760</v>
      </c>
      <c r="E6554" s="1164" t="s">
        <v>3064</v>
      </c>
      <c r="F6554" s="1165">
        <v>44961</v>
      </c>
      <c r="G6554" s="1165">
        <v>45140</v>
      </c>
    </row>
    <row r="6555" spans="1:7" ht="38.25">
      <c r="A6555" s="1162">
        <v>8207</v>
      </c>
      <c r="B6555" s="1162">
        <v>34897</v>
      </c>
      <c r="C6555" s="1163" t="s">
        <v>14761</v>
      </c>
      <c r="D6555" s="1163" t="s">
        <v>14762</v>
      </c>
      <c r="E6555" s="1164" t="s">
        <v>3064</v>
      </c>
      <c r="F6555" s="1165">
        <v>44961</v>
      </c>
      <c r="G6555" s="1165">
        <v>45140</v>
      </c>
    </row>
    <row r="6556" spans="1:7" ht="38.25">
      <c r="A6556" s="1162">
        <v>8208</v>
      </c>
      <c r="B6556" s="1162">
        <v>34898</v>
      </c>
      <c r="C6556" s="1163" t="s">
        <v>14763</v>
      </c>
      <c r="D6556" s="1163" t="s">
        <v>14764</v>
      </c>
      <c r="E6556" s="1164" t="s">
        <v>3064</v>
      </c>
      <c r="F6556" s="1165">
        <v>44961</v>
      </c>
      <c r="G6556" s="1165">
        <v>45140</v>
      </c>
    </row>
    <row r="6557" spans="1:7" ht="38.25">
      <c r="A6557" s="1162">
        <v>8209</v>
      </c>
      <c r="B6557" s="1162">
        <v>34899</v>
      </c>
      <c r="C6557" s="1163" t="s">
        <v>14763</v>
      </c>
      <c r="D6557" s="1163" t="s">
        <v>14765</v>
      </c>
      <c r="E6557" s="1164" t="s">
        <v>3064</v>
      </c>
      <c r="F6557" s="1165">
        <v>44961</v>
      </c>
      <c r="G6557" s="1165">
        <v>45140</v>
      </c>
    </row>
    <row r="6558" spans="1:7" ht="38.25">
      <c r="A6558" s="1162">
        <v>8210</v>
      </c>
      <c r="B6558" s="1162">
        <v>34900</v>
      </c>
      <c r="C6558" s="1163" t="s">
        <v>14766</v>
      </c>
      <c r="D6558" s="1163" t="s">
        <v>14767</v>
      </c>
      <c r="E6558" s="1164" t="s">
        <v>3034</v>
      </c>
      <c r="F6558" s="1165">
        <v>45081</v>
      </c>
      <c r="G6558" s="1165">
        <v>45140</v>
      </c>
    </row>
    <row r="6559" spans="1:7" ht="38.25">
      <c r="A6559" s="1162">
        <v>8211</v>
      </c>
      <c r="B6559" s="1162">
        <v>34901</v>
      </c>
      <c r="C6559" s="1163" t="s">
        <v>14768</v>
      </c>
      <c r="D6559" s="1163" t="s">
        <v>14769</v>
      </c>
      <c r="E6559" s="1164" t="s">
        <v>3034</v>
      </c>
      <c r="F6559" s="1165">
        <v>45081</v>
      </c>
      <c r="G6559" s="1165">
        <v>45140</v>
      </c>
    </row>
    <row r="6560" spans="1:7" ht="38.25">
      <c r="A6560" s="1162">
        <v>8212</v>
      </c>
      <c r="B6560" s="1162">
        <v>34902</v>
      </c>
      <c r="C6560" s="1163" t="s">
        <v>14770</v>
      </c>
      <c r="D6560" s="1163" t="s">
        <v>14771</v>
      </c>
      <c r="E6560" s="1164" t="s">
        <v>2693</v>
      </c>
      <c r="F6560" s="1165">
        <v>45081</v>
      </c>
      <c r="G6560" s="1165">
        <v>45125</v>
      </c>
    </row>
    <row r="6561" spans="1:7" ht="38.25">
      <c r="A6561" s="1162">
        <v>8213</v>
      </c>
      <c r="B6561" s="1162">
        <v>34903</v>
      </c>
      <c r="C6561" s="1163" t="s">
        <v>14772</v>
      </c>
      <c r="D6561" s="1163" t="s">
        <v>14773</v>
      </c>
      <c r="E6561" s="1164" t="s">
        <v>2693</v>
      </c>
      <c r="F6561" s="1165">
        <v>45081</v>
      </c>
      <c r="G6561" s="1165">
        <v>45125</v>
      </c>
    </row>
    <row r="6562" spans="1:7">
      <c r="A6562" s="1158">
        <v>8214</v>
      </c>
      <c r="B6562" s="1158">
        <v>34904</v>
      </c>
      <c r="C6562" s="1159" t="s">
        <v>5243</v>
      </c>
      <c r="D6562" s="1159" t="s">
        <v>5244</v>
      </c>
      <c r="E6562" s="1160" t="s">
        <v>3343</v>
      </c>
      <c r="F6562" s="1161">
        <v>44916</v>
      </c>
      <c r="G6562" s="1161">
        <v>45190</v>
      </c>
    </row>
    <row r="6563" spans="1:7" ht="25.5">
      <c r="A6563" s="1162">
        <v>8215</v>
      </c>
      <c r="B6563" s="1162">
        <v>34905</v>
      </c>
      <c r="C6563" s="1163" t="s">
        <v>14774</v>
      </c>
      <c r="D6563" s="1163" t="s">
        <v>14775</v>
      </c>
      <c r="E6563" s="1164" t="s">
        <v>3009</v>
      </c>
      <c r="F6563" s="1165">
        <v>44916</v>
      </c>
      <c r="G6563" s="1165">
        <v>45065</v>
      </c>
    </row>
    <row r="6564" spans="1:7" ht="25.5">
      <c r="A6564" s="1162">
        <v>8216</v>
      </c>
      <c r="B6564" s="1162">
        <v>34906</v>
      </c>
      <c r="C6564" s="1163" t="s">
        <v>14776</v>
      </c>
      <c r="D6564" s="1163" t="s">
        <v>14777</v>
      </c>
      <c r="E6564" s="1164" t="s">
        <v>3009</v>
      </c>
      <c r="F6564" s="1165">
        <v>44916</v>
      </c>
      <c r="G6564" s="1165">
        <v>45065</v>
      </c>
    </row>
    <row r="6565" spans="1:7" ht="25.5">
      <c r="A6565" s="1162">
        <v>8217</v>
      </c>
      <c r="B6565" s="1162">
        <v>34907</v>
      </c>
      <c r="C6565" s="1163" t="s">
        <v>14778</v>
      </c>
      <c r="D6565" s="1163" t="s">
        <v>14779</v>
      </c>
      <c r="E6565" s="1164" t="s">
        <v>3009</v>
      </c>
      <c r="F6565" s="1165">
        <v>44916</v>
      </c>
      <c r="G6565" s="1165">
        <v>45065</v>
      </c>
    </row>
    <row r="6566" spans="1:7" ht="25.5">
      <c r="A6566" s="1162">
        <v>8218</v>
      </c>
      <c r="B6566" s="1162">
        <v>34908</v>
      </c>
      <c r="C6566" s="1163" t="s">
        <v>14780</v>
      </c>
      <c r="D6566" s="1163" t="s">
        <v>14781</v>
      </c>
      <c r="E6566" s="1164" t="s">
        <v>3009</v>
      </c>
      <c r="F6566" s="1165">
        <v>44946</v>
      </c>
      <c r="G6566" s="1165">
        <v>45095</v>
      </c>
    </row>
    <row r="6567" spans="1:7" ht="38.25">
      <c r="A6567" s="1162">
        <v>8219</v>
      </c>
      <c r="B6567" s="1162">
        <v>34909</v>
      </c>
      <c r="C6567" s="1163" t="s">
        <v>14782</v>
      </c>
      <c r="D6567" s="1163" t="s">
        <v>14783</v>
      </c>
      <c r="E6567" s="1164" t="s">
        <v>3009</v>
      </c>
      <c r="F6567" s="1165">
        <v>44946</v>
      </c>
      <c r="G6567" s="1165">
        <v>45095</v>
      </c>
    </row>
    <row r="6568" spans="1:7" ht="38.25">
      <c r="A6568" s="1162">
        <v>8220</v>
      </c>
      <c r="B6568" s="1162">
        <v>34910</v>
      </c>
      <c r="C6568" s="1163" t="s">
        <v>14784</v>
      </c>
      <c r="D6568" s="1163" t="s">
        <v>14785</v>
      </c>
      <c r="E6568" s="1164" t="s">
        <v>3009</v>
      </c>
      <c r="F6568" s="1165">
        <v>44946</v>
      </c>
      <c r="G6568" s="1165">
        <v>45095</v>
      </c>
    </row>
    <row r="6569" spans="1:7" ht="38.25">
      <c r="A6569" s="1162">
        <v>8221</v>
      </c>
      <c r="B6569" s="1162">
        <v>34911</v>
      </c>
      <c r="C6569" s="1163" t="s">
        <v>14786</v>
      </c>
      <c r="D6569" s="1163" t="s">
        <v>14787</v>
      </c>
      <c r="E6569" s="1164" t="s">
        <v>3009</v>
      </c>
      <c r="F6569" s="1165">
        <v>44946</v>
      </c>
      <c r="G6569" s="1165">
        <v>45095</v>
      </c>
    </row>
    <row r="6570" spans="1:7" ht="38.25">
      <c r="A6570" s="1162">
        <v>8222</v>
      </c>
      <c r="B6570" s="1162">
        <v>34912</v>
      </c>
      <c r="C6570" s="1163" t="s">
        <v>14788</v>
      </c>
      <c r="D6570" s="1163" t="s">
        <v>14789</v>
      </c>
      <c r="E6570" s="1164" t="s">
        <v>3009</v>
      </c>
      <c r="F6570" s="1165">
        <v>44946</v>
      </c>
      <c r="G6570" s="1165">
        <v>45095</v>
      </c>
    </row>
    <row r="6571" spans="1:7" ht="38.25">
      <c r="A6571" s="1162">
        <v>8223</v>
      </c>
      <c r="B6571" s="1162">
        <v>34913</v>
      </c>
      <c r="C6571" s="1163" t="s">
        <v>14790</v>
      </c>
      <c r="D6571" s="1163" t="s">
        <v>14791</v>
      </c>
      <c r="E6571" s="1164" t="s">
        <v>3009</v>
      </c>
      <c r="F6571" s="1165">
        <v>44946</v>
      </c>
      <c r="G6571" s="1165">
        <v>45095</v>
      </c>
    </row>
    <row r="6572" spans="1:7" ht="38.25">
      <c r="A6572" s="1162">
        <v>8224</v>
      </c>
      <c r="B6572" s="1162">
        <v>34914</v>
      </c>
      <c r="C6572" s="1163" t="s">
        <v>14792</v>
      </c>
      <c r="D6572" s="1163" t="s">
        <v>14793</v>
      </c>
      <c r="E6572" s="1164" t="s">
        <v>3020</v>
      </c>
      <c r="F6572" s="1165">
        <v>44946</v>
      </c>
      <c r="G6572" s="1165">
        <v>45190</v>
      </c>
    </row>
    <row r="6573" spans="1:7" ht="25.5">
      <c r="A6573" s="1162">
        <v>8225</v>
      </c>
      <c r="B6573" s="1162">
        <v>34915</v>
      </c>
      <c r="C6573" s="1163" t="s">
        <v>14794</v>
      </c>
      <c r="D6573" s="1163" t="s">
        <v>14795</v>
      </c>
      <c r="E6573" s="1164" t="s">
        <v>3009</v>
      </c>
      <c r="F6573" s="1165">
        <v>44946</v>
      </c>
      <c r="G6573" s="1165">
        <v>45095</v>
      </c>
    </row>
    <row r="6574" spans="1:7" ht="25.5">
      <c r="A6574" s="1162">
        <v>8226</v>
      </c>
      <c r="B6574" s="1162">
        <v>34916</v>
      </c>
      <c r="C6574" s="1163" t="s">
        <v>14796</v>
      </c>
      <c r="D6574" s="1163" t="s">
        <v>14797</v>
      </c>
      <c r="E6574" s="1164" t="s">
        <v>3009</v>
      </c>
      <c r="F6574" s="1165">
        <v>44961</v>
      </c>
      <c r="G6574" s="1165">
        <v>45110</v>
      </c>
    </row>
    <row r="6575" spans="1:7" ht="25.5">
      <c r="A6575" s="1162">
        <v>8227</v>
      </c>
      <c r="B6575" s="1162">
        <v>34917</v>
      </c>
      <c r="C6575" s="1163" t="s">
        <v>14798</v>
      </c>
      <c r="D6575" s="1163" t="s">
        <v>14799</v>
      </c>
      <c r="E6575" s="1164" t="s">
        <v>3009</v>
      </c>
      <c r="F6575" s="1165">
        <v>44976</v>
      </c>
      <c r="G6575" s="1165">
        <v>45125</v>
      </c>
    </row>
    <row r="6576" spans="1:7" ht="25.5">
      <c r="A6576" s="1162">
        <v>8228</v>
      </c>
      <c r="B6576" s="1162">
        <v>34918</v>
      </c>
      <c r="C6576" s="1163" t="s">
        <v>14800</v>
      </c>
      <c r="D6576" s="1163" t="s">
        <v>14801</v>
      </c>
      <c r="E6576" s="1164" t="s">
        <v>3009</v>
      </c>
      <c r="F6576" s="1165">
        <v>44946</v>
      </c>
      <c r="G6576" s="1165">
        <v>45095</v>
      </c>
    </row>
    <row r="6577" spans="1:7" ht="25.5">
      <c r="A6577" s="1158">
        <v>8229</v>
      </c>
      <c r="B6577" s="1158">
        <v>34919</v>
      </c>
      <c r="C6577" s="1159" t="s">
        <v>14802</v>
      </c>
      <c r="D6577" s="1159" t="s">
        <v>14803</v>
      </c>
      <c r="E6577" s="1160" t="s">
        <v>6228</v>
      </c>
      <c r="F6577" s="1161">
        <v>44761</v>
      </c>
      <c r="G6577" s="1161">
        <v>45070</v>
      </c>
    </row>
    <row r="6578" spans="1:7" ht="25.5">
      <c r="A6578" s="1158">
        <v>8236</v>
      </c>
      <c r="B6578" s="1158">
        <v>34926</v>
      </c>
      <c r="C6578" s="1159" t="s">
        <v>3174</v>
      </c>
      <c r="D6578" s="1159" t="s">
        <v>3175</v>
      </c>
      <c r="E6578" s="1160" t="s">
        <v>6228</v>
      </c>
      <c r="F6578" s="1161">
        <v>44761</v>
      </c>
      <c r="G6578" s="1161">
        <v>45070</v>
      </c>
    </row>
    <row r="6579" spans="1:7">
      <c r="A6579" s="1162">
        <v>8237</v>
      </c>
      <c r="B6579" s="1162">
        <v>34927</v>
      </c>
      <c r="C6579" s="1163" t="s">
        <v>14804</v>
      </c>
      <c r="D6579" s="1163" t="s">
        <v>14805</v>
      </c>
      <c r="E6579" s="1164" t="s">
        <v>2357</v>
      </c>
      <c r="F6579" s="1165">
        <v>45070</v>
      </c>
      <c r="G6579" s="1165">
        <v>45070</v>
      </c>
    </row>
    <row r="6580" spans="1:7">
      <c r="A6580" s="1158">
        <v>8238</v>
      </c>
      <c r="B6580" s="1158">
        <v>34928</v>
      </c>
      <c r="C6580" s="1159" t="s">
        <v>5010</v>
      </c>
      <c r="D6580" s="1159" t="s">
        <v>12493</v>
      </c>
      <c r="E6580" s="1160" t="s">
        <v>4628</v>
      </c>
      <c r="F6580" s="1161">
        <v>44761</v>
      </c>
      <c r="G6580" s="1161">
        <v>45030</v>
      </c>
    </row>
    <row r="6581" spans="1:7" ht="38.25">
      <c r="A6581" s="1162">
        <v>8239</v>
      </c>
      <c r="B6581" s="1162">
        <v>34929</v>
      </c>
      <c r="C6581" s="1163" t="s">
        <v>14806</v>
      </c>
      <c r="D6581" s="1163" t="s">
        <v>14807</v>
      </c>
      <c r="E6581" s="1164" t="s">
        <v>3009</v>
      </c>
      <c r="F6581" s="1165">
        <v>44821</v>
      </c>
      <c r="G6581" s="1165">
        <v>44970</v>
      </c>
    </row>
    <row r="6582" spans="1:7" ht="38.25">
      <c r="A6582" s="1162">
        <v>8240</v>
      </c>
      <c r="B6582" s="1162">
        <v>34930</v>
      </c>
      <c r="C6582" s="1163" t="s">
        <v>14808</v>
      </c>
      <c r="D6582" s="1163" t="s">
        <v>14809</v>
      </c>
      <c r="E6582" s="1164" t="s">
        <v>3009</v>
      </c>
      <c r="F6582" s="1165">
        <v>44761</v>
      </c>
      <c r="G6582" s="1165">
        <v>44910</v>
      </c>
    </row>
    <row r="6583" spans="1:7" ht="38.25">
      <c r="A6583" s="1162">
        <v>8241</v>
      </c>
      <c r="B6583" s="1162">
        <v>34931</v>
      </c>
      <c r="C6583" s="1163" t="s">
        <v>14810</v>
      </c>
      <c r="D6583" s="1163" t="s">
        <v>14811</v>
      </c>
      <c r="E6583" s="1164" t="s">
        <v>3009</v>
      </c>
      <c r="F6583" s="1165">
        <v>44761</v>
      </c>
      <c r="G6583" s="1165">
        <v>44910</v>
      </c>
    </row>
    <row r="6584" spans="1:7" ht="38.25">
      <c r="A6584" s="1162">
        <v>8242</v>
      </c>
      <c r="B6584" s="1162">
        <v>34932</v>
      </c>
      <c r="C6584" s="1163" t="s">
        <v>14812</v>
      </c>
      <c r="D6584" s="1163" t="s">
        <v>14813</v>
      </c>
      <c r="E6584" s="1164" t="s">
        <v>3009</v>
      </c>
      <c r="F6584" s="1165">
        <v>44776</v>
      </c>
      <c r="G6584" s="1165">
        <v>44925</v>
      </c>
    </row>
    <row r="6585" spans="1:7" ht="25.5">
      <c r="A6585" s="1162">
        <v>8243</v>
      </c>
      <c r="B6585" s="1162">
        <v>34933</v>
      </c>
      <c r="C6585" s="1163" t="s">
        <v>14814</v>
      </c>
      <c r="D6585" s="1163" t="s">
        <v>14815</v>
      </c>
      <c r="E6585" s="1164" t="s">
        <v>14816</v>
      </c>
      <c r="F6585" s="1165">
        <v>44761</v>
      </c>
      <c r="G6585" s="1165">
        <v>45013</v>
      </c>
    </row>
    <row r="6586" spans="1:7" ht="25.5">
      <c r="A6586" s="1162">
        <v>8244</v>
      </c>
      <c r="B6586" s="1162">
        <v>34934</v>
      </c>
      <c r="C6586" s="1163" t="s">
        <v>10256</v>
      </c>
      <c r="D6586" s="1163" t="s">
        <v>10257</v>
      </c>
      <c r="E6586" s="1164" t="s">
        <v>3009</v>
      </c>
      <c r="F6586" s="1165">
        <v>44881</v>
      </c>
      <c r="G6586" s="1165">
        <v>45030</v>
      </c>
    </row>
    <row r="6587" spans="1:7" ht="38.25">
      <c r="A6587" s="1162">
        <v>8245</v>
      </c>
      <c r="B6587" s="1162">
        <v>34935</v>
      </c>
      <c r="C6587" s="1163" t="s">
        <v>14817</v>
      </c>
      <c r="D6587" s="1163" t="s">
        <v>14818</v>
      </c>
      <c r="E6587" s="1164" t="s">
        <v>3009</v>
      </c>
      <c r="F6587" s="1165">
        <v>44851</v>
      </c>
      <c r="G6587" s="1165">
        <v>45000</v>
      </c>
    </row>
    <row r="6588" spans="1:7" ht="25.5">
      <c r="A6588" s="1162">
        <v>8246</v>
      </c>
      <c r="B6588" s="1162">
        <v>34936</v>
      </c>
      <c r="C6588" s="1163" t="s">
        <v>14617</v>
      </c>
      <c r="D6588" s="1163" t="s">
        <v>7240</v>
      </c>
      <c r="E6588" s="1164" t="s">
        <v>3009</v>
      </c>
      <c r="F6588" s="1165">
        <v>44881</v>
      </c>
      <c r="G6588" s="1165">
        <v>45030</v>
      </c>
    </row>
    <row r="6589" spans="1:7" ht="38.25">
      <c r="A6589" s="1162">
        <v>8247</v>
      </c>
      <c r="B6589" s="1162">
        <v>34937</v>
      </c>
      <c r="C6589" s="1163" t="s">
        <v>14819</v>
      </c>
      <c r="D6589" s="1163" t="s">
        <v>14820</v>
      </c>
      <c r="E6589" s="1164" t="s">
        <v>3009</v>
      </c>
      <c r="F6589" s="1165">
        <v>44851</v>
      </c>
      <c r="G6589" s="1165">
        <v>45000</v>
      </c>
    </row>
    <row r="6590" spans="1:7">
      <c r="A6590" s="1158">
        <v>8248</v>
      </c>
      <c r="B6590" s="1158">
        <v>34938</v>
      </c>
      <c r="C6590" s="1159" t="s">
        <v>5243</v>
      </c>
      <c r="D6590" s="1159" t="s">
        <v>5244</v>
      </c>
      <c r="E6590" s="1160" t="s">
        <v>3983</v>
      </c>
      <c r="F6590" s="1161">
        <v>44791</v>
      </c>
      <c r="G6590" s="1161">
        <v>45070</v>
      </c>
    </row>
    <row r="6591" spans="1:7" ht="38.25">
      <c r="A6591" s="1162">
        <v>8249</v>
      </c>
      <c r="B6591" s="1162">
        <v>34939</v>
      </c>
      <c r="C6591" s="1163" t="s">
        <v>14821</v>
      </c>
      <c r="D6591" s="1163" t="s">
        <v>14822</v>
      </c>
      <c r="E6591" s="1164" t="s">
        <v>3029</v>
      </c>
      <c r="F6591" s="1165">
        <v>44821</v>
      </c>
      <c r="G6591" s="1165">
        <v>45070</v>
      </c>
    </row>
    <row r="6592" spans="1:7" ht="38.25">
      <c r="A6592" s="1162">
        <v>8250</v>
      </c>
      <c r="B6592" s="1162">
        <v>34940</v>
      </c>
      <c r="C6592" s="1163" t="s">
        <v>14823</v>
      </c>
      <c r="D6592" s="1163" t="s">
        <v>14824</v>
      </c>
      <c r="E6592" s="1164" t="s">
        <v>3029</v>
      </c>
      <c r="F6592" s="1165">
        <v>44821</v>
      </c>
      <c r="G6592" s="1165">
        <v>45070</v>
      </c>
    </row>
    <row r="6593" spans="1:7" ht="38.25">
      <c r="A6593" s="1162">
        <v>8251</v>
      </c>
      <c r="B6593" s="1162">
        <v>34941</v>
      </c>
      <c r="C6593" s="1163" t="s">
        <v>14825</v>
      </c>
      <c r="D6593" s="1163" t="s">
        <v>14826</v>
      </c>
      <c r="E6593" s="1164" t="s">
        <v>3029</v>
      </c>
      <c r="F6593" s="1165">
        <v>44791</v>
      </c>
      <c r="G6593" s="1165">
        <v>45040</v>
      </c>
    </row>
    <row r="6594" spans="1:7" ht="51">
      <c r="A6594" s="1162">
        <v>8252</v>
      </c>
      <c r="B6594" s="1162">
        <v>34942</v>
      </c>
      <c r="C6594" s="1163" t="s">
        <v>14827</v>
      </c>
      <c r="D6594" s="1163" t="s">
        <v>14828</v>
      </c>
      <c r="E6594" s="1164" t="s">
        <v>3029</v>
      </c>
      <c r="F6594" s="1165">
        <v>44791</v>
      </c>
      <c r="G6594" s="1165">
        <v>45040</v>
      </c>
    </row>
    <row r="6595" spans="1:7" ht="38.25">
      <c r="A6595" s="1162">
        <v>8253</v>
      </c>
      <c r="B6595" s="1162">
        <v>34943</v>
      </c>
      <c r="C6595" s="1163" t="s">
        <v>14829</v>
      </c>
      <c r="D6595" s="1163" t="s">
        <v>14830</v>
      </c>
      <c r="E6595" s="1164" t="s">
        <v>3029</v>
      </c>
      <c r="F6595" s="1165">
        <v>44791</v>
      </c>
      <c r="G6595" s="1165">
        <v>45040</v>
      </c>
    </row>
    <row r="6596" spans="1:7" ht="25.5">
      <c r="A6596" s="1158">
        <v>8254</v>
      </c>
      <c r="B6596" s="1158">
        <v>34944</v>
      </c>
      <c r="C6596" s="1159" t="s">
        <v>14831</v>
      </c>
      <c r="D6596" s="1159" t="s">
        <v>14832</v>
      </c>
      <c r="E6596" s="1160" t="s">
        <v>7290</v>
      </c>
      <c r="F6596" s="1161">
        <v>44701</v>
      </c>
      <c r="G6596" s="1161">
        <v>45070</v>
      </c>
    </row>
    <row r="6597" spans="1:7" ht="25.5">
      <c r="A6597" s="1158">
        <v>8261</v>
      </c>
      <c r="B6597" s="1158">
        <v>34951</v>
      </c>
      <c r="C6597" s="1159" t="s">
        <v>3174</v>
      </c>
      <c r="D6597" s="1159" t="s">
        <v>3175</v>
      </c>
      <c r="E6597" s="1160" t="s">
        <v>7290</v>
      </c>
      <c r="F6597" s="1161">
        <v>44701</v>
      </c>
      <c r="G6597" s="1161">
        <v>45070</v>
      </c>
    </row>
    <row r="6598" spans="1:7">
      <c r="A6598" s="1162">
        <v>8262</v>
      </c>
      <c r="B6598" s="1162">
        <v>34952</v>
      </c>
      <c r="C6598" s="1163" t="s">
        <v>14833</v>
      </c>
      <c r="D6598" s="1163" t="s">
        <v>14834</v>
      </c>
      <c r="E6598" s="1164" t="s">
        <v>2357</v>
      </c>
      <c r="F6598" s="1165">
        <v>45070</v>
      </c>
      <c r="G6598" s="1165">
        <v>45070</v>
      </c>
    </row>
    <row r="6599" spans="1:7">
      <c r="A6599" s="1158">
        <v>8263</v>
      </c>
      <c r="B6599" s="1158">
        <v>34953</v>
      </c>
      <c r="C6599" s="1159" t="s">
        <v>5010</v>
      </c>
      <c r="D6599" s="1159" t="s">
        <v>12493</v>
      </c>
      <c r="E6599" s="1160" t="s">
        <v>3461</v>
      </c>
      <c r="F6599" s="1161">
        <v>44701</v>
      </c>
      <c r="G6599" s="1161">
        <v>45000</v>
      </c>
    </row>
    <row r="6600" spans="1:7" ht="38.25">
      <c r="A6600" s="1162">
        <v>8264</v>
      </c>
      <c r="B6600" s="1162">
        <v>34954</v>
      </c>
      <c r="C6600" s="1163" t="s">
        <v>14835</v>
      </c>
      <c r="D6600" s="1163" t="s">
        <v>14836</v>
      </c>
      <c r="E6600" s="1164" t="s">
        <v>3009</v>
      </c>
      <c r="F6600" s="1165">
        <v>44821</v>
      </c>
      <c r="G6600" s="1165">
        <v>44970</v>
      </c>
    </row>
    <row r="6601" spans="1:7" ht="38.25">
      <c r="A6601" s="1162">
        <v>8265</v>
      </c>
      <c r="B6601" s="1162">
        <v>34955</v>
      </c>
      <c r="C6601" s="1163" t="s">
        <v>14837</v>
      </c>
      <c r="D6601" s="1163" t="s">
        <v>14838</v>
      </c>
      <c r="E6601" s="1164" t="s">
        <v>3009</v>
      </c>
      <c r="F6601" s="1165">
        <v>44761</v>
      </c>
      <c r="G6601" s="1165">
        <v>44910</v>
      </c>
    </row>
    <row r="6602" spans="1:7" ht="38.25">
      <c r="A6602" s="1162">
        <v>8266</v>
      </c>
      <c r="B6602" s="1162">
        <v>34956</v>
      </c>
      <c r="C6602" s="1163" t="s">
        <v>14839</v>
      </c>
      <c r="D6602" s="1163" t="s">
        <v>14840</v>
      </c>
      <c r="E6602" s="1164" t="s">
        <v>3009</v>
      </c>
      <c r="F6602" s="1165">
        <v>44731</v>
      </c>
      <c r="G6602" s="1165">
        <v>44880</v>
      </c>
    </row>
    <row r="6603" spans="1:7" ht="38.25">
      <c r="A6603" s="1162">
        <v>8267</v>
      </c>
      <c r="B6603" s="1162">
        <v>34957</v>
      </c>
      <c r="C6603" s="1163" t="s">
        <v>14841</v>
      </c>
      <c r="D6603" s="1163" t="s">
        <v>14842</v>
      </c>
      <c r="E6603" s="1164" t="s">
        <v>3009</v>
      </c>
      <c r="F6603" s="1165">
        <v>44731</v>
      </c>
      <c r="G6603" s="1165">
        <v>44880</v>
      </c>
    </row>
    <row r="6604" spans="1:7" ht="38.25">
      <c r="A6604" s="1162">
        <v>8268</v>
      </c>
      <c r="B6604" s="1162">
        <v>34958</v>
      </c>
      <c r="C6604" s="1163" t="s">
        <v>14843</v>
      </c>
      <c r="D6604" s="1163" t="s">
        <v>14844</v>
      </c>
      <c r="E6604" s="1164" t="s">
        <v>3009</v>
      </c>
      <c r="F6604" s="1165">
        <v>44731</v>
      </c>
      <c r="G6604" s="1165">
        <v>44880</v>
      </c>
    </row>
    <row r="6605" spans="1:7" ht="25.5">
      <c r="A6605" s="1162">
        <v>8269</v>
      </c>
      <c r="B6605" s="1162">
        <v>34959</v>
      </c>
      <c r="C6605" s="1163" t="s">
        <v>14845</v>
      </c>
      <c r="D6605" s="1163" t="s">
        <v>14846</v>
      </c>
      <c r="E6605" s="1164" t="s">
        <v>3064</v>
      </c>
      <c r="F6605" s="1165">
        <v>44701</v>
      </c>
      <c r="G6605" s="1165">
        <v>44880</v>
      </c>
    </row>
    <row r="6606" spans="1:7" ht="38.25">
      <c r="A6606" s="1162">
        <v>8270</v>
      </c>
      <c r="B6606" s="1162">
        <v>34960</v>
      </c>
      <c r="C6606" s="1163" t="s">
        <v>14847</v>
      </c>
      <c r="D6606" s="1163" t="s">
        <v>14848</v>
      </c>
      <c r="E6606" s="1164" t="s">
        <v>3009</v>
      </c>
      <c r="F6606" s="1165">
        <v>44761</v>
      </c>
      <c r="G6606" s="1165">
        <v>44910</v>
      </c>
    </row>
    <row r="6607" spans="1:7" ht="25.5">
      <c r="A6607" s="1162">
        <v>8271</v>
      </c>
      <c r="B6607" s="1162">
        <v>34961</v>
      </c>
      <c r="C6607" s="1163" t="s">
        <v>10256</v>
      </c>
      <c r="D6607" s="1163" t="s">
        <v>10257</v>
      </c>
      <c r="E6607" s="1164" t="s">
        <v>3009</v>
      </c>
      <c r="F6607" s="1165">
        <v>44851</v>
      </c>
      <c r="G6607" s="1165">
        <v>45000</v>
      </c>
    </row>
    <row r="6608" spans="1:7" ht="38.25">
      <c r="A6608" s="1162">
        <v>8272</v>
      </c>
      <c r="B6608" s="1162">
        <v>34962</v>
      </c>
      <c r="C6608" s="1163" t="s">
        <v>14849</v>
      </c>
      <c r="D6608" s="1163" t="s">
        <v>14850</v>
      </c>
      <c r="E6608" s="1164" t="s">
        <v>3009</v>
      </c>
      <c r="F6608" s="1165">
        <v>44821</v>
      </c>
      <c r="G6608" s="1165">
        <v>44970</v>
      </c>
    </row>
    <row r="6609" spans="1:7" ht="25.5">
      <c r="A6609" s="1162">
        <v>8273</v>
      </c>
      <c r="B6609" s="1162">
        <v>34963</v>
      </c>
      <c r="C6609" s="1163" t="s">
        <v>14617</v>
      </c>
      <c r="D6609" s="1163" t="s">
        <v>7240</v>
      </c>
      <c r="E6609" s="1164" t="s">
        <v>3009</v>
      </c>
      <c r="F6609" s="1165">
        <v>44851</v>
      </c>
      <c r="G6609" s="1165">
        <v>45000</v>
      </c>
    </row>
    <row r="6610" spans="1:7" ht="38.25">
      <c r="A6610" s="1162">
        <v>8274</v>
      </c>
      <c r="B6610" s="1162">
        <v>34964</v>
      </c>
      <c r="C6610" s="1163" t="s">
        <v>14851</v>
      </c>
      <c r="D6610" s="1163" t="s">
        <v>14852</v>
      </c>
      <c r="E6610" s="1164" t="s">
        <v>3009</v>
      </c>
      <c r="F6610" s="1165">
        <v>44821</v>
      </c>
      <c r="G6610" s="1165">
        <v>44970</v>
      </c>
    </row>
    <row r="6611" spans="1:7">
      <c r="A6611" s="1158">
        <v>8275</v>
      </c>
      <c r="B6611" s="1158">
        <v>34965</v>
      </c>
      <c r="C6611" s="1159" t="s">
        <v>5243</v>
      </c>
      <c r="D6611" s="1159" t="s">
        <v>5244</v>
      </c>
      <c r="E6611" s="1160" t="s">
        <v>3983</v>
      </c>
      <c r="F6611" s="1161">
        <v>44791</v>
      </c>
      <c r="G6611" s="1161">
        <v>45070</v>
      </c>
    </row>
    <row r="6612" spans="1:7" ht="38.25">
      <c r="A6612" s="1162">
        <v>8276</v>
      </c>
      <c r="B6612" s="1162">
        <v>34966</v>
      </c>
      <c r="C6612" s="1163" t="s">
        <v>14853</v>
      </c>
      <c r="D6612" s="1163" t="s">
        <v>14854</v>
      </c>
      <c r="E6612" s="1164" t="s">
        <v>3029</v>
      </c>
      <c r="F6612" s="1165">
        <v>44821</v>
      </c>
      <c r="G6612" s="1165">
        <v>45070</v>
      </c>
    </row>
    <row r="6613" spans="1:7" ht="38.25">
      <c r="A6613" s="1162">
        <v>8277</v>
      </c>
      <c r="B6613" s="1162">
        <v>34967</v>
      </c>
      <c r="C6613" s="1163" t="s">
        <v>14855</v>
      </c>
      <c r="D6613" s="1163" t="s">
        <v>14856</v>
      </c>
      <c r="E6613" s="1164" t="s">
        <v>3029</v>
      </c>
      <c r="F6613" s="1165">
        <v>44821</v>
      </c>
      <c r="G6613" s="1165">
        <v>45070</v>
      </c>
    </row>
    <row r="6614" spans="1:7" ht="51">
      <c r="A6614" s="1162">
        <v>8278</v>
      </c>
      <c r="B6614" s="1162">
        <v>34968</v>
      </c>
      <c r="C6614" s="1163" t="s">
        <v>14857</v>
      </c>
      <c r="D6614" s="1163" t="s">
        <v>14858</v>
      </c>
      <c r="E6614" s="1164" t="s">
        <v>3029</v>
      </c>
      <c r="F6614" s="1165">
        <v>44791</v>
      </c>
      <c r="G6614" s="1165">
        <v>45040</v>
      </c>
    </row>
    <row r="6615" spans="1:7" ht="38.25">
      <c r="A6615" s="1162">
        <v>8279</v>
      </c>
      <c r="B6615" s="1162">
        <v>34969</v>
      </c>
      <c r="C6615" s="1163" t="s">
        <v>14859</v>
      </c>
      <c r="D6615" s="1163" t="s">
        <v>14860</v>
      </c>
      <c r="E6615" s="1164" t="s">
        <v>3029</v>
      </c>
      <c r="F6615" s="1165">
        <v>44791</v>
      </c>
      <c r="G6615" s="1165">
        <v>45040</v>
      </c>
    </row>
    <row r="6616" spans="1:7" ht="38.25">
      <c r="A6616" s="1162">
        <v>8280</v>
      </c>
      <c r="B6616" s="1162">
        <v>34970</v>
      </c>
      <c r="C6616" s="1163" t="s">
        <v>14861</v>
      </c>
      <c r="D6616" s="1163" t="s">
        <v>14862</v>
      </c>
      <c r="E6616" s="1164" t="s">
        <v>3029</v>
      </c>
      <c r="F6616" s="1165">
        <v>44791</v>
      </c>
      <c r="G6616" s="1165">
        <v>45040</v>
      </c>
    </row>
    <row r="6617" spans="1:7" ht="25.5">
      <c r="A6617" s="1158">
        <v>8281</v>
      </c>
      <c r="B6617" s="1158">
        <v>34971</v>
      </c>
      <c r="C6617" s="1159" t="s">
        <v>14863</v>
      </c>
      <c r="D6617" s="1159" t="s">
        <v>14864</v>
      </c>
      <c r="E6617" s="1160" t="s">
        <v>3983</v>
      </c>
      <c r="F6617" s="1161">
        <v>44821</v>
      </c>
      <c r="G6617" s="1161">
        <v>45100</v>
      </c>
    </row>
    <row r="6618" spans="1:7" ht="25.5">
      <c r="A6618" s="1158">
        <v>8288</v>
      </c>
      <c r="B6618" s="1158">
        <v>34978</v>
      </c>
      <c r="C6618" s="1159" t="s">
        <v>3174</v>
      </c>
      <c r="D6618" s="1159" t="s">
        <v>3175</v>
      </c>
      <c r="E6618" s="1160" t="s">
        <v>3983</v>
      </c>
      <c r="F6618" s="1161">
        <v>44821</v>
      </c>
      <c r="G6618" s="1161">
        <v>45100</v>
      </c>
    </row>
    <row r="6619" spans="1:7">
      <c r="A6619" s="1162">
        <v>8289</v>
      </c>
      <c r="B6619" s="1162">
        <v>34979</v>
      </c>
      <c r="C6619" s="1163" t="s">
        <v>14865</v>
      </c>
      <c r="D6619" s="1163" t="s">
        <v>14866</v>
      </c>
      <c r="E6619" s="1164" t="s">
        <v>2357</v>
      </c>
      <c r="F6619" s="1165">
        <v>45100</v>
      </c>
      <c r="G6619" s="1165">
        <v>45100</v>
      </c>
    </row>
    <row r="6620" spans="1:7">
      <c r="A6620" s="1158">
        <v>8290</v>
      </c>
      <c r="B6620" s="1158">
        <v>34980</v>
      </c>
      <c r="C6620" s="1159" t="s">
        <v>5010</v>
      </c>
      <c r="D6620" s="1159" t="s">
        <v>12493</v>
      </c>
      <c r="E6620" s="1160" t="s">
        <v>3983</v>
      </c>
      <c r="F6620" s="1161">
        <v>44821</v>
      </c>
      <c r="G6620" s="1161">
        <v>45100</v>
      </c>
    </row>
    <row r="6621" spans="1:7" ht="25.5">
      <c r="A6621" s="1162">
        <v>8291</v>
      </c>
      <c r="B6621" s="1162">
        <v>34981</v>
      </c>
      <c r="C6621" s="1163" t="s">
        <v>14617</v>
      </c>
      <c r="D6621" s="1163" t="s">
        <v>7240</v>
      </c>
      <c r="E6621" s="1164" t="s">
        <v>3029</v>
      </c>
      <c r="F6621" s="1165">
        <v>44851</v>
      </c>
      <c r="G6621" s="1165">
        <v>45100</v>
      </c>
    </row>
    <row r="6622" spans="1:7" ht="25.5">
      <c r="A6622" s="1162">
        <v>8292</v>
      </c>
      <c r="B6622" s="1162">
        <v>34982</v>
      </c>
      <c r="C6622" s="1163" t="s">
        <v>10256</v>
      </c>
      <c r="D6622" s="1163" t="s">
        <v>10257</v>
      </c>
      <c r="E6622" s="1164" t="s">
        <v>3029</v>
      </c>
      <c r="F6622" s="1165">
        <v>44851</v>
      </c>
      <c r="G6622" s="1165">
        <v>45100</v>
      </c>
    </row>
    <row r="6623" spans="1:7" ht="25.5">
      <c r="A6623" s="1162">
        <v>8293</v>
      </c>
      <c r="B6623" s="1162">
        <v>34983</v>
      </c>
      <c r="C6623" s="1163" t="s">
        <v>14867</v>
      </c>
      <c r="D6623" s="1163" t="s">
        <v>14868</v>
      </c>
      <c r="E6623" s="1164" t="s">
        <v>3029</v>
      </c>
      <c r="F6623" s="1165">
        <v>44821</v>
      </c>
      <c r="G6623" s="1165">
        <v>45070</v>
      </c>
    </row>
    <row r="6624" spans="1:7">
      <c r="A6624" s="1162">
        <v>8294</v>
      </c>
      <c r="B6624" s="1162">
        <v>34984</v>
      </c>
      <c r="C6624" s="1163" t="s">
        <v>14869</v>
      </c>
      <c r="D6624" s="1163" t="s">
        <v>14870</v>
      </c>
      <c r="E6624" s="1164" t="s">
        <v>3029</v>
      </c>
      <c r="F6624" s="1165">
        <v>44821</v>
      </c>
      <c r="G6624" s="1165">
        <v>45070</v>
      </c>
    </row>
    <row r="6625" spans="1:7" ht="25.5">
      <c r="A6625" s="1158">
        <v>8295</v>
      </c>
      <c r="B6625" s="1158">
        <v>34985</v>
      </c>
      <c r="C6625" s="1159" t="s">
        <v>14871</v>
      </c>
      <c r="D6625" s="1159" t="s">
        <v>14872</v>
      </c>
      <c r="E6625" s="1160" t="s">
        <v>14873</v>
      </c>
      <c r="F6625" s="1161">
        <v>44946</v>
      </c>
      <c r="G6625" s="1161">
        <v>45196</v>
      </c>
    </row>
    <row r="6626" spans="1:7">
      <c r="A6626" s="1162">
        <v>8296</v>
      </c>
      <c r="B6626" s="1162">
        <v>34986</v>
      </c>
      <c r="C6626" s="1163" t="s">
        <v>14874</v>
      </c>
      <c r="D6626" s="1163" t="s">
        <v>14875</v>
      </c>
      <c r="E6626" s="1164" t="s">
        <v>2357</v>
      </c>
      <c r="F6626" s="1165">
        <v>45196</v>
      </c>
      <c r="G6626" s="1165">
        <v>45196</v>
      </c>
    </row>
    <row r="6627" spans="1:7">
      <c r="A6627" s="1158">
        <v>8297</v>
      </c>
      <c r="B6627" s="1158">
        <v>34987</v>
      </c>
      <c r="C6627" s="1159" t="s">
        <v>13555</v>
      </c>
      <c r="D6627" s="1159" t="s">
        <v>13556</v>
      </c>
      <c r="E6627" s="1160" t="s">
        <v>14873</v>
      </c>
      <c r="F6627" s="1161">
        <v>44946</v>
      </c>
      <c r="G6627" s="1161">
        <v>45196</v>
      </c>
    </row>
    <row r="6628" spans="1:7" ht="38.25">
      <c r="A6628" s="1162">
        <v>8298</v>
      </c>
      <c r="B6628" s="1162">
        <v>34988</v>
      </c>
      <c r="C6628" s="1163" t="s">
        <v>14876</v>
      </c>
      <c r="D6628" s="1163" t="s">
        <v>14877</v>
      </c>
      <c r="E6628" s="1164" t="s">
        <v>14873</v>
      </c>
      <c r="F6628" s="1165">
        <v>44946</v>
      </c>
      <c r="G6628" s="1165">
        <v>45196</v>
      </c>
    </row>
    <row r="6629" spans="1:7" ht="25.5">
      <c r="A6629" s="1158">
        <v>8299</v>
      </c>
      <c r="B6629" s="1158">
        <v>34989</v>
      </c>
      <c r="C6629" s="1159" t="s">
        <v>14878</v>
      </c>
      <c r="D6629" s="1159" t="s">
        <v>14879</v>
      </c>
      <c r="E6629" s="1160" t="s">
        <v>14873</v>
      </c>
      <c r="F6629" s="1161">
        <v>44946</v>
      </c>
      <c r="G6629" s="1161">
        <v>45196</v>
      </c>
    </row>
    <row r="6630" spans="1:7">
      <c r="A6630" s="1162">
        <v>8300</v>
      </c>
      <c r="B6630" s="1162">
        <v>34990</v>
      </c>
      <c r="C6630" s="1163" t="s">
        <v>14880</v>
      </c>
      <c r="D6630" s="1163" t="s">
        <v>14881</v>
      </c>
      <c r="E6630" s="1164" t="s">
        <v>2357</v>
      </c>
      <c r="F6630" s="1165">
        <v>45196</v>
      </c>
      <c r="G6630" s="1165">
        <v>45196</v>
      </c>
    </row>
    <row r="6631" spans="1:7">
      <c r="A6631" s="1158">
        <v>8301</v>
      </c>
      <c r="B6631" s="1158">
        <v>34991</v>
      </c>
      <c r="C6631" s="1159" t="s">
        <v>13555</v>
      </c>
      <c r="D6631" s="1159" t="s">
        <v>13556</v>
      </c>
      <c r="E6631" s="1160" t="s">
        <v>14873</v>
      </c>
      <c r="F6631" s="1161">
        <v>44946</v>
      </c>
      <c r="G6631" s="1161">
        <v>45196</v>
      </c>
    </row>
    <row r="6632" spans="1:7" ht="38.25">
      <c r="A6632" s="1162">
        <v>8302</v>
      </c>
      <c r="B6632" s="1162">
        <v>34992</v>
      </c>
      <c r="C6632" s="1163" t="s">
        <v>14882</v>
      </c>
      <c r="D6632" s="1163" t="s">
        <v>14883</v>
      </c>
      <c r="E6632" s="1164" t="s">
        <v>14873</v>
      </c>
      <c r="F6632" s="1165">
        <v>44946</v>
      </c>
      <c r="G6632" s="1165">
        <v>45196</v>
      </c>
    </row>
    <row r="6633" spans="1:7" ht="25.5">
      <c r="A6633" s="1158">
        <v>8303</v>
      </c>
      <c r="B6633" s="1158">
        <v>34993</v>
      </c>
      <c r="C6633" s="1159" t="s">
        <v>14884</v>
      </c>
      <c r="D6633" s="1159" t="s">
        <v>14885</v>
      </c>
      <c r="E6633" s="1160" t="s">
        <v>14886</v>
      </c>
      <c r="F6633" s="1161">
        <v>44956</v>
      </c>
      <c r="G6633" s="1161">
        <v>45196</v>
      </c>
    </row>
    <row r="6634" spans="1:7">
      <c r="A6634" s="1162">
        <v>8304</v>
      </c>
      <c r="B6634" s="1162">
        <v>34994</v>
      </c>
      <c r="C6634" s="1163" t="s">
        <v>14887</v>
      </c>
      <c r="D6634" s="1163" t="s">
        <v>14888</v>
      </c>
      <c r="E6634" s="1164" t="s">
        <v>2357</v>
      </c>
      <c r="F6634" s="1165">
        <v>45196</v>
      </c>
      <c r="G6634" s="1165">
        <v>45196</v>
      </c>
    </row>
    <row r="6635" spans="1:7">
      <c r="A6635" s="1158">
        <v>8305</v>
      </c>
      <c r="B6635" s="1158">
        <v>34995</v>
      </c>
      <c r="C6635" s="1159" t="s">
        <v>13555</v>
      </c>
      <c r="D6635" s="1159" t="s">
        <v>13556</v>
      </c>
      <c r="E6635" s="1160" t="s">
        <v>14886</v>
      </c>
      <c r="F6635" s="1161">
        <v>44956</v>
      </c>
      <c r="G6635" s="1161">
        <v>45196</v>
      </c>
    </row>
    <row r="6636" spans="1:7" ht="25.5">
      <c r="A6636" s="1162">
        <v>8306</v>
      </c>
      <c r="B6636" s="1162">
        <v>34996</v>
      </c>
      <c r="C6636" s="1163" t="s">
        <v>14889</v>
      </c>
      <c r="D6636" s="1163" t="s">
        <v>14890</v>
      </c>
      <c r="E6636" s="1164" t="s">
        <v>14886</v>
      </c>
      <c r="F6636" s="1165">
        <v>44956</v>
      </c>
      <c r="G6636" s="1165">
        <v>45196</v>
      </c>
    </row>
    <row r="6637" spans="1:7" ht="25.5">
      <c r="A6637" s="1158">
        <v>8307</v>
      </c>
      <c r="B6637" s="1158">
        <v>37677</v>
      </c>
      <c r="C6637" s="1159" t="s">
        <v>14891</v>
      </c>
      <c r="D6637" s="1159" t="s">
        <v>14885</v>
      </c>
      <c r="E6637" s="1160" t="s">
        <v>14892</v>
      </c>
      <c r="F6637" s="1161">
        <v>45395</v>
      </c>
      <c r="G6637" s="1161">
        <v>45743</v>
      </c>
    </row>
    <row r="6638" spans="1:7">
      <c r="A6638" s="1162">
        <v>8308</v>
      </c>
      <c r="B6638" s="1162">
        <v>37678</v>
      </c>
      <c r="C6638" s="1163" t="s">
        <v>14887</v>
      </c>
      <c r="D6638" s="1163" t="s">
        <v>14888</v>
      </c>
      <c r="E6638" s="1164" t="s">
        <v>2357</v>
      </c>
      <c r="F6638" s="1165">
        <v>45743</v>
      </c>
      <c r="G6638" s="1165">
        <v>45743</v>
      </c>
    </row>
    <row r="6639" spans="1:7">
      <c r="A6639" s="1158">
        <v>8309</v>
      </c>
      <c r="B6639" s="1158">
        <v>37679</v>
      </c>
      <c r="C6639" s="1159" t="s">
        <v>13555</v>
      </c>
      <c r="D6639" s="1159" t="s">
        <v>13556</v>
      </c>
      <c r="E6639" s="1160" t="s">
        <v>14892</v>
      </c>
      <c r="F6639" s="1161">
        <v>45395</v>
      </c>
      <c r="G6639" s="1161">
        <v>45743</v>
      </c>
    </row>
    <row r="6640" spans="1:7" ht="25.5">
      <c r="A6640" s="1162">
        <v>8310</v>
      </c>
      <c r="B6640" s="1162">
        <v>37680</v>
      </c>
      <c r="C6640" s="1163" t="s">
        <v>14893</v>
      </c>
      <c r="D6640" s="1163" t="s">
        <v>14894</v>
      </c>
      <c r="E6640" s="1164" t="s">
        <v>14892</v>
      </c>
      <c r="F6640" s="1165">
        <v>45395</v>
      </c>
      <c r="G6640" s="1165">
        <v>45743</v>
      </c>
    </row>
    <row r="6641" spans="1:7">
      <c r="A6641" s="1158">
        <v>8311</v>
      </c>
      <c r="B6641" s="1158">
        <v>34997</v>
      </c>
      <c r="C6641" s="1159" t="s">
        <v>14895</v>
      </c>
      <c r="D6641" s="1159" t="s">
        <v>14896</v>
      </c>
      <c r="E6641" s="1160" t="s">
        <v>14886</v>
      </c>
      <c r="F6641" s="1161">
        <v>44956</v>
      </c>
      <c r="G6641" s="1161">
        <v>45196</v>
      </c>
    </row>
    <row r="6642" spans="1:7">
      <c r="A6642" s="1162">
        <v>8312</v>
      </c>
      <c r="B6642" s="1162">
        <v>34998</v>
      </c>
      <c r="C6642" s="1163" t="s">
        <v>14897</v>
      </c>
      <c r="D6642" s="1163" t="s">
        <v>14898</v>
      </c>
      <c r="E6642" s="1164" t="s">
        <v>2357</v>
      </c>
      <c r="F6642" s="1165">
        <v>45196</v>
      </c>
      <c r="G6642" s="1165">
        <v>45196</v>
      </c>
    </row>
    <row r="6643" spans="1:7">
      <c r="A6643" s="1158">
        <v>8313</v>
      </c>
      <c r="B6643" s="1158">
        <v>34999</v>
      </c>
      <c r="C6643" s="1159" t="s">
        <v>13555</v>
      </c>
      <c r="D6643" s="1159" t="s">
        <v>13556</v>
      </c>
      <c r="E6643" s="1160" t="s">
        <v>14886</v>
      </c>
      <c r="F6643" s="1161">
        <v>44956</v>
      </c>
      <c r="G6643" s="1161">
        <v>45196</v>
      </c>
    </row>
    <row r="6644" spans="1:7" ht="25.5">
      <c r="A6644" s="1162">
        <v>8314</v>
      </c>
      <c r="B6644" s="1162">
        <v>35000</v>
      </c>
      <c r="C6644" s="1163" t="s">
        <v>14899</v>
      </c>
      <c r="D6644" s="1163" t="s">
        <v>14900</v>
      </c>
      <c r="E6644" s="1164" t="s">
        <v>14886</v>
      </c>
      <c r="F6644" s="1165">
        <v>44956</v>
      </c>
      <c r="G6644" s="1165">
        <v>45196</v>
      </c>
    </row>
    <row r="6645" spans="1:7">
      <c r="A6645" s="1158">
        <v>8315</v>
      </c>
      <c r="B6645" s="1158">
        <v>35001</v>
      </c>
      <c r="C6645" s="1159" t="s">
        <v>14901</v>
      </c>
      <c r="D6645" s="1159" t="s">
        <v>14902</v>
      </c>
      <c r="E6645" s="1160" t="s">
        <v>14903</v>
      </c>
      <c r="F6645" s="1161">
        <v>44664</v>
      </c>
      <c r="G6645" s="1161">
        <v>45104</v>
      </c>
    </row>
    <row r="6646" spans="1:7">
      <c r="A6646" s="1162">
        <v>8316</v>
      </c>
      <c r="B6646" s="1162">
        <v>35002</v>
      </c>
      <c r="C6646" s="1163" t="s">
        <v>14904</v>
      </c>
      <c r="D6646" s="1163" t="s">
        <v>14905</v>
      </c>
      <c r="E6646" s="1164" t="s">
        <v>2357</v>
      </c>
      <c r="F6646" s="1165">
        <v>45104</v>
      </c>
      <c r="G6646" s="1165">
        <v>45104</v>
      </c>
    </row>
    <row r="6647" spans="1:7">
      <c r="A6647" s="1158">
        <v>8317</v>
      </c>
      <c r="B6647" s="1158">
        <v>35003</v>
      </c>
      <c r="C6647" s="1159" t="s">
        <v>13555</v>
      </c>
      <c r="D6647" s="1159" t="s">
        <v>13556</v>
      </c>
      <c r="E6647" s="1160" t="s">
        <v>4939</v>
      </c>
      <c r="F6647" s="1161">
        <v>44664</v>
      </c>
      <c r="G6647" s="1161">
        <v>45013</v>
      </c>
    </row>
    <row r="6648" spans="1:7" ht="25.5">
      <c r="A6648" s="1162">
        <v>8318</v>
      </c>
      <c r="B6648" s="1162">
        <v>35004</v>
      </c>
      <c r="C6648" s="1163" t="s">
        <v>14906</v>
      </c>
      <c r="D6648" s="1163" t="s">
        <v>14907</v>
      </c>
      <c r="E6648" s="1164" t="s">
        <v>4939</v>
      </c>
      <c r="F6648" s="1165">
        <v>44664</v>
      </c>
      <c r="G6648" s="1165">
        <v>45013</v>
      </c>
    </row>
    <row r="6649" spans="1:7">
      <c r="A6649" s="1158">
        <v>8319</v>
      </c>
      <c r="B6649" s="1158">
        <v>35005</v>
      </c>
      <c r="C6649" s="1159" t="s">
        <v>13559</v>
      </c>
      <c r="D6649" s="1159" t="s">
        <v>13560</v>
      </c>
      <c r="E6649" s="1160" t="s">
        <v>14908</v>
      </c>
      <c r="F6649" s="1161">
        <v>44784</v>
      </c>
      <c r="G6649" s="1161">
        <v>45096</v>
      </c>
    </row>
    <row r="6650" spans="1:7" ht="25.5">
      <c r="A6650" s="1162">
        <v>8320</v>
      </c>
      <c r="B6650" s="1162">
        <v>35006</v>
      </c>
      <c r="C6650" s="1163" t="s">
        <v>14909</v>
      </c>
      <c r="D6650" s="1163" t="s">
        <v>14910</v>
      </c>
      <c r="E6650" s="1164" t="s">
        <v>14816</v>
      </c>
      <c r="F6650" s="1165">
        <v>44784</v>
      </c>
      <c r="G6650" s="1165">
        <v>45036</v>
      </c>
    </row>
    <row r="6651" spans="1:7" ht="25.5">
      <c r="A6651" s="1162">
        <v>8321</v>
      </c>
      <c r="B6651" s="1162">
        <v>35007</v>
      </c>
      <c r="C6651" s="1163" t="s">
        <v>14911</v>
      </c>
      <c r="D6651" s="1163" t="s">
        <v>14912</v>
      </c>
      <c r="E6651" s="1164" t="s">
        <v>3034</v>
      </c>
      <c r="F6651" s="1165">
        <v>45037</v>
      </c>
      <c r="G6651" s="1165">
        <v>45096</v>
      </c>
    </row>
    <row r="6652" spans="1:7">
      <c r="A6652" s="1158">
        <v>8322</v>
      </c>
      <c r="B6652" s="1158">
        <v>35008</v>
      </c>
      <c r="C6652" s="1159" t="s">
        <v>11969</v>
      </c>
      <c r="D6652" s="1159" t="s">
        <v>12493</v>
      </c>
      <c r="E6652" s="1160" t="s">
        <v>4546</v>
      </c>
      <c r="F6652" s="1161">
        <v>44864</v>
      </c>
      <c r="G6652" s="1161">
        <v>45103</v>
      </c>
    </row>
    <row r="6653" spans="1:7" ht="25.5">
      <c r="A6653" s="1162">
        <v>8323</v>
      </c>
      <c r="B6653" s="1162">
        <v>35009</v>
      </c>
      <c r="C6653" s="1163" t="s">
        <v>14913</v>
      </c>
      <c r="D6653" s="1163" t="s">
        <v>14914</v>
      </c>
      <c r="E6653" s="1164" t="s">
        <v>3064</v>
      </c>
      <c r="F6653" s="1165">
        <v>44864</v>
      </c>
      <c r="G6653" s="1165">
        <v>45043</v>
      </c>
    </row>
    <row r="6654" spans="1:7" ht="25.5">
      <c r="A6654" s="1162">
        <v>8324</v>
      </c>
      <c r="B6654" s="1162">
        <v>35010</v>
      </c>
      <c r="C6654" s="1163" t="s">
        <v>14915</v>
      </c>
      <c r="D6654" s="1163" t="s">
        <v>14916</v>
      </c>
      <c r="E6654" s="1164" t="s">
        <v>3034</v>
      </c>
      <c r="F6654" s="1165">
        <v>45044</v>
      </c>
      <c r="G6654" s="1165">
        <v>45103</v>
      </c>
    </row>
    <row r="6655" spans="1:7">
      <c r="A6655" s="1158">
        <v>8325</v>
      </c>
      <c r="B6655" s="1158">
        <v>35011</v>
      </c>
      <c r="C6655" s="1159" t="s">
        <v>11986</v>
      </c>
      <c r="D6655" s="1159" t="s">
        <v>5244</v>
      </c>
      <c r="E6655" s="1160" t="s">
        <v>14886</v>
      </c>
      <c r="F6655" s="1161">
        <v>44864</v>
      </c>
      <c r="G6655" s="1161">
        <v>45104</v>
      </c>
    </row>
    <row r="6656" spans="1:7">
      <c r="A6656" s="1162">
        <v>8326</v>
      </c>
      <c r="B6656" s="1162">
        <v>35012</v>
      </c>
      <c r="C6656" s="1163" t="s">
        <v>14917</v>
      </c>
      <c r="D6656" s="1163" t="s">
        <v>14918</v>
      </c>
      <c r="E6656" s="1164" t="s">
        <v>3064</v>
      </c>
      <c r="F6656" s="1165">
        <v>44864</v>
      </c>
      <c r="G6656" s="1165">
        <v>45043</v>
      </c>
    </row>
    <row r="6657" spans="1:7" ht="25.5">
      <c r="A6657" s="1162">
        <v>8327</v>
      </c>
      <c r="B6657" s="1162">
        <v>35013</v>
      </c>
      <c r="C6657" s="1163" t="s">
        <v>14919</v>
      </c>
      <c r="D6657" s="1163" t="s">
        <v>14920</v>
      </c>
      <c r="E6657" s="1164" t="s">
        <v>14345</v>
      </c>
      <c r="F6657" s="1165">
        <v>45044</v>
      </c>
      <c r="G6657" s="1165">
        <v>45104</v>
      </c>
    </row>
    <row r="6658" spans="1:7" ht="25.5">
      <c r="A6658" s="1158">
        <v>8328</v>
      </c>
      <c r="B6658" s="1158">
        <v>35014</v>
      </c>
      <c r="C6658" s="1159" t="s">
        <v>14921</v>
      </c>
      <c r="D6658" s="1159" t="s">
        <v>14922</v>
      </c>
      <c r="E6658" s="1160" t="s">
        <v>2990</v>
      </c>
      <c r="F6658" s="1161">
        <v>44704</v>
      </c>
      <c r="G6658" s="1161">
        <v>45104</v>
      </c>
    </row>
    <row r="6659" spans="1:7">
      <c r="A6659" s="1162">
        <v>8329</v>
      </c>
      <c r="B6659" s="1162">
        <v>35015</v>
      </c>
      <c r="C6659" s="1163" t="s">
        <v>14923</v>
      </c>
      <c r="D6659" s="1163" t="s">
        <v>14924</v>
      </c>
      <c r="E6659" s="1164" t="s">
        <v>2357</v>
      </c>
      <c r="F6659" s="1165">
        <v>45104</v>
      </c>
      <c r="G6659" s="1165">
        <v>45104</v>
      </c>
    </row>
    <row r="6660" spans="1:7">
      <c r="A6660" s="1158">
        <v>8330</v>
      </c>
      <c r="B6660" s="1158">
        <v>35016</v>
      </c>
      <c r="C6660" s="1159" t="s">
        <v>13555</v>
      </c>
      <c r="D6660" s="1159" t="s">
        <v>13556</v>
      </c>
      <c r="E6660" s="1160" t="s">
        <v>3064</v>
      </c>
      <c r="F6660" s="1161">
        <v>44704</v>
      </c>
      <c r="G6660" s="1161">
        <v>44883</v>
      </c>
    </row>
    <row r="6661" spans="1:7" ht="25.5">
      <c r="A6661" s="1162">
        <v>8331</v>
      </c>
      <c r="B6661" s="1162">
        <v>35017</v>
      </c>
      <c r="C6661" s="1163" t="s">
        <v>14925</v>
      </c>
      <c r="D6661" s="1163" t="s">
        <v>14926</v>
      </c>
      <c r="E6661" s="1164" t="s">
        <v>3064</v>
      </c>
      <c r="F6661" s="1165">
        <v>44704</v>
      </c>
      <c r="G6661" s="1165">
        <v>44883</v>
      </c>
    </row>
    <row r="6662" spans="1:7">
      <c r="A6662" s="1158">
        <v>8332</v>
      </c>
      <c r="B6662" s="1158">
        <v>35018</v>
      </c>
      <c r="C6662" s="1159" t="s">
        <v>13559</v>
      </c>
      <c r="D6662" s="1159" t="s">
        <v>13560</v>
      </c>
      <c r="E6662" s="1160" t="s">
        <v>3218</v>
      </c>
      <c r="F6662" s="1161">
        <v>44884</v>
      </c>
      <c r="G6662" s="1161">
        <v>45043</v>
      </c>
    </row>
    <row r="6663" spans="1:7" ht="25.5">
      <c r="A6663" s="1162">
        <v>8333</v>
      </c>
      <c r="B6663" s="1162">
        <v>35019</v>
      </c>
      <c r="C6663" s="1163" t="s">
        <v>14927</v>
      </c>
      <c r="D6663" s="1163" t="s">
        <v>14928</v>
      </c>
      <c r="E6663" s="1164" t="s">
        <v>3308</v>
      </c>
      <c r="F6663" s="1165">
        <v>44884</v>
      </c>
      <c r="G6663" s="1165">
        <v>44983</v>
      </c>
    </row>
    <row r="6664" spans="1:7" ht="25.5">
      <c r="A6664" s="1162">
        <v>8334</v>
      </c>
      <c r="B6664" s="1162">
        <v>35020</v>
      </c>
      <c r="C6664" s="1163" t="s">
        <v>14929</v>
      </c>
      <c r="D6664" s="1163" t="s">
        <v>14930</v>
      </c>
      <c r="E6664" s="1164" t="s">
        <v>3034</v>
      </c>
      <c r="F6664" s="1165">
        <v>44984</v>
      </c>
      <c r="G6664" s="1165">
        <v>45043</v>
      </c>
    </row>
    <row r="6665" spans="1:7">
      <c r="A6665" s="1158">
        <v>8335</v>
      </c>
      <c r="B6665" s="1158">
        <v>35021</v>
      </c>
      <c r="C6665" s="1159" t="s">
        <v>11969</v>
      </c>
      <c r="D6665" s="1159" t="s">
        <v>12493</v>
      </c>
      <c r="E6665" s="1160" t="s">
        <v>2894</v>
      </c>
      <c r="F6665" s="1161">
        <v>44984</v>
      </c>
      <c r="G6665" s="1161">
        <v>45103</v>
      </c>
    </row>
    <row r="6666" spans="1:7" ht="25.5">
      <c r="A6666" s="1162">
        <v>8336</v>
      </c>
      <c r="B6666" s="1162">
        <v>35022</v>
      </c>
      <c r="C6666" s="1163" t="s">
        <v>14931</v>
      </c>
      <c r="D6666" s="1163" t="s">
        <v>14932</v>
      </c>
      <c r="E6666" s="1164" t="s">
        <v>3034</v>
      </c>
      <c r="F6666" s="1165">
        <v>44984</v>
      </c>
      <c r="G6666" s="1165">
        <v>45043</v>
      </c>
    </row>
    <row r="6667" spans="1:7" ht="25.5">
      <c r="A6667" s="1162">
        <v>8337</v>
      </c>
      <c r="B6667" s="1162">
        <v>35023</v>
      </c>
      <c r="C6667" s="1163" t="s">
        <v>14933</v>
      </c>
      <c r="D6667" s="1163" t="s">
        <v>14934</v>
      </c>
      <c r="E6667" s="1164" t="s">
        <v>3034</v>
      </c>
      <c r="F6667" s="1165">
        <v>45044</v>
      </c>
      <c r="G6667" s="1165">
        <v>45103</v>
      </c>
    </row>
    <row r="6668" spans="1:7">
      <c r="A6668" s="1158">
        <v>8338</v>
      </c>
      <c r="B6668" s="1158">
        <v>35024</v>
      </c>
      <c r="C6668" s="1159" t="s">
        <v>11986</v>
      </c>
      <c r="D6668" s="1159" t="s">
        <v>5244</v>
      </c>
      <c r="E6668" s="1160" t="s">
        <v>9540</v>
      </c>
      <c r="F6668" s="1161">
        <v>44984</v>
      </c>
      <c r="G6668" s="1161">
        <v>45104</v>
      </c>
    </row>
    <row r="6669" spans="1:7" ht="25.5">
      <c r="A6669" s="1162">
        <v>8339</v>
      </c>
      <c r="B6669" s="1162">
        <v>35025</v>
      </c>
      <c r="C6669" s="1163" t="s">
        <v>14935</v>
      </c>
      <c r="D6669" s="1163" t="s">
        <v>14936</v>
      </c>
      <c r="E6669" s="1164" t="s">
        <v>3034</v>
      </c>
      <c r="F6669" s="1165">
        <v>44984</v>
      </c>
      <c r="G6669" s="1165">
        <v>45043</v>
      </c>
    </row>
    <row r="6670" spans="1:7" ht="25.5">
      <c r="A6670" s="1162">
        <v>8340</v>
      </c>
      <c r="B6670" s="1162">
        <v>35026</v>
      </c>
      <c r="C6670" s="1163" t="s">
        <v>14937</v>
      </c>
      <c r="D6670" s="1163" t="s">
        <v>14938</v>
      </c>
      <c r="E6670" s="1164" t="s">
        <v>14345</v>
      </c>
      <c r="F6670" s="1165">
        <v>45044</v>
      </c>
      <c r="G6670" s="1165">
        <v>45104</v>
      </c>
    </row>
    <row r="6671" spans="1:7" ht="25.5">
      <c r="A6671" s="1158">
        <v>8341</v>
      </c>
      <c r="B6671" s="1158">
        <v>35027</v>
      </c>
      <c r="C6671" s="1159" t="s">
        <v>14939</v>
      </c>
      <c r="D6671" s="1159" t="s">
        <v>14940</v>
      </c>
      <c r="E6671" s="1160" t="s">
        <v>2990</v>
      </c>
      <c r="F6671" s="1161">
        <v>44704</v>
      </c>
      <c r="G6671" s="1161">
        <v>45104</v>
      </c>
    </row>
    <row r="6672" spans="1:7">
      <c r="A6672" s="1162">
        <v>8342</v>
      </c>
      <c r="B6672" s="1162">
        <v>35028</v>
      </c>
      <c r="C6672" s="1163" t="s">
        <v>14941</v>
      </c>
      <c r="D6672" s="1163" t="s">
        <v>14942</v>
      </c>
      <c r="E6672" s="1164" t="s">
        <v>2357</v>
      </c>
      <c r="F6672" s="1165">
        <v>45104</v>
      </c>
      <c r="G6672" s="1165">
        <v>45104</v>
      </c>
    </row>
    <row r="6673" spans="1:7">
      <c r="A6673" s="1158">
        <v>8343</v>
      </c>
      <c r="B6673" s="1158">
        <v>35029</v>
      </c>
      <c r="C6673" s="1159" t="s">
        <v>13555</v>
      </c>
      <c r="D6673" s="1159" t="s">
        <v>13556</v>
      </c>
      <c r="E6673" s="1160" t="s">
        <v>3064</v>
      </c>
      <c r="F6673" s="1161">
        <v>44704</v>
      </c>
      <c r="G6673" s="1161">
        <v>44883</v>
      </c>
    </row>
    <row r="6674" spans="1:7" ht="25.5">
      <c r="A6674" s="1162">
        <v>8344</v>
      </c>
      <c r="B6674" s="1162">
        <v>35030</v>
      </c>
      <c r="C6674" s="1163" t="s">
        <v>14943</v>
      </c>
      <c r="D6674" s="1163" t="s">
        <v>14944</v>
      </c>
      <c r="E6674" s="1164" t="s">
        <v>3064</v>
      </c>
      <c r="F6674" s="1165">
        <v>44704</v>
      </c>
      <c r="G6674" s="1165">
        <v>44883</v>
      </c>
    </row>
    <row r="6675" spans="1:7">
      <c r="A6675" s="1158">
        <v>8345</v>
      </c>
      <c r="B6675" s="1158">
        <v>35031</v>
      </c>
      <c r="C6675" s="1159" t="s">
        <v>13559</v>
      </c>
      <c r="D6675" s="1159" t="s">
        <v>13560</v>
      </c>
      <c r="E6675" s="1160" t="s">
        <v>3218</v>
      </c>
      <c r="F6675" s="1161">
        <v>44884</v>
      </c>
      <c r="G6675" s="1161">
        <v>45043</v>
      </c>
    </row>
    <row r="6676" spans="1:7" ht="25.5">
      <c r="A6676" s="1162">
        <v>8346</v>
      </c>
      <c r="B6676" s="1162">
        <v>35032</v>
      </c>
      <c r="C6676" s="1163" t="s">
        <v>14945</v>
      </c>
      <c r="D6676" s="1163" t="s">
        <v>14946</v>
      </c>
      <c r="E6676" s="1164" t="s">
        <v>3308</v>
      </c>
      <c r="F6676" s="1165">
        <v>44884</v>
      </c>
      <c r="G6676" s="1165">
        <v>44983</v>
      </c>
    </row>
    <row r="6677" spans="1:7" ht="25.5">
      <c r="A6677" s="1162">
        <v>8347</v>
      </c>
      <c r="B6677" s="1162">
        <v>35033</v>
      </c>
      <c r="C6677" s="1163" t="s">
        <v>14947</v>
      </c>
      <c r="D6677" s="1163" t="s">
        <v>14948</v>
      </c>
      <c r="E6677" s="1164" t="s">
        <v>3034</v>
      </c>
      <c r="F6677" s="1165">
        <v>44984</v>
      </c>
      <c r="G6677" s="1165">
        <v>45043</v>
      </c>
    </row>
    <row r="6678" spans="1:7">
      <c r="A6678" s="1158">
        <v>8348</v>
      </c>
      <c r="B6678" s="1158">
        <v>35034</v>
      </c>
      <c r="C6678" s="1159" t="s">
        <v>11969</v>
      </c>
      <c r="D6678" s="1159" t="s">
        <v>12493</v>
      </c>
      <c r="E6678" s="1160" t="s">
        <v>2894</v>
      </c>
      <c r="F6678" s="1161">
        <v>44984</v>
      </c>
      <c r="G6678" s="1161">
        <v>45103</v>
      </c>
    </row>
    <row r="6679" spans="1:7" ht="25.5">
      <c r="A6679" s="1162">
        <v>8349</v>
      </c>
      <c r="B6679" s="1162">
        <v>35035</v>
      </c>
      <c r="C6679" s="1163" t="s">
        <v>14949</v>
      </c>
      <c r="D6679" s="1163" t="s">
        <v>14950</v>
      </c>
      <c r="E6679" s="1164" t="s">
        <v>3034</v>
      </c>
      <c r="F6679" s="1165">
        <v>44984</v>
      </c>
      <c r="G6679" s="1165">
        <v>45043</v>
      </c>
    </row>
    <row r="6680" spans="1:7" ht="25.5">
      <c r="A6680" s="1162">
        <v>8350</v>
      </c>
      <c r="B6680" s="1162">
        <v>35036</v>
      </c>
      <c r="C6680" s="1163" t="s">
        <v>14951</v>
      </c>
      <c r="D6680" s="1163" t="s">
        <v>14952</v>
      </c>
      <c r="E6680" s="1164" t="s">
        <v>3034</v>
      </c>
      <c r="F6680" s="1165">
        <v>45044</v>
      </c>
      <c r="G6680" s="1165">
        <v>45103</v>
      </c>
    </row>
    <row r="6681" spans="1:7">
      <c r="A6681" s="1158">
        <v>8351</v>
      </c>
      <c r="B6681" s="1158">
        <v>35037</v>
      </c>
      <c r="C6681" s="1159" t="s">
        <v>11986</v>
      </c>
      <c r="D6681" s="1159" t="s">
        <v>5244</v>
      </c>
      <c r="E6681" s="1160" t="s">
        <v>9540</v>
      </c>
      <c r="F6681" s="1161">
        <v>44984</v>
      </c>
      <c r="G6681" s="1161">
        <v>45104</v>
      </c>
    </row>
    <row r="6682" spans="1:7" ht="25.5">
      <c r="A6682" s="1162">
        <v>8352</v>
      </c>
      <c r="B6682" s="1162">
        <v>35038</v>
      </c>
      <c r="C6682" s="1163" t="s">
        <v>14953</v>
      </c>
      <c r="D6682" s="1163" t="s">
        <v>14954</v>
      </c>
      <c r="E6682" s="1164" t="s">
        <v>3034</v>
      </c>
      <c r="F6682" s="1165">
        <v>44984</v>
      </c>
      <c r="G6682" s="1165">
        <v>45043</v>
      </c>
    </row>
    <row r="6683" spans="1:7" ht="25.5">
      <c r="A6683" s="1162">
        <v>8353</v>
      </c>
      <c r="B6683" s="1162">
        <v>35039</v>
      </c>
      <c r="C6683" s="1163" t="s">
        <v>14955</v>
      </c>
      <c r="D6683" s="1163" t="s">
        <v>14956</v>
      </c>
      <c r="E6683" s="1164" t="s">
        <v>14345</v>
      </c>
      <c r="F6683" s="1165">
        <v>45044</v>
      </c>
      <c r="G6683" s="1165">
        <v>45104</v>
      </c>
    </row>
    <row r="6684" spans="1:7" ht="25.5">
      <c r="A6684" s="1158">
        <v>8354</v>
      </c>
      <c r="B6684" s="1158">
        <v>35040</v>
      </c>
      <c r="C6684" s="1159" t="s">
        <v>14957</v>
      </c>
      <c r="D6684" s="1159" t="s">
        <v>14958</v>
      </c>
      <c r="E6684" s="1160" t="s">
        <v>2990</v>
      </c>
      <c r="F6684" s="1161">
        <v>44704</v>
      </c>
      <c r="G6684" s="1161">
        <v>45104</v>
      </c>
    </row>
    <row r="6685" spans="1:7">
      <c r="A6685" s="1162">
        <v>8355</v>
      </c>
      <c r="B6685" s="1162">
        <v>35041</v>
      </c>
      <c r="C6685" s="1163" t="s">
        <v>14959</v>
      </c>
      <c r="D6685" s="1163" t="s">
        <v>14960</v>
      </c>
      <c r="E6685" s="1164" t="s">
        <v>2357</v>
      </c>
      <c r="F6685" s="1165">
        <v>45104</v>
      </c>
      <c r="G6685" s="1165">
        <v>45104</v>
      </c>
    </row>
    <row r="6686" spans="1:7">
      <c r="A6686" s="1158">
        <v>8356</v>
      </c>
      <c r="B6686" s="1158">
        <v>35042</v>
      </c>
      <c r="C6686" s="1159" t="s">
        <v>13555</v>
      </c>
      <c r="D6686" s="1159" t="s">
        <v>13556</v>
      </c>
      <c r="E6686" s="1160" t="s">
        <v>3064</v>
      </c>
      <c r="F6686" s="1161">
        <v>44704</v>
      </c>
      <c r="G6686" s="1161">
        <v>44883</v>
      </c>
    </row>
    <row r="6687" spans="1:7" ht="38.25">
      <c r="A6687" s="1162">
        <v>8357</v>
      </c>
      <c r="B6687" s="1162">
        <v>35043</v>
      </c>
      <c r="C6687" s="1163" t="s">
        <v>14961</v>
      </c>
      <c r="D6687" s="1163" t="s">
        <v>14962</v>
      </c>
      <c r="E6687" s="1164" t="s">
        <v>3064</v>
      </c>
      <c r="F6687" s="1165">
        <v>44704</v>
      </c>
      <c r="G6687" s="1165">
        <v>44883</v>
      </c>
    </row>
    <row r="6688" spans="1:7">
      <c r="A6688" s="1158">
        <v>8358</v>
      </c>
      <c r="B6688" s="1158">
        <v>35044</v>
      </c>
      <c r="C6688" s="1159" t="s">
        <v>13559</v>
      </c>
      <c r="D6688" s="1159" t="s">
        <v>13560</v>
      </c>
      <c r="E6688" s="1160" t="s">
        <v>3218</v>
      </c>
      <c r="F6688" s="1161">
        <v>44884</v>
      </c>
      <c r="G6688" s="1161">
        <v>45043</v>
      </c>
    </row>
    <row r="6689" spans="1:7" ht="25.5">
      <c r="A6689" s="1162">
        <v>8359</v>
      </c>
      <c r="B6689" s="1162">
        <v>35045</v>
      </c>
      <c r="C6689" s="1163" t="s">
        <v>14963</v>
      </c>
      <c r="D6689" s="1163" t="s">
        <v>14964</v>
      </c>
      <c r="E6689" s="1164" t="s">
        <v>3308</v>
      </c>
      <c r="F6689" s="1165">
        <v>44884</v>
      </c>
      <c r="G6689" s="1165">
        <v>44983</v>
      </c>
    </row>
    <row r="6690" spans="1:7" ht="38.25">
      <c r="A6690" s="1162">
        <v>8360</v>
      </c>
      <c r="B6690" s="1162">
        <v>35046</v>
      </c>
      <c r="C6690" s="1163" t="s">
        <v>14965</v>
      </c>
      <c r="D6690" s="1163" t="s">
        <v>14966</v>
      </c>
      <c r="E6690" s="1164" t="s">
        <v>3034</v>
      </c>
      <c r="F6690" s="1165">
        <v>44984</v>
      </c>
      <c r="G6690" s="1165">
        <v>45043</v>
      </c>
    </row>
    <row r="6691" spans="1:7">
      <c r="A6691" s="1158">
        <v>8361</v>
      </c>
      <c r="B6691" s="1158">
        <v>35047</v>
      </c>
      <c r="C6691" s="1159" t="s">
        <v>11969</v>
      </c>
      <c r="D6691" s="1159" t="s">
        <v>12493</v>
      </c>
      <c r="E6691" s="1160" t="s">
        <v>2894</v>
      </c>
      <c r="F6691" s="1161">
        <v>44984</v>
      </c>
      <c r="G6691" s="1161">
        <v>45103</v>
      </c>
    </row>
    <row r="6692" spans="1:7" ht="25.5">
      <c r="A6692" s="1162">
        <v>8362</v>
      </c>
      <c r="B6692" s="1162">
        <v>35048</v>
      </c>
      <c r="C6692" s="1163" t="s">
        <v>14967</v>
      </c>
      <c r="D6692" s="1163" t="s">
        <v>14968</v>
      </c>
      <c r="E6692" s="1164" t="s">
        <v>3034</v>
      </c>
      <c r="F6692" s="1165">
        <v>44984</v>
      </c>
      <c r="G6692" s="1165">
        <v>45043</v>
      </c>
    </row>
    <row r="6693" spans="1:7" ht="38.25">
      <c r="A6693" s="1162">
        <v>8363</v>
      </c>
      <c r="B6693" s="1162">
        <v>35049</v>
      </c>
      <c r="C6693" s="1163" t="s">
        <v>14969</v>
      </c>
      <c r="D6693" s="1163" t="s">
        <v>14970</v>
      </c>
      <c r="E6693" s="1164" t="s">
        <v>3034</v>
      </c>
      <c r="F6693" s="1165">
        <v>45044</v>
      </c>
      <c r="G6693" s="1165">
        <v>45103</v>
      </c>
    </row>
    <row r="6694" spans="1:7">
      <c r="A6694" s="1158">
        <v>8364</v>
      </c>
      <c r="B6694" s="1158">
        <v>35050</v>
      </c>
      <c r="C6694" s="1159" t="s">
        <v>11986</v>
      </c>
      <c r="D6694" s="1159" t="s">
        <v>5244</v>
      </c>
      <c r="E6694" s="1160" t="s">
        <v>9540</v>
      </c>
      <c r="F6694" s="1161">
        <v>44984</v>
      </c>
      <c r="G6694" s="1161">
        <v>45104</v>
      </c>
    </row>
    <row r="6695" spans="1:7" ht="25.5">
      <c r="A6695" s="1162">
        <v>8365</v>
      </c>
      <c r="B6695" s="1162">
        <v>35051</v>
      </c>
      <c r="C6695" s="1163" t="s">
        <v>14971</v>
      </c>
      <c r="D6695" s="1163" t="s">
        <v>14972</v>
      </c>
      <c r="E6695" s="1164" t="s">
        <v>3034</v>
      </c>
      <c r="F6695" s="1165">
        <v>44984</v>
      </c>
      <c r="G6695" s="1165">
        <v>45043</v>
      </c>
    </row>
    <row r="6696" spans="1:7" ht="38.25">
      <c r="A6696" s="1162">
        <v>8366</v>
      </c>
      <c r="B6696" s="1162">
        <v>35052</v>
      </c>
      <c r="C6696" s="1163" t="s">
        <v>14973</v>
      </c>
      <c r="D6696" s="1163" t="s">
        <v>14974</v>
      </c>
      <c r="E6696" s="1164" t="s">
        <v>14345</v>
      </c>
      <c r="F6696" s="1165">
        <v>45044</v>
      </c>
      <c r="G6696" s="1165">
        <v>45104</v>
      </c>
    </row>
    <row r="6697" spans="1:7" ht="25.5">
      <c r="A6697" s="1158">
        <v>8367</v>
      </c>
      <c r="B6697" s="1158">
        <v>38200</v>
      </c>
      <c r="C6697" s="1159" t="s">
        <v>14975</v>
      </c>
      <c r="D6697" s="1159" t="s">
        <v>14976</v>
      </c>
      <c r="E6697" s="1160" t="s">
        <v>2990</v>
      </c>
      <c r="F6697" s="1161">
        <v>44704</v>
      </c>
      <c r="G6697" s="1161">
        <v>45104</v>
      </c>
    </row>
    <row r="6698" spans="1:7">
      <c r="A6698" s="1162">
        <v>8368</v>
      </c>
      <c r="B6698" s="1162">
        <v>38201</v>
      </c>
      <c r="C6698" s="1163" t="s">
        <v>14977</v>
      </c>
      <c r="D6698" s="1163" t="s">
        <v>14978</v>
      </c>
      <c r="E6698" s="1164" t="s">
        <v>2357</v>
      </c>
      <c r="F6698" s="1165">
        <v>45104</v>
      </c>
      <c r="G6698" s="1165">
        <v>45104</v>
      </c>
    </row>
    <row r="6699" spans="1:7">
      <c r="A6699" s="1158">
        <v>8369</v>
      </c>
      <c r="B6699" s="1158">
        <v>38202</v>
      </c>
      <c r="C6699" s="1159" t="s">
        <v>13555</v>
      </c>
      <c r="D6699" s="1159" t="s">
        <v>13556</v>
      </c>
      <c r="E6699" s="1160" t="s">
        <v>3064</v>
      </c>
      <c r="F6699" s="1161">
        <v>44704</v>
      </c>
      <c r="G6699" s="1161">
        <v>44883</v>
      </c>
    </row>
    <row r="6700" spans="1:7" ht="38.25">
      <c r="A6700" s="1162">
        <v>8370</v>
      </c>
      <c r="B6700" s="1162">
        <v>38203</v>
      </c>
      <c r="C6700" s="1163" t="s">
        <v>14979</v>
      </c>
      <c r="D6700" s="1163" t="s">
        <v>14980</v>
      </c>
      <c r="E6700" s="1164" t="s">
        <v>3064</v>
      </c>
      <c r="F6700" s="1165">
        <v>44704</v>
      </c>
      <c r="G6700" s="1165">
        <v>44883</v>
      </c>
    </row>
    <row r="6701" spans="1:7">
      <c r="A6701" s="1158">
        <v>8371</v>
      </c>
      <c r="B6701" s="1158">
        <v>38204</v>
      </c>
      <c r="C6701" s="1159" t="s">
        <v>13559</v>
      </c>
      <c r="D6701" s="1159" t="s">
        <v>13560</v>
      </c>
      <c r="E6701" s="1160" t="s">
        <v>3218</v>
      </c>
      <c r="F6701" s="1161">
        <v>44884</v>
      </c>
      <c r="G6701" s="1161">
        <v>45043</v>
      </c>
    </row>
    <row r="6702" spans="1:7" ht="38.25">
      <c r="A6702" s="1162">
        <v>8372</v>
      </c>
      <c r="B6702" s="1162">
        <v>38205</v>
      </c>
      <c r="C6702" s="1163" t="s">
        <v>14981</v>
      </c>
      <c r="D6702" s="1163" t="s">
        <v>14982</v>
      </c>
      <c r="E6702" s="1164" t="s">
        <v>3308</v>
      </c>
      <c r="F6702" s="1165">
        <v>44884</v>
      </c>
      <c r="G6702" s="1165">
        <v>44983</v>
      </c>
    </row>
    <row r="6703" spans="1:7" ht="38.25">
      <c r="A6703" s="1162">
        <v>8373</v>
      </c>
      <c r="B6703" s="1162">
        <v>38206</v>
      </c>
      <c r="C6703" s="1163" t="s">
        <v>14983</v>
      </c>
      <c r="D6703" s="1163" t="s">
        <v>14984</v>
      </c>
      <c r="E6703" s="1164" t="s">
        <v>3034</v>
      </c>
      <c r="F6703" s="1165">
        <v>44984</v>
      </c>
      <c r="G6703" s="1165">
        <v>45043</v>
      </c>
    </row>
    <row r="6704" spans="1:7">
      <c r="A6704" s="1158">
        <v>8374</v>
      </c>
      <c r="B6704" s="1158">
        <v>38207</v>
      </c>
      <c r="C6704" s="1159" t="s">
        <v>11969</v>
      </c>
      <c r="D6704" s="1159" t="s">
        <v>5011</v>
      </c>
      <c r="E6704" s="1160" t="s">
        <v>2894</v>
      </c>
      <c r="F6704" s="1161">
        <v>44984</v>
      </c>
      <c r="G6704" s="1161">
        <v>45103</v>
      </c>
    </row>
    <row r="6705" spans="1:7" ht="38.25">
      <c r="A6705" s="1162">
        <v>8375</v>
      </c>
      <c r="B6705" s="1162">
        <v>38208</v>
      </c>
      <c r="C6705" s="1163" t="s">
        <v>14985</v>
      </c>
      <c r="D6705" s="1163" t="s">
        <v>14986</v>
      </c>
      <c r="E6705" s="1164" t="s">
        <v>3034</v>
      </c>
      <c r="F6705" s="1165">
        <v>44984</v>
      </c>
      <c r="G6705" s="1165">
        <v>45043</v>
      </c>
    </row>
    <row r="6706" spans="1:7" ht="38.25">
      <c r="A6706" s="1162">
        <v>8376</v>
      </c>
      <c r="B6706" s="1162">
        <v>38209</v>
      </c>
      <c r="C6706" s="1163" t="s">
        <v>14987</v>
      </c>
      <c r="D6706" s="1163" t="s">
        <v>14988</v>
      </c>
      <c r="E6706" s="1164" t="s">
        <v>3034</v>
      </c>
      <c r="F6706" s="1165">
        <v>45044</v>
      </c>
      <c r="G6706" s="1165">
        <v>45103</v>
      </c>
    </row>
    <row r="6707" spans="1:7">
      <c r="A6707" s="1158">
        <v>8377</v>
      </c>
      <c r="B6707" s="1158">
        <v>38210</v>
      </c>
      <c r="C6707" s="1159" t="s">
        <v>11986</v>
      </c>
      <c r="D6707" s="1159" t="s">
        <v>5244</v>
      </c>
      <c r="E6707" s="1160" t="s">
        <v>9540</v>
      </c>
      <c r="F6707" s="1161">
        <v>44984</v>
      </c>
      <c r="G6707" s="1161">
        <v>45104</v>
      </c>
    </row>
    <row r="6708" spans="1:7" ht="38.25">
      <c r="A6708" s="1162">
        <v>8378</v>
      </c>
      <c r="B6708" s="1162">
        <v>38211</v>
      </c>
      <c r="C6708" s="1163" t="s">
        <v>14989</v>
      </c>
      <c r="D6708" s="1163" t="s">
        <v>14990</v>
      </c>
      <c r="E6708" s="1164" t="s">
        <v>3034</v>
      </c>
      <c r="F6708" s="1165">
        <v>44984</v>
      </c>
      <c r="G6708" s="1165">
        <v>45043</v>
      </c>
    </row>
    <row r="6709" spans="1:7" ht="38.25">
      <c r="A6709" s="1162">
        <v>8379</v>
      </c>
      <c r="B6709" s="1162">
        <v>38212</v>
      </c>
      <c r="C6709" s="1163" t="s">
        <v>14991</v>
      </c>
      <c r="D6709" s="1163" t="s">
        <v>14992</v>
      </c>
      <c r="E6709" s="1164" t="s">
        <v>14345</v>
      </c>
      <c r="F6709" s="1165">
        <v>45044</v>
      </c>
      <c r="G6709" s="1165">
        <v>45104</v>
      </c>
    </row>
    <row r="6710" spans="1:7" ht="25.5">
      <c r="A6710" s="1158">
        <v>8380</v>
      </c>
      <c r="B6710" s="1158">
        <v>35053</v>
      </c>
      <c r="C6710" s="1159" t="s">
        <v>14993</v>
      </c>
      <c r="D6710" s="1159" t="s">
        <v>14994</v>
      </c>
      <c r="E6710" s="1160" t="s">
        <v>13552</v>
      </c>
      <c r="F6710" s="1161">
        <v>44606</v>
      </c>
      <c r="G6710" s="1161">
        <v>45196</v>
      </c>
    </row>
    <row r="6711" spans="1:7">
      <c r="A6711" s="1162">
        <v>8381</v>
      </c>
      <c r="B6711" s="1162">
        <v>35054</v>
      </c>
      <c r="C6711" s="1163" t="s">
        <v>14995</v>
      </c>
      <c r="D6711" s="1163" t="s">
        <v>14996</v>
      </c>
      <c r="E6711" s="1164" t="s">
        <v>2357</v>
      </c>
      <c r="F6711" s="1165">
        <v>45196</v>
      </c>
      <c r="G6711" s="1165">
        <v>45196</v>
      </c>
    </row>
    <row r="6712" spans="1:7">
      <c r="A6712" s="1158">
        <v>8382</v>
      </c>
      <c r="B6712" s="1158">
        <v>35055</v>
      </c>
      <c r="C6712" s="1159" t="s">
        <v>13555</v>
      </c>
      <c r="D6712" s="1159" t="s">
        <v>13556</v>
      </c>
      <c r="E6712" s="1160" t="s">
        <v>3064</v>
      </c>
      <c r="F6712" s="1161">
        <v>44606</v>
      </c>
      <c r="G6712" s="1161">
        <v>44785</v>
      </c>
    </row>
    <row r="6713" spans="1:7" ht="25.5">
      <c r="A6713" s="1162">
        <v>8383</v>
      </c>
      <c r="B6713" s="1162">
        <v>35056</v>
      </c>
      <c r="C6713" s="1163" t="s">
        <v>14997</v>
      </c>
      <c r="D6713" s="1163" t="s">
        <v>14998</v>
      </c>
      <c r="E6713" s="1164" t="s">
        <v>3064</v>
      </c>
      <c r="F6713" s="1165">
        <v>44606</v>
      </c>
      <c r="G6713" s="1165">
        <v>44785</v>
      </c>
    </row>
    <row r="6714" spans="1:7">
      <c r="A6714" s="1158">
        <v>8384</v>
      </c>
      <c r="B6714" s="1158">
        <v>35057</v>
      </c>
      <c r="C6714" s="1159" t="s">
        <v>13559</v>
      </c>
      <c r="D6714" s="1159" t="s">
        <v>13560</v>
      </c>
      <c r="E6714" s="1160" t="s">
        <v>3454</v>
      </c>
      <c r="F6714" s="1161">
        <v>44786</v>
      </c>
      <c r="G6714" s="1161">
        <v>45195</v>
      </c>
    </row>
    <row r="6715" spans="1:7" ht="25.5">
      <c r="A6715" s="1162">
        <v>8385</v>
      </c>
      <c r="B6715" s="1162">
        <v>35058</v>
      </c>
      <c r="C6715" s="1163" t="s">
        <v>14999</v>
      </c>
      <c r="D6715" s="1163" t="s">
        <v>15000</v>
      </c>
      <c r="E6715" s="1164" t="s">
        <v>4939</v>
      </c>
      <c r="F6715" s="1165">
        <v>44786</v>
      </c>
      <c r="G6715" s="1165">
        <v>45135</v>
      </c>
    </row>
    <row r="6716" spans="1:7" ht="25.5">
      <c r="A6716" s="1162">
        <v>8386</v>
      </c>
      <c r="B6716" s="1162">
        <v>35059</v>
      </c>
      <c r="C6716" s="1163" t="s">
        <v>15001</v>
      </c>
      <c r="D6716" s="1163" t="s">
        <v>15002</v>
      </c>
      <c r="E6716" s="1164" t="s">
        <v>3034</v>
      </c>
      <c r="F6716" s="1165">
        <v>45136</v>
      </c>
      <c r="G6716" s="1165">
        <v>45195</v>
      </c>
    </row>
    <row r="6717" spans="1:7">
      <c r="A6717" s="1158">
        <v>8387</v>
      </c>
      <c r="B6717" s="1158">
        <v>35060</v>
      </c>
      <c r="C6717" s="1159" t="s">
        <v>11969</v>
      </c>
      <c r="D6717" s="1159" t="s">
        <v>12493</v>
      </c>
      <c r="E6717" s="1160" t="s">
        <v>3454</v>
      </c>
      <c r="F6717" s="1161">
        <v>44786</v>
      </c>
      <c r="G6717" s="1161">
        <v>45195</v>
      </c>
    </row>
    <row r="6718" spans="1:7" ht="25.5">
      <c r="A6718" s="1162">
        <v>8388</v>
      </c>
      <c r="B6718" s="1162">
        <v>35061</v>
      </c>
      <c r="C6718" s="1163" t="s">
        <v>15003</v>
      </c>
      <c r="D6718" s="1163" t="s">
        <v>15004</v>
      </c>
      <c r="E6718" s="1164" t="s">
        <v>4939</v>
      </c>
      <c r="F6718" s="1165">
        <v>44786</v>
      </c>
      <c r="G6718" s="1165">
        <v>45135</v>
      </c>
    </row>
    <row r="6719" spans="1:7" ht="25.5">
      <c r="A6719" s="1162">
        <v>8389</v>
      </c>
      <c r="B6719" s="1162">
        <v>35062</v>
      </c>
      <c r="C6719" s="1163" t="s">
        <v>15005</v>
      </c>
      <c r="D6719" s="1163" t="s">
        <v>15006</v>
      </c>
      <c r="E6719" s="1164" t="s">
        <v>3034</v>
      </c>
      <c r="F6719" s="1165">
        <v>45136</v>
      </c>
      <c r="G6719" s="1165">
        <v>45195</v>
      </c>
    </row>
    <row r="6720" spans="1:7">
      <c r="A6720" s="1158">
        <v>8390</v>
      </c>
      <c r="B6720" s="1158">
        <v>35063</v>
      </c>
      <c r="C6720" s="1159" t="s">
        <v>11986</v>
      </c>
      <c r="D6720" s="1159" t="s">
        <v>5244</v>
      </c>
      <c r="E6720" s="1160" t="s">
        <v>15007</v>
      </c>
      <c r="F6720" s="1161">
        <v>44786</v>
      </c>
      <c r="G6720" s="1161">
        <v>45196</v>
      </c>
    </row>
    <row r="6721" spans="1:7" ht="25.5">
      <c r="A6721" s="1162">
        <v>8391</v>
      </c>
      <c r="B6721" s="1162">
        <v>35064</v>
      </c>
      <c r="C6721" s="1163" t="s">
        <v>15008</v>
      </c>
      <c r="D6721" s="1163" t="s">
        <v>15009</v>
      </c>
      <c r="E6721" s="1164" t="s">
        <v>4939</v>
      </c>
      <c r="F6721" s="1165">
        <v>44786</v>
      </c>
      <c r="G6721" s="1165">
        <v>45135</v>
      </c>
    </row>
    <row r="6722" spans="1:7" ht="25.5">
      <c r="A6722" s="1162">
        <v>8392</v>
      </c>
      <c r="B6722" s="1162">
        <v>35065</v>
      </c>
      <c r="C6722" s="1163" t="s">
        <v>15010</v>
      </c>
      <c r="D6722" s="1163" t="s">
        <v>15011</v>
      </c>
      <c r="E6722" s="1164" t="s">
        <v>14345</v>
      </c>
      <c r="F6722" s="1165">
        <v>45136</v>
      </c>
      <c r="G6722" s="1165">
        <v>45196</v>
      </c>
    </row>
    <row r="6723" spans="1:7" ht="25.5">
      <c r="A6723" s="1158">
        <v>8393</v>
      </c>
      <c r="B6723" s="1158">
        <v>35066</v>
      </c>
      <c r="C6723" s="1159" t="s">
        <v>15012</v>
      </c>
      <c r="D6723" s="1159" t="s">
        <v>15013</v>
      </c>
      <c r="E6723" s="1160" t="s">
        <v>10245</v>
      </c>
      <c r="F6723" s="1161">
        <v>44624</v>
      </c>
      <c r="G6723" s="1161">
        <v>45104</v>
      </c>
    </row>
    <row r="6724" spans="1:7">
      <c r="A6724" s="1162">
        <v>8394</v>
      </c>
      <c r="B6724" s="1162">
        <v>35067</v>
      </c>
      <c r="C6724" s="1163" t="s">
        <v>15014</v>
      </c>
      <c r="D6724" s="1163" t="s">
        <v>15015</v>
      </c>
      <c r="E6724" s="1164" t="s">
        <v>2357</v>
      </c>
      <c r="F6724" s="1165">
        <v>45104</v>
      </c>
      <c r="G6724" s="1165">
        <v>45104</v>
      </c>
    </row>
    <row r="6725" spans="1:7">
      <c r="A6725" s="1158">
        <v>8395</v>
      </c>
      <c r="B6725" s="1158">
        <v>35068</v>
      </c>
      <c r="C6725" s="1159" t="s">
        <v>13555</v>
      </c>
      <c r="D6725" s="1159" t="s">
        <v>13556</v>
      </c>
      <c r="E6725" s="1160" t="s">
        <v>3556</v>
      </c>
      <c r="F6725" s="1161">
        <v>44624</v>
      </c>
      <c r="G6725" s="1161">
        <v>44943</v>
      </c>
    </row>
    <row r="6726" spans="1:7" ht="25.5">
      <c r="A6726" s="1162">
        <v>8396</v>
      </c>
      <c r="B6726" s="1162">
        <v>35069</v>
      </c>
      <c r="C6726" s="1163" t="s">
        <v>15016</v>
      </c>
      <c r="D6726" s="1163" t="s">
        <v>15017</v>
      </c>
      <c r="E6726" s="1164" t="s">
        <v>3556</v>
      </c>
      <c r="F6726" s="1165">
        <v>44624</v>
      </c>
      <c r="G6726" s="1165">
        <v>44943</v>
      </c>
    </row>
    <row r="6727" spans="1:7">
      <c r="A6727" s="1158">
        <v>8397</v>
      </c>
      <c r="B6727" s="1158">
        <v>35070</v>
      </c>
      <c r="C6727" s="1159" t="s">
        <v>13559</v>
      </c>
      <c r="D6727" s="1159" t="s">
        <v>13560</v>
      </c>
      <c r="E6727" s="1160" t="s">
        <v>3218</v>
      </c>
      <c r="F6727" s="1161">
        <v>44944</v>
      </c>
      <c r="G6727" s="1161">
        <v>45103</v>
      </c>
    </row>
    <row r="6728" spans="1:7" ht="25.5">
      <c r="A6728" s="1162">
        <v>8398</v>
      </c>
      <c r="B6728" s="1162">
        <v>35071</v>
      </c>
      <c r="C6728" s="1163" t="s">
        <v>15018</v>
      </c>
      <c r="D6728" s="1163" t="s">
        <v>15019</v>
      </c>
      <c r="E6728" s="1164" t="s">
        <v>3308</v>
      </c>
      <c r="F6728" s="1165">
        <v>44944</v>
      </c>
      <c r="G6728" s="1165">
        <v>45043</v>
      </c>
    </row>
    <row r="6729" spans="1:7" ht="25.5">
      <c r="A6729" s="1162">
        <v>8399</v>
      </c>
      <c r="B6729" s="1162">
        <v>35072</v>
      </c>
      <c r="C6729" s="1163" t="s">
        <v>15020</v>
      </c>
      <c r="D6729" s="1163" t="s">
        <v>15021</v>
      </c>
      <c r="E6729" s="1164" t="s">
        <v>3034</v>
      </c>
      <c r="F6729" s="1165">
        <v>45044</v>
      </c>
      <c r="G6729" s="1165">
        <v>45103</v>
      </c>
    </row>
    <row r="6730" spans="1:7">
      <c r="A6730" s="1158">
        <v>8400</v>
      </c>
      <c r="B6730" s="1158">
        <v>35073</v>
      </c>
      <c r="C6730" s="1159" t="s">
        <v>11969</v>
      </c>
      <c r="D6730" s="1159" t="s">
        <v>12493</v>
      </c>
      <c r="E6730" s="1160" t="s">
        <v>3218</v>
      </c>
      <c r="F6730" s="1161">
        <v>44944</v>
      </c>
      <c r="G6730" s="1161">
        <v>45103</v>
      </c>
    </row>
    <row r="6731" spans="1:7" ht="25.5">
      <c r="A6731" s="1162">
        <v>8401</v>
      </c>
      <c r="B6731" s="1162">
        <v>35074</v>
      </c>
      <c r="C6731" s="1163" t="s">
        <v>15022</v>
      </c>
      <c r="D6731" s="1163" t="s">
        <v>15023</v>
      </c>
      <c r="E6731" s="1164" t="s">
        <v>3308</v>
      </c>
      <c r="F6731" s="1165">
        <v>44944</v>
      </c>
      <c r="G6731" s="1165">
        <v>45043</v>
      </c>
    </row>
    <row r="6732" spans="1:7" ht="25.5">
      <c r="A6732" s="1162">
        <v>8402</v>
      </c>
      <c r="B6732" s="1162">
        <v>35075</v>
      </c>
      <c r="C6732" s="1163" t="s">
        <v>15024</v>
      </c>
      <c r="D6732" s="1163" t="s">
        <v>15025</v>
      </c>
      <c r="E6732" s="1164" t="s">
        <v>3034</v>
      </c>
      <c r="F6732" s="1165">
        <v>45044</v>
      </c>
      <c r="G6732" s="1165">
        <v>45103</v>
      </c>
    </row>
    <row r="6733" spans="1:7">
      <c r="A6733" s="1158">
        <v>8403</v>
      </c>
      <c r="B6733" s="1158">
        <v>35076</v>
      </c>
      <c r="C6733" s="1159" t="s">
        <v>11986</v>
      </c>
      <c r="D6733" s="1159" t="s">
        <v>5244</v>
      </c>
      <c r="E6733" s="1160" t="s">
        <v>15026</v>
      </c>
      <c r="F6733" s="1161">
        <v>44944</v>
      </c>
      <c r="G6733" s="1161">
        <v>45104</v>
      </c>
    </row>
    <row r="6734" spans="1:7" ht="25.5">
      <c r="A6734" s="1162">
        <v>8404</v>
      </c>
      <c r="B6734" s="1162">
        <v>35077</v>
      </c>
      <c r="C6734" s="1163" t="s">
        <v>15027</v>
      </c>
      <c r="D6734" s="1163" t="s">
        <v>15028</v>
      </c>
      <c r="E6734" s="1164" t="s">
        <v>3308</v>
      </c>
      <c r="F6734" s="1165">
        <v>44944</v>
      </c>
      <c r="G6734" s="1165">
        <v>45043</v>
      </c>
    </row>
    <row r="6735" spans="1:7" ht="25.5">
      <c r="A6735" s="1162">
        <v>8405</v>
      </c>
      <c r="B6735" s="1162">
        <v>35078</v>
      </c>
      <c r="C6735" s="1163" t="s">
        <v>15029</v>
      </c>
      <c r="D6735" s="1163" t="s">
        <v>15030</v>
      </c>
      <c r="E6735" s="1164" t="s">
        <v>14345</v>
      </c>
      <c r="F6735" s="1165">
        <v>45044</v>
      </c>
      <c r="G6735" s="1165">
        <v>45104</v>
      </c>
    </row>
    <row r="6736" spans="1:7" ht="25.5">
      <c r="A6736" s="1158">
        <v>8406</v>
      </c>
      <c r="B6736" s="1158">
        <v>35079</v>
      </c>
      <c r="C6736" s="1159" t="s">
        <v>15031</v>
      </c>
      <c r="D6736" s="1159" t="s">
        <v>15032</v>
      </c>
      <c r="E6736" s="1160" t="s">
        <v>15033</v>
      </c>
      <c r="F6736" s="1161">
        <v>44844</v>
      </c>
      <c r="G6736" s="1161">
        <v>45104</v>
      </c>
    </row>
    <row r="6737" spans="1:7">
      <c r="A6737" s="1162">
        <v>8407</v>
      </c>
      <c r="B6737" s="1162">
        <v>35080</v>
      </c>
      <c r="C6737" s="1163" t="s">
        <v>15034</v>
      </c>
      <c r="D6737" s="1163" t="s">
        <v>15035</v>
      </c>
      <c r="E6737" s="1164" t="s">
        <v>2357</v>
      </c>
      <c r="F6737" s="1165">
        <v>45104</v>
      </c>
      <c r="G6737" s="1165">
        <v>45104</v>
      </c>
    </row>
    <row r="6738" spans="1:7">
      <c r="A6738" s="1158">
        <v>8408</v>
      </c>
      <c r="B6738" s="1158">
        <v>35081</v>
      </c>
      <c r="C6738" s="1159" t="s">
        <v>13555</v>
      </c>
      <c r="D6738" s="1159" t="s">
        <v>13556</v>
      </c>
      <c r="E6738" s="1160" t="s">
        <v>3009</v>
      </c>
      <c r="F6738" s="1161">
        <v>44844</v>
      </c>
      <c r="G6738" s="1161">
        <v>44993</v>
      </c>
    </row>
    <row r="6739" spans="1:7" ht="38.25">
      <c r="A6739" s="1162">
        <v>8409</v>
      </c>
      <c r="B6739" s="1162">
        <v>35082</v>
      </c>
      <c r="C6739" s="1163" t="s">
        <v>15036</v>
      </c>
      <c r="D6739" s="1163" t="s">
        <v>15037</v>
      </c>
      <c r="E6739" s="1164" t="s">
        <v>3009</v>
      </c>
      <c r="F6739" s="1165">
        <v>44844</v>
      </c>
      <c r="G6739" s="1165">
        <v>44993</v>
      </c>
    </row>
    <row r="6740" spans="1:7">
      <c r="A6740" s="1158">
        <v>8410</v>
      </c>
      <c r="B6740" s="1158">
        <v>35083</v>
      </c>
      <c r="C6740" s="1159" t="s">
        <v>13559</v>
      </c>
      <c r="D6740" s="1159" t="s">
        <v>13560</v>
      </c>
      <c r="E6740" s="1160" t="s">
        <v>2560</v>
      </c>
      <c r="F6740" s="1161">
        <v>44934</v>
      </c>
      <c r="G6740" s="1161">
        <v>45043</v>
      </c>
    </row>
    <row r="6741" spans="1:7" ht="25.5">
      <c r="A6741" s="1162">
        <v>8411</v>
      </c>
      <c r="B6741" s="1162">
        <v>35084</v>
      </c>
      <c r="C6741" s="1163" t="s">
        <v>15038</v>
      </c>
      <c r="D6741" s="1163" t="s">
        <v>15039</v>
      </c>
      <c r="E6741" s="1164" t="s">
        <v>2981</v>
      </c>
      <c r="F6741" s="1165">
        <v>44934</v>
      </c>
      <c r="G6741" s="1165">
        <v>44983</v>
      </c>
    </row>
    <row r="6742" spans="1:7" ht="38.25">
      <c r="A6742" s="1162">
        <v>8412</v>
      </c>
      <c r="B6742" s="1162">
        <v>35085</v>
      </c>
      <c r="C6742" s="1163" t="s">
        <v>15040</v>
      </c>
      <c r="D6742" s="1163" t="s">
        <v>15041</v>
      </c>
      <c r="E6742" s="1164" t="s">
        <v>3034</v>
      </c>
      <c r="F6742" s="1165">
        <v>44984</v>
      </c>
      <c r="G6742" s="1165">
        <v>45043</v>
      </c>
    </row>
    <row r="6743" spans="1:7">
      <c r="A6743" s="1158">
        <v>8413</v>
      </c>
      <c r="B6743" s="1158">
        <v>35086</v>
      </c>
      <c r="C6743" s="1159" t="s">
        <v>11969</v>
      </c>
      <c r="D6743" s="1159" t="s">
        <v>12493</v>
      </c>
      <c r="E6743" s="1160" t="s">
        <v>9540</v>
      </c>
      <c r="F6743" s="1161">
        <v>44984</v>
      </c>
      <c r="G6743" s="1161">
        <v>45104</v>
      </c>
    </row>
    <row r="6744" spans="1:7" ht="25.5">
      <c r="A6744" s="1162">
        <v>8414</v>
      </c>
      <c r="B6744" s="1162">
        <v>35087</v>
      </c>
      <c r="C6744" s="1163" t="s">
        <v>15042</v>
      </c>
      <c r="D6744" s="1163" t="s">
        <v>15043</v>
      </c>
      <c r="E6744" s="1164" t="s">
        <v>3034</v>
      </c>
      <c r="F6744" s="1165">
        <v>44984</v>
      </c>
      <c r="G6744" s="1165">
        <v>45043</v>
      </c>
    </row>
    <row r="6745" spans="1:7" ht="38.25">
      <c r="A6745" s="1162">
        <v>8415</v>
      </c>
      <c r="B6745" s="1162">
        <v>35088</v>
      </c>
      <c r="C6745" s="1163" t="s">
        <v>15044</v>
      </c>
      <c r="D6745" s="1163" t="s">
        <v>15045</v>
      </c>
      <c r="E6745" s="1164" t="s">
        <v>14345</v>
      </c>
      <c r="F6745" s="1165">
        <v>45044</v>
      </c>
      <c r="G6745" s="1165">
        <v>45104</v>
      </c>
    </row>
    <row r="6746" spans="1:7">
      <c r="A6746" s="1158">
        <v>8416</v>
      </c>
      <c r="B6746" s="1158">
        <v>35089</v>
      </c>
      <c r="C6746" s="1159" t="s">
        <v>11986</v>
      </c>
      <c r="D6746" s="1159" t="s">
        <v>5244</v>
      </c>
      <c r="E6746" s="1160" t="s">
        <v>2894</v>
      </c>
      <c r="F6746" s="1161">
        <v>44984</v>
      </c>
      <c r="G6746" s="1161">
        <v>45103</v>
      </c>
    </row>
    <row r="6747" spans="1:7" ht="25.5">
      <c r="A6747" s="1162">
        <v>8417</v>
      </c>
      <c r="B6747" s="1162">
        <v>35090</v>
      </c>
      <c r="C6747" s="1163" t="s">
        <v>15046</v>
      </c>
      <c r="D6747" s="1163" t="s">
        <v>15047</v>
      </c>
      <c r="E6747" s="1164" t="s">
        <v>3034</v>
      </c>
      <c r="F6747" s="1165">
        <v>44984</v>
      </c>
      <c r="G6747" s="1165">
        <v>45043</v>
      </c>
    </row>
    <row r="6748" spans="1:7" ht="38.25">
      <c r="A6748" s="1162">
        <v>8418</v>
      </c>
      <c r="B6748" s="1162">
        <v>35091</v>
      </c>
      <c r="C6748" s="1163" t="s">
        <v>15048</v>
      </c>
      <c r="D6748" s="1163" t="s">
        <v>15049</v>
      </c>
      <c r="E6748" s="1164" t="s">
        <v>3034</v>
      </c>
      <c r="F6748" s="1165">
        <v>45044</v>
      </c>
      <c r="G6748" s="1165">
        <v>45103</v>
      </c>
    </row>
    <row r="6749" spans="1:7" ht="25.5">
      <c r="A6749" s="1158">
        <v>8419</v>
      </c>
      <c r="B6749" s="1158">
        <v>35092</v>
      </c>
      <c r="C6749" s="1159" t="s">
        <v>15050</v>
      </c>
      <c r="D6749" s="1159" t="s">
        <v>15051</v>
      </c>
      <c r="E6749" s="1160" t="s">
        <v>15052</v>
      </c>
      <c r="F6749" s="1161">
        <v>45473</v>
      </c>
      <c r="G6749" s="1161">
        <v>45773</v>
      </c>
    </row>
    <row r="6750" spans="1:7">
      <c r="A6750" s="1162">
        <v>8420</v>
      </c>
      <c r="B6750" s="1162">
        <v>35093</v>
      </c>
      <c r="C6750" s="1163" t="s">
        <v>15053</v>
      </c>
      <c r="D6750" s="1163" t="s">
        <v>15054</v>
      </c>
      <c r="E6750" s="1164" t="s">
        <v>2357</v>
      </c>
      <c r="F6750" s="1165">
        <v>45773</v>
      </c>
      <c r="G6750" s="1165">
        <v>45773</v>
      </c>
    </row>
    <row r="6751" spans="1:7">
      <c r="A6751" s="1158">
        <v>8421</v>
      </c>
      <c r="B6751" s="1158">
        <v>35094</v>
      </c>
      <c r="C6751" s="1159" t="s">
        <v>13555</v>
      </c>
      <c r="D6751" s="1159" t="s">
        <v>13556</v>
      </c>
      <c r="E6751" s="1160" t="s">
        <v>15052</v>
      </c>
      <c r="F6751" s="1161">
        <v>45473</v>
      </c>
      <c r="G6751" s="1161">
        <v>45773</v>
      </c>
    </row>
    <row r="6752" spans="1:7" ht="25.5">
      <c r="A6752" s="1162">
        <v>8422</v>
      </c>
      <c r="B6752" s="1162">
        <v>35095</v>
      </c>
      <c r="C6752" s="1163" t="s">
        <v>15055</v>
      </c>
      <c r="D6752" s="1163" t="s">
        <v>15056</v>
      </c>
      <c r="E6752" s="1164" t="s">
        <v>15052</v>
      </c>
      <c r="F6752" s="1165">
        <v>45473</v>
      </c>
      <c r="G6752" s="1165">
        <v>45773</v>
      </c>
    </row>
    <row r="6753" spans="1:7" ht="25.5">
      <c r="A6753" s="1158">
        <v>8423</v>
      </c>
      <c r="B6753" s="1158">
        <v>35096</v>
      </c>
      <c r="C6753" s="1159" t="s">
        <v>15057</v>
      </c>
      <c r="D6753" s="1159" t="s">
        <v>15058</v>
      </c>
      <c r="E6753" s="1160" t="s">
        <v>15059</v>
      </c>
      <c r="F6753" s="1161">
        <v>44154</v>
      </c>
      <c r="G6753" s="1161">
        <v>44874</v>
      </c>
    </row>
    <row r="6754" spans="1:7">
      <c r="A6754" s="1162">
        <v>8424</v>
      </c>
      <c r="B6754" s="1162">
        <v>35097</v>
      </c>
      <c r="C6754" s="1163" t="s">
        <v>15060</v>
      </c>
      <c r="D6754" s="1163" t="s">
        <v>15061</v>
      </c>
      <c r="E6754" s="1164" t="s">
        <v>2357</v>
      </c>
      <c r="F6754" s="1165">
        <v>44874</v>
      </c>
      <c r="G6754" s="1165">
        <v>44874</v>
      </c>
    </row>
    <row r="6755" spans="1:7">
      <c r="A6755" s="1158">
        <v>8425</v>
      </c>
      <c r="B6755" s="1158">
        <v>35098</v>
      </c>
      <c r="C6755" s="1159" t="s">
        <v>13555</v>
      </c>
      <c r="D6755" s="1159" t="s">
        <v>13556</v>
      </c>
      <c r="E6755" s="1160" t="s">
        <v>3461</v>
      </c>
      <c r="F6755" s="1161">
        <v>44154</v>
      </c>
      <c r="G6755" s="1161">
        <v>44453</v>
      </c>
    </row>
    <row r="6756" spans="1:7" ht="25.5">
      <c r="A6756" s="1162">
        <v>8426</v>
      </c>
      <c r="B6756" s="1162">
        <v>35099</v>
      </c>
      <c r="C6756" s="1163" t="s">
        <v>15062</v>
      </c>
      <c r="D6756" s="1163" t="s">
        <v>15063</v>
      </c>
      <c r="E6756" s="1164" t="s">
        <v>3461</v>
      </c>
      <c r="F6756" s="1165">
        <v>44154</v>
      </c>
      <c r="G6756" s="1165">
        <v>44453</v>
      </c>
    </row>
    <row r="6757" spans="1:7">
      <c r="A6757" s="1158">
        <v>8427</v>
      </c>
      <c r="B6757" s="1158">
        <v>35100</v>
      </c>
      <c r="C6757" s="1159" t="s">
        <v>13559</v>
      </c>
      <c r="D6757" s="1159" t="s">
        <v>13560</v>
      </c>
      <c r="E6757" s="1160" t="s">
        <v>3556</v>
      </c>
      <c r="F6757" s="1161">
        <v>44454</v>
      </c>
      <c r="G6757" s="1161">
        <v>44773</v>
      </c>
    </row>
    <row r="6758" spans="1:7" ht="25.5">
      <c r="A6758" s="1162">
        <v>8428</v>
      </c>
      <c r="B6758" s="1162">
        <v>35101</v>
      </c>
      <c r="C6758" s="1163" t="s">
        <v>15064</v>
      </c>
      <c r="D6758" s="1163" t="s">
        <v>15065</v>
      </c>
      <c r="E6758" s="1164" t="s">
        <v>7504</v>
      </c>
      <c r="F6758" s="1165">
        <v>44454</v>
      </c>
      <c r="G6758" s="1165">
        <v>44713</v>
      </c>
    </row>
    <row r="6759" spans="1:7" ht="25.5">
      <c r="A6759" s="1162">
        <v>8429</v>
      </c>
      <c r="B6759" s="1162">
        <v>35102</v>
      </c>
      <c r="C6759" s="1163" t="s">
        <v>15066</v>
      </c>
      <c r="D6759" s="1163" t="s">
        <v>15067</v>
      </c>
      <c r="E6759" s="1164" t="s">
        <v>3034</v>
      </c>
      <c r="F6759" s="1165">
        <v>44714</v>
      </c>
      <c r="G6759" s="1165">
        <v>44773</v>
      </c>
    </row>
    <row r="6760" spans="1:7">
      <c r="A6760" s="1158">
        <v>8430</v>
      </c>
      <c r="B6760" s="1158">
        <v>35103</v>
      </c>
      <c r="C6760" s="1159" t="s">
        <v>11969</v>
      </c>
      <c r="D6760" s="1159" t="s">
        <v>12493</v>
      </c>
      <c r="E6760" s="1160" t="s">
        <v>3218</v>
      </c>
      <c r="F6760" s="1161">
        <v>44714</v>
      </c>
      <c r="G6760" s="1161">
        <v>44873</v>
      </c>
    </row>
    <row r="6761" spans="1:7" ht="25.5">
      <c r="A6761" s="1162">
        <v>8431</v>
      </c>
      <c r="B6761" s="1162">
        <v>35104</v>
      </c>
      <c r="C6761" s="1163" t="s">
        <v>15068</v>
      </c>
      <c r="D6761" s="1163" t="s">
        <v>15069</v>
      </c>
      <c r="E6761" s="1164" t="s">
        <v>3308</v>
      </c>
      <c r="F6761" s="1165">
        <v>44714</v>
      </c>
      <c r="G6761" s="1165">
        <v>44813</v>
      </c>
    </row>
    <row r="6762" spans="1:7" ht="25.5">
      <c r="A6762" s="1162">
        <v>8432</v>
      </c>
      <c r="B6762" s="1162">
        <v>35105</v>
      </c>
      <c r="C6762" s="1163" t="s">
        <v>15070</v>
      </c>
      <c r="D6762" s="1163" t="s">
        <v>15071</v>
      </c>
      <c r="E6762" s="1164" t="s">
        <v>3034</v>
      </c>
      <c r="F6762" s="1165">
        <v>44814</v>
      </c>
      <c r="G6762" s="1165">
        <v>44873</v>
      </c>
    </row>
    <row r="6763" spans="1:7">
      <c r="A6763" s="1158">
        <v>8433</v>
      </c>
      <c r="B6763" s="1158">
        <v>35106</v>
      </c>
      <c r="C6763" s="1159" t="s">
        <v>11986</v>
      </c>
      <c r="D6763" s="1159" t="s">
        <v>5244</v>
      </c>
      <c r="E6763" s="1160" t="s">
        <v>15026</v>
      </c>
      <c r="F6763" s="1161">
        <v>44714</v>
      </c>
      <c r="G6763" s="1161">
        <v>44874</v>
      </c>
    </row>
    <row r="6764" spans="1:7" ht="25.5">
      <c r="A6764" s="1162">
        <v>8434</v>
      </c>
      <c r="B6764" s="1162">
        <v>35107</v>
      </c>
      <c r="C6764" s="1163" t="s">
        <v>15072</v>
      </c>
      <c r="D6764" s="1163" t="s">
        <v>15073</v>
      </c>
      <c r="E6764" s="1164" t="s">
        <v>3308</v>
      </c>
      <c r="F6764" s="1165">
        <v>44714</v>
      </c>
      <c r="G6764" s="1165">
        <v>44813</v>
      </c>
    </row>
    <row r="6765" spans="1:7" ht="25.5">
      <c r="A6765" s="1162">
        <v>8435</v>
      </c>
      <c r="B6765" s="1162">
        <v>35108</v>
      </c>
      <c r="C6765" s="1163" t="s">
        <v>15074</v>
      </c>
      <c r="D6765" s="1163" t="s">
        <v>15075</v>
      </c>
      <c r="E6765" s="1164" t="s">
        <v>14345</v>
      </c>
      <c r="F6765" s="1165">
        <v>44814</v>
      </c>
      <c r="G6765" s="1165">
        <v>44874</v>
      </c>
    </row>
    <row r="6766" spans="1:7">
      <c r="A6766" s="1158">
        <v>8436</v>
      </c>
      <c r="B6766" s="1158">
        <v>38132</v>
      </c>
      <c r="C6766" s="1159" t="s">
        <v>15076</v>
      </c>
      <c r="D6766" s="1159" t="s">
        <v>15077</v>
      </c>
      <c r="E6766" s="1160" t="s">
        <v>6088</v>
      </c>
      <c r="F6766" s="1161">
        <v>44961</v>
      </c>
      <c r="G6766" s="1161">
        <v>45680</v>
      </c>
    </row>
    <row r="6767" spans="1:7">
      <c r="A6767" s="1162">
        <v>8437</v>
      </c>
      <c r="B6767" s="1162">
        <v>38133</v>
      </c>
      <c r="C6767" s="1163" t="s">
        <v>15078</v>
      </c>
      <c r="D6767" s="1163" t="s">
        <v>15079</v>
      </c>
      <c r="E6767" s="1164" t="s">
        <v>2357</v>
      </c>
      <c r="F6767" s="1165">
        <v>45680</v>
      </c>
      <c r="G6767" s="1165">
        <v>45680</v>
      </c>
    </row>
    <row r="6768" spans="1:7">
      <c r="A6768" s="1158">
        <v>8438</v>
      </c>
      <c r="B6768" s="1158">
        <v>38134</v>
      </c>
      <c r="C6768" s="1159" t="s">
        <v>11951</v>
      </c>
      <c r="D6768" s="1159" t="s">
        <v>3179</v>
      </c>
      <c r="E6768" s="1160" t="s">
        <v>4578</v>
      </c>
      <c r="F6768" s="1161">
        <v>44961</v>
      </c>
      <c r="G6768" s="1161">
        <v>45500</v>
      </c>
    </row>
    <row r="6769" spans="1:7" ht="38.25">
      <c r="A6769" s="1162">
        <v>8439</v>
      </c>
      <c r="B6769" s="1162">
        <v>38135</v>
      </c>
      <c r="C6769" s="1163" t="s">
        <v>15080</v>
      </c>
      <c r="D6769" s="1163" t="s">
        <v>15081</v>
      </c>
      <c r="E6769" s="1164" t="s">
        <v>3287</v>
      </c>
      <c r="F6769" s="1165">
        <v>45191</v>
      </c>
      <c r="G6769" s="1165">
        <v>45280</v>
      </c>
    </row>
    <row r="6770" spans="1:7" ht="38.25">
      <c r="A6770" s="1162">
        <v>8440</v>
      </c>
      <c r="B6770" s="1162">
        <v>38136</v>
      </c>
      <c r="C6770" s="1163" t="s">
        <v>15082</v>
      </c>
      <c r="D6770" s="1163" t="s">
        <v>15083</v>
      </c>
      <c r="E6770" s="1164" t="s">
        <v>3287</v>
      </c>
      <c r="F6770" s="1165">
        <v>45181</v>
      </c>
      <c r="G6770" s="1165">
        <v>45270</v>
      </c>
    </row>
    <row r="6771" spans="1:7" ht="38.25">
      <c r="A6771" s="1162">
        <v>8441</v>
      </c>
      <c r="B6771" s="1162">
        <v>38137</v>
      </c>
      <c r="C6771" s="1163" t="s">
        <v>15084</v>
      </c>
      <c r="D6771" s="1163" t="s">
        <v>15085</v>
      </c>
      <c r="E6771" s="1164" t="s">
        <v>3287</v>
      </c>
      <c r="F6771" s="1165">
        <v>45291</v>
      </c>
      <c r="G6771" s="1165">
        <v>45380</v>
      </c>
    </row>
    <row r="6772" spans="1:7" ht="38.25">
      <c r="A6772" s="1162">
        <v>8442</v>
      </c>
      <c r="B6772" s="1162">
        <v>38138</v>
      </c>
      <c r="C6772" s="1163" t="s">
        <v>15086</v>
      </c>
      <c r="D6772" s="1163" t="s">
        <v>15087</v>
      </c>
      <c r="E6772" s="1164" t="s">
        <v>3287</v>
      </c>
      <c r="F6772" s="1165">
        <v>45281</v>
      </c>
      <c r="G6772" s="1165">
        <v>45370</v>
      </c>
    </row>
    <row r="6773" spans="1:7" ht="25.5">
      <c r="A6773" s="1162">
        <v>8443</v>
      </c>
      <c r="B6773" s="1162">
        <v>38139</v>
      </c>
      <c r="C6773" s="1163" t="s">
        <v>15088</v>
      </c>
      <c r="D6773" s="1163" t="s">
        <v>15089</v>
      </c>
      <c r="E6773" s="1164" t="s">
        <v>2894</v>
      </c>
      <c r="F6773" s="1165">
        <v>45161</v>
      </c>
      <c r="G6773" s="1165">
        <v>45280</v>
      </c>
    </row>
    <row r="6774" spans="1:7" ht="38.25">
      <c r="A6774" s="1162">
        <v>8444</v>
      </c>
      <c r="B6774" s="1162">
        <v>38140</v>
      </c>
      <c r="C6774" s="1163" t="s">
        <v>15090</v>
      </c>
      <c r="D6774" s="1163" t="s">
        <v>15091</v>
      </c>
      <c r="E6774" s="1164" t="s">
        <v>2894</v>
      </c>
      <c r="F6774" s="1165">
        <v>45381</v>
      </c>
      <c r="G6774" s="1165">
        <v>45500</v>
      </c>
    </row>
    <row r="6775" spans="1:7" ht="25.5">
      <c r="A6775" s="1162">
        <v>8445</v>
      </c>
      <c r="B6775" s="1162">
        <v>38141</v>
      </c>
      <c r="C6775" s="1163" t="s">
        <v>15092</v>
      </c>
      <c r="D6775" s="1163" t="s">
        <v>15093</v>
      </c>
      <c r="E6775" s="1164" t="s">
        <v>2981</v>
      </c>
      <c r="F6775" s="1165">
        <v>45291</v>
      </c>
      <c r="G6775" s="1165">
        <v>45340</v>
      </c>
    </row>
    <row r="6776" spans="1:7" ht="38.25">
      <c r="A6776" s="1162">
        <v>8446</v>
      </c>
      <c r="B6776" s="1162">
        <v>38142</v>
      </c>
      <c r="C6776" s="1163" t="s">
        <v>15094</v>
      </c>
      <c r="D6776" s="1163" t="s">
        <v>15095</v>
      </c>
      <c r="E6776" s="1164" t="s">
        <v>3287</v>
      </c>
      <c r="F6776" s="1165">
        <v>45341</v>
      </c>
      <c r="G6776" s="1165">
        <v>45430</v>
      </c>
    </row>
    <row r="6777" spans="1:7" ht="38.25">
      <c r="A6777" s="1162">
        <v>8447</v>
      </c>
      <c r="B6777" s="1162">
        <v>38143</v>
      </c>
      <c r="C6777" s="1163" t="s">
        <v>15096</v>
      </c>
      <c r="D6777" s="1163" t="s">
        <v>15097</v>
      </c>
      <c r="E6777" s="1164" t="s">
        <v>2621</v>
      </c>
      <c r="F6777" s="1165">
        <v>45051</v>
      </c>
      <c r="G6777" s="1165">
        <v>45060</v>
      </c>
    </row>
    <row r="6778" spans="1:7" ht="38.25">
      <c r="A6778" s="1162">
        <v>8448</v>
      </c>
      <c r="B6778" s="1162">
        <v>38144</v>
      </c>
      <c r="C6778" s="1163" t="s">
        <v>15098</v>
      </c>
      <c r="D6778" s="1163" t="s">
        <v>15099</v>
      </c>
      <c r="E6778" s="1164" t="s">
        <v>3287</v>
      </c>
      <c r="F6778" s="1165">
        <v>44961</v>
      </c>
      <c r="G6778" s="1165">
        <v>45050</v>
      </c>
    </row>
    <row r="6779" spans="1:7" ht="38.25">
      <c r="A6779" s="1162">
        <v>8449</v>
      </c>
      <c r="B6779" s="1162">
        <v>38145</v>
      </c>
      <c r="C6779" s="1163" t="s">
        <v>15100</v>
      </c>
      <c r="D6779" s="1163" t="s">
        <v>15101</v>
      </c>
      <c r="E6779" s="1164" t="s">
        <v>3287</v>
      </c>
      <c r="F6779" s="1165">
        <v>45071</v>
      </c>
      <c r="G6779" s="1165">
        <v>45160</v>
      </c>
    </row>
    <row r="6780" spans="1:7" ht="38.25">
      <c r="A6780" s="1162">
        <v>8450</v>
      </c>
      <c r="B6780" s="1162">
        <v>38146</v>
      </c>
      <c r="C6780" s="1163" t="s">
        <v>15102</v>
      </c>
      <c r="D6780" s="1163" t="s">
        <v>15103</v>
      </c>
      <c r="E6780" s="1164" t="s">
        <v>3287</v>
      </c>
      <c r="F6780" s="1165">
        <v>45061</v>
      </c>
      <c r="G6780" s="1165">
        <v>45150</v>
      </c>
    </row>
    <row r="6781" spans="1:7" ht="38.25">
      <c r="A6781" s="1162">
        <v>8451</v>
      </c>
      <c r="B6781" s="1162">
        <v>38147</v>
      </c>
      <c r="C6781" s="1163" t="s">
        <v>15104</v>
      </c>
      <c r="D6781" s="1163" t="s">
        <v>15105</v>
      </c>
      <c r="E6781" s="1164" t="s">
        <v>2894</v>
      </c>
      <c r="F6781" s="1165">
        <v>45171</v>
      </c>
      <c r="G6781" s="1165">
        <v>45290</v>
      </c>
    </row>
    <row r="6782" spans="1:7" ht="38.25">
      <c r="A6782" s="1162">
        <v>8452</v>
      </c>
      <c r="B6782" s="1162">
        <v>38148</v>
      </c>
      <c r="C6782" s="1163" t="s">
        <v>15106</v>
      </c>
      <c r="D6782" s="1163" t="s">
        <v>15107</v>
      </c>
      <c r="E6782" s="1164" t="s">
        <v>2894</v>
      </c>
      <c r="F6782" s="1165">
        <v>45161</v>
      </c>
      <c r="G6782" s="1165">
        <v>45280</v>
      </c>
    </row>
    <row r="6783" spans="1:7" ht="38.25">
      <c r="A6783" s="1162">
        <v>8453</v>
      </c>
      <c r="B6783" s="1162">
        <v>38149</v>
      </c>
      <c r="C6783" s="1163" t="s">
        <v>15108</v>
      </c>
      <c r="D6783" s="1163" t="s">
        <v>15109</v>
      </c>
      <c r="E6783" s="1164" t="s">
        <v>3034</v>
      </c>
      <c r="F6783" s="1165">
        <v>45121</v>
      </c>
      <c r="G6783" s="1165">
        <v>45180</v>
      </c>
    </row>
    <row r="6784" spans="1:7" ht="38.25">
      <c r="A6784" s="1162">
        <v>8454</v>
      </c>
      <c r="B6784" s="1162">
        <v>38150</v>
      </c>
      <c r="C6784" s="1163" t="s">
        <v>15110</v>
      </c>
      <c r="D6784" s="1163" t="s">
        <v>15111</v>
      </c>
      <c r="E6784" s="1164" t="s">
        <v>3034</v>
      </c>
      <c r="F6784" s="1165">
        <v>45061</v>
      </c>
      <c r="G6784" s="1165">
        <v>45120</v>
      </c>
    </row>
    <row r="6785" spans="1:7">
      <c r="A6785" s="1158">
        <v>8455</v>
      </c>
      <c r="B6785" s="1158">
        <v>38151</v>
      </c>
      <c r="C6785" s="1159" t="s">
        <v>11960</v>
      </c>
      <c r="D6785" s="1159" t="s">
        <v>12561</v>
      </c>
      <c r="E6785" s="1160" t="s">
        <v>4463</v>
      </c>
      <c r="F6785" s="1161">
        <v>45051</v>
      </c>
      <c r="G6785" s="1161">
        <v>45545</v>
      </c>
    </row>
    <row r="6786" spans="1:7" ht="25.5">
      <c r="A6786" s="1162">
        <v>8456</v>
      </c>
      <c r="B6786" s="1162">
        <v>38152</v>
      </c>
      <c r="C6786" s="1163" t="s">
        <v>15112</v>
      </c>
      <c r="D6786" s="1163" t="s">
        <v>15113</v>
      </c>
      <c r="E6786" s="1164" t="s">
        <v>3955</v>
      </c>
      <c r="F6786" s="1165">
        <v>45326</v>
      </c>
      <c r="G6786" s="1165">
        <v>45525</v>
      </c>
    </row>
    <row r="6787" spans="1:7" ht="25.5">
      <c r="A6787" s="1162">
        <v>8457</v>
      </c>
      <c r="B6787" s="1162">
        <v>38153</v>
      </c>
      <c r="C6787" s="1163" t="s">
        <v>15114</v>
      </c>
      <c r="D6787" s="1163" t="s">
        <v>15115</v>
      </c>
      <c r="E6787" s="1164" t="s">
        <v>3064</v>
      </c>
      <c r="F6787" s="1165">
        <v>45326</v>
      </c>
      <c r="G6787" s="1165">
        <v>45505</v>
      </c>
    </row>
    <row r="6788" spans="1:7" ht="25.5">
      <c r="A6788" s="1162">
        <v>8458</v>
      </c>
      <c r="B6788" s="1162">
        <v>38154</v>
      </c>
      <c r="C6788" s="1163" t="s">
        <v>15116</v>
      </c>
      <c r="D6788" s="1163" t="s">
        <v>15117</v>
      </c>
      <c r="E6788" s="1164" t="s">
        <v>3064</v>
      </c>
      <c r="F6788" s="1165">
        <v>45326</v>
      </c>
      <c r="G6788" s="1165">
        <v>45505</v>
      </c>
    </row>
    <row r="6789" spans="1:7" ht="25.5">
      <c r="A6789" s="1162">
        <v>8459</v>
      </c>
      <c r="B6789" s="1162">
        <v>38155</v>
      </c>
      <c r="C6789" s="1163" t="s">
        <v>15118</v>
      </c>
      <c r="D6789" s="1163" t="s">
        <v>15119</v>
      </c>
      <c r="E6789" s="1164" t="s">
        <v>2693</v>
      </c>
      <c r="F6789" s="1165">
        <v>45281</v>
      </c>
      <c r="G6789" s="1165">
        <v>45325</v>
      </c>
    </row>
    <row r="6790" spans="1:7" ht="25.5">
      <c r="A6790" s="1162">
        <v>8460</v>
      </c>
      <c r="B6790" s="1162">
        <v>38156</v>
      </c>
      <c r="C6790" s="1163" t="s">
        <v>15120</v>
      </c>
      <c r="D6790" s="1163" t="s">
        <v>15121</v>
      </c>
      <c r="E6790" s="1164" t="s">
        <v>2936</v>
      </c>
      <c r="F6790" s="1165">
        <v>45326</v>
      </c>
      <c r="G6790" s="1165">
        <v>45545</v>
      </c>
    </row>
    <row r="6791" spans="1:7" ht="25.5">
      <c r="A6791" s="1162">
        <v>8461</v>
      </c>
      <c r="B6791" s="1162">
        <v>38157</v>
      </c>
      <c r="C6791" s="1163" t="s">
        <v>15122</v>
      </c>
      <c r="D6791" s="1163" t="s">
        <v>15123</v>
      </c>
      <c r="E6791" s="1164" t="s">
        <v>2936</v>
      </c>
      <c r="F6791" s="1165">
        <v>45326</v>
      </c>
      <c r="G6791" s="1165">
        <v>45545</v>
      </c>
    </row>
    <row r="6792" spans="1:7" ht="25.5">
      <c r="A6792" s="1162">
        <v>8462</v>
      </c>
      <c r="B6792" s="1162">
        <v>38158</v>
      </c>
      <c r="C6792" s="1163" t="s">
        <v>15124</v>
      </c>
      <c r="D6792" s="1163" t="s">
        <v>15125</v>
      </c>
      <c r="E6792" s="1164" t="s">
        <v>3461</v>
      </c>
      <c r="F6792" s="1165">
        <v>45051</v>
      </c>
      <c r="G6792" s="1165">
        <v>45350</v>
      </c>
    </row>
    <row r="6793" spans="1:7" ht="25.5">
      <c r="A6793" s="1162">
        <v>8463</v>
      </c>
      <c r="B6793" s="1162">
        <v>38159</v>
      </c>
      <c r="C6793" s="1163" t="s">
        <v>15126</v>
      </c>
      <c r="D6793" s="1163" t="s">
        <v>15127</v>
      </c>
      <c r="E6793" s="1164" t="s">
        <v>3461</v>
      </c>
      <c r="F6793" s="1165">
        <v>45161</v>
      </c>
      <c r="G6793" s="1165">
        <v>45460</v>
      </c>
    </row>
    <row r="6794" spans="1:7" ht="25.5">
      <c r="A6794" s="1162">
        <v>8464</v>
      </c>
      <c r="B6794" s="1162">
        <v>38160</v>
      </c>
      <c r="C6794" s="1163" t="s">
        <v>15128</v>
      </c>
      <c r="D6794" s="1163" t="s">
        <v>15129</v>
      </c>
      <c r="E6794" s="1164" t="s">
        <v>3064</v>
      </c>
      <c r="F6794" s="1165">
        <v>45326</v>
      </c>
      <c r="G6794" s="1165">
        <v>45505</v>
      </c>
    </row>
    <row r="6795" spans="1:7" ht="38.25">
      <c r="A6795" s="1162">
        <v>8465</v>
      </c>
      <c r="B6795" s="1162">
        <v>38161</v>
      </c>
      <c r="C6795" s="1163" t="s">
        <v>15130</v>
      </c>
      <c r="D6795" s="1163" t="s">
        <v>15131</v>
      </c>
      <c r="E6795" s="1164" t="s">
        <v>3064</v>
      </c>
      <c r="F6795" s="1165">
        <v>45361</v>
      </c>
      <c r="G6795" s="1165">
        <v>45540</v>
      </c>
    </row>
    <row r="6796" spans="1:7" ht="38.25">
      <c r="A6796" s="1162">
        <v>8466</v>
      </c>
      <c r="B6796" s="1162">
        <v>38162</v>
      </c>
      <c r="C6796" s="1163" t="s">
        <v>15132</v>
      </c>
      <c r="D6796" s="1163" t="s">
        <v>15133</v>
      </c>
      <c r="E6796" s="1164" t="s">
        <v>3955</v>
      </c>
      <c r="F6796" s="1165">
        <v>45291</v>
      </c>
      <c r="G6796" s="1165">
        <v>45490</v>
      </c>
    </row>
    <row r="6797" spans="1:7">
      <c r="A6797" s="1158">
        <v>8467</v>
      </c>
      <c r="B6797" s="1158">
        <v>38163</v>
      </c>
      <c r="C6797" s="1159" t="s">
        <v>11969</v>
      </c>
      <c r="D6797" s="1159" t="s">
        <v>12493</v>
      </c>
      <c r="E6797" s="1160" t="s">
        <v>7290</v>
      </c>
      <c r="F6797" s="1161">
        <v>45281</v>
      </c>
      <c r="G6797" s="1161">
        <v>45650</v>
      </c>
    </row>
    <row r="6798" spans="1:7" ht="25.5">
      <c r="A6798" s="1162">
        <v>8468</v>
      </c>
      <c r="B6798" s="1162">
        <v>38164</v>
      </c>
      <c r="C6798" s="1163" t="s">
        <v>15134</v>
      </c>
      <c r="D6798" s="1163" t="s">
        <v>15135</v>
      </c>
      <c r="E6798" s="1164" t="s">
        <v>3009</v>
      </c>
      <c r="F6798" s="1165">
        <v>45471</v>
      </c>
      <c r="G6798" s="1165">
        <v>45620</v>
      </c>
    </row>
    <row r="6799" spans="1:7" ht="38.25">
      <c r="A6799" s="1162">
        <v>8469</v>
      </c>
      <c r="B6799" s="1162">
        <v>38165</v>
      </c>
      <c r="C6799" s="1163" t="s">
        <v>15136</v>
      </c>
      <c r="D6799" s="1163" t="s">
        <v>15137</v>
      </c>
      <c r="E6799" s="1164" t="s">
        <v>3009</v>
      </c>
      <c r="F6799" s="1165">
        <v>45471</v>
      </c>
      <c r="G6799" s="1165">
        <v>45620</v>
      </c>
    </row>
    <row r="6800" spans="1:7" ht="25.5">
      <c r="A6800" s="1162">
        <v>8470</v>
      </c>
      <c r="B6800" s="1162">
        <v>38166</v>
      </c>
      <c r="C6800" s="1163" t="s">
        <v>15138</v>
      </c>
      <c r="D6800" s="1163" t="s">
        <v>15139</v>
      </c>
      <c r="E6800" s="1164" t="s">
        <v>3009</v>
      </c>
      <c r="F6800" s="1165">
        <v>45471</v>
      </c>
      <c r="G6800" s="1165">
        <v>45620</v>
      </c>
    </row>
    <row r="6801" spans="1:7" ht="25.5">
      <c r="A6801" s="1162">
        <v>8471</v>
      </c>
      <c r="B6801" s="1162">
        <v>38167</v>
      </c>
      <c r="C6801" s="1163" t="s">
        <v>15140</v>
      </c>
      <c r="D6801" s="1163" t="s">
        <v>15141</v>
      </c>
      <c r="E6801" s="1164" t="s">
        <v>3009</v>
      </c>
      <c r="F6801" s="1165">
        <v>45441</v>
      </c>
      <c r="G6801" s="1165">
        <v>45590</v>
      </c>
    </row>
    <row r="6802" spans="1:7" ht="25.5">
      <c r="A6802" s="1162">
        <v>8472</v>
      </c>
      <c r="B6802" s="1162">
        <v>38168</v>
      </c>
      <c r="C6802" s="1163" t="s">
        <v>15142</v>
      </c>
      <c r="D6802" s="1163" t="s">
        <v>15143</v>
      </c>
      <c r="E6802" s="1164" t="s">
        <v>3009</v>
      </c>
      <c r="F6802" s="1165">
        <v>45281</v>
      </c>
      <c r="G6802" s="1165">
        <v>45430</v>
      </c>
    </row>
    <row r="6803" spans="1:7" ht="38.25">
      <c r="A6803" s="1162">
        <v>8473</v>
      </c>
      <c r="B6803" s="1162">
        <v>38169</v>
      </c>
      <c r="C6803" s="1163" t="s">
        <v>15144</v>
      </c>
      <c r="D6803" s="1163" t="s">
        <v>15145</v>
      </c>
      <c r="E6803" s="1164" t="s">
        <v>3009</v>
      </c>
      <c r="F6803" s="1165">
        <v>45441</v>
      </c>
      <c r="G6803" s="1165">
        <v>45590</v>
      </c>
    </row>
    <row r="6804" spans="1:7" ht="38.25">
      <c r="A6804" s="1162">
        <v>8474</v>
      </c>
      <c r="B6804" s="1162">
        <v>38170</v>
      </c>
      <c r="C6804" s="1163" t="s">
        <v>15146</v>
      </c>
      <c r="D6804" s="1163" t="s">
        <v>15147</v>
      </c>
      <c r="E6804" s="1164" t="s">
        <v>3009</v>
      </c>
      <c r="F6804" s="1165">
        <v>45501</v>
      </c>
      <c r="G6804" s="1165">
        <v>45650</v>
      </c>
    </row>
    <row r="6805" spans="1:7" ht="38.25">
      <c r="A6805" s="1162">
        <v>8475</v>
      </c>
      <c r="B6805" s="1162">
        <v>38171</v>
      </c>
      <c r="C6805" s="1163" t="s">
        <v>15148</v>
      </c>
      <c r="D6805" s="1163" t="s">
        <v>15149</v>
      </c>
      <c r="E6805" s="1164" t="s">
        <v>3009</v>
      </c>
      <c r="F6805" s="1165">
        <v>45501</v>
      </c>
      <c r="G6805" s="1165">
        <v>45650</v>
      </c>
    </row>
    <row r="6806" spans="1:7" ht="38.25">
      <c r="A6806" s="1162">
        <v>8476</v>
      </c>
      <c r="B6806" s="1162">
        <v>38172</v>
      </c>
      <c r="C6806" s="1163" t="s">
        <v>15150</v>
      </c>
      <c r="D6806" s="1163" t="s">
        <v>15151</v>
      </c>
      <c r="E6806" s="1164" t="s">
        <v>3009</v>
      </c>
      <c r="F6806" s="1165">
        <v>45501</v>
      </c>
      <c r="G6806" s="1165">
        <v>45650</v>
      </c>
    </row>
    <row r="6807" spans="1:7" ht="38.25">
      <c r="A6807" s="1162">
        <v>8477</v>
      </c>
      <c r="B6807" s="1162">
        <v>38173</v>
      </c>
      <c r="C6807" s="1163" t="s">
        <v>15152</v>
      </c>
      <c r="D6807" s="1163" t="s">
        <v>15153</v>
      </c>
      <c r="E6807" s="1164" t="s">
        <v>3009</v>
      </c>
      <c r="F6807" s="1165">
        <v>45456</v>
      </c>
      <c r="G6807" s="1165">
        <v>45605</v>
      </c>
    </row>
    <row r="6808" spans="1:7" ht="25.5">
      <c r="A6808" s="1162">
        <v>8478</v>
      </c>
      <c r="B6808" s="1162">
        <v>38174</v>
      </c>
      <c r="C6808" s="1163" t="s">
        <v>15154</v>
      </c>
      <c r="D6808" s="1163" t="s">
        <v>15155</v>
      </c>
      <c r="E6808" s="1164" t="s">
        <v>3009</v>
      </c>
      <c r="F6808" s="1165">
        <v>45341</v>
      </c>
      <c r="G6808" s="1165">
        <v>45490</v>
      </c>
    </row>
    <row r="6809" spans="1:7" ht="25.5">
      <c r="A6809" s="1162">
        <v>8479</v>
      </c>
      <c r="B6809" s="1162">
        <v>38175</v>
      </c>
      <c r="C6809" s="1163" t="s">
        <v>15156</v>
      </c>
      <c r="D6809" s="1163" t="s">
        <v>15157</v>
      </c>
      <c r="E6809" s="1164" t="s">
        <v>3009</v>
      </c>
      <c r="F6809" s="1165">
        <v>45341</v>
      </c>
      <c r="G6809" s="1165">
        <v>45490</v>
      </c>
    </row>
    <row r="6810" spans="1:7" ht="25.5">
      <c r="A6810" s="1162">
        <v>8480</v>
      </c>
      <c r="B6810" s="1162">
        <v>38176</v>
      </c>
      <c r="C6810" s="1163" t="s">
        <v>15158</v>
      </c>
      <c r="D6810" s="1163" t="s">
        <v>15159</v>
      </c>
      <c r="E6810" s="1164" t="s">
        <v>3009</v>
      </c>
      <c r="F6810" s="1165">
        <v>45441</v>
      </c>
      <c r="G6810" s="1165">
        <v>45590</v>
      </c>
    </row>
    <row r="6811" spans="1:7" ht="25.5">
      <c r="A6811" s="1162">
        <v>8481</v>
      </c>
      <c r="B6811" s="1162">
        <v>38177</v>
      </c>
      <c r="C6811" s="1163" t="s">
        <v>15160</v>
      </c>
      <c r="D6811" s="1163" t="s">
        <v>15161</v>
      </c>
      <c r="E6811" s="1164" t="s">
        <v>3009</v>
      </c>
      <c r="F6811" s="1165">
        <v>45471</v>
      </c>
      <c r="G6811" s="1165">
        <v>45620</v>
      </c>
    </row>
    <row r="6812" spans="1:7">
      <c r="A6812" s="1158">
        <v>8482</v>
      </c>
      <c r="B6812" s="1158">
        <v>38178</v>
      </c>
      <c r="C6812" s="1159" t="s">
        <v>11986</v>
      </c>
      <c r="D6812" s="1159" t="s">
        <v>5244</v>
      </c>
      <c r="E6812" s="1160" t="s">
        <v>4546</v>
      </c>
      <c r="F6812" s="1161">
        <v>45441</v>
      </c>
      <c r="G6812" s="1161">
        <v>45680</v>
      </c>
    </row>
    <row r="6813" spans="1:7" ht="25.5">
      <c r="A6813" s="1162">
        <v>8483</v>
      </c>
      <c r="B6813" s="1162">
        <v>38179</v>
      </c>
      <c r="C6813" s="1163" t="s">
        <v>15162</v>
      </c>
      <c r="D6813" s="1163" t="s">
        <v>15163</v>
      </c>
      <c r="E6813" s="1164" t="s">
        <v>3009</v>
      </c>
      <c r="F6813" s="1165">
        <v>45501</v>
      </c>
      <c r="G6813" s="1165">
        <v>45650</v>
      </c>
    </row>
    <row r="6814" spans="1:7" ht="25.5">
      <c r="A6814" s="1162">
        <v>8484</v>
      </c>
      <c r="B6814" s="1162">
        <v>38180</v>
      </c>
      <c r="C6814" s="1163" t="s">
        <v>15164</v>
      </c>
      <c r="D6814" s="1163" t="s">
        <v>15165</v>
      </c>
      <c r="E6814" s="1164" t="s">
        <v>3009</v>
      </c>
      <c r="F6814" s="1165">
        <v>45501</v>
      </c>
      <c r="G6814" s="1165">
        <v>45650</v>
      </c>
    </row>
    <row r="6815" spans="1:7" ht="38.25">
      <c r="A6815" s="1162">
        <v>8485</v>
      </c>
      <c r="B6815" s="1162">
        <v>38181</v>
      </c>
      <c r="C6815" s="1163" t="s">
        <v>15166</v>
      </c>
      <c r="D6815" s="1163" t="s">
        <v>15167</v>
      </c>
      <c r="E6815" s="1164" t="s">
        <v>15168</v>
      </c>
      <c r="F6815" s="1165">
        <v>45441</v>
      </c>
      <c r="G6815" s="1165">
        <v>45631</v>
      </c>
    </row>
    <row r="6816" spans="1:7" ht="38.25">
      <c r="A6816" s="1162">
        <v>8486</v>
      </c>
      <c r="B6816" s="1162">
        <v>38182</v>
      </c>
      <c r="C6816" s="1163" t="s">
        <v>15169</v>
      </c>
      <c r="D6816" s="1163" t="s">
        <v>15170</v>
      </c>
      <c r="E6816" s="1164" t="s">
        <v>2933</v>
      </c>
      <c r="F6816" s="1165">
        <v>45441</v>
      </c>
      <c r="G6816" s="1165">
        <v>45633</v>
      </c>
    </row>
    <row r="6817" spans="1:7" ht="38.25">
      <c r="A6817" s="1162">
        <v>8487</v>
      </c>
      <c r="B6817" s="1162">
        <v>38183</v>
      </c>
      <c r="C6817" s="1163" t="s">
        <v>15171</v>
      </c>
      <c r="D6817" s="1163" t="s">
        <v>15172</v>
      </c>
      <c r="E6817" s="1164" t="s">
        <v>15173</v>
      </c>
      <c r="F6817" s="1165">
        <v>45441</v>
      </c>
      <c r="G6817" s="1165">
        <v>45644</v>
      </c>
    </row>
    <row r="6818" spans="1:7" ht="38.25">
      <c r="A6818" s="1162">
        <v>8488</v>
      </c>
      <c r="B6818" s="1162">
        <v>38184</v>
      </c>
      <c r="C6818" s="1163" t="s">
        <v>15174</v>
      </c>
      <c r="D6818" s="1163" t="s">
        <v>15175</v>
      </c>
      <c r="E6818" s="1164" t="s">
        <v>15173</v>
      </c>
      <c r="F6818" s="1165">
        <v>45441</v>
      </c>
      <c r="G6818" s="1165">
        <v>45644</v>
      </c>
    </row>
    <row r="6819" spans="1:7" ht="25.5">
      <c r="A6819" s="1162">
        <v>8489</v>
      </c>
      <c r="B6819" s="1162">
        <v>38185</v>
      </c>
      <c r="C6819" s="1163" t="s">
        <v>15176</v>
      </c>
      <c r="D6819" s="1163" t="s">
        <v>15177</v>
      </c>
      <c r="E6819" s="1164" t="s">
        <v>15178</v>
      </c>
      <c r="F6819" s="1165">
        <v>45441</v>
      </c>
      <c r="G6819" s="1165">
        <v>45648</v>
      </c>
    </row>
    <row r="6820" spans="1:7" ht="38.25">
      <c r="A6820" s="1162">
        <v>8490</v>
      </c>
      <c r="B6820" s="1162">
        <v>38186</v>
      </c>
      <c r="C6820" s="1163" t="s">
        <v>15179</v>
      </c>
      <c r="D6820" s="1163" t="s">
        <v>15180</v>
      </c>
      <c r="E6820" s="1164" t="s">
        <v>15181</v>
      </c>
      <c r="F6820" s="1165">
        <v>45441</v>
      </c>
      <c r="G6820" s="1165">
        <v>45646</v>
      </c>
    </row>
    <row r="6821" spans="1:7" ht="38.25">
      <c r="A6821" s="1162">
        <v>8491</v>
      </c>
      <c r="B6821" s="1162">
        <v>38187</v>
      </c>
      <c r="C6821" s="1163" t="s">
        <v>15182</v>
      </c>
      <c r="D6821" s="1163" t="s">
        <v>15183</v>
      </c>
      <c r="E6821" s="1164" t="s">
        <v>15173</v>
      </c>
      <c r="F6821" s="1165">
        <v>45441</v>
      </c>
      <c r="G6821" s="1165">
        <v>45644</v>
      </c>
    </row>
    <row r="6822" spans="1:7" ht="38.25">
      <c r="A6822" s="1162">
        <v>8492</v>
      </c>
      <c r="B6822" s="1162">
        <v>38188</v>
      </c>
      <c r="C6822" s="1163" t="s">
        <v>15184</v>
      </c>
      <c r="D6822" s="1163" t="s">
        <v>15185</v>
      </c>
      <c r="E6822" s="1164" t="s">
        <v>3009</v>
      </c>
      <c r="F6822" s="1165">
        <v>45531</v>
      </c>
      <c r="G6822" s="1165">
        <v>45680</v>
      </c>
    </row>
    <row r="6823" spans="1:7" ht="38.25">
      <c r="A6823" s="1162">
        <v>8493</v>
      </c>
      <c r="B6823" s="1162">
        <v>38189</v>
      </c>
      <c r="C6823" s="1163" t="s">
        <v>15186</v>
      </c>
      <c r="D6823" s="1163" t="s">
        <v>15187</v>
      </c>
      <c r="E6823" s="1164" t="s">
        <v>3009</v>
      </c>
      <c r="F6823" s="1165">
        <v>45531</v>
      </c>
      <c r="G6823" s="1165">
        <v>45680</v>
      </c>
    </row>
    <row r="6824" spans="1:7" ht="25.5">
      <c r="A6824" s="1162">
        <v>8494</v>
      </c>
      <c r="B6824" s="1162">
        <v>38190</v>
      </c>
      <c r="C6824" s="1163" t="s">
        <v>15188</v>
      </c>
      <c r="D6824" s="1163" t="s">
        <v>15189</v>
      </c>
      <c r="E6824" s="1164" t="s">
        <v>15190</v>
      </c>
      <c r="F6824" s="1165">
        <v>45471</v>
      </c>
      <c r="G6824" s="1165">
        <v>45647</v>
      </c>
    </row>
    <row r="6825" spans="1:7" ht="25.5">
      <c r="A6825" s="1162">
        <v>8495</v>
      </c>
      <c r="B6825" s="1162">
        <v>38191</v>
      </c>
      <c r="C6825" s="1163" t="s">
        <v>15191</v>
      </c>
      <c r="D6825" s="1163" t="s">
        <v>15192</v>
      </c>
      <c r="E6825" s="1164" t="s">
        <v>3009</v>
      </c>
      <c r="F6825" s="1165">
        <v>45471</v>
      </c>
      <c r="G6825" s="1165">
        <v>45620</v>
      </c>
    </row>
    <row r="6826" spans="1:7" ht="25.5">
      <c r="A6826" s="1158">
        <v>8496</v>
      </c>
      <c r="B6826" s="1158">
        <v>35109</v>
      </c>
      <c r="C6826" s="1159" t="s">
        <v>15193</v>
      </c>
      <c r="D6826" s="1159" t="s">
        <v>15194</v>
      </c>
      <c r="E6826" s="1160" t="s">
        <v>5416</v>
      </c>
      <c r="F6826" s="1161">
        <v>44154</v>
      </c>
      <c r="G6826" s="1161">
        <v>44733</v>
      </c>
    </row>
    <row r="6827" spans="1:7" ht="25.5">
      <c r="A6827" s="1162">
        <v>8497</v>
      </c>
      <c r="B6827" s="1162">
        <v>35111</v>
      </c>
      <c r="C6827" s="1163" t="s">
        <v>15195</v>
      </c>
      <c r="D6827" s="1163" t="s">
        <v>15196</v>
      </c>
      <c r="E6827" s="1164" t="s">
        <v>2357</v>
      </c>
      <c r="F6827" s="1165">
        <v>44733</v>
      </c>
      <c r="G6827" s="1165">
        <v>44733</v>
      </c>
    </row>
    <row r="6828" spans="1:7">
      <c r="A6828" s="1162">
        <v>8498</v>
      </c>
      <c r="B6828" s="1162">
        <v>35110</v>
      </c>
      <c r="C6828" s="1163" t="s">
        <v>15197</v>
      </c>
      <c r="D6828" s="1163" t="s">
        <v>15198</v>
      </c>
      <c r="E6828" s="1164" t="s">
        <v>5416</v>
      </c>
      <c r="F6828" s="1165">
        <v>44154</v>
      </c>
      <c r="G6828" s="1165">
        <v>44733</v>
      </c>
    </row>
    <row r="6829" spans="1:7" ht="25.5">
      <c r="A6829" s="1158">
        <v>8499</v>
      </c>
      <c r="B6829" s="1158">
        <v>35112</v>
      </c>
      <c r="C6829" s="1159" t="s">
        <v>15199</v>
      </c>
      <c r="D6829" s="1159" t="s">
        <v>15200</v>
      </c>
      <c r="E6829" s="1160" t="s">
        <v>3167</v>
      </c>
      <c r="F6829" s="1161">
        <v>44504</v>
      </c>
      <c r="G6829" s="1161">
        <v>45620</v>
      </c>
    </row>
    <row r="6830" spans="1:7">
      <c r="A6830" s="1162">
        <v>8500</v>
      </c>
      <c r="B6830" s="1162">
        <v>35113</v>
      </c>
      <c r="C6830" s="1163" t="s">
        <v>15201</v>
      </c>
      <c r="D6830" s="1163" t="s">
        <v>15196</v>
      </c>
      <c r="E6830" s="1164" t="s">
        <v>2357</v>
      </c>
      <c r="F6830" s="1165">
        <v>45620</v>
      </c>
      <c r="G6830" s="1165">
        <v>45620</v>
      </c>
    </row>
    <row r="6831" spans="1:7">
      <c r="A6831" s="1158">
        <v>8501</v>
      </c>
      <c r="B6831" s="1158">
        <v>35114</v>
      </c>
      <c r="C6831" s="1159" t="s">
        <v>15202</v>
      </c>
      <c r="D6831" s="1159" t="s">
        <v>15203</v>
      </c>
      <c r="E6831" s="1160" t="s">
        <v>6327</v>
      </c>
      <c r="F6831" s="1161">
        <v>44504</v>
      </c>
      <c r="G6831" s="1161">
        <v>45003</v>
      </c>
    </row>
    <row r="6832" spans="1:7" ht="38.25">
      <c r="A6832" s="1162">
        <v>8502</v>
      </c>
      <c r="B6832" s="1162">
        <v>35115</v>
      </c>
      <c r="C6832" s="1163" t="s">
        <v>15204</v>
      </c>
      <c r="D6832" s="1163" t="s">
        <v>15205</v>
      </c>
      <c r="E6832" s="1164" t="s">
        <v>6327</v>
      </c>
      <c r="F6832" s="1165">
        <v>44504</v>
      </c>
      <c r="G6832" s="1165">
        <v>45003</v>
      </c>
    </row>
    <row r="6833" spans="1:7">
      <c r="A6833" s="1158">
        <v>8503</v>
      </c>
      <c r="B6833" s="1158">
        <v>35116</v>
      </c>
      <c r="C6833" s="1159" t="s">
        <v>11960</v>
      </c>
      <c r="D6833" s="1159" t="s">
        <v>12561</v>
      </c>
      <c r="E6833" s="1160" t="s">
        <v>15206</v>
      </c>
      <c r="F6833" s="1161">
        <v>45004</v>
      </c>
      <c r="G6833" s="1161">
        <v>45620</v>
      </c>
    </row>
    <row r="6834" spans="1:7" ht="38.25">
      <c r="A6834" s="1162">
        <v>8504</v>
      </c>
      <c r="B6834" s="1162">
        <v>35117</v>
      </c>
      <c r="C6834" s="1163" t="s">
        <v>15207</v>
      </c>
      <c r="D6834" s="1163" t="s">
        <v>15208</v>
      </c>
      <c r="E6834" s="1164" t="s">
        <v>15209</v>
      </c>
      <c r="F6834" s="1165">
        <v>45004</v>
      </c>
      <c r="G6834" s="1165">
        <v>45560</v>
      </c>
    </row>
    <row r="6835" spans="1:7" ht="38.25">
      <c r="A6835" s="1162">
        <v>8505</v>
      </c>
      <c r="B6835" s="1162">
        <v>35118</v>
      </c>
      <c r="C6835" s="1163" t="s">
        <v>15210</v>
      </c>
      <c r="D6835" s="1163" t="s">
        <v>15211</v>
      </c>
      <c r="E6835" s="1164" t="s">
        <v>3034</v>
      </c>
      <c r="F6835" s="1165">
        <v>45561</v>
      </c>
      <c r="G6835" s="1165">
        <v>45620</v>
      </c>
    </row>
    <row r="6836" spans="1:7">
      <c r="A6836" s="1158">
        <v>8506</v>
      </c>
      <c r="B6836" s="1158">
        <v>35119</v>
      </c>
      <c r="C6836" s="1159" t="s">
        <v>11969</v>
      </c>
      <c r="D6836" s="1159" t="s">
        <v>12493</v>
      </c>
      <c r="E6836" s="1160" t="s">
        <v>15206</v>
      </c>
      <c r="F6836" s="1161">
        <v>45004</v>
      </c>
      <c r="G6836" s="1161">
        <v>45620</v>
      </c>
    </row>
    <row r="6837" spans="1:7" ht="38.25">
      <c r="A6837" s="1162">
        <v>8507</v>
      </c>
      <c r="B6837" s="1162">
        <v>35120</v>
      </c>
      <c r="C6837" s="1163" t="s">
        <v>15212</v>
      </c>
      <c r="D6837" s="1163" t="s">
        <v>15213</v>
      </c>
      <c r="E6837" s="1164" t="s">
        <v>15209</v>
      </c>
      <c r="F6837" s="1165">
        <v>45004</v>
      </c>
      <c r="G6837" s="1165">
        <v>45560</v>
      </c>
    </row>
    <row r="6838" spans="1:7" ht="38.25">
      <c r="A6838" s="1162">
        <v>8508</v>
      </c>
      <c r="B6838" s="1162">
        <v>35121</v>
      </c>
      <c r="C6838" s="1163" t="s">
        <v>15214</v>
      </c>
      <c r="D6838" s="1163" t="s">
        <v>15215</v>
      </c>
      <c r="E6838" s="1164" t="s">
        <v>3034</v>
      </c>
      <c r="F6838" s="1165">
        <v>45561</v>
      </c>
      <c r="G6838" s="1165">
        <v>45620</v>
      </c>
    </row>
    <row r="6839" spans="1:7">
      <c r="A6839" s="1158">
        <v>8509</v>
      </c>
      <c r="B6839" s="1158">
        <v>35122</v>
      </c>
      <c r="C6839" s="1159" t="s">
        <v>15216</v>
      </c>
      <c r="D6839" s="1159" t="s">
        <v>15217</v>
      </c>
      <c r="E6839" s="1160" t="s">
        <v>14886</v>
      </c>
      <c r="F6839" s="1161">
        <v>44664</v>
      </c>
      <c r="G6839" s="1161">
        <v>44904</v>
      </c>
    </row>
    <row r="6840" spans="1:7">
      <c r="A6840" s="1158">
        <v>8510</v>
      </c>
      <c r="B6840" s="1158">
        <v>35123</v>
      </c>
      <c r="C6840" s="1159" t="s">
        <v>15202</v>
      </c>
      <c r="D6840" s="1159" t="s">
        <v>15203</v>
      </c>
      <c r="E6840" s="1160" t="s">
        <v>2894</v>
      </c>
      <c r="F6840" s="1161">
        <v>44664</v>
      </c>
      <c r="G6840" s="1161">
        <v>44783</v>
      </c>
    </row>
    <row r="6841" spans="1:7" ht="25.5">
      <c r="A6841" s="1162">
        <v>8511</v>
      </c>
      <c r="B6841" s="1162">
        <v>35124</v>
      </c>
      <c r="C6841" s="1163" t="s">
        <v>15218</v>
      </c>
      <c r="D6841" s="1163" t="s">
        <v>15219</v>
      </c>
      <c r="E6841" s="1164" t="s">
        <v>2894</v>
      </c>
      <c r="F6841" s="1165">
        <v>44664</v>
      </c>
      <c r="G6841" s="1165">
        <v>44783</v>
      </c>
    </row>
    <row r="6842" spans="1:7">
      <c r="A6842" s="1158">
        <v>8512</v>
      </c>
      <c r="B6842" s="1158">
        <v>35125</v>
      </c>
      <c r="C6842" s="1159" t="s">
        <v>11960</v>
      </c>
      <c r="D6842" s="1159" t="s">
        <v>12561</v>
      </c>
      <c r="E6842" s="1160" t="s">
        <v>2894</v>
      </c>
      <c r="F6842" s="1161">
        <v>44784</v>
      </c>
      <c r="G6842" s="1161">
        <v>44903</v>
      </c>
    </row>
    <row r="6843" spans="1:7" ht="25.5">
      <c r="A6843" s="1162">
        <v>8513</v>
      </c>
      <c r="B6843" s="1162">
        <v>35126</v>
      </c>
      <c r="C6843" s="1163" t="s">
        <v>15220</v>
      </c>
      <c r="D6843" s="1163" t="s">
        <v>15221</v>
      </c>
      <c r="E6843" s="1164" t="s">
        <v>3034</v>
      </c>
      <c r="F6843" s="1165">
        <v>44784</v>
      </c>
      <c r="G6843" s="1165">
        <v>44843</v>
      </c>
    </row>
    <row r="6844" spans="1:7" ht="25.5">
      <c r="A6844" s="1162">
        <v>8514</v>
      </c>
      <c r="B6844" s="1162">
        <v>35127</v>
      </c>
      <c r="C6844" s="1163" t="s">
        <v>15222</v>
      </c>
      <c r="D6844" s="1163" t="s">
        <v>15223</v>
      </c>
      <c r="E6844" s="1164" t="s">
        <v>3034</v>
      </c>
      <c r="F6844" s="1165">
        <v>44844</v>
      </c>
      <c r="G6844" s="1165">
        <v>44903</v>
      </c>
    </row>
    <row r="6845" spans="1:7">
      <c r="A6845" s="1158">
        <v>8515</v>
      </c>
      <c r="B6845" s="1158">
        <v>35128</v>
      </c>
      <c r="C6845" s="1159" t="s">
        <v>11969</v>
      </c>
      <c r="D6845" s="1159" t="s">
        <v>12493</v>
      </c>
      <c r="E6845" s="1160" t="s">
        <v>9540</v>
      </c>
      <c r="F6845" s="1161">
        <v>44784</v>
      </c>
      <c r="G6845" s="1161">
        <v>44904</v>
      </c>
    </row>
    <row r="6846" spans="1:7" ht="25.5">
      <c r="A6846" s="1162">
        <v>8516</v>
      </c>
      <c r="B6846" s="1162">
        <v>35129</v>
      </c>
      <c r="C6846" s="1163" t="s">
        <v>15224</v>
      </c>
      <c r="D6846" s="1163" t="s">
        <v>15225</v>
      </c>
      <c r="E6846" s="1164" t="s">
        <v>3034</v>
      </c>
      <c r="F6846" s="1165">
        <v>44784</v>
      </c>
      <c r="G6846" s="1165">
        <v>44843</v>
      </c>
    </row>
    <row r="6847" spans="1:7" ht="25.5">
      <c r="A6847" s="1162">
        <v>8517</v>
      </c>
      <c r="B6847" s="1162">
        <v>35130</v>
      </c>
      <c r="C6847" s="1163" t="s">
        <v>15226</v>
      </c>
      <c r="D6847" s="1163" t="s">
        <v>15227</v>
      </c>
      <c r="E6847" s="1164" t="s">
        <v>14345</v>
      </c>
      <c r="F6847" s="1165">
        <v>44844</v>
      </c>
      <c r="G6847" s="1165">
        <v>44904</v>
      </c>
    </row>
    <row r="6848" spans="1:7">
      <c r="A6848" s="1158">
        <v>8518</v>
      </c>
      <c r="B6848" s="1158">
        <v>35131</v>
      </c>
      <c r="C6848" s="1159" t="s">
        <v>15228</v>
      </c>
      <c r="D6848" s="1159" t="s">
        <v>15229</v>
      </c>
      <c r="E6848" s="1160" t="s">
        <v>15230</v>
      </c>
      <c r="F6848" s="1161">
        <v>44657</v>
      </c>
      <c r="G6848" s="1161">
        <v>45287</v>
      </c>
    </row>
    <row r="6849" spans="1:7">
      <c r="A6849" s="1158">
        <v>8519</v>
      </c>
      <c r="B6849" s="1158">
        <v>35132</v>
      </c>
      <c r="C6849" s="1159" t="s">
        <v>13555</v>
      </c>
      <c r="D6849" s="1159" t="s">
        <v>13556</v>
      </c>
      <c r="E6849" s="1160" t="s">
        <v>3009</v>
      </c>
      <c r="F6849" s="1161">
        <v>44657</v>
      </c>
      <c r="G6849" s="1161">
        <v>44806</v>
      </c>
    </row>
    <row r="6850" spans="1:7" ht="25.5">
      <c r="A6850" s="1162">
        <v>8520</v>
      </c>
      <c r="B6850" s="1162">
        <v>35133</v>
      </c>
      <c r="C6850" s="1163" t="s">
        <v>15231</v>
      </c>
      <c r="D6850" s="1163" t="s">
        <v>15232</v>
      </c>
      <c r="E6850" s="1164" t="s">
        <v>3009</v>
      </c>
      <c r="F6850" s="1165">
        <v>44657</v>
      </c>
      <c r="G6850" s="1165">
        <v>44806</v>
      </c>
    </row>
    <row r="6851" spans="1:7">
      <c r="A6851" s="1158">
        <v>8521</v>
      </c>
      <c r="B6851" s="1158">
        <v>35134</v>
      </c>
      <c r="C6851" s="1159" t="s">
        <v>13559</v>
      </c>
      <c r="D6851" s="1159" t="s">
        <v>13560</v>
      </c>
      <c r="E6851" s="1160" t="s">
        <v>3461</v>
      </c>
      <c r="F6851" s="1161">
        <v>44807</v>
      </c>
      <c r="G6851" s="1161">
        <v>45106</v>
      </c>
    </row>
    <row r="6852" spans="1:7">
      <c r="A6852" s="1162">
        <v>8522</v>
      </c>
      <c r="B6852" s="1162">
        <v>35135</v>
      </c>
      <c r="C6852" s="1163" t="s">
        <v>15233</v>
      </c>
      <c r="D6852" s="1163" t="s">
        <v>15234</v>
      </c>
      <c r="E6852" s="1164" t="s">
        <v>4546</v>
      </c>
      <c r="F6852" s="1165">
        <v>44807</v>
      </c>
      <c r="G6852" s="1165">
        <v>45046</v>
      </c>
    </row>
    <row r="6853" spans="1:7" ht="25.5">
      <c r="A6853" s="1162">
        <v>8523</v>
      </c>
      <c r="B6853" s="1162">
        <v>35136</v>
      </c>
      <c r="C6853" s="1163" t="s">
        <v>15235</v>
      </c>
      <c r="D6853" s="1163" t="s">
        <v>15236</v>
      </c>
      <c r="E6853" s="1164" t="s">
        <v>3034</v>
      </c>
      <c r="F6853" s="1165">
        <v>45047</v>
      </c>
      <c r="G6853" s="1165">
        <v>45106</v>
      </c>
    </row>
    <row r="6854" spans="1:7">
      <c r="A6854" s="1158">
        <v>8524</v>
      </c>
      <c r="B6854" s="1158">
        <v>35137</v>
      </c>
      <c r="C6854" s="1159" t="s">
        <v>11969</v>
      </c>
      <c r="D6854" s="1159" t="s">
        <v>12493</v>
      </c>
      <c r="E6854" s="1160" t="s">
        <v>4546</v>
      </c>
      <c r="F6854" s="1161">
        <v>45047</v>
      </c>
      <c r="G6854" s="1161">
        <v>45286</v>
      </c>
    </row>
    <row r="6855" spans="1:7">
      <c r="A6855" s="1162">
        <v>8525</v>
      </c>
      <c r="B6855" s="1162">
        <v>35138</v>
      </c>
      <c r="C6855" s="1163" t="s">
        <v>15237</v>
      </c>
      <c r="D6855" s="1163" t="s">
        <v>15238</v>
      </c>
      <c r="E6855" s="1164" t="s">
        <v>3064</v>
      </c>
      <c r="F6855" s="1165">
        <v>45047</v>
      </c>
      <c r="G6855" s="1165">
        <v>45226</v>
      </c>
    </row>
    <row r="6856" spans="1:7" ht="25.5">
      <c r="A6856" s="1162">
        <v>8526</v>
      </c>
      <c r="B6856" s="1162">
        <v>35139</v>
      </c>
      <c r="C6856" s="1163" t="s">
        <v>15239</v>
      </c>
      <c r="D6856" s="1163" t="s">
        <v>15240</v>
      </c>
      <c r="E6856" s="1164" t="s">
        <v>3034</v>
      </c>
      <c r="F6856" s="1165">
        <v>45227</v>
      </c>
      <c r="G6856" s="1165">
        <v>45286</v>
      </c>
    </row>
    <row r="6857" spans="1:7">
      <c r="A6857" s="1158">
        <v>8527</v>
      </c>
      <c r="B6857" s="1158">
        <v>35140</v>
      </c>
      <c r="C6857" s="1159" t="s">
        <v>11986</v>
      </c>
      <c r="D6857" s="1159" t="s">
        <v>5244</v>
      </c>
      <c r="E6857" s="1160" t="s">
        <v>14886</v>
      </c>
      <c r="F6857" s="1161">
        <v>45047</v>
      </c>
      <c r="G6857" s="1161">
        <v>45287</v>
      </c>
    </row>
    <row r="6858" spans="1:7">
      <c r="A6858" s="1162">
        <v>8528</v>
      </c>
      <c r="B6858" s="1162">
        <v>35141</v>
      </c>
      <c r="C6858" s="1163" t="s">
        <v>15241</v>
      </c>
      <c r="D6858" s="1163" t="s">
        <v>15242</v>
      </c>
      <c r="E6858" s="1164" t="s">
        <v>3064</v>
      </c>
      <c r="F6858" s="1165">
        <v>45047</v>
      </c>
      <c r="G6858" s="1165">
        <v>45226</v>
      </c>
    </row>
    <row r="6859" spans="1:7" ht="25.5">
      <c r="A6859" s="1162">
        <v>8529</v>
      </c>
      <c r="B6859" s="1162">
        <v>35142</v>
      </c>
      <c r="C6859" s="1163" t="s">
        <v>15243</v>
      </c>
      <c r="D6859" s="1163" t="s">
        <v>15244</v>
      </c>
      <c r="E6859" s="1164" t="s">
        <v>14345</v>
      </c>
      <c r="F6859" s="1165">
        <v>45227</v>
      </c>
      <c r="G6859" s="1165">
        <v>45287</v>
      </c>
    </row>
    <row r="6860" spans="1:7" ht="25.5">
      <c r="A6860" s="1158">
        <v>8530</v>
      </c>
      <c r="B6860" s="1158">
        <v>35143</v>
      </c>
      <c r="C6860" s="1159" t="s">
        <v>15245</v>
      </c>
      <c r="D6860" s="1159" t="s">
        <v>15246</v>
      </c>
      <c r="E6860" s="1160" t="s">
        <v>15247</v>
      </c>
      <c r="F6860" s="1161">
        <v>44947</v>
      </c>
      <c r="G6860" s="1161">
        <v>45277</v>
      </c>
    </row>
    <row r="6861" spans="1:7">
      <c r="A6861" s="1158">
        <v>8531</v>
      </c>
      <c r="B6861" s="1158">
        <v>35144</v>
      </c>
      <c r="C6861" s="1159" t="s">
        <v>13555</v>
      </c>
      <c r="D6861" s="1159" t="s">
        <v>13556</v>
      </c>
      <c r="E6861" s="1160" t="s">
        <v>3009</v>
      </c>
      <c r="F6861" s="1161">
        <v>44947</v>
      </c>
      <c r="G6861" s="1161">
        <v>45096</v>
      </c>
    </row>
    <row r="6862" spans="1:7" ht="25.5">
      <c r="A6862" s="1162">
        <v>8532</v>
      </c>
      <c r="B6862" s="1162">
        <v>35145</v>
      </c>
      <c r="C6862" s="1163" t="s">
        <v>15248</v>
      </c>
      <c r="D6862" s="1163" t="s">
        <v>15249</v>
      </c>
      <c r="E6862" s="1164" t="s">
        <v>3009</v>
      </c>
      <c r="F6862" s="1165">
        <v>44947</v>
      </c>
      <c r="G6862" s="1165">
        <v>45096</v>
      </c>
    </row>
    <row r="6863" spans="1:7">
      <c r="A6863" s="1158">
        <v>8533</v>
      </c>
      <c r="B6863" s="1158">
        <v>35146</v>
      </c>
      <c r="C6863" s="1159" t="s">
        <v>13559</v>
      </c>
      <c r="D6863" s="1159" t="s">
        <v>13560</v>
      </c>
      <c r="E6863" s="1160" t="s">
        <v>3009</v>
      </c>
      <c r="F6863" s="1161">
        <v>45067</v>
      </c>
      <c r="G6863" s="1161">
        <v>45216</v>
      </c>
    </row>
    <row r="6864" spans="1:7" ht="25.5">
      <c r="A6864" s="1162">
        <v>8534</v>
      </c>
      <c r="B6864" s="1162">
        <v>35147</v>
      </c>
      <c r="C6864" s="1163" t="s">
        <v>15250</v>
      </c>
      <c r="D6864" s="1163" t="s">
        <v>15251</v>
      </c>
      <c r="E6864" s="1164" t="s">
        <v>3287</v>
      </c>
      <c r="F6864" s="1165">
        <v>45067</v>
      </c>
      <c r="G6864" s="1165">
        <v>45156</v>
      </c>
    </row>
    <row r="6865" spans="1:7" ht="25.5">
      <c r="A6865" s="1162">
        <v>8535</v>
      </c>
      <c r="B6865" s="1162">
        <v>35148</v>
      </c>
      <c r="C6865" s="1163" t="s">
        <v>15252</v>
      </c>
      <c r="D6865" s="1163" t="s">
        <v>15253</v>
      </c>
      <c r="E6865" s="1164" t="s">
        <v>3034</v>
      </c>
      <c r="F6865" s="1165">
        <v>45157</v>
      </c>
      <c r="G6865" s="1165">
        <v>45216</v>
      </c>
    </row>
    <row r="6866" spans="1:7">
      <c r="A6866" s="1158">
        <v>8536</v>
      </c>
      <c r="B6866" s="1158">
        <v>35149</v>
      </c>
      <c r="C6866" s="1159" t="s">
        <v>11969</v>
      </c>
      <c r="D6866" s="1159" t="s">
        <v>12493</v>
      </c>
      <c r="E6866" s="1160" t="s">
        <v>3064</v>
      </c>
      <c r="F6866" s="1161">
        <v>45097</v>
      </c>
      <c r="G6866" s="1161">
        <v>45276</v>
      </c>
    </row>
    <row r="6867" spans="1:7" ht="25.5">
      <c r="A6867" s="1162">
        <v>8537</v>
      </c>
      <c r="B6867" s="1162">
        <v>35150</v>
      </c>
      <c r="C6867" s="1163" t="s">
        <v>15254</v>
      </c>
      <c r="D6867" s="1163" t="s">
        <v>15255</v>
      </c>
      <c r="E6867" s="1164" t="s">
        <v>2894</v>
      </c>
      <c r="F6867" s="1165">
        <v>45097</v>
      </c>
      <c r="G6867" s="1165">
        <v>45216</v>
      </c>
    </row>
    <row r="6868" spans="1:7" ht="25.5">
      <c r="A6868" s="1162">
        <v>8538</v>
      </c>
      <c r="B6868" s="1162">
        <v>35151</v>
      </c>
      <c r="C6868" s="1163" t="s">
        <v>15256</v>
      </c>
      <c r="D6868" s="1163" t="s">
        <v>15257</v>
      </c>
      <c r="E6868" s="1164" t="s">
        <v>3034</v>
      </c>
      <c r="F6868" s="1165">
        <v>45217</v>
      </c>
      <c r="G6868" s="1165">
        <v>45276</v>
      </c>
    </row>
    <row r="6869" spans="1:7">
      <c r="A6869" s="1158">
        <v>8539</v>
      </c>
      <c r="B6869" s="1158">
        <v>35152</v>
      </c>
      <c r="C6869" s="1159" t="s">
        <v>11986</v>
      </c>
      <c r="D6869" s="1159" t="s">
        <v>5244</v>
      </c>
      <c r="E6869" s="1160" t="s">
        <v>14886</v>
      </c>
      <c r="F6869" s="1161">
        <v>45037</v>
      </c>
      <c r="G6869" s="1161">
        <v>45277</v>
      </c>
    </row>
    <row r="6870" spans="1:7">
      <c r="A6870" s="1162">
        <v>8540</v>
      </c>
      <c r="B6870" s="1162">
        <v>35153</v>
      </c>
      <c r="C6870" s="1163" t="s">
        <v>15258</v>
      </c>
      <c r="D6870" s="1163" t="s">
        <v>15259</v>
      </c>
      <c r="E6870" s="1164" t="s">
        <v>3064</v>
      </c>
      <c r="F6870" s="1165">
        <v>45037</v>
      </c>
      <c r="G6870" s="1165">
        <v>45216</v>
      </c>
    </row>
    <row r="6871" spans="1:7" ht="25.5">
      <c r="A6871" s="1162">
        <v>8541</v>
      </c>
      <c r="B6871" s="1162">
        <v>35154</v>
      </c>
      <c r="C6871" s="1163" t="s">
        <v>15260</v>
      </c>
      <c r="D6871" s="1163" t="s">
        <v>15261</v>
      </c>
      <c r="E6871" s="1164" t="s">
        <v>14345</v>
      </c>
      <c r="F6871" s="1165">
        <v>45217</v>
      </c>
      <c r="G6871" s="1165">
        <v>45277</v>
      </c>
    </row>
    <row r="6872" spans="1:7" ht="25.5">
      <c r="A6872" s="1158">
        <v>8542</v>
      </c>
      <c r="B6872" s="1158">
        <v>35155</v>
      </c>
      <c r="C6872" s="1159" t="s">
        <v>15262</v>
      </c>
      <c r="D6872" s="1159" t="s">
        <v>15263</v>
      </c>
      <c r="E6872" s="1160" t="s">
        <v>13564</v>
      </c>
      <c r="F6872" s="1161">
        <v>45057</v>
      </c>
      <c r="G6872" s="1161">
        <v>45287</v>
      </c>
    </row>
    <row r="6873" spans="1:7">
      <c r="A6873" s="1158">
        <v>8543</v>
      </c>
      <c r="B6873" s="1158">
        <v>35156</v>
      </c>
      <c r="C6873" s="1159" t="s">
        <v>15202</v>
      </c>
      <c r="D6873" s="1159" t="s">
        <v>15203</v>
      </c>
      <c r="E6873" s="1160" t="s">
        <v>3287</v>
      </c>
      <c r="F6873" s="1161">
        <v>45057</v>
      </c>
      <c r="G6873" s="1161">
        <v>45146</v>
      </c>
    </row>
    <row r="6874" spans="1:7" ht="25.5">
      <c r="A6874" s="1162">
        <v>8544</v>
      </c>
      <c r="B6874" s="1162">
        <v>35157</v>
      </c>
      <c r="C6874" s="1163" t="s">
        <v>15264</v>
      </c>
      <c r="D6874" s="1163" t="s">
        <v>15265</v>
      </c>
      <c r="E6874" s="1164" t="s">
        <v>3287</v>
      </c>
      <c r="F6874" s="1165">
        <v>45057</v>
      </c>
      <c r="G6874" s="1165">
        <v>45146</v>
      </c>
    </row>
    <row r="6875" spans="1:7">
      <c r="A6875" s="1158">
        <v>8545</v>
      </c>
      <c r="B6875" s="1158">
        <v>35158</v>
      </c>
      <c r="C6875" s="1159" t="s">
        <v>11960</v>
      </c>
      <c r="D6875" s="1159" t="s">
        <v>12561</v>
      </c>
      <c r="E6875" s="1160" t="s">
        <v>15266</v>
      </c>
      <c r="F6875" s="1161">
        <v>45147</v>
      </c>
      <c r="G6875" s="1161">
        <v>45287</v>
      </c>
    </row>
    <row r="6876" spans="1:7" ht="25.5">
      <c r="A6876" s="1162">
        <v>8546</v>
      </c>
      <c r="B6876" s="1162">
        <v>35159</v>
      </c>
      <c r="C6876" s="1163" t="s">
        <v>15267</v>
      </c>
      <c r="D6876" s="1163" t="s">
        <v>15268</v>
      </c>
      <c r="E6876" s="1164" t="s">
        <v>3215</v>
      </c>
      <c r="F6876" s="1165">
        <v>45147</v>
      </c>
      <c r="G6876" s="1165">
        <v>45226</v>
      </c>
    </row>
    <row r="6877" spans="1:7" ht="25.5">
      <c r="A6877" s="1162">
        <v>8547</v>
      </c>
      <c r="B6877" s="1162">
        <v>35160</v>
      </c>
      <c r="C6877" s="1163" t="s">
        <v>15269</v>
      </c>
      <c r="D6877" s="1163" t="s">
        <v>15270</v>
      </c>
      <c r="E6877" s="1164" t="s">
        <v>14345</v>
      </c>
      <c r="F6877" s="1165">
        <v>45227</v>
      </c>
      <c r="G6877" s="1165">
        <v>45287</v>
      </c>
    </row>
    <row r="6878" spans="1:7" ht="25.5">
      <c r="A6878" s="1158">
        <v>8548</v>
      </c>
      <c r="B6878" s="1158">
        <v>35161</v>
      </c>
      <c r="C6878" s="1159" t="s">
        <v>15271</v>
      </c>
      <c r="D6878" s="1159" t="s">
        <v>15272</v>
      </c>
      <c r="E6878" s="1160" t="s">
        <v>15273</v>
      </c>
      <c r="F6878" s="1161">
        <v>44492</v>
      </c>
      <c r="G6878" s="1161">
        <v>45282</v>
      </c>
    </row>
    <row r="6879" spans="1:7">
      <c r="A6879" s="1158">
        <v>8549</v>
      </c>
      <c r="B6879" s="1158">
        <v>35162</v>
      </c>
      <c r="C6879" s="1159" t="s">
        <v>13555</v>
      </c>
      <c r="D6879" s="1159" t="s">
        <v>13556</v>
      </c>
      <c r="E6879" s="1160" t="s">
        <v>9981</v>
      </c>
      <c r="F6879" s="1161">
        <v>44492</v>
      </c>
      <c r="G6879" s="1161">
        <v>45191</v>
      </c>
    </row>
    <row r="6880" spans="1:7" ht="25.5">
      <c r="A6880" s="1162">
        <v>8550</v>
      </c>
      <c r="B6880" s="1162">
        <v>35163</v>
      </c>
      <c r="C6880" s="1163" t="s">
        <v>15274</v>
      </c>
      <c r="D6880" s="1163" t="s">
        <v>15275</v>
      </c>
      <c r="E6880" s="1164" t="s">
        <v>9981</v>
      </c>
      <c r="F6880" s="1165">
        <v>44492</v>
      </c>
      <c r="G6880" s="1165">
        <v>45191</v>
      </c>
    </row>
    <row r="6881" spans="1:7">
      <c r="A6881" s="1158">
        <v>8551</v>
      </c>
      <c r="B6881" s="1158">
        <v>35164</v>
      </c>
      <c r="C6881" s="1159" t="s">
        <v>13559</v>
      </c>
      <c r="D6881" s="1159" t="s">
        <v>13560</v>
      </c>
      <c r="E6881" s="1160" t="s">
        <v>6693</v>
      </c>
      <c r="F6881" s="1161">
        <v>44612</v>
      </c>
      <c r="G6881" s="1161">
        <v>45261</v>
      </c>
    </row>
    <row r="6882" spans="1:7" ht="25.5">
      <c r="A6882" s="1162">
        <v>8552</v>
      </c>
      <c r="B6882" s="1162">
        <v>35165</v>
      </c>
      <c r="C6882" s="1163" t="s">
        <v>15276</v>
      </c>
      <c r="D6882" s="1163" t="s">
        <v>15277</v>
      </c>
      <c r="E6882" s="1164" t="s">
        <v>13011</v>
      </c>
      <c r="F6882" s="1165">
        <v>44612</v>
      </c>
      <c r="G6882" s="1165">
        <v>45201</v>
      </c>
    </row>
    <row r="6883" spans="1:7" ht="25.5">
      <c r="A6883" s="1162">
        <v>8553</v>
      </c>
      <c r="B6883" s="1162">
        <v>35166</v>
      </c>
      <c r="C6883" s="1163" t="s">
        <v>15278</v>
      </c>
      <c r="D6883" s="1163" t="s">
        <v>15279</v>
      </c>
      <c r="E6883" s="1164" t="s">
        <v>3034</v>
      </c>
      <c r="F6883" s="1165">
        <v>45202</v>
      </c>
      <c r="G6883" s="1165">
        <v>45261</v>
      </c>
    </row>
    <row r="6884" spans="1:7">
      <c r="A6884" s="1158">
        <v>8554</v>
      </c>
      <c r="B6884" s="1158">
        <v>35167</v>
      </c>
      <c r="C6884" s="1159" t="s">
        <v>11969</v>
      </c>
      <c r="D6884" s="1159" t="s">
        <v>12493</v>
      </c>
      <c r="E6884" s="1160" t="s">
        <v>4546</v>
      </c>
      <c r="F6884" s="1161">
        <v>45042</v>
      </c>
      <c r="G6884" s="1161">
        <v>45281</v>
      </c>
    </row>
    <row r="6885" spans="1:7" ht="25.5">
      <c r="A6885" s="1162">
        <v>8555</v>
      </c>
      <c r="B6885" s="1162">
        <v>35168</v>
      </c>
      <c r="C6885" s="1163" t="s">
        <v>15280</v>
      </c>
      <c r="D6885" s="1163" t="s">
        <v>15281</v>
      </c>
      <c r="E6885" s="1164" t="s">
        <v>3064</v>
      </c>
      <c r="F6885" s="1165">
        <v>45042</v>
      </c>
      <c r="G6885" s="1165">
        <v>45221</v>
      </c>
    </row>
    <row r="6886" spans="1:7" ht="25.5">
      <c r="A6886" s="1162">
        <v>8556</v>
      </c>
      <c r="B6886" s="1162">
        <v>35169</v>
      </c>
      <c r="C6886" s="1163" t="s">
        <v>15282</v>
      </c>
      <c r="D6886" s="1163" t="s">
        <v>15283</v>
      </c>
      <c r="E6886" s="1164" t="s">
        <v>3034</v>
      </c>
      <c r="F6886" s="1165">
        <v>45222</v>
      </c>
      <c r="G6886" s="1165">
        <v>45281</v>
      </c>
    </row>
    <row r="6887" spans="1:7">
      <c r="A6887" s="1158">
        <v>8557</v>
      </c>
      <c r="B6887" s="1158">
        <v>35170</v>
      </c>
      <c r="C6887" s="1159" t="s">
        <v>11986</v>
      </c>
      <c r="D6887" s="1159" t="s">
        <v>5244</v>
      </c>
      <c r="E6887" s="1160" t="s">
        <v>14886</v>
      </c>
      <c r="F6887" s="1161">
        <v>45042</v>
      </c>
      <c r="G6887" s="1161">
        <v>45282</v>
      </c>
    </row>
    <row r="6888" spans="1:7" ht="25.5">
      <c r="A6888" s="1162">
        <v>8558</v>
      </c>
      <c r="B6888" s="1162">
        <v>35171</v>
      </c>
      <c r="C6888" s="1163" t="s">
        <v>15284</v>
      </c>
      <c r="D6888" s="1163" t="s">
        <v>15285</v>
      </c>
      <c r="E6888" s="1164" t="s">
        <v>3064</v>
      </c>
      <c r="F6888" s="1165">
        <v>45042</v>
      </c>
      <c r="G6888" s="1165">
        <v>45221</v>
      </c>
    </row>
    <row r="6889" spans="1:7" ht="25.5">
      <c r="A6889" s="1162">
        <v>8559</v>
      </c>
      <c r="B6889" s="1162">
        <v>35172</v>
      </c>
      <c r="C6889" s="1163" t="s">
        <v>15286</v>
      </c>
      <c r="D6889" s="1163" t="s">
        <v>15287</v>
      </c>
      <c r="E6889" s="1164" t="s">
        <v>14345</v>
      </c>
      <c r="F6889" s="1165">
        <v>45222</v>
      </c>
      <c r="G6889" s="1165">
        <v>45282</v>
      </c>
    </row>
    <row r="6890" spans="1:7" ht="25.5">
      <c r="A6890" s="1158">
        <v>8560</v>
      </c>
      <c r="B6890" s="1158">
        <v>35173</v>
      </c>
      <c r="C6890" s="1159" t="s">
        <v>15288</v>
      </c>
      <c r="D6890" s="1159" t="s">
        <v>15289</v>
      </c>
      <c r="E6890" s="1160" t="s">
        <v>15007</v>
      </c>
      <c r="F6890" s="1161">
        <v>44872</v>
      </c>
      <c r="G6890" s="1161">
        <v>45282</v>
      </c>
    </row>
    <row r="6891" spans="1:7">
      <c r="A6891" s="1158">
        <v>8561</v>
      </c>
      <c r="B6891" s="1158">
        <v>35174</v>
      </c>
      <c r="C6891" s="1159" t="s">
        <v>15202</v>
      </c>
      <c r="D6891" s="1159" t="s">
        <v>15203</v>
      </c>
      <c r="E6891" s="1160" t="s">
        <v>3212</v>
      </c>
      <c r="F6891" s="1161">
        <v>44872</v>
      </c>
      <c r="G6891" s="1161">
        <v>45041</v>
      </c>
    </row>
    <row r="6892" spans="1:7" ht="38.25">
      <c r="A6892" s="1162">
        <v>8562</v>
      </c>
      <c r="B6892" s="1162">
        <v>35175</v>
      </c>
      <c r="C6892" s="1163" t="s">
        <v>15290</v>
      </c>
      <c r="D6892" s="1163" t="s">
        <v>15291</v>
      </c>
      <c r="E6892" s="1164" t="s">
        <v>3212</v>
      </c>
      <c r="F6892" s="1165">
        <v>44872</v>
      </c>
      <c r="G6892" s="1165">
        <v>45041</v>
      </c>
    </row>
    <row r="6893" spans="1:7">
      <c r="A6893" s="1158">
        <v>8563</v>
      </c>
      <c r="B6893" s="1158">
        <v>35176</v>
      </c>
      <c r="C6893" s="1159" t="s">
        <v>11960</v>
      </c>
      <c r="D6893" s="1159" t="s">
        <v>12561</v>
      </c>
      <c r="E6893" s="1160" t="s">
        <v>14886</v>
      </c>
      <c r="F6893" s="1161">
        <v>45042</v>
      </c>
      <c r="G6893" s="1161">
        <v>45282</v>
      </c>
    </row>
    <row r="6894" spans="1:7" ht="25.5">
      <c r="A6894" s="1162">
        <v>8564</v>
      </c>
      <c r="B6894" s="1162">
        <v>35177</v>
      </c>
      <c r="C6894" s="1163" t="s">
        <v>15292</v>
      </c>
      <c r="D6894" s="1163" t="s">
        <v>15293</v>
      </c>
      <c r="E6894" s="1164" t="s">
        <v>3064</v>
      </c>
      <c r="F6894" s="1165">
        <v>45042</v>
      </c>
      <c r="G6894" s="1165">
        <v>45221</v>
      </c>
    </row>
    <row r="6895" spans="1:7" ht="38.25">
      <c r="A6895" s="1162">
        <v>8565</v>
      </c>
      <c r="B6895" s="1162">
        <v>35178</v>
      </c>
      <c r="C6895" s="1163" t="s">
        <v>15294</v>
      </c>
      <c r="D6895" s="1163" t="s">
        <v>15295</v>
      </c>
      <c r="E6895" s="1164" t="s">
        <v>14345</v>
      </c>
      <c r="F6895" s="1165">
        <v>45222</v>
      </c>
      <c r="G6895" s="1165">
        <v>45282</v>
      </c>
    </row>
    <row r="6896" spans="1:7" ht="25.5">
      <c r="A6896" s="1158">
        <v>8566</v>
      </c>
      <c r="B6896" s="1158">
        <v>35179</v>
      </c>
      <c r="C6896" s="1159" t="s">
        <v>15296</v>
      </c>
      <c r="D6896" s="1159" t="s">
        <v>15297</v>
      </c>
      <c r="E6896" s="1160" t="s">
        <v>4408</v>
      </c>
      <c r="F6896" s="1161">
        <v>44802</v>
      </c>
      <c r="G6896" s="1161">
        <v>45091</v>
      </c>
    </row>
    <row r="6897" spans="1:7">
      <c r="A6897" s="1158">
        <v>8567</v>
      </c>
      <c r="B6897" s="1158">
        <v>35180</v>
      </c>
      <c r="C6897" s="1159" t="s">
        <v>13555</v>
      </c>
      <c r="D6897" s="1159" t="s">
        <v>13556</v>
      </c>
      <c r="E6897" s="1160" t="s">
        <v>3009</v>
      </c>
      <c r="F6897" s="1161">
        <v>44802</v>
      </c>
      <c r="G6897" s="1161">
        <v>44951</v>
      </c>
    </row>
    <row r="6898" spans="1:7" ht="25.5">
      <c r="A6898" s="1162">
        <v>8568</v>
      </c>
      <c r="B6898" s="1162">
        <v>35181</v>
      </c>
      <c r="C6898" s="1163" t="s">
        <v>15298</v>
      </c>
      <c r="D6898" s="1163" t="s">
        <v>15299</v>
      </c>
      <c r="E6898" s="1164" t="s">
        <v>3009</v>
      </c>
      <c r="F6898" s="1165">
        <v>44802</v>
      </c>
      <c r="G6898" s="1165">
        <v>44951</v>
      </c>
    </row>
    <row r="6899" spans="1:7">
      <c r="A6899" s="1158">
        <v>8569</v>
      </c>
      <c r="B6899" s="1158">
        <v>35182</v>
      </c>
      <c r="C6899" s="1159" t="s">
        <v>13559</v>
      </c>
      <c r="D6899" s="1159" t="s">
        <v>13560</v>
      </c>
      <c r="E6899" s="1160" t="s">
        <v>3009</v>
      </c>
      <c r="F6899" s="1161">
        <v>44922</v>
      </c>
      <c r="G6899" s="1161">
        <v>45071</v>
      </c>
    </row>
    <row r="6900" spans="1:7" ht="25.5">
      <c r="A6900" s="1162">
        <v>8570</v>
      </c>
      <c r="B6900" s="1162">
        <v>35183</v>
      </c>
      <c r="C6900" s="1163" t="s">
        <v>15300</v>
      </c>
      <c r="D6900" s="1163" t="s">
        <v>15301</v>
      </c>
      <c r="E6900" s="1164" t="s">
        <v>3287</v>
      </c>
      <c r="F6900" s="1165">
        <v>44922</v>
      </c>
      <c r="G6900" s="1165">
        <v>45011</v>
      </c>
    </row>
    <row r="6901" spans="1:7" ht="25.5">
      <c r="A6901" s="1162">
        <v>8571</v>
      </c>
      <c r="B6901" s="1162">
        <v>35184</v>
      </c>
      <c r="C6901" s="1163" t="s">
        <v>15302</v>
      </c>
      <c r="D6901" s="1163" t="s">
        <v>15303</v>
      </c>
      <c r="E6901" s="1164" t="s">
        <v>3034</v>
      </c>
      <c r="F6901" s="1165">
        <v>45012</v>
      </c>
      <c r="G6901" s="1165">
        <v>45071</v>
      </c>
    </row>
    <row r="6902" spans="1:7">
      <c r="A6902" s="1158">
        <v>8572</v>
      </c>
      <c r="B6902" s="1158">
        <v>35185</v>
      </c>
      <c r="C6902" s="1159" t="s">
        <v>11969</v>
      </c>
      <c r="D6902" s="1159" t="s">
        <v>12493</v>
      </c>
      <c r="E6902" s="1160" t="s">
        <v>2560</v>
      </c>
      <c r="F6902" s="1161">
        <v>44982</v>
      </c>
      <c r="G6902" s="1161">
        <v>45091</v>
      </c>
    </row>
    <row r="6903" spans="1:7" ht="25.5">
      <c r="A6903" s="1162">
        <v>8573</v>
      </c>
      <c r="B6903" s="1162">
        <v>35186</v>
      </c>
      <c r="C6903" s="1163" t="s">
        <v>15304</v>
      </c>
      <c r="D6903" s="1163" t="s">
        <v>15305</v>
      </c>
      <c r="E6903" s="1164" t="s">
        <v>2981</v>
      </c>
      <c r="F6903" s="1165">
        <v>44982</v>
      </c>
      <c r="G6903" s="1165">
        <v>45031</v>
      </c>
    </row>
    <row r="6904" spans="1:7" ht="25.5">
      <c r="A6904" s="1162">
        <v>8574</v>
      </c>
      <c r="B6904" s="1162">
        <v>35187</v>
      </c>
      <c r="C6904" s="1163" t="s">
        <v>15306</v>
      </c>
      <c r="D6904" s="1163" t="s">
        <v>15307</v>
      </c>
      <c r="E6904" s="1164" t="s">
        <v>3034</v>
      </c>
      <c r="F6904" s="1165">
        <v>45032</v>
      </c>
      <c r="G6904" s="1165">
        <v>45091</v>
      </c>
    </row>
    <row r="6905" spans="1:7">
      <c r="A6905" s="1158">
        <v>8575</v>
      </c>
      <c r="B6905" s="1158">
        <v>35188</v>
      </c>
      <c r="C6905" s="1159" t="s">
        <v>11986</v>
      </c>
      <c r="D6905" s="1159" t="s">
        <v>5244</v>
      </c>
      <c r="E6905" s="1160" t="s">
        <v>4546</v>
      </c>
      <c r="F6905" s="1161">
        <v>44852</v>
      </c>
      <c r="G6905" s="1161">
        <v>45091</v>
      </c>
    </row>
    <row r="6906" spans="1:7" ht="25.5">
      <c r="A6906" s="1162">
        <v>8576</v>
      </c>
      <c r="B6906" s="1162">
        <v>35189</v>
      </c>
      <c r="C6906" s="1163" t="s">
        <v>15308</v>
      </c>
      <c r="D6906" s="1163" t="s">
        <v>15309</v>
      </c>
      <c r="E6906" s="1164" t="s">
        <v>3064</v>
      </c>
      <c r="F6906" s="1165">
        <v>44852</v>
      </c>
      <c r="G6906" s="1165">
        <v>45031</v>
      </c>
    </row>
    <row r="6907" spans="1:7" ht="25.5">
      <c r="A6907" s="1162">
        <v>8577</v>
      </c>
      <c r="B6907" s="1162">
        <v>35190</v>
      </c>
      <c r="C6907" s="1163" t="s">
        <v>15310</v>
      </c>
      <c r="D6907" s="1163" t="s">
        <v>15311</v>
      </c>
      <c r="E6907" s="1164" t="s">
        <v>3034</v>
      </c>
      <c r="F6907" s="1165">
        <v>45032</v>
      </c>
      <c r="G6907" s="1165">
        <v>45091</v>
      </c>
    </row>
    <row r="6908" spans="1:7" ht="25.5">
      <c r="A6908" s="1158">
        <v>8578</v>
      </c>
      <c r="B6908" s="1158">
        <v>35191</v>
      </c>
      <c r="C6908" s="1159" t="s">
        <v>15312</v>
      </c>
      <c r="D6908" s="1159" t="s">
        <v>15313</v>
      </c>
      <c r="E6908" s="1160" t="s">
        <v>6228</v>
      </c>
      <c r="F6908" s="1161">
        <v>44177</v>
      </c>
      <c r="G6908" s="1161">
        <v>44486</v>
      </c>
    </row>
    <row r="6909" spans="1:7">
      <c r="A6909" s="1158">
        <v>8579</v>
      </c>
      <c r="B6909" s="1158">
        <v>35192</v>
      </c>
      <c r="C6909" s="1159" t="s">
        <v>15202</v>
      </c>
      <c r="D6909" s="1159" t="s">
        <v>15203</v>
      </c>
      <c r="E6909" s="1160" t="s">
        <v>3308</v>
      </c>
      <c r="F6909" s="1161">
        <v>44177</v>
      </c>
      <c r="G6909" s="1161">
        <v>44276</v>
      </c>
    </row>
    <row r="6910" spans="1:7" ht="25.5">
      <c r="A6910" s="1162">
        <v>8580</v>
      </c>
      <c r="B6910" s="1162">
        <v>35193</v>
      </c>
      <c r="C6910" s="1163" t="s">
        <v>15314</v>
      </c>
      <c r="D6910" s="1163" t="s">
        <v>15315</v>
      </c>
      <c r="E6910" s="1164" t="s">
        <v>3308</v>
      </c>
      <c r="F6910" s="1165">
        <v>44177</v>
      </c>
      <c r="G6910" s="1165">
        <v>44276</v>
      </c>
    </row>
    <row r="6911" spans="1:7">
      <c r="A6911" s="1158">
        <v>8581</v>
      </c>
      <c r="B6911" s="1158">
        <v>35194</v>
      </c>
      <c r="C6911" s="1159" t="s">
        <v>11960</v>
      </c>
      <c r="D6911" s="1159" t="s">
        <v>12561</v>
      </c>
      <c r="E6911" s="1160" t="s">
        <v>3849</v>
      </c>
      <c r="F6911" s="1161">
        <v>44277</v>
      </c>
      <c r="G6911" s="1161">
        <v>44486</v>
      </c>
    </row>
    <row r="6912" spans="1:7" ht="25.5">
      <c r="A6912" s="1162">
        <v>8582</v>
      </c>
      <c r="B6912" s="1162">
        <v>35195</v>
      </c>
      <c r="C6912" s="1163" t="s">
        <v>15316</v>
      </c>
      <c r="D6912" s="1163" t="s">
        <v>15317</v>
      </c>
      <c r="E6912" s="1164" t="s">
        <v>3009</v>
      </c>
      <c r="F6912" s="1165">
        <v>44277</v>
      </c>
      <c r="G6912" s="1165">
        <v>44426</v>
      </c>
    </row>
    <row r="6913" spans="1:7" ht="25.5">
      <c r="A6913" s="1162">
        <v>8583</v>
      </c>
      <c r="B6913" s="1162">
        <v>35196</v>
      </c>
      <c r="C6913" s="1163" t="s">
        <v>15318</v>
      </c>
      <c r="D6913" s="1163" t="s">
        <v>15319</v>
      </c>
      <c r="E6913" s="1164" t="s">
        <v>3034</v>
      </c>
      <c r="F6913" s="1165">
        <v>44427</v>
      </c>
      <c r="G6913" s="1165">
        <v>44486</v>
      </c>
    </row>
    <row r="6914" spans="1:7" ht="25.5">
      <c r="A6914" s="1158">
        <v>8584</v>
      </c>
      <c r="B6914" s="1158">
        <v>35197</v>
      </c>
      <c r="C6914" s="1159" t="s">
        <v>15320</v>
      </c>
      <c r="D6914" s="1159" t="s">
        <v>15321</v>
      </c>
      <c r="E6914" s="1160" t="s">
        <v>15322</v>
      </c>
      <c r="F6914" s="1161">
        <v>45073</v>
      </c>
      <c r="G6914" s="1161">
        <v>45773</v>
      </c>
    </row>
    <row r="6915" spans="1:7">
      <c r="A6915" s="1162">
        <v>8585</v>
      </c>
      <c r="B6915" s="1162">
        <v>35198</v>
      </c>
      <c r="C6915" s="1163" t="s">
        <v>15202</v>
      </c>
      <c r="D6915" s="1163" t="s">
        <v>15203</v>
      </c>
      <c r="E6915" s="1164" t="s">
        <v>15322</v>
      </c>
      <c r="F6915" s="1165">
        <v>45073</v>
      </c>
      <c r="G6915" s="1165">
        <v>45773</v>
      </c>
    </row>
    <row r="6916" spans="1:7">
      <c r="A6916" s="1162">
        <v>8586</v>
      </c>
      <c r="B6916" s="1162">
        <v>35199</v>
      </c>
      <c r="C6916" s="1163" t="s">
        <v>15201</v>
      </c>
      <c r="D6916" s="1163" t="s">
        <v>15196</v>
      </c>
      <c r="E6916" s="1164" t="s">
        <v>2357</v>
      </c>
      <c r="F6916" s="1165">
        <v>45773</v>
      </c>
      <c r="G6916" s="1165">
        <v>45773</v>
      </c>
    </row>
    <row r="6917" spans="1:7" ht="25.5">
      <c r="A6917" s="1158">
        <v>8587</v>
      </c>
      <c r="B6917" s="1158">
        <v>35200</v>
      </c>
      <c r="C6917" s="1159" t="s">
        <v>15323</v>
      </c>
      <c r="D6917" s="1159" t="s">
        <v>15324</v>
      </c>
      <c r="E6917" s="1160" t="s">
        <v>5416</v>
      </c>
      <c r="F6917" s="1161">
        <v>44205</v>
      </c>
      <c r="G6917" s="1161">
        <v>44784</v>
      </c>
    </row>
    <row r="6918" spans="1:7">
      <c r="A6918" s="1162">
        <v>8588</v>
      </c>
      <c r="B6918" s="1162">
        <v>35201</v>
      </c>
      <c r="C6918" s="1163" t="s">
        <v>15325</v>
      </c>
      <c r="D6918" s="1163" t="s">
        <v>15326</v>
      </c>
      <c r="E6918" s="1164" t="s">
        <v>2357</v>
      </c>
      <c r="F6918" s="1165">
        <v>44784</v>
      </c>
      <c r="G6918" s="1165">
        <v>44784</v>
      </c>
    </row>
    <row r="6919" spans="1:7">
      <c r="A6919" s="1158">
        <v>8589</v>
      </c>
      <c r="B6919" s="1158">
        <v>35202</v>
      </c>
      <c r="C6919" s="1159" t="s">
        <v>13555</v>
      </c>
      <c r="D6919" s="1159" t="s">
        <v>13556</v>
      </c>
      <c r="E6919" s="1160" t="s">
        <v>5416</v>
      </c>
      <c r="F6919" s="1161">
        <v>44205</v>
      </c>
      <c r="G6919" s="1161">
        <v>44784</v>
      </c>
    </row>
    <row r="6920" spans="1:7" ht="25.5">
      <c r="A6920" s="1162">
        <v>8590</v>
      </c>
      <c r="B6920" s="1162">
        <v>35203</v>
      </c>
      <c r="C6920" s="1163" t="s">
        <v>15327</v>
      </c>
      <c r="D6920" s="1163" t="s">
        <v>15328</v>
      </c>
      <c r="E6920" s="1164" t="s">
        <v>5416</v>
      </c>
      <c r="F6920" s="1165">
        <v>44205</v>
      </c>
      <c r="G6920" s="1165">
        <v>44784</v>
      </c>
    </row>
    <row r="6921" spans="1:7">
      <c r="A6921" s="1158">
        <v>8591</v>
      </c>
      <c r="B6921" s="1158">
        <v>35204</v>
      </c>
      <c r="C6921" s="1159" t="s">
        <v>15329</v>
      </c>
      <c r="D6921" s="1159" t="s">
        <v>15330</v>
      </c>
      <c r="E6921" s="1160" t="s">
        <v>15331</v>
      </c>
      <c r="F6921" s="1161">
        <v>44186</v>
      </c>
      <c r="G6921" s="1161">
        <v>45055</v>
      </c>
    </row>
    <row r="6922" spans="1:7">
      <c r="A6922" s="1162">
        <v>8592</v>
      </c>
      <c r="B6922" s="1162">
        <v>35205</v>
      </c>
      <c r="C6922" s="1163" t="s">
        <v>15332</v>
      </c>
      <c r="D6922" s="1163" t="s">
        <v>15333</v>
      </c>
      <c r="E6922" s="1164" t="s">
        <v>2357</v>
      </c>
      <c r="F6922" s="1165">
        <v>45055</v>
      </c>
      <c r="G6922" s="1165">
        <v>45055</v>
      </c>
    </row>
    <row r="6923" spans="1:7">
      <c r="A6923" s="1158">
        <v>8593</v>
      </c>
      <c r="B6923" s="1158">
        <v>35206</v>
      </c>
      <c r="C6923" s="1159" t="s">
        <v>13555</v>
      </c>
      <c r="D6923" s="1159" t="s">
        <v>13556</v>
      </c>
      <c r="E6923" s="1160" t="s">
        <v>4625</v>
      </c>
      <c r="F6923" s="1161">
        <v>44186</v>
      </c>
      <c r="G6923" s="1161">
        <v>44935</v>
      </c>
    </row>
    <row r="6924" spans="1:7" ht="25.5">
      <c r="A6924" s="1162">
        <v>8594</v>
      </c>
      <c r="B6924" s="1162">
        <v>35207</v>
      </c>
      <c r="C6924" s="1163" t="s">
        <v>15334</v>
      </c>
      <c r="D6924" s="1163" t="s">
        <v>15335</v>
      </c>
      <c r="E6924" s="1164" t="s">
        <v>4625</v>
      </c>
      <c r="F6924" s="1165">
        <v>44186</v>
      </c>
      <c r="G6924" s="1165">
        <v>44935</v>
      </c>
    </row>
    <row r="6925" spans="1:7">
      <c r="A6925" s="1158">
        <v>8595</v>
      </c>
      <c r="B6925" s="1158">
        <v>35208</v>
      </c>
      <c r="C6925" s="1159" t="s">
        <v>13559</v>
      </c>
      <c r="D6925" s="1159" t="s">
        <v>13560</v>
      </c>
      <c r="E6925" s="1160" t="s">
        <v>2894</v>
      </c>
      <c r="F6925" s="1161">
        <v>44936</v>
      </c>
      <c r="G6925" s="1161">
        <v>45055</v>
      </c>
    </row>
    <row r="6926" spans="1:7">
      <c r="A6926" s="1162">
        <v>8596</v>
      </c>
      <c r="B6926" s="1162">
        <v>35209</v>
      </c>
      <c r="C6926" s="1163" t="s">
        <v>15336</v>
      </c>
      <c r="D6926" s="1163" t="s">
        <v>15337</v>
      </c>
      <c r="E6926" s="1164" t="s">
        <v>3034</v>
      </c>
      <c r="F6926" s="1165">
        <v>44936</v>
      </c>
      <c r="G6926" s="1165">
        <v>44995</v>
      </c>
    </row>
    <row r="6927" spans="1:7" ht="25.5">
      <c r="A6927" s="1162">
        <v>8597</v>
      </c>
      <c r="B6927" s="1162">
        <v>35210</v>
      </c>
      <c r="C6927" s="1163" t="s">
        <v>15338</v>
      </c>
      <c r="D6927" s="1163" t="s">
        <v>15339</v>
      </c>
      <c r="E6927" s="1164" t="s">
        <v>3034</v>
      </c>
      <c r="F6927" s="1165">
        <v>44996</v>
      </c>
      <c r="G6927" s="1165">
        <v>45055</v>
      </c>
    </row>
    <row r="6928" spans="1:7">
      <c r="A6928" s="1158">
        <v>8598</v>
      </c>
      <c r="B6928" s="1158">
        <v>35211</v>
      </c>
      <c r="C6928" s="1159" t="s">
        <v>11969</v>
      </c>
      <c r="D6928" s="1159" t="s">
        <v>12493</v>
      </c>
      <c r="E6928" s="1160" t="s">
        <v>2894</v>
      </c>
      <c r="F6928" s="1161">
        <v>44936</v>
      </c>
      <c r="G6928" s="1161">
        <v>45055</v>
      </c>
    </row>
    <row r="6929" spans="1:7" ht="25.5">
      <c r="A6929" s="1162">
        <v>8599</v>
      </c>
      <c r="B6929" s="1162">
        <v>35212</v>
      </c>
      <c r="C6929" s="1163" t="s">
        <v>15340</v>
      </c>
      <c r="D6929" s="1163" t="s">
        <v>15341</v>
      </c>
      <c r="E6929" s="1164" t="s">
        <v>3034</v>
      </c>
      <c r="F6929" s="1165">
        <v>44936</v>
      </c>
      <c r="G6929" s="1165">
        <v>44995</v>
      </c>
    </row>
    <row r="6930" spans="1:7" ht="25.5">
      <c r="A6930" s="1162">
        <v>8600</v>
      </c>
      <c r="B6930" s="1162">
        <v>35213</v>
      </c>
      <c r="C6930" s="1163" t="s">
        <v>15342</v>
      </c>
      <c r="D6930" s="1163" t="s">
        <v>15343</v>
      </c>
      <c r="E6930" s="1164" t="s">
        <v>3034</v>
      </c>
      <c r="F6930" s="1165">
        <v>44996</v>
      </c>
      <c r="G6930" s="1165">
        <v>45055</v>
      </c>
    </row>
    <row r="6931" spans="1:7">
      <c r="A6931" s="1158">
        <v>8601</v>
      </c>
      <c r="B6931" s="1158">
        <v>35214</v>
      </c>
      <c r="C6931" s="1159" t="s">
        <v>11986</v>
      </c>
      <c r="D6931" s="1159" t="s">
        <v>5244</v>
      </c>
      <c r="E6931" s="1160" t="s">
        <v>2894</v>
      </c>
      <c r="F6931" s="1161">
        <v>44936</v>
      </c>
      <c r="G6931" s="1161">
        <v>45055</v>
      </c>
    </row>
    <row r="6932" spans="1:7">
      <c r="A6932" s="1162">
        <v>8602</v>
      </c>
      <c r="B6932" s="1162">
        <v>35215</v>
      </c>
      <c r="C6932" s="1163" t="s">
        <v>15344</v>
      </c>
      <c r="D6932" s="1163" t="s">
        <v>15345</v>
      </c>
      <c r="E6932" s="1164" t="s">
        <v>3034</v>
      </c>
      <c r="F6932" s="1165">
        <v>44936</v>
      </c>
      <c r="G6932" s="1165">
        <v>44995</v>
      </c>
    </row>
    <row r="6933" spans="1:7" ht="25.5">
      <c r="A6933" s="1162">
        <v>8603</v>
      </c>
      <c r="B6933" s="1162">
        <v>35216</v>
      </c>
      <c r="C6933" s="1163" t="s">
        <v>15346</v>
      </c>
      <c r="D6933" s="1163" t="s">
        <v>15347</v>
      </c>
      <c r="E6933" s="1164" t="s">
        <v>3034</v>
      </c>
      <c r="F6933" s="1165">
        <v>44996</v>
      </c>
      <c r="G6933" s="1165">
        <v>45055</v>
      </c>
    </row>
    <row r="6934" spans="1:7">
      <c r="A6934" s="1158">
        <v>8604</v>
      </c>
      <c r="B6934" s="1158">
        <v>35217</v>
      </c>
      <c r="C6934" s="1159" t="s">
        <v>15348</v>
      </c>
      <c r="D6934" s="1159" t="s">
        <v>15349</v>
      </c>
      <c r="E6934" s="1160" t="s">
        <v>15350</v>
      </c>
      <c r="F6934" s="1161">
        <v>44186</v>
      </c>
      <c r="G6934" s="1161">
        <v>45155</v>
      </c>
    </row>
    <row r="6935" spans="1:7">
      <c r="A6935" s="1162">
        <v>8605</v>
      </c>
      <c r="B6935" s="1162">
        <v>35218</v>
      </c>
      <c r="C6935" s="1163" t="s">
        <v>15351</v>
      </c>
      <c r="D6935" s="1163" t="s">
        <v>15352</v>
      </c>
      <c r="E6935" s="1164" t="s">
        <v>2357</v>
      </c>
      <c r="F6935" s="1165">
        <v>45155</v>
      </c>
      <c r="G6935" s="1165">
        <v>45155</v>
      </c>
    </row>
    <row r="6936" spans="1:7">
      <c r="A6936" s="1158">
        <v>8606</v>
      </c>
      <c r="B6936" s="1158">
        <v>35219</v>
      </c>
      <c r="C6936" s="1159" t="s">
        <v>13555</v>
      </c>
      <c r="D6936" s="1159" t="s">
        <v>13556</v>
      </c>
      <c r="E6936" s="1160" t="s">
        <v>4625</v>
      </c>
      <c r="F6936" s="1161">
        <v>44186</v>
      </c>
      <c r="G6936" s="1161">
        <v>44935</v>
      </c>
    </row>
    <row r="6937" spans="1:7">
      <c r="A6937" s="1162">
        <v>8607</v>
      </c>
      <c r="B6937" s="1162">
        <v>35220</v>
      </c>
      <c r="C6937" s="1163" t="s">
        <v>15353</v>
      </c>
      <c r="D6937" s="1163" t="s">
        <v>15354</v>
      </c>
      <c r="E6937" s="1164" t="s">
        <v>4625</v>
      </c>
      <c r="F6937" s="1165">
        <v>44186</v>
      </c>
      <c r="G6937" s="1165">
        <v>44935</v>
      </c>
    </row>
    <row r="6938" spans="1:7">
      <c r="A6938" s="1158">
        <v>8608</v>
      </c>
      <c r="B6938" s="1158">
        <v>35221</v>
      </c>
      <c r="C6938" s="1159" t="s">
        <v>13559</v>
      </c>
      <c r="D6938" s="1159" t="s">
        <v>13560</v>
      </c>
      <c r="E6938" s="1160" t="s">
        <v>3218</v>
      </c>
      <c r="F6938" s="1161">
        <v>44936</v>
      </c>
      <c r="G6938" s="1161">
        <v>45095</v>
      </c>
    </row>
    <row r="6939" spans="1:7">
      <c r="A6939" s="1162">
        <v>8609</v>
      </c>
      <c r="B6939" s="1162">
        <v>35222</v>
      </c>
      <c r="C6939" s="1163" t="s">
        <v>15355</v>
      </c>
      <c r="D6939" s="1163" t="s">
        <v>15356</v>
      </c>
      <c r="E6939" s="1164" t="s">
        <v>3308</v>
      </c>
      <c r="F6939" s="1165">
        <v>44936</v>
      </c>
      <c r="G6939" s="1165">
        <v>45035</v>
      </c>
    </row>
    <row r="6940" spans="1:7" ht="25.5">
      <c r="A6940" s="1162">
        <v>8610</v>
      </c>
      <c r="B6940" s="1162">
        <v>35223</v>
      </c>
      <c r="C6940" s="1163" t="s">
        <v>15357</v>
      </c>
      <c r="D6940" s="1163" t="s">
        <v>15358</v>
      </c>
      <c r="E6940" s="1164" t="s">
        <v>3034</v>
      </c>
      <c r="F6940" s="1165">
        <v>45036</v>
      </c>
      <c r="G6940" s="1165">
        <v>45095</v>
      </c>
    </row>
    <row r="6941" spans="1:7">
      <c r="A6941" s="1158">
        <v>8611</v>
      </c>
      <c r="B6941" s="1158">
        <v>35224</v>
      </c>
      <c r="C6941" s="1159" t="s">
        <v>11969</v>
      </c>
      <c r="D6941" s="1159" t="s">
        <v>12493</v>
      </c>
      <c r="E6941" s="1160" t="s">
        <v>2894</v>
      </c>
      <c r="F6941" s="1161">
        <v>45036</v>
      </c>
      <c r="G6941" s="1161">
        <v>45155</v>
      </c>
    </row>
    <row r="6942" spans="1:7">
      <c r="A6942" s="1162">
        <v>8612</v>
      </c>
      <c r="B6942" s="1162">
        <v>35225</v>
      </c>
      <c r="C6942" s="1163" t="s">
        <v>15359</v>
      </c>
      <c r="D6942" s="1163" t="s">
        <v>15360</v>
      </c>
      <c r="E6942" s="1164" t="s">
        <v>3034</v>
      </c>
      <c r="F6942" s="1165">
        <v>45036</v>
      </c>
      <c r="G6942" s="1165">
        <v>45095</v>
      </c>
    </row>
    <row r="6943" spans="1:7" ht="25.5">
      <c r="A6943" s="1162">
        <v>8613</v>
      </c>
      <c r="B6943" s="1162">
        <v>35226</v>
      </c>
      <c r="C6943" s="1163" t="s">
        <v>15361</v>
      </c>
      <c r="D6943" s="1163" t="s">
        <v>15362</v>
      </c>
      <c r="E6943" s="1164" t="s">
        <v>3034</v>
      </c>
      <c r="F6943" s="1165">
        <v>45096</v>
      </c>
      <c r="G6943" s="1165">
        <v>45155</v>
      </c>
    </row>
    <row r="6944" spans="1:7">
      <c r="A6944" s="1158">
        <v>8614</v>
      </c>
      <c r="B6944" s="1158">
        <v>35227</v>
      </c>
      <c r="C6944" s="1159" t="s">
        <v>11986</v>
      </c>
      <c r="D6944" s="1159" t="s">
        <v>5244</v>
      </c>
      <c r="E6944" s="1160" t="s">
        <v>2894</v>
      </c>
      <c r="F6944" s="1161">
        <v>45036</v>
      </c>
      <c r="G6944" s="1161">
        <v>45155</v>
      </c>
    </row>
    <row r="6945" spans="1:7">
      <c r="A6945" s="1162">
        <v>8615</v>
      </c>
      <c r="B6945" s="1162">
        <v>35228</v>
      </c>
      <c r="C6945" s="1163" t="s">
        <v>15363</v>
      </c>
      <c r="D6945" s="1163" t="s">
        <v>15364</v>
      </c>
      <c r="E6945" s="1164" t="s">
        <v>3034</v>
      </c>
      <c r="F6945" s="1165">
        <v>45036</v>
      </c>
      <c r="G6945" s="1165">
        <v>45095</v>
      </c>
    </row>
    <row r="6946" spans="1:7">
      <c r="A6946" s="1162">
        <v>8616</v>
      </c>
      <c r="B6946" s="1162">
        <v>35229</v>
      </c>
      <c r="C6946" s="1163" t="s">
        <v>15365</v>
      </c>
      <c r="D6946" s="1163" t="s">
        <v>15366</v>
      </c>
      <c r="E6946" s="1164" t="s">
        <v>3034</v>
      </c>
      <c r="F6946" s="1165">
        <v>45096</v>
      </c>
      <c r="G6946" s="1165">
        <v>45155</v>
      </c>
    </row>
    <row r="6947" spans="1:7">
      <c r="A6947" s="1158">
        <v>8617</v>
      </c>
      <c r="B6947" s="1158">
        <v>35230</v>
      </c>
      <c r="C6947" s="1159" t="s">
        <v>15367</v>
      </c>
      <c r="D6947" s="1159" t="s">
        <v>15368</v>
      </c>
      <c r="E6947" s="1160" t="s">
        <v>15350</v>
      </c>
      <c r="F6947" s="1161">
        <v>44186</v>
      </c>
      <c r="G6947" s="1161">
        <v>45155</v>
      </c>
    </row>
    <row r="6948" spans="1:7">
      <c r="A6948" s="1162">
        <v>8618</v>
      </c>
      <c r="B6948" s="1162">
        <v>35231</v>
      </c>
      <c r="C6948" s="1163" t="s">
        <v>15369</v>
      </c>
      <c r="D6948" s="1163" t="s">
        <v>15370</v>
      </c>
      <c r="E6948" s="1164" t="s">
        <v>2357</v>
      </c>
      <c r="F6948" s="1165">
        <v>45155</v>
      </c>
      <c r="G6948" s="1165">
        <v>45155</v>
      </c>
    </row>
    <row r="6949" spans="1:7">
      <c r="A6949" s="1158">
        <v>8619</v>
      </c>
      <c r="B6949" s="1158">
        <v>35232</v>
      </c>
      <c r="C6949" s="1159" t="s">
        <v>13555</v>
      </c>
      <c r="D6949" s="1159" t="s">
        <v>15371</v>
      </c>
      <c r="E6949" s="1160" t="s">
        <v>4625</v>
      </c>
      <c r="F6949" s="1161">
        <v>44186</v>
      </c>
      <c r="G6949" s="1161">
        <v>44935</v>
      </c>
    </row>
    <row r="6950" spans="1:7" ht="25.5">
      <c r="A6950" s="1162">
        <v>8620</v>
      </c>
      <c r="B6950" s="1162">
        <v>35233</v>
      </c>
      <c r="C6950" s="1163" t="s">
        <v>15372</v>
      </c>
      <c r="D6950" s="1163" t="s">
        <v>15373</v>
      </c>
      <c r="E6950" s="1164" t="s">
        <v>4625</v>
      </c>
      <c r="F6950" s="1165">
        <v>44186</v>
      </c>
      <c r="G6950" s="1165">
        <v>44935</v>
      </c>
    </row>
    <row r="6951" spans="1:7">
      <c r="A6951" s="1158">
        <v>8621</v>
      </c>
      <c r="B6951" s="1158">
        <v>35234</v>
      </c>
      <c r="C6951" s="1159" t="s">
        <v>13559</v>
      </c>
      <c r="D6951" s="1159" t="s">
        <v>13560</v>
      </c>
      <c r="E6951" s="1160" t="s">
        <v>3218</v>
      </c>
      <c r="F6951" s="1161">
        <v>44936</v>
      </c>
      <c r="G6951" s="1161">
        <v>45095</v>
      </c>
    </row>
    <row r="6952" spans="1:7" ht="25.5">
      <c r="A6952" s="1162">
        <v>8622</v>
      </c>
      <c r="B6952" s="1162">
        <v>35235</v>
      </c>
      <c r="C6952" s="1163" t="s">
        <v>15374</v>
      </c>
      <c r="D6952" s="1163" t="s">
        <v>15375</v>
      </c>
      <c r="E6952" s="1164" t="s">
        <v>3308</v>
      </c>
      <c r="F6952" s="1165">
        <v>44936</v>
      </c>
      <c r="G6952" s="1165">
        <v>45035</v>
      </c>
    </row>
    <row r="6953" spans="1:7" ht="25.5">
      <c r="A6953" s="1162">
        <v>8623</v>
      </c>
      <c r="B6953" s="1162">
        <v>35236</v>
      </c>
      <c r="C6953" s="1163" t="s">
        <v>15376</v>
      </c>
      <c r="D6953" s="1163" t="s">
        <v>15377</v>
      </c>
      <c r="E6953" s="1164" t="s">
        <v>3034</v>
      </c>
      <c r="F6953" s="1165">
        <v>45036</v>
      </c>
      <c r="G6953" s="1165">
        <v>45095</v>
      </c>
    </row>
    <row r="6954" spans="1:7">
      <c r="A6954" s="1158">
        <v>8624</v>
      </c>
      <c r="B6954" s="1158">
        <v>35237</v>
      </c>
      <c r="C6954" s="1159" t="s">
        <v>11969</v>
      </c>
      <c r="D6954" s="1159" t="s">
        <v>12493</v>
      </c>
      <c r="E6954" s="1160" t="s">
        <v>2894</v>
      </c>
      <c r="F6954" s="1161">
        <v>45036</v>
      </c>
      <c r="G6954" s="1161">
        <v>45155</v>
      </c>
    </row>
    <row r="6955" spans="1:7" ht="25.5">
      <c r="A6955" s="1162">
        <v>8625</v>
      </c>
      <c r="B6955" s="1162">
        <v>35238</v>
      </c>
      <c r="C6955" s="1163" t="s">
        <v>15378</v>
      </c>
      <c r="D6955" s="1163" t="s">
        <v>15379</v>
      </c>
      <c r="E6955" s="1164" t="s">
        <v>3034</v>
      </c>
      <c r="F6955" s="1165">
        <v>45036</v>
      </c>
      <c r="G6955" s="1165">
        <v>45095</v>
      </c>
    </row>
    <row r="6956" spans="1:7" ht="25.5">
      <c r="A6956" s="1162">
        <v>8626</v>
      </c>
      <c r="B6956" s="1162">
        <v>35239</v>
      </c>
      <c r="C6956" s="1163" t="s">
        <v>15380</v>
      </c>
      <c r="D6956" s="1163" t="s">
        <v>15381</v>
      </c>
      <c r="E6956" s="1164" t="s">
        <v>3034</v>
      </c>
      <c r="F6956" s="1165">
        <v>45096</v>
      </c>
      <c r="G6956" s="1165">
        <v>45155</v>
      </c>
    </row>
    <row r="6957" spans="1:7">
      <c r="A6957" s="1158">
        <v>8627</v>
      </c>
      <c r="B6957" s="1158">
        <v>35240</v>
      </c>
      <c r="C6957" s="1159" t="s">
        <v>11986</v>
      </c>
      <c r="D6957" s="1159" t="s">
        <v>5244</v>
      </c>
      <c r="E6957" s="1160" t="s">
        <v>2894</v>
      </c>
      <c r="F6957" s="1161">
        <v>45036</v>
      </c>
      <c r="G6957" s="1161">
        <v>45155</v>
      </c>
    </row>
    <row r="6958" spans="1:7">
      <c r="A6958" s="1162">
        <v>8628</v>
      </c>
      <c r="B6958" s="1162">
        <v>35241</v>
      </c>
      <c r="C6958" s="1163" t="s">
        <v>15382</v>
      </c>
      <c r="D6958" s="1163" t="s">
        <v>15383</v>
      </c>
      <c r="E6958" s="1164" t="s">
        <v>3034</v>
      </c>
      <c r="F6958" s="1165">
        <v>45036</v>
      </c>
      <c r="G6958" s="1165">
        <v>45095</v>
      </c>
    </row>
    <row r="6959" spans="1:7" ht="25.5">
      <c r="A6959" s="1162">
        <v>8629</v>
      </c>
      <c r="B6959" s="1162">
        <v>35242</v>
      </c>
      <c r="C6959" s="1163" t="s">
        <v>15384</v>
      </c>
      <c r="D6959" s="1163" t="s">
        <v>15385</v>
      </c>
      <c r="E6959" s="1164" t="s">
        <v>3034</v>
      </c>
      <c r="F6959" s="1165">
        <v>45096</v>
      </c>
      <c r="G6959" s="1165">
        <v>45155</v>
      </c>
    </row>
    <row r="6960" spans="1:7" ht="25.5">
      <c r="A6960" s="1158">
        <v>8630</v>
      </c>
      <c r="B6960" s="1158">
        <v>35243</v>
      </c>
      <c r="C6960" s="1159" t="s">
        <v>15386</v>
      </c>
      <c r="D6960" s="1159" t="s">
        <v>15387</v>
      </c>
      <c r="E6960" s="1160" t="s">
        <v>15388</v>
      </c>
      <c r="F6960" s="1161">
        <v>44365</v>
      </c>
      <c r="G6960" s="1161">
        <v>45165</v>
      </c>
    </row>
    <row r="6961" spans="1:7">
      <c r="A6961" s="1162">
        <v>8631</v>
      </c>
      <c r="B6961" s="1162">
        <v>35244</v>
      </c>
      <c r="C6961" s="1163" t="s">
        <v>15389</v>
      </c>
      <c r="D6961" s="1163" t="s">
        <v>15390</v>
      </c>
      <c r="E6961" s="1164" t="s">
        <v>2357</v>
      </c>
      <c r="F6961" s="1165">
        <v>45165</v>
      </c>
      <c r="G6961" s="1165">
        <v>45165</v>
      </c>
    </row>
    <row r="6962" spans="1:7">
      <c r="A6962" s="1158">
        <v>8632</v>
      </c>
      <c r="B6962" s="1158">
        <v>35245</v>
      </c>
      <c r="C6962" s="1159" t="s">
        <v>13555</v>
      </c>
      <c r="D6962" s="1159" t="s">
        <v>13556</v>
      </c>
      <c r="E6962" s="1160" t="s">
        <v>9571</v>
      </c>
      <c r="F6962" s="1161">
        <v>44365</v>
      </c>
      <c r="G6962" s="1161">
        <v>44964</v>
      </c>
    </row>
    <row r="6963" spans="1:7" ht="25.5">
      <c r="A6963" s="1162">
        <v>8633</v>
      </c>
      <c r="B6963" s="1162">
        <v>35246</v>
      </c>
      <c r="C6963" s="1163" t="s">
        <v>15391</v>
      </c>
      <c r="D6963" s="1163" t="s">
        <v>15392</v>
      </c>
      <c r="E6963" s="1164" t="s">
        <v>9571</v>
      </c>
      <c r="F6963" s="1165">
        <v>44365</v>
      </c>
      <c r="G6963" s="1165">
        <v>44964</v>
      </c>
    </row>
    <row r="6964" spans="1:7">
      <c r="A6964" s="1158">
        <v>8634</v>
      </c>
      <c r="B6964" s="1158">
        <v>35247</v>
      </c>
      <c r="C6964" s="1159" t="s">
        <v>13559</v>
      </c>
      <c r="D6964" s="1159" t="s">
        <v>13560</v>
      </c>
      <c r="E6964" s="1160" t="s">
        <v>15393</v>
      </c>
      <c r="F6964" s="1161">
        <v>44485</v>
      </c>
      <c r="G6964" s="1161">
        <v>45165</v>
      </c>
    </row>
    <row r="6965" spans="1:7" ht="25.5">
      <c r="A6965" s="1162">
        <v>8635</v>
      </c>
      <c r="B6965" s="1162">
        <v>35248</v>
      </c>
      <c r="C6965" s="1163" t="s">
        <v>15394</v>
      </c>
      <c r="D6965" s="1163" t="s">
        <v>15395</v>
      </c>
      <c r="E6965" s="1164" t="s">
        <v>15396</v>
      </c>
      <c r="F6965" s="1165">
        <v>44485</v>
      </c>
      <c r="G6965" s="1165">
        <v>45105</v>
      </c>
    </row>
    <row r="6966" spans="1:7" ht="25.5">
      <c r="A6966" s="1162">
        <v>8636</v>
      </c>
      <c r="B6966" s="1162">
        <v>35249</v>
      </c>
      <c r="C6966" s="1163" t="s">
        <v>15397</v>
      </c>
      <c r="D6966" s="1163" t="s">
        <v>15398</v>
      </c>
      <c r="E6966" s="1164" t="s">
        <v>3034</v>
      </c>
      <c r="F6966" s="1165">
        <v>45106</v>
      </c>
      <c r="G6966" s="1165">
        <v>45165</v>
      </c>
    </row>
    <row r="6967" spans="1:7">
      <c r="A6967" s="1158">
        <v>8637</v>
      </c>
      <c r="B6967" s="1158">
        <v>35250</v>
      </c>
      <c r="C6967" s="1159" t="s">
        <v>11969</v>
      </c>
      <c r="D6967" s="1159" t="s">
        <v>12493</v>
      </c>
      <c r="E6967" s="1160" t="s">
        <v>15393</v>
      </c>
      <c r="F6967" s="1161">
        <v>44485</v>
      </c>
      <c r="G6967" s="1161">
        <v>45165</v>
      </c>
    </row>
    <row r="6968" spans="1:7" ht="25.5">
      <c r="A6968" s="1162">
        <v>8638</v>
      </c>
      <c r="B6968" s="1162">
        <v>35251</v>
      </c>
      <c r="C6968" s="1163" t="s">
        <v>15399</v>
      </c>
      <c r="D6968" s="1163" t="s">
        <v>15400</v>
      </c>
      <c r="E6968" s="1164" t="s">
        <v>15396</v>
      </c>
      <c r="F6968" s="1165">
        <v>44485</v>
      </c>
      <c r="G6968" s="1165">
        <v>45105</v>
      </c>
    </row>
    <row r="6969" spans="1:7" ht="25.5">
      <c r="A6969" s="1162">
        <v>8639</v>
      </c>
      <c r="B6969" s="1162">
        <v>35252</v>
      </c>
      <c r="C6969" s="1163" t="s">
        <v>15401</v>
      </c>
      <c r="D6969" s="1163" t="s">
        <v>15402</v>
      </c>
      <c r="E6969" s="1164" t="s">
        <v>3034</v>
      </c>
      <c r="F6969" s="1165">
        <v>45106</v>
      </c>
      <c r="G6969" s="1165">
        <v>45165</v>
      </c>
    </row>
    <row r="6970" spans="1:7">
      <c r="A6970" s="1158">
        <v>8640</v>
      </c>
      <c r="B6970" s="1158">
        <v>35253</v>
      </c>
      <c r="C6970" s="1159" t="s">
        <v>11986</v>
      </c>
      <c r="D6970" s="1159" t="s">
        <v>5244</v>
      </c>
      <c r="E6970" s="1160" t="s">
        <v>15393</v>
      </c>
      <c r="F6970" s="1161">
        <v>44485</v>
      </c>
      <c r="G6970" s="1161">
        <v>45165</v>
      </c>
    </row>
    <row r="6971" spans="1:7" ht="25.5">
      <c r="A6971" s="1162">
        <v>8641</v>
      </c>
      <c r="B6971" s="1162">
        <v>35254</v>
      </c>
      <c r="C6971" s="1163" t="s">
        <v>15403</v>
      </c>
      <c r="D6971" s="1163" t="s">
        <v>15404</v>
      </c>
      <c r="E6971" s="1164" t="s">
        <v>15396</v>
      </c>
      <c r="F6971" s="1165">
        <v>44485</v>
      </c>
      <c r="G6971" s="1165">
        <v>45105</v>
      </c>
    </row>
    <row r="6972" spans="1:7" ht="25.5">
      <c r="A6972" s="1162">
        <v>8642</v>
      </c>
      <c r="B6972" s="1162">
        <v>35255</v>
      </c>
      <c r="C6972" s="1163" t="s">
        <v>15405</v>
      </c>
      <c r="D6972" s="1163" t="s">
        <v>15406</v>
      </c>
      <c r="E6972" s="1164" t="s">
        <v>3034</v>
      </c>
      <c r="F6972" s="1165">
        <v>45106</v>
      </c>
      <c r="G6972" s="1165">
        <v>45165</v>
      </c>
    </row>
    <row r="6973" spans="1:7" ht="25.5">
      <c r="A6973" s="1158">
        <v>8643</v>
      </c>
      <c r="B6973" s="1158">
        <v>35256</v>
      </c>
      <c r="C6973" s="1159" t="s">
        <v>15407</v>
      </c>
      <c r="D6973" s="1159" t="s">
        <v>15408</v>
      </c>
      <c r="E6973" s="1160" t="s">
        <v>15409</v>
      </c>
      <c r="F6973" s="1161">
        <v>44565</v>
      </c>
      <c r="G6973" s="1161">
        <v>45165</v>
      </c>
    </row>
    <row r="6974" spans="1:7">
      <c r="A6974" s="1162">
        <v>8644</v>
      </c>
      <c r="B6974" s="1162">
        <v>35257</v>
      </c>
      <c r="C6974" s="1163" t="s">
        <v>15410</v>
      </c>
      <c r="D6974" s="1163" t="s">
        <v>15411</v>
      </c>
      <c r="E6974" s="1164" t="s">
        <v>2357</v>
      </c>
      <c r="F6974" s="1165">
        <v>45165</v>
      </c>
      <c r="G6974" s="1165">
        <v>45165</v>
      </c>
    </row>
    <row r="6975" spans="1:7">
      <c r="A6975" s="1158">
        <v>8645</v>
      </c>
      <c r="B6975" s="1158">
        <v>35258</v>
      </c>
      <c r="C6975" s="1159" t="s">
        <v>13555</v>
      </c>
      <c r="D6975" s="1159" t="s">
        <v>13556</v>
      </c>
      <c r="E6975" s="1160" t="s">
        <v>3424</v>
      </c>
      <c r="F6975" s="1161">
        <v>44565</v>
      </c>
      <c r="G6975" s="1161">
        <v>44964</v>
      </c>
    </row>
    <row r="6976" spans="1:7" ht="25.5">
      <c r="A6976" s="1162">
        <v>8646</v>
      </c>
      <c r="B6976" s="1162">
        <v>35259</v>
      </c>
      <c r="C6976" s="1163" t="s">
        <v>15412</v>
      </c>
      <c r="D6976" s="1163" t="s">
        <v>15413</v>
      </c>
      <c r="E6976" s="1164" t="s">
        <v>3424</v>
      </c>
      <c r="F6976" s="1165">
        <v>44565</v>
      </c>
      <c r="G6976" s="1165">
        <v>44964</v>
      </c>
    </row>
    <row r="6977" spans="1:7">
      <c r="A6977" s="1158">
        <v>8647</v>
      </c>
      <c r="B6977" s="1158">
        <v>35260</v>
      </c>
      <c r="C6977" s="1159" t="s">
        <v>13559</v>
      </c>
      <c r="D6977" s="1159" t="s">
        <v>13560</v>
      </c>
      <c r="E6977" s="1160" t="s">
        <v>4631</v>
      </c>
      <c r="F6977" s="1161">
        <v>44685</v>
      </c>
      <c r="G6977" s="1161">
        <v>45164</v>
      </c>
    </row>
    <row r="6978" spans="1:7" ht="25.5">
      <c r="A6978" s="1162">
        <v>8648</v>
      </c>
      <c r="B6978" s="1162">
        <v>35261</v>
      </c>
      <c r="C6978" s="1163" t="s">
        <v>15414</v>
      </c>
      <c r="D6978" s="1163" t="s">
        <v>15415</v>
      </c>
      <c r="E6978" s="1164" t="s">
        <v>8700</v>
      </c>
      <c r="F6978" s="1165">
        <v>44685</v>
      </c>
      <c r="G6978" s="1165">
        <v>45104</v>
      </c>
    </row>
    <row r="6979" spans="1:7" ht="25.5">
      <c r="A6979" s="1162">
        <v>8649</v>
      </c>
      <c r="B6979" s="1162">
        <v>35262</v>
      </c>
      <c r="C6979" s="1163" t="s">
        <v>15416</v>
      </c>
      <c r="D6979" s="1163" t="s">
        <v>15417</v>
      </c>
      <c r="E6979" s="1164" t="s">
        <v>3034</v>
      </c>
      <c r="F6979" s="1165">
        <v>45105</v>
      </c>
      <c r="G6979" s="1165">
        <v>45164</v>
      </c>
    </row>
    <row r="6980" spans="1:7">
      <c r="A6980" s="1158">
        <v>8650</v>
      </c>
      <c r="B6980" s="1158">
        <v>35263</v>
      </c>
      <c r="C6980" s="1159" t="s">
        <v>11969</v>
      </c>
      <c r="D6980" s="1159" t="s">
        <v>12493</v>
      </c>
      <c r="E6980" s="1160" t="s">
        <v>4631</v>
      </c>
      <c r="F6980" s="1161">
        <v>44685</v>
      </c>
      <c r="G6980" s="1161">
        <v>45164</v>
      </c>
    </row>
    <row r="6981" spans="1:7" ht="25.5">
      <c r="A6981" s="1162">
        <v>8651</v>
      </c>
      <c r="B6981" s="1162">
        <v>35264</v>
      </c>
      <c r="C6981" s="1163" t="s">
        <v>15418</v>
      </c>
      <c r="D6981" s="1163" t="s">
        <v>15419</v>
      </c>
      <c r="E6981" s="1164" t="s">
        <v>8700</v>
      </c>
      <c r="F6981" s="1165">
        <v>44685</v>
      </c>
      <c r="G6981" s="1165">
        <v>45104</v>
      </c>
    </row>
    <row r="6982" spans="1:7" ht="25.5">
      <c r="A6982" s="1162">
        <v>8652</v>
      </c>
      <c r="B6982" s="1162">
        <v>35265</v>
      </c>
      <c r="C6982" s="1163" t="s">
        <v>15420</v>
      </c>
      <c r="D6982" s="1163" t="s">
        <v>15421</v>
      </c>
      <c r="E6982" s="1164" t="s">
        <v>3034</v>
      </c>
      <c r="F6982" s="1165">
        <v>45105</v>
      </c>
      <c r="G6982" s="1165">
        <v>45164</v>
      </c>
    </row>
    <row r="6983" spans="1:7">
      <c r="A6983" s="1158">
        <v>8653</v>
      </c>
      <c r="B6983" s="1158">
        <v>35266</v>
      </c>
      <c r="C6983" s="1159" t="s">
        <v>11986</v>
      </c>
      <c r="D6983" s="1159" t="s">
        <v>5244</v>
      </c>
      <c r="E6983" s="1160" t="s">
        <v>14886</v>
      </c>
      <c r="F6983" s="1161">
        <v>44925</v>
      </c>
      <c r="G6983" s="1161">
        <v>45165</v>
      </c>
    </row>
    <row r="6984" spans="1:7" ht="25.5">
      <c r="A6984" s="1162">
        <v>8654</v>
      </c>
      <c r="B6984" s="1162">
        <v>35267</v>
      </c>
      <c r="C6984" s="1163" t="s">
        <v>15422</v>
      </c>
      <c r="D6984" s="1163" t="s">
        <v>15423</v>
      </c>
      <c r="E6984" s="1164" t="s">
        <v>3064</v>
      </c>
      <c r="F6984" s="1165">
        <v>44925</v>
      </c>
      <c r="G6984" s="1165">
        <v>45104</v>
      </c>
    </row>
    <row r="6985" spans="1:7" ht="25.5">
      <c r="A6985" s="1162">
        <v>8655</v>
      </c>
      <c r="B6985" s="1162">
        <v>35268</v>
      </c>
      <c r="C6985" s="1163" t="s">
        <v>15424</v>
      </c>
      <c r="D6985" s="1163" t="s">
        <v>15425</v>
      </c>
      <c r="E6985" s="1164" t="s">
        <v>14345</v>
      </c>
      <c r="F6985" s="1165">
        <v>45105</v>
      </c>
      <c r="G6985" s="1165">
        <v>45165</v>
      </c>
    </row>
    <row r="6986" spans="1:7" ht="25.5">
      <c r="A6986" s="1158">
        <v>8656</v>
      </c>
      <c r="B6986" s="1158">
        <v>35269</v>
      </c>
      <c r="C6986" s="1159" t="s">
        <v>15426</v>
      </c>
      <c r="D6986" s="1159" t="s">
        <v>15427</v>
      </c>
      <c r="E6986" s="1160" t="s">
        <v>15388</v>
      </c>
      <c r="F6986" s="1161">
        <v>44365</v>
      </c>
      <c r="G6986" s="1161">
        <v>45165</v>
      </c>
    </row>
    <row r="6987" spans="1:7">
      <c r="A6987" s="1162">
        <v>8657</v>
      </c>
      <c r="B6987" s="1162">
        <v>35270</v>
      </c>
      <c r="C6987" s="1163" t="s">
        <v>15428</v>
      </c>
      <c r="D6987" s="1163" t="s">
        <v>15429</v>
      </c>
      <c r="E6987" s="1164" t="s">
        <v>2357</v>
      </c>
      <c r="F6987" s="1165">
        <v>45165</v>
      </c>
      <c r="G6987" s="1165">
        <v>45165</v>
      </c>
    </row>
    <row r="6988" spans="1:7">
      <c r="A6988" s="1158">
        <v>8658</v>
      </c>
      <c r="B6988" s="1158">
        <v>35271</v>
      </c>
      <c r="C6988" s="1159" t="s">
        <v>13555</v>
      </c>
      <c r="D6988" s="1159" t="s">
        <v>13556</v>
      </c>
      <c r="E6988" s="1160" t="s">
        <v>9571</v>
      </c>
      <c r="F6988" s="1161">
        <v>44365</v>
      </c>
      <c r="G6988" s="1161">
        <v>44964</v>
      </c>
    </row>
    <row r="6989" spans="1:7" ht="25.5">
      <c r="A6989" s="1162">
        <v>8659</v>
      </c>
      <c r="B6989" s="1162">
        <v>35272</v>
      </c>
      <c r="C6989" s="1163" t="s">
        <v>15430</v>
      </c>
      <c r="D6989" s="1163" t="s">
        <v>15431</v>
      </c>
      <c r="E6989" s="1164" t="s">
        <v>9571</v>
      </c>
      <c r="F6989" s="1165">
        <v>44365</v>
      </c>
      <c r="G6989" s="1165">
        <v>44964</v>
      </c>
    </row>
    <row r="6990" spans="1:7">
      <c r="A6990" s="1158">
        <v>8660</v>
      </c>
      <c r="B6990" s="1158">
        <v>35273</v>
      </c>
      <c r="C6990" s="1159" t="s">
        <v>13559</v>
      </c>
      <c r="D6990" s="1159" t="s">
        <v>13560</v>
      </c>
      <c r="E6990" s="1160" t="s">
        <v>15393</v>
      </c>
      <c r="F6990" s="1161">
        <v>44485</v>
      </c>
      <c r="G6990" s="1161">
        <v>45165</v>
      </c>
    </row>
    <row r="6991" spans="1:7" ht="25.5">
      <c r="A6991" s="1162">
        <v>8661</v>
      </c>
      <c r="B6991" s="1162">
        <v>35274</v>
      </c>
      <c r="C6991" s="1163" t="s">
        <v>15432</v>
      </c>
      <c r="D6991" s="1163" t="s">
        <v>15433</v>
      </c>
      <c r="E6991" s="1164" t="s">
        <v>15396</v>
      </c>
      <c r="F6991" s="1165">
        <v>44485</v>
      </c>
      <c r="G6991" s="1165">
        <v>45105</v>
      </c>
    </row>
    <row r="6992" spans="1:7" ht="25.5">
      <c r="A6992" s="1162">
        <v>8662</v>
      </c>
      <c r="B6992" s="1162">
        <v>35275</v>
      </c>
      <c r="C6992" s="1163" t="s">
        <v>15434</v>
      </c>
      <c r="D6992" s="1163" t="s">
        <v>15435</v>
      </c>
      <c r="E6992" s="1164" t="s">
        <v>3034</v>
      </c>
      <c r="F6992" s="1165">
        <v>45106</v>
      </c>
      <c r="G6992" s="1165">
        <v>45165</v>
      </c>
    </row>
    <row r="6993" spans="1:7">
      <c r="A6993" s="1158">
        <v>8663</v>
      </c>
      <c r="B6993" s="1158">
        <v>35276</v>
      </c>
      <c r="C6993" s="1159" t="s">
        <v>11969</v>
      </c>
      <c r="D6993" s="1159" t="s">
        <v>12493</v>
      </c>
      <c r="E6993" s="1160" t="s">
        <v>15436</v>
      </c>
      <c r="F6993" s="1161">
        <v>44485</v>
      </c>
      <c r="G6993" s="1161">
        <v>45164</v>
      </c>
    </row>
    <row r="6994" spans="1:7" ht="25.5">
      <c r="A6994" s="1162">
        <v>8664</v>
      </c>
      <c r="B6994" s="1162">
        <v>35277</v>
      </c>
      <c r="C6994" s="1163" t="s">
        <v>15437</v>
      </c>
      <c r="D6994" s="1163" t="s">
        <v>15438</v>
      </c>
      <c r="E6994" s="1164" t="s">
        <v>12123</v>
      </c>
      <c r="F6994" s="1165">
        <v>44485</v>
      </c>
      <c r="G6994" s="1165">
        <v>45104</v>
      </c>
    </row>
    <row r="6995" spans="1:7" ht="25.5">
      <c r="A6995" s="1162">
        <v>8665</v>
      </c>
      <c r="B6995" s="1162">
        <v>35278</v>
      </c>
      <c r="C6995" s="1163" t="s">
        <v>15439</v>
      </c>
      <c r="D6995" s="1163" t="s">
        <v>15440</v>
      </c>
      <c r="E6995" s="1164" t="s">
        <v>3034</v>
      </c>
      <c r="F6995" s="1165">
        <v>45105</v>
      </c>
      <c r="G6995" s="1165">
        <v>45164</v>
      </c>
    </row>
    <row r="6996" spans="1:7">
      <c r="A6996" s="1158">
        <v>8666</v>
      </c>
      <c r="B6996" s="1158">
        <v>35279</v>
      </c>
      <c r="C6996" s="1159" t="s">
        <v>11986</v>
      </c>
      <c r="D6996" s="1159" t="s">
        <v>5244</v>
      </c>
      <c r="E6996" s="1160" t="s">
        <v>15436</v>
      </c>
      <c r="F6996" s="1161">
        <v>44485</v>
      </c>
      <c r="G6996" s="1161">
        <v>45164</v>
      </c>
    </row>
    <row r="6997" spans="1:7" ht="25.5">
      <c r="A6997" s="1162">
        <v>8667</v>
      </c>
      <c r="B6997" s="1162">
        <v>35280</v>
      </c>
      <c r="C6997" s="1163" t="s">
        <v>15441</v>
      </c>
      <c r="D6997" s="1163" t="s">
        <v>15442</v>
      </c>
      <c r="E6997" s="1164" t="s">
        <v>12123</v>
      </c>
      <c r="F6997" s="1165">
        <v>44485</v>
      </c>
      <c r="G6997" s="1165">
        <v>45104</v>
      </c>
    </row>
    <row r="6998" spans="1:7" ht="25.5">
      <c r="A6998" s="1162">
        <v>8668</v>
      </c>
      <c r="B6998" s="1162">
        <v>35281</v>
      </c>
      <c r="C6998" s="1163" t="s">
        <v>15443</v>
      </c>
      <c r="D6998" s="1163" t="s">
        <v>15444</v>
      </c>
      <c r="E6998" s="1164" t="s">
        <v>3034</v>
      </c>
      <c r="F6998" s="1165">
        <v>45105</v>
      </c>
      <c r="G6998" s="1165">
        <v>45164</v>
      </c>
    </row>
    <row r="6999" spans="1:7" ht="25.5">
      <c r="A6999" s="1158">
        <v>8669</v>
      </c>
      <c r="B6999" s="1158">
        <v>35282</v>
      </c>
      <c r="C6999" s="1159" t="s">
        <v>15445</v>
      </c>
      <c r="D6999" s="1159" t="s">
        <v>15446</v>
      </c>
      <c r="E6999" s="1160" t="s">
        <v>7535</v>
      </c>
      <c r="F6999" s="1161">
        <v>44299</v>
      </c>
      <c r="G6999" s="1161">
        <v>44683</v>
      </c>
    </row>
    <row r="7000" spans="1:7">
      <c r="A7000" s="1162">
        <v>8670</v>
      </c>
      <c r="B7000" s="1162">
        <v>35283</v>
      </c>
      <c r="C7000" s="1163" t="s">
        <v>15447</v>
      </c>
      <c r="D7000" s="1163" t="s">
        <v>15448</v>
      </c>
      <c r="E7000" s="1164" t="s">
        <v>2357</v>
      </c>
      <c r="F7000" s="1165">
        <v>44683</v>
      </c>
      <c r="G7000" s="1165">
        <v>44683</v>
      </c>
    </row>
    <row r="7001" spans="1:7">
      <c r="A7001" s="1158">
        <v>8671</v>
      </c>
      <c r="B7001" s="1158">
        <v>35284</v>
      </c>
      <c r="C7001" s="1159" t="s">
        <v>13555</v>
      </c>
      <c r="D7001" s="1159" t="s">
        <v>13556</v>
      </c>
      <c r="E7001" s="1160" t="s">
        <v>3287</v>
      </c>
      <c r="F7001" s="1161">
        <v>44299</v>
      </c>
      <c r="G7001" s="1161">
        <v>44388</v>
      </c>
    </row>
    <row r="7002" spans="1:7" ht="25.5">
      <c r="A7002" s="1162">
        <v>8672</v>
      </c>
      <c r="B7002" s="1162">
        <v>35285</v>
      </c>
      <c r="C7002" s="1163" t="s">
        <v>15449</v>
      </c>
      <c r="D7002" s="1163" t="s">
        <v>15450</v>
      </c>
      <c r="E7002" s="1164" t="s">
        <v>3287</v>
      </c>
      <c r="F7002" s="1165">
        <v>44299</v>
      </c>
      <c r="G7002" s="1165">
        <v>44388</v>
      </c>
    </row>
    <row r="7003" spans="1:7">
      <c r="A7003" s="1158">
        <v>8673</v>
      </c>
      <c r="B7003" s="1158">
        <v>35286</v>
      </c>
      <c r="C7003" s="1159" t="s">
        <v>13559</v>
      </c>
      <c r="D7003" s="1159" t="s">
        <v>13560</v>
      </c>
      <c r="E7003" s="1160" t="s">
        <v>3009</v>
      </c>
      <c r="F7003" s="1161">
        <v>44389</v>
      </c>
      <c r="G7003" s="1161">
        <v>44538</v>
      </c>
    </row>
    <row r="7004" spans="1:7">
      <c r="A7004" s="1162">
        <v>8674</v>
      </c>
      <c r="B7004" s="1162">
        <v>35287</v>
      </c>
      <c r="C7004" s="1163" t="s">
        <v>15451</v>
      </c>
      <c r="D7004" s="1163" t="s">
        <v>15452</v>
      </c>
      <c r="E7004" s="1164" t="s">
        <v>3287</v>
      </c>
      <c r="F7004" s="1165">
        <v>44389</v>
      </c>
      <c r="G7004" s="1165">
        <v>44478</v>
      </c>
    </row>
    <row r="7005" spans="1:7" ht="25.5">
      <c r="A7005" s="1162">
        <v>8675</v>
      </c>
      <c r="B7005" s="1162">
        <v>35288</v>
      </c>
      <c r="C7005" s="1163" t="s">
        <v>15453</v>
      </c>
      <c r="D7005" s="1163" t="s">
        <v>15454</v>
      </c>
      <c r="E7005" s="1164" t="s">
        <v>3034</v>
      </c>
      <c r="F7005" s="1165">
        <v>44479</v>
      </c>
      <c r="G7005" s="1165">
        <v>44538</v>
      </c>
    </row>
    <row r="7006" spans="1:7">
      <c r="A7006" s="1158">
        <v>8676</v>
      </c>
      <c r="B7006" s="1158">
        <v>35289</v>
      </c>
      <c r="C7006" s="1159" t="s">
        <v>11969</v>
      </c>
      <c r="D7006" s="1159" t="s">
        <v>12493</v>
      </c>
      <c r="E7006" s="1160" t="s">
        <v>4546</v>
      </c>
      <c r="F7006" s="1161">
        <v>44389</v>
      </c>
      <c r="G7006" s="1161">
        <v>44628</v>
      </c>
    </row>
    <row r="7007" spans="1:7">
      <c r="A7007" s="1162">
        <v>8677</v>
      </c>
      <c r="B7007" s="1162">
        <v>35290</v>
      </c>
      <c r="C7007" s="1163" t="s">
        <v>15455</v>
      </c>
      <c r="D7007" s="1163" t="s">
        <v>8742</v>
      </c>
      <c r="E7007" s="1164" t="s">
        <v>3064</v>
      </c>
      <c r="F7007" s="1165">
        <v>44419</v>
      </c>
      <c r="G7007" s="1165">
        <v>44598</v>
      </c>
    </row>
    <row r="7008" spans="1:7">
      <c r="A7008" s="1162">
        <v>8678</v>
      </c>
      <c r="B7008" s="1162">
        <v>35291</v>
      </c>
      <c r="C7008" s="1163" t="s">
        <v>15456</v>
      </c>
      <c r="D7008" s="1163" t="s">
        <v>8748</v>
      </c>
      <c r="E7008" s="1164" t="s">
        <v>3064</v>
      </c>
      <c r="F7008" s="1165">
        <v>44389</v>
      </c>
      <c r="G7008" s="1165">
        <v>44568</v>
      </c>
    </row>
    <row r="7009" spans="1:7">
      <c r="A7009" s="1162">
        <v>8679</v>
      </c>
      <c r="B7009" s="1162">
        <v>35292</v>
      </c>
      <c r="C7009" s="1163" t="s">
        <v>15457</v>
      </c>
      <c r="D7009" s="1163" t="s">
        <v>15458</v>
      </c>
      <c r="E7009" s="1164" t="s">
        <v>3287</v>
      </c>
      <c r="F7009" s="1165">
        <v>44479</v>
      </c>
      <c r="G7009" s="1165">
        <v>44568</v>
      </c>
    </row>
    <row r="7010" spans="1:7" ht="25.5">
      <c r="A7010" s="1162">
        <v>8680</v>
      </c>
      <c r="B7010" s="1162">
        <v>35293</v>
      </c>
      <c r="C7010" s="1163" t="s">
        <v>15459</v>
      </c>
      <c r="D7010" s="1163" t="s">
        <v>15460</v>
      </c>
      <c r="E7010" s="1164" t="s">
        <v>3034</v>
      </c>
      <c r="F7010" s="1165">
        <v>44569</v>
      </c>
      <c r="G7010" s="1165">
        <v>44628</v>
      </c>
    </row>
    <row r="7011" spans="1:7" ht="25.5">
      <c r="A7011" s="1162">
        <v>8681</v>
      </c>
      <c r="B7011" s="1162">
        <v>35294</v>
      </c>
      <c r="C7011" s="1163" t="s">
        <v>12865</v>
      </c>
      <c r="D7011" s="1163" t="s">
        <v>7240</v>
      </c>
      <c r="E7011" s="1164" t="s">
        <v>3064</v>
      </c>
      <c r="F7011" s="1165">
        <v>44419</v>
      </c>
      <c r="G7011" s="1165">
        <v>44598</v>
      </c>
    </row>
    <row r="7012" spans="1:7" ht="25.5">
      <c r="A7012" s="1162">
        <v>8682</v>
      </c>
      <c r="B7012" s="1162">
        <v>35295</v>
      </c>
      <c r="C7012" s="1163" t="s">
        <v>12862</v>
      </c>
      <c r="D7012" s="1163" t="s">
        <v>10257</v>
      </c>
      <c r="E7012" s="1164" t="s">
        <v>3064</v>
      </c>
      <c r="F7012" s="1165">
        <v>44419</v>
      </c>
      <c r="G7012" s="1165">
        <v>44598</v>
      </c>
    </row>
    <row r="7013" spans="1:7" ht="25.5">
      <c r="A7013" s="1162">
        <v>8683</v>
      </c>
      <c r="B7013" s="1162">
        <v>35296</v>
      </c>
      <c r="C7013" s="1163" t="s">
        <v>15461</v>
      </c>
      <c r="D7013" s="1163" t="s">
        <v>14868</v>
      </c>
      <c r="E7013" s="1164" t="s">
        <v>3064</v>
      </c>
      <c r="F7013" s="1165">
        <v>44389</v>
      </c>
      <c r="G7013" s="1165">
        <v>44568</v>
      </c>
    </row>
    <row r="7014" spans="1:7">
      <c r="A7014" s="1162">
        <v>8684</v>
      </c>
      <c r="B7014" s="1162">
        <v>35297</v>
      </c>
      <c r="C7014" s="1163" t="s">
        <v>15462</v>
      </c>
      <c r="D7014" s="1163" t="s">
        <v>14870</v>
      </c>
      <c r="E7014" s="1164" t="s">
        <v>3064</v>
      </c>
      <c r="F7014" s="1165">
        <v>44389</v>
      </c>
      <c r="G7014" s="1165">
        <v>44568</v>
      </c>
    </row>
    <row r="7015" spans="1:7">
      <c r="A7015" s="1162">
        <v>8685</v>
      </c>
      <c r="B7015" s="1162">
        <v>35298</v>
      </c>
      <c r="C7015" s="1163" t="s">
        <v>15463</v>
      </c>
      <c r="D7015" s="1163" t="s">
        <v>15464</v>
      </c>
      <c r="E7015" s="1164" t="s">
        <v>3064</v>
      </c>
      <c r="F7015" s="1165">
        <v>44419</v>
      </c>
      <c r="G7015" s="1165">
        <v>44598</v>
      </c>
    </row>
    <row r="7016" spans="1:7">
      <c r="A7016" s="1162">
        <v>8686</v>
      </c>
      <c r="B7016" s="1162">
        <v>35299</v>
      </c>
      <c r="C7016" s="1163" t="s">
        <v>15465</v>
      </c>
      <c r="D7016" s="1163" t="s">
        <v>15466</v>
      </c>
      <c r="E7016" s="1164" t="s">
        <v>3064</v>
      </c>
      <c r="F7016" s="1165">
        <v>44389</v>
      </c>
      <c r="G7016" s="1165">
        <v>44568</v>
      </c>
    </row>
    <row r="7017" spans="1:7">
      <c r="A7017" s="1158">
        <v>8687</v>
      </c>
      <c r="B7017" s="1158">
        <v>35300</v>
      </c>
      <c r="C7017" s="1159" t="s">
        <v>11986</v>
      </c>
      <c r="D7017" s="1159" t="s">
        <v>5244</v>
      </c>
      <c r="E7017" s="1160" t="s">
        <v>3679</v>
      </c>
      <c r="F7017" s="1161">
        <v>44569</v>
      </c>
      <c r="G7017" s="1161">
        <v>44683</v>
      </c>
    </row>
    <row r="7018" spans="1:7">
      <c r="A7018" s="1162">
        <v>8688</v>
      </c>
      <c r="B7018" s="1162">
        <v>35301</v>
      </c>
      <c r="C7018" s="1163" t="s">
        <v>15467</v>
      </c>
      <c r="D7018" s="1163" t="s">
        <v>15468</v>
      </c>
      <c r="E7018" s="1164" t="s">
        <v>3679</v>
      </c>
      <c r="F7018" s="1165">
        <v>44569</v>
      </c>
      <c r="G7018" s="1165">
        <v>44683</v>
      </c>
    </row>
    <row r="7019" spans="1:7" ht="25.5">
      <c r="A7019" s="1162">
        <v>8689</v>
      </c>
      <c r="B7019" s="1162">
        <v>35302</v>
      </c>
      <c r="C7019" s="1163" t="s">
        <v>15469</v>
      </c>
      <c r="D7019" s="1163" t="s">
        <v>15470</v>
      </c>
      <c r="E7019" s="1164" t="s">
        <v>3034</v>
      </c>
      <c r="F7019" s="1165">
        <v>44624</v>
      </c>
      <c r="G7019" s="1165">
        <v>44683</v>
      </c>
    </row>
    <row r="7020" spans="1:7" ht="25.5">
      <c r="A7020" s="1158">
        <v>8690</v>
      </c>
      <c r="B7020" s="1158">
        <v>35303</v>
      </c>
      <c r="C7020" s="1159" t="s">
        <v>15471</v>
      </c>
      <c r="D7020" s="1159" t="s">
        <v>15472</v>
      </c>
      <c r="E7020" s="1160" t="s">
        <v>2990</v>
      </c>
      <c r="F7020" s="1161">
        <v>44765</v>
      </c>
      <c r="G7020" s="1161">
        <v>45165</v>
      </c>
    </row>
    <row r="7021" spans="1:7">
      <c r="A7021" s="1162">
        <v>8691</v>
      </c>
      <c r="B7021" s="1162">
        <v>35304</v>
      </c>
      <c r="C7021" s="1163" t="s">
        <v>15473</v>
      </c>
      <c r="D7021" s="1163" t="s">
        <v>15474</v>
      </c>
      <c r="E7021" s="1164" t="s">
        <v>2357</v>
      </c>
      <c r="F7021" s="1165">
        <v>45165</v>
      </c>
      <c r="G7021" s="1165">
        <v>45165</v>
      </c>
    </row>
    <row r="7022" spans="1:7">
      <c r="A7022" s="1158">
        <v>8692</v>
      </c>
      <c r="B7022" s="1158">
        <v>35305</v>
      </c>
      <c r="C7022" s="1159" t="s">
        <v>13555</v>
      </c>
      <c r="D7022" s="1159" t="s">
        <v>13556</v>
      </c>
      <c r="E7022" s="1160" t="s">
        <v>3064</v>
      </c>
      <c r="F7022" s="1161">
        <v>44765</v>
      </c>
      <c r="G7022" s="1161">
        <v>44944</v>
      </c>
    </row>
    <row r="7023" spans="1:7" ht="25.5">
      <c r="A7023" s="1162">
        <v>8693</v>
      </c>
      <c r="B7023" s="1162">
        <v>35306</v>
      </c>
      <c r="C7023" s="1163" t="s">
        <v>15475</v>
      </c>
      <c r="D7023" s="1163" t="s">
        <v>15476</v>
      </c>
      <c r="E7023" s="1164" t="s">
        <v>3064</v>
      </c>
      <c r="F7023" s="1165">
        <v>44765</v>
      </c>
      <c r="G7023" s="1165">
        <v>44944</v>
      </c>
    </row>
    <row r="7024" spans="1:7">
      <c r="A7024" s="1158">
        <v>8694</v>
      </c>
      <c r="B7024" s="1158">
        <v>35307</v>
      </c>
      <c r="C7024" s="1159" t="s">
        <v>13559</v>
      </c>
      <c r="D7024" s="1159" t="s">
        <v>13560</v>
      </c>
      <c r="E7024" s="1160" t="s">
        <v>2936</v>
      </c>
      <c r="F7024" s="1161">
        <v>44945</v>
      </c>
      <c r="G7024" s="1161">
        <v>45164</v>
      </c>
    </row>
    <row r="7025" spans="1:7" ht="25.5">
      <c r="A7025" s="1162">
        <v>8695</v>
      </c>
      <c r="B7025" s="1162">
        <v>35308</v>
      </c>
      <c r="C7025" s="1163" t="s">
        <v>15477</v>
      </c>
      <c r="D7025" s="1163" t="s">
        <v>15478</v>
      </c>
      <c r="E7025" s="1164" t="s">
        <v>3218</v>
      </c>
      <c r="F7025" s="1165">
        <v>44945</v>
      </c>
      <c r="G7025" s="1165">
        <v>45104</v>
      </c>
    </row>
    <row r="7026" spans="1:7" ht="25.5">
      <c r="A7026" s="1162">
        <v>8696</v>
      </c>
      <c r="B7026" s="1162">
        <v>35309</v>
      </c>
      <c r="C7026" s="1163" t="s">
        <v>15479</v>
      </c>
      <c r="D7026" s="1163" t="s">
        <v>15480</v>
      </c>
      <c r="E7026" s="1164" t="s">
        <v>3034</v>
      </c>
      <c r="F7026" s="1165">
        <v>45105</v>
      </c>
      <c r="G7026" s="1165">
        <v>45164</v>
      </c>
    </row>
    <row r="7027" spans="1:7">
      <c r="A7027" s="1158">
        <v>8697</v>
      </c>
      <c r="B7027" s="1158">
        <v>35310</v>
      </c>
      <c r="C7027" s="1159" t="s">
        <v>11969</v>
      </c>
      <c r="D7027" s="1159" t="s">
        <v>12493</v>
      </c>
      <c r="E7027" s="1160" t="s">
        <v>2936</v>
      </c>
      <c r="F7027" s="1161">
        <v>44945</v>
      </c>
      <c r="G7027" s="1161">
        <v>45164</v>
      </c>
    </row>
    <row r="7028" spans="1:7" ht="25.5">
      <c r="A7028" s="1162">
        <v>8698</v>
      </c>
      <c r="B7028" s="1162">
        <v>35311</v>
      </c>
      <c r="C7028" s="1163" t="s">
        <v>15481</v>
      </c>
      <c r="D7028" s="1163" t="s">
        <v>15482</v>
      </c>
      <c r="E7028" s="1164" t="s">
        <v>3218</v>
      </c>
      <c r="F7028" s="1165">
        <v>44945</v>
      </c>
      <c r="G7028" s="1165">
        <v>45104</v>
      </c>
    </row>
    <row r="7029" spans="1:7" ht="25.5">
      <c r="A7029" s="1162">
        <v>8699</v>
      </c>
      <c r="B7029" s="1162">
        <v>35312</v>
      </c>
      <c r="C7029" s="1163" t="s">
        <v>15483</v>
      </c>
      <c r="D7029" s="1163" t="s">
        <v>15484</v>
      </c>
      <c r="E7029" s="1164" t="s">
        <v>3034</v>
      </c>
      <c r="F7029" s="1165">
        <v>45105</v>
      </c>
      <c r="G7029" s="1165">
        <v>45164</v>
      </c>
    </row>
    <row r="7030" spans="1:7">
      <c r="A7030" s="1158">
        <v>8700</v>
      </c>
      <c r="B7030" s="1158">
        <v>35313</v>
      </c>
      <c r="C7030" s="1159" t="s">
        <v>11986</v>
      </c>
      <c r="D7030" s="1159" t="s">
        <v>5244</v>
      </c>
      <c r="E7030" s="1160" t="s">
        <v>15485</v>
      </c>
      <c r="F7030" s="1161">
        <v>44945</v>
      </c>
      <c r="G7030" s="1161">
        <v>45165</v>
      </c>
    </row>
    <row r="7031" spans="1:7">
      <c r="A7031" s="1162">
        <v>8701</v>
      </c>
      <c r="B7031" s="1162">
        <v>35314</v>
      </c>
      <c r="C7031" s="1163" t="s">
        <v>15486</v>
      </c>
      <c r="D7031" s="1163" t="s">
        <v>15487</v>
      </c>
      <c r="E7031" s="1164" t="s">
        <v>3218</v>
      </c>
      <c r="F7031" s="1165">
        <v>44945</v>
      </c>
      <c r="G7031" s="1165">
        <v>45104</v>
      </c>
    </row>
    <row r="7032" spans="1:7" ht="25.5">
      <c r="A7032" s="1162">
        <v>8702</v>
      </c>
      <c r="B7032" s="1162">
        <v>35315</v>
      </c>
      <c r="C7032" s="1163" t="s">
        <v>15488</v>
      </c>
      <c r="D7032" s="1163" t="s">
        <v>15489</v>
      </c>
      <c r="E7032" s="1164" t="s">
        <v>14345</v>
      </c>
      <c r="F7032" s="1165">
        <v>45105</v>
      </c>
      <c r="G7032" s="1165">
        <v>45165</v>
      </c>
    </row>
    <row r="7033" spans="1:7" ht="25.5">
      <c r="A7033" s="1158">
        <v>8703</v>
      </c>
      <c r="B7033" s="1158">
        <v>35316</v>
      </c>
      <c r="C7033" s="1159" t="s">
        <v>15490</v>
      </c>
      <c r="D7033" s="1159" t="s">
        <v>15491</v>
      </c>
      <c r="E7033" s="1160" t="s">
        <v>13552</v>
      </c>
      <c r="F7033" s="1161">
        <v>45092</v>
      </c>
      <c r="G7033" s="1161">
        <v>45682</v>
      </c>
    </row>
    <row r="7034" spans="1:7">
      <c r="A7034" s="1162">
        <v>8704</v>
      </c>
      <c r="B7034" s="1162">
        <v>35317</v>
      </c>
      <c r="C7034" s="1163" t="s">
        <v>15492</v>
      </c>
      <c r="D7034" s="1163" t="s">
        <v>15493</v>
      </c>
      <c r="E7034" s="1164" t="s">
        <v>2357</v>
      </c>
      <c r="F7034" s="1165">
        <v>45682</v>
      </c>
      <c r="G7034" s="1165">
        <v>45682</v>
      </c>
    </row>
    <row r="7035" spans="1:7">
      <c r="A7035" s="1158">
        <v>8705</v>
      </c>
      <c r="B7035" s="1158">
        <v>35318</v>
      </c>
      <c r="C7035" s="1159" t="s">
        <v>13555</v>
      </c>
      <c r="D7035" s="1159" t="s">
        <v>13556</v>
      </c>
      <c r="E7035" s="1160" t="s">
        <v>6327</v>
      </c>
      <c r="F7035" s="1161">
        <v>45092</v>
      </c>
      <c r="G7035" s="1161">
        <v>45591</v>
      </c>
    </row>
    <row r="7036" spans="1:7" ht="25.5">
      <c r="A7036" s="1162">
        <v>8706</v>
      </c>
      <c r="B7036" s="1162">
        <v>35319</v>
      </c>
      <c r="C7036" s="1163" t="s">
        <v>15494</v>
      </c>
      <c r="D7036" s="1163" t="s">
        <v>15495</v>
      </c>
      <c r="E7036" s="1164" t="s">
        <v>6327</v>
      </c>
      <c r="F7036" s="1165">
        <v>45092</v>
      </c>
      <c r="G7036" s="1165">
        <v>45591</v>
      </c>
    </row>
    <row r="7037" spans="1:7">
      <c r="A7037" s="1158">
        <v>8707</v>
      </c>
      <c r="B7037" s="1158">
        <v>35320</v>
      </c>
      <c r="C7037" s="1159" t="s">
        <v>13559</v>
      </c>
      <c r="D7037" s="1159" t="s">
        <v>13560</v>
      </c>
      <c r="E7037" s="1160" t="s">
        <v>10186</v>
      </c>
      <c r="F7037" s="1161">
        <v>45212</v>
      </c>
      <c r="G7037" s="1161">
        <v>45671</v>
      </c>
    </row>
    <row r="7038" spans="1:7" ht="25.5">
      <c r="A7038" s="1162">
        <v>8708</v>
      </c>
      <c r="B7038" s="1162">
        <v>35321</v>
      </c>
      <c r="C7038" s="1163" t="s">
        <v>15496</v>
      </c>
      <c r="D7038" s="1163" t="s">
        <v>15497</v>
      </c>
      <c r="E7038" s="1164" t="s">
        <v>3424</v>
      </c>
      <c r="F7038" s="1165">
        <v>45212</v>
      </c>
      <c r="G7038" s="1165">
        <v>45611</v>
      </c>
    </row>
    <row r="7039" spans="1:7" ht="25.5">
      <c r="A7039" s="1162">
        <v>8709</v>
      </c>
      <c r="B7039" s="1162">
        <v>35322</v>
      </c>
      <c r="C7039" s="1163" t="s">
        <v>15498</v>
      </c>
      <c r="D7039" s="1163" t="s">
        <v>15499</v>
      </c>
      <c r="E7039" s="1164" t="s">
        <v>3034</v>
      </c>
      <c r="F7039" s="1165">
        <v>45612</v>
      </c>
      <c r="G7039" s="1165">
        <v>45671</v>
      </c>
    </row>
    <row r="7040" spans="1:7">
      <c r="A7040" s="1158">
        <v>8710</v>
      </c>
      <c r="B7040" s="1158">
        <v>35323</v>
      </c>
      <c r="C7040" s="1159" t="s">
        <v>11969</v>
      </c>
      <c r="D7040" s="1159" t="s">
        <v>12493</v>
      </c>
      <c r="E7040" s="1160" t="s">
        <v>4546</v>
      </c>
      <c r="F7040" s="1161">
        <v>45442</v>
      </c>
      <c r="G7040" s="1161">
        <v>45681</v>
      </c>
    </row>
    <row r="7041" spans="1:7" ht="25.5">
      <c r="A7041" s="1162">
        <v>8711</v>
      </c>
      <c r="B7041" s="1162">
        <v>35324</v>
      </c>
      <c r="C7041" s="1163" t="s">
        <v>15500</v>
      </c>
      <c r="D7041" s="1163" t="s">
        <v>15501</v>
      </c>
      <c r="E7041" s="1164" t="s">
        <v>3064</v>
      </c>
      <c r="F7041" s="1165">
        <v>45442</v>
      </c>
      <c r="G7041" s="1165">
        <v>45621</v>
      </c>
    </row>
    <row r="7042" spans="1:7" ht="25.5">
      <c r="A7042" s="1162">
        <v>8712</v>
      </c>
      <c r="B7042" s="1162">
        <v>35325</v>
      </c>
      <c r="C7042" s="1163" t="s">
        <v>15502</v>
      </c>
      <c r="D7042" s="1163" t="s">
        <v>15503</v>
      </c>
      <c r="E7042" s="1164" t="s">
        <v>3034</v>
      </c>
      <c r="F7042" s="1165">
        <v>45622</v>
      </c>
      <c r="G7042" s="1165">
        <v>45681</v>
      </c>
    </row>
    <row r="7043" spans="1:7">
      <c r="A7043" s="1158">
        <v>8713</v>
      </c>
      <c r="B7043" s="1158">
        <v>35326</v>
      </c>
      <c r="C7043" s="1159" t="s">
        <v>11986</v>
      </c>
      <c r="D7043" s="1159" t="s">
        <v>5244</v>
      </c>
      <c r="E7043" s="1160" t="s">
        <v>14886</v>
      </c>
      <c r="F7043" s="1161">
        <v>45442</v>
      </c>
      <c r="G7043" s="1161">
        <v>45682</v>
      </c>
    </row>
    <row r="7044" spans="1:7" ht="25.5">
      <c r="A7044" s="1162">
        <v>8714</v>
      </c>
      <c r="B7044" s="1162">
        <v>35327</v>
      </c>
      <c r="C7044" s="1163" t="s">
        <v>15504</v>
      </c>
      <c r="D7044" s="1163" t="s">
        <v>15505</v>
      </c>
      <c r="E7044" s="1164" t="s">
        <v>14345</v>
      </c>
      <c r="F7044" s="1165">
        <v>45622</v>
      </c>
      <c r="G7044" s="1165">
        <v>45682</v>
      </c>
    </row>
    <row r="7045" spans="1:7" ht="25.5">
      <c r="A7045" s="1162">
        <v>8715</v>
      </c>
      <c r="B7045" s="1162">
        <v>35328</v>
      </c>
      <c r="C7045" s="1163" t="s">
        <v>15506</v>
      </c>
      <c r="D7045" s="1163" t="s">
        <v>15507</v>
      </c>
      <c r="E7045" s="1164" t="s">
        <v>3064</v>
      </c>
      <c r="F7045" s="1165">
        <v>45442</v>
      </c>
      <c r="G7045" s="1165">
        <v>45621</v>
      </c>
    </row>
    <row r="7046" spans="1:7" ht="25.5">
      <c r="A7046" s="1158">
        <v>8716</v>
      </c>
      <c r="B7046" s="1158">
        <v>35329</v>
      </c>
      <c r="C7046" s="1159" t="s">
        <v>15508</v>
      </c>
      <c r="D7046" s="1159" t="s">
        <v>15509</v>
      </c>
      <c r="E7046" s="1160" t="s">
        <v>14155</v>
      </c>
      <c r="F7046" s="1161">
        <v>44470</v>
      </c>
      <c r="G7046" s="1161">
        <v>45165</v>
      </c>
    </row>
    <row r="7047" spans="1:7">
      <c r="A7047" s="1162">
        <v>8717</v>
      </c>
      <c r="B7047" s="1162">
        <v>35330</v>
      </c>
      <c r="C7047" s="1163" t="s">
        <v>15510</v>
      </c>
      <c r="D7047" s="1163" t="s">
        <v>15511</v>
      </c>
      <c r="E7047" s="1164" t="s">
        <v>2357</v>
      </c>
      <c r="F7047" s="1165">
        <v>45165</v>
      </c>
      <c r="G7047" s="1165">
        <v>45165</v>
      </c>
    </row>
    <row r="7048" spans="1:7">
      <c r="A7048" s="1158">
        <v>8718</v>
      </c>
      <c r="B7048" s="1158">
        <v>35331</v>
      </c>
      <c r="C7048" s="1159" t="s">
        <v>13555</v>
      </c>
      <c r="D7048" s="1159" t="s">
        <v>13556</v>
      </c>
      <c r="E7048" s="1160" t="s">
        <v>10186</v>
      </c>
      <c r="F7048" s="1161">
        <v>44470</v>
      </c>
      <c r="G7048" s="1161">
        <v>44929</v>
      </c>
    </row>
    <row r="7049" spans="1:7" ht="38.25">
      <c r="A7049" s="1162">
        <v>8719</v>
      </c>
      <c r="B7049" s="1162">
        <v>35332</v>
      </c>
      <c r="C7049" s="1163" t="s">
        <v>15512</v>
      </c>
      <c r="D7049" s="1163" t="s">
        <v>15513</v>
      </c>
      <c r="E7049" s="1164" t="s">
        <v>10186</v>
      </c>
      <c r="F7049" s="1165">
        <v>44470</v>
      </c>
      <c r="G7049" s="1165">
        <v>44929</v>
      </c>
    </row>
    <row r="7050" spans="1:7">
      <c r="A7050" s="1158">
        <v>8720</v>
      </c>
      <c r="B7050" s="1158">
        <v>35333</v>
      </c>
      <c r="C7050" s="1159" t="s">
        <v>13559</v>
      </c>
      <c r="D7050" s="1159" t="s">
        <v>13560</v>
      </c>
      <c r="E7050" s="1160" t="s">
        <v>15514</v>
      </c>
      <c r="F7050" s="1161">
        <v>44590</v>
      </c>
      <c r="G7050" s="1161">
        <v>45165</v>
      </c>
    </row>
    <row r="7051" spans="1:7" ht="25.5">
      <c r="A7051" s="1162">
        <v>8721</v>
      </c>
      <c r="B7051" s="1162">
        <v>35334</v>
      </c>
      <c r="C7051" s="1163" t="s">
        <v>15515</v>
      </c>
      <c r="D7051" s="1163" t="s">
        <v>15516</v>
      </c>
      <c r="E7051" s="1164" t="s">
        <v>15517</v>
      </c>
      <c r="F7051" s="1165">
        <v>44590</v>
      </c>
      <c r="G7051" s="1165">
        <v>45105</v>
      </c>
    </row>
    <row r="7052" spans="1:7" ht="38.25">
      <c r="A7052" s="1162">
        <v>8722</v>
      </c>
      <c r="B7052" s="1162">
        <v>35335</v>
      </c>
      <c r="C7052" s="1163" t="s">
        <v>15518</v>
      </c>
      <c r="D7052" s="1163" t="s">
        <v>15519</v>
      </c>
      <c r="E7052" s="1164" t="s">
        <v>3034</v>
      </c>
      <c r="F7052" s="1165">
        <v>45106</v>
      </c>
      <c r="G7052" s="1165">
        <v>45165</v>
      </c>
    </row>
    <row r="7053" spans="1:7">
      <c r="A7053" s="1158">
        <v>8723</v>
      </c>
      <c r="B7053" s="1158">
        <v>35336</v>
      </c>
      <c r="C7053" s="1159" t="s">
        <v>11969</v>
      </c>
      <c r="D7053" s="1159" t="s">
        <v>12493</v>
      </c>
      <c r="E7053" s="1160" t="s">
        <v>12163</v>
      </c>
      <c r="F7053" s="1161">
        <v>44590</v>
      </c>
      <c r="G7053" s="1161">
        <v>45164</v>
      </c>
    </row>
    <row r="7054" spans="1:7" ht="25.5">
      <c r="A7054" s="1162">
        <v>8724</v>
      </c>
      <c r="B7054" s="1162">
        <v>35337</v>
      </c>
      <c r="C7054" s="1163" t="s">
        <v>15520</v>
      </c>
      <c r="D7054" s="1163" t="s">
        <v>15521</v>
      </c>
      <c r="E7054" s="1164" t="s">
        <v>7521</v>
      </c>
      <c r="F7054" s="1165">
        <v>44590</v>
      </c>
      <c r="G7054" s="1165">
        <v>45104</v>
      </c>
    </row>
    <row r="7055" spans="1:7" ht="38.25">
      <c r="A7055" s="1162">
        <v>8725</v>
      </c>
      <c r="B7055" s="1162">
        <v>35338</v>
      </c>
      <c r="C7055" s="1163" t="s">
        <v>15522</v>
      </c>
      <c r="D7055" s="1163" t="s">
        <v>15523</v>
      </c>
      <c r="E7055" s="1164" t="s">
        <v>3034</v>
      </c>
      <c r="F7055" s="1165">
        <v>45105</v>
      </c>
      <c r="G7055" s="1165">
        <v>45164</v>
      </c>
    </row>
    <row r="7056" spans="1:7">
      <c r="A7056" s="1158">
        <v>8726</v>
      </c>
      <c r="B7056" s="1158">
        <v>35339</v>
      </c>
      <c r="C7056" s="1159" t="s">
        <v>11986</v>
      </c>
      <c r="D7056" s="1159" t="s">
        <v>5244</v>
      </c>
      <c r="E7056" s="1160" t="s">
        <v>5065</v>
      </c>
      <c r="F7056" s="1161">
        <v>44825</v>
      </c>
      <c r="G7056" s="1161">
        <v>45164</v>
      </c>
    </row>
    <row r="7057" spans="1:7" ht="25.5">
      <c r="A7057" s="1162">
        <v>8727</v>
      </c>
      <c r="B7057" s="1162">
        <v>35340</v>
      </c>
      <c r="C7057" s="1163" t="s">
        <v>15524</v>
      </c>
      <c r="D7057" s="1163" t="s">
        <v>15525</v>
      </c>
      <c r="E7057" s="1164" t="s">
        <v>3983</v>
      </c>
      <c r="F7057" s="1165">
        <v>44825</v>
      </c>
      <c r="G7057" s="1165">
        <v>45104</v>
      </c>
    </row>
    <row r="7058" spans="1:7" ht="38.25">
      <c r="A7058" s="1162">
        <v>8728</v>
      </c>
      <c r="B7058" s="1162">
        <v>35341</v>
      </c>
      <c r="C7058" s="1163" t="s">
        <v>15526</v>
      </c>
      <c r="D7058" s="1163" t="s">
        <v>15527</v>
      </c>
      <c r="E7058" s="1164" t="s">
        <v>3034</v>
      </c>
      <c r="F7058" s="1165">
        <v>45105</v>
      </c>
      <c r="G7058" s="1165">
        <v>45164</v>
      </c>
    </row>
    <row r="7059" spans="1:7" ht="25.5">
      <c r="A7059" s="1158">
        <v>8729</v>
      </c>
      <c r="B7059" s="1158">
        <v>35342</v>
      </c>
      <c r="C7059" s="1159" t="s">
        <v>15528</v>
      </c>
      <c r="D7059" s="1159" t="s">
        <v>15529</v>
      </c>
      <c r="E7059" s="1160" t="s">
        <v>8487</v>
      </c>
      <c r="F7059" s="1161">
        <v>44705</v>
      </c>
      <c r="G7059" s="1161">
        <v>45165</v>
      </c>
    </row>
    <row r="7060" spans="1:7">
      <c r="A7060" s="1162">
        <v>8730</v>
      </c>
      <c r="B7060" s="1162">
        <v>35343</v>
      </c>
      <c r="C7060" s="1163" t="s">
        <v>15530</v>
      </c>
      <c r="D7060" s="1163" t="s">
        <v>15531</v>
      </c>
      <c r="E7060" s="1164" t="s">
        <v>2357</v>
      </c>
      <c r="F7060" s="1165">
        <v>45165</v>
      </c>
      <c r="G7060" s="1165">
        <v>45165</v>
      </c>
    </row>
    <row r="7061" spans="1:7">
      <c r="A7061" s="1158">
        <v>8731</v>
      </c>
      <c r="B7061" s="1158">
        <v>35344</v>
      </c>
      <c r="C7061" s="1159" t="s">
        <v>13555</v>
      </c>
      <c r="D7061" s="1159" t="s">
        <v>13556</v>
      </c>
      <c r="E7061" s="1160" t="s">
        <v>3461</v>
      </c>
      <c r="F7061" s="1161">
        <v>44705</v>
      </c>
      <c r="G7061" s="1161">
        <v>45004</v>
      </c>
    </row>
    <row r="7062" spans="1:7" ht="38.25">
      <c r="A7062" s="1162">
        <v>8732</v>
      </c>
      <c r="B7062" s="1162">
        <v>35345</v>
      </c>
      <c r="C7062" s="1163" t="s">
        <v>15532</v>
      </c>
      <c r="D7062" s="1163" t="s">
        <v>15533</v>
      </c>
      <c r="E7062" s="1164" t="s">
        <v>3461</v>
      </c>
      <c r="F7062" s="1165">
        <v>44705</v>
      </c>
      <c r="G7062" s="1165">
        <v>45004</v>
      </c>
    </row>
    <row r="7063" spans="1:7">
      <c r="A7063" s="1158">
        <v>8733</v>
      </c>
      <c r="B7063" s="1158">
        <v>35346</v>
      </c>
      <c r="C7063" s="1159" t="s">
        <v>13559</v>
      </c>
      <c r="D7063" s="1159" t="s">
        <v>13560</v>
      </c>
      <c r="E7063" s="1160" t="s">
        <v>6228</v>
      </c>
      <c r="F7063" s="1161">
        <v>44825</v>
      </c>
      <c r="G7063" s="1161">
        <v>45134</v>
      </c>
    </row>
    <row r="7064" spans="1:7" ht="25.5">
      <c r="A7064" s="1162">
        <v>8734</v>
      </c>
      <c r="B7064" s="1162">
        <v>35347</v>
      </c>
      <c r="C7064" s="1163" t="s">
        <v>15534</v>
      </c>
      <c r="D7064" s="1163" t="s">
        <v>15535</v>
      </c>
      <c r="E7064" s="1164" t="s">
        <v>3029</v>
      </c>
      <c r="F7064" s="1165">
        <v>44825</v>
      </c>
      <c r="G7064" s="1165">
        <v>45074</v>
      </c>
    </row>
    <row r="7065" spans="1:7" ht="38.25">
      <c r="A7065" s="1162">
        <v>8735</v>
      </c>
      <c r="B7065" s="1162">
        <v>35348</v>
      </c>
      <c r="C7065" s="1163" t="s">
        <v>15536</v>
      </c>
      <c r="D7065" s="1163" t="s">
        <v>15537</v>
      </c>
      <c r="E7065" s="1164" t="s">
        <v>3034</v>
      </c>
      <c r="F7065" s="1165">
        <v>45075</v>
      </c>
      <c r="G7065" s="1165">
        <v>45134</v>
      </c>
    </row>
    <row r="7066" spans="1:7">
      <c r="A7066" s="1158">
        <v>8736</v>
      </c>
      <c r="B7066" s="1158">
        <v>35349</v>
      </c>
      <c r="C7066" s="1159" t="s">
        <v>11969</v>
      </c>
      <c r="D7066" s="1159" t="s">
        <v>12493</v>
      </c>
      <c r="E7066" s="1160" t="s">
        <v>15538</v>
      </c>
      <c r="F7066" s="1161">
        <v>44825</v>
      </c>
      <c r="G7066" s="1161">
        <v>45165</v>
      </c>
    </row>
    <row r="7067" spans="1:7" ht="25.5">
      <c r="A7067" s="1162">
        <v>8737</v>
      </c>
      <c r="B7067" s="1162">
        <v>35350</v>
      </c>
      <c r="C7067" s="1163" t="s">
        <v>15539</v>
      </c>
      <c r="D7067" s="1163" t="s">
        <v>15540</v>
      </c>
      <c r="E7067" s="1164" t="s">
        <v>15541</v>
      </c>
      <c r="F7067" s="1165">
        <v>44825</v>
      </c>
      <c r="G7067" s="1165">
        <v>45105</v>
      </c>
    </row>
    <row r="7068" spans="1:7" ht="38.25">
      <c r="A7068" s="1162">
        <v>8738</v>
      </c>
      <c r="B7068" s="1162">
        <v>35351</v>
      </c>
      <c r="C7068" s="1163" t="s">
        <v>15542</v>
      </c>
      <c r="D7068" s="1163" t="s">
        <v>15543</v>
      </c>
      <c r="E7068" s="1164" t="s">
        <v>3034</v>
      </c>
      <c r="F7068" s="1165">
        <v>45106</v>
      </c>
      <c r="G7068" s="1165">
        <v>45165</v>
      </c>
    </row>
    <row r="7069" spans="1:7">
      <c r="A7069" s="1158">
        <v>8739</v>
      </c>
      <c r="B7069" s="1158">
        <v>35352</v>
      </c>
      <c r="C7069" s="1159" t="s">
        <v>11986</v>
      </c>
      <c r="D7069" s="1159" t="s">
        <v>5244</v>
      </c>
      <c r="E7069" s="1160" t="s">
        <v>5065</v>
      </c>
      <c r="F7069" s="1161">
        <v>44826</v>
      </c>
      <c r="G7069" s="1161">
        <v>45165</v>
      </c>
    </row>
    <row r="7070" spans="1:7" ht="25.5">
      <c r="A7070" s="1162">
        <v>8740</v>
      </c>
      <c r="B7070" s="1162">
        <v>35353</v>
      </c>
      <c r="C7070" s="1163" t="s">
        <v>15544</v>
      </c>
      <c r="D7070" s="1163" t="s">
        <v>15545</v>
      </c>
      <c r="E7070" s="1164" t="s">
        <v>3983</v>
      </c>
      <c r="F7070" s="1165">
        <v>44826</v>
      </c>
      <c r="G7070" s="1165">
        <v>45105</v>
      </c>
    </row>
    <row r="7071" spans="1:7" ht="38.25">
      <c r="A7071" s="1162">
        <v>8741</v>
      </c>
      <c r="B7071" s="1162">
        <v>35354</v>
      </c>
      <c r="C7071" s="1163" t="s">
        <v>15546</v>
      </c>
      <c r="D7071" s="1163" t="s">
        <v>15547</v>
      </c>
      <c r="E7071" s="1164" t="s">
        <v>3034</v>
      </c>
      <c r="F7071" s="1165">
        <v>45106</v>
      </c>
      <c r="G7071" s="1165">
        <v>45165</v>
      </c>
    </row>
    <row r="7072" spans="1:7" ht="25.5">
      <c r="A7072" s="1158">
        <v>8742</v>
      </c>
      <c r="B7072" s="1158">
        <v>35355</v>
      </c>
      <c r="C7072" s="1159" t="s">
        <v>15548</v>
      </c>
      <c r="D7072" s="1159" t="s">
        <v>15549</v>
      </c>
      <c r="E7072" s="1160" t="s">
        <v>8487</v>
      </c>
      <c r="F7072" s="1161">
        <v>44705</v>
      </c>
      <c r="G7072" s="1161">
        <v>45165</v>
      </c>
    </row>
    <row r="7073" spans="1:7">
      <c r="A7073" s="1162">
        <v>8743</v>
      </c>
      <c r="B7073" s="1162">
        <v>35356</v>
      </c>
      <c r="C7073" s="1163" t="s">
        <v>15550</v>
      </c>
      <c r="D7073" s="1163" t="s">
        <v>15551</v>
      </c>
      <c r="E7073" s="1164" t="s">
        <v>2357</v>
      </c>
      <c r="F7073" s="1165">
        <v>45165</v>
      </c>
      <c r="G7073" s="1165">
        <v>45165</v>
      </c>
    </row>
    <row r="7074" spans="1:7">
      <c r="A7074" s="1158">
        <v>8744</v>
      </c>
      <c r="B7074" s="1158">
        <v>35357</v>
      </c>
      <c r="C7074" s="1159" t="s">
        <v>13555</v>
      </c>
      <c r="D7074" s="1159" t="s">
        <v>13556</v>
      </c>
      <c r="E7074" s="1160" t="s">
        <v>3424</v>
      </c>
      <c r="F7074" s="1161">
        <v>44705</v>
      </c>
      <c r="G7074" s="1161">
        <v>45104</v>
      </c>
    </row>
    <row r="7075" spans="1:7" ht="38.25">
      <c r="A7075" s="1162">
        <v>8745</v>
      </c>
      <c r="B7075" s="1162">
        <v>35358</v>
      </c>
      <c r="C7075" s="1163" t="s">
        <v>15552</v>
      </c>
      <c r="D7075" s="1163" t="s">
        <v>15553</v>
      </c>
      <c r="E7075" s="1164" t="s">
        <v>3424</v>
      </c>
      <c r="F7075" s="1165">
        <v>44705</v>
      </c>
      <c r="G7075" s="1165">
        <v>45104</v>
      </c>
    </row>
    <row r="7076" spans="1:7">
      <c r="A7076" s="1158">
        <v>8746</v>
      </c>
      <c r="B7076" s="1158">
        <v>35359</v>
      </c>
      <c r="C7076" s="1159" t="s">
        <v>13559</v>
      </c>
      <c r="D7076" s="1159" t="s">
        <v>13560</v>
      </c>
      <c r="E7076" s="1160" t="s">
        <v>6228</v>
      </c>
      <c r="F7076" s="1161">
        <v>44825</v>
      </c>
      <c r="G7076" s="1161">
        <v>45134</v>
      </c>
    </row>
    <row r="7077" spans="1:7" ht="38.25">
      <c r="A7077" s="1162">
        <v>8747</v>
      </c>
      <c r="B7077" s="1162">
        <v>35360</v>
      </c>
      <c r="C7077" s="1163" t="s">
        <v>15554</v>
      </c>
      <c r="D7077" s="1163" t="s">
        <v>15555</v>
      </c>
      <c r="E7077" s="1164" t="s">
        <v>3034</v>
      </c>
      <c r="F7077" s="1165">
        <v>45075</v>
      </c>
      <c r="G7077" s="1165">
        <v>45134</v>
      </c>
    </row>
    <row r="7078" spans="1:7" ht="25.5">
      <c r="A7078" s="1162">
        <v>8748</v>
      </c>
      <c r="B7078" s="1162">
        <v>35361</v>
      </c>
      <c r="C7078" s="1163" t="s">
        <v>15556</v>
      </c>
      <c r="D7078" s="1163" t="s">
        <v>15557</v>
      </c>
      <c r="E7078" s="1164" t="s">
        <v>3029</v>
      </c>
      <c r="F7078" s="1165">
        <v>44825</v>
      </c>
      <c r="G7078" s="1165">
        <v>45074</v>
      </c>
    </row>
    <row r="7079" spans="1:7">
      <c r="A7079" s="1158">
        <v>8749</v>
      </c>
      <c r="B7079" s="1158">
        <v>35362</v>
      </c>
      <c r="C7079" s="1159" t="s">
        <v>11969</v>
      </c>
      <c r="D7079" s="1159" t="s">
        <v>12493</v>
      </c>
      <c r="E7079" s="1160" t="s">
        <v>5065</v>
      </c>
      <c r="F7079" s="1161">
        <v>44825</v>
      </c>
      <c r="G7079" s="1161">
        <v>45164</v>
      </c>
    </row>
    <row r="7080" spans="1:7" ht="25.5">
      <c r="A7080" s="1162">
        <v>8750</v>
      </c>
      <c r="B7080" s="1162">
        <v>35363</v>
      </c>
      <c r="C7080" s="1163" t="s">
        <v>15558</v>
      </c>
      <c r="D7080" s="1163" t="s">
        <v>15559</v>
      </c>
      <c r="E7080" s="1164" t="s">
        <v>3983</v>
      </c>
      <c r="F7080" s="1165">
        <v>44825</v>
      </c>
      <c r="G7080" s="1165">
        <v>45104</v>
      </c>
    </row>
    <row r="7081" spans="1:7" ht="38.25">
      <c r="A7081" s="1162">
        <v>8751</v>
      </c>
      <c r="B7081" s="1162">
        <v>35364</v>
      </c>
      <c r="C7081" s="1163" t="s">
        <v>15560</v>
      </c>
      <c r="D7081" s="1163" t="s">
        <v>15561</v>
      </c>
      <c r="E7081" s="1164" t="s">
        <v>3034</v>
      </c>
      <c r="F7081" s="1165">
        <v>45105</v>
      </c>
      <c r="G7081" s="1165">
        <v>45164</v>
      </c>
    </row>
    <row r="7082" spans="1:7">
      <c r="A7082" s="1158">
        <v>8752</v>
      </c>
      <c r="B7082" s="1158">
        <v>35365</v>
      </c>
      <c r="C7082" s="1159" t="s">
        <v>11986</v>
      </c>
      <c r="D7082" s="1159" t="s">
        <v>5244</v>
      </c>
      <c r="E7082" s="1160" t="s">
        <v>15538</v>
      </c>
      <c r="F7082" s="1161">
        <v>44825</v>
      </c>
      <c r="G7082" s="1161">
        <v>45165</v>
      </c>
    </row>
    <row r="7083" spans="1:7" ht="25.5">
      <c r="A7083" s="1162">
        <v>8753</v>
      </c>
      <c r="B7083" s="1162">
        <v>35366</v>
      </c>
      <c r="C7083" s="1163" t="s">
        <v>15562</v>
      </c>
      <c r="D7083" s="1163" t="s">
        <v>15563</v>
      </c>
      <c r="E7083" s="1164" t="s">
        <v>3983</v>
      </c>
      <c r="F7083" s="1165">
        <v>44825</v>
      </c>
      <c r="G7083" s="1165">
        <v>45104</v>
      </c>
    </row>
    <row r="7084" spans="1:7" ht="38.25">
      <c r="A7084" s="1162">
        <v>8754</v>
      </c>
      <c r="B7084" s="1162">
        <v>35367</v>
      </c>
      <c r="C7084" s="1163" t="s">
        <v>15564</v>
      </c>
      <c r="D7084" s="1163" t="s">
        <v>15565</v>
      </c>
      <c r="E7084" s="1164" t="s">
        <v>14345</v>
      </c>
      <c r="F7084" s="1165">
        <v>45105</v>
      </c>
      <c r="G7084" s="1165">
        <v>45165</v>
      </c>
    </row>
    <row r="7085" spans="1:7" ht="25.5">
      <c r="A7085" s="1158">
        <v>8755</v>
      </c>
      <c r="B7085" s="1158">
        <v>35368</v>
      </c>
      <c r="C7085" s="1159" t="s">
        <v>15566</v>
      </c>
      <c r="D7085" s="1159" t="s">
        <v>15567</v>
      </c>
      <c r="E7085" s="1160" t="s">
        <v>8487</v>
      </c>
      <c r="F7085" s="1161">
        <v>44705</v>
      </c>
      <c r="G7085" s="1161">
        <v>45165</v>
      </c>
    </row>
    <row r="7086" spans="1:7">
      <c r="A7086" s="1162">
        <v>8756</v>
      </c>
      <c r="B7086" s="1162">
        <v>35369</v>
      </c>
      <c r="C7086" s="1163" t="s">
        <v>15568</v>
      </c>
      <c r="D7086" s="1163" t="s">
        <v>15569</v>
      </c>
      <c r="E7086" s="1164" t="s">
        <v>2357</v>
      </c>
      <c r="F7086" s="1165">
        <v>45165</v>
      </c>
      <c r="G7086" s="1165">
        <v>45165</v>
      </c>
    </row>
    <row r="7087" spans="1:7">
      <c r="A7087" s="1158">
        <v>8757</v>
      </c>
      <c r="B7087" s="1158">
        <v>35370</v>
      </c>
      <c r="C7087" s="1159" t="s">
        <v>13555</v>
      </c>
      <c r="D7087" s="1159" t="s">
        <v>13556</v>
      </c>
      <c r="E7087" s="1160" t="s">
        <v>4589</v>
      </c>
      <c r="F7087" s="1161">
        <v>44705</v>
      </c>
      <c r="G7087" s="1161">
        <v>45154</v>
      </c>
    </row>
    <row r="7088" spans="1:7" ht="38.25">
      <c r="A7088" s="1162">
        <v>8758</v>
      </c>
      <c r="B7088" s="1162">
        <v>35371</v>
      </c>
      <c r="C7088" s="1163" t="s">
        <v>15570</v>
      </c>
      <c r="D7088" s="1163" t="s">
        <v>15571</v>
      </c>
      <c r="E7088" s="1164" t="s">
        <v>4589</v>
      </c>
      <c r="F7088" s="1165">
        <v>44705</v>
      </c>
      <c r="G7088" s="1165">
        <v>45154</v>
      </c>
    </row>
    <row r="7089" spans="1:7">
      <c r="A7089" s="1158">
        <v>8759</v>
      </c>
      <c r="B7089" s="1158">
        <v>35372</v>
      </c>
      <c r="C7089" s="1159" t="s">
        <v>13559</v>
      </c>
      <c r="D7089" s="1159" t="s">
        <v>13560</v>
      </c>
      <c r="E7089" s="1160" t="s">
        <v>6228</v>
      </c>
      <c r="F7089" s="1161">
        <v>44825</v>
      </c>
      <c r="G7089" s="1161">
        <v>45134</v>
      </c>
    </row>
    <row r="7090" spans="1:7" ht="25.5">
      <c r="A7090" s="1162">
        <v>8760</v>
      </c>
      <c r="B7090" s="1162">
        <v>35373</v>
      </c>
      <c r="C7090" s="1163" t="s">
        <v>15572</v>
      </c>
      <c r="D7090" s="1163" t="s">
        <v>15573</v>
      </c>
      <c r="E7090" s="1164" t="s">
        <v>3029</v>
      </c>
      <c r="F7090" s="1165">
        <v>44825</v>
      </c>
      <c r="G7090" s="1165">
        <v>45074</v>
      </c>
    </row>
    <row r="7091" spans="1:7" ht="38.25">
      <c r="A7091" s="1162">
        <v>8761</v>
      </c>
      <c r="B7091" s="1162">
        <v>35374</v>
      </c>
      <c r="C7091" s="1163" t="s">
        <v>15574</v>
      </c>
      <c r="D7091" s="1163" t="s">
        <v>15575</v>
      </c>
      <c r="E7091" s="1164" t="s">
        <v>3034</v>
      </c>
      <c r="F7091" s="1165">
        <v>45075</v>
      </c>
      <c r="G7091" s="1165">
        <v>45134</v>
      </c>
    </row>
    <row r="7092" spans="1:7">
      <c r="A7092" s="1158">
        <v>8762</v>
      </c>
      <c r="B7092" s="1158">
        <v>35375</v>
      </c>
      <c r="C7092" s="1159" t="s">
        <v>11969</v>
      </c>
      <c r="D7092" s="1159" t="s">
        <v>12493</v>
      </c>
      <c r="E7092" s="1160" t="s">
        <v>5065</v>
      </c>
      <c r="F7092" s="1161">
        <v>44825</v>
      </c>
      <c r="G7092" s="1161">
        <v>45164</v>
      </c>
    </row>
    <row r="7093" spans="1:7" ht="25.5">
      <c r="A7093" s="1162">
        <v>8763</v>
      </c>
      <c r="B7093" s="1162">
        <v>35376</v>
      </c>
      <c r="C7093" s="1163" t="s">
        <v>15576</v>
      </c>
      <c r="D7093" s="1163" t="s">
        <v>15577</v>
      </c>
      <c r="E7093" s="1164" t="s">
        <v>3983</v>
      </c>
      <c r="F7093" s="1165">
        <v>44825</v>
      </c>
      <c r="G7093" s="1165">
        <v>45104</v>
      </c>
    </row>
    <row r="7094" spans="1:7" ht="38.25">
      <c r="A7094" s="1162">
        <v>8764</v>
      </c>
      <c r="B7094" s="1162">
        <v>35377</v>
      </c>
      <c r="C7094" s="1163" t="s">
        <v>15578</v>
      </c>
      <c r="D7094" s="1163" t="s">
        <v>15579</v>
      </c>
      <c r="E7094" s="1164" t="s">
        <v>3034</v>
      </c>
      <c r="F7094" s="1165">
        <v>45105</v>
      </c>
      <c r="G7094" s="1165">
        <v>45164</v>
      </c>
    </row>
    <row r="7095" spans="1:7">
      <c r="A7095" s="1158">
        <v>8765</v>
      </c>
      <c r="B7095" s="1158">
        <v>35378</v>
      </c>
      <c r="C7095" s="1159" t="s">
        <v>11986</v>
      </c>
      <c r="D7095" s="1159" t="s">
        <v>5244</v>
      </c>
      <c r="E7095" s="1160" t="s">
        <v>15538</v>
      </c>
      <c r="F7095" s="1161">
        <v>44825</v>
      </c>
      <c r="G7095" s="1161">
        <v>45165</v>
      </c>
    </row>
    <row r="7096" spans="1:7" ht="25.5">
      <c r="A7096" s="1162">
        <v>8766</v>
      </c>
      <c r="B7096" s="1162">
        <v>35379</v>
      </c>
      <c r="C7096" s="1163" t="s">
        <v>15580</v>
      </c>
      <c r="D7096" s="1163" t="s">
        <v>15581</v>
      </c>
      <c r="E7096" s="1164" t="s">
        <v>3983</v>
      </c>
      <c r="F7096" s="1165">
        <v>44825</v>
      </c>
      <c r="G7096" s="1165">
        <v>45104</v>
      </c>
    </row>
    <row r="7097" spans="1:7" ht="38.25">
      <c r="A7097" s="1162">
        <v>8767</v>
      </c>
      <c r="B7097" s="1162">
        <v>35380</v>
      </c>
      <c r="C7097" s="1163" t="s">
        <v>15582</v>
      </c>
      <c r="D7097" s="1163" t="s">
        <v>15583</v>
      </c>
      <c r="E7097" s="1164" t="s">
        <v>14345</v>
      </c>
      <c r="F7097" s="1165">
        <v>45105</v>
      </c>
      <c r="G7097" s="1165">
        <v>45165</v>
      </c>
    </row>
    <row r="7098" spans="1:7" ht="25.5">
      <c r="A7098" s="1158">
        <v>8768</v>
      </c>
      <c r="B7098" s="1158">
        <v>35381</v>
      </c>
      <c r="C7098" s="1159" t="s">
        <v>15584</v>
      </c>
      <c r="D7098" s="1159" t="s">
        <v>15585</v>
      </c>
      <c r="E7098" s="1160" t="s">
        <v>15586</v>
      </c>
      <c r="F7098" s="1161">
        <v>44665</v>
      </c>
      <c r="G7098" s="1161">
        <v>45165</v>
      </c>
    </row>
    <row r="7099" spans="1:7">
      <c r="A7099" s="1162">
        <v>8769</v>
      </c>
      <c r="B7099" s="1162">
        <v>35382</v>
      </c>
      <c r="C7099" s="1163" t="s">
        <v>15587</v>
      </c>
      <c r="D7099" s="1163" t="s">
        <v>15588</v>
      </c>
      <c r="E7099" s="1164" t="s">
        <v>2357</v>
      </c>
      <c r="F7099" s="1165">
        <v>45165</v>
      </c>
      <c r="G7099" s="1165">
        <v>45165</v>
      </c>
    </row>
    <row r="7100" spans="1:7">
      <c r="A7100" s="1158">
        <v>8770</v>
      </c>
      <c r="B7100" s="1158">
        <v>35383</v>
      </c>
      <c r="C7100" s="1159" t="s">
        <v>13555</v>
      </c>
      <c r="D7100" s="1159" t="s">
        <v>13556</v>
      </c>
      <c r="E7100" s="1160" t="s">
        <v>4939</v>
      </c>
      <c r="F7100" s="1161">
        <v>44665</v>
      </c>
      <c r="G7100" s="1161">
        <v>45014</v>
      </c>
    </row>
    <row r="7101" spans="1:7" ht="25.5">
      <c r="A7101" s="1162">
        <v>8771</v>
      </c>
      <c r="B7101" s="1162">
        <v>35384</v>
      </c>
      <c r="C7101" s="1163" t="s">
        <v>15589</v>
      </c>
      <c r="D7101" s="1163" t="s">
        <v>15590</v>
      </c>
      <c r="E7101" s="1164" t="s">
        <v>4939</v>
      </c>
      <c r="F7101" s="1165">
        <v>44665</v>
      </c>
      <c r="G7101" s="1165">
        <v>45014</v>
      </c>
    </row>
    <row r="7102" spans="1:7">
      <c r="A7102" s="1158">
        <v>8772</v>
      </c>
      <c r="B7102" s="1158">
        <v>35385</v>
      </c>
      <c r="C7102" s="1159" t="s">
        <v>13559</v>
      </c>
      <c r="D7102" s="1159" t="s">
        <v>13560</v>
      </c>
      <c r="E7102" s="1160" t="s">
        <v>3006</v>
      </c>
      <c r="F7102" s="1161">
        <v>44785</v>
      </c>
      <c r="G7102" s="1161">
        <v>45144</v>
      </c>
    </row>
    <row r="7103" spans="1:7" ht="25.5">
      <c r="A7103" s="1162">
        <v>8773</v>
      </c>
      <c r="B7103" s="1162">
        <v>35386</v>
      </c>
      <c r="C7103" s="1163" t="s">
        <v>15591</v>
      </c>
      <c r="D7103" s="1163" t="s">
        <v>15592</v>
      </c>
      <c r="E7103" s="1164" t="s">
        <v>3461</v>
      </c>
      <c r="F7103" s="1165">
        <v>44785</v>
      </c>
      <c r="G7103" s="1165">
        <v>45084</v>
      </c>
    </row>
    <row r="7104" spans="1:7" ht="38.25">
      <c r="A7104" s="1162">
        <v>8774</v>
      </c>
      <c r="B7104" s="1162">
        <v>35387</v>
      </c>
      <c r="C7104" s="1163" t="s">
        <v>15593</v>
      </c>
      <c r="D7104" s="1163" t="s">
        <v>15594</v>
      </c>
      <c r="E7104" s="1164" t="s">
        <v>3034</v>
      </c>
      <c r="F7104" s="1165">
        <v>45085</v>
      </c>
      <c r="G7104" s="1165">
        <v>45144</v>
      </c>
    </row>
    <row r="7105" spans="1:7">
      <c r="A7105" s="1158">
        <v>8775</v>
      </c>
      <c r="B7105" s="1158">
        <v>35388</v>
      </c>
      <c r="C7105" s="1159" t="s">
        <v>11969</v>
      </c>
      <c r="D7105" s="1159" t="s">
        <v>12493</v>
      </c>
      <c r="E7105" s="1160" t="s">
        <v>14568</v>
      </c>
      <c r="F7105" s="1161">
        <v>44785</v>
      </c>
      <c r="G7105" s="1161">
        <v>45164</v>
      </c>
    </row>
    <row r="7106" spans="1:7" ht="25.5">
      <c r="A7106" s="1162">
        <v>8776</v>
      </c>
      <c r="B7106" s="1162">
        <v>35389</v>
      </c>
      <c r="C7106" s="1163" t="s">
        <v>15595</v>
      </c>
      <c r="D7106" s="1163" t="s">
        <v>15596</v>
      </c>
      <c r="E7106" s="1164" t="s">
        <v>3556</v>
      </c>
      <c r="F7106" s="1165">
        <v>44785</v>
      </c>
      <c r="G7106" s="1165">
        <v>45104</v>
      </c>
    </row>
    <row r="7107" spans="1:7" ht="38.25">
      <c r="A7107" s="1162">
        <v>8777</v>
      </c>
      <c r="B7107" s="1162">
        <v>35390</v>
      </c>
      <c r="C7107" s="1163" t="s">
        <v>15597</v>
      </c>
      <c r="D7107" s="1163" t="s">
        <v>15598</v>
      </c>
      <c r="E7107" s="1164" t="s">
        <v>3034</v>
      </c>
      <c r="F7107" s="1165">
        <v>45105</v>
      </c>
      <c r="G7107" s="1165">
        <v>45164</v>
      </c>
    </row>
    <row r="7108" spans="1:7">
      <c r="A7108" s="1158">
        <v>8778</v>
      </c>
      <c r="B7108" s="1158">
        <v>35391</v>
      </c>
      <c r="C7108" s="1159" t="s">
        <v>11986</v>
      </c>
      <c r="D7108" s="1159" t="s">
        <v>5244</v>
      </c>
      <c r="E7108" s="1160" t="s">
        <v>15599</v>
      </c>
      <c r="F7108" s="1161">
        <v>44785</v>
      </c>
      <c r="G7108" s="1161">
        <v>45165</v>
      </c>
    </row>
    <row r="7109" spans="1:7" ht="25.5">
      <c r="A7109" s="1162">
        <v>8779</v>
      </c>
      <c r="B7109" s="1162">
        <v>35392</v>
      </c>
      <c r="C7109" s="1163" t="s">
        <v>15600</v>
      </c>
      <c r="D7109" s="1163" t="s">
        <v>15601</v>
      </c>
      <c r="E7109" s="1164" t="s">
        <v>3556</v>
      </c>
      <c r="F7109" s="1165">
        <v>44785</v>
      </c>
      <c r="G7109" s="1165">
        <v>45104</v>
      </c>
    </row>
    <row r="7110" spans="1:7" ht="25.5">
      <c r="A7110" s="1162">
        <v>8780</v>
      </c>
      <c r="B7110" s="1162">
        <v>35393</v>
      </c>
      <c r="C7110" s="1163" t="s">
        <v>15602</v>
      </c>
      <c r="D7110" s="1163" t="s">
        <v>15603</v>
      </c>
      <c r="E7110" s="1164" t="s">
        <v>14345</v>
      </c>
      <c r="F7110" s="1165">
        <v>45105</v>
      </c>
      <c r="G7110" s="1165">
        <v>45165</v>
      </c>
    </row>
    <row r="7111" spans="1:7">
      <c r="A7111" s="1158">
        <v>8781</v>
      </c>
      <c r="B7111" s="1158">
        <v>35394</v>
      </c>
      <c r="C7111" s="1159" t="s">
        <v>15604</v>
      </c>
      <c r="D7111" s="1159" t="s">
        <v>15605</v>
      </c>
      <c r="E7111" s="1160" t="s">
        <v>8215</v>
      </c>
      <c r="F7111" s="1161">
        <v>44754</v>
      </c>
      <c r="G7111" s="1161">
        <v>45104</v>
      </c>
    </row>
    <row r="7112" spans="1:7">
      <c r="A7112" s="1162">
        <v>8782</v>
      </c>
      <c r="B7112" s="1162">
        <v>35395</v>
      </c>
      <c r="C7112" s="1163" t="s">
        <v>15606</v>
      </c>
      <c r="D7112" s="1163" t="s">
        <v>15607</v>
      </c>
      <c r="E7112" s="1164" t="s">
        <v>2357</v>
      </c>
      <c r="F7112" s="1165">
        <v>45104</v>
      </c>
      <c r="G7112" s="1165">
        <v>45104</v>
      </c>
    </row>
    <row r="7113" spans="1:7">
      <c r="A7113" s="1158">
        <v>8783</v>
      </c>
      <c r="B7113" s="1158">
        <v>35396</v>
      </c>
      <c r="C7113" s="1159" t="s">
        <v>13555</v>
      </c>
      <c r="D7113" s="1159" t="s">
        <v>13556</v>
      </c>
      <c r="E7113" s="1160" t="s">
        <v>3009</v>
      </c>
      <c r="F7113" s="1161">
        <v>44754</v>
      </c>
      <c r="G7113" s="1161">
        <v>44903</v>
      </c>
    </row>
    <row r="7114" spans="1:7" ht="25.5">
      <c r="A7114" s="1162">
        <v>8784</v>
      </c>
      <c r="B7114" s="1162">
        <v>35397</v>
      </c>
      <c r="C7114" s="1163" t="s">
        <v>15608</v>
      </c>
      <c r="D7114" s="1163" t="s">
        <v>15609</v>
      </c>
      <c r="E7114" s="1164" t="s">
        <v>3009</v>
      </c>
      <c r="F7114" s="1165">
        <v>44754</v>
      </c>
      <c r="G7114" s="1165">
        <v>44903</v>
      </c>
    </row>
    <row r="7115" spans="1:7">
      <c r="A7115" s="1158">
        <v>8785</v>
      </c>
      <c r="B7115" s="1158">
        <v>35398</v>
      </c>
      <c r="C7115" s="1159" t="s">
        <v>13559</v>
      </c>
      <c r="D7115" s="1159" t="s">
        <v>13560</v>
      </c>
      <c r="E7115" s="1160" t="s">
        <v>3199</v>
      </c>
      <c r="F7115" s="1161">
        <v>44844</v>
      </c>
      <c r="G7115" s="1161">
        <v>45073</v>
      </c>
    </row>
    <row r="7116" spans="1:7" ht="25.5">
      <c r="A7116" s="1162">
        <v>8786</v>
      </c>
      <c r="B7116" s="1162">
        <v>35399</v>
      </c>
      <c r="C7116" s="1163" t="s">
        <v>15610</v>
      </c>
      <c r="D7116" s="1163" t="s">
        <v>15611</v>
      </c>
      <c r="E7116" s="1164" t="s">
        <v>3212</v>
      </c>
      <c r="F7116" s="1165">
        <v>44844</v>
      </c>
      <c r="G7116" s="1165">
        <v>45013</v>
      </c>
    </row>
    <row r="7117" spans="1:7" ht="25.5">
      <c r="A7117" s="1162">
        <v>8787</v>
      </c>
      <c r="B7117" s="1162">
        <v>35400</v>
      </c>
      <c r="C7117" s="1163" t="s">
        <v>15612</v>
      </c>
      <c r="D7117" s="1163" t="s">
        <v>15613</v>
      </c>
      <c r="E7117" s="1164" t="s">
        <v>3034</v>
      </c>
      <c r="F7117" s="1165">
        <v>45014</v>
      </c>
      <c r="G7117" s="1165">
        <v>45073</v>
      </c>
    </row>
    <row r="7118" spans="1:7">
      <c r="A7118" s="1158">
        <v>8788</v>
      </c>
      <c r="B7118" s="1158">
        <v>35401</v>
      </c>
      <c r="C7118" s="1159" t="s">
        <v>11969</v>
      </c>
      <c r="D7118" s="1159" t="s">
        <v>12493</v>
      </c>
      <c r="E7118" s="1160" t="s">
        <v>15614</v>
      </c>
      <c r="F7118" s="1161">
        <v>44904</v>
      </c>
      <c r="G7118" s="1161">
        <v>45084</v>
      </c>
    </row>
    <row r="7119" spans="1:7" ht="25.5">
      <c r="A7119" s="1162">
        <v>8789</v>
      </c>
      <c r="B7119" s="1162">
        <v>35402</v>
      </c>
      <c r="C7119" s="1163" t="s">
        <v>15615</v>
      </c>
      <c r="D7119" s="1163" t="s">
        <v>15616</v>
      </c>
      <c r="E7119" s="1164" t="s">
        <v>2894</v>
      </c>
      <c r="F7119" s="1165">
        <v>44904</v>
      </c>
      <c r="G7119" s="1165">
        <v>45023</v>
      </c>
    </row>
    <row r="7120" spans="1:7" ht="25.5">
      <c r="A7120" s="1162">
        <v>8790</v>
      </c>
      <c r="B7120" s="1162">
        <v>35403</v>
      </c>
      <c r="C7120" s="1163" t="s">
        <v>15617</v>
      </c>
      <c r="D7120" s="1163" t="s">
        <v>15618</v>
      </c>
      <c r="E7120" s="1164" t="s">
        <v>14345</v>
      </c>
      <c r="F7120" s="1165">
        <v>45024</v>
      </c>
      <c r="G7120" s="1165">
        <v>45084</v>
      </c>
    </row>
    <row r="7121" spans="1:7">
      <c r="A7121" s="1158">
        <v>8791</v>
      </c>
      <c r="B7121" s="1158">
        <v>35404</v>
      </c>
      <c r="C7121" s="1159" t="s">
        <v>11986</v>
      </c>
      <c r="D7121" s="1159" t="s">
        <v>5244</v>
      </c>
      <c r="E7121" s="1160" t="s">
        <v>15619</v>
      </c>
      <c r="F7121" s="1161">
        <v>44904</v>
      </c>
      <c r="G7121" s="1161">
        <v>45104</v>
      </c>
    </row>
    <row r="7122" spans="1:7">
      <c r="A7122" s="1162">
        <v>8792</v>
      </c>
      <c r="B7122" s="1162">
        <v>35405</v>
      </c>
      <c r="C7122" s="1163" t="s">
        <v>15620</v>
      </c>
      <c r="D7122" s="1163" t="s">
        <v>15621</v>
      </c>
      <c r="E7122" s="1164" t="s">
        <v>3491</v>
      </c>
      <c r="F7122" s="1165">
        <v>44904</v>
      </c>
      <c r="G7122" s="1165">
        <v>45043</v>
      </c>
    </row>
    <row r="7123" spans="1:7" ht="25.5">
      <c r="A7123" s="1162">
        <v>8793</v>
      </c>
      <c r="B7123" s="1162">
        <v>35406</v>
      </c>
      <c r="C7123" s="1163" t="s">
        <v>15622</v>
      </c>
      <c r="D7123" s="1163" t="s">
        <v>15623</v>
      </c>
      <c r="E7123" s="1164" t="s">
        <v>14345</v>
      </c>
      <c r="F7123" s="1165">
        <v>45044</v>
      </c>
      <c r="G7123" s="1165">
        <v>45104</v>
      </c>
    </row>
    <row r="7124" spans="1:7">
      <c r="A7124" s="1158">
        <v>8794</v>
      </c>
      <c r="B7124" s="1158">
        <v>35407</v>
      </c>
      <c r="C7124" s="1159" t="s">
        <v>15624</v>
      </c>
      <c r="D7124" s="1159" t="s">
        <v>15625</v>
      </c>
      <c r="E7124" s="1160" t="s">
        <v>15626</v>
      </c>
      <c r="F7124" s="1161">
        <v>44777</v>
      </c>
      <c r="G7124" s="1161">
        <v>45285</v>
      </c>
    </row>
    <row r="7125" spans="1:7">
      <c r="A7125" s="1162">
        <v>8795</v>
      </c>
      <c r="B7125" s="1162">
        <v>35408</v>
      </c>
      <c r="C7125" s="1163" t="s">
        <v>15627</v>
      </c>
      <c r="D7125" s="1163" t="s">
        <v>15628</v>
      </c>
      <c r="E7125" s="1164" t="s">
        <v>2357</v>
      </c>
      <c r="F7125" s="1165">
        <v>45285</v>
      </c>
      <c r="G7125" s="1165">
        <v>45285</v>
      </c>
    </row>
    <row r="7126" spans="1:7">
      <c r="A7126" s="1158">
        <v>8796</v>
      </c>
      <c r="B7126" s="1158">
        <v>35409</v>
      </c>
      <c r="C7126" s="1159" t="s">
        <v>13555</v>
      </c>
      <c r="D7126" s="1159" t="s">
        <v>13556</v>
      </c>
      <c r="E7126" s="1160" t="s">
        <v>15178</v>
      </c>
      <c r="F7126" s="1161">
        <v>44777</v>
      </c>
      <c r="G7126" s="1161">
        <v>44984</v>
      </c>
    </row>
    <row r="7127" spans="1:7" ht="25.5">
      <c r="A7127" s="1162">
        <v>8797</v>
      </c>
      <c r="B7127" s="1162">
        <v>35410</v>
      </c>
      <c r="C7127" s="1163" t="s">
        <v>15629</v>
      </c>
      <c r="D7127" s="1163" t="s">
        <v>15630</v>
      </c>
      <c r="E7127" s="1164" t="s">
        <v>15178</v>
      </c>
      <c r="F7127" s="1165">
        <v>44777</v>
      </c>
      <c r="G7127" s="1165">
        <v>44984</v>
      </c>
    </row>
    <row r="7128" spans="1:7">
      <c r="A7128" s="1158">
        <v>8798</v>
      </c>
      <c r="B7128" s="1158">
        <v>35411</v>
      </c>
      <c r="C7128" s="1159" t="s">
        <v>13559</v>
      </c>
      <c r="D7128" s="1159" t="s">
        <v>13560</v>
      </c>
      <c r="E7128" s="1160" t="s">
        <v>3461</v>
      </c>
      <c r="F7128" s="1161">
        <v>44985</v>
      </c>
      <c r="G7128" s="1161">
        <v>45284</v>
      </c>
    </row>
    <row r="7129" spans="1:7" ht="25.5">
      <c r="A7129" s="1162">
        <v>8799</v>
      </c>
      <c r="B7129" s="1162">
        <v>35412</v>
      </c>
      <c r="C7129" s="1163" t="s">
        <v>15631</v>
      </c>
      <c r="D7129" s="1163" t="s">
        <v>15632</v>
      </c>
      <c r="E7129" s="1164" t="s">
        <v>4546</v>
      </c>
      <c r="F7129" s="1165">
        <v>44985</v>
      </c>
      <c r="G7129" s="1165">
        <v>45224</v>
      </c>
    </row>
    <row r="7130" spans="1:7" ht="25.5">
      <c r="A7130" s="1162">
        <v>8800</v>
      </c>
      <c r="B7130" s="1162">
        <v>35413</v>
      </c>
      <c r="C7130" s="1163" t="s">
        <v>15633</v>
      </c>
      <c r="D7130" s="1163" t="s">
        <v>15634</v>
      </c>
      <c r="E7130" s="1164" t="s">
        <v>3034</v>
      </c>
      <c r="F7130" s="1165">
        <v>45225</v>
      </c>
      <c r="G7130" s="1165">
        <v>45284</v>
      </c>
    </row>
    <row r="7131" spans="1:7">
      <c r="A7131" s="1158">
        <v>8801</v>
      </c>
      <c r="B7131" s="1158">
        <v>35414</v>
      </c>
      <c r="C7131" s="1159" t="s">
        <v>11969</v>
      </c>
      <c r="D7131" s="1159" t="s">
        <v>12493</v>
      </c>
      <c r="E7131" s="1160" t="s">
        <v>3461</v>
      </c>
      <c r="F7131" s="1161">
        <v>44985</v>
      </c>
      <c r="G7131" s="1161">
        <v>45284</v>
      </c>
    </row>
    <row r="7132" spans="1:7" ht="25.5">
      <c r="A7132" s="1162">
        <v>8802</v>
      </c>
      <c r="B7132" s="1162">
        <v>35415</v>
      </c>
      <c r="C7132" s="1163" t="s">
        <v>15635</v>
      </c>
      <c r="D7132" s="1163" t="s">
        <v>15636</v>
      </c>
      <c r="E7132" s="1164" t="s">
        <v>4546</v>
      </c>
      <c r="F7132" s="1165">
        <v>44985</v>
      </c>
      <c r="G7132" s="1165">
        <v>45224</v>
      </c>
    </row>
    <row r="7133" spans="1:7" ht="25.5">
      <c r="A7133" s="1162">
        <v>8803</v>
      </c>
      <c r="B7133" s="1162">
        <v>35416</v>
      </c>
      <c r="C7133" s="1163" t="s">
        <v>15637</v>
      </c>
      <c r="D7133" s="1163" t="s">
        <v>15638</v>
      </c>
      <c r="E7133" s="1164" t="s">
        <v>3034</v>
      </c>
      <c r="F7133" s="1165">
        <v>45225</v>
      </c>
      <c r="G7133" s="1165">
        <v>45284</v>
      </c>
    </row>
    <row r="7134" spans="1:7">
      <c r="A7134" s="1158">
        <v>8804</v>
      </c>
      <c r="B7134" s="1158">
        <v>35417</v>
      </c>
      <c r="C7134" s="1159" t="s">
        <v>11986</v>
      </c>
      <c r="D7134" s="1159" t="s">
        <v>5244</v>
      </c>
      <c r="E7134" s="1160" t="s">
        <v>15052</v>
      </c>
      <c r="F7134" s="1161">
        <v>44985</v>
      </c>
      <c r="G7134" s="1161">
        <v>45285</v>
      </c>
    </row>
    <row r="7135" spans="1:7">
      <c r="A7135" s="1162">
        <v>8805</v>
      </c>
      <c r="B7135" s="1162">
        <v>35418</v>
      </c>
      <c r="C7135" s="1163" t="s">
        <v>15639</v>
      </c>
      <c r="D7135" s="1163" t="s">
        <v>15640</v>
      </c>
      <c r="E7135" s="1164" t="s">
        <v>4546</v>
      </c>
      <c r="F7135" s="1165">
        <v>44985</v>
      </c>
      <c r="G7135" s="1165">
        <v>45224</v>
      </c>
    </row>
    <row r="7136" spans="1:7" ht="25.5">
      <c r="A7136" s="1162">
        <v>8806</v>
      </c>
      <c r="B7136" s="1162">
        <v>35419</v>
      </c>
      <c r="C7136" s="1163" t="s">
        <v>15641</v>
      </c>
      <c r="D7136" s="1163" t="s">
        <v>15642</v>
      </c>
      <c r="E7136" s="1164" t="s">
        <v>14345</v>
      </c>
      <c r="F7136" s="1165">
        <v>45225</v>
      </c>
      <c r="G7136" s="1165">
        <v>45285</v>
      </c>
    </row>
    <row r="7137" spans="1:7">
      <c r="A7137" s="1158">
        <v>8807</v>
      </c>
      <c r="B7137" s="1158">
        <v>35420</v>
      </c>
      <c r="C7137" s="1159" t="s">
        <v>15643</v>
      </c>
      <c r="D7137" s="1159" t="s">
        <v>15644</v>
      </c>
      <c r="E7137" s="1160" t="s">
        <v>2990</v>
      </c>
      <c r="F7137" s="1161">
        <v>44796</v>
      </c>
      <c r="G7137" s="1161">
        <v>45196</v>
      </c>
    </row>
    <row r="7138" spans="1:7">
      <c r="A7138" s="1162">
        <v>8808</v>
      </c>
      <c r="B7138" s="1162">
        <v>35421</v>
      </c>
      <c r="C7138" s="1163" t="s">
        <v>15645</v>
      </c>
      <c r="D7138" s="1163" t="s">
        <v>15646</v>
      </c>
      <c r="E7138" s="1164" t="s">
        <v>2357</v>
      </c>
      <c r="F7138" s="1165">
        <v>45196</v>
      </c>
      <c r="G7138" s="1165">
        <v>45196</v>
      </c>
    </row>
    <row r="7139" spans="1:7">
      <c r="A7139" s="1158">
        <v>8809</v>
      </c>
      <c r="B7139" s="1158">
        <v>35422</v>
      </c>
      <c r="C7139" s="1159" t="s">
        <v>13555</v>
      </c>
      <c r="D7139" s="1159" t="s">
        <v>13556</v>
      </c>
      <c r="E7139" s="1160" t="s">
        <v>3009</v>
      </c>
      <c r="F7139" s="1161">
        <v>44796</v>
      </c>
      <c r="G7139" s="1161">
        <v>44945</v>
      </c>
    </row>
    <row r="7140" spans="1:7">
      <c r="A7140" s="1162">
        <v>8810</v>
      </c>
      <c r="B7140" s="1162">
        <v>35423</v>
      </c>
      <c r="C7140" s="1163" t="s">
        <v>15647</v>
      </c>
      <c r="D7140" s="1163" t="s">
        <v>15648</v>
      </c>
      <c r="E7140" s="1164" t="s">
        <v>3009</v>
      </c>
      <c r="F7140" s="1165">
        <v>44796</v>
      </c>
      <c r="G7140" s="1165">
        <v>44945</v>
      </c>
    </row>
    <row r="7141" spans="1:7">
      <c r="A7141" s="1158">
        <v>8811</v>
      </c>
      <c r="B7141" s="1158">
        <v>35424</v>
      </c>
      <c r="C7141" s="1159" t="s">
        <v>13559</v>
      </c>
      <c r="D7141" s="1159" t="s">
        <v>13560</v>
      </c>
      <c r="E7141" s="1160" t="s">
        <v>3983</v>
      </c>
      <c r="F7141" s="1161">
        <v>44916</v>
      </c>
      <c r="G7141" s="1161">
        <v>45195</v>
      </c>
    </row>
    <row r="7142" spans="1:7">
      <c r="A7142" s="1162">
        <v>8812</v>
      </c>
      <c r="B7142" s="1162">
        <v>35425</v>
      </c>
      <c r="C7142" s="1163" t="s">
        <v>15649</v>
      </c>
      <c r="D7142" s="1163" t="s">
        <v>15650</v>
      </c>
      <c r="E7142" s="1164" t="s">
        <v>2936</v>
      </c>
      <c r="F7142" s="1165">
        <v>44916</v>
      </c>
      <c r="G7142" s="1165">
        <v>45135</v>
      </c>
    </row>
    <row r="7143" spans="1:7" ht="25.5">
      <c r="A7143" s="1162">
        <v>8813</v>
      </c>
      <c r="B7143" s="1162">
        <v>35426</v>
      </c>
      <c r="C7143" s="1163" t="s">
        <v>15651</v>
      </c>
      <c r="D7143" s="1163" t="s">
        <v>15652</v>
      </c>
      <c r="E7143" s="1164" t="s">
        <v>3034</v>
      </c>
      <c r="F7143" s="1165">
        <v>45136</v>
      </c>
      <c r="G7143" s="1165">
        <v>45195</v>
      </c>
    </row>
    <row r="7144" spans="1:7">
      <c r="A7144" s="1158">
        <v>8814</v>
      </c>
      <c r="B7144" s="1158">
        <v>35427</v>
      </c>
      <c r="C7144" s="1159" t="s">
        <v>11969</v>
      </c>
      <c r="D7144" s="1159" t="s">
        <v>12493</v>
      </c>
      <c r="E7144" s="1160" t="s">
        <v>3983</v>
      </c>
      <c r="F7144" s="1161">
        <v>44916</v>
      </c>
      <c r="G7144" s="1161">
        <v>45195</v>
      </c>
    </row>
    <row r="7145" spans="1:7">
      <c r="A7145" s="1162">
        <v>8815</v>
      </c>
      <c r="B7145" s="1162">
        <v>35428</v>
      </c>
      <c r="C7145" s="1163" t="s">
        <v>15653</v>
      </c>
      <c r="D7145" s="1163" t="s">
        <v>15654</v>
      </c>
      <c r="E7145" s="1164" t="s">
        <v>2936</v>
      </c>
      <c r="F7145" s="1165">
        <v>44916</v>
      </c>
      <c r="G7145" s="1165">
        <v>45135</v>
      </c>
    </row>
    <row r="7146" spans="1:7" ht="25.5">
      <c r="A7146" s="1162">
        <v>8816</v>
      </c>
      <c r="B7146" s="1162">
        <v>35429</v>
      </c>
      <c r="C7146" s="1163" t="s">
        <v>15655</v>
      </c>
      <c r="D7146" s="1163" t="s">
        <v>15656</v>
      </c>
      <c r="E7146" s="1164" t="s">
        <v>3034</v>
      </c>
      <c r="F7146" s="1165">
        <v>45136</v>
      </c>
      <c r="G7146" s="1165">
        <v>45195</v>
      </c>
    </row>
    <row r="7147" spans="1:7">
      <c r="A7147" s="1158">
        <v>8817</v>
      </c>
      <c r="B7147" s="1158">
        <v>35430</v>
      </c>
      <c r="C7147" s="1159" t="s">
        <v>11986</v>
      </c>
      <c r="D7147" s="1159" t="s">
        <v>5244</v>
      </c>
      <c r="E7147" s="1160" t="s">
        <v>15541</v>
      </c>
      <c r="F7147" s="1161">
        <v>44916</v>
      </c>
      <c r="G7147" s="1161">
        <v>45196</v>
      </c>
    </row>
    <row r="7148" spans="1:7">
      <c r="A7148" s="1162">
        <v>8818</v>
      </c>
      <c r="B7148" s="1162">
        <v>35431</v>
      </c>
      <c r="C7148" s="1163" t="s">
        <v>15657</v>
      </c>
      <c r="D7148" s="1163" t="s">
        <v>15658</v>
      </c>
      <c r="E7148" s="1164" t="s">
        <v>2936</v>
      </c>
      <c r="F7148" s="1165">
        <v>44916</v>
      </c>
      <c r="G7148" s="1165">
        <v>45135</v>
      </c>
    </row>
    <row r="7149" spans="1:7">
      <c r="A7149" s="1162">
        <v>8819</v>
      </c>
      <c r="B7149" s="1162">
        <v>35432</v>
      </c>
      <c r="C7149" s="1163" t="s">
        <v>15659</v>
      </c>
      <c r="D7149" s="1163" t="s">
        <v>15660</v>
      </c>
      <c r="E7149" s="1164" t="s">
        <v>14345</v>
      </c>
      <c r="F7149" s="1165">
        <v>45136</v>
      </c>
      <c r="G7149" s="1165">
        <v>45196</v>
      </c>
    </row>
    <row r="7150" spans="1:7" ht="25.5">
      <c r="A7150" s="1158">
        <v>8820</v>
      </c>
      <c r="B7150" s="1158">
        <v>35433</v>
      </c>
      <c r="C7150" s="1159" t="s">
        <v>15661</v>
      </c>
      <c r="D7150" s="1159" t="s">
        <v>15662</v>
      </c>
      <c r="E7150" s="1160" t="s">
        <v>15409</v>
      </c>
      <c r="F7150" s="1161">
        <v>44412</v>
      </c>
      <c r="G7150" s="1161">
        <v>45012</v>
      </c>
    </row>
    <row r="7151" spans="1:7">
      <c r="A7151" s="1162">
        <v>8821</v>
      </c>
      <c r="B7151" s="1162">
        <v>35434</v>
      </c>
      <c r="C7151" s="1163" t="s">
        <v>15663</v>
      </c>
      <c r="D7151" s="1163" t="s">
        <v>15664</v>
      </c>
      <c r="E7151" s="1164" t="s">
        <v>2357</v>
      </c>
      <c r="F7151" s="1165">
        <v>45012</v>
      </c>
      <c r="G7151" s="1165">
        <v>45012</v>
      </c>
    </row>
    <row r="7152" spans="1:7">
      <c r="A7152" s="1158">
        <v>8822</v>
      </c>
      <c r="B7152" s="1158">
        <v>35435</v>
      </c>
      <c r="C7152" s="1159" t="s">
        <v>13555</v>
      </c>
      <c r="D7152" s="1159" t="s">
        <v>13556</v>
      </c>
      <c r="E7152" s="1160" t="s">
        <v>3424</v>
      </c>
      <c r="F7152" s="1161">
        <v>44412</v>
      </c>
      <c r="G7152" s="1161">
        <v>44811</v>
      </c>
    </row>
    <row r="7153" spans="1:7" ht="25.5">
      <c r="A7153" s="1162">
        <v>8823</v>
      </c>
      <c r="B7153" s="1162">
        <v>35436</v>
      </c>
      <c r="C7153" s="1163" t="s">
        <v>15665</v>
      </c>
      <c r="D7153" s="1163" t="s">
        <v>15666</v>
      </c>
      <c r="E7153" s="1164" t="s">
        <v>3424</v>
      </c>
      <c r="F7153" s="1165">
        <v>44412</v>
      </c>
      <c r="G7153" s="1165">
        <v>44811</v>
      </c>
    </row>
    <row r="7154" spans="1:7">
      <c r="A7154" s="1158">
        <v>8824</v>
      </c>
      <c r="B7154" s="1158">
        <v>35437</v>
      </c>
      <c r="C7154" s="1159" t="s">
        <v>13559</v>
      </c>
      <c r="D7154" s="1159" t="s">
        <v>13560</v>
      </c>
      <c r="E7154" s="1160" t="s">
        <v>10186</v>
      </c>
      <c r="F7154" s="1161">
        <v>44532</v>
      </c>
      <c r="G7154" s="1161">
        <v>44991</v>
      </c>
    </row>
    <row r="7155" spans="1:7" ht="25.5">
      <c r="A7155" s="1162">
        <v>8825</v>
      </c>
      <c r="B7155" s="1162">
        <v>35438</v>
      </c>
      <c r="C7155" s="1163" t="s">
        <v>15667</v>
      </c>
      <c r="D7155" s="1163" t="s">
        <v>15668</v>
      </c>
      <c r="E7155" s="1164" t="s">
        <v>3424</v>
      </c>
      <c r="F7155" s="1165">
        <v>44532</v>
      </c>
      <c r="G7155" s="1165">
        <v>44931</v>
      </c>
    </row>
    <row r="7156" spans="1:7" ht="25.5">
      <c r="A7156" s="1162">
        <v>8826</v>
      </c>
      <c r="B7156" s="1162">
        <v>35439</v>
      </c>
      <c r="C7156" s="1163" t="s">
        <v>15669</v>
      </c>
      <c r="D7156" s="1163" t="s">
        <v>15670</v>
      </c>
      <c r="E7156" s="1164" t="s">
        <v>3034</v>
      </c>
      <c r="F7156" s="1165">
        <v>44932</v>
      </c>
      <c r="G7156" s="1165">
        <v>44991</v>
      </c>
    </row>
    <row r="7157" spans="1:7">
      <c r="A7157" s="1158">
        <v>8827</v>
      </c>
      <c r="B7157" s="1158">
        <v>35440</v>
      </c>
      <c r="C7157" s="1159" t="s">
        <v>11969</v>
      </c>
      <c r="D7157" s="1159" t="s">
        <v>12493</v>
      </c>
      <c r="E7157" s="1160" t="s">
        <v>4939</v>
      </c>
      <c r="F7157" s="1161">
        <v>44662</v>
      </c>
      <c r="G7157" s="1161">
        <v>45011</v>
      </c>
    </row>
    <row r="7158" spans="1:7" ht="25.5">
      <c r="A7158" s="1162">
        <v>8828</v>
      </c>
      <c r="B7158" s="1162">
        <v>35441</v>
      </c>
      <c r="C7158" s="1163" t="s">
        <v>15671</v>
      </c>
      <c r="D7158" s="1163" t="s">
        <v>15672</v>
      </c>
      <c r="E7158" s="1164" t="s">
        <v>4408</v>
      </c>
      <c r="F7158" s="1165">
        <v>44662</v>
      </c>
      <c r="G7158" s="1165">
        <v>44951</v>
      </c>
    </row>
    <row r="7159" spans="1:7" ht="25.5">
      <c r="A7159" s="1162">
        <v>8829</v>
      </c>
      <c r="B7159" s="1162">
        <v>35442</v>
      </c>
      <c r="C7159" s="1163" t="s">
        <v>15673</v>
      </c>
      <c r="D7159" s="1163" t="s">
        <v>15674</v>
      </c>
      <c r="E7159" s="1164" t="s">
        <v>3034</v>
      </c>
      <c r="F7159" s="1165">
        <v>44952</v>
      </c>
      <c r="G7159" s="1165">
        <v>45011</v>
      </c>
    </row>
    <row r="7160" spans="1:7">
      <c r="A7160" s="1158">
        <v>8830</v>
      </c>
      <c r="B7160" s="1158">
        <v>35443</v>
      </c>
      <c r="C7160" s="1159" t="s">
        <v>11986</v>
      </c>
      <c r="D7160" s="1159" t="s">
        <v>5244</v>
      </c>
      <c r="E7160" s="1160" t="s">
        <v>14886</v>
      </c>
      <c r="F7160" s="1161">
        <v>44772</v>
      </c>
      <c r="G7160" s="1161">
        <v>45012</v>
      </c>
    </row>
    <row r="7161" spans="1:7">
      <c r="A7161" s="1162">
        <v>8831</v>
      </c>
      <c r="B7161" s="1162">
        <v>35444</v>
      </c>
      <c r="C7161" s="1163" t="s">
        <v>15675</v>
      </c>
      <c r="D7161" s="1163" t="s">
        <v>15676</v>
      </c>
      <c r="E7161" s="1164" t="s">
        <v>3064</v>
      </c>
      <c r="F7161" s="1165">
        <v>44772</v>
      </c>
      <c r="G7161" s="1165">
        <v>44951</v>
      </c>
    </row>
    <row r="7162" spans="1:7" ht="25.5">
      <c r="A7162" s="1162">
        <v>8832</v>
      </c>
      <c r="B7162" s="1162">
        <v>35445</v>
      </c>
      <c r="C7162" s="1163" t="s">
        <v>15677</v>
      </c>
      <c r="D7162" s="1163" t="s">
        <v>15678</v>
      </c>
      <c r="E7162" s="1164" t="s">
        <v>14345</v>
      </c>
      <c r="F7162" s="1165">
        <v>44952</v>
      </c>
      <c r="G7162" s="1165">
        <v>45012</v>
      </c>
    </row>
    <row r="7163" spans="1:7" ht="25.5">
      <c r="A7163" s="1158">
        <v>8833</v>
      </c>
      <c r="B7163" s="1158">
        <v>35446</v>
      </c>
      <c r="C7163" s="1159" t="s">
        <v>15679</v>
      </c>
      <c r="D7163" s="1159" t="s">
        <v>15680</v>
      </c>
      <c r="E7163" s="1160" t="s">
        <v>4628</v>
      </c>
      <c r="F7163" s="1161">
        <v>44635</v>
      </c>
      <c r="G7163" s="1161">
        <v>44904</v>
      </c>
    </row>
    <row r="7164" spans="1:7">
      <c r="A7164" s="1162">
        <v>8834</v>
      </c>
      <c r="B7164" s="1162">
        <v>35447</v>
      </c>
      <c r="C7164" s="1163" t="s">
        <v>15681</v>
      </c>
      <c r="D7164" s="1163" t="s">
        <v>15682</v>
      </c>
      <c r="E7164" s="1164" t="s">
        <v>2357</v>
      </c>
      <c r="F7164" s="1165">
        <v>44904</v>
      </c>
      <c r="G7164" s="1165">
        <v>44904</v>
      </c>
    </row>
    <row r="7165" spans="1:7">
      <c r="A7165" s="1158">
        <v>8835</v>
      </c>
      <c r="B7165" s="1158">
        <v>35448</v>
      </c>
      <c r="C7165" s="1159" t="s">
        <v>13555</v>
      </c>
      <c r="D7165" s="1159" t="s">
        <v>13556</v>
      </c>
      <c r="E7165" s="1160" t="s">
        <v>3009</v>
      </c>
      <c r="F7165" s="1161">
        <v>44635</v>
      </c>
      <c r="G7165" s="1161">
        <v>44784</v>
      </c>
    </row>
    <row r="7166" spans="1:7" ht="25.5">
      <c r="A7166" s="1162">
        <v>8836</v>
      </c>
      <c r="B7166" s="1162">
        <v>35449</v>
      </c>
      <c r="C7166" s="1163" t="s">
        <v>15683</v>
      </c>
      <c r="D7166" s="1163" t="s">
        <v>15684</v>
      </c>
      <c r="E7166" s="1164" t="s">
        <v>3009</v>
      </c>
      <c r="F7166" s="1165">
        <v>44635</v>
      </c>
      <c r="G7166" s="1165">
        <v>44784</v>
      </c>
    </row>
    <row r="7167" spans="1:7">
      <c r="A7167" s="1158">
        <v>8837</v>
      </c>
      <c r="B7167" s="1158">
        <v>35450</v>
      </c>
      <c r="C7167" s="1159" t="s">
        <v>13559</v>
      </c>
      <c r="D7167" s="1159" t="s">
        <v>13560</v>
      </c>
      <c r="E7167" s="1160" t="s">
        <v>2894</v>
      </c>
      <c r="F7167" s="1161">
        <v>44785</v>
      </c>
      <c r="G7167" s="1161">
        <v>44904</v>
      </c>
    </row>
    <row r="7168" spans="1:7" ht="25.5">
      <c r="A7168" s="1162">
        <v>8838</v>
      </c>
      <c r="B7168" s="1162">
        <v>35451</v>
      </c>
      <c r="C7168" s="1163" t="s">
        <v>15685</v>
      </c>
      <c r="D7168" s="1163" t="s">
        <v>15686</v>
      </c>
      <c r="E7168" s="1164" t="s">
        <v>3034</v>
      </c>
      <c r="F7168" s="1165">
        <v>44785</v>
      </c>
      <c r="G7168" s="1165">
        <v>44844</v>
      </c>
    </row>
    <row r="7169" spans="1:7" ht="25.5">
      <c r="A7169" s="1162">
        <v>8839</v>
      </c>
      <c r="B7169" s="1162">
        <v>35452</v>
      </c>
      <c r="C7169" s="1163" t="s">
        <v>15687</v>
      </c>
      <c r="D7169" s="1163" t="s">
        <v>15688</v>
      </c>
      <c r="E7169" s="1164" t="s">
        <v>3034</v>
      </c>
      <c r="F7169" s="1165">
        <v>44845</v>
      </c>
      <c r="G7169" s="1165">
        <v>44904</v>
      </c>
    </row>
    <row r="7170" spans="1:7">
      <c r="A7170" s="1158">
        <v>8840</v>
      </c>
      <c r="B7170" s="1158">
        <v>35453</v>
      </c>
      <c r="C7170" s="1159" t="s">
        <v>11969</v>
      </c>
      <c r="D7170" s="1159" t="s">
        <v>12493</v>
      </c>
      <c r="E7170" s="1160" t="s">
        <v>2894</v>
      </c>
      <c r="F7170" s="1161">
        <v>44785</v>
      </c>
      <c r="G7170" s="1161">
        <v>44904</v>
      </c>
    </row>
    <row r="7171" spans="1:7" ht="25.5">
      <c r="A7171" s="1162">
        <v>8841</v>
      </c>
      <c r="B7171" s="1162">
        <v>35454</v>
      </c>
      <c r="C7171" s="1163" t="s">
        <v>15689</v>
      </c>
      <c r="D7171" s="1163" t="s">
        <v>15690</v>
      </c>
      <c r="E7171" s="1164" t="s">
        <v>3034</v>
      </c>
      <c r="F7171" s="1165">
        <v>44785</v>
      </c>
      <c r="G7171" s="1165">
        <v>44844</v>
      </c>
    </row>
    <row r="7172" spans="1:7" ht="25.5">
      <c r="A7172" s="1162">
        <v>8842</v>
      </c>
      <c r="B7172" s="1162">
        <v>35455</v>
      </c>
      <c r="C7172" s="1163" t="s">
        <v>15691</v>
      </c>
      <c r="D7172" s="1163" t="s">
        <v>15692</v>
      </c>
      <c r="E7172" s="1164" t="s">
        <v>3034</v>
      </c>
      <c r="F7172" s="1165">
        <v>44845</v>
      </c>
      <c r="G7172" s="1165">
        <v>44904</v>
      </c>
    </row>
    <row r="7173" spans="1:7">
      <c r="A7173" s="1158">
        <v>8843</v>
      </c>
      <c r="B7173" s="1158">
        <v>35456</v>
      </c>
      <c r="C7173" s="1159" t="s">
        <v>11986</v>
      </c>
      <c r="D7173" s="1159" t="s">
        <v>5244</v>
      </c>
      <c r="E7173" s="1160" t="s">
        <v>2894</v>
      </c>
      <c r="F7173" s="1161">
        <v>44785</v>
      </c>
      <c r="G7173" s="1161">
        <v>44904</v>
      </c>
    </row>
    <row r="7174" spans="1:7">
      <c r="A7174" s="1162">
        <v>8844</v>
      </c>
      <c r="B7174" s="1162">
        <v>35457</v>
      </c>
      <c r="C7174" s="1163" t="s">
        <v>15693</v>
      </c>
      <c r="D7174" s="1163" t="s">
        <v>15694</v>
      </c>
      <c r="E7174" s="1164" t="s">
        <v>3034</v>
      </c>
      <c r="F7174" s="1165">
        <v>44785</v>
      </c>
      <c r="G7174" s="1165">
        <v>44844</v>
      </c>
    </row>
    <row r="7175" spans="1:7" ht="25.5">
      <c r="A7175" s="1162">
        <v>8845</v>
      </c>
      <c r="B7175" s="1162">
        <v>35458</v>
      </c>
      <c r="C7175" s="1163" t="s">
        <v>15695</v>
      </c>
      <c r="D7175" s="1163" t="s">
        <v>15696</v>
      </c>
      <c r="E7175" s="1164" t="s">
        <v>3034</v>
      </c>
      <c r="F7175" s="1165">
        <v>44845</v>
      </c>
      <c r="G7175" s="1165">
        <v>44904</v>
      </c>
    </row>
    <row r="7176" spans="1:7">
      <c r="A7176" s="1158">
        <v>8846</v>
      </c>
      <c r="B7176" s="1158">
        <v>35459</v>
      </c>
      <c r="C7176" s="1159" t="s">
        <v>15697</v>
      </c>
      <c r="D7176" s="1159" t="s">
        <v>15698</v>
      </c>
      <c r="E7176" s="1160" t="s">
        <v>4628</v>
      </c>
      <c r="F7176" s="1161">
        <v>44635</v>
      </c>
      <c r="G7176" s="1161">
        <v>44904</v>
      </c>
    </row>
    <row r="7177" spans="1:7">
      <c r="A7177" s="1162">
        <v>8847</v>
      </c>
      <c r="B7177" s="1162">
        <v>35460</v>
      </c>
      <c r="C7177" s="1163" t="s">
        <v>15699</v>
      </c>
      <c r="D7177" s="1163" t="s">
        <v>15700</v>
      </c>
      <c r="E7177" s="1164" t="s">
        <v>2357</v>
      </c>
      <c r="F7177" s="1165">
        <v>44904</v>
      </c>
      <c r="G7177" s="1165">
        <v>44904</v>
      </c>
    </row>
    <row r="7178" spans="1:7">
      <c r="A7178" s="1158">
        <v>8848</v>
      </c>
      <c r="B7178" s="1158">
        <v>35461</v>
      </c>
      <c r="C7178" s="1159" t="s">
        <v>13555</v>
      </c>
      <c r="D7178" s="1159" t="s">
        <v>13556</v>
      </c>
      <c r="E7178" s="1160" t="s">
        <v>3009</v>
      </c>
      <c r="F7178" s="1161">
        <v>44635</v>
      </c>
      <c r="G7178" s="1161">
        <v>44784</v>
      </c>
    </row>
    <row r="7179" spans="1:7" ht="25.5">
      <c r="A7179" s="1162">
        <v>8849</v>
      </c>
      <c r="B7179" s="1162">
        <v>35462</v>
      </c>
      <c r="C7179" s="1163" t="s">
        <v>15701</v>
      </c>
      <c r="D7179" s="1163" t="s">
        <v>15702</v>
      </c>
      <c r="E7179" s="1164" t="s">
        <v>3009</v>
      </c>
      <c r="F7179" s="1165">
        <v>44635</v>
      </c>
      <c r="G7179" s="1165">
        <v>44784</v>
      </c>
    </row>
    <row r="7180" spans="1:7">
      <c r="A7180" s="1158">
        <v>8850</v>
      </c>
      <c r="B7180" s="1158">
        <v>35463</v>
      </c>
      <c r="C7180" s="1159" t="s">
        <v>13559</v>
      </c>
      <c r="D7180" s="1159" t="s">
        <v>13560</v>
      </c>
      <c r="E7180" s="1160" t="s">
        <v>2894</v>
      </c>
      <c r="F7180" s="1161">
        <v>44785</v>
      </c>
      <c r="G7180" s="1161">
        <v>44904</v>
      </c>
    </row>
    <row r="7181" spans="1:7">
      <c r="A7181" s="1162">
        <v>8851</v>
      </c>
      <c r="B7181" s="1162">
        <v>35464</v>
      </c>
      <c r="C7181" s="1163" t="s">
        <v>15703</v>
      </c>
      <c r="D7181" s="1163" t="s">
        <v>15704</v>
      </c>
      <c r="E7181" s="1164" t="s">
        <v>3034</v>
      </c>
      <c r="F7181" s="1165">
        <v>44785</v>
      </c>
      <c r="G7181" s="1165">
        <v>44844</v>
      </c>
    </row>
    <row r="7182" spans="1:7" ht="25.5">
      <c r="A7182" s="1162">
        <v>8852</v>
      </c>
      <c r="B7182" s="1162">
        <v>35465</v>
      </c>
      <c r="C7182" s="1163" t="s">
        <v>15705</v>
      </c>
      <c r="D7182" s="1163" t="s">
        <v>15706</v>
      </c>
      <c r="E7182" s="1164" t="s">
        <v>3034</v>
      </c>
      <c r="F7182" s="1165">
        <v>44845</v>
      </c>
      <c r="G7182" s="1165">
        <v>44904</v>
      </c>
    </row>
    <row r="7183" spans="1:7">
      <c r="A7183" s="1158">
        <v>8853</v>
      </c>
      <c r="B7183" s="1158">
        <v>35466</v>
      </c>
      <c r="C7183" s="1159" t="s">
        <v>11969</v>
      </c>
      <c r="D7183" s="1159" t="s">
        <v>12493</v>
      </c>
      <c r="E7183" s="1160" t="s">
        <v>2894</v>
      </c>
      <c r="F7183" s="1161">
        <v>44785</v>
      </c>
      <c r="G7183" s="1161">
        <v>44904</v>
      </c>
    </row>
    <row r="7184" spans="1:7" ht="25.5">
      <c r="A7184" s="1162">
        <v>8854</v>
      </c>
      <c r="B7184" s="1162">
        <v>35467</v>
      </c>
      <c r="C7184" s="1163" t="s">
        <v>15707</v>
      </c>
      <c r="D7184" s="1163" t="s">
        <v>15708</v>
      </c>
      <c r="E7184" s="1164" t="s">
        <v>3034</v>
      </c>
      <c r="F7184" s="1165">
        <v>44785</v>
      </c>
      <c r="G7184" s="1165">
        <v>44844</v>
      </c>
    </row>
    <row r="7185" spans="1:7" ht="25.5">
      <c r="A7185" s="1162">
        <v>8855</v>
      </c>
      <c r="B7185" s="1162">
        <v>35468</v>
      </c>
      <c r="C7185" s="1163" t="s">
        <v>15709</v>
      </c>
      <c r="D7185" s="1163" t="s">
        <v>15710</v>
      </c>
      <c r="E7185" s="1164" t="s">
        <v>3034</v>
      </c>
      <c r="F7185" s="1165">
        <v>44845</v>
      </c>
      <c r="G7185" s="1165">
        <v>44904</v>
      </c>
    </row>
    <row r="7186" spans="1:7">
      <c r="A7186" s="1158">
        <v>8856</v>
      </c>
      <c r="B7186" s="1158">
        <v>35469</v>
      </c>
      <c r="C7186" s="1159" t="s">
        <v>11986</v>
      </c>
      <c r="D7186" s="1159" t="s">
        <v>5244</v>
      </c>
      <c r="E7186" s="1160" t="s">
        <v>2894</v>
      </c>
      <c r="F7186" s="1161">
        <v>44785</v>
      </c>
      <c r="G7186" s="1161">
        <v>44904</v>
      </c>
    </row>
    <row r="7187" spans="1:7">
      <c r="A7187" s="1162">
        <v>8857</v>
      </c>
      <c r="B7187" s="1162">
        <v>35470</v>
      </c>
      <c r="C7187" s="1163" t="s">
        <v>15711</v>
      </c>
      <c r="D7187" s="1163" t="s">
        <v>15712</v>
      </c>
      <c r="E7187" s="1164" t="s">
        <v>3034</v>
      </c>
      <c r="F7187" s="1165">
        <v>44785</v>
      </c>
      <c r="G7187" s="1165">
        <v>44844</v>
      </c>
    </row>
    <row r="7188" spans="1:7" ht="25.5">
      <c r="A7188" s="1162">
        <v>8858</v>
      </c>
      <c r="B7188" s="1162">
        <v>35471</v>
      </c>
      <c r="C7188" s="1163" t="s">
        <v>15713</v>
      </c>
      <c r="D7188" s="1163" t="s">
        <v>15714</v>
      </c>
      <c r="E7188" s="1164" t="s">
        <v>3034</v>
      </c>
      <c r="F7188" s="1165">
        <v>44845</v>
      </c>
      <c r="G7188" s="1165">
        <v>44904</v>
      </c>
    </row>
    <row r="7189" spans="1:7">
      <c r="A7189" s="1158">
        <v>8859</v>
      </c>
      <c r="B7189" s="1158">
        <v>35472</v>
      </c>
      <c r="C7189" s="1159" t="s">
        <v>15715</v>
      </c>
      <c r="D7189" s="1159" t="s">
        <v>15716</v>
      </c>
      <c r="E7189" s="1160" t="s">
        <v>4628</v>
      </c>
      <c r="F7189" s="1161">
        <v>44635</v>
      </c>
      <c r="G7189" s="1161">
        <v>44904</v>
      </c>
    </row>
    <row r="7190" spans="1:7">
      <c r="A7190" s="1162">
        <v>8860</v>
      </c>
      <c r="B7190" s="1162">
        <v>35473</v>
      </c>
      <c r="C7190" s="1163" t="s">
        <v>15717</v>
      </c>
      <c r="D7190" s="1163" t="s">
        <v>15718</v>
      </c>
      <c r="E7190" s="1164" t="s">
        <v>2357</v>
      </c>
      <c r="F7190" s="1165">
        <v>44904</v>
      </c>
      <c r="G7190" s="1165">
        <v>44904</v>
      </c>
    </row>
    <row r="7191" spans="1:7">
      <c r="A7191" s="1158">
        <v>8861</v>
      </c>
      <c r="B7191" s="1158">
        <v>35474</v>
      </c>
      <c r="C7191" s="1159" t="s">
        <v>13555</v>
      </c>
      <c r="D7191" s="1159" t="s">
        <v>13556</v>
      </c>
      <c r="E7191" s="1160" t="s">
        <v>3009</v>
      </c>
      <c r="F7191" s="1161">
        <v>44635</v>
      </c>
      <c r="G7191" s="1161">
        <v>44784</v>
      </c>
    </row>
    <row r="7192" spans="1:7" ht="25.5">
      <c r="A7192" s="1162">
        <v>8862</v>
      </c>
      <c r="B7192" s="1162">
        <v>35475</v>
      </c>
      <c r="C7192" s="1163" t="s">
        <v>15719</v>
      </c>
      <c r="D7192" s="1163" t="s">
        <v>15720</v>
      </c>
      <c r="E7192" s="1164" t="s">
        <v>3009</v>
      </c>
      <c r="F7192" s="1165">
        <v>44635</v>
      </c>
      <c r="G7192" s="1165">
        <v>44784</v>
      </c>
    </row>
    <row r="7193" spans="1:7">
      <c r="A7193" s="1158">
        <v>8863</v>
      </c>
      <c r="B7193" s="1158">
        <v>35476</v>
      </c>
      <c r="C7193" s="1159" t="s">
        <v>13559</v>
      </c>
      <c r="D7193" s="1159" t="s">
        <v>13560</v>
      </c>
      <c r="E7193" s="1160" t="s">
        <v>2894</v>
      </c>
      <c r="F7193" s="1161">
        <v>44785</v>
      </c>
      <c r="G7193" s="1161">
        <v>44904</v>
      </c>
    </row>
    <row r="7194" spans="1:7" ht="25.5">
      <c r="A7194" s="1162">
        <v>8864</v>
      </c>
      <c r="B7194" s="1162">
        <v>35477</v>
      </c>
      <c r="C7194" s="1163" t="s">
        <v>15721</v>
      </c>
      <c r="D7194" s="1163" t="s">
        <v>15722</v>
      </c>
      <c r="E7194" s="1164" t="s">
        <v>3034</v>
      </c>
      <c r="F7194" s="1165">
        <v>44785</v>
      </c>
      <c r="G7194" s="1165">
        <v>44844</v>
      </c>
    </row>
    <row r="7195" spans="1:7" ht="25.5">
      <c r="A7195" s="1162">
        <v>8865</v>
      </c>
      <c r="B7195" s="1162">
        <v>35478</v>
      </c>
      <c r="C7195" s="1163" t="s">
        <v>15723</v>
      </c>
      <c r="D7195" s="1163" t="s">
        <v>15724</v>
      </c>
      <c r="E7195" s="1164" t="s">
        <v>3034</v>
      </c>
      <c r="F7195" s="1165">
        <v>44845</v>
      </c>
      <c r="G7195" s="1165">
        <v>44904</v>
      </c>
    </row>
    <row r="7196" spans="1:7">
      <c r="A7196" s="1158">
        <v>8866</v>
      </c>
      <c r="B7196" s="1158">
        <v>35479</v>
      </c>
      <c r="C7196" s="1159" t="s">
        <v>11969</v>
      </c>
      <c r="D7196" s="1159" t="s">
        <v>12493</v>
      </c>
      <c r="E7196" s="1160" t="s">
        <v>2894</v>
      </c>
      <c r="F7196" s="1161">
        <v>44785</v>
      </c>
      <c r="G7196" s="1161">
        <v>44904</v>
      </c>
    </row>
    <row r="7197" spans="1:7" ht="25.5">
      <c r="A7197" s="1162">
        <v>8867</v>
      </c>
      <c r="B7197" s="1162">
        <v>35480</v>
      </c>
      <c r="C7197" s="1163" t="s">
        <v>15725</v>
      </c>
      <c r="D7197" s="1163" t="s">
        <v>15726</v>
      </c>
      <c r="E7197" s="1164" t="s">
        <v>3034</v>
      </c>
      <c r="F7197" s="1165">
        <v>44785</v>
      </c>
      <c r="G7197" s="1165">
        <v>44844</v>
      </c>
    </row>
    <row r="7198" spans="1:7" ht="25.5">
      <c r="A7198" s="1162">
        <v>8868</v>
      </c>
      <c r="B7198" s="1162">
        <v>35481</v>
      </c>
      <c r="C7198" s="1163" t="s">
        <v>15727</v>
      </c>
      <c r="D7198" s="1163" t="s">
        <v>15728</v>
      </c>
      <c r="E7198" s="1164" t="s">
        <v>3034</v>
      </c>
      <c r="F7198" s="1165">
        <v>44845</v>
      </c>
      <c r="G7198" s="1165">
        <v>44904</v>
      </c>
    </row>
    <row r="7199" spans="1:7">
      <c r="A7199" s="1158">
        <v>8869</v>
      </c>
      <c r="B7199" s="1158">
        <v>35482</v>
      </c>
      <c r="C7199" s="1159" t="s">
        <v>11986</v>
      </c>
      <c r="D7199" s="1159" t="s">
        <v>5244</v>
      </c>
      <c r="E7199" s="1160" t="s">
        <v>2894</v>
      </c>
      <c r="F7199" s="1161">
        <v>44785</v>
      </c>
      <c r="G7199" s="1161">
        <v>44904</v>
      </c>
    </row>
    <row r="7200" spans="1:7">
      <c r="A7200" s="1162">
        <v>8870</v>
      </c>
      <c r="B7200" s="1162">
        <v>35483</v>
      </c>
      <c r="C7200" s="1163" t="s">
        <v>15729</v>
      </c>
      <c r="D7200" s="1163" t="s">
        <v>15730</v>
      </c>
      <c r="E7200" s="1164" t="s">
        <v>3034</v>
      </c>
      <c r="F7200" s="1165">
        <v>44785</v>
      </c>
      <c r="G7200" s="1165">
        <v>44844</v>
      </c>
    </row>
    <row r="7201" spans="1:7" ht="25.5">
      <c r="A7201" s="1162">
        <v>8871</v>
      </c>
      <c r="B7201" s="1162">
        <v>35484</v>
      </c>
      <c r="C7201" s="1163" t="s">
        <v>15731</v>
      </c>
      <c r="D7201" s="1163" t="s">
        <v>15732</v>
      </c>
      <c r="E7201" s="1164" t="s">
        <v>3034</v>
      </c>
      <c r="F7201" s="1165">
        <v>44845</v>
      </c>
      <c r="G7201" s="1165">
        <v>44904</v>
      </c>
    </row>
    <row r="7202" spans="1:7" ht="25.5">
      <c r="A7202" s="1158">
        <v>8872</v>
      </c>
      <c r="B7202" s="1158">
        <v>35786</v>
      </c>
      <c r="C7202" s="1159" t="s">
        <v>15733</v>
      </c>
      <c r="D7202" s="1159" t="s">
        <v>15734</v>
      </c>
      <c r="E7202" s="1160" t="s">
        <v>3424</v>
      </c>
      <c r="F7202" s="1161">
        <v>44680</v>
      </c>
      <c r="G7202" s="1161">
        <v>45079</v>
      </c>
    </row>
    <row r="7203" spans="1:7">
      <c r="A7203" s="1162">
        <v>8873</v>
      </c>
      <c r="B7203" s="1162">
        <v>35787</v>
      </c>
      <c r="C7203" s="1163" t="s">
        <v>15735</v>
      </c>
      <c r="D7203" s="1163" t="s">
        <v>15736</v>
      </c>
      <c r="E7203" s="1164" t="s">
        <v>2357</v>
      </c>
      <c r="F7203" s="1165">
        <v>45079</v>
      </c>
      <c r="G7203" s="1165">
        <v>45079</v>
      </c>
    </row>
    <row r="7204" spans="1:7">
      <c r="A7204" s="1158">
        <v>8874</v>
      </c>
      <c r="B7204" s="1158">
        <v>35788</v>
      </c>
      <c r="C7204" s="1159" t="s">
        <v>11986</v>
      </c>
      <c r="D7204" s="1159" t="s">
        <v>5244</v>
      </c>
      <c r="E7204" s="1160" t="s">
        <v>3424</v>
      </c>
      <c r="F7204" s="1161">
        <v>44680</v>
      </c>
      <c r="G7204" s="1161">
        <v>45079</v>
      </c>
    </row>
    <row r="7205" spans="1:7">
      <c r="A7205" s="1158">
        <v>8875</v>
      </c>
      <c r="B7205" s="1158">
        <v>35789</v>
      </c>
      <c r="C7205" s="1159" t="s">
        <v>15737</v>
      </c>
      <c r="D7205" s="1159" t="s">
        <v>5247</v>
      </c>
      <c r="E7205" s="1160" t="s">
        <v>3424</v>
      </c>
      <c r="F7205" s="1161">
        <v>44680</v>
      </c>
      <c r="G7205" s="1161">
        <v>45079</v>
      </c>
    </row>
    <row r="7206" spans="1:7" ht="38.25">
      <c r="A7206" s="1162">
        <v>8876</v>
      </c>
      <c r="B7206" s="1162">
        <v>35790</v>
      </c>
      <c r="C7206" s="1163" t="s">
        <v>15738</v>
      </c>
      <c r="D7206" s="1163" t="s">
        <v>15739</v>
      </c>
      <c r="E7206" s="1164" t="s">
        <v>3424</v>
      </c>
      <c r="F7206" s="1165">
        <v>44680</v>
      </c>
      <c r="G7206" s="1165">
        <v>45079</v>
      </c>
    </row>
    <row r="7207" spans="1:7" ht="51">
      <c r="A7207" s="1162">
        <v>8877</v>
      </c>
      <c r="B7207" s="1162">
        <v>35791</v>
      </c>
      <c r="C7207" s="1163" t="s">
        <v>15740</v>
      </c>
      <c r="D7207" s="1163" t="s">
        <v>15741</v>
      </c>
      <c r="E7207" s="1164" t="s">
        <v>3424</v>
      </c>
      <c r="F7207" s="1165">
        <v>44680</v>
      </c>
      <c r="G7207" s="1165">
        <v>45079</v>
      </c>
    </row>
    <row r="7208" spans="1:7" ht="25.5">
      <c r="A7208" s="1158">
        <v>8878</v>
      </c>
      <c r="B7208" s="1158">
        <v>35792</v>
      </c>
      <c r="C7208" s="1159" t="s">
        <v>15742</v>
      </c>
      <c r="D7208" s="1159" t="s">
        <v>15743</v>
      </c>
      <c r="E7208" s="1160" t="s">
        <v>3424</v>
      </c>
      <c r="F7208" s="1161">
        <v>44680</v>
      </c>
      <c r="G7208" s="1161">
        <v>45079</v>
      </c>
    </row>
    <row r="7209" spans="1:7">
      <c r="A7209" s="1162">
        <v>8879</v>
      </c>
      <c r="B7209" s="1162">
        <v>35793</v>
      </c>
      <c r="C7209" s="1163" t="s">
        <v>15744</v>
      </c>
      <c r="D7209" s="1163" t="s">
        <v>15745</v>
      </c>
      <c r="E7209" s="1164" t="s">
        <v>2357</v>
      </c>
      <c r="F7209" s="1165">
        <v>45079</v>
      </c>
      <c r="G7209" s="1165">
        <v>45079</v>
      </c>
    </row>
    <row r="7210" spans="1:7">
      <c r="A7210" s="1158">
        <v>8880</v>
      </c>
      <c r="B7210" s="1158">
        <v>35794</v>
      </c>
      <c r="C7210" s="1159" t="s">
        <v>11969</v>
      </c>
      <c r="D7210" s="1159" t="s">
        <v>12493</v>
      </c>
      <c r="E7210" s="1160" t="s">
        <v>3424</v>
      </c>
      <c r="F7210" s="1161">
        <v>44680</v>
      </c>
      <c r="G7210" s="1161">
        <v>45079</v>
      </c>
    </row>
    <row r="7211" spans="1:7" ht="38.25">
      <c r="A7211" s="1162">
        <v>8881</v>
      </c>
      <c r="B7211" s="1162">
        <v>35795</v>
      </c>
      <c r="C7211" s="1163" t="s">
        <v>15746</v>
      </c>
      <c r="D7211" s="1163" t="s">
        <v>15747</v>
      </c>
      <c r="E7211" s="1164" t="s">
        <v>3424</v>
      </c>
      <c r="F7211" s="1165">
        <v>44680</v>
      </c>
      <c r="G7211" s="1165">
        <v>45079</v>
      </c>
    </row>
    <row r="7212" spans="1:7" ht="25.5">
      <c r="A7212" s="1158">
        <v>8882</v>
      </c>
      <c r="B7212" s="1158">
        <v>35796</v>
      </c>
      <c r="C7212" s="1159" t="s">
        <v>15748</v>
      </c>
      <c r="D7212" s="1159" t="s">
        <v>15749</v>
      </c>
      <c r="E7212" s="1160" t="s">
        <v>6693</v>
      </c>
      <c r="F7212" s="1161">
        <v>44380</v>
      </c>
      <c r="G7212" s="1161">
        <v>45029</v>
      </c>
    </row>
    <row r="7213" spans="1:7">
      <c r="A7213" s="1162">
        <v>8883</v>
      </c>
      <c r="B7213" s="1162">
        <v>35797</v>
      </c>
      <c r="C7213" s="1163" t="s">
        <v>15750</v>
      </c>
      <c r="D7213" s="1163" t="s">
        <v>15751</v>
      </c>
      <c r="E7213" s="1164" t="s">
        <v>2357</v>
      </c>
      <c r="F7213" s="1165">
        <v>45029</v>
      </c>
      <c r="G7213" s="1165">
        <v>45029</v>
      </c>
    </row>
    <row r="7214" spans="1:7">
      <c r="A7214" s="1158">
        <v>8884</v>
      </c>
      <c r="B7214" s="1158">
        <v>35798</v>
      </c>
      <c r="C7214" s="1159" t="s">
        <v>11951</v>
      </c>
      <c r="D7214" s="1159" t="s">
        <v>3179</v>
      </c>
      <c r="E7214" s="1160" t="s">
        <v>6693</v>
      </c>
      <c r="F7214" s="1161">
        <v>44380</v>
      </c>
      <c r="G7214" s="1161">
        <v>45029</v>
      </c>
    </row>
    <row r="7215" spans="1:7" ht="25.5">
      <c r="A7215" s="1162">
        <v>8885</v>
      </c>
      <c r="B7215" s="1162">
        <v>35799</v>
      </c>
      <c r="C7215" s="1163" t="s">
        <v>15752</v>
      </c>
      <c r="D7215" s="1163" t="s">
        <v>15753</v>
      </c>
      <c r="E7215" s="1164" t="s">
        <v>3461</v>
      </c>
      <c r="F7215" s="1165">
        <v>44380</v>
      </c>
      <c r="G7215" s="1165">
        <v>44679</v>
      </c>
    </row>
    <row r="7216" spans="1:7" ht="25.5">
      <c r="A7216" s="1162">
        <v>8886</v>
      </c>
      <c r="B7216" s="1162">
        <v>35800</v>
      </c>
      <c r="C7216" s="1163" t="s">
        <v>15754</v>
      </c>
      <c r="D7216" s="1163" t="s">
        <v>15755</v>
      </c>
      <c r="E7216" s="1164" t="s">
        <v>4939</v>
      </c>
      <c r="F7216" s="1165">
        <v>44680</v>
      </c>
      <c r="G7216" s="1165">
        <v>45029</v>
      </c>
    </row>
    <row r="7217" spans="1:7">
      <c r="A7217" s="1158">
        <v>8887</v>
      </c>
      <c r="B7217" s="1158">
        <v>35801</v>
      </c>
      <c r="C7217" s="1159" t="s">
        <v>11969</v>
      </c>
      <c r="D7217" s="1159" t="s">
        <v>12493</v>
      </c>
      <c r="E7217" s="1160" t="s">
        <v>4939</v>
      </c>
      <c r="F7217" s="1161">
        <v>44680</v>
      </c>
      <c r="G7217" s="1161">
        <v>45029</v>
      </c>
    </row>
    <row r="7218" spans="1:7" ht="38.25">
      <c r="A7218" s="1162">
        <v>8888</v>
      </c>
      <c r="B7218" s="1162">
        <v>35802</v>
      </c>
      <c r="C7218" s="1163" t="s">
        <v>15756</v>
      </c>
      <c r="D7218" s="1163" t="s">
        <v>15757</v>
      </c>
      <c r="E7218" s="1164" t="s">
        <v>4939</v>
      </c>
      <c r="F7218" s="1165">
        <v>44680</v>
      </c>
      <c r="G7218" s="1165">
        <v>45029</v>
      </c>
    </row>
    <row r="7219" spans="1:7" ht="25.5">
      <c r="A7219" s="1162">
        <v>8889</v>
      </c>
      <c r="B7219" s="1162">
        <v>35803</v>
      </c>
      <c r="C7219" s="1163" t="s">
        <v>15758</v>
      </c>
      <c r="D7219" s="1163" t="s">
        <v>15759</v>
      </c>
      <c r="E7219" s="1164" t="s">
        <v>4939</v>
      </c>
      <c r="F7219" s="1165">
        <v>44680</v>
      </c>
      <c r="G7219" s="1165">
        <v>45029</v>
      </c>
    </row>
    <row r="7220" spans="1:7" ht="38.25">
      <c r="A7220" s="1162">
        <v>8890</v>
      </c>
      <c r="B7220" s="1162">
        <v>35804</v>
      </c>
      <c r="C7220" s="1163" t="s">
        <v>15760</v>
      </c>
      <c r="D7220" s="1163" t="s">
        <v>15761</v>
      </c>
      <c r="E7220" s="1164" t="s">
        <v>3556</v>
      </c>
      <c r="F7220" s="1165">
        <v>44680</v>
      </c>
      <c r="G7220" s="1165">
        <v>44999</v>
      </c>
    </row>
    <row r="7221" spans="1:7" ht="25.5">
      <c r="A7221" s="1158">
        <v>8891</v>
      </c>
      <c r="B7221" s="1158">
        <v>35963</v>
      </c>
      <c r="C7221" s="1159" t="s">
        <v>15762</v>
      </c>
      <c r="D7221" s="1159" t="s">
        <v>15763</v>
      </c>
      <c r="E7221" s="1160" t="s">
        <v>12016</v>
      </c>
      <c r="F7221" s="1161">
        <v>44486</v>
      </c>
      <c r="G7221" s="1161">
        <v>45115</v>
      </c>
    </row>
    <row r="7222" spans="1:7">
      <c r="A7222" s="1162">
        <v>8892</v>
      </c>
      <c r="B7222" s="1162">
        <v>35964</v>
      </c>
      <c r="C7222" s="1163" t="s">
        <v>15764</v>
      </c>
      <c r="D7222" s="1163" t="s">
        <v>15765</v>
      </c>
      <c r="E7222" s="1164" t="s">
        <v>2357</v>
      </c>
      <c r="F7222" s="1165">
        <v>45115</v>
      </c>
      <c r="G7222" s="1165">
        <v>45115</v>
      </c>
    </row>
    <row r="7223" spans="1:7">
      <c r="A7223" s="1158">
        <v>8893</v>
      </c>
      <c r="B7223" s="1158">
        <v>35965</v>
      </c>
      <c r="C7223" s="1159" t="s">
        <v>11951</v>
      </c>
      <c r="D7223" s="1159" t="s">
        <v>3179</v>
      </c>
      <c r="E7223" s="1160" t="s">
        <v>3461</v>
      </c>
      <c r="F7223" s="1161">
        <v>44486</v>
      </c>
      <c r="G7223" s="1161">
        <v>44785</v>
      </c>
    </row>
    <row r="7224" spans="1:7" ht="38.25">
      <c r="A7224" s="1162">
        <v>8894</v>
      </c>
      <c r="B7224" s="1162">
        <v>35966</v>
      </c>
      <c r="C7224" s="1163" t="s">
        <v>15766</v>
      </c>
      <c r="D7224" s="1163" t="s">
        <v>15767</v>
      </c>
      <c r="E7224" s="1164" t="s">
        <v>3461</v>
      </c>
      <c r="F7224" s="1165">
        <v>44486</v>
      </c>
      <c r="G7224" s="1165">
        <v>44785</v>
      </c>
    </row>
    <row r="7225" spans="1:7">
      <c r="A7225" s="1158">
        <v>8895</v>
      </c>
      <c r="B7225" s="1158">
        <v>35967</v>
      </c>
      <c r="C7225" s="1159" t="s">
        <v>11960</v>
      </c>
      <c r="D7225" s="1159" t="s">
        <v>12561</v>
      </c>
      <c r="E7225" s="1160" t="s">
        <v>3424</v>
      </c>
      <c r="F7225" s="1161">
        <v>44686</v>
      </c>
      <c r="G7225" s="1161">
        <v>45085</v>
      </c>
    </row>
    <row r="7226" spans="1:7" ht="38.25">
      <c r="A7226" s="1162">
        <v>8896</v>
      </c>
      <c r="B7226" s="1162">
        <v>35968</v>
      </c>
      <c r="C7226" s="1163" t="s">
        <v>15768</v>
      </c>
      <c r="D7226" s="1163" t="s">
        <v>15769</v>
      </c>
      <c r="E7226" s="1164" t="s">
        <v>3424</v>
      </c>
      <c r="F7226" s="1165">
        <v>44686</v>
      </c>
      <c r="G7226" s="1165">
        <v>45085</v>
      </c>
    </row>
    <row r="7227" spans="1:7">
      <c r="A7227" s="1158">
        <v>8897</v>
      </c>
      <c r="B7227" s="1158">
        <v>35969</v>
      </c>
      <c r="C7227" s="1159" t="s">
        <v>11969</v>
      </c>
      <c r="D7227" s="1159" t="s">
        <v>12493</v>
      </c>
      <c r="E7227" s="1160" t="s">
        <v>4729</v>
      </c>
      <c r="F7227" s="1161">
        <v>44786</v>
      </c>
      <c r="G7227" s="1161">
        <v>45115</v>
      </c>
    </row>
    <row r="7228" spans="1:7" ht="38.25">
      <c r="A7228" s="1162">
        <v>8898</v>
      </c>
      <c r="B7228" s="1162">
        <v>35970</v>
      </c>
      <c r="C7228" s="1163" t="s">
        <v>15770</v>
      </c>
      <c r="D7228" s="1163" t="s">
        <v>15771</v>
      </c>
      <c r="E7228" s="1164" t="s">
        <v>3556</v>
      </c>
      <c r="F7228" s="1165">
        <v>44786</v>
      </c>
      <c r="G7228" s="1165">
        <v>45105</v>
      </c>
    </row>
    <row r="7229" spans="1:7" ht="38.25">
      <c r="A7229" s="1162">
        <v>8899</v>
      </c>
      <c r="B7229" s="1162">
        <v>35971</v>
      </c>
      <c r="C7229" s="1163" t="s">
        <v>15772</v>
      </c>
      <c r="D7229" s="1163" t="s">
        <v>15773</v>
      </c>
      <c r="E7229" s="1164" t="s">
        <v>3009</v>
      </c>
      <c r="F7229" s="1165">
        <v>44951</v>
      </c>
      <c r="G7229" s="1165">
        <v>45100</v>
      </c>
    </row>
    <row r="7230" spans="1:7" ht="38.25">
      <c r="A7230" s="1162">
        <v>8900</v>
      </c>
      <c r="B7230" s="1162">
        <v>35972</v>
      </c>
      <c r="C7230" s="1163" t="s">
        <v>15774</v>
      </c>
      <c r="D7230" s="1163" t="s">
        <v>15775</v>
      </c>
      <c r="E7230" s="1164" t="s">
        <v>3009</v>
      </c>
      <c r="F7230" s="1165">
        <v>44966</v>
      </c>
      <c r="G7230" s="1165">
        <v>45115</v>
      </c>
    </row>
    <row r="7231" spans="1:7" ht="51">
      <c r="A7231" s="1162">
        <v>8901</v>
      </c>
      <c r="B7231" s="1162">
        <v>35973</v>
      </c>
      <c r="C7231" s="1163" t="s">
        <v>15776</v>
      </c>
      <c r="D7231" s="1163" t="s">
        <v>15777</v>
      </c>
      <c r="E7231" s="1164" t="s">
        <v>3009</v>
      </c>
      <c r="F7231" s="1165">
        <v>44966</v>
      </c>
      <c r="G7231" s="1165">
        <v>45115</v>
      </c>
    </row>
    <row r="7232" spans="1:7" ht="25.5">
      <c r="A7232" s="1162">
        <v>8902</v>
      </c>
      <c r="B7232" s="1162">
        <v>35974</v>
      </c>
      <c r="C7232" s="1163" t="s">
        <v>15778</v>
      </c>
      <c r="D7232" s="1163" t="s">
        <v>15779</v>
      </c>
      <c r="E7232" s="1164" t="s">
        <v>3009</v>
      </c>
      <c r="F7232" s="1165">
        <v>44936</v>
      </c>
      <c r="G7232" s="1165">
        <v>45085</v>
      </c>
    </row>
    <row r="7233" spans="1:7" ht="25.5">
      <c r="A7233" s="1158">
        <v>8903</v>
      </c>
      <c r="B7233" s="1158">
        <v>35805</v>
      </c>
      <c r="C7233" s="1159" t="s">
        <v>15780</v>
      </c>
      <c r="D7233" s="1159" t="s">
        <v>15781</v>
      </c>
      <c r="E7233" s="1160" t="s">
        <v>3064</v>
      </c>
      <c r="F7233" s="1161">
        <v>45011</v>
      </c>
      <c r="G7233" s="1161">
        <v>45190</v>
      </c>
    </row>
    <row r="7234" spans="1:7">
      <c r="A7234" s="1162">
        <v>8904</v>
      </c>
      <c r="B7234" s="1162">
        <v>35806</v>
      </c>
      <c r="C7234" s="1163" t="s">
        <v>15782</v>
      </c>
      <c r="D7234" s="1163" t="s">
        <v>15783</v>
      </c>
      <c r="E7234" s="1164" t="s">
        <v>2357</v>
      </c>
      <c r="F7234" s="1165">
        <v>45190</v>
      </c>
      <c r="G7234" s="1165">
        <v>45190</v>
      </c>
    </row>
    <row r="7235" spans="1:7">
      <c r="A7235" s="1158">
        <v>8905</v>
      </c>
      <c r="B7235" s="1158">
        <v>35807</v>
      </c>
      <c r="C7235" s="1159" t="s">
        <v>11969</v>
      </c>
      <c r="D7235" s="1159" t="s">
        <v>12493</v>
      </c>
      <c r="E7235" s="1160" t="s">
        <v>3064</v>
      </c>
      <c r="F7235" s="1161">
        <v>45011</v>
      </c>
      <c r="G7235" s="1161">
        <v>45190</v>
      </c>
    </row>
    <row r="7236" spans="1:7">
      <c r="A7236" s="1162">
        <v>8906</v>
      </c>
      <c r="B7236" s="1162">
        <v>35808</v>
      </c>
      <c r="C7236" s="1163" t="s">
        <v>15455</v>
      </c>
      <c r="D7236" s="1163" t="s">
        <v>8742</v>
      </c>
      <c r="E7236" s="1164" t="s">
        <v>3009</v>
      </c>
      <c r="F7236" s="1165">
        <v>45041</v>
      </c>
      <c r="G7236" s="1165">
        <v>45190</v>
      </c>
    </row>
    <row r="7237" spans="1:7">
      <c r="A7237" s="1162">
        <v>8907</v>
      </c>
      <c r="B7237" s="1162">
        <v>35809</v>
      </c>
      <c r="C7237" s="1163" t="s">
        <v>15456</v>
      </c>
      <c r="D7237" s="1163" t="s">
        <v>8748</v>
      </c>
      <c r="E7237" s="1164" t="s">
        <v>3009</v>
      </c>
      <c r="F7237" s="1165">
        <v>45011</v>
      </c>
      <c r="G7237" s="1165">
        <v>45160</v>
      </c>
    </row>
    <row r="7238" spans="1:7" ht="25.5">
      <c r="A7238" s="1162">
        <v>8908</v>
      </c>
      <c r="B7238" s="1162">
        <v>35810</v>
      </c>
      <c r="C7238" s="1163" t="s">
        <v>15784</v>
      </c>
      <c r="D7238" s="1163" t="s">
        <v>8750</v>
      </c>
      <c r="E7238" s="1164" t="s">
        <v>3009</v>
      </c>
      <c r="F7238" s="1165">
        <v>45041</v>
      </c>
      <c r="G7238" s="1165">
        <v>45190</v>
      </c>
    </row>
    <row r="7239" spans="1:7">
      <c r="A7239" s="1162">
        <v>8909</v>
      </c>
      <c r="B7239" s="1162">
        <v>35811</v>
      </c>
      <c r="C7239" s="1163" t="s">
        <v>15785</v>
      </c>
      <c r="D7239" s="1163" t="s">
        <v>8752</v>
      </c>
      <c r="E7239" s="1164" t="s">
        <v>3009</v>
      </c>
      <c r="F7239" s="1165">
        <v>45011</v>
      </c>
      <c r="G7239" s="1165">
        <v>45160</v>
      </c>
    </row>
    <row r="7240" spans="1:7" ht="25.5">
      <c r="A7240" s="1162">
        <v>8910</v>
      </c>
      <c r="B7240" s="1162">
        <v>35812</v>
      </c>
      <c r="C7240" s="1163" t="s">
        <v>12862</v>
      </c>
      <c r="D7240" s="1163" t="s">
        <v>10257</v>
      </c>
      <c r="E7240" s="1164" t="s">
        <v>3009</v>
      </c>
      <c r="F7240" s="1165">
        <v>45041</v>
      </c>
      <c r="G7240" s="1165">
        <v>45190</v>
      </c>
    </row>
    <row r="7241" spans="1:7" ht="25.5">
      <c r="A7241" s="1162">
        <v>8911</v>
      </c>
      <c r="B7241" s="1162">
        <v>35813</v>
      </c>
      <c r="C7241" s="1163" t="s">
        <v>15461</v>
      </c>
      <c r="D7241" s="1163" t="s">
        <v>14868</v>
      </c>
      <c r="E7241" s="1164" t="s">
        <v>3009</v>
      </c>
      <c r="F7241" s="1165">
        <v>45011</v>
      </c>
      <c r="G7241" s="1165">
        <v>45160</v>
      </c>
    </row>
    <row r="7242" spans="1:7" ht="25.5">
      <c r="A7242" s="1162">
        <v>8912</v>
      </c>
      <c r="B7242" s="1162">
        <v>35814</v>
      </c>
      <c r="C7242" s="1163" t="s">
        <v>13184</v>
      </c>
      <c r="D7242" s="1163" t="s">
        <v>8759</v>
      </c>
      <c r="E7242" s="1164" t="s">
        <v>3009</v>
      </c>
      <c r="F7242" s="1165">
        <v>45041</v>
      </c>
      <c r="G7242" s="1165">
        <v>45190</v>
      </c>
    </row>
    <row r="7243" spans="1:7" ht="25.5">
      <c r="A7243" s="1162">
        <v>8913</v>
      </c>
      <c r="B7243" s="1162">
        <v>35815</v>
      </c>
      <c r="C7243" s="1163" t="s">
        <v>15786</v>
      </c>
      <c r="D7243" s="1163" t="s">
        <v>15787</v>
      </c>
      <c r="E7243" s="1164" t="s">
        <v>3009</v>
      </c>
      <c r="F7243" s="1165">
        <v>45011</v>
      </c>
      <c r="G7243" s="1165">
        <v>45160</v>
      </c>
    </row>
    <row r="7244" spans="1:7" ht="25.5">
      <c r="A7244" s="1162">
        <v>8914</v>
      </c>
      <c r="B7244" s="1162">
        <v>35816</v>
      </c>
      <c r="C7244" s="1163" t="s">
        <v>12865</v>
      </c>
      <c r="D7244" s="1163" t="s">
        <v>7240</v>
      </c>
      <c r="E7244" s="1164" t="s">
        <v>3009</v>
      </c>
      <c r="F7244" s="1165">
        <v>45041</v>
      </c>
      <c r="G7244" s="1165">
        <v>45190</v>
      </c>
    </row>
    <row r="7245" spans="1:7">
      <c r="A7245" s="1162">
        <v>8915</v>
      </c>
      <c r="B7245" s="1162">
        <v>35817</v>
      </c>
      <c r="C7245" s="1163" t="s">
        <v>15462</v>
      </c>
      <c r="D7245" s="1163" t="s">
        <v>14870</v>
      </c>
      <c r="E7245" s="1164" t="s">
        <v>3009</v>
      </c>
      <c r="F7245" s="1165">
        <v>45011</v>
      </c>
      <c r="G7245" s="1165">
        <v>45160</v>
      </c>
    </row>
    <row r="7246" spans="1:7" ht="25.5">
      <c r="A7246" s="1158">
        <v>8916</v>
      </c>
      <c r="B7246" s="1158">
        <v>35818</v>
      </c>
      <c r="C7246" s="1159" t="s">
        <v>15788</v>
      </c>
      <c r="D7246" s="1159" t="s">
        <v>15789</v>
      </c>
      <c r="E7246" s="1160" t="s">
        <v>4379</v>
      </c>
      <c r="F7246" s="1161">
        <v>44244</v>
      </c>
      <c r="G7246" s="1161">
        <v>45388</v>
      </c>
    </row>
    <row r="7247" spans="1:7">
      <c r="A7247" s="1162">
        <v>8917</v>
      </c>
      <c r="B7247" s="1162">
        <v>35819</v>
      </c>
      <c r="C7247" s="1163" t="s">
        <v>15790</v>
      </c>
      <c r="D7247" s="1163" t="s">
        <v>15791</v>
      </c>
      <c r="E7247" s="1164" t="s">
        <v>2357</v>
      </c>
      <c r="F7247" s="1165">
        <v>45388</v>
      </c>
      <c r="G7247" s="1165">
        <v>45388</v>
      </c>
    </row>
    <row r="7248" spans="1:7">
      <c r="A7248" s="1158">
        <v>8918</v>
      </c>
      <c r="B7248" s="1158">
        <v>35820</v>
      </c>
      <c r="C7248" s="1159" t="s">
        <v>11951</v>
      </c>
      <c r="D7248" s="1159" t="s">
        <v>3179</v>
      </c>
      <c r="E7248" s="1160" t="s">
        <v>15792</v>
      </c>
      <c r="F7248" s="1161">
        <v>44244</v>
      </c>
      <c r="G7248" s="1161">
        <v>44988</v>
      </c>
    </row>
    <row r="7249" spans="1:7" ht="38.25">
      <c r="A7249" s="1162">
        <v>8919</v>
      </c>
      <c r="B7249" s="1162">
        <v>35821</v>
      </c>
      <c r="C7249" s="1163" t="s">
        <v>15793</v>
      </c>
      <c r="D7249" s="1163" t="s">
        <v>15794</v>
      </c>
      <c r="E7249" s="1164" t="s">
        <v>2566</v>
      </c>
      <c r="F7249" s="1165">
        <v>44984</v>
      </c>
      <c r="G7249" s="1165">
        <v>44988</v>
      </c>
    </row>
    <row r="7250" spans="1:7" ht="51">
      <c r="A7250" s="1162">
        <v>8920</v>
      </c>
      <c r="B7250" s="1162">
        <v>35822</v>
      </c>
      <c r="C7250" s="1163" t="s">
        <v>15795</v>
      </c>
      <c r="D7250" s="1163" t="s">
        <v>15796</v>
      </c>
      <c r="E7250" s="1164" t="s">
        <v>3064</v>
      </c>
      <c r="F7250" s="1165">
        <v>44624</v>
      </c>
      <c r="G7250" s="1165">
        <v>44803</v>
      </c>
    </row>
    <row r="7251" spans="1:7" ht="38.25">
      <c r="A7251" s="1162">
        <v>8921</v>
      </c>
      <c r="B7251" s="1162">
        <v>35823</v>
      </c>
      <c r="C7251" s="1163" t="s">
        <v>15797</v>
      </c>
      <c r="D7251" s="1163" t="s">
        <v>15798</v>
      </c>
      <c r="E7251" s="1164" t="s">
        <v>3034</v>
      </c>
      <c r="F7251" s="1165">
        <v>44244</v>
      </c>
      <c r="G7251" s="1165">
        <v>44303</v>
      </c>
    </row>
    <row r="7252" spans="1:7" ht="25.5">
      <c r="A7252" s="1162">
        <v>8922</v>
      </c>
      <c r="B7252" s="1162">
        <v>35824</v>
      </c>
      <c r="C7252" s="1163" t="s">
        <v>15799</v>
      </c>
      <c r="D7252" s="1163" t="s">
        <v>15800</v>
      </c>
      <c r="E7252" s="1164" t="s">
        <v>3287</v>
      </c>
      <c r="F7252" s="1165">
        <v>44734</v>
      </c>
      <c r="G7252" s="1165">
        <v>44823</v>
      </c>
    </row>
    <row r="7253" spans="1:7">
      <c r="A7253" s="1162">
        <v>8923</v>
      </c>
      <c r="B7253" s="1162">
        <v>35825</v>
      </c>
      <c r="C7253" s="1163" t="s">
        <v>15801</v>
      </c>
      <c r="D7253" s="1163" t="s">
        <v>3187</v>
      </c>
      <c r="E7253" s="1164" t="s">
        <v>3491</v>
      </c>
      <c r="F7253" s="1165">
        <v>44314</v>
      </c>
      <c r="G7253" s="1165">
        <v>44453</v>
      </c>
    </row>
    <row r="7254" spans="1:7" ht="25.5">
      <c r="A7254" s="1162">
        <v>8924</v>
      </c>
      <c r="B7254" s="1162">
        <v>35826</v>
      </c>
      <c r="C7254" s="1163" t="s">
        <v>15802</v>
      </c>
      <c r="D7254" s="1163" t="s">
        <v>15803</v>
      </c>
      <c r="E7254" s="1164" t="s">
        <v>3705</v>
      </c>
      <c r="F7254" s="1165">
        <v>44454</v>
      </c>
      <c r="G7254" s="1165">
        <v>44523</v>
      </c>
    </row>
    <row r="7255" spans="1:7" ht="38.25">
      <c r="A7255" s="1162">
        <v>8925</v>
      </c>
      <c r="B7255" s="1162">
        <v>35827</v>
      </c>
      <c r="C7255" s="1163" t="s">
        <v>15804</v>
      </c>
      <c r="D7255" s="1163" t="s">
        <v>15805</v>
      </c>
      <c r="E7255" s="1164" t="s">
        <v>3029</v>
      </c>
      <c r="F7255" s="1165">
        <v>44524</v>
      </c>
      <c r="G7255" s="1165">
        <v>44773</v>
      </c>
    </row>
    <row r="7256" spans="1:7" ht="38.25">
      <c r="A7256" s="1162">
        <v>8926</v>
      </c>
      <c r="B7256" s="1162">
        <v>35828</v>
      </c>
      <c r="C7256" s="1163" t="s">
        <v>15806</v>
      </c>
      <c r="D7256" s="1163" t="s">
        <v>15807</v>
      </c>
      <c r="E7256" s="1164" t="s">
        <v>3705</v>
      </c>
      <c r="F7256" s="1165">
        <v>44554</v>
      </c>
      <c r="G7256" s="1165">
        <v>44623</v>
      </c>
    </row>
    <row r="7257" spans="1:7" ht="38.25">
      <c r="A7257" s="1162">
        <v>8927</v>
      </c>
      <c r="B7257" s="1162">
        <v>35829</v>
      </c>
      <c r="C7257" s="1163" t="s">
        <v>15808</v>
      </c>
      <c r="D7257" s="1163" t="s">
        <v>15809</v>
      </c>
      <c r="E7257" s="1164" t="s">
        <v>2560</v>
      </c>
      <c r="F7257" s="1165">
        <v>44624</v>
      </c>
      <c r="G7257" s="1165">
        <v>44733</v>
      </c>
    </row>
    <row r="7258" spans="1:7" ht="25.5">
      <c r="A7258" s="1162">
        <v>8928</v>
      </c>
      <c r="B7258" s="1162">
        <v>35830</v>
      </c>
      <c r="C7258" s="1163" t="s">
        <v>15810</v>
      </c>
      <c r="D7258" s="1163" t="s">
        <v>15811</v>
      </c>
      <c r="E7258" s="1164" t="s">
        <v>3705</v>
      </c>
      <c r="F7258" s="1165">
        <v>44734</v>
      </c>
      <c r="G7258" s="1165">
        <v>44803</v>
      </c>
    </row>
    <row r="7259" spans="1:7" ht="38.25">
      <c r="A7259" s="1162">
        <v>8929</v>
      </c>
      <c r="B7259" s="1162">
        <v>35831</v>
      </c>
      <c r="C7259" s="1163" t="s">
        <v>15812</v>
      </c>
      <c r="D7259" s="1163" t="s">
        <v>15813</v>
      </c>
      <c r="E7259" s="1164" t="s">
        <v>2936</v>
      </c>
      <c r="F7259" s="1165">
        <v>44554</v>
      </c>
      <c r="G7259" s="1165">
        <v>44773</v>
      </c>
    </row>
    <row r="7260" spans="1:7" ht="38.25">
      <c r="A7260" s="1162">
        <v>8930</v>
      </c>
      <c r="B7260" s="1162">
        <v>35832</v>
      </c>
      <c r="C7260" s="1163" t="s">
        <v>15814</v>
      </c>
      <c r="D7260" s="1163" t="s">
        <v>15815</v>
      </c>
      <c r="E7260" s="1164" t="s">
        <v>3983</v>
      </c>
      <c r="F7260" s="1165">
        <v>44454</v>
      </c>
      <c r="G7260" s="1165">
        <v>44733</v>
      </c>
    </row>
    <row r="7261" spans="1:7">
      <c r="A7261" s="1162">
        <v>8931</v>
      </c>
      <c r="B7261" s="1162">
        <v>35833</v>
      </c>
      <c r="C7261" s="1163" t="s">
        <v>15816</v>
      </c>
      <c r="D7261" s="1163" t="s">
        <v>15817</v>
      </c>
      <c r="E7261" s="1164" t="s">
        <v>2936</v>
      </c>
      <c r="F7261" s="1165">
        <v>44624</v>
      </c>
      <c r="G7261" s="1165">
        <v>44843</v>
      </c>
    </row>
    <row r="7262" spans="1:7" ht="38.25">
      <c r="A7262" s="1162">
        <v>8932</v>
      </c>
      <c r="B7262" s="1162">
        <v>35843</v>
      </c>
      <c r="C7262" s="1163" t="s">
        <v>15818</v>
      </c>
      <c r="D7262" s="1163" t="s">
        <v>15819</v>
      </c>
      <c r="E7262" s="1164" t="s">
        <v>3308</v>
      </c>
      <c r="F7262" s="1165">
        <v>44844</v>
      </c>
      <c r="G7262" s="1165">
        <v>44943</v>
      </c>
    </row>
    <row r="7263" spans="1:7" ht="38.25">
      <c r="A7263" s="1162">
        <v>8933</v>
      </c>
      <c r="B7263" s="1162">
        <v>35834</v>
      </c>
      <c r="C7263" s="1163" t="s">
        <v>15820</v>
      </c>
      <c r="D7263" s="1163" t="s">
        <v>15821</v>
      </c>
      <c r="E7263" s="1164" t="s">
        <v>2560</v>
      </c>
      <c r="F7263" s="1165">
        <v>44734</v>
      </c>
      <c r="G7263" s="1165">
        <v>44843</v>
      </c>
    </row>
    <row r="7264" spans="1:7" ht="51">
      <c r="A7264" s="1162">
        <v>8934</v>
      </c>
      <c r="B7264" s="1162">
        <v>35835</v>
      </c>
      <c r="C7264" s="1163" t="s">
        <v>15822</v>
      </c>
      <c r="D7264" s="1163" t="s">
        <v>15823</v>
      </c>
      <c r="E7264" s="1164" t="s">
        <v>2560</v>
      </c>
      <c r="F7264" s="1165">
        <v>44804</v>
      </c>
      <c r="G7264" s="1165">
        <v>44913</v>
      </c>
    </row>
    <row r="7265" spans="1:7" ht="51">
      <c r="A7265" s="1162">
        <v>8935</v>
      </c>
      <c r="B7265" s="1162">
        <v>35836</v>
      </c>
      <c r="C7265" s="1163" t="s">
        <v>15824</v>
      </c>
      <c r="D7265" s="1163" t="s">
        <v>15825</v>
      </c>
      <c r="E7265" s="1164" t="s">
        <v>2560</v>
      </c>
      <c r="F7265" s="1165">
        <v>44834</v>
      </c>
      <c r="G7265" s="1165">
        <v>44943</v>
      </c>
    </row>
    <row r="7266" spans="1:7" ht="38.25">
      <c r="A7266" s="1162">
        <v>8936</v>
      </c>
      <c r="B7266" s="1162">
        <v>35837</v>
      </c>
      <c r="C7266" s="1163" t="s">
        <v>15826</v>
      </c>
      <c r="D7266" s="1163" t="s">
        <v>15827</v>
      </c>
      <c r="E7266" s="1164" t="s">
        <v>3029</v>
      </c>
      <c r="F7266" s="1165">
        <v>44624</v>
      </c>
      <c r="G7266" s="1165">
        <v>44873</v>
      </c>
    </row>
    <row r="7267" spans="1:7" ht="38.25">
      <c r="A7267" s="1162">
        <v>8937</v>
      </c>
      <c r="B7267" s="1162">
        <v>35838</v>
      </c>
      <c r="C7267" s="1163" t="s">
        <v>15828</v>
      </c>
      <c r="D7267" s="1163" t="s">
        <v>15829</v>
      </c>
      <c r="E7267" s="1164" t="s">
        <v>3265</v>
      </c>
      <c r="F7267" s="1165">
        <v>44624</v>
      </c>
      <c r="G7267" s="1165">
        <v>44658</v>
      </c>
    </row>
    <row r="7268" spans="1:7" ht="51">
      <c r="A7268" s="1162">
        <v>8938</v>
      </c>
      <c r="B7268" s="1162">
        <v>35839</v>
      </c>
      <c r="C7268" s="1163" t="s">
        <v>15830</v>
      </c>
      <c r="D7268" s="1163" t="s">
        <v>15831</v>
      </c>
      <c r="E7268" s="1164" t="s">
        <v>3705</v>
      </c>
      <c r="F7268" s="1165">
        <v>44624</v>
      </c>
      <c r="G7268" s="1165">
        <v>44693</v>
      </c>
    </row>
    <row r="7269" spans="1:7" ht="51">
      <c r="A7269" s="1162">
        <v>8939</v>
      </c>
      <c r="B7269" s="1162">
        <v>35840</v>
      </c>
      <c r="C7269" s="1163" t="s">
        <v>15832</v>
      </c>
      <c r="D7269" s="1163" t="s">
        <v>15833</v>
      </c>
      <c r="E7269" s="1164" t="s">
        <v>2560</v>
      </c>
      <c r="F7269" s="1165">
        <v>44844</v>
      </c>
      <c r="G7269" s="1165">
        <v>44953</v>
      </c>
    </row>
    <row r="7270" spans="1:7" ht="38.25">
      <c r="A7270" s="1162">
        <v>8940</v>
      </c>
      <c r="B7270" s="1162">
        <v>35841</v>
      </c>
      <c r="C7270" s="1163" t="s">
        <v>15834</v>
      </c>
      <c r="D7270" s="1163" t="s">
        <v>15835</v>
      </c>
      <c r="E7270" s="1164" t="s">
        <v>3705</v>
      </c>
      <c r="F7270" s="1165">
        <v>44844</v>
      </c>
      <c r="G7270" s="1165">
        <v>44913</v>
      </c>
    </row>
    <row r="7271" spans="1:7" ht="38.25">
      <c r="A7271" s="1162">
        <v>8941</v>
      </c>
      <c r="B7271" s="1162">
        <v>35842</v>
      </c>
      <c r="C7271" s="1163" t="s">
        <v>15836</v>
      </c>
      <c r="D7271" s="1163" t="s">
        <v>15837</v>
      </c>
      <c r="E7271" s="1164" t="s">
        <v>3112</v>
      </c>
      <c r="F7271" s="1165">
        <v>44804</v>
      </c>
      <c r="G7271" s="1165">
        <v>44833</v>
      </c>
    </row>
    <row r="7272" spans="1:7" ht="38.25">
      <c r="A7272" s="1162">
        <v>8942</v>
      </c>
      <c r="B7272" s="1162">
        <v>35844</v>
      </c>
      <c r="C7272" s="1163" t="s">
        <v>15838</v>
      </c>
      <c r="D7272" s="1163" t="s">
        <v>15839</v>
      </c>
      <c r="E7272" s="1164" t="s">
        <v>2936</v>
      </c>
      <c r="F7272" s="1165">
        <v>44624</v>
      </c>
      <c r="G7272" s="1165">
        <v>44843</v>
      </c>
    </row>
    <row r="7273" spans="1:7" ht="38.25">
      <c r="A7273" s="1162">
        <v>8943</v>
      </c>
      <c r="B7273" s="1162">
        <v>35845</v>
      </c>
      <c r="C7273" s="1163" t="s">
        <v>15840</v>
      </c>
      <c r="D7273" s="1163" t="s">
        <v>15841</v>
      </c>
      <c r="E7273" s="1164" t="s">
        <v>3705</v>
      </c>
      <c r="F7273" s="1165">
        <v>44844</v>
      </c>
      <c r="G7273" s="1165">
        <v>44913</v>
      </c>
    </row>
    <row r="7274" spans="1:7" ht="38.25">
      <c r="A7274" s="1162">
        <v>8944</v>
      </c>
      <c r="B7274" s="1162">
        <v>35846</v>
      </c>
      <c r="C7274" s="1163" t="s">
        <v>15842</v>
      </c>
      <c r="D7274" s="1163" t="s">
        <v>15843</v>
      </c>
      <c r="E7274" s="1164" t="s">
        <v>3064</v>
      </c>
      <c r="F7274" s="1165">
        <v>44804</v>
      </c>
      <c r="G7274" s="1165">
        <v>44983</v>
      </c>
    </row>
    <row r="7275" spans="1:7" ht="38.25">
      <c r="A7275" s="1162">
        <v>8945</v>
      </c>
      <c r="B7275" s="1162">
        <v>35847</v>
      </c>
      <c r="C7275" s="1163" t="s">
        <v>15844</v>
      </c>
      <c r="D7275" s="1163" t="s">
        <v>15845</v>
      </c>
      <c r="E7275" s="1164" t="s">
        <v>3064</v>
      </c>
      <c r="F7275" s="1165">
        <v>44804</v>
      </c>
      <c r="G7275" s="1165">
        <v>44983</v>
      </c>
    </row>
    <row r="7276" spans="1:7" ht="38.25">
      <c r="A7276" s="1162">
        <v>8946</v>
      </c>
      <c r="B7276" s="1162">
        <v>35848</v>
      </c>
      <c r="C7276" s="1163" t="s">
        <v>15846</v>
      </c>
      <c r="D7276" s="1163" t="s">
        <v>15847</v>
      </c>
      <c r="E7276" s="1164" t="s">
        <v>2585</v>
      </c>
      <c r="F7276" s="1165">
        <v>44944</v>
      </c>
      <c r="G7276" s="1165">
        <v>44963</v>
      </c>
    </row>
    <row r="7277" spans="1:7">
      <c r="A7277" s="1158">
        <v>8947</v>
      </c>
      <c r="B7277" s="1158">
        <v>35849</v>
      </c>
      <c r="C7277" s="1159" t="s">
        <v>11960</v>
      </c>
      <c r="D7277" s="1159" t="s">
        <v>12561</v>
      </c>
      <c r="E7277" s="1160" t="s">
        <v>9937</v>
      </c>
      <c r="F7277" s="1161">
        <v>44554</v>
      </c>
      <c r="G7277" s="1161">
        <v>45223</v>
      </c>
    </row>
    <row r="7278" spans="1:7">
      <c r="A7278" s="1158">
        <v>8948</v>
      </c>
      <c r="B7278" s="1158">
        <v>35850</v>
      </c>
      <c r="C7278" s="1159" t="s">
        <v>15848</v>
      </c>
      <c r="D7278" s="1159" t="s">
        <v>3050</v>
      </c>
      <c r="E7278" s="1160" t="s">
        <v>9937</v>
      </c>
      <c r="F7278" s="1161">
        <v>44554</v>
      </c>
      <c r="G7278" s="1161">
        <v>45223</v>
      </c>
    </row>
    <row r="7279" spans="1:7" ht="25.5">
      <c r="A7279" s="1162">
        <v>8949</v>
      </c>
      <c r="B7279" s="1162">
        <v>35851</v>
      </c>
      <c r="C7279" s="1163" t="s">
        <v>15849</v>
      </c>
      <c r="D7279" s="1163" t="s">
        <v>15850</v>
      </c>
      <c r="E7279" s="1164" t="s">
        <v>3112</v>
      </c>
      <c r="F7279" s="1165">
        <v>44874</v>
      </c>
      <c r="G7279" s="1165">
        <v>44903</v>
      </c>
    </row>
    <row r="7280" spans="1:7" ht="25.5">
      <c r="A7280" s="1162">
        <v>8950</v>
      </c>
      <c r="B7280" s="1162">
        <v>35852</v>
      </c>
      <c r="C7280" s="1163" t="s">
        <v>15851</v>
      </c>
      <c r="D7280" s="1163" t="s">
        <v>15852</v>
      </c>
      <c r="E7280" s="1164" t="s">
        <v>3424</v>
      </c>
      <c r="F7280" s="1165">
        <v>44554</v>
      </c>
      <c r="G7280" s="1165">
        <v>44953</v>
      </c>
    </row>
    <row r="7281" spans="1:7" ht="38.25">
      <c r="A7281" s="1162">
        <v>8951</v>
      </c>
      <c r="B7281" s="1162">
        <v>35853</v>
      </c>
      <c r="C7281" s="1163" t="s">
        <v>15853</v>
      </c>
      <c r="D7281" s="1163" t="s">
        <v>15854</v>
      </c>
      <c r="E7281" s="1164" t="s">
        <v>3955</v>
      </c>
      <c r="F7281" s="1165">
        <v>44694</v>
      </c>
      <c r="G7281" s="1165">
        <v>44893</v>
      </c>
    </row>
    <row r="7282" spans="1:7" ht="38.25">
      <c r="A7282" s="1162">
        <v>8952</v>
      </c>
      <c r="B7282" s="1162">
        <v>35854</v>
      </c>
      <c r="C7282" s="1163" t="s">
        <v>15855</v>
      </c>
      <c r="D7282" s="1163" t="s">
        <v>15856</v>
      </c>
      <c r="E7282" s="1164" t="s">
        <v>2560</v>
      </c>
      <c r="F7282" s="1165">
        <v>44734</v>
      </c>
      <c r="G7282" s="1165">
        <v>44843</v>
      </c>
    </row>
    <row r="7283" spans="1:7" ht="25.5">
      <c r="A7283" s="1162">
        <v>8953</v>
      </c>
      <c r="B7283" s="1162">
        <v>35855</v>
      </c>
      <c r="C7283" s="1163" t="s">
        <v>15857</v>
      </c>
      <c r="D7283" s="1163" t="s">
        <v>15858</v>
      </c>
      <c r="E7283" s="1164" t="s">
        <v>3034</v>
      </c>
      <c r="F7283" s="1165">
        <v>44824</v>
      </c>
      <c r="G7283" s="1165">
        <v>44883</v>
      </c>
    </row>
    <row r="7284" spans="1:7">
      <c r="A7284" s="1162">
        <v>8954</v>
      </c>
      <c r="B7284" s="1162">
        <v>35856</v>
      </c>
      <c r="C7284" s="1163" t="s">
        <v>15859</v>
      </c>
      <c r="D7284" s="1163" t="s">
        <v>15860</v>
      </c>
      <c r="E7284" s="1164" t="s">
        <v>3034</v>
      </c>
      <c r="F7284" s="1165">
        <v>44824</v>
      </c>
      <c r="G7284" s="1165">
        <v>44883</v>
      </c>
    </row>
    <row r="7285" spans="1:7" ht="51">
      <c r="A7285" s="1162">
        <v>8955</v>
      </c>
      <c r="B7285" s="1162">
        <v>35857</v>
      </c>
      <c r="C7285" s="1163" t="s">
        <v>15861</v>
      </c>
      <c r="D7285" s="1163" t="s">
        <v>15862</v>
      </c>
      <c r="E7285" s="1164" t="s">
        <v>3034</v>
      </c>
      <c r="F7285" s="1165">
        <v>44734</v>
      </c>
      <c r="G7285" s="1165">
        <v>44793</v>
      </c>
    </row>
    <row r="7286" spans="1:7" ht="38.25">
      <c r="A7286" s="1162">
        <v>8956</v>
      </c>
      <c r="B7286" s="1162">
        <v>35858</v>
      </c>
      <c r="C7286" s="1163" t="s">
        <v>15863</v>
      </c>
      <c r="D7286" s="1163" t="s">
        <v>15864</v>
      </c>
      <c r="E7286" s="1164" t="s">
        <v>3955</v>
      </c>
      <c r="F7286" s="1165">
        <v>44624</v>
      </c>
      <c r="G7286" s="1165">
        <v>44823</v>
      </c>
    </row>
    <row r="7287" spans="1:7" ht="63.75">
      <c r="A7287" s="1162">
        <v>8957</v>
      </c>
      <c r="B7287" s="1162">
        <v>35859</v>
      </c>
      <c r="C7287" s="1163" t="s">
        <v>15865</v>
      </c>
      <c r="D7287" s="1163" t="s">
        <v>15866</v>
      </c>
      <c r="E7287" s="1164" t="s">
        <v>2563</v>
      </c>
      <c r="F7287" s="1165">
        <v>44914</v>
      </c>
      <c r="G7287" s="1165">
        <v>44927</v>
      </c>
    </row>
    <row r="7288" spans="1:7" ht="63.75">
      <c r="A7288" s="1162">
        <v>8958</v>
      </c>
      <c r="B7288" s="1162">
        <v>35860</v>
      </c>
      <c r="C7288" s="1163" t="s">
        <v>15867</v>
      </c>
      <c r="D7288" s="1163" t="s">
        <v>15868</v>
      </c>
      <c r="E7288" s="1164" t="s">
        <v>3955</v>
      </c>
      <c r="F7288" s="1165">
        <v>44624</v>
      </c>
      <c r="G7288" s="1165">
        <v>44823</v>
      </c>
    </row>
    <row r="7289" spans="1:7" ht="51">
      <c r="A7289" s="1162">
        <v>8959</v>
      </c>
      <c r="B7289" s="1162">
        <v>35861</v>
      </c>
      <c r="C7289" s="1163" t="s">
        <v>15869</v>
      </c>
      <c r="D7289" s="1163" t="s">
        <v>15870</v>
      </c>
      <c r="E7289" s="1164" t="s">
        <v>3955</v>
      </c>
      <c r="F7289" s="1165">
        <v>44624</v>
      </c>
      <c r="G7289" s="1165">
        <v>44823</v>
      </c>
    </row>
    <row r="7290" spans="1:7" ht="38.25">
      <c r="A7290" s="1162">
        <v>8960</v>
      </c>
      <c r="B7290" s="1162">
        <v>35862</v>
      </c>
      <c r="C7290" s="1163" t="s">
        <v>15871</v>
      </c>
      <c r="D7290" s="1163" t="s">
        <v>15872</v>
      </c>
      <c r="E7290" s="1164" t="s">
        <v>3009</v>
      </c>
      <c r="F7290" s="1165">
        <v>44874</v>
      </c>
      <c r="G7290" s="1165">
        <v>45023</v>
      </c>
    </row>
    <row r="7291" spans="1:7" ht="25.5">
      <c r="A7291" s="1162">
        <v>8961</v>
      </c>
      <c r="B7291" s="1162">
        <v>35863</v>
      </c>
      <c r="C7291" s="1163" t="s">
        <v>15873</v>
      </c>
      <c r="D7291" s="1163" t="s">
        <v>15874</v>
      </c>
      <c r="E7291" s="1164" t="s">
        <v>3064</v>
      </c>
      <c r="F7291" s="1165">
        <v>44694</v>
      </c>
      <c r="G7291" s="1165">
        <v>44873</v>
      </c>
    </row>
    <row r="7292" spans="1:7" ht="38.25">
      <c r="A7292" s="1162">
        <v>8962</v>
      </c>
      <c r="B7292" s="1162">
        <v>35864</v>
      </c>
      <c r="C7292" s="1163" t="s">
        <v>15875</v>
      </c>
      <c r="D7292" s="1163" t="s">
        <v>15876</v>
      </c>
      <c r="E7292" s="1164" t="s">
        <v>3009</v>
      </c>
      <c r="F7292" s="1165">
        <v>44794</v>
      </c>
      <c r="G7292" s="1165">
        <v>44943</v>
      </c>
    </row>
    <row r="7293" spans="1:7" ht="38.25">
      <c r="A7293" s="1162">
        <v>8963</v>
      </c>
      <c r="B7293" s="1162">
        <v>35865</v>
      </c>
      <c r="C7293" s="1163" t="s">
        <v>15877</v>
      </c>
      <c r="D7293" s="1163" t="s">
        <v>15878</v>
      </c>
      <c r="E7293" s="1164" t="s">
        <v>3064</v>
      </c>
      <c r="F7293" s="1165">
        <v>45044</v>
      </c>
      <c r="G7293" s="1165">
        <v>45223</v>
      </c>
    </row>
    <row r="7294" spans="1:7" ht="38.25">
      <c r="A7294" s="1162">
        <v>8964</v>
      </c>
      <c r="B7294" s="1162">
        <v>35866</v>
      </c>
      <c r="C7294" s="1163" t="s">
        <v>15879</v>
      </c>
      <c r="D7294" s="1163" t="s">
        <v>15880</v>
      </c>
      <c r="E7294" s="1164" t="s">
        <v>3029</v>
      </c>
      <c r="F7294" s="1165">
        <v>44794</v>
      </c>
      <c r="G7294" s="1165">
        <v>45043</v>
      </c>
    </row>
    <row r="7295" spans="1:7" ht="38.25">
      <c r="A7295" s="1162">
        <v>8965</v>
      </c>
      <c r="B7295" s="1162">
        <v>35867</v>
      </c>
      <c r="C7295" s="1163" t="s">
        <v>15881</v>
      </c>
      <c r="D7295" s="1163" t="s">
        <v>15882</v>
      </c>
      <c r="E7295" s="1164" t="s">
        <v>3009</v>
      </c>
      <c r="F7295" s="1165">
        <v>44874</v>
      </c>
      <c r="G7295" s="1165">
        <v>45023</v>
      </c>
    </row>
    <row r="7296" spans="1:7" ht="38.25">
      <c r="A7296" s="1162">
        <v>8966</v>
      </c>
      <c r="B7296" s="1162">
        <v>35868</v>
      </c>
      <c r="C7296" s="1163" t="s">
        <v>15883</v>
      </c>
      <c r="D7296" s="1163" t="s">
        <v>15884</v>
      </c>
      <c r="E7296" s="1164" t="s">
        <v>3034</v>
      </c>
      <c r="F7296" s="1165">
        <v>45024</v>
      </c>
      <c r="G7296" s="1165">
        <v>45083</v>
      </c>
    </row>
    <row r="7297" spans="1:7" ht="38.25">
      <c r="A7297" s="1162">
        <v>8967</v>
      </c>
      <c r="B7297" s="1162">
        <v>35869</v>
      </c>
      <c r="C7297" s="1163" t="s">
        <v>15885</v>
      </c>
      <c r="D7297" s="1163" t="s">
        <v>15886</v>
      </c>
      <c r="E7297" s="1164" t="s">
        <v>3287</v>
      </c>
      <c r="F7297" s="1165">
        <v>45044</v>
      </c>
      <c r="G7297" s="1165">
        <v>45133</v>
      </c>
    </row>
    <row r="7298" spans="1:7" ht="38.25">
      <c r="A7298" s="1162">
        <v>8968</v>
      </c>
      <c r="B7298" s="1162">
        <v>35870</v>
      </c>
      <c r="C7298" s="1163" t="s">
        <v>15887</v>
      </c>
      <c r="D7298" s="1163" t="s">
        <v>15888</v>
      </c>
      <c r="E7298" s="1164" t="s">
        <v>3287</v>
      </c>
      <c r="F7298" s="1165">
        <v>44884</v>
      </c>
      <c r="G7298" s="1165">
        <v>44973</v>
      </c>
    </row>
    <row r="7299" spans="1:7">
      <c r="A7299" s="1158">
        <v>8969</v>
      </c>
      <c r="B7299" s="1158">
        <v>35871</v>
      </c>
      <c r="C7299" s="1159" t="s">
        <v>15889</v>
      </c>
      <c r="D7299" s="1159" t="s">
        <v>15890</v>
      </c>
      <c r="E7299" s="1160" t="s">
        <v>3556</v>
      </c>
      <c r="F7299" s="1161">
        <v>44694</v>
      </c>
      <c r="G7299" s="1161">
        <v>45013</v>
      </c>
    </row>
    <row r="7300" spans="1:7" ht="51">
      <c r="A7300" s="1162">
        <v>8970</v>
      </c>
      <c r="B7300" s="1162">
        <v>35872</v>
      </c>
      <c r="C7300" s="1163" t="s">
        <v>15891</v>
      </c>
      <c r="D7300" s="1163" t="s">
        <v>15892</v>
      </c>
      <c r="E7300" s="1164" t="s">
        <v>3955</v>
      </c>
      <c r="F7300" s="1165">
        <v>44694</v>
      </c>
      <c r="G7300" s="1165">
        <v>44893</v>
      </c>
    </row>
    <row r="7301" spans="1:7" ht="63.75">
      <c r="A7301" s="1162">
        <v>8971</v>
      </c>
      <c r="B7301" s="1162">
        <v>35873</v>
      </c>
      <c r="C7301" s="1163" t="s">
        <v>15893</v>
      </c>
      <c r="D7301" s="1163" t="s">
        <v>15894</v>
      </c>
      <c r="E7301" s="1164" t="s">
        <v>3112</v>
      </c>
      <c r="F7301" s="1165">
        <v>44694</v>
      </c>
      <c r="G7301" s="1165">
        <v>44723</v>
      </c>
    </row>
    <row r="7302" spans="1:7" ht="63.75">
      <c r="A7302" s="1162">
        <v>8972</v>
      </c>
      <c r="B7302" s="1162">
        <v>35874</v>
      </c>
      <c r="C7302" s="1163" t="s">
        <v>15895</v>
      </c>
      <c r="D7302" s="1163" t="s">
        <v>15896</v>
      </c>
      <c r="E7302" s="1164" t="s">
        <v>2894</v>
      </c>
      <c r="F7302" s="1165">
        <v>44894</v>
      </c>
      <c r="G7302" s="1165">
        <v>45013</v>
      </c>
    </row>
    <row r="7303" spans="1:7" ht="51">
      <c r="A7303" s="1162">
        <v>8973</v>
      </c>
      <c r="B7303" s="1162">
        <v>35875</v>
      </c>
      <c r="C7303" s="1163" t="s">
        <v>15897</v>
      </c>
      <c r="D7303" s="1163" t="s">
        <v>15898</v>
      </c>
      <c r="E7303" s="1164" t="s">
        <v>3287</v>
      </c>
      <c r="F7303" s="1165">
        <v>44894</v>
      </c>
      <c r="G7303" s="1165">
        <v>44983</v>
      </c>
    </row>
    <row r="7304" spans="1:7" ht="63.75">
      <c r="A7304" s="1162">
        <v>8974</v>
      </c>
      <c r="B7304" s="1162">
        <v>35876</v>
      </c>
      <c r="C7304" s="1163" t="s">
        <v>15899</v>
      </c>
      <c r="D7304" s="1163" t="s">
        <v>15900</v>
      </c>
      <c r="E7304" s="1164" t="s">
        <v>3287</v>
      </c>
      <c r="F7304" s="1165">
        <v>44724</v>
      </c>
      <c r="G7304" s="1165">
        <v>44813</v>
      </c>
    </row>
    <row r="7305" spans="1:7" ht="63.75">
      <c r="A7305" s="1162">
        <v>8975</v>
      </c>
      <c r="B7305" s="1162">
        <v>35877</v>
      </c>
      <c r="C7305" s="1163" t="s">
        <v>15901</v>
      </c>
      <c r="D7305" s="1163" t="s">
        <v>15902</v>
      </c>
      <c r="E7305" s="1164" t="s">
        <v>3034</v>
      </c>
      <c r="F7305" s="1165">
        <v>44894</v>
      </c>
      <c r="G7305" s="1165">
        <v>44953</v>
      </c>
    </row>
    <row r="7306" spans="1:7" ht="25.5">
      <c r="A7306" s="1158">
        <v>8976</v>
      </c>
      <c r="B7306" s="1158">
        <v>35878</v>
      </c>
      <c r="C7306" s="1159" t="s">
        <v>15903</v>
      </c>
      <c r="D7306" s="1159" t="s">
        <v>15904</v>
      </c>
      <c r="E7306" s="1160" t="s">
        <v>3983</v>
      </c>
      <c r="F7306" s="1161">
        <v>44694</v>
      </c>
      <c r="G7306" s="1161">
        <v>44973</v>
      </c>
    </row>
    <row r="7307" spans="1:7" ht="63.75">
      <c r="A7307" s="1162">
        <v>8977</v>
      </c>
      <c r="B7307" s="1162">
        <v>35879</v>
      </c>
      <c r="C7307" s="1163" t="s">
        <v>15905</v>
      </c>
      <c r="D7307" s="1163" t="s">
        <v>15906</v>
      </c>
      <c r="E7307" s="1164" t="s">
        <v>3966</v>
      </c>
      <c r="F7307" s="1165">
        <v>44694</v>
      </c>
      <c r="G7307" s="1165">
        <v>44883</v>
      </c>
    </row>
    <row r="7308" spans="1:7" ht="63.75">
      <c r="A7308" s="1162">
        <v>8978</v>
      </c>
      <c r="B7308" s="1162">
        <v>35880</v>
      </c>
      <c r="C7308" s="1163" t="s">
        <v>15907</v>
      </c>
      <c r="D7308" s="1163" t="s">
        <v>15908</v>
      </c>
      <c r="E7308" s="1164" t="s">
        <v>3218</v>
      </c>
      <c r="F7308" s="1165">
        <v>44694</v>
      </c>
      <c r="G7308" s="1165">
        <v>44853</v>
      </c>
    </row>
    <row r="7309" spans="1:7" ht="63.75">
      <c r="A7309" s="1162">
        <v>8979</v>
      </c>
      <c r="B7309" s="1162">
        <v>35881</v>
      </c>
      <c r="C7309" s="1163" t="s">
        <v>15909</v>
      </c>
      <c r="D7309" s="1163" t="s">
        <v>15910</v>
      </c>
      <c r="E7309" s="1164" t="s">
        <v>3287</v>
      </c>
      <c r="F7309" s="1165">
        <v>44884</v>
      </c>
      <c r="G7309" s="1165">
        <v>44973</v>
      </c>
    </row>
    <row r="7310" spans="1:7" ht="63.75">
      <c r="A7310" s="1162">
        <v>8980</v>
      </c>
      <c r="B7310" s="1162">
        <v>35882</v>
      </c>
      <c r="C7310" s="1163" t="s">
        <v>15911</v>
      </c>
      <c r="D7310" s="1163" t="s">
        <v>15912</v>
      </c>
      <c r="E7310" s="1164" t="s">
        <v>3034</v>
      </c>
      <c r="F7310" s="1165">
        <v>44884</v>
      </c>
      <c r="G7310" s="1165">
        <v>44943</v>
      </c>
    </row>
    <row r="7311" spans="1:7" ht="51">
      <c r="A7311" s="1162">
        <v>8981</v>
      </c>
      <c r="B7311" s="1162">
        <v>35883</v>
      </c>
      <c r="C7311" s="1163" t="s">
        <v>15913</v>
      </c>
      <c r="D7311" s="1163" t="s">
        <v>15914</v>
      </c>
      <c r="E7311" s="1164" t="s">
        <v>3034</v>
      </c>
      <c r="F7311" s="1165">
        <v>44854</v>
      </c>
      <c r="G7311" s="1165">
        <v>44913</v>
      </c>
    </row>
    <row r="7312" spans="1:7" ht="63.75">
      <c r="A7312" s="1162">
        <v>8982</v>
      </c>
      <c r="B7312" s="1162">
        <v>35884</v>
      </c>
      <c r="C7312" s="1163" t="s">
        <v>15915</v>
      </c>
      <c r="D7312" s="1163" t="s">
        <v>15916</v>
      </c>
      <c r="E7312" s="1164" t="s">
        <v>2894</v>
      </c>
      <c r="F7312" s="1165">
        <v>44854</v>
      </c>
      <c r="G7312" s="1165">
        <v>44973</v>
      </c>
    </row>
    <row r="7313" spans="1:7" ht="63.75">
      <c r="A7313" s="1162">
        <v>8983</v>
      </c>
      <c r="B7313" s="1162">
        <v>35885</v>
      </c>
      <c r="C7313" s="1163" t="s">
        <v>15917</v>
      </c>
      <c r="D7313" s="1163" t="s">
        <v>15918</v>
      </c>
      <c r="E7313" s="1164" t="s">
        <v>2693</v>
      </c>
      <c r="F7313" s="1165">
        <v>44884</v>
      </c>
      <c r="G7313" s="1165">
        <v>44928</v>
      </c>
    </row>
    <row r="7314" spans="1:7">
      <c r="A7314" s="1158">
        <v>8984</v>
      </c>
      <c r="B7314" s="1158">
        <v>35886</v>
      </c>
      <c r="C7314" s="1159" t="s">
        <v>15919</v>
      </c>
      <c r="D7314" s="1159" t="s">
        <v>15920</v>
      </c>
      <c r="E7314" s="1160" t="s">
        <v>4405</v>
      </c>
      <c r="F7314" s="1161">
        <v>44624</v>
      </c>
      <c r="G7314" s="1161">
        <v>45193</v>
      </c>
    </row>
    <row r="7315" spans="1:7" ht="63.75">
      <c r="A7315" s="1162">
        <v>8985</v>
      </c>
      <c r="B7315" s="1162">
        <v>35887</v>
      </c>
      <c r="C7315" s="1163" t="s">
        <v>15921</v>
      </c>
      <c r="D7315" s="1163" t="s">
        <v>15922</v>
      </c>
      <c r="E7315" s="1164" t="s">
        <v>2936</v>
      </c>
      <c r="F7315" s="1165">
        <v>44694</v>
      </c>
      <c r="G7315" s="1165">
        <v>44913</v>
      </c>
    </row>
    <row r="7316" spans="1:7" ht="76.5">
      <c r="A7316" s="1162">
        <v>8986</v>
      </c>
      <c r="B7316" s="1162">
        <v>35888</v>
      </c>
      <c r="C7316" s="1163" t="s">
        <v>15923</v>
      </c>
      <c r="D7316" s="1163" t="s">
        <v>15924</v>
      </c>
      <c r="E7316" s="1164" t="s">
        <v>3064</v>
      </c>
      <c r="F7316" s="1165">
        <v>44694</v>
      </c>
      <c r="G7316" s="1165">
        <v>44873</v>
      </c>
    </row>
    <row r="7317" spans="1:7" ht="76.5">
      <c r="A7317" s="1162">
        <v>8987</v>
      </c>
      <c r="B7317" s="1162">
        <v>35889</v>
      </c>
      <c r="C7317" s="1163" t="s">
        <v>15925</v>
      </c>
      <c r="D7317" s="1163" t="s">
        <v>15926</v>
      </c>
      <c r="E7317" s="1164" t="s">
        <v>3218</v>
      </c>
      <c r="F7317" s="1165">
        <v>44694</v>
      </c>
      <c r="G7317" s="1165">
        <v>44853</v>
      </c>
    </row>
    <row r="7318" spans="1:7" ht="76.5">
      <c r="A7318" s="1162">
        <v>8988</v>
      </c>
      <c r="B7318" s="1162">
        <v>35890</v>
      </c>
      <c r="C7318" s="1163" t="s">
        <v>15927</v>
      </c>
      <c r="D7318" s="1163" t="s">
        <v>15928</v>
      </c>
      <c r="E7318" s="1164" t="s">
        <v>3034</v>
      </c>
      <c r="F7318" s="1165">
        <v>44694</v>
      </c>
      <c r="G7318" s="1165">
        <v>44753</v>
      </c>
    </row>
    <row r="7319" spans="1:7" ht="76.5">
      <c r="A7319" s="1162">
        <v>8989</v>
      </c>
      <c r="B7319" s="1162">
        <v>35891</v>
      </c>
      <c r="C7319" s="1163" t="s">
        <v>15929</v>
      </c>
      <c r="D7319" s="1163" t="s">
        <v>15930</v>
      </c>
      <c r="E7319" s="1164" t="s">
        <v>3009</v>
      </c>
      <c r="F7319" s="1165">
        <v>44954</v>
      </c>
      <c r="G7319" s="1165">
        <v>45103</v>
      </c>
    </row>
    <row r="7320" spans="1:7" ht="63.75">
      <c r="A7320" s="1162">
        <v>8990</v>
      </c>
      <c r="B7320" s="1162">
        <v>35892</v>
      </c>
      <c r="C7320" s="1163" t="s">
        <v>15931</v>
      </c>
      <c r="D7320" s="1163" t="s">
        <v>15932</v>
      </c>
      <c r="E7320" s="1164" t="s">
        <v>3064</v>
      </c>
      <c r="F7320" s="1165">
        <v>44624</v>
      </c>
      <c r="G7320" s="1165">
        <v>44803</v>
      </c>
    </row>
    <row r="7321" spans="1:7" ht="63.75">
      <c r="A7321" s="1162">
        <v>8991</v>
      </c>
      <c r="B7321" s="1162">
        <v>35893</v>
      </c>
      <c r="C7321" s="1163" t="s">
        <v>15933</v>
      </c>
      <c r="D7321" s="1163" t="s">
        <v>15934</v>
      </c>
      <c r="E7321" s="1164" t="s">
        <v>3009</v>
      </c>
      <c r="F7321" s="1165">
        <v>44694</v>
      </c>
      <c r="G7321" s="1165">
        <v>44843</v>
      </c>
    </row>
    <row r="7322" spans="1:7" ht="63.75">
      <c r="A7322" s="1162">
        <v>8992</v>
      </c>
      <c r="B7322" s="1162">
        <v>35894</v>
      </c>
      <c r="C7322" s="1163" t="s">
        <v>15935</v>
      </c>
      <c r="D7322" s="1163" t="s">
        <v>15936</v>
      </c>
      <c r="E7322" s="1164" t="s">
        <v>2947</v>
      </c>
      <c r="F7322" s="1165">
        <v>44914</v>
      </c>
      <c r="G7322" s="1165">
        <v>44988</v>
      </c>
    </row>
    <row r="7323" spans="1:7" ht="63.75">
      <c r="A7323" s="1162">
        <v>8993</v>
      </c>
      <c r="B7323" s="1162">
        <v>35895</v>
      </c>
      <c r="C7323" s="1163" t="s">
        <v>15937</v>
      </c>
      <c r="D7323" s="1163" t="s">
        <v>15938</v>
      </c>
      <c r="E7323" s="1164" t="s">
        <v>3009</v>
      </c>
      <c r="F7323" s="1165">
        <v>44914</v>
      </c>
      <c r="G7323" s="1165">
        <v>45063</v>
      </c>
    </row>
    <row r="7324" spans="1:7" ht="38.25">
      <c r="A7324" s="1162">
        <v>8994</v>
      </c>
      <c r="B7324" s="1162">
        <v>35896</v>
      </c>
      <c r="C7324" s="1163" t="s">
        <v>15939</v>
      </c>
      <c r="D7324" s="1163" t="s">
        <v>15940</v>
      </c>
      <c r="E7324" s="1164" t="s">
        <v>3009</v>
      </c>
      <c r="F7324" s="1165">
        <v>44914</v>
      </c>
      <c r="G7324" s="1165">
        <v>45063</v>
      </c>
    </row>
    <row r="7325" spans="1:7" ht="63.75">
      <c r="A7325" s="1162">
        <v>8995</v>
      </c>
      <c r="B7325" s="1162">
        <v>35897</v>
      </c>
      <c r="C7325" s="1163" t="s">
        <v>15941</v>
      </c>
      <c r="D7325" s="1163" t="s">
        <v>15942</v>
      </c>
      <c r="E7325" s="1164" t="s">
        <v>3287</v>
      </c>
      <c r="F7325" s="1165">
        <v>44914</v>
      </c>
      <c r="G7325" s="1165">
        <v>45003</v>
      </c>
    </row>
    <row r="7326" spans="1:7" ht="63.75">
      <c r="A7326" s="1162">
        <v>8996</v>
      </c>
      <c r="B7326" s="1162">
        <v>35898</v>
      </c>
      <c r="C7326" s="1163" t="s">
        <v>15943</v>
      </c>
      <c r="D7326" s="1163" t="s">
        <v>15944</v>
      </c>
      <c r="E7326" s="1164" t="s">
        <v>3287</v>
      </c>
      <c r="F7326" s="1165">
        <v>44914</v>
      </c>
      <c r="G7326" s="1165">
        <v>45003</v>
      </c>
    </row>
    <row r="7327" spans="1:7" ht="51">
      <c r="A7327" s="1162">
        <v>8997</v>
      </c>
      <c r="B7327" s="1162">
        <v>35899</v>
      </c>
      <c r="C7327" s="1163" t="s">
        <v>15945</v>
      </c>
      <c r="D7327" s="1163" t="s">
        <v>15946</v>
      </c>
      <c r="E7327" s="1164" t="s">
        <v>3308</v>
      </c>
      <c r="F7327" s="1165">
        <v>44914</v>
      </c>
      <c r="G7327" s="1165">
        <v>45013</v>
      </c>
    </row>
    <row r="7328" spans="1:7" ht="51">
      <c r="A7328" s="1162">
        <v>8998</v>
      </c>
      <c r="B7328" s="1162">
        <v>35900</v>
      </c>
      <c r="C7328" s="1163" t="s">
        <v>15947</v>
      </c>
      <c r="D7328" s="1163" t="s">
        <v>15948</v>
      </c>
      <c r="E7328" s="1164" t="s">
        <v>3287</v>
      </c>
      <c r="F7328" s="1165">
        <v>44914</v>
      </c>
      <c r="G7328" s="1165">
        <v>45003</v>
      </c>
    </row>
    <row r="7329" spans="1:7" ht="51">
      <c r="A7329" s="1162">
        <v>8999</v>
      </c>
      <c r="B7329" s="1162">
        <v>35901</v>
      </c>
      <c r="C7329" s="1163" t="s">
        <v>15949</v>
      </c>
      <c r="D7329" s="1163" t="s">
        <v>15950</v>
      </c>
      <c r="E7329" s="1164" t="s">
        <v>2693</v>
      </c>
      <c r="F7329" s="1165">
        <v>44874</v>
      </c>
      <c r="G7329" s="1165">
        <v>44918</v>
      </c>
    </row>
    <row r="7330" spans="1:7" ht="63.75">
      <c r="A7330" s="1162">
        <v>9000</v>
      </c>
      <c r="B7330" s="1162">
        <v>35902</v>
      </c>
      <c r="C7330" s="1163" t="s">
        <v>15951</v>
      </c>
      <c r="D7330" s="1163" t="s">
        <v>15952</v>
      </c>
      <c r="E7330" s="1164" t="s">
        <v>3034</v>
      </c>
      <c r="F7330" s="1165">
        <v>44874</v>
      </c>
      <c r="G7330" s="1165">
        <v>44933</v>
      </c>
    </row>
    <row r="7331" spans="1:7" ht="63.75">
      <c r="A7331" s="1162">
        <v>9001</v>
      </c>
      <c r="B7331" s="1162">
        <v>35903</v>
      </c>
      <c r="C7331" s="1163" t="s">
        <v>15953</v>
      </c>
      <c r="D7331" s="1163" t="s">
        <v>15954</v>
      </c>
      <c r="E7331" s="1164" t="s">
        <v>3287</v>
      </c>
      <c r="F7331" s="1165">
        <v>45104</v>
      </c>
      <c r="G7331" s="1165">
        <v>45193</v>
      </c>
    </row>
    <row r="7332" spans="1:7" ht="63.75">
      <c r="A7332" s="1162">
        <v>9002</v>
      </c>
      <c r="B7332" s="1162">
        <v>35904</v>
      </c>
      <c r="C7332" s="1163" t="s">
        <v>15955</v>
      </c>
      <c r="D7332" s="1163" t="s">
        <v>15956</v>
      </c>
      <c r="E7332" s="1164" t="s">
        <v>3287</v>
      </c>
      <c r="F7332" s="1165">
        <v>44874</v>
      </c>
      <c r="G7332" s="1165">
        <v>44963</v>
      </c>
    </row>
    <row r="7333" spans="1:7" ht="63.75">
      <c r="A7333" s="1162">
        <v>9003</v>
      </c>
      <c r="B7333" s="1162">
        <v>35905</v>
      </c>
      <c r="C7333" s="1163" t="s">
        <v>15957</v>
      </c>
      <c r="D7333" s="1163" t="s">
        <v>15958</v>
      </c>
      <c r="E7333" s="1164" t="s">
        <v>2894</v>
      </c>
      <c r="F7333" s="1165">
        <v>44874</v>
      </c>
      <c r="G7333" s="1165">
        <v>44993</v>
      </c>
    </row>
    <row r="7334" spans="1:7" ht="51">
      <c r="A7334" s="1162">
        <v>9004</v>
      </c>
      <c r="B7334" s="1162">
        <v>35906</v>
      </c>
      <c r="C7334" s="1163" t="s">
        <v>15959</v>
      </c>
      <c r="D7334" s="1163" t="s">
        <v>15960</v>
      </c>
      <c r="E7334" s="1164" t="s">
        <v>2894</v>
      </c>
      <c r="F7334" s="1165">
        <v>44874</v>
      </c>
      <c r="G7334" s="1165">
        <v>44993</v>
      </c>
    </row>
    <row r="7335" spans="1:7" ht="63.75">
      <c r="A7335" s="1162">
        <v>9005</v>
      </c>
      <c r="B7335" s="1162">
        <v>35907</v>
      </c>
      <c r="C7335" s="1163" t="s">
        <v>15961</v>
      </c>
      <c r="D7335" s="1163" t="s">
        <v>15962</v>
      </c>
      <c r="E7335" s="1164" t="s">
        <v>3009</v>
      </c>
      <c r="F7335" s="1165">
        <v>44624</v>
      </c>
      <c r="G7335" s="1165">
        <v>44773</v>
      </c>
    </row>
    <row r="7336" spans="1:7" ht="63.75">
      <c r="A7336" s="1162">
        <v>9006</v>
      </c>
      <c r="B7336" s="1162">
        <v>35908</v>
      </c>
      <c r="C7336" s="1163" t="s">
        <v>15963</v>
      </c>
      <c r="D7336" s="1163" t="s">
        <v>15964</v>
      </c>
      <c r="E7336" s="1164" t="s">
        <v>3287</v>
      </c>
      <c r="F7336" s="1165">
        <v>44624</v>
      </c>
      <c r="G7336" s="1165">
        <v>44713</v>
      </c>
    </row>
    <row r="7337" spans="1:7" ht="25.5">
      <c r="A7337" s="1158">
        <v>9007</v>
      </c>
      <c r="B7337" s="1158">
        <v>35909</v>
      </c>
      <c r="C7337" s="1159" t="s">
        <v>15965</v>
      </c>
      <c r="D7337" s="1159" t="s">
        <v>15966</v>
      </c>
      <c r="E7337" s="1160" t="s">
        <v>3064</v>
      </c>
      <c r="F7337" s="1161">
        <v>44694</v>
      </c>
      <c r="G7337" s="1161">
        <v>44873</v>
      </c>
    </row>
    <row r="7338" spans="1:7" ht="51">
      <c r="A7338" s="1162">
        <v>9008</v>
      </c>
      <c r="B7338" s="1162">
        <v>35910</v>
      </c>
      <c r="C7338" s="1163" t="s">
        <v>15967</v>
      </c>
      <c r="D7338" s="1163" t="s">
        <v>15968</v>
      </c>
      <c r="E7338" s="1164" t="s">
        <v>3064</v>
      </c>
      <c r="F7338" s="1165">
        <v>44694</v>
      </c>
      <c r="G7338" s="1165">
        <v>44873</v>
      </c>
    </row>
    <row r="7339" spans="1:7" ht="51">
      <c r="A7339" s="1162">
        <v>9009</v>
      </c>
      <c r="B7339" s="1162">
        <v>35911</v>
      </c>
      <c r="C7339" s="1163" t="s">
        <v>15969</v>
      </c>
      <c r="D7339" s="1163" t="s">
        <v>15970</v>
      </c>
      <c r="E7339" s="1164" t="s">
        <v>3064</v>
      </c>
      <c r="F7339" s="1165">
        <v>44694</v>
      </c>
      <c r="G7339" s="1165">
        <v>44873</v>
      </c>
    </row>
    <row r="7340" spans="1:7">
      <c r="A7340" s="1158">
        <v>9010</v>
      </c>
      <c r="B7340" s="1158">
        <v>35912</v>
      </c>
      <c r="C7340" s="1159" t="s">
        <v>15971</v>
      </c>
      <c r="D7340" s="1159" t="s">
        <v>15972</v>
      </c>
      <c r="E7340" s="1160" t="s">
        <v>8955</v>
      </c>
      <c r="F7340" s="1161">
        <v>44694</v>
      </c>
      <c r="G7340" s="1161">
        <v>45123</v>
      </c>
    </row>
    <row r="7341" spans="1:7" ht="63.75">
      <c r="A7341" s="1162">
        <v>9011</v>
      </c>
      <c r="B7341" s="1162">
        <v>35913</v>
      </c>
      <c r="C7341" s="1163" t="s">
        <v>15973</v>
      </c>
      <c r="D7341" s="1163" t="s">
        <v>15974</v>
      </c>
      <c r="E7341" s="1164" t="s">
        <v>3029</v>
      </c>
      <c r="F7341" s="1165">
        <v>44694</v>
      </c>
      <c r="G7341" s="1165">
        <v>44943</v>
      </c>
    </row>
    <row r="7342" spans="1:7" ht="63.75">
      <c r="A7342" s="1162">
        <v>9012</v>
      </c>
      <c r="B7342" s="1162">
        <v>35914</v>
      </c>
      <c r="C7342" s="1163" t="s">
        <v>15975</v>
      </c>
      <c r="D7342" s="1163" t="s">
        <v>15976</v>
      </c>
      <c r="E7342" s="1164" t="s">
        <v>3064</v>
      </c>
      <c r="F7342" s="1165">
        <v>44944</v>
      </c>
      <c r="G7342" s="1165">
        <v>45123</v>
      </c>
    </row>
    <row r="7343" spans="1:7" ht="25.5">
      <c r="A7343" s="1158">
        <v>9013</v>
      </c>
      <c r="B7343" s="1158">
        <v>35915</v>
      </c>
      <c r="C7343" s="1159" t="s">
        <v>15977</v>
      </c>
      <c r="D7343" s="1159" t="s">
        <v>15978</v>
      </c>
      <c r="E7343" s="1160" t="s">
        <v>8955</v>
      </c>
      <c r="F7343" s="1161">
        <v>44694</v>
      </c>
      <c r="G7343" s="1161">
        <v>45123</v>
      </c>
    </row>
    <row r="7344" spans="1:7" ht="63.75">
      <c r="A7344" s="1162">
        <v>9014</v>
      </c>
      <c r="B7344" s="1162">
        <v>35916</v>
      </c>
      <c r="C7344" s="1163" t="s">
        <v>15979</v>
      </c>
      <c r="D7344" s="1163" t="s">
        <v>15980</v>
      </c>
      <c r="E7344" s="1164" t="s">
        <v>3029</v>
      </c>
      <c r="F7344" s="1165">
        <v>44694</v>
      </c>
      <c r="G7344" s="1165">
        <v>44943</v>
      </c>
    </row>
    <row r="7345" spans="1:7" ht="51">
      <c r="A7345" s="1162">
        <v>9015</v>
      </c>
      <c r="B7345" s="1162">
        <v>35917</v>
      </c>
      <c r="C7345" s="1163" t="s">
        <v>15981</v>
      </c>
      <c r="D7345" s="1163" t="s">
        <v>15982</v>
      </c>
      <c r="E7345" s="1164" t="s">
        <v>3064</v>
      </c>
      <c r="F7345" s="1165">
        <v>44944</v>
      </c>
      <c r="G7345" s="1165">
        <v>45123</v>
      </c>
    </row>
    <row r="7346" spans="1:7">
      <c r="A7346" s="1158">
        <v>9016</v>
      </c>
      <c r="B7346" s="1158">
        <v>35918</v>
      </c>
      <c r="C7346" s="1159" t="s">
        <v>11969</v>
      </c>
      <c r="D7346" s="1159" t="s">
        <v>12493</v>
      </c>
      <c r="E7346" s="1160" t="s">
        <v>15983</v>
      </c>
      <c r="F7346" s="1161">
        <v>44454</v>
      </c>
      <c r="G7346" s="1161">
        <v>45238</v>
      </c>
    </row>
    <row r="7347" spans="1:7" ht="25.5">
      <c r="A7347" s="1162">
        <v>9017</v>
      </c>
      <c r="B7347" s="1162">
        <v>35919</v>
      </c>
      <c r="C7347" s="1163" t="s">
        <v>13045</v>
      </c>
      <c r="D7347" s="1163" t="s">
        <v>7240</v>
      </c>
      <c r="E7347" s="1164" t="s">
        <v>2894</v>
      </c>
      <c r="F7347" s="1165">
        <v>45119</v>
      </c>
      <c r="G7347" s="1165">
        <v>45238</v>
      </c>
    </row>
    <row r="7348" spans="1:7" ht="51">
      <c r="A7348" s="1162">
        <v>9018</v>
      </c>
      <c r="B7348" s="1162">
        <v>35920</v>
      </c>
      <c r="C7348" s="1163" t="s">
        <v>15984</v>
      </c>
      <c r="D7348" s="1163" t="s">
        <v>15985</v>
      </c>
      <c r="E7348" s="1164" t="s">
        <v>2894</v>
      </c>
      <c r="F7348" s="1165">
        <v>45089</v>
      </c>
      <c r="G7348" s="1165">
        <v>45208</v>
      </c>
    </row>
    <row r="7349" spans="1:7" ht="25.5">
      <c r="A7349" s="1162">
        <v>9019</v>
      </c>
      <c r="B7349" s="1162">
        <v>35921</v>
      </c>
      <c r="C7349" s="1163" t="s">
        <v>15986</v>
      </c>
      <c r="D7349" s="1163" t="s">
        <v>8759</v>
      </c>
      <c r="E7349" s="1164" t="s">
        <v>2894</v>
      </c>
      <c r="F7349" s="1165">
        <v>45119</v>
      </c>
      <c r="G7349" s="1165">
        <v>45238</v>
      </c>
    </row>
    <row r="7350" spans="1:7" ht="38.25">
      <c r="A7350" s="1162">
        <v>9020</v>
      </c>
      <c r="B7350" s="1162">
        <v>35922</v>
      </c>
      <c r="C7350" s="1163" t="s">
        <v>15987</v>
      </c>
      <c r="D7350" s="1163" t="s">
        <v>15988</v>
      </c>
      <c r="E7350" s="1164" t="s">
        <v>2894</v>
      </c>
      <c r="F7350" s="1165">
        <v>45089</v>
      </c>
      <c r="G7350" s="1165">
        <v>45208</v>
      </c>
    </row>
    <row r="7351" spans="1:7" ht="38.25">
      <c r="A7351" s="1162">
        <v>9021</v>
      </c>
      <c r="B7351" s="1162">
        <v>35923</v>
      </c>
      <c r="C7351" s="1163" t="s">
        <v>15989</v>
      </c>
      <c r="D7351" s="1163" t="s">
        <v>15990</v>
      </c>
      <c r="E7351" s="1164" t="s">
        <v>2894</v>
      </c>
      <c r="F7351" s="1165">
        <v>45119</v>
      </c>
      <c r="G7351" s="1165">
        <v>45238</v>
      </c>
    </row>
    <row r="7352" spans="1:7" ht="38.25">
      <c r="A7352" s="1162">
        <v>9022</v>
      </c>
      <c r="B7352" s="1162">
        <v>35924</v>
      </c>
      <c r="C7352" s="1163" t="s">
        <v>15991</v>
      </c>
      <c r="D7352" s="1163" t="s">
        <v>15992</v>
      </c>
      <c r="E7352" s="1164" t="s">
        <v>3009</v>
      </c>
      <c r="F7352" s="1165">
        <v>44939</v>
      </c>
      <c r="G7352" s="1165">
        <v>45088</v>
      </c>
    </row>
    <row r="7353" spans="1:7" ht="38.25">
      <c r="A7353" s="1162">
        <v>9023</v>
      </c>
      <c r="B7353" s="1162">
        <v>35925</v>
      </c>
      <c r="C7353" s="1163" t="s">
        <v>15993</v>
      </c>
      <c r="D7353" s="1163" t="s">
        <v>15994</v>
      </c>
      <c r="E7353" s="1164" t="s">
        <v>3064</v>
      </c>
      <c r="F7353" s="1165">
        <v>44969</v>
      </c>
      <c r="G7353" s="1165">
        <v>45148</v>
      </c>
    </row>
    <row r="7354" spans="1:7" ht="38.25">
      <c r="A7354" s="1162">
        <v>9024</v>
      </c>
      <c r="B7354" s="1162">
        <v>35926</v>
      </c>
      <c r="C7354" s="1163" t="s">
        <v>15995</v>
      </c>
      <c r="D7354" s="1163" t="s">
        <v>15996</v>
      </c>
      <c r="E7354" s="1164" t="s">
        <v>3849</v>
      </c>
      <c r="F7354" s="1165">
        <v>44624</v>
      </c>
      <c r="G7354" s="1165">
        <v>44833</v>
      </c>
    </row>
    <row r="7355" spans="1:7" ht="38.25">
      <c r="A7355" s="1162">
        <v>9025</v>
      </c>
      <c r="B7355" s="1162">
        <v>35927</v>
      </c>
      <c r="C7355" s="1163" t="s">
        <v>15997</v>
      </c>
      <c r="D7355" s="1163" t="s">
        <v>15998</v>
      </c>
      <c r="E7355" s="1164" t="s">
        <v>4628</v>
      </c>
      <c r="F7355" s="1165">
        <v>44624</v>
      </c>
      <c r="G7355" s="1165">
        <v>44893</v>
      </c>
    </row>
    <row r="7356" spans="1:7" ht="38.25">
      <c r="A7356" s="1162">
        <v>9026</v>
      </c>
      <c r="B7356" s="1162">
        <v>35928</v>
      </c>
      <c r="C7356" s="1163" t="s">
        <v>15999</v>
      </c>
      <c r="D7356" s="1163" t="s">
        <v>16000</v>
      </c>
      <c r="E7356" s="1164" t="s">
        <v>3064</v>
      </c>
      <c r="F7356" s="1165">
        <v>44879</v>
      </c>
      <c r="G7356" s="1165">
        <v>45058</v>
      </c>
    </row>
    <row r="7357" spans="1:7" ht="38.25">
      <c r="A7357" s="1162">
        <v>9027</v>
      </c>
      <c r="B7357" s="1162">
        <v>35929</v>
      </c>
      <c r="C7357" s="1163" t="s">
        <v>16001</v>
      </c>
      <c r="D7357" s="1163" t="s">
        <v>16002</v>
      </c>
      <c r="E7357" s="1164" t="s">
        <v>2894</v>
      </c>
      <c r="F7357" s="1165">
        <v>44454</v>
      </c>
      <c r="G7357" s="1165">
        <v>44573</v>
      </c>
    </row>
    <row r="7358" spans="1:7" ht="38.25">
      <c r="A7358" s="1162">
        <v>9028</v>
      </c>
      <c r="B7358" s="1162">
        <v>35930</v>
      </c>
      <c r="C7358" s="1163" t="s">
        <v>16003</v>
      </c>
      <c r="D7358" s="1163" t="s">
        <v>16004</v>
      </c>
      <c r="E7358" s="1164" t="s">
        <v>3064</v>
      </c>
      <c r="F7358" s="1165">
        <v>44969</v>
      </c>
      <c r="G7358" s="1165">
        <v>45148</v>
      </c>
    </row>
    <row r="7359" spans="1:7" ht="38.25">
      <c r="A7359" s="1162">
        <v>9029</v>
      </c>
      <c r="B7359" s="1162">
        <v>35931</v>
      </c>
      <c r="C7359" s="1163" t="s">
        <v>16005</v>
      </c>
      <c r="D7359" s="1163" t="s">
        <v>16006</v>
      </c>
      <c r="E7359" s="1164" t="s">
        <v>3064</v>
      </c>
      <c r="F7359" s="1165">
        <v>44734</v>
      </c>
      <c r="G7359" s="1165">
        <v>44913</v>
      </c>
    </row>
    <row r="7360" spans="1:7" ht="38.25">
      <c r="A7360" s="1162">
        <v>9030</v>
      </c>
      <c r="B7360" s="1162">
        <v>35932</v>
      </c>
      <c r="C7360" s="1163" t="s">
        <v>16007</v>
      </c>
      <c r="D7360" s="1163" t="s">
        <v>16008</v>
      </c>
      <c r="E7360" s="1164" t="s">
        <v>3009</v>
      </c>
      <c r="F7360" s="1165">
        <v>44939</v>
      </c>
      <c r="G7360" s="1165">
        <v>45088</v>
      </c>
    </row>
    <row r="7361" spans="1:7" ht="51">
      <c r="A7361" s="1162">
        <v>9031</v>
      </c>
      <c r="B7361" s="1162">
        <v>35933</v>
      </c>
      <c r="C7361" s="1163" t="s">
        <v>16009</v>
      </c>
      <c r="D7361" s="1163" t="s">
        <v>16010</v>
      </c>
      <c r="E7361" s="1164" t="s">
        <v>3009</v>
      </c>
      <c r="F7361" s="1165">
        <v>44939</v>
      </c>
      <c r="G7361" s="1165">
        <v>45088</v>
      </c>
    </row>
    <row r="7362" spans="1:7" ht="38.25">
      <c r="A7362" s="1162">
        <v>9032</v>
      </c>
      <c r="B7362" s="1162">
        <v>35934</v>
      </c>
      <c r="C7362" s="1163" t="s">
        <v>16011</v>
      </c>
      <c r="D7362" s="1163" t="s">
        <v>16012</v>
      </c>
      <c r="E7362" s="1164" t="s">
        <v>3064</v>
      </c>
      <c r="F7362" s="1165">
        <v>44999</v>
      </c>
      <c r="G7362" s="1165">
        <v>45178</v>
      </c>
    </row>
    <row r="7363" spans="1:7" ht="51">
      <c r="A7363" s="1162">
        <v>9033</v>
      </c>
      <c r="B7363" s="1162">
        <v>35935</v>
      </c>
      <c r="C7363" s="1163" t="s">
        <v>16013</v>
      </c>
      <c r="D7363" s="1163" t="s">
        <v>16014</v>
      </c>
      <c r="E7363" s="1164" t="s">
        <v>3009</v>
      </c>
      <c r="F7363" s="1165">
        <v>44969</v>
      </c>
      <c r="G7363" s="1165">
        <v>45118</v>
      </c>
    </row>
    <row r="7364" spans="1:7" ht="38.25">
      <c r="A7364" s="1162">
        <v>9034</v>
      </c>
      <c r="B7364" s="1162">
        <v>35936</v>
      </c>
      <c r="C7364" s="1163" t="s">
        <v>16015</v>
      </c>
      <c r="D7364" s="1163" t="s">
        <v>16016</v>
      </c>
      <c r="E7364" s="1164" t="s">
        <v>3009</v>
      </c>
      <c r="F7364" s="1165">
        <v>44969</v>
      </c>
      <c r="G7364" s="1165">
        <v>45118</v>
      </c>
    </row>
    <row r="7365" spans="1:7" ht="51">
      <c r="A7365" s="1162">
        <v>9035</v>
      </c>
      <c r="B7365" s="1162">
        <v>35937</v>
      </c>
      <c r="C7365" s="1163" t="s">
        <v>16017</v>
      </c>
      <c r="D7365" s="1163" t="s">
        <v>16018</v>
      </c>
      <c r="E7365" s="1164" t="s">
        <v>3009</v>
      </c>
      <c r="F7365" s="1165">
        <v>44939</v>
      </c>
      <c r="G7365" s="1165">
        <v>45088</v>
      </c>
    </row>
    <row r="7366" spans="1:7" ht="51">
      <c r="A7366" s="1162">
        <v>9036</v>
      </c>
      <c r="B7366" s="1162">
        <v>35938</v>
      </c>
      <c r="C7366" s="1163" t="s">
        <v>16019</v>
      </c>
      <c r="D7366" s="1163" t="s">
        <v>16020</v>
      </c>
      <c r="E7366" s="1164" t="s">
        <v>3064</v>
      </c>
      <c r="F7366" s="1165">
        <v>44999</v>
      </c>
      <c r="G7366" s="1165">
        <v>45178</v>
      </c>
    </row>
    <row r="7367" spans="1:7">
      <c r="A7367" s="1162">
        <v>9037</v>
      </c>
      <c r="B7367" s="1162">
        <v>35939</v>
      </c>
      <c r="C7367" s="1163" t="s">
        <v>16021</v>
      </c>
      <c r="D7367" s="1163" t="s">
        <v>14870</v>
      </c>
      <c r="E7367" s="1164" t="s">
        <v>2894</v>
      </c>
      <c r="F7367" s="1165">
        <v>45089</v>
      </c>
      <c r="G7367" s="1165">
        <v>45208</v>
      </c>
    </row>
    <row r="7368" spans="1:7">
      <c r="A7368" s="1162">
        <v>9038</v>
      </c>
      <c r="B7368" s="1162">
        <v>35940</v>
      </c>
      <c r="C7368" s="1163" t="s">
        <v>15456</v>
      </c>
      <c r="D7368" s="1163" t="s">
        <v>8748</v>
      </c>
      <c r="E7368" s="1164" t="s">
        <v>2894</v>
      </c>
      <c r="F7368" s="1165">
        <v>45089</v>
      </c>
      <c r="G7368" s="1165">
        <v>45208</v>
      </c>
    </row>
    <row r="7369" spans="1:7" ht="25.5">
      <c r="A7369" s="1162">
        <v>9039</v>
      </c>
      <c r="B7369" s="1162">
        <v>35941</v>
      </c>
      <c r="C7369" s="1163" t="s">
        <v>15784</v>
      </c>
      <c r="D7369" s="1163" t="s">
        <v>8750</v>
      </c>
      <c r="E7369" s="1164" t="s">
        <v>2894</v>
      </c>
      <c r="F7369" s="1165">
        <v>45119</v>
      </c>
      <c r="G7369" s="1165">
        <v>45238</v>
      </c>
    </row>
    <row r="7370" spans="1:7">
      <c r="A7370" s="1162">
        <v>9040</v>
      </c>
      <c r="B7370" s="1162">
        <v>35942</v>
      </c>
      <c r="C7370" s="1163" t="s">
        <v>15785</v>
      </c>
      <c r="D7370" s="1163" t="s">
        <v>8752</v>
      </c>
      <c r="E7370" s="1164" t="s">
        <v>2894</v>
      </c>
      <c r="F7370" s="1165">
        <v>45089</v>
      </c>
      <c r="G7370" s="1165">
        <v>45208</v>
      </c>
    </row>
    <row r="7371" spans="1:7">
      <c r="A7371" s="1162">
        <v>9041</v>
      </c>
      <c r="B7371" s="1162">
        <v>35943</v>
      </c>
      <c r="C7371" s="1163" t="s">
        <v>15455</v>
      </c>
      <c r="D7371" s="1163" t="s">
        <v>8742</v>
      </c>
      <c r="E7371" s="1164" t="s">
        <v>2894</v>
      </c>
      <c r="F7371" s="1165">
        <v>45119</v>
      </c>
      <c r="G7371" s="1165">
        <v>45238</v>
      </c>
    </row>
    <row r="7372" spans="1:7">
      <c r="A7372" s="1158">
        <v>9042</v>
      </c>
      <c r="B7372" s="1158">
        <v>35944</v>
      </c>
      <c r="C7372" s="1159" t="s">
        <v>11986</v>
      </c>
      <c r="D7372" s="1159" t="s">
        <v>5244</v>
      </c>
      <c r="E7372" s="1160" t="s">
        <v>8700</v>
      </c>
      <c r="F7372" s="1161">
        <v>44969</v>
      </c>
      <c r="G7372" s="1161">
        <v>45388</v>
      </c>
    </row>
    <row r="7373" spans="1:7" ht="51">
      <c r="A7373" s="1162">
        <v>9043</v>
      </c>
      <c r="B7373" s="1162">
        <v>35945</v>
      </c>
      <c r="C7373" s="1163" t="s">
        <v>16022</v>
      </c>
      <c r="D7373" s="1163" t="s">
        <v>16023</v>
      </c>
      <c r="E7373" s="1164" t="s">
        <v>3009</v>
      </c>
      <c r="F7373" s="1165">
        <v>45059</v>
      </c>
      <c r="G7373" s="1165">
        <v>45208</v>
      </c>
    </row>
    <row r="7374" spans="1:7" ht="63.75">
      <c r="A7374" s="1162">
        <v>9044</v>
      </c>
      <c r="B7374" s="1162">
        <v>35946</v>
      </c>
      <c r="C7374" s="1163" t="s">
        <v>16024</v>
      </c>
      <c r="D7374" s="1163" t="s">
        <v>16025</v>
      </c>
      <c r="E7374" s="1164" t="s">
        <v>3009</v>
      </c>
      <c r="F7374" s="1165">
        <v>45089</v>
      </c>
      <c r="G7374" s="1165">
        <v>45238</v>
      </c>
    </row>
    <row r="7375" spans="1:7" ht="38.25">
      <c r="A7375" s="1162">
        <v>9045</v>
      </c>
      <c r="B7375" s="1162">
        <v>35947</v>
      </c>
      <c r="C7375" s="1163" t="s">
        <v>16026</v>
      </c>
      <c r="D7375" s="1163" t="s">
        <v>16027</v>
      </c>
      <c r="E7375" s="1164" t="s">
        <v>3009</v>
      </c>
      <c r="F7375" s="1165">
        <v>45209</v>
      </c>
      <c r="G7375" s="1165">
        <v>45358</v>
      </c>
    </row>
    <row r="7376" spans="1:7" ht="38.25">
      <c r="A7376" s="1162">
        <v>9046</v>
      </c>
      <c r="B7376" s="1162">
        <v>35948</v>
      </c>
      <c r="C7376" s="1163" t="s">
        <v>16028</v>
      </c>
      <c r="D7376" s="1163" t="s">
        <v>16029</v>
      </c>
      <c r="E7376" s="1164" t="s">
        <v>3009</v>
      </c>
      <c r="F7376" s="1165">
        <v>45239</v>
      </c>
      <c r="G7376" s="1165">
        <v>45388</v>
      </c>
    </row>
    <row r="7377" spans="1:7" ht="51">
      <c r="A7377" s="1162">
        <v>9047</v>
      </c>
      <c r="B7377" s="1162">
        <v>35949</v>
      </c>
      <c r="C7377" s="1163" t="s">
        <v>16030</v>
      </c>
      <c r="D7377" s="1163" t="s">
        <v>16031</v>
      </c>
      <c r="E7377" s="1164" t="s">
        <v>3009</v>
      </c>
      <c r="F7377" s="1165">
        <v>45209</v>
      </c>
      <c r="G7377" s="1165">
        <v>45358</v>
      </c>
    </row>
    <row r="7378" spans="1:7" ht="38.25">
      <c r="A7378" s="1162">
        <v>9048</v>
      </c>
      <c r="B7378" s="1162">
        <v>35950</v>
      </c>
      <c r="C7378" s="1163" t="s">
        <v>16032</v>
      </c>
      <c r="D7378" s="1163" t="s">
        <v>16033</v>
      </c>
      <c r="E7378" s="1164" t="s">
        <v>3009</v>
      </c>
      <c r="F7378" s="1165">
        <v>45089</v>
      </c>
      <c r="G7378" s="1165">
        <v>45238</v>
      </c>
    </row>
    <row r="7379" spans="1:7" ht="38.25">
      <c r="A7379" s="1162">
        <v>9049</v>
      </c>
      <c r="B7379" s="1162">
        <v>35951</v>
      </c>
      <c r="C7379" s="1163" t="s">
        <v>16034</v>
      </c>
      <c r="D7379" s="1163" t="s">
        <v>16035</v>
      </c>
      <c r="E7379" s="1164" t="s">
        <v>3009</v>
      </c>
      <c r="F7379" s="1165">
        <v>45119</v>
      </c>
      <c r="G7379" s="1165">
        <v>45268</v>
      </c>
    </row>
    <row r="7380" spans="1:7" ht="51">
      <c r="A7380" s="1162">
        <v>9050</v>
      </c>
      <c r="B7380" s="1162">
        <v>35952</v>
      </c>
      <c r="C7380" s="1163" t="s">
        <v>16036</v>
      </c>
      <c r="D7380" s="1163" t="s">
        <v>16037</v>
      </c>
      <c r="E7380" s="1164" t="s">
        <v>3009</v>
      </c>
      <c r="F7380" s="1165">
        <v>45209</v>
      </c>
      <c r="G7380" s="1165">
        <v>45358</v>
      </c>
    </row>
    <row r="7381" spans="1:7" ht="51">
      <c r="A7381" s="1162">
        <v>9051</v>
      </c>
      <c r="B7381" s="1162">
        <v>35953</v>
      </c>
      <c r="C7381" s="1163" t="s">
        <v>16038</v>
      </c>
      <c r="D7381" s="1163" t="s">
        <v>16039</v>
      </c>
      <c r="E7381" s="1164" t="s">
        <v>3009</v>
      </c>
      <c r="F7381" s="1165">
        <v>45089</v>
      </c>
      <c r="G7381" s="1165">
        <v>45238</v>
      </c>
    </row>
    <row r="7382" spans="1:7" ht="51">
      <c r="A7382" s="1162">
        <v>9052</v>
      </c>
      <c r="B7382" s="1162">
        <v>35954</v>
      </c>
      <c r="C7382" s="1163" t="s">
        <v>16040</v>
      </c>
      <c r="D7382" s="1163" t="s">
        <v>16041</v>
      </c>
      <c r="E7382" s="1164" t="s">
        <v>3009</v>
      </c>
      <c r="F7382" s="1165">
        <v>44969</v>
      </c>
      <c r="G7382" s="1165">
        <v>45118</v>
      </c>
    </row>
    <row r="7383" spans="1:7" ht="51">
      <c r="A7383" s="1162">
        <v>9053</v>
      </c>
      <c r="B7383" s="1162">
        <v>35955</v>
      </c>
      <c r="C7383" s="1163" t="s">
        <v>16042</v>
      </c>
      <c r="D7383" s="1163" t="s">
        <v>16043</v>
      </c>
      <c r="E7383" s="1164" t="s">
        <v>3009</v>
      </c>
      <c r="F7383" s="1165">
        <v>44984</v>
      </c>
      <c r="G7383" s="1165">
        <v>45133</v>
      </c>
    </row>
    <row r="7384" spans="1:7" ht="63.75">
      <c r="A7384" s="1162">
        <v>9054</v>
      </c>
      <c r="B7384" s="1162">
        <v>35956</v>
      </c>
      <c r="C7384" s="1163" t="s">
        <v>16044</v>
      </c>
      <c r="D7384" s="1163" t="s">
        <v>16045</v>
      </c>
      <c r="E7384" s="1164" t="s">
        <v>3009</v>
      </c>
      <c r="F7384" s="1165">
        <v>44969</v>
      </c>
      <c r="G7384" s="1165">
        <v>45118</v>
      </c>
    </row>
    <row r="7385" spans="1:7" ht="51">
      <c r="A7385" s="1162">
        <v>9055</v>
      </c>
      <c r="B7385" s="1162">
        <v>35957</v>
      </c>
      <c r="C7385" s="1163" t="s">
        <v>16046</v>
      </c>
      <c r="D7385" s="1163" t="s">
        <v>16047</v>
      </c>
      <c r="E7385" s="1164" t="s">
        <v>3009</v>
      </c>
      <c r="F7385" s="1165">
        <v>45059</v>
      </c>
      <c r="G7385" s="1165">
        <v>45208</v>
      </c>
    </row>
    <row r="7386" spans="1:7" ht="51">
      <c r="A7386" s="1162">
        <v>9056</v>
      </c>
      <c r="B7386" s="1162">
        <v>35958</v>
      </c>
      <c r="C7386" s="1163" t="s">
        <v>16048</v>
      </c>
      <c r="D7386" s="1163" t="s">
        <v>16049</v>
      </c>
      <c r="E7386" s="1164" t="s">
        <v>3009</v>
      </c>
      <c r="F7386" s="1165">
        <v>45089</v>
      </c>
      <c r="G7386" s="1165">
        <v>45238</v>
      </c>
    </row>
    <row r="7387" spans="1:7" ht="51">
      <c r="A7387" s="1162">
        <v>9057</v>
      </c>
      <c r="B7387" s="1162">
        <v>35959</v>
      </c>
      <c r="C7387" s="1163" t="s">
        <v>16050</v>
      </c>
      <c r="D7387" s="1163" t="s">
        <v>16051</v>
      </c>
      <c r="E7387" s="1164" t="s">
        <v>3009</v>
      </c>
      <c r="F7387" s="1165">
        <v>45059</v>
      </c>
      <c r="G7387" s="1165">
        <v>45208</v>
      </c>
    </row>
    <row r="7388" spans="1:7" ht="38.25">
      <c r="A7388" s="1162">
        <v>9058</v>
      </c>
      <c r="B7388" s="1162">
        <v>35960</v>
      </c>
      <c r="C7388" s="1163" t="s">
        <v>12858</v>
      </c>
      <c r="D7388" s="1163" t="s">
        <v>12859</v>
      </c>
      <c r="E7388" s="1164" t="s">
        <v>3009</v>
      </c>
      <c r="F7388" s="1165">
        <v>45089</v>
      </c>
      <c r="G7388" s="1165">
        <v>45238</v>
      </c>
    </row>
    <row r="7389" spans="1:7" ht="51">
      <c r="A7389" s="1162">
        <v>9059</v>
      </c>
      <c r="B7389" s="1162">
        <v>35961</v>
      </c>
      <c r="C7389" s="1163" t="s">
        <v>16052</v>
      </c>
      <c r="D7389" s="1163" t="s">
        <v>16053</v>
      </c>
      <c r="E7389" s="1164" t="s">
        <v>3009</v>
      </c>
      <c r="F7389" s="1165">
        <v>45059</v>
      </c>
      <c r="G7389" s="1165">
        <v>45208</v>
      </c>
    </row>
    <row r="7390" spans="1:7" ht="63.75">
      <c r="A7390" s="1162">
        <v>9060</v>
      </c>
      <c r="B7390" s="1162">
        <v>35962</v>
      </c>
      <c r="C7390" s="1163" t="s">
        <v>16054</v>
      </c>
      <c r="D7390" s="1163" t="s">
        <v>16055</v>
      </c>
      <c r="E7390" s="1164" t="s">
        <v>3009</v>
      </c>
      <c r="F7390" s="1165">
        <v>45089</v>
      </c>
      <c r="G7390" s="1165">
        <v>45238</v>
      </c>
    </row>
    <row r="7391" spans="1:7">
      <c r="A7391" s="1158">
        <v>9061</v>
      </c>
      <c r="B7391" s="1158">
        <v>35975</v>
      </c>
      <c r="C7391" s="1159" t="s">
        <v>16056</v>
      </c>
      <c r="D7391" s="1159" t="s">
        <v>16057</v>
      </c>
      <c r="E7391" s="1160" t="s">
        <v>3009</v>
      </c>
      <c r="F7391" s="1161">
        <v>45011</v>
      </c>
      <c r="G7391" s="1161">
        <v>45160</v>
      </c>
    </row>
    <row r="7392" spans="1:7">
      <c r="A7392" s="1162">
        <v>9062</v>
      </c>
      <c r="B7392" s="1162">
        <v>35976</v>
      </c>
      <c r="C7392" s="1163" t="s">
        <v>16058</v>
      </c>
      <c r="D7392" s="1163" t="s">
        <v>16059</v>
      </c>
      <c r="E7392" s="1164" t="s">
        <v>2357</v>
      </c>
      <c r="F7392" s="1165">
        <v>45160</v>
      </c>
      <c r="G7392" s="1165">
        <v>45160</v>
      </c>
    </row>
    <row r="7393" spans="1:7">
      <c r="A7393" s="1158">
        <v>9063</v>
      </c>
      <c r="B7393" s="1158">
        <v>35977</v>
      </c>
      <c r="C7393" s="1159" t="s">
        <v>11969</v>
      </c>
      <c r="D7393" s="1159" t="s">
        <v>12493</v>
      </c>
      <c r="E7393" s="1160" t="s">
        <v>3009</v>
      </c>
      <c r="F7393" s="1161">
        <v>45011</v>
      </c>
      <c r="G7393" s="1161">
        <v>45160</v>
      </c>
    </row>
    <row r="7394" spans="1:7" ht="25.5">
      <c r="A7394" s="1162">
        <v>9064</v>
      </c>
      <c r="B7394" s="1162">
        <v>35978</v>
      </c>
      <c r="C7394" s="1163" t="s">
        <v>12865</v>
      </c>
      <c r="D7394" s="1163" t="s">
        <v>7240</v>
      </c>
      <c r="E7394" s="1164" t="s">
        <v>2894</v>
      </c>
      <c r="F7394" s="1165">
        <v>45041</v>
      </c>
      <c r="G7394" s="1165">
        <v>45160</v>
      </c>
    </row>
    <row r="7395" spans="1:7">
      <c r="A7395" s="1162">
        <v>9065</v>
      </c>
      <c r="B7395" s="1162">
        <v>35979</v>
      </c>
      <c r="C7395" s="1163" t="s">
        <v>15462</v>
      </c>
      <c r="D7395" s="1163" t="s">
        <v>14870</v>
      </c>
      <c r="E7395" s="1164" t="s">
        <v>2894</v>
      </c>
      <c r="F7395" s="1165">
        <v>45011</v>
      </c>
      <c r="G7395" s="1165">
        <v>45130</v>
      </c>
    </row>
    <row r="7396" spans="1:7">
      <c r="A7396" s="1158">
        <v>9066</v>
      </c>
      <c r="B7396" s="1158">
        <v>35980</v>
      </c>
      <c r="C7396" s="1159" t="s">
        <v>16060</v>
      </c>
      <c r="D7396" s="1159" t="s">
        <v>16061</v>
      </c>
      <c r="E7396" s="1160" t="s">
        <v>4625</v>
      </c>
      <c r="F7396" s="1161">
        <v>44680</v>
      </c>
      <c r="G7396" s="1161">
        <v>45429</v>
      </c>
    </row>
    <row r="7397" spans="1:7">
      <c r="A7397" s="1162">
        <v>9067</v>
      </c>
      <c r="B7397" s="1162">
        <v>35981</v>
      </c>
      <c r="C7397" s="1163" t="s">
        <v>16062</v>
      </c>
      <c r="D7397" s="1163" t="s">
        <v>16063</v>
      </c>
      <c r="E7397" s="1164" t="s">
        <v>2357</v>
      </c>
      <c r="F7397" s="1165">
        <v>45429</v>
      </c>
      <c r="G7397" s="1165">
        <v>45429</v>
      </c>
    </row>
    <row r="7398" spans="1:7">
      <c r="A7398" s="1158">
        <v>9068</v>
      </c>
      <c r="B7398" s="1158">
        <v>35982</v>
      </c>
      <c r="C7398" s="1159" t="s">
        <v>11951</v>
      </c>
      <c r="D7398" s="1159" t="s">
        <v>3179</v>
      </c>
      <c r="E7398" s="1160" t="s">
        <v>6327</v>
      </c>
      <c r="F7398" s="1161">
        <v>44680</v>
      </c>
      <c r="G7398" s="1161">
        <v>45179</v>
      </c>
    </row>
    <row r="7399" spans="1:7" ht="25.5">
      <c r="A7399" s="1162">
        <v>9069</v>
      </c>
      <c r="B7399" s="1162">
        <v>35983</v>
      </c>
      <c r="C7399" s="1163" t="s">
        <v>16064</v>
      </c>
      <c r="D7399" s="1163" t="s">
        <v>16065</v>
      </c>
      <c r="E7399" s="1164" t="s">
        <v>6327</v>
      </c>
      <c r="F7399" s="1165">
        <v>44680</v>
      </c>
      <c r="G7399" s="1165">
        <v>45179</v>
      </c>
    </row>
    <row r="7400" spans="1:7" ht="25.5">
      <c r="A7400" s="1162">
        <v>9070</v>
      </c>
      <c r="B7400" s="1162">
        <v>35984</v>
      </c>
      <c r="C7400" s="1163" t="s">
        <v>16066</v>
      </c>
      <c r="D7400" s="1163" t="s">
        <v>16067</v>
      </c>
      <c r="E7400" s="1164" t="s">
        <v>6327</v>
      </c>
      <c r="F7400" s="1165">
        <v>44680</v>
      </c>
      <c r="G7400" s="1165">
        <v>45179</v>
      </c>
    </row>
    <row r="7401" spans="1:7">
      <c r="A7401" s="1158">
        <v>9071</v>
      </c>
      <c r="B7401" s="1158">
        <v>35985</v>
      </c>
      <c r="C7401" s="1159" t="s">
        <v>11960</v>
      </c>
      <c r="D7401" s="1159" t="s">
        <v>12561</v>
      </c>
      <c r="E7401" s="1160" t="s">
        <v>3029</v>
      </c>
      <c r="F7401" s="1161">
        <v>45180</v>
      </c>
      <c r="G7401" s="1161">
        <v>45429</v>
      </c>
    </row>
    <row r="7402" spans="1:7" ht="38.25">
      <c r="A7402" s="1162">
        <v>9072</v>
      </c>
      <c r="B7402" s="1162">
        <v>35986</v>
      </c>
      <c r="C7402" s="1163" t="s">
        <v>16068</v>
      </c>
      <c r="D7402" s="1163" t="s">
        <v>16069</v>
      </c>
      <c r="E7402" s="1164" t="s">
        <v>3029</v>
      </c>
      <c r="F7402" s="1165">
        <v>45180</v>
      </c>
      <c r="G7402" s="1165">
        <v>45429</v>
      </c>
    </row>
    <row r="7403" spans="1:7">
      <c r="A7403" s="1158">
        <v>9073</v>
      </c>
      <c r="B7403" s="1158">
        <v>35987</v>
      </c>
      <c r="C7403" s="1159" t="s">
        <v>11969</v>
      </c>
      <c r="D7403" s="1159" t="s">
        <v>12493</v>
      </c>
      <c r="E7403" s="1160" t="s">
        <v>3029</v>
      </c>
      <c r="F7403" s="1161">
        <v>45180</v>
      </c>
      <c r="G7403" s="1161">
        <v>45429</v>
      </c>
    </row>
    <row r="7404" spans="1:7" ht="25.5">
      <c r="A7404" s="1162">
        <v>9074</v>
      </c>
      <c r="B7404" s="1162">
        <v>35988</v>
      </c>
      <c r="C7404" s="1163" t="s">
        <v>16070</v>
      </c>
      <c r="D7404" s="1163" t="s">
        <v>16071</v>
      </c>
      <c r="E7404" s="1164" t="s">
        <v>3029</v>
      </c>
      <c r="F7404" s="1165">
        <v>45180</v>
      </c>
      <c r="G7404" s="1165">
        <v>45429</v>
      </c>
    </row>
    <row r="7405" spans="1:7">
      <c r="A7405" s="1158">
        <v>9075</v>
      </c>
      <c r="B7405" s="1158">
        <v>35989</v>
      </c>
      <c r="C7405" s="1159" t="s">
        <v>16072</v>
      </c>
      <c r="D7405" s="1159" t="s">
        <v>16073</v>
      </c>
      <c r="E7405" s="1160" t="s">
        <v>3075</v>
      </c>
      <c r="F7405" s="1161">
        <v>44114</v>
      </c>
      <c r="G7405" s="1161">
        <v>45313</v>
      </c>
    </row>
    <row r="7406" spans="1:7">
      <c r="A7406" s="1162">
        <v>9076</v>
      </c>
      <c r="B7406" s="1162">
        <v>35990</v>
      </c>
      <c r="C7406" s="1163" t="s">
        <v>16074</v>
      </c>
      <c r="D7406" s="1163" t="s">
        <v>16075</v>
      </c>
      <c r="E7406" s="1164" t="s">
        <v>2357</v>
      </c>
      <c r="F7406" s="1165">
        <v>45313</v>
      </c>
      <c r="G7406" s="1165">
        <v>45313</v>
      </c>
    </row>
    <row r="7407" spans="1:7">
      <c r="A7407" s="1158">
        <v>9077</v>
      </c>
      <c r="B7407" s="1158">
        <v>35991</v>
      </c>
      <c r="C7407" s="1159" t="s">
        <v>11951</v>
      </c>
      <c r="D7407" s="1159" t="s">
        <v>3179</v>
      </c>
      <c r="E7407" s="1160" t="s">
        <v>3075</v>
      </c>
      <c r="F7407" s="1161">
        <v>44114</v>
      </c>
      <c r="G7407" s="1161">
        <v>45313</v>
      </c>
    </row>
    <row r="7408" spans="1:7" ht="25.5">
      <c r="A7408" s="1162">
        <v>9078</v>
      </c>
      <c r="B7408" s="1162">
        <v>35992</v>
      </c>
      <c r="C7408" s="1163" t="s">
        <v>16076</v>
      </c>
      <c r="D7408" s="1163" t="s">
        <v>16077</v>
      </c>
      <c r="E7408" s="1164" t="s">
        <v>3075</v>
      </c>
      <c r="F7408" s="1165">
        <v>44114</v>
      </c>
      <c r="G7408" s="1165">
        <v>45313</v>
      </c>
    </row>
    <row r="7409" spans="1:7">
      <c r="A7409" s="1158">
        <v>9079</v>
      </c>
      <c r="B7409" s="1158">
        <v>35993</v>
      </c>
      <c r="C7409" s="1159" t="s">
        <v>16078</v>
      </c>
      <c r="D7409" s="1159" t="s">
        <v>16079</v>
      </c>
      <c r="E7409" s="1160" t="s">
        <v>16080</v>
      </c>
      <c r="F7409" s="1161">
        <v>43800</v>
      </c>
      <c r="G7409" s="1161">
        <v>45508</v>
      </c>
    </row>
    <row r="7410" spans="1:7" ht="25.5">
      <c r="A7410" s="1162">
        <v>9080</v>
      </c>
      <c r="B7410" s="1162">
        <v>35994</v>
      </c>
      <c r="C7410" s="1163" t="s">
        <v>16081</v>
      </c>
      <c r="D7410" s="1163" t="s">
        <v>16082</v>
      </c>
      <c r="E7410" s="1164" t="s">
        <v>3029</v>
      </c>
      <c r="F7410" s="1165">
        <v>44114</v>
      </c>
      <c r="G7410" s="1165">
        <v>44363</v>
      </c>
    </row>
    <row r="7411" spans="1:7" ht="25.5">
      <c r="A7411" s="1162">
        <v>9081</v>
      </c>
      <c r="B7411" s="1162">
        <v>35995</v>
      </c>
      <c r="C7411" s="1163" t="s">
        <v>16083</v>
      </c>
      <c r="D7411" s="1163" t="s">
        <v>16084</v>
      </c>
      <c r="E7411" s="1164" t="s">
        <v>6693</v>
      </c>
      <c r="F7411" s="1165">
        <v>44829</v>
      </c>
      <c r="G7411" s="1165">
        <v>45478</v>
      </c>
    </row>
    <row r="7412" spans="1:7" ht="25.5">
      <c r="A7412" s="1162">
        <v>9082</v>
      </c>
      <c r="B7412" s="1162">
        <v>35996</v>
      </c>
      <c r="C7412" s="1163" t="s">
        <v>16085</v>
      </c>
      <c r="D7412" s="1163" t="s">
        <v>1311</v>
      </c>
      <c r="E7412" s="1164" t="s">
        <v>2894</v>
      </c>
      <c r="F7412" s="1165">
        <v>43800</v>
      </c>
      <c r="G7412" s="1165">
        <v>43919</v>
      </c>
    </row>
    <row r="7413" spans="1:7" ht="25.5">
      <c r="A7413" s="1162">
        <v>9083</v>
      </c>
      <c r="B7413" s="1162">
        <v>35997</v>
      </c>
      <c r="C7413" s="1163" t="s">
        <v>16086</v>
      </c>
      <c r="D7413" s="1163" t="s">
        <v>16087</v>
      </c>
      <c r="E7413" s="1164" t="s">
        <v>2894</v>
      </c>
      <c r="F7413" s="1165">
        <v>43800</v>
      </c>
      <c r="G7413" s="1165">
        <v>43919</v>
      </c>
    </row>
    <row r="7414" spans="1:7">
      <c r="A7414" s="1162">
        <v>9084</v>
      </c>
      <c r="B7414" s="1162">
        <v>35998</v>
      </c>
      <c r="C7414" s="1163" t="s">
        <v>16088</v>
      </c>
      <c r="D7414" s="1163" t="s">
        <v>16089</v>
      </c>
      <c r="E7414" s="1164" t="s">
        <v>2357</v>
      </c>
      <c r="F7414" s="1165">
        <v>45508</v>
      </c>
      <c r="G7414" s="1165">
        <v>45508</v>
      </c>
    </row>
    <row r="7415" spans="1:7">
      <c r="A7415" s="1158">
        <v>9085</v>
      </c>
      <c r="B7415" s="1158">
        <v>35999</v>
      </c>
      <c r="C7415" s="1159" t="s">
        <v>11969</v>
      </c>
      <c r="D7415" s="1159" t="s">
        <v>12493</v>
      </c>
      <c r="E7415" s="1160" t="s">
        <v>9951</v>
      </c>
      <c r="F7415" s="1161">
        <v>44769</v>
      </c>
      <c r="G7415" s="1161">
        <v>45508</v>
      </c>
    </row>
    <row r="7416" spans="1:7" ht="25.5">
      <c r="A7416" s="1162">
        <v>9086</v>
      </c>
      <c r="B7416" s="1162">
        <v>36000</v>
      </c>
      <c r="C7416" s="1163" t="s">
        <v>16090</v>
      </c>
      <c r="D7416" s="1163" t="s">
        <v>16091</v>
      </c>
      <c r="E7416" s="1164" t="s">
        <v>3009</v>
      </c>
      <c r="F7416" s="1165">
        <v>45069</v>
      </c>
      <c r="G7416" s="1165">
        <v>45218</v>
      </c>
    </row>
    <row r="7417" spans="1:7" ht="38.25">
      <c r="A7417" s="1162">
        <v>9087</v>
      </c>
      <c r="B7417" s="1162">
        <v>36001</v>
      </c>
      <c r="C7417" s="1163" t="s">
        <v>16092</v>
      </c>
      <c r="D7417" s="1163" t="s">
        <v>16093</v>
      </c>
      <c r="E7417" s="1164" t="s">
        <v>3009</v>
      </c>
      <c r="F7417" s="1165">
        <v>45329</v>
      </c>
      <c r="G7417" s="1165">
        <v>45478</v>
      </c>
    </row>
    <row r="7418" spans="1:7" ht="38.25">
      <c r="A7418" s="1162">
        <v>9088</v>
      </c>
      <c r="B7418" s="1162">
        <v>36002</v>
      </c>
      <c r="C7418" s="1163" t="s">
        <v>16094</v>
      </c>
      <c r="D7418" s="1163" t="s">
        <v>16095</v>
      </c>
      <c r="E7418" s="1164" t="s">
        <v>3009</v>
      </c>
      <c r="F7418" s="1165">
        <v>45329</v>
      </c>
      <c r="G7418" s="1165">
        <v>45478</v>
      </c>
    </row>
    <row r="7419" spans="1:7" ht="38.25">
      <c r="A7419" s="1162">
        <v>9089</v>
      </c>
      <c r="B7419" s="1162">
        <v>36003</v>
      </c>
      <c r="C7419" s="1163" t="s">
        <v>16096</v>
      </c>
      <c r="D7419" s="1163" t="s">
        <v>16097</v>
      </c>
      <c r="E7419" s="1164" t="s">
        <v>3009</v>
      </c>
      <c r="F7419" s="1165">
        <v>45329</v>
      </c>
      <c r="G7419" s="1165">
        <v>45478</v>
      </c>
    </row>
    <row r="7420" spans="1:7" ht="25.5">
      <c r="A7420" s="1162">
        <v>9090</v>
      </c>
      <c r="B7420" s="1162">
        <v>36004</v>
      </c>
      <c r="C7420" s="1163" t="s">
        <v>16098</v>
      </c>
      <c r="D7420" s="1163" t="s">
        <v>16099</v>
      </c>
      <c r="E7420" s="1164" t="s">
        <v>3009</v>
      </c>
      <c r="F7420" s="1165">
        <v>45329</v>
      </c>
      <c r="G7420" s="1165">
        <v>45478</v>
      </c>
    </row>
    <row r="7421" spans="1:7" ht="25.5">
      <c r="A7421" s="1162">
        <v>9091</v>
      </c>
      <c r="B7421" s="1162">
        <v>36005</v>
      </c>
      <c r="C7421" s="1163" t="s">
        <v>16100</v>
      </c>
      <c r="D7421" s="1163" t="s">
        <v>16101</v>
      </c>
      <c r="E7421" s="1164" t="s">
        <v>3009</v>
      </c>
      <c r="F7421" s="1165">
        <v>44829</v>
      </c>
      <c r="G7421" s="1165">
        <v>44978</v>
      </c>
    </row>
    <row r="7422" spans="1:7" ht="25.5">
      <c r="A7422" s="1162">
        <v>9092</v>
      </c>
      <c r="B7422" s="1162">
        <v>36006</v>
      </c>
      <c r="C7422" s="1163" t="s">
        <v>16102</v>
      </c>
      <c r="D7422" s="1163" t="s">
        <v>16103</v>
      </c>
      <c r="E7422" s="1164" t="s">
        <v>3009</v>
      </c>
      <c r="F7422" s="1165">
        <v>44829</v>
      </c>
      <c r="G7422" s="1165">
        <v>44978</v>
      </c>
    </row>
    <row r="7423" spans="1:7" ht="38.25">
      <c r="A7423" s="1162">
        <v>9093</v>
      </c>
      <c r="B7423" s="1162">
        <v>36007</v>
      </c>
      <c r="C7423" s="1163" t="s">
        <v>16104</v>
      </c>
      <c r="D7423" s="1163" t="s">
        <v>16105</v>
      </c>
      <c r="E7423" s="1164" t="s">
        <v>3009</v>
      </c>
      <c r="F7423" s="1165">
        <v>45359</v>
      </c>
      <c r="G7423" s="1165">
        <v>45508</v>
      </c>
    </row>
    <row r="7424" spans="1:7" ht="25.5">
      <c r="A7424" s="1162">
        <v>9094</v>
      </c>
      <c r="B7424" s="1162">
        <v>36008</v>
      </c>
      <c r="C7424" s="1163" t="s">
        <v>16106</v>
      </c>
      <c r="D7424" s="1163" t="s">
        <v>16107</v>
      </c>
      <c r="E7424" s="1164" t="s">
        <v>3009</v>
      </c>
      <c r="F7424" s="1165">
        <v>45099</v>
      </c>
      <c r="G7424" s="1165">
        <v>45248</v>
      </c>
    </row>
    <row r="7425" spans="1:7" ht="25.5">
      <c r="A7425" s="1162">
        <v>9095</v>
      </c>
      <c r="B7425" s="1162">
        <v>36009</v>
      </c>
      <c r="C7425" s="1163" t="s">
        <v>16108</v>
      </c>
      <c r="D7425" s="1163" t="s">
        <v>16109</v>
      </c>
      <c r="E7425" s="1164" t="s">
        <v>3009</v>
      </c>
      <c r="F7425" s="1165">
        <v>44769</v>
      </c>
      <c r="G7425" s="1165">
        <v>44918</v>
      </c>
    </row>
    <row r="7426" spans="1:7" ht="25.5">
      <c r="A7426" s="1162">
        <v>9096</v>
      </c>
      <c r="B7426" s="1162">
        <v>36010</v>
      </c>
      <c r="C7426" s="1163" t="s">
        <v>16110</v>
      </c>
      <c r="D7426" s="1163" t="s">
        <v>16111</v>
      </c>
      <c r="E7426" s="1164" t="s">
        <v>3064</v>
      </c>
      <c r="F7426" s="1165">
        <v>44859</v>
      </c>
      <c r="G7426" s="1165">
        <v>45038</v>
      </c>
    </row>
    <row r="7427" spans="1:7" ht="25.5">
      <c r="A7427" s="1162">
        <v>9097</v>
      </c>
      <c r="B7427" s="1162">
        <v>36011</v>
      </c>
      <c r="C7427" s="1163" t="s">
        <v>16112</v>
      </c>
      <c r="D7427" s="1163" t="s">
        <v>16113</v>
      </c>
      <c r="E7427" s="1164" t="s">
        <v>3064</v>
      </c>
      <c r="F7427" s="1165">
        <v>44889</v>
      </c>
      <c r="G7427" s="1165">
        <v>45068</v>
      </c>
    </row>
    <row r="7428" spans="1:7" ht="38.25">
      <c r="A7428" s="1162">
        <v>9098</v>
      </c>
      <c r="B7428" s="1162">
        <v>36012</v>
      </c>
      <c r="C7428" s="1163" t="s">
        <v>16114</v>
      </c>
      <c r="D7428" s="1163" t="s">
        <v>16115</v>
      </c>
      <c r="E7428" s="1164" t="s">
        <v>3009</v>
      </c>
      <c r="F7428" s="1165">
        <v>44859</v>
      </c>
      <c r="G7428" s="1165">
        <v>45008</v>
      </c>
    </row>
    <row r="7429" spans="1:7" ht="25.5">
      <c r="A7429" s="1158">
        <v>9099</v>
      </c>
      <c r="B7429" s="1158">
        <v>36013</v>
      </c>
      <c r="C7429" s="1159" t="s">
        <v>16116</v>
      </c>
      <c r="D7429" s="1159" t="s">
        <v>16117</v>
      </c>
      <c r="E7429" s="1160" t="s">
        <v>3461</v>
      </c>
      <c r="F7429" s="1161">
        <v>44882</v>
      </c>
      <c r="G7429" s="1161">
        <v>45181</v>
      </c>
    </row>
    <row r="7430" spans="1:7">
      <c r="A7430" s="1162">
        <v>9100</v>
      </c>
      <c r="B7430" s="1162">
        <v>36014</v>
      </c>
      <c r="C7430" s="1163" t="s">
        <v>16118</v>
      </c>
      <c r="D7430" s="1163" t="s">
        <v>16119</v>
      </c>
      <c r="E7430" s="1164" t="s">
        <v>2357</v>
      </c>
      <c r="F7430" s="1165">
        <v>45181</v>
      </c>
      <c r="G7430" s="1165">
        <v>45181</v>
      </c>
    </row>
    <row r="7431" spans="1:7">
      <c r="A7431" s="1158">
        <v>9101</v>
      </c>
      <c r="B7431" s="1158">
        <v>36015</v>
      </c>
      <c r="C7431" s="1159" t="s">
        <v>11951</v>
      </c>
      <c r="D7431" s="1159" t="s">
        <v>3179</v>
      </c>
      <c r="E7431" s="1160" t="s">
        <v>3461</v>
      </c>
      <c r="F7431" s="1161">
        <v>44882</v>
      </c>
      <c r="G7431" s="1161">
        <v>45181</v>
      </c>
    </row>
    <row r="7432" spans="1:7">
      <c r="A7432" s="1162">
        <v>9102</v>
      </c>
      <c r="B7432" s="1162">
        <v>36016</v>
      </c>
      <c r="C7432" s="1163" t="s">
        <v>16120</v>
      </c>
      <c r="D7432" s="1163" t="s">
        <v>14377</v>
      </c>
      <c r="E7432" s="1164" t="s">
        <v>3461</v>
      </c>
      <c r="F7432" s="1165">
        <v>44882</v>
      </c>
      <c r="G7432" s="1165">
        <v>45181</v>
      </c>
    </row>
    <row r="7433" spans="1:7">
      <c r="A7433" s="1158">
        <v>9103</v>
      </c>
      <c r="B7433" s="1158">
        <v>36017</v>
      </c>
      <c r="C7433" s="1159" t="s">
        <v>16121</v>
      </c>
      <c r="D7433" s="1159" t="s">
        <v>16122</v>
      </c>
      <c r="E7433" s="1160" t="s">
        <v>9981</v>
      </c>
      <c r="F7433" s="1161">
        <v>44364</v>
      </c>
      <c r="G7433" s="1161">
        <v>45063</v>
      </c>
    </row>
    <row r="7434" spans="1:7">
      <c r="A7434" s="1162">
        <v>9104</v>
      </c>
      <c r="B7434" s="1162">
        <v>36018</v>
      </c>
      <c r="C7434" s="1163" t="s">
        <v>16123</v>
      </c>
      <c r="D7434" s="1163" t="s">
        <v>16124</v>
      </c>
      <c r="E7434" s="1164" t="s">
        <v>2357</v>
      </c>
      <c r="F7434" s="1165">
        <v>45063</v>
      </c>
      <c r="G7434" s="1165">
        <v>45063</v>
      </c>
    </row>
    <row r="7435" spans="1:7">
      <c r="A7435" s="1158">
        <v>9105</v>
      </c>
      <c r="B7435" s="1158">
        <v>36019</v>
      </c>
      <c r="C7435" s="1159" t="s">
        <v>11951</v>
      </c>
      <c r="D7435" s="1159" t="s">
        <v>3179</v>
      </c>
      <c r="E7435" s="1160" t="s">
        <v>9981</v>
      </c>
      <c r="F7435" s="1161">
        <v>44364</v>
      </c>
      <c r="G7435" s="1161">
        <v>45063</v>
      </c>
    </row>
    <row r="7436" spans="1:7" ht="25.5">
      <c r="A7436" s="1162">
        <v>9106</v>
      </c>
      <c r="B7436" s="1162">
        <v>36020</v>
      </c>
      <c r="C7436" s="1163" t="s">
        <v>16125</v>
      </c>
      <c r="D7436" s="1163" t="s">
        <v>16126</v>
      </c>
      <c r="E7436" s="1164" t="s">
        <v>4939</v>
      </c>
      <c r="F7436" s="1165">
        <v>44364</v>
      </c>
      <c r="G7436" s="1165">
        <v>44713</v>
      </c>
    </row>
    <row r="7437" spans="1:7" ht="25.5">
      <c r="A7437" s="1162">
        <v>9107</v>
      </c>
      <c r="B7437" s="1162">
        <v>36021</v>
      </c>
      <c r="C7437" s="1163" t="s">
        <v>16127</v>
      </c>
      <c r="D7437" s="1163" t="s">
        <v>16128</v>
      </c>
      <c r="E7437" s="1164" t="s">
        <v>4939</v>
      </c>
      <c r="F7437" s="1165">
        <v>44714</v>
      </c>
      <c r="G7437" s="1165">
        <v>45063</v>
      </c>
    </row>
    <row r="7438" spans="1:7" ht="25.5">
      <c r="A7438" s="1162">
        <v>9108</v>
      </c>
      <c r="B7438" s="1162">
        <v>36022</v>
      </c>
      <c r="C7438" s="1163" t="s">
        <v>16129</v>
      </c>
      <c r="D7438" s="1163" t="s">
        <v>16130</v>
      </c>
      <c r="E7438" s="1164" t="s">
        <v>9981</v>
      </c>
      <c r="F7438" s="1165">
        <v>44364</v>
      </c>
      <c r="G7438" s="1165">
        <v>45063</v>
      </c>
    </row>
    <row r="7439" spans="1:7">
      <c r="A7439" s="1158">
        <v>9109</v>
      </c>
      <c r="B7439" s="1158">
        <v>36023</v>
      </c>
      <c r="C7439" s="1159" t="s">
        <v>16131</v>
      </c>
      <c r="D7439" s="1159" t="s">
        <v>16132</v>
      </c>
      <c r="E7439" s="1160" t="s">
        <v>3407</v>
      </c>
      <c r="F7439" s="1161">
        <v>44362</v>
      </c>
      <c r="G7439" s="1161">
        <v>45091</v>
      </c>
    </row>
    <row r="7440" spans="1:7">
      <c r="A7440" s="1162">
        <v>9110</v>
      </c>
      <c r="B7440" s="1162">
        <v>36024</v>
      </c>
      <c r="C7440" s="1163" t="s">
        <v>16133</v>
      </c>
      <c r="D7440" s="1163" t="s">
        <v>16134</v>
      </c>
      <c r="E7440" s="1164" t="s">
        <v>2357</v>
      </c>
      <c r="F7440" s="1165">
        <v>45091</v>
      </c>
      <c r="G7440" s="1165">
        <v>45091</v>
      </c>
    </row>
    <row r="7441" spans="1:7">
      <c r="A7441" s="1158">
        <v>9111</v>
      </c>
      <c r="B7441" s="1158">
        <v>36025</v>
      </c>
      <c r="C7441" s="1159" t="s">
        <v>11951</v>
      </c>
      <c r="D7441" s="1159" t="s">
        <v>3179</v>
      </c>
      <c r="E7441" s="1160" t="s">
        <v>3407</v>
      </c>
      <c r="F7441" s="1161">
        <v>44362</v>
      </c>
      <c r="G7441" s="1161">
        <v>45091</v>
      </c>
    </row>
    <row r="7442" spans="1:7">
      <c r="A7442" s="1162">
        <v>9112</v>
      </c>
      <c r="B7442" s="1162">
        <v>36026</v>
      </c>
      <c r="C7442" s="1163" t="s">
        <v>16135</v>
      </c>
      <c r="D7442" s="1163" t="s">
        <v>16136</v>
      </c>
      <c r="E7442" s="1164" t="s">
        <v>9981</v>
      </c>
      <c r="F7442" s="1165">
        <v>44362</v>
      </c>
      <c r="G7442" s="1165">
        <v>45061</v>
      </c>
    </row>
    <row r="7443" spans="1:7">
      <c r="A7443" s="1162">
        <v>9113</v>
      </c>
      <c r="B7443" s="1162">
        <v>36027</v>
      </c>
      <c r="C7443" s="1163" t="s">
        <v>16137</v>
      </c>
      <c r="D7443" s="1163" t="s">
        <v>16138</v>
      </c>
      <c r="E7443" s="1164" t="s">
        <v>13018</v>
      </c>
      <c r="F7443" s="1165">
        <v>44562</v>
      </c>
      <c r="G7443" s="1165">
        <v>45091</v>
      </c>
    </row>
    <row r="7444" spans="1:7">
      <c r="A7444" s="1162">
        <v>9114</v>
      </c>
      <c r="B7444" s="1162">
        <v>36028</v>
      </c>
      <c r="C7444" s="1163" t="s">
        <v>16139</v>
      </c>
      <c r="D7444" s="1163" t="s">
        <v>16140</v>
      </c>
      <c r="E7444" s="1164" t="s">
        <v>9970</v>
      </c>
      <c r="F7444" s="1165">
        <v>44542</v>
      </c>
      <c r="G7444" s="1165">
        <v>45091</v>
      </c>
    </row>
    <row r="7445" spans="1:7">
      <c r="A7445" s="1158">
        <v>9115</v>
      </c>
      <c r="B7445" s="1158">
        <v>36029</v>
      </c>
      <c r="C7445" s="1159" t="s">
        <v>16141</v>
      </c>
      <c r="D7445" s="1159" t="s">
        <v>16142</v>
      </c>
      <c r="E7445" s="1160" t="s">
        <v>3029</v>
      </c>
      <c r="F7445" s="1161">
        <v>45009</v>
      </c>
      <c r="G7445" s="1161">
        <v>45258</v>
      </c>
    </row>
    <row r="7446" spans="1:7">
      <c r="A7446" s="1162">
        <v>9116</v>
      </c>
      <c r="B7446" s="1162">
        <v>36030</v>
      </c>
      <c r="C7446" s="1163" t="s">
        <v>16143</v>
      </c>
      <c r="D7446" s="1163" t="s">
        <v>16144</v>
      </c>
      <c r="E7446" s="1164" t="s">
        <v>2357</v>
      </c>
      <c r="F7446" s="1165">
        <v>45258</v>
      </c>
      <c r="G7446" s="1165">
        <v>45258</v>
      </c>
    </row>
    <row r="7447" spans="1:7">
      <c r="A7447" s="1158">
        <v>9117</v>
      </c>
      <c r="B7447" s="1158">
        <v>36031</v>
      </c>
      <c r="C7447" s="1159" t="s">
        <v>11951</v>
      </c>
      <c r="D7447" s="1159" t="s">
        <v>3179</v>
      </c>
      <c r="E7447" s="1160" t="s">
        <v>3029</v>
      </c>
      <c r="F7447" s="1161">
        <v>45009</v>
      </c>
      <c r="G7447" s="1161">
        <v>45258</v>
      </c>
    </row>
    <row r="7448" spans="1:7">
      <c r="A7448" s="1162">
        <v>9118</v>
      </c>
      <c r="B7448" s="1162">
        <v>36032</v>
      </c>
      <c r="C7448" s="1163" t="s">
        <v>16145</v>
      </c>
      <c r="D7448" s="1163" t="s">
        <v>16146</v>
      </c>
      <c r="E7448" s="1164" t="s">
        <v>3029</v>
      </c>
      <c r="F7448" s="1165">
        <v>45009</v>
      </c>
      <c r="G7448" s="1165">
        <v>45258</v>
      </c>
    </row>
    <row r="7449" spans="1:7" ht="25.5">
      <c r="A7449" s="1158">
        <v>9119</v>
      </c>
      <c r="B7449" s="1158">
        <v>36033</v>
      </c>
      <c r="C7449" s="1159" t="s">
        <v>16147</v>
      </c>
      <c r="D7449" s="1159" t="s">
        <v>16148</v>
      </c>
      <c r="E7449" s="1160" t="s">
        <v>3424</v>
      </c>
      <c r="F7449" s="1161">
        <v>45089</v>
      </c>
      <c r="G7449" s="1161">
        <v>45488</v>
      </c>
    </row>
    <row r="7450" spans="1:7" ht="25.5">
      <c r="A7450" s="1162">
        <v>9120</v>
      </c>
      <c r="B7450" s="1162">
        <v>36034</v>
      </c>
      <c r="C7450" s="1163" t="s">
        <v>16149</v>
      </c>
      <c r="D7450" s="1163" t="s">
        <v>16150</v>
      </c>
      <c r="E7450" s="1164" t="s">
        <v>3424</v>
      </c>
      <c r="F7450" s="1165">
        <v>45089</v>
      </c>
      <c r="G7450" s="1165">
        <v>45488</v>
      </c>
    </row>
    <row r="7451" spans="1:7">
      <c r="A7451" s="1158">
        <v>9121</v>
      </c>
      <c r="B7451" s="1158">
        <v>36035</v>
      </c>
      <c r="C7451" s="1159" t="s">
        <v>16151</v>
      </c>
      <c r="D7451" s="1159" t="s">
        <v>16152</v>
      </c>
      <c r="E7451" s="1160" t="s">
        <v>16153</v>
      </c>
      <c r="F7451" s="1161">
        <v>43415</v>
      </c>
      <c r="G7451" s="1161">
        <v>44924</v>
      </c>
    </row>
    <row r="7452" spans="1:7">
      <c r="A7452" s="1162">
        <v>9122</v>
      </c>
      <c r="B7452" s="1162">
        <v>36036</v>
      </c>
      <c r="C7452" s="1163" t="s">
        <v>16154</v>
      </c>
      <c r="D7452" s="1163" t="s">
        <v>16155</v>
      </c>
      <c r="E7452" s="1164" t="s">
        <v>2357</v>
      </c>
      <c r="F7452" s="1165">
        <v>44924</v>
      </c>
      <c r="G7452" s="1165">
        <v>44924</v>
      </c>
    </row>
    <row r="7453" spans="1:7" ht="25.5">
      <c r="A7453" s="1162">
        <v>9123</v>
      </c>
      <c r="B7453" s="1162">
        <v>38131</v>
      </c>
      <c r="C7453" s="1163" t="s">
        <v>16156</v>
      </c>
      <c r="D7453" s="1163" t="s">
        <v>16157</v>
      </c>
      <c r="E7453" s="1164" t="s">
        <v>3308</v>
      </c>
      <c r="F7453" s="1165">
        <v>43415</v>
      </c>
      <c r="G7453" s="1165">
        <v>43514</v>
      </c>
    </row>
    <row r="7454" spans="1:7">
      <c r="A7454" s="1158">
        <v>9124</v>
      </c>
      <c r="B7454" s="1158">
        <v>36037</v>
      </c>
      <c r="C7454" s="1159" t="s">
        <v>15202</v>
      </c>
      <c r="D7454" s="1159" t="s">
        <v>15203</v>
      </c>
      <c r="E7454" s="1160" t="s">
        <v>3006</v>
      </c>
      <c r="F7454" s="1161">
        <v>44144</v>
      </c>
      <c r="G7454" s="1161">
        <v>44503</v>
      </c>
    </row>
    <row r="7455" spans="1:7" ht="25.5">
      <c r="A7455" s="1162">
        <v>9125</v>
      </c>
      <c r="B7455" s="1162">
        <v>36038</v>
      </c>
      <c r="C7455" s="1163" t="s">
        <v>16158</v>
      </c>
      <c r="D7455" s="1163" t="s">
        <v>16159</v>
      </c>
      <c r="E7455" s="1164" t="s">
        <v>3006</v>
      </c>
      <c r="F7455" s="1165">
        <v>44144</v>
      </c>
      <c r="G7455" s="1165">
        <v>44503</v>
      </c>
    </row>
    <row r="7456" spans="1:7">
      <c r="A7456" s="1158">
        <v>9126</v>
      </c>
      <c r="B7456" s="1158">
        <v>36039</v>
      </c>
      <c r="C7456" s="1159" t="s">
        <v>11960</v>
      </c>
      <c r="D7456" s="1159" t="s">
        <v>12561</v>
      </c>
      <c r="E7456" s="1160" t="s">
        <v>4628</v>
      </c>
      <c r="F7456" s="1161">
        <v>44504</v>
      </c>
      <c r="G7456" s="1161">
        <v>44773</v>
      </c>
    </row>
    <row r="7457" spans="1:7">
      <c r="A7457" s="1162">
        <v>9127</v>
      </c>
      <c r="B7457" s="1162">
        <v>36040</v>
      </c>
      <c r="C7457" s="1163" t="s">
        <v>16160</v>
      </c>
      <c r="D7457" s="1163" t="s">
        <v>16161</v>
      </c>
      <c r="E7457" s="1164" t="s">
        <v>3849</v>
      </c>
      <c r="F7457" s="1165">
        <v>44504</v>
      </c>
      <c r="G7457" s="1165">
        <v>44713</v>
      </c>
    </row>
    <row r="7458" spans="1:7" ht="25.5">
      <c r="A7458" s="1162">
        <v>9128</v>
      </c>
      <c r="B7458" s="1162">
        <v>36041</v>
      </c>
      <c r="C7458" s="1163" t="s">
        <v>16162</v>
      </c>
      <c r="D7458" s="1163" t="s">
        <v>16163</v>
      </c>
      <c r="E7458" s="1164" t="s">
        <v>3034</v>
      </c>
      <c r="F7458" s="1165">
        <v>44714</v>
      </c>
      <c r="G7458" s="1165">
        <v>44773</v>
      </c>
    </row>
    <row r="7459" spans="1:7">
      <c r="A7459" s="1158">
        <v>9129</v>
      </c>
      <c r="B7459" s="1158">
        <v>36042</v>
      </c>
      <c r="C7459" s="1159" t="s">
        <v>11969</v>
      </c>
      <c r="D7459" s="1159" t="s">
        <v>12493</v>
      </c>
      <c r="E7459" s="1160" t="s">
        <v>8418</v>
      </c>
      <c r="F7459" s="1161">
        <v>44714</v>
      </c>
      <c r="G7459" s="1161">
        <v>44924</v>
      </c>
    </row>
    <row r="7460" spans="1:7" ht="25.5">
      <c r="A7460" s="1162">
        <v>9130</v>
      </c>
      <c r="B7460" s="1162">
        <v>36043</v>
      </c>
      <c r="C7460" s="1163" t="s">
        <v>16164</v>
      </c>
      <c r="D7460" s="1163" t="s">
        <v>16165</v>
      </c>
      <c r="E7460" s="1164" t="s">
        <v>16166</v>
      </c>
      <c r="F7460" s="1165">
        <v>44714</v>
      </c>
      <c r="G7460" s="1165">
        <v>44864</v>
      </c>
    </row>
    <row r="7461" spans="1:7" ht="25.5">
      <c r="A7461" s="1162">
        <v>9131</v>
      </c>
      <c r="B7461" s="1162">
        <v>36044</v>
      </c>
      <c r="C7461" s="1163" t="s">
        <v>16167</v>
      </c>
      <c r="D7461" s="1163" t="s">
        <v>16168</v>
      </c>
      <c r="E7461" s="1164" t="s">
        <v>3034</v>
      </c>
      <c r="F7461" s="1165">
        <v>44865</v>
      </c>
      <c r="G7461" s="1165">
        <v>44924</v>
      </c>
    </row>
    <row r="7462" spans="1:7">
      <c r="A7462" s="1158">
        <v>9132</v>
      </c>
      <c r="B7462" s="1158">
        <v>36045</v>
      </c>
      <c r="C7462" s="1159" t="s">
        <v>11986</v>
      </c>
      <c r="D7462" s="1159" t="s">
        <v>5244</v>
      </c>
      <c r="E7462" s="1160" t="s">
        <v>2894</v>
      </c>
      <c r="F7462" s="1161">
        <v>44805</v>
      </c>
      <c r="G7462" s="1161">
        <v>44924</v>
      </c>
    </row>
    <row r="7463" spans="1:7">
      <c r="A7463" s="1162">
        <v>9133</v>
      </c>
      <c r="B7463" s="1162">
        <v>36046</v>
      </c>
      <c r="C7463" s="1163" t="s">
        <v>16169</v>
      </c>
      <c r="D7463" s="1163" t="s">
        <v>16170</v>
      </c>
      <c r="E7463" s="1164" t="s">
        <v>3034</v>
      </c>
      <c r="F7463" s="1165">
        <v>44805</v>
      </c>
      <c r="G7463" s="1165">
        <v>44864</v>
      </c>
    </row>
    <row r="7464" spans="1:7" ht="25.5">
      <c r="A7464" s="1162">
        <v>9134</v>
      </c>
      <c r="B7464" s="1162">
        <v>36047</v>
      </c>
      <c r="C7464" s="1163" t="s">
        <v>16171</v>
      </c>
      <c r="D7464" s="1163" t="s">
        <v>16172</v>
      </c>
      <c r="E7464" s="1164" t="s">
        <v>3034</v>
      </c>
      <c r="F7464" s="1165">
        <v>44865</v>
      </c>
      <c r="G7464" s="1165">
        <v>44924</v>
      </c>
    </row>
    <row r="7465" spans="1:7" ht="25.5">
      <c r="A7465" s="1158">
        <v>9135</v>
      </c>
      <c r="B7465" s="1158">
        <v>36048</v>
      </c>
      <c r="C7465" s="1159" t="s">
        <v>16173</v>
      </c>
      <c r="D7465" s="1159" t="s">
        <v>16174</v>
      </c>
      <c r="E7465" s="1160" t="s">
        <v>16175</v>
      </c>
      <c r="F7465" s="1161">
        <v>43882</v>
      </c>
      <c r="G7465" s="1161">
        <v>45012</v>
      </c>
    </row>
    <row r="7466" spans="1:7">
      <c r="A7466" s="1162">
        <v>9136</v>
      </c>
      <c r="B7466" s="1162">
        <v>36049</v>
      </c>
      <c r="C7466" s="1163" t="s">
        <v>16176</v>
      </c>
      <c r="D7466" s="1163" t="s">
        <v>16177</v>
      </c>
      <c r="E7466" s="1164" t="s">
        <v>2357</v>
      </c>
      <c r="F7466" s="1165">
        <v>45012</v>
      </c>
      <c r="G7466" s="1165">
        <v>45012</v>
      </c>
    </row>
    <row r="7467" spans="1:7">
      <c r="A7467" s="1158">
        <v>9137</v>
      </c>
      <c r="B7467" s="1158">
        <v>36050</v>
      </c>
      <c r="C7467" s="1159" t="s">
        <v>13555</v>
      </c>
      <c r="D7467" s="1159" t="s">
        <v>13556</v>
      </c>
      <c r="E7467" s="1160" t="s">
        <v>9981</v>
      </c>
      <c r="F7467" s="1161">
        <v>43882</v>
      </c>
      <c r="G7467" s="1161">
        <v>44581</v>
      </c>
    </row>
    <row r="7468" spans="1:7" ht="25.5">
      <c r="A7468" s="1162">
        <v>9138</v>
      </c>
      <c r="B7468" s="1162">
        <v>36051</v>
      </c>
      <c r="C7468" s="1163" t="s">
        <v>16178</v>
      </c>
      <c r="D7468" s="1163" t="s">
        <v>16179</v>
      </c>
      <c r="E7468" s="1164" t="s">
        <v>9981</v>
      </c>
      <c r="F7468" s="1165">
        <v>43882</v>
      </c>
      <c r="G7468" s="1165">
        <v>44581</v>
      </c>
    </row>
    <row r="7469" spans="1:7">
      <c r="A7469" s="1158">
        <v>9139</v>
      </c>
      <c r="B7469" s="1158">
        <v>36052</v>
      </c>
      <c r="C7469" s="1159" t="s">
        <v>13559</v>
      </c>
      <c r="D7469" s="1159" t="s">
        <v>13560</v>
      </c>
      <c r="E7469" s="1160" t="s">
        <v>13000</v>
      </c>
      <c r="F7469" s="1161">
        <v>44222</v>
      </c>
      <c r="G7469" s="1161">
        <v>45011</v>
      </c>
    </row>
    <row r="7470" spans="1:7" ht="25.5">
      <c r="A7470" s="1162">
        <v>9140</v>
      </c>
      <c r="B7470" s="1162">
        <v>36053</v>
      </c>
      <c r="C7470" s="1163" t="s">
        <v>16180</v>
      </c>
      <c r="D7470" s="1163" t="s">
        <v>2196</v>
      </c>
      <c r="E7470" s="1164" t="s">
        <v>3407</v>
      </c>
      <c r="F7470" s="1165">
        <v>44222</v>
      </c>
      <c r="G7470" s="1165">
        <v>44951</v>
      </c>
    </row>
    <row r="7471" spans="1:7" ht="25.5">
      <c r="A7471" s="1162">
        <v>9141</v>
      </c>
      <c r="B7471" s="1162">
        <v>36054</v>
      </c>
      <c r="C7471" s="1163" t="s">
        <v>16181</v>
      </c>
      <c r="D7471" s="1163" t="s">
        <v>16182</v>
      </c>
      <c r="E7471" s="1164" t="s">
        <v>3034</v>
      </c>
      <c r="F7471" s="1165">
        <v>44952</v>
      </c>
      <c r="G7471" s="1165">
        <v>45011</v>
      </c>
    </row>
    <row r="7472" spans="1:7">
      <c r="A7472" s="1158">
        <v>9142</v>
      </c>
      <c r="B7472" s="1158">
        <v>36055</v>
      </c>
      <c r="C7472" s="1159" t="s">
        <v>11969</v>
      </c>
      <c r="D7472" s="1159" t="s">
        <v>12493</v>
      </c>
      <c r="E7472" s="1160" t="s">
        <v>13000</v>
      </c>
      <c r="F7472" s="1161">
        <v>44222</v>
      </c>
      <c r="G7472" s="1161">
        <v>45011</v>
      </c>
    </row>
    <row r="7473" spans="1:7" ht="25.5">
      <c r="A7473" s="1162">
        <v>9143</v>
      </c>
      <c r="B7473" s="1162">
        <v>36056</v>
      </c>
      <c r="C7473" s="1163" t="s">
        <v>16183</v>
      </c>
      <c r="D7473" s="1163" t="s">
        <v>16184</v>
      </c>
      <c r="E7473" s="1164" t="s">
        <v>3407</v>
      </c>
      <c r="F7473" s="1165">
        <v>44222</v>
      </c>
      <c r="G7473" s="1165">
        <v>44951</v>
      </c>
    </row>
    <row r="7474" spans="1:7" ht="25.5">
      <c r="A7474" s="1162">
        <v>9144</v>
      </c>
      <c r="B7474" s="1162">
        <v>36057</v>
      </c>
      <c r="C7474" s="1163" t="s">
        <v>16185</v>
      </c>
      <c r="D7474" s="1163" t="s">
        <v>16186</v>
      </c>
      <c r="E7474" s="1164" t="s">
        <v>3034</v>
      </c>
      <c r="F7474" s="1165">
        <v>44952</v>
      </c>
      <c r="G7474" s="1165">
        <v>45011</v>
      </c>
    </row>
    <row r="7475" spans="1:7">
      <c r="A7475" s="1158">
        <v>9145</v>
      </c>
      <c r="B7475" s="1158">
        <v>36058</v>
      </c>
      <c r="C7475" s="1159" t="s">
        <v>11986</v>
      </c>
      <c r="D7475" s="1159" t="s">
        <v>5244</v>
      </c>
      <c r="E7475" s="1160" t="s">
        <v>15273</v>
      </c>
      <c r="F7475" s="1161">
        <v>44222</v>
      </c>
      <c r="G7475" s="1161">
        <v>45012</v>
      </c>
    </row>
    <row r="7476" spans="1:7">
      <c r="A7476" s="1162">
        <v>9146</v>
      </c>
      <c r="B7476" s="1162">
        <v>36059</v>
      </c>
      <c r="C7476" s="1163" t="s">
        <v>16187</v>
      </c>
      <c r="D7476" s="1163" t="s">
        <v>16188</v>
      </c>
      <c r="E7476" s="1164" t="s">
        <v>3407</v>
      </c>
      <c r="F7476" s="1165">
        <v>44222</v>
      </c>
      <c r="G7476" s="1165">
        <v>44951</v>
      </c>
    </row>
    <row r="7477" spans="1:7" ht="25.5">
      <c r="A7477" s="1162">
        <v>9147</v>
      </c>
      <c r="B7477" s="1162">
        <v>36060</v>
      </c>
      <c r="C7477" s="1163" t="s">
        <v>16189</v>
      </c>
      <c r="D7477" s="1163" t="s">
        <v>16190</v>
      </c>
      <c r="E7477" s="1164" t="s">
        <v>14345</v>
      </c>
      <c r="F7477" s="1165">
        <v>44952</v>
      </c>
      <c r="G7477" s="1165">
        <v>45012</v>
      </c>
    </row>
    <row r="7478" spans="1:7" ht="25.5">
      <c r="A7478" s="1158">
        <v>9148</v>
      </c>
      <c r="B7478" s="1158">
        <v>36061</v>
      </c>
      <c r="C7478" s="1159" t="s">
        <v>16191</v>
      </c>
      <c r="D7478" s="1159" t="s">
        <v>16192</v>
      </c>
      <c r="E7478" s="1160" t="s">
        <v>15331</v>
      </c>
      <c r="F7478" s="1161">
        <v>44380</v>
      </c>
      <c r="G7478" s="1161">
        <v>45249</v>
      </c>
    </row>
    <row r="7479" spans="1:7">
      <c r="A7479" s="1162">
        <v>9149</v>
      </c>
      <c r="B7479" s="1162">
        <v>36062</v>
      </c>
      <c r="C7479" s="1163" t="s">
        <v>16193</v>
      </c>
      <c r="D7479" s="1163" t="s">
        <v>16194</v>
      </c>
      <c r="E7479" s="1164" t="s">
        <v>2357</v>
      </c>
      <c r="F7479" s="1165">
        <v>45249</v>
      </c>
      <c r="G7479" s="1165">
        <v>45249</v>
      </c>
    </row>
    <row r="7480" spans="1:7">
      <c r="A7480" s="1158">
        <v>9150</v>
      </c>
      <c r="B7480" s="1158">
        <v>36063</v>
      </c>
      <c r="C7480" s="1159" t="s">
        <v>13555</v>
      </c>
      <c r="D7480" s="1159" t="s">
        <v>13556</v>
      </c>
      <c r="E7480" s="1160" t="s">
        <v>4625</v>
      </c>
      <c r="F7480" s="1161">
        <v>44380</v>
      </c>
      <c r="G7480" s="1161">
        <v>45129</v>
      </c>
    </row>
    <row r="7481" spans="1:7" ht="25.5">
      <c r="A7481" s="1162">
        <v>9151</v>
      </c>
      <c r="B7481" s="1162">
        <v>36064</v>
      </c>
      <c r="C7481" s="1163" t="s">
        <v>16195</v>
      </c>
      <c r="D7481" s="1163" t="s">
        <v>16196</v>
      </c>
      <c r="E7481" s="1164" t="s">
        <v>4625</v>
      </c>
      <c r="F7481" s="1165">
        <v>44380</v>
      </c>
      <c r="G7481" s="1165">
        <v>45129</v>
      </c>
    </row>
    <row r="7482" spans="1:7">
      <c r="A7482" s="1158">
        <v>9152</v>
      </c>
      <c r="B7482" s="1158">
        <v>36065</v>
      </c>
      <c r="C7482" s="1159" t="s">
        <v>13559</v>
      </c>
      <c r="D7482" s="1159" t="s">
        <v>13560</v>
      </c>
      <c r="E7482" s="1160" t="s">
        <v>2894</v>
      </c>
      <c r="F7482" s="1161">
        <v>45130</v>
      </c>
      <c r="G7482" s="1161">
        <v>45249</v>
      </c>
    </row>
    <row r="7483" spans="1:7" ht="25.5">
      <c r="A7483" s="1162">
        <v>9153</v>
      </c>
      <c r="B7483" s="1162">
        <v>36066</v>
      </c>
      <c r="C7483" s="1163" t="s">
        <v>16197</v>
      </c>
      <c r="D7483" s="1163" t="s">
        <v>16198</v>
      </c>
      <c r="E7483" s="1164" t="s">
        <v>3034</v>
      </c>
      <c r="F7483" s="1165">
        <v>45190</v>
      </c>
      <c r="G7483" s="1165">
        <v>45249</v>
      </c>
    </row>
    <row r="7484" spans="1:7" ht="25.5">
      <c r="A7484" s="1162">
        <v>9154</v>
      </c>
      <c r="B7484" s="1162">
        <v>36067</v>
      </c>
      <c r="C7484" s="1163" t="s">
        <v>16199</v>
      </c>
      <c r="D7484" s="1163" t="s">
        <v>16200</v>
      </c>
      <c r="E7484" s="1164" t="s">
        <v>3034</v>
      </c>
      <c r="F7484" s="1165">
        <v>45130</v>
      </c>
      <c r="G7484" s="1165">
        <v>45189</v>
      </c>
    </row>
    <row r="7485" spans="1:7">
      <c r="A7485" s="1158">
        <v>9155</v>
      </c>
      <c r="B7485" s="1158">
        <v>36068</v>
      </c>
      <c r="C7485" s="1159" t="s">
        <v>11969</v>
      </c>
      <c r="D7485" s="1159" t="s">
        <v>12493</v>
      </c>
      <c r="E7485" s="1160" t="s">
        <v>2894</v>
      </c>
      <c r="F7485" s="1161">
        <v>45130</v>
      </c>
      <c r="G7485" s="1161">
        <v>45249</v>
      </c>
    </row>
    <row r="7486" spans="1:7" ht="25.5">
      <c r="A7486" s="1162">
        <v>9156</v>
      </c>
      <c r="B7486" s="1162">
        <v>36069</v>
      </c>
      <c r="C7486" s="1163" t="s">
        <v>16201</v>
      </c>
      <c r="D7486" s="1163" t="s">
        <v>16202</v>
      </c>
      <c r="E7486" s="1164" t="s">
        <v>3034</v>
      </c>
      <c r="F7486" s="1165">
        <v>45130</v>
      </c>
      <c r="G7486" s="1165">
        <v>45189</v>
      </c>
    </row>
    <row r="7487" spans="1:7" ht="25.5">
      <c r="A7487" s="1162">
        <v>9157</v>
      </c>
      <c r="B7487" s="1162">
        <v>36070</v>
      </c>
      <c r="C7487" s="1163" t="s">
        <v>16203</v>
      </c>
      <c r="D7487" s="1163" t="s">
        <v>16204</v>
      </c>
      <c r="E7487" s="1164" t="s">
        <v>3034</v>
      </c>
      <c r="F7487" s="1165">
        <v>45190</v>
      </c>
      <c r="G7487" s="1165">
        <v>45249</v>
      </c>
    </row>
    <row r="7488" spans="1:7">
      <c r="A7488" s="1158">
        <v>9158</v>
      </c>
      <c r="B7488" s="1158">
        <v>36071</v>
      </c>
      <c r="C7488" s="1159" t="s">
        <v>11986</v>
      </c>
      <c r="D7488" s="1159" t="s">
        <v>5244</v>
      </c>
      <c r="E7488" s="1160" t="s">
        <v>2894</v>
      </c>
      <c r="F7488" s="1161">
        <v>45130</v>
      </c>
      <c r="G7488" s="1161">
        <v>45249</v>
      </c>
    </row>
    <row r="7489" spans="1:7" ht="25.5">
      <c r="A7489" s="1162">
        <v>9159</v>
      </c>
      <c r="B7489" s="1162">
        <v>36072</v>
      </c>
      <c r="C7489" s="1163" t="s">
        <v>16205</v>
      </c>
      <c r="D7489" s="1163" t="s">
        <v>16206</v>
      </c>
      <c r="E7489" s="1164" t="s">
        <v>3034</v>
      </c>
      <c r="F7489" s="1165">
        <v>45130</v>
      </c>
      <c r="G7489" s="1165">
        <v>45189</v>
      </c>
    </row>
    <row r="7490" spans="1:7" ht="25.5">
      <c r="A7490" s="1162">
        <v>9160</v>
      </c>
      <c r="B7490" s="1162">
        <v>36073</v>
      </c>
      <c r="C7490" s="1163" t="s">
        <v>16207</v>
      </c>
      <c r="D7490" s="1163" t="s">
        <v>16208</v>
      </c>
      <c r="E7490" s="1164" t="s">
        <v>3034</v>
      </c>
      <c r="F7490" s="1165">
        <v>45190</v>
      </c>
      <c r="G7490" s="1165">
        <v>45249</v>
      </c>
    </row>
    <row r="7491" spans="1:7">
      <c r="A7491" s="1158">
        <v>9161</v>
      </c>
      <c r="B7491" s="1158">
        <v>36074</v>
      </c>
      <c r="C7491" s="1159" t="s">
        <v>16209</v>
      </c>
      <c r="D7491" s="1159" t="s">
        <v>16210</v>
      </c>
      <c r="E7491" s="1160" t="s">
        <v>16211</v>
      </c>
      <c r="F7491" s="1161">
        <v>44502</v>
      </c>
      <c r="G7491" s="1161">
        <v>45012</v>
      </c>
    </row>
    <row r="7492" spans="1:7">
      <c r="A7492" s="1162">
        <v>9162</v>
      </c>
      <c r="B7492" s="1162">
        <v>36075</v>
      </c>
      <c r="C7492" s="1163" t="s">
        <v>16212</v>
      </c>
      <c r="D7492" s="1163" t="s">
        <v>16213</v>
      </c>
      <c r="E7492" s="1164" t="s">
        <v>2357</v>
      </c>
      <c r="F7492" s="1165">
        <v>45012</v>
      </c>
      <c r="G7492" s="1165">
        <v>45012</v>
      </c>
    </row>
    <row r="7493" spans="1:7">
      <c r="A7493" s="1158">
        <v>9163</v>
      </c>
      <c r="B7493" s="1158">
        <v>36076</v>
      </c>
      <c r="C7493" s="1159" t="s">
        <v>13555</v>
      </c>
      <c r="D7493" s="1159" t="s">
        <v>13556</v>
      </c>
      <c r="E7493" s="1160" t="s">
        <v>3029</v>
      </c>
      <c r="F7493" s="1161">
        <v>44502</v>
      </c>
      <c r="G7493" s="1161">
        <v>44751</v>
      </c>
    </row>
    <row r="7494" spans="1:7" ht="25.5">
      <c r="A7494" s="1162">
        <v>9164</v>
      </c>
      <c r="B7494" s="1162">
        <v>36077</v>
      </c>
      <c r="C7494" s="1163" t="s">
        <v>16214</v>
      </c>
      <c r="D7494" s="1163" t="s">
        <v>16215</v>
      </c>
      <c r="E7494" s="1164" t="s">
        <v>3029</v>
      </c>
      <c r="F7494" s="1165">
        <v>44502</v>
      </c>
      <c r="G7494" s="1165">
        <v>44751</v>
      </c>
    </row>
    <row r="7495" spans="1:7">
      <c r="A7495" s="1158">
        <v>9165</v>
      </c>
      <c r="B7495" s="1158">
        <v>36078</v>
      </c>
      <c r="C7495" s="1159" t="s">
        <v>13559</v>
      </c>
      <c r="D7495" s="1159" t="s">
        <v>13560</v>
      </c>
      <c r="E7495" s="1160" t="s">
        <v>7504</v>
      </c>
      <c r="F7495" s="1161">
        <v>44752</v>
      </c>
      <c r="G7495" s="1161">
        <v>45011</v>
      </c>
    </row>
    <row r="7496" spans="1:7" ht="25.5">
      <c r="A7496" s="1162">
        <v>9166</v>
      </c>
      <c r="B7496" s="1162">
        <v>36079</v>
      </c>
      <c r="C7496" s="1163" t="s">
        <v>16216</v>
      </c>
      <c r="D7496" s="1163" t="s">
        <v>16217</v>
      </c>
      <c r="E7496" s="1164" t="s">
        <v>3955</v>
      </c>
      <c r="F7496" s="1165">
        <v>44752</v>
      </c>
      <c r="G7496" s="1165">
        <v>44951</v>
      </c>
    </row>
    <row r="7497" spans="1:7" ht="25.5">
      <c r="A7497" s="1162">
        <v>9167</v>
      </c>
      <c r="B7497" s="1162">
        <v>36080</v>
      </c>
      <c r="C7497" s="1163" t="s">
        <v>16218</v>
      </c>
      <c r="D7497" s="1163" t="s">
        <v>16219</v>
      </c>
      <c r="E7497" s="1164" t="s">
        <v>3034</v>
      </c>
      <c r="F7497" s="1165">
        <v>44952</v>
      </c>
      <c r="G7497" s="1165">
        <v>45011</v>
      </c>
    </row>
    <row r="7498" spans="1:7">
      <c r="A7498" s="1158">
        <v>9168</v>
      </c>
      <c r="B7498" s="1158">
        <v>36081</v>
      </c>
      <c r="C7498" s="1159" t="s">
        <v>11969</v>
      </c>
      <c r="D7498" s="1159" t="s">
        <v>12493</v>
      </c>
      <c r="E7498" s="1160" t="s">
        <v>7504</v>
      </c>
      <c r="F7498" s="1161">
        <v>44752</v>
      </c>
      <c r="G7498" s="1161">
        <v>45011</v>
      </c>
    </row>
    <row r="7499" spans="1:7" ht="25.5">
      <c r="A7499" s="1162">
        <v>9169</v>
      </c>
      <c r="B7499" s="1162">
        <v>36082</v>
      </c>
      <c r="C7499" s="1163" t="s">
        <v>16220</v>
      </c>
      <c r="D7499" s="1163" t="s">
        <v>16221</v>
      </c>
      <c r="E7499" s="1164" t="s">
        <v>3955</v>
      </c>
      <c r="F7499" s="1165">
        <v>44752</v>
      </c>
      <c r="G7499" s="1165">
        <v>44951</v>
      </c>
    </row>
    <row r="7500" spans="1:7" ht="25.5">
      <c r="A7500" s="1162">
        <v>9170</v>
      </c>
      <c r="B7500" s="1162">
        <v>36083</v>
      </c>
      <c r="C7500" s="1163" t="s">
        <v>16222</v>
      </c>
      <c r="D7500" s="1163" t="s">
        <v>16223</v>
      </c>
      <c r="E7500" s="1164" t="s">
        <v>3034</v>
      </c>
      <c r="F7500" s="1165">
        <v>44952</v>
      </c>
      <c r="G7500" s="1165">
        <v>45011</v>
      </c>
    </row>
    <row r="7501" spans="1:7">
      <c r="A7501" s="1158">
        <v>9171</v>
      </c>
      <c r="B7501" s="1158">
        <v>36084</v>
      </c>
      <c r="C7501" s="1159" t="s">
        <v>11986</v>
      </c>
      <c r="D7501" s="1159" t="s">
        <v>5244</v>
      </c>
      <c r="E7501" s="1160" t="s">
        <v>15033</v>
      </c>
      <c r="F7501" s="1161">
        <v>44752</v>
      </c>
      <c r="G7501" s="1161">
        <v>45012</v>
      </c>
    </row>
    <row r="7502" spans="1:7">
      <c r="A7502" s="1162">
        <v>9172</v>
      </c>
      <c r="B7502" s="1162">
        <v>36085</v>
      </c>
      <c r="C7502" s="1163" t="s">
        <v>16224</v>
      </c>
      <c r="D7502" s="1163" t="s">
        <v>16225</v>
      </c>
      <c r="E7502" s="1164" t="s">
        <v>3955</v>
      </c>
      <c r="F7502" s="1165">
        <v>44752</v>
      </c>
      <c r="G7502" s="1165">
        <v>44951</v>
      </c>
    </row>
    <row r="7503" spans="1:7" ht="25.5">
      <c r="A7503" s="1162">
        <v>9173</v>
      </c>
      <c r="B7503" s="1162">
        <v>36086</v>
      </c>
      <c r="C7503" s="1163" t="s">
        <v>16226</v>
      </c>
      <c r="D7503" s="1163" t="s">
        <v>16227</v>
      </c>
      <c r="E7503" s="1164" t="s">
        <v>14345</v>
      </c>
      <c r="F7503" s="1165">
        <v>44952</v>
      </c>
      <c r="G7503" s="1165">
        <v>45012</v>
      </c>
    </row>
    <row r="7504" spans="1:7" ht="25.5">
      <c r="A7504" s="1158">
        <v>9174</v>
      </c>
      <c r="B7504" s="1158">
        <v>36087</v>
      </c>
      <c r="C7504" s="1159" t="s">
        <v>16228</v>
      </c>
      <c r="D7504" s="1159" t="s">
        <v>16229</v>
      </c>
      <c r="E7504" s="1160" t="s">
        <v>9970</v>
      </c>
      <c r="F7504" s="1161">
        <v>44486</v>
      </c>
      <c r="G7504" s="1161">
        <v>45035</v>
      </c>
    </row>
    <row r="7505" spans="1:7">
      <c r="A7505" s="1162">
        <v>9175</v>
      </c>
      <c r="B7505" s="1162">
        <v>36088</v>
      </c>
      <c r="C7505" s="1163" t="s">
        <v>16230</v>
      </c>
      <c r="D7505" s="1163" t="s">
        <v>16231</v>
      </c>
      <c r="E7505" s="1164" t="s">
        <v>2357</v>
      </c>
      <c r="F7505" s="1165">
        <v>45035</v>
      </c>
      <c r="G7505" s="1165">
        <v>45035</v>
      </c>
    </row>
    <row r="7506" spans="1:7">
      <c r="A7506" s="1158">
        <v>9176</v>
      </c>
      <c r="B7506" s="1158">
        <v>36089</v>
      </c>
      <c r="C7506" s="1159" t="s">
        <v>11951</v>
      </c>
      <c r="D7506" s="1159" t="s">
        <v>3179</v>
      </c>
      <c r="E7506" s="1160" t="s">
        <v>3029</v>
      </c>
      <c r="F7506" s="1161">
        <v>44486</v>
      </c>
      <c r="G7506" s="1161">
        <v>44735</v>
      </c>
    </row>
    <row r="7507" spans="1:7" ht="25.5">
      <c r="A7507" s="1162">
        <v>9177</v>
      </c>
      <c r="B7507" s="1162">
        <v>36090</v>
      </c>
      <c r="C7507" s="1163" t="s">
        <v>16232</v>
      </c>
      <c r="D7507" s="1163" t="s">
        <v>16233</v>
      </c>
      <c r="E7507" s="1164" t="s">
        <v>3029</v>
      </c>
      <c r="F7507" s="1165">
        <v>44486</v>
      </c>
      <c r="G7507" s="1165">
        <v>44735</v>
      </c>
    </row>
    <row r="7508" spans="1:7">
      <c r="A7508" s="1158">
        <v>9178</v>
      </c>
      <c r="B7508" s="1158">
        <v>36091</v>
      </c>
      <c r="C7508" s="1159" t="s">
        <v>11969</v>
      </c>
      <c r="D7508" s="1159" t="s">
        <v>12493</v>
      </c>
      <c r="E7508" s="1160" t="s">
        <v>3461</v>
      </c>
      <c r="F7508" s="1161">
        <v>44736</v>
      </c>
      <c r="G7508" s="1161">
        <v>45035</v>
      </c>
    </row>
    <row r="7509" spans="1:7" ht="25.5">
      <c r="A7509" s="1162">
        <v>9179</v>
      </c>
      <c r="B7509" s="1162">
        <v>36092</v>
      </c>
      <c r="C7509" s="1163" t="s">
        <v>16234</v>
      </c>
      <c r="D7509" s="1163" t="s">
        <v>16235</v>
      </c>
      <c r="E7509" s="1164" t="s">
        <v>3461</v>
      </c>
      <c r="F7509" s="1165">
        <v>44736</v>
      </c>
      <c r="G7509" s="1165">
        <v>45035</v>
      </c>
    </row>
    <row r="7510" spans="1:7" ht="25.5">
      <c r="A7510" s="1158">
        <v>9180</v>
      </c>
      <c r="B7510" s="1158">
        <v>36093</v>
      </c>
      <c r="C7510" s="1159" t="s">
        <v>16236</v>
      </c>
      <c r="D7510" s="1159" t="s">
        <v>16237</v>
      </c>
      <c r="E7510" s="1160" t="s">
        <v>3461</v>
      </c>
      <c r="F7510" s="1161">
        <v>44736</v>
      </c>
      <c r="G7510" s="1161">
        <v>45035</v>
      </c>
    </row>
    <row r="7511" spans="1:7">
      <c r="A7511" s="1162">
        <v>9181</v>
      </c>
      <c r="B7511" s="1162">
        <v>36094</v>
      </c>
      <c r="C7511" s="1163" t="s">
        <v>16238</v>
      </c>
      <c r="D7511" s="1163" t="s">
        <v>16239</v>
      </c>
      <c r="E7511" s="1164" t="s">
        <v>2357</v>
      </c>
      <c r="F7511" s="1165">
        <v>45035</v>
      </c>
      <c r="G7511" s="1165">
        <v>45035</v>
      </c>
    </row>
    <row r="7512" spans="1:7">
      <c r="A7512" s="1158">
        <v>9182</v>
      </c>
      <c r="B7512" s="1158">
        <v>36095</v>
      </c>
      <c r="C7512" s="1159" t="s">
        <v>11969</v>
      </c>
      <c r="D7512" s="1159" t="s">
        <v>12493</v>
      </c>
      <c r="E7512" s="1160" t="s">
        <v>3461</v>
      </c>
      <c r="F7512" s="1161">
        <v>44736</v>
      </c>
      <c r="G7512" s="1161">
        <v>45035</v>
      </c>
    </row>
    <row r="7513" spans="1:7" ht="38.25">
      <c r="A7513" s="1162">
        <v>9183</v>
      </c>
      <c r="B7513" s="1162">
        <v>36096</v>
      </c>
      <c r="C7513" s="1163" t="s">
        <v>16240</v>
      </c>
      <c r="D7513" s="1163" t="s">
        <v>16241</v>
      </c>
      <c r="E7513" s="1164" t="s">
        <v>3461</v>
      </c>
      <c r="F7513" s="1165">
        <v>44736</v>
      </c>
      <c r="G7513" s="1165">
        <v>45035</v>
      </c>
    </row>
    <row r="7514" spans="1:7" ht="25.5">
      <c r="A7514" s="1158">
        <v>9184</v>
      </c>
      <c r="B7514" s="1158">
        <v>36097</v>
      </c>
      <c r="C7514" s="1159" t="s">
        <v>16242</v>
      </c>
      <c r="D7514" s="1159" t="s">
        <v>16243</v>
      </c>
      <c r="E7514" s="1160" t="s">
        <v>9970</v>
      </c>
      <c r="F7514" s="1161">
        <v>44486</v>
      </c>
      <c r="G7514" s="1161">
        <v>45035</v>
      </c>
    </row>
    <row r="7515" spans="1:7">
      <c r="A7515" s="1162">
        <v>9185</v>
      </c>
      <c r="B7515" s="1162">
        <v>36098</v>
      </c>
      <c r="C7515" s="1163" t="s">
        <v>16244</v>
      </c>
      <c r="D7515" s="1163" t="s">
        <v>16245</v>
      </c>
      <c r="E7515" s="1164" t="s">
        <v>2357</v>
      </c>
      <c r="F7515" s="1165">
        <v>45035</v>
      </c>
      <c r="G7515" s="1165">
        <v>45035</v>
      </c>
    </row>
    <row r="7516" spans="1:7">
      <c r="A7516" s="1158">
        <v>9186</v>
      </c>
      <c r="B7516" s="1158">
        <v>36099</v>
      </c>
      <c r="C7516" s="1159" t="s">
        <v>11951</v>
      </c>
      <c r="D7516" s="1159" t="s">
        <v>3179</v>
      </c>
      <c r="E7516" s="1160" t="s">
        <v>3029</v>
      </c>
      <c r="F7516" s="1161">
        <v>44486</v>
      </c>
      <c r="G7516" s="1161">
        <v>44735</v>
      </c>
    </row>
    <row r="7517" spans="1:7" ht="25.5">
      <c r="A7517" s="1162">
        <v>9187</v>
      </c>
      <c r="B7517" s="1162">
        <v>36100</v>
      </c>
      <c r="C7517" s="1163" t="s">
        <v>16246</v>
      </c>
      <c r="D7517" s="1163" t="s">
        <v>16247</v>
      </c>
      <c r="E7517" s="1164" t="s">
        <v>3029</v>
      </c>
      <c r="F7517" s="1165">
        <v>44486</v>
      </c>
      <c r="G7517" s="1165">
        <v>44735</v>
      </c>
    </row>
    <row r="7518" spans="1:7">
      <c r="A7518" s="1158">
        <v>9188</v>
      </c>
      <c r="B7518" s="1158">
        <v>36101</v>
      </c>
      <c r="C7518" s="1159" t="s">
        <v>11969</v>
      </c>
      <c r="D7518" s="1159" t="s">
        <v>12493</v>
      </c>
      <c r="E7518" s="1160" t="s">
        <v>3461</v>
      </c>
      <c r="F7518" s="1161">
        <v>44736</v>
      </c>
      <c r="G7518" s="1161">
        <v>45035</v>
      </c>
    </row>
    <row r="7519" spans="1:7" ht="25.5">
      <c r="A7519" s="1162">
        <v>9189</v>
      </c>
      <c r="B7519" s="1162">
        <v>36102</v>
      </c>
      <c r="C7519" s="1163" t="s">
        <v>16248</v>
      </c>
      <c r="D7519" s="1163" t="s">
        <v>16249</v>
      </c>
      <c r="E7519" s="1164" t="s">
        <v>3461</v>
      </c>
      <c r="F7519" s="1165">
        <v>44736</v>
      </c>
      <c r="G7519" s="1165">
        <v>45035</v>
      </c>
    </row>
    <row r="7520" spans="1:7" ht="25.5">
      <c r="A7520" s="1158">
        <v>9190</v>
      </c>
      <c r="B7520" s="1158">
        <v>36103</v>
      </c>
      <c r="C7520" s="1159" t="s">
        <v>16250</v>
      </c>
      <c r="D7520" s="1159" t="s">
        <v>16251</v>
      </c>
      <c r="E7520" s="1160" t="s">
        <v>9970</v>
      </c>
      <c r="F7520" s="1161">
        <v>44486</v>
      </c>
      <c r="G7520" s="1161">
        <v>45035</v>
      </c>
    </row>
    <row r="7521" spans="1:7">
      <c r="A7521" s="1162">
        <v>9191</v>
      </c>
      <c r="B7521" s="1162">
        <v>36104</v>
      </c>
      <c r="C7521" s="1163" t="s">
        <v>16252</v>
      </c>
      <c r="D7521" s="1163" t="s">
        <v>16253</v>
      </c>
      <c r="E7521" s="1164" t="s">
        <v>2357</v>
      </c>
      <c r="F7521" s="1165">
        <v>45035</v>
      </c>
      <c r="G7521" s="1165">
        <v>45035</v>
      </c>
    </row>
    <row r="7522" spans="1:7">
      <c r="A7522" s="1158">
        <v>9192</v>
      </c>
      <c r="B7522" s="1158">
        <v>36105</v>
      </c>
      <c r="C7522" s="1159" t="s">
        <v>11951</v>
      </c>
      <c r="D7522" s="1159" t="s">
        <v>3179</v>
      </c>
      <c r="E7522" s="1160" t="s">
        <v>3029</v>
      </c>
      <c r="F7522" s="1161">
        <v>44486</v>
      </c>
      <c r="G7522" s="1161">
        <v>44735</v>
      </c>
    </row>
    <row r="7523" spans="1:7" ht="25.5">
      <c r="A7523" s="1162">
        <v>9193</v>
      </c>
      <c r="B7523" s="1162">
        <v>36106</v>
      </c>
      <c r="C7523" s="1163" t="s">
        <v>16254</v>
      </c>
      <c r="D7523" s="1163" t="s">
        <v>16255</v>
      </c>
      <c r="E7523" s="1164" t="s">
        <v>3029</v>
      </c>
      <c r="F7523" s="1165">
        <v>44486</v>
      </c>
      <c r="G7523" s="1165">
        <v>44735</v>
      </c>
    </row>
    <row r="7524" spans="1:7">
      <c r="A7524" s="1158">
        <v>9194</v>
      </c>
      <c r="B7524" s="1158">
        <v>36107</v>
      </c>
      <c r="C7524" s="1159" t="s">
        <v>11969</v>
      </c>
      <c r="D7524" s="1159" t="s">
        <v>12493</v>
      </c>
      <c r="E7524" s="1160" t="s">
        <v>3461</v>
      </c>
      <c r="F7524" s="1161">
        <v>44736</v>
      </c>
      <c r="G7524" s="1161">
        <v>45035</v>
      </c>
    </row>
    <row r="7525" spans="1:7" ht="25.5">
      <c r="A7525" s="1162">
        <v>9195</v>
      </c>
      <c r="B7525" s="1162">
        <v>36108</v>
      </c>
      <c r="C7525" s="1163" t="s">
        <v>16256</v>
      </c>
      <c r="D7525" s="1163" t="s">
        <v>16257</v>
      </c>
      <c r="E7525" s="1164" t="s">
        <v>3461</v>
      </c>
      <c r="F7525" s="1165">
        <v>44736</v>
      </c>
      <c r="G7525" s="1165">
        <v>45035</v>
      </c>
    </row>
    <row r="7526" spans="1:7" ht="25.5">
      <c r="A7526" s="1158">
        <v>9196</v>
      </c>
      <c r="B7526" s="1158">
        <v>36109</v>
      </c>
      <c r="C7526" s="1159" t="s">
        <v>16258</v>
      </c>
      <c r="D7526" s="1159" t="s">
        <v>16259</v>
      </c>
      <c r="E7526" s="1160" t="s">
        <v>4589</v>
      </c>
      <c r="F7526" s="1161">
        <v>44844</v>
      </c>
      <c r="G7526" s="1161">
        <v>45293</v>
      </c>
    </row>
    <row r="7527" spans="1:7">
      <c r="A7527" s="1162">
        <v>9197</v>
      </c>
      <c r="B7527" s="1162">
        <v>36110</v>
      </c>
      <c r="C7527" s="1163" t="s">
        <v>16260</v>
      </c>
      <c r="D7527" s="1163" t="s">
        <v>16261</v>
      </c>
      <c r="E7527" s="1164" t="s">
        <v>2357</v>
      </c>
      <c r="F7527" s="1165">
        <v>45293</v>
      </c>
      <c r="G7527" s="1165">
        <v>45293</v>
      </c>
    </row>
    <row r="7528" spans="1:7">
      <c r="A7528" s="1158">
        <v>9198</v>
      </c>
      <c r="B7528" s="1158">
        <v>36111</v>
      </c>
      <c r="C7528" s="1159" t="s">
        <v>11969</v>
      </c>
      <c r="D7528" s="1159" t="s">
        <v>12493</v>
      </c>
      <c r="E7528" s="1160" t="s">
        <v>4589</v>
      </c>
      <c r="F7528" s="1161">
        <v>44844</v>
      </c>
      <c r="G7528" s="1161">
        <v>45293</v>
      </c>
    </row>
    <row r="7529" spans="1:7" ht="38.25">
      <c r="A7529" s="1162">
        <v>9199</v>
      </c>
      <c r="B7529" s="1162">
        <v>36112</v>
      </c>
      <c r="C7529" s="1163" t="s">
        <v>16262</v>
      </c>
      <c r="D7529" s="1163" t="s">
        <v>16263</v>
      </c>
      <c r="E7529" s="1164" t="s">
        <v>4589</v>
      </c>
      <c r="F7529" s="1165">
        <v>44844</v>
      </c>
      <c r="G7529" s="1165">
        <v>45293</v>
      </c>
    </row>
    <row r="7530" spans="1:7" ht="25.5">
      <c r="A7530" s="1158">
        <v>9200</v>
      </c>
      <c r="B7530" s="1158">
        <v>36113</v>
      </c>
      <c r="C7530" s="1159" t="s">
        <v>16264</v>
      </c>
      <c r="D7530" s="1159" t="s">
        <v>16265</v>
      </c>
      <c r="E7530" s="1160" t="s">
        <v>4589</v>
      </c>
      <c r="F7530" s="1161">
        <v>44844</v>
      </c>
      <c r="G7530" s="1161">
        <v>45293</v>
      </c>
    </row>
    <row r="7531" spans="1:7">
      <c r="A7531" s="1162">
        <v>9201</v>
      </c>
      <c r="B7531" s="1162">
        <v>36114</v>
      </c>
      <c r="C7531" s="1163" t="s">
        <v>16266</v>
      </c>
      <c r="D7531" s="1163" t="s">
        <v>16267</v>
      </c>
      <c r="E7531" s="1164" t="s">
        <v>2357</v>
      </c>
      <c r="F7531" s="1165">
        <v>45293</v>
      </c>
      <c r="G7531" s="1165">
        <v>45293</v>
      </c>
    </row>
    <row r="7532" spans="1:7">
      <c r="A7532" s="1158">
        <v>9202</v>
      </c>
      <c r="B7532" s="1158">
        <v>36115</v>
      </c>
      <c r="C7532" s="1159" t="s">
        <v>11969</v>
      </c>
      <c r="D7532" s="1159" t="s">
        <v>12493</v>
      </c>
      <c r="E7532" s="1160" t="s">
        <v>4589</v>
      </c>
      <c r="F7532" s="1161">
        <v>44844</v>
      </c>
      <c r="G7532" s="1161">
        <v>45293</v>
      </c>
    </row>
    <row r="7533" spans="1:7" ht="38.25">
      <c r="A7533" s="1162">
        <v>9203</v>
      </c>
      <c r="B7533" s="1162">
        <v>36116</v>
      </c>
      <c r="C7533" s="1163" t="s">
        <v>16268</v>
      </c>
      <c r="D7533" s="1163" t="s">
        <v>16269</v>
      </c>
      <c r="E7533" s="1164" t="s">
        <v>4589</v>
      </c>
      <c r="F7533" s="1165">
        <v>44844</v>
      </c>
      <c r="G7533" s="1165">
        <v>45293</v>
      </c>
    </row>
    <row r="7534" spans="1:7" ht="25.5">
      <c r="A7534" s="1158">
        <v>9204</v>
      </c>
      <c r="B7534" s="1158">
        <v>36117</v>
      </c>
      <c r="C7534" s="1159" t="s">
        <v>16270</v>
      </c>
      <c r="D7534" s="1159" t="s">
        <v>16271</v>
      </c>
      <c r="E7534" s="1160" t="s">
        <v>4589</v>
      </c>
      <c r="F7534" s="1161">
        <v>44844</v>
      </c>
      <c r="G7534" s="1161">
        <v>45293</v>
      </c>
    </row>
    <row r="7535" spans="1:7">
      <c r="A7535" s="1162">
        <v>9205</v>
      </c>
      <c r="B7535" s="1162">
        <v>36118</v>
      </c>
      <c r="C7535" s="1163" t="s">
        <v>16272</v>
      </c>
      <c r="D7535" s="1163" t="s">
        <v>16273</v>
      </c>
      <c r="E7535" s="1164" t="s">
        <v>2357</v>
      </c>
      <c r="F7535" s="1165">
        <v>45293</v>
      </c>
      <c r="G7535" s="1165">
        <v>45293</v>
      </c>
    </row>
    <row r="7536" spans="1:7">
      <c r="A7536" s="1158">
        <v>9206</v>
      </c>
      <c r="B7536" s="1158">
        <v>36119</v>
      </c>
      <c r="C7536" s="1159" t="s">
        <v>11969</v>
      </c>
      <c r="D7536" s="1159" t="s">
        <v>12493</v>
      </c>
      <c r="E7536" s="1160" t="s">
        <v>4589</v>
      </c>
      <c r="F7536" s="1161">
        <v>44844</v>
      </c>
      <c r="G7536" s="1161">
        <v>45293</v>
      </c>
    </row>
    <row r="7537" spans="1:7" ht="38.25">
      <c r="A7537" s="1162">
        <v>9207</v>
      </c>
      <c r="B7537" s="1162">
        <v>36120</v>
      </c>
      <c r="C7537" s="1163" t="s">
        <v>16274</v>
      </c>
      <c r="D7537" s="1163" t="s">
        <v>16275</v>
      </c>
      <c r="E7537" s="1164" t="s">
        <v>4589</v>
      </c>
      <c r="F7537" s="1165">
        <v>44844</v>
      </c>
      <c r="G7537" s="1165">
        <v>45293</v>
      </c>
    </row>
    <row r="7538" spans="1:7" ht="25.5">
      <c r="A7538" s="1158">
        <v>9208</v>
      </c>
      <c r="B7538" s="1158">
        <v>36121</v>
      </c>
      <c r="C7538" s="1159" t="s">
        <v>16276</v>
      </c>
      <c r="D7538" s="1159" t="s">
        <v>16277</v>
      </c>
      <c r="E7538" s="1160" t="s">
        <v>6257</v>
      </c>
      <c r="F7538" s="1161">
        <v>45126</v>
      </c>
      <c r="G7538" s="1161">
        <v>45785</v>
      </c>
    </row>
    <row r="7539" spans="1:7">
      <c r="A7539" s="1162">
        <v>9209</v>
      </c>
      <c r="B7539" s="1162">
        <v>36122</v>
      </c>
      <c r="C7539" s="1163" t="s">
        <v>16278</v>
      </c>
      <c r="D7539" s="1163" t="s">
        <v>16279</v>
      </c>
      <c r="E7539" s="1164" t="s">
        <v>2357</v>
      </c>
      <c r="F7539" s="1165">
        <v>45785</v>
      </c>
      <c r="G7539" s="1165">
        <v>45785</v>
      </c>
    </row>
    <row r="7540" spans="1:7">
      <c r="A7540" s="1158">
        <v>9210</v>
      </c>
      <c r="B7540" s="1158">
        <v>36123</v>
      </c>
      <c r="C7540" s="1159" t="s">
        <v>11951</v>
      </c>
      <c r="D7540" s="1159" t="s">
        <v>3179</v>
      </c>
      <c r="E7540" s="1160" t="s">
        <v>9970</v>
      </c>
      <c r="F7540" s="1161">
        <v>45126</v>
      </c>
      <c r="G7540" s="1161">
        <v>45675</v>
      </c>
    </row>
    <row r="7541" spans="1:7" ht="25.5">
      <c r="A7541" s="1162">
        <v>9211</v>
      </c>
      <c r="B7541" s="1162">
        <v>36124</v>
      </c>
      <c r="C7541" s="1163" t="s">
        <v>16280</v>
      </c>
      <c r="D7541" s="1163" t="s">
        <v>16281</v>
      </c>
      <c r="E7541" s="1164" t="s">
        <v>6327</v>
      </c>
      <c r="F7541" s="1165">
        <v>45126</v>
      </c>
      <c r="G7541" s="1165">
        <v>45625</v>
      </c>
    </row>
    <row r="7542" spans="1:7" ht="25.5">
      <c r="A7542" s="1162">
        <v>9212</v>
      </c>
      <c r="B7542" s="1162">
        <v>36125</v>
      </c>
      <c r="C7542" s="1163" t="s">
        <v>16282</v>
      </c>
      <c r="D7542" s="1163" t="s">
        <v>16283</v>
      </c>
      <c r="E7542" s="1164" t="s">
        <v>9970</v>
      </c>
      <c r="F7542" s="1165">
        <v>45126</v>
      </c>
      <c r="G7542" s="1165">
        <v>45675</v>
      </c>
    </row>
    <row r="7543" spans="1:7" ht="38.25">
      <c r="A7543" s="1162">
        <v>9213</v>
      </c>
      <c r="B7543" s="1162">
        <v>36126</v>
      </c>
      <c r="C7543" s="1163" t="s">
        <v>16284</v>
      </c>
      <c r="D7543" s="1163" t="s">
        <v>16285</v>
      </c>
      <c r="E7543" s="1164" t="s">
        <v>9970</v>
      </c>
      <c r="F7543" s="1165">
        <v>45126</v>
      </c>
      <c r="G7543" s="1165">
        <v>45675</v>
      </c>
    </row>
    <row r="7544" spans="1:7">
      <c r="A7544" s="1158">
        <v>9214</v>
      </c>
      <c r="B7544" s="1158">
        <v>36127</v>
      </c>
      <c r="C7544" s="1159" t="s">
        <v>11960</v>
      </c>
      <c r="D7544" s="1159" t="s">
        <v>12561</v>
      </c>
      <c r="E7544" s="1160" t="s">
        <v>9571</v>
      </c>
      <c r="F7544" s="1161">
        <v>45126</v>
      </c>
      <c r="G7544" s="1161">
        <v>45725</v>
      </c>
    </row>
    <row r="7545" spans="1:7" ht="38.25">
      <c r="A7545" s="1162">
        <v>9215</v>
      </c>
      <c r="B7545" s="1162">
        <v>36128</v>
      </c>
      <c r="C7545" s="1163" t="s">
        <v>16286</v>
      </c>
      <c r="D7545" s="1163" t="s">
        <v>16287</v>
      </c>
      <c r="E7545" s="1164" t="s">
        <v>9571</v>
      </c>
      <c r="F7545" s="1165">
        <v>45126</v>
      </c>
      <c r="G7545" s="1165">
        <v>45725</v>
      </c>
    </row>
    <row r="7546" spans="1:7" ht="38.25">
      <c r="A7546" s="1162">
        <v>9216</v>
      </c>
      <c r="B7546" s="1162">
        <v>36129</v>
      </c>
      <c r="C7546" s="1163" t="s">
        <v>16288</v>
      </c>
      <c r="D7546" s="1163" t="s">
        <v>16289</v>
      </c>
      <c r="E7546" s="1164" t="s">
        <v>9571</v>
      </c>
      <c r="F7546" s="1165">
        <v>45126</v>
      </c>
      <c r="G7546" s="1165">
        <v>45725</v>
      </c>
    </row>
    <row r="7547" spans="1:7">
      <c r="A7547" s="1158">
        <v>9217</v>
      </c>
      <c r="B7547" s="1158">
        <v>36130</v>
      </c>
      <c r="C7547" s="1159" t="s">
        <v>11969</v>
      </c>
      <c r="D7547" s="1159" t="s">
        <v>12493</v>
      </c>
      <c r="E7547" s="1160" t="s">
        <v>3461</v>
      </c>
      <c r="F7547" s="1161">
        <v>45486</v>
      </c>
      <c r="G7547" s="1161">
        <v>45785</v>
      </c>
    </row>
    <row r="7548" spans="1:7" ht="25.5">
      <c r="A7548" s="1162">
        <v>9218</v>
      </c>
      <c r="B7548" s="1162">
        <v>36131</v>
      </c>
      <c r="C7548" s="1163" t="s">
        <v>16290</v>
      </c>
      <c r="D7548" s="1163" t="s">
        <v>16291</v>
      </c>
      <c r="E7548" s="1164" t="s">
        <v>3461</v>
      </c>
      <c r="F7548" s="1165">
        <v>45486</v>
      </c>
      <c r="G7548" s="1165">
        <v>45785</v>
      </c>
    </row>
    <row r="7549" spans="1:7" ht="25.5">
      <c r="A7549" s="1158">
        <v>9219</v>
      </c>
      <c r="B7549" s="1158">
        <v>36132</v>
      </c>
      <c r="C7549" s="1159" t="s">
        <v>16292</v>
      </c>
      <c r="D7549" s="1159" t="s">
        <v>16293</v>
      </c>
      <c r="E7549" s="1160" t="s">
        <v>6257</v>
      </c>
      <c r="F7549" s="1161">
        <v>45126</v>
      </c>
      <c r="G7549" s="1161">
        <v>45785</v>
      </c>
    </row>
    <row r="7550" spans="1:7">
      <c r="A7550" s="1162">
        <v>9220</v>
      </c>
      <c r="B7550" s="1162">
        <v>36133</v>
      </c>
      <c r="C7550" s="1163" t="s">
        <v>16294</v>
      </c>
      <c r="D7550" s="1163" t="s">
        <v>16295</v>
      </c>
      <c r="E7550" s="1164" t="s">
        <v>2357</v>
      </c>
      <c r="F7550" s="1165">
        <v>45785</v>
      </c>
      <c r="G7550" s="1165">
        <v>45785</v>
      </c>
    </row>
    <row r="7551" spans="1:7">
      <c r="A7551" s="1158">
        <v>9221</v>
      </c>
      <c r="B7551" s="1158">
        <v>36134</v>
      </c>
      <c r="C7551" s="1159" t="s">
        <v>11960</v>
      </c>
      <c r="D7551" s="1159" t="s">
        <v>12561</v>
      </c>
      <c r="E7551" s="1160" t="s">
        <v>9571</v>
      </c>
      <c r="F7551" s="1161">
        <v>45126</v>
      </c>
      <c r="G7551" s="1161">
        <v>45725</v>
      </c>
    </row>
    <row r="7552" spans="1:7" ht="38.25">
      <c r="A7552" s="1162">
        <v>9222</v>
      </c>
      <c r="B7552" s="1162">
        <v>36135</v>
      </c>
      <c r="C7552" s="1163" t="s">
        <v>16296</v>
      </c>
      <c r="D7552" s="1163" t="s">
        <v>16297</v>
      </c>
      <c r="E7552" s="1164" t="s">
        <v>9571</v>
      </c>
      <c r="F7552" s="1165">
        <v>45126</v>
      </c>
      <c r="G7552" s="1165">
        <v>45725</v>
      </c>
    </row>
    <row r="7553" spans="1:7" ht="38.25">
      <c r="A7553" s="1162">
        <v>9223</v>
      </c>
      <c r="B7553" s="1162">
        <v>36136</v>
      </c>
      <c r="C7553" s="1163" t="s">
        <v>16298</v>
      </c>
      <c r="D7553" s="1163" t="s">
        <v>16299</v>
      </c>
      <c r="E7553" s="1164" t="s">
        <v>9571</v>
      </c>
      <c r="F7553" s="1165">
        <v>45126</v>
      </c>
      <c r="G7553" s="1165">
        <v>45725</v>
      </c>
    </row>
    <row r="7554" spans="1:7">
      <c r="A7554" s="1158">
        <v>9224</v>
      </c>
      <c r="B7554" s="1158">
        <v>36137</v>
      </c>
      <c r="C7554" s="1159" t="s">
        <v>11969</v>
      </c>
      <c r="D7554" s="1159" t="s">
        <v>12493</v>
      </c>
      <c r="E7554" s="1160" t="s">
        <v>3461</v>
      </c>
      <c r="F7554" s="1161">
        <v>45486</v>
      </c>
      <c r="G7554" s="1161">
        <v>45785</v>
      </c>
    </row>
    <row r="7555" spans="1:7" ht="25.5">
      <c r="A7555" s="1162">
        <v>9225</v>
      </c>
      <c r="B7555" s="1162">
        <v>36138</v>
      </c>
      <c r="C7555" s="1163" t="s">
        <v>16300</v>
      </c>
      <c r="D7555" s="1163" t="s">
        <v>16301</v>
      </c>
      <c r="E7555" s="1164" t="s">
        <v>3461</v>
      </c>
      <c r="F7555" s="1165">
        <v>45486</v>
      </c>
      <c r="G7555" s="1165">
        <v>45785</v>
      </c>
    </row>
    <row r="7556" spans="1:7" ht="25.5">
      <c r="A7556" s="1158">
        <v>9226</v>
      </c>
      <c r="B7556" s="1158">
        <v>36139</v>
      </c>
      <c r="C7556" s="1159" t="s">
        <v>16302</v>
      </c>
      <c r="D7556" s="1159" t="s">
        <v>16303</v>
      </c>
      <c r="E7556" s="1160" t="s">
        <v>9571</v>
      </c>
      <c r="F7556" s="1161">
        <v>44821</v>
      </c>
      <c r="G7556" s="1161">
        <v>45420</v>
      </c>
    </row>
    <row r="7557" spans="1:7">
      <c r="A7557" s="1162">
        <v>9227</v>
      </c>
      <c r="B7557" s="1162">
        <v>36140</v>
      </c>
      <c r="C7557" s="1163" t="s">
        <v>16304</v>
      </c>
      <c r="D7557" s="1163" t="s">
        <v>16305</v>
      </c>
      <c r="E7557" s="1164" t="s">
        <v>2357</v>
      </c>
      <c r="F7557" s="1165">
        <v>45420</v>
      </c>
      <c r="G7557" s="1165">
        <v>45420</v>
      </c>
    </row>
    <row r="7558" spans="1:7">
      <c r="A7558" s="1158">
        <v>9228</v>
      </c>
      <c r="B7558" s="1158">
        <v>36141</v>
      </c>
      <c r="C7558" s="1159" t="s">
        <v>11951</v>
      </c>
      <c r="D7558" s="1159" t="s">
        <v>3179</v>
      </c>
      <c r="E7558" s="1160" t="s">
        <v>9571</v>
      </c>
      <c r="F7558" s="1161">
        <v>44821</v>
      </c>
      <c r="G7558" s="1161">
        <v>45420</v>
      </c>
    </row>
    <row r="7559" spans="1:7" ht="25.5">
      <c r="A7559" s="1162">
        <v>9229</v>
      </c>
      <c r="B7559" s="1162">
        <v>36142</v>
      </c>
      <c r="C7559" s="1163" t="s">
        <v>16306</v>
      </c>
      <c r="D7559" s="1163" t="s">
        <v>16307</v>
      </c>
      <c r="E7559" s="1164" t="s">
        <v>9571</v>
      </c>
      <c r="F7559" s="1165">
        <v>44821</v>
      </c>
      <c r="G7559" s="1165">
        <v>45420</v>
      </c>
    </row>
    <row r="7560" spans="1:7" ht="25.5">
      <c r="A7560" s="1162">
        <v>9230</v>
      </c>
      <c r="B7560" s="1162">
        <v>36143</v>
      </c>
      <c r="C7560" s="1163" t="s">
        <v>16308</v>
      </c>
      <c r="D7560" s="1163" t="s">
        <v>16309</v>
      </c>
      <c r="E7560" s="1164" t="s">
        <v>9571</v>
      </c>
      <c r="F7560" s="1165">
        <v>44821</v>
      </c>
      <c r="G7560" s="1165">
        <v>45420</v>
      </c>
    </row>
    <row r="7561" spans="1:7" ht="38.25">
      <c r="A7561" s="1162">
        <v>9231</v>
      </c>
      <c r="B7561" s="1162">
        <v>36144</v>
      </c>
      <c r="C7561" s="1163" t="s">
        <v>16310</v>
      </c>
      <c r="D7561" s="1163" t="s">
        <v>16311</v>
      </c>
      <c r="E7561" s="1164" t="s">
        <v>9571</v>
      </c>
      <c r="F7561" s="1165">
        <v>44821</v>
      </c>
      <c r="G7561" s="1165">
        <v>45420</v>
      </c>
    </row>
    <row r="7562" spans="1:7" ht="25.5">
      <c r="A7562" s="1158">
        <v>9277</v>
      </c>
      <c r="B7562" s="1158">
        <v>36193</v>
      </c>
      <c r="C7562" s="1159" t="s">
        <v>16312</v>
      </c>
      <c r="D7562" s="1159" t="s">
        <v>16313</v>
      </c>
      <c r="E7562" s="1160" t="s">
        <v>11094</v>
      </c>
      <c r="F7562" s="1161">
        <v>44221</v>
      </c>
      <c r="G7562" s="1161">
        <v>45105</v>
      </c>
    </row>
    <row r="7563" spans="1:7" ht="25.5">
      <c r="A7563" s="1158">
        <v>9284</v>
      </c>
      <c r="B7563" s="1158">
        <v>36200</v>
      </c>
      <c r="C7563" s="1159" t="s">
        <v>3174</v>
      </c>
      <c r="D7563" s="1159" t="s">
        <v>3175</v>
      </c>
      <c r="E7563" s="1160" t="s">
        <v>11094</v>
      </c>
      <c r="F7563" s="1161">
        <v>44221</v>
      </c>
      <c r="G7563" s="1161">
        <v>45105</v>
      </c>
    </row>
    <row r="7564" spans="1:7">
      <c r="A7564" s="1162">
        <v>9285</v>
      </c>
      <c r="B7564" s="1162">
        <v>36201</v>
      </c>
      <c r="C7564" s="1163" t="s">
        <v>16314</v>
      </c>
      <c r="D7564" s="1163" t="s">
        <v>16315</v>
      </c>
      <c r="E7564" s="1164" t="s">
        <v>2357</v>
      </c>
      <c r="F7564" s="1165">
        <v>45105</v>
      </c>
      <c r="G7564" s="1165">
        <v>45105</v>
      </c>
    </row>
    <row r="7565" spans="1:7">
      <c r="A7565" s="1158">
        <v>9286</v>
      </c>
      <c r="B7565" s="1158">
        <v>36202</v>
      </c>
      <c r="C7565" s="1159" t="s">
        <v>3178</v>
      </c>
      <c r="D7565" s="1159" t="s">
        <v>3179</v>
      </c>
      <c r="E7565" s="1160" t="s">
        <v>9571</v>
      </c>
      <c r="F7565" s="1161">
        <v>44221</v>
      </c>
      <c r="G7565" s="1161">
        <v>44820</v>
      </c>
    </row>
    <row r="7566" spans="1:7">
      <c r="A7566" s="1162">
        <v>9287</v>
      </c>
      <c r="B7566" s="1162">
        <v>36203</v>
      </c>
      <c r="C7566" s="1163" t="s">
        <v>5402</v>
      </c>
      <c r="D7566" s="1163" t="s">
        <v>3409</v>
      </c>
      <c r="E7566" s="1164" t="s">
        <v>9571</v>
      </c>
      <c r="F7566" s="1165">
        <v>44221</v>
      </c>
      <c r="G7566" s="1165">
        <v>44820</v>
      </c>
    </row>
    <row r="7567" spans="1:7">
      <c r="A7567" s="1158">
        <v>9288</v>
      </c>
      <c r="B7567" s="1158">
        <v>36204</v>
      </c>
      <c r="C7567" s="1159" t="s">
        <v>4449</v>
      </c>
      <c r="D7567" s="1159" t="s">
        <v>12561</v>
      </c>
      <c r="E7567" s="1160" t="s">
        <v>3424</v>
      </c>
      <c r="F7567" s="1161">
        <v>44506</v>
      </c>
      <c r="G7567" s="1161">
        <v>44905</v>
      </c>
    </row>
    <row r="7568" spans="1:7" ht="38.25">
      <c r="A7568" s="1162">
        <v>9289</v>
      </c>
      <c r="B7568" s="1162">
        <v>36205</v>
      </c>
      <c r="C7568" s="1163" t="s">
        <v>16316</v>
      </c>
      <c r="D7568" s="1163" t="s">
        <v>16317</v>
      </c>
      <c r="E7568" s="1164" t="s">
        <v>3424</v>
      </c>
      <c r="F7568" s="1165">
        <v>44506</v>
      </c>
      <c r="G7568" s="1165">
        <v>44905</v>
      </c>
    </row>
    <row r="7569" spans="1:7">
      <c r="A7569" s="1162">
        <v>9290</v>
      </c>
      <c r="B7569" s="1162">
        <v>36206</v>
      </c>
      <c r="C7569" s="1163" t="s">
        <v>16318</v>
      </c>
      <c r="D7569" s="1163" t="s">
        <v>16319</v>
      </c>
      <c r="E7569" s="1164" t="s">
        <v>3424</v>
      </c>
      <c r="F7569" s="1165">
        <v>44506</v>
      </c>
      <c r="G7569" s="1165">
        <v>44905</v>
      </c>
    </row>
    <row r="7570" spans="1:7" ht="38.25">
      <c r="A7570" s="1162">
        <v>9291</v>
      </c>
      <c r="B7570" s="1162">
        <v>39038</v>
      </c>
      <c r="C7570" s="1163" t="s">
        <v>16320</v>
      </c>
      <c r="D7570" s="1163" t="s">
        <v>16321</v>
      </c>
      <c r="E7570" s="1164" t="s">
        <v>3424</v>
      </c>
      <c r="F7570" s="1165">
        <v>44506</v>
      </c>
      <c r="G7570" s="1165">
        <v>44905</v>
      </c>
    </row>
    <row r="7571" spans="1:7">
      <c r="A7571" s="1158">
        <v>9292</v>
      </c>
      <c r="B7571" s="1158">
        <v>36207</v>
      </c>
      <c r="C7571" s="1159" t="s">
        <v>5243</v>
      </c>
      <c r="D7571" s="1159" t="s">
        <v>5244</v>
      </c>
      <c r="E7571" s="1160" t="s">
        <v>3461</v>
      </c>
      <c r="F7571" s="1161">
        <v>44806</v>
      </c>
      <c r="G7571" s="1161">
        <v>45105</v>
      </c>
    </row>
    <row r="7572" spans="1:7" ht="38.25">
      <c r="A7572" s="1162">
        <v>9293</v>
      </c>
      <c r="B7572" s="1162">
        <v>36208</v>
      </c>
      <c r="C7572" s="1163" t="s">
        <v>16322</v>
      </c>
      <c r="D7572" s="1163" t="s">
        <v>16323</v>
      </c>
      <c r="E7572" s="1164" t="s">
        <v>3461</v>
      </c>
      <c r="F7572" s="1165">
        <v>44806</v>
      </c>
      <c r="G7572" s="1165">
        <v>45105</v>
      </c>
    </row>
    <row r="7573" spans="1:7" ht="51">
      <c r="A7573" s="1162">
        <v>9294</v>
      </c>
      <c r="B7573" s="1162">
        <v>36209</v>
      </c>
      <c r="C7573" s="1163" t="s">
        <v>16324</v>
      </c>
      <c r="D7573" s="1163" t="s">
        <v>16325</v>
      </c>
      <c r="E7573" s="1164" t="s">
        <v>3461</v>
      </c>
      <c r="F7573" s="1165">
        <v>44806</v>
      </c>
      <c r="G7573" s="1165">
        <v>45105</v>
      </c>
    </row>
    <row r="7574" spans="1:7" ht="51">
      <c r="A7574" s="1162">
        <v>9295</v>
      </c>
      <c r="B7574" s="1162">
        <v>36210</v>
      </c>
      <c r="C7574" s="1163" t="s">
        <v>16326</v>
      </c>
      <c r="D7574" s="1163" t="s">
        <v>16327</v>
      </c>
      <c r="E7574" s="1164" t="s">
        <v>3461</v>
      </c>
      <c r="F7574" s="1165">
        <v>44806</v>
      </c>
      <c r="G7574" s="1165">
        <v>45105</v>
      </c>
    </row>
    <row r="7575" spans="1:7" ht="51">
      <c r="A7575" s="1162">
        <v>9296</v>
      </c>
      <c r="B7575" s="1162">
        <v>36211</v>
      </c>
      <c r="C7575" s="1163" t="s">
        <v>16328</v>
      </c>
      <c r="D7575" s="1163" t="s">
        <v>16329</v>
      </c>
      <c r="E7575" s="1164" t="s">
        <v>3461</v>
      </c>
      <c r="F7575" s="1165">
        <v>44806</v>
      </c>
      <c r="G7575" s="1165">
        <v>45105</v>
      </c>
    </row>
    <row r="7576" spans="1:7" ht="25.5">
      <c r="A7576" s="1158">
        <v>9297</v>
      </c>
      <c r="B7576" s="1158">
        <v>36212</v>
      </c>
      <c r="C7576" s="1159" t="s">
        <v>16330</v>
      </c>
      <c r="D7576" s="1159" t="s">
        <v>16331</v>
      </c>
      <c r="E7576" s="1160" t="s">
        <v>6675</v>
      </c>
      <c r="F7576" s="1161">
        <v>44221</v>
      </c>
      <c r="G7576" s="1161">
        <v>45120</v>
      </c>
    </row>
    <row r="7577" spans="1:7" ht="25.5">
      <c r="A7577" s="1158">
        <v>9304</v>
      </c>
      <c r="B7577" s="1158">
        <v>36219</v>
      </c>
      <c r="C7577" s="1159" t="s">
        <v>3174</v>
      </c>
      <c r="D7577" s="1159" t="s">
        <v>3175</v>
      </c>
      <c r="E7577" s="1160" t="s">
        <v>6675</v>
      </c>
      <c r="F7577" s="1161">
        <v>44221</v>
      </c>
      <c r="G7577" s="1161">
        <v>45120</v>
      </c>
    </row>
    <row r="7578" spans="1:7">
      <c r="A7578" s="1162">
        <v>9305</v>
      </c>
      <c r="B7578" s="1162">
        <v>36220</v>
      </c>
      <c r="C7578" s="1163" t="s">
        <v>16332</v>
      </c>
      <c r="D7578" s="1163" t="s">
        <v>16333</v>
      </c>
      <c r="E7578" s="1164" t="s">
        <v>2357</v>
      </c>
      <c r="F7578" s="1165">
        <v>45120</v>
      </c>
      <c r="G7578" s="1165">
        <v>45120</v>
      </c>
    </row>
    <row r="7579" spans="1:7">
      <c r="A7579" s="1158">
        <v>9306</v>
      </c>
      <c r="B7579" s="1158">
        <v>36221</v>
      </c>
      <c r="C7579" s="1159" t="s">
        <v>3178</v>
      </c>
      <c r="D7579" s="1159" t="s">
        <v>3179</v>
      </c>
      <c r="E7579" s="1160" t="s">
        <v>9571</v>
      </c>
      <c r="F7579" s="1161">
        <v>44221</v>
      </c>
      <c r="G7579" s="1161">
        <v>44820</v>
      </c>
    </row>
    <row r="7580" spans="1:7" ht="25.5">
      <c r="A7580" s="1162">
        <v>9307</v>
      </c>
      <c r="B7580" s="1162">
        <v>36225</v>
      </c>
      <c r="C7580" s="1163" t="s">
        <v>16334</v>
      </c>
      <c r="D7580" s="1163" t="s">
        <v>16335</v>
      </c>
      <c r="E7580" s="1164" t="s">
        <v>9970</v>
      </c>
      <c r="F7580" s="1165">
        <v>44221</v>
      </c>
      <c r="G7580" s="1165">
        <v>44770</v>
      </c>
    </row>
    <row r="7581" spans="1:7" ht="25.5">
      <c r="A7581" s="1162">
        <v>9308</v>
      </c>
      <c r="B7581" s="1162">
        <v>36223</v>
      </c>
      <c r="C7581" s="1163" t="s">
        <v>16336</v>
      </c>
      <c r="D7581" s="1163" t="s">
        <v>16337</v>
      </c>
      <c r="E7581" s="1164" t="s">
        <v>9970</v>
      </c>
      <c r="F7581" s="1165">
        <v>44251</v>
      </c>
      <c r="G7581" s="1165">
        <v>44800</v>
      </c>
    </row>
    <row r="7582" spans="1:7" ht="25.5">
      <c r="A7582" s="1162">
        <v>9309</v>
      </c>
      <c r="B7582" s="1162">
        <v>36222</v>
      </c>
      <c r="C7582" s="1163" t="s">
        <v>16338</v>
      </c>
      <c r="D7582" s="1163" t="s">
        <v>16339</v>
      </c>
      <c r="E7582" s="1164" t="s">
        <v>9571</v>
      </c>
      <c r="F7582" s="1165">
        <v>44221</v>
      </c>
      <c r="G7582" s="1165">
        <v>44820</v>
      </c>
    </row>
    <row r="7583" spans="1:7" ht="25.5">
      <c r="A7583" s="1162">
        <v>9310</v>
      </c>
      <c r="B7583" s="1162">
        <v>36224</v>
      </c>
      <c r="C7583" s="1163" t="s">
        <v>16340</v>
      </c>
      <c r="D7583" s="1163" t="s">
        <v>16341</v>
      </c>
      <c r="E7583" s="1164" t="s">
        <v>6327</v>
      </c>
      <c r="F7583" s="1165">
        <v>44321</v>
      </c>
      <c r="G7583" s="1165">
        <v>44820</v>
      </c>
    </row>
    <row r="7584" spans="1:7">
      <c r="A7584" s="1158">
        <v>9311</v>
      </c>
      <c r="B7584" s="1158">
        <v>36226</v>
      </c>
      <c r="C7584" s="1159" t="s">
        <v>4449</v>
      </c>
      <c r="D7584" s="1159" t="s">
        <v>12561</v>
      </c>
      <c r="E7584" s="1160" t="s">
        <v>4939</v>
      </c>
      <c r="F7584" s="1161">
        <v>44521</v>
      </c>
      <c r="G7584" s="1161">
        <v>44870</v>
      </c>
    </row>
    <row r="7585" spans="1:7" ht="51">
      <c r="A7585" s="1162">
        <v>9312</v>
      </c>
      <c r="B7585" s="1162">
        <v>39104</v>
      </c>
      <c r="C7585" s="1163" t="s">
        <v>16342</v>
      </c>
      <c r="D7585" s="1163" t="s">
        <v>16343</v>
      </c>
      <c r="E7585" s="1164" t="s">
        <v>4939</v>
      </c>
      <c r="F7585" s="1165">
        <v>44521</v>
      </c>
      <c r="G7585" s="1165">
        <v>44870</v>
      </c>
    </row>
    <row r="7586" spans="1:7" ht="38.25">
      <c r="A7586" s="1162">
        <v>9313</v>
      </c>
      <c r="B7586" s="1162">
        <v>36227</v>
      </c>
      <c r="C7586" s="1163" t="s">
        <v>16344</v>
      </c>
      <c r="D7586" s="1163" t="s">
        <v>16345</v>
      </c>
      <c r="E7586" s="1164" t="s">
        <v>4939</v>
      </c>
      <c r="F7586" s="1165">
        <v>44521</v>
      </c>
      <c r="G7586" s="1165">
        <v>44870</v>
      </c>
    </row>
    <row r="7587" spans="1:7">
      <c r="A7587" s="1158">
        <v>9314</v>
      </c>
      <c r="B7587" s="1158">
        <v>36228</v>
      </c>
      <c r="C7587" s="1159" t="s">
        <v>5010</v>
      </c>
      <c r="D7587" s="1159" t="s">
        <v>12493</v>
      </c>
      <c r="E7587" s="1160" t="s">
        <v>3461</v>
      </c>
      <c r="F7587" s="1161">
        <v>44821</v>
      </c>
      <c r="G7587" s="1161">
        <v>45120</v>
      </c>
    </row>
    <row r="7588" spans="1:7" ht="25.5">
      <c r="A7588" s="1162">
        <v>9315</v>
      </c>
      <c r="B7588" s="1162">
        <v>36229</v>
      </c>
      <c r="C7588" s="1163" t="s">
        <v>16346</v>
      </c>
      <c r="D7588" s="1163" t="s">
        <v>16347</v>
      </c>
      <c r="E7588" s="1164" t="s">
        <v>3461</v>
      </c>
      <c r="F7588" s="1165">
        <v>44821</v>
      </c>
      <c r="G7588" s="1165">
        <v>45120</v>
      </c>
    </row>
    <row r="7589" spans="1:7" ht="38.25">
      <c r="A7589" s="1162">
        <v>9316</v>
      </c>
      <c r="B7589" s="1162">
        <v>36230</v>
      </c>
      <c r="C7589" s="1163" t="s">
        <v>16348</v>
      </c>
      <c r="D7589" s="1163" t="s">
        <v>16349</v>
      </c>
      <c r="E7589" s="1164" t="s">
        <v>3461</v>
      </c>
      <c r="F7589" s="1165">
        <v>44821</v>
      </c>
      <c r="G7589" s="1165">
        <v>45120</v>
      </c>
    </row>
    <row r="7590" spans="1:7" ht="25.5">
      <c r="A7590" s="1162">
        <v>9317</v>
      </c>
      <c r="B7590" s="1162">
        <v>36231</v>
      </c>
      <c r="C7590" s="1163" t="s">
        <v>16350</v>
      </c>
      <c r="D7590" s="1163" t="s">
        <v>16351</v>
      </c>
      <c r="E7590" s="1164" t="s">
        <v>3461</v>
      </c>
      <c r="F7590" s="1165">
        <v>44821</v>
      </c>
      <c r="G7590" s="1165">
        <v>45120</v>
      </c>
    </row>
    <row r="7591" spans="1:7" ht="38.25">
      <c r="A7591" s="1162">
        <v>9318</v>
      </c>
      <c r="B7591" s="1162">
        <v>36232</v>
      </c>
      <c r="C7591" s="1163" t="s">
        <v>16352</v>
      </c>
      <c r="D7591" s="1163" t="s">
        <v>16353</v>
      </c>
      <c r="E7591" s="1164" t="s">
        <v>3461</v>
      </c>
      <c r="F7591" s="1165">
        <v>44821</v>
      </c>
      <c r="G7591" s="1165">
        <v>45120</v>
      </c>
    </row>
    <row r="7592" spans="1:7">
      <c r="A7592" s="1158">
        <v>9319</v>
      </c>
      <c r="B7592" s="1158">
        <v>36233</v>
      </c>
      <c r="C7592" s="1159" t="s">
        <v>5243</v>
      </c>
      <c r="D7592" s="1159" t="s">
        <v>5244</v>
      </c>
      <c r="E7592" s="1160" t="s">
        <v>3461</v>
      </c>
      <c r="F7592" s="1161">
        <v>44821</v>
      </c>
      <c r="G7592" s="1161">
        <v>45120</v>
      </c>
    </row>
    <row r="7593" spans="1:7" ht="38.25">
      <c r="A7593" s="1162">
        <v>9320</v>
      </c>
      <c r="B7593" s="1162">
        <v>36234</v>
      </c>
      <c r="C7593" s="1163" t="s">
        <v>16354</v>
      </c>
      <c r="D7593" s="1163" t="s">
        <v>16355</v>
      </c>
      <c r="E7593" s="1164" t="s">
        <v>3461</v>
      </c>
      <c r="F7593" s="1165">
        <v>44821</v>
      </c>
      <c r="G7593" s="1165">
        <v>45120</v>
      </c>
    </row>
    <row r="7594" spans="1:7" ht="51">
      <c r="A7594" s="1162">
        <v>9321</v>
      </c>
      <c r="B7594" s="1162">
        <v>36235</v>
      </c>
      <c r="C7594" s="1163" t="s">
        <v>16356</v>
      </c>
      <c r="D7594" s="1163" t="s">
        <v>16357</v>
      </c>
      <c r="E7594" s="1164" t="s">
        <v>3461</v>
      </c>
      <c r="F7594" s="1165">
        <v>44821</v>
      </c>
      <c r="G7594" s="1165">
        <v>45120</v>
      </c>
    </row>
    <row r="7595" spans="1:7" ht="25.5">
      <c r="A7595" s="1158">
        <v>9322</v>
      </c>
      <c r="B7595" s="1158">
        <v>36236</v>
      </c>
      <c r="C7595" s="1159" t="s">
        <v>16358</v>
      </c>
      <c r="D7595" s="1159" t="s">
        <v>16359</v>
      </c>
      <c r="E7595" s="1160" t="s">
        <v>3461</v>
      </c>
      <c r="F7595" s="1161">
        <v>44821</v>
      </c>
      <c r="G7595" s="1161">
        <v>45120</v>
      </c>
    </row>
    <row r="7596" spans="1:7">
      <c r="A7596" s="1162">
        <v>9323</v>
      </c>
      <c r="B7596" s="1162">
        <v>36237</v>
      </c>
      <c r="C7596" s="1163" t="s">
        <v>16360</v>
      </c>
      <c r="D7596" s="1163" t="s">
        <v>16361</v>
      </c>
      <c r="E7596" s="1164" t="s">
        <v>2357</v>
      </c>
      <c r="F7596" s="1165">
        <v>45120</v>
      </c>
      <c r="G7596" s="1165">
        <v>45120</v>
      </c>
    </row>
    <row r="7597" spans="1:7">
      <c r="A7597" s="1158">
        <v>9324</v>
      </c>
      <c r="B7597" s="1158">
        <v>36238</v>
      </c>
      <c r="C7597" s="1159" t="s">
        <v>11969</v>
      </c>
      <c r="D7597" s="1159" t="s">
        <v>12493</v>
      </c>
      <c r="E7597" s="1160" t="s">
        <v>3461</v>
      </c>
      <c r="F7597" s="1161">
        <v>44821</v>
      </c>
      <c r="G7597" s="1161">
        <v>45120</v>
      </c>
    </row>
    <row r="7598" spans="1:7" ht="38.25">
      <c r="A7598" s="1162">
        <v>9325</v>
      </c>
      <c r="B7598" s="1162">
        <v>36239</v>
      </c>
      <c r="C7598" s="1163" t="s">
        <v>16362</v>
      </c>
      <c r="D7598" s="1163" t="s">
        <v>16363</v>
      </c>
      <c r="E7598" s="1164" t="s">
        <v>3461</v>
      </c>
      <c r="F7598" s="1165">
        <v>44821</v>
      </c>
      <c r="G7598" s="1165">
        <v>45120</v>
      </c>
    </row>
    <row r="7599" spans="1:7">
      <c r="A7599" s="1158">
        <v>9326</v>
      </c>
      <c r="B7599" s="1158">
        <v>36240</v>
      </c>
      <c r="C7599" s="1159" t="s">
        <v>11986</v>
      </c>
      <c r="D7599" s="1159" t="s">
        <v>5244</v>
      </c>
      <c r="E7599" s="1160" t="s">
        <v>3461</v>
      </c>
      <c r="F7599" s="1161">
        <v>44821</v>
      </c>
      <c r="G7599" s="1161">
        <v>45120</v>
      </c>
    </row>
    <row r="7600" spans="1:7" ht="38.25">
      <c r="A7600" s="1162">
        <v>9327</v>
      </c>
      <c r="B7600" s="1162">
        <v>36241</v>
      </c>
      <c r="C7600" s="1163" t="s">
        <v>16364</v>
      </c>
      <c r="D7600" s="1163" t="s">
        <v>16365</v>
      </c>
      <c r="E7600" s="1164" t="s">
        <v>3461</v>
      </c>
      <c r="F7600" s="1165">
        <v>44821</v>
      </c>
      <c r="G7600" s="1165">
        <v>45120</v>
      </c>
    </row>
    <row r="7601" spans="1:7" ht="51">
      <c r="A7601" s="1162">
        <v>9328</v>
      </c>
      <c r="B7601" s="1162">
        <v>36242</v>
      </c>
      <c r="C7601" s="1163" t="s">
        <v>16366</v>
      </c>
      <c r="D7601" s="1163" t="s">
        <v>16367</v>
      </c>
      <c r="E7601" s="1164" t="s">
        <v>3461</v>
      </c>
      <c r="F7601" s="1165">
        <v>44821</v>
      </c>
      <c r="G7601" s="1165">
        <v>45120</v>
      </c>
    </row>
    <row r="7602" spans="1:7" ht="25.5">
      <c r="A7602" s="1158">
        <v>9329</v>
      </c>
      <c r="B7602" s="1158">
        <v>36243</v>
      </c>
      <c r="C7602" s="1159" t="s">
        <v>16368</v>
      </c>
      <c r="D7602" s="1159" t="s">
        <v>16369</v>
      </c>
      <c r="E7602" s="1160" t="s">
        <v>13337</v>
      </c>
      <c r="F7602" s="1161">
        <v>44221</v>
      </c>
      <c r="G7602" s="1161">
        <v>45170</v>
      </c>
    </row>
    <row r="7603" spans="1:7">
      <c r="A7603" s="1162">
        <v>9330</v>
      </c>
      <c r="B7603" s="1162">
        <v>36244</v>
      </c>
      <c r="C7603" s="1163" t="s">
        <v>16370</v>
      </c>
      <c r="D7603" s="1163" t="s">
        <v>16371</v>
      </c>
      <c r="E7603" s="1164" t="s">
        <v>2357</v>
      </c>
      <c r="F7603" s="1165">
        <v>45170</v>
      </c>
      <c r="G7603" s="1165">
        <v>45170</v>
      </c>
    </row>
    <row r="7604" spans="1:7">
      <c r="A7604" s="1158">
        <v>9331</v>
      </c>
      <c r="B7604" s="1158">
        <v>36245</v>
      </c>
      <c r="C7604" s="1159" t="s">
        <v>11951</v>
      </c>
      <c r="D7604" s="1159" t="s">
        <v>3179</v>
      </c>
      <c r="E7604" s="1160" t="s">
        <v>9571</v>
      </c>
      <c r="F7604" s="1161">
        <v>44221</v>
      </c>
      <c r="G7604" s="1161">
        <v>44820</v>
      </c>
    </row>
    <row r="7605" spans="1:7" ht="25.5">
      <c r="A7605" s="1162">
        <v>9332</v>
      </c>
      <c r="B7605" s="1162">
        <v>36246</v>
      </c>
      <c r="C7605" s="1163" t="s">
        <v>16372</v>
      </c>
      <c r="D7605" s="1163" t="s">
        <v>16373</v>
      </c>
      <c r="E7605" s="1164" t="s">
        <v>9571</v>
      </c>
      <c r="F7605" s="1165">
        <v>44221</v>
      </c>
      <c r="G7605" s="1165">
        <v>44820</v>
      </c>
    </row>
    <row r="7606" spans="1:7" ht="25.5">
      <c r="A7606" s="1162">
        <v>9333</v>
      </c>
      <c r="B7606" s="1162">
        <v>36247</v>
      </c>
      <c r="C7606" s="1163" t="s">
        <v>16374</v>
      </c>
      <c r="D7606" s="1163" t="s">
        <v>16375</v>
      </c>
      <c r="E7606" s="1164" t="s">
        <v>9970</v>
      </c>
      <c r="F7606" s="1165">
        <v>44221</v>
      </c>
      <c r="G7606" s="1165">
        <v>44770</v>
      </c>
    </row>
    <row r="7607" spans="1:7" ht="25.5">
      <c r="A7607" s="1162">
        <v>9334</v>
      </c>
      <c r="B7607" s="1162">
        <v>36248</v>
      </c>
      <c r="C7607" s="1163" t="s">
        <v>16376</v>
      </c>
      <c r="D7607" s="1163" t="s">
        <v>16377</v>
      </c>
      <c r="E7607" s="1164" t="s">
        <v>9970</v>
      </c>
      <c r="F7607" s="1165">
        <v>44251</v>
      </c>
      <c r="G7607" s="1165">
        <v>44800</v>
      </c>
    </row>
    <row r="7608" spans="1:7" ht="25.5">
      <c r="A7608" s="1162">
        <v>9335</v>
      </c>
      <c r="B7608" s="1162">
        <v>36249</v>
      </c>
      <c r="C7608" s="1163" t="s">
        <v>16378</v>
      </c>
      <c r="D7608" s="1163" t="s">
        <v>16379</v>
      </c>
      <c r="E7608" s="1164" t="s">
        <v>6327</v>
      </c>
      <c r="F7608" s="1165">
        <v>44321</v>
      </c>
      <c r="G7608" s="1165">
        <v>44820</v>
      </c>
    </row>
    <row r="7609" spans="1:7" ht="25.5">
      <c r="A7609" s="1162">
        <v>9336</v>
      </c>
      <c r="B7609" s="1162">
        <v>39097</v>
      </c>
      <c r="C7609" s="1163" t="s">
        <v>16380</v>
      </c>
      <c r="D7609" s="1163" t="s">
        <v>16381</v>
      </c>
      <c r="E7609" s="1164" t="s">
        <v>6327</v>
      </c>
      <c r="F7609" s="1165">
        <v>44321</v>
      </c>
      <c r="G7609" s="1165">
        <v>44820</v>
      </c>
    </row>
    <row r="7610" spans="1:7">
      <c r="A7610" s="1158">
        <v>9337</v>
      </c>
      <c r="B7610" s="1158">
        <v>39102</v>
      </c>
      <c r="C7610" s="1159" t="s">
        <v>16382</v>
      </c>
      <c r="D7610" s="1159" t="s">
        <v>12561</v>
      </c>
      <c r="E7610" s="1160" t="s">
        <v>6327</v>
      </c>
      <c r="F7610" s="1161">
        <v>44571</v>
      </c>
      <c r="G7610" s="1161">
        <v>45070</v>
      </c>
    </row>
    <row r="7611" spans="1:7" ht="51">
      <c r="A7611" s="1162">
        <v>9338</v>
      </c>
      <c r="B7611" s="1162">
        <v>39099</v>
      </c>
      <c r="C7611" s="1163" t="s">
        <v>16383</v>
      </c>
      <c r="D7611" s="1163" t="s">
        <v>16384</v>
      </c>
      <c r="E7611" s="1164" t="s">
        <v>6327</v>
      </c>
      <c r="F7611" s="1165">
        <v>44571</v>
      </c>
      <c r="G7611" s="1165">
        <v>45070</v>
      </c>
    </row>
    <row r="7612" spans="1:7" ht="38.25">
      <c r="A7612" s="1162">
        <v>9339</v>
      </c>
      <c r="B7612" s="1162">
        <v>39100</v>
      </c>
      <c r="C7612" s="1163" t="s">
        <v>16385</v>
      </c>
      <c r="D7612" s="1163" t="s">
        <v>16386</v>
      </c>
      <c r="E7612" s="1164" t="s">
        <v>6327</v>
      </c>
      <c r="F7612" s="1165">
        <v>44571</v>
      </c>
      <c r="G7612" s="1165">
        <v>45070</v>
      </c>
    </row>
    <row r="7613" spans="1:7">
      <c r="A7613" s="1158">
        <v>9340</v>
      </c>
      <c r="B7613" s="1158">
        <v>39103</v>
      </c>
      <c r="C7613" s="1159" t="s">
        <v>16387</v>
      </c>
      <c r="D7613" s="1159" t="s">
        <v>12493</v>
      </c>
      <c r="E7613" s="1160" t="s">
        <v>3424</v>
      </c>
      <c r="F7613" s="1161">
        <v>44771</v>
      </c>
      <c r="G7613" s="1161">
        <v>45170</v>
      </c>
    </row>
    <row r="7614" spans="1:7" ht="25.5">
      <c r="A7614" s="1162">
        <v>9341</v>
      </c>
      <c r="B7614" s="1162">
        <v>39098</v>
      </c>
      <c r="C7614" s="1163" t="s">
        <v>16388</v>
      </c>
      <c r="D7614" s="1163" t="s">
        <v>16389</v>
      </c>
      <c r="E7614" s="1164" t="s">
        <v>3424</v>
      </c>
      <c r="F7614" s="1165">
        <v>44771</v>
      </c>
      <c r="G7614" s="1165">
        <v>45170</v>
      </c>
    </row>
    <row r="7615" spans="1:7" ht="51">
      <c r="A7615" s="1162">
        <v>9342</v>
      </c>
      <c r="B7615" s="1162">
        <v>39101</v>
      </c>
      <c r="C7615" s="1163" t="s">
        <v>16390</v>
      </c>
      <c r="D7615" s="1163" t="s">
        <v>16391</v>
      </c>
      <c r="E7615" s="1164" t="s">
        <v>3424</v>
      </c>
      <c r="F7615" s="1165">
        <v>44771</v>
      </c>
      <c r="G7615" s="1165">
        <v>45170</v>
      </c>
    </row>
    <row r="7616" spans="1:7">
      <c r="A7616" s="1158">
        <v>9343</v>
      </c>
      <c r="B7616" s="1158">
        <v>36250</v>
      </c>
      <c r="C7616" s="1159" t="s">
        <v>11986</v>
      </c>
      <c r="D7616" s="1159" t="s">
        <v>5244</v>
      </c>
      <c r="E7616" s="1160" t="s">
        <v>3009</v>
      </c>
      <c r="F7616" s="1161">
        <v>44801</v>
      </c>
      <c r="G7616" s="1161">
        <v>44950</v>
      </c>
    </row>
    <row r="7617" spans="1:7" ht="38.25">
      <c r="A7617" s="1162">
        <v>9344</v>
      </c>
      <c r="B7617" s="1162">
        <v>36251</v>
      </c>
      <c r="C7617" s="1163" t="s">
        <v>16392</v>
      </c>
      <c r="D7617" s="1163" t="s">
        <v>16393</v>
      </c>
      <c r="E7617" s="1164" t="s">
        <v>3009</v>
      </c>
      <c r="F7617" s="1165">
        <v>44801</v>
      </c>
      <c r="G7617" s="1165">
        <v>44950</v>
      </c>
    </row>
    <row r="7618" spans="1:7" ht="25.5">
      <c r="A7618" s="1158">
        <v>9345</v>
      </c>
      <c r="B7618" s="1158">
        <v>36252</v>
      </c>
      <c r="C7618" s="1159" t="s">
        <v>16394</v>
      </c>
      <c r="D7618" s="1159" t="s">
        <v>16395</v>
      </c>
      <c r="E7618" s="1160" t="s">
        <v>3075</v>
      </c>
      <c r="F7618" s="1161">
        <v>44221</v>
      </c>
      <c r="G7618" s="1161">
        <v>45420</v>
      </c>
    </row>
    <row r="7619" spans="1:7">
      <c r="A7619" s="1162">
        <v>9346</v>
      </c>
      <c r="B7619" s="1162">
        <v>36253</v>
      </c>
      <c r="C7619" s="1163" t="s">
        <v>16396</v>
      </c>
      <c r="D7619" s="1163" t="s">
        <v>16397</v>
      </c>
      <c r="E7619" s="1164" t="s">
        <v>2357</v>
      </c>
      <c r="F7619" s="1165">
        <v>45420</v>
      </c>
      <c r="G7619" s="1165">
        <v>45420</v>
      </c>
    </row>
    <row r="7620" spans="1:7">
      <c r="A7620" s="1158">
        <v>9347</v>
      </c>
      <c r="B7620" s="1158">
        <v>36254</v>
      </c>
      <c r="C7620" s="1159" t="s">
        <v>11951</v>
      </c>
      <c r="D7620" s="1159" t="s">
        <v>3179</v>
      </c>
      <c r="E7620" s="1160" t="s">
        <v>9571</v>
      </c>
      <c r="F7620" s="1161">
        <v>44221</v>
      </c>
      <c r="G7620" s="1161">
        <v>44820</v>
      </c>
    </row>
    <row r="7621" spans="1:7" ht="25.5">
      <c r="A7621" s="1162">
        <v>9348</v>
      </c>
      <c r="B7621" s="1162">
        <v>36256</v>
      </c>
      <c r="C7621" s="1163" t="s">
        <v>16398</v>
      </c>
      <c r="D7621" s="1163" t="s">
        <v>16399</v>
      </c>
      <c r="E7621" s="1164" t="s">
        <v>9970</v>
      </c>
      <c r="F7621" s="1165">
        <v>44221</v>
      </c>
      <c r="G7621" s="1165">
        <v>44770</v>
      </c>
    </row>
    <row r="7622" spans="1:7" ht="25.5">
      <c r="A7622" s="1162">
        <v>9349</v>
      </c>
      <c r="B7622" s="1162">
        <v>36257</v>
      </c>
      <c r="C7622" s="1163" t="s">
        <v>16400</v>
      </c>
      <c r="D7622" s="1163" t="s">
        <v>16401</v>
      </c>
      <c r="E7622" s="1164" t="s">
        <v>9970</v>
      </c>
      <c r="F7622" s="1165">
        <v>44251</v>
      </c>
      <c r="G7622" s="1165">
        <v>44800</v>
      </c>
    </row>
    <row r="7623" spans="1:7" ht="25.5">
      <c r="A7623" s="1162">
        <v>9350</v>
      </c>
      <c r="B7623" s="1162">
        <v>39092</v>
      </c>
      <c r="C7623" s="1163" t="s">
        <v>16402</v>
      </c>
      <c r="D7623" s="1163" t="s">
        <v>16403</v>
      </c>
      <c r="E7623" s="1164" t="s">
        <v>6327</v>
      </c>
      <c r="F7623" s="1165">
        <v>44321</v>
      </c>
      <c r="G7623" s="1165">
        <v>44820</v>
      </c>
    </row>
    <row r="7624" spans="1:7" ht="25.5">
      <c r="A7624" s="1162">
        <v>9351</v>
      </c>
      <c r="B7624" s="1162">
        <v>36255</v>
      </c>
      <c r="C7624" s="1163" t="s">
        <v>16404</v>
      </c>
      <c r="D7624" s="1163" t="s">
        <v>16405</v>
      </c>
      <c r="E7624" s="1164" t="s">
        <v>6327</v>
      </c>
      <c r="F7624" s="1165">
        <v>44321</v>
      </c>
      <c r="G7624" s="1165">
        <v>44820</v>
      </c>
    </row>
    <row r="7625" spans="1:7">
      <c r="A7625" s="1158">
        <v>9352</v>
      </c>
      <c r="B7625" s="1158">
        <v>39096</v>
      </c>
      <c r="C7625" s="1159" t="s">
        <v>16382</v>
      </c>
      <c r="D7625" s="1159" t="s">
        <v>12561</v>
      </c>
      <c r="E7625" s="1160" t="s">
        <v>9571</v>
      </c>
      <c r="F7625" s="1161">
        <v>44471</v>
      </c>
      <c r="G7625" s="1161">
        <v>45070</v>
      </c>
    </row>
    <row r="7626" spans="1:7" ht="51">
      <c r="A7626" s="1162">
        <v>9353</v>
      </c>
      <c r="B7626" s="1162">
        <v>39091</v>
      </c>
      <c r="C7626" s="1163" t="s">
        <v>16406</v>
      </c>
      <c r="D7626" s="1163" t="s">
        <v>16407</v>
      </c>
      <c r="E7626" s="1164" t="s">
        <v>9571</v>
      </c>
      <c r="F7626" s="1165">
        <v>44471</v>
      </c>
      <c r="G7626" s="1165">
        <v>45070</v>
      </c>
    </row>
    <row r="7627" spans="1:7" ht="38.25">
      <c r="A7627" s="1162">
        <v>9354</v>
      </c>
      <c r="B7627" s="1162">
        <v>39095</v>
      </c>
      <c r="C7627" s="1163" t="s">
        <v>16408</v>
      </c>
      <c r="D7627" s="1163" t="s">
        <v>16409</v>
      </c>
      <c r="E7627" s="1164" t="s">
        <v>9571</v>
      </c>
      <c r="F7627" s="1165">
        <v>44471</v>
      </c>
      <c r="G7627" s="1165">
        <v>45070</v>
      </c>
    </row>
    <row r="7628" spans="1:7">
      <c r="A7628" s="1158">
        <v>9355</v>
      </c>
      <c r="B7628" s="1158">
        <v>36258</v>
      </c>
      <c r="C7628" s="1159" t="s">
        <v>11969</v>
      </c>
      <c r="D7628" s="1159" t="s">
        <v>12493</v>
      </c>
      <c r="E7628" s="1160" t="s">
        <v>9571</v>
      </c>
      <c r="F7628" s="1161">
        <v>44821</v>
      </c>
      <c r="G7628" s="1161">
        <v>45420</v>
      </c>
    </row>
    <row r="7629" spans="1:7" ht="25.5">
      <c r="A7629" s="1162">
        <v>9356</v>
      </c>
      <c r="B7629" s="1162">
        <v>39090</v>
      </c>
      <c r="C7629" s="1163" t="s">
        <v>16410</v>
      </c>
      <c r="D7629" s="1163" t="s">
        <v>16411</v>
      </c>
      <c r="E7629" s="1164" t="s">
        <v>9571</v>
      </c>
      <c r="F7629" s="1165">
        <v>44821</v>
      </c>
      <c r="G7629" s="1165">
        <v>45420</v>
      </c>
    </row>
    <row r="7630" spans="1:7" ht="38.25">
      <c r="A7630" s="1162">
        <v>9357</v>
      </c>
      <c r="B7630" s="1162">
        <v>36259</v>
      </c>
      <c r="C7630" s="1163" t="s">
        <v>16412</v>
      </c>
      <c r="D7630" s="1163" t="s">
        <v>16413</v>
      </c>
      <c r="E7630" s="1164" t="s">
        <v>9571</v>
      </c>
      <c r="F7630" s="1165">
        <v>44821</v>
      </c>
      <c r="G7630" s="1165">
        <v>45420</v>
      </c>
    </row>
    <row r="7631" spans="1:7" ht="25.5">
      <c r="A7631" s="1162">
        <v>9358</v>
      </c>
      <c r="B7631" s="1162">
        <v>36260</v>
      </c>
      <c r="C7631" s="1163" t="s">
        <v>16414</v>
      </c>
      <c r="D7631" s="1163" t="s">
        <v>16415</v>
      </c>
      <c r="E7631" s="1164" t="s">
        <v>9571</v>
      </c>
      <c r="F7631" s="1165">
        <v>44821</v>
      </c>
      <c r="G7631" s="1165">
        <v>45420</v>
      </c>
    </row>
    <row r="7632" spans="1:7" ht="38.25">
      <c r="A7632" s="1162">
        <v>9359</v>
      </c>
      <c r="B7632" s="1162">
        <v>36261</v>
      </c>
      <c r="C7632" s="1163" t="s">
        <v>16416</v>
      </c>
      <c r="D7632" s="1163" t="s">
        <v>16417</v>
      </c>
      <c r="E7632" s="1164" t="s">
        <v>9571</v>
      </c>
      <c r="F7632" s="1165">
        <v>44821</v>
      </c>
      <c r="G7632" s="1165">
        <v>45420</v>
      </c>
    </row>
    <row r="7633" spans="1:7" ht="38.25">
      <c r="A7633" s="1162">
        <v>9360</v>
      </c>
      <c r="B7633" s="1162">
        <v>39094</v>
      </c>
      <c r="C7633" s="1163" t="s">
        <v>16418</v>
      </c>
      <c r="D7633" s="1163" t="s">
        <v>16419</v>
      </c>
      <c r="E7633" s="1164" t="s">
        <v>9571</v>
      </c>
      <c r="F7633" s="1165">
        <v>44821</v>
      </c>
      <c r="G7633" s="1165">
        <v>45420</v>
      </c>
    </row>
    <row r="7634" spans="1:7" ht="51">
      <c r="A7634" s="1162">
        <v>9361</v>
      </c>
      <c r="B7634" s="1162">
        <v>39093</v>
      </c>
      <c r="C7634" s="1163" t="s">
        <v>16420</v>
      </c>
      <c r="D7634" s="1163" t="s">
        <v>16421</v>
      </c>
      <c r="E7634" s="1164" t="s">
        <v>9571</v>
      </c>
      <c r="F7634" s="1165">
        <v>44821</v>
      </c>
      <c r="G7634" s="1165">
        <v>45420</v>
      </c>
    </row>
    <row r="7635" spans="1:7" ht="25.5">
      <c r="A7635" s="1158">
        <v>9362</v>
      </c>
      <c r="B7635" s="1158">
        <v>36262</v>
      </c>
      <c r="C7635" s="1159" t="s">
        <v>16422</v>
      </c>
      <c r="D7635" s="1159" t="s">
        <v>16423</v>
      </c>
      <c r="E7635" s="1160" t="s">
        <v>6675</v>
      </c>
      <c r="F7635" s="1161">
        <v>44221</v>
      </c>
      <c r="G7635" s="1161">
        <v>45120</v>
      </c>
    </row>
    <row r="7636" spans="1:7">
      <c r="A7636" s="1162">
        <v>9363</v>
      </c>
      <c r="B7636" s="1162">
        <v>36263</v>
      </c>
      <c r="C7636" s="1163" t="s">
        <v>16424</v>
      </c>
      <c r="D7636" s="1163" t="s">
        <v>16425</v>
      </c>
      <c r="E7636" s="1164" t="s">
        <v>2357</v>
      </c>
      <c r="F7636" s="1165">
        <v>45120</v>
      </c>
      <c r="G7636" s="1165">
        <v>45120</v>
      </c>
    </row>
    <row r="7637" spans="1:7">
      <c r="A7637" s="1158">
        <v>9364</v>
      </c>
      <c r="B7637" s="1158">
        <v>36264</v>
      </c>
      <c r="C7637" s="1159" t="s">
        <v>11951</v>
      </c>
      <c r="D7637" s="1159" t="s">
        <v>3179</v>
      </c>
      <c r="E7637" s="1160" t="s">
        <v>9571</v>
      </c>
      <c r="F7637" s="1161">
        <v>44221</v>
      </c>
      <c r="G7637" s="1161">
        <v>44820</v>
      </c>
    </row>
    <row r="7638" spans="1:7" ht="25.5">
      <c r="A7638" s="1162">
        <v>9365</v>
      </c>
      <c r="B7638" s="1162">
        <v>36265</v>
      </c>
      <c r="C7638" s="1163" t="s">
        <v>16426</v>
      </c>
      <c r="D7638" s="1163" t="s">
        <v>16427</v>
      </c>
      <c r="E7638" s="1164" t="s">
        <v>9970</v>
      </c>
      <c r="F7638" s="1165">
        <v>44221</v>
      </c>
      <c r="G7638" s="1165">
        <v>44770</v>
      </c>
    </row>
    <row r="7639" spans="1:7" ht="25.5">
      <c r="A7639" s="1162">
        <v>9366</v>
      </c>
      <c r="B7639" s="1162">
        <v>36266</v>
      </c>
      <c r="C7639" s="1163" t="s">
        <v>16428</v>
      </c>
      <c r="D7639" s="1163" t="s">
        <v>16429</v>
      </c>
      <c r="E7639" s="1164" t="s">
        <v>9970</v>
      </c>
      <c r="F7639" s="1165">
        <v>44251</v>
      </c>
      <c r="G7639" s="1165">
        <v>44800</v>
      </c>
    </row>
    <row r="7640" spans="1:7" ht="25.5">
      <c r="A7640" s="1162">
        <v>9367</v>
      </c>
      <c r="B7640" s="1162">
        <v>39085</v>
      </c>
      <c r="C7640" s="1163" t="s">
        <v>16430</v>
      </c>
      <c r="D7640" s="1163" t="s">
        <v>16431</v>
      </c>
      <c r="E7640" s="1164" t="s">
        <v>6327</v>
      </c>
      <c r="F7640" s="1165">
        <v>44321</v>
      </c>
      <c r="G7640" s="1165">
        <v>44820</v>
      </c>
    </row>
    <row r="7641" spans="1:7" ht="25.5">
      <c r="A7641" s="1162">
        <v>9368</v>
      </c>
      <c r="B7641" s="1162">
        <v>36267</v>
      </c>
      <c r="C7641" s="1163" t="s">
        <v>16432</v>
      </c>
      <c r="D7641" s="1163" t="s">
        <v>16433</v>
      </c>
      <c r="E7641" s="1164" t="s">
        <v>6327</v>
      </c>
      <c r="F7641" s="1165">
        <v>44321</v>
      </c>
      <c r="G7641" s="1165">
        <v>44820</v>
      </c>
    </row>
    <row r="7642" spans="1:7">
      <c r="A7642" s="1158">
        <v>9369</v>
      </c>
      <c r="B7642" s="1158">
        <v>39089</v>
      </c>
      <c r="C7642" s="1159" t="s">
        <v>16382</v>
      </c>
      <c r="D7642" s="1159" t="s">
        <v>12561</v>
      </c>
      <c r="E7642" s="1160" t="s">
        <v>3461</v>
      </c>
      <c r="F7642" s="1161">
        <v>44821</v>
      </c>
      <c r="G7642" s="1161">
        <v>45120</v>
      </c>
    </row>
    <row r="7643" spans="1:7" ht="38.25">
      <c r="A7643" s="1162">
        <v>9370</v>
      </c>
      <c r="B7643" s="1162">
        <v>39086</v>
      </c>
      <c r="C7643" s="1163" t="s">
        <v>16434</v>
      </c>
      <c r="D7643" s="1163" t="s">
        <v>16435</v>
      </c>
      <c r="E7643" s="1164" t="s">
        <v>3461</v>
      </c>
      <c r="F7643" s="1165">
        <v>44821</v>
      </c>
      <c r="G7643" s="1165">
        <v>45120</v>
      </c>
    </row>
    <row r="7644" spans="1:7">
      <c r="A7644" s="1158">
        <v>9371</v>
      </c>
      <c r="B7644" s="1158">
        <v>36268</v>
      </c>
      <c r="C7644" s="1159" t="s">
        <v>11969</v>
      </c>
      <c r="D7644" s="1159" t="s">
        <v>12493</v>
      </c>
      <c r="E7644" s="1160" t="s">
        <v>3461</v>
      </c>
      <c r="F7644" s="1161">
        <v>44821</v>
      </c>
      <c r="G7644" s="1161">
        <v>45120</v>
      </c>
    </row>
    <row r="7645" spans="1:7" ht="25.5">
      <c r="A7645" s="1162">
        <v>9372</v>
      </c>
      <c r="B7645" s="1162">
        <v>36269</v>
      </c>
      <c r="C7645" s="1163" t="s">
        <v>12862</v>
      </c>
      <c r="D7645" s="1163" t="s">
        <v>10257</v>
      </c>
      <c r="E7645" s="1164" t="s">
        <v>3461</v>
      </c>
      <c r="F7645" s="1165">
        <v>44821</v>
      </c>
      <c r="G7645" s="1165">
        <v>45120</v>
      </c>
    </row>
    <row r="7646" spans="1:7" ht="25.5">
      <c r="A7646" s="1162">
        <v>9373</v>
      </c>
      <c r="B7646" s="1162">
        <v>36270</v>
      </c>
      <c r="C7646" s="1163" t="s">
        <v>16436</v>
      </c>
      <c r="D7646" s="1163" t="s">
        <v>16437</v>
      </c>
      <c r="E7646" s="1164" t="s">
        <v>3461</v>
      </c>
      <c r="F7646" s="1165">
        <v>44821</v>
      </c>
      <c r="G7646" s="1165">
        <v>45120</v>
      </c>
    </row>
    <row r="7647" spans="1:7" ht="25.5">
      <c r="A7647" s="1162">
        <v>9374</v>
      </c>
      <c r="B7647" s="1162">
        <v>36271</v>
      </c>
      <c r="C7647" s="1163" t="s">
        <v>12865</v>
      </c>
      <c r="D7647" s="1163" t="s">
        <v>7240</v>
      </c>
      <c r="E7647" s="1164" t="s">
        <v>3461</v>
      </c>
      <c r="F7647" s="1165">
        <v>44821</v>
      </c>
      <c r="G7647" s="1165">
        <v>45120</v>
      </c>
    </row>
    <row r="7648" spans="1:7" ht="51">
      <c r="A7648" s="1162">
        <v>9375</v>
      </c>
      <c r="B7648" s="1162">
        <v>39087</v>
      </c>
      <c r="C7648" s="1163" t="s">
        <v>16438</v>
      </c>
      <c r="D7648" s="1163" t="s">
        <v>16439</v>
      </c>
      <c r="E7648" s="1164" t="s">
        <v>3461</v>
      </c>
      <c r="F7648" s="1165">
        <v>44821</v>
      </c>
      <c r="G7648" s="1165">
        <v>45120</v>
      </c>
    </row>
    <row r="7649" spans="1:7" ht="25.5">
      <c r="A7649" s="1162">
        <v>9376</v>
      </c>
      <c r="B7649" s="1162">
        <v>36272</v>
      </c>
      <c r="C7649" s="1163" t="s">
        <v>16440</v>
      </c>
      <c r="D7649" s="1163" t="s">
        <v>16441</v>
      </c>
      <c r="E7649" s="1164" t="s">
        <v>3461</v>
      </c>
      <c r="F7649" s="1165">
        <v>44821</v>
      </c>
      <c r="G7649" s="1165">
        <v>45120</v>
      </c>
    </row>
    <row r="7650" spans="1:7">
      <c r="A7650" s="1158">
        <v>9377</v>
      </c>
      <c r="B7650" s="1158">
        <v>36273</v>
      </c>
      <c r="C7650" s="1159" t="s">
        <v>11986</v>
      </c>
      <c r="D7650" s="1159" t="s">
        <v>5244</v>
      </c>
      <c r="E7650" s="1160" t="s">
        <v>3009</v>
      </c>
      <c r="F7650" s="1161">
        <v>44821</v>
      </c>
      <c r="G7650" s="1161">
        <v>44970</v>
      </c>
    </row>
    <row r="7651" spans="1:7" ht="38.25">
      <c r="A7651" s="1162">
        <v>9378</v>
      </c>
      <c r="B7651" s="1162">
        <v>36274</v>
      </c>
      <c r="C7651" s="1163" t="s">
        <v>16442</v>
      </c>
      <c r="D7651" s="1163" t="s">
        <v>16443</v>
      </c>
      <c r="E7651" s="1164" t="s">
        <v>3009</v>
      </c>
      <c r="F7651" s="1165">
        <v>44821</v>
      </c>
      <c r="G7651" s="1165">
        <v>44970</v>
      </c>
    </row>
    <row r="7652" spans="1:7" ht="25.5">
      <c r="A7652" s="1158">
        <v>9379</v>
      </c>
      <c r="B7652" s="1158">
        <v>39075</v>
      </c>
      <c r="C7652" s="1159" t="s">
        <v>16444</v>
      </c>
      <c r="D7652" s="1159" t="s">
        <v>16445</v>
      </c>
      <c r="E7652" s="1160" t="s">
        <v>9571</v>
      </c>
      <c r="F7652" s="1161">
        <v>44821</v>
      </c>
      <c r="G7652" s="1161">
        <v>45420</v>
      </c>
    </row>
    <row r="7653" spans="1:7">
      <c r="A7653" s="1162">
        <v>9380</v>
      </c>
      <c r="B7653" s="1162">
        <v>39076</v>
      </c>
      <c r="C7653" s="1163" t="s">
        <v>16446</v>
      </c>
      <c r="D7653" s="1163" t="s">
        <v>16447</v>
      </c>
      <c r="E7653" s="1164" t="s">
        <v>2357</v>
      </c>
      <c r="F7653" s="1165">
        <v>45420</v>
      </c>
      <c r="G7653" s="1165">
        <v>45420</v>
      </c>
    </row>
    <row r="7654" spans="1:7">
      <c r="A7654" s="1158">
        <v>9381</v>
      </c>
      <c r="B7654" s="1158">
        <v>39077</v>
      </c>
      <c r="C7654" s="1159" t="s">
        <v>16382</v>
      </c>
      <c r="D7654" s="1159" t="s">
        <v>12561</v>
      </c>
      <c r="E7654" s="1160" t="s">
        <v>3461</v>
      </c>
      <c r="F7654" s="1161">
        <v>44821</v>
      </c>
      <c r="G7654" s="1161">
        <v>45120</v>
      </c>
    </row>
    <row r="7655" spans="1:7" ht="38.25">
      <c r="A7655" s="1162">
        <v>9382</v>
      </c>
      <c r="B7655" s="1162">
        <v>39084</v>
      </c>
      <c r="C7655" s="1163" t="s">
        <v>16448</v>
      </c>
      <c r="D7655" s="1163" t="s">
        <v>16449</v>
      </c>
      <c r="E7655" s="1164" t="s">
        <v>3461</v>
      </c>
      <c r="F7655" s="1165">
        <v>44821</v>
      </c>
      <c r="G7655" s="1165">
        <v>45120</v>
      </c>
    </row>
    <row r="7656" spans="1:7">
      <c r="A7656" s="1158">
        <v>9383</v>
      </c>
      <c r="B7656" s="1158">
        <v>39079</v>
      </c>
      <c r="C7656" s="1163"/>
      <c r="D7656" s="1163"/>
      <c r="E7656" s="1160" t="s">
        <v>3461</v>
      </c>
      <c r="F7656" s="1161">
        <v>45121</v>
      </c>
      <c r="G7656" s="1161">
        <v>45420</v>
      </c>
    </row>
    <row r="7657" spans="1:7" ht="38.25">
      <c r="A7657" s="1162">
        <v>9384</v>
      </c>
      <c r="B7657" s="1162">
        <v>39083</v>
      </c>
      <c r="C7657" s="1163" t="s">
        <v>16450</v>
      </c>
      <c r="D7657" s="1163" t="s">
        <v>16451</v>
      </c>
      <c r="E7657" s="1164" t="s">
        <v>3461</v>
      </c>
      <c r="F7657" s="1165">
        <v>45121</v>
      </c>
      <c r="G7657" s="1165">
        <v>45420</v>
      </c>
    </row>
    <row r="7658" spans="1:7" ht="51">
      <c r="A7658" s="1162">
        <v>9385</v>
      </c>
      <c r="B7658" s="1162">
        <v>39082</v>
      </c>
      <c r="C7658" s="1163" t="s">
        <v>16452</v>
      </c>
      <c r="D7658" s="1163" t="s">
        <v>16453</v>
      </c>
      <c r="E7658" s="1164" t="s">
        <v>3461</v>
      </c>
      <c r="F7658" s="1165">
        <v>45121</v>
      </c>
      <c r="G7658" s="1165">
        <v>45420</v>
      </c>
    </row>
    <row r="7659" spans="1:7" ht="25.5">
      <c r="A7659" s="1158">
        <v>9386</v>
      </c>
      <c r="B7659" s="1158">
        <v>39063</v>
      </c>
      <c r="C7659" s="1159" t="s">
        <v>16454</v>
      </c>
      <c r="D7659" s="1159" t="s">
        <v>16455</v>
      </c>
      <c r="E7659" s="1160" t="s">
        <v>9571</v>
      </c>
      <c r="F7659" s="1161">
        <v>44821</v>
      </c>
      <c r="G7659" s="1161">
        <v>45420</v>
      </c>
    </row>
    <row r="7660" spans="1:7">
      <c r="A7660" s="1162">
        <v>9387</v>
      </c>
      <c r="B7660" s="1162">
        <v>39061</v>
      </c>
      <c r="C7660" s="1163" t="s">
        <v>16456</v>
      </c>
      <c r="D7660" s="1163" t="s">
        <v>16457</v>
      </c>
      <c r="E7660" s="1164" t="s">
        <v>2357</v>
      </c>
      <c r="F7660" s="1165">
        <v>45420</v>
      </c>
      <c r="G7660" s="1165">
        <v>45420</v>
      </c>
    </row>
    <row r="7661" spans="1:7">
      <c r="A7661" s="1158">
        <v>9388</v>
      </c>
      <c r="B7661" s="1158">
        <v>39067</v>
      </c>
      <c r="C7661" s="1159" t="s">
        <v>16382</v>
      </c>
      <c r="D7661" s="1159" t="s">
        <v>12561</v>
      </c>
      <c r="E7661" s="1160" t="s">
        <v>3461</v>
      </c>
      <c r="F7661" s="1161">
        <v>44821</v>
      </c>
      <c r="G7661" s="1161">
        <v>45120</v>
      </c>
    </row>
    <row r="7662" spans="1:7" ht="38.25">
      <c r="A7662" s="1162">
        <v>9389</v>
      </c>
      <c r="B7662" s="1162">
        <v>39066</v>
      </c>
      <c r="C7662" s="1163" t="s">
        <v>16458</v>
      </c>
      <c r="D7662" s="1163" t="s">
        <v>16459</v>
      </c>
      <c r="E7662" s="1164" t="s">
        <v>3461</v>
      </c>
      <c r="F7662" s="1165">
        <v>44821</v>
      </c>
      <c r="G7662" s="1165">
        <v>45120</v>
      </c>
    </row>
    <row r="7663" spans="1:7">
      <c r="A7663" s="1158">
        <v>9390</v>
      </c>
      <c r="B7663" s="1158">
        <v>39062</v>
      </c>
      <c r="C7663" s="1163"/>
      <c r="D7663" s="1163"/>
      <c r="E7663" s="1160" t="s">
        <v>3461</v>
      </c>
      <c r="F7663" s="1161">
        <v>45121</v>
      </c>
      <c r="G7663" s="1161">
        <v>45420</v>
      </c>
    </row>
    <row r="7664" spans="1:7" ht="38.25">
      <c r="A7664" s="1162">
        <v>9391</v>
      </c>
      <c r="B7664" s="1162">
        <v>39065</v>
      </c>
      <c r="C7664" s="1163" t="s">
        <v>16460</v>
      </c>
      <c r="D7664" s="1163" t="s">
        <v>16461</v>
      </c>
      <c r="E7664" s="1164" t="s">
        <v>3461</v>
      </c>
      <c r="F7664" s="1165">
        <v>45121</v>
      </c>
      <c r="G7664" s="1165">
        <v>45420</v>
      </c>
    </row>
    <row r="7665" spans="1:7" ht="51">
      <c r="A7665" s="1162">
        <v>9392</v>
      </c>
      <c r="B7665" s="1162">
        <v>39064</v>
      </c>
      <c r="C7665" s="1163" t="s">
        <v>16462</v>
      </c>
      <c r="D7665" s="1163" t="s">
        <v>16463</v>
      </c>
      <c r="E7665" s="1164" t="s">
        <v>3461</v>
      </c>
      <c r="F7665" s="1165">
        <v>45121</v>
      </c>
      <c r="G7665" s="1165">
        <v>45420</v>
      </c>
    </row>
    <row r="7666" spans="1:7">
      <c r="A7666" s="1158">
        <v>9393</v>
      </c>
      <c r="B7666" s="1158">
        <v>36275</v>
      </c>
      <c r="C7666" s="1159" t="s">
        <v>16464</v>
      </c>
      <c r="D7666" s="1159" t="s">
        <v>16465</v>
      </c>
      <c r="E7666" s="1160" t="s">
        <v>16466</v>
      </c>
      <c r="F7666" s="1161">
        <v>44026</v>
      </c>
      <c r="G7666" s="1161">
        <v>44923</v>
      </c>
    </row>
    <row r="7667" spans="1:7">
      <c r="A7667" s="1162">
        <v>9394</v>
      </c>
      <c r="B7667" s="1162">
        <v>36276</v>
      </c>
      <c r="C7667" s="1163" t="s">
        <v>16467</v>
      </c>
      <c r="D7667" s="1163" t="s">
        <v>16468</v>
      </c>
      <c r="E7667" s="1164" t="s">
        <v>2357</v>
      </c>
      <c r="F7667" s="1165">
        <v>44923</v>
      </c>
      <c r="G7667" s="1165">
        <v>44923</v>
      </c>
    </row>
    <row r="7668" spans="1:7">
      <c r="A7668" s="1158">
        <v>9395</v>
      </c>
      <c r="B7668" s="1158">
        <v>36277</v>
      </c>
      <c r="C7668" s="1159" t="s">
        <v>11951</v>
      </c>
      <c r="D7668" s="1159" t="s">
        <v>3179</v>
      </c>
      <c r="E7668" s="1160" t="s">
        <v>16466</v>
      </c>
      <c r="F7668" s="1161">
        <v>44026</v>
      </c>
      <c r="G7668" s="1161">
        <v>44923</v>
      </c>
    </row>
    <row r="7669" spans="1:7" ht="63.75">
      <c r="A7669" s="1162">
        <v>9396</v>
      </c>
      <c r="B7669" s="1162">
        <v>36284</v>
      </c>
      <c r="C7669" s="1163" t="s">
        <v>16469</v>
      </c>
      <c r="D7669" s="1163" t="s">
        <v>16470</v>
      </c>
      <c r="E7669" s="1164" t="s">
        <v>2693</v>
      </c>
      <c r="F7669" s="1165">
        <v>44026</v>
      </c>
      <c r="G7669" s="1165">
        <v>44070</v>
      </c>
    </row>
    <row r="7670" spans="1:7" ht="51">
      <c r="A7670" s="1162">
        <v>9397</v>
      </c>
      <c r="B7670" s="1162">
        <v>36281</v>
      </c>
      <c r="C7670" s="1163" t="s">
        <v>16471</v>
      </c>
      <c r="D7670" s="1163" t="s">
        <v>16472</v>
      </c>
      <c r="E7670" s="1164" t="s">
        <v>2693</v>
      </c>
      <c r="F7670" s="1165">
        <v>44026</v>
      </c>
      <c r="G7670" s="1165">
        <v>44070</v>
      </c>
    </row>
    <row r="7671" spans="1:7" ht="51">
      <c r="A7671" s="1162">
        <v>9398</v>
      </c>
      <c r="B7671" s="1162">
        <v>36282</v>
      </c>
      <c r="C7671" s="1163" t="s">
        <v>16473</v>
      </c>
      <c r="D7671" s="1163" t="s">
        <v>16474</v>
      </c>
      <c r="E7671" s="1164" t="s">
        <v>2693</v>
      </c>
      <c r="F7671" s="1165">
        <v>44026</v>
      </c>
      <c r="G7671" s="1165">
        <v>44070</v>
      </c>
    </row>
    <row r="7672" spans="1:7" ht="25.5">
      <c r="A7672" s="1162">
        <v>9399</v>
      </c>
      <c r="B7672" s="1162">
        <v>36283</v>
      </c>
      <c r="C7672" s="1163" t="s">
        <v>16475</v>
      </c>
      <c r="D7672" s="1163" t="s">
        <v>16476</v>
      </c>
      <c r="E7672" s="1164" t="s">
        <v>2930</v>
      </c>
      <c r="F7672" s="1165">
        <v>44071</v>
      </c>
      <c r="G7672" s="1165">
        <v>44095</v>
      </c>
    </row>
    <row r="7673" spans="1:7" ht="63.75">
      <c r="A7673" s="1162">
        <v>9400</v>
      </c>
      <c r="B7673" s="1162">
        <v>36285</v>
      </c>
      <c r="C7673" s="1163" t="s">
        <v>16477</v>
      </c>
      <c r="D7673" s="1163" t="s">
        <v>16478</v>
      </c>
      <c r="E7673" s="1164" t="s">
        <v>2588</v>
      </c>
      <c r="F7673" s="1165">
        <v>44096</v>
      </c>
      <c r="G7673" s="1165">
        <v>44110</v>
      </c>
    </row>
    <row r="7674" spans="1:7" ht="25.5">
      <c r="A7674" s="1162">
        <v>9401</v>
      </c>
      <c r="B7674" s="1162">
        <v>36279</v>
      </c>
      <c r="C7674" s="1163" t="s">
        <v>16479</v>
      </c>
      <c r="D7674" s="1163" t="s">
        <v>16480</v>
      </c>
      <c r="E7674" s="1164" t="s">
        <v>6327</v>
      </c>
      <c r="F7674" s="1165">
        <v>44379</v>
      </c>
      <c r="G7674" s="1165">
        <v>44878</v>
      </c>
    </row>
    <row r="7675" spans="1:7" ht="25.5">
      <c r="A7675" s="1162">
        <v>9402</v>
      </c>
      <c r="B7675" s="1162">
        <v>36278</v>
      </c>
      <c r="C7675" s="1163" t="s">
        <v>16481</v>
      </c>
      <c r="D7675" s="1163" t="s">
        <v>16482</v>
      </c>
      <c r="E7675" s="1164" t="s">
        <v>6327</v>
      </c>
      <c r="F7675" s="1165">
        <v>44424</v>
      </c>
      <c r="G7675" s="1165">
        <v>44923</v>
      </c>
    </row>
    <row r="7676" spans="1:7" ht="25.5">
      <c r="A7676" s="1162">
        <v>9403</v>
      </c>
      <c r="B7676" s="1162">
        <v>36280</v>
      </c>
      <c r="C7676" s="1163" t="s">
        <v>16483</v>
      </c>
      <c r="D7676" s="1163" t="s">
        <v>16484</v>
      </c>
      <c r="E7676" s="1164" t="s">
        <v>6327</v>
      </c>
      <c r="F7676" s="1165">
        <v>44424</v>
      </c>
      <c r="G7676" s="1165">
        <v>44923</v>
      </c>
    </row>
    <row r="7677" spans="1:7">
      <c r="A7677" s="1158">
        <v>9404</v>
      </c>
      <c r="B7677" s="1158">
        <v>36286</v>
      </c>
      <c r="C7677" s="1159" t="s">
        <v>16485</v>
      </c>
      <c r="D7677" s="1159" t="s">
        <v>16486</v>
      </c>
      <c r="E7677" s="1160" t="s">
        <v>4625</v>
      </c>
      <c r="F7677" s="1161">
        <v>44439</v>
      </c>
      <c r="G7677" s="1161">
        <v>45188</v>
      </c>
    </row>
    <row r="7678" spans="1:7">
      <c r="A7678" s="1162">
        <v>9405</v>
      </c>
      <c r="B7678" s="1162">
        <v>36287</v>
      </c>
      <c r="C7678" s="1163" t="s">
        <v>16487</v>
      </c>
      <c r="D7678" s="1163" t="s">
        <v>16488</v>
      </c>
      <c r="E7678" s="1164" t="s">
        <v>2357</v>
      </c>
      <c r="F7678" s="1165">
        <v>45188</v>
      </c>
      <c r="G7678" s="1165">
        <v>45188</v>
      </c>
    </row>
    <row r="7679" spans="1:7">
      <c r="A7679" s="1158">
        <v>9406</v>
      </c>
      <c r="B7679" s="1158">
        <v>36288</v>
      </c>
      <c r="C7679" s="1159" t="s">
        <v>11951</v>
      </c>
      <c r="D7679" s="1159" t="s">
        <v>3179</v>
      </c>
      <c r="E7679" s="1160" t="s">
        <v>3424</v>
      </c>
      <c r="F7679" s="1161">
        <v>44439</v>
      </c>
      <c r="G7679" s="1161">
        <v>44838</v>
      </c>
    </row>
    <row r="7680" spans="1:7">
      <c r="A7680" s="1162">
        <v>9407</v>
      </c>
      <c r="B7680" s="1162">
        <v>36289</v>
      </c>
      <c r="C7680" s="1163" t="s">
        <v>16489</v>
      </c>
      <c r="D7680" s="1163" t="s">
        <v>16490</v>
      </c>
      <c r="E7680" s="1164" t="s">
        <v>3424</v>
      </c>
      <c r="F7680" s="1165">
        <v>44439</v>
      </c>
      <c r="G7680" s="1165">
        <v>44838</v>
      </c>
    </row>
    <row r="7681" spans="1:7">
      <c r="A7681" s="1162">
        <v>9408</v>
      </c>
      <c r="B7681" s="1162">
        <v>36290</v>
      </c>
      <c r="C7681" s="1163" t="s">
        <v>16491</v>
      </c>
      <c r="D7681" s="1163" t="s">
        <v>16492</v>
      </c>
      <c r="E7681" s="1164" t="s">
        <v>3424</v>
      </c>
      <c r="F7681" s="1165">
        <v>44439</v>
      </c>
      <c r="G7681" s="1165">
        <v>44838</v>
      </c>
    </row>
    <row r="7682" spans="1:7">
      <c r="A7682" s="1162">
        <v>9409</v>
      </c>
      <c r="B7682" s="1162">
        <v>36291</v>
      </c>
      <c r="C7682" s="1163" t="s">
        <v>16493</v>
      </c>
      <c r="D7682" s="1163" t="s">
        <v>16494</v>
      </c>
      <c r="E7682" s="1164" t="s">
        <v>3424</v>
      </c>
      <c r="F7682" s="1165">
        <v>44439</v>
      </c>
      <c r="G7682" s="1165">
        <v>44838</v>
      </c>
    </row>
    <row r="7683" spans="1:7">
      <c r="A7683" s="1158">
        <v>9410</v>
      </c>
      <c r="B7683" s="1158">
        <v>36292</v>
      </c>
      <c r="C7683" s="1159" t="s">
        <v>11960</v>
      </c>
      <c r="D7683" s="1159" t="s">
        <v>12561</v>
      </c>
      <c r="E7683" s="1160" t="s">
        <v>4939</v>
      </c>
      <c r="F7683" s="1161">
        <v>44839</v>
      </c>
      <c r="G7683" s="1161">
        <v>45188</v>
      </c>
    </row>
    <row r="7684" spans="1:7" ht="38.25">
      <c r="A7684" s="1162">
        <v>9411</v>
      </c>
      <c r="B7684" s="1162">
        <v>36293</v>
      </c>
      <c r="C7684" s="1163" t="s">
        <v>16495</v>
      </c>
      <c r="D7684" s="1163" t="s">
        <v>16496</v>
      </c>
      <c r="E7684" s="1164" t="s">
        <v>4939</v>
      </c>
      <c r="F7684" s="1165">
        <v>44839</v>
      </c>
      <c r="G7684" s="1165">
        <v>45188</v>
      </c>
    </row>
    <row r="7685" spans="1:7">
      <c r="A7685" s="1158">
        <v>9412</v>
      </c>
      <c r="B7685" s="1158">
        <v>36294</v>
      </c>
      <c r="C7685" s="1159" t="s">
        <v>16497</v>
      </c>
      <c r="D7685" s="1159" t="s">
        <v>16498</v>
      </c>
      <c r="E7685" s="1160" t="s">
        <v>4470</v>
      </c>
      <c r="F7685" s="1161">
        <v>44879</v>
      </c>
      <c r="G7685" s="1161">
        <v>45193</v>
      </c>
    </row>
    <row r="7686" spans="1:7">
      <c r="A7686" s="1162">
        <v>9413</v>
      </c>
      <c r="B7686" s="1162">
        <v>36295</v>
      </c>
      <c r="C7686" s="1163" t="s">
        <v>16499</v>
      </c>
      <c r="D7686" s="1163" t="s">
        <v>16500</v>
      </c>
      <c r="E7686" s="1164" t="s">
        <v>2357</v>
      </c>
      <c r="F7686" s="1165">
        <v>45193</v>
      </c>
      <c r="G7686" s="1165">
        <v>45193</v>
      </c>
    </row>
    <row r="7687" spans="1:7">
      <c r="A7687" s="1158">
        <v>9414</v>
      </c>
      <c r="B7687" s="1158">
        <v>36296</v>
      </c>
      <c r="C7687" s="1159" t="s">
        <v>11951</v>
      </c>
      <c r="D7687" s="1159" t="s">
        <v>3179</v>
      </c>
      <c r="E7687" s="1160" t="s">
        <v>2981</v>
      </c>
      <c r="F7687" s="1161">
        <v>44879</v>
      </c>
      <c r="G7687" s="1161">
        <v>44928</v>
      </c>
    </row>
    <row r="7688" spans="1:7">
      <c r="A7688" s="1162">
        <v>9415</v>
      </c>
      <c r="B7688" s="1162">
        <v>36297</v>
      </c>
      <c r="C7688" s="1163" t="s">
        <v>12994</v>
      </c>
      <c r="D7688" s="1163" t="s">
        <v>12995</v>
      </c>
      <c r="E7688" s="1164" t="s">
        <v>2981</v>
      </c>
      <c r="F7688" s="1165">
        <v>44879</v>
      </c>
      <c r="G7688" s="1165">
        <v>44928</v>
      </c>
    </row>
    <row r="7689" spans="1:7">
      <c r="A7689" s="1158">
        <v>9416</v>
      </c>
      <c r="B7689" s="1158">
        <v>36298</v>
      </c>
      <c r="C7689" s="1159" t="s">
        <v>11969</v>
      </c>
      <c r="D7689" s="1159" t="s">
        <v>12493</v>
      </c>
      <c r="E7689" s="1160" t="s">
        <v>4628</v>
      </c>
      <c r="F7689" s="1161">
        <v>44924</v>
      </c>
      <c r="G7689" s="1161">
        <v>45193</v>
      </c>
    </row>
    <row r="7690" spans="1:7" ht="25.5">
      <c r="A7690" s="1162">
        <v>9417</v>
      </c>
      <c r="B7690" s="1162">
        <v>36299</v>
      </c>
      <c r="C7690" s="1163" t="s">
        <v>16501</v>
      </c>
      <c r="D7690" s="1163" t="s">
        <v>16502</v>
      </c>
      <c r="E7690" s="1164" t="s">
        <v>2894</v>
      </c>
      <c r="F7690" s="1165">
        <v>44924</v>
      </c>
      <c r="G7690" s="1165">
        <v>45043</v>
      </c>
    </row>
    <row r="7691" spans="1:7" ht="38.25">
      <c r="A7691" s="1162">
        <v>9418</v>
      </c>
      <c r="B7691" s="1162">
        <v>36300</v>
      </c>
      <c r="C7691" s="1163" t="s">
        <v>16503</v>
      </c>
      <c r="D7691" s="1163" t="s">
        <v>16504</v>
      </c>
      <c r="E7691" s="1164" t="s">
        <v>2894</v>
      </c>
      <c r="F7691" s="1165">
        <v>45044</v>
      </c>
      <c r="G7691" s="1165">
        <v>45163</v>
      </c>
    </row>
    <row r="7692" spans="1:7" ht="38.25">
      <c r="A7692" s="1162">
        <v>9419</v>
      </c>
      <c r="B7692" s="1162">
        <v>36301</v>
      </c>
      <c r="C7692" s="1163" t="s">
        <v>16505</v>
      </c>
      <c r="D7692" s="1163" t="s">
        <v>16506</v>
      </c>
      <c r="E7692" s="1164" t="s">
        <v>2894</v>
      </c>
      <c r="F7692" s="1165">
        <v>45074</v>
      </c>
      <c r="G7692" s="1165">
        <v>45193</v>
      </c>
    </row>
    <row r="7693" spans="1:7">
      <c r="A7693" s="1158">
        <v>9420</v>
      </c>
      <c r="B7693" s="1158">
        <v>36302</v>
      </c>
      <c r="C7693" s="1159" t="s">
        <v>16507</v>
      </c>
      <c r="D7693" s="1159" t="s">
        <v>16508</v>
      </c>
      <c r="E7693" s="1160" t="s">
        <v>13337</v>
      </c>
      <c r="F7693" s="1161">
        <v>44254</v>
      </c>
      <c r="G7693" s="1161">
        <v>45203</v>
      </c>
    </row>
    <row r="7694" spans="1:7">
      <c r="A7694" s="1162">
        <v>9421</v>
      </c>
      <c r="B7694" s="1162">
        <v>36303</v>
      </c>
      <c r="C7694" s="1163" t="s">
        <v>16509</v>
      </c>
      <c r="D7694" s="1163" t="s">
        <v>16510</v>
      </c>
      <c r="E7694" s="1164" t="s">
        <v>2357</v>
      </c>
      <c r="F7694" s="1165">
        <v>45203</v>
      </c>
      <c r="G7694" s="1165">
        <v>45203</v>
      </c>
    </row>
    <row r="7695" spans="1:7">
      <c r="A7695" s="1158">
        <v>9422</v>
      </c>
      <c r="B7695" s="1158">
        <v>36304</v>
      </c>
      <c r="C7695" s="1159" t="s">
        <v>11951</v>
      </c>
      <c r="D7695" s="1159" t="s">
        <v>3179</v>
      </c>
      <c r="E7695" s="1160" t="s">
        <v>15983</v>
      </c>
      <c r="F7695" s="1161">
        <v>44254</v>
      </c>
      <c r="G7695" s="1161">
        <v>45038</v>
      </c>
    </row>
    <row r="7696" spans="1:7">
      <c r="A7696" s="1162">
        <v>9423</v>
      </c>
      <c r="B7696" s="1162">
        <v>36305</v>
      </c>
      <c r="C7696" s="1163" t="s">
        <v>16511</v>
      </c>
      <c r="D7696" s="1163" t="s">
        <v>16512</v>
      </c>
      <c r="E7696" s="1164" t="s">
        <v>3265</v>
      </c>
      <c r="F7696" s="1165">
        <v>44314</v>
      </c>
      <c r="G7696" s="1165">
        <v>44348</v>
      </c>
    </row>
    <row r="7697" spans="1:7" ht="25.5">
      <c r="A7697" s="1162">
        <v>9424</v>
      </c>
      <c r="B7697" s="1162">
        <v>36306</v>
      </c>
      <c r="C7697" s="1163" t="s">
        <v>16513</v>
      </c>
      <c r="D7697" s="1163" t="s">
        <v>16514</v>
      </c>
      <c r="E7697" s="1164" t="s">
        <v>2981</v>
      </c>
      <c r="F7697" s="1165">
        <v>44349</v>
      </c>
      <c r="G7697" s="1165">
        <v>44398</v>
      </c>
    </row>
    <row r="7698" spans="1:7" ht="25.5">
      <c r="A7698" s="1162">
        <v>9425</v>
      </c>
      <c r="B7698" s="1162">
        <v>36307</v>
      </c>
      <c r="C7698" s="1163" t="s">
        <v>16515</v>
      </c>
      <c r="D7698" s="1163" t="s">
        <v>16516</v>
      </c>
      <c r="E7698" s="1164" t="s">
        <v>3009</v>
      </c>
      <c r="F7698" s="1165">
        <v>44399</v>
      </c>
      <c r="G7698" s="1165">
        <v>44548</v>
      </c>
    </row>
    <row r="7699" spans="1:7">
      <c r="A7699" s="1162">
        <v>9426</v>
      </c>
      <c r="B7699" s="1162">
        <v>36308</v>
      </c>
      <c r="C7699" s="1163" t="s">
        <v>16517</v>
      </c>
      <c r="D7699" s="1163" t="s">
        <v>3271</v>
      </c>
      <c r="E7699" s="1164" t="s">
        <v>2560</v>
      </c>
      <c r="F7699" s="1165">
        <v>44429</v>
      </c>
      <c r="G7699" s="1165">
        <v>44538</v>
      </c>
    </row>
    <row r="7700" spans="1:7">
      <c r="A7700" s="1162">
        <v>9427</v>
      </c>
      <c r="B7700" s="1162">
        <v>36309</v>
      </c>
      <c r="C7700" s="1163" t="s">
        <v>16518</v>
      </c>
      <c r="D7700" s="1163" t="s">
        <v>16519</v>
      </c>
      <c r="E7700" s="1164" t="s">
        <v>3064</v>
      </c>
      <c r="F7700" s="1165">
        <v>44399</v>
      </c>
      <c r="G7700" s="1165">
        <v>44578</v>
      </c>
    </row>
    <row r="7701" spans="1:7">
      <c r="A7701" s="1162">
        <v>9428</v>
      </c>
      <c r="B7701" s="1162">
        <v>36310</v>
      </c>
      <c r="C7701" s="1163" t="s">
        <v>16520</v>
      </c>
      <c r="D7701" s="1163" t="s">
        <v>16521</v>
      </c>
      <c r="E7701" s="1164" t="s">
        <v>3849</v>
      </c>
      <c r="F7701" s="1165">
        <v>44829</v>
      </c>
      <c r="G7701" s="1165">
        <v>45038</v>
      </c>
    </row>
    <row r="7702" spans="1:7">
      <c r="A7702" s="1162">
        <v>9429</v>
      </c>
      <c r="B7702" s="1162">
        <v>36311</v>
      </c>
      <c r="C7702" s="1163" t="s">
        <v>15816</v>
      </c>
      <c r="D7702" s="1163" t="s">
        <v>15817</v>
      </c>
      <c r="E7702" s="1164" t="s">
        <v>2936</v>
      </c>
      <c r="F7702" s="1165">
        <v>44579</v>
      </c>
      <c r="G7702" s="1165">
        <v>44798</v>
      </c>
    </row>
    <row r="7703" spans="1:7" ht="25.5">
      <c r="A7703" s="1162">
        <v>9430</v>
      </c>
      <c r="B7703" s="1162">
        <v>36312</v>
      </c>
      <c r="C7703" s="1163" t="s">
        <v>16522</v>
      </c>
      <c r="D7703" s="1163" t="s">
        <v>16523</v>
      </c>
      <c r="E7703" s="1164" t="s">
        <v>2560</v>
      </c>
      <c r="F7703" s="1165">
        <v>44579</v>
      </c>
      <c r="G7703" s="1165">
        <v>44688</v>
      </c>
    </row>
    <row r="7704" spans="1:7">
      <c r="A7704" s="1162">
        <v>9431</v>
      </c>
      <c r="B7704" s="1162">
        <v>36313</v>
      </c>
      <c r="C7704" s="1163" t="s">
        <v>16524</v>
      </c>
      <c r="D7704" s="1163" t="s">
        <v>7660</v>
      </c>
      <c r="E7704" s="1164" t="s">
        <v>3705</v>
      </c>
      <c r="F7704" s="1165">
        <v>44799</v>
      </c>
      <c r="G7704" s="1165">
        <v>44868</v>
      </c>
    </row>
    <row r="7705" spans="1:7">
      <c r="A7705" s="1162">
        <v>9432</v>
      </c>
      <c r="B7705" s="1162">
        <v>36314</v>
      </c>
      <c r="C7705" s="1163" t="s">
        <v>16525</v>
      </c>
      <c r="D7705" s="1163" t="s">
        <v>16526</v>
      </c>
      <c r="E7705" s="1164" t="s">
        <v>3265</v>
      </c>
      <c r="F7705" s="1165">
        <v>44579</v>
      </c>
      <c r="G7705" s="1165">
        <v>44613</v>
      </c>
    </row>
    <row r="7706" spans="1:7" ht="25.5">
      <c r="A7706" s="1162">
        <v>9433</v>
      </c>
      <c r="B7706" s="1162">
        <v>36315</v>
      </c>
      <c r="C7706" s="1163" t="s">
        <v>16527</v>
      </c>
      <c r="D7706" s="1163" t="s">
        <v>16528</v>
      </c>
      <c r="E7706" s="1164" t="s">
        <v>3849</v>
      </c>
      <c r="F7706" s="1165">
        <v>44829</v>
      </c>
      <c r="G7706" s="1165">
        <v>45038</v>
      </c>
    </row>
    <row r="7707" spans="1:7" ht="25.5">
      <c r="A7707" s="1162">
        <v>9434</v>
      </c>
      <c r="B7707" s="1162">
        <v>36316</v>
      </c>
      <c r="C7707" s="1163" t="s">
        <v>16529</v>
      </c>
      <c r="D7707" s="1163" t="s">
        <v>16530</v>
      </c>
      <c r="E7707" s="1164" t="s">
        <v>3034</v>
      </c>
      <c r="F7707" s="1165">
        <v>44254</v>
      </c>
      <c r="G7707" s="1165">
        <v>44313</v>
      </c>
    </row>
    <row r="7708" spans="1:7" ht="25.5">
      <c r="A7708" s="1162">
        <v>9435</v>
      </c>
      <c r="B7708" s="1162">
        <v>36317</v>
      </c>
      <c r="C7708" s="1163" t="s">
        <v>16531</v>
      </c>
      <c r="D7708" s="1163" t="s">
        <v>16532</v>
      </c>
      <c r="E7708" s="1164" t="s">
        <v>10186</v>
      </c>
      <c r="F7708" s="1165">
        <v>44579</v>
      </c>
      <c r="G7708" s="1165">
        <v>45038</v>
      </c>
    </row>
    <row r="7709" spans="1:7">
      <c r="A7709" s="1158">
        <v>9436</v>
      </c>
      <c r="B7709" s="1158">
        <v>36318</v>
      </c>
      <c r="C7709" s="1159" t="s">
        <v>11960</v>
      </c>
      <c r="D7709" s="1159" t="s">
        <v>12561</v>
      </c>
      <c r="E7709" s="1160" t="s">
        <v>4628</v>
      </c>
      <c r="F7709" s="1161">
        <v>44829</v>
      </c>
      <c r="G7709" s="1161">
        <v>45098</v>
      </c>
    </row>
    <row r="7710" spans="1:7" ht="25.5">
      <c r="A7710" s="1162">
        <v>9437</v>
      </c>
      <c r="B7710" s="1162">
        <v>36319</v>
      </c>
      <c r="C7710" s="1163" t="s">
        <v>16533</v>
      </c>
      <c r="D7710" s="1163" t="s">
        <v>16534</v>
      </c>
      <c r="E7710" s="1164" t="s">
        <v>3849</v>
      </c>
      <c r="F7710" s="1165">
        <v>44829</v>
      </c>
      <c r="G7710" s="1165">
        <v>45038</v>
      </c>
    </row>
    <row r="7711" spans="1:7" ht="25.5">
      <c r="A7711" s="1162">
        <v>9438</v>
      </c>
      <c r="B7711" s="1162">
        <v>36320</v>
      </c>
      <c r="C7711" s="1163" t="s">
        <v>16535</v>
      </c>
      <c r="D7711" s="1163" t="s">
        <v>16536</v>
      </c>
      <c r="E7711" s="1164" t="s">
        <v>3849</v>
      </c>
      <c r="F7711" s="1165">
        <v>44829</v>
      </c>
      <c r="G7711" s="1165">
        <v>45038</v>
      </c>
    </row>
    <row r="7712" spans="1:7" ht="25.5">
      <c r="A7712" s="1162">
        <v>9439</v>
      </c>
      <c r="B7712" s="1162">
        <v>36321</v>
      </c>
      <c r="C7712" s="1163" t="s">
        <v>16537</v>
      </c>
      <c r="D7712" s="1163" t="s">
        <v>16538</v>
      </c>
      <c r="E7712" s="1164" t="s">
        <v>3034</v>
      </c>
      <c r="F7712" s="1165">
        <v>45039</v>
      </c>
      <c r="G7712" s="1165">
        <v>45098</v>
      </c>
    </row>
    <row r="7713" spans="1:7">
      <c r="A7713" s="1158">
        <v>9440</v>
      </c>
      <c r="B7713" s="1158">
        <v>36322</v>
      </c>
      <c r="C7713" s="1159" t="s">
        <v>11969</v>
      </c>
      <c r="D7713" s="1159" t="s">
        <v>12493</v>
      </c>
      <c r="E7713" s="1160" t="s">
        <v>4470</v>
      </c>
      <c r="F7713" s="1161">
        <v>44889</v>
      </c>
      <c r="G7713" s="1161">
        <v>45203</v>
      </c>
    </row>
    <row r="7714" spans="1:7" ht="38.25">
      <c r="A7714" s="1162">
        <v>9441</v>
      </c>
      <c r="B7714" s="1162">
        <v>36323</v>
      </c>
      <c r="C7714" s="1163" t="s">
        <v>16539</v>
      </c>
      <c r="D7714" s="1163" t="s">
        <v>16540</v>
      </c>
      <c r="E7714" s="1164" t="s">
        <v>3009</v>
      </c>
      <c r="F7714" s="1165">
        <v>44919</v>
      </c>
      <c r="G7714" s="1165">
        <v>45068</v>
      </c>
    </row>
    <row r="7715" spans="1:7" ht="38.25">
      <c r="A7715" s="1162">
        <v>9442</v>
      </c>
      <c r="B7715" s="1162">
        <v>36324</v>
      </c>
      <c r="C7715" s="1163" t="s">
        <v>16541</v>
      </c>
      <c r="D7715" s="1163" t="s">
        <v>16542</v>
      </c>
      <c r="E7715" s="1164" t="s">
        <v>3009</v>
      </c>
      <c r="F7715" s="1165">
        <v>44934</v>
      </c>
      <c r="G7715" s="1165">
        <v>45083</v>
      </c>
    </row>
    <row r="7716" spans="1:7">
      <c r="A7716" s="1162">
        <v>9443</v>
      </c>
      <c r="B7716" s="1162">
        <v>36325</v>
      </c>
      <c r="C7716" s="1163" t="s">
        <v>16021</v>
      </c>
      <c r="D7716" s="1163" t="s">
        <v>14870</v>
      </c>
      <c r="E7716" s="1164" t="s">
        <v>3009</v>
      </c>
      <c r="F7716" s="1165">
        <v>45039</v>
      </c>
      <c r="G7716" s="1165">
        <v>45188</v>
      </c>
    </row>
    <row r="7717" spans="1:7" ht="25.5">
      <c r="A7717" s="1162">
        <v>9444</v>
      </c>
      <c r="B7717" s="1162">
        <v>36326</v>
      </c>
      <c r="C7717" s="1163" t="s">
        <v>13045</v>
      </c>
      <c r="D7717" s="1163" t="s">
        <v>7240</v>
      </c>
      <c r="E7717" s="1164" t="s">
        <v>3009</v>
      </c>
      <c r="F7717" s="1165">
        <v>45054</v>
      </c>
      <c r="G7717" s="1165">
        <v>45203</v>
      </c>
    </row>
    <row r="7718" spans="1:7" ht="25.5">
      <c r="A7718" s="1162">
        <v>9445</v>
      </c>
      <c r="B7718" s="1162">
        <v>36327</v>
      </c>
      <c r="C7718" s="1163" t="s">
        <v>16543</v>
      </c>
      <c r="D7718" s="1163" t="s">
        <v>16544</v>
      </c>
      <c r="E7718" s="1164" t="s">
        <v>3009</v>
      </c>
      <c r="F7718" s="1165">
        <v>44889</v>
      </c>
      <c r="G7718" s="1165">
        <v>45038</v>
      </c>
    </row>
    <row r="7719" spans="1:7">
      <c r="A7719" s="1158">
        <v>9446</v>
      </c>
      <c r="B7719" s="1158">
        <v>36328</v>
      </c>
      <c r="C7719" s="1159" t="s">
        <v>11986</v>
      </c>
      <c r="D7719" s="1159" t="s">
        <v>5244</v>
      </c>
      <c r="E7719" s="1160" t="s">
        <v>3849</v>
      </c>
      <c r="F7719" s="1161">
        <v>44919</v>
      </c>
      <c r="G7719" s="1161">
        <v>45128</v>
      </c>
    </row>
    <row r="7720" spans="1:7" ht="38.25">
      <c r="A7720" s="1162">
        <v>9447</v>
      </c>
      <c r="B7720" s="1162">
        <v>36329</v>
      </c>
      <c r="C7720" s="1163" t="s">
        <v>16545</v>
      </c>
      <c r="D7720" s="1163" t="s">
        <v>16546</v>
      </c>
      <c r="E7720" s="1164" t="s">
        <v>3009</v>
      </c>
      <c r="F7720" s="1165">
        <v>44919</v>
      </c>
      <c r="G7720" s="1165">
        <v>45068</v>
      </c>
    </row>
    <row r="7721" spans="1:7" ht="25.5">
      <c r="A7721" s="1162">
        <v>9448</v>
      </c>
      <c r="B7721" s="1162">
        <v>36330</v>
      </c>
      <c r="C7721" s="1163" t="s">
        <v>12852</v>
      </c>
      <c r="D7721" s="1163" t="s">
        <v>12855</v>
      </c>
      <c r="E7721" s="1164" t="s">
        <v>3009</v>
      </c>
      <c r="F7721" s="1165">
        <v>44949</v>
      </c>
      <c r="G7721" s="1165">
        <v>45098</v>
      </c>
    </row>
    <row r="7722" spans="1:7" ht="25.5">
      <c r="A7722" s="1162">
        <v>9449</v>
      </c>
      <c r="B7722" s="1162">
        <v>36331</v>
      </c>
      <c r="C7722" s="1163" t="s">
        <v>12856</v>
      </c>
      <c r="D7722" s="1163" t="s">
        <v>16547</v>
      </c>
      <c r="E7722" s="1164" t="s">
        <v>3009</v>
      </c>
      <c r="F7722" s="1165">
        <v>44919</v>
      </c>
      <c r="G7722" s="1165">
        <v>45068</v>
      </c>
    </row>
    <row r="7723" spans="1:7" ht="38.25">
      <c r="A7723" s="1162">
        <v>9450</v>
      </c>
      <c r="B7723" s="1162">
        <v>36332</v>
      </c>
      <c r="C7723" s="1163" t="s">
        <v>12858</v>
      </c>
      <c r="D7723" s="1163" t="s">
        <v>16548</v>
      </c>
      <c r="E7723" s="1164" t="s">
        <v>3009</v>
      </c>
      <c r="F7723" s="1165">
        <v>44949</v>
      </c>
      <c r="G7723" s="1165">
        <v>45098</v>
      </c>
    </row>
    <row r="7724" spans="1:7" ht="38.25">
      <c r="A7724" s="1162">
        <v>9451</v>
      </c>
      <c r="B7724" s="1162">
        <v>36333</v>
      </c>
      <c r="C7724" s="1163" t="s">
        <v>16549</v>
      </c>
      <c r="D7724" s="1163" t="s">
        <v>16550</v>
      </c>
      <c r="E7724" s="1164" t="s">
        <v>3009</v>
      </c>
      <c r="F7724" s="1165">
        <v>44979</v>
      </c>
      <c r="G7724" s="1165">
        <v>45128</v>
      </c>
    </row>
    <row r="7725" spans="1:7" ht="25.5">
      <c r="A7725" s="1158">
        <v>9452</v>
      </c>
      <c r="B7725" s="1158">
        <v>36334</v>
      </c>
      <c r="C7725" s="1159" t="s">
        <v>16551</v>
      </c>
      <c r="D7725" s="1159" t="s">
        <v>16552</v>
      </c>
      <c r="E7725" s="1160" t="s">
        <v>3006</v>
      </c>
      <c r="F7725" s="1161">
        <v>44769</v>
      </c>
      <c r="G7725" s="1161">
        <v>45128</v>
      </c>
    </row>
    <row r="7726" spans="1:7">
      <c r="A7726" s="1162">
        <v>9453</v>
      </c>
      <c r="B7726" s="1162">
        <v>36335</v>
      </c>
      <c r="C7726" s="1163" t="s">
        <v>16553</v>
      </c>
      <c r="D7726" s="1163" t="s">
        <v>16554</v>
      </c>
      <c r="E7726" s="1164" t="s">
        <v>2357</v>
      </c>
      <c r="F7726" s="1165">
        <v>45128</v>
      </c>
      <c r="G7726" s="1165">
        <v>45128</v>
      </c>
    </row>
    <row r="7727" spans="1:7">
      <c r="A7727" s="1158">
        <v>9454</v>
      </c>
      <c r="B7727" s="1158">
        <v>36336</v>
      </c>
      <c r="C7727" s="1159" t="s">
        <v>11951</v>
      </c>
      <c r="D7727" s="1159" t="s">
        <v>3179</v>
      </c>
      <c r="E7727" s="1160" t="s">
        <v>4546</v>
      </c>
      <c r="F7727" s="1161">
        <v>44769</v>
      </c>
      <c r="G7727" s="1161">
        <v>45008</v>
      </c>
    </row>
    <row r="7728" spans="1:7">
      <c r="A7728" s="1162">
        <v>9455</v>
      </c>
      <c r="B7728" s="1162">
        <v>36337</v>
      </c>
      <c r="C7728" s="1163" t="s">
        <v>16511</v>
      </c>
      <c r="D7728" s="1163" t="s">
        <v>16512</v>
      </c>
      <c r="E7728" s="1164" t="s">
        <v>2621</v>
      </c>
      <c r="F7728" s="1165">
        <v>44799</v>
      </c>
      <c r="G7728" s="1165">
        <v>44808</v>
      </c>
    </row>
    <row r="7729" spans="1:7" ht="38.25">
      <c r="A7729" s="1162">
        <v>9456</v>
      </c>
      <c r="B7729" s="1162">
        <v>36338</v>
      </c>
      <c r="C7729" s="1163" t="s">
        <v>16555</v>
      </c>
      <c r="D7729" s="1163" t="s">
        <v>16556</v>
      </c>
      <c r="E7729" s="1164" t="s">
        <v>2981</v>
      </c>
      <c r="F7729" s="1165">
        <v>44809</v>
      </c>
      <c r="G7729" s="1165">
        <v>44858</v>
      </c>
    </row>
    <row r="7730" spans="1:7" ht="25.5">
      <c r="A7730" s="1162">
        <v>9457</v>
      </c>
      <c r="B7730" s="1162">
        <v>36339</v>
      </c>
      <c r="C7730" s="1163" t="s">
        <v>16557</v>
      </c>
      <c r="D7730" s="1163" t="s">
        <v>16558</v>
      </c>
      <c r="E7730" s="1164" t="s">
        <v>3009</v>
      </c>
      <c r="F7730" s="1165">
        <v>44859</v>
      </c>
      <c r="G7730" s="1165">
        <v>45008</v>
      </c>
    </row>
    <row r="7731" spans="1:7" ht="38.25">
      <c r="A7731" s="1162">
        <v>9458</v>
      </c>
      <c r="B7731" s="1162">
        <v>36340</v>
      </c>
      <c r="C7731" s="1163" t="s">
        <v>16559</v>
      </c>
      <c r="D7731" s="1163" t="s">
        <v>16560</v>
      </c>
      <c r="E7731" s="1164" t="s">
        <v>3112</v>
      </c>
      <c r="F7731" s="1165">
        <v>44769</v>
      </c>
      <c r="G7731" s="1165">
        <v>44798</v>
      </c>
    </row>
    <row r="7732" spans="1:7">
      <c r="A7732" s="1158">
        <v>9459</v>
      </c>
      <c r="B7732" s="1158">
        <v>36341</v>
      </c>
      <c r="C7732" s="1159" t="s">
        <v>11960</v>
      </c>
      <c r="D7732" s="1159" t="s">
        <v>12561</v>
      </c>
      <c r="E7732" s="1160" t="s">
        <v>2894</v>
      </c>
      <c r="F7732" s="1161">
        <v>45009</v>
      </c>
      <c r="G7732" s="1161">
        <v>45128</v>
      </c>
    </row>
    <row r="7733" spans="1:7" ht="38.25">
      <c r="A7733" s="1162">
        <v>9460</v>
      </c>
      <c r="B7733" s="1162">
        <v>36342</v>
      </c>
      <c r="C7733" s="1163" t="s">
        <v>16561</v>
      </c>
      <c r="D7733" s="1163" t="s">
        <v>16562</v>
      </c>
      <c r="E7733" s="1164" t="s">
        <v>3112</v>
      </c>
      <c r="F7733" s="1165">
        <v>45099</v>
      </c>
      <c r="G7733" s="1165">
        <v>45128</v>
      </c>
    </row>
    <row r="7734" spans="1:7" ht="25.5">
      <c r="A7734" s="1162">
        <v>9461</v>
      </c>
      <c r="B7734" s="1162">
        <v>36343</v>
      </c>
      <c r="C7734" s="1163" t="s">
        <v>16563</v>
      </c>
      <c r="D7734" s="1163" t="s">
        <v>16564</v>
      </c>
      <c r="E7734" s="1164" t="s">
        <v>3287</v>
      </c>
      <c r="F7734" s="1165">
        <v>45009</v>
      </c>
      <c r="G7734" s="1165">
        <v>45098</v>
      </c>
    </row>
    <row r="7735" spans="1:7">
      <c r="A7735" s="1158">
        <v>9462</v>
      </c>
      <c r="B7735" s="1158">
        <v>36344</v>
      </c>
      <c r="C7735" s="1159" t="s">
        <v>16565</v>
      </c>
      <c r="D7735" s="1159" t="s">
        <v>16566</v>
      </c>
      <c r="E7735" s="1160" t="s">
        <v>16567</v>
      </c>
      <c r="F7735" s="1161">
        <v>44611</v>
      </c>
      <c r="G7735" s="1161">
        <v>45183</v>
      </c>
    </row>
    <row r="7736" spans="1:7">
      <c r="A7736" s="1162">
        <v>9463</v>
      </c>
      <c r="B7736" s="1162">
        <v>36345</v>
      </c>
      <c r="C7736" s="1163" t="s">
        <v>16568</v>
      </c>
      <c r="D7736" s="1163" t="s">
        <v>16569</v>
      </c>
      <c r="E7736" s="1164" t="s">
        <v>2357</v>
      </c>
      <c r="F7736" s="1165">
        <v>45183</v>
      </c>
      <c r="G7736" s="1165">
        <v>45183</v>
      </c>
    </row>
    <row r="7737" spans="1:7">
      <c r="A7737" s="1158">
        <v>9464</v>
      </c>
      <c r="B7737" s="1158">
        <v>36346</v>
      </c>
      <c r="C7737" s="1159" t="s">
        <v>11951</v>
      </c>
      <c r="D7737" s="1159" t="s">
        <v>3179</v>
      </c>
      <c r="E7737" s="1160" t="s">
        <v>16567</v>
      </c>
      <c r="F7737" s="1161">
        <v>44611</v>
      </c>
      <c r="G7737" s="1161">
        <v>45183</v>
      </c>
    </row>
    <row r="7738" spans="1:7" ht="25.5">
      <c r="A7738" s="1162">
        <v>9465</v>
      </c>
      <c r="B7738" s="1162">
        <v>36347</v>
      </c>
      <c r="C7738" s="1163" t="s">
        <v>16570</v>
      </c>
      <c r="D7738" s="1163" t="s">
        <v>16571</v>
      </c>
      <c r="E7738" s="1164" t="s">
        <v>4589</v>
      </c>
      <c r="F7738" s="1165">
        <v>44734</v>
      </c>
      <c r="G7738" s="1165">
        <v>45183</v>
      </c>
    </row>
    <row r="7739" spans="1:7">
      <c r="A7739" s="1162">
        <v>9466</v>
      </c>
      <c r="B7739" s="1162">
        <v>36348</v>
      </c>
      <c r="C7739" s="1163" t="s">
        <v>16572</v>
      </c>
      <c r="D7739" s="1163" t="s">
        <v>16573</v>
      </c>
      <c r="E7739" s="1164" t="s">
        <v>4589</v>
      </c>
      <c r="F7739" s="1165">
        <v>44734</v>
      </c>
      <c r="G7739" s="1165">
        <v>45183</v>
      </c>
    </row>
    <row r="7740" spans="1:7" ht="25.5">
      <c r="A7740" s="1162">
        <v>9467</v>
      </c>
      <c r="B7740" s="1162">
        <v>36349</v>
      </c>
      <c r="C7740" s="1163" t="s">
        <v>16574</v>
      </c>
      <c r="D7740" s="1163" t="s">
        <v>16575</v>
      </c>
      <c r="E7740" s="1164" t="s">
        <v>4589</v>
      </c>
      <c r="F7740" s="1165">
        <v>44734</v>
      </c>
      <c r="G7740" s="1165">
        <v>45183</v>
      </c>
    </row>
    <row r="7741" spans="1:7">
      <c r="A7741" s="1162">
        <v>9468</v>
      </c>
      <c r="B7741" s="1162">
        <v>36350</v>
      </c>
      <c r="C7741" s="1163" t="s">
        <v>16576</v>
      </c>
      <c r="D7741" s="1163" t="s">
        <v>16577</v>
      </c>
      <c r="E7741" s="1164" t="s">
        <v>4589</v>
      </c>
      <c r="F7741" s="1165">
        <v>44734</v>
      </c>
      <c r="G7741" s="1165">
        <v>45183</v>
      </c>
    </row>
    <row r="7742" spans="1:7" ht="25.5">
      <c r="A7742" s="1162">
        <v>9469</v>
      </c>
      <c r="B7742" s="1162">
        <v>36351</v>
      </c>
      <c r="C7742" s="1163" t="s">
        <v>16578</v>
      </c>
      <c r="D7742" s="1163" t="s">
        <v>16579</v>
      </c>
      <c r="E7742" s="1164" t="s">
        <v>4589</v>
      </c>
      <c r="F7742" s="1165">
        <v>44611</v>
      </c>
      <c r="G7742" s="1165">
        <v>45060</v>
      </c>
    </row>
    <row r="7743" spans="1:7" ht="25.5">
      <c r="A7743" s="1162">
        <v>9470</v>
      </c>
      <c r="B7743" s="1162">
        <v>36352</v>
      </c>
      <c r="C7743" s="1163" t="s">
        <v>16580</v>
      </c>
      <c r="D7743" s="1163" t="s">
        <v>16581</v>
      </c>
      <c r="E7743" s="1164" t="s">
        <v>4589</v>
      </c>
      <c r="F7743" s="1165">
        <v>44734</v>
      </c>
      <c r="G7743" s="1165">
        <v>45183</v>
      </c>
    </row>
    <row r="7744" spans="1:7" ht="25.5">
      <c r="A7744" s="1162">
        <v>9471</v>
      </c>
      <c r="B7744" s="1162">
        <v>36353</v>
      </c>
      <c r="C7744" s="1163" t="s">
        <v>16582</v>
      </c>
      <c r="D7744" s="1163" t="s">
        <v>16583</v>
      </c>
      <c r="E7744" s="1164" t="s">
        <v>4589</v>
      </c>
      <c r="F7744" s="1165">
        <v>44734</v>
      </c>
      <c r="G7744" s="1165">
        <v>45183</v>
      </c>
    </row>
    <row r="7745" spans="1:7">
      <c r="A7745" s="1162">
        <v>9472</v>
      </c>
      <c r="B7745" s="1162">
        <v>36354</v>
      </c>
      <c r="C7745" s="1163" t="s">
        <v>16584</v>
      </c>
      <c r="D7745" s="1163" t="s">
        <v>16585</v>
      </c>
      <c r="E7745" s="1164" t="s">
        <v>4589</v>
      </c>
      <c r="F7745" s="1165">
        <v>44734</v>
      </c>
      <c r="G7745" s="1165">
        <v>45183</v>
      </c>
    </row>
    <row r="7746" spans="1:7">
      <c r="A7746" s="1158">
        <v>9473</v>
      </c>
      <c r="B7746" s="1158">
        <v>36355</v>
      </c>
      <c r="C7746" s="1159" t="s">
        <v>11960</v>
      </c>
      <c r="D7746" s="1159" t="s">
        <v>12561</v>
      </c>
      <c r="E7746" s="1160" t="s">
        <v>16586</v>
      </c>
      <c r="F7746" s="1161">
        <v>44611</v>
      </c>
      <c r="G7746" s="1161">
        <v>45093</v>
      </c>
    </row>
    <row r="7747" spans="1:7" ht="25.5">
      <c r="A7747" s="1162">
        <v>9474</v>
      </c>
      <c r="B7747" s="1162">
        <v>36356</v>
      </c>
      <c r="C7747" s="1163" t="s">
        <v>16587</v>
      </c>
      <c r="D7747" s="1163" t="s">
        <v>16588</v>
      </c>
      <c r="E7747" s="1164" t="s">
        <v>3006</v>
      </c>
      <c r="F7747" s="1165">
        <v>44611</v>
      </c>
      <c r="G7747" s="1165">
        <v>44970</v>
      </c>
    </row>
    <row r="7748" spans="1:7" ht="25.5">
      <c r="A7748" s="1162">
        <v>9475</v>
      </c>
      <c r="B7748" s="1162">
        <v>36357</v>
      </c>
      <c r="C7748" s="1163" t="s">
        <v>16589</v>
      </c>
      <c r="D7748" s="1163" t="s">
        <v>16590</v>
      </c>
      <c r="E7748" s="1164" t="s">
        <v>3006</v>
      </c>
      <c r="F7748" s="1165">
        <v>44611</v>
      </c>
      <c r="G7748" s="1165">
        <v>44970</v>
      </c>
    </row>
    <row r="7749" spans="1:7" ht="38.25">
      <c r="A7749" s="1162">
        <v>9476</v>
      </c>
      <c r="B7749" s="1162">
        <v>36358</v>
      </c>
      <c r="C7749" s="1163" t="s">
        <v>16591</v>
      </c>
      <c r="D7749" s="1163" t="s">
        <v>16592</v>
      </c>
      <c r="E7749" s="1164" t="s">
        <v>3006</v>
      </c>
      <c r="F7749" s="1165">
        <v>44611</v>
      </c>
      <c r="G7749" s="1165">
        <v>44970</v>
      </c>
    </row>
    <row r="7750" spans="1:7" ht="25.5">
      <c r="A7750" s="1162">
        <v>9477</v>
      </c>
      <c r="B7750" s="1162">
        <v>36359</v>
      </c>
      <c r="C7750" s="1163" t="s">
        <v>16593</v>
      </c>
      <c r="D7750" s="1163" t="s">
        <v>16594</v>
      </c>
      <c r="E7750" s="1164" t="s">
        <v>3006</v>
      </c>
      <c r="F7750" s="1165">
        <v>44734</v>
      </c>
      <c r="G7750" s="1165">
        <v>45093</v>
      </c>
    </row>
    <row r="7751" spans="1:7" ht="25.5">
      <c r="A7751" s="1162">
        <v>9478</v>
      </c>
      <c r="B7751" s="1162">
        <v>36360</v>
      </c>
      <c r="C7751" s="1163" t="s">
        <v>16595</v>
      </c>
      <c r="D7751" s="1163" t="s">
        <v>16596</v>
      </c>
      <c r="E7751" s="1164" t="s">
        <v>3006</v>
      </c>
      <c r="F7751" s="1165">
        <v>44734</v>
      </c>
      <c r="G7751" s="1165">
        <v>45093</v>
      </c>
    </row>
    <row r="7752" spans="1:7" ht="25.5">
      <c r="A7752" s="1162">
        <v>9479</v>
      </c>
      <c r="B7752" s="1162">
        <v>36361</v>
      </c>
      <c r="C7752" s="1163" t="s">
        <v>16597</v>
      </c>
      <c r="D7752" s="1163" t="s">
        <v>16598</v>
      </c>
      <c r="E7752" s="1164" t="s">
        <v>3006</v>
      </c>
      <c r="F7752" s="1165">
        <v>44734</v>
      </c>
      <c r="G7752" s="1165">
        <v>45093</v>
      </c>
    </row>
    <row r="7753" spans="1:7" ht="25.5">
      <c r="A7753" s="1162">
        <v>9480</v>
      </c>
      <c r="B7753" s="1162">
        <v>36362</v>
      </c>
      <c r="C7753" s="1163" t="s">
        <v>16599</v>
      </c>
      <c r="D7753" s="1163" t="s">
        <v>16600</v>
      </c>
      <c r="E7753" s="1164" t="s">
        <v>3006</v>
      </c>
      <c r="F7753" s="1165">
        <v>44734</v>
      </c>
      <c r="G7753" s="1165">
        <v>45093</v>
      </c>
    </row>
    <row r="7754" spans="1:7" ht="25.5">
      <c r="A7754" s="1162">
        <v>9481</v>
      </c>
      <c r="B7754" s="1162">
        <v>36363</v>
      </c>
      <c r="C7754" s="1163" t="s">
        <v>16601</v>
      </c>
      <c r="D7754" s="1163" t="s">
        <v>16602</v>
      </c>
      <c r="E7754" s="1164" t="s">
        <v>3006</v>
      </c>
      <c r="F7754" s="1165">
        <v>44734</v>
      </c>
      <c r="G7754" s="1165">
        <v>45093</v>
      </c>
    </row>
    <row r="7755" spans="1:7" ht="38.25">
      <c r="A7755" s="1162">
        <v>9482</v>
      </c>
      <c r="B7755" s="1162">
        <v>36364</v>
      </c>
      <c r="C7755" s="1163" t="s">
        <v>16603</v>
      </c>
      <c r="D7755" s="1163" t="s">
        <v>16604</v>
      </c>
      <c r="E7755" s="1164" t="s">
        <v>3006</v>
      </c>
      <c r="F7755" s="1165">
        <v>44611</v>
      </c>
      <c r="G7755" s="1165">
        <v>44970</v>
      </c>
    </row>
    <row r="7756" spans="1:7" ht="38.25">
      <c r="A7756" s="1162">
        <v>9483</v>
      </c>
      <c r="B7756" s="1162">
        <v>36365</v>
      </c>
      <c r="C7756" s="1163" t="s">
        <v>16605</v>
      </c>
      <c r="D7756" s="1163" t="s">
        <v>16606</v>
      </c>
      <c r="E7756" s="1164" t="s">
        <v>3006</v>
      </c>
      <c r="F7756" s="1165">
        <v>44611</v>
      </c>
      <c r="G7756" s="1165">
        <v>44970</v>
      </c>
    </row>
    <row r="7757" spans="1:7" ht="38.25">
      <c r="A7757" s="1162">
        <v>9484</v>
      </c>
      <c r="B7757" s="1162">
        <v>36366</v>
      </c>
      <c r="C7757" s="1163" t="s">
        <v>16607</v>
      </c>
      <c r="D7757" s="1163" t="s">
        <v>16608</v>
      </c>
      <c r="E7757" s="1164" t="s">
        <v>3006</v>
      </c>
      <c r="F7757" s="1165">
        <v>44611</v>
      </c>
      <c r="G7757" s="1165">
        <v>44970</v>
      </c>
    </row>
    <row r="7758" spans="1:7" ht="25.5">
      <c r="A7758" s="1162">
        <v>9485</v>
      </c>
      <c r="B7758" s="1162">
        <v>36367</v>
      </c>
      <c r="C7758" s="1163" t="s">
        <v>16609</v>
      </c>
      <c r="D7758" s="1163" t="s">
        <v>16610</v>
      </c>
      <c r="E7758" s="1164" t="s">
        <v>3006</v>
      </c>
      <c r="F7758" s="1165">
        <v>44611</v>
      </c>
      <c r="G7758" s="1165">
        <v>44970</v>
      </c>
    </row>
    <row r="7759" spans="1:7" ht="25.5">
      <c r="A7759" s="1162">
        <v>9486</v>
      </c>
      <c r="B7759" s="1162">
        <v>36368</v>
      </c>
      <c r="C7759" s="1163" t="s">
        <v>16611</v>
      </c>
      <c r="D7759" s="1163" t="s">
        <v>16612</v>
      </c>
      <c r="E7759" s="1164" t="s">
        <v>3006</v>
      </c>
      <c r="F7759" s="1165">
        <v>44611</v>
      </c>
      <c r="G7759" s="1165">
        <v>44970</v>
      </c>
    </row>
    <row r="7760" spans="1:7" ht="25.5">
      <c r="A7760" s="1162">
        <v>9487</v>
      </c>
      <c r="B7760" s="1162">
        <v>36369</v>
      </c>
      <c r="C7760" s="1163" t="s">
        <v>16613</v>
      </c>
      <c r="D7760" s="1163" t="s">
        <v>16614</v>
      </c>
      <c r="E7760" s="1164" t="s">
        <v>3006</v>
      </c>
      <c r="F7760" s="1165">
        <v>44611</v>
      </c>
      <c r="G7760" s="1165">
        <v>44970</v>
      </c>
    </row>
    <row r="7761" spans="1:7" ht="38.25">
      <c r="A7761" s="1162">
        <v>9488</v>
      </c>
      <c r="B7761" s="1162">
        <v>36370</v>
      </c>
      <c r="C7761" s="1163" t="s">
        <v>16615</v>
      </c>
      <c r="D7761" s="1163" t="s">
        <v>16616</v>
      </c>
      <c r="E7761" s="1164" t="s">
        <v>3006</v>
      </c>
      <c r="F7761" s="1165">
        <v>44611</v>
      </c>
      <c r="G7761" s="1165">
        <v>44970</v>
      </c>
    </row>
    <row r="7762" spans="1:7" ht="38.25">
      <c r="A7762" s="1162">
        <v>9489</v>
      </c>
      <c r="B7762" s="1162">
        <v>36371</v>
      </c>
      <c r="C7762" s="1163" t="s">
        <v>16617</v>
      </c>
      <c r="D7762" s="1163" t="s">
        <v>16618</v>
      </c>
      <c r="E7762" s="1164" t="s">
        <v>3006</v>
      </c>
      <c r="F7762" s="1165">
        <v>44611</v>
      </c>
      <c r="G7762" s="1165">
        <v>44970</v>
      </c>
    </row>
    <row r="7763" spans="1:7" ht="38.25">
      <c r="A7763" s="1162">
        <v>9490</v>
      </c>
      <c r="B7763" s="1162">
        <v>36372</v>
      </c>
      <c r="C7763" s="1163" t="s">
        <v>16619</v>
      </c>
      <c r="D7763" s="1163" t="s">
        <v>16620</v>
      </c>
      <c r="E7763" s="1164" t="s">
        <v>3006</v>
      </c>
      <c r="F7763" s="1165">
        <v>44611</v>
      </c>
      <c r="G7763" s="1165">
        <v>44970</v>
      </c>
    </row>
    <row r="7764" spans="1:7" ht="38.25">
      <c r="A7764" s="1162">
        <v>9491</v>
      </c>
      <c r="B7764" s="1162">
        <v>36373</v>
      </c>
      <c r="C7764" s="1163" t="s">
        <v>16621</v>
      </c>
      <c r="D7764" s="1163" t="s">
        <v>16622</v>
      </c>
      <c r="E7764" s="1164" t="s">
        <v>3006</v>
      </c>
      <c r="F7764" s="1165">
        <v>44611</v>
      </c>
      <c r="G7764" s="1165">
        <v>44970</v>
      </c>
    </row>
    <row r="7765" spans="1:7" ht="25.5">
      <c r="A7765" s="1162">
        <v>9492</v>
      </c>
      <c r="B7765" s="1162">
        <v>36374</v>
      </c>
      <c r="C7765" s="1163" t="s">
        <v>16623</v>
      </c>
      <c r="D7765" s="1163" t="s">
        <v>16624</v>
      </c>
      <c r="E7765" s="1164" t="s">
        <v>3006</v>
      </c>
      <c r="F7765" s="1165">
        <v>44734</v>
      </c>
      <c r="G7765" s="1165">
        <v>45093</v>
      </c>
    </row>
    <row r="7766" spans="1:7" ht="25.5">
      <c r="A7766" s="1162">
        <v>9493</v>
      </c>
      <c r="B7766" s="1162">
        <v>36375</v>
      </c>
      <c r="C7766" s="1163" t="s">
        <v>16625</v>
      </c>
      <c r="D7766" s="1163" t="s">
        <v>16626</v>
      </c>
      <c r="E7766" s="1164" t="s">
        <v>3006</v>
      </c>
      <c r="F7766" s="1165">
        <v>44734</v>
      </c>
      <c r="G7766" s="1165">
        <v>45093</v>
      </c>
    </row>
    <row r="7767" spans="1:7" ht="25.5">
      <c r="A7767" s="1162">
        <v>9494</v>
      </c>
      <c r="B7767" s="1162">
        <v>36376</v>
      </c>
      <c r="C7767" s="1163" t="s">
        <v>16627</v>
      </c>
      <c r="D7767" s="1163" t="s">
        <v>16628</v>
      </c>
      <c r="E7767" s="1164" t="s">
        <v>3006</v>
      </c>
      <c r="F7767" s="1165">
        <v>44734</v>
      </c>
      <c r="G7767" s="1165">
        <v>45093</v>
      </c>
    </row>
    <row r="7768" spans="1:7" ht="25.5">
      <c r="A7768" s="1162">
        <v>9495</v>
      </c>
      <c r="B7768" s="1162">
        <v>36377</v>
      </c>
      <c r="C7768" s="1163" t="s">
        <v>16629</v>
      </c>
      <c r="D7768" s="1163" t="s">
        <v>16630</v>
      </c>
      <c r="E7768" s="1164" t="s">
        <v>3006</v>
      </c>
      <c r="F7768" s="1165">
        <v>44734</v>
      </c>
      <c r="G7768" s="1165">
        <v>45093</v>
      </c>
    </row>
    <row r="7769" spans="1:7" ht="25.5">
      <c r="A7769" s="1162">
        <v>9496</v>
      </c>
      <c r="B7769" s="1162">
        <v>36378</v>
      </c>
      <c r="C7769" s="1163" t="s">
        <v>16631</v>
      </c>
      <c r="D7769" s="1163" t="s">
        <v>16632</v>
      </c>
      <c r="E7769" s="1164" t="s">
        <v>3006</v>
      </c>
      <c r="F7769" s="1165">
        <v>44734</v>
      </c>
      <c r="G7769" s="1165">
        <v>45093</v>
      </c>
    </row>
    <row r="7770" spans="1:7">
      <c r="A7770" s="1162">
        <v>9497</v>
      </c>
      <c r="B7770" s="1162">
        <v>36379</v>
      </c>
      <c r="C7770" s="1163" t="s">
        <v>16633</v>
      </c>
      <c r="D7770" s="1163" t="s">
        <v>16634</v>
      </c>
      <c r="E7770" s="1164" t="s">
        <v>4589</v>
      </c>
      <c r="F7770" s="1165">
        <v>44611</v>
      </c>
      <c r="G7770" s="1165">
        <v>45060</v>
      </c>
    </row>
    <row r="7771" spans="1:7">
      <c r="A7771" s="1162">
        <v>9498</v>
      </c>
      <c r="B7771" s="1162">
        <v>36380</v>
      </c>
      <c r="C7771" s="1163" t="s">
        <v>16635</v>
      </c>
      <c r="D7771" s="1163" t="s">
        <v>16636</v>
      </c>
      <c r="E7771" s="1164" t="s">
        <v>4589</v>
      </c>
      <c r="F7771" s="1165">
        <v>44611</v>
      </c>
      <c r="G7771" s="1165">
        <v>45060</v>
      </c>
    </row>
    <row r="7772" spans="1:7" ht="25.5">
      <c r="A7772" s="1162">
        <v>9499</v>
      </c>
      <c r="B7772" s="1162">
        <v>36381</v>
      </c>
      <c r="C7772" s="1163" t="s">
        <v>16637</v>
      </c>
      <c r="D7772" s="1163" t="s">
        <v>16638</v>
      </c>
      <c r="E7772" s="1164" t="s">
        <v>4589</v>
      </c>
      <c r="F7772" s="1165">
        <v>44611</v>
      </c>
      <c r="G7772" s="1165">
        <v>45060</v>
      </c>
    </row>
    <row r="7773" spans="1:7" ht="25.5">
      <c r="A7773" s="1162">
        <v>9500</v>
      </c>
      <c r="B7773" s="1162">
        <v>36382</v>
      </c>
      <c r="C7773" s="1163" t="s">
        <v>16639</v>
      </c>
      <c r="D7773" s="1163" t="s">
        <v>16640</v>
      </c>
      <c r="E7773" s="1164" t="s">
        <v>4589</v>
      </c>
      <c r="F7773" s="1165">
        <v>44611</v>
      </c>
      <c r="G7773" s="1165">
        <v>45060</v>
      </c>
    </row>
    <row r="7774" spans="1:7" ht="25.5">
      <c r="A7774" s="1162">
        <v>9501</v>
      </c>
      <c r="B7774" s="1162">
        <v>36383</v>
      </c>
      <c r="C7774" s="1163" t="s">
        <v>16641</v>
      </c>
      <c r="D7774" s="1163" t="s">
        <v>16642</v>
      </c>
      <c r="E7774" s="1164" t="s">
        <v>3006</v>
      </c>
      <c r="F7774" s="1165">
        <v>44611</v>
      </c>
      <c r="G7774" s="1165">
        <v>44970</v>
      </c>
    </row>
    <row r="7775" spans="1:7" ht="25.5">
      <c r="A7775" s="1162">
        <v>9502</v>
      </c>
      <c r="B7775" s="1162">
        <v>36384</v>
      </c>
      <c r="C7775" s="1163" t="s">
        <v>16643</v>
      </c>
      <c r="D7775" s="1163" t="s">
        <v>16644</v>
      </c>
      <c r="E7775" s="1164" t="s">
        <v>3006</v>
      </c>
      <c r="F7775" s="1165">
        <v>44611</v>
      </c>
      <c r="G7775" s="1165">
        <v>44970</v>
      </c>
    </row>
    <row r="7776" spans="1:7" ht="25.5">
      <c r="A7776" s="1162">
        <v>9503</v>
      </c>
      <c r="B7776" s="1162">
        <v>36385</v>
      </c>
      <c r="C7776" s="1163" t="s">
        <v>16645</v>
      </c>
      <c r="D7776" s="1163" t="s">
        <v>16646</v>
      </c>
      <c r="E7776" s="1164" t="s">
        <v>3006</v>
      </c>
      <c r="F7776" s="1165">
        <v>44611</v>
      </c>
      <c r="G7776" s="1165">
        <v>44970</v>
      </c>
    </row>
    <row r="7777" spans="1:7" ht="25.5">
      <c r="A7777" s="1162">
        <v>9504</v>
      </c>
      <c r="B7777" s="1162">
        <v>36386</v>
      </c>
      <c r="C7777" s="1163" t="s">
        <v>16647</v>
      </c>
      <c r="D7777" s="1163" t="s">
        <v>16648</v>
      </c>
      <c r="E7777" s="1164" t="s">
        <v>3006</v>
      </c>
      <c r="F7777" s="1165">
        <v>44611</v>
      </c>
      <c r="G7777" s="1165">
        <v>44970</v>
      </c>
    </row>
    <row r="7778" spans="1:7" ht="38.25">
      <c r="A7778" s="1162">
        <v>9505</v>
      </c>
      <c r="B7778" s="1162">
        <v>36387</v>
      </c>
      <c r="C7778" s="1163" t="s">
        <v>16649</v>
      </c>
      <c r="D7778" s="1163" t="s">
        <v>16650</v>
      </c>
      <c r="E7778" s="1164" t="s">
        <v>3006</v>
      </c>
      <c r="F7778" s="1165">
        <v>44611</v>
      </c>
      <c r="G7778" s="1165">
        <v>44970</v>
      </c>
    </row>
    <row r="7779" spans="1:7">
      <c r="A7779" s="1158">
        <v>9506</v>
      </c>
      <c r="B7779" s="1158">
        <v>36388</v>
      </c>
      <c r="C7779" s="1159" t="s">
        <v>16651</v>
      </c>
      <c r="D7779" s="1159" t="s">
        <v>16652</v>
      </c>
      <c r="E7779" s="1160" t="s">
        <v>3212</v>
      </c>
      <c r="F7779" s="1161">
        <v>44879</v>
      </c>
      <c r="G7779" s="1161">
        <v>45048</v>
      </c>
    </row>
    <row r="7780" spans="1:7">
      <c r="A7780" s="1162">
        <v>9507</v>
      </c>
      <c r="B7780" s="1162">
        <v>36389</v>
      </c>
      <c r="C7780" s="1163" t="s">
        <v>16653</v>
      </c>
      <c r="D7780" s="1163" t="s">
        <v>16654</v>
      </c>
      <c r="E7780" s="1164" t="s">
        <v>2357</v>
      </c>
      <c r="F7780" s="1165">
        <v>45048</v>
      </c>
      <c r="G7780" s="1165">
        <v>45048</v>
      </c>
    </row>
    <row r="7781" spans="1:7">
      <c r="A7781" s="1158">
        <v>9508</v>
      </c>
      <c r="B7781" s="1158">
        <v>36390</v>
      </c>
      <c r="C7781" s="1159" t="s">
        <v>11951</v>
      </c>
      <c r="D7781" s="1159" t="s">
        <v>3179</v>
      </c>
      <c r="E7781" s="1160" t="s">
        <v>2981</v>
      </c>
      <c r="F7781" s="1161">
        <v>44879</v>
      </c>
      <c r="G7781" s="1161">
        <v>44928</v>
      </c>
    </row>
    <row r="7782" spans="1:7">
      <c r="A7782" s="1162">
        <v>9509</v>
      </c>
      <c r="B7782" s="1162">
        <v>36391</v>
      </c>
      <c r="C7782" s="1163" t="s">
        <v>12994</v>
      </c>
      <c r="D7782" s="1163" t="s">
        <v>12995</v>
      </c>
      <c r="E7782" s="1164" t="s">
        <v>2981</v>
      </c>
      <c r="F7782" s="1165">
        <v>44879</v>
      </c>
      <c r="G7782" s="1165">
        <v>44928</v>
      </c>
    </row>
    <row r="7783" spans="1:7">
      <c r="A7783" s="1158">
        <v>9510</v>
      </c>
      <c r="B7783" s="1158">
        <v>36392</v>
      </c>
      <c r="C7783" s="1159" t="s">
        <v>11969</v>
      </c>
      <c r="D7783" s="1159" t="s">
        <v>12493</v>
      </c>
      <c r="E7783" s="1160" t="s">
        <v>2894</v>
      </c>
      <c r="F7783" s="1161">
        <v>44929</v>
      </c>
      <c r="G7783" s="1161">
        <v>45048</v>
      </c>
    </row>
    <row r="7784" spans="1:7">
      <c r="A7784" s="1162">
        <v>9511</v>
      </c>
      <c r="B7784" s="1162">
        <v>36393</v>
      </c>
      <c r="C7784" s="1163" t="s">
        <v>16655</v>
      </c>
      <c r="D7784" s="1163" t="s">
        <v>16656</v>
      </c>
      <c r="E7784" s="1164" t="s">
        <v>2894</v>
      </c>
      <c r="F7784" s="1165">
        <v>44929</v>
      </c>
      <c r="G7784" s="1165">
        <v>45048</v>
      </c>
    </row>
    <row r="7785" spans="1:7">
      <c r="A7785" s="1158">
        <v>9512</v>
      </c>
      <c r="B7785" s="1158">
        <v>36394</v>
      </c>
      <c r="C7785" s="1159" t="s">
        <v>16657</v>
      </c>
      <c r="D7785" s="1159" t="s">
        <v>16658</v>
      </c>
      <c r="E7785" s="1160" t="s">
        <v>3212</v>
      </c>
      <c r="F7785" s="1161">
        <v>44879</v>
      </c>
      <c r="G7785" s="1161">
        <v>45048</v>
      </c>
    </row>
    <row r="7786" spans="1:7">
      <c r="A7786" s="1162">
        <v>9513</v>
      </c>
      <c r="B7786" s="1162">
        <v>36395</v>
      </c>
      <c r="C7786" s="1163" t="s">
        <v>16659</v>
      </c>
      <c r="D7786" s="1163" t="s">
        <v>16660</v>
      </c>
      <c r="E7786" s="1164" t="s">
        <v>2357</v>
      </c>
      <c r="F7786" s="1165">
        <v>45048</v>
      </c>
      <c r="G7786" s="1165">
        <v>45048</v>
      </c>
    </row>
    <row r="7787" spans="1:7">
      <c r="A7787" s="1158">
        <v>9514</v>
      </c>
      <c r="B7787" s="1158">
        <v>36396</v>
      </c>
      <c r="C7787" s="1159" t="s">
        <v>11951</v>
      </c>
      <c r="D7787" s="1159" t="s">
        <v>3179</v>
      </c>
      <c r="E7787" s="1160" t="s">
        <v>2981</v>
      </c>
      <c r="F7787" s="1161">
        <v>44879</v>
      </c>
      <c r="G7787" s="1161">
        <v>44928</v>
      </c>
    </row>
    <row r="7788" spans="1:7">
      <c r="A7788" s="1162">
        <v>9515</v>
      </c>
      <c r="B7788" s="1162">
        <v>36397</v>
      </c>
      <c r="C7788" s="1163" t="s">
        <v>16661</v>
      </c>
      <c r="D7788" s="1163" t="s">
        <v>2175</v>
      </c>
      <c r="E7788" s="1164" t="s">
        <v>2981</v>
      </c>
      <c r="F7788" s="1165">
        <v>44879</v>
      </c>
      <c r="G7788" s="1165">
        <v>44928</v>
      </c>
    </row>
    <row r="7789" spans="1:7">
      <c r="A7789" s="1158">
        <v>9516</v>
      </c>
      <c r="B7789" s="1158">
        <v>36398</v>
      </c>
      <c r="C7789" s="1159" t="s">
        <v>11969</v>
      </c>
      <c r="D7789" s="1159" t="s">
        <v>12493</v>
      </c>
      <c r="E7789" s="1160" t="s">
        <v>2894</v>
      </c>
      <c r="F7789" s="1161">
        <v>44929</v>
      </c>
      <c r="G7789" s="1161">
        <v>45048</v>
      </c>
    </row>
    <row r="7790" spans="1:7" ht="25.5">
      <c r="A7790" s="1162">
        <v>9517</v>
      </c>
      <c r="B7790" s="1162">
        <v>36399</v>
      </c>
      <c r="C7790" s="1163" t="s">
        <v>16662</v>
      </c>
      <c r="D7790" s="1163" t="s">
        <v>16663</v>
      </c>
      <c r="E7790" s="1164" t="s">
        <v>2894</v>
      </c>
      <c r="F7790" s="1165">
        <v>44929</v>
      </c>
      <c r="G7790" s="1165">
        <v>45048</v>
      </c>
    </row>
    <row r="7791" spans="1:7" ht="25.5">
      <c r="A7791" s="1162">
        <v>9518</v>
      </c>
      <c r="B7791" s="1162">
        <v>36400</v>
      </c>
      <c r="C7791" s="1163" t="s">
        <v>16664</v>
      </c>
      <c r="D7791" s="1163" t="s">
        <v>16665</v>
      </c>
      <c r="E7791" s="1164" t="s">
        <v>2894</v>
      </c>
      <c r="F7791" s="1165">
        <v>44929</v>
      </c>
      <c r="G7791" s="1165">
        <v>45048</v>
      </c>
    </row>
    <row r="7792" spans="1:7" ht="25.5">
      <c r="A7792" s="1162">
        <v>9519</v>
      </c>
      <c r="B7792" s="1162">
        <v>36401</v>
      </c>
      <c r="C7792" s="1163" t="s">
        <v>16666</v>
      </c>
      <c r="D7792" s="1163" t="s">
        <v>16667</v>
      </c>
      <c r="E7792" s="1164" t="s">
        <v>2894</v>
      </c>
      <c r="F7792" s="1165">
        <v>44929</v>
      </c>
      <c r="G7792" s="1165">
        <v>45048</v>
      </c>
    </row>
    <row r="7793" spans="1:7" ht="25.5">
      <c r="A7793" s="1162">
        <v>9520</v>
      </c>
      <c r="B7793" s="1162">
        <v>36402</v>
      </c>
      <c r="C7793" s="1163" t="s">
        <v>16668</v>
      </c>
      <c r="D7793" s="1163" t="s">
        <v>16669</v>
      </c>
      <c r="E7793" s="1164" t="s">
        <v>2894</v>
      </c>
      <c r="F7793" s="1165">
        <v>44929</v>
      </c>
      <c r="G7793" s="1165">
        <v>45048</v>
      </c>
    </row>
    <row r="7794" spans="1:7" ht="25.5">
      <c r="A7794" s="1158">
        <v>9521</v>
      </c>
      <c r="B7794" s="1158">
        <v>36403</v>
      </c>
      <c r="C7794" s="1159" t="s">
        <v>16670</v>
      </c>
      <c r="D7794" s="1159" t="s">
        <v>16671</v>
      </c>
      <c r="E7794" s="1160" t="s">
        <v>4589</v>
      </c>
      <c r="F7794" s="1161">
        <v>44409</v>
      </c>
      <c r="G7794" s="1161">
        <v>44858</v>
      </c>
    </row>
    <row r="7795" spans="1:7">
      <c r="A7795" s="1162">
        <v>9522</v>
      </c>
      <c r="B7795" s="1162">
        <v>36404</v>
      </c>
      <c r="C7795" s="1163" t="s">
        <v>16672</v>
      </c>
      <c r="D7795" s="1163" t="s">
        <v>16673</v>
      </c>
      <c r="E7795" s="1164" t="s">
        <v>2357</v>
      </c>
      <c r="F7795" s="1165">
        <v>44858</v>
      </c>
      <c r="G7795" s="1165">
        <v>44858</v>
      </c>
    </row>
    <row r="7796" spans="1:7">
      <c r="A7796" s="1158">
        <v>9523</v>
      </c>
      <c r="B7796" s="1158">
        <v>36405</v>
      </c>
      <c r="C7796" s="1159" t="s">
        <v>11969</v>
      </c>
      <c r="D7796" s="1159" t="s">
        <v>12493</v>
      </c>
      <c r="E7796" s="1160" t="s">
        <v>4589</v>
      </c>
      <c r="F7796" s="1161">
        <v>44409</v>
      </c>
      <c r="G7796" s="1161">
        <v>44858</v>
      </c>
    </row>
    <row r="7797" spans="1:7" ht="25.5">
      <c r="A7797" s="1162">
        <v>9524</v>
      </c>
      <c r="B7797" s="1162">
        <v>36406</v>
      </c>
      <c r="C7797" s="1163" t="s">
        <v>16674</v>
      </c>
      <c r="D7797" s="1163" t="s">
        <v>16675</v>
      </c>
      <c r="E7797" s="1164" t="s">
        <v>4589</v>
      </c>
      <c r="F7797" s="1165">
        <v>44409</v>
      </c>
      <c r="G7797" s="1165">
        <v>44858</v>
      </c>
    </row>
    <row r="7798" spans="1:7" ht="25.5">
      <c r="A7798" s="1158">
        <v>9525</v>
      </c>
      <c r="B7798" s="1158">
        <v>36407</v>
      </c>
      <c r="C7798" s="1159" t="s">
        <v>16676</v>
      </c>
      <c r="D7798" s="1159" t="s">
        <v>16677</v>
      </c>
      <c r="E7798" s="1160" t="s">
        <v>4589</v>
      </c>
      <c r="F7798" s="1161">
        <v>44409</v>
      </c>
      <c r="G7798" s="1161">
        <v>44858</v>
      </c>
    </row>
    <row r="7799" spans="1:7">
      <c r="A7799" s="1162">
        <v>9526</v>
      </c>
      <c r="B7799" s="1162">
        <v>36408</v>
      </c>
      <c r="C7799" s="1163" t="s">
        <v>16678</v>
      </c>
      <c r="D7799" s="1163" t="s">
        <v>16679</v>
      </c>
      <c r="E7799" s="1164" t="s">
        <v>2357</v>
      </c>
      <c r="F7799" s="1165">
        <v>44858</v>
      </c>
      <c r="G7799" s="1165">
        <v>44858</v>
      </c>
    </row>
    <row r="7800" spans="1:7">
      <c r="A7800" s="1158">
        <v>9527</v>
      </c>
      <c r="B7800" s="1158">
        <v>36409</v>
      </c>
      <c r="C7800" s="1159" t="s">
        <v>11969</v>
      </c>
      <c r="D7800" s="1159" t="s">
        <v>12493</v>
      </c>
      <c r="E7800" s="1160" t="s">
        <v>4589</v>
      </c>
      <c r="F7800" s="1161">
        <v>44409</v>
      </c>
      <c r="G7800" s="1161">
        <v>44858</v>
      </c>
    </row>
    <row r="7801" spans="1:7" ht="25.5">
      <c r="A7801" s="1162">
        <v>9528</v>
      </c>
      <c r="B7801" s="1162">
        <v>36410</v>
      </c>
      <c r="C7801" s="1163" t="s">
        <v>16680</v>
      </c>
      <c r="D7801" s="1163" t="s">
        <v>16681</v>
      </c>
      <c r="E7801" s="1164" t="s">
        <v>4589</v>
      </c>
      <c r="F7801" s="1165">
        <v>44409</v>
      </c>
      <c r="G7801" s="1165">
        <v>44858</v>
      </c>
    </row>
    <row r="7802" spans="1:7" ht="25.5">
      <c r="A7802" s="1158">
        <v>9529</v>
      </c>
      <c r="B7802" s="1158">
        <v>36411</v>
      </c>
      <c r="C7802" s="1159" t="s">
        <v>16682</v>
      </c>
      <c r="D7802" s="1159" t="s">
        <v>16683</v>
      </c>
      <c r="E7802" s="1160" t="s">
        <v>3006</v>
      </c>
      <c r="F7802" s="1161">
        <v>44629</v>
      </c>
      <c r="G7802" s="1161">
        <v>44988</v>
      </c>
    </row>
    <row r="7803" spans="1:7">
      <c r="A7803" s="1162">
        <v>9530</v>
      </c>
      <c r="B7803" s="1162">
        <v>36412</v>
      </c>
      <c r="C7803" s="1163" t="s">
        <v>16684</v>
      </c>
      <c r="D7803" s="1163" t="s">
        <v>16685</v>
      </c>
      <c r="E7803" s="1164" t="s">
        <v>2357</v>
      </c>
      <c r="F7803" s="1165">
        <v>44988</v>
      </c>
      <c r="G7803" s="1165">
        <v>44988</v>
      </c>
    </row>
    <row r="7804" spans="1:7">
      <c r="A7804" s="1158">
        <v>9531</v>
      </c>
      <c r="B7804" s="1158">
        <v>36413</v>
      </c>
      <c r="C7804" s="1159" t="s">
        <v>11969</v>
      </c>
      <c r="D7804" s="1159" t="s">
        <v>12493</v>
      </c>
      <c r="E7804" s="1160" t="s">
        <v>3006</v>
      </c>
      <c r="F7804" s="1161">
        <v>44629</v>
      </c>
      <c r="G7804" s="1161">
        <v>44988</v>
      </c>
    </row>
    <row r="7805" spans="1:7" ht="38.25">
      <c r="A7805" s="1162">
        <v>9532</v>
      </c>
      <c r="B7805" s="1162">
        <v>36414</v>
      </c>
      <c r="C7805" s="1163" t="s">
        <v>16686</v>
      </c>
      <c r="D7805" s="1163" t="s">
        <v>16687</v>
      </c>
      <c r="E7805" s="1164" t="s">
        <v>3064</v>
      </c>
      <c r="F7805" s="1165">
        <v>44629</v>
      </c>
      <c r="G7805" s="1165">
        <v>44808</v>
      </c>
    </row>
    <row r="7806" spans="1:7" ht="51">
      <c r="A7806" s="1162">
        <v>9533</v>
      </c>
      <c r="B7806" s="1162">
        <v>36415</v>
      </c>
      <c r="C7806" s="1163" t="s">
        <v>16688</v>
      </c>
      <c r="D7806" s="1163" t="s">
        <v>16689</v>
      </c>
      <c r="E7806" s="1164" t="s">
        <v>3064</v>
      </c>
      <c r="F7806" s="1165">
        <v>44809</v>
      </c>
      <c r="G7806" s="1165">
        <v>44988</v>
      </c>
    </row>
    <row r="7807" spans="1:7" ht="25.5">
      <c r="A7807" s="1158">
        <v>9534</v>
      </c>
      <c r="B7807" s="1158">
        <v>36416</v>
      </c>
      <c r="C7807" s="1159" t="s">
        <v>16690</v>
      </c>
      <c r="D7807" s="1159" t="s">
        <v>16691</v>
      </c>
      <c r="E7807" s="1160" t="s">
        <v>6675</v>
      </c>
      <c r="F7807" s="1161">
        <v>44129</v>
      </c>
      <c r="G7807" s="1161">
        <v>45028</v>
      </c>
    </row>
    <row r="7808" spans="1:7">
      <c r="A7808" s="1162">
        <v>9535</v>
      </c>
      <c r="B7808" s="1162">
        <v>36417</v>
      </c>
      <c r="C7808" s="1163" t="s">
        <v>16692</v>
      </c>
      <c r="D7808" s="1163" t="s">
        <v>16693</v>
      </c>
      <c r="E7808" s="1164" t="s">
        <v>2357</v>
      </c>
      <c r="F7808" s="1165">
        <v>45028</v>
      </c>
      <c r="G7808" s="1165">
        <v>45028</v>
      </c>
    </row>
    <row r="7809" spans="1:7">
      <c r="A7809" s="1158">
        <v>9536</v>
      </c>
      <c r="B7809" s="1158">
        <v>36418</v>
      </c>
      <c r="C7809" s="1159" t="s">
        <v>11951</v>
      </c>
      <c r="D7809" s="1159" t="s">
        <v>3179</v>
      </c>
      <c r="E7809" s="1160" t="s">
        <v>6327</v>
      </c>
      <c r="F7809" s="1161">
        <v>44129</v>
      </c>
      <c r="G7809" s="1161">
        <v>44628</v>
      </c>
    </row>
    <row r="7810" spans="1:7" ht="25.5">
      <c r="A7810" s="1162">
        <v>9537</v>
      </c>
      <c r="B7810" s="1162">
        <v>36419</v>
      </c>
      <c r="C7810" s="1163" t="s">
        <v>16694</v>
      </c>
      <c r="D7810" s="1163" t="s">
        <v>16695</v>
      </c>
      <c r="E7810" s="1164" t="s">
        <v>3029</v>
      </c>
      <c r="F7810" s="1165">
        <v>44129</v>
      </c>
      <c r="G7810" s="1165">
        <v>44378</v>
      </c>
    </row>
    <row r="7811" spans="1:7" ht="25.5">
      <c r="A7811" s="1162">
        <v>9538</v>
      </c>
      <c r="B7811" s="1162">
        <v>36420</v>
      </c>
      <c r="C7811" s="1163" t="s">
        <v>16696</v>
      </c>
      <c r="D7811" s="1163" t="s">
        <v>16697</v>
      </c>
      <c r="E7811" s="1164" t="s">
        <v>3029</v>
      </c>
      <c r="F7811" s="1165">
        <v>44379</v>
      </c>
      <c r="G7811" s="1165">
        <v>44628</v>
      </c>
    </row>
    <row r="7812" spans="1:7">
      <c r="A7812" s="1158">
        <v>9539</v>
      </c>
      <c r="B7812" s="1158">
        <v>36421</v>
      </c>
      <c r="C7812" s="1159" t="s">
        <v>11969</v>
      </c>
      <c r="D7812" s="1159" t="s">
        <v>12493</v>
      </c>
      <c r="E7812" s="1160" t="s">
        <v>6693</v>
      </c>
      <c r="F7812" s="1161">
        <v>44379</v>
      </c>
      <c r="G7812" s="1161">
        <v>45028</v>
      </c>
    </row>
    <row r="7813" spans="1:7" ht="38.25">
      <c r="A7813" s="1162">
        <v>9540</v>
      </c>
      <c r="B7813" s="1162">
        <v>36422</v>
      </c>
      <c r="C7813" s="1163" t="s">
        <v>16698</v>
      </c>
      <c r="D7813" s="1163" t="s">
        <v>16699</v>
      </c>
      <c r="E7813" s="1164" t="s">
        <v>3424</v>
      </c>
      <c r="F7813" s="1165">
        <v>44629</v>
      </c>
      <c r="G7813" s="1165">
        <v>45028</v>
      </c>
    </row>
    <row r="7814" spans="1:7" ht="25.5">
      <c r="A7814" s="1162">
        <v>9541</v>
      </c>
      <c r="B7814" s="1162">
        <v>36423</v>
      </c>
      <c r="C7814" s="1163" t="s">
        <v>16700</v>
      </c>
      <c r="D7814" s="1163" t="s">
        <v>16701</v>
      </c>
      <c r="E7814" s="1164" t="s">
        <v>3424</v>
      </c>
      <c r="F7814" s="1165">
        <v>44379</v>
      </c>
      <c r="G7814" s="1165">
        <v>44778</v>
      </c>
    </row>
    <row r="7815" spans="1:7" ht="25.5">
      <c r="A7815" s="1158">
        <v>9542</v>
      </c>
      <c r="B7815" s="1158">
        <v>36424</v>
      </c>
      <c r="C7815" s="1159" t="s">
        <v>16702</v>
      </c>
      <c r="D7815" s="1159" t="s">
        <v>16703</v>
      </c>
      <c r="E7815" s="1160" t="s">
        <v>3006</v>
      </c>
      <c r="F7815" s="1161">
        <v>44629</v>
      </c>
      <c r="G7815" s="1161">
        <v>44988</v>
      </c>
    </row>
    <row r="7816" spans="1:7">
      <c r="A7816" s="1162">
        <v>9543</v>
      </c>
      <c r="B7816" s="1162">
        <v>36425</v>
      </c>
      <c r="C7816" s="1163" t="s">
        <v>16704</v>
      </c>
      <c r="D7816" s="1163" t="s">
        <v>16705</v>
      </c>
      <c r="E7816" s="1164" t="s">
        <v>2357</v>
      </c>
      <c r="F7816" s="1165">
        <v>44988</v>
      </c>
      <c r="G7816" s="1165">
        <v>44988</v>
      </c>
    </row>
    <row r="7817" spans="1:7">
      <c r="A7817" s="1158">
        <v>9544</v>
      </c>
      <c r="B7817" s="1158">
        <v>36426</v>
      </c>
      <c r="C7817" s="1159" t="s">
        <v>11969</v>
      </c>
      <c r="D7817" s="1159" t="s">
        <v>12493</v>
      </c>
      <c r="E7817" s="1160" t="s">
        <v>3006</v>
      </c>
      <c r="F7817" s="1161">
        <v>44629</v>
      </c>
      <c r="G7817" s="1161">
        <v>44988</v>
      </c>
    </row>
    <row r="7818" spans="1:7" ht="38.25">
      <c r="A7818" s="1162">
        <v>9545</v>
      </c>
      <c r="B7818" s="1162">
        <v>36427</v>
      </c>
      <c r="C7818" s="1163" t="s">
        <v>16706</v>
      </c>
      <c r="D7818" s="1163" t="s">
        <v>16707</v>
      </c>
      <c r="E7818" s="1164" t="s">
        <v>3064</v>
      </c>
      <c r="F7818" s="1165">
        <v>44629</v>
      </c>
      <c r="G7818" s="1165">
        <v>44808</v>
      </c>
    </row>
    <row r="7819" spans="1:7" ht="51">
      <c r="A7819" s="1162">
        <v>9546</v>
      </c>
      <c r="B7819" s="1162">
        <v>36428</v>
      </c>
      <c r="C7819" s="1163" t="s">
        <v>16708</v>
      </c>
      <c r="D7819" s="1163" t="s">
        <v>16709</v>
      </c>
      <c r="E7819" s="1164" t="s">
        <v>3064</v>
      </c>
      <c r="F7819" s="1165">
        <v>44809</v>
      </c>
      <c r="G7819" s="1165">
        <v>44988</v>
      </c>
    </row>
    <row r="7820" spans="1:7" ht="25.5">
      <c r="A7820" s="1158">
        <v>9547</v>
      </c>
      <c r="B7820" s="1158">
        <v>36429</v>
      </c>
      <c r="C7820" s="1159" t="s">
        <v>16710</v>
      </c>
      <c r="D7820" s="1159" t="s">
        <v>16711</v>
      </c>
      <c r="E7820" s="1160" t="s">
        <v>15436</v>
      </c>
      <c r="F7820" s="1161">
        <v>44129</v>
      </c>
      <c r="G7820" s="1161">
        <v>44808</v>
      </c>
    </row>
    <row r="7821" spans="1:7">
      <c r="A7821" s="1162">
        <v>9548</v>
      </c>
      <c r="B7821" s="1162">
        <v>36430</v>
      </c>
      <c r="C7821" s="1163" t="s">
        <v>16712</v>
      </c>
      <c r="D7821" s="1163" t="s">
        <v>16713</v>
      </c>
      <c r="E7821" s="1164" t="s">
        <v>2357</v>
      </c>
      <c r="F7821" s="1165">
        <v>44808</v>
      </c>
      <c r="G7821" s="1165">
        <v>44808</v>
      </c>
    </row>
    <row r="7822" spans="1:7">
      <c r="A7822" s="1158">
        <v>9549</v>
      </c>
      <c r="B7822" s="1158">
        <v>36431</v>
      </c>
      <c r="C7822" s="1159" t="s">
        <v>11951</v>
      </c>
      <c r="D7822" s="1159" t="s">
        <v>3179</v>
      </c>
      <c r="E7822" s="1160" t="s">
        <v>6327</v>
      </c>
      <c r="F7822" s="1161">
        <v>44129</v>
      </c>
      <c r="G7822" s="1161">
        <v>44628</v>
      </c>
    </row>
    <row r="7823" spans="1:7" ht="25.5">
      <c r="A7823" s="1162">
        <v>9550</v>
      </c>
      <c r="B7823" s="1162">
        <v>36432</v>
      </c>
      <c r="C7823" s="1163" t="s">
        <v>16714</v>
      </c>
      <c r="D7823" s="1163" t="s">
        <v>16715</v>
      </c>
      <c r="E7823" s="1164" t="s">
        <v>3029</v>
      </c>
      <c r="F7823" s="1165">
        <v>44129</v>
      </c>
      <c r="G7823" s="1165">
        <v>44378</v>
      </c>
    </row>
    <row r="7824" spans="1:7" ht="25.5">
      <c r="A7824" s="1162">
        <v>9551</v>
      </c>
      <c r="B7824" s="1162">
        <v>36433</v>
      </c>
      <c r="C7824" s="1163" t="s">
        <v>16716</v>
      </c>
      <c r="D7824" s="1163" t="s">
        <v>16717</v>
      </c>
      <c r="E7824" s="1164" t="s">
        <v>3029</v>
      </c>
      <c r="F7824" s="1165">
        <v>44379</v>
      </c>
      <c r="G7824" s="1165">
        <v>44628</v>
      </c>
    </row>
    <row r="7825" spans="1:7">
      <c r="A7825" s="1158">
        <v>9552</v>
      </c>
      <c r="B7825" s="1158">
        <v>36434</v>
      </c>
      <c r="C7825" s="1159" t="s">
        <v>11969</v>
      </c>
      <c r="D7825" s="1159" t="s">
        <v>12493</v>
      </c>
      <c r="E7825" s="1160" t="s">
        <v>8955</v>
      </c>
      <c r="F7825" s="1161">
        <v>44379</v>
      </c>
      <c r="G7825" s="1161">
        <v>44808</v>
      </c>
    </row>
    <row r="7826" spans="1:7" ht="38.25">
      <c r="A7826" s="1162">
        <v>9553</v>
      </c>
      <c r="B7826" s="1162">
        <v>36435</v>
      </c>
      <c r="C7826" s="1163" t="s">
        <v>16718</v>
      </c>
      <c r="D7826" s="1163" t="s">
        <v>16719</v>
      </c>
      <c r="E7826" s="1164" t="s">
        <v>3424</v>
      </c>
      <c r="F7826" s="1165">
        <v>44409</v>
      </c>
      <c r="G7826" s="1165">
        <v>44808</v>
      </c>
    </row>
    <row r="7827" spans="1:7" ht="25.5">
      <c r="A7827" s="1162">
        <v>9554</v>
      </c>
      <c r="B7827" s="1162">
        <v>36436</v>
      </c>
      <c r="C7827" s="1163" t="s">
        <v>16720</v>
      </c>
      <c r="D7827" s="1163" t="s">
        <v>16721</v>
      </c>
      <c r="E7827" s="1164" t="s">
        <v>3424</v>
      </c>
      <c r="F7827" s="1165">
        <v>44379</v>
      </c>
      <c r="G7827" s="1165">
        <v>44778</v>
      </c>
    </row>
    <row r="7828" spans="1:7" ht="25.5">
      <c r="A7828" s="1158">
        <v>9555</v>
      </c>
      <c r="B7828" s="1158">
        <v>36437</v>
      </c>
      <c r="C7828" s="1159" t="s">
        <v>16722</v>
      </c>
      <c r="D7828" s="1159" t="s">
        <v>16723</v>
      </c>
      <c r="E7828" s="1160" t="s">
        <v>3424</v>
      </c>
      <c r="F7828" s="1161">
        <v>44409</v>
      </c>
      <c r="G7828" s="1161">
        <v>44808</v>
      </c>
    </row>
    <row r="7829" spans="1:7">
      <c r="A7829" s="1162">
        <v>9556</v>
      </c>
      <c r="B7829" s="1162">
        <v>36438</v>
      </c>
      <c r="C7829" s="1163" t="s">
        <v>16724</v>
      </c>
      <c r="D7829" s="1163" t="s">
        <v>16725</v>
      </c>
      <c r="E7829" s="1164" t="s">
        <v>2357</v>
      </c>
      <c r="F7829" s="1165">
        <v>44808</v>
      </c>
      <c r="G7829" s="1165">
        <v>44808</v>
      </c>
    </row>
    <row r="7830" spans="1:7">
      <c r="A7830" s="1158">
        <v>9557</v>
      </c>
      <c r="B7830" s="1158">
        <v>36439</v>
      </c>
      <c r="C7830" s="1159" t="s">
        <v>11969</v>
      </c>
      <c r="D7830" s="1159" t="s">
        <v>12493</v>
      </c>
      <c r="E7830" s="1160" t="s">
        <v>3424</v>
      </c>
      <c r="F7830" s="1161">
        <v>44409</v>
      </c>
      <c r="G7830" s="1161">
        <v>44808</v>
      </c>
    </row>
    <row r="7831" spans="1:7" ht="25.5">
      <c r="A7831" s="1162">
        <v>9558</v>
      </c>
      <c r="B7831" s="1162">
        <v>36440</v>
      </c>
      <c r="C7831" s="1163" t="s">
        <v>16726</v>
      </c>
      <c r="D7831" s="1163" t="s">
        <v>16727</v>
      </c>
      <c r="E7831" s="1164" t="s">
        <v>3424</v>
      </c>
      <c r="F7831" s="1165">
        <v>44409</v>
      </c>
      <c r="G7831" s="1165">
        <v>44808</v>
      </c>
    </row>
    <row r="7832" spans="1:7" ht="38.25">
      <c r="A7832" s="1162">
        <v>9559</v>
      </c>
      <c r="B7832" s="1162">
        <v>36441</v>
      </c>
      <c r="C7832" s="1163" t="s">
        <v>16728</v>
      </c>
      <c r="D7832" s="1163" t="s">
        <v>16729</v>
      </c>
      <c r="E7832" s="1164" t="s">
        <v>3029</v>
      </c>
      <c r="F7832" s="1165">
        <v>44501</v>
      </c>
      <c r="G7832" s="1165">
        <v>44750</v>
      </c>
    </row>
    <row r="7833" spans="1:7" ht="25.5">
      <c r="A7833" s="1158">
        <v>9560</v>
      </c>
      <c r="B7833" s="1158">
        <v>36442</v>
      </c>
      <c r="C7833" s="1159" t="s">
        <v>16730</v>
      </c>
      <c r="D7833" s="1159" t="s">
        <v>16731</v>
      </c>
      <c r="E7833" s="1160" t="s">
        <v>3849</v>
      </c>
      <c r="F7833" s="1161">
        <v>44629</v>
      </c>
      <c r="G7833" s="1161">
        <v>44838</v>
      </c>
    </row>
    <row r="7834" spans="1:7">
      <c r="A7834" s="1162">
        <v>9561</v>
      </c>
      <c r="B7834" s="1162">
        <v>36443</v>
      </c>
      <c r="C7834" s="1163" t="s">
        <v>16732</v>
      </c>
      <c r="D7834" s="1163" t="s">
        <v>16733</v>
      </c>
      <c r="E7834" s="1164" t="s">
        <v>2357</v>
      </c>
      <c r="F7834" s="1165">
        <v>44838</v>
      </c>
      <c r="G7834" s="1165">
        <v>44838</v>
      </c>
    </row>
    <row r="7835" spans="1:7">
      <c r="A7835" s="1158">
        <v>9562</v>
      </c>
      <c r="B7835" s="1158">
        <v>36444</v>
      </c>
      <c r="C7835" s="1159" t="s">
        <v>11969</v>
      </c>
      <c r="D7835" s="1159" t="s">
        <v>12493</v>
      </c>
      <c r="E7835" s="1160" t="s">
        <v>3849</v>
      </c>
      <c r="F7835" s="1161">
        <v>44629</v>
      </c>
      <c r="G7835" s="1161">
        <v>44838</v>
      </c>
    </row>
    <row r="7836" spans="1:7" ht="38.25">
      <c r="A7836" s="1162">
        <v>9563</v>
      </c>
      <c r="B7836" s="1162">
        <v>36445</v>
      </c>
      <c r="C7836" s="1163" t="s">
        <v>16734</v>
      </c>
      <c r="D7836" s="1163" t="s">
        <v>16735</v>
      </c>
      <c r="E7836" s="1164" t="s">
        <v>3064</v>
      </c>
      <c r="F7836" s="1165">
        <v>44629</v>
      </c>
      <c r="G7836" s="1165">
        <v>44808</v>
      </c>
    </row>
    <row r="7837" spans="1:7" ht="51">
      <c r="A7837" s="1162">
        <v>9564</v>
      </c>
      <c r="B7837" s="1162">
        <v>36446</v>
      </c>
      <c r="C7837" s="1163" t="s">
        <v>16736</v>
      </c>
      <c r="D7837" s="1163" t="s">
        <v>16737</v>
      </c>
      <c r="E7837" s="1164" t="s">
        <v>3064</v>
      </c>
      <c r="F7837" s="1165">
        <v>44659</v>
      </c>
      <c r="G7837" s="1165">
        <v>44838</v>
      </c>
    </row>
    <row r="7838" spans="1:7">
      <c r="A7838" s="1158">
        <v>9565</v>
      </c>
      <c r="B7838" s="1158">
        <v>36447</v>
      </c>
      <c r="C7838" s="1159" t="s">
        <v>16738</v>
      </c>
      <c r="D7838" s="1159" t="s">
        <v>16739</v>
      </c>
      <c r="E7838" s="1160" t="s">
        <v>16740</v>
      </c>
      <c r="F7838" s="1161">
        <v>44567</v>
      </c>
      <c r="G7838" s="1161">
        <v>45211</v>
      </c>
    </row>
    <row r="7839" spans="1:7">
      <c r="A7839" s="1162">
        <v>9566</v>
      </c>
      <c r="B7839" s="1162">
        <v>36448</v>
      </c>
      <c r="C7839" s="1163" t="s">
        <v>16741</v>
      </c>
      <c r="D7839" s="1163" t="s">
        <v>16742</v>
      </c>
      <c r="E7839" s="1164" t="s">
        <v>2357</v>
      </c>
      <c r="F7839" s="1165">
        <v>45211</v>
      </c>
      <c r="G7839" s="1165">
        <v>45211</v>
      </c>
    </row>
    <row r="7840" spans="1:7">
      <c r="A7840" s="1158">
        <v>9567</v>
      </c>
      <c r="B7840" s="1158">
        <v>36449</v>
      </c>
      <c r="C7840" s="1159" t="s">
        <v>11951</v>
      </c>
      <c r="D7840" s="1159" t="s">
        <v>3179</v>
      </c>
      <c r="E7840" s="1160" t="s">
        <v>4589</v>
      </c>
      <c r="F7840" s="1161">
        <v>44567</v>
      </c>
      <c r="G7840" s="1161">
        <v>45016</v>
      </c>
    </row>
    <row r="7841" spans="1:7" ht="38.25">
      <c r="A7841" s="1162">
        <v>9568</v>
      </c>
      <c r="B7841" s="1162">
        <v>36450</v>
      </c>
      <c r="C7841" s="1163" t="s">
        <v>16743</v>
      </c>
      <c r="D7841" s="1163" t="s">
        <v>16744</v>
      </c>
      <c r="E7841" s="1164" t="s">
        <v>3955</v>
      </c>
      <c r="F7841" s="1165">
        <v>44567</v>
      </c>
      <c r="G7841" s="1165">
        <v>44766</v>
      </c>
    </row>
    <row r="7842" spans="1:7" ht="38.25">
      <c r="A7842" s="1162">
        <v>9569</v>
      </c>
      <c r="B7842" s="1162">
        <v>36451</v>
      </c>
      <c r="C7842" s="1163" t="s">
        <v>16745</v>
      </c>
      <c r="D7842" s="1163" t="s">
        <v>16746</v>
      </c>
      <c r="E7842" s="1164" t="s">
        <v>3029</v>
      </c>
      <c r="F7842" s="1165">
        <v>44767</v>
      </c>
      <c r="G7842" s="1165">
        <v>45016</v>
      </c>
    </row>
    <row r="7843" spans="1:7">
      <c r="A7843" s="1158">
        <v>9570</v>
      </c>
      <c r="B7843" s="1158">
        <v>36452</v>
      </c>
      <c r="C7843" s="1159" t="s">
        <v>11960</v>
      </c>
      <c r="D7843" s="1159" t="s">
        <v>12561</v>
      </c>
      <c r="E7843" s="1160" t="s">
        <v>9084</v>
      </c>
      <c r="F7843" s="1161">
        <v>45017</v>
      </c>
      <c r="G7843" s="1161">
        <v>45181</v>
      </c>
    </row>
    <row r="7844" spans="1:7" ht="25.5">
      <c r="A7844" s="1162">
        <v>9571</v>
      </c>
      <c r="B7844" s="1162">
        <v>36453</v>
      </c>
      <c r="C7844" s="1163" t="s">
        <v>16747</v>
      </c>
      <c r="D7844" s="1163" t="s">
        <v>16748</v>
      </c>
      <c r="E7844" s="1164" t="s">
        <v>3287</v>
      </c>
      <c r="F7844" s="1165">
        <v>45092</v>
      </c>
      <c r="G7844" s="1165">
        <v>45181</v>
      </c>
    </row>
    <row r="7845" spans="1:7" ht="25.5">
      <c r="A7845" s="1162">
        <v>9572</v>
      </c>
      <c r="B7845" s="1162">
        <v>36454</v>
      </c>
      <c r="C7845" s="1163" t="s">
        <v>16749</v>
      </c>
      <c r="D7845" s="1163" t="s">
        <v>16750</v>
      </c>
      <c r="E7845" s="1164" t="s">
        <v>2947</v>
      </c>
      <c r="F7845" s="1165">
        <v>45017</v>
      </c>
      <c r="G7845" s="1165">
        <v>45091</v>
      </c>
    </row>
    <row r="7846" spans="1:7">
      <c r="A7846" s="1158">
        <v>9573</v>
      </c>
      <c r="B7846" s="1158">
        <v>36455</v>
      </c>
      <c r="C7846" s="1159" t="s">
        <v>11969</v>
      </c>
      <c r="D7846" s="1159" t="s">
        <v>12493</v>
      </c>
      <c r="E7846" s="1160" t="s">
        <v>2894</v>
      </c>
      <c r="F7846" s="1161">
        <v>45092</v>
      </c>
      <c r="G7846" s="1161">
        <v>45211</v>
      </c>
    </row>
    <row r="7847" spans="1:7" ht="25.5">
      <c r="A7847" s="1162">
        <v>9574</v>
      </c>
      <c r="B7847" s="1162">
        <v>36456</v>
      </c>
      <c r="C7847" s="1163" t="s">
        <v>16751</v>
      </c>
      <c r="D7847" s="1163" t="s">
        <v>16752</v>
      </c>
      <c r="E7847" s="1164" t="s">
        <v>3287</v>
      </c>
      <c r="F7847" s="1165">
        <v>45107</v>
      </c>
      <c r="G7847" s="1165">
        <v>45196</v>
      </c>
    </row>
    <row r="7848" spans="1:7" ht="25.5">
      <c r="A7848" s="1162">
        <v>9575</v>
      </c>
      <c r="B7848" s="1162">
        <v>36457</v>
      </c>
      <c r="C7848" s="1163" t="s">
        <v>12862</v>
      </c>
      <c r="D7848" s="1163" t="s">
        <v>10257</v>
      </c>
      <c r="E7848" s="1164" t="s">
        <v>3287</v>
      </c>
      <c r="F7848" s="1165">
        <v>45122</v>
      </c>
      <c r="G7848" s="1165">
        <v>45211</v>
      </c>
    </row>
    <row r="7849" spans="1:7" ht="25.5">
      <c r="A7849" s="1162">
        <v>9576</v>
      </c>
      <c r="B7849" s="1162">
        <v>36458</v>
      </c>
      <c r="C7849" s="1163" t="s">
        <v>16753</v>
      </c>
      <c r="D7849" s="1163" t="s">
        <v>16754</v>
      </c>
      <c r="E7849" s="1164" t="s">
        <v>3287</v>
      </c>
      <c r="F7849" s="1165">
        <v>45092</v>
      </c>
      <c r="G7849" s="1165">
        <v>45181</v>
      </c>
    </row>
    <row r="7850" spans="1:7" ht="25.5">
      <c r="A7850" s="1162">
        <v>9577</v>
      </c>
      <c r="B7850" s="1162">
        <v>36459</v>
      </c>
      <c r="C7850" s="1163" t="s">
        <v>16755</v>
      </c>
      <c r="D7850" s="1163" t="s">
        <v>16756</v>
      </c>
      <c r="E7850" s="1164" t="s">
        <v>3287</v>
      </c>
      <c r="F7850" s="1165">
        <v>45092</v>
      </c>
      <c r="G7850" s="1165">
        <v>45181</v>
      </c>
    </row>
    <row r="7851" spans="1:7" ht="25.5">
      <c r="A7851" s="1162">
        <v>9578</v>
      </c>
      <c r="B7851" s="1162">
        <v>36460</v>
      </c>
      <c r="C7851" s="1163" t="s">
        <v>16751</v>
      </c>
      <c r="D7851" s="1163" t="s">
        <v>16757</v>
      </c>
      <c r="E7851" s="1164" t="s">
        <v>3287</v>
      </c>
      <c r="F7851" s="1165">
        <v>45107</v>
      </c>
      <c r="G7851" s="1165">
        <v>45196</v>
      </c>
    </row>
    <row r="7852" spans="1:7" ht="25.5">
      <c r="A7852" s="1162">
        <v>9579</v>
      </c>
      <c r="B7852" s="1162">
        <v>36461</v>
      </c>
      <c r="C7852" s="1163" t="s">
        <v>13045</v>
      </c>
      <c r="D7852" s="1163" t="s">
        <v>7240</v>
      </c>
      <c r="E7852" s="1164" t="s">
        <v>3287</v>
      </c>
      <c r="F7852" s="1165">
        <v>45122</v>
      </c>
      <c r="G7852" s="1165">
        <v>45211</v>
      </c>
    </row>
    <row r="7853" spans="1:7" ht="25.5">
      <c r="A7853" s="1158">
        <v>9580</v>
      </c>
      <c r="B7853" s="1158">
        <v>36462</v>
      </c>
      <c r="C7853" s="1159" t="s">
        <v>16758</v>
      </c>
      <c r="D7853" s="1159" t="s">
        <v>16759</v>
      </c>
      <c r="E7853" s="1160" t="s">
        <v>13337</v>
      </c>
      <c r="F7853" s="1161">
        <v>44204</v>
      </c>
      <c r="G7853" s="1161">
        <v>45153</v>
      </c>
    </row>
    <row r="7854" spans="1:7">
      <c r="A7854" s="1162">
        <v>9581</v>
      </c>
      <c r="B7854" s="1162">
        <v>36463</v>
      </c>
      <c r="C7854" s="1163" t="s">
        <v>16760</v>
      </c>
      <c r="D7854" s="1163" t="s">
        <v>16761</v>
      </c>
      <c r="E7854" s="1164" t="s">
        <v>2357</v>
      </c>
      <c r="F7854" s="1165">
        <v>45153</v>
      </c>
      <c r="G7854" s="1165">
        <v>45153</v>
      </c>
    </row>
    <row r="7855" spans="1:7">
      <c r="A7855" s="1158">
        <v>9582</v>
      </c>
      <c r="B7855" s="1158">
        <v>36464</v>
      </c>
      <c r="C7855" s="1159" t="s">
        <v>11951</v>
      </c>
      <c r="D7855" s="1159" t="s">
        <v>3179</v>
      </c>
      <c r="E7855" s="1160" t="s">
        <v>6257</v>
      </c>
      <c r="F7855" s="1161">
        <v>44204</v>
      </c>
      <c r="G7855" s="1161">
        <v>44863</v>
      </c>
    </row>
    <row r="7856" spans="1:7">
      <c r="A7856" s="1162">
        <v>9583</v>
      </c>
      <c r="B7856" s="1162">
        <v>36479</v>
      </c>
      <c r="C7856" s="1163" t="s">
        <v>15801</v>
      </c>
      <c r="D7856" s="1163" t="s">
        <v>3187</v>
      </c>
      <c r="E7856" s="1164" t="s">
        <v>3705</v>
      </c>
      <c r="F7856" s="1165">
        <v>44204</v>
      </c>
      <c r="G7856" s="1165">
        <v>44273</v>
      </c>
    </row>
    <row r="7857" spans="1:7">
      <c r="A7857" s="1162">
        <v>9584</v>
      </c>
      <c r="B7857" s="1162">
        <v>36480</v>
      </c>
      <c r="C7857" s="1163" t="s">
        <v>16762</v>
      </c>
      <c r="D7857" s="1163" t="s">
        <v>16763</v>
      </c>
      <c r="E7857" s="1164" t="s">
        <v>3112</v>
      </c>
      <c r="F7857" s="1165">
        <v>44324</v>
      </c>
      <c r="G7857" s="1165">
        <v>44353</v>
      </c>
    </row>
    <row r="7858" spans="1:7">
      <c r="A7858" s="1162">
        <v>9585</v>
      </c>
      <c r="B7858" s="1162">
        <v>36481</v>
      </c>
      <c r="C7858" s="1163" t="s">
        <v>16764</v>
      </c>
      <c r="D7858" s="1163" t="s">
        <v>16765</v>
      </c>
      <c r="E7858" s="1164" t="s">
        <v>3064</v>
      </c>
      <c r="F7858" s="1165">
        <v>44274</v>
      </c>
      <c r="G7858" s="1165">
        <v>44453</v>
      </c>
    </row>
    <row r="7859" spans="1:7">
      <c r="A7859" s="1162">
        <v>9586</v>
      </c>
      <c r="B7859" s="1162">
        <v>36482</v>
      </c>
      <c r="C7859" s="1163" t="s">
        <v>16766</v>
      </c>
      <c r="D7859" s="1163" t="s">
        <v>16767</v>
      </c>
      <c r="E7859" s="1164" t="s">
        <v>3034</v>
      </c>
      <c r="F7859" s="1165">
        <v>44294</v>
      </c>
      <c r="G7859" s="1165">
        <v>44353</v>
      </c>
    </row>
    <row r="7860" spans="1:7" ht="25.5">
      <c r="A7860" s="1162">
        <v>9587</v>
      </c>
      <c r="B7860" s="1162">
        <v>36483</v>
      </c>
      <c r="C7860" s="1163" t="s">
        <v>16768</v>
      </c>
      <c r="D7860" s="1163" t="s">
        <v>16769</v>
      </c>
      <c r="E7860" s="1164" t="s">
        <v>3009</v>
      </c>
      <c r="F7860" s="1165">
        <v>44354</v>
      </c>
      <c r="G7860" s="1165">
        <v>44503</v>
      </c>
    </row>
    <row r="7861" spans="1:7">
      <c r="A7861" s="1162">
        <v>9588</v>
      </c>
      <c r="B7861" s="1162">
        <v>36484</v>
      </c>
      <c r="C7861" s="1163" t="s">
        <v>15816</v>
      </c>
      <c r="D7861" s="1163" t="s">
        <v>15817</v>
      </c>
      <c r="E7861" s="1164" t="s">
        <v>3029</v>
      </c>
      <c r="F7861" s="1165">
        <v>44294</v>
      </c>
      <c r="G7861" s="1165">
        <v>44543</v>
      </c>
    </row>
    <row r="7862" spans="1:7">
      <c r="A7862" s="1162">
        <v>9589</v>
      </c>
      <c r="B7862" s="1162">
        <v>36485</v>
      </c>
      <c r="C7862" s="1163" t="s">
        <v>16770</v>
      </c>
      <c r="D7862" s="1163" t="s">
        <v>16771</v>
      </c>
      <c r="E7862" s="1164" t="s">
        <v>3064</v>
      </c>
      <c r="F7862" s="1165">
        <v>44274</v>
      </c>
      <c r="G7862" s="1165">
        <v>44453</v>
      </c>
    </row>
    <row r="7863" spans="1:7">
      <c r="A7863" s="1162">
        <v>9590</v>
      </c>
      <c r="B7863" s="1162">
        <v>36465</v>
      </c>
      <c r="C7863" s="1163" t="s">
        <v>16772</v>
      </c>
      <c r="D7863" s="1163" t="s">
        <v>16773</v>
      </c>
      <c r="E7863" s="1164" t="s">
        <v>3064</v>
      </c>
      <c r="F7863" s="1165">
        <v>44274</v>
      </c>
      <c r="G7863" s="1165">
        <v>44453</v>
      </c>
    </row>
    <row r="7864" spans="1:7">
      <c r="A7864" s="1162">
        <v>9591</v>
      </c>
      <c r="B7864" s="1162">
        <v>36471</v>
      </c>
      <c r="C7864" s="1163" t="s">
        <v>13007</v>
      </c>
      <c r="D7864" s="1163" t="s">
        <v>3339</v>
      </c>
      <c r="E7864" s="1164" t="s">
        <v>3064</v>
      </c>
      <c r="F7864" s="1165">
        <v>44274</v>
      </c>
      <c r="G7864" s="1165">
        <v>44453</v>
      </c>
    </row>
    <row r="7865" spans="1:7" ht="25.5">
      <c r="A7865" s="1162">
        <v>9592</v>
      </c>
      <c r="B7865" s="1162">
        <v>36466</v>
      </c>
      <c r="C7865" s="1163" t="s">
        <v>16774</v>
      </c>
      <c r="D7865" s="1163" t="s">
        <v>16775</v>
      </c>
      <c r="E7865" s="1164" t="s">
        <v>2894</v>
      </c>
      <c r="F7865" s="1165">
        <v>44354</v>
      </c>
      <c r="G7865" s="1165">
        <v>44473</v>
      </c>
    </row>
    <row r="7866" spans="1:7" ht="25.5">
      <c r="A7866" s="1162">
        <v>9593</v>
      </c>
      <c r="B7866" s="1162">
        <v>36467</v>
      </c>
      <c r="C7866" s="1163" t="s">
        <v>16776</v>
      </c>
      <c r="D7866" s="1163" t="s">
        <v>16777</v>
      </c>
      <c r="E7866" s="1164" t="s">
        <v>2894</v>
      </c>
      <c r="F7866" s="1165">
        <v>44504</v>
      </c>
      <c r="G7866" s="1165">
        <v>44623</v>
      </c>
    </row>
    <row r="7867" spans="1:7">
      <c r="A7867" s="1162">
        <v>9594</v>
      </c>
      <c r="B7867" s="1162">
        <v>36468</v>
      </c>
      <c r="C7867" s="1163" t="s">
        <v>16778</v>
      </c>
      <c r="D7867" s="1163" t="s">
        <v>16779</v>
      </c>
      <c r="E7867" s="1164" t="s">
        <v>3287</v>
      </c>
      <c r="F7867" s="1165">
        <v>44624</v>
      </c>
      <c r="G7867" s="1165">
        <v>44713</v>
      </c>
    </row>
    <row r="7868" spans="1:7">
      <c r="A7868" s="1162">
        <v>9595</v>
      </c>
      <c r="B7868" s="1162">
        <v>36469</v>
      </c>
      <c r="C7868" s="1163" t="s">
        <v>16780</v>
      </c>
      <c r="D7868" s="1163" t="s">
        <v>16781</v>
      </c>
      <c r="E7868" s="1164" t="s">
        <v>3287</v>
      </c>
      <c r="F7868" s="1165">
        <v>44474</v>
      </c>
      <c r="G7868" s="1165">
        <v>44563</v>
      </c>
    </row>
    <row r="7869" spans="1:7">
      <c r="A7869" s="1162">
        <v>9596</v>
      </c>
      <c r="B7869" s="1162">
        <v>36470</v>
      </c>
      <c r="C7869" s="1163" t="s">
        <v>16782</v>
      </c>
      <c r="D7869" s="1163" t="s">
        <v>16783</v>
      </c>
      <c r="E7869" s="1164" t="s">
        <v>3955</v>
      </c>
      <c r="F7869" s="1165">
        <v>44564</v>
      </c>
      <c r="G7869" s="1165">
        <v>44763</v>
      </c>
    </row>
    <row r="7870" spans="1:7">
      <c r="A7870" s="1162">
        <v>9597</v>
      </c>
      <c r="B7870" s="1162">
        <v>36472</v>
      </c>
      <c r="C7870" s="1163" t="s">
        <v>16784</v>
      </c>
      <c r="D7870" s="1163" t="s">
        <v>16785</v>
      </c>
      <c r="E7870" s="1164" t="s">
        <v>3034</v>
      </c>
      <c r="F7870" s="1165">
        <v>44544</v>
      </c>
      <c r="G7870" s="1165">
        <v>44603</v>
      </c>
    </row>
    <row r="7871" spans="1:7">
      <c r="A7871" s="1162">
        <v>9598</v>
      </c>
      <c r="B7871" s="1162">
        <v>36473</v>
      </c>
      <c r="C7871" s="1163" t="s">
        <v>16525</v>
      </c>
      <c r="D7871" s="1163" t="s">
        <v>16526</v>
      </c>
      <c r="E7871" s="1164" t="s">
        <v>3112</v>
      </c>
      <c r="F7871" s="1165">
        <v>44504</v>
      </c>
      <c r="G7871" s="1165">
        <v>44533</v>
      </c>
    </row>
    <row r="7872" spans="1:7">
      <c r="A7872" s="1162">
        <v>9599</v>
      </c>
      <c r="B7872" s="1162">
        <v>36474</v>
      </c>
      <c r="C7872" s="1163" t="s">
        <v>16786</v>
      </c>
      <c r="D7872" s="1163" t="s">
        <v>9422</v>
      </c>
      <c r="E7872" s="1164" t="s">
        <v>2894</v>
      </c>
      <c r="F7872" s="1165">
        <v>44504</v>
      </c>
      <c r="G7872" s="1165">
        <v>44623</v>
      </c>
    </row>
    <row r="7873" spans="1:7">
      <c r="A7873" s="1162">
        <v>9600</v>
      </c>
      <c r="B7873" s="1162">
        <v>36475</v>
      </c>
      <c r="C7873" s="1163" t="s">
        <v>16787</v>
      </c>
      <c r="D7873" s="1163" t="s">
        <v>16788</v>
      </c>
      <c r="E7873" s="1164" t="s">
        <v>2894</v>
      </c>
      <c r="F7873" s="1165">
        <v>44504</v>
      </c>
      <c r="G7873" s="1165">
        <v>44623</v>
      </c>
    </row>
    <row r="7874" spans="1:7">
      <c r="A7874" s="1162">
        <v>9601</v>
      </c>
      <c r="B7874" s="1162">
        <v>36476</v>
      </c>
      <c r="C7874" s="1163" t="s">
        <v>16789</v>
      </c>
      <c r="D7874" s="1163" t="s">
        <v>9424</v>
      </c>
      <c r="E7874" s="1164" t="s">
        <v>2894</v>
      </c>
      <c r="F7874" s="1165">
        <v>44714</v>
      </c>
      <c r="G7874" s="1165">
        <v>44833</v>
      </c>
    </row>
    <row r="7875" spans="1:7">
      <c r="A7875" s="1162">
        <v>9602</v>
      </c>
      <c r="B7875" s="1162">
        <v>36477</v>
      </c>
      <c r="C7875" s="1163" t="s">
        <v>16790</v>
      </c>
      <c r="D7875" s="1163" t="s">
        <v>16791</v>
      </c>
      <c r="E7875" s="1164" t="s">
        <v>3009</v>
      </c>
      <c r="F7875" s="1165">
        <v>44714</v>
      </c>
      <c r="G7875" s="1165">
        <v>44863</v>
      </c>
    </row>
    <row r="7876" spans="1:7" ht="25.5">
      <c r="A7876" s="1162">
        <v>9603</v>
      </c>
      <c r="B7876" s="1162">
        <v>36478</v>
      </c>
      <c r="C7876" s="1163" t="s">
        <v>16792</v>
      </c>
      <c r="D7876" s="1163" t="s">
        <v>16793</v>
      </c>
      <c r="E7876" s="1164" t="s">
        <v>3112</v>
      </c>
      <c r="F7876" s="1165">
        <v>44834</v>
      </c>
      <c r="G7876" s="1165">
        <v>44863</v>
      </c>
    </row>
    <row r="7877" spans="1:7">
      <c r="A7877" s="1158">
        <v>9604</v>
      </c>
      <c r="B7877" s="1158">
        <v>36486</v>
      </c>
      <c r="C7877" s="1159" t="s">
        <v>11960</v>
      </c>
      <c r="D7877" s="1159" t="s">
        <v>12561</v>
      </c>
      <c r="E7877" s="1160" t="s">
        <v>7586</v>
      </c>
      <c r="F7877" s="1161">
        <v>44624</v>
      </c>
      <c r="G7877" s="1161">
        <v>45093</v>
      </c>
    </row>
    <row r="7878" spans="1:7" ht="38.25">
      <c r="A7878" s="1162">
        <v>9605</v>
      </c>
      <c r="B7878" s="1162">
        <v>36487</v>
      </c>
      <c r="C7878" s="1163" t="s">
        <v>16794</v>
      </c>
      <c r="D7878" s="1163" t="s">
        <v>16795</v>
      </c>
      <c r="E7878" s="1164" t="s">
        <v>3955</v>
      </c>
      <c r="F7878" s="1165">
        <v>44764</v>
      </c>
      <c r="G7878" s="1165">
        <v>44963</v>
      </c>
    </row>
    <row r="7879" spans="1:7" ht="51">
      <c r="A7879" s="1162">
        <v>9606</v>
      </c>
      <c r="B7879" s="1162">
        <v>36488</v>
      </c>
      <c r="C7879" s="1163" t="s">
        <v>16796</v>
      </c>
      <c r="D7879" s="1163" t="s">
        <v>16797</v>
      </c>
      <c r="E7879" s="1164" t="s">
        <v>3029</v>
      </c>
      <c r="F7879" s="1165">
        <v>44844</v>
      </c>
      <c r="G7879" s="1165">
        <v>45093</v>
      </c>
    </row>
    <row r="7880" spans="1:7">
      <c r="A7880" s="1162">
        <v>9607</v>
      </c>
      <c r="B7880" s="1162">
        <v>36489</v>
      </c>
      <c r="C7880" s="1163" t="s">
        <v>16798</v>
      </c>
      <c r="D7880" s="1163" t="s">
        <v>16799</v>
      </c>
      <c r="E7880" s="1164" t="s">
        <v>2936</v>
      </c>
      <c r="F7880" s="1165">
        <v>44624</v>
      </c>
      <c r="G7880" s="1165">
        <v>44843</v>
      </c>
    </row>
    <row r="7881" spans="1:7" ht="25.5">
      <c r="A7881" s="1162">
        <v>9608</v>
      </c>
      <c r="B7881" s="1162">
        <v>36490</v>
      </c>
      <c r="C7881" s="1163" t="s">
        <v>16800</v>
      </c>
      <c r="D7881" s="1163" t="s">
        <v>16801</v>
      </c>
      <c r="E7881" s="1164" t="s">
        <v>2936</v>
      </c>
      <c r="F7881" s="1165">
        <v>44624</v>
      </c>
      <c r="G7881" s="1165">
        <v>44843</v>
      </c>
    </row>
    <row r="7882" spans="1:7" ht="25.5">
      <c r="A7882" s="1162">
        <v>9609</v>
      </c>
      <c r="B7882" s="1162">
        <v>36491</v>
      </c>
      <c r="C7882" s="1163" t="s">
        <v>16802</v>
      </c>
      <c r="D7882" s="1163" t="s">
        <v>16803</v>
      </c>
      <c r="E7882" s="1164" t="s">
        <v>3064</v>
      </c>
      <c r="F7882" s="1165">
        <v>44624</v>
      </c>
      <c r="G7882" s="1165">
        <v>44803</v>
      </c>
    </row>
    <row r="7883" spans="1:7" ht="25.5">
      <c r="A7883" s="1162">
        <v>9610</v>
      </c>
      <c r="B7883" s="1162">
        <v>36492</v>
      </c>
      <c r="C7883" s="1163" t="s">
        <v>16804</v>
      </c>
      <c r="D7883" s="1163" t="s">
        <v>16805</v>
      </c>
      <c r="E7883" s="1164" t="s">
        <v>3064</v>
      </c>
      <c r="F7883" s="1165">
        <v>44624</v>
      </c>
      <c r="G7883" s="1165">
        <v>44803</v>
      </c>
    </row>
    <row r="7884" spans="1:7" ht="25.5">
      <c r="A7884" s="1162">
        <v>9611</v>
      </c>
      <c r="B7884" s="1162">
        <v>36493</v>
      </c>
      <c r="C7884" s="1163" t="s">
        <v>16806</v>
      </c>
      <c r="D7884" s="1163" t="s">
        <v>16807</v>
      </c>
      <c r="E7884" s="1164" t="s">
        <v>3029</v>
      </c>
      <c r="F7884" s="1165">
        <v>44844</v>
      </c>
      <c r="G7884" s="1165">
        <v>45093</v>
      </c>
    </row>
    <row r="7885" spans="1:7">
      <c r="A7885" s="1158">
        <v>9612</v>
      </c>
      <c r="B7885" s="1158">
        <v>36494</v>
      </c>
      <c r="C7885" s="1159" t="s">
        <v>11969</v>
      </c>
      <c r="D7885" s="1159" t="s">
        <v>12493</v>
      </c>
      <c r="E7885" s="1160" t="s">
        <v>12123</v>
      </c>
      <c r="F7885" s="1161">
        <v>44504</v>
      </c>
      <c r="G7885" s="1161">
        <v>45123</v>
      </c>
    </row>
    <row r="7886" spans="1:7" ht="38.25">
      <c r="A7886" s="1162">
        <v>9613</v>
      </c>
      <c r="B7886" s="1162">
        <v>36495</v>
      </c>
      <c r="C7886" s="1163" t="s">
        <v>16808</v>
      </c>
      <c r="D7886" s="1163" t="s">
        <v>16809</v>
      </c>
      <c r="E7886" s="1164" t="s">
        <v>3064</v>
      </c>
      <c r="F7886" s="1165">
        <v>44854</v>
      </c>
      <c r="G7886" s="1165">
        <v>45033</v>
      </c>
    </row>
    <row r="7887" spans="1:7" ht="38.25">
      <c r="A7887" s="1162">
        <v>9614</v>
      </c>
      <c r="B7887" s="1162">
        <v>36496</v>
      </c>
      <c r="C7887" s="1163" t="s">
        <v>16810</v>
      </c>
      <c r="D7887" s="1163" t="s">
        <v>16811</v>
      </c>
      <c r="E7887" s="1164" t="s">
        <v>3009</v>
      </c>
      <c r="F7887" s="1165">
        <v>44794</v>
      </c>
      <c r="G7887" s="1165">
        <v>44943</v>
      </c>
    </row>
    <row r="7888" spans="1:7" ht="38.25">
      <c r="A7888" s="1162">
        <v>9615</v>
      </c>
      <c r="B7888" s="1162">
        <v>36497</v>
      </c>
      <c r="C7888" s="1163" t="s">
        <v>16812</v>
      </c>
      <c r="D7888" s="1163" t="s">
        <v>16813</v>
      </c>
      <c r="E7888" s="1164" t="s">
        <v>3009</v>
      </c>
      <c r="F7888" s="1165">
        <v>44794</v>
      </c>
      <c r="G7888" s="1165">
        <v>44943</v>
      </c>
    </row>
    <row r="7889" spans="1:7" ht="25.5">
      <c r="A7889" s="1162">
        <v>9616</v>
      </c>
      <c r="B7889" s="1162">
        <v>36498</v>
      </c>
      <c r="C7889" s="1163" t="s">
        <v>13045</v>
      </c>
      <c r="D7889" s="1163" t="s">
        <v>7240</v>
      </c>
      <c r="E7889" s="1164" t="s">
        <v>3009</v>
      </c>
      <c r="F7889" s="1165">
        <v>44974</v>
      </c>
      <c r="G7889" s="1165">
        <v>45123</v>
      </c>
    </row>
    <row r="7890" spans="1:7" ht="38.25">
      <c r="A7890" s="1162">
        <v>9617</v>
      </c>
      <c r="B7890" s="1162">
        <v>36499</v>
      </c>
      <c r="C7890" s="1163" t="s">
        <v>16814</v>
      </c>
      <c r="D7890" s="1163" t="s">
        <v>16815</v>
      </c>
      <c r="E7890" s="1164" t="s">
        <v>3009</v>
      </c>
      <c r="F7890" s="1165">
        <v>44944</v>
      </c>
      <c r="G7890" s="1165">
        <v>45093</v>
      </c>
    </row>
    <row r="7891" spans="1:7" ht="25.5">
      <c r="A7891" s="1162">
        <v>9618</v>
      </c>
      <c r="B7891" s="1162">
        <v>36500</v>
      </c>
      <c r="C7891" s="1163" t="s">
        <v>15986</v>
      </c>
      <c r="D7891" s="1163" t="s">
        <v>8759</v>
      </c>
      <c r="E7891" s="1164" t="s">
        <v>3009</v>
      </c>
      <c r="F7891" s="1165">
        <v>44974</v>
      </c>
      <c r="G7891" s="1165">
        <v>45123</v>
      </c>
    </row>
    <row r="7892" spans="1:7" ht="38.25">
      <c r="A7892" s="1162">
        <v>9619</v>
      </c>
      <c r="B7892" s="1162">
        <v>36501</v>
      </c>
      <c r="C7892" s="1163" t="s">
        <v>16816</v>
      </c>
      <c r="D7892" s="1163" t="s">
        <v>16817</v>
      </c>
      <c r="E7892" s="1164" t="s">
        <v>3009</v>
      </c>
      <c r="F7892" s="1165">
        <v>44944</v>
      </c>
      <c r="G7892" s="1165">
        <v>45093</v>
      </c>
    </row>
    <row r="7893" spans="1:7" ht="38.25">
      <c r="A7893" s="1162">
        <v>9620</v>
      </c>
      <c r="B7893" s="1162">
        <v>36502</v>
      </c>
      <c r="C7893" s="1163" t="s">
        <v>16818</v>
      </c>
      <c r="D7893" s="1163" t="s">
        <v>16819</v>
      </c>
      <c r="E7893" s="1164" t="s">
        <v>3009</v>
      </c>
      <c r="F7893" s="1165">
        <v>44974</v>
      </c>
      <c r="G7893" s="1165">
        <v>45123</v>
      </c>
    </row>
    <row r="7894" spans="1:7">
      <c r="A7894" s="1162">
        <v>9621</v>
      </c>
      <c r="B7894" s="1162">
        <v>36503</v>
      </c>
      <c r="C7894" s="1163" t="s">
        <v>15455</v>
      </c>
      <c r="D7894" s="1163" t="s">
        <v>8742</v>
      </c>
      <c r="E7894" s="1164" t="s">
        <v>3009</v>
      </c>
      <c r="F7894" s="1165">
        <v>44974</v>
      </c>
      <c r="G7894" s="1165">
        <v>45123</v>
      </c>
    </row>
    <row r="7895" spans="1:7">
      <c r="A7895" s="1162">
        <v>9622</v>
      </c>
      <c r="B7895" s="1162">
        <v>36504</v>
      </c>
      <c r="C7895" s="1163" t="s">
        <v>15456</v>
      </c>
      <c r="D7895" s="1163" t="s">
        <v>8748</v>
      </c>
      <c r="E7895" s="1164" t="s">
        <v>3009</v>
      </c>
      <c r="F7895" s="1165">
        <v>44944</v>
      </c>
      <c r="G7895" s="1165">
        <v>45093</v>
      </c>
    </row>
    <row r="7896" spans="1:7" ht="25.5">
      <c r="A7896" s="1162">
        <v>9623</v>
      </c>
      <c r="B7896" s="1162">
        <v>36505</v>
      </c>
      <c r="C7896" s="1163" t="s">
        <v>15784</v>
      </c>
      <c r="D7896" s="1163" t="s">
        <v>8750</v>
      </c>
      <c r="E7896" s="1164" t="s">
        <v>3009</v>
      </c>
      <c r="F7896" s="1165">
        <v>44974</v>
      </c>
      <c r="G7896" s="1165">
        <v>45123</v>
      </c>
    </row>
    <row r="7897" spans="1:7">
      <c r="A7897" s="1162">
        <v>9624</v>
      </c>
      <c r="B7897" s="1162">
        <v>36506</v>
      </c>
      <c r="C7897" s="1163" t="s">
        <v>15785</v>
      </c>
      <c r="D7897" s="1163" t="s">
        <v>8752</v>
      </c>
      <c r="E7897" s="1164" t="s">
        <v>3009</v>
      </c>
      <c r="F7897" s="1165">
        <v>44944</v>
      </c>
      <c r="G7897" s="1165">
        <v>45093</v>
      </c>
    </row>
    <row r="7898" spans="1:7" ht="38.25">
      <c r="A7898" s="1162">
        <v>9625</v>
      </c>
      <c r="B7898" s="1162">
        <v>36507</v>
      </c>
      <c r="C7898" s="1163" t="s">
        <v>16820</v>
      </c>
      <c r="D7898" s="1163" t="s">
        <v>16821</v>
      </c>
      <c r="E7898" s="1164" t="s">
        <v>3009</v>
      </c>
      <c r="F7898" s="1165">
        <v>44794</v>
      </c>
      <c r="G7898" s="1165">
        <v>44943</v>
      </c>
    </row>
    <row r="7899" spans="1:7" ht="38.25">
      <c r="A7899" s="1162">
        <v>9626</v>
      </c>
      <c r="B7899" s="1162">
        <v>36508</v>
      </c>
      <c r="C7899" s="1163" t="s">
        <v>16822</v>
      </c>
      <c r="D7899" s="1163" t="s">
        <v>16823</v>
      </c>
      <c r="E7899" s="1164" t="s">
        <v>3064</v>
      </c>
      <c r="F7899" s="1165">
        <v>44764</v>
      </c>
      <c r="G7899" s="1165">
        <v>44943</v>
      </c>
    </row>
    <row r="7900" spans="1:7" ht="38.25">
      <c r="A7900" s="1162">
        <v>9627</v>
      </c>
      <c r="B7900" s="1162">
        <v>36509</v>
      </c>
      <c r="C7900" s="1163" t="s">
        <v>16824</v>
      </c>
      <c r="D7900" s="1163" t="s">
        <v>16825</v>
      </c>
      <c r="E7900" s="1164" t="s">
        <v>3009</v>
      </c>
      <c r="F7900" s="1165">
        <v>44854</v>
      </c>
      <c r="G7900" s="1165">
        <v>45003</v>
      </c>
    </row>
    <row r="7901" spans="1:7" ht="25.5">
      <c r="A7901" s="1162">
        <v>9628</v>
      </c>
      <c r="B7901" s="1162">
        <v>36510</v>
      </c>
      <c r="C7901" s="1163" t="s">
        <v>16826</v>
      </c>
      <c r="D7901" s="1163" t="s">
        <v>16827</v>
      </c>
      <c r="E7901" s="1164" t="s">
        <v>4546</v>
      </c>
      <c r="F7901" s="1165">
        <v>44534</v>
      </c>
      <c r="G7901" s="1165">
        <v>44773</v>
      </c>
    </row>
    <row r="7902" spans="1:7">
      <c r="A7902" s="1162">
        <v>9629</v>
      </c>
      <c r="B7902" s="1162">
        <v>36511</v>
      </c>
      <c r="C7902" s="1163" t="s">
        <v>16828</v>
      </c>
      <c r="D7902" s="1163" t="s">
        <v>14590</v>
      </c>
      <c r="E7902" s="1164" t="s">
        <v>3064</v>
      </c>
      <c r="F7902" s="1165">
        <v>44764</v>
      </c>
      <c r="G7902" s="1165">
        <v>44943</v>
      </c>
    </row>
    <row r="7903" spans="1:7">
      <c r="A7903" s="1162">
        <v>9630</v>
      </c>
      <c r="B7903" s="1162">
        <v>36512</v>
      </c>
      <c r="C7903" s="1163" t="s">
        <v>16829</v>
      </c>
      <c r="D7903" s="1163" t="s">
        <v>5117</v>
      </c>
      <c r="E7903" s="1164" t="s">
        <v>2894</v>
      </c>
      <c r="F7903" s="1165">
        <v>44534</v>
      </c>
      <c r="G7903" s="1165">
        <v>44653</v>
      </c>
    </row>
    <row r="7904" spans="1:7" ht="25.5">
      <c r="A7904" s="1162">
        <v>9631</v>
      </c>
      <c r="B7904" s="1162">
        <v>36513</v>
      </c>
      <c r="C7904" s="1163" t="s">
        <v>16830</v>
      </c>
      <c r="D7904" s="1163" t="s">
        <v>16831</v>
      </c>
      <c r="E7904" s="1164" t="s">
        <v>4546</v>
      </c>
      <c r="F7904" s="1165">
        <v>44504</v>
      </c>
      <c r="G7904" s="1165">
        <v>44743</v>
      </c>
    </row>
    <row r="7905" spans="1:7">
      <c r="A7905" s="1162">
        <v>9632</v>
      </c>
      <c r="B7905" s="1162">
        <v>36514</v>
      </c>
      <c r="C7905" s="1163" t="s">
        <v>16832</v>
      </c>
      <c r="D7905" s="1163" t="s">
        <v>14594</v>
      </c>
      <c r="E7905" s="1164" t="s">
        <v>3064</v>
      </c>
      <c r="F7905" s="1165">
        <v>44824</v>
      </c>
      <c r="G7905" s="1165">
        <v>45003</v>
      </c>
    </row>
    <row r="7906" spans="1:7">
      <c r="A7906" s="1162">
        <v>9633</v>
      </c>
      <c r="B7906" s="1162">
        <v>36515</v>
      </c>
      <c r="C7906" s="1163" t="s">
        <v>16833</v>
      </c>
      <c r="D7906" s="1163" t="s">
        <v>10127</v>
      </c>
      <c r="E7906" s="1164" t="s">
        <v>4546</v>
      </c>
      <c r="F7906" s="1165">
        <v>44519</v>
      </c>
      <c r="G7906" s="1165">
        <v>44758</v>
      </c>
    </row>
    <row r="7907" spans="1:7" ht="38.25">
      <c r="A7907" s="1162">
        <v>9634</v>
      </c>
      <c r="B7907" s="1162">
        <v>36516</v>
      </c>
      <c r="C7907" s="1163" t="s">
        <v>16834</v>
      </c>
      <c r="D7907" s="1163" t="s">
        <v>16835</v>
      </c>
      <c r="E7907" s="1164" t="s">
        <v>3009</v>
      </c>
      <c r="F7907" s="1165">
        <v>44824</v>
      </c>
      <c r="G7907" s="1165">
        <v>44973</v>
      </c>
    </row>
    <row r="7908" spans="1:7" ht="38.25">
      <c r="A7908" s="1162">
        <v>9635</v>
      </c>
      <c r="B7908" s="1162">
        <v>36517</v>
      </c>
      <c r="C7908" s="1163" t="s">
        <v>16836</v>
      </c>
      <c r="D7908" s="1163" t="s">
        <v>16837</v>
      </c>
      <c r="E7908" s="1164" t="s">
        <v>3064</v>
      </c>
      <c r="F7908" s="1165">
        <v>44854</v>
      </c>
      <c r="G7908" s="1165">
        <v>45033</v>
      </c>
    </row>
    <row r="7909" spans="1:7" ht="25.5">
      <c r="A7909" s="1162">
        <v>9636</v>
      </c>
      <c r="B7909" s="1162">
        <v>36518</v>
      </c>
      <c r="C7909" s="1163" t="s">
        <v>16838</v>
      </c>
      <c r="D7909" s="1163" t="s">
        <v>16839</v>
      </c>
      <c r="E7909" s="1164" t="s">
        <v>16840</v>
      </c>
      <c r="F7909" s="1165">
        <v>44824</v>
      </c>
      <c r="G7909" s="1165">
        <v>45090</v>
      </c>
    </row>
    <row r="7910" spans="1:7" ht="38.25">
      <c r="A7910" s="1162">
        <v>9637</v>
      </c>
      <c r="B7910" s="1162">
        <v>36519</v>
      </c>
      <c r="C7910" s="1163" t="s">
        <v>16841</v>
      </c>
      <c r="D7910" s="1163" t="s">
        <v>16842</v>
      </c>
      <c r="E7910" s="1164" t="s">
        <v>3064</v>
      </c>
      <c r="F7910" s="1165">
        <v>44854</v>
      </c>
      <c r="G7910" s="1165">
        <v>45033</v>
      </c>
    </row>
    <row r="7911" spans="1:7" ht="38.25">
      <c r="A7911" s="1162">
        <v>9638</v>
      </c>
      <c r="B7911" s="1162">
        <v>36520</v>
      </c>
      <c r="C7911" s="1163" t="s">
        <v>16843</v>
      </c>
      <c r="D7911" s="1163" t="s">
        <v>16844</v>
      </c>
      <c r="E7911" s="1164" t="s">
        <v>3009</v>
      </c>
      <c r="F7911" s="1165">
        <v>44794</v>
      </c>
      <c r="G7911" s="1165">
        <v>44943</v>
      </c>
    </row>
    <row r="7912" spans="1:7" ht="38.25">
      <c r="A7912" s="1162">
        <v>9639</v>
      </c>
      <c r="B7912" s="1162">
        <v>36521</v>
      </c>
      <c r="C7912" s="1163" t="s">
        <v>16845</v>
      </c>
      <c r="D7912" s="1163" t="s">
        <v>16846</v>
      </c>
      <c r="E7912" s="1164" t="s">
        <v>3009</v>
      </c>
      <c r="F7912" s="1165">
        <v>44794</v>
      </c>
      <c r="G7912" s="1165">
        <v>44943</v>
      </c>
    </row>
    <row r="7913" spans="1:7" ht="38.25">
      <c r="A7913" s="1162">
        <v>9640</v>
      </c>
      <c r="B7913" s="1162">
        <v>36522</v>
      </c>
      <c r="C7913" s="1163" t="s">
        <v>16847</v>
      </c>
      <c r="D7913" s="1163" t="s">
        <v>16848</v>
      </c>
      <c r="E7913" s="1164" t="s">
        <v>3009</v>
      </c>
      <c r="F7913" s="1165">
        <v>44824</v>
      </c>
      <c r="G7913" s="1165">
        <v>44973</v>
      </c>
    </row>
    <row r="7914" spans="1:7" ht="38.25">
      <c r="A7914" s="1162">
        <v>9641</v>
      </c>
      <c r="B7914" s="1162">
        <v>36523</v>
      </c>
      <c r="C7914" s="1163" t="s">
        <v>16849</v>
      </c>
      <c r="D7914" s="1163" t="s">
        <v>16850</v>
      </c>
      <c r="E7914" s="1164" t="s">
        <v>3064</v>
      </c>
      <c r="F7914" s="1165">
        <v>44854</v>
      </c>
      <c r="G7914" s="1165">
        <v>45033</v>
      </c>
    </row>
    <row r="7915" spans="1:7" ht="38.25">
      <c r="A7915" s="1162">
        <v>9642</v>
      </c>
      <c r="B7915" s="1162">
        <v>36524</v>
      </c>
      <c r="C7915" s="1163" t="s">
        <v>16851</v>
      </c>
      <c r="D7915" s="1163" t="s">
        <v>16852</v>
      </c>
      <c r="E7915" s="1164" t="s">
        <v>3009</v>
      </c>
      <c r="F7915" s="1165">
        <v>44944</v>
      </c>
      <c r="G7915" s="1165">
        <v>45093</v>
      </c>
    </row>
    <row r="7916" spans="1:7">
      <c r="A7916" s="1158">
        <v>9643</v>
      </c>
      <c r="B7916" s="1158">
        <v>36525</v>
      </c>
      <c r="C7916" s="1159" t="s">
        <v>11986</v>
      </c>
      <c r="D7916" s="1159" t="s">
        <v>5244</v>
      </c>
      <c r="E7916" s="1160" t="s">
        <v>4729</v>
      </c>
      <c r="F7916" s="1161">
        <v>44824</v>
      </c>
      <c r="G7916" s="1161">
        <v>45153</v>
      </c>
    </row>
    <row r="7917" spans="1:7" ht="38.25">
      <c r="A7917" s="1162">
        <v>9644</v>
      </c>
      <c r="B7917" s="1162">
        <v>36526</v>
      </c>
      <c r="C7917" s="1163" t="s">
        <v>16853</v>
      </c>
      <c r="D7917" s="1163" t="s">
        <v>16854</v>
      </c>
      <c r="E7917" s="1164" t="s">
        <v>3009</v>
      </c>
      <c r="F7917" s="1165">
        <v>44974</v>
      </c>
      <c r="G7917" s="1165">
        <v>45123</v>
      </c>
    </row>
    <row r="7918" spans="1:7" ht="38.25">
      <c r="A7918" s="1162">
        <v>9645</v>
      </c>
      <c r="B7918" s="1162">
        <v>36527</v>
      </c>
      <c r="C7918" s="1163" t="s">
        <v>16855</v>
      </c>
      <c r="D7918" s="1163" t="s">
        <v>16856</v>
      </c>
      <c r="E7918" s="1164" t="s">
        <v>3009</v>
      </c>
      <c r="F7918" s="1165">
        <v>45004</v>
      </c>
      <c r="G7918" s="1165">
        <v>45153</v>
      </c>
    </row>
    <row r="7919" spans="1:7" ht="51">
      <c r="A7919" s="1162">
        <v>9646</v>
      </c>
      <c r="B7919" s="1162">
        <v>36528</v>
      </c>
      <c r="C7919" s="1163" t="s">
        <v>16857</v>
      </c>
      <c r="D7919" s="1163" t="s">
        <v>16858</v>
      </c>
      <c r="E7919" s="1164" t="s">
        <v>3009</v>
      </c>
      <c r="F7919" s="1165">
        <v>44974</v>
      </c>
      <c r="G7919" s="1165">
        <v>45123</v>
      </c>
    </row>
    <row r="7920" spans="1:7" ht="38.25">
      <c r="A7920" s="1162">
        <v>9647</v>
      </c>
      <c r="B7920" s="1162">
        <v>36529</v>
      </c>
      <c r="C7920" s="1163" t="s">
        <v>16859</v>
      </c>
      <c r="D7920" s="1163" t="s">
        <v>16860</v>
      </c>
      <c r="E7920" s="1164" t="s">
        <v>3009</v>
      </c>
      <c r="F7920" s="1165">
        <v>44944</v>
      </c>
      <c r="G7920" s="1165">
        <v>45093</v>
      </c>
    </row>
    <row r="7921" spans="1:7" ht="38.25">
      <c r="A7921" s="1162">
        <v>9648</v>
      </c>
      <c r="B7921" s="1162">
        <v>36530</v>
      </c>
      <c r="C7921" s="1163" t="s">
        <v>16861</v>
      </c>
      <c r="D7921" s="1163" t="s">
        <v>16862</v>
      </c>
      <c r="E7921" s="1164" t="s">
        <v>3009</v>
      </c>
      <c r="F7921" s="1165">
        <v>44974</v>
      </c>
      <c r="G7921" s="1165">
        <v>45123</v>
      </c>
    </row>
    <row r="7922" spans="1:7" ht="38.25">
      <c r="A7922" s="1162">
        <v>9649</v>
      </c>
      <c r="B7922" s="1162">
        <v>36531</v>
      </c>
      <c r="C7922" s="1163" t="s">
        <v>16863</v>
      </c>
      <c r="D7922" s="1163" t="s">
        <v>16864</v>
      </c>
      <c r="E7922" s="1164" t="s">
        <v>3009</v>
      </c>
      <c r="F7922" s="1165">
        <v>44944</v>
      </c>
      <c r="G7922" s="1165">
        <v>45093</v>
      </c>
    </row>
    <row r="7923" spans="1:7" ht="51">
      <c r="A7923" s="1162">
        <v>9650</v>
      </c>
      <c r="B7923" s="1162">
        <v>36532</v>
      </c>
      <c r="C7923" s="1163" t="s">
        <v>16865</v>
      </c>
      <c r="D7923" s="1163" t="s">
        <v>16866</v>
      </c>
      <c r="E7923" s="1164" t="s">
        <v>3009</v>
      </c>
      <c r="F7923" s="1165">
        <v>44974</v>
      </c>
      <c r="G7923" s="1165">
        <v>45123</v>
      </c>
    </row>
    <row r="7924" spans="1:7" ht="51">
      <c r="A7924" s="1162">
        <v>9651</v>
      </c>
      <c r="B7924" s="1162">
        <v>36533</v>
      </c>
      <c r="C7924" s="1163" t="s">
        <v>16867</v>
      </c>
      <c r="D7924" s="1163" t="s">
        <v>16868</v>
      </c>
      <c r="E7924" s="1164" t="s">
        <v>3009</v>
      </c>
      <c r="F7924" s="1165">
        <v>44944</v>
      </c>
      <c r="G7924" s="1165">
        <v>45093</v>
      </c>
    </row>
    <row r="7925" spans="1:7" ht="51">
      <c r="A7925" s="1162">
        <v>9652</v>
      </c>
      <c r="B7925" s="1162">
        <v>36534</v>
      </c>
      <c r="C7925" s="1163" t="s">
        <v>16869</v>
      </c>
      <c r="D7925" s="1163" t="s">
        <v>16870</v>
      </c>
      <c r="E7925" s="1164" t="s">
        <v>3009</v>
      </c>
      <c r="F7925" s="1165">
        <v>44974</v>
      </c>
      <c r="G7925" s="1165">
        <v>45123</v>
      </c>
    </row>
    <row r="7926" spans="1:7" ht="51">
      <c r="A7926" s="1162">
        <v>9653</v>
      </c>
      <c r="B7926" s="1162">
        <v>36535</v>
      </c>
      <c r="C7926" s="1163" t="s">
        <v>16871</v>
      </c>
      <c r="D7926" s="1163" t="s">
        <v>16872</v>
      </c>
      <c r="E7926" s="1164" t="s">
        <v>3009</v>
      </c>
      <c r="F7926" s="1165">
        <v>44944</v>
      </c>
      <c r="G7926" s="1165">
        <v>45093</v>
      </c>
    </row>
    <row r="7927" spans="1:7" ht="51">
      <c r="A7927" s="1162">
        <v>9654</v>
      </c>
      <c r="B7927" s="1162">
        <v>36536</v>
      </c>
      <c r="C7927" s="1163" t="s">
        <v>16873</v>
      </c>
      <c r="D7927" s="1163" t="s">
        <v>16874</v>
      </c>
      <c r="E7927" s="1164" t="s">
        <v>3009</v>
      </c>
      <c r="F7927" s="1165">
        <v>44974</v>
      </c>
      <c r="G7927" s="1165">
        <v>45123</v>
      </c>
    </row>
    <row r="7928" spans="1:7" ht="51">
      <c r="A7928" s="1162">
        <v>9655</v>
      </c>
      <c r="B7928" s="1162">
        <v>36537</v>
      </c>
      <c r="C7928" s="1163" t="s">
        <v>16875</v>
      </c>
      <c r="D7928" s="1163" t="s">
        <v>16876</v>
      </c>
      <c r="E7928" s="1164" t="s">
        <v>3009</v>
      </c>
      <c r="F7928" s="1165">
        <v>44824</v>
      </c>
      <c r="G7928" s="1165">
        <v>44973</v>
      </c>
    </row>
    <row r="7929" spans="1:7" ht="38.25">
      <c r="A7929" s="1162">
        <v>9656</v>
      </c>
      <c r="B7929" s="1162">
        <v>36538</v>
      </c>
      <c r="C7929" s="1163" t="s">
        <v>16877</v>
      </c>
      <c r="D7929" s="1163" t="s">
        <v>16878</v>
      </c>
      <c r="E7929" s="1164" t="s">
        <v>3009</v>
      </c>
      <c r="F7929" s="1165">
        <v>44854</v>
      </c>
      <c r="G7929" s="1165">
        <v>45003</v>
      </c>
    </row>
    <row r="7930" spans="1:7" ht="38.25">
      <c r="A7930" s="1162">
        <v>9657</v>
      </c>
      <c r="B7930" s="1162">
        <v>36539</v>
      </c>
      <c r="C7930" s="1163" t="s">
        <v>16879</v>
      </c>
      <c r="D7930" s="1163" t="s">
        <v>16880</v>
      </c>
      <c r="E7930" s="1164" t="s">
        <v>3009</v>
      </c>
      <c r="F7930" s="1165">
        <v>44824</v>
      </c>
      <c r="G7930" s="1165">
        <v>44973</v>
      </c>
    </row>
    <row r="7931" spans="1:7" ht="38.25">
      <c r="A7931" s="1162">
        <v>9658</v>
      </c>
      <c r="B7931" s="1162">
        <v>36540</v>
      </c>
      <c r="C7931" s="1163" t="s">
        <v>16881</v>
      </c>
      <c r="D7931" s="1163" t="s">
        <v>16882</v>
      </c>
      <c r="E7931" s="1164" t="s">
        <v>3009</v>
      </c>
      <c r="F7931" s="1165">
        <v>44854</v>
      </c>
      <c r="G7931" s="1165">
        <v>45003</v>
      </c>
    </row>
    <row r="7932" spans="1:7">
      <c r="A7932" s="1158">
        <v>9659</v>
      </c>
      <c r="B7932" s="1158">
        <v>36541</v>
      </c>
      <c r="C7932" s="1159" t="s">
        <v>16883</v>
      </c>
      <c r="D7932" s="1159" t="s">
        <v>16884</v>
      </c>
      <c r="E7932" s="1160" t="s">
        <v>16885</v>
      </c>
      <c r="F7932" s="1161">
        <v>44656</v>
      </c>
      <c r="G7932" s="1161">
        <v>45425</v>
      </c>
    </row>
    <row r="7933" spans="1:7">
      <c r="A7933" s="1162">
        <v>9660</v>
      </c>
      <c r="B7933" s="1162">
        <v>36542</v>
      </c>
      <c r="C7933" s="1163" t="s">
        <v>16886</v>
      </c>
      <c r="D7933" s="1163" t="s">
        <v>16887</v>
      </c>
      <c r="E7933" s="1164" t="s">
        <v>2357</v>
      </c>
      <c r="F7933" s="1165">
        <v>45425</v>
      </c>
      <c r="G7933" s="1165">
        <v>45425</v>
      </c>
    </row>
    <row r="7934" spans="1:7">
      <c r="A7934" s="1158">
        <v>9661</v>
      </c>
      <c r="B7934" s="1158">
        <v>36543</v>
      </c>
      <c r="C7934" s="1159" t="s">
        <v>11951</v>
      </c>
      <c r="D7934" s="1159" t="s">
        <v>3179</v>
      </c>
      <c r="E7934" s="1160" t="s">
        <v>16211</v>
      </c>
      <c r="F7934" s="1161">
        <v>44656</v>
      </c>
      <c r="G7934" s="1161">
        <v>45166</v>
      </c>
    </row>
    <row r="7935" spans="1:7" ht="38.25">
      <c r="A7935" s="1162">
        <v>9662</v>
      </c>
      <c r="B7935" s="1162">
        <v>36544</v>
      </c>
      <c r="C7935" s="1163" t="s">
        <v>16888</v>
      </c>
      <c r="D7935" s="1163" t="s">
        <v>16889</v>
      </c>
      <c r="E7935" s="1164" t="s">
        <v>3006</v>
      </c>
      <c r="F7935" s="1165">
        <v>44656</v>
      </c>
      <c r="G7935" s="1165">
        <v>45015</v>
      </c>
    </row>
    <row r="7936" spans="1:7" ht="25.5">
      <c r="A7936" s="1162">
        <v>9663</v>
      </c>
      <c r="B7936" s="1162">
        <v>36545</v>
      </c>
      <c r="C7936" s="1163" t="s">
        <v>16890</v>
      </c>
      <c r="D7936" s="1163" t="s">
        <v>16891</v>
      </c>
      <c r="E7936" s="1164" t="s">
        <v>3006</v>
      </c>
      <c r="F7936" s="1165">
        <v>44656</v>
      </c>
      <c r="G7936" s="1165">
        <v>45015</v>
      </c>
    </row>
    <row r="7937" spans="1:7" ht="25.5">
      <c r="A7937" s="1162">
        <v>9664</v>
      </c>
      <c r="B7937" s="1162">
        <v>36546</v>
      </c>
      <c r="C7937" s="1163" t="s">
        <v>16892</v>
      </c>
      <c r="D7937" s="1163" t="s">
        <v>16893</v>
      </c>
      <c r="E7937" s="1164" t="s">
        <v>3006</v>
      </c>
      <c r="F7937" s="1165">
        <v>44656</v>
      </c>
      <c r="G7937" s="1165">
        <v>45015</v>
      </c>
    </row>
    <row r="7938" spans="1:7" ht="25.5">
      <c r="A7938" s="1162">
        <v>9665</v>
      </c>
      <c r="B7938" s="1162">
        <v>36547</v>
      </c>
      <c r="C7938" s="1163" t="s">
        <v>16894</v>
      </c>
      <c r="D7938" s="1163" t="s">
        <v>16895</v>
      </c>
      <c r="E7938" s="1164" t="s">
        <v>3006</v>
      </c>
      <c r="F7938" s="1165">
        <v>44656</v>
      </c>
      <c r="G7938" s="1165">
        <v>45015</v>
      </c>
    </row>
    <row r="7939" spans="1:7" ht="25.5">
      <c r="A7939" s="1162">
        <v>9666</v>
      </c>
      <c r="B7939" s="1162">
        <v>36548</v>
      </c>
      <c r="C7939" s="1163" t="s">
        <v>16896</v>
      </c>
      <c r="D7939" s="1163" t="s">
        <v>16897</v>
      </c>
      <c r="E7939" s="1164" t="s">
        <v>3006</v>
      </c>
      <c r="F7939" s="1165">
        <v>44656</v>
      </c>
      <c r="G7939" s="1165">
        <v>45015</v>
      </c>
    </row>
    <row r="7940" spans="1:7" ht="25.5">
      <c r="A7940" s="1162">
        <v>9667</v>
      </c>
      <c r="B7940" s="1162">
        <v>36549</v>
      </c>
      <c r="C7940" s="1163" t="s">
        <v>16898</v>
      </c>
      <c r="D7940" s="1163" t="s">
        <v>16899</v>
      </c>
      <c r="E7940" s="1164" t="s">
        <v>3006</v>
      </c>
      <c r="F7940" s="1165">
        <v>44656</v>
      </c>
      <c r="G7940" s="1165">
        <v>45015</v>
      </c>
    </row>
    <row r="7941" spans="1:7" ht="25.5">
      <c r="A7941" s="1162">
        <v>9668</v>
      </c>
      <c r="B7941" s="1162">
        <v>36550</v>
      </c>
      <c r="C7941" s="1163" t="s">
        <v>16900</v>
      </c>
      <c r="D7941" s="1163" t="s">
        <v>16901</v>
      </c>
      <c r="E7941" s="1164" t="s">
        <v>3006</v>
      </c>
      <c r="F7941" s="1165">
        <v>44656</v>
      </c>
      <c r="G7941" s="1165">
        <v>45015</v>
      </c>
    </row>
    <row r="7942" spans="1:7" ht="25.5">
      <c r="A7942" s="1162">
        <v>9669</v>
      </c>
      <c r="B7942" s="1162">
        <v>36551</v>
      </c>
      <c r="C7942" s="1163" t="s">
        <v>16902</v>
      </c>
      <c r="D7942" s="1163" t="s">
        <v>16903</v>
      </c>
      <c r="E7942" s="1164" t="s">
        <v>3006</v>
      </c>
      <c r="F7942" s="1165">
        <v>44656</v>
      </c>
      <c r="G7942" s="1165">
        <v>45015</v>
      </c>
    </row>
    <row r="7943" spans="1:7" ht="25.5">
      <c r="A7943" s="1162">
        <v>9670</v>
      </c>
      <c r="B7943" s="1162">
        <v>36552</v>
      </c>
      <c r="C7943" s="1163" t="s">
        <v>16904</v>
      </c>
      <c r="D7943" s="1163" t="s">
        <v>16905</v>
      </c>
      <c r="E7943" s="1164" t="s">
        <v>3424</v>
      </c>
      <c r="F7943" s="1165">
        <v>44767</v>
      </c>
      <c r="G7943" s="1165">
        <v>45166</v>
      </c>
    </row>
    <row r="7944" spans="1:7" ht="25.5">
      <c r="A7944" s="1162">
        <v>9671</v>
      </c>
      <c r="B7944" s="1162">
        <v>36553</v>
      </c>
      <c r="C7944" s="1163" t="s">
        <v>16906</v>
      </c>
      <c r="D7944" s="1163" t="s">
        <v>16907</v>
      </c>
      <c r="E7944" s="1164" t="s">
        <v>3424</v>
      </c>
      <c r="F7944" s="1165">
        <v>44767</v>
      </c>
      <c r="G7944" s="1165">
        <v>45166</v>
      </c>
    </row>
    <row r="7945" spans="1:7" ht="25.5">
      <c r="A7945" s="1162">
        <v>9672</v>
      </c>
      <c r="B7945" s="1162">
        <v>36554</v>
      </c>
      <c r="C7945" s="1163" t="s">
        <v>16908</v>
      </c>
      <c r="D7945" s="1163" t="s">
        <v>16909</v>
      </c>
      <c r="E7945" s="1164" t="s">
        <v>3424</v>
      </c>
      <c r="F7945" s="1165">
        <v>44767</v>
      </c>
      <c r="G7945" s="1165">
        <v>45166</v>
      </c>
    </row>
    <row r="7946" spans="1:7">
      <c r="A7946" s="1162">
        <v>9673</v>
      </c>
      <c r="B7946" s="1162">
        <v>36555</v>
      </c>
      <c r="C7946" s="1163" t="s">
        <v>16910</v>
      </c>
      <c r="D7946" s="1163" t="s">
        <v>16911</v>
      </c>
      <c r="E7946" s="1164" t="s">
        <v>3424</v>
      </c>
      <c r="F7946" s="1165">
        <v>44767</v>
      </c>
      <c r="G7946" s="1165">
        <v>45166</v>
      </c>
    </row>
    <row r="7947" spans="1:7" ht="25.5">
      <c r="A7947" s="1162">
        <v>9674</v>
      </c>
      <c r="B7947" s="1162">
        <v>36556</v>
      </c>
      <c r="C7947" s="1163" t="s">
        <v>16912</v>
      </c>
      <c r="D7947" s="1163" t="s">
        <v>16913</v>
      </c>
      <c r="E7947" s="1164" t="s">
        <v>3424</v>
      </c>
      <c r="F7947" s="1165">
        <v>44767</v>
      </c>
      <c r="G7947" s="1165">
        <v>45166</v>
      </c>
    </row>
    <row r="7948" spans="1:7" ht="38.25">
      <c r="A7948" s="1162">
        <v>9675</v>
      </c>
      <c r="B7948" s="1162">
        <v>36557</v>
      </c>
      <c r="C7948" s="1163" t="s">
        <v>16914</v>
      </c>
      <c r="D7948" s="1163" t="s">
        <v>16915</v>
      </c>
      <c r="E7948" s="1164" t="s">
        <v>3424</v>
      </c>
      <c r="F7948" s="1165">
        <v>44767</v>
      </c>
      <c r="G7948" s="1165">
        <v>45166</v>
      </c>
    </row>
    <row r="7949" spans="1:7" ht="25.5">
      <c r="A7949" s="1162">
        <v>9676</v>
      </c>
      <c r="B7949" s="1162">
        <v>36558</v>
      </c>
      <c r="C7949" s="1163" t="s">
        <v>16916</v>
      </c>
      <c r="D7949" s="1163" t="s">
        <v>16917</v>
      </c>
      <c r="E7949" s="1164" t="s">
        <v>3424</v>
      </c>
      <c r="F7949" s="1165">
        <v>44767</v>
      </c>
      <c r="G7949" s="1165">
        <v>45166</v>
      </c>
    </row>
    <row r="7950" spans="1:7" ht="38.25">
      <c r="A7950" s="1162">
        <v>9677</v>
      </c>
      <c r="B7950" s="1162">
        <v>36559</v>
      </c>
      <c r="C7950" s="1163" t="s">
        <v>16918</v>
      </c>
      <c r="D7950" s="1163" t="s">
        <v>16919</v>
      </c>
      <c r="E7950" s="1164" t="s">
        <v>3424</v>
      </c>
      <c r="F7950" s="1165">
        <v>44767</v>
      </c>
      <c r="G7950" s="1165">
        <v>45166</v>
      </c>
    </row>
    <row r="7951" spans="1:7">
      <c r="A7951" s="1162">
        <v>9678</v>
      </c>
      <c r="B7951" s="1162">
        <v>36560</v>
      </c>
      <c r="C7951" s="1163" t="s">
        <v>16920</v>
      </c>
      <c r="D7951" s="1163" t="s">
        <v>16921</v>
      </c>
      <c r="E7951" s="1164" t="s">
        <v>3006</v>
      </c>
      <c r="F7951" s="1165">
        <v>44656</v>
      </c>
      <c r="G7951" s="1165">
        <v>45015</v>
      </c>
    </row>
    <row r="7952" spans="1:7">
      <c r="A7952" s="1162">
        <v>9679</v>
      </c>
      <c r="B7952" s="1162">
        <v>36561</v>
      </c>
      <c r="C7952" s="1163" t="s">
        <v>16922</v>
      </c>
      <c r="D7952" s="1163" t="s">
        <v>16923</v>
      </c>
      <c r="E7952" s="1164" t="s">
        <v>3006</v>
      </c>
      <c r="F7952" s="1165">
        <v>44656</v>
      </c>
      <c r="G7952" s="1165">
        <v>45015</v>
      </c>
    </row>
    <row r="7953" spans="1:7" ht="25.5">
      <c r="A7953" s="1162">
        <v>9680</v>
      </c>
      <c r="B7953" s="1162">
        <v>36562</v>
      </c>
      <c r="C7953" s="1163" t="s">
        <v>16924</v>
      </c>
      <c r="D7953" s="1163" t="s">
        <v>16925</v>
      </c>
      <c r="E7953" s="1164" t="s">
        <v>3006</v>
      </c>
      <c r="F7953" s="1165">
        <v>44656</v>
      </c>
      <c r="G7953" s="1165">
        <v>45015</v>
      </c>
    </row>
    <row r="7954" spans="1:7" ht="25.5">
      <c r="A7954" s="1162">
        <v>9681</v>
      </c>
      <c r="B7954" s="1162">
        <v>36563</v>
      </c>
      <c r="C7954" s="1163" t="s">
        <v>16926</v>
      </c>
      <c r="D7954" s="1163" t="s">
        <v>16927</v>
      </c>
      <c r="E7954" s="1164" t="s">
        <v>3006</v>
      </c>
      <c r="F7954" s="1165">
        <v>44656</v>
      </c>
      <c r="G7954" s="1165">
        <v>45015</v>
      </c>
    </row>
    <row r="7955" spans="1:7" ht="25.5">
      <c r="A7955" s="1162">
        <v>9682</v>
      </c>
      <c r="B7955" s="1162">
        <v>36564</v>
      </c>
      <c r="C7955" s="1163" t="s">
        <v>16928</v>
      </c>
      <c r="D7955" s="1163" t="s">
        <v>16929</v>
      </c>
      <c r="E7955" s="1164" t="s">
        <v>3006</v>
      </c>
      <c r="F7955" s="1165">
        <v>44656</v>
      </c>
      <c r="G7955" s="1165">
        <v>45015</v>
      </c>
    </row>
    <row r="7956" spans="1:7" ht="25.5">
      <c r="A7956" s="1162">
        <v>9683</v>
      </c>
      <c r="B7956" s="1162">
        <v>36565</v>
      </c>
      <c r="C7956" s="1163" t="s">
        <v>16930</v>
      </c>
      <c r="D7956" s="1163" t="s">
        <v>16931</v>
      </c>
      <c r="E7956" s="1164" t="s">
        <v>3006</v>
      </c>
      <c r="F7956" s="1165">
        <v>44656</v>
      </c>
      <c r="G7956" s="1165">
        <v>45015</v>
      </c>
    </row>
    <row r="7957" spans="1:7" ht="25.5">
      <c r="A7957" s="1162">
        <v>9684</v>
      </c>
      <c r="B7957" s="1162">
        <v>36566</v>
      </c>
      <c r="C7957" s="1163" t="s">
        <v>16932</v>
      </c>
      <c r="D7957" s="1163" t="s">
        <v>16933</v>
      </c>
      <c r="E7957" s="1164" t="s">
        <v>3006</v>
      </c>
      <c r="F7957" s="1165">
        <v>44656</v>
      </c>
      <c r="G7957" s="1165">
        <v>45015</v>
      </c>
    </row>
    <row r="7958" spans="1:7" ht="25.5">
      <c r="A7958" s="1162">
        <v>9685</v>
      </c>
      <c r="B7958" s="1162">
        <v>36567</v>
      </c>
      <c r="C7958" s="1163" t="s">
        <v>16934</v>
      </c>
      <c r="D7958" s="1163" t="s">
        <v>16935</v>
      </c>
      <c r="E7958" s="1164" t="s">
        <v>3006</v>
      </c>
      <c r="F7958" s="1165">
        <v>44656</v>
      </c>
      <c r="G7958" s="1165">
        <v>45015</v>
      </c>
    </row>
    <row r="7959" spans="1:7">
      <c r="A7959" s="1162">
        <v>9686</v>
      </c>
      <c r="B7959" s="1162">
        <v>36568</v>
      </c>
      <c r="C7959" s="1163" t="s">
        <v>16936</v>
      </c>
      <c r="D7959" s="1163" t="s">
        <v>16937</v>
      </c>
      <c r="E7959" s="1164" t="s">
        <v>3006</v>
      </c>
      <c r="F7959" s="1165">
        <v>44656</v>
      </c>
      <c r="G7959" s="1165">
        <v>45015</v>
      </c>
    </row>
    <row r="7960" spans="1:7" ht="25.5">
      <c r="A7960" s="1162">
        <v>9687</v>
      </c>
      <c r="B7960" s="1162">
        <v>36569</v>
      </c>
      <c r="C7960" s="1163" t="s">
        <v>16938</v>
      </c>
      <c r="D7960" s="1163" t="s">
        <v>16939</v>
      </c>
      <c r="E7960" s="1164" t="s">
        <v>3006</v>
      </c>
      <c r="F7960" s="1165">
        <v>44656</v>
      </c>
      <c r="G7960" s="1165">
        <v>45015</v>
      </c>
    </row>
    <row r="7961" spans="1:7" ht="25.5">
      <c r="A7961" s="1162">
        <v>9688</v>
      </c>
      <c r="B7961" s="1162">
        <v>36570</v>
      </c>
      <c r="C7961" s="1163" t="s">
        <v>16940</v>
      </c>
      <c r="D7961" s="1163" t="s">
        <v>16941</v>
      </c>
      <c r="E7961" s="1164" t="s">
        <v>3006</v>
      </c>
      <c r="F7961" s="1165">
        <v>44656</v>
      </c>
      <c r="G7961" s="1165">
        <v>45015</v>
      </c>
    </row>
    <row r="7962" spans="1:7" ht="25.5">
      <c r="A7962" s="1162">
        <v>9689</v>
      </c>
      <c r="B7962" s="1162">
        <v>36571</v>
      </c>
      <c r="C7962" s="1163" t="s">
        <v>16942</v>
      </c>
      <c r="D7962" s="1163" t="s">
        <v>16943</v>
      </c>
      <c r="E7962" s="1164" t="s">
        <v>3006</v>
      </c>
      <c r="F7962" s="1165">
        <v>44656</v>
      </c>
      <c r="G7962" s="1165">
        <v>45015</v>
      </c>
    </row>
    <row r="7963" spans="1:7" ht="25.5">
      <c r="A7963" s="1162">
        <v>9690</v>
      </c>
      <c r="B7963" s="1162">
        <v>36572</v>
      </c>
      <c r="C7963" s="1163" t="s">
        <v>16944</v>
      </c>
      <c r="D7963" s="1163" t="s">
        <v>16945</v>
      </c>
      <c r="E7963" s="1164" t="s">
        <v>3006</v>
      </c>
      <c r="F7963" s="1165">
        <v>44656</v>
      </c>
      <c r="G7963" s="1165">
        <v>45015</v>
      </c>
    </row>
    <row r="7964" spans="1:7">
      <c r="A7964" s="1162">
        <v>9691</v>
      </c>
      <c r="B7964" s="1162">
        <v>36573</v>
      </c>
      <c r="C7964" s="1163" t="s">
        <v>16946</v>
      </c>
      <c r="D7964" s="1163" t="s">
        <v>16947</v>
      </c>
      <c r="E7964" s="1164" t="s">
        <v>3006</v>
      </c>
      <c r="F7964" s="1165">
        <v>44656</v>
      </c>
      <c r="G7964" s="1165">
        <v>45015</v>
      </c>
    </row>
    <row r="7965" spans="1:7" ht="25.5">
      <c r="A7965" s="1162">
        <v>9692</v>
      </c>
      <c r="B7965" s="1162">
        <v>36574</v>
      </c>
      <c r="C7965" s="1163" t="s">
        <v>16948</v>
      </c>
      <c r="D7965" s="1163" t="s">
        <v>16949</v>
      </c>
      <c r="E7965" s="1164" t="s">
        <v>3006</v>
      </c>
      <c r="F7965" s="1165">
        <v>44656</v>
      </c>
      <c r="G7965" s="1165">
        <v>45015</v>
      </c>
    </row>
    <row r="7966" spans="1:7">
      <c r="A7966" s="1162">
        <v>9693</v>
      </c>
      <c r="B7966" s="1162">
        <v>36575</v>
      </c>
      <c r="C7966" s="1163" t="s">
        <v>16950</v>
      </c>
      <c r="D7966" s="1163" t="s">
        <v>16951</v>
      </c>
      <c r="E7966" s="1164" t="s">
        <v>3006</v>
      </c>
      <c r="F7966" s="1165">
        <v>44656</v>
      </c>
      <c r="G7966" s="1165">
        <v>45015</v>
      </c>
    </row>
    <row r="7967" spans="1:7" ht="25.5">
      <c r="A7967" s="1162">
        <v>9694</v>
      </c>
      <c r="B7967" s="1162">
        <v>36576</v>
      </c>
      <c r="C7967" s="1163" t="s">
        <v>16952</v>
      </c>
      <c r="D7967" s="1163" t="s">
        <v>16953</v>
      </c>
      <c r="E7967" s="1164" t="s">
        <v>3006</v>
      </c>
      <c r="F7967" s="1165">
        <v>44656</v>
      </c>
      <c r="G7967" s="1165">
        <v>45015</v>
      </c>
    </row>
    <row r="7968" spans="1:7">
      <c r="A7968" s="1162">
        <v>9695</v>
      </c>
      <c r="B7968" s="1162">
        <v>36577</v>
      </c>
      <c r="C7968" s="1163" t="s">
        <v>16954</v>
      </c>
      <c r="D7968" s="1163" t="s">
        <v>16955</v>
      </c>
      <c r="E7968" s="1164" t="s">
        <v>3006</v>
      </c>
      <c r="F7968" s="1165">
        <v>44656</v>
      </c>
      <c r="G7968" s="1165">
        <v>45015</v>
      </c>
    </row>
    <row r="7969" spans="1:7" ht="25.5">
      <c r="A7969" s="1162">
        <v>9696</v>
      </c>
      <c r="B7969" s="1162">
        <v>36578</v>
      </c>
      <c r="C7969" s="1163" t="s">
        <v>16956</v>
      </c>
      <c r="D7969" s="1163" t="s">
        <v>16957</v>
      </c>
      <c r="E7969" s="1164" t="s">
        <v>3006</v>
      </c>
      <c r="F7969" s="1165">
        <v>44656</v>
      </c>
      <c r="G7969" s="1165">
        <v>45015</v>
      </c>
    </row>
    <row r="7970" spans="1:7">
      <c r="A7970" s="1162">
        <v>9697</v>
      </c>
      <c r="B7970" s="1162">
        <v>36579</v>
      </c>
      <c r="C7970" s="1163" t="s">
        <v>16958</v>
      </c>
      <c r="D7970" s="1163" t="s">
        <v>16959</v>
      </c>
      <c r="E7970" s="1164" t="s">
        <v>3424</v>
      </c>
      <c r="F7970" s="1165">
        <v>44767</v>
      </c>
      <c r="G7970" s="1165">
        <v>45166</v>
      </c>
    </row>
    <row r="7971" spans="1:7" ht="51">
      <c r="A7971" s="1162">
        <v>9698</v>
      </c>
      <c r="B7971" s="1162">
        <v>36580</v>
      </c>
      <c r="C7971" s="1163" t="s">
        <v>16960</v>
      </c>
      <c r="D7971" s="1163" t="s">
        <v>16961</v>
      </c>
      <c r="E7971" s="1164" t="s">
        <v>3424</v>
      </c>
      <c r="F7971" s="1165">
        <v>44767</v>
      </c>
      <c r="G7971" s="1165">
        <v>45166</v>
      </c>
    </row>
    <row r="7972" spans="1:7">
      <c r="A7972" s="1162">
        <v>9699</v>
      </c>
      <c r="B7972" s="1162">
        <v>36581</v>
      </c>
      <c r="C7972" s="1163" t="s">
        <v>16962</v>
      </c>
      <c r="D7972" s="1163" t="s">
        <v>16963</v>
      </c>
      <c r="E7972" s="1164" t="s">
        <v>3424</v>
      </c>
      <c r="F7972" s="1165">
        <v>44767</v>
      </c>
      <c r="G7972" s="1165">
        <v>45166</v>
      </c>
    </row>
    <row r="7973" spans="1:7" ht="38.25">
      <c r="A7973" s="1162">
        <v>9700</v>
      </c>
      <c r="B7973" s="1162">
        <v>36582</v>
      </c>
      <c r="C7973" s="1163" t="s">
        <v>16964</v>
      </c>
      <c r="D7973" s="1163" t="s">
        <v>16965</v>
      </c>
      <c r="E7973" s="1164" t="s">
        <v>3424</v>
      </c>
      <c r="F7973" s="1165">
        <v>44767</v>
      </c>
      <c r="G7973" s="1165">
        <v>45166</v>
      </c>
    </row>
    <row r="7974" spans="1:7" ht="38.25">
      <c r="A7974" s="1162">
        <v>9701</v>
      </c>
      <c r="B7974" s="1162">
        <v>36583</v>
      </c>
      <c r="C7974" s="1163" t="s">
        <v>16966</v>
      </c>
      <c r="D7974" s="1163" t="s">
        <v>16967</v>
      </c>
      <c r="E7974" s="1164" t="s">
        <v>3424</v>
      </c>
      <c r="F7974" s="1165">
        <v>44767</v>
      </c>
      <c r="G7974" s="1165">
        <v>45166</v>
      </c>
    </row>
    <row r="7975" spans="1:7" ht="25.5">
      <c r="A7975" s="1162">
        <v>9702</v>
      </c>
      <c r="B7975" s="1162">
        <v>36584</v>
      </c>
      <c r="C7975" s="1163" t="s">
        <v>16968</v>
      </c>
      <c r="D7975" s="1163" t="s">
        <v>16969</v>
      </c>
      <c r="E7975" s="1164" t="s">
        <v>3424</v>
      </c>
      <c r="F7975" s="1165">
        <v>44767</v>
      </c>
      <c r="G7975" s="1165">
        <v>45166</v>
      </c>
    </row>
    <row r="7976" spans="1:7">
      <c r="A7976" s="1162">
        <v>9703</v>
      </c>
      <c r="B7976" s="1162">
        <v>36585</v>
      </c>
      <c r="C7976" s="1163" t="s">
        <v>16970</v>
      </c>
      <c r="D7976" s="1163" t="s">
        <v>16971</v>
      </c>
      <c r="E7976" s="1164" t="s">
        <v>3424</v>
      </c>
      <c r="F7976" s="1165">
        <v>44767</v>
      </c>
      <c r="G7976" s="1165">
        <v>45166</v>
      </c>
    </row>
    <row r="7977" spans="1:7" ht="25.5">
      <c r="A7977" s="1162">
        <v>9704</v>
      </c>
      <c r="B7977" s="1162">
        <v>36586</v>
      </c>
      <c r="C7977" s="1163" t="s">
        <v>16972</v>
      </c>
      <c r="D7977" s="1163" t="s">
        <v>16973</v>
      </c>
      <c r="E7977" s="1164" t="s">
        <v>3006</v>
      </c>
      <c r="F7977" s="1165">
        <v>44656</v>
      </c>
      <c r="G7977" s="1165">
        <v>45015</v>
      </c>
    </row>
    <row r="7978" spans="1:7" ht="25.5">
      <c r="A7978" s="1162">
        <v>9705</v>
      </c>
      <c r="B7978" s="1162">
        <v>36587</v>
      </c>
      <c r="C7978" s="1163" t="s">
        <v>16974</v>
      </c>
      <c r="D7978" s="1163" t="s">
        <v>16975</v>
      </c>
      <c r="E7978" s="1164" t="s">
        <v>3006</v>
      </c>
      <c r="F7978" s="1165">
        <v>44656</v>
      </c>
      <c r="G7978" s="1165">
        <v>45015</v>
      </c>
    </row>
    <row r="7979" spans="1:7" ht="25.5">
      <c r="A7979" s="1162">
        <v>9706</v>
      </c>
      <c r="B7979" s="1162">
        <v>36588</v>
      </c>
      <c r="C7979" s="1163" t="s">
        <v>16976</v>
      </c>
      <c r="D7979" s="1163" t="s">
        <v>16977</v>
      </c>
      <c r="E7979" s="1164" t="s">
        <v>3006</v>
      </c>
      <c r="F7979" s="1165">
        <v>44656</v>
      </c>
      <c r="G7979" s="1165">
        <v>45015</v>
      </c>
    </row>
    <row r="7980" spans="1:7">
      <c r="A7980" s="1162">
        <v>9707</v>
      </c>
      <c r="B7980" s="1162">
        <v>36589</v>
      </c>
      <c r="C7980" s="1163" t="s">
        <v>16978</v>
      </c>
      <c r="D7980" s="1163" t="s">
        <v>16979</v>
      </c>
      <c r="E7980" s="1164" t="s">
        <v>3006</v>
      </c>
      <c r="F7980" s="1165">
        <v>44656</v>
      </c>
      <c r="G7980" s="1165">
        <v>45015</v>
      </c>
    </row>
    <row r="7981" spans="1:7" ht="25.5">
      <c r="A7981" s="1162">
        <v>9708</v>
      </c>
      <c r="B7981" s="1162">
        <v>36590</v>
      </c>
      <c r="C7981" s="1163" t="s">
        <v>16980</v>
      </c>
      <c r="D7981" s="1163" t="s">
        <v>16981</v>
      </c>
      <c r="E7981" s="1164" t="s">
        <v>3006</v>
      </c>
      <c r="F7981" s="1165">
        <v>44656</v>
      </c>
      <c r="G7981" s="1165">
        <v>45015</v>
      </c>
    </row>
    <row r="7982" spans="1:7" ht="25.5">
      <c r="A7982" s="1162">
        <v>9709</v>
      </c>
      <c r="B7982" s="1162">
        <v>36591</v>
      </c>
      <c r="C7982" s="1163" t="s">
        <v>16982</v>
      </c>
      <c r="D7982" s="1163" t="s">
        <v>16983</v>
      </c>
      <c r="E7982" s="1164" t="s">
        <v>3006</v>
      </c>
      <c r="F7982" s="1165">
        <v>44656</v>
      </c>
      <c r="G7982" s="1165">
        <v>45015</v>
      </c>
    </row>
    <row r="7983" spans="1:7" ht="25.5">
      <c r="A7983" s="1162">
        <v>9710</v>
      </c>
      <c r="B7983" s="1162">
        <v>36592</v>
      </c>
      <c r="C7983" s="1163" t="s">
        <v>16984</v>
      </c>
      <c r="D7983" s="1163" t="s">
        <v>16985</v>
      </c>
      <c r="E7983" s="1164" t="s">
        <v>3006</v>
      </c>
      <c r="F7983" s="1165">
        <v>44656</v>
      </c>
      <c r="G7983" s="1165">
        <v>45015</v>
      </c>
    </row>
    <row r="7984" spans="1:7" ht="25.5">
      <c r="A7984" s="1162">
        <v>9711</v>
      </c>
      <c r="B7984" s="1162">
        <v>36593</v>
      </c>
      <c r="C7984" s="1163" t="s">
        <v>16986</v>
      </c>
      <c r="D7984" s="1163" t="s">
        <v>16987</v>
      </c>
      <c r="E7984" s="1164" t="s">
        <v>3006</v>
      </c>
      <c r="F7984" s="1165">
        <v>44656</v>
      </c>
      <c r="G7984" s="1165">
        <v>45015</v>
      </c>
    </row>
    <row r="7985" spans="1:7" ht="25.5">
      <c r="A7985" s="1162">
        <v>9712</v>
      </c>
      <c r="B7985" s="1162">
        <v>36594</v>
      </c>
      <c r="C7985" s="1163" t="s">
        <v>16988</v>
      </c>
      <c r="D7985" s="1163" t="s">
        <v>16989</v>
      </c>
      <c r="E7985" s="1164" t="s">
        <v>3424</v>
      </c>
      <c r="F7985" s="1165">
        <v>44767</v>
      </c>
      <c r="G7985" s="1165">
        <v>45166</v>
      </c>
    </row>
    <row r="7986" spans="1:7" ht="25.5">
      <c r="A7986" s="1162">
        <v>9713</v>
      </c>
      <c r="B7986" s="1162">
        <v>36595</v>
      </c>
      <c r="C7986" s="1163" t="s">
        <v>16990</v>
      </c>
      <c r="D7986" s="1163" t="s">
        <v>16991</v>
      </c>
      <c r="E7986" s="1164" t="s">
        <v>3006</v>
      </c>
      <c r="F7986" s="1165">
        <v>44656</v>
      </c>
      <c r="G7986" s="1165">
        <v>45015</v>
      </c>
    </row>
    <row r="7987" spans="1:7">
      <c r="A7987" s="1158">
        <v>9714</v>
      </c>
      <c r="B7987" s="1158">
        <v>36596</v>
      </c>
      <c r="C7987" s="1159" t="s">
        <v>11960</v>
      </c>
      <c r="D7987" s="1159" t="s">
        <v>12561</v>
      </c>
      <c r="E7987" s="1160" t="s">
        <v>16885</v>
      </c>
      <c r="F7987" s="1161">
        <v>44656</v>
      </c>
      <c r="G7987" s="1161">
        <v>45425</v>
      </c>
    </row>
    <row r="7988" spans="1:7" ht="38.25">
      <c r="A7988" s="1162">
        <v>9715</v>
      </c>
      <c r="B7988" s="1162">
        <v>36597</v>
      </c>
      <c r="C7988" s="1163" t="s">
        <v>16992</v>
      </c>
      <c r="D7988" s="1163" t="s">
        <v>16993</v>
      </c>
      <c r="E7988" s="1164" t="s">
        <v>3006</v>
      </c>
      <c r="F7988" s="1165">
        <v>44656</v>
      </c>
      <c r="G7988" s="1165">
        <v>45015</v>
      </c>
    </row>
    <row r="7989" spans="1:7" ht="38.25">
      <c r="A7989" s="1162">
        <v>9716</v>
      </c>
      <c r="B7989" s="1162">
        <v>36598</v>
      </c>
      <c r="C7989" s="1163" t="s">
        <v>16994</v>
      </c>
      <c r="D7989" s="1163" t="s">
        <v>16995</v>
      </c>
      <c r="E7989" s="1164" t="s">
        <v>3006</v>
      </c>
      <c r="F7989" s="1165">
        <v>44656</v>
      </c>
      <c r="G7989" s="1165">
        <v>45015</v>
      </c>
    </row>
    <row r="7990" spans="1:7" ht="38.25">
      <c r="A7990" s="1162">
        <v>9717</v>
      </c>
      <c r="B7990" s="1162">
        <v>36599</v>
      </c>
      <c r="C7990" s="1163" t="s">
        <v>16996</v>
      </c>
      <c r="D7990" s="1163" t="s">
        <v>16997</v>
      </c>
      <c r="E7990" s="1164" t="s">
        <v>3006</v>
      </c>
      <c r="F7990" s="1165">
        <v>44656</v>
      </c>
      <c r="G7990" s="1165">
        <v>45015</v>
      </c>
    </row>
    <row r="7991" spans="1:7" ht="38.25">
      <c r="A7991" s="1162">
        <v>9718</v>
      </c>
      <c r="B7991" s="1162">
        <v>36600</v>
      </c>
      <c r="C7991" s="1163" t="s">
        <v>16998</v>
      </c>
      <c r="D7991" s="1163" t="s">
        <v>16999</v>
      </c>
      <c r="E7991" s="1164" t="s">
        <v>3006</v>
      </c>
      <c r="F7991" s="1165">
        <v>44656</v>
      </c>
      <c r="G7991" s="1165">
        <v>45015</v>
      </c>
    </row>
    <row r="7992" spans="1:7" ht="38.25">
      <c r="A7992" s="1162">
        <v>9719</v>
      </c>
      <c r="B7992" s="1162">
        <v>36601</v>
      </c>
      <c r="C7992" s="1163" t="s">
        <v>17000</v>
      </c>
      <c r="D7992" s="1163" t="s">
        <v>17001</v>
      </c>
      <c r="E7992" s="1164" t="s">
        <v>3006</v>
      </c>
      <c r="F7992" s="1165">
        <v>44656</v>
      </c>
      <c r="G7992" s="1165">
        <v>45015</v>
      </c>
    </row>
    <row r="7993" spans="1:7" ht="38.25">
      <c r="A7993" s="1162">
        <v>9720</v>
      </c>
      <c r="B7993" s="1162">
        <v>36602</v>
      </c>
      <c r="C7993" s="1163" t="s">
        <v>17002</v>
      </c>
      <c r="D7993" s="1163" t="s">
        <v>17003</v>
      </c>
      <c r="E7993" s="1164" t="s">
        <v>3006</v>
      </c>
      <c r="F7993" s="1165">
        <v>44656</v>
      </c>
      <c r="G7993" s="1165">
        <v>45015</v>
      </c>
    </row>
    <row r="7994" spans="1:7" ht="38.25">
      <c r="A7994" s="1162">
        <v>9721</v>
      </c>
      <c r="B7994" s="1162">
        <v>36603</v>
      </c>
      <c r="C7994" s="1163" t="s">
        <v>17004</v>
      </c>
      <c r="D7994" s="1163" t="s">
        <v>17005</v>
      </c>
      <c r="E7994" s="1164" t="s">
        <v>3006</v>
      </c>
      <c r="F7994" s="1165">
        <v>44656</v>
      </c>
      <c r="G7994" s="1165">
        <v>45015</v>
      </c>
    </row>
    <row r="7995" spans="1:7" ht="38.25">
      <c r="A7995" s="1162">
        <v>9722</v>
      </c>
      <c r="B7995" s="1162">
        <v>36604</v>
      </c>
      <c r="C7995" s="1163" t="s">
        <v>17006</v>
      </c>
      <c r="D7995" s="1163" t="s">
        <v>17007</v>
      </c>
      <c r="E7995" s="1164" t="s">
        <v>3006</v>
      </c>
      <c r="F7995" s="1165">
        <v>44656</v>
      </c>
      <c r="G7995" s="1165">
        <v>45015</v>
      </c>
    </row>
    <row r="7996" spans="1:7" ht="25.5">
      <c r="A7996" s="1162">
        <v>9723</v>
      </c>
      <c r="B7996" s="1162">
        <v>36605</v>
      </c>
      <c r="C7996" s="1163" t="s">
        <v>17008</v>
      </c>
      <c r="D7996" s="1163" t="s">
        <v>17009</v>
      </c>
      <c r="E7996" s="1164" t="s">
        <v>3006</v>
      </c>
      <c r="F7996" s="1165">
        <v>44656</v>
      </c>
      <c r="G7996" s="1165">
        <v>45015</v>
      </c>
    </row>
    <row r="7997" spans="1:7" ht="38.25">
      <c r="A7997" s="1162">
        <v>9724</v>
      </c>
      <c r="B7997" s="1162">
        <v>36606</v>
      </c>
      <c r="C7997" s="1163" t="s">
        <v>17010</v>
      </c>
      <c r="D7997" s="1163" t="s">
        <v>17011</v>
      </c>
      <c r="E7997" s="1164" t="s">
        <v>3006</v>
      </c>
      <c r="F7997" s="1165">
        <v>44656</v>
      </c>
      <c r="G7997" s="1165">
        <v>45015</v>
      </c>
    </row>
    <row r="7998" spans="1:7" ht="38.25">
      <c r="A7998" s="1162">
        <v>9725</v>
      </c>
      <c r="B7998" s="1162">
        <v>36607</v>
      </c>
      <c r="C7998" s="1163" t="s">
        <v>17012</v>
      </c>
      <c r="D7998" s="1163" t="s">
        <v>17013</v>
      </c>
      <c r="E7998" s="1164" t="s">
        <v>3006</v>
      </c>
      <c r="F7998" s="1165">
        <v>44656</v>
      </c>
      <c r="G7998" s="1165">
        <v>45015</v>
      </c>
    </row>
    <row r="7999" spans="1:7" ht="25.5">
      <c r="A7999" s="1162">
        <v>9726</v>
      </c>
      <c r="B7999" s="1162">
        <v>36608</v>
      </c>
      <c r="C7999" s="1163" t="s">
        <v>17014</v>
      </c>
      <c r="D7999" s="1163" t="s">
        <v>17015</v>
      </c>
      <c r="E7999" s="1164" t="s">
        <v>3006</v>
      </c>
      <c r="F7999" s="1165">
        <v>44656</v>
      </c>
      <c r="G7999" s="1165">
        <v>45015</v>
      </c>
    </row>
    <row r="8000" spans="1:7" ht="38.25">
      <c r="A8000" s="1162">
        <v>9727</v>
      </c>
      <c r="B8000" s="1162">
        <v>36609</v>
      </c>
      <c r="C8000" s="1163" t="s">
        <v>17016</v>
      </c>
      <c r="D8000" s="1163" t="s">
        <v>17017</v>
      </c>
      <c r="E8000" s="1164" t="s">
        <v>3006</v>
      </c>
      <c r="F8000" s="1165">
        <v>44656</v>
      </c>
      <c r="G8000" s="1165">
        <v>45015</v>
      </c>
    </row>
    <row r="8001" spans="1:7" ht="38.25">
      <c r="A8001" s="1162">
        <v>9728</v>
      </c>
      <c r="B8001" s="1162">
        <v>36610</v>
      </c>
      <c r="C8001" s="1163" t="s">
        <v>17018</v>
      </c>
      <c r="D8001" s="1163" t="s">
        <v>17019</v>
      </c>
      <c r="E8001" s="1164" t="s">
        <v>3006</v>
      </c>
      <c r="F8001" s="1165">
        <v>44656</v>
      </c>
      <c r="G8001" s="1165">
        <v>45015</v>
      </c>
    </row>
    <row r="8002" spans="1:7" ht="38.25">
      <c r="A8002" s="1162">
        <v>9729</v>
      </c>
      <c r="B8002" s="1162">
        <v>36611</v>
      </c>
      <c r="C8002" s="1163" t="s">
        <v>17020</v>
      </c>
      <c r="D8002" s="1163" t="s">
        <v>17021</v>
      </c>
      <c r="E8002" s="1164" t="s">
        <v>3006</v>
      </c>
      <c r="F8002" s="1165">
        <v>44656</v>
      </c>
      <c r="G8002" s="1165">
        <v>45015</v>
      </c>
    </row>
    <row r="8003" spans="1:7" ht="25.5">
      <c r="A8003" s="1162">
        <v>9730</v>
      </c>
      <c r="B8003" s="1162">
        <v>36612</v>
      </c>
      <c r="C8003" s="1163" t="s">
        <v>17022</v>
      </c>
      <c r="D8003" s="1163" t="s">
        <v>17023</v>
      </c>
      <c r="E8003" s="1164" t="s">
        <v>3424</v>
      </c>
      <c r="F8003" s="1165">
        <v>44767</v>
      </c>
      <c r="G8003" s="1165">
        <v>45166</v>
      </c>
    </row>
    <row r="8004" spans="1:7" ht="25.5">
      <c r="A8004" s="1162">
        <v>9731</v>
      </c>
      <c r="B8004" s="1162">
        <v>36613</v>
      </c>
      <c r="C8004" s="1163" t="s">
        <v>17024</v>
      </c>
      <c r="D8004" s="1163" t="s">
        <v>17025</v>
      </c>
      <c r="E8004" s="1164" t="s">
        <v>3424</v>
      </c>
      <c r="F8004" s="1165">
        <v>44767</v>
      </c>
      <c r="G8004" s="1165">
        <v>45166</v>
      </c>
    </row>
    <row r="8005" spans="1:7" ht="38.25">
      <c r="A8005" s="1162">
        <v>9732</v>
      </c>
      <c r="B8005" s="1162">
        <v>36614</v>
      </c>
      <c r="C8005" s="1163" t="s">
        <v>17026</v>
      </c>
      <c r="D8005" s="1163" t="s">
        <v>17027</v>
      </c>
      <c r="E8005" s="1164" t="s">
        <v>3424</v>
      </c>
      <c r="F8005" s="1165">
        <v>44767</v>
      </c>
      <c r="G8005" s="1165">
        <v>45166</v>
      </c>
    </row>
    <row r="8006" spans="1:7" ht="38.25">
      <c r="A8006" s="1162">
        <v>9733</v>
      </c>
      <c r="B8006" s="1162">
        <v>36615</v>
      </c>
      <c r="C8006" s="1163" t="s">
        <v>17028</v>
      </c>
      <c r="D8006" s="1163" t="s">
        <v>17029</v>
      </c>
      <c r="E8006" s="1164" t="s">
        <v>4589</v>
      </c>
      <c r="F8006" s="1165">
        <v>44976</v>
      </c>
      <c r="G8006" s="1165">
        <v>45425</v>
      </c>
    </row>
    <row r="8007" spans="1:7" ht="25.5">
      <c r="A8007" s="1162">
        <v>9734</v>
      </c>
      <c r="B8007" s="1162">
        <v>36616</v>
      </c>
      <c r="C8007" s="1163" t="s">
        <v>17030</v>
      </c>
      <c r="D8007" s="1163" t="s">
        <v>17031</v>
      </c>
      <c r="E8007" s="1164" t="s">
        <v>3006</v>
      </c>
      <c r="F8007" s="1165">
        <v>44656</v>
      </c>
      <c r="G8007" s="1165">
        <v>45015</v>
      </c>
    </row>
    <row r="8008" spans="1:7" ht="25.5">
      <c r="A8008" s="1162">
        <v>9735</v>
      </c>
      <c r="B8008" s="1162">
        <v>36617</v>
      </c>
      <c r="C8008" s="1163" t="s">
        <v>17032</v>
      </c>
      <c r="D8008" s="1163" t="s">
        <v>17033</v>
      </c>
      <c r="E8008" s="1164" t="s">
        <v>3006</v>
      </c>
      <c r="F8008" s="1165">
        <v>44656</v>
      </c>
      <c r="G8008" s="1165">
        <v>45015</v>
      </c>
    </row>
    <row r="8009" spans="1:7" ht="25.5">
      <c r="A8009" s="1162">
        <v>9736</v>
      </c>
      <c r="B8009" s="1162">
        <v>36618</v>
      </c>
      <c r="C8009" s="1163" t="s">
        <v>17034</v>
      </c>
      <c r="D8009" s="1163" t="s">
        <v>17035</v>
      </c>
      <c r="E8009" s="1164" t="s">
        <v>3006</v>
      </c>
      <c r="F8009" s="1165">
        <v>44656</v>
      </c>
      <c r="G8009" s="1165">
        <v>45015</v>
      </c>
    </row>
    <row r="8010" spans="1:7" ht="38.25">
      <c r="A8010" s="1162">
        <v>9737</v>
      </c>
      <c r="B8010" s="1162">
        <v>36619</v>
      </c>
      <c r="C8010" s="1163" t="s">
        <v>17036</v>
      </c>
      <c r="D8010" s="1163" t="s">
        <v>17037</v>
      </c>
      <c r="E8010" s="1164" t="s">
        <v>3006</v>
      </c>
      <c r="F8010" s="1165">
        <v>44656</v>
      </c>
      <c r="G8010" s="1165">
        <v>45015</v>
      </c>
    </row>
    <row r="8011" spans="1:7" ht="25.5">
      <c r="A8011" s="1162">
        <v>9738</v>
      </c>
      <c r="B8011" s="1162">
        <v>36620</v>
      </c>
      <c r="C8011" s="1163" t="s">
        <v>17038</v>
      </c>
      <c r="D8011" s="1163" t="s">
        <v>17039</v>
      </c>
      <c r="E8011" s="1164" t="s">
        <v>3006</v>
      </c>
      <c r="F8011" s="1165">
        <v>44656</v>
      </c>
      <c r="G8011" s="1165">
        <v>45015</v>
      </c>
    </row>
    <row r="8012" spans="1:7" ht="25.5">
      <c r="A8012" s="1162">
        <v>9739</v>
      </c>
      <c r="B8012" s="1162">
        <v>36621</v>
      </c>
      <c r="C8012" s="1163" t="s">
        <v>17040</v>
      </c>
      <c r="D8012" s="1163" t="s">
        <v>17041</v>
      </c>
      <c r="E8012" s="1164" t="s">
        <v>3006</v>
      </c>
      <c r="F8012" s="1165">
        <v>44656</v>
      </c>
      <c r="G8012" s="1165">
        <v>45015</v>
      </c>
    </row>
    <row r="8013" spans="1:7">
      <c r="A8013" s="1162">
        <v>9740</v>
      </c>
      <c r="B8013" s="1162">
        <v>36622</v>
      </c>
      <c r="C8013" s="1163" t="s">
        <v>17042</v>
      </c>
      <c r="D8013" s="1163" t="s">
        <v>17043</v>
      </c>
      <c r="E8013" s="1164" t="s">
        <v>4589</v>
      </c>
      <c r="F8013" s="1165">
        <v>44976</v>
      </c>
      <c r="G8013" s="1165">
        <v>45425</v>
      </c>
    </row>
    <row r="8014" spans="1:7" ht="25.5">
      <c r="A8014" s="1162">
        <v>9741</v>
      </c>
      <c r="B8014" s="1162">
        <v>36623</v>
      </c>
      <c r="C8014" s="1163" t="s">
        <v>17044</v>
      </c>
      <c r="D8014" s="1163" t="s">
        <v>17045</v>
      </c>
      <c r="E8014" s="1164" t="s">
        <v>3006</v>
      </c>
      <c r="F8014" s="1165">
        <v>44656</v>
      </c>
      <c r="G8014" s="1165">
        <v>45015</v>
      </c>
    </row>
    <row r="8015" spans="1:7">
      <c r="A8015" s="1162">
        <v>9742</v>
      </c>
      <c r="B8015" s="1162">
        <v>36624</v>
      </c>
      <c r="C8015" s="1163" t="s">
        <v>17046</v>
      </c>
      <c r="D8015" s="1163" t="s">
        <v>17047</v>
      </c>
      <c r="E8015" s="1164" t="s">
        <v>3006</v>
      </c>
      <c r="F8015" s="1165">
        <v>44656</v>
      </c>
      <c r="G8015" s="1165">
        <v>45015</v>
      </c>
    </row>
    <row r="8016" spans="1:7" ht="38.25">
      <c r="A8016" s="1162">
        <v>9743</v>
      </c>
      <c r="B8016" s="1162">
        <v>36625</v>
      </c>
      <c r="C8016" s="1163" t="s">
        <v>17048</v>
      </c>
      <c r="D8016" s="1163" t="s">
        <v>17049</v>
      </c>
      <c r="E8016" s="1164" t="s">
        <v>3006</v>
      </c>
      <c r="F8016" s="1165">
        <v>44656</v>
      </c>
      <c r="G8016" s="1165">
        <v>45015</v>
      </c>
    </row>
    <row r="8017" spans="1:7" ht="38.25">
      <c r="A8017" s="1162">
        <v>9744</v>
      </c>
      <c r="B8017" s="1162">
        <v>36626</v>
      </c>
      <c r="C8017" s="1163" t="s">
        <v>17050</v>
      </c>
      <c r="D8017" s="1163" t="s">
        <v>17051</v>
      </c>
      <c r="E8017" s="1164" t="s">
        <v>3424</v>
      </c>
      <c r="F8017" s="1165">
        <v>44767</v>
      </c>
      <c r="G8017" s="1165">
        <v>45166</v>
      </c>
    </row>
    <row r="8018" spans="1:7">
      <c r="A8018" s="1162">
        <v>9745</v>
      </c>
      <c r="B8018" s="1162">
        <v>36627</v>
      </c>
      <c r="C8018" s="1163" t="s">
        <v>17052</v>
      </c>
      <c r="D8018" s="1163" t="s">
        <v>17053</v>
      </c>
      <c r="E8018" s="1164" t="s">
        <v>3424</v>
      </c>
      <c r="F8018" s="1165">
        <v>44767</v>
      </c>
      <c r="G8018" s="1165">
        <v>45166</v>
      </c>
    </row>
    <row r="8019" spans="1:7" ht="38.25">
      <c r="A8019" s="1162">
        <v>9746</v>
      </c>
      <c r="B8019" s="1162">
        <v>36628</v>
      </c>
      <c r="C8019" s="1163" t="s">
        <v>17054</v>
      </c>
      <c r="D8019" s="1163" t="s">
        <v>17055</v>
      </c>
      <c r="E8019" s="1164" t="s">
        <v>3424</v>
      </c>
      <c r="F8019" s="1165">
        <v>44767</v>
      </c>
      <c r="G8019" s="1165">
        <v>45166</v>
      </c>
    </row>
    <row r="8020" spans="1:7" ht="38.25">
      <c r="A8020" s="1162">
        <v>9747</v>
      </c>
      <c r="B8020" s="1162">
        <v>36629</v>
      </c>
      <c r="C8020" s="1163" t="s">
        <v>17056</v>
      </c>
      <c r="D8020" s="1163" t="s">
        <v>17057</v>
      </c>
      <c r="E8020" s="1164" t="s">
        <v>3424</v>
      </c>
      <c r="F8020" s="1165">
        <v>44767</v>
      </c>
      <c r="G8020" s="1165">
        <v>45166</v>
      </c>
    </row>
    <row r="8021" spans="1:7">
      <c r="A8021" s="1162">
        <v>9748</v>
      </c>
      <c r="B8021" s="1162">
        <v>36630</v>
      </c>
      <c r="C8021" s="1163" t="s">
        <v>17058</v>
      </c>
      <c r="D8021" s="1163" t="s">
        <v>17059</v>
      </c>
      <c r="E8021" s="1164" t="s">
        <v>3424</v>
      </c>
      <c r="F8021" s="1165">
        <v>44767</v>
      </c>
      <c r="G8021" s="1165">
        <v>45166</v>
      </c>
    </row>
    <row r="8022" spans="1:7">
      <c r="A8022" s="1162">
        <v>9749</v>
      </c>
      <c r="B8022" s="1162">
        <v>36631</v>
      </c>
      <c r="C8022" s="1163" t="s">
        <v>17060</v>
      </c>
      <c r="D8022" s="1163" t="s">
        <v>17061</v>
      </c>
      <c r="E8022" s="1164" t="s">
        <v>3424</v>
      </c>
      <c r="F8022" s="1165">
        <v>44767</v>
      </c>
      <c r="G8022" s="1165">
        <v>45166</v>
      </c>
    </row>
    <row r="8023" spans="1:7">
      <c r="A8023" s="1162">
        <v>9750</v>
      </c>
      <c r="B8023" s="1162">
        <v>36632</v>
      </c>
      <c r="C8023" s="1163" t="s">
        <v>17062</v>
      </c>
      <c r="D8023" s="1163" t="s">
        <v>17063</v>
      </c>
      <c r="E8023" s="1164" t="s">
        <v>3424</v>
      </c>
      <c r="F8023" s="1165">
        <v>44767</v>
      </c>
      <c r="G8023" s="1165">
        <v>45166</v>
      </c>
    </row>
    <row r="8024" spans="1:7" ht="38.25">
      <c r="A8024" s="1162">
        <v>9751</v>
      </c>
      <c r="B8024" s="1162">
        <v>36633</v>
      </c>
      <c r="C8024" s="1163" t="s">
        <v>17064</v>
      </c>
      <c r="D8024" s="1163" t="s">
        <v>17065</v>
      </c>
      <c r="E8024" s="1164" t="s">
        <v>3424</v>
      </c>
      <c r="F8024" s="1165">
        <v>44767</v>
      </c>
      <c r="G8024" s="1165">
        <v>45166</v>
      </c>
    </row>
    <row r="8025" spans="1:7" ht="25.5">
      <c r="A8025" s="1162">
        <v>9752</v>
      </c>
      <c r="B8025" s="1162">
        <v>36634</v>
      </c>
      <c r="C8025" s="1163" t="s">
        <v>17066</v>
      </c>
      <c r="D8025" s="1163" t="s">
        <v>17067</v>
      </c>
      <c r="E8025" s="1164" t="s">
        <v>3006</v>
      </c>
      <c r="F8025" s="1165">
        <v>44656</v>
      </c>
      <c r="G8025" s="1165">
        <v>45015</v>
      </c>
    </row>
    <row r="8026" spans="1:7" ht="38.25">
      <c r="A8026" s="1162">
        <v>9753</v>
      </c>
      <c r="B8026" s="1162">
        <v>36635</v>
      </c>
      <c r="C8026" s="1163" t="s">
        <v>17068</v>
      </c>
      <c r="D8026" s="1163" t="s">
        <v>17069</v>
      </c>
      <c r="E8026" s="1164" t="s">
        <v>3424</v>
      </c>
      <c r="F8026" s="1165">
        <v>44767</v>
      </c>
      <c r="G8026" s="1165">
        <v>45166</v>
      </c>
    </row>
    <row r="8027" spans="1:7">
      <c r="A8027" s="1162">
        <v>9754</v>
      </c>
      <c r="B8027" s="1162">
        <v>36636</v>
      </c>
      <c r="C8027" s="1163" t="s">
        <v>17070</v>
      </c>
      <c r="D8027" s="1163" t="s">
        <v>17071</v>
      </c>
      <c r="E8027" s="1164" t="s">
        <v>3006</v>
      </c>
      <c r="F8027" s="1165">
        <v>44656</v>
      </c>
      <c r="G8027" s="1165">
        <v>45015</v>
      </c>
    </row>
    <row r="8028" spans="1:7" ht="25.5">
      <c r="A8028" s="1162">
        <v>9755</v>
      </c>
      <c r="B8028" s="1162">
        <v>36637</v>
      </c>
      <c r="C8028" s="1163" t="s">
        <v>17072</v>
      </c>
      <c r="D8028" s="1163" t="s">
        <v>17073</v>
      </c>
      <c r="E8028" s="1164" t="s">
        <v>3006</v>
      </c>
      <c r="F8028" s="1165">
        <v>44656</v>
      </c>
      <c r="G8028" s="1165">
        <v>45015</v>
      </c>
    </row>
    <row r="8029" spans="1:7" ht="25.5">
      <c r="A8029" s="1162">
        <v>9756</v>
      </c>
      <c r="B8029" s="1162">
        <v>36638</v>
      </c>
      <c r="C8029" s="1163" t="s">
        <v>17074</v>
      </c>
      <c r="D8029" s="1163" t="s">
        <v>17075</v>
      </c>
      <c r="E8029" s="1164" t="s">
        <v>3006</v>
      </c>
      <c r="F8029" s="1165">
        <v>44656</v>
      </c>
      <c r="G8029" s="1165">
        <v>45015</v>
      </c>
    </row>
    <row r="8030" spans="1:7" ht="25.5">
      <c r="A8030" s="1162">
        <v>9757</v>
      </c>
      <c r="B8030" s="1162">
        <v>36639</v>
      </c>
      <c r="C8030" s="1163" t="s">
        <v>17076</v>
      </c>
      <c r="D8030" s="1163" t="s">
        <v>17077</v>
      </c>
      <c r="E8030" s="1164" t="s">
        <v>3006</v>
      </c>
      <c r="F8030" s="1165">
        <v>44656</v>
      </c>
      <c r="G8030" s="1165">
        <v>45015</v>
      </c>
    </row>
    <row r="8031" spans="1:7" ht="25.5">
      <c r="A8031" s="1162">
        <v>9758</v>
      </c>
      <c r="B8031" s="1162">
        <v>36640</v>
      </c>
      <c r="C8031" s="1163" t="s">
        <v>17078</v>
      </c>
      <c r="D8031" s="1163" t="s">
        <v>17079</v>
      </c>
      <c r="E8031" s="1164" t="s">
        <v>3006</v>
      </c>
      <c r="F8031" s="1165">
        <v>44656</v>
      </c>
      <c r="G8031" s="1165">
        <v>45015</v>
      </c>
    </row>
    <row r="8032" spans="1:7" ht="25.5">
      <c r="A8032" s="1162">
        <v>9759</v>
      </c>
      <c r="B8032" s="1162">
        <v>36641</v>
      </c>
      <c r="C8032" s="1163" t="s">
        <v>17080</v>
      </c>
      <c r="D8032" s="1163" t="s">
        <v>17081</v>
      </c>
      <c r="E8032" s="1164" t="s">
        <v>3006</v>
      </c>
      <c r="F8032" s="1165">
        <v>44656</v>
      </c>
      <c r="G8032" s="1165">
        <v>45015</v>
      </c>
    </row>
    <row r="8033" spans="1:7">
      <c r="A8033" s="1162">
        <v>9760</v>
      </c>
      <c r="B8033" s="1162">
        <v>36642</v>
      </c>
      <c r="C8033" s="1163" t="s">
        <v>17082</v>
      </c>
      <c r="D8033" s="1163" t="s">
        <v>17083</v>
      </c>
      <c r="E8033" s="1164" t="s">
        <v>3006</v>
      </c>
      <c r="F8033" s="1165">
        <v>44656</v>
      </c>
      <c r="G8033" s="1165">
        <v>45015</v>
      </c>
    </row>
    <row r="8034" spans="1:7">
      <c r="A8034" s="1162">
        <v>9761</v>
      </c>
      <c r="B8034" s="1162">
        <v>36643</v>
      </c>
      <c r="C8034" s="1163" t="s">
        <v>17084</v>
      </c>
      <c r="D8034" s="1163" t="s">
        <v>17085</v>
      </c>
      <c r="E8034" s="1164" t="s">
        <v>3006</v>
      </c>
      <c r="F8034" s="1165">
        <v>44656</v>
      </c>
      <c r="G8034" s="1165">
        <v>45015</v>
      </c>
    </row>
    <row r="8035" spans="1:7">
      <c r="A8035" s="1158">
        <v>9762</v>
      </c>
      <c r="B8035" s="1158">
        <v>36644</v>
      </c>
      <c r="C8035" s="1159" t="s">
        <v>11969</v>
      </c>
      <c r="D8035" s="1159" t="s">
        <v>12493</v>
      </c>
      <c r="E8035" s="1160" t="s">
        <v>3006</v>
      </c>
      <c r="F8035" s="1161">
        <v>44656</v>
      </c>
      <c r="G8035" s="1161">
        <v>45015</v>
      </c>
    </row>
    <row r="8036" spans="1:7" ht="25.5">
      <c r="A8036" s="1162">
        <v>9763</v>
      </c>
      <c r="B8036" s="1162">
        <v>36645</v>
      </c>
      <c r="C8036" s="1163" t="s">
        <v>17086</v>
      </c>
      <c r="D8036" s="1163" t="s">
        <v>17087</v>
      </c>
      <c r="E8036" s="1164" t="s">
        <v>3006</v>
      </c>
      <c r="F8036" s="1165">
        <v>44656</v>
      </c>
      <c r="G8036" s="1165">
        <v>45015</v>
      </c>
    </row>
    <row r="8037" spans="1:7" ht="38.25">
      <c r="A8037" s="1162">
        <v>9764</v>
      </c>
      <c r="B8037" s="1162">
        <v>36646</v>
      </c>
      <c r="C8037" s="1163" t="s">
        <v>17088</v>
      </c>
      <c r="D8037" s="1163" t="s">
        <v>17089</v>
      </c>
      <c r="E8037" s="1164" t="s">
        <v>3006</v>
      </c>
      <c r="F8037" s="1165">
        <v>44656</v>
      </c>
      <c r="G8037" s="1165">
        <v>45015</v>
      </c>
    </row>
    <row r="8038" spans="1:7" ht="38.25">
      <c r="A8038" s="1162">
        <v>9765</v>
      </c>
      <c r="B8038" s="1162">
        <v>36647</v>
      </c>
      <c r="C8038" s="1163" t="s">
        <v>17090</v>
      </c>
      <c r="D8038" s="1163" t="s">
        <v>17091</v>
      </c>
      <c r="E8038" s="1164" t="s">
        <v>3006</v>
      </c>
      <c r="F8038" s="1165">
        <v>44656</v>
      </c>
      <c r="G8038" s="1165">
        <v>45015</v>
      </c>
    </row>
    <row r="8039" spans="1:7" ht="25.5">
      <c r="A8039" s="1158">
        <v>9766</v>
      </c>
      <c r="B8039" s="1158">
        <v>36648</v>
      </c>
      <c r="C8039" s="1159" t="s">
        <v>17092</v>
      </c>
      <c r="D8039" s="1159" t="s">
        <v>17093</v>
      </c>
      <c r="E8039" s="1160" t="s">
        <v>9951</v>
      </c>
      <c r="F8039" s="1161">
        <v>44642</v>
      </c>
      <c r="G8039" s="1161">
        <v>45381</v>
      </c>
    </row>
    <row r="8040" spans="1:7">
      <c r="A8040" s="1162">
        <v>9767</v>
      </c>
      <c r="B8040" s="1162">
        <v>36649</v>
      </c>
      <c r="C8040" s="1163" t="s">
        <v>17094</v>
      </c>
      <c r="D8040" s="1163" t="s">
        <v>17095</v>
      </c>
      <c r="E8040" s="1164" t="s">
        <v>2357</v>
      </c>
      <c r="F8040" s="1165">
        <v>45381</v>
      </c>
      <c r="G8040" s="1165">
        <v>45381</v>
      </c>
    </row>
    <row r="8041" spans="1:7">
      <c r="A8041" s="1158">
        <v>9768</v>
      </c>
      <c r="B8041" s="1158">
        <v>36650</v>
      </c>
      <c r="C8041" s="1159" t="s">
        <v>11951</v>
      </c>
      <c r="D8041" s="1159" t="s">
        <v>3179</v>
      </c>
      <c r="E8041" s="1160" t="s">
        <v>4546</v>
      </c>
      <c r="F8041" s="1161">
        <v>44642</v>
      </c>
      <c r="G8041" s="1161">
        <v>44881</v>
      </c>
    </row>
    <row r="8042" spans="1:7" ht="25.5">
      <c r="A8042" s="1162">
        <v>9769</v>
      </c>
      <c r="B8042" s="1162">
        <v>36651</v>
      </c>
      <c r="C8042" s="1163" t="s">
        <v>17096</v>
      </c>
      <c r="D8042" s="1163" t="s">
        <v>17097</v>
      </c>
      <c r="E8042" s="1164" t="s">
        <v>4546</v>
      </c>
      <c r="F8042" s="1165">
        <v>44642</v>
      </c>
      <c r="G8042" s="1165">
        <v>44881</v>
      </c>
    </row>
    <row r="8043" spans="1:7">
      <c r="A8043" s="1158">
        <v>9770</v>
      </c>
      <c r="B8043" s="1158">
        <v>36652</v>
      </c>
      <c r="C8043" s="1159" t="s">
        <v>11960</v>
      </c>
      <c r="D8043" s="1159" t="s">
        <v>12561</v>
      </c>
      <c r="E8043" s="1160" t="s">
        <v>6327</v>
      </c>
      <c r="F8043" s="1161">
        <v>44882</v>
      </c>
      <c r="G8043" s="1161">
        <v>45381</v>
      </c>
    </row>
    <row r="8044" spans="1:7" ht="25.5">
      <c r="A8044" s="1162">
        <v>9771</v>
      </c>
      <c r="B8044" s="1162">
        <v>36653</v>
      </c>
      <c r="C8044" s="1163" t="s">
        <v>17098</v>
      </c>
      <c r="D8044" s="1163" t="s">
        <v>17099</v>
      </c>
      <c r="E8044" s="1164" t="s">
        <v>3029</v>
      </c>
      <c r="F8044" s="1165">
        <v>44882</v>
      </c>
      <c r="G8044" s="1165">
        <v>45131</v>
      </c>
    </row>
    <row r="8045" spans="1:7" ht="38.25">
      <c r="A8045" s="1162">
        <v>9772</v>
      </c>
      <c r="B8045" s="1162">
        <v>36654</v>
      </c>
      <c r="C8045" s="1163" t="s">
        <v>17100</v>
      </c>
      <c r="D8045" s="1163" t="s">
        <v>17101</v>
      </c>
      <c r="E8045" s="1164" t="s">
        <v>3029</v>
      </c>
      <c r="F8045" s="1165">
        <v>45132</v>
      </c>
      <c r="G8045" s="1165">
        <v>45381</v>
      </c>
    </row>
    <row r="8046" spans="1:7" ht="25.5">
      <c r="A8046" s="1162">
        <v>9773</v>
      </c>
      <c r="B8046" s="1162">
        <v>36655</v>
      </c>
      <c r="C8046" s="1163" t="s">
        <v>17102</v>
      </c>
      <c r="D8046" s="1163" t="s">
        <v>17103</v>
      </c>
      <c r="E8046" s="1164" t="s">
        <v>3029</v>
      </c>
      <c r="F8046" s="1165">
        <v>45132</v>
      </c>
      <c r="G8046" s="1165">
        <v>45381</v>
      </c>
    </row>
    <row r="8047" spans="1:7">
      <c r="A8047" s="1158">
        <v>9774</v>
      </c>
      <c r="B8047" s="1158">
        <v>36656</v>
      </c>
      <c r="C8047" s="1159" t="s">
        <v>11969</v>
      </c>
      <c r="D8047" s="1159" t="s">
        <v>12493</v>
      </c>
      <c r="E8047" s="1160" t="s">
        <v>3064</v>
      </c>
      <c r="F8047" s="1161">
        <v>45132</v>
      </c>
      <c r="G8047" s="1161">
        <v>45311</v>
      </c>
    </row>
    <row r="8048" spans="1:7" ht="51">
      <c r="A8048" s="1162">
        <v>9775</v>
      </c>
      <c r="B8048" s="1162">
        <v>36657</v>
      </c>
      <c r="C8048" s="1163" t="s">
        <v>17104</v>
      </c>
      <c r="D8048" s="1163" t="s">
        <v>17105</v>
      </c>
      <c r="E8048" s="1164" t="s">
        <v>3009</v>
      </c>
      <c r="F8048" s="1165">
        <v>45132</v>
      </c>
      <c r="G8048" s="1165">
        <v>45281</v>
      </c>
    </row>
    <row r="8049" spans="1:7" ht="38.25">
      <c r="A8049" s="1162">
        <v>9776</v>
      </c>
      <c r="B8049" s="1162">
        <v>36658</v>
      </c>
      <c r="C8049" s="1163" t="s">
        <v>17106</v>
      </c>
      <c r="D8049" s="1163" t="s">
        <v>17107</v>
      </c>
      <c r="E8049" s="1164" t="s">
        <v>3009</v>
      </c>
      <c r="F8049" s="1165">
        <v>45132</v>
      </c>
      <c r="G8049" s="1165">
        <v>45281</v>
      </c>
    </row>
    <row r="8050" spans="1:7" ht="38.25">
      <c r="A8050" s="1162">
        <v>9777</v>
      </c>
      <c r="B8050" s="1162">
        <v>36659</v>
      </c>
      <c r="C8050" s="1163" t="s">
        <v>17108</v>
      </c>
      <c r="D8050" s="1163" t="s">
        <v>17109</v>
      </c>
      <c r="E8050" s="1164" t="s">
        <v>3009</v>
      </c>
      <c r="F8050" s="1165">
        <v>45162</v>
      </c>
      <c r="G8050" s="1165">
        <v>45311</v>
      </c>
    </row>
    <row r="8051" spans="1:7" ht="25.5">
      <c r="A8051" s="1162">
        <v>9778</v>
      </c>
      <c r="B8051" s="1162">
        <v>36660</v>
      </c>
      <c r="C8051" s="1163" t="s">
        <v>17110</v>
      </c>
      <c r="D8051" s="1163" t="s">
        <v>17111</v>
      </c>
      <c r="E8051" s="1164" t="s">
        <v>3009</v>
      </c>
      <c r="F8051" s="1165">
        <v>45132</v>
      </c>
      <c r="G8051" s="1165">
        <v>45281</v>
      </c>
    </row>
    <row r="8052" spans="1:7" ht="25.5">
      <c r="A8052" s="1158">
        <v>9779</v>
      </c>
      <c r="B8052" s="1158">
        <v>36661</v>
      </c>
      <c r="C8052" s="1159" t="s">
        <v>17112</v>
      </c>
      <c r="D8052" s="1159" t="s">
        <v>17113</v>
      </c>
      <c r="E8052" s="1160" t="s">
        <v>3009</v>
      </c>
      <c r="F8052" s="1161">
        <v>45132</v>
      </c>
      <c r="G8052" s="1161">
        <v>45281</v>
      </c>
    </row>
    <row r="8053" spans="1:7">
      <c r="A8053" s="1162">
        <v>9780</v>
      </c>
      <c r="B8053" s="1162">
        <v>36662</v>
      </c>
      <c r="C8053" s="1163" t="s">
        <v>17114</v>
      </c>
      <c r="D8053" s="1163" t="s">
        <v>17115</v>
      </c>
      <c r="E8053" s="1164" t="s">
        <v>2357</v>
      </c>
      <c r="F8053" s="1165">
        <v>45281</v>
      </c>
      <c r="G8053" s="1165">
        <v>45281</v>
      </c>
    </row>
    <row r="8054" spans="1:7">
      <c r="A8054" s="1158">
        <v>9781</v>
      </c>
      <c r="B8054" s="1158">
        <v>36663</v>
      </c>
      <c r="C8054" s="1159" t="s">
        <v>11986</v>
      </c>
      <c r="D8054" s="1159" t="s">
        <v>5244</v>
      </c>
      <c r="E8054" s="1160" t="s">
        <v>3009</v>
      </c>
      <c r="F8054" s="1161">
        <v>45132</v>
      </c>
      <c r="G8054" s="1161">
        <v>45281</v>
      </c>
    </row>
    <row r="8055" spans="1:7" ht="51">
      <c r="A8055" s="1162">
        <v>9782</v>
      </c>
      <c r="B8055" s="1162">
        <v>36664</v>
      </c>
      <c r="C8055" s="1163" t="s">
        <v>17116</v>
      </c>
      <c r="D8055" s="1163" t="s">
        <v>17117</v>
      </c>
      <c r="E8055" s="1164" t="s">
        <v>3009</v>
      </c>
      <c r="F8055" s="1165">
        <v>45132</v>
      </c>
      <c r="G8055" s="1165">
        <v>45281</v>
      </c>
    </row>
    <row r="8056" spans="1:7" ht="38.25">
      <c r="A8056" s="1162">
        <v>9783</v>
      </c>
      <c r="B8056" s="1162">
        <v>36665</v>
      </c>
      <c r="C8056" s="1163" t="s">
        <v>17118</v>
      </c>
      <c r="D8056" s="1163" t="s">
        <v>17119</v>
      </c>
      <c r="E8056" s="1164" t="s">
        <v>3009</v>
      </c>
      <c r="F8056" s="1165">
        <v>45132</v>
      </c>
      <c r="G8056" s="1165">
        <v>45281</v>
      </c>
    </row>
    <row r="8057" spans="1:7" ht="25.5">
      <c r="A8057" s="1158">
        <v>9784</v>
      </c>
      <c r="B8057" s="1158">
        <v>36666</v>
      </c>
      <c r="C8057" s="1159" t="s">
        <v>17120</v>
      </c>
      <c r="D8057" s="1159" t="s">
        <v>17121</v>
      </c>
      <c r="E8057" s="1160" t="s">
        <v>3009</v>
      </c>
      <c r="F8057" s="1161">
        <v>45132</v>
      </c>
      <c r="G8057" s="1161">
        <v>45281</v>
      </c>
    </row>
    <row r="8058" spans="1:7">
      <c r="A8058" s="1162">
        <v>9785</v>
      </c>
      <c r="B8058" s="1162">
        <v>36667</v>
      </c>
      <c r="C8058" s="1163" t="s">
        <v>17122</v>
      </c>
      <c r="D8058" s="1163" t="s">
        <v>17123</v>
      </c>
      <c r="E8058" s="1164" t="s">
        <v>2357</v>
      </c>
      <c r="F8058" s="1165">
        <v>45281</v>
      </c>
      <c r="G8058" s="1165">
        <v>45281</v>
      </c>
    </row>
    <row r="8059" spans="1:7">
      <c r="A8059" s="1158">
        <v>9786</v>
      </c>
      <c r="B8059" s="1158">
        <v>36668</v>
      </c>
      <c r="C8059" s="1159" t="s">
        <v>11986</v>
      </c>
      <c r="D8059" s="1159" t="s">
        <v>5244</v>
      </c>
      <c r="E8059" s="1160" t="s">
        <v>3009</v>
      </c>
      <c r="F8059" s="1161">
        <v>45132</v>
      </c>
      <c r="G8059" s="1161">
        <v>45281</v>
      </c>
    </row>
    <row r="8060" spans="1:7" ht="51">
      <c r="A8060" s="1162">
        <v>9787</v>
      </c>
      <c r="B8060" s="1162">
        <v>36669</v>
      </c>
      <c r="C8060" s="1163" t="s">
        <v>17124</v>
      </c>
      <c r="D8060" s="1163" t="s">
        <v>17125</v>
      </c>
      <c r="E8060" s="1164" t="s">
        <v>3009</v>
      </c>
      <c r="F8060" s="1165">
        <v>45132</v>
      </c>
      <c r="G8060" s="1165">
        <v>45281</v>
      </c>
    </row>
    <row r="8061" spans="1:7" ht="38.25">
      <c r="A8061" s="1162">
        <v>9788</v>
      </c>
      <c r="B8061" s="1162">
        <v>36670</v>
      </c>
      <c r="C8061" s="1163" t="s">
        <v>17126</v>
      </c>
      <c r="D8061" s="1163" t="s">
        <v>17127</v>
      </c>
      <c r="E8061" s="1164" t="s">
        <v>3009</v>
      </c>
      <c r="F8061" s="1165">
        <v>45132</v>
      </c>
      <c r="G8061" s="1165">
        <v>45281</v>
      </c>
    </row>
    <row r="8062" spans="1:7" ht="25.5">
      <c r="A8062" s="1158">
        <v>9789</v>
      </c>
      <c r="B8062" s="1158">
        <v>36671</v>
      </c>
      <c r="C8062" s="1159" t="s">
        <v>17128</v>
      </c>
      <c r="D8062" s="1159" t="s">
        <v>17129</v>
      </c>
      <c r="E8062" s="1160" t="s">
        <v>3009</v>
      </c>
      <c r="F8062" s="1161">
        <v>45132</v>
      </c>
      <c r="G8062" s="1161">
        <v>45281</v>
      </c>
    </row>
    <row r="8063" spans="1:7">
      <c r="A8063" s="1162">
        <v>9790</v>
      </c>
      <c r="B8063" s="1162">
        <v>36672</v>
      </c>
      <c r="C8063" s="1163" t="s">
        <v>17130</v>
      </c>
      <c r="D8063" s="1163" t="s">
        <v>17131</v>
      </c>
      <c r="E8063" s="1164" t="s">
        <v>2357</v>
      </c>
      <c r="F8063" s="1165">
        <v>45281</v>
      </c>
      <c r="G8063" s="1165">
        <v>45281</v>
      </c>
    </row>
    <row r="8064" spans="1:7">
      <c r="A8064" s="1158">
        <v>9791</v>
      </c>
      <c r="B8064" s="1158">
        <v>36673</v>
      </c>
      <c r="C8064" s="1159" t="s">
        <v>11986</v>
      </c>
      <c r="D8064" s="1159" t="s">
        <v>5244</v>
      </c>
      <c r="E8064" s="1160" t="s">
        <v>3009</v>
      </c>
      <c r="F8064" s="1161">
        <v>45132</v>
      </c>
      <c r="G8064" s="1161">
        <v>45281</v>
      </c>
    </row>
    <row r="8065" spans="1:7" ht="51">
      <c r="A8065" s="1162">
        <v>9792</v>
      </c>
      <c r="B8065" s="1162">
        <v>36674</v>
      </c>
      <c r="C8065" s="1163" t="s">
        <v>17132</v>
      </c>
      <c r="D8065" s="1163" t="s">
        <v>17133</v>
      </c>
      <c r="E8065" s="1164" t="s">
        <v>3009</v>
      </c>
      <c r="F8065" s="1165">
        <v>45132</v>
      </c>
      <c r="G8065" s="1165">
        <v>45281</v>
      </c>
    </row>
    <row r="8066" spans="1:7" ht="38.25">
      <c r="A8066" s="1162">
        <v>9793</v>
      </c>
      <c r="B8066" s="1162">
        <v>36675</v>
      </c>
      <c r="C8066" s="1163" t="s">
        <v>17134</v>
      </c>
      <c r="D8066" s="1163" t="s">
        <v>17135</v>
      </c>
      <c r="E8066" s="1164" t="s">
        <v>3009</v>
      </c>
      <c r="F8066" s="1165">
        <v>45132</v>
      </c>
      <c r="G8066" s="1165">
        <v>45281</v>
      </c>
    </row>
    <row r="8067" spans="1:7">
      <c r="A8067" s="1158">
        <v>9794</v>
      </c>
      <c r="B8067" s="1158">
        <v>36676</v>
      </c>
      <c r="C8067" s="1159" t="s">
        <v>17136</v>
      </c>
      <c r="D8067" s="1159" t="s">
        <v>17137</v>
      </c>
      <c r="E8067" s="1160" t="s">
        <v>8700</v>
      </c>
      <c r="F8067" s="1161">
        <v>44984</v>
      </c>
      <c r="G8067" s="1161">
        <v>45403</v>
      </c>
    </row>
    <row r="8068" spans="1:7">
      <c r="A8068" s="1162">
        <v>9795</v>
      </c>
      <c r="B8068" s="1162">
        <v>36677</v>
      </c>
      <c r="C8068" s="1163" t="s">
        <v>17138</v>
      </c>
      <c r="D8068" s="1163" t="s">
        <v>17139</v>
      </c>
      <c r="E8068" s="1164" t="s">
        <v>2357</v>
      </c>
      <c r="F8068" s="1165">
        <v>45403</v>
      </c>
      <c r="G8068" s="1165">
        <v>45403</v>
      </c>
    </row>
    <row r="8069" spans="1:7">
      <c r="A8069" s="1158">
        <v>9796</v>
      </c>
      <c r="B8069" s="1158">
        <v>36678</v>
      </c>
      <c r="C8069" s="1159" t="s">
        <v>11951</v>
      </c>
      <c r="D8069" s="1159" t="s">
        <v>3179</v>
      </c>
      <c r="E8069" s="1160" t="s">
        <v>3461</v>
      </c>
      <c r="F8069" s="1161">
        <v>44984</v>
      </c>
      <c r="G8069" s="1161">
        <v>45283</v>
      </c>
    </row>
    <row r="8070" spans="1:7" ht="25.5">
      <c r="A8070" s="1162">
        <v>9797</v>
      </c>
      <c r="B8070" s="1162">
        <v>36679</v>
      </c>
      <c r="C8070" s="1163" t="s">
        <v>17140</v>
      </c>
      <c r="D8070" s="1163" t="s">
        <v>17141</v>
      </c>
      <c r="E8070" s="1164" t="s">
        <v>4546</v>
      </c>
      <c r="F8070" s="1165">
        <v>45044</v>
      </c>
      <c r="G8070" s="1165">
        <v>45283</v>
      </c>
    </row>
    <row r="8071" spans="1:7" ht="25.5">
      <c r="A8071" s="1162">
        <v>9798</v>
      </c>
      <c r="B8071" s="1162">
        <v>36680</v>
      </c>
      <c r="C8071" s="1163" t="s">
        <v>17142</v>
      </c>
      <c r="D8071" s="1163" t="s">
        <v>17143</v>
      </c>
      <c r="E8071" s="1164" t="s">
        <v>3034</v>
      </c>
      <c r="F8071" s="1165">
        <v>44984</v>
      </c>
      <c r="G8071" s="1165">
        <v>45043</v>
      </c>
    </row>
    <row r="8072" spans="1:7">
      <c r="A8072" s="1158">
        <v>9799</v>
      </c>
      <c r="B8072" s="1158">
        <v>36681</v>
      </c>
      <c r="C8072" s="1159" t="s">
        <v>11960</v>
      </c>
      <c r="D8072" s="1159" t="s">
        <v>12561</v>
      </c>
      <c r="E8072" s="1160" t="s">
        <v>3006</v>
      </c>
      <c r="F8072" s="1161">
        <v>45044</v>
      </c>
      <c r="G8072" s="1161">
        <v>45403</v>
      </c>
    </row>
    <row r="8073" spans="1:7" ht="38.25">
      <c r="A8073" s="1162">
        <v>9800</v>
      </c>
      <c r="B8073" s="1162">
        <v>36682</v>
      </c>
      <c r="C8073" s="1163" t="s">
        <v>17144</v>
      </c>
      <c r="D8073" s="1163" t="s">
        <v>17145</v>
      </c>
      <c r="E8073" s="1164" t="s">
        <v>3308</v>
      </c>
      <c r="F8073" s="1165">
        <v>45304</v>
      </c>
      <c r="G8073" s="1165">
        <v>45403</v>
      </c>
    </row>
    <row r="8074" spans="1:7" ht="51">
      <c r="A8074" s="1162">
        <v>9801</v>
      </c>
      <c r="B8074" s="1162">
        <v>36683</v>
      </c>
      <c r="C8074" s="1163" t="s">
        <v>17146</v>
      </c>
      <c r="D8074" s="1163" t="s">
        <v>17147</v>
      </c>
      <c r="E8074" s="1164" t="s">
        <v>3287</v>
      </c>
      <c r="F8074" s="1165">
        <v>45044</v>
      </c>
      <c r="G8074" s="1165">
        <v>45133</v>
      </c>
    </row>
    <row r="8075" spans="1:7" ht="63.75">
      <c r="A8075" s="1162">
        <v>9802</v>
      </c>
      <c r="B8075" s="1162">
        <v>36684</v>
      </c>
      <c r="C8075" s="1163" t="s">
        <v>17148</v>
      </c>
      <c r="D8075" s="1163" t="s">
        <v>17149</v>
      </c>
      <c r="E8075" s="1164" t="s">
        <v>2894</v>
      </c>
      <c r="F8075" s="1165">
        <v>45134</v>
      </c>
      <c r="G8075" s="1165">
        <v>45253</v>
      </c>
    </row>
    <row r="8076" spans="1:7" ht="25.5">
      <c r="A8076" s="1158">
        <v>9803</v>
      </c>
      <c r="B8076" s="1158">
        <v>36685</v>
      </c>
      <c r="C8076" s="1159" t="s">
        <v>17150</v>
      </c>
      <c r="D8076" s="1159" t="s">
        <v>17151</v>
      </c>
      <c r="E8076" s="1160" t="s">
        <v>9571</v>
      </c>
      <c r="F8076" s="1161">
        <v>44804</v>
      </c>
      <c r="G8076" s="1161">
        <v>45403</v>
      </c>
    </row>
    <row r="8077" spans="1:7">
      <c r="A8077" s="1162">
        <v>9804</v>
      </c>
      <c r="B8077" s="1162">
        <v>36686</v>
      </c>
      <c r="C8077" s="1163" t="s">
        <v>17152</v>
      </c>
      <c r="D8077" s="1163" t="s">
        <v>17153</v>
      </c>
      <c r="E8077" s="1164" t="s">
        <v>2357</v>
      </c>
      <c r="F8077" s="1165">
        <v>45403</v>
      </c>
      <c r="G8077" s="1165">
        <v>45403</v>
      </c>
    </row>
    <row r="8078" spans="1:7">
      <c r="A8078" s="1158">
        <v>9805</v>
      </c>
      <c r="B8078" s="1158">
        <v>36687</v>
      </c>
      <c r="C8078" s="1159" t="s">
        <v>11951</v>
      </c>
      <c r="D8078" s="1159" t="s">
        <v>3179</v>
      </c>
      <c r="E8078" s="1160" t="s">
        <v>3034</v>
      </c>
      <c r="F8078" s="1161">
        <v>44804</v>
      </c>
      <c r="G8078" s="1161">
        <v>44863</v>
      </c>
    </row>
    <row r="8079" spans="1:7" ht="38.25">
      <c r="A8079" s="1162">
        <v>9806</v>
      </c>
      <c r="B8079" s="1162">
        <v>36688</v>
      </c>
      <c r="C8079" s="1163" t="s">
        <v>17154</v>
      </c>
      <c r="D8079" s="1163" t="s">
        <v>17155</v>
      </c>
      <c r="E8079" s="1164" t="s">
        <v>3034</v>
      </c>
      <c r="F8079" s="1165">
        <v>44804</v>
      </c>
      <c r="G8079" s="1165">
        <v>44863</v>
      </c>
    </row>
    <row r="8080" spans="1:7">
      <c r="A8080" s="1158">
        <v>9807</v>
      </c>
      <c r="B8080" s="1158">
        <v>36689</v>
      </c>
      <c r="C8080" s="1159" t="s">
        <v>11960</v>
      </c>
      <c r="D8080" s="1159" t="s">
        <v>12561</v>
      </c>
      <c r="E8080" s="1160" t="s">
        <v>3308</v>
      </c>
      <c r="F8080" s="1161">
        <v>45304</v>
      </c>
      <c r="G8080" s="1161">
        <v>45403</v>
      </c>
    </row>
    <row r="8081" spans="1:7" ht="38.25">
      <c r="A8081" s="1162">
        <v>9808</v>
      </c>
      <c r="B8081" s="1162">
        <v>36690</v>
      </c>
      <c r="C8081" s="1163" t="s">
        <v>17156</v>
      </c>
      <c r="D8081" s="1163" t="s">
        <v>17157</v>
      </c>
      <c r="E8081" s="1164" t="s">
        <v>3308</v>
      </c>
      <c r="F8081" s="1165">
        <v>45304</v>
      </c>
      <c r="G8081" s="1165">
        <v>45403</v>
      </c>
    </row>
    <row r="8082" spans="1:7">
      <c r="A8082" s="1158">
        <v>9809</v>
      </c>
      <c r="B8082" s="1158">
        <v>36691</v>
      </c>
      <c r="C8082" s="1159" t="s">
        <v>17158</v>
      </c>
      <c r="D8082" s="1159" t="s">
        <v>17159</v>
      </c>
      <c r="E8082" s="1160" t="s">
        <v>12512</v>
      </c>
      <c r="F8082" s="1161">
        <v>44442</v>
      </c>
      <c r="G8082" s="1161">
        <v>45421</v>
      </c>
    </row>
    <row r="8083" spans="1:7">
      <c r="A8083" s="1162">
        <v>9810</v>
      </c>
      <c r="B8083" s="1162">
        <v>36692</v>
      </c>
      <c r="C8083" s="1163" t="s">
        <v>17160</v>
      </c>
      <c r="D8083" s="1163" t="s">
        <v>17161</v>
      </c>
      <c r="E8083" s="1164" t="s">
        <v>2357</v>
      </c>
      <c r="F8083" s="1165">
        <v>45421</v>
      </c>
      <c r="G8083" s="1165">
        <v>45421</v>
      </c>
    </row>
    <row r="8084" spans="1:7">
      <c r="A8084" s="1158">
        <v>9811</v>
      </c>
      <c r="B8084" s="1158">
        <v>36693</v>
      </c>
      <c r="C8084" s="1159" t="s">
        <v>11951</v>
      </c>
      <c r="D8084" s="1159" t="s">
        <v>3179</v>
      </c>
      <c r="E8084" s="1160" t="s">
        <v>12163</v>
      </c>
      <c r="F8084" s="1161">
        <v>44442</v>
      </c>
      <c r="G8084" s="1161">
        <v>45016</v>
      </c>
    </row>
    <row r="8085" spans="1:7" ht="25.5">
      <c r="A8085" s="1162">
        <v>9812</v>
      </c>
      <c r="B8085" s="1162">
        <v>36694</v>
      </c>
      <c r="C8085" s="1163" t="s">
        <v>17162</v>
      </c>
      <c r="D8085" s="1163" t="s">
        <v>17163</v>
      </c>
      <c r="E8085" s="1164" t="s">
        <v>12163</v>
      </c>
      <c r="F8085" s="1165">
        <v>44442</v>
      </c>
      <c r="G8085" s="1165">
        <v>45016</v>
      </c>
    </row>
    <row r="8086" spans="1:7">
      <c r="A8086" s="1158">
        <v>9813</v>
      </c>
      <c r="B8086" s="1158">
        <v>36695</v>
      </c>
      <c r="C8086" s="1159" t="s">
        <v>11960</v>
      </c>
      <c r="D8086" s="1159" t="s">
        <v>12561</v>
      </c>
      <c r="E8086" s="1160" t="s">
        <v>3029</v>
      </c>
      <c r="F8086" s="1161">
        <v>45017</v>
      </c>
      <c r="G8086" s="1161">
        <v>45266</v>
      </c>
    </row>
    <row r="8087" spans="1:7" ht="25.5">
      <c r="A8087" s="1162">
        <v>9814</v>
      </c>
      <c r="B8087" s="1162">
        <v>36696</v>
      </c>
      <c r="C8087" s="1163" t="s">
        <v>17164</v>
      </c>
      <c r="D8087" s="1163" t="s">
        <v>17165</v>
      </c>
      <c r="E8087" s="1164" t="s">
        <v>3029</v>
      </c>
      <c r="F8087" s="1165">
        <v>45017</v>
      </c>
      <c r="G8087" s="1165">
        <v>45266</v>
      </c>
    </row>
    <row r="8088" spans="1:7">
      <c r="A8088" s="1158">
        <v>9815</v>
      </c>
      <c r="B8088" s="1158">
        <v>36697</v>
      </c>
      <c r="C8088" s="1159" t="s">
        <v>11969</v>
      </c>
      <c r="D8088" s="1159" t="s">
        <v>12493</v>
      </c>
      <c r="E8088" s="1160" t="s">
        <v>6698</v>
      </c>
      <c r="F8088" s="1161">
        <v>45017</v>
      </c>
      <c r="G8088" s="1161">
        <v>45421</v>
      </c>
    </row>
    <row r="8089" spans="1:7" ht="25.5">
      <c r="A8089" s="1162">
        <v>9816</v>
      </c>
      <c r="B8089" s="1162">
        <v>36698</v>
      </c>
      <c r="C8089" s="1163" t="s">
        <v>17166</v>
      </c>
      <c r="D8089" s="1163" t="s">
        <v>17167</v>
      </c>
      <c r="E8089" s="1164" t="s">
        <v>3009</v>
      </c>
      <c r="F8089" s="1165">
        <v>45017</v>
      </c>
      <c r="G8089" s="1165">
        <v>45166</v>
      </c>
    </row>
    <row r="8090" spans="1:7">
      <c r="A8090" s="1162">
        <v>9817</v>
      </c>
      <c r="B8090" s="1162">
        <v>36699</v>
      </c>
      <c r="C8090" s="1163" t="s">
        <v>17168</v>
      </c>
      <c r="D8090" s="1163" t="s">
        <v>17169</v>
      </c>
      <c r="E8090" s="1164" t="s">
        <v>3009</v>
      </c>
      <c r="F8090" s="1165">
        <v>45077</v>
      </c>
      <c r="G8090" s="1165">
        <v>45226</v>
      </c>
    </row>
    <row r="8091" spans="1:7" ht="25.5">
      <c r="A8091" s="1162">
        <v>9818</v>
      </c>
      <c r="B8091" s="1162">
        <v>36700</v>
      </c>
      <c r="C8091" s="1163" t="s">
        <v>17170</v>
      </c>
      <c r="D8091" s="1163" t="s">
        <v>17171</v>
      </c>
      <c r="E8091" s="1164" t="s">
        <v>3009</v>
      </c>
      <c r="F8091" s="1165">
        <v>45227</v>
      </c>
      <c r="G8091" s="1165">
        <v>45376</v>
      </c>
    </row>
    <row r="8092" spans="1:7" ht="25.5">
      <c r="A8092" s="1162">
        <v>9819</v>
      </c>
      <c r="B8092" s="1162">
        <v>36701</v>
      </c>
      <c r="C8092" s="1163" t="s">
        <v>13045</v>
      </c>
      <c r="D8092" s="1163" t="s">
        <v>7240</v>
      </c>
      <c r="E8092" s="1164" t="s">
        <v>3009</v>
      </c>
      <c r="F8092" s="1165">
        <v>45257</v>
      </c>
      <c r="G8092" s="1165">
        <v>45406</v>
      </c>
    </row>
    <row r="8093" spans="1:7" ht="25.5">
      <c r="A8093" s="1162">
        <v>9820</v>
      </c>
      <c r="B8093" s="1162">
        <v>36702</v>
      </c>
      <c r="C8093" s="1163" t="s">
        <v>17172</v>
      </c>
      <c r="D8093" s="1163" t="s">
        <v>17173</v>
      </c>
      <c r="E8093" s="1164" t="s">
        <v>3009</v>
      </c>
      <c r="F8093" s="1165">
        <v>45272</v>
      </c>
      <c r="G8093" s="1165">
        <v>45421</v>
      </c>
    </row>
    <row r="8094" spans="1:7" ht="25.5">
      <c r="A8094" s="1162">
        <v>9821</v>
      </c>
      <c r="B8094" s="1162">
        <v>36703</v>
      </c>
      <c r="C8094" s="1163" t="s">
        <v>17174</v>
      </c>
      <c r="D8094" s="1163" t="s">
        <v>17175</v>
      </c>
      <c r="E8094" s="1164" t="s">
        <v>3009</v>
      </c>
      <c r="F8094" s="1165">
        <v>45272</v>
      </c>
      <c r="G8094" s="1165">
        <v>45421</v>
      </c>
    </row>
    <row r="8095" spans="1:7">
      <c r="A8095" s="1158">
        <v>9822</v>
      </c>
      <c r="B8095" s="1158">
        <v>36704</v>
      </c>
      <c r="C8095" s="1159" t="s">
        <v>11986</v>
      </c>
      <c r="D8095" s="1159" t="s">
        <v>5244</v>
      </c>
      <c r="E8095" s="1160" t="s">
        <v>3064</v>
      </c>
      <c r="F8095" s="1161">
        <v>45017</v>
      </c>
      <c r="G8095" s="1161">
        <v>45196</v>
      </c>
    </row>
    <row r="8096" spans="1:7" ht="25.5">
      <c r="A8096" s="1162">
        <v>9823</v>
      </c>
      <c r="B8096" s="1162">
        <v>36705</v>
      </c>
      <c r="C8096" s="1163" t="s">
        <v>17176</v>
      </c>
      <c r="D8096" s="1163" t="s">
        <v>17177</v>
      </c>
      <c r="E8096" s="1164" t="s">
        <v>3009</v>
      </c>
      <c r="F8096" s="1165">
        <v>45017</v>
      </c>
      <c r="G8096" s="1165">
        <v>45166</v>
      </c>
    </row>
    <row r="8097" spans="1:7" ht="38.25">
      <c r="A8097" s="1162">
        <v>9824</v>
      </c>
      <c r="B8097" s="1162">
        <v>36706</v>
      </c>
      <c r="C8097" s="1163" t="s">
        <v>17178</v>
      </c>
      <c r="D8097" s="1163" t="s">
        <v>17179</v>
      </c>
      <c r="E8097" s="1164" t="s">
        <v>3009</v>
      </c>
      <c r="F8097" s="1165">
        <v>45047</v>
      </c>
      <c r="G8097" s="1165">
        <v>45196</v>
      </c>
    </row>
    <row r="8098" spans="1:7" ht="38.25">
      <c r="A8098" s="1162">
        <v>9825</v>
      </c>
      <c r="B8098" s="1162">
        <v>36707</v>
      </c>
      <c r="C8098" s="1163" t="s">
        <v>17180</v>
      </c>
      <c r="D8098" s="1163" t="s">
        <v>17181</v>
      </c>
      <c r="E8098" s="1164" t="s">
        <v>3009</v>
      </c>
      <c r="F8098" s="1165">
        <v>45017</v>
      </c>
      <c r="G8098" s="1165">
        <v>45166</v>
      </c>
    </row>
    <row r="8099" spans="1:7" ht="51">
      <c r="A8099" s="1162">
        <v>9826</v>
      </c>
      <c r="B8099" s="1162">
        <v>36708</v>
      </c>
      <c r="C8099" s="1163" t="s">
        <v>17182</v>
      </c>
      <c r="D8099" s="1163" t="s">
        <v>17183</v>
      </c>
      <c r="E8099" s="1164" t="s">
        <v>3009</v>
      </c>
      <c r="F8099" s="1165">
        <v>45047</v>
      </c>
      <c r="G8099" s="1165">
        <v>45196</v>
      </c>
    </row>
    <row r="8100" spans="1:7">
      <c r="A8100" s="1158">
        <v>9827</v>
      </c>
      <c r="B8100" s="1158">
        <v>36709</v>
      </c>
      <c r="C8100" s="1159" t="s">
        <v>17184</v>
      </c>
      <c r="D8100" s="1159" t="s">
        <v>17185</v>
      </c>
      <c r="E8100" s="1160" t="s">
        <v>4405</v>
      </c>
      <c r="F8100" s="1161">
        <v>44642</v>
      </c>
      <c r="G8100" s="1161">
        <v>45211</v>
      </c>
    </row>
    <row r="8101" spans="1:7">
      <c r="A8101" s="1162">
        <v>9828</v>
      </c>
      <c r="B8101" s="1162">
        <v>36710</v>
      </c>
      <c r="C8101" s="1163" t="s">
        <v>17186</v>
      </c>
      <c r="D8101" s="1163" t="s">
        <v>17187</v>
      </c>
      <c r="E8101" s="1164" t="s">
        <v>2357</v>
      </c>
      <c r="F8101" s="1165">
        <v>45211</v>
      </c>
      <c r="G8101" s="1165">
        <v>45211</v>
      </c>
    </row>
    <row r="8102" spans="1:7">
      <c r="A8102" s="1158">
        <v>9829</v>
      </c>
      <c r="B8102" s="1158">
        <v>36711</v>
      </c>
      <c r="C8102" s="1159" t="s">
        <v>11951</v>
      </c>
      <c r="D8102" s="1159" t="s">
        <v>3179</v>
      </c>
      <c r="E8102" s="1160" t="s">
        <v>4546</v>
      </c>
      <c r="F8102" s="1161">
        <v>44642</v>
      </c>
      <c r="G8102" s="1161">
        <v>44881</v>
      </c>
    </row>
    <row r="8103" spans="1:7">
      <c r="A8103" s="1162">
        <v>9830</v>
      </c>
      <c r="B8103" s="1162">
        <v>36712</v>
      </c>
      <c r="C8103" s="1163" t="s">
        <v>17188</v>
      </c>
      <c r="D8103" s="1163" t="s">
        <v>17189</v>
      </c>
      <c r="E8103" s="1164" t="s">
        <v>4546</v>
      </c>
      <c r="F8103" s="1165">
        <v>44642</v>
      </c>
      <c r="G8103" s="1165">
        <v>44881</v>
      </c>
    </row>
    <row r="8104" spans="1:7">
      <c r="A8104" s="1158">
        <v>9831</v>
      </c>
      <c r="B8104" s="1158">
        <v>36713</v>
      </c>
      <c r="C8104" s="1159" t="s">
        <v>11960</v>
      </c>
      <c r="D8104" s="1159" t="s">
        <v>12561</v>
      </c>
      <c r="E8104" s="1160" t="s">
        <v>3461</v>
      </c>
      <c r="F8104" s="1161">
        <v>44882</v>
      </c>
      <c r="G8104" s="1161">
        <v>45181</v>
      </c>
    </row>
    <row r="8105" spans="1:7" ht="25.5">
      <c r="A8105" s="1162">
        <v>9832</v>
      </c>
      <c r="B8105" s="1162">
        <v>36714</v>
      </c>
      <c r="C8105" s="1163" t="s">
        <v>17190</v>
      </c>
      <c r="D8105" s="1163" t="s">
        <v>17191</v>
      </c>
      <c r="E8105" s="1164" t="s">
        <v>3009</v>
      </c>
      <c r="F8105" s="1165">
        <v>44882</v>
      </c>
      <c r="G8105" s="1165">
        <v>45031</v>
      </c>
    </row>
    <row r="8106" spans="1:7" ht="25.5">
      <c r="A8106" s="1162">
        <v>9833</v>
      </c>
      <c r="B8106" s="1162">
        <v>36715</v>
      </c>
      <c r="C8106" s="1163" t="s">
        <v>17192</v>
      </c>
      <c r="D8106" s="1163" t="s">
        <v>17193</v>
      </c>
      <c r="E8106" s="1164" t="s">
        <v>3009</v>
      </c>
      <c r="F8106" s="1165">
        <v>45032</v>
      </c>
      <c r="G8106" s="1165">
        <v>45181</v>
      </c>
    </row>
    <row r="8107" spans="1:7">
      <c r="A8107" s="1158">
        <v>9834</v>
      </c>
      <c r="B8107" s="1158">
        <v>36716</v>
      </c>
      <c r="C8107" s="1159" t="s">
        <v>11969</v>
      </c>
      <c r="D8107" s="1159" t="s">
        <v>12493</v>
      </c>
      <c r="E8107" s="1160" t="s">
        <v>4729</v>
      </c>
      <c r="F8107" s="1161">
        <v>44882</v>
      </c>
      <c r="G8107" s="1161">
        <v>45211</v>
      </c>
    </row>
    <row r="8108" spans="1:7">
      <c r="A8108" s="1162">
        <v>9835</v>
      </c>
      <c r="B8108" s="1162">
        <v>36717</v>
      </c>
      <c r="C8108" s="1163" t="s">
        <v>17194</v>
      </c>
      <c r="D8108" s="1163" t="s">
        <v>17195</v>
      </c>
      <c r="E8108" s="1164" t="s">
        <v>2894</v>
      </c>
      <c r="F8108" s="1165">
        <v>44942</v>
      </c>
      <c r="G8108" s="1165">
        <v>45061</v>
      </c>
    </row>
    <row r="8109" spans="1:7">
      <c r="A8109" s="1162">
        <v>9836</v>
      </c>
      <c r="B8109" s="1162">
        <v>36718</v>
      </c>
      <c r="C8109" s="1163" t="s">
        <v>17168</v>
      </c>
      <c r="D8109" s="1163" t="s">
        <v>17169</v>
      </c>
      <c r="E8109" s="1164" t="s">
        <v>3064</v>
      </c>
      <c r="F8109" s="1165">
        <v>44882</v>
      </c>
      <c r="G8109" s="1165">
        <v>45061</v>
      </c>
    </row>
    <row r="8110" spans="1:7" ht="25.5">
      <c r="A8110" s="1162">
        <v>9837</v>
      </c>
      <c r="B8110" s="1162">
        <v>36719</v>
      </c>
      <c r="C8110" s="1163" t="s">
        <v>17196</v>
      </c>
      <c r="D8110" s="1163" t="s">
        <v>17197</v>
      </c>
      <c r="E8110" s="1164" t="s">
        <v>2894</v>
      </c>
      <c r="F8110" s="1165">
        <v>45062</v>
      </c>
      <c r="G8110" s="1165">
        <v>45181</v>
      </c>
    </row>
    <row r="8111" spans="1:7" ht="25.5">
      <c r="A8111" s="1162">
        <v>9838</v>
      </c>
      <c r="B8111" s="1162">
        <v>36720</v>
      </c>
      <c r="C8111" s="1163" t="s">
        <v>13045</v>
      </c>
      <c r="D8111" s="1163" t="s">
        <v>7240</v>
      </c>
      <c r="E8111" s="1164" t="s">
        <v>2894</v>
      </c>
      <c r="F8111" s="1165">
        <v>45092</v>
      </c>
      <c r="G8111" s="1165">
        <v>45211</v>
      </c>
    </row>
    <row r="8112" spans="1:7" ht="25.5">
      <c r="A8112" s="1162">
        <v>9839</v>
      </c>
      <c r="B8112" s="1162">
        <v>36721</v>
      </c>
      <c r="C8112" s="1163" t="s">
        <v>17198</v>
      </c>
      <c r="D8112" s="1163" t="s">
        <v>17199</v>
      </c>
      <c r="E8112" s="1164" t="s">
        <v>2894</v>
      </c>
      <c r="F8112" s="1165">
        <v>45062</v>
      </c>
      <c r="G8112" s="1165">
        <v>45181</v>
      </c>
    </row>
    <row r="8113" spans="1:7" ht="25.5">
      <c r="A8113" s="1162">
        <v>9840</v>
      </c>
      <c r="B8113" s="1162">
        <v>36722</v>
      </c>
      <c r="C8113" s="1163" t="s">
        <v>12862</v>
      </c>
      <c r="D8113" s="1163" t="s">
        <v>10257</v>
      </c>
      <c r="E8113" s="1164" t="s">
        <v>2894</v>
      </c>
      <c r="F8113" s="1165">
        <v>45092</v>
      </c>
      <c r="G8113" s="1165">
        <v>45211</v>
      </c>
    </row>
    <row r="8114" spans="1:7" ht="25.5">
      <c r="A8114" s="1162">
        <v>9841</v>
      </c>
      <c r="B8114" s="1162">
        <v>36723</v>
      </c>
      <c r="C8114" s="1163" t="s">
        <v>13184</v>
      </c>
      <c r="D8114" s="1163" t="s">
        <v>8759</v>
      </c>
      <c r="E8114" s="1164" t="s">
        <v>2894</v>
      </c>
      <c r="F8114" s="1165">
        <v>45092</v>
      </c>
      <c r="G8114" s="1165">
        <v>45211</v>
      </c>
    </row>
    <row r="8115" spans="1:7" ht="25.5">
      <c r="A8115" s="1162">
        <v>9842</v>
      </c>
      <c r="B8115" s="1162">
        <v>36724</v>
      </c>
      <c r="C8115" s="1163" t="s">
        <v>17200</v>
      </c>
      <c r="D8115" s="1163" t="s">
        <v>17201</v>
      </c>
      <c r="E8115" s="1164" t="s">
        <v>2894</v>
      </c>
      <c r="F8115" s="1165">
        <v>45062</v>
      </c>
      <c r="G8115" s="1165">
        <v>45181</v>
      </c>
    </row>
    <row r="8116" spans="1:7" ht="25.5">
      <c r="A8116" s="1162">
        <v>9843</v>
      </c>
      <c r="B8116" s="1162">
        <v>36725</v>
      </c>
      <c r="C8116" s="1163" t="s">
        <v>17202</v>
      </c>
      <c r="D8116" s="1163" t="s">
        <v>17203</v>
      </c>
      <c r="E8116" s="1164" t="s">
        <v>2894</v>
      </c>
      <c r="F8116" s="1165">
        <v>45002</v>
      </c>
      <c r="G8116" s="1165">
        <v>45121</v>
      </c>
    </row>
    <row r="8117" spans="1:7" ht="25.5">
      <c r="A8117" s="1162">
        <v>9844</v>
      </c>
      <c r="B8117" s="1162">
        <v>36726</v>
      </c>
      <c r="C8117" s="1163" t="s">
        <v>17204</v>
      </c>
      <c r="D8117" s="1163" t="s">
        <v>17205</v>
      </c>
      <c r="E8117" s="1164" t="s">
        <v>2894</v>
      </c>
      <c r="F8117" s="1165">
        <v>45032</v>
      </c>
      <c r="G8117" s="1165">
        <v>45151</v>
      </c>
    </row>
    <row r="8118" spans="1:7">
      <c r="A8118" s="1162">
        <v>9845</v>
      </c>
      <c r="B8118" s="1162">
        <v>36727</v>
      </c>
      <c r="C8118" s="1163" t="s">
        <v>15455</v>
      </c>
      <c r="D8118" s="1163" t="s">
        <v>8742</v>
      </c>
      <c r="E8118" s="1164" t="s">
        <v>2894</v>
      </c>
      <c r="F8118" s="1165">
        <v>45092</v>
      </c>
      <c r="G8118" s="1165">
        <v>45211</v>
      </c>
    </row>
    <row r="8119" spans="1:7">
      <c r="A8119" s="1162">
        <v>9846</v>
      </c>
      <c r="B8119" s="1162">
        <v>36728</v>
      </c>
      <c r="C8119" s="1163" t="s">
        <v>15456</v>
      </c>
      <c r="D8119" s="1163" t="s">
        <v>8748</v>
      </c>
      <c r="E8119" s="1164" t="s">
        <v>2894</v>
      </c>
      <c r="F8119" s="1165">
        <v>45062</v>
      </c>
      <c r="G8119" s="1165">
        <v>45181</v>
      </c>
    </row>
    <row r="8120" spans="1:7" ht="25.5">
      <c r="A8120" s="1162">
        <v>9847</v>
      </c>
      <c r="B8120" s="1162">
        <v>36729</v>
      </c>
      <c r="C8120" s="1163" t="s">
        <v>15784</v>
      </c>
      <c r="D8120" s="1163" t="s">
        <v>8750</v>
      </c>
      <c r="E8120" s="1164" t="s">
        <v>2894</v>
      </c>
      <c r="F8120" s="1165">
        <v>45092</v>
      </c>
      <c r="G8120" s="1165">
        <v>45211</v>
      </c>
    </row>
    <row r="8121" spans="1:7">
      <c r="A8121" s="1162">
        <v>9848</v>
      </c>
      <c r="B8121" s="1162">
        <v>36730</v>
      </c>
      <c r="C8121" s="1163" t="s">
        <v>15785</v>
      </c>
      <c r="D8121" s="1163" t="s">
        <v>8752</v>
      </c>
      <c r="E8121" s="1164" t="s">
        <v>2894</v>
      </c>
      <c r="F8121" s="1165">
        <v>45062</v>
      </c>
      <c r="G8121" s="1165">
        <v>45181</v>
      </c>
    </row>
    <row r="8122" spans="1:7">
      <c r="A8122" s="1158">
        <v>9849</v>
      </c>
      <c r="B8122" s="1158">
        <v>36731</v>
      </c>
      <c r="C8122" s="1159" t="s">
        <v>11986</v>
      </c>
      <c r="D8122" s="1159" t="s">
        <v>5244</v>
      </c>
      <c r="E8122" s="1160" t="s">
        <v>2894</v>
      </c>
      <c r="F8122" s="1161">
        <v>44942</v>
      </c>
      <c r="G8122" s="1161">
        <v>45061</v>
      </c>
    </row>
    <row r="8123" spans="1:7">
      <c r="A8123" s="1158">
        <v>9850</v>
      </c>
      <c r="B8123" s="1158">
        <v>36732</v>
      </c>
      <c r="C8123" s="1159" t="s">
        <v>15737</v>
      </c>
      <c r="D8123" s="1159" t="s">
        <v>5247</v>
      </c>
      <c r="E8123" s="1160" t="s">
        <v>2894</v>
      </c>
      <c r="F8123" s="1161">
        <v>44942</v>
      </c>
      <c r="G8123" s="1161">
        <v>45061</v>
      </c>
    </row>
    <row r="8124" spans="1:7" ht="38.25">
      <c r="A8124" s="1162">
        <v>9851</v>
      </c>
      <c r="B8124" s="1162">
        <v>36733</v>
      </c>
      <c r="C8124" s="1163" t="s">
        <v>17206</v>
      </c>
      <c r="D8124" s="1163" t="s">
        <v>17207</v>
      </c>
      <c r="E8124" s="1164" t="s">
        <v>2894</v>
      </c>
      <c r="F8124" s="1165">
        <v>44942</v>
      </c>
      <c r="G8124" s="1165">
        <v>45061</v>
      </c>
    </row>
    <row r="8125" spans="1:7" ht="25.5">
      <c r="A8125" s="1162">
        <v>9852</v>
      </c>
      <c r="B8125" s="1162">
        <v>36734</v>
      </c>
      <c r="C8125" s="1163" t="s">
        <v>17208</v>
      </c>
      <c r="D8125" s="1163" t="s">
        <v>17209</v>
      </c>
      <c r="E8125" s="1164" t="s">
        <v>2894</v>
      </c>
      <c r="F8125" s="1165">
        <v>44942</v>
      </c>
      <c r="G8125" s="1165">
        <v>45061</v>
      </c>
    </row>
    <row r="8126" spans="1:7">
      <c r="A8126" s="1158">
        <v>9853</v>
      </c>
      <c r="B8126" s="1158">
        <v>36735</v>
      </c>
      <c r="C8126" s="1159" t="s">
        <v>17210</v>
      </c>
      <c r="D8126" s="1159" t="s">
        <v>17211</v>
      </c>
      <c r="E8126" s="1160" t="s">
        <v>4628</v>
      </c>
      <c r="F8126" s="1161">
        <v>44942</v>
      </c>
      <c r="G8126" s="1161">
        <v>45211</v>
      </c>
    </row>
    <row r="8127" spans="1:7">
      <c r="A8127" s="1162">
        <v>9854</v>
      </c>
      <c r="B8127" s="1162">
        <v>36736</v>
      </c>
      <c r="C8127" s="1163" t="s">
        <v>17212</v>
      </c>
      <c r="D8127" s="1163" t="s">
        <v>17213</v>
      </c>
      <c r="E8127" s="1164" t="s">
        <v>2357</v>
      </c>
      <c r="F8127" s="1165">
        <v>45211</v>
      </c>
      <c r="G8127" s="1165">
        <v>45211</v>
      </c>
    </row>
    <row r="8128" spans="1:7">
      <c r="A8128" s="1158">
        <v>9855</v>
      </c>
      <c r="B8128" s="1158">
        <v>36737</v>
      </c>
      <c r="C8128" s="1159" t="s">
        <v>11969</v>
      </c>
      <c r="D8128" s="1159" t="s">
        <v>12493</v>
      </c>
      <c r="E8128" s="1160" t="s">
        <v>3009</v>
      </c>
      <c r="F8128" s="1161">
        <v>45062</v>
      </c>
      <c r="G8128" s="1161">
        <v>45211</v>
      </c>
    </row>
    <row r="8129" spans="1:7" ht="25.5">
      <c r="A8129" s="1162">
        <v>9856</v>
      </c>
      <c r="B8129" s="1162">
        <v>36738</v>
      </c>
      <c r="C8129" s="1163" t="s">
        <v>13184</v>
      </c>
      <c r="D8129" s="1163" t="s">
        <v>8759</v>
      </c>
      <c r="E8129" s="1164" t="s">
        <v>2894</v>
      </c>
      <c r="F8129" s="1165">
        <v>45092</v>
      </c>
      <c r="G8129" s="1165">
        <v>45211</v>
      </c>
    </row>
    <row r="8130" spans="1:7" ht="25.5">
      <c r="A8130" s="1162">
        <v>9857</v>
      </c>
      <c r="B8130" s="1162">
        <v>36739</v>
      </c>
      <c r="C8130" s="1163" t="s">
        <v>17214</v>
      </c>
      <c r="D8130" s="1163" t="s">
        <v>17215</v>
      </c>
      <c r="E8130" s="1164" t="s">
        <v>2894</v>
      </c>
      <c r="F8130" s="1165">
        <v>45062</v>
      </c>
      <c r="G8130" s="1165">
        <v>45181</v>
      </c>
    </row>
    <row r="8131" spans="1:7" ht="25.5">
      <c r="A8131" s="1162">
        <v>9858</v>
      </c>
      <c r="B8131" s="1162">
        <v>36740</v>
      </c>
      <c r="C8131" s="1163" t="s">
        <v>12862</v>
      </c>
      <c r="D8131" s="1163" t="s">
        <v>10257</v>
      </c>
      <c r="E8131" s="1164" t="s">
        <v>2894</v>
      </c>
      <c r="F8131" s="1165">
        <v>45092</v>
      </c>
      <c r="G8131" s="1165">
        <v>45211</v>
      </c>
    </row>
    <row r="8132" spans="1:7" ht="25.5">
      <c r="A8132" s="1162">
        <v>9859</v>
      </c>
      <c r="B8132" s="1162">
        <v>36741</v>
      </c>
      <c r="C8132" s="1163" t="s">
        <v>17216</v>
      </c>
      <c r="D8132" s="1163" t="s">
        <v>17217</v>
      </c>
      <c r="E8132" s="1164" t="s">
        <v>2894</v>
      </c>
      <c r="F8132" s="1165">
        <v>45062</v>
      </c>
      <c r="G8132" s="1165">
        <v>45181</v>
      </c>
    </row>
    <row r="8133" spans="1:7" ht="25.5">
      <c r="A8133" s="1162">
        <v>9860</v>
      </c>
      <c r="B8133" s="1162">
        <v>36742</v>
      </c>
      <c r="C8133" s="1163" t="s">
        <v>12865</v>
      </c>
      <c r="D8133" s="1163" t="s">
        <v>7240</v>
      </c>
      <c r="E8133" s="1164" t="s">
        <v>2894</v>
      </c>
      <c r="F8133" s="1165">
        <v>45092</v>
      </c>
      <c r="G8133" s="1165">
        <v>45211</v>
      </c>
    </row>
    <row r="8134" spans="1:7" ht="25.5">
      <c r="A8134" s="1162">
        <v>9861</v>
      </c>
      <c r="B8134" s="1162">
        <v>36743</v>
      </c>
      <c r="C8134" s="1163" t="s">
        <v>17218</v>
      </c>
      <c r="D8134" s="1163" t="s">
        <v>17219</v>
      </c>
      <c r="E8134" s="1164" t="s">
        <v>2894</v>
      </c>
      <c r="F8134" s="1165">
        <v>45062</v>
      </c>
      <c r="G8134" s="1165">
        <v>45181</v>
      </c>
    </row>
    <row r="8135" spans="1:7">
      <c r="A8135" s="1162">
        <v>9862</v>
      </c>
      <c r="B8135" s="1162">
        <v>36744</v>
      </c>
      <c r="C8135" s="1163" t="s">
        <v>15455</v>
      </c>
      <c r="D8135" s="1163" t="s">
        <v>8742</v>
      </c>
      <c r="E8135" s="1164" t="s">
        <v>2894</v>
      </c>
      <c r="F8135" s="1165">
        <v>45092</v>
      </c>
      <c r="G8135" s="1165">
        <v>45211</v>
      </c>
    </row>
    <row r="8136" spans="1:7">
      <c r="A8136" s="1162">
        <v>9863</v>
      </c>
      <c r="B8136" s="1162">
        <v>36745</v>
      </c>
      <c r="C8136" s="1163" t="s">
        <v>15456</v>
      </c>
      <c r="D8136" s="1163" t="s">
        <v>8748</v>
      </c>
      <c r="E8136" s="1164" t="s">
        <v>2894</v>
      </c>
      <c r="F8136" s="1165">
        <v>45062</v>
      </c>
      <c r="G8136" s="1165">
        <v>45181</v>
      </c>
    </row>
    <row r="8137" spans="1:7" ht="25.5">
      <c r="A8137" s="1162">
        <v>9864</v>
      </c>
      <c r="B8137" s="1162">
        <v>36746</v>
      </c>
      <c r="C8137" s="1163" t="s">
        <v>15784</v>
      </c>
      <c r="D8137" s="1163" t="s">
        <v>8750</v>
      </c>
      <c r="E8137" s="1164" t="s">
        <v>2894</v>
      </c>
      <c r="F8137" s="1165">
        <v>45092</v>
      </c>
      <c r="G8137" s="1165">
        <v>45211</v>
      </c>
    </row>
    <row r="8138" spans="1:7">
      <c r="A8138" s="1162">
        <v>9865</v>
      </c>
      <c r="B8138" s="1162">
        <v>36747</v>
      </c>
      <c r="C8138" s="1163" t="s">
        <v>15785</v>
      </c>
      <c r="D8138" s="1163" t="s">
        <v>8752</v>
      </c>
      <c r="E8138" s="1164" t="s">
        <v>2894</v>
      </c>
      <c r="F8138" s="1165">
        <v>45062</v>
      </c>
      <c r="G8138" s="1165">
        <v>45181</v>
      </c>
    </row>
    <row r="8139" spans="1:7">
      <c r="A8139" s="1158">
        <v>9866</v>
      </c>
      <c r="B8139" s="1158">
        <v>36748</v>
      </c>
      <c r="C8139" s="1159" t="s">
        <v>11986</v>
      </c>
      <c r="D8139" s="1159" t="s">
        <v>5244</v>
      </c>
      <c r="E8139" s="1160" t="s">
        <v>2894</v>
      </c>
      <c r="F8139" s="1161">
        <v>44942</v>
      </c>
      <c r="G8139" s="1161">
        <v>45061</v>
      </c>
    </row>
    <row r="8140" spans="1:7">
      <c r="A8140" s="1158">
        <v>9867</v>
      </c>
      <c r="B8140" s="1158">
        <v>36749</v>
      </c>
      <c r="C8140" s="1159" t="s">
        <v>15737</v>
      </c>
      <c r="D8140" s="1159" t="s">
        <v>5247</v>
      </c>
      <c r="E8140" s="1160" t="s">
        <v>2894</v>
      </c>
      <c r="F8140" s="1161">
        <v>44942</v>
      </c>
      <c r="G8140" s="1161">
        <v>45061</v>
      </c>
    </row>
    <row r="8141" spans="1:7" ht="38.25">
      <c r="A8141" s="1162">
        <v>9868</v>
      </c>
      <c r="B8141" s="1162">
        <v>36750</v>
      </c>
      <c r="C8141" s="1163" t="s">
        <v>17220</v>
      </c>
      <c r="D8141" s="1163" t="s">
        <v>17221</v>
      </c>
      <c r="E8141" s="1164" t="s">
        <v>2894</v>
      </c>
      <c r="F8141" s="1165">
        <v>44942</v>
      </c>
      <c r="G8141" s="1165">
        <v>45061</v>
      </c>
    </row>
    <row r="8142" spans="1:7" ht="25.5">
      <c r="A8142" s="1162">
        <v>9869</v>
      </c>
      <c r="B8142" s="1162">
        <v>36751</v>
      </c>
      <c r="C8142" s="1163" t="s">
        <v>17222</v>
      </c>
      <c r="D8142" s="1163" t="s">
        <v>17223</v>
      </c>
      <c r="E8142" s="1164" t="s">
        <v>2894</v>
      </c>
      <c r="F8142" s="1165">
        <v>44942</v>
      </c>
      <c r="G8142" s="1165">
        <v>45061</v>
      </c>
    </row>
    <row r="8143" spans="1:7">
      <c r="A8143" s="1158">
        <v>9870</v>
      </c>
      <c r="B8143" s="1158">
        <v>36752</v>
      </c>
      <c r="C8143" s="1159" t="s">
        <v>17224</v>
      </c>
      <c r="D8143" s="1159" t="s">
        <v>17225</v>
      </c>
      <c r="E8143" s="1160" t="s">
        <v>5072</v>
      </c>
      <c r="F8143" s="1161">
        <v>44311</v>
      </c>
      <c r="G8143" s="1161">
        <v>45225</v>
      </c>
    </row>
    <row r="8144" spans="1:7">
      <c r="A8144" s="1162">
        <v>9871</v>
      </c>
      <c r="B8144" s="1162">
        <v>36753</v>
      </c>
      <c r="C8144" s="1163" t="s">
        <v>17226</v>
      </c>
      <c r="D8144" s="1163" t="s">
        <v>17227</v>
      </c>
      <c r="E8144" s="1164" t="s">
        <v>2357</v>
      </c>
      <c r="F8144" s="1165">
        <v>45225</v>
      </c>
      <c r="G8144" s="1165">
        <v>45225</v>
      </c>
    </row>
    <row r="8145" spans="1:7">
      <c r="A8145" s="1158">
        <v>9872</v>
      </c>
      <c r="B8145" s="1158">
        <v>36754</v>
      </c>
      <c r="C8145" s="1159" t="s">
        <v>11951</v>
      </c>
      <c r="D8145" s="1159" t="s">
        <v>3179</v>
      </c>
      <c r="E8145" s="1160" t="s">
        <v>12016</v>
      </c>
      <c r="F8145" s="1161">
        <v>44311</v>
      </c>
      <c r="G8145" s="1161">
        <v>44940</v>
      </c>
    </row>
    <row r="8146" spans="1:7" ht="25.5">
      <c r="A8146" s="1162">
        <v>9873</v>
      </c>
      <c r="B8146" s="1162">
        <v>36755</v>
      </c>
      <c r="C8146" s="1163" t="s">
        <v>17228</v>
      </c>
      <c r="D8146" s="1163" t="s">
        <v>17229</v>
      </c>
      <c r="E8146" s="1164" t="s">
        <v>3112</v>
      </c>
      <c r="F8146" s="1165">
        <v>44311</v>
      </c>
      <c r="G8146" s="1165">
        <v>44340</v>
      </c>
    </row>
    <row r="8147" spans="1:7" ht="25.5">
      <c r="A8147" s="1162">
        <v>9874</v>
      </c>
      <c r="B8147" s="1162">
        <v>36756</v>
      </c>
      <c r="C8147" s="1163" t="s">
        <v>17230</v>
      </c>
      <c r="D8147" s="1163" t="s">
        <v>17231</v>
      </c>
      <c r="E8147" s="1164" t="s">
        <v>3287</v>
      </c>
      <c r="F8147" s="1165">
        <v>44341</v>
      </c>
      <c r="G8147" s="1165">
        <v>44430</v>
      </c>
    </row>
    <row r="8148" spans="1:7" ht="25.5">
      <c r="A8148" s="1162">
        <v>9875</v>
      </c>
      <c r="B8148" s="1162">
        <v>36757</v>
      </c>
      <c r="C8148" s="1163" t="s">
        <v>17232</v>
      </c>
      <c r="D8148" s="1163" t="s">
        <v>17233</v>
      </c>
      <c r="E8148" s="1164" t="s">
        <v>3064</v>
      </c>
      <c r="F8148" s="1165">
        <v>44431</v>
      </c>
      <c r="G8148" s="1165">
        <v>44610</v>
      </c>
    </row>
    <row r="8149" spans="1:7" ht="25.5">
      <c r="A8149" s="1162">
        <v>9876</v>
      </c>
      <c r="B8149" s="1162">
        <v>36758</v>
      </c>
      <c r="C8149" s="1163" t="s">
        <v>17234</v>
      </c>
      <c r="D8149" s="1163" t="s">
        <v>17235</v>
      </c>
      <c r="E8149" s="1164" t="s">
        <v>3009</v>
      </c>
      <c r="F8149" s="1165">
        <v>44611</v>
      </c>
      <c r="G8149" s="1165">
        <v>44760</v>
      </c>
    </row>
    <row r="8150" spans="1:7" ht="25.5">
      <c r="A8150" s="1162">
        <v>9877</v>
      </c>
      <c r="B8150" s="1162">
        <v>36759</v>
      </c>
      <c r="C8150" s="1163" t="s">
        <v>17236</v>
      </c>
      <c r="D8150" s="1163" t="s">
        <v>17237</v>
      </c>
      <c r="E8150" s="1164" t="s">
        <v>3009</v>
      </c>
      <c r="F8150" s="1165">
        <v>44761</v>
      </c>
      <c r="G8150" s="1165">
        <v>44910</v>
      </c>
    </row>
    <row r="8151" spans="1:7" ht="25.5">
      <c r="A8151" s="1162">
        <v>9878</v>
      </c>
      <c r="B8151" s="1162">
        <v>36760</v>
      </c>
      <c r="C8151" s="1163" t="s">
        <v>17238</v>
      </c>
      <c r="D8151" s="1163" t="s">
        <v>17239</v>
      </c>
      <c r="E8151" s="1164" t="s">
        <v>3009</v>
      </c>
      <c r="F8151" s="1165">
        <v>44611</v>
      </c>
      <c r="G8151" s="1165">
        <v>44760</v>
      </c>
    </row>
    <row r="8152" spans="1:7" ht="38.25">
      <c r="A8152" s="1162">
        <v>9879</v>
      </c>
      <c r="B8152" s="1162">
        <v>36761</v>
      </c>
      <c r="C8152" s="1163" t="s">
        <v>17240</v>
      </c>
      <c r="D8152" s="1163" t="s">
        <v>17241</v>
      </c>
      <c r="E8152" s="1164" t="s">
        <v>3009</v>
      </c>
      <c r="F8152" s="1165">
        <v>44761</v>
      </c>
      <c r="G8152" s="1165">
        <v>44910</v>
      </c>
    </row>
    <row r="8153" spans="1:7" ht="25.5">
      <c r="A8153" s="1162">
        <v>9880</v>
      </c>
      <c r="B8153" s="1162">
        <v>36762</v>
      </c>
      <c r="C8153" s="1163" t="s">
        <v>17242</v>
      </c>
      <c r="D8153" s="1163" t="s">
        <v>17243</v>
      </c>
      <c r="E8153" s="1164" t="s">
        <v>3009</v>
      </c>
      <c r="F8153" s="1165">
        <v>44761</v>
      </c>
      <c r="G8153" s="1165">
        <v>44910</v>
      </c>
    </row>
    <row r="8154" spans="1:7">
      <c r="A8154" s="1162">
        <v>9881</v>
      </c>
      <c r="B8154" s="1162">
        <v>36763</v>
      </c>
      <c r="C8154" s="1163" t="s">
        <v>17244</v>
      </c>
      <c r="D8154" s="1163" t="s">
        <v>9675</v>
      </c>
      <c r="E8154" s="1164" t="s">
        <v>3112</v>
      </c>
      <c r="F8154" s="1165">
        <v>44911</v>
      </c>
      <c r="G8154" s="1165">
        <v>44940</v>
      </c>
    </row>
    <row r="8155" spans="1:7">
      <c r="A8155" s="1158">
        <v>9882</v>
      </c>
      <c r="B8155" s="1158">
        <v>36764</v>
      </c>
      <c r="C8155" s="1159" t="s">
        <v>11960</v>
      </c>
      <c r="D8155" s="1159" t="s">
        <v>12561</v>
      </c>
      <c r="E8155" s="1160" t="s">
        <v>9571</v>
      </c>
      <c r="F8155" s="1161">
        <v>44611</v>
      </c>
      <c r="G8155" s="1161">
        <v>45210</v>
      </c>
    </row>
    <row r="8156" spans="1:7" ht="25.5">
      <c r="A8156" s="1162">
        <v>9883</v>
      </c>
      <c r="B8156" s="1162">
        <v>36765</v>
      </c>
      <c r="C8156" s="1163" t="s">
        <v>17245</v>
      </c>
      <c r="D8156" s="1163" t="s">
        <v>17246</v>
      </c>
      <c r="E8156" s="1164" t="s">
        <v>3955</v>
      </c>
      <c r="F8156" s="1165">
        <v>44911</v>
      </c>
      <c r="G8156" s="1165">
        <v>45110</v>
      </c>
    </row>
    <row r="8157" spans="1:7" ht="38.25">
      <c r="A8157" s="1162">
        <v>9884</v>
      </c>
      <c r="B8157" s="1162">
        <v>36766</v>
      </c>
      <c r="C8157" s="1163" t="s">
        <v>17247</v>
      </c>
      <c r="D8157" s="1163" t="s">
        <v>17248</v>
      </c>
      <c r="E8157" s="1164" t="s">
        <v>3029</v>
      </c>
      <c r="F8157" s="1165">
        <v>44911</v>
      </c>
      <c r="G8157" s="1165">
        <v>45160</v>
      </c>
    </row>
    <row r="8158" spans="1:7" ht="25.5">
      <c r="A8158" s="1162">
        <v>9885</v>
      </c>
      <c r="B8158" s="1162">
        <v>36767</v>
      </c>
      <c r="C8158" s="1163" t="s">
        <v>17249</v>
      </c>
      <c r="D8158" s="1163" t="s">
        <v>17250</v>
      </c>
      <c r="E8158" s="1164" t="s">
        <v>3029</v>
      </c>
      <c r="F8158" s="1165">
        <v>44611</v>
      </c>
      <c r="G8158" s="1165">
        <v>44860</v>
      </c>
    </row>
    <row r="8159" spans="1:7" ht="25.5">
      <c r="A8159" s="1162">
        <v>9886</v>
      </c>
      <c r="B8159" s="1162">
        <v>36768</v>
      </c>
      <c r="C8159" s="1163" t="s">
        <v>17251</v>
      </c>
      <c r="D8159" s="1163" t="s">
        <v>17252</v>
      </c>
      <c r="E8159" s="1164" t="s">
        <v>3029</v>
      </c>
      <c r="F8159" s="1165">
        <v>44611</v>
      </c>
      <c r="G8159" s="1165">
        <v>44860</v>
      </c>
    </row>
    <row r="8160" spans="1:7" ht="25.5">
      <c r="A8160" s="1162">
        <v>9887</v>
      </c>
      <c r="B8160" s="1162">
        <v>36769</v>
      </c>
      <c r="C8160" s="1163" t="s">
        <v>17253</v>
      </c>
      <c r="D8160" s="1163" t="s">
        <v>17254</v>
      </c>
      <c r="E8160" s="1164" t="s">
        <v>3461</v>
      </c>
      <c r="F8160" s="1165">
        <v>44911</v>
      </c>
      <c r="G8160" s="1165">
        <v>45210</v>
      </c>
    </row>
    <row r="8161" spans="1:7" ht="38.25">
      <c r="A8161" s="1162">
        <v>9888</v>
      </c>
      <c r="B8161" s="1162">
        <v>36770</v>
      </c>
      <c r="C8161" s="1163" t="s">
        <v>17255</v>
      </c>
      <c r="D8161" s="1163" t="s">
        <v>17256</v>
      </c>
      <c r="E8161" s="1164" t="s">
        <v>3955</v>
      </c>
      <c r="F8161" s="1165">
        <v>44761</v>
      </c>
      <c r="G8161" s="1165">
        <v>44960</v>
      </c>
    </row>
    <row r="8162" spans="1:7" ht="25.5">
      <c r="A8162" s="1162">
        <v>9889</v>
      </c>
      <c r="B8162" s="1162">
        <v>36771</v>
      </c>
      <c r="C8162" s="1163" t="s">
        <v>17257</v>
      </c>
      <c r="D8162" s="1163" t="s">
        <v>17258</v>
      </c>
      <c r="E8162" s="1164" t="s">
        <v>2936</v>
      </c>
      <c r="F8162" s="1165">
        <v>44761</v>
      </c>
      <c r="G8162" s="1165">
        <v>44980</v>
      </c>
    </row>
    <row r="8163" spans="1:7" ht="25.5">
      <c r="A8163" s="1162">
        <v>9890</v>
      </c>
      <c r="B8163" s="1162">
        <v>36772</v>
      </c>
      <c r="C8163" s="1163" t="s">
        <v>17259</v>
      </c>
      <c r="D8163" s="1163" t="s">
        <v>17260</v>
      </c>
      <c r="E8163" s="1164" t="s">
        <v>2936</v>
      </c>
      <c r="F8163" s="1165">
        <v>44761</v>
      </c>
      <c r="G8163" s="1165">
        <v>44980</v>
      </c>
    </row>
    <row r="8164" spans="1:7" ht="25.5">
      <c r="A8164" s="1162">
        <v>9891</v>
      </c>
      <c r="B8164" s="1162">
        <v>36773</v>
      </c>
      <c r="C8164" s="1163" t="s">
        <v>17261</v>
      </c>
      <c r="D8164" s="1163" t="s">
        <v>17262</v>
      </c>
      <c r="E8164" s="1164" t="s">
        <v>3064</v>
      </c>
      <c r="F8164" s="1165">
        <v>44761</v>
      </c>
      <c r="G8164" s="1165">
        <v>44940</v>
      </c>
    </row>
    <row r="8165" spans="1:7">
      <c r="A8165" s="1158">
        <v>9892</v>
      </c>
      <c r="B8165" s="1158">
        <v>36774</v>
      </c>
      <c r="C8165" s="1159" t="s">
        <v>11969</v>
      </c>
      <c r="D8165" s="1159" t="s">
        <v>12493</v>
      </c>
      <c r="E8165" s="1160" t="s">
        <v>8307</v>
      </c>
      <c r="F8165" s="1161">
        <v>44611</v>
      </c>
      <c r="G8165" s="1161">
        <v>45165</v>
      </c>
    </row>
    <row r="8166" spans="1:7" ht="25.5">
      <c r="A8166" s="1162">
        <v>9893</v>
      </c>
      <c r="B8166" s="1162">
        <v>36775</v>
      </c>
      <c r="C8166" s="1163" t="s">
        <v>15986</v>
      </c>
      <c r="D8166" s="1163" t="s">
        <v>8759</v>
      </c>
      <c r="E8166" s="1164" t="s">
        <v>3009</v>
      </c>
      <c r="F8166" s="1165">
        <v>45016</v>
      </c>
      <c r="G8166" s="1165">
        <v>45165</v>
      </c>
    </row>
    <row r="8167" spans="1:7" ht="25.5">
      <c r="A8167" s="1162">
        <v>9894</v>
      </c>
      <c r="B8167" s="1162">
        <v>36776</v>
      </c>
      <c r="C8167" s="1163" t="s">
        <v>17263</v>
      </c>
      <c r="D8167" s="1163" t="s">
        <v>17264</v>
      </c>
      <c r="E8167" s="1164" t="s">
        <v>3009</v>
      </c>
      <c r="F8167" s="1165">
        <v>45001</v>
      </c>
      <c r="G8167" s="1165">
        <v>45150</v>
      </c>
    </row>
    <row r="8168" spans="1:7" ht="25.5">
      <c r="A8168" s="1162">
        <v>9895</v>
      </c>
      <c r="B8168" s="1162">
        <v>36777</v>
      </c>
      <c r="C8168" s="1163" t="s">
        <v>12862</v>
      </c>
      <c r="D8168" s="1163" t="s">
        <v>10257</v>
      </c>
      <c r="E8168" s="1164" t="s">
        <v>3009</v>
      </c>
      <c r="F8168" s="1165">
        <v>45016</v>
      </c>
      <c r="G8168" s="1165">
        <v>45165</v>
      </c>
    </row>
    <row r="8169" spans="1:7" ht="38.25">
      <c r="A8169" s="1162">
        <v>9896</v>
      </c>
      <c r="B8169" s="1162">
        <v>36778</v>
      </c>
      <c r="C8169" s="1163" t="s">
        <v>17265</v>
      </c>
      <c r="D8169" s="1163" t="s">
        <v>17266</v>
      </c>
      <c r="E8169" s="1164" t="s">
        <v>3009</v>
      </c>
      <c r="F8169" s="1165">
        <v>45001</v>
      </c>
      <c r="G8169" s="1165">
        <v>45150</v>
      </c>
    </row>
    <row r="8170" spans="1:7" ht="38.25">
      <c r="A8170" s="1162">
        <v>9897</v>
      </c>
      <c r="B8170" s="1162">
        <v>36779</v>
      </c>
      <c r="C8170" s="1163" t="s">
        <v>17267</v>
      </c>
      <c r="D8170" s="1163" t="s">
        <v>17268</v>
      </c>
      <c r="E8170" s="1164" t="s">
        <v>3009</v>
      </c>
      <c r="F8170" s="1165">
        <v>44941</v>
      </c>
      <c r="G8170" s="1165">
        <v>45090</v>
      </c>
    </row>
    <row r="8171" spans="1:7" ht="38.25">
      <c r="A8171" s="1162">
        <v>9898</v>
      </c>
      <c r="B8171" s="1162">
        <v>36780</v>
      </c>
      <c r="C8171" s="1163" t="s">
        <v>17269</v>
      </c>
      <c r="D8171" s="1163" t="s">
        <v>17270</v>
      </c>
      <c r="E8171" s="1164" t="s">
        <v>3009</v>
      </c>
      <c r="F8171" s="1165">
        <v>44941</v>
      </c>
      <c r="G8171" s="1165">
        <v>45090</v>
      </c>
    </row>
    <row r="8172" spans="1:7" ht="25.5">
      <c r="A8172" s="1162">
        <v>9899</v>
      </c>
      <c r="B8172" s="1162">
        <v>36781</v>
      </c>
      <c r="C8172" s="1163" t="s">
        <v>17271</v>
      </c>
      <c r="D8172" s="1163" t="s">
        <v>17272</v>
      </c>
      <c r="E8172" s="1164" t="s">
        <v>3009</v>
      </c>
      <c r="F8172" s="1165">
        <v>44941</v>
      </c>
      <c r="G8172" s="1165">
        <v>45090</v>
      </c>
    </row>
    <row r="8173" spans="1:7" ht="25.5">
      <c r="A8173" s="1162">
        <v>9900</v>
      </c>
      <c r="B8173" s="1162">
        <v>36782</v>
      </c>
      <c r="C8173" s="1163" t="s">
        <v>17273</v>
      </c>
      <c r="D8173" s="1163" t="s">
        <v>17274</v>
      </c>
      <c r="E8173" s="1164" t="s">
        <v>3009</v>
      </c>
      <c r="F8173" s="1165">
        <v>44761</v>
      </c>
      <c r="G8173" s="1165">
        <v>44910</v>
      </c>
    </row>
    <row r="8174" spans="1:7" ht="25.5">
      <c r="A8174" s="1162">
        <v>9901</v>
      </c>
      <c r="B8174" s="1162">
        <v>36783</v>
      </c>
      <c r="C8174" s="1163" t="s">
        <v>17275</v>
      </c>
      <c r="D8174" s="1163" t="s">
        <v>17276</v>
      </c>
      <c r="E8174" s="1164" t="s">
        <v>3009</v>
      </c>
      <c r="F8174" s="1165">
        <v>44911</v>
      </c>
      <c r="G8174" s="1165">
        <v>45060</v>
      </c>
    </row>
    <row r="8175" spans="1:7">
      <c r="A8175" s="1162">
        <v>9902</v>
      </c>
      <c r="B8175" s="1162">
        <v>36784</v>
      </c>
      <c r="C8175" s="1163" t="s">
        <v>16829</v>
      </c>
      <c r="D8175" s="1163" t="s">
        <v>5117</v>
      </c>
      <c r="E8175" s="1164" t="s">
        <v>3009</v>
      </c>
      <c r="F8175" s="1165">
        <v>44611</v>
      </c>
      <c r="G8175" s="1165">
        <v>44760</v>
      </c>
    </row>
    <row r="8176" spans="1:7" ht="25.5">
      <c r="A8176" s="1162">
        <v>9903</v>
      </c>
      <c r="B8176" s="1162">
        <v>36785</v>
      </c>
      <c r="C8176" s="1163" t="s">
        <v>17277</v>
      </c>
      <c r="D8176" s="1163" t="s">
        <v>17278</v>
      </c>
      <c r="E8176" s="1164" t="s">
        <v>3009</v>
      </c>
      <c r="F8176" s="1165">
        <v>44881</v>
      </c>
      <c r="G8176" s="1165">
        <v>45030</v>
      </c>
    </row>
    <row r="8177" spans="1:7">
      <c r="A8177" s="1162">
        <v>9904</v>
      </c>
      <c r="B8177" s="1162">
        <v>36786</v>
      </c>
      <c r="C8177" s="1163" t="s">
        <v>17279</v>
      </c>
      <c r="D8177" s="1163" t="s">
        <v>14594</v>
      </c>
      <c r="E8177" s="1164" t="s">
        <v>3009</v>
      </c>
      <c r="F8177" s="1165">
        <v>44971</v>
      </c>
      <c r="G8177" s="1165">
        <v>45120</v>
      </c>
    </row>
    <row r="8178" spans="1:7">
      <c r="A8178" s="1162">
        <v>9905</v>
      </c>
      <c r="B8178" s="1162">
        <v>36787</v>
      </c>
      <c r="C8178" s="1163" t="s">
        <v>16833</v>
      </c>
      <c r="D8178" s="1163" t="s">
        <v>10127</v>
      </c>
      <c r="E8178" s="1164" t="s">
        <v>3009</v>
      </c>
      <c r="F8178" s="1165">
        <v>44881</v>
      </c>
      <c r="G8178" s="1165">
        <v>45030</v>
      </c>
    </row>
    <row r="8179" spans="1:7" ht="25.5">
      <c r="A8179" s="1162">
        <v>9906</v>
      </c>
      <c r="B8179" s="1162">
        <v>36788</v>
      </c>
      <c r="C8179" s="1163" t="s">
        <v>17280</v>
      </c>
      <c r="D8179" s="1163" t="s">
        <v>17281</v>
      </c>
      <c r="E8179" s="1164" t="s">
        <v>3009</v>
      </c>
      <c r="F8179" s="1165">
        <v>44986</v>
      </c>
      <c r="G8179" s="1165">
        <v>45135</v>
      </c>
    </row>
    <row r="8180" spans="1:7" ht="25.5">
      <c r="A8180" s="1162">
        <v>9907</v>
      </c>
      <c r="B8180" s="1162">
        <v>36789</v>
      </c>
      <c r="C8180" s="1163" t="s">
        <v>17282</v>
      </c>
      <c r="D8180" s="1163" t="s">
        <v>17283</v>
      </c>
      <c r="E8180" s="1164" t="s">
        <v>3009</v>
      </c>
      <c r="F8180" s="1165">
        <v>45001</v>
      </c>
      <c r="G8180" s="1165">
        <v>45150</v>
      </c>
    </row>
    <row r="8181" spans="1:7" ht="25.5">
      <c r="A8181" s="1162">
        <v>9908</v>
      </c>
      <c r="B8181" s="1162">
        <v>36790</v>
      </c>
      <c r="C8181" s="1163" t="s">
        <v>17284</v>
      </c>
      <c r="D8181" s="1163" t="s">
        <v>17285</v>
      </c>
      <c r="E8181" s="1164" t="s">
        <v>3009</v>
      </c>
      <c r="F8181" s="1165">
        <v>44986</v>
      </c>
      <c r="G8181" s="1165">
        <v>45135</v>
      </c>
    </row>
    <row r="8182" spans="1:7" ht="38.25">
      <c r="A8182" s="1162">
        <v>9909</v>
      </c>
      <c r="B8182" s="1162">
        <v>36791</v>
      </c>
      <c r="C8182" s="1163" t="s">
        <v>17286</v>
      </c>
      <c r="D8182" s="1163" t="s">
        <v>17287</v>
      </c>
      <c r="E8182" s="1164" t="s">
        <v>3009</v>
      </c>
      <c r="F8182" s="1165">
        <v>45001</v>
      </c>
      <c r="G8182" s="1165">
        <v>45150</v>
      </c>
    </row>
    <row r="8183" spans="1:7" ht="38.25">
      <c r="A8183" s="1162">
        <v>9910</v>
      </c>
      <c r="B8183" s="1162">
        <v>36792</v>
      </c>
      <c r="C8183" s="1163" t="s">
        <v>17288</v>
      </c>
      <c r="D8183" s="1163" t="s">
        <v>17289</v>
      </c>
      <c r="E8183" s="1164" t="s">
        <v>3009</v>
      </c>
      <c r="F8183" s="1165">
        <v>44941</v>
      </c>
      <c r="G8183" s="1165">
        <v>45090</v>
      </c>
    </row>
    <row r="8184" spans="1:7" ht="38.25">
      <c r="A8184" s="1162">
        <v>9911</v>
      </c>
      <c r="B8184" s="1162">
        <v>36793</v>
      </c>
      <c r="C8184" s="1163" t="s">
        <v>17290</v>
      </c>
      <c r="D8184" s="1163" t="s">
        <v>17291</v>
      </c>
      <c r="E8184" s="1164" t="s">
        <v>3009</v>
      </c>
      <c r="F8184" s="1165">
        <v>44941</v>
      </c>
      <c r="G8184" s="1165">
        <v>45090</v>
      </c>
    </row>
    <row r="8185" spans="1:7" ht="38.25">
      <c r="A8185" s="1162">
        <v>9912</v>
      </c>
      <c r="B8185" s="1162">
        <v>36794</v>
      </c>
      <c r="C8185" s="1163" t="s">
        <v>17292</v>
      </c>
      <c r="D8185" s="1163" t="s">
        <v>17293</v>
      </c>
      <c r="E8185" s="1164" t="s">
        <v>3009</v>
      </c>
      <c r="F8185" s="1165">
        <v>44941</v>
      </c>
      <c r="G8185" s="1165">
        <v>45090</v>
      </c>
    </row>
    <row r="8186" spans="1:7" ht="38.25">
      <c r="A8186" s="1162">
        <v>9913</v>
      </c>
      <c r="B8186" s="1162">
        <v>36795</v>
      </c>
      <c r="C8186" s="1163" t="s">
        <v>17294</v>
      </c>
      <c r="D8186" s="1163" t="s">
        <v>17295</v>
      </c>
      <c r="E8186" s="1164" t="s">
        <v>3009</v>
      </c>
      <c r="F8186" s="1165">
        <v>44971</v>
      </c>
      <c r="G8186" s="1165">
        <v>45120</v>
      </c>
    </row>
    <row r="8187" spans="1:7" ht="38.25">
      <c r="A8187" s="1162">
        <v>9914</v>
      </c>
      <c r="B8187" s="1162">
        <v>36796</v>
      </c>
      <c r="C8187" s="1163" t="s">
        <v>17296</v>
      </c>
      <c r="D8187" s="1163" t="s">
        <v>17297</v>
      </c>
      <c r="E8187" s="1164" t="s">
        <v>3009</v>
      </c>
      <c r="F8187" s="1165">
        <v>45001</v>
      </c>
      <c r="G8187" s="1165">
        <v>45150</v>
      </c>
    </row>
    <row r="8188" spans="1:7" ht="25.5">
      <c r="A8188" s="1162">
        <v>9915</v>
      </c>
      <c r="B8188" s="1162">
        <v>36797</v>
      </c>
      <c r="C8188" s="1163" t="s">
        <v>17298</v>
      </c>
      <c r="D8188" s="1163" t="s">
        <v>17299</v>
      </c>
      <c r="E8188" s="1164" t="s">
        <v>3009</v>
      </c>
      <c r="F8188" s="1165">
        <v>45001</v>
      </c>
      <c r="G8188" s="1165">
        <v>45150</v>
      </c>
    </row>
    <row r="8189" spans="1:7" ht="25.5">
      <c r="A8189" s="1162">
        <v>9916</v>
      </c>
      <c r="B8189" s="1162">
        <v>36798</v>
      </c>
      <c r="C8189" s="1163" t="s">
        <v>13045</v>
      </c>
      <c r="D8189" s="1163" t="s">
        <v>7240</v>
      </c>
      <c r="E8189" s="1164" t="s">
        <v>3009</v>
      </c>
      <c r="F8189" s="1165">
        <v>45016</v>
      </c>
      <c r="G8189" s="1165">
        <v>45165</v>
      </c>
    </row>
    <row r="8190" spans="1:7" ht="38.25">
      <c r="A8190" s="1162">
        <v>9917</v>
      </c>
      <c r="B8190" s="1162">
        <v>36799</v>
      </c>
      <c r="C8190" s="1163" t="s">
        <v>17300</v>
      </c>
      <c r="D8190" s="1163" t="s">
        <v>17301</v>
      </c>
      <c r="E8190" s="1164" t="s">
        <v>3009</v>
      </c>
      <c r="F8190" s="1165">
        <v>45001</v>
      </c>
      <c r="G8190" s="1165">
        <v>45150</v>
      </c>
    </row>
    <row r="8191" spans="1:7">
      <c r="A8191" s="1162">
        <v>9918</v>
      </c>
      <c r="B8191" s="1162">
        <v>36800</v>
      </c>
      <c r="C8191" s="1163" t="s">
        <v>15455</v>
      </c>
      <c r="D8191" s="1163" t="s">
        <v>8742</v>
      </c>
      <c r="E8191" s="1164" t="s">
        <v>3009</v>
      </c>
      <c r="F8191" s="1165">
        <v>45016</v>
      </c>
      <c r="G8191" s="1165">
        <v>45165</v>
      </c>
    </row>
    <row r="8192" spans="1:7" ht="38.25">
      <c r="A8192" s="1162">
        <v>9919</v>
      </c>
      <c r="B8192" s="1162">
        <v>36801</v>
      </c>
      <c r="C8192" s="1163" t="s">
        <v>17302</v>
      </c>
      <c r="D8192" s="1163" t="s">
        <v>17303</v>
      </c>
      <c r="E8192" s="1164" t="s">
        <v>3009</v>
      </c>
      <c r="F8192" s="1165">
        <v>44941</v>
      </c>
      <c r="G8192" s="1165">
        <v>45090</v>
      </c>
    </row>
    <row r="8193" spans="1:7">
      <c r="A8193" s="1162">
        <v>9920</v>
      </c>
      <c r="B8193" s="1162">
        <v>36802</v>
      </c>
      <c r="C8193" s="1163" t="s">
        <v>15456</v>
      </c>
      <c r="D8193" s="1163" t="s">
        <v>8748</v>
      </c>
      <c r="E8193" s="1164" t="s">
        <v>3009</v>
      </c>
      <c r="F8193" s="1165">
        <v>45001</v>
      </c>
      <c r="G8193" s="1165">
        <v>45150</v>
      </c>
    </row>
    <row r="8194" spans="1:7">
      <c r="A8194" s="1158">
        <v>9921</v>
      </c>
      <c r="B8194" s="1158">
        <v>36803</v>
      </c>
      <c r="C8194" s="1159" t="s">
        <v>11986</v>
      </c>
      <c r="D8194" s="1159" t="s">
        <v>5244</v>
      </c>
      <c r="E8194" s="1160" t="s">
        <v>4470</v>
      </c>
      <c r="F8194" s="1161">
        <v>44911</v>
      </c>
      <c r="G8194" s="1161">
        <v>45225</v>
      </c>
    </row>
    <row r="8195" spans="1:7" ht="25.5">
      <c r="A8195" s="1162">
        <v>9922</v>
      </c>
      <c r="B8195" s="1162">
        <v>36804</v>
      </c>
      <c r="C8195" s="1163" t="s">
        <v>17304</v>
      </c>
      <c r="D8195" s="1163" t="s">
        <v>17305</v>
      </c>
      <c r="E8195" s="1164" t="s">
        <v>3009</v>
      </c>
      <c r="F8195" s="1165">
        <v>45061</v>
      </c>
      <c r="G8195" s="1165">
        <v>45210</v>
      </c>
    </row>
    <row r="8196" spans="1:7" ht="25.5">
      <c r="A8196" s="1162">
        <v>9923</v>
      </c>
      <c r="B8196" s="1162">
        <v>36805</v>
      </c>
      <c r="C8196" s="1163" t="s">
        <v>17306</v>
      </c>
      <c r="D8196" s="1163" t="s">
        <v>17307</v>
      </c>
      <c r="E8196" s="1164" t="s">
        <v>3009</v>
      </c>
      <c r="F8196" s="1165">
        <v>45076</v>
      </c>
      <c r="G8196" s="1165">
        <v>45225</v>
      </c>
    </row>
    <row r="8197" spans="1:7" ht="38.25">
      <c r="A8197" s="1162">
        <v>9924</v>
      </c>
      <c r="B8197" s="1162">
        <v>36806</v>
      </c>
      <c r="C8197" s="1163" t="s">
        <v>17308</v>
      </c>
      <c r="D8197" s="1163" t="s">
        <v>17309</v>
      </c>
      <c r="E8197" s="1164" t="s">
        <v>3009</v>
      </c>
      <c r="F8197" s="1165">
        <v>44911</v>
      </c>
      <c r="G8197" s="1165">
        <v>45060</v>
      </c>
    </row>
    <row r="8198" spans="1:7" ht="38.25">
      <c r="A8198" s="1162">
        <v>9925</v>
      </c>
      <c r="B8198" s="1162">
        <v>36807</v>
      </c>
      <c r="C8198" s="1163" t="s">
        <v>17310</v>
      </c>
      <c r="D8198" s="1163" t="s">
        <v>17311</v>
      </c>
      <c r="E8198" s="1164" t="s">
        <v>3009</v>
      </c>
      <c r="F8198" s="1165">
        <v>44941</v>
      </c>
      <c r="G8198" s="1165">
        <v>45090</v>
      </c>
    </row>
    <row r="8199" spans="1:7" ht="38.25">
      <c r="A8199" s="1162">
        <v>9926</v>
      </c>
      <c r="B8199" s="1162">
        <v>36808</v>
      </c>
      <c r="C8199" s="1163" t="s">
        <v>17312</v>
      </c>
      <c r="D8199" s="1163" t="s">
        <v>17313</v>
      </c>
      <c r="E8199" s="1164" t="s">
        <v>3009</v>
      </c>
      <c r="F8199" s="1165">
        <v>44926</v>
      </c>
      <c r="G8199" s="1165">
        <v>45075</v>
      </c>
    </row>
    <row r="8200" spans="1:7" ht="51">
      <c r="A8200" s="1162">
        <v>9927</v>
      </c>
      <c r="B8200" s="1162">
        <v>36809</v>
      </c>
      <c r="C8200" s="1163" t="s">
        <v>17314</v>
      </c>
      <c r="D8200" s="1163" t="s">
        <v>17315</v>
      </c>
      <c r="E8200" s="1164" t="s">
        <v>3009</v>
      </c>
      <c r="F8200" s="1165">
        <v>44956</v>
      </c>
      <c r="G8200" s="1165">
        <v>45105</v>
      </c>
    </row>
    <row r="8201" spans="1:7" ht="51">
      <c r="A8201" s="1162">
        <v>9928</v>
      </c>
      <c r="B8201" s="1162">
        <v>36810</v>
      </c>
      <c r="C8201" s="1163" t="s">
        <v>17316</v>
      </c>
      <c r="D8201" s="1163" t="s">
        <v>17317</v>
      </c>
      <c r="E8201" s="1164" t="s">
        <v>3009</v>
      </c>
      <c r="F8201" s="1165">
        <v>45001</v>
      </c>
      <c r="G8201" s="1165">
        <v>45150</v>
      </c>
    </row>
    <row r="8202" spans="1:7" ht="51">
      <c r="A8202" s="1162">
        <v>9929</v>
      </c>
      <c r="B8202" s="1162">
        <v>36811</v>
      </c>
      <c r="C8202" s="1163" t="s">
        <v>17318</v>
      </c>
      <c r="D8202" s="1163" t="s">
        <v>17319</v>
      </c>
      <c r="E8202" s="1164" t="s">
        <v>3009</v>
      </c>
      <c r="F8202" s="1165">
        <v>45031</v>
      </c>
      <c r="G8202" s="1165">
        <v>45180</v>
      </c>
    </row>
    <row r="8203" spans="1:7" ht="38.25">
      <c r="A8203" s="1162">
        <v>9930</v>
      </c>
      <c r="B8203" s="1162">
        <v>36812</v>
      </c>
      <c r="C8203" s="1163" t="s">
        <v>17320</v>
      </c>
      <c r="D8203" s="1163" t="s">
        <v>17321</v>
      </c>
      <c r="E8203" s="1164" t="s">
        <v>3009</v>
      </c>
      <c r="F8203" s="1165">
        <v>45046</v>
      </c>
      <c r="G8203" s="1165">
        <v>45195</v>
      </c>
    </row>
    <row r="8204" spans="1:7" ht="38.25">
      <c r="A8204" s="1162">
        <v>9931</v>
      </c>
      <c r="B8204" s="1162">
        <v>36813</v>
      </c>
      <c r="C8204" s="1163" t="s">
        <v>17322</v>
      </c>
      <c r="D8204" s="1163" t="s">
        <v>17323</v>
      </c>
      <c r="E8204" s="1164" t="s">
        <v>3009</v>
      </c>
      <c r="F8204" s="1165">
        <v>45001</v>
      </c>
      <c r="G8204" s="1165">
        <v>45150</v>
      </c>
    </row>
    <row r="8205" spans="1:7">
      <c r="A8205" s="1158">
        <v>9932</v>
      </c>
      <c r="B8205" s="1158">
        <v>36814</v>
      </c>
      <c r="C8205" s="1159" t="s">
        <v>17324</v>
      </c>
      <c r="D8205" s="1159" t="s">
        <v>17325</v>
      </c>
      <c r="E8205" s="1160" t="s">
        <v>17326</v>
      </c>
      <c r="F8205" s="1161">
        <v>44026</v>
      </c>
      <c r="G8205" s="1161">
        <v>45070</v>
      </c>
    </row>
    <row r="8206" spans="1:7">
      <c r="A8206" s="1162">
        <v>9933</v>
      </c>
      <c r="B8206" s="1162">
        <v>36815</v>
      </c>
      <c r="C8206" s="1163" t="s">
        <v>17327</v>
      </c>
      <c r="D8206" s="1163" t="s">
        <v>17328</v>
      </c>
      <c r="E8206" s="1164" t="s">
        <v>2357</v>
      </c>
      <c r="F8206" s="1165">
        <v>45070</v>
      </c>
      <c r="G8206" s="1165">
        <v>45070</v>
      </c>
    </row>
    <row r="8207" spans="1:7">
      <c r="A8207" s="1158">
        <v>9934</v>
      </c>
      <c r="B8207" s="1158">
        <v>36816</v>
      </c>
      <c r="C8207" s="1159" t="s">
        <v>11951</v>
      </c>
      <c r="D8207" s="1159" t="s">
        <v>3179</v>
      </c>
      <c r="E8207" s="1160" t="s">
        <v>17329</v>
      </c>
      <c r="F8207" s="1161">
        <v>44026</v>
      </c>
      <c r="G8207" s="1161">
        <v>44780</v>
      </c>
    </row>
    <row r="8208" spans="1:7">
      <c r="A8208" s="1158">
        <v>9935</v>
      </c>
      <c r="B8208" s="1158">
        <v>36817</v>
      </c>
      <c r="C8208" s="1159" t="s">
        <v>12278</v>
      </c>
      <c r="D8208" s="1159" t="s">
        <v>3409</v>
      </c>
      <c r="E8208" s="1160" t="s">
        <v>17329</v>
      </c>
      <c r="F8208" s="1161">
        <v>44026</v>
      </c>
      <c r="G8208" s="1161">
        <v>44780</v>
      </c>
    </row>
    <row r="8209" spans="1:7" ht="25.5">
      <c r="A8209" s="1162">
        <v>9936</v>
      </c>
      <c r="B8209" s="1162">
        <v>36818</v>
      </c>
      <c r="C8209" s="1163" t="s">
        <v>17330</v>
      </c>
      <c r="D8209" s="1163" t="s">
        <v>17331</v>
      </c>
      <c r="E8209" s="1164" t="s">
        <v>3112</v>
      </c>
      <c r="F8209" s="1165">
        <v>44026</v>
      </c>
      <c r="G8209" s="1165">
        <v>44055</v>
      </c>
    </row>
    <row r="8210" spans="1:7">
      <c r="A8210" s="1162">
        <v>9937</v>
      </c>
      <c r="B8210" s="1162">
        <v>36819</v>
      </c>
      <c r="C8210" s="1163" t="s">
        <v>17332</v>
      </c>
      <c r="D8210" s="1163" t="s">
        <v>17333</v>
      </c>
      <c r="E8210" s="1164" t="s">
        <v>7876</v>
      </c>
      <c r="F8210" s="1165">
        <v>44086</v>
      </c>
      <c r="G8210" s="1165">
        <v>44125</v>
      </c>
    </row>
    <row r="8211" spans="1:7">
      <c r="A8211" s="1162">
        <v>9938</v>
      </c>
      <c r="B8211" s="1162">
        <v>36820</v>
      </c>
      <c r="C8211" s="1163" t="s">
        <v>17334</v>
      </c>
      <c r="D8211" s="1163" t="s">
        <v>17335</v>
      </c>
      <c r="E8211" s="1164" t="s">
        <v>7876</v>
      </c>
      <c r="F8211" s="1165">
        <v>44086</v>
      </c>
      <c r="G8211" s="1165">
        <v>44125</v>
      </c>
    </row>
    <row r="8212" spans="1:7" ht="25.5">
      <c r="A8212" s="1162">
        <v>9939</v>
      </c>
      <c r="B8212" s="1162">
        <v>36821</v>
      </c>
      <c r="C8212" s="1163" t="s">
        <v>17336</v>
      </c>
      <c r="D8212" s="1163" t="s">
        <v>17337</v>
      </c>
      <c r="E8212" s="1164" t="s">
        <v>7876</v>
      </c>
      <c r="F8212" s="1165">
        <v>44086</v>
      </c>
      <c r="G8212" s="1165">
        <v>44125</v>
      </c>
    </row>
    <row r="8213" spans="1:7">
      <c r="A8213" s="1162">
        <v>9940</v>
      </c>
      <c r="B8213" s="1162">
        <v>36822</v>
      </c>
      <c r="C8213" s="1163" t="s">
        <v>17338</v>
      </c>
      <c r="D8213" s="1163" t="s">
        <v>17339</v>
      </c>
      <c r="E8213" s="1164" t="s">
        <v>3112</v>
      </c>
      <c r="F8213" s="1165">
        <v>44056</v>
      </c>
      <c r="G8213" s="1165">
        <v>44085</v>
      </c>
    </row>
    <row r="8214" spans="1:7">
      <c r="A8214" s="1162">
        <v>9941</v>
      </c>
      <c r="B8214" s="1162">
        <v>36823</v>
      </c>
      <c r="C8214" s="1163" t="s">
        <v>17340</v>
      </c>
      <c r="D8214" s="1163" t="s">
        <v>17341</v>
      </c>
      <c r="E8214" s="1164" t="s">
        <v>3215</v>
      </c>
      <c r="F8214" s="1165">
        <v>44126</v>
      </c>
      <c r="G8214" s="1165">
        <v>44205</v>
      </c>
    </row>
    <row r="8215" spans="1:7" ht="25.5">
      <c r="A8215" s="1162">
        <v>9942</v>
      </c>
      <c r="B8215" s="1162">
        <v>36824</v>
      </c>
      <c r="C8215" s="1163" t="s">
        <v>17342</v>
      </c>
      <c r="D8215" s="1163" t="s">
        <v>17343</v>
      </c>
      <c r="E8215" s="1164" t="s">
        <v>3215</v>
      </c>
      <c r="F8215" s="1165">
        <v>44126</v>
      </c>
      <c r="G8215" s="1165">
        <v>44205</v>
      </c>
    </row>
    <row r="8216" spans="1:7">
      <c r="A8216" s="1162">
        <v>9943</v>
      </c>
      <c r="B8216" s="1162">
        <v>36825</v>
      </c>
      <c r="C8216" s="1163" t="s">
        <v>17344</v>
      </c>
      <c r="D8216" s="1163" t="s">
        <v>17345</v>
      </c>
      <c r="E8216" s="1164" t="s">
        <v>3034</v>
      </c>
      <c r="F8216" s="1165">
        <v>44301</v>
      </c>
      <c r="G8216" s="1165">
        <v>44360</v>
      </c>
    </row>
    <row r="8217" spans="1:7" ht="25.5">
      <c r="A8217" s="1162">
        <v>9944</v>
      </c>
      <c r="B8217" s="1162">
        <v>36826</v>
      </c>
      <c r="C8217" s="1163" t="s">
        <v>17346</v>
      </c>
      <c r="D8217" s="1163" t="s">
        <v>17347</v>
      </c>
      <c r="E8217" s="1164" t="s">
        <v>3215</v>
      </c>
      <c r="F8217" s="1165">
        <v>44221</v>
      </c>
      <c r="G8217" s="1165">
        <v>44300</v>
      </c>
    </row>
    <row r="8218" spans="1:7" ht="25.5">
      <c r="A8218" s="1162">
        <v>9945</v>
      </c>
      <c r="B8218" s="1162">
        <v>36827</v>
      </c>
      <c r="C8218" s="1163" t="s">
        <v>17348</v>
      </c>
      <c r="D8218" s="1163" t="s">
        <v>17349</v>
      </c>
      <c r="E8218" s="1164" t="s">
        <v>3215</v>
      </c>
      <c r="F8218" s="1165">
        <v>44221</v>
      </c>
      <c r="G8218" s="1165">
        <v>44300</v>
      </c>
    </row>
    <row r="8219" spans="1:7">
      <c r="A8219" s="1162">
        <v>9946</v>
      </c>
      <c r="B8219" s="1162">
        <v>36828</v>
      </c>
      <c r="C8219" s="1163" t="s">
        <v>17350</v>
      </c>
      <c r="D8219" s="1163" t="s">
        <v>17351</v>
      </c>
      <c r="E8219" s="1164" t="s">
        <v>2894</v>
      </c>
      <c r="F8219" s="1165">
        <v>44301</v>
      </c>
      <c r="G8219" s="1165">
        <v>44420</v>
      </c>
    </row>
    <row r="8220" spans="1:7">
      <c r="A8220" s="1162">
        <v>9947</v>
      </c>
      <c r="B8220" s="1162">
        <v>36829</v>
      </c>
      <c r="C8220" s="1163" t="s">
        <v>17352</v>
      </c>
      <c r="D8220" s="1163" t="s">
        <v>17353</v>
      </c>
      <c r="E8220" s="1164" t="s">
        <v>3034</v>
      </c>
      <c r="F8220" s="1165">
        <v>44421</v>
      </c>
      <c r="G8220" s="1165">
        <v>44480</v>
      </c>
    </row>
    <row r="8221" spans="1:7" ht="25.5">
      <c r="A8221" s="1162">
        <v>9948</v>
      </c>
      <c r="B8221" s="1162">
        <v>36830</v>
      </c>
      <c r="C8221" s="1163" t="s">
        <v>17354</v>
      </c>
      <c r="D8221" s="1163" t="s">
        <v>17355</v>
      </c>
      <c r="E8221" s="1164" t="s">
        <v>3955</v>
      </c>
      <c r="F8221" s="1165">
        <v>44301</v>
      </c>
      <c r="G8221" s="1165">
        <v>44500</v>
      </c>
    </row>
    <row r="8222" spans="1:7" ht="25.5">
      <c r="A8222" s="1162">
        <v>9949</v>
      </c>
      <c r="B8222" s="1162">
        <v>36831</v>
      </c>
      <c r="C8222" s="1163" t="s">
        <v>17356</v>
      </c>
      <c r="D8222" s="1163" t="s">
        <v>17357</v>
      </c>
      <c r="E8222" s="1164" t="s">
        <v>2894</v>
      </c>
      <c r="F8222" s="1165">
        <v>44391</v>
      </c>
      <c r="G8222" s="1165">
        <v>44510</v>
      </c>
    </row>
    <row r="8223" spans="1:7">
      <c r="A8223" s="1162">
        <v>9950</v>
      </c>
      <c r="B8223" s="1162">
        <v>36832</v>
      </c>
      <c r="C8223" s="1163" t="s">
        <v>17358</v>
      </c>
      <c r="D8223" s="1163" t="s">
        <v>17359</v>
      </c>
      <c r="E8223" s="1164" t="s">
        <v>3009</v>
      </c>
      <c r="F8223" s="1165">
        <v>44361</v>
      </c>
      <c r="G8223" s="1165">
        <v>44510</v>
      </c>
    </row>
    <row r="8224" spans="1:7">
      <c r="A8224" s="1162">
        <v>9951</v>
      </c>
      <c r="B8224" s="1162">
        <v>36833</v>
      </c>
      <c r="C8224" s="1163" t="s">
        <v>17360</v>
      </c>
      <c r="D8224" s="1163" t="s">
        <v>17361</v>
      </c>
      <c r="E8224" s="1164" t="s">
        <v>2894</v>
      </c>
      <c r="F8224" s="1165">
        <v>44481</v>
      </c>
      <c r="G8224" s="1165">
        <v>44600</v>
      </c>
    </row>
    <row r="8225" spans="1:7" ht="25.5">
      <c r="A8225" s="1162">
        <v>9952</v>
      </c>
      <c r="B8225" s="1162">
        <v>36834</v>
      </c>
      <c r="C8225" s="1163" t="s">
        <v>17362</v>
      </c>
      <c r="D8225" s="1163" t="s">
        <v>17363</v>
      </c>
      <c r="E8225" s="1164" t="s">
        <v>3287</v>
      </c>
      <c r="F8225" s="1165">
        <v>44511</v>
      </c>
      <c r="G8225" s="1165">
        <v>44600</v>
      </c>
    </row>
    <row r="8226" spans="1:7">
      <c r="A8226" s="1162">
        <v>9953</v>
      </c>
      <c r="B8226" s="1162">
        <v>36835</v>
      </c>
      <c r="C8226" s="1163" t="s">
        <v>17364</v>
      </c>
      <c r="D8226" s="1163" t="s">
        <v>17365</v>
      </c>
      <c r="E8226" s="1164" t="s">
        <v>3287</v>
      </c>
      <c r="F8226" s="1165">
        <v>44481</v>
      </c>
      <c r="G8226" s="1165">
        <v>44570</v>
      </c>
    </row>
    <row r="8227" spans="1:7">
      <c r="A8227" s="1162">
        <v>9954</v>
      </c>
      <c r="B8227" s="1162">
        <v>36836</v>
      </c>
      <c r="C8227" s="1163" t="s">
        <v>17366</v>
      </c>
      <c r="D8227" s="1163" t="s">
        <v>17367</v>
      </c>
      <c r="E8227" s="1164" t="s">
        <v>3009</v>
      </c>
      <c r="F8227" s="1165">
        <v>44501</v>
      </c>
      <c r="G8227" s="1165">
        <v>44650</v>
      </c>
    </row>
    <row r="8228" spans="1:7">
      <c r="A8228" s="1162">
        <v>9955</v>
      </c>
      <c r="B8228" s="1162">
        <v>36837</v>
      </c>
      <c r="C8228" s="1163" t="s">
        <v>17368</v>
      </c>
      <c r="D8228" s="1163" t="s">
        <v>17369</v>
      </c>
      <c r="E8228" s="1164" t="s">
        <v>3287</v>
      </c>
      <c r="F8228" s="1165">
        <v>44601</v>
      </c>
      <c r="G8228" s="1165">
        <v>44690</v>
      </c>
    </row>
    <row r="8229" spans="1:7" ht="25.5">
      <c r="A8229" s="1162">
        <v>9956</v>
      </c>
      <c r="B8229" s="1162">
        <v>36838</v>
      </c>
      <c r="C8229" s="1163" t="s">
        <v>17370</v>
      </c>
      <c r="D8229" s="1163" t="s">
        <v>17371</v>
      </c>
      <c r="E8229" s="1164" t="s">
        <v>3287</v>
      </c>
      <c r="F8229" s="1165">
        <v>44571</v>
      </c>
      <c r="G8229" s="1165">
        <v>44660</v>
      </c>
    </row>
    <row r="8230" spans="1:7" ht="25.5">
      <c r="A8230" s="1162">
        <v>9957</v>
      </c>
      <c r="B8230" s="1162">
        <v>36839</v>
      </c>
      <c r="C8230" s="1163" t="s">
        <v>17372</v>
      </c>
      <c r="D8230" s="1163" t="s">
        <v>17373</v>
      </c>
      <c r="E8230" s="1164" t="s">
        <v>2894</v>
      </c>
      <c r="F8230" s="1165">
        <v>44651</v>
      </c>
      <c r="G8230" s="1165">
        <v>44770</v>
      </c>
    </row>
    <row r="8231" spans="1:7" ht="25.5">
      <c r="A8231" s="1162">
        <v>9958</v>
      </c>
      <c r="B8231" s="1162">
        <v>36840</v>
      </c>
      <c r="C8231" s="1163" t="s">
        <v>17374</v>
      </c>
      <c r="D8231" s="1163" t="s">
        <v>17375</v>
      </c>
      <c r="E8231" s="1164" t="s">
        <v>3287</v>
      </c>
      <c r="F8231" s="1165">
        <v>44691</v>
      </c>
      <c r="G8231" s="1165">
        <v>44780</v>
      </c>
    </row>
    <row r="8232" spans="1:7" ht="38.25">
      <c r="A8232" s="1162">
        <v>9959</v>
      </c>
      <c r="B8232" s="1162">
        <v>36841</v>
      </c>
      <c r="C8232" s="1163" t="s">
        <v>17376</v>
      </c>
      <c r="D8232" s="1163" t="s">
        <v>17377</v>
      </c>
      <c r="E8232" s="1164" t="s">
        <v>2894</v>
      </c>
      <c r="F8232" s="1165">
        <v>44511</v>
      </c>
      <c r="G8232" s="1165">
        <v>44630</v>
      </c>
    </row>
    <row r="8233" spans="1:7">
      <c r="A8233" s="1162">
        <v>9960</v>
      </c>
      <c r="B8233" s="1162">
        <v>36842</v>
      </c>
      <c r="C8233" s="1163" t="s">
        <v>17378</v>
      </c>
      <c r="D8233" s="1163" t="s">
        <v>7660</v>
      </c>
      <c r="E8233" s="1164" t="s">
        <v>2894</v>
      </c>
      <c r="F8233" s="1165">
        <v>44651</v>
      </c>
      <c r="G8233" s="1165">
        <v>44770</v>
      </c>
    </row>
    <row r="8234" spans="1:7">
      <c r="A8234" s="1162">
        <v>9961</v>
      </c>
      <c r="B8234" s="1162">
        <v>36843</v>
      </c>
      <c r="C8234" s="1163" t="s">
        <v>17379</v>
      </c>
      <c r="D8234" s="1163" t="s">
        <v>17380</v>
      </c>
      <c r="E8234" s="1164" t="s">
        <v>3009</v>
      </c>
      <c r="F8234" s="1165">
        <v>44511</v>
      </c>
      <c r="G8234" s="1165">
        <v>44660</v>
      </c>
    </row>
    <row r="8235" spans="1:7">
      <c r="A8235" s="1162">
        <v>9962</v>
      </c>
      <c r="B8235" s="1162">
        <v>36844</v>
      </c>
      <c r="C8235" s="1163" t="s">
        <v>17381</v>
      </c>
      <c r="D8235" s="1163" t="s">
        <v>17382</v>
      </c>
      <c r="E8235" s="1164" t="s">
        <v>3034</v>
      </c>
      <c r="F8235" s="1165">
        <v>44691</v>
      </c>
      <c r="G8235" s="1165">
        <v>44750</v>
      </c>
    </row>
    <row r="8236" spans="1:7">
      <c r="A8236" s="1162">
        <v>9963</v>
      </c>
      <c r="B8236" s="1162">
        <v>36845</v>
      </c>
      <c r="C8236" s="1163" t="s">
        <v>17383</v>
      </c>
      <c r="D8236" s="1163" t="s">
        <v>17384</v>
      </c>
      <c r="E8236" s="1164" t="s">
        <v>2693</v>
      </c>
      <c r="F8236" s="1165">
        <v>44481</v>
      </c>
      <c r="G8236" s="1165">
        <v>44525</v>
      </c>
    </row>
    <row r="8237" spans="1:7">
      <c r="A8237" s="1158">
        <v>9964</v>
      </c>
      <c r="B8237" s="1158">
        <v>36846</v>
      </c>
      <c r="C8237" s="1159" t="s">
        <v>12188</v>
      </c>
      <c r="D8237" s="1159" t="s">
        <v>3339</v>
      </c>
      <c r="E8237" s="1160" t="s">
        <v>3112</v>
      </c>
      <c r="F8237" s="1161">
        <v>44501</v>
      </c>
      <c r="G8237" s="1161">
        <v>44530</v>
      </c>
    </row>
    <row r="8238" spans="1:7">
      <c r="A8238" s="1162">
        <v>9965</v>
      </c>
      <c r="B8238" s="1162">
        <v>36847</v>
      </c>
      <c r="C8238" s="1163" t="s">
        <v>17385</v>
      </c>
      <c r="D8238" s="1163" t="s">
        <v>16526</v>
      </c>
      <c r="E8238" s="1164" t="s">
        <v>3112</v>
      </c>
      <c r="F8238" s="1165">
        <v>44501</v>
      </c>
      <c r="G8238" s="1165">
        <v>44530</v>
      </c>
    </row>
    <row r="8239" spans="1:7">
      <c r="A8239" s="1158">
        <v>9966</v>
      </c>
      <c r="B8239" s="1158">
        <v>36848</v>
      </c>
      <c r="C8239" s="1159" t="s">
        <v>11960</v>
      </c>
      <c r="D8239" s="1159" t="s">
        <v>12561</v>
      </c>
      <c r="E8239" s="1160" t="s">
        <v>13018</v>
      </c>
      <c r="F8239" s="1161">
        <v>44511</v>
      </c>
      <c r="G8239" s="1161">
        <v>45040</v>
      </c>
    </row>
    <row r="8240" spans="1:7" ht="25.5">
      <c r="A8240" s="1162">
        <v>9967</v>
      </c>
      <c r="B8240" s="1162">
        <v>36849</v>
      </c>
      <c r="C8240" s="1163" t="s">
        <v>17386</v>
      </c>
      <c r="D8240" s="1163" t="s">
        <v>17387</v>
      </c>
      <c r="E8240" s="1164" t="s">
        <v>3476</v>
      </c>
      <c r="F8240" s="1165">
        <v>44771</v>
      </c>
      <c r="G8240" s="1165">
        <v>44825</v>
      </c>
    </row>
    <row r="8241" spans="1:7" ht="38.25">
      <c r="A8241" s="1162">
        <v>9968</v>
      </c>
      <c r="B8241" s="1162">
        <v>36850</v>
      </c>
      <c r="C8241" s="1163" t="s">
        <v>17388</v>
      </c>
      <c r="D8241" s="1163" t="s">
        <v>17389</v>
      </c>
      <c r="E8241" s="1164" t="s">
        <v>3955</v>
      </c>
      <c r="F8241" s="1165">
        <v>44681</v>
      </c>
      <c r="G8241" s="1165">
        <v>44880</v>
      </c>
    </row>
    <row r="8242" spans="1:7" ht="38.25">
      <c r="A8242" s="1162">
        <v>9969</v>
      </c>
      <c r="B8242" s="1162">
        <v>36851</v>
      </c>
      <c r="C8242" s="1163" t="s">
        <v>17390</v>
      </c>
      <c r="D8242" s="1163" t="s">
        <v>17391</v>
      </c>
      <c r="E8242" s="1164" t="s">
        <v>3287</v>
      </c>
      <c r="F8242" s="1165">
        <v>44631</v>
      </c>
      <c r="G8242" s="1165">
        <v>44720</v>
      </c>
    </row>
    <row r="8243" spans="1:7" ht="25.5">
      <c r="A8243" s="1162">
        <v>9970</v>
      </c>
      <c r="B8243" s="1162">
        <v>36852</v>
      </c>
      <c r="C8243" s="1163" t="s">
        <v>17392</v>
      </c>
      <c r="D8243" s="1163" t="s">
        <v>17393</v>
      </c>
      <c r="E8243" s="1164" t="s">
        <v>3064</v>
      </c>
      <c r="F8243" s="1165">
        <v>44711</v>
      </c>
      <c r="G8243" s="1165">
        <v>44890</v>
      </c>
    </row>
    <row r="8244" spans="1:7" ht="25.5">
      <c r="A8244" s="1162">
        <v>9971</v>
      </c>
      <c r="B8244" s="1162">
        <v>36853</v>
      </c>
      <c r="C8244" s="1163" t="s">
        <v>17394</v>
      </c>
      <c r="D8244" s="1163" t="s">
        <v>17395</v>
      </c>
      <c r="E8244" s="1164" t="s">
        <v>3064</v>
      </c>
      <c r="F8244" s="1165">
        <v>44711</v>
      </c>
      <c r="G8244" s="1165">
        <v>44890</v>
      </c>
    </row>
    <row r="8245" spans="1:7" ht="25.5">
      <c r="A8245" s="1162">
        <v>9972</v>
      </c>
      <c r="B8245" s="1162">
        <v>36854</v>
      </c>
      <c r="C8245" s="1163" t="s">
        <v>17396</v>
      </c>
      <c r="D8245" s="1163" t="s">
        <v>17397</v>
      </c>
      <c r="E8245" s="1164" t="s">
        <v>3064</v>
      </c>
      <c r="F8245" s="1165">
        <v>44711</v>
      </c>
      <c r="G8245" s="1165">
        <v>44890</v>
      </c>
    </row>
    <row r="8246" spans="1:7" ht="25.5">
      <c r="A8246" s="1162">
        <v>9973</v>
      </c>
      <c r="B8246" s="1162">
        <v>36855</v>
      </c>
      <c r="C8246" s="1163" t="s">
        <v>17398</v>
      </c>
      <c r="D8246" s="1163" t="s">
        <v>17399</v>
      </c>
      <c r="E8246" s="1164" t="s">
        <v>3064</v>
      </c>
      <c r="F8246" s="1165">
        <v>44511</v>
      </c>
      <c r="G8246" s="1165">
        <v>44690</v>
      </c>
    </row>
    <row r="8247" spans="1:7" ht="25.5">
      <c r="A8247" s="1162">
        <v>9974</v>
      </c>
      <c r="B8247" s="1162">
        <v>36856</v>
      </c>
      <c r="C8247" s="1163" t="s">
        <v>17400</v>
      </c>
      <c r="D8247" s="1163" t="s">
        <v>17401</v>
      </c>
      <c r="E8247" s="1164" t="s">
        <v>3064</v>
      </c>
      <c r="F8247" s="1165">
        <v>44511</v>
      </c>
      <c r="G8247" s="1165">
        <v>44690</v>
      </c>
    </row>
    <row r="8248" spans="1:7" ht="25.5">
      <c r="A8248" s="1162">
        <v>9975</v>
      </c>
      <c r="B8248" s="1162">
        <v>36857</v>
      </c>
      <c r="C8248" s="1163" t="s">
        <v>17402</v>
      </c>
      <c r="D8248" s="1163" t="s">
        <v>17403</v>
      </c>
      <c r="E8248" s="1164" t="s">
        <v>3009</v>
      </c>
      <c r="F8248" s="1165">
        <v>44571</v>
      </c>
      <c r="G8248" s="1165">
        <v>44720</v>
      </c>
    </row>
    <row r="8249" spans="1:7" ht="25.5">
      <c r="A8249" s="1162">
        <v>9976</v>
      </c>
      <c r="B8249" s="1162">
        <v>36858</v>
      </c>
      <c r="C8249" s="1163" t="s">
        <v>17404</v>
      </c>
      <c r="D8249" s="1163" t="s">
        <v>17405</v>
      </c>
      <c r="E8249" s="1164" t="s">
        <v>3009</v>
      </c>
      <c r="F8249" s="1165">
        <v>44891</v>
      </c>
      <c r="G8249" s="1165">
        <v>45040</v>
      </c>
    </row>
    <row r="8250" spans="1:7" ht="25.5">
      <c r="A8250" s="1162">
        <v>9977</v>
      </c>
      <c r="B8250" s="1162">
        <v>36859</v>
      </c>
      <c r="C8250" s="1163" t="s">
        <v>17406</v>
      </c>
      <c r="D8250" s="1163" t="s">
        <v>17407</v>
      </c>
      <c r="E8250" s="1164" t="s">
        <v>3009</v>
      </c>
      <c r="F8250" s="1165">
        <v>44891</v>
      </c>
      <c r="G8250" s="1165">
        <v>45040</v>
      </c>
    </row>
    <row r="8251" spans="1:7" ht="25.5">
      <c r="A8251" s="1162">
        <v>9978</v>
      </c>
      <c r="B8251" s="1162">
        <v>36860</v>
      </c>
      <c r="C8251" s="1163" t="s">
        <v>17408</v>
      </c>
      <c r="D8251" s="1163" t="s">
        <v>17409</v>
      </c>
      <c r="E8251" s="1164" t="s">
        <v>3009</v>
      </c>
      <c r="F8251" s="1165">
        <v>44891</v>
      </c>
      <c r="G8251" s="1165">
        <v>45040</v>
      </c>
    </row>
    <row r="8252" spans="1:7" ht="38.25">
      <c r="A8252" s="1162">
        <v>9979</v>
      </c>
      <c r="B8252" s="1162">
        <v>36861</v>
      </c>
      <c r="C8252" s="1163" t="s">
        <v>17410</v>
      </c>
      <c r="D8252" s="1163" t="s">
        <v>17411</v>
      </c>
      <c r="E8252" s="1164" t="s">
        <v>3064</v>
      </c>
      <c r="F8252" s="1165">
        <v>44771</v>
      </c>
      <c r="G8252" s="1165">
        <v>44950</v>
      </c>
    </row>
    <row r="8253" spans="1:7" ht="25.5">
      <c r="A8253" s="1162">
        <v>9980</v>
      </c>
      <c r="B8253" s="1162">
        <v>36862</v>
      </c>
      <c r="C8253" s="1163" t="s">
        <v>17412</v>
      </c>
      <c r="D8253" s="1163" t="s">
        <v>17413</v>
      </c>
      <c r="E8253" s="1164" t="s">
        <v>3009</v>
      </c>
      <c r="F8253" s="1165">
        <v>44681</v>
      </c>
      <c r="G8253" s="1165">
        <v>44830</v>
      </c>
    </row>
    <row r="8254" spans="1:7">
      <c r="A8254" s="1158">
        <v>9981</v>
      </c>
      <c r="B8254" s="1158">
        <v>36863</v>
      </c>
      <c r="C8254" s="1159" t="s">
        <v>11969</v>
      </c>
      <c r="D8254" s="1159" t="s">
        <v>12493</v>
      </c>
      <c r="E8254" s="1160" t="s">
        <v>14706</v>
      </c>
      <c r="F8254" s="1161">
        <v>44511</v>
      </c>
      <c r="G8254" s="1161">
        <v>45055</v>
      </c>
    </row>
    <row r="8255" spans="1:7">
      <c r="A8255" s="1158">
        <v>9982</v>
      </c>
      <c r="B8255" s="1158">
        <v>36864</v>
      </c>
      <c r="C8255" s="1159" t="s">
        <v>17414</v>
      </c>
      <c r="D8255" s="1159" t="s">
        <v>5071</v>
      </c>
      <c r="E8255" s="1160" t="s">
        <v>3064</v>
      </c>
      <c r="F8255" s="1161">
        <v>44511</v>
      </c>
      <c r="G8255" s="1161">
        <v>44690</v>
      </c>
    </row>
    <row r="8256" spans="1:7" ht="25.5">
      <c r="A8256" s="1162">
        <v>9983</v>
      </c>
      <c r="B8256" s="1162">
        <v>36865</v>
      </c>
      <c r="C8256" s="1163" t="s">
        <v>17415</v>
      </c>
      <c r="D8256" s="1163" t="s">
        <v>17416</v>
      </c>
      <c r="E8256" s="1164" t="s">
        <v>3064</v>
      </c>
      <c r="F8256" s="1165">
        <v>44511</v>
      </c>
      <c r="G8256" s="1165">
        <v>44690</v>
      </c>
    </row>
    <row r="8257" spans="1:7">
      <c r="A8257" s="1158">
        <v>9984</v>
      </c>
      <c r="B8257" s="1158">
        <v>36866</v>
      </c>
      <c r="C8257" s="1159" t="s">
        <v>17417</v>
      </c>
      <c r="D8257" s="1159" t="s">
        <v>5130</v>
      </c>
      <c r="E8257" s="1160" t="s">
        <v>3199</v>
      </c>
      <c r="F8257" s="1161">
        <v>44691</v>
      </c>
      <c r="G8257" s="1161">
        <v>44920</v>
      </c>
    </row>
    <row r="8258" spans="1:7" ht="25.5">
      <c r="A8258" s="1162">
        <v>9985</v>
      </c>
      <c r="B8258" s="1162">
        <v>36867</v>
      </c>
      <c r="C8258" s="1163" t="s">
        <v>17418</v>
      </c>
      <c r="D8258" s="1163" t="s">
        <v>17419</v>
      </c>
      <c r="E8258" s="1164" t="s">
        <v>3009</v>
      </c>
      <c r="F8258" s="1165">
        <v>44771</v>
      </c>
      <c r="G8258" s="1165">
        <v>44920</v>
      </c>
    </row>
    <row r="8259" spans="1:7" ht="25.5">
      <c r="A8259" s="1162">
        <v>9986</v>
      </c>
      <c r="B8259" s="1162">
        <v>36868</v>
      </c>
      <c r="C8259" s="1163" t="s">
        <v>17420</v>
      </c>
      <c r="D8259" s="1163" t="s">
        <v>17421</v>
      </c>
      <c r="E8259" s="1164" t="s">
        <v>3009</v>
      </c>
      <c r="F8259" s="1165">
        <v>44771</v>
      </c>
      <c r="G8259" s="1165">
        <v>44920</v>
      </c>
    </row>
    <row r="8260" spans="1:7" ht="25.5">
      <c r="A8260" s="1162">
        <v>9987</v>
      </c>
      <c r="B8260" s="1162">
        <v>36869</v>
      </c>
      <c r="C8260" s="1163" t="s">
        <v>17422</v>
      </c>
      <c r="D8260" s="1163" t="s">
        <v>17423</v>
      </c>
      <c r="E8260" s="1164" t="s">
        <v>3009</v>
      </c>
      <c r="F8260" s="1165">
        <v>44691</v>
      </c>
      <c r="G8260" s="1165">
        <v>44840</v>
      </c>
    </row>
    <row r="8261" spans="1:7" ht="25.5">
      <c r="A8261" s="1162">
        <v>9988</v>
      </c>
      <c r="B8261" s="1162">
        <v>36870</v>
      </c>
      <c r="C8261" s="1163" t="s">
        <v>17424</v>
      </c>
      <c r="D8261" s="1163" t="s">
        <v>17425</v>
      </c>
      <c r="E8261" s="1164" t="s">
        <v>3009</v>
      </c>
      <c r="F8261" s="1165">
        <v>44771</v>
      </c>
      <c r="G8261" s="1165">
        <v>44920</v>
      </c>
    </row>
    <row r="8262" spans="1:7" ht="25.5">
      <c r="A8262" s="1162">
        <v>9989</v>
      </c>
      <c r="B8262" s="1162">
        <v>36871</v>
      </c>
      <c r="C8262" s="1163" t="s">
        <v>17426</v>
      </c>
      <c r="D8262" s="1163" t="s">
        <v>17427</v>
      </c>
      <c r="E8262" s="1164" t="s">
        <v>3009</v>
      </c>
      <c r="F8262" s="1165">
        <v>44721</v>
      </c>
      <c r="G8262" s="1165">
        <v>44870</v>
      </c>
    </row>
    <row r="8263" spans="1:7">
      <c r="A8263" s="1162">
        <v>9990</v>
      </c>
      <c r="B8263" s="1162">
        <v>36872</v>
      </c>
      <c r="C8263" s="1163" t="s">
        <v>17428</v>
      </c>
      <c r="D8263" s="1163" t="s">
        <v>17429</v>
      </c>
      <c r="E8263" s="1164" t="s">
        <v>17430</v>
      </c>
      <c r="F8263" s="1165">
        <v>44691</v>
      </c>
      <c r="G8263" s="1165">
        <v>44912</v>
      </c>
    </row>
    <row r="8264" spans="1:7" ht="25.5">
      <c r="A8264" s="1162">
        <v>9991</v>
      </c>
      <c r="B8264" s="1162">
        <v>36873</v>
      </c>
      <c r="C8264" s="1163" t="s">
        <v>17431</v>
      </c>
      <c r="D8264" s="1163" t="s">
        <v>17432</v>
      </c>
      <c r="E8264" s="1164" t="s">
        <v>3009</v>
      </c>
      <c r="F8264" s="1165">
        <v>44771</v>
      </c>
      <c r="G8264" s="1165">
        <v>44920</v>
      </c>
    </row>
    <row r="8265" spans="1:7">
      <c r="A8265" s="1162">
        <v>9992</v>
      </c>
      <c r="B8265" s="1162">
        <v>36874</v>
      </c>
      <c r="C8265" s="1163" t="s">
        <v>17433</v>
      </c>
      <c r="D8265" s="1163" t="s">
        <v>17434</v>
      </c>
      <c r="E8265" s="1164" t="s">
        <v>17430</v>
      </c>
      <c r="F8265" s="1165">
        <v>44691</v>
      </c>
      <c r="G8265" s="1165">
        <v>44912</v>
      </c>
    </row>
    <row r="8266" spans="1:7" ht="25.5">
      <c r="A8266" s="1158">
        <v>9993</v>
      </c>
      <c r="B8266" s="1158">
        <v>36875</v>
      </c>
      <c r="C8266" s="1159" t="s">
        <v>17435</v>
      </c>
      <c r="D8266" s="1159" t="s">
        <v>5188</v>
      </c>
      <c r="E8266" s="1160" t="s">
        <v>7851</v>
      </c>
      <c r="F8266" s="1161">
        <v>44786</v>
      </c>
      <c r="G8266" s="1161">
        <v>45010</v>
      </c>
    </row>
    <row r="8267" spans="1:7" ht="38.25">
      <c r="A8267" s="1162">
        <v>9994</v>
      </c>
      <c r="B8267" s="1162">
        <v>36876</v>
      </c>
      <c r="C8267" s="1163" t="s">
        <v>17436</v>
      </c>
      <c r="D8267" s="1163" t="s">
        <v>17437</v>
      </c>
      <c r="E8267" s="1164" t="s">
        <v>3009</v>
      </c>
      <c r="F8267" s="1165">
        <v>44801</v>
      </c>
      <c r="G8267" s="1165">
        <v>44950</v>
      </c>
    </row>
    <row r="8268" spans="1:7" ht="38.25">
      <c r="A8268" s="1162">
        <v>9995</v>
      </c>
      <c r="B8268" s="1162">
        <v>36877</v>
      </c>
      <c r="C8268" s="1163" t="s">
        <v>17438</v>
      </c>
      <c r="D8268" s="1163" t="s">
        <v>17439</v>
      </c>
      <c r="E8268" s="1164" t="s">
        <v>3009</v>
      </c>
      <c r="F8268" s="1165">
        <v>44801</v>
      </c>
      <c r="G8268" s="1165">
        <v>44950</v>
      </c>
    </row>
    <row r="8269" spans="1:7" ht="25.5">
      <c r="A8269" s="1162">
        <v>9996</v>
      </c>
      <c r="B8269" s="1162">
        <v>36878</v>
      </c>
      <c r="C8269" s="1163" t="s">
        <v>17440</v>
      </c>
      <c r="D8269" s="1163" t="s">
        <v>17441</v>
      </c>
      <c r="E8269" s="1164" t="s">
        <v>3009</v>
      </c>
      <c r="F8269" s="1165">
        <v>44786</v>
      </c>
      <c r="G8269" s="1165">
        <v>44935</v>
      </c>
    </row>
    <row r="8270" spans="1:7" ht="25.5">
      <c r="A8270" s="1162">
        <v>9997</v>
      </c>
      <c r="B8270" s="1162">
        <v>36879</v>
      </c>
      <c r="C8270" s="1163" t="s">
        <v>17442</v>
      </c>
      <c r="D8270" s="1163" t="s">
        <v>17443</v>
      </c>
      <c r="E8270" s="1164" t="s">
        <v>3009</v>
      </c>
      <c r="F8270" s="1165">
        <v>44786</v>
      </c>
      <c r="G8270" s="1165">
        <v>44935</v>
      </c>
    </row>
    <row r="8271" spans="1:7" ht="38.25">
      <c r="A8271" s="1162">
        <v>9998</v>
      </c>
      <c r="B8271" s="1162">
        <v>36880</v>
      </c>
      <c r="C8271" s="1163" t="s">
        <v>17444</v>
      </c>
      <c r="D8271" s="1163" t="s">
        <v>17445</v>
      </c>
      <c r="E8271" s="1164" t="s">
        <v>3009</v>
      </c>
      <c r="F8271" s="1165">
        <v>44801</v>
      </c>
      <c r="G8271" s="1165">
        <v>44950</v>
      </c>
    </row>
    <row r="8272" spans="1:7" ht="25.5">
      <c r="A8272" s="1162">
        <v>9999</v>
      </c>
      <c r="B8272" s="1162">
        <v>36881</v>
      </c>
      <c r="C8272" s="1163" t="s">
        <v>17446</v>
      </c>
      <c r="D8272" s="1163" t="s">
        <v>17447</v>
      </c>
      <c r="E8272" s="1164" t="s">
        <v>3009</v>
      </c>
      <c r="F8272" s="1165">
        <v>44816</v>
      </c>
      <c r="G8272" s="1165">
        <v>44965</v>
      </c>
    </row>
    <row r="8273" spans="1:7" ht="25.5">
      <c r="A8273" s="1162">
        <v>10000</v>
      </c>
      <c r="B8273" s="1162">
        <v>36882</v>
      </c>
      <c r="C8273" s="1163" t="s">
        <v>17448</v>
      </c>
      <c r="D8273" s="1163" t="s">
        <v>17449</v>
      </c>
      <c r="E8273" s="1164" t="s">
        <v>3009</v>
      </c>
      <c r="F8273" s="1165">
        <v>44816</v>
      </c>
      <c r="G8273" s="1165">
        <v>44965</v>
      </c>
    </row>
    <row r="8274" spans="1:7" ht="38.25">
      <c r="A8274" s="1162">
        <v>10001</v>
      </c>
      <c r="B8274" s="1162">
        <v>36883</v>
      </c>
      <c r="C8274" s="1163" t="s">
        <v>17450</v>
      </c>
      <c r="D8274" s="1163" t="s">
        <v>17451</v>
      </c>
      <c r="E8274" s="1164" t="s">
        <v>3009</v>
      </c>
      <c r="F8274" s="1165">
        <v>44846</v>
      </c>
      <c r="G8274" s="1165">
        <v>44995</v>
      </c>
    </row>
    <row r="8275" spans="1:7" ht="38.25">
      <c r="A8275" s="1162">
        <v>10002</v>
      </c>
      <c r="B8275" s="1162">
        <v>36884</v>
      </c>
      <c r="C8275" s="1163" t="s">
        <v>17452</v>
      </c>
      <c r="D8275" s="1163" t="s">
        <v>17453</v>
      </c>
      <c r="E8275" s="1164" t="s">
        <v>3009</v>
      </c>
      <c r="F8275" s="1165">
        <v>44846</v>
      </c>
      <c r="G8275" s="1165">
        <v>44995</v>
      </c>
    </row>
    <row r="8276" spans="1:7" ht="38.25">
      <c r="A8276" s="1162">
        <v>10003</v>
      </c>
      <c r="B8276" s="1162">
        <v>36885</v>
      </c>
      <c r="C8276" s="1163" t="s">
        <v>17454</v>
      </c>
      <c r="D8276" s="1163" t="s">
        <v>17455</v>
      </c>
      <c r="E8276" s="1164" t="s">
        <v>3009</v>
      </c>
      <c r="F8276" s="1165">
        <v>44846</v>
      </c>
      <c r="G8276" s="1165">
        <v>44995</v>
      </c>
    </row>
    <row r="8277" spans="1:7" ht="38.25">
      <c r="A8277" s="1162">
        <v>10004</v>
      </c>
      <c r="B8277" s="1162">
        <v>36886</v>
      </c>
      <c r="C8277" s="1163" t="s">
        <v>17456</v>
      </c>
      <c r="D8277" s="1163" t="s">
        <v>17457</v>
      </c>
      <c r="E8277" s="1164" t="s">
        <v>3009</v>
      </c>
      <c r="F8277" s="1165">
        <v>44861</v>
      </c>
      <c r="G8277" s="1165">
        <v>45010</v>
      </c>
    </row>
    <row r="8278" spans="1:7">
      <c r="A8278" s="1158">
        <v>10005</v>
      </c>
      <c r="B8278" s="1158">
        <v>36887</v>
      </c>
      <c r="C8278" s="1159" t="s">
        <v>16829</v>
      </c>
      <c r="D8278" s="1159" t="s">
        <v>5117</v>
      </c>
      <c r="E8278" s="1160" t="s">
        <v>3352</v>
      </c>
      <c r="F8278" s="1161">
        <v>44801</v>
      </c>
      <c r="G8278" s="1161">
        <v>44935</v>
      </c>
    </row>
    <row r="8279" spans="1:7" ht="25.5">
      <c r="A8279" s="1162">
        <v>10006</v>
      </c>
      <c r="B8279" s="1162">
        <v>36888</v>
      </c>
      <c r="C8279" s="1163" t="s">
        <v>17458</v>
      </c>
      <c r="D8279" s="1163" t="s">
        <v>17459</v>
      </c>
      <c r="E8279" s="1164" t="s">
        <v>2894</v>
      </c>
      <c r="F8279" s="1165">
        <v>44816</v>
      </c>
      <c r="G8279" s="1165">
        <v>44935</v>
      </c>
    </row>
    <row r="8280" spans="1:7" ht="25.5">
      <c r="A8280" s="1162">
        <v>10007</v>
      </c>
      <c r="B8280" s="1162">
        <v>36889</v>
      </c>
      <c r="C8280" s="1163" t="s">
        <v>17460</v>
      </c>
      <c r="D8280" s="1163" t="s">
        <v>17461</v>
      </c>
      <c r="E8280" s="1164" t="s">
        <v>2894</v>
      </c>
      <c r="F8280" s="1165">
        <v>44801</v>
      </c>
      <c r="G8280" s="1165">
        <v>44920</v>
      </c>
    </row>
    <row r="8281" spans="1:7" ht="25.5">
      <c r="A8281" s="1162">
        <v>10008</v>
      </c>
      <c r="B8281" s="1162">
        <v>36890</v>
      </c>
      <c r="C8281" s="1163" t="s">
        <v>17462</v>
      </c>
      <c r="D8281" s="1163" t="s">
        <v>17463</v>
      </c>
      <c r="E8281" s="1164" t="s">
        <v>2894</v>
      </c>
      <c r="F8281" s="1165">
        <v>44801</v>
      </c>
      <c r="G8281" s="1165">
        <v>44920</v>
      </c>
    </row>
    <row r="8282" spans="1:7" ht="38.25">
      <c r="A8282" s="1158">
        <v>10009</v>
      </c>
      <c r="B8282" s="1158">
        <v>36891</v>
      </c>
      <c r="C8282" s="1159" t="s">
        <v>17464</v>
      </c>
      <c r="D8282" s="1159" t="s">
        <v>5202</v>
      </c>
      <c r="E8282" s="1160" t="s">
        <v>3009</v>
      </c>
      <c r="F8282" s="1161">
        <v>44906</v>
      </c>
      <c r="G8282" s="1161">
        <v>45055</v>
      </c>
    </row>
    <row r="8283" spans="1:7" ht="25.5">
      <c r="A8283" s="1162">
        <v>10010</v>
      </c>
      <c r="B8283" s="1162">
        <v>36892</v>
      </c>
      <c r="C8283" s="1163" t="s">
        <v>17465</v>
      </c>
      <c r="D8283" s="1163" t="s">
        <v>17466</v>
      </c>
      <c r="E8283" s="1164" t="s">
        <v>2894</v>
      </c>
      <c r="F8283" s="1165">
        <v>44906</v>
      </c>
      <c r="G8283" s="1165">
        <v>45025</v>
      </c>
    </row>
    <row r="8284" spans="1:7" ht="38.25">
      <c r="A8284" s="1162">
        <v>10011</v>
      </c>
      <c r="B8284" s="1162">
        <v>36893</v>
      </c>
      <c r="C8284" s="1163" t="s">
        <v>17467</v>
      </c>
      <c r="D8284" s="1163" t="s">
        <v>17468</v>
      </c>
      <c r="E8284" s="1164" t="s">
        <v>2894</v>
      </c>
      <c r="F8284" s="1165">
        <v>44906</v>
      </c>
      <c r="G8284" s="1165">
        <v>45025</v>
      </c>
    </row>
    <row r="8285" spans="1:7" ht="25.5">
      <c r="A8285" s="1162">
        <v>10012</v>
      </c>
      <c r="B8285" s="1162">
        <v>36894</v>
      </c>
      <c r="C8285" s="1163" t="s">
        <v>17469</v>
      </c>
      <c r="D8285" s="1163" t="s">
        <v>17470</v>
      </c>
      <c r="E8285" s="1164" t="s">
        <v>2894</v>
      </c>
      <c r="F8285" s="1165">
        <v>44906</v>
      </c>
      <c r="G8285" s="1165">
        <v>45025</v>
      </c>
    </row>
    <row r="8286" spans="1:7" ht="38.25">
      <c r="A8286" s="1162">
        <v>10013</v>
      </c>
      <c r="B8286" s="1162">
        <v>36895</v>
      </c>
      <c r="C8286" s="1163" t="s">
        <v>17471</v>
      </c>
      <c r="D8286" s="1163" t="s">
        <v>17472</v>
      </c>
      <c r="E8286" s="1164" t="s">
        <v>2894</v>
      </c>
      <c r="F8286" s="1165">
        <v>44936</v>
      </c>
      <c r="G8286" s="1165">
        <v>45055</v>
      </c>
    </row>
    <row r="8287" spans="1:7" ht="38.25">
      <c r="A8287" s="1162">
        <v>10014</v>
      </c>
      <c r="B8287" s="1162">
        <v>36896</v>
      </c>
      <c r="C8287" s="1163" t="s">
        <v>17473</v>
      </c>
      <c r="D8287" s="1163" t="s">
        <v>17474</v>
      </c>
      <c r="E8287" s="1164" t="s">
        <v>2894</v>
      </c>
      <c r="F8287" s="1165">
        <v>44936</v>
      </c>
      <c r="G8287" s="1165">
        <v>45055</v>
      </c>
    </row>
    <row r="8288" spans="1:7" ht="38.25">
      <c r="A8288" s="1162">
        <v>10015</v>
      </c>
      <c r="B8288" s="1162">
        <v>36897</v>
      </c>
      <c r="C8288" s="1163" t="s">
        <v>17475</v>
      </c>
      <c r="D8288" s="1163" t="s">
        <v>17476</v>
      </c>
      <c r="E8288" s="1164" t="s">
        <v>2894</v>
      </c>
      <c r="F8288" s="1165">
        <v>44936</v>
      </c>
      <c r="G8288" s="1165">
        <v>45055</v>
      </c>
    </row>
    <row r="8289" spans="1:7" ht="25.5">
      <c r="A8289" s="1162">
        <v>10016</v>
      </c>
      <c r="B8289" s="1162">
        <v>36898</v>
      </c>
      <c r="C8289" s="1163" t="s">
        <v>17477</v>
      </c>
      <c r="D8289" s="1163" t="s">
        <v>17478</v>
      </c>
      <c r="E8289" s="1164" t="s">
        <v>2894</v>
      </c>
      <c r="F8289" s="1165">
        <v>44906</v>
      </c>
      <c r="G8289" s="1165">
        <v>45025</v>
      </c>
    </row>
    <row r="8290" spans="1:7">
      <c r="A8290" s="1158">
        <v>10017</v>
      </c>
      <c r="B8290" s="1158">
        <v>36899</v>
      </c>
      <c r="C8290" s="1159" t="s">
        <v>11986</v>
      </c>
      <c r="D8290" s="1159" t="s">
        <v>5244</v>
      </c>
      <c r="E8290" s="1160" t="s">
        <v>4628</v>
      </c>
      <c r="F8290" s="1161">
        <v>44801</v>
      </c>
      <c r="G8290" s="1161">
        <v>45070</v>
      </c>
    </row>
    <row r="8291" spans="1:7">
      <c r="A8291" s="1158">
        <v>10018</v>
      </c>
      <c r="B8291" s="1158">
        <v>36900</v>
      </c>
      <c r="C8291" s="1159" t="s">
        <v>15737</v>
      </c>
      <c r="D8291" s="1159" t="s">
        <v>5247</v>
      </c>
      <c r="E8291" s="1160" t="s">
        <v>3009</v>
      </c>
      <c r="F8291" s="1161">
        <v>44801</v>
      </c>
      <c r="G8291" s="1161">
        <v>44950</v>
      </c>
    </row>
    <row r="8292" spans="1:7" ht="25.5">
      <c r="A8292" s="1162">
        <v>10019</v>
      </c>
      <c r="B8292" s="1162">
        <v>36901</v>
      </c>
      <c r="C8292" s="1163" t="s">
        <v>17479</v>
      </c>
      <c r="D8292" s="1163" t="s">
        <v>12853</v>
      </c>
      <c r="E8292" s="1164" t="s">
        <v>2894</v>
      </c>
      <c r="F8292" s="1165">
        <v>44801</v>
      </c>
      <c r="G8292" s="1165">
        <v>44920</v>
      </c>
    </row>
    <row r="8293" spans="1:7" ht="25.5">
      <c r="A8293" s="1162">
        <v>10020</v>
      </c>
      <c r="B8293" s="1162">
        <v>36902</v>
      </c>
      <c r="C8293" s="1163" t="s">
        <v>17480</v>
      </c>
      <c r="D8293" s="1163" t="s">
        <v>12855</v>
      </c>
      <c r="E8293" s="1164" t="s">
        <v>2894</v>
      </c>
      <c r="F8293" s="1165">
        <v>44831</v>
      </c>
      <c r="G8293" s="1165">
        <v>44950</v>
      </c>
    </row>
    <row r="8294" spans="1:7" ht="25.5">
      <c r="A8294" s="1162">
        <v>10021</v>
      </c>
      <c r="B8294" s="1162">
        <v>36903</v>
      </c>
      <c r="C8294" s="1163" t="s">
        <v>17481</v>
      </c>
      <c r="D8294" s="1163" t="s">
        <v>12857</v>
      </c>
      <c r="E8294" s="1164" t="s">
        <v>2894</v>
      </c>
      <c r="F8294" s="1165">
        <v>44801</v>
      </c>
      <c r="G8294" s="1165">
        <v>44920</v>
      </c>
    </row>
    <row r="8295" spans="1:7" ht="38.25">
      <c r="A8295" s="1162">
        <v>10022</v>
      </c>
      <c r="B8295" s="1162">
        <v>36904</v>
      </c>
      <c r="C8295" s="1163" t="s">
        <v>17482</v>
      </c>
      <c r="D8295" s="1163" t="s">
        <v>12859</v>
      </c>
      <c r="E8295" s="1164" t="s">
        <v>2894</v>
      </c>
      <c r="F8295" s="1165">
        <v>44831</v>
      </c>
      <c r="G8295" s="1165">
        <v>44950</v>
      </c>
    </row>
    <row r="8296" spans="1:7">
      <c r="A8296" s="1158">
        <v>10023</v>
      </c>
      <c r="B8296" s="1158">
        <v>36905</v>
      </c>
      <c r="C8296" s="1159" t="s">
        <v>17483</v>
      </c>
      <c r="D8296" s="1159" t="s">
        <v>17484</v>
      </c>
      <c r="E8296" s="1160" t="s">
        <v>3009</v>
      </c>
      <c r="F8296" s="1161">
        <v>44861</v>
      </c>
      <c r="G8296" s="1161">
        <v>45010</v>
      </c>
    </row>
    <row r="8297" spans="1:7" ht="25.5">
      <c r="A8297" s="1162">
        <v>10024</v>
      </c>
      <c r="B8297" s="1162">
        <v>36906</v>
      </c>
      <c r="C8297" s="1163" t="s">
        <v>17485</v>
      </c>
      <c r="D8297" s="1163" t="s">
        <v>17486</v>
      </c>
      <c r="E8297" s="1164" t="s">
        <v>2894</v>
      </c>
      <c r="F8297" s="1165">
        <v>44861</v>
      </c>
      <c r="G8297" s="1165">
        <v>44980</v>
      </c>
    </row>
    <row r="8298" spans="1:7" ht="25.5">
      <c r="A8298" s="1162">
        <v>10025</v>
      </c>
      <c r="B8298" s="1162">
        <v>36907</v>
      </c>
      <c r="C8298" s="1163" t="s">
        <v>17487</v>
      </c>
      <c r="D8298" s="1163" t="s">
        <v>17488</v>
      </c>
      <c r="E8298" s="1164" t="s">
        <v>2894</v>
      </c>
      <c r="F8298" s="1165">
        <v>44891</v>
      </c>
      <c r="G8298" s="1165">
        <v>45010</v>
      </c>
    </row>
    <row r="8299" spans="1:7" ht="38.25">
      <c r="A8299" s="1162">
        <v>10026</v>
      </c>
      <c r="B8299" s="1162">
        <v>36908</v>
      </c>
      <c r="C8299" s="1163" t="s">
        <v>17489</v>
      </c>
      <c r="D8299" s="1163" t="s">
        <v>17490</v>
      </c>
      <c r="E8299" s="1164" t="s">
        <v>2894</v>
      </c>
      <c r="F8299" s="1165">
        <v>44861</v>
      </c>
      <c r="G8299" s="1165">
        <v>44980</v>
      </c>
    </row>
    <row r="8300" spans="1:7">
      <c r="A8300" s="1158">
        <v>10027</v>
      </c>
      <c r="B8300" s="1158">
        <v>36909</v>
      </c>
      <c r="C8300" s="1159" t="s">
        <v>17491</v>
      </c>
      <c r="D8300" s="1159" t="s">
        <v>8794</v>
      </c>
      <c r="E8300" s="1160" t="s">
        <v>3009</v>
      </c>
      <c r="F8300" s="1161">
        <v>44921</v>
      </c>
      <c r="G8300" s="1161">
        <v>45070</v>
      </c>
    </row>
    <row r="8301" spans="1:7">
      <c r="A8301" s="1162">
        <v>10028</v>
      </c>
      <c r="B8301" s="1162">
        <v>36910</v>
      </c>
      <c r="C8301" s="1163" t="s">
        <v>17492</v>
      </c>
      <c r="D8301" s="1163" t="s">
        <v>17493</v>
      </c>
      <c r="E8301" s="1164" t="s">
        <v>2894</v>
      </c>
      <c r="F8301" s="1165">
        <v>44921</v>
      </c>
      <c r="G8301" s="1165">
        <v>45040</v>
      </c>
    </row>
    <row r="8302" spans="1:7" ht="25.5">
      <c r="A8302" s="1162">
        <v>10029</v>
      </c>
      <c r="B8302" s="1162">
        <v>36911</v>
      </c>
      <c r="C8302" s="1163" t="s">
        <v>17494</v>
      </c>
      <c r="D8302" s="1163" t="s">
        <v>9616</v>
      </c>
      <c r="E8302" s="1164" t="s">
        <v>2894</v>
      </c>
      <c r="F8302" s="1165">
        <v>44951</v>
      </c>
      <c r="G8302" s="1165">
        <v>45070</v>
      </c>
    </row>
    <row r="8303" spans="1:7" ht="38.25">
      <c r="A8303" s="1162">
        <v>10030</v>
      </c>
      <c r="B8303" s="1162">
        <v>36912</v>
      </c>
      <c r="C8303" s="1163" t="s">
        <v>17495</v>
      </c>
      <c r="D8303" s="1163" t="s">
        <v>17496</v>
      </c>
      <c r="E8303" s="1164" t="s">
        <v>2894</v>
      </c>
      <c r="F8303" s="1165">
        <v>44921</v>
      </c>
      <c r="G8303" s="1165">
        <v>45040</v>
      </c>
    </row>
    <row r="8304" spans="1:7">
      <c r="A8304" s="1158">
        <v>10031</v>
      </c>
      <c r="B8304" s="1158">
        <v>36913</v>
      </c>
      <c r="C8304" s="1159" t="s">
        <v>17497</v>
      </c>
      <c r="D8304" s="1159" t="s">
        <v>17498</v>
      </c>
      <c r="E8304" s="1160" t="s">
        <v>3057</v>
      </c>
      <c r="F8304" s="1161">
        <v>44025</v>
      </c>
      <c r="G8304" s="1161">
        <v>44534</v>
      </c>
    </row>
    <row r="8305" spans="1:7">
      <c r="A8305" s="1162">
        <v>10032</v>
      </c>
      <c r="B8305" s="1162">
        <v>36914</v>
      </c>
      <c r="C8305" s="1163" t="s">
        <v>17499</v>
      </c>
      <c r="D8305" s="1163" t="s">
        <v>17500</v>
      </c>
      <c r="E8305" s="1164" t="s">
        <v>2357</v>
      </c>
      <c r="F8305" s="1165">
        <v>44534</v>
      </c>
      <c r="G8305" s="1165">
        <v>44534</v>
      </c>
    </row>
    <row r="8306" spans="1:7">
      <c r="A8306" s="1158">
        <v>10033</v>
      </c>
      <c r="B8306" s="1158">
        <v>36915</v>
      </c>
      <c r="C8306" s="1159" t="s">
        <v>11951</v>
      </c>
      <c r="D8306" s="1159" t="s">
        <v>3179</v>
      </c>
      <c r="E8306" s="1160" t="s">
        <v>3006</v>
      </c>
      <c r="F8306" s="1161">
        <v>44025</v>
      </c>
      <c r="G8306" s="1161">
        <v>44384</v>
      </c>
    </row>
    <row r="8307" spans="1:7">
      <c r="A8307" s="1162">
        <v>10034</v>
      </c>
      <c r="B8307" s="1162">
        <v>36916</v>
      </c>
      <c r="C8307" s="1163" t="s">
        <v>17501</v>
      </c>
      <c r="D8307" s="1163" t="s">
        <v>17502</v>
      </c>
      <c r="E8307" s="1164" t="s">
        <v>3287</v>
      </c>
      <c r="F8307" s="1165">
        <v>44025</v>
      </c>
      <c r="G8307" s="1165">
        <v>44114</v>
      </c>
    </row>
    <row r="8308" spans="1:7" ht="25.5">
      <c r="A8308" s="1162">
        <v>10035</v>
      </c>
      <c r="B8308" s="1162">
        <v>36917</v>
      </c>
      <c r="C8308" s="1163" t="s">
        <v>17503</v>
      </c>
      <c r="D8308" s="1163" t="s">
        <v>17504</v>
      </c>
      <c r="E8308" s="1164" t="s">
        <v>3287</v>
      </c>
      <c r="F8308" s="1165">
        <v>44295</v>
      </c>
      <c r="G8308" s="1165">
        <v>44384</v>
      </c>
    </row>
    <row r="8309" spans="1:7" ht="25.5">
      <c r="A8309" s="1162">
        <v>10036</v>
      </c>
      <c r="B8309" s="1162">
        <v>36918</v>
      </c>
      <c r="C8309" s="1163" t="s">
        <v>17505</v>
      </c>
      <c r="D8309" s="1163" t="s">
        <v>17506</v>
      </c>
      <c r="E8309" s="1164" t="s">
        <v>3009</v>
      </c>
      <c r="F8309" s="1165">
        <v>44145</v>
      </c>
      <c r="G8309" s="1165">
        <v>44294</v>
      </c>
    </row>
    <row r="8310" spans="1:7" ht="25.5">
      <c r="A8310" s="1162">
        <v>10037</v>
      </c>
      <c r="B8310" s="1162">
        <v>36919</v>
      </c>
      <c r="C8310" s="1163" t="s">
        <v>17507</v>
      </c>
      <c r="D8310" s="1163" t="s">
        <v>17508</v>
      </c>
      <c r="E8310" s="1164" t="s">
        <v>2894</v>
      </c>
      <c r="F8310" s="1165">
        <v>44115</v>
      </c>
      <c r="G8310" s="1165">
        <v>44234</v>
      </c>
    </row>
    <row r="8311" spans="1:7">
      <c r="A8311" s="1158">
        <v>10038</v>
      </c>
      <c r="B8311" s="1158">
        <v>36920</v>
      </c>
      <c r="C8311" s="1159" t="s">
        <v>11960</v>
      </c>
      <c r="D8311" s="1159" t="s">
        <v>12561</v>
      </c>
      <c r="E8311" s="1160" t="s">
        <v>4546</v>
      </c>
      <c r="F8311" s="1161">
        <v>44295</v>
      </c>
      <c r="G8311" s="1161">
        <v>44534</v>
      </c>
    </row>
    <row r="8312" spans="1:7" ht="25.5">
      <c r="A8312" s="1162">
        <v>10039</v>
      </c>
      <c r="B8312" s="1162">
        <v>36921</v>
      </c>
      <c r="C8312" s="1163" t="s">
        <v>17509</v>
      </c>
      <c r="D8312" s="1163" t="s">
        <v>17510</v>
      </c>
      <c r="E8312" s="1164" t="s">
        <v>3112</v>
      </c>
      <c r="F8312" s="1165">
        <v>44505</v>
      </c>
      <c r="G8312" s="1165">
        <v>44534</v>
      </c>
    </row>
    <row r="8313" spans="1:7" ht="25.5">
      <c r="A8313" s="1162">
        <v>10040</v>
      </c>
      <c r="B8313" s="1162">
        <v>36922</v>
      </c>
      <c r="C8313" s="1163" t="s">
        <v>17511</v>
      </c>
      <c r="D8313" s="1163" t="s">
        <v>17512</v>
      </c>
      <c r="E8313" s="1164" t="s">
        <v>3287</v>
      </c>
      <c r="F8313" s="1165">
        <v>44415</v>
      </c>
      <c r="G8313" s="1165">
        <v>44504</v>
      </c>
    </row>
    <row r="8314" spans="1:7" ht="51">
      <c r="A8314" s="1162">
        <v>10041</v>
      </c>
      <c r="B8314" s="1162">
        <v>36923</v>
      </c>
      <c r="C8314" s="1163" t="s">
        <v>17513</v>
      </c>
      <c r="D8314" s="1163" t="s">
        <v>17514</v>
      </c>
      <c r="E8314" s="1164" t="s">
        <v>2894</v>
      </c>
      <c r="F8314" s="1165">
        <v>44295</v>
      </c>
      <c r="G8314" s="1165">
        <v>44414</v>
      </c>
    </row>
    <row r="8315" spans="1:7">
      <c r="A8315" s="1158">
        <v>10042</v>
      </c>
      <c r="B8315" s="1158">
        <v>36924</v>
      </c>
      <c r="C8315" s="1159" t="s">
        <v>17515</v>
      </c>
      <c r="D8315" s="1159" t="s">
        <v>17516</v>
      </c>
      <c r="E8315" s="1160" t="s">
        <v>3057</v>
      </c>
      <c r="F8315" s="1161">
        <v>44115</v>
      </c>
      <c r="G8315" s="1161">
        <v>44624</v>
      </c>
    </row>
    <row r="8316" spans="1:7">
      <c r="A8316" s="1162">
        <v>10043</v>
      </c>
      <c r="B8316" s="1162">
        <v>36925</v>
      </c>
      <c r="C8316" s="1163" t="s">
        <v>17517</v>
      </c>
      <c r="D8316" s="1163" t="s">
        <v>17518</v>
      </c>
      <c r="E8316" s="1164" t="s">
        <v>2357</v>
      </c>
      <c r="F8316" s="1165">
        <v>44624</v>
      </c>
      <c r="G8316" s="1165">
        <v>44624</v>
      </c>
    </row>
    <row r="8317" spans="1:7">
      <c r="A8317" s="1158">
        <v>10044</v>
      </c>
      <c r="B8317" s="1158">
        <v>36926</v>
      </c>
      <c r="C8317" s="1159" t="s">
        <v>11951</v>
      </c>
      <c r="D8317" s="1159" t="s">
        <v>3179</v>
      </c>
      <c r="E8317" s="1160" t="s">
        <v>4729</v>
      </c>
      <c r="F8317" s="1161">
        <v>44115</v>
      </c>
      <c r="G8317" s="1161">
        <v>44444</v>
      </c>
    </row>
    <row r="8318" spans="1:7" ht="25.5">
      <c r="A8318" s="1162">
        <v>10045</v>
      </c>
      <c r="B8318" s="1162">
        <v>36929</v>
      </c>
      <c r="C8318" s="1163" t="s">
        <v>17519</v>
      </c>
      <c r="D8318" s="1163" t="s">
        <v>17520</v>
      </c>
      <c r="E8318" s="1164" t="s">
        <v>3287</v>
      </c>
      <c r="F8318" s="1165">
        <v>44115</v>
      </c>
      <c r="G8318" s="1165">
        <v>44204</v>
      </c>
    </row>
    <row r="8319" spans="1:7" ht="25.5">
      <c r="A8319" s="1162">
        <v>10046</v>
      </c>
      <c r="B8319" s="1162">
        <v>36928</v>
      </c>
      <c r="C8319" s="1163" t="s">
        <v>17521</v>
      </c>
      <c r="D8319" s="1163" t="s">
        <v>17522</v>
      </c>
      <c r="E8319" s="1164" t="s">
        <v>3009</v>
      </c>
      <c r="F8319" s="1165">
        <v>44205</v>
      </c>
      <c r="G8319" s="1165">
        <v>44354</v>
      </c>
    </row>
    <row r="8320" spans="1:7" ht="25.5">
      <c r="A8320" s="1162">
        <v>10047</v>
      </c>
      <c r="B8320" s="1162">
        <v>39037</v>
      </c>
      <c r="C8320" s="1163" t="s">
        <v>17523</v>
      </c>
      <c r="D8320" s="1163" t="s">
        <v>17522</v>
      </c>
      <c r="E8320" s="1164" t="s">
        <v>3009</v>
      </c>
      <c r="F8320" s="1165">
        <v>44205</v>
      </c>
      <c r="G8320" s="1165">
        <v>44354</v>
      </c>
    </row>
    <row r="8321" spans="1:7" ht="25.5">
      <c r="A8321" s="1162">
        <v>10048</v>
      </c>
      <c r="B8321" s="1162">
        <v>36927</v>
      </c>
      <c r="C8321" s="1163" t="s">
        <v>17524</v>
      </c>
      <c r="D8321" s="1163" t="s">
        <v>17525</v>
      </c>
      <c r="E8321" s="1164" t="s">
        <v>3287</v>
      </c>
      <c r="F8321" s="1165">
        <v>44355</v>
      </c>
      <c r="G8321" s="1165">
        <v>44444</v>
      </c>
    </row>
    <row r="8322" spans="1:7">
      <c r="A8322" s="1158">
        <v>10049</v>
      </c>
      <c r="B8322" s="1158">
        <v>36930</v>
      </c>
      <c r="C8322" s="1159" t="s">
        <v>11960</v>
      </c>
      <c r="D8322" s="1159" t="s">
        <v>12561</v>
      </c>
      <c r="E8322" s="1160" t="s">
        <v>3064</v>
      </c>
      <c r="F8322" s="1161">
        <v>44445</v>
      </c>
      <c r="G8322" s="1161">
        <v>44624</v>
      </c>
    </row>
    <row r="8323" spans="1:7" ht="25.5">
      <c r="A8323" s="1162">
        <v>10050</v>
      </c>
      <c r="B8323" s="1162">
        <v>36931</v>
      </c>
      <c r="C8323" s="1163" t="s">
        <v>17526</v>
      </c>
      <c r="D8323" s="1163" t="s">
        <v>17527</v>
      </c>
      <c r="E8323" s="1164" t="s">
        <v>3112</v>
      </c>
      <c r="F8323" s="1165">
        <v>44595</v>
      </c>
      <c r="G8323" s="1165">
        <v>44624</v>
      </c>
    </row>
    <row r="8324" spans="1:7" ht="25.5">
      <c r="A8324" s="1162">
        <v>10051</v>
      </c>
      <c r="B8324" s="1162">
        <v>36932</v>
      </c>
      <c r="C8324" s="1163" t="s">
        <v>17528</v>
      </c>
      <c r="D8324" s="1163" t="s">
        <v>17529</v>
      </c>
      <c r="E8324" s="1164" t="s">
        <v>3009</v>
      </c>
      <c r="F8324" s="1165">
        <v>44445</v>
      </c>
      <c r="G8324" s="1165">
        <v>44594</v>
      </c>
    </row>
    <row r="8325" spans="1:7" ht="25.5">
      <c r="A8325" s="1158">
        <v>10052</v>
      </c>
      <c r="B8325" s="1158">
        <v>36933</v>
      </c>
      <c r="C8325" s="1159" t="s">
        <v>17530</v>
      </c>
      <c r="D8325" s="1159" t="s">
        <v>17531</v>
      </c>
      <c r="E8325" s="1160" t="s">
        <v>17532</v>
      </c>
      <c r="F8325" s="1161">
        <v>44115</v>
      </c>
      <c r="G8325" s="1161">
        <v>44907</v>
      </c>
    </row>
    <row r="8326" spans="1:7">
      <c r="A8326" s="1162">
        <v>10053</v>
      </c>
      <c r="B8326" s="1162">
        <v>36934</v>
      </c>
      <c r="C8326" s="1163" t="s">
        <v>17533</v>
      </c>
      <c r="D8326" s="1163" t="s">
        <v>17534</v>
      </c>
      <c r="E8326" s="1164" t="s">
        <v>2357</v>
      </c>
      <c r="F8326" s="1165">
        <v>44907</v>
      </c>
      <c r="G8326" s="1165">
        <v>44907</v>
      </c>
    </row>
    <row r="8327" spans="1:7">
      <c r="A8327" s="1158">
        <v>10054</v>
      </c>
      <c r="B8327" s="1158">
        <v>36935</v>
      </c>
      <c r="C8327" s="1159" t="s">
        <v>11951</v>
      </c>
      <c r="D8327" s="1159" t="s">
        <v>3179</v>
      </c>
      <c r="E8327" s="1160" t="s">
        <v>6711</v>
      </c>
      <c r="F8327" s="1161">
        <v>44115</v>
      </c>
      <c r="G8327" s="1161">
        <v>44824</v>
      </c>
    </row>
    <row r="8328" spans="1:7" ht="25.5">
      <c r="A8328" s="1162">
        <v>10055</v>
      </c>
      <c r="B8328" s="1162">
        <v>36937</v>
      </c>
      <c r="C8328" s="1163" t="s">
        <v>17535</v>
      </c>
      <c r="D8328" s="1163" t="s">
        <v>17536</v>
      </c>
      <c r="E8328" s="1164" t="s">
        <v>3112</v>
      </c>
      <c r="F8328" s="1165">
        <v>44115</v>
      </c>
      <c r="G8328" s="1165">
        <v>44144</v>
      </c>
    </row>
    <row r="8329" spans="1:7" ht="38.25">
      <c r="A8329" s="1162">
        <v>10056</v>
      </c>
      <c r="B8329" s="1162">
        <v>36939</v>
      </c>
      <c r="C8329" s="1163" t="s">
        <v>17537</v>
      </c>
      <c r="D8329" s="1163" t="s">
        <v>17538</v>
      </c>
      <c r="E8329" s="1164" t="s">
        <v>3955</v>
      </c>
      <c r="F8329" s="1165">
        <v>44145</v>
      </c>
      <c r="G8329" s="1165">
        <v>44344</v>
      </c>
    </row>
    <row r="8330" spans="1:7" ht="25.5">
      <c r="A8330" s="1162">
        <v>10057</v>
      </c>
      <c r="B8330" s="1162">
        <v>36936</v>
      </c>
      <c r="C8330" s="1163" t="s">
        <v>17539</v>
      </c>
      <c r="D8330" s="1163" t="s">
        <v>17540</v>
      </c>
      <c r="E8330" s="1164" t="s">
        <v>13011</v>
      </c>
      <c r="F8330" s="1165">
        <v>44145</v>
      </c>
      <c r="G8330" s="1165">
        <v>44734</v>
      </c>
    </row>
    <row r="8331" spans="1:7" ht="38.25">
      <c r="A8331" s="1162">
        <v>10058</v>
      </c>
      <c r="B8331" s="1162">
        <v>36938</v>
      </c>
      <c r="C8331" s="1163" t="s">
        <v>17541</v>
      </c>
      <c r="D8331" s="1163" t="s">
        <v>17542</v>
      </c>
      <c r="E8331" s="1164" t="s">
        <v>3199</v>
      </c>
      <c r="F8331" s="1165">
        <v>44155</v>
      </c>
      <c r="G8331" s="1165">
        <v>44384</v>
      </c>
    </row>
    <row r="8332" spans="1:7" ht="38.25">
      <c r="A8332" s="1162">
        <v>10059</v>
      </c>
      <c r="B8332" s="1162">
        <v>36941</v>
      </c>
      <c r="C8332" s="1163" t="s">
        <v>17543</v>
      </c>
      <c r="D8332" s="1163" t="s">
        <v>17544</v>
      </c>
      <c r="E8332" s="1164" t="s">
        <v>3009</v>
      </c>
      <c r="F8332" s="1165">
        <v>44385</v>
      </c>
      <c r="G8332" s="1165">
        <v>44534</v>
      </c>
    </row>
    <row r="8333" spans="1:7" ht="38.25">
      <c r="A8333" s="1162">
        <v>10060</v>
      </c>
      <c r="B8333" s="1162">
        <v>36940</v>
      </c>
      <c r="C8333" s="1163" t="s">
        <v>17545</v>
      </c>
      <c r="D8333" s="1163" t="s">
        <v>17546</v>
      </c>
      <c r="E8333" s="1164" t="s">
        <v>3955</v>
      </c>
      <c r="F8333" s="1165">
        <v>44415</v>
      </c>
      <c r="G8333" s="1165">
        <v>44614</v>
      </c>
    </row>
    <row r="8334" spans="1:7" ht="38.25">
      <c r="A8334" s="1162">
        <v>10061</v>
      </c>
      <c r="B8334" s="1162">
        <v>36945</v>
      </c>
      <c r="C8334" s="1163" t="s">
        <v>17547</v>
      </c>
      <c r="D8334" s="1163" t="s">
        <v>17548</v>
      </c>
      <c r="E8334" s="1164" t="s">
        <v>3064</v>
      </c>
      <c r="F8334" s="1165">
        <v>44615</v>
      </c>
      <c r="G8334" s="1165">
        <v>44794</v>
      </c>
    </row>
    <row r="8335" spans="1:7" ht="38.25">
      <c r="A8335" s="1162">
        <v>10062</v>
      </c>
      <c r="B8335" s="1162">
        <v>36943</v>
      </c>
      <c r="C8335" s="1163" t="s">
        <v>17549</v>
      </c>
      <c r="D8335" s="1163" t="s">
        <v>17550</v>
      </c>
      <c r="E8335" s="1164" t="s">
        <v>3849</v>
      </c>
      <c r="F8335" s="1165">
        <v>44615</v>
      </c>
      <c r="G8335" s="1165">
        <v>44824</v>
      </c>
    </row>
    <row r="8336" spans="1:7" ht="38.25">
      <c r="A8336" s="1162">
        <v>10063</v>
      </c>
      <c r="B8336" s="1162">
        <v>36944</v>
      </c>
      <c r="C8336" s="1163" t="s">
        <v>17551</v>
      </c>
      <c r="D8336" s="1163" t="s">
        <v>17552</v>
      </c>
      <c r="E8336" s="1164" t="s">
        <v>3287</v>
      </c>
      <c r="F8336" s="1165">
        <v>44615</v>
      </c>
      <c r="G8336" s="1165">
        <v>44704</v>
      </c>
    </row>
    <row r="8337" spans="1:7" ht="38.25">
      <c r="A8337" s="1162">
        <v>10064</v>
      </c>
      <c r="B8337" s="1162">
        <v>36942</v>
      </c>
      <c r="C8337" s="1163" t="s">
        <v>17553</v>
      </c>
      <c r="D8337" s="1163" t="s">
        <v>17554</v>
      </c>
      <c r="E8337" s="1164" t="s">
        <v>3112</v>
      </c>
      <c r="F8337" s="1165">
        <v>44705</v>
      </c>
      <c r="G8337" s="1165">
        <v>44734</v>
      </c>
    </row>
    <row r="8338" spans="1:7">
      <c r="A8338" s="1158">
        <v>10065</v>
      </c>
      <c r="B8338" s="1158">
        <v>36946</v>
      </c>
      <c r="C8338" s="1159" t="s">
        <v>11960</v>
      </c>
      <c r="D8338" s="1159" t="s">
        <v>12561</v>
      </c>
      <c r="E8338" s="1160" t="s">
        <v>14568</v>
      </c>
      <c r="F8338" s="1161">
        <v>44385</v>
      </c>
      <c r="G8338" s="1161">
        <v>44764</v>
      </c>
    </row>
    <row r="8339" spans="1:7" ht="38.25">
      <c r="A8339" s="1162">
        <v>10066</v>
      </c>
      <c r="B8339" s="1162">
        <v>36947</v>
      </c>
      <c r="C8339" s="1163" t="s">
        <v>17555</v>
      </c>
      <c r="D8339" s="1163" t="s">
        <v>17556</v>
      </c>
      <c r="E8339" s="1164" t="s">
        <v>3112</v>
      </c>
      <c r="F8339" s="1165">
        <v>44645</v>
      </c>
      <c r="G8339" s="1165">
        <v>44674</v>
      </c>
    </row>
    <row r="8340" spans="1:7" ht="25.5">
      <c r="A8340" s="1162">
        <v>10067</v>
      </c>
      <c r="B8340" s="1162">
        <v>36948</v>
      </c>
      <c r="C8340" s="1163" t="s">
        <v>17557</v>
      </c>
      <c r="D8340" s="1163" t="s">
        <v>17558</v>
      </c>
      <c r="E8340" s="1164" t="s">
        <v>7504</v>
      </c>
      <c r="F8340" s="1165">
        <v>44385</v>
      </c>
      <c r="G8340" s="1165">
        <v>44644</v>
      </c>
    </row>
    <row r="8341" spans="1:7" ht="25.5">
      <c r="A8341" s="1162">
        <v>10068</v>
      </c>
      <c r="B8341" s="1162">
        <v>36949</v>
      </c>
      <c r="C8341" s="1163" t="s">
        <v>17559</v>
      </c>
      <c r="D8341" s="1163" t="s">
        <v>17560</v>
      </c>
      <c r="E8341" s="1164" t="s">
        <v>7504</v>
      </c>
      <c r="F8341" s="1165">
        <v>44385</v>
      </c>
      <c r="G8341" s="1165">
        <v>44644</v>
      </c>
    </row>
    <row r="8342" spans="1:7" ht="25.5">
      <c r="A8342" s="1162">
        <v>10069</v>
      </c>
      <c r="B8342" s="1162">
        <v>36950</v>
      </c>
      <c r="C8342" s="1163" t="s">
        <v>17561</v>
      </c>
      <c r="D8342" s="1163" t="s">
        <v>17562</v>
      </c>
      <c r="E8342" s="1164" t="s">
        <v>3287</v>
      </c>
      <c r="F8342" s="1165">
        <v>44675</v>
      </c>
      <c r="G8342" s="1165">
        <v>44764</v>
      </c>
    </row>
    <row r="8343" spans="1:7" ht="25.5">
      <c r="A8343" s="1162">
        <v>10070</v>
      </c>
      <c r="B8343" s="1162">
        <v>36951</v>
      </c>
      <c r="C8343" s="1163" t="s">
        <v>17563</v>
      </c>
      <c r="D8343" s="1163" t="s">
        <v>17564</v>
      </c>
      <c r="E8343" s="1164" t="s">
        <v>3287</v>
      </c>
      <c r="F8343" s="1165">
        <v>44675</v>
      </c>
      <c r="G8343" s="1165">
        <v>44764</v>
      </c>
    </row>
    <row r="8344" spans="1:7">
      <c r="A8344" s="1158">
        <v>10071</v>
      </c>
      <c r="B8344" s="1158">
        <v>36952</v>
      </c>
      <c r="C8344" s="1159" t="s">
        <v>11969</v>
      </c>
      <c r="D8344" s="1159" t="s">
        <v>12493</v>
      </c>
      <c r="E8344" s="1160" t="s">
        <v>12142</v>
      </c>
      <c r="F8344" s="1161">
        <v>44385</v>
      </c>
      <c r="G8344" s="1161">
        <v>44904</v>
      </c>
    </row>
    <row r="8345" spans="1:7" ht="38.25">
      <c r="A8345" s="1162">
        <v>10072</v>
      </c>
      <c r="B8345" s="1162">
        <v>36953</v>
      </c>
      <c r="C8345" s="1163" t="s">
        <v>17565</v>
      </c>
      <c r="D8345" s="1163" t="s">
        <v>17566</v>
      </c>
      <c r="E8345" s="1164" t="s">
        <v>3029</v>
      </c>
      <c r="F8345" s="1165">
        <v>44535</v>
      </c>
      <c r="G8345" s="1165">
        <v>44784</v>
      </c>
    </row>
    <row r="8346" spans="1:7" ht="25.5">
      <c r="A8346" s="1162">
        <v>10073</v>
      </c>
      <c r="B8346" s="1162">
        <v>36954</v>
      </c>
      <c r="C8346" s="1163" t="s">
        <v>17567</v>
      </c>
      <c r="D8346" s="1163" t="s">
        <v>17568</v>
      </c>
      <c r="E8346" s="1164" t="s">
        <v>3009</v>
      </c>
      <c r="F8346" s="1165">
        <v>44685</v>
      </c>
      <c r="G8346" s="1165">
        <v>44834</v>
      </c>
    </row>
    <row r="8347" spans="1:7" ht="38.25">
      <c r="A8347" s="1162">
        <v>10074</v>
      </c>
      <c r="B8347" s="1162">
        <v>36955</v>
      </c>
      <c r="C8347" s="1163" t="s">
        <v>17569</v>
      </c>
      <c r="D8347" s="1163" t="s">
        <v>17570</v>
      </c>
      <c r="E8347" s="1164" t="s">
        <v>3009</v>
      </c>
      <c r="F8347" s="1165">
        <v>44535</v>
      </c>
      <c r="G8347" s="1165">
        <v>44684</v>
      </c>
    </row>
    <row r="8348" spans="1:7" ht="38.25">
      <c r="A8348" s="1162">
        <v>10075</v>
      </c>
      <c r="B8348" s="1162">
        <v>36956</v>
      </c>
      <c r="C8348" s="1163" t="s">
        <v>17571</v>
      </c>
      <c r="D8348" s="1163" t="s">
        <v>17572</v>
      </c>
      <c r="E8348" s="1164" t="s">
        <v>2981</v>
      </c>
      <c r="F8348" s="1165">
        <v>44785</v>
      </c>
      <c r="G8348" s="1165">
        <v>44834</v>
      </c>
    </row>
    <row r="8349" spans="1:7" ht="38.25">
      <c r="A8349" s="1162">
        <v>10076</v>
      </c>
      <c r="B8349" s="1162">
        <v>36957</v>
      </c>
      <c r="C8349" s="1163" t="s">
        <v>17573</v>
      </c>
      <c r="D8349" s="1163" t="s">
        <v>17574</v>
      </c>
      <c r="E8349" s="1164" t="s">
        <v>2894</v>
      </c>
      <c r="F8349" s="1165">
        <v>44785</v>
      </c>
      <c r="G8349" s="1165">
        <v>44904</v>
      </c>
    </row>
    <row r="8350" spans="1:7" ht="38.25">
      <c r="A8350" s="1162">
        <v>10077</v>
      </c>
      <c r="B8350" s="1162">
        <v>36958</v>
      </c>
      <c r="C8350" s="1163" t="s">
        <v>17575</v>
      </c>
      <c r="D8350" s="1163" t="s">
        <v>17576</v>
      </c>
      <c r="E8350" s="1164" t="s">
        <v>2981</v>
      </c>
      <c r="F8350" s="1165">
        <v>44785</v>
      </c>
      <c r="G8350" s="1165">
        <v>44834</v>
      </c>
    </row>
    <row r="8351" spans="1:7" ht="38.25">
      <c r="A8351" s="1162">
        <v>10078</v>
      </c>
      <c r="B8351" s="1162">
        <v>36959</v>
      </c>
      <c r="C8351" s="1163" t="s">
        <v>17577</v>
      </c>
      <c r="D8351" s="1163" t="s">
        <v>17578</v>
      </c>
      <c r="E8351" s="1164" t="s">
        <v>2894</v>
      </c>
      <c r="F8351" s="1165">
        <v>44785</v>
      </c>
      <c r="G8351" s="1165">
        <v>44904</v>
      </c>
    </row>
    <row r="8352" spans="1:7" ht="38.25">
      <c r="A8352" s="1162">
        <v>10079</v>
      </c>
      <c r="B8352" s="1162">
        <v>36960</v>
      </c>
      <c r="C8352" s="1163" t="s">
        <v>17579</v>
      </c>
      <c r="D8352" s="1163" t="s">
        <v>17580</v>
      </c>
      <c r="E8352" s="1164" t="s">
        <v>5423</v>
      </c>
      <c r="F8352" s="1165">
        <v>44785</v>
      </c>
      <c r="G8352" s="1165">
        <v>44869</v>
      </c>
    </row>
    <row r="8353" spans="1:7" ht="38.25">
      <c r="A8353" s="1162">
        <v>10080</v>
      </c>
      <c r="B8353" s="1162">
        <v>36961</v>
      </c>
      <c r="C8353" s="1163" t="s">
        <v>17581</v>
      </c>
      <c r="D8353" s="1163" t="s">
        <v>17582</v>
      </c>
      <c r="E8353" s="1164" t="s">
        <v>3009</v>
      </c>
      <c r="F8353" s="1165">
        <v>44535</v>
      </c>
      <c r="G8353" s="1165">
        <v>44684</v>
      </c>
    </row>
    <row r="8354" spans="1:7" ht="38.25">
      <c r="A8354" s="1162">
        <v>10081</v>
      </c>
      <c r="B8354" s="1162">
        <v>36962</v>
      </c>
      <c r="C8354" s="1163" t="s">
        <v>17583</v>
      </c>
      <c r="D8354" s="1163" t="s">
        <v>17584</v>
      </c>
      <c r="E8354" s="1164" t="s">
        <v>3009</v>
      </c>
      <c r="F8354" s="1165">
        <v>44385</v>
      </c>
      <c r="G8354" s="1165">
        <v>44534</v>
      </c>
    </row>
    <row r="8355" spans="1:7" ht="38.25">
      <c r="A8355" s="1162">
        <v>10082</v>
      </c>
      <c r="B8355" s="1162">
        <v>36963</v>
      </c>
      <c r="C8355" s="1163" t="s">
        <v>17585</v>
      </c>
      <c r="D8355" s="1163" t="s">
        <v>17586</v>
      </c>
      <c r="E8355" s="1164" t="s">
        <v>3955</v>
      </c>
      <c r="F8355" s="1165">
        <v>44595</v>
      </c>
      <c r="G8355" s="1165">
        <v>44794</v>
      </c>
    </row>
    <row r="8356" spans="1:7">
      <c r="A8356" s="1158">
        <v>10083</v>
      </c>
      <c r="B8356" s="1158">
        <v>36964</v>
      </c>
      <c r="C8356" s="1159" t="s">
        <v>11986</v>
      </c>
      <c r="D8356" s="1159" t="s">
        <v>5244</v>
      </c>
      <c r="E8356" s="1160" t="s">
        <v>17587</v>
      </c>
      <c r="F8356" s="1161">
        <v>44565</v>
      </c>
      <c r="G8356" s="1161">
        <v>44907</v>
      </c>
    </row>
    <row r="8357" spans="1:7" ht="38.25">
      <c r="A8357" s="1162">
        <v>10084</v>
      </c>
      <c r="B8357" s="1162">
        <v>36965</v>
      </c>
      <c r="C8357" s="1163" t="s">
        <v>17588</v>
      </c>
      <c r="D8357" s="1163" t="s">
        <v>17589</v>
      </c>
      <c r="E8357" s="1164" t="s">
        <v>2933</v>
      </c>
      <c r="F8357" s="1165">
        <v>44715</v>
      </c>
      <c r="G8357" s="1165">
        <v>44907</v>
      </c>
    </row>
    <row r="8358" spans="1:7" ht="38.25">
      <c r="A8358" s="1162">
        <v>10085</v>
      </c>
      <c r="B8358" s="1162">
        <v>36966</v>
      </c>
      <c r="C8358" s="1163" t="s">
        <v>17590</v>
      </c>
      <c r="D8358" s="1163" t="s">
        <v>17591</v>
      </c>
      <c r="E8358" s="1164" t="s">
        <v>3009</v>
      </c>
      <c r="F8358" s="1165">
        <v>44715</v>
      </c>
      <c r="G8358" s="1165">
        <v>44864</v>
      </c>
    </row>
    <row r="8359" spans="1:7" ht="38.25">
      <c r="A8359" s="1162">
        <v>10086</v>
      </c>
      <c r="B8359" s="1162">
        <v>36967</v>
      </c>
      <c r="C8359" s="1163" t="s">
        <v>17592</v>
      </c>
      <c r="D8359" s="1163" t="s">
        <v>17593</v>
      </c>
      <c r="E8359" s="1164" t="s">
        <v>3064</v>
      </c>
      <c r="F8359" s="1165">
        <v>44715</v>
      </c>
      <c r="G8359" s="1165">
        <v>44894</v>
      </c>
    </row>
    <row r="8360" spans="1:7" ht="38.25">
      <c r="A8360" s="1162">
        <v>10087</v>
      </c>
      <c r="B8360" s="1162">
        <v>36968</v>
      </c>
      <c r="C8360" s="1163" t="s">
        <v>17594</v>
      </c>
      <c r="D8360" s="1163" t="s">
        <v>17595</v>
      </c>
      <c r="E8360" s="1164" t="s">
        <v>3009</v>
      </c>
      <c r="F8360" s="1165">
        <v>44745</v>
      </c>
      <c r="G8360" s="1165">
        <v>44894</v>
      </c>
    </row>
    <row r="8361" spans="1:7" ht="38.25">
      <c r="A8361" s="1162">
        <v>10088</v>
      </c>
      <c r="B8361" s="1162">
        <v>36969</v>
      </c>
      <c r="C8361" s="1163" t="s">
        <v>17596</v>
      </c>
      <c r="D8361" s="1163" t="s">
        <v>17597</v>
      </c>
      <c r="E8361" s="1164" t="s">
        <v>3029</v>
      </c>
      <c r="F8361" s="1165">
        <v>44565</v>
      </c>
      <c r="G8361" s="1165">
        <v>44814</v>
      </c>
    </row>
    <row r="8362" spans="1:7" ht="38.25">
      <c r="A8362" s="1162">
        <v>10089</v>
      </c>
      <c r="B8362" s="1162">
        <v>36970</v>
      </c>
      <c r="C8362" s="1163" t="s">
        <v>17598</v>
      </c>
      <c r="D8362" s="1163" t="s">
        <v>17599</v>
      </c>
      <c r="E8362" s="1164" t="s">
        <v>3955</v>
      </c>
      <c r="F8362" s="1165">
        <v>44565</v>
      </c>
      <c r="G8362" s="1165">
        <v>44764</v>
      </c>
    </row>
    <row r="8363" spans="1:7" ht="25.5">
      <c r="A8363" s="1158">
        <v>10090</v>
      </c>
      <c r="B8363" s="1158">
        <v>36971</v>
      </c>
      <c r="C8363" s="1159" t="s">
        <v>17600</v>
      </c>
      <c r="D8363" s="1159" t="s">
        <v>17601</v>
      </c>
      <c r="E8363" s="1160" t="s">
        <v>13696</v>
      </c>
      <c r="F8363" s="1161">
        <v>44829</v>
      </c>
      <c r="G8363" s="1161">
        <v>45293</v>
      </c>
    </row>
    <row r="8364" spans="1:7">
      <c r="A8364" s="1162">
        <v>10091</v>
      </c>
      <c r="B8364" s="1162">
        <v>36972</v>
      </c>
      <c r="C8364" s="1163" t="s">
        <v>17602</v>
      </c>
      <c r="D8364" s="1163" t="s">
        <v>17603</v>
      </c>
      <c r="E8364" s="1164" t="s">
        <v>2357</v>
      </c>
      <c r="F8364" s="1165">
        <v>45293</v>
      </c>
      <c r="G8364" s="1165">
        <v>45293</v>
      </c>
    </row>
    <row r="8365" spans="1:7">
      <c r="A8365" s="1158">
        <v>10092</v>
      </c>
      <c r="B8365" s="1158">
        <v>36973</v>
      </c>
      <c r="C8365" s="1159" t="s">
        <v>11951</v>
      </c>
      <c r="D8365" s="1159" t="s">
        <v>3179</v>
      </c>
      <c r="E8365" s="1160" t="s">
        <v>3064</v>
      </c>
      <c r="F8365" s="1161">
        <v>44829</v>
      </c>
      <c r="G8365" s="1161">
        <v>45008</v>
      </c>
    </row>
    <row r="8366" spans="1:7" ht="38.25">
      <c r="A8366" s="1162">
        <v>10093</v>
      </c>
      <c r="B8366" s="1162">
        <v>36974</v>
      </c>
      <c r="C8366" s="1163" t="s">
        <v>17604</v>
      </c>
      <c r="D8366" s="1163" t="s">
        <v>17605</v>
      </c>
      <c r="E8366" s="1164" t="s">
        <v>3064</v>
      </c>
      <c r="F8366" s="1165">
        <v>44829</v>
      </c>
      <c r="G8366" s="1165">
        <v>45008</v>
      </c>
    </row>
    <row r="8367" spans="1:7" ht="51">
      <c r="A8367" s="1162">
        <v>10094</v>
      </c>
      <c r="B8367" s="1162">
        <v>36975</v>
      </c>
      <c r="C8367" s="1163" t="s">
        <v>17606</v>
      </c>
      <c r="D8367" s="1163" t="s">
        <v>17607</v>
      </c>
      <c r="E8367" s="1164" t="s">
        <v>3064</v>
      </c>
      <c r="F8367" s="1165">
        <v>44829</v>
      </c>
      <c r="G8367" s="1165">
        <v>45008</v>
      </c>
    </row>
    <row r="8368" spans="1:7" ht="38.25">
      <c r="A8368" s="1162">
        <v>10095</v>
      </c>
      <c r="B8368" s="1162">
        <v>36976</v>
      </c>
      <c r="C8368" s="1163" t="s">
        <v>17608</v>
      </c>
      <c r="D8368" s="1163" t="s">
        <v>17609</v>
      </c>
      <c r="E8368" s="1164" t="s">
        <v>3064</v>
      </c>
      <c r="F8368" s="1165">
        <v>44829</v>
      </c>
      <c r="G8368" s="1165">
        <v>45008</v>
      </c>
    </row>
    <row r="8369" spans="1:7" ht="38.25">
      <c r="A8369" s="1162">
        <v>10096</v>
      </c>
      <c r="B8369" s="1162">
        <v>36977</v>
      </c>
      <c r="C8369" s="1163" t="s">
        <v>17610</v>
      </c>
      <c r="D8369" s="1163" t="s">
        <v>17611</v>
      </c>
      <c r="E8369" s="1164" t="s">
        <v>3064</v>
      </c>
      <c r="F8369" s="1165">
        <v>44829</v>
      </c>
      <c r="G8369" s="1165">
        <v>45008</v>
      </c>
    </row>
    <row r="8370" spans="1:7" ht="25.5">
      <c r="A8370" s="1162">
        <v>10097</v>
      </c>
      <c r="B8370" s="1162">
        <v>36978</v>
      </c>
      <c r="C8370" s="1163" t="s">
        <v>17612</v>
      </c>
      <c r="D8370" s="1163" t="s">
        <v>17613</v>
      </c>
      <c r="E8370" s="1164" t="s">
        <v>3064</v>
      </c>
      <c r="F8370" s="1165">
        <v>44829</v>
      </c>
      <c r="G8370" s="1165">
        <v>45008</v>
      </c>
    </row>
    <row r="8371" spans="1:7" ht="38.25">
      <c r="A8371" s="1162">
        <v>10098</v>
      </c>
      <c r="B8371" s="1162">
        <v>36979</v>
      </c>
      <c r="C8371" s="1163" t="s">
        <v>17614</v>
      </c>
      <c r="D8371" s="1163" t="s">
        <v>17615</v>
      </c>
      <c r="E8371" s="1164" t="s">
        <v>3064</v>
      </c>
      <c r="F8371" s="1165">
        <v>44829</v>
      </c>
      <c r="G8371" s="1165">
        <v>45008</v>
      </c>
    </row>
    <row r="8372" spans="1:7">
      <c r="A8372" s="1158">
        <v>10099</v>
      </c>
      <c r="B8372" s="1158">
        <v>36980</v>
      </c>
      <c r="C8372" s="1159" t="s">
        <v>11960</v>
      </c>
      <c r="D8372" s="1159" t="s">
        <v>12561</v>
      </c>
      <c r="E8372" s="1160" t="s">
        <v>3461</v>
      </c>
      <c r="F8372" s="1161">
        <v>44829</v>
      </c>
      <c r="G8372" s="1161">
        <v>45128</v>
      </c>
    </row>
    <row r="8373" spans="1:7" ht="38.25">
      <c r="A8373" s="1162">
        <v>10100</v>
      </c>
      <c r="B8373" s="1162">
        <v>36981</v>
      </c>
      <c r="C8373" s="1163" t="s">
        <v>17616</v>
      </c>
      <c r="D8373" s="1163" t="s">
        <v>17617</v>
      </c>
      <c r="E8373" s="1164" t="s">
        <v>3308</v>
      </c>
      <c r="F8373" s="1165">
        <v>45009</v>
      </c>
      <c r="G8373" s="1165">
        <v>45108</v>
      </c>
    </row>
    <row r="8374" spans="1:7" ht="38.25">
      <c r="A8374" s="1162">
        <v>10101</v>
      </c>
      <c r="B8374" s="1162">
        <v>36982</v>
      </c>
      <c r="C8374" s="1163" t="s">
        <v>17618</v>
      </c>
      <c r="D8374" s="1163" t="s">
        <v>17619</v>
      </c>
      <c r="E8374" s="1164" t="s">
        <v>3287</v>
      </c>
      <c r="F8374" s="1165">
        <v>45009</v>
      </c>
      <c r="G8374" s="1165">
        <v>45098</v>
      </c>
    </row>
    <row r="8375" spans="1:7" ht="38.25">
      <c r="A8375" s="1162">
        <v>10102</v>
      </c>
      <c r="B8375" s="1162">
        <v>36983</v>
      </c>
      <c r="C8375" s="1163" t="s">
        <v>17620</v>
      </c>
      <c r="D8375" s="1163" t="s">
        <v>17621</v>
      </c>
      <c r="E8375" s="1164" t="s">
        <v>3308</v>
      </c>
      <c r="F8375" s="1165">
        <v>45009</v>
      </c>
      <c r="G8375" s="1165">
        <v>45108</v>
      </c>
    </row>
    <row r="8376" spans="1:7" ht="38.25">
      <c r="A8376" s="1162">
        <v>10103</v>
      </c>
      <c r="B8376" s="1162">
        <v>36984</v>
      </c>
      <c r="C8376" s="1163" t="s">
        <v>17622</v>
      </c>
      <c r="D8376" s="1163" t="s">
        <v>17623</v>
      </c>
      <c r="E8376" s="1164" t="s">
        <v>3009</v>
      </c>
      <c r="F8376" s="1165">
        <v>44829</v>
      </c>
      <c r="G8376" s="1165">
        <v>44978</v>
      </c>
    </row>
    <row r="8377" spans="1:7" ht="38.25">
      <c r="A8377" s="1162">
        <v>10104</v>
      </c>
      <c r="B8377" s="1162">
        <v>36985</v>
      </c>
      <c r="C8377" s="1163" t="s">
        <v>17624</v>
      </c>
      <c r="D8377" s="1163" t="s">
        <v>17625</v>
      </c>
      <c r="E8377" s="1164" t="s">
        <v>2894</v>
      </c>
      <c r="F8377" s="1165">
        <v>44829</v>
      </c>
      <c r="G8377" s="1165">
        <v>44948</v>
      </c>
    </row>
    <row r="8378" spans="1:7" ht="25.5">
      <c r="A8378" s="1162">
        <v>10105</v>
      </c>
      <c r="B8378" s="1162">
        <v>36986</v>
      </c>
      <c r="C8378" s="1163" t="s">
        <v>17626</v>
      </c>
      <c r="D8378" s="1163" t="s">
        <v>17627</v>
      </c>
      <c r="E8378" s="1164" t="s">
        <v>3009</v>
      </c>
      <c r="F8378" s="1165">
        <v>44979</v>
      </c>
      <c r="G8378" s="1165">
        <v>45128</v>
      </c>
    </row>
    <row r="8379" spans="1:7" ht="51">
      <c r="A8379" s="1162">
        <v>10106</v>
      </c>
      <c r="B8379" s="1162">
        <v>36987</v>
      </c>
      <c r="C8379" s="1163" t="s">
        <v>17628</v>
      </c>
      <c r="D8379" s="1163" t="s">
        <v>17629</v>
      </c>
      <c r="E8379" s="1164" t="s">
        <v>2947</v>
      </c>
      <c r="F8379" s="1165">
        <v>45009</v>
      </c>
      <c r="G8379" s="1165">
        <v>45083</v>
      </c>
    </row>
    <row r="8380" spans="1:7">
      <c r="A8380" s="1158">
        <v>10107</v>
      </c>
      <c r="B8380" s="1158">
        <v>36988</v>
      </c>
      <c r="C8380" s="1159" t="s">
        <v>11969</v>
      </c>
      <c r="D8380" s="1159" t="s">
        <v>12493</v>
      </c>
      <c r="E8380" s="1160" t="s">
        <v>4628</v>
      </c>
      <c r="F8380" s="1161">
        <v>45009</v>
      </c>
      <c r="G8380" s="1161">
        <v>45278</v>
      </c>
    </row>
    <row r="8381" spans="1:7" ht="25.5">
      <c r="A8381" s="1162">
        <v>10108</v>
      </c>
      <c r="B8381" s="1162">
        <v>36989</v>
      </c>
      <c r="C8381" s="1163" t="s">
        <v>17630</v>
      </c>
      <c r="D8381" s="1163" t="s">
        <v>17631</v>
      </c>
      <c r="E8381" s="1164" t="s">
        <v>3009</v>
      </c>
      <c r="F8381" s="1165">
        <v>45024</v>
      </c>
      <c r="G8381" s="1165">
        <v>45173</v>
      </c>
    </row>
    <row r="8382" spans="1:7" ht="38.25">
      <c r="A8382" s="1162">
        <v>10109</v>
      </c>
      <c r="B8382" s="1162">
        <v>36990</v>
      </c>
      <c r="C8382" s="1163" t="s">
        <v>17632</v>
      </c>
      <c r="D8382" s="1163" t="s">
        <v>17633</v>
      </c>
      <c r="E8382" s="1164" t="s">
        <v>3009</v>
      </c>
      <c r="F8382" s="1165">
        <v>45054</v>
      </c>
      <c r="G8382" s="1165">
        <v>45203</v>
      </c>
    </row>
    <row r="8383" spans="1:7" ht="25.5">
      <c r="A8383" s="1162">
        <v>10110</v>
      </c>
      <c r="B8383" s="1162">
        <v>36991</v>
      </c>
      <c r="C8383" s="1163" t="s">
        <v>17634</v>
      </c>
      <c r="D8383" s="1163" t="s">
        <v>17635</v>
      </c>
      <c r="E8383" s="1164" t="s">
        <v>3009</v>
      </c>
      <c r="F8383" s="1165">
        <v>45009</v>
      </c>
      <c r="G8383" s="1165">
        <v>45158</v>
      </c>
    </row>
    <row r="8384" spans="1:7" ht="38.25">
      <c r="A8384" s="1162">
        <v>10111</v>
      </c>
      <c r="B8384" s="1162">
        <v>36992</v>
      </c>
      <c r="C8384" s="1163" t="s">
        <v>17636</v>
      </c>
      <c r="D8384" s="1163" t="s">
        <v>17637</v>
      </c>
      <c r="E8384" s="1164" t="s">
        <v>3009</v>
      </c>
      <c r="F8384" s="1165">
        <v>45039</v>
      </c>
      <c r="G8384" s="1165">
        <v>45188</v>
      </c>
    </row>
    <row r="8385" spans="1:7" ht="38.25">
      <c r="A8385" s="1162">
        <v>10112</v>
      </c>
      <c r="B8385" s="1162">
        <v>36993</v>
      </c>
      <c r="C8385" s="1163" t="s">
        <v>17638</v>
      </c>
      <c r="D8385" s="1163" t="s">
        <v>17639</v>
      </c>
      <c r="E8385" s="1164" t="s">
        <v>3009</v>
      </c>
      <c r="F8385" s="1165">
        <v>45034</v>
      </c>
      <c r="G8385" s="1165">
        <v>45183</v>
      </c>
    </row>
    <row r="8386" spans="1:7" ht="38.25">
      <c r="A8386" s="1162">
        <v>10113</v>
      </c>
      <c r="B8386" s="1162">
        <v>36994</v>
      </c>
      <c r="C8386" s="1163" t="s">
        <v>17640</v>
      </c>
      <c r="D8386" s="1163" t="s">
        <v>17641</v>
      </c>
      <c r="E8386" s="1164" t="s">
        <v>3009</v>
      </c>
      <c r="F8386" s="1165">
        <v>45049</v>
      </c>
      <c r="G8386" s="1165">
        <v>45198</v>
      </c>
    </row>
    <row r="8387" spans="1:7" ht="38.25">
      <c r="A8387" s="1162">
        <v>10114</v>
      </c>
      <c r="B8387" s="1162">
        <v>36995</v>
      </c>
      <c r="C8387" s="1163" t="s">
        <v>17642</v>
      </c>
      <c r="D8387" s="1163" t="s">
        <v>17643</v>
      </c>
      <c r="E8387" s="1164" t="s">
        <v>3009</v>
      </c>
      <c r="F8387" s="1165">
        <v>45114</v>
      </c>
      <c r="G8387" s="1165">
        <v>45263</v>
      </c>
    </row>
    <row r="8388" spans="1:7" ht="25.5">
      <c r="A8388" s="1162">
        <v>10115</v>
      </c>
      <c r="B8388" s="1162">
        <v>36996</v>
      </c>
      <c r="C8388" s="1163" t="s">
        <v>12862</v>
      </c>
      <c r="D8388" s="1163" t="s">
        <v>10257</v>
      </c>
      <c r="E8388" s="1164" t="s">
        <v>3009</v>
      </c>
      <c r="F8388" s="1165">
        <v>45129</v>
      </c>
      <c r="G8388" s="1165">
        <v>45278</v>
      </c>
    </row>
    <row r="8389" spans="1:7" ht="25.5">
      <c r="A8389" s="1162">
        <v>10116</v>
      </c>
      <c r="B8389" s="1162">
        <v>36997</v>
      </c>
      <c r="C8389" s="1163" t="s">
        <v>13045</v>
      </c>
      <c r="D8389" s="1163" t="s">
        <v>7240</v>
      </c>
      <c r="E8389" s="1164" t="s">
        <v>3009</v>
      </c>
      <c r="F8389" s="1165">
        <v>45129</v>
      </c>
      <c r="G8389" s="1165">
        <v>45278</v>
      </c>
    </row>
    <row r="8390" spans="1:7" ht="38.25">
      <c r="A8390" s="1162">
        <v>10117</v>
      </c>
      <c r="B8390" s="1162">
        <v>36998</v>
      </c>
      <c r="C8390" s="1163" t="s">
        <v>17644</v>
      </c>
      <c r="D8390" s="1163" t="s">
        <v>17645</v>
      </c>
      <c r="E8390" s="1164" t="s">
        <v>3009</v>
      </c>
      <c r="F8390" s="1165">
        <v>45114</v>
      </c>
      <c r="G8390" s="1165">
        <v>45263</v>
      </c>
    </row>
    <row r="8391" spans="1:7">
      <c r="A8391" s="1158">
        <v>10118</v>
      </c>
      <c r="B8391" s="1158">
        <v>36999</v>
      </c>
      <c r="C8391" s="1159" t="s">
        <v>11986</v>
      </c>
      <c r="D8391" s="1159" t="s">
        <v>5244</v>
      </c>
      <c r="E8391" s="1160" t="s">
        <v>5118</v>
      </c>
      <c r="F8391" s="1161">
        <v>45039</v>
      </c>
      <c r="G8391" s="1161">
        <v>45293</v>
      </c>
    </row>
    <row r="8392" spans="1:7" ht="25.5">
      <c r="A8392" s="1162">
        <v>10119</v>
      </c>
      <c r="B8392" s="1162">
        <v>37000</v>
      </c>
      <c r="C8392" s="1163" t="s">
        <v>17646</v>
      </c>
      <c r="D8392" s="1163" t="s">
        <v>17647</v>
      </c>
      <c r="E8392" s="1164" t="s">
        <v>3009</v>
      </c>
      <c r="F8392" s="1165">
        <v>45129</v>
      </c>
      <c r="G8392" s="1165">
        <v>45278</v>
      </c>
    </row>
    <row r="8393" spans="1:7" ht="25.5">
      <c r="A8393" s="1162">
        <v>10120</v>
      </c>
      <c r="B8393" s="1162">
        <v>37001</v>
      </c>
      <c r="C8393" s="1163" t="s">
        <v>17648</v>
      </c>
      <c r="D8393" s="1163" t="s">
        <v>17649</v>
      </c>
      <c r="E8393" s="1164" t="s">
        <v>3009</v>
      </c>
      <c r="F8393" s="1165">
        <v>45144</v>
      </c>
      <c r="G8393" s="1165">
        <v>45293</v>
      </c>
    </row>
    <row r="8394" spans="1:7" ht="38.25">
      <c r="A8394" s="1162">
        <v>10121</v>
      </c>
      <c r="B8394" s="1162">
        <v>37002</v>
      </c>
      <c r="C8394" s="1163" t="s">
        <v>17650</v>
      </c>
      <c r="D8394" s="1163" t="s">
        <v>17651</v>
      </c>
      <c r="E8394" s="1164" t="s">
        <v>3009</v>
      </c>
      <c r="F8394" s="1165">
        <v>45039</v>
      </c>
      <c r="G8394" s="1165">
        <v>45188</v>
      </c>
    </row>
    <row r="8395" spans="1:7" ht="51">
      <c r="A8395" s="1162">
        <v>10122</v>
      </c>
      <c r="B8395" s="1162">
        <v>37003</v>
      </c>
      <c r="C8395" s="1163" t="s">
        <v>17652</v>
      </c>
      <c r="D8395" s="1163" t="s">
        <v>17653</v>
      </c>
      <c r="E8395" s="1164" t="s">
        <v>3009</v>
      </c>
      <c r="F8395" s="1165">
        <v>45054</v>
      </c>
      <c r="G8395" s="1165">
        <v>45203</v>
      </c>
    </row>
    <row r="8396" spans="1:7" ht="51">
      <c r="A8396" s="1162">
        <v>10123</v>
      </c>
      <c r="B8396" s="1162">
        <v>37004</v>
      </c>
      <c r="C8396" s="1163" t="s">
        <v>17654</v>
      </c>
      <c r="D8396" s="1163" t="s">
        <v>17655</v>
      </c>
      <c r="E8396" s="1164" t="s">
        <v>3009</v>
      </c>
      <c r="F8396" s="1165">
        <v>45039</v>
      </c>
      <c r="G8396" s="1165">
        <v>45188</v>
      </c>
    </row>
    <row r="8397" spans="1:7" ht="51">
      <c r="A8397" s="1162">
        <v>10124</v>
      </c>
      <c r="B8397" s="1162">
        <v>37005</v>
      </c>
      <c r="C8397" s="1163" t="s">
        <v>17656</v>
      </c>
      <c r="D8397" s="1163" t="s">
        <v>17657</v>
      </c>
      <c r="E8397" s="1164" t="s">
        <v>3009</v>
      </c>
      <c r="F8397" s="1165">
        <v>45054</v>
      </c>
      <c r="G8397" s="1165">
        <v>45203</v>
      </c>
    </row>
    <row r="8398" spans="1:7" ht="25.5">
      <c r="A8398" s="1158">
        <v>10125</v>
      </c>
      <c r="B8398" s="1158">
        <v>37006</v>
      </c>
      <c r="C8398" s="1159" t="s">
        <v>17658</v>
      </c>
      <c r="D8398" s="1159" t="s">
        <v>17659</v>
      </c>
      <c r="E8398" s="1160" t="s">
        <v>3057</v>
      </c>
      <c r="F8398" s="1161">
        <v>44829</v>
      </c>
      <c r="G8398" s="1161">
        <v>45338</v>
      </c>
    </row>
    <row r="8399" spans="1:7">
      <c r="A8399" s="1162">
        <v>10126</v>
      </c>
      <c r="B8399" s="1162">
        <v>37007</v>
      </c>
      <c r="C8399" s="1163" t="s">
        <v>17660</v>
      </c>
      <c r="D8399" s="1163" t="s">
        <v>17661</v>
      </c>
      <c r="E8399" s="1164" t="s">
        <v>2357</v>
      </c>
      <c r="F8399" s="1165">
        <v>45338</v>
      </c>
      <c r="G8399" s="1165">
        <v>45338</v>
      </c>
    </row>
    <row r="8400" spans="1:7">
      <c r="A8400" s="1158">
        <v>10127</v>
      </c>
      <c r="B8400" s="1158">
        <v>37008</v>
      </c>
      <c r="C8400" s="1159" t="s">
        <v>11951</v>
      </c>
      <c r="D8400" s="1159" t="s">
        <v>3179</v>
      </c>
      <c r="E8400" s="1160" t="s">
        <v>3064</v>
      </c>
      <c r="F8400" s="1161">
        <v>44829</v>
      </c>
      <c r="G8400" s="1161">
        <v>45008</v>
      </c>
    </row>
    <row r="8401" spans="1:7" ht="51">
      <c r="A8401" s="1162">
        <v>10128</v>
      </c>
      <c r="B8401" s="1162">
        <v>37009</v>
      </c>
      <c r="C8401" s="1163" t="s">
        <v>17662</v>
      </c>
      <c r="D8401" s="1163" t="s">
        <v>17663</v>
      </c>
      <c r="E8401" s="1164" t="s">
        <v>3064</v>
      </c>
      <c r="F8401" s="1165">
        <v>44829</v>
      </c>
      <c r="G8401" s="1165">
        <v>45008</v>
      </c>
    </row>
    <row r="8402" spans="1:7" ht="51">
      <c r="A8402" s="1162">
        <v>10129</v>
      </c>
      <c r="B8402" s="1162">
        <v>37010</v>
      </c>
      <c r="C8402" s="1163" t="s">
        <v>17664</v>
      </c>
      <c r="D8402" s="1163" t="s">
        <v>17665</v>
      </c>
      <c r="E8402" s="1164" t="s">
        <v>3064</v>
      </c>
      <c r="F8402" s="1165">
        <v>44829</v>
      </c>
      <c r="G8402" s="1165">
        <v>45008</v>
      </c>
    </row>
    <row r="8403" spans="1:7" ht="51">
      <c r="A8403" s="1162">
        <v>10130</v>
      </c>
      <c r="B8403" s="1162">
        <v>37011</v>
      </c>
      <c r="C8403" s="1163" t="s">
        <v>17666</v>
      </c>
      <c r="D8403" s="1163" t="s">
        <v>17667</v>
      </c>
      <c r="E8403" s="1164" t="s">
        <v>3064</v>
      </c>
      <c r="F8403" s="1165">
        <v>44829</v>
      </c>
      <c r="G8403" s="1165">
        <v>45008</v>
      </c>
    </row>
    <row r="8404" spans="1:7" ht="25.5">
      <c r="A8404" s="1162">
        <v>10131</v>
      </c>
      <c r="B8404" s="1162">
        <v>37012</v>
      </c>
      <c r="C8404" s="1163" t="s">
        <v>17668</v>
      </c>
      <c r="D8404" s="1163" t="s">
        <v>17669</v>
      </c>
      <c r="E8404" s="1164" t="s">
        <v>3064</v>
      </c>
      <c r="F8404" s="1165">
        <v>44829</v>
      </c>
      <c r="G8404" s="1165">
        <v>45008</v>
      </c>
    </row>
    <row r="8405" spans="1:7" ht="38.25">
      <c r="A8405" s="1162">
        <v>10132</v>
      </c>
      <c r="B8405" s="1162">
        <v>37013</v>
      </c>
      <c r="C8405" s="1163" t="s">
        <v>17670</v>
      </c>
      <c r="D8405" s="1163" t="s">
        <v>17671</v>
      </c>
      <c r="E8405" s="1164" t="s">
        <v>3064</v>
      </c>
      <c r="F8405" s="1165">
        <v>44829</v>
      </c>
      <c r="G8405" s="1165">
        <v>45008</v>
      </c>
    </row>
    <row r="8406" spans="1:7">
      <c r="A8406" s="1158">
        <v>10133</v>
      </c>
      <c r="B8406" s="1158">
        <v>37014</v>
      </c>
      <c r="C8406" s="1159" t="s">
        <v>11960</v>
      </c>
      <c r="D8406" s="1159" t="s">
        <v>12561</v>
      </c>
      <c r="E8406" s="1160" t="s">
        <v>4729</v>
      </c>
      <c r="F8406" s="1161">
        <v>45009</v>
      </c>
      <c r="G8406" s="1161">
        <v>45338</v>
      </c>
    </row>
    <row r="8407" spans="1:7" ht="51">
      <c r="A8407" s="1162">
        <v>10134</v>
      </c>
      <c r="B8407" s="1162">
        <v>37015</v>
      </c>
      <c r="C8407" s="1163" t="s">
        <v>17672</v>
      </c>
      <c r="D8407" s="1163" t="s">
        <v>17673</v>
      </c>
      <c r="E8407" s="1164" t="s">
        <v>3009</v>
      </c>
      <c r="F8407" s="1165">
        <v>45009</v>
      </c>
      <c r="G8407" s="1165">
        <v>45158</v>
      </c>
    </row>
    <row r="8408" spans="1:7" ht="51">
      <c r="A8408" s="1162">
        <v>10135</v>
      </c>
      <c r="B8408" s="1162">
        <v>37016</v>
      </c>
      <c r="C8408" s="1163" t="s">
        <v>17674</v>
      </c>
      <c r="D8408" s="1163" t="s">
        <v>17675</v>
      </c>
      <c r="E8408" s="1164" t="s">
        <v>3009</v>
      </c>
      <c r="F8408" s="1165">
        <v>45009</v>
      </c>
      <c r="G8408" s="1165">
        <v>45158</v>
      </c>
    </row>
    <row r="8409" spans="1:7" ht="51">
      <c r="A8409" s="1162">
        <v>10136</v>
      </c>
      <c r="B8409" s="1162">
        <v>37017</v>
      </c>
      <c r="C8409" s="1163" t="s">
        <v>17676</v>
      </c>
      <c r="D8409" s="1163" t="s">
        <v>17677</v>
      </c>
      <c r="E8409" s="1164" t="s">
        <v>2894</v>
      </c>
      <c r="F8409" s="1165">
        <v>45009</v>
      </c>
      <c r="G8409" s="1165">
        <v>45128</v>
      </c>
    </row>
    <row r="8410" spans="1:7" ht="38.25">
      <c r="A8410" s="1162">
        <v>10137</v>
      </c>
      <c r="B8410" s="1162">
        <v>37018</v>
      </c>
      <c r="C8410" s="1163" t="s">
        <v>17678</v>
      </c>
      <c r="D8410" s="1163" t="s">
        <v>17679</v>
      </c>
      <c r="E8410" s="1164" t="s">
        <v>3064</v>
      </c>
      <c r="F8410" s="1165">
        <v>45009</v>
      </c>
      <c r="G8410" s="1165">
        <v>45188</v>
      </c>
    </row>
    <row r="8411" spans="1:7" ht="38.25">
      <c r="A8411" s="1162">
        <v>10138</v>
      </c>
      <c r="B8411" s="1162">
        <v>37019</v>
      </c>
      <c r="C8411" s="1163" t="s">
        <v>17680</v>
      </c>
      <c r="D8411" s="1163" t="s">
        <v>17681</v>
      </c>
      <c r="E8411" s="1164" t="s">
        <v>3064</v>
      </c>
      <c r="F8411" s="1165">
        <v>45159</v>
      </c>
      <c r="G8411" s="1165">
        <v>45338</v>
      </c>
    </row>
    <row r="8412" spans="1:7" ht="25.5">
      <c r="A8412" s="1162">
        <v>10139</v>
      </c>
      <c r="B8412" s="1162">
        <v>37020</v>
      </c>
      <c r="C8412" s="1163" t="s">
        <v>17682</v>
      </c>
      <c r="D8412" s="1163" t="s">
        <v>17683</v>
      </c>
      <c r="E8412" s="1164" t="s">
        <v>3009</v>
      </c>
      <c r="F8412" s="1165">
        <v>45159</v>
      </c>
      <c r="G8412" s="1165">
        <v>45308</v>
      </c>
    </row>
    <row r="8413" spans="1:7" ht="51">
      <c r="A8413" s="1162">
        <v>10140</v>
      </c>
      <c r="B8413" s="1162">
        <v>37021</v>
      </c>
      <c r="C8413" s="1163" t="s">
        <v>17684</v>
      </c>
      <c r="D8413" s="1163" t="s">
        <v>17685</v>
      </c>
      <c r="E8413" s="1164" t="s">
        <v>2947</v>
      </c>
      <c r="F8413" s="1165">
        <v>45009</v>
      </c>
      <c r="G8413" s="1165">
        <v>45083</v>
      </c>
    </row>
    <row r="8414" spans="1:7">
      <c r="A8414" s="1158">
        <v>10141</v>
      </c>
      <c r="B8414" s="1158">
        <v>37022</v>
      </c>
      <c r="C8414" s="1159" t="s">
        <v>11969</v>
      </c>
      <c r="D8414" s="1159" t="s">
        <v>12493</v>
      </c>
      <c r="E8414" s="1160" t="s">
        <v>4546</v>
      </c>
      <c r="F8414" s="1161">
        <v>45024</v>
      </c>
      <c r="G8414" s="1161">
        <v>45263</v>
      </c>
    </row>
    <row r="8415" spans="1:7" ht="38.25">
      <c r="A8415" s="1162">
        <v>10142</v>
      </c>
      <c r="B8415" s="1162">
        <v>37023</v>
      </c>
      <c r="C8415" s="1163" t="s">
        <v>17686</v>
      </c>
      <c r="D8415" s="1163" t="s">
        <v>17687</v>
      </c>
      <c r="E8415" s="1164" t="s">
        <v>3009</v>
      </c>
      <c r="F8415" s="1165">
        <v>45024</v>
      </c>
      <c r="G8415" s="1165">
        <v>45173</v>
      </c>
    </row>
    <row r="8416" spans="1:7" ht="38.25">
      <c r="A8416" s="1162">
        <v>10143</v>
      </c>
      <c r="B8416" s="1162">
        <v>37024</v>
      </c>
      <c r="C8416" s="1163" t="s">
        <v>17688</v>
      </c>
      <c r="D8416" s="1163" t="s">
        <v>17689</v>
      </c>
      <c r="E8416" s="1164" t="s">
        <v>3009</v>
      </c>
      <c r="F8416" s="1165">
        <v>45054</v>
      </c>
      <c r="G8416" s="1165">
        <v>45203</v>
      </c>
    </row>
    <row r="8417" spans="1:7">
      <c r="A8417" s="1162">
        <v>10144</v>
      </c>
      <c r="B8417" s="1162">
        <v>37025</v>
      </c>
      <c r="C8417" s="1163" t="s">
        <v>17168</v>
      </c>
      <c r="D8417" s="1163" t="s">
        <v>17169</v>
      </c>
      <c r="E8417" s="1164" t="s">
        <v>3009</v>
      </c>
      <c r="F8417" s="1165">
        <v>45039</v>
      </c>
      <c r="G8417" s="1165">
        <v>45188</v>
      </c>
    </row>
    <row r="8418" spans="1:7" ht="38.25">
      <c r="A8418" s="1162">
        <v>10145</v>
      </c>
      <c r="B8418" s="1162">
        <v>37026</v>
      </c>
      <c r="C8418" s="1163" t="s">
        <v>17690</v>
      </c>
      <c r="D8418" s="1163" t="s">
        <v>17691</v>
      </c>
      <c r="E8418" s="1164" t="s">
        <v>3009</v>
      </c>
      <c r="F8418" s="1165">
        <v>45034</v>
      </c>
      <c r="G8418" s="1165">
        <v>45183</v>
      </c>
    </row>
    <row r="8419" spans="1:7" ht="38.25">
      <c r="A8419" s="1162">
        <v>10146</v>
      </c>
      <c r="B8419" s="1162">
        <v>37027</v>
      </c>
      <c r="C8419" s="1163" t="s">
        <v>17692</v>
      </c>
      <c r="D8419" s="1163" t="s">
        <v>17693</v>
      </c>
      <c r="E8419" s="1164" t="s">
        <v>3009</v>
      </c>
      <c r="F8419" s="1165">
        <v>45049</v>
      </c>
      <c r="G8419" s="1165">
        <v>45198</v>
      </c>
    </row>
    <row r="8420" spans="1:7" ht="38.25">
      <c r="A8420" s="1162">
        <v>10147</v>
      </c>
      <c r="B8420" s="1162">
        <v>37028</v>
      </c>
      <c r="C8420" s="1163" t="s">
        <v>17694</v>
      </c>
      <c r="D8420" s="1163" t="s">
        <v>17695</v>
      </c>
      <c r="E8420" s="1164" t="s">
        <v>3009</v>
      </c>
      <c r="F8420" s="1165">
        <v>45114</v>
      </c>
      <c r="G8420" s="1165">
        <v>45263</v>
      </c>
    </row>
    <row r="8421" spans="1:7" ht="25.5">
      <c r="A8421" s="1162">
        <v>10148</v>
      </c>
      <c r="B8421" s="1162">
        <v>37029</v>
      </c>
      <c r="C8421" s="1163" t="s">
        <v>12862</v>
      </c>
      <c r="D8421" s="1163" t="s">
        <v>10257</v>
      </c>
      <c r="E8421" s="1164" t="s">
        <v>3009</v>
      </c>
      <c r="F8421" s="1165">
        <v>45114</v>
      </c>
      <c r="G8421" s="1165">
        <v>45263</v>
      </c>
    </row>
    <row r="8422" spans="1:7" ht="25.5">
      <c r="A8422" s="1162">
        <v>10149</v>
      </c>
      <c r="B8422" s="1162">
        <v>37030</v>
      </c>
      <c r="C8422" s="1163" t="s">
        <v>13045</v>
      </c>
      <c r="D8422" s="1163" t="s">
        <v>7240</v>
      </c>
      <c r="E8422" s="1164" t="s">
        <v>3009</v>
      </c>
      <c r="F8422" s="1165">
        <v>45114</v>
      </c>
      <c r="G8422" s="1165">
        <v>45263</v>
      </c>
    </row>
    <row r="8423" spans="1:7" ht="38.25">
      <c r="A8423" s="1162">
        <v>10150</v>
      </c>
      <c r="B8423" s="1162">
        <v>37031</v>
      </c>
      <c r="C8423" s="1163" t="s">
        <v>17696</v>
      </c>
      <c r="D8423" s="1163" t="s">
        <v>17697</v>
      </c>
      <c r="E8423" s="1164" t="s">
        <v>3009</v>
      </c>
      <c r="F8423" s="1165">
        <v>45114</v>
      </c>
      <c r="G8423" s="1165">
        <v>45263</v>
      </c>
    </row>
    <row r="8424" spans="1:7">
      <c r="A8424" s="1158">
        <v>10151</v>
      </c>
      <c r="B8424" s="1158">
        <v>37032</v>
      </c>
      <c r="C8424" s="1159" t="s">
        <v>11986</v>
      </c>
      <c r="D8424" s="1159" t="s">
        <v>5244</v>
      </c>
      <c r="E8424" s="1160" t="s">
        <v>9084</v>
      </c>
      <c r="F8424" s="1161">
        <v>45039</v>
      </c>
      <c r="G8424" s="1161">
        <v>45203</v>
      </c>
    </row>
    <row r="8425" spans="1:7" ht="38.25">
      <c r="A8425" s="1162">
        <v>10152</v>
      </c>
      <c r="B8425" s="1162">
        <v>37033</v>
      </c>
      <c r="C8425" s="1163" t="s">
        <v>17698</v>
      </c>
      <c r="D8425" s="1163" t="s">
        <v>17699</v>
      </c>
      <c r="E8425" s="1164" t="s">
        <v>3009</v>
      </c>
      <c r="F8425" s="1165">
        <v>45039</v>
      </c>
      <c r="G8425" s="1165">
        <v>45188</v>
      </c>
    </row>
    <row r="8426" spans="1:7" ht="38.25">
      <c r="A8426" s="1162">
        <v>10153</v>
      </c>
      <c r="B8426" s="1162">
        <v>37034</v>
      </c>
      <c r="C8426" s="1163" t="s">
        <v>17700</v>
      </c>
      <c r="D8426" s="1163" t="s">
        <v>17701</v>
      </c>
      <c r="E8426" s="1164" t="s">
        <v>3009</v>
      </c>
      <c r="F8426" s="1165">
        <v>45054</v>
      </c>
      <c r="G8426" s="1165">
        <v>45203</v>
      </c>
    </row>
    <row r="8427" spans="1:7" ht="38.25">
      <c r="A8427" s="1162">
        <v>10154</v>
      </c>
      <c r="B8427" s="1162">
        <v>37035</v>
      </c>
      <c r="C8427" s="1163" t="s">
        <v>17702</v>
      </c>
      <c r="D8427" s="1163" t="s">
        <v>17703</v>
      </c>
      <c r="E8427" s="1164" t="s">
        <v>3009</v>
      </c>
      <c r="F8427" s="1165">
        <v>45039</v>
      </c>
      <c r="G8427" s="1165">
        <v>45188</v>
      </c>
    </row>
    <row r="8428" spans="1:7" ht="51">
      <c r="A8428" s="1162">
        <v>10155</v>
      </c>
      <c r="B8428" s="1162">
        <v>37036</v>
      </c>
      <c r="C8428" s="1163" t="s">
        <v>17704</v>
      </c>
      <c r="D8428" s="1163" t="s">
        <v>17705</v>
      </c>
      <c r="E8428" s="1164" t="s">
        <v>3009</v>
      </c>
      <c r="F8428" s="1165">
        <v>45054</v>
      </c>
      <c r="G8428" s="1165">
        <v>45203</v>
      </c>
    </row>
    <row r="8429" spans="1:7" ht="51">
      <c r="A8429" s="1162">
        <v>10156</v>
      </c>
      <c r="B8429" s="1162">
        <v>37037</v>
      </c>
      <c r="C8429" s="1163" t="s">
        <v>17706</v>
      </c>
      <c r="D8429" s="1163" t="s">
        <v>17707</v>
      </c>
      <c r="E8429" s="1164" t="s">
        <v>3009</v>
      </c>
      <c r="F8429" s="1165">
        <v>45039</v>
      </c>
      <c r="G8429" s="1165">
        <v>45188</v>
      </c>
    </row>
    <row r="8430" spans="1:7" ht="51">
      <c r="A8430" s="1162">
        <v>10157</v>
      </c>
      <c r="B8430" s="1162">
        <v>37038</v>
      </c>
      <c r="C8430" s="1163" t="s">
        <v>17708</v>
      </c>
      <c r="D8430" s="1163" t="s">
        <v>17709</v>
      </c>
      <c r="E8430" s="1164" t="s">
        <v>3009</v>
      </c>
      <c r="F8430" s="1165">
        <v>45054</v>
      </c>
      <c r="G8430" s="1165">
        <v>45203</v>
      </c>
    </row>
    <row r="8431" spans="1:7" ht="25.5">
      <c r="A8431" s="1158">
        <v>10158</v>
      </c>
      <c r="B8431" s="1158">
        <v>37039</v>
      </c>
      <c r="C8431" s="1159" t="s">
        <v>17710</v>
      </c>
      <c r="D8431" s="1159" t="s">
        <v>17711</v>
      </c>
      <c r="E8431" s="1160" t="s">
        <v>17712</v>
      </c>
      <c r="F8431" s="1161">
        <v>44464</v>
      </c>
      <c r="G8431" s="1161">
        <v>45313</v>
      </c>
    </row>
    <row r="8432" spans="1:7">
      <c r="A8432" s="1162">
        <v>10159</v>
      </c>
      <c r="B8432" s="1162">
        <v>37040</v>
      </c>
      <c r="C8432" s="1163" t="s">
        <v>17713</v>
      </c>
      <c r="D8432" s="1163" t="s">
        <v>17714</v>
      </c>
      <c r="E8432" s="1164" t="s">
        <v>2357</v>
      </c>
      <c r="F8432" s="1165">
        <v>45313</v>
      </c>
      <c r="G8432" s="1165">
        <v>45313</v>
      </c>
    </row>
    <row r="8433" spans="1:7">
      <c r="A8433" s="1158">
        <v>10160</v>
      </c>
      <c r="B8433" s="1158">
        <v>37041</v>
      </c>
      <c r="C8433" s="1159" t="s">
        <v>11951</v>
      </c>
      <c r="D8433" s="1159" t="s">
        <v>3179</v>
      </c>
      <c r="E8433" s="1160" t="s">
        <v>17712</v>
      </c>
      <c r="F8433" s="1161">
        <v>44464</v>
      </c>
      <c r="G8433" s="1161">
        <v>45313</v>
      </c>
    </row>
    <row r="8434" spans="1:7" ht="38.25">
      <c r="A8434" s="1162">
        <v>10161</v>
      </c>
      <c r="B8434" s="1162">
        <v>37042</v>
      </c>
      <c r="C8434" s="1163" t="s">
        <v>17715</v>
      </c>
      <c r="D8434" s="1163" t="s">
        <v>17716</v>
      </c>
      <c r="E8434" s="1164" t="s">
        <v>4939</v>
      </c>
      <c r="F8434" s="1165">
        <v>44814</v>
      </c>
      <c r="G8434" s="1165">
        <v>45163</v>
      </c>
    </row>
    <row r="8435" spans="1:7" ht="38.25">
      <c r="A8435" s="1162">
        <v>10162</v>
      </c>
      <c r="B8435" s="1162">
        <v>37043</v>
      </c>
      <c r="C8435" s="1163" t="s">
        <v>17717</v>
      </c>
      <c r="D8435" s="1163" t="s">
        <v>17718</v>
      </c>
      <c r="E8435" s="1164" t="s">
        <v>3009</v>
      </c>
      <c r="F8435" s="1165">
        <v>45164</v>
      </c>
      <c r="G8435" s="1165">
        <v>45313</v>
      </c>
    </row>
    <row r="8436" spans="1:7" ht="25.5">
      <c r="A8436" s="1162">
        <v>10163</v>
      </c>
      <c r="B8436" s="1162">
        <v>37044</v>
      </c>
      <c r="C8436" s="1163" t="s">
        <v>17719</v>
      </c>
      <c r="D8436" s="1163" t="s">
        <v>17720</v>
      </c>
      <c r="E8436" s="1164" t="s">
        <v>3009</v>
      </c>
      <c r="F8436" s="1165">
        <v>45164</v>
      </c>
      <c r="G8436" s="1165">
        <v>45313</v>
      </c>
    </row>
    <row r="8437" spans="1:7" ht="38.25">
      <c r="A8437" s="1162">
        <v>10164</v>
      </c>
      <c r="B8437" s="1162">
        <v>37045</v>
      </c>
      <c r="C8437" s="1163" t="s">
        <v>17721</v>
      </c>
      <c r="D8437" s="1163" t="s">
        <v>17722</v>
      </c>
      <c r="E8437" s="1164" t="s">
        <v>3009</v>
      </c>
      <c r="F8437" s="1165">
        <v>45164</v>
      </c>
      <c r="G8437" s="1165">
        <v>45313</v>
      </c>
    </row>
    <row r="8438" spans="1:7" ht="25.5">
      <c r="A8438" s="1162">
        <v>10165</v>
      </c>
      <c r="B8438" s="1162">
        <v>37046</v>
      </c>
      <c r="C8438" s="1163" t="s">
        <v>17723</v>
      </c>
      <c r="D8438" s="1163" t="s">
        <v>17724</v>
      </c>
      <c r="E8438" s="1164" t="s">
        <v>4939</v>
      </c>
      <c r="F8438" s="1165">
        <v>44814</v>
      </c>
      <c r="G8438" s="1165">
        <v>45163</v>
      </c>
    </row>
    <row r="8439" spans="1:7" ht="25.5">
      <c r="A8439" s="1162">
        <v>10166</v>
      </c>
      <c r="B8439" s="1162">
        <v>37047</v>
      </c>
      <c r="C8439" s="1163" t="s">
        <v>17725</v>
      </c>
      <c r="D8439" s="1163" t="s">
        <v>17726</v>
      </c>
      <c r="E8439" s="1164" t="s">
        <v>3009</v>
      </c>
      <c r="F8439" s="1165">
        <v>45164</v>
      </c>
      <c r="G8439" s="1165">
        <v>45313</v>
      </c>
    </row>
    <row r="8440" spans="1:7" ht="38.25">
      <c r="A8440" s="1162">
        <v>10167</v>
      </c>
      <c r="B8440" s="1162">
        <v>37048</v>
      </c>
      <c r="C8440" s="1163" t="s">
        <v>17727</v>
      </c>
      <c r="D8440" s="1163" t="s">
        <v>17728</v>
      </c>
      <c r="E8440" s="1164" t="s">
        <v>4939</v>
      </c>
      <c r="F8440" s="1165">
        <v>44814</v>
      </c>
      <c r="G8440" s="1165">
        <v>45163</v>
      </c>
    </row>
    <row r="8441" spans="1:7" ht="38.25">
      <c r="A8441" s="1162">
        <v>10168</v>
      </c>
      <c r="B8441" s="1162">
        <v>37049</v>
      </c>
      <c r="C8441" s="1163" t="s">
        <v>17729</v>
      </c>
      <c r="D8441" s="1163" t="s">
        <v>17730</v>
      </c>
      <c r="E8441" s="1164" t="s">
        <v>3009</v>
      </c>
      <c r="F8441" s="1165">
        <v>45164</v>
      </c>
      <c r="G8441" s="1165">
        <v>45313</v>
      </c>
    </row>
    <row r="8442" spans="1:7" ht="25.5">
      <c r="A8442" s="1162">
        <v>10169</v>
      </c>
      <c r="B8442" s="1162">
        <v>37050</v>
      </c>
      <c r="C8442" s="1163" t="s">
        <v>17731</v>
      </c>
      <c r="D8442" s="1163" t="s">
        <v>17732</v>
      </c>
      <c r="E8442" s="1164" t="s">
        <v>4939</v>
      </c>
      <c r="F8442" s="1165">
        <v>44464</v>
      </c>
      <c r="G8442" s="1165">
        <v>44813</v>
      </c>
    </row>
    <row r="8443" spans="1:7" ht="38.25">
      <c r="A8443" s="1162">
        <v>10170</v>
      </c>
      <c r="B8443" s="1162">
        <v>37051</v>
      </c>
      <c r="C8443" s="1163" t="s">
        <v>17733</v>
      </c>
      <c r="D8443" s="1163" t="s">
        <v>17734</v>
      </c>
      <c r="E8443" s="1164" t="s">
        <v>3009</v>
      </c>
      <c r="F8443" s="1165">
        <v>44814</v>
      </c>
      <c r="G8443" s="1165">
        <v>44963</v>
      </c>
    </row>
    <row r="8444" spans="1:7" ht="38.25">
      <c r="A8444" s="1158">
        <v>10171</v>
      </c>
      <c r="B8444" s="1158">
        <v>37052</v>
      </c>
      <c r="C8444" s="1159" t="s">
        <v>17735</v>
      </c>
      <c r="D8444" s="1159" t="s">
        <v>17736</v>
      </c>
      <c r="E8444" s="1160" t="s">
        <v>3447</v>
      </c>
      <c r="F8444" s="1161">
        <v>44829</v>
      </c>
      <c r="G8444" s="1161">
        <v>45263</v>
      </c>
    </row>
    <row r="8445" spans="1:7">
      <c r="A8445" s="1162">
        <v>10172</v>
      </c>
      <c r="B8445" s="1162">
        <v>37053</v>
      </c>
      <c r="C8445" s="1163" t="s">
        <v>17737</v>
      </c>
      <c r="D8445" s="1163" t="s">
        <v>17738</v>
      </c>
      <c r="E8445" s="1164" t="s">
        <v>2357</v>
      </c>
      <c r="F8445" s="1165">
        <v>45263</v>
      </c>
      <c r="G8445" s="1165">
        <v>45263</v>
      </c>
    </row>
    <row r="8446" spans="1:7">
      <c r="A8446" s="1158">
        <v>10173</v>
      </c>
      <c r="B8446" s="1158">
        <v>37054</v>
      </c>
      <c r="C8446" s="1159" t="s">
        <v>11951</v>
      </c>
      <c r="D8446" s="1159" t="s">
        <v>3179</v>
      </c>
      <c r="E8446" s="1160" t="s">
        <v>3064</v>
      </c>
      <c r="F8446" s="1161">
        <v>44829</v>
      </c>
      <c r="G8446" s="1161">
        <v>45008</v>
      </c>
    </row>
    <row r="8447" spans="1:7">
      <c r="A8447" s="1162">
        <v>10174</v>
      </c>
      <c r="B8447" s="1162">
        <v>37055</v>
      </c>
      <c r="C8447" s="1163" t="s">
        <v>17739</v>
      </c>
      <c r="D8447" s="1163" t="s">
        <v>17740</v>
      </c>
      <c r="E8447" s="1164" t="s">
        <v>3064</v>
      </c>
      <c r="F8447" s="1165">
        <v>44829</v>
      </c>
      <c r="G8447" s="1165">
        <v>45008</v>
      </c>
    </row>
    <row r="8448" spans="1:7" ht="63.75">
      <c r="A8448" s="1162">
        <v>10175</v>
      </c>
      <c r="B8448" s="1162">
        <v>37056</v>
      </c>
      <c r="C8448" s="1163" t="s">
        <v>17741</v>
      </c>
      <c r="D8448" s="1163" t="s">
        <v>17742</v>
      </c>
      <c r="E8448" s="1164" t="s">
        <v>3064</v>
      </c>
      <c r="F8448" s="1165">
        <v>44829</v>
      </c>
      <c r="G8448" s="1165">
        <v>45008</v>
      </c>
    </row>
    <row r="8449" spans="1:7" ht="63.75">
      <c r="A8449" s="1162">
        <v>10176</v>
      </c>
      <c r="B8449" s="1162">
        <v>37057</v>
      </c>
      <c r="C8449" s="1163" t="s">
        <v>17743</v>
      </c>
      <c r="D8449" s="1163" t="s">
        <v>17744</v>
      </c>
      <c r="E8449" s="1164" t="s">
        <v>3064</v>
      </c>
      <c r="F8449" s="1165">
        <v>44829</v>
      </c>
      <c r="G8449" s="1165">
        <v>45008</v>
      </c>
    </row>
    <row r="8450" spans="1:7">
      <c r="A8450" s="1158">
        <v>10177</v>
      </c>
      <c r="B8450" s="1158">
        <v>37058</v>
      </c>
      <c r="C8450" s="1159" t="s">
        <v>11960</v>
      </c>
      <c r="D8450" s="1159" t="s">
        <v>12561</v>
      </c>
      <c r="E8450" s="1160" t="s">
        <v>3955</v>
      </c>
      <c r="F8450" s="1161">
        <v>45009</v>
      </c>
      <c r="G8450" s="1161">
        <v>45208</v>
      </c>
    </row>
    <row r="8451" spans="1:7" ht="63.75">
      <c r="A8451" s="1162">
        <v>10178</v>
      </c>
      <c r="B8451" s="1162">
        <v>37059</v>
      </c>
      <c r="C8451" s="1163" t="s">
        <v>17745</v>
      </c>
      <c r="D8451" s="1163" t="s">
        <v>17746</v>
      </c>
      <c r="E8451" s="1164" t="s">
        <v>3064</v>
      </c>
      <c r="F8451" s="1165">
        <v>45009</v>
      </c>
      <c r="G8451" s="1165">
        <v>45188</v>
      </c>
    </row>
    <row r="8452" spans="1:7" ht="51">
      <c r="A8452" s="1162">
        <v>10179</v>
      </c>
      <c r="B8452" s="1162">
        <v>37060</v>
      </c>
      <c r="C8452" s="1163" t="s">
        <v>17747</v>
      </c>
      <c r="D8452" s="1163" t="s">
        <v>17748</v>
      </c>
      <c r="E8452" s="1164" t="s">
        <v>3009</v>
      </c>
      <c r="F8452" s="1165">
        <v>45009</v>
      </c>
      <c r="G8452" s="1165">
        <v>45158</v>
      </c>
    </row>
    <row r="8453" spans="1:7" ht="38.25">
      <c r="A8453" s="1162">
        <v>10180</v>
      </c>
      <c r="B8453" s="1162">
        <v>37061</v>
      </c>
      <c r="C8453" s="1163" t="s">
        <v>17749</v>
      </c>
      <c r="D8453" s="1163" t="s">
        <v>17750</v>
      </c>
      <c r="E8453" s="1164" t="s">
        <v>3064</v>
      </c>
      <c r="F8453" s="1165">
        <v>45009</v>
      </c>
      <c r="G8453" s="1165">
        <v>45188</v>
      </c>
    </row>
    <row r="8454" spans="1:7" ht="25.5">
      <c r="A8454" s="1162">
        <v>10181</v>
      </c>
      <c r="B8454" s="1162">
        <v>37062</v>
      </c>
      <c r="C8454" s="1163" t="s">
        <v>17751</v>
      </c>
      <c r="D8454" s="1163" t="s">
        <v>17752</v>
      </c>
      <c r="E8454" s="1164" t="s">
        <v>3955</v>
      </c>
      <c r="F8454" s="1165">
        <v>45009</v>
      </c>
      <c r="G8454" s="1165">
        <v>45208</v>
      </c>
    </row>
    <row r="8455" spans="1:7">
      <c r="A8455" s="1158">
        <v>10182</v>
      </c>
      <c r="B8455" s="1158">
        <v>37063</v>
      </c>
      <c r="C8455" s="1159" t="s">
        <v>11969</v>
      </c>
      <c r="D8455" s="1159" t="s">
        <v>12493</v>
      </c>
      <c r="E8455" s="1160" t="s">
        <v>5118</v>
      </c>
      <c r="F8455" s="1161">
        <v>45009</v>
      </c>
      <c r="G8455" s="1161">
        <v>45263</v>
      </c>
    </row>
    <row r="8456" spans="1:7" ht="38.25">
      <c r="A8456" s="1162">
        <v>10183</v>
      </c>
      <c r="B8456" s="1162">
        <v>37064</v>
      </c>
      <c r="C8456" s="1163" t="s">
        <v>17753</v>
      </c>
      <c r="D8456" s="1163" t="s">
        <v>17754</v>
      </c>
      <c r="E8456" s="1164" t="s">
        <v>3009</v>
      </c>
      <c r="F8456" s="1165">
        <v>45024</v>
      </c>
      <c r="G8456" s="1165">
        <v>45173</v>
      </c>
    </row>
    <row r="8457" spans="1:7" ht="51">
      <c r="A8457" s="1162">
        <v>10184</v>
      </c>
      <c r="B8457" s="1162">
        <v>37065</v>
      </c>
      <c r="C8457" s="1163" t="s">
        <v>17755</v>
      </c>
      <c r="D8457" s="1163" t="s">
        <v>17756</v>
      </c>
      <c r="E8457" s="1164" t="s">
        <v>3009</v>
      </c>
      <c r="F8457" s="1165">
        <v>45054</v>
      </c>
      <c r="G8457" s="1165">
        <v>45203</v>
      </c>
    </row>
    <row r="8458" spans="1:7" ht="38.25">
      <c r="A8458" s="1162">
        <v>10185</v>
      </c>
      <c r="B8458" s="1162">
        <v>37066</v>
      </c>
      <c r="C8458" s="1163" t="s">
        <v>17757</v>
      </c>
      <c r="D8458" s="1163" t="s">
        <v>17758</v>
      </c>
      <c r="E8458" s="1164" t="s">
        <v>3009</v>
      </c>
      <c r="F8458" s="1165">
        <v>45009</v>
      </c>
      <c r="G8458" s="1165">
        <v>45158</v>
      </c>
    </row>
    <row r="8459" spans="1:7" ht="38.25">
      <c r="A8459" s="1162">
        <v>10186</v>
      </c>
      <c r="B8459" s="1162">
        <v>37067</v>
      </c>
      <c r="C8459" s="1163" t="s">
        <v>17759</v>
      </c>
      <c r="D8459" s="1163" t="s">
        <v>17760</v>
      </c>
      <c r="E8459" s="1164" t="s">
        <v>3009</v>
      </c>
      <c r="F8459" s="1165">
        <v>45034</v>
      </c>
      <c r="G8459" s="1165">
        <v>45183</v>
      </c>
    </row>
    <row r="8460" spans="1:7" ht="38.25">
      <c r="A8460" s="1162">
        <v>10187</v>
      </c>
      <c r="B8460" s="1162">
        <v>37068</v>
      </c>
      <c r="C8460" s="1163" t="s">
        <v>17761</v>
      </c>
      <c r="D8460" s="1163" t="s">
        <v>17762</v>
      </c>
      <c r="E8460" s="1164" t="s">
        <v>3009</v>
      </c>
      <c r="F8460" s="1165">
        <v>45049</v>
      </c>
      <c r="G8460" s="1165">
        <v>45198</v>
      </c>
    </row>
    <row r="8461" spans="1:7" ht="38.25">
      <c r="A8461" s="1162">
        <v>10188</v>
      </c>
      <c r="B8461" s="1162">
        <v>37069</v>
      </c>
      <c r="C8461" s="1163" t="s">
        <v>17763</v>
      </c>
      <c r="D8461" s="1163" t="s">
        <v>17764</v>
      </c>
      <c r="E8461" s="1164" t="s">
        <v>3009</v>
      </c>
      <c r="F8461" s="1165">
        <v>45114</v>
      </c>
      <c r="G8461" s="1165">
        <v>45263</v>
      </c>
    </row>
    <row r="8462" spans="1:7" ht="25.5">
      <c r="A8462" s="1162">
        <v>10189</v>
      </c>
      <c r="B8462" s="1162">
        <v>37070</v>
      </c>
      <c r="C8462" s="1163" t="s">
        <v>12862</v>
      </c>
      <c r="D8462" s="1163" t="s">
        <v>10257</v>
      </c>
      <c r="E8462" s="1164" t="s">
        <v>3009</v>
      </c>
      <c r="F8462" s="1165">
        <v>45114</v>
      </c>
      <c r="G8462" s="1165">
        <v>45263</v>
      </c>
    </row>
    <row r="8463" spans="1:7" ht="25.5">
      <c r="A8463" s="1162">
        <v>10190</v>
      </c>
      <c r="B8463" s="1162">
        <v>37071</v>
      </c>
      <c r="C8463" s="1163" t="s">
        <v>13045</v>
      </c>
      <c r="D8463" s="1163" t="s">
        <v>7240</v>
      </c>
      <c r="E8463" s="1164" t="s">
        <v>3009</v>
      </c>
      <c r="F8463" s="1165">
        <v>45114</v>
      </c>
      <c r="G8463" s="1165">
        <v>45263</v>
      </c>
    </row>
    <row r="8464" spans="1:7" ht="38.25">
      <c r="A8464" s="1162">
        <v>10191</v>
      </c>
      <c r="B8464" s="1162">
        <v>37072</v>
      </c>
      <c r="C8464" s="1163" t="s">
        <v>17765</v>
      </c>
      <c r="D8464" s="1163" t="s">
        <v>17766</v>
      </c>
      <c r="E8464" s="1164" t="s">
        <v>3009</v>
      </c>
      <c r="F8464" s="1165">
        <v>45114</v>
      </c>
      <c r="G8464" s="1165">
        <v>45263</v>
      </c>
    </row>
    <row r="8465" spans="1:7">
      <c r="A8465" s="1158">
        <v>10192</v>
      </c>
      <c r="B8465" s="1158">
        <v>37073</v>
      </c>
      <c r="C8465" s="1159" t="s">
        <v>11986</v>
      </c>
      <c r="D8465" s="1159" t="s">
        <v>5244</v>
      </c>
      <c r="E8465" s="1160" t="s">
        <v>2939</v>
      </c>
      <c r="F8465" s="1161">
        <v>45009</v>
      </c>
      <c r="G8465" s="1161">
        <v>45203</v>
      </c>
    </row>
    <row r="8466" spans="1:7" ht="38.25">
      <c r="A8466" s="1162">
        <v>10193</v>
      </c>
      <c r="B8466" s="1162">
        <v>37074</v>
      </c>
      <c r="C8466" s="1163" t="s">
        <v>17767</v>
      </c>
      <c r="D8466" s="1163" t="s">
        <v>17768</v>
      </c>
      <c r="E8466" s="1164" t="s">
        <v>3009</v>
      </c>
      <c r="F8466" s="1165">
        <v>45009</v>
      </c>
      <c r="G8466" s="1165">
        <v>45158</v>
      </c>
    </row>
    <row r="8467" spans="1:7" ht="38.25">
      <c r="A8467" s="1162">
        <v>10194</v>
      </c>
      <c r="B8467" s="1162">
        <v>37075</v>
      </c>
      <c r="C8467" s="1163" t="s">
        <v>17769</v>
      </c>
      <c r="D8467" s="1163" t="s">
        <v>17770</v>
      </c>
      <c r="E8467" s="1164" t="s">
        <v>3009</v>
      </c>
      <c r="F8467" s="1165">
        <v>45024</v>
      </c>
      <c r="G8467" s="1165">
        <v>45173</v>
      </c>
    </row>
    <row r="8468" spans="1:7" ht="25.5">
      <c r="A8468" s="1162">
        <v>10195</v>
      </c>
      <c r="B8468" s="1162">
        <v>37076</v>
      </c>
      <c r="C8468" s="1163" t="s">
        <v>12852</v>
      </c>
      <c r="D8468" s="1163" t="s">
        <v>12853</v>
      </c>
      <c r="E8468" s="1164" t="s">
        <v>3009</v>
      </c>
      <c r="F8468" s="1165">
        <v>45039</v>
      </c>
      <c r="G8468" s="1165">
        <v>45188</v>
      </c>
    </row>
    <row r="8469" spans="1:7" ht="25.5">
      <c r="A8469" s="1162">
        <v>10196</v>
      </c>
      <c r="B8469" s="1162">
        <v>37077</v>
      </c>
      <c r="C8469" s="1163" t="s">
        <v>12854</v>
      </c>
      <c r="D8469" s="1163" t="s">
        <v>12855</v>
      </c>
      <c r="E8469" s="1164" t="s">
        <v>3009</v>
      </c>
      <c r="F8469" s="1165">
        <v>45054</v>
      </c>
      <c r="G8469" s="1165">
        <v>45203</v>
      </c>
    </row>
    <row r="8470" spans="1:7" ht="25.5">
      <c r="A8470" s="1162">
        <v>10197</v>
      </c>
      <c r="B8470" s="1162">
        <v>37078</v>
      </c>
      <c r="C8470" s="1163" t="s">
        <v>12856</v>
      </c>
      <c r="D8470" s="1163" t="s">
        <v>12857</v>
      </c>
      <c r="E8470" s="1164" t="s">
        <v>3009</v>
      </c>
      <c r="F8470" s="1165">
        <v>45039</v>
      </c>
      <c r="G8470" s="1165">
        <v>45188</v>
      </c>
    </row>
    <row r="8471" spans="1:7" ht="38.25">
      <c r="A8471" s="1162">
        <v>10198</v>
      </c>
      <c r="B8471" s="1162">
        <v>37079</v>
      </c>
      <c r="C8471" s="1163" t="s">
        <v>12858</v>
      </c>
      <c r="D8471" s="1163" t="s">
        <v>12859</v>
      </c>
      <c r="E8471" s="1164" t="s">
        <v>3009</v>
      </c>
      <c r="F8471" s="1165">
        <v>45054</v>
      </c>
      <c r="G8471" s="1165">
        <v>45203</v>
      </c>
    </row>
    <row r="8472" spans="1:7" ht="38.25">
      <c r="A8472" s="1158">
        <v>10199</v>
      </c>
      <c r="B8472" s="1158">
        <v>37080</v>
      </c>
      <c r="C8472" s="1159" t="s">
        <v>17771</v>
      </c>
      <c r="D8472" s="1159" t="s">
        <v>17772</v>
      </c>
      <c r="E8472" s="1160" t="s">
        <v>3447</v>
      </c>
      <c r="F8472" s="1161">
        <v>44829</v>
      </c>
      <c r="G8472" s="1161">
        <v>45263</v>
      </c>
    </row>
    <row r="8473" spans="1:7">
      <c r="A8473" s="1162">
        <v>10200</v>
      </c>
      <c r="B8473" s="1162">
        <v>37081</v>
      </c>
      <c r="C8473" s="1163" t="s">
        <v>17773</v>
      </c>
      <c r="D8473" s="1163" t="s">
        <v>17774</v>
      </c>
      <c r="E8473" s="1164" t="s">
        <v>2357</v>
      </c>
      <c r="F8473" s="1165">
        <v>45263</v>
      </c>
      <c r="G8473" s="1165">
        <v>45263</v>
      </c>
    </row>
    <row r="8474" spans="1:7">
      <c r="A8474" s="1158">
        <v>10201</v>
      </c>
      <c r="B8474" s="1158">
        <v>37082</v>
      </c>
      <c r="C8474" s="1159" t="s">
        <v>11951</v>
      </c>
      <c r="D8474" s="1159" t="s">
        <v>3179</v>
      </c>
      <c r="E8474" s="1160" t="s">
        <v>3064</v>
      </c>
      <c r="F8474" s="1161">
        <v>44829</v>
      </c>
      <c r="G8474" s="1161">
        <v>45008</v>
      </c>
    </row>
    <row r="8475" spans="1:7" ht="63.75">
      <c r="A8475" s="1162">
        <v>10202</v>
      </c>
      <c r="B8475" s="1162">
        <v>37083</v>
      </c>
      <c r="C8475" s="1163" t="s">
        <v>17775</v>
      </c>
      <c r="D8475" s="1163" t="s">
        <v>17776</v>
      </c>
      <c r="E8475" s="1164" t="s">
        <v>3064</v>
      </c>
      <c r="F8475" s="1165">
        <v>44829</v>
      </c>
      <c r="G8475" s="1165">
        <v>45008</v>
      </c>
    </row>
    <row r="8476" spans="1:7" ht="63.75">
      <c r="A8476" s="1162">
        <v>10203</v>
      </c>
      <c r="B8476" s="1162">
        <v>37084</v>
      </c>
      <c r="C8476" s="1163" t="s">
        <v>17777</v>
      </c>
      <c r="D8476" s="1163" t="s">
        <v>17778</v>
      </c>
      <c r="E8476" s="1164" t="s">
        <v>3064</v>
      </c>
      <c r="F8476" s="1165">
        <v>44829</v>
      </c>
      <c r="G8476" s="1165">
        <v>45008</v>
      </c>
    </row>
    <row r="8477" spans="1:7" ht="63.75">
      <c r="A8477" s="1162">
        <v>10204</v>
      </c>
      <c r="B8477" s="1162">
        <v>37085</v>
      </c>
      <c r="C8477" s="1163" t="s">
        <v>17779</v>
      </c>
      <c r="D8477" s="1163" t="s">
        <v>17780</v>
      </c>
      <c r="E8477" s="1164" t="s">
        <v>3064</v>
      </c>
      <c r="F8477" s="1165">
        <v>44829</v>
      </c>
      <c r="G8477" s="1165">
        <v>45008</v>
      </c>
    </row>
    <row r="8478" spans="1:7">
      <c r="A8478" s="1158">
        <v>10205</v>
      </c>
      <c r="B8478" s="1158">
        <v>37086</v>
      </c>
      <c r="C8478" s="1159" t="s">
        <v>11960</v>
      </c>
      <c r="D8478" s="1159" t="s">
        <v>12561</v>
      </c>
      <c r="E8478" s="1160" t="s">
        <v>3955</v>
      </c>
      <c r="F8478" s="1161">
        <v>45009</v>
      </c>
      <c r="G8478" s="1161">
        <v>45208</v>
      </c>
    </row>
    <row r="8479" spans="1:7" ht="63.75">
      <c r="A8479" s="1162">
        <v>10206</v>
      </c>
      <c r="B8479" s="1162">
        <v>37087</v>
      </c>
      <c r="C8479" s="1163" t="s">
        <v>17781</v>
      </c>
      <c r="D8479" s="1163" t="s">
        <v>17782</v>
      </c>
      <c r="E8479" s="1164" t="s">
        <v>2693</v>
      </c>
      <c r="F8479" s="1165">
        <v>45009</v>
      </c>
      <c r="G8479" s="1165">
        <v>45053</v>
      </c>
    </row>
    <row r="8480" spans="1:7" ht="38.25">
      <c r="A8480" s="1162">
        <v>10207</v>
      </c>
      <c r="B8480" s="1162">
        <v>37088</v>
      </c>
      <c r="C8480" s="1163" t="s">
        <v>17783</v>
      </c>
      <c r="D8480" s="1163" t="s">
        <v>17784</v>
      </c>
      <c r="E8480" s="1164" t="s">
        <v>3955</v>
      </c>
      <c r="F8480" s="1165">
        <v>45009</v>
      </c>
      <c r="G8480" s="1165">
        <v>45208</v>
      </c>
    </row>
    <row r="8481" spans="1:7" ht="25.5">
      <c r="A8481" s="1162">
        <v>10208</v>
      </c>
      <c r="B8481" s="1162">
        <v>37089</v>
      </c>
      <c r="C8481" s="1163" t="s">
        <v>17785</v>
      </c>
      <c r="D8481" s="1163" t="s">
        <v>17786</v>
      </c>
      <c r="E8481" s="1164" t="s">
        <v>3064</v>
      </c>
      <c r="F8481" s="1165">
        <v>45009</v>
      </c>
      <c r="G8481" s="1165">
        <v>45188</v>
      </c>
    </row>
    <row r="8482" spans="1:7" ht="38.25">
      <c r="A8482" s="1162">
        <v>10209</v>
      </c>
      <c r="B8482" s="1162">
        <v>37090</v>
      </c>
      <c r="C8482" s="1163" t="s">
        <v>17787</v>
      </c>
      <c r="D8482" s="1163" t="s">
        <v>17788</v>
      </c>
      <c r="E8482" s="1164" t="s">
        <v>3009</v>
      </c>
      <c r="F8482" s="1165">
        <v>45009</v>
      </c>
      <c r="G8482" s="1165">
        <v>45158</v>
      </c>
    </row>
    <row r="8483" spans="1:7" ht="51">
      <c r="A8483" s="1162">
        <v>10210</v>
      </c>
      <c r="B8483" s="1162">
        <v>37091</v>
      </c>
      <c r="C8483" s="1163" t="s">
        <v>17789</v>
      </c>
      <c r="D8483" s="1163" t="s">
        <v>17790</v>
      </c>
      <c r="E8483" s="1164" t="s">
        <v>3955</v>
      </c>
      <c r="F8483" s="1165">
        <v>45009</v>
      </c>
      <c r="G8483" s="1165">
        <v>45208</v>
      </c>
    </row>
    <row r="8484" spans="1:7">
      <c r="A8484" s="1158">
        <v>10211</v>
      </c>
      <c r="B8484" s="1158">
        <v>37092</v>
      </c>
      <c r="C8484" s="1159" t="s">
        <v>11969</v>
      </c>
      <c r="D8484" s="1159" t="s">
        <v>12493</v>
      </c>
      <c r="E8484" s="1160" t="s">
        <v>5118</v>
      </c>
      <c r="F8484" s="1161">
        <v>45009</v>
      </c>
      <c r="G8484" s="1161">
        <v>45263</v>
      </c>
    </row>
    <row r="8485" spans="1:7" ht="51">
      <c r="A8485" s="1162">
        <v>10212</v>
      </c>
      <c r="B8485" s="1162">
        <v>37093</v>
      </c>
      <c r="C8485" s="1163" t="s">
        <v>17791</v>
      </c>
      <c r="D8485" s="1163" t="s">
        <v>17792</v>
      </c>
      <c r="E8485" s="1164" t="s">
        <v>3009</v>
      </c>
      <c r="F8485" s="1165">
        <v>45049</v>
      </c>
      <c r="G8485" s="1165">
        <v>45198</v>
      </c>
    </row>
    <row r="8486" spans="1:7" ht="38.25">
      <c r="A8486" s="1162">
        <v>10213</v>
      </c>
      <c r="B8486" s="1162">
        <v>37094</v>
      </c>
      <c r="C8486" s="1163" t="s">
        <v>17793</v>
      </c>
      <c r="D8486" s="1163" t="s">
        <v>17794</v>
      </c>
      <c r="E8486" s="1164" t="s">
        <v>3009</v>
      </c>
      <c r="F8486" s="1165">
        <v>45114</v>
      </c>
      <c r="G8486" s="1165">
        <v>45263</v>
      </c>
    </row>
    <row r="8487" spans="1:7" ht="25.5">
      <c r="A8487" s="1162">
        <v>10214</v>
      </c>
      <c r="B8487" s="1162">
        <v>37095</v>
      </c>
      <c r="C8487" s="1163" t="s">
        <v>12862</v>
      </c>
      <c r="D8487" s="1163" t="s">
        <v>10257</v>
      </c>
      <c r="E8487" s="1164" t="s">
        <v>3009</v>
      </c>
      <c r="F8487" s="1165">
        <v>45114</v>
      </c>
      <c r="G8487" s="1165">
        <v>45263</v>
      </c>
    </row>
    <row r="8488" spans="1:7" ht="25.5">
      <c r="A8488" s="1162">
        <v>10215</v>
      </c>
      <c r="B8488" s="1162">
        <v>37096</v>
      </c>
      <c r="C8488" s="1163" t="s">
        <v>13045</v>
      </c>
      <c r="D8488" s="1163" t="s">
        <v>7240</v>
      </c>
      <c r="E8488" s="1164" t="s">
        <v>3009</v>
      </c>
      <c r="F8488" s="1165">
        <v>45114</v>
      </c>
      <c r="G8488" s="1165">
        <v>45263</v>
      </c>
    </row>
    <row r="8489" spans="1:7" ht="38.25">
      <c r="A8489" s="1162">
        <v>10216</v>
      </c>
      <c r="B8489" s="1162">
        <v>37097</v>
      </c>
      <c r="C8489" s="1163" t="s">
        <v>17795</v>
      </c>
      <c r="D8489" s="1163" t="s">
        <v>17796</v>
      </c>
      <c r="E8489" s="1164" t="s">
        <v>3009</v>
      </c>
      <c r="F8489" s="1165">
        <v>45114</v>
      </c>
      <c r="G8489" s="1165">
        <v>45263</v>
      </c>
    </row>
    <row r="8490" spans="1:7" ht="38.25">
      <c r="A8490" s="1162">
        <v>10217</v>
      </c>
      <c r="B8490" s="1162">
        <v>37098</v>
      </c>
      <c r="C8490" s="1163" t="s">
        <v>17797</v>
      </c>
      <c r="D8490" s="1163" t="s">
        <v>17798</v>
      </c>
      <c r="E8490" s="1164" t="s">
        <v>3009</v>
      </c>
      <c r="F8490" s="1165">
        <v>45024</v>
      </c>
      <c r="G8490" s="1165">
        <v>45173</v>
      </c>
    </row>
    <row r="8491" spans="1:7" ht="51">
      <c r="A8491" s="1162">
        <v>10218</v>
      </c>
      <c r="B8491" s="1162">
        <v>37099</v>
      </c>
      <c r="C8491" s="1163" t="s">
        <v>17799</v>
      </c>
      <c r="D8491" s="1163" t="s">
        <v>17800</v>
      </c>
      <c r="E8491" s="1164" t="s">
        <v>3009</v>
      </c>
      <c r="F8491" s="1165">
        <v>45054</v>
      </c>
      <c r="G8491" s="1165">
        <v>45203</v>
      </c>
    </row>
    <row r="8492" spans="1:7" ht="38.25">
      <c r="A8492" s="1162">
        <v>10219</v>
      </c>
      <c r="B8492" s="1162">
        <v>37100</v>
      </c>
      <c r="C8492" s="1163" t="s">
        <v>17801</v>
      </c>
      <c r="D8492" s="1163" t="s">
        <v>17802</v>
      </c>
      <c r="E8492" s="1164" t="s">
        <v>3009</v>
      </c>
      <c r="F8492" s="1165">
        <v>45009</v>
      </c>
      <c r="G8492" s="1165">
        <v>45158</v>
      </c>
    </row>
    <row r="8493" spans="1:7" ht="51">
      <c r="A8493" s="1162">
        <v>10220</v>
      </c>
      <c r="B8493" s="1162">
        <v>37101</v>
      </c>
      <c r="C8493" s="1163" t="s">
        <v>17803</v>
      </c>
      <c r="D8493" s="1163" t="s">
        <v>17804</v>
      </c>
      <c r="E8493" s="1164" t="s">
        <v>3009</v>
      </c>
      <c r="F8493" s="1165">
        <v>45034</v>
      </c>
      <c r="G8493" s="1165">
        <v>45183</v>
      </c>
    </row>
    <row r="8494" spans="1:7">
      <c r="A8494" s="1158">
        <v>10221</v>
      </c>
      <c r="B8494" s="1158">
        <v>37102</v>
      </c>
      <c r="C8494" s="1159" t="s">
        <v>11986</v>
      </c>
      <c r="D8494" s="1159" t="s">
        <v>5244</v>
      </c>
      <c r="E8494" s="1160" t="s">
        <v>2939</v>
      </c>
      <c r="F8494" s="1161">
        <v>45009</v>
      </c>
      <c r="G8494" s="1161">
        <v>45203</v>
      </c>
    </row>
    <row r="8495" spans="1:7" ht="51">
      <c r="A8495" s="1162">
        <v>10222</v>
      </c>
      <c r="B8495" s="1162">
        <v>37103</v>
      </c>
      <c r="C8495" s="1163" t="s">
        <v>17805</v>
      </c>
      <c r="D8495" s="1163" t="s">
        <v>17806</v>
      </c>
      <c r="E8495" s="1164" t="s">
        <v>3009</v>
      </c>
      <c r="F8495" s="1165">
        <v>45009</v>
      </c>
      <c r="G8495" s="1165">
        <v>45158</v>
      </c>
    </row>
    <row r="8496" spans="1:7" ht="51">
      <c r="A8496" s="1162">
        <v>10223</v>
      </c>
      <c r="B8496" s="1162">
        <v>37104</v>
      </c>
      <c r="C8496" s="1163" t="s">
        <v>17807</v>
      </c>
      <c r="D8496" s="1163" t="s">
        <v>17808</v>
      </c>
      <c r="E8496" s="1164" t="s">
        <v>3009</v>
      </c>
      <c r="F8496" s="1165">
        <v>45024</v>
      </c>
      <c r="G8496" s="1165">
        <v>45173</v>
      </c>
    </row>
    <row r="8497" spans="1:7" ht="25.5">
      <c r="A8497" s="1162">
        <v>10224</v>
      </c>
      <c r="B8497" s="1162">
        <v>37105</v>
      </c>
      <c r="C8497" s="1163" t="s">
        <v>12852</v>
      </c>
      <c r="D8497" s="1163" t="s">
        <v>12853</v>
      </c>
      <c r="E8497" s="1164" t="s">
        <v>3009</v>
      </c>
      <c r="F8497" s="1165">
        <v>45039</v>
      </c>
      <c r="G8497" s="1165">
        <v>45188</v>
      </c>
    </row>
    <row r="8498" spans="1:7" ht="25.5">
      <c r="A8498" s="1162">
        <v>10225</v>
      </c>
      <c r="B8498" s="1162">
        <v>37106</v>
      </c>
      <c r="C8498" s="1163" t="s">
        <v>12852</v>
      </c>
      <c r="D8498" s="1163" t="s">
        <v>12855</v>
      </c>
      <c r="E8498" s="1164" t="s">
        <v>3009</v>
      </c>
      <c r="F8498" s="1165">
        <v>45054</v>
      </c>
      <c r="G8498" s="1165">
        <v>45203</v>
      </c>
    </row>
    <row r="8499" spans="1:7" ht="25.5">
      <c r="A8499" s="1162">
        <v>10226</v>
      </c>
      <c r="B8499" s="1162">
        <v>37107</v>
      </c>
      <c r="C8499" s="1163" t="s">
        <v>12856</v>
      </c>
      <c r="D8499" s="1163" t="s">
        <v>12857</v>
      </c>
      <c r="E8499" s="1164" t="s">
        <v>3009</v>
      </c>
      <c r="F8499" s="1165">
        <v>45039</v>
      </c>
      <c r="G8499" s="1165">
        <v>45188</v>
      </c>
    </row>
    <row r="8500" spans="1:7" ht="38.25">
      <c r="A8500" s="1162">
        <v>10227</v>
      </c>
      <c r="B8500" s="1162">
        <v>37108</v>
      </c>
      <c r="C8500" s="1163" t="s">
        <v>12858</v>
      </c>
      <c r="D8500" s="1163" t="s">
        <v>12859</v>
      </c>
      <c r="E8500" s="1164" t="s">
        <v>3009</v>
      </c>
      <c r="F8500" s="1165">
        <v>45054</v>
      </c>
      <c r="G8500" s="1165">
        <v>45203</v>
      </c>
    </row>
    <row r="8501" spans="1:7">
      <c r="A8501" s="1158">
        <v>10228</v>
      </c>
      <c r="B8501" s="1158">
        <v>37109</v>
      </c>
      <c r="C8501" s="1159" t="s">
        <v>17809</v>
      </c>
      <c r="D8501" s="1159" t="s">
        <v>17810</v>
      </c>
      <c r="E8501" s="1160" t="s">
        <v>4578</v>
      </c>
      <c r="F8501" s="1161">
        <v>44829</v>
      </c>
      <c r="G8501" s="1161">
        <v>45368</v>
      </c>
    </row>
    <row r="8502" spans="1:7">
      <c r="A8502" s="1162">
        <v>10229</v>
      </c>
      <c r="B8502" s="1162">
        <v>37110</v>
      </c>
      <c r="C8502" s="1163" t="s">
        <v>17811</v>
      </c>
      <c r="D8502" s="1163" t="s">
        <v>17812</v>
      </c>
      <c r="E8502" s="1164" t="s">
        <v>2357</v>
      </c>
      <c r="F8502" s="1165">
        <v>45368</v>
      </c>
      <c r="G8502" s="1165">
        <v>45368</v>
      </c>
    </row>
    <row r="8503" spans="1:7">
      <c r="A8503" s="1158">
        <v>10230</v>
      </c>
      <c r="B8503" s="1158">
        <v>37111</v>
      </c>
      <c r="C8503" s="1159" t="s">
        <v>11951</v>
      </c>
      <c r="D8503" s="1159" t="s">
        <v>3179</v>
      </c>
      <c r="E8503" s="1160" t="s">
        <v>6714</v>
      </c>
      <c r="F8503" s="1161">
        <v>44829</v>
      </c>
      <c r="G8503" s="1161">
        <v>45193</v>
      </c>
    </row>
    <row r="8504" spans="1:7" ht="25.5">
      <c r="A8504" s="1162">
        <v>10231</v>
      </c>
      <c r="B8504" s="1162">
        <v>37112</v>
      </c>
      <c r="C8504" s="1163" t="s">
        <v>17813</v>
      </c>
      <c r="D8504" s="1163" t="s">
        <v>17814</v>
      </c>
      <c r="E8504" s="1164" t="s">
        <v>4628</v>
      </c>
      <c r="F8504" s="1165">
        <v>44874</v>
      </c>
      <c r="G8504" s="1165">
        <v>45143</v>
      </c>
    </row>
    <row r="8505" spans="1:7" ht="51">
      <c r="A8505" s="1162">
        <v>10232</v>
      </c>
      <c r="B8505" s="1162">
        <v>37113</v>
      </c>
      <c r="C8505" s="1163" t="s">
        <v>17815</v>
      </c>
      <c r="D8505" s="1163" t="s">
        <v>17816</v>
      </c>
      <c r="E8505" s="1164" t="s">
        <v>3064</v>
      </c>
      <c r="F8505" s="1165">
        <v>44844</v>
      </c>
      <c r="G8505" s="1165">
        <v>45023</v>
      </c>
    </row>
    <row r="8506" spans="1:7" ht="51">
      <c r="A8506" s="1162">
        <v>10233</v>
      </c>
      <c r="B8506" s="1162">
        <v>37114</v>
      </c>
      <c r="C8506" s="1163" t="s">
        <v>17817</v>
      </c>
      <c r="D8506" s="1163" t="s">
        <v>17818</v>
      </c>
      <c r="E8506" s="1164" t="s">
        <v>3064</v>
      </c>
      <c r="F8506" s="1165">
        <v>44834</v>
      </c>
      <c r="G8506" s="1165">
        <v>45013</v>
      </c>
    </row>
    <row r="8507" spans="1:7" ht="51">
      <c r="A8507" s="1162">
        <v>10234</v>
      </c>
      <c r="B8507" s="1162">
        <v>37115</v>
      </c>
      <c r="C8507" s="1163" t="s">
        <v>17819</v>
      </c>
      <c r="D8507" s="1163" t="s">
        <v>17820</v>
      </c>
      <c r="E8507" s="1164" t="s">
        <v>3064</v>
      </c>
      <c r="F8507" s="1165">
        <v>44874</v>
      </c>
      <c r="G8507" s="1165">
        <v>45053</v>
      </c>
    </row>
    <row r="8508" spans="1:7" ht="51">
      <c r="A8508" s="1162">
        <v>10235</v>
      </c>
      <c r="B8508" s="1162">
        <v>37116</v>
      </c>
      <c r="C8508" s="1163" t="s">
        <v>17821</v>
      </c>
      <c r="D8508" s="1163" t="s">
        <v>17822</v>
      </c>
      <c r="E8508" s="1164" t="s">
        <v>3064</v>
      </c>
      <c r="F8508" s="1165">
        <v>44894</v>
      </c>
      <c r="G8508" s="1165">
        <v>45073</v>
      </c>
    </row>
    <row r="8509" spans="1:7" ht="51">
      <c r="A8509" s="1162">
        <v>10236</v>
      </c>
      <c r="B8509" s="1162">
        <v>37117</v>
      </c>
      <c r="C8509" s="1163" t="s">
        <v>17823</v>
      </c>
      <c r="D8509" s="1163" t="s">
        <v>17824</v>
      </c>
      <c r="E8509" s="1164" t="s">
        <v>3064</v>
      </c>
      <c r="F8509" s="1165">
        <v>44884</v>
      </c>
      <c r="G8509" s="1165">
        <v>45063</v>
      </c>
    </row>
    <row r="8510" spans="1:7" ht="51">
      <c r="A8510" s="1162">
        <v>10237</v>
      </c>
      <c r="B8510" s="1162">
        <v>37118</v>
      </c>
      <c r="C8510" s="1163" t="s">
        <v>17825</v>
      </c>
      <c r="D8510" s="1163" t="s">
        <v>17826</v>
      </c>
      <c r="E8510" s="1164" t="s">
        <v>3064</v>
      </c>
      <c r="F8510" s="1165">
        <v>44924</v>
      </c>
      <c r="G8510" s="1165">
        <v>45103</v>
      </c>
    </row>
    <row r="8511" spans="1:7" ht="51">
      <c r="A8511" s="1162">
        <v>10238</v>
      </c>
      <c r="B8511" s="1162">
        <v>37119</v>
      </c>
      <c r="C8511" s="1163" t="s">
        <v>17827</v>
      </c>
      <c r="D8511" s="1163" t="s">
        <v>17828</v>
      </c>
      <c r="E8511" s="1164" t="s">
        <v>3064</v>
      </c>
      <c r="F8511" s="1165">
        <v>44934</v>
      </c>
      <c r="G8511" s="1165">
        <v>45113</v>
      </c>
    </row>
    <row r="8512" spans="1:7" ht="51">
      <c r="A8512" s="1162">
        <v>10239</v>
      </c>
      <c r="B8512" s="1162">
        <v>37120</v>
      </c>
      <c r="C8512" s="1163" t="s">
        <v>17829</v>
      </c>
      <c r="D8512" s="1163" t="s">
        <v>17830</v>
      </c>
      <c r="E8512" s="1164" t="s">
        <v>3064</v>
      </c>
      <c r="F8512" s="1165">
        <v>44944</v>
      </c>
      <c r="G8512" s="1165">
        <v>45123</v>
      </c>
    </row>
    <row r="8513" spans="1:7" ht="63.75">
      <c r="A8513" s="1162">
        <v>10240</v>
      </c>
      <c r="B8513" s="1162">
        <v>37121</v>
      </c>
      <c r="C8513" s="1163" t="s">
        <v>17831</v>
      </c>
      <c r="D8513" s="1163" t="s">
        <v>17832</v>
      </c>
      <c r="E8513" s="1164" t="s">
        <v>3064</v>
      </c>
      <c r="F8513" s="1165">
        <v>44944</v>
      </c>
      <c r="G8513" s="1165">
        <v>45123</v>
      </c>
    </row>
    <row r="8514" spans="1:7" ht="51">
      <c r="A8514" s="1162">
        <v>10241</v>
      </c>
      <c r="B8514" s="1162">
        <v>37122</v>
      </c>
      <c r="C8514" s="1163" t="s">
        <v>17833</v>
      </c>
      <c r="D8514" s="1163" t="s">
        <v>17834</v>
      </c>
      <c r="E8514" s="1164" t="s">
        <v>3029</v>
      </c>
      <c r="F8514" s="1165">
        <v>44944</v>
      </c>
      <c r="G8514" s="1165">
        <v>45193</v>
      </c>
    </row>
    <row r="8515" spans="1:7" ht="51">
      <c r="A8515" s="1162">
        <v>10242</v>
      </c>
      <c r="B8515" s="1162">
        <v>37123</v>
      </c>
      <c r="C8515" s="1163" t="s">
        <v>17835</v>
      </c>
      <c r="D8515" s="1163" t="s">
        <v>17836</v>
      </c>
      <c r="E8515" s="1164" t="s">
        <v>3064</v>
      </c>
      <c r="F8515" s="1165">
        <v>44829</v>
      </c>
      <c r="G8515" s="1165">
        <v>45008</v>
      </c>
    </row>
    <row r="8516" spans="1:7">
      <c r="A8516" s="1158">
        <v>10243</v>
      </c>
      <c r="B8516" s="1158">
        <v>37124</v>
      </c>
      <c r="C8516" s="1159" t="s">
        <v>11960</v>
      </c>
      <c r="D8516" s="1159" t="s">
        <v>12561</v>
      </c>
      <c r="E8516" s="1160" t="s">
        <v>3955</v>
      </c>
      <c r="F8516" s="1161">
        <v>45074</v>
      </c>
      <c r="G8516" s="1161">
        <v>45273</v>
      </c>
    </row>
    <row r="8517" spans="1:7" ht="38.25">
      <c r="A8517" s="1162">
        <v>10244</v>
      </c>
      <c r="B8517" s="1162">
        <v>37125</v>
      </c>
      <c r="C8517" s="1163" t="s">
        <v>17837</v>
      </c>
      <c r="D8517" s="1163" t="s">
        <v>17838</v>
      </c>
      <c r="E8517" s="1164" t="s">
        <v>3955</v>
      </c>
      <c r="F8517" s="1165">
        <v>45074</v>
      </c>
      <c r="G8517" s="1165">
        <v>45273</v>
      </c>
    </row>
    <row r="8518" spans="1:7">
      <c r="A8518" s="1158">
        <v>10245</v>
      </c>
      <c r="B8518" s="1158">
        <v>37126</v>
      </c>
      <c r="C8518" s="1159" t="s">
        <v>11969</v>
      </c>
      <c r="D8518" s="1159" t="s">
        <v>12493</v>
      </c>
      <c r="E8518" s="1160" t="s">
        <v>7526</v>
      </c>
      <c r="F8518" s="1161">
        <v>45104</v>
      </c>
      <c r="G8518" s="1161">
        <v>45368</v>
      </c>
    </row>
    <row r="8519" spans="1:7" ht="25.5">
      <c r="A8519" s="1162">
        <v>10246</v>
      </c>
      <c r="B8519" s="1162">
        <v>37127</v>
      </c>
      <c r="C8519" s="1163" t="s">
        <v>17839</v>
      </c>
      <c r="D8519" s="1163" t="s">
        <v>17840</v>
      </c>
      <c r="E8519" s="1164" t="s">
        <v>3955</v>
      </c>
      <c r="F8519" s="1165">
        <v>45104</v>
      </c>
      <c r="G8519" s="1165">
        <v>45303</v>
      </c>
    </row>
    <row r="8520" spans="1:7" ht="25.5">
      <c r="A8520" s="1162">
        <v>10247</v>
      </c>
      <c r="B8520" s="1162">
        <v>37128</v>
      </c>
      <c r="C8520" s="1163" t="s">
        <v>17841</v>
      </c>
      <c r="D8520" s="1163" t="s">
        <v>17842</v>
      </c>
      <c r="E8520" s="1164" t="s">
        <v>3955</v>
      </c>
      <c r="F8520" s="1165">
        <v>45104</v>
      </c>
      <c r="G8520" s="1165">
        <v>45303</v>
      </c>
    </row>
    <row r="8521" spans="1:7" ht="25.5">
      <c r="A8521" s="1162">
        <v>10248</v>
      </c>
      <c r="B8521" s="1162">
        <v>37129</v>
      </c>
      <c r="C8521" s="1163" t="s">
        <v>17843</v>
      </c>
      <c r="D8521" s="1163" t="s">
        <v>17844</v>
      </c>
      <c r="E8521" s="1164" t="s">
        <v>3955</v>
      </c>
      <c r="F8521" s="1165">
        <v>45104</v>
      </c>
      <c r="G8521" s="1165">
        <v>45303</v>
      </c>
    </row>
    <row r="8522" spans="1:7" ht="25.5">
      <c r="A8522" s="1162">
        <v>10249</v>
      </c>
      <c r="B8522" s="1162">
        <v>37130</v>
      </c>
      <c r="C8522" s="1163" t="s">
        <v>17845</v>
      </c>
      <c r="D8522" s="1163" t="s">
        <v>17846</v>
      </c>
      <c r="E8522" s="1164" t="s">
        <v>3955</v>
      </c>
      <c r="F8522" s="1165">
        <v>45104</v>
      </c>
      <c r="G8522" s="1165">
        <v>45303</v>
      </c>
    </row>
    <row r="8523" spans="1:7" ht="38.25">
      <c r="A8523" s="1162">
        <v>10250</v>
      </c>
      <c r="B8523" s="1162">
        <v>37131</v>
      </c>
      <c r="C8523" s="1163" t="s">
        <v>17847</v>
      </c>
      <c r="D8523" s="1163" t="s">
        <v>17848</v>
      </c>
      <c r="E8523" s="1164" t="s">
        <v>3955</v>
      </c>
      <c r="F8523" s="1165">
        <v>45119</v>
      </c>
      <c r="G8523" s="1165">
        <v>45318</v>
      </c>
    </row>
    <row r="8524" spans="1:7" ht="38.25">
      <c r="A8524" s="1162">
        <v>10251</v>
      </c>
      <c r="B8524" s="1162">
        <v>37132</v>
      </c>
      <c r="C8524" s="1163" t="s">
        <v>17849</v>
      </c>
      <c r="D8524" s="1163" t="s">
        <v>17850</v>
      </c>
      <c r="E8524" s="1164" t="s">
        <v>3029</v>
      </c>
      <c r="F8524" s="1165">
        <v>45119</v>
      </c>
      <c r="G8524" s="1165">
        <v>45368</v>
      </c>
    </row>
    <row r="8525" spans="1:7" ht="38.25">
      <c r="A8525" s="1162">
        <v>10252</v>
      </c>
      <c r="B8525" s="1162">
        <v>37133</v>
      </c>
      <c r="C8525" s="1163" t="s">
        <v>17851</v>
      </c>
      <c r="D8525" s="1163" t="s">
        <v>17852</v>
      </c>
      <c r="E8525" s="1164" t="s">
        <v>3029</v>
      </c>
      <c r="F8525" s="1165">
        <v>45119</v>
      </c>
      <c r="G8525" s="1165">
        <v>45368</v>
      </c>
    </row>
    <row r="8526" spans="1:7" ht="25.5">
      <c r="A8526" s="1162">
        <v>10253</v>
      </c>
      <c r="B8526" s="1162">
        <v>37134</v>
      </c>
      <c r="C8526" s="1163" t="s">
        <v>17853</v>
      </c>
      <c r="D8526" s="1163" t="s">
        <v>17854</v>
      </c>
      <c r="E8526" s="1164" t="s">
        <v>3029</v>
      </c>
      <c r="F8526" s="1165">
        <v>45119</v>
      </c>
      <c r="G8526" s="1165">
        <v>45368</v>
      </c>
    </row>
    <row r="8527" spans="1:7">
      <c r="A8527" s="1158">
        <v>10254</v>
      </c>
      <c r="B8527" s="1158">
        <v>37135</v>
      </c>
      <c r="C8527" s="1159" t="s">
        <v>17855</v>
      </c>
      <c r="D8527" s="1159" t="s">
        <v>17856</v>
      </c>
      <c r="E8527" s="1160" t="s">
        <v>3983</v>
      </c>
      <c r="F8527" s="1161">
        <v>45094</v>
      </c>
      <c r="G8527" s="1161">
        <v>45373</v>
      </c>
    </row>
    <row r="8528" spans="1:7">
      <c r="A8528" s="1162">
        <v>10255</v>
      </c>
      <c r="B8528" s="1162">
        <v>37136</v>
      </c>
      <c r="C8528" s="1163" t="s">
        <v>17857</v>
      </c>
      <c r="D8528" s="1163" t="s">
        <v>17858</v>
      </c>
      <c r="E8528" s="1164" t="s">
        <v>2357</v>
      </c>
      <c r="F8528" s="1165">
        <v>45373</v>
      </c>
      <c r="G8528" s="1165">
        <v>45373</v>
      </c>
    </row>
    <row r="8529" spans="1:7">
      <c r="A8529" s="1158">
        <v>10256</v>
      </c>
      <c r="B8529" s="1158">
        <v>37137</v>
      </c>
      <c r="C8529" s="1159" t="s">
        <v>11951</v>
      </c>
      <c r="D8529" s="1159" t="s">
        <v>3179</v>
      </c>
      <c r="E8529" s="1160" t="s">
        <v>3064</v>
      </c>
      <c r="F8529" s="1161">
        <v>45094</v>
      </c>
      <c r="G8529" s="1161">
        <v>45273</v>
      </c>
    </row>
    <row r="8530" spans="1:7" ht="25.5">
      <c r="A8530" s="1162">
        <v>10257</v>
      </c>
      <c r="B8530" s="1162">
        <v>37138</v>
      </c>
      <c r="C8530" s="1163" t="s">
        <v>17859</v>
      </c>
      <c r="D8530" s="1163" t="s">
        <v>17860</v>
      </c>
      <c r="E8530" s="1164" t="s">
        <v>3287</v>
      </c>
      <c r="F8530" s="1165">
        <v>45094</v>
      </c>
      <c r="G8530" s="1165">
        <v>45183</v>
      </c>
    </row>
    <row r="8531" spans="1:7" ht="25.5">
      <c r="A8531" s="1162">
        <v>10258</v>
      </c>
      <c r="B8531" s="1162">
        <v>37139</v>
      </c>
      <c r="C8531" s="1163" t="s">
        <v>17861</v>
      </c>
      <c r="D8531" s="1163" t="s">
        <v>17862</v>
      </c>
      <c r="E8531" s="1164" t="s">
        <v>3287</v>
      </c>
      <c r="F8531" s="1165">
        <v>45184</v>
      </c>
      <c r="G8531" s="1165">
        <v>45273</v>
      </c>
    </row>
    <row r="8532" spans="1:7">
      <c r="A8532" s="1158">
        <v>10259</v>
      </c>
      <c r="B8532" s="1158">
        <v>37140</v>
      </c>
      <c r="C8532" s="1159" t="s">
        <v>11960</v>
      </c>
      <c r="D8532" s="1159" t="s">
        <v>12561</v>
      </c>
      <c r="E8532" s="1160" t="s">
        <v>3308</v>
      </c>
      <c r="F8532" s="1161">
        <v>45274</v>
      </c>
      <c r="G8532" s="1161">
        <v>45373</v>
      </c>
    </row>
    <row r="8533" spans="1:7" ht="25.5">
      <c r="A8533" s="1162">
        <v>10260</v>
      </c>
      <c r="B8533" s="1162">
        <v>37141</v>
      </c>
      <c r="C8533" s="1163" t="s">
        <v>17863</v>
      </c>
      <c r="D8533" s="1163" t="s">
        <v>17864</v>
      </c>
      <c r="E8533" s="1164" t="s">
        <v>3308</v>
      </c>
      <c r="F8533" s="1165">
        <v>45274</v>
      </c>
      <c r="G8533" s="1165">
        <v>45373</v>
      </c>
    </row>
    <row r="8534" spans="1:7" ht="25.5">
      <c r="A8534" s="1158">
        <v>10261</v>
      </c>
      <c r="B8534" s="1158">
        <v>37142</v>
      </c>
      <c r="C8534" s="1159" t="s">
        <v>17865</v>
      </c>
      <c r="D8534" s="1159" t="s">
        <v>17866</v>
      </c>
      <c r="E8534" s="1160" t="s">
        <v>17867</v>
      </c>
      <c r="F8534" s="1161">
        <v>44354</v>
      </c>
      <c r="G8534" s="1161">
        <v>45583</v>
      </c>
    </row>
    <row r="8535" spans="1:7">
      <c r="A8535" s="1162">
        <v>10262</v>
      </c>
      <c r="B8535" s="1162">
        <v>37143</v>
      </c>
      <c r="C8535" s="1163" t="s">
        <v>17868</v>
      </c>
      <c r="D8535" s="1163" t="s">
        <v>17869</v>
      </c>
      <c r="E8535" s="1164" t="s">
        <v>2357</v>
      </c>
      <c r="F8535" s="1165">
        <v>45583</v>
      </c>
      <c r="G8535" s="1165">
        <v>45583</v>
      </c>
    </row>
    <row r="8536" spans="1:7">
      <c r="A8536" s="1158">
        <v>10263</v>
      </c>
      <c r="B8536" s="1158">
        <v>37144</v>
      </c>
      <c r="C8536" s="1159" t="s">
        <v>11951</v>
      </c>
      <c r="D8536" s="1159" t="s">
        <v>3179</v>
      </c>
      <c r="E8536" s="1160" t="s">
        <v>17870</v>
      </c>
      <c r="F8536" s="1161">
        <v>44354</v>
      </c>
      <c r="G8536" s="1161">
        <v>45493</v>
      </c>
    </row>
    <row r="8537" spans="1:7">
      <c r="A8537" s="1158">
        <v>10264</v>
      </c>
      <c r="B8537" s="1158">
        <v>37145</v>
      </c>
      <c r="C8537" s="1159" t="s">
        <v>12278</v>
      </c>
      <c r="D8537" s="1159" t="s">
        <v>3409</v>
      </c>
      <c r="E8537" s="1160" t="s">
        <v>8958</v>
      </c>
      <c r="F8537" s="1161">
        <v>44354</v>
      </c>
      <c r="G8537" s="1161">
        <v>45193</v>
      </c>
    </row>
    <row r="8538" spans="1:7">
      <c r="A8538" s="1158">
        <v>10265</v>
      </c>
      <c r="B8538" s="1158">
        <v>37146</v>
      </c>
      <c r="C8538" s="1159" t="s">
        <v>17871</v>
      </c>
      <c r="D8538" s="1159" t="s">
        <v>16512</v>
      </c>
      <c r="E8538" s="1160" t="s">
        <v>3287</v>
      </c>
      <c r="F8538" s="1161">
        <v>44354</v>
      </c>
      <c r="G8538" s="1161">
        <v>44443</v>
      </c>
    </row>
    <row r="8539" spans="1:7" ht="25.5">
      <c r="A8539" s="1162">
        <v>10266</v>
      </c>
      <c r="B8539" s="1162">
        <v>37147</v>
      </c>
      <c r="C8539" s="1163" t="s">
        <v>17872</v>
      </c>
      <c r="D8539" s="1163" t="s">
        <v>17873</v>
      </c>
      <c r="E8539" s="1164" t="s">
        <v>3287</v>
      </c>
      <c r="F8539" s="1165">
        <v>44354</v>
      </c>
      <c r="G8539" s="1165">
        <v>44443</v>
      </c>
    </row>
    <row r="8540" spans="1:7">
      <c r="A8540" s="1158">
        <v>10267</v>
      </c>
      <c r="B8540" s="1158">
        <v>37148</v>
      </c>
      <c r="C8540" s="1159" t="s">
        <v>17874</v>
      </c>
      <c r="D8540" s="1159" t="s">
        <v>17875</v>
      </c>
      <c r="E8540" s="1160" t="s">
        <v>6693</v>
      </c>
      <c r="F8540" s="1161">
        <v>44444</v>
      </c>
      <c r="G8540" s="1161">
        <v>45093</v>
      </c>
    </row>
    <row r="8541" spans="1:7">
      <c r="A8541" s="1158">
        <v>10268</v>
      </c>
      <c r="B8541" s="1158">
        <v>37149</v>
      </c>
      <c r="C8541" s="1159" t="s">
        <v>5494</v>
      </c>
      <c r="D8541" s="1159" t="s">
        <v>3187</v>
      </c>
      <c r="E8541" s="1160" t="s">
        <v>3009</v>
      </c>
      <c r="F8541" s="1161">
        <v>44444</v>
      </c>
      <c r="G8541" s="1161">
        <v>44593</v>
      </c>
    </row>
    <row r="8542" spans="1:7" ht="51">
      <c r="A8542" s="1162">
        <v>10269</v>
      </c>
      <c r="B8542" s="1162">
        <v>37150</v>
      </c>
      <c r="C8542" s="1163" t="s">
        <v>17876</v>
      </c>
      <c r="D8542" s="1163" t="s">
        <v>17877</v>
      </c>
      <c r="E8542" s="1164" t="s">
        <v>2621</v>
      </c>
      <c r="F8542" s="1165">
        <v>44554</v>
      </c>
      <c r="G8542" s="1165">
        <v>44563</v>
      </c>
    </row>
    <row r="8543" spans="1:7" ht="51">
      <c r="A8543" s="1162">
        <v>10270</v>
      </c>
      <c r="B8543" s="1162">
        <v>37151</v>
      </c>
      <c r="C8543" s="1163" t="s">
        <v>17878</v>
      </c>
      <c r="D8543" s="1163" t="s">
        <v>17879</v>
      </c>
      <c r="E8543" s="1164" t="s">
        <v>2560</v>
      </c>
      <c r="F8543" s="1165">
        <v>44444</v>
      </c>
      <c r="G8543" s="1165">
        <v>44553</v>
      </c>
    </row>
    <row r="8544" spans="1:7" ht="51">
      <c r="A8544" s="1162">
        <v>10271</v>
      </c>
      <c r="B8544" s="1162">
        <v>37152</v>
      </c>
      <c r="C8544" s="1163" t="s">
        <v>17880</v>
      </c>
      <c r="D8544" s="1163" t="s">
        <v>17881</v>
      </c>
      <c r="E8544" s="1164" t="s">
        <v>2621</v>
      </c>
      <c r="F8544" s="1165">
        <v>44554</v>
      </c>
      <c r="G8544" s="1165">
        <v>44563</v>
      </c>
    </row>
    <row r="8545" spans="1:7" ht="51">
      <c r="A8545" s="1162">
        <v>10272</v>
      </c>
      <c r="B8545" s="1162">
        <v>37153</v>
      </c>
      <c r="C8545" s="1163" t="s">
        <v>17882</v>
      </c>
      <c r="D8545" s="1163" t="s">
        <v>17883</v>
      </c>
      <c r="E8545" s="1164" t="s">
        <v>2560</v>
      </c>
      <c r="F8545" s="1165">
        <v>44444</v>
      </c>
      <c r="G8545" s="1165">
        <v>44553</v>
      </c>
    </row>
    <row r="8546" spans="1:7" ht="38.25">
      <c r="A8546" s="1162">
        <v>10273</v>
      </c>
      <c r="B8546" s="1162">
        <v>37154</v>
      </c>
      <c r="C8546" s="1163" t="s">
        <v>17884</v>
      </c>
      <c r="D8546" s="1163" t="s">
        <v>17885</v>
      </c>
      <c r="E8546" s="1164" t="s">
        <v>3112</v>
      </c>
      <c r="F8546" s="1165">
        <v>44564</v>
      </c>
      <c r="G8546" s="1165">
        <v>44593</v>
      </c>
    </row>
    <row r="8547" spans="1:7">
      <c r="A8547" s="1158">
        <v>10274</v>
      </c>
      <c r="B8547" s="1158">
        <v>37155</v>
      </c>
      <c r="C8547" s="1159" t="s">
        <v>17886</v>
      </c>
      <c r="D8547" s="1159" t="s">
        <v>17887</v>
      </c>
      <c r="E8547" s="1160" t="s">
        <v>3308</v>
      </c>
      <c r="F8547" s="1161">
        <v>44564</v>
      </c>
      <c r="G8547" s="1161">
        <v>44663</v>
      </c>
    </row>
    <row r="8548" spans="1:7" ht="51">
      <c r="A8548" s="1162">
        <v>10275</v>
      </c>
      <c r="B8548" s="1162">
        <v>37156</v>
      </c>
      <c r="C8548" s="1163" t="s">
        <v>17888</v>
      </c>
      <c r="D8548" s="1163" t="s">
        <v>17889</v>
      </c>
      <c r="E8548" s="1164" t="s">
        <v>3287</v>
      </c>
      <c r="F8548" s="1165">
        <v>44574</v>
      </c>
      <c r="G8548" s="1165">
        <v>44663</v>
      </c>
    </row>
    <row r="8549" spans="1:7" ht="51">
      <c r="A8549" s="1162">
        <v>10276</v>
      </c>
      <c r="B8549" s="1162">
        <v>37157</v>
      </c>
      <c r="C8549" s="1163" t="s">
        <v>17890</v>
      </c>
      <c r="D8549" s="1163" t="s">
        <v>17891</v>
      </c>
      <c r="E8549" s="1164" t="s">
        <v>3287</v>
      </c>
      <c r="F8549" s="1165">
        <v>44564</v>
      </c>
      <c r="G8549" s="1165">
        <v>44653</v>
      </c>
    </row>
    <row r="8550" spans="1:7" ht="51">
      <c r="A8550" s="1162">
        <v>10277</v>
      </c>
      <c r="B8550" s="1162">
        <v>37158</v>
      </c>
      <c r="C8550" s="1163" t="s">
        <v>17892</v>
      </c>
      <c r="D8550" s="1163" t="s">
        <v>17893</v>
      </c>
      <c r="E8550" s="1164" t="s">
        <v>3287</v>
      </c>
      <c r="F8550" s="1165">
        <v>44574</v>
      </c>
      <c r="G8550" s="1165">
        <v>44663</v>
      </c>
    </row>
    <row r="8551" spans="1:7" ht="51">
      <c r="A8551" s="1162">
        <v>10278</v>
      </c>
      <c r="B8551" s="1162">
        <v>37159</v>
      </c>
      <c r="C8551" s="1163" t="s">
        <v>17894</v>
      </c>
      <c r="D8551" s="1163" t="s">
        <v>17895</v>
      </c>
      <c r="E8551" s="1164" t="s">
        <v>3287</v>
      </c>
      <c r="F8551" s="1165">
        <v>44564</v>
      </c>
      <c r="G8551" s="1165">
        <v>44653</v>
      </c>
    </row>
    <row r="8552" spans="1:7">
      <c r="A8552" s="1158">
        <v>10279</v>
      </c>
      <c r="B8552" s="1158">
        <v>37160</v>
      </c>
      <c r="C8552" s="1159" t="s">
        <v>17896</v>
      </c>
      <c r="D8552" s="1159" t="s">
        <v>17897</v>
      </c>
      <c r="E8552" s="1160" t="s">
        <v>3308</v>
      </c>
      <c r="F8552" s="1161">
        <v>44604</v>
      </c>
      <c r="G8552" s="1161">
        <v>44703</v>
      </c>
    </row>
    <row r="8553" spans="1:7" ht="51">
      <c r="A8553" s="1162">
        <v>10280</v>
      </c>
      <c r="B8553" s="1162">
        <v>37161</v>
      </c>
      <c r="C8553" s="1163" t="s">
        <v>17898</v>
      </c>
      <c r="D8553" s="1163" t="s">
        <v>17899</v>
      </c>
      <c r="E8553" s="1164" t="s">
        <v>3287</v>
      </c>
      <c r="F8553" s="1165">
        <v>44614</v>
      </c>
      <c r="G8553" s="1165">
        <v>44703</v>
      </c>
    </row>
    <row r="8554" spans="1:7" ht="51">
      <c r="A8554" s="1162">
        <v>10281</v>
      </c>
      <c r="B8554" s="1162">
        <v>37162</v>
      </c>
      <c r="C8554" s="1163" t="s">
        <v>17900</v>
      </c>
      <c r="D8554" s="1163" t="s">
        <v>17901</v>
      </c>
      <c r="E8554" s="1164" t="s">
        <v>3287</v>
      </c>
      <c r="F8554" s="1165">
        <v>44604</v>
      </c>
      <c r="G8554" s="1165">
        <v>44693</v>
      </c>
    </row>
    <row r="8555" spans="1:7" ht="51">
      <c r="A8555" s="1162">
        <v>10282</v>
      </c>
      <c r="B8555" s="1162">
        <v>37163</v>
      </c>
      <c r="C8555" s="1163" t="s">
        <v>17902</v>
      </c>
      <c r="D8555" s="1163" t="s">
        <v>17903</v>
      </c>
      <c r="E8555" s="1164" t="s">
        <v>3287</v>
      </c>
      <c r="F8555" s="1165">
        <v>44614</v>
      </c>
      <c r="G8555" s="1165">
        <v>44703</v>
      </c>
    </row>
    <row r="8556" spans="1:7" ht="51">
      <c r="A8556" s="1162">
        <v>10283</v>
      </c>
      <c r="B8556" s="1162">
        <v>37164</v>
      </c>
      <c r="C8556" s="1163" t="s">
        <v>17904</v>
      </c>
      <c r="D8556" s="1163" t="s">
        <v>17905</v>
      </c>
      <c r="E8556" s="1164" t="s">
        <v>3287</v>
      </c>
      <c r="F8556" s="1165">
        <v>44604</v>
      </c>
      <c r="G8556" s="1165">
        <v>44693</v>
      </c>
    </row>
    <row r="8557" spans="1:7">
      <c r="A8557" s="1158">
        <v>10284</v>
      </c>
      <c r="B8557" s="1158">
        <v>37165</v>
      </c>
      <c r="C8557" s="1159" t="s">
        <v>17906</v>
      </c>
      <c r="D8557" s="1159" t="s">
        <v>17907</v>
      </c>
      <c r="E8557" s="1160" t="s">
        <v>3308</v>
      </c>
      <c r="F8557" s="1161">
        <v>44644</v>
      </c>
      <c r="G8557" s="1161">
        <v>44743</v>
      </c>
    </row>
    <row r="8558" spans="1:7" ht="51">
      <c r="A8558" s="1162">
        <v>10285</v>
      </c>
      <c r="B8558" s="1162">
        <v>37166</v>
      </c>
      <c r="C8558" s="1163" t="s">
        <v>17908</v>
      </c>
      <c r="D8558" s="1163" t="s">
        <v>17909</v>
      </c>
      <c r="E8558" s="1164" t="s">
        <v>3287</v>
      </c>
      <c r="F8558" s="1165">
        <v>44654</v>
      </c>
      <c r="G8558" s="1165">
        <v>44743</v>
      </c>
    </row>
    <row r="8559" spans="1:7" ht="51">
      <c r="A8559" s="1162">
        <v>10286</v>
      </c>
      <c r="B8559" s="1162">
        <v>37167</v>
      </c>
      <c r="C8559" s="1163" t="s">
        <v>17910</v>
      </c>
      <c r="D8559" s="1163" t="s">
        <v>17911</v>
      </c>
      <c r="E8559" s="1164" t="s">
        <v>3287</v>
      </c>
      <c r="F8559" s="1165">
        <v>44644</v>
      </c>
      <c r="G8559" s="1165">
        <v>44733</v>
      </c>
    </row>
    <row r="8560" spans="1:7" ht="51">
      <c r="A8560" s="1162">
        <v>10287</v>
      </c>
      <c r="B8560" s="1162">
        <v>37168</v>
      </c>
      <c r="C8560" s="1163" t="s">
        <v>17912</v>
      </c>
      <c r="D8560" s="1163" t="s">
        <v>17913</v>
      </c>
      <c r="E8560" s="1164" t="s">
        <v>3287</v>
      </c>
      <c r="F8560" s="1165">
        <v>44654</v>
      </c>
      <c r="G8560" s="1165">
        <v>44743</v>
      </c>
    </row>
    <row r="8561" spans="1:7" ht="51">
      <c r="A8561" s="1162">
        <v>10288</v>
      </c>
      <c r="B8561" s="1162">
        <v>37169</v>
      </c>
      <c r="C8561" s="1163" t="s">
        <v>17914</v>
      </c>
      <c r="D8561" s="1163" t="s">
        <v>17915</v>
      </c>
      <c r="E8561" s="1164" t="s">
        <v>3287</v>
      </c>
      <c r="F8561" s="1165">
        <v>44644</v>
      </c>
      <c r="G8561" s="1165">
        <v>44733</v>
      </c>
    </row>
    <row r="8562" spans="1:7">
      <c r="A8562" s="1158">
        <v>10289</v>
      </c>
      <c r="B8562" s="1158">
        <v>37170</v>
      </c>
      <c r="C8562" s="1159" t="s">
        <v>17916</v>
      </c>
      <c r="D8562" s="1159" t="s">
        <v>17917</v>
      </c>
      <c r="E8562" s="1160" t="s">
        <v>3308</v>
      </c>
      <c r="F8562" s="1161">
        <v>44684</v>
      </c>
      <c r="G8562" s="1161">
        <v>44783</v>
      </c>
    </row>
    <row r="8563" spans="1:7" ht="51">
      <c r="A8563" s="1162">
        <v>10290</v>
      </c>
      <c r="B8563" s="1162">
        <v>37171</v>
      </c>
      <c r="C8563" s="1163" t="s">
        <v>17918</v>
      </c>
      <c r="D8563" s="1163" t="s">
        <v>17919</v>
      </c>
      <c r="E8563" s="1164" t="s">
        <v>3287</v>
      </c>
      <c r="F8563" s="1165">
        <v>44684</v>
      </c>
      <c r="G8563" s="1165">
        <v>44773</v>
      </c>
    </row>
    <row r="8564" spans="1:7" ht="51">
      <c r="A8564" s="1162">
        <v>10291</v>
      </c>
      <c r="B8564" s="1162">
        <v>37172</v>
      </c>
      <c r="C8564" s="1163" t="s">
        <v>17920</v>
      </c>
      <c r="D8564" s="1163" t="s">
        <v>17921</v>
      </c>
      <c r="E8564" s="1164" t="s">
        <v>3287</v>
      </c>
      <c r="F8564" s="1165">
        <v>44694</v>
      </c>
      <c r="G8564" s="1165">
        <v>44783</v>
      </c>
    </row>
    <row r="8565" spans="1:7" ht="51">
      <c r="A8565" s="1162">
        <v>10292</v>
      </c>
      <c r="B8565" s="1162">
        <v>37173</v>
      </c>
      <c r="C8565" s="1163" t="s">
        <v>17922</v>
      </c>
      <c r="D8565" s="1163" t="s">
        <v>17923</v>
      </c>
      <c r="E8565" s="1164" t="s">
        <v>3287</v>
      </c>
      <c r="F8565" s="1165">
        <v>44684</v>
      </c>
      <c r="G8565" s="1165">
        <v>44773</v>
      </c>
    </row>
    <row r="8566" spans="1:7" ht="51">
      <c r="A8566" s="1162">
        <v>10293</v>
      </c>
      <c r="B8566" s="1162">
        <v>37174</v>
      </c>
      <c r="C8566" s="1163" t="s">
        <v>17924</v>
      </c>
      <c r="D8566" s="1163" t="s">
        <v>17925</v>
      </c>
      <c r="E8566" s="1164" t="s">
        <v>3287</v>
      </c>
      <c r="F8566" s="1165">
        <v>44694</v>
      </c>
      <c r="G8566" s="1165">
        <v>44783</v>
      </c>
    </row>
    <row r="8567" spans="1:7">
      <c r="A8567" s="1158">
        <v>10294</v>
      </c>
      <c r="B8567" s="1158">
        <v>37175</v>
      </c>
      <c r="C8567" s="1159" t="s">
        <v>17926</v>
      </c>
      <c r="D8567" s="1159" t="s">
        <v>17927</v>
      </c>
      <c r="E8567" s="1160" t="s">
        <v>3308</v>
      </c>
      <c r="F8567" s="1161">
        <v>44724</v>
      </c>
      <c r="G8567" s="1161">
        <v>44823</v>
      </c>
    </row>
    <row r="8568" spans="1:7" ht="51">
      <c r="A8568" s="1162">
        <v>10295</v>
      </c>
      <c r="B8568" s="1162">
        <v>37176</v>
      </c>
      <c r="C8568" s="1163" t="s">
        <v>17928</v>
      </c>
      <c r="D8568" s="1163" t="s">
        <v>17929</v>
      </c>
      <c r="E8568" s="1164" t="s">
        <v>3287</v>
      </c>
      <c r="F8568" s="1165">
        <v>44734</v>
      </c>
      <c r="G8568" s="1165">
        <v>44823</v>
      </c>
    </row>
    <row r="8569" spans="1:7" ht="51">
      <c r="A8569" s="1162">
        <v>10296</v>
      </c>
      <c r="B8569" s="1162">
        <v>37177</v>
      </c>
      <c r="C8569" s="1163" t="s">
        <v>17930</v>
      </c>
      <c r="D8569" s="1163" t="s">
        <v>17931</v>
      </c>
      <c r="E8569" s="1164" t="s">
        <v>3287</v>
      </c>
      <c r="F8569" s="1165">
        <v>44724</v>
      </c>
      <c r="G8569" s="1165">
        <v>44813</v>
      </c>
    </row>
    <row r="8570" spans="1:7" ht="51">
      <c r="A8570" s="1162">
        <v>10297</v>
      </c>
      <c r="B8570" s="1162">
        <v>37178</v>
      </c>
      <c r="C8570" s="1163" t="s">
        <v>17932</v>
      </c>
      <c r="D8570" s="1163" t="s">
        <v>17933</v>
      </c>
      <c r="E8570" s="1164" t="s">
        <v>3287</v>
      </c>
      <c r="F8570" s="1165">
        <v>44734</v>
      </c>
      <c r="G8570" s="1165">
        <v>44823</v>
      </c>
    </row>
    <row r="8571" spans="1:7" ht="51">
      <c r="A8571" s="1162">
        <v>10298</v>
      </c>
      <c r="B8571" s="1162">
        <v>37179</v>
      </c>
      <c r="C8571" s="1163" t="s">
        <v>17934</v>
      </c>
      <c r="D8571" s="1163" t="s">
        <v>17935</v>
      </c>
      <c r="E8571" s="1164" t="s">
        <v>3287</v>
      </c>
      <c r="F8571" s="1165">
        <v>44724</v>
      </c>
      <c r="G8571" s="1165">
        <v>44813</v>
      </c>
    </row>
    <row r="8572" spans="1:7">
      <c r="A8572" s="1158">
        <v>10299</v>
      </c>
      <c r="B8572" s="1158">
        <v>37180</v>
      </c>
      <c r="C8572" s="1159" t="s">
        <v>17936</v>
      </c>
      <c r="D8572" s="1159" t="s">
        <v>17937</v>
      </c>
      <c r="E8572" s="1160" t="s">
        <v>3308</v>
      </c>
      <c r="F8572" s="1161">
        <v>44764</v>
      </c>
      <c r="G8572" s="1161">
        <v>44863</v>
      </c>
    </row>
    <row r="8573" spans="1:7" ht="51">
      <c r="A8573" s="1162">
        <v>10300</v>
      </c>
      <c r="B8573" s="1162">
        <v>37181</v>
      </c>
      <c r="C8573" s="1163" t="s">
        <v>17938</v>
      </c>
      <c r="D8573" s="1163" t="s">
        <v>17939</v>
      </c>
      <c r="E8573" s="1164" t="s">
        <v>3287</v>
      </c>
      <c r="F8573" s="1165">
        <v>44764</v>
      </c>
      <c r="G8573" s="1165">
        <v>44853</v>
      </c>
    </row>
    <row r="8574" spans="1:7" ht="51">
      <c r="A8574" s="1162">
        <v>10301</v>
      </c>
      <c r="B8574" s="1162">
        <v>37182</v>
      </c>
      <c r="C8574" s="1163" t="s">
        <v>17940</v>
      </c>
      <c r="D8574" s="1163" t="s">
        <v>17941</v>
      </c>
      <c r="E8574" s="1164" t="s">
        <v>3287</v>
      </c>
      <c r="F8574" s="1165">
        <v>44774</v>
      </c>
      <c r="G8574" s="1165">
        <v>44863</v>
      </c>
    </row>
    <row r="8575" spans="1:7" ht="51">
      <c r="A8575" s="1162">
        <v>10302</v>
      </c>
      <c r="B8575" s="1162">
        <v>37183</v>
      </c>
      <c r="C8575" s="1163" t="s">
        <v>17942</v>
      </c>
      <c r="D8575" s="1163" t="s">
        <v>17943</v>
      </c>
      <c r="E8575" s="1164" t="s">
        <v>3287</v>
      </c>
      <c r="F8575" s="1165">
        <v>44774</v>
      </c>
      <c r="G8575" s="1165">
        <v>44863</v>
      </c>
    </row>
    <row r="8576" spans="1:7" ht="51">
      <c r="A8576" s="1162">
        <v>10303</v>
      </c>
      <c r="B8576" s="1162">
        <v>37184</v>
      </c>
      <c r="C8576" s="1163" t="s">
        <v>17944</v>
      </c>
      <c r="D8576" s="1163" t="s">
        <v>17945</v>
      </c>
      <c r="E8576" s="1164" t="s">
        <v>3287</v>
      </c>
      <c r="F8576" s="1165">
        <v>44764</v>
      </c>
      <c r="G8576" s="1165">
        <v>44853</v>
      </c>
    </row>
    <row r="8577" spans="1:7">
      <c r="A8577" s="1158">
        <v>10304</v>
      </c>
      <c r="B8577" s="1158">
        <v>37185</v>
      </c>
      <c r="C8577" s="1159" t="s">
        <v>17946</v>
      </c>
      <c r="D8577" s="1159" t="s">
        <v>17947</v>
      </c>
      <c r="E8577" s="1160" t="s">
        <v>3966</v>
      </c>
      <c r="F8577" s="1161">
        <v>44804</v>
      </c>
      <c r="G8577" s="1161">
        <v>44993</v>
      </c>
    </row>
    <row r="8578" spans="1:7" ht="51">
      <c r="A8578" s="1162">
        <v>10305</v>
      </c>
      <c r="B8578" s="1162">
        <v>37186</v>
      </c>
      <c r="C8578" s="1163" t="s">
        <v>17948</v>
      </c>
      <c r="D8578" s="1163" t="s">
        <v>17949</v>
      </c>
      <c r="E8578" s="1164" t="s">
        <v>3064</v>
      </c>
      <c r="F8578" s="1165">
        <v>44814</v>
      </c>
      <c r="G8578" s="1165">
        <v>44993</v>
      </c>
    </row>
    <row r="8579" spans="1:7" ht="51">
      <c r="A8579" s="1162">
        <v>10306</v>
      </c>
      <c r="B8579" s="1162">
        <v>37187</v>
      </c>
      <c r="C8579" s="1163" t="s">
        <v>17950</v>
      </c>
      <c r="D8579" s="1163" t="s">
        <v>17951</v>
      </c>
      <c r="E8579" s="1164" t="s">
        <v>3064</v>
      </c>
      <c r="F8579" s="1165">
        <v>44804</v>
      </c>
      <c r="G8579" s="1165">
        <v>44983</v>
      </c>
    </row>
    <row r="8580" spans="1:7" ht="51">
      <c r="A8580" s="1162">
        <v>10307</v>
      </c>
      <c r="B8580" s="1162">
        <v>37188</v>
      </c>
      <c r="C8580" s="1163" t="s">
        <v>17952</v>
      </c>
      <c r="D8580" s="1163" t="s">
        <v>17953</v>
      </c>
      <c r="E8580" s="1164" t="s">
        <v>3064</v>
      </c>
      <c r="F8580" s="1165">
        <v>44814</v>
      </c>
      <c r="G8580" s="1165">
        <v>44993</v>
      </c>
    </row>
    <row r="8581" spans="1:7" ht="51">
      <c r="A8581" s="1162">
        <v>10308</v>
      </c>
      <c r="B8581" s="1162">
        <v>37189</v>
      </c>
      <c r="C8581" s="1163" t="s">
        <v>17954</v>
      </c>
      <c r="D8581" s="1163" t="s">
        <v>17955</v>
      </c>
      <c r="E8581" s="1164" t="s">
        <v>3064</v>
      </c>
      <c r="F8581" s="1165">
        <v>44804</v>
      </c>
      <c r="G8581" s="1165">
        <v>44983</v>
      </c>
    </row>
    <row r="8582" spans="1:7">
      <c r="A8582" s="1158">
        <v>10309</v>
      </c>
      <c r="B8582" s="1158">
        <v>37190</v>
      </c>
      <c r="C8582" s="1159" t="s">
        <v>17956</v>
      </c>
      <c r="D8582" s="1159" t="s">
        <v>17957</v>
      </c>
      <c r="E8582" s="1160" t="s">
        <v>3308</v>
      </c>
      <c r="F8582" s="1161">
        <v>44894</v>
      </c>
      <c r="G8582" s="1161">
        <v>44993</v>
      </c>
    </row>
    <row r="8583" spans="1:7" ht="51">
      <c r="A8583" s="1162">
        <v>10310</v>
      </c>
      <c r="B8583" s="1162">
        <v>37191</v>
      </c>
      <c r="C8583" s="1163" t="s">
        <v>17958</v>
      </c>
      <c r="D8583" s="1163" t="s">
        <v>17959</v>
      </c>
      <c r="E8583" s="1164" t="s">
        <v>3287</v>
      </c>
      <c r="F8583" s="1165">
        <v>44904</v>
      </c>
      <c r="G8583" s="1165">
        <v>44993</v>
      </c>
    </row>
    <row r="8584" spans="1:7" ht="51">
      <c r="A8584" s="1162">
        <v>10311</v>
      </c>
      <c r="B8584" s="1162">
        <v>37192</v>
      </c>
      <c r="C8584" s="1163" t="s">
        <v>17960</v>
      </c>
      <c r="D8584" s="1163" t="s">
        <v>17961</v>
      </c>
      <c r="E8584" s="1164" t="s">
        <v>3287</v>
      </c>
      <c r="F8584" s="1165">
        <v>44894</v>
      </c>
      <c r="G8584" s="1165">
        <v>44983</v>
      </c>
    </row>
    <row r="8585" spans="1:7" ht="51">
      <c r="A8585" s="1162">
        <v>10312</v>
      </c>
      <c r="B8585" s="1162">
        <v>37193</v>
      </c>
      <c r="C8585" s="1163" t="s">
        <v>17962</v>
      </c>
      <c r="D8585" s="1163" t="s">
        <v>17963</v>
      </c>
      <c r="E8585" s="1164" t="s">
        <v>3287</v>
      </c>
      <c r="F8585" s="1165">
        <v>44904</v>
      </c>
      <c r="G8585" s="1165">
        <v>44993</v>
      </c>
    </row>
    <row r="8586" spans="1:7" ht="51">
      <c r="A8586" s="1162">
        <v>10313</v>
      </c>
      <c r="B8586" s="1162">
        <v>37194</v>
      </c>
      <c r="C8586" s="1163" t="s">
        <v>17964</v>
      </c>
      <c r="D8586" s="1163" t="s">
        <v>17965</v>
      </c>
      <c r="E8586" s="1164" t="s">
        <v>3287</v>
      </c>
      <c r="F8586" s="1165">
        <v>44894</v>
      </c>
      <c r="G8586" s="1165">
        <v>44983</v>
      </c>
    </row>
    <row r="8587" spans="1:7">
      <c r="A8587" s="1158">
        <v>10314</v>
      </c>
      <c r="B8587" s="1158">
        <v>37195</v>
      </c>
      <c r="C8587" s="1159" t="s">
        <v>17966</v>
      </c>
      <c r="D8587" s="1159" t="s">
        <v>17967</v>
      </c>
      <c r="E8587" s="1160" t="s">
        <v>3308</v>
      </c>
      <c r="F8587" s="1161">
        <v>44994</v>
      </c>
      <c r="G8587" s="1161">
        <v>45093</v>
      </c>
    </row>
    <row r="8588" spans="1:7" ht="38.25">
      <c r="A8588" s="1162">
        <v>10315</v>
      </c>
      <c r="B8588" s="1162">
        <v>37196</v>
      </c>
      <c r="C8588" s="1163" t="s">
        <v>17968</v>
      </c>
      <c r="D8588" s="1163" t="s">
        <v>17969</v>
      </c>
      <c r="E8588" s="1164" t="s">
        <v>3287</v>
      </c>
      <c r="F8588" s="1165">
        <v>45004</v>
      </c>
      <c r="G8588" s="1165">
        <v>45093</v>
      </c>
    </row>
    <row r="8589" spans="1:7" ht="51">
      <c r="A8589" s="1162">
        <v>10316</v>
      </c>
      <c r="B8589" s="1162">
        <v>37197</v>
      </c>
      <c r="C8589" s="1163" t="s">
        <v>17970</v>
      </c>
      <c r="D8589" s="1163" t="s">
        <v>17971</v>
      </c>
      <c r="E8589" s="1164" t="s">
        <v>3287</v>
      </c>
      <c r="F8589" s="1165">
        <v>45004</v>
      </c>
      <c r="G8589" s="1165">
        <v>45093</v>
      </c>
    </row>
    <row r="8590" spans="1:7" ht="51">
      <c r="A8590" s="1162">
        <v>10317</v>
      </c>
      <c r="B8590" s="1162">
        <v>37198</v>
      </c>
      <c r="C8590" s="1163" t="s">
        <v>17972</v>
      </c>
      <c r="D8590" s="1163" t="s">
        <v>17973</v>
      </c>
      <c r="E8590" s="1164" t="s">
        <v>3287</v>
      </c>
      <c r="F8590" s="1165">
        <v>44994</v>
      </c>
      <c r="G8590" s="1165">
        <v>45083</v>
      </c>
    </row>
    <row r="8591" spans="1:7" ht="51">
      <c r="A8591" s="1162">
        <v>10318</v>
      </c>
      <c r="B8591" s="1162">
        <v>37199</v>
      </c>
      <c r="C8591" s="1163" t="s">
        <v>17974</v>
      </c>
      <c r="D8591" s="1163" t="s">
        <v>17975</v>
      </c>
      <c r="E8591" s="1164" t="s">
        <v>3287</v>
      </c>
      <c r="F8591" s="1165">
        <v>45004</v>
      </c>
      <c r="G8591" s="1165">
        <v>45093</v>
      </c>
    </row>
    <row r="8592" spans="1:7" ht="51">
      <c r="A8592" s="1162">
        <v>10319</v>
      </c>
      <c r="B8592" s="1162">
        <v>37200</v>
      </c>
      <c r="C8592" s="1163" t="s">
        <v>17976</v>
      </c>
      <c r="D8592" s="1163" t="s">
        <v>17977</v>
      </c>
      <c r="E8592" s="1164" t="s">
        <v>3287</v>
      </c>
      <c r="F8592" s="1165">
        <v>44994</v>
      </c>
      <c r="G8592" s="1165">
        <v>45083</v>
      </c>
    </row>
    <row r="8593" spans="1:7">
      <c r="A8593" s="1158">
        <v>10320</v>
      </c>
      <c r="B8593" s="1158">
        <v>37201</v>
      </c>
      <c r="C8593" s="1159" t="s">
        <v>17978</v>
      </c>
      <c r="D8593" s="1159" t="s">
        <v>17979</v>
      </c>
      <c r="E8593" s="1160" t="s">
        <v>6406</v>
      </c>
      <c r="F8593" s="1161">
        <v>44704</v>
      </c>
      <c r="G8593" s="1161">
        <v>45093</v>
      </c>
    </row>
    <row r="8594" spans="1:7" ht="38.25">
      <c r="A8594" s="1162">
        <v>10321</v>
      </c>
      <c r="B8594" s="1162">
        <v>37202</v>
      </c>
      <c r="C8594" s="1163" t="s">
        <v>17980</v>
      </c>
      <c r="D8594" s="1163" t="s">
        <v>17981</v>
      </c>
      <c r="E8594" s="1164" t="s">
        <v>6406</v>
      </c>
      <c r="F8594" s="1165">
        <v>44704</v>
      </c>
      <c r="G8594" s="1165">
        <v>45093</v>
      </c>
    </row>
    <row r="8595" spans="1:7">
      <c r="A8595" s="1158">
        <v>10322</v>
      </c>
      <c r="B8595" s="1158">
        <v>37203</v>
      </c>
      <c r="C8595" s="1159" t="s">
        <v>17982</v>
      </c>
      <c r="D8595" s="1159" t="s">
        <v>17983</v>
      </c>
      <c r="E8595" s="1160" t="s">
        <v>3209</v>
      </c>
      <c r="F8595" s="1161">
        <v>44444</v>
      </c>
      <c r="G8595" s="1161">
        <v>45053</v>
      </c>
    </row>
    <row r="8596" spans="1:7">
      <c r="A8596" s="1158">
        <v>10323</v>
      </c>
      <c r="B8596" s="1158">
        <v>37204</v>
      </c>
      <c r="C8596" s="1159" t="s">
        <v>5494</v>
      </c>
      <c r="D8596" s="1159" t="s">
        <v>3187</v>
      </c>
      <c r="E8596" s="1160" t="s">
        <v>3009</v>
      </c>
      <c r="F8596" s="1161">
        <v>44444</v>
      </c>
      <c r="G8596" s="1161">
        <v>44593</v>
      </c>
    </row>
    <row r="8597" spans="1:7" ht="51">
      <c r="A8597" s="1162">
        <v>10324</v>
      </c>
      <c r="B8597" s="1162">
        <v>37205</v>
      </c>
      <c r="C8597" s="1163" t="s">
        <v>17984</v>
      </c>
      <c r="D8597" s="1163" t="s">
        <v>17985</v>
      </c>
      <c r="E8597" s="1164" t="s">
        <v>2621</v>
      </c>
      <c r="F8597" s="1165">
        <v>44554</v>
      </c>
      <c r="G8597" s="1165">
        <v>44563</v>
      </c>
    </row>
    <row r="8598" spans="1:7" ht="51">
      <c r="A8598" s="1162">
        <v>10325</v>
      </c>
      <c r="B8598" s="1162">
        <v>37206</v>
      </c>
      <c r="C8598" s="1163" t="s">
        <v>17986</v>
      </c>
      <c r="D8598" s="1163" t="s">
        <v>17987</v>
      </c>
      <c r="E8598" s="1164" t="s">
        <v>2560</v>
      </c>
      <c r="F8598" s="1165">
        <v>44444</v>
      </c>
      <c r="G8598" s="1165">
        <v>44553</v>
      </c>
    </row>
    <row r="8599" spans="1:7" ht="51">
      <c r="A8599" s="1162">
        <v>10326</v>
      </c>
      <c r="B8599" s="1162">
        <v>37207</v>
      </c>
      <c r="C8599" s="1163" t="s">
        <v>17988</v>
      </c>
      <c r="D8599" s="1163" t="s">
        <v>17989</v>
      </c>
      <c r="E8599" s="1164" t="s">
        <v>2621</v>
      </c>
      <c r="F8599" s="1165">
        <v>44554</v>
      </c>
      <c r="G8599" s="1165">
        <v>44563</v>
      </c>
    </row>
    <row r="8600" spans="1:7" ht="51">
      <c r="A8600" s="1162">
        <v>10327</v>
      </c>
      <c r="B8600" s="1162">
        <v>37208</v>
      </c>
      <c r="C8600" s="1163" t="s">
        <v>17986</v>
      </c>
      <c r="D8600" s="1163" t="s">
        <v>17990</v>
      </c>
      <c r="E8600" s="1164" t="s">
        <v>2560</v>
      </c>
      <c r="F8600" s="1165">
        <v>44444</v>
      </c>
      <c r="G8600" s="1165">
        <v>44553</v>
      </c>
    </row>
    <row r="8601" spans="1:7" ht="38.25">
      <c r="A8601" s="1162">
        <v>10328</v>
      </c>
      <c r="B8601" s="1162">
        <v>37209</v>
      </c>
      <c r="C8601" s="1163" t="s">
        <v>17991</v>
      </c>
      <c r="D8601" s="1163" t="s">
        <v>17992</v>
      </c>
      <c r="E8601" s="1164" t="s">
        <v>3112</v>
      </c>
      <c r="F8601" s="1165">
        <v>44564</v>
      </c>
      <c r="G8601" s="1165">
        <v>44593</v>
      </c>
    </row>
    <row r="8602" spans="1:7">
      <c r="A8602" s="1158">
        <v>10329</v>
      </c>
      <c r="B8602" s="1158">
        <v>37210</v>
      </c>
      <c r="C8602" s="1159" t="s">
        <v>17993</v>
      </c>
      <c r="D8602" s="1159" t="s">
        <v>17994</v>
      </c>
      <c r="E8602" s="1160" t="s">
        <v>3966</v>
      </c>
      <c r="F8602" s="1161">
        <v>44564</v>
      </c>
      <c r="G8602" s="1161">
        <v>44753</v>
      </c>
    </row>
    <row r="8603" spans="1:7" ht="51">
      <c r="A8603" s="1162">
        <v>10330</v>
      </c>
      <c r="B8603" s="1162">
        <v>37211</v>
      </c>
      <c r="C8603" s="1163" t="s">
        <v>17995</v>
      </c>
      <c r="D8603" s="1163" t="s">
        <v>17996</v>
      </c>
      <c r="E8603" s="1164" t="s">
        <v>3064</v>
      </c>
      <c r="F8603" s="1165">
        <v>44574</v>
      </c>
      <c r="G8603" s="1165">
        <v>44753</v>
      </c>
    </row>
    <row r="8604" spans="1:7" ht="51">
      <c r="A8604" s="1162">
        <v>10331</v>
      </c>
      <c r="B8604" s="1162">
        <v>37212</v>
      </c>
      <c r="C8604" s="1163" t="s">
        <v>17997</v>
      </c>
      <c r="D8604" s="1163" t="s">
        <v>17998</v>
      </c>
      <c r="E8604" s="1164" t="s">
        <v>3064</v>
      </c>
      <c r="F8604" s="1165">
        <v>44564</v>
      </c>
      <c r="G8604" s="1165">
        <v>44743</v>
      </c>
    </row>
    <row r="8605" spans="1:7" ht="51">
      <c r="A8605" s="1162">
        <v>10332</v>
      </c>
      <c r="B8605" s="1162">
        <v>37213</v>
      </c>
      <c r="C8605" s="1163" t="s">
        <v>17999</v>
      </c>
      <c r="D8605" s="1163" t="s">
        <v>18000</v>
      </c>
      <c r="E8605" s="1164" t="s">
        <v>3064</v>
      </c>
      <c r="F8605" s="1165">
        <v>44574</v>
      </c>
      <c r="G8605" s="1165">
        <v>44753</v>
      </c>
    </row>
    <row r="8606" spans="1:7" ht="51">
      <c r="A8606" s="1162">
        <v>10333</v>
      </c>
      <c r="B8606" s="1162">
        <v>37214</v>
      </c>
      <c r="C8606" s="1163" t="s">
        <v>18001</v>
      </c>
      <c r="D8606" s="1163" t="s">
        <v>18002</v>
      </c>
      <c r="E8606" s="1164" t="s">
        <v>3064</v>
      </c>
      <c r="F8606" s="1165">
        <v>44564</v>
      </c>
      <c r="G8606" s="1165">
        <v>44743</v>
      </c>
    </row>
    <row r="8607" spans="1:7">
      <c r="A8607" s="1158">
        <v>10334</v>
      </c>
      <c r="B8607" s="1158">
        <v>37215</v>
      </c>
      <c r="C8607" s="1159" t="s">
        <v>18003</v>
      </c>
      <c r="D8607" s="1159" t="s">
        <v>18004</v>
      </c>
      <c r="E8607" s="1160" t="s">
        <v>14568</v>
      </c>
      <c r="F8607" s="1161">
        <v>44594</v>
      </c>
      <c r="G8607" s="1161">
        <v>44973</v>
      </c>
    </row>
    <row r="8608" spans="1:7" ht="51">
      <c r="A8608" s="1162">
        <v>10335</v>
      </c>
      <c r="B8608" s="1162">
        <v>37216</v>
      </c>
      <c r="C8608" s="1163" t="s">
        <v>18005</v>
      </c>
      <c r="D8608" s="1163" t="s">
        <v>18006</v>
      </c>
      <c r="E8608" s="1164" t="s">
        <v>3287</v>
      </c>
      <c r="F8608" s="1165">
        <v>44604</v>
      </c>
      <c r="G8608" s="1165">
        <v>44693</v>
      </c>
    </row>
    <row r="8609" spans="1:7" ht="51">
      <c r="A8609" s="1162">
        <v>10336</v>
      </c>
      <c r="B8609" s="1162">
        <v>37217</v>
      </c>
      <c r="C8609" s="1163" t="s">
        <v>18007</v>
      </c>
      <c r="D8609" s="1163" t="s">
        <v>18008</v>
      </c>
      <c r="E8609" s="1164" t="s">
        <v>3287</v>
      </c>
      <c r="F8609" s="1165">
        <v>44594</v>
      </c>
      <c r="G8609" s="1165">
        <v>44683</v>
      </c>
    </row>
    <row r="8610" spans="1:7" ht="51">
      <c r="A8610" s="1162">
        <v>10337</v>
      </c>
      <c r="B8610" s="1162">
        <v>37218</v>
      </c>
      <c r="C8610" s="1163" t="s">
        <v>18009</v>
      </c>
      <c r="D8610" s="1163" t="s">
        <v>18010</v>
      </c>
      <c r="E8610" s="1164" t="s">
        <v>4628</v>
      </c>
      <c r="F8610" s="1165">
        <v>44704</v>
      </c>
      <c r="G8610" s="1165">
        <v>44973</v>
      </c>
    </row>
    <row r="8611" spans="1:7" ht="51">
      <c r="A8611" s="1162">
        <v>10338</v>
      </c>
      <c r="B8611" s="1162">
        <v>37219</v>
      </c>
      <c r="C8611" s="1163" t="s">
        <v>18011</v>
      </c>
      <c r="D8611" s="1163" t="s">
        <v>18012</v>
      </c>
      <c r="E8611" s="1164" t="s">
        <v>4628</v>
      </c>
      <c r="F8611" s="1165">
        <v>44694</v>
      </c>
      <c r="G8611" s="1165">
        <v>44963</v>
      </c>
    </row>
    <row r="8612" spans="1:7">
      <c r="A8612" s="1158">
        <v>10339</v>
      </c>
      <c r="B8612" s="1158">
        <v>37220</v>
      </c>
      <c r="C8612" s="1159" t="s">
        <v>18013</v>
      </c>
      <c r="D8612" s="1159" t="s">
        <v>18014</v>
      </c>
      <c r="E8612" s="1160" t="s">
        <v>3955</v>
      </c>
      <c r="F8612" s="1161">
        <v>44604</v>
      </c>
      <c r="G8612" s="1161">
        <v>44803</v>
      </c>
    </row>
    <row r="8613" spans="1:7" ht="51">
      <c r="A8613" s="1162">
        <v>10340</v>
      </c>
      <c r="B8613" s="1162">
        <v>37221</v>
      </c>
      <c r="C8613" s="1163" t="s">
        <v>18015</v>
      </c>
      <c r="D8613" s="1163" t="s">
        <v>18016</v>
      </c>
      <c r="E8613" s="1164" t="s">
        <v>3287</v>
      </c>
      <c r="F8613" s="1165">
        <v>44614</v>
      </c>
      <c r="G8613" s="1165">
        <v>44703</v>
      </c>
    </row>
    <row r="8614" spans="1:7" ht="51">
      <c r="A8614" s="1162">
        <v>10341</v>
      </c>
      <c r="B8614" s="1162">
        <v>37222</v>
      </c>
      <c r="C8614" s="1163" t="s">
        <v>18017</v>
      </c>
      <c r="D8614" s="1163" t="s">
        <v>18018</v>
      </c>
      <c r="E8614" s="1164" t="s">
        <v>3287</v>
      </c>
      <c r="F8614" s="1165">
        <v>44604</v>
      </c>
      <c r="G8614" s="1165">
        <v>44693</v>
      </c>
    </row>
    <row r="8615" spans="1:7" ht="51">
      <c r="A8615" s="1162">
        <v>10342</v>
      </c>
      <c r="B8615" s="1162">
        <v>37223</v>
      </c>
      <c r="C8615" s="1163" t="s">
        <v>18019</v>
      </c>
      <c r="D8615" s="1163" t="s">
        <v>18020</v>
      </c>
      <c r="E8615" s="1164" t="s">
        <v>3287</v>
      </c>
      <c r="F8615" s="1165">
        <v>44714</v>
      </c>
      <c r="G8615" s="1165">
        <v>44803</v>
      </c>
    </row>
    <row r="8616" spans="1:7" ht="51">
      <c r="A8616" s="1162">
        <v>10343</v>
      </c>
      <c r="B8616" s="1162">
        <v>37224</v>
      </c>
      <c r="C8616" s="1163" t="s">
        <v>18021</v>
      </c>
      <c r="D8616" s="1163" t="s">
        <v>18022</v>
      </c>
      <c r="E8616" s="1164" t="s">
        <v>3287</v>
      </c>
      <c r="F8616" s="1165">
        <v>44704</v>
      </c>
      <c r="G8616" s="1165">
        <v>44793</v>
      </c>
    </row>
    <row r="8617" spans="1:7" ht="51">
      <c r="A8617" s="1162">
        <v>10344</v>
      </c>
      <c r="B8617" s="1162">
        <v>37225</v>
      </c>
      <c r="C8617" s="1163" t="s">
        <v>18023</v>
      </c>
      <c r="D8617" s="1163" t="s">
        <v>18024</v>
      </c>
      <c r="E8617" s="1164" t="s">
        <v>3287</v>
      </c>
      <c r="F8617" s="1165">
        <v>44714</v>
      </c>
      <c r="G8617" s="1165">
        <v>44803</v>
      </c>
    </row>
    <row r="8618" spans="1:7" ht="51">
      <c r="A8618" s="1162">
        <v>10345</v>
      </c>
      <c r="B8618" s="1162">
        <v>37226</v>
      </c>
      <c r="C8618" s="1163" t="s">
        <v>18025</v>
      </c>
      <c r="D8618" s="1163" t="s">
        <v>18026</v>
      </c>
      <c r="E8618" s="1164" t="s">
        <v>3287</v>
      </c>
      <c r="F8618" s="1165">
        <v>44704</v>
      </c>
      <c r="G8618" s="1165">
        <v>44793</v>
      </c>
    </row>
    <row r="8619" spans="1:7">
      <c r="A8619" s="1158">
        <v>10346</v>
      </c>
      <c r="B8619" s="1158">
        <v>37227</v>
      </c>
      <c r="C8619" s="1159" t="s">
        <v>18027</v>
      </c>
      <c r="D8619" s="1159" t="s">
        <v>18028</v>
      </c>
      <c r="E8619" s="1160" t="s">
        <v>3199</v>
      </c>
      <c r="F8619" s="1161">
        <v>44734</v>
      </c>
      <c r="G8619" s="1161">
        <v>44963</v>
      </c>
    </row>
    <row r="8620" spans="1:7" ht="51">
      <c r="A8620" s="1162">
        <v>10347</v>
      </c>
      <c r="B8620" s="1162">
        <v>37228</v>
      </c>
      <c r="C8620" s="1163" t="s">
        <v>18029</v>
      </c>
      <c r="D8620" s="1163" t="s">
        <v>18030</v>
      </c>
      <c r="E8620" s="1164" t="s">
        <v>3064</v>
      </c>
      <c r="F8620" s="1165">
        <v>44744</v>
      </c>
      <c r="G8620" s="1165">
        <v>44923</v>
      </c>
    </row>
    <row r="8621" spans="1:7" ht="51">
      <c r="A8621" s="1162">
        <v>10348</v>
      </c>
      <c r="B8621" s="1162">
        <v>37229</v>
      </c>
      <c r="C8621" s="1163" t="s">
        <v>18031</v>
      </c>
      <c r="D8621" s="1163" t="s">
        <v>18032</v>
      </c>
      <c r="E8621" s="1164" t="s">
        <v>3064</v>
      </c>
      <c r="F8621" s="1165">
        <v>44734</v>
      </c>
      <c r="G8621" s="1165">
        <v>44913</v>
      </c>
    </row>
    <row r="8622" spans="1:7" ht="51">
      <c r="A8622" s="1162">
        <v>10349</v>
      </c>
      <c r="B8622" s="1162">
        <v>37230</v>
      </c>
      <c r="C8622" s="1163" t="s">
        <v>18033</v>
      </c>
      <c r="D8622" s="1163" t="s">
        <v>18034</v>
      </c>
      <c r="E8622" s="1164" t="s">
        <v>3064</v>
      </c>
      <c r="F8622" s="1165">
        <v>44784</v>
      </c>
      <c r="G8622" s="1165">
        <v>44963</v>
      </c>
    </row>
    <row r="8623" spans="1:7" ht="51">
      <c r="A8623" s="1162">
        <v>10350</v>
      </c>
      <c r="B8623" s="1162">
        <v>37231</v>
      </c>
      <c r="C8623" s="1163" t="s">
        <v>18035</v>
      </c>
      <c r="D8623" s="1163" t="s">
        <v>18036</v>
      </c>
      <c r="E8623" s="1164" t="s">
        <v>3064</v>
      </c>
      <c r="F8623" s="1165">
        <v>44774</v>
      </c>
      <c r="G8623" s="1165">
        <v>44953</v>
      </c>
    </row>
    <row r="8624" spans="1:7">
      <c r="A8624" s="1158">
        <v>10351</v>
      </c>
      <c r="B8624" s="1158">
        <v>37232</v>
      </c>
      <c r="C8624" s="1159" t="s">
        <v>18037</v>
      </c>
      <c r="D8624" s="1159" t="s">
        <v>18038</v>
      </c>
      <c r="E8624" s="1160" t="s">
        <v>2903</v>
      </c>
      <c r="F8624" s="1161">
        <v>44924</v>
      </c>
      <c r="G8624" s="1161">
        <v>45053</v>
      </c>
    </row>
    <row r="8625" spans="1:7" ht="51">
      <c r="A8625" s="1162">
        <v>10352</v>
      </c>
      <c r="B8625" s="1162">
        <v>37233</v>
      </c>
      <c r="C8625" s="1163" t="s">
        <v>18039</v>
      </c>
      <c r="D8625" s="1163" t="s">
        <v>18040</v>
      </c>
      <c r="E8625" s="1164" t="s">
        <v>3287</v>
      </c>
      <c r="F8625" s="1165">
        <v>44924</v>
      </c>
      <c r="G8625" s="1165">
        <v>45013</v>
      </c>
    </row>
    <row r="8626" spans="1:7" ht="51">
      <c r="A8626" s="1162">
        <v>10353</v>
      </c>
      <c r="B8626" s="1162">
        <v>37234</v>
      </c>
      <c r="C8626" s="1163" t="s">
        <v>18041</v>
      </c>
      <c r="D8626" s="1163" t="s">
        <v>18042</v>
      </c>
      <c r="E8626" s="1164" t="s">
        <v>3287</v>
      </c>
      <c r="F8626" s="1165">
        <v>44964</v>
      </c>
      <c r="G8626" s="1165">
        <v>45053</v>
      </c>
    </row>
    <row r="8627" spans="1:7" ht="51">
      <c r="A8627" s="1162">
        <v>10354</v>
      </c>
      <c r="B8627" s="1162">
        <v>37235</v>
      </c>
      <c r="C8627" s="1163" t="s">
        <v>18043</v>
      </c>
      <c r="D8627" s="1163" t="s">
        <v>18044</v>
      </c>
      <c r="E8627" s="1164" t="s">
        <v>3287</v>
      </c>
      <c r="F8627" s="1165">
        <v>44924</v>
      </c>
      <c r="G8627" s="1165">
        <v>45013</v>
      </c>
    </row>
    <row r="8628" spans="1:7" ht="51">
      <c r="A8628" s="1162">
        <v>10355</v>
      </c>
      <c r="B8628" s="1162">
        <v>37236</v>
      </c>
      <c r="C8628" s="1163" t="s">
        <v>18045</v>
      </c>
      <c r="D8628" s="1163" t="s">
        <v>18046</v>
      </c>
      <c r="E8628" s="1164" t="s">
        <v>3287</v>
      </c>
      <c r="F8628" s="1165">
        <v>44964</v>
      </c>
      <c r="G8628" s="1165">
        <v>45053</v>
      </c>
    </row>
    <row r="8629" spans="1:7" ht="51">
      <c r="A8629" s="1162">
        <v>10356</v>
      </c>
      <c r="B8629" s="1162">
        <v>37237</v>
      </c>
      <c r="C8629" s="1163" t="s">
        <v>18047</v>
      </c>
      <c r="D8629" s="1163" t="s">
        <v>18048</v>
      </c>
      <c r="E8629" s="1164" t="s">
        <v>3287</v>
      </c>
      <c r="F8629" s="1165">
        <v>44924</v>
      </c>
      <c r="G8629" s="1165">
        <v>45013</v>
      </c>
    </row>
    <row r="8630" spans="1:7" ht="51">
      <c r="A8630" s="1162">
        <v>10357</v>
      </c>
      <c r="B8630" s="1162">
        <v>37238</v>
      </c>
      <c r="C8630" s="1163" t="s">
        <v>18049</v>
      </c>
      <c r="D8630" s="1163" t="s">
        <v>18050</v>
      </c>
      <c r="E8630" s="1164" t="s">
        <v>3287</v>
      </c>
      <c r="F8630" s="1165">
        <v>44964</v>
      </c>
      <c r="G8630" s="1165">
        <v>45053</v>
      </c>
    </row>
    <row r="8631" spans="1:7">
      <c r="A8631" s="1158">
        <v>10358</v>
      </c>
      <c r="B8631" s="1158">
        <v>37239</v>
      </c>
      <c r="C8631" s="1159" t="s">
        <v>17978</v>
      </c>
      <c r="D8631" s="1159" t="s">
        <v>17979</v>
      </c>
      <c r="E8631" s="1160" t="s">
        <v>3006</v>
      </c>
      <c r="F8631" s="1161">
        <v>44694</v>
      </c>
      <c r="G8631" s="1161">
        <v>45053</v>
      </c>
    </row>
    <row r="8632" spans="1:7" ht="38.25">
      <c r="A8632" s="1162">
        <v>10359</v>
      </c>
      <c r="B8632" s="1162">
        <v>37240</v>
      </c>
      <c r="C8632" s="1163" t="s">
        <v>18051</v>
      </c>
      <c r="D8632" s="1163" t="s">
        <v>18052</v>
      </c>
      <c r="E8632" s="1164" t="s">
        <v>3006</v>
      </c>
      <c r="F8632" s="1165">
        <v>44694</v>
      </c>
      <c r="G8632" s="1165">
        <v>45053</v>
      </c>
    </row>
    <row r="8633" spans="1:7">
      <c r="A8633" s="1158">
        <v>10360</v>
      </c>
      <c r="B8633" s="1158">
        <v>37241</v>
      </c>
      <c r="C8633" s="1159" t="s">
        <v>18053</v>
      </c>
      <c r="D8633" s="1159" t="s">
        <v>18054</v>
      </c>
      <c r="E8633" s="1160" t="s">
        <v>6327</v>
      </c>
      <c r="F8633" s="1161">
        <v>44694</v>
      </c>
      <c r="G8633" s="1161">
        <v>45193</v>
      </c>
    </row>
    <row r="8634" spans="1:7" ht="38.25">
      <c r="A8634" s="1162">
        <v>10361</v>
      </c>
      <c r="B8634" s="1162">
        <v>37242</v>
      </c>
      <c r="C8634" s="1163" t="s">
        <v>18055</v>
      </c>
      <c r="D8634" s="1163" t="s">
        <v>18056</v>
      </c>
      <c r="E8634" s="1164" t="s">
        <v>6327</v>
      </c>
      <c r="F8634" s="1165">
        <v>44694</v>
      </c>
      <c r="G8634" s="1165">
        <v>45193</v>
      </c>
    </row>
    <row r="8635" spans="1:7">
      <c r="A8635" s="1158">
        <v>10362</v>
      </c>
      <c r="B8635" s="1158">
        <v>37243</v>
      </c>
      <c r="C8635" s="1159" t="s">
        <v>12188</v>
      </c>
      <c r="D8635" s="1159" t="s">
        <v>18057</v>
      </c>
      <c r="E8635" s="1160" t="s">
        <v>18058</v>
      </c>
      <c r="F8635" s="1161">
        <v>44444</v>
      </c>
      <c r="G8635" s="1161">
        <v>45403</v>
      </c>
    </row>
    <row r="8636" spans="1:7">
      <c r="A8636" s="1158">
        <v>10363</v>
      </c>
      <c r="B8636" s="1158">
        <v>37244</v>
      </c>
      <c r="C8636" s="1159" t="s">
        <v>18059</v>
      </c>
      <c r="D8636" s="1159" t="s">
        <v>18060</v>
      </c>
      <c r="E8636" s="1160" t="s">
        <v>3009</v>
      </c>
      <c r="F8636" s="1161">
        <v>44994</v>
      </c>
      <c r="G8636" s="1161">
        <v>45143</v>
      </c>
    </row>
    <row r="8637" spans="1:7" ht="51">
      <c r="A8637" s="1162">
        <v>10364</v>
      </c>
      <c r="B8637" s="1162">
        <v>37245</v>
      </c>
      <c r="C8637" s="1163" t="s">
        <v>18061</v>
      </c>
      <c r="D8637" s="1163" t="s">
        <v>18062</v>
      </c>
      <c r="E8637" s="1164" t="s">
        <v>3287</v>
      </c>
      <c r="F8637" s="1165">
        <v>44994</v>
      </c>
      <c r="G8637" s="1165">
        <v>45083</v>
      </c>
    </row>
    <row r="8638" spans="1:7" ht="51">
      <c r="A8638" s="1162">
        <v>10365</v>
      </c>
      <c r="B8638" s="1162">
        <v>37246</v>
      </c>
      <c r="C8638" s="1163" t="s">
        <v>18063</v>
      </c>
      <c r="D8638" s="1163" t="s">
        <v>18064</v>
      </c>
      <c r="E8638" s="1164" t="s">
        <v>3287</v>
      </c>
      <c r="F8638" s="1165">
        <v>44994</v>
      </c>
      <c r="G8638" s="1165">
        <v>45083</v>
      </c>
    </row>
    <row r="8639" spans="1:7" ht="38.25">
      <c r="A8639" s="1162">
        <v>10366</v>
      </c>
      <c r="B8639" s="1162">
        <v>37247</v>
      </c>
      <c r="C8639" s="1163" t="s">
        <v>18065</v>
      </c>
      <c r="D8639" s="1163" t="s">
        <v>18066</v>
      </c>
      <c r="E8639" s="1164" t="s">
        <v>3287</v>
      </c>
      <c r="F8639" s="1165">
        <v>45014</v>
      </c>
      <c r="G8639" s="1165">
        <v>45103</v>
      </c>
    </row>
    <row r="8640" spans="1:7" ht="51">
      <c r="A8640" s="1162">
        <v>10367</v>
      </c>
      <c r="B8640" s="1162">
        <v>37248</v>
      </c>
      <c r="C8640" s="1163" t="s">
        <v>18067</v>
      </c>
      <c r="D8640" s="1163" t="s">
        <v>18068</v>
      </c>
      <c r="E8640" s="1164" t="s">
        <v>3287</v>
      </c>
      <c r="F8640" s="1165">
        <v>45014</v>
      </c>
      <c r="G8640" s="1165">
        <v>45103</v>
      </c>
    </row>
    <row r="8641" spans="1:7" ht="51">
      <c r="A8641" s="1162">
        <v>10368</v>
      </c>
      <c r="B8641" s="1162">
        <v>37249</v>
      </c>
      <c r="C8641" s="1163" t="s">
        <v>18069</v>
      </c>
      <c r="D8641" s="1163" t="s">
        <v>18070</v>
      </c>
      <c r="E8641" s="1164" t="s">
        <v>3287</v>
      </c>
      <c r="F8641" s="1165">
        <v>45054</v>
      </c>
      <c r="G8641" s="1165">
        <v>45143</v>
      </c>
    </row>
    <row r="8642" spans="1:7">
      <c r="A8642" s="1158">
        <v>10369</v>
      </c>
      <c r="B8642" s="1158">
        <v>37250</v>
      </c>
      <c r="C8642" s="1159" t="s">
        <v>18071</v>
      </c>
      <c r="D8642" s="1159" t="s">
        <v>18072</v>
      </c>
      <c r="E8642" s="1160" t="s">
        <v>6711</v>
      </c>
      <c r="F8642" s="1161">
        <v>44694</v>
      </c>
      <c r="G8642" s="1161">
        <v>45403</v>
      </c>
    </row>
    <row r="8643" spans="1:7" ht="51">
      <c r="A8643" s="1162">
        <v>10370</v>
      </c>
      <c r="B8643" s="1162">
        <v>37251</v>
      </c>
      <c r="C8643" s="1163" t="s">
        <v>18073</v>
      </c>
      <c r="D8643" s="1163" t="s">
        <v>18074</v>
      </c>
      <c r="E8643" s="1164" t="s">
        <v>9981</v>
      </c>
      <c r="F8643" s="1165">
        <v>44704</v>
      </c>
      <c r="G8643" s="1165">
        <v>45403</v>
      </c>
    </row>
    <row r="8644" spans="1:7" ht="51">
      <c r="A8644" s="1162">
        <v>10371</v>
      </c>
      <c r="B8644" s="1162">
        <v>37252</v>
      </c>
      <c r="C8644" s="1163" t="s">
        <v>18075</v>
      </c>
      <c r="D8644" s="1163" t="s">
        <v>18076</v>
      </c>
      <c r="E8644" s="1164" t="s">
        <v>9981</v>
      </c>
      <c r="F8644" s="1165">
        <v>44704</v>
      </c>
      <c r="G8644" s="1165">
        <v>45403</v>
      </c>
    </row>
    <row r="8645" spans="1:7" ht="51">
      <c r="A8645" s="1162">
        <v>10372</v>
      </c>
      <c r="B8645" s="1162">
        <v>37253</v>
      </c>
      <c r="C8645" s="1163" t="s">
        <v>18077</v>
      </c>
      <c r="D8645" s="1163" t="s">
        <v>18078</v>
      </c>
      <c r="E8645" s="1164" t="s">
        <v>4405</v>
      </c>
      <c r="F8645" s="1165">
        <v>44694</v>
      </c>
      <c r="G8645" s="1165">
        <v>45263</v>
      </c>
    </row>
    <row r="8646" spans="1:7" ht="51">
      <c r="A8646" s="1162">
        <v>10373</v>
      </c>
      <c r="B8646" s="1162">
        <v>37254</v>
      </c>
      <c r="C8646" s="1163" t="s">
        <v>18079</v>
      </c>
      <c r="D8646" s="1163" t="s">
        <v>18080</v>
      </c>
      <c r="E8646" s="1164" t="s">
        <v>4405</v>
      </c>
      <c r="F8646" s="1165">
        <v>44704</v>
      </c>
      <c r="G8646" s="1165">
        <v>45273</v>
      </c>
    </row>
    <row r="8647" spans="1:7">
      <c r="A8647" s="1158">
        <v>10374</v>
      </c>
      <c r="B8647" s="1158">
        <v>37255</v>
      </c>
      <c r="C8647" s="1159" t="s">
        <v>18081</v>
      </c>
      <c r="D8647" s="1159" t="s">
        <v>18082</v>
      </c>
      <c r="E8647" s="1160" t="s">
        <v>18083</v>
      </c>
      <c r="F8647" s="1161">
        <v>44744</v>
      </c>
      <c r="G8647" s="1161">
        <v>45183</v>
      </c>
    </row>
    <row r="8648" spans="1:7" ht="51">
      <c r="A8648" s="1162">
        <v>10375</v>
      </c>
      <c r="B8648" s="1162">
        <v>37256</v>
      </c>
      <c r="C8648" s="1163" t="s">
        <v>18084</v>
      </c>
      <c r="D8648" s="1163" t="s">
        <v>18085</v>
      </c>
      <c r="E8648" s="1164" t="s">
        <v>3287</v>
      </c>
      <c r="F8648" s="1165">
        <v>45094</v>
      </c>
      <c r="G8648" s="1165">
        <v>45183</v>
      </c>
    </row>
    <row r="8649" spans="1:7" ht="51">
      <c r="A8649" s="1162">
        <v>10376</v>
      </c>
      <c r="B8649" s="1162">
        <v>37257</v>
      </c>
      <c r="C8649" s="1163" t="s">
        <v>18086</v>
      </c>
      <c r="D8649" s="1163" t="s">
        <v>18087</v>
      </c>
      <c r="E8649" s="1164" t="s">
        <v>3287</v>
      </c>
      <c r="F8649" s="1165">
        <v>45094</v>
      </c>
      <c r="G8649" s="1165">
        <v>45183</v>
      </c>
    </row>
    <row r="8650" spans="1:7" ht="51">
      <c r="A8650" s="1162">
        <v>10377</v>
      </c>
      <c r="B8650" s="1162">
        <v>37258</v>
      </c>
      <c r="C8650" s="1163" t="s">
        <v>18088</v>
      </c>
      <c r="D8650" s="1163" t="s">
        <v>18089</v>
      </c>
      <c r="E8650" s="1164" t="s">
        <v>3287</v>
      </c>
      <c r="F8650" s="1165">
        <v>45014</v>
      </c>
      <c r="G8650" s="1165">
        <v>45103</v>
      </c>
    </row>
    <row r="8651" spans="1:7" ht="51">
      <c r="A8651" s="1162">
        <v>10378</v>
      </c>
      <c r="B8651" s="1162">
        <v>37259</v>
      </c>
      <c r="C8651" s="1163" t="s">
        <v>18090</v>
      </c>
      <c r="D8651" s="1163" t="s">
        <v>18091</v>
      </c>
      <c r="E8651" s="1164" t="s">
        <v>3287</v>
      </c>
      <c r="F8651" s="1165">
        <v>45054</v>
      </c>
      <c r="G8651" s="1165">
        <v>45143</v>
      </c>
    </row>
    <row r="8652" spans="1:7" ht="38.25">
      <c r="A8652" s="1162">
        <v>10379</v>
      </c>
      <c r="B8652" s="1162">
        <v>37260</v>
      </c>
      <c r="C8652" s="1163" t="s">
        <v>18092</v>
      </c>
      <c r="D8652" s="1163" t="s">
        <v>18093</v>
      </c>
      <c r="E8652" s="1164" t="s">
        <v>4546</v>
      </c>
      <c r="F8652" s="1165">
        <v>44904</v>
      </c>
      <c r="G8652" s="1165">
        <v>45143</v>
      </c>
    </row>
    <row r="8653" spans="1:7" ht="38.25">
      <c r="A8653" s="1162">
        <v>10380</v>
      </c>
      <c r="B8653" s="1162">
        <v>37261</v>
      </c>
      <c r="C8653" s="1163" t="s">
        <v>18094</v>
      </c>
      <c r="D8653" s="1163" t="s">
        <v>18095</v>
      </c>
      <c r="E8653" s="1164" t="s">
        <v>4546</v>
      </c>
      <c r="F8653" s="1165">
        <v>44904</v>
      </c>
      <c r="G8653" s="1165">
        <v>45143</v>
      </c>
    </row>
    <row r="8654" spans="1:7" ht="38.25">
      <c r="A8654" s="1162">
        <v>10381</v>
      </c>
      <c r="B8654" s="1162">
        <v>37262</v>
      </c>
      <c r="C8654" s="1163" t="s">
        <v>18096</v>
      </c>
      <c r="D8654" s="1163" t="s">
        <v>18097</v>
      </c>
      <c r="E8654" s="1164" t="s">
        <v>4628</v>
      </c>
      <c r="F8654" s="1165">
        <v>44744</v>
      </c>
      <c r="G8654" s="1165">
        <v>45013</v>
      </c>
    </row>
    <row r="8655" spans="1:7" ht="38.25">
      <c r="A8655" s="1162">
        <v>10382</v>
      </c>
      <c r="B8655" s="1162">
        <v>37263</v>
      </c>
      <c r="C8655" s="1163" t="s">
        <v>18098</v>
      </c>
      <c r="D8655" s="1163" t="s">
        <v>18099</v>
      </c>
      <c r="E8655" s="1164" t="s">
        <v>4628</v>
      </c>
      <c r="F8655" s="1165">
        <v>44784</v>
      </c>
      <c r="G8655" s="1165">
        <v>45053</v>
      </c>
    </row>
    <row r="8656" spans="1:7">
      <c r="A8656" s="1158">
        <v>10383</v>
      </c>
      <c r="B8656" s="1158">
        <v>37264</v>
      </c>
      <c r="C8656" s="1159" t="s">
        <v>18100</v>
      </c>
      <c r="D8656" s="1159" t="s">
        <v>18101</v>
      </c>
      <c r="E8656" s="1160" t="s">
        <v>3212</v>
      </c>
      <c r="F8656" s="1161">
        <v>45014</v>
      </c>
      <c r="G8656" s="1161">
        <v>45183</v>
      </c>
    </row>
    <row r="8657" spans="1:7" ht="51">
      <c r="A8657" s="1162">
        <v>10384</v>
      </c>
      <c r="B8657" s="1162">
        <v>37265</v>
      </c>
      <c r="C8657" s="1163" t="s">
        <v>18102</v>
      </c>
      <c r="D8657" s="1163" t="s">
        <v>18103</v>
      </c>
      <c r="E8657" s="1164" t="s">
        <v>3287</v>
      </c>
      <c r="F8657" s="1165">
        <v>45094</v>
      </c>
      <c r="G8657" s="1165">
        <v>45183</v>
      </c>
    </row>
    <row r="8658" spans="1:7" ht="51">
      <c r="A8658" s="1162">
        <v>10385</v>
      </c>
      <c r="B8658" s="1162">
        <v>37266</v>
      </c>
      <c r="C8658" s="1163" t="s">
        <v>18104</v>
      </c>
      <c r="D8658" s="1163" t="s">
        <v>18105</v>
      </c>
      <c r="E8658" s="1164" t="s">
        <v>3287</v>
      </c>
      <c r="F8658" s="1165">
        <v>45094</v>
      </c>
      <c r="G8658" s="1165">
        <v>45183</v>
      </c>
    </row>
    <row r="8659" spans="1:7" ht="51">
      <c r="A8659" s="1162">
        <v>10386</v>
      </c>
      <c r="B8659" s="1162">
        <v>37267</v>
      </c>
      <c r="C8659" s="1163" t="s">
        <v>18106</v>
      </c>
      <c r="D8659" s="1163" t="s">
        <v>18107</v>
      </c>
      <c r="E8659" s="1164" t="s">
        <v>3287</v>
      </c>
      <c r="F8659" s="1165">
        <v>45014</v>
      </c>
      <c r="G8659" s="1165">
        <v>45103</v>
      </c>
    </row>
    <row r="8660" spans="1:7" ht="51">
      <c r="A8660" s="1162">
        <v>10387</v>
      </c>
      <c r="B8660" s="1162">
        <v>37268</v>
      </c>
      <c r="C8660" s="1163" t="s">
        <v>18108</v>
      </c>
      <c r="D8660" s="1163" t="s">
        <v>18109</v>
      </c>
      <c r="E8660" s="1164" t="s">
        <v>3287</v>
      </c>
      <c r="F8660" s="1165">
        <v>45054</v>
      </c>
      <c r="G8660" s="1165">
        <v>45143</v>
      </c>
    </row>
    <row r="8661" spans="1:7">
      <c r="A8661" s="1158">
        <v>10388</v>
      </c>
      <c r="B8661" s="1158">
        <v>37269</v>
      </c>
      <c r="C8661" s="1159" t="s">
        <v>18110</v>
      </c>
      <c r="D8661" s="1159" t="s">
        <v>3402</v>
      </c>
      <c r="E8661" s="1160" t="s">
        <v>3287</v>
      </c>
      <c r="F8661" s="1161">
        <v>44444</v>
      </c>
      <c r="G8661" s="1161">
        <v>44533</v>
      </c>
    </row>
    <row r="8662" spans="1:7" ht="38.25">
      <c r="A8662" s="1162">
        <v>10389</v>
      </c>
      <c r="B8662" s="1162">
        <v>37270</v>
      </c>
      <c r="C8662" s="1163" t="s">
        <v>18111</v>
      </c>
      <c r="D8662" s="1163" t="s">
        <v>18112</v>
      </c>
      <c r="E8662" s="1164" t="s">
        <v>3287</v>
      </c>
      <c r="F8662" s="1165">
        <v>44444</v>
      </c>
      <c r="G8662" s="1165">
        <v>44533</v>
      </c>
    </row>
    <row r="8663" spans="1:7">
      <c r="A8663" s="1158">
        <v>10390</v>
      </c>
      <c r="B8663" s="1158">
        <v>37271</v>
      </c>
      <c r="C8663" s="1159" t="s">
        <v>18113</v>
      </c>
      <c r="D8663" s="1159" t="s">
        <v>7701</v>
      </c>
      <c r="E8663" s="1160" t="s">
        <v>3064</v>
      </c>
      <c r="F8663" s="1161">
        <v>45014</v>
      </c>
      <c r="G8663" s="1161">
        <v>45193</v>
      </c>
    </row>
    <row r="8664" spans="1:7" ht="38.25">
      <c r="A8664" s="1162">
        <v>10391</v>
      </c>
      <c r="B8664" s="1162">
        <v>37272</v>
      </c>
      <c r="C8664" s="1163" t="s">
        <v>18114</v>
      </c>
      <c r="D8664" s="1163" t="s">
        <v>18115</v>
      </c>
      <c r="E8664" s="1164" t="s">
        <v>3064</v>
      </c>
      <c r="F8664" s="1165">
        <v>45014</v>
      </c>
      <c r="G8664" s="1165">
        <v>45193</v>
      </c>
    </row>
    <row r="8665" spans="1:7">
      <c r="A8665" s="1158">
        <v>10392</v>
      </c>
      <c r="B8665" s="1158">
        <v>37273</v>
      </c>
      <c r="C8665" s="1159" t="s">
        <v>18116</v>
      </c>
      <c r="D8665" s="1159" t="s">
        <v>18117</v>
      </c>
      <c r="E8665" s="1160" t="s">
        <v>3034</v>
      </c>
      <c r="F8665" s="1161">
        <v>45094</v>
      </c>
      <c r="G8665" s="1161">
        <v>45153</v>
      </c>
    </row>
    <row r="8666" spans="1:7" ht="38.25">
      <c r="A8666" s="1162">
        <v>10393</v>
      </c>
      <c r="B8666" s="1162">
        <v>37274</v>
      </c>
      <c r="C8666" s="1163" t="s">
        <v>18118</v>
      </c>
      <c r="D8666" s="1163" t="s">
        <v>18119</v>
      </c>
      <c r="E8666" s="1164" t="s">
        <v>3034</v>
      </c>
      <c r="F8666" s="1165">
        <v>45094</v>
      </c>
      <c r="G8666" s="1165">
        <v>45153</v>
      </c>
    </row>
    <row r="8667" spans="1:7">
      <c r="A8667" s="1158">
        <v>10394</v>
      </c>
      <c r="B8667" s="1158">
        <v>37275</v>
      </c>
      <c r="C8667" s="1159" t="s">
        <v>12191</v>
      </c>
      <c r="D8667" s="1159" t="s">
        <v>6220</v>
      </c>
      <c r="E8667" s="1160" t="s">
        <v>8958</v>
      </c>
      <c r="F8667" s="1161">
        <v>44654</v>
      </c>
      <c r="G8667" s="1161">
        <v>45493</v>
      </c>
    </row>
    <row r="8668" spans="1:7" ht="38.25">
      <c r="A8668" s="1162">
        <v>10395</v>
      </c>
      <c r="B8668" s="1162">
        <v>37276</v>
      </c>
      <c r="C8668" s="1163" t="s">
        <v>18120</v>
      </c>
      <c r="D8668" s="1163" t="s">
        <v>18121</v>
      </c>
      <c r="E8668" s="1164" t="s">
        <v>3009</v>
      </c>
      <c r="F8668" s="1165">
        <v>44994</v>
      </c>
      <c r="G8668" s="1165">
        <v>45143</v>
      </c>
    </row>
    <row r="8669" spans="1:7" ht="38.25">
      <c r="A8669" s="1162">
        <v>10396</v>
      </c>
      <c r="B8669" s="1162">
        <v>37277</v>
      </c>
      <c r="C8669" s="1163" t="s">
        <v>18122</v>
      </c>
      <c r="D8669" s="1163" t="s">
        <v>18123</v>
      </c>
      <c r="E8669" s="1164" t="s">
        <v>8958</v>
      </c>
      <c r="F8669" s="1165">
        <v>44654</v>
      </c>
      <c r="G8669" s="1165">
        <v>45493</v>
      </c>
    </row>
    <row r="8670" spans="1:7" ht="38.25">
      <c r="A8670" s="1162">
        <v>10397</v>
      </c>
      <c r="B8670" s="1162">
        <v>37278</v>
      </c>
      <c r="C8670" s="1163" t="s">
        <v>18124</v>
      </c>
      <c r="D8670" s="1163" t="s">
        <v>18125</v>
      </c>
      <c r="E8670" s="1164" t="s">
        <v>3009</v>
      </c>
      <c r="F8670" s="1165">
        <v>44704</v>
      </c>
      <c r="G8670" s="1165">
        <v>44853</v>
      </c>
    </row>
    <row r="8671" spans="1:7" ht="38.25">
      <c r="A8671" s="1162">
        <v>10398</v>
      </c>
      <c r="B8671" s="1162">
        <v>37279</v>
      </c>
      <c r="C8671" s="1163" t="s">
        <v>18126</v>
      </c>
      <c r="D8671" s="1163" t="s">
        <v>18127</v>
      </c>
      <c r="E8671" s="1164" t="s">
        <v>3009</v>
      </c>
      <c r="F8671" s="1165">
        <v>44784</v>
      </c>
      <c r="G8671" s="1165">
        <v>44933</v>
      </c>
    </row>
    <row r="8672" spans="1:7" ht="38.25">
      <c r="A8672" s="1162">
        <v>10399</v>
      </c>
      <c r="B8672" s="1162">
        <v>37280</v>
      </c>
      <c r="C8672" s="1163" t="s">
        <v>18128</v>
      </c>
      <c r="D8672" s="1163" t="s">
        <v>18129</v>
      </c>
      <c r="E8672" s="1164" t="s">
        <v>3009</v>
      </c>
      <c r="F8672" s="1165">
        <v>44864</v>
      </c>
      <c r="G8672" s="1165">
        <v>45013</v>
      </c>
    </row>
    <row r="8673" spans="1:7" ht="51">
      <c r="A8673" s="1162">
        <v>10400</v>
      </c>
      <c r="B8673" s="1162">
        <v>37281</v>
      </c>
      <c r="C8673" s="1163" t="s">
        <v>18130</v>
      </c>
      <c r="D8673" s="1163" t="s">
        <v>18131</v>
      </c>
      <c r="E8673" s="1164" t="s">
        <v>3009</v>
      </c>
      <c r="F8673" s="1165">
        <v>44994</v>
      </c>
      <c r="G8673" s="1165">
        <v>45143</v>
      </c>
    </row>
    <row r="8674" spans="1:7" ht="25.5">
      <c r="A8674" s="1162">
        <v>10401</v>
      </c>
      <c r="B8674" s="1162">
        <v>37282</v>
      </c>
      <c r="C8674" s="1163" t="s">
        <v>18132</v>
      </c>
      <c r="D8674" s="1163" t="s">
        <v>18133</v>
      </c>
      <c r="E8674" s="1164" t="s">
        <v>3064</v>
      </c>
      <c r="F8674" s="1165">
        <v>44994</v>
      </c>
      <c r="G8674" s="1165">
        <v>45173</v>
      </c>
    </row>
    <row r="8675" spans="1:7">
      <c r="A8675" s="1158">
        <v>10402</v>
      </c>
      <c r="B8675" s="1158">
        <v>37283</v>
      </c>
      <c r="C8675" s="1159" t="s">
        <v>11960</v>
      </c>
      <c r="D8675" s="1159" t="s">
        <v>12561</v>
      </c>
      <c r="E8675" s="1160" t="s">
        <v>11456</v>
      </c>
      <c r="F8675" s="1161">
        <v>44824</v>
      </c>
      <c r="G8675" s="1161">
        <v>45583</v>
      </c>
    </row>
    <row r="8676" spans="1:7" ht="25.5">
      <c r="A8676" s="1162">
        <v>10403</v>
      </c>
      <c r="B8676" s="1162">
        <v>37284</v>
      </c>
      <c r="C8676" s="1163" t="s">
        <v>18134</v>
      </c>
      <c r="D8676" s="1163" t="s">
        <v>18135</v>
      </c>
      <c r="E8676" s="1164" t="s">
        <v>2981</v>
      </c>
      <c r="F8676" s="1165">
        <v>45264</v>
      </c>
      <c r="G8676" s="1165">
        <v>45313</v>
      </c>
    </row>
    <row r="8677" spans="1:7" ht="25.5">
      <c r="A8677" s="1162">
        <v>10404</v>
      </c>
      <c r="B8677" s="1162">
        <v>37285</v>
      </c>
      <c r="C8677" s="1163" t="s">
        <v>18136</v>
      </c>
      <c r="D8677" s="1163" t="s">
        <v>18137</v>
      </c>
      <c r="E8677" s="1164" t="s">
        <v>2981</v>
      </c>
      <c r="F8677" s="1165">
        <v>45264</v>
      </c>
      <c r="G8677" s="1165">
        <v>45313</v>
      </c>
    </row>
    <row r="8678" spans="1:7">
      <c r="A8678" s="1158">
        <v>10405</v>
      </c>
      <c r="B8678" s="1158">
        <v>37286</v>
      </c>
      <c r="C8678" s="1159" t="s">
        <v>18138</v>
      </c>
      <c r="D8678" s="1159" t="s">
        <v>6268</v>
      </c>
      <c r="E8678" s="1160" t="s">
        <v>3064</v>
      </c>
      <c r="F8678" s="1161">
        <v>45264</v>
      </c>
      <c r="G8678" s="1161">
        <v>45443</v>
      </c>
    </row>
    <row r="8679" spans="1:7" ht="38.25">
      <c r="A8679" s="1162">
        <v>10406</v>
      </c>
      <c r="B8679" s="1162">
        <v>37287</v>
      </c>
      <c r="C8679" s="1163" t="s">
        <v>18139</v>
      </c>
      <c r="D8679" s="1163" t="s">
        <v>18140</v>
      </c>
      <c r="E8679" s="1164" t="s">
        <v>3064</v>
      </c>
      <c r="F8679" s="1165">
        <v>45264</v>
      </c>
      <c r="G8679" s="1165">
        <v>45443</v>
      </c>
    </row>
    <row r="8680" spans="1:7" ht="38.25">
      <c r="A8680" s="1162">
        <v>10407</v>
      </c>
      <c r="B8680" s="1162">
        <v>37288</v>
      </c>
      <c r="C8680" s="1163" t="s">
        <v>18141</v>
      </c>
      <c r="D8680" s="1163" t="s">
        <v>18142</v>
      </c>
      <c r="E8680" s="1164" t="s">
        <v>3064</v>
      </c>
      <c r="F8680" s="1165">
        <v>45264</v>
      </c>
      <c r="G8680" s="1165">
        <v>45443</v>
      </c>
    </row>
    <row r="8681" spans="1:7" ht="25.5">
      <c r="A8681" s="1158">
        <v>10408</v>
      </c>
      <c r="B8681" s="1158">
        <v>37289</v>
      </c>
      <c r="C8681" s="1159" t="s">
        <v>18143</v>
      </c>
      <c r="D8681" s="1159" t="s">
        <v>18144</v>
      </c>
      <c r="E8681" s="1160" t="s">
        <v>2894</v>
      </c>
      <c r="F8681" s="1161">
        <v>45254</v>
      </c>
      <c r="G8681" s="1161">
        <v>45373</v>
      </c>
    </row>
    <row r="8682" spans="1:7" ht="38.25">
      <c r="A8682" s="1162">
        <v>10409</v>
      </c>
      <c r="B8682" s="1162">
        <v>37290</v>
      </c>
      <c r="C8682" s="1163" t="s">
        <v>18145</v>
      </c>
      <c r="D8682" s="1163" t="s">
        <v>18146</v>
      </c>
      <c r="E8682" s="1164" t="s">
        <v>2894</v>
      </c>
      <c r="F8682" s="1165">
        <v>45254</v>
      </c>
      <c r="G8682" s="1165">
        <v>45373</v>
      </c>
    </row>
    <row r="8683" spans="1:7">
      <c r="A8683" s="1158">
        <v>10410</v>
      </c>
      <c r="B8683" s="1158">
        <v>37291</v>
      </c>
      <c r="C8683" s="1159" t="s">
        <v>18147</v>
      </c>
      <c r="D8683" s="1159" t="s">
        <v>18148</v>
      </c>
      <c r="E8683" s="1160" t="s">
        <v>3064</v>
      </c>
      <c r="F8683" s="1161">
        <v>44864</v>
      </c>
      <c r="G8683" s="1161">
        <v>45043</v>
      </c>
    </row>
    <row r="8684" spans="1:7" ht="38.25">
      <c r="A8684" s="1162">
        <v>10411</v>
      </c>
      <c r="B8684" s="1162">
        <v>37292</v>
      </c>
      <c r="C8684" s="1163" t="s">
        <v>18149</v>
      </c>
      <c r="D8684" s="1163" t="s">
        <v>18150</v>
      </c>
      <c r="E8684" s="1164" t="s">
        <v>3064</v>
      </c>
      <c r="F8684" s="1165">
        <v>44864</v>
      </c>
      <c r="G8684" s="1165">
        <v>45043</v>
      </c>
    </row>
    <row r="8685" spans="1:7">
      <c r="A8685" s="1158">
        <v>10412</v>
      </c>
      <c r="B8685" s="1158">
        <v>37293</v>
      </c>
      <c r="C8685" s="1159" t="s">
        <v>18151</v>
      </c>
      <c r="D8685" s="1159" t="s">
        <v>18152</v>
      </c>
      <c r="E8685" s="1160" t="s">
        <v>3461</v>
      </c>
      <c r="F8685" s="1161">
        <v>44994</v>
      </c>
      <c r="G8685" s="1161">
        <v>45293</v>
      </c>
    </row>
    <row r="8686" spans="1:7" ht="25.5">
      <c r="A8686" s="1162">
        <v>10413</v>
      </c>
      <c r="B8686" s="1162">
        <v>37294</v>
      </c>
      <c r="C8686" s="1163" t="s">
        <v>18153</v>
      </c>
      <c r="D8686" s="1163" t="s">
        <v>18154</v>
      </c>
      <c r="E8686" s="1164" t="s">
        <v>3009</v>
      </c>
      <c r="F8686" s="1165">
        <v>45144</v>
      </c>
      <c r="G8686" s="1165">
        <v>45293</v>
      </c>
    </row>
    <row r="8687" spans="1:7" ht="38.25">
      <c r="A8687" s="1162">
        <v>10414</v>
      </c>
      <c r="B8687" s="1162">
        <v>37295</v>
      </c>
      <c r="C8687" s="1163" t="s">
        <v>18155</v>
      </c>
      <c r="D8687" s="1163" t="s">
        <v>18156</v>
      </c>
      <c r="E8687" s="1164" t="s">
        <v>3009</v>
      </c>
      <c r="F8687" s="1165">
        <v>44994</v>
      </c>
      <c r="G8687" s="1165">
        <v>45143</v>
      </c>
    </row>
    <row r="8688" spans="1:7" ht="25.5">
      <c r="A8688" s="1162">
        <v>10415</v>
      </c>
      <c r="B8688" s="1162">
        <v>37296</v>
      </c>
      <c r="C8688" s="1163" t="s">
        <v>18157</v>
      </c>
      <c r="D8688" s="1163" t="s">
        <v>18158</v>
      </c>
      <c r="E8688" s="1164" t="s">
        <v>3009</v>
      </c>
      <c r="F8688" s="1165">
        <v>45144</v>
      </c>
      <c r="G8688" s="1165">
        <v>45293</v>
      </c>
    </row>
    <row r="8689" spans="1:7" ht="25.5">
      <c r="A8689" s="1162">
        <v>10416</v>
      </c>
      <c r="B8689" s="1162">
        <v>37297</v>
      </c>
      <c r="C8689" s="1163" t="s">
        <v>18159</v>
      </c>
      <c r="D8689" s="1163" t="s">
        <v>18160</v>
      </c>
      <c r="E8689" s="1164" t="s">
        <v>3009</v>
      </c>
      <c r="F8689" s="1165">
        <v>44994</v>
      </c>
      <c r="G8689" s="1165">
        <v>45143</v>
      </c>
    </row>
    <row r="8690" spans="1:7" ht="25.5">
      <c r="A8690" s="1158">
        <v>10417</v>
      </c>
      <c r="B8690" s="1158">
        <v>37298</v>
      </c>
      <c r="C8690" s="1159" t="s">
        <v>18161</v>
      </c>
      <c r="D8690" s="1159" t="s">
        <v>18162</v>
      </c>
      <c r="E8690" s="1160" t="s">
        <v>3009</v>
      </c>
      <c r="F8690" s="1161">
        <v>44864</v>
      </c>
      <c r="G8690" s="1161">
        <v>45013</v>
      </c>
    </row>
    <row r="8691" spans="1:7" ht="38.25">
      <c r="A8691" s="1162">
        <v>10418</v>
      </c>
      <c r="B8691" s="1162">
        <v>37299</v>
      </c>
      <c r="C8691" s="1163" t="s">
        <v>18163</v>
      </c>
      <c r="D8691" s="1163" t="s">
        <v>18164</v>
      </c>
      <c r="E8691" s="1164" t="s">
        <v>3009</v>
      </c>
      <c r="F8691" s="1165">
        <v>44864</v>
      </c>
      <c r="G8691" s="1165">
        <v>45013</v>
      </c>
    </row>
    <row r="8692" spans="1:7" ht="38.25">
      <c r="A8692" s="1162">
        <v>10419</v>
      </c>
      <c r="B8692" s="1162">
        <v>37300</v>
      </c>
      <c r="C8692" s="1163" t="s">
        <v>18165</v>
      </c>
      <c r="D8692" s="1163" t="s">
        <v>18166</v>
      </c>
      <c r="E8692" s="1164" t="s">
        <v>3009</v>
      </c>
      <c r="F8692" s="1165">
        <v>44864</v>
      </c>
      <c r="G8692" s="1165">
        <v>45013</v>
      </c>
    </row>
    <row r="8693" spans="1:7" ht="38.25">
      <c r="A8693" s="1162">
        <v>10420</v>
      </c>
      <c r="B8693" s="1162">
        <v>37301</v>
      </c>
      <c r="C8693" s="1163" t="s">
        <v>18167</v>
      </c>
      <c r="D8693" s="1163" t="s">
        <v>18168</v>
      </c>
      <c r="E8693" s="1164" t="s">
        <v>3009</v>
      </c>
      <c r="F8693" s="1165">
        <v>44864</v>
      </c>
      <c r="G8693" s="1165">
        <v>45013</v>
      </c>
    </row>
    <row r="8694" spans="1:7" ht="51">
      <c r="A8694" s="1162">
        <v>10421</v>
      </c>
      <c r="B8694" s="1162">
        <v>37302</v>
      </c>
      <c r="C8694" s="1163" t="s">
        <v>18169</v>
      </c>
      <c r="D8694" s="1163" t="s">
        <v>18170</v>
      </c>
      <c r="E8694" s="1164" t="s">
        <v>3009</v>
      </c>
      <c r="F8694" s="1165">
        <v>44864</v>
      </c>
      <c r="G8694" s="1165">
        <v>45013</v>
      </c>
    </row>
    <row r="8695" spans="1:7">
      <c r="A8695" s="1158">
        <v>10422</v>
      </c>
      <c r="B8695" s="1158">
        <v>37303</v>
      </c>
      <c r="C8695" s="1159" t="s">
        <v>18171</v>
      </c>
      <c r="D8695" s="1159" t="s">
        <v>18172</v>
      </c>
      <c r="E8695" s="1160" t="s">
        <v>4546</v>
      </c>
      <c r="F8695" s="1161">
        <v>45014</v>
      </c>
      <c r="G8695" s="1161">
        <v>45253</v>
      </c>
    </row>
    <row r="8696" spans="1:7" ht="38.25">
      <c r="A8696" s="1162">
        <v>10423</v>
      </c>
      <c r="B8696" s="1162">
        <v>37304</v>
      </c>
      <c r="C8696" s="1163" t="s">
        <v>18173</v>
      </c>
      <c r="D8696" s="1163" t="s">
        <v>18174</v>
      </c>
      <c r="E8696" s="1164" t="s">
        <v>2894</v>
      </c>
      <c r="F8696" s="1165">
        <v>45014</v>
      </c>
      <c r="G8696" s="1165">
        <v>45133</v>
      </c>
    </row>
    <row r="8697" spans="1:7" ht="38.25">
      <c r="A8697" s="1162">
        <v>10424</v>
      </c>
      <c r="B8697" s="1162">
        <v>37305</v>
      </c>
      <c r="C8697" s="1163" t="s">
        <v>18175</v>
      </c>
      <c r="D8697" s="1163" t="s">
        <v>18176</v>
      </c>
      <c r="E8697" s="1164" t="s">
        <v>2894</v>
      </c>
      <c r="F8697" s="1165">
        <v>45134</v>
      </c>
      <c r="G8697" s="1165">
        <v>45253</v>
      </c>
    </row>
    <row r="8698" spans="1:7">
      <c r="A8698" s="1158">
        <v>10425</v>
      </c>
      <c r="B8698" s="1158">
        <v>37306</v>
      </c>
      <c r="C8698" s="1159" t="s">
        <v>18177</v>
      </c>
      <c r="D8698" s="1159" t="s">
        <v>18178</v>
      </c>
      <c r="E8698" s="1160" t="s">
        <v>2894</v>
      </c>
      <c r="F8698" s="1161">
        <v>45014</v>
      </c>
      <c r="G8698" s="1161">
        <v>45133</v>
      </c>
    </row>
    <row r="8699" spans="1:7" ht="38.25">
      <c r="A8699" s="1162">
        <v>10426</v>
      </c>
      <c r="B8699" s="1162">
        <v>37307</v>
      </c>
      <c r="C8699" s="1163" t="s">
        <v>18179</v>
      </c>
      <c r="D8699" s="1163" t="s">
        <v>18180</v>
      </c>
      <c r="E8699" s="1164" t="s">
        <v>2894</v>
      </c>
      <c r="F8699" s="1165">
        <v>45014</v>
      </c>
      <c r="G8699" s="1165">
        <v>45133</v>
      </c>
    </row>
    <row r="8700" spans="1:7" ht="38.25">
      <c r="A8700" s="1162">
        <v>10427</v>
      </c>
      <c r="B8700" s="1162">
        <v>37308</v>
      </c>
      <c r="C8700" s="1163" t="s">
        <v>18181</v>
      </c>
      <c r="D8700" s="1163" t="s">
        <v>18182</v>
      </c>
      <c r="E8700" s="1164" t="s">
        <v>3034</v>
      </c>
      <c r="F8700" s="1165">
        <v>45014</v>
      </c>
      <c r="G8700" s="1165">
        <v>45073</v>
      </c>
    </row>
    <row r="8701" spans="1:7">
      <c r="A8701" s="1158">
        <v>10428</v>
      </c>
      <c r="B8701" s="1158">
        <v>37309</v>
      </c>
      <c r="C8701" s="1159" t="s">
        <v>18183</v>
      </c>
      <c r="D8701" s="1159" t="s">
        <v>18184</v>
      </c>
      <c r="E8701" s="1160" t="s">
        <v>2894</v>
      </c>
      <c r="F8701" s="1161">
        <v>44974</v>
      </c>
      <c r="G8701" s="1161">
        <v>45093</v>
      </c>
    </row>
    <row r="8702" spans="1:7" ht="38.25">
      <c r="A8702" s="1162">
        <v>10429</v>
      </c>
      <c r="B8702" s="1162">
        <v>37310</v>
      </c>
      <c r="C8702" s="1163" t="s">
        <v>18185</v>
      </c>
      <c r="D8702" s="1163" t="s">
        <v>18186</v>
      </c>
      <c r="E8702" s="1164" t="s">
        <v>2894</v>
      </c>
      <c r="F8702" s="1165">
        <v>44974</v>
      </c>
      <c r="G8702" s="1165">
        <v>45093</v>
      </c>
    </row>
    <row r="8703" spans="1:7" ht="25.5">
      <c r="A8703" s="1158">
        <v>10430</v>
      </c>
      <c r="B8703" s="1158">
        <v>37311</v>
      </c>
      <c r="C8703" s="1159" t="s">
        <v>18187</v>
      </c>
      <c r="D8703" s="1159" t="s">
        <v>18188</v>
      </c>
      <c r="E8703" s="1160" t="s">
        <v>3064</v>
      </c>
      <c r="F8703" s="1161">
        <v>45254</v>
      </c>
      <c r="G8703" s="1161">
        <v>45433</v>
      </c>
    </row>
    <row r="8704" spans="1:7" ht="38.25">
      <c r="A8704" s="1162">
        <v>10431</v>
      </c>
      <c r="B8704" s="1162">
        <v>37312</v>
      </c>
      <c r="C8704" s="1163" t="s">
        <v>18189</v>
      </c>
      <c r="D8704" s="1163" t="s">
        <v>18190</v>
      </c>
      <c r="E8704" s="1164" t="s">
        <v>3034</v>
      </c>
      <c r="F8704" s="1165">
        <v>45254</v>
      </c>
      <c r="G8704" s="1165">
        <v>45313</v>
      </c>
    </row>
    <row r="8705" spans="1:7" ht="38.25">
      <c r="A8705" s="1162">
        <v>10432</v>
      </c>
      <c r="B8705" s="1162">
        <v>37313</v>
      </c>
      <c r="C8705" s="1163" t="s">
        <v>18191</v>
      </c>
      <c r="D8705" s="1163" t="s">
        <v>18192</v>
      </c>
      <c r="E8705" s="1164" t="s">
        <v>3064</v>
      </c>
      <c r="F8705" s="1165">
        <v>45254</v>
      </c>
      <c r="G8705" s="1165">
        <v>45433</v>
      </c>
    </row>
    <row r="8706" spans="1:7" ht="38.25">
      <c r="A8706" s="1162">
        <v>10433</v>
      </c>
      <c r="B8706" s="1162">
        <v>37314</v>
      </c>
      <c r="C8706" s="1163" t="s">
        <v>18193</v>
      </c>
      <c r="D8706" s="1163" t="s">
        <v>18194</v>
      </c>
      <c r="E8706" s="1164" t="s">
        <v>2981</v>
      </c>
      <c r="F8706" s="1165">
        <v>45254</v>
      </c>
      <c r="G8706" s="1165">
        <v>45303</v>
      </c>
    </row>
    <row r="8707" spans="1:7">
      <c r="A8707" s="1158">
        <v>10434</v>
      </c>
      <c r="B8707" s="1158">
        <v>37315</v>
      </c>
      <c r="C8707" s="1159" t="s">
        <v>18195</v>
      </c>
      <c r="D8707" s="1159" t="s">
        <v>6426</v>
      </c>
      <c r="E8707" s="1160" t="s">
        <v>2560</v>
      </c>
      <c r="F8707" s="1161">
        <v>44824</v>
      </c>
      <c r="G8707" s="1161">
        <v>44933</v>
      </c>
    </row>
    <row r="8708" spans="1:7" ht="38.25">
      <c r="A8708" s="1162">
        <v>10435</v>
      </c>
      <c r="B8708" s="1162">
        <v>37316</v>
      </c>
      <c r="C8708" s="1163" t="s">
        <v>18196</v>
      </c>
      <c r="D8708" s="1163" t="s">
        <v>18197</v>
      </c>
      <c r="E8708" s="1164" t="s">
        <v>2981</v>
      </c>
      <c r="F8708" s="1165">
        <v>44884</v>
      </c>
      <c r="G8708" s="1165">
        <v>44933</v>
      </c>
    </row>
    <row r="8709" spans="1:7" ht="38.25">
      <c r="A8709" s="1162">
        <v>10436</v>
      </c>
      <c r="B8709" s="1162">
        <v>37317</v>
      </c>
      <c r="C8709" s="1163" t="s">
        <v>18198</v>
      </c>
      <c r="D8709" s="1163" t="s">
        <v>18199</v>
      </c>
      <c r="E8709" s="1164" t="s">
        <v>3034</v>
      </c>
      <c r="F8709" s="1165">
        <v>44824</v>
      </c>
      <c r="G8709" s="1165">
        <v>44883</v>
      </c>
    </row>
    <row r="8710" spans="1:7" ht="25.5">
      <c r="A8710" s="1158">
        <v>10437</v>
      </c>
      <c r="B8710" s="1158">
        <v>37318</v>
      </c>
      <c r="C8710" s="1159" t="s">
        <v>18200</v>
      </c>
      <c r="D8710" s="1159" t="s">
        <v>18201</v>
      </c>
      <c r="E8710" s="1160" t="s">
        <v>3064</v>
      </c>
      <c r="F8710" s="1161">
        <v>44884</v>
      </c>
      <c r="G8710" s="1161">
        <v>45063</v>
      </c>
    </row>
    <row r="8711" spans="1:7" ht="38.25">
      <c r="A8711" s="1162">
        <v>10438</v>
      </c>
      <c r="B8711" s="1162">
        <v>37319</v>
      </c>
      <c r="C8711" s="1163" t="s">
        <v>18202</v>
      </c>
      <c r="D8711" s="1163" t="s">
        <v>18203</v>
      </c>
      <c r="E8711" s="1164" t="s">
        <v>2894</v>
      </c>
      <c r="F8711" s="1165">
        <v>44944</v>
      </c>
      <c r="G8711" s="1165">
        <v>45063</v>
      </c>
    </row>
    <row r="8712" spans="1:7" ht="51">
      <c r="A8712" s="1162">
        <v>10439</v>
      </c>
      <c r="B8712" s="1162">
        <v>37320</v>
      </c>
      <c r="C8712" s="1163" t="s">
        <v>18204</v>
      </c>
      <c r="D8712" s="1163" t="s">
        <v>18205</v>
      </c>
      <c r="E8712" s="1164" t="s">
        <v>3034</v>
      </c>
      <c r="F8712" s="1165">
        <v>44884</v>
      </c>
      <c r="G8712" s="1165">
        <v>44943</v>
      </c>
    </row>
    <row r="8713" spans="1:7" ht="38.25">
      <c r="A8713" s="1158">
        <v>10440</v>
      </c>
      <c r="B8713" s="1158">
        <v>37321</v>
      </c>
      <c r="C8713" s="1159" t="s">
        <v>18206</v>
      </c>
      <c r="D8713" s="1159" t="s">
        <v>18207</v>
      </c>
      <c r="E8713" s="1160" t="s">
        <v>3064</v>
      </c>
      <c r="F8713" s="1161">
        <v>45074</v>
      </c>
      <c r="G8713" s="1161">
        <v>45253</v>
      </c>
    </row>
    <row r="8714" spans="1:7" ht="51">
      <c r="A8714" s="1162">
        <v>10441</v>
      </c>
      <c r="B8714" s="1162">
        <v>37322</v>
      </c>
      <c r="C8714" s="1163" t="s">
        <v>18208</v>
      </c>
      <c r="D8714" s="1163" t="s">
        <v>18209</v>
      </c>
      <c r="E8714" s="1164" t="s">
        <v>2894</v>
      </c>
      <c r="F8714" s="1165">
        <v>45134</v>
      </c>
      <c r="G8714" s="1165">
        <v>45253</v>
      </c>
    </row>
    <row r="8715" spans="1:7" ht="63.75">
      <c r="A8715" s="1162">
        <v>10442</v>
      </c>
      <c r="B8715" s="1162">
        <v>37323</v>
      </c>
      <c r="C8715" s="1163" t="s">
        <v>18210</v>
      </c>
      <c r="D8715" s="1163" t="s">
        <v>18211</v>
      </c>
      <c r="E8715" s="1164" t="s">
        <v>3034</v>
      </c>
      <c r="F8715" s="1165">
        <v>45074</v>
      </c>
      <c r="G8715" s="1165">
        <v>45133</v>
      </c>
    </row>
    <row r="8716" spans="1:7">
      <c r="A8716" s="1158">
        <v>10443</v>
      </c>
      <c r="B8716" s="1158">
        <v>37324</v>
      </c>
      <c r="C8716" s="1159" t="s">
        <v>18212</v>
      </c>
      <c r="D8716" s="1159" t="s">
        <v>18213</v>
      </c>
      <c r="E8716" s="1160" t="s">
        <v>2894</v>
      </c>
      <c r="F8716" s="1161">
        <v>45134</v>
      </c>
      <c r="G8716" s="1161">
        <v>45253</v>
      </c>
    </row>
    <row r="8717" spans="1:7" ht="38.25">
      <c r="A8717" s="1162">
        <v>10444</v>
      </c>
      <c r="B8717" s="1162">
        <v>37325</v>
      </c>
      <c r="C8717" s="1163" t="s">
        <v>18214</v>
      </c>
      <c r="D8717" s="1163" t="s">
        <v>18215</v>
      </c>
      <c r="E8717" s="1164" t="s">
        <v>3287</v>
      </c>
      <c r="F8717" s="1165">
        <v>45164</v>
      </c>
      <c r="G8717" s="1165">
        <v>45253</v>
      </c>
    </row>
    <row r="8718" spans="1:7" ht="38.25">
      <c r="A8718" s="1162">
        <v>10445</v>
      </c>
      <c r="B8718" s="1162">
        <v>37326</v>
      </c>
      <c r="C8718" s="1163" t="s">
        <v>18216</v>
      </c>
      <c r="D8718" s="1163" t="s">
        <v>18217</v>
      </c>
      <c r="E8718" s="1164" t="s">
        <v>3112</v>
      </c>
      <c r="F8718" s="1165">
        <v>45134</v>
      </c>
      <c r="G8718" s="1165">
        <v>45163</v>
      </c>
    </row>
    <row r="8719" spans="1:7">
      <c r="A8719" s="1158">
        <v>10446</v>
      </c>
      <c r="B8719" s="1158">
        <v>37327</v>
      </c>
      <c r="C8719" s="1159" t="s">
        <v>18218</v>
      </c>
      <c r="D8719" s="1159" t="s">
        <v>18219</v>
      </c>
      <c r="E8719" s="1160" t="s">
        <v>3009</v>
      </c>
      <c r="F8719" s="1161">
        <v>45254</v>
      </c>
      <c r="G8719" s="1161">
        <v>45403</v>
      </c>
    </row>
    <row r="8720" spans="1:7" ht="38.25">
      <c r="A8720" s="1162">
        <v>10447</v>
      </c>
      <c r="B8720" s="1162">
        <v>37328</v>
      </c>
      <c r="C8720" s="1163" t="s">
        <v>18220</v>
      </c>
      <c r="D8720" s="1163" t="s">
        <v>18221</v>
      </c>
      <c r="E8720" s="1164" t="s">
        <v>3034</v>
      </c>
      <c r="F8720" s="1165">
        <v>45344</v>
      </c>
      <c r="G8720" s="1165">
        <v>45403</v>
      </c>
    </row>
    <row r="8721" spans="1:7" ht="25.5">
      <c r="A8721" s="1162">
        <v>10448</v>
      </c>
      <c r="B8721" s="1162">
        <v>37329</v>
      </c>
      <c r="C8721" s="1163" t="s">
        <v>18222</v>
      </c>
      <c r="D8721" s="1163" t="s">
        <v>18223</v>
      </c>
      <c r="E8721" s="1164" t="s">
        <v>3287</v>
      </c>
      <c r="F8721" s="1165">
        <v>45254</v>
      </c>
      <c r="G8721" s="1165">
        <v>45343</v>
      </c>
    </row>
    <row r="8722" spans="1:7" ht="25.5">
      <c r="A8722" s="1158">
        <v>10449</v>
      </c>
      <c r="B8722" s="1158">
        <v>37330</v>
      </c>
      <c r="C8722" s="1159" t="s">
        <v>18224</v>
      </c>
      <c r="D8722" s="1159" t="s">
        <v>18225</v>
      </c>
      <c r="E8722" s="1160" t="s">
        <v>2894</v>
      </c>
      <c r="F8722" s="1161">
        <v>45344</v>
      </c>
      <c r="G8722" s="1161">
        <v>45463</v>
      </c>
    </row>
    <row r="8723" spans="1:7" ht="38.25">
      <c r="A8723" s="1162">
        <v>10450</v>
      </c>
      <c r="B8723" s="1162">
        <v>37331</v>
      </c>
      <c r="C8723" s="1163" t="s">
        <v>18226</v>
      </c>
      <c r="D8723" s="1163" t="s">
        <v>18227</v>
      </c>
      <c r="E8723" s="1164" t="s">
        <v>2894</v>
      </c>
      <c r="F8723" s="1165">
        <v>45344</v>
      </c>
      <c r="G8723" s="1165">
        <v>45463</v>
      </c>
    </row>
    <row r="8724" spans="1:7">
      <c r="A8724" s="1158">
        <v>10451</v>
      </c>
      <c r="B8724" s="1158">
        <v>37332</v>
      </c>
      <c r="C8724" s="1159" t="s">
        <v>18228</v>
      </c>
      <c r="D8724" s="1159" t="s">
        <v>18229</v>
      </c>
      <c r="E8724" s="1160" t="s">
        <v>3064</v>
      </c>
      <c r="F8724" s="1161">
        <v>45254</v>
      </c>
      <c r="G8724" s="1161">
        <v>45433</v>
      </c>
    </row>
    <row r="8725" spans="1:7" ht="38.25">
      <c r="A8725" s="1162">
        <v>10452</v>
      </c>
      <c r="B8725" s="1162">
        <v>37333</v>
      </c>
      <c r="C8725" s="1163" t="s">
        <v>18230</v>
      </c>
      <c r="D8725" s="1163" t="s">
        <v>18231</v>
      </c>
      <c r="E8725" s="1164" t="s">
        <v>3009</v>
      </c>
      <c r="F8725" s="1165">
        <v>45284</v>
      </c>
      <c r="G8725" s="1165">
        <v>45433</v>
      </c>
    </row>
    <row r="8726" spans="1:7" ht="38.25">
      <c r="A8726" s="1162">
        <v>10453</v>
      </c>
      <c r="B8726" s="1162">
        <v>37334</v>
      </c>
      <c r="C8726" s="1163" t="s">
        <v>18232</v>
      </c>
      <c r="D8726" s="1163" t="s">
        <v>18233</v>
      </c>
      <c r="E8726" s="1164" t="s">
        <v>3009</v>
      </c>
      <c r="F8726" s="1165">
        <v>45284</v>
      </c>
      <c r="G8726" s="1165">
        <v>45433</v>
      </c>
    </row>
    <row r="8727" spans="1:7" ht="38.25">
      <c r="A8727" s="1162">
        <v>10454</v>
      </c>
      <c r="B8727" s="1162">
        <v>37335</v>
      </c>
      <c r="C8727" s="1163" t="s">
        <v>18234</v>
      </c>
      <c r="D8727" s="1163" t="s">
        <v>18235</v>
      </c>
      <c r="E8727" s="1164" t="s">
        <v>3112</v>
      </c>
      <c r="F8727" s="1165">
        <v>45284</v>
      </c>
      <c r="G8727" s="1165">
        <v>45313</v>
      </c>
    </row>
    <row r="8728" spans="1:7" ht="38.25">
      <c r="A8728" s="1162">
        <v>10455</v>
      </c>
      <c r="B8728" s="1162">
        <v>37336</v>
      </c>
      <c r="C8728" s="1163" t="s">
        <v>18236</v>
      </c>
      <c r="D8728" s="1163" t="s">
        <v>18237</v>
      </c>
      <c r="E8728" s="1164" t="s">
        <v>3112</v>
      </c>
      <c r="F8728" s="1165">
        <v>45254</v>
      </c>
      <c r="G8728" s="1165">
        <v>45283</v>
      </c>
    </row>
    <row r="8729" spans="1:7" ht="25.5">
      <c r="A8729" s="1158">
        <v>10456</v>
      </c>
      <c r="B8729" s="1158">
        <v>37337</v>
      </c>
      <c r="C8729" s="1159" t="s">
        <v>18238</v>
      </c>
      <c r="D8729" s="1159" t="s">
        <v>18239</v>
      </c>
      <c r="E8729" s="1160" t="s">
        <v>3287</v>
      </c>
      <c r="F8729" s="1161">
        <v>45144</v>
      </c>
      <c r="G8729" s="1161">
        <v>45233</v>
      </c>
    </row>
    <row r="8730" spans="1:7" ht="38.25">
      <c r="A8730" s="1162">
        <v>10457</v>
      </c>
      <c r="B8730" s="1162">
        <v>37338</v>
      </c>
      <c r="C8730" s="1163" t="s">
        <v>18240</v>
      </c>
      <c r="D8730" s="1163" t="s">
        <v>18241</v>
      </c>
      <c r="E8730" s="1164" t="s">
        <v>3287</v>
      </c>
      <c r="F8730" s="1165">
        <v>45144</v>
      </c>
      <c r="G8730" s="1165">
        <v>45233</v>
      </c>
    </row>
    <row r="8731" spans="1:7">
      <c r="A8731" s="1158">
        <v>10458</v>
      </c>
      <c r="B8731" s="1158">
        <v>37339</v>
      </c>
      <c r="C8731" s="1159" t="s">
        <v>18242</v>
      </c>
      <c r="D8731" s="1159" t="s">
        <v>18243</v>
      </c>
      <c r="E8731" s="1160" t="s">
        <v>2894</v>
      </c>
      <c r="F8731" s="1161">
        <v>45254</v>
      </c>
      <c r="G8731" s="1161">
        <v>45373</v>
      </c>
    </row>
    <row r="8732" spans="1:7" ht="38.25">
      <c r="A8732" s="1162">
        <v>10459</v>
      </c>
      <c r="B8732" s="1162">
        <v>37340</v>
      </c>
      <c r="C8732" s="1163" t="s">
        <v>18244</v>
      </c>
      <c r="D8732" s="1163" t="s">
        <v>18245</v>
      </c>
      <c r="E8732" s="1164" t="s">
        <v>2894</v>
      </c>
      <c r="F8732" s="1165">
        <v>45254</v>
      </c>
      <c r="G8732" s="1165">
        <v>45373</v>
      </c>
    </row>
    <row r="8733" spans="1:7" ht="25.5">
      <c r="A8733" s="1158">
        <v>10460</v>
      </c>
      <c r="B8733" s="1158">
        <v>37341</v>
      </c>
      <c r="C8733" s="1159" t="s">
        <v>18246</v>
      </c>
      <c r="D8733" s="1159" t="s">
        <v>18247</v>
      </c>
      <c r="E8733" s="1160" t="s">
        <v>3287</v>
      </c>
      <c r="F8733" s="1161">
        <v>45234</v>
      </c>
      <c r="G8733" s="1161">
        <v>45323</v>
      </c>
    </row>
    <row r="8734" spans="1:7" ht="38.25">
      <c r="A8734" s="1162">
        <v>10461</v>
      </c>
      <c r="B8734" s="1162">
        <v>37342</v>
      </c>
      <c r="C8734" s="1163" t="s">
        <v>18248</v>
      </c>
      <c r="D8734" s="1163" t="s">
        <v>18249</v>
      </c>
      <c r="E8734" s="1164" t="s">
        <v>3034</v>
      </c>
      <c r="F8734" s="1165">
        <v>45264</v>
      </c>
      <c r="G8734" s="1165">
        <v>45323</v>
      </c>
    </row>
    <row r="8735" spans="1:7" ht="51">
      <c r="A8735" s="1162">
        <v>10462</v>
      </c>
      <c r="B8735" s="1162">
        <v>37343</v>
      </c>
      <c r="C8735" s="1163" t="s">
        <v>18250</v>
      </c>
      <c r="D8735" s="1163" t="s">
        <v>18251</v>
      </c>
      <c r="E8735" s="1164" t="s">
        <v>3112</v>
      </c>
      <c r="F8735" s="1165">
        <v>45234</v>
      </c>
      <c r="G8735" s="1165">
        <v>45263</v>
      </c>
    </row>
    <row r="8736" spans="1:7" ht="25.5">
      <c r="A8736" s="1158">
        <v>10463</v>
      </c>
      <c r="B8736" s="1158">
        <v>37344</v>
      </c>
      <c r="C8736" s="1159" t="s">
        <v>18252</v>
      </c>
      <c r="D8736" s="1159" t="s">
        <v>18253</v>
      </c>
      <c r="E8736" s="1160" t="s">
        <v>3308</v>
      </c>
      <c r="F8736" s="1161">
        <v>45144</v>
      </c>
      <c r="G8736" s="1161">
        <v>45243</v>
      </c>
    </row>
    <row r="8737" spans="1:7" ht="38.25">
      <c r="A8737" s="1162">
        <v>10464</v>
      </c>
      <c r="B8737" s="1162">
        <v>37345</v>
      </c>
      <c r="C8737" s="1163" t="s">
        <v>18254</v>
      </c>
      <c r="D8737" s="1163" t="s">
        <v>18255</v>
      </c>
      <c r="E8737" s="1164" t="s">
        <v>3308</v>
      </c>
      <c r="F8737" s="1165">
        <v>45144</v>
      </c>
      <c r="G8737" s="1165">
        <v>45243</v>
      </c>
    </row>
    <row r="8738" spans="1:7">
      <c r="A8738" s="1158">
        <v>10465</v>
      </c>
      <c r="B8738" s="1158">
        <v>37346</v>
      </c>
      <c r="C8738" s="1159" t="s">
        <v>18256</v>
      </c>
      <c r="D8738" s="1159" t="s">
        <v>18257</v>
      </c>
      <c r="E8738" s="1160" t="s">
        <v>18258</v>
      </c>
      <c r="F8738" s="1161">
        <v>45094</v>
      </c>
      <c r="G8738" s="1161">
        <v>45583</v>
      </c>
    </row>
    <row r="8739" spans="1:7" ht="51">
      <c r="A8739" s="1162">
        <v>10466</v>
      </c>
      <c r="B8739" s="1162">
        <v>37347</v>
      </c>
      <c r="C8739" s="1163" t="s">
        <v>18259</v>
      </c>
      <c r="D8739" s="1163" t="s">
        <v>18260</v>
      </c>
      <c r="E8739" s="1164" t="s">
        <v>2981</v>
      </c>
      <c r="F8739" s="1165">
        <v>45434</v>
      </c>
      <c r="G8739" s="1165">
        <v>45483</v>
      </c>
    </row>
    <row r="8740" spans="1:7" ht="38.25">
      <c r="A8740" s="1162">
        <v>10467</v>
      </c>
      <c r="B8740" s="1162">
        <v>37348</v>
      </c>
      <c r="C8740" s="1163" t="s">
        <v>18261</v>
      </c>
      <c r="D8740" s="1163" t="s">
        <v>18262</v>
      </c>
      <c r="E8740" s="1164" t="s">
        <v>3009</v>
      </c>
      <c r="F8740" s="1165">
        <v>45434</v>
      </c>
      <c r="G8740" s="1165">
        <v>45583</v>
      </c>
    </row>
    <row r="8741" spans="1:7" ht="38.25">
      <c r="A8741" s="1162">
        <v>10468</v>
      </c>
      <c r="B8741" s="1162">
        <v>37349</v>
      </c>
      <c r="C8741" s="1163" t="s">
        <v>18263</v>
      </c>
      <c r="D8741" s="1163" t="s">
        <v>18264</v>
      </c>
      <c r="E8741" s="1164" t="s">
        <v>3034</v>
      </c>
      <c r="F8741" s="1165">
        <v>45094</v>
      </c>
      <c r="G8741" s="1165">
        <v>45153</v>
      </c>
    </row>
    <row r="8742" spans="1:7" ht="25.5">
      <c r="A8742" s="1158">
        <v>10469</v>
      </c>
      <c r="B8742" s="1158">
        <v>37350</v>
      </c>
      <c r="C8742" s="1159" t="s">
        <v>18265</v>
      </c>
      <c r="D8742" s="1159" t="s">
        <v>18266</v>
      </c>
      <c r="E8742" s="1160" t="s">
        <v>3009</v>
      </c>
      <c r="F8742" s="1161">
        <v>45264</v>
      </c>
      <c r="G8742" s="1161">
        <v>45413</v>
      </c>
    </row>
    <row r="8743" spans="1:7" ht="38.25">
      <c r="A8743" s="1162">
        <v>10470</v>
      </c>
      <c r="B8743" s="1162">
        <v>37351</v>
      </c>
      <c r="C8743" s="1163" t="s">
        <v>18267</v>
      </c>
      <c r="D8743" s="1163" t="s">
        <v>18268</v>
      </c>
      <c r="E8743" s="1164" t="s">
        <v>3009</v>
      </c>
      <c r="F8743" s="1165">
        <v>45264</v>
      </c>
      <c r="G8743" s="1165">
        <v>45413</v>
      </c>
    </row>
    <row r="8744" spans="1:7" ht="25.5">
      <c r="A8744" s="1158">
        <v>10471</v>
      </c>
      <c r="B8744" s="1158">
        <v>37352</v>
      </c>
      <c r="C8744" s="1159" t="s">
        <v>18269</v>
      </c>
      <c r="D8744" s="1159" t="s">
        <v>18270</v>
      </c>
      <c r="E8744" s="1160" t="s">
        <v>3491</v>
      </c>
      <c r="F8744" s="1161">
        <v>45094</v>
      </c>
      <c r="G8744" s="1161">
        <v>45233</v>
      </c>
    </row>
    <row r="8745" spans="1:7" ht="38.25">
      <c r="A8745" s="1162">
        <v>10472</v>
      </c>
      <c r="B8745" s="1162">
        <v>37353</v>
      </c>
      <c r="C8745" s="1163" t="s">
        <v>18271</v>
      </c>
      <c r="D8745" s="1163" t="s">
        <v>18272</v>
      </c>
      <c r="E8745" s="1164" t="s">
        <v>3287</v>
      </c>
      <c r="F8745" s="1165">
        <v>45144</v>
      </c>
      <c r="G8745" s="1165">
        <v>45233</v>
      </c>
    </row>
    <row r="8746" spans="1:7" ht="51">
      <c r="A8746" s="1162">
        <v>10473</v>
      </c>
      <c r="B8746" s="1162">
        <v>37354</v>
      </c>
      <c r="C8746" s="1163" t="s">
        <v>18273</v>
      </c>
      <c r="D8746" s="1163" t="s">
        <v>18274</v>
      </c>
      <c r="E8746" s="1164" t="s">
        <v>2981</v>
      </c>
      <c r="F8746" s="1165">
        <v>45094</v>
      </c>
      <c r="G8746" s="1165">
        <v>45143</v>
      </c>
    </row>
    <row r="8747" spans="1:7">
      <c r="A8747" s="1158">
        <v>10474</v>
      </c>
      <c r="B8747" s="1158">
        <v>37355</v>
      </c>
      <c r="C8747" s="1159" t="s">
        <v>11969</v>
      </c>
      <c r="D8747" s="1159" t="s">
        <v>12493</v>
      </c>
      <c r="E8747" s="1160" t="s">
        <v>6690</v>
      </c>
      <c r="F8747" s="1161">
        <v>44594</v>
      </c>
      <c r="G8747" s="1161">
        <v>45498</v>
      </c>
    </row>
    <row r="8748" spans="1:7" ht="38.25">
      <c r="A8748" s="1162">
        <v>10475</v>
      </c>
      <c r="B8748" s="1162">
        <v>37356</v>
      </c>
      <c r="C8748" s="1163" t="s">
        <v>18275</v>
      </c>
      <c r="D8748" s="1163" t="s">
        <v>18112</v>
      </c>
      <c r="E8748" s="1164" t="s">
        <v>3009</v>
      </c>
      <c r="F8748" s="1165">
        <v>44594</v>
      </c>
      <c r="G8748" s="1165">
        <v>44743</v>
      </c>
    </row>
    <row r="8749" spans="1:7" ht="25.5">
      <c r="A8749" s="1162">
        <v>10476</v>
      </c>
      <c r="B8749" s="1162">
        <v>37357</v>
      </c>
      <c r="C8749" s="1163" t="s">
        <v>18276</v>
      </c>
      <c r="D8749" s="1163" t="s">
        <v>18277</v>
      </c>
      <c r="E8749" s="1164" t="s">
        <v>3064</v>
      </c>
      <c r="F8749" s="1165">
        <v>44874</v>
      </c>
      <c r="G8749" s="1165">
        <v>45053</v>
      </c>
    </row>
    <row r="8750" spans="1:7" ht="38.25">
      <c r="A8750" s="1162">
        <v>10477</v>
      </c>
      <c r="B8750" s="1162">
        <v>37358</v>
      </c>
      <c r="C8750" s="1163" t="s">
        <v>18278</v>
      </c>
      <c r="D8750" s="1163" t="s">
        <v>18279</v>
      </c>
      <c r="E8750" s="1164" t="s">
        <v>3009</v>
      </c>
      <c r="F8750" s="1165">
        <v>45014</v>
      </c>
      <c r="G8750" s="1165">
        <v>45163</v>
      </c>
    </row>
    <row r="8751" spans="1:7" ht="38.25">
      <c r="A8751" s="1162">
        <v>10478</v>
      </c>
      <c r="B8751" s="1162">
        <v>37359</v>
      </c>
      <c r="C8751" s="1163" t="s">
        <v>18280</v>
      </c>
      <c r="D8751" s="1163" t="s">
        <v>18281</v>
      </c>
      <c r="E8751" s="1164" t="s">
        <v>3009</v>
      </c>
      <c r="F8751" s="1165">
        <v>45044</v>
      </c>
      <c r="G8751" s="1165">
        <v>45193</v>
      </c>
    </row>
    <row r="8752" spans="1:7" ht="25.5">
      <c r="A8752" s="1162">
        <v>10479</v>
      </c>
      <c r="B8752" s="1162">
        <v>37360</v>
      </c>
      <c r="C8752" s="1163" t="s">
        <v>18282</v>
      </c>
      <c r="D8752" s="1163" t="s">
        <v>18283</v>
      </c>
      <c r="E8752" s="1164" t="s">
        <v>3006</v>
      </c>
      <c r="F8752" s="1165">
        <v>44854</v>
      </c>
      <c r="G8752" s="1165">
        <v>45213</v>
      </c>
    </row>
    <row r="8753" spans="1:7" ht="38.25">
      <c r="A8753" s="1162">
        <v>10480</v>
      </c>
      <c r="B8753" s="1162">
        <v>37361</v>
      </c>
      <c r="C8753" s="1163" t="s">
        <v>18284</v>
      </c>
      <c r="D8753" s="1163" t="s">
        <v>18285</v>
      </c>
      <c r="E8753" s="1164" t="s">
        <v>3556</v>
      </c>
      <c r="F8753" s="1165">
        <v>45179</v>
      </c>
      <c r="G8753" s="1165">
        <v>45498</v>
      </c>
    </row>
    <row r="8754" spans="1:7" ht="38.25">
      <c r="A8754" s="1162">
        <v>10481</v>
      </c>
      <c r="B8754" s="1162">
        <v>37362</v>
      </c>
      <c r="C8754" s="1163" t="s">
        <v>18286</v>
      </c>
      <c r="D8754" s="1163" t="s">
        <v>18287</v>
      </c>
      <c r="E8754" s="1164" t="s">
        <v>3009</v>
      </c>
      <c r="F8754" s="1165">
        <v>45179</v>
      </c>
      <c r="G8754" s="1165">
        <v>45328</v>
      </c>
    </row>
    <row r="8755" spans="1:7" ht="25.5">
      <c r="A8755" s="1162">
        <v>10482</v>
      </c>
      <c r="B8755" s="1162">
        <v>37363</v>
      </c>
      <c r="C8755" s="1163" t="s">
        <v>18288</v>
      </c>
      <c r="D8755" s="1163" t="s">
        <v>18289</v>
      </c>
      <c r="E8755" s="1164" t="s">
        <v>3009</v>
      </c>
      <c r="F8755" s="1165">
        <v>45179</v>
      </c>
      <c r="G8755" s="1165">
        <v>45328</v>
      </c>
    </row>
    <row r="8756" spans="1:7" ht="38.25">
      <c r="A8756" s="1162">
        <v>10483</v>
      </c>
      <c r="B8756" s="1162">
        <v>37364</v>
      </c>
      <c r="C8756" s="1163" t="s">
        <v>18290</v>
      </c>
      <c r="D8756" s="1163" t="s">
        <v>18291</v>
      </c>
      <c r="E8756" s="1164" t="s">
        <v>3009</v>
      </c>
      <c r="F8756" s="1165">
        <v>45179</v>
      </c>
      <c r="G8756" s="1165">
        <v>45328</v>
      </c>
    </row>
    <row r="8757" spans="1:7" ht="38.25">
      <c r="A8757" s="1162">
        <v>10484</v>
      </c>
      <c r="B8757" s="1162">
        <v>37365</v>
      </c>
      <c r="C8757" s="1163" t="s">
        <v>18292</v>
      </c>
      <c r="D8757" s="1163" t="s">
        <v>18293</v>
      </c>
      <c r="E8757" s="1164" t="s">
        <v>3009</v>
      </c>
      <c r="F8757" s="1165">
        <v>45179</v>
      </c>
      <c r="G8757" s="1165">
        <v>45328</v>
      </c>
    </row>
    <row r="8758" spans="1:7" ht="51">
      <c r="A8758" s="1162">
        <v>10485</v>
      </c>
      <c r="B8758" s="1162">
        <v>37366</v>
      </c>
      <c r="C8758" s="1163" t="s">
        <v>18294</v>
      </c>
      <c r="D8758" s="1163" t="s">
        <v>18295</v>
      </c>
      <c r="E8758" s="1164" t="s">
        <v>3009</v>
      </c>
      <c r="F8758" s="1165">
        <v>45179</v>
      </c>
      <c r="G8758" s="1165">
        <v>45328</v>
      </c>
    </row>
    <row r="8759" spans="1:7" ht="51">
      <c r="A8759" s="1162">
        <v>10486</v>
      </c>
      <c r="B8759" s="1162">
        <v>37367</v>
      </c>
      <c r="C8759" s="1163" t="s">
        <v>18296</v>
      </c>
      <c r="D8759" s="1163" t="s">
        <v>18297</v>
      </c>
      <c r="E8759" s="1164" t="s">
        <v>3009</v>
      </c>
      <c r="F8759" s="1165">
        <v>45179</v>
      </c>
      <c r="G8759" s="1165">
        <v>45328</v>
      </c>
    </row>
    <row r="8760" spans="1:7" ht="51">
      <c r="A8760" s="1162">
        <v>10487</v>
      </c>
      <c r="B8760" s="1162">
        <v>37368</v>
      </c>
      <c r="C8760" s="1163" t="s">
        <v>18298</v>
      </c>
      <c r="D8760" s="1163" t="s">
        <v>18299</v>
      </c>
      <c r="E8760" s="1164" t="s">
        <v>3009</v>
      </c>
      <c r="F8760" s="1165">
        <v>45179</v>
      </c>
      <c r="G8760" s="1165">
        <v>45328</v>
      </c>
    </row>
    <row r="8761" spans="1:7">
      <c r="A8761" s="1158">
        <v>10488</v>
      </c>
      <c r="B8761" s="1158">
        <v>37369</v>
      </c>
      <c r="C8761" s="1159" t="s">
        <v>11986</v>
      </c>
      <c r="D8761" s="1159" t="s">
        <v>5244</v>
      </c>
      <c r="E8761" s="1160" t="s">
        <v>4729</v>
      </c>
      <c r="F8761" s="1161">
        <v>45014</v>
      </c>
      <c r="G8761" s="1161">
        <v>45343</v>
      </c>
    </row>
    <row r="8762" spans="1:7" ht="38.25">
      <c r="A8762" s="1162">
        <v>10489</v>
      </c>
      <c r="B8762" s="1162">
        <v>37370</v>
      </c>
      <c r="C8762" s="1163" t="s">
        <v>18300</v>
      </c>
      <c r="D8762" s="1163" t="s">
        <v>18301</v>
      </c>
      <c r="E8762" s="1164" t="s">
        <v>3009</v>
      </c>
      <c r="F8762" s="1165">
        <v>45194</v>
      </c>
      <c r="G8762" s="1165">
        <v>45343</v>
      </c>
    </row>
    <row r="8763" spans="1:7" ht="51">
      <c r="A8763" s="1162">
        <v>10490</v>
      </c>
      <c r="B8763" s="1162">
        <v>37371</v>
      </c>
      <c r="C8763" s="1163" t="s">
        <v>18302</v>
      </c>
      <c r="D8763" s="1163" t="s">
        <v>18303</v>
      </c>
      <c r="E8763" s="1164" t="s">
        <v>3009</v>
      </c>
      <c r="F8763" s="1165">
        <v>45194</v>
      </c>
      <c r="G8763" s="1165">
        <v>45343</v>
      </c>
    </row>
    <row r="8764" spans="1:7" ht="38.25">
      <c r="A8764" s="1162">
        <v>10491</v>
      </c>
      <c r="B8764" s="1162">
        <v>37372</v>
      </c>
      <c r="C8764" s="1163" t="s">
        <v>18304</v>
      </c>
      <c r="D8764" s="1163" t="s">
        <v>18305</v>
      </c>
      <c r="E8764" s="1164" t="s">
        <v>3009</v>
      </c>
      <c r="F8764" s="1165">
        <v>45194</v>
      </c>
      <c r="G8764" s="1165">
        <v>45343</v>
      </c>
    </row>
    <row r="8765" spans="1:7" ht="38.25">
      <c r="A8765" s="1162">
        <v>10492</v>
      </c>
      <c r="B8765" s="1162">
        <v>37373</v>
      </c>
      <c r="C8765" s="1163" t="s">
        <v>18306</v>
      </c>
      <c r="D8765" s="1163" t="s">
        <v>18307</v>
      </c>
      <c r="E8765" s="1164" t="s">
        <v>3009</v>
      </c>
      <c r="F8765" s="1165">
        <v>45134</v>
      </c>
      <c r="G8765" s="1165">
        <v>45283</v>
      </c>
    </row>
    <row r="8766" spans="1:7" ht="38.25">
      <c r="A8766" s="1162">
        <v>10493</v>
      </c>
      <c r="B8766" s="1162">
        <v>37374</v>
      </c>
      <c r="C8766" s="1163" t="s">
        <v>18308</v>
      </c>
      <c r="D8766" s="1163" t="s">
        <v>18309</v>
      </c>
      <c r="E8766" s="1164" t="s">
        <v>3009</v>
      </c>
      <c r="F8766" s="1165">
        <v>45134</v>
      </c>
      <c r="G8766" s="1165">
        <v>45283</v>
      </c>
    </row>
    <row r="8767" spans="1:7" ht="38.25">
      <c r="A8767" s="1162">
        <v>10494</v>
      </c>
      <c r="B8767" s="1162">
        <v>37375</v>
      </c>
      <c r="C8767" s="1163" t="s">
        <v>18310</v>
      </c>
      <c r="D8767" s="1163" t="s">
        <v>18311</v>
      </c>
      <c r="E8767" s="1164" t="s">
        <v>3009</v>
      </c>
      <c r="F8767" s="1165">
        <v>45134</v>
      </c>
      <c r="G8767" s="1165">
        <v>45283</v>
      </c>
    </row>
    <row r="8768" spans="1:7" ht="38.25">
      <c r="A8768" s="1162">
        <v>10495</v>
      </c>
      <c r="B8768" s="1162">
        <v>37376</v>
      </c>
      <c r="C8768" s="1163" t="s">
        <v>18312</v>
      </c>
      <c r="D8768" s="1163" t="s">
        <v>18313</v>
      </c>
      <c r="E8768" s="1164" t="s">
        <v>3009</v>
      </c>
      <c r="F8768" s="1165">
        <v>45134</v>
      </c>
      <c r="G8768" s="1165">
        <v>45283</v>
      </c>
    </row>
    <row r="8769" spans="1:7" ht="25.5">
      <c r="A8769" s="1162">
        <v>10496</v>
      </c>
      <c r="B8769" s="1162">
        <v>37377</v>
      </c>
      <c r="C8769" s="1163" t="s">
        <v>18314</v>
      </c>
      <c r="D8769" s="1163" t="s">
        <v>18315</v>
      </c>
      <c r="E8769" s="1164" t="s">
        <v>3009</v>
      </c>
      <c r="F8769" s="1165">
        <v>45134</v>
      </c>
      <c r="G8769" s="1165">
        <v>45283</v>
      </c>
    </row>
    <row r="8770" spans="1:7" ht="38.25">
      <c r="A8770" s="1162">
        <v>10497</v>
      </c>
      <c r="B8770" s="1162">
        <v>37378</v>
      </c>
      <c r="C8770" s="1163" t="s">
        <v>18316</v>
      </c>
      <c r="D8770" s="1163" t="s">
        <v>18317</v>
      </c>
      <c r="E8770" s="1164" t="s">
        <v>3009</v>
      </c>
      <c r="F8770" s="1165">
        <v>45134</v>
      </c>
      <c r="G8770" s="1165">
        <v>45283</v>
      </c>
    </row>
    <row r="8771" spans="1:7" ht="38.25">
      <c r="A8771" s="1162">
        <v>10498</v>
      </c>
      <c r="B8771" s="1162">
        <v>37379</v>
      </c>
      <c r="C8771" s="1163" t="s">
        <v>18318</v>
      </c>
      <c r="D8771" s="1163" t="s">
        <v>18319</v>
      </c>
      <c r="E8771" s="1164" t="s">
        <v>3009</v>
      </c>
      <c r="F8771" s="1165">
        <v>45044</v>
      </c>
      <c r="G8771" s="1165">
        <v>45193</v>
      </c>
    </row>
    <row r="8772" spans="1:7" ht="51">
      <c r="A8772" s="1162">
        <v>10499</v>
      </c>
      <c r="B8772" s="1162">
        <v>37380</v>
      </c>
      <c r="C8772" s="1163" t="s">
        <v>18320</v>
      </c>
      <c r="D8772" s="1163" t="s">
        <v>18321</v>
      </c>
      <c r="E8772" s="1164" t="s">
        <v>3009</v>
      </c>
      <c r="F8772" s="1165">
        <v>45044</v>
      </c>
      <c r="G8772" s="1165">
        <v>45193</v>
      </c>
    </row>
    <row r="8773" spans="1:7" ht="51">
      <c r="A8773" s="1162">
        <v>10500</v>
      </c>
      <c r="B8773" s="1162">
        <v>37381</v>
      </c>
      <c r="C8773" s="1163" t="s">
        <v>18322</v>
      </c>
      <c r="D8773" s="1163" t="s">
        <v>18323</v>
      </c>
      <c r="E8773" s="1164" t="s">
        <v>3009</v>
      </c>
      <c r="F8773" s="1165">
        <v>45044</v>
      </c>
      <c r="G8773" s="1165">
        <v>45193</v>
      </c>
    </row>
    <row r="8774" spans="1:7" ht="38.25">
      <c r="A8774" s="1162">
        <v>10501</v>
      </c>
      <c r="B8774" s="1162">
        <v>37382</v>
      </c>
      <c r="C8774" s="1163" t="s">
        <v>18324</v>
      </c>
      <c r="D8774" s="1163" t="s">
        <v>18325</v>
      </c>
      <c r="E8774" s="1164" t="s">
        <v>3009</v>
      </c>
      <c r="F8774" s="1165">
        <v>45044</v>
      </c>
      <c r="G8774" s="1165">
        <v>45193</v>
      </c>
    </row>
    <row r="8775" spans="1:7" ht="51">
      <c r="A8775" s="1162">
        <v>10502</v>
      </c>
      <c r="B8775" s="1162">
        <v>37383</v>
      </c>
      <c r="C8775" s="1163" t="s">
        <v>18326</v>
      </c>
      <c r="D8775" s="1163" t="s">
        <v>18327</v>
      </c>
      <c r="E8775" s="1164" t="s">
        <v>3009</v>
      </c>
      <c r="F8775" s="1165">
        <v>45194</v>
      </c>
      <c r="G8775" s="1165">
        <v>45343</v>
      </c>
    </row>
    <row r="8776" spans="1:7" ht="25.5">
      <c r="A8776" s="1162">
        <v>10503</v>
      </c>
      <c r="B8776" s="1162">
        <v>37384</v>
      </c>
      <c r="C8776" s="1163" t="s">
        <v>18328</v>
      </c>
      <c r="D8776" s="1163" t="s">
        <v>18329</v>
      </c>
      <c r="E8776" s="1164" t="s">
        <v>3009</v>
      </c>
      <c r="F8776" s="1165">
        <v>45014</v>
      </c>
      <c r="G8776" s="1165">
        <v>45163</v>
      </c>
    </row>
    <row r="8777" spans="1:7">
      <c r="A8777" s="1158">
        <v>10504</v>
      </c>
      <c r="B8777" s="1158">
        <v>37385</v>
      </c>
      <c r="C8777" s="1159" t="s">
        <v>18330</v>
      </c>
      <c r="D8777" s="1159" t="s">
        <v>18331</v>
      </c>
      <c r="E8777" s="1160" t="s">
        <v>16740</v>
      </c>
      <c r="F8777" s="1161">
        <v>44809</v>
      </c>
      <c r="G8777" s="1161">
        <v>45453</v>
      </c>
    </row>
    <row r="8778" spans="1:7">
      <c r="A8778" s="1162">
        <v>10505</v>
      </c>
      <c r="B8778" s="1162">
        <v>37386</v>
      </c>
      <c r="C8778" s="1163" t="s">
        <v>18332</v>
      </c>
      <c r="D8778" s="1163" t="s">
        <v>18333</v>
      </c>
      <c r="E8778" s="1164" t="s">
        <v>2357</v>
      </c>
      <c r="F8778" s="1165">
        <v>45453</v>
      </c>
      <c r="G8778" s="1165">
        <v>45453</v>
      </c>
    </row>
    <row r="8779" spans="1:7">
      <c r="A8779" s="1158">
        <v>10506</v>
      </c>
      <c r="B8779" s="1158">
        <v>37387</v>
      </c>
      <c r="C8779" s="1159" t="s">
        <v>11951</v>
      </c>
      <c r="D8779" s="1159" t="s">
        <v>3179</v>
      </c>
      <c r="E8779" s="1160" t="s">
        <v>14568</v>
      </c>
      <c r="F8779" s="1161">
        <v>44809</v>
      </c>
      <c r="G8779" s="1161">
        <v>45188</v>
      </c>
    </row>
    <row r="8780" spans="1:7" ht="25.5">
      <c r="A8780" s="1162">
        <v>10507</v>
      </c>
      <c r="B8780" s="1162">
        <v>37388</v>
      </c>
      <c r="C8780" s="1163" t="s">
        <v>18334</v>
      </c>
      <c r="D8780" s="1163" t="s">
        <v>18335</v>
      </c>
      <c r="E8780" s="1164" t="s">
        <v>2588</v>
      </c>
      <c r="F8780" s="1165">
        <v>44809</v>
      </c>
      <c r="G8780" s="1165">
        <v>44823</v>
      </c>
    </row>
    <row r="8781" spans="1:7" ht="25.5">
      <c r="A8781" s="1162">
        <v>10508</v>
      </c>
      <c r="B8781" s="1162">
        <v>37389</v>
      </c>
      <c r="C8781" s="1163" t="s">
        <v>18336</v>
      </c>
      <c r="D8781" s="1163" t="s">
        <v>18337</v>
      </c>
      <c r="E8781" s="1164" t="s">
        <v>3112</v>
      </c>
      <c r="F8781" s="1165">
        <v>44824</v>
      </c>
      <c r="G8781" s="1165">
        <v>44853</v>
      </c>
    </row>
    <row r="8782" spans="1:7" ht="25.5">
      <c r="A8782" s="1162">
        <v>10509</v>
      </c>
      <c r="B8782" s="1162">
        <v>37390</v>
      </c>
      <c r="C8782" s="1163" t="s">
        <v>18338</v>
      </c>
      <c r="D8782" s="1163" t="s">
        <v>18339</v>
      </c>
      <c r="E8782" s="1164" t="s">
        <v>3009</v>
      </c>
      <c r="F8782" s="1165">
        <v>44854</v>
      </c>
      <c r="G8782" s="1165">
        <v>45003</v>
      </c>
    </row>
    <row r="8783" spans="1:7" ht="25.5">
      <c r="A8783" s="1162">
        <v>10510</v>
      </c>
      <c r="B8783" s="1162">
        <v>37391</v>
      </c>
      <c r="C8783" s="1163" t="s">
        <v>18340</v>
      </c>
      <c r="D8783" s="1163" t="s">
        <v>18341</v>
      </c>
      <c r="E8783" s="1164" t="s">
        <v>3112</v>
      </c>
      <c r="F8783" s="1165">
        <v>45004</v>
      </c>
      <c r="G8783" s="1165">
        <v>45033</v>
      </c>
    </row>
    <row r="8784" spans="1:7" ht="25.5">
      <c r="A8784" s="1162">
        <v>10511</v>
      </c>
      <c r="B8784" s="1162">
        <v>37392</v>
      </c>
      <c r="C8784" s="1163" t="s">
        <v>18342</v>
      </c>
      <c r="D8784" s="1163" t="s">
        <v>18343</v>
      </c>
      <c r="E8784" s="1164" t="s">
        <v>3034</v>
      </c>
      <c r="F8784" s="1165">
        <v>45034</v>
      </c>
      <c r="G8784" s="1165">
        <v>45093</v>
      </c>
    </row>
    <row r="8785" spans="1:7" ht="25.5">
      <c r="A8785" s="1162">
        <v>10512</v>
      </c>
      <c r="B8785" s="1162">
        <v>37393</v>
      </c>
      <c r="C8785" s="1163" t="s">
        <v>18344</v>
      </c>
      <c r="D8785" s="1163" t="s">
        <v>18345</v>
      </c>
      <c r="E8785" s="1164" t="s">
        <v>3034</v>
      </c>
      <c r="F8785" s="1165">
        <v>45034</v>
      </c>
      <c r="G8785" s="1165">
        <v>45093</v>
      </c>
    </row>
    <row r="8786" spans="1:7" ht="25.5">
      <c r="A8786" s="1162">
        <v>10513</v>
      </c>
      <c r="B8786" s="1162">
        <v>37394</v>
      </c>
      <c r="C8786" s="1163" t="s">
        <v>18346</v>
      </c>
      <c r="D8786" s="1163" t="s">
        <v>18347</v>
      </c>
      <c r="E8786" s="1164" t="s">
        <v>3287</v>
      </c>
      <c r="F8786" s="1165">
        <v>45034</v>
      </c>
      <c r="G8786" s="1165">
        <v>45123</v>
      </c>
    </row>
    <row r="8787" spans="1:7">
      <c r="A8787" s="1162">
        <v>10514</v>
      </c>
      <c r="B8787" s="1162">
        <v>37395</v>
      </c>
      <c r="C8787" s="1163" t="s">
        <v>18348</v>
      </c>
      <c r="D8787" s="1163" t="s">
        <v>18349</v>
      </c>
      <c r="E8787" s="1164" t="s">
        <v>3034</v>
      </c>
      <c r="F8787" s="1165">
        <v>45034</v>
      </c>
      <c r="G8787" s="1165">
        <v>45093</v>
      </c>
    </row>
    <row r="8788" spans="1:7" ht="25.5">
      <c r="A8788" s="1162">
        <v>10515</v>
      </c>
      <c r="B8788" s="1162">
        <v>37396</v>
      </c>
      <c r="C8788" s="1163" t="s">
        <v>18350</v>
      </c>
      <c r="D8788" s="1163" t="s">
        <v>18351</v>
      </c>
      <c r="E8788" s="1164" t="s">
        <v>3112</v>
      </c>
      <c r="F8788" s="1165">
        <v>45034</v>
      </c>
      <c r="G8788" s="1165">
        <v>45063</v>
      </c>
    </row>
    <row r="8789" spans="1:7">
      <c r="A8789" s="1162">
        <v>10516</v>
      </c>
      <c r="B8789" s="1162">
        <v>37397</v>
      </c>
      <c r="C8789" s="1163" t="s">
        <v>18352</v>
      </c>
      <c r="D8789" s="1163" t="s">
        <v>6220</v>
      </c>
      <c r="E8789" s="1164" t="s">
        <v>3287</v>
      </c>
      <c r="F8789" s="1165">
        <v>45094</v>
      </c>
      <c r="G8789" s="1165">
        <v>45183</v>
      </c>
    </row>
    <row r="8790" spans="1:7" ht="25.5">
      <c r="A8790" s="1162">
        <v>10517</v>
      </c>
      <c r="B8790" s="1162">
        <v>37398</v>
      </c>
      <c r="C8790" s="1163" t="s">
        <v>18353</v>
      </c>
      <c r="D8790" s="1163" t="s">
        <v>18354</v>
      </c>
      <c r="E8790" s="1164" t="s">
        <v>2566</v>
      </c>
      <c r="F8790" s="1165">
        <v>45184</v>
      </c>
      <c r="G8790" s="1165">
        <v>45188</v>
      </c>
    </row>
    <row r="8791" spans="1:7">
      <c r="A8791" s="1158">
        <v>10518</v>
      </c>
      <c r="B8791" s="1158">
        <v>37399</v>
      </c>
      <c r="C8791" s="1159" t="s">
        <v>11960</v>
      </c>
      <c r="D8791" s="1159" t="s">
        <v>12561</v>
      </c>
      <c r="E8791" s="1160" t="s">
        <v>4578</v>
      </c>
      <c r="F8791" s="1161">
        <v>44854</v>
      </c>
      <c r="G8791" s="1161">
        <v>45393</v>
      </c>
    </row>
    <row r="8792" spans="1:7" ht="25.5">
      <c r="A8792" s="1162">
        <v>10519</v>
      </c>
      <c r="B8792" s="1162">
        <v>37400</v>
      </c>
      <c r="C8792" s="1163" t="s">
        <v>18355</v>
      </c>
      <c r="D8792" s="1163" t="s">
        <v>18356</v>
      </c>
      <c r="E8792" s="1164" t="s">
        <v>3009</v>
      </c>
      <c r="F8792" s="1165">
        <v>45034</v>
      </c>
      <c r="G8792" s="1165">
        <v>45183</v>
      </c>
    </row>
    <row r="8793" spans="1:7" ht="25.5">
      <c r="A8793" s="1162">
        <v>10520</v>
      </c>
      <c r="B8793" s="1162">
        <v>37401</v>
      </c>
      <c r="C8793" s="1163" t="s">
        <v>18357</v>
      </c>
      <c r="D8793" s="1163" t="s">
        <v>18358</v>
      </c>
      <c r="E8793" s="1164" t="s">
        <v>8700</v>
      </c>
      <c r="F8793" s="1165">
        <v>44854</v>
      </c>
      <c r="G8793" s="1165">
        <v>45273</v>
      </c>
    </row>
    <row r="8794" spans="1:7" ht="25.5">
      <c r="A8794" s="1162">
        <v>10521</v>
      </c>
      <c r="B8794" s="1162">
        <v>37402</v>
      </c>
      <c r="C8794" s="1163" t="s">
        <v>18359</v>
      </c>
      <c r="D8794" s="1163" t="s">
        <v>18360</v>
      </c>
      <c r="E8794" s="1164" t="s">
        <v>2894</v>
      </c>
      <c r="F8794" s="1165">
        <v>45094</v>
      </c>
      <c r="G8794" s="1165">
        <v>45213</v>
      </c>
    </row>
    <row r="8795" spans="1:7" ht="38.25">
      <c r="A8795" s="1162">
        <v>10522</v>
      </c>
      <c r="B8795" s="1162">
        <v>37403</v>
      </c>
      <c r="C8795" s="1163" t="s">
        <v>18361</v>
      </c>
      <c r="D8795" s="1163" t="s">
        <v>18362</v>
      </c>
      <c r="E8795" s="1164" t="s">
        <v>2894</v>
      </c>
      <c r="F8795" s="1165">
        <v>45094</v>
      </c>
      <c r="G8795" s="1165">
        <v>45213</v>
      </c>
    </row>
    <row r="8796" spans="1:7" ht="25.5">
      <c r="A8796" s="1162">
        <v>10523</v>
      </c>
      <c r="B8796" s="1162">
        <v>37404</v>
      </c>
      <c r="C8796" s="1163" t="s">
        <v>18363</v>
      </c>
      <c r="D8796" s="1163" t="s">
        <v>18364</v>
      </c>
      <c r="E8796" s="1164" t="s">
        <v>3009</v>
      </c>
      <c r="F8796" s="1165">
        <v>45094</v>
      </c>
      <c r="G8796" s="1165">
        <v>45243</v>
      </c>
    </row>
    <row r="8797" spans="1:7" ht="25.5">
      <c r="A8797" s="1162">
        <v>10524</v>
      </c>
      <c r="B8797" s="1162">
        <v>37405</v>
      </c>
      <c r="C8797" s="1163" t="s">
        <v>18365</v>
      </c>
      <c r="D8797" s="1163" t="s">
        <v>18366</v>
      </c>
      <c r="E8797" s="1164" t="s">
        <v>3064</v>
      </c>
      <c r="F8797" s="1165">
        <v>45214</v>
      </c>
      <c r="G8797" s="1165">
        <v>45393</v>
      </c>
    </row>
    <row r="8798" spans="1:7">
      <c r="A8798" s="1158">
        <v>10525</v>
      </c>
      <c r="B8798" s="1158">
        <v>37406</v>
      </c>
      <c r="C8798" s="1159" t="s">
        <v>11969</v>
      </c>
      <c r="D8798" s="1159" t="s">
        <v>12493</v>
      </c>
      <c r="E8798" s="1160" t="s">
        <v>8965</v>
      </c>
      <c r="F8798" s="1161">
        <v>44854</v>
      </c>
      <c r="G8798" s="1161">
        <v>45438</v>
      </c>
    </row>
    <row r="8799" spans="1:7">
      <c r="A8799" s="1162">
        <v>10526</v>
      </c>
      <c r="B8799" s="1162">
        <v>37407</v>
      </c>
      <c r="C8799" s="1163" t="s">
        <v>15456</v>
      </c>
      <c r="D8799" s="1163" t="s">
        <v>8748</v>
      </c>
      <c r="E8799" s="1164" t="s">
        <v>3009</v>
      </c>
      <c r="F8799" s="1165">
        <v>45274</v>
      </c>
      <c r="G8799" s="1165">
        <v>45423</v>
      </c>
    </row>
    <row r="8800" spans="1:7" ht="38.25">
      <c r="A8800" s="1162">
        <v>10527</v>
      </c>
      <c r="B8800" s="1162">
        <v>37408</v>
      </c>
      <c r="C8800" s="1163" t="s">
        <v>18367</v>
      </c>
      <c r="D8800" s="1163" t="s">
        <v>18368</v>
      </c>
      <c r="E8800" s="1164" t="s">
        <v>3009</v>
      </c>
      <c r="F8800" s="1165">
        <v>45199</v>
      </c>
      <c r="G8800" s="1165">
        <v>45348</v>
      </c>
    </row>
    <row r="8801" spans="1:7" ht="38.25">
      <c r="A8801" s="1162">
        <v>10528</v>
      </c>
      <c r="B8801" s="1162">
        <v>37409</v>
      </c>
      <c r="C8801" s="1163" t="s">
        <v>18369</v>
      </c>
      <c r="D8801" s="1163" t="s">
        <v>18370</v>
      </c>
      <c r="E8801" s="1164" t="s">
        <v>3009</v>
      </c>
      <c r="F8801" s="1165">
        <v>45184</v>
      </c>
      <c r="G8801" s="1165">
        <v>45333</v>
      </c>
    </row>
    <row r="8802" spans="1:7" ht="25.5">
      <c r="A8802" s="1162">
        <v>10529</v>
      </c>
      <c r="B8802" s="1162">
        <v>37410</v>
      </c>
      <c r="C8802" s="1163" t="s">
        <v>18371</v>
      </c>
      <c r="D8802" s="1163" t="s">
        <v>18372</v>
      </c>
      <c r="E8802" s="1164" t="s">
        <v>3009</v>
      </c>
      <c r="F8802" s="1165">
        <v>45274</v>
      </c>
      <c r="G8802" s="1165">
        <v>45423</v>
      </c>
    </row>
    <row r="8803" spans="1:7" ht="25.5">
      <c r="A8803" s="1162">
        <v>10530</v>
      </c>
      <c r="B8803" s="1162">
        <v>37411</v>
      </c>
      <c r="C8803" s="1163" t="s">
        <v>12862</v>
      </c>
      <c r="D8803" s="1163" t="s">
        <v>10257</v>
      </c>
      <c r="E8803" s="1164" t="s">
        <v>3009</v>
      </c>
      <c r="F8803" s="1165">
        <v>45289</v>
      </c>
      <c r="G8803" s="1165">
        <v>45438</v>
      </c>
    </row>
    <row r="8804" spans="1:7" ht="38.25">
      <c r="A8804" s="1162">
        <v>10531</v>
      </c>
      <c r="B8804" s="1162">
        <v>37412</v>
      </c>
      <c r="C8804" s="1163" t="s">
        <v>18373</v>
      </c>
      <c r="D8804" s="1163" t="s">
        <v>18374</v>
      </c>
      <c r="E8804" s="1164" t="s">
        <v>3009</v>
      </c>
      <c r="F8804" s="1165">
        <v>45214</v>
      </c>
      <c r="G8804" s="1165">
        <v>45363</v>
      </c>
    </row>
    <row r="8805" spans="1:7" ht="38.25">
      <c r="A8805" s="1162">
        <v>10532</v>
      </c>
      <c r="B8805" s="1162">
        <v>37413</v>
      </c>
      <c r="C8805" s="1163" t="s">
        <v>18375</v>
      </c>
      <c r="D8805" s="1163" t="s">
        <v>18376</v>
      </c>
      <c r="E8805" s="1164" t="s">
        <v>3009</v>
      </c>
      <c r="F8805" s="1165">
        <v>45244</v>
      </c>
      <c r="G8805" s="1165">
        <v>45393</v>
      </c>
    </row>
    <row r="8806" spans="1:7" ht="38.25">
      <c r="A8806" s="1162">
        <v>10533</v>
      </c>
      <c r="B8806" s="1162">
        <v>37414</v>
      </c>
      <c r="C8806" s="1163" t="s">
        <v>18377</v>
      </c>
      <c r="D8806" s="1163" t="s">
        <v>18378</v>
      </c>
      <c r="E8806" s="1164" t="s">
        <v>3009</v>
      </c>
      <c r="F8806" s="1165">
        <v>45214</v>
      </c>
      <c r="G8806" s="1165">
        <v>45363</v>
      </c>
    </row>
    <row r="8807" spans="1:7" ht="38.25">
      <c r="A8807" s="1162">
        <v>10534</v>
      </c>
      <c r="B8807" s="1162">
        <v>37415</v>
      </c>
      <c r="C8807" s="1163" t="s">
        <v>18379</v>
      </c>
      <c r="D8807" s="1163" t="s">
        <v>18380</v>
      </c>
      <c r="E8807" s="1164" t="s">
        <v>3009</v>
      </c>
      <c r="F8807" s="1165">
        <v>45244</v>
      </c>
      <c r="G8807" s="1165">
        <v>45393</v>
      </c>
    </row>
    <row r="8808" spans="1:7" ht="51">
      <c r="A8808" s="1162">
        <v>10535</v>
      </c>
      <c r="B8808" s="1162">
        <v>37416</v>
      </c>
      <c r="C8808" s="1163" t="s">
        <v>18381</v>
      </c>
      <c r="D8808" s="1163" t="s">
        <v>18382</v>
      </c>
      <c r="E8808" s="1164" t="s">
        <v>3009</v>
      </c>
      <c r="F8808" s="1165">
        <v>45214</v>
      </c>
      <c r="G8808" s="1165">
        <v>45363</v>
      </c>
    </row>
    <row r="8809" spans="1:7" ht="51">
      <c r="A8809" s="1162">
        <v>10536</v>
      </c>
      <c r="B8809" s="1162">
        <v>37417</v>
      </c>
      <c r="C8809" s="1163" t="s">
        <v>18383</v>
      </c>
      <c r="D8809" s="1163" t="s">
        <v>18384</v>
      </c>
      <c r="E8809" s="1164" t="s">
        <v>3009</v>
      </c>
      <c r="F8809" s="1165">
        <v>45244</v>
      </c>
      <c r="G8809" s="1165">
        <v>45393</v>
      </c>
    </row>
    <row r="8810" spans="1:7" ht="51">
      <c r="A8810" s="1162">
        <v>10537</v>
      </c>
      <c r="B8810" s="1162">
        <v>37418</v>
      </c>
      <c r="C8810" s="1163" t="s">
        <v>18385</v>
      </c>
      <c r="D8810" s="1163" t="s">
        <v>18386</v>
      </c>
      <c r="E8810" s="1164" t="s">
        <v>3009</v>
      </c>
      <c r="F8810" s="1165">
        <v>45214</v>
      </c>
      <c r="G8810" s="1165">
        <v>45363</v>
      </c>
    </row>
    <row r="8811" spans="1:7" ht="51">
      <c r="A8811" s="1162">
        <v>10538</v>
      </c>
      <c r="B8811" s="1162">
        <v>37419</v>
      </c>
      <c r="C8811" s="1163" t="s">
        <v>18387</v>
      </c>
      <c r="D8811" s="1163" t="s">
        <v>18388</v>
      </c>
      <c r="E8811" s="1164" t="s">
        <v>3009</v>
      </c>
      <c r="F8811" s="1165">
        <v>45244</v>
      </c>
      <c r="G8811" s="1165">
        <v>45393</v>
      </c>
    </row>
    <row r="8812" spans="1:7">
      <c r="A8812" s="1162">
        <v>10539</v>
      </c>
      <c r="B8812" s="1162">
        <v>37420</v>
      </c>
      <c r="C8812" s="1163" t="s">
        <v>15455</v>
      </c>
      <c r="D8812" s="1163" t="s">
        <v>8742</v>
      </c>
      <c r="E8812" s="1164" t="s">
        <v>3009</v>
      </c>
      <c r="F8812" s="1165">
        <v>45289</v>
      </c>
      <c r="G8812" s="1165">
        <v>45438</v>
      </c>
    </row>
    <row r="8813" spans="1:7" ht="25.5">
      <c r="A8813" s="1162">
        <v>10540</v>
      </c>
      <c r="B8813" s="1162">
        <v>37421</v>
      </c>
      <c r="C8813" s="1163" t="s">
        <v>18389</v>
      </c>
      <c r="D8813" s="1163" t="s">
        <v>18390</v>
      </c>
      <c r="E8813" s="1164" t="s">
        <v>3009</v>
      </c>
      <c r="F8813" s="1165">
        <v>45094</v>
      </c>
      <c r="G8813" s="1165">
        <v>45243</v>
      </c>
    </row>
    <row r="8814" spans="1:7">
      <c r="A8814" s="1162">
        <v>10541</v>
      </c>
      <c r="B8814" s="1162">
        <v>37422</v>
      </c>
      <c r="C8814" s="1163" t="s">
        <v>16828</v>
      </c>
      <c r="D8814" s="1163" t="s">
        <v>14590</v>
      </c>
      <c r="E8814" s="1164" t="s">
        <v>3009</v>
      </c>
      <c r="F8814" s="1165">
        <v>45154</v>
      </c>
      <c r="G8814" s="1165">
        <v>45303</v>
      </c>
    </row>
    <row r="8815" spans="1:7">
      <c r="A8815" s="1162">
        <v>10542</v>
      </c>
      <c r="B8815" s="1162">
        <v>37423</v>
      </c>
      <c r="C8815" s="1163" t="s">
        <v>16829</v>
      </c>
      <c r="D8815" s="1163" t="s">
        <v>5117</v>
      </c>
      <c r="E8815" s="1164" t="s">
        <v>3009</v>
      </c>
      <c r="F8815" s="1165">
        <v>44854</v>
      </c>
      <c r="G8815" s="1165">
        <v>45003</v>
      </c>
    </row>
    <row r="8816" spans="1:7" ht="25.5">
      <c r="A8816" s="1162">
        <v>10543</v>
      </c>
      <c r="B8816" s="1162">
        <v>37424</v>
      </c>
      <c r="C8816" s="1163" t="s">
        <v>18391</v>
      </c>
      <c r="D8816" s="1163" t="s">
        <v>18392</v>
      </c>
      <c r="E8816" s="1164" t="s">
        <v>3009</v>
      </c>
      <c r="F8816" s="1165">
        <v>45124</v>
      </c>
      <c r="G8816" s="1165">
        <v>45273</v>
      </c>
    </row>
    <row r="8817" spans="1:7">
      <c r="A8817" s="1162">
        <v>10544</v>
      </c>
      <c r="B8817" s="1162">
        <v>37425</v>
      </c>
      <c r="C8817" s="1163" t="s">
        <v>16833</v>
      </c>
      <c r="D8817" s="1163" t="s">
        <v>10127</v>
      </c>
      <c r="E8817" s="1164" t="s">
        <v>3009</v>
      </c>
      <c r="F8817" s="1165">
        <v>45124</v>
      </c>
      <c r="G8817" s="1165">
        <v>45273</v>
      </c>
    </row>
    <row r="8818" spans="1:7" ht="25.5">
      <c r="A8818" s="1162">
        <v>10545</v>
      </c>
      <c r="B8818" s="1162">
        <v>37426</v>
      </c>
      <c r="C8818" s="1163" t="s">
        <v>18393</v>
      </c>
      <c r="D8818" s="1163" t="s">
        <v>18394</v>
      </c>
      <c r="E8818" s="1164" t="s">
        <v>3009</v>
      </c>
      <c r="F8818" s="1165">
        <v>45199</v>
      </c>
      <c r="G8818" s="1165">
        <v>45348</v>
      </c>
    </row>
    <row r="8819" spans="1:7" ht="25.5">
      <c r="A8819" s="1162">
        <v>10546</v>
      </c>
      <c r="B8819" s="1162">
        <v>37427</v>
      </c>
      <c r="C8819" s="1163" t="s">
        <v>18395</v>
      </c>
      <c r="D8819" s="1163" t="s">
        <v>18396</v>
      </c>
      <c r="E8819" s="1164" t="s">
        <v>3009</v>
      </c>
      <c r="F8819" s="1165">
        <v>45199</v>
      </c>
      <c r="G8819" s="1165">
        <v>45348</v>
      </c>
    </row>
    <row r="8820" spans="1:7" ht="25.5">
      <c r="A8820" s="1162">
        <v>10547</v>
      </c>
      <c r="B8820" s="1162">
        <v>37428</v>
      </c>
      <c r="C8820" s="1163" t="s">
        <v>18397</v>
      </c>
      <c r="D8820" s="1163" t="s">
        <v>18398</v>
      </c>
      <c r="E8820" s="1164" t="s">
        <v>3009</v>
      </c>
      <c r="F8820" s="1165">
        <v>45199</v>
      </c>
      <c r="G8820" s="1165">
        <v>45348</v>
      </c>
    </row>
    <row r="8821" spans="1:7" ht="38.25">
      <c r="A8821" s="1162">
        <v>10548</v>
      </c>
      <c r="B8821" s="1162">
        <v>37429</v>
      </c>
      <c r="C8821" s="1163" t="s">
        <v>18399</v>
      </c>
      <c r="D8821" s="1163" t="s">
        <v>18400</v>
      </c>
      <c r="E8821" s="1164" t="s">
        <v>3009</v>
      </c>
      <c r="F8821" s="1165">
        <v>45214</v>
      </c>
      <c r="G8821" s="1165">
        <v>45363</v>
      </c>
    </row>
    <row r="8822" spans="1:7" ht="38.25">
      <c r="A8822" s="1162">
        <v>10549</v>
      </c>
      <c r="B8822" s="1162">
        <v>37430</v>
      </c>
      <c r="C8822" s="1163" t="s">
        <v>18401</v>
      </c>
      <c r="D8822" s="1163" t="s">
        <v>18402</v>
      </c>
      <c r="E8822" s="1164" t="s">
        <v>3009</v>
      </c>
      <c r="F8822" s="1165">
        <v>45184</v>
      </c>
      <c r="G8822" s="1165">
        <v>45333</v>
      </c>
    </row>
    <row r="8823" spans="1:7" ht="38.25">
      <c r="A8823" s="1162">
        <v>10550</v>
      </c>
      <c r="B8823" s="1162">
        <v>37431</v>
      </c>
      <c r="C8823" s="1163" t="s">
        <v>18403</v>
      </c>
      <c r="D8823" s="1163" t="s">
        <v>18404</v>
      </c>
      <c r="E8823" s="1164" t="s">
        <v>3009</v>
      </c>
      <c r="F8823" s="1165">
        <v>45184</v>
      </c>
      <c r="G8823" s="1165">
        <v>45333</v>
      </c>
    </row>
    <row r="8824" spans="1:7" ht="38.25">
      <c r="A8824" s="1162">
        <v>10551</v>
      </c>
      <c r="B8824" s="1162">
        <v>37432</v>
      </c>
      <c r="C8824" s="1163" t="s">
        <v>18405</v>
      </c>
      <c r="D8824" s="1163" t="s">
        <v>18406</v>
      </c>
      <c r="E8824" s="1164" t="s">
        <v>3009</v>
      </c>
      <c r="F8824" s="1165">
        <v>45199</v>
      </c>
      <c r="G8824" s="1165">
        <v>45348</v>
      </c>
    </row>
    <row r="8825" spans="1:7" ht="38.25">
      <c r="A8825" s="1162">
        <v>10552</v>
      </c>
      <c r="B8825" s="1162">
        <v>37433</v>
      </c>
      <c r="C8825" s="1163" t="s">
        <v>18407</v>
      </c>
      <c r="D8825" s="1163" t="s">
        <v>18408</v>
      </c>
      <c r="E8825" s="1164" t="s">
        <v>3009</v>
      </c>
      <c r="F8825" s="1165">
        <v>45214</v>
      </c>
      <c r="G8825" s="1165">
        <v>45363</v>
      </c>
    </row>
    <row r="8826" spans="1:7" ht="38.25">
      <c r="A8826" s="1162">
        <v>10553</v>
      </c>
      <c r="B8826" s="1162">
        <v>37434</v>
      </c>
      <c r="C8826" s="1163" t="s">
        <v>18409</v>
      </c>
      <c r="D8826" s="1163" t="s">
        <v>18410</v>
      </c>
      <c r="E8826" s="1164" t="s">
        <v>3009</v>
      </c>
      <c r="F8826" s="1165">
        <v>45274</v>
      </c>
      <c r="G8826" s="1165">
        <v>45423</v>
      </c>
    </row>
    <row r="8827" spans="1:7" ht="25.5">
      <c r="A8827" s="1162">
        <v>10554</v>
      </c>
      <c r="B8827" s="1162">
        <v>37435</v>
      </c>
      <c r="C8827" s="1163" t="s">
        <v>13045</v>
      </c>
      <c r="D8827" s="1163" t="s">
        <v>7240</v>
      </c>
      <c r="E8827" s="1164" t="s">
        <v>3009</v>
      </c>
      <c r="F8827" s="1165">
        <v>45289</v>
      </c>
      <c r="G8827" s="1165">
        <v>45438</v>
      </c>
    </row>
    <row r="8828" spans="1:7" ht="38.25">
      <c r="A8828" s="1162">
        <v>10555</v>
      </c>
      <c r="B8828" s="1162">
        <v>37436</v>
      </c>
      <c r="C8828" s="1163" t="s">
        <v>18411</v>
      </c>
      <c r="D8828" s="1163" t="s">
        <v>18412</v>
      </c>
      <c r="E8828" s="1164" t="s">
        <v>3009</v>
      </c>
      <c r="F8828" s="1165">
        <v>45274</v>
      </c>
      <c r="G8828" s="1165">
        <v>45423</v>
      </c>
    </row>
    <row r="8829" spans="1:7" ht="25.5">
      <c r="A8829" s="1162">
        <v>10556</v>
      </c>
      <c r="B8829" s="1162">
        <v>37437</v>
      </c>
      <c r="C8829" s="1163" t="s">
        <v>15986</v>
      </c>
      <c r="D8829" s="1163" t="s">
        <v>8759</v>
      </c>
      <c r="E8829" s="1164" t="s">
        <v>3009</v>
      </c>
      <c r="F8829" s="1165">
        <v>45289</v>
      </c>
      <c r="G8829" s="1165">
        <v>45438</v>
      </c>
    </row>
    <row r="8830" spans="1:7">
      <c r="A8830" s="1158">
        <v>10557</v>
      </c>
      <c r="B8830" s="1158">
        <v>37438</v>
      </c>
      <c r="C8830" s="1159" t="s">
        <v>11986</v>
      </c>
      <c r="D8830" s="1159" t="s">
        <v>5244</v>
      </c>
      <c r="E8830" s="1160" t="s">
        <v>4546</v>
      </c>
      <c r="F8830" s="1161">
        <v>45214</v>
      </c>
      <c r="G8830" s="1161">
        <v>45453</v>
      </c>
    </row>
    <row r="8831" spans="1:7" ht="25.5">
      <c r="A8831" s="1162">
        <v>10558</v>
      </c>
      <c r="B8831" s="1162">
        <v>37439</v>
      </c>
      <c r="C8831" s="1163" t="s">
        <v>18413</v>
      </c>
      <c r="D8831" s="1163" t="s">
        <v>18414</v>
      </c>
      <c r="E8831" s="1164" t="s">
        <v>3009</v>
      </c>
      <c r="F8831" s="1165">
        <v>45214</v>
      </c>
      <c r="G8831" s="1165">
        <v>45363</v>
      </c>
    </row>
    <row r="8832" spans="1:7" ht="25.5">
      <c r="A8832" s="1162">
        <v>10559</v>
      </c>
      <c r="B8832" s="1162">
        <v>37440</v>
      </c>
      <c r="C8832" s="1163" t="s">
        <v>18415</v>
      </c>
      <c r="D8832" s="1163" t="s">
        <v>18416</v>
      </c>
      <c r="E8832" s="1164" t="s">
        <v>3009</v>
      </c>
      <c r="F8832" s="1165">
        <v>45229</v>
      </c>
      <c r="G8832" s="1165">
        <v>45378</v>
      </c>
    </row>
    <row r="8833" spans="1:7" ht="38.25">
      <c r="A8833" s="1162">
        <v>10560</v>
      </c>
      <c r="B8833" s="1162">
        <v>37441</v>
      </c>
      <c r="C8833" s="1163" t="s">
        <v>18417</v>
      </c>
      <c r="D8833" s="1163" t="s">
        <v>18418</v>
      </c>
      <c r="E8833" s="1164" t="s">
        <v>3009</v>
      </c>
      <c r="F8833" s="1165">
        <v>45214</v>
      </c>
      <c r="G8833" s="1165">
        <v>45363</v>
      </c>
    </row>
    <row r="8834" spans="1:7" ht="25.5">
      <c r="A8834" s="1162">
        <v>10561</v>
      </c>
      <c r="B8834" s="1162">
        <v>37442</v>
      </c>
      <c r="C8834" s="1163" t="s">
        <v>18419</v>
      </c>
      <c r="D8834" s="1163" t="s">
        <v>18420</v>
      </c>
      <c r="E8834" s="1164" t="s">
        <v>3009</v>
      </c>
      <c r="F8834" s="1165">
        <v>45289</v>
      </c>
      <c r="G8834" s="1165">
        <v>45438</v>
      </c>
    </row>
    <row r="8835" spans="1:7" ht="25.5">
      <c r="A8835" s="1162">
        <v>10562</v>
      </c>
      <c r="B8835" s="1162">
        <v>37443</v>
      </c>
      <c r="C8835" s="1163" t="s">
        <v>18421</v>
      </c>
      <c r="D8835" s="1163" t="s">
        <v>18422</v>
      </c>
      <c r="E8835" s="1164" t="s">
        <v>3009</v>
      </c>
      <c r="F8835" s="1165">
        <v>45304</v>
      </c>
      <c r="G8835" s="1165">
        <v>45453</v>
      </c>
    </row>
    <row r="8836" spans="1:7" ht="38.25">
      <c r="A8836" s="1162">
        <v>10563</v>
      </c>
      <c r="B8836" s="1162">
        <v>37444</v>
      </c>
      <c r="C8836" s="1163" t="s">
        <v>18423</v>
      </c>
      <c r="D8836" s="1163" t="s">
        <v>18424</v>
      </c>
      <c r="E8836" s="1164" t="s">
        <v>3009</v>
      </c>
      <c r="F8836" s="1165">
        <v>45289</v>
      </c>
      <c r="G8836" s="1165">
        <v>45438</v>
      </c>
    </row>
    <row r="8837" spans="1:7">
      <c r="A8837" s="1158">
        <v>10564</v>
      </c>
      <c r="B8837" s="1158">
        <v>37445</v>
      </c>
      <c r="C8837" s="1159" t="s">
        <v>18425</v>
      </c>
      <c r="D8837" s="1159" t="s">
        <v>18426</v>
      </c>
      <c r="E8837" s="1160" t="s">
        <v>18427</v>
      </c>
      <c r="F8837" s="1161">
        <v>44114</v>
      </c>
      <c r="G8837" s="1161">
        <v>45378</v>
      </c>
    </row>
    <row r="8838" spans="1:7">
      <c r="A8838" s="1162">
        <v>10565</v>
      </c>
      <c r="B8838" s="1162">
        <v>37446</v>
      </c>
      <c r="C8838" s="1163" t="s">
        <v>18428</v>
      </c>
      <c r="D8838" s="1163" t="s">
        <v>18429</v>
      </c>
      <c r="E8838" s="1164" t="s">
        <v>2357</v>
      </c>
      <c r="F8838" s="1165">
        <v>45378</v>
      </c>
      <c r="G8838" s="1165">
        <v>45378</v>
      </c>
    </row>
    <row r="8839" spans="1:7">
      <c r="A8839" s="1158">
        <v>10566</v>
      </c>
      <c r="B8839" s="1158">
        <v>37447</v>
      </c>
      <c r="C8839" s="1159" t="s">
        <v>11951</v>
      </c>
      <c r="D8839" s="1159" t="s">
        <v>3179</v>
      </c>
      <c r="E8839" s="1160" t="s">
        <v>18430</v>
      </c>
      <c r="F8839" s="1161">
        <v>44114</v>
      </c>
      <c r="G8839" s="1161">
        <v>45108</v>
      </c>
    </row>
    <row r="8840" spans="1:7" ht="25.5">
      <c r="A8840" s="1162">
        <v>10567</v>
      </c>
      <c r="B8840" s="1162">
        <v>37448</v>
      </c>
      <c r="C8840" s="1163" t="s">
        <v>18431</v>
      </c>
      <c r="D8840" s="1163" t="s">
        <v>18432</v>
      </c>
      <c r="E8840" s="1164" t="s">
        <v>3287</v>
      </c>
      <c r="F8840" s="1165">
        <v>44114</v>
      </c>
      <c r="G8840" s="1165">
        <v>44203</v>
      </c>
    </row>
    <row r="8841" spans="1:7" ht="25.5">
      <c r="A8841" s="1162">
        <v>10568</v>
      </c>
      <c r="B8841" s="1162">
        <v>37449</v>
      </c>
      <c r="C8841" s="1163" t="s">
        <v>18433</v>
      </c>
      <c r="D8841" s="1163" t="s">
        <v>18434</v>
      </c>
      <c r="E8841" s="1164" t="s">
        <v>3009</v>
      </c>
      <c r="F8841" s="1165">
        <v>44204</v>
      </c>
      <c r="G8841" s="1165">
        <v>44353</v>
      </c>
    </row>
    <row r="8842" spans="1:7" ht="25.5">
      <c r="A8842" s="1162">
        <v>10569</v>
      </c>
      <c r="B8842" s="1162">
        <v>37450</v>
      </c>
      <c r="C8842" s="1163" t="s">
        <v>18435</v>
      </c>
      <c r="D8842" s="1163" t="s">
        <v>18436</v>
      </c>
      <c r="E8842" s="1164" t="s">
        <v>3429</v>
      </c>
      <c r="F8842" s="1165">
        <v>44354</v>
      </c>
      <c r="G8842" s="1165">
        <v>44658</v>
      </c>
    </row>
    <row r="8843" spans="1:7" ht="25.5">
      <c r="A8843" s="1162">
        <v>10570</v>
      </c>
      <c r="B8843" s="1162">
        <v>37451</v>
      </c>
      <c r="C8843" s="1163" t="s">
        <v>18437</v>
      </c>
      <c r="D8843" s="1163" t="s">
        <v>18438</v>
      </c>
      <c r="E8843" s="1164" t="s">
        <v>4546</v>
      </c>
      <c r="F8843" s="1165">
        <v>44659</v>
      </c>
      <c r="G8843" s="1165">
        <v>44898</v>
      </c>
    </row>
    <row r="8844" spans="1:7" ht="25.5">
      <c r="A8844" s="1162">
        <v>10571</v>
      </c>
      <c r="B8844" s="1162">
        <v>37452</v>
      </c>
      <c r="C8844" s="1163" t="s">
        <v>18439</v>
      </c>
      <c r="D8844" s="1163" t="s">
        <v>18440</v>
      </c>
      <c r="E8844" s="1164" t="s">
        <v>3009</v>
      </c>
      <c r="F8844" s="1165">
        <v>44509</v>
      </c>
      <c r="G8844" s="1165">
        <v>44658</v>
      </c>
    </row>
    <row r="8845" spans="1:7" ht="25.5">
      <c r="A8845" s="1162">
        <v>10572</v>
      </c>
      <c r="B8845" s="1162">
        <v>37453</v>
      </c>
      <c r="C8845" s="1163" t="s">
        <v>18441</v>
      </c>
      <c r="D8845" s="1163" t="s">
        <v>18442</v>
      </c>
      <c r="E8845" s="1164" t="s">
        <v>3009</v>
      </c>
      <c r="F8845" s="1165">
        <v>44659</v>
      </c>
      <c r="G8845" s="1165">
        <v>44808</v>
      </c>
    </row>
    <row r="8846" spans="1:7" ht="38.25">
      <c r="A8846" s="1162">
        <v>10573</v>
      </c>
      <c r="B8846" s="1162">
        <v>37454</v>
      </c>
      <c r="C8846" s="1163" t="s">
        <v>18443</v>
      </c>
      <c r="D8846" s="1163" t="s">
        <v>18444</v>
      </c>
      <c r="E8846" s="1164" t="s">
        <v>12277</v>
      </c>
      <c r="F8846" s="1165">
        <v>44354</v>
      </c>
      <c r="G8846" s="1165">
        <v>44828</v>
      </c>
    </row>
    <row r="8847" spans="1:7" ht="25.5">
      <c r="A8847" s="1162">
        <v>10574</v>
      </c>
      <c r="B8847" s="1162">
        <v>37455</v>
      </c>
      <c r="C8847" s="1163" t="s">
        <v>18445</v>
      </c>
      <c r="D8847" s="1163" t="s">
        <v>18446</v>
      </c>
      <c r="E8847" s="1164" t="s">
        <v>12277</v>
      </c>
      <c r="F8847" s="1165">
        <v>44354</v>
      </c>
      <c r="G8847" s="1165">
        <v>44828</v>
      </c>
    </row>
    <row r="8848" spans="1:7" ht="38.25">
      <c r="A8848" s="1162">
        <v>10575</v>
      </c>
      <c r="B8848" s="1162">
        <v>37456</v>
      </c>
      <c r="C8848" s="1163" t="s">
        <v>18447</v>
      </c>
      <c r="D8848" s="1163" t="s">
        <v>18448</v>
      </c>
      <c r="E8848" s="1164" t="s">
        <v>3265</v>
      </c>
      <c r="F8848" s="1165">
        <v>45019</v>
      </c>
      <c r="G8848" s="1165">
        <v>45053</v>
      </c>
    </row>
    <row r="8849" spans="1:7" ht="25.5">
      <c r="A8849" s="1162">
        <v>10576</v>
      </c>
      <c r="B8849" s="1162">
        <v>37457</v>
      </c>
      <c r="C8849" s="1163" t="s">
        <v>18449</v>
      </c>
      <c r="D8849" s="1163" t="s">
        <v>18450</v>
      </c>
      <c r="E8849" s="1164" t="s">
        <v>3161</v>
      </c>
      <c r="F8849" s="1165">
        <v>44809</v>
      </c>
      <c r="G8849" s="1165">
        <v>44953</v>
      </c>
    </row>
    <row r="8850" spans="1:7">
      <c r="A8850" s="1162">
        <v>10577</v>
      </c>
      <c r="B8850" s="1162">
        <v>37458</v>
      </c>
      <c r="C8850" s="1163" t="s">
        <v>18451</v>
      </c>
      <c r="D8850" s="1163" t="s">
        <v>18452</v>
      </c>
      <c r="E8850" s="1164" t="s">
        <v>3705</v>
      </c>
      <c r="F8850" s="1165">
        <v>45019</v>
      </c>
      <c r="G8850" s="1165">
        <v>45088</v>
      </c>
    </row>
    <row r="8851" spans="1:7">
      <c r="A8851" s="1162">
        <v>10578</v>
      </c>
      <c r="B8851" s="1162">
        <v>37460</v>
      </c>
      <c r="C8851" s="1163" t="s">
        <v>16786</v>
      </c>
      <c r="D8851" s="1163" t="s">
        <v>9422</v>
      </c>
      <c r="E8851" s="1164" t="s">
        <v>3287</v>
      </c>
      <c r="F8851" s="1165">
        <v>45019</v>
      </c>
      <c r="G8851" s="1165">
        <v>45108</v>
      </c>
    </row>
    <row r="8852" spans="1:7" ht="25.5">
      <c r="A8852" s="1162">
        <v>10579</v>
      </c>
      <c r="B8852" s="1162">
        <v>37461</v>
      </c>
      <c r="C8852" s="1163" t="s">
        <v>18453</v>
      </c>
      <c r="D8852" s="1163" t="s">
        <v>18454</v>
      </c>
      <c r="E8852" s="1164" t="s">
        <v>4546</v>
      </c>
      <c r="F8852" s="1165">
        <v>44829</v>
      </c>
      <c r="G8852" s="1165">
        <v>45068</v>
      </c>
    </row>
    <row r="8853" spans="1:7" ht="25.5">
      <c r="A8853" s="1162">
        <v>10580</v>
      </c>
      <c r="B8853" s="1162">
        <v>37462</v>
      </c>
      <c r="C8853" s="1163" t="s">
        <v>18455</v>
      </c>
      <c r="D8853" s="1163" t="s">
        <v>18456</v>
      </c>
      <c r="E8853" s="1164" t="s">
        <v>2560</v>
      </c>
      <c r="F8853" s="1165">
        <v>44659</v>
      </c>
      <c r="G8853" s="1165">
        <v>44768</v>
      </c>
    </row>
    <row r="8854" spans="1:7" ht="25.5">
      <c r="A8854" s="1162">
        <v>10581</v>
      </c>
      <c r="B8854" s="1162">
        <v>37463</v>
      </c>
      <c r="C8854" s="1163" t="s">
        <v>18457</v>
      </c>
      <c r="D8854" s="1163" t="s">
        <v>18458</v>
      </c>
      <c r="E8854" s="1164" t="s">
        <v>3112</v>
      </c>
      <c r="F8854" s="1165">
        <v>44899</v>
      </c>
      <c r="G8854" s="1165">
        <v>44928</v>
      </c>
    </row>
    <row r="8855" spans="1:7" ht="38.25">
      <c r="A8855" s="1162">
        <v>10582</v>
      </c>
      <c r="B8855" s="1162">
        <v>37464</v>
      </c>
      <c r="C8855" s="1163" t="s">
        <v>18459</v>
      </c>
      <c r="D8855" s="1163" t="s">
        <v>18460</v>
      </c>
      <c r="E8855" s="1164" t="s">
        <v>11891</v>
      </c>
      <c r="F8855" s="1165">
        <v>44354</v>
      </c>
      <c r="G8855" s="1165">
        <v>44728</v>
      </c>
    </row>
    <row r="8856" spans="1:7" ht="25.5">
      <c r="A8856" s="1162">
        <v>10583</v>
      </c>
      <c r="B8856" s="1162">
        <v>37465</v>
      </c>
      <c r="C8856" s="1163" t="s">
        <v>18461</v>
      </c>
      <c r="D8856" s="1163" t="s">
        <v>18462</v>
      </c>
      <c r="E8856" s="1164" t="s">
        <v>3705</v>
      </c>
      <c r="F8856" s="1165">
        <v>44729</v>
      </c>
      <c r="G8856" s="1165">
        <v>44798</v>
      </c>
    </row>
    <row r="8857" spans="1:7" ht="25.5">
      <c r="A8857" s="1162">
        <v>10584</v>
      </c>
      <c r="B8857" s="1162">
        <v>37466</v>
      </c>
      <c r="C8857" s="1163" t="s">
        <v>18463</v>
      </c>
      <c r="D8857" s="1163" t="s">
        <v>18464</v>
      </c>
      <c r="E8857" s="1164" t="s">
        <v>2560</v>
      </c>
      <c r="F8857" s="1165">
        <v>44659</v>
      </c>
      <c r="G8857" s="1165">
        <v>44768</v>
      </c>
    </row>
    <row r="8858" spans="1:7" ht="25.5">
      <c r="A8858" s="1162">
        <v>10585</v>
      </c>
      <c r="B8858" s="1162">
        <v>37467</v>
      </c>
      <c r="C8858" s="1163" t="s">
        <v>18465</v>
      </c>
      <c r="D8858" s="1163" t="s">
        <v>18466</v>
      </c>
      <c r="E8858" s="1164" t="s">
        <v>2560</v>
      </c>
      <c r="F8858" s="1165">
        <v>44659</v>
      </c>
      <c r="G8858" s="1165">
        <v>44768</v>
      </c>
    </row>
    <row r="8859" spans="1:7" ht="25.5">
      <c r="A8859" s="1162">
        <v>10586</v>
      </c>
      <c r="B8859" s="1162">
        <v>37468</v>
      </c>
      <c r="C8859" s="1163" t="s">
        <v>18467</v>
      </c>
      <c r="D8859" s="1163" t="s">
        <v>18468</v>
      </c>
      <c r="E8859" s="1164" t="s">
        <v>3705</v>
      </c>
      <c r="F8859" s="1165">
        <v>44689</v>
      </c>
      <c r="G8859" s="1165">
        <v>44758</v>
      </c>
    </row>
    <row r="8860" spans="1:7" ht="25.5">
      <c r="A8860" s="1162">
        <v>10587</v>
      </c>
      <c r="B8860" s="1162">
        <v>37469</v>
      </c>
      <c r="C8860" s="1163" t="s">
        <v>18469</v>
      </c>
      <c r="D8860" s="1163" t="s">
        <v>18470</v>
      </c>
      <c r="E8860" s="1164" t="s">
        <v>3705</v>
      </c>
      <c r="F8860" s="1165">
        <v>44769</v>
      </c>
      <c r="G8860" s="1165">
        <v>44838</v>
      </c>
    </row>
    <row r="8861" spans="1:7" ht="25.5">
      <c r="A8861" s="1162">
        <v>10588</v>
      </c>
      <c r="B8861" s="1162">
        <v>37470</v>
      </c>
      <c r="C8861" s="1163" t="s">
        <v>18471</v>
      </c>
      <c r="D8861" s="1163" t="s">
        <v>18472</v>
      </c>
      <c r="E8861" s="1164" t="s">
        <v>3705</v>
      </c>
      <c r="F8861" s="1165">
        <v>44829</v>
      </c>
      <c r="G8861" s="1165">
        <v>44898</v>
      </c>
    </row>
    <row r="8862" spans="1:7" ht="25.5">
      <c r="A8862" s="1162">
        <v>10589</v>
      </c>
      <c r="B8862" s="1162">
        <v>37471</v>
      </c>
      <c r="C8862" s="1163" t="s">
        <v>18473</v>
      </c>
      <c r="D8862" s="1163" t="s">
        <v>18474</v>
      </c>
      <c r="E8862" s="1164" t="s">
        <v>3705</v>
      </c>
      <c r="F8862" s="1165">
        <v>44839</v>
      </c>
      <c r="G8862" s="1165">
        <v>44908</v>
      </c>
    </row>
    <row r="8863" spans="1:7" ht="25.5">
      <c r="A8863" s="1162">
        <v>10590</v>
      </c>
      <c r="B8863" s="1162">
        <v>37459</v>
      </c>
      <c r="C8863" s="1163" t="s">
        <v>18475</v>
      </c>
      <c r="D8863" s="1163" t="s">
        <v>18476</v>
      </c>
      <c r="E8863" s="1164" t="s">
        <v>3265</v>
      </c>
      <c r="F8863" s="1165">
        <v>44909</v>
      </c>
      <c r="G8863" s="1165">
        <v>44943</v>
      </c>
    </row>
    <row r="8864" spans="1:7" ht="25.5">
      <c r="A8864" s="1162">
        <v>10591</v>
      </c>
      <c r="B8864" s="1162">
        <v>37472</v>
      </c>
      <c r="C8864" s="1163" t="s">
        <v>18477</v>
      </c>
      <c r="D8864" s="1163" t="s">
        <v>18478</v>
      </c>
      <c r="E8864" s="1164" t="s">
        <v>2894</v>
      </c>
      <c r="F8864" s="1165">
        <v>44659</v>
      </c>
      <c r="G8864" s="1165">
        <v>44778</v>
      </c>
    </row>
    <row r="8865" spans="1:7" ht="25.5">
      <c r="A8865" s="1162">
        <v>10592</v>
      </c>
      <c r="B8865" s="1162">
        <v>37473</v>
      </c>
      <c r="C8865" s="1163" t="s">
        <v>18479</v>
      </c>
      <c r="D8865" s="1163" t="s">
        <v>18480</v>
      </c>
      <c r="E8865" s="1164" t="s">
        <v>3161</v>
      </c>
      <c r="F8865" s="1165">
        <v>44759</v>
      </c>
      <c r="G8865" s="1165">
        <v>44903</v>
      </c>
    </row>
    <row r="8866" spans="1:7" ht="25.5">
      <c r="A8866" s="1162">
        <v>10593</v>
      </c>
      <c r="B8866" s="1162">
        <v>37474</v>
      </c>
      <c r="C8866" s="1163" t="s">
        <v>18481</v>
      </c>
      <c r="D8866" s="1163" t="s">
        <v>18482</v>
      </c>
      <c r="E8866" s="1164" t="s">
        <v>2560</v>
      </c>
      <c r="F8866" s="1165">
        <v>44909</v>
      </c>
      <c r="G8866" s="1165">
        <v>45018</v>
      </c>
    </row>
    <row r="8867" spans="1:7" ht="25.5">
      <c r="A8867" s="1162">
        <v>10594</v>
      </c>
      <c r="B8867" s="1162">
        <v>37475</v>
      </c>
      <c r="C8867" s="1163" t="s">
        <v>18483</v>
      </c>
      <c r="D8867" s="1163" t="s">
        <v>18484</v>
      </c>
      <c r="E8867" s="1164" t="s">
        <v>4546</v>
      </c>
      <c r="F8867" s="1165">
        <v>44659</v>
      </c>
      <c r="G8867" s="1165">
        <v>44898</v>
      </c>
    </row>
    <row r="8868" spans="1:7" ht="25.5">
      <c r="A8868" s="1162">
        <v>10595</v>
      </c>
      <c r="B8868" s="1162">
        <v>37476</v>
      </c>
      <c r="C8868" s="1163" t="s">
        <v>18485</v>
      </c>
      <c r="D8868" s="1163" t="s">
        <v>18486</v>
      </c>
      <c r="E8868" s="1164" t="s">
        <v>3705</v>
      </c>
      <c r="F8868" s="1165">
        <v>44739</v>
      </c>
      <c r="G8868" s="1165">
        <v>44808</v>
      </c>
    </row>
    <row r="8869" spans="1:7" ht="25.5">
      <c r="A8869" s="1162">
        <v>10596</v>
      </c>
      <c r="B8869" s="1162">
        <v>37477</v>
      </c>
      <c r="C8869" s="1163" t="s">
        <v>18487</v>
      </c>
      <c r="D8869" s="1163" t="s">
        <v>18488</v>
      </c>
      <c r="E8869" s="1164" t="s">
        <v>3705</v>
      </c>
      <c r="F8869" s="1165">
        <v>44354</v>
      </c>
      <c r="G8869" s="1165">
        <v>44423</v>
      </c>
    </row>
    <row r="8870" spans="1:7" ht="25.5">
      <c r="A8870" s="1162">
        <v>10597</v>
      </c>
      <c r="B8870" s="1162">
        <v>37478</v>
      </c>
      <c r="C8870" s="1163" t="s">
        <v>18489</v>
      </c>
      <c r="D8870" s="1163" t="s">
        <v>18490</v>
      </c>
      <c r="E8870" s="1164" t="s">
        <v>3287</v>
      </c>
      <c r="F8870" s="1165">
        <v>44659</v>
      </c>
      <c r="G8870" s="1165">
        <v>44748</v>
      </c>
    </row>
    <row r="8871" spans="1:7" ht="25.5">
      <c r="A8871" s="1162">
        <v>10598</v>
      </c>
      <c r="B8871" s="1162">
        <v>37479</v>
      </c>
      <c r="C8871" s="1163" t="s">
        <v>18491</v>
      </c>
      <c r="D8871" s="1163" t="s">
        <v>18492</v>
      </c>
      <c r="E8871" s="1164" t="s">
        <v>3705</v>
      </c>
      <c r="F8871" s="1165">
        <v>44809</v>
      </c>
      <c r="G8871" s="1165">
        <v>44878</v>
      </c>
    </row>
    <row r="8872" spans="1:7" ht="25.5">
      <c r="A8872" s="1162">
        <v>10599</v>
      </c>
      <c r="B8872" s="1162">
        <v>37480</v>
      </c>
      <c r="C8872" s="1163" t="s">
        <v>18493</v>
      </c>
      <c r="D8872" s="1163" t="s">
        <v>18494</v>
      </c>
      <c r="E8872" s="1164" t="s">
        <v>3705</v>
      </c>
      <c r="F8872" s="1165">
        <v>44759</v>
      </c>
      <c r="G8872" s="1165">
        <v>44828</v>
      </c>
    </row>
    <row r="8873" spans="1:7" ht="25.5">
      <c r="A8873" s="1162">
        <v>10600</v>
      </c>
      <c r="B8873" s="1162">
        <v>37481</v>
      </c>
      <c r="C8873" s="1163" t="s">
        <v>18495</v>
      </c>
      <c r="D8873" s="1163" t="s">
        <v>18496</v>
      </c>
      <c r="E8873" s="1164" t="s">
        <v>3705</v>
      </c>
      <c r="F8873" s="1165">
        <v>44839</v>
      </c>
      <c r="G8873" s="1165">
        <v>44908</v>
      </c>
    </row>
    <row r="8874" spans="1:7" ht="25.5">
      <c r="A8874" s="1162">
        <v>10601</v>
      </c>
      <c r="B8874" s="1162">
        <v>37482</v>
      </c>
      <c r="C8874" s="1163" t="s">
        <v>18497</v>
      </c>
      <c r="D8874" s="1163" t="s">
        <v>18498</v>
      </c>
      <c r="E8874" s="1164" t="s">
        <v>3705</v>
      </c>
      <c r="F8874" s="1165">
        <v>44829</v>
      </c>
      <c r="G8874" s="1165">
        <v>44898</v>
      </c>
    </row>
    <row r="8875" spans="1:7">
      <c r="A8875" s="1158">
        <v>10602</v>
      </c>
      <c r="B8875" s="1158">
        <v>37483</v>
      </c>
      <c r="C8875" s="1159" t="s">
        <v>11960</v>
      </c>
      <c r="D8875" s="1159" t="s">
        <v>12561</v>
      </c>
      <c r="E8875" s="1160" t="s">
        <v>6088</v>
      </c>
      <c r="F8875" s="1161">
        <v>44659</v>
      </c>
      <c r="G8875" s="1161">
        <v>45378</v>
      </c>
    </row>
    <row r="8876" spans="1:7" ht="25.5">
      <c r="A8876" s="1162">
        <v>10603</v>
      </c>
      <c r="B8876" s="1162">
        <v>37484</v>
      </c>
      <c r="C8876" s="1163" t="s">
        <v>18499</v>
      </c>
      <c r="D8876" s="1163" t="s">
        <v>18500</v>
      </c>
      <c r="E8876" s="1164" t="s">
        <v>6088</v>
      </c>
      <c r="F8876" s="1165">
        <v>44659</v>
      </c>
      <c r="G8876" s="1165">
        <v>45378</v>
      </c>
    </row>
    <row r="8877" spans="1:7" ht="25.5">
      <c r="A8877" s="1162">
        <v>10604</v>
      </c>
      <c r="B8877" s="1162">
        <v>37485</v>
      </c>
      <c r="C8877" s="1163" t="s">
        <v>18501</v>
      </c>
      <c r="D8877" s="1163" t="s">
        <v>18502</v>
      </c>
      <c r="E8877" s="1164" t="s">
        <v>2693</v>
      </c>
      <c r="F8877" s="1165">
        <v>44809</v>
      </c>
      <c r="G8877" s="1165">
        <v>44853</v>
      </c>
    </row>
    <row r="8878" spans="1:7" ht="25.5">
      <c r="A8878" s="1162">
        <v>10605</v>
      </c>
      <c r="B8878" s="1162">
        <v>37486</v>
      </c>
      <c r="C8878" s="1163" t="s">
        <v>18503</v>
      </c>
      <c r="D8878" s="1163" t="s">
        <v>18504</v>
      </c>
      <c r="E8878" s="1164" t="s">
        <v>3955</v>
      </c>
      <c r="F8878" s="1165">
        <v>44759</v>
      </c>
      <c r="G8878" s="1165">
        <v>44958</v>
      </c>
    </row>
    <row r="8879" spans="1:7" ht="38.25">
      <c r="A8879" s="1162">
        <v>10606</v>
      </c>
      <c r="B8879" s="1162">
        <v>37487</v>
      </c>
      <c r="C8879" s="1163" t="s">
        <v>18505</v>
      </c>
      <c r="D8879" s="1163" t="s">
        <v>18506</v>
      </c>
      <c r="E8879" s="1164" t="s">
        <v>3112</v>
      </c>
      <c r="F8879" s="1165">
        <v>44959</v>
      </c>
      <c r="G8879" s="1165">
        <v>44988</v>
      </c>
    </row>
    <row r="8880" spans="1:7" ht="25.5">
      <c r="A8880" s="1162">
        <v>10607</v>
      </c>
      <c r="B8880" s="1162">
        <v>37488</v>
      </c>
      <c r="C8880" s="1163" t="s">
        <v>18507</v>
      </c>
      <c r="D8880" s="1163" t="s">
        <v>18508</v>
      </c>
      <c r="E8880" s="1164" t="s">
        <v>2894</v>
      </c>
      <c r="F8880" s="1165">
        <v>44799</v>
      </c>
      <c r="G8880" s="1165">
        <v>44918</v>
      </c>
    </row>
    <row r="8881" spans="1:7" ht="25.5">
      <c r="A8881" s="1162">
        <v>10608</v>
      </c>
      <c r="B8881" s="1162">
        <v>37489</v>
      </c>
      <c r="C8881" s="1163" t="s">
        <v>18509</v>
      </c>
      <c r="D8881" s="1163" t="s">
        <v>18510</v>
      </c>
      <c r="E8881" s="1164" t="s">
        <v>5405</v>
      </c>
      <c r="F8881" s="1165">
        <v>44799</v>
      </c>
      <c r="G8881" s="1165">
        <v>44953</v>
      </c>
    </row>
    <row r="8882" spans="1:7" ht="38.25">
      <c r="A8882" s="1162">
        <v>10609</v>
      </c>
      <c r="B8882" s="1162">
        <v>37490</v>
      </c>
      <c r="C8882" s="1163" t="s">
        <v>18511</v>
      </c>
      <c r="D8882" s="1163" t="s">
        <v>18512</v>
      </c>
      <c r="E8882" s="1164" t="s">
        <v>3112</v>
      </c>
      <c r="F8882" s="1165">
        <v>44954</v>
      </c>
      <c r="G8882" s="1165">
        <v>44983</v>
      </c>
    </row>
    <row r="8883" spans="1:7" ht="25.5">
      <c r="A8883" s="1162">
        <v>10610</v>
      </c>
      <c r="B8883" s="1162">
        <v>37491</v>
      </c>
      <c r="C8883" s="1163" t="s">
        <v>18513</v>
      </c>
      <c r="D8883" s="1163" t="s">
        <v>18514</v>
      </c>
      <c r="E8883" s="1164" t="s">
        <v>3955</v>
      </c>
      <c r="F8883" s="1165">
        <v>44809</v>
      </c>
      <c r="G8883" s="1165">
        <v>45008</v>
      </c>
    </row>
    <row r="8884" spans="1:7" ht="38.25">
      <c r="A8884" s="1162">
        <v>10611</v>
      </c>
      <c r="B8884" s="1162">
        <v>37492</v>
      </c>
      <c r="C8884" s="1163" t="s">
        <v>18515</v>
      </c>
      <c r="D8884" s="1163" t="s">
        <v>18516</v>
      </c>
      <c r="E8884" s="1164" t="s">
        <v>3112</v>
      </c>
      <c r="F8884" s="1165">
        <v>45009</v>
      </c>
      <c r="G8884" s="1165">
        <v>45038</v>
      </c>
    </row>
    <row r="8885" spans="1:7" ht="25.5">
      <c r="A8885" s="1162">
        <v>10612</v>
      </c>
      <c r="B8885" s="1162">
        <v>37493</v>
      </c>
      <c r="C8885" s="1163" t="s">
        <v>18517</v>
      </c>
      <c r="D8885" s="1163" t="s">
        <v>18518</v>
      </c>
      <c r="E8885" s="1164" t="s">
        <v>3029</v>
      </c>
      <c r="F8885" s="1165">
        <v>44659</v>
      </c>
      <c r="G8885" s="1165">
        <v>44908</v>
      </c>
    </row>
    <row r="8886" spans="1:7" ht="25.5">
      <c r="A8886" s="1162">
        <v>10613</v>
      </c>
      <c r="B8886" s="1162">
        <v>37494</v>
      </c>
      <c r="C8886" s="1163" t="s">
        <v>18519</v>
      </c>
      <c r="D8886" s="1163" t="s">
        <v>18520</v>
      </c>
      <c r="E8886" s="1164" t="s">
        <v>3112</v>
      </c>
      <c r="F8886" s="1165">
        <v>44909</v>
      </c>
      <c r="G8886" s="1165">
        <v>44938</v>
      </c>
    </row>
    <row r="8887" spans="1:7" ht="38.25">
      <c r="A8887" s="1162">
        <v>10614</v>
      </c>
      <c r="B8887" s="1162">
        <v>37495</v>
      </c>
      <c r="C8887" s="1163" t="s">
        <v>18521</v>
      </c>
      <c r="D8887" s="1163" t="s">
        <v>18522</v>
      </c>
      <c r="E8887" s="1164" t="s">
        <v>2936</v>
      </c>
      <c r="F8887" s="1165">
        <v>44854</v>
      </c>
      <c r="G8887" s="1165">
        <v>45073</v>
      </c>
    </row>
    <row r="8888" spans="1:7" ht="25.5">
      <c r="A8888" s="1162">
        <v>10615</v>
      </c>
      <c r="B8888" s="1162">
        <v>37496</v>
      </c>
      <c r="C8888" s="1163" t="s">
        <v>18523</v>
      </c>
      <c r="D8888" s="1163" t="s">
        <v>18524</v>
      </c>
      <c r="E8888" s="1164" t="s">
        <v>3955</v>
      </c>
      <c r="F8888" s="1165">
        <v>44954</v>
      </c>
      <c r="G8888" s="1165">
        <v>45153</v>
      </c>
    </row>
    <row r="8889" spans="1:7" ht="38.25">
      <c r="A8889" s="1162">
        <v>10616</v>
      </c>
      <c r="B8889" s="1162">
        <v>37497</v>
      </c>
      <c r="C8889" s="1163" t="s">
        <v>18525</v>
      </c>
      <c r="D8889" s="1163" t="s">
        <v>18526</v>
      </c>
      <c r="E8889" s="1164" t="s">
        <v>3955</v>
      </c>
      <c r="F8889" s="1165">
        <v>44954</v>
      </c>
      <c r="G8889" s="1165">
        <v>45153</v>
      </c>
    </row>
    <row r="8890" spans="1:7" ht="25.5">
      <c r="A8890" s="1162">
        <v>10617</v>
      </c>
      <c r="B8890" s="1162">
        <v>37498</v>
      </c>
      <c r="C8890" s="1163" t="s">
        <v>18527</v>
      </c>
      <c r="D8890" s="1163" t="s">
        <v>18528</v>
      </c>
      <c r="E8890" s="1164" t="s">
        <v>3064</v>
      </c>
      <c r="F8890" s="1165">
        <v>44809</v>
      </c>
      <c r="G8890" s="1165">
        <v>44988</v>
      </c>
    </row>
    <row r="8891" spans="1:7" ht="25.5">
      <c r="A8891" s="1162">
        <v>10618</v>
      </c>
      <c r="B8891" s="1162">
        <v>37499</v>
      </c>
      <c r="C8891" s="1163" t="s">
        <v>18529</v>
      </c>
      <c r="D8891" s="1163" t="s">
        <v>18530</v>
      </c>
      <c r="E8891" s="1164" t="s">
        <v>3064</v>
      </c>
      <c r="F8891" s="1165">
        <v>44809</v>
      </c>
      <c r="G8891" s="1165">
        <v>44988</v>
      </c>
    </row>
    <row r="8892" spans="1:7" ht="25.5">
      <c r="A8892" s="1162">
        <v>10619</v>
      </c>
      <c r="B8892" s="1162">
        <v>37500</v>
      </c>
      <c r="C8892" s="1163" t="s">
        <v>18531</v>
      </c>
      <c r="D8892" s="1163" t="s">
        <v>18532</v>
      </c>
      <c r="E8892" s="1164" t="s">
        <v>3955</v>
      </c>
      <c r="F8892" s="1165">
        <v>44954</v>
      </c>
      <c r="G8892" s="1165">
        <v>45153</v>
      </c>
    </row>
    <row r="8893" spans="1:7">
      <c r="A8893" s="1162">
        <v>10620</v>
      </c>
      <c r="B8893" s="1162">
        <v>37501</v>
      </c>
      <c r="C8893" s="1163" t="s">
        <v>18533</v>
      </c>
      <c r="D8893" s="1163" t="s">
        <v>18534</v>
      </c>
      <c r="E8893" s="1164" t="s">
        <v>2585</v>
      </c>
      <c r="F8893" s="1165">
        <v>45109</v>
      </c>
      <c r="G8893" s="1165">
        <v>45128</v>
      </c>
    </row>
    <row r="8894" spans="1:7" ht="38.25">
      <c r="A8894" s="1162">
        <v>10621</v>
      </c>
      <c r="B8894" s="1162">
        <v>37502</v>
      </c>
      <c r="C8894" s="1163" t="s">
        <v>18535</v>
      </c>
      <c r="D8894" s="1163" t="s">
        <v>18536</v>
      </c>
      <c r="E8894" s="1164" t="s">
        <v>3955</v>
      </c>
      <c r="F8894" s="1165">
        <v>44809</v>
      </c>
      <c r="G8894" s="1165">
        <v>45008</v>
      </c>
    </row>
    <row r="8895" spans="1:7">
      <c r="A8895" s="1162">
        <v>10622</v>
      </c>
      <c r="B8895" s="1162">
        <v>37503</v>
      </c>
      <c r="C8895" s="1163" t="s">
        <v>18537</v>
      </c>
      <c r="D8895" s="1163" t="s">
        <v>18538</v>
      </c>
      <c r="E8895" s="1164" t="s">
        <v>9740</v>
      </c>
      <c r="F8895" s="1165">
        <v>44759</v>
      </c>
      <c r="G8895" s="1165">
        <v>45090</v>
      </c>
    </row>
    <row r="8896" spans="1:7">
      <c r="A8896" s="1158">
        <v>10623</v>
      </c>
      <c r="B8896" s="1158">
        <v>37504</v>
      </c>
      <c r="C8896" s="1159" t="s">
        <v>11969</v>
      </c>
      <c r="D8896" s="1159" t="s">
        <v>12493</v>
      </c>
      <c r="E8896" s="1160" t="s">
        <v>6406</v>
      </c>
      <c r="F8896" s="1161">
        <v>44809</v>
      </c>
      <c r="G8896" s="1161">
        <v>45198</v>
      </c>
    </row>
    <row r="8897" spans="1:7" ht="38.25">
      <c r="A8897" s="1162">
        <v>10624</v>
      </c>
      <c r="B8897" s="1162">
        <v>37505</v>
      </c>
      <c r="C8897" s="1163" t="s">
        <v>18539</v>
      </c>
      <c r="D8897" s="1163" t="s">
        <v>18540</v>
      </c>
      <c r="E8897" s="1164" t="s">
        <v>2894</v>
      </c>
      <c r="F8897" s="1165">
        <v>44899</v>
      </c>
      <c r="G8897" s="1165">
        <v>45018</v>
      </c>
    </row>
    <row r="8898" spans="1:7" ht="38.25">
      <c r="A8898" s="1162">
        <v>10625</v>
      </c>
      <c r="B8898" s="1162">
        <v>37506</v>
      </c>
      <c r="C8898" s="1163" t="s">
        <v>18541</v>
      </c>
      <c r="D8898" s="1163" t="s">
        <v>18542</v>
      </c>
      <c r="E8898" s="1164" t="s">
        <v>2894</v>
      </c>
      <c r="F8898" s="1165">
        <v>44929</v>
      </c>
      <c r="G8898" s="1165">
        <v>45048</v>
      </c>
    </row>
    <row r="8899" spans="1:7" ht="38.25">
      <c r="A8899" s="1162">
        <v>10626</v>
      </c>
      <c r="B8899" s="1162">
        <v>37507</v>
      </c>
      <c r="C8899" s="1163" t="s">
        <v>18543</v>
      </c>
      <c r="D8899" s="1163" t="s">
        <v>18544</v>
      </c>
      <c r="E8899" s="1164" t="s">
        <v>2894</v>
      </c>
      <c r="F8899" s="1165">
        <v>44959</v>
      </c>
      <c r="G8899" s="1165">
        <v>45078</v>
      </c>
    </row>
    <row r="8900" spans="1:7" ht="25.5">
      <c r="A8900" s="1162">
        <v>10627</v>
      </c>
      <c r="B8900" s="1162">
        <v>37508</v>
      </c>
      <c r="C8900" s="1163" t="s">
        <v>18545</v>
      </c>
      <c r="D8900" s="1163" t="s">
        <v>18546</v>
      </c>
      <c r="E8900" s="1164" t="s">
        <v>3064</v>
      </c>
      <c r="F8900" s="1165">
        <v>44809</v>
      </c>
      <c r="G8900" s="1165">
        <v>44988</v>
      </c>
    </row>
    <row r="8901" spans="1:7" ht="25.5">
      <c r="A8901" s="1162">
        <v>10628</v>
      </c>
      <c r="B8901" s="1162">
        <v>37509</v>
      </c>
      <c r="C8901" s="1163" t="s">
        <v>18547</v>
      </c>
      <c r="D8901" s="1163" t="s">
        <v>18548</v>
      </c>
      <c r="E8901" s="1164" t="s">
        <v>3955</v>
      </c>
      <c r="F8901" s="1165">
        <v>44839</v>
      </c>
      <c r="G8901" s="1165">
        <v>45038</v>
      </c>
    </row>
    <row r="8902" spans="1:7" ht="25.5">
      <c r="A8902" s="1162">
        <v>10629</v>
      </c>
      <c r="B8902" s="1162">
        <v>37510</v>
      </c>
      <c r="C8902" s="1163" t="s">
        <v>18549</v>
      </c>
      <c r="D8902" s="1163" t="s">
        <v>18550</v>
      </c>
      <c r="E8902" s="1164" t="s">
        <v>3009</v>
      </c>
      <c r="F8902" s="1165">
        <v>44899</v>
      </c>
      <c r="G8902" s="1165">
        <v>45048</v>
      </c>
    </row>
    <row r="8903" spans="1:7" ht="25.5">
      <c r="A8903" s="1162">
        <v>10630</v>
      </c>
      <c r="B8903" s="1162">
        <v>37511</v>
      </c>
      <c r="C8903" s="1163" t="s">
        <v>18551</v>
      </c>
      <c r="D8903" s="1163" t="s">
        <v>18552</v>
      </c>
      <c r="E8903" s="1164" t="s">
        <v>2894</v>
      </c>
      <c r="F8903" s="1165">
        <v>44899</v>
      </c>
      <c r="G8903" s="1165">
        <v>45018</v>
      </c>
    </row>
    <row r="8904" spans="1:7" ht="25.5">
      <c r="A8904" s="1162">
        <v>10631</v>
      </c>
      <c r="B8904" s="1162">
        <v>37512</v>
      </c>
      <c r="C8904" s="1163" t="s">
        <v>18553</v>
      </c>
      <c r="D8904" s="1163" t="s">
        <v>18554</v>
      </c>
      <c r="E8904" s="1164" t="s">
        <v>2894</v>
      </c>
      <c r="F8904" s="1165">
        <v>44959</v>
      </c>
      <c r="G8904" s="1165">
        <v>45078</v>
      </c>
    </row>
    <row r="8905" spans="1:7" ht="25.5">
      <c r="A8905" s="1162">
        <v>10632</v>
      </c>
      <c r="B8905" s="1162">
        <v>37513</v>
      </c>
      <c r="C8905" s="1163" t="s">
        <v>18555</v>
      </c>
      <c r="D8905" s="1163" t="s">
        <v>18556</v>
      </c>
      <c r="E8905" s="1164" t="s">
        <v>3009</v>
      </c>
      <c r="F8905" s="1165">
        <v>44839</v>
      </c>
      <c r="G8905" s="1165">
        <v>44988</v>
      </c>
    </row>
    <row r="8906" spans="1:7" ht="38.25">
      <c r="A8906" s="1162">
        <v>10633</v>
      </c>
      <c r="B8906" s="1162">
        <v>37514</v>
      </c>
      <c r="C8906" s="1163" t="s">
        <v>18557</v>
      </c>
      <c r="D8906" s="1163" t="s">
        <v>18558</v>
      </c>
      <c r="E8906" s="1164" t="s">
        <v>2894</v>
      </c>
      <c r="F8906" s="1165">
        <v>44929</v>
      </c>
      <c r="G8906" s="1165">
        <v>45048</v>
      </c>
    </row>
    <row r="8907" spans="1:7" ht="38.25">
      <c r="A8907" s="1162">
        <v>10634</v>
      </c>
      <c r="B8907" s="1162">
        <v>37515</v>
      </c>
      <c r="C8907" s="1163" t="s">
        <v>18559</v>
      </c>
      <c r="D8907" s="1163" t="s">
        <v>18560</v>
      </c>
      <c r="E8907" s="1164" t="s">
        <v>2894</v>
      </c>
      <c r="F8907" s="1165">
        <v>44944</v>
      </c>
      <c r="G8907" s="1165">
        <v>45063</v>
      </c>
    </row>
    <row r="8908" spans="1:7" ht="38.25">
      <c r="A8908" s="1162">
        <v>10635</v>
      </c>
      <c r="B8908" s="1162">
        <v>37516</v>
      </c>
      <c r="C8908" s="1163" t="s">
        <v>18561</v>
      </c>
      <c r="D8908" s="1163" t="s">
        <v>18562</v>
      </c>
      <c r="E8908" s="1164" t="s">
        <v>2894</v>
      </c>
      <c r="F8908" s="1165">
        <v>44974</v>
      </c>
      <c r="G8908" s="1165">
        <v>45093</v>
      </c>
    </row>
    <row r="8909" spans="1:7" ht="25.5">
      <c r="A8909" s="1162">
        <v>10636</v>
      </c>
      <c r="B8909" s="1162">
        <v>37517</v>
      </c>
      <c r="C8909" s="1163" t="s">
        <v>18563</v>
      </c>
      <c r="D8909" s="1163" t="s">
        <v>18564</v>
      </c>
      <c r="E8909" s="1164" t="s">
        <v>2894</v>
      </c>
      <c r="F8909" s="1165">
        <v>44959</v>
      </c>
      <c r="G8909" s="1165">
        <v>45078</v>
      </c>
    </row>
    <row r="8910" spans="1:7" ht="38.25">
      <c r="A8910" s="1162">
        <v>10637</v>
      </c>
      <c r="B8910" s="1162">
        <v>37518</v>
      </c>
      <c r="C8910" s="1163" t="s">
        <v>18565</v>
      </c>
      <c r="D8910" s="1163" t="s">
        <v>18566</v>
      </c>
      <c r="E8910" s="1164" t="s">
        <v>2894</v>
      </c>
      <c r="F8910" s="1165">
        <v>44959</v>
      </c>
      <c r="G8910" s="1165">
        <v>45078</v>
      </c>
    </row>
    <row r="8911" spans="1:7" ht="25.5">
      <c r="A8911" s="1162">
        <v>10638</v>
      </c>
      <c r="B8911" s="1162">
        <v>37519</v>
      </c>
      <c r="C8911" s="1163" t="s">
        <v>18567</v>
      </c>
      <c r="D8911" s="1163" t="s">
        <v>18568</v>
      </c>
      <c r="E8911" s="1164" t="s">
        <v>2894</v>
      </c>
      <c r="F8911" s="1165">
        <v>44959</v>
      </c>
      <c r="G8911" s="1165">
        <v>45078</v>
      </c>
    </row>
    <row r="8912" spans="1:7" ht="38.25">
      <c r="A8912" s="1162">
        <v>10639</v>
      </c>
      <c r="B8912" s="1162">
        <v>37520</v>
      </c>
      <c r="C8912" s="1163" t="s">
        <v>18569</v>
      </c>
      <c r="D8912" s="1163" t="s">
        <v>18570</v>
      </c>
      <c r="E8912" s="1164" t="s">
        <v>2894</v>
      </c>
      <c r="F8912" s="1165">
        <v>44974</v>
      </c>
      <c r="G8912" s="1165">
        <v>45093</v>
      </c>
    </row>
    <row r="8913" spans="1:7" ht="38.25">
      <c r="A8913" s="1162">
        <v>10640</v>
      </c>
      <c r="B8913" s="1162">
        <v>37521</v>
      </c>
      <c r="C8913" s="1163" t="s">
        <v>18571</v>
      </c>
      <c r="D8913" s="1163" t="s">
        <v>18572</v>
      </c>
      <c r="E8913" s="1164" t="s">
        <v>2894</v>
      </c>
      <c r="F8913" s="1165">
        <v>44959</v>
      </c>
      <c r="G8913" s="1165">
        <v>45078</v>
      </c>
    </row>
    <row r="8914" spans="1:7" ht="25.5">
      <c r="A8914" s="1162">
        <v>10641</v>
      </c>
      <c r="B8914" s="1162">
        <v>37522</v>
      </c>
      <c r="C8914" s="1163" t="s">
        <v>18573</v>
      </c>
      <c r="D8914" s="1163" t="s">
        <v>18574</v>
      </c>
      <c r="E8914" s="1164" t="s">
        <v>2894</v>
      </c>
      <c r="F8914" s="1165">
        <v>45049</v>
      </c>
      <c r="G8914" s="1165">
        <v>45168</v>
      </c>
    </row>
    <row r="8915" spans="1:7" ht="25.5">
      <c r="A8915" s="1162">
        <v>10642</v>
      </c>
      <c r="B8915" s="1162">
        <v>37523</v>
      </c>
      <c r="C8915" s="1163" t="s">
        <v>13045</v>
      </c>
      <c r="D8915" s="1163" t="s">
        <v>7240</v>
      </c>
      <c r="E8915" s="1164" t="s">
        <v>2894</v>
      </c>
      <c r="F8915" s="1165">
        <v>45049</v>
      </c>
      <c r="G8915" s="1165">
        <v>45168</v>
      </c>
    </row>
    <row r="8916" spans="1:7" ht="38.25">
      <c r="A8916" s="1162">
        <v>10643</v>
      </c>
      <c r="B8916" s="1162">
        <v>37524</v>
      </c>
      <c r="C8916" s="1163" t="s">
        <v>18575</v>
      </c>
      <c r="D8916" s="1163" t="s">
        <v>18576</v>
      </c>
      <c r="E8916" s="1164" t="s">
        <v>2894</v>
      </c>
      <c r="F8916" s="1165">
        <v>45064</v>
      </c>
      <c r="G8916" s="1165">
        <v>45183</v>
      </c>
    </row>
    <row r="8917" spans="1:7" ht="25.5">
      <c r="A8917" s="1162">
        <v>10644</v>
      </c>
      <c r="B8917" s="1162">
        <v>37525</v>
      </c>
      <c r="C8917" s="1163" t="s">
        <v>15986</v>
      </c>
      <c r="D8917" s="1163" t="s">
        <v>8759</v>
      </c>
      <c r="E8917" s="1164" t="s">
        <v>2894</v>
      </c>
      <c r="F8917" s="1165">
        <v>45079</v>
      </c>
      <c r="G8917" s="1165">
        <v>45198</v>
      </c>
    </row>
    <row r="8918" spans="1:7" ht="25.5">
      <c r="A8918" s="1162">
        <v>10645</v>
      </c>
      <c r="B8918" s="1162">
        <v>37526</v>
      </c>
      <c r="C8918" s="1163" t="s">
        <v>18577</v>
      </c>
      <c r="D8918" s="1163" t="s">
        <v>18578</v>
      </c>
      <c r="E8918" s="1164" t="s">
        <v>2894</v>
      </c>
      <c r="F8918" s="1165">
        <v>45064</v>
      </c>
      <c r="G8918" s="1165">
        <v>45183</v>
      </c>
    </row>
    <row r="8919" spans="1:7" ht="25.5">
      <c r="A8919" s="1162">
        <v>10646</v>
      </c>
      <c r="B8919" s="1162">
        <v>37527</v>
      </c>
      <c r="C8919" s="1163" t="s">
        <v>18579</v>
      </c>
      <c r="D8919" s="1163" t="s">
        <v>18580</v>
      </c>
      <c r="E8919" s="1164" t="s">
        <v>2894</v>
      </c>
      <c r="F8919" s="1165">
        <v>45079</v>
      </c>
      <c r="G8919" s="1165">
        <v>45198</v>
      </c>
    </row>
    <row r="8920" spans="1:7">
      <c r="A8920" s="1162">
        <v>10647</v>
      </c>
      <c r="B8920" s="1162">
        <v>37528</v>
      </c>
      <c r="C8920" s="1163" t="s">
        <v>15455</v>
      </c>
      <c r="D8920" s="1163" t="s">
        <v>8742</v>
      </c>
      <c r="E8920" s="1164" t="s">
        <v>2894</v>
      </c>
      <c r="F8920" s="1165">
        <v>45079</v>
      </c>
      <c r="G8920" s="1165">
        <v>45198</v>
      </c>
    </row>
    <row r="8921" spans="1:7">
      <c r="A8921" s="1162">
        <v>10648</v>
      </c>
      <c r="B8921" s="1162">
        <v>37529</v>
      </c>
      <c r="C8921" s="1163" t="s">
        <v>15456</v>
      </c>
      <c r="D8921" s="1163" t="s">
        <v>8748</v>
      </c>
      <c r="E8921" s="1164" t="s">
        <v>2894</v>
      </c>
      <c r="F8921" s="1165">
        <v>45064</v>
      </c>
      <c r="G8921" s="1165">
        <v>45183</v>
      </c>
    </row>
    <row r="8922" spans="1:7" ht="25.5">
      <c r="A8922" s="1162">
        <v>10649</v>
      </c>
      <c r="B8922" s="1162">
        <v>37530</v>
      </c>
      <c r="C8922" s="1163" t="s">
        <v>15784</v>
      </c>
      <c r="D8922" s="1163" t="s">
        <v>8750</v>
      </c>
      <c r="E8922" s="1164" t="s">
        <v>2894</v>
      </c>
      <c r="F8922" s="1165">
        <v>45079</v>
      </c>
      <c r="G8922" s="1165">
        <v>45198</v>
      </c>
    </row>
    <row r="8923" spans="1:7">
      <c r="A8923" s="1162">
        <v>10650</v>
      </c>
      <c r="B8923" s="1162">
        <v>37531</v>
      </c>
      <c r="C8923" s="1163" t="s">
        <v>15785</v>
      </c>
      <c r="D8923" s="1163" t="s">
        <v>8752</v>
      </c>
      <c r="E8923" s="1164" t="s">
        <v>2894</v>
      </c>
      <c r="F8923" s="1165">
        <v>45064</v>
      </c>
      <c r="G8923" s="1165">
        <v>45183</v>
      </c>
    </row>
    <row r="8924" spans="1:7">
      <c r="A8924" s="1158">
        <v>10651</v>
      </c>
      <c r="B8924" s="1158">
        <v>37532</v>
      </c>
      <c r="C8924" s="1159" t="s">
        <v>11986</v>
      </c>
      <c r="D8924" s="1159" t="s">
        <v>5244</v>
      </c>
      <c r="E8924" s="1160" t="s">
        <v>6406</v>
      </c>
      <c r="F8924" s="1161">
        <v>44899</v>
      </c>
      <c r="G8924" s="1161">
        <v>45288</v>
      </c>
    </row>
    <row r="8925" spans="1:7" ht="38.25">
      <c r="A8925" s="1162">
        <v>10652</v>
      </c>
      <c r="B8925" s="1162">
        <v>37533</v>
      </c>
      <c r="C8925" s="1163" t="s">
        <v>18581</v>
      </c>
      <c r="D8925" s="1163" t="s">
        <v>18582</v>
      </c>
      <c r="E8925" s="1164" t="s">
        <v>2894</v>
      </c>
      <c r="F8925" s="1165">
        <v>44914</v>
      </c>
      <c r="G8925" s="1165">
        <v>45033</v>
      </c>
    </row>
    <row r="8926" spans="1:7" ht="38.25">
      <c r="A8926" s="1162">
        <v>10653</v>
      </c>
      <c r="B8926" s="1162">
        <v>37534</v>
      </c>
      <c r="C8926" s="1163" t="s">
        <v>18583</v>
      </c>
      <c r="D8926" s="1163" t="s">
        <v>18584</v>
      </c>
      <c r="E8926" s="1164" t="s">
        <v>2894</v>
      </c>
      <c r="F8926" s="1165">
        <v>44899</v>
      </c>
      <c r="G8926" s="1165">
        <v>45018</v>
      </c>
    </row>
    <row r="8927" spans="1:7" ht="51">
      <c r="A8927" s="1162">
        <v>10654</v>
      </c>
      <c r="B8927" s="1162">
        <v>37535</v>
      </c>
      <c r="C8927" s="1163" t="s">
        <v>18585</v>
      </c>
      <c r="D8927" s="1163" t="s">
        <v>18586</v>
      </c>
      <c r="E8927" s="1164" t="s">
        <v>2894</v>
      </c>
      <c r="F8927" s="1165">
        <v>44914</v>
      </c>
      <c r="G8927" s="1165">
        <v>45033</v>
      </c>
    </row>
    <row r="8928" spans="1:7" ht="51">
      <c r="A8928" s="1162">
        <v>10655</v>
      </c>
      <c r="B8928" s="1162">
        <v>37536</v>
      </c>
      <c r="C8928" s="1163" t="s">
        <v>18587</v>
      </c>
      <c r="D8928" s="1163" t="s">
        <v>18588</v>
      </c>
      <c r="E8928" s="1164" t="s">
        <v>2894</v>
      </c>
      <c r="F8928" s="1165">
        <v>44899</v>
      </c>
      <c r="G8928" s="1165">
        <v>45018</v>
      </c>
    </row>
    <row r="8929" spans="1:7" ht="51">
      <c r="A8929" s="1162">
        <v>10656</v>
      </c>
      <c r="B8929" s="1162">
        <v>37537</v>
      </c>
      <c r="C8929" s="1163" t="s">
        <v>18589</v>
      </c>
      <c r="D8929" s="1163" t="s">
        <v>18590</v>
      </c>
      <c r="E8929" s="1164" t="s">
        <v>2894</v>
      </c>
      <c r="F8929" s="1165">
        <v>44914</v>
      </c>
      <c r="G8929" s="1165">
        <v>45033</v>
      </c>
    </row>
    <row r="8930" spans="1:7" ht="51">
      <c r="A8930" s="1162">
        <v>10657</v>
      </c>
      <c r="B8930" s="1162">
        <v>37538</v>
      </c>
      <c r="C8930" s="1163" t="s">
        <v>18591</v>
      </c>
      <c r="D8930" s="1163" t="s">
        <v>18592</v>
      </c>
      <c r="E8930" s="1164" t="s">
        <v>2894</v>
      </c>
      <c r="F8930" s="1165">
        <v>44899</v>
      </c>
      <c r="G8930" s="1165">
        <v>45018</v>
      </c>
    </row>
    <row r="8931" spans="1:7" ht="51">
      <c r="A8931" s="1162">
        <v>10658</v>
      </c>
      <c r="B8931" s="1162">
        <v>37539</v>
      </c>
      <c r="C8931" s="1163" t="s">
        <v>18593</v>
      </c>
      <c r="D8931" s="1163" t="s">
        <v>18594</v>
      </c>
      <c r="E8931" s="1164" t="s">
        <v>2894</v>
      </c>
      <c r="F8931" s="1165">
        <v>44914</v>
      </c>
      <c r="G8931" s="1165">
        <v>45033</v>
      </c>
    </row>
    <row r="8932" spans="1:7" ht="38.25">
      <c r="A8932" s="1162">
        <v>10659</v>
      </c>
      <c r="B8932" s="1162">
        <v>37540</v>
      </c>
      <c r="C8932" s="1163" t="s">
        <v>18595</v>
      </c>
      <c r="D8932" s="1163" t="s">
        <v>18596</v>
      </c>
      <c r="E8932" s="1164" t="s">
        <v>2894</v>
      </c>
      <c r="F8932" s="1165">
        <v>44959</v>
      </c>
      <c r="G8932" s="1165">
        <v>45078</v>
      </c>
    </row>
    <row r="8933" spans="1:7" ht="38.25">
      <c r="A8933" s="1162">
        <v>10660</v>
      </c>
      <c r="B8933" s="1162">
        <v>37541</v>
      </c>
      <c r="C8933" s="1163" t="s">
        <v>18597</v>
      </c>
      <c r="D8933" s="1163" t="s">
        <v>18598</v>
      </c>
      <c r="E8933" s="1164" t="s">
        <v>2894</v>
      </c>
      <c r="F8933" s="1165">
        <v>45079</v>
      </c>
      <c r="G8933" s="1165">
        <v>45198</v>
      </c>
    </row>
    <row r="8934" spans="1:7" ht="38.25">
      <c r="A8934" s="1162">
        <v>10661</v>
      </c>
      <c r="B8934" s="1162">
        <v>37542</v>
      </c>
      <c r="C8934" s="1163" t="s">
        <v>18599</v>
      </c>
      <c r="D8934" s="1163" t="s">
        <v>18600</v>
      </c>
      <c r="E8934" s="1164" t="s">
        <v>2894</v>
      </c>
      <c r="F8934" s="1165">
        <v>44974</v>
      </c>
      <c r="G8934" s="1165">
        <v>45093</v>
      </c>
    </row>
    <row r="8935" spans="1:7" ht="25.5">
      <c r="A8935" s="1162">
        <v>10662</v>
      </c>
      <c r="B8935" s="1162">
        <v>37543</v>
      </c>
      <c r="C8935" s="1163" t="s">
        <v>18601</v>
      </c>
      <c r="D8935" s="1163" t="s">
        <v>18602</v>
      </c>
      <c r="E8935" s="1164" t="s">
        <v>2894</v>
      </c>
      <c r="F8935" s="1165">
        <v>45079</v>
      </c>
      <c r="G8935" s="1165">
        <v>45198</v>
      </c>
    </row>
    <row r="8936" spans="1:7" ht="25.5">
      <c r="A8936" s="1162">
        <v>10663</v>
      </c>
      <c r="B8936" s="1162">
        <v>37544</v>
      </c>
      <c r="C8936" s="1163" t="s">
        <v>18603</v>
      </c>
      <c r="D8936" s="1163" t="s">
        <v>18604</v>
      </c>
      <c r="E8936" s="1164" t="s">
        <v>2894</v>
      </c>
      <c r="F8936" s="1165">
        <v>45094</v>
      </c>
      <c r="G8936" s="1165">
        <v>45213</v>
      </c>
    </row>
    <row r="8937" spans="1:7" ht="51">
      <c r="A8937" s="1162">
        <v>10664</v>
      </c>
      <c r="B8937" s="1162">
        <v>37545</v>
      </c>
      <c r="C8937" s="1163" t="s">
        <v>18605</v>
      </c>
      <c r="D8937" s="1163" t="s">
        <v>18606</v>
      </c>
      <c r="E8937" s="1164" t="s">
        <v>2894</v>
      </c>
      <c r="F8937" s="1165">
        <v>44959</v>
      </c>
      <c r="G8937" s="1165">
        <v>45078</v>
      </c>
    </row>
    <row r="8938" spans="1:7" ht="51">
      <c r="A8938" s="1162">
        <v>10665</v>
      </c>
      <c r="B8938" s="1162">
        <v>37546</v>
      </c>
      <c r="C8938" s="1163" t="s">
        <v>18607</v>
      </c>
      <c r="D8938" s="1163" t="s">
        <v>18608</v>
      </c>
      <c r="E8938" s="1164" t="s">
        <v>2894</v>
      </c>
      <c r="F8938" s="1165">
        <v>45139</v>
      </c>
      <c r="G8938" s="1165">
        <v>45258</v>
      </c>
    </row>
    <row r="8939" spans="1:7" ht="25.5">
      <c r="A8939" s="1162">
        <v>10666</v>
      </c>
      <c r="B8939" s="1162">
        <v>37547</v>
      </c>
      <c r="C8939" s="1163" t="s">
        <v>18609</v>
      </c>
      <c r="D8939" s="1163" t="s">
        <v>18610</v>
      </c>
      <c r="E8939" s="1164" t="s">
        <v>2894</v>
      </c>
      <c r="F8939" s="1165">
        <v>45139</v>
      </c>
      <c r="G8939" s="1165">
        <v>45258</v>
      </c>
    </row>
    <row r="8940" spans="1:7" ht="25.5">
      <c r="A8940" s="1162">
        <v>10667</v>
      </c>
      <c r="B8940" s="1162">
        <v>37548</v>
      </c>
      <c r="C8940" s="1163" t="s">
        <v>18611</v>
      </c>
      <c r="D8940" s="1163" t="s">
        <v>18612</v>
      </c>
      <c r="E8940" s="1164" t="s">
        <v>2894</v>
      </c>
      <c r="F8940" s="1165">
        <v>45169</v>
      </c>
      <c r="G8940" s="1165">
        <v>45288</v>
      </c>
    </row>
    <row r="8941" spans="1:7" ht="38.25">
      <c r="A8941" s="1162">
        <v>10668</v>
      </c>
      <c r="B8941" s="1162">
        <v>37549</v>
      </c>
      <c r="C8941" s="1163" t="s">
        <v>18613</v>
      </c>
      <c r="D8941" s="1163" t="s">
        <v>18614</v>
      </c>
      <c r="E8941" s="1164" t="s">
        <v>2894</v>
      </c>
      <c r="F8941" s="1165">
        <v>45154</v>
      </c>
      <c r="G8941" s="1165">
        <v>45273</v>
      </c>
    </row>
    <row r="8942" spans="1:7" ht="38.25">
      <c r="A8942" s="1162">
        <v>10669</v>
      </c>
      <c r="B8942" s="1162">
        <v>37550</v>
      </c>
      <c r="C8942" s="1163" t="s">
        <v>18615</v>
      </c>
      <c r="D8942" s="1163" t="s">
        <v>18616</v>
      </c>
      <c r="E8942" s="1164" t="s">
        <v>18617</v>
      </c>
      <c r="F8942" s="1165">
        <v>44899</v>
      </c>
      <c r="G8942" s="1165">
        <v>45090</v>
      </c>
    </row>
    <row r="8943" spans="1:7">
      <c r="A8943" s="1158">
        <v>10670</v>
      </c>
      <c r="B8943" s="1158">
        <v>37551</v>
      </c>
      <c r="C8943" s="1159" t="s">
        <v>18618</v>
      </c>
      <c r="D8943" s="1159" t="s">
        <v>18619</v>
      </c>
      <c r="E8943" s="1160" t="s">
        <v>9970</v>
      </c>
      <c r="F8943" s="1161">
        <v>44829</v>
      </c>
      <c r="G8943" s="1161">
        <v>45378</v>
      </c>
    </row>
    <row r="8944" spans="1:7">
      <c r="A8944" s="1162">
        <v>10671</v>
      </c>
      <c r="B8944" s="1162">
        <v>37552</v>
      </c>
      <c r="C8944" s="1163" t="s">
        <v>18620</v>
      </c>
      <c r="D8944" s="1163" t="s">
        <v>18621</v>
      </c>
      <c r="E8944" s="1164" t="s">
        <v>2357</v>
      </c>
      <c r="F8944" s="1165">
        <v>45378</v>
      </c>
      <c r="G8944" s="1165">
        <v>45378</v>
      </c>
    </row>
    <row r="8945" spans="1:7">
      <c r="A8945" s="1158">
        <v>10672</v>
      </c>
      <c r="B8945" s="1158">
        <v>37553</v>
      </c>
      <c r="C8945" s="1159" t="s">
        <v>11951</v>
      </c>
      <c r="D8945" s="1159" t="s">
        <v>3179</v>
      </c>
      <c r="E8945" s="1160" t="s">
        <v>6406</v>
      </c>
      <c r="F8945" s="1161">
        <v>44829</v>
      </c>
      <c r="G8945" s="1161">
        <v>45218</v>
      </c>
    </row>
    <row r="8946" spans="1:7" ht="25.5">
      <c r="A8946" s="1162">
        <v>10673</v>
      </c>
      <c r="B8946" s="1162">
        <v>37554</v>
      </c>
      <c r="C8946" s="1163" t="s">
        <v>18622</v>
      </c>
      <c r="D8946" s="1163" t="s">
        <v>18623</v>
      </c>
      <c r="E8946" s="1164" t="s">
        <v>2566</v>
      </c>
      <c r="F8946" s="1165">
        <v>45124</v>
      </c>
      <c r="G8946" s="1165">
        <v>45128</v>
      </c>
    </row>
    <row r="8947" spans="1:7" ht="25.5">
      <c r="A8947" s="1162">
        <v>10674</v>
      </c>
      <c r="B8947" s="1162">
        <v>37555</v>
      </c>
      <c r="C8947" s="1163" t="s">
        <v>18624</v>
      </c>
      <c r="D8947" s="1163" t="s">
        <v>18625</v>
      </c>
      <c r="E8947" s="1164" t="s">
        <v>2566</v>
      </c>
      <c r="F8947" s="1165">
        <v>45214</v>
      </c>
      <c r="G8947" s="1165">
        <v>45218</v>
      </c>
    </row>
    <row r="8948" spans="1:7">
      <c r="A8948" s="1162">
        <v>10675</v>
      </c>
      <c r="B8948" s="1162">
        <v>37556</v>
      </c>
      <c r="C8948" s="1163" t="s">
        <v>16789</v>
      </c>
      <c r="D8948" s="1163" t="s">
        <v>18626</v>
      </c>
      <c r="E8948" s="1164" t="s">
        <v>3287</v>
      </c>
      <c r="F8948" s="1165">
        <v>45124</v>
      </c>
      <c r="G8948" s="1165">
        <v>45213</v>
      </c>
    </row>
    <row r="8949" spans="1:7">
      <c r="A8949" s="1162">
        <v>10676</v>
      </c>
      <c r="B8949" s="1162">
        <v>37557</v>
      </c>
      <c r="C8949" s="1163" t="s">
        <v>18627</v>
      </c>
      <c r="D8949" s="1163" t="s">
        <v>18628</v>
      </c>
      <c r="E8949" s="1164" t="s">
        <v>2566</v>
      </c>
      <c r="F8949" s="1165">
        <v>44829</v>
      </c>
      <c r="G8949" s="1165">
        <v>44833</v>
      </c>
    </row>
    <row r="8950" spans="1:7" ht="25.5">
      <c r="A8950" s="1162">
        <v>10677</v>
      </c>
      <c r="B8950" s="1162">
        <v>37558</v>
      </c>
      <c r="C8950" s="1163" t="s">
        <v>18629</v>
      </c>
      <c r="D8950" s="1163" t="s">
        <v>18630</v>
      </c>
      <c r="E8950" s="1164" t="s">
        <v>3265</v>
      </c>
      <c r="F8950" s="1165">
        <v>44829</v>
      </c>
      <c r="G8950" s="1165">
        <v>44863</v>
      </c>
    </row>
    <row r="8951" spans="1:7" ht="25.5">
      <c r="A8951" s="1162">
        <v>10678</v>
      </c>
      <c r="B8951" s="1162">
        <v>37559</v>
      </c>
      <c r="C8951" s="1163" t="s">
        <v>18631</v>
      </c>
      <c r="D8951" s="1163" t="s">
        <v>18632</v>
      </c>
      <c r="E8951" s="1164" t="s">
        <v>2981</v>
      </c>
      <c r="F8951" s="1165">
        <v>44864</v>
      </c>
      <c r="G8951" s="1165">
        <v>44913</v>
      </c>
    </row>
    <row r="8952" spans="1:7" ht="25.5">
      <c r="A8952" s="1162">
        <v>10679</v>
      </c>
      <c r="B8952" s="1162">
        <v>37560</v>
      </c>
      <c r="C8952" s="1163" t="s">
        <v>18633</v>
      </c>
      <c r="D8952" s="1163" t="s">
        <v>18634</v>
      </c>
      <c r="E8952" s="1164" t="s">
        <v>3287</v>
      </c>
      <c r="F8952" s="1165">
        <v>44914</v>
      </c>
      <c r="G8952" s="1165">
        <v>45003</v>
      </c>
    </row>
    <row r="8953" spans="1:7" ht="25.5">
      <c r="A8953" s="1162">
        <v>10680</v>
      </c>
      <c r="B8953" s="1162">
        <v>37561</v>
      </c>
      <c r="C8953" s="1163" t="s">
        <v>18635</v>
      </c>
      <c r="D8953" s="1163" t="s">
        <v>18636</v>
      </c>
      <c r="E8953" s="1164" t="s">
        <v>3064</v>
      </c>
      <c r="F8953" s="1165">
        <v>45004</v>
      </c>
      <c r="G8953" s="1165">
        <v>45183</v>
      </c>
    </row>
    <row r="8954" spans="1:7" ht="25.5">
      <c r="A8954" s="1162">
        <v>10681</v>
      </c>
      <c r="B8954" s="1162">
        <v>37562</v>
      </c>
      <c r="C8954" s="1163" t="s">
        <v>18637</v>
      </c>
      <c r="D8954" s="1163" t="s">
        <v>18638</v>
      </c>
      <c r="E8954" s="1164" t="s">
        <v>2894</v>
      </c>
      <c r="F8954" s="1165">
        <v>45004</v>
      </c>
      <c r="G8954" s="1165">
        <v>45123</v>
      </c>
    </row>
    <row r="8955" spans="1:7">
      <c r="A8955" s="1158">
        <v>10682</v>
      </c>
      <c r="B8955" s="1158">
        <v>37563</v>
      </c>
      <c r="C8955" s="1159" t="s">
        <v>11960</v>
      </c>
      <c r="D8955" s="1159" t="s">
        <v>12561</v>
      </c>
      <c r="E8955" s="1160" t="s">
        <v>3006</v>
      </c>
      <c r="F8955" s="1161">
        <v>44914</v>
      </c>
      <c r="G8955" s="1161">
        <v>45273</v>
      </c>
    </row>
    <row r="8956" spans="1:7">
      <c r="A8956" s="1162">
        <v>10683</v>
      </c>
      <c r="B8956" s="1162">
        <v>37564</v>
      </c>
      <c r="C8956" s="1163" t="s">
        <v>18639</v>
      </c>
      <c r="D8956" s="1163" t="s">
        <v>18640</v>
      </c>
      <c r="E8956" s="1164" t="s">
        <v>3034</v>
      </c>
      <c r="F8956" s="1165">
        <v>45124</v>
      </c>
      <c r="G8956" s="1165">
        <v>45183</v>
      </c>
    </row>
    <row r="8957" spans="1:7" ht="25.5">
      <c r="A8957" s="1162">
        <v>10684</v>
      </c>
      <c r="B8957" s="1162">
        <v>37565</v>
      </c>
      <c r="C8957" s="1163" t="s">
        <v>18641</v>
      </c>
      <c r="D8957" s="1163" t="s">
        <v>18642</v>
      </c>
      <c r="E8957" s="1164" t="s">
        <v>3009</v>
      </c>
      <c r="F8957" s="1165">
        <v>45124</v>
      </c>
      <c r="G8957" s="1165">
        <v>45273</v>
      </c>
    </row>
    <row r="8958" spans="1:7">
      <c r="A8958" s="1162">
        <v>10685</v>
      </c>
      <c r="B8958" s="1162">
        <v>37566</v>
      </c>
      <c r="C8958" s="1163" t="s">
        <v>16798</v>
      </c>
      <c r="D8958" s="1163" t="s">
        <v>16799</v>
      </c>
      <c r="E8958" s="1164" t="s">
        <v>3064</v>
      </c>
      <c r="F8958" s="1165">
        <v>44914</v>
      </c>
      <c r="G8958" s="1165">
        <v>45093</v>
      </c>
    </row>
    <row r="8959" spans="1:7" ht="25.5">
      <c r="A8959" s="1162">
        <v>10686</v>
      </c>
      <c r="B8959" s="1162">
        <v>37567</v>
      </c>
      <c r="C8959" s="1163" t="s">
        <v>16800</v>
      </c>
      <c r="D8959" s="1163" t="s">
        <v>16801</v>
      </c>
      <c r="E8959" s="1164" t="s">
        <v>2894</v>
      </c>
      <c r="F8959" s="1165">
        <v>44914</v>
      </c>
      <c r="G8959" s="1165">
        <v>45033</v>
      </c>
    </row>
    <row r="8960" spans="1:7">
      <c r="A8960" s="1162">
        <v>10687</v>
      </c>
      <c r="B8960" s="1162">
        <v>37568</v>
      </c>
      <c r="C8960" s="1163" t="s">
        <v>18643</v>
      </c>
      <c r="D8960" s="1163" t="s">
        <v>18644</v>
      </c>
      <c r="E8960" s="1164" t="s">
        <v>3009</v>
      </c>
      <c r="F8960" s="1165">
        <v>45004</v>
      </c>
      <c r="G8960" s="1165">
        <v>45153</v>
      </c>
    </row>
    <row r="8961" spans="1:7">
      <c r="A8961" s="1162">
        <v>10688</v>
      </c>
      <c r="B8961" s="1162">
        <v>37569</v>
      </c>
      <c r="C8961" s="1163" t="s">
        <v>18645</v>
      </c>
      <c r="D8961" s="1163" t="s">
        <v>18646</v>
      </c>
      <c r="E8961" s="1164" t="s">
        <v>3009</v>
      </c>
      <c r="F8961" s="1165">
        <v>45004</v>
      </c>
      <c r="G8961" s="1165">
        <v>45153</v>
      </c>
    </row>
    <row r="8962" spans="1:7">
      <c r="A8962" s="1162">
        <v>10689</v>
      </c>
      <c r="B8962" s="1162">
        <v>37570</v>
      </c>
      <c r="C8962" s="1163" t="s">
        <v>18647</v>
      </c>
      <c r="D8962" s="1163" t="s">
        <v>18648</v>
      </c>
      <c r="E8962" s="1164" t="s">
        <v>3064</v>
      </c>
      <c r="F8962" s="1165">
        <v>44914</v>
      </c>
      <c r="G8962" s="1165">
        <v>45093</v>
      </c>
    </row>
    <row r="8963" spans="1:7">
      <c r="A8963" s="1162">
        <v>10690</v>
      </c>
      <c r="B8963" s="1162">
        <v>37571</v>
      </c>
      <c r="C8963" s="1163" t="s">
        <v>18649</v>
      </c>
      <c r="D8963" s="1163" t="s">
        <v>18650</v>
      </c>
      <c r="E8963" s="1164" t="s">
        <v>2894</v>
      </c>
      <c r="F8963" s="1165">
        <v>44914</v>
      </c>
      <c r="G8963" s="1165">
        <v>45033</v>
      </c>
    </row>
    <row r="8964" spans="1:7" ht="25.5">
      <c r="A8964" s="1162">
        <v>10691</v>
      </c>
      <c r="B8964" s="1162">
        <v>37572</v>
      </c>
      <c r="C8964" s="1163" t="s">
        <v>18651</v>
      </c>
      <c r="D8964" s="1163" t="s">
        <v>18652</v>
      </c>
      <c r="E8964" s="1164" t="s">
        <v>3461</v>
      </c>
      <c r="F8964" s="1165">
        <v>44914</v>
      </c>
      <c r="G8964" s="1165">
        <v>45213</v>
      </c>
    </row>
    <row r="8965" spans="1:7">
      <c r="A8965" s="1158">
        <v>10692</v>
      </c>
      <c r="B8965" s="1158">
        <v>37573</v>
      </c>
      <c r="C8965" s="1159" t="s">
        <v>11969</v>
      </c>
      <c r="D8965" s="1159" t="s">
        <v>12493</v>
      </c>
      <c r="E8965" s="1160" t="s">
        <v>9084</v>
      </c>
      <c r="F8965" s="1161">
        <v>45214</v>
      </c>
      <c r="G8965" s="1161">
        <v>45378</v>
      </c>
    </row>
    <row r="8966" spans="1:7" ht="25.5">
      <c r="A8966" s="1162">
        <v>10693</v>
      </c>
      <c r="B8966" s="1162">
        <v>37574</v>
      </c>
      <c r="C8966" s="1163" t="s">
        <v>18653</v>
      </c>
      <c r="D8966" s="1163" t="s">
        <v>18654</v>
      </c>
      <c r="E8966" s="1164" t="s">
        <v>2894</v>
      </c>
      <c r="F8966" s="1165">
        <v>45214</v>
      </c>
      <c r="G8966" s="1165">
        <v>45333</v>
      </c>
    </row>
    <row r="8967" spans="1:7" ht="25.5">
      <c r="A8967" s="1162">
        <v>10694</v>
      </c>
      <c r="B8967" s="1162">
        <v>37575</v>
      </c>
      <c r="C8967" s="1163" t="s">
        <v>12862</v>
      </c>
      <c r="D8967" s="1163" t="s">
        <v>10257</v>
      </c>
      <c r="E8967" s="1164" t="s">
        <v>3009</v>
      </c>
      <c r="F8967" s="1165">
        <v>45229</v>
      </c>
      <c r="G8967" s="1165">
        <v>45378</v>
      </c>
    </row>
    <row r="8968" spans="1:7" ht="25.5">
      <c r="A8968" s="1162">
        <v>10695</v>
      </c>
      <c r="B8968" s="1162">
        <v>37576</v>
      </c>
      <c r="C8968" s="1163" t="s">
        <v>18655</v>
      </c>
      <c r="D8968" s="1163" t="s">
        <v>18656</v>
      </c>
      <c r="E8968" s="1164" t="s">
        <v>2894</v>
      </c>
      <c r="F8968" s="1165">
        <v>45214</v>
      </c>
      <c r="G8968" s="1165">
        <v>45333</v>
      </c>
    </row>
    <row r="8969" spans="1:7" ht="25.5">
      <c r="A8969" s="1162">
        <v>10696</v>
      </c>
      <c r="B8969" s="1162">
        <v>37577</v>
      </c>
      <c r="C8969" s="1163" t="s">
        <v>12865</v>
      </c>
      <c r="D8969" s="1163" t="s">
        <v>7240</v>
      </c>
      <c r="E8969" s="1164" t="s">
        <v>3009</v>
      </c>
      <c r="F8969" s="1165">
        <v>45229</v>
      </c>
      <c r="G8969" s="1165">
        <v>45378</v>
      </c>
    </row>
    <row r="8970" spans="1:7" ht="25.5">
      <c r="A8970" s="1162">
        <v>10697</v>
      </c>
      <c r="B8970" s="1162">
        <v>37578</v>
      </c>
      <c r="C8970" s="1163" t="s">
        <v>18657</v>
      </c>
      <c r="D8970" s="1163" t="s">
        <v>18658</v>
      </c>
      <c r="E8970" s="1164" t="s">
        <v>2894</v>
      </c>
      <c r="F8970" s="1165">
        <v>45214</v>
      </c>
      <c r="G8970" s="1165">
        <v>45333</v>
      </c>
    </row>
    <row r="8971" spans="1:7">
      <c r="A8971" s="1162">
        <v>10698</v>
      </c>
      <c r="B8971" s="1162">
        <v>37579</v>
      </c>
      <c r="C8971" s="1163" t="s">
        <v>18659</v>
      </c>
      <c r="D8971" s="1163" t="s">
        <v>18660</v>
      </c>
      <c r="E8971" s="1164" t="s">
        <v>2894</v>
      </c>
      <c r="F8971" s="1165">
        <v>45214</v>
      </c>
      <c r="G8971" s="1165">
        <v>45333</v>
      </c>
    </row>
    <row r="8972" spans="1:7" ht="25.5">
      <c r="A8972" s="1162">
        <v>10699</v>
      </c>
      <c r="B8972" s="1162">
        <v>37580</v>
      </c>
      <c r="C8972" s="1163" t="s">
        <v>15784</v>
      </c>
      <c r="D8972" s="1163" t="s">
        <v>8750</v>
      </c>
      <c r="E8972" s="1164" t="s">
        <v>3009</v>
      </c>
      <c r="F8972" s="1165">
        <v>45229</v>
      </c>
      <c r="G8972" s="1165">
        <v>45378</v>
      </c>
    </row>
    <row r="8973" spans="1:7">
      <c r="A8973" s="1162">
        <v>10700</v>
      </c>
      <c r="B8973" s="1162">
        <v>37581</v>
      </c>
      <c r="C8973" s="1163" t="s">
        <v>15785</v>
      </c>
      <c r="D8973" s="1163" t="s">
        <v>8752</v>
      </c>
      <c r="E8973" s="1164" t="s">
        <v>2894</v>
      </c>
      <c r="F8973" s="1165">
        <v>45214</v>
      </c>
      <c r="G8973" s="1165">
        <v>45333</v>
      </c>
    </row>
    <row r="8974" spans="1:7">
      <c r="A8974" s="1158">
        <v>10701</v>
      </c>
      <c r="B8974" s="1158">
        <v>37582</v>
      </c>
      <c r="C8974" s="1159" t="s">
        <v>11986</v>
      </c>
      <c r="D8974" s="1159" t="s">
        <v>5244</v>
      </c>
      <c r="E8974" s="1160" t="s">
        <v>3352</v>
      </c>
      <c r="F8974" s="1161">
        <v>45244</v>
      </c>
      <c r="G8974" s="1161">
        <v>45378</v>
      </c>
    </row>
    <row r="8975" spans="1:7" ht="38.25">
      <c r="A8975" s="1162">
        <v>10702</v>
      </c>
      <c r="B8975" s="1162">
        <v>37583</v>
      </c>
      <c r="C8975" s="1163" t="s">
        <v>18661</v>
      </c>
      <c r="D8975" s="1163" t="s">
        <v>18662</v>
      </c>
      <c r="E8975" s="1164" t="s">
        <v>2894</v>
      </c>
      <c r="F8975" s="1165">
        <v>45244</v>
      </c>
      <c r="G8975" s="1165">
        <v>45363</v>
      </c>
    </row>
    <row r="8976" spans="1:7" ht="38.25">
      <c r="A8976" s="1162">
        <v>10703</v>
      </c>
      <c r="B8976" s="1162">
        <v>37584</v>
      </c>
      <c r="C8976" s="1163" t="s">
        <v>18663</v>
      </c>
      <c r="D8976" s="1163" t="s">
        <v>18664</v>
      </c>
      <c r="E8976" s="1164" t="s">
        <v>2894</v>
      </c>
      <c r="F8976" s="1165">
        <v>45259</v>
      </c>
      <c r="G8976" s="1165">
        <v>45378</v>
      </c>
    </row>
    <row r="8977" spans="1:7" ht="38.25">
      <c r="A8977" s="1162">
        <v>10704</v>
      </c>
      <c r="B8977" s="1162">
        <v>37585</v>
      </c>
      <c r="C8977" s="1163" t="s">
        <v>18665</v>
      </c>
      <c r="D8977" s="1163" t="s">
        <v>18666</v>
      </c>
      <c r="E8977" s="1164" t="s">
        <v>2894</v>
      </c>
      <c r="F8977" s="1165">
        <v>45244</v>
      </c>
      <c r="G8977" s="1165">
        <v>45363</v>
      </c>
    </row>
    <row r="8978" spans="1:7" ht="51">
      <c r="A8978" s="1162">
        <v>10705</v>
      </c>
      <c r="B8978" s="1162">
        <v>37586</v>
      </c>
      <c r="C8978" s="1163" t="s">
        <v>18667</v>
      </c>
      <c r="D8978" s="1163" t="s">
        <v>18668</v>
      </c>
      <c r="E8978" s="1164" t="s">
        <v>2894</v>
      </c>
      <c r="F8978" s="1165">
        <v>45259</v>
      </c>
      <c r="G8978" s="1165">
        <v>45378</v>
      </c>
    </row>
    <row r="8979" spans="1:7">
      <c r="A8979" s="1158">
        <v>10706</v>
      </c>
      <c r="B8979" s="1158">
        <v>37587</v>
      </c>
      <c r="C8979" s="1159" t="s">
        <v>18669</v>
      </c>
      <c r="D8979" s="1159" t="s">
        <v>18670</v>
      </c>
      <c r="E8979" s="1160" t="s">
        <v>3475</v>
      </c>
      <c r="F8979" s="1161">
        <v>44829</v>
      </c>
      <c r="G8979" s="1161">
        <v>45163</v>
      </c>
    </row>
    <row r="8980" spans="1:7">
      <c r="A8980" s="1162">
        <v>10707</v>
      </c>
      <c r="B8980" s="1162">
        <v>37588</v>
      </c>
      <c r="C8980" s="1163" t="s">
        <v>18671</v>
      </c>
      <c r="D8980" s="1163" t="s">
        <v>18672</v>
      </c>
      <c r="E8980" s="1164" t="s">
        <v>2357</v>
      </c>
      <c r="F8980" s="1165">
        <v>45163</v>
      </c>
      <c r="G8980" s="1165">
        <v>45163</v>
      </c>
    </row>
    <row r="8981" spans="1:7">
      <c r="A8981" s="1158">
        <v>10708</v>
      </c>
      <c r="B8981" s="1158">
        <v>37589</v>
      </c>
      <c r="C8981" s="1159" t="s">
        <v>11951</v>
      </c>
      <c r="D8981" s="1159" t="s">
        <v>3179</v>
      </c>
      <c r="E8981" s="1160" t="s">
        <v>3009</v>
      </c>
      <c r="F8981" s="1161">
        <v>45014</v>
      </c>
      <c r="G8981" s="1161">
        <v>45163</v>
      </c>
    </row>
    <row r="8982" spans="1:7" ht="25.5">
      <c r="A8982" s="1162">
        <v>10709</v>
      </c>
      <c r="B8982" s="1162">
        <v>37590</v>
      </c>
      <c r="C8982" s="1163" t="s">
        <v>18673</v>
      </c>
      <c r="D8982" s="1163" t="s">
        <v>18674</v>
      </c>
      <c r="E8982" s="1164" t="s">
        <v>3009</v>
      </c>
      <c r="F8982" s="1165">
        <v>45014</v>
      </c>
      <c r="G8982" s="1165">
        <v>45163</v>
      </c>
    </row>
    <row r="8983" spans="1:7">
      <c r="A8983" s="1158">
        <v>10710</v>
      </c>
      <c r="B8983" s="1158">
        <v>37591</v>
      </c>
      <c r="C8983" s="1159" t="s">
        <v>11969</v>
      </c>
      <c r="D8983" s="1159" t="s">
        <v>12493</v>
      </c>
      <c r="E8983" s="1160" t="s">
        <v>3352</v>
      </c>
      <c r="F8983" s="1161">
        <v>44829</v>
      </c>
      <c r="G8983" s="1161">
        <v>44963</v>
      </c>
    </row>
    <row r="8984" spans="1:7" ht="25.5">
      <c r="A8984" s="1162">
        <v>10711</v>
      </c>
      <c r="B8984" s="1162">
        <v>37592</v>
      </c>
      <c r="C8984" s="1163" t="s">
        <v>18675</v>
      </c>
      <c r="D8984" s="1163" t="s">
        <v>18676</v>
      </c>
      <c r="E8984" s="1164" t="s">
        <v>2894</v>
      </c>
      <c r="F8984" s="1165">
        <v>44829</v>
      </c>
      <c r="G8984" s="1165">
        <v>44948</v>
      </c>
    </row>
    <row r="8985" spans="1:7" ht="25.5">
      <c r="A8985" s="1162">
        <v>10712</v>
      </c>
      <c r="B8985" s="1162">
        <v>37593</v>
      </c>
      <c r="C8985" s="1163" t="s">
        <v>18677</v>
      </c>
      <c r="D8985" s="1163" t="s">
        <v>18678</v>
      </c>
      <c r="E8985" s="1164" t="s">
        <v>2894</v>
      </c>
      <c r="F8985" s="1165">
        <v>44829</v>
      </c>
      <c r="G8985" s="1165">
        <v>44948</v>
      </c>
    </row>
    <row r="8986" spans="1:7" ht="25.5">
      <c r="A8986" s="1162">
        <v>10713</v>
      </c>
      <c r="B8986" s="1162">
        <v>37594</v>
      </c>
      <c r="C8986" s="1163" t="s">
        <v>18679</v>
      </c>
      <c r="D8986" s="1163" t="s">
        <v>18680</v>
      </c>
      <c r="E8986" s="1164" t="s">
        <v>2894</v>
      </c>
      <c r="F8986" s="1165">
        <v>44829</v>
      </c>
      <c r="G8986" s="1165">
        <v>44948</v>
      </c>
    </row>
    <row r="8987" spans="1:7" ht="38.25">
      <c r="A8987" s="1162">
        <v>10714</v>
      </c>
      <c r="B8987" s="1162">
        <v>37595</v>
      </c>
      <c r="C8987" s="1163" t="s">
        <v>18681</v>
      </c>
      <c r="D8987" s="1163" t="s">
        <v>18682</v>
      </c>
      <c r="E8987" s="1164" t="s">
        <v>2894</v>
      </c>
      <c r="F8987" s="1165">
        <v>44844</v>
      </c>
      <c r="G8987" s="1165">
        <v>44963</v>
      </c>
    </row>
    <row r="8988" spans="1:7" ht="38.25">
      <c r="A8988" s="1162">
        <v>10715</v>
      </c>
      <c r="B8988" s="1162">
        <v>37596</v>
      </c>
      <c r="C8988" s="1163" t="s">
        <v>18683</v>
      </c>
      <c r="D8988" s="1163" t="s">
        <v>18684</v>
      </c>
      <c r="E8988" s="1164" t="s">
        <v>2894</v>
      </c>
      <c r="F8988" s="1165">
        <v>44844</v>
      </c>
      <c r="G8988" s="1165">
        <v>44963</v>
      </c>
    </row>
    <row r="8989" spans="1:7" ht="25.5">
      <c r="A8989" s="1162">
        <v>10716</v>
      </c>
      <c r="B8989" s="1162">
        <v>37597</v>
      </c>
      <c r="C8989" s="1163" t="s">
        <v>18685</v>
      </c>
      <c r="D8989" s="1163" t="s">
        <v>18686</v>
      </c>
      <c r="E8989" s="1164" t="s">
        <v>2894</v>
      </c>
      <c r="F8989" s="1165">
        <v>44844</v>
      </c>
      <c r="G8989" s="1165">
        <v>44963</v>
      </c>
    </row>
    <row r="8990" spans="1:7" ht="38.25">
      <c r="A8990" s="1162">
        <v>10717</v>
      </c>
      <c r="B8990" s="1162">
        <v>37598</v>
      </c>
      <c r="C8990" s="1163" t="s">
        <v>18687</v>
      </c>
      <c r="D8990" s="1163" t="s">
        <v>18688</v>
      </c>
      <c r="E8990" s="1164" t="s">
        <v>2894</v>
      </c>
      <c r="F8990" s="1165">
        <v>44844</v>
      </c>
      <c r="G8990" s="1165">
        <v>44963</v>
      </c>
    </row>
    <row r="8991" spans="1:7" ht="25.5">
      <c r="A8991" s="1162">
        <v>10718</v>
      </c>
      <c r="B8991" s="1162">
        <v>37599</v>
      </c>
      <c r="C8991" s="1163" t="s">
        <v>18689</v>
      </c>
      <c r="D8991" s="1163" t="s">
        <v>18690</v>
      </c>
      <c r="E8991" s="1164" t="s">
        <v>2894</v>
      </c>
      <c r="F8991" s="1165">
        <v>44829</v>
      </c>
      <c r="G8991" s="1165">
        <v>44948</v>
      </c>
    </row>
    <row r="8992" spans="1:7" ht="25.5">
      <c r="A8992" s="1158">
        <v>10719</v>
      </c>
      <c r="B8992" s="1158">
        <v>37600</v>
      </c>
      <c r="C8992" s="1159" t="s">
        <v>18691</v>
      </c>
      <c r="D8992" s="1159" t="s">
        <v>18692</v>
      </c>
      <c r="E8992" s="1160" t="s">
        <v>3461</v>
      </c>
      <c r="F8992" s="1161">
        <v>44876</v>
      </c>
      <c r="G8992" s="1161">
        <v>45175</v>
      </c>
    </row>
    <row r="8993" spans="1:7">
      <c r="A8993" s="1162">
        <v>10720</v>
      </c>
      <c r="B8993" s="1162">
        <v>37601</v>
      </c>
      <c r="C8993" s="1163" t="s">
        <v>18693</v>
      </c>
      <c r="D8993" s="1163" t="s">
        <v>18694</v>
      </c>
      <c r="E8993" s="1164" t="s">
        <v>2357</v>
      </c>
      <c r="F8993" s="1165">
        <v>45175</v>
      </c>
      <c r="G8993" s="1165">
        <v>45175</v>
      </c>
    </row>
    <row r="8994" spans="1:7">
      <c r="A8994" s="1158">
        <v>10721</v>
      </c>
      <c r="B8994" s="1158">
        <v>37602</v>
      </c>
      <c r="C8994" s="1159" t="s">
        <v>11969</v>
      </c>
      <c r="D8994" s="1159" t="s">
        <v>12493</v>
      </c>
      <c r="E8994" s="1160" t="s">
        <v>3461</v>
      </c>
      <c r="F8994" s="1161">
        <v>44876</v>
      </c>
      <c r="G8994" s="1161">
        <v>45175</v>
      </c>
    </row>
    <row r="8995" spans="1:7" ht="25.5">
      <c r="A8995" s="1162">
        <v>10722</v>
      </c>
      <c r="B8995" s="1162">
        <v>37603</v>
      </c>
      <c r="C8995" s="1163" t="s">
        <v>12862</v>
      </c>
      <c r="D8995" s="1163" t="s">
        <v>10257</v>
      </c>
      <c r="E8995" s="1164" t="s">
        <v>3461</v>
      </c>
      <c r="F8995" s="1165">
        <v>44876</v>
      </c>
      <c r="G8995" s="1165">
        <v>45175</v>
      </c>
    </row>
    <row r="8996" spans="1:7" ht="25.5">
      <c r="A8996" s="1162">
        <v>10723</v>
      </c>
      <c r="B8996" s="1162">
        <v>37604</v>
      </c>
      <c r="C8996" s="1163" t="s">
        <v>18695</v>
      </c>
      <c r="D8996" s="1163" t="s">
        <v>18696</v>
      </c>
      <c r="E8996" s="1164" t="s">
        <v>3461</v>
      </c>
      <c r="F8996" s="1165">
        <v>44876</v>
      </c>
      <c r="G8996" s="1165">
        <v>45175</v>
      </c>
    </row>
    <row r="8997" spans="1:7" ht="25.5">
      <c r="A8997" s="1162">
        <v>10724</v>
      </c>
      <c r="B8997" s="1162">
        <v>37605</v>
      </c>
      <c r="C8997" s="1163" t="s">
        <v>12865</v>
      </c>
      <c r="D8997" s="1163" t="s">
        <v>7240</v>
      </c>
      <c r="E8997" s="1164" t="s">
        <v>3461</v>
      </c>
      <c r="F8997" s="1165">
        <v>44876</v>
      </c>
      <c r="G8997" s="1165">
        <v>45175</v>
      </c>
    </row>
    <row r="8998" spans="1:7" ht="25.5">
      <c r="A8998" s="1162">
        <v>10725</v>
      </c>
      <c r="B8998" s="1162">
        <v>37606</v>
      </c>
      <c r="C8998" s="1163" t="s">
        <v>18697</v>
      </c>
      <c r="D8998" s="1163" t="s">
        <v>18698</v>
      </c>
      <c r="E8998" s="1164" t="s">
        <v>3461</v>
      </c>
      <c r="F8998" s="1165">
        <v>44876</v>
      </c>
      <c r="G8998" s="1165">
        <v>45175</v>
      </c>
    </row>
    <row r="8999" spans="1:7" ht="38.25">
      <c r="A8999" s="1162">
        <v>10726</v>
      </c>
      <c r="B8999" s="1162">
        <v>37607</v>
      </c>
      <c r="C8999" s="1163" t="s">
        <v>18699</v>
      </c>
      <c r="D8999" s="1163" t="s">
        <v>18700</v>
      </c>
      <c r="E8999" s="1164" t="s">
        <v>3461</v>
      </c>
      <c r="F8999" s="1165">
        <v>44876</v>
      </c>
      <c r="G8999" s="1165">
        <v>45175</v>
      </c>
    </row>
    <row r="9000" spans="1:7" ht="25.5">
      <c r="A9000" s="1158">
        <v>10727</v>
      </c>
      <c r="B9000" s="1158">
        <v>37608</v>
      </c>
      <c r="C9000" s="1159" t="s">
        <v>18701</v>
      </c>
      <c r="D9000" s="1159" t="s">
        <v>18702</v>
      </c>
      <c r="E9000" s="1160" t="s">
        <v>3461</v>
      </c>
      <c r="F9000" s="1161">
        <v>44876</v>
      </c>
      <c r="G9000" s="1161">
        <v>45175</v>
      </c>
    </row>
    <row r="9001" spans="1:7">
      <c r="A9001" s="1162">
        <v>10728</v>
      </c>
      <c r="B9001" s="1162">
        <v>37609</v>
      </c>
      <c r="C9001" s="1163" t="s">
        <v>18703</v>
      </c>
      <c r="D9001" s="1163" t="s">
        <v>18704</v>
      </c>
      <c r="E9001" s="1164" t="s">
        <v>2357</v>
      </c>
      <c r="F9001" s="1165">
        <v>45175</v>
      </c>
      <c r="G9001" s="1165">
        <v>45175</v>
      </c>
    </row>
    <row r="9002" spans="1:7">
      <c r="A9002" s="1158">
        <v>10729</v>
      </c>
      <c r="B9002" s="1158">
        <v>37610</v>
      </c>
      <c r="C9002" s="1159" t="s">
        <v>11969</v>
      </c>
      <c r="D9002" s="1159" t="s">
        <v>12493</v>
      </c>
      <c r="E9002" s="1160" t="s">
        <v>3461</v>
      </c>
      <c r="F9002" s="1161">
        <v>44876</v>
      </c>
      <c r="G9002" s="1161">
        <v>45175</v>
      </c>
    </row>
    <row r="9003" spans="1:7" ht="25.5">
      <c r="A9003" s="1162">
        <v>10730</v>
      </c>
      <c r="B9003" s="1162">
        <v>37611</v>
      </c>
      <c r="C9003" s="1163" t="s">
        <v>12862</v>
      </c>
      <c r="D9003" s="1163" t="s">
        <v>10257</v>
      </c>
      <c r="E9003" s="1164" t="s">
        <v>3461</v>
      </c>
      <c r="F9003" s="1165">
        <v>44876</v>
      </c>
      <c r="G9003" s="1165">
        <v>45175</v>
      </c>
    </row>
    <row r="9004" spans="1:7" ht="25.5">
      <c r="A9004" s="1162">
        <v>10731</v>
      </c>
      <c r="B9004" s="1162">
        <v>37612</v>
      </c>
      <c r="C9004" s="1163" t="s">
        <v>18705</v>
      </c>
      <c r="D9004" s="1163" t="s">
        <v>18706</v>
      </c>
      <c r="E9004" s="1164" t="s">
        <v>3461</v>
      </c>
      <c r="F9004" s="1165">
        <v>44876</v>
      </c>
      <c r="G9004" s="1165">
        <v>45175</v>
      </c>
    </row>
    <row r="9005" spans="1:7" ht="25.5">
      <c r="A9005" s="1162">
        <v>10732</v>
      </c>
      <c r="B9005" s="1162">
        <v>37613</v>
      </c>
      <c r="C9005" s="1163" t="s">
        <v>12865</v>
      </c>
      <c r="D9005" s="1163" t="s">
        <v>7240</v>
      </c>
      <c r="E9005" s="1164" t="s">
        <v>3461</v>
      </c>
      <c r="F9005" s="1165">
        <v>44876</v>
      </c>
      <c r="G9005" s="1165">
        <v>45175</v>
      </c>
    </row>
    <row r="9006" spans="1:7" ht="25.5">
      <c r="A9006" s="1162">
        <v>10733</v>
      </c>
      <c r="B9006" s="1162">
        <v>37614</v>
      </c>
      <c r="C9006" s="1163" t="s">
        <v>18707</v>
      </c>
      <c r="D9006" s="1163" t="s">
        <v>18708</v>
      </c>
      <c r="E9006" s="1164" t="s">
        <v>3461</v>
      </c>
      <c r="F9006" s="1165">
        <v>44876</v>
      </c>
      <c r="G9006" s="1165">
        <v>45175</v>
      </c>
    </row>
    <row r="9007" spans="1:7" ht="38.25">
      <c r="A9007" s="1162">
        <v>10734</v>
      </c>
      <c r="B9007" s="1162">
        <v>37615</v>
      </c>
      <c r="C9007" s="1163" t="s">
        <v>18709</v>
      </c>
      <c r="D9007" s="1163" t="s">
        <v>18710</v>
      </c>
      <c r="E9007" s="1164" t="s">
        <v>3461</v>
      </c>
      <c r="F9007" s="1165">
        <v>44876</v>
      </c>
      <c r="G9007" s="1165">
        <v>45175</v>
      </c>
    </row>
    <row r="9008" spans="1:7" ht="25.5">
      <c r="A9008" s="1158">
        <v>10735</v>
      </c>
      <c r="B9008" s="1158">
        <v>37616</v>
      </c>
      <c r="C9008" s="1159" t="s">
        <v>18711</v>
      </c>
      <c r="D9008" s="1159" t="s">
        <v>18712</v>
      </c>
      <c r="E9008" s="1160" t="s">
        <v>5909</v>
      </c>
      <c r="F9008" s="1161">
        <v>44176</v>
      </c>
      <c r="G9008" s="1161">
        <v>45185</v>
      </c>
    </row>
    <row r="9009" spans="1:7">
      <c r="A9009" s="1162">
        <v>10736</v>
      </c>
      <c r="B9009" s="1162">
        <v>37617</v>
      </c>
      <c r="C9009" s="1163" t="s">
        <v>18713</v>
      </c>
      <c r="D9009" s="1163" t="s">
        <v>18714</v>
      </c>
      <c r="E9009" s="1164" t="s">
        <v>2357</v>
      </c>
      <c r="F9009" s="1165">
        <v>45185</v>
      </c>
      <c r="G9009" s="1165">
        <v>45185</v>
      </c>
    </row>
    <row r="9010" spans="1:7">
      <c r="A9010" s="1158">
        <v>10737</v>
      </c>
      <c r="B9010" s="1158">
        <v>37618</v>
      </c>
      <c r="C9010" s="1159" t="s">
        <v>11951</v>
      </c>
      <c r="D9010" s="1159" t="s">
        <v>3179</v>
      </c>
      <c r="E9010" s="1160" t="s">
        <v>3209</v>
      </c>
      <c r="F9010" s="1161">
        <v>44176</v>
      </c>
      <c r="G9010" s="1161">
        <v>44785</v>
      </c>
    </row>
    <row r="9011" spans="1:7" ht="25.5">
      <c r="A9011" s="1162">
        <v>10738</v>
      </c>
      <c r="B9011" s="1162">
        <v>37620</v>
      </c>
      <c r="C9011" s="1163" t="s">
        <v>18715</v>
      </c>
      <c r="D9011" s="1163" t="s">
        <v>18716</v>
      </c>
      <c r="E9011" s="1164" t="s">
        <v>9571</v>
      </c>
      <c r="F9011" s="1165">
        <v>44176</v>
      </c>
      <c r="G9011" s="1165">
        <v>44775</v>
      </c>
    </row>
    <row r="9012" spans="1:7" ht="25.5">
      <c r="A9012" s="1162">
        <v>10739</v>
      </c>
      <c r="B9012" s="1162">
        <v>37619</v>
      </c>
      <c r="C9012" s="1163" t="s">
        <v>18717</v>
      </c>
      <c r="D9012" s="1163" t="s">
        <v>18718</v>
      </c>
      <c r="E9012" s="1164" t="s">
        <v>9571</v>
      </c>
      <c r="F9012" s="1165">
        <v>44186</v>
      </c>
      <c r="G9012" s="1165">
        <v>44785</v>
      </c>
    </row>
    <row r="9013" spans="1:7">
      <c r="A9013" s="1158">
        <v>10740</v>
      </c>
      <c r="B9013" s="1158">
        <v>37621</v>
      </c>
      <c r="C9013" s="1159" t="s">
        <v>11960</v>
      </c>
      <c r="D9013" s="1159" t="s">
        <v>12561</v>
      </c>
      <c r="E9013" s="1160" t="s">
        <v>3424</v>
      </c>
      <c r="F9013" s="1161">
        <v>44786</v>
      </c>
      <c r="G9013" s="1161">
        <v>45185</v>
      </c>
    </row>
    <row r="9014" spans="1:7" ht="38.25">
      <c r="A9014" s="1162">
        <v>10741</v>
      </c>
      <c r="B9014" s="1162">
        <v>37622</v>
      </c>
      <c r="C9014" s="1163" t="s">
        <v>18719</v>
      </c>
      <c r="D9014" s="1163" t="s">
        <v>18720</v>
      </c>
      <c r="E9014" s="1164" t="s">
        <v>3461</v>
      </c>
      <c r="F9014" s="1165">
        <v>44786</v>
      </c>
      <c r="G9014" s="1165">
        <v>45085</v>
      </c>
    </row>
    <row r="9015" spans="1:7" ht="25.5">
      <c r="A9015" s="1162">
        <v>10742</v>
      </c>
      <c r="B9015" s="1162">
        <v>37623</v>
      </c>
      <c r="C9015" s="1163" t="s">
        <v>18721</v>
      </c>
      <c r="D9015" s="1163" t="s">
        <v>18722</v>
      </c>
      <c r="E9015" s="1164" t="s">
        <v>3308</v>
      </c>
      <c r="F9015" s="1165">
        <v>45086</v>
      </c>
      <c r="G9015" s="1165">
        <v>45185</v>
      </c>
    </row>
    <row r="9016" spans="1:7">
      <c r="A9016" s="1158">
        <v>10743</v>
      </c>
      <c r="B9016" s="1158">
        <v>37624</v>
      </c>
      <c r="C9016" s="1159" t="s">
        <v>11969</v>
      </c>
      <c r="D9016" s="1159" t="s">
        <v>12493</v>
      </c>
      <c r="E9016" s="1160" t="s">
        <v>3461</v>
      </c>
      <c r="F9016" s="1161">
        <v>44876</v>
      </c>
      <c r="G9016" s="1161">
        <v>45175</v>
      </c>
    </row>
    <row r="9017" spans="1:7" ht="38.25">
      <c r="A9017" s="1162">
        <v>10744</v>
      </c>
      <c r="B9017" s="1162">
        <v>37625</v>
      </c>
      <c r="C9017" s="1163" t="s">
        <v>18723</v>
      </c>
      <c r="D9017" s="1163" t="s">
        <v>18724</v>
      </c>
      <c r="E9017" s="1164" t="s">
        <v>3461</v>
      </c>
      <c r="F9017" s="1165">
        <v>44876</v>
      </c>
      <c r="G9017" s="1165">
        <v>45175</v>
      </c>
    </row>
    <row r="9018" spans="1:7" ht="25.5">
      <c r="A9018" s="1162">
        <v>10745</v>
      </c>
      <c r="B9018" s="1162">
        <v>37626</v>
      </c>
      <c r="C9018" s="1163" t="s">
        <v>18725</v>
      </c>
      <c r="D9018" s="1163" t="s">
        <v>18726</v>
      </c>
      <c r="E9018" s="1164" t="s">
        <v>3461</v>
      </c>
      <c r="F9018" s="1165">
        <v>44876</v>
      </c>
      <c r="G9018" s="1165">
        <v>45175</v>
      </c>
    </row>
    <row r="9019" spans="1:7" ht="38.25">
      <c r="A9019" s="1162">
        <v>10746</v>
      </c>
      <c r="B9019" s="1162">
        <v>37627</v>
      </c>
      <c r="C9019" s="1163" t="s">
        <v>18727</v>
      </c>
      <c r="D9019" s="1163" t="s">
        <v>18728</v>
      </c>
      <c r="E9019" s="1164" t="s">
        <v>3461</v>
      </c>
      <c r="F9019" s="1165">
        <v>44876</v>
      </c>
      <c r="G9019" s="1165">
        <v>45175</v>
      </c>
    </row>
    <row r="9020" spans="1:7" ht="38.25">
      <c r="A9020" s="1162">
        <v>10747</v>
      </c>
      <c r="B9020" s="1162">
        <v>37628</v>
      </c>
      <c r="C9020" s="1163" t="s">
        <v>18729</v>
      </c>
      <c r="D9020" s="1163" t="s">
        <v>18730</v>
      </c>
      <c r="E9020" s="1164" t="s">
        <v>3461</v>
      </c>
      <c r="F9020" s="1165">
        <v>44876</v>
      </c>
      <c r="G9020" s="1165">
        <v>45175</v>
      </c>
    </row>
    <row r="9021" spans="1:7" ht="25.5">
      <c r="A9021" s="1162">
        <v>10748</v>
      </c>
      <c r="B9021" s="1162">
        <v>37629</v>
      </c>
      <c r="C9021" s="1163" t="s">
        <v>18731</v>
      </c>
      <c r="D9021" s="1163" t="s">
        <v>18732</v>
      </c>
      <c r="E9021" s="1164" t="s">
        <v>3461</v>
      </c>
      <c r="F9021" s="1165">
        <v>44876</v>
      </c>
      <c r="G9021" s="1165">
        <v>45175</v>
      </c>
    </row>
    <row r="9022" spans="1:7" ht="25.5">
      <c r="A9022" s="1158">
        <v>10749</v>
      </c>
      <c r="B9022" s="1158">
        <v>37630</v>
      </c>
      <c r="C9022" s="1159" t="s">
        <v>18733</v>
      </c>
      <c r="D9022" s="1159" t="s">
        <v>18734</v>
      </c>
      <c r="E9022" s="1160" t="s">
        <v>5909</v>
      </c>
      <c r="F9022" s="1161">
        <v>44176</v>
      </c>
      <c r="G9022" s="1161">
        <v>45185</v>
      </c>
    </row>
    <row r="9023" spans="1:7">
      <c r="A9023" s="1162">
        <v>10750</v>
      </c>
      <c r="B9023" s="1162">
        <v>37631</v>
      </c>
      <c r="C9023" s="1163" t="s">
        <v>18735</v>
      </c>
      <c r="D9023" s="1163" t="s">
        <v>18736</v>
      </c>
      <c r="E9023" s="1164" t="s">
        <v>2357</v>
      </c>
      <c r="F9023" s="1165">
        <v>45185</v>
      </c>
      <c r="G9023" s="1165">
        <v>45185</v>
      </c>
    </row>
    <row r="9024" spans="1:7">
      <c r="A9024" s="1158">
        <v>10751</v>
      </c>
      <c r="B9024" s="1158">
        <v>37632</v>
      </c>
      <c r="C9024" s="1159" t="s">
        <v>11951</v>
      </c>
      <c r="D9024" s="1159" t="s">
        <v>3179</v>
      </c>
      <c r="E9024" s="1160" t="s">
        <v>3209</v>
      </c>
      <c r="F9024" s="1161">
        <v>44176</v>
      </c>
      <c r="G9024" s="1161">
        <v>44785</v>
      </c>
    </row>
    <row r="9025" spans="1:7" ht="25.5">
      <c r="A9025" s="1162">
        <v>10752</v>
      </c>
      <c r="B9025" s="1162">
        <v>37634</v>
      </c>
      <c r="C9025" s="1163" t="s">
        <v>18737</v>
      </c>
      <c r="D9025" s="1163" t="s">
        <v>18738</v>
      </c>
      <c r="E9025" s="1164" t="s">
        <v>9571</v>
      </c>
      <c r="F9025" s="1165">
        <v>44176</v>
      </c>
      <c r="G9025" s="1165">
        <v>44775</v>
      </c>
    </row>
    <row r="9026" spans="1:7" ht="25.5">
      <c r="A9026" s="1162">
        <v>10753</v>
      </c>
      <c r="B9026" s="1162">
        <v>37633</v>
      </c>
      <c r="C9026" s="1163" t="s">
        <v>18739</v>
      </c>
      <c r="D9026" s="1163" t="s">
        <v>18740</v>
      </c>
      <c r="E9026" s="1164" t="s">
        <v>9571</v>
      </c>
      <c r="F9026" s="1165">
        <v>44186</v>
      </c>
      <c r="G9026" s="1165">
        <v>44785</v>
      </c>
    </row>
    <row r="9027" spans="1:7">
      <c r="A9027" s="1158">
        <v>10754</v>
      </c>
      <c r="B9027" s="1158">
        <v>37635</v>
      </c>
      <c r="C9027" s="1159" t="s">
        <v>11960</v>
      </c>
      <c r="D9027" s="1159" t="s">
        <v>12561</v>
      </c>
      <c r="E9027" s="1160" t="s">
        <v>3424</v>
      </c>
      <c r="F9027" s="1161">
        <v>44786</v>
      </c>
      <c r="G9027" s="1161">
        <v>45185</v>
      </c>
    </row>
    <row r="9028" spans="1:7" ht="38.25">
      <c r="A9028" s="1162">
        <v>10755</v>
      </c>
      <c r="B9028" s="1162">
        <v>37636</v>
      </c>
      <c r="C9028" s="1163" t="s">
        <v>18741</v>
      </c>
      <c r="D9028" s="1163" t="s">
        <v>18742</v>
      </c>
      <c r="E9028" s="1164" t="s">
        <v>3461</v>
      </c>
      <c r="F9028" s="1165">
        <v>44786</v>
      </c>
      <c r="G9028" s="1165">
        <v>45085</v>
      </c>
    </row>
    <row r="9029" spans="1:7" ht="25.5">
      <c r="A9029" s="1162">
        <v>10756</v>
      </c>
      <c r="B9029" s="1162">
        <v>37637</v>
      </c>
      <c r="C9029" s="1163" t="s">
        <v>18743</v>
      </c>
      <c r="D9029" s="1163" t="s">
        <v>18744</v>
      </c>
      <c r="E9029" s="1164" t="s">
        <v>3308</v>
      </c>
      <c r="F9029" s="1165">
        <v>45086</v>
      </c>
      <c r="G9029" s="1165">
        <v>45185</v>
      </c>
    </row>
    <row r="9030" spans="1:7">
      <c r="A9030" s="1158">
        <v>10757</v>
      </c>
      <c r="B9030" s="1158">
        <v>37638</v>
      </c>
      <c r="C9030" s="1159" t="s">
        <v>11969</v>
      </c>
      <c r="D9030" s="1159" t="s">
        <v>12493</v>
      </c>
      <c r="E9030" s="1160" t="s">
        <v>3461</v>
      </c>
      <c r="F9030" s="1161">
        <v>44876</v>
      </c>
      <c r="G9030" s="1161">
        <v>45175</v>
      </c>
    </row>
    <row r="9031" spans="1:7" ht="38.25">
      <c r="A9031" s="1162">
        <v>10758</v>
      </c>
      <c r="B9031" s="1162">
        <v>37639</v>
      </c>
      <c r="C9031" s="1163" t="s">
        <v>18745</v>
      </c>
      <c r="D9031" s="1163" t="s">
        <v>18746</v>
      </c>
      <c r="E9031" s="1164" t="s">
        <v>3461</v>
      </c>
      <c r="F9031" s="1165">
        <v>44876</v>
      </c>
      <c r="G9031" s="1165">
        <v>45175</v>
      </c>
    </row>
    <row r="9032" spans="1:7" ht="25.5">
      <c r="A9032" s="1162">
        <v>10759</v>
      </c>
      <c r="B9032" s="1162">
        <v>37640</v>
      </c>
      <c r="C9032" s="1163" t="s">
        <v>18747</v>
      </c>
      <c r="D9032" s="1163" t="s">
        <v>18748</v>
      </c>
      <c r="E9032" s="1164" t="s">
        <v>3461</v>
      </c>
      <c r="F9032" s="1165">
        <v>44876</v>
      </c>
      <c r="G9032" s="1165">
        <v>45175</v>
      </c>
    </row>
    <row r="9033" spans="1:7" ht="63.75">
      <c r="A9033" s="1158">
        <v>10760</v>
      </c>
      <c r="B9033" s="1158">
        <v>38104</v>
      </c>
      <c r="C9033" s="1159" t="s">
        <v>18749</v>
      </c>
      <c r="D9033" s="1159" t="s">
        <v>18750</v>
      </c>
      <c r="E9033" s="1160" t="s">
        <v>3209</v>
      </c>
      <c r="F9033" s="1161">
        <v>44323</v>
      </c>
      <c r="G9033" s="1161">
        <v>44932</v>
      </c>
    </row>
    <row r="9034" spans="1:7">
      <c r="A9034" s="1158">
        <v>10761</v>
      </c>
      <c r="B9034" s="1158">
        <v>38105</v>
      </c>
      <c r="C9034" s="1159" t="s">
        <v>13555</v>
      </c>
      <c r="D9034" s="1159" t="s">
        <v>14377</v>
      </c>
      <c r="E9034" s="1160" t="s">
        <v>3029</v>
      </c>
      <c r="F9034" s="1161">
        <v>44323</v>
      </c>
      <c r="G9034" s="1161">
        <v>44572</v>
      </c>
    </row>
    <row r="9035" spans="1:7" ht="25.5">
      <c r="A9035" s="1162">
        <v>10762</v>
      </c>
      <c r="B9035" s="1162">
        <v>38106</v>
      </c>
      <c r="C9035" s="1163" t="s">
        <v>18751</v>
      </c>
      <c r="D9035" s="1163" t="s">
        <v>18752</v>
      </c>
      <c r="E9035" s="1164" t="s">
        <v>3029</v>
      </c>
      <c r="F9035" s="1165">
        <v>44323</v>
      </c>
      <c r="G9035" s="1165">
        <v>44572</v>
      </c>
    </row>
    <row r="9036" spans="1:7">
      <c r="A9036" s="1158">
        <v>10763</v>
      </c>
      <c r="B9036" s="1158">
        <v>38107</v>
      </c>
      <c r="C9036" s="1159" t="s">
        <v>13559</v>
      </c>
      <c r="D9036" s="1159" t="s">
        <v>14379</v>
      </c>
      <c r="E9036" s="1160" t="s">
        <v>3006</v>
      </c>
      <c r="F9036" s="1161">
        <v>44573</v>
      </c>
      <c r="G9036" s="1161">
        <v>44932</v>
      </c>
    </row>
    <row r="9037" spans="1:7" ht="25.5">
      <c r="A9037" s="1162">
        <v>10764</v>
      </c>
      <c r="B9037" s="1162">
        <v>38108</v>
      </c>
      <c r="C9037" s="1163" t="s">
        <v>18753</v>
      </c>
      <c r="D9037" s="1163" t="s">
        <v>12561</v>
      </c>
      <c r="E9037" s="1164" t="s">
        <v>3461</v>
      </c>
      <c r="F9037" s="1165">
        <v>44573</v>
      </c>
      <c r="G9037" s="1165">
        <v>44872</v>
      </c>
    </row>
    <row r="9038" spans="1:7" ht="25.5">
      <c r="A9038" s="1162">
        <v>10765</v>
      </c>
      <c r="B9038" s="1162">
        <v>38109</v>
      </c>
      <c r="C9038" s="1163" t="s">
        <v>18754</v>
      </c>
      <c r="D9038" s="1163" t="s">
        <v>14382</v>
      </c>
      <c r="E9038" s="1164" t="s">
        <v>3034</v>
      </c>
      <c r="F9038" s="1165">
        <v>44873</v>
      </c>
      <c r="G9038" s="1165">
        <v>44932</v>
      </c>
    </row>
    <row r="9039" spans="1:7">
      <c r="A9039" s="1158">
        <v>10766</v>
      </c>
      <c r="B9039" s="1158">
        <v>38110</v>
      </c>
      <c r="C9039" s="1159" t="s">
        <v>11969</v>
      </c>
      <c r="D9039" s="1159" t="s">
        <v>14383</v>
      </c>
      <c r="E9039" s="1160" t="s">
        <v>3849</v>
      </c>
      <c r="F9039" s="1161">
        <v>44663</v>
      </c>
      <c r="G9039" s="1161">
        <v>44872</v>
      </c>
    </row>
    <row r="9040" spans="1:7" ht="25.5">
      <c r="A9040" s="1162">
        <v>10767</v>
      </c>
      <c r="B9040" s="1162">
        <v>38111</v>
      </c>
      <c r="C9040" s="1163" t="s">
        <v>18755</v>
      </c>
      <c r="D9040" s="1163" t="s">
        <v>12493</v>
      </c>
      <c r="E9040" s="1164" t="s">
        <v>3009</v>
      </c>
      <c r="F9040" s="1165">
        <v>44663</v>
      </c>
      <c r="G9040" s="1165">
        <v>44812</v>
      </c>
    </row>
    <row r="9041" spans="1:7" ht="25.5">
      <c r="A9041" s="1162">
        <v>10768</v>
      </c>
      <c r="B9041" s="1162">
        <v>38112</v>
      </c>
      <c r="C9041" s="1163" t="s">
        <v>18756</v>
      </c>
      <c r="D9041" s="1163" t="s">
        <v>14382</v>
      </c>
      <c r="E9041" s="1164" t="s">
        <v>3034</v>
      </c>
      <c r="F9041" s="1165">
        <v>44813</v>
      </c>
      <c r="G9041" s="1165">
        <v>44872</v>
      </c>
    </row>
    <row r="9042" spans="1:7">
      <c r="A9042" s="1158">
        <v>10769</v>
      </c>
      <c r="B9042" s="1158">
        <v>38113</v>
      </c>
      <c r="C9042" s="1159" t="s">
        <v>11986</v>
      </c>
      <c r="D9042" s="1159" t="s">
        <v>14386</v>
      </c>
      <c r="E9042" s="1160" t="s">
        <v>3849</v>
      </c>
      <c r="F9042" s="1161">
        <v>44663</v>
      </c>
      <c r="G9042" s="1161">
        <v>44872</v>
      </c>
    </row>
    <row r="9043" spans="1:7" ht="25.5">
      <c r="A9043" s="1162">
        <v>10770</v>
      </c>
      <c r="B9043" s="1162">
        <v>38114</v>
      </c>
      <c r="C9043" s="1163" t="s">
        <v>18757</v>
      </c>
      <c r="D9043" s="1163" t="s">
        <v>14386</v>
      </c>
      <c r="E9043" s="1164" t="s">
        <v>3009</v>
      </c>
      <c r="F9043" s="1165">
        <v>44663</v>
      </c>
      <c r="G9043" s="1165">
        <v>44812</v>
      </c>
    </row>
    <row r="9044" spans="1:7" ht="25.5">
      <c r="A9044" s="1162">
        <v>10771</v>
      </c>
      <c r="B9044" s="1162">
        <v>38115</v>
      </c>
      <c r="C9044" s="1163" t="s">
        <v>18758</v>
      </c>
      <c r="D9044" s="1163" t="s">
        <v>14382</v>
      </c>
      <c r="E9044" s="1164" t="s">
        <v>3034</v>
      </c>
      <c r="F9044" s="1165">
        <v>44813</v>
      </c>
      <c r="G9044" s="1165">
        <v>44872</v>
      </c>
    </row>
    <row r="9045" spans="1:7" ht="63.75">
      <c r="A9045" s="1158">
        <v>10772</v>
      </c>
      <c r="B9045" s="1158">
        <v>38116</v>
      </c>
      <c r="C9045" s="1159" t="s">
        <v>18759</v>
      </c>
      <c r="D9045" s="1159" t="s">
        <v>18760</v>
      </c>
      <c r="E9045" s="1160" t="s">
        <v>15436</v>
      </c>
      <c r="F9045" s="1161">
        <v>44159</v>
      </c>
      <c r="G9045" s="1161">
        <v>44838</v>
      </c>
    </row>
    <row r="9046" spans="1:7">
      <c r="A9046" s="1158">
        <v>10773</v>
      </c>
      <c r="B9046" s="1158">
        <v>38117</v>
      </c>
      <c r="C9046" s="1159" t="s">
        <v>13555</v>
      </c>
      <c r="D9046" s="1159" t="s">
        <v>14377</v>
      </c>
      <c r="E9046" s="1160" t="s">
        <v>3983</v>
      </c>
      <c r="F9046" s="1161">
        <v>44159</v>
      </c>
      <c r="G9046" s="1161">
        <v>44438</v>
      </c>
    </row>
    <row r="9047" spans="1:7" ht="25.5">
      <c r="A9047" s="1162">
        <v>10774</v>
      </c>
      <c r="B9047" s="1162">
        <v>38118</v>
      </c>
      <c r="C9047" s="1163" t="s">
        <v>18761</v>
      </c>
      <c r="D9047" s="1163" t="s">
        <v>3179</v>
      </c>
      <c r="E9047" s="1164" t="s">
        <v>3983</v>
      </c>
      <c r="F9047" s="1165">
        <v>44159</v>
      </c>
      <c r="G9047" s="1165">
        <v>44438</v>
      </c>
    </row>
    <row r="9048" spans="1:7">
      <c r="A9048" s="1158">
        <v>10775</v>
      </c>
      <c r="B9048" s="1158">
        <v>38119</v>
      </c>
      <c r="C9048" s="1159" t="s">
        <v>13559</v>
      </c>
      <c r="D9048" s="1159" t="s">
        <v>14379</v>
      </c>
      <c r="E9048" s="1160" t="s">
        <v>6406</v>
      </c>
      <c r="F9048" s="1161">
        <v>44249</v>
      </c>
      <c r="G9048" s="1161">
        <v>44638</v>
      </c>
    </row>
    <row r="9049" spans="1:7" ht="25.5">
      <c r="A9049" s="1162">
        <v>10776</v>
      </c>
      <c r="B9049" s="1162">
        <v>38120</v>
      </c>
      <c r="C9049" s="1163" t="s">
        <v>18762</v>
      </c>
      <c r="D9049" s="1163" t="s">
        <v>12561</v>
      </c>
      <c r="E9049" s="1164" t="s">
        <v>4729</v>
      </c>
      <c r="F9049" s="1165">
        <v>44249</v>
      </c>
      <c r="G9049" s="1165">
        <v>44578</v>
      </c>
    </row>
    <row r="9050" spans="1:7" ht="25.5">
      <c r="A9050" s="1162">
        <v>10777</v>
      </c>
      <c r="B9050" s="1162">
        <v>38121</v>
      </c>
      <c r="C9050" s="1163" t="s">
        <v>18763</v>
      </c>
      <c r="D9050" s="1163" t="s">
        <v>14382</v>
      </c>
      <c r="E9050" s="1164" t="s">
        <v>3034</v>
      </c>
      <c r="F9050" s="1165">
        <v>44579</v>
      </c>
      <c r="G9050" s="1165">
        <v>44638</v>
      </c>
    </row>
    <row r="9051" spans="1:7">
      <c r="A9051" s="1158">
        <v>10778</v>
      </c>
      <c r="B9051" s="1158">
        <v>38122</v>
      </c>
      <c r="C9051" s="1159" t="s">
        <v>11969</v>
      </c>
      <c r="D9051" s="1159" t="s">
        <v>14383</v>
      </c>
      <c r="E9051" s="1160" t="s">
        <v>7504</v>
      </c>
      <c r="F9051" s="1161">
        <v>44579</v>
      </c>
      <c r="G9051" s="1161">
        <v>44838</v>
      </c>
    </row>
    <row r="9052" spans="1:7" ht="25.5">
      <c r="A9052" s="1162">
        <v>10779</v>
      </c>
      <c r="B9052" s="1162">
        <v>38123</v>
      </c>
      <c r="C9052" s="1163" t="s">
        <v>18764</v>
      </c>
      <c r="D9052" s="1163" t="s">
        <v>12493</v>
      </c>
      <c r="E9052" s="1164" t="s">
        <v>3955</v>
      </c>
      <c r="F9052" s="1165">
        <v>44579</v>
      </c>
      <c r="G9052" s="1165">
        <v>44778</v>
      </c>
    </row>
    <row r="9053" spans="1:7" ht="25.5">
      <c r="A9053" s="1162">
        <v>10780</v>
      </c>
      <c r="B9053" s="1162">
        <v>38124</v>
      </c>
      <c r="C9053" s="1163" t="s">
        <v>18765</v>
      </c>
      <c r="D9053" s="1163" t="s">
        <v>14382</v>
      </c>
      <c r="E9053" s="1164" t="s">
        <v>3034</v>
      </c>
      <c r="F9053" s="1165">
        <v>44779</v>
      </c>
      <c r="G9053" s="1165">
        <v>44838</v>
      </c>
    </row>
    <row r="9054" spans="1:7">
      <c r="A9054" s="1158">
        <v>10781</v>
      </c>
      <c r="B9054" s="1158">
        <v>38125</v>
      </c>
      <c r="C9054" s="1159" t="s">
        <v>11986</v>
      </c>
      <c r="D9054" s="1159" t="s">
        <v>14386</v>
      </c>
      <c r="E9054" s="1160" t="s">
        <v>7504</v>
      </c>
      <c r="F9054" s="1161">
        <v>44579</v>
      </c>
      <c r="G9054" s="1161">
        <v>44838</v>
      </c>
    </row>
    <row r="9055" spans="1:7" ht="25.5">
      <c r="A9055" s="1162">
        <v>10782</v>
      </c>
      <c r="B9055" s="1162">
        <v>38126</v>
      </c>
      <c r="C9055" s="1163" t="s">
        <v>18766</v>
      </c>
      <c r="D9055" s="1163" t="s">
        <v>14386</v>
      </c>
      <c r="E9055" s="1164" t="s">
        <v>3955</v>
      </c>
      <c r="F9055" s="1165">
        <v>44579</v>
      </c>
      <c r="G9055" s="1165">
        <v>44778</v>
      </c>
    </row>
    <row r="9056" spans="1:7" ht="25.5">
      <c r="A9056" s="1162">
        <v>10783</v>
      </c>
      <c r="B9056" s="1162">
        <v>38127</v>
      </c>
      <c r="C9056" s="1163" t="s">
        <v>18767</v>
      </c>
      <c r="D9056" s="1163" t="s">
        <v>14382</v>
      </c>
      <c r="E9056" s="1164" t="s">
        <v>3034</v>
      </c>
      <c r="F9056" s="1165">
        <v>44779</v>
      </c>
      <c r="G9056" s="1165">
        <v>44838</v>
      </c>
    </row>
    <row r="9057" spans="1:7" ht="25.5">
      <c r="A9057" s="1158">
        <v>10784</v>
      </c>
      <c r="B9057" s="1158">
        <v>38129</v>
      </c>
      <c r="C9057" s="1159" t="s">
        <v>15193</v>
      </c>
      <c r="D9057" s="1159" t="s">
        <v>18768</v>
      </c>
      <c r="E9057" s="1160" t="s">
        <v>18769</v>
      </c>
      <c r="F9057" s="1161">
        <v>44524</v>
      </c>
      <c r="G9057" s="1161">
        <v>45104</v>
      </c>
    </row>
    <row r="9058" spans="1:7">
      <c r="A9058" s="1158">
        <v>10785</v>
      </c>
      <c r="B9058" s="1158">
        <v>25434</v>
      </c>
      <c r="C9058" s="1159" t="s">
        <v>14346</v>
      </c>
      <c r="D9058" s="1159" t="s">
        <v>14347</v>
      </c>
      <c r="E9058" s="1160" t="s">
        <v>14348</v>
      </c>
      <c r="F9058" s="1161">
        <v>45197</v>
      </c>
      <c r="G9058" s="1161">
        <v>45500</v>
      </c>
    </row>
    <row r="9059" spans="1:7">
      <c r="A9059" s="1162">
        <v>10786</v>
      </c>
      <c r="B9059" s="1162">
        <v>25435</v>
      </c>
      <c r="C9059" s="1163" t="s">
        <v>14349</v>
      </c>
      <c r="D9059" s="1163" t="s">
        <v>14350</v>
      </c>
      <c r="E9059" s="1164" t="s">
        <v>14348</v>
      </c>
      <c r="F9059" s="1165">
        <v>45197</v>
      </c>
      <c r="G9059" s="1165">
        <v>45500</v>
      </c>
    </row>
    <row r="9060" spans="1:7">
      <c r="A9060" s="1158">
        <v>10787</v>
      </c>
      <c r="B9060" s="1158">
        <v>25412</v>
      </c>
      <c r="C9060" s="1159" t="s">
        <v>18770</v>
      </c>
      <c r="D9060" s="1159" t="s">
        <v>18771</v>
      </c>
      <c r="E9060" s="1160" t="s">
        <v>2348</v>
      </c>
      <c r="F9060" s="1161">
        <v>42732</v>
      </c>
      <c r="G9060" s="1161">
        <v>46578</v>
      </c>
    </row>
    <row r="9061" spans="1:7">
      <c r="A9061" s="1158">
        <v>10788</v>
      </c>
      <c r="B9061" s="1158">
        <v>25709</v>
      </c>
      <c r="C9061" s="1159" t="s">
        <v>3049</v>
      </c>
      <c r="D9061" s="1159" t="s">
        <v>3050</v>
      </c>
      <c r="E9061" s="1160" t="s">
        <v>18772</v>
      </c>
      <c r="F9061" s="1161">
        <v>42785</v>
      </c>
      <c r="G9061" s="1161">
        <v>46015</v>
      </c>
    </row>
    <row r="9062" spans="1:7">
      <c r="A9062" s="1158">
        <v>10789</v>
      </c>
      <c r="B9062" s="1158">
        <v>25710</v>
      </c>
      <c r="C9062" s="1159" t="s">
        <v>14372</v>
      </c>
      <c r="D9062" s="1159" t="s">
        <v>3053</v>
      </c>
      <c r="E9062" s="1160" t="s">
        <v>18772</v>
      </c>
      <c r="F9062" s="1161">
        <v>42785</v>
      </c>
      <c r="G9062" s="1161">
        <v>46015</v>
      </c>
    </row>
    <row r="9063" spans="1:7">
      <c r="A9063" s="1158">
        <v>10790</v>
      </c>
      <c r="B9063" s="1158">
        <v>25711</v>
      </c>
      <c r="C9063" s="1159" t="s">
        <v>3055</v>
      </c>
      <c r="D9063" s="1159" t="s">
        <v>3056</v>
      </c>
      <c r="E9063" s="1160" t="s">
        <v>3057</v>
      </c>
      <c r="F9063" s="1161">
        <v>42785</v>
      </c>
      <c r="G9063" s="1161">
        <v>43294</v>
      </c>
    </row>
    <row r="9064" spans="1:7">
      <c r="A9064" s="1162">
        <v>10791</v>
      </c>
      <c r="B9064" s="1162">
        <v>8531</v>
      </c>
      <c r="C9064" s="1163" t="s">
        <v>18773</v>
      </c>
      <c r="D9064" s="1163" t="s">
        <v>18774</v>
      </c>
      <c r="E9064" s="1164" t="s">
        <v>3009</v>
      </c>
      <c r="F9064" s="1165">
        <v>42785</v>
      </c>
      <c r="G9064" s="1165">
        <v>42934</v>
      </c>
    </row>
    <row r="9065" spans="1:7">
      <c r="A9065" s="1162">
        <v>10792</v>
      </c>
      <c r="B9065" s="1162">
        <v>8532</v>
      </c>
      <c r="C9065" s="1163" t="s">
        <v>18775</v>
      </c>
      <c r="D9065" s="1163" t="s">
        <v>18776</v>
      </c>
      <c r="E9065" s="1164" t="s">
        <v>2357</v>
      </c>
      <c r="F9065" s="1165">
        <v>42934</v>
      </c>
      <c r="G9065" s="1165">
        <v>42934</v>
      </c>
    </row>
    <row r="9066" spans="1:7">
      <c r="A9066" s="1162">
        <v>10793</v>
      </c>
      <c r="B9066" s="1162">
        <v>8533</v>
      </c>
      <c r="C9066" s="1163" t="s">
        <v>18777</v>
      </c>
      <c r="D9066" s="1163" t="s">
        <v>18778</v>
      </c>
      <c r="E9066" s="1164" t="s">
        <v>3064</v>
      </c>
      <c r="F9066" s="1165">
        <v>42935</v>
      </c>
      <c r="G9066" s="1165">
        <v>43114</v>
      </c>
    </row>
    <row r="9067" spans="1:7">
      <c r="A9067" s="1162">
        <v>10794</v>
      </c>
      <c r="B9067" s="1162">
        <v>10288</v>
      </c>
      <c r="C9067" s="1163" t="s">
        <v>18777</v>
      </c>
      <c r="D9067" s="1163" t="s">
        <v>18779</v>
      </c>
      <c r="E9067" s="1164" t="s">
        <v>3064</v>
      </c>
      <c r="F9067" s="1165">
        <v>43115</v>
      </c>
      <c r="G9067" s="1165">
        <v>43294</v>
      </c>
    </row>
    <row r="9068" spans="1:7">
      <c r="A9068" s="1158">
        <v>10795</v>
      </c>
      <c r="B9068" s="1158">
        <v>25712</v>
      </c>
      <c r="C9068" s="1159" t="s">
        <v>3067</v>
      </c>
      <c r="D9068" s="1159" t="s">
        <v>3068</v>
      </c>
      <c r="E9068" s="1160" t="s">
        <v>18780</v>
      </c>
      <c r="F9068" s="1161">
        <v>44103</v>
      </c>
      <c r="G9068" s="1161">
        <v>45712</v>
      </c>
    </row>
    <row r="9069" spans="1:7" ht="25.5">
      <c r="A9069" s="1162">
        <v>10796</v>
      </c>
      <c r="B9069" s="1162">
        <v>3486</v>
      </c>
      <c r="C9069" s="1163" t="s">
        <v>18781</v>
      </c>
      <c r="D9069" s="1163" t="s">
        <v>3071</v>
      </c>
      <c r="E9069" s="1164" t="s">
        <v>3006</v>
      </c>
      <c r="F9069" s="1165">
        <v>44103</v>
      </c>
      <c r="G9069" s="1165">
        <v>44462</v>
      </c>
    </row>
    <row r="9070" spans="1:7" ht="25.5">
      <c r="A9070" s="1162">
        <v>10797</v>
      </c>
      <c r="B9070" s="1162">
        <v>3483</v>
      </c>
      <c r="C9070" s="1163" t="s">
        <v>18782</v>
      </c>
      <c r="D9070" s="1163" t="s">
        <v>3074</v>
      </c>
      <c r="E9070" s="1164" t="s">
        <v>18783</v>
      </c>
      <c r="F9070" s="1165">
        <v>44463</v>
      </c>
      <c r="G9070" s="1165">
        <v>45712</v>
      </c>
    </row>
    <row r="9071" spans="1:7">
      <c r="A9071" s="1158">
        <v>10798</v>
      </c>
      <c r="B9071" s="1158">
        <v>25713</v>
      </c>
      <c r="C9071" s="1159" t="s">
        <v>3076</v>
      </c>
      <c r="D9071" s="1159" t="s">
        <v>3077</v>
      </c>
      <c r="E9071" s="1160" t="s">
        <v>11159</v>
      </c>
      <c r="F9071" s="1161">
        <v>45047</v>
      </c>
      <c r="G9071" s="1161">
        <v>45682</v>
      </c>
    </row>
    <row r="9072" spans="1:7" ht="25.5">
      <c r="A9072" s="1162">
        <v>10799</v>
      </c>
      <c r="B9072" s="1162">
        <v>3484</v>
      </c>
      <c r="C9072" s="1163" t="s">
        <v>18784</v>
      </c>
      <c r="D9072" s="1163" t="s">
        <v>3080</v>
      </c>
      <c r="E9072" s="1164" t="s">
        <v>11159</v>
      </c>
      <c r="F9072" s="1165">
        <v>45047</v>
      </c>
      <c r="G9072" s="1165">
        <v>45682</v>
      </c>
    </row>
    <row r="9073" spans="1:7">
      <c r="A9073" s="1158">
        <v>10800</v>
      </c>
      <c r="B9073" s="1158">
        <v>25714</v>
      </c>
      <c r="C9073" s="1159" t="s">
        <v>3081</v>
      </c>
      <c r="D9073" s="1159" t="s">
        <v>3082</v>
      </c>
      <c r="E9073" s="1160" t="s">
        <v>18785</v>
      </c>
      <c r="F9073" s="1161">
        <v>45086</v>
      </c>
      <c r="G9073" s="1161">
        <v>46015</v>
      </c>
    </row>
    <row r="9074" spans="1:7" ht="25.5">
      <c r="A9074" s="1162">
        <v>10801</v>
      </c>
      <c r="B9074" s="1162">
        <v>3485</v>
      </c>
      <c r="C9074" s="1163" t="s">
        <v>18786</v>
      </c>
      <c r="D9074" s="1163" t="s">
        <v>3085</v>
      </c>
      <c r="E9074" s="1164" t="s">
        <v>18785</v>
      </c>
      <c r="F9074" s="1165">
        <v>45086</v>
      </c>
      <c r="G9074" s="1165">
        <v>46015</v>
      </c>
    </row>
    <row r="9075" spans="1:7">
      <c r="A9075" s="1158">
        <v>10802</v>
      </c>
      <c r="B9075" s="1158">
        <v>25715</v>
      </c>
      <c r="C9075" s="1159" t="s">
        <v>3086</v>
      </c>
      <c r="D9075" s="1159" t="s">
        <v>3087</v>
      </c>
      <c r="E9075" s="1160" t="s">
        <v>18787</v>
      </c>
      <c r="F9075" s="1161">
        <v>43096</v>
      </c>
      <c r="G9075" s="1161">
        <v>45860</v>
      </c>
    </row>
    <row r="9076" spans="1:7">
      <c r="A9076" s="1158">
        <v>10803</v>
      </c>
      <c r="B9076" s="1158">
        <v>25716</v>
      </c>
      <c r="C9076" s="1159" t="s">
        <v>18788</v>
      </c>
      <c r="D9076" s="1159" t="s">
        <v>18789</v>
      </c>
      <c r="E9076" s="1160" t="s">
        <v>18787</v>
      </c>
      <c r="F9076" s="1161">
        <v>43096</v>
      </c>
      <c r="G9076" s="1161">
        <v>45860</v>
      </c>
    </row>
    <row r="9077" spans="1:7" ht="38.25">
      <c r="A9077" s="1158">
        <v>10804</v>
      </c>
      <c r="B9077" s="1158">
        <v>25717</v>
      </c>
      <c r="C9077" s="1159" t="s">
        <v>18790</v>
      </c>
      <c r="D9077" s="1159" t="s">
        <v>18791</v>
      </c>
      <c r="E9077" s="1160" t="s">
        <v>18792</v>
      </c>
      <c r="F9077" s="1161">
        <v>43096</v>
      </c>
      <c r="G9077" s="1161">
        <v>43562</v>
      </c>
    </row>
    <row r="9078" spans="1:7" ht="25.5">
      <c r="A9078" s="1162">
        <v>10805</v>
      </c>
      <c r="B9078" s="1162">
        <v>25718</v>
      </c>
      <c r="C9078" s="1163" t="s">
        <v>18793</v>
      </c>
      <c r="D9078" s="1163" t="s">
        <v>18794</v>
      </c>
      <c r="E9078" s="1164" t="s">
        <v>2574</v>
      </c>
      <c r="F9078" s="1165">
        <v>43383</v>
      </c>
      <c r="G9078" s="1165">
        <v>43383</v>
      </c>
    </row>
    <row r="9079" spans="1:7" ht="25.5">
      <c r="A9079" s="1162">
        <v>10806</v>
      </c>
      <c r="B9079" s="1162">
        <v>25719</v>
      </c>
      <c r="C9079" s="1163" t="s">
        <v>18795</v>
      </c>
      <c r="D9079" s="1163" t="s">
        <v>18796</v>
      </c>
      <c r="E9079" s="1164" t="s">
        <v>18797</v>
      </c>
      <c r="F9079" s="1165">
        <v>43383</v>
      </c>
      <c r="G9079" s="1165">
        <v>43562</v>
      </c>
    </row>
    <row r="9080" spans="1:7" ht="25.5">
      <c r="A9080" s="1162">
        <v>10807</v>
      </c>
      <c r="B9080" s="1162">
        <v>25720</v>
      </c>
      <c r="C9080" s="1163" t="s">
        <v>18798</v>
      </c>
      <c r="D9080" s="1163" t="s">
        <v>18799</v>
      </c>
      <c r="E9080" s="1164" t="s">
        <v>2357</v>
      </c>
      <c r="F9080" s="1165">
        <v>43096</v>
      </c>
      <c r="G9080" s="1165">
        <v>43096</v>
      </c>
    </row>
    <row r="9081" spans="1:7" ht="25.5">
      <c r="A9081" s="1162">
        <v>10808</v>
      </c>
      <c r="B9081" s="1162">
        <v>25721</v>
      </c>
      <c r="C9081" s="1163" t="s">
        <v>18800</v>
      </c>
      <c r="D9081" s="1163" t="s">
        <v>18801</v>
      </c>
      <c r="E9081" s="1164" t="s">
        <v>2357</v>
      </c>
      <c r="F9081" s="1165">
        <v>43388</v>
      </c>
      <c r="G9081" s="1165">
        <v>43388</v>
      </c>
    </row>
    <row r="9082" spans="1:7">
      <c r="A9082" s="1162">
        <v>10809</v>
      </c>
      <c r="B9082" s="1162">
        <v>25722</v>
      </c>
      <c r="C9082" s="1163" t="s">
        <v>18802</v>
      </c>
      <c r="D9082" s="1163" t="s">
        <v>18803</v>
      </c>
      <c r="E9082" s="1164" t="s">
        <v>2357</v>
      </c>
      <c r="F9082" s="1165">
        <v>43388</v>
      </c>
      <c r="G9082" s="1165">
        <v>43388</v>
      </c>
    </row>
    <row r="9083" spans="1:7">
      <c r="A9083" s="1162">
        <v>10810</v>
      </c>
      <c r="B9083" s="1162">
        <v>25723</v>
      </c>
      <c r="C9083" s="1163" t="s">
        <v>18804</v>
      </c>
      <c r="D9083" s="1163" t="s">
        <v>18805</v>
      </c>
      <c r="E9083" s="1164" t="s">
        <v>2357</v>
      </c>
      <c r="F9083" s="1165">
        <v>43218</v>
      </c>
      <c r="G9083" s="1165">
        <v>43218</v>
      </c>
    </row>
    <row r="9084" spans="1:7">
      <c r="A9084" s="1162">
        <v>10811</v>
      </c>
      <c r="B9084" s="1162">
        <v>25724</v>
      </c>
      <c r="C9084" s="1163" t="s">
        <v>18806</v>
      </c>
      <c r="D9084" s="1163" t="s">
        <v>18807</v>
      </c>
      <c r="E9084" s="1164" t="s">
        <v>2357</v>
      </c>
      <c r="F9084" s="1165">
        <v>43383</v>
      </c>
      <c r="G9084" s="1165">
        <v>43383</v>
      </c>
    </row>
    <row r="9085" spans="1:7" ht="25.5">
      <c r="A9085" s="1162">
        <v>10812</v>
      </c>
      <c r="B9085" s="1162">
        <v>25725</v>
      </c>
      <c r="C9085" s="1163" t="s">
        <v>18808</v>
      </c>
      <c r="D9085" s="1163" t="s">
        <v>18809</v>
      </c>
      <c r="E9085" s="1164" t="s">
        <v>2357</v>
      </c>
      <c r="F9085" s="1165">
        <v>43383</v>
      </c>
      <c r="G9085" s="1165">
        <v>43383</v>
      </c>
    </row>
    <row r="9086" spans="1:7" ht="25.5">
      <c r="A9086" s="1162">
        <v>10813</v>
      </c>
      <c r="B9086" s="1162">
        <v>25726</v>
      </c>
      <c r="C9086" s="1163" t="s">
        <v>18810</v>
      </c>
      <c r="D9086" s="1163" t="s">
        <v>18811</v>
      </c>
      <c r="E9086" s="1164" t="s">
        <v>2357</v>
      </c>
      <c r="F9086" s="1165">
        <v>43218</v>
      </c>
      <c r="G9086" s="1165">
        <v>43218</v>
      </c>
    </row>
    <row r="9087" spans="1:7">
      <c r="A9087" s="1162">
        <v>10814</v>
      </c>
      <c r="B9087" s="1162">
        <v>25727</v>
      </c>
      <c r="C9087" s="1163" t="s">
        <v>18812</v>
      </c>
      <c r="D9087" s="1163" t="s">
        <v>18813</v>
      </c>
      <c r="E9087" s="1164" t="s">
        <v>2357</v>
      </c>
      <c r="F9087" s="1165">
        <v>43218</v>
      </c>
      <c r="G9087" s="1165">
        <v>43218</v>
      </c>
    </row>
    <row r="9088" spans="1:7" ht="25.5">
      <c r="A9088" s="1162">
        <v>10815</v>
      </c>
      <c r="B9088" s="1162">
        <v>25728</v>
      </c>
      <c r="C9088" s="1163" t="s">
        <v>18814</v>
      </c>
      <c r="D9088" s="1163" t="s">
        <v>18815</v>
      </c>
      <c r="E9088" s="1164" t="s">
        <v>2357</v>
      </c>
      <c r="F9088" s="1165">
        <v>43218</v>
      </c>
      <c r="G9088" s="1165">
        <v>43218</v>
      </c>
    </row>
    <row r="9089" spans="1:7" ht="76.5">
      <c r="A9089" s="1162">
        <v>10816</v>
      </c>
      <c r="B9089" s="1162">
        <v>25729</v>
      </c>
      <c r="C9089" s="1163" t="s">
        <v>18816</v>
      </c>
      <c r="D9089" s="1163" t="s">
        <v>18817</v>
      </c>
      <c r="E9089" s="1164" t="s">
        <v>2357</v>
      </c>
      <c r="F9089" s="1165">
        <v>43218</v>
      </c>
      <c r="G9089" s="1165">
        <v>43218</v>
      </c>
    </row>
    <row r="9090" spans="1:7" ht="25.5">
      <c r="A9090" s="1162">
        <v>10817</v>
      </c>
      <c r="B9090" s="1162">
        <v>25730</v>
      </c>
      <c r="C9090" s="1163" t="s">
        <v>18818</v>
      </c>
      <c r="D9090" s="1163" t="s">
        <v>18819</v>
      </c>
      <c r="E9090" s="1164" t="s">
        <v>2357</v>
      </c>
      <c r="F9090" s="1165">
        <v>43218</v>
      </c>
      <c r="G9090" s="1165">
        <v>43218</v>
      </c>
    </row>
    <row r="9091" spans="1:7" ht="25.5">
      <c r="A9091" s="1162">
        <v>10818</v>
      </c>
      <c r="B9091" s="1162">
        <v>25731</v>
      </c>
      <c r="C9091" s="1163" t="s">
        <v>18820</v>
      </c>
      <c r="D9091" s="1163" t="s">
        <v>18821</v>
      </c>
      <c r="E9091" s="1164" t="s">
        <v>2357</v>
      </c>
      <c r="F9091" s="1165">
        <v>43383</v>
      </c>
      <c r="G9091" s="1165">
        <v>43383</v>
      </c>
    </row>
    <row r="9092" spans="1:7" ht="38.25">
      <c r="A9092" s="1162">
        <v>10819</v>
      </c>
      <c r="B9092" s="1162">
        <v>25732</v>
      </c>
      <c r="C9092" s="1163" t="s">
        <v>18822</v>
      </c>
      <c r="D9092" s="1163" t="s">
        <v>18823</v>
      </c>
      <c r="E9092" s="1164" t="s">
        <v>2357</v>
      </c>
      <c r="F9092" s="1165">
        <v>43383</v>
      </c>
      <c r="G9092" s="1165">
        <v>43383</v>
      </c>
    </row>
    <row r="9093" spans="1:7" ht="38.25">
      <c r="A9093" s="1162">
        <v>10820</v>
      </c>
      <c r="B9093" s="1162">
        <v>25733</v>
      </c>
      <c r="C9093" s="1163" t="s">
        <v>18824</v>
      </c>
      <c r="D9093" s="1163" t="s">
        <v>18825</v>
      </c>
      <c r="E9093" s="1164" t="s">
        <v>2357</v>
      </c>
      <c r="F9093" s="1165">
        <v>43218</v>
      </c>
      <c r="G9093" s="1165">
        <v>43218</v>
      </c>
    </row>
    <row r="9094" spans="1:7" ht="25.5">
      <c r="A9094" s="1162">
        <v>10821</v>
      </c>
      <c r="B9094" s="1162">
        <v>25734</v>
      </c>
      <c r="C9094" s="1163" t="s">
        <v>18826</v>
      </c>
      <c r="D9094" s="1163" t="s">
        <v>18827</v>
      </c>
      <c r="E9094" s="1164" t="s">
        <v>2357</v>
      </c>
      <c r="F9094" s="1165">
        <v>43383</v>
      </c>
      <c r="G9094" s="1165">
        <v>43383</v>
      </c>
    </row>
    <row r="9095" spans="1:7" ht="38.25">
      <c r="A9095" s="1158">
        <v>10822</v>
      </c>
      <c r="B9095" s="1158">
        <v>25735</v>
      </c>
      <c r="C9095" s="1159" t="s">
        <v>18828</v>
      </c>
      <c r="D9095" s="1159" t="s">
        <v>18829</v>
      </c>
      <c r="E9095" s="1160" t="s">
        <v>16211</v>
      </c>
      <c r="F9095" s="1161">
        <v>43383</v>
      </c>
      <c r="G9095" s="1161">
        <v>43893</v>
      </c>
    </row>
    <row r="9096" spans="1:7" ht="25.5">
      <c r="A9096" s="1162">
        <v>10823</v>
      </c>
      <c r="B9096" s="1162">
        <v>25736</v>
      </c>
      <c r="C9096" s="1163" t="s">
        <v>18830</v>
      </c>
      <c r="D9096" s="1163" t="s">
        <v>18831</v>
      </c>
      <c r="E9096" s="1164" t="s">
        <v>2357</v>
      </c>
      <c r="F9096" s="1165">
        <v>43383</v>
      </c>
      <c r="G9096" s="1165">
        <v>43383</v>
      </c>
    </row>
    <row r="9097" spans="1:7" ht="38.25">
      <c r="A9097" s="1162">
        <v>10824</v>
      </c>
      <c r="B9097" s="1162">
        <v>25737</v>
      </c>
      <c r="C9097" s="1163" t="s">
        <v>18832</v>
      </c>
      <c r="D9097" s="1163" t="s">
        <v>18833</v>
      </c>
      <c r="E9097" s="1164" t="s">
        <v>8090</v>
      </c>
      <c r="F9097" s="1165">
        <v>43523</v>
      </c>
      <c r="G9097" s="1165">
        <v>43893</v>
      </c>
    </row>
    <row r="9098" spans="1:7" ht="25.5">
      <c r="A9098" s="1162">
        <v>10825</v>
      </c>
      <c r="B9098" s="1162">
        <v>25738</v>
      </c>
      <c r="C9098" s="1163" t="s">
        <v>18834</v>
      </c>
      <c r="D9098" s="1163" t="s">
        <v>18827</v>
      </c>
      <c r="E9098" s="1164" t="s">
        <v>2357</v>
      </c>
      <c r="F9098" s="1165">
        <v>43383</v>
      </c>
      <c r="G9098" s="1165">
        <v>43383</v>
      </c>
    </row>
    <row r="9099" spans="1:7" ht="38.25">
      <c r="A9099" s="1158">
        <v>10826</v>
      </c>
      <c r="B9099" s="1158">
        <v>25739</v>
      </c>
      <c r="C9099" s="1159" t="s">
        <v>18835</v>
      </c>
      <c r="D9099" s="1159" t="s">
        <v>18836</v>
      </c>
      <c r="E9099" s="1160" t="s">
        <v>8090</v>
      </c>
      <c r="F9099" s="1161">
        <v>43523</v>
      </c>
      <c r="G9099" s="1161">
        <v>43893</v>
      </c>
    </row>
    <row r="9100" spans="1:7" ht="25.5">
      <c r="A9100" s="1162">
        <v>10827</v>
      </c>
      <c r="B9100" s="1162">
        <v>25740</v>
      </c>
      <c r="C9100" s="1163" t="s">
        <v>18837</v>
      </c>
      <c r="D9100" s="1163" t="s">
        <v>18838</v>
      </c>
      <c r="E9100" s="1164" t="s">
        <v>8090</v>
      </c>
      <c r="F9100" s="1165">
        <v>43523</v>
      </c>
      <c r="G9100" s="1165">
        <v>43893</v>
      </c>
    </row>
    <row r="9101" spans="1:7" ht="25.5">
      <c r="A9101" s="1162">
        <v>10828</v>
      </c>
      <c r="B9101" s="1162">
        <v>25741</v>
      </c>
      <c r="C9101" s="1163" t="s">
        <v>18839</v>
      </c>
      <c r="D9101" s="1163" t="s">
        <v>18840</v>
      </c>
      <c r="E9101" s="1164" t="s">
        <v>18841</v>
      </c>
      <c r="F9101" s="1165">
        <v>43553</v>
      </c>
      <c r="G9101" s="1165">
        <v>43630</v>
      </c>
    </row>
    <row r="9102" spans="1:7">
      <c r="A9102" s="1162">
        <v>10829</v>
      </c>
      <c r="B9102" s="1162">
        <v>25742</v>
      </c>
      <c r="C9102" s="1163" t="s">
        <v>18842</v>
      </c>
      <c r="D9102" s="1163" t="s">
        <v>18843</v>
      </c>
      <c r="E9102" s="1164" t="s">
        <v>4879</v>
      </c>
      <c r="F9102" s="1165">
        <v>43631</v>
      </c>
      <c r="G9102" s="1165">
        <v>43812</v>
      </c>
    </row>
    <row r="9103" spans="1:7" ht="51">
      <c r="A9103" s="1162">
        <v>10830</v>
      </c>
      <c r="B9103" s="1162">
        <v>25743</v>
      </c>
      <c r="C9103" s="1163" t="s">
        <v>18844</v>
      </c>
      <c r="D9103" s="1163" t="s">
        <v>18845</v>
      </c>
      <c r="E9103" s="1164" t="s">
        <v>4879</v>
      </c>
      <c r="F9103" s="1165">
        <v>43199</v>
      </c>
      <c r="G9103" s="1165">
        <v>43380</v>
      </c>
    </row>
    <row r="9104" spans="1:7" ht="51">
      <c r="A9104" s="1162">
        <v>10831</v>
      </c>
      <c r="B9104" s="1162">
        <v>25744</v>
      </c>
      <c r="C9104" s="1163" t="s">
        <v>18846</v>
      </c>
      <c r="D9104" s="1163" t="s">
        <v>18847</v>
      </c>
      <c r="E9104" s="1164" t="s">
        <v>4879</v>
      </c>
      <c r="F9104" s="1165">
        <v>43199</v>
      </c>
      <c r="G9104" s="1165">
        <v>43380</v>
      </c>
    </row>
    <row r="9105" spans="1:7" ht="25.5">
      <c r="A9105" s="1162">
        <v>10832</v>
      </c>
      <c r="B9105" s="1162">
        <v>25745</v>
      </c>
      <c r="C9105" s="1163" t="s">
        <v>18848</v>
      </c>
      <c r="D9105" s="1163" t="s">
        <v>18849</v>
      </c>
      <c r="E9105" s="1164" t="s">
        <v>2574</v>
      </c>
      <c r="F9105" s="1165">
        <v>43812</v>
      </c>
      <c r="G9105" s="1165">
        <v>43812</v>
      </c>
    </row>
    <row r="9106" spans="1:7" ht="38.25">
      <c r="A9106" s="1162">
        <v>10833</v>
      </c>
      <c r="B9106" s="1162">
        <v>38237</v>
      </c>
      <c r="C9106" s="1163" t="s">
        <v>18850</v>
      </c>
      <c r="D9106" s="1163" t="s">
        <v>18851</v>
      </c>
      <c r="E9106" s="1164" t="s">
        <v>18852</v>
      </c>
      <c r="F9106" s="1165">
        <v>44055</v>
      </c>
      <c r="G9106" s="1165">
        <v>45860</v>
      </c>
    </row>
    <row r="9107" spans="1:7" ht="38.25">
      <c r="A9107" s="1162">
        <v>10834</v>
      </c>
      <c r="B9107" s="1162">
        <v>9565</v>
      </c>
      <c r="C9107" s="1163" t="s">
        <v>18853</v>
      </c>
      <c r="D9107" s="1163" t="s">
        <v>18851</v>
      </c>
      <c r="E9107" s="1164" t="s">
        <v>18852</v>
      </c>
      <c r="F9107" s="1165">
        <v>44055</v>
      </c>
      <c r="G9107" s="1165">
        <v>45860</v>
      </c>
    </row>
    <row r="9108" spans="1:7">
      <c r="A9108" s="1158">
        <v>10835</v>
      </c>
      <c r="B9108" s="1158">
        <v>25746</v>
      </c>
      <c r="C9108" s="1159" t="s">
        <v>3067</v>
      </c>
      <c r="D9108" s="1159" t="s">
        <v>3089</v>
      </c>
      <c r="E9108" s="1160" t="s">
        <v>2357</v>
      </c>
      <c r="F9108" s="1161">
        <v>45682</v>
      </c>
      <c r="G9108" s="1161">
        <v>45682</v>
      </c>
    </row>
    <row r="9109" spans="1:7">
      <c r="A9109" s="1162">
        <v>10836</v>
      </c>
      <c r="B9109" s="1162">
        <v>5366</v>
      </c>
      <c r="C9109" s="1163" t="s">
        <v>18854</v>
      </c>
      <c r="D9109" s="1163" t="s">
        <v>18855</v>
      </c>
      <c r="E9109" s="1164" t="s">
        <v>2357</v>
      </c>
      <c r="F9109" s="1165">
        <v>45682</v>
      </c>
      <c r="G9109" s="1165">
        <v>45682</v>
      </c>
    </row>
    <row r="9110" spans="1:7">
      <c r="A9110" s="1158">
        <v>10837</v>
      </c>
      <c r="B9110" s="1158">
        <v>25747</v>
      </c>
      <c r="C9110" s="1159" t="s">
        <v>3092</v>
      </c>
      <c r="D9110" s="1159" t="s">
        <v>3093</v>
      </c>
      <c r="E9110" s="1160" t="s">
        <v>2357</v>
      </c>
      <c r="F9110" s="1161">
        <v>45517</v>
      </c>
      <c r="G9110" s="1161">
        <v>45517</v>
      </c>
    </row>
    <row r="9111" spans="1:7" ht="25.5">
      <c r="A9111" s="1162">
        <v>10838</v>
      </c>
      <c r="B9111" s="1162">
        <v>5368</v>
      </c>
      <c r="C9111" s="1163" t="s">
        <v>18856</v>
      </c>
      <c r="D9111" s="1163" t="s">
        <v>18857</v>
      </c>
      <c r="E9111" s="1164" t="s">
        <v>2357</v>
      </c>
      <c r="F9111" s="1165">
        <v>45517</v>
      </c>
      <c r="G9111" s="1165">
        <v>45517</v>
      </c>
    </row>
    <row r="9112" spans="1:7">
      <c r="A9112" s="1158">
        <v>10839</v>
      </c>
      <c r="B9112" s="1158">
        <v>25748</v>
      </c>
      <c r="C9112" s="1159" t="s">
        <v>3096</v>
      </c>
      <c r="D9112" s="1159" t="s">
        <v>3097</v>
      </c>
      <c r="E9112" s="1160" t="s">
        <v>2574</v>
      </c>
      <c r="F9112" s="1161">
        <v>43325</v>
      </c>
      <c r="G9112" s="1161">
        <v>43325</v>
      </c>
    </row>
    <row r="9113" spans="1:7">
      <c r="A9113" s="1162">
        <v>10840</v>
      </c>
      <c r="B9113" s="1162">
        <v>5369</v>
      </c>
      <c r="C9113" s="1163" t="s">
        <v>18858</v>
      </c>
      <c r="D9113" s="1163" t="s">
        <v>18859</v>
      </c>
      <c r="E9113" s="1164" t="s">
        <v>2574</v>
      </c>
      <c r="F9113" s="1165">
        <v>43325</v>
      </c>
      <c r="G9113" s="1165">
        <v>43325</v>
      </c>
    </row>
    <row r="9114" spans="1:7" ht="25.5">
      <c r="A9114" s="1158">
        <v>10841</v>
      </c>
      <c r="B9114" s="1158">
        <v>2446</v>
      </c>
      <c r="C9114" s="1159" t="s">
        <v>3100</v>
      </c>
      <c r="D9114" s="1159" t="s">
        <v>3101</v>
      </c>
      <c r="E9114" s="1160" t="s">
        <v>18860</v>
      </c>
      <c r="F9114" s="1161">
        <v>43116</v>
      </c>
      <c r="G9114" s="1161">
        <v>44338</v>
      </c>
    </row>
    <row r="9115" spans="1:7" ht="38.25">
      <c r="A9115" s="1162">
        <v>10842</v>
      </c>
      <c r="B9115" s="1162">
        <v>2449</v>
      </c>
      <c r="C9115" s="1163" t="s">
        <v>18861</v>
      </c>
      <c r="D9115" s="1163" t="s">
        <v>18862</v>
      </c>
      <c r="E9115" s="1164" t="s">
        <v>18863</v>
      </c>
      <c r="F9115" s="1165">
        <v>43116</v>
      </c>
      <c r="G9115" s="1165">
        <v>43151</v>
      </c>
    </row>
    <row r="9116" spans="1:7" ht="25.5">
      <c r="A9116" s="1162">
        <v>10843</v>
      </c>
      <c r="B9116" s="1162">
        <v>9414</v>
      </c>
      <c r="C9116" s="1163" t="s">
        <v>3032</v>
      </c>
      <c r="D9116" s="1163" t="s">
        <v>3105</v>
      </c>
      <c r="E9116" s="1164" t="s">
        <v>2894</v>
      </c>
      <c r="F9116" s="1165">
        <v>43725</v>
      </c>
      <c r="G9116" s="1165">
        <v>43844</v>
      </c>
    </row>
    <row r="9117" spans="1:7" ht="25.5">
      <c r="A9117" s="1162">
        <v>10844</v>
      </c>
      <c r="B9117" s="1162">
        <v>9482</v>
      </c>
      <c r="C9117" s="1163" t="s">
        <v>3035</v>
      </c>
      <c r="D9117" s="1163" t="s">
        <v>3108</v>
      </c>
      <c r="E9117" s="1164" t="s">
        <v>18864</v>
      </c>
      <c r="F9117" s="1165">
        <v>43845</v>
      </c>
      <c r="G9117" s="1165">
        <v>44131</v>
      </c>
    </row>
    <row r="9118" spans="1:7" ht="25.5">
      <c r="A9118" s="1162">
        <v>10845</v>
      </c>
      <c r="B9118" s="1162">
        <v>10478</v>
      </c>
      <c r="C9118" s="1163" t="s">
        <v>18865</v>
      </c>
      <c r="D9118" s="1163" t="s">
        <v>18866</v>
      </c>
      <c r="E9118" s="1164" t="s">
        <v>18867</v>
      </c>
      <c r="F9118" s="1165">
        <v>43767</v>
      </c>
      <c r="G9118" s="1165">
        <v>44054</v>
      </c>
    </row>
    <row r="9119" spans="1:7" ht="25.5">
      <c r="A9119" s="1162">
        <v>10846</v>
      </c>
      <c r="B9119" s="1162">
        <v>6594</v>
      </c>
      <c r="C9119" s="1163" t="s">
        <v>18868</v>
      </c>
      <c r="D9119" s="1163" t="s">
        <v>18869</v>
      </c>
      <c r="E9119" s="1164" t="s">
        <v>18870</v>
      </c>
      <c r="F9119" s="1165">
        <v>43853</v>
      </c>
      <c r="G9119" s="1165">
        <v>44338</v>
      </c>
    </row>
    <row r="9120" spans="1:7" ht="51">
      <c r="A9120" s="1162">
        <v>10847</v>
      </c>
      <c r="B9120" s="1162">
        <v>6593</v>
      </c>
      <c r="C9120" s="1163" t="s">
        <v>18871</v>
      </c>
      <c r="D9120" s="1167" t="s">
        <v>18872</v>
      </c>
      <c r="E9120" s="1164" t="s">
        <v>2930</v>
      </c>
      <c r="F9120" s="1168">
        <v>44123</v>
      </c>
      <c r="G9120" s="1168">
        <v>44147</v>
      </c>
    </row>
    <row r="9121" spans="1:7" ht="25.5">
      <c r="A9121" s="1162">
        <v>10848</v>
      </c>
      <c r="B9121" s="1162">
        <v>10537</v>
      </c>
      <c r="C9121" s="1163" t="s">
        <v>18873</v>
      </c>
      <c r="D9121" s="1163" t="s">
        <v>18874</v>
      </c>
      <c r="E9121" s="1164" t="s">
        <v>18875</v>
      </c>
      <c r="F9121" s="1165">
        <v>43677</v>
      </c>
      <c r="G9121" s="1165">
        <v>43848</v>
      </c>
    </row>
    <row r="9122" spans="1:7">
      <c r="A9122" s="1158">
        <v>10849</v>
      </c>
      <c r="B9122" s="1158">
        <v>25764</v>
      </c>
      <c r="C9122" s="1159" t="s">
        <v>3168</v>
      </c>
      <c r="D9122" s="1159" t="s">
        <v>3169</v>
      </c>
      <c r="E9122" s="1160" t="s">
        <v>18876</v>
      </c>
      <c r="F9122" s="1161">
        <v>44055</v>
      </c>
      <c r="G9122" s="1161">
        <v>46192</v>
      </c>
    </row>
    <row r="9123" spans="1:7">
      <c r="A9123" s="1158">
        <v>10850</v>
      </c>
      <c r="B9123" s="1158">
        <v>29068</v>
      </c>
      <c r="C9123" s="1159" t="s">
        <v>18877</v>
      </c>
      <c r="D9123" s="1159" t="s">
        <v>18878</v>
      </c>
      <c r="E9123" s="1160" t="s">
        <v>18879</v>
      </c>
      <c r="F9123" s="1161">
        <v>44055</v>
      </c>
      <c r="G9123" s="1161">
        <v>46035</v>
      </c>
    </row>
    <row r="9124" spans="1:7">
      <c r="A9124" s="1162">
        <v>10851</v>
      </c>
      <c r="B9124" s="1162">
        <v>29069</v>
      </c>
      <c r="C9124" s="1163" t="s">
        <v>18880</v>
      </c>
      <c r="D9124" s="1163" t="s">
        <v>18881</v>
      </c>
      <c r="E9124" s="1164" t="s">
        <v>2357</v>
      </c>
      <c r="F9124" s="1165">
        <v>46035</v>
      </c>
      <c r="G9124" s="1165">
        <v>46035</v>
      </c>
    </row>
    <row r="9125" spans="1:7">
      <c r="A9125" s="1158">
        <v>10852</v>
      </c>
      <c r="B9125" s="1158">
        <v>29070</v>
      </c>
      <c r="C9125" s="1159" t="s">
        <v>11951</v>
      </c>
      <c r="D9125" s="1159" t="s">
        <v>3179</v>
      </c>
      <c r="E9125" s="1160" t="s">
        <v>18882</v>
      </c>
      <c r="F9125" s="1161">
        <v>44055</v>
      </c>
      <c r="G9125" s="1161">
        <v>45762</v>
      </c>
    </row>
    <row r="9126" spans="1:7">
      <c r="A9126" s="1158">
        <v>10853</v>
      </c>
      <c r="B9126" s="1158">
        <v>29071</v>
      </c>
      <c r="C9126" s="1159" t="s">
        <v>18883</v>
      </c>
      <c r="D9126" s="1159" t="s">
        <v>3179</v>
      </c>
      <c r="E9126" s="1160" t="s">
        <v>18884</v>
      </c>
      <c r="F9126" s="1161">
        <v>44055</v>
      </c>
      <c r="G9126" s="1161">
        <v>45702</v>
      </c>
    </row>
    <row r="9127" spans="1:7">
      <c r="A9127" s="1158">
        <v>10854</v>
      </c>
      <c r="B9127" s="1158">
        <v>29072</v>
      </c>
      <c r="C9127" s="1159" t="s">
        <v>9915</v>
      </c>
      <c r="D9127" s="1159" t="s">
        <v>3184</v>
      </c>
      <c r="E9127" s="1160" t="s">
        <v>18885</v>
      </c>
      <c r="F9127" s="1161">
        <v>44055</v>
      </c>
      <c r="G9127" s="1161">
        <v>45652</v>
      </c>
    </row>
    <row r="9128" spans="1:7">
      <c r="A9128" s="1158">
        <v>10855</v>
      </c>
      <c r="B9128" s="1158">
        <v>29073</v>
      </c>
      <c r="C9128" s="1159" t="s">
        <v>5494</v>
      </c>
      <c r="D9128" s="1159" t="s">
        <v>3187</v>
      </c>
      <c r="E9128" s="1160" t="s">
        <v>15247</v>
      </c>
      <c r="F9128" s="1161">
        <v>44055</v>
      </c>
      <c r="G9128" s="1161">
        <v>44385</v>
      </c>
    </row>
    <row r="9129" spans="1:7" ht="51">
      <c r="A9129" s="1162">
        <v>10856</v>
      </c>
      <c r="B9129" s="1162">
        <v>29074</v>
      </c>
      <c r="C9129" s="1163" t="s">
        <v>18886</v>
      </c>
      <c r="D9129" s="1163" t="s">
        <v>18887</v>
      </c>
      <c r="E9129" s="1164" t="s">
        <v>18888</v>
      </c>
      <c r="F9129" s="1165">
        <v>44055</v>
      </c>
      <c r="G9129" s="1165">
        <v>44357</v>
      </c>
    </row>
    <row r="9130" spans="1:7" ht="25.5">
      <c r="A9130" s="1162">
        <v>10857</v>
      </c>
      <c r="B9130" s="1162">
        <v>2450</v>
      </c>
      <c r="C9130" s="1163" t="s">
        <v>18889</v>
      </c>
      <c r="D9130" s="1163" t="s">
        <v>3192</v>
      </c>
      <c r="E9130" s="1164" t="s">
        <v>2693</v>
      </c>
      <c r="F9130" s="1165">
        <v>44055</v>
      </c>
      <c r="G9130" s="1165">
        <v>44099</v>
      </c>
    </row>
    <row r="9131" spans="1:7" ht="25.5">
      <c r="A9131" s="1162">
        <v>10858</v>
      </c>
      <c r="B9131" s="1162">
        <v>2451</v>
      </c>
      <c r="C9131" s="1163" t="s">
        <v>18890</v>
      </c>
      <c r="D9131" s="1163" t="s">
        <v>3195</v>
      </c>
      <c r="E9131" s="1164" t="s">
        <v>3112</v>
      </c>
      <c r="F9131" s="1165">
        <v>44100</v>
      </c>
      <c r="G9131" s="1165">
        <v>44129</v>
      </c>
    </row>
    <row r="9132" spans="1:7" ht="25.5">
      <c r="A9132" s="1162">
        <v>10859</v>
      </c>
      <c r="B9132" s="1162">
        <v>29075</v>
      </c>
      <c r="C9132" s="1163" t="s">
        <v>18891</v>
      </c>
      <c r="D9132" s="1163" t="s">
        <v>18892</v>
      </c>
      <c r="E9132" s="1164" t="s">
        <v>18893</v>
      </c>
      <c r="F9132" s="1165">
        <v>44130</v>
      </c>
      <c r="G9132" s="1165">
        <v>44283</v>
      </c>
    </row>
    <row r="9133" spans="1:7" ht="38.25">
      <c r="A9133" s="1162">
        <v>10860</v>
      </c>
      <c r="B9133" s="1162">
        <v>29076</v>
      </c>
      <c r="C9133" s="1163" t="s">
        <v>18894</v>
      </c>
      <c r="D9133" s="1163" t="s">
        <v>18874</v>
      </c>
      <c r="E9133" s="1164" t="s">
        <v>9919</v>
      </c>
      <c r="F9133" s="1165">
        <v>44284</v>
      </c>
      <c r="G9133" s="1165">
        <v>44385</v>
      </c>
    </row>
    <row r="9134" spans="1:7" ht="25.5">
      <c r="A9134" s="1162">
        <v>10861</v>
      </c>
      <c r="B9134" s="1162">
        <v>29077</v>
      </c>
      <c r="C9134" s="1163" t="s">
        <v>18895</v>
      </c>
      <c r="D9134" s="1163" t="s">
        <v>18896</v>
      </c>
      <c r="E9134" s="1164" t="s">
        <v>3003</v>
      </c>
      <c r="F9134" s="1165">
        <v>44284</v>
      </c>
      <c r="G9134" s="1165">
        <v>44357</v>
      </c>
    </row>
    <row r="9135" spans="1:7" ht="38.25">
      <c r="A9135" s="1162">
        <v>10862</v>
      </c>
      <c r="B9135" s="1162">
        <v>29078</v>
      </c>
      <c r="C9135" s="1163" t="s">
        <v>18897</v>
      </c>
      <c r="D9135" s="1163" t="s">
        <v>18898</v>
      </c>
      <c r="E9135" s="1164" t="s">
        <v>3287</v>
      </c>
      <c r="F9135" s="1165">
        <v>44230</v>
      </c>
      <c r="G9135" s="1165">
        <v>44319</v>
      </c>
    </row>
    <row r="9136" spans="1:7">
      <c r="A9136" s="1158">
        <v>10863</v>
      </c>
      <c r="B9136" s="1158">
        <v>29079</v>
      </c>
      <c r="C9136" s="1159" t="s">
        <v>18899</v>
      </c>
      <c r="D9136" s="1159" t="s">
        <v>3208</v>
      </c>
      <c r="E9136" s="1160" t="s">
        <v>18900</v>
      </c>
      <c r="F9136" s="1161">
        <v>44190</v>
      </c>
      <c r="G9136" s="1161">
        <v>44822</v>
      </c>
    </row>
    <row r="9137" spans="1:7">
      <c r="A9137" s="1158">
        <v>10864</v>
      </c>
      <c r="B9137" s="1158">
        <v>29080</v>
      </c>
      <c r="C9137" s="1159" t="s">
        <v>18901</v>
      </c>
      <c r="D9137" s="1159" t="s">
        <v>3211</v>
      </c>
      <c r="E9137" s="1160" t="s">
        <v>18902</v>
      </c>
      <c r="F9137" s="1161">
        <v>44190</v>
      </c>
      <c r="G9137" s="1161">
        <v>44527</v>
      </c>
    </row>
    <row r="9138" spans="1:7" ht="25.5">
      <c r="A9138" s="1162">
        <v>10865</v>
      </c>
      <c r="B9138" s="1162">
        <v>29081</v>
      </c>
      <c r="C9138" s="1163" t="s">
        <v>18903</v>
      </c>
      <c r="D9138" s="1163" t="s">
        <v>18904</v>
      </c>
      <c r="E9138" s="1164" t="s">
        <v>3009</v>
      </c>
      <c r="F9138" s="1165">
        <v>44378</v>
      </c>
      <c r="G9138" s="1165">
        <v>44527</v>
      </c>
    </row>
    <row r="9139" spans="1:7" ht="38.25">
      <c r="A9139" s="1162">
        <v>10866</v>
      </c>
      <c r="B9139" s="1162">
        <v>29082</v>
      </c>
      <c r="C9139" s="1163" t="s">
        <v>18905</v>
      </c>
      <c r="D9139" s="1163" t="s">
        <v>18906</v>
      </c>
      <c r="E9139" s="1164" t="s">
        <v>3009</v>
      </c>
      <c r="F9139" s="1165">
        <v>44358</v>
      </c>
      <c r="G9139" s="1165">
        <v>44507</v>
      </c>
    </row>
    <row r="9140" spans="1:7" ht="38.25">
      <c r="A9140" s="1162">
        <v>10867</v>
      </c>
      <c r="B9140" s="1162">
        <v>29083</v>
      </c>
      <c r="C9140" s="1163" t="s">
        <v>18907</v>
      </c>
      <c r="D9140" s="1163" t="s">
        <v>18908</v>
      </c>
      <c r="E9140" s="1164" t="s">
        <v>3009</v>
      </c>
      <c r="F9140" s="1165">
        <v>44358</v>
      </c>
      <c r="G9140" s="1165">
        <v>44507</v>
      </c>
    </row>
    <row r="9141" spans="1:7" ht="38.25">
      <c r="A9141" s="1162">
        <v>10868</v>
      </c>
      <c r="B9141" s="1162">
        <v>29084</v>
      </c>
      <c r="C9141" s="1163" t="s">
        <v>18909</v>
      </c>
      <c r="D9141" s="1163" t="s">
        <v>18910</v>
      </c>
      <c r="E9141" s="1164" t="s">
        <v>3218</v>
      </c>
      <c r="F9141" s="1165">
        <v>44368</v>
      </c>
      <c r="G9141" s="1165">
        <v>44527</v>
      </c>
    </row>
    <row r="9142" spans="1:7" ht="38.25">
      <c r="A9142" s="1162">
        <v>10869</v>
      </c>
      <c r="B9142" s="1162">
        <v>29085</v>
      </c>
      <c r="C9142" s="1163" t="s">
        <v>18911</v>
      </c>
      <c r="D9142" s="1163" t="s">
        <v>18912</v>
      </c>
      <c r="E9142" s="1164" t="s">
        <v>3009</v>
      </c>
      <c r="F9142" s="1165">
        <v>44358</v>
      </c>
      <c r="G9142" s="1165">
        <v>44507</v>
      </c>
    </row>
    <row r="9143" spans="1:7" ht="38.25">
      <c r="A9143" s="1162">
        <v>10870</v>
      </c>
      <c r="B9143" s="1162">
        <v>29086</v>
      </c>
      <c r="C9143" s="1163" t="s">
        <v>18913</v>
      </c>
      <c r="D9143" s="1163" t="s">
        <v>18914</v>
      </c>
      <c r="E9143" s="1164" t="s">
        <v>3009</v>
      </c>
      <c r="F9143" s="1165">
        <v>44358</v>
      </c>
      <c r="G9143" s="1165">
        <v>44507</v>
      </c>
    </row>
    <row r="9144" spans="1:7" ht="38.25">
      <c r="A9144" s="1162">
        <v>10871</v>
      </c>
      <c r="B9144" s="1162">
        <v>29087</v>
      </c>
      <c r="C9144" s="1163" t="s">
        <v>18915</v>
      </c>
      <c r="D9144" s="1163" t="s">
        <v>18916</v>
      </c>
      <c r="E9144" s="1164" t="s">
        <v>2894</v>
      </c>
      <c r="F9144" s="1165">
        <v>44408</v>
      </c>
      <c r="G9144" s="1165">
        <v>44527</v>
      </c>
    </row>
    <row r="9145" spans="1:7" ht="51">
      <c r="A9145" s="1162">
        <v>10872</v>
      </c>
      <c r="B9145" s="1162">
        <v>29088</v>
      </c>
      <c r="C9145" s="1163" t="s">
        <v>18917</v>
      </c>
      <c r="D9145" s="1163" t="s">
        <v>18918</v>
      </c>
      <c r="E9145" s="1164" t="s">
        <v>3009</v>
      </c>
      <c r="F9145" s="1165">
        <v>44358</v>
      </c>
      <c r="G9145" s="1165">
        <v>44507</v>
      </c>
    </row>
    <row r="9146" spans="1:7" ht="51">
      <c r="A9146" s="1162">
        <v>10873</v>
      </c>
      <c r="B9146" s="1162">
        <v>29089</v>
      </c>
      <c r="C9146" s="1163" t="s">
        <v>18919</v>
      </c>
      <c r="D9146" s="1163" t="s">
        <v>18920</v>
      </c>
      <c r="E9146" s="1164" t="s">
        <v>3009</v>
      </c>
      <c r="F9146" s="1165">
        <v>44358</v>
      </c>
      <c r="G9146" s="1165">
        <v>44507</v>
      </c>
    </row>
    <row r="9147" spans="1:7" ht="51">
      <c r="A9147" s="1162">
        <v>10874</v>
      </c>
      <c r="B9147" s="1162">
        <v>29090</v>
      </c>
      <c r="C9147" s="1163" t="s">
        <v>18921</v>
      </c>
      <c r="D9147" s="1163" t="s">
        <v>18922</v>
      </c>
      <c r="E9147" s="1164" t="s">
        <v>3009</v>
      </c>
      <c r="F9147" s="1165">
        <v>44358</v>
      </c>
      <c r="G9147" s="1165">
        <v>44507</v>
      </c>
    </row>
    <row r="9148" spans="1:7" ht="38.25">
      <c r="A9148" s="1162">
        <v>10875</v>
      </c>
      <c r="B9148" s="1162">
        <v>29091</v>
      </c>
      <c r="C9148" s="1163" t="s">
        <v>18923</v>
      </c>
      <c r="D9148" s="1163" t="s">
        <v>18924</v>
      </c>
      <c r="E9148" s="1164" t="s">
        <v>3009</v>
      </c>
      <c r="F9148" s="1165">
        <v>44190</v>
      </c>
      <c r="G9148" s="1165">
        <v>44339</v>
      </c>
    </row>
    <row r="9149" spans="1:7" ht="38.25">
      <c r="A9149" s="1162">
        <v>10876</v>
      </c>
      <c r="B9149" s="1162">
        <v>29092</v>
      </c>
      <c r="C9149" s="1163" t="s">
        <v>18925</v>
      </c>
      <c r="D9149" s="1163" t="s">
        <v>18926</v>
      </c>
      <c r="E9149" s="1164" t="s">
        <v>2894</v>
      </c>
      <c r="F9149" s="1165">
        <v>44408</v>
      </c>
      <c r="G9149" s="1165">
        <v>44527</v>
      </c>
    </row>
    <row r="9150" spans="1:7" ht="51">
      <c r="A9150" s="1162">
        <v>10877</v>
      </c>
      <c r="B9150" s="1162">
        <v>29093</v>
      </c>
      <c r="C9150" s="1163" t="s">
        <v>18927</v>
      </c>
      <c r="D9150" s="1163" t="s">
        <v>18928</v>
      </c>
      <c r="E9150" s="1164" t="s">
        <v>3218</v>
      </c>
      <c r="F9150" s="1165">
        <v>44368</v>
      </c>
      <c r="G9150" s="1165">
        <v>44527</v>
      </c>
    </row>
    <row r="9151" spans="1:7" ht="51">
      <c r="A9151" s="1162">
        <v>10878</v>
      </c>
      <c r="B9151" s="1162">
        <v>29094</v>
      </c>
      <c r="C9151" s="1163" t="s">
        <v>18929</v>
      </c>
      <c r="D9151" s="1163" t="s">
        <v>18930</v>
      </c>
      <c r="E9151" s="1164" t="s">
        <v>3218</v>
      </c>
      <c r="F9151" s="1165">
        <v>44368</v>
      </c>
      <c r="G9151" s="1165">
        <v>44527</v>
      </c>
    </row>
    <row r="9152" spans="1:7" ht="38.25">
      <c r="A9152" s="1162">
        <v>10879</v>
      </c>
      <c r="B9152" s="1162">
        <v>29095</v>
      </c>
      <c r="C9152" s="1163" t="s">
        <v>18931</v>
      </c>
      <c r="D9152" s="1163" t="s">
        <v>18932</v>
      </c>
      <c r="E9152" s="1164" t="s">
        <v>3215</v>
      </c>
      <c r="F9152" s="1165">
        <v>44358</v>
      </c>
      <c r="G9152" s="1165">
        <v>44437</v>
      </c>
    </row>
    <row r="9153" spans="1:7">
      <c r="A9153" s="1158">
        <v>10880</v>
      </c>
      <c r="B9153" s="1158">
        <v>29096</v>
      </c>
      <c r="C9153" s="1159" t="s">
        <v>18933</v>
      </c>
      <c r="D9153" s="1159" t="s">
        <v>3262</v>
      </c>
      <c r="E9153" s="1160" t="s">
        <v>3034</v>
      </c>
      <c r="F9153" s="1161">
        <v>44528</v>
      </c>
      <c r="G9153" s="1161">
        <v>44587</v>
      </c>
    </row>
    <row r="9154" spans="1:7" ht="25.5">
      <c r="A9154" s="1162">
        <v>10881</v>
      </c>
      <c r="B9154" s="1162">
        <v>29097</v>
      </c>
      <c r="C9154" s="1163" t="s">
        <v>18934</v>
      </c>
      <c r="D9154" s="1163" t="s">
        <v>18935</v>
      </c>
      <c r="E9154" s="1164" t="s">
        <v>3034</v>
      </c>
      <c r="F9154" s="1165">
        <v>44528</v>
      </c>
      <c r="G9154" s="1165">
        <v>44587</v>
      </c>
    </row>
    <row r="9155" spans="1:7" ht="25.5">
      <c r="A9155" s="1162">
        <v>10882</v>
      </c>
      <c r="B9155" s="1162">
        <v>29098</v>
      </c>
      <c r="C9155" s="1163" t="s">
        <v>18936</v>
      </c>
      <c r="D9155" s="1163" t="s">
        <v>18937</v>
      </c>
      <c r="E9155" s="1164" t="s">
        <v>2930</v>
      </c>
      <c r="F9155" s="1165">
        <v>44538</v>
      </c>
      <c r="G9155" s="1165">
        <v>44562</v>
      </c>
    </row>
    <row r="9156" spans="1:7" ht="25.5">
      <c r="A9156" s="1162">
        <v>10883</v>
      </c>
      <c r="B9156" s="1162">
        <v>29099</v>
      </c>
      <c r="C9156" s="1163" t="s">
        <v>18938</v>
      </c>
      <c r="D9156" s="1163" t="s">
        <v>18939</v>
      </c>
      <c r="E9156" s="1164" t="s">
        <v>3112</v>
      </c>
      <c r="F9156" s="1165">
        <v>44528</v>
      </c>
      <c r="G9156" s="1165">
        <v>44557</v>
      </c>
    </row>
    <row r="9157" spans="1:7" ht="38.25">
      <c r="A9157" s="1162">
        <v>10884</v>
      </c>
      <c r="B9157" s="1162">
        <v>29100</v>
      </c>
      <c r="C9157" s="1163" t="s">
        <v>18940</v>
      </c>
      <c r="D9157" s="1163" t="s">
        <v>18941</v>
      </c>
      <c r="E9157" s="1164" t="s">
        <v>3112</v>
      </c>
      <c r="F9157" s="1165">
        <v>44528</v>
      </c>
      <c r="G9157" s="1165">
        <v>44557</v>
      </c>
    </row>
    <row r="9158" spans="1:7">
      <c r="A9158" s="1158">
        <v>10885</v>
      </c>
      <c r="B9158" s="1158">
        <v>29101</v>
      </c>
      <c r="C9158" s="1159" t="s">
        <v>5908</v>
      </c>
      <c r="D9158" s="1159" t="s">
        <v>3271</v>
      </c>
      <c r="E9158" s="1160" t="s">
        <v>3034</v>
      </c>
      <c r="F9158" s="1161">
        <v>44508</v>
      </c>
      <c r="G9158" s="1161">
        <v>44567</v>
      </c>
    </row>
    <row r="9159" spans="1:7" ht="38.25">
      <c r="A9159" s="1162">
        <v>10886</v>
      </c>
      <c r="B9159" s="1162">
        <v>29102</v>
      </c>
      <c r="C9159" s="1163" t="s">
        <v>18942</v>
      </c>
      <c r="D9159" s="1163" t="s">
        <v>18943</v>
      </c>
      <c r="E9159" s="1164" t="s">
        <v>2621</v>
      </c>
      <c r="F9159" s="1165">
        <v>44558</v>
      </c>
      <c r="G9159" s="1165">
        <v>44567</v>
      </c>
    </row>
    <row r="9160" spans="1:7" ht="38.25">
      <c r="A9160" s="1162">
        <v>10887</v>
      </c>
      <c r="B9160" s="1162">
        <v>29103</v>
      </c>
      <c r="C9160" s="1163" t="s">
        <v>18944</v>
      </c>
      <c r="D9160" s="1163" t="s">
        <v>18945</v>
      </c>
      <c r="E9160" s="1164" t="s">
        <v>2981</v>
      </c>
      <c r="F9160" s="1165">
        <v>44508</v>
      </c>
      <c r="G9160" s="1165">
        <v>44557</v>
      </c>
    </row>
    <row r="9161" spans="1:7" ht="25.5">
      <c r="A9161" s="1158">
        <v>10888</v>
      </c>
      <c r="B9161" s="1158">
        <v>29104</v>
      </c>
      <c r="C9161" s="1159" t="s">
        <v>18946</v>
      </c>
      <c r="D9161" s="1159" t="s">
        <v>3277</v>
      </c>
      <c r="E9161" s="1160" t="s">
        <v>3287</v>
      </c>
      <c r="F9161" s="1161">
        <v>44733</v>
      </c>
      <c r="G9161" s="1161">
        <v>44822</v>
      </c>
    </row>
    <row r="9162" spans="1:7" ht="38.25">
      <c r="A9162" s="1162">
        <v>10889</v>
      </c>
      <c r="B9162" s="1162">
        <v>29105</v>
      </c>
      <c r="C9162" s="1163" t="s">
        <v>18947</v>
      </c>
      <c r="D9162" s="1163" t="s">
        <v>18948</v>
      </c>
      <c r="E9162" s="1164" t="s">
        <v>3287</v>
      </c>
      <c r="F9162" s="1165">
        <v>44733</v>
      </c>
      <c r="G9162" s="1165">
        <v>44822</v>
      </c>
    </row>
    <row r="9163" spans="1:7">
      <c r="A9163" s="1158">
        <v>10890</v>
      </c>
      <c r="B9163" s="1158">
        <v>29106</v>
      </c>
      <c r="C9163" s="1159" t="s">
        <v>18949</v>
      </c>
      <c r="D9163" s="1159" t="s">
        <v>3281</v>
      </c>
      <c r="E9163" s="1160" t="s">
        <v>9047</v>
      </c>
      <c r="F9163" s="1161">
        <v>44563</v>
      </c>
      <c r="G9163" s="1161">
        <v>45047</v>
      </c>
    </row>
    <row r="9164" spans="1:7" ht="25.5">
      <c r="A9164" s="1158">
        <v>10891</v>
      </c>
      <c r="B9164" s="1158">
        <v>29107</v>
      </c>
      <c r="C9164" s="1159" t="s">
        <v>18950</v>
      </c>
      <c r="D9164" s="1159" t="s">
        <v>3284</v>
      </c>
      <c r="E9164" s="1160" t="s">
        <v>3215</v>
      </c>
      <c r="F9164" s="1161">
        <v>44563</v>
      </c>
      <c r="G9164" s="1161">
        <v>44642</v>
      </c>
    </row>
    <row r="9165" spans="1:7" ht="51">
      <c r="A9165" s="1162">
        <v>10892</v>
      </c>
      <c r="B9165" s="1162">
        <v>29108</v>
      </c>
      <c r="C9165" s="1163" t="s">
        <v>18951</v>
      </c>
      <c r="D9165" s="1163" t="s">
        <v>18952</v>
      </c>
      <c r="E9165" s="1164" t="s">
        <v>3705</v>
      </c>
      <c r="F9165" s="1165">
        <v>44563</v>
      </c>
      <c r="G9165" s="1165">
        <v>44632</v>
      </c>
    </row>
    <row r="9166" spans="1:7" ht="51">
      <c r="A9166" s="1162">
        <v>10893</v>
      </c>
      <c r="B9166" s="1162">
        <v>29109</v>
      </c>
      <c r="C9166" s="1163" t="s">
        <v>18953</v>
      </c>
      <c r="D9166" s="1163" t="s">
        <v>18954</v>
      </c>
      <c r="E9166" s="1164" t="s">
        <v>3705</v>
      </c>
      <c r="F9166" s="1165">
        <v>44563</v>
      </c>
      <c r="G9166" s="1165">
        <v>44632</v>
      </c>
    </row>
    <row r="9167" spans="1:7" ht="51">
      <c r="A9167" s="1162">
        <v>10894</v>
      </c>
      <c r="B9167" s="1162">
        <v>29110</v>
      </c>
      <c r="C9167" s="1163" t="s">
        <v>18955</v>
      </c>
      <c r="D9167" s="1163" t="s">
        <v>18956</v>
      </c>
      <c r="E9167" s="1164" t="s">
        <v>3705</v>
      </c>
      <c r="F9167" s="1165">
        <v>44573</v>
      </c>
      <c r="G9167" s="1165">
        <v>44642</v>
      </c>
    </row>
    <row r="9168" spans="1:7" ht="51">
      <c r="A9168" s="1162">
        <v>10895</v>
      </c>
      <c r="B9168" s="1162">
        <v>29111</v>
      </c>
      <c r="C9168" s="1163" t="s">
        <v>18957</v>
      </c>
      <c r="D9168" s="1163" t="s">
        <v>18958</v>
      </c>
      <c r="E9168" s="1164" t="s">
        <v>3705</v>
      </c>
      <c r="F9168" s="1165">
        <v>44573</v>
      </c>
      <c r="G9168" s="1165">
        <v>44642</v>
      </c>
    </row>
    <row r="9169" spans="1:7" ht="51">
      <c r="A9169" s="1162">
        <v>10896</v>
      </c>
      <c r="B9169" s="1162">
        <v>29112</v>
      </c>
      <c r="C9169" s="1163" t="s">
        <v>18959</v>
      </c>
      <c r="D9169" s="1163" t="s">
        <v>18960</v>
      </c>
      <c r="E9169" s="1164" t="s">
        <v>3705</v>
      </c>
      <c r="F9169" s="1165">
        <v>44573</v>
      </c>
      <c r="G9169" s="1165">
        <v>44642</v>
      </c>
    </row>
    <row r="9170" spans="1:7" ht="51">
      <c r="A9170" s="1162">
        <v>10897</v>
      </c>
      <c r="B9170" s="1162">
        <v>29113</v>
      </c>
      <c r="C9170" s="1163" t="s">
        <v>18961</v>
      </c>
      <c r="D9170" s="1163" t="s">
        <v>18962</v>
      </c>
      <c r="E9170" s="1164" t="s">
        <v>3705</v>
      </c>
      <c r="F9170" s="1165">
        <v>44563</v>
      </c>
      <c r="G9170" s="1165">
        <v>44632</v>
      </c>
    </row>
    <row r="9171" spans="1:7" ht="51">
      <c r="A9171" s="1162">
        <v>10898</v>
      </c>
      <c r="B9171" s="1162">
        <v>29114</v>
      </c>
      <c r="C9171" s="1163" t="s">
        <v>18963</v>
      </c>
      <c r="D9171" s="1163" t="s">
        <v>18964</v>
      </c>
      <c r="E9171" s="1164" t="s">
        <v>3705</v>
      </c>
      <c r="F9171" s="1165">
        <v>44573</v>
      </c>
      <c r="G9171" s="1165">
        <v>44642</v>
      </c>
    </row>
    <row r="9172" spans="1:7" ht="51">
      <c r="A9172" s="1162">
        <v>10899</v>
      </c>
      <c r="B9172" s="1162">
        <v>29115</v>
      </c>
      <c r="C9172" s="1163" t="s">
        <v>18965</v>
      </c>
      <c r="D9172" s="1163" t="s">
        <v>18966</v>
      </c>
      <c r="E9172" s="1164" t="s">
        <v>3705</v>
      </c>
      <c r="F9172" s="1165">
        <v>44563</v>
      </c>
      <c r="G9172" s="1165">
        <v>44632</v>
      </c>
    </row>
    <row r="9173" spans="1:7">
      <c r="A9173" s="1158">
        <v>10900</v>
      </c>
      <c r="B9173" s="1158">
        <v>29116</v>
      </c>
      <c r="C9173" s="1159" t="s">
        <v>18967</v>
      </c>
      <c r="D9173" s="1159" t="s">
        <v>3307</v>
      </c>
      <c r="E9173" s="1160" t="s">
        <v>3212</v>
      </c>
      <c r="F9173" s="1161">
        <v>44563</v>
      </c>
      <c r="G9173" s="1161">
        <v>44732</v>
      </c>
    </row>
    <row r="9174" spans="1:7" ht="25.5">
      <c r="A9174" s="1162">
        <v>10901</v>
      </c>
      <c r="B9174" s="1162">
        <v>29117</v>
      </c>
      <c r="C9174" s="1163" t="s">
        <v>18968</v>
      </c>
      <c r="D9174" s="1163" t="s">
        <v>18969</v>
      </c>
      <c r="E9174" s="1164" t="s">
        <v>3215</v>
      </c>
      <c r="F9174" s="1165">
        <v>44653</v>
      </c>
      <c r="G9174" s="1165">
        <v>44732</v>
      </c>
    </row>
    <row r="9175" spans="1:7" ht="51">
      <c r="A9175" s="1162">
        <v>10902</v>
      </c>
      <c r="B9175" s="1162">
        <v>29118</v>
      </c>
      <c r="C9175" s="1163" t="s">
        <v>18970</v>
      </c>
      <c r="D9175" s="1163" t="s">
        <v>18971</v>
      </c>
      <c r="E9175" s="1164" t="s">
        <v>3215</v>
      </c>
      <c r="F9175" s="1165">
        <v>44643</v>
      </c>
      <c r="G9175" s="1165">
        <v>44722</v>
      </c>
    </row>
    <row r="9176" spans="1:7" ht="38.25">
      <c r="A9176" s="1162">
        <v>10903</v>
      </c>
      <c r="B9176" s="1162">
        <v>29119</v>
      </c>
      <c r="C9176" s="1163" t="s">
        <v>18972</v>
      </c>
      <c r="D9176" s="1163" t="s">
        <v>18973</v>
      </c>
      <c r="E9176" s="1164" t="s">
        <v>3215</v>
      </c>
      <c r="F9176" s="1165">
        <v>44643</v>
      </c>
      <c r="G9176" s="1165">
        <v>44722</v>
      </c>
    </row>
    <row r="9177" spans="1:7" ht="38.25">
      <c r="A9177" s="1162">
        <v>10904</v>
      </c>
      <c r="B9177" s="1162">
        <v>29120</v>
      </c>
      <c r="C9177" s="1163" t="s">
        <v>18974</v>
      </c>
      <c r="D9177" s="1163" t="s">
        <v>18975</v>
      </c>
      <c r="E9177" s="1164" t="s">
        <v>3705</v>
      </c>
      <c r="F9177" s="1165">
        <v>44563</v>
      </c>
      <c r="G9177" s="1165">
        <v>44632</v>
      </c>
    </row>
    <row r="9178" spans="1:7" ht="38.25">
      <c r="A9178" s="1162">
        <v>10905</v>
      </c>
      <c r="B9178" s="1162">
        <v>29121</v>
      </c>
      <c r="C9178" s="1163" t="s">
        <v>18976</v>
      </c>
      <c r="D9178" s="1163" t="s">
        <v>18977</v>
      </c>
      <c r="E9178" s="1164" t="s">
        <v>3215</v>
      </c>
      <c r="F9178" s="1165">
        <v>44643</v>
      </c>
      <c r="G9178" s="1165">
        <v>44722</v>
      </c>
    </row>
    <row r="9179" spans="1:7" ht="38.25">
      <c r="A9179" s="1162">
        <v>10906</v>
      </c>
      <c r="B9179" s="1162">
        <v>29122</v>
      </c>
      <c r="C9179" s="1163" t="s">
        <v>18978</v>
      </c>
      <c r="D9179" s="1163" t="s">
        <v>18979</v>
      </c>
      <c r="E9179" s="1164" t="s">
        <v>3215</v>
      </c>
      <c r="F9179" s="1165">
        <v>44643</v>
      </c>
      <c r="G9179" s="1165">
        <v>44722</v>
      </c>
    </row>
    <row r="9180" spans="1:7" ht="38.25">
      <c r="A9180" s="1162">
        <v>10907</v>
      </c>
      <c r="B9180" s="1162">
        <v>29123</v>
      </c>
      <c r="C9180" s="1163" t="s">
        <v>18980</v>
      </c>
      <c r="D9180" s="1163" t="s">
        <v>18981</v>
      </c>
      <c r="E9180" s="1164" t="s">
        <v>3215</v>
      </c>
      <c r="F9180" s="1165">
        <v>44643</v>
      </c>
      <c r="G9180" s="1165">
        <v>44722</v>
      </c>
    </row>
    <row r="9181" spans="1:7" ht="38.25">
      <c r="A9181" s="1162">
        <v>10908</v>
      </c>
      <c r="B9181" s="1162">
        <v>29124</v>
      </c>
      <c r="C9181" s="1163" t="s">
        <v>18982</v>
      </c>
      <c r="D9181" s="1163" t="s">
        <v>18983</v>
      </c>
      <c r="E9181" s="1164" t="s">
        <v>3215</v>
      </c>
      <c r="F9181" s="1165">
        <v>44643</v>
      </c>
      <c r="G9181" s="1165">
        <v>44722</v>
      </c>
    </row>
    <row r="9182" spans="1:7" ht="38.25">
      <c r="A9182" s="1162">
        <v>10909</v>
      </c>
      <c r="B9182" s="1162">
        <v>29125</v>
      </c>
      <c r="C9182" s="1163" t="s">
        <v>18984</v>
      </c>
      <c r="D9182" s="1163" t="s">
        <v>18985</v>
      </c>
      <c r="E9182" s="1164" t="s">
        <v>3215</v>
      </c>
      <c r="F9182" s="1165">
        <v>44643</v>
      </c>
      <c r="G9182" s="1165">
        <v>44722</v>
      </c>
    </row>
    <row r="9183" spans="1:7" ht="25.5">
      <c r="A9183" s="1162">
        <v>10910</v>
      </c>
      <c r="B9183" s="1162">
        <v>29126</v>
      </c>
      <c r="C9183" s="1163" t="s">
        <v>18986</v>
      </c>
      <c r="D9183" s="1163" t="s">
        <v>18987</v>
      </c>
      <c r="E9183" s="1164" t="s">
        <v>3215</v>
      </c>
      <c r="F9183" s="1165">
        <v>44653</v>
      </c>
      <c r="G9183" s="1165">
        <v>44732</v>
      </c>
    </row>
    <row r="9184" spans="1:7" ht="38.25">
      <c r="A9184" s="1162">
        <v>10911</v>
      </c>
      <c r="B9184" s="1162">
        <v>29127</v>
      </c>
      <c r="C9184" s="1163" t="s">
        <v>18988</v>
      </c>
      <c r="D9184" s="1163" t="s">
        <v>18989</v>
      </c>
      <c r="E9184" s="1164" t="s">
        <v>3215</v>
      </c>
      <c r="F9184" s="1165">
        <v>44643</v>
      </c>
      <c r="G9184" s="1165">
        <v>44722</v>
      </c>
    </row>
    <row r="9185" spans="1:7">
      <c r="A9185" s="1158">
        <v>10912</v>
      </c>
      <c r="B9185" s="1158">
        <v>29128</v>
      </c>
      <c r="C9185" s="1159" t="s">
        <v>5908</v>
      </c>
      <c r="D9185" s="1159" t="s">
        <v>3271</v>
      </c>
      <c r="E9185" s="1160" t="s">
        <v>3034</v>
      </c>
      <c r="F9185" s="1161">
        <v>44733</v>
      </c>
      <c r="G9185" s="1161">
        <v>44792</v>
      </c>
    </row>
    <row r="9186" spans="1:7" ht="38.25">
      <c r="A9186" s="1162">
        <v>10913</v>
      </c>
      <c r="B9186" s="1162">
        <v>29129</v>
      </c>
      <c r="C9186" s="1163" t="s">
        <v>18990</v>
      </c>
      <c r="D9186" s="1163" t="s">
        <v>18991</v>
      </c>
      <c r="E9186" s="1164" t="s">
        <v>2621</v>
      </c>
      <c r="F9186" s="1165">
        <v>44783</v>
      </c>
      <c r="G9186" s="1165">
        <v>44792</v>
      </c>
    </row>
    <row r="9187" spans="1:7" ht="38.25">
      <c r="A9187" s="1162">
        <v>10914</v>
      </c>
      <c r="B9187" s="1162">
        <v>29130</v>
      </c>
      <c r="C9187" s="1163" t="s">
        <v>18992</v>
      </c>
      <c r="D9187" s="1163" t="s">
        <v>18993</v>
      </c>
      <c r="E9187" s="1164" t="s">
        <v>2981</v>
      </c>
      <c r="F9187" s="1165">
        <v>44733</v>
      </c>
      <c r="G9187" s="1165">
        <v>44782</v>
      </c>
    </row>
    <row r="9188" spans="1:7" ht="25.5">
      <c r="A9188" s="1158">
        <v>10915</v>
      </c>
      <c r="B9188" s="1158">
        <v>29131</v>
      </c>
      <c r="C9188" s="1159" t="s">
        <v>18994</v>
      </c>
      <c r="D9188" s="1159" t="s">
        <v>3335</v>
      </c>
      <c r="E9188" s="1160" t="s">
        <v>3112</v>
      </c>
      <c r="F9188" s="1161">
        <v>45018</v>
      </c>
      <c r="G9188" s="1161">
        <v>45047</v>
      </c>
    </row>
    <row r="9189" spans="1:7" ht="51">
      <c r="A9189" s="1162">
        <v>10916</v>
      </c>
      <c r="B9189" s="1162">
        <v>29132</v>
      </c>
      <c r="C9189" s="1163" t="s">
        <v>18995</v>
      </c>
      <c r="D9189" s="1163" t="s">
        <v>18996</v>
      </c>
      <c r="E9189" s="1164" t="s">
        <v>3112</v>
      </c>
      <c r="F9189" s="1165">
        <v>45018</v>
      </c>
      <c r="G9189" s="1165">
        <v>45047</v>
      </c>
    </row>
    <row r="9190" spans="1:7">
      <c r="A9190" s="1158">
        <v>10917</v>
      </c>
      <c r="B9190" s="1158">
        <v>29133</v>
      </c>
      <c r="C9190" s="1159" t="s">
        <v>18997</v>
      </c>
      <c r="D9190" s="1159" t="s">
        <v>3339</v>
      </c>
      <c r="E9190" s="1160" t="s">
        <v>18998</v>
      </c>
      <c r="F9190" s="1161">
        <v>44190</v>
      </c>
      <c r="G9190" s="1161">
        <v>45652</v>
      </c>
    </row>
    <row r="9191" spans="1:7">
      <c r="A9191" s="1158">
        <v>10918</v>
      </c>
      <c r="B9191" s="1158">
        <v>29134</v>
      </c>
      <c r="C9191" s="1159" t="s">
        <v>18999</v>
      </c>
      <c r="D9191" s="1159" t="s">
        <v>3342</v>
      </c>
      <c r="E9191" s="1160" t="s">
        <v>2897</v>
      </c>
      <c r="F9191" s="1161">
        <v>44588</v>
      </c>
      <c r="G9191" s="1161">
        <v>44822</v>
      </c>
    </row>
    <row r="9192" spans="1:7" ht="25.5">
      <c r="A9192" s="1162">
        <v>10919</v>
      </c>
      <c r="B9192" s="1162">
        <v>29135</v>
      </c>
      <c r="C9192" s="1163" t="s">
        <v>19000</v>
      </c>
      <c r="D9192" s="1163" t="s">
        <v>19001</v>
      </c>
      <c r="E9192" s="1164" t="s">
        <v>3287</v>
      </c>
      <c r="F9192" s="1165">
        <v>44733</v>
      </c>
      <c r="G9192" s="1165">
        <v>44822</v>
      </c>
    </row>
    <row r="9193" spans="1:7" ht="25.5">
      <c r="A9193" s="1162">
        <v>10920</v>
      </c>
      <c r="B9193" s="1162">
        <v>29136</v>
      </c>
      <c r="C9193" s="1163" t="s">
        <v>19002</v>
      </c>
      <c r="D9193" s="1163" t="s">
        <v>19003</v>
      </c>
      <c r="E9193" s="1164" t="s">
        <v>3287</v>
      </c>
      <c r="F9193" s="1165">
        <v>44733</v>
      </c>
      <c r="G9193" s="1165">
        <v>44822</v>
      </c>
    </row>
    <row r="9194" spans="1:7" ht="38.25">
      <c r="A9194" s="1162">
        <v>10921</v>
      </c>
      <c r="B9194" s="1162">
        <v>29137</v>
      </c>
      <c r="C9194" s="1163" t="s">
        <v>19004</v>
      </c>
      <c r="D9194" s="1163" t="s">
        <v>19005</v>
      </c>
      <c r="E9194" s="1164" t="s">
        <v>3009</v>
      </c>
      <c r="F9194" s="1165">
        <v>44588</v>
      </c>
      <c r="G9194" s="1165">
        <v>44737</v>
      </c>
    </row>
    <row r="9195" spans="1:7" ht="25.5">
      <c r="A9195" s="1158">
        <v>10922</v>
      </c>
      <c r="B9195" s="1158">
        <v>29138</v>
      </c>
      <c r="C9195" s="1159" t="s">
        <v>19006</v>
      </c>
      <c r="D9195" s="1159" t="s">
        <v>3351</v>
      </c>
      <c r="E9195" s="1160" t="s">
        <v>3009</v>
      </c>
      <c r="F9195" s="1161">
        <v>44793</v>
      </c>
      <c r="G9195" s="1161">
        <v>44942</v>
      </c>
    </row>
    <row r="9196" spans="1:7" ht="25.5">
      <c r="A9196" s="1162">
        <v>10923</v>
      </c>
      <c r="B9196" s="1162">
        <v>29139</v>
      </c>
      <c r="C9196" s="1163" t="s">
        <v>19007</v>
      </c>
      <c r="D9196" s="1163" t="s">
        <v>19008</v>
      </c>
      <c r="E9196" s="1164" t="s">
        <v>2894</v>
      </c>
      <c r="F9196" s="1165">
        <v>44823</v>
      </c>
      <c r="G9196" s="1165">
        <v>44942</v>
      </c>
    </row>
    <row r="9197" spans="1:7" ht="25.5">
      <c r="A9197" s="1162">
        <v>10924</v>
      </c>
      <c r="B9197" s="1162">
        <v>29140</v>
      </c>
      <c r="C9197" s="1163" t="s">
        <v>19009</v>
      </c>
      <c r="D9197" s="1163" t="s">
        <v>19010</v>
      </c>
      <c r="E9197" s="1164" t="s">
        <v>2894</v>
      </c>
      <c r="F9197" s="1165">
        <v>44793</v>
      </c>
      <c r="G9197" s="1165">
        <v>44912</v>
      </c>
    </row>
    <row r="9198" spans="1:7" ht="25.5">
      <c r="A9198" s="1162">
        <v>10925</v>
      </c>
      <c r="B9198" s="1162">
        <v>29141</v>
      </c>
      <c r="C9198" s="1163" t="s">
        <v>19011</v>
      </c>
      <c r="D9198" s="1163" t="s">
        <v>19012</v>
      </c>
      <c r="E9198" s="1164" t="s">
        <v>2894</v>
      </c>
      <c r="F9198" s="1165">
        <v>44823</v>
      </c>
      <c r="G9198" s="1165">
        <v>44942</v>
      </c>
    </row>
    <row r="9199" spans="1:7" ht="25.5">
      <c r="A9199" s="1162">
        <v>10926</v>
      </c>
      <c r="B9199" s="1162">
        <v>29142</v>
      </c>
      <c r="C9199" s="1163" t="s">
        <v>19013</v>
      </c>
      <c r="D9199" s="1163" t="s">
        <v>19014</v>
      </c>
      <c r="E9199" s="1164" t="s">
        <v>2894</v>
      </c>
      <c r="F9199" s="1165">
        <v>44823</v>
      </c>
      <c r="G9199" s="1165">
        <v>44942</v>
      </c>
    </row>
    <row r="9200" spans="1:7" ht="25.5">
      <c r="A9200" s="1162">
        <v>10927</v>
      </c>
      <c r="B9200" s="1162">
        <v>29143</v>
      </c>
      <c r="C9200" s="1163" t="s">
        <v>19015</v>
      </c>
      <c r="D9200" s="1163" t="s">
        <v>19016</v>
      </c>
      <c r="E9200" s="1164" t="s">
        <v>2894</v>
      </c>
      <c r="F9200" s="1165">
        <v>44823</v>
      </c>
      <c r="G9200" s="1165">
        <v>44942</v>
      </c>
    </row>
    <row r="9201" spans="1:7" ht="25.5">
      <c r="A9201" s="1162">
        <v>10928</v>
      </c>
      <c r="B9201" s="1162">
        <v>29144</v>
      </c>
      <c r="C9201" s="1163" t="s">
        <v>19017</v>
      </c>
      <c r="D9201" s="1163" t="s">
        <v>19018</v>
      </c>
      <c r="E9201" s="1164" t="s">
        <v>2894</v>
      </c>
      <c r="F9201" s="1165">
        <v>44823</v>
      </c>
      <c r="G9201" s="1165">
        <v>44942</v>
      </c>
    </row>
    <row r="9202" spans="1:7" ht="38.25">
      <c r="A9202" s="1162">
        <v>10929</v>
      </c>
      <c r="B9202" s="1162">
        <v>29145</v>
      </c>
      <c r="C9202" s="1163" t="s">
        <v>19019</v>
      </c>
      <c r="D9202" s="1163" t="s">
        <v>19020</v>
      </c>
      <c r="E9202" s="1164" t="s">
        <v>2894</v>
      </c>
      <c r="F9202" s="1165">
        <v>44823</v>
      </c>
      <c r="G9202" s="1165">
        <v>44942</v>
      </c>
    </row>
    <row r="9203" spans="1:7">
      <c r="A9203" s="1158">
        <v>10930</v>
      </c>
      <c r="B9203" s="1158">
        <v>29146</v>
      </c>
      <c r="C9203" s="1159" t="s">
        <v>19021</v>
      </c>
      <c r="D9203" s="1159" t="s">
        <v>3368</v>
      </c>
      <c r="E9203" s="1160" t="s">
        <v>2894</v>
      </c>
      <c r="F9203" s="1161">
        <v>44733</v>
      </c>
      <c r="G9203" s="1161">
        <v>44852</v>
      </c>
    </row>
    <row r="9204" spans="1:7" ht="25.5">
      <c r="A9204" s="1162">
        <v>10931</v>
      </c>
      <c r="B9204" s="1162">
        <v>29147</v>
      </c>
      <c r="C9204" s="1163" t="s">
        <v>19022</v>
      </c>
      <c r="D9204" s="1163" t="s">
        <v>19023</v>
      </c>
      <c r="E9204" s="1164" t="s">
        <v>2894</v>
      </c>
      <c r="F9204" s="1165">
        <v>44733</v>
      </c>
      <c r="G9204" s="1165">
        <v>44852</v>
      </c>
    </row>
    <row r="9205" spans="1:7" ht="38.25">
      <c r="A9205" s="1162">
        <v>10932</v>
      </c>
      <c r="B9205" s="1162">
        <v>29148</v>
      </c>
      <c r="C9205" s="1163" t="s">
        <v>19024</v>
      </c>
      <c r="D9205" s="1163" t="s">
        <v>19025</v>
      </c>
      <c r="E9205" s="1164" t="s">
        <v>2894</v>
      </c>
      <c r="F9205" s="1165">
        <v>44733</v>
      </c>
      <c r="G9205" s="1165">
        <v>44852</v>
      </c>
    </row>
    <row r="9206" spans="1:7" ht="38.25">
      <c r="A9206" s="1162">
        <v>10933</v>
      </c>
      <c r="B9206" s="1162">
        <v>29149</v>
      </c>
      <c r="C9206" s="1163" t="s">
        <v>19026</v>
      </c>
      <c r="D9206" s="1163" t="s">
        <v>19027</v>
      </c>
      <c r="E9206" s="1164" t="s">
        <v>2894</v>
      </c>
      <c r="F9206" s="1165">
        <v>44733</v>
      </c>
      <c r="G9206" s="1165">
        <v>44852</v>
      </c>
    </row>
    <row r="9207" spans="1:7" ht="38.25">
      <c r="A9207" s="1162">
        <v>10934</v>
      </c>
      <c r="B9207" s="1162">
        <v>29150</v>
      </c>
      <c r="C9207" s="1163" t="s">
        <v>19028</v>
      </c>
      <c r="D9207" s="1163" t="s">
        <v>19029</v>
      </c>
      <c r="E9207" s="1164" t="s">
        <v>2894</v>
      </c>
      <c r="F9207" s="1165">
        <v>44733</v>
      </c>
      <c r="G9207" s="1165">
        <v>44852</v>
      </c>
    </row>
    <row r="9208" spans="1:7">
      <c r="A9208" s="1158">
        <v>10935</v>
      </c>
      <c r="B9208" s="1158">
        <v>29151</v>
      </c>
      <c r="C9208" s="1159" t="s">
        <v>19030</v>
      </c>
      <c r="D9208" s="1159" t="s">
        <v>3378</v>
      </c>
      <c r="E9208" s="1160" t="s">
        <v>19031</v>
      </c>
      <c r="F9208" s="1161">
        <v>44190</v>
      </c>
      <c r="G9208" s="1161">
        <v>44852</v>
      </c>
    </row>
    <row r="9209" spans="1:7" ht="38.25">
      <c r="A9209" s="1162">
        <v>10936</v>
      </c>
      <c r="B9209" s="1162">
        <v>29152</v>
      </c>
      <c r="C9209" s="1163" t="s">
        <v>19032</v>
      </c>
      <c r="D9209" s="1163" t="s">
        <v>19033</v>
      </c>
      <c r="E9209" s="1164" t="s">
        <v>2894</v>
      </c>
      <c r="F9209" s="1165">
        <v>44733</v>
      </c>
      <c r="G9209" s="1165">
        <v>44852</v>
      </c>
    </row>
    <row r="9210" spans="1:7" ht="38.25">
      <c r="A9210" s="1162">
        <v>10937</v>
      </c>
      <c r="B9210" s="1162">
        <v>29153</v>
      </c>
      <c r="C9210" s="1163" t="s">
        <v>19034</v>
      </c>
      <c r="D9210" s="1163" t="s">
        <v>19035</v>
      </c>
      <c r="E9210" s="1164" t="s">
        <v>2894</v>
      </c>
      <c r="F9210" s="1165">
        <v>44190</v>
      </c>
      <c r="G9210" s="1165">
        <v>44309</v>
      </c>
    </row>
    <row r="9211" spans="1:7" ht="38.25">
      <c r="A9211" s="1162">
        <v>10938</v>
      </c>
      <c r="B9211" s="1162">
        <v>29154</v>
      </c>
      <c r="C9211" s="1163" t="s">
        <v>19036</v>
      </c>
      <c r="D9211" s="1163" t="s">
        <v>19037</v>
      </c>
      <c r="E9211" s="1164" t="s">
        <v>2894</v>
      </c>
      <c r="F9211" s="1165">
        <v>44733</v>
      </c>
      <c r="G9211" s="1165">
        <v>44852</v>
      </c>
    </row>
    <row r="9212" spans="1:7" ht="38.25">
      <c r="A9212" s="1162">
        <v>10939</v>
      </c>
      <c r="B9212" s="1162">
        <v>29155</v>
      </c>
      <c r="C9212" s="1163" t="s">
        <v>19038</v>
      </c>
      <c r="D9212" s="1163" t="s">
        <v>19039</v>
      </c>
      <c r="E9212" s="1164" t="s">
        <v>2894</v>
      </c>
      <c r="F9212" s="1165">
        <v>44733</v>
      </c>
      <c r="G9212" s="1165">
        <v>44852</v>
      </c>
    </row>
    <row r="9213" spans="1:7" ht="38.25">
      <c r="A9213" s="1162">
        <v>10940</v>
      </c>
      <c r="B9213" s="1162">
        <v>29156</v>
      </c>
      <c r="C9213" s="1163" t="s">
        <v>19040</v>
      </c>
      <c r="D9213" s="1163" t="s">
        <v>19041</v>
      </c>
      <c r="E9213" s="1164" t="s">
        <v>2894</v>
      </c>
      <c r="F9213" s="1165">
        <v>44733</v>
      </c>
      <c r="G9213" s="1165">
        <v>44852</v>
      </c>
    </row>
    <row r="9214" spans="1:7" ht="38.25">
      <c r="A9214" s="1162">
        <v>10941</v>
      </c>
      <c r="B9214" s="1162">
        <v>29157</v>
      </c>
      <c r="C9214" s="1163" t="s">
        <v>19042</v>
      </c>
      <c r="D9214" s="1163" t="s">
        <v>19043</v>
      </c>
      <c r="E9214" s="1164" t="s">
        <v>2894</v>
      </c>
      <c r="F9214" s="1165">
        <v>44733</v>
      </c>
      <c r="G9214" s="1165">
        <v>44852</v>
      </c>
    </row>
    <row r="9215" spans="1:7" ht="38.25">
      <c r="A9215" s="1162">
        <v>10942</v>
      </c>
      <c r="B9215" s="1162">
        <v>29158</v>
      </c>
      <c r="C9215" s="1163" t="s">
        <v>19044</v>
      </c>
      <c r="D9215" s="1163" t="s">
        <v>19045</v>
      </c>
      <c r="E9215" s="1164" t="s">
        <v>2894</v>
      </c>
      <c r="F9215" s="1165">
        <v>44733</v>
      </c>
      <c r="G9215" s="1165">
        <v>44852</v>
      </c>
    </row>
    <row r="9216" spans="1:7" ht="38.25">
      <c r="A9216" s="1162">
        <v>10943</v>
      </c>
      <c r="B9216" s="1162">
        <v>29159</v>
      </c>
      <c r="C9216" s="1163" t="s">
        <v>19046</v>
      </c>
      <c r="D9216" s="1163" t="s">
        <v>19047</v>
      </c>
      <c r="E9216" s="1164" t="s">
        <v>2894</v>
      </c>
      <c r="F9216" s="1165">
        <v>44733</v>
      </c>
      <c r="G9216" s="1165">
        <v>44852</v>
      </c>
    </row>
    <row r="9217" spans="1:7" ht="38.25">
      <c r="A9217" s="1162">
        <v>10944</v>
      </c>
      <c r="B9217" s="1162">
        <v>29160</v>
      </c>
      <c r="C9217" s="1163" t="s">
        <v>19048</v>
      </c>
      <c r="D9217" s="1163" t="s">
        <v>19049</v>
      </c>
      <c r="E9217" s="1164" t="s">
        <v>2894</v>
      </c>
      <c r="F9217" s="1165">
        <v>44733</v>
      </c>
      <c r="G9217" s="1165">
        <v>44852</v>
      </c>
    </row>
    <row r="9218" spans="1:7">
      <c r="A9218" s="1158">
        <v>10945</v>
      </c>
      <c r="B9218" s="1158">
        <v>29161</v>
      </c>
      <c r="C9218" s="1159" t="s">
        <v>19050</v>
      </c>
      <c r="D9218" s="1159" t="s">
        <v>3398</v>
      </c>
      <c r="E9218" s="1160" t="s">
        <v>2894</v>
      </c>
      <c r="F9218" s="1161">
        <v>44733</v>
      </c>
      <c r="G9218" s="1161">
        <v>44852</v>
      </c>
    </row>
    <row r="9219" spans="1:7" ht="38.25">
      <c r="A9219" s="1162">
        <v>10946</v>
      </c>
      <c r="B9219" s="1162">
        <v>29162</v>
      </c>
      <c r="C9219" s="1163" t="s">
        <v>19051</v>
      </c>
      <c r="D9219" s="1163" t="s">
        <v>19052</v>
      </c>
      <c r="E9219" s="1164" t="s">
        <v>2894</v>
      </c>
      <c r="F9219" s="1165">
        <v>44733</v>
      </c>
      <c r="G9219" s="1165">
        <v>44852</v>
      </c>
    </row>
    <row r="9220" spans="1:7">
      <c r="A9220" s="1158">
        <v>10947</v>
      </c>
      <c r="B9220" s="1158">
        <v>29163</v>
      </c>
      <c r="C9220" s="1159" t="s">
        <v>19053</v>
      </c>
      <c r="D9220" s="1159" t="s">
        <v>3402</v>
      </c>
      <c r="E9220" s="1160" t="s">
        <v>2894</v>
      </c>
      <c r="F9220" s="1161">
        <v>45533</v>
      </c>
      <c r="G9220" s="1161">
        <v>45652</v>
      </c>
    </row>
    <row r="9221" spans="1:7" ht="38.25">
      <c r="A9221" s="1162">
        <v>10948</v>
      </c>
      <c r="B9221" s="1162">
        <v>29164</v>
      </c>
      <c r="C9221" s="1163" t="s">
        <v>19054</v>
      </c>
      <c r="D9221" s="1163" t="s">
        <v>19055</v>
      </c>
      <c r="E9221" s="1164" t="s">
        <v>2894</v>
      </c>
      <c r="F9221" s="1165">
        <v>45533</v>
      </c>
      <c r="G9221" s="1165">
        <v>45652</v>
      </c>
    </row>
    <row r="9222" spans="1:7">
      <c r="A9222" s="1158">
        <v>10949</v>
      </c>
      <c r="B9222" s="1158">
        <v>29165</v>
      </c>
      <c r="C9222" s="1159" t="s">
        <v>19056</v>
      </c>
      <c r="D9222" s="1159" t="s">
        <v>3406</v>
      </c>
      <c r="E9222" s="1160" t="s">
        <v>8768</v>
      </c>
      <c r="F9222" s="1161">
        <v>44528</v>
      </c>
      <c r="G9222" s="1161">
        <v>45217</v>
      </c>
    </row>
    <row r="9223" spans="1:7">
      <c r="A9223" s="1158">
        <v>10950</v>
      </c>
      <c r="B9223" s="1158">
        <v>29166</v>
      </c>
      <c r="C9223" s="1159" t="s">
        <v>19057</v>
      </c>
      <c r="D9223" s="1159" t="s">
        <v>3409</v>
      </c>
      <c r="E9223" s="1160" t="s">
        <v>11218</v>
      </c>
      <c r="F9223" s="1161">
        <v>44528</v>
      </c>
      <c r="G9223" s="1161">
        <v>45087</v>
      </c>
    </row>
    <row r="9224" spans="1:7" ht="38.25">
      <c r="A9224" s="1162">
        <v>10951</v>
      </c>
      <c r="B9224" s="1162">
        <v>29170</v>
      </c>
      <c r="C9224" s="1163" t="s">
        <v>19058</v>
      </c>
      <c r="D9224" s="1163" t="s">
        <v>19059</v>
      </c>
      <c r="E9224" s="1164" t="s">
        <v>3212</v>
      </c>
      <c r="F9224" s="1165">
        <v>44648</v>
      </c>
      <c r="G9224" s="1165">
        <v>44817</v>
      </c>
    </row>
    <row r="9225" spans="1:7" ht="51">
      <c r="A9225" s="1162">
        <v>10952</v>
      </c>
      <c r="B9225" s="1162">
        <v>29169</v>
      </c>
      <c r="C9225" s="1163" t="s">
        <v>19060</v>
      </c>
      <c r="D9225" s="1163" t="s">
        <v>19061</v>
      </c>
      <c r="E9225" s="1164" t="s">
        <v>3287</v>
      </c>
      <c r="F9225" s="1165">
        <v>44648</v>
      </c>
      <c r="G9225" s="1165">
        <v>44737</v>
      </c>
    </row>
    <row r="9226" spans="1:7" ht="51">
      <c r="A9226" s="1162">
        <v>10953</v>
      </c>
      <c r="B9226" s="1162">
        <v>29168</v>
      </c>
      <c r="C9226" s="1163" t="s">
        <v>19062</v>
      </c>
      <c r="D9226" s="1163" t="s">
        <v>19063</v>
      </c>
      <c r="E9226" s="1164" t="s">
        <v>3461</v>
      </c>
      <c r="F9226" s="1165">
        <v>44528</v>
      </c>
      <c r="G9226" s="1165">
        <v>44827</v>
      </c>
    </row>
    <row r="9227" spans="1:7" ht="38.25">
      <c r="A9227" s="1162">
        <v>10954</v>
      </c>
      <c r="B9227" s="1162">
        <v>29167</v>
      </c>
      <c r="C9227" s="1163" t="s">
        <v>19064</v>
      </c>
      <c r="D9227" s="1163" t="s">
        <v>19065</v>
      </c>
      <c r="E9227" s="1164" t="s">
        <v>3218</v>
      </c>
      <c r="F9227" s="1165">
        <v>44658</v>
      </c>
      <c r="G9227" s="1165">
        <v>44817</v>
      </c>
    </row>
    <row r="9228" spans="1:7" ht="38.25">
      <c r="A9228" s="1162">
        <v>10955</v>
      </c>
      <c r="B9228" s="1162">
        <v>29171</v>
      </c>
      <c r="C9228" s="1163" t="s">
        <v>19066</v>
      </c>
      <c r="D9228" s="1163" t="s">
        <v>19067</v>
      </c>
      <c r="E9228" s="1164" t="s">
        <v>3009</v>
      </c>
      <c r="F9228" s="1165">
        <v>44938</v>
      </c>
      <c r="G9228" s="1165">
        <v>45087</v>
      </c>
    </row>
    <row r="9229" spans="1:7" ht="38.25">
      <c r="A9229" s="1162">
        <v>10956</v>
      </c>
      <c r="B9229" s="1162">
        <v>29172</v>
      </c>
      <c r="C9229" s="1163" t="s">
        <v>19068</v>
      </c>
      <c r="D9229" s="1163" t="s">
        <v>19069</v>
      </c>
      <c r="E9229" s="1164" t="s">
        <v>3009</v>
      </c>
      <c r="F9229" s="1165">
        <v>44928</v>
      </c>
      <c r="G9229" s="1165">
        <v>45077</v>
      </c>
    </row>
    <row r="9230" spans="1:7" ht="38.25">
      <c r="A9230" s="1162">
        <v>10957</v>
      </c>
      <c r="B9230" s="1162">
        <v>29173</v>
      </c>
      <c r="C9230" s="1163" t="s">
        <v>19070</v>
      </c>
      <c r="D9230" s="1163" t="s">
        <v>19071</v>
      </c>
      <c r="E9230" s="1164" t="s">
        <v>2560</v>
      </c>
      <c r="F9230" s="1165">
        <v>44818</v>
      </c>
      <c r="G9230" s="1165">
        <v>44927</v>
      </c>
    </row>
    <row r="9231" spans="1:7">
      <c r="A9231" s="1158">
        <v>10958</v>
      </c>
      <c r="B9231" s="1158">
        <v>29174</v>
      </c>
      <c r="C9231" s="1159" t="s">
        <v>18997</v>
      </c>
      <c r="D9231" s="1159" t="s">
        <v>3339</v>
      </c>
      <c r="E9231" s="1160" t="s">
        <v>3424</v>
      </c>
      <c r="F9231" s="1161">
        <v>44818</v>
      </c>
      <c r="G9231" s="1161">
        <v>45217</v>
      </c>
    </row>
    <row r="9232" spans="1:7" ht="25.5">
      <c r="A9232" s="1162">
        <v>10959</v>
      </c>
      <c r="B9232" s="1162">
        <v>29175</v>
      </c>
      <c r="C9232" s="1163" t="s">
        <v>19072</v>
      </c>
      <c r="D9232" s="1163" t="s">
        <v>19073</v>
      </c>
      <c r="E9232" s="1164" t="s">
        <v>3424</v>
      </c>
      <c r="F9232" s="1165">
        <v>44818</v>
      </c>
      <c r="G9232" s="1165">
        <v>45217</v>
      </c>
    </row>
    <row r="9233" spans="1:7">
      <c r="A9233" s="1158">
        <v>10960</v>
      </c>
      <c r="B9233" s="1158">
        <v>29176</v>
      </c>
      <c r="C9233" s="1159" t="s">
        <v>19074</v>
      </c>
      <c r="D9233" s="1159" t="s">
        <v>3446</v>
      </c>
      <c r="E9233" s="1160" t="s">
        <v>3282</v>
      </c>
      <c r="F9233" s="1161">
        <v>44828</v>
      </c>
      <c r="G9233" s="1161">
        <v>45352</v>
      </c>
    </row>
    <row r="9234" spans="1:7">
      <c r="A9234" s="1158">
        <v>10961</v>
      </c>
      <c r="B9234" s="1158">
        <v>29177</v>
      </c>
      <c r="C9234" s="1159" t="s">
        <v>19057</v>
      </c>
      <c r="D9234" s="1159" t="s">
        <v>3409</v>
      </c>
      <c r="E9234" s="1160" t="s">
        <v>3447</v>
      </c>
      <c r="F9234" s="1161">
        <v>44828</v>
      </c>
      <c r="G9234" s="1161">
        <v>45262</v>
      </c>
    </row>
    <row r="9235" spans="1:7" ht="38.25">
      <c r="A9235" s="1162">
        <v>10962</v>
      </c>
      <c r="B9235" s="1162">
        <v>29178</v>
      </c>
      <c r="C9235" s="1163" t="s">
        <v>19075</v>
      </c>
      <c r="D9235" s="1163" t="s">
        <v>19076</v>
      </c>
      <c r="E9235" s="1164" t="s">
        <v>3308</v>
      </c>
      <c r="F9235" s="1165">
        <v>44858</v>
      </c>
      <c r="G9235" s="1165">
        <v>44957</v>
      </c>
    </row>
    <row r="9236" spans="1:7" ht="38.25">
      <c r="A9236" s="1162">
        <v>10963</v>
      </c>
      <c r="B9236" s="1162">
        <v>29179</v>
      </c>
      <c r="C9236" s="1163" t="s">
        <v>19077</v>
      </c>
      <c r="D9236" s="1163" t="s">
        <v>19078</v>
      </c>
      <c r="E9236" s="1164" t="s">
        <v>3112</v>
      </c>
      <c r="F9236" s="1165">
        <v>44898</v>
      </c>
      <c r="G9236" s="1165">
        <v>44927</v>
      </c>
    </row>
    <row r="9237" spans="1:7" ht="25.5">
      <c r="A9237" s="1162">
        <v>10964</v>
      </c>
      <c r="B9237" s="1162">
        <v>29180</v>
      </c>
      <c r="C9237" s="1163" t="s">
        <v>19079</v>
      </c>
      <c r="D9237" s="1163" t="s">
        <v>19080</v>
      </c>
      <c r="E9237" s="1164" t="s">
        <v>3454</v>
      </c>
      <c r="F9237" s="1165">
        <v>44838</v>
      </c>
      <c r="G9237" s="1165">
        <v>45247</v>
      </c>
    </row>
    <row r="9238" spans="1:7" ht="38.25">
      <c r="A9238" s="1162">
        <v>10965</v>
      </c>
      <c r="B9238" s="1162">
        <v>29181</v>
      </c>
      <c r="C9238" s="1163" t="s">
        <v>19081</v>
      </c>
      <c r="D9238" s="1163" t="s">
        <v>19082</v>
      </c>
      <c r="E9238" s="1164" t="s">
        <v>2894</v>
      </c>
      <c r="F9238" s="1165">
        <v>44828</v>
      </c>
      <c r="G9238" s="1165">
        <v>44947</v>
      </c>
    </row>
    <row r="9239" spans="1:7" ht="38.25">
      <c r="A9239" s="1162">
        <v>10966</v>
      </c>
      <c r="B9239" s="1162">
        <v>29182</v>
      </c>
      <c r="C9239" s="1163" t="s">
        <v>19083</v>
      </c>
      <c r="D9239" s="1163" t="s">
        <v>19084</v>
      </c>
      <c r="E9239" s="1164" t="s">
        <v>3343</v>
      </c>
      <c r="F9239" s="1165">
        <v>44988</v>
      </c>
      <c r="G9239" s="1165">
        <v>45262</v>
      </c>
    </row>
    <row r="9240" spans="1:7" ht="38.25">
      <c r="A9240" s="1162">
        <v>10967</v>
      </c>
      <c r="B9240" s="1162">
        <v>29183</v>
      </c>
      <c r="C9240" s="1163" t="s">
        <v>19085</v>
      </c>
      <c r="D9240" s="1163" t="s">
        <v>19086</v>
      </c>
      <c r="E9240" s="1164" t="s">
        <v>3461</v>
      </c>
      <c r="F9240" s="1165">
        <v>44958</v>
      </c>
      <c r="G9240" s="1165">
        <v>45257</v>
      </c>
    </row>
    <row r="9241" spans="1:7">
      <c r="A9241" s="1158">
        <v>10968</v>
      </c>
      <c r="B9241" s="1158">
        <v>29184</v>
      </c>
      <c r="C9241" s="1159" t="s">
        <v>18997</v>
      </c>
      <c r="D9241" s="1159" t="s">
        <v>3339</v>
      </c>
      <c r="E9241" s="1160" t="s">
        <v>3282</v>
      </c>
      <c r="F9241" s="1161">
        <v>44828</v>
      </c>
      <c r="G9241" s="1161">
        <v>45352</v>
      </c>
    </row>
    <row r="9242" spans="1:7" ht="38.25">
      <c r="A9242" s="1162">
        <v>10969</v>
      </c>
      <c r="B9242" s="1162">
        <v>29185</v>
      </c>
      <c r="C9242" s="1163" t="s">
        <v>19087</v>
      </c>
      <c r="D9242" s="1163" t="s">
        <v>19088</v>
      </c>
      <c r="E9242" s="1164" t="s">
        <v>3287</v>
      </c>
      <c r="F9242" s="1165">
        <v>45263</v>
      </c>
      <c r="G9242" s="1165">
        <v>45352</v>
      </c>
    </row>
    <row r="9243" spans="1:7" ht="25.5">
      <c r="A9243" s="1162">
        <v>10970</v>
      </c>
      <c r="B9243" s="1162">
        <v>29186</v>
      </c>
      <c r="C9243" s="1163" t="s">
        <v>19089</v>
      </c>
      <c r="D9243" s="1163" t="s">
        <v>19090</v>
      </c>
      <c r="E9243" s="1164" t="s">
        <v>3006</v>
      </c>
      <c r="F9243" s="1165">
        <v>44828</v>
      </c>
      <c r="G9243" s="1165">
        <v>45187</v>
      </c>
    </row>
    <row r="9244" spans="1:7" ht="25.5">
      <c r="A9244" s="1162">
        <v>10971</v>
      </c>
      <c r="B9244" s="1162">
        <v>29187</v>
      </c>
      <c r="C9244" s="1163" t="s">
        <v>19091</v>
      </c>
      <c r="D9244" s="1163" t="s">
        <v>19092</v>
      </c>
      <c r="E9244" s="1164" t="s">
        <v>3006</v>
      </c>
      <c r="F9244" s="1165">
        <v>44828</v>
      </c>
      <c r="G9244" s="1165">
        <v>45187</v>
      </c>
    </row>
    <row r="9245" spans="1:7" ht="25.5">
      <c r="A9245" s="1162">
        <v>10972</v>
      </c>
      <c r="B9245" s="1162">
        <v>29188</v>
      </c>
      <c r="C9245" s="1163" t="s">
        <v>19093</v>
      </c>
      <c r="D9245" s="1163" t="s">
        <v>19094</v>
      </c>
      <c r="E9245" s="1164" t="s">
        <v>3006</v>
      </c>
      <c r="F9245" s="1165">
        <v>44828</v>
      </c>
      <c r="G9245" s="1165">
        <v>45187</v>
      </c>
    </row>
    <row r="9246" spans="1:7">
      <c r="A9246" s="1158">
        <v>10973</v>
      </c>
      <c r="B9246" s="1158">
        <v>29189</v>
      </c>
      <c r="C9246" s="1159" t="s">
        <v>19095</v>
      </c>
      <c r="D9246" s="1159" t="s">
        <v>3428</v>
      </c>
      <c r="E9246" s="1160" t="s">
        <v>3006</v>
      </c>
      <c r="F9246" s="1161">
        <v>44958</v>
      </c>
      <c r="G9246" s="1161">
        <v>45317</v>
      </c>
    </row>
    <row r="9247" spans="1:7">
      <c r="A9247" s="1158">
        <v>10974</v>
      </c>
      <c r="B9247" s="1158">
        <v>29190</v>
      </c>
      <c r="C9247" s="1159" t="s">
        <v>19057</v>
      </c>
      <c r="D9247" s="1159" t="s">
        <v>3409</v>
      </c>
      <c r="E9247" s="1160" t="s">
        <v>3429</v>
      </c>
      <c r="F9247" s="1161">
        <v>44958</v>
      </c>
      <c r="G9247" s="1161">
        <v>45262</v>
      </c>
    </row>
    <row r="9248" spans="1:7" ht="25.5">
      <c r="A9248" s="1162">
        <v>10975</v>
      </c>
      <c r="B9248" s="1162">
        <v>29191</v>
      </c>
      <c r="C9248" s="1163" t="s">
        <v>19096</v>
      </c>
      <c r="D9248" s="1163" t="s">
        <v>19097</v>
      </c>
      <c r="E9248" s="1164" t="s">
        <v>3009</v>
      </c>
      <c r="F9248" s="1165">
        <v>44988</v>
      </c>
      <c r="G9248" s="1165">
        <v>45137</v>
      </c>
    </row>
    <row r="9249" spans="1:7" ht="38.25">
      <c r="A9249" s="1162">
        <v>10976</v>
      </c>
      <c r="B9249" s="1162">
        <v>29192</v>
      </c>
      <c r="C9249" s="1163" t="s">
        <v>19098</v>
      </c>
      <c r="D9249" s="1163" t="s">
        <v>19099</v>
      </c>
      <c r="E9249" s="1164" t="s">
        <v>3212</v>
      </c>
      <c r="F9249" s="1165">
        <v>44958</v>
      </c>
      <c r="G9249" s="1165">
        <v>45127</v>
      </c>
    </row>
    <row r="9250" spans="1:7" ht="51">
      <c r="A9250" s="1162">
        <v>10977</v>
      </c>
      <c r="B9250" s="1162">
        <v>29193</v>
      </c>
      <c r="C9250" s="1163" t="s">
        <v>19100</v>
      </c>
      <c r="D9250" s="1163" t="s">
        <v>19101</v>
      </c>
      <c r="E9250" s="1164" t="s">
        <v>3212</v>
      </c>
      <c r="F9250" s="1165">
        <v>44958</v>
      </c>
      <c r="G9250" s="1165">
        <v>45127</v>
      </c>
    </row>
    <row r="9251" spans="1:7" ht="51">
      <c r="A9251" s="1162">
        <v>10978</v>
      </c>
      <c r="B9251" s="1162">
        <v>29194</v>
      </c>
      <c r="C9251" s="1163" t="s">
        <v>19102</v>
      </c>
      <c r="D9251" s="1163" t="s">
        <v>19103</v>
      </c>
      <c r="E9251" s="1164" t="s">
        <v>3438</v>
      </c>
      <c r="F9251" s="1165">
        <v>45168</v>
      </c>
      <c r="G9251" s="1165">
        <v>45262</v>
      </c>
    </row>
    <row r="9252" spans="1:7" ht="51">
      <c r="A9252" s="1162">
        <v>10979</v>
      </c>
      <c r="B9252" s="1162">
        <v>29195</v>
      </c>
      <c r="C9252" s="1163" t="s">
        <v>19104</v>
      </c>
      <c r="D9252" s="1163" t="s">
        <v>19105</v>
      </c>
      <c r="E9252" s="1164" t="s">
        <v>2894</v>
      </c>
      <c r="F9252" s="1165">
        <v>45138</v>
      </c>
      <c r="G9252" s="1165">
        <v>45257</v>
      </c>
    </row>
    <row r="9253" spans="1:7">
      <c r="A9253" s="1158">
        <v>10980</v>
      </c>
      <c r="B9253" s="1158">
        <v>29196</v>
      </c>
      <c r="C9253" s="1159" t="s">
        <v>18997</v>
      </c>
      <c r="D9253" s="1159" t="s">
        <v>3339</v>
      </c>
      <c r="E9253" s="1160" t="s">
        <v>3006</v>
      </c>
      <c r="F9253" s="1161">
        <v>44958</v>
      </c>
      <c r="G9253" s="1161">
        <v>45317</v>
      </c>
    </row>
    <row r="9254" spans="1:7" ht="25.5">
      <c r="A9254" s="1162">
        <v>10981</v>
      </c>
      <c r="B9254" s="1162">
        <v>29197</v>
      </c>
      <c r="C9254" s="1163" t="s">
        <v>19106</v>
      </c>
      <c r="D9254" s="1163" t="s">
        <v>19107</v>
      </c>
      <c r="E9254" s="1164" t="s">
        <v>3064</v>
      </c>
      <c r="F9254" s="1165">
        <v>44958</v>
      </c>
      <c r="G9254" s="1165">
        <v>45137</v>
      </c>
    </row>
    <row r="9255" spans="1:7" ht="25.5">
      <c r="A9255" s="1162">
        <v>10982</v>
      </c>
      <c r="B9255" s="1162">
        <v>29198</v>
      </c>
      <c r="C9255" s="1163" t="s">
        <v>19108</v>
      </c>
      <c r="D9255" s="1163" t="s">
        <v>19109</v>
      </c>
      <c r="E9255" s="1164" t="s">
        <v>3064</v>
      </c>
      <c r="F9255" s="1165">
        <v>45138</v>
      </c>
      <c r="G9255" s="1165">
        <v>45317</v>
      </c>
    </row>
    <row r="9256" spans="1:7">
      <c r="A9256" s="1158">
        <v>10983</v>
      </c>
      <c r="B9256" s="1158">
        <v>29199</v>
      </c>
      <c r="C9256" s="1159" t="s">
        <v>19110</v>
      </c>
      <c r="D9256" s="1159" t="s">
        <v>3471</v>
      </c>
      <c r="E9256" s="1160" t="s">
        <v>19111</v>
      </c>
      <c r="F9256" s="1161">
        <v>44738</v>
      </c>
      <c r="G9256" s="1161">
        <v>45532</v>
      </c>
    </row>
    <row r="9257" spans="1:7">
      <c r="A9257" s="1158">
        <v>10984</v>
      </c>
      <c r="B9257" s="1158">
        <v>29200</v>
      </c>
      <c r="C9257" s="1159" t="s">
        <v>19112</v>
      </c>
      <c r="D9257" s="1159" t="s">
        <v>3474</v>
      </c>
      <c r="E9257" s="1160" t="s">
        <v>3475</v>
      </c>
      <c r="F9257" s="1161">
        <v>44738</v>
      </c>
      <c r="G9257" s="1161">
        <v>45072</v>
      </c>
    </row>
    <row r="9258" spans="1:7">
      <c r="A9258" s="1158">
        <v>10985</v>
      </c>
      <c r="B9258" s="1158">
        <v>29201</v>
      </c>
      <c r="C9258" s="1159" t="s">
        <v>19113</v>
      </c>
      <c r="D9258" s="1159" t="s">
        <v>3488</v>
      </c>
      <c r="E9258" s="1160" t="s">
        <v>3009</v>
      </c>
      <c r="F9258" s="1161">
        <v>44738</v>
      </c>
      <c r="G9258" s="1161">
        <v>44887</v>
      </c>
    </row>
    <row r="9259" spans="1:7" ht="38.25">
      <c r="A9259" s="1162">
        <v>10986</v>
      </c>
      <c r="B9259" s="1162">
        <v>29202</v>
      </c>
      <c r="C9259" s="1163" t="s">
        <v>19114</v>
      </c>
      <c r="D9259" s="1163" t="s">
        <v>19115</v>
      </c>
      <c r="E9259" s="1164" t="s">
        <v>3491</v>
      </c>
      <c r="F9259" s="1165">
        <v>44748</v>
      </c>
      <c r="G9259" s="1165">
        <v>44887</v>
      </c>
    </row>
    <row r="9260" spans="1:7" ht="38.25">
      <c r="A9260" s="1162">
        <v>10987</v>
      </c>
      <c r="B9260" s="1162">
        <v>29203</v>
      </c>
      <c r="C9260" s="1163" t="s">
        <v>19116</v>
      </c>
      <c r="D9260" s="1163" t="s">
        <v>19117</v>
      </c>
      <c r="E9260" s="1164" t="s">
        <v>3491</v>
      </c>
      <c r="F9260" s="1165">
        <v>44738</v>
      </c>
      <c r="G9260" s="1165">
        <v>44877</v>
      </c>
    </row>
    <row r="9261" spans="1:7" ht="25.5">
      <c r="A9261" s="1158">
        <v>10988</v>
      </c>
      <c r="B9261" s="1158">
        <v>29204</v>
      </c>
      <c r="C9261" s="1159" t="s">
        <v>19118</v>
      </c>
      <c r="D9261" s="1159" t="s">
        <v>3495</v>
      </c>
      <c r="E9261" s="1160" t="s">
        <v>2903</v>
      </c>
      <c r="F9261" s="1161">
        <v>44828</v>
      </c>
      <c r="G9261" s="1161">
        <v>44957</v>
      </c>
    </row>
    <row r="9262" spans="1:7" ht="51">
      <c r="A9262" s="1162">
        <v>10989</v>
      </c>
      <c r="B9262" s="1162">
        <v>29205</v>
      </c>
      <c r="C9262" s="1163" t="s">
        <v>19119</v>
      </c>
      <c r="D9262" s="1163" t="s">
        <v>19120</v>
      </c>
      <c r="E9262" s="1164" t="s">
        <v>2894</v>
      </c>
      <c r="F9262" s="1165">
        <v>44838</v>
      </c>
      <c r="G9262" s="1165">
        <v>44957</v>
      </c>
    </row>
    <row r="9263" spans="1:7" ht="51">
      <c r="A9263" s="1162">
        <v>10990</v>
      </c>
      <c r="B9263" s="1162">
        <v>29206</v>
      </c>
      <c r="C9263" s="1163" t="s">
        <v>19121</v>
      </c>
      <c r="D9263" s="1163" t="s">
        <v>19122</v>
      </c>
      <c r="E9263" s="1164" t="s">
        <v>2894</v>
      </c>
      <c r="F9263" s="1165">
        <v>44828</v>
      </c>
      <c r="G9263" s="1165">
        <v>44947</v>
      </c>
    </row>
    <row r="9264" spans="1:7" ht="51">
      <c r="A9264" s="1162">
        <v>10991</v>
      </c>
      <c r="B9264" s="1162">
        <v>29207</v>
      </c>
      <c r="C9264" s="1163" t="s">
        <v>19123</v>
      </c>
      <c r="D9264" s="1163" t="s">
        <v>19124</v>
      </c>
      <c r="E9264" s="1164" t="s">
        <v>2894</v>
      </c>
      <c r="F9264" s="1165">
        <v>44828</v>
      </c>
      <c r="G9264" s="1165">
        <v>44947</v>
      </c>
    </row>
    <row r="9265" spans="1:7" ht="38.25">
      <c r="A9265" s="1162">
        <v>10992</v>
      </c>
      <c r="B9265" s="1162">
        <v>29208</v>
      </c>
      <c r="C9265" s="1163" t="s">
        <v>19125</v>
      </c>
      <c r="D9265" s="1163" t="s">
        <v>19126</v>
      </c>
      <c r="E9265" s="1164" t="s">
        <v>2894</v>
      </c>
      <c r="F9265" s="1165">
        <v>44828</v>
      </c>
      <c r="G9265" s="1165">
        <v>44947</v>
      </c>
    </row>
    <row r="9266" spans="1:7" ht="38.25">
      <c r="A9266" s="1162">
        <v>10993</v>
      </c>
      <c r="B9266" s="1162">
        <v>29209</v>
      </c>
      <c r="C9266" s="1163" t="s">
        <v>19127</v>
      </c>
      <c r="D9266" s="1163" t="s">
        <v>19128</v>
      </c>
      <c r="E9266" s="1164" t="s">
        <v>2894</v>
      </c>
      <c r="F9266" s="1165">
        <v>44828</v>
      </c>
      <c r="G9266" s="1165">
        <v>44947</v>
      </c>
    </row>
    <row r="9267" spans="1:7" ht="25.5">
      <c r="A9267" s="1158">
        <v>10994</v>
      </c>
      <c r="B9267" s="1158">
        <v>29210</v>
      </c>
      <c r="C9267" s="1159" t="s">
        <v>19129</v>
      </c>
      <c r="D9267" s="1159" t="s">
        <v>3482</v>
      </c>
      <c r="E9267" s="1160" t="s">
        <v>3034</v>
      </c>
      <c r="F9267" s="1161">
        <v>44958</v>
      </c>
      <c r="G9267" s="1161">
        <v>45017</v>
      </c>
    </row>
    <row r="9268" spans="1:7" ht="25.5">
      <c r="A9268" s="1162">
        <v>10995</v>
      </c>
      <c r="B9268" s="1162">
        <v>29211</v>
      </c>
      <c r="C9268" s="1163" t="s">
        <v>19130</v>
      </c>
      <c r="D9268" s="1163" t="s">
        <v>19131</v>
      </c>
      <c r="E9268" s="1164" t="s">
        <v>2981</v>
      </c>
      <c r="F9268" s="1165">
        <v>44968</v>
      </c>
      <c r="G9268" s="1165">
        <v>45017</v>
      </c>
    </row>
    <row r="9269" spans="1:7" ht="25.5">
      <c r="A9269" s="1162">
        <v>10996</v>
      </c>
      <c r="B9269" s="1162">
        <v>29212</v>
      </c>
      <c r="C9269" s="1163" t="s">
        <v>19132</v>
      </c>
      <c r="D9269" s="1163" t="s">
        <v>19133</v>
      </c>
      <c r="E9269" s="1164" t="s">
        <v>2981</v>
      </c>
      <c r="F9269" s="1165">
        <v>44958</v>
      </c>
      <c r="G9269" s="1165">
        <v>45007</v>
      </c>
    </row>
    <row r="9270" spans="1:7">
      <c r="A9270" s="1158">
        <v>10997</v>
      </c>
      <c r="B9270" s="1158">
        <v>29213</v>
      </c>
      <c r="C9270" s="1159" t="s">
        <v>5908</v>
      </c>
      <c r="D9270" s="1159" t="s">
        <v>3271</v>
      </c>
      <c r="E9270" s="1160" t="s">
        <v>3476</v>
      </c>
      <c r="F9270" s="1161">
        <v>45018</v>
      </c>
      <c r="G9270" s="1161">
        <v>45072</v>
      </c>
    </row>
    <row r="9271" spans="1:7" ht="38.25">
      <c r="A9271" s="1162">
        <v>10998</v>
      </c>
      <c r="B9271" s="1162">
        <v>29214</v>
      </c>
      <c r="C9271" s="1163" t="s">
        <v>19134</v>
      </c>
      <c r="D9271" s="1163" t="s">
        <v>19135</v>
      </c>
      <c r="E9271" s="1164" t="s">
        <v>2566</v>
      </c>
      <c r="F9271" s="1165">
        <v>45068</v>
      </c>
      <c r="G9271" s="1165">
        <v>45072</v>
      </c>
    </row>
    <row r="9272" spans="1:7" ht="38.25">
      <c r="A9272" s="1162">
        <v>10999</v>
      </c>
      <c r="B9272" s="1162">
        <v>29215</v>
      </c>
      <c r="C9272" s="1163" t="s">
        <v>19136</v>
      </c>
      <c r="D9272" s="1163" t="s">
        <v>19137</v>
      </c>
      <c r="E9272" s="1164" t="s">
        <v>2981</v>
      </c>
      <c r="F9272" s="1165">
        <v>45018</v>
      </c>
      <c r="G9272" s="1165">
        <v>45067</v>
      </c>
    </row>
    <row r="9273" spans="1:7" ht="25.5">
      <c r="A9273" s="1158">
        <v>11000</v>
      </c>
      <c r="B9273" s="1158">
        <v>29216</v>
      </c>
      <c r="C9273" s="1159" t="s">
        <v>19138</v>
      </c>
      <c r="D9273" s="1159" t="s">
        <v>3507</v>
      </c>
      <c r="E9273" s="1160" t="s">
        <v>3009</v>
      </c>
      <c r="F9273" s="1161">
        <v>45018</v>
      </c>
      <c r="G9273" s="1161">
        <v>45167</v>
      </c>
    </row>
    <row r="9274" spans="1:7" ht="25.5">
      <c r="A9274" s="1158">
        <v>11001</v>
      </c>
      <c r="B9274" s="1158">
        <v>29217</v>
      </c>
      <c r="C9274" s="1159" t="s">
        <v>19139</v>
      </c>
      <c r="D9274" s="1159" t="s">
        <v>3533</v>
      </c>
      <c r="E9274" s="1160" t="s">
        <v>3034</v>
      </c>
      <c r="F9274" s="1161">
        <v>45018</v>
      </c>
      <c r="G9274" s="1161">
        <v>45077</v>
      </c>
    </row>
    <row r="9275" spans="1:7" ht="63.75">
      <c r="A9275" s="1162">
        <v>11002</v>
      </c>
      <c r="B9275" s="1162">
        <v>29218</v>
      </c>
      <c r="C9275" s="1163" t="s">
        <v>19140</v>
      </c>
      <c r="D9275" s="1163" t="s">
        <v>19141</v>
      </c>
      <c r="E9275" s="1164" t="s">
        <v>2981</v>
      </c>
      <c r="F9275" s="1165">
        <v>45028</v>
      </c>
      <c r="G9275" s="1165">
        <v>45077</v>
      </c>
    </row>
    <row r="9276" spans="1:7" ht="63.75">
      <c r="A9276" s="1162">
        <v>11003</v>
      </c>
      <c r="B9276" s="1162">
        <v>29219</v>
      </c>
      <c r="C9276" s="1163" t="s">
        <v>19142</v>
      </c>
      <c r="D9276" s="1163" t="s">
        <v>19143</v>
      </c>
      <c r="E9276" s="1164" t="s">
        <v>2981</v>
      </c>
      <c r="F9276" s="1165">
        <v>45018</v>
      </c>
      <c r="G9276" s="1165">
        <v>45067</v>
      </c>
    </row>
    <row r="9277" spans="1:7" ht="38.25">
      <c r="A9277" s="1162">
        <v>11004</v>
      </c>
      <c r="B9277" s="1162">
        <v>29220</v>
      </c>
      <c r="C9277" s="1163" t="s">
        <v>19144</v>
      </c>
      <c r="D9277" s="1163" t="s">
        <v>19145</v>
      </c>
      <c r="E9277" s="1164" t="s">
        <v>2981</v>
      </c>
      <c r="F9277" s="1165">
        <v>45028</v>
      </c>
      <c r="G9277" s="1165">
        <v>45077</v>
      </c>
    </row>
    <row r="9278" spans="1:7" ht="38.25">
      <c r="A9278" s="1162">
        <v>11005</v>
      </c>
      <c r="B9278" s="1162">
        <v>29221</v>
      </c>
      <c r="C9278" s="1163" t="s">
        <v>19146</v>
      </c>
      <c r="D9278" s="1163" t="s">
        <v>19147</v>
      </c>
      <c r="E9278" s="1164" t="s">
        <v>2981</v>
      </c>
      <c r="F9278" s="1165">
        <v>45018</v>
      </c>
      <c r="G9278" s="1165">
        <v>45067</v>
      </c>
    </row>
    <row r="9279" spans="1:7" ht="63.75">
      <c r="A9279" s="1162">
        <v>11006</v>
      </c>
      <c r="B9279" s="1162">
        <v>29222</v>
      </c>
      <c r="C9279" s="1163" t="s">
        <v>19148</v>
      </c>
      <c r="D9279" s="1163" t="s">
        <v>19149</v>
      </c>
      <c r="E9279" s="1164" t="s">
        <v>2981</v>
      </c>
      <c r="F9279" s="1165">
        <v>45028</v>
      </c>
      <c r="G9279" s="1165">
        <v>45077</v>
      </c>
    </row>
    <row r="9280" spans="1:7" ht="63.75">
      <c r="A9280" s="1162">
        <v>11007</v>
      </c>
      <c r="B9280" s="1162">
        <v>29223</v>
      </c>
      <c r="C9280" s="1163" t="s">
        <v>19150</v>
      </c>
      <c r="D9280" s="1163" t="s">
        <v>19151</v>
      </c>
      <c r="E9280" s="1164" t="s">
        <v>2981</v>
      </c>
      <c r="F9280" s="1165">
        <v>45018</v>
      </c>
      <c r="G9280" s="1165">
        <v>45067</v>
      </c>
    </row>
    <row r="9281" spans="1:7">
      <c r="A9281" s="1158">
        <v>11008</v>
      </c>
      <c r="B9281" s="1158">
        <v>29224</v>
      </c>
      <c r="C9281" s="1159" t="s">
        <v>19152</v>
      </c>
      <c r="D9281" s="1159" t="s">
        <v>3509</v>
      </c>
      <c r="E9281" s="1160" t="s">
        <v>3287</v>
      </c>
      <c r="F9281" s="1161">
        <v>45078</v>
      </c>
      <c r="G9281" s="1161">
        <v>45167</v>
      </c>
    </row>
    <row r="9282" spans="1:7" ht="38.25">
      <c r="A9282" s="1162">
        <v>11009</v>
      </c>
      <c r="B9282" s="1162">
        <v>29225</v>
      </c>
      <c r="C9282" s="1163" t="s">
        <v>19153</v>
      </c>
      <c r="D9282" s="1163" t="s">
        <v>19154</v>
      </c>
      <c r="E9282" s="1164" t="s">
        <v>3215</v>
      </c>
      <c r="F9282" s="1165">
        <v>45088</v>
      </c>
      <c r="G9282" s="1165">
        <v>45167</v>
      </c>
    </row>
    <row r="9283" spans="1:7" ht="38.25">
      <c r="A9283" s="1162">
        <v>11010</v>
      </c>
      <c r="B9283" s="1162">
        <v>29226</v>
      </c>
      <c r="C9283" s="1163" t="s">
        <v>19155</v>
      </c>
      <c r="D9283" s="1163" t="s">
        <v>19156</v>
      </c>
      <c r="E9283" s="1164" t="s">
        <v>3215</v>
      </c>
      <c r="F9283" s="1165">
        <v>45078</v>
      </c>
      <c r="G9283" s="1165">
        <v>45157</v>
      </c>
    </row>
    <row r="9284" spans="1:7" ht="38.25">
      <c r="A9284" s="1162">
        <v>11011</v>
      </c>
      <c r="B9284" s="1162">
        <v>29227</v>
      </c>
      <c r="C9284" s="1163" t="s">
        <v>19155</v>
      </c>
      <c r="D9284" s="1163" t="s">
        <v>19156</v>
      </c>
      <c r="E9284" s="1164" t="s">
        <v>3215</v>
      </c>
      <c r="F9284" s="1165">
        <v>45078</v>
      </c>
      <c r="G9284" s="1165">
        <v>45157</v>
      </c>
    </row>
    <row r="9285" spans="1:7" ht="38.25">
      <c r="A9285" s="1162">
        <v>11012</v>
      </c>
      <c r="B9285" s="1162">
        <v>29228</v>
      </c>
      <c r="C9285" s="1163" t="s">
        <v>19157</v>
      </c>
      <c r="D9285" s="1163" t="s">
        <v>19158</v>
      </c>
      <c r="E9285" s="1164" t="s">
        <v>3215</v>
      </c>
      <c r="F9285" s="1165">
        <v>45088</v>
      </c>
      <c r="G9285" s="1165">
        <v>45167</v>
      </c>
    </row>
    <row r="9286" spans="1:7" ht="38.25">
      <c r="A9286" s="1162">
        <v>11013</v>
      </c>
      <c r="B9286" s="1162">
        <v>29229</v>
      </c>
      <c r="C9286" s="1163" t="s">
        <v>19159</v>
      </c>
      <c r="D9286" s="1163" t="s">
        <v>19160</v>
      </c>
      <c r="E9286" s="1164" t="s">
        <v>3215</v>
      </c>
      <c r="F9286" s="1165">
        <v>45078</v>
      </c>
      <c r="G9286" s="1165">
        <v>45157</v>
      </c>
    </row>
    <row r="9287" spans="1:7" ht="38.25">
      <c r="A9287" s="1162">
        <v>11014</v>
      </c>
      <c r="B9287" s="1162">
        <v>29230</v>
      </c>
      <c r="C9287" s="1163" t="s">
        <v>19161</v>
      </c>
      <c r="D9287" s="1163" t="s">
        <v>19162</v>
      </c>
      <c r="E9287" s="1164" t="s">
        <v>3215</v>
      </c>
      <c r="F9287" s="1165">
        <v>45078</v>
      </c>
      <c r="G9287" s="1165">
        <v>45157</v>
      </c>
    </row>
    <row r="9288" spans="1:7" ht="38.25">
      <c r="A9288" s="1162">
        <v>11015</v>
      </c>
      <c r="B9288" s="1162">
        <v>29231</v>
      </c>
      <c r="C9288" s="1163" t="s">
        <v>19163</v>
      </c>
      <c r="D9288" s="1163" t="s">
        <v>19164</v>
      </c>
      <c r="E9288" s="1164" t="s">
        <v>3215</v>
      </c>
      <c r="F9288" s="1165">
        <v>45078</v>
      </c>
      <c r="G9288" s="1165">
        <v>45157</v>
      </c>
    </row>
    <row r="9289" spans="1:7" ht="38.25">
      <c r="A9289" s="1162">
        <v>11016</v>
      </c>
      <c r="B9289" s="1162">
        <v>29232</v>
      </c>
      <c r="C9289" s="1163" t="s">
        <v>19165</v>
      </c>
      <c r="D9289" s="1163" t="s">
        <v>19166</v>
      </c>
      <c r="E9289" s="1164" t="s">
        <v>3215</v>
      </c>
      <c r="F9289" s="1165">
        <v>45078</v>
      </c>
      <c r="G9289" s="1165">
        <v>45157</v>
      </c>
    </row>
    <row r="9290" spans="1:7" ht="38.25">
      <c r="A9290" s="1162">
        <v>11017</v>
      </c>
      <c r="B9290" s="1162">
        <v>29233</v>
      </c>
      <c r="C9290" s="1163" t="s">
        <v>19167</v>
      </c>
      <c r="D9290" s="1163" t="s">
        <v>19168</v>
      </c>
      <c r="E9290" s="1164" t="s">
        <v>3215</v>
      </c>
      <c r="F9290" s="1165">
        <v>45078</v>
      </c>
      <c r="G9290" s="1165">
        <v>45157</v>
      </c>
    </row>
    <row r="9291" spans="1:7">
      <c r="A9291" s="1158">
        <v>11018</v>
      </c>
      <c r="B9291" s="1158">
        <v>29234</v>
      </c>
      <c r="C9291" s="1159" t="s">
        <v>5908</v>
      </c>
      <c r="D9291" s="1159" t="s">
        <v>3271</v>
      </c>
      <c r="E9291" s="1160" t="s">
        <v>3034</v>
      </c>
      <c r="F9291" s="1161">
        <v>45078</v>
      </c>
      <c r="G9291" s="1161">
        <v>45137</v>
      </c>
    </row>
    <row r="9292" spans="1:7" ht="38.25">
      <c r="A9292" s="1162">
        <v>11019</v>
      </c>
      <c r="B9292" s="1162">
        <v>29235</v>
      </c>
      <c r="C9292" s="1163" t="s">
        <v>19169</v>
      </c>
      <c r="D9292" s="1163" t="s">
        <v>19170</v>
      </c>
      <c r="E9292" s="1164" t="s">
        <v>2621</v>
      </c>
      <c r="F9292" s="1165">
        <v>45128</v>
      </c>
      <c r="G9292" s="1165">
        <v>45137</v>
      </c>
    </row>
    <row r="9293" spans="1:7" ht="51">
      <c r="A9293" s="1162">
        <v>11020</v>
      </c>
      <c r="B9293" s="1162">
        <v>29236</v>
      </c>
      <c r="C9293" s="1163" t="s">
        <v>19171</v>
      </c>
      <c r="D9293" s="1163" t="s">
        <v>19172</v>
      </c>
      <c r="E9293" s="1164" t="s">
        <v>2981</v>
      </c>
      <c r="F9293" s="1165">
        <v>45078</v>
      </c>
      <c r="G9293" s="1165">
        <v>45127</v>
      </c>
    </row>
    <row r="9294" spans="1:7" ht="38.25">
      <c r="A9294" s="1162">
        <v>11021</v>
      </c>
      <c r="B9294" s="1162">
        <v>29237</v>
      </c>
      <c r="C9294" s="1163" t="s">
        <v>19173</v>
      </c>
      <c r="D9294" s="1163" t="s">
        <v>19174</v>
      </c>
      <c r="E9294" s="1164" t="s">
        <v>2621</v>
      </c>
      <c r="F9294" s="1165">
        <v>45128</v>
      </c>
      <c r="G9294" s="1165">
        <v>45137</v>
      </c>
    </row>
    <row r="9295" spans="1:7" ht="51">
      <c r="A9295" s="1162">
        <v>11022</v>
      </c>
      <c r="B9295" s="1162">
        <v>29238</v>
      </c>
      <c r="C9295" s="1163" t="s">
        <v>19175</v>
      </c>
      <c r="D9295" s="1163" t="s">
        <v>19176</v>
      </c>
      <c r="E9295" s="1164" t="s">
        <v>2981</v>
      </c>
      <c r="F9295" s="1165">
        <v>45078</v>
      </c>
      <c r="G9295" s="1165">
        <v>45127</v>
      </c>
    </row>
    <row r="9296" spans="1:7">
      <c r="A9296" s="1158">
        <v>11023</v>
      </c>
      <c r="B9296" s="1158">
        <v>29239</v>
      </c>
      <c r="C9296" s="1159" t="s">
        <v>19177</v>
      </c>
      <c r="D9296" s="1159" t="s">
        <v>19178</v>
      </c>
      <c r="E9296" s="1160" t="s">
        <v>3476</v>
      </c>
      <c r="F9296" s="1161">
        <v>45018</v>
      </c>
      <c r="G9296" s="1161">
        <v>45072</v>
      </c>
    </row>
    <row r="9297" spans="1:7" ht="25.5">
      <c r="A9297" s="1162">
        <v>11024</v>
      </c>
      <c r="B9297" s="1162">
        <v>29240</v>
      </c>
      <c r="C9297" s="1163" t="s">
        <v>19179</v>
      </c>
      <c r="D9297" s="1163" t="s">
        <v>19180</v>
      </c>
      <c r="E9297" s="1164" t="s">
        <v>2981</v>
      </c>
      <c r="F9297" s="1165">
        <v>45018</v>
      </c>
      <c r="G9297" s="1165">
        <v>45067</v>
      </c>
    </row>
    <row r="9298" spans="1:7" ht="25.5">
      <c r="A9298" s="1162">
        <v>11025</v>
      </c>
      <c r="B9298" s="1162">
        <v>29241</v>
      </c>
      <c r="C9298" s="1163" t="s">
        <v>19181</v>
      </c>
      <c r="D9298" s="1163" t="s">
        <v>19182</v>
      </c>
      <c r="E9298" s="1164" t="s">
        <v>2566</v>
      </c>
      <c r="F9298" s="1165">
        <v>45068</v>
      </c>
      <c r="G9298" s="1165">
        <v>45072</v>
      </c>
    </row>
    <row r="9299" spans="1:7" ht="25.5">
      <c r="A9299" s="1158">
        <v>11026</v>
      </c>
      <c r="B9299" s="1158">
        <v>29242</v>
      </c>
      <c r="C9299" s="1159" t="s">
        <v>19183</v>
      </c>
      <c r="D9299" s="1159" t="s">
        <v>3555</v>
      </c>
      <c r="E9299" s="1160" t="s">
        <v>3343</v>
      </c>
      <c r="F9299" s="1161">
        <v>45168</v>
      </c>
      <c r="G9299" s="1161">
        <v>45442</v>
      </c>
    </row>
    <row r="9300" spans="1:7" ht="25.5">
      <c r="A9300" s="1158">
        <v>11027</v>
      </c>
      <c r="B9300" s="1158">
        <v>29243</v>
      </c>
      <c r="C9300" s="1159" t="s">
        <v>19184</v>
      </c>
      <c r="D9300" s="1159" t="s">
        <v>3558</v>
      </c>
      <c r="E9300" s="1160" t="s">
        <v>3438</v>
      </c>
      <c r="F9300" s="1161">
        <v>45168</v>
      </c>
      <c r="G9300" s="1161">
        <v>45262</v>
      </c>
    </row>
    <row r="9301" spans="1:7" ht="63.75">
      <c r="A9301" s="1162">
        <v>11028</v>
      </c>
      <c r="B9301" s="1162">
        <v>29244</v>
      </c>
      <c r="C9301" s="1163" t="s">
        <v>19185</v>
      </c>
      <c r="D9301" s="1163" t="s">
        <v>19186</v>
      </c>
      <c r="E9301" s="1164" t="s">
        <v>3287</v>
      </c>
      <c r="F9301" s="1165">
        <v>45168</v>
      </c>
      <c r="G9301" s="1165">
        <v>45257</v>
      </c>
    </row>
    <row r="9302" spans="1:7" ht="63.75">
      <c r="A9302" s="1162">
        <v>11029</v>
      </c>
      <c r="B9302" s="1162">
        <v>29245</v>
      </c>
      <c r="C9302" s="1163" t="s">
        <v>19187</v>
      </c>
      <c r="D9302" s="1163" t="s">
        <v>19188</v>
      </c>
      <c r="E9302" s="1164" t="s">
        <v>2566</v>
      </c>
      <c r="F9302" s="1165">
        <v>45258</v>
      </c>
      <c r="G9302" s="1165">
        <v>45262</v>
      </c>
    </row>
    <row r="9303" spans="1:7" ht="63.75">
      <c r="A9303" s="1162">
        <v>11030</v>
      </c>
      <c r="B9303" s="1162">
        <v>29246</v>
      </c>
      <c r="C9303" s="1163" t="s">
        <v>19189</v>
      </c>
      <c r="D9303" s="1163" t="s">
        <v>19190</v>
      </c>
      <c r="E9303" s="1164" t="s">
        <v>3287</v>
      </c>
      <c r="F9303" s="1165">
        <v>45168</v>
      </c>
      <c r="G9303" s="1165">
        <v>45257</v>
      </c>
    </row>
    <row r="9304" spans="1:7" ht="63.75">
      <c r="A9304" s="1162">
        <v>11031</v>
      </c>
      <c r="B9304" s="1162">
        <v>29247</v>
      </c>
      <c r="C9304" s="1163" t="s">
        <v>19191</v>
      </c>
      <c r="D9304" s="1163" t="s">
        <v>19192</v>
      </c>
      <c r="E9304" s="1164" t="s">
        <v>3287</v>
      </c>
      <c r="F9304" s="1165">
        <v>45168</v>
      </c>
      <c r="G9304" s="1165">
        <v>45257</v>
      </c>
    </row>
    <row r="9305" spans="1:7" ht="63.75">
      <c r="A9305" s="1162">
        <v>11032</v>
      </c>
      <c r="B9305" s="1162">
        <v>29248</v>
      </c>
      <c r="C9305" s="1163" t="s">
        <v>19193</v>
      </c>
      <c r="D9305" s="1163" t="s">
        <v>19194</v>
      </c>
      <c r="E9305" s="1164" t="s">
        <v>3287</v>
      </c>
      <c r="F9305" s="1165">
        <v>45168</v>
      </c>
      <c r="G9305" s="1165">
        <v>45257</v>
      </c>
    </row>
    <row r="9306" spans="1:7" ht="63.75">
      <c r="A9306" s="1162">
        <v>11033</v>
      </c>
      <c r="B9306" s="1162">
        <v>29249</v>
      </c>
      <c r="C9306" s="1163" t="s">
        <v>19195</v>
      </c>
      <c r="D9306" s="1163" t="s">
        <v>19196</v>
      </c>
      <c r="E9306" s="1164" t="s">
        <v>3287</v>
      </c>
      <c r="F9306" s="1165">
        <v>45168</v>
      </c>
      <c r="G9306" s="1165">
        <v>45257</v>
      </c>
    </row>
    <row r="9307" spans="1:7" ht="63.75">
      <c r="A9307" s="1162">
        <v>11034</v>
      </c>
      <c r="B9307" s="1162">
        <v>29250</v>
      </c>
      <c r="C9307" s="1163" t="s">
        <v>19197</v>
      </c>
      <c r="D9307" s="1163" t="s">
        <v>19198</v>
      </c>
      <c r="E9307" s="1164" t="s">
        <v>3287</v>
      </c>
      <c r="F9307" s="1165">
        <v>45168</v>
      </c>
      <c r="G9307" s="1165">
        <v>45257</v>
      </c>
    </row>
    <row r="9308" spans="1:7" ht="63.75">
      <c r="A9308" s="1162">
        <v>11035</v>
      </c>
      <c r="B9308" s="1162">
        <v>29251</v>
      </c>
      <c r="C9308" s="1163" t="s">
        <v>19199</v>
      </c>
      <c r="D9308" s="1163" t="s">
        <v>19200</v>
      </c>
      <c r="E9308" s="1164" t="s">
        <v>3287</v>
      </c>
      <c r="F9308" s="1165">
        <v>45168</v>
      </c>
      <c r="G9308" s="1165">
        <v>45257</v>
      </c>
    </row>
    <row r="9309" spans="1:7" ht="63.75">
      <c r="A9309" s="1162">
        <v>11036</v>
      </c>
      <c r="B9309" s="1162">
        <v>29252</v>
      </c>
      <c r="C9309" s="1163" t="s">
        <v>19201</v>
      </c>
      <c r="D9309" s="1163" t="s">
        <v>19202</v>
      </c>
      <c r="E9309" s="1164" t="s">
        <v>2566</v>
      </c>
      <c r="F9309" s="1165">
        <v>45258</v>
      </c>
      <c r="G9309" s="1165">
        <v>45262</v>
      </c>
    </row>
    <row r="9310" spans="1:7" ht="63.75">
      <c r="A9310" s="1162">
        <v>11037</v>
      </c>
      <c r="B9310" s="1162">
        <v>29253</v>
      </c>
      <c r="C9310" s="1163" t="s">
        <v>19203</v>
      </c>
      <c r="D9310" s="1163" t="s">
        <v>19204</v>
      </c>
      <c r="E9310" s="1164" t="s">
        <v>2566</v>
      </c>
      <c r="F9310" s="1165">
        <v>45258</v>
      </c>
      <c r="G9310" s="1165">
        <v>45262</v>
      </c>
    </row>
    <row r="9311" spans="1:7" ht="63.75">
      <c r="A9311" s="1162">
        <v>11038</v>
      </c>
      <c r="B9311" s="1162">
        <v>29254</v>
      </c>
      <c r="C9311" s="1163" t="s">
        <v>19205</v>
      </c>
      <c r="D9311" s="1163" t="s">
        <v>19206</v>
      </c>
      <c r="E9311" s="1164" t="s">
        <v>3287</v>
      </c>
      <c r="F9311" s="1165">
        <v>45168</v>
      </c>
      <c r="G9311" s="1165">
        <v>45257</v>
      </c>
    </row>
    <row r="9312" spans="1:7" ht="63.75">
      <c r="A9312" s="1162">
        <v>11039</v>
      </c>
      <c r="B9312" s="1162">
        <v>29255</v>
      </c>
      <c r="C9312" s="1163" t="s">
        <v>19207</v>
      </c>
      <c r="D9312" s="1163" t="s">
        <v>19208</v>
      </c>
      <c r="E9312" s="1164" t="s">
        <v>3287</v>
      </c>
      <c r="F9312" s="1165">
        <v>45168</v>
      </c>
      <c r="G9312" s="1165">
        <v>45257</v>
      </c>
    </row>
    <row r="9313" spans="1:7" ht="63.75">
      <c r="A9313" s="1162">
        <v>11040</v>
      </c>
      <c r="B9313" s="1162">
        <v>29256</v>
      </c>
      <c r="C9313" s="1163" t="s">
        <v>19209</v>
      </c>
      <c r="D9313" s="1163" t="s">
        <v>19210</v>
      </c>
      <c r="E9313" s="1164" t="s">
        <v>3287</v>
      </c>
      <c r="F9313" s="1165">
        <v>45168</v>
      </c>
      <c r="G9313" s="1165">
        <v>45257</v>
      </c>
    </row>
    <row r="9314" spans="1:7" ht="63.75">
      <c r="A9314" s="1162">
        <v>11041</v>
      </c>
      <c r="B9314" s="1162">
        <v>29257</v>
      </c>
      <c r="C9314" s="1163" t="s">
        <v>19211</v>
      </c>
      <c r="D9314" s="1163" t="s">
        <v>19212</v>
      </c>
      <c r="E9314" s="1164" t="s">
        <v>3287</v>
      </c>
      <c r="F9314" s="1165">
        <v>45168</v>
      </c>
      <c r="G9314" s="1165">
        <v>45257</v>
      </c>
    </row>
    <row r="9315" spans="1:7" ht="63.75">
      <c r="A9315" s="1162">
        <v>11042</v>
      </c>
      <c r="B9315" s="1162">
        <v>29258</v>
      </c>
      <c r="C9315" s="1163" t="s">
        <v>19213</v>
      </c>
      <c r="D9315" s="1163" t="s">
        <v>19214</v>
      </c>
      <c r="E9315" s="1164" t="s">
        <v>3287</v>
      </c>
      <c r="F9315" s="1165">
        <v>45168</v>
      </c>
      <c r="G9315" s="1165">
        <v>45257</v>
      </c>
    </row>
    <row r="9316" spans="1:7" ht="63.75">
      <c r="A9316" s="1162">
        <v>11043</v>
      </c>
      <c r="B9316" s="1162">
        <v>29259</v>
      </c>
      <c r="C9316" s="1163" t="s">
        <v>19215</v>
      </c>
      <c r="D9316" s="1163" t="s">
        <v>19216</v>
      </c>
      <c r="E9316" s="1164" t="s">
        <v>3287</v>
      </c>
      <c r="F9316" s="1165">
        <v>45168</v>
      </c>
      <c r="G9316" s="1165">
        <v>45257</v>
      </c>
    </row>
    <row r="9317" spans="1:7" ht="51">
      <c r="A9317" s="1162">
        <v>11044</v>
      </c>
      <c r="B9317" s="1162">
        <v>29260</v>
      </c>
      <c r="C9317" s="1163" t="s">
        <v>19217</v>
      </c>
      <c r="D9317" s="1163" t="s">
        <v>19218</v>
      </c>
      <c r="E9317" s="1164" t="s">
        <v>3287</v>
      </c>
      <c r="F9317" s="1165">
        <v>45168</v>
      </c>
      <c r="G9317" s="1165">
        <v>45257</v>
      </c>
    </row>
    <row r="9318" spans="1:7" ht="63.75">
      <c r="A9318" s="1162">
        <v>11045</v>
      </c>
      <c r="B9318" s="1162">
        <v>29261</v>
      </c>
      <c r="C9318" s="1163" t="s">
        <v>19219</v>
      </c>
      <c r="D9318" s="1163" t="s">
        <v>19220</v>
      </c>
      <c r="E9318" s="1164" t="s">
        <v>3287</v>
      </c>
      <c r="F9318" s="1165">
        <v>45168</v>
      </c>
      <c r="G9318" s="1165">
        <v>45257</v>
      </c>
    </row>
    <row r="9319" spans="1:7" ht="63.75">
      <c r="A9319" s="1162">
        <v>11046</v>
      </c>
      <c r="B9319" s="1162">
        <v>29262</v>
      </c>
      <c r="C9319" s="1163" t="s">
        <v>19221</v>
      </c>
      <c r="D9319" s="1163" t="s">
        <v>19222</v>
      </c>
      <c r="E9319" s="1164" t="s">
        <v>3287</v>
      </c>
      <c r="F9319" s="1165">
        <v>45168</v>
      </c>
      <c r="G9319" s="1165">
        <v>45257</v>
      </c>
    </row>
    <row r="9320" spans="1:7" ht="63.75">
      <c r="A9320" s="1162">
        <v>11047</v>
      </c>
      <c r="B9320" s="1162">
        <v>29263</v>
      </c>
      <c r="C9320" s="1163" t="s">
        <v>19223</v>
      </c>
      <c r="D9320" s="1163" t="s">
        <v>19224</v>
      </c>
      <c r="E9320" s="1164" t="s">
        <v>3287</v>
      </c>
      <c r="F9320" s="1165">
        <v>45168</v>
      </c>
      <c r="G9320" s="1165">
        <v>45257</v>
      </c>
    </row>
    <row r="9321" spans="1:7" ht="63.75">
      <c r="A9321" s="1162">
        <v>11048</v>
      </c>
      <c r="B9321" s="1162">
        <v>29264</v>
      </c>
      <c r="C9321" s="1163" t="s">
        <v>19225</v>
      </c>
      <c r="D9321" s="1163" t="s">
        <v>19226</v>
      </c>
      <c r="E9321" s="1164" t="s">
        <v>3287</v>
      </c>
      <c r="F9321" s="1165">
        <v>45168</v>
      </c>
      <c r="G9321" s="1165">
        <v>45257</v>
      </c>
    </row>
    <row r="9322" spans="1:7" ht="63.75">
      <c r="A9322" s="1162">
        <v>11049</v>
      </c>
      <c r="B9322" s="1162">
        <v>29265</v>
      </c>
      <c r="C9322" s="1163" t="s">
        <v>19191</v>
      </c>
      <c r="D9322" s="1163" t="s">
        <v>19192</v>
      </c>
      <c r="E9322" s="1164" t="s">
        <v>3287</v>
      </c>
      <c r="F9322" s="1165">
        <v>45168</v>
      </c>
      <c r="G9322" s="1165">
        <v>45257</v>
      </c>
    </row>
    <row r="9323" spans="1:7" ht="63.75">
      <c r="A9323" s="1162">
        <v>11050</v>
      </c>
      <c r="B9323" s="1162">
        <v>29266</v>
      </c>
      <c r="C9323" s="1163" t="s">
        <v>19227</v>
      </c>
      <c r="D9323" s="1163" t="s">
        <v>19228</v>
      </c>
      <c r="E9323" s="1164" t="s">
        <v>2566</v>
      </c>
      <c r="F9323" s="1165">
        <v>45258</v>
      </c>
      <c r="G9323" s="1165">
        <v>45262</v>
      </c>
    </row>
    <row r="9324" spans="1:7" ht="63.75">
      <c r="A9324" s="1162">
        <v>11051</v>
      </c>
      <c r="B9324" s="1162">
        <v>29267</v>
      </c>
      <c r="C9324" s="1163" t="s">
        <v>19229</v>
      </c>
      <c r="D9324" s="1163" t="s">
        <v>19230</v>
      </c>
      <c r="E9324" s="1164" t="s">
        <v>3287</v>
      </c>
      <c r="F9324" s="1165">
        <v>45168</v>
      </c>
      <c r="G9324" s="1165">
        <v>45257</v>
      </c>
    </row>
    <row r="9325" spans="1:7" ht="51">
      <c r="A9325" s="1162">
        <v>11052</v>
      </c>
      <c r="B9325" s="1162">
        <v>29268</v>
      </c>
      <c r="C9325" s="1163" t="s">
        <v>19231</v>
      </c>
      <c r="D9325" s="1163" t="s">
        <v>19232</v>
      </c>
      <c r="E9325" s="1164" t="s">
        <v>3287</v>
      </c>
      <c r="F9325" s="1165">
        <v>45168</v>
      </c>
      <c r="G9325" s="1165">
        <v>45257</v>
      </c>
    </row>
    <row r="9326" spans="1:7" ht="38.25">
      <c r="A9326" s="1162">
        <v>11053</v>
      </c>
      <c r="B9326" s="1162">
        <v>29269</v>
      </c>
      <c r="C9326" s="1163" t="s">
        <v>19233</v>
      </c>
      <c r="D9326" s="1163" t="s">
        <v>19234</v>
      </c>
      <c r="E9326" s="1164" t="s">
        <v>2566</v>
      </c>
      <c r="F9326" s="1165">
        <v>45258</v>
      </c>
      <c r="G9326" s="1165">
        <v>45262</v>
      </c>
    </row>
    <row r="9327" spans="1:7" ht="51">
      <c r="A9327" s="1162">
        <v>11054</v>
      </c>
      <c r="B9327" s="1162">
        <v>29270</v>
      </c>
      <c r="C9327" s="1163" t="s">
        <v>19235</v>
      </c>
      <c r="D9327" s="1163" t="s">
        <v>19236</v>
      </c>
      <c r="E9327" s="1164" t="s">
        <v>3287</v>
      </c>
      <c r="F9327" s="1165">
        <v>45168</v>
      </c>
      <c r="G9327" s="1165">
        <v>45257</v>
      </c>
    </row>
    <row r="9328" spans="1:7" ht="63.75">
      <c r="A9328" s="1162">
        <v>11055</v>
      </c>
      <c r="B9328" s="1162">
        <v>29271</v>
      </c>
      <c r="C9328" s="1163" t="s">
        <v>19237</v>
      </c>
      <c r="D9328" s="1163" t="s">
        <v>19238</v>
      </c>
      <c r="E9328" s="1164" t="s">
        <v>3287</v>
      </c>
      <c r="F9328" s="1165">
        <v>45168</v>
      </c>
      <c r="G9328" s="1165">
        <v>45257</v>
      </c>
    </row>
    <row r="9329" spans="1:7" ht="63.75">
      <c r="A9329" s="1162">
        <v>11056</v>
      </c>
      <c r="B9329" s="1162">
        <v>29272</v>
      </c>
      <c r="C9329" s="1163" t="s">
        <v>19239</v>
      </c>
      <c r="D9329" s="1163" t="s">
        <v>19240</v>
      </c>
      <c r="E9329" s="1164" t="s">
        <v>3287</v>
      </c>
      <c r="F9329" s="1165">
        <v>45168</v>
      </c>
      <c r="G9329" s="1165">
        <v>45257</v>
      </c>
    </row>
    <row r="9330" spans="1:7">
      <c r="A9330" s="1158">
        <v>11057</v>
      </c>
      <c r="B9330" s="1158">
        <v>29273</v>
      </c>
      <c r="C9330" s="1159" t="s">
        <v>19241</v>
      </c>
      <c r="D9330" s="1159" t="s">
        <v>3616</v>
      </c>
      <c r="E9330" s="1160" t="s">
        <v>3287</v>
      </c>
      <c r="F9330" s="1161">
        <v>45263</v>
      </c>
      <c r="G9330" s="1161">
        <v>45352</v>
      </c>
    </row>
    <row r="9331" spans="1:7" ht="38.25">
      <c r="A9331" s="1162">
        <v>11058</v>
      </c>
      <c r="B9331" s="1162">
        <v>29274</v>
      </c>
      <c r="C9331" s="1163" t="s">
        <v>19242</v>
      </c>
      <c r="D9331" s="1163" t="s">
        <v>19243</v>
      </c>
      <c r="E9331" s="1164" t="s">
        <v>2566</v>
      </c>
      <c r="F9331" s="1165">
        <v>45348</v>
      </c>
      <c r="G9331" s="1165">
        <v>45352</v>
      </c>
    </row>
    <row r="9332" spans="1:7" ht="38.25">
      <c r="A9332" s="1162">
        <v>11059</v>
      </c>
      <c r="B9332" s="1162">
        <v>29275</v>
      </c>
      <c r="C9332" s="1163" t="s">
        <v>19244</v>
      </c>
      <c r="D9332" s="1163" t="s">
        <v>19245</v>
      </c>
      <c r="E9332" s="1164" t="s">
        <v>5423</v>
      </c>
      <c r="F9332" s="1165">
        <v>45263</v>
      </c>
      <c r="G9332" s="1165">
        <v>45347</v>
      </c>
    </row>
    <row r="9333" spans="1:7" ht="38.25">
      <c r="A9333" s="1162">
        <v>11060</v>
      </c>
      <c r="B9333" s="1162">
        <v>29276</v>
      </c>
      <c r="C9333" s="1163" t="s">
        <v>19246</v>
      </c>
      <c r="D9333" s="1163" t="s">
        <v>19247</v>
      </c>
      <c r="E9333" s="1164" t="s">
        <v>5423</v>
      </c>
      <c r="F9333" s="1165">
        <v>45263</v>
      </c>
      <c r="G9333" s="1165">
        <v>45347</v>
      </c>
    </row>
    <row r="9334" spans="1:7" ht="38.25">
      <c r="A9334" s="1162">
        <v>11061</v>
      </c>
      <c r="B9334" s="1162">
        <v>29277</v>
      </c>
      <c r="C9334" s="1163" t="s">
        <v>19248</v>
      </c>
      <c r="D9334" s="1163" t="s">
        <v>19249</v>
      </c>
      <c r="E9334" s="1164" t="s">
        <v>5423</v>
      </c>
      <c r="F9334" s="1165">
        <v>45263</v>
      </c>
      <c r="G9334" s="1165">
        <v>45347</v>
      </c>
    </row>
    <row r="9335" spans="1:7" ht="38.25">
      <c r="A9335" s="1162">
        <v>11062</v>
      </c>
      <c r="B9335" s="1162">
        <v>29278</v>
      </c>
      <c r="C9335" s="1163" t="s">
        <v>19250</v>
      </c>
      <c r="D9335" s="1163" t="s">
        <v>19251</v>
      </c>
      <c r="E9335" s="1164" t="s">
        <v>5423</v>
      </c>
      <c r="F9335" s="1165">
        <v>45263</v>
      </c>
      <c r="G9335" s="1165">
        <v>45347</v>
      </c>
    </row>
    <row r="9336" spans="1:7" ht="38.25">
      <c r="A9336" s="1162">
        <v>11063</v>
      </c>
      <c r="B9336" s="1162">
        <v>29279</v>
      </c>
      <c r="C9336" s="1163" t="s">
        <v>19252</v>
      </c>
      <c r="D9336" s="1163" t="s">
        <v>19253</v>
      </c>
      <c r="E9336" s="1164" t="s">
        <v>5423</v>
      </c>
      <c r="F9336" s="1165">
        <v>45263</v>
      </c>
      <c r="G9336" s="1165">
        <v>45347</v>
      </c>
    </row>
    <row r="9337" spans="1:7" ht="38.25">
      <c r="A9337" s="1162">
        <v>11064</v>
      </c>
      <c r="B9337" s="1162">
        <v>29280</v>
      </c>
      <c r="C9337" s="1163" t="s">
        <v>19254</v>
      </c>
      <c r="D9337" s="1163" t="s">
        <v>19255</v>
      </c>
      <c r="E9337" s="1164" t="s">
        <v>5423</v>
      </c>
      <c r="F9337" s="1165">
        <v>45263</v>
      </c>
      <c r="G9337" s="1165">
        <v>45347</v>
      </c>
    </row>
    <row r="9338" spans="1:7" ht="38.25">
      <c r="A9338" s="1162">
        <v>11065</v>
      </c>
      <c r="B9338" s="1162">
        <v>29281</v>
      </c>
      <c r="C9338" s="1163" t="s">
        <v>19256</v>
      </c>
      <c r="D9338" s="1163" t="s">
        <v>19257</v>
      </c>
      <c r="E9338" s="1164" t="s">
        <v>5423</v>
      </c>
      <c r="F9338" s="1165">
        <v>45263</v>
      </c>
      <c r="G9338" s="1165">
        <v>45347</v>
      </c>
    </row>
    <row r="9339" spans="1:7" ht="38.25">
      <c r="A9339" s="1162">
        <v>11066</v>
      </c>
      <c r="B9339" s="1162">
        <v>29282</v>
      </c>
      <c r="C9339" s="1163" t="s">
        <v>19258</v>
      </c>
      <c r="D9339" s="1163" t="s">
        <v>19259</v>
      </c>
      <c r="E9339" s="1164" t="s">
        <v>5423</v>
      </c>
      <c r="F9339" s="1165">
        <v>45263</v>
      </c>
      <c r="G9339" s="1165">
        <v>45347</v>
      </c>
    </row>
    <row r="9340" spans="1:7" ht="38.25">
      <c r="A9340" s="1162">
        <v>11067</v>
      </c>
      <c r="B9340" s="1162">
        <v>29283</v>
      </c>
      <c r="C9340" s="1163" t="s">
        <v>19260</v>
      </c>
      <c r="D9340" s="1163" t="s">
        <v>19261</v>
      </c>
      <c r="E9340" s="1164" t="s">
        <v>5423</v>
      </c>
      <c r="F9340" s="1165">
        <v>45263</v>
      </c>
      <c r="G9340" s="1165">
        <v>45347</v>
      </c>
    </row>
    <row r="9341" spans="1:7" ht="25.5">
      <c r="A9341" s="1162">
        <v>11068</v>
      </c>
      <c r="B9341" s="1162">
        <v>29284</v>
      </c>
      <c r="C9341" s="1163" t="s">
        <v>19262</v>
      </c>
      <c r="D9341" s="1163" t="s">
        <v>19263</v>
      </c>
      <c r="E9341" s="1164" t="s">
        <v>5423</v>
      </c>
      <c r="F9341" s="1165">
        <v>45263</v>
      </c>
      <c r="G9341" s="1165">
        <v>45347</v>
      </c>
    </row>
    <row r="9342" spans="1:7" ht="38.25">
      <c r="A9342" s="1162">
        <v>11069</v>
      </c>
      <c r="B9342" s="1162">
        <v>29285</v>
      </c>
      <c r="C9342" s="1163" t="s">
        <v>19264</v>
      </c>
      <c r="D9342" s="1163" t="s">
        <v>19265</v>
      </c>
      <c r="E9342" s="1164" t="s">
        <v>5423</v>
      </c>
      <c r="F9342" s="1165">
        <v>45263</v>
      </c>
      <c r="G9342" s="1165">
        <v>45347</v>
      </c>
    </row>
    <row r="9343" spans="1:7" ht="38.25">
      <c r="A9343" s="1162">
        <v>11070</v>
      </c>
      <c r="B9343" s="1162">
        <v>29286</v>
      </c>
      <c r="C9343" s="1163" t="s">
        <v>19266</v>
      </c>
      <c r="D9343" s="1163" t="s">
        <v>19267</v>
      </c>
      <c r="E9343" s="1164" t="s">
        <v>5423</v>
      </c>
      <c r="F9343" s="1165">
        <v>45263</v>
      </c>
      <c r="G9343" s="1165">
        <v>45347</v>
      </c>
    </row>
    <row r="9344" spans="1:7" ht="38.25">
      <c r="A9344" s="1162">
        <v>11071</v>
      </c>
      <c r="B9344" s="1162">
        <v>29287</v>
      </c>
      <c r="C9344" s="1163" t="s">
        <v>19268</v>
      </c>
      <c r="D9344" s="1163" t="s">
        <v>19269</v>
      </c>
      <c r="E9344" s="1164" t="s">
        <v>2566</v>
      </c>
      <c r="F9344" s="1165">
        <v>45348</v>
      </c>
      <c r="G9344" s="1165">
        <v>45352</v>
      </c>
    </row>
    <row r="9345" spans="1:7" ht="38.25">
      <c r="A9345" s="1162">
        <v>11072</v>
      </c>
      <c r="B9345" s="1162">
        <v>29288</v>
      </c>
      <c r="C9345" s="1163" t="s">
        <v>19270</v>
      </c>
      <c r="D9345" s="1163" t="s">
        <v>19271</v>
      </c>
      <c r="E9345" s="1164" t="s">
        <v>5423</v>
      </c>
      <c r="F9345" s="1165">
        <v>45263</v>
      </c>
      <c r="G9345" s="1165">
        <v>45347</v>
      </c>
    </row>
    <row r="9346" spans="1:7" ht="38.25">
      <c r="A9346" s="1162">
        <v>11073</v>
      </c>
      <c r="B9346" s="1162">
        <v>29289</v>
      </c>
      <c r="C9346" s="1163" t="s">
        <v>19272</v>
      </c>
      <c r="D9346" s="1163" t="s">
        <v>19273</v>
      </c>
      <c r="E9346" s="1164" t="s">
        <v>5423</v>
      </c>
      <c r="F9346" s="1165">
        <v>45263</v>
      </c>
      <c r="G9346" s="1165">
        <v>45347</v>
      </c>
    </row>
    <row r="9347" spans="1:7" ht="25.5">
      <c r="A9347" s="1162">
        <v>11074</v>
      </c>
      <c r="B9347" s="1162">
        <v>29290</v>
      </c>
      <c r="C9347" s="1163" t="s">
        <v>19274</v>
      </c>
      <c r="D9347" s="1163" t="s">
        <v>19275</v>
      </c>
      <c r="E9347" s="1164" t="s">
        <v>5423</v>
      </c>
      <c r="F9347" s="1165">
        <v>45263</v>
      </c>
      <c r="G9347" s="1165">
        <v>45347</v>
      </c>
    </row>
    <row r="9348" spans="1:7" ht="38.25">
      <c r="A9348" s="1162">
        <v>11075</v>
      </c>
      <c r="B9348" s="1162">
        <v>29291</v>
      </c>
      <c r="C9348" s="1163" t="s">
        <v>19276</v>
      </c>
      <c r="D9348" s="1163" t="s">
        <v>19277</v>
      </c>
      <c r="E9348" s="1164" t="s">
        <v>5423</v>
      </c>
      <c r="F9348" s="1165">
        <v>45263</v>
      </c>
      <c r="G9348" s="1165">
        <v>45347</v>
      </c>
    </row>
    <row r="9349" spans="1:7" ht="38.25">
      <c r="A9349" s="1162">
        <v>11076</v>
      </c>
      <c r="B9349" s="1162">
        <v>29292</v>
      </c>
      <c r="C9349" s="1163" t="s">
        <v>19278</v>
      </c>
      <c r="D9349" s="1163" t="s">
        <v>19279</v>
      </c>
      <c r="E9349" s="1164" t="s">
        <v>5423</v>
      </c>
      <c r="F9349" s="1165">
        <v>45263</v>
      </c>
      <c r="G9349" s="1165">
        <v>45347</v>
      </c>
    </row>
    <row r="9350" spans="1:7" ht="38.25">
      <c r="A9350" s="1162">
        <v>11077</v>
      </c>
      <c r="B9350" s="1162">
        <v>29293</v>
      </c>
      <c r="C9350" s="1163" t="s">
        <v>19280</v>
      </c>
      <c r="D9350" s="1163" t="s">
        <v>19281</v>
      </c>
      <c r="E9350" s="1164" t="s">
        <v>5423</v>
      </c>
      <c r="F9350" s="1165">
        <v>45263</v>
      </c>
      <c r="G9350" s="1165">
        <v>45347</v>
      </c>
    </row>
    <row r="9351" spans="1:7" ht="38.25">
      <c r="A9351" s="1162">
        <v>11078</v>
      </c>
      <c r="B9351" s="1162">
        <v>29294</v>
      </c>
      <c r="C9351" s="1163" t="s">
        <v>19282</v>
      </c>
      <c r="D9351" s="1163" t="s">
        <v>19283</v>
      </c>
      <c r="E9351" s="1164" t="s">
        <v>5423</v>
      </c>
      <c r="F9351" s="1165">
        <v>45263</v>
      </c>
      <c r="G9351" s="1165">
        <v>45347</v>
      </c>
    </row>
    <row r="9352" spans="1:7" ht="38.25">
      <c r="A9352" s="1162">
        <v>11079</v>
      </c>
      <c r="B9352" s="1162">
        <v>29295</v>
      </c>
      <c r="C9352" s="1163" t="s">
        <v>19284</v>
      </c>
      <c r="D9352" s="1163" t="s">
        <v>19285</v>
      </c>
      <c r="E9352" s="1164" t="s">
        <v>5423</v>
      </c>
      <c r="F9352" s="1165">
        <v>45263</v>
      </c>
      <c r="G9352" s="1165">
        <v>45347</v>
      </c>
    </row>
    <row r="9353" spans="1:7" ht="38.25">
      <c r="A9353" s="1162">
        <v>11080</v>
      </c>
      <c r="B9353" s="1162">
        <v>29296</v>
      </c>
      <c r="C9353" s="1163" t="s">
        <v>19286</v>
      </c>
      <c r="D9353" s="1163" t="s">
        <v>19287</v>
      </c>
      <c r="E9353" s="1164" t="s">
        <v>5423</v>
      </c>
      <c r="F9353" s="1165">
        <v>45263</v>
      </c>
      <c r="G9353" s="1165">
        <v>45347</v>
      </c>
    </row>
    <row r="9354" spans="1:7" ht="38.25">
      <c r="A9354" s="1162">
        <v>11081</v>
      </c>
      <c r="B9354" s="1162">
        <v>29297</v>
      </c>
      <c r="C9354" s="1163" t="s">
        <v>19288</v>
      </c>
      <c r="D9354" s="1163" t="s">
        <v>19289</v>
      </c>
      <c r="E9354" s="1164" t="s">
        <v>5423</v>
      </c>
      <c r="F9354" s="1165">
        <v>45263</v>
      </c>
      <c r="G9354" s="1165">
        <v>45347</v>
      </c>
    </row>
    <row r="9355" spans="1:7">
      <c r="A9355" s="1158">
        <v>11082</v>
      </c>
      <c r="B9355" s="1158">
        <v>29298</v>
      </c>
      <c r="C9355" s="1159" t="s">
        <v>5908</v>
      </c>
      <c r="D9355" s="1159" t="s">
        <v>3271</v>
      </c>
      <c r="E9355" s="1160" t="s">
        <v>3034</v>
      </c>
      <c r="F9355" s="1161">
        <v>45353</v>
      </c>
      <c r="G9355" s="1161">
        <v>45412</v>
      </c>
    </row>
    <row r="9356" spans="1:7" ht="38.25">
      <c r="A9356" s="1162">
        <v>11083</v>
      </c>
      <c r="B9356" s="1162">
        <v>29299</v>
      </c>
      <c r="C9356" s="1163" t="s">
        <v>19290</v>
      </c>
      <c r="D9356" s="1163" t="s">
        <v>19291</v>
      </c>
      <c r="E9356" s="1164" t="s">
        <v>2566</v>
      </c>
      <c r="F9356" s="1165">
        <v>45408</v>
      </c>
      <c r="G9356" s="1165">
        <v>45412</v>
      </c>
    </row>
    <row r="9357" spans="1:7" ht="38.25">
      <c r="A9357" s="1162">
        <v>11084</v>
      </c>
      <c r="B9357" s="1162">
        <v>29300</v>
      </c>
      <c r="C9357" s="1163" t="s">
        <v>19292</v>
      </c>
      <c r="D9357" s="1163" t="s">
        <v>19293</v>
      </c>
      <c r="E9357" s="1164" t="s">
        <v>3476</v>
      </c>
      <c r="F9357" s="1165">
        <v>45353</v>
      </c>
      <c r="G9357" s="1165">
        <v>45407</v>
      </c>
    </row>
    <row r="9358" spans="1:7" ht="38.25">
      <c r="A9358" s="1162">
        <v>11085</v>
      </c>
      <c r="B9358" s="1162">
        <v>29301</v>
      </c>
      <c r="C9358" s="1163" t="s">
        <v>19294</v>
      </c>
      <c r="D9358" s="1163" t="s">
        <v>19295</v>
      </c>
      <c r="E9358" s="1164" t="s">
        <v>2566</v>
      </c>
      <c r="F9358" s="1165">
        <v>45408</v>
      </c>
      <c r="G9358" s="1165">
        <v>45412</v>
      </c>
    </row>
    <row r="9359" spans="1:7" ht="51">
      <c r="A9359" s="1162">
        <v>11086</v>
      </c>
      <c r="B9359" s="1162">
        <v>29302</v>
      </c>
      <c r="C9359" s="1163" t="s">
        <v>19296</v>
      </c>
      <c r="D9359" s="1163" t="s">
        <v>19297</v>
      </c>
      <c r="E9359" s="1164" t="s">
        <v>3476</v>
      </c>
      <c r="F9359" s="1165">
        <v>45353</v>
      </c>
      <c r="G9359" s="1165">
        <v>45407</v>
      </c>
    </row>
    <row r="9360" spans="1:7" ht="25.5">
      <c r="A9360" s="1158">
        <v>11087</v>
      </c>
      <c r="B9360" s="1158">
        <v>29303</v>
      </c>
      <c r="C9360" s="1159" t="s">
        <v>19298</v>
      </c>
      <c r="D9360" s="1159" t="s">
        <v>3674</v>
      </c>
      <c r="E9360" s="1160" t="s">
        <v>3287</v>
      </c>
      <c r="F9360" s="1161">
        <v>45353</v>
      </c>
      <c r="G9360" s="1161">
        <v>45442</v>
      </c>
    </row>
    <row r="9361" spans="1:7" ht="51">
      <c r="A9361" s="1162">
        <v>11088</v>
      </c>
      <c r="B9361" s="1162">
        <v>29304</v>
      </c>
      <c r="C9361" s="1163" t="s">
        <v>19299</v>
      </c>
      <c r="D9361" s="1163" t="s">
        <v>19300</v>
      </c>
      <c r="E9361" s="1164" t="s">
        <v>3287</v>
      </c>
      <c r="F9361" s="1165">
        <v>45353</v>
      </c>
      <c r="G9361" s="1165">
        <v>45442</v>
      </c>
    </row>
    <row r="9362" spans="1:7">
      <c r="A9362" s="1158">
        <v>11089</v>
      </c>
      <c r="B9362" s="1158">
        <v>29305</v>
      </c>
      <c r="C9362" s="1159" t="s">
        <v>19301</v>
      </c>
      <c r="D9362" s="1159" t="s">
        <v>3678</v>
      </c>
      <c r="E9362" s="1160" t="s">
        <v>3034</v>
      </c>
      <c r="F9362" s="1161">
        <v>45353</v>
      </c>
      <c r="G9362" s="1161">
        <v>45412</v>
      </c>
    </row>
    <row r="9363" spans="1:7" ht="38.25">
      <c r="A9363" s="1162">
        <v>11090</v>
      </c>
      <c r="B9363" s="1162">
        <v>29306</v>
      </c>
      <c r="C9363" s="1163" t="s">
        <v>19302</v>
      </c>
      <c r="D9363" s="1163" t="s">
        <v>19303</v>
      </c>
      <c r="E9363" s="1164" t="s">
        <v>3476</v>
      </c>
      <c r="F9363" s="1165">
        <v>45353</v>
      </c>
      <c r="G9363" s="1165">
        <v>45407</v>
      </c>
    </row>
    <row r="9364" spans="1:7" ht="38.25">
      <c r="A9364" s="1162">
        <v>11091</v>
      </c>
      <c r="B9364" s="1162">
        <v>29307</v>
      </c>
      <c r="C9364" s="1163" t="s">
        <v>19304</v>
      </c>
      <c r="D9364" s="1163" t="s">
        <v>19305</v>
      </c>
      <c r="E9364" s="1164" t="s">
        <v>3476</v>
      </c>
      <c r="F9364" s="1165">
        <v>45353</v>
      </c>
      <c r="G9364" s="1165">
        <v>45407</v>
      </c>
    </row>
    <row r="9365" spans="1:7" ht="38.25">
      <c r="A9365" s="1162">
        <v>11092</v>
      </c>
      <c r="B9365" s="1162">
        <v>29308</v>
      </c>
      <c r="C9365" s="1163" t="s">
        <v>19306</v>
      </c>
      <c r="D9365" s="1163" t="s">
        <v>19307</v>
      </c>
      <c r="E9365" s="1164" t="s">
        <v>3476</v>
      </c>
      <c r="F9365" s="1165">
        <v>45353</v>
      </c>
      <c r="G9365" s="1165">
        <v>45407</v>
      </c>
    </row>
    <row r="9366" spans="1:7" ht="38.25">
      <c r="A9366" s="1162">
        <v>11093</v>
      </c>
      <c r="B9366" s="1162">
        <v>29309</v>
      </c>
      <c r="C9366" s="1163" t="s">
        <v>19308</v>
      </c>
      <c r="D9366" s="1163" t="s">
        <v>19309</v>
      </c>
      <c r="E9366" s="1164" t="s">
        <v>3476</v>
      </c>
      <c r="F9366" s="1165">
        <v>45353</v>
      </c>
      <c r="G9366" s="1165">
        <v>45407</v>
      </c>
    </row>
    <row r="9367" spans="1:7" ht="38.25">
      <c r="A9367" s="1162">
        <v>11094</v>
      </c>
      <c r="B9367" s="1162">
        <v>29310</v>
      </c>
      <c r="C9367" s="1163" t="s">
        <v>19310</v>
      </c>
      <c r="D9367" s="1163" t="s">
        <v>19311</v>
      </c>
      <c r="E9367" s="1164" t="s">
        <v>3476</v>
      </c>
      <c r="F9367" s="1165">
        <v>45358</v>
      </c>
      <c r="G9367" s="1165">
        <v>45412</v>
      </c>
    </row>
    <row r="9368" spans="1:7" ht="38.25">
      <c r="A9368" s="1162">
        <v>11095</v>
      </c>
      <c r="B9368" s="1162">
        <v>29311</v>
      </c>
      <c r="C9368" s="1163" t="s">
        <v>19312</v>
      </c>
      <c r="D9368" s="1163" t="s">
        <v>19313</v>
      </c>
      <c r="E9368" s="1164" t="s">
        <v>3476</v>
      </c>
      <c r="F9368" s="1165">
        <v>45358</v>
      </c>
      <c r="G9368" s="1165">
        <v>45412</v>
      </c>
    </row>
    <row r="9369" spans="1:7" ht="38.25">
      <c r="A9369" s="1162">
        <v>11096</v>
      </c>
      <c r="B9369" s="1162">
        <v>29312</v>
      </c>
      <c r="C9369" s="1163" t="s">
        <v>19314</v>
      </c>
      <c r="D9369" s="1163" t="s">
        <v>19315</v>
      </c>
      <c r="E9369" s="1164" t="s">
        <v>3476</v>
      </c>
      <c r="F9369" s="1165">
        <v>45353</v>
      </c>
      <c r="G9369" s="1165">
        <v>45407</v>
      </c>
    </row>
    <row r="9370" spans="1:7" ht="38.25">
      <c r="A9370" s="1162">
        <v>11097</v>
      </c>
      <c r="B9370" s="1162">
        <v>29313</v>
      </c>
      <c r="C9370" s="1163" t="s">
        <v>19316</v>
      </c>
      <c r="D9370" s="1163" t="s">
        <v>19317</v>
      </c>
      <c r="E9370" s="1164" t="s">
        <v>3476</v>
      </c>
      <c r="F9370" s="1165">
        <v>45353</v>
      </c>
      <c r="G9370" s="1165">
        <v>45407</v>
      </c>
    </row>
    <row r="9371" spans="1:7" ht="38.25">
      <c r="A9371" s="1162">
        <v>11098</v>
      </c>
      <c r="B9371" s="1162">
        <v>29314</v>
      </c>
      <c r="C9371" s="1163" t="s">
        <v>19318</v>
      </c>
      <c r="D9371" s="1163" t="s">
        <v>19319</v>
      </c>
      <c r="E9371" s="1164" t="s">
        <v>3476</v>
      </c>
      <c r="F9371" s="1165">
        <v>45353</v>
      </c>
      <c r="G9371" s="1165">
        <v>45407</v>
      </c>
    </row>
    <row r="9372" spans="1:7">
      <c r="A9372" s="1158">
        <v>11099</v>
      </c>
      <c r="B9372" s="1158">
        <v>29315</v>
      </c>
      <c r="C9372" s="1159" t="s">
        <v>18997</v>
      </c>
      <c r="D9372" s="1159" t="s">
        <v>3339</v>
      </c>
      <c r="E9372" s="1160" t="s">
        <v>19111</v>
      </c>
      <c r="F9372" s="1161">
        <v>44738</v>
      </c>
      <c r="G9372" s="1161">
        <v>45532</v>
      </c>
    </row>
    <row r="9373" spans="1:7" ht="25.5">
      <c r="A9373" s="1158">
        <v>11100</v>
      </c>
      <c r="B9373" s="1158">
        <v>29316</v>
      </c>
      <c r="C9373" s="1159" t="s">
        <v>19320</v>
      </c>
      <c r="D9373" s="1159" t="s">
        <v>3709</v>
      </c>
      <c r="E9373" s="1160" t="s">
        <v>3064</v>
      </c>
      <c r="F9373" s="1161">
        <v>45353</v>
      </c>
      <c r="G9373" s="1161">
        <v>45532</v>
      </c>
    </row>
    <row r="9374" spans="1:7" ht="38.25">
      <c r="A9374" s="1162">
        <v>11101</v>
      </c>
      <c r="B9374" s="1162">
        <v>29317</v>
      </c>
      <c r="C9374" s="1163" t="s">
        <v>19321</v>
      </c>
      <c r="D9374" s="1163" t="s">
        <v>19322</v>
      </c>
      <c r="E9374" s="1164" t="s">
        <v>3064</v>
      </c>
      <c r="F9374" s="1165">
        <v>45353</v>
      </c>
      <c r="G9374" s="1165">
        <v>45532</v>
      </c>
    </row>
    <row r="9375" spans="1:7" ht="25.5">
      <c r="A9375" s="1162">
        <v>11102</v>
      </c>
      <c r="B9375" s="1162">
        <v>29318</v>
      </c>
      <c r="C9375" s="1163" t="s">
        <v>19323</v>
      </c>
      <c r="D9375" s="1163" t="s">
        <v>19324</v>
      </c>
      <c r="E9375" s="1164" t="s">
        <v>3064</v>
      </c>
      <c r="F9375" s="1165">
        <v>45353</v>
      </c>
      <c r="G9375" s="1165">
        <v>45532</v>
      </c>
    </row>
    <row r="9376" spans="1:7" ht="38.25">
      <c r="A9376" s="1162">
        <v>11103</v>
      </c>
      <c r="B9376" s="1162">
        <v>29319</v>
      </c>
      <c r="C9376" s="1163" t="s">
        <v>19325</v>
      </c>
      <c r="D9376" s="1163" t="s">
        <v>19326</v>
      </c>
      <c r="E9376" s="1164" t="s">
        <v>3064</v>
      </c>
      <c r="F9376" s="1165">
        <v>45353</v>
      </c>
      <c r="G9376" s="1165">
        <v>45532</v>
      </c>
    </row>
    <row r="9377" spans="1:7" ht="38.25">
      <c r="A9377" s="1162">
        <v>11104</v>
      </c>
      <c r="B9377" s="1162">
        <v>29320</v>
      </c>
      <c r="C9377" s="1163" t="s">
        <v>19327</v>
      </c>
      <c r="D9377" s="1163" t="s">
        <v>19328</v>
      </c>
      <c r="E9377" s="1164" t="s">
        <v>3064</v>
      </c>
      <c r="F9377" s="1165">
        <v>45353</v>
      </c>
      <c r="G9377" s="1165">
        <v>45532</v>
      </c>
    </row>
    <row r="9378" spans="1:7" ht="25.5">
      <c r="A9378" s="1162">
        <v>11105</v>
      </c>
      <c r="B9378" s="1162">
        <v>29321</v>
      </c>
      <c r="C9378" s="1163" t="s">
        <v>19329</v>
      </c>
      <c r="D9378" s="1163" t="s">
        <v>19330</v>
      </c>
      <c r="E9378" s="1164" t="s">
        <v>3064</v>
      </c>
      <c r="F9378" s="1165">
        <v>45353</v>
      </c>
      <c r="G9378" s="1165">
        <v>45532</v>
      </c>
    </row>
    <row r="9379" spans="1:7" ht="25.5">
      <c r="A9379" s="1162">
        <v>11106</v>
      </c>
      <c r="B9379" s="1162">
        <v>29322</v>
      </c>
      <c r="C9379" s="1163" t="s">
        <v>19331</v>
      </c>
      <c r="D9379" s="1163" t="s">
        <v>19332</v>
      </c>
      <c r="E9379" s="1164" t="s">
        <v>3064</v>
      </c>
      <c r="F9379" s="1165">
        <v>45353</v>
      </c>
      <c r="G9379" s="1165">
        <v>45532</v>
      </c>
    </row>
    <row r="9380" spans="1:7" ht="38.25">
      <c r="A9380" s="1162">
        <v>11107</v>
      </c>
      <c r="B9380" s="1162">
        <v>29323</v>
      </c>
      <c r="C9380" s="1163" t="s">
        <v>19333</v>
      </c>
      <c r="D9380" s="1163" t="s">
        <v>19334</v>
      </c>
      <c r="E9380" s="1164" t="s">
        <v>3064</v>
      </c>
      <c r="F9380" s="1165">
        <v>45353</v>
      </c>
      <c r="G9380" s="1165">
        <v>45532</v>
      </c>
    </row>
    <row r="9381" spans="1:7">
      <c r="A9381" s="1158">
        <v>11108</v>
      </c>
      <c r="B9381" s="1158">
        <v>29324</v>
      </c>
      <c r="C9381" s="1159" t="s">
        <v>18999</v>
      </c>
      <c r="D9381" s="1159" t="s">
        <v>3342</v>
      </c>
      <c r="E9381" s="1160" t="s">
        <v>19335</v>
      </c>
      <c r="F9381" s="1161">
        <v>44738</v>
      </c>
      <c r="G9381" s="1161">
        <v>45502</v>
      </c>
    </row>
    <row r="9382" spans="1:7" ht="38.25">
      <c r="A9382" s="1162">
        <v>11109</v>
      </c>
      <c r="B9382" s="1162">
        <v>29325</v>
      </c>
      <c r="C9382" s="1163" t="s">
        <v>19336</v>
      </c>
      <c r="D9382" s="1163" t="s">
        <v>19337</v>
      </c>
      <c r="E9382" s="1164" t="s">
        <v>3009</v>
      </c>
      <c r="F9382" s="1165">
        <v>45353</v>
      </c>
      <c r="G9382" s="1165">
        <v>45502</v>
      </c>
    </row>
    <row r="9383" spans="1:7" ht="38.25">
      <c r="A9383" s="1162">
        <v>11110</v>
      </c>
      <c r="B9383" s="1162">
        <v>29326</v>
      </c>
      <c r="C9383" s="1163" t="s">
        <v>19338</v>
      </c>
      <c r="D9383" s="1163" t="s">
        <v>19339</v>
      </c>
      <c r="E9383" s="1164" t="s">
        <v>3733</v>
      </c>
      <c r="F9383" s="1165">
        <v>45353</v>
      </c>
      <c r="G9383" s="1165">
        <v>45488</v>
      </c>
    </row>
    <row r="9384" spans="1:7" ht="25.5">
      <c r="A9384" s="1162">
        <v>11111</v>
      </c>
      <c r="B9384" s="1162">
        <v>29327</v>
      </c>
      <c r="C9384" s="1163" t="s">
        <v>19340</v>
      </c>
      <c r="D9384" s="1163" t="s">
        <v>19341</v>
      </c>
      <c r="E9384" s="1164" t="s">
        <v>3287</v>
      </c>
      <c r="F9384" s="1165">
        <v>44958</v>
      </c>
      <c r="G9384" s="1165">
        <v>45047</v>
      </c>
    </row>
    <row r="9385" spans="1:7" ht="25.5">
      <c r="A9385" s="1162">
        <v>11112</v>
      </c>
      <c r="B9385" s="1162">
        <v>29328</v>
      </c>
      <c r="C9385" s="1163" t="s">
        <v>19342</v>
      </c>
      <c r="D9385" s="1163" t="s">
        <v>19343</v>
      </c>
      <c r="E9385" s="1164" t="s">
        <v>3287</v>
      </c>
      <c r="F9385" s="1165">
        <v>44828</v>
      </c>
      <c r="G9385" s="1165">
        <v>44917</v>
      </c>
    </row>
    <row r="9386" spans="1:7" ht="38.25">
      <c r="A9386" s="1162">
        <v>11113</v>
      </c>
      <c r="B9386" s="1162">
        <v>29329</v>
      </c>
      <c r="C9386" s="1163" t="s">
        <v>19344</v>
      </c>
      <c r="D9386" s="1163" t="s">
        <v>19345</v>
      </c>
      <c r="E9386" s="1164" t="s">
        <v>3287</v>
      </c>
      <c r="F9386" s="1165">
        <v>44738</v>
      </c>
      <c r="G9386" s="1165">
        <v>44827</v>
      </c>
    </row>
    <row r="9387" spans="1:7" ht="38.25">
      <c r="A9387" s="1162">
        <v>11114</v>
      </c>
      <c r="B9387" s="1162">
        <v>29330</v>
      </c>
      <c r="C9387" s="1163" t="s">
        <v>19346</v>
      </c>
      <c r="D9387" s="1163" t="s">
        <v>19347</v>
      </c>
      <c r="E9387" s="1164" t="s">
        <v>3287</v>
      </c>
      <c r="F9387" s="1165">
        <v>45353</v>
      </c>
      <c r="G9387" s="1165">
        <v>45442</v>
      </c>
    </row>
    <row r="9388" spans="1:7" ht="25.5">
      <c r="A9388" s="1158">
        <v>11115</v>
      </c>
      <c r="B9388" s="1158">
        <v>29331</v>
      </c>
      <c r="C9388" s="1159" t="s">
        <v>19348</v>
      </c>
      <c r="D9388" s="1159" t="s">
        <v>3737</v>
      </c>
      <c r="E9388" s="1160" t="s">
        <v>3064</v>
      </c>
      <c r="F9388" s="1161">
        <v>45353</v>
      </c>
      <c r="G9388" s="1161">
        <v>45532</v>
      </c>
    </row>
    <row r="9389" spans="1:7" ht="25.5">
      <c r="A9389" s="1162">
        <v>11116</v>
      </c>
      <c r="B9389" s="1162">
        <v>29332</v>
      </c>
      <c r="C9389" s="1163" t="s">
        <v>19349</v>
      </c>
      <c r="D9389" s="1163" t="s">
        <v>19350</v>
      </c>
      <c r="E9389" s="1164" t="s">
        <v>3064</v>
      </c>
      <c r="F9389" s="1165">
        <v>45353</v>
      </c>
      <c r="G9389" s="1165">
        <v>45532</v>
      </c>
    </row>
    <row r="9390" spans="1:7" ht="25.5">
      <c r="A9390" s="1162">
        <v>11117</v>
      </c>
      <c r="B9390" s="1162">
        <v>29333</v>
      </c>
      <c r="C9390" s="1163" t="s">
        <v>19351</v>
      </c>
      <c r="D9390" s="1163" t="s">
        <v>19352</v>
      </c>
      <c r="E9390" s="1164" t="s">
        <v>3064</v>
      </c>
      <c r="F9390" s="1165">
        <v>45353</v>
      </c>
      <c r="G9390" s="1165">
        <v>45532</v>
      </c>
    </row>
    <row r="9391" spans="1:7" ht="38.25">
      <c r="A9391" s="1162">
        <v>11118</v>
      </c>
      <c r="B9391" s="1162">
        <v>29334</v>
      </c>
      <c r="C9391" s="1163" t="s">
        <v>19353</v>
      </c>
      <c r="D9391" s="1163" t="s">
        <v>19354</v>
      </c>
      <c r="E9391" s="1164" t="s">
        <v>3064</v>
      </c>
      <c r="F9391" s="1165">
        <v>45353</v>
      </c>
      <c r="G9391" s="1165">
        <v>45532</v>
      </c>
    </row>
    <row r="9392" spans="1:7" ht="25.5">
      <c r="A9392" s="1162">
        <v>11119</v>
      </c>
      <c r="B9392" s="1162">
        <v>29335</v>
      </c>
      <c r="C9392" s="1163" t="s">
        <v>19355</v>
      </c>
      <c r="D9392" s="1163" t="s">
        <v>19356</v>
      </c>
      <c r="E9392" s="1164" t="s">
        <v>3064</v>
      </c>
      <c r="F9392" s="1165">
        <v>45353</v>
      </c>
      <c r="G9392" s="1165">
        <v>45532</v>
      </c>
    </row>
    <row r="9393" spans="1:7" ht="38.25">
      <c r="A9393" s="1162">
        <v>11120</v>
      </c>
      <c r="B9393" s="1162">
        <v>29336</v>
      </c>
      <c r="C9393" s="1163" t="s">
        <v>19357</v>
      </c>
      <c r="D9393" s="1163" t="s">
        <v>19358</v>
      </c>
      <c r="E9393" s="1164" t="s">
        <v>3064</v>
      </c>
      <c r="F9393" s="1165">
        <v>45353</v>
      </c>
      <c r="G9393" s="1165">
        <v>45532</v>
      </c>
    </row>
    <row r="9394" spans="1:7" ht="25.5">
      <c r="A9394" s="1158">
        <v>11121</v>
      </c>
      <c r="B9394" s="1158">
        <v>29337</v>
      </c>
      <c r="C9394" s="1159" t="s">
        <v>19359</v>
      </c>
      <c r="D9394" s="1159" t="s">
        <v>3699</v>
      </c>
      <c r="E9394" s="1160" t="s">
        <v>5065</v>
      </c>
      <c r="F9394" s="1161">
        <v>45103</v>
      </c>
      <c r="G9394" s="1161">
        <v>45442</v>
      </c>
    </row>
    <row r="9395" spans="1:7" ht="38.25">
      <c r="A9395" s="1162">
        <v>11122</v>
      </c>
      <c r="B9395" s="1162">
        <v>29338</v>
      </c>
      <c r="C9395" s="1163" t="s">
        <v>19360</v>
      </c>
      <c r="D9395" s="1163" t="s">
        <v>19361</v>
      </c>
      <c r="E9395" s="1164" t="s">
        <v>3287</v>
      </c>
      <c r="F9395" s="1165">
        <v>45353</v>
      </c>
      <c r="G9395" s="1165">
        <v>45442</v>
      </c>
    </row>
    <row r="9396" spans="1:7" ht="25.5">
      <c r="A9396" s="1162">
        <v>11123</v>
      </c>
      <c r="B9396" s="1162">
        <v>29339</v>
      </c>
      <c r="C9396" s="1163" t="s">
        <v>19362</v>
      </c>
      <c r="D9396" s="1163" t="s">
        <v>19363</v>
      </c>
      <c r="E9396" s="1164" t="s">
        <v>3287</v>
      </c>
      <c r="F9396" s="1165">
        <v>45353</v>
      </c>
      <c r="G9396" s="1165">
        <v>45442</v>
      </c>
    </row>
    <row r="9397" spans="1:7" ht="25.5">
      <c r="A9397" s="1162">
        <v>11124</v>
      </c>
      <c r="B9397" s="1162">
        <v>29340</v>
      </c>
      <c r="C9397" s="1163" t="s">
        <v>19364</v>
      </c>
      <c r="D9397" s="1163" t="s">
        <v>19365</v>
      </c>
      <c r="E9397" s="1164" t="s">
        <v>3009</v>
      </c>
      <c r="F9397" s="1165">
        <v>45103</v>
      </c>
      <c r="G9397" s="1165">
        <v>45252</v>
      </c>
    </row>
    <row r="9398" spans="1:7" ht="25.5">
      <c r="A9398" s="1158">
        <v>11125</v>
      </c>
      <c r="B9398" s="1158">
        <v>29341</v>
      </c>
      <c r="C9398" s="1159" t="s">
        <v>19366</v>
      </c>
      <c r="D9398" s="1159" t="s">
        <v>3751</v>
      </c>
      <c r="E9398" s="1160" t="s">
        <v>3064</v>
      </c>
      <c r="F9398" s="1161">
        <v>45353</v>
      </c>
      <c r="G9398" s="1161">
        <v>45532</v>
      </c>
    </row>
    <row r="9399" spans="1:7" ht="38.25">
      <c r="A9399" s="1162">
        <v>11126</v>
      </c>
      <c r="B9399" s="1162">
        <v>29342</v>
      </c>
      <c r="C9399" s="1163" t="s">
        <v>19367</v>
      </c>
      <c r="D9399" s="1163" t="s">
        <v>19368</v>
      </c>
      <c r="E9399" s="1164" t="s">
        <v>3064</v>
      </c>
      <c r="F9399" s="1165">
        <v>45353</v>
      </c>
      <c r="G9399" s="1165">
        <v>45532</v>
      </c>
    </row>
    <row r="9400" spans="1:7" ht="38.25">
      <c r="A9400" s="1162">
        <v>11127</v>
      </c>
      <c r="B9400" s="1162">
        <v>29343</v>
      </c>
      <c r="C9400" s="1163" t="s">
        <v>19369</v>
      </c>
      <c r="D9400" s="1163" t="s">
        <v>19370</v>
      </c>
      <c r="E9400" s="1164" t="s">
        <v>3064</v>
      </c>
      <c r="F9400" s="1165">
        <v>45353</v>
      </c>
      <c r="G9400" s="1165">
        <v>45532</v>
      </c>
    </row>
    <row r="9401" spans="1:7" ht="38.25">
      <c r="A9401" s="1162">
        <v>11128</v>
      </c>
      <c r="B9401" s="1162">
        <v>29344</v>
      </c>
      <c r="C9401" s="1163" t="s">
        <v>19371</v>
      </c>
      <c r="D9401" s="1163" t="s">
        <v>19372</v>
      </c>
      <c r="E9401" s="1164" t="s">
        <v>3064</v>
      </c>
      <c r="F9401" s="1165">
        <v>45353</v>
      </c>
      <c r="G9401" s="1165">
        <v>45532</v>
      </c>
    </row>
    <row r="9402" spans="1:7" ht="25.5">
      <c r="A9402" s="1162">
        <v>11129</v>
      </c>
      <c r="B9402" s="1162">
        <v>29345</v>
      </c>
      <c r="C9402" s="1163" t="s">
        <v>19373</v>
      </c>
      <c r="D9402" s="1163" t="s">
        <v>19374</v>
      </c>
      <c r="E9402" s="1164" t="s">
        <v>3064</v>
      </c>
      <c r="F9402" s="1165">
        <v>45353</v>
      </c>
      <c r="G9402" s="1165">
        <v>45532</v>
      </c>
    </row>
    <row r="9403" spans="1:7" ht="38.25">
      <c r="A9403" s="1162">
        <v>11130</v>
      </c>
      <c r="B9403" s="1162">
        <v>29346</v>
      </c>
      <c r="C9403" s="1163" t="s">
        <v>19375</v>
      </c>
      <c r="D9403" s="1163" t="s">
        <v>19376</v>
      </c>
      <c r="E9403" s="1164" t="s">
        <v>3064</v>
      </c>
      <c r="F9403" s="1165">
        <v>45353</v>
      </c>
      <c r="G9403" s="1165">
        <v>45532</v>
      </c>
    </row>
    <row r="9404" spans="1:7" ht="38.25">
      <c r="A9404" s="1162">
        <v>11131</v>
      </c>
      <c r="B9404" s="1162">
        <v>29347</v>
      </c>
      <c r="C9404" s="1163" t="s">
        <v>19377</v>
      </c>
      <c r="D9404" s="1163" t="s">
        <v>19378</v>
      </c>
      <c r="E9404" s="1164" t="s">
        <v>3064</v>
      </c>
      <c r="F9404" s="1165">
        <v>45353</v>
      </c>
      <c r="G9404" s="1165">
        <v>45532</v>
      </c>
    </row>
    <row r="9405" spans="1:7" ht="38.25">
      <c r="A9405" s="1162">
        <v>11132</v>
      </c>
      <c r="B9405" s="1162">
        <v>29348</v>
      </c>
      <c r="C9405" s="1163" t="s">
        <v>19379</v>
      </c>
      <c r="D9405" s="1163" t="s">
        <v>19380</v>
      </c>
      <c r="E9405" s="1164" t="s">
        <v>3064</v>
      </c>
      <c r="F9405" s="1165">
        <v>45353</v>
      </c>
      <c r="G9405" s="1165">
        <v>45532</v>
      </c>
    </row>
    <row r="9406" spans="1:7" ht="38.25">
      <c r="A9406" s="1162">
        <v>11133</v>
      </c>
      <c r="B9406" s="1162">
        <v>29349</v>
      </c>
      <c r="C9406" s="1163" t="s">
        <v>19381</v>
      </c>
      <c r="D9406" s="1163" t="s">
        <v>19382</v>
      </c>
      <c r="E9406" s="1164" t="s">
        <v>3064</v>
      </c>
      <c r="F9406" s="1165">
        <v>45353</v>
      </c>
      <c r="G9406" s="1165">
        <v>45532</v>
      </c>
    </row>
    <row r="9407" spans="1:7" ht="38.25">
      <c r="A9407" s="1162">
        <v>11134</v>
      </c>
      <c r="B9407" s="1162">
        <v>29350</v>
      </c>
      <c r="C9407" s="1163" t="s">
        <v>19383</v>
      </c>
      <c r="D9407" s="1163" t="s">
        <v>19384</v>
      </c>
      <c r="E9407" s="1164" t="s">
        <v>3064</v>
      </c>
      <c r="F9407" s="1165">
        <v>45353</v>
      </c>
      <c r="G9407" s="1165">
        <v>45532</v>
      </c>
    </row>
    <row r="9408" spans="1:7" ht="38.25">
      <c r="A9408" s="1162">
        <v>11135</v>
      </c>
      <c r="B9408" s="1162">
        <v>29351</v>
      </c>
      <c r="C9408" s="1163" t="s">
        <v>19385</v>
      </c>
      <c r="D9408" s="1163" t="s">
        <v>19386</v>
      </c>
      <c r="E9408" s="1164" t="s">
        <v>3064</v>
      </c>
      <c r="F9408" s="1165">
        <v>45353</v>
      </c>
      <c r="G9408" s="1165">
        <v>45532</v>
      </c>
    </row>
    <row r="9409" spans="1:7" ht="38.25">
      <c r="A9409" s="1162">
        <v>11136</v>
      </c>
      <c r="B9409" s="1162">
        <v>29352</v>
      </c>
      <c r="C9409" s="1163" t="s">
        <v>19387</v>
      </c>
      <c r="D9409" s="1163" t="s">
        <v>19388</v>
      </c>
      <c r="E9409" s="1164" t="s">
        <v>3064</v>
      </c>
      <c r="F9409" s="1165">
        <v>45353</v>
      </c>
      <c r="G9409" s="1165">
        <v>45532</v>
      </c>
    </row>
    <row r="9410" spans="1:7" ht="38.25">
      <c r="A9410" s="1162">
        <v>11137</v>
      </c>
      <c r="B9410" s="1162">
        <v>29353</v>
      </c>
      <c r="C9410" s="1163" t="s">
        <v>19389</v>
      </c>
      <c r="D9410" s="1163" t="s">
        <v>19390</v>
      </c>
      <c r="E9410" s="1164" t="s">
        <v>3064</v>
      </c>
      <c r="F9410" s="1165">
        <v>45353</v>
      </c>
      <c r="G9410" s="1165">
        <v>45532</v>
      </c>
    </row>
    <row r="9411" spans="1:7" ht="38.25">
      <c r="A9411" s="1162">
        <v>11138</v>
      </c>
      <c r="B9411" s="1162">
        <v>29354</v>
      </c>
      <c r="C9411" s="1163" t="s">
        <v>19391</v>
      </c>
      <c r="D9411" s="1163" t="s">
        <v>19392</v>
      </c>
      <c r="E9411" s="1164" t="s">
        <v>3064</v>
      </c>
      <c r="F9411" s="1165">
        <v>45353</v>
      </c>
      <c r="G9411" s="1165">
        <v>45532</v>
      </c>
    </row>
    <row r="9412" spans="1:7" ht="38.25">
      <c r="A9412" s="1162">
        <v>11139</v>
      </c>
      <c r="B9412" s="1162">
        <v>29355</v>
      </c>
      <c r="C9412" s="1163" t="s">
        <v>19393</v>
      </c>
      <c r="D9412" s="1163" t="s">
        <v>19394</v>
      </c>
      <c r="E9412" s="1164" t="s">
        <v>3064</v>
      </c>
      <c r="F9412" s="1165">
        <v>45353</v>
      </c>
      <c r="G9412" s="1165">
        <v>45532</v>
      </c>
    </row>
    <row r="9413" spans="1:7" ht="38.25">
      <c r="A9413" s="1162">
        <v>11140</v>
      </c>
      <c r="B9413" s="1162">
        <v>29356</v>
      </c>
      <c r="C9413" s="1163" t="s">
        <v>19395</v>
      </c>
      <c r="D9413" s="1163" t="s">
        <v>19396</v>
      </c>
      <c r="E9413" s="1164" t="s">
        <v>3064</v>
      </c>
      <c r="F9413" s="1165">
        <v>45353</v>
      </c>
      <c r="G9413" s="1165">
        <v>45532</v>
      </c>
    </row>
    <row r="9414" spans="1:7" ht="38.25">
      <c r="A9414" s="1162">
        <v>11141</v>
      </c>
      <c r="B9414" s="1162">
        <v>29357</v>
      </c>
      <c r="C9414" s="1163" t="s">
        <v>19397</v>
      </c>
      <c r="D9414" s="1163" t="s">
        <v>19398</v>
      </c>
      <c r="E9414" s="1164" t="s">
        <v>3064</v>
      </c>
      <c r="F9414" s="1165">
        <v>45353</v>
      </c>
      <c r="G9414" s="1165">
        <v>45532</v>
      </c>
    </row>
    <row r="9415" spans="1:7" ht="38.25">
      <c r="A9415" s="1162">
        <v>11142</v>
      </c>
      <c r="B9415" s="1162">
        <v>29358</v>
      </c>
      <c r="C9415" s="1163" t="s">
        <v>19399</v>
      </c>
      <c r="D9415" s="1163" t="s">
        <v>19400</v>
      </c>
      <c r="E9415" s="1164" t="s">
        <v>3064</v>
      </c>
      <c r="F9415" s="1165">
        <v>45353</v>
      </c>
      <c r="G9415" s="1165">
        <v>45532</v>
      </c>
    </row>
    <row r="9416" spans="1:7" ht="38.25">
      <c r="A9416" s="1162">
        <v>11143</v>
      </c>
      <c r="B9416" s="1162">
        <v>29359</v>
      </c>
      <c r="C9416" s="1163" t="s">
        <v>19401</v>
      </c>
      <c r="D9416" s="1163" t="s">
        <v>19402</v>
      </c>
      <c r="E9416" s="1164" t="s">
        <v>3064</v>
      </c>
      <c r="F9416" s="1165">
        <v>45353</v>
      </c>
      <c r="G9416" s="1165">
        <v>45532</v>
      </c>
    </row>
    <row r="9417" spans="1:7" ht="38.25">
      <c r="A9417" s="1162">
        <v>11144</v>
      </c>
      <c r="B9417" s="1162">
        <v>29360</v>
      </c>
      <c r="C9417" s="1163" t="s">
        <v>19403</v>
      </c>
      <c r="D9417" s="1163" t="s">
        <v>19404</v>
      </c>
      <c r="E9417" s="1164" t="s">
        <v>3064</v>
      </c>
      <c r="F9417" s="1165">
        <v>45353</v>
      </c>
      <c r="G9417" s="1165">
        <v>45532</v>
      </c>
    </row>
    <row r="9418" spans="1:7" ht="38.25">
      <c r="A9418" s="1162">
        <v>11145</v>
      </c>
      <c r="B9418" s="1162">
        <v>29361</v>
      </c>
      <c r="C9418" s="1163" t="s">
        <v>19405</v>
      </c>
      <c r="D9418" s="1163" t="s">
        <v>19406</v>
      </c>
      <c r="E9418" s="1164" t="s">
        <v>3064</v>
      </c>
      <c r="F9418" s="1165">
        <v>45353</v>
      </c>
      <c r="G9418" s="1165">
        <v>45532</v>
      </c>
    </row>
    <row r="9419" spans="1:7" ht="38.25">
      <c r="A9419" s="1162">
        <v>11146</v>
      </c>
      <c r="B9419" s="1162">
        <v>29362</v>
      </c>
      <c r="C9419" s="1163" t="s">
        <v>19407</v>
      </c>
      <c r="D9419" s="1163" t="s">
        <v>19408</v>
      </c>
      <c r="E9419" s="1164" t="s">
        <v>3064</v>
      </c>
      <c r="F9419" s="1165">
        <v>45353</v>
      </c>
      <c r="G9419" s="1165">
        <v>45532</v>
      </c>
    </row>
    <row r="9420" spans="1:7" ht="38.25">
      <c r="A9420" s="1162">
        <v>11147</v>
      </c>
      <c r="B9420" s="1162">
        <v>29363</v>
      </c>
      <c r="C9420" s="1163" t="s">
        <v>19409</v>
      </c>
      <c r="D9420" s="1163" t="s">
        <v>19410</v>
      </c>
      <c r="E9420" s="1164" t="s">
        <v>3064</v>
      </c>
      <c r="F9420" s="1165">
        <v>45353</v>
      </c>
      <c r="G9420" s="1165">
        <v>45532</v>
      </c>
    </row>
    <row r="9421" spans="1:7" ht="38.25">
      <c r="A9421" s="1162">
        <v>11148</v>
      </c>
      <c r="B9421" s="1162">
        <v>29364</v>
      </c>
      <c r="C9421" s="1163" t="s">
        <v>19411</v>
      </c>
      <c r="D9421" s="1163" t="s">
        <v>19412</v>
      </c>
      <c r="E9421" s="1164" t="s">
        <v>3064</v>
      </c>
      <c r="F9421" s="1165">
        <v>45353</v>
      </c>
      <c r="G9421" s="1165">
        <v>45532</v>
      </c>
    </row>
    <row r="9422" spans="1:7" ht="38.25">
      <c r="A9422" s="1162">
        <v>11149</v>
      </c>
      <c r="B9422" s="1162">
        <v>29365</v>
      </c>
      <c r="C9422" s="1163" t="s">
        <v>19413</v>
      </c>
      <c r="D9422" s="1163" t="s">
        <v>19414</v>
      </c>
      <c r="E9422" s="1164" t="s">
        <v>3064</v>
      </c>
      <c r="F9422" s="1165">
        <v>45353</v>
      </c>
      <c r="G9422" s="1165">
        <v>45532</v>
      </c>
    </row>
    <row r="9423" spans="1:7" ht="38.25">
      <c r="A9423" s="1162">
        <v>11150</v>
      </c>
      <c r="B9423" s="1162">
        <v>29366</v>
      </c>
      <c r="C9423" s="1163" t="s">
        <v>19415</v>
      </c>
      <c r="D9423" s="1163" t="s">
        <v>19416</v>
      </c>
      <c r="E9423" s="1164" t="s">
        <v>3064</v>
      </c>
      <c r="F9423" s="1165">
        <v>45353</v>
      </c>
      <c r="G9423" s="1165">
        <v>45532</v>
      </c>
    </row>
    <row r="9424" spans="1:7" ht="38.25">
      <c r="A9424" s="1162">
        <v>11151</v>
      </c>
      <c r="B9424" s="1162">
        <v>29367</v>
      </c>
      <c r="C9424" s="1163" t="s">
        <v>19417</v>
      </c>
      <c r="D9424" s="1163" t="s">
        <v>19418</v>
      </c>
      <c r="E9424" s="1164" t="s">
        <v>3064</v>
      </c>
      <c r="F9424" s="1165">
        <v>45353</v>
      </c>
      <c r="G9424" s="1165">
        <v>45532</v>
      </c>
    </row>
    <row r="9425" spans="1:7" ht="38.25">
      <c r="A9425" s="1162">
        <v>11152</v>
      </c>
      <c r="B9425" s="1162">
        <v>29368</v>
      </c>
      <c r="C9425" s="1163" t="s">
        <v>19419</v>
      </c>
      <c r="D9425" s="1163" t="s">
        <v>19420</v>
      </c>
      <c r="E9425" s="1164" t="s">
        <v>3064</v>
      </c>
      <c r="F9425" s="1165">
        <v>45353</v>
      </c>
      <c r="G9425" s="1165">
        <v>45532</v>
      </c>
    </row>
    <row r="9426" spans="1:7" ht="38.25">
      <c r="A9426" s="1162">
        <v>11153</v>
      </c>
      <c r="B9426" s="1162">
        <v>29369</v>
      </c>
      <c r="C9426" s="1163" t="s">
        <v>19421</v>
      </c>
      <c r="D9426" s="1163" t="s">
        <v>19422</v>
      </c>
      <c r="E9426" s="1164" t="s">
        <v>3064</v>
      </c>
      <c r="F9426" s="1165">
        <v>45353</v>
      </c>
      <c r="G9426" s="1165">
        <v>45532</v>
      </c>
    </row>
    <row r="9427" spans="1:7" ht="38.25">
      <c r="A9427" s="1162">
        <v>11154</v>
      </c>
      <c r="B9427" s="1162">
        <v>29370</v>
      </c>
      <c r="C9427" s="1163" t="s">
        <v>19423</v>
      </c>
      <c r="D9427" s="1163" t="s">
        <v>19424</v>
      </c>
      <c r="E9427" s="1164" t="s">
        <v>3064</v>
      </c>
      <c r="F9427" s="1165">
        <v>45353</v>
      </c>
      <c r="G9427" s="1165">
        <v>45532</v>
      </c>
    </row>
    <row r="9428" spans="1:7" ht="38.25">
      <c r="A9428" s="1162">
        <v>11155</v>
      </c>
      <c r="B9428" s="1162">
        <v>29371</v>
      </c>
      <c r="C9428" s="1163" t="s">
        <v>19425</v>
      </c>
      <c r="D9428" s="1163" t="s">
        <v>19426</v>
      </c>
      <c r="E9428" s="1164" t="s">
        <v>3064</v>
      </c>
      <c r="F9428" s="1165">
        <v>45353</v>
      </c>
      <c r="G9428" s="1165">
        <v>45532</v>
      </c>
    </row>
    <row r="9429" spans="1:7" ht="38.25">
      <c r="A9429" s="1162">
        <v>11156</v>
      </c>
      <c r="B9429" s="1162">
        <v>29372</v>
      </c>
      <c r="C9429" s="1163" t="s">
        <v>19427</v>
      </c>
      <c r="D9429" s="1163" t="s">
        <v>19428</v>
      </c>
      <c r="E9429" s="1164" t="s">
        <v>3064</v>
      </c>
      <c r="F9429" s="1165">
        <v>45353</v>
      </c>
      <c r="G9429" s="1165">
        <v>45532</v>
      </c>
    </row>
    <row r="9430" spans="1:7" ht="38.25">
      <c r="A9430" s="1162">
        <v>11157</v>
      </c>
      <c r="B9430" s="1162">
        <v>29373</v>
      </c>
      <c r="C9430" s="1163" t="s">
        <v>19429</v>
      </c>
      <c r="D9430" s="1163" t="s">
        <v>19430</v>
      </c>
      <c r="E9430" s="1164" t="s">
        <v>3064</v>
      </c>
      <c r="F9430" s="1165">
        <v>45353</v>
      </c>
      <c r="G9430" s="1165">
        <v>45532</v>
      </c>
    </row>
    <row r="9431" spans="1:7" ht="38.25">
      <c r="A9431" s="1162">
        <v>11158</v>
      </c>
      <c r="B9431" s="1162">
        <v>29374</v>
      </c>
      <c r="C9431" s="1163" t="s">
        <v>19431</v>
      </c>
      <c r="D9431" s="1163" t="s">
        <v>19432</v>
      </c>
      <c r="E9431" s="1164" t="s">
        <v>3064</v>
      </c>
      <c r="F9431" s="1165">
        <v>45353</v>
      </c>
      <c r="G9431" s="1165">
        <v>45532</v>
      </c>
    </row>
    <row r="9432" spans="1:7" ht="38.25">
      <c r="A9432" s="1162">
        <v>11159</v>
      </c>
      <c r="B9432" s="1162">
        <v>29375</v>
      </c>
      <c r="C9432" s="1163" t="s">
        <v>19433</v>
      </c>
      <c r="D9432" s="1163" t="s">
        <v>19434</v>
      </c>
      <c r="E9432" s="1164" t="s">
        <v>3064</v>
      </c>
      <c r="F9432" s="1165">
        <v>45353</v>
      </c>
      <c r="G9432" s="1165">
        <v>45532</v>
      </c>
    </row>
    <row r="9433" spans="1:7" ht="38.25">
      <c r="A9433" s="1162">
        <v>11160</v>
      </c>
      <c r="B9433" s="1162">
        <v>29376</v>
      </c>
      <c r="C9433" s="1163" t="s">
        <v>19435</v>
      </c>
      <c r="D9433" s="1163" t="s">
        <v>19436</v>
      </c>
      <c r="E9433" s="1164" t="s">
        <v>3064</v>
      </c>
      <c r="F9433" s="1165">
        <v>45353</v>
      </c>
      <c r="G9433" s="1165">
        <v>45532</v>
      </c>
    </row>
    <row r="9434" spans="1:7" ht="38.25">
      <c r="A9434" s="1162">
        <v>11161</v>
      </c>
      <c r="B9434" s="1162">
        <v>29377</v>
      </c>
      <c r="C9434" s="1163" t="s">
        <v>19437</v>
      </c>
      <c r="D9434" s="1163" t="s">
        <v>19438</v>
      </c>
      <c r="E9434" s="1164" t="s">
        <v>3064</v>
      </c>
      <c r="F9434" s="1165">
        <v>45353</v>
      </c>
      <c r="G9434" s="1165">
        <v>45532</v>
      </c>
    </row>
    <row r="9435" spans="1:7" ht="38.25">
      <c r="A9435" s="1162">
        <v>11162</v>
      </c>
      <c r="B9435" s="1162">
        <v>29378</v>
      </c>
      <c r="C9435" s="1163" t="s">
        <v>19439</v>
      </c>
      <c r="D9435" s="1163" t="s">
        <v>19440</v>
      </c>
      <c r="E9435" s="1164" t="s">
        <v>3064</v>
      </c>
      <c r="F9435" s="1165">
        <v>45353</v>
      </c>
      <c r="G9435" s="1165">
        <v>45532</v>
      </c>
    </row>
    <row r="9436" spans="1:7" ht="38.25">
      <c r="A9436" s="1162">
        <v>11163</v>
      </c>
      <c r="B9436" s="1162">
        <v>29379</v>
      </c>
      <c r="C9436" s="1163" t="s">
        <v>19441</v>
      </c>
      <c r="D9436" s="1163" t="s">
        <v>19442</v>
      </c>
      <c r="E9436" s="1164" t="s">
        <v>3064</v>
      </c>
      <c r="F9436" s="1165">
        <v>45353</v>
      </c>
      <c r="G9436" s="1165">
        <v>45532</v>
      </c>
    </row>
    <row r="9437" spans="1:7" ht="38.25">
      <c r="A9437" s="1162">
        <v>11164</v>
      </c>
      <c r="B9437" s="1162">
        <v>29380</v>
      </c>
      <c r="C9437" s="1163" t="s">
        <v>19443</v>
      </c>
      <c r="D9437" s="1163" t="s">
        <v>19444</v>
      </c>
      <c r="E9437" s="1164" t="s">
        <v>3287</v>
      </c>
      <c r="F9437" s="1165">
        <v>45443</v>
      </c>
      <c r="G9437" s="1165">
        <v>45532</v>
      </c>
    </row>
    <row r="9438" spans="1:7" ht="38.25">
      <c r="A9438" s="1162">
        <v>11165</v>
      </c>
      <c r="B9438" s="1162">
        <v>29381</v>
      </c>
      <c r="C9438" s="1163" t="s">
        <v>19445</v>
      </c>
      <c r="D9438" s="1163" t="s">
        <v>19446</v>
      </c>
      <c r="E9438" s="1164" t="s">
        <v>3064</v>
      </c>
      <c r="F9438" s="1165">
        <v>45353</v>
      </c>
      <c r="G9438" s="1165">
        <v>45532</v>
      </c>
    </row>
    <row r="9439" spans="1:7" ht="38.25">
      <c r="A9439" s="1162">
        <v>11166</v>
      </c>
      <c r="B9439" s="1162">
        <v>29382</v>
      </c>
      <c r="C9439" s="1163" t="s">
        <v>19447</v>
      </c>
      <c r="D9439" s="1163" t="s">
        <v>19448</v>
      </c>
      <c r="E9439" s="1164" t="s">
        <v>3064</v>
      </c>
      <c r="F9439" s="1165">
        <v>45353</v>
      </c>
      <c r="G9439" s="1165">
        <v>45532</v>
      </c>
    </row>
    <row r="9440" spans="1:7" ht="25.5">
      <c r="A9440" s="1162">
        <v>11167</v>
      </c>
      <c r="B9440" s="1162">
        <v>29383</v>
      </c>
      <c r="C9440" s="1163" t="s">
        <v>19449</v>
      </c>
      <c r="D9440" s="1163" t="s">
        <v>19450</v>
      </c>
      <c r="E9440" s="1164" t="s">
        <v>3064</v>
      </c>
      <c r="F9440" s="1165">
        <v>45353</v>
      </c>
      <c r="G9440" s="1165">
        <v>45532</v>
      </c>
    </row>
    <row r="9441" spans="1:7" ht="38.25">
      <c r="A9441" s="1162">
        <v>11168</v>
      </c>
      <c r="B9441" s="1162">
        <v>29384</v>
      </c>
      <c r="C9441" s="1163" t="s">
        <v>19451</v>
      </c>
      <c r="D9441" s="1163" t="s">
        <v>19452</v>
      </c>
      <c r="E9441" s="1164" t="s">
        <v>3064</v>
      </c>
      <c r="F9441" s="1165">
        <v>45353</v>
      </c>
      <c r="G9441" s="1165">
        <v>45532</v>
      </c>
    </row>
    <row r="9442" spans="1:7" ht="38.25">
      <c r="A9442" s="1162">
        <v>11169</v>
      </c>
      <c r="B9442" s="1162">
        <v>29385</v>
      </c>
      <c r="C9442" s="1163" t="s">
        <v>19453</v>
      </c>
      <c r="D9442" s="1163" t="s">
        <v>19454</v>
      </c>
      <c r="E9442" s="1164" t="s">
        <v>3064</v>
      </c>
      <c r="F9442" s="1165">
        <v>45353</v>
      </c>
      <c r="G9442" s="1165">
        <v>45532</v>
      </c>
    </row>
    <row r="9443" spans="1:7">
      <c r="A9443" s="1158">
        <v>11170</v>
      </c>
      <c r="B9443" s="1158">
        <v>29386</v>
      </c>
      <c r="C9443" s="1159" t="s">
        <v>19455</v>
      </c>
      <c r="D9443" s="1159" t="s">
        <v>3841</v>
      </c>
      <c r="E9443" s="1160" t="s">
        <v>9981</v>
      </c>
      <c r="F9443" s="1161">
        <v>44733</v>
      </c>
      <c r="G9443" s="1161">
        <v>45432</v>
      </c>
    </row>
    <row r="9444" spans="1:7">
      <c r="A9444" s="1158">
        <v>11171</v>
      </c>
      <c r="B9444" s="1158">
        <v>29387</v>
      </c>
      <c r="C9444" s="1159" t="s">
        <v>19057</v>
      </c>
      <c r="D9444" s="1159" t="s">
        <v>3409</v>
      </c>
      <c r="E9444" s="1160" t="s">
        <v>9981</v>
      </c>
      <c r="F9444" s="1161">
        <v>44733</v>
      </c>
      <c r="G9444" s="1161">
        <v>45432</v>
      </c>
    </row>
    <row r="9445" spans="1:7" ht="25.5">
      <c r="A9445" s="1158">
        <v>11172</v>
      </c>
      <c r="B9445" s="1158">
        <v>29388</v>
      </c>
      <c r="C9445" s="1159" t="s">
        <v>19456</v>
      </c>
      <c r="D9445" s="1159" t="s">
        <v>3844</v>
      </c>
      <c r="E9445" s="1160" t="s">
        <v>7504</v>
      </c>
      <c r="F9445" s="1161">
        <v>44733</v>
      </c>
      <c r="G9445" s="1161">
        <v>44992</v>
      </c>
    </row>
    <row r="9446" spans="1:7" ht="38.25">
      <c r="A9446" s="1162">
        <v>11173</v>
      </c>
      <c r="B9446" s="1162">
        <v>29389</v>
      </c>
      <c r="C9446" s="1163" t="s">
        <v>19457</v>
      </c>
      <c r="D9446" s="1163" t="s">
        <v>19458</v>
      </c>
      <c r="E9446" s="1164" t="s">
        <v>3491</v>
      </c>
      <c r="F9446" s="1165">
        <v>44733</v>
      </c>
      <c r="G9446" s="1165">
        <v>44872</v>
      </c>
    </row>
    <row r="9447" spans="1:7" ht="38.25">
      <c r="A9447" s="1162">
        <v>11174</v>
      </c>
      <c r="B9447" s="1162">
        <v>29390</v>
      </c>
      <c r="C9447" s="1163" t="s">
        <v>19459</v>
      </c>
      <c r="D9447" s="1163" t="s">
        <v>19460</v>
      </c>
      <c r="E9447" s="1164" t="s">
        <v>3215</v>
      </c>
      <c r="F9447" s="1165">
        <v>44803</v>
      </c>
      <c r="G9447" s="1165">
        <v>44882</v>
      </c>
    </row>
    <row r="9448" spans="1:7" ht="25.5">
      <c r="A9448" s="1162">
        <v>11175</v>
      </c>
      <c r="B9448" s="1162">
        <v>29391</v>
      </c>
      <c r="C9448" s="1163" t="s">
        <v>19461</v>
      </c>
      <c r="D9448" s="1163" t="s">
        <v>19462</v>
      </c>
      <c r="E9448" s="1164" t="s">
        <v>3029</v>
      </c>
      <c r="F9448" s="1165">
        <v>44743</v>
      </c>
      <c r="G9448" s="1165">
        <v>44992</v>
      </c>
    </row>
    <row r="9449" spans="1:7" ht="38.25">
      <c r="A9449" s="1162">
        <v>11176</v>
      </c>
      <c r="B9449" s="1162">
        <v>29392</v>
      </c>
      <c r="C9449" s="1163" t="s">
        <v>19463</v>
      </c>
      <c r="D9449" s="1163" t="s">
        <v>19464</v>
      </c>
      <c r="E9449" s="1164" t="s">
        <v>3705</v>
      </c>
      <c r="F9449" s="1165">
        <v>44733</v>
      </c>
      <c r="G9449" s="1165">
        <v>44802</v>
      </c>
    </row>
    <row r="9450" spans="1:7" ht="38.25">
      <c r="A9450" s="1162">
        <v>11177</v>
      </c>
      <c r="B9450" s="1162">
        <v>29393</v>
      </c>
      <c r="C9450" s="1163" t="s">
        <v>19465</v>
      </c>
      <c r="D9450" s="1163" t="s">
        <v>19466</v>
      </c>
      <c r="E9450" s="1164" t="s">
        <v>3705</v>
      </c>
      <c r="F9450" s="1165">
        <v>44803</v>
      </c>
      <c r="G9450" s="1165">
        <v>44872</v>
      </c>
    </row>
    <row r="9451" spans="1:7" ht="51">
      <c r="A9451" s="1162">
        <v>11178</v>
      </c>
      <c r="B9451" s="1162">
        <v>29394</v>
      </c>
      <c r="C9451" s="1163" t="s">
        <v>19467</v>
      </c>
      <c r="D9451" s="1163" t="s">
        <v>19468</v>
      </c>
      <c r="E9451" s="1164" t="s">
        <v>3705</v>
      </c>
      <c r="F9451" s="1165">
        <v>44803</v>
      </c>
      <c r="G9451" s="1165">
        <v>44872</v>
      </c>
    </row>
    <row r="9452" spans="1:7" ht="38.25">
      <c r="A9452" s="1162">
        <v>11179</v>
      </c>
      <c r="B9452" s="1162">
        <v>29395</v>
      </c>
      <c r="C9452" s="1163" t="s">
        <v>19469</v>
      </c>
      <c r="D9452" s="1163" t="s">
        <v>19470</v>
      </c>
      <c r="E9452" s="1164" t="s">
        <v>3491</v>
      </c>
      <c r="F9452" s="1165">
        <v>44733</v>
      </c>
      <c r="G9452" s="1165">
        <v>44872</v>
      </c>
    </row>
    <row r="9453" spans="1:7" ht="38.25">
      <c r="A9453" s="1162">
        <v>11180</v>
      </c>
      <c r="B9453" s="1162">
        <v>29396</v>
      </c>
      <c r="C9453" s="1163" t="s">
        <v>19471</v>
      </c>
      <c r="D9453" s="1163" t="s">
        <v>19472</v>
      </c>
      <c r="E9453" s="1164" t="s">
        <v>3491</v>
      </c>
      <c r="F9453" s="1165">
        <v>44733</v>
      </c>
      <c r="G9453" s="1165">
        <v>44872</v>
      </c>
    </row>
    <row r="9454" spans="1:7" ht="38.25">
      <c r="A9454" s="1162">
        <v>11181</v>
      </c>
      <c r="B9454" s="1162">
        <v>29397</v>
      </c>
      <c r="C9454" s="1163" t="s">
        <v>19473</v>
      </c>
      <c r="D9454" s="1163" t="s">
        <v>19474</v>
      </c>
      <c r="E9454" s="1164" t="s">
        <v>3491</v>
      </c>
      <c r="F9454" s="1165">
        <v>44733</v>
      </c>
      <c r="G9454" s="1165">
        <v>44872</v>
      </c>
    </row>
    <row r="9455" spans="1:7" ht="25.5">
      <c r="A9455" s="1158">
        <v>11182</v>
      </c>
      <c r="B9455" s="1158">
        <v>29398</v>
      </c>
      <c r="C9455" s="1159" t="s">
        <v>19475</v>
      </c>
      <c r="D9455" s="1159" t="s">
        <v>3865</v>
      </c>
      <c r="E9455" s="1160" t="s">
        <v>3705</v>
      </c>
      <c r="F9455" s="1161">
        <v>44883</v>
      </c>
      <c r="G9455" s="1161">
        <v>44952</v>
      </c>
    </row>
    <row r="9456" spans="1:7" ht="38.25">
      <c r="A9456" s="1162">
        <v>11183</v>
      </c>
      <c r="B9456" s="1162">
        <v>29399</v>
      </c>
      <c r="C9456" s="1163" t="s">
        <v>19476</v>
      </c>
      <c r="D9456" s="1163" t="s">
        <v>19477</v>
      </c>
      <c r="E9456" s="1164" t="s">
        <v>2566</v>
      </c>
      <c r="F9456" s="1165">
        <v>44948</v>
      </c>
      <c r="G9456" s="1165">
        <v>44952</v>
      </c>
    </row>
    <row r="9457" spans="1:7" ht="38.25">
      <c r="A9457" s="1162">
        <v>11184</v>
      </c>
      <c r="B9457" s="1162">
        <v>29400</v>
      </c>
      <c r="C9457" s="1163" t="s">
        <v>19478</v>
      </c>
      <c r="D9457" s="1163" t="s">
        <v>19479</v>
      </c>
      <c r="E9457" s="1164" t="s">
        <v>2944</v>
      </c>
      <c r="F9457" s="1165">
        <v>44883</v>
      </c>
      <c r="G9457" s="1165">
        <v>44947</v>
      </c>
    </row>
    <row r="9458" spans="1:7" ht="51">
      <c r="A9458" s="1162">
        <v>11185</v>
      </c>
      <c r="B9458" s="1162">
        <v>29401</v>
      </c>
      <c r="C9458" s="1163" t="s">
        <v>19480</v>
      </c>
      <c r="D9458" s="1163" t="s">
        <v>19481</v>
      </c>
      <c r="E9458" s="1164" t="s">
        <v>2944</v>
      </c>
      <c r="F9458" s="1165">
        <v>44883</v>
      </c>
      <c r="G9458" s="1165">
        <v>44947</v>
      </c>
    </row>
    <row r="9459" spans="1:7" ht="51">
      <c r="A9459" s="1162">
        <v>11186</v>
      </c>
      <c r="B9459" s="1162">
        <v>29402</v>
      </c>
      <c r="C9459" s="1163" t="s">
        <v>19482</v>
      </c>
      <c r="D9459" s="1163" t="s">
        <v>19483</v>
      </c>
      <c r="E9459" s="1164" t="s">
        <v>2944</v>
      </c>
      <c r="F9459" s="1165">
        <v>44883</v>
      </c>
      <c r="G9459" s="1165">
        <v>44947</v>
      </c>
    </row>
    <row r="9460" spans="1:7" ht="51">
      <c r="A9460" s="1162">
        <v>11187</v>
      </c>
      <c r="B9460" s="1162">
        <v>29403</v>
      </c>
      <c r="C9460" s="1163" t="s">
        <v>19484</v>
      </c>
      <c r="D9460" s="1163" t="s">
        <v>19485</v>
      </c>
      <c r="E9460" s="1164" t="s">
        <v>2944</v>
      </c>
      <c r="F9460" s="1165">
        <v>44883</v>
      </c>
      <c r="G9460" s="1165">
        <v>44947</v>
      </c>
    </row>
    <row r="9461" spans="1:7" ht="51">
      <c r="A9461" s="1162">
        <v>11188</v>
      </c>
      <c r="B9461" s="1162">
        <v>29404</v>
      </c>
      <c r="C9461" s="1163" t="s">
        <v>19486</v>
      </c>
      <c r="D9461" s="1163" t="s">
        <v>19487</v>
      </c>
      <c r="E9461" s="1164" t="s">
        <v>2944</v>
      </c>
      <c r="F9461" s="1165">
        <v>44883</v>
      </c>
      <c r="G9461" s="1165">
        <v>44947</v>
      </c>
    </row>
    <row r="9462" spans="1:7" ht="25.5">
      <c r="A9462" s="1158">
        <v>11189</v>
      </c>
      <c r="B9462" s="1158">
        <v>29405</v>
      </c>
      <c r="C9462" s="1159" t="s">
        <v>19488</v>
      </c>
      <c r="D9462" s="1159" t="s">
        <v>3879</v>
      </c>
      <c r="E9462" s="1160" t="s">
        <v>3009</v>
      </c>
      <c r="F9462" s="1161">
        <v>44953</v>
      </c>
      <c r="G9462" s="1161">
        <v>45102</v>
      </c>
    </row>
    <row r="9463" spans="1:7" ht="51">
      <c r="A9463" s="1162">
        <v>11190</v>
      </c>
      <c r="B9463" s="1162">
        <v>29406</v>
      </c>
      <c r="C9463" s="1163" t="s">
        <v>19489</v>
      </c>
      <c r="D9463" s="1163" t="s">
        <v>19490</v>
      </c>
      <c r="E9463" s="1164" t="s">
        <v>3287</v>
      </c>
      <c r="F9463" s="1165">
        <v>44953</v>
      </c>
      <c r="G9463" s="1165">
        <v>45042</v>
      </c>
    </row>
    <row r="9464" spans="1:7" ht="51">
      <c r="A9464" s="1162">
        <v>11191</v>
      </c>
      <c r="B9464" s="1162">
        <v>29407</v>
      </c>
      <c r="C9464" s="1163" t="s">
        <v>19491</v>
      </c>
      <c r="D9464" s="1163" t="s">
        <v>19492</v>
      </c>
      <c r="E9464" s="1164" t="s">
        <v>3287</v>
      </c>
      <c r="F9464" s="1165">
        <v>44953</v>
      </c>
      <c r="G9464" s="1165">
        <v>45042</v>
      </c>
    </row>
    <row r="9465" spans="1:7" ht="51">
      <c r="A9465" s="1162">
        <v>11192</v>
      </c>
      <c r="B9465" s="1162">
        <v>29408</v>
      </c>
      <c r="C9465" s="1163" t="s">
        <v>19493</v>
      </c>
      <c r="D9465" s="1163" t="s">
        <v>19494</v>
      </c>
      <c r="E9465" s="1164" t="s">
        <v>3287</v>
      </c>
      <c r="F9465" s="1165">
        <v>44953</v>
      </c>
      <c r="G9465" s="1165">
        <v>45042</v>
      </c>
    </row>
    <row r="9466" spans="1:7" ht="63.75">
      <c r="A9466" s="1162">
        <v>11193</v>
      </c>
      <c r="B9466" s="1162">
        <v>29409</v>
      </c>
      <c r="C9466" s="1163" t="s">
        <v>19495</v>
      </c>
      <c r="D9466" s="1163" t="s">
        <v>19496</v>
      </c>
      <c r="E9466" s="1164" t="s">
        <v>3287</v>
      </c>
      <c r="F9466" s="1165">
        <v>44953</v>
      </c>
      <c r="G9466" s="1165">
        <v>45042</v>
      </c>
    </row>
    <row r="9467" spans="1:7" ht="51">
      <c r="A9467" s="1162">
        <v>11194</v>
      </c>
      <c r="B9467" s="1162">
        <v>29410</v>
      </c>
      <c r="C9467" s="1163" t="s">
        <v>19497</v>
      </c>
      <c r="D9467" s="1163" t="s">
        <v>19498</v>
      </c>
      <c r="E9467" s="1164" t="s">
        <v>3287</v>
      </c>
      <c r="F9467" s="1165">
        <v>44953</v>
      </c>
      <c r="G9467" s="1165">
        <v>45042</v>
      </c>
    </row>
    <row r="9468" spans="1:7" ht="51">
      <c r="A9468" s="1162">
        <v>11195</v>
      </c>
      <c r="B9468" s="1162">
        <v>29411</v>
      </c>
      <c r="C9468" s="1163" t="s">
        <v>19499</v>
      </c>
      <c r="D9468" s="1163" t="s">
        <v>19500</v>
      </c>
      <c r="E9468" s="1164" t="s">
        <v>3287</v>
      </c>
      <c r="F9468" s="1165">
        <v>44953</v>
      </c>
      <c r="G9468" s="1165">
        <v>45042</v>
      </c>
    </row>
    <row r="9469" spans="1:7" ht="63.75">
      <c r="A9469" s="1162">
        <v>11196</v>
      </c>
      <c r="B9469" s="1162">
        <v>29412</v>
      </c>
      <c r="C9469" s="1163" t="s">
        <v>19501</v>
      </c>
      <c r="D9469" s="1163" t="s">
        <v>19502</v>
      </c>
      <c r="E9469" s="1164" t="s">
        <v>3287</v>
      </c>
      <c r="F9469" s="1165">
        <v>44953</v>
      </c>
      <c r="G9469" s="1165">
        <v>45042</v>
      </c>
    </row>
    <row r="9470" spans="1:7" ht="38.25">
      <c r="A9470" s="1162">
        <v>11197</v>
      </c>
      <c r="B9470" s="1162">
        <v>29413</v>
      </c>
      <c r="C9470" s="1163" t="s">
        <v>19503</v>
      </c>
      <c r="D9470" s="1163" t="s">
        <v>19504</v>
      </c>
      <c r="E9470" s="1164" t="s">
        <v>3034</v>
      </c>
      <c r="F9470" s="1165">
        <v>45043</v>
      </c>
      <c r="G9470" s="1165">
        <v>45102</v>
      </c>
    </row>
    <row r="9471" spans="1:7" ht="25.5">
      <c r="A9471" s="1158">
        <v>11198</v>
      </c>
      <c r="B9471" s="1158">
        <v>29414</v>
      </c>
      <c r="C9471" s="1159" t="s">
        <v>19505</v>
      </c>
      <c r="D9471" s="1159" t="s">
        <v>3899</v>
      </c>
      <c r="E9471" s="1160" t="s">
        <v>4729</v>
      </c>
      <c r="F9471" s="1161">
        <v>45103</v>
      </c>
      <c r="G9471" s="1161">
        <v>45432</v>
      </c>
    </row>
    <row r="9472" spans="1:7" ht="63.75">
      <c r="A9472" s="1162">
        <v>11199</v>
      </c>
      <c r="B9472" s="1162">
        <v>29415</v>
      </c>
      <c r="C9472" s="1163" t="s">
        <v>19506</v>
      </c>
      <c r="D9472" s="1163" t="s">
        <v>19507</v>
      </c>
      <c r="E9472" s="1164" t="s">
        <v>3064</v>
      </c>
      <c r="F9472" s="1165">
        <v>45253</v>
      </c>
      <c r="G9472" s="1165">
        <v>45432</v>
      </c>
    </row>
    <row r="9473" spans="1:7" ht="38.25">
      <c r="A9473" s="1162">
        <v>11200</v>
      </c>
      <c r="B9473" s="1162">
        <v>29416</v>
      </c>
      <c r="C9473" s="1163" t="s">
        <v>19508</v>
      </c>
      <c r="D9473" s="1163" t="s">
        <v>19509</v>
      </c>
      <c r="E9473" s="1164" t="s">
        <v>3112</v>
      </c>
      <c r="F9473" s="1165">
        <v>45223</v>
      </c>
      <c r="G9473" s="1165">
        <v>45252</v>
      </c>
    </row>
    <row r="9474" spans="1:7" ht="51">
      <c r="A9474" s="1162">
        <v>11201</v>
      </c>
      <c r="B9474" s="1162">
        <v>29417</v>
      </c>
      <c r="C9474" s="1163" t="s">
        <v>19510</v>
      </c>
      <c r="D9474" s="1163" t="s">
        <v>19511</v>
      </c>
      <c r="E9474" s="1164" t="s">
        <v>2894</v>
      </c>
      <c r="F9474" s="1165">
        <v>45103</v>
      </c>
      <c r="G9474" s="1165">
        <v>45222</v>
      </c>
    </row>
    <row r="9475" spans="1:7" ht="51">
      <c r="A9475" s="1162">
        <v>11202</v>
      </c>
      <c r="B9475" s="1162">
        <v>29418</v>
      </c>
      <c r="C9475" s="1163" t="s">
        <v>19512</v>
      </c>
      <c r="D9475" s="1163" t="s">
        <v>19513</v>
      </c>
      <c r="E9475" s="1164" t="s">
        <v>2894</v>
      </c>
      <c r="F9475" s="1165">
        <v>45103</v>
      </c>
      <c r="G9475" s="1165">
        <v>45222</v>
      </c>
    </row>
    <row r="9476" spans="1:7" ht="51">
      <c r="A9476" s="1162">
        <v>11203</v>
      </c>
      <c r="B9476" s="1162">
        <v>29419</v>
      </c>
      <c r="C9476" s="1163" t="s">
        <v>19514</v>
      </c>
      <c r="D9476" s="1163" t="s">
        <v>19515</v>
      </c>
      <c r="E9476" s="1164" t="s">
        <v>2894</v>
      </c>
      <c r="F9476" s="1165">
        <v>45103</v>
      </c>
      <c r="G9476" s="1165">
        <v>45222</v>
      </c>
    </row>
    <row r="9477" spans="1:7" ht="38.25">
      <c r="A9477" s="1162">
        <v>11204</v>
      </c>
      <c r="B9477" s="1162">
        <v>29420</v>
      </c>
      <c r="C9477" s="1163" t="s">
        <v>19516</v>
      </c>
      <c r="D9477" s="1163" t="s">
        <v>19517</v>
      </c>
      <c r="E9477" s="1164" t="s">
        <v>3064</v>
      </c>
      <c r="F9477" s="1165">
        <v>45253</v>
      </c>
      <c r="G9477" s="1165">
        <v>45432</v>
      </c>
    </row>
    <row r="9478" spans="1:7">
      <c r="A9478" s="1158">
        <v>11205</v>
      </c>
      <c r="B9478" s="1158">
        <v>29421</v>
      </c>
      <c r="C9478" s="1159" t="s">
        <v>18997</v>
      </c>
      <c r="D9478" s="1159" t="s">
        <v>3339</v>
      </c>
      <c r="E9478" s="1160" t="s">
        <v>9981</v>
      </c>
      <c r="F9478" s="1161">
        <v>44733</v>
      </c>
      <c r="G9478" s="1161">
        <v>45432</v>
      </c>
    </row>
    <row r="9479" spans="1:7" ht="25.5">
      <c r="A9479" s="1158">
        <v>11206</v>
      </c>
      <c r="B9479" s="1158">
        <v>29422</v>
      </c>
      <c r="C9479" s="1159" t="s">
        <v>19518</v>
      </c>
      <c r="D9479" s="1159" t="s">
        <v>3913</v>
      </c>
      <c r="E9479" s="1160" t="s">
        <v>3009</v>
      </c>
      <c r="F9479" s="1161">
        <v>44733</v>
      </c>
      <c r="G9479" s="1161">
        <v>44882</v>
      </c>
    </row>
    <row r="9480" spans="1:7" ht="51">
      <c r="A9480" s="1162">
        <v>11207</v>
      </c>
      <c r="B9480" s="1162">
        <v>29423</v>
      </c>
      <c r="C9480" s="1163" t="s">
        <v>19519</v>
      </c>
      <c r="D9480" s="1163" t="s">
        <v>19520</v>
      </c>
      <c r="E9480" s="1164" t="s">
        <v>3009</v>
      </c>
      <c r="F9480" s="1165">
        <v>44733</v>
      </c>
      <c r="G9480" s="1165">
        <v>44882</v>
      </c>
    </row>
    <row r="9481" spans="1:7" ht="25.5">
      <c r="A9481" s="1158">
        <v>11208</v>
      </c>
      <c r="B9481" s="1158">
        <v>29424</v>
      </c>
      <c r="C9481" s="1159" t="s">
        <v>19521</v>
      </c>
      <c r="D9481" s="1159" t="s">
        <v>3917</v>
      </c>
      <c r="E9481" s="1160" t="s">
        <v>3705</v>
      </c>
      <c r="F9481" s="1161">
        <v>44883</v>
      </c>
      <c r="G9481" s="1161">
        <v>44952</v>
      </c>
    </row>
    <row r="9482" spans="1:7" ht="51">
      <c r="A9482" s="1162">
        <v>11209</v>
      </c>
      <c r="B9482" s="1162">
        <v>29425</v>
      </c>
      <c r="C9482" s="1163" t="s">
        <v>19522</v>
      </c>
      <c r="D9482" s="1163" t="s">
        <v>19523</v>
      </c>
      <c r="E9482" s="1164" t="s">
        <v>3705</v>
      </c>
      <c r="F9482" s="1165">
        <v>44883</v>
      </c>
      <c r="G9482" s="1165">
        <v>44952</v>
      </c>
    </row>
    <row r="9483" spans="1:7" ht="25.5">
      <c r="A9483" s="1158">
        <v>11210</v>
      </c>
      <c r="B9483" s="1158">
        <v>29426</v>
      </c>
      <c r="C9483" s="1159" t="s">
        <v>19524</v>
      </c>
      <c r="D9483" s="1159" t="s">
        <v>3921</v>
      </c>
      <c r="E9483" s="1160" t="s">
        <v>2894</v>
      </c>
      <c r="F9483" s="1161">
        <v>44953</v>
      </c>
      <c r="G9483" s="1161">
        <v>45072</v>
      </c>
    </row>
    <row r="9484" spans="1:7" ht="51">
      <c r="A9484" s="1162">
        <v>11211</v>
      </c>
      <c r="B9484" s="1162">
        <v>29427</v>
      </c>
      <c r="C9484" s="1163" t="s">
        <v>19525</v>
      </c>
      <c r="D9484" s="1163" t="s">
        <v>19526</v>
      </c>
      <c r="E9484" s="1164" t="s">
        <v>2894</v>
      </c>
      <c r="F9484" s="1165">
        <v>44953</v>
      </c>
      <c r="G9484" s="1165">
        <v>45072</v>
      </c>
    </row>
    <row r="9485" spans="1:7" ht="25.5">
      <c r="A9485" s="1158">
        <v>11212</v>
      </c>
      <c r="B9485" s="1158">
        <v>29428</v>
      </c>
      <c r="C9485" s="1159" t="s">
        <v>19527</v>
      </c>
      <c r="D9485" s="1159" t="s">
        <v>3925</v>
      </c>
      <c r="E9485" s="1160" t="s">
        <v>2894</v>
      </c>
      <c r="F9485" s="1161">
        <v>45103</v>
      </c>
      <c r="G9485" s="1161">
        <v>45222</v>
      </c>
    </row>
    <row r="9486" spans="1:7" ht="38.25">
      <c r="A9486" s="1162">
        <v>11213</v>
      </c>
      <c r="B9486" s="1162">
        <v>29429</v>
      </c>
      <c r="C9486" s="1163" t="s">
        <v>19528</v>
      </c>
      <c r="D9486" s="1163" t="s">
        <v>19529</v>
      </c>
      <c r="E9486" s="1164" t="s">
        <v>2894</v>
      </c>
      <c r="F9486" s="1165">
        <v>45103</v>
      </c>
      <c r="G9486" s="1165">
        <v>45222</v>
      </c>
    </row>
    <row r="9487" spans="1:7" ht="25.5">
      <c r="A9487" s="1158">
        <v>11214</v>
      </c>
      <c r="B9487" s="1158">
        <v>29430</v>
      </c>
      <c r="C9487" s="1159" t="s">
        <v>19530</v>
      </c>
      <c r="D9487" s="1159" t="s">
        <v>3929</v>
      </c>
      <c r="E9487" s="1160" t="s">
        <v>3064</v>
      </c>
      <c r="F9487" s="1161">
        <v>45253</v>
      </c>
      <c r="G9487" s="1161">
        <v>45432</v>
      </c>
    </row>
    <row r="9488" spans="1:7" ht="38.25">
      <c r="A9488" s="1162">
        <v>11215</v>
      </c>
      <c r="B9488" s="1162">
        <v>29431</v>
      </c>
      <c r="C9488" s="1163" t="s">
        <v>19531</v>
      </c>
      <c r="D9488" s="1163" t="s">
        <v>19532</v>
      </c>
      <c r="E9488" s="1164" t="s">
        <v>3064</v>
      </c>
      <c r="F9488" s="1165">
        <v>45253</v>
      </c>
      <c r="G9488" s="1165">
        <v>45432</v>
      </c>
    </row>
    <row r="9489" spans="1:7">
      <c r="A9489" s="1158">
        <v>11216</v>
      </c>
      <c r="B9489" s="1158">
        <v>29432</v>
      </c>
      <c r="C9489" s="1159" t="s">
        <v>19533</v>
      </c>
      <c r="D9489" s="1159" t="s">
        <v>3933</v>
      </c>
      <c r="E9489" s="1160" t="s">
        <v>17867</v>
      </c>
      <c r="F9489" s="1161">
        <v>44403</v>
      </c>
      <c r="G9489" s="1161">
        <v>45632</v>
      </c>
    </row>
    <row r="9490" spans="1:7" ht="25.5">
      <c r="A9490" s="1158">
        <v>11217</v>
      </c>
      <c r="B9490" s="1158">
        <v>29433</v>
      </c>
      <c r="C9490" s="1159" t="s">
        <v>19534</v>
      </c>
      <c r="D9490" s="1159" t="s">
        <v>3936</v>
      </c>
      <c r="E9490" s="1160" t="s">
        <v>5416</v>
      </c>
      <c r="F9490" s="1161">
        <v>44403</v>
      </c>
      <c r="G9490" s="1161">
        <v>44982</v>
      </c>
    </row>
    <row r="9491" spans="1:7" ht="51">
      <c r="A9491" s="1162">
        <v>11218</v>
      </c>
      <c r="B9491" s="1162">
        <v>29434</v>
      </c>
      <c r="C9491" s="1163" t="s">
        <v>19535</v>
      </c>
      <c r="D9491" s="1163" t="s">
        <v>19536</v>
      </c>
      <c r="E9491" s="1164" t="s">
        <v>3064</v>
      </c>
      <c r="F9491" s="1165">
        <v>44793</v>
      </c>
      <c r="G9491" s="1165">
        <v>44972</v>
      </c>
    </row>
    <row r="9492" spans="1:7" ht="51">
      <c r="A9492" s="1162">
        <v>11219</v>
      </c>
      <c r="B9492" s="1162">
        <v>29435</v>
      </c>
      <c r="C9492" s="1163" t="s">
        <v>19537</v>
      </c>
      <c r="D9492" s="1163" t="s">
        <v>19538</v>
      </c>
      <c r="E9492" s="1164" t="s">
        <v>3064</v>
      </c>
      <c r="F9492" s="1165">
        <v>44793</v>
      </c>
      <c r="G9492" s="1165">
        <v>44972</v>
      </c>
    </row>
    <row r="9493" spans="1:7" ht="38.25">
      <c r="A9493" s="1162">
        <v>11220</v>
      </c>
      <c r="B9493" s="1162">
        <v>29436</v>
      </c>
      <c r="C9493" s="1163" t="s">
        <v>19539</v>
      </c>
      <c r="D9493" s="1163" t="s">
        <v>19540</v>
      </c>
      <c r="E9493" s="1164" t="s">
        <v>3212</v>
      </c>
      <c r="F9493" s="1165">
        <v>44813</v>
      </c>
      <c r="G9493" s="1165">
        <v>44982</v>
      </c>
    </row>
    <row r="9494" spans="1:7" ht="25.5">
      <c r="A9494" s="1162">
        <v>11221</v>
      </c>
      <c r="B9494" s="1162">
        <v>29437</v>
      </c>
      <c r="C9494" s="1163" t="s">
        <v>19541</v>
      </c>
      <c r="D9494" s="1163" t="s">
        <v>19542</v>
      </c>
      <c r="E9494" s="1164" t="s">
        <v>3424</v>
      </c>
      <c r="F9494" s="1165">
        <v>44403</v>
      </c>
      <c r="G9494" s="1165">
        <v>44802</v>
      </c>
    </row>
    <row r="9495" spans="1:7" ht="51">
      <c r="A9495" s="1162">
        <v>11222</v>
      </c>
      <c r="B9495" s="1162">
        <v>29438</v>
      </c>
      <c r="C9495" s="1163" t="s">
        <v>19543</v>
      </c>
      <c r="D9495" s="1163" t="s">
        <v>19544</v>
      </c>
      <c r="E9495" s="1164" t="s">
        <v>3064</v>
      </c>
      <c r="F9495" s="1165">
        <v>44793</v>
      </c>
      <c r="G9495" s="1165">
        <v>44972</v>
      </c>
    </row>
    <row r="9496" spans="1:7" ht="51">
      <c r="A9496" s="1162">
        <v>11223</v>
      </c>
      <c r="B9496" s="1162">
        <v>29439</v>
      </c>
      <c r="C9496" s="1163" t="s">
        <v>19545</v>
      </c>
      <c r="D9496" s="1163" t="s">
        <v>19546</v>
      </c>
      <c r="E9496" s="1164" t="s">
        <v>3064</v>
      </c>
      <c r="F9496" s="1165">
        <v>44793</v>
      </c>
      <c r="G9496" s="1165">
        <v>44972</v>
      </c>
    </row>
    <row r="9497" spans="1:7" ht="51">
      <c r="A9497" s="1162">
        <v>11224</v>
      </c>
      <c r="B9497" s="1162">
        <v>29440</v>
      </c>
      <c r="C9497" s="1163" t="s">
        <v>19547</v>
      </c>
      <c r="D9497" s="1163" t="s">
        <v>19548</v>
      </c>
      <c r="E9497" s="1164" t="s">
        <v>3064</v>
      </c>
      <c r="F9497" s="1165">
        <v>44793</v>
      </c>
      <c r="G9497" s="1165">
        <v>44972</v>
      </c>
    </row>
    <row r="9498" spans="1:7" ht="51">
      <c r="A9498" s="1162">
        <v>11225</v>
      </c>
      <c r="B9498" s="1162">
        <v>29441</v>
      </c>
      <c r="C9498" s="1163" t="s">
        <v>19549</v>
      </c>
      <c r="D9498" s="1163" t="s">
        <v>19550</v>
      </c>
      <c r="E9498" s="1164" t="s">
        <v>3064</v>
      </c>
      <c r="F9498" s="1165">
        <v>44793</v>
      </c>
      <c r="G9498" s="1165">
        <v>44972</v>
      </c>
    </row>
    <row r="9499" spans="1:7" ht="51">
      <c r="A9499" s="1162">
        <v>11226</v>
      </c>
      <c r="B9499" s="1162">
        <v>29442</v>
      </c>
      <c r="C9499" s="1163" t="s">
        <v>19551</v>
      </c>
      <c r="D9499" s="1163" t="s">
        <v>19552</v>
      </c>
      <c r="E9499" s="1164" t="s">
        <v>3064</v>
      </c>
      <c r="F9499" s="1165">
        <v>44793</v>
      </c>
      <c r="G9499" s="1165">
        <v>44972</v>
      </c>
    </row>
    <row r="9500" spans="1:7" ht="51">
      <c r="A9500" s="1162">
        <v>11227</v>
      </c>
      <c r="B9500" s="1162">
        <v>29443</v>
      </c>
      <c r="C9500" s="1163" t="s">
        <v>19553</v>
      </c>
      <c r="D9500" s="1163" t="s">
        <v>19554</v>
      </c>
      <c r="E9500" s="1164" t="s">
        <v>3064</v>
      </c>
      <c r="F9500" s="1165">
        <v>44793</v>
      </c>
      <c r="G9500" s="1165">
        <v>44972</v>
      </c>
    </row>
    <row r="9501" spans="1:7" ht="25.5">
      <c r="A9501" s="1158">
        <v>11228</v>
      </c>
      <c r="B9501" s="1158">
        <v>29444</v>
      </c>
      <c r="C9501" s="1159" t="s">
        <v>19555</v>
      </c>
      <c r="D9501" s="1159" t="s">
        <v>3959</v>
      </c>
      <c r="E9501" s="1160" t="s">
        <v>3849</v>
      </c>
      <c r="F9501" s="1161">
        <v>44983</v>
      </c>
      <c r="G9501" s="1161">
        <v>45192</v>
      </c>
    </row>
    <row r="9502" spans="1:7" ht="38.25">
      <c r="A9502" s="1162">
        <v>11229</v>
      </c>
      <c r="B9502" s="1162">
        <v>29445</v>
      </c>
      <c r="C9502" s="1163" t="s">
        <v>19556</v>
      </c>
      <c r="D9502" s="1163" t="s">
        <v>19557</v>
      </c>
      <c r="E9502" s="1164" t="s">
        <v>3966</v>
      </c>
      <c r="F9502" s="1165">
        <v>45003</v>
      </c>
      <c r="G9502" s="1165">
        <v>45192</v>
      </c>
    </row>
    <row r="9503" spans="1:7" ht="51">
      <c r="A9503" s="1162">
        <v>11230</v>
      </c>
      <c r="B9503" s="1162">
        <v>29446</v>
      </c>
      <c r="C9503" s="1163" t="s">
        <v>19558</v>
      </c>
      <c r="D9503" s="1163" t="s">
        <v>19559</v>
      </c>
      <c r="E9503" s="1164" t="s">
        <v>3955</v>
      </c>
      <c r="F9503" s="1165">
        <v>44983</v>
      </c>
      <c r="G9503" s="1165">
        <v>45182</v>
      </c>
    </row>
    <row r="9504" spans="1:7" ht="51">
      <c r="A9504" s="1162">
        <v>11231</v>
      </c>
      <c r="B9504" s="1162">
        <v>29447</v>
      </c>
      <c r="C9504" s="1163" t="s">
        <v>19560</v>
      </c>
      <c r="D9504" s="1163" t="s">
        <v>19561</v>
      </c>
      <c r="E9504" s="1164" t="s">
        <v>3955</v>
      </c>
      <c r="F9504" s="1165">
        <v>44983</v>
      </c>
      <c r="G9504" s="1165">
        <v>45182</v>
      </c>
    </row>
    <row r="9505" spans="1:7" ht="51">
      <c r="A9505" s="1162">
        <v>11232</v>
      </c>
      <c r="B9505" s="1162">
        <v>29448</v>
      </c>
      <c r="C9505" s="1163" t="s">
        <v>19562</v>
      </c>
      <c r="D9505" s="1163" t="s">
        <v>19563</v>
      </c>
      <c r="E9505" s="1164" t="s">
        <v>3955</v>
      </c>
      <c r="F9505" s="1165">
        <v>44983</v>
      </c>
      <c r="G9505" s="1165">
        <v>45182</v>
      </c>
    </row>
    <row r="9506" spans="1:7" ht="51">
      <c r="A9506" s="1162">
        <v>11233</v>
      </c>
      <c r="B9506" s="1162">
        <v>29449</v>
      </c>
      <c r="C9506" s="1163" t="s">
        <v>19564</v>
      </c>
      <c r="D9506" s="1163" t="s">
        <v>19565</v>
      </c>
      <c r="E9506" s="1164" t="s">
        <v>3955</v>
      </c>
      <c r="F9506" s="1165">
        <v>44983</v>
      </c>
      <c r="G9506" s="1165">
        <v>45182</v>
      </c>
    </row>
    <row r="9507" spans="1:7" ht="51">
      <c r="A9507" s="1162">
        <v>11234</v>
      </c>
      <c r="B9507" s="1162">
        <v>29450</v>
      </c>
      <c r="C9507" s="1163" t="s">
        <v>19566</v>
      </c>
      <c r="D9507" s="1163" t="s">
        <v>19567</v>
      </c>
      <c r="E9507" s="1164" t="s">
        <v>3955</v>
      </c>
      <c r="F9507" s="1165">
        <v>44983</v>
      </c>
      <c r="G9507" s="1165">
        <v>45182</v>
      </c>
    </row>
    <row r="9508" spans="1:7" ht="51">
      <c r="A9508" s="1162">
        <v>11235</v>
      </c>
      <c r="B9508" s="1162">
        <v>29451</v>
      </c>
      <c r="C9508" s="1163" t="s">
        <v>19568</v>
      </c>
      <c r="D9508" s="1163" t="s">
        <v>19569</v>
      </c>
      <c r="E9508" s="1164" t="s">
        <v>3955</v>
      </c>
      <c r="F9508" s="1165">
        <v>44983</v>
      </c>
      <c r="G9508" s="1165">
        <v>45182</v>
      </c>
    </row>
    <row r="9509" spans="1:7" ht="63.75">
      <c r="A9509" s="1162">
        <v>11236</v>
      </c>
      <c r="B9509" s="1162">
        <v>29452</v>
      </c>
      <c r="C9509" s="1163" t="s">
        <v>19570</v>
      </c>
      <c r="D9509" s="1163" t="s">
        <v>19571</v>
      </c>
      <c r="E9509" s="1164" t="s">
        <v>3955</v>
      </c>
      <c r="F9509" s="1165">
        <v>44983</v>
      </c>
      <c r="G9509" s="1165">
        <v>45182</v>
      </c>
    </row>
    <row r="9510" spans="1:7" ht="63.75">
      <c r="A9510" s="1162">
        <v>11237</v>
      </c>
      <c r="B9510" s="1162">
        <v>29453</v>
      </c>
      <c r="C9510" s="1163" t="s">
        <v>19572</v>
      </c>
      <c r="D9510" s="1163" t="s">
        <v>19573</v>
      </c>
      <c r="E9510" s="1164" t="s">
        <v>3955</v>
      </c>
      <c r="F9510" s="1165">
        <v>44983</v>
      </c>
      <c r="G9510" s="1165">
        <v>45182</v>
      </c>
    </row>
    <row r="9511" spans="1:7" ht="51">
      <c r="A9511" s="1162">
        <v>11238</v>
      </c>
      <c r="B9511" s="1162">
        <v>29454</v>
      </c>
      <c r="C9511" s="1163" t="s">
        <v>19574</v>
      </c>
      <c r="D9511" s="1163" t="s">
        <v>19575</v>
      </c>
      <c r="E9511" s="1164" t="s">
        <v>3955</v>
      </c>
      <c r="F9511" s="1165">
        <v>44983</v>
      </c>
      <c r="G9511" s="1165">
        <v>45182</v>
      </c>
    </row>
    <row r="9512" spans="1:7" ht="25.5">
      <c r="A9512" s="1158">
        <v>11239</v>
      </c>
      <c r="B9512" s="1158">
        <v>29455</v>
      </c>
      <c r="C9512" s="1159" t="s">
        <v>19576</v>
      </c>
      <c r="D9512" s="1159" t="s">
        <v>3982</v>
      </c>
      <c r="E9512" s="1160" t="s">
        <v>3029</v>
      </c>
      <c r="F9512" s="1161">
        <v>45193</v>
      </c>
      <c r="G9512" s="1161">
        <v>45442</v>
      </c>
    </row>
    <row r="9513" spans="1:7" ht="38.25">
      <c r="A9513" s="1162">
        <v>11240</v>
      </c>
      <c r="B9513" s="1162">
        <v>29456</v>
      </c>
      <c r="C9513" s="1163" t="s">
        <v>19577</v>
      </c>
      <c r="D9513" s="1163" t="s">
        <v>19578</v>
      </c>
      <c r="E9513" s="1164" t="s">
        <v>3955</v>
      </c>
      <c r="F9513" s="1165">
        <v>45243</v>
      </c>
      <c r="G9513" s="1165">
        <v>45442</v>
      </c>
    </row>
    <row r="9514" spans="1:7" ht="38.25">
      <c r="A9514" s="1162">
        <v>11241</v>
      </c>
      <c r="B9514" s="1162">
        <v>29457</v>
      </c>
      <c r="C9514" s="1163" t="s">
        <v>19579</v>
      </c>
      <c r="D9514" s="1163" t="s">
        <v>19580</v>
      </c>
      <c r="E9514" s="1164" t="s">
        <v>3955</v>
      </c>
      <c r="F9514" s="1165">
        <v>45213</v>
      </c>
      <c r="G9514" s="1165">
        <v>45412</v>
      </c>
    </row>
    <row r="9515" spans="1:7" ht="51">
      <c r="A9515" s="1162">
        <v>11242</v>
      </c>
      <c r="B9515" s="1162">
        <v>29458</v>
      </c>
      <c r="C9515" s="1163" t="s">
        <v>19581</v>
      </c>
      <c r="D9515" s="1163" t="s">
        <v>19582</v>
      </c>
      <c r="E9515" s="1164" t="s">
        <v>3849</v>
      </c>
      <c r="F9515" s="1165">
        <v>45193</v>
      </c>
      <c r="G9515" s="1165">
        <v>45402</v>
      </c>
    </row>
    <row r="9516" spans="1:7" ht="51">
      <c r="A9516" s="1162">
        <v>11243</v>
      </c>
      <c r="B9516" s="1162">
        <v>29459</v>
      </c>
      <c r="C9516" s="1163" t="s">
        <v>19583</v>
      </c>
      <c r="D9516" s="1163" t="s">
        <v>19584</v>
      </c>
      <c r="E9516" s="1164" t="s">
        <v>3849</v>
      </c>
      <c r="F9516" s="1165">
        <v>45193</v>
      </c>
      <c r="G9516" s="1165">
        <v>45402</v>
      </c>
    </row>
    <row r="9517" spans="1:7" ht="51">
      <c r="A9517" s="1162">
        <v>11244</v>
      </c>
      <c r="B9517" s="1162">
        <v>29460</v>
      </c>
      <c r="C9517" s="1163" t="s">
        <v>19585</v>
      </c>
      <c r="D9517" s="1163" t="s">
        <v>19586</v>
      </c>
      <c r="E9517" s="1164" t="s">
        <v>3849</v>
      </c>
      <c r="F9517" s="1165">
        <v>45193</v>
      </c>
      <c r="G9517" s="1165">
        <v>45402</v>
      </c>
    </row>
    <row r="9518" spans="1:7" ht="51">
      <c r="A9518" s="1162">
        <v>11245</v>
      </c>
      <c r="B9518" s="1162">
        <v>29461</v>
      </c>
      <c r="C9518" s="1163" t="s">
        <v>19587</v>
      </c>
      <c r="D9518" s="1163" t="s">
        <v>19588</v>
      </c>
      <c r="E9518" s="1164" t="s">
        <v>3849</v>
      </c>
      <c r="F9518" s="1165">
        <v>45193</v>
      </c>
      <c r="G9518" s="1165">
        <v>45402</v>
      </c>
    </row>
    <row r="9519" spans="1:7" ht="51">
      <c r="A9519" s="1162">
        <v>11246</v>
      </c>
      <c r="B9519" s="1162">
        <v>29462</v>
      </c>
      <c r="C9519" s="1163" t="s">
        <v>19589</v>
      </c>
      <c r="D9519" s="1163" t="s">
        <v>19590</v>
      </c>
      <c r="E9519" s="1164" t="s">
        <v>3849</v>
      </c>
      <c r="F9519" s="1165">
        <v>45193</v>
      </c>
      <c r="G9519" s="1165">
        <v>45402</v>
      </c>
    </row>
    <row r="9520" spans="1:7" ht="25.5">
      <c r="A9520" s="1158">
        <v>11247</v>
      </c>
      <c r="B9520" s="1158">
        <v>29463</v>
      </c>
      <c r="C9520" s="1159" t="s">
        <v>19591</v>
      </c>
      <c r="D9520" s="1159" t="s">
        <v>4001</v>
      </c>
      <c r="E9520" s="1160" t="s">
        <v>7504</v>
      </c>
      <c r="F9520" s="1161">
        <v>45273</v>
      </c>
      <c r="G9520" s="1161">
        <v>45532</v>
      </c>
    </row>
    <row r="9521" spans="1:7" ht="38.25">
      <c r="A9521" s="1162">
        <v>11248</v>
      </c>
      <c r="B9521" s="1162">
        <v>29464</v>
      </c>
      <c r="C9521" s="1163" t="s">
        <v>19592</v>
      </c>
      <c r="D9521" s="1163" t="s">
        <v>19593</v>
      </c>
      <c r="E9521" s="1164" t="s">
        <v>3955</v>
      </c>
      <c r="F9521" s="1165">
        <v>45273</v>
      </c>
      <c r="G9521" s="1165">
        <v>45472</v>
      </c>
    </row>
    <row r="9522" spans="1:7" ht="38.25">
      <c r="A9522" s="1162">
        <v>11249</v>
      </c>
      <c r="B9522" s="1162">
        <v>29465</v>
      </c>
      <c r="C9522" s="1163" t="s">
        <v>19594</v>
      </c>
      <c r="D9522" s="1163" t="s">
        <v>19595</v>
      </c>
      <c r="E9522" s="1164" t="s">
        <v>3308</v>
      </c>
      <c r="F9522" s="1165">
        <v>45433</v>
      </c>
      <c r="G9522" s="1165">
        <v>45532</v>
      </c>
    </row>
    <row r="9523" spans="1:7" ht="51">
      <c r="A9523" s="1162">
        <v>11250</v>
      </c>
      <c r="B9523" s="1162">
        <v>29466</v>
      </c>
      <c r="C9523" s="1163" t="s">
        <v>19596</v>
      </c>
      <c r="D9523" s="1163" t="s">
        <v>19597</v>
      </c>
      <c r="E9523" s="1164" t="s">
        <v>2560</v>
      </c>
      <c r="F9523" s="1165">
        <v>45413</v>
      </c>
      <c r="G9523" s="1165">
        <v>45522</v>
      </c>
    </row>
    <row r="9524" spans="1:7" ht="51">
      <c r="A9524" s="1162">
        <v>11251</v>
      </c>
      <c r="B9524" s="1162">
        <v>29467</v>
      </c>
      <c r="C9524" s="1163" t="s">
        <v>19598</v>
      </c>
      <c r="D9524" s="1163" t="s">
        <v>19599</v>
      </c>
      <c r="E9524" s="1164" t="s">
        <v>2560</v>
      </c>
      <c r="F9524" s="1165">
        <v>45413</v>
      </c>
      <c r="G9524" s="1165">
        <v>45522</v>
      </c>
    </row>
    <row r="9525" spans="1:7">
      <c r="A9525" s="1158">
        <v>11252</v>
      </c>
      <c r="B9525" s="1158">
        <v>29468</v>
      </c>
      <c r="C9525" s="1159" t="s">
        <v>19600</v>
      </c>
      <c r="D9525" s="1159" t="s">
        <v>4009</v>
      </c>
      <c r="E9525" s="1160" t="s">
        <v>3308</v>
      </c>
      <c r="F9525" s="1161">
        <v>45533</v>
      </c>
      <c r="G9525" s="1161">
        <v>45632</v>
      </c>
    </row>
    <row r="9526" spans="1:7" ht="38.25">
      <c r="A9526" s="1162">
        <v>11253</v>
      </c>
      <c r="B9526" s="1162">
        <v>29469</v>
      </c>
      <c r="C9526" s="1163" t="s">
        <v>19601</v>
      </c>
      <c r="D9526" s="1163" t="s">
        <v>19602</v>
      </c>
      <c r="E9526" s="1164" t="s">
        <v>3215</v>
      </c>
      <c r="F9526" s="1165">
        <v>45553</v>
      </c>
      <c r="G9526" s="1165">
        <v>45632</v>
      </c>
    </row>
    <row r="9527" spans="1:7" ht="38.25">
      <c r="A9527" s="1162">
        <v>11254</v>
      </c>
      <c r="B9527" s="1162">
        <v>29470</v>
      </c>
      <c r="C9527" s="1163" t="s">
        <v>19603</v>
      </c>
      <c r="D9527" s="1163" t="s">
        <v>19604</v>
      </c>
      <c r="E9527" s="1164" t="s">
        <v>3287</v>
      </c>
      <c r="F9527" s="1165">
        <v>45533</v>
      </c>
      <c r="G9527" s="1165">
        <v>45622</v>
      </c>
    </row>
    <row r="9528" spans="1:7">
      <c r="A9528" s="1158">
        <v>11255</v>
      </c>
      <c r="B9528" s="1158">
        <v>29471</v>
      </c>
      <c r="C9528" s="1159" t="s">
        <v>19605</v>
      </c>
      <c r="D9528" s="1159" t="s">
        <v>4015</v>
      </c>
      <c r="E9528" s="1160" t="s">
        <v>3199</v>
      </c>
      <c r="F9528" s="1161">
        <v>45413</v>
      </c>
      <c r="G9528" s="1161">
        <v>45642</v>
      </c>
    </row>
    <row r="9529" spans="1:7">
      <c r="A9529" s="1158">
        <v>11256</v>
      </c>
      <c r="B9529" s="1158">
        <v>29472</v>
      </c>
      <c r="C9529" s="1159" t="s">
        <v>19057</v>
      </c>
      <c r="D9529" s="1159" t="s">
        <v>3409</v>
      </c>
      <c r="E9529" s="1160" t="s">
        <v>2894</v>
      </c>
      <c r="F9529" s="1161">
        <v>45413</v>
      </c>
      <c r="G9529" s="1161">
        <v>45532</v>
      </c>
    </row>
    <row r="9530" spans="1:7" ht="25.5">
      <c r="A9530" s="1162">
        <v>11257</v>
      </c>
      <c r="B9530" s="1162">
        <v>29473</v>
      </c>
      <c r="C9530" s="1163" t="s">
        <v>19606</v>
      </c>
      <c r="D9530" s="1163" t="s">
        <v>19607</v>
      </c>
      <c r="E9530" s="1164" t="s">
        <v>2560</v>
      </c>
      <c r="F9530" s="1165">
        <v>45423</v>
      </c>
      <c r="G9530" s="1165">
        <v>45532</v>
      </c>
    </row>
    <row r="9531" spans="1:7" ht="38.25">
      <c r="A9531" s="1162">
        <v>11258</v>
      </c>
      <c r="B9531" s="1162">
        <v>29474</v>
      </c>
      <c r="C9531" s="1163" t="s">
        <v>19608</v>
      </c>
      <c r="D9531" s="1163" t="s">
        <v>19609</v>
      </c>
      <c r="E9531" s="1164" t="s">
        <v>2560</v>
      </c>
      <c r="F9531" s="1165">
        <v>45413</v>
      </c>
      <c r="G9531" s="1165">
        <v>45522</v>
      </c>
    </row>
    <row r="9532" spans="1:7" ht="38.25">
      <c r="A9532" s="1162">
        <v>11259</v>
      </c>
      <c r="B9532" s="1162">
        <v>29475</v>
      </c>
      <c r="C9532" s="1163" t="s">
        <v>19610</v>
      </c>
      <c r="D9532" s="1163" t="s">
        <v>19611</v>
      </c>
      <c r="E9532" s="1164" t="s">
        <v>2560</v>
      </c>
      <c r="F9532" s="1165">
        <v>45413</v>
      </c>
      <c r="G9532" s="1165">
        <v>45522</v>
      </c>
    </row>
    <row r="9533" spans="1:7" ht="38.25">
      <c r="A9533" s="1162">
        <v>11260</v>
      </c>
      <c r="B9533" s="1162">
        <v>29476</v>
      </c>
      <c r="C9533" s="1163" t="s">
        <v>19612</v>
      </c>
      <c r="D9533" s="1163" t="s">
        <v>19613</v>
      </c>
      <c r="E9533" s="1164" t="s">
        <v>2560</v>
      </c>
      <c r="F9533" s="1165">
        <v>45413</v>
      </c>
      <c r="G9533" s="1165">
        <v>45522</v>
      </c>
    </row>
    <row r="9534" spans="1:7" ht="38.25">
      <c r="A9534" s="1162">
        <v>11261</v>
      </c>
      <c r="B9534" s="1162">
        <v>29477</v>
      </c>
      <c r="C9534" s="1163" t="s">
        <v>19614</v>
      </c>
      <c r="D9534" s="1163" t="s">
        <v>19615</v>
      </c>
      <c r="E9534" s="1164" t="s">
        <v>2560</v>
      </c>
      <c r="F9534" s="1165">
        <v>45413</v>
      </c>
      <c r="G9534" s="1165">
        <v>45522</v>
      </c>
    </row>
    <row r="9535" spans="1:7" ht="38.25">
      <c r="A9535" s="1162">
        <v>11262</v>
      </c>
      <c r="B9535" s="1162">
        <v>29478</v>
      </c>
      <c r="C9535" s="1163" t="s">
        <v>19616</v>
      </c>
      <c r="D9535" s="1163" t="s">
        <v>19617</v>
      </c>
      <c r="E9535" s="1164" t="s">
        <v>2560</v>
      </c>
      <c r="F9535" s="1165">
        <v>45413</v>
      </c>
      <c r="G9535" s="1165">
        <v>45522</v>
      </c>
    </row>
    <row r="9536" spans="1:7" ht="38.25">
      <c r="A9536" s="1162">
        <v>11263</v>
      </c>
      <c r="B9536" s="1162">
        <v>29479</v>
      </c>
      <c r="C9536" s="1163" t="s">
        <v>19618</v>
      </c>
      <c r="D9536" s="1163" t="s">
        <v>19619</v>
      </c>
      <c r="E9536" s="1164" t="s">
        <v>2560</v>
      </c>
      <c r="F9536" s="1165">
        <v>45413</v>
      </c>
      <c r="G9536" s="1165">
        <v>45522</v>
      </c>
    </row>
    <row r="9537" spans="1:7" ht="38.25">
      <c r="A9537" s="1162">
        <v>11264</v>
      </c>
      <c r="B9537" s="1162">
        <v>29480</v>
      </c>
      <c r="C9537" s="1163" t="s">
        <v>19620</v>
      </c>
      <c r="D9537" s="1163" t="s">
        <v>19621</v>
      </c>
      <c r="E9537" s="1164" t="s">
        <v>2560</v>
      </c>
      <c r="F9537" s="1165">
        <v>45413</v>
      </c>
      <c r="G9537" s="1165">
        <v>45522</v>
      </c>
    </row>
    <row r="9538" spans="1:7" ht="38.25">
      <c r="A9538" s="1162">
        <v>11265</v>
      </c>
      <c r="B9538" s="1162">
        <v>29481</v>
      </c>
      <c r="C9538" s="1163" t="s">
        <v>19622</v>
      </c>
      <c r="D9538" s="1163" t="s">
        <v>19623</v>
      </c>
      <c r="E9538" s="1164" t="s">
        <v>2560</v>
      </c>
      <c r="F9538" s="1165">
        <v>45413</v>
      </c>
      <c r="G9538" s="1165">
        <v>45522</v>
      </c>
    </row>
    <row r="9539" spans="1:7">
      <c r="A9539" s="1158">
        <v>11266</v>
      </c>
      <c r="B9539" s="1158">
        <v>29482</v>
      </c>
      <c r="C9539" s="1159" t="s">
        <v>18997</v>
      </c>
      <c r="D9539" s="1159" t="s">
        <v>3339</v>
      </c>
      <c r="E9539" s="1160" t="s">
        <v>2894</v>
      </c>
      <c r="F9539" s="1161">
        <v>45523</v>
      </c>
      <c r="G9539" s="1161">
        <v>45642</v>
      </c>
    </row>
    <row r="9540" spans="1:7" ht="25.5">
      <c r="A9540" s="1162">
        <v>11267</v>
      </c>
      <c r="B9540" s="1162">
        <v>29483</v>
      </c>
      <c r="C9540" s="1163" t="s">
        <v>19624</v>
      </c>
      <c r="D9540" s="1163" t="s">
        <v>19625</v>
      </c>
      <c r="E9540" s="1164" t="s">
        <v>2894</v>
      </c>
      <c r="F9540" s="1165">
        <v>45523</v>
      </c>
      <c r="G9540" s="1165">
        <v>45642</v>
      </c>
    </row>
    <row r="9541" spans="1:7" ht="38.25">
      <c r="A9541" s="1162">
        <v>11268</v>
      </c>
      <c r="B9541" s="1162">
        <v>29484</v>
      </c>
      <c r="C9541" s="1163" t="s">
        <v>19626</v>
      </c>
      <c r="D9541" s="1163" t="s">
        <v>19627</v>
      </c>
      <c r="E9541" s="1164" t="s">
        <v>2894</v>
      </c>
      <c r="F9541" s="1165">
        <v>45523</v>
      </c>
      <c r="G9541" s="1165">
        <v>45642</v>
      </c>
    </row>
    <row r="9542" spans="1:7" ht="38.25">
      <c r="A9542" s="1162">
        <v>11269</v>
      </c>
      <c r="B9542" s="1162">
        <v>29485</v>
      </c>
      <c r="C9542" s="1163" t="s">
        <v>19628</v>
      </c>
      <c r="D9542" s="1163" t="s">
        <v>19629</v>
      </c>
      <c r="E9542" s="1164" t="s">
        <v>2894</v>
      </c>
      <c r="F9542" s="1165">
        <v>45523</v>
      </c>
      <c r="G9542" s="1165">
        <v>45642</v>
      </c>
    </row>
    <row r="9543" spans="1:7" ht="38.25">
      <c r="A9543" s="1162">
        <v>11270</v>
      </c>
      <c r="B9543" s="1162">
        <v>29486</v>
      </c>
      <c r="C9543" s="1163" t="s">
        <v>19630</v>
      </c>
      <c r="D9543" s="1163" t="s">
        <v>19631</v>
      </c>
      <c r="E9543" s="1164" t="s">
        <v>2894</v>
      </c>
      <c r="F9543" s="1165">
        <v>45523</v>
      </c>
      <c r="G9543" s="1165">
        <v>45642</v>
      </c>
    </row>
    <row r="9544" spans="1:7" ht="25.5">
      <c r="A9544" s="1162">
        <v>11271</v>
      </c>
      <c r="B9544" s="1162">
        <v>29487</v>
      </c>
      <c r="C9544" s="1163" t="s">
        <v>19632</v>
      </c>
      <c r="D9544" s="1163" t="s">
        <v>19633</v>
      </c>
      <c r="E9544" s="1164" t="s">
        <v>2894</v>
      </c>
      <c r="F9544" s="1165">
        <v>45523</v>
      </c>
      <c r="G9544" s="1165">
        <v>45642</v>
      </c>
    </row>
    <row r="9545" spans="1:7" ht="38.25">
      <c r="A9545" s="1162">
        <v>11272</v>
      </c>
      <c r="B9545" s="1162">
        <v>29488</v>
      </c>
      <c r="C9545" s="1163" t="s">
        <v>19634</v>
      </c>
      <c r="D9545" s="1163" t="s">
        <v>19635</v>
      </c>
      <c r="E9545" s="1164" t="s">
        <v>2894</v>
      </c>
      <c r="F9545" s="1165">
        <v>45523</v>
      </c>
      <c r="G9545" s="1165">
        <v>45642</v>
      </c>
    </row>
    <row r="9546" spans="1:7" ht="25.5">
      <c r="A9546" s="1162">
        <v>11273</v>
      </c>
      <c r="B9546" s="1162">
        <v>29489</v>
      </c>
      <c r="C9546" s="1163" t="s">
        <v>19636</v>
      </c>
      <c r="D9546" s="1163" t="s">
        <v>19637</v>
      </c>
      <c r="E9546" s="1164" t="s">
        <v>2894</v>
      </c>
      <c r="F9546" s="1165">
        <v>45523</v>
      </c>
      <c r="G9546" s="1165">
        <v>45642</v>
      </c>
    </row>
    <row r="9547" spans="1:7" ht="38.25">
      <c r="A9547" s="1162">
        <v>11274</v>
      </c>
      <c r="B9547" s="1162">
        <v>29490</v>
      </c>
      <c r="C9547" s="1163" t="s">
        <v>19638</v>
      </c>
      <c r="D9547" s="1163" t="s">
        <v>19639</v>
      </c>
      <c r="E9547" s="1164" t="s">
        <v>2894</v>
      </c>
      <c r="F9547" s="1165">
        <v>45523</v>
      </c>
      <c r="G9547" s="1165">
        <v>45642</v>
      </c>
    </row>
    <row r="9548" spans="1:7" ht="38.25">
      <c r="A9548" s="1162">
        <v>11275</v>
      </c>
      <c r="B9548" s="1162">
        <v>29491</v>
      </c>
      <c r="C9548" s="1163" t="s">
        <v>19640</v>
      </c>
      <c r="D9548" s="1163" t="s">
        <v>19641</v>
      </c>
      <c r="E9548" s="1164" t="s">
        <v>2894</v>
      </c>
      <c r="F9548" s="1165">
        <v>45523</v>
      </c>
      <c r="G9548" s="1165">
        <v>45642</v>
      </c>
    </row>
    <row r="9549" spans="1:7" ht="38.25">
      <c r="A9549" s="1162">
        <v>11276</v>
      </c>
      <c r="B9549" s="1162">
        <v>29492</v>
      </c>
      <c r="C9549" s="1163" t="s">
        <v>19642</v>
      </c>
      <c r="D9549" s="1163" t="s">
        <v>19643</v>
      </c>
      <c r="E9549" s="1164" t="s">
        <v>2894</v>
      </c>
      <c r="F9549" s="1165">
        <v>45523</v>
      </c>
      <c r="G9549" s="1165">
        <v>45642</v>
      </c>
    </row>
    <row r="9550" spans="1:7" ht="25.5">
      <c r="A9550" s="1158">
        <v>11277</v>
      </c>
      <c r="B9550" s="1158">
        <v>29493</v>
      </c>
      <c r="C9550" s="1159" t="s">
        <v>19644</v>
      </c>
      <c r="D9550" s="1159" t="s">
        <v>4320</v>
      </c>
      <c r="E9550" s="1160" t="s">
        <v>3556</v>
      </c>
      <c r="F9550" s="1161">
        <v>45383</v>
      </c>
      <c r="G9550" s="1161">
        <v>45702</v>
      </c>
    </row>
    <row r="9551" spans="1:7">
      <c r="A9551" s="1158">
        <v>11278</v>
      </c>
      <c r="B9551" s="1158">
        <v>29494</v>
      </c>
      <c r="C9551" s="1159" t="s">
        <v>19057</v>
      </c>
      <c r="D9551" s="1159" t="s">
        <v>3409</v>
      </c>
      <c r="E9551" s="1160" t="s">
        <v>3955</v>
      </c>
      <c r="F9551" s="1161">
        <v>45413</v>
      </c>
      <c r="G9551" s="1161">
        <v>45612</v>
      </c>
    </row>
    <row r="9552" spans="1:7" ht="51">
      <c r="A9552" s="1162">
        <v>11279</v>
      </c>
      <c r="B9552" s="1162">
        <v>29495</v>
      </c>
      <c r="C9552" s="1163" t="s">
        <v>19645</v>
      </c>
      <c r="D9552" s="1163" t="s">
        <v>19646</v>
      </c>
      <c r="E9552" s="1164" t="s">
        <v>3287</v>
      </c>
      <c r="F9552" s="1165">
        <v>45413</v>
      </c>
      <c r="G9552" s="1165">
        <v>45502</v>
      </c>
    </row>
    <row r="9553" spans="1:7" ht="51">
      <c r="A9553" s="1162">
        <v>11280</v>
      </c>
      <c r="B9553" s="1162">
        <v>29496</v>
      </c>
      <c r="C9553" s="1163" t="s">
        <v>19647</v>
      </c>
      <c r="D9553" s="1163" t="s">
        <v>19648</v>
      </c>
      <c r="E9553" s="1164" t="s">
        <v>2981</v>
      </c>
      <c r="F9553" s="1165">
        <v>45463</v>
      </c>
      <c r="G9553" s="1165">
        <v>45512</v>
      </c>
    </row>
    <row r="9554" spans="1:7" ht="63.75">
      <c r="A9554" s="1162">
        <v>11281</v>
      </c>
      <c r="B9554" s="1162">
        <v>29497</v>
      </c>
      <c r="C9554" s="1163" t="s">
        <v>19649</v>
      </c>
      <c r="D9554" s="1163" t="s">
        <v>19650</v>
      </c>
      <c r="E9554" s="1164" t="s">
        <v>3308</v>
      </c>
      <c r="F9554" s="1165">
        <v>45433</v>
      </c>
      <c r="G9554" s="1165">
        <v>45532</v>
      </c>
    </row>
    <row r="9555" spans="1:7" ht="63.75">
      <c r="A9555" s="1162">
        <v>11282</v>
      </c>
      <c r="B9555" s="1162">
        <v>29498</v>
      </c>
      <c r="C9555" s="1163" t="s">
        <v>19651</v>
      </c>
      <c r="D9555" s="1163" t="s">
        <v>19652</v>
      </c>
      <c r="E9555" s="1164" t="s">
        <v>3287</v>
      </c>
      <c r="F9555" s="1165">
        <v>45413</v>
      </c>
      <c r="G9555" s="1165">
        <v>45502</v>
      </c>
    </row>
    <row r="9556" spans="1:7" ht="51">
      <c r="A9556" s="1162">
        <v>11283</v>
      </c>
      <c r="B9556" s="1162">
        <v>29499</v>
      </c>
      <c r="C9556" s="1163" t="s">
        <v>19653</v>
      </c>
      <c r="D9556" s="1163" t="s">
        <v>19654</v>
      </c>
      <c r="E9556" s="1164" t="s">
        <v>3034</v>
      </c>
      <c r="F9556" s="1165">
        <v>45413</v>
      </c>
      <c r="G9556" s="1165">
        <v>45472</v>
      </c>
    </row>
    <row r="9557" spans="1:7" ht="51">
      <c r="A9557" s="1162">
        <v>11284</v>
      </c>
      <c r="B9557" s="1162">
        <v>29500</v>
      </c>
      <c r="C9557" s="1163" t="s">
        <v>19655</v>
      </c>
      <c r="D9557" s="1163" t="s">
        <v>19656</v>
      </c>
      <c r="E9557" s="1164" t="s">
        <v>2981</v>
      </c>
      <c r="F9557" s="1165">
        <v>45513</v>
      </c>
      <c r="G9557" s="1165">
        <v>45562</v>
      </c>
    </row>
    <row r="9558" spans="1:7" ht="51">
      <c r="A9558" s="1162">
        <v>11285</v>
      </c>
      <c r="B9558" s="1162">
        <v>29501</v>
      </c>
      <c r="C9558" s="1163" t="s">
        <v>19657</v>
      </c>
      <c r="D9558" s="1163" t="s">
        <v>19658</v>
      </c>
      <c r="E9558" s="1164" t="s">
        <v>2981</v>
      </c>
      <c r="F9558" s="1165">
        <v>45563</v>
      </c>
      <c r="G9558" s="1165">
        <v>45612</v>
      </c>
    </row>
    <row r="9559" spans="1:7" ht="51">
      <c r="A9559" s="1162">
        <v>11286</v>
      </c>
      <c r="B9559" s="1162">
        <v>29502</v>
      </c>
      <c r="C9559" s="1163" t="s">
        <v>19659</v>
      </c>
      <c r="D9559" s="1163" t="s">
        <v>19660</v>
      </c>
      <c r="E9559" s="1164" t="s">
        <v>3287</v>
      </c>
      <c r="F9559" s="1165">
        <v>45413</v>
      </c>
      <c r="G9559" s="1165">
        <v>45502</v>
      </c>
    </row>
    <row r="9560" spans="1:7" ht="51">
      <c r="A9560" s="1162">
        <v>11287</v>
      </c>
      <c r="B9560" s="1162">
        <v>29503</v>
      </c>
      <c r="C9560" s="1163" t="s">
        <v>19661</v>
      </c>
      <c r="D9560" s="1163" t="s">
        <v>19662</v>
      </c>
      <c r="E9560" s="1164" t="s">
        <v>3287</v>
      </c>
      <c r="F9560" s="1165">
        <v>45413</v>
      </c>
      <c r="G9560" s="1165">
        <v>45502</v>
      </c>
    </row>
    <row r="9561" spans="1:7" ht="51">
      <c r="A9561" s="1162">
        <v>11288</v>
      </c>
      <c r="B9561" s="1162">
        <v>29504</v>
      </c>
      <c r="C9561" s="1163" t="s">
        <v>19663</v>
      </c>
      <c r="D9561" s="1163" t="s">
        <v>19664</v>
      </c>
      <c r="E9561" s="1164" t="s">
        <v>3287</v>
      </c>
      <c r="F9561" s="1165">
        <v>45413</v>
      </c>
      <c r="G9561" s="1165">
        <v>45502</v>
      </c>
    </row>
    <row r="9562" spans="1:7" ht="51">
      <c r="A9562" s="1162">
        <v>11289</v>
      </c>
      <c r="B9562" s="1162">
        <v>29505</v>
      </c>
      <c r="C9562" s="1163" t="s">
        <v>19665</v>
      </c>
      <c r="D9562" s="1163" t="s">
        <v>19666</v>
      </c>
      <c r="E9562" s="1164" t="s">
        <v>3287</v>
      </c>
      <c r="F9562" s="1165">
        <v>45413</v>
      </c>
      <c r="G9562" s="1165">
        <v>45502</v>
      </c>
    </row>
    <row r="9563" spans="1:7" ht="51">
      <c r="A9563" s="1162">
        <v>11290</v>
      </c>
      <c r="B9563" s="1162">
        <v>29506</v>
      </c>
      <c r="C9563" s="1163" t="s">
        <v>19667</v>
      </c>
      <c r="D9563" s="1163" t="s">
        <v>19668</v>
      </c>
      <c r="E9563" s="1164" t="s">
        <v>3287</v>
      </c>
      <c r="F9563" s="1165">
        <v>45413</v>
      </c>
      <c r="G9563" s="1165">
        <v>45502</v>
      </c>
    </row>
    <row r="9564" spans="1:7">
      <c r="A9564" s="1158">
        <v>11291</v>
      </c>
      <c r="B9564" s="1158">
        <v>29507</v>
      </c>
      <c r="C9564" s="1159" t="s">
        <v>18997</v>
      </c>
      <c r="D9564" s="1159" t="s">
        <v>3339</v>
      </c>
      <c r="E9564" s="1160" t="s">
        <v>3556</v>
      </c>
      <c r="F9564" s="1161">
        <v>45383</v>
      </c>
      <c r="G9564" s="1161">
        <v>45702</v>
      </c>
    </row>
    <row r="9565" spans="1:7" ht="38.25">
      <c r="A9565" s="1162">
        <v>11292</v>
      </c>
      <c r="B9565" s="1162">
        <v>29508</v>
      </c>
      <c r="C9565" s="1163" t="s">
        <v>19669</v>
      </c>
      <c r="D9565" s="1163" t="s">
        <v>19670</v>
      </c>
      <c r="E9565" s="1164" t="s">
        <v>3287</v>
      </c>
      <c r="F9565" s="1165">
        <v>45613</v>
      </c>
      <c r="G9565" s="1165">
        <v>45702</v>
      </c>
    </row>
    <row r="9566" spans="1:7" ht="38.25">
      <c r="A9566" s="1162">
        <v>11293</v>
      </c>
      <c r="B9566" s="1162">
        <v>29509</v>
      </c>
      <c r="C9566" s="1163" t="s">
        <v>19671</v>
      </c>
      <c r="D9566" s="1163" t="s">
        <v>19672</v>
      </c>
      <c r="E9566" s="1164" t="s">
        <v>3287</v>
      </c>
      <c r="F9566" s="1165">
        <v>45383</v>
      </c>
      <c r="G9566" s="1165">
        <v>45472</v>
      </c>
    </row>
    <row r="9567" spans="1:7" ht="51">
      <c r="A9567" s="1162">
        <v>11294</v>
      </c>
      <c r="B9567" s="1162">
        <v>29510</v>
      </c>
      <c r="C9567" s="1163" t="s">
        <v>19673</v>
      </c>
      <c r="D9567" s="1163" t="s">
        <v>19674</v>
      </c>
      <c r="E9567" s="1164" t="s">
        <v>3287</v>
      </c>
      <c r="F9567" s="1165">
        <v>45513</v>
      </c>
      <c r="G9567" s="1165">
        <v>45602</v>
      </c>
    </row>
    <row r="9568" spans="1:7" ht="51">
      <c r="A9568" s="1162">
        <v>11295</v>
      </c>
      <c r="B9568" s="1162">
        <v>29511</v>
      </c>
      <c r="C9568" s="1163" t="s">
        <v>19675</v>
      </c>
      <c r="D9568" s="1163" t="s">
        <v>19676</v>
      </c>
      <c r="E9568" s="1164" t="s">
        <v>3287</v>
      </c>
      <c r="F9568" s="1165">
        <v>45563</v>
      </c>
      <c r="G9568" s="1165">
        <v>45652</v>
      </c>
    </row>
    <row r="9569" spans="1:7" ht="51">
      <c r="A9569" s="1162">
        <v>11296</v>
      </c>
      <c r="B9569" s="1162">
        <v>29512</v>
      </c>
      <c r="C9569" s="1163" t="s">
        <v>19677</v>
      </c>
      <c r="D9569" s="1163" t="s">
        <v>19678</v>
      </c>
      <c r="E9569" s="1164" t="s">
        <v>3287</v>
      </c>
      <c r="F9569" s="1165">
        <v>45613</v>
      </c>
      <c r="G9569" s="1165">
        <v>45702</v>
      </c>
    </row>
    <row r="9570" spans="1:7" ht="38.25">
      <c r="A9570" s="1162">
        <v>11297</v>
      </c>
      <c r="B9570" s="1162">
        <v>29513</v>
      </c>
      <c r="C9570" s="1163" t="s">
        <v>19679</v>
      </c>
      <c r="D9570" s="1163" t="s">
        <v>19680</v>
      </c>
      <c r="E9570" s="1164" t="s">
        <v>3287</v>
      </c>
      <c r="F9570" s="1165">
        <v>45613</v>
      </c>
      <c r="G9570" s="1165">
        <v>45702</v>
      </c>
    </row>
    <row r="9571" spans="1:7" ht="51">
      <c r="A9571" s="1162">
        <v>11298</v>
      </c>
      <c r="B9571" s="1162">
        <v>29514</v>
      </c>
      <c r="C9571" s="1163" t="s">
        <v>19681</v>
      </c>
      <c r="D9571" s="1163" t="s">
        <v>19682</v>
      </c>
      <c r="E9571" s="1164" t="s">
        <v>3287</v>
      </c>
      <c r="F9571" s="1165">
        <v>45613</v>
      </c>
      <c r="G9571" s="1165">
        <v>45702</v>
      </c>
    </row>
    <row r="9572" spans="1:7" ht="63.75">
      <c r="A9572" s="1162">
        <v>11299</v>
      </c>
      <c r="B9572" s="1162">
        <v>29515</v>
      </c>
      <c r="C9572" s="1163" t="s">
        <v>19683</v>
      </c>
      <c r="D9572" s="1163" t="s">
        <v>19684</v>
      </c>
      <c r="E9572" s="1164" t="s">
        <v>3287</v>
      </c>
      <c r="F9572" s="1165">
        <v>45613</v>
      </c>
      <c r="G9572" s="1165">
        <v>45702</v>
      </c>
    </row>
    <row r="9573" spans="1:7">
      <c r="A9573" s="1158">
        <v>11300</v>
      </c>
      <c r="B9573" s="1158">
        <v>29516</v>
      </c>
      <c r="C9573" s="1159" t="s">
        <v>19685</v>
      </c>
      <c r="D9573" s="1159" t="s">
        <v>4055</v>
      </c>
      <c r="E9573" s="1160" t="s">
        <v>19686</v>
      </c>
      <c r="F9573" s="1161">
        <v>44378</v>
      </c>
      <c r="G9573" s="1161">
        <v>45567</v>
      </c>
    </row>
    <row r="9574" spans="1:7">
      <c r="A9574" s="1158">
        <v>11301</v>
      </c>
      <c r="B9574" s="1158">
        <v>29517</v>
      </c>
      <c r="C9574" s="1159" t="s">
        <v>19687</v>
      </c>
      <c r="D9574" s="1159" t="s">
        <v>4058</v>
      </c>
      <c r="E9574" s="1160" t="s">
        <v>9571</v>
      </c>
      <c r="F9574" s="1161">
        <v>44643</v>
      </c>
      <c r="G9574" s="1161">
        <v>45242</v>
      </c>
    </row>
    <row r="9575" spans="1:7">
      <c r="A9575" s="1158">
        <v>11302</v>
      </c>
      <c r="B9575" s="1158">
        <v>29518</v>
      </c>
      <c r="C9575" s="1159" t="s">
        <v>3338</v>
      </c>
      <c r="D9575" s="1159" t="s">
        <v>3339</v>
      </c>
      <c r="E9575" s="1160" t="s">
        <v>2894</v>
      </c>
      <c r="F9575" s="1161">
        <v>45123</v>
      </c>
      <c r="G9575" s="1161">
        <v>45242</v>
      </c>
    </row>
    <row r="9576" spans="1:7" ht="38.25">
      <c r="A9576" s="1162">
        <v>11303</v>
      </c>
      <c r="B9576" s="1162">
        <v>29519</v>
      </c>
      <c r="C9576" s="1163" t="s">
        <v>19688</v>
      </c>
      <c r="D9576" s="1163" t="s">
        <v>19689</v>
      </c>
      <c r="E9576" s="1164" t="s">
        <v>2894</v>
      </c>
      <c r="F9576" s="1165">
        <v>45123</v>
      </c>
      <c r="G9576" s="1165">
        <v>45242</v>
      </c>
    </row>
    <row r="9577" spans="1:7" ht="38.25">
      <c r="A9577" s="1162">
        <v>11304</v>
      </c>
      <c r="B9577" s="1162">
        <v>29520</v>
      </c>
      <c r="C9577" s="1163" t="s">
        <v>19690</v>
      </c>
      <c r="D9577" s="1163" t="s">
        <v>19691</v>
      </c>
      <c r="E9577" s="1164" t="s">
        <v>2894</v>
      </c>
      <c r="F9577" s="1165">
        <v>45123</v>
      </c>
      <c r="G9577" s="1165">
        <v>45242</v>
      </c>
    </row>
    <row r="9578" spans="1:7" ht="38.25">
      <c r="A9578" s="1162">
        <v>11305</v>
      </c>
      <c r="B9578" s="1162">
        <v>29521</v>
      </c>
      <c r="C9578" s="1163" t="s">
        <v>19692</v>
      </c>
      <c r="D9578" s="1163" t="s">
        <v>19693</v>
      </c>
      <c r="E9578" s="1164" t="s">
        <v>2894</v>
      </c>
      <c r="F9578" s="1165">
        <v>45123</v>
      </c>
      <c r="G9578" s="1165">
        <v>45242</v>
      </c>
    </row>
    <row r="9579" spans="1:7" ht="51">
      <c r="A9579" s="1162">
        <v>11306</v>
      </c>
      <c r="B9579" s="1162">
        <v>29522</v>
      </c>
      <c r="C9579" s="1163" t="s">
        <v>19694</v>
      </c>
      <c r="D9579" s="1163" t="s">
        <v>19695</v>
      </c>
      <c r="E9579" s="1164" t="s">
        <v>2894</v>
      </c>
      <c r="F9579" s="1165">
        <v>45123</v>
      </c>
      <c r="G9579" s="1165">
        <v>45242</v>
      </c>
    </row>
    <row r="9580" spans="1:7" ht="38.25">
      <c r="A9580" s="1162">
        <v>11307</v>
      </c>
      <c r="B9580" s="1162">
        <v>29523</v>
      </c>
      <c r="C9580" s="1163" t="s">
        <v>19696</v>
      </c>
      <c r="D9580" s="1163" t="s">
        <v>19697</v>
      </c>
      <c r="E9580" s="1164" t="s">
        <v>2894</v>
      </c>
      <c r="F9580" s="1165">
        <v>45123</v>
      </c>
      <c r="G9580" s="1165">
        <v>45242</v>
      </c>
    </row>
    <row r="9581" spans="1:7" ht="38.25">
      <c r="A9581" s="1162">
        <v>11308</v>
      </c>
      <c r="B9581" s="1162">
        <v>29524</v>
      </c>
      <c r="C9581" s="1163" t="s">
        <v>19698</v>
      </c>
      <c r="D9581" s="1163" t="s">
        <v>19699</v>
      </c>
      <c r="E9581" s="1164" t="s">
        <v>2894</v>
      </c>
      <c r="F9581" s="1165">
        <v>45123</v>
      </c>
      <c r="G9581" s="1165">
        <v>45242</v>
      </c>
    </row>
    <row r="9582" spans="1:7" ht="38.25">
      <c r="A9582" s="1162">
        <v>11309</v>
      </c>
      <c r="B9582" s="1162">
        <v>29525</v>
      </c>
      <c r="C9582" s="1163" t="s">
        <v>19700</v>
      </c>
      <c r="D9582" s="1163" t="s">
        <v>19701</v>
      </c>
      <c r="E9582" s="1164" t="s">
        <v>2894</v>
      </c>
      <c r="F9582" s="1165">
        <v>45123</v>
      </c>
      <c r="G9582" s="1165">
        <v>45242</v>
      </c>
    </row>
    <row r="9583" spans="1:7">
      <c r="A9583" s="1158">
        <v>11310</v>
      </c>
      <c r="B9583" s="1158">
        <v>29526</v>
      </c>
      <c r="C9583" s="1159" t="s">
        <v>3408</v>
      </c>
      <c r="D9583" s="1159" t="s">
        <v>3409</v>
      </c>
      <c r="E9583" s="1160" t="s">
        <v>4405</v>
      </c>
      <c r="F9583" s="1161">
        <v>44643</v>
      </c>
      <c r="G9583" s="1161">
        <v>45212</v>
      </c>
    </row>
    <row r="9584" spans="1:7" ht="38.25">
      <c r="A9584" s="1162">
        <v>11311</v>
      </c>
      <c r="B9584" s="1162">
        <v>29527</v>
      </c>
      <c r="C9584" s="1163" t="s">
        <v>19702</v>
      </c>
      <c r="D9584" s="1163" t="s">
        <v>19703</v>
      </c>
      <c r="E9584" s="1164" t="s">
        <v>3112</v>
      </c>
      <c r="F9584" s="1165">
        <v>44913</v>
      </c>
      <c r="G9584" s="1165">
        <v>44942</v>
      </c>
    </row>
    <row r="9585" spans="1:7" ht="51">
      <c r="A9585" s="1162">
        <v>11312</v>
      </c>
      <c r="B9585" s="1162">
        <v>29528</v>
      </c>
      <c r="C9585" s="1163" t="s">
        <v>19704</v>
      </c>
      <c r="D9585" s="1163" t="s">
        <v>19705</v>
      </c>
      <c r="E9585" s="1164" t="s">
        <v>3112</v>
      </c>
      <c r="F9585" s="1165">
        <v>44808</v>
      </c>
      <c r="G9585" s="1165">
        <v>44837</v>
      </c>
    </row>
    <row r="9586" spans="1:7" ht="51">
      <c r="A9586" s="1162">
        <v>11313</v>
      </c>
      <c r="B9586" s="1162">
        <v>29529</v>
      </c>
      <c r="C9586" s="1163" t="s">
        <v>19706</v>
      </c>
      <c r="D9586" s="1163" t="s">
        <v>19707</v>
      </c>
      <c r="E9586" s="1164" t="s">
        <v>2981</v>
      </c>
      <c r="F9586" s="1165">
        <v>44913</v>
      </c>
      <c r="G9586" s="1165">
        <v>44962</v>
      </c>
    </row>
    <row r="9587" spans="1:7" ht="51">
      <c r="A9587" s="1162">
        <v>11314</v>
      </c>
      <c r="B9587" s="1162">
        <v>29530</v>
      </c>
      <c r="C9587" s="1163" t="s">
        <v>19708</v>
      </c>
      <c r="D9587" s="1163" t="s">
        <v>19709</v>
      </c>
      <c r="E9587" s="1164" t="s">
        <v>2981</v>
      </c>
      <c r="F9587" s="1165">
        <v>44853</v>
      </c>
      <c r="G9587" s="1165">
        <v>44902</v>
      </c>
    </row>
    <row r="9588" spans="1:7" ht="51">
      <c r="A9588" s="1162">
        <v>11315</v>
      </c>
      <c r="B9588" s="1162">
        <v>29531</v>
      </c>
      <c r="C9588" s="1163" t="s">
        <v>19710</v>
      </c>
      <c r="D9588" s="1163" t="s">
        <v>19711</v>
      </c>
      <c r="E9588" s="1164" t="s">
        <v>2981</v>
      </c>
      <c r="F9588" s="1165">
        <v>44913</v>
      </c>
      <c r="G9588" s="1165">
        <v>44962</v>
      </c>
    </row>
    <row r="9589" spans="1:7" ht="63.75">
      <c r="A9589" s="1162">
        <v>11316</v>
      </c>
      <c r="B9589" s="1162">
        <v>29532</v>
      </c>
      <c r="C9589" s="1163" t="s">
        <v>19712</v>
      </c>
      <c r="D9589" s="1163" t="s">
        <v>19713</v>
      </c>
      <c r="E9589" s="1164" t="s">
        <v>2981</v>
      </c>
      <c r="F9589" s="1165">
        <v>44903</v>
      </c>
      <c r="G9589" s="1165">
        <v>44952</v>
      </c>
    </row>
    <row r="9590" spans="1:7" ht="38.25">
      <c r="A9590" s="1162">
        <v>11317</v>
      </c>
      <c r="B9590" s="1162">
        <v>29533</v>
      </c>
      <c r="C9590" s="1163" t="s">
        <v>19714</v>
      </c>
      <c r="D9590" s="1163" t="s">
        <v>19715</v>
      </c>
      <c r="E9590" s="1164" t="s">
        <v>3112</v>
      </c>
      <c r="F9590" s="1165">
        <v>45023</v>
      </c>
      <c r="G9590" s="1165">
        <v>45052</v>
      </c>
    </row>
    <row r="9591" spans="1:7" ht="38.25">
      <c r="A9591" s="1162">
        <v>11318</v>
      </c>
      <c r="B9591" s="1162">
        <v>29534</v>
      </c>
      <c r="C9591" s="1163" t="s">
        <v>19716</v>
      </c>
      <c r="D9591" s="1163" t="s">
        <v>19717</v>
      </c>
      <c r="E9591" s="1164" t="s">
        <v>3112</v>
      </c>
      <c r="F9591" s="1165">
        <v>45013</v>
      </c>
      <c r="G9591" s="1165">
        <v>45042</v>
      </c>
    </row>
    <row r="9592" spans="1:7" ht="51">
      <c r="A9592" s="1162">
        <v>11319</v>
      </c>
      <c r="B9592" s="1162">
        <v>29535</v>
      </c>
      <c r="C9592" s="1163" t="s">
        <v>19718</v>
      </c>
      <c r="D9592" s="1163" t="s">
        <v>19719</v>
      </c>
      <c r="E9592" s="1164" t="s">
        <v>2981</v>
      </c>
      <c r="F9592" s="1165">
        <v>44863</v>
      </c>
      <c r="G9592" s="1165">
        <v>44912</v>
      </c>
    </row>
    <row r="9593" spans="1:7" ht="51">
      <c r="A9593" s="1162">
        <v>11320</v>
      </c>
      <c r="B9593" s="1162">
        <v>29536</v>
      </c>
      <c r="C9593" s="1163" t="s">
        <v>19720</v>
      </c>
      <c r="D9593" s="1163" t="s">
        <v>19721</v>
      </c>
      <c r="E9593" s="1164" t="s">
        <v>2981</v>
      </c>
      <c r="F9593" s="1165">
        <v>44963</v>
      </c>
      <c r="G9593" s="1165">
        <v>45012</v>
      </c>
    </row>
    <row r="9594" spans="1:7" ht="51">
      <c r="A9594" s="1162">
        <v>11321</v>
      </c>
      <c r="B9594" s="1162">
        <v>29537</v>
      </c>
      <c r="C9594" s="1163" t="s">
        <v>19722</v>
      </c>
      <c r="D9594" s="1163" t="s">
        <v>19723</v>
      </c>
      <c r="E9594" s="1164" t="s">
        <v>2981</v>
      </c>
      <c r="F9594" s="1165">
        <v>44953</v>
      </c>
      <c r="G9594" s="1165">
        <v>45002</v>
      </c>
    </row>
    <row r="9595" spans="1:7" ht="63.75">
      <c r="A9595" s="1162">
        <v>11322</v>
      </c>
      <c r="B9595" s="1162">
        <v>29538</v>
      </c>
      <c r="C9595" s="1163" t="s">
        <v>19724</v>
      </c>
      <c r="D9595" s="1163" t="s">
        <v>19725</v>
      </c>
      <c r="E9595" s="1164" t="s">
        <v>2981</v>
      </c>
      <c r="F9595" s="1165">
        <v>45023</v>
      </c>
      <c r="G9595" s="1165">
        <v>45072</v>
      </c>
    </row>
    <row r="9596" spans="1:7" ht="63.75">
      <c r="A9596" s="1162">
        <v>11323</v>
      </c>
      <c r="B9596" s="1162">
        <v>29539</v>
      </c>
      <c r="C9596" s="1163" t="s">
        <v>19726</v>
      </c>
      <c r="D9596" s="1163" t="s">
        <v>19727</v>
      </c>
      <c r="E9596" s="1164" t="s">
        <v>2981</v>
      </c>
      <c r="F9596" s="1165">
        <v>45013</v>
      </c>
      <c r="G9596" s="1165">
        <v>45062</v>
      </c>
    </row>
    <row r="9597" spans="1:7" ht="63.75">
      <c r="A9597" s="1162">
        <v>11324</v>
      </c>
      <c r="B9597" s="1162">
        <v>29540</v>
      </c>
      <c r="C9597" s="1163" t="s">
        <v>19728</v>
      </c>
      <c r="D9597" s="1163" t="s">
        <v>19729</v>
      </c>
      <c r="E9597" s="1164" t="s">
        <v>2981</v>
      </c>
      <c r="F9597" s="1165">
        <v>45013</v>
      </c>
      <c r="G9597" s="1165">
        <v>45062</v>
      </c>
    </row>
    <row r="9598" spans="1:7" ht="51">
      <c r="A9598" s="1162">
        <v>11325</v>
      </c>
      <c r="B9598" s="1162">
        <v>29541</v>
      </c>
      <c r="C9598" s="1163" t="s">
        <v>19730</v>
      </c>
      <c r="D9598" s="1163" t="s">
        <v>19731</v>
      </c>
      <c r="E9598" s="1164" t="s">
        <v>3112</v>
      </c>
      <c r="F9598" s="1165">
        <v>45133</v>
      </c>
      <c r="G9598" s="1165">
        <v>45162</v>
      </c>
    </row>
    <row r="9599" spans="1:7" ht="51">
      <c r="A9599" s="1162">
        <v>11326</v>
      </c>
      <c r="B9599" s="1162">
        <v>29542</v>
      </c>
      <c r="C9599" s="1163" t="s">
        <v>19732</v>
      </c>
      <c r="D9599" s="1163" t="s">
        <v>19733</v>
      </c>
      <c r="E9599" s="1164" t="s">
        <v>3112</v>
      </c>
      <c r="F9599" s="1165">
        <v>45123</v>
      </c>
      <c r="G9599" s="1165">
        <v>45152</v>
      </c>
    </row>
    <row r="9600" spans="1:7" ht="38.25">
      <c r="A9600" s="1162">
        <v>11327</v>
      </c>
      <c r="B9600" s="1162">
        <v>29543</v>
      </c>
      <c r="C9600" s="1163" t="s">
        <v>19734</v>
      </c>
      <c r="D9600" s="1163" t="s">
        <v>19735</v>
      </c>
      <c r="E9600" s="1164" t="s">
        <v>2981</v>
      </c>
      <c r="F9600" s="1165">
        <v>45073</v>
      </c>
      <c r="G9600" s="1165">
        <v>45122</v>
      </c>
    </row>
    <row r="9601" spans="1:7" ht="38.25">
      <c r="A9601" s="1162">
        <v>11328</v>
      </c>
      <c r="B9601" s="1162">
        <v>29544</v>
      </c>
      <c r="C9601" s="1163" t="s">
        <v>19736</v>
      </c>
      <c r="D9601" s="1163" t="s">
        <v>19737</v>
      </c>
      <c r="E9601" s="1164" t="s">
        <v>2981</v>
      </c>
      <c r="F9601" s="1165">
        <v>45063</v>
      </c>
      <c r="G9601" s="1165">
        <v>45112</v>
      </c>
    </row>
    <row r="9602" spans="1:7" ht="51">
      <c r="A9602" s="1162">
        <v>11329</v>
      </c>
      <c r="B9602" s="1162">
        <v>29545</v>
      </c>
      <c r="C9602" s="1163" t="s">
        <v>19738</v>
      </c>
      <c r="D9602" s="1163" t="s">
        <v>19739</v>
      </c>
      <c r="E9602" s="1164" t="s">
        <v>3287</v>
      </c>
      <c r="F9602" s="1165">
        <v>45123</v>
      </c>
      <c r="G9602" s="1165">
        <v>45212</v>
      </c>
    </row>
    <row r="9603" spans="1:7" ht="51">
      <c r="A9603" s="1162">
        <v>11330</v>
      </c>
      <c r="B9603" s="1162">
        <v>29546</v>
      </c>
      <c r="C9603" s="1163" t="s">
        <v>19740</v>
      </c>
      <c r="D9603" s="1163" t="s">
        <v>19741</v>
      </c>
      <c r="E9603" s="1164" t="s">
        <v>3215</v>
      </c>
      <c r="F9603" s="1165">
        <v>44643</v>
      </c>
      <c r="G9603" s="1165">
        <v>44722</v>
      </c>
    </row>
    <row r="9604" spans="1:7" ht="51">
      <c r="A9604" s="1162">
        <v>11331</v>
      </c>
      <c r="B9604" s="1162">
        <v>29547</v>
      </c>
      <c r="C9604" s="1163" t="s">
        <v>19742</v>
      </c>
      <c r="D9604" s="1163" t="s">
        <v>19743</v>
      </c>
      <c r="E9604" s="1164" t="s">
        <v>2981</v>
      </c>
      <c r="F9604" s="1165">
        <v>44803</v>
      </c>
      <c r="G9604" s="1165">
        <v>44852</v>
      </c>
    </row>
    <row r="9605" spans="1:7" ht="63.75">
      <c r="A9605" s="1162">
        <v>11332</v>
      </c>
      <c r="B9605" s="1162">
        <v>29548</v>
      </c>
      <c r="C9605" s="1163" t="s">
        <v>19744</v>
      </c>
      <c r="D9605" s="1163" t="s">
        <v>19745</v>
      </c>
      <c r="E9605" s="1164" t="s">
        <v>2981</v>
      </c>
      <c r="F9605" s="1165">
        <v>44793</v>
      </c>
      <c r="G9605" s="1165">
        <v>44842</v>
      </c>
    </row>
    <row r="9606" spans="1:7" ht="63.75">
      <c r="A9606" s="1162">
        <v>11333</v>
      </c>
      <c r="B9606" s="1162">
        <v>29549</v>
      </c>
      <c r="C9606" s="1163" t="s">
        <v>19746</v>
      </c>
      <c r="D9606" s="1163" t="s">
        <v>19747</v>
      </c>
      <c r="E9606" s="1164" t="s">
        <v>2981</v>
      </c>
      <c r="F9606" s="1165">
        <v>44793</v>
      </c>
      <c r="G9606" s="1165">
        <v>44842</v>
      </c>
    </row>
    <row r="9607" spans="1:7" ht="38.25">
      <c r="A9607" s="1162">
        <v>11334</v>
      </c>
      <c r="B9607" s="1162">
        <v>29550</v>
      </c>
      <c r="C9607" s="1163" t="s">
        <v>19748</v>
      </c>
      <c r="D9607" s="1163" t="s">
        <v>19749</v>
      </c>
      <c r="E9607" s="1164" t="s">
        <v>3112</v>
      </c>
      <c r="F9607" s="1165">
        <v>44953</v>
      </c>
      <c r="G9607" s="1165">
        <v>44982</v>
      </c>
    </row>
    <row r="9608" spans="1:7">
      <c r="A9608" s="1158">
        <v>11335</v>
      </c>
      <c r="B9608" s="1158">
        <v>29551</v>
      </c>
      <c r="C9608" s="1159" t="s">
        <v>19750</v>
      </c>
      <c r="D9608" s="1159" t="s">
        <v>4128</v>
      </c>
      <c r="E9608" s="1160" t="s">
        <v>19751</v>
      </c>
      <c r="F9608" s="1161">
        <v>44643</v>
      </c>
      <c r="G9608" s="1161">
        <v>45567</v>
      </c>
    </row>
    <row r="9609" spans="1:7">
      <c r="A9609" s="1158">
        <v>11336</v>
      </c>
      <c r="B9609" s="1158">
        <v>29552</v>
      </c>
      <c r="C9609" s="1159" t="s">
        <v>3408</v>
      </c>
      <c r="D9609" s="1159" t="s">
        <v>3409</v>
      </c>
      <c r="E9609" s="1160" t="s">
        <v>19752</v>
      </c>
      <c r="F9609" s="1161">
        <v>44643</v>
      </c>
      <c r="G9609" s="1161">
        <v>45537</v>
      </c>
    </row>
    <row r="9610" spans="1:7" ht="63.75">
      <c r="A9610" s="1162">
        <v>11337</v>
      </c>
      <c r="B9610" s="1162">
        <v>29553</v>
      </c>
      <c r="C9610" s="1163" t="s">
        <v>19753</v>
      </c>
      <c r="D9610" s="1163" t="s">
        <v>19754</v>
      </c>
      <c r="E9610" s="1164" t="s">
        <v>3476</v>
      </c>
      <c r="F9610" s="1165">
        <v>44958</v>
      </c>
      <c r="G9610" s="1165">
        <v>45012</v>
      </c>
    </row>
    <row r="9611" spans="1:7" ht="51">
      <c r="A9611" s="1162">
        <v>11338</v>
      </c>
      <c r="B9611" s="1162">
        <v>29554</v>
      </c>
      <c r="C9611" s="1163" t="s">
        <v>19755</v>
      </c>
      <c r="D9611" s="1163" t="s">
        <v>19756</v>
      </c>
      <c r="E9611" s="1164" t="s">
        <v>3476</v>
      </c>
      <c r="F9611" s="1165">
        <v>44968</v>
      </c>
      <c r="G9611" s="1165">
        <v>45022</v>
      </c>
    </row>
    <row r="9612" spans="1:7" ht="63.75">
      <c r="A9612" s="1162">
        <v>11339</v>
      </c>
      <c r="B9612" s="1162">
        <v>29555</v>
      </c>
      <c r="C9612" s="1163" t="s">
        <v>19757</v>
      </c>
      <c r="D9612" s="1163" t="s">
        <v>19758</v>
      </c>
      <c r="E9612" s="1164" t="s">
        <v>3476</v>
      </c>
      <c r="F9612" s="1165">
        <v>44958</v>
      </c>
      <c r="G9612" s="1165">
        <v>45012</v>
      </c>
    </row>
    <row r="9613" spans="1:7" ht="51">
      <c r="A9613" s="1162">
        <v>11340</v>
      </c>
      <c r="B9613" s="1162">
        <v>29556</v>
      </c>
      <c r="C9613" s="1163" t="s">
        <v>19759</v>
      </c>
      <c r="D9613" s="1163" t="s">
        <v>19760</v>
      </c>
      <c r="E9613" s="1164" t="s">
        <v>3476</v>
      </c>
      <c r="F9613" s="1165">
        <v>45033</v>
      </c>
      <c r="G9613" s="1165">
        <v>45087</v>
      </c>
    </row>
    <row r="9614" spans="1:7" ht="51">
      <c r="A9614" s="1162">
        <v>11341</v>
      </c>
      <c r="B9614" s="1162">
        <v>29557</v>
      </c>
      <c r="C9614" s="1163" t="s">
        <v>19761</v>
      </c>
      <c r="D9614" s="1163" t="s">
        <v>19762</v>
      </c>
      <c r="E9614" s="1164" t="s">
        <v>3476</v>
      </c>
      <c r="F9614" s="1165">
        <v>45023</v>
      </c>
      <c r="G9614" s="1165">
        <v>45077</v>
      </c>
    </row>
    <row r="9615" spans="1:7" ht="51">
      <c r="A9615" s="1162">
        <v>11342</v>
      </c>
      <c r="B9615" s="1162">
        <v>29558</v>
      </c>
      <c r="C9615" s="1163" t="s">
        <v>19763</v>
      </c>
      <c r="D9615" s="1163" t="s">
        <v>19764</v>
      </c>
      <c r="E9615" s="1164" t="s">
        <v>3476</v>
      </c>
      <c r="F9615" s="1165">
        <v>45088</v>
      </c>
      <c r="G9615" s="1165">
        <v>45142</v>
      </c>
    </row>
    <row r="9616" spans="1:7" ht="63.75">
      <c r="A9616" s="1162">
        <v>11343</v>
      </c>
      <c r="B9616" s="1162">
        <v>29559</v>
      </c>
      <c r="C9616" s="1163" t="s">
        <v>19765</v>
      </c>
      <c r="D9616" s="1163" t="s">
        <v>19766</v>
      </c>
      <c r="E9616" s="1164" t="s">
        <v>3476</v>
      </c>
      <c r="F9616" s="1165">
        <v>45088</v>
      </c>
      <c r="G9616" s="1165">
        <v>45142</v>
      </c>
    </row>
    <row r="9617" spans="1:7" ht="51">
      <c r="A9617" s="1162">
        <v>11344</v>
      </c>
      <c r="B9617" s="1162">
        <v>29560</v>
      </c>
      <c r="C9617" s="1163" t="s">
        <v>19767</v>
      </c>
      <c r="D9617" s="1163" t="s">
        <v>19768</v>
      </c>
      <c r="E9617" s="1164" t="s">
        <v>3476</v>
      </c>
      <c r="F9617" s="1165">
        <v>45143</v>
      </c>
      <c r="G9617" s="1165">
        <v>45197</v>
      </c>
    </row>
    <row r="9618" spans="1:7" ht="51">
      <c r="A9618" s="1162">
        <v>11345</v>
      </c>
      <c r="B9618" s="1162">
        <v>29561</v>
      </c>
      <c r="C9618" s="1163" t="s">
        <v>19769</v>
      </c>
      <c r="D9618" s="1163" t="s">
        <v>19770</v>
      </c>
      <c r="E9618" s="1164" t="s">
        <v>3476</v>
      </c>
      <c r="F9618" s="1165">
        <v>45143</v>
      </c>
      <c r="G9618" s="1165">
        <v>45197</v>
      </c>
    </row>
    <row r="9619" spans="1:7" ht="63.75">
      <c r="A9619" s="1162">
        <v>11346</v>
      </c>
      <c r="B9619" s="1162">
        <v>29562</v>
      </c>
      <c r="C9619" s="1163" t="s">
        <v>19771</v>
      </c>
      <c r="D9619" s="1163" t="s">
        <v>19772</v>
      </c>
      <c r="E9619" s="1164" t="s">
        <v>3476</v>
      </c>
      <c r="F9619" s="1165">
        <v>45208</v>
      </c>
      <c r="G9619" s="1165">
        <v>45262</v>
      </c>
    </row>
    <row r="9620" spans="1:7" ht="63.75">
      <c r="A9620" s="1162">
        <v>11347</v>
      </c>
      <c r="B9620" s="1162">
        <v>29563</v>
      </c>
      <c r="C9620" s="1163" t="s">
        <v>19773</v>
      </c>
      <c r="D9620" s="1163" t="s">
        <v>19774</v>
      </c>
      <c r="E9620" s="1164" t="s">
        <v>3476</v>
      </c>
      <c r="F9620" s="1165">
        <v>45198</v>
      </c>
      <c r="G9620" s="1165">
        <v>45252</v>
      </c>
    </row>
    <row r="9621" spans="1:7" ht="63.75">
      <c r="A9621" s="1162">
        <v>11348</v>
      </c>
      <c r="B9621" s="1162">
        <v>29564</v>
      </c>
      <c r="C9621" s="1163" t="s">
        <v>19775</v>
      </c>
      <c r="D9621" s="1163" t="s">
        <v>19776</v>
      </c>
      <c r="E9621" s="1164" t="s">
        <v>3476</v>
      </c>
      <c r="F9621" s="1165">
        <v>45198</v>
      </c>
      <c r="G9621" s="1165">
        <v>45252</v>
      </c>
    </row>
    <row r="9622" spans="1:7" ht="63.75">
      <c r="A9622" s="1162">
        <v>11349</v>
      </c>
      <c r="B9622" s="1162">
        <v>29565</v>
      </c>
      <c r="C9622" s="1163" t="s">
        <v>19777</v>
      </c>
      <c r="D9622" s="1163" t="s">
        <v>19778</v>
      </c>
      <c r="E9622" s="1164" t="s">
        <v>3112</v>
      </c>
      <c r="F9622" s="1165">
        <v>45338</v>
      </c>
      <c r="G9622" s="1165">
        <v>45367</v>
      </c>
    </row>
    <row r="9623" spans="1:7" ht="63.75">
      <c r="A9623" s="1162">
        <v>11350</v>
      </c>
      <c r="B9623" s="1162">
        <v>29566</v>
      </c>
      <c r="C9623" s="1163" t="s">
        <v>19779</v>
      </c>
      <c r="D9623" s="1163" t="s">
        <v>19780</v>
      </c>
      <c r="E9623" s="1164" t="s">
        <v>3112</v>
      </c>
      <c r="F9623" s="1165">
        <v>45328</v>
      </c>
      <c r="G9623" s="1165">
        <v>45357</v>
      </c>
    </row>
    <row r="9624" spans="1:7" ht="63.75">
      <c r="A9624" s="1162">
        <v>11351</v>
      </c>
      <c r="B9624" s="1162">
        <v>29567</v>
      </c>
      <c r="C9624" s="1163" t="s">
        <v>19781</v>
      </c>
      <c r="D9624" s="1163" t="s">
        <v>19782</v>
      </c>
      <c r="E9624" s="1164" t="s">
        <v>3476</v>
      </c>
      <c r="F9624" s="1165">
        <v>44958</v>
      </c>
      <c r="G9624" s="1165">
        <v>45012</v>
      </c>
    </row>
    <row r="9625" spans="1:7" ht="63.75">
      <c r="A9625" s="1162">
        <v>11352</v>
      </c>
      <c r="B9625" s="1162">
        <v>29568</v>
      </c>
      <c r="C9625" s="1163" t="s">
        <v>19783</v>
      </c>
      <c r="D9625" s="1163" t="s">
        <v>19784</v>
      </c>
      <c r="E9625" s="1164" t="s">
        <v>3476</v>
      </c>
      <c r="F9625" s="1165">
        <v>45198</v>
      </c>
      <c r="G9625" s="1165">
        <v>45252</v>
      </c>
    </row>
    <row r="9626" spans="1:7" ht="51">
      <c r="A9626" s="1162">
        <v>11353</v>
      </c>
      <c r="B9626" s="1162">
        <v>29569</v>
      </c>
      <c r="C9626" s="1163" t="s">
        <v>19785</v>
      </c>
      <c r="D9626" s="1163" t="s">
        <v>19786</v>
      </c>
      <c r="E9626" s="1164" t="s">
        <v>3476</v>
      </c>
      <c r="F9626" s="1165">
        <v>45273</v>
      </c>
      <c r="G9626" s="1165">
        <v>45327</v>
      </c>
    </row>
    <row r="9627" spans="1:7" ht="51">
      <c r="A9627" s="1162">
        <v>11354</v>
      </c>
      <c r="B9627" s="1162">
        <v>29570</v>
      </c>
      <c r="C9627" s="1163" t="s">
        <v>19787</v>
      </c>
      <c r="D9627" s="1163" t="s">
        <v>19788</v>
      </c>
      <c r="E9627" s="1164" t="s">
        <v>3476</v>
      </c>
      <c r="F9627" s="1165">
        <v>45263</v>
      </c>
      <c r="G9627" s="1165">
        <v>45317</v>
      </c>
    </row>
    <row r="9628" spans="1:7" ht="51">
      <c r="A9628" s="1162">
        <v>11355</v>
      </c>
      <c r="B9628" s="1162">
        <v>29571</v>
      </c>
      <c r="C9628" s="1163" t="s">
        <v>19789</v>
      </c>
      <c r="D9628" s="1163" t="s">
        <v>19790</v>
      </c>
      <c r="E9628" s="1164" t="s">
        <v>3476</v>
      </c>
      <c r="F9628" s="1165">
        <v>45263</v>
      </c>
      <c r="G9628" s="1165">
        <v>45317</v>
      </c>
    </row>
    <row r="9629" spans="1:7" ht="51">
      <c r="A9629" s="1162">
        <v>11356</v>
      </c>
      <c r="B9629" s="1162">
        <v>29572</v>
      </c>
      <c r="C9629" s="1163" t="s">
        <v>19791</v>
      </c>
      <c r="D9629" s="1163" t="s">
        <v>19792</v>
      </c>
      <c r="E9629" s="1164" t="s">
        <v>3476</v>
      </c>
      <c r="F9629" s="1165">
        <v>45393</v>
      </c>
      <c r="G9629" s="1165">
        <v>45447</v>
      </c>
    </row>
    <row r="9630" spans="1:7" ht="51">
      <c r="A9630" s="1162">
        <v>11357</v>
      </c>
      <c r="B9630" s="1162">
        <v>29573</v>
      </c>
      <c r="C9630" s="1163" t="s">
        <v>19793</v>
      </c>
      <c r="D9630" s="1163" t="s">
        <v>19794</v>
      </c>
      <c r="E9630" s="1164" t="s">
        <v>3476</v>
      </c>
      <c r="F9630" s="1165">
        <v>45338</v>
      </c>
      <c r="G9630" s="1165">
        <v>45392</v>
      </c>
    </row>
    <row r="9631" spans="1:7" ht="51">
      <c r="A9631" s="1162">
        <v>11358</v>
      </c>
      <c r="B9631" s="1162">
        <v>29574</v>
      </c>
      <c r="C9631" s="1163" t="s">
        <v>19795</v>
      </c>
      <c r="D9631" s="1163" t="s">
        <v>19796</v>
      </c>
      <c r="E9631" s="1164" t="s">
        <v>3476</v>
      </c>
      <c r="F9631" s="1165">
        <v>45328</v>
      </c>
      <c r="G9631" s="1165">
        <v>45382</v>
      </c>
    </row>
    <row r="9632" spans="1:7" ht="51">
      <c r="A9632" s="1162">
        <v>11359</v>
      </c>
      <c r="B9632" s="1162">
        <v>29575</v>
      </c>
      <c r="C9632" s="1163" t="s">
        <v>19797</v>
      </c>
      <c r="D9632" s="1163" t="s">
        <v>19798</v>
      </c>
      <c r="E9632" s="1164" t="s">
        <v>3476</v>
      </c>
      <c r="F9632" s="1165">
        <v>45328</v>
      </c>
      <c r="G9632" s="1165">
        <v>45382</v>
      </c>
    </row>
    <row r="9633" spans="1:7" ht="51">
      <c r="A9633" s="1162">
        <v>11360</v>
      </c>
      <c r="B9633" s="1162">
        <v>29576</v>
      </c>
      <c r="C9633" s="1163" t="s">
        <v>19799</v>
      </c>
      <c r="D9633" s="1163" t="s">
        <v>19800</v>
      </c>
      <c r="E9633" s="1164" t="s">
        <v>3476</v>
      </c>
      <c r="F9633" s="1165">
        <v>45328</v>
      </c>
      <c r="G9633" s="1165">
        <v>45382</v>
      </c>
    </row>
    <row r="9634" spans="1:7" ht="51">
      <c r="A9634" s="1162">
        <v>11361</v>
      </c>
      <c r="B9634" s="1162">
        <v>29577</v>
      </c>
      <c r="C9634" s="1163" t="s">
        <v>19801</v>
      </c>
      <c r="D9634" s="1163" t="s">
        <v>19802</v>
      </c>
      <c r="E9634" s="1164" t="s">
        <v>3476</v>
      </c>
      <c r="F9634" s="1165">
        <v>45273</v>
      </c>
      <c r="G9634" s="1165">
        <v>45327</v>
      </c>
    </row>
    <row r="9635" spans="1:7" ht="51">
      <c r="A9635" s="1162">
        <v>11362</v>
      </c>
      <c r="B9635" s="1162">
        <v>29578</v>
      </c>
      <c r="C9635" s="1163" t="s">
        <v>19803</v>
      </c>
      <c r="D9635" s="1163" t="s">
        <v>19804</v>
      </c>
      <c r="E9635" s="1164" t="s">
        <v>3476</v>
      </c>
      <c r="F9635" s="1165">
        <v>45263</v>
      </c>
      <c r="G9635" s="1165">
        <v>45317</v>
      </c>
    </row>
    <row r="9636" spans="1:7" ht="51">
      <c r="A9636" s="1162">
        <v>11363</v>
      </c>
      <c r="B9636" s="1162">
        <v>29579</v>
      </c>
      <c r="C9636" s="1163" t="s">
        <v>19805</v>
      </c>
      <c r="D9636" s="1163" t="s">
        <v>19806</v>
      </c>
      <c r="E9636" s="1164" t="s">
        <v>2894</v>
      </c>
      <c r="F9636" s="1165">
        <v>44643</v>
      </c>
      <c r="G9636" s="1165">
        <v>44762</v>
      </c>
    </row>
    <row r="9637" spans="1:7" ht="38.25">
      <c r="A9637" s="1162">
        <v>11364</v>
      </c>
      <c r="B9637" s="1162">
        <v>29580</v>
      </c>
      <c r="C9637" s="1163" t="s">
        <v>19807</v>
      </c>
      <c r="D9637" s="1163" t="s">
        <v>19808</v>
      </c>
      <c r="E9637" s="1164" t="s">
        <v>2981</v>
      </c>
      <c r="F9637" s="1165">
        <v>44803</v>
      </c>
      <c r="G9637" s="1165">
        <v>44852</v>
      </c>
    </row>
    <row r="9638" spans="1:7" ht="51">
      <c r="A9638" s="1162">
        <v>11365</v>
      </c>
      <c r="B9638" s="1162">
        <v>29581</v>
      </c>
      <c r="C9638" s="1163" t="s">
        <v>19809</v>
      </c>
      <c r="D9638" s="1163" t="s">
        <v>19810</v>
      </c>
      <c r="E9638" s="1164" t="s">
        <v>2981</v>
      </c>
      <c r="F9638" s="1165">
        <v>44793</v>
      </c>
      <c r="G9638" s="1165">
        <v>44842</v>
      </c>
    </row>
    <row r="9639" spans="1:7" ht="38.25">
      <c r="A9639" s="1162">
        <v>11366</v>
      </c>
      <c r="B9639" s="1162">
        <v>29582</v>
      </c>
      <c r="C9639" s="1163" t="s">
        <v>19811</v>
      </c>
      <c r="D9639" s="1163" t="s">
        <v>19812</v>
      </c>
      <c r="E9639" s="1164" t="s">
        <v>3112</v>
      </c>
      <c r="F9639" s="1165">
        <v>44913</v>
      </c>
      <c r="G9639" s="1165">
        <v>44942</v>
      </c>
    </row>
    <row r="9640" spans="1:7" ht="38.25">
      <c r="A9640" s="1162">
        <v>11367</v>
      </c>
      <c r="B9640" s="1162">
        <v>29583</v>
      </c>
      <c r="C9640" s="1163" t="s">
        <v>19813</v>
      </c>
      <c r="D9640" s="1163" t="s">
        <v>19814</v>
      </c>
      <c r="E9640" s="1164" t="s">
        <v>3112</v>
      </c>
      <c r="F9640" s="1165">
        <v>44903</v>
      </c>
      <c r="G9640" s="1165">
        <v>44932</v>
      </c>
    </row>
    <row r="9641" spans="1:7" ht="51">
      <c r="A9641" s="1162">
        <v>11368</v>
      </c>
      <c r="B9641" s="1162">
        <v>29584</v>
      </c>
      <c r="C9641" s="1163" t="s">
        <v>19815</v>
      </c>
      <c r="D9641" s="1163" t="s">
        <v>19816</v>
      </c>
      <c r="E9641" s="1164" t="s">
        <v>2981</v>
      </c>
      <c r="F9641" s="1165">
        <v>44853</v>
      </c>
      <c r="G9641" s="1165">
        <v>44902</v>
      </c>
    </row>
    <row r="9642" spans="1:7" ht="51">
      <c r="A9642" s="1162">
        <v>11369</v>
      </c>
      <c r="B9642" s="1162">
        <v>29585</v>
      </c>
      <c r="C9642" s="1163" t="s">
        <v>19817</v>
      </c>
      <c r="D9642" s="1163" t="s">
        <v>19818</v>
      </c>
      <c r="E9642" s="1164" t="s">
        <v>2981</v>
      </c>
      <c r="F9642" s="1165">
        <v>44853</v>
      </c>
      <c r="G9642" s="1165">
        <v>44902</v>
      </c>
    </row>
    <row r="9643" spans="1:7" ht="63.75">
      <c r="A9643" s="1162">
        <v>11370</v>
      </c>
      <c r="B9643" s="1162">
        <v>29586</v>
      </c>
      <c r="C9643" s="1163" t="s">
        <v>19819</v>
      </c>
      <c r="D9643" s="1163" t="s">
        <v>19820</v>
      </c>
      <c r="E9643" s="1164" t="s">
        <v>3476</v>
      </c>
      <c r="F9643" s="1165">
        <v>44903</v>
      </c>
      <c r="G9643" s="1165">
        <v>44957</v>
      </c>
    </row>
    <row r="9644" spans="1:7" ht="63.75">
      <c r="A9644" s="1162">
        <v>11371</v>
      </c>
      <c r="B9644" s="1162">
        <v>29587</v>
      </c>
      <c r="C9644" s="1163" t="s">
        <v>19821</v>
      </c>
      <c r="D9644" s="1163" t="s">
        <v>19822</v>
      </c>
      <c r="E9644" s="1164" t="s">
        <v>3476</v>
      </c>
      <c r="F9644" s="1165">
        <v>44903</v>
      </c>
      <c r="G9644" s="1165">
        <v>44957</v>
      </c>
    </row>
    <row r="9645" spans="1:7" ht="38.25">
      <c r="A9645" s="1162">
        <v>11372</v>
      </c>
      <c r="B9645" s="1162">
        <v>29588</v>
      </c>
      <c r="C9645" s="1163" t="s">
        <v>19823</v>
      </c>
      <c r="D9645" s="1163" t="s">
        <v>19824</v>
      </c>
      <c r="E9645" s="1164" t="s">
        <v>3112</v>
      </c>
      <c r="F9645" s="1165">
        <v>45014</v>
      </c>
      <c r="G9645" s="1165">
        <v>45043</v>
      </c>
    </row>
    <row r="9646" spans="1:7" ht="38.25">
      <c r="A9646" s="1162">
        <v>11373</v>
      </c>
      <c r="B9646" s="1162">
        <v>29589</v>
      </c>
      <c r="C9646" s="1163" t="s">
        <v>19825</v>
      </c>
      <c r="D9646" s="1163" t="s">
        <v>19826</v>
      </c>
      <c r="E9646" s="1164" t="s">
        <v>3112</v>
      </c>
      <c r="F9646" s="1165">
        <v>45014</v>
      </c>
      <c r="G9646" s="1165">
        <v>45043</v>
      </c>
    </row>
    <row r="9647" spans="1:7" ht="38.25">
      <c r="A9647" s="1162">
        <v>11374</v>
      </c>
      <c r="B9647" s="1162">
        <v>29590</v>
      </c>
      <c r="C9647" s="1163" t="s">
        <v>19827</v>
      </c>
      <c r="D9647" s="1163" t="s">
        <v>19828</v>
      </c>
      <c r="E9647" s="1164" t="s">
        <v>3476</v>
      </c>
      <c r="F9647" s="1165">
        <v>44959</v>
      </c>
      <c r="G9647" s="1165">
        <v>45013</v>
      </c>
    </row>
    <row r="9648" spans="1:7" ht="51">
      <c r="A9648" s="1162">
        <v>11375</v>
      </c>
      <c r="B9648" s="1162">
        <v>29591</v>
      </c>
      <c r="C9648" s="1163" t="s">
        <v>19829</v>
      </c>
      <c r="D9648" s="1163" t="s">
        <v>19830</v>
      </c>
      <c r="E9648" s="1164" t="s">
        <v>2900</v>
      </c>
      <c r="F9648" s="1165">
        <v>44958</v>
      </c>
      <c r="G9648" s="1165">
        <v>45011</v>
      </c>
    </row>
    <row r="9649" spans="1:7" ht="51">
      <c r="A9649" s="1162">
        <v>11376</v>
      </c>
      <c r="B9649" s="1162">
        <v>29592</v>
      </c>
      <c r="C9649" s="1163" t="s">
        <v>19831</v>
      </c>
      <c r="D9649" s="1163" t="s">
        <v>19832</v>
      </c>
      <c r="E9649" s="1164" t="s">
        <v>3476</v>
      </c>
      <c r="F9649" s="1165">
        <v>44959</v>
      </c>
      <c r="G9649" s="1165">
        <v>45013</v>
      </c>
    </row>
    <row r="9650" spans="1:7" ht="63.75">
      <c r="A9650" s="1162">
        <v>11377</v>
      </c>
      <c r="B9650" s="1162">
        <v>29593</v>
      </c>
      <c r="C9650" s="1163" t="s">
        <v>19833</v>
      </c>
      <c r="D9650" s="1163" t="s">
        <v>19834</v>
      </c>
      <c r="E9650" s="1164" t="s">
        <v>3476</v>
      </c>
      <c r="F9650" s="1165">
        <v>44958</v>
      </c>
      <c r="G9650" s="1165">
        <v>45012</v>
      </c>
    </row>
    <row r="9651" spans="1:7" ht="51">
      <c r="A9651" s="1162">
        <v>11378</v>
      </c>
      <c r="B9651" s="1162">
        <v>29594</v>
      </c>
      <c r="C9651" s="1163" t="s">
        <v>19835</v>
      </c>
      <c r="D9651" s="1163" t="s">
        <v>19836</v>
      </c>
      <c r="E9651" s="1164" t="s">
        <v>3476</v>
      </c>
      <c r="F9651" s="1165">
        <v>45263</v>
      </c>
      <c r="G9651" s="1165">
        <v>45317</v>
      </c>
    </row>
    <row r="9652" spans="1:7" ht="51">
      <c r="A9652" s="1162">
        <v>11379</v>
      </c>
      <c r="B9652" s="1162">
        <v>29595</v>
      </c>
      <c r="C9652" s="1163" t="s">
        <v>19837</v>
      </c>
      <c r="D9652" s="1163" t="s">
        <v>19838</v>
      </c>
      <c r="E9652" s="1164" t="s">
        <v>3287</v>
      </c>
      <c r="F9652" s="1165">
        <v>45448</v>
      </c>
      <c r="G9652" s="1165">
        <v>45537</v>
      </c>
    </row>
    <row r="9653" spans="1:7" ht="51">
      <c r="A9653" s="1162">
        <v>11380</v>
      </c>
      <c r="B9653" s="1162">
        <v>29596</v>
      </c>
      <c r="C9653" s="1163" t="s">
        <v>19839</v>
      </c>
      <c r="D9653" s="1163" t="s">
        <v>19840</v>
      </c>
      <c r="E9653" s="1164" t="s">
        <v>3287</v>
      </c>
      <c r="F9653" s="1165">
        <v>45448</v>
      </c>
      <c r="G9653" s="1165">
        <v>45537</v>
      </c>
    </row>
    <row r="9654" spans="1:7" ht="51">
      <c r="A9654" s="1162">
        <v>11381</v>
      </c>
      <c r="B9654" s="1162">
        <v>29597</v>
      </c>
      <c r="C9654" s="1163" t="s">
        <v>19841</v>
      </c>
      <c r="D9654" s="1163" t="s">
        <v>19842</v>
      </c>
      <c r="E9654" s="1164" t="s">
        <v>3287</v>
      </c>
      <c r="F9654" s="1165">
        <v>45448</v>
      </c>
      <c r="G9654" s="1165">
        <v>45537</v>
      </c>
    </row>
    <row r="9655" spans="1:7">
      <c r="A9655" s="1158">
        <v>11382</v>
      </c>
      <c r="B9655" s="1158">
        <v>29598</v>
      </c>
      <c r="C9655" s="1159" t="s">
        <v>3338</v>
      </c>
      <c r="D9655" s="1159" t="s">
        <v>3339</v>
      </c>
      <c r="E9655" s="1160" t="s">
        <v>2894</v>
      </c>
      <c r="F9655" s="1161">
        <v>45448</v>
      </c>
      <c r="G9655" s="1161">
        <v>45567</v>
      </c>
    </row>
    <row r="9656" spans="1:7" ht="51">
      <c r="A9656" s="1162">
        <v>11383</v>
      </c>
      <c r="B9656" s="1162">
        <v>29599</v>
      </c>
      <c r="C9656" s="1163" t="s">
        <v>19843</v>
      </c>
      <c r="D9656" s="1163" t="s">
        <v>19844</v>
      </c>
      <c r="E9656" s="1164" t="s">
        <v>2894</v>
      </c>
      <c r="F9656" s="1165">
        <v>45448</v>
      </c>
      <c r="G9656" s="1165">
        <v>45567</v>
      </c>
    </row>
    <row r="9657" spans="1:7" ht="38.25">
      <c r="A9657" s="1162">
        <v>11384</v>
      </c>
      <c r="B9657" s="1162">
        <v>29600</v>
      </c>
      <c r="C9657" s="1163" t="s">
        <v>19845</v>
      </c>
      <c r="D9657" s="1163" t="s">
        <v>19846</v>
      </c>
      <c r="E9657" s="1164" t="s">
        <v>2894</v>
      </c>
      <c r="F9657" s="1165">
        <v>45448</v>
      </c>
      <c r="G9657" s="1165">
        <v>45567</v>
      </c>
    </row>
    <row r="9658" spans="1:7" ht="38.25">
      <c r="A9658" s="1162">
        <v>11385</v>
      </c>
      <c r="B9658" s="1162">
        <v>29601</v>
      </c>
      <c r="C9658" s="1163" t="s">
        <v>19847</v>
      </c>
      <c r="D9658" s="1163" t="s">
        <v>19848</v>
      </c>
      <c r="E9658" s="1164" t="s">
        <v>2894</v>
      </c>
      <c r="F9658" s="1165">
        <v>45448</v>
      </c>
      <c r="G9658" s="1165">
        <v>45567</v>
      </c>
    </row>
    <row r="9659" spans="1:7" ht="38.25">
      <c r="A9659" s="1162">
        <v>11386</v>
      </c>
      <c r="B9659" s="1162">
        <v>29602</v>
      </c>
      <c r="C9659" s="1163" t="s">
        <v>19849</v>
      </c>
      <c r="D9659" s="1163" t="s">
        <v>19850</v>
      </c>
      <c r="E9659" s="1164" t="s">
        <v>2894</v>
      </c>
      <c r="F9659" s="1165">
        <v>45448</v>
      </c>
      <c r="G9659" s="1165">
        <v>45567</v>
      </c>
    </row>
    <row r="9660" spans="1:7" ht="38.25">
      <c r="A9660" s="1162">
        <v>11387</v>
      </c>
      <c r="B9660" s="1162">
        <v>29603</v>
      </c>
      <c r="C9660" s="1163" t="s">
        <v>19851</v>
      </c>
      <c r="D9660" s="1163" t="s">
        <v>19852</v>
      </c>
      <c r="E9660" s="1164" t="s">
        <v>2894</v>
      </c>
      <c r="F9660" s="1165">
        <v>45448</v>
      </c>
      <c r="G9660" s="1165">
        <v>45567</v>
      </c>
    </row>
    <row r="9661" spans="1:7" ht="38.25">
      <c r="A9661" s="1162">
        <v>11388</v>
      </c>
      <c r="B9661" s="1162">
        <v>29604</v>
      </c>
      <c r="C9661" s="1163" t="s">
        <v>19851</v>
      </c>
      <c r="D9661" s="1163" t="s">
        <v>19853</v>
      </c>
      <c r="E9661" s="1164" t="s">
        <v>2894</v>
      </c>
      <c r="F9661" s="1165">
        <v>45448</v>
      </c>
      <c r="G9661" s="1165">
        <v>45567</v>
      </c>
    </row>
    <row r="9662" spans="1:7" ht="38.25">
      <c r="A9662" s="1162">
        <v>11389</v>
      </c>
      <c r="B9662" s="1162">
        <v>29605</v>
      </c>
      <c r="C9662" s="1163" t="s">
        <v>19854</v>
      </c>
      <c r="D9662" s="1163" t="s">
        <v>19855</v>
      </c>
      <c r="E9662" s="1164" t="s">
        <v>2894</v>
      </c>
      <c r="F9662" s="1165">
        <v>45448</v>
      </c>
      <c r="G9662" s="1165">
        <v>45567</v>
      </c>
    </row>
    <row r="9663" spans="1:7" ht="38.25">
      <c r="A9663" s="1162">
        <v>11390</v>
      </c>
      <c r="B9663" s="1162">
        <v>29606</v>
      </c>
      <c r="C9663" s="1163" t="s">
        <v>19856</v>
      </c>
      <c r="D9663" s="1163" t="s">
        <v>19857</v>
      </c>
      <c r="E9663" s="1164" t="s">
        <v>2894</v>
      </c>
      <c r="F9663" s="1165">
        <v>45448</v>
      </c>
      <c r="G9663" s="1165">
        <v>45567</v>
      </c>
    </row>
    <row r="9664" spans="1:7" ht="38.25">
      <c r="A9664" s="1162">
        <v>11391</v>
      </c>
      <c r="B9664" s="1162">
        <v>29607</v>
      </c>
      <c r="C9664" s="1163" t="s">
        <v>19858</v>
      </c>
      <c r="D9664" s="1163" t="s">
        <v>19859</v>
      </c>
      <c r="E9664" s="1164" t="s">
        <v>2894</v>
      </c>
      <c r="F9664" s="1165">
        <v>45448</v>
      </c>
      <c r="G9664" s="1165">
        <v>45567</v>
      </c>
    </row>
    <row r="9665" spans="1:7" ht="38.25">
      <c r="A9665" s="1162">
        <v>11392</v>
      </c>
      <c r="B9665" s="1162">
        <v>29608</v>
      </c>
      <c r="C9665" s="1163" t="s">
        <v>19860</v>
      </c>
      <c r="D9665" s="1163" t="s">
        <v>19861</v>
      </c>
      <c r="E9665" s="1164" t="s">
        <v>2894</v>
      </c>
      <c r="F9665" s="1165">
        <v>45448</v>
      </c>
      <c r="G9665" s="1165">
        <v>45567</v>
      </c>
    </row>
    <row r="9666" spans="1:7" ht="51">
      <c r="A9666" s="1162">
        <v>11393</v>
      </c>
      <c r="B9666" s="1162">
        <v>29609</v>
      </c>
      <c r="C9666" s="1163" t="s">
        <v>19862</v>
      </c>
      <c r="D9666" s="1163" t="s">
        <v>19863</v>
      </c>
      <c r="E9666" s="1164" t="s">
        <v>2894</v>
      </c>
      <c r="F9666" s="1165">
        <v>45448</v>
      </c>
      <c r="G9666" s="1165">
        <v>45567</v>
      </c>
    </row>
    <row r="9667" spans="1:7">
      <c r="A9667" s="1158">
        <v>11394</v>
      </c>
      <c r="B9667" s="1158">
        <v>29610</v>
      </c>
      <c r="C9667" s="1159" t="s">
        <v>19864</v>
      </c>
      <c r="D9667" s="1159" t="s">
        <v>4243</v>
      </c>
      <c r="E9667" s="1160" t="s">
        <v>5775</v>
      </c>
      <c r="F9667" s="1161">
        <v>44378</v>
      </c>
      <c r="G9667" s="1161">
        <v>45532</v>
      </c>
    </row>
    <row r="9668" spans="1:7">
      <c r="A9668" s="1158">
        <v>11395</v>
      </c>
      <c r="B9668" s="1158">
        <v>29611</v>
      </c>
      <c r="C9668" s="1159" t="s">
        <v>3408</v>
      </c>
      <c r="D9668" s="1159" t="s">
        <v>3409</v>
      </c>
      <c r="E9668" s="1160" t="s">
        <v>5775</v>
      </c>
      <c r="F9668" s="1161">
        <v>44378</v>
      </c>
      <c r="G9668" s="1161">
        <v>45532</v>
      </c>
    </row>
    <row r="9669" spans="1:7" ht="38.25">
      <c r="A9669" s="1162">
        <v>11396</v>
      </c>
      <c r="B9669" s="1162">
        <v>29612</v>
      </c>
      <c r="C9669" s="1163" t="s">
        <v>19865</v>
      </c>
      <c r="D9669" s="1163" t="s">
        <v>19866</v>
      </c>
      <c r="E9669" s="1164" t="s">
        <v>3034</v>
      </c>
      <c r="F9669" s="1165">
        <v>44378</v>
      </c>
      <c r="G9669" s="1165">
        <v>44437</v>
      </c>
    </row>
    <row r="9670" spans="1:7" ht="38.25">
      <c r="A9670" s="1162">
        <v>11397</v>
      </c>
      <c r="B9670" s="1162">
        <v>29613</v>
      </c>
      <c r="C9670" s="1163" t="s">
        <v>19867</v>
      </c>
      <c r="D9670" s="1163" t="s">
        <v>19868</v>
      </c>
      <c r="E9670" s="1164" t="s">
        <v>3705</v>
      </c>
      <c r="F9670" s="1165">
        <v>44378</v>
      </c>
      <c r="G9670" s="1165">
        <v>44447</v>
      </c>
    </row>
    <row r="9671" spans="1:7" ht="38.25">
      <c r="A9671" s="1162">
        <v>11398</v>
      </c>
      <c r="B9671" s="1162">
        <v>29614</v>
      </c>
      <c r="C9671" s="1163" t="s">
        <v>19869</v>
      </c>
      <c r="D9671" s="1163" t="s">
        <v>19870</v>
      </c>
      <c r="E9671" s="1164" t="s">
        <v>3705</v>
      </c>
      <c r="F9671" s="1165">
        <v>44378</v>
      </c>
      <c r="G9671" s="1165">
        <v>44447</v>
      </c>
    </row>
    <row r="9672" spans="1:7" ht="51">
      <c r="A9672" s="1162">
        <v>11399</v>
      </c>
      <c r="B9672" s="1162">
        <v>29615</v>
      </c>
      <c r="C9672" s="1163" t="s">
        <v>19871</v>
      </c>
      <c r="D9672" s="1163" t="s">
        <v>19872</v>
      </c>
      <c r="E9672" s="1164" t="s">
        <v>3034</v>
      </c>
      <c r="F9672" s="1165">
        <v>44528</v>
      </c>
      <c r="G9672" s="1165">
        <v>44587</v>
      </c>
    </row>
    <row r="9673" spans="1:7" ht="25.5">
      <c r="A9673" s="1162">
        <v>11400</v>
      </c>
      <c r="B9673" s="1162">
        <v>29616</v>
      </c>
      <c r="C9673" s="1163" t="s">
        <v>19873</v>
      </c>
      <c r="D9673" s="1163" t="s">
        <v>19874</v>
      </c>
      <c r="E9673" s="1164" t="s">
        <v>3034</v>
      </c>
      <c r="F9673" s="1165">
        <v>44528</v>
      </c>
      <c r="G9673" s="1165">
        <v>44587</v>
      </c>
    </row>
    <row r="9674" spans="1:7" ht="25.5">
      <c r="A9674" s="1162">
        <v>11401</v>
      </c>
      <c r="B9674" s="1162">
        <v>29617</v>
      </c>
      <c r="C9674" s="1163" t="s">
        <v>19875</v>
      </c>
      <c r="D9674" s="1163" t="s">
        <v>19876</v>
      </c>
      <c r="E9674" s="1164" t="s">
        <v>3034</v>
      </c>
      <c r="F9674" s="1165">
        <v>45133</v>
      </c>
      <c r="G9674" s="1165">
        <v>45192</v>
      </c>
    </row>
    <row r="9675" spans="1:7" ht="38.25">
      <c r="A9675" s="1162">
        <v>11402</v>
      </c>
      <c r="B9675" s="1162">
        <v>29618</v>
      </c>
      <c r="C9675" s="1163" t="s">
        <v>19877</v>
      </c>
      <c r="D9675" s="1163" t="s">
        <v>19878</v>
      </c>
      <c r="E9675" s="1164" t="s">
        <v>3034</v>
      </c>
      <c r="F9675" s="1165">
        <v>45213</v>
      </c>
      <c r="G9675" s="1165">
        <v>45272</v>
      </c>
    </row>
    <row r="9676" spans="1:7" ht="25.5">
      <c r="A9676" s="1162">
        <v>11403</v>
      </c>
      <c r="B9676" s="1162">
        <v>29619</v>
      </c>
      <c r="C9676" s="1163" t="s">
        <v>19879</v>
      </c>
      <c r="D9676" s="1163" t="s">
        <v>19880</v>
      </c>
      <c r="E9676" s="1164" t="s">
        <v>3034</v>
      </c>
      <c r="F9676" s="1165">
        <v>45203</v>
      </c>
      <c r="G9676" s="1165">
        <v>45262</v>
      </c>
    </row>
    <row r="9677" spans="1:7" ht="25.5">
      <c r="A9677" s="1162">
        <v>11404</v>
      </c>
      <c r="B9677" s="1162">
        <v>29620</v>
      </c>
      <c r="C9677" s="1163" t="s">
        <v>19881</v>
      </c>
      <c r="D9677" s="1163" t="s">
        <v>19882</v>
      </c>
      <c r="E9677" s="1164" t="s">
        <v>3034</v>
      </c>
      <c r="F9677" s="1165">
        <v>45203</v>
      </c>
      <c r="G9677" s="1165">
        <v>45262</v>
      </c>
    </row>
    <row r="9678" spans="1:7" ht="38.25">
      <c r="A9678" s="1162">
        <v>11405</v>
      </c>
      <c r="B9678" s="1162">
        <v>29621</v>
      </c>
      <c r="C9678" s="1163" t="s">
        <v>19883</v>
      </c>
      <c r="D9678" s="1163" t="s">
        <v>19884</v>
      </c>
      <c r="E9678" s="1164" t="s">
        <v>3034</v>
      </c>
      <c r="F9678" s="1165">
        <v>45283</v>
      </c>
      <c r="G9678" s="1165">
        <v>45342</v>
      </c>
    </row>
    <row r="9679" spans="1:7" ht="25.5">
      <c r="A9679" s="1162">
        <v>11406</v>
      </c>
      <c r="B9679" s="1162">
        <v>29622</v>
      </c>
      <c r="C9679" s="1163" t="s">
        <v>19885</v>
      </c>
      <c r="D9679" s="1163" t="s">
        <v>19886</v>
      </c>
      <c r="E9679" s="1164" t="s">
        <v>3034</v>
      </c>
      <c r="F9679" s="1165">
        <v>45273</v>
      </c>
      <c r="G9679" s="1165">
        <v>45332</v>
      </c>
    </row>
    <row r="9680" spans="1:7" ht="25.5">
      <c r="A9680" s="1162">
        <v>11407</v>
      </c>
      <c r="B9680" s="1162">
        <v>29623</v>
      </c>
      <c r="C9680" s="1163" t="s">
        <v>19887</v>
      </c>
      <c r="D9680" s="1163" t="s">
        <v>19888</v>
      </c>
      <c r="E9680" s="1164" t="s">
        <v>3034</v>
      </c>
      <c r="F9680" s="1165">
        <v>45273</v>
      </c>
      <c r="G9680" s="1165">
        <v>45332</v>
      </c>
    </row>
    <row r="9681" spans="1:7" ht="25.5">
      <c r="A9681" s="1162">
        <v>11408</v>
      </c>
      <c r="B9681" s="1162">
        <v>29624</v>
      </c>
      <c r="C9681" s="1163" t="s">
        <v>19889</v>
      </c>
      <c r="D9681" s="1163" t="s">
        <v>19890</v>
      </c>
      <c r="E9681" s="1164" t="s">
        <v>3034</v>
      </c>
      <c r="F9681" s="1165">
        <v>45353</v>
      </c>
      <c r="G9681" s="1165">
        <v>45412</v>
      </c>
    </row>
    <row r="9682" spans="1:7" ht="25.5">
      <c r="A9682" s="1162">
        <v>11409</v>
      </c>
      <c r="B9682" s="1162">
        <v>29625</v>
      </c>
      <c r="C9682" s="1163" t="s">
        <v>19891</v>
      </c>
      <c r="D9682" s="1163" t="s">
        <v>19892</v>
      </c>
      <c r="E9682" s="1164" t="s">
        <v>3034</v>
      </c>
      <c r="F9682" s="1165">
        <v>45343</v>
      </c>
      <c r="G9682" s="1165">
        <v>45402</v>
      </c>
    </row>
    <row r="9683" spans="1:7" ht="38.25">
      <c r="A9683" s="1162">
        <v>11410</v>
      </c>
      <c r="B9683" s="1162">
        <v>29626</v>
      </c>
      <c r="C9683" s="1163" t="s">
        <v>19893</v>
      </c>
      <c r="D9683" s="1163" t="s">
        <v>19894</v>
      </c>
      <c r="E9683" s="1164" t="s">
        <v>2894</v>
      </c>
      <c r="F9683" s="1165">
        <v>45123</v>
      </c>
      <c r="G9683" s="1165">
        <v>45242</v>
      </c>
    </row>
    <row r="9684" spans="1:7" ht="38.25">
      <c r="A9684" s="1162">
        <v>11411</v>
      </c>
      <c r="B9684" s="1162">
        <v>29627</v>
      </c>
      <c r="C9684" s="1163" t="s">
        <v>19895</v>
      </c>
      <c r="D9684" s="1163" t="s">
        <v>19896</v>
      </c>
      <c r="E9684" s="1164" t="s">
        <v>2894</v>
      </c>
      <c r="F9684" s="1165">
        <v>45413</v>
      </c>
      <c r="G9684" s="1165">
        <v>45532</v>
      </c>
    </row>
    <row r="9685" spans="1:7" ht="51">
      <c r="A9685" s="1162">
        <v>11412</v>
      </c>
      <c r="B9685" s="1162">
        <v>29628</v>
      </c>
      <c r="C9685" s="1163" t="s">
        <v>19897</v>
      </c>
      <c r="D9685" s="1163" t="s">
        <v>19898</v>
      </c>
      <c r="E9685" s="1164" t="s">
        <v>2693</v>
      </c>
      <c r="F9685" s="1165">
        <v>44588</v>
      </c>
      <c r="G9685" s="1165">
        <v>44632</v>
      </c>
    </row>
    <row r="9686" spans="1:7" ht="38.25">
      <c r="A9686" s="1162">
        <v>11413</v>
      </c>
      <c r="B9686" s="1162">
        <v>29629</v>
      </c>
      <c r="C9686" s="1163" t="s">
        <v>19899</v>
      </c>
      <c r="D9686" s="1163" t="s">
        <v>19900</v>
      </c>
      <c r="E9686" s="1164" t="s">
        <v>2693</v>
      </c>
      <c r="F9686" s="1165">
        <v>44633</v>
      </c>
      <c r="G9686" s="1165">
        <v>44677</v>
      </c>
    </row>
    <row r="9687" spans="1:7" ht="25.5">
      <c r="A9687" s="1162">
        <v>11414</v>
      </c>
      <c r="B9687" s="1162">
        <v>29630</v>
      </c>
      <c r="C9687" s="1163" t="s">
        <v>19901</v>
      </c>
      <c r="D9687" s="1163" t="s">
        <v>19902</v>
      </c>
      <c r="E9687" s="1164" t="s">
        <v>2693</v>
      </c>
      <c r="F9687" s="1165">
        <v>44588</v>
      </c>
      <c r="G9687" s="1165">
        <v>44632</v>
      </c>
    </row>
    <row r="9688" spans="1:7" ht="38.25">
      <c r="A9688" s="1162">
        <v>11415</v>
      </c>
      <c r="B9688" s="1162">
        <v>29631</v>
      </c>
      <c r="C9688" s="1163" t="s">
        <v>19903</v>
      </c>
      <c r="D9688" s="1163" t="s">
        <v>19904</v>
      </c>
      <c r="E9688" s="1164" t="s">
        <v>3034</v>
      </c>
      <c r="F9688" s="1165">
        <v>44863</v>
      </c>
      <c r="G9688" s="1165">
        <v>44922</v>
      </c>
    </row>
    <row r="9689" spans="1:7" ht="25.5">
      <c r="A9689" s="1162">
        <v>11416</v>
      </c>
      <c r="B9689" s="1162">
        <v>29632</v>
      </c>
      <c r="C9689" s="1163" t="s">
        <v>19905</v>
      </c>
      <c r="D9689" s="1163" t="s">
        <v>19906</v>
      </c>
      <c r="E9689" s="1164" t="s">
        <v>3034</v>
      </c>
      <c r="F9689" s="1165">
        <v>44853</v>
      </c>
      <c r="G9689" s="1165">
        <v>44912</v>
      </c>
    </row>
    <row r="9690" spans="1:7" ht="25.5">
      <c r="A9690" s="1162">
        <v>11417</v>
      </c>
      <c r="B9690" s="1162">
        <v>29633</v>
      </c>
      <c r="C9690" s="1163" t="s">
        <v>19907</v>
      </c>
      <c r="D9690" s="1163" t="s">
        <v>19908</v>
      </c>
      <c r="E9690" s="1164" t="s">
        <v>3034</v>
      </c>
      <c r="F9690" s="1165">
        <v>44933</v>
      </c>
      <c r="G9690" s="1165">
        <v>44992</v>
      </c>
    </row>
    <row r="9691" spans="1:7" ht="38.25">
      <c r="A9691" s="1162">
        <v>11418</v>
      </c>
      <c r="B9691" s="1162">
        <v>29634</v>
      </c>
      <c r="C9691" s="1163" t="s">
        <v>19909</v>
      </c>
      <c r="D9691" s="1163" t="s">
        <v>19910</v>
      </c>
      <c r="E9691" s="1164" t="s">
        <v>3034</v>
      </c>
      <c r="F9691" s="1165">
        <v>44923</v>
      </c>
      <c r="G9691" s="1165">
        <v>44982</v>
      </c>
    </row>
    <row r="9692" spans="1:7" ht="25.5">
      <c r="A9692" s="1162">
        <v>11419</v>
      </c>
      <c r="B9692" s="1162">
        <v>29635</v>
      </c>
      <c r="C9692" s="1163" t="s">
        <v>19911</v>
      </c>
      <c r="D9692" s="1163" t="s">
        <v>19912</v>
      </c>
      <c r="E9692" s="1164" t="s">
        <v>3034</v>
      </c>
      <c r="F9692" s="1165">
        <v>45003</v>
      </c>
      <c r="G9692" s="1165">
        <v>45062</v>
      </c>
    </row>
    <row r="9693" spans="1:7" ht="25.5">
      <c r="A9693" s="1162">
        <v>11420</v>
      </c>
      <c r="B9693" s="1162">
        <v>29636</v>
      </c>
      <c r="C9693" s="1163" t="s">
        <v>19913</v>
      </c>
      <c r="D9693" s="1163" t="s">
        <v>19914</v>
      </c>
      <c r="E9693" s="1164" t="s">
        <v>3034</v>
      </c>
      <c r="F9693" s="1165">
        <v>44993</v>
      </c>
      <c r="G9693" s="1165">
        <v>45052</v>
      </c>
    </row>
    <row r="9694" spans="1:7" ht="38.25">
      <c r="A9694" s="1162">
        <v>11421</v>
      </c>
      <c r="B9694" s="1162">
        <v>29637</v>
      </c>
      <c r="C9694" s="1163" t="s">
        <v>19915</v>
      </c>
      <c r="D9694" s="1163" t="s">
        <v>19916</v>
      </c>
      <c r="E9694" s="1164" t="s">
        <v>3034</v>
      </c>
      <c r="F9694" s="1165">
        <v>45073</v>
      </c>
      <c r="G9694" s="1165">
        <v>45132</v>
      </c>
    </row>
    <row r="9695" spans="1:7" ht="25.5">
      <c r="A9695" s="1162">
        <v>11422</v>
      </c>
      <c r="B9695" s="1162">
        <v>29638</v>
      </c>
      <c r="C9695" s="1163" t="s">
        <v>19917</v>
      </c>
      <c r="D9695" s="1163" t="s">
        <v>19918</v>
      </c>
      <c r="E9695" s="1164" t="s">
        <v>3034</v>
      </c>
      <c r="F9695" s="1165">
        <v>45063</v>
      </c>
      <c r="G9695" s="1165">
        <v>45122</v>
      </c>
    </row>
    <row r="9696" spans="1:7" ht="25.5">
      <c r="A9696" s="1162">
        <v>11423</v>
      </c>
      <c r="B9696" s="1162">
        <v>29639</v>
      </c>
      <c r="C9696" s="1163" t="s">
        <v>19919</v>
      </c>
      <c r="D9696" s="1163" t="s">
        <v>19920</v>
      </c>
      <c r="E9696" s="1164" t="s">
        <v>3034</v>
      </c>
      <c r="F9696" s="1165">
        <v>45063</v>
      </c>
      <c r="G9696" s="1165">
        <v>45122</v>
      </c>
    </row>
    <row r="9697" spans="1:7" ht="38.25">
      <c r="A9697" s="1162">
        <v>11424</v>
      </c>
      <c r="B9697" s="1162">
        <v>29640</v>
      </c>
      <c r="C9697" s="1163" t="s">
        <v>19921</v>
      </c>
      <c r="D9697" s="1163" t="s">
        <v>19922</v>
      </c>
      <c r="E9697" s="1164" t="s">
        <v>3034</v>
      </c>
      <c r="F9697" s="1165">
        <v>45143</v>
      </c>
      <c r="G9697" s="1165">
        <v>45202</v>
      </c>
    </row>
    <row r="9698" spans="1:7" ht="25.5">
      <c r="A9698" s="1162">
        <v>11425</v>
      </c>
      <c r="B9698" s="1162">
        <v>29641</v>
      </c>
      <c r="C9698" s="1163" t="s">
        <v>19923</v>
      </c>
      <c r="D9698" s="1163" t="s">
        <v>19924</v>
      </c>
      <c r="E9698" s="1164" t="s">
        <v>3034</v>
      </c>
      <c r="F9698" s="1165">
        <v>45133</v>
      </c>
      <c r="G9698" s="1165">
        <v>45192</v>
      </c>
    </row>
    <row r="9699" spans="1:7">
      <c r="A9699" s="1158">
        <v>11426</v>
      </c>
      <c r="B9699" s="1158">
        <v>29642</v>
      </c>
      <c r="C9699" s="1159" t="s">
        <v>3338</v>
      </c>
      <c r="D9699" s="1159" t="s">
        <v>3339</v>
      </c>
      <c r="E9699" s="1160" t="s">
        <v>3287</v>
      </c>
      <c r="F9699" s="1161">
        <v>45413</v>
      </c>
      <c r="G9699" s="1161">
        <v>45502</v>
      </c>
    </row>
    <row r="9700" spans="1:7" ht="38.25">
      <c r="A9700" s="1162">
        <v>11427</v>
      </c>
      <c r="B9700" s="1162">
        <v>29643</v>
      </c>
      <c r="C9700" s="1163" t="s">
        <v>19925</v>
      </c>
      <c r="D9700" s="1163" t="s">
        <v>19926</v>
      </c>
      <c r="E9700" s="1164" t="s">
        <v>3287</v>
      </c>
      <c r="F9700" s="1165">
        <v>45413</v>
      </c>
      <c r="G9700" s="1165">
        <v>45502</v>
      </c>
    </row>
    <row r="9701" spans="1:7" ht="25.5">
      <c r="A9701" s="1162">
        <v>11428</v>
      </c>
      <c r="B9701" s="1162">
        <v>29644</v>
      </c>
      <c r="C9701" s="1163" t="s">
        <v>19927</v>
      </c>
      <c r="D9701" s="1163" t="s">
        <v>19928</v>
      </c>
      <c r="E9701" s="1164" t="s">
        <v>3287</v>
      </c>
      <c r="F9701" s="1165">
        <v>45413</v>
      </c>
      <c r="G9701" s="1165">
        <v>45502</v>
      </c>
    </row>
    <row r="9702" spans="1:7" ht="38.25">
      <c r="A9702" s="1162">
        <v>11429</v>
      </c>
      <c r="B9702" s="1162">
        <v>29645</v>
      </c>
      <c r="C9702" s="1163" t="s">
        <v>19929</v>
      </c>
      <c r="D9702" s="1163" t="s">
        <v>19930</v>
      </c>
      <c r="E9702" s="1164" t="s">
        <v>3287</v>
      </c>
      <c r="F9702" s="1165">
        <v>45413</v>
      </c>
      <c r="G9702" s="1165">
        <v>45502</v>
      </c>
    </row>
    <row r="9703" spans="1:7" ht="38.25">
      <c r="A9703" s="1162">
        <v>11430</v>
      </c>
      <c r="B9703" s="1162">
        <v>29646</v>
      </c>
      <c r="C9703" s="1163" t="s">
        <v>19931</v>
      </c>
      <c r="D9703" s="1163" t="s">
        <v>19932</v>
      </c>
      <c r="E9703" s="1164" t="s">
        <v>3287</v>
      </c>
      <c r="F9703" s="1165">
        <v>45413</v>
      </c>
      <c r="G9703" s="1165">
        <v>45502</v>
      </c>
    </row>
    <row r="9704" spans="1:7" ht="25.5">
      <c r="A9704" s="1162">
        <v>11431</v>
      </c>
      <c r="B9704" s="1162">
        <v>29647</v>
      </c>
      <c r="C9704" s="1163" t="s">
        <v>19933</v>
      </c>
      <c r="D9704" s="1163" t="s">
        <v>19934</v>
      </c>
      <c r="E9704" s="1164" t="s">
        <v>3287</v>
      </c>
      <c r="F9704" s="1165">
        <v>45413</v>
      </c>
      <c r="G9704" s="1165">
        <v>45502</v>
      </c>
    </row>
    <row r="9705" spans="1:7" ht="25.5">
      <c r="A9705" s="1162">
        <v>11432</v>
      </c>
      <c r="B9705" s="1162">
        <v>29648</v>
      </c>
      <c r="C9705" s="1163" t="s">
        <v>19935</v>
      </c>
      <c r="D9705" s="1163" t="s">
        <v>19936</v>
      </c>
      <c r="E9705" s="1164" t="s">
        <v>3287</v>
      </c>
      <c r="F9705" s="1165">
        <v>45413</v>
      </c>
      <c r="G9705" s="1165">
        <v>45502</v>
      </c>
    </row>
    <row r="9706" spans="1:7">
      <c r="A9706" s="1158">
        <v>11433</v>
      </c>
      <c r="B9706" s="1158">
        <v>29649</v>
      </c>
      <c r="C9706" s="1159" t="s">
        <v>19937</v>
      </c>
      <c r="D9706" s="1159" t="s">
        <v>4362</v>
      </c>
      <c r="E9706" s="1160" t="s">
        <v>19938</v>
      </c>
      <c r="F9706" s="1161">
        <v>44358</v>
      </c>
      <c r="G9706" s="1161">
        <v>45762</v>
      </c>
    </row>
    <row r="9707" spans="1:7" ht="38.25">
      <c r="A9707" s="1162">
        <v>11434</v>
      </c>
      <c r="B9707" s="1162">
        <v>29650</v>
      </c>
      <c r="C9707" s="1163" t="s">
        <v>19939</v>
      </c>
      <c r="D9707" s="1163" t="s">
        <v>19940</v>
      </c>
      <c r="E9707" s="1164" t="s">
        <v>3009</v>
      </c>
      <c r="F9707" s="1165">
        <v>45353</v>
      </c>
      <c r="G9707" s="1165">
        <v>45502</v>
      </c>
    </row>
    <row r="9708" spans="1:7" ht="38.25">
      <c r="A9708" s="1162">
        <v>11435</v>
      </c>
      <c r="B9708" s="1162">
        <v>29651</v>
      </c>
      <c r="C9708" s="1163" t="s">
        <v>19941</v>
      </c>
      <c r="D9708" s="1163" t="s">
        <v>19942</v>
      </c>
      <c r="E9708" s="1164" t="s">
        <v>9047</v>
      </c>
      <c r="F9708" s="1165">
        <v>45018</v>
      </c>
      <c r="G9708" s="1165">
        <v>45502</v>
      </c>
    </row>
    <row r="9709" spans="1:7" ht="38.25">
      <c r="A9709" s="1162">
        <v>11436</v>
      </c>
      <c r="B9709" s="1162">
        <v>29652</v>
      </c>
      <c r="C9709" s="1163" t="s">
        <v>19943</v>
      </c>
      <c r="D9709" s="1163" t="s">
        <v>19944</v>
      </c>
      <c r="E9709" s="1164" t="s">
        <v>3009</v>
      </c>
      <c r="F9709" s="1165">
        <v>45353</v>
      </c>
      <c r="G9709" s="1165">
        <v>45502</v>
      </c>
    </row>
    <row r="9710" spans="1:7" ht="38.25">
      <c r="A9710" s="1162">
        <v>11437</v>
      </c>
      <c r="B9710" s="1162">
        <v>29653</v>
      </c>
      <c r="C9710" s="1163" t="s">
        <v>19945</v>
      </c>
      <c r="D9710" s="1163" t="s">
        <v>19946</v>
      </c>
      <c r="E9710" s="1164" t="s">
        <v>3009</v>
      </c>
      <c r="F9710" s="1165">
        <v>45353</v>
      </c>
      <c r="G9710" s="1165">
        <v>45502</v>
      </c>
    </row>
    <row r="9711" spans="1:7" ht="25.5">
      <c r="A9711" s="1162">
        <v>11438</v>
      </c>
      <c r="B9711" s="1162">
        <v>29654</v>
      </c>
      <c r="C9711" s="1163" t="s">
        <v>19947</v>
      </c>
      <c r="D9711" s="1163" t="s">
        <v>19948</v>
      </c>
      <c r="E9711" s="1164" t="s">
        <v>3287</v>
      </c>
      <c r="F9711" s="1165">
        <v>45448</v>
      </c>
      <c r="G9711" s="1165">
        <v>45537</v>
      </c>
    </row>
    <row r="9712" spans="1:7" ht="25.5">
      <c r="A9712" s="1162">
        <v>11439</v>
      </c>
      <c r="B9712" s="1162">
        <v>29655</v>
      </c>
      <c r="C9712" s="1163" t="s">
        <v>19949</v>
      </c>
      <c r="D9712" s="1163" t="s">
        <v>19950</v>
      </c>
      <c r="E9712" s="1164" t="s">
        <v>3287</v>
      </c>
      <c r="F9712" s="1165">
        <v>45353</v>
      </c>
      <c r="G9712" s="1165">
        <v>45442</v>
      </c>
    </row>
    <row r="9713" spans="1:7" ht="25.5">
      <c r="A9713" s="1162">
        <v>11440</v>
      </c>
      <c r="B9713" s="1162">
        <v>29656</v>
      </c>
      <c r="C9713" s="1163" t="s">
        <v>19951</v>
      </c>
      <c r="D9713" s="1163" t="s">
        <v>19952</v>
      </c>
      <c r="E9713" s="1164" t="s">
        <v>3282</v>
      </c>
      <c r="F9713" s="1165">
        <v>44358</v>
      </c>
      <c r="G9713" s="1165">
        <v>44882</v>
      </c>
    </row>
    <row r="9714" spans="1:7" ht="25.5">
      <c r="A9714" s="1162">
        <v>11441</v>
      </c>
      <c r="B9714" s="1162">
        <v>29657</v>
      </c>
      <c r="C9714" s="1163" t="s">
        <v>19953</v>
      </c>
      <c r="D9714" s="1163" t="s">
        <v>19954</v>
      </c>
      <c r="E9714" s="1164" t="s">
        <v>3009</v>
      </c>
      <c r="F9714" s="1165">
        <v>44733</v>
      </c>
      <c r="G9714" s="1165">
        <v>44882</v>
      </c>
    </row>
    <row r="9715" spans="1:7" ht="38.25">
      <c r="A9715" s="1162">
        <v>11442</v>
      </c>
      <c r="B9715" s="1162">
        <v>29658</v>
      </c>
      <c r="C9715" s="1163" t="s">
        <v>19955</v>
      </c>
      <c r="D9715" s="1163" t="s">
        <v>19956</v>
      </c>
      <c r="E9715" s="1164" t="s">
        <v>3556</v>
      </c>
      <c r="F9715" s="1165">
        <v>44563</v>
      </c>
      <c r="G9715" s="1165">
        <v>44882</v>
      </c>
    </row>
    <row r="9716" spans="1:7" ht="38.25">
      <c r="A9716" s="1162">
        <v>11443</v>
      </c>
      <c r="B9716" s="1162">
        <v>29659</v>
      </c>
      <c r="C9716" s="1163" t="s">
        <v>19957</v>
      </c>
      <c r="D9716" s="1163" t="s">
        <v>19958</v>
      </c>
      <c r="E9716" s="1164" t="s">
        <v>4379</v>
      </c>
      <c r="F9716" s="1165">
        <v>44358</v>
      </c>
      <c r="G9716" s="1165">
        <v>45502</v>
      </c>
    </row>
    <row r="9717" spans="1:7" ht="38.25">
      <c r="A9717" s="1162">
        <v>11444</v>
      </c>
      <c r="B9717" s="1162">
        <v>29660</v>
      </c>
      <c r="C9717" s="1163" t="s">
        <v>19959</v>
      </c>
      <c r="D9717" s="1163" t="s">
        <v>19960</v>
      </c>
      <c r="E9717" s="1164" t="s">
        <v>3009</v>
      </c>
      <c r="F9717" s="1165">
        <v>45413</v>
      </c>
      <c r="G9717" s="1165">
        <v>45562</v>
      </c>
    </row>
    <row r="9718" spans="1:7" ht="38.25">
      <c r="A9718" s="1162">
        <v>11445</v>
      </c>
      <c r="B9718" s="1162">
        <v>29661</v>
      </c>
      <c r="C9718" s="1163" t="s">
        <v>19961</v>
      </c>
      <c r="D9718" s="1163" t="s">
        <v>19962</v>
      </c>
      <c r="E9718" s="1164" t="s">
        <v>3009</v>
      </c>
      <c r="F9718" s="1165">
        <v>45413</v>
      </c>
      <c r="G9718" s="1165">
        <v>45562</v>
      </c>
    </row>
    <row r="9719" spans="1:7" ht="38.25">
      <c r="A9719" s="1162">
        <v>11446</v>
      </c>
      <c r="B9719" s="1162">
        <v>29662</v>
      </c>
      <c r="C9719" s="1163" t="s">
        <v>19963</v>
      </c>
      <c r="D9719" s="1163" t="s">
        <v>19964</v>
      </c>
      <c r="E9719" s="1164" t="s">
        <v>3009</v>
      </c>
      <c r="F9719" s="1165">
        <v>45413</v>
      </c>
      <c r="G9719" s="1165">
        <v>45562</v>
      </c>
    </row>
    <row r="9720" spans="1:7" ht="38.25">
      <c r="A9720" s="1162">
        <v>11447</v>
      </c>
      <c r="B9720" s="1162">
        <v>29663</v>
      </c>
      <c r="C9720" s="1163" t="s">
        <v>19965</v>
      </c>
      <c r="D9720" s="1163" t="s">
        <v>19966</v>
      </c>
      <c r="E9720" s="1164" t="s">
        <v>3009</v>
      </c>
      <c r="F9720" s="1165">
        <v>45413</v>
      </c>
      <c r="G9720" s="1165">
        <v>45562</v>
      </c>
    </row>
    <row r="9721" spans="1:7" ht="38.25">
      <c r="A9721" s="1162">
        <v>11448</v>
      </c>
      <c r="B9721" s="1162">
        <v>29664</v>
      </c>
      <c r="C9721" s="1163" t="s">
        <v>19967</v>
      </c>
      <c r="D9721" s="1163" t="s">
        <v>19968</v>
      </c>
      <c r="E9721" s="1164" t="s">
        <v>3009</v>
      </c>
      <c r="F9721" s="1165">
        <v>45413</v>
      </c>
      <c r="G9721" s="1165">
        <v>45562</v>
      </c>
    </row>
    <row r="9722" spans="1:7" ht="38.25">
      <c r="A9722" s="1162">
        <v>11449</v>
      </c>
      <c r="B9722" s="1162">
        <v>29665</v>
      </c>
      <c r="C9722" s="1163" t="s">
        <v>19969</v>
      </c>
      <c r="D9722" s="1163" t="s">
        <v>19970</v>
      </c>
      <c r="E9722" s="1164" t="s">
        <v>3009</v>
      </c>
      <c r="F9722" s="1165">
        <v>45413</v>
      </c>
      <c r="G9722" s="1165">
        <v>45562</v>
      </c>
    </row>
    <row r="9723" spans="1:7" ht="38.25">
      <c r="A9723" s="1162">
        <v>11450</v>
      </c>
      <c r="B9723" s="1162">
        <v>29666</v>
      </c>
      <c r="C9723" s="1163" t="s">
        <v>19971</v>
      </c>
      <c r="D9723" s="1163" t="s">
        <v>19972</v>
      </c>
      <c r="E9723" s="1164" t="s">
        <v>3009</v>
      </c>
      <c r="F9723" s="1165">
        <v>45413</v>
      </c>
      <c r="G9723" s="1165">
        <v>45562</v>
      </c>
    </row>
    <row r="9724" spans="1:7" ht="25.5">
      <c r="A9724" s="1162">
        <v>11451</v>
      </c>
      <c r="B9724" s="1162">
        <v>29667</v>
      </c>
      <c r="C9724" s="1163" t="s">
        <v>19973</v>
      </c>
      <c r="D9724" s="1163" t="s">
        <v>19974</v>
      </c>
      <c r="E9724" s="1164" t="s">
        <v>3009</v>
      </c>
      <c r="F9724" s="1165">
        <v>45413</v>
      </c>
      <c r="G9724" s="1165">
        <v>45562</v>
      </c>
    </row>
    <row r="9725" spans="1:7" ht="38.25">
      <c r="A9725" s="1162">
        <v>11452</v>
      </c>
      <c r="B9725" s="1162">
        <v>29668</v>
      </c>
      <c r="C9725" s="1163" t="s">
        <v>19975</v>
      </c>
      <c r="D9725" s="1163" t="s">
        <v>19976</v>
      </c>
      <c r="E9725" s="1164" t="s">
        <v>11218</v>
      </c>
      <c r="F9725" s="1165">
        <v>44803</v>
      </c>
      <c r="G9725" s="1165">
        <v>45362</v>
      </c>
    </row>
    <row r="9726" spans="1:7" ht="38.25">
      <c r="A9726" s="1162">
        <v>11453</v>
      </c>
      <c r="B9726" s="1162">
        <v>29669</v>
      </c>
      <c r="C9726" s="1163" t="s">
        <v>19977</v>
      </c>
      <c r="D9726" s="1163" t="s">
        <v>19978</v>
      </c>
      <c r="E9726" s="1164" t="s">
        <v>3287</v>
      </c>
      <c r="F9726" s="1165">
        <v>45044</v>
      </c>
      <c r="G9726" s="1165">
        <v>45133</v>
      </c>
    </row>
    <row r="9727" spans="1:7" ht="51">
      <c r="A9727" s="1162">
        <v>11454</v>
      </c>
      <c r="B9727" s="1162">
        <v>29670</v>
      </c>
      <c r="C9727" s="1163" t="s">
        <v>19979</v>
      </c>
      <c r="D9727" s="1163" t="s">
        <v>19980</v>
      </c>
      <c r="E9727" s="1164" t="s">
        <v>3287</v>
      </c>
      <c r="F9727" s="1165">
        <v>45044</v>
      </c>
      <c r="G9727" s="1165">
        <v>45133</v>
      </c>
    </row>
    <row r="9728" spans="1:7" ht="38.25">
      <c r="A9728" s="1162">
        <v>11455</v>
      </c>
      <c r="B9728" s="1162">
        <v>29671</v>
      </c>
      <c r="C9728" s="1163" t="s">
        <v>19981</v>
      </c>
      <c r="D9728" s="1163" t="s">
        <v>19982</v>
      </c>
      <c r="E9728" s="1164" t="s">
        <v>3009</v>
      </c>
      <c r="F9728" s="1165">
        <v>45213</v>
      </c>
      <c r="G9728" s="1165">
        <v>45362</v>
      </c>
    </row>
    <row r="9729" spans="1:7" ht="38.25">
      <c r="A9729" s="1162">
        <v>11456</v>
      </c>
      <c r="B9729" s="1162">
        <v>29672</v>
      </c>
      <c r="C9729" s="1163" t="s">
        <v>19983</v>
      </c>
      <c r="D9729" s="1163" t="s">
        <v>19984</v>
      </c>
      <c r="E9729" s="1164" t="s">
        <v>3009</v>
      </c>
      <c r="F9729" s="1165">
        <v>45213</v>
      </c>
      <c r="G9729" s="1165">
        <v>45362</v>
      </c>
    </row>
    <row r="9730" spans="1:7" ht="38.25">
      <c r="A9730" s="1162">
        <v>11457</v>
      </c>
      <c r="B9730" s="1162">
        <v>29673</v>
      </c>
      <c r="C9730" s="1163" t="s">
        <v>19985</v>
      </c>
      <c r="D9730" s="1163" t="s">
        <v>19986</v>
      </c>
      <c r="E9730" s="1164" t="s">
        <v>3009</v>
      </c>
      <c r="F9730" s="1165">
        <v>45448</v>
      </c>
      <c r="G9730" s="1165">
        <v>45597</v>
      </c>
    </row>
    <row r="9731" spans="1:7" ht="38.25">
      <c r="A9731" s="1162">
        <v>11458</v>
      </c>
      <c r="B9731" s="1162">
        <v>29674</v>
      </c>
      <c r="C9731" s="1163" t="s">
        <v>19987</v>
      </c>
      <c r="D9731" s="1163" t="s">
        <v>19988</v>
      </c>
      <c r="E9731" s="1164" t="s">
        <v>3009</v>
      </c>
      <c r="F9731" s="1165">
        <v>45533</v>
      </c>
      <c r="G9731" s="1165">
        <v>45682</v>
      </c>
    </row>
    <row r="9732" spans="1:7" ht="38.25">
      <c r="A9732" s="1162">
        <v>11459</v>
      </c>
      <c r="B9732" s="1162">
        <v>29675</v>
      </c>
      <c r="C9732" s="1163" t="s">
        <v>19989</v>
      </c>
      <c r="D9732" s="1163" t="s">
        <v>19990</v>
      </c>
      <c r="E9732" s="1164" t="s">
        <v>3009</v>
      </c>
      <c r="F9732" s="1165">
        <v>45613</v>
      </c>
      <c r="G9732" s="1165">
        <v>45762</v>
      </c>
    </row>
    <row r="9733" spans="1:7" ht="25.5">
      <c r="A9733" s="1162">
        <v>11460</v>
      </c>
      <c r="B9733" s="1162">
        <v>29676</v>
      </c>
      <c r="C9733" s="1163" t="s">
        <v>19991</v>
      </c>
      <c r="D9733" s="1163" t="s">
        <v>19992</v>
      </c>
      <c r="E9733" s="1164" t="s">
        <v>3009</v>
      </c>
      <c r="F9733" s="1165">
        <v>45613</v>
      </c>
      <c r="G9733" s="1165">
        <v>45762</v>
      </c>
    </row>
    <row r="9734" spans="1:7" ht="38.25">
      <c r="A9734" s="1162">
        <v>11461</v>
      </c>
      <c r="B9734" s="1162">
        <v>29677</v>
      </c>
      <c r="C9734" s="1163" t="s">
        <v>19993</v>
      </c>
      <c r="D9734" s="1163" t="s">
        <v>19994</v>
      </c>
      <c r="E9734" s="1164" t="s">
        <v>3009</v>
      </c>
      <c r="F9734" s="1165">
        <v>45213</v>
      </c>
      <c r="G9734" s="1165">
        <v>45362</v>
      </c>
    </row>
    <row r="9735" spans="1:7" ht="38.25">
      <c r="A9735" s="1162">
        <v>11462</v>
      </c>
      <c r="B9735" s="1162">
        <v>29678</v>
      </c>
      <c r="C9735" s="1163" t="s">
        <v>19995</v>
      </c>
      <c r="D9735" s="1163" t="s">
        <v>19996</v>
      </c>
      <c r="E9735" s="1164" t="s">
        <v>3009</v>
      </c>
      <c r="F9735" s="1165">
        <v>45448</v>
      </c>
      <c r="G9735" s="1165">
        <v>45597</v>
      </c>
    </row>
    <row r="9736" spans="1:7" ht="38.25">
      <c r="A9736" s="1162">
        <v>11463</v>
      </c>
      <c r="B9736" s="1162">
        <v>29679</v>
      </c>
      <c r="C9736" s="1163" t="s">
        <v>19997</v>
      </c>
      <c r="D9736" s="1163" t="s">
        <v>19998</v>
      </c>
      <c r="E9736" s="1164" t="s">
        <v>4427</v>
      </c>
      <c r="F9736" s="1165">
        <v>44958</v>
      </c>
      <c r="G9736" s="1165">
        <v>45597</v>
      </c>
    </row>
    <row r="9737" spans="1:7" ht="38.25">
      <c r="A9737" s="1162">
        <v>11464</v>
      </c>
      <c r="B9737" s="1162">
        <v>29680</v>
      </c>
      <c r="C9737" s="1163" t="s">
        <v>19999</v>
      </c>
      <c r="D9737" s="1163" t="s">
        <v>20000</v>
      </c>
      <c r="E9737" s="1164" t="s">
        <v>3009</v>
      </c>
      <c r="F9737" s="1165">
        <v>45448</v>
      </c>
      <c r="G9737" s="1165">
        <v>45597</v>
      </c>
    </row>
    <row r="9738" spans="1:7">
      <c r="A9738" s="1158">
        <v>11465</v>
      </c>
      <c r="B9738" s="1158">
        <v>29681</v>
      </c>
      <c r="C9738" s="1159" t="s">
        <v>20001</v>
      </c>
      <c r="D9738" s="1159" t="s">
        <v>4433</v>
      </c>
      <c r="E9738" s="1160" t="s">
        <v>6723</v>
      </c>
      <c r="F9738" s="1161">
        <v>44563</v>
      </c>
      <c r="G9738" s="1161">
        <v>45722</v>
      </c>
    </row>
    <row r="9739" spans="1:7" ht="38.25">
      <c r="A9739" s="1162">
        <v>11466</v>
      </c>
      <c r="B9739" s="1162">
        <v>29682</v>
      </c>
      <c r="C9739" s="1163" t="s">
        <v>20002</v>
      </c>
      <c r="D9739" s="1163" t="s">
        <v>20003</v>
      </c>
      <c r="E9739" s="1164" t="s">
        <v>3009</v>
      </c>
      <c r="F9739" s="1165">
        <v>44563</v>
      </c>
      <c r="G9739" s="1165">
        <v>44712</v>
      </c>
    </row>
    <row r="9740" spans="1:7" ht="25.5">
      <c r="A9740" s="1162">
        <v>11467</v>
      </c>
      <c r="B9740" s="1162">
        <v>29683</v>
      </c>
      <c r="C9740" s="1163" t="s">
        <v>20004</v>
      </c>
      <c r="D9740" s="1163" t="s">
        <v>20005</v>
      </c>
      <c r="E9740" s="1164" t="s">
        <v>3722</v>
      </c>
      <c r="F9740" s="1165">
        <v>44943</v>
      </c>
      <c r="G9740" s="1165">
        <v>45722</v>
      </c>
    </row>
    <row r="9741" spans="1:7" ht="25.5">
      <c r="A9741" s="1162">
        <v>11468</v>
      </c>
      <c r="B9741" s="1162">
        <v>29684</v>
      </c>
      <c r="C9741" s="1163" t="s">
        <v>20006</v>
      </c>
      <c r="D9741" s="1163" t="s">
        <v>20007</v>
      </c>
      <c r="E9741" s="1164" t="s">
        <v>3009</v>
      </c>
      <c r="F9741" s="1165">
        <v>45018</v>
      </c>
      <c r="G9741" s="1165">
        <v>45167</v>
      </c>
    </row>
    <row r="9742" spans="1:7" ht="38.25">
      <c r="A9742" s="1162">
        <v>11469</v>
      </c>
      <c r="B9742" s="1162">
        <v>29685</v>
      </c>
      <c r="C9742" s="1163" t="s">
        <v>20008</v>
      </c>
      <c r="D9742" s="1163" t="s">
        <v>20009</v>
      </c>
      <c r="E9742" s="1164" t="s">
        <v>3009</v>
      </c>
      <c r="F9742" s="1165">
        <v>45353</v>
      </c>
      <c r="G9742" s="1165">
        <v>45502</v>
      </c>
    </row>
    <row r="9743" spans="1:7" ht="38.25">
      <c r="A9743" s="1162">
        <v>11470</v>
      </c>
      <c r="B9743" s="1162">
        <v>29686</v>
      </c>
      <c r="C9743" s="1163" t="s">
        <v>20010</v>
      </c>
      <c r="D9743" s="1163" t="s">
        <v>20011</v>
      </c>
      <c r="E9743" s="1164" t="s">
        <v>3009</v>
      </c>
      <c r="F9743" s="1165">
        <v>45213</v>
      </c>
      <c r="G9743" s="1165">
        <v>45362</v>
      </c>
    </row>
    <row r="9744" spans="1:7" ht="38.25">
      <c r="A9744" s="1162">
        <v>11471</v>
      </c>
      <c r="B9744" s="1162">
        <v>29687</v>
      </c>
      <c r="C9744" s="1163" t="s">
        <v>20012</v>
      </c>
      <c r="D9744" s="1163" t="s">
        <v>20013</v>
      </c>
      <c r="E9744" s="1164" t="s">
        <v>3009</v>
      </c>
      <c r="F9744" s="1165">
        <v>45533</v>
      </c>
      <c r="G9744" s="1165">
        <v>45682</v>
      </c>
    </row>
    <row r="9745" spans="1:7" ht="25.5">
      <c r="A9745" s="1162">
        <v>11472</v>
      </c>
      <c r="B9745" s="1162">
        <v>29688</v>
      </c>
      <c r="C9745" s="1163" t="s">
        <v>20014</v>
      </c>
      <c r="D9745" s="1163" t="s">
        <v>20015</v>
      </c>
      <c r="E9745" s="1164" t="s">
        <v>3009</v>
      </c>
      <c r="F9745" s="1165">
        <v>45413</v>
      </c>
      <c r="G9745" s="1165">
        <v>45562</v>
      </c>
    </row>
    <row r="9746" spans="1:7">
      <c r="A9746" s="1158">
        <v>11473</v>
      </c>
      <c r="B9746" s="1158">
        <v>29689</v>
      </c>
      <c r="C9746" s="1159" t="s">
        <v>11960</v>
      </c>
      <c r="D9746" s="1159" t="s">
        <v>12561</v>
      </c>
      <c r="E9746" s="1160" t="s">
        <v>20016</v>
      </c>
      <c r="F9746" s="1161">
        <v>44284</v>
      </c>
      <c r="G9746" s="1161">
        <v>46035</v>
      </c>
    </row>
    <row r="9747" spans="1:7">
      <c r="A9747" s="1158">
        <v>11474</v>
      </c>
      <c r="B9747" s="1158">
        <v>29690</v>
      </c>
      <c r="C9747" s="1159" t="s">
        <v>20017</v>
      </c>
      <c r="D9747" s="1159" t="s">
        <v>4830</v>
      </c>
      <c r="E9747" s="1160" t="s">
        <v>20018</v>
      </c>
      <c r="F9747" s="1161">
        <v>44528</v>
      </c>
      <c r="G9747" s="1161">
        <v>46035</v>
      </c>
    </row>
    <row r="9748" spans="1:7" ht="25.5">
      <c r="A9748" s="1158">
        <v>11475</v>
      </c>
      <c r="B9748" s="1158">
        <v>29691</v>
      </c>
      <c r="C9748" s="1159" t="s">
        <v>20019</v>
      </c>
      <c r="D9748" s="1159" t="s">
        <v>4833</v>
      </c>
      <c r="E9748" s="1160" t="s">
        <v>3112</v>
      </c>
      <c r="F9748" s="1161">
        <v>45337</v>
      </c>
      <c r="G9748" s="1161">
        <v>45366</v>
      </c>
    </row>
    <row r="9749" spans="1:7" ht="25.5">
      <c r="A9749" s="1162">
        <v>11476</v>
      </c>
      <c r="B9749" s="1162">
        <v>29692</v>
      </c>
      <c r="C9749" s="1163" t="s">
        <v>20020</v>
      </c>
      <c r="D9749" s="1163" t="s">
        <v>20021</v>
      </c>
      <c r="E9749" s="1164" t="s">
        <v>3112</v>
      </c>
      <c r="F9749" s="1165">
        <v>45337</v>
      </c>
      <c r="G9749" s="1165">
        <v>45366</v>
      </c>
    </row>
    <row r="9750" spans="1:7" ht="25.5">
      <c r="A9750" s="1158">
        <v>11477</v>
      </c>
      <c r="B9750" s="1158">
        <v>29693</v>
      </c>
      <c r="C9750" s="1159" t="s">
        <v>20022</v>
      </c>
      <c r="D9750" s="1159" t="s">
        <v>4837</v>
      </c>
      <c r="E9750" s="1160" t="s">
        <v>3461</v>
      </c>
      <c r="F9750" s="1161">
        <v>44958</v>
      </c>
      <c r="G9750" s="1161">
        <v>45257</v>
      </c>
    </row>
    <row r="9751" spans="1:7" ht="25.5">
      <c r="A9751" s="1162">
        <v>11478</v>
      </c>
      <c r="B9751" s="1162">
        <v>29694</v>
      </c>
      <c r="C9751" s="1163" t="s">
        <v>20023</v>
      </c>
      <c r="D9751" s="1163" t="s">
        <v>20024</v>
      </c>
      <c r="E9751" s="1164" t="s">
        <v>3112</v>
      </c>
      <c r="F9751" s="1165">
        <v>44958</v>
      </c>
      <c r="G9751" s="1165">
        <v>44987</v>
      </c>
    </row>
    <row r="9752" spans="1:7" ht="25.5">
      <c r="A9752" s="1162">
        <v>11479</v>
      </c>
      <c r="B9752" s="1162">
        <v>29695</v>
      </c>
      <c r="C9752" s="1163" t="s">
        <v>20025</v>
      </c>
      <c r="D9752" s="1163" t="s">
        <v>20026</v>
      </c>
      <c r="E9752" s="1164" t="s">
        <v>3112</v>
      </c>
      <c r="F9752" s="1165">
        <v>45228</v>
      </c>
      <c r="G9752" s="1165">
        <v>45257</v>
      </c>
    </row>
    <row r="9753" spans="1:7">
      <c r="A9753" s="1158">
        <v>11480</v>
      </c>
      <c r="B9753" s="1158">
        <v>29696</v>
      </c>
      <c r="C9753" s="1159" t="s">
        <v>20027</v>
      </c>
      <c r="D9753" s="1159" t="s">
        <v>4843</v>
      </c>
      <c r="E9753" s="1160" t="s">
        <v>3287</v>
      </c>
      <c r="F9753" s="1161">
        <v>45909</v>
      </c>
      <c r="G9753" s="1161">
        <v>45998</v>
      </c>
    </row>
    <row r="9754" spans="1:7" ht="25.5">
      <c r="A9754" s="1162">
        <v>11481</v>
      </c>
      <c r="B9754" s="1162">
        <v>29697</v>
      </c>
      <c r="C9754" s="1163" t="s">
        <v>20028</v>
      </c>
      <c r="D9754" s="1163" t="s">
        <v>4845</v>
      </c>
      <c r="E9754" s="1164" t="s">
        <v>3287</v>
      </c>
      <c r="F9754" s="1165">
        <v>45909</v>
      </c>
      <c r="G9754" s="1165">
        <v>45998</v>
      </c>
    </row>
    <row r="9755" spans="1:7" ht="38.25">
      <c r="A9755" s="1158">
        <v>11482</v>
      </c>
      <c r="B9755" s="1158">
        <v>29698</v>
      </c>
      <c r="C9755" s="1159" t="s">
        <v>20029</v>
      </c>
      <c r="D9755" s="1159" t="s">
        <v>4847</v>
      </c>
      <c r="E9755" s="1160" t="s">
        <v>3112</v>
      </c>
      <c r="F9755" s="1161">
        <v>45518</v>
      </c>
      <c r="G9755" s="1161">
        <v>45547</v>
      </c>
    </row>
    <row r="9756" spans="1:7" ht="25.5">
      <c r="A9756" s="1162">
        <v>11483</v>
      </c>
      <c r="B9756" s="1162">
        <v>29699</v>
      </c>
      <c r="C9756" s="1163" t="s">
        <v>20030</v>
      </c>
      <c r="D9756" s="1163" t="s">
        <v>20031</v>
      </c>
      <c r="E9756" s="1164" t="s">
        <v>3112</v>
      </c>
      <c r="F9756" s="1165">
        <v>45518</v>
      </c>
      <c r="G9756" s="1165">
        <v>45547</v>
      </c>
    </row>
    <row r="9757" spans="1:7">
      <c r="A9757" s="1158">
        <v>11484</v>
      </c>
      <c r="B9757" s="1158">
        <v>29700</v>
      </c>
      <c r="C9757" s="1159" t="s">
        <v>20032</v>
      </c>
      <c r="D9757" s="1159" t="s">
        <v>4851</v>
      </c>
      <c r="E9757" s="1160" t="s">
        <v>7879</v>
      </c>
      <c r="F9757" s="1161">
        <v>45438</v>
      </c>
      <c r="G9757" s="1161">
        <v>46005</v>
      </c>
    </row>
    <row r="9758" spans="1:7" ht="25.5">
      <c r="A9758" s="1162">
        <v>11485</v>
      </c>
      <c r="B9758" s="1162">
        <v>29701</v>
      </c>
      <c r="C9758" s="1163" t="s">
        <v>20033</v>
      </c>
      <c r="D9758" s="1163" t="s">
        <v>4854</v>
      </c>
      <c r="E9758" s="1164" t="s">
        <v>2981</v>
      </c>
      <c r="F9758" s="1165">
        <v>45498</v>
      </c>
      <c r="G9758" s="1165">
        <v>45547</v>
      </c>
    </row>
    <row r="9759" spans="1:7">
      <c r="A9759" s="1162">
        <v>11486</v>
      </c>
      <c r="B9759" s="1162">
        <v>29702</v>
      </c>
      <c r="C9759" s="1163" t="s">
        <v>20034</v>
      </c>
      <c r="D9759" s="1163" t="s">
        <v>4856</v>
      </c>
      <c r="E9759" s="1164" t="s">
        <v>2981</v>
      </c>
      <c r="F9759" s="1165">
        <v>45691</v>
      </c>
      <c r="G9759" s="1165">
        <v>45740</v>
      </c>
    </row>
    <row r="9760" spans="1:7" ht="25.5">
      <c r="A9760" s="1162">
        <v>11487</v>
      </c>
      <c r="B9760" s="1162">
        <v>29703</v>
      </c>
      <c r="C9760" s="1163" t="s">
        <v>20035</v>
      </c>
      <c r="D9760" s="1163" t="s">
        <v>4858</v>
      </c>
      <c r="E9760" s="1164" t="s">
        <v>2702</v>
      </c>
      <c r="F9760" s="1165">
        <v>45999</v>
      </c>
      <c r="G9760" s="1165">
        <v>46005</v>
      </c>
    </row>
    <row r="9761" spans="1:7">
      <c r="A9761" s="1162">
        <v>11488</v>
      </c>
      <c r="B9761" s="1162">
        <v>38325</v>
      </c>
      <c r="C9761" s="1163" t="s">
        <v>20036</v>
      </c>
      <c r="D9761" s="1163" t="s">
        <v>4860</v>
      </c>
      <c r="E9761" s="1164" t="s">
        <v>3034</v>
      </c>
      <c r="F9761" s="1165">
        <v>45438</v>
      </c>
      <c r="G9761" s="1165">
        <v>45497</v>
      </c>
    </row>
    <row r="9762" spans="1:7" ht="25.5">
      <c r="A9762" s="1158">
        <v>11489</v>
      </c>
      <c r="B9762" s="1158">
        <v>29704</v>
      </c>
      <c r="C9762" s="1159" t="s">
        <v>20037</v>
      </c>
      <c r="D9762" s="1159" t="s">
        <v>4862</v>
      </c>
      <c r="E9762" s="1160" t="s">
        <v>3112</v>
      </c>
      <c r="F9762" s="1161">
        <v>46006</v>
      </c>
      <c r="G9762" s="1161">
        <v>46035</v>
      </c>
    </row>
    <row r="9763" spans="1:7" ht="25.5">
      <c r="A9763" s="1162">
        <v>11490</v>
      </c>
      <c r="B9763" s="1162">
        <v>29705</v>
      </c>
      <c r="C9763" s="1163" t="s">
        <v>20038</v>
      </c>
      <c r="D9763" s="1163" t="s">
        <v>4864</v>
      </c>
      <c r="E9763" s="1164" t="s">
        <v>3112</v>
      </c>
      <c r="F9763" s="1165">
        <v>46006</v>
      </c>
      <c r="G9763" s="1165">
        <v>46035</v>
      </c>
    </row>
    <row r="9764" spans="1:7">
      <c r="A9764" s="1158">
        <v>11491</v>
      </c>
      <c r="B9764" s="1158">
        <v>29706</v>
      </c>
      <c r="C9764" s="1159" t="s">
        <v>20039</v>
      </c>
      <c r="D9764" s="1159" t="s">
        <v>4866</v>
      </c>
      <c r="E9764" s="1160" t="s">
        <v>3112</v>
      </c>
      <c r="F9764" s="1161">
        <v>45741</v>
      </c>
      <c r="G9764" s="1161">
        <v>45770</v>
      </c>
    </row>
    <row r="9765" spans="1:7" ht="25.5">
      <c r="A9765" s="1162">
        <v>11492</v>
      </c>
      <c r="B9765" s="1162">
        <v>29707</v>
      </c>
      <c r="C9765" s="1163" t="s">
        <v>20040</v>
      </c>
      <c r="D9765" s="1163" t="s">
        <v>4868</v>
      </c>
      <c r="E9765" s="1164" t="s">
        <v>3112</v>
      </c>
      <c r="F9765" s="1165">
        <v>45741</v>
      </c>
      <c r="G9765" s="1165">
        <v>45770</v>
      </c>
    </row>
    <row r="9766" spans="1:7">
      <c r="A9766" s="1158">
        <v>11493</v>
      </c>
      <c r="B9766" s="1158">
        <v>29708</v>
      </c>
      <c r="C9766" s="1159" t="s">
        <v>20041</v>
      </c>
      <c r="D9766" s="1159" t="s">
        <v>4500</v>
      </c>
      <c r="E9766" s="1160" t="s">
        <v>20042</v>
      </c>
      <c r="F9766" s="1161">
        <v>45548</v>
      </c>
      <c r="G9766" s="1161">
        <v>45680</v>
      </c>
    </row>
    <row r="9767" spans="1:7" ht="25.5">
      <c r="A9767" s="1162">
        <v>11494</v>
      </c>
      <c r="B9767" s="1162">
        <v>29709</v>
      </c>
      <c r="C9767" s="1163" t="s">
        <v>20043</v>
      </c>
      <c r="D9767" s="1163" t="s">
        <v>20044</v>
      </c>
      <c r="E9767" s="1164" t="s">
        <v>3034</v>
      </c>
      <c r="F9767" s="1165">
        <v>45621</v>
      </c>
      <c r="G9767" s="1165">
        <v>45680</v>
      </c>
    </row>
    <row r="9768" spans="1:7">
      <c r="A9768" s="1162">
        <v>11495</v>
      </c>
      <c r="B9768" s="1162">
        <v>29710</v>
      </c>
      <c r="C9768" s="1163" t="s">
        <v>20045</v>
      </c>
      <c r="D9768" s="1163" t="s">
        <v>4871</v>
      </c>
      <c r="E9768" s="1164" t="s">
        <v>20046</v>
      </c>
      <c r="F9768" s="1165">
        <v>45548</v>
      </c>
      <c r="G9768" s="1165">
        <v>45620</v>
      </c>
    </row>
    <row r="9769" spans="1:7">
      <c r="A9769" s="1158">
        <v>11496</v>
      </c>
      <c r="B9769" s="1158">
        <v>29711</v>
      </c>
      <c r="C9769" s="1159" t="s">
        <v>20047</v>
      </c>
      <c r="D9769" s="1159" t="s">
        <v>4504</v>
      </c>
      <c r="E9769" s="1160" t="s">
        <v>20048</v>
      </c>
      <c r="F9769" s="1161">
        <v>45018</v>
      </c>
      <c r="G9769" s="1161">
        <v>45800</v>
      </c>
    </row>
    <row r="9770" spans="1:7">
      <c r="A9770" s="1162">
        <v>11497</v>
      </c>
      <c r="B9770" s="1162">
        <v>29712</v>
      </c>
      <c r="C9770" s="1163" t="s">
        <v>20049</v>
      </c>
      <c r="D9770" s="1163" t="s">
        <v>4874</v>
      </c>
      <c r="E9770" s="1164" t="s">
        <v>3112</v>
      </c>
      <c r="F9770" s="1165">
        <v>45018</v>
      </c>
      <c r="G9770" s="1165">
        <v>45047</v>
      </c>
    </row>
    <row r="9771" spans="1:7" ht="25.5">
      <c r="A9771" s="1162">
        <v>11498</v>
      </c>
      <c r="B9771" s="1162">
        <v>29713</v>
      </c>
      <c r="C9771" s="1163" t="s">
        <v>20050</v>
      </c>
      <c r="D9771" s="1163" t="s">
        <v>4876</v>
      </c>
      <c r="E9771" s="1164" t="s">
        <v>3034</v>
      </c>
      <c r="F9771" s="1165">
        <v>45741</v>
      </c>
      <c r="G9771" s="1165">
        <v>45800</v>
      </c>
    </row>
    <row r="9772" spans="1:7">
      <c r="A9772" s="1158">
        <v>11499</v>
      </c>
      <c r="B9772" s="1158">
        <v>29714</v>
      </c>
      <c r="C9772" s="1159" t="s">
        <v>20051</v>
      </c>
      <c r="D9772" s="1159" t="s">
        <v>4878</v>
      </c>
      <c r="E9772" s="1160" t="s">
        <v>4879</v>
      </c>
      <c r="F9772" s="1161">
        <v>45621</v>
      </c>
      <c r="G9772" s="1161">
        <v>45802</v>
      </c>
    </row>
    <row r="9773" spans="1:7">
      <c r="A9773" s="1162">
        <v>11500</v>
      </c>
      <c r="B9773" s="1162">
        <v>29715</v>
      </c>
      <c r="C9773" s="1163" t="s">
        <v>20052</v>
      </c>
      <c r="D9773" s="1163" t="s">
        <v>4881</v>
      </c>
      <c r="E9773" s="1164" t="s">
        <v>4879</v>
      </c>
      <c r="F9773" s="1165">
        <v>45621</v>
      </c>
      <c r="G9773" s="1165">
        <v>45802</v>
      </c>
    </row>
    <row r="9774" spans="1:7" ht="25.5">
      <c r="A9774" s="1158">
        <v>11501</v>
      </c>
      <c r="B9774" s="1158">
        <v>29716</v>
      </c>
      <c r="C9774" s="1159" t="s">
        <v>20053</v>
      </c>
      <c r="D9774" s="1159" t="s">
        <v>4883</v>
      </c>
      <c r="E9774" s="1160" t="s">
        <v>2566</v>
      </c>
      <c r="F9774" s="1161">
        <v>45048</v>
      </c>
      <c r="G9774" s="1161">
        <v>45052</v>
      </c>
    </row>
    <row r="9775" spans="1:7" ht="25.5">
      <c r="A9775" s="1162">
        <v>11502</v>
      </c>
      <c r="B9775" s="1162">
        <v>29717</v>
      </c>
      <c r="C9775" s="1163" t="s">
        <v>20054</v>
      </c>
      <c r="D9775" s="1163" t="s">
        <v>4885</v>
      </c>
      <c r="E9775" s="1164" t="s">
        <v>2566</v>
      </c>
      <c r="F9775" s="1165">
        <v>45048</v>
      </c>
      <c r="G9775" s="1165">
        <v>45052</v>
      </c>
    </row>
    <row r="9776" spans="1:7" ht="25.5">
      <c r="A9776" s="1158">
        <v>11503</v>
      </c>
      <c r="B9776" s="1158">
        <v>29718</v>
      </c>
      <c r="C9776" s="1159" t="s">
        <v>20055</v>
      </c>
      <c r="D9776" s="1159" t="s">
        <v>4887</v>
      </c>
      <c r="E9776" s="1160" t="s">
        <v>2602</v>
      </c>
      <c r="F9776" s="1161">
        <v>45068</v>
      </c>
      <c r="G9776" s="1161">
        <v>45070</v>
      </c>
    </row>
    <row r="9777" spans="1:7" ht="25.5">
      <c r="A9777" s="1162">
        <v>11504</v>
      </c>
      <c r="B9777" s="1162">
        <v>29719</v>
      </c>
      <c r="C9777" s="1163" t="s">
        <v>20056</v>
      </c>
      <c r="D9777" s="1163" t="s">
        <v>4889</v>
      </c>
      <c r="E9777" s="1164" t="s">
        <v>2602</v>
      </c>
      <c r="F9777" s="1165">
        <v>45068</v>
      </c>
      <c r="G9777" s="1165">
        <v>45070</v>
      </c>
    </row>
    <row r="9778" spans="1:7" ht="25.5">
      <c r="A9778" s="1158">
        <v>11505</v>
      </c>
      <c r="B9778" s="1158">
        <v>29720</v>
      </c>
      <c r="C9778" s="1159" t="s">
        <v>20057</v>
      </c>
      <c r="D9778" s="1159" t="s">
        <v>4593</v>
      </c>
      <c r="E9778" s="1160" t="s">
        <v>3429</v>
      </c>
      <c r="F9778" s="1161">
        <v>45108</v>
      </c>
      <c r="G9778" s="1161">
        <v>45412</v>
      </c>
    </row>
    <row r="9779" spans="1:7">
      <c r="A9779" s="1162">
        <v>11506</v>
      </c>
      <c r="B9779" s="1162">
        <v>29721</v>
      </c>
      <c r="C9779" s="1163" t="s">
        <v>20058</v>
      </c>
      <c r="D9779" s="1163" t="s">
        <v>4891</v>
      </c>
      <c r="E9779" s="1164" t="s">
        <v>3112</v>
      </c>
      <c r="F9779" s="1165">
        <v>45108</v>
      </c>
      <c r="G9779" s="1165">
        <v>45137</v>
      </c>
    </row>
    <row r="9780" spans="1:7" ht="25.5">
      <c r="A9780" s="1162">
        <v>11507</v>
      </c>
      <c r="B9780" s="1162">
        <v>29722</v>
      </c>
      <c r="C9780" s="1163" t="s">
        <v>20059</v>
      </c>
      <c r="D9780" s="1163" t="s">
        <v>4893</v>
      </c>
      <c r="E9780" s="1164" t="s">
        <v>3034</v>
      </c>
      <c r="F9780" s="1165">
        <v>45353</v>
      </c>
      <c r="G9780" s="1165">
        <v>45412</v>
      </c>
    </row>
    <row r="9781" spans="1:7" ht="25.5">
      <c r="A9781" s="1158">
        <v>11508</v>
      </c>
      <c r="B9781" s="1158">
        <v>29723</v>
      </c>
      <c r="C9781" s="1159" t="s">
        <v>20060</v>
      </c>
      <c r="D9781" s="1159" t="s">
        <v>4512</v>
      </c>
      <c r="E9781" s="1160" t="s">
        <v>2737</v>
      </c>
      <c r="F9781" s="1161">
        <v>44828</v>
      </c>
      <c r="G9781" s="1161">
        <v>44833</v>
      </c>
    </row>
    <row r="9782" spans="1:7" ht="25.5">
      <c r="A9782" s="1162">
        <v>11509</v>
      </c>
      <c r="B9782" s="1162">
        <v>29724</v>
      </c>
      <c r="C9782" s="1163" t="s">
        <v>20061</v>
      </c>
      <c r="D9782" s="1163" t="s">
        <v>4895</v>
      </c>
      <c r="E9782" s="1164" t="s">
        <v>2737</v>
      </c>
      <c r="F9782" s="1165">
        <v>44828</v>
      </c>
      <c r="G9782" s="1165">
        <v>44833</v>
      </c>
    </row>
    <row r="9783" spans="1:7">
      <c r="A9783" s="1158">
        <v>11510</v>
      </c>
      <c r="B9783" s="1158">
        <v>29725</v>
      </c>
      <c r="C9783" s="1159" t="s">
        <v>20062</v>
      </c>
      <c r="D9783" s="1159" t="s">
        <v>4909</v>
      </c>
      <c r="E9783" s="1160" t="s">
        <v>2981</v>
      </c>
      <c r="F9783" s="1161">
        <v>45196</v>
      </c>
      <c r="G9783" s="1161">
        <v>45245</v>
      </c>
    </row>
    <row r="9784" spans="1:7" ht="25.5">
      <c r="A9784" s="1162">
        <v>11511</v>
      </c>
      <c r="B9784" s="1162">
        <v>29726</v>
      </c>
      <c r="C9784" s="1163" t="s">
        <v>20063</v>
      </c>
      <c r="D9784" s="1163" t="s">
        <v>20064</v>
      </c>
      <c r="E9784" s="1164" t="s">
        <v>2981</v>
      </c>
      <c r="F9784" s="1165">
        <v>45196</v>
      </c>
      <c r="G9784" s="1165">
        <v>45245</v>
      </c>
    </row>
    <row r="9785" spans="1:7">
      <c r="A9785" s="1158">
        <v>11512</v>
      </c>
      <c r="B9785" s="1158">
        <v>29727</v>
      </c>
      <c r="C9785" s="1159" t="s">
        <v>20065</v>
      </c>
      <c r="D9785" s="1159" t="s">
        <v>4913</v>
      </c>
      <c r="E9785" s="1160" t="s">
        <v>2981</v>
      </c>
      <c r="F9785" s="1161">
        <v>45073</v>
      </c>
      <c r="G9785" s="1161">
        <v>45122</v>
      </c>
    </row>
    <row r="9786" spans="1:7" ht="25.5">
      <c r="A9786" s="1162">
        <v>11513</v>
      </c>
      <c r="B9786" s="1162">
        <v>29728</v>
      </c>
      <c r="C9786" s="1163" t="s">
        <v>20066</v>
      </c>
      <c r="D9786" s="1163" t="s">
        <v>20067</v>
      </c>
      <c r="E9786" s="1164" t="s">
        <v>2981</v>
      </c>
      <c r="F9786" s="1165">
        <v>45073</v>
      </c>
      <c r="G9786" s="1165">
        <v>45122</v>
      </c>
    </row>
    <row r="9787" spans="1:7">
      <c r="A9787" s="1158">
        <v>11514</v>
      </c>
      <c r="B9787" s="1158">
        <v>29729</v>
      </c>
      <c r="C9787" s="1159" t="s">
        <v>20068</v>
      </c>
      <c r="D9787" s="1159" t="s">
        <v>4917</v>
      </c>
      <c r="E9787" s="1160" t="s">
        <v>2981</v>
      </c>
      <c r="F9787" s="1161">
        <v>45053</v>
      </c>
      <c r="G9787" s="1161">
        <v>45102</v>
      </c>
    </row>
    <row r="9788" spans="1:7" ht="25.5">
      <c r="A9788" s="1162">
        <v>11515</v>
      </c>
      <c r="B9788" s="1162">
        <v>29730</v>
      </c>
      <c r="C9788" s="1163" t="s">
        <v>20069</v>
      </c>
      <c r="D9788" s="1163" t="s">
        <v>20070</v>
      </c>
      <c r="E9788" s="1164" t="s">
        <v>2981</v>
      </c>
      <c r="F9788" s="1165">
        <v>45053</v>
      </c>
      <c r="G9788" s="1165">
        <v>45102</v>
      </c>
    </row>
    <row r="9789" spans="1:7">
      <c r="A9789" s="1158">
        <v>11516</v>
      </c>
      <c r="B9789" s="1158">
        <v>29731</v>
      </c>
      <c r="C9789" s="1159" t="s">
        <v>20071</v>
      </c>
      <c r="D9789" s="1159" t="s">
        <v>4897</v>
      </c>
      <c r="E9789" s="1160" t="s">
        <v>4589</v>
      </c>
      <c r="F9789" s="1161">
        <v>44528</v>
      </c>
      <c r="G9789" s="1161">
        <v>44977</v>
      </c>
    </row>
    <row r="9790" spans="1:7" ht="25.5">
      <c r="A9790" s="1162">
        <v>11517</v>
      </c>
      <c r="B9790" s="1162">
        <v>29732</v>
      </c>
      <c r="C9790" s="1163" t="s">
        <v>20072</v>
      </c>
      <c r="D9790" s="1163" t="s">
        <v>20073</v>
      </c>
      <c r="E9790" s="1164" t="s">
        <v>4589</v>
      </c>
      <c r="F9790" s="1165">
        <v>44528</v>
      </c>
      <c r="G9790" s="1165">
        <v>44977</v>
      </c>
    </row>
    <row r="9791" spans="1:7" ht="38.25">
      <c r="A9791" s="1158">
        <v>11518</v>
      </c>
      <c r="B9791" s="1158">
        <v>29733</v>
      </c>
      <c r="C9791" s="1159" t="s">
        <v>20074</v>
      </c>
      <c r="D9791" s="1159" t="s">
        <v>20075</v>
      </c>
      <c r="E9791" s="1160" t="s">
        <v>20076</v>
      </c>
      <c r="F9791" s="1161">
        <v>45253</v>
      </c>
      <c r="G9791" s="1161">
        <v>45438</v>
      </c>
    </row>
    <row r="9792" spans="1:7" ht="25.5">
      <c r="A9792" s="1162">
        <v>11519</v>
      </c>
      <c r="B9792" s="1162">
        <v>29734</v>
      </c>
      <c r="C9792" s="1163" t="s">
        <v>20077</v>
      </c>
      <c r="D9792" s="1163" t="s">
        <v>20078</v>
      </c>
      <c r="E9792" s="1164" t="s">
        <v>20079</v>
      </c>
      <c r="F9792" s="1165">
        <v>45253</v>
      </c>
      <c r="G9792" s="1165">
        <v>45336</v>
      </c>
    </row>
    <row r="9793" spans="1:7" ht="25.5">
      <c r="A9793" s="1162">
        <v>11520</v>
      </c>
      <c r="B9793" s="1162">
        <v>29735</v>
      </c>
      <c r="C9793" s="1163" t="s">
        <v>20080</v>
      </c>
      <c r="D9793" s="1163" t="s">
        <v>4907</v>
      </c>
      <c r="E9793" s="1164" t="s">
        <v>9919</v>
      </c>
      <c r="F9793" s="1165">
        <v>45337</v>
      </c>
      <c r="G9793" s="1165">
        <v>45438</v>
      </c>
    </row>
    <row r="9794" spans="1:7">
      <c r="A9794" s="1158">
        <v>11521</v>
      </c>
      <c r="B9794" s="1158">
        <v>29736</v>
      </c>
      <c r="C9794" s="1159" t="s">
        <v>20081</v>
      </c>
      <c r="D9794" s="1159" t="s">
        <v>4921</v>
      </c>
      <c r="E9794" s="1160" t="s">
        <v>5072</v>
      </c>
      <c r="F9794" s="1161">
        <v>44528</v>
      </c>
      <c r="G9794" s="1161">
        <v>45442</v>
      </c>
    </row>
    <row r="9795" spans="1:7" ht="25.5">
      <c r="A9795" s="1162">
        <v>11522</v>
      </c>
      <c r="B9795" s="1162">
        <v>29737</v>
      </c>
      <c r="C9795" s="1163" t="s">
        <v>20082</v>
      </c>
      <c r="D9795" s="1163" t="s">
        <v>20083</v>
      </c>
      <c r="E9795" s="1164" t="s">
        <v>4927</v>
      </c>
      <c r="F9795" s="1165">
        <v>44528</v>
      </c>
      <c r="G9795" s="1165">
        <v>44991</v>
      </c>
    </row>
    <row r="9796" spans="1:7" ht="25.5">
      <c r="A9796" s="1162">
        <v>11523</v>
      </c>
      <c r="B9796" s="1162">
        <v>29738</v>
      </c>
      <c r="C9796" s="1163" t="s">
        <v>20084</v>
      </c>
      <c r="D9796" s="1163" t="s">
        <v>20085</v>
      </c>
      <c r="E9796" s="1164" t="s">
        <v>3454</v>
      </c>
      <c r="F9796" s="1165">
        <v>44643</v>
      </c>
      <c r="G9796" s="1165">
        <v>45052</v>
      </c>
    </row>
    <row r="9797" spans="1:7" ht="25.5">
      <c r="A9797" s="1162">
        <v>11524</v>
      </c>
      <c r="B9797" s="1162">
        <v>29739</v>
      </c>
      <c r="C9797" s="1163" t="s">
        <v>20086</v>
      </c>
      <c r="D9797" s="1163" t="s">
        <v>20087</v>
      </c>
      <c r="E9797" s="1164" t="s">
        <v>7504</v>
      </c>
      <c r="F9797" s="1165">
        <v>44853</v>
      </c>
      <c r="G9797" s="1165">
        <v>45112</v>
      </c>
    </row>
    <row r="9798" spans="1:7" ht="38.25">
      <c r="A9798" s="1162">
        <v>11525</v>
      </c>
      <c r="B9798" s="1162">
        <v>29740</v>
      </c>
      <c r="C9798" s="1163" t="s">
        <v>20088</v>
      </c>
      <c r="D9798" s="1163" t="s">
        <v>20089</v>
      </c>
      <c r="E9798" s="1164" t="s">
        <v>3556</v>
      </c>
      <c r="F9798" s="1165">
        <v>44853</v>
      </c>
      <c r="G9798" s="1165">
        <v>45172</v>
      </c>
    </row>
    <row r="9799" spans="1:7" ht="38.25">
      <c r="A9799" s="1162">
        <v>11526</v>
      </c>
      <c r="B9799" s="1162">
        <v>29741</v>
      </c>
      <c r="C9799" s="1163" t="s">
        <v>20090</v>
      </c>
      <c r="D9799" s="1163" t="s">
        <v>20091</v>
      </c>
      <c r="E9799" s="1164" t="s">
        <v>7504</v>
      </c>
      <c r="F9799" s="1165">
        <v>44853</v>
      </c>
      <c r="G9799" s="1165">
        <v>45112</v>
      </c>
    </row>
    <row r="9800" spans="1:7" ht="38.25">
      <c r="A9800" s="1162">
        <v>11527</v>
      </c>
      <c r="B9800" s="1162">
        <v>29742</v>
      </c>
      <c r="C9800" s="1163" t="s">
        <v>20092</v>
      </c>
      <c r="D9800" s="1163" t="s">
        <v>20093</v>
      </c>
      <c r="E9800" s="1164" t="s">
        <v>3287</v>
      </c>
      <c r="F9800" s="1165">
        <v>45113</v>
      </c>
      <c r="G9800" s="1165">
        <v>45202</v>
      </c>
    </row>
    <row r="9801" spans="1:7" ht="38.25">
      <c r="A9801" s="1162">
        <v>11528</v>
      </c>
      <c r="B9801" s="1162">
        <v>29743</v>
      </c>
      <c r="C9801" s="1163" t="s">
        <v>20094</v>
      </c>
      <c r="D9801" s="1163" t="s">
        <v>20095</v>
      </c>
      <c r="E9801" s="1164" t="s">
        <v>3287</v>
      </c>
      <c r="F9801" s="1165">
        <v>45263</v>
      </c>
      <c r="G9801" s="1165">
        <v>45352</v>
      </c>
    </row>
    <row r="9802" spans="1:7" ht="25.5">
      <c r="A9802" s="1162">
        <v>11529</v>
      </c>
      <c r="B9802" s="1162">
        <v>29744</v>
      </c>
      <c r="C9802" s="1163" t="s">
        <v>20096</v>
      </c>
      <c r="D9802" s="1163" t="s">
        <v>20097</v>
      </c>
      <c r="E9802" s="1164" t="s">
        <v>3287</v>
      </c>
      <c r="F9802" s="1165">
        <v>45353</v>
      </c>
      <c r="G9802" s="1165">
        <v>45442</v>
      </c>
    </row>
    <row r="9803" spans="1:7" ht="25.5">
      <c r="A9803" s="1162">
        <v>11530</v>
      </c>
      <c r="B9803" s="1162">
        <v>29745</v>
      </c>
      <c r="C9803" s="1163" t="s">
        <v>20098</v>
      </c>
      <c r="D9803" s="1163" t="s">
        <v>20099</v>
      </c>
      <c r="E9803" s="1164" t="s">
        <v>6698</v>
      </c>
      <c r="F9803" s="1165">
        <v>44528</v>
      </c>
      <c r="G9803" s="1165">
        <v>44932</v>
      </c>
    </row>
    <row r="9804" spans="1:7">
      <c r="A9804" s="1158">
        <v>11531</v>
      </c>
      <c r="B9804" s="1158">
        <v>29746</v>
      </c>
      <c r="C9804" s="1159" t="s">
        <v>20100</v>
      </c>
      <c r="D9804" s="1159" t="s">
        <v>4453</v>
      </c>
      <c r="E9804" s="1160" t="s">
        <v>20101</v>
      </c>
      <c r="F9804" s="1161">
        <v>44284</v>
      </c>
      <c r="G9804" s="1161">
        <v>45950</v>
      </c>
    </row>
    <row r="9805" spans="1:7" ht="25.5">
      <c r="A9805" s="1158">
        <v>11532</v>
      </c>
      <c r="B9805" s="1158">
        <v>29747</v>
      </c>
      <c r="C9805" s="1159" t="s">
        <v>20102</v>
      </c>
      <c r="D9805" s="1159" t="s">
        <v>4458</v>
      </c>
      <c r="E9805" s="1160" t="s">
        <v>2894</v>
      </c>
      <c r="F9805" s="1161">
        <v>45188</v>
      </c>
      <c r="G9805" s="1161">
        <v>45307</v>
      </c>
    </row>
    <row r="9806" spans="1:7" ht="38.25">
      <c r="A9806" s="1162">
        <v>11533</v>
      </c>
      <c r="B9806" s="1162">
        <v>29748</v>
      </c>
      <c r="C9806" s="1163" t="s">
        <v>20103</v>
      </c>
      <c r="D9806" s="1163" t="s">
        <v>20104</v>
      </c>
      <c r="E9806" s="1164" t="s">
        <v>2894</v>
      </c>
      <c r="F9806" s="1165">
        <v>45188</v>
      </c>
      <c r="G9806" s="1165">
        <v>45307</v>
      </c>
    </row>
    <row r="9807" spans="1:7" ht="25.5">
      <c r="A9807" s="1158">
        <v>11534</v>
      </c>
      <c r="B9807" s="1158">
        <v>29749</v>
      </c>
      <c r="C9807" s="1159" t="s">
        <v>20105</v>
      </c>
      <c r="D9807" s="1159" t="s">
        <v>4462</v>
      </c>
      <c r="E9807" s="1160" t="s">
        <v>3199</v>
      </c>
      <c r="F9807" s="1161">
        <v>45188</v>
      </c>
      <c r="G9807" s="1161">
        <v>45417</v>
      </c>
    </row>
    <row r="9808" spans="1:7" ht="38.25">
      <c r="A9808" s="1162">
        <v>11535</v>
      </c>
      <c r="B9808" s="1162">
        <v>29750</v>
      </c>
      <c r="C9808" s="1163" t="s">
        <v>20106</v>
      </c>
      <c r="D9808" s="1163" t="s">
        <v>20107</v>
      </c>
      <c r="E9808" s="1164" t="s">
        <v>3287</v>
      </c>
      <c r="F9808" s="1165">
        <v>45328</v>
      </c>
      <c r="G9808" s="1165">
        <v>45417</v>
      </c>
    </row>
    <row r="9809" spans="1:7" ht="38.25">
      <c r="A9809" s="1162">
        <v>11536</v>
      </c>
      <c r="B9809" s="1162">
        <v>29751</v>
      </c>
      <c r="C9809" s="1163" t="s">
        <v>20108</v>
      </c>
      <c r="D9809" s="1163" t="s">
        <v>20109</v>
      </c>
      <c r="E9809" s="1164" t="s">
        <v>2894</v>
      </c>
      <c r="F9809" s="1165">
        <v>45188</v>
      </c>
      <c r="G9809" s="1165">
        <v>45307</v>
      </c>
    </row>
    <row r="9810" spans="1:7" ht="25.5">
      <c r="A9810" s="1158">
        <v>11537</v>
      </c>
      <c r="B9810" s="1158">
        <v>29752</v>
      </c>
      <c r="C9810" s="1159" t="s">
        <v>20110</v>
      </c>
      <c r="D9810" s="1159" t="s">
        <v>4469</v>
      </c>
      <c r="E9810" s="1160" t="s">
        <v>2560</v>
      </c>
      <c r="F9810" s="1161">
        <v>45308</v>
      </c>
      <c r="G9810" s="1161">
        <v>45417</v>
      </c>
    </row>
    <row r="9811" spans="1:7" ht="38.25">
      <c r="A9811" s="1162">
        <v>11538</v>
      </c>
      <c r="B9811" s="1162">
        <v>29753</v>
      </c>
      <c r="C9811" s="1163" t="s">
        <v>20111</v>
      </c>
      <c r="D9811" s="1163" t="s">
        <v>20112</v>
      </c>
      <c r="E9811" s="1164" t="s">
        <v>3287</v>
      </c>
      <c r="F9811" s="1165">
        <v>45308</v>
      </c>
      <c r="G9811" s="1165">
        <v>45397</v>
      </c>
    </row>
    <row r="9812" spans="1:7" ht="25.5">
      <c r="A9812" s="1162">
        <v>11539</v>
      </c>
      <c r="B9812" s="1162">
        <v>29754</v>
      </c>
      <c r="C9812" s="1163" t="s">
        <v>20113</v>
      </c>
      <c r="D9812" s="1163" t="s">
        <v>20114</v>
      </c>
      <c r="E9812" s="1164" t="s">
        <v>3287</v>
      </c>
      <c r="F9812" s="1165">
        <v>45328</v>
      </c>
      <c r="G9812" s="1165">
        <v>45417</v>
      </c>
    </row>
    <row r="9813" spans="1:7" ht="25.5">
      <c r="A9813" s="1158">
        <v>11540</v>
      </c>
      <c r="B9813" s="1158">
        <v>29755</v>
      </c>
      <c r="C9813" s="1159" t="s">
        <v>20115</v>
      </c>
      <c r="D9813" s="1159" t="s">
        <v>20116</v>
      </c>
      <c r="E9813" s="1160" t="s">
        <v>3199</v>
      </c>
      <c r="F9813" s="1161">
        <v>45188</v>
      </c>
      <c r="G9813" s="1161">
        <v>45417</v>
      </c>
    </row>
    <row r="9814" spans="1:7" ht="38.25">
      <c r="A9814" s="1162">
        <v>11541</v>
      </c>
      <c r="B9814" s="1162">
        <v>29756</v>
      </c>
      <c r="C9814" s="1163" t="s">
        <v>20117</v>
      </c>
      <c r="D9814" s="1163" t="s">
        <v>20118</v>
      </c>
      <c r="E9814" s="1164" t="s">
        <v>3287</v>
      </c>
      <c r="F9814" s="1165">
        <v>45328</v>
      </c>
      <c r="G9814" s="1165">
        <v>45417</v>
      </c>
    </row>
    <row r="9815" spans="1:7" ht="38.25">
      <c r="A9815" s="1162">
        <v>11542</v>
      </c>
      <c r="B9815" s="1162">
        <v>29757</v>
      </c>
      <c r="C9815" s="1163" t="s">
        <v>20119</v>
      </c>
      <c r="D9815" s="1163" t="s">
        <v>20120</v>
      </c>
      <c r="E9815" s="1164" t="s">
        <v>2894</v>
      </c>
      <c r="F9815" s="1165">
        <v>45188</v>
      </c>
      <c r="G9815" s="1165">
        <v>45307</v>
      </c>
    </row>
    <row r="9816" spans="1:7" ht="25.5">
      <c r="A9816" s="1158">
        <v>11543</v>
      </c>
      <c r="B9816" s="1158">
        <v>29758</v>
      </c>
      <c r="C9816" s="1159" t="s">
        <v>20121</v>
      </c>
      <c r="D9816" s="1159" t="s">
        <v>4482</v>
      </c>
      <c r="E9816" s="1160" t="s">
        <v>2894</v>
      </c>
      <c r="F9816" s="1161">
        <v>44928</v>
      </c>
      <c r="G9816" s="1161">
        <v>45047</v>
      </c>
    </row>
    <row r="9817" spans="1:7" ht="25.5">
      <c r="A9817" s="1162">
        <v>11544</v>
      </c>
      <c r="B9817" s="1162">
        <v>29759</v>
      </c>
      <c r="C9817" s="1163" t="s">
        <v>20122</v>
      </c>
      <c r="D9817" s="1163" t="s">
        <v>20123</v>
      </c>
      <c r="E9817" s="1164" t="s">
        <v>2894</v>
      </c>
      <c r="F9817" s="1165">
        <v>44928</v>
      </c>
      <c r="G9817" s="1165">
        <v>45047</v>
      </c>
    </row>
    <row r="9818" spans="1:7" ht="25.5">
      <c r="A9818" s="1162">
        <v>11545</v>
      </c>
      <c r="B9818" s="1162">
        <v>29760</v>
      </c>
      <c r="C9818" s="1163" t="s">
        <v>20124</v>
      </c>
      <c r="D9818" s="1163" t="s">
        <v>20125</v>
      </c>
      <c r="E9818" s="1164" t="s">
        <v>2894</v>
      </c>
      <c r="F9818" s="1165">
        <v>44928</v>
      </c>
      <c r="G9818" s="1165">
        <v>45047</v>
      </c>
    </row>
    <row r="9819" spans="1:7" ht="38.25">
      <c r="A9819" s="1158">
        <v>11546</v>
      </c>
      <c r="B9819" s="1158">
        <v>29761</v>
      </c>
      <c r="C9819" s="1159" t="s">
        <v>20126</v>
      </c>
      <c r="D9819" s="1159" t="s">
        <v>4488</v>
      </c>
      <c r="E9819" s="1160" t="s">
        <v>3034</v>
      </c>
      <c r="F9819" s="1161">
        <v>45308</v>
      </c>
      <c r="G9819" s="1161">
        <v>45367</v>
      </c>
    </row>
    <row r="9820" spans="1:7" ht="51">
      <c r="A9820" s="1162">
        <v>11547</v>
      </c>
      <c r="B9820" s="1162">
        <v>29762</v>
      </c>
      <c r="C9820" s="1163" t="s">
        <v>20127</v>
      </c>
      <c r="D9820" s="1163" t="s">
        <v>20128</v>
      </c>
      <c r="E9820" s="1164" t="s">
        <v>3034</v>
      </c>
      <c r="F9820" s="1165">
        <v>45308</v>
      </c>
      <c r="G9820" s="1165">
        <v>45367</v>
      </c>
    </row>
    <row r="9821" spans="1:7" ht="51">
      <c r="A9821" s="1162">
        <v>11548</v>
      </c>
      <c r="B9821" s="1162">
        <v>29763</v>
      </c>
      <c r="C9821" s="1163" t="s">
        <v>20129</v>
      </c>
      <c r="D9821" s="1163" t="s">
        <v>20130</v>
      </c>
      <c r="E9821" s="1164" t="s">
        <v>3034</v>
      </c>
      <c r="F9821" s="1165">
        <v>45308</v>
      </c>
      <c r="G9821" s="1165">
        <v>45367</v>
      </c>
    </row>
    <row r="9822" spans="1:7" ht="25.5">
      <c r="A9822" s="1158">
        <v>11549</v>
      </c>
      <c r="B9822" s="1158">
        <v>29764</v>
      </c>
      <c r="C9822" s="1159" t="s">
        <v>20131</v>
      </c>
      <c r="D9822" s="1159" t="s">
        <v>4496</v>
      </c>
      <c r="E9822" s="1160" t="s">
        <v>3849</v>
      </c>
      <c r="F9822" s="1161">
        <v>45048</v>
      </c>
      <c r="G9822" s="1161">
        <v>45257</v>
      </c>
    </row>
    <row r="9823" spans="1:7" ht="25.5">
      <c r="A9823" s="1162">
        <v>11550</v>
      </c>
      <c r="B9823" s="1162">
        <v>29765</v>
      </c>
      <c r="C9823" s="1163" t="s">
        <v>20132</v>
      </c>
      <c r="D9823" s="1163" t="s">
        <v>20133</v>
      </c>
      <c r="E9823" s="1164" t="s">
        <v>3849</v>
      </c>
      <c r="F9823" s="1165">
        <v>45048</v>
      </c>
      <c r="G9823" s="1165">
        <v>45257</v>
      </c>
    </row>
    <row r="9824" spans="1:7">
      <c r="A9824" s="1158">
        <v>11551</v>
      </c>
      <c r="B9824" s="1158">
        <v>29766</v>
      </c>
      <c r="C9824" s="1159" t="s">
        <v>20041</v>
      </c>
      <c r="D9824" s="1159" t="s">
        <v>4500</v>
      </c>
      <c r="E9824" s="1160" t="s">
        <v>3034</v>
      </c>
      <c r="F9824" s="1161">
        <v>45771</v>
      </c>
      <c r="G9824" s="1161">
        <v>45830</v>
      </c>
    </row>
    <row r="9825" spans="1:7" ht="38.25">
      <c r="A9825" s="1162">
        <v>11552</v>
      </c>
      <c r="B9825" s="1162">
        <v>29767</v>
      </c>
      <c r="C9825" s="1163" t="s">
        <v>20134</v>
      </c>
      <c r="D9825" s="1163" t="s">
        <v>20135</v>
      </c>
      <c r="E9825" s="1164" t="s">
        <v>3034</v>
      </c>
      <c r="F9825" s="1165">
        <v>45771</v>
      </c>
      <c r="G9825" s="1165">
        <v>45830</v>
      </c>
    </row>
    <row r="9826" spans="1:7">
      <c r="A9826" s="1158">
        <v>11553</v>
      </c>
      <c r="B9826" s="1158">
        <v>29768</v>
      </c>
      <c r="C9826" s="1159" t="s">
        <v>20047</v>
      </c>
      <c r="D9826" s="1159" t="s">
        <v>4504</v>
      </c>
      <c r="E9826" s="1160" t="s">
        <v>2981</v>
      </c>
      <c r="F9826" s="1161">
        <v>45801</v>
      </c>
      <c r="G9826" s="1161">
        <v>45850</v>
      </c>
    </row>
    <row r="9827" spans="1:7" ht="38.25">
      <c r="A9827" s="1162">
        <v>11554</v>
      </c>
      <c r="B9827" s="1162">
        <v>29769</v>
      </c>
      <c r="C9827" s="1163" t="s">
        <v>20136</v>
      </c>
      <c r="D9827" s="1163" t="s">
        <v>20137</v>
      </c>
      <c r="E9827" s="1164" t="s">
        <v>2981</v>
      </c>
      <c r="F9827" s="1165">
        <v>45801</v>
      </c>
      <c r="G9827" s="1165">
        <v>45850</v>
      </c>
    </row>
    <row r="9828" spans="1:7">
      <c r="A9828" s="1158">
        <v>11555</v>
      </c>
      <c r="B9828" s="1158">
        <v>29770</v>
      </c>
      <c r="C9828" s="1159" t="s">
        <v>20138</v>
      </c>
      <c r="D9828" s="1159" t="s">
        <v>4508</v>
      </c>
      <c r="E9828" s="1160" t="s">
        <v>2981</v>
      </c>
      <c r="F9828" s="1161">
        <v>45801</v>
      </c>
      <c r="G9828" s="1161">
        <v>45850</v>
      </c>
    </row>
    <row r="9829" spans="1:7" ht="25.5">
      <c r="A9829" s="1162">
        <v>11556</v>
      </c>
      <c r="B9829" s="1162">
        <v>29771</v>
      </c>
      <c r="C9829" s="1163" t="s">
        <v>20139</v>
      </c>
      <c r="D9829" s="1163" t="s">
        <v>20140</v>
      </c>
      <c r="E9829" s="1164" t="s">
        <v>2981</v>
      </c>
      <c r="F9829" s="1165">
        <v>45801</v>
      </c>
      <c r="G9829" s="1165">
        <v>45850</v>
      </c>
    </row>
    <row r="9830" spans="1:7" ht="25.5">
      <c r="A9830" s="1158">
        <v>11557</v>
      </c>
      <c r="B9830" s="1158">
        <v>29772</v>
      </c>
      <c r="C9830" s="1159" t="s">
        <v>20060</v>
      </c>
      <c r="D9830" s="1159" t="s">
        <v>4512</v>
      </c>
      <c r="E9830" s="1160" t="s">
        <v>3287</v>
      </c>
      <c r="F9830" s="1161">
        <v>44834</v>
      </c>
      <c r="G9830" s="1161">
        <v>44923</v>
      </c>
    </row>
    <row r="9831" spans="1:7" ht="38.25">
      <c r="A9831" s="1162">
        <v>11558</v>
      </c>
      <c r="B9831" s="1162">
        <v>29773</v>
      </c>
      <c r="C9831" s="1163" t="s">
        <v>20141</v>
      </c>
      <c r="D9831" s="1163" t="s">
        <v>20142</v>
      </c>
      <c r="E9831" s="1164" t="s">
        <v>3287</v>
      </c>
      <c r="F9831" s="1165">
        <v>44834</v>
      </c>
      <c r="G9831" s="1165">
        <v>44923</v>
      </c>
    </row>
    <row r="9832" spans="1:7" ht="25.5">
      <c r="A9832" s="1158">
        <v>11559</v>
      </c>
      <c r="B9832" s="1158">
        <v>29774</v>
      </c>
      <c r="C9832" s="1159" t="s">
        <v>20143</v>
      </c>
      <c r="D9832" s="1159" t="s">
        <v>4516</v>
      </c>
      <c r="E9832" s="1160" t="s">
        <v>20144</v>
      </c>
      <c r="F9832" s="1161">
        <v>45053</v>
      </c>
      <c r="G9832" s="1161">
        <v>45830</v>
      </c>
    </row>
    <row r="9833" spans="1:7" ht="38.25">
      <c r="A9833" s="1162">
        <v>11560</v>
      </c>
      <c r="B9833" s="1162">
        <v>29775</v>
      </c>
      <c r="C9833" s="1163" t="s">
        <v>20145</v>
      </c>
      <c r="D9833" s="1163" t="s">
        <v>20146</v>
      </c>
      <c r="E9833" s="1164" t="s">
        <v>3064</v>
      </c>
      <c r="F9833" s="1165">
        <v>45353</v>
      </c>
      <c r="G9833" s="1165">
        <v>45532</v>
      </c>
    </row>
    <row r="9834" spans="1:7" ht="51">
      <c r="A9834" s="1162">
        <v>11561</v>
      </c>
      <c r="B9834" s="1162">
        <v>29776</v>
      </c>
      <c r="C9834" s="1163" t="s">
        <v>20147</v>
      </c>
      <c r="D9834" s="1163" t="s">
        <v>20148</v>
      </c>
      <c r="E9834" s="1164" t="s">
        <v>3009</v>
      </c>
      <c r="F9834" s="1165">
        <v>45353</v>
      </c>
      <c r="G9834" s="1165">
        <v>45502</v>
      </c>
    </row>
    <row r="9835" spans="1:7" ht="51">
      <c r="A9835" s="1162">
        <v>11562</v>
      </c>
      <c r="B9835" s="1162">
        <v>29777</v>
      </c>
      <c r="C9835" s="1163" t="s">
        <v>20149</v>
      </c>
      <c r="D9835" s="1163" t="s">
        <v>20150</v>
      </c>
      <c r="E9835" s="1164" t="s">
        <v>2894</v>
      </c>
      <c r="F9835" s="1165">
        <v>45503</v>
      </c>
      <c r="G9835" s="1165">
        <v>45622</v>
      </c>
    </row>
    <row r="9836" spans="1:7" ht="38.25">
      <c r="A9836" s="1162">
        <v>11563</v>
      </c>
      <c r="B9836" s="1162">
        <v>29778</v>
      </c>
      <c r="C9836" s="1163" t="s">
        <v>20151</v>
      </c>
      <c r="D9836" s="1163" t="s">
        <v>20152</v>
      </c>
      <c r="E9836" s="1164" t="s">
        <v>2894</v>
      </c>
      <c r="F9836" s="1165">
        <v>45143</v>
      </c>
      <c r="G9836" s="1165">
        <v>45262</v>
      </c>
    </row>
    <row r="9837" spans="1:7" ht="38.25">
      <c r="A9837" s="1162">
        <v>11564</v>
      </c>
      <c r="B9837" s="1162">
        <v>29779</v>
      </c>
      <c r="C9837" s="1163" t="s">
        <v>20153</v>
      </c>
      <c r="D9837" s="1163" t="s">
        <v>20154</v>
      </c>
      <c r="E9837" s="1164" t="s">
        <v>2894</v>
      </c>
      <c r="F9837" s="1165">
        <v>45053</v>
      </c>
      <c r="G9837" s="1165">
        <v>45172</v>
      </c>
    </row>
    <row r="9838" spans="1:7" ht="38.25">
      <c r="A9838" s="1162">
        <v>11565</v>
      </c>
      <c r="B9838" s="1162">
        <v>29780</v>
      </c>
      <c r="C9838" s="1163" t="s">
        <v>20155</v>
      </c>
      <c r="D9838" s="1163" t="s">
        <v>20156</v>
      </c>
      <c r="E9838" s="1164" t="s">
        <v>2894</v>
      </c>
      <c r="F9838" s="1165">
        <v>45053</v>
      </c>
      <c r="G9838" s="1165">
        <v>45172</v>
      </c>
    </row>
    <row r="9839" spans="1:7" ht="38.25">
      <c r="A9839" s="1162">
        <v>11566</v>
      </c>
      <c r="B9839" s="1162">
        <v>29781</v>
      </c>
      <c r="C9839" s="1163" t="s">
        <v>20157</v>
      </c>
      <c r="D9839" s="1163" t="s">
        <v>20158</v>
      </c>
      <c r="E9839" s="1164" t="s">
        <v>3287</v>
      </c>
      <c r="F9839" s="1165">
        <v>45053</v>
      </c>
      <c r="G9839" s="1165">
        <v>45142</v>
      </c>
    </row>
    <row r="9840" spans="1:7" ht="38.25">
      <c r="A9840" s="1162">
        <v>11567</v>
      </c>
      <c r="B9840" s="1162">
        <v>29782</v>
      </c>
      <c r="C9840" s="1163" t="s">
        <v>20151</v>
      </c>
      <c r="D9840" s="1163" t="s">
        <v>20159</v>
      </c>
      <c r="E9840" s="1164" t="s">
        <v>2894</v>
      </c>
      <c r="F9840" s="1165">
        <v>45143</v>
      </c>
      <c r="G9840" s="1165">
        <v>45262</v>
      </c>
    </row>
    <row r="9841" spans="1:7" ht="38.25">
      <c r="A9841" s="1162">
        <v>11568</v>
      </c>
      <c r="B9841" s="1162">
        <v>29783</v>
      </c>
      <c r="C9841" s="1163" t="s">
        <v>20160</v>
      </c>
      <c r="D9841" s="1163" t="s">
        <v>20161</v>
      </c>
      <c r="E9841" s="1164" t="s">
        <v>3009</v>
      </c>
      <c r="F9841" s="1165">
        <v>45621</v>
      </c>
      <c r="G9841" s="1165">
        <v>45770</v>
      </c>
    </row>
    <row r="9842" spans="1:7" ht="51">
      <c r="A9842" s="1162">
        <v>11569</v>
      </c>
      <c r="B9842" s="1162">
        <v>29784</v>
      </c>
      <c r="C9842" s="1163" t="s">
        <v>20162</v>
      </c>
      <c r="D9842" s="1163" t="s">
        <v>20163</v>
      </c>
      <c r="E9842" s="1164" t="s">
        <v>3034</v>
      </c>
      <c r="F9842" s="1165">
        <v>45771</v>
      </c>
      <c r="G9842" s="1165">
        <v>45830</v>
      </c>
    </row>
    <row r="9843" spans="1:7" ht="38.25">
      <c r="A9843" s="1162">
        <v>11570</v>
      </c>
      <c r="B9843" s="1162">
        <v>29785</v>
      </c>
      <c r="C9843" s="1163" t="s">
        <v>20164</v>
      </c>
      <c r="D9843" s="1163" t="s">
        <v>20165</v>
      </c>
      <c r="E9843" s="1164" t="s">
        <v>3287</v>
      </c>
      <c r="F9843" s="1165">
        <v>45653</v>
      </c>
      <c r="G9843" s="1165">
        <v>45742</v>
      </c>
    </row>
    <row r="9844" spans="1:7" ht="38.25">
      <c r="A9844" s="1162">
        <v>11571</v>
      </c>
      <c r="B9844" s="1162">
        <v>29786</v>
      </c>
      <c r="C9844" s="1163" t="s">
        <v>20145</v>
      </c>
      <c r="D9844" s="1163" t="s">
        <v>20166</v>
      </c>
      <c r="E9844" s="1164" t="s">
        <v>3064</v>
      </c>
      <c r="F9844" s="1165">
        <v>45353</v>
      </c>
      <c r="G9844" s="1165">
        <v>45532</v>
      </c>
    </row>
    <row r="9845" spans="1:7">
      <c r="A9845" s="1158">
        <v>11572</v>
      </c>
      <c r="B9845" s="1158">
        <v>29787</v>
      </c>
      <c r="C9845" s="1159" t="s">
        <v>20167</v>
      </c>
      <c r="D9845" s="1159" t="s">
        <v>4542</v>
      </c>
      <c r="E9845" s="1160" t="s">
        <v>13561</v>
      </c>
      <c r="F9845" s="1161">
        <v>44992</v>
      </c>
      <c r="G9845" s="1161">
        <v>45282</v>
      </c>
    </row>
    <row r="9846" spans="1:7" ht="38.25">
      <c r="A9846" s="1162">
        <v>11573</v>
      </c>
      <c r="B9846" s="1162">
        <v>29788</v>
      </c>
      <c r="C9846" s="1163" t="s">
        <v>20168</v>
      </c>
      <c r="D9846" s="1163" t="s">
        <v>20169</v>
      </c>
      <c r="E9846" s="1164" t="s">
        <v>4546</v>
      </c>
      <c r="F9846" s="1165">
        <v>44992</v>
      </c>
      <c r="G9846" s="1165">
        <v>45231</v>
      </c>
    </row>
    <row r="9847" spans="1:7" ht="38.25">
      <c r="A9847" s="1162">
        <v>11574</v>
      </c>
      <c r="B9847" s="1162">
        <v>29789</v>
      </c>
      <c r="C9847" s="1163" t="s">
        <v>20170</v>
      </c>
      <c r="D9847" s="1163" t="s">
        <v>20171</v>
      </c>
      <c r="E9847" s="1164" t="s">
        <v>3064</v>
      </c>
      <c r="F9847" s="1165">
        <v>45052</v>
      </c>
      <c r="G9847" s="1165">
        <v>45231</v>
      </c>
    </row>
    <row r="9848" spans="1:7" ht="51">
      <c r="A9848" s="1162">
        <v>11575</v>
      </c>
      <c r="B9848" s="1162">
        <v>29790</v>
      </c>
      <c r="C9848" s="1163" t="s">
        <v>20172</v>
      </c>
      <c r="D9848" s="1163" t="s">
        <v>20173</v>
      </c>
      <c r="E9848" s="1164" t="s">
        <v>2894</v>
      </c>
      <c r="F9848" s="1165">
        <v>45082</v>
      </c>
      <c r="G9848" s="1165">
        <v>45201</v>
      </c>
    </row>
    <row r="9849" spans="1:7" ht="25.5">
      <c r="A9849" s="1162">
        <v>11576</v>
      </c>
      <c r="B9849" s="1162">
        <v>29791</v>
      </c>
      <c r="C9849" s="1163" t="s">
        <v>20174</v>
      </c>
      <c r="D9849" s="1163" t="s">
        <v>20175</v>
      </c>
      <c r="E9849" s="1164" t="s">
        <v>3287</v>
      </c>
      <c r="F9849" s="1165">
        <v>44992</v>
      </c>
      <c r="G9849" s="1165">
        <v>45081</v>
      </c>
    </row>
    <row r="9850" spans="1:7" ht="38.25">
      <c r="A9850" s="1162">
        <v>11577</v>
      </c>
      <c r="B9850" s="1162">
        <v>29792</v>
      </c>
      <c r="C9850" s="1163" t="s">
        <v>20176</v>
      </c>
      <c r="D9850" s="1163" t="s">
        <v>20177</v>
      </c>
      <c r="E9850" s="1164" t="s">
        <v>3064</v>
      </c>
      <c r="F9850" s="1165">
        <v>45103</v>
      </c>
      <c r="G9850" s="1165">
        <v>45282</v>
      </c>
    </row>
    <row r="9851" spans="1:7" ht="38.25">
      <c r="A9851" s="1158">
        <v>11578</v>
      </c>
      <c r="B9851" s="1158">
        <v>29793</v>
      </c>
      <c r="C9851" s="1159" t="s">
        <v>20178</v>
      </c>
      <c r="D9851" s="1159" t="s">
        <v>4556</v>
      </c>
      <c r="E9851" s="1160" t="s">
        <v>20179</v>
      </c>
      <c r="F9851" s="1161">
        <v>44588</v>
      </c>
      <c r="G9851" s="1161">
        <v>45690</v>
      </c>
    </row>
    <row r="9852" spans="1:7" ht="51">
      <c r="A9852" s="1162">
        <v>11579</v>
      </c>
      <c r="B9852" s="1162">
        <v>29794</v>
      </c>
      <c r="C9852" s="1163" t="s">
        <v>20180</v>
      </c>
      <c r="D9852" s="1163" t="s">
        <v>20181</v>
      </c>
      <c r="E9852" s="1164" t="s">
        <v>3034</v>
      </c>
      <c r="F9852" s="1165">
        <v>45631</v>
      </c>
      <c r="G9852" s="1165">
        <v>45690</v>
      </c>
    </row>
    <row r="9853" spans="1:7" ht="51">
      <c r="A9853" s="1162">
        <v>11580</v>
      </c>
      <c r="B9853" s="1162">
        <v>29795</v>
      </c>
      <c r="C9853" s="1163" t="s">
        <v>20182</v>
      </c>
      <c r="D9853" s="1163" t="s">
        <v>20183</v>
      </c>
      <c r="E9853" s="1164" t="s">
        <v>3034</v>
      </c>
      <c r="F9853" s="1165">
        <v>45631</v>
      </c>
      <c r="G9853" s="1165">
        <v>45690</v>
      </c>
    </row>
    <row r="9854" spans="1:7" ht="51">
      <c r="A9854" s="1162">
        <v>11581</v>
      </c>
      <c r="B9854" s="1162">
        <v>29796</v>
      </c>
      <c r="C9854" s="1163" t="s">
        <v>20184</v>
      </c>
      <c r="D9854" s="1163" t="s">
        <v>20185</v>
      </c>
      <c r="E9854" s="1164" t="s">
        <v>4546</v>
      </c>
      <c r="F9854" s="1165">
        <v>45088</v>
      </c>
      <c r="G9854" s="1165">
        <v>45327</v>
      </c>
    </row>
    <row r="9855" spans="1:7" ht="25.5">
      <c r="A9855" s="1162">
        <v>11582</v>
      </c>
      <c r="B9855" s="1162">
        <v>29797</v>
      </c>
      <c r="C9855" s="1163" t="s">
        <v>20186</v>
      </c>
      <c r="D9855" s="1163" t="s">
        <v>20187</v>
      </c>
      <c r="E9855" s="1164" t="s">
        <v>2981</v>
      </c>
      <c r="F9855" s="1165">
        <v>44708</v>
      </c>
      <c r="G9855" s="1165">
        <v>44757</v>
      </c>
    </row>
    <row r="9856" spans="1:7" ht="51">
      <c r="A9856" s="1162">
        <v>11583</v>
      </c>
      <c r="B9856" s="1162">
        <v>29798</v>
      </c>
      <c r="C9856" s="1163" t="s">
        <v>20188</v>
      </c>
      <c r="D9856" s="1163" t="s">
        <v>20189</v>
      </c>
      <c r="E9856" s="1164" t="s">
        <v>3849</v>
      </c>
      <c r="F9856" s="1165">
        <v>45088</v>
      </c>
      <c r="G9856" s="1165">
        <v>45297</v>
      </c>
    </row>
    <row r="9857" spans="1:7" ht="63.75">
      <c r="A9857" s="1162">
        <v>11584</v>
      </c>
      <c r="B9857" s="1162">
        <v>29799</v>
      </c>
      <c r="C9857" s="1163" t="s">
        <v>20190</v>
      </c>
      <c r="D9857" s="1163" t="s">
        <v>20191</v>
      </c>
      <c r="E9857" s="1164" t="s">
        <v>2894</v>
      </c>
      <c r="F9857" s="1165">
        <v>44933</v>
      </c>
      <c r="G9857" s="1165">
        <v>45052</v>
      </c>
    </row>
    <row r="9858" spans="1:7" ht="25.5">
      <c r="A9858" s="1162">
        <v>11585</v>
      </c>
      <c r="B9858" s="1162">
        <v>29800</v>
      </c>
      <c r="C9858" s="1163" t="s">
        <v>20174</v>
      </c>
      <c r="D9858" s="1163" t="s">
        <v>20175</v>
      </c>
      <c r="E9858" s="1164" t="s">
        <v>2894</v>
      </c>
      <c r="F9858" s="1165">
        <v>44588</v>
      </c>
      <c r="G9858" s="1165">
        <v>44707</v>
      </c>
    </row>
    <row r="9859" spans="1:7" ht="51">
      <c r="A9859" s="1162">
        <v>11586</v>
      </c>
      <c r="B9859" s="1162">
        <v>29801</v>
      </c>
      <c r="C9859" s="1163" t="s">
        <v>20192</v>
      </c>
      <c r="D9859" s="1163" t="s">
        <v>20193</v>
      </c>
      <c r="E9859" s="1164" t="s">
        <v>3034</v>
      </c>
      <c r="F9859" s="1165">
        <v>45298</v>
      </c>
      <c r="G9859" s="1165">
        <v>45357</v>
      </c>
    </row>
    <row r="9860" spans="1:7" ht="51">
      <c r="A9860" s="1162">
        <v>11587</v>
      </c>
      <c r="B9860" s="1162">
        <v>29802</v>
      </c>
      <c r="C9860" s="1163" t="s">
        <v>20194</v>
      </c>
      <c r="D9860" s="1163" t="s">
        <v>20195</v>
      </c>
      <c r="E9860" s="1164" t="s">
        <v>3212</v>
      </c>
      <c r="F9860" s="1165">
        <v>45521</v>
      </c>
      <c r="G9860" s="1165">
        <v>45690</v>
      </c>
    </row>
    <row r="9861" spans="1:7" ht="51">
      <c r="A9861" s="1162">
        <v>11588</v>
      </c>
      <c r="B9861" s="1162">
        <v>29803</v>
      </c>
      <c r="C9861" s="1163" t="s">
        <v>20196</v>
      </c>
      <c r="D9861" s="1163" t="s">
        <v>20197</v>
      </c>
      <c r="E9861" s="1164" t="s">
        <v>3009</v>
      </c>
      <c r="F9861" s="1165">
        <v>45053</v>
      </c>
      <c r="G9861" s="1165">
        <v>45202</v>
      </c>
    </row>
    <row r="9862" spans="1:7" ht="25.5">
      <c r="A9862" s="1158">
        <v>11589</v>
      </c>
      <c r="B9862" s="1158">
        <v>29804</v>
      </c>
      <c r="C9862" s="1159" t="s">
        <v>20198</v>
      </c>
      <c r="D9862" s="1159" t="s">
        <v>4577</v>
      </c>
      <c r="E9862" s="1160" t="s">
        <v>4578</v>
      </c>
      <c r="F9862" s="1161">
        <v>45053</v>
      </c>
      <c r="G9862" s="1161">
        <v>45592</v>
      </c>
    </row>
    <row r="9863" spans="1:7" ht="38.25">
      <c r="A9863" s="1162">
        <v>11590</v>
      </c>
      <c r="B9863" s="1162">
        <v>29805</v>
      </c>
      <c r="C9863" s="1163" t="s">
        <v>20199</v>
      </c>
      <c r="D9863" s="1163" t="s">
        <v>20200</v>
      </c>
      <c r="E9863" s="1164" t="s">
        <v>4546</v>
      </c>
      <c r="F9863" s="1165">
        <v>45088</v>
      </c>
      <c r="G9863" s="1165">
        <v>45327</v>
      </c>
    </row>
    <row r="9864" spans="1:7" ht="38.25">
      <c r="A9864" s="1162">
        <v>11591</v>
      </c>
      <c r="B9864" s="1162">
        <v>29806</v>
      </c>
      <c r="C9864" s="1163" t="s">
        <v>20201</v>
      </c>
      <c r="D9864" s="1163" t="s">
        <v>20202</v>
      </c>
      <c r="E9864" s="1164" t="s">
        <v>3009</v>
      </c>
      <c r="F9864" s="1165">
        <v>45088</v>
      </c>
      <c r="G9864" s="1165">
        <v>45237</v>
      </c>
    </row>
    <row r="9865" spans="1:7" ht="38.25">
      <c r="A9865" s="1162">
        <v>11592</v>
      </c>
      <c r="B9865" s="1162">
        <v>29807</v>
      </c>
      <c r="C9865" s="1163" t="s">
        <v>20203</v>
      </c>
      <c r="D9865" s="1163" t="s">
        <v>20204</v>
      </c>
      <c r="E9865" s="1164" t="s">
        <v>3009</v>
      </c>
      <c r="F9865" s="1165">
        <v>45088</v>
      </c>
      <c r="G9865" s="1165">
        <v>45237</v>
      </c>
    </row>
    <row r="9866" spans="1:7" ht="25.5">
      <c r="A9866" s="1162">
        <v>11593</v>
      </c>
      <c r="B9866" s="1162">
        <v>29808</v>
      </c>
      <c r="C9866" s="1163" t="s">
        <v>20174</v>
      </c>
      <c r="D9866" s="1163" t="s">
        <v>20175</v>
      </c>
      <c r="E9866" s="1164" t="s">
        <v>3287</v>
      </c>
      <c r="F9866" s="1165">
        <v>45053</v>
      </c>
      <c r="G9866" s="1165">
        <v>45142</v>
      </c>
    </row>
    <row r="9867" spans="1:7" ht="25.5">
      <c r="A9867" s="1162">
        <v>11594</v>
      </c>
      <c r="B9867" s="1162">
        <v>29809</v>
      </c>
      <c r="C9867" s="1163" t="s">
        <v>20174</v>
      </c>
      <c r="D9867" s="1163" t="s">
        <v>20175</v>
      </c>
      <c r="E9867" s="1164" t="s">
        <v>3287</v>
      </c>
      <c r="F9867" s="1165">
        <v>45053</v>
      </c>
      <c r="G9867" s="1165">
        <v>45142</v>
      </c>
    </row>
    <row r="9868" spans="1:7" ht="38.25">
      <c r="A9868" s="1162">
        <v>11595</v>
      </c>
      <c r="B9868" s="1162">
        <v>29810</v>
      </c>
      <c r="C9868" s="1163" t="s">
        <v>20205</v>
      </c>
      <c r="D9868" s="1163" t="s">
        <v>20206</v>
      </c>
      <c r="E9868" s="1164" t="s">
        <v>4589</v>
      </c>
      <c r="F9868" s="1165">
        <v>45143</v>
      </c>
      <c r="G9868" s="1165">
        <v>45592</v>
      </c>
    </row>
    <row r="9869" spans="1:7" ht="38.25">
      <c r="A9869" s="1162">
        <v>11596</v>
      </c>
      <c r="B9869" s="1162">
        <v>29811</v>
      </c>
      <c r="C9869" s="1163" t="s">
        <v>20207</v>
      </c>
      <c r="D9869" s="1163" t="s">
        <v>20208</v>
      </c>
      <c r="E9869" s="1164" t="s">
        <v>4589</v>
      </c>
      <c r="F9869" s="1165">
        <v>45143</v>
      </c>
      <c r="G9869" s="1165">
        <v>45592</v>
      </c>
    </row>
    <row r="9870" spans="1:7" ht="38.25">
      <c r="A9870" s="1162">
        <v>11597</v>
      </c>
      <c r="B9870" s="1162">
        <v>29812</v>
      </c>
      <c r="C9870" s="1163" t="s">
        <v>20209</v>
      </c>
      <c r="D9870" s="1163" t="s">
        <v>20210</v>
      </c>
      <c r="E9870" s="1164" t="s">
        <v>3849</v>
      </c>
      <c r="F9870" s="1165">
        <v>45088</v>
      </c>
      <c r="G9870" s="1165">
        <v>45297</v>
      </c>
    </row>
    <row r="9871" spans="1:7" ht="25.5">
      <c r="A9871" s="1158">
        <v>11598</v>
      </c>
      <c r="B9871" s="1158">
        <v>29813</v>
      </c>
      <c r="C9871" s="1159" t="s">
        <v>20057</v>
      </c>
      <c r="D9871" s="1159" t="s">
        <v>4593</v>
      </c>
      <c r="E9871" s="1160" t="s">
        <v>3009</v>
      </c>
      <c r="F9871" s="1161">
        <v>45439</v>
      </c>
      <c r="G9871" s="1161">
        <v>45588</v>
      </c>
    </row>
    <row r="9872" spans="1:7" ht="38.25">
      <c r="A9872" s="1162">
        <v>11599</v>
      </c>
      <c r="B9872" s="1162">
        <v>29814</v>
      </c>
      <c r="C9872" s="1163" t="s">
        <v>20211</v>
      </c>
      <c r="D9872" s="1163" t="s">
        <v>20212</v>
      </c>
      <c r="E9872" s="1164" t="s">
        <v>3009</v>
      </c>
      <c r="F9872" s="1165">
        <v>45439</v>
      </c>
      <c r="G9872" s="1165">
        <v>45588</v>
      </c>
    </row>
    <row r="9873" spans="1:7" ht="38.25">
      <c r="A9873" s="1162">
        <v>11600</v>
      </c>
      <c r="B9873" s="1162">
        <v>29815</v>
      </c>
      <c r="C9873" s="1163" t="s">
        <v>20213</v>
      </c>
      <c r="D9873" s="1163" t="s">
        <v>20214</v>
      </c>
      <c r="E9873" s="1164" t="s">
        <v>3009</v>
      </c>
      <c r="F9873" s="1165">
        <v>45439</v>
      </c>
      <c r="G9873" s="1165">
        <v>45588</v>
      </c>
    </row>
    <row r="9874" spans="1:7" ht="51">
      <c r="A9874" s="1162">
        <v>11601</v>
      </c>
      <c r="B9874" s="1162">
        <v>29816</v>
      </c>
      <c r="C9874" s="1163" t="s">
        <v>20215</v>
      </c>
      <c r="D9874" s="1163" t="s">
        <v>20216</v>
      </c>
      <c r="E9874" s="1164" t="s">
        <v>3009</v>
      </c>
      <c r="F9874" s="1165">
        <v>45439</v>
      </c>
      <c r="G9874" s="1165">
        <v>45588</v>
      </c>
    </row>
    <row r="9875" spans="1:7" ht="51">
      <c r="A9875" s="1162">
        <v>11602</v>
      </c>
      <c r="B9875" s="1162">
        <v>29817</v>
      </c>
      <c r="C9875" s="1163" t="s">
        <v>20217</v>
      </c>
      <c r="D9875" s="1163" t="s">
        <v>20218</v>
      </c>
      <c r="E9875" s="1164" t="s">
        <v>3009</v>
      </c>
      <c r="F9875" s="1165">
        <v>45439</v>
      </c>
      <c r="G9875" s="1165">
        <v>45588</v>
      </c>
    </row>
    <row r="9876" spans="1:7" ht="25.5">
      <c r="A9876" s="1158">
        <v>11603</v>
      </c>
      <c r="B9876" s="1158">
        <v>29818</v>
      </c>
      <c r="C9876" s="1159" t="s">
        <v>20219</v>
      </c>
      <c r="D9876" s="1159" t="s">
        <v>20220</v>
      </c>
      <c r="E9876" s="1160" t="s">
        <v>7297</v>
      </c>
      <c r="F9876" s="1161">
        <v>45018</v>
      </c>
      <c r="G9876" s="1161">
        <v>45472</v>
      </c>
    </row>
    <row r="9877" spans="1:7" ht="38.25">
      <c r="A9877" s="1162">
        <v>11604</v>
      </c>
      <c r="B9877" s="1162">
        <v>29819</v>
      </c>
      <c r="C9877" s="1163" t="s">
        <v>20221</v>
      </c>
      <c r="D9877" s="1163" t="s">
        <v>20222</v>
      </c>
      <c r="E9877" s="1164" t="s">
        <v>3009</v>
      </c>
      <c r="F9877" s="1165">
        <v>45113</v>
      </c>
      <c r="G9877" s="1165">
        <v>45262</v>
      </c>
    </row>
    <row r="9878" spans="1:7" ht="38.25">
      <c r="A9878" s="1162">
        <v>11605</v>
      </c>
      <c r="B9878" s="1162">
        <v>29820</v>
      </c>
      <c r="C9878" s="1163" t="s">
        <v>20223</v>
      </c>
      <c r="D9878" s="1163" t="s">
        <v>20224</v>
      </c>
      <c r="E9878" s="1164" t="s">
        <v>3064</v>
      </c>
      <c r="F9878" s="1165">
        <v>45113</v>
      </c>
      <c r="G9878" s="1165">
        <v>45292</v>
      </c>
    </row>
    <row r="9879" spans="1:7" ht="38.25">
      <c r="A9879" s="1162">
        <v>11606</v>
      </c>
      <c r="B9879" s="1162">
        <v>29821</v>
      </c>
      <c r="C9879" s="1163" t="s">
        <v>20225</v>
      </c>
      <c r="D9879" s="1163" t="s">
        <v>20226</v>
      </c>
      <c r="E9879" s="1164" t="s">
        <v>3064</v>
      </c>
      <c r="F9879" s="1165">
        <v>45113</v>
      </c>
      <c r="G9879" s="1165">
        <v>45292</v>
      </c>
    </row>
    <row r="9880" spans="1:7" ht="38.25">
      <c r="A9880" s="1162">
        <v>11607</v>
      </c>
      <c r="B9880" s="1162">
        <v>29822</v>
      </c>
      <c r="C9880" s="1163" t="s">
        <v>20227</v>
      </c>
      <c r="D9880" s="1163" t="s">
        <v>20228</v>
      </c>
      <c r="E9880" s="1164" t="s">
        <v>3064</v>
      </c>
      <c r="F9880" s="1165">
        <v>45293</v>
      </c>
      <c r="G9880" s="1165">
        <v>45472</v>
      </c>
    </row>
    <row r="9881" spans="1:7" ht="38.25">
      <c r="A9881" s="1162">
        <v>11608</v>
      </c>
      <c r="B9881" s="1162">
        <v>29823</v>
      </c>
      <c r="C9881" s="1163" t="s">
        <v>20229</v>
      </c>
      <c r="D9881" s="1163" t="s">
        <v>20230</v>
      </c>
      <c r="E9881" s="1164" t="s">
        <v>2894</v>
      </c>
      <c r="F9881" s="1165">
        <v>45018</v>
      </c>
      <c r="G9881" s="1165">
        <v>45137</v>
      </c>
    </row>
    <row r="9882" spans="1:7" ht="38.25">
      <c r="A9882" s="1162">
        <v>11609</v>
      </c>
      <c r="B9882" s="1162">
        <v>29824</v>
      </c>
      <c r="C9882" s="1163" t="s">
        <v>20231</v>
      </c>
      <c r="D9882" s="1163" t="s">
        <v>20232</v>
      </c>
      <c r="E9882" s="1164" t="s">
        <v>3064</v>
      </c>
      <c r="F9882" s="1165">
        <v>45113</v>
      </c>
      <c r="G9882" s="1165">
        <v>45292</v>
      </c>
    </row>
    <row r="9883" spans="1:7" ht="38.25">
      <c r="A9883" s="1162">
        <v>11610</v>
      </c>
      <c r="B9883" s="1162">
        <v>29825</v>
      </c>
      <c r="C9883" s="1163" t="s">
        <v>20233</v>
      </c>
      <c r="D9883" s="1163" t="s">
        <v>20234</v>
      </c>
      <c r="E9883" s="1164" t="s">
        <v>3064</v>
      </c>
      <c r="F9883" s="1165">
        <v>45293</v>
      </c>
      <c r="G9883" s="1165">
        <v>45472</v>
      </c>
    </row>
    <row r="9884" spans="1:7" ht="38.25">
      <c r="A9884" s="1162">
        <v>11611</v>
      </c>
      <c r="B9884" s="1162">
        <v>29826</v>
      </c>
      <c r="C9884" s="1163" t="s">
        <v>20235</v>
      </c>
      <c r="D9884" s="1163" t="s">
        <v>20236</v>
      </c>
      <c r="E9884" s="1164" t="s">
        <v>3009</v>
      </c>
      <c r="F9884" s="1165">
        <v>45113</v>
      </c>
      <c r="G9884" s="1165">
        <v>45262</v>
      </c>
    </row>
    <row r="9885" spans="1:7" ht="25.5">
      <c r="A9885" s="1162">
        <v>11612</v>
      </c>
      <c r="B9885" s="1162">
        <v>29827</v>
      </c>
      <c r="C9885" s="1163" t="s">
        <v>20174</v>
      </c>
      <c r="D9885" s="1163" t="s">
        <v>20175</v>
      </c>
      <c r="E9885" s="1164" t="s">
        <v>3034</v>
      </c>
      <c r="F9885" s="1165">
        <v>45053</v>
      </c>
      <c r="G9885" s="1165">
        <v>45112</v>
      </c>
    </row>
    <row r="9886" spans="1:7" ht="51">
      <c r="A9886" s="1162">
        <v>11613</v>
      </c>
      <c r="B9886" s="1162">
        <v>29828</v>
      </c>
      <c r="C9886" s="1163" t="s">
        <v>20237</v>
      </c>
      <c r="D9886" s="1163" t="s">
        <v>20238</v>
      </c>
      <c r="E9886" s="1164" t="s">
        <v>3009</v>
      </c>
      <c r="F9886" s="1165">
        <v>45113</v>
      </c>
      <c r="G9886" s="1165">
        <v>45262</v>
      </c>
    </row>
    <row r="9887" spans="1:7">
      <c r="A9887" s="1158">
        <v>11614</v>
      </c>
      <c r="B9887" s="1158">
        <v>29829</v>
      </c>
      <c r="C9887" s="1159" t="s">
        <v>20239</v>
      </c>
      <c r="D9887" s="1159" t="s">
        <v>4624</v>
      </c>
      <c r="E9887" s="1160" t="s">
        <v>4625</v>
      </c>
      <c r="F9887" s="1161">
        <v>45113</v>
      </c>
      <c r="G9887" s="1161">
        <v>45862</v>
      </c>
    </row>
    <row r="9888" spans="1:7" ht="51">
      <c r="A9888" s="1162">
        <v>11615</v>
      </c>
      <c r="B9888" s="1162">
        <v>29830</v>
      </c>
      <c r="C9888" s="1163" t="s">
        <v>20240</v>
      </c>
      <c r="D9888" s="1163" t="s">
        <v>20241</v>
      </c>
      <c r="E9888" s="1164" t="s">
        <v>4628</v>
      </c>
      <c r="F9888" s="1165">
        <v>45593</v>
      </c>
      <c r="G9888" s="1165">
        <v>45862</v>
      </c>
    </row>
    <row r="9889" spans="1:7" ht="38.25">
      <c r="A9889" s="1162">
        <v>11616</v>
      </c>
      <c r="B9889" s="1162">
        <v>29831</v>
      </c>
      <c r="C9889" s="1163" t="s">
        <v>20242</v>
      </c>
      <c r="D9889" s="1163" t="s">
        <v>20243</v>
      </c>
      <c r="E9889" s="1164" t="s">
        <v>4631</v>
      </c>
      <c r="F9889" s="1165">
        <v>45113</v>
      </c>
      <c r="G9889" s="1165">
        <v>45592</v>
      </c>
    </row>
    <row r="9890" spans="1:7" ht="25.5">
      <c r="A9890" s="1158">
        <v>11617</v>
      </c>
      <c r="B9890" s="1158">
        <v>29832</v>
      </c>
      <c r="C9890" s="1159" t="s">
        <v>20244</v>
      </c>
      <c r="D9890" s="1159" t="s">
        <v>4633</v>
      </c>
      <c r="E9890" s="1160" t="s">
        <v>3057</v>
      </c>
      <c r="F9890" s="1161">
        <v>45048</v>
      </c>
      <c r="G9890" s="1161">
        <v>45557</v>
      </c>
    </row>
    <row r="9891" spans="1:7" ht="38.25">
      <c r="A9891" s="1162">
        <v>11618</v>
      </c>
      <c r="B9891" s="1162">
        <v>29833</v>
      </c>
      <c r="C9891" s="1163" t="s">
        <v>20245</v>
      </c>
      <c r="D9891" s="1163" t="s">
        <v>20246</v>
      </c>
      <c r="E9891" s="1164" t="s">
        <v>2894</v>
      </c>
      <c r="F9891" s="1165">
        <v>45198</v>
      </c>
      <c r="G9891" s="1165">
        <v>45317</v>
      </c>
    </row>
    <row r="9892" spans="1:7" ht="38.25">
      <c r="A9892" s="1162">
        <v>11619</v>
      </c>
      <c r="B9892" s="1162">
        <v>29834</v>
      </c>
      <c r="C9892" s="1163" t="s">
        <v>20247</v>
      </c>
      <c r="D9892" s="1163" t="s">
        <v>20248</v>
      </c>
      <c r="E9892" s="1164" t="s">
        <v>3009</v>
      </c>
      <c r="F9892" s="1165">
        <v>45048</v>
      </c>
      <c r="G9892" s="1165">
        <v>45197</v>
      </c>
    </row>
    <row r="9893" spans="1:7" ht="38.25">
      <c r="A9893" s="1162">
        <v>11620</v>
      </c>
      <c r="B9893" s="1162">
        <v>29835</v>
      </c>
      <c r="C9893" s="1163" t="s">
        <v>20249</v>
      </c>
      <c r="D9893" s="1163" t="s">
        <v>20250</v>
      </c>
      <c r="E9893" s="1164" t="s">
        <v>3287</v>
      </c>
      <c r="F9893" s="1165">
        <v>45468</v>
      </c>
      <c r="G9893" s="1165">
        <v>45557</v>
      </c>
    </row>
    <row r="9894" spans="1:7" ht="25.5">
      <c r="A9894" s="1162">
        <v>11621</v>
      </c>
      <c r="B9894" s="1162">
        <v>29836</v>
      </c>
      <c r="C9894" s="1163" t="s">
        <v>20251</v>
      </c>
      <c r="D9894" s="1163" t="s">
        <v>20252</v>
      </c>
      <c r="E9894" s="1164" t="s">
        <v>3009</v>
      </c>
      <c r="F9894" s="1165">
        <v>45318</v>
      </c>
      <c r="G9894" s="1165">
        <v>45467</v>
      </c>
    </row>
    <row r="9895" spans="1:7">
      <c r="A9895" s="1158">
        <v>11622</v>
      </c>
      <c r="B9895" s="1158">
        <v>29837</v>
      </c>
      <c r="C9895" s="1159" t="s">
        <v>20253</v>
      </c>
      <c r="D9895" s="1159" t="s">
        <v>4643</v>
      </c>
      <c r="E9895" s="1160" t="s">
        <v>4628</v>
      </c>
      <c r="F9895" s="1161">
        <v>45138</v>
      </c>
      <c r="G9895" s="1161">
        <v>45407</v>
      </c>
    </row>
    <row r="9896" spans="1:7" ht="38.25">
      <c r="A9896" s="1162">
        <v>11623</v>
      </c>
      <c r="B9896" s="1162">
        <v>29838</v>
      </c>
      <c r="C9896" s="1163" t="s">
        <v>20254</v>
      </c>
      <c r="D9896" s="1163" t="s">
        <v>20255</v>
      </c>
      <c r="E9896" s="1164" t="s">
        <v>3009</v>
      </c>
      <c r="F9896" s="1165">
        <v>45138</v>
      </c>
      <c r="G9896" s="1165">
        <v>45287</v>
      </c>
    </row>
    <row r="9897" spans="1:7" ht="38.25">
      <c r="A9897" s="1162">
        <v>11624</v>
      </c>
      <c r="B9897" s="1162">
        <v>29839</v>
      </c>
      <c r="C9897" s="1163" t="s">
        <v>20256</v>
      </c>
      <c r="D9897" s="1163" t="s">
        <v>20257</v>
      </c>
      <c r="E9897" s="1164" t="s">
        <v>2894</v>
      </c>
      <c r="F9897" s="1165">
        <v>45288</v>
      </c>
      <c r="G9897" s="1165">
        <v>45407</v>
      </c>
    </row>
    <row r="9898" spans="1:7" ht="38.25">
      <c r="A9898" s="1162">
        <v>11625</v>
      </c>
      <c r="B9898" s="1162">
        <v>29840</v>
      </c>
      <c r="C9898" s="1163" t="s">
        <v>20258</v>
      </c>
      <c r="D9898" s="1163" t="s">
        <v>20259</v>
      </c>
      <c r="E9898" s="1164" t="s">
        <v>3009</v>
      </c>
      <c r="F9898" s="1165">
        <v>45138</v>
      </c>
      <c r="G9898" s="1165">
        <v>45287</v>
      </c>
    </row>
    <row r="9899" spans="1:7">
      <c r="A9899" s="1158">
        <v>11626</v>
      </c>
      <c r="B9899" s="1158">
        <v>29841</v>
      </c>
      <c r="C9899" s="1159" t="s">
        <v>20260</v>
      </c>
      <c r="D9899" s="1159" t="s">
        <v>4651</v>
      </c>
      <c r="E9899" s="1160" t="s">
        <v>3034</v>
      </c>
      <c r="F9899" s="1161">
        <v>45633</v>
      </c>
      <c r="G9899" s="1161">
        <v>45692</v>
      </c>
    </row>
    <row r="9900" spans="1:7" ht="38.25">
      <c r="A9900" s="1162">
        <v>11627</v>
      </c>
      <c r="B9900" s="1162">
        <v>29842</v>
      </c>
      <c r="C9900" s="1163" t="s">
        <v>20261</v>
      </c>
      <c r="D9900" s="1163" t="s">
        <v>20262</v>
      </c>
      <c r="E9900" s="1164" t="s">
        <v>3034</v>
      </c>
      <c r="F9900" s="1165">
        <v>45633</v>
      </c>
      <c r="G9900" s="1165">
        <v>45692</v>
      </c>
    </row>
    <row r="9901" spans="1:7" ht="25.5">
      <c r="A9901" s="1158">
        <v>11628</v>
      </c>
      <c r="B9901" s="1158">
        <v>29843</v>
      </c>
      <c r="C9901" s="1159" t="s">
        <v>20263</v>
      </c>
      <c r="D9901" s="1159" t="s">
        <v>4655</v>
      </c>
      <c r="E9901" s="1160" t="s">
        <v>3287</v>
      </c>
      <c r="F9901" s="1161">
        <v>45408</v>
      </c>
      <c r="G9901" s="1161">
        <v>45497</v>
      </c>
    </row>
    <row r="9902" spans="1:7" ht="51">
      <c r="A9902" s="1162">
        <v>11629</v>
      </c>
      <c r="B9902" s="1162">
        <v>29844</v>
      </c>
      <c r="C9902" s="1163" t="s">
        <v>20264</v>
      </c>
      <c r="D9902" s="1163" t="s">
        <v>20265</v>
      </c>
      <c r="E9902" s="1164" t="s">
        <v>3287</v>
      </c>
      <c r="F9902" s="1165">
        <v>45408</v>
      </c>
      <c r="G9902" s="1165">
        <v>45497</v>
      </c>
    </row>
    <row r="9903" spans="1:7" ht="51">
      <c r="A9903" s="1162">
        <v>11630</v>
      </c>
      <c r="B9903" s="1162">
        <v>29845</v>
      </c>
      <c r="C9903" s="1163" t="s">
        <v>20266</v>
      </c>
      <c r="D9903" s="1163" t="s">
        <v>20267</v>
      </c>
      <c r="E9903" s="1164" t="s">
        <v>3287</v>
      </c>
      <c r="F9903" s="1165">
        <v>45408</v>
      </c>
      <c r="G9903" s="1165">
        <v>45497</v>
      </c>
    </row>
    <row r="9904" spans="1:7">
      <c r="A9904" s="1158">
        <v>11631</v>
      </c>
      <c r="B9904" s="1158">
        <v>29846</v>
      </c>
      <c r="C9904" s="1159" t="s">
        <v>20268</v>
      </c>
      <c r="D9904" s="1159" t="s">
        <v>4661</v>
      </c>
      <c r="E9904" s="1160" t="s">
        <v>3064</v>
      </c>
      <c r="F9904" s="1161">
        <v>45288</v>
      </c>
      <c r="G9904" s="1161">
        <v>45467</v>
      </c>
    </row>
    <row r="9905" spans="1:7" ht="38.25">
      <c r="A9905" s="1162">
        <v>11632</v>
      </c>
      <c r="B9905" s="1162">
        <v>29847</v>
      </c>
      <c r="C9905" s="1163" t="s">
        <v>20269</v>
      </c>
      <c r="D9905" s="1163" t="s">
        <v>20270</v>
      </c>
      <c r="E9905" s="1164" t="s">
        <v>2894</v>
      </c>
      <c r="F9905" s="1165">
        <v>45288</v>
      </c>
      <c r="G9905" s="1165">
        <v>45407</v>
      </c>
    </row>
    <row r="9906" spans="1:7" ht="38.25">
      <c r="A9906" s="1162">
        <v>11633</v>
      </c>
      <c r="B9906" s="1162">
        <v>29848</v>
      </c>
      <c r="C9906" s="1163" t="s">
        <v>20271</v>
      </c>
      <c r="D9906" s="1163" t="s">
        <v>20272</v>
      </c>
      <c r="E9906" s="1164" t="s">
        <v>3034</v>
      </c>
      <c r="F9906" s="1165">
        <v>45408</v>
      </c>
      <c r="G9906" s="1165">
        <v>45467</v>
      </c>
    </row>
    <row r="9907" spans="1:7">
      <c r="A9907" s="1158">
        <v>11634</v>
      </c>
      <c r="B9907" s="1158">
        <v>29849</v>
      </c>
      <c r="C9907" s="1159" t="s">
        <v>20273</v>
      </c>
      <c r="D9907" s="1159" t="s">
        <v>4667</v>
      </c>
      <c r="E9907" s="1160" t="s">
        <v>4546</v>
      </c>
      <c r="F9907" s="1161">
        <v>45198</v>
      </c>
      <c r="G9907" s="1161">
        <v>45437</v>
      </c>
    </row>
    <row r="9908" spans="1:7" ht="38.25">
      <c r="A9908" s="1162">
        <v>11635</v>
      </c>
      <c r="B9908" s="1162">
        <v>29850</v>
      </c>
      <c r="C9908" s="1163" t="s">
        <v>20274</v>
      </c>
      <c r="D9908" s="1163" t="s">
        <v>20275</v>
      </c>
      <c r="E9908" s="1164" t="s">
        <v>2894</v>
      </c>
      <c r="F9908" s="1165">
        <v>45318</v>
      </c>
      <c r="G9908" s="1165">
        <v>45437</v>
      </c>
    </row>
    <row r="9909" spans="1:7" ht="38.25">
      <c r="A9909" s="1162">
        <v>11636</v>
      </c>
      <c r="B9909" s="1162">
        <v>29851</v>
      </c>
      <c r="C9909" s="1163" t="s">
        <v>20276</v>
      </c>
      <c r="D9909" s="1163" t="s">
        <v>20277</v>
      </c>
      <c r="E9909" s="1164" t="s">
        <v>2894</v>
      </c>
      <c r="F9909" s="1165">
        <v>45198</v>
      </c>
      <c r="G9909" s="1165">
        <v>45317</v>
      </c>
    </row>
    <row r="9910" spans="1:7" ht="25.5">
      <c r="A9910" s="1158">
        <v>11637</v>
      </c>
      <c r="B9910" s="1158">
        <v>29852</v>
      </c>
      <c r="C9910" s="1159" t="s">
        <v>20278</v>
      </c>
      <c r="D9910" s="1159" t="s">
        <v>20279</v>
      </c>
      <c r="E9910" s="1160" t="s">
        <v>12835</v>
      </c>
      <c r="F9910" s="1161">
        <v>44284</v>
      </c>
      <c r="G9910" s="1161">
        <v>45283</v>
      </c>
    </row>
    <row r="9911" spans="1:7" ht="38.25">
      <c r="A9911" s="1162">
        <v>11638</v>
      </c>
      <c r="B9911" s="1162">
        <v>29853</v>
      </c>
      <c r="C9911" s="1163" t="s">
        <v>20280</v>
      </c>
      <c r="D9911" s="1163" t="s">
        <v>20281</v>
      </c>
      <c r="E9911" s="1164" t="s">
        <v>2894</v>
      </c>
      <c r="F9911" s="1165">
        <v>45044</v>
      </c>
      <c r="G9911" s="1165">
        <v>45163</v>
      </c>
    </row>
    <row r="9912" spans="1:7" ht="38.25">
      <c r="A9912" s="1162">
        <v>11639</v>
      </c>
      <c r="B9912" s="1162">
        <v>29854</v>
      </c>
      <c r="C9912" s="1163" t="s">
        <v>20282</v>
      </c>
      <c r="D9912" s="1163" t="s">
        <v>20283</v>
      </c>
      <c r="E9912" s="1164" t="s">
        <v>3955</v>
      </c>
      <c r="F9912" s="1165">
        <v>44284</v>
      </c>
      <c r="G9912" s="1165">
        <v>44483</v>
      </c>
    </row>
    <row r="9913" spans="1:7" ht="38.25">
      <c r="A9913" s="1162">
        <v>11640</v>
      </c>
      <c r="B9913" s="1162">
        <v>29855</v>
      </c>
      <c r="C9913" s="1163" t="s">
        <v>20284</v>
      </c>
      <c r="D9913" s="1163" t="s">
        <v>20285</v>
      </c>
      <c r="E9913" s="1164" t="s">
        <v>2894</v>
      </c>
      <c r="F9913" s="1165">
        <v>44924</v>
      </c>
      <c r="G9913" s="1165">
        <v>45043</v>
      </c>
    </row>
    <row r="9914" spans="1:7" ht="38.25">
      <c r="A9914" s="1162">
        <v>11641</v>
      </c>
      <c r="B9914" s="1162">
        <v>29856</v>
      </c>
      <c r="C9914" s="1163" t="s">
        <v>20286</v>
      </c>
      <c r="D9914" s="1163" t="s">
        <v>20287</v>
      </c>
      <c r="E9914" s="1164" t="s">
        <v>2894</v>
      </c>
      <c r="F9914" s="1165">
        <v>45164</v>
      </c>
      <c r="G9914" s="1165">
        <v>45283</v>
      </c>
    </row>
    <row r="9915" spans="1:7" ht="25.5">
      <c r="A9915" s="1158">
        <v>11642</v>
      </c>
      <c r="B9915" s="1158">
        <v>29857</v>
      </c>
      <c r="C9915" s="1159" t="s">
        <v>20288</v>
      </c>
      <c r="D9915" s="1159" t="s">
        <v>20289</v>
      </c>
      <c r="E9915" s="1160" t="s">
        <v>3009</v>
      </c>
      <c r="F9915" s="1161">
        <v>45164</v>
      </c>
      <c r="G9915" s="1161">
        <v>45313</v>
      </c>
    </row>
    <row r="9916" spans="1:7" ht="38.25">
      <c r="A9916" s="1162">
        <v>11643</v>
      </c>
      <c r="B9916" s="1162">
        <v>29858</v>
      </c>
      <c r="C9916" s="1163" t="s">
        <v>20290</v>
      </c>
      <c r="D9916" s="1163" t="s">
        <v>20291</v>
      </c>
      <c r="E9916" s="1164" t="s">
        <v>3009</v>
      </c>
      <c r="F9916" s="1165">
        <v>45164</v>
      </c>
      <c r="G9916" s="1165">
        <v>45313</v>
      </c>
    </row>
    <row r="9917" spans="1:7" ht="38.25">
      <c r="A9917" s="1162">
        <v>11644</v>
      </c>
      <c r="B9917" s="1162">
        <v>29859</v>
      </c>
      <c r="C9917" s="1163" t="s">
        <v>20292</v>
      </c>
      <c r="D9917" s="1163" t="s">
        <v>20293</v>
      </c>
      <c r="E9917" s="1164" t="s">
        <v>3009</v>
      </c>
      <c r="F9917" s="1165">
        <v>45164</v>
      </c>
      <c r="G9917" s="1165">
        <v>45313</v>
      </c>
    </row>
    <row r="9918" spans="1:7" ht="25.5">
      <c r="A9918" s="1158">
        <v>11645</v>
      </c>
      <c r="B9918" s="1158">
        <v>29860</v>
      </c>
      <c r="C9918" s="1159" t="s">
        <v>20294</v>
      </c>
      <c r="D9918" s="1159" t="s">
        <v>4690</v>
      </c>
      <c r="E9918" s="1160" t="s">
        <v>3287</v>
      </c>
      <c r="F9918" s="1161">
        <v>45188</v>
      </c>
      <c r="G9918" s="1161">
        <v>45277</v>
      </c>
    </row>
    <row r="9919" spans="1:7" ht="38.25">
      <c r="A9919" s="1162">
        <v>11646</v>
      </c>
      <c r="B9919" s="1162">
        <v>29861</v>
      </c>
      <c r="C9919" s="1163" t="s">
        <v>20295</v>
      </c>
      <c r="D9919" s="1163" t="s">
        <v>20296</v>
      </c>
      <c r="E9919" s="1164" t="s">
        <v>3287</v>
      </c>
      <c r="F9919" s="1165">
        <v>45188</v>
      </c>
      <c r="G9919" s="1165">
        <v>45277</v>
      </c>
    </row>
    <row r="9920" spans="1:7" ht="25.5">
      <c r="A9920" s="1158">
        <v>11647</v>
      </c>
      <c r="B9920" s="1158">
        <v>29862</v>
      </c>
      <c r="C9920" s="1159" t="s">
        <v>20297</v>
      </c>
      <c r="D9920" s="1159" t="s">
        <v>4694</v>
      </c>
      <c r="E9920" s="1160" t="s">
        <v>3287</v>
      </c>
      <c r="F9920" s="1161">
        <v>45278</v>
      </c>
      <c r="G9920" s="1161">
        <v>45367</v>
      </c>
    </row>
    <row r="9921" spans="1:7" ht="38.25">
      <c r="A9921" s="1162">
        <v>11648</v>
      </c>
      <c r="B9921" s="1162">
        <v>29863</v>
      </c>
      <c r="C9921" s="1163" t="s">
        <v>20298</v>
      </c>
      <c r="D9921" s="1163" t="s">
        <v>20299</v>
      </c>
      <c r="E9921" s="1164" t="s">
        <v>3034</v>
      </c>
      <c r="F9921" s="1165">
        <v>45278</v>
      </c>
      <c r="G9921" s="1165">
        <v>45337</v>
      </c>
    </row>
    <row r="9922" spans="1:7" ht="51">
      <c r="A9922" s="1162">
        <v>11649</v>
      </c>
      <c r="B9922" s="1162">
        <v>29864</v>
      </c>
      <c r="C9922" s="1163" t="s">
        <v>20300</v>
      </c>
      <c r="D9922" s="1163" t="s">
        <v>20301</v>
      </c>
      <c r="E9922" s="1164" t="s">
        <v>3112</v>
      </c>
      <c r="F9922" s="1165">
        <v>45338</v>
      </c>
      <c r="G9922" s="1165">
        <v>45367</v>
      </c>
    </row>
    <row r="9923" spans="1:7" ht="25.5">
      <c r="A9923" s="1158">
        <v>11650</v>
      </c>
      <c r="B9923" s="1158">
        <v>29865</v>
      </c>
      <c r="C9923" s="1159" t="s">
        <v>20302</v>
      </c>
      <c r="D9923" s="1159" t="s">
        <v>4700</v>
      </c>
      <c r="E9923" s="1160" t="s">
        <v>3112</v>
      </c>
      <c r="F9923" s="1161">
        <v>45368</v>
      </c>
      <c r="G9923" s="1161">
        <v>45397</v>
      </c>
    </row>
    <row r="9924" spans="1:7" ht="38.25">
      <c r="A9924" s="1162">
        <v>11651</v>
      </c>
      <c r="B9924" s="1162">
        <v>29866</v>
      </c>
      <c r="C9924" s="1163" t="s">
        <v>20303</v>
      </c>
      <c r="D9924" s="1163" t="s">
        <v>20304</v>
      </c>
      <c r="E9924" s="1164" t="s">
        <v>3112</v>
      </c>
      <c r="F9924" s="1165">
        <v>45368</v>
      </c>
      <c r="G9924" s="1165">
        <v>45397</v>
      </c>
    </row>
    <row r="9925" spans="1:7" ht="25.5">
      <c r="A9925" s="1158">
        <v>11652</v>
      </c>
      <c r="B9925" s="1158">
        <v>29867</v>
      </c>
      <c r="C9925" s="1159" t="s">
        <v>20305</v>
      </c>
      <c r="D9925" s="1159" t="s">
        <v>4704</v>
      </c>
      <c r="E9925" s="1160" t="s">
        <v>3034</v>
      </c>
      <c r="F9925" s="1161">
        <v>45468</v>
      </c>
      <c r="G9925" s="1161">
        <v>45527</v>
      </c>
    </row>
    <row r="9926" spans="1:7" ht="51">
      <c r="A9926" s="1162">
        <v>11653</v>
      </c>
      <c r="B9926" s="1162">
        <v>29868</v>
      </c>
      <c r="C9926" s="1163" t="s">
        <v>20306</v>
      </c>
      <c r="D9926" s="1163" t="s">
        <v>20307</v>
      </c>
      <c r="E9926" s="1164" t="s">
        <v>3034</v>
      </c>
      <c r="F9926" s="1165">
        <v>45468</v>
      </c>
      <c r="G9926" s="1165">
        <v>45527</v>
      </c>
    </row>
    <row r="9927" spans="1:7" ht="38.25">
      <c r="A9927" s="1158">
        <v>11654</v>
      </c>
      <c r="B9927" s="1158">
        <v>29869</v>
      </c>
      <c r="C9927" s="1159" t="s">
        <v>20308</v>
      </c>
      <c r="D9927" s="1159" t="s">
        <v>4708</v>
      </c>
      <c r="E9927" s="1160" t="s">
        <v>3034</v>
      </c>
      <c r="F9927" s="1161">
        <v>45528</v>
      </c>
      <c r="G9927" s="1161">
        <v>45587</v>
      </c>
    </row>
    <row r="9928" spans="1:7" ht="38.25">
      <c r="A9928" s="1162">
        <v>11655</v>
      </c>
      <c r="B9928" s="1162">
        <v>29870</v>
      </c>
      <c r="C9928" s="1163" t="s">
        <v>20309</v>
      </c>
      <c r="D9928" s="1163" t="s">
        <v>20310</v>
      </c>
      <c r="E9928" s="1164" t="s">
        <v>3034</v>
      </c>
      <c r="F9928" s="1165">
        <v>45528</v>
      </c>
      <c r="G9928" s="1165">
        <v>45587</v>
      </c>
    </row>
    <row r="9929" spans="1:7" ht="25.5">
      <c r="A9929" s="1158">
        <v>11656</v>
      </c>
      <c r="B9929" s="1158">
        <v>29871</v>
      </c>
      <c r="C9929" s="1159" t="s">
        <v>20311</v>
      </c>
      <c r="D9929" s="1159" t="s">
        <v>4712</v>
      </c>
      <c r="E9929" s="1160" t="s">
        <v>3287</v>
      </c>
      <c r="F9929" s="1161">
        <v>45588</v>
      </c>
      <c r="G9929" s="1161">
        <v>45677</v>
      </c>
    </row>
    <row r="9930" spans="1:7" ht="51">
      <c r="A9930" s="1162">
        <v>11657</v>
      </c>
      <c r="B9930" s="1162">
        <v>29872</v>
      </c>
      <c r="C9930" s="1163" t="s">
        <v>20312</v>
      </c>
      <c r="D9930" s="1163" t="s">
        <v>20313</v>
      </c>
      <c r="E9930" s="1164" t="s">
        <v>3287</v>
      </c>
      <c r="F9930" s="1165">
        <v>45588</v>
      </c>
      <c r="G9930" s="1165">
        <v>45677</v>
      </c>
    </row>
    <row r="9931" spans="1:7" ht="38.25">
      <c r="A9931" s="1162">
        <v>11658</v>
      </c>
      <c r="B9931" s="1162">
        <v>29873</v>
      </c>
      <c r="C9931" s="1163" t="s">
        <v>20314</v>
      </c>
      <c r="D9931" s="1163" t="s">
        <v>20315</v>
      </c>
      <c r="E9931" s="1164" t="s">
        <v>3287</v>
      </c>
      <c r="F9931" s="1165">
        <v>45588</v>
      </c>
      <c r="G9931" s="1165">
        <v>45677</v>
      </c>
    </row>
    <row r="9932" spans="1:7" ht="38.25">
      <c r="A9932" s="1162">
        <v>11659</v>
      </c>
      <c r="B9932" s="1162">
        <v>29874</v>
      </c>
      <c r="C9932" s="1163" t="s">
        <v>20316</v>
      </c>
      <c r="D9932" s="1163" t="s">
        <v>20317</v>
      </c>
      <c r="E9932" s="1164" t="s">
        <v>3287</v>
      </c>
      <c r="F9932" s="1165">
        <v>45588</v>
      </c>
      <c r="G9932" s="1165">
        <v>45677</v>
      </c>
    </row>
    <row r="9933" spans="1:7">
      <c r="A9933" s="1158">
        <v>11660</v>
      </c>
      <c r="B9933" s="1158">
        <v>29875</v>
      </c>
      <c r="C9933" s="1159" t="s">
        <v>20318</v>
      </c>
      <c r="D9933" s="1159" t="s">
        <v>4720</v>
      </c>
      <c r="E9933" s="1160" t="s">
        <v>4628</v>
      </c>
      <c r="F9933" s="1161">
        <v>45531</v>
      </c>
      <c r="G9933" s="1161">
        <v>45800</v>
      </c>
    </row>
    <row r="9934" spans="1:7" ht="38.25">
      <c r="A9934" s="1162">
        <v>11661</v>
      </c>
      <c r="B9934" s="1162">
        <v>29876</v>
      </c>
      <c r="C9934" s="1163" t="s">
        <v>20319</v>
      </c>
      <c r="D9934" s="1163" t="s">
        <v>20320</v>
      </c>
      <c r="E9934" s="1164" t="s">
        <v>3034</v>
      </c>
      <c r="F9934" s="1165">
        <v>45711</v>
      </c>
      <c r="G9934" s="1165">
        <v>45770</v>
      </c>
    </row>
    <row r="9935" spans="1:7" ht="38.25">
      <c r="A9935" s="1162">
        <v>11662</v>
      </c>
      <c r="B9935" s="1162">
        <v>29877</v>
      </c>
      <c r="C9935" s="1163" t="s">
        <v>20321</v>
      </c>
      <c r="D9935" s="1163" t="s">
        <v>20322</v>
      </c>
      <c r="E9935" s="1164" t="s">
        <v>3064</v>
      </c>
      <c r="F9935" s="1165">
        <v>45531</v>
      </c>
      <c r="G9935" s="1165">
        <v>45710</v>
      </c>
    </row>
    <row r="9936" spans="1:7" ht="38.25">
      <c r="A9936" s="1162">
        <v>11663</v>
      </c>
      <c r="B9936" s="1162">
        <v>29878</v>
      </c>
      <c r="C9936" s="1163" t="s">
        <v>20323</v>
      </c>
      <c r="D9936" s="1163" t="s">
        <v>20324</v>
      </c>
      <c r="E9936" s="1164" t="s">
        <v>3064</v>
      </c>
      <c r="F9936" s="1165">
        <v>45621</v>
      </c>
      <c r="G9936" s="1165">
        <v>45800</v>
      </c>
    </row>
    <row r="9937" spans="1:7">
      <c r="A9937" s="1158">
        <v>11664</v>
      </c>
      <c r="B9937" s="1158">
        <v>29879</v>
      </c>
      <c r="C9937" s="1159" t="s">
        <v>20325</v>
      </c>
      <c r="D9937" s="1159" t="s">
        <v>4728</v>
      </c>
      <c r="E9937" s="1160" t="s">
        <v>4729</v>
      </c>
      <c r="F9937" s="1161">
        <v>45531</v>
      </c>
      <c r="G9937" s="1161">
        <v>45860</v>
      </c>
    </row>
    <row r="9938" spans="1:7" ht="38.25">
      <c r="A9938" s="1162">
        <v>11665</v>
      </c>
      <c r="B9938" s="1162">
        <v>29880</v>
      </c>
      <c r="C9938" s="1163" t="s">
        <v>20326</v>
      </c>
      <c r="D9938" s="1163" t="s">
        <v>20327</v>
      </c>
      <c r="E9938" s="1164" t="s">
        <v>3112</v>
      </c>
      <c r="F9938" s="1165">
        <v>45771</v>
      </c>
      <c r="G9938" s="1165">
        <v>45800</v>
      </c>
    </row>
    <row r="9939" spans="1:7" ht="38.25">
      <c r="A9939" s="1162">
        <v>11666</v>
      </c>
      <c r="B9939" s="1162">
        <v>29881</v>
      </c>
      <c r="C9939" s="1163" t="s">
        <v>20328</v>
      </c>
      <c r="D9939" s="1163" t="s">
        <v>20329</v>
      </c>
      <c r="E9939" s="1164" t="s">
        <v>4546</v>
      </c>
      <c r="F9939" s="1165">
        <v>45531</v>
      </c>
      <c r="G9939" s="1165">
        <v>45770</v>
      </c>
    </row>
    <row r="9940" spans="1:7" ht="38.25">
      <c r="A9940" s="1162">
        <v>11667</v>
      </c>
      <c r="B9940" s="1162">
        <v>29882</v>
      </c>
      <c r="C9940" s="1163" t="s">
        <v>20330</v>
      </c>
      <c r="D9940" s="1163" t="s">
        <v>20331</v>
      </c>
      <c r="E9940" s="1164" t="s">
        <v>4546</v>
      </c>
      <c r="F9940" s="1165">
        <v>45531</v>
      </c>
      <c r="G9940" s="1165">
        <v>45770</v>
      </c>
    </row>
    <row r="9941" spans="1:7" ht="51">
      <c r="A9941" s="1162">
        <v>11668</v>
      </c>
      <c r="B9941" s="1162">
        <v>29883</v>
      </c>
      <c r="C9941" s="1163" t="s">
        <v>20332</v>
      </c>
      <c r="D9941" s="1163" t="s">
        <v>20333</v>
      </c>
      <c r="E9941" s="1164" t="s">
        <v>3287</v>
      </c>
      <c r="F9941" s="1165">
        <v>45771</v>
      </c>
      <c r="G9941" s="1165">
        <v>45860</v>
      </c>
    </row>
    <row r="9942" spans="1:7" ht="51">
      <c r="A9942" s="1162">
        <v>11669</v>
      </c>
      <c r="B9942" s="1162">
        <v>29884</v>
      </c>
      <c r="C9942" s="1163" t="s">
        <v>20334</v>
      </c>
      <c r="D9942" s="1163" t="s">
        <v>20335</v>
      </c>
      <c r="E9942" s="1164" t="s">
        <v>3287</v>
      </c>
      <c r="F9942" s="1165">
        <v>45771</v>
      </c>
      <c r="G9942" s="1165">
        <v>45860</v>
      </c>
    </row>
    <row r="9943" spans="1:7">
      <c r="A9943" s="1158">
        <v>11670</v>
      </c>
      <c r="B9943" s="1158">
        <v>29885</v>
      </c>
      <c r="C9943" s="1159" t="s">
        <v>20336</v>
      </c>
      <c r="D9943" s="1159" t="s">
        <v>4741</v>
      </c>
      <c r="E9943" s="1160" t="s">
        <v>2894</v>
      </c>
      <c r="F9943" s="1161">
        <v>45771</v>
      </c>
      <c r="G9943" s="1161">
        <v>45890</v>
      </c>
    </row>
    <row r="9944" spans="1:7" ht="38.25">
      <c r="A9944" s="1162">
        <v>11671</v>
      </c>
      <c r="B9944" s="1162">
        <v>29886</v>
      </c>
      <c r="C9944" s="1163" t="s">
        <v>20337</v>
      </c>
      <c r="D9944" s="1163" t="s">
        <v>20338</v>
      </c>
      <c r="E9944" s="1164" t="s">
        <v>2894</v>
      </c>
      <c r="F9944" s="1165">
        <v>45771</v>
      </c>
      <c r="G9944" s="1165">
        <v>45890</v>
      </c>
    </row>
    <row r="9945" spans="1:7">
      <c r="A9945" s="1158">
        <v>11672</v>
      </c>
      <c r="B9945" s="1158">
        <v>29887</v>
      </c>
      <c r="C9945" s="1159" t="s">
        <v>20339</v>
      </c>
      <c r="D9945" s="1159" t="s">
        <v>4745</v>
      </c>
      <c r="E9945" s="1160" t="s">
        <v>3461</v>
      </c>
      <c r="F9945" s="1161">
        <v>45531</v>
      </c>
      <c r="G9945" s="1161">
        <v>45830</v>
      </c>
    </row>
    <row r="9946" spans="1:7" ht="38.25">
      <c r="A9946" s="1162">
        <v>11673</v>
      </c>
      <c r="B9946" s="1162">
        <v>29888</v>
      </c>
      <c r="C9946" s="1163" t="s">
        <v>20340</v>
      </c>
      <c r="D9946" s="1163" t="s">
        <v>20341</v>
      </c>
      <c r="E9946" s="1164" t="s">
        <v>3009</v>
      </c>
      <c r="F9946" s="1165">
        <v>45531</v>
      </c>
      <c r="G9946" s="1165">
        <v>45680</v>
      </c>
    </row>
    <row r="9947" spans="1:7" ht="38.25">
      <c r="A9947" s="1162">
        <v>11674</v>
      </c>
      <c r="B9947" s="1162">
        <v>29889</v>
      </c>
      <c r="C9947" s="1163" t="s">
        <v>20342</v>
      </c>
      <c r="D9947" s="1163" t="s">
        <v>20343</v>
      </c>
      <c r="E9947" s="1164" t="s">
        <v>3009</v>
      </c>
      <c r="F9947" s="1165">
        <v>45621</v>
      </c>
      <c r="G9947" s="1165">
        <v>45770</v>
      </c>
    </row>
    <row r="9948" spans="1:7" ht="51">
      <c r="A9948" s="1162">
        <v>11675</v>
      </c>
      <c r="B9948" s="1162">
        <v>29890</v>
      </c>
      <c r="C9948" s="1163" t="s">
        <v>20344</v>
      </c>
      <c r="D9948" s="1163" t="s">
        <v>20345</v>
      </c>
      <c r="E9948" s="1164" t="s">
        <v>3034</v>
      </c>
      <c r="F9948" s="1165">
        <v>45771</v>
      </c>
      <c r="G9948" s="1165">
        <v>45830</v>
      </c>
    </row>
    <row r="9949" spans="1:7" ht="25.5">
      <c r="A9949" s="1158">
        <v>11676</v>
      </c>
      <c r="B9949" s="1158">
        <v>29891</v>
      </c>
      <c r="C9949" s="1159" t="s">
        <v>20346</v>
      </c>
      <c r="D9949" s="1159" t="s">
        <v>4753</v>
      </c>
      <c r="E9949" s="1160" t="s">
        <v>3006</v>
      </c>
      <c r="F9949" s="1161">
        <v>45531</v>
      </c>
      <c r="G9949" s="1161">
        <v>45890</v>
      </c>
    </row>
    <row r="9950" spans="1:7" ht="51">
      <c r="A9950" s="1162">
        <v>11677</v>
      </c>
      <c r="B9950" s="1162">
        <v>29892</v>
      </c>
      <c r="C9950" s="1163" t="s">
        <v>20347</v>
      </c>
      <c r="D9950" s="1163" t="s">
        <v>20348</v>
      </c>
      <c r="E9950" s="1164" t="s">
        <v>3112</v>
      </c>
      <c r="F9950" s="1165">
        <v>45861</v>
      </c>
      <c r="G9950" s="1165">
        <v>45890</v>
      </c>
    </row>
    <row r="9951" spans="1:7" ht="38.25">
      <c r="A9951" s="1162">
        <v>11678</v>
      </c>
      <c r="B9951" s="1162">
        <v>29893</v>
      </c>
      <c r="C9951" s="1163" t="s">
        <v>20349</v>
      </c>
      <c r="D9951" s="1163" t="s">
        <v>20350</v>
      </c>
      <c r="E9951" s="1164" t="s">
        <v>3009</v>
      </c>
      <c r="F9951" s="1165">
        <v>45711</v>
      </c>
      <c r="G9951" s="1165">
        <v>45860</v>
      </c>
    </row>
    <row r="9952" spans="1:7" ht="38.25">
      <c r="A9952" s="1162">
        <v>11679</v>
      </c>
      <c r="B9952" s="1162">
        <v>29894</v>
      </c>
      <c r="C9952" s="1163" t="s">
        <v>20351</v>
      </c>
      <c r="D9952" s="1163" t="s">
        <v>20352</v>
      </c>
      <c r="E9952" s="1164" t="s">
        <v>3064</v>
      </c>
      <c r="F9952" s="1165">
        <v>45531</v>
      </c>
      <c r="G9952" s="1165">
        <v>45710</v>
      </c>
    </row>
    <row r="9953" spans="1:7" ht="25.5">
      <c r="A9953" s="1158">
        <v>11680</v>
      </c>
      <c r="B9953" s="1158">
        <v>29895</v>
      </c>
      <c r="C9953" s="1159" t="s">
        <v>20353</v>
      </c>
      <c r="D9953" s="1159" t="s">
        <v>4761</v>
      </c>
      <c r="E9953" s="1160" t="s">
        <v>4546</v>
      </c>
      <c r="F9953" s="1161">
        <v>44992</v>
      </c>
      <c r="G9953" s="1161">
        <v>45231</v>
      </c>
    </row>
    <row r="9954" spans="1:7" ht="38.25">
      <c r="A9954" s="1162">
        <v>11681</v>
      </c>
      <c r="B9954" s="1162">
        <v>29896</v>
      </c>
      <c r="C9954" s="1163" t="s">
        <v>20354</v>
      </c>
      <c r="D9954" s="1163" t="s">
        <v>20355</v>
      </c>
      <c r="E9954" s="1164" t="s">
        <v>4546</v>
      </c>
      <c r="F9954" s="1165">
        <v>44992</v>
      </c>
      <c r="G9954" s="1165">
        <v>45231</v>
      </c>
    </row>
    <row r="9955" spans="1:7" ht="38.25">
      <c r="A9955" s="1162">
        <v>11682</v>
      </c>
      <c r="B9955" s="1162">
        <v>29897</v>
      </c>
      <c r="C9955" s="1163" t="s">
        <v>20356</v>
      </c>
      <c r="D9955" s="1163" t="s">
        <v>20357</v>
      </c>
      <c r="E9955" s="1164" t="s">
        <v>4546</v>
      </c>
      <c r="F9955" s="1165">
        <v>44992</v>
      </c>
      <c r="G9955" s="1165">
        <v>45231</v>
      </c>
    </row>
    <row r="9956" spans="1:7" ht="25.5">
      <c r="A9956" s="1158">
        <v>11683</v>
      </c>
      <c r="B9956" s="1158">
        <v>29898</v>
      </c>
      <c r="C9956" s="1159" t="s">
        <v>20358</v>
      </c>
      <c r="D9956" s="1159" t="s">
        <v>4767</v>
      </c>
      <c r="E9956" s="1160" t="s">
        <v>20359</v>
      </c>
      <c r="F9956" s="1161">
        <v>45232</v>
      </c>
      <c r="G9956" s="1161">
        <v>45890</v>
      </c>
    </row>
    <row r="9957" spans="1:7" ht="38.25">
      <c r="A9957" s="1162">
        <v>11684</v>
      </c>
      <c r="B9957" s="1162">
        <v>29899</v>
      </c>
      <c r="C9957" s="1163" t="s">
        <v>20360</v>
      </c>
      <c r="D9957" s="1163" t="s">
        <v>20361</v>
      </c>
      <c r="E9957" s="1164" t="s">
        <v>2894</v>
      </c>
      <c r="F9957" s="1165">
        <v>45232</v>
      </c>
      <c r="G9957" s="1165">
        <v>45351</v>
      </c>
    </row>
    <row r="9958" spans="1:7" ht="38.25">
      <c r="A9958" s="1162">
        <v>11685</v>
      </c>
      <c r="B9958" s="1162">
        <v>29900</v>
      </c>
      <c r="C9958" s="1163" t="s">
        <v>20362</v>
      </c>
      <c r="D9958" s="1163" t="s">
        <v>20363</v>
      </c>
      <c r="E9958" s="1164" t="s">
        <v>2894</v>
      </c>
      <c r="F9958" s="1165">
        <v>45771</v>
      </c>
      <c r="G9958" s="1165">
        <v>45890</v>
      </c>
    </row>
    <row r="9959" spans="1:7" ht="51">
      <c r="A9959" s="1162">
        <v>11686</v>
      </c>
      <c r="B9959" s="1162">
        <v>29901</v>
      </c>
      <c r="C9959" s="1163" t="s">
        <v>20364</v>
      </c>
      <c r="D9959" s="1163" t="s">
        <v>20365</v>
      </c>
      <c r="E9959" s="1164" t="s">
        <v>2894</v>
      </c>
      <c r="F9959" s="1165">
        <v>45232</v>
      </c>
      <c r="G9959" s="1165">
        <v>45351</v>
      </c>
    </row>
    <row r="9960" spans="1:7" ht="25.5">
      <c r="A9960" s="1158">
        <v>11687</v>
      </c>
      <c r="B9960" s="1158">
        <v>29902</v>
      </c>
      <c r="C9960" s="1159" t="s">
        <v>20366</v>
      </c>
      <c r="D9960" s="1159" t="s">
        <v>4776</v>
      </c>
      <c r="E9960" s="1160" t="s">
        <v>3009</v>
      </c>
      <c r="F9960" s="1161">
        <v>45263</v>
      </c>
      <c r="G9960" s="1161">
        <v>45412</v>
      </c>
    </row>
    <row r="9961" spans="1:7" ht="38.25">
      <c r="A9961" s="1162">
        <v>11688</v>
      </c>
      <c r="B9961" s="1162">
        <v>29903</v>
      </c>
      <c r="C9961" s="1163" t="s">
        <v>20367</v>
      </c>
      <c r="D9961" s="1163" t="s">
        <v>20368</v>
      </c>
      <c r="E9961" s="1164" t="s">
        <v>3009</v>
      </c>
      <c r="F9961" s="1165">
        <v>45263</v>
      </c>
      <c r="G9961" s="1165">
        <v>45412</v>
      </c>
    </row>
    <row r="9962" spans="1:7" ht="51">
      <c r="A9962" s="1162">
        <v>11689</v>
      </c>
      <c r="B9962" s="1162">
        <v>29904</v>
      </c>
      <c r="C9962" s="1163" t="s">
        <v>20369</v>
      </c>
      <c r="D9962" s="1163" t="s">
        <v>20370</v>
      </c>
      <c r="E9962" s="1164" t="s">
        <v>3009</v>
      </c>
      <c r="F9962" s="1165">
        <v>45263</v>
      </c>
      <c r="G9962" s="1165">
        <v>45412</v>
      </c>
    </row>
    <row r="9963" spans="1:7" ht="51">
      <c r="A9963" s="1162">
        <v>11690</v>
      </c>
      <c r="B9963" s="1162">
        <v>29905</v>
      </c>
      <c r="C9963" s="1163" t="s">
        <v>20371</v>
      </c>
      <c r="D9963" s="1163" t="s">
        <v>20372</v>
      </c>
      <c r="E9963" s="1164" t="s">
        <v>3009</v>
      </c>
      <c r="F9963" s="1165">
        <v>45263</v>
      </c>
      <c r="G9963" s="1165">
        <v>45412</v>
      </c>
    </row>
    <row r="9964" spans="1:7" ht="51">
      <c r="A9964" s="1162">
        <v>11691</v>
      </c>
      <c r="B9964" s="1162">
        <v>29906</v>
      </c>
      <c r="C9964" s="1163" t="s">
        <v>20373</v>
      </c>
      <c r="D9964" s="1163" t="s">
        <v>20374</v>
      </c>
      <c r="E9964" s="1164" t="s">
        <v>3009</v>
      </c>
      <c r="F9964" s="1165">
        <v>45263</v>
      </c>
      <c r="G9964" s="1165">
        <v>45412</v>
      </c>
    </row>
    <row r="9965" spans="1:7" ht="51">
      <c r="A9965" s="1162">
        <v>11692</v>
      </c>
      <c r="B9965" s="1162">
        <v>29907</v>
      </c>
      <c r="C9965" s="1163" t="s">
        <v>20375</v>
      </c>
      <c r="D9965" s="1163" t="s">
        <v>20376</v>
      </c>
      <c r="E9965" s="1164" t="s">
        <v>3009</v>
      </c>
      <c r="F9965" s="1165">
        <v>45263</v>
      </c>
      <c r="G9965" s="1165">
        <v>45412</v>
      </c>
    </row>
    <row r="9966" spans="1:7" ht="51">
      <c r="A9966" s="1162">
        <v>11693</v>
      </c>
      <c r="B9966" s="1162">
        <v>29908</v>
      </c>
      <c r="C9966" s="1163" t="s">
        <v>20377</v>
      </c>
      <c r="D9966" s="1163" t="s">
        <v>20378</v>
      </c>
      <c r="E9966" s="1164" t="s">
        <v>3009</v>
      </c>
      <c r="F9966" s="1165">
        <v>45263</v>
      </c>
      <c r="G9966" s="1165">
        <v>45412</v>
      </c>
    </row>
    <row r="9967" spans="1:7" ht="51">
      <c r="A9967" s="1162">
        <v>11694</v>
      </c>
      <c r="B9967" s="1162">
        <v>29909</v>
      </c>
      <c r="C9967" s="1163" t="s">
        <v>20379</v>
      </c>
      <c r="D9967" s="1163" t="s">
        <v>20380</v>
      </c>
      <c r="E9967" s="1164" t="s">
        <v>3009</v>
      </c>
      <c r="F9967" s="1165">
        <v>45263</v>
      </c>
      <c r="G9967" s="1165">
        <v>45412</v>
      </c>
    </row>
    <row r="9968" spans="1:7" ht="38.25">
      <c r="A9968" s="1162">
        <v>11695</v>
      </c>
      <c r="B9968" s="1162">
        <v>29910</v>
      </c>
      <c r="C9968" s="1163" t="s">
        <v>20381</v>
      </c>
      <c r="D9968" s="1163" t="s">
        <v>20382</v>
      </c>
      <c r="E9968" s="1164" t="s">
        <v>3009</v>
      </c>
      <c r="F9968" s="1165">
        <v>45263</v>
      </c>
      <c r="G9968" s="1165">
        <v>45412</v>
      </c>
    </row>
    <row r="9969" spans="1:7" ht="51">
      <c r="A9969" s="1162">
        <v>11696</v>
      </c>
      <c r="B9969" s="1162">
        <v>29911</v>
      </c>
      <c r="C9969" s="1163" t="s">
        <v>20383</v>
      </c>
      <c r="D9969" s="1163" t="s">
        <v>20384</v>
      </c>
      <c r="E9969" s="1164" t="s">
        <v>3009</v>
      </c>
      <c r="F9969" s="1165">
        <v>45263</v>
      </c>
      <c r="G9969" s="1165">
        <v>45412</v>
      </c>
    </row>
    <row r="9970" spans="1:7" ht="51">
      <c r="A9970" s="1162">
        <v>11697</v>
      </c>
      <c r="B9970" s="1162">
        <v>29912</v>
      </c>
      <c r="C9970" s="1163" t="s">
        <v>20385</v>
      </c>
      <c r="D9970" s="1163" t="s">
        <v>20386</v>
      </c>
      <c r="E9970" s="1164" t="s">
        <v>3009</v>
      </c>
      <c r="F9970" s="1165">
        <v>45263</v>
      </c>
      <c r="G9970" s="1165">
        <v>45412</v>
      </c>
    </row>
    <row r="9971" spans="1:7">
      <c r="A9971" s="1158">
        <v>11698</v>
      </c>
      <c r="B9971" s="1158">
        <v>29913</v>
      </c>
      <c r="C9971" s="1159" t="s">
        <v>20387</v>
      </c>
      <c r="D9971" s="1159" t="s">
        <v>4798</v>
      </c>
      <c r="E9971" s="1160" t="s">
        <v>3034</v>
      </c>
      <c r="F9971" s="1161">
        <v>45771</v>
      </c>
      <c r="G9971" s="1161">
        <v>45830</v>
      </c>
    </row>
    <row r="9972" spans="1:7" ht="38.25">
      <c r="A9972" s="1162">
        <v>11699</v>
      </c>
      <c r="B9972" s="1162">
        <v>29914</v>
      </c>
      <c r="C9972" s="1163" t="s">
        <v>20388</v>
      </c>
      <c r="D9972" s="1163" t="s">
        <v>20389</v>
      </c>
      <c r="E9972" s="1164" t="s">
        <v>3034</v>
      </c>
      <c r="F9972" s="1165">
        <v>45771</v>
      </c>
      <c r="G9972" s="1165">
        <v>45830</v>
      </c>
    </row>
    <row r="9973" spans="1:7" ht="38.25">
      <c r="A9973" s="1162">
        <v>11700</v>
      </c>
      <c r="B9973" s="1162">
        <v>29915</v>
      </c>
      <c r="C9973" s="1163" t="s">
        <v>20390</v>
      </c>
      <c r="D9973" s="1163" t="s">
        <v>20391</v>
      </c>
      <c r="E9973" s="1164" t="s">
        <v>3034</v>
      </c>
      <c r="F9973" s="1165">
        <v>45771</v>
      </c>
      <c r="G9973" s="1165">
        <v>45830</v>
      </c>
    </row>
    <row r="9974" spans="1:7" ht="25.5">
      <c r="A9974" s="1158">
        <v>11701</v>
      </c>
      <c r="B9974" s="1158">
        <v>29916</v>
      </c>
      <c r="C9974" s="1159" t="s">
        <v>20392</v>
      </c>
      <c r="D9974" s="1159" t="s">
        <v>4804</v>
      </c>
      <c r="E9974" s="1160" t="s">
        <v>3034</v>
      </c>
      <c r="F9974" s="1161">
        <v>45771</v>
      </c>
      <c r="G9974" s="1161">
        <v>45830</v>
      </c>
    </row>
    <row r="9975" spans="1:7" ht="38.25">
      <c r="A9975" s="1162">
        <v>11702</v>
      </c>
      <c r="B9975" s="1162">
        <v>29917</v>
      </c>
      <c r="C9975" s="1163" t="s">
        <v>20393</v>
      </c>
      <c r="D9975" s="1163" t="s">
        <v>20394</v>
      </c>
      <c r="E9975" s="1164" t="s">
        <v>3034</v>
      </c>
      <c r="F9975" s="1165">
        <v>45771</v>
      </c>
      <c r="G9975" s="1165">
        <v>45830</v>
      </c>
    </row>
    <row r="9976" spans="1:7" ht="25.5">
      <c r="A9976" s="1158">
        <v>11703</v>
      </c>
      <c r="B9976" s="1158">
        <v>29918</v>
      </c>
      <c r="C9976" s="1159" t="s">
        <v>20395</v>
      </c>
      <c r="D9976" s="1159" t="s">
        <v>4808</v>
      </c>
      <c r="E9976" s="1160" t="s">
        <v>3034</v>
      </c>
      <c r="F9976" s="1161">
        <v>45831</v>
      </c>
      <c r="G9976" s="1161">
        <v>45890</v>
      </c>
    </row>
    <row r="9977" spans="1:7" ht="51">
      <c r="A9977" s="1162">
        <v>11704</v>
      </c>
      <c r="B9977" s="1162">
        <v>29919</v>
      </c>
      <c r="C9977" s="1163" t="s">
        <v>20396</v>
      </c>
      <c r="D9977" s="1163" t="s">
        <v>20397</v>
      </c>
      <c r="E9977" s="1164" t="s">
        <v>3034</v>
      </c>
      <c r="F9977" s="1165">
        <v>45831</v>
      </c>
      <c r="G9977" s="1165">
        <v>45890</v>
      </c>
    </row>
    <row r="9978" spans="1:7" ht="38.25">
      <c r="A9978" s="1162">
        <v>11705</v>
      </c>
      <c r="B9978" s="1162">
        <v>29920</v>
      </c>
      <c r="C9978" s="1163" t="s">
        <v>20398</v>
      </c>
      <c r="D9978" s="1163" t="s">
        <v>20399</v>
      </c>
      <c r="E9978" s="1164" t="s">
        <v>3034</v>
      </c>
      <c r="F9978" s="1165">
        <v>45831</v>
      </c>
      <c r="G9978" s="1165">
        <v>45890</v>
      </c>
    </row>
    <row r="9979" spans="1:7" ht="25.5">
      <c r="A9979" s="1158">
        <v>11706</v>
      </c>
      <c r="B9979" s="1158">
        <v>29921</v>
      </c>
      <c r="C9979" s="1159" t="s">
        <v>20400</v>
      </c>
      <c r="D9979" s="1159" t="s">
        <v>4814</v>
      </c>
      <c r="E9979" s="1160" t="s">
        <v>3034</v>
      </c>
      <c r="F9979" s="1161">
        <v>45891</v>
      </c>
      <c r="G9979" s="1161">
        <v>45950</v>
      </c>
    </row>
    <row r="9980" spans="1:7" ht="38.25">
      <c r="A9980" s="1162">
        <v>11707</v>
      </c>
      <c r="B9980" s="1162">
        <v>29922</v>
      </c>
      <c r="C9980" s="1163" t="s">
        <v>20401</v>
      </c>
      <c r="D9980" s="1163" t="s">
        <v>20402</v>
      </c>
      <c r="E9980" s="1164" t="s">
        <v>3034</v>
      </c>
      <c r="F9980" s="1165">
        <v>45891</v>
      </c>
      <c r="G9980" s="1165">
        <v>45950</v>
      </c>
    </row>
    <row r="9981" spans="1:7" ht="38.25">
      <c r="A9981" s="1162">
        <v>11708</v>
      </c>
      <c r="B9981" s="1162">
        <v>29923</v>
      </c>
      <c r="C9981" s="1163" t="s">
        <v>20403</v>
      </c>
      <c r="D9981" s="1163" t="s">
        <v>20404</v>
      </c>
      <c r="E9981" s="1164" t="s">
        <v>3034</v>
      </c>
      <c r="F9981" s="1165">
        <v>45891</v>
      </c>
      <c r="G9981" s="1165">
        <v>45950</v>
      </c>
    </row>
    <row r="9982" spans="1:7">
      <c r="A9982" s="1158">
        <v>11709</v>
      </c>
      <c r="B9982" s="1158">
        <v>29924</v>
      </c>
      <c r="C9982" s="1159" t="s">
        <v>20405</v>
      </c>
      <c r="D9982" s="1159" t="s">
        <v>20406</v>
      </c>
      <c r="E9982" s="1160" t="s">
        <v>3029</v>
      </c>
      <c r="F9982" s="1161">
        <v>45273</v>
      </c>
      <c r="G9982" s="1161">
        <v>45522</v>
      </c>
    </row>
    <row r="9983" spans="1:7" ht="38.25">
      <c r="A9983" s="1162">
        <v>11710</v>
      </c>
      <c r="B9983" s="1162">
        <v>29925</v>
      </c>
      <c r="C9983" s="1163" t="s">
        <v>20407</v>
      </c>
      <c r="D9983" s="1163" t="s">
        <v>20408</v>
      </c>
      <c r="E9983" s="1164" t="s">
        <v>3029</v>
      </c>
      <c r="F9983" s="1165">
        <v>45273</v>
      </c>
      <c r="G9983" s="1165">
        <v>45522</v>
      </c>
    </row>
    <row r="9984" spans="1:7" ht="25.5">
      <c r="A9984" s="1158">
        <v>11711</v>
      </c>
      <c r="B9984" s="1158">
        <v>29926</v>
      </c>
      <c r="C9984" s="1159" t="s">
        <v>20409</v>
      </c>
      <c r="D9984" s="1159" t="s">
        <v>4820</v>
      </c>
      <c r="E9984" s="1160" t="s">
        <v>3064</v>
      </c>
      <c r="F9984" s="1161">
        <v>45352</v>
      </c>
      <c r="G9984" s="1161">
        <v>45531</v>
      </c>
    </row>
    <row r="9985" spans="1:7" ht="38.25">
      <c r="A9985" s="1162">
        <v>11712</v>
      </c>
      <c r="B9985" s="1162">
        <v>29927</v>
      </c>
      <c r="C9985" s="1163" t="s">
        <v>20410</v>
      </c>
      <c r="D9985" s="1163" t="s">
        <v>20411</v>
      </c>
      <c r="E9985" s="1164" t="s">
        <v>3064</v>
      </c>
      <c r="F9985" s="1165">
        <v>45352</v>
      </c>
      <c r="G9985" s="1165">
        <v>45531</v>
      </c>
    </row>
    <row r="9986" spans="1:7" ht="25.5">
      <c r="A9986" s="1158">
        <v>11713</v>
      </c>
      <c r="B9986" s="1158">
        <v>29928</v>
      </c>
      <c r="C9986" s="1159" t="s">
        <v>20412</v>
      </c>
      <c r="D9986" s="1159" t="s">
        <v>4824</v>
      </c>
      <c r="E9986" s="1160" t="s">
        <v>2894</v>
      </c>
      <c r="F9986" s="1161">
        <v>45532</v>
      </c>
      <c r="G9986" s="1161">
        <v>45651</v>
      </c>
    </row>
    <row r="9987" spans="1:7" ht="38.25">
      <c r="A9987" s="1162">
        <v>11714</v>
      </c>
      <c r="B9987" s="1162">
        <v>29929</v>
      </c>
      <c r="C9987" s="1163" t="s">
        <v>20413</v>
      </c>
      <c r="D9987" s="1163" t="s">
        <v>20414</v>
      </c>
      <c r="E9987" s="1164" t="s">
        <v>2894</v>
      </c>
      <c r="F9987" s="1165">
        <v>45532</v>
      </c>
      <c r="G9987" s="1165">
        <v>45651</v>
      </c>
    </row>
    <row r="9988" spans="1:7" ht="38.25">
      <c r="A9988" s="1162">
        <v>11715</v>
      </c>
      <c r="B9988" s="1162">
        <v>29930</v>
      </c>
      <c r="C9988" s="1163" t="s">
        <v>20415</v>
      </c>
      <c r="D9988" s="1163" t="s">
        <v>20416</v>
      </c>
      <c r="E9988" s="1164" t="s">
        <v>2894</v>
      </c>
      <c r="F9988" s="1165">
        <v>45532</v>
      </c>
      <c r="G9988" s="1165">
        <v>45651</v>
      </c>
    </row>
    <row r="9989" spans="1:7">
      <c r="A9989" s="1158">
        <v>11716</v>
      </c>
      <c r="B9989" s="1158">
        <v>29931</v>
      </c>
      <c r="C9989" s="1159" t="s">
        <v>20417</v>
      </c>
      <c r="D9989" s="1159" t="s">
        <v>4960</v>
      </c>
      <c r="E9989" s="1160" t="s">
        <v>3006</v>
      </c>
      <c r="F9989" s="1161">
        <v>45433</v>
      </c>
      <c r="G9989" s="1161">
        <v>45792</v>
      </c>
    </row>
    <row r="9990" spans="1:7" ht="25.5">
      <c r="A9990" s="1162">
        <v>11717</v>
      </c>
      <c r="B9990" s="1162">
        <v>29932</v>
      </c>
      <c r="C9990" s="1163" t="s">
        <v>20418</v>
      </c>
      <c r="D9990" s="1163" t="s">
        <v>20419</v>
      </c>
      <c r="E9990" s="1164" t="s">
        <v>3006</v>
      </c>
      <c r="F9990" s="1165">
        <v>45433</v>
      </c>
      <c r="G9990" s="1165">
        <v>45792</v>
      </c>
    </row>
    <row r="9991" spans="1:7" ht="25.5">
      <c r="A9991" s="1162">
        <v>11718</v>
      </c>
      <c r="B9991" s="1162">
        <v>29933</v>
      </c>
      <c r="C9991" s="1163" t="s">
        <v>20420</v>
      </c>
      <c r="D9991" s="1163" t="s">
        <v>20421</v>
      </c>
      <c r="E9991" s="1164" t="s">
        <v>3006</v>
      </c>
      <c r="F9991" s="1165">
        <v>45433</v>
      </c>
      <c r="G9991" s="1165">
        <v>45792</v>
      </c>
    </row>
    <row r="9992" spans="1:7" ht="25.5">
      <c r="A9992" s="1162">
        <v>11719</v>
      </c>
      <c r="B9992" s="1162">
        <v>29934</v>
      </c>
      <c r="C9992" s="1163" t="s">
        <v>20422</v>
      </c>
      <c r="D9992" s="1163" t="s">
        <v>20423</v>
      </c>
      <c r="E9992" s="1164" t="s">
        <v>3006</v>
      </c>
      <c r="F9992" s="1165">
        <v>45433</v>
      </c>
      <c r="G9992" s="1165">
        <v>45792</v>
      </c>
    </row>
    <row r="9993" spans="1:7" ht="25.5">
      <c r="A9993" s="1162">
        <v>11720</v>
      </c>
      <c r="B9993" s="1162">
        <v>29935</v>
      </c>
      <c r="C9993" s="1163" t="s">
        <v>20424</v>
      </c>
      <c r="D9993" s="1163" t="s">
        <v>20425</v>
      </c>
      <c r="E9993" s="1164" t="s">
        <v>3006</v>
      </c>
      <c r="F9993" s="1165">
        <v>45433</v>
      </c>
      <c r="G9993" s="1165">
        <v>45792</v>
      </c>
    </row>
    <row r="9994" spans="1:7" ht="25.5">
      <c r="A9994" s="1162">
        <v>11721</v>
      </c>
      <c r="B9994" s="1162">
        <v>29936</v>
      </c>
      <c r="C9994" s="1163" t="s">
        <v>20426</v>
      </c>
      <c r="D9994" s="1163" t="s">
        <v>20427</v>
      </c>
      <c r="E9994" s="1164" t="s">
        <v>3006</v>
      </c>
      <c r="F9994" s="1165">
        <v>45433</v>
      </c>
      <c r="G9994" s="1165">
        <v>45792</v>
      </c>
    </row>
    <row r="9995" spans="1:7" ht="38.25">
      <c r="A9995" s="1162">
        <v>11722</v>
      </c>
      <c r="B9995" s="1162">
        <v>29937</v>
      </c>
      <c r="C9995" s="1163" t="s">
        <v>20428</v>
      </c>
      <c r="D9995" s="1163" t="s">
        <v>20429</v>
      </c>
      <c r="E9995" s="1164" t="s">
        <v>3006</v>
      </c>
      <c r="F9995" s="1165">
        <v>45433</v>
      </c>
      <c r="G9995" s="1165">
        <v>45792</v>
      </c>
    </row>
    <row r="9996" spans="1:7" ht="25.5">
      <c r="A9996" s="1162">
        <v>11723</v>
      </c>
      <c r="B9996" s="1162">
        <v>29938</v>
      </c>
      <c r="C9996" s="1163" t="s">
        <v>20430</v>
      </c>
      <c r="D9996" s="1163" t="s">
        <v>20431</v>
      </c>
      <c r="E9996" s="1164" t="s">
        <v>3006</v>
      </c>
      <c r="F9996" s="1165">
        <v>45433</v>
      </c>
      <c r="G9996" s="1165">
        <v>45792</v>
      </c>
    </row>
    <row r="9997" spans="1:7" ht="25.5">
      <c r="A9997" s="1162">
        <v>11724</v>
      </c>
      <c r="B9997" s="1162">
        <v>29939</v>
      </c>
      <c r="C9997" s="1163" t="s">
        <v>20432</v>
      </c>
      <c r="D9997" s="1163" t="s">
        <v>20433</v>
      </c>
      <c r="E9997" s="1164" t="s">
        <v>3006</v>
      </c>
      <c r="F9997" s="1165">
        <v>45433</v>
      </c>
      <c r="G9997" s="1165">
        <v>45792</v>
      </c>
    </row>
    <row r="9998" spans="1:7" ht="25.5">
      <c r="A9998" s="1162">
        <v>11725</v>
      </c>
      <c r="B9998" s="1162">
        <v>29940</v>
      </c>
      <c r="C9998" s="1163" t="s">
        <v>20434</v>
      </c>
      <c r="D9998" s="1163" t="s">
        <v>20435</v>
      </c>
      <c r="E9998" s="1164" t="s">
        <v>3006</v>
      </c>
      <c r="F9998" s="1165">
        <v>45433</v>
      </c>
      <c r="G9998" s="1165">
        <v>45792</v>
      </c>
    </row>
    <row r="9999" spans="1:7" ht="25.5">
      <c r="A9999" s="1162">
        <v>11726</v>
      </c>
      <c r="B9999" s="1162">
        <v>29941</v>
      </c>
      <c r="C9999" s="1163" t="s">
        <v>20436</v>
      </c>
      <c r="D9999" s="1163" t="s">
        <v>20437</v>
      </c>
      <c r="E9999" s="1164" t="s">
        <v>3006</v>
      </c>
      <c r="F9999" s="1165">
        <v>45433</v>
      </c>
      <c r="G9999" s="1165">
        <v>45792</v>
      </c>
    </row>
    <row r="10000" spans="1:7" ht="25.5">
      <c r="A10000" s="1162">
        <v>11727</v>
      </c>
      <c r="B10000" s="1162">
        <v>29942</v>
      </c>
      <c r="C10000" s="1163" t="s">
        <v>20438</v>
      </c>
      <c r="D10000" s="1163" t="s">
        <v>20439</v>
      </c>
      <c r="E10000" s="1164" t="s">
        <v>3006</v>
      </c>
      <c r="F10000" s="1165">
        <v>45433</v>
      </c>
      <c r="G10000" s="1165">
        <v>45792</v>
      </c>
    </row>
    <row r="10001" spans="1:7" ht="25.5">
      <c r="A10001" s="1162">
        <v>11728</v>
      </c>
      <c r="B10001" s="1162">
        <v>29943</v>
      </c>
      <c r="C10001" s="1163" t="s">
        <v>20440</v>
      </c>
      <c r="D10001" s="1163" t="s">
        <v>20441</v>
      </c>
      <c r="E10001" s="1164" t="s">
        <v>3006</v>
      </c>
      <c r="F10001" s="1165">
        <v>45433</v>
      </c>
      <c r="G10001" s="1165">
        <v>45792</v>
      </c>
    </row>
    <row r="10002" spans="1:7" ht="38.25">
      <c r="A10002" s="1162">
        <v>11729</v>
      </c>
      <c r="B10002" s="1162">
        <v>29944</v>
      </c>
      <c r="C10002" s="1163" t="s">
        <v>20442</v>
      </c>
      <c r="D10002" s="1163" t="s">
        <v>20443</v>
      </c>
      <c r="E10002" s="1164" t="s">
        <v>3006</v>
      </c>
      <c r="F10002" s="1165">
        <v>45433</v>
      </c>
      <c r="G10002" s="1165">
        <v>45792</v>
      </c>
    </row>
    <row r="10003" spans="1:7">
      <c r="A10003" s="1158">
        <v>11730</v>
      </c>
      <c r="B10003" s="1158">
        <v>29945</v>
      </c>
      <c r="C10003" s="1159" t="s">
        <v>20444</v>
      </c>
      <c r="D10003" s="1159" t="s">
        <v>4988</v>
      </c>
      <c r="E10003" s="1160" t="s">
        <v>4589</v>
      </c>
      <c r="F10003" s="1161">
        <v>45258</v>
      </c>
      <c r="G10003" s="1161">
        <v>45707</v>
      </c>
    </row>
    <row r="10004" spans="1:7" ht="25.5">
      <c r="A10004" s="1158">
        <v>11731</v>
      </c>
      <c r="B10004" s="1158">
        <v>29946</v>
      </c>
      <c r="C10004" s="1159" t="s">
        <v>20445</v>
      </c>
      <c r="D10004" s="1159" t="s">
        <v>4990</v>
      </c>
      <c r="E10004" s="1160" t="s">
        <v>4546</v>
      </c>
      <c r="F10004" s="1161">
        <v>45258</v>
      </c>
      <c r="G10004" s="1161">
        <v>45497</v>
      </c>
    </row>
    <row r="10005" spans="1:7" ht="25.5">
      <c r="A10005" s="1162">
        <v>11732</v>
      </c>
      <c r="B10005" s="1162">
        <v>29947</v>
      </c>
      <c r="C10005" s="1163" t="s">
        <v>20446</v>
      </c>
      <c r="D10005" s="1163" t="s">
        <v>20447</v>
      </c>
      <c r="E10005" s="1164" t="s">
        <v>4546</v>
      </c>
      <c r="F10005" s="1165">
        <v>45258</v>
      </c>
      <c r="G10005" s="1165">
        <v>45497</v>
      </c>
    </row>
    <row r="10006" spans="1:7" ht="25.5">
      <c r="A10006" s="1158">
        <v>11733</v>
      </c>
      <c r="B10006" s="1158">
        <v>29948</v>
      </c>
      <c r="C10006" s="1159" t="s">
        <v>6666</v>
      </c>
      <c r="D10006" s="1159" t="s">
        <v>4994</v>
      </c>
      <c r="E10006" s="1160" t="s">
        <v>4939</v>
      </c>
      <c r="F10006" s="1161">
        <v>45258</v>
      </c>
      <c r="G10006" s="1161">
        <v>45607</v>
      </c>
    </row>
    <row r="10007" spans="1:7" ht="25.5">
      <c r="A10007" s="1162">
        <v>11734</v>
      </c>
      <c r="B10007" s="1162">
        <v>29949</v>
      </c>
      <c r="C10007" s="1163" t="s">
        <v>20448</v>
      </c>
      <c r="D10007" s="1163" t="s">
        <v>20449</v>
      </c>
      <c r="E10007" s="1164" t="s">
        <v>4939</v>
      </c>
      <c r="F10007" s="1165">
        <v>45258</v>
      </c>
      <c r="G10007" s="1165">
        <v>45607</v>
      </c>
    </row>
    <row r="10008" spans="1:7" ht="25.5">
      <c r="A10008" s="1162">
        <v>11735</v>
      </c>
      <c r="B10008" s="1162">
        <v>29950</v>
      </c>
      <c r="C10008" s="1163" t="s">
        <v>20450</v>
      </c>
      <c r="D10008" s="1163" t="s">
        <v>20451</v>
      </c>
      <c r="E10008" s="1164" t="s">
        <v>4939</v>
      </c>
      <c r="F10008" s="1165">
        <v>45258</v>
      </c>
      <c r="G10008" s="1165">
        <v>45607</v>
      </c>
    </row>
    <row r="10009" spans="1:7" ht="25.5">
      <c r="A10009" s="1158">
        <v>11736</v>
      </c>
      <c r="B10009" s="1158">
        <v>29951</v>
      </c>
      <c r="C10009" s="1159" t="s">
        <v>20452</v>
      </c>
      <c r="D10009" s="1159" t="s">
        <v>5000</v>
      </c>
      <c r="E10009" s="1160" t="s">
        <v>4589</v>
      </c>
      <c r="F10009" s="1161">
        <v>45258</v>
      </c>
      <c r="G10009" s="1161">
        <v>45707</v>
      </c>
    </row>
    <row r="10010" spans="1:7" ht="38.25">
      <c r="A10010" s="1162">
        <v>11737</v>
      </c>
      <c r="B10010" s="1162">
        <v>29952</v>
      </c>
      <c r="C10010" s="1163" t="s">
        <v>20453</v>
      </c>
      <c r="D10010" s="1163" t="s">
        <v>20454</v>
      </c>
      <c r="E10010" s="1164" t="s">
        <v>4589</v>
      </c>
      <c r="F10010" s="1165">
        <v>45258</v>
      </c>
      <c r="G10010" s="1165">
        <v>45707</v>
      </c>
    </row>
    <row r="10011" spans="1:7" ht="38.25">
      <c r="A10011" s="1162">
        <v>11738</v>
      </c>
      <c r="B10011" s="1162">
        <v>29953</v>
      </c>
      <c r="C10011" s="1163" t="s">
        <v>20455</v>
      </c>
      <c r="D10011" s="1163" t="s">
        <v>20456</v>
      </c>
      <c r="E10011" s="1164" t="s">
        <v>4589</v>
      </c>
      <c r="F10011" s="1165">
        <v>45258</v>
      </c>
      <c r="G10011" s="1165">
        <v>45707</v>
      </c>
    </row>
    <row r="10012" spans="1:7">
      <c r="A10012" s="1158">
        <v>11739</v>
      </c>
      <c r="B10012" s="1158">
        <v>29954</v>
      </c>
      <c r="C10012" s="1159" t="s">
        <v>20457</v>
      </c>
      <c r="D10012" s="1159" t="s">
        <v>5006</v>
      </c>
      <c r="E10012" s="1160" t="s">
        <v>5007</v>
      </c>
      <c r="F10012" s="1161">
        <v>44933</v>
      </c>
      <c r="G10012" s="1161">
        <v>45617</v>
      </c>
    </row>
    <row r="10013" spans="1:7" ht="38.25">
      <c r="A10013" s="1162">
        <v>11740</v>
      </c>
      <c r="B10013" s="1162">
        <v>29955</v>
      </c>
      <c r="C10013" s="1163" t="s">
        <v>20458</v>
      </c>
      <c r="D10013" s="1163" t="s">
        <v>20459</v>
      </c>
      <c r="E10013" s="1164" t="s">
        <v>5007</v>
      </c>
      <c r="F10013" s="1165">
        <v>44933</v>
      </c>
      <c r="G10013" s="1165">
        <v>45617</v>
      </c>
    </row>
    <row r="10014" spans="1:7">
      <c r="A10014" s="1158">
        <v>11741</v>
      </c>
      <c r="B10014" s="1158">
        <v>29956</v>
      </c>
      <c r="C10014" s="1159" t="s">
        <v>20460</v>
      </c>
      <c r="D10014" s="1159" t="s">
        <v>4948</v>
      </c>
      <c r="E10014" s="1160" t="s">
        <v>3461</v>
      </c>
      <c r="F10014" s="1161">
        <v>45433</v>
      </c>
      <c r="G10014" s="1161">
        <v>45732</v>
      </c>
    </row>
    <row r="10015" spans="1:7" ht="25.5">
      <c r="A10015" s="1162">
        <v>11742</v>
      </c>
      <c r="B10015" s="1162">
        <v>29957</v>
      </c>
      <c r="C10015" s="1163" t="s">
        <v>20461</v>
      </c>
      <c r="D10015" s="1163" t="s">
        <v>20462</v>
      </c>
      <c r="E10015" s="1164" t="s">
        <v>3461</v>
      </c>
      <c r="F10015" s="1165">
        <v>45433</v>
      </c>
      <c r="G10015" s="1165">
        <v>45732</v>
      </c>
    </row>
    <row r="10016" spans="1:7" ht="25.5">
      <c r="A10016" s="1162">
        <v>11743</v>
      </c>
      <c r="B10016" s="1162">
        <v>29958</v>
      </c>
      <c r="C10016" s="1163" t="s">
        <v>20461</v>
      </c>
      <c r="D10016" s="1163" t="s">
        <v>20462</v>
      </c>
      <c r="E10016" s="1164" t="s">
        <v>3461</v>
      </c>
      <c r="F10016" s="1165">
        <v>45433</v>
      </c>
      <c r="G10016" s="1165">
        <v>45732</v>
      </c>
    </row>
    <row r="10017" spans="1:7" ht="25.5">
      <c r="A10017" s="1162">
        <v>11744</v>
      </c>
      <c r="B10017" s="1162">
        <v>29959</v>
      </c>
      <c r="C10017" s="1163" t="s">
        <v>20461</v>
      </c>
      <c r="D10017" s="1163" t="s">
        <v>20462</v>
      </c>
      <c r="E10017" s="1164" t="s">
        <v>3461</v>
      </c>
      <c r="F10017" s="1165">
        <v>45433</v>
      </c>
      <c r="G10017" s="1165">
        <v>45732</v>
      </c>
    </row>
    <row r="10018" spans="1:7" ht="25.5">
      <c r="A10018" s="1162">
        <v>11745</v>
      </c>
      <c r="B10018" s="1162">
        <v>29960</v>
      </c>
      <c r="C10018" s="1163" t="s">
        <v>20461</v>
      </c>
      <c r="D10018" s="1163" t="s">
        <v>20462</v>
      </c>
      <c r="E10018" s="1164" t="s">
        <v>3461</v>
      </c>
      <c r="F10018" s="1165">
        <v>45433</v>
      </c>
      <c r="G10018" s="1165">
        <v>45732</v>
      </c>
    </row>
    <row r="10019" spans="1:7" ht="25.5">
      <c r="A10019" s="1162">
        <v>11746</v>
      </c>
      <c r="B10019" s="1162">
        <v>29961</v>
      </c>
      <c r="C10019" s="1163" t="s">
        <v>20463</v>
      </c>
      <c r="D10019" s="1163" t="s">
        <v>20464</v>
      </c>
      <c r="E10019" s="1164" t="s">
        <v>3461</v>
      </c>
      <c r="F10019" s="1165">
        <v>45433</v>
      </c>
      <c r="G10019" s="1165">
        <v>45732</v>
      </c>
    </row>
    <row r="10020" spans="1:7" ht="38.25">
      <c r="A10020" s="1162">
        <v>11747</v>
      </c>
      <c r="B10020" s="1162">
        <v>29962</v>
      </c>
      <c r="C10020" s="1163" t="s">
        <v>20465</v>
      </c>
      <c r="D10020" s="1163" t="s">
        <v>20466</v>
      </c>
      <c r="E10020" s="1164" t="s">
        <v>3461</v>
      </c>
      <c r="F10020" s="1165">
        <v>45433</v>
      </c>
      <c r="G10020" s="1165">
        <v>45732</v>
      </c>
    </row>
    <row r="10021" spans="1:7" ht="25.5">
      <c r="A10021" s="1162">
        <v>11748</v>
      </c>
      <c r="B10021" s="1162">
        <v>29963</v>
      </c>
      <c r="C10021" s="1163" t="s">
        <v>20467</v>
      </c>
      <c r="D10021" s="1163" t="s">
        <v>20468</v>
      </c>
      <c r="E10021" s="1164" t="s">
        <v>3461</v>
      </c>
      <c r="F10021" s="1165">
        <v>45433</v>
      </c>
      <c r="G10021" s="1165">
        <v>45732</v>
      </c>
    </row>
    <row r="10022" spans="1:7" ht="25.5">
      <c r="A10022" s="1162">
        <v>11749</v>
      </c>
      <c r="B10022" s="1162">
        <v>29964</v>
      </c>
      <c r="C10022" s="1163" t="s">
        <v>20004</v>
      </c>
      <c r="D10022" s="1163" t="s">
        <v>20005</v>
      </c>
      <c r="E10022" s="1164" t="s">
        <v>3461</v>
      </c>
      <c r="F10022" s="1165">
        <v>45433</v>
      </c>
      <c r="G10022" s="1165">
        <v>45732</v>
      </c>
    </row>
    <row r="10023" spans="1:7" ht="25.5">
      <c r="A10023" s="1162">
        <v>11750</v>
      </c>
      <c r="B10023" s="1162">
        <v>29965</v>
      </c>
      <c r="C10023" s="1163" t="s">
        <v>20467</v>
      </c>
      <c r="D10023" s="1163" t="s">
        <v>20468</v>
      </c>
      <c r="E10023" s="1164" t="s">
        <v>3461</v>
      </c>
      <c r="F10023" s="1165">
        <v>45433</v>
      </c>
      <c r="G10023" s="1165">
        <v>45732</v>
      </c>
    </row>
    <row r="10024" spans="1:7" ht="25.5">
      <c r="A10024" s="1162">
        <v>11751</v>
      </c>
      <c r="B10024" s="1162">
        <v>29966</v>
      </c>
      <c r="C10024" s="1163" t="s">
        <v>20467</v>
      </c>
      <c r="D10024" s="1163" t="s">
        <v>20468</v>
      </c>
      <c r="E10024" s="1164" t="s">
        <v>3461</v>
      </c>
      <c r="F10024" s="1165">
        <v>45433</v>
      </c>
      <c r="G10024" s="1165">
        <v>45732</v>
      </c>
    </row>
    <row r="10025" spans="1:7" ht="25.5">
      <c r="A10025" s="1162">
        <v>11752</v>
      </c>
      <c r="B10025" s="1162">
        <v>29967</v>
      </c>
      <c r="C10025" s="1163" t="s">
        <v>20004</v>
      </c>
      <c r="D10025" s="1163" t="s">
        <v>20005</v>
      </c>
      <c r="E10025" s="1164" t="s">
        <v>3461</v>
      </c>
      <c r="F10025" s="1165">
        <v>45433</v>
      </c>
      <c r="G10025" s="1165">
        <v>45732</v>
      </c>
    </row>
    <row r="10026" spans="1:7" ht="25.5">
      <c r="A10026" s="1162">
        <v>11753</v>
      </c>
      <c r="B10026" s="1162">
        <v>29968</v>
      </c>
      <c r="C10026" s="1163" t="s">
        <v>20004</v>
      </c>
      <c r="D10026" s="1163" t="s">
        <v>20005</v>
      </c>
      <c r="E10026" s="1164" t="s">
        <v>3461</v>
      </c>
      <c r="F10026" s="1165">
        <v>45433</v>
      </c>
      <c r="G10026" s="1165">
        <v>45732</v>
      </c>
    </row>
    <row r="10027" spans="1:7" ht="25.5">
      <c r="A10027" s="1162">
        <v>11754</v>
      </c>
      <c r="B10027" s="1162">
        <v>29969</v>
      </c>
      <c r="C10027" s="1163" t="s">
        <v>20469</v>
      </c>
      <c r="D10027" s="1163" t="s">
        <v>20470</v>
      </c>
      <c r="E10027" s="1164" t="s">
        <v>3461</v>
      </c>
      <c r="F10027" s="1165">
        <v>45433</v>
      </c>
      <c r="G10027" s="1165">
        <v>45732</v>
      </c>
    </row>
    <row r="10028" spans="1:7" ht="25.5">
      <c r="A10028" s="1162">
        <v>11755</v>
      </c>
      <c r="B10028" s="1162">
        <v>29970</v>
      </c>
      <c r="C10028" s="1163" t="s">
        <v>20004</v>
      </c>
      <c r="D10028" s="1163" t="s">
        <v>20005</v>
      </c>
      <c r="E10028" s="1164" t="s">
        <v>3461</v>
      </c>
      <c r="F10028" s="1165">
        <v>45433</v>
      </c>
      <c r="G10028" s="1165">
        <v>45732</v>
      </c>
    </row>
    <row r="10029" spans="1:7" ht="25.5">
      <c r="A10029" s="1162">
        <v>11756</v>
      </c>
      <c r="B10029" s="1162">
        <v>29971</v>
      </c>
      <c r="C10029" s="1163" t="s">
        <v>20461</v>
      </c>
      <c r="D10029" s="1163" t="s">
        <v>20462</v>
      </c>
      <c r="E10029" s="1164" t="s">
        <v>3461</v>
      </c>
      <c r="F10029" s="1165">
        <v>45433</v>
      </c>
      <c r="G10029" s="1165">
        <v>45732</v>
      </c>
    </row>
    <row r="10030" spans="1:7" ht="25.5">
      <c r="A10030" s="1162">
        <v>11757</v>
      </c>
      <c r="B10030" s="1162">
        <v>29972</v>
      </c>
      <c r="C10030" s="1163" t="s">
        <v>20461</v>
      </c>
      <c r="D10030" s="1163" t="s">
        <v>20462</v>
      </c>
      <c r="E10030" s="1164" t="s">
        <v>3461</v>
      </c>
      <c r="F10030" s="1165">
        <v>45433</v>
      </c>
      <c r="G10030" s="1165">
        <v>45732</v>
      </c>
    </row>
    <row r="10031" spans="1:7">
      <c r="A10031" s="1158">
        <v>11758</v>
      </c>
      <c r="B10031" s="1158">
        <v>29973</v>
      </c>
      <c r="C10031" s="1159" t="s">
        <v>11969</v>
      </c>
      <c r="D10031" s="1159" t="s">
        <v>12493</v>
      </c>
      <c r="E10031" s="1160" t="s">
        <v>20471</v>
      </c>
      <c r="F10031" s="1161">
        <v>44528</v>
      </c>
      <c r="G10031" s="1161">
        <v>45907</v>
      </c>
    </row>
    <row r="10032" spans="1:7" ht="38.25">
      <c r="A10032" s="1162">
        <v>11759</v>
      </c>
      <c r="B10032" s="1162">
        <v>29974</v>
      </c>
      <c r="C10032" s="1163" t="s">
        <v>20472</v>
      </c>
      <c r="D10032" s="1163" t="s">
        <v>20473</v>
      </c>
      <c r="E10032" s="1164" t="s">
        <v>2894</v>
      </c>
      <c r="F10032" s="1165">
        <v>45448</v>
      </c>
      <c r="G10032" s="1165">
        <v>45567</v>
      </c>
    </row>
    <row r="10033" spans="1:7" ht="38.25">
      <c r="A10033" s="1162">
        <v>11760</v>
      </c>
      <c r="B10033" s="1162">
        <v>29975</v>
      </c>
      <c r="C10033" s="1163" t="s">
        <v>20474</v>
      </c>
      <c r="D10033" s="1163" t="s">
        <v>20475</v>
      </c>
      <c r="E10033" s="1164" t="s">
        <v>2894</v>
      </c>
      <c r="F10033" s="1165">
        <v>45123</v>
      </c>
      <c r="G10033" s="1165">
        <v>45242</v>
      </c>
    </row>
    <row r="10034" spans="1:7" ht="38.25">
      <c r="A10034" s="1162">
        <v>11761</v>
      </c>
      <c r="B10034" s="1162">
        <v>29976</v>
      </c>
      <c r="C10034" s="1163" t="s">
        <v>20476</v>
      </c>
      <c r="D10034" s="1163" t="s">
        <v>20477</v>
      </c>
      <c r="E10034" s="1164" t="s">
        <v>3064</v>
      </c>
      <c r="F10034" s="1165">
        <v>44528</v>
      </c>
      <c r="G10034" s="1165">
        <v>44707</v>
      </c>
    </row>
    <row r="10035" spans="1:7" ht="38.25">
      <c r="A10035" s="1162">
        <v>11762</v>
      </c>
      <c r="B10035" s="1162">
        <v>29977</v>
      </c>
      <c r="C10035" s="1163" t="s">
        <v>20478</v>
      </c>
      <c r="D10035" s="1163" t="s">
        <v>20479</v>
      </c>
      <c r="E10035" s="1164" t="s">
        <v>2936</v>
      </c>
      <c r="F10035" s="1165">
        <v>44733</v>
      </c>
      <c r="G10035" s="1165">
        <v>44952</v>
      </c>
    </row>
    <row r="10036" spans="1:7" ht="38.25">
      <c r="A10036" s="1162">
        <v>11763</v>
      </c>
      <c r="B10036" s="1162">
        <v>29978</v>
      </c>
      <c r="C10036" s="1163" t="s">
        <v>20480</v>
      </c>
      <c r="D10036" s="1163" t="s">
        <v>20481</v>
      </c>
      <c r="E10036" s="1164" t="s">
        <v>3287</v>
      </c>
      <c r="F10036" s="1165">
        <v>44953</v>
      </c>
      <c r="G10036" s="1165">
        <v>45042</v>
      </c>
    </row>
    <row r="10037" spans="1:7" ht="25.5">
      <c r="A10037" s="1162">
        <v>11764</v>
      </c>
      <c r="B10037" s="1162">
        <v>29979</v>
      </c>
      <c r="C10037" s="1163" t="s">
        <v>20482</v>
      </c>
      <c r="D10037" s="1163" t="s">
        <v>20483</v>
      </c>
      <c r="E10037" s="1164" t="s">
        <v>2894</v>
      </c>
      <c r="F10037" s="1165">
        <v>44953</v>
      </c>
      <c r="G10037" s="1165">
        <v>45072</v>
      </c>
    </row>
    <row r="10038" spans="1:7" ht="25.5">
      <c r="A10038" s="1162">
        <v>11765</v>
      </c>
      <c r="B10038" s="1162">
        <v>29980</v>
      </c>
      <c r="C10038" s="1163" t="s">
        <v>20484</v>
      </c>
      <c r="D10038" s="1163" t="s">
        <v>20485</v>
      </c>
      <c r="E10038" s="1164" t="s">
        <v>2894</v>
      </c>
      <c r="F10038" s="1165">
        <v>44733</v>
      </c>
      <c r="G10038" s="1165">
        <v>44852</v>
      </c>
    </row>
    <row r="10039" spans="1:7" ht="38.25">
      <c r="A10039" s="1162">
        <v>11766</v>
      </c>
      <c r="B10039" s="1162">
        <v>29981</v>
      </c>
      <c r="C10039" s="1163" t="s">
        <v>20486</v>
      </c>
      <c r="D10039" s="1163" t="s">
        <v>20487</v>
      </c>
      <c r="E10039" s="1164" t="s">
        <v>2894</v>
      </c>
      <c r="F10039" s="1165">
        <v>45448</v>
      </c>
      <c r="G10039" s="1165">
        <v>45567</v>
      </c>
    </row>
    <row r="10040" spans="1:7">
      <c r="A10040" s="1158">
        <v>11767</v>
      </c>
      <c r="B10040" s="1158">
        <v>29982</v>
      </c>
      <c r="C10040" s="1159" t="s">
        <v>20488</v>
      </c>
      <c r="D10040" s="1159" t="s">
        <v>5030</v>
      </c>
      <c r="E10040" s="1160" t="s">
        <v>4379</v>
      </c>
      <c r="F10040" s="1161">
        <v>44588</v>
      </c>
      <c r="G10040" s="1161">
        <v>45732</v>
      </c>
    </row>
    <row r="10041" spans="1:7" ht="38.25">
      <c r="A10041" s="1162">
        <v>11768</v>
      </c>
      <c r="B10041" s="1162">
        <v>29983</v>
      </c>
      <c r="C10041" s="1163" t="s">
        <v>20489</v>
      </c>
      <c r="D10041" s="1163" t="s">
        <v>20490</v>
      </c>
      <c r="E10041" s="1164" t="s">
        <v>3287</v>
      </c>
      <c r="F10041" s="1165">
        <v>45518</v>
      </c>
      <c r="G10041" s="1165">
        <v>45607</v>
      </c>
    </row>
    <row r="10042" spans="1:7" ht="25.5">
      <c r="A10042" s="1162">
        <v>11769</v>
      </c>
      <c r="B10042" s="1162">
        <v>29984</v>
      </c>
      <c r="C10042" s="1163" t="s">
        <v>20491</v>
      </c>
      <c r="D10042" s="1163" t="s">
        <v>20492</v>
      </c>
      <c r="E10042" s="1164" t="s">
        <v>3287</v>
      </c>
      <c r="F10042" s="1165">
        <v>45488</v>
      </c>
      <c r="G10042" s="1165">
        <v>45577</v>
      </c>
    </row>
    <row r="10043" spans="1:7" ht="38.25">
      <c r="A10043" s="1162">
        <v>11770</v>
      </c>
      <c r="B10043" s="1162">
        <v>29985</v>
      </c>
      <c r="C10043" s="1163" t="s">
        <v>20493</v>
      </c>
      <c r="D10043" s="1163" t="s">
        <v>20494</v>
      </c>
      <c r="E10043" s="1164" t="s">
        <v>3287</v>
      </c>
      <c r="F10043" s="1165">
        <v>45548</v>
      </c>
      <c r="G10043" s="1165">
        <v>45637</v>
      </c>
    </row>
    <row r="10044" spans="1:7" ht="51">
      <c r="A10044" s="1162">
        <v>11771</v>
      </c>
      <c r="B10044" s="1162">
        <v>29986</v>
      </c>
      <c r="C10044" s="1163" t="s">
        <v>20495</v>
      </c>
      <c r="D10044" s="1163" t="s">
        <v>20496</v>
      </c>
      <c r="E10044" s="1164" t="s">
        <v>3287</v>
      </c>
      <c r="F10044" s="1165">
        <v>44948</v>
      </c>
      <c r="G10044" s="1165">
        <v>45037</v>
      </c>
    </row>
    <row r="10045" spans="1:7" ht="51">
      <c r="A10045" s="1162">
        <v>11772</v>
      </c>
      <c r="B10045" s="1162">
        <v>29987</v>
      </c>
      <c r="C10045" s="1163" t="s">
        <v>20497</v>
      </c>
      <c r="D10045" s="1163" t="s">
        <v>20498</v>
      </c>
      <c r="E10045" s="1164" t="s">
        <v>3287</v>
      </c>
      <c r="F10045" s="1165">
        <v>45038</v>
      </c>
      <c r="G10045" s="1165">
        <v>45127</v>
      </c>
    </row>
    <row r="10046" spans="1:7" ht="38.25">
      <c r="A10046" s="1162">
        <v>11773</v>
      </c>
      <c r="B10046" s="1162">
        <v>29988</v>
      </c>
      <c r="C10046" s="1163" t="s">
        <v>20499</v>
      </c>
      <c r="D10046" s="1163" t="s">
        <v>20500</v>
      </c>
      <c r="E10046" s="1164" t="s">
        <v>3287</v>
      </c>
      <c r="F10046" s="1165">
        <v>45128</v>
      </c>
      <c r="G10046" s="1165">
        <v>45217</v>
      </c>
    </row>
    <row r="10047" spans="1:7" ht="25.5">
      <c r="A10047" s="1162">
        <v>11774</v>
      </c>
      <c r="B10047" s="1162">
        <v>29989</v>
      </c>
      <c r="C10047" s="1163" t="s">
        <v>20501</v>
      </c>
      <c r="D10047" s="1163" t="s">
        <v>20502</v>
      </c>
      <c r="E10047" s="1164" t="s">
        <v>3287</v>
      </c>
      <c r="F10047" s="1165">
        <v>45308</v>
      </c>
      <c r="G10047" s="1165">
        <v>45397</v>
      </c>
    </row>
    <row r="10048" spans="1:7" ht="51">
      <c r="A10048" s="1162">
        <v>11775</v>
      </c>
      <c r="B10048" s="1162">
        <v>29990</v>
      </c>
      <c r="C10048" s="1163" t="s">
        <v>20503</v>
      </c>
      <c r="D10048" s="1163" t="s">
        <v>20504</v>
      </c>
      <c r="E10048" s="1164" t="s">
        <v>3287</v>
      </c>
      <c r="F10048" s="1165">
        <v>45533</v>
      </c>
      <c r="G10048" s="1165">
        <v>45622</v>
      </c>
    </row>
    <row r="10049" spans="1:7" ht="51">
      <c r="A10049" s="1162">
        <v>11776</v>
      </c>
      <c r="B10049" s="1162">
        <v>29991</v>
      </c>
      <c r="C10049" s="1163" t="s">
        <v>20505</v>
      </c>
      <c r="D10049" s="1163" t="s">
        <v>20506</v>
      </c>
      <c r="E10049" s="1164" t="s">
        <v>3287</v>
      </c>
      <c r="F10049" s="1165">
        <v>45533</v>
      </c>
      <c r="G10049" s="1165">
        <v>45622</v>
      </c>
    </row>
    <row r="10050" spans="1:7" ht="51">
      <c r="A10050" s="1162">
        <v>11777</v>
      </c>
      <c r="B10050" s="1162">
        <v>29992</v>
      </c>
      <c r="C10050" s="1163" t="s">
        <v>20507</v>
      </c>
      <c r="D10050" s="1163" t="s">
        <v>20508</v>
      </c>
      <c r="E10050" s="1164" t="s">
        <v>3287</v>
      </c>
      <c r="F10050" s="1165">
        <v>45533</v>
      </c>
      <c r="G10050" s="1165">
        <v>45622</v>
      </c>
    </row>
    <row r="10051" spans="1:7" ht="25.5">
      <c r="A10051" s="1162">
        <v>11778</v>
      </c>
      <c r="B10051" s="1162">
        <v>29993</v>
      </c>
      <c r="C10051" s="1163" t="s">
        <v>20509</v>
      </c>
      <c r="D10051" s="1163" t="s">
        <v>20510</v>
      </c>
      <c r="E10051" s="1164" t="s">
        <v>2894</v>
      </c>
      <c r="F10051" s="1165">
        <v>45613</v>
      </c>
      <c r="G10051" s="1165">
        <v>45732</v>
      </c>
    </row>
    <row r="10052" spans="1:7" ht="38.25">
      <c r="A10052" s="1162">
        <v>11779</v>
      </c>
      <c r="B10052" s="1162">
        <v>29994</v>
      </c>
      <c r="C10052" s="1163" t="s">
        <v>20499</v>
      </c>
      <c r="D10052" s="1163" t="s">
        <v>20500</v>
      </c>
      <c r="E10052" s="1164" t="s">
        <v>3287</v>
      </c>
      <c r="F10052" s="1165">
        <v>45218</v>
      </c>
      <c r="G10052" s="1165">
        <v>45307</v>
      </c>
    </row>
    <row r="10053" spans="1:7" ht="38.25">
      <c r="A10053" s="1162">
        <v>11780</v>
      </c>
      <c r="B10053" s="1162">
        <v>29995</v>
      </c>
      <c r="C10053" s="1163" t="s">
        <v>20511</v>
      </c>
      <c r="D10053" s="1163" t="s">
        <v>20512</v>
      </c>
      <c r="E10053" s="1164" t="s">
        <v>3287</v>
      </c>
      <c r="F10053" s="1165">
        <v>44588</v>
      </c>
      <c r="G10053" s="1165">
        <v>44677</v>
      </c>
    </row>
    <row r="10054" spans="1:7" ht="38.25">
      <c r="A10054" s="1162">
        <v>11781</v>
      </c>
      <c r="B10054" s="1162">
        <v>29996</v>
      </c>
      <c r="C10054" s="1163" t="s">
        <v>20513</v>
      </c>
      <c r="D10054" s="1163" t="s">
        <v>20514</v>
      </c>
      <c r="E10054" s="1164" t="s">
        <v>3287</v>
      </c>
      <c r="F10054" s="1165">
        <v>44678</v>
      </c>
      <c r="G10054" s="1165">
        <v>44767</v>
      </c>
    </row>
    <row r="10055" spans="1:7" ht="38.25">
      <c r="A10055" s="1162">
        <v>11782</v>
      </c>
      <c r="B10055" s="1162">
        <v>29997</v>
      </c>
      <c r="C10055" s="1163" t="s">
        <v>20515</v>
      </c>
      <c r="D10055" s="1163" t="s">
        <v>20516</v>
      </c>
      <c r="E10055" s="1164" t="s">
        <v>3287</v>
      </c>
      <c r="F10055" s="1165">
        <v>44768</v>
      </c>
      <c r="G10055" s="1165">
        <v>44857</v>
      </c>
    </row>
    <row r="10056" spans="1:7" ht="25.5">
      <c r="A10056" s="1162">
        <v>11783</v>
      </c>
      <c r="B10056" s="1162">
        <v>29998</v>
      </c>
      <c r="C10056" s="1163" t="s">
        <v>20517</v>
      </c>
      <c r="D10056" s="1163" t="s">
        <v>20518</v>
      </c>
      <c r="E10056" s="1164" t="s">
        <v>3287</v>
      </c>
      <c r="F10056" s="1165">
        <v>44858</v>
      </c>
      <c r="G10056" s="1165">
        <v>44947</v>
      </c>
    </row>
    <row r="10057" spans="1:7" ht="25.5">
      <c r="A10057" s="1162">
        <v>11784</v>
      </c>
      <c r="B10057" s="1162">
        <v>29999</v>
      </c>
      <c r="C10057" s="1163" t="s">
        <v>20519</v>
      </c>
      <c r="D10057" s="1163" t="s">
        <v>20520</v>
      </c>
      <c r="E10057" s="1164" t="s">
        <v>3287</v>
      </c>
      <c r="F10057" s="1165">
        <v>45398</v>
      </c>
      <c r="G10057" s="1165">
        <v>45487</v>
      </c>
    </row>
    <row r="10058" spans="1:7">
      <c r="A10058" s="1158">
        <v>11785</v>
      </c>
      <c r="B10058" s="1158">
        <v>30000</v>
      </c>
      <c r="C10058" s="1159" t="s">
        <v>20521</v>
      </c>
      <c r="D10058" s="1159" t="s">
        <v>5064</v>
      </c>
      <c r="E10058" s="1160" t="s">
        <v>5065</v>
      </c>
      <c r="F10058" s="1161">
        <v>44853</v>
      </c>
      <c r="G10058" s="1161">
        <v>45192</v>
      </c>
    </row>
    <row r="10059" spans="1:7" ht="25.5">
      <c r="A10059" s="1162">
        <v>11786</v>
      </c>
      <c r="B10059" s="1162">
        <v>30001</v>
      </c>
      <c r="C10059" s="1163" t="s">
        <v>20522</v>
      </c>
      <c r="D10059" s="1163" t="s">
        <v>20523</v>
      </c>
      <c r="E10059" s="1164" t="s">
        <v>4546</v>
      </c>
      <c r="F10059" s="1165">
        <v>44853</v>
      </c>
      <c r="G10059" s="1165">
        <v>45092</v>
      </c>
    </row>
    <row r="10060" spans="1:7" ht="25.5">
      <c r="A10060" s="1162">
        <v>11787</v>
      </c>
      <c r="B10060" s="1162">
        <v>30002</v>
      </c>
      <c r="C10060" s="1163" t="s">
        <v>20524</v>
      </c>
      <c r="D10060" s="1163" t="s">
        <v>20525</v>
      </c>
      <c r="E10060" s="1164" t="s">
        <v>3308</v>
      </c>
      <c r="F10060" s="1165">
        <v>45093</v>
      </c>
      <c r="G10060" s="1165">
        <v>45192</v>
      </c>
    </row>
    <row r="10061" spans="1:7">
      <c r="A10061" s="1158">
        <v>11788</v>
      </c>
      <c r="B10061" s="1158">
        <v>30003</v>
      </c>
      <c r="C10061" s="1159" t="s">
        <v>17414</v>
      </c>
      <c r="D10061" s="1159" t="s">
        <v>5071</v>
      </c>
      <c r="E10061" s="1160" t="s">
        <v>20526</v>
      </c>
      <c r="F10061" s="1161">
        <v>44973</v>
      </c>
      <c r="G10061" s="1161">
        <v>45907</v>
      </c>
    </row>
    <row r="10062" spans="1:7" ht="38.25">
      <c r="A10062" s="1162">
        <v>11789</v>
      </c>
      <c r="B10062" s="1162">
        <v>30004</v>
      </c>
      <c r="C10062" s="1163" t="s">
        <v>20527</v>
      </c>
      <c r="D10062" s="1163" t="s">
        <v>20528</v>
      </c>
      <c r="E10062" s="1164" t="s">
        <v>3287</v>
      </c>
      <c r="F10062" s="1165">
        <v>45338</v>
      </c>
      <c r="G10062" s="1165">
        <v>45427</v>
      </c>
    </row>
    <row r="10063" spans="1:7" ht="25.5">
      <c r="A10063" s="1162">
        <v>11790</v>
      </c>
      <c r="B10063" s="1162">
        <v>30005</v>
      </c>
      <c r="C10063" s="1163" t="s">
        <v>20529</v>
      </c>
      <c r="D10063" s="1163" t="s">
        <v>20530</v>
      </c>
      <c r="E10063" s="1164" t="s">
        <v>3287</v>
      </c>
      <c r="F10063" s="1165">
        <v>45133</v>
      </c>
      <c r="G10063" s="1165">
        <v>45222</v>
      </c>
    </row>
    <row r="10064" spans="1:7" ht="38.25">
      <c r="A10064" s="1162">
        <v>11791</v>
      </c>
      <c r="B10064" s="1162">
        <v>30006</v>
      </c>
      <c r="C10064" s="1163" t="s">
        <v>20531</v>
      </c>
      <c r="D10064" s="1163" t="s">
        <v>20532</v>
      </c>
      <c r="E10064" s="1164" t="s">
        <v>3287</v>
      </c>
      <c r="F10064" s="1165">
        <v>45318</v>
      </c>
      <c r="G10064" s="1165">
        <v>45407</v>
      </c>
    </row>
    <row r="10065" spans="1:7" ht="38.25">
      <c r="A10065" s="1162">
        <v>11792</v>
      </c>
      <c r="B10065" s="1162">
        <v>30007</v>
      </c>
      <c r="C10065" s="1163" t="s">
        <v>20533</v>
      </c>
      <c r="D10065" s="1163" t="s">
        <v>20534</v>
      </c>
      <c r="E10065" s="1164" t="s">
        <v>3287</v>
      </c>
      <c r="F10065" s="1165">
        <v>45408</v>
      </c>
      <c r="G10065" s="1165">
        <v>45497</v>
      </c>
    </row>
    <row r="10066" spans="1:7" ht="25.5">
      <c r="A10066" s="1162">
        <v>11793</v>
      </c>
      <c r="B10066" s="1162">
        <v>30008</v>
      </c>
      <c r="C10066" s="1163" t="s">
        <v>20535</v>
      </c>
      <c r="D10066" s="1163" t="s">
        <v>20536</v>
      </c>
      <c r="E10066" s="1164" t="s">
        <v>3955</v>
      </c>
      <c r="F10066" s="1165">
        <v>45428</v>
      </c>
      <c r="G10066" s="1165">
        <v>45627</v>
      </c>
    </row>
    <row r="10067" spans="1:7" ht="25.5">
      <c r="A10067" s="1162">
        <v>11794</v>
      </c>
      <c r="B10067" s="1162">
        <v>30009</v>
      </c>
      <c r="C10067" s="1163" t="s">
        <v>20537</v>
      </c>
      <c r="D10067" s="1163" t="s">
        <v>20538</v>
      </c>
      <c r="E10067" s="1164" t="s">
        <v>2560</v>
      </c>
      <c r="F10067" s="1165">
        <v>45208</v>
      </c>
      <c r="G10067" s="1165">
        <v>45317</v>
      </c>
    </row>
    <row r="10068" spans="1:7" ht="25.5">
      <c r="A10068" s="1162">
        <v>11795</v>
      </c>
      <c r="B10068" s="1162">
        <v>30010</v>
      </c>
      <c r="C10068" s="1163" t="s">
        <v>20539</v>
      </c>
      <c r="D10068" s="1163" t="s">
        <v>20540</v>
      </c>
      <c r="E10068" s="1164" t="s">
        <v>5085</v>
      </c>
      <c r="F10068" s="1165">
        <v>44993</v>
      </c>
      <c r="G10068" s="1165">
        <v>45689</v>
      </c>
    </row>
    <row r="10069" spans="1:7" ht="51">
      <c r="A10069" s="1162">
        <v>11796</v>
      </c>
      <c r="B10069" s="1162">
        <v>30011</v>
      </c>
      <c r="C10069" s="1163" t="s">
        <v>20541</v>
      </c>
      <c r="D10069" s="1163" t="s">
        <v>20542</v>
      </c>
      <c r="E10069" s="1164" t="s">
        <v>3287</v>
      </c>
      <c r="F10069" s="1165">
        <v>44973</v>
      </c>
      <c r="G10069" s="1165">
        <v>45062</v>
      </c>
    </row>
    <row r="10070" spans="1:7" ht="51">
      <c r="A10070" s="1162">
        <v>11797</v>
      </c>
      <c r="B10070" s="1162">
        <v>30012</v>
      </c>
      <c r="C10070" s="1163" t="s">
        <v>20543</v>
      </c>
      <c r="D10070" s="1163" t="s">
        <v>20544</v>
      </c>
      <c r="E10070" s="1164" t="s">
        <v>3287</v>
      </c>
      <c r="F10070" s="1165">
        <v>45063</v>
      </c>
      <c r="G10070" s="1165">
        <v>45152</v>
      </c>
    </row>
    <row r="10071" spans="1:7" ht="38.25">
      <c r="A10071" s="1162">
        <v>11798</v>
      </c>
      <c r="B10071" s="1162">
        <v>30013</v>
      </c>
      <c r="C10071" s="1163" t="s">
        <v>20545</v>
      </c>
      <c r="D10071" s="1163" t="s">
        <v>20546</v>
      </c>
      <c r="E10071" s="1164" t="s">
        <v>3287</v>
      </c>
      <c r="F10071" s="1165">
        <v>45638</v>
      </c>
      <c r="G10071" s="1165">
        <v>45727</v>
      </c>
    </row>
    <row r="10072" spans="1:7" ht="38.25">
      <c r="A10072" s="1162">
        <v>11799</v>
      </c>
      <c r="B10072" s="1162">
        <v>30014</v>
      </c>
      <c r="C10072" s="1163" t="s">
        <v>20547</v>
      </c>
      <c r="D10072" s="1163" t="s">
        <v>20548</v>
      </c>
      <c r="E10072" s="1164" t="s">
        <v>3287</v>
      </c>
      <c r="F10072" s="1165">
        <v>45728</v>
      </c>
      <c r="G10072" s="1165">
        <v>45817</v>
      </c>
    </row>
    <row r="10073" spans="1:7" ht="38.25">
      <c r="A10073" s="1162">
        <v>11800</v>
      </c>
      <c r="B10073" s="1162">
        <v>30015</v>
      </c>
      <c r="C10073" s="1163" t="s">
        <v>20549</v>
      </c>
      <c r="D10073" s="1163" t="s">
        <v>20550</v>
      </c>
      <c r="E10073" s="1164" t="s">
        <v>3287</v>
      </c>
      <c r="F10073" s="1165">
        <v>45458</v>
      </c>
      <c r="G10073" s="1165">
        <v>45547</v>
      </c>
    </row>
    <row r="10074" spans="1:7" ht="38.25">
      <c r="A10074" s="1162">
        <v>11801</v>
      </c>
      <c r="B10074" s="1162">
        <v>30016</v>
      </c>
      <c r="C10074" s="1163" t="s">
        <v>20551</v>
      </c>
      <c r="D10074" s="1163" t="s">
        <v>20552</v>
      </c>
      <c r="E10074" s="1164" t="s">
        <v>3287</v>
      </c>
      <c r="F10074" s="1165">
        <v>45548</v>
      </c>
      <c r="G10074" s="1165">
        <v>45637</v>
      </c>
    </row>
    <row r="10075" spans="1:7" ht="38.25">
      <c r="A10075" s="1162">
        <v>11802</v>
      </c>
      <c r="B10075" s="1162">
        <v>30017</v>
      </c>
      <c r="C10075" s="1163" t="s">
        <v>20553</v>
      </c>
      <c r="D10075" s="1163" t="s">
        <v>20554</v>
      </c>
      <c r="E10075" s="1164" t="s">
        <v>3287</v>
      </c>
      <c r="F10075" s="1165">
        <v>45818</v>
      </c>
      <c r="G10075" s="1165">
        <v>45907</v>
      </c>
    </row>
    <row r="10076" spans="1:7" ht="38.25">
      <c r="A10076" s="1162">
        <v>11803</v>
      </c>
      <c r="B10076" s="1162">
        <v>30018</v>
      </c>
      <c r="C10076" s="1163" t="s">
        <v>20555</v>
      </c>
      <c r="D10076" s="1163" t="s">
        <v>20556</v>
      </c>
      <c r="E10076" s="1164" t="s">
        <v>3287</v>
      </c>
      <c r="F10076" s="1165">
        <v>45368</v>
      </c>
      <c r="G10076" s="1165">
        <v>45457</v>
      </c>
    </row>
    <row r="10077" spans="1:7" ht="38.25">
      <c r="A10077" s="1162">
        <v>11804</v>
      </c>
      <c r="B10077" s="1162">
        <v>30019</v>
      </c>
      <c r="C10077" s="1163" t="s">
        <v>20557</v>
      </c>
      <c r="D10077" s="1163" t="s">
        <v>20558</v>
      </c>
      <c r="E10077" s="1164" t="s">
        <v>3287</v>
      </c>
      <c r="F10077" s="1165">
        <v>45008</v>
      </c>
      <c r="G10077" s="1165">
        <v>45097</v>
      </c>
    </row>
    <row r="10078" spans="1:7" ht="38.25">
      <c r="A10078" s="1162">
        <v>11805</v>
      </c>
      <c r="B10078" s="1162">
        <v>30020</v>
      </c>
      <c r="C10078" s="1163" t="s">
        <v>20559</v>
      </c>
      <c r="D10078" s="1163" t="s">
        <v>20560</v>
      </c>
      <c r="E10078" s="1164" t="s">
        <v>3287</v>
      </c>
      <c r="F10078" s="1165">
        <v>45278</v>
      </c>
      <c r="G10078" s="1165">
        <v>45367</v>
      </c>
    </row>
    <row r="10079" spans="1:7" ht="38.25">
      <c r="A10079" s="1162">
        <v>11806</v>
      </c>
      <c r="B10079" s="1162">
        <v>30021</v>
      </c>
      <c r="C10079" s="1163" t="s">
        <v>20561</v>
      </c>
      <c r="D10079" s="1163" t="s">
        <v>20562</v>
      </c>
      <c r="E10079" s="1164" t="s">
        <v>3287</v>
      </c>
      <c r="F10079" s="1165">
        <v>45068</v>
      </c>
      <c r="G10079" s="1165">
        <v>45157</v>
      </c>
    </row>
    <row r="10080" spans="1:7" ht="38.25">
      <c r="A10080" s="1162">
        <v>11807</v>
      </c>
      <c r="B10080" s="1162">
        <v>30022</v>
      </c>
      <c r="C10080" s="1163" t="s">
        <v>20563</v>
      </c>
      <c r="D10080" s="1163" t="s">
        <v>20564</v>
      </c>
      <c r="E10080" s="1164" t="s">
        <v>3287</v>
      </c>
      <c r="F10080" s="1165">
        <v>45158</v>
      </c>
      <c r="G10080" s="1165">
        <v>45247</v>
      </c>
    </row>
    <row r="10081" spans="1:7" ht="38.25">
      <c r="A10081" s="1162">
        <v>11808</v>
      </c>
      <c r="B10081" s="1162">
        <v>30023</v>
      </c>
      <c r="C10081" s="1163" t="s">
        <v>20565</v>
      </c>
      <c r="D10081" s="1163" t="s">
        <v>20566</v>
      </c>
      <c r="E10081" s="1164" t="s">
        <v>3287</v>
      </c>
      <c r="F10081" s="1165">
        <v>45248</v>
      </c>
      <c r="G10081" s="1165">
        <v>45337</v>
      </c>
    </row>
    <row r="10082" spans="1:7" ht="38.25">
      <c r="A10082" s="1162">
        <v>11809</v>
      </c>
      <c r="B10082" s="1162">
        <v>30024</v>
      </c>
      <c r="C10082" s="1163" t="s">
        <v>20567</v>
      </c>
      <c r="D10082" s="1163" t="s">
        <v>20568</v>
      </c>
      <c r="E10082" s="1164" t="s">
        <v>3287</v>
      </c>
      <c r="F10082" s="1165">
        <v>45338</v>
      </c>
      <c r="G10082" s="1165">
        <v>45427</v>
      </c>
    </row>
    <row r="10083" spans="1:7">
      <c r="A10083" s="1158">
        <v>11810</v>
      </c>
      <c r="B10083" s="1158">
        <v>30025</v>
      </c>
      <c r="C10083" s="1159" t="s">
        <v>16829</v>
      </c>
      <c r="D10083" s="1159" t="s">
        <v>5117</v>
      </c>
      <c r="E10083" s="1160" t="s">
        <v>5118</v>
      </c>
      <c r="F10083" s="1161">
        <v>45123</v>
      </c>
      <c r="G10083" s="1161">
        <v>45377</v>
      </c>
    </row>
    <row r="10084" spans="1:7" ht="25.5">
      <c r="A10084" s="1162">
        <v>11811</v>
      </c>
      <c r="B10084" s="1162">
        <v>30026</v>
      </c>
      <c r="C10084" s="1163" t="s">
        <v>20569</v>
      </c>
      <c r="D10084" s="1163" t="s">
        <v>20570</v>
      </c>
      <c r="E10084" s="1164" t="s">
        <v>2894</v>
      </c>
      <c r="F10084" s="1165">
        <v>45123</v>
      </c>
      <c r="G10084" s="1165">
        <v>45242</v>
      </c>
    </row>
    <row r="10085" spans="1:7" ht="25.5">
      <c r="A10085" s="1162">
        <v>11812</v>
      </c>
      <c r="B10085" s="1162">
        <v>30027</v>
      </c>
      <c r="C10085" s="1163" t="s">
        <v>20571</v>
      </c>
      <c r="D10085" s="1163" t="s">
        <v>20572</v>
      </c>
      <c r="E10085" s="1164" t="s">
        <v>2894</v>
      </c>
      <c r="F10085" s="1165">
        <v>45123</v>
      </c>
      <c r="G10085" s="1165">
        <v>45242</v>
      </c>
    </row>
    <row r="10086" spans="1:7" ht="25.5">
      <c r="A10086" s="1162">
        <v>11813</v>
      </c>
      <c r="B10086" s="1162">
        <v>30028</v>
      </c>
      <c r="C10086" s="1163" t="s">
        <v>20573</v>
      </c>
      <c r="D10086" s="1163" t="s">
        <v>20574</v>
      </c>
      <c r="E10086" s="1164" t="s">
        <v>2894</v>
      </c>
      <c r="F10086" s="1165">
        <v>45243</v>
      </c>
      <c r="G10086" s="1165">
        <v>45362</v>
      </c>
    </row>
    <row r="10087" spans="1:7" ht="25.5">
      <c r="A10087" s="1162">
        <v>11814</v>
      </c>
      <c r="B10087" s="1162">
        <v>30029</v>
      </c>
      <c r="C10087" s="1163" t="s">
        <v>20575</v>
      </c>
      <c r="D10087" s="1163" t="s">
        <v>20576</v>
      </c>
      <c r="E10087" s="1164" t="s">
        <v>2894</v>
      </c>
      <c r="F10087" s="1165">
        <v>45123</v>
      </c>
      <c r="G10087" s="1165">
        <v>45242</v>
      </c>
    </row>
    <row r="10088" spans="1:7" ht="25.5">
      <c r="A10088" s="1162">
        <v>11815</v>
      </c>
      <c r="B10088" s="1162">
        <v>30030</v>
      </c>
      <c r="C10088" s="1163" t="s">
        <v>20577</v>
      </c>
      <c r="D10088" s="1163" t="s">
        <v>20578</v>
      </c>
      <c r="E10088" s="1164" t="s">
        <v>2894</v>
      </c>
      <c r="F10088" s="1165">
        <v>45258</v>
      </c>
      <c r="G10088" s="1165">
        <v>45377</v>
      </c>
    </row>
    <row r="10089" spans="1:7" ht="25.5">
      <c r="A10089" s="1158">
        <v>11816</v>
      </c>
      <c r="B10089" s="1158">
        <v>30031</v>
      </c>
      <c r="C10089" s="1159" t="s">
        <v>17435</v>
      </c>
      <c r="D10089" s="1159" t="s">
        <v>5188</v>
      </c>
      <c r="E10089" s="1160" t="s">
        <v>3064</v>
      </c>
      <c r="F10089" s="1161">
        <v>45493</v>
      </c>
      <c r="G10089" s="1161">
        <v>45672</v>
      </c>
    </row>
    <row r="10090" spans="1:7" ht="38.25">
      <c r="A10090" s="1162">
        <v>11817</v>
      </c>
      <c r="B10090" s="1162">
        <v>30032</v>
      </c>
      <c r="C10090" s="1163" t="s">
        <v>20579</v>
      </c>
      <c r="D10090" s="1163" t="s">
        <v>20580</v>
      </c>
      <c r="E10090" s="1164" t="s">
        <v>2894</v>
      </c>
      <c r="F10090" s="1165">
        <v>45493</v>
      </c>
      <c r="G10090" s="1165">
        <v>45612</v>
      </c>
    </row>
    <row r="10091" spans="1:7" ht="38.25">
      <c r="A10091" s="1162">
        <v>11818</v>
      </c>
      <c r="B10091" s="1162">
        <v>30033</v>
      </c>
      <c r="C10091" s="1163" t="s">
        <v>20581</v>
      </c>
      <c r="D10091" s="1163" t="s">
        <v>20582</v>
      </c>
      <c r="E10091" s="1164" t="s">
        <v>2894</v>
      </c>
      <c r="F10091" s="1165">
        <v>45493</v>
      </c>
      <c r="G10091" s="1165">
        <v>45612</v>
      </c>
    </row>
    <row r="10092" spans="1:7" ht="25.5">
      <c r="A10092" s="1162">
        <v>11819</v>
      </c>
      <c r="B10092" s="1162">
        <v>30034</v>
      </c>
      <c r="C10092" s="1163" t="s">
        <v>20583</v>
      </c>
      <c r="D10092" s="1163" t="s">
        <v>20584</v>
      </c>
      <c r="E10092" s="1164" t="s">
        <v>2894</v>
      </c>
      <c r="F10092" s="1165">
        <v>45493</v>
      </c>
      <c r="G10092" s="1165">
        <v>45612</v>
      </c>
    </row>
    <row r="10093" spans="1:7" ht="25.5">
      <c r="A10093" s="1162">
        <v>11820</v>
      </c>
      <c r="B10093" s="1162">
        <v>30035</v>
      </c>
      <c r="C10093" s="1163" t="s">
        <v>20585</v>
      </c>
      <c r="D10093" s="1163" t="s">
        <v>20586</v>
      </c>
      <c r="E10093" s="1164" t="s">
        <v>2894</v>
      </c>
      <c r="F10093" s="1165">
        <v>45553</v>
      </c>
      <c r="G10093" s="1165">
        <v>45672</v>
      </c>
    </row>
    <row r="10094" spans="1:7" ht="38.25">
      <c r="A10094" s="1162">
        <v>11821</v>
      </c>
      <c r="B10094" s="1162">
        <v>30036</v>
      </c>
      <c r="C10094" s="1163" t="s">
        <v>20587</v>
      </c>
      <c r="D10094" s="1163" t="s">
        <v>20588</v>
      </c>
      <c r="E10094" s="1164" t="s">
        <v>2894</v>
      </c>
      <c r="F10094" s="1165">
        <v>45493</v>
      </c>
      <c r="G10094" s="1165">
        <v>45612</v>
      </c>
    </row>
    <row r="10095" spans="1:7" ht="51">
      <c r="A10095" s="1162">
        <v>11822</v>
      </c>
      <c r="B10095" s="1162">
        <v>30037</v>
      </c>
      <c r="C10095" s="1163" t="s">
        <v>20589</v>
      </c>
      <c r="D10095" s="1163" t="s">
        <v>20590</v>
      </c>
      <c r="E10095" s="1164" t="s">
        <v>2894</v>
      </c>
      <c r="F10095" s="1165">
        <v>45523</v>
      </c>
      <c r="G10095" s="1165">
        <v>45642</v>
      </c>
    </row>
    <row r="10096" spans="1:7">
      <c r="A10096" s="1158">
        <v>11823</v>
      </c>
      <c r="B10096" s="1158">
        <v>30038</v>
      </c>
      <c r="C10096" s="1159" t="s">
        <v>17417</v>
      </c>
      <c r="D10096" s="1159" t="s">
        <v>5130</v>
      </c>
      <c r="E10096" s="1160" t="s">
        <v>4546</v>
      </c>
      <c r="F10096" s="1161">
        <v>45363</v>
      </c>
      <c r="G10096" s="1161">
        <v>45602</v>
      </c>
    </row>
    <row r="10097" spans="1:7" ht="25.5">
      <c r="A10097" s="1162">
        <v>11824</v>
      </c>
      <c r="B10097" s="1162">
        <v>30039</v>
      </c>
      <c r="C10097" s="1163" t="s">
        <v>20591</v>
      </c>
      <c r="D10097" s="1163" t="s">
        <v>20592</v>
      </c>
      <c r="E10097" s="1164" t="s">
        <v>4546</v>
      </c>
      <c r="F10097" s="1165">
        <v>45363</v>
      </c>
      <c r="G10097" s="1165">
        <v>45602</v>
      </c>
    </row>
    <row r="10098" spans="1:7" ht="25.5">
      <c r="A10098" s="1162">
        <v>11825</v>
      </c>
      <c r="B10098" s="1162">
        <v>30040</v>
      </c>
      <c r="C10098" s="1163" t="s">
        <v>20593</v>
      </c>
      <c r="D10098" s="1163" t="s">
        <v>20594</v>
      </c>
      <c r="E10098" s="1164" t="s">
        <v>4546</v>
      </c>
      <c r="F10098" s="1165">
        <v>45363</v>
      </c>
      <c r="G10098" s="1165">
        <v>45602</v>
      </c>
    </row>
    <row r="10099" spans="1:7" ht="25.5">
      <c r="A10099" s="1162">
        <v>11826</v>
      </c>
      <c r="B10099" s="1162">
        <v>30041</v>
      </c>
      <c r="C10099" s="1163" t="s">
        <v>20595</v>
      </c>
      <c r="D10099" s="1163" t="s">
        <v>20596</v>
      </c>
      <c r="E10099" s="1164" t="s">
        <v>4546</v>
      </c>
      <c r="F10099" s="1165">
        <v>45363</v>
      </c>
      <c r="G10099" s="1165">
        <v>45602</v>
      </c>
    </row>
    <row r="10100" spans="1:7" ht="25.5">
      <c r="A10100" s="1162">
        <v>11827</v>
      </c>
      <c r="B10100" s="1162">
        <v>30042</v>
      </c>
      <c r="C10100" s="1163" t="s">
        <v>20597</v>
      </c>
      <c r="D10100" s="1163" t="s">
        <v>20598</v>
      </c>
      <c r="E10100" s="1164" t="s">
        <v>4546</v>
      </c>
      <c r="F10100" s="1165">
        <v>45363</v>
      </c>
      <c r="G10100" s="1165">
        <v>45602</v>
      </c>
    </row>
    <row r="10101" spans="1:7" ht="25.5">
      <c r="A10101" s="1162">
        <v>11828</v>
      </c>
      <c r="B10101" s="1162">
        <v>30043</v>
      </c>
      <c r="C10101" s="1163" t="s">
        <v>20599</v>
      </c>
      <c r="D10101" s="1163" t="s">
        <v>20600</v>
      </c>
      <c r="E10101" s="1164" t="s">
        <v>4546</v>
      </c>
      <c r="F10101" s="1165">
        <v>45363</v>
      </c>
      <c r="G10101" s="1165">
        <v>45602</v>
      </c>
    </row>
    <row r="10102" spans="1:7" ht="25.5">
      <c r="A10102" s="1162">
        <v>11829</v>
      </c>
      <c r="B10102" s="1162">
        <v>30044</v>
      </c>
      <c r="C10102" s="1163" t="s">
        <v>20601</v>
      </c>
      <c r="D10102" s="1163" t="s">
        <v>20602</v>
      </c>
      <c r="E10102" s="1164" t="s">
        <v>4546</v>
      </c>
      <c r="F10102" s="1165">
        <v>45363</v>
      </c>
      <c r="G10102" s="1165">
        <v>45602</v>
      </c>
    </row>
    <row r="10103" spans="1:7" ht="25.5">
      <c r="A10103" s="1162">
        <v>11830</v>
      </c>
      <c r="B10103" s="1162">
        <v>30045</v>
      </c>
      <c r="C10103" s="1163" t="s">
        <v>20603</v>
      </c>
      <c r="D10103" s="1163" t="s">
        <v>20604</v>
      </c>
      <c r="E10103" s="1164" t="s">
        <v>4546</v>
      </c>
      <c r="F10103" s="1165">
        <v>45363</v>
      </c>
      <c r="G10103" s="1165">
        <v>45602</v>
      </c>
    </row>
    <row r="10104" spans="1:7" ht="38.25">
      <c r="A10104" s="1158">
        <v>11831</v>
      </c>
      <c r="B10104" s="1158">
        <v>30046</v>
      </c>
      <c r="C10104" s="1159" t="s">
        <v>17464</v>
      </c>
      <c r="D10104" s="1159" t="s">
        <v>5202</v>
      </c>
      <c r="E10104" s="1160" t="s">
        <v>2939</v>
      </c>
      <c r="F10104" s="1161">
        <v>45613</v>
      </c>
      <c r="G10104" s="1161">
        <v>45807</v>
      </c>
    </row>
    <row r="10105" spans="1:7" ht="25.5">
      <c r="A10105" s="1162">
        <v>11832</v>
      </c>
      <c r="B10105" s="1162">
        <v>30047</v>
      </c>
      <c r="C10105" s="1163" t="s">
        <v>20605</v>
      </c>
      <c r="D10105" s="1163" t="s">
        <v>20606</v>
      </c>
      <c r="E10105" s="1164" t="s">
        <v>3009</v>
      </c>
      <c r="F10105" s="1165">
        <v>45613</v>
      </c>
      <c r="G10105" s="1165">
        <v>45762</v>
      </c>
    </row>
    <row r="10106" spans="1:7" ht="25.5">
      <c r="A10106" s="1162">
        <v>11833</v>
      </c>
      <c r="B10106" s="1162">
        <v>30048</v>
      </c>
      <c r="C10106" s="1163" t="s">
        <v>20607</v>
      </c>
      <c r="D10106" s="1163" t="s">
        <v>20608</v>
      </c>
      <c r="E10106" s="1164" t="s">
        <v>3009</v>
      </c>
      <c r="F10106" s="1165">
        <v>45613</v>
      </c>
      <c r="G10106" s="1165">
        <v>45762</v>
      </c>
    </row>
    <row r="10107" spans="1:7" ht="25.5">
      <c r="A10107" s="1162">
        <v>11834</v>
      </c>
      <c r="B10107" s="1162">
        <v>30049</v>
      </c>
      <c r="C10107" s="1163" t="s">
        <v>20609</v>
      </c>
      <c r="D10107" s="1163" t="s">
        <v>20610</v>
      </c>
      <c r="E10107" s="1164" t="s">
        <v>3009</v>
      </c>
      <c r="F10107" s="1165">
        <v>45613</v>
      </c>
      <c r="G10107" s="1165">
        <v>45762</v>
      </c>
    </row>
    <row r="10108" spans="1:7" ht="25.5">
      <c r="A10108" s="1162">
        <v>11835</v>
      </c>
      <c r="B10108" s="1162">
        <v>30050</v>
      </c>
      <c r="C10108" s="1163" t="s">
        <v>20611</v>
      </c>
      <c r="D10108" s="1163" t="s">
        <v>20612</v>
      </c>
      <c r="E10108" s="1164" t="s">
        <v>3009</v>
      </c>
      <c r="F10108" s="1165">
        <v>45613</v>
      </c>
      <c r="G10108" s="1165">
        <v>45762</v>
      </c>
    </row>
    <row r="10109" spans="1:7" ht="25.5">
      <c r="A10109" s="1162">
        <v>11836</v>
      </c>
      <c r="B10109" s="1162">
        <v>30051</v>
      </c>
      <c r="C10109" s="1163" t="s">
        <v>20613</v>
      </c>
      <c r="D10109" s="1163" t="s">
        <v>20614</v>
      </c>
      <c r="E10109" s="1164" t="s">
        <v>3009</v>
      </c>
      <c r="F10109" s="1165">
        <v>45628</v>
      </c>
      <c r="G10109" s="1165">
        <v>45777</v>
      </c>
    </row>
    <row r="10110" spans="1:7" ht="38.25">
      <c r="A10110" s="1162">
        <v>11837</v>
      </c>
      <c r="B10110" s="1162">
        <v>30052</v>
      </c>
      <c r="C10110" s="1163" t="s">
        <v>20615</v>
      </c>
      <c r="D10110" s="1163" t="s">
        <v>20616</v>
      </c>
      <c r="E10110" s="1164" t="s">
        <v>3009</v>
      </c>
      <c r="F10110" s="1165">
        <v>45628</v>
      </c>
      <c r="G10110" s="1165">
        <v>45777</v>
      </c>
    </row>
    <row r="10111" spans="1:7" ht="25.5">
      <c r="A10111" s="1162">
        <v>11838</v>
      </c>
      <c r="B10111" s="1162">
        <v>30053</v>
      </c>
      <c r="C10111" s="1163" t="s">
        <v>20617</v>
      </c>
      <c r="D10111" s="1163" t="s">
        <v>20618</v>
      </c>
      <c r="E10111" s="1164" t="s">
        <v>3009</v>
      </c>
      <c r="F10111" s="1165">
        <v>45628</v>
      </c>
      <c r="G10111" s="1165">
        <v>45777</v>
      </c>
    </row>
    <row r="10112" spans="1:7" ht="25.5">
      <c r="A10112" s="1162">
        <v>11839</v>
      </c>
      <c r="B10112" s="1162">
        <v>30054</v>
      </c>
      <c r="C10112" s="1163" t="s">
        <v>20619</v>
      </c>
      <c r="D10112" s="1163" t="s">
        <v>20620</v>
      </c>
      <c r="E10112" s="1164" t="s">
        <v>3009</v>
      </c>
      <c r="F10112" s="1165">
        <v>45628</v>
      </c>
      <c r="G10112" s="1165">
        <v>45777</v>
      </c>
    </row>
    <row r="10113" spans="1:7" ht="25.5">
      <c r="A10113" s="1162">
        <v>11840</v>
      </c>
      <c r="B10113" s="1162">
        <v>30055</v>
      </c>
      <c r="C10113" s="1163" t="s">
        <v>20621</v>
      </c>
      <c r="D10113" s="1163" t="s">
        <v>20622</v>
      </c>
      <c r="E10113" s="1164" t="s">
        <v>3009</v>
      </c>
      <c r="F10113" s="1165">
        <v>45643</v>
      </c>
      <c r="G10113" s="1165">
        <v>45792</v>
      </c>
    </row>
    <row r="10114" spans="1:7" ht="38.25">
      <c r="A10114" s="1162">
        <v>11841</v>
      </c>
      <c r="B10114" s="1162">
        <v>30056</v>
      </c>
      <c r="C10114" s="1163" t="s">
        <v>20623</v>
      </c>
      <c r="D10114" s="1163" t="s">
        <v>20624</v>
      </c>
      <c r="E10114" s="1164" t="s">
        <v>3009</v>
      </c>
      <c r="F10114" s="1165">
        <v>45643</v>
      </c>
      <c r="G10114" s="1165">
        <v>45792</v>
      </c>
    </row>
    <row r="10115" spans="1:7" ht="25.5">
      <c r="A10115" s="1162">
        <v>11842</v>
      </c>
      <c r="B10115" s="1162">
        <v>30057</v>
      </c>
      <c r="C10115" s="1163" t="s">
        <v>20625</v>
      </c>
      <c r="D10115" s="1163" t="s">
        <v>20626</v>
      </c>
      <c r="E10115" s="1164" t="s">
        <v>3009</v>
      </c>
      <c r="F10115" s="1165">
        <v>45643</v>
      </c>
      <c r="G10115" s="1165">
        <v>45792</v>
      </c>
    </row>
    <row r="10116" spans="1:7" ht="25.5">
      <c r="A10116" s="1162">
        <v>11843</v>
      </c>
      <c r="B10116" s="1162">
        <v>30058</v>
      </c>
      <c r="C10116" s="1163" t="s">
        <v>20627</v>
      </c>
      <c r="D10116" s="1163" t="s">
        <v>20628</v>
      </c>
      <c r="E10116" s="1164" t="s">
        <v>3009</v>
      </c>
      <c r="F10116" s="1165">
        <v>45643</v>
      </c>
      <c r="G10116" s="1165">
        <v>45792</v>
      </c>
    </row>
    <row r="10117" spans="1:7" ht="51">
      <c r="A10117" s="1162">
        <v>11844</v>
      </c>
      <c r="B10117" s="1162">
        <v>30059</v>
      </c>
      <c r="C10117" s="1163" t="s">
        <v>20629</v>
      </c>
      <c r="D10117" s="1163" t="s">
        <v>20630</v>
      </c>
      <c r="E10117" s="1164" t="s">
        <v>3009</v>
      </c>
      <c r="F10117" s="1165">
        <v>45658</v>
      </c>
      <c r="G10117" s="1165">
        <v>45807</v>
      </c>
    </row>
    <row r="10118" spans="1:7" ht="25.5">
      <c r="A10118" s="1162">
        <v>11845</v>
      </c>
      <c r="B10118" s="1162">
        <v>30060</v>
      </c>
      <c r="C10118" s="1163" t="s">
        <v>20631</v>
      </c>
      <c r="D10118" s="1163" t="s">
        <v>20632</v>
      </c>
      <c r="E10118" s="1164" t="s">
        <v>3009</v>
      </c>
      <c r="F10118" s="1165">
        <v>45613</v>
      </c>
      <c r="G10118" s="1165">
        <v>45762</v>
      </c>
    </row>
    <row r="10119" spans="1:7" ht="25.5">
      <c r="A10119" s="1162">
        <v>11846</v>
      </c>
      <c r="B10119" s="1162">
        <v>30061</v>
      </c>
      <c r="C10119" s="1163" t="s">
        <v>20633</v>
      </c>
      <c r="D10119" s="1163" t="s">
        <v>20634</v>
      </c>
      <c r="E10119" s="1164" t="s">
        <v>3009</v>
      </c>
      <c r="F10119" s="1165">
        <v>45613</v>
      </c>
      <c r="G10119" s="1165">
        <v>45762</v>
      </c>
    </row>
    <row r="10120" spans="1:7" ht="25.5">
      <c r="A10120" s="1162">
        <v>11847</v>
      </c>
      <c r="B10120" s="1162">
        <v>30062</v>
      </c>
      <c r="C10120" s="1163" t="s">
        <v>20635</v>
      </c>
      <c r="D10120" s="1163" t="s">
        <v>20636</v>
      </c>
      <c r="E10120" s="1164" t="s">
        <v>3009</v>
      </c>
      <c r="F10120" s="1165">
        <v>45643</v>
      </c>
      <c r="G10120" s="1165">
        <v>45792</v>
      </c>
    </row>
    <row r="10121" spans="1:7" ht="25.5">
      <c r="A10121" s="1162">
        <v>11848</v>
      </c>
      <c r="B10121" s="1162">
        <v>30063</v>
      </c>
      <c r="C10121" s="1163" t="s">
        <v>20637</v>
      </c>
      <c r="D10121" s="1163" t="s">
        <v>20638</v>
      </c>
      <c r="E10121" s="1164" t="s">
        <v>3009</v>
      </c>
      <c r="F10121" s="1165">
        <v>45643</v>
      </c>
      <c r="G10121" s="1165">
        <v>45792</v>
      </c>
    </row>
    <row r="10122" spans="1:7" ht="51">
      <c r="A10122" s="1162">
        <v>11849</v>
      </c>
      <c r="B10122" s="1162">
        <v>30064</v>
      </c>
      <c r="C10122" s="1163" t="s">
        <v>20639</v>
      </c>
      <c r="D10122" s="1163" t="s">
        <v>20640</v>
      </c>
      <c r="E10122" s="1164" t="s">
        <v>3009</v>
      </c>
      <c r="F10122" s="1165">
        <v>45658</v>
      </c>
      <c r="G10122" s="1165">
        <v>45807</v>
      </c>
    </row>
    <row r="10123" spans="1:7" ht="51">
      <c r="A10123" s="1162">
        <v>11850</v>
      </c>
      <c r="B10123" s="1162">
        <v>30065</v>
      </c>
      <c r="C10123" s="1163" t="s">
        <v>20641</v>
      </c>
      <c r="D10123" s="1163" t="s">
        <v>20642</v>
      </c>
      <c r="E10123" s="1164" t="s">
        <v>3009</v>
      </c>
      <c r="F10123" s="1165">
        <v>45658</v>
      </c>
      <c r="G10123" s="1165">
        <v>45807</v>
      </c>
    </row>
    <row r="10124" spans="1:7" ht="51">
      <c r="A10124" s="1162">
        <v>11851</v>
      </c>
      <c r="B10124" s="1162">
        <v>30066</v>
      </c>
      <c r="C10124" s="1163" t="s">
        <v>20643</v>
      </c>
      <c r="D10124" s="1163" t="s">
        <v>20644</v>
      </c>
      <c r="E10124" s="1164" t="s">
        <v>3009</v>
      </c>
      <c r="F10124" s="1165">
        <v>45658</v>
      </c>
      <c r="G10124" s="1165">
        <v>45807</v>
      </c>
    </row>
    <row r="10125" spans="1:7">
      <c r="A10125" s="1158">
        <v>11852</v>
      </c>
      <c r="B10125" s="1158">
        <v>30067</v>
      </c>
      <c r="C10125" s="1159" t="s">
        <v>20645</v>
      </c>
      <c r="D10125" s="1159" t="s">
        <v>5146</v>
      </c>
      <c r="E10125" s="1160" t="s">
        <v>3009</v>
      </c>
      <c r="F10125" s="1161">
        <v>45463</v>
      </c>
      <c r="G10125" s="1161">
        <v>45612</v>
      </c>
    </row>
    <row r="10126" spans="1:7" ht="38.25">
      <c r="A10126" s="1162">
        <v>11853</v>
      </c>
      <c r="B10126" s="1162">
        <v>30068</v>
      </c>
      <c r="C10126" s="1163" t="s">
        <v>20646</v>
      </c>
      <c r="D10126" s="1163" t="s">
        <v>20647</v>
      </c>
      <c r="E10126" s="1164" t="s">
        <v>2894</v>
      </c>
      <c r="F10126" s="1165">
        <v>45493</v>
      </c>
      <c r="G10126" s="1165">
        <v>45612</v>
      </c>
    </row>
    <row r="10127" spans="1:7" ht="38.25">
      <c r="A10127" s="1162">
        <v>11854</v>
      </c>
      <c r="B10127" s="1162">
        <v>30069</v>
      </c>
      <c r="C10127" s="1163" t="s">
        <v>20648</v>
      </c>
      <c r="D10127" s="1163" t="s">
        <v>20649</v>
      </c>
      <c r="E10127" s="1164" t="s">
        <v>2894</v>
      </c>
      <c r="F10127" s="1165">
        <v>45493</v>
      </c>
      <c r="G10127" s="1165">
        <v>45612</v>
      </c>
    </row>
    <row r="10128" spans="1:7" ht="38.25">
      <c r="A10128" s="1162">
        <v>11855</v>
      </c>
      <c r="B10128" s="1162">
        <v>30070</v>
      </c>
      <c r="C10128" s="1163" t="s">
        <v>20650</v>
      </c>
      <c r="D10128" s="1163" t="s">
        <v>20651</v>
      </c>
      <c r="E10128" s="1164" t="s">
        <v>2894</v>
      </c>
      <c r="F10128" s="1165">
        <v>45493</v>
      </c>
      <c r="G10128" s="1165">
        <v>45612</v>
      </c>
    </row>
    <row r="10129" spans="1:7" ht="38.25">
      <c r="A10129" s="1162">
        <v>11856</v>
      </c>
      <c r="B10129" s="1162">
        <v>30071</v>
      </c>
      <c r="C10129" s="1163" t="s">
        <v>20652</v>
      </c>
      <c r="D10129" s="1163" t="s">
        <v>20653</v>
      </c>
      <c r="E10129" s="1164" t="s">
        <v>2894</v>
      </c>
      <c r="F10129" s="1165">
        <v>45493</v>
      </c>
      <c r="G10129" s="1165">
        <v>45612</v>
      </c>
    </row>
    <row r="10130" spans="1:7" ht="38.25">
      <c r="A10130" s="1162">
        <v>11857</v>
      </c>
      <c r="B10130" s="1162">
        <v>30072</v>
      </c>
      <c r="C10130" s="1163" t="s">
        <v>20654</v>
      </c>
      <c r="D10130" s="1163" t="s">
        <v>20655</v>
      </c>
      <c r="E10130" s="1164" t="s">
        <v>2894</v>
      </c>
      <c r="F10130" s="1165">
        <v>45493</v>
      </c>
      <c r="G10130" s="1165">
        <v>45612</v>
      </c>
    </row>
    <row r="10131" spans="1:7" ht="38.25">
      <c r="A10131" s="1162">
        <v>11858</v>
      </c>
      <c r="B10131" s="1162">
        <v>30073</v>
      </c>
      <c r="C10131" s="1163" t="s">
        <v>20656</v>
      </c>
      <c r="D10131" s="1163" t="s">
        <v>20657</v>
      </c>
      <c r="E10131" s="1164" t="s">
        <v>2894</v>
      </c>
      <c r="F10131" s="1165">
        <v>45493</v>
      </c>
      <c r="G10131" s="1165">
        <v>45612</v>
      </c>
    </row>
    <row r="10132" spans="1:7" ht="38.25">
      <c r="A10132" s="1162">
        <v>11859</v>
      </c>
      <c r="B10132" s="1162">
        <v>30074</v>
      </c>
      <c r="C10132" s="1163" t="s">
        <v>20658</v>
      </c>
      <c r="D10132" s="1163" t="s">
        <v>20659</v>
      </c>
      <c r="E10132" s="1164" t="s">
        <v>2894</v>
      </c>
      <c r="F10132" s="1165">
        <v>45493</v>
      </c>
      <c r="G10132" s="1165">
        <v>45612</v>
      </c>
    </row>
    <row r="10133" spans="1:7" ht="38.25">
      <c r="A10133" s="1162">
        <v>11860</v>
      </c>
      <c r="B10133" s="1162">
        <v>30075</v>
      </c>
      <c r="C10133" s="1163" t="s">
        <v>20660</v>
      </c>
      <c r="D10133" s="1163" t="s">
        <v>20661</v>
      </c>
      <c r="E10133" s="1164" t="s">
        <v>2894</v>
      </c>
      <c r="F10133" s="1165">
        <v>45493</v>
      </c>
      <c r="G10133" s="1165">
        <v>45612</v>
      </c>
    </row>
    <row r="10134" spans="1:7" ht="38.25">
      <c r="A10134" s="1162">
        <v>11861</v>
      </c>
      <c r="B10134" s="1162">
        <v>30076</v>
      </c>
      <c r="C10134" s="1163" t="s">
        <v>20662</v>
      </c>
      <c r="D10134" s="1163" t="s">
        <v>20663</v>
      </c>
      <c r="E10134" s="1164" t="s">
        <v>2894</v>
      </c>
      <c r="F10134" s="1165">
        <v>45493</v>
      </c>
      <c r="G10134" s="1165">
        <v>45612</v>
      </c>
    </row>
    <row r="10135" spans="1:7" ht="38.25">
      <c r="A10135" s="1162">
        <v>11862</v>
      </c>
      <c r="B10135" s="1162">
        <v>30077</v>
      </c>
      <c r="C10135" s="1163" t="s">
        <v>20664</v>
      </c>
      <c r="D10135" s="1163" t="s">
        <v>20665</v>
      </c>
      <c r="E10135" s="1164" t="s">
        <v>2894</v>
      </c>
      <c r="F10135" s="1165">
        <v>45463</v>
      </c>
      <c r="G10135" s="1165">
        <v>45582</v>
      </c>
    </row>
    <row r="10136" spans="1:7" ht="38.25">
      <c r="A10136" s="1162">
        <v>11863</v>
      </c>
      <c r="B10136" s="1162">
        <v>30078</v>
      </c>
      <c r="C10136" s="1163" t="s">
        <v>20666</v>
      </c>
      <c r="D10136" s="1163" t="s">
        <v>20667</v>
      </c>
      <c r="E10136" s="1164" t="s">
        <v>2894</v>
      </c>
      <c r="F10136" s="1165">
        <v>45463</v>
      </c>
      <c r="G10136" s="1165">
        <v>45582</v>
      </c>
    </row>
    <row r="10137" spans="1:7" ht="38.25">
      <c r="A10137" s="1162">
        <v>11864</v>
      </c>
      <c r="B10137" s="1162">
        <v>30079</v>
      </c>
      <c r="C10137" s="1163" t="s">
        <v>20668</v>
      </c>
      <c r="D10137" s="1163" t="s">
        <v>20669</v>
      </c>
      <c r="E10137" s="1164" t="s">
        <v>2894</v>
      </c>
      <c r="F10137" s="1165">
        <v>45463</v>
      </c>
      <c r="G10137" s="1165">
        <v>45582</v>
      </c>
    </row>
    <row r="10138" spans="1:7" ht="38.25">
      <c r="A10138" s="1162">
        <v>11865</v>
      </c>
      <c r="B10138" s="1162">
        <v>30080</v>
      </c>
      <c r="C10138" s="1163" t="s">
        <v>20670</v>
      </c>
      <c r="D10138" s="1163" t="s">
        <v>20671</v>
      </c>
      <c r="E10138" s="1164" t="s">
        <v>2894</v>
      </c>
      <c r="F10138" s="1165">
        <v>45463</v>
      </c>
      <c r="G10138" s="1165">
        <v>45582</v>
      </c>
    </row>
    <row r="10139" spans="1:7" ht="38.25">
      <c r="A10139" s="1162">
        <v>11866</v>
      </c>
      <c r="B10139" s="1162">
        <v>30081</v>
      </c>
      <c r="C10139" s="1163" t="s">
        <v>20672</v>
      </c>
      <c r="D10139" s="1163" t="s">
        <v>20673</v>
      </c>
      <c r="E10139" s="1164" t="s">
        <v>2894</v>
      </c>
      <c r="F10139" s="1165">
        <v>45463</v>
      </c>
      <c r="G10139" s="1165">
        <v>45582</v>
      </c>
    </row>
    <row r="10140" spans="1:7" ht="38.25">
      <c r="A10140" s="1162">
        <v>11867</v>
      </c>
      <c r="B10140" s="1162">
        <v>30082</v>
      </c>
      <c r="C10140" s="1163" t="s">
        <v>20674</v>
      </c>
      <c r="D10140" s="1163" t="s">
        <v>20675</v>
      </c>
      <c r="E10140" s="1164" t="s">
        <v>2894</v>
      </c>
      <c r="F10140" s="1165">
        <v>45463</v>
      </c>
      <c r="G10140" s="1165">
        <v>45582</v>
      </c>
    </row>
    <row r="10141" spans="1:7" ht="38.25">
      <c r="A10141" s="1162">
        <v>11868</v>
      </c>
      <c r="B10141" s="1162">
        <v>30083</v>
      </c>
      <c r="C10141" s="1163" t="s">
        <v>20676</v>
      </c>
      <c r="D10141" s="1163" t="s">
        <v>20677</v>
      </c>
      <c r="E10141" s="1164" t="s">
        <v>2894</v>
      </c>
      <c r="F10141" s="1165">
        <v>45493</v>
      </c>
      <c r="G10141" s="1165">
        <v>45612</v>
      </c>
    </row>
    <row r="10142" spans="1:7" ht="38.25">
      <c r="A10142" s="1162">
        <v>11869</v>
      </c>
      <c r="B10142" s="1162">
        <v>30084</v>
      </c>
      <c r="C10142" s="1163" t="s">
        <v>20678</v>
      </c>
      <c r="D10142" s="1163" t="s">
        <v>20679</v>
      </c>
      <c r="E10142" s="1164" t="s">
        <v>2894</v>
      </c>
      <c r="F10142" s="1165">
        <v>45463</v>
      </c>
      <c r="G10142" s="1165">
        <v>45582</v>
      </c>
    </row>
    <row r="10143" spans="1:7" ht="38.25">
      <c r="A10143" s="1162">
        <v>11870</v>
      </c>
      <c r="B10143" s="1162">
        <v>30085</v>
      </c>
      <c r="C10143" s="1163" t="s">
        <v>20680</v>
      </c>
      <c r="D10143" s="1163" t="s">
        <v>20681</v>
      </c>
      <c r="E10143" s="1164" t="s">
        <v>2894</v>
      </c>
      <c r="F10143" s="1165">
        <v>45463</v>
      </c>
      <c r="G10143" s="1165">
        <v>45582</v>
      </c>
    </row>
    <row r="10144" spans="1:7" ht="38.25">
      <c r="A10144" s="1162">
        <v>11871</v>
      </c>
      <c r="B10144" s="1162">
        <v>30086</v>
      </c>
      <c r="C10144" s="1163" t="s">
        <v>20682</v>
      </c>
      <c r="D10144" s="1163" t="s">
        <v>20683</v>
      </c>
      <c r="E10144" s="1164" t="s">
        <v>2894</v>
      </c>
      <c r="F10144" s="1165">
        <v>45463</v>
      </c>
      <c r="G10144" s="1165">
        <v>45582</v>
      </c>
    </row>
    <row r="10145" spans="1:7" ht="38.25">
      <c r="A10145" s="1162">
        <v>11872</v>
      </c>
      <c r="B10145" s="1162">
        <v>30087</v>
      </c>
      <c r="C10145" s="1163" t="s">
        <v>20684</v>
      </c>
      <c r="D10145" s="1163" t="s">
        <v>20685</v>
      </c>
      <c r="E10145" s="1164" t="s">
        <v>2894</v>
      </c>
      <c r="F10145" s="1165">
        <v>45463</v>
      </c>
      <c r="G10145" s="1165">
        <v>45582</v>
      </c>
    </row>
    <row r="10146" spans="1:7">
      <c r="A10146" s="1158">
        <v>11873</v>
      </c>
      <c r="B10146" s="1158">
        <v>30088</v>
      </c>
      <c r="C10146" s="1159" t="s">
        <v>11986</v>
      </c>
      <c r="D10146" s="1159" t="s">
        <v>5244</v>
      </c>
      <c r="E10146" s="1160" t="s">
        <v>20686</v>
      </c>
      <c r="F10146" s="1161">
        <v>45337</v>
      </c>
      <c r="G10146" s="1161">
        <v>46028</v>
      </c>
    </row>
    <row r="10147" spans="1:7">
      <c r="A10147" s="1158">
        <v>11874</v>
      </c>
      <c r="B10147" s="1158">
        <v>30089</v>
      </c>
      <c r="C10147" s="1159" t="s">
        <v>20687</v>
      </c>
      <c r="D10147" s="1159" t="s">
        <v>5279</v>
      </c>
      <c r="E10147" s="1160" t="s">
        <v>20686</v>
      </c>
      <c r="F10147" s="1161">
        <v>45337</v>
      </c>
      <c r="G10147" s="1161">
        <v>46028</v>
      </c>
    </row>
    <row r="10148" spans="1:7" ht="25.5">
      <c r="A10148" s="1162">
        <v>11875</v>
      </c>
      <c r="B10148" s="1162">
        <v>30090</v>
      </c>
      <c r="C10148" s="1163" t="s">
        <v>20688</v>
      </c>
      <c r="D10148" s="1163" t="s">
        <v>20689</v>
      </c>
      <c r="E10148" s="1164" t="s">
        <v>3009</v>
      </c>
      <c r="F10148" s="1165">
        <v>45603</v>
      </c>
      <c r="G10148" s="1165">
        <v>45752</v>
      </c>
    </row>
    <row r="10149" spans="1:7" ht="25.5">
      <c r="A10149" s="1162">
        <v>11876</v>
      </c>
      <c r="B10149" s="1162">
        <v>30091</v>
      </c>
      <c r="C10149" s="1163" t="s">
        <v>20690</v>
      </c>
      <c r="D10149" s="1163" t="s">
        <v>20691</v>
      </c>
      <c r="E10149" s="1164" t="s">
        <v>3009</v>
      </c>
      <c r="F10149" s="1165">
        <v>45603</v>
      </c>
      <c r="G10149" s="1165">
        <v>45752</v>
      </c>
    </row>
    <row r="10150" spans="1:7" ht="25.5">
      <c r="A10150" s="1162">
        <v>11877</v>
      </c>
      <c r="B10150" s="1162">
        <v>30092</v>
      </c>
      <c r="C10150" s="1163" t="s">
        <v>20692</v>
      </c>
      <c r="D10150" s="1163" t="s">
        <v>20693</v>
      </c>
      <c r="E10150" s="1164" t="s">
        <v>3009</v>
      </c>
      <c r="F10150" s="1165">
        <v>45603</v>
      </c>
      <c r="G10150" s="1165">
        <v>45752</v>
      </c>
    </row>
    <row r="10151" spans="1:7" ht="25.5">
      <c r="A10151" s="1162">
        <v>11878</v>
      </c>
      <c r="B10151" s="1162">
        <v>30093</v>
      </c>
      <c r="C10151" s="1163" t="s">
        <v>20694</v>
      </c>
      <c r="D10151" s="1163" t="s">
        <v>20695</v>
      </c>
      <c r="E10151" s="1164" t="s">
        <v>3009</v>
      </c>
      <c r="F10151" s="1165">
        <v>45603</v>
      </c>
      <c r="G10151" s="1165">
        <v>45752</v>
      </c>
    </row>
    <row r="10152" spans="1:7" ht="25.5">
      <c r="A10152" s="1162">
        <v>11879</v>
      </c>
      <c r="B10152" s="1162">
        <v>30094</v>
      </c>
      <c r="C10152" s="1163" t="s">
        <v>20696</v>
      </c>
      <c r="D10152" s="1163" t="s">
        <v>20697</v>
      </c>
      <c r="E10152" s="1164" t="s">
        <v>3009</v>
      </c>
      <c r="F10152" s="1165">
        <v>45603</v>
      </c>
      <c r="G10152" s="1165">
        <v>45752</v>
      </c>
    </row>
    <row r="10153" spans="1:7" ht="25.5">
      <c r="A10153" s="1162">
        <v>11880</v>
      </c>
      <c r="B10153" s="1162">
        <v>30095</v>
      </c>
      <c r="C10153" s="1163" t="s">
        <v>20698</v>
      </c>
      <c r="D10153" s="1163" t="s">
        <v>20699</v>
      </c>
      <c r="E10153" s="1164" t="s">
        <v>3009</v>
      </c>
      <c r="F10153" s="1165">
        <v>45618</v>
      </c>
      <c r="G10153" s="1165">
        <v>45767</v>
      </c>
    </row>
    <row r="10154" spans="1:7" ht="25.5">
      <c r="A10154" s="1162">
        <v>11881</v>
      </c>
      <c r="B10154" s="1162">
        <v>30096</v>
      </c>
      <c r="C10154" s="1163" t="s">
        <v>20700</v>
      </c>
      <c r="D10154" s="1163" t="s">
        <v>20701</v>
      </c>
      <c r="E10154" s="1164" t="s">
        <v>3009</v>
      </c>
      <c r="F10154" s="1165">
        <v>45618</v>
      </c>
      <c r="G10154" s="1165">
        <v>45767</v>
      </c>
    </row>
    <row r="10155" spans="1:7" ht="25.5">
      <c r="A10155" s="1162">
        <v>11882</v>
      </c>
      <c r="B10155" s="1162">
        <v>30097</v>
      </c>
      <c r="C10155" s="1163" t="s">
        <v>20702</v>
      </c>
      <c r="D10155" s="1163" t="s">
        <v>20703</v>
      </c>
      <c r="E10155" s="1164" t="s">
        <v>3009</v>
      </c>
      <c r="F10155" s="1165">
        <v>45618</v>
      </c>
      <c r="G10155" s="1165">
        <v>45767</v>
      </c>
    </row>
    <row r="10156" spans="1:7" ht="25.5">
      <c r="A10156" s="1162">
        <v>11883</v>
      </c>
      <c r="B10156" s="1162">
        <v>30098</v>
      </c>
      <c r="C10156" s="1163" t="s">
        <v>20704</v>
      </c>
      <c r="D10156" s="1163" t="s">
        <v>20705</v>
      </c>
      <c r="E10156" s="1164" t="s">
        <v>3009</v>
      </c>
      <c r="F10156" s="1165">
        <v>45618</v>
      </c>
      <c r="G10156" s="1165">
        <v>45767</v>
      </c>
    </row>
    <row r="10157" spans="1:7" ht="25.5">
      <c r="A10157" s="1162">
        <v>11884</v>
      </c>
      <c r="B10157" s="1162">
        <v>30099</v>
      </c>
      <c r="C10157" s="1163" t="s">
        <v>20706</v>
      </c>
      <c r="D10157" s="1163" t="s">
        <v>20707</v>
      </c>
      <c r="E10157" s="1164" t="s">
        <v>3009</v>
      </c>
      <c r="F10157" s="1165">
        <v>45618</v>
      </c>
      <c r="G10157" s="1165">
        <v>45767</v>
      </c>
    </row>
    <row r="10158" spans="1:7" ht="25.5">
      <c r="A10158" s="1162">
        <v>11885</v>
      </c>
      <c r="B10158" s="1162">
        <v>30100</v>
      </c>
      <c r="C10158" s="1163" t="s">
        <v>20708</v>
      </c>
      <c r="D10158" s="1163" t="s">
        <v>20709</v>
      </c>
      <c r="E10158" s="1164" t="s">
        <v>2894</v>
      </c>
      <c r="F10158" s="1165">
        <v>45337</v>
      </c>
      <c r="G10158" s="1165">
        <v>45456</v>
      </c>
    </row>
    <row r="10159" spans="1:7" ht="38.25">
      <c r="A10159" s="1162">
        <v>11886</v>
      </c>
      <c r="B10159" s="1162">
        <v>30101</v>
      </c>
      <c r="C10159" s="1163" t="s">
        <v>20710</v>
      </c>
      <c r="D10159" s="1163" t="s">
        <v>20711</v>
      </c>
      <c r="E10159" s="1164" t="s">
        <v>2894</v>
      </c>
      <c r="F10159" s="1165">
        <v>45337</v>
      </c>
      <c r="G10159" s="1165">
        <v>45456</v>
      </c>
    </row>
    <row r="10160" spans="1:7" ht="25.5">
      <c r="A10160" s="1162">
        <v>11887</v>
      </c>
      <c r="B10160" s="1162">
        <v>30102</v>
      </c>
      <c r="C10160" s="1163" t="s">
        <v>20712</v>
      </c>
      <c r="D10160" s="1163" t="s">
        <v>20713</v>
      </c>
      <c r="E10160" s="1164" t="s">
        <v>2894</v>
      </c>
      <c r="F10160" s="1165">
        <v>45457</v>
      </c>
      <c r="G10160" s="1165">
        <v>45576</v>
      </c>
    </row>
    <row r="10161" spans="1:7" ht="38.25">
      <c r="A10161" s="1162">
        <v>11888</v>
      </c>
      <c r="B10161" s="1162">
        <v>30103</v>
      </c>
      <c r="C10161" s="1163" t="s">
        <v>20714</v>
      </c>
      <c r="D10161" s="1163" t="s">
        <v>20715</v>
      </c>
      <c r="E10161" s="1164" t="s">
        <v>2894</v>
      </c>
      <c r="F10161" s="1165">
        <v>45457</v>
      </c>
      <c r="G10161" s="1165">
        <v>45576</v>
      </c>
    </row>
    <row r="10162" spans="1:7" ht="25.5">
      <c r="A10162" s="1162">
        <v>11889</v>
      </c>
      <c r="B10162" s="1162">
        <v>30104</v>
      </c>
      <c r="C10162" s="1163" t="s">
        <v>20716</v>
      </c>
      <c r="D10162" s="1163" t="s">
        <v>20717</v>
      </c>
      <c r="E10162" s="1164" t="s">
        <v>2894</v>
      </c>
      <c r="F10162" s="1165">
        <v>45909</v>
      </c>
      <c r="G10162" s="1165">
        <v>46028</v>
      </c>
    </row>
    <row r="10163" spans="1:7" ht="38.25">
      <c r="A10163" s="1162">
        <v>11890</v>
      </c>
      <c r="B10163" s="1162">
        <v>30105</v>
      </c>
      <c r="C10163" s="1163" t="s">
        <v>20718</v>
      </c>
      <c r="D10163" s="1163" t="s">
        <v>20719</v>
      </c>
      <c r="E10163" s="1164" t="s">
        <v>2894</v>
      </c>
      <c r="F10163" s="1165">
        <v>45577</v>
      </c>
      <c r="G10163" s="1165">
        <v>45696</v>
      </c>
    </row>
    <row r="10164" spans="1:7">
      <c r="A10164" s="1158">
        <v>11891</v>
      </c>
      <c r="B10164" s="1158">
        <v>30106</v>
      </c>
      <c r="C10164" s="1159" t="s">
        <v>15737</v>
      </c>
      <c r="D10164" s="1159" t="s">
        <v>5247</v>
      </c>
      <c r="E10164" s="1160" t="s">
        <v>3064</v>
      </c>
      <c r="F10164" s="1161">
        <v>45543</v>
      </c>
      <c r="G10164" s="1161">
        <v>45722</v>
      </c>
    </row>
    <row r="10165" spans="1:7" ht="38.25">
      <c r="A10165" s="1162">
        <v>11892</v>
      </c>
      <c r="B10165" s="1162">
        <v>30107</v>
      </c>
      <c r="C10165" s="1163" t="s">
        <v>20720</v>
      </c>
      <c r="D10165" s="1163" t="s">
        <v>20721</v>
      </c>
      <c r="E10165" s="1164" t="s">
        <v>3009</v>
      </c>
      <c r="F10165" s="1165">
        <v>45573</v>
      </c>
      <c r="G10165" s="1165">
        <v>45722</v>
      </c>
    </row>
    <row r="10166" spans="1:7" ht="38.25">
      <c r="A10166" s="1162">
        <v>11893</v>
      </c>
      <c r="B10166" s="1162">
        <v>30108</v>
      </c>
      <c r="C10166" s="1163" t="s">
        <v>20722</v>
      </c>
      <c r="D10166" s="1163" t="s">
        <v>20723</v>
      </c>
      <c r="E10166" s="1164" t="s">
        <v>3009</v>
      </c>
      <c r="F10166" s="1165">
        <v>45573</v>
      </c>
      <c r="G10166" s="1165">
        <v>45722</v>
      </c>
    </row>
    <row r="10167" spans="1:7" ht="38.25">
      <c r="A10167" s="1162">
        <v>11894</v>
      </c>
      <c r="B10167" s="1162">
        <v>30109</v>
      </c>
      <c r="C10167" s="1163" t="s">
        <v>20724</v>
      </c>
      <c r="D10167" s="1163" t="s">
        <v>20725</v>
      </c>
      <c r="E10167" s="1164" t="s">
        <v>3009</v>
      </c>
      <c r="F10167" s="1165">
        <v>45573</v>
      </c>
      <c r="G10167" s="1165">
        <v>45722</v>
      </c>
    </row>
    <row r="10168" spans="1:7" ht="25.5">
      <c r="A10168" s="1162">
        <v>11895</v>
      </c>
      <c r="B10168" s="1162">
        <v>30110</v>
      </c>
      <c r="C10168" s="1163" t="s">
        <v>20726</v>
      </c>
      <c r="D10168" s="1163" t="s">
        <v>20727</v>
      </c>
      <c r="E10168" s="1164" t="s">
        <v>3009</v>
      </c>
      <c r="F10168" s="1165">
        <v>45543</v>
      </c>
      <c r="G10168" s="1165">
        <v>45692</v>
      </c>
    </row>
    <row r="10169" spans="1:7" ht="25.5">
      <c r="A10169" s="1162">
        <v>11896</v>
      </c>
      <c r="B10169" s="1162">
        <v>30111</v>
      </c>
      <c r="C10169" s="1163" t="s">
        <v>20728</v>
      </c>
      <c r="D10169" s="1163" t="s">
        <v>20729</v>
      </c>
      <c r="E10169" s="1164" t="s">
        <v>3009</v>
      </c>
      <c r="F10169" s="1165">
        <v>45543</v>
      </c>
      <c r="G10169" s="1165">
        <v>45692</v>
      </c>
    </row>
    <row r="10170" spans="1:7" ht="25.5">
      <c r="A10170" s="1162">
        <v>11897</v>
      </c>
      <c r="B10170" s="1162">
        <v>30112</v>
      </c>
      <c r="C10170" s="1163" t="s">
        <v>20730</v>
      </c>
      <c r="D10170" s="1163" t="s">
        <v>20731</v>
      </c>
      <c r="E10170" s="1164" t="s">
        <v>3009</v>
      </c>
      <c r="F10170" s="1165">
        <v>45543</v>
      </c>
      <c r="G10170" s="1165">
        <v>45692</v>
      </c>
    </row>
    <row r="10171" spans="1:7" ht="25.5">
      <c r="A10171" s="1162">
        <v>11898</v>
      </c>
      <c r="B10171" s="1162">
        <v>30113</v>
      </c>
      <c r="C10171" s="1163" t="s">
        <v>20732</v>
      </c>
      <c r="D10171" s="1163" t="s">
        <v>20733</v>
      </c>
      <c r="E10171" s="1164" t="s">
        <v>3009</v>
      </c>
      <c r="F10171" s="1165">
        <v>45543</v>
      </c>
      <c r="G10171" s="1165">
        <v>45692</v>
      </c>
    </row>
    <row r="10172" spans="1:7" ht="25.5">
      <c r="A10172" s="1162">
        <v>11899</v>
      </c>
      <c r="B10172" s="1162">
        <v>30114</v>
      </c>
      <c r="C10172" s="1163" t="s">
        <v>20734</v>
      </c>
      <c r="D10172" s="1163" t="s">
        <v>20735</v>
      </c>
      <c r="E10172" s="1164" t="s">
        <v>3009</v>
      </c>
      <c r="F10172" s="1165">
        <v>45543</v>
      </c>
      <c r="G10172" s="1165">
        <v>45692</v>
      </c>
    </row>
    <row r="10173" spans="1:7" ht="38.25">
      <c r="A10173" s="1162">
        <v>11900</v>
      </c>
      <c r="B10173" s="1162">
        <v>30115</v>
      </c>
      <c r="C10173" s="1163" t="s">
        <v>20736</v>
      </c>
      <c r="D10173" s="1163" t="s">
        <v>20737</v>
      </c>
      <c r="E10173" s="1164" t="s">
        <v>3009</v>
      </c>
      <c r="F10173" s="1165">
        <v>45573</v>
      </c>
      <c r="G10173" s="1165">
        <v>45722</v>
      </c>
    </row>
    <row r="10174" spans="1:7" ht="38.25">
      <c r="A10174" s="1162">
        <v>11901</v>
      </c>
      <c r="B10174" s="1162">
        <v>30116</v>
      </c>
      <c r="C10174" s="1163" t="s">
        <v>20738</v>
      </c>
      <c r="D10174" s="1163" t="s">
        <v>20739</v>
      </c>
      <c r="E10174" s="1164" t="s">
        <v>3009</v>
      </c>
      <c r="F10174" s="1165">
        <v>45573</v>
      </c>
      <c r="G10174" s="1165">
        <v>45722</v>
      </c>
    </row>
    <row r="10175" spans="1:7" ht="38.25">
      <c r="A10175" s="1162">
        <v>11902</v>
      </c>
      <c r="B10175" s="1162">
        <v>30117</v>
      </c>
      <c r="C10175" s="1163" t="s">
        <v>20740</v>
      </c>
      <c r="D10175" s="1163" t="s">
        <v>20741</v>
      </c>
      <c r="E10175" s="1164" t="s">
        <v>3009</v>
      </c>
      <c r="F10175" s="1165">
        <v>45573</v>
      </c>
      <c r="G10175" s="1165">
        <v>45722</v>
      </c>
    </row>
    <row r="10176" spans="1:7" ht="38.25">
      <c r="A10176" s="1162">
        <v>11903</v>
      </c>
      <c r="B10176" s="1162">
        <v>30118</v>
      </c>
      <c r="C10176" s="1163" t="s">
        <v>20742</v>
      </c>
      <c r="D10176" s="1163" t="s">
        <v>20743</v>
      </c>
      <c r="E10176" s="1164" t="s">
        <v>3009</v>
      </c>
      <c r="F10176" s="1165">
        <v>45573</v>
      </c>
      <c r="G10176" s="1165">
        <v>45722</v>
      </c>
    </row>
    <row r="10177" spans="1:7" ht="38.25">
      <c r="A10177" s="1162">
        <v>11904</v>
      </c>
      <c r="B10177" s="1162">
        <v>30119</v>
      </c>
      <c r="C10177" s="1163" t="s">
        <v>20744</v>
      </c>
      <c r="D10177" s="1163" t="s">
        <v>20745</v>
      </c>
      <c r="E10177" s="1164" t="s">
        <v>3009</v>
      </c>
      <c r="F10177" s="1165">
        <v>45573</v>
      </c>
      <c r="G10177" s="1165">
        <v>45722</v>
      </c>
    </row>
    <row r="10178" spans="1:7">
      <c r="A10178" s="1158">
        <v>11905</v>
      </c>
      <c r="B10178" s="1158">
        <v>30120</v>
      </c>
      <c r="C10178" s="1159" t="s">
        <v>20746</v>
      </c>
      <c r="D10178" s="1159" t="s">
        <v>5275</v>
      </c>
      <c r="E10178" s="1160" t="s">
        <v>3009</v>
      </c>
      <c r="F10178" s="1161">
        <v>45543</v>
      </c>
      <c r="G10178" s="1161">
        <v>45692</v>
      </c>
    </row>
    <row r="10179" spans="1:7" ht="38.25">
      <c r="A10179" s="1162">
        <v>11906</v>
      </c>
      <c r="B10179" s="1162">
        <v>30121</v>
      </c>
      <c r="C10179" s="1163" t="s">
        <v>20747</v>
      </c>
      <c r="D10179" s="1163" t="s">
        <v>20748</v>
      </c>
      <c r="E10179" s="1164" t="s">
        <v>3009</v>
      </c>
      <c r="F10179" s="1165">
        <v>45543</v>
      </c>
      <c r="G10179" s="1165">
        <v>45692</v>
      </c>
    </row>
    <row r="10180" spans="1:7">
      <c r="A10180" s="1158">
        <v>11907</v>
      </c>
      <c r="B10180" s="1158">
        <v>30122</v>
      </c>
      <c r="C10180" s="1159" t="s">
        <v>20749</v>
      </c>
      <c r="D10180" s="1159" t="s">
        <v>5314</v>
      </c>
      <c r="E10180" s="1160" t="s">
        <v>3064</v>
      </c>
      <c r="F10180" s="1161">
        <v>45613</v>
      </c>
      <c r="G10180" s="1161">
        <v>45792</v>
      </c>
    </row>
    <row r="10181" spans="1:7" ht="25.5">
      <c r="A10181" s="1162">
        <v>11908</v>
      </c>
      <c r="B10181" s="1162">
        <v>30123</v>
      </c>
      <c r="C10181" s="1163" t="s">
        <v>20750</v>
      </c>
      <c r="D10181" s="1163" t="s">
        <v>20751</v>
      </c>
      <c r="E10181" s="1164" t="s">
        <v>3009</v>
      </c>
      <c r="F10181" s="1165">
        <v>45613</v>
      </c>
      <c r="G10181" s="1165">
        <v>45762</v>
      </c>
    </row>
    <row r="10182" spans="1:7" ht="38.25">
      <c r="A10182" s="1162">
        <v>11909</v>
      </c>
      <c r="B10182" s="1162">
        <v>30124</v>
      </c>
      <c r="C10182" s="1163" t="s">
        <v>20752</v>
      </c>
      <c r="D10182" s="1163" t="s">
        <v>20753</v>
      </c>
      <c r="E10182" s="1164" t="s">
        <v>3009</v>
      </c>
      <c r="F10182" s="1165">
        <v>45613</v>
      </c>
      <c r="G10182" s="1165">
        <v>45762</v>
      </c>
    </row>
    <row r="10183" spans="1:7" ht="25.5">
      <c r="A10183" s="1162">
        <v>11910</v>
      </c>
      <c r="B10183" s="1162">
        <v>30125</v>
      </c>
      <c r="C10183" s="1163" t="s">
        <v>20754</v>
      </c>
      <c r="D10183" s="1163" t="s">
        <v>20755</v>
      </c>
      <c r="E10183" s="1164" t="s">
        <v>3009</v>
      </c>
      <c r="F10183" s="1165">
        <v>45613</v>
      </c>
      <c r="G10183" s="1165">
        <v>45762</v>
      </c>
    </row>
    <row r="10184" spans="1:7" ht="38.25">
      <c r="A10184" s="1162">
        <v>11911</v>
      </c>
      <c r="B10184" s="1162">
        <v>30126</v>
      </c>
      <c r="C10184" s="1163" t="s">
        <v>20756</v>
      </c>
      <c r="D10184" s="1163" t="s">
        <v>20757</v>
      </c>
      <c r="E10184" s="1164" t="s">
        <v>3009</v>
      </c>
      <c r="F10184" s="1165">
        <v>45643</v>
      </c>
      <c r="G10184" s="1165">
        <v>45792</v>
      </c>
    </row>
    <row r="10185" spans="1:7" ht="38.25">
      <c r="A10185" s="1162">
        <v>11912</v>
      </c>
      <c r="B10185" s="1162">
        <v>30127</v>
      </c>
      <c r="C10185" s="1163" t="s">
        <v>20758</v>
      </c>
      <c r="D10185" s="1163" t="s">
        <v>20759</v>
      </c>
      <c r="E10185" s="1164" t="s">
        <v>3009</v>
      </c>
      <c r="F10185" s="1165">
        <v>45643</v>
      </c>
      <c r="G10185" s="1165">
        <v>45792</v>
      </c>
    </row>
    <row r="10186" spans="1:7" ht="38.25">
      <c r="A10186" s="1162">
        <v>11913</v>
      </c>
      <c r="B10186" s="1162">
        <v>30128</v>
      </c>
      <c r="C10186" s="1163" t="s">
        <v>20760</v>
      </c>
      <c r="D10186" s="1163" t="s">
        <v>20761</v>
      </c>
      <c r="E10186" s="1164" t="s">
        <v>3009</v>
      </c>
      <c r="F10186" s="1165">
        <v>45643</v>
      </c>
      <c r="G10186" s="1165">
        <v>45792</v>
      </c>
    </row>
    <row r="10187" spans="1:7" ht="38.25">
      <c r="A10187" s="1162">
        <v>11914</v>
      </c>
      <c r="B10187" s="1162">
        <v>30129</v>
      </c>
      <c r="C10187" s="1163" t="s">
        <v>20762</v>
      </c>
      <c r="D10187" s="1163" t="s">
        <v>20763</v>
      </c>
      <c r="E10187" s="1164" t="s">
        <v>3009</v>
      </c>
      <c r="F10187" s="1165">
        <v>45643</v>
      </c>
      <c r="G10187" s="1165">
        <v>45792</v>
      </c>
    </row>
    <row r="10188" spans="1:7" ht="38.25">
      <c r="A10188" s="1162">
        <v>11915</v>
      </c>
      <c r="B10188" s="1162">
        <v>30130</v>
      </c>
      <c r="C10188" s="1163" t="s">
        <v>20764</v>
      </c>
      <c r="D10188" s="1163" t="s">
        <v>20765</v>
      </c>
      <c r="E10188" s="1164" t="s">
        <v>3009</v>
      </c>
      <c r="F10188" s="1165">
        <v>45613</v>
      </c>
      <c r="G10188" s="1165">
        <v>45762</v>
      </c>
    </row>
    <row r="10189" spans="1:7">
      <c r="A10189" s="1158">
        <v>11916</v>
      </c>
      <c r="B10189" s="1158">
        <v>30131</v>
      </c>
      <c r="C10189" s="1159" t="s">
        <v>20766</v>
      </c>
      <c r="D10189" s="1159" t="s">
        <v>5332</v>
      </c>
      <c r="E10189" s="1160" t="s">
        <v>3009</v>
      </c>
      <c r="F10189" s="1161">
        <v>45643</v>
      </c>
      <c r="G10189" s="1161">
        <v>45792</v>
      </c>
    </row>
    <row r="10190" spans="1:7" ht="25.5">
      <c r="A10190" s="1162">
        <v>11917</v>
      </c>
      <c r="B10190" s="1162">
        <v>30132</v>
      </c>
      <c r="C10190" s="1163" t="s">
        <v>20767</v>
      </c>
      <c r="D10190" s="1163" t="s">
        <v>20768</v>
      </c>
      <c r="E10190" s="1164" t="s">
        <v>3009</v>
      </c>
      <c r="F10190" s="1165">
        <v>45643</v>
      </c>
      <c r="G10190" s="1165">
        <v>45792</v>
      </c>
    </row>
    <row r="10191" spans="1:7" ht="25.5">
      <c r="A10191" s="1162">
        <v>11918</v>
      </c>
      <c r="B10191" s="1162">
        <v>30133</v>
      </c>
      <c r="C10191" s="1163" t="s">
        <v>20769</v>
      </c>
      <c r="D10191" s="1163" t="s">
        <v>20770</v>
      </c>
      <c r="E10191" s="1164" t="s">
        <v>3009</v>
      </c>
      <c r="F10191" s="1165">
        <v>45643</v>
      </c>
      <c r="G10191" s="1165">
        <v>45792</v>
      </c>
    </row>
    <row r="10192" spans="1:7" ht="38.25">
      <c r="A10192" s="1162">
        <v>11919</v>
      </c>
      <c r="B10192" s="1162">
        <v>30134</v>
      </c>
      <c r="C10192" s="1163" t="s">
        <v>20771</v>
      </c>
      <c r="D10192" s="1163" t="s">
        <v>20772</v>
      </c>
      <c r="E10192" s="1164" t="s">
        <v>3009</v>
      </c>
      <c r="F10192" s="1165">
        <v>45643</v>
      </c>
      <c r="G10192" s="1165">
        <v>45792</v>
      </c>
    </row>
    <row r="10193" spans="1:7" ht="25.5">
      <c r="A10193" s="1162">
        <v>11920</v>
      </c>
      <c r="B10193" s="1162">
        <v>30135</v>
      </c>
      <c r="C10193" s="1163" t="s">
        <v>20773</v>
      </c>
      <c r="D10193" s="1163" t="s">
        <v>20774</v>
      </c>
      <c r="E10193" s="1164" t="s">
        <v>3009</v>
      </c>
      <c r="F10193" s="1165">
        <v>45643</v>
      </c>
      <c r="G10193" s="1165">
        <v>45792</v>
      </c>
    </row>
    <row r="10194" spans="1:7">
      <c r="A10194" s="1158">
        <v>11921</v>
      </c>
      <c r="B10194" s="1158">
        <v>30136</v>
      </c>
      <c r="C10194" s="1159" t="s">
        <v>20775</v>
      </c>
      <c r="D10194" s="1159" t="s">
        <v>7114</v>
      </c>
      <c r="E10194" s="1160" t="s">
        <v>3009</v>
      </c>
      <c r="F10194" s="1161">
        <v>45535</v>
      </c>
      <c r="G10194" s="1161">
        <v>45684</v>
      </c>
    </row>
    <row r="10195" spans="1:7" ht="38.25">
      <c r="A10195" s="1162">
        <v>11922</v>
      </c>
      <c r="B10195" s="1162">
        <v>30137</v>
      </c>
      <c r="C10195" s="1163" t="s">
        <v>20776</v>
      </c>
      <c r="D10195" s="1163" t="s">
        <v>20777</v>
      </c>
      <c r="E10195" s="1164" t="s">
        <v>3009</v>
      </c>
      <c r="F10195" s="1165">
        <v>45535</v>
      </c>
      <c r="G10195" s="1165">
        <v>45684</v>
      </c>
    </row>
    <row r="10196" spans="1:7">
      <c r="A10196" s="1158">
        <v>11923</v>
      </c>
      <c r="B10196" s="1158">
        <v>30138</v>
      </c>
      <c r="C10196" s="1159" t="s">
        <v>20778</v>
      </c>
      <c r="D10196" s="1159" t="s">
        <v>7150</v>
      </c>
      <c r="E10196" s="1160" t="s">
        <v>3009</v>
      </c>
      <c r="F10196" s="1161">
        <v>45565</v>
      </c>
      <c r="G10196" s="1161">
        <v>45714</v>
      </c>
    </row>
    <row r="10197" spans="1:7" ht="25.5">
      <c r="A10197" s="1162">
        <v>11924</v>
      </c>
      <c r="B10197" s="1162">
        <v>30139</v>
      </c>
      <c r="C10197" s="1163" t="s">
        <v>20779</v>
      </c>
      <c r="D10197" s="1163" t="s">
        <v>20780</v>
      </c>
      <c r="E10197" s="1164" t="s">
        <v>3009</v>
      </c>
      <c r="F10197" s="1165">
        <v>45565</v>
      </c>
      <c r="G10197" s="1165">
        <v>45714</v>
      </c>
    </row>
    <row r="10198" spans="1:7">
      <c r="A10198" s="1158">
        <v>11925</v>
      </c>
      <c r="B10198" s="1158">
        <v>30140</v>
      </c>
      <c r="C10198" s="1159" t="s">
        <v>20781</v>
      </c>
      <c r="D10198" s="1159" t="s">
        <v>5342</v>
      </c>
      <c r="E10198" s="1160" t="s">
        <v>3983</v>
      </c>
      <c r="F10198" s="1161">
        <v>45643</v>
      </c>
      <c r="G10198" s="1161">
        <v>45922</v>
      </c>
    </row>
    <row r="10199" spans="1:7" ht="25.5">
      <c r="A10199" s="1162">
        <v>11926</v>
      </c>
      <c r="B10199" s="1162">
        <v>30141</v>
      </c>
      <c r="C10199" s="1163" t="s">
        <v>20782</v>
      </c>
      <c r="D10199" s="1163" t="s">
        <v>20783</v>
      </c>
      <c r="E10199" s="1164" t="s">
        <v>3029</v>
      </c>
      <c r="F10199" s="1165">
        <v>45643</v>
      </c>
      <c r="G10199" s="1165">
        <v>45892</v>
      </c>
    </row>
    <row r="10200" spans="1:7" ht="25.5">
      <c r="A10200" s="1162">
        <v>11927</v>
      </c>
      <c r="B10200" s="1162">
        <v>30142</v>
      </c>
      <c r="C10200" s="1163" t="s">
        <v>20784</v>
      </c>
      <c r="D10200" s="1163" t="s">
        <v>20785</v>
      </c>
      <c r="E10200" s="1164" t="s">
        <v>3029</v>
      </c>
      <c r="F10200" s="1165">
        <v>45643</v>
      </c>
      <c r="G10200" s="1165">
        <v>45892</v>
      </c>
    </row>
    <row r="10201" spans="1:7" ht="25.5">
      <c r="A10201" s="1162">
        <v>11928</v>
      </c>
      <c r="B10201" s="1162">
        <v>30143</v>
      </c>
      <c r="C10201" s="1163" t="s">
        <v>20786</v>
      </c>
      <c r="D10201" s="1163" t="s">
        <v>20787</v>
      </c>
      <c r="E10201" s="1164" t="s">
        <v>3029</v>
      </c>
      <c r="F10201" s="1165">
        <v>45643</v>
      </c>
      <c r="G10201" s="1165">
        <v>45892</v>
      </c>
    </row>
    <row r="10202" spans="1:7" ht="25.5">
      <c r="A10202" s="1162">
        <v>11929</v>
      </c>
      <c r="B10202" s="1162">
        <v>30144</v>
      </c>
      <c r="C10202" s="1163" t="s">
        <v>20788</v>
      </c>
      <c r="D10202" s="1163" t="s">
        <v>20789</v>
      </c>
      <c r="E10202" s="1164" t="s">
        <v>3029</v>
      </c>
      <c r="F10202" s="1165">
        <v>45643</v>
      </c>
      <c r="G10202" s="1165">
        <v>45892</v>
      </c>
    </row>
    <row r="10203" spans="1:7" ht="25.5">
      <c r="A10203" s="1162">
        <v>11930</v>
      </c>
      <c r="B10203" s="1162">
        <v>30145</v>
      </c>
      <c r="C10203" s="1163" t="s">
        <v>20790</v>
      </c>
      <c r="D10203" s="1163" t="s">
        <v>20791</v>
      </c>
      <c r="E10203" s="1164" t="s">
        <v>3029</v>
      </c>
      <c r="F10203" s="1165">
        <v>45643</v>
      </c>
      <c r="G10203" s="1165">
        <v>45892</v>
      </c>
    </row>
    <row r="10204" spans="1:7" ht="25.5">
      <c r="A10204" s="1162">
        <v>11931</v>
      </c>
      <c r="B10204" s="1162">
        <v>30146</v>
      </c>
      <c r="C10204" s="1163" t="s">
        <v>20792</v>
      </c>
      <c r="D10204" s="1163" t="s">
        <v>20793</v>
      </c>
      <c r="E10204" s="1164" t="s">
        <v>3029</v>
      </c>
      <c r="F10204" s="1165">
        <v>45673</v>
      </c>
      <c r="G10204" s="1165">
        <v>45922</v>
      </c>
    </row>
    <row r="10205" spans="1:7" ht="25.5">
      <c r="A10205" s="1162">
        <v>11932</v>
      </c>
      <c r="B10205" s="1162">
        <v>30147</v>
      </c>
      <c r="C10205" s="1163" t="s">
        <v>20794</v>
      </c>
      <c r="D10205" s="1163" t="s">
        <v>20795</v>
      </c>
      <c r="E10205" s="1164" t="s">
        <v>3029</v>
      </c>
      <c r="F10205" s="1165">
        <v>45673</v>
      </c>
      <c r="G10205" s="1165">
        <v>45922</v>
      </c>
    </row>
    <row r="10206" spans="1:7" ht="25.5">
      <c r="A10206" s="1162">
        <v>11933</v>
      </c>
      <c r="B10206" s="1162">
        <v>30148</v>
      </c>
      <c r="C10206" s="1163" t="s">
        <v>20796</v>
      </c>
      <c r="D10206" s="1163" t="s">
        <v>20797</v>
      </c>
      <c r="E10206" s="1164" t="s">
        <v>3029</v>
      </c>
      <c r="F10206" s="1165">
        <v>45673</v>
      </c>
      <c r="G10206" s="1165">
        <v>45922</v>
      </c>
    </row>
    <row r="10207" spans="1:7" ht="38.25">
      <c r="A10207" s="1162">
        <v>11934</v>
      </c>
      <c r="B10207" s="1162">
        <v>30149</v>
      </c>
      <c r="C10207" s="1163" t="s">
        <v>20798</v>
      </c>
      <c r="D10207" s="1163" t="s">
        <v>20799</v>
      </c>
      <c r="E10207" s="1164" t="s">
        <v>3029</v>
      </c>
      <c r="F10207" s="1165">
        <v>45673</v>
      </c>
      <c r="G10207" s="1165">
        <v>45922</v>
      </c>
    </row>
    <row r="10208" spans="1:7" ht="38.25">
      <c r="A10208" s="1162">
        <v>11935</v>
      </c>
      <c r="B10208" s="1162">
        <v>30150</v>
      </c>
      <c r="C10208" s="1163" t="s">
        <v>20800</v>
      </c>
      <c r="D10208" s="1163" t="s">
        <v>20801</v>
      </c>
      <c r="E10208" s="1164" t="s">
        <v>3029</v>
      </c>
      <c r="F10208" s="1165">
        <v>45673</v>
      </c>
      <c r="G10208" s="1165">
        <v>45922</v>
      </c>
    </row>
    <row r="10209" spans="1:7" ht="25.5">
      <c r="A10209" s="1162">
        <v>11936</v>
      </c>
      <c r="B10209" s="1162">
        <v>30151</v>
      </c>
      <c r="C10209" s="1163" t="s">
        <v>20802</v>
      </c>
      <c r="D10209" s="1163" t="s">
        <v>20803</v>
      </c>
      <c r="E10209" s="1164" t="s">
        <v>3029</v>
      </c>
      <c r="F10209" s="1165">
        <v>45673</v>
      </c>
      <c r="G10209" s="1165">
        <v>45922</v>
      </c>
    </row>
    <row r="10210" spans="1:7" ht="25.5">
      <c r="A10210" s="1162">
        <v>11937</v>
      </c>
      <c r="B10210" s="1162">
        <v>30152</v>
      </c>
      <c r="C10210" s="1163" t="s">
        <v>20804</v>
      </c>
      <c r="D10210" s="1163" t="s">
        <v>20805</v>
      </c>
      <c r="E10210" s="1164" t="s">
        <v>3029</v>
      </c>
      <c r="F10210" s="1165">
        <v>45673</v>
      </c>
      <c r="G10210" s="1165">
        <v>45922</v>
      </c>
    </row>
    <row r="10211" spans="1:7">
      <c r="A10211" s="1158">
        <v>11938</v>
      </c>
      <c r="B10211" s="1158">
        <v>30153</v>
      </c>
      <c r="C10211" s="1159" t="s">
        <v>20806</v>
      </c>
      <c r="D10211" s="1159" t="s">
        <v>5368</v>
      </c>
      <c r="E10211" s="1160" t="s">
        <v>3009</v>
      </c>
      <c r="F10211" s="1161">
        <v>45643</v>
      </c>
      <c r="G10211" s="1161">
        <v>45792</v>
      </c>
    </row>
    <row r="10212" spans="1:7" ht="51">
      <c r="A10212" s="1162">
        <v>11939</v>
      </c>
      <c r="B10212" s="1162">
        <v>30154</v>
      </c>
      <c r="C10212" s="1163" t="s">
        <v>20807</v>
      </c>
      <c r="D10212" s="1163" t="s">
        <v>20808</v>
      </c>
      <c r="E10212" s="1164" t="s">
        <v>3009</v>
      </c>
      <c r="F10212" s="1165">
        <v>45643</v>
      </c>
      <c r="G10212" s="1165">
        <v>45792</v>
      </c>
    </row>
    <row r="10213" spans="1:7" ht="51">
      <c r="A10213" s="1162">
        <v>11940</v>
      </c>
      <c r="B10213" s="1162">
        <v>30155</v>
      </c>
      <c r="C10213" s="1163" t="s">
        <v>20809</v>
      </c>
      <c r="D10213" s="1163" t="s">
        <v>20810</v>
      </c>
      <c r="E10213" s="1164" t="s">
        <v>3009</v>
      </c>
      <c r="F10213" s="1165">
        <v>45643</v>
      </c>
      <c r="G10213" s="1165">
        <v>45792</v>
      </c>
    </row>
    <row r="10214" spans="1:7" ht="38.25">
      <c r="A10214" s="1162">
        <v>11941</v>
      </c>
      <c r="B10214" s="1162">
        <v>30156</v>
      </c>
      <c r="C10214" s="1163" t="s">
        <v>20811</v>
      </c>
      <c r="D10214" s="1163" t="s">
        <v>20812</v>
      </c>
      <c r="E10214" s="1164" t="s">
        <v>3009</v>
      </c>
      <c r="F10214" s="1165">
        <v>45643</v>
      </c>
      <c r="G10214" s="1165">
        <v>45792</v>
      </c>
    </row>
    <row r="10215" spans="1:7" ht="38.25">
      <c r="A10215" s="1162">
        <v>11942</v>
      </c>
      <c r="B10215" s="1162">
        <v>30157</v>
      </c>
      <c r="C10215" s="1163" t="s">
        <v>20813</v>
      </c>
      <c r="D10215" s="1163" t="s">
        <v>20814</v>
      </c>
      <c r="E10215" s="1164" t="s">
        <v>3009</v>
      </c>
      <c r="F10215" s="1165">
        <v>45643</v>
      </c>
      <c r="G10215" s="1165">
        <v>45792</v>
      </c>
    </row>
    <row r="10216" spans="1:7" ht="38.25">
      <c r="A10216" s="1162">
        <v>11943</v>
      </c>
      <c r="B10216" s="1162">
        <v>30158</v>
      </c>
      <c r="C10216" s="1163" t="s">
        <v>20815</v>
      </c>
      <c r="D10216" s="1163" t="s">
        <v>20816</v>
      </c>
      <c r="E10216" s="1164" t="s">
        <v>3009</v>
      </c>
      <c r="F10216" s="1165">
        <v>45643</v>
      </c>
      <c r="G10216" s="1165">
        <v>45792</v>
      </c>
    </row>
    <row r="10217" spans="1:7" ht="25.5">
      <c r="A10217" s="1162">
        <v>11944</v>
      </c>
      <c r="B10217" s="1162">
        <v>30159</v>
      </c>
      <c r="C10217" s="1163" t="s">
        <v>20817</v>
      </c>
      <c r="D10217" s="1163" t="s">
        <v>20818</v>
      </c>
      <c r="E10217" s="1164" t="s">
        <v>3009</v>
      </c>
      <c r="F10217" s="1165">
        <v>45643</v>
      </c>
      <c r="G10217" s="1165">
        <v>45792</v>
      </c>
    </row>
    <row r="10218" spans="1:7" ht="25.5">
      <c r="A10218" s="1162">
        <v>11945</v>
      </c>
      <c r="B10218" s="1162">
        <v>30160</v>
      </c>
      <c r="C10218" s="1163" t="s">
        <v>20819</v>
      </c>
      <c r="D10218" s="1163" t="s">
        <v>20820</v>
      </c>
      <c r="E10218" s="1164" t="s">
        <v>3009</v>
      </c>
      <c r="F10218" s="1165">
        <v>45643</v>
      </c>
      <c r="G10218" s="1165">
        <v>45792</v>
      </c>
    </row>
    <row r="10219" spans="1:7" ht="25.5">
      <c r="A10219" s="1162">
        <v>11946</v>
      </c>
      <c r="B10219" s="1162">
        <v>30161</v>
      </c>
      <c r="C10219" s="1163" t="s">
        <v>20821</v>
      </c>
      <c r="D10219" s="1163" t="s">
        <v>20822</v>
      </c>
      <c r="E10219" s="1164" t="s">
        <v>3009</v>
      </c>
      <c r="F10219" s="1165">
        <v>45643</v>
      </c>
      <c r="G10219" s="1165">
        <v>45792</v>
      </c>
    </row>
    <row r="10220" spans="1:7" ht="25.5">
      <c r="A10220" s="1162">
        <v>11947</v>
      </c>
      <c r="B10220" s="1162">
        <v>30162</v>
      </c>
      <c r="C10220" s="1163" t="s">
        <v>20823</v>
      </c>
      <c r="D10220" s="1163" t="s">
        <v>20824</v>
      </c>
      <c r="E10220" s="1164" t="s">
        <v>3009</v>
      </c>
      <c r="F10220" s="1165">
        <v>45643</v>
      </c>
      <c r="G10220" s="1165">
        <v>45792</v>
      </c>
    </row>
    <row r="10221" spans="1:7" ht="25.5">
      <c r="A10221" s="1162">
        <v>11948</v>
      </c>
      <c r="B10221" s="1162">
        <v>30163</v>
      </c>
      <c r="C10221" s="1163" t="s">
        <v>20825</v>
      </c>
      <c r="D10221" s="1163" t="s">
        <v>20826</v>
      </c>
      <c r="E10221" s="1164" t="s">
        <v>3009</v>
      </c>
      <c r="F10221" s="1165">
        <v>45643</v>
      </c>
      <c r="G10221" s="1165">
        <v>45792</v>
      </c>
    </row>
    <row r="10222" spans="1:7" ht="25.5">
      <c r="A10222" s="1162">
        <v>11949</v>
      </c>
      <c r="B10222" s="1162">
        <v>30164</v>
      </c>
      <c r="C10222" s="1163" t="s">
        <v>20827</v>
      </c>
      <c r="D10222" s="1163" t="s">
        <v>20828</v>
      </c>
      <c r="E10222" s="1164" t="s">
        <v>3009</v>
      </c>
      <c r="F10222" s="1165">
        <v>45643</v>
      </c>
      <c r="G10222" s="1165">
        <v>45792</v>
      </c>
    </row>
    <row r="10223" spans="1:7" ht="25.5">
      <c r="A10223" s="1162">
        <v>11950</v>
      </c>
      <c r="B10223" s="1162">
        <v>30165</v>
      </c>
      <c r="C10223" s="1163" t="s">
        <v>20829</v>
      </c>
      <c r="D10223" s="1163" t="s">
        <v>20830</v>
      </c>
      <c r="E10223" s="1164" t="s">
        <v>3009</v>
      </c>
      <c r="F10223" s="1165">
        <v>45643</v>
      </c>
      <c r="G10223" s="1165">
        <v>45792</v>
      </c>
    </row>
    <row r="10224" spans="1:7" ht="25.5">
      <c r="A10224" s="1162">
        <v>11951</v>
      </c>
      <c r="B10224" s="1162">
        <v>30166</v>
      </c>
      <c r="C10224" s="1163" t="s">
        <v>20831</v>
      </c>
      <c r="D10224" s="1163" t="s">
        <v>20832</v>
      </c>
      <c r="E10224" s="1164" t="s">
        <v>3009</v>
      </c>
      <c r="F10224" s="1165">
        <v>45643</v>
      </c>
      <c r="G10224" s="1165">
        <v>45792</v>
      </c>
    </row>
    <row r="10225" spans="1:7" ht="25.5">
      <c r="A10225" s="1162">
        <v>11952</v>
      </c>
      <c r="B10225" s="1162">
        <v>30167</v>
      </c>
      <c r="C10225" s="1163" t="s">
        <v>20833</v>
      </c>
      <c r="D10225" s="1163" t="s">
        <v>20834</v>
      </c>
      <c r="E10225" s="1164" t="s">
        <v>3009</v>
      </c>
      <c r="F10225" s="1165">
        <v>45643</v>
      </c>
      <c r="G10225" s="1165">
        <v>45792</v>
      </c>
    </row>
    <row r="10226" spans="1:7">
      <c r="A10226" s="1158">
        <v>11953</v>
      </c>
      <c r="B10226" s="1158">
        <v>30168</v>
      </c>
      <c r="C10226" s="1159" t="s">
        <v>20835</v>
      </c>
      <c r="D10226" s="1159" t="s">
        <v>20836</v>
      </c>
      <c r="E10226" s="1160" t="s">
        <v>20837</v>
      </c>
      <c r="F10226" s="1161">
        <v>44327</v>
      </c>
      <c r="G10226" s="1161">
        <v>45682</v>
      </c>
    </row>
    <row r="10227" spans="1:7">
      <c r="A10227" s="1162">
        <v>11954</v>
      </c>
      <c r="B10227" s="1162">
        <v>30169</v>
      </c>
      <c r="C10227" s="1163" t="s">
        <v>20838</v>
      </c>
      <c r="D10227" s="1163" t="s">
        <v>20839</v>
      </c>
      <c r="E10227" s="1164" t="s">
        <v>2357</v>
      </c>
      <c r="F10227" s="1165">
        <v>45682</v>
      </c>
      <c r="G10227" s="1165">
        <v>45682</v>
      </c>
    </row>
    <row r="10228" spans="1:7">
      <c r="A10228" s="1158">
        <v>11955</v>
      </c>
      <c r="B10228" s="1158">
        <v>30170</v>
      </c>
      <c r="C10228" s="1159" t="s">
        <v>11951</v>
      </c>
      <c r="D10228" s="1159" t="s">
        <v>3179</v>
      </c>
      <c r="E10228" s="1160" t="s">
        <v>20837</v>
      </c>
      <c r="F10228" s="1161">
        <v>44327</v>
      </c>
      <c r="G10228" s="1161">
        <v>45682</v>
      </c>
    </row>
    <row r="10229" spans="1:7">
      <c r="A10229" s="1158">
        <v>11956</v>
      </c>
      <c r="B10229" s="1158">
        <v>30171</v>
      </c>
      <c r="C10229" s="1159" t="s">
        <v>12278</v>
      </c>
      <c r="D10229" s="1159" t="s">
        <v>3409</v>
      </c>
      <c r="E10229" s="1160" t="s">
        <v>20837</v>
      </c>
      <c r="F10229" s="1161">
        <v>44327</v>
      </c>
      <c r="G10229" s="1161">
        <v>45682</v>
      </c>
    </row>
    <row r="10230" spans="1:7">
      <c r="A10230" s="1158">
        <v>11957</v>
      </c>
      <c r="B10230" s="1158">
        <v>30172</v>
      </c>
      <c r="C10230" s="1159" t="s">
        <v>20840</v>
      </c>
      <c r="D10230" s="1159" t="s">
        <v>5404</v>
      </c>
      <c r="E10230" s="1160" t="s">
        <v>5405</v>
      </c>
      <c r="F10230" s="1161">
        <v>44327</v>
      </c>
      <c r="G10230" s="1161">
        <v>44481</v>
      </c>
    </row>
    <row r="10231" spans="1:7" ht="51">
      <c r="A10231" s="1162">
        <v>11958</v>
      </c>
      <c r="B10231" s="1162">
        <v>30173</v>
      </c>
      <c r="C10231" s="1163" t="s">
        <v>20841</v>
      </c>
      <c r="D10231" s="1163" t="s">
        <v>20842</v>
      </c>
      <c r="E10231" s="1164" t="s">
        <v>3733</v>
      </c>
      <c r="F10231" s="1165">
        <v>44346</v>
      </c>
      <c r="G10231" s="1165">
        <v>44481</v>
      </c>
    </row>
    <row r="10232" spans="1:7" ht="63.75">
      <c r="A10232" s="1162">
        <v>11959</v>
      </c>
      <c r="B10232" s="1162">
        <v>30174</v>
      </c>
      <c r="C10232" s="1163" t="s">
        <v>20843</v>
      </c>
      <c r="D10232" s="1163" t="s">
        <v>20844</v>
      </c>
      <c r="E10232" s="1164" t="s">
        <v>5413</v>
      </c>
      <c r="F10232" s="1165">
        <v>44327</v>
      </c>
      <c r="G10232" s="1165">
        <v>44365</v>
      </c>
    </row>
    <row r="10233" spans="1:7" ht="25.5">
      <c r="A10233" s="1162">
        <v>11960</v>
      </c>
      <c r="B10233" s="1162">
        <v>30175</v>
      </c>
      <c r="C10233" s="1163" t="s">
        <v>20845</v>
      </c>
      <c r="D10233" s="1163" t="s">
        <v>20846</v>
      </c>
      <c r="E10233" s="1164" t="s">
        <v>5410</v>
      </c>
      <c r="F10233" s="1165">
        <v>44333</v>
      </c>
      <c r="G10233" s="1165">
        <v>44345</v>
      </c>
    </row>
    <row r="10234" spans="1:7">
      <c r="A10234" s="1158">
        <v>11961</v>
      </c>
      <c r="B10234" s="1158">
        <v>30176</v>
      </c>
      <c r="C10234" s="1159" t="s">
        <v>20847</v>
      </c>
      <c r="D10234" s="1159" t="s">
        <v>5415</v>
      </c>
      <c r="E10234" s="1160" t="s">
        <v>5416</v>
      </c>
      <c r="F10234" s="1161">
        <v>45103</v>
      </c>
      <c r="G10234" s="1161">
        <v>45682</v>
      </c>
    </row>
    <row r="10235" spans="1:7" ht="51">
      <c r="A10235" s="1162">
        <v>11962</v>
      </c>
      <c r="B10235" s="1162">
        <v>30177</v>
      </c>
      <c r="C10235" s="1163" t="s">
        <v>20848</v>
      </c>
      <c r="D10235" s="1163" t="s">
        <v>20849</v>
      </c>
      <c r="E10235" s="1164" t="s">
        <v>3287</v>
      </c>
      <c r="F10235" s="1165">
        <v>45133</v>
      </c>
      <c r="G10235" s="1165">
        <v>45222</v>
      </c>
    </row>
    <row r="10236" spans="1:7" ht="51">
      <c r="A10236" s="1162">
        <v>11963</v>
      </c>
      <c r="B10236" s="1162">
        <v>30178</v>
      </c>
      <c r="C10236" s="1163" t="s">
        <v>20850</v>
      </c>
      <c r="D10236" s="1163" t="s">
        <v>20851</v>
      </c>
      <c r="E10236" s="1164" t="s">
        <v>3034</v>
      </c>
      <c r="F10236" s="1165">
        <v>45103</v>
      </c>
      <c r="G10236" s="1165">
        <v>45162</v>
      </c>
    </row>
    <row r="10237" spans="1:7" ht="51">
      <c r="A10237" s="1162">
        <v>11964</v>
      </c>
      <c r="B10237" s="1162">
        <v>30179</v>
      </c>
      <c r="C10237" s="1163" t="s">
        <v>20852</v>
      </c>
      <c r="D10237" s="1163" t="s">
        <v>20853</v>
      </c>
      <c r="E10237" s="1164" t="s">
        <v>3034</v>
      </c>
      <c r="F10237" s="1165">
        <v>45163</v>
      </c>
      <c r="G10237" s="1165">
        <v>45222</v>
      </c>
    </row>
    <row r="10238" spans="1:7" ht="38.25">
      <c r="A10238" s="1162">
        <v>11965</v>
      </c>
      <c r="B10238" s="1162">
        <v>30180</v>
      </c>
      <c r="C10238" s="1163" t="s">
        <v>20854</v>
      </c>
      <c r="D10238" s="1163" t="s">
        <v>20855</v>
      </c>
      <c r="E10238" s="1164" t="s">
        <v>5423</v>
      </c>
      <c r="F10238" s="1165">
        <v>45223</v>
      </c>
      <c r="G10238" s="1165">
        <v>45307</v>
      </c>
    </row>
    <row r="10239" spans="1:7" ht="38.25">
      <c r="A10239" s="1162">
        <v>11966</v>
      </c>
      <c r="B10239" s="1162">
        <v>30181</v>
      </c>
      <c r="C10239" s="1163" t="s">
        <v>20856</v>
      </c>
      <c r="D10239" s="1163" t="s">
        <v>20857</v>
      </c>
      <c r="E10239" s="1164" t="s">
        <v>2894</v>
      </c>
      <c r="F10239" s="1165">
        <v>45563</v>
      </c>
      <c r="G10239" s="1165">
        <v>45682</v>
      </c>
    </row>
    <row r="10240" spans="1:7" ht="25.5">
      <c r="A10240" s="1162">
        <v>11967</v>
      </c>
      <c r="B10240" s="1162">
        <v>30182</v>
      </c>
      <c r="C10240" s="1163" t="s">
        <v>20858</v>
      </c>
      <c r="D10240" s="1163" t="s">
        <v>20859</v>
      </c>
      <c r="E10240" s="1164" t="s">
        <v>2894</v>
      </c>
      <c r="F10240" s="1165">
        <v>45223</v>
      </c>
      <c r="G10240" s="1165">
        <v>45342</v>
      </c>
    </row>
    <row r="10241" spans="1:7" ht="38.25">
      <c r="A10241" s="1162">
        <v>11968</v>
      </c>
      <c r="B10241" s="1162">
        <v>30183</v>
      </c>
      <c r="C10241" s="1163" t="s">
        <v>20860</v>
      </c>
      <c r="D10241" s="1163" t="s">
        <v>20861</v>
      </c>
      <c r="E10241" s="1164" t="s">
        <v>2894</v>
      </c>
      <c r="F10241" s="1165">
        <v>45103</v>
      </c>
      <c r="G10241" s="1165">
        <v>45222</v>
      </c>
    </row>
    <row r="10242" spans="1:7" ht="38.25">
      <c r="A10242" s="1162">
        <v>11969</v>
      </c>
      <c r="B10242" s="1162">
        <v>30184</v>
      </c>
      <c r="C10242" s="1163" t="s">
        <v>20862</v>
      </c>
      <c r="D10242" s="1163" t="s">
        <v>20863</v>
      </c>
      <c r="E10242" s="1164" t="s">
        <v>3287</v>
      </c>
      <c r="F10242" s="1165">
        <v>45473</v>
      </c>
      <c r="G10242" s="1165">
        <v>45562</v>
      </c>
    </row>
    <row r="10243" spans="1:7" ht="38.25">
      <c r="A10243" s="1162">
        <v>11970</v>
      </c>
      <c r="B10243" s="1162">
        <v>30185</v>
      </c>
      <c r="C10243" s="1163" t="s">
        <v>20864</v>
      </c>
      <c r="D10243" s="1163" t="s">
        <v>20865</v>
      </c>
      <c r="E10243" s="1164" t="s">
        <v>3034</v>
      </c>
      <c r="F10243" s="1165">
        <v>45413</v>
      </c>
      <c r="G10243" s="1165">
        <v>45472</v>
      </c>
    </row>
    <row r="10244" spans="1:7" ht="38.25">
      <c r="A10244" s="1162">
        <v>11971</v>
      </c>
      <c r="B10244" s="1162">
        <v>30186</v>
      </c>
      <c r="C10244" s="1163" t="s">
        <v>20866</v>
      </c>
      <c r="D10244" s="1163" t="s">
        <v>20867</v>
      </c>
      <c r="E10244" s="1164" t="s">
        <v>2588</v>
      </c>
      <c r="F10244" s="1165">
        <v>45253</v>
      </c>
      <c r="G10244" s="1165">
        <v>45267</v>
      </c>
    </row>
    <row r="10245" spans="1:7" ht="51">
      <c r="A10245" s="1162">
        <v>11972</v>
      </c>
      <c r="B10245" s="1162">
        <v>30187</v>
      </c>
      <c r="C10245" s="1163" t="s">
        <v>20868</v>
      </c>
      <c r="D10245" s="1163" t="s">
        <v>20869</v>
      </c>
      <c r="E10245" s="1164" t="s">
        <v>3112</v>
      </c>
      <c r="F10245" s="1165">
        <v>45503</v>
      </c>
      <c r="G10245" s="1165">
        <v>45532</v>
      </c>
    </row>
    <row r="10246" spans="1:7" ht="38.25">
      <c r="A10246" s="1162">
        <v>11973</v>
      </c>
      <c r="B10246" s="1162">
        <v>30188</v>
      </c>
      <c r="C10246" s="1163" t="s">
        <v>20870</v>
      </c>
      <c r="D10246" s="1163" t="s">
        <v>20871</v>
      </c>
      <c r="E10246" s="1164" t="s">
        <v>3034</v>
      </c>
      <c r="F10246" s="1165">
        <v>45268</v>
      </c>
      <c r="G10246" s="1165">
        <v>45327</v>
      </c>
    </row>
    <row r="10247" spans="1:7" ht="51">
      <c r="A10247" s="1162">
        <v>11974</v>
      </c>
      <c r="B10247" s="1162">
        <v>30189</v>
      </c>
      <c r="C10247" s="1163" t="s">
        <v>20872</v>
      </c>
      <c r="D10247" s="1163" t="s">
        <v>20873</v>
      </c>
      <c r="E10247" s="1164" t="s">
        <v>2894</v>
      </c>
      <c r="F10247" s="1165">
        <v>45103</v>
      </c>
      <c r="G10247" s="1165">
        <v>45222</v>
      </c>
    </row>
    <row r="10248" spans="1:7">
      <c r="A10248" s="1158">
        <v>11975</v>
      </c>
      <c r="B10248" s="1158">
        <v>30190</v>
      </c>
      <c r="C10248" s="1159" t="s">
        <v>12188</v>
      </c>
      <c r="D10248" s="1159" t="s">
        <v>3339</v>
      </c>
      <c r="E10248" s="1160" t="s">
        <v>4470</v>
      </c>
      <c r="F10248" s="1161">
        <v>45203</v>
      </c>
      <c r="G10248" s="1161">
        <v>45517</v>
      </c>
    </row>
    <row r="10249" spans="1:7" ht="38.25">
      <c r="A10249" s="1162">
        <v>11976</v>
      </c>
      <c r="B10249" s="1162">
        <v>30191</v>
      </c>
      <c r="C10249" s="1163" t="s">
        <v>20874</v>
      </c>
      <c r="D10249" s="1163" t="s">
        <v>20875</v>
      </c>
      <c r="E10249" s="1164" t="s">
        <v>3034</v>
      </c>
      <c r="F10249" s="1165">
        <v>45388</v>
      </c>
      <c r="G10249" s="1165">
        <v>45447</v>
      </c>
    </row>
    <row r="10250" spans="1:7" ht="51">
      <c r="A10250" s="1162">
        <v>11977</v>
      </c>
      <c r="B10250" s="1162">
        <v>30192</v>
      </c>
      <c r="C10250" s="1163" t="s">
        <v>20876</v>
      </c>
      <c r="D10250" s="1163" t="s">
        <v>20877</v>
      </c>
      <c r="E10250" s="1164" t="s">
        <v>3034</v>
      </c>
      <c r="F10250" s="1165">
        <v>45268</v>
      </c>
      <c r="G10250" s="1165">
        <v>45327</v>
      </c>
    </row>
    <row r="10251" spans="1:7" ht="25.5">
      <c r="A10251" s="1162">
        <v>11978</v>
      </c>
      <c r="B10251" s="1162">
        <v>30193</v>
      </c>
      <c r="C10251" s="1163" t="s">
        <v>20878</v>
      </c>
      <c r="D10251" s="1163" t="s">
        <v>20879</v>
      </c>
      <c r="E10251" s="1164" t="s">
        <v>2621</v>
      </c>
      <c r="F10251" s="1165">
        <v>45203</v>
      </c>
      <c r="G10251" s="1165">
        <v>45212</v>
      </c>
    </row>
    <row r="10252" spans="1:7" ht="25.5">
      <c r="A10252" s="1162">
        <v>11979</v>
      </c>
      <c r="B10252" s="1162">
        <v>30194</v>
      </c>
      <c r="C10252" s="1163" t="s">
        <v>20880</v>
      </c>
      <c r="D10252" s="1163" t="s">
        <v>20881</v>
      </c>
      <c r="E10252" s="1164" t="s">
        <v>2693</v>
      </c>
      <c r="F10252" s="1165">
        <v>45473</v>
      </c>
      <c r="G10252" s="1165">
        <v>45517</v>
      </c>
    </row>
    <row r="10253" spans="1:7" ht="38.25">
      <c r="A10253" s="1162">
        <v>11980</v>
      </c>
      <c r="B10253" s="1162">
        <v>30195</v>
      </c>
      <c r="C10253" s="1163" t="s">
        <v>20882</v>
      </c>
      <c r="D10253" s="1163" t="s">
        <v>20883</v>
      </c>
      <c r="E10253" s="1164" t="s">
        <v>3034</v>
      </c>
      <c r="F10253" s="1165">
        <v>45328</v>
      </c>
      <c r="G10253" s="1165">
        <v>45387</v>
      </c>
    </row>
    <row r="10254" spans="1:7" ht="38.25">
      <c r="A10254" s="1162">
        <v>11981</v>
      </c>
      <c r="B10254" s="1162">
        <v>30196</v>
      </c>
      <c r="C10254" s="1163" t="s">
        <v>20884</v>
      </c>
      <c r="D10254" s="1163" t="s">
        <v>20885</v>
      </c>
      <c r="E10254" s="1164" t="s">
        <v>3034</v>
      </c>
      <c r="F10254" s="1165">
        <v>45328</v>
      </c>
      <c r="G10254" s="1165">
        <v>45387</v>
      </c>
    </row>
    <row r="10255" spans="1:7">
      <c r="A10255" s="1158">
        <v>11982</v>
      </c>
      <c r="B10255" s="1158">
        <v>30197</v>
      </c>
      <c r="C10255" s="1159" t="s">
        <v>11960</v>
      </c>
      <c r="D10255" s="1159" t="s">
        <v>12561</v>
      </c>
      <c r="E10255" s="1160" t="s">
        <v>3287</v>
      </c>
      <c r="F10255" s="1161">
        <v>45518</v>
      </c>
      <c r="G10255" s="1161">
        <v>45607</v>
      </c>
    </row>
    <row r="10256" spans="1:7" ht="25.5">
      <c r="A10256" s="1162">
        <v>11983</v>
      </c>
      <c r="B10256" s="1162">
        <v>30198</v>
      </c>
      <c r="C10256" s="1163" t="s">
        <v>20886</v>
      </c>
      <c r="D10256" s="1163" t="s">
        <v>20887</v>
      </c>
      <c r="E10256" s="1164" t="s">
        <v>3287</v>
      </c>
      <c r="F10256" s="1165">
        <v>45518</v>
      </c>
      <c r="G10256" s="1165">
        <v>45607</v>
      </c>
    </row>
    <row r="10257" spans="1:7">
      <c r="A10257" s="1158">
        <v>11984</v>
      </c>
      <c r="B10257" s="1158">
        <v>30199</v>
      </c>
      <c r="C10257" s="1159" t="s">
        <v>11969</v>
      </c>
      <c r="D10257" s="1159" t="s">
        <v>12493</v>
      </c>
      <c r="E10257" s="1160" t="s">
        <v>5462</v>
      </c>
      <c r="F10257" s="1161">
        <v>45223</v>
      </c>
      <c r="G10257" s="1161">
        <v>45577</v>
      </c>
    </row>
    <row r="10258" spans="1:7">
      <c r="A10258" s="1158">
        <v>11985</v>
      </c>
      <c r="B10258" s="1158">
        <v>30200</v>
      </c>
      <c r="C10258" s="1159" t="s">
        <v>20488</v>
      </c>
      <c r="D10258" s="1159" t="s">
        <v>5030</v>
      </c>
      <c r="E10258" s="1160" t="s">
        <v>4546</v>
      </c>
      <c r="F10258" s="1161">
        <v>45223</v>
      </c>
      <c r="G10258" s="1161">
        <v>45462</v>
      </c>
    </row>
    <row r="10259" spans="1:7" ht="25.5">
      <c r="A10259" s="1162">
        <v>11986</v>
      </c>
      <c r="B10259" s="1162">
        <v>30201</v>
      </c>
      <c r="C10259" s="1163" t="s">
        <v>20888</v>
      </c>
      <c r="D10259" s="1163" t="s">
        <v>20889</v>
      </c>
      <c r="E10259" s="1164" t="s">
        <v>4546</v>
      </c>
      <c r="F10259" s="1165">
        <v>45223</v>
      </c>
      <c r="G10259" s="1165">
        <v>45462</v>
      </c>
    </row>
    <row r="10260" spans="1:7">
      <c r="A10260" s="1158">
        <v>11987</v>
      </c>
      <c r="B10260" s="1158">
        <v>30202</v>
      </c>
      <c r="C10260" s="1159" t="s">
        <v>17414</v>
      </c>
      <c r="D10260" s="1159" t="s">
        <v>5071</v>
      </c>
      <c r="E10260" s="1160" t="s">
        <v>4546</v>
      </c>
      <c r="F10260" s="1161">
        <v>45223</v>
      </c>
      <c r="G10260" s="1161">
        <v>45462</v>
      </c>
    </row>
    <row r="10261" spans="1:7" ht="25.5">
      <c r="A10261" s="1162">
        <v>11988</v>
      </c>
      <c r="B10261" s="1162">
        <v>30203</v>
      </c>
      <c r="C10261" s="1163" t="s">
        <v>20890</v>
      </c>
      <c r="D10261" s="1163" t="s">
        <v>20891</v>
      </c>
      <c r="E10261" s="1164" t="s">
        <v>4546</v>
      </c>
      <c r="F10261" s="1165">
        <v>45223</v>
      </c>
      <c r="G10261" s="1165">
        <v>45462</v>
      </c>
    </row>
    <row r="10262" spans="1:7">
      <c r="A10262" s="1158">
        <v>11989</v>
      </c>
      <c r="B10262" s="1158">
        <v>30204</v>
      </c>
      <c r="C10262" s="1159" t="s">
        <v>16829</v>
      </c>
      <c r="D10262" s="1159" t="s">
        <v>5117</v>
      </c>
      <c r="E10262" s="1160" t="s">
        <v>3034</v>
      </c>
      <c r="F10262" s="1161">
        <v>45223</v>
      </c>
      <c r="G10262" s="1161">
        <v>45282</v>
      </c>
    </row>
    <row r="10263" spans="1:7" ht="25.5">
      <c r="A10263" s="1162">
        <v>11990</v>
      </c>
      <c r="B10263" s="1162">
        <v>30205</v>
      </c>
      <c r="C10263" s="1163" t="s">
        <v>20892</v>
      </c>
      <c r="D10263" s="1163" t="s">
        <v>20893</v>
      </c>
      <c r="E10263" s="1164" t="s">
        <v>3034</v>
      </c>
      <c r="F10263" s="1165">
        <v>45223</v>
      </c>
      <c r="G10263" s="1165">
        <v>45282</v>
      </c>
    </row>
    <row r="10264" spans="1:7">
      <c r="A10264" s="1158">
        <v>11991</v>
      </c>
      <c r="B10264" s="1158">
        <v>30206</v>
      </c>
      <c r="C10264" s="1159" t="s">
        <v>17417</v>
      </c>
      <c r="D10264" s="1159" t="s">
        <v>5130</v>
      </c>
      <c r="E10264" s="1160" t="s">
        <v>3064</v>
      </c>
      <c r="F10264" s="1161">
        <v>45308</v>
      </c>
      <c r="G10264" s="1161">
        <v>45487</v>
      </c>
    </row>
    <row r="10265" spans="1:7" ht="25.5">
      <c r="A10265" s="1162">
        <v>11992</v>
      </c>
      <c r="B10265" s="1162">
        <v>30207</v>
      </c>
      <c r="C10265" s="1163" t="s">
        <v>20894</v>
      </c>
      <c r="D10265" s="1163" t="s">
        <v>20895</v>
      </c>
      <c r="E10265" s="1164" t="s">
        <v>3064</v>
      </c>
      <c r="F10265" s="1165">
        <v>45308</v>
      </c>
      <c r="G10265" s="1165">
        <v>45487</v>
      </c>
    </row>
    <row r="10266" spans="1:7" ht="38.25">
      <c r="A10266" s="1158">
        <v>11993</v>
      </c>
      <c r="B10266" s="1158">
        <v>30208</v>
      </c>
      <c r="C10266" s="1159" t="s">
        <v>17464</v>
      </c>
      <c r="D10266" s="1159" t="s">
        <v>5202</v>
      </c>
      <c r="E10266" s="1160" t="s">
        <v>3009</v>
      </c>
      <c r="F10266" s="1161">
        <v>45428</v>
      </c>
      <c r="G10266" s="1161">
        <v>45577</v>
      </c>
    </row>
    <row r="10267" spans="1:7" ht="38.25">
      <c r="A10267" s="1162">
        <v>11994</v>
      </c>
      <c r="B10267" s="1162">
        <v>30209</v>
      </c>
      <c r="C10267" s="1163" t="s">
        <v>20896</v>
      </c>
      <c r="D10267" s="1163" t="s">
        <v>20897</v>
      </c>
      <c r="E10267" s="1164" t="s">
        <v>2894</v>
      </c>
      <c r="F10267" s="1165">
        <v>45428</v>
      </c>
      <c r="G10267" s="1165">
        <v>45547</v>
      </c>
    </row>
    <row r="10268" spans="1:7" ht="38.25">
      <c r="A10268" s="1162">
        <v>11995</v>
      </c>
      <c r="B10268" s="1162">
        <v>30210</v>
      </c>
      <c r="C10268" s="1163" t="s">
        <v>20898</v>
      </c>
      <c r="D10268" s="1163" t="s">
        <v>20899</v>
      </c>
      <c r="E10268" s="1164" t="s">
        <v>2894</v>
      </c>
      <c r="F10268" s="1165">
        <v>45428</v>
      </c>
      <c r="G10268" s="1165">
        <v>45547</v>
      </c>
    </row>
    <row r="10269" spans="1:7" ht="25.5">
      <c r="A10269" s="1162">
        <v>11996</v>
      </c>
      <c r="B10269" s="1162">
        <v>30211</v>
      </c>
      <c r="C10269" s="1163" t="s">
        <v>20900</v>
      </c>
      <c r="D10269" s="1163" t="s">
        <v>20901</v>
      </c>
      <c r="E10269" s="1164" t="s">
        <v>2894</v>
      </c>
      <c r="F10269" s="1165">
        <v>45428</v>
      </c>
      <c r="G10269" s="1165">
        <v>45547</v>
      </c>
    </row>
    <row r="10270" spans="1:7" ht="25.5">
      <c r="A10270" s="1162">
        <v>11997</v>
      </c>
      <c r="B10270" s="1162">
        <v>30212</v>
      </c>
      <c r="C10270" s="1163" t="s">
        <v>20902</v>
      </c>
      <c r="D10270" s="1163" t="s">
        <v>20903</v>
      </c>
      <c r="E10270" s="1164" t="s">
        <v>2894</v>
      </c>
      <c r="F10270" s="1165">
        <v>45428</v>
      </c>
      <c r="G10270" s="1165">
        <v>45547</v>
      </c>
    </row>
    <row r="10271" spans="1:7" ht="38.25">
      <c r="A10271" s="1162">
        <v>11998</v>
      </c>
      <c r="B10271" s="1162">
        <v>30213</v>
      </c>
      <c r="C10271" s="1163" t="s">
        <v>20904</v>
      </c>
      <c r="D10271" s="1163" t="s">
        <v>20905</v>
      </c>
      <c r="E10271" s="1164" t="s">
        <v>2894</v>
      </c>
      <c r="F10271" s="1165">
        <v>45458</v>
      </c>
      <c r="G10271" s="1165">
        <v>45577</v>
      </c>
    </row>
    <row r="10272" spans="1:7" ht="38.25">
      <c r="A10272" s="1162">
        <v>11999</v>
      </c>
      <c r="B10272" s="1162">
        <v>30214</v>
      </c>
      <c r="C10272" s="1163" t="s">
        <v>20906</v>
      </c>
      <c r="D10272" s="1163" t="s">
        <v>20907</v>
      </c>
      <c r="E10272" s="1164" t="s">
        <v>2894</v>
      </c>
      <c r="F10272" s="1165">
        <v>45458</v>
      </c>
      <c r="G10272" s="1165">
        <v>45577</v>
      </c>
    </row>
    <row r="10273" spans="1:7" ht="38.25">
      <c r="A10273" s="1162">
        <v>12000</v>
      </c>
      <c r="B10273" s="1162">
        <v>30215</v>
      </c>
      <c r="C10273" s="1163" t="s">
        <v>20908</v>
      </c>
      <c r="D10273" s="1163" t="s">
        <v>20909</v>
      </c>
      <c r="E10273" s="1164" t="s">
        <v>2894</v>
      </c>
      <c r="F10273" s="1165">
        <v>45458</v>
      </c>
      <c r="G10273" s="1165">
        <v>45577</v>
      </c>
    </row>
    <row r="10274" spans="1:7" ht="38.25">
      <c r="A10274" s="1162">
        <v>12001</v>
      </c>
      <c r="B10274" s="1162">
        <v>30216</v>
      </c>
      <c r="C10274" s="1163" t="s">
        <v>20910</v>
      </c>
      <c r="D10274" s="1163" t="s">
        <v>20911</v>
      </c>
      <c r="E10274" s="1164" t="s">
        <v>2894</v>
      </c>
      <c r="F10274" s="1165">
        <v>45458</v>
      </c>
      <c r="G10274" s="1165">
        <v>45577</v>
      </c>
    </row>
    <row r="10275" spans="1:7">
      <c r="A10275" s="1158">
        <v>12002</v>
      </c>
      <c r="B10275" s="1158">
        <v>30217</v>
      </c>
      <c r="C10275" s="1159" t="s">
        <v>20912</v>
      </c>
      <c r="D10275" s="1159" t="s">
        <v>20913</v>
      </c>
      <c r="E10275" s="1160" t="s">
        <v>4628</v>
      </c>
      <c r="F10275" s="1161">
        <v>45063</v>
      </c>
      <c r="G10275" s="1161">
        <v>45332</v>
      </c>
    </row>
    <row r="10276" spans="1:7">
      <c r="A10276" s="1162">
        <v>12003</v>
      </c>
      <c r="B10276" s="1162">
        <v>30218</v>
      </c>
      <c r="C10276" s="1163" t="s">
        <v>20914</v>
      </c>
      <c r="D10276" s="1163" t="s">
        <v>20915</v>
      </c>
      <c r="E10276" s="1164" t="s">
        <v>2357</v>
      </c>
      <c r="F10276" s="1165">
        <v>45332</v>
      </c>
      <c r="G10276" s="1165">
        <v>45332</v>
      </c>
    </row>
    <row r="10277" spans="1:7">
      <c r="A10277" s="1158">
        <v>12004</v>
      </c>
      <c r="B10277" s="1158">
        <v>30219</v>
      </c>
      <c r="C10277" s="1159" t="s">
        <v>11951</v>
      </c>
      <c r="D10277" s="1159" t="s">
        <v>3179</v>
      </c>
      <c r="E10277" s="1160" t="s">
        <v>3029</v>
      </c>
      <c r="F10277" s="1161">
        <v>45063</v>
      </c>
      <c r="G10277" s="1161">
        <v>45312</v>
      </c>
    </row>
    <row r="10278" spans="1:7" ht="38.25">
      <c r="A10278" s="1162">
        <v>12005</v>
      </c>
      <c r="B10278" s="1162">
        <v>30220</v>
      </c>
      <c r="C10278" s="1163" t="s">
        <v>20916</v>
      </c>
      <c r="D10278" s="1163" t="s">
        <v>20917</v>
      </c>
      <c r="E10278" s="1164" t="s">
        <v>3009</v>
      </c>
      <c r="F10278" s="1165">
        <v>45063</v>
      </c>
      <c r="G10278" s="1165">
        <v>45212</v>
      </c>
    </row>
    <row r="10279" spans="1:7" ht="38.25">
      <c r="A10279" s="1162">
        <v>12006</v>
      </c>
      <c r="B10279" s="1162">
        <v>30221</v>
      </c>
      <c r="C10279" s="1163" t="s">
        <v>20918</v>
      </c>
      <c r="D10279" s="1163" t="s">
        <v>20919</v>
      </c>
      <c r="E10279" s="1164" t="s">
        <v>3064</v>
      </c>
      <c r="F10279" s="1165">
        <v>45133</v>
      </c>
      <c r="G10279" s="1165">
        <v>45312</v>
      </c>
    </row>
    <row r="10280" spans="1:7" ht="51">
      <c r="A10280" s="1162">
        <v>12007</v>
      </c>
      <c r="B10280" s="1162">
        <v>30222</v>
      </c>
      <c r="C10280" s="1163" t="s">
        <v>20920</v>
      </c>
      <c r="D10280" s="1163" t="s">
        <v>20921</v>
      </c>
      <c r="E10280" s="1164" t="s">
        <v>3064</v>
      </c>
      <c r="F10280" s="1165">
        <v>45133</v>
      </c>
      <c r="G10280" s="1165">
        <v>45312</v>
      </c>
    </row>
    <row r="10281" spans="1:7">
      <c r="A10281" s="1158">
        <v>12008</v>
      </c>
      <c r="B10281" s="1158">
        <v>30223</v>
      </c>
      <c r="C10281" s="1159" t="s">
        <v>11969</v>
      </c>
      <c r="D10281" s="1159" t="s">
        <v>12493</v>
      </c>
      <c r="E10281" s="1160" t="s">
        <v>3955</v>
      </c>
      <c r="F10281" s="1161">
        <v>45133</v>
      </c>
      <c r="G10281" s="1161">
        <v>45332</v>
      </c>
    </row>
    <row r="10282" spans="1:7" ht="38.25">
      <c r="A10282" s="1162">
        <v>12009</v>
      </c>
      <c r="B10282" s="1162">
        <v>30224</v>
      </c>
      <c r="C10282" s="1163" t="s">
        <v>20922</v>
      </c>
      <c r="D10282" s="1163" t="s">
        <v>20923</v>
      </c>
      <c r="E10282" s="1164" t="s">
        <v>2894</v>
      </c>
      <c r="F10282" s="1165">
        <v>45213</v>
      </c>
      <c r="G10282" s="1165">
        <v>45332</v>
      </c>
    </row>
    <row r="10283" spans="1:7" ht="25.5">
      <c r="A10283" s="1162">
        <v>12010</v>
      </c>
      <c r="B10283" s="1162">
        <v>30225</v>
      </c>
      <c r="C10283" s="1163" t="s">
        <v>20924</v>
      </c>
      <c r="D10283" s="1163" t="s">
        <v>20925</v>
      </c>
      <c r="E10283" s="1164" t="s">
        <v>2894</v>
      </c>
      <c r="F10283" s="1165">
        <v>45213</v>
      </c>
      <c r="G10283" s="1165">
        <v>45332</v>
      </c>
    </row>
    <row r="10284" spans="1:7" ht="51">
      <c r="A10284" s="1162">
        <v>12011</v>
      </c>
      <c r="B10284" s="1162">
        <v>30226</v>
      </c>
      <c r="C10284" s="1163" t="s">
        <v>20926</v>
      </c>
      <c r="D10284" s="1163" t="s">
        <v>20927</v>
      </c>
      <c r="E10284" s="1164" t="s">
        <v>3287</v>
      </c>
      <c r="F10284" s="1165">
        <v>45213</v>
      </c>
      <c r="G10284" s="1165">
        <v>45302</v>
      </c>
    </row>
    <row r="10285" spans="1:7" ht="25.5">
      <c r="A10285" s="1162">
        <v>12012</v>
      </c>
      <c r="B10285" s="1162">
        <v>30227</v>
      </c>
      <c r="C10285" s="1163" t="s">
        <v>20928</v>
      </c>
      <c r="D10285" s="1163" t="s">
        <v>20929</v>
      </c>
      <c r="E10285" s="1164" t="s">
        <v>2894</v>
      </c>
      <c r="F10285" s="1165">
        <v>45213</v>
      </c>
      <c r="G10285" s="1165">
        <v>45332</v>
      </c>
    </row>
    <row r="10286" spans="1:7" ht="25.5">
      <c r="A10286" s="1162">
        <v>12013</v>
      </c>
      <c r="B10286" s="1162">
        <v>30228</v>
      </c>
      <c r="C10286" s="1163" t="s">
        <v>20930</v>
      </c>
      <c r="D10286" s="1163" t="s">
        <v>20931</v>
      </c>
      <c r="E10286" s="1164" t="s">
        <v>3064</v>
      </c>
      <c r="F10286" s="1165">
        <v>45153</v>
      </c>
      <c r="G10286" s="1165">
        <v>45332</v>
      </c>
    </row>
    <row r="10287" spans="1:7" ht="25.5">
      <c r="A10287" s="1162">
        <v>12014</v>
      </c>
      <c r="B10287" s="1162">
        <v>30229</v>
      </c>
      <c r="C10287" s="1163" t="s">
        <v>20932</v>
      </c>
      <c r="D10287" s="1163" t="s">
        <v>20933</v>
      </c>
      <c r="E10287" s="1164" t="s">
        <v>3009</v>
      </c>
      <c r="F10287" s="1165">
        <v>45133</v>
      </c>
      <c r="G10287" s="1165">
        <v>45282</v>
      </c>
    </row>
    <row r="10288" spans="1:7" ht="25.5">
      <c r="A10288" s="1162">
        <v>12015</v>
      </c>
      <c r="B10288" s="1162">
        <v>30230</v>
      </c>
      <c r="C10288" s="1163" t="s">
        <v>20934</v>
      </c>
      <c r="D10288" s="1163" t="s">
        <v>20935</v>
      </c>
      <c r="E10288" s="1164" t="s">
        <v>2894</v>
      </c>
      <c r="F10288" s="1165">
        <v>45213</v>
      </c>
      <c r="G10288" s="1165">
        <v>45332</v>
      </c>
    </row>
    <row r="10289" spans="1:7" ht="25.5">
      <c r="A10289" s="1162">
        <v>12016</v>
      </c>
      <c r="B10289" s="1162">
        <v>30231</v>
      </c>
      <c r="C10289" s="1163" t="s">
        <v>20936</v>
      </c>
      <c r="D10289" s="1163" t="s">
        <v>20937</v>
      </c>
      <c r="E10289" s="1164" t="s">
        <v>3064</v>
      </c>
      <c r="F10289" s="1165">
        <v>45153</v>
      </c>
      <c r="G10289" s="1165">
        <v>45332</v>
      </c>
    </row>
    <row r="10290" spans="1:7" ht="25.5">
      <c r="A10290" s="1162">
        <v>12017</v>
      </c>
      <c r="B10290" s="1162">
        <v>30232</v>
      </c>
      <c r="C10290" s="1163" t="s">
        <v>20938</v>
      </c>
      <c r="D10290" s="1163" t="s">
        <v>20939</v>
      </c>
      <c r="E10290" s="1164" t="s">
        <v>3064</v>
      </c>
      <c r="F10290" s="1165">
        <v>45153</v>
      </c>
      <c r="G10290" s="1165">
        <v>45332</v>
      </c>
    </row>
    <row r="10291" spans="1:7" ht="51">
      <c r="A10291" s="1162">
        <v>12018</v>
      </c>
      <c r="B10291" s="1162">
        <v>30233</v>
      </c>
      <c r="C10291" s="1163" t="s">
        <v>20940</v>
      </c>
      <c r="D10291" s="1163" t="s">
        <v>20941</v>
      </c>
      <c r="E10291" s="1164" t="s">
        <v>2894</v>
      </c>
      <c r="F10291" s="1165">
        <v>45213</v>
      </c>
      <c r="G10291" s="1165">
        <v>45332</v>
      </c>
    </row>
    <row r="10292" spans="1:7" ht="51">
      <c r="A10292" s="1162">
        <v>12019</v>
      </c>
      <c r="B10292" s="1162">
        <v>30234</v>
      </c>
      <c r="C10292" s="1163" t="s">
        <v>20942</v>
      </c>
      <c r="D10292" s="1163" t="s">
        <v>20943</v>
      </c>
      <c r="E10292" s="1164" t="s">
        <v>2894</v>
      </c>
      <c r="F10292" s="1165">
        <v>45213</v>
      </c>
      <c r="G10292" s="1165">
        <v>45332</v>
      </c>
    </row>
    <row r="10293" spans="1:7" ht="51">
      <c r="A10293" s="1162">
        <v>12020</v>
      </c>
      <c r="B10293" s="1162">
        <v>30235</v>
      </c>
      <c r="C10293" s="1163" t="s">
        <v>20944</v>
      </c>
      <c r="D10293" s="1163" t="s">
        <v>20945</v>
      </c>
      <c r="E10293" s="1164" t="s">
        <v>2894</v>
      </c>
      <c r="F10293" s="1165">
        <v>45213</v>
      </c>
      <c r="G10293" s="1165">
        <v>45332</v>
      </c>
    </row>
    <row r="10294" spans="1:7" ht="51">
      <c r="A10294" s="1162">
        <v>12021</v>
      </c>
      <c r="B10294" s="1162">
        <v>30236</v>
      </c>
      <c r="C10294" s="1163" t="s">
        <v>20946</v>
      </c>
      <c r="D10294" s="1163" t="s">
        <v>20947</v>
      </c>
      <c r="E10294" s="1164" t="s">
        <v>2894</v>
      </c>
      <c r="F10294" s="1165">
        <v>45213</v>
      </c>
      <c r="G10294" s="1165">
        <v>45332</v>
      </c>
    </row>
    <row r="10295" spans="1:7" ht="51">
      <c r="A10295" s="1162">
        <v>12022</v>
      </c>
      <c r="B10295" s="1162">
        <v>30237</v>
      </c>
      <c r="C10295" s="1163" t="s">
        <v>20948</v>
      </c>
      <c r="D10295" s="1163" t="s">
        <v>20949</v>
      </c>
      <c r="E10295" s="1164" t="s">
        <v>2894</v>
      </c>
      <c r="F10295" s="1165">
        <v>45213</v>
      </c>
      <c r="G10295" s="1165">
        <v>45332</v>
      </c>
    </row>
    <row r="10296" spans="1:7" ht="51">
      <c r="A10296" s="1162">
        <v>12023</v>
      </c>
      <c r="B10296" s="1162">
        <v>30238</v>
      </c>
      <c r="C10296" s="1163" t="s">
        <v>20950</v>
      </c>
      <c r="D10296" s="1163" t="s">
        <v>20951</v>
      </c>
      <c r="E10296" s="1164" t="s">
        <v>2894</v>
      </c>
      <c r="F10296" s="1165">
        <v>45213</v>
      </c>
      <c r="G10296" s="1165">
        <v>45332</v>
      </c>
    </row>
    <row r="10297" spans="1:7" ht="38.25">
      <c r="A10297" s="1162">
        <v>12024</v>
      </c>
      <c r="B10297" s="1162">
        <v>30239</v>
      </c>
      <c r="C10297" s="1163" t="s">
        <v>20952</v>
      </c>
      <c r="D10297" s="1163" t="s">
        <v>20953</v>
      </c>
      <c r="E10297" s="1164" t="s">
        <v>3009</v>
      </c>
      <c r="F10297" s="1165">
        <v>45133</v>
      </c>
      <c r="G10297" s="1165">
        <v>45282</v>
      </c>
    </row>
    <row r="10298" spans="1:7" ht="25.5">
      <c r="A10298" s="1162">
        <v>12025</v>
      </c>
      <c r="B10298" s="1162">
        <v>30240</v>
      </c>
      <c r="C10298" s="1163" t="s">
        <v>20954</v>
      </c>
      <c r="D10298" s="1163" t="s">
        <v>20955</v>
      </c>
      <c r="E10298" s="1164" t="s">
        <v>2894</v>
      </c>
      <c r="F10298" s="1165">
        <v>45213</v>
      </c>
      <c r="G10298" s="1165">
        <v>45332</v>
      </c>
    </row>
    <row r="10299" spans="1:7" ht="25.5">
      <c r="A10299" s="1162">
        <v>12026</v>
      </c>
      <c r="B10299" s="1162">
        <v>30241</v>
      </c>
      <c r="C10299" s="1163" t="s">
        <v>13045</v>
      </c>
      <c r="D10299" s="1163" t="s">
        <v>7240</v>
      </c>
      <c r="E10299" s="1164" t="s">
        <v>2894</v>
      </c>
      <c r="F10299" s="1165">
        <v>45213</v>
      </c>
      <c r="G10299" s="1165">
        <v>45332</v>
      </c>
    </row>
    <row r="10300" spans="1:7">
      <c r="A10300" s="1158">
        <v>12027</v>
      </c>
      <c r="B10300" s="1158">
        <v>30242</v>
      </c>
      <c r="C10300" s="1159" t="s">
        <v>11986</v>
      </c>
      <c r="D10300" s="1159" t="s">
        <v>5244</v>
      </c>
      <c r="E10300" s="1160" t="s">
        <v>2894</v>
      </c>
      <c r="F10300" s="1161">
        <v>45213</v>
      </c>
      <c r="G10300" s="1161">
        <v>45332</v>
      </c>
    </row>
    <row r="10301" spans="1:7">
      <c r="A10301" s="1162">
        <v>12028</v>
      </c>
      <c r="B10301" s="1162">
        <v>30243</v>
      </c>
      <c r="C10301" s="1163" t="s">
        <v>20956</v>
      </c>
      <c r="D10301" s="1163" t="s">
        <v>7246</v>
      </c>
      <c r="E10301" s="1164" t="s">
        <v>2894</v>
      </c>
      <c r="F10301" s="1165">
        <v>45213</v>
      </c>
      <c r="G10301" s="1165">
        <v>45332</v>
      </c>
    </row>
    <row r="10302" spans="1:7" ht="38.25">
      <c r="A10302" s="1162">
        <v>12029</v>
      </c>
      <c r="B10302" s="1162">
        <v>30244</v>
      </c>
      <c r="C10302" s="1163" t="s">
        <v>20957</v>
      </c>
      <c r="D10302" s="1163" t="s">
        <v>20958</v>
      </c>
      <c r="E10302" s="1164" t="s">
        <v>2894</v>
      </c>
      <c r="F10302" s="1165">
        <v>45213</v>
      </c>
      <c r="G10302" s="1165">
        <v>45332</v>
      </c>
    </row>
    <row r="10303" spans="1:7" ht="51">
      <c r="A10303" s="1162">
        <v>12030</v>
      </c>
      <c r="B10303" s="1162">
        <v>30245</v>
      </c>
      <c r="C10303" s="1163" t="s">
        <v>20959</v>
      </c>
      <c r="D10303" s="1163" t="s">
        <v>20960</v>
      </c>
      <c r="E10303" s="1164" t="s">
        <v>2894</v>
      </c>
      <c r="F10303" s="1165">
        <v>45213</v>
      </c>
      <c r="G10303" s="1165">
        <v>45332</v>
      </c>
    </row>
    <row r="10304" spans="1:7" ht="25.5">
      <c r="A10304" s="1162">
        <v>12031</v>
      </c>
      <c r="B10304" s="1162">
        <v>30246</v>
      </c>
      <c r="C10304" s="1163" t="s">
        <v>20961</v>
      </c>
      <c r="D10304" s="1163" t="s">
        <v>7252</v>
      </c>
      <c r="E10304" s="1164" t="s">
        <v>2894</v>
      </c>
      <c r="F10304" s="1165">
        <v>45213</v>
      </c>
      <c r="G10304" s="1165">
        <v>45332</v>
      </c>
    </row>
    <row r="10305" spans="1:7">
      <c r="A10305" s="1158">
        <v>12032</v>
      </c>
      <c r="B10305" s="1158">
        <v>30247</v>
      </c>
      <c r="C10305" s="1159" t="s">
        <v>20962</v>
      </c>
      <c r="D10305" s="1159" t="s">
        <v>20963</v>
      </c>
      <c r="E10305" s="1160" t="s">
        <v>20964</v>
      </c>
      <c r="F10305" s="1161">
        <v>44813</v>
      </c>
      <c r="G10305" s="1161">
        <v>45895</v>
      </c>
    </row>
    <row r="10306" spans="1:7">
      <c r="A10306" s="1162">
        <v>12033</v>
      </c>
      <c r="B10306" s="1162">
        <v>30248</v>
      </c>
      <c r="C10306" s="1163" t="s">
        <v>20965</v>
      </c>
      <c r="D10306" s="1163" t="s">
        <v>20966</v>
      </c>
      <c r="E10306" s="1164" t="s">
        <v>2357</v>
      </c>
      <c r="F10306" s="1165">
        <v>45895</v>
      </c>
      <c r="G10306" s="1165">
        <v>45895</v>
      </c>
    </row>
    <row r="10307" spans="1:7">
      <c r="A10307" s="1158">
        <v>12034</v>
      </c>
      <c r="B10307" s="1158">
        <v>30249</v>
      </c>
      <c r="C10307" s="1159" t="s">
        <v>11951</v>
      </c>
      <c r="D10307" s="1159" t="s">
        <v>3179</v>
      </c>
      <c r="E10307" s="1160" t="s">
        <v>6257</v>
      </c>
      <c r="F10307" s="1161">
        <v>44813</v>
      </c>
      <c r="G10307" s="1161">
        <v>45472</v>
      </c>
    </row>
    <row r="10308" spans="1:7">
      <c r="A10308" s="1158">
        <v>12035</v>
      </c>
      <c r="B10308" s="1158">
        <v>30250</v>
      </c>
      <c r="C10308" s="1159" t="s">
        <v>12278</v>
      </c>
      <c r="D10308" s="1159" t="s">
        <v>3409</v>
      </c>
      <c r="E10308" s="1160" t="s">
        <v>3057</v>
      </c>
      <c r="F10308" s="1161">
        <v>44813</v>
      </c>
      <c r="G10308" s="1161">
        <v>45322</v>
      </c>
    </row>
    <row r="10309" spans="1:7" ht="25.5">
      <c r="A10309" s="1162">
        <v>12036</v>
      </c>
      <c r="B10309" s="1162">
        <v>30251</v>
      </c>
      <c r="C10309" s="1163" t="s">
        <v>20967</v>
      </c>
      <c r="D10309" s="1163" t="s">
        <v>20968</v>
      </c>
      <c r="E10309" s="1164" t="s">
        <v>3064</v>
      </c>
      <c r="F10309" s="1165">
        <v>44813</v>
      </c>
      <c r="G10309" s="1165">
        <v>44992</v>
      </c>
    </row>
    <row r="10310" spans="1:7" ht="25.5">
      <c r="A10310" s="1162">
        <v>12037</v>
      </c>
      <c r="B10310" s="1162">
        <v>30252</v>
      </c>
      <c r="C10310" s="1163" t="s">
        <v>20969</v>
      </c>
      <c r="D10310" s="1163" t="s">
        <v>20970</v>
      </c>
      <c r="E10310" s="1164" t="s">
        <v>3287</v>
      </c>
      <c r="F10310" s="1165">
        <v>44943</v>
      </c>
      <c r="G10310" s="1165">
        <v>45032</v>
      </c>
    </row>
    <row r="10311" spans="1:7" ht="38.25">
      <c r="A10311" s="1162">
        <v>12038</v>
      </c>
      <c r="B10311" s="1162">
        <v>30253</v>
      </c>
      <c r="C10311" s="1163" t="s">
        <v>20971</v>
      </c>
      <c r="D10311" s="1163" t="s">
        <v>20972</v>
      </c>
      <c r="E10311" s="1164" t="s">
        <v>3287</v>
      </c>
      <c r="F10311" s="1165">
        <v>44933</v>
      </c>
      <c r="G10311" s="1165">
        <v>45022</v>
      </c>
    </row>
    <row r="10312" spans="1:7" ht="25.5">
      <c r="A10312" s="1162">
        <v>12039</v>
      </c>
      <c r="B10312" s="1162">
        <v>30254</v>
      </c>
      <c r="C10312" s="1163" t="s">
        <v>20973</v>
      </c>
      <c r="D10312" s="1163" t="s">
        <v>20974</v>
      </c>
      <c r="E10312" s="1164" t="s">
        <v>3287</v>
      </c>
      <c r="F10312" s="1165">
        <v>45013</v>
      </c>
      <c r="G10312" s="1165">
        <v>45102</v>
      </c>
    </row>
    <row r="10313" spans="1:7" ht="25.5">
      <c r="A10313" s="1162">
        <v>12040</v>
      </c>
      <c r="B10313" s="1162">
        <v>30255</v>
      </c>
      <c r="C10313" s="1163" t="s">
        <v>20975</v>
      </c>
      <c r="D10313" s="1163" t="s">
        <v>20976</v>
      </c>
      <c r="E10313" s="1164" t="s">
        <v>3287</v>
      </c>
      <c r="F10313" s="1165">
        <v>45003</v>
      </c>
      <c r="G10313" s="1165">
        <v>45092</v>
      </c>
    </row>
    <row r="10314" spans="1:7" ht="25.5">
      <c r="A10314" s="1162">
        <v>12041</v>
      </c>
      <c r="B10314" s="1162">
        <v>30256</v>
      </c>
      <c r="C10314" s="1163" t="s">
        <v>20977</v>
      </c>
      <c r="D10314" s="1163" t="s">
        <v>20978</v>
      </c>
      <c r="E10314" s="1164" t="s">
        <v>3287</v>
      </c>
      <c r="F10314" s="1165">
        <v>45053</v>
      </c>
      <c r="G10314" s="1165">
        <v>45142</v>
      </c>
    </row>
    <row r="10315" spans="1:7" ht="38.25">
      <c r="A10315" s="1162">
        <v>12042</v>
      </c>
      <c r="B10315" s="1162">
        <v>30257</v>
      </c>
      <c r="C10315" s="1163" t="s">
        <v>20979</v>
      </c>
      <c r="D10315" s="1163" t="s">
        <v>20980</v>
      </c>
      <c r="E10315" s="1164" t="s">
        <v>3287</v>
      </c>
      <c r="F10315" s="1165">
        <v>45043</v>
      </c>
      <c r="G10315" s="1165">
        <v>45132</v>
      </c>
    </row>
    <row r="10316" spans="1:7" ht="25.5">
      <c r="A10316" s="1162">
        <v>12043</v>
      </c>
      <c r="B10316" s="1162">
        <v>30258</v>
      </c>
      <c r="C10316" s="1163" t="s">
        <v>20981</v>
      </c>
      <c r="D10316" s="1163" t="s">
        <v>20982</v>
      </c>
      <c r="E10316" s="1164" t="s">
        <v>3287</v>
      </c>
      <c r="F10316" s="1165">
        <v>45123</v>
      </c>
      <c r="G10316" s="1165">
        <v>45212</v>
      </c>
    </row>
    <row r="10317" spans="1:7" ht="25.5">
      <c r="A10317" s="1162">
        <v>12044</v>
      </c>
      <c r="B10317" s="1162">
        <v>30259</v>
      </c>
      <c r="C10317" s="1163" t="s">
        <v>20983</v>
      </c>
      <c r="D10317" s="1163" t="s">
        <v>20984</v>
      </c>
      <c r="E10317" s="1164" t="s">
        <v>3287</v>
      </c>
      <c r="F10317" s="1165">
        <v>45113</v>
      </c>
      <c r="G10317" s="1165">
        <v>45202</v>
      </c>
    </row>
    <row r="10318" spans="1:7" ht="25.5">
      <c r="A10318" s="1162">
        <v>12045</v>
      </c>
      <c r="B10318" s="1162">
        <v>30260</v>
      </c>
      <c r="C10318" s="1163" t="s">
        <v>20985</v>
      </c>
      <c r="D10318" s="1163" t="s">
        <v>20986</v>
      </c>
      <c r="E10318" s="1164" t="s">
        <v>3287</v>
      </c>
      <c r="F10318" s="1165">
        <v>45163</v>
      </c>
      <c r="G10318" s="1165">
        <v>45252</v>
      </c>
    </row>
    <row r="10319" spans="1:7" ht="38.25">
      <c r="A10319" s="1162">
        <v>12046</v>
      </c>
      <c r="B10319" s="1162">
        <v>30261</v>
      </c>
      <c r="C10319" s="1163" t="s">
        <v>20987</v>
      </c>
      <c r="D10319" s="1163" t="s">
        <v>20988</v>
      </c>
      <c r="E10319" s="1164" t="s">
        <v>3287</v>
      </c>
      <c r="F10319" s="1165">
        <v>45153</v>
      </c>
      <c r="G10319" s="1165">
        <v>45242</v>
      </c>
    </row>
    <row r="10320" spans="1:7" ht="25.5">
      <c r="A10320" s="1162">
        <v>12047</v>
      </c>
      <c r="B10320" s="1162">
        <v>30262</v>
      </c>
      <c r="C10320" s="1163" t="s">
        <v>20989</v>
      </c>
      <c r="D10320" s="1163" t="s">
        <v>20990</v>
      </c>
      <c r="E10320" s="1164" t="s">
        <v>3287</v>
      </c>
      <c r="F10320" s="1165">
        <v>45233</v>
      </c>
      <c r="G10320" s="1165">
        <v>45322</v>
      </c>
    </row>
    <row r="10321" spans="1:7" ht="25.5">
      <c r="A10321" s="1162">
        <v>12048</v>
      </c>
      <c r="B10321" s="1162">
        <v>30263</v>
      </c>
      <c r="C10321" s="1163" t="s">
        <v>20991</v>
      </c>
      <c r="D10321" s="1163" t="s">
        <v>20992</v>
      </c>
      <c r="E10321" s="1164" t="s">
        <v>3287</v>
      </c>
      <c r="F10321" s="1165">
        <v>45223</v>
      </c>
      <c r="G10321" s="1165">
        <v>45312</v>
      </c>
    </row>
    <row r="10322" spans="1:7" ht="25.5">
      <c r="A10322" s="1162">
        <v>12049</v>
      </c>
      <c r="B10322" s="1162">
        <v>30264</v>
      </c>
      <c r="C10322" s="1163" t="s">
        <v>20993</v>
      </c>
      <c r="D10322" s="1163" t="s">
        <v>20994</v>
      </c>
      <c r="E10322" s="1164" t="s">
        <v>3287</v>
      </c>
      <c r="F10322" s="1165">
        <v>45113</v>
      </c>
      <c r="G10322" s="1165">
        <v>45202</v>
      </c>
    </row>
    <row r="10323" spans="1:7" ht="25.5">
      <c r="A10323" s="1162">
        <v>12050</v>
      </c>
      <c r="B10323" s="1162">
        <v>30265</v>
      </c>
      <c r="C10323" s="1163" t="s">
        <v>20995</v>
      </c>
      <c r="D10323" s="1163" t="s">
        <v>20996</v>
      </c>
      <c r="E10323" s="1164" t="s">
        <v>3287</v>
      </c>
      <c r="F10323" s="1165">
        <v>45103</v>
      </c>
      <c r="G10323" s="1165">
        <v>45192</v>
      </c>
    </row>
    <row r="10324" spans="1:7">
      <c r="A10324" s="1158">
        <v>12051</v>
      </c>
      <c r="B10324" s="1158">
        <v>30266</v>
      </c>
      <c r="C10324" s="1159" t="s">
        <v>12188</v>
      </c>
      <c r="D10324" s="1159" t="s">
        <v>3339</v>
      </c>
      <c r="E10324" s="1160" t="s">
        <v>4546</v>
      </c>
      <c r="F10324" s="1161">
        <v>45103</v>
      </c>
      <c r="G10324" s="1161">
        <v>45342</v>
      </c>
    </row>
    <row r="10325" spans="1:7" ht="25.5">
      <c r="A10325" s="1162">
        <v>12052</v>
      </c>
      <c r="B10325" s="1162">
        <v>30267</v>
      </c>
      <c r="C10325" s="1163" t="s">
        <v>20997</v>
      </c>
      <c r="D10325" s="1163" t="s">
        <v>20998</v>
      </c>
      <c r="E10325" s="1164" t="s">
        <v>4546</v>
      </c>
      <c r="F10325" s="1165">
        <v>45103</v>
      </c>
      <c r="G10325" s="1165">
        <v>45342</v>
      </c>
    </row>
    <row r="10326" spans="1:7">
      <c r="A10326" s="1158">
        <v>12053</v>
      </c>
      <c r="B10326" s="1158">
        <v>30268</v>
      </c>
      <c r="C10326" s="1159" t="s">
        <v>12191</v>
      </c>
      <c r="D10326" s="1159" t="s">
        <v>6220</v>
      </c>
      <c r="E10326" s="1160" t="s">
        <v>7290</v>
      </c>
      <c r="F10326" s="1161">
        <v>45103</v>
      </c>
      <c r="G10326" s="1161">
        <v>45472</v>
      </c>
    </row>
    <row r="10327" spans="1:7" ht="38.25">
      <c r="A10327" s="1162">
        <v>12054</v>
      </c>
      <c r="B10327" s="1162">
        <v>30269</v>
      </c>
      <c r="C10327" s="1163" t="s">
        <v>20999</v>
      </c>
      <c r="D10327" s="1163" t="s">
        <v>21000</v>
      </c>
      <c r="E10327" s="1164" t="s">
        <v>4628</v>
      </c>
      <c r="F10327" s="1165">
        <v>45103</v>
      </c>
      <c r="G10327" s="1165">
        <v>45372</v>
      </c>
    </row>
    <row r="10328" spans="1:7" ht="25.5">
      <c r="A10328" s="1162">
        <v>12055</v>
      </c>
      <c r="B10328" s="1162">
        <v>30270</v>
      </c>
      <c r="C10328" s="1163" t="s">
        <v>21001</v>
      </c>
      <c r="D10328" s="1163" t="s">
        <v>21002</v>
      </c>
      <c r="E10328" s="1164" t="s">
        <v>3034</v>
      </c>
      <c r="F10328" s="1165">
        <v>45323</v>
      </c>
      <c r="G10328" s="1165">
        <v>45382</v>
      </c>
    </row>
    <row r="10329" spans="1:7" ht="25.5">
      <c r="A10329" s="1162">
        <v>12056</v>
      </c>
      <c r="B10329" s="1162">
        <v>30271</v>
      </c>
      <c r="C10329" s="1163" t="s">
        <v>21003</v>
      </c>
      <c r="D10329" s="1163" t="s">
        <v>21004</v>
      </c>
      <c r="E10329" s="1164" t="s">
        <v>3287</v>
      </c>
      <c r="F10329" s="1165">
        <v>45383</v>
      </c>
      <c r="G10329" s="1165">
        <v>45472</v>
      </c>
    </row>
    <row r="10330" spans="1:7">
      <c r="A10330" s="1158">
        <v>12057</v>
      </c>
      <c r="B10330" s="1158">
        <v>30272</v>
      </c>
      <c r="C10330" s="1159" t="s">
        <v>11960</v>
      </c>
      <c r="D10330" s="1159" t="s">
        <v>12561</v>
      </c>
      <c r="E10330" s="1160" t="s">
        <v>12392</v>
      </c>
      <c r="F10330" s="1161">
        <v>45143</v>
      </c>
      <c r="G10330" s="1161">
        <v>45647</v>
      </c>
    </row>
    <row r="10331" spans="1:7" ht="25.5">
      <c r="A10331" s="1162">
        <v>12058</v>
      </c>
      <c r="B10331" s="1162">
        <v>30273</v>
      </c>
      <c r="C10331" s="1163" t="s">
        <v>21005</v>
      </c>
      <c r="D10331" s="1163" t="s">
        <v>21006</v>
      </c>
      <c r="E10331" s="1164" t="s">
        <v>3461</v>
      </c>
      <c r="F10331" s="1165">
        <v>45258</v>
      </c>
      <c r="G10331" s="1165">
        <v>45557</v>
      </c>
    </row>
    <row r="10332" spans="1:7" ht="25.5">
      <c r="A10332" s="1162">
        <v>12059</v>
      </c>
      <c r="B10332" s="1162">
        <v>30274</v>
      </c>
      <c r="C10332" s="1163" t="s">
        <v>21007</v>
      </c>
      <c r="D10332" s="1163" t="s">
        <v>21008</v>
      </c>
      <c r="E10332" s="1164" t="s">
        <v>3955</v>
      </c>
      <c r="F10332" s="1165">
        <v>45143</v>
      </c>
      <c r="G10332" s="1165">
        <v>45342</v>
      </c>
    </row>
    <row r="10333" spans="1:7" ht="25.5">
      <c r="A10333" s="1162">
        <v>12060</v>
      </c>
      <c r="B10333" s="1162">
        <v>30275</v>
      </c>
      <c r="C10333" s="1163" t="s">
        <v>21009</v>
      </c>
      <c r="D10333" s="1163" t="s">
        <v>21010</v>
      </c>
      <c r="E10333" s="1164" t="s">
        <v>3287</v>
      </c>
      <c r="F10333" s="1165">
        <v>45558</v>
      </c>
      <c r="G10333" s="1165">
        <v>45647</v>
      </c>
    </row>
    <row r="10334" spans="1:7" ht="25.5">
      <c r="A10334" s="1162">
        <v>12061</v>
      </c>
      <c r="B10334" s="1162">
        <v>30276</v>
      </c>
      <c r="C10334" s="1163" t="s">
        <v>21011</v>
      </c>
      <c r="D10334" s="1163" t="s">
        <v>21012</v>
      </c>
      <c r="E10334" s="1164" t="s">
        <v>3112</v>
      </c>
      <c r="F10334" s="1165">
        <v>45343</v>
      </c>
      <c r="G10334" s="1165">
        <v>45372</v>
      </c>
    </row>
    <row r="10335" spans="1:7" ht="25.5">
      <c r="A10335" s="1162">
        <v>12062</v>
      </c>
      <c r="B10335" s="1162">
        <v>30277</v>
      </c>
      <c r="C10335" s="1163" t="s">
        <v>21013</v>
      </c>
      <c r="D10335" s="1163" t="s">
        <v>21014</v>
      </c>
      <c r="E10335" s="1164" t="s">
        <v>3955</v>
      </c>
      <c r="F10335" s="1165">
        <v>45143</v>
      </c>
      <c r="G10335" s="1165">
        <v>45342</v>
      </c>
    </row>
    <row r="10336" spans="1:7" ht="38.25">
      <c r="A10336" s="1162">
        <v>12063</v>
      </c>
      <c r="B10336" s="1162">
        <v>30278</v>
      </c>
      <c r="C10336" s="1163" t="s">
        <v>21015</v>
      </c>
      <c r="D10336" s="1163" t="s">
        <v>21016</v>
      </c>
      <c r="E10336" s="1164" t="s">
        <v>3064</v>
      </c>
      <c r="F10336" s="1165">
        <v>45143</v>
      </c>
      <c r="G10336" s="1165">
        <v>45322</v>
      </c>
    </row>
    <row r="10337" spans="1:7" ht="25.5">
      <c r="A10337" s="1162">
        <v>12064</v>
      </c>
      <c r="B10337" s="1162">
        <v>30279</v>
      </c>
      <c r="C10337" s="1163" t="s">
        <v>21017</v>
      </c>
      <c r="D10337" s="1163" t="s">
        <v>21018</v>
      </c>
      <c r="E10337" s="1164" t="s">
        <v>3064</v>
      </c>
      <c r="F10337" s="1165">
        <v>45143</v>
      </c>
      <c r="G10337" s="1165">
        <v>45322</v>
      </c>
    </row>
    <row r="10338" spans="1:7" ht="38.25">
      <c r="A10338" s="1162">
        <v>12065</v>
      </c>
      <c r="B10338" s="1162">
        <v>30280</v>
      </c>
      <c r="C10338" s="1163" t="s">
        <v>21019</v>
      </c>
      <c r="D10338" s="1163" t="s">
        <v>21020</v>
      </c>
      <c r="E10338" s="1164" t="s">
        <v>3461</v>
      </c>
      <c r="F10338" s="1165">
        <v>45258</v>
      </c>
      <c r="G10338" s="1165">
        <v>45557</v>
      </c>
    </row>
    <row r="10339" spans="1:7" ht="25.5">
      <c r="A10339" s="1162">
        <v>12066</v>
      </c>
      <c r="B10339" s="1162">
        <v>30281</v>
      </c>
      <c r="C10339" s="1163" t="s">
        <v>21021</v>
      </c>
      <c r="D10339" s="1163" t="s">
        <v>21022</v>
      </c>
      <c r="E10339" s="1164" t="s">
        <v>3009</v>
      </c>
      <c r="F10339" s="1165">
        <v>45373</v>
      </c>
      <c r="G10339" s="1165">
        <v>45522</v>
      </c>
    </row>
    <row r="10340" spans="1:7" ht="38.25">
      <c r="A10340" s="1162">
        <v>12067</v>
      </c>
      <c r="B10340" s="1162">
        <v>30282</v>
      </c>
      <c r="C10340" s="1163" t="s">
        <v>21023</v>
      </c>
      <c r="D10340" s="1163" t="s">
        <v>21024</v>
      </c>
      <c r="E10340" s="1164" t="s">
        <v>2894</v>
      </c>
      <c r="F10340" s="1165">
        <v>45143</v>
      </c>
      <c r="G10340" s="1165">
        <v>45262</v>
      </c>
    </row>
    <row r="10341" spans="1:7" ht="25.5">
      <c r="A10341" s="1162">
        <v>12068</v>
      </c>
      <c r="B10341" s="1162">
        <v>30283</v>
      </c>
      <c r="C10341" s="1163" t="s">
        <v>21025</v>
      </c>
      <c r="D10341" s="1163" t="s">
        <v>21026</v>
      </c>
      <c r="E10341" s="1164" t="s">
        <v>2693</v>
      </c>
      <c r="F10341" s="1165">
        <v>45213</v>
      </c>
      <c r="G10341" s="1165">
        <v>45257</v>
      </c>
    </row>
    <row r="10342" spans="1:7" ht="25.5">
      <c r="A10342" s="1162">
        <v>12069</v>
      </c>
      <c r="B10342" s="1162">
        <v>30284</v>
      </c>
      <c r="C10342" s="1163" t="s">
        <v>21027</v>
      </c>
      <c r="D10342" s="1163" t="s">
        <v>21028</v>
      </c>
      <c r="E10342" s="1164" t="s">
        <v>3461</v>
      </c>
      <c r="F10342" s="1165">
        <v>45213</v>
      </c>
      <c r="G10342" s="1165">
        <v>45512</v>
      </c>
    </row>
    <row r="10343" spans="1:7">
      <c r="A10343" s="1158">
        <v>12070</v>
      </c>
      <c r="B10343" s="1158">
        <v>30285</v>
      </c>
      <c r="C10343" s="1159" t="s">
        <v>11969</v>
      </c>
      <c r="D10343" s="1159" t="s">
        <v>12493</v>
      </c>
      <c r="E10343" s="1160" t="s">
        <v>21029</v>
      </c>
      <c r="F10343" s="1161">
        <v>45033</v>
      </c>
      <c r="G10343" s="1161">
        <v>45895</v>
      </c>
    </row>
    <row r="10344" spans="1:7" ht="25.5">
      <c r="A10344" s="1162">
        <v>12071</v>
      </c>
      <c r="B10344" s="1162">
        <v>30286</v>
      </c>
      <c r="C10344" s="1163" t="s">
        <v>21030</v>
      </c>
      <c r="D10344" s="1163" t="s">
        <v>21031</v>
      </c>
      <c r="E10344" s="1164" t="s">
        <v>3064</v>
      </c>
      <c r="F10344" s="1165">
        <v>45133</v>
      </c>
      <c r="G10344" s="1165">
        <v>45312</v>
      </c>
    </row>
    <row r="10345" spans="1:7" ht="25.5">
      <c r="A10345" s="1162">
        <v>12072</v>
      </c>
      <c r="B10345" s="1162">
        <v>30287</v>
      </c>
      <c r="C10345" s="1163" t="s">
        <v>21032</v>
      </c>
      <c r="D10345" s="1163" t="s">
        <v>21033</v>
      </c>
      <c r="E10345" s="1164" t="s">
        <v>3009</v>
      </c>
      <c r="F10345" s="1165">
        <v>45403</v>
      </c>
      <c r="G10345" s="1165">
        <v>45552</v>
      </c>
    </row>
    <row r="10346" spans="1:7" ht="38.25">
      <c r="A10346" s="1162">
        <v>12073</v>
      </c>
      <c r="B10346" s="1162">
        <v>30288</v>
      </c>
      <c r="C10346" s="1163" t="s">
        <v>21034</v>
      </c>
      <c r="D10346" s="1163" t="s">
        <v>21035</v>
      </c>
      <c r="E10346" s="1164" t="s">
        <v>3029</v>
      </c>
      <c r="F10346" s="1165">
        <v>45418</v>
      </c>
      <c r="G10346" s="1165">
        <v>45667</v>
      </c>
    </row>
    <row r="10347" spans="1:7" ht="38.25">
      <c r="A10347" s="1162">
        <v>12074</v>
      </c>
      <c r="B10347" s="1162">
        <v>30289</v>
      </c>
      <c r="C10347" s="1163" t="s">
        <v>21036</v>
      </c>
      <c r="D10347" s="1163" t="s">
        <v>21037</v>
      </c>
      <c r="E10347" s="1164" t="s">
        <v>3029</v>
      </c>
      <c r="F10347" s="1165">
        <v>45418</v>
      </c>
      <c r="G10347" s="1165">
        <v>45667</v>
      </c>
    </row>
    <row r="10348" spans="1:7" ht="38.25">
      <c r="A10348" s="1162">
        <v>12075</v>
      </c>
      <c r="B10348" s="1162">
        <v>30290</v>
      </c>
      <c r="C10348" s="1163" t="s">
        <v>21038</v>
      </c>
      <c r="D10348" s="1163" t="s">
        <v>21039</v>
      </c>
      <c r="E10348" s="1164" t="s">
        <v>3029</v>
      </c>
      <c r="F10348" s="1165">
        <v>45418</v>
      </c>
      <c r="G10348" s="1165">
        <v>45667</v>
      </c>
    </row>
    <row r="10349" spans="1:7" ht="38.25">
      <c r="A10349" s="1162">
        <v>12076</v>
      </c>
      <c r="B10349" s="1162">
        <v>30291</v>
      </c>
      <c r="C10349" s="1163" t="s">
        <v>21040</v>
      </c>
      <c r="D10349" s="1163" t="s">
        <v>21041</v>
      </c>
      <c r="E10349" s="1164" t="s">
        <v>3029</v>
      </c>
      <c r="F10349" s="1165">
        <v>45418</v>
      </c>
      <c r="G10349" s="1165">
        <v>45667</v>
      </c>
    </row>
    <row r="10350" spans="1:7" ht="25.5">
      <c r="A10350" s="1162">
        <v>12077</v>
      </c>
      <c r="B10350" s="1162">
        <v>30292</v>
      </c>
      <c r="C10350" s="1163" t="s">
        <v>21042</v>
      </c>
      <c r="D10350" s="1163" t="s">
        <v>21043</v>
      </c>
      <c r="E10350" s="1164" t="s">
        <v>3287</v>
      </c>
      <c r="F10350" s="1165">
        <v>45373</v>
      </c>
      <c r="G10350" s="1165">
        <v>45462</v>
      </c>
    </row>
    <row r="10351" spans="1:7" ht="38.25">
      <c r="A10351" s="1162">
        <v>12078</v>
      </c>
      <c r="B10351" s="1162">
        <v>30293</v>
      </c>
      <c r="C10351" s="1163" t="s">
        <v>21044</v>
      </c>
      <c r="D10351" s="1163" t="s">
        <v>21045</v>
      </c>
      <c r="E10351" s="1164" t="s">
        <v>3287</v>
      </c>
      <c r="F10351" s="1165">
        <v>45373</v>
      </c>
      <c r="G10351" s="1165">
        <v>45462</v>
      </c>
    </row>
    <row r="10352" spans="1:7" ht="25.5">
      <c r="A10352" s="1162">
        <v>12079</v>
      </c>
      <c r="B10352" s="1162">
        <v>30294</v>
      </c>
      <c r="C10352" s="1163" t="s">
        <v>21046</v>
      </c>
      <c r="D10352" s="1163" t="s">
        <v>21047</v>
      </c>
      <c r="E10352" s="1164" t="s">
        <v>3287</v>
      </c>
      <c r="F10352" s="1165">
        <v>45373</v>
      </c>
      <c r="G10352" s="1165">
        <v>45462</v>
      </c>
    </row>
    <row r="10353" spans="1:7" ht="25.5">
      <c r="A10353" s="1162">
        <v>12080</v>
      </c>
      <c r="B10353" s="1162">
        <v>30295</v>
      </c>
      <c r="C10353" s="1163" t="s">
        <v>21048</v>
      </c>
      <c r="D10353" s="1163" t="s">
        <v>21049</v>
      </c>
      <c r="E10353" s="1164" t="s">
        <v>3287</v>
      </c>
      <c r="F10353" s="1165">
        <v>45373</v>
      </c>
      <c r="G10353" s="1165">
        <v>45462</v>
      </c>
    </row>
    <row r="10354" spans="1:7" ht="25.5">
      <c r="A10354" s="1162">
        <v>12081</v>
      </c>
      <c r="B10354" s="1162">
        <v>30296</v>
      </c>
      <c r="C10354" s="1163" t="s">
        <v>21050</v>
      </c>
      <c r="D10354" s="1163" t="s">
        <v>21051</v>
      </c>
      <c r="E10354" s="1164" t="s">
        <v>3287</v>
      </c>
      <c r="F10354" s="1165">
        <v>45373</v>
      </c>
      <c r="G10354" s="1165">
        <v>45462</v>
      </c>
    </row>
    <row r="10355" spans="1:7" ht="25.5">
      <c r="A10355" s="1162">
        <v>12082</v>
      </c>
      <c r="B10355" s="1162">
        <v>30297</v>
      </c>
      <c r="C10355" s="1163" t="s">
        <v>21052</v>
      </c>
      <c r="D10355" s="1163" t="s">
        <v>21053</v>
      </c>
      <c r="E10355" s="1164" t="s">
        <v>3287</v>
      </c>
      <c r="F10355" s="1165">
        <v>45373</v>
      </c>
      <c r="G10355" s="1165">
        <v>45462</v>
      </c>
    </row>
    <row r="10356" spans="1:7" ht="25.5">
      <c r="A10356" s="1162">
        <v>12083</v>
      </c>
      <c r="B10356" s="1162">
        <v>30298</v>
      </c>
      <c r="C10356" s="1163" t="s">
        <v>21054</v>
      </c>
      <c r="D10356" s="1163" t="s">
        <v>21055</v>
      </c>
      <c r="E10356" s="1164" t="s">
        <v>3287</v>
      </c>
      <c r="F10356" s="1165">
        <v>45373</v>
      </c>
      <c r="G10356" s="1165">
        <v>45462</v>
      </c>
    </row>
    <row r="10357" spans="1:7" ht="38.25">
      <c r="A10357" s="1162">
        <v>12084</v>
      </c>
      <c r="B10357" s="1162">
        <v>30299</v>
      </c>
      <c r="C10357" s="1163" t="s">
        <v>21056</v>
      </c>
      <c r="D10357" s="1163" t="s">
        <v>21057</v>
      </c>
      <c r="E10357" s="1164" t="s">
        <v>3009</v>
      </c>
      <c r="F10357" s="1165">
        <v>45433</v>
      </c>
      <c r="G10357" s="1165">
        <v>45582</v>
      </c>
    </row>
    <row r="10358" spans="1:7" ht="38.25">
      <c r="A10358" s="1162">
        <v>12085</v>
      </c>
      <c r="B10358" s="1162">
        <v>30300</v>
      </c>
      <c r="C10358" s="1163" t="s">
        <v>21058</v>
      </c>
      <c r="D10358" s="1163" t="s">
        <v>21059</v>
      </c>
      <c r="E10358" s="1164" t="s">
        <v>3009</v>
      </c>
      <c r="F10358" s="1165">
        <v>45448</v>
      </c>
      <c r="G10358" s="1165">
        <v>45597</v>
      </c>
    </row>
    <row r="10359" spans="1:7" ht="25.5">
      <c r="A10359" s="1162">
        <v>12086</v>
      </c>
      <c r="B10359" s="1162">
        <v>30301</v>
      </c>
      <c r="C10359" s="1163" t="s">
        <v>21060</v>
      </c>
      <c r="D10359" s="1163" t="s">
        <v>21061</v>
      </c>
      <c r="E10359" s="1164" t="s">
        <v>2894</v>
      </c>
      <c r="F10359" s="1165">
        <v>45048</v>
      </c>
      <c r="G10359" s="1165">
        <v>45167</v>
      </c>
    </row>
    <row r="10360" spans="1:7" ht="38.25">
      <c r="A10360" s="1162">
        <v>12087</v>
      </c>
      <c r="B10360" s="1162">
        <v>30302</v>
      </c>
      <c r="C10360" s="1163" t="s">
        <v>21062</v>
      </c>
      <c r="D10360" s="1163" t="s">
        <v>21063</v>
      </c>
      <c r="E10360" s="1164" t="s">
        <v>3009</v>
      </c>
      <c r="F10360" s="1165">
        <v>45433</v>
      </c>
      <c r="G10360" s="1165">
        <v>45582</v>
      </c>
    </row>
    <row r="10361" spans="1:7" ht="25.5">
      <c r="A10361" s="1162">
        <v>12088</v>
      </c>
      <c r="B10361" s="1162">
        <v>30303</v>
      </c>
      <c r="C10361" s="1163" t="s">
        <v>21064</v>
      </c>
      <c r="D10361" s="1163" t="s">
        <v>21065</v>
      </c>
      <c r="E10361" s="1164" t="s">
        <v>2894</v>
      </c>
      <c r="F10361" s="1165">
        <v>45033</v>
      </c>
      <c r="G10361" s="1165">
        <v>45152</v>
      </c>
    </row>
    <row r="10362" spans="1:7" ht="25.5">
      <c r="A10362" s="1162">
        <v>12089</v>
      </c>
      <c r="B10362" s="1162">
        <v>30304</v>
      </c>
      <c r="C10362" s="1163" t="s">
        <v>21066</v>
      </c>
      <c r="D10362" s="1163" t="s">
        <v>21067</v>
      </c>
      <c r="E10362" s="1164" t="s">
        <v>3064</v>
      </c>
      <c r="F10362" s="1165">
        <v>45143</v>
      </c>
      <c r="G10362" s="1165">
        <v>45322</v>
      </c>
    </row>
    <row r="10363" spans="1:7" ht="25.5">
      <c r="A10363" s="1162">
        <v>12090</v>
      </c>
      <c r="B10363" s="1162">
        <v>30305</v>
      </c>
      <c r="C10363" s="1163" t="s">
        <v>21068</v>
      </c>
      <c r="D10363" s="1163" t="s">
        <v>21069</v>
      </c>
      <c r="E10363" s="1164" t="s">
        <v>21070</v>
      </c>
      <c r="F10363" s="1165">
        <v>45373</v>
      </c>
      <c r="G10363" s="1165">
        <v>45895</v>
      </c>
    </row>
    <row r="10364" spans="1:7" ht="25.5">
      <c r="A10364" s="1162">
        <v>12091</v>
      </c>
      <c r="B10364" s="1162">
        <v>30306</v>
      </c>
      <c r="C10364" s="1163" t="s">
        <v>21071</v>
      </c>
      <c r="D10364" s="1163" t="s">
        <v>21072</v>
      </c>
      <c r="E10364" s="1164" t="s">
        <v>2894</v>
      </c>
      <c r="F10364" s="1165">
        <v>45033</v>
      </c>
      <c r="G10364" s="1165">
        <v>45152</v>
      </c>
    </row>
    <row r="10365" spans="1:7" ht="25.5">
      <c r="A10365" s="1162">
        <v>12092</v>
      </c>
      <c r="B10365" s="1162">
        <v>30307</v>
      </c>
      <c r="C10365" s="1163" t="s">
        <v>21073</v>
      </c>
      <c r="D10365" s="1163" t="s">
        <v>21074</v>
      </c>
      <c r="E10365" s="1164" t="s">
        <v>3287</v>
      </c>
      <c r="F10365" s="1165">
        <v>45373</v>
      </c>
      <c r="G10365" s="1165">
        <v>45462</v>
      </c>
    </row>
    <row r="10366" spans="1:7" ht="25.5">
      <c r="A10366" s="1162">
        <v>12093</v>
      </c>
      <c r="B10366" s="1162">
        <v>30308</v>
      </c>
      <c r="C10366" s="1163" t="s">
        <v>21075</v>
      </c>
      <c r="D10366" s="1163" t="s">
        <v>21076</v>
      </c>
      <c r="E10366" s="1164" t="s">
        <v>3009</v>
      </c>
      <c r="F10366" s="1165">
        <v>45448</v>
      </c>
      <c r="G10366" s="1165">
        <v>45597</v>
      </c>
    </row>
    <row r="10367" spans="1:7" ht="25.5">
      <c r="A10367" s="1162">
        <v>12094</v>
      </c>
      <c r="B10367" s="1162">
        <v>30309</v>
      </c>
      <c r="C10367" s="1163" t="s">
        <v>21077</v>
      </c>
      <c r="D10367" s="1163" t="s">
        <v>21078</v>
      </c>
      <c r="E10367" s="1164" t="s">
        <v>3009</v>
      </c>
      <c r="F10367" s="1165">
        <v>45448</v>
      </c>
      <c r="G10367" s="1165">
        <v>45597</v>
      </c>
    </row>
    <row r="10368" spans="1:7" ht="25.5">
      <c r="A10368" s="1162">
        <v>12095</v>
      </c>
      <c r="B10368" s="1162">
        <v>30310</v>
      </c>
      <c r="C10368" s="1163" t="s">
        <v>21079</v>
      </c>
      <c r="D10368" s="1163" t="s">
        <v>21080</v>
      </c>
      <c r="E10368" s="1164" t="s">
        <v>3009</v>
      </c>
      <c r="F10368" s="1165">
        <v>45433</v>
      </c>
      <c r="G10368" s="1165">
        <v>45582</v>
      </c>
    </row>
    <row r="10369" spans="1:7">
      <c r="A10369" s="1158">
        <v>12096</v>
      </c>
      <c r="B10369" s="1158">
        <v>30311</v>
      </c>
      <c r="C10369" s="1159" t="s">
        <v>11986</v>
      </c>
      <c r="D10369" s="1159" t="s">
        <v>5244</v>
      </c>
      <c r="E10369" s="1160" t="s">
        <v>3006</v>
      </c>
      <c r="F10369" s="1161">
        <v>45373</v>
      </c>
      <c r="G10369" s="1161">
        <v>45732</v>
      </c>
    </row>
    <row r="10370" spans="1:7" ht="25.5">
      <c r="A10370" s="1162">
        <v>12097</v>
      </c>
      <c r="B10370" s="1162">
        <v>30312</v>
      </c>
      <c r="C10370" s="1163" t="s">
        <v>21081</v>
      </c>
      <c r="D10370" s="1163" t="s">
        <v>21082</v>
      </c>
      <c r="E10370" s="1164" t="s">
        <v>3461</v>
      </c>
      <c r="F10370" s="1165">
        <v>45433</v>
      </c>
      <c r="G10370" s="1165">
        <v>45732</v>
      </c>
    </row>
    <row r="10371" spans="1:7" ht="25.5">
      <c r="A10371" s="1162">
        <v>12098</v>
      </c>
      <c r="B10371" s="1162">
        <v>30313</v>
      </c>
      <c r="C10371" s="1163" t="s">
        <v>21083</v>
      </c>
      <c r="D10371" s="1163" t="s">
        <v>21084</v>
      </c>
      <c r="E10371" s="1164" t="s">
        <v>3461</v>
      </c>
      <c r="F10371" s="1165">
        <v>45433</v>
      </c>
      <c r="G10371" s="1165">
        <v>45732</v>
      </c>
    </row>
    <row r="10372" spans="1:7" ht="25.5">
      <c r="A10372" s="1162">
        <v>12099</v>
      </c>
      <c r="B10372" s="1162">
        <v>30314</v>
      </c>
      <c r="C10372" s="1163" t="s">
        <v>21085</v>
      </c>
      <c r="D10372" s="1163" t="s">
        <v>21086</v>
      </c>
      <c r="E10372" s="1164" t="s">
        <v>3461</v>
      </c>
      <c r="F10372" s="1165">
        <v>45433</v>
      </c>
      <c r="G10372" s="1165">
        <v>45732</v>
      </c>
    </row>
    <row r="10373" spans="1:7" ht="25.5">
      <c r="A10373" s="1162">
        <v>12100</v>
      </c>
      <c r="B10373" s="1162">
        <v>30315</v>
      </c>
      <c r="C10373" s="1163" t="s">
        <v>21087</v>
      </c>
      <c r="D10373" s="1163" t="s">
        <v>21088</v>
      </c>
      <c r="E10373" s="1164" t="s">
        <v>3461</v>
      </c>
      <c r="F10373" s="1165">
        <v>45433</v>
      </c>
      <c r="G10373" s="1165">
        <v>45732</v>
      </c>
    </row>
    <row r="10374" spans="1:7" ht="25.5">
      <c r="A10374" s="1162">
        <v>12101</v>
      </c>
      <c r="B10374" s="1162">
        <v>30316</v>
      </c>
      <c r="C10374" s="1163" t="s">
        <v>21089</v>
      </c>
      <c r="D10374" s="1163" t="s">
        <v>21090</v>
      </c>
      <c r="E10374" s="1164" t="s">
        <v>3461</v>
      </c>
      <c r="F10374" s="1165">
        <v>45403</v>
      </c>
      <c r="G10374" s="1165">
        <v>45702</v>
      </c>
    </row>
    <row r="10375" spans="1:7" ht="38.25">
      <c r="A10375" s="1162">
        <v>12102</v>
      </c>
      <c r="B10375" s="1162">
        <v>30317</v>
      </c>
      <c r="C10375" s="1163" t="s">
        <v>21091</v>
      </c>
      <c r="D10375" s="1163" t="s">
        <v>21092</v>
      </c>
      <c r="E10375" s="1164" t="s">
        <v>3287</v>
      </c>
      <c r="F10375" s="1165">
        <v>45403</v>
      </c>
      <c r="G10375" s="1165">
        <v>45492</v>
      </c>
    </row>
    <row r="10376" spans="1:7" ht="38.25">
      <c r="A10376" s="1162">
        <v>12103</v>
      </c>
      <c r="B10376" s="1162">
        <v>30318</v>
      </c>
      <c r="C10376" s="1163" t="s">
        <v>21093</v>
      </c>
      <c r="D10376" s="1163" t="s">
        <v>21094</v>
      </c>
      <c r="E10376" s="1164" t="s">
        <v>3287</v>
      </c>
      <c r="F10376" s="1165">
        <v>45403</v>
      </c>
      <c r="G10376" s="1165">
        <v>45492</v>
      </c>
    </row>
    <row r="10377" spans="1:7" ht="25.5">
      <c r="A10377" s="1162">
        <v>12104</v>
      </c>
      <c r="B10377" s="1162">
        <v>30319</v>
      </c>
      <c r="C10377" s="1163" t="s">
        <v>21095</v>
      </c>
      <c r="D10377" s="1163" t="s">
        <v>21096</v>
      </c>
      <c r="E10377" s="1164" t="s">
        <v>3009</v>
      </c>
      <c r="F10377" s="1165">
        <v>45373</v>
      </c>
      <c r="G10377" s="1165">
        <v>45522</v>
      </c>
    </row>
    <row r="10378" spans="1:7" ht="25.5">
      <c r="A10378" s="1162">
        <v>12105</v>
      </c>
      <c r="B10378" s="1162">
        <v>30320</v>
      </c>
      <c r="C10378" s="1163" t="s">
        <v>21097</v>
      </c>
      <c r="D10378" s="1163" t="s">
        <v>21098</v>
      </c>
      <c r="E10378" s="1164" t="s">
        <v>3009</v>
      </c>
      <c r="F10378" s="1165">
        <v>45373</v>
      </c>
      <c r="G10378" s="1165">
        <v>45522</v>
      </c>
    </row>
    <row r="10379" spans="1:7" ht="25.5">
      <c r="A10379" s="1162">
        <v>12106</v>
      </c>
      <c r="B10379" s="1162">
        <v>30321</v>
      </c>
      <c r="C10379" s="1163" t="s">
        <v>21099</v>
      </c>
      <c r="D10379" s="1163" t="s">
        <v>21100</v>
      </c>
      <c r="E10379" s="1164" t="s">
        <v>3009</v>
      </c>
      <c r="F10379" s="1165">
        <v>45433</v>
      </c>
      <c r="G10379" s="1165">
        <v>45582</v>
      </c>
    </row>
    <row r="10380" spans="1:7" ht="38.25">
      <c r="A10380" s="1162">
        <v>12107</v>
      </c>
      <c r="B10380" s="1162">
        <v>30322</v>
      </c>
      <c r="C10380" s="1163" t="s">
        <v>21101</v>
      </c>
      <c r="D10380" s="1163" t="s">
        <v>21102</v>
      </c>
      <c r="E10380" s="1164" t="s">
        <v>3029</v>
      </c>
      <c r="F10380" s="1165">
        <v>45433</v>
      </c>
      <c r="G10380" s="1165">
        <v>45682</v>
      </c>
    </row>
    <row r="10381" spans="1:7" ht="38.25">
      <c r="A10381" s="1162">
        <v>12108</v>
      </c>
      <c r="B10381" s="1162">
        <v>30323</v>
      </c>
      <c r="C10381" s="1163" t="s">
        <v>21103</v>
      </c>
      <c r="D10381" s="1163" t="s">
        <v>21104</v>
      </c>
      <c r="E10381" s="1164" t="s">
        <v>3029</v>
      </c>
      <c r="F10381" s="1165">
        <v>45433</v>
      </c>
      <c r="G10381" s="1165">
        <v>45682</v>
      </c>
    </row>
    <row r="10382" spans="1:7" ht="38.25">
      <c r="A10382" s="1162">
        <v>12109</v>
      </c>
      <c r="B10382" s="1162">
        <v>30324</v>
      </c>
      <c r="C10382" s="1163" t="s">
        <v>21105</v>
      </c>
      <c r="D10382" s="1163" t="s">
        <v>21106</v>
      </c>
      <c r="E10382" s="1164" t="s">
        <v>3029</v>
      </c>
      <c r="F10382" s="1165">
        <v>45433</v>
      </c>
      <c r="G10382" s="1165">
        <v>45682</v>
      </c>
    </row>
    <row r="10383" spans="1:7" ht="38.25">
      <c r="A10383" s="1162">
        <v>12110</v>
      </c>
      <c r="B10383" s="1162">
        <v>30325</v>
      </c>
      <c r="C10383" s="1163" t="s">
        <v>21107</v>
      </c>
      <c r="D10383" s="1163" t="s">
        <v>21108</v>
      </c>
      <c r="E10383" s="1164" t="s">
        <v>3029</v>
      </c>
      <c r="F10383" s="1165">
        <v>45433</v>
      </c>
      <c r="G10383" s="1165">
        <v>45682</v>
      </c>
    </row>
    <row r="10384" spans="1:7" ht="38.25">
      <c r="A10384" s="1162">
        <v>12111</v>
      </c>
      <c r="B10384" s="1162">
        <v>30326</v>
      </c>
      <c r="C10384" s="1163" t="s">
        <v>21109</v>
      </c>
      <c r="D10384" s="1163" t="s">
        <v>21110</v>
      </c>
      <c r="E10384" s="1164" t="s">
        <v>3029</v>
      </c>
      <c r="F10384" s="1165">
        <v>45433</v>
      </c>
      <c r="G10384" s="1165">
        <v>45682</v>
      </c>
    </row>
    <row r="10385" spans="1:7" ht="25.5">
      <c r="A10385" s="1162">
        <v>12112</v>
      </c>
      <c r="B10385" s="1162">
        <v>30327</v>
      </c>
      <c r="C10385" s="1163" t="s">
        <v>21111</v>
      </c>
      <c r="D10385" s="1163" t="s">
        <v>21112</v>
      </c>
      <c r="E10385" s="1164" t="s">
        <v>3287</v>
      </c>
      <c r="F10385" s="1165">
        <v>45403</v>
      </c>
      <c r="G10385" s="1165">
        <v>45492</v>
      </c>
    </row>
    <row r="10386" spans="1:7" ht="38.25">
      <c r="A10386" s="1162">
        <v>12113</v>
      </c>
      <c r="B10386" s="1162">
        <v>30328</v>
      </c>
      <c r="C10386" s="1163" t="s">
        <v>21113</v>
      </c>
      <c r="D10386" s="1163" t="s">
        <v>21114</v>
      </c>
      <c r="E10386" s="1164" t="s">
        <v>3287</v>
      </c>
      <c r="F10386" s="1165">
        <v>45403</v>
      </c>
      <c r="G10386" s="1165">
        <v>45492</v>
      </c>
    </row>
    <row r="10387" spans="1:7" ht="38.25">
      <c r="A10387" s="1162">
        <v>12114</v>
      </c>
      <c r="B10387" s="1162">
        <v>30329</v>
      </c>
      <c r="C10387" s="1163" t="s">
        <v>21115</v>
      </c>
      <c r="D10387" s="1163" t="s">
        <v>21116</v>
      </c>
      <c r="E10387" s="1164" t="s">
        <v>3009</v>
      </c>
      <c r="F10387" s="1165">
        <v>45403</v>
      </c>
      <c r="G10387" s="1165">
        <v>45552</v>
      </c>
    </row>
    <row r="10388" spans="1:7" ht="38.25">
      <c r="A10388" s="1162">
        <v>12115</v>
      </c>
      <c r="B10388" s="1162">
        <v>30330</v>
      </c>
      <c r="C10388" s="1163" t="s">
        <v>21117</v>
      </c>
      <c r="D10388" s="1163" t="s">
        <v>21118</v>
      </c>
      <c r="E10388" s="1164" t="s">
        <v>3009</v>
      </c>
      <c r="F10388" s="1165">
        <v>45403</v>
      </c>
      <c r="G10388" s="1165">
        <v>45552</v>
      </c>
    </row>
    <row r="10389" spans="1:7" ht="38.25">
      <c r="A10389" s="1162">
        <v>12116</v>
      </c>
      <c r="B10389" s="1162">
        <v>30331</v>
      </c>
      <c r="C10389" s="1163" t="s">
        <v>21119</v>
      </c>
      <c r="D10389" s="1163" t="s">
        <v>21120</v>
      </c>
      <c r="E10389" s="1164" t="s">
        <v>3009</v>
      </c>
      <c r="F10389" s="1165">
        <v>45403</v>
      </c>
      <c r="G10389" s="1165">
        <v>45552</v>
      </c>
    </row>
    <row r="10390" spans="1:7" ht="38.25">
      <c r="A10390" s="1162">
        <v>12117</v>
      </c>
      <c r="B10390" s="1162">
        <v>30332</v>
      </c>
      <c r="C10390" s="1163" t="s">
        <v>21121</v>
      </c>
      <c r="D10390" s="1163" t="s">
        <v>21122</v>
      </c>
      <c r="E10390" s="1164" t="s">
        <v>3009</v>
      </c>
      <c r="F10390" s="1165">
        <v>45403</v>
      </c>
      <c r="G10390" s="1165">
        <v>45552</v>
      </c>
    </row>
    <row r="10391" spans="1:7" ht="38.25">
      <c r="A10391" s="1162">
        <v>12118</v>
      </c>
      <c r="B10391" s="1162">
        <v>30333</v>
      </c>
      <c r="C10391" s="1163" t="s">
        <v>21123</v>
      </c>
      <c r="D10391" s="1163" t="s">
        <v>21124</v>
      </c>
      <c r="E10391" s="1164" t="s">
        <v>3009</v>
      </c>
      <c r="F10391" s="1165">
        <v>45403</v>
      </c>
      <c r="G10391" s="1165">
        <v>45552</v>
      </c>
    </row>
    <row r="10392" spans="1:7" ht="38.25">
      <c r="A10392" s="1162">
        <v>12119</v>
      </c>
      <c r="B10392" s="1162">
        <v>30334</v>
      </c>
      <c r="C10392" s="1163" t="s">
        <v>21125</v>
      </c>
      <c r="D10392" s="1163" t="s">
        <v>21126</v>
      </c>
      <c r="E10392" s="1164" t="s">
        <v>3009</v>
      </c>
      <c r="F10392" s="1165">
        <v>45403</v>
      </c>
      <c r="G10392" s="1165">
        <v>45552</v>
      </c>
    </row>
    <row r="10393" spans="1:7" ht="38.25">
      <c r="A10393" s="1162">
        <v>12120</v>
      </c>
      <c r="B10393" s="1162">
        <v>30335</v>
      </c>
      <c r="C10393" s="1163" t="s">
        <v>21127</v>
      </c>
      <c r="D10393" s="1163" t="s">
        <v>21128</v>
      </c>
      <c r="E10393" s="1164" t="s">
        <v>3064</v>
      </c>
      <c r="F10393" s="1165">
        <v>45433</v>
      </c>
      <c r="G10393" s="1165">
        <v>45612</v>
      </c>
    </row>
    <row r="10394" spans="1:7" ht="38.25">
      <c r="A10394" s="1162">
        <v>12121</v>
      </c>
      <c r="B10394" s="1162">
        <v>30336</v>
      </c>
      <c r="C10394" s="1163" t="s">
        <v>21129</v>
      </c>
      <c r="D10394" s="1163" t="s">
        <v>21130</v>
      </c>
      <c r="E10394" s="1164" t="s">
        <v>3029</v>
      </c>
      <c r="F10394" s="1165">
        <v>45433</v>
      </c>
      <c r="G10394" s="1165">
        <v>45682</v>
      </c>
    </row>
    <row r="10395" spans="1:7" ht="38.25">
      <c r="A10395" s="1162">
        <v>12122</v>
      </c>
      <c r="B10395" s="1162">
        <v>30337</v>
      </c>
      <c r="C10395" s="1163" t="s">
        <v>21131</v>
      </c>
      <c r="D10395" s="1163" t="s">
        <v>21132</v>
      </c>
      <c r="E10395" s="1164" t="s">
        <v>3029</v>
      </c>
      <c r="F10395" s="1165">
        <v>45433</v>
      </c>
      <c r="G10395" s="1165">
        <v>45682</v>
      </c>
    </row>
    <row r="10396" spans="1:7" ht="38.25">
      <c r="A10396" s="1162">
        <v>12123</v>
      </c>
      <c r="B10396" s="1162">
        <v>30338</v>
      </c>
      <c r="C10396" s="1163" t="s">
        <v>21133</v>
      </c>
      <c r="D10396" s="1163" t="s">
        <v>21134</v>
      </c>
      <c r="E10396" s="1164" t="s">
        <v>3029</v>
      </c>
      <c r="F10396" s="1165">
        <v>45433</v>
      </c>
      <c r="G10396" s="1165">
        <v>45682</v>
      </c>
    </row>
    <row r="10397" spans="1:7" ht="38.25">
      <c r="A10397" s="1162">
        <v>12124</v>
      </c>
      <c r="B10397" s="1162">
        <v>30339</v>
      </c>
      <c r="C10397" s="1163" t="s">
        <v>21135</v>
      </c>
      <c r="D10397" s="1163" t="s">
        <v>21136</v>
      </c>
      <c r="E10397" s="1164" t="s">
        <v>3029</v>
      </c>
      <c r="F10397" s="1165">
        <v>45433</v>
      </c>
      <c r="G10397" s="1165">
        <v>45682</v>
      </c>
    </row>
    <row r="10398" spans="1:7" ht="38.25">
      <c r="A10398" s="1162">
        <v>12125</v>
      </c>
      <c r="B10398" s="1162">
        <v>30340</v>
      </c>
      <c r="C10398" s="1163" t="s">
        <v>21137</v>
      </c>
      <c r="D10398" s="1163" t="s">
        <v>21138</v>
      </c>
      <c r="E10398" s="1164" t="s">
        <v>3009</v>
      </c>
      <c r="F10398" s="1165">
        <v>45403</v>
      </c>
      <c r="G10398" s="1165">
        <v>45552</v>
      </c>
    </row>
    <row r="10399" spans="1:7" ht="38.25">
      <c r="A10399" s="1162">
        <v>12126</v>
      </c>
      <c r="B10399" s="1162">
        <v>30341</v>
      </c>
      <c r="C10399" s="1163" t="s">
        <v>21139</v>
      </c>
      <c r="D10399" s="1163" t="s">
        <v>21140</v>
      </c>
      <c r="E10399" s="1164" t="s">
        <v>3009</v>
      </c>
      <c r="F10399" s="1165">
        <v>45403</v>
      </c>
      <c r="G10399" s="1165">
        <v>45552</v>
      </c>
    </row>
    <row r="10400" spans="1:7" ht="38.25">
      <c r="A10400" s="1162">
        <v>12127</v>
      </c>
      <c r="B10400" s="1162">
        <v>30342</v>
      </c>
      <c r="C10400" s="1163" t="s">
        <v>21141</v>
      </c>
      <c r="D10400" s="1163" t="s">
        <v>21142</v>
      </c>
      <c r="E10400" s="1164" t="s">
        <v>3009</v>
      </c>
      <c r="F10400" s="1165">
        <v>45403</v>
      </c>
      <c r="G10400" s="1165">
        <v>45552</v>
      </c>
    </row>
    <row r="10401" spans="1:7" ht="25.5">
      <c r="A10401" s="1162">
        <v>12128</v>
      </c>
      <c r="B10401" s="1162">
        <v>30343</v>
      </c>
      <c r="C10401" s="1163" t="s">
        <v>21143</v>
      </c>
      <c r="D10401" s="1163" t="s">
        <v>21144</v>
      </c>
      <c r="E10401" s="1164" t="s">
        <v>3009</v>
      </c>
      <c r="F10401" s="1165">
        <v>45403</v>
      </c>
      <c r="G10401" s="1165">
        <v>45552</v>
      </c>
    </row>
    <row r="10402" spans="1:7" ht="25.5">
      <c r="A10402" s="1162">
        <v>12129</v>
      </c>
      <c r="B10402" s="1162">
        <v>30344</v>
      </c>
      <c r="C10402" s="1163" t="s">
        <v>21145</v>
      </c>
      <c r="D10402" s="1163" t="s">
        <v>21146</v>
      </c>
      <c r="E10402" s="1164" t="s">
        <v>3009</v>
      </c>
      <c r="F10402" s="1165">
        <v>45403</v>
      </c>
      <c r="G10402" s="1165">
        <v>45552</v>
      </c>
    </row>
    <row r="10403" spans="1:7" ht="25.5">
      <c r="A10403" s="1162">
        <v>12130</v>
      </c>
      <c r="B10403" s="1162">
        <v>30345</v>
      </c>
      <c r="C10403" s="1163" t="s">
        <v>21147</v>
      </c>
      <c r="D10403" s="1163" t="s">
        <v>21148</v>
      </c>
      <c r="E10403" s="1164" t="s">
        <v>3009</v>
      </c>
      <c r="F10403" s="1165">
        <v>45403</v>
      </c>
      <c r="G10403" s="1165">
        <v>45552</v>
      </c>
    </row>
    <row r="10404" spans="1:7" ht="25.5">
      <c r="A10404" s="1162">
        <v>12131</v>
      </c>
      <c r="B10404" s="1162">
        <v>30346</v>
      </c>
      <c r="C10404" s="1163" t="s">
        <v>21149</v>
      </c>
      <c r="D10404" s="1163" t="s">
        <v>21150</v>
      </c>
      <c r="E10404" s="1164" t="s">
        <v>3009</v>
      </c>
      <c r="F10404" s="1165">
        <v>45403</v>
      </c>
      <c r="G10404" s="1165">
        <v>45552</v>
      </c>
    </row>
    <row r="10405" spans="1:7" ht="25.5">
      <c r="A10405" s="1162">
        <v>12132</v>
      </c>
      <c r="B10405" s="1162">
        <v>30347</v>
      </c>
      <c r="C10405" s="1163" t="s">
        <v>21151</v>
      </c>
      <c r="D10405" s="1163" t="s">
        <v>21152</v>
      </c>
      <c r="E10405" s="1164" t="s">
        <v>3009</v>
      </c>
      <c r="F10405" s="1165">
        <v>45403</v>
      </c>
      <c r="G10405" s="1165">
        <v>45552</v>
      </c>
    </row>
    <row r="10406" spans="1:7" ht="25.5">
      <c r="A10406" s="1162">
        <v>12133</v>
      </c>
      <c r="B10406" s="1162">
        <v>30348</v>
      </c>
      <c r="C10406" s="1163" t="s">
        <v>21153</v>
      </c>
      <c r="D10406" s="1163" t="s">
        <v>21154</v>
      </c>
      <c r="E10406" s="1164" t="s">
        <v>3009</v>
      </c>
      <c r="F10406" s="1165">
        <v>45403</v>
      </c>
      <c r="G10406" s="1165">
        <v>45552</v>
      </c>
    </row>
    <row r="10407" spans="1:7" ht="25.5">
      <c r="A10407" s="1162">
        <v>12134</v>
      </c>
      <c r="B10407" s="1162">
        <v>30349</v>
      </c>
      <c r="C10407" s="1163" t="s">
        <v>21155</v>
      </c>
      <c r="D10407" s="1163" t="s">
        <v>21156</v>
      </c>
      <c r="E10407" s="1164" t="s">
        <v>3009</v>
      </c>
      <c r="F10407" s="1165">
        <v>45403</v>
      </c>
      <c r="G10407" s="1165">
        <v>45552</v>
      </c>
    </row>
    <row r="10408" spans="1:7" ht="25.5">
      <c r="A10408" s="1162">
        <v>12135</v>
      </c>
      <c r="B10408" s="1162">
        <v>30350</v>
      </c>
      <c r="C10408" s="1163" t="s">
        <v>21157</v>
      </c>
      <c r="D10408" s="1163" t="s">
        <v>21158</v>
      </c>
      <c r="E10408" s="1164" t="s">
        <v>3009</v>
      </c>
      <c r="F10408" s="1165">
        <v>45403</v>
      </c>
      <c r="G10408" s="1165">
        <v>45552</v>
      </c>
    </row>
    <row r="10409" spans="1:7" ht="25.5">
      <c r="A10409" s="1162">
        <v>12136</v>
      </c>
      <c r="B10409" s="1162">
        <v>30351</v>
      </c>
      <c r="C10409" s="1163" t="s">
        <v>21159</v>
      </c>
      <c r="D10409" s="1163" t="s">
        <v>21160</v>
      </c>
      <c r="E10409" s="1164" t="s">
        <v>3009</v>
      </c>
      <c r="F10409" s="1165">
        <v>45403</v>
      </c>
      <c r="G10409" s="1165">
        <v>45552</v>
      </c>
    </row>
    <row r="10410" spans="1:7" ht="25.5">
      <c r="A10410" s="1162">
        <v>12137</v>
      </c>
      <c r="B10410" s="1162">
        <v>30352</v>
      </c>
      <c r="C10410" s="1163" t="s">
        <v>21161</v>
      </c>
      <c r="D10410" s="1163" t="s">
        <v>21162</v>
      </c>
      <c r="E10410" s="1164" t="s">
        <v>3009</v>
      </c>
      <c r="F10410" s="1165">
        <v>45403</v>
      </c>
      <c r="G10410" s="1165">
        <v>45552</v>
      </c>
    </row>
    <row r="10411" spans="1:7" ht="38.25">
      <c r="A10411" s="1162">
        <v>12138</v>
      </c>
      <c r="B10411" s="1162">
        <v>30353</v>
      </c>
      <c r="C10411" s="1163" t="s">
        <v>21163</v>
      </c>
      <c r="D10411" s="1163" t="s">
        <v>21164</v>
      </c>
      <c r="E10411" s="1164" t="s">
        <v>3009</v>
      </c>
      <c r="F10411" s="1165">
        <v>45373</v>
      </c>
      <c r="G10411" s="1165">
        <v>45522</v>
      </c>
    </row>
    <row r="10412" spans="1:7" ht="38.25">
      <c r="A10412" s="1162">
        <v>12139</v>
      </c>
      <c r="B10412" s="1162">
        <v>30354</v>
      </c>
      <c r="C10412" s="1163" t="s">
        <v>21165</v>
      </c>
      <c r="D10412" s="1163" t="s">
        <v>21166</v>
      </c>
      <c r="E10412" s="1164" t="s">
        <v>3009</v>
      </c>
      <c r="F10412" s="1165">
        <v>45373</v>
      </c>
      <c r="G10412" s="1165">
        <v>45522</v>
      </c>
    </row>
    <row r="10413" spans="1:7" ht="38.25">
      <c r="A10413" s="1162">
        <v>12140</v>
      </c>
      <c r="B10413" s="1162">
        <v>30355</v>
      </c>
      <c r="C10413" s="1163" t="s">
        <v>21167</v>
      </c>
      <c r="D10413" s="1163" t="s">
        <v>21168</v>
      </c>
      <c r="E10413" s="1164" t="s">
        <v>3009</v>
      </c>
      <c r="F10413" s="1165">
        <v>45403</v>
      </c>
      <c r="G10413" s="1165">
        <v>45552</v>
      </c>
    </row>
    <row r="10414" spans="1:7" ht="38.25">
      <c r="A10414" s="1162">
        <v>12141</v>
      </c>
      <c r="B10414" s="1162">
        <v>30356</v>
      </c>
      <c r="C10414" s="1163" t="s">
        <v>21169</v>
      </c>
      <c r="D10414" s="1163" t="s">
        <v>21170</v>
      </c>
      <c r="E10414" s="1164" t="s">
        <v>3009</v>
      </c>
      <c r="F10414" s="1165">
        <v>45403</v>
      </c>
      <c r="G10414" s="1165">
        <v>45552</v>
      </c>
    </row>
    <row r="10415" spans="1:7" ht="38.25">
      <c r="A10415" s="1162">
        <v>12142</v>
      </c>
      <c r="B10415" s="1162">
        <v>30357</v>
      </c>
      <c r="C10415" s="1163" t="s">
        <v>21171</v>
      </c>
      <c r="D10415" s="1163" t="s">
        <v>21172</v>
      </c>
      <c r="E10415" s="1164" t="s">
        <v>3009</v>
      </c>
      <c r="F10415" s="1165">
        <v>45403</v>
      </c>
      <c r="G10415" s="1165">
        <v>45552</v>
      </c>
    </row>
    <row r="10416" spans="1:7" ht="38.25">
      <c r="A10416" s="1162">
        <v>12143</v>
      </c>
      <c r="B10416" s="1162">
        <v>30358</v>
      </c>
      <c r="C10416" s="1163" t="s">
        <v>21173</v>
      </c>
      <c r="D10416" s="1163" t="s">
        <v>21174</v>
      </c>
      <c r="E10416" s="1164" t="s">
        <v>3009</v>
      </c>
      <c r="F10416" s="1165">
        <v>45403</v>
      </c>
      <c r="G10416" s="1165">
        <v>45552</v>
      </c>
    </row>
    <row r="10417" spans="1:7" ht="38.25">
      <c r="A10417" s="1162">
        <v>12144</v>
      </c>
      <c r="B10417" s="1162">
        <v>30359</v>
      </c>
      <c r="C10417" s="1163" t="s">
        <v>21175</v>
      </c>
      <c r="D10417" s="1163" t="s">
        <v>21176</v>
      </c>
      <c r="E10417" s="1164" t="s">
        <v>3009</v>
      </c>
      <c r="F10417" s="1165">
        <v>45403</v>
      </c>
      <c r="G10417" s="1165">
        <v>45552</v>
      </c>
    </row>
    <row r="10418" spans="1:7" ht="38.25">
      <c r="A10418" s="1162">
        <v>12145</v>
      </c>
      <c r="B10418" s="1162">
        <v>30360</v>
      </c>
      <c r="C10418" s="1163" t="s">
        <v>21177</v>
      </c>
      <c r="D10418" s="1163" t="s">
        <v>21178</v>
      </c>
      <c r="E10418" s="1164" t="s">
        <v>3009</v>
      </c>
      <c r="F10418" s="1165">
        <v>45403</v>
      </c>
      <c r="G10418" s="1165">
        <v>45552</v>
      </c>
    </row>
    <row r="10419" spans="1:7" ht="38.25">
      <c r="A10419" s="1162">
        <v>12146</v>
      </c>
      <c r="B10419" s="1162">
        <v>30361</v>
      </c>
      <c r="C10419" s="1163" t="s">
        <v>21179</v>
      </c>
      <c r="D10419" s="1163" t="s">
        <v>21180</v>
      </c>
      <c r="E10419" s="1164" t="s">
        <v>3009</v>
      </c>
      <c r="F10419" s="1165">
        <v>45403</v>
      </c>
      <c r="G10419" s="1165">
        <v>45552</v>
      </c>
    </row>
    <row r="10420" spans="1:7" ht="38.25">
      <c r="A10420" s="1162">
        <v>12147</v>
      </c>
      <c r="B10420" s="1162">
        <v>30362</v>
      </c>
      <c r="C10420" s="1163" t="s">
        <v>21181</v>
      </c>
      <c r="D10420" s="1163" t="s">
        <v>21182</v>
      </c>
      <c r="E10420" s="1164" t="s">
        <v>3009</v>
      </c>
      <c r="F10420" s="1165">
        <v>45403</v>
      </c>
      <c r="G10420" s="1165">
        <v>45552</v>
      </c>
    </row>
    <row r="10421" spans="1:7" ht="25.5">
      <c r="A10421" s="1162">
        <v>12148</v>
      </c>
      <c r="B10421" s="1162">
        <v>30363</v>
      </c>
      <c r="C10421" s="1163" t="s">
        <v>21183</v>
      </c>
      <c r="D10421" s="1163" t="s">
        <v>21184</v>
      </c>
      <c r="E10421" s="1164" t="s">
        <v>3009</v>
      </c>
      <c r="F10421" s="1165">
        <v>45403</v>
      </c>
      <c r="G10421" s="1165">
        <v>45552</v>
      </c>
    </row>
    <row r="10422" spans="1:7" ht="38.25">
      <c r="A10422" s="1162">
        <v>12149</v>
      </c>
      <c r="B10422" s="1162">
        <v>30364</v>
      </c>
      <c r="C10422" s="1163" t="s">
        <v>21185</v>
      </c>
      <c r="D10422" s="1163" t="s">
        <v>21186</v>
      </c>
      <c r="E10422" s="1164" t="s">
        <v>3009</v>
      </c>
      <c r="F10422" s="1165">
        <v>45433</v>
      </c>
      <c r="G10422" s="1165">
        <v>45582</v>
      </c>
    </row>
    <row r="10423" spans="1:7" ht="38.25">
      <c r="A10423" s="1162">
        <v>12150</v>
      </c>
      <c r="B10423" s="1162">
        <v>30365</v>
      </c>
      <c r="C10423" s="1163" t="s">
        <v>21187</v>
      </c>
      <c r="D10423" s="1163" t="s">
        <v>21188</v>
      </c>
      <c r="E10423" s="1164" t="s">
        <v>3009</v>
      </c>
      <c r="F10423" s="1165">
        <v>45433</v>
      </c>
      <c r="G10423" s="1165">
        <v>45582</v>
      </c>
    </row>
    <row r="10424" spans="1:7" ht="38.25">
      <c r="A10424" s="1162">
        <v>12151</v>
      </c>
      <c r="B10424" s="1162">
        <v>30366</v>
      </c>
      <c r="C10424" s="1163" t="s">
        <v>21189</v>
      </c>
      <c r="D10424" s="1163" t="s">
        <v>21190</v>
      </c>
      <c r="E10424" s="1164" t="s">
        <v>3009</v>
      </c>
      <c r="F10424" s="1165">
        <v>45433</v>
      </c>
      <c r="G10424" s="1165">
        <v>45582</v>
      </c>
    </row>
    <row r="10425" spans="1:7" ht="25.5">
      <c r="A10425" s="1162">
        <v>12152</v>
      </c>
      <c r="B10425" s="1162">
        <v>30367</v>
      </c>
      <c r="C10425" s="1163" t="s">
        <v>21191</v>
      </c>
      <c r="D10425" s="1163" t="s">
        <v>21192</v>
      </c>
      <c r="E10425" s="1164" t="s">
        <v>3009</v>
      </c>
      <c r="F10425" s="1165">
        <v>45433</v>
      </c>
      <c r="G10425" s="1165">
        <v>45582</v>
      </c>
    </row>
    <row r="10426" spans="1:7" ht="38.25">
      <c r="A10426" s="1162">
        <v>12153</v>
      </c>
      <c r="B10426" s="1162">
        <v>30368</v>
      </c>
      <c r="C10426" s="1163" t="s">
        <v>21193</v>
      </c>
      <c r="D10426" s="1163" t="s">
        <v>21194</v>
      </c>
      <c r="E10426" s="1164" t="s">
        <v>3009</v>
      </c>
      <c r="F10426" s="1165">
        <v>45433</v>
      </c>
      <c r="G10426" s="1165">
        <v>45582</v>
      </c>
    </row>
    <row r="10427" spans="1:7" ht="38.25">
      <c r="A10427" s="1162">
        <v>12154</v>
      </c>
      <c r="B10427" s="1162">
        <v>30369</v>
      </c>
      <c r="C10427" s="1163" t="s">
        <v>21195</v>
      </c>
      <c r="D10427" s="1163" t="s">
        <v>21196</v>
      </c>
      <c r="E10427" s="1164" t="s">
        <v>3287</v>
      </c>
      <c r="F10427" s="1165">
        <v>45403</v>
      </c>
      <c r="G10427" s="1165">
        <v>45492</v>
      </c>
    </row>
    <row r="10428" spans="1:7" ht="38.25">
      <c r="A10428" s="1162">
        <v>12155</v>
      </c>
      <c r="B10428" s="1162">
        <v>30370</v>
      </c>
      <c r="C10428" s="1163" t="s">
        <v>21197</v>
      </c>
      <c r="D10428" s="1163" t="s">
        <v>21198</v>
      </c>
      <c r="E10428" s="1164" t="s">
        <v>3287</v>
      </c>
      <c r="F10428" s="1165">
        <v>45403</v>
      </c>
      <c r="G10428" s="1165">
        <v>45492</v>
      </c>
    </row>
    <row r="10429" spans="1:7" ht="38.25">
      <c r="A10429" s="1162">
        <v>12156</v>
      </c>
      <c r="B10429" s="1162">
        <v>30371</v>
      </c>
      <c r="C10429" s="1163" t="s">
        <v>21199</v>
      </c>
      <c r="D10429" s="1163" t="s">
        <v>21200</v>
      </c>
      <c r="E10429" s="1164" t="s">
        <v>3287</v>
      </c>
      <c r="F10429" s="1165">
        <v>45403</v>
      </c>
      <c r="G10429" s="1165">
        <v>45492</v>
      </c>
    </row>
    <row r="10430" spans="1:7" ht="38.25">
      <c r="A10430" s="1162">
        <v>12157</v>
      </c>
      <c r="B10430" s="1162">
        <v>30372</v>
      </c>
      <c r="C10430" s="1163" t="s">
        <v>21201</v>
      </c>
      <c r="D10430" s="1163" t="s">
        <v>21202</v>
      </c>
      <c r="E10430" s="1164" t="s">
        <v>3009</v>
      </c>
      <c r="F10430" s="1165">
        <v>45433</v>
      </c>
      <c r="G10430" s="1165">
        <v>45582</v>
      </c>
    </row>
    <row r="10431" spans="1:7" ht="25.5">
      <c r="A10431" s="1158">
        <v>12158</v>
      </c>
      <c r="B10431" s="1158">
        <v>30373</v>
      </c>
      <c r="C10431" s="1159" t="s">
        <v>21203</v>
      </c>
      <c r="D10431" s="1159" t="s">
        <v>21204</v>
      </c>
      <c r="E10431" s="1160" t="s">
        <v>4939</v>
      </c>
      <c r="F10431" s="1161">
        <v>45023</v>
      </c>
      <c r="G10431" s="1161">
        <v>45372</v>
      </c>
    </row>
    <row r="10432" spans="1:7">
      <c r="A10432" s="1162">
        <v>12159</v>
      </c>
      <c r="B10432" s="1162">
        <v>30374</v>
      </c>
      <c r="C10432" s="1163" t="s">
        <v>21205</v>
      </c>
      <c r="D10432" s="1163" t="s">
        <v>21206</v>
      </c>
      <c r="E10432" s="1164" t="s">
        <v>2357</v>
      </c>
      <c r="F10432" s="1165">
        <v>45372</v>
      </c>
      <c r="G10432" s="1165">
        <v>45372</v>
      </c>
    </row>
    <row r="10433" spans="1:7">
      <c r="A10433" s="1158">
        <v>12160</v>
      </c>
      <c r="B10433" s="1158">
        <v>30375</v>
      </c>
      <c r="C10433" s="1159" t="s">
        <v>11951</v>
      </c>
      <c r="D10433" s="1159" t="s">
        <v>3179</v>
      </c>
      <c r="E10433" s="1160" t="s">
        <v>4546</v>
      </c>
      <c r="F10433" s="1161">
        <v>45023</v>
      </c>
      <c r="G10433" s="1161">
        <v>45262</v>
      </c>
    </row>
    <row r="10434" spans="1:7" ht="38.25">
      <c r="A10434" s="1162">
        <v>12161</v>
      </c>
      <c r="B10434" s="1162">
        <v>30376</v>
      </c>
      <c r="C10434" s="1163" t="s">
        <v>21207</v>
      </c>
      <c r="D10434" s="1163" t="s">
        <v>21208</v>
      </c>
      <c r="E10434" s="1164" t="s">
        <v>3287</v>
      </c>
      <c r="F10434" s="1165">
        <v>45023</v>
      </c>
      <c r="G10434" s="1165">
        <v>45112</v>
      </c>
    </row>
    <row r="10435" spans="1:7" ht="38.25">
      <c r="A10435" s="1162">
        <v>12162</v>
      </c>
      <c r="B10435" s="1162">
        <v>30377</v>
      </c>
      <c r="C10435" s="1163" t="s">
        <v>21209</v>
      </c>
      <c r="D10435" s="1163" t="s">
        <v>21210</v>
      </c>
      <c r="E10435" s="1164" t="s">
        <v>3009</v>
      </c>
      <c r="F10435" s="1165">
        <v>45113</v>
      </c>
      <c r="G10435" s="1165">
        <v>45262</v>
      </c>
    </row>
    <row r="10436" spans="1:7">
      <c r="A10436" s="1158">
        <v>12163</v>
      </c>
      <c r="B10436" s="1158">
        <v>30378</v>
      </c>
      <c r="C10436" s="1159" t="s">
        <v>11960</v>
      </c>
      <c r="D10436" s="1159" t="s">
        <v>12561</v>
      </c>
      <c r="E10436" s="1160" t="s">
        <v>7504</v>
      </c>
      <c r="F10436" s="1161">
        <v>45113</v>
      </c>
      <c r="G10436" s="1161">
        <v>45372</v>
      </c>
    </row>
    <row r="10437" spans="1:7">
      <c r="A10437" s="1162">
        <v>12164</v>
      </c>
      <c r="B10437" s="1162">
        <v>30379</v>
      </c>
      <c r="C10437" s="1163" t="s">
        <v>21211</v>
      </c>
      <c r="D10437" s="1163" t="s">
        <v>21212</v>
      </c>
      <c r="E10437" s="1164" t="s">
        <v>3009</v>
      </c>
      <c r="F10437" s="1165">
        <v>45113</v>
      </c>
      <c r="G10437" s="1165">
        <v>45262</v>
      </c>
    </row>
    <row r="10438" spans="1:7" ht="38.25">
      <c r="A10438" s="1162">
        <v>12165</v>
      </c>
      <c r="B10438" s="1162">
        <v>30380</v>
      </c>
      <c r="C10438" s="1163" t="s">
        <v>21213</v>
      </c>
      <c r="D10438" s="1163" t="s">
        <v>21214</v>
      </c>
      <c r="E10438" s="1164" t="s">
        <v>2947</v>
      </c>
      <c r="F10438" s="1165">
        <v>45203</v>
      </c>
      <c r="G10438" s="1165">
        <v>45277</v>
      </c>
    </row>
    <row r="10439" spans="1:7" ht="38.25">
      <c r="A10439" s="1162">
        <v>12166</v>
      </c>
      <c r="B10439" s="1162">
        <v>30381</v>
      </c>
      <c r="C10439" s="1163" t="s">
        <v>21215</v>
      </c>
      <c r="D10439" s="1163" t="s">
        <v>21216</v>
      </c>
      <c r="E10439" s="1164" t="s">
        <v>2947</v>
      </c>
      <c r="F10439" s="1165">
        <v>45203</v>
      </c>
      <c r="G10439" s="1165">
        <v>45277</v>
      </c>
    </row>
    <row r="10440" spans="1:7" ht="51">
      <c r="A10440" s="1162">
        <v>12167</v>
      </c>
      <c r="B10440" s="1162">
        <v>30382</v>
      </c>
      <c r="C10440" s="1163" t="s">
        <v>21217</v>
      </c>
      <c r="D10440" s="1163" t="s">
        <v>21218</v>
      </c>
      <c r="E10440" s="1164" t="s">
        <v>2693</v>
      </c>
      <c r="F10440" s="1165">
        <v>45328</v>
      </c>
      <c r="G10440" s="1165">
        <v>45372</v>
      </c>
    </row>
    <row r="10441" spans="1:7" ht="51">
      <c r="A10441" s="1162">
        <v>12168</v>
      </c>
      <c r="B10441" s="1162">
        <v>30383</v>
      </c>
      <c r="C10441" s="1163" t="s">
        <v>21219</v>
      </c>
      <c r="D10441" s="1163" t="s">
        <v>21220</v>
      </c>
      <c r="E10441" s="1164" t="s">
        <v>2693</v>
      </c>
      <c r="F10441" s="1165">
        <v>45328</v>
      </c>
      <c r="G10441" s="1165">
        <v>45372</v>
      </c>
    </row>
    <row r="10442" spans="1:7" ht="38.25">
      <c r="A10442" s="1162">
        <v>12169</v>
      </c>
      <c r="B10442" s="1162">
        <v>30384</v>
      </c>
      <c r="C10442" s="1163" t="s">
        <v>21221</v>
      </c>
      <c r="D10442" s="1163" t="s">
        <v>21222</v>
      </c>
      <c r="E10442" s="1164" t="s">
        <v>2981</v>
      </c>
      <c r="F10442" s="1165">
        <v>45278</v>
      </c>
      <c r="G10442" s="1165">
        <v>45327</v>
      </c>
    </row>
    <row r="10443" spans="1:7">
      <c r="A10443" s="1162">
        <v>12170</v>
      </c>
      <c r="B10443" s="1162">
        <v>30385</v>
      </c>
      <c r="C10443" s="1163" t="s">
        <v>21223</v>
      </c>
      <c r="D10443" s="1163" t="s">
        <v>7516</v>
      </c>
      <c r="E10443" s="1164" t="s">
        <v>2981</v>
      </c>
      <c r="F10443" s="1165">
        <v>45113</v>
      </c>
      <c r="G10443" s="1165">
        <v>45162</v>
      </c>
    </row>
    <row r="10444" spans="1:7" ht="38.25">
      <c r="A10444" s="1162">
        <v>12171</v>
      </c>
      <c r="B10444" s="1162">
        <v>30386</v>
      </c>
      <c r="C10444" s="1163" t="s">
        <v>21224</v>
      </c>
      <c r="D10444" s="1163" t="s">
        <v>21225</v>
      </c>
      <c r="E10444" s="1164" t="s">
        <v>3287</v>
      </c>
      <c r="F10444" s="1165">
        <v>45113</v>
      </c>
      <c r="G10444" s="1165">
        <v>45202</v>
      </c>
    </row>
    <row r="10445" spans="1:7">
      <c r="A10445" s="1158">
        <v>12172</v>
      </c>
      <c r="B10445" s="1158">
        <v>30387</v>
      </c>
      <c r="C10445" s="1159" t="s">
        <v>21226</v>
      </c>
      <c r="D10445" s="1159" t="s">
        <v>21227</v>
      </c>
      <c r="E10445" s="1160" t="s">
        <v>6257</v>
      </c>
      <c r="F10445" s="1161">
        <v>44358</v>
      </c>
      <c r="G10445" s="1161">
        <v>45017</v>
      </c>
    </row>
    <row r="10446" spans="1:7">
      <c r="A10446" s="1162">
        <v>12173</v>
      </c>
      <c r="B10446" s="1162">
        <v>30388</v>
      </c>
      <c r="C10446" s="1163" t="s">
        <v>21228</v>
      </c>
      <c r="D10446" s="1163" t="s">
        <v>21229</v>
      </c>
      <c r="E10446" s="1164" t="s">
        <v>2357</v>
      </c>
      <c r="F10446" s="1165">
        <v>45017</v>
      </c>
      <c r="G10446" s="1165">
        <v>45017</v>
      </c>
    </row>
    <row r="10447" spans="1:7">
      <c r="A10447" s="1158">
        <v>12174</v>
      </c>
      <c r="B10447" s="1158">
        <v>30389</v>
      </c>
      <c r="C10447" s="1159" t="s">
        <v>11951</v>
      </c>
      <c r="D10447" s="1159" t="s">
        <v>3179</v>
      </c>
      <c r="E10447" s="1160" t="s">
        <v>3006</v>
      </c>
      <c r="F10447" s="1161">
        <v>44358</v>
      </c>
      <c r="G10447" s="1161">
        <v>44717</v>
      </c>
    </row>
    <row r="10448" spans="1:7" ht="25.5">
      <c r="A10448" s="1162">
        <v>12175</v>
      </c>
      <c r="B10448" s="1162">
        <v>30390</v>
      </c>
      <c r="C10448" s="1163" t="s">
        <v>21230</v>
      </c>
      <c r="D10448" s="1163" t="s">
        <v>21231</v>
      </c>
      <c r="E10448" s="1164" t="s">
        <v>3006</v>
      </c>
      <c r="F10448" s="1165">
        <v>44358</v>
      </c>
      <c r="G10448" s="1165">
        <v>44717</v>
      </c>
    </row>
    <row r="10449" spans="1:7">
      <c r="A10449" s="1158">
        <v>12176</v>
      </c>
      <c r="B10449" s="1158">
        <v>30391</v>
      </c>
      <c r="C10449" s="1159" t="s">
        <v>11969</v>
      </c>
      <c r="D10449" s="1159" t="s">
        <v>12493</v>
      </c>
      <c r="E10449" s="1160" t="s">
        <v>3461</v>
      </c>
      <c r="F10449" s="1161">
        <v>44718</v>
      </c>
      <c r="G10449" s="1161">
        <v>45017</v>
      </c>
    </row>
    <row r="10450" spans="1:7" ht="38.25">
      <c r="A10450" s="1162">
        <v>12177</v>
      </c>
      <c r="B10450" s="1162">
        <v>30392</v>
      </c>
      <c r="C10450" s="1163" t="s">
        <v>21232</v>
      </c>
      <c r="D10450" s="1163" t="s">
        <v>21233</v>
      </c>
      <c r="E10450" s="1164" t="s">
        <v>3461</v>
      </c>
      <c r="F10450" s="1165">
        <v>44718</v>
      </c>
      <c r="G10450" s="1165">
        <v>45017</v>
      </c>
    </row>
    <row r="10451" spans="1:7">
      <c r="A10451" s="1158">
        <v>12178</v>
      </c>
      <c r="B10451" s="1158">
        <v>30393</v>
      </c>
      <c r="C10451" s="1159" t="s">
        <v>21234</v>
      </c>
      <c r="D10451" s="1159" t="s">
        <v>21235</v>
      </c>
      <c r="E10451" s="1160" t="s">
        <v>3029</v>
      </c>
      <c r="F10451" s="1161">
        <v>44718</v>
      </c>
      <c r="G10451" s="1161">
        <v>44967</v>
      </c>
    </row>
    <row r="10452" spans="1:7">
      <c r="A10452" s="1162">
        <v>12179</v>
      </c>
      <c r="B10452" s="1162">
        <v>30394</v>
      </c>
      <c r="C10452" s="1163" t="s">
        <v>21236</v>
      </c>
      <c r="D10452" s="1163" t="s">
        <v>21237</v>
      </c>
      <c r="E10452" s="1164" t="s">
        <v>2357</v>
      </c>
      <c r="F10452" s="1165">
        <v>44967</v>
      </c>
      <c r="G10452" s="1165">
        <v>44967</v>
      </c>
    </row>
    <row r="10453" spans="1:7">
      <c r="A10453" s="1158">
        <v>12180</v>
      </c>
      <c r="B10453" s="1158">
        <v>30395</v>
      </c>
      <c r="C10453" s="1159" t="s">
        <v>11960</v>
      </c>
      <c r="D10453" s="1159" t="s">
        <v>12561</v>
      </c>
      <c r="E10453" s="1160" t="s">
        <v>3029</v>
      </c>
      <c r="F10453" s="1161">
        <v>44718</v>
      </c>
      <c r="G10453" s="1161">
        <v>44967</v>
      </c>
    </row>
    <row r="10454" spans="1:7" ht="25.5">
      <c r="A10454" s="1162">
        <v>12181</v>
      </c>
      <c r="B10454" s="1162">
        <v>30396</v>
      </c>
      <c r="C10454" s="1163" t="s">
        <v>21238</v>
      </c>
      <c r="D10454" s="1163" t="s">
        <v>21239</v>
      </c>
      <c r="E10454" s="1164" t="s">
        <v>3029</v>
      </c>
      <c r="F10454" s="1165">
        <v>44718</v>
      </c>
      <c r="G10454" s="1165">
        <v>44967</v>
      </c>
    </row>
    <row r="10455" spans="1:7" ht="25.5">
      <c r="A10455" s="1162">
        <v>12182</v>
      </c>
      <c r="B10455" s="1162">
        <v>30397</v>
      </c>
      <c r="C10455" s="1163" t="s">
        <v>12463</v>
      </c>
      <c r="D10455" s="1163" t="s">
        <v>1484</v>
      </c>
      <c r="E10455" s="1164" t="s">
        <v>3029</v>
      </c>
      <c r="F10455" s="1165">
        <v>44718</v>
      </c>
      <c r="G10455" s="1165">
        <v>44967</v>
      </c>
    </row>
    <row r="10456" spans="1:7">
      <c r="A10456" s="1158">
        <v>12183</v>
      </c>
      <c r="B10456" s="1158">
        <v>30398</v>
      </c>
      <c r="C10456" s="1159" t="s">
        <v>21240</v>
      </c>
      <c r="D10456" s="1159" t="s">
        <v>21241</v>
      </c>
      <c r="E10456" s="1160" t="s">
        <v>21242</v>
      </c>
      <c r="F10456" s="1161">
        <v>44230</v>
      </c>
      <c r="G10456" s="1161">
        <v>45920</v>
      </c>
    </row>
    <row r="10457" spans="1:7">
      <c r="A10457" s="1162">
        <v>12184</v>
      </c>
      <c r="B10457" s="1162">
        <v>30399</v>
      </c>
      <c r="C10457" s="1163" t="s">
        <v>21243</v>
      </c>
      <c r="D10457" s="1163" t="s">
        <v>21244</v>
      </c>
      <c r="E10457" s="1164" t="s">
        <v>2357</v>
      </c>
      <c r="F10457" s="1165">
        <v>45920</v>
      </c>
      <c r="G10457" s="1165">
        <v>45920</v>
      </c>
    </row>
    <row r="10458" spans="1:7">
      <c r="A10458" s="1158">
        <v>12185</v>
      </c>
      <c r="B10458" s="1158">
        <v>30400</v>
      </c>
      <c r="C10458" s="1159" t="s">
        <v>11951</v>
      </c>
      <c r="D10458" s="1159" t="s">
        <v>3179</v>
      </c>
      <c r="E10458" s="1160" t="s">
        <v>5492</v>
      </c>
      <c r="F10458" s="1161">
        <v>44230</v>
      </c>
      <c r="G10458" s="1161">
        <v>45834</v>
      </c>
    </row>
    <row r="10459" spans="1:7">
      <c r="A10459" s="1158">
        <v>12186</v>
      </c>
      <c r="B10459" s="1158">
        <v>30401</v>
      </c>
      <c r="C10459" s="1159" t="s">
        <v>12278</v>
      </c>
      <c r="D10459" s="1159" t="s">
        <v>3409</v>
      </c>
      <c r="E10459" s="1160" t="s">
        <v>21245</v>
      </c>
      <c r="F10459" s="1161">
        <v>44230</v>
      </c>
      <c r="G10459" s="1161">
        <v>45744</v>
      </c>
    </row>
    <row r="10460" spans="1:7">
      <c r="A10460" s="1158">
        <v>12187</v>
      </c>
      <c r="B10460" s="1158">
        <v>30402</v>
      </c>
      <c r="C10460" s="1159" t="s">
        <v>21246</v>
      </c>
      <c r="D10460" s="1159" t="s">
        <v>3187</v>
      </c>
      <c r="E10460" s="1160" t="s">
        <v>3064</v>
      </c>
      <c r="F10460" s="1161">
        <v>44230</v>
      </c>
      <c r="G10460" s="1161">
        <v>44409</v>
      </c>
    </row>
    <row r="10461" spans="1:7" ht="51">
      <c r="A10461" s="1162">
        <v>12188</v>
      </c>
      <c r="B10461" s="1162">
        <v>30403</v>
      </c>
      <c r="C10461" s="1163" t="s">
        <v>21247</v>
      </c>
      <c r="D10461" s="1163" t="s">
        <v>21248</v>
      </c>
      <c r="E10461" s="1164" t="s">
        <v>3064</v>
      </c>
      <c r="F10461" s="1165">
        <v>44230</v>
      </c>
      <c r="G10461" s="1165">
        <v>44409</v>
      </c>
    </row>
    <row r="10462" spans="1:7" ht="38.25">
      <c r="A10462" s="1162">
        <v>12189</v>
      </c>
      <c r="B10462" s="1162">
        <v>30404</v>
      </c>
      <c r="C10462" s="1163" t="s">
        <v>21249</v>
      </c>
      <c r="D10462" s="1163" t="s">
        <v>21250</v>
      </c>
      <c r="E10462" s="1164" t="s">
        <v>3287</v>
      </c>
      <c r="F10462" s="1165">
        <v>44317</v>
      </c>
      <c r="G10462" s="1165">
        <v>44406</v>
      </c>
    </row>
    <row r="10463" spans="1:7" ht="25.5">
      <c r="A10463" s="1162">
        <v>12190</v>
      </c>
      <c r="B10463" s="1162">
        <v>30405</v>
      </c>
      <c r="C10463" s="1163" t="s">
        <v>21251</v>
      </c>
      <c r="D10463" s="1163" t="s">
        <v>21252</v>
      </c>
      <c r="E10463" s="1164" t="s">
        <v>5501</v>
      </c>
      <c r="F10463" s="1165">
        <v>44287</v>
      </c>
      <c r="G10463" s="1165">
        <v>44379</v>
      </c>
    </row>
    <row r="10464" spans="1:7">
      <c r="A10464" s="1158">
        <v>12191</v>
      </c>
      <c r="B10464" s="1158">
        <v>30406</v>
      </c>
      <c r="C10464" s="1159" t="s">
        <v>21253</v>
      </c>
      <c r="D10464" s="1159" t="s">
        <v>5503</v>
      </c>
      <c r="E10464" s="1160" t="s">
        <v>5504</v>
      </c>
      <c r="F10464" s="1161">
        <v>44410</v>
      </c>
      <c r="G10464" s="1161">
        <v>45654</v>
      </c>
    </row>
    <row r="10465" spans="1:7">
      <c r="A10465" s="1158">
        <v>12192</v>
      </c>
      <c r="B10465" s="1158">
        <v>30407</v>
      </c>
      <c r="C10465" s="1159" t="s">
        <v>21254</v>
      </c>
      <c r="D10465" s="1159" t="s">
        <v>5506</v>
      </c>
      <c r="E10465" s="1160" t="s">
        <v>5507</v>
      </c>
      <c r="F10465" s="1161">
        <v>44410</v>
      </c>
      <c r="G10465" s="1161">
        <v>45604</v>
      </c>
    </row>
    <row r="10466" spans="1:7" ht="25.5">
      <c r="A10466" s="1158">
        <v>12193</v>
      </c>
      <c r="B10466" s="1158">
        <v>30408</v>
      </c>
      <c r="C10466" s="1159" t="s">
        <v>21255</v>
      </c>
      <c r="D10466" s="1159" t="s">
        <v>5509</v>
      </c>
      <c r="E10466" s="1160" t="s">
        <v>3287</v>
      </c>
      <c r="F10466" s="1161">
        <v>44410</v>
      </c>
      <c r="G10466" s="1161">
        <v>44499</v>
      </c>
    </row>
    <row r="10467" spans="1:7" ht="38.25">
      <c r="A10467" s="1162">
        <v>12194</v>
      </c>
      <c r="B10467" s="1162">
        <v>30409</v>
      </c>
      <c r="C10467" s="1163" t="s">
        <v>21256</v>
      </c>
      <c r="D10467" s="1163" t="s">
        <v>21257</v>
      </c>
      <c r="E10467" s="1164" t="s">
        <v>3215</v>
      </c>
      <c r="F10467" s="1165">
        <v>44420</v>
      </c>
      <c r="G10467" s="1165">
        <v>44499</v>
      </c>
    </row>
    <row r="10468" spans="1:7" ht="38.25">
      <c r="A10468" s="1162">
        <v>12195</v>
      </c>
      <c r="B10468" s="1162">
        <v>30410</v>
      </c>
      <c r="C10468" s="1163" t="s">
        <v>21258</v>
      </c>
      <c r="D10468" s="1163" t="s">
        <v>21259</v>
      </c>
      <c r="E10468" s="1164" t="s">
        <v>3215</v>
      </c>
      <c r="F10468" s="1165">
        <v>44420</v>
      </c>
      <c r="G10468" s="1165">
        <v>44499</v>
      </c>
    </row>
    <row r="10469" spans="1:7" ht="38.25">
      <c r="A10469" s="1162">
        <v>12196</v>
      </c>
      <c r="B10469" s="1162">
        <v>30411</v>
      </c>
      <c r="C10469" s="1163" t="s">
        <v>21260</v>
      </c>
      <c r="D10469" s="1163" t="s">
        <v>21261</v>
      </c>
      <c r="E10469" s="1164" t="s">
        <v>3215</v>
      </c>
      <c r="F10469" s="1165">
        <v>44410</v>
      </c>
      <c r="G10469" s="1165">
        <v>44489</v>
      </c>
    </row>
    <row r="10470" spans="1:7" ht="38.25">
      <c r="A10470" s="1162">
        <v>12197</v>
      </c>
      <c r="B10470" s="1162">
        <v>30412</v>
      </c>
      <c r="C10470" s="1163" t="s">
        <v>21262</v>
      </c>
      <c r="D10470" s="1163" t="s">
        <v>21263</v>
      </c>
      <c r="E10470" s="1164" t="s">
        <v>3215</v>
      </c>
      <c r="F10470" s="1165">
        <v>44410</v>
      </c>
      <c r="G10470" s="1165">
        <v>44489</v>
      </c>
    </row>
    <row r="10471" spans="1:7" ht="38.25">
      <c r="A10471" s="1162">
        <v>12198</v>
      </c>
      <c r="B10471" s="1162">
        <v>30413</v>
      </c>
      <c r="C10471" s="1163" t="s">
        <v>21264</v>
      </c>
      <c r="D10471" s="1163" t="s">
        <v>21265</v>
      </c>
      <c r="E10471" s="1164" t="s">
        <v>3215</v>
      </c>
      <c r="F10471" s="1165">
        <v>44410</v>
      </c>
      <c r="G10471" s="1165">
        <v>44489</v>
      </c>
    </row>
    <row r="10472" spans="1:7" ht="51">
      <c r="A10472" s="1162">
        <v>12199</v>
      </c>
      <c r="B10472" s="1162">
        <v>30414</v>
      </c>
      <c r="C10472" s="1163" t="s">
        <v>21266</v>
      </c>
      <c r="D10472" s="1163" t="s">
        <v>21267</v>
      </c>
      <c r="E10472" s="1164" t="s">
        <v>3215</v>
      </c>
      <c r="F10472" s="1165">
        <v>44410</v>
      </c>
      <c r="G10472" s="1165">
        <v>44489</v>
      </c>
    </row>
    <row r="10473" spans="1:7" ht="51">
      <c r="A10473" s="1162">
        <v>12200</v>
      </c>
      <c r="B10473" s="1162">
        <v>30415</v>
      </c>
      <c r="C10473" s="1163" t="s">
        <v>21268</v>
      </c>
      <c r="D10473" s="1163" t="s">
        <v>21269</v>
      </c>
      <c r="E10473" s="1164" t="s">
        <v>3215</v>
      </c>
      <c r="F10473" s="1165">
        <v>44410</v>
      </c>
      <c r="G10473" s="1165">
        <v>44489</v>
      </c>
    </row>
    <row r="10474" spans="1:7" ht="38.25">
      <c r="A10474" s="1162">
        <v>12201</v>
      </c>
      <c r="B10474" s="1162">
        <v>30416</v>
      </c>
      <c r="C10474" s="1163" t="s">
        <v>21270</v>
      </c>
      <c r="D10474" s="1163" t="s">
        <v>21271</v>
      </c>
      <c r="E10474" s="1164" t="s">
        <v>3215</v>
      </c>
      <c r="F10474" s="1165">
        <v>44410</v>
      </c>
      <c r="G10474" s="1165">
        <v>44489</v>
      </c>
    </row>
    <row r="10475" spans="1:7" ht="38.25">
      <c r="A10475" s="1162">
        <v>12202</v>
      </c>
      <c r="B10475" s="1162">
        <v>30417</v>
      </c>
      <c r="C10475" s="1163" t="s">
        <v>21272</v>
      </c>
      <c r="D10475" s="1163" t="s">
        <v>21273</v>
      </c>
      <c r="E10475" s="1164" t="s">
        <v>3215</v>
      </c>
      <c r="F10475" s="1165">
        <v>44410</v>
      </c>
      <c r="G10475" s="1165">
        <v>44489</v>
      </c>
    </row>
    <row r="10476" spans="1:7" ht="38.25">
      <c r="A10476" s="1162">
        <v>12203</v>
      </c>
      <c r="B10476" s="1162">
        <v>30418</v>
      </c>
      <c r="C10476" s="1163" t="s">
        <v>21274</v>
      </c>
      <c r="D10476" s="1163" t="s">
        <v>21275</v>
      </c>
      <c r="E10476" s="1164" t="s">
        <v>3215</v>
      </c>
      <c r="F10476" s="1165">
        <v>44410</v>
      </c>
      <c r="G10476" s="1165">
        <v>44489</v>
      </c>
    </row>
    <row r="10477" spans="1:7" ht="51">
      <c r="A10477" s="1162">
        <v>12204</v>
      </c>
      <c r="B10477" s="1162">
        <v>30419</v>
      </c>
      <c r="C10477" s="1163" t="s">
        <v>21276</v>
      </c>
      <c r="D10477" s="1163" t="s">
        <v>21277</v>
      </c>
      <c r="E10477" s="1164" t="s">
        <v>3215</v>
      </c>
      <c r="F10477" s="1165">
        <v>44410</v>
      </c>
      <c r="G10477" s="1165">
        <v>44489</v>
      </c>
    </row>
    <row r="10478" spans="1:7" ht="38.25">
      <c r="A10478" s="1162">
        <v>12205</v>
      </c>
      <c r="B10478" s="1162">
        <v>30420</v>
      </c>
      <c r="C10478" s="1163" t="s">
        <v>21278</v>
      </c>
      <c r="D10478" s="1163" t="s">
        <v>21279</v>
      </c>
      <c r="E10478" s="1164" t="s">
        <v>3215</v>
      </c>
      <c r="F10478" s="1165">
        <v>44410</v>
      </c>
      <c r="G10478" s="1165">
        <v>44489</v>
      </c>
    </row>
    <row r="10479" spans="1:7" ht="25.5">
      <c r="A10479" s="1158">
        <v>12206</v>
      </c>
      <c r="B10479" s="1158">
        <v>30421</v>
      </c>
      <c r="C10479" s="1159" t="s">
        <v>21280</v>
      </c>
      <c r="D10479" s="1159" t="s">
        <v>5535</v>
      </c>
      <c r="E10479" s="1160" t="s">
        <v>3705</v>
      </c>
      <c r="F10479" s="1161">
        <v>44615</v>
      </c>
      <c r="G10479" s="1161">
        <v>44684</v>
      </c>
    </row>
    <row r="10480" spans="1:7" ht="38.25">
      <c r="A10480" s="1162">
        <v>12207</v>
      </c>
      <c r="B10480" s="1162">
        <v>30422</v>
      </c>
      <c r="C10480" s="1163" t="s">
        <v>21281</v>
      </c>
      <c r="D10480" s="1163" t="s">
        <v>21282</v>
      </c>
      <c r="E10480" s="1164" t="s">
        <v>3034</v>
      </c>
      <c r="F10480" s="1165">
        <v>44615</v>
      </c>
      <c r="G10480" s="1165">
        <v>44674</v>
      </c>
    </row>
    <row r="10481" spans="1:7" ht="38.25">
      <c r="A10481" s="1162">
        <v>12208</v>
      </c>
      <c r="B10481" s="1162">
        <v>30423</v>
      </c>
      <c r="C10481" s="1163" t="s">
        <v>21283</v>
      </c>
      <c r="D10481" s="1163" t="s">
        <v>21284</v>
      </c>
      <c r="E10481" s="1164" t="s">
        <v>3034</v>
      </c>
      <c r="F10481" s="1165">
        <v>44615</v>
      </c>
      <c r="G10481" s="1165">
        <v>44674</v>
      </c>
    </row>
    <row r="10482" spans="1:7" ht="38.25">
      <c r="A10482" s="1162">
        <v>12209</v>
      </c>
      <c r="B10482" s="1162">
        <v>30424</v>
      </c>
      <c r="C10482" s="1163" t="s">
        <v>21285</v>
      </c>
      <c r="D10482" s="1163" t="s">
        <v>21286</v>
      </c>
      <c r="E10482" s="1164" t="s">
        <v>3034</v>
      </c>
      <c r="F10482" s="1165">
        <v>44615</v>
      </c>
      <c r="G10482" s="1165">
        <v>44674</v>
      </c>
    </row>
    <row r="10483" spans="1:7" ht="38.25">
      <c r="A10483" s="1162">
        <v>12210</v>
      </c>
      <c r="B10483" s="1162">
        <v>30425</v>
      </c>
      <c r="C10483" s="1163" t="s">
        <v>21287</v>
      </c>
      <c r="D10483" s="1163" t="s">
        <v>21288</v>
      </c>
      <c r="E10483" s="1164" t="s">
        <v>3034</v>
      </c>
      <c r="F10483" s="1165">
        <v>44615</v>
      </c>
      <c r="G10483" s="1165">
        <v>44674</v>
      </c>
    </row>
    <row r="10484" spans="1:7" ht="38.25">
      <c r="A10484" s="1162">
        <v>12211</v>
      </c>
      <c r="B10484" s="1162">
        <v>30426</v>
      </c>
      <c r="C10484" s="1163" t="s">
        <v>21289</v>
      </c>
      <c r="D10484" s="1163" t="s">
        <v>21290</v>
      </c>
      <c r="E10484" s="1164" t="s">
        <v>3034</v>
      </c>
      <c r="F10484" s="1165">
        <v>44625</v>
      </c>
      <c r="G10484" s="1165">
        <v>44684</v>
      </c>
    </row>
    <row r="10485" spans="1:7" ht="38.25">
      <c r="A10485" s="1162">
        <v>12212</v>
      </c>
      <c r="B10485" s="1162">
        <v>30427</v>
      </c>
      <c r="C10485" s="1163" t="s">
        <v>21291</v>
      </c>
      <c r="D10485" s="1163" t="s">
        <v>21292</v>
      </c>
      <c r="E10485" s="1164" t="s">
        <v>3034</v>
      </c>
      <c r="F10485" s="1165">
        <v>44625</v>
      </c>
      <c r="G10485" s="1165">
        <v>44684</v>
      </c>
    </row>
    <row r="10486" spans="1:7" ht="38.25">
      <c r="A10486" s="1162">
        <v>12213</v>
      </c>
      <c r="B10486" s="1162">
        <v>30428</v>
      </c>
      <c r="C10486" s="1163" t="s">
        <v>21293</v>
      </c>
      <c r="D10486" s="1163" t="s">
        <v>21294</v>
      </c>
      <c r="E10486" s="1164" t="s">
        <v>3034</v>
      </c>
      <c r="F10486" s="1165">
        <v>44615</v>
      </c>
      <c r="G10486" s="1165">
        <v>44674</v>
      </c>
    </row>
    <row r="10487" spans="1:7" ht="38.25">
      <c r="A10487" s="1162">
        <v>12214</v>
      </c>
      <c r="B10487" s="1162">
        <v>30429</v>
      </c>
      <c r="C10487" s="1163" t="s">
        <v>21295</v>
      </c>
      <c r="D10487" s="1163" t="s">
        <v>21296</v>
      </c>
      <c r="E10487" s="1164" t="s">
        <v>3034</v>
      </c>
      <c r="F10487" s="1165">
        <v>44615</v>
      </c>
      <c r="G10487" s="1165">
        <v>44674</v>
      </c>
    </row>
    <row r="10488" spans="1:7" ht="38.25">
      <c r="A10488" s="1162">
        <v>12215</v>
      </c>
      <c r="B10488" s="1162">
        <v>30430</v>
      </c>
      <c r="C10488" s="1163" t="s">
        <v>21297</v>
      </c>
      <c r="D10488" s="1163" t="s">
        <v>21298</v>
      </c>
      <c r="E10488" s="1164" t="s">
        <v>3034</v>
      </c>
      <c r="F10488" s="1165">
        <v>44615</v>
      </c>
      <c r="G10488" s="1165">
        <v>44674</v>
      </c>
    </row>
    <row r="10489" spans="1:7" ht="38.25">
      <c r="A10489" s="1162">
        <v>12216</v>
      </c>
      <c r="B10489" s="1162">
        <v>30431</v>
      </c>
      <c r="C10489" s="1163" t="s">
        <v>21299</v>
      </c>
      <c r="D10489" s="1163" t="s">
        <v>21300</v>
      </c>
      <c r="E10489" s="1164" t="s">
        <v>3034</v>
      </c>
      <c r="F10489" s="1165">
        <v>44615</v>
      </c>
      <c r="G10489" s="1165">
        <v>44674</v>
      </c>
    </row>
    <row r="10490" spans="1:7" ht="51">
      <c r="A10490" s="1162">
        <v>12217</v>
      </c>
      <c r="B10490" s="1162">
        <v>30432</v>
      </c>
      <c r="C10490" s="1163" t="s">
        <v>21301</v>
      </c>
      <c r="D10490" s="1163" t="s">
        <v>21302</v>
      </c>
      <c r="E10490" s="1164" t="s">
        <v>3034</v>
      </c>
      <c r="F10490" s="1165">
        <v>44615</v>
      </c>
      <c r="G10490" s="1165">
        <v>44674</v>
      </c>
    </row>
    <row r="10491" spans="1:7">
      <c r="A10491" s="1158">
        <v>12218</v>
      </c>
      <c r="B10491" s="1158">
        <v>30433</v>
      </c>
      <c r="C10491" s="1159" t="s">
        <v>21303</v>
      </c>
      <c r="D10491" s="1159" t="s">
        <v>5559</v>
      </c>
      <c r="E10491" s="1160" t="s">
        <v>3705</v>
      </c>
      <c r="F10491" s="1161">
        <v>44735</v>
      </c>
      <c r="G10491" s="1161">
        <v>44804</v>
      </c>
    </row>
    <row r="10492" spans="1:7" ht="38.25">
      <c r="A10492" s="1162">
        <v>12219</v>
      </c>
      <c r="B10492" s="1162">
        <v>30434</v>
      </c>
      <c r="C10492" s="1163" t="s">
        <v>21304</v>
      </c>
      <c r="D10492" s="1163" t="s">
        <v>21305</v>
      </c>
      <c r="E10492" s="1164" t="s">
        <v>3034</v>
      </c>
      <c r="F10492" s="1165">
        <v>44745</v>
      </c>
      <c r="G10492" s="1165">
        <v>44804</v>
      </c>
    </row>
    <row r="10493" spans="1:7" ht="38.25">
      <c r="A10493" s="1162">
        <v>12220</v>
      </c>
      <c r="B10493" s="1162">
        <v>30435</v>
      </c>
      <c r="C10493" s="1163" t="s">
        <v>21287</v>
      </c>
      <c r="D10493" s="1163" t="s">
        <v>21306</v>
      </c>
      <c r="E10493" s="1164" t="s">
        <v>3034</v>
      </c>
      <c r="F10493" s="1165">
        <v>44745</v>
      </c>
      <c r="G10493" s="1165">
        <v>44804</v>
      </c>
    </row>
    <row r="10494" spans="1:7" ht="38.25">
      <c r="A10494" s="1162">
        <v>12221</v>
      </c>
      <c r="B10494" s="1162">
        <v>30436</v>
      </c>
      <c r="C10494" s="1163" t="s">
        <v>21307</v>
      </c>
      <c r="D10494" s="1163" t="s">
        <v>21308</v>
      </c>
      <c r="E10494" s="1164" t="s">
        <v>3034</v>
      </c>
      <c r="F10494" s="1165">
        <v>44735</v>
      </c>
      <c r="G10494" s="1165">
        <v>44794</v>
      </c>
    </row>
    <row r="10495" spans="1:7" ht="51">
      <c r="A10495" s="1162">
        <v>12222</v>
      </c>
      <c r="B10495" s="1162">
        <v>30437</v>
      </c>
      <c r="C10495" s="1163" t="s">
        <v>21309</v>
      </c>
      <c r="D10495" s="1163" t="s">
        <v>21310</v>
      </c>
      <c r="E10495" s="1164" t="s">
        <v>3034</v>
      </c>
      <c r="F10495" s="1165">
        <v>44735</v>
      </c>
      <c r="G10495" s="1165">
        <v>44794</v>
      </c>
    </row>
    <row r="10496" spans="1:7" ht="51">
      <c r="A10496" s="1162">
        <v>12223</v>
      </c>
      <c r="B10496" s="1162">
        <v>30438</v>
      </c>
      <c r="C10496" s="1163" t="s">
        <v>21311</v>
      </c>
      <c r="D10496" s="1163" t="s">
        <v>21312</v>
      </c>
      <c r="E10496" s="1164" t="s">
        <v>3034</v>
      </c>
      <c r="F10496" s="1165">
        <v>44735</v>
      </c>
      <c r="G10496" s="1165">
        <v>44794</v>
      </c>
    </row>
    <row r="10497" spans="1:7" ht="51">
      <c r="A10497" s="1162">
        <v>12224</v>
      </c>
      <c r="B10497" s="1162">
        <v>30439</v>
      </c>
      <c r="C10497" s="1163" t="s">
        <v>21313</v>
      </c>
      <c r="D10497" s="1163" t="s">
        <v>21314</v>
      </c>
      <c r="E10497" s="1164" t="s">
        <v>3034</v>
      </c>
      <c r="F10497" s="1165">
        <v>44735</v>
      </c>
      <c r="G10497" s="1165">
        <v>44794</v>
      </c>
    </row>
    <row r="10498" spans="1:7" ht="51">
      <c r="A10498" s="1162">
        <v>12225</v>
      </c>
      <c r="B10498" s="1162">
        <v>30440</v>
      </c>
      <c r="C10498" s="1163" t="s">
        <v>21315</v>
      </c>
      <c r="D10498" s="1163" t="s">
        <v>21316</v>
      </c>
      <c r="E10498" s="1164" t="s">
        <v>3034</v>
      </c>
      <c r="F10498" s="1165">
        <v>44735</v>
      </c>
      <c r="G10498" s="1165">
        <v>44794</v>
      </c>
    </row>
    <row r="10499" spans="1:7" ht="51">
      <c r="A10499" s="1162">
        <v>12226</v>
      </c>
      <c r="B10499" s="1162">
        <v>30441</v>
      </c>
      <c r="C10499" s="1163" t="s">
        <v>21317</v>
      </c>
      <c r="D10499" s="1163" t="s">
        <v>21318</v>
      </c>
      <c r="E10499" s="1164" t="s">
        <v>3034</v>
      </c>
      <c r="F10499" s="1165">
        <v>44735</v>
      </c>
      <c r="G10499" s="1165">
        <v>44794</v>
      </c>
    </row>
    <row r="10500" spans="1:7" ht="51">
      <c r="A10500" s="1162">
        <v>12227</v>
      </c>
      <c r="B10500" s="1162">
        <v>30442</v>
      </c>
      <c r="C10500" s="1163" t="s">
        <v>21319</v>
      </c>
      <c r="D10500" s="1163" t="s">
        <v>21320</v>
      </c>
      <c r="E10500" s="1164" t="s">
        <v>3034</v>
      </c>
      <c r="F10500" s="1165">
        <v>44735</v>
      </c>
      <c r="G10500" s="1165">
        <v>44794</v>
      </c>
    </row>
    <row r="10501" spans="1:7" ht="51">
      <c r="A10501" s="1162">
        <v>12228</v>
      </c>
      <c r="B10501" s="1162">
        <v>30443</v>
      </c>
      <c r="C10501" s="1163" t="s">
        <v>21321</v>
      </c>
      <c r="D10501" s="1163" t="s">
        <v>21322</v>
      </c>
      <c r="E10501" s="1164" t="s">
        <v>3034</v>
      </c>
      <c r="F10501" s="1165">
        <v>44735</v>
      </c>
      <c r="G10501" s="1165">
        <v>44794</v>
      </c>
    </row>
    <row r="10502" spans="1:7" ht="51">
      <c r="A10502" s="1162">
        <v>12229</v>
      </c>
      <c r="B10502" s="1162">
        <v>30444</v>
      </c>
      <c r="C10502" s="1163" t="s">
        <v>21323</v>
      </c>
      <c r="D10502" s="1163" t="s">
        <v>21324</v>
      </c>
      <c r="E10502" s="1164" t="s">
        <v>3034</v>
      </c>
      <c r="F10502" s="1165">
        <v>44735</v>
      </c>
      <c r="G10502" s="1165">
        <v>44794</v>
      </c>
    </row>
    <row r="10503" spans="1:7">
      <c r="A10503" s="1158">
        <v>12230</v>
      </c>
      <c r="B10503" s="1158">
        <v>30445</v>
      </c>
      <c r="C10503" s="1159" t="s">
        <v>21325</v>
      </c>
      <c r="D10503" s="1159" t="s">
        <v>5582</v>
      </c>
      <c r="E10503" s="1160" t="s">
        <v>3705</v>
      </c>
      <c r="F10503" s="1161">
        <v>44835</v>
      </c>
      <c r="G10503" s="1161">
        <v>44904</v>
      </c>
    </row>
    <row r="10504" spans="1:7" ht="38.25">
      <c r="A10504" s="1162">
        <v>12231</v>
      </c>
      <c r="B10504" s="1162">
        <v>30446</v>
      </c>
      <c r="C10504" s="1163" t="s">
        <v>21326</v>
      </c>
      <c r="D10504" s="1163" t="s">
        <v>21327</v>
      </c>
      <c r="E10504" s="1164" t="s">
        <v>3034</v>
      </c>
      <c r="F10504" s="1165">
        <v>44845</v>
      </c>
      <c r="G10504" s="1165">
        <v>44904</v>
      </c>
    </row>
    <row r="10505" spans="1:7" ht="38.25">
      <c r="A10505" s="1162">
        <v>12232</v>
      </c>
      <c r="B10505" s="1162">
        <v>30447</v>
      </c>
      <c r="C10505" s="1163" t="s">
        <v>21328</v>
      </c>
      <c r="D10505" s="1163" t="s">
        <v>21329</v>
      </c>
      <c r="E10505" s="1164" t="s">
        <v>3034</v>
      </c>
      <c r="F10505" s="1165">
        <v>44845</v>
      </c>
      <c r="G10505" s="1165">
        <v>44904</v>
      </c>
    </row>
    <row r="10506" spans="1:7" ht="38.25">
      <c r="A10506" s="1162">
        <v>12233</v>
      </c>
      <c r="B10506" s="1162">
        <v>30448</v>
      </c>
      <c r="C10506" s="1163" t="s">
        <v>21330</v>
      </c>
      <c r="D10506" s="1163" t="s">
        <v>21331</v>
      </c>
      <c r="E10506" s="1164" t="s">
        <v>3034</v>
      </c>
      <c r="F10506" s="1165">
        <v>44835</v>
      </c>
      <c r="G10506" s="1165">
        <v>44894</v>
      </c>
    </row>
    <row r="10507" spans="1:7" ht="51">
      <c r="A10507" s="1162">
        <v>12234</v>
      </c>
      <c r="B10507" s="1162">
        <v>30449</v>
      </c>
      <c r="C10507" s="1163" t="s">
        <v>21332</v>
      </c>
      <c r="D10507" s="1163" t="s">
        <v>21333</v>
      </c>
      <c r="E10507" s="1164" t="s">
        <v>3034</v>
      </c>
      <c r="F10507" s="1165">
        <v>44835</v>
      </c>
      <c r="G10507" s="1165">
        <v>44894</v>
      </c>
    </row>
    <row r="10508" spans="1:7" ht="51">
      <c r="A10508" s="1162">
        <v>12235</v>
      </c>
      <c r="B10508" s="1162">
        <v>30450</v>
      </c>
      <c r="C10508" s="1163" t="s">
        <v>21334</v>
      </c>
      <c r="D10508" s="1163" t="s">
        <v>21335</v>
      </c>
      <c r="E10508" s="1164" t="s">
        <v>3034</v>
      </c>
      <c r="F10508" s="1165">
        <v>44835</v>
      </c>
      <c r="G10508" s="1165">
        <v>44894</v>
      </c>
    </row>
    <row r="10509" spans="1:7" ht="51">
      <c r="A10509" s="1162">
        <v>12236</v>
      </c>
      <c r="B10509" s="1162">
        <v>30451</v>
      </c>
      <c r="C10509" s="1163" t="s">
        <v>21336</v>
      </c>
      <c r="D10509" s="1163" t="s">
        <v>21337</v>
      </c>
      <c r="E10509" s="1164" t="s">
        <v>3034</v>
      </c>
      <c r="F10509" s="1165">
        <v>44835</v>
      </c>
      <c r="G10509" s="1165">
        <v>44894</v>
      </c>
    </row>
    <row r="10510" spans="1:7" ht="51">
      <c r="A10510" s="1162">
        <v>12237</v>
      </c>
      <c r="B10510" s="1162">
        <v>30452</v>
      </c>
      <c r="C10510" s="1163" t="s">
        <v>21338</v>
      </c>
      <c r="D10510" s="1163" t="s">
        <v>21339</v>
      </c>
      <c r="E10510" s="1164" t="s">
        <v>3034</v>
      </c>
      <c r="F10510" s="1165">
        <v>44835</v>
      </c>
      <c r="G10510" s="1165">
        <v>44894</v>
      </c>
    </row>
    <row r="10511" spans="1:7" ht="51">
      <c r="A10511" s="1162">
        <v>12238</v>
      </c>
      <c r="B10511" s="1162">
        <v>30453</v>
      </c>
      <c r="C10511" s="1163" t="s">
        <v>21340</v>
      </c>
      <c r="D10511" s="1163" t="s">
        <v>21341</v>
      </c>
      <c r="E10511" s="1164" t="s">
        <v>3034</v>
      </c>
      <c r="F10511" s="1165">
        <v>44835</v>
      </c>
      <c r="G10511" s="1165">
        <v>44894</v>
      </c>
    </row>
    <row r="10512" spans="1:7" ht="51">
      <c r="A10512" s="1162">
        <v>12239</v>
      </c>
      <c r="B10512" s="1162">
        <v>30454</v>
      </c>
      <c r="C10512" s="1163" t="s">
        <v>21342</v>
      </c>
      <c r="D10512" s="1163" t="s">
        <v>21343</v>
      </c>
      <c r="E10512" s="1164" t="s">
        <v>3034</v>
      </c>
      <c r="F10512" s="1165">
        <v>44835</v>
      </c>
      <c r="G10512" s="1165">
        <v>44894</v>
      </c>
    </row>
    <row r="10513" spans="1:7" ht="51">
      <c r="A10513" s="1162">
        <v>12240</v>
      </c>
      <c r="B10513" s="1162">
        <v>30455</v>
      </c>
      <c r="C10513" s="1163" t="s">
        <v>21344</v>
      </c>
      <c r="D10513" s="1163" t="s">
        <v>21345</v>
      </c>
      <c r="E10513" s="1164" t="s">
        <v>3034</v>
      </c>
      <c r="F10513" s="1165">
        <v>44835</v>
      </c>
      <c r="G10513" s="1165">
        <v>44894</v>
      </c>
    </row>
    <row r="10514" spans="1:7" ht="51">
      <c r="A10514" s="1162">
        <v>12241</v>
      </c>
      <c r="B10514" s="1162">
        <v>30456</v>
      </c>
      <c r="C10514" s="1163" t="s">
        <v>21346</v>
      </c>
      <c r="D10514" s="1163" t="s">
        <v>21347</v>
      </c>
      <c r="E10514" s="1164" t="s">
        <v>3034</v>
      </c>
      <c r="F10514" s="1165">
        <v>44835</v>
      </c>
      <c r="G10514" s="1165">
        <v>44894</v>
      </c>
    </row>
    <row r="10515" spans="1:7">
      <c r="A10515" s="1158">
        <v>12242</v>
      </c>
      <c r="B10515" s="1158">
        <v>30457</v>
      </c>
      <c r="C10515" s="1159" t="s">
        <v>21348</v>
      </c>
      <c r="D10515" s="1159" t="s">
        <v>5606</v>
      </c>
      <c r="E10515" s="1160" t="s">
        <v>3705</v>
      </c>
      <c r="F10515" s="1161">
        <v>44935</v>
      </c>
      <c r="G10515" s="1161">
        <v>45004</v>
      </c>
    </row>
    <row r="10516" spans="1:7" ht="38.25">
      <c r="A10516" s="1162">
        <v>12243</v>
      </c>
      <c r="B10516" s="1162">
        <v>30458</v>
      </c>
      <c r="C10516" s="1163" t="s">
        <v>21349</v>
      </c>
      <c r="D10516" s="1163" t="s">
        <v>21350</v>
      </c>
      <c r="E10516" s="1164" t="s">
        <v>3034</v>
      </c>
      <c r="F10516" s="1165">
        <v>44945</v>
      </c>
      <c r="G10516" s="1165">
        <v>45004</v>
      </c>
    </row>
    <row r="10517" spans="1:7" ht="38.25">
      <c r="A10517" s="1162">
        <v>12244</v>
      </c>
      <c r="B10517" s="1162">
        <v>30459</v>
      </c>
      <c r="C10517" s="1163" t="s">
        <v>21351</v>
      </c>
      <c r="D10517" s="1163" t="s">
        <v>21352</v>
      </c>
      <c r="E10517" s="1164" t="s">
        <v>3034</v>
      </c>
      <c r="F10517" s="1165">
        <v>44945</v>
      </c>
      <c r="G10517" s="1165">
        <v>45004</v>
      </c>
    </row>
    <row r="10518" spans="1:7" ht="38.25">
      <c r="A10518" s="1162">
        <v>12245</v>
      </c>
      <c r="B10518" s="1162">
        <v>30460</v>
      </c>
      <c r="C10518" s="1163" t="s">
        <v>21353</v>
      </c>
      <c r="D10518" s="1163" t="s">
        <v>21354</v>
      </c>
      <c r="E10518" s="1164" t="s">
        <v>3034</v>
      </c>
      <c r="F10518" s="1165">
        <v>44935</v>
      </c>
      <c r="G10518" s="1165">
        <v>44994</v>
      </c>
    </row>
    <row r="10519" spans="1:7" ht="51">
      <c r="A10519" s="1162">
        <v>12246</v>
      </c>
      <c r="B10519" s="1162">
        <v>30461</v>
      </c>
      <c r="C10519" s="1163" t="s">
        <v>21355</v>
      </c>
      <c r="D10519" s="1163" t="s">
        <v>21356</v>
      </c>
      <c r="E10519" s="1164" t="s">
        <v>3034</v>
      </c>
      <c r="F10519" s="1165">
        <v>44935</v>
      </c>
      <c r="G10519" s="1165">
        <v>44994</v>
      </c>
    </row>
    <row r="10520" spans="1:7" ht="51">
      <c r="A10520" s="1162">
        <v>12247</v>
      </c>
      <c r="B10520" s="1162">
        <v>30462</v>
      </c>
      <c r="C10520" s="1163" t="s">
        <v>21357</v>
      </c>
      <c r="D10520" s="1163" t="s">
        <v>21358</v>
      </c>
      <c r="E10520" s="1164" t="s">
        <v>3034</v>
      </c>
      <c r="F10520" s="1165">
        <v>44935</v>
      </c>
      <c r="G10520" s="1165">
        <v>44994</v>
      </c>
    </row>
    <row r="10521" spans="1:7" ht="51">
      <c r="A10521" s="1162">
        <v>12248</v>
      </c>
      <c r="B10521" s="1162">
        <v>30463</v>
      </c>
      <c r="C10521" s="1163" t="s">
        <v>21359</v>
      </c>
      <c r="D10521" s="1163" t="s">
        <v>21360</v>
      </c>
      <c r="E10521" s="1164" t="s">
        <v>3034</v>
      </c>
      <c r="F10521" s="1165">
        <v>44935</v>
      </c>
      <c r="G10521" s="1165">
        <v>44994</v>
      </c>
    </row>
    <row r="10522" spans="1:7" ht="51">
      <c r="A10522" s="1162">
        <v>12249</v>
      </c>
      <c r="B10522" s="1162">
        <v>30464</v>
      </c>
      <c r="C10522" s="1163" t="s">
        <v>21361</v>
      </c>
      <c r="D10522" s="1163" t="s">
        <v>21362</v>
      </c>
      <c r="E10522" s="1164" t="s">
        <v>3034</v>
      </c>
      <c r="F10522" s="1165">
        <v>44935</v>
      </c>
      <c r="G10522" s="1165">
        <v>44994</v>
      </c>
    </row>
    <row r="10523" spans="1:7" ht="51">
      <c r="A10523" s="1162">
        <v>12250</v>
      </c>
      <c r="B10523" s="1162">
        <v>30465</v>
      </c>
      <c r="C10523" s="1163" t="s">
        <v>21363</v>
      </c>
      <c r="D10523" s="1163" t="s">
        <v>21364</v>
      </c>
      <c r="E10523" s="1164" t="s">
        <v>3034</v>
      </c>
      <c r="F10523" s="1165">
        <v>44935</v>
      </c>
      <c r="G10523" s="1165">
        <v>44994</v>
      </c>
    </row>
    <row r="10524" spans="1:7" ht="51">
      <c r="A10524" s="1162">
        <v>12251</v>
      </c>
      <c r="B10524" s="1162">
        <v>30466</v>
      </c>
      <c r="C10524" s="1163" t="s">
        <v>21365</v>
      </c>
      <c r="D10524" s="1163" t="s">
        <v>21366</v>
      </c>
      <c r="E10524" s="1164" t="s">
        <v>3034</v>
      </c>
      <c r="F10524" s="1165">
        <v>44935</v>
      </c>
      <c r="G10524" s="1165">
        <v>44994</v>
      </c>
    </row>
    <row r="10525" spans="1:7" ht="51">
      <c r="A10525" s="1162">
        <v>12252</v>
      </c>
      <c r="B10525" s="1162">
        <v>30467</v>
      </c>
      <c r="C10525" s="1163" t="s">
        <v>21367</v>
      </c>
      <c r="D10525" s="1163" t="s">
        <v>21368</v>
      </c>
      <c r="E10525" s="1164" t="s">
        <v>3034</v>
      </c>
      <c r="F10525" s="1165">
        <v>44935</v>
      </c>
      <c r="G10525" s="1165">
        <v>44994</v>
      </c>
    </row>
    <row r="10526" spans="1:7" ht="51">
      <c r="A10526" s="1162">
        <v>12253</v>
      </c>
      <c r="B10526" s="1162">
        <v>30468</v>
      </c>
      <c r="C10526" s="1163" t="s">
        <v>21369</v>
      </c>
      <c r="D10526" s="1163" t="s">
        <v>21370</v>
      </c>
      <c r="E10526" s="1164" t="s">
        <v>3034</v>
      </c>
      <c r="F10526" s="1165">
        <v>44935</v>
      </c>
      <c r="G10526" s="1165">
        <v>44994</v>
      </c>
    </row>
    <row r="10527" spans="1:7" ht="25.5">
      <c r="A10527" s="1158">
        <v>12254</v>
      </c>
      <c r="B10527" s="1158">
        <v>30469</v>
      </c>
      <c r="C10527" s="1159" t="s">
        <v>21371</v>
      </c>
      <c r="D10527" s="1159" t="s">
        <v>5630</v>
      </c>
      <c r="E10527" s="1160" t="s">
        <v>3705</v>
      </c>
      <c r="F10527" s="1161">
        <v>45035</v>
      </c>
      <c r="G10527" s="1161">
        <v>45104</v>
      </c>
    </row>
    <row r="10528" spans="1:7" ht="38.25">
      <c r="A10528" s="1162">
        <v>12255</v>
      </c>
      <c r="B10528" s="1162">
        <v>30470</v>
      </c>
      <c r="C10528" s="1163" t="s">
        <v>21372</v>
      </c>
      <c r="D10528" s="1163" t="s">
        <v>21373</v>
      </c>
      <c r="E10528" s="1164" t="s">
        <v>3034</v>
      </c>
      <c r="F10528" s="1165">
        <v>45045</v>
      </c>
      <c r="G10528" s="1165">
        <v>45104</v>
      </c>
    </row>
    <row r="10529" spans="1:7" ht="38.25">
      <c r="A10529" s="1162">
        <v>12256</v>
      </c>
      <c r="B10529" s="1162">
        <v>30471</v>
      </c>
      <c r="C10529" s="1163" t="s">
        <v>21374</v>
      </c>
      <c r="D10529" s="1163" t="s">
        <v>21375</v>
      </c>
      <c r="E10529" s="1164" t="s">
        <v>3034</v>
      </c>
      <c r="F10529" s="1165">
        <v>45045</v>
      </c>
      <c r="G10529" s="1165">
        <v>45104</v>
      </c>
    </row>
    <row r="10530" spans="1:7" ht="38.25">
      <c r="A10530" s="1162">
        <v>12257</v>
      </c>
      <c r="B10530" s="1162">
        <v>30472</v>
      </c>
      <c r="C10530" s="1163" t="s">
        <v>21376</v>
      </c>
      <c r="D10530" s="1163" t="s">
        <v>21377</v>
      </c>
      <c r="E10530" s="1164" t="s">
        <v>3034</v>
      </c>
      <c r="F10530" s="1165">
        <v>45035</v>
      </c>
      <c r="G10530" s="1165">
        <v>45094</v>
      </c>
    </row>
    <row r="10531" spans="1:7" ht="51">
      <c r="A10531" s="1162">
        <v>12258</v>
      </c>
      <c r="B10531" s="1162">
        <v>30473</v>
      </c>
      <c r="C10531" s="1163" t="s">
        <v>21378</v>
      </c>
      <c r="D10531" s="1163" t="s">
        <v>21379</v>
      </c>
      <c r="E10531" s="1164" t="s">
        <v>3034</v>
      </c>
      <c r="F10531" s="1165">
        <v>45035</v>
      </c>
      <c r="G10531" s="1165">
        <v>45094</v>
      </c>
    </row>
    <row r="10532" spans="1:7" ht="51">
      <c r="A10532" s="1162">
        <v>12259</v>
      </c>
      <c r="B10532" s="1162">
        <v>30474</v>
      </c>
      <c r="C10532" s="1163" t="s">
        <v>21380</v>
      </c>
      <c r="D10532" s="1163" t="s">
        <v>21381</v>
      </c>
      <c r="E10532" s="1164" t="s">
        <v>3034</v>
      </c>
      <c r="F10532" s="1165">
        <v>45035</v>
      </c>
      <c r="G10532" s="1165">
        <v>45094</v>
      </c>
    </row>
    <row r="10533" spans="1:7" ht="51">
      <c r="A10533" s="1162">
        <v>12260</v>
      </c>
      <c r="B10533" s="1162">
        <v>30475</v>
      </c>
      <c r="C10533" s="1163" t="s">
        <v>21382</v>
      </c>
      <c r="D10533" s="1163" t="s">
        <v>21383</v>
      </c>
      <c r="E10533" s="1164" t="s">
        <v>3034</v>
      </c>
      <c r="F10533" s="1165">
        <v>45035</v>
      </c>
      <c r="G10533" s="1165">
        <v>45094</v>
      </c>
    </row>
    <row r="10534" spans="1:7" ht="51">
      <c r="A10534" s="1162">
        <v>12261</v>
      </c>
      <c r="B10534" s="1162">
        <v>30476</v>
      </c>
      <c r="C10534" s="1163" t="s">
        <v>21384</v>
      </c>
      <c r="D10534" s="1163" t="s">
        <v>21385</v>
      </c>
      <c r="E10534" s="1164" t="s">
        <v>3034</v>
      </c>
      <c r="F10534" s="1165">
        <v>45035</v>
      </c>
      <c r="G10534" s="1165">
        <v>45094</v>
      </c>
    </row>
    <row r="10535" spans="1:7" ht="51">
      <c r="A10535" s="1162">
        <v>12262</v>
      </c>
      <c r="B10535" s="1162">
        <v>30477</v>
      </c>
      <c r="C10535" s="1163" t="s">
        <v>21386</v>
      </c>
      <c r="D10535" s="1163" t="s">
        <v>21387</v>
      </c>
      <c r="E10535" s="1164" t="s">
        <v>3034</v>
      </c>
      <c r="F10535" s="1165">
        <v>45035</v>
      </c>
      <c r="G10535" s="1165">
        <v>45094</v>
      </c>
    </row>
    <row r="10536" spans="1:7" ht="51">
      <c r="A10536" s="1162">
        <v>12263</v>
      </c>
      <c r="B10536" s="1162">
        <v>30478</v>
      </c>
      <c r="C10536" s="1163" t="s">
        <v>21388</v>
      </c>
      <c r="D10536" s="1163" t="s">
        <v>21389</v>
      </c>
      <c r="E10536" s="1164" t="s">
        <v>3034</v>
      </c>
      <c r="F10536" s="1165">
        <v>45035</v>
      </c>
      <c r="G10536" s="1165">
        <v>45094</v>
      </c>
    </row>
    <row r="10537" spans="1:7" ht="51">
      <c r="A10537" s="1162">
        <v>12264</v>
      </c>
      <c r="B10537" s="1162">
        <v>30479</v>
      </c>
      <c r="C10537" s="1163" t="s">
        <v>21390</v>
      </c>
      <c r="D10537" s="1163" t="s">
        <v>21391</v>
      </c>
      <c r="E10537" s="1164" t="s">
        <v>3034</v>
      </c>
      <c r="F10537" s="1165">
        <v>45035</v>
      </c>
      <c r="G10537" s="1165">
        <v>45094</v>
      </c>
    </row>
    <row r="10538" spans="1:7" ht="51">
      <c r="A10538" s="1162">
        <v>12265</v>
      </c>
      <c r="B10538" s="1162">
        <v>30480</v>
      </c>
      <c r="C10538" s="1163" t="s">
        <v>21392</v>
      </c>
      <c r="D10538" s="1163" t="s">
        <v>21393</v>
      </c>
      <c r="E10538" s="1164" t="s">
        <v>3034</v>
      </c>
      <c r="F10538" s="1165">
        <v>45035</v>
      </c>
      <c r="G10538" s="1165">
        <v>45094</v>
      </c>
    </row>
    <row r="10539" spans="1:7" ht="25.5">
      <c r="A10539" s="1158">
        <v>12266</v>
      </c>
      <c r="B10539" s="1158">
        <v>30481</v>
      </c>
      <c r="C10539" s="1159" t="s">
        <v>21394</v>
      </c>
      <c r="D10539" s="1159" t="s">
        <v>5654</v>
      </c>
      <c r="E10539" s="1160" t="s">
        <v>3705</v>
      </c>
      <c r="F10539" s="1161">
        <v>45135</v>
      </c>
      <c r="G10539" s="1161">
        <v>45204</v>
      </c>
    </row>
    <row r="10540" spans="1:7" ht="51">
      <c r="A10540" s="1162">
        <v>12267</v>
      </c>
      <c r="B10540" s="1162">
        <v>30482</v>
      </c>
      <c r="C10540" s="1163" t="s">
        <v>21395</v>
      </c>
      <c r="D10540" s="1163" t="s">
        <v>21396</v>
      </c>
      <c r="E10540" s="1164" t="s">
        <v>3034</v>
      </c>
      <c r="F10540" s="1165">
        <v>45135</v>
      </c>
      <c r="G10540" s="1165">
        <v>45194</v>
      </c>
    </row>
    <row r="10541" spans="1:7" ht="51">
      <c r="A10541" s="1162">
        <v>12268</v>
      </c>
      <c r="B10541" s="1162">
        <v>30483</v>
      </c>
      <c r="C10541" s="1163" t="s">
        <v>21397</v>
      </c>
      <c r="D10541" s="1163" t="s">
        <v>21398</v>
      </c>
      <c r="E10541" s="1164" t="s">
        <v>3034</v>
      </c>
      <c r="F10541" s="1165">
        <v>45135</v>
      </c>
      <c r="G10541" s="1165">
        <v>45194</v>
      </c>
    </row>
    <row r="10542" spans="1:7" ht="51">
      <c r="A10542" s="1162">
        <v>12269</v>
      </c>
      <c r="B10542" s="1162">
        <v>30484</v>
      </c>
      <c r="C10542" s="1163" t="s">
        <v>21399</v>
      </c>
      <c r="D10542" s="1163" t="s">
        <v>21400</v>
      </c>
      <c r="E10542" s="1164" t="s">
        <v>3034</v>
      </c>
      <c r="F10542" s="1165">
        <v>45135</v>
      </c>
      <c r="G10542" s="1165">
        <v>45194</v>
      </c>
    </row>
    <row r="10543" spans="1:7" ht="51">
      <c r="A10543" s="1162">
        <v>12270</v>
      </c>
      <c r="B10543" s="1162">
        <v>30485</v>
      </c>
      <c r="C10543" s="1163" t="s">
        <v>21401</v>
      </c>
      <c r="D10543" s="1163" t="s">
        <v>21402</v>
      </c>
      <c r="E10543" s="1164" t="s">
        <v>3034</v>
      </c>
      <c r="F10543" s="1165">
        <v>45135</v>
      </c>
      <c r="G10543" s="1165">
        <v>45194</v>
      </c>
    </row>
    <row r="10544" spans="1:7" ht="38.25">
      <c r="A10544" s="1162">
        <v>12271</v>
      </c>
      <c r="B10544" s="1162">
        <v>30486</v>
      </c>
      <c r="C10544" s="1163" t="s">
        <v>21403</v>
      </c>
      <c r="D10544" s="1163" t="s">
        <v>21404</v>
      </c>
      <c r="E10544" s="1164" t="s">
        <v>3034</v>
      </c>
      <c r="F10544" s="1165">
        <v>45145</v>
      </c>
      <c r="G10544" s="1165">
        <v>45204</v>
      </c>
    </row>
    <row r="10545" spans="1:7" ht="38.25">
      <c r="A10545" s="1162">
        <v>12272</v>
      </c>
      <c r="B10545" s="1162">
        <v>30487</v>
      </c>
      <c r="C10545" s="1163" t="s">
        <v>21405</v>
      </c>
      <c r="D10545" s="1163" t="s">
        <v>21406</v>
      </c>
      <c r="E10545" s="1164" t="s">
        <v>3034</v>
      </c>
      <c r="F10545" s="1165">
        <v>45145</v>
      </c>
      <c r="G10545" s="1165">
        <v>45204</v>
      </c>
    </row>
    <row r="10546" spans="1:7" ht="38.25">
      <c r="A10546" s="1162">
        <v>12273</v>
      </c>
      <c r="B10546" s="1162">
        <v>30488</v>
      </c>
      <c r="C10546" s="1163" t="s">
        <v>21407</v>
      </c>
      <c r="D10546" s="1163" t="s">
        <v>21408</v>
      </c>
      <c r="E10546" s="1164" t="s">
        <v>3034</v>
      </c>
      <c r="F10546" s="1165">
        <v>45135</v>
      </c>
      <c r="G10546" s="1165">
        <v>45194</v>
      </c>
    </row>
    <row r="10547" spans="1:7" ht="51">
      <c r="A10547" s="1162">
        <v>12274</v>
      </c>
      <c r="B10547" s="1162">
        <v>30489</v>
      </c>
      <c r="C10547" s="1163" t="s">
        <v>21409</v>
      </c>
      <c r="D10547" s="1163" t="s">
        <v>21410</v>
      </c>
      <c r="E10547" s="1164" t="s">
        <v>3034</v>
      </c>
      <c r="F10547" s="1165">
        <v>45135</v>
      </c>
      <c r="G10547" s="1165">
        <v>45194</v>
      </c>
    </row>
    <row r="10548" spans="1:7" ht="51">
      <c r="A10548" s="1162">
        <v>12275</v>
      </c>
      <c r="B10548" s="1162">
        <v>30490</v>
      </c>
      <c r="C10548" s="1163" t="s">
        <v>21411</v>
      </c>
      <c r="D10548" s="1163" t="s">
        <v>21412</v>
      </c>
      <c r="E10548" s="1164" t="s">
        <v>3034</v>
      </c>
      <c r="F10548" s="1165">
        <v>45135</v>
      </c>
      <c r="G10548" s="1165">
        <v>45194</v>
      </c>
    </row>
    <row r="10549" spans="1:7" ht="51">
      <c r="A10549" s="1162">
        <v>12276</v>
      </c>
      <c r="B10549" s="1162">
        <v>30491</v>
      </c>
      <c r="C10549" s="1163" t="s">
        <v>21413</v>
      </c>
      <c r="D10549" s="1163" t="s">
        <v>21414</v>
      </c>
      <c r="E10549" s="1164" t="s">
        <v>3034</v>
      </c>
      <c r="F10549" s="1165">
        <v>45135</v>
      </c>
      <c r="G10549" s="1165">
        <v>45194</v>
      </c>
    </row>
    <row r="10550" spans="1:7" ht="51">
      <c r="A10550" s="1162">
        <v>12277</v>
      </c>
      <c r="B10550" s="1162">
        <v>30492</v>
      </c>
      <c r="C10550" s="1163" t="s">
        <v>21415</v>
      </c>
      <c r="D10550" s="1163" t="s">
        <v>21416</v>
      </c>
      <c r="E10550" s="1164" t="s">
        <v>3034</v>
      </c>
      <c r="F10550" s="1165">
        <v>45135</v>
      </c>
      <c r="G10550" s="1165">
        <v>45194</v>
      </c>
    </row>
    <row r="10551" spans="1:7" ht="25.5">
      <c r="A10551" s="1158">
        <v>12278</v>
      </c>
      <c r="B10551" s="1158">
        <v>30493</v>
      </c>
      <c r="C10551" s="1159" t="s">
        <v>21417</v>
      </c>
      <c r="D10551" s="1159" t="s">
        <v>5678</v>
      </c>
      <c r="E10551" s="1160" t="s">
        <v>3705</v>
      </c>
      <c r="F10551" s="1161">
        <v>45235</v>
      </c>
      <c r="G10551" s="1161">
        <v>45304</v>
      </c>
    </row>
    <row r="10552" spans="1:7" ht="38.25">
      <c r="A10552" s="1162">
        <v>12279</v>
      </c>
      <c r="B10552" s="1162">
        <v>30494</v>
      </c>
      <c r="C10552" s="1163" t="s">
        <v>21418</v>
      </c>
      <c r="D10552" s="1163" t="s">
        <v>21419</v>
      </c>
      <c r="E10552" s="1164" t="s">
        <v>3034</v>
      </c>
      <c r="F10552" s="1165">
        <v>45245</v>
      </c>
      <c r="G10552" s="1165">
        <v>45304</v>
      </c>
    </row>
    <row r="10553" spans="1:7" ht="38.25">
      <c r="A10553" s="1162">
        <v>12280</v>
      </c>
      <c r="B10553" s="1162">
        <v>30495</v>
      </c>
      <c r="C10553" s="1163" t="s">
        <v>21420</v>
      </c>
      <c r="D10553" s="1163" t="s">
        <v>21421</v>
      </c>
      <c r="E10553" s="1164" t="s">
        <v>3034</v>
      </c>
      <c r="F10553" s="1165">
        <v>45245</v>
      </c>
      <c r="G10553" s="1165">
        <v>45304</v>
      </c>
    </row>
    <row r="10554" spans="1:7" ht="38.25">
      <c r="A10554" s="1162">
        <v>12281</v>
      </c>
      <c r="B10554" s="1162">
        <v>30496</v>
      </c>
      <c r="C10554" s="1163" t="s">
        <v>21422</v>
      </c>
      <c r="D10554" s="1163" t="s">
        <v>21423</v>
      </c>
      <c r="E10554" s="1164" t="s">
        <v>3034</v>
      </c>
      <c r="F10554" s="1165">
        <v>45235</v>
      </c>
      <c r="G10554" s="1165">
        <v>45294</v>
      </c>
    </row>
    <row r="10555" spans="1:7" ht="51">
      <c r="A10555" s="1162">
        <v>12282</v>
      </c>
      <c r="B10555" s="1162">
        <v>30497</v>
      </c>
      <c r="C10555" s="1163" t="s">
        <v>21424</v>
      </c>
      <c r="D10555" s="1163" t="s">
        <v>21425</v>
      </c>
      <c r="E10555" s="1164" t="s">
        <v>3034</v>
      </c>
      <c r="F10555" s="1165">
        <v>45235</v>
      </c>
      <c r="G10555" s="1165">
        <v>45294</v>
      </c>
    </row>
    <row r="10556" spans="1:7" ht="51">
      <c r="A10556" s="1162">
        <v>12283</v>
      </c>
      <c r="B10556" s="1162">
        <v>30498</v>
      </c>
      <c r="C10556" s="1163" t="s">
        <v>21426</v>
      </c>
      <c r="D10556" s="1163" t="s">
        <v>21427</v>
      </c>
      <c r="E10556" s="1164" t="s">
        <v>3034</v>
      </c>
      <c r="F10556" s="1165">
        <v>45235</v>
      </c>
      <c r="G10556" s="1165">
        <v>45294</v>
      </c>
    </row>
    <row r="10557" spans="1:7" ht="51">
      <c r="A10557" s="1162">
        <v>12284</v>
      </c>
      <c r="B10557" s="1162">
        <v>30499</v>
      </c>
      <c r="C10557" s="1163" t="s">
        <v>21428</v>
      </c>
      <c r="D10557" s="1163" t="s">
        <v>21429</v>
      </c>
      <c r="E10557" s="1164" t="s">
        <v>3034</v>
      </c>
      <c r="F10557" s="1165">
        <v>45235</v>
      </c>
      <c r="G10557" s="1165">
        <v>45294</v>
      </c>
    </row>
    <row r="10558" spans="1:7" ht="51">
      <c r="A10558" s="1162">
        <v>12285</v>
      </c>
      <c r="B10558" s="1162">
        <v>30500</v>
      </c>
      <c r="C10558" s="1163" t="s">
        <v>21430</v>
      </c>
      <c r="D10558" s="1163" t="s">
        <v>21431</v>
      </c>
      <c r="E10558" s="1164" t="s">
        <v>3034</v>
      </c>
      <c r="F10558" s="1165">
        <v>45235</v>
      </c>
      <c r="G10558" s="1165">
        <v>45294</v>
      </c>
    </row>
    <row r="10559" spans="1:7" ht="51">
      <c r="A10559" s="1162">
        <v>12286</v>
      </c>
      <c r="B10559" s="1162">
        <v>30501</v>
      </c>
      <c r="C10559" s="1163" t="s">
        <v>21432</v>
      </c>
      <c r="D10559" s="1163" t="s">
        <v>21433</v>
      </c>
      <c r="E10559" s="1164" t="s">
        <v>3034</v>
      </c>
      <c r="F10559" s="1165">
        <v>45235</v>
      </c>
      <c r="G10559" s="1165">
        <v>45294</v>
      </c>
    </row>
    <row r="10560" spans="1:7" ht="51">
      <c r="A10560" s="1162">
        <v>12287</v>
      </c>
      <c r="B10560" s="1162">
        <v>30502</v>
      </c>
      <c r="C10560" s="1163" t="s">
        <v>21434</v>
      </c>
      <c r="D10560" s="1163" t="s">
        <v>21435</v>
      </c>
      <c r="E10560" s="1164" t="s">
        <v>3034</v>
      </c>
      <c r="F10560" s="1165">
        <v>45235</v>
      </c>
      <c r="G10560" s="1165">
        <v>45294</v>
      </c>
    </row>
    <row r="10561" spans="1:7" ht="51">
      <c r="A10561" s="1162">
        <v>12288</v>
      </c>
      <c r="B10561" s="1162">
        <v>30503</v>
      </c>
      <c r="C10561" s="1163" t="s">
        <v>21436</v>
      </c>
      <c r="D10561" s="1163" t="s">
        <v>21437</v>
      </c>
      <c r="E10561" s="1164" t="s">
        <v>3034</v>
      </c>
      <c r="F10561" s="1165">
        <v>45235</v>
      </c>
      <c r="G10561" s="1165">
        <v>45294</v>
      </c>
    </row>
    <row r="10562" spans="1:7" ht="51">
      <c r="A10562" s="1162">
        <v>12289</v>
      </c>
      <c r="B10562" s="1162">
        <v>30504</v>
      </c>
      <c r="C10562" s="1163" t="s">
        <v>21438</v>
      </c>
      <c r="D10562" s="1163" t="s">
        <v>21439</v>
      </c>
      <c r="E10562" s="1164" t="s">
        <v>3034</v>
      </c>
      <c r="F10562" s="1165">
        <v>45235</v>
      </c>
      <c r="G10562" s="1165">
        <v>45294</v>
      </c>
    </row>
    <row r="10563" spans="1:7" ht="25.5">
      <c r="A10563" s="1158">
        <v>12290</v>
      </c>
      <c r="B10563" s="1158">
        <v>30505</v>
      </c>
      <c r="C10563" s="1159" t="s">
        <v>21440</v>
      </c>
      <c r="D10563" s="1159" t="s">
        <v>5702</v>
      </c>
      <c r="E10563" s="1160" t="s">
        <v>3705</v>
      </c>
      <c r="F10563" s="1161">
        <v>45335</v>
      </c>
      <c r="G10563" s="1161">
        <v>45404</v>
      </c>
    </row>
    <row r="10564" spans="1:7" ht="38.25">
      <c r="A10564" s="1162">
        <v>12291</v>
      </c>
      <c r="B10564" s="1162">
        <v>30506</v>
      </c>
      <c r="C10564" s="1163" t="s">
        <v>21441</v>
      </c>
      <c r="D10564" s="1163" t="s">
        <v>21442</v>
      </c>
      <c r="E10564" s="1164" t="s">
        <v>3034</v>
      </c>
      <c r="F10564" s="1165">
        <v>45345</v>
      </c>
      <c r="G10564" s="1165">
        <v>45404</v>
      </c>
    </row>
    <row r="10565" spans="1:7" ht="38.25">
      <c r="A10565" s="1162">
        <v>12292</v>
      </c>
      <c r="B10565" s="1162">
        <v>30507</v>
      </c>
      <c r="C10565" s="1163" t="s">
        <v>21443</v>
      </c>
      <c r="D10565" s="1163" t="s">
        <v>21444</v>
      </c>
      <c r="E10565" s="1164" t="s">
        <v>3034</v>
      </c>
      <c r="F10565" s="1165">
        <v>45345</v>
      </c>
      <c r="G10565" s="1165">
        <v>45404</v>
      </c>
    </row>
    <row r="10566" spans="1:7" ht="38.25">
      <c r="A10566" s="1162">
        <v>12293</v>
      </c>
      <c r="B10566" s="1162">
        <v>30508</v>
      </c>
      <c r="C10566" s="1163" t="s">
        <v>21445</v>
      </c>
      <c r="D10566" s="1163" t="s">
        <v>21446</v>
      </c>
      <c r="E10566" s="1164" t="s">
        <v>3034</v>
      </c>
      <c r="F10566" s="1165">
        <v>45335</v>
      </c>
      <c r="G10566" s="1165">
        <v>45394</v>
      </c>
    </row>
    <row r="10567" spans="1:7" ht="51">
      <c r="A10567" s="1162">
        <v>12294</v>
      </c>
      <c r="B10567" s="1162">
        <v>30509</v>
      </c>
      <c r="C10567" s="1163" t="s">
        <v>21447</v>
      </c>
      <c r="D10567" s="1163" t="s">
        <v>21448</v>
      </c>
      <c r="E10567" s="1164" t="s">
        <v>3034</v>
      </c>
      <c r="F10567" s="1165">
        <v>45335</v>
      </c>
      <c r="G10567" s="1165">
        <v>45394</v>
      </c>
    </row>
    <row r="10568" spans="1:7" ht="51">
      <c r="A10568" s="1162">
        <v>12295</v>
      </c>
      <c r="B10568" s="1162">
        <v>30510</v>
      </c>
      <c r="C10568" s="1163" t="s">
        <v>21449</v>
      </c>
      <c r="D10568" s="1163" t="s">
        <v>21450</v>
      </c>
      <c r="E10568" s="1164" t="s">
        <v>3034</v>
      </c>
      <c r="F10568" s="1165">
        <v>45335</v>
      </c>
      <c r="G10568" s="1165">
        <v>45394</v>
      </c>
    </row>
    <row r="10569" spans="1:7" ht="51">
      <c r="A10569" s="1162">
        <v>12296</v>
      </c>
      <c r="B10569" s="1162">
        <v>30511</v>
      </c>
      <c r="C10569" s="1163" t="s">
        <v>21451</v>
      </c>
      <c r="D10569" s="1163" t="s">
        <v>21452</v>
      </c>
      <c r="E10569" s="1164" t="s">
        <v>3034</v>
      </c>
      <c r="F10569" s="1165">
        <v>45335</v>
      </c>
      <c r="G10569" s="1165">
        <v>45394</v>
      </c>
    </row>
    <row r="10570" spans="1:7" ht="51">
      <c r="A10570" s="1162">
        <v>12297</v>
      </c>
      <c r="B10570" s="1162">
        <v>30512</v>
      </c>
      <c r="C10570" s="1163" t="s">
        <v>21453</v>
      </c>
      <c r="D10570" s="1163" t="s">
        <v>21454</v>
      </c>
      <c r="E10570" s="1164" t="s">
        <v>3034</v>
      </c>
      <c r="F10570" s="1165">
        <v>45335</v>
      </c>
      <c r="G10570" s="1165">
        <v>45394</v>
      </c>
    </row>
    <row r="10571" spans="1:7" ht="51">
      <c r="A10571" s="1162">
        <v>12298</v>
      </c>
      <c r="B10571" s="1162">
        <v>30513</v>
      </c>
      <c r="C10571" s="1163" t="s">
        <v>21455</v>
      </c>
      <c r="D10571" s="1163" t="s">
        <v>21456</v>
      </c>
      <c r="E10571" s="1164" t="s">
        <v>3034</v>
      </c>
      <c r="F10571" s="1165">
        <v>45335</v>
      </c>
      <c r="G10571" s="1165">
        <v>45394</v>
      </c>
    </row>
    <row r="10572" spans="1:7" ht="51">
      <c r="A10572" s="1162">
        <v>12299</v>
      </c>
      <c r="B10572" s="1162">
        <v>30514</v>
      </c>
      <c r="C10572" s="1163" t="s">
        <v>21457</v>
      </c>
      <c r="D10572" s="1163" t="s">
        <v>21458</v>
      </c>
      <c r="E10572" s="1164" t="s">
        <v>3034</v>
      </c>
      <c r="F10572" s="1165">
        <v>45335</v>
      </c>
      <c r="G10572" s="1165">
        <v>45394</v>
      </c>
    </row>
    <row r="10573" spans="1:7" ht="51">
      <c r="A10573" s="1162">
        <v>12300</v>
      </c>
      <c r="B10573" s="1162">
        <v>30515</v>
      </c>
      <c r="C10573" s="1163" t="s">
        <v>21459</v>
      </c>
      <c r="D10573" s="1163" t="s">
        <v>21460</v>
      </c>
      <c r="E10573" s="1164" t="s">
        <v>3034</v>
      </c>
      <c r="F10573" s="1165">
        <v>45335</v>
      </c>
      <c r="G10573" s="1165">
        <v>45394</v>
      </c>
    </row>
    <row r="10574" spans="1:7" ht="51">
      <c r="A10574" s="1162">
        <v>12301</v>
      </c>
      <c r="B10574" s="1162">
        <v>30516</v>
      </c>
      <c r="C10574" s="1163" t="s">
        <v>21461</v>
      </c>
      <c r="D10574" s="1163" t="s">
        <v>21462</v>
      </c>
      <c r="E10574" s="1164" t="s">
        <v>3034</v>
      </c>
      <c r="F10574" s="1165">
        <v>45335</v>
      </c>
      <c r="G10574" s="1165">
        <v>45394</v>
      </c>
    </row>
    <row r="10575" spans="1:7" ht="25.5">
      <c r="A10575" s="1158">
        <v>12302</v>
      </c>
      <c r="B10575" s="1158">
        <v>30517</v>
      </c>
      <c r="C10575" s="1159" t="s">
        <v>21463</v>
      </c>
      <c r="D10575" s="1159" t="s">
        <v>5726</v>
      </c>
      <c r="E10575" s="1160" t="s">
        <v>3705</v>
      </c>
      <c r="F10575" s="1161">
        <v>45435</v>
      </c>
      <c r="G10575" s="1161">
        <v>45504</v>
      </c>
    </row>
    <row r="10576" spans="1:7" ht="38.25">
      <c r="A10576" s="1162">
        <v>12303</v>
      </c>
      <c r="B10576" s="1162">
        <v>30518</v>
      </c>
      <c r="C10576" s="1163" t="s">
        <v>21464</v>
      </c>
      <c r="D10576" s="1163" t="s">
        <v>21465</v>
      </c>
      <c r="E10576" s="1164" t="s">
        <v>3034</v>
      </c>
      <c r="F10576" s="1165">
        <v>45445</v>
      </c>
      <c r="G10576" s="1165">
        <v>45504</v>
      </c>
    </row>
    <row r="10577" spans="1:7" ht="38.25">
      <c r="A10577" s="1162">
        <v>12304</v>
      </c>
      <c r="B10577" s="1162">
        <v>30519</v>
      </c>
      <c r="C10577" s="1163" t="s">
        <v>21466</v>
      </c>
      <c r="D10577" s="1163" t="s">
        <v>21467</v>
      </c>
      <c r="E10577" s="1164" t="s">
        <v>3034</v>
      </c>
      <c r="F10577" s="1165">
        <v>45445</v>
      </c>
      <c r="G10577" s="1165">
        <v>45504</v>
      </c>
    </row>
    <row r="10578" spans="1:7" ht="38.25">
      <c r="A10578" s="1162">
        <v>12305</v>
      </c>
      <c r="B10578" s="1162">
        <v>30520</v>
      </c>
      <c r="C10578" s="1163" t="s">
        <v>21468</v>
      </c>
      <c r="D10578" s="1163" t="s">
        <v>21469</v>
      </c>
      <c r="E10578" s="1164" t="s">
        <v>3034</v>
      </c>
      <c r="F10578" s="1165">
        <v>45435</v>
      </c>
      <c r="G10578" s="1165">
        <v>45494</v>
      </c>
    </row>
    <row r="10579" spans="1:7" ht="51">
      <c r="A10579" s="1162">
        <v>12306</v>
      </c>
      <c r="B10579" s="1162">
        <v>30521</v>
      </c>
      <c r="C10579" s="1163" t="s">
        <v>21470</v>
      </c>
      <c r="D10579" s="1163" t="s">
        <v>21471</v>
      </c>
      <c r="E10579" s="1164" t="s">
        <v>3034</v>
      </c>
      <c r="F10579" s="1165">
        <v>45435</v>
      </c>
      <c r="G10579" s="1165">
        <v>45494</v>
      </c>
    </row>
    <row r="10580" spans="1:7" ht="51">
      <c r="A10580" s="1162">
        <v>12307</v>
      </c>
      <c r="B10580" s="1162">
        <v>30522</v>
      </c>
      <c r="C10580" s="1163" t="s">
        <v>21472</v>
      </c>
      <c r="D10580" s="1163" t="s">
        <v>21473</v>
      </c>
      <c r="E10580" s="1164" t="s">
        <v>3034</v>
      </c>
      <c r="F10580" s="1165">
        <v>45435</v>
      </c>
      <c r="G10580" s="1165">
        <v>45494</v>
      </c>
    </row>
    <row r="10581" spans="1:7" ht="51">
      <c r="A10581" s="1162">
        <v>12308</v>
      </c>
      <c r="B10581" s="1162">
        <v>30523</v>
      </c>
      <c r="C10581" s="1163" t="s">
        <v>21474</v>
      </c>
      <c r="D10581" s="1163" t="s">
        <v>21475</v>
      </c>
      <c r="E10581" s="1164" t="s">
        <v>3034</v>
      </c>
      <c r="F10581" s="1165">
        <v>45435</v>
      </c>
      <c r="G10581" s="1165">
        <v>45494</v>
      </c>
    </row>
    <row r="10582" spans="1:7" ht="51">
      <c r="A10582" s="1162">
        <v>12309</v>
      </c>
      <c r="B10582" s="1162">
        <v>30524</v>
      </c>
      <c r="C10582" s="1163" t="s">
        <v>21476</v>
      </c>
      <c r="D10582" s="1163" t="s">
        <v>21477</v>
      </c>
      <c r="E10582" s="1164" t="s">
        <v>3034</v>
      </c>
      <c r="F10582" s="1165">
        <v>45435</v>
      </c>
      <c r="G10582" s="1165">
        <v>45494</v>
      </c>
    </row>
    <row r="10583" spans="1:7" ht="51">
      <c r="A10583" s="1162">
        <v>12310</v>
      </c>
      <c r="B10583" s="1162">
        <v>30525</v>
      </c>
      <c r="C10583" s="1163" t="s">
        <v>21478</v>
      </c>
      <c r="D10583" s="1163" t="s">
        <v>21479</v>
      </c>
      <c r="E10583" s="1164" t="s">
        <v>3034</v>
      </c>
      <c r="F10583" s="1165">
        <v>45435</v>
      </c>
      <c r="G10583" s="1165">
        <v>45494</v>
      </c>
    </row>
    <row r="10584" spans="1:7" ht="51">
      <c r="A10584" s="1162">
        <v>12311</v>
      </c>
      <c r="B10584" s="1162">
        <v>30526</v>
      </c>
      <c r="C10584" s="1163" t="s">
        <v>21480</v>
      </c>
      <c r="D10584" s="1163" t="s">
        <v>21481</v>
      </c>
      <c r="E10584" s="1164" t="s">
        <v>3034</v>
      </c>
      <c r="F10584" s="1165">
        <v>45435</v>
      </c>
      <c r="G10584" s="1165">
        <v>45494</v>
      </c>
    </row>
    <row r="10585" spans="1:7" ht="51">
      <c r="A10585" s="1162">
        <v>12312</v>
      </c>
      <c r="B10585" s="1162">
        <v>30527</v>
      </c>
      <c r="C10585" s="1163" t="s">
        <v>21482</v>
      </c>
      <c r="D10585" s="1163" t="s">
        <v>21483</v>
      </c>
      <c r="E10585" s="1164" t="s">
        <v>3034</v>
      </c>
      <c r="F10585" s="1165">
        <v>45435</v>
      </c>
      <c r="G10585" s="1165">
        <v>45494</v>
      </c>
    </row>
    <row r="10586" spans="1:7" ht="51">
      <c r="A10586" s="1162">
        <v>12313</v>
      </c>
      <c r="B10586" s="1162">
        <v>30528</v>
      </c>
      <c r="C10586" s="1163" t="s">
        <v>21484</v>
      </c>
      <c r="D10586" s="1163" t="s">
        <v>21485</v>
      </c>
      <c r="E10586" s="1164" t="s">
        <v>3034</v>
      </c>
      <c r="F10586" s="1165">
        <v>45435</v>
      </c>
      <c r="G10586" s="1165">
        <v>45494</v>
      </c>
    </row>
    <row r="10587" spans="1:7" ht="25.5">
      <c r="A10587" s="1158">
        <v>12314</v>
      </c>
      <c r="B10587" s="1158">
        <v>30529</v>
      </c>
      <c r="C10587" s="1159" t="s">
        <v>21486</v>
      </c>
      <c r="D10587" s="1159" t="s">
        <v>21487</v>
      </c>
      <c r="E10587" s="1160" t="s">
        <v>3705</v>
      </c>
      <c r="F10587" s="1161">
        <v>45535</v>
      </c>
      <c r="G10587" s="1161">
        <v>45604</v>
      </c>
    </row>
    <row r="10588" spans="1:7" ht="38.25">
      <c r="A10588" s="1162">
        <v>12315</v>
      </c>
      <c r="B10588" s="1162">
        <v>30530</v>
      </c>
      <c r="C10588" s="1163" t="s">
        <v>21488</v>
      </c>
      <c r="D10588" s="1163" t="s">
        <v>21489</v>
      </c>
      <c r="E10588" s="1164" t="s">
        <v>3034</v>
      </c>
      <c r="F10588" s="1165">
        <v>45545</v>
      </c>
      <c r="G10588" s="1165">
        <v>45604</v>
      </c>
    </row>
    <row r="10589" spans="1:7" ht="38.25">
      <c r="A10589" s="1162">
        <v>12316</v>
      </c>
      <c r="B10589" s="1162">
        <v>30531</v>
      </c>
      <c r="C10589" s="1163" t="s">
        <v>21490</v>
      </c>
      <c r="D10589" s="1163" t="s">
        <v>21491</v>
      </c>
      <c r="E10589" s="1164" t="s">
        <v>3034</v>
      </c>
      <c r="F10589" s="1165">
        <v>45545</v>
      </c>
      <c r="G10589" s="1165">
        <v>45604</v>
      </c>
    </row>
    <row r="10590" spans="1:7" ht="38.25">
      <c r="A10590" s="1162">
        <v>12317</v>
      </c>
      <c r="B10590" s="1162">
        <v>30532</v>
      </c>
      <c r="C10590" s="1163" t="s">
        <v>21492</v>
      </c>
      <c r="D10590" s="1163" t="s">
        <v>21493</v>
      </c>
      <c r="E10590" s="1164" t="s">
        <v>3034</v>
      </c>
      <c r="F10590" s="1165">
        <v>45535</v>
      </c>
      <c r="G10590" s="1165">
        <v>45594</v>
      </c>
    </row>
    <row r="10591" spans="1:7" ht="51">
      <c r="A10591" s="1162">
        <v>12318</v>
      </c>
      <c r="B10591" s="1162">
        <v>30533</v>
      </c>
      <c r="C10591" s="1163" t="s">
        <v>21494</v>
      </c>
      <c r="D10591" s="1163" t="s">
        <v>21495</v>
      </c>
      <c r="E10591" s="1164" t="s">
        <v>3034</v>
      </c>
      <c r="F10591" s="1165">
        <v>45535</v>
      </c>
      <c r="G10591" s="1165">
        <v>45594</v>
      </c>
    </row>
    <row r="10592" spans="1:7" ht="51">
      <c r="A10592" s="1162">
        <v>12319</v>
      </c>
      <c r="B10592" s="1162">
        <v>30534</v>
      </c>
      <c r="C10592" s="1163" t="s">
        <v>21496</v>
      </c>
      <c r="D10592" s="1163" t="s">
        <v>21497</v>
      </c>
      <c r="E10592" s="1164" t="s">
        <v>3034</v>
      </c>
      <c r="F10592" s="1165">
        <v>45535</v>
      </c>
      <c r="G10592" s="1165">
        <v>45594</v>
      </c>
    </row>
    <row r="10593" spans="1:7" ht="51">
      <c r="A10593" s="1162">
        <v>12320</v>
      </c>
      <c r="B10593" s="1162">
        <v>30535</v>
      </c>
      <c r="C10593" s="1163" t="s">
        <v>21498</v>
      </c>
      <c r="D10593" s="1163" t="s">
        <v>21499</v>
      </c>
      <c r="E10593" s="1164" t="s">
        <v>3034</v>
      </c>
      <c r="F10593" s="1165">
        <v>45535</v>
      </c>
      <c r="G10593" s="1165">
        <v>45594</v>
      </c>
    </row>
    <row r="10594" spans="1:7" ht="51">
      <c r="A10594" s="1162">
        <v>12321</v>
      </c>
      <c r="B10594" s="1162">
        <v>30536</v>
      </c>
      <c r="C10594" s="1163" t="s">
        <v>21500</v>
      </c>
      <c r="D10594" s="1163" t="s">
        <v>21501</v>
      </c>
      <c r="E10594" s="1164" t="s">
        <v>3034</v>
      </c>
      <c r="F10594" s="1165">
        <v>45535</v>
      </c>
      <c r="G10594" s="1165">
        <v>45594</v>
      </c>
    </row>
    <row r="10595" spans="1:7" ht="51">
      <c r="A10595" s="1162">
        <v>12322</v>
      </c>
      <c r="B10595" s="1162">
        <v>30537</v>
      </c>
      <c r="C10595" s="1163" t="s">
        <v>21502</v>
      </c>
      <c r="D10595" s="1163" t="s">
        <v>21503</v>
      </c>
      <c r="E10595" s="1164" t="s">
        <v>3034</v>
      </c>
      <c r="F10595" s="1165">
        <v>45535</v>
      </c>
      <c r="G10595" s="1165">
        <v>45594</v>
      </c>
    </row>
    <row r="10596" spans="1:7" ht="51">
      <c r="A10596" s="1162">
        <v>12323</v>
      </c>
      <c r="B10596" s="1162">
        <v>30538</v>
      </c>
      <c r="C10596" s="1163" t="s">
        <v>21504</v>
      </c>
      <c r="D10596" s="1163" t="s">
        <v>21505</v>
      </c>
      <c r="E10596" s="1164" t="s">
        <v>3034</v>
      </c>
      <c r="F10596" s="1165">
        <v>45535</v>
      </c>
      <c r="G10596" s="1165">
        <v>45594</v>
      </c>
    </row>
    <row r="10597" spans="1:7" ht="51">
      <c r="A10597" s="1162">
        <v>12324</v>
      </c>
      <c r="B10597" s="1162">
        <v>30539</v>
      </c>
      <c r="C10597" s="1163" t="s">
        <v>21506</v>
      </c>
      <c r="D10597" s="1163" t="s">
        <v>21507</v>
      </c>
      <c r="E10597" s="1164" t="s">
        <v>3034</v>
      </c>
      <c r="F10597" s="1165">
        <v>45535</v>
      </c>
      <c r="G10597" s="1165">
        <v>45594</v>
      </c>
    </row>
    <row r="10598" spans="1:7" ht="51">
      <c r="A10598" s="1162">
        <v>12325</v>
      </c>
      <c r="B10598" s="1162">
        <v>30540</v>
      </c>
      <c r="C10598" s="1163" t="s">
        <v>21508</v>
      </c>
      <c r="D10598" s="1163" t="s">
        <v>21509</v>
      </c>
      <c r="E10598" s="1164" t="s">
        <v>3034</v>
      </c>
      <c r="F10598" s="1165">
        <v>45535</v>
      </c>
      <c r="G10598" s="1165">
        <v>45594</v>
      </c>
    </row>
    <row r="10599" spans="1:7">
      <c r="A10599" s="1158">
        <v>12326</v>
      </c>
      <c r="B10599" s="1158">
        <v>30541</v>
      </c>
      <c r="C10599" s="1159" t="s">
        <v>21510</v>
      </c>
      <c r="D10599" s="1159" t="s">
        <v>5774</v>
      </c>
      <c r="E10599" s="1160" t="s">
        <v>5775</v>
      </c>
      <c r="F10599" s="1161">
        <v>44500</v>
      </c>
      <c r="G10599" s="1161">
        <v>45654</v>
      </c>
    </row>
    <row r="10600" spans="1:7">
      <c r="A10600" s="1158">
        <v>12327</v>
      </c>
      <c r="B10600" s="1158">
        <v>30542</v>
      </c>
      <c r="C10600" s="1159" t="s">
        <v>21511</v>
      </c>
      <c r="D10600" s="1159" t="s">
        <v>5777</v>
      </c>
      <c r="E10600" s="1160" t="s">
        <v>3679</v>
      </c>
      <c r="F10600" s="1161">
        <v>44500</v>
      </c>
      <c r="G10600" s="1161">
        <v>44614</v>
      </c>
    </row>
    <row r="10601" spans="1:7" ht="38.25">
      <c r="A10601" s="1162">
        <v>12328</v>
      </c>
      <c r="B10601" s="1162">
        <v>30543</v>
      </c>
      <c r="C10601" s="1163" t="s">
        <v>21512</v>
      </c>
      <c r="D10601" s="1163" t="s">
        <v>21513</v>
      </c>
      <c r="E10601" s="1164" t="s">
        <v>3329</v>
      </c>
      <c r="F10601" s="1165">
        <v>44510</v>
      </c>
      <c r="G10601" s="1165">
        <v>44614</v>
      </c>
    </row>
    <row r="10602" spans="1:7" ht="38.25">
      <c r="A10602" s="1162">
        <v>12329</v>
      </c>
      <c r="B10602" s="1162">
        <v>30544</v>
      </c>
      <c r="C10602" s="1163" t="s">
        <v>21514</v>
      </c>
      <c r="D10602" s="1163" t="s">
        <v>21515</v>
      </c>
      <c r="E10602" s="1164" t="s">
        <v>2981</v>
      </c>
      <c r="F10602" s="1165">
        <v>44500</v>
      </c>
      <c r="G10602" s="1165">
        <v>44549</v>
      </c>
    </row>
    <row r="10603" spans="1:7" ht="38.25">
      <c r="A10603" s="1162">
        <v>12330</v>
      </c>
      <c r="B10603" s="1162">
        <v>30545</v>
      </c>
      <c r="C10603" s="1163" t="s">
        <v>21516</v>
      </c>
      <c r="D10603" s="1163" t="s">
        <v>21517</v>
      </c>
      <c r="E10603" s="1164" t="s">
        <v>2981</v>
      </c>
      <c r="F10603" s="1165">
        <v>44500</v>
      </c>
      <c r="G10603" s="1165">
        <v>44549</v>
      </c>
    </row>
    <row r="10604" spans="1:7" ht="38.25">
      <c r="A10604" s="1162">
        <v>12331</v>
      </c>
      <c r="B10604" s="1162">
        <v>30546</v>
      </c>
      <c r="C10604" s="1163" t="s">
        <v>21518</v>
      </c>
      <c r="D10604" s="1163" t="s">
        <v>21519</v>
      </c>
      <c r="E10604" s="1164" t="s">
        <v>2981</v>
      </c>
      <c r="F10604" s="1165">
        <v>44500</v>
      </c>
      <c r="G10604" s="1165">
        <v>44549</v>
      </c>
    </row>
    <row r="10605" spans="1:7" ht="38.25">
      <c r="A10605" s="1162">
        <v>12332</v>
      </c>
      <c r="B10605" s="1162">
        <v>30547</v>
      </c>
      <c r="C10605" s="1163" t="s">
        <v>21520</v>
      </c>
      <c r="D10605" s="1163" t="s">
        <v>21521</v>
      </c>
      <c r="E10605" s="1164" t="s">
        <v>2981</v>
      </c>
      <c r="F10605" s="1165">
        <v>44500</v>
      </c>
      <c r="G10605" s="1165">
        <v>44549</v>
      </c>
    </row>
    <row r="10606" spans="1:7">
      <c r="A10606" s="1158">
        <v>12333</v>
      </c>
      <c r="B10606" s="1158">
        <v>30548</v>
      </c>
      <c r="C10606" s="1159" t="s">
        <v>21522</v>
      </c>
      <c r="D10606" s="1159" t="s">
        <v>5789</v>
      </c>
      <c r="E10606" s="1160" t="s">
        <v>3705</v>
      </c>
      <c r="F10606" s="1161">
        <v>44685</v>
      </c>
      <c r="G10606" s="1161">
        <v>44754</v>
      </c>
    </row>
    <row r="10607" spans="1:7" ht="25.5">
      <c r="A10607" s="1162">
        <v>12334</v>
      </c>
      <c r="B10607" s="1162">
        <v>30549</v>
      </c>
      <c r="C10607" s="1163" t="s">
        <v>21523</v>
      </c>
      <c r="D10607" s="1163" t="s">
        <v>21524</v>
      </c>
      <c r="E10607" s="1164" t="s">
        <v>3034</v>
      </c>
      <c r="F10607" s="1165">
        <v>44695</v>
      </c>
      <c r="G10607" s="1165">
        <v>44754</v>
      </c>
    </row>
    <row r="10608" spans="1:7" ht="38.25">
      <c r="A10608" s="1162">
        <v>12335</v>
      </c>
      <c r="B10608" s="1162">
        <v>30550</v>
      </c>
      <c r="C10608" s="1163" t="s">
        <v>21525</v>
      </c>
      <c r="D10608" s="1163" t="s">
        <v>21526</v>
      </c>
      <c r="E10608" s="1164" t="s">
        <v>3034</v>
      </c>
      <c r="F10608" s="1165">
        <v>44685</v>
      </c>
      <c r="G10608" s="1165">
        <v>44744</v>
      </c>
    </row>
    <row r="10609" spans="1:7" ht="38.25">
      <c r="A10609" s="1162">
        <v>12336</v>
      </c>
      <c r="B10609" s="1162">
        <v>30551</v>
      </c>
      <c r="C10609" s="1163" t="s">
        <v>21527</v>
      </c>
      <c r="D10609" s="1163" t="s">
        <v>21528</v>
      </c>
      <c r="E10609" s="1164" t="s">
        <v>3034</v>
      </c>
      <c r="F10609" s="1165">
        <v>44685</v>
      </c>
      <c r="G10609" s="1165">
        <v>44744</v>
      </c>
    </row>
    <row r="10610" spans="1:7" ht="38.25">
      <c r="A10610" s="1162">
        <v>12337</v>
      </c>
      <c r="B10610" s="1162">
        <v>30552</v>
      </c>
      <c r="C10610" s="1163" t="s">
        <v>21529</v>
      </c>
      <c r="D10610" s="1163" t="s">
        <v>21530</v>
      </c>
      <c r="E10610" s="1164" t="s">
        <v>3034</v>
      </c>
      <c r="F10610" s="1165">
        <v>44685</v>
      </c>
      <c r="G10610" s="1165">
        <v>44744</v>
      </c>
    </row>
    <row r="10611" spans="1:7" ht="38.25">
      <c r="A10611" s="1162">
        <v>12338</v>
      </c>
      <c r="B10611" s="1162">
        <v>30553</v>
      </c>
      <c r="C10611" s="1163" t="s">
        <v>21531</v>
      </c>
      <c r="D10611" s="1163" t="s">
        <v>21532</v>
      </c>
      <c r="E10611" s="1164" t="s">
        <v>3034</v>
      </c>
      <c r="F10611" s="1165">
        <v>44685</v>
      </c>
      <c r="G10611" s="1165">
        <v>44744</v>
      </c>
    </row>
    <row r="10612" spans="1:7">
      <c r="A10612" s="1158">
        <v>12339</v>
      </c>
      <c r="B10612" s="1158">
        <v>30554</v>
      </c>
      <c r="C10612" s="1159" t="s">
        <v>21533</v>
      </c>
      <c r="D10612" s="1159" t="s">
        <v>5801</v>
      </c>
      <c r="E10612" s="1160" t="s">
        <v>3705</v>
      </c>
      <c r="F10612" s="1161">
        <v>44785</v>
      </c>
      <c r="G10612" s="1161">
        <v>44854</v>
      </c>
    </row>
    <row r="10613" spans="1:7" ht="25.5">
      <c r="A10613" s="1162">
        <v>12340</v>
      </c>
      <c r="B10613" s="1162">
        <v>30555</v>
      </c>
      <c r="C10613" s="1163" t="s">
        <v>21534</v>
      </c>
      <c r="D10613" s="1163" t="s">
        <v>21535</v>
      </c>
      <c r="E10613" s="1164" t="s">
        <v>3034</v>
      </c>
      <c r="F10613" s="1165">
        <v>44795</v>
      </c>
      <c r="G10613" s="1165">
        <v>44854</v>
      </c>
    </row>
    <row r="10614" spans="1:7" ht="38.25">
      <c r="A10614" s="1162">
        <v>12341</v>
      </c>
      <c r="B10614" s="1162">
        <v>30556</v>
      </c>
      <c r="C10614" s="1163" t="s">
        <v>21536</v>
      </c>
      <c r="D10614" s="1163" t="s">
        <v>21537</v>
      </c>
      <c r="E10614" s="1164" t="s">
        <v>3034</v>
      </c>
      <c r="F10614" s="1165">
        <v>44785</v>
      </c>
      <c r="G10614" s="1165">
        <v>44844</v>
      </c>
    </row>
    <row r="10615" spans="1:7" ht="38.25">
      <c r="A10615" s="1162">
        <v>12342</v>
      </c>
      <c r="B10615" s="1162">
        <v>30557</v>
      </c>
      <c r="C10615" s="1163" t="s">
        <v>21538</v>
      </c>
      <c r="D10615" s="1163" t="s">
        <v>21539</v>
      </c>
      <c r="E10615" s="1164" t="s">
        <v>3034</v>
      </c>
      <c r="F10615" s="1165">
        <v>44785</v>
      </c>
      <c r="G10615" s="1165">
        <v>44844</v>
      </c>
    </row>
    <row r="10616" spans="1:7" ht="38.25">
      <c r="A10616" s="1162">
        <v>12343</v>
      </c>
      <c r="B10616" s="1162">
        <v>30558</v>
      </c>
      <c r="C10616" s="1163" t="s">
        <v>21540</v>
      </c>
      <c r="D10616" s="1163" t="s">
        <v>21541</v>
      </c>
      <c r="E10616" s="1164" t="s">
        <v>3034</v>
      </c>
      <c r="F10616" s="1165">
        <v>44785</v>
      </c>
      <c r="G10616" s="1165">
        <v>44844</v>
      </c>
    </row>
    <row r="10617" spans="1:7" ht="38.25">
      <c r="A10617" s="1162">
        <v>12344</v>
      </c>
      <c r="B10617" s="1162">
        <v>30559</v>
      </c>
      <c r="C10617" s="1163" t="s">
        <v>21542</v>
      </c>
      <c r="D10617" s="1163" t="s">
        <v>21543</v>
      </c>
      <c r="E10617" s="1164" t="s">
        <v>3034</v>
      </c>
      <c r="F10617" s="1165">
        <v>44785</v>
      </c>
      <c r="G10617" s="1165">
        <v>44844</v>
      </c>
    </row>
    <row r="10618" spans="1:7">
      <c r="A10618" s="1158">
        <v>12345</v>
      </c>
      <c r="B10618" s="1158">
        <v>30560</v>
      </c>
      <c r="C10618" s="1159" t="s">
        <v>21544</v>
      </c>
      <c r="D10618" s="1159" t="s">
        <v>5813</v>
      </c>
      <c r="E10618" s="1160" t="s">
        <v>3705</v>
      </c>
      <c r="F10618" s="1161">
        <v>44885</v>
      </c>
      <c r="G10618" s="1161">
        <v>44954</v>
      </c>
    </row>
    <row r="10619" spans="1:7" ht="25.5">
      <c r="A10619" s="1162">
        <v>12346</v>
      </c>
      <c r="B10619" s="1162">
        <v>30561</v>
      </c>
      <c r="C10619" s="1163" t="s">
        <v>21545</v>
      </c>
      <c r="D10619" s="1163" t="s">
        <v>21546</v>
      </c>
      <c r="E10619" s="1164" t="s">
        <v>3034</v>
      </c>
      <c r="F10619" s="1165">
        <v>44895</v>
      </c>
      <c r="G10619" s="1165">
        <v>44954</v>
      </c>
    </row>
    <row r="10620" spans="1:7" ht="38.25">
      <c r="A10620" s="1162">
        <v>12347</v>
      </c>
      <c r="B10620" s="1162">
        <v>30562</v>
      </c>
      <c r="C10620" s="1163" t="s">
        <v>21547</v>
      </c>
      <c r="D10620" s="1163" t="s">
        <v>21548</v>
      </c>
      <c r="E10620" s="1164" t="s">
        <v>3034</v>
      </c>
      <c r="F10620" s="1165">
        <v>44885</v>
      </c>
      <c r="G10620" s="1165">
        <v>44944</v>
      </c>
    </row>
    <row r="10621" spans="1:7" ht="38.25">
      <c r="A10621" s="1162">
        <v>12348</v>
      </c>
      <c r="B10621" s="1162">
        <v>30563</v>
      </c>
      <c r="C10621" s="1163" t="s">
        <v>21549</v>
      </c>
      <c r="D10621" s="1163" t="s">
        <v>21550</v>
      </c>
      <c r="E10621" s="1164" t="s">
        <v>3034</v>
      </c>
      <c r="F10621" s="1165">
        <v>44885</v>
      </c>
      <c r="G10621" s="1165">
        <v>44944</v>
      </c>
    </row>
    <row r="10622" spans="1:7" ht="38.25">
      <c r="A10622" s="1162">
        <v>12349</v>
      </c>
      <c r="B10622" s="1162">
        <v>30564</v>
      </c>
      <c r="C10622" s="1163" t="s">
        <v>21551</v>
      </c>
      <c r="D10622" s="1163" t="s">
        <v>21552</v>
      </c>
      <c r="E10622" s="1164" t="s">
        <v>3034</v>
      </c>
      <c r="F10622" s="1165">
        <v>44885</v>
      </c>
      <c r="G10622" s="1165">
        <v>44944</v>
      </c>
    </row>
    <row r="10623" spans="1:7" ht="38.25">
      <c r="A10623" s="1162">
        <v>12350</v>
      </c>
      <c r="B10623" s="1162">
        <v>30565</v>
      </c>
      <c r="C10623" s="1163" t="s">
        <v>21553</v>
      </c>
      <c r="D10623" s="1163" t="s">
        <v>21554</v>
      </c>
      <c r="E10623" s="1164" t="s">
        <v>3034</v>
      </c>
      <c r="F10623" s="1165">
        <v>44885</v>
      </c>
      <c r="G10623" s="1165">
        <v>44944</v>
      </c>
    </row>
    <row r="10624" spans="1:7">
      <c r="A10624" s="1158">
        <v>12351</v>
      </c>
      <c r="B10624" s="1158">
        <v>30566</v>
      </c>
      <c r="C10624" s="1159" t="s">
        <v>21555</v>
      </c>
      <c r="D10624" s="1159" t="s">
        <v>5825</v>
      </c>
      <c r="E10624" s="1160" t="s">
        <v>3705</v>
      </c>
      <c r="F10624" s="1161">
        <v>44985</v>
      </c>
      <c r="G10624" s="1161">
        <v>45054</v>
      </c>
    </row>
    <row r="10625" spans="1:7" ht="25.5">
      <c r="A10625" s="1162">
        <v>12352</v>
      </c>
      <c r="B10625" s="1162">
        <v>30567</v>
      </c>
      <c r="C10625" s="1163" t="s">
        <v>21556</v>
      </c>
      <c r="D10625" s="1163" t="s">
        <v>21557</v>
      </c>
      <c r="E10625" s="1164" t="s">
        <v>3034</v>
      </c>
      <c r="F10625" s="1165">
        <v>44995</v>
      </c>
      <c r="G10625" s="1165">
        <v>45054</v>
      </c>
    </row>
    <row r="10626" spans="1:7" ht="38.25">
      <c r="A10626" s="1162">
        <v>12353</v>
      </c>
      <c r="B10626" s="1162">
        <v>30568</v>
      </c>
      <c r="C10626" s="1163" t="s">
        <v>21558</v>
      </c>
      <c r="D10626" s="1163" t="s">
        <v>21559</v>
      </c>
      <c r="E10626" s="1164" t="s">
        <v>3034</v>
      </c>
      <c r="F10626" s="1165">
        <v>44985</v>
      </c>
      <c r="G10626" s="1165">
        <v>45044</v>
      </c>
    </row>
    <row r="10627" spans="1:7" ht="38.25">
      <c r="A10627" s="1162">
        <v>12354</v>
      </c>
      <c r="B10627" s="1162">
        <v>30569</v>
      </c>
      <c r="C10627" s="1163" t="s">
        <v>21560</v>
      </c>
      <c r="D10627" s="1163" t="s">
        <v>21561</v>
      </c>
      <c r="E10627" s="1164" t="s">
        <v>3034</v>
      </c>
      <c r="F10627" s="1165">
        <v>44985</v>
      </c>
      <c r="G10627" s="1165">
        <v>45044</v>
      </c>
    </row>
    <row r="10628" spans="1:7" ht="38.25">
      <c r="A10628" s="1162">
        <v>12355</v>
      </c>
      <c r="B10628" s="1162">
        <v>30570</v>
      </c>
      <c r="C10628" s="1163" t="s">
        <v>21562</v>
      </c>
      <c r="D10628" s="1163" t="s">
        <v>21563</v>
      </c>
      <c r="E10628" s="1164" t="s">
        <v>3034</v>
      </c>
      <c r="F10628" s="1165">
        <v>44985</v>
      </c>
      <c r="G10628" s="1165">
        <v>45044</v>
      </c>
    </row>
    <row r="10629" spans="1:7" ht="38.25">
      <c r="A10629" s="1162">
        <v>12356</v>
      </c>
      <c r="B10629" s="1162">
        <v>30571</v>
      </c>
      <c r="C10629" s="1163" t="s">
        <v>21564</v>
      </c>
      <c r="D10629" s="1163" t="s">
        <v>21565</v>
      </c>
      <c r="E10629" s="1164" t="s">
        <v>3034</v>
      </c>
      <c r="F10629" s="1165">
        <v>44985</v>
      </c>
      <c r="G10629" s="1165">
        <v>45044</v>
      </c>
    </row>
    <row r="10630" spans="1:7">
      <c r="A10630" s="1158">
        <v>12357</v>
      </c>
      <c r="B10630" s="1158">
        <v>30572</v>
      </c>
      <c r="C10630" s="1159" t="s">
        <v>21566</v>
      </c>
      <c r="D10630" s="1159" t="s">
        <v>5837</v>
      </c>
      <c r="E10630" s="1160" t="s">
        <v>3705</v>
      </c>
      <c r="F10630" s="1161">
        <v>45085</v>
      </c>
      <c r="G10630" s="1161">
        <v>45154</v>
      </c>
    </row>
    <row r="10631" spans="1:7" ht="38.25">
      <c r="A10631" s="1162">
        <v>12358</v>
      </c>
      <c r="B10631" s="1162">
        <v>30573</v>
      </c>
      <c r="C10631" s="1163" t="s">
        <v>21567</v>
      </c>
      <c r="D10631" s="1163" t="s">
        <v>21568</v>
      </c>
      <c r="E10631" s="1164" t="s">
        <v>3034</v>
      </c>
      <c r="F10631" s="1165">
        <v>45095</v>
      </c>
      <c r="G10631" s="1165">
        <v>45154</v>
      </c>
    </row>
    <row r="10632" spans="1:7" ht="38.25">
      <c r="A10632" s="1162">
        <v>12359</v>
      </c>
      <c r="B10632" s="1162">
        <v>30574</v>
      </c>
      <c r="C10632" s="1163" t="s">
        <v>21569</v>
      </c>
      <c r="D10632" s="1163" t="s">
        <v>21570</v>
      </c>
      <c r="E10632" s="1164" t="s">
        <v>3034</v>
      </c>
      <c r="F10632" s="1165">
        <v>45085</v>
      </c>
      <c r="G10632" s="1165">
        <v>45144</v>
      </c>
    </row>
    <row r="10633" spans="1:7" ht="38.25">
      <c r="A10633" s="1162">
        <v>12360</v>
      </c>
      <c r="B10633" s="1162">
        <v>30575</v>
      </c>
      <c r="C10633" s="1163" t="s">
        <v>21571</v>
      </c>
      <c r="D10633" s="1163" t="s">
        <v>21572</v>
      </c>
      <c r="E10633" s="1164" t="s">
        <v>3034</v>
      </c>
      <c r="F10633" s="1165">
        <v>45085</v>
      </c>
      <c r="G10633" s="1165">
        <v>45144</v>
      </c>
    </row>
    <row r="10634" spans="1:7" ht="38.25">
      <c r="A10634" s="1162">
        <v>12361</v>
      </c>
      <c r="B10634" s="1162">
        <v>30576</v>
      </c>
      <c r="C10634" s="1163" t="s">
        <v>21573</v>
      </c>
      <c r="D10634" s="1163" t="s">
        <v>21574</v>
      </c>
      <c r="E10634" s="1164" t="s">
        <v>3034</v>
      </c>
      <c r="F10634" s="1165">
        <v>45085</v>
      </c>
      <c r="G10634" s="1165">
        <v>45144</v>
      </c>
    </row>
    <row r="10635" spans="1:7" ht="38.25">
      <c r="A10635" s="1162">
        <v>12362</v>
      </c>
      <c r="B10635" s="1162">
        <v>30577</v>
      </c>
      <c r="C10635" s="1163" t="s">
        <v>21575</v>
      </c>
      <c r="D10635" s="1163" t="s">
        <v>21576</v>
      </c>
      <c r="E10635" s="1164" t="s">
        <v>3034</v>
      </c>
      <c r="F10635" s="1165">
        <v>45085</v>
      </c>
      <c r="G10635" s="1165">
        <v>45144</v>
      </c>
    </row>
    <row r="10636" spans="1:7">
      <c r="A10636" s="1158">
        <v>12363</v>
      </c>
      <c r="B10636" s="1158">
        <v>30578</v>
      </c>
      <c r="C10636" s="1159" t="s">
        <v>21577</v>
      </c>
      <c r="D10636" s="1159" t="s">
        <v>5849</v>
      </c>
      <c r="E10636" s="1160" t="s">
        <v>3705</v>
      </c>
      <c r="F10636" s="1161">
        <v>45185</v>
      </c>
      <c r="G10636" s="1161">
        <v>45254</v>
      </c>
    </row>
    <row r="10637" spans="1:7" ht="25.5">
      <c r="A10637" s="1162">
        <v>12364</v>
      </c>
      <c r="B10637" s="1162">
        <v>30579</v>
      </c>
      <c r="C10637" s="1163" t="s">
        <v>21578</v>
      </c>
      <c r="D10637" s="1163" t="s">
        <v>21579</v>
      </c>
      <c r="E10637" s="1164" t="s">
        <v>3034</v>
      </c>
      <c r="F10637" s="1165">
        <v>45195</v>
      </c>
      <c r="G10637" s="1165">
        <v>45254</v>
      </c>
    </row>
    <row r="10638" spans="1:7" ht="38.25">
      <c r="A10638" s="1162">
        <v>12365</v>
      </c>
      <c r="B10638" s="1162">
        <v>30580</v>
      </c>
      <c r="C10638" s="1163" t="s">
        <v>21580</v>
      </c>
      <c r="D10638" s="1163" t="s">
        <v>21581</v>
      </c>
      <c r="E10638" s="1164" t="s">
        <v>3034</v>
      </c>
      <c r="F10638" s="1165">
        <v>45185</v>
      </c>
      <c r="G10638" s="1165">
        <v>45244</v>
      </c>
    </row>
    <row r="10639" spans="1:7" ht="38.25">
      <c r="A10639" s="1162">
        <v>12366</v>
      </c>
      <c r="B10639" s="1162">
        <v>30581</v>
      </c>
      <c r="C10639" s="1163" t="s">
        <v>21582</v>
      </c>
      <c r="D10639" s="1163" t="s">
        <v>21583</v>
      </c>
      <c r="E10639" s="1164" t="s">
        <v>3034</v>
      </c>
      <c r="F10639" s="1165">
        <v>45185</v>
      </c>
      <c r="G10639" s="1165">
        <v>45244</v>
      </c>
    </row>
    <row r="10640" spans="1:7" ht="38.25">
      <c r="A10640" s="1162">
        <v>12367</v>
      </c>
      <c r="B10640" s="1162">
        <v>30582</v>
      </c>
      <c r="C10640" s="1163" t="s">
        <v>21584</v>
      </c>
      <c r="D10640" s="1163" t="s">
        <v>21585</v>
      </c>
      <c r="E10640" s="1164" t="s">
        <v>3034</v>
      </c>
      <c r="F10640" s="1165">
        <v>45185</v>
      </c>
      <c r="G10640" s="1165">
        <v>45244</v>
      </c>
    </row>
    <row r="10641" spans="1:7" ht="38.25">
      <c r="A10641" s="1162">
        <v>12368</v>
      </c>
      <c r="B10641" s="1162">
        <v>30583</v>
      </c>
      <c r="C10641" s="1163" t="s">
        <v>21586</v>
      </c>
      <c r="D10641" s="1163" t="s">
        <v>21587</v>
      </c>
      <c r="E10641" s="1164" t="s">
        <v>3034</v>
      </c>
      <c r="F10641" s="1165">
        <v>45185</v>
      </c>
      <c r="G10641" s="1165">
        <v>45244</v>
      </c>
    </row>
    <row r="10642" spans="1:7">
      <c r="A10642" s="1158">
        <v>12369</v>
      </c>
      <c r="B10642" s="1158">
        <v>30584</v>
      </c>
      <c r="C10642" s="1159" t="s">
        <v>21588</v>
      </c>
      <c r="D10642" s="1159" t="s">
        <v>5861</v>
      </c>
      <c r="E10642" s="1160" t="s">
        <v>3705</v>
      </c>
      <c r="F10642" s="1161">
        <v>45285</v>
      </c>
      <c r="G10642" s="1161">
        <v>45354</v>
      </c>
    </row>
    <row r="10643" spans="1:7" ht="38.25">
      <c r="A10643" s="1162">
        <v>12370</v>
      </c>
      <c r="B10643" s="1162">
        <v>30585</v>
      </c>
      <c r="C10643" s="1163" t="s">
        <v>21589</v>
      </c>
      <c r="D10643" s="1163" t="s">
        <v>21590</v>
      </c>
      <c r="E10643" s="1164" t="s">
        <v>3034</v>
      </c>
      <c r="F10643" s="1165">
        <v>45295</v>
      </c>
      <c r="G10643" s="1165">
        <v>45354</v>
      </c>
    </row>
    <row r="10644" spans="1:7" ht="38.25">
      <c r="A10644" s="1162">
        <v>12371</v>
      </c>
      <c r="B10644" s="1162">
        <v>30586</v>
      </c>
      <c r="C10644" s="1163" t="s">
        <v>21591</v>
      </c>
      <c r="D10644" s="1163" t="s">
        <v>21592</v>
      </c>
      <c r="E10644" s="1164" t="s">
        <v>3034</v>
      </c>
      <c r="F10644" s="1165">
        <v>45285</v>
      </c>
      <c r="G10644" s="1165">
        <v>45344</v>
      </c>
    </row>
    <row r="10645" spans="1:7" ht="38.25">
      <c r="A10645" s="1162">
        <v>12372</v>
      </c>
      <c r="B10645" s="1162">
        <v>30587</v>
      </c>
      <c r="C10645" s="1163" t="s">
        <v>21593</v>
      </c>
      <c r="D10645" s="1163" t="s">
        <v>21594</v>
      </c>
      <c r="E10645" s="1164" t="s">
        <v>3034</v>
      </c>
      <c r="F10645" s="1165">
        <v>45285</v>
      </c>
      <c r="G10645" s="1165">
        <v>45344</v>
      </c>
    </row>
    <row r="10646" spans="1:7" ht="38.25">
      <c r="A10646" s="1162">
        <v>12373</v>
      </c>
      <c r="B10646" s="1162">
        <v>30588</v>
      </c>
      <c r="C10646" s="1163" t="s">
        <v>21595</v>
      </c>
      <c r="D10646" s="1163" t="s">
        <v>21596</v>
      </c>
      <c r="E10646" s="1164" t="s">
        <v>3034</v>
      </c>
      <c r="F10646" s="1165">
        <v>45285</v>
      </c>
      <c r="G10646" s="1165">
        <v>45344</v>
      </c>
    </row>
    <row r="10647" spans="1:7" ht="38.25">
      <c r="A10647" s="1162">
        <v>12374</v>
      </c>
      <c r="B10647" s="1162">
        <v>30589</v>
      </c>
      <c r="C10647" s="1163" t="s">
        <v>21597</v>
      </c>
      <c r="D10647" s="1163" t="s">
        <v>21598</v>
      </c>
      <c r="E10647" s="1164" t="s">
        <v>3034</v>
      </c>
      <c r="F10647" s="1165">
        <v>45285</v>
      </c>
      <c r="G10647" s="1165">
        <v>45344</v>
      </c>
    </row>
    <row r="10648" spans="1:7">
      <c r="A10648" s="1158">
        <v>12375</v>
      </c>
      <c r="B10648" s="1158">
        <v>30590</v>
      </c>
      <c r="C10648" s="1159" t="s">
        <v>21599</v>
      </c>
      <c r="D10648" s="1159" t="s">
        <v>5873</v>
      </c>
      <c r="E10648" s="1160" t="s">
        <v>3705</v>
      </c>
      <c r="F10648" s="1161">
        <v>45385</v>
      </c>
      <c r="G10648" s="1161">
        <v>45454</v>
      </c>
    </row>
    <row r="10649" spans="1:7" ht="25.5">
      <c r="A10649" s="1162">
        <v>12376</v>
      </c>
      <c r="B10649" s="1162">
        <v>30591</v>
      </c>
      <c r="C10649" s="1163" t="s">
        <v>21600</v>
      </c>
      <c r="D10649" s="1163" t="s">
        <v>21601</v>
      </c>
      <c r="E10649" s="1164" t="s">
        <v>3034</v>
      </c>
      <c r="F10649" s="1165">
        <v>45395</v>
      </c>
      <c r="G10649" s="1165">
        <v>45454</v>
      </c>
    </row>
    <row r="10650" spans="1:7" ht="38.25">
      <c r="A10650" s="1162">
        <v>12377</v>
      </c>
      <c r="B10650" s="1162">
        <v>30592</v>
      </c>
      <c r="C10650" s="1163" t="s">
        <v>21602</v>
      </c>
      <c r="D10650" s="1163" t="s">
        <v>21603</v>
      </c>
      <c r="E10650" s="1164" t="s">
        <v>3034</v>
      </c>
      <c r="F10650" s="1165">
        <v>45385</v>
      </c>
      <c r="G10650" s="1165">
        <v>45444</v>
      </c>
    </row>
    <row r="10651" spans="1:7" ht="38.25">
      <c r="A10651" s="1162">
        <v>12378</v>
      </c>
      <c r="B10651" s="1162">
        <v>30593</v>
      </c>
      <c r="C10651" s="1163" t="s">
        <v>21604</v>
      </c>
      <c r="D10651" s="1163" t="s">
        <v>21605</v>
      </c>
      <c r="E10651" s="1164" t="s">
        <v>3034</v>
      </c>
      <c r="F10651" s="1165">
        <v>45385</v>
      </c>
      <c r="G10651" s="1165">
        <v>45444</v>
      </c>
    </row>
    <row r="10652" spans="1:7" ht="38.25">
      <c r="A10652" s="1162">
        <v>12379</v>
      </c>
      <c r="B10652" s="1162">
        <v>30594</v>
      </c>
      <c r="C10652" s="1163" t="s">
        <v>21606</v>
      </c>
      <c r="D10652" s="1163" t="s">
        <v>21607</v>
      </c>
      <c r="E10652" s="1164" t="s">
        <v>3034</v>
      </c>
      <c r="F10652" s="1165">
        <v>45385</v>
      </c>
      <c r="G10652" s="1165">
        <v>45444</v>
      </c>
    </row>
    <row r="10653" spans="1:7" ht="38.25">
      <c r="A10653" s="1162">
        <v>12380</v>
      </c>
      <c r="B10653" s="1162">
        <v>30595</v>
      </c>
      <c r="C10653" s="1163" t="s">
        <v>21608</v>
      </c>
      <c r="D10653" s="1163" t="s">
        <v>21609</v>
      </c>
      <c r="E10653" s="1164" t="s">
        <v>3034</v>
      </c>
      <c r="F10653" s="1165">
        <v>45385</v>
      </c>
      <c r="G10653" s="1165">
        <v>45444</v>
      </c>
    </row>
    <row r="10654" spans="1:7">
      <c r="A10654" s="1158">
        <v>12381</v>
      </c>
      <c r="B10654" s="1158">
        <v>30596</v>
      </c>
      <c r="C10654" s="1159" t="s">
        <v>21610</v>
      </c>
      <c r="D10654" s="1159" t="s">
        <v>5885</v>
      </c>
      <c r="E10654" s="1160" t="s">
        <v>3705</v>
      </c>
      <c r="F10654" s="1161">
        <v>45485</v>
      </c>
      <c r="G10654" s="1161">
        <v>45554</v>
      </c>
    </row>
    <row r="10655" spans="1:7" ht="38.25">
      <c r="A10655" s="1162">
        <v>12382</v>
      </c>
      <c r="B10655" s="1162">
        <v>30597</v>
      </c>
      <c r="C10655" s="1163" t="s">
        <v>21611</v>
      </c>
      <c r="D10655" s="1163" t="s">
        <v>21612</v>
      </c>
      <c r="E10655" s="1164" t="s">
        <v>3034</v>
      </c>
      <c r="F10655" s="1165">
        <v>45495</v>
      </c>
      <c r="G10655" s="1165">
        <v>45554</v>
      </c>
    </row>
    <row r="10656" spans="1:7" ht="38.25">
      <c r="A10656" s="1162">
        <v>12383</v>
      </c>
      <c r="B10656" s="1162">
        <v>30598</v>
      </c>
      <c r="C10656" s="1163" t="s">
        <v>21613</v>
      </c>
      <c r="D10656" s="1163" t="s">
        <v>21614</v>
      </c>
      <c r="E10656" s="1164" t="s">
        <v>3034</v>
      </c>
      <c r="F10656" s="1165">
        <v>45485</v>
      </c>
      <c r="G10656" s="1165">
        <v>45544</v>
      </c>
    </row>
    <row r="10657" spans="1:7" ht="38.25">
      <c r="A10657" s="1162">
        <v>12384</v>
      </c>
      <c r="B10657" s="1162">
        <v>30599</v>
      </c>
      <c r="C10657" s="1163" t="s">
        <v>21615</v>
      </c>
      <c r="D10657" s="1163" t="s">
        <v>21616</v>
      </c>
      <c r="E10657" s="1164" t="s">
        <v>3034</v>
      </c>
      <c r="F10657" s="1165">
        <v>45485</v>
      </c>
      <c r="G10657" s="1165">
        <v>45544</v>
      </c>
    </row>
    <row r="10658" spans="1:7" ht="38.25">
      <c r="A10658" s="1162">
        <v>12385</v>
      </c>
      <c r="B10658" s="1162">
        <v>30600</v>
      </c>
      <c r="C10658" s="1163" t="s">
        <v>21617</v>
      </c>
      <c r="D10658" s="1163" t="s">
        <v>21618</v>
      </c>
      <c r="E10658" s="1164" t="s">
        <v>3034</v>
      </c>
      <c r="F10658" s="1165">
        <v>45485</v>
      </c>
      <c r="G10658" s="1165">
        <v>45544</v>
      </c>
    </row>
    <row r="10659" spans="1:7" ht="38.25">
      <c r="A10659" s="1162">
        <v>12386</v>
      </c>
      <c r="B10659" s="1162">
        <v>30601</v>
      </c>
      <c r="C10659" s="1163" t="s">
        <v>21619</v>
      </c>
      <c r="D10659" s="1163" t="s">
        <v>21620</v>
      </c>
      <c r="E10659" s="1164" t="s">
        <v>3034</v>
      </c>
      <c r="F10659" s="1165">
        <v>45485</v>
      </c>
      <c r="G10659" s="1165">
        <v>45544</v>
      </c>
    </row>
    <row r="10660" spans="1:7">
      <c r="A10660" s="1158">
        <v>12387</v>
      </c>
      <c r="B10660" s="1158">
        <v>30602</v>
      </c>
      <c r="C10660" s="1159" t="s">
        <v>21621</v>
      </c>
      <c r="D10660" s="1159" t="s">
        <v>5897</v>
      </c>
      <c r="E10660" s="1160" t="s">
        <v>3705</v>
      </c>
      <c r="F10660" s="1161">
        <v>45585</v>
      </c>
      <c r="G10660" s="1161">
        <v>45654</v>
      </c>
    </row>
    <row r="10661" spans="1:7" ht="25.5">
      <c r="A10661" s="1162">
        <v>12388</v>
      </c>
      <c r="B10661" s="1162">
        <v>30603</v>
      </c>
      <c r="C10661" s="1163" t="s">
        <v>21622</v>
      </c>
      <c r="D10661" s="1163" t="s">
        <v>21623</v>
      </c>
      <c r="E10661" s="1164" t="s">
        <v>3034</v>
      </c>
      <c r="F10661" s="1165">
        <v>45595</v>
      </c>
      <c r="G10661" s="1165">
        <v>45654</v>
      </c>
    </row>
    <row r="10662" spans="1:7" ht="38.25">
      <c r="A10662" s="1162">
        <v>12389</v>
      </c>
      <c r="B10662" s="1162">
        <v>30604</v>
      </c>
      <c r="C10662" s="1163" t="s">
        <v>21624</v>
      </c>
      <c r="D10662" s="1163" t="s">
        <v>21625</v>
      </c>
      <c r="E10662" s="1164" t="s">
        <v>3034</v>
      </c>
      <c r="F10662" s="1165">
        <v>45585</v>
      </c>
      <c r="G10662" s="1165">
        <v>45644</v>
      </c>
    </row>
    <row r="10663" spans="1:7" ht="38.25">
      <c r="A10663" s="1162">
        <v>12390</v>
      </c>
      <c r="B10663" s="1162">
        <v>30605</v>
      </c>
      <c r="C10663" s="1163" t="s">
        <v>21626</v>
      </c>
      <c r="D10663" s="1163" t="s">
        <v>21627</v>
      </c>
      <c r="E10663" s="1164" t="s">
        <v>3034</v>
      </c>
      <c r="F10663" s="1165">
        <v>45585</v>
      </c>
      <c r="G10663" s="1165">
        <v>45644</v>
      </c>
    </row>
    <row r="10664" spans="1:7" ht="38.25">
      <c r="A10664" s="1162">
        <v>12391</v>
      </c>
      <c r="B10664" s="1162">
        <v>30606</v>
      </c>
      <c r="C10664" s="1163" t="s">
        <v>21628</v>
      </c>
      <c r="D10664" s="1163" t="s">
        <v>21629</v>
      </c>
      <c r="E10664" s="1164" t="s">
        <v>3034</v>
      </c>
      <c r="F10664" s="1165">
        <v>45585</v>
      </c>
      <c r="G10664" s="1165">
        <v>45644</v>
      </c>
    </row>
    <row r="10665" spans="1:7" ht="38.25">
      <c r="A10665" s="1162">
        <v>12392</v>
      </c>
      <c r="B10665" s="1162">
        <v>30607</v>
      </c>
      <c r="C10665" s="1163" t="s">
        <v>21630</v>
      </c>
      <c r="D10665" s="1163" t="s">
        <v>21631</v>
      </c>
      <c r="E10665" s="1164" t="s">
        <v>3034</v>
      </c>
      <c r="F10665" s="1165">
        <v>45585</v>
      </c>
      <c r="G10665" s="1165">
        <v>45644</v>
      </c>
    </row>
    <row r="10666" spans="1:7">
      <c r="A10666" s="1158">
        <v>12393</v>
      </c>
      <c r="B10666" s="1158">
        <v>30608</v>
      </c>
      <c r="C10666" s="1159" t="s">
        <v>21632</v>
      </c>
      <c r="D10666" s="1159" t="s">
        <v>3271</v>
      </c>
      <c r="E10666" s="1160" t="s">
        <v>5909</v>
      </c>
      <c r="F10666" s="1161">
        <v>44615</v>
      </c>
      <c r="G10666" s="1161">
        <v>45624</v>
      </c>
    </row>
    <row r="10667" spans="1:7">
      <c r="A10667" s="1158">
        <v>12394</v>
      </c>
      <c r="B10667" s="1158">
        <v>30609</v>
      </c>
      <c r="C10667" s="1159" t="s">
        <v>21633</v>
      </c>
      <c r="D10667" s="1159" t="s">
        <v>5911</v>
      </c>
      <c r="E10667" s="1160" t="s">
        <v>3705</v>
      </c>
      <c r="F10667" s="1161">
        <v>44615</v>
      </c>
      <c r="G10667" s="1161">
        <v>44684</v>
      </c>
    </row>
    <row r="10668" spans="1:7" ht="25.5">
      <c r="A10668" s="1162">
        <v>12395</v>
      </c>
      <c r="B10668" s="1162">
        <v>30610</v>
      </c>
      <c r="C10668" s="1163" t="s">
        <v>21634</v>
      </c>
      <c r="D10668" s="1163" t="s">
        <v>21635</v>
      </c>
      <c r="E10668" s="1164" t="s">
        <v>3034</v>
      </c>
      <c r="F10668" s="1165">
        <v>44625</v>
      </c>
      <c r="G10668" s="1165">
        <v>44684</v>
      </c>
    </row>
    <row r="10669" spans="1:7" ht="25.5">
      <c r="A10669" s="1162">
        <v>12396</v>
      </c>
      <c r="B10669" s="1162">
        <v>30611</v>
      </c>
      <c r="C10669" s="1163" t="s">
        <v>21636</v>
      </c>
      <c r="D10669" s="1163" t="s">
        <v>21637</v>
      </c>
      <c r="E10669" s="1164" t="s">
        <v>3034</v>
      </c>
      <c r="F10669" s="1165">
        <v>44615</v>
      </c>
      <c r="G10669" s="1165">
        <v>44674</v>
      </c>
    </row>
    <row r="10670" spans="1:7">
      <c r="A10670" s="1158">
        <v>12397</v>
      </c>
      <c r="B10670" s="1158">
        <v>30612</v>
      </c>
      <c r="C10670" s="1159" t="s">
        <v>21638</v>
      </c>
      <c r="D10670" s="1159" t="s">
        <v>5917</v>
      </c>
      <c r="E10670" s="1160" t="s">
        <v>3705</v>
      </c>
      <c r="F10670" s="1161">
        <v>44755</v>
      </c>
      <c r="G10670" s="1161">
        <v>44824</v>
      </c>
    </row>
    <row r="10671" spans="1:7" ht="25.5">
      <c r="A10671" s="1162">
        <v>12398</v>
      </c>
      <c r="B10671" s="1162">
        <v>30613</v>
      </c>
      <c r="C10671" s="1163" t="s">
        <v>21639</v>
      </c>
      <c r="D10671" s="1163" t="s">
        <v>21640</v>
      </c>
      <c r="E10671" s="1164" t="s">
        <v>3034</v>
      </c>
      <c r="F10671" s="1165">
        <v>44765</v>
      </c>
      <c r="G10671" s="1165">
        <v>44824</v>
      </c>
    </row>
    <row r="10672" spans="1:7" ht="25.5">
      <c r="A10672" s="1162">
        <v>12399</v>
      </c>
      <c r="B10672" s="1162">
        <v>30614</v>
      </c>
      <c r="C10672" s="1163" t="s">
        <v>21641</v>
      </c>
      <c r="D10672" s="1163" t="s">
        <v>21642</v>
      </c>
      <c r="E10672" s="1164" t="s">
        <v>3034</v>
      </c>
      <c r="F10672" s="1165">
        <v>44755</v>
      </c>
      <c r="G10672" s="1165">
        <v>44814</v>
      </c>
    </row>
    <row r="10673" spans="1:7">
      <c r="A10673" s="1158">
        <v>12400</v>
      </c>
      <c r="B10673" s="1158">
        <v>30615</v>
      </c>
      <c r="C10673" s="1159" t="s">
        <v>21643</v>
      </c>
      <c r="D10673" s="1159" t="s">
        <v>5923</v>
      </c>
      <c r="E10673" s="1160" t="s">
        <v>3705</v>
      </c>
      <c r="F10673" s="1161">
        <v>44855</v>
      </c>
      <c r="G10673" s="1161">
        <v>44924</v>
      </c>
    </row>
    <row r="10674" spans="1:7" ht="25.5">
      <c r="A10674" s="1162">
        <v>12401</v>
      </c>
      <c r="B10674" s="1162">
        <v>30616</v>
      </c>
      <c r="C10674" s="1163" t="s">
        <v>21644</v>
      </c>
      <c r="D10674" s="1163" t="s">
        <v>21645</v>
      </c>
      <c r="E10674" s="1164" t="s">
        <v>3034</v>
      </c>
      <c r="F10674" s="1165">
        <v>44865</v>
      </c>
      <c r="G10674" s="1165">
        <v>44924</v>
      </c>
    </row>
    <row r="10675" spans="1:7" ht="25.5">
      <c r="A10675" s="1162">
        <v>12402</v>
      </c>
      <c r="B10675" s="1162">
        <v>30617</v>
      </c>
      <c r="C10675" s="1163" t="s">
        <v>21646</v>
      </c>
      <c r="D10675" s="1163" t="s">
        <v>21647</v>
      </c>
      <c r="E10675" s="1164" t="s">
        <v>3034</v>
      </c>
      <c r="F10675" s="1165">
        <v>44855</v>
      </c>
      <c r="G10675" s="1165">
        <v>44914</v>
      </c>
    </row>
    <row r="10676" spans="1:7">
      <c r="A10676" s="1158">
        <v>12403</v>
      </c>
      <c r="B10676" s="1158">
        <v>30618</v>
      </c>
      <c r="C10676" s="1159" t="s">
        <v>21648</v>
      </c>
      <c r="D10676" s="1159" t="s">
        <v>5929</v>
      </c>
      <c r="E10676" s="1160" t="s">
        <v>3705</v>
      </c>
      <c r="F10676" s="1161">
        <v>44955</v>
      </c>
      <c r="G10676" s="1161">
        <v>45024</v>
      </c>
    </row>
    <row r="10677" spans="1:7" ht="25.5">
      <c r="A10677" s="1162">
        <v>12404</v>
      </c>
      <c r="B10677" s="1162">
        <v>30619</v>
      </c>
      <c r="C10677" s="1163" t="s">
        <v>21649</v>
      </c>
      <c r="D10677" s="1163" t="s">
        <v>21650</v>
      </c>
      <c r="E10677" s="1164" t="s">
        <v>3034</v>
      </c>
      <c r="F10677" s="1165">
        <v>44965</v>
      </c>
      <c r="G10677" s="1165">
        <v>45024</v>
      </c>
    </row>
    <row r="10678" spans="1:7" ht="25.5">
      <c r="A10678" s="1162">
        <v>12405</v>
      </c>
      <c r="B10678" s="1162">
        <v>30620</v>
      </c>
      <c r="C10678" s="1163" t="s">
        <v>21651</v>
      </c>
      <c r="D10678" s="1163" t="s">
        <v>21652</v>
      </c>
      <c r="E10678" s="1164" t="s">
        <v>3034</v>
      </c>
      <c r="F10678" s="1165">
        <v>44955</v>
      </c>
      <c r="G10678" s="1165">
        <v>45014</v>
      </c>
    </row>
    <row r="10679" spans="1:7">
      <c r="A10679" s="1158">
        <v>12406</v>
      </c>
      <c r="B10679" s="1158">
        <v>30621</v>
      </c>
      <c r="C10679" s="1159" t="s">
        <v>21653</v>
      </c>
      <c r="D10679" s="1159" t="s">
        <v>5935</v>
      </c>
      <c r="E10679" s="1160" t="s">
        <v>3705</v>
      </c>
      <c r="F10679" s="1161">
        <v>45055</v>
      </c>
      <c r="G10679" s="1161">
        <v>45124</v>
      </c>
    </row>
    <row r="10680" spans="1:7" ht="25.5">
      <c r="A10680" s="1162">
        <v>12407</v>
      </c>
      <c r="B10680" s="1162">
        <v>30622</v>
      </c>
      <c r="C10680" s="1163" t="s">
        <v>21654</v>
      </c>
      <c r="D10680" s="1163" t="s">
        <v>21655</v>
      </c>
      <c r="E10680" s="1164" t="s">
        <v>3034</v>
      </c>
      <c r="F10680" s="1165">
        <v>45065</v>
      </c>
      <c r="G10680" s="1165">
        <v>45124</v>
      </c>
    </row>
    <row r="10681" spans="1:7" ht="25.5">
      <c r="A10681" s="1162">
        <v>12408</v>
      </c>
      <c r="B10681" s="1162">
        <v>30623</v>
      </c>
      <c r="C10681" s="1163" t="s">
        <v>21656</v>
      </c>
      <c r="D10681" s="1163" t="s">
        <v>21657</v>
      </c>
      <c r="E10681" s="1164" t="s">
        <v>3034</v>
      </c>
      <c r="F10681" s="1165">
        <v>45055</v>
      </c>
      <c r="G10681" s="1165">
        <v>45114</v>
      </c>
    </row>
    <row r="10682" spans="1:7">
      <c r="A10682" s="1158">
        <v>12409</v>
      </c>
      <c r="B10682" s="1158">
        <v>30624</v>
      </c>
      <c r="C10682" s="1159" t="s">
        <v>21658</v>
      </c>
      <c r="D10682" s="1159" t="s">
        <v>5941</v>
      </c>
      <c r="E10682" s="1160" t="s">
        <v>3705</v>
      </c>
      <c r="F10682" s="1161">
        <v>45155</v>
      </c>
      <c r="G10682" s="1161">
        <v>45224</v>
      </c>
    </row>
    <row r="10683" spans="1:7" ht="25.5">
      <c r="A10683" s="1162">
        <v>12410</v>
      </c>
      <c r="B10683" s="1162">
        <v>30625</v>
      </c>
      <c r="C10683" s="1163" t="s">
        <v>21659</v>
      </c>
      <c r="D10683" s="1163" t="s">
        <v>21660</v>
      </c>
      <c r="E10683" s="1164" t="s">
        <v>3034</v>
      </c>
      <c r="F10683" s="1165">
        <v>45165</v>
      </c>
      <c r="G10683" s="1165">
        <v>45224</v>
      </c>
    </row>
    <row r="10684" spans="1:7" ht="25.5">
      <c r="A10684" s="1162">
        <v>12411</v>
      </c>
      <c r="B10684" s="1162">
        <v>30626</v>
      </c>
      <c r="C10684" s="1163" t="s">
        <v>21661</v>
      </c>
      <c r="D10684" s="1163" t="s">
        <v>21662</v>
      </c>
      <c r="E10684" s="1164" t="s">
        <v>3034</v>
      </c>
      <c r="F10684" s="1165">
        <v>45155</v>
      </c>
      <c r="G10684" s="1165">
        <v>45214</v>
      </c>
    </row>
    <row r="10685" spans="1:7">
      <c r="A10685" s="1158">
        <v>12412</v>
      </c>
      <c r="B10685" s="1158">
        <v>30627</v>
      </c>
      <c r="C10685" s="1159" t="s">
        <v>21663</v>
      </c>
      <c r="D10685" s="1159" t="s">
        <v>5947</v>
      </c>
      <c r="E10685" s="1160" t="s">
        <v>3705</v>
      </c>
      <c r="F10685" s="1161">
        <v>45255</v>
      </c>
      <c r="G10685" s="1161">
        <v>45324</v>
      </c>
    </row>
    <row r="10686" spans="1:7" ht="25.5">
      <c r="A10686" s="1162">
        <v>12413</v>
      </c>
      <c r="B10686" s="1162">
        <v>30628</v>
      </c>
      <c r="C10686" s="1163" t="s">
        <v>21664</v>
      </c>
      <c r="D10686" s="1163" t="s">
        <v>21665</v>
      </c>
      <c r="E10686" s="1164" t="s">
        <v>3034</v>
      </c>
      <c r="F10686" s="1165">
        <v>45265</v>
      </c>
      <c r="G10686" s="1165">
        <v>45324</v>
      </c>
    </row>
    <row r="10687" spans="1:7" ht="25.5">
      <c r="A10687" s="1162">
        <v>12414</v>
      </c>
      <c r="B10687" s="1162">
        <v>30629</v>
      </c>
      <c r="C10687" s="1163" t="s">
        <v>21666</v>
      </c>
      <c r="D10687" s="1163" t="s">
        <v>21667</v>
      </c>
      <c r="E10687" s="1164" t="s">
        <v>3034</v>
      </c>
      <c r="F10687" s="1165">
        <v>45255</v>
      </c>
      <c r="G10687" s="1165">
        <v>45314</v>
      </c>
    </row>
    <row r="10688" spans="1:7">
      <c r="A10688" s="1158">
        <v>12415</v>
      </c>
      <c r="B10688" s="1158">
        <v>30630</v>
      </c>
      <c r="C10688" s="1159" t="s">
        <v>21668</v>
      </c>
      <c r="D10688" s="1159" t="s">
        <v>5953</v>
      </c>
      <c r="E10688" s="1160" t="s">
        <v>3705</v>
      </c>
      <c r="F10688" s="1161">
        <v>45355</v>
      </c>
      <c r="G10688" s="1161">
        <v>45424</v>
      </c>
    </row>
    <row r="10689" spans="1:7" ht="25.5">
      <c r="A10689" s="1162">
        <v>12416</v>
      </c>
      <c r="B10689" s="1162">
        <v>30631</v>
      </c>
      <c r="C10689" s="1163" t="s">
        <v>21669</v>
      </c>
      <c r="D10689" s="1163" t="s">
        <v>21670</v>
      </c>
      <c r="E10689" s="1164" t="s">
        <v>3034</v>
      </c>
      <c r="F10689" s="1165">
        <v>45365</v>
      </c>
      <c r="G10689" s="1165">
        <v>45424</v>
      </c>
    </row>
    <row r="10690" spans="1:7" ht="25.5">
      <c r="A10690" s="1162">
        <v>12417</v>
      </c>
      <c r="B10690" s="1162">
        <v>30632</v>
      </c>
      <c r="C10690" s="1163" t="s">
        <v>21671</v>
      </c>
      <c r="D10690" s="1163" t="s">
        <v>21672</v>
      </c>
      <c r="E10690" s="1164" t="s">
        <v>3034</v>
      </c>
      <c r="F10690" s="1165">
        <v>45355</v>
      </c>
      <c r="G10690" s="1165">
        <v>45414</v>
      </c>
    </row>
    <row r="10691" spans="1:7">
      <c r="A10691" s="1158">
        <v>12418</v>
      </c>
      <c r="B10691" s="1158">
        <v>30633</v>
      </c>
      <c r="C10691" s="1159" t="s">
        <v>21673</v>
      </c>
      <c r="D10691" s="1159" t="s">
        <v>5959</v>
      </c>
      <c r="E10691" s="1160" t="s">
        <v>3705</v>
      </c>
      <c r="F10691" s="1161">
        <v>45455</v>
      </c>
      <c r="G10691" s="1161">
        <v>45524</v>
      </c>
    </row>
    <row r="10692" spans="1:7" ht="25.5">
      <c r="A10692" s="1162">
        <v>12419</v>
      </c>
      <c r="B10692" s="1162">
        <v>30634</v>
      </c>
      <c r="C10692" s="1163" t="s">
        <v>21674</v>
      </c>
      <c r="D10692" s="1163" t="s">
        <v>21675</v>
      </c>
      <c r="E10692" s="1164" t="s">
        <v>3034</v>
      </c>
      <c r="F10692" s="1165">
        <v>45465</v>
      </c>
      <c r="G10692" s="1165">
        <v>45524</v>
      </c>
    </row>
    <row r="10693" spans="1:7" ht="25.5">
      <c r="A10693" s="1162">
        <v>12420</v>
      </c>
      <c r="B10693" s="1162">
        <v>30635</v>
      </c>
      <c r="C10693" s="1163" t="s">
        <v>21676</v>
      </c>
      <c r="D10693" s="1163" t="s">
        <v>21677</v>
      </c>
      <c r="E10693" s="1164" t="s">
        <v>3034</v>
      </c>
      <c r="F10693" s="1165">
        <v>45455</v>
      </c>
      <c r="G10693" s="1165">
        <v>45514</v>
      </c>
    </row>
    <row r="10694" spans="1:7">
      <c r="A10694" s="1158">
        <v>12421</v>
      </c>
      <c r="B10694" s="1158">
        <v>30636</v>
      </c>
      <c r="C10694" s="1159" t="s">
        <v>21678</v>
      </c>
      <c r="D10694" s="1159" t="s">
        <v>5965</v>
      </c>
      <c r="E10694" s="1160" t="s">
        <v>3705</v>
      </c>
      <c r="F10694" s="1161">
        <v>45555</v>
      </c>
      <c r="G10694" s="1161">
        <v>45624</v>
      </c>
    </row>
    <row r="10695" spans="1:7" ht="25.5">
      <c r="A10695" s="1162">
        <v>12422</v>
      </c>
      <c r="B10695" s="1162">
        <v>30637</v>
      </c>
      <c r="C10695" s="1163" t="s">
        <v>21679</v>
      </c>
      <c r="D10695" s="1163" t="s">
        <v>21680</v>
      </c>
      <c r="E10695" s="1164" t="s">
        <v>3034</v>
      </c>
      <c r="F10695" s="1165">
        <v>45565</v>
      </c>
      <c r="G10695" s="1165">
        <v>45624</v>
      </c>
    </row>
    <row r="10696" spans="1:7" ht="25.5">
      <c r="A10696" s="1162">
        <v>12423</v>
      </c>
      <c r="B10696" s="1162">
        <v>30638</v>
      </c>
      <c r="C10696" s="1163" t="s">
        <v>21681</v>
      </c>
      <c r="D10696" s="1163" t="s">
        <v>21682</v>
      </c>
      <c r="E10696" s="1164" t="s">
        <v>3034</v>
      </c>
      <c r="F10696" s="1165">
        <v>45555</v>
      </c>
      <c r="G10696" s="1165">
        <v>45614</v>
      </c>
    </row>
    <row r="10697" spans="1:7" ht="25.5">
      <c r="A10697" s="1162">
        <v>12424</v>
      </c>
      <c r="B10697" s="1162">
        <v>30639</v>
      </c>
      <c r="C10697" s="1163" t="s">
        <v>21679</v>
      </c>
      <c r="D10697" s="1163" t="s">
        <v>21680</v>
      </c>
      <c r="E10697" s="1164" t="s">
        <v>3034</v>
      </c>
      <c r="F10697" s="1165">
        <v>45565</v>
      </c>
      <c r="G10697" s="1165">
        <v>45624</v>
      </c>
    </row>
    <row r="10698" spans="1:7" ht="25.5">
      <c r="A10698" s="1162">
        <v>12425</v>
      </c>
      <c r="B10698" s="1162">
        <v>30640</v>
      </c>
      <c r="C10698" s="1163" t="s">
        <v>21681</v>
      </c>
      <c r="D10698" s="1163" t="s">
        <v>21682</v>
      </c>
      <c r="E10698" s="1164" t="s">
        <v>3034</v>
      </c>
      <c r="F10698" s="1165">
        <v>45555</v>
      </c>
      <c r="G10698" s="1165">
        <v>45614</v>
      </c>
    </row>
    <row r="10699" spans="1:7">
      <c r="A10699" s="1158">
        <v>12426</v>
      </c>
      <c r="B10699" s="1158">
        <v>30641</v>
      </c>
      <c r="C10699" s="1159" t="s">
        <v>21683</v>
      </c>
      <c r="D10699" s="1159" t="s">
        <v>5971</v>
      </c>
      <c r="E10699" s="1160" t="s">
        <v>13000</v>
      </c>
      <c r="F10699" s="1161">
        <v>44955</v>
      </c>
      <c r="G10699" s="1161">
        <v>45744</v>
      </c>
    </row>
    <row r="10700" spans="1:7" ht="25.5">
      <c r="A10700" s="1158">
        <v>12427</v>
      </c>
      <c r="B10700" s="1158">
        <v>30642</v>
      </c>
      <c r="C10700" s="1159" t="s">
        <v>21684</v>
      </c>
      <c r="D10700" s="1159" t="s">
        <v>5974</v>
      </c>
      <c r="E10700" s="1160" t="s">
        <v>3287</v>
      </c>
      <c r="F10700" s="1161">
        <v>44955</v>
      </c>
      <c r="G10700" s="1161">
        <v>45044</v>
      </c>
    </row>
    <row r="10701" spans="1:7" ht="38.25">
      <c r="A10701" s="1162">
        <v>12428</v>
      </c>
      <c r="B10701" s="1162">
        <v>30643</v>
      </c>
      <c r="C10701" s="1163" t="s">
        <v>21685</v>
      </c>
      <c r="D10701" s="1163" t="s">
        <v>21686</v>
      </c>
      <c r="E10701" s="1164" t="s">
        <v>3287</v>
      </c>
      <c r="F10701" s="1165">
        <v>44955</v>
      </c>
      <c r="G10701" s="1165">
        <v>45044</v>
      </c>
    </row>
    <row r="10702" spans="1:7" ht="38.25">
      <c r="A10702" s="1162">
        <v>12429</v>
      </c>
      <c r="B10702" s="1162">
        <v>30644</v>
      </c>
      <c r="C10702" s="1163" t="s">
        <v>21687</v>
      </c>
      <c r="D10702" s="1163" t="s">
        <v>21688</v>
      </c>
      <c r="E10702" s="1164" t="s">
        <v>3287</v>
      </c>
      <c r="F10702" s="1165">
        <v>44955</v>
      </c>
      <c r="G10702" s="1165">
        <v>45044</v>
      </c>
    </row>
    <row r="10703" spans="1:7" ht="38.25">
      <c r="A10703" s="1162">
        <v>12430</v>
      </c>
      <c r="B10703" s="1162">
        <v>30645</v>
      </c>
      <c r="C10703" s="1163" t="s">
        <v>21689</v>
      </c>
      <c r="D10703" s="1163" t="s">
        <v>21690</v>
      </c>
      <c r="E10703" s="1164" t="s">
        <v>3287</v>
      </c>
      <c r="F10703" s="1165">
        <v>44955</v>
      </c>
      <c r="G10703" s="1165">
        <v>45044</v>
      </c>
    </row>
    <row r="10704" spans="1:7" ht="25.5">
      <c r="A10704" s="1158">
        <v>12431</v>
      </c>
      <c r="B10704" s="1158">
        <v>30646</v>
      </c>
      <c r="C10704" s="1159" t="s">
        <v>21691</v>
      </c>
      <c r="D10704" s="1159" t="s">
        <v>5982</v>
      </c>
      <c r="E10704" s="1160" t="s">
        <v>3287</v>
      </c>
      <c r="F10704" s="1161">
        <v>45055</v>
      </c>
      <c r="G10704" s="1161">
        <v>45144</v>
      </c>
    </row>
    <row r="10705" spans="1:7" ht="38.25">
      <c r="A10705" s="1162">
        <v>12432</v>
      </c>
      <c r="B10705" s="1162">
        <v>30647</v>
      </c>
      <c r="C10705" s="1163" t="s">
        <v>21692</v>
      </c>
      <c r="D10705" s="1163" t="s">
        <v>21693</v>
      </c>
      <c r="E10705" s="1164" t="s">
        <v>3287</v>
      </c>
      <c r="F10705" s="1165">
        <v>45055</v>
      </c>
      <c r="G10705" s="1165">
        <v>45144</v>
      </c>
    </row>
    <row r="10706" spans="1:7" ht="38.25">
      <c r="A10706" s="1162">
        <v>12433</v>
      </c>
      <c r="B10706" s="1162">
        <v>30648</v>
      </c>
      <c r="C10706" s="1163" t="s">
        <v>21694</v>
      </c>
      <c r="D10706" s="1163" t="s">
        <v>21695</v>
      </c>
      <c r="E10706" s="1164" t="s">
        <v>3287</v>
      </c>
      <c r="F10706" s="1165">
        <v>45055</v>
      </c>
      <c r="G10706" s="1165">
        <v>45144</v>
      </c>
    </row>
    <row r="10707" spans="1:7" ht="25.5">
      <c r="A10707" s="1158">
        <v>12434</v>
      </c>
      <c r="B10707" s="1158">
        <v>30649</v>
      </c>
      <c r="C10707" s="1159" t="s">
        <v>21696</v>
      </c>
      <c r="D10707" s="1159" t="s">
        <v>5988</v>
      </c>
      <c r="E10707" s="1160" t="s">
        <v>3287</v>
      </c>
      <c r="F10707" s="1161">
        <v>45255</v>
      </c>
      <c r="G10707" s="1161">
        <v>45344</v>
      </c>
    </row>
    <row r="10708" spans="1:7" ht="38.25">
      <c r="A10708" s="1162">
        <v>12435</v>
      </c>
      <c r="B10708" s="1162">
        <v>30650</v>
      </c>
      <c r="C10708" s="1163" t="s">
        <v>21697</v>
      </c>
      <c r="D10708" s="1163" t="s">
        <v>21698</v>
      </c>
      <c r="E10708" s="1164" t="s">
        <v>3287</v>
      </c>
      <c r="F10708" s="1165">
        <v>45255</v>
      </c>
      <c r="G10708" s="1165">
        <v>45344</v>
      </c>
    </row>
    <row r="10709" spans="1:7" ht="38.25">
      <c r="A10709" s="1162">
        <v>12436</v>
      </c>
      <c r="B10709" s="1162">
        <v>30651</v>
      </c>
      <c r="C10709" s="1163" t="s">
        <v>21699</v>
      </c>
      <c r="D10709" s="1163" t="s">
        <v>21700</v>
      </c>
      <c r="E10709" s="1164" t="s">
        <v>3287</v>
      </c>
      <c r="F10709" s="1165">
        <v>45255</v>
      </c>
      <c r="G10709" s="1165">
        <v>45344</v>
      </c>
    </row>
    <row r="10710" spans="1:7" ht="25.5">
      <c r="A10710" s="1158">
        <v>12437</v>
      </c>
      <c r="B10710" s="1158">
        <v>30652</v>
      </c>
      <c r="C10710" s="1159" t="s">
        <v>21701</v>
      </c>
      <c r="D10710" s="1159" t="s">
        <v>5994</v>
      </c>
      <c r="E10710" s="1160" t="s">
        <v>3287</v>
      </c>
      <c r="F10710" s="1161">
        <v>45555</v>
      </c>
      <c r="G10710" s="1161">
        <v>45644</v>
      </c>
    </row>
    <row r="10711" spans="1:7" ht="38.25">
      <c r="A10711" s="1162">
        <v>12438</v>
      </c>
      <c r="B10711" s="1162">
        <v>30653</v>
      </c>
      <c r="C10711" s="1163" t="s">
        <v>21702</v>
      </c>
      <c r="D10711" s="1163" t="s">
        <v>21703</v>
      </c>
      <c r="E10711" s="1164" t="s">
        <v>3287</v>
      </c>
      <c r="F10711" s="1165">
        <v>45555</v>
      </c>
      <c r="G10711" s="1165">
        <v>45644</v>
      </c>
    </row>
    <row r="10712" spans="1:7" ht="38.25">
      <c r="A10712" s="1162">
        <v>12439</v>
      </c>
      <c r="B10712" s="1162">
        <v>30654</v>
      </c>
      <c r="C10712" s="1163" t="s">
        <v>21704</v>
      </c>
      <c r="D10712" s="1163" t="s">
        <v>21705</v>
      </c>
      <c r="E10712" s="1164" t="s">
        <v>3287</v>
      </c>
      <c r="F10712" s="1165">
        <v>45555</v>
      </c>
      <c r="G10712" s="1165">
        <v>45644</v>
      </c>
    </row>
    <row r="10713" spans="1:7" ht="25.5">
      <c r="A10713" s="1158">
        <v>12440</v>
      </c>
      <c r="B10713" s="1158">
        <v>30655</v>
      </c>
      <c r="C10713" s="1159" t="s">
        <v>21706</v>
      </c>
      <c r="D10713" s="1159" t="s">
        <v>6000</v>
      </c>
      <c r="E10713" s="1160" t="s">
        <v>3287</v>
      </c>
      <c r="F10713" s="1161">
        <v>45655</v>
      </c>
      <c r="G10713" s="1161">
        <v>45744</v>
      </c>
    </row>
    <row r="10714" spans="1:7" ht="38.25">
      <c r="A10714" s="1162">
        <v>12441</v>
      </c>
      <c r="B10714" s="1162">
        <v>30656</v>
      </c>
      <c r="C10714" s="1163" t="s">
        <v>21707</v>
      </c>
      <c r="D10714" s="1163" t="s">
        <v>21708</v>
      </c>
      <c r="E10714" s="1164" t="s">
        <v>3287</v>
      </c>
      <c r="F10714" s="1165">
        <v>45655</v>
      </c>
      <c r="G10714" s="1165">
        <v>45744</v>
      </c>
    </row>
    <row r="10715" spans="1:7" ht="38.25">
      <c r="A10715" s="1162">
        <v>12442</v>
      </c>
      <c r="B10715" s="1162">
        <v>30657</v>
      </c>
      <c r="C10715" s="1163" t="s">
        <v>21709</v>
      </c>
      <c r="D10715" s="1163" t="s">
        <v>21710</v>
      </c>
      <c r="E10715" s="1164" t="s">
        <v>3287</v>
      </c>
      <c r="F10715" s="1165">
        <v>45655</v>
      </c>
      <c r="G10715" s="1165">
        <v>45744</v>
      </c>
    </row>
    <row r="10716" spans="1:7">
      <c r="A10716" s="1158">
        <v>12443</v>
      </c>
      <c r="B10716" s="1158">
        <v>30658</v>
      </c>
      <c r="C10716" s="1159" t="s">
        <v>12188</v>
      </c>
      <c r="D10716" s="1159" t="s">
        <v>3339</v>
      </c>
      <c r="E10716" s="1160" t="s">
        <v>6005</v>
      </c>
      <c r="F10716" s="1161">
        <v>44410</v>
      </c>
      <c r="G10716" s="1161">
        <v>45774</v>
      </c>
    </row>
    <row r="10717" spans="1:7">
      <c r="A10717" s="1158">
        <v>12444</v>
      </c>
      <c r="B10717" s="1158">
        <v>30659</v>
      </c>
      <c r="C10717" s="1159" t="s">
        <v>21711</v>
      </c>
      <c r="D10717" s="1159" t="s">
        <v>6034</v>
      </c>
      <c r="E10717" s="1160" t="s">
        <v>4379</v>
      </c>
      <c r="F10717" s="1161">
        <v>44490</v>
      </c>
      <c r="G10717" s="1161">
        <v>45634</v>
      </c>
    </row>
    <row r="10718" spans="1:7">
      <c r="A10718" s="1158">
        <v>12445</v>
      </c>
      <c r="B10718" s="1158">
        <v>30660</v>
      </c>
      <c r="C10718" s="1159" t="s">
        <v>21712</v>
      </c>
      <c r="D10718" s="1159" t="s">
        <v>6069</v>
      </c>
      <c r="E10718" s="1160" t="s">
        <v>3064</v>
      </c>
      <c r="F10718" s="1161">
        <v>44855</v>
      </c>
      <c r="G10718" s="1161">
        <v>45034</v>
      </c>
    </row>
    <row r="10719" spans="1:7" ht="25.5">
      <c r="A10719" s="1162">
        <v>12446</v>
      </c>
      <c r="B10719" s="1162">
        <v>30661</v>
      </c>
      <c r="C10719" s="1163" t="s">
        <v>21713</v>
      </c>
      <c r="D10719" s="1163" t="s">
        <v>21714</v>
      </c>
      <c r="E10719" s="1164" t="s">
        <v>3064</v>
      </c>
      <c r="F10719" s="1165">
        <v>44855</v>
      </c>
      <c r="G10719" s="1165">
        <v>45034</v>
      </c>
    </row>
    <row r="10720" spans="1:7" ht="38.25">
      <c r="A10720" s="1162">
        <v>12447</v>
      </c>
      <c r="B10720" s="1162">
        <v>30662</v>
      </c>
      <c r="C10720" s="1163" t="s">
        <v>21715</v>
      </c>
      <c r="D10720" s="1163" t="s">
        <v>21716</v>
      </c>
      <c r="E10720" s="1164" t="s">
        <v>3034</v>
      </c>
      <c r="F10720" s="1165">
        <v>44855</v>
      </c>
      <c r="G10720" s="1165">
        <v>44914</v>
      </c>
    </row>
    <row r="10721" spans="1:7">
      <c r="A10721" s="1158">
        <v>12448</v>
      </c>
      <c r="B10721" s="1158">
        <v>30663</v>
      </c>
      <c r="C10721" s="1159" t="s">
        <v>21717</v>
      </c>
      <c r="D10721" s="1159" t="s">
        <v>6036</v>
      </c>
      <c r="E10721" s="1160" t="s">
        <v>6037</v>
      </c>
      <c r="F10721" s="1161">
        <v>44490</v>
      </c>
      <c r="G10721" s="1161">
        <v>44934</v>
      </c>
    </row>
    <row r="10722" spans="1:7" ht="38.25">
      <c r="A10722" s="1162">
        <v>12449</v>
      </c>
      <c r="B10722" s="1162">
        <v>30664</v>
      </c>
      <c r="C10722" s="1163" t="s">
        <v>21718</v>
      </c>
      <c r="D10722" s="1163" t="s">
        <v>21719</v>
      </c>
      <c r="E10722" s="1164" t="s">
        <v>3034</v>
      </c>
      <c r="F10722" s="1165">
        <v>44500</v>
      </c>
      <c r="G10722" s="1165">
        <v>44559</v>
      </c>
    </row>
    <row r="10723" spans="1:7" ht="38.25">
      <c r="A10723" s="1162">
        <v>12450</v>
      </c>
      <c r="B10723" s="1162">
        <v>30665</v>
      </c>
      <c r="C10723" s="1163" t="s">
        <v>21720</v>
      </c>
      <c r="D10723" s="1163" t="s">
        <v>21721</v>
      </c>
      <c r="E10723" s="1164" t="s">
        <v>2981</v>
      </c>
      <c r="F10723" s="1165">
        <v>44500</v>
      </c>
      <c r="G10723" s="1165">
        <v>44549</v>
      </c>
    </row>
    <row r="10724" spans="1:7" ht="38.25">
      <c r="A10724" s="1162">
        <v>12451</v>
      </c>
      <c r="B10724" s="1162">
        <v>30666</v>
      </c>
      <c r="C10724" s="1163" t="s">
        <v>21722</v>
      </c>
      <c r="D10724" s="1163" t="s">
        <v>21723</v>
      </c>
      <c r="E10724" s="1164" t="s">
        <v>3064</v>
      </c>
      <c r="F10724" s="1165">
        <v>44500</v>
      </c>
      <c r="G10724" s="1165">
        <v>44679</v>
      </c>
    </row>
    <row r="10725" spans="1:7" ht="25.5">
      <c r="A10725" s="1162">
        <v>12452</v>
      </c>
      <c r="B10725" s="1162">
        <v>30667</v>
      </c>
      <c r="C10725" s="1163" t="s">
        <v>21724</v>
      </c>
      <c r="D10725" s="1163" t="s">
        <v>21725</v>
      </c>
      <c r="E10725" s="1164" t="s">
        <v>3064</v>
      </c>
      <c r="F10725" s="1165">
        <v>44615</v>
      </c>
      <c r="G10725" s="1165">
        <v>44794</v>
      </c>
    </row>
    <row r="10726" spans="1:7" ht="38.25">
      <c r="A10726" s="1162">
        <v>12453</v>
      </c>
      <c r="B10726" s="1162">
        <v>30668</v>
      </c>
      <c r="C10726" s="1163" t="s">
        <v>21726</v>
      </c>
      <c r="D10726" s="1163" t="s">
        <v>21727</v>
      </c>
      <c r="E10726" s="1164" t="s">
        <v>3064</v>
      </c>
      <c r="F10726" s="1165">
        <v>44615</v>
      </c>
      <c r="G10726" s="1165">
        <v>44794</v>
      </c>
    </row>
    <row r="10727" spans="1:7" ht="38.25">
      <c r="A10727" s="1162">
        <v>12454</v>
      </c>
      <c r="B10727" s="1162">
        <v>30669</v>
      </c>
      <c r="C10727" s="1163" t="s">
        <v>21728</v>
      </c>
      <c r="D10727" s="1163" t="s">
        <v>21729</v>
      </c>
      <c r="E10727" s="1164" t="s">
        <v>3064</v>
      </c>
      <c r="F10727" s="1165">
        <v>44615</v>
      </c>
      <c r="G10727" s="1165">
        <v>44794</v>
      </c>
    </row>
    <row r="10728" spans="1:7" ht="38.25">
      <c r="A10728" s="1162">
        <v>12455</v>
      </c>
      <c r="B10728" s="1162">
        <v>30670</v>
      </c>
      <c r="C10728" s="1163" t="s">
        <v>21730</v>
      </c>
      <c r="D10728" s="1163" t="s">
        <v>21731</v>
      </c>
      <c r="E10728" s="1164" t="s">
        <v>3064</v>
      </c>
      <c r="F10728" s="1165">
        <v>44755</v>
      </c>
      <c r="G10728" s="1165">
        <v>44934</v>
      </c>
    </row>
    <row r="10729" spans="1:7" ht="38.25">
      <c r="A10729" s="1162">
        <v>12456</v>
      </c>
      <c r="B10729" s="1162">
        <v>30671</v>
      </c>
      <c r="C10729" s="1163" t="s">
        <v>21732</v>
      </c>
      <c r="D10729" s="1163" t="s">
        <v>21733</v>
      </c>
      <c r="E10729" s="1164" t="s">
        <v>3034</v>
      </c>
      <c r="F10729" s="1165">
        <v>44500</v>
      </c>
      <c r="G10729" s="1165">
        <v>44559</v>
      </c>
    </row>
    <row r="10730" spans="1:7" ht="38.25">
      <c r="A10730" s="1162">
        <v>12457</v>
      </c>
      <c r="B10730" s="1162">
        <v>30672</v>
      </c>
      <c r="C10730" s="1163" t="s">
        <v>21734</v>
      </c>
      <c r="D10730" s="1163" t="s">
        <v>21735</v>
      </c>
      <c r="E10730" s="1164" t="s">
        <v>3034</v>
      </c>
      <c r="F10730" s="1165">
        <v>44615</v>
      </c>
      <c r="G10730" s="1165">
        <v>44674</v>
      </c>
    </row>
    <row r="10731" spans="1:7" ht="38.25">
      <c r="A10731" s="1162">
        <v>12458</v>
      </c>
      <c r="B10731" s="1162">
        <v>30673</v>
      </c>
      <c r="C10731" s="1163" t="s">
        <v>21736</v>
      </c>
      <c r="D10731" s="1163" t="s">
        <v>21737</v>
      </c>
      <c r="E10731" s="1164" t="s">
        <v>2981</v>
      </c>
      <c r="F10731" s="1165">
        <v>44755</v>
      </c>
      <c r="G10731" s="1165">
        <v>44804</v>
      </c>
    </row>
    <row r="10732" spans="1:7" ht="51">
      <c r="A10732" s="1162">
        <v>12459</v>
      </c>
      <c r="B10732" s="1162">
        <v>30674</v>
      </c>
      <c r="C10732" s="1163" t="s">
        <v>21738</v>
      </c>
      <c r="D10732" s="1163" t="s">
        <v>21739</v>
      </c>
      <c r="E10732" s="1164" t="s">
        <v>3034</v>
      </c>
      <c r="F10732" s="1165">
        <v>44490</v>
      </c>
      <c r="G10732" s="1165">
        <v>44549</v>
      </c>
    </row>
    <row r="10733" spans="1:7" ht="25.5">
      <c r="A10733" s="1162">
        <v>12460</v>
      </c>
      <c r="B10733" s="1162">
        <v>30675</v>
      </c>
      <c r="C10733" s="1163" t="s">
        <v>21740</v>
      </c>
      <c r="D10733" s="1163" t="s">
        <v>21741</v>
      </c>
      <c r="E10733" s="1164" t="s">
        <v>3064</v>
      </c>
      <c r="F10733" s="1165">
        <v>44500</v>
      </c>
      <c r="G10733" s="1165">
        <v>44679</v>
      </c>
    </row>
    <row r="10734" spans="1:7" ht="38.25">
      <c r="A10734" s="1162">
        <v>12461</v>
      </c>
      <c r="B10734" s="1162">
        <v>30676</v>
      </c>
      <c r="C10734" s="1163" t="s">
        <v>21742</v>
      </c>
      <c r="D10734" s="1163" t="s">
        <v>21743</v>
      </c>
      <c r="E10734" s="1164" t="s">
        <v>3034</v>
      </c>
      <c r="F10734" s="1165">
        <v>44500</v>
      </c>
      <c r="G10734" s="1165">
        <v>44559</v>
      </c>
    </row>
    <row r="10735" spans="1:7" ht="25.5">
      <c r="A10735" s="1162">
        <v>12462</v>
      </c>
      <c r="B10735" s="1162">
        <v>30677</v>
      </c>
      <c r="C10735" s="1163" t="s">
        <v>21744</v>
      </c>
      <c r="D10735" s="1163" t="s">
        <v>21745</v>
      </c>
      <c r="E10735" s="1164" t="s">
        <v>3064</v>
      </c>
      <c r="F10735" s="1165">
        <v>44755</v>
      </c>
      <c r="G10735" s="1165">
        <v>44934</v>
      </c>
    </row>
    <row r="10736" spans="1:7" ht="38.25">
      <c r="A10736" s="1162">
        <v>12463</v>
      </c>
      <c r="B10736" s="1162">
        <v>30678</v>
      </c>
      <c r="C10736" s="1163" t="s">
        <v>21746</v>
      </c>
      <c r="D10736" s="1163" t="s">
        <v>21747</v>
      </c>
      <c r="E10736" s="1164" t="s">
        <v>3215</v>
      </c>
      <c r="F10736" s="1165">
        <v>44855</v>
      </c>
      <c r="G10736" s="1165">
        <v>44934</v>
      </c>
    </row>
    <row r="10737" spans="1:7">
      <c r="A10737" s="1158">
        <v>12464</v>
      </c>
      <c r="B10737" s="1158">
        <v>30679</v>
      </c>
      <c r="C10737" s="1159" t="s">
        <v>21748</v>
      </c>
      <c r="D10737" s="1159" t="s">
        <v>6075</v>
      </c>
      <c r="E10737" s="1160" t="s">
        <v>3064</v>
      </c>
      <c r="F10737" s="1161">
        <v>44955</v>
      </c>
      <c r="G10737" s="1161">
        <v>45134</v>
      </c>
    </row>
    <row r="10738" spans="1:7" ht="38.25">
      <c r="A10738" s="1162">
        <v>12465</v>
      </c>
      <c r="B10738" s="1162">
        <v>30680</v>
      </c>
      <c r="C10738" s="1163" t="s">
        <v>21749</v>
      </c>
      <c r="D10738" s="1163" t="s">
        <v>21750</v>
      </c>
      <c r="E10738" s="1164" t="s">
        <v>3064</v>
      </c>
      <c r="F10738" s="1165">
        <v>44955</v>
      </c>
      <c r="G10738" s="1165">
        <v>45134</v>
      </c>
    </row>
    <row r="10739" spans="1:7" ht="25.5">
      <c r="A10739" s="1158">
        <v>12466</v>
      </c>
      <c r="B10739" s="1158">
        <v>30681</v>
      </c>
      <c r="C10739" s="1159" t="s">
        <v>21751</v>
      </c>
      <c r="D10739" s="1159" t="s">
        <v>6079</v>
      </c>
      <c r="E10739" s="1160" t="s">
        <v>5416</v>
      </c>
      <c r="F10739" s="1161">
        <v>45055</v>
      </c>
      <c r="G10739" s="1161">
        <v>45634</v>
      </c>
    </row>
    <row r="10740" spans="1:7" ht="38.25">
      <c r="A10740" s="1162">
        <v>12467</v>
      </c>
      <c r="B10740" s="1162">
        <v>30682</v>
      </c>
      <c r="C10740" s="1163" t="s">
        <v>21752</v>
      </c>
      <c r="D10740" s="1163" t="s">
        <v>21753</v>
      </c>
      <c r="E10740" s="1164" t="s">
        <v>3064</v>
      </c>
      <c r="F10740" s="1165">
        <v>45055</v>
      </c>
      <c r="G10740" s="1165">
        <v>45234</v>
      </c>
    </row>
    <row r="10741" spans="1:7" ht="51">
      <c r="A10741" s="1162">
        <v>12468</v>
      </c>
      <c r="B10741" s="1162">
        <v>30683</v>
      </c>
      <c r="C10741" s="1163" t="s">
        <v>21754</v>
      </c>
      <c r="D10741" s="1163" t="s">
        <v>21755</v>
      </c>
      <c r="E10741" s="1164" t="s">
        <v>3064</v>
      </c>
      <c r="F10741" s="1165">
        <v>45155</v>
      </c>
      <c r="G10741" s="1165">
        <v>45334</v>
      </c>
    </row>
    <row r="10742" spans="1:7" ht="38.25">
      <c r="A10742" s="1162">
        <v>12469</v>
      </c>
      <c r="B10742" s="1162">
        <v>30684</v>
      </c>
      <c r="C10742" s="1163" t="s">
        <v>21756</v>
      </c>
      <c r="D10742" s="1163" t="s">
        <v>21757</v>
      </c>
      <c r="E10742" s="1164" t="s">
        <v>3064</v>
      </c>
      <c r="F10742" s="1165">
        <v>45455</v>
      </c>
      <c r="G10742" s="1165">
        <v>45634</v>
      </c>
    </row>
    <row r="10743" spans="1:7" ht="25.5">
      <c r="A10743" s="1158">
        <v>12470</v>
      </c>
      <c r="B10743" s="1158">
        <v>30685</v>
      </c>
      <c r="C10743" s="1159" t="s">
        <v>21758</v>
      </c>
      <c r="D10743" s="1159" t="s">
        <v>6087</v>
      </c>
      <c r="E10743" s="1160" t="s">
        <v>6088</v>
      </c>
      <c r="F10743" s="1161">
        <v>45055</v>
      </c>
      <c r="G10743" s="1161">
        <v>45774</v>
      </c>
    </row>
    <row r="10744" spans="1:7" ht="25.5">
      <c r="A10744" s="1158">
        <v>12471</v>
      </c>
      <c r="B10744" s="1158">
        <v>30686</v>
      </c>
      <c r="C10744" s="1159" t="s">
        <v>21759</v>
      </c>
      <c r="D10744" s="1159" t="s">
        <v>6090</v>
      </c>
      <c r="E10744" s="1160" t="s">
        <v>2894</v>
      </c>
      <c r="F10744" s="1161">
        <v>45055</v>
      </c>
      <c r="G10744" s="1161">
        <v>45174</v>
      </c>
    </row>
    <row r="10745" spans="1:7" ht="51">
      <c r="A10745" s="1162">
        <v>12472</v>
      </c>
      <c r="B10745" s="1162">
        <v>30687</v>
      </c>
      <c r="C10745" s="1163" t="s">
        <v>21760</v>
      </c>
      <c r="D10745" s="1163" t="s">
        <v>21761</v>
      </c>
      <c r="E10745" s="1164" t="s">
        <v>2894</v>
      </c>
      <c r="F10745" s="1165">
        <v>45055</v>
      </c>
      <c r="G10745" s="1165">
        <v>45174</v>
      </c>
    </row>
    <row r="10746" spans="1:7" ht="51">
      <c r="A10746" s="1162">
        <v>12473</v>
      </c>
      <c r="B10746" s="1162">
        <v>30688</v>
      </c>
      <c r="C10746" s="1163" t="s">
        <v>21762</v>
      </c>
      <c r="D10746" s="1163" t="s">
        <v>21763</v>
      </c>
      <c r="E10746" s="1164" t="s">
        <v>2894</v>
      </c>
      <c r="F10746" s="1165">
        <v>45055</v>
      </c>
      <c r="G10746" s="1165">
        <v>45174</v>
      </c>
    </row>
    <row r="10747" spans="1:7" ht="51">
      <c r="A10747" s="1162">
        <v>12474</v>
      </c>
      <c r="B10747" s="1162">
        <v>30689</v>
      </c>
      <c r="C10747" s="1163" t="s">
        <v>21764</v>
      </c>
      <c r="D10747" s="1163" t="s">
        <v>21765</v>
      </c>
      <c r="E10747" s="1164" t="s">
        <v>2894</v>
      </c>
      <c r="F10747" s="1165">
        <v>45055</v>
      </c>
      <c r="G10747" s="1165">
        <v>45174</v>
      </c>
    </row>
    <row r="10748" spans="1:7" ht="63.75">
      <c r="A10748" s="1162">
        <v>12475</v>
      </c>
      <c r="B10748" s="1162">
        <v>30690</v>
      </c>
      <c r="C10748" s="1163" t="s">
        <v>21766</v>
      </c>
      <c r="D10748" s="1163" t="s">
        <v>21767</v>
      </c>
      <c r="E10748" s="1164" t="s">
        <v>2894</v>
      </c>
      <c r="F10748" s="1165">
        <v>45055</v>
      </c>
      <c r="G10748" s="1165">
        <v>45174</v>
      </c>
    </row>
    <row r="10749" spans="1:7" ht="51">
      <c r="A10749" s="1162">
        <v>12476</v>
      </c>
      <c r="B10749" s="1162">
        <v>30691</v>
      </c>
      <c r="C10749" s="1163" t="s">
        <v>21768</v>
      </c>
      <c r="D10749" s="1163" t="s">
        <v>21769</v>
      </c>
      <c r="E10749" s="1164" t="s">
        <v>2894</v>
      </c>
      <c r="F10749" s="1165">
        <v>45055</v>
      </c>
      <c r="G10749" s="1165">
        <v>45174</v>
      </c>
    </row>
    <row r="10750" spans="1:7" ht="51">
      <c r="A10750" s="1162">
        <v>12477</v>
      </c>
      <c r="B10750" s="1162">
        <v>30692</v>
      </c>
      <c r="C10750" s="1163" t="s">
        <v>21770</v>
      </c>
      <c r="D10750" s="1163" t="s">
        <v>21771</v>
      </c>
      <c r="E10750" s="1164" t="s">
        <v>2894</v>
      </c>
      <c r="F10750" s="1165">
        <v>45055</v>
      </c>
      <c r="G10750" s="1165">
        <v>45174</v>
      </c>
    </row>
    <row r="10751" spans="1:7" ht="51">
      <c r="A10751" s="1162">
        <v>12478</v>
      </c>
      <c r="B10751" s="1162">
        <v>30693</v>
      </c>
      <c r="C10751" s="1163" t="s">
        <v>21772</v>
      </c>
      <c r="D10751" s="1163" t="s">
        <v>21773</v>
      </c>
      <c r="E10751" s="1164" t="s">
        <v>2894</v>
      </c>
      <c r="F10751" s="1165">
        <v>45055</v>
      </c>
      <c r="G10751" s="1165">
        <v>45174</v>
      </c>
    </row>
    <row r="10752" spans="1:7" ht="25.5">
      <c r="A10752" s="1162">
        <v>12479</v>
      </c>
      <c r="B10752" s="1162">
        <v>30694</v>
      </c>
      <c r="C10752" s="1163" t="s">
        <v>21774</v>
      </c>
      <c r="D10752" s="1163" t="s">
        <v>21775</v>
      </c>
      <c r="E10752" s="1164" t="s">
        <v>2894</v>
      </c>
      <c r="F10752" s="1165">
        <v>45055</v>
      </c>
      <c r="G10752" s="1165">
        <v>45174</v>
      </c>
    </row>
    <row r="10753" spans="1:7" ht="51">
      <c r="A10753" s="1162">
        <v>12480</v>
      </c>
      <c r="B10753" s="1162">
        <v>30695</v>
      </c>
      <c r="C10753" s="1163" t="s">
        <v>21776</v>
      </c>
      <c r="D10753" s="1163" t="s">
        <v>21777</v>
      </c>
      <c r="E10753" s="1164" t="s">
        <v>2894</v>
      </c>
      <c r="F10753" s="1165">
        <v>45055</v>
      </c>
      <c r="G10753" s="1165">
        <v>45174</v>
      </c>
    </row>
    <row r="10754" spans="1:7" ht="38.25">
      <c r="A10754" s="1162">
        <v>12481</v>
      </c>
      <c r="B10754" s="1162">
        <v>30696</v>
      </c>
      <c r="C10754" s="1163" t="s">
        <v>21778</v>
      </c>
      <c r="D10754" s="1163" t="s">
        <v>21779</v>
      </c>
      <c r="E10754" s="1164" t="s">
        <v>2894</v>
      </c>
      <c r="F10754" s="1165">
        <v>45055</v>
      </c>
      <c r="G10754" s="1165">
        <v>45174</v>
      </c>
    </row>
    <row r="10755" spans="1:7" ht="25.5">
      <c r="A10755" s="1158">
        <v>12482</v>
      </c>
      <c r="B10755" s="1158">
        <v>30697</v>
      </c>
      <c r="C10755" s="1159" t="s">
        <v>21780</v>
      </c>
      <c r="D10755" s="1159" t="s">
        <v>6166</v>
      </c>
      <c r="E10755" s="1160" t="s">
        <v>2894</v>
      </c>
      <c r="F10755" s="1161">
        <v>45655</v>
      </c>
      <c r="G10755" s="1161">
        <v>45774</v>
      </c>
    </row>
    <row r="10756" spans="1:7" ht="51">
      <c r="A10756" s="1162">
        <v>12483</v>
      </c>
      <c r="B10756" s="1162">
        <v>30698</v>
      </c>
      <c r="C10756" s="1163" t="s">
        <v>21781</v>
      </c>
      <c r="D10756" s="1163" t="s">
        <v>21782</v>
      </c>
      <c r="E10756" s="1164" t="s">
        <v>2894</v>
      </c>
      <c r="F10756" s="1165">
        <v>45655</v>
      </c>
      <c r="G10756" s="1165">
        <v>45774</v>
      </c>
    </row>
    <row r="10757" spans="1:7" ht="38.25">
      <c r="A10757" s="1162">
        <v>12484</v>
      </c>
      <c r="B10757" s="1162">
        <v>30699</v>
      </c>
      <c r="C10757" s="1163" t="s">
        <v>21783</v>
      </c>
      <c r="D10757" s="1163" t="s">
        <v>21784</v>
      </c>
      <c r="E10757" s="1164" t="s">
        <v>2894</v>
      </c>
      <c r="F10757" s="1165">
        <v>45655</v>
      </c>
      <c r="G10757" s="1165">
        <v>45774</v>
      </c>
    </row>
    <row r="10758" spans="1:7" ht="51">
      <c r="A10758" s="1162">
        <v>12485</v>
      </c>
      <c r="B10758" s="1162">
        <v>30700</v>
      </c>
      <c r="C10758" s="1163" t="s">
        <v>21785</v>
      </c>
      <c r="D10758" s="1163" t="s">
        <v>21786</v>
      </c>
      <c r="E10758" s="1164" t="s">
        <v>2894</v>
      </c>
      <c r="F10758" s="1165">
        <v>45655</v>
      </c>
      <c r="G10758" s="1165">
        <v>45774</v>
      </c>
    </row>
    <row r="10759" spans="1:7" ht="63.75">
      <c r="A10759" s="1162">
        <v>12486</v>
      </c>
      <c r="B10759" s="1162">
        <v>30701</v>
      </c>
      <c r="C10759" s="1163" t="s">
        <v>21787</v>
      </c>
      <c r="D10759" s="1163" t="s">
        <v>21788</v>
      </c>
      <c r="E10759" s="1164" t="s">
        <v>2894</v>
      </c>
      <c r="F10759" s="1165">
        <v>45655</v>
      </c>
      <c r="G10759" s="1165">
        <v>45774</v>
      </c>
    </row>
    <row r="10760" spans="1:7" ht="51">
      <c r="A10760" s="1162">
        <v>12487</v>
      </c>
      <c r="B10760" s="1162">
        <v>30702</v>
      </c>
      <c r="C10760" s="1163" t="s">
        <v>21789</v>
      </c>
      <c r="D10760" s="1163" t="s">
        <v>21790</v>
      </c>
      <c r="E10760" s="1164" t="s">
        <v>2894</v>
      </c>
      <c r="F10760" s="1165">
        <v>45655</v>
      </c>
      <c r="G10760" s="1165">
        <v>45774</v>
      </c>
    </row>
    <row r="10761" spans="1:7" ht="63.75">
      <c r="A10761" s="1162">
        <v>12488</v>
      </c>
      <c r="B10761" s="1162">
        <v>30703</v>
      </c>
      <c r="C10761" s="1163" t="s">
        <v>21791</v>
      </c>
      <c r="D10761" s="1163" t="s">
        <v>21792</v>
      </c>
      <c r="E10761" s="1164" t="s">
        <v>2894</v>
      </c>
      <c r="F10761" s="1165">
        <v>45655</v>
      </c>
      <c r="G10761" s="1165">
        <v>45774</v>
      </c>
    </row>
    <row r="10762" spans="1:7" ht="63.75">
      <c r="A10762" s="1162">
        <v>12489</v>
      </c>
      <c r="B10762" s="1162">
        <v>30704</v>
      </c>
      <c r="C10762" s="1163" t="s">
        <v>21793</v>
      </c>
      <c r="D10762" s="1163" t="s">
        <v>21794</v>
      </c>
      <c r="E10762" s="1164" t="s">
        <v>2894</v>
      </c>
      <c r="F10762" s="1165">
        <v>45655</v>
      </c>
      <c r="G10762" s="1165">
        <v>45774</v>
      </c>
    </row>
    <row r="10763" spans="1:7" ht="51">
      <c r="A10763" s="1162">
        <v>12490</v>
      </c>
      <c r="B10763" s="1162">
        <v>30705</v>
      </c>
      <c r="C10763" s="1163" t="s">
        <v>21795</v>
      </c>
      <c r="D10763" s="1163" t="s">
        <v>21796</v>
      </c>
      <c r="E10763" s="1164" t="s">
        <v>2894</v>
      </c>
      <c r="F10763" s="1165">
        <v>45655</v>
      </c>
      <c r="G10763" s="1165">
        <v>45774</v>
      </c>
    </row>
    <row r="10764" spans="1:7" ht="51">
      <c r="A10764" s="1162">
        <v>12491</v>
      </c>
      <c r="B10764" s="1162">
        <v>30706</v>
      </c>
      <c r="C10764" s="1163" t="s">
        <v>21797</v>
      </c>
      <c r="D10764" s="1163" t="s">
        <v>21798</v>
      </c>
      <c r="E10764" s="1164" t="s">
        <v>2894</v>
      </c>
      <c r="F10764" s="1165">
        <v>45655</v>
      </c>
      <c r="G10764" s="1165">
        <v>45774</v>
      </c>
    </row>
    <row r="10765" spans="1:7" ht="51">
      <c r="A10765" s="1162">
        <v>12492</v>
      </c>
      <c r="B10765" s="1162">
        <v>30707</v>
      </c>
      <c r="C10765" s="1163" t="s">
        <v>21799</v>
      </c>
      <c r="D10765" s="1163" t="s">
        <v>21800</v>
      </c>
      <c r="E10765" s="1164" t="s">
        <v>2894</v>
      </c>
      <c r="F10765" s="1165">
        <v>45655</v>
      </c>
      <c r="G10765" s="1165">
        <v>45774</v>
      </c>
    </row>
    <row r="10766" spans="1:7" ht="63.75">
      <c r="A10766" s="1162">
        <v>12493</v>
      </c>
      <c r="B10766" s="1162">
        <v>30708</v>
      </c>
      <c r="C10766" s="1163" t="s">
        <v>21801</v>
      </c>
      <c r="D10766" s="1163" t="s">
        <v>21802</v>
      </c>
      <c r="E10766" s="1164" t="s">
        <v>2894</v>
      </c>
      <c r="F10766" s="1165">
        <v>45655</v>
      </c>
      <c r="G10766" s="1165">
        <v>45774</v>
      </c>
    </row>
    <row r="10767" spans="1:7" ht="51">
      <c r="A10767" s="1162">
        <v>12494</v>
      </c>
      <c r="B10767" s="1162">
        <v>30709</v>
      </c>
      <c r="C10767" s="1163" t="s">
        <v>21803</v>
      </c>
      <c r="D10767" s="1163" t="s">
        <v>21804</v>
      </c>
      <c r="E10767" s="1164" t="s">
        <v>2894</v>
      </c>
      <c r="F10767" s="1165">
        <v>45655</v>
      </c>
      <c r="G10767" s="1165">
        <v>45774</v>
      </c>
    </row>
    <row r="10768" spans="1:7" ht="51">
      <c r="A10768" s="1162">
        <v>12495</v>
      </c>
      <c r="B10768" s="1162">
        <v>30710</v>
      </c>
      <c r="C10768" s="1163" t="s">
        <v>21805</v>
      </c>
      <c r="D10768" s="1163" t="s">
        <v>21806</v>
      </c>
      <c r="E10768" s="1164" t="s">
        <v>2894</v>
      </c>
      <c r="F10768" s="1165">
        <v>45655</v>
      </c>
      <c r="G10768" s="1165">
        <v>45774</v>
      </c>
    </row>
    <row r="10769" spans="1:7" ht="51">
      <c r="A10769" s="1162">
        <v>12496</v>
      </c>
      <c r="B10769" s="1162">
        <v>30711</v>
      </c>
      <c r="C10769" s="1163" t="s">
        <v>21807</v>
      </c>
      <c r="D10769" s="1163" t="s">
        <v>21808</v>
      </c>
      <c r="E10769" s="1164" t="s">
        <v>2894</v>
      </c>
      <c r="F10769" s="1165">
        <v>45655</v>
      </c>
      <c r="G10769" s="1165">
        <v>45774</v>
      </c>
    </row>
    <row r="10770" spans="1:7" ht="51">
      <c r="A10770" s="1162">
        <v>12497</v>
      </c>
      <c r="B10770" s="1162">
        <v>30712</v>
      </c>
      <c r="C10770" s="1163" t="s">
        <v>21809</v>
      </c>
      <c r="D10770" s="1163" t="s">
        <v>21810</v>
      </c>
      <c r="E10770" s="1164" t="s">
        <v>2894</v>
      </c>
      <c r="F10770" s="1165">
        <v>45655</v>
      </c>
      <c r="G10770" s="1165">
        <v>45774</v>
      </c>
    </row>
    <row r="10771" spans="1:7" ht="51">
      <c r="A10771" s="1162">
        <v>12498</v>
      </c>
      <c r="B10771" s="1162">
        <v>30713</v>
      </c>
      <c r="C10771" s="1163" t="s">
        <v>21811</v>
      </c>
      <c r="D10771" s="1163" t="s">
        <v>21812</v>
      </c>
      <c r="E10771" s="1164" t="s">
        <v>2894</v>
      </c>
      <c r="F10771" s="1165">
        <v>45655</v>
      </c>
      <c r="G10771" s="1165">
        <v>45774</v>
      </c>
    </row>
    <row r="10772" spans="1:7" ht="51">
      <c r="A10772" s="1162">
        <v>12499</v>
      </c>
      <c r="B10772" s="1162">
        <v>30714</v>
      </c>
      <c r="C10772" s="1163" t="s">
        <v>21813</v>
      </c>
      <c r="D10772" s="1163" t="s">
        <v>21814</v>
      </c>
      <c r="E10772" s="1164" t="s">
        <v>2894</v>
      </c>
      <c r="F10772" s="1165">
        <v>45655</v>
      </c>
      <c r="G10772" s="1165">
        <v>45774</v>
      </c>
    </row>
    <row r="10773" spans="1:7" ht="51">
      <c r="A10773" s="1162">
        <v>12500</v>
      </c>
      <c r="B10773" s="1162">
        <v>30715</v>
      </c>
      <c r="C10773" s="1163" t="s">
        <v>21815</v>
      </c>
      <c r="D10773" s="1163" t="s">
        <v>21816</v>
      </c>
      <c r="E10773" s="1164" t="s">
        <v>2894</v>
      </c>
      <c r="F10773" s="1165">
        <v>45655</v>
      </c>
      <c r="G10773" s="1165">
        <v>45774</v>
      </c>
    </row>
    <row r="10774" spans="1:7" ht="63.75">
      <c r="A10774" s="1162">
        <v>12501</v>
      </c>
      <c r="B10774" s="1162">
        <v>30716</v>
      </c>
      <c r="C10774" s="1163" t="s">
        <v>21817</v>
      </c>
      <c r="D10774" s="1163" t="s">
        <v>21818</v>
      </c>
      <c r="E10774" s="1164" t="s">
        <v>2894</v>
      </c>
      <c r="F10774" s="1165">
        <v>45655</v>
      </c>
      <c r="G10774" s="1165">
        <v>45774</v>
      </c>
    </row>
    <row r="10775" spans="1:7" ht="51">
      <c r="A10775" s="1162">
        <v>12502</v>
      </c>
      <c r="B10775" s="1162">
        <v>30717</v>
      </c>
      <c r="C10775" s="1163" t="s">
        <v>21819</v>
      </c>
      <c r="D10775" s="1163" t="s">
        <v>21820</v>
      </c>
      <c r="E10775" s="1164" t="s">
        <v>2894</v>
      </c>
      <c r="F10775" s="1165">
        <v>45655</v>
      </c>
      <c r="G10775" s="1165">
        <v>45774</v>
      </c>
    </row>
    <row r="10776" spans="1:7" ht="63.75">
      <c r="A10776" s="1162">
        <v>12503</v>
      </c>
      <c r="B10776" s="1162">
        <v>30718</v>
      </c>
      <c r="C10776" s="1163" t="s">
        <v>21821</v>
      </c>
      <c r="D10776" s="1163" t="s">
        <v>21822</v>
      </c>
      <c r="E10776" s="1164" t="s">
        <v>2894</v>
      </c>
      <c r="F10776" s="1165">
        <v>45655</v>
      </c>
      <c r="G10776" s="1165">
        <v>45774</v>
      </c>
    </row>
    <row r="10777" spans="1:7" ht="25.5">
      <c r="A10777" s="1158">
        <v>12504</v>
      </c>
      <c r="B10777" s="1158">
        <v>30719</v>
      </c>
      <c r="C10777" s="1159" t="s">
        <v>21823</v>
      </c>
      <c r="D10777" s="1159" t="s">
        <v>6112</v>
      </c>
      <c r="E10777" s="1160" t="s">
        <v>2894</v>
      </c>
      <c r="F10777" s="1161">
        <v>45255</v>
      </c>
      <c r="G10777" s="1161">
        <v>45374</v>
      </c>
    </row>
    <row r="10778" spans="1:7" ht="51">
      <c r="A10778" s="1162">
        <v>12505</v>
      </c>
      <c r="B10778" s="1162">
        <v>30720</v>
      </c>
      <c r="C10778" s="1163" t="s">
        <v>21824</v>
      </c>
      <c r="D10778" s="1163" t="s">
        <v>21825</v>
      </c>
      <c r="E10778" s="1164" t="s">
        <v>2894</v>
      </c>
      <c r="F10778" s="1165">
        <v>45255</v>
      </c>
      <c r="G10778" s="1165">
        <v>45374</v>
      </c>
    </row>
    <row r="10779" spans="1:7" ht="51">
      <c r="A10779" s="1162">
        <v>12506</v>
      </c>
      <c r="B10779" s="1162">
        <v>30721</v>
      </c>
      <c r="C10779" s="1163" t="s">
        <v>21826</v>
      </c>
      <c r="D10779" s="1163" t="s">
        <v>21827</v>
      </c>
      <c r="E10779" s="1164" t="s">
        <v>2894</v>
      </c>
      <c r="F10779" s="1165">
        <v>45255</v>
      </c>
      <c r="G10779" s="1165">
        <v>45374</v>
      </c>
    </row>
    <row r="10780" spans="1:7" ht="51">
      <c r="A10780" s="1162">
        <v>12507</v>
      </c>
      <c r="B10780" s="1162">
        <v>30722</v>
      </c>
      <c r="C10780" s="1163" t="s">
        <v>21828</v>
      </c>
      <c r="D10780" s="1163" t="s">
        <v>21829</v>
      </c>
      <c r="E10780" s="1164" t="s">
        <v>2894</v>
      </c>
      <c r="F10780" s="1165">
        <v>45255</v>
      </c>
      <c r="G10780" s="1165">
        <v>45374</v>
      </c>
    </row>
    <row r="10781" spans="1:7" ht="51">
      <c r="A10781" s="1162">
        <v>12508</v>
      </c>
      <c r="B10781" s="1162">
        <v>30723</v>
      </c>
      <c r="C10781" s="1163" t="s">
        <v>21830</v>
      </c>
      <c r="D10781" s="1163" t="s">
        <v>21831</v>
      </c>
      <c r="E10781" s="1164" t="s">
        <v>2894</v>
      </c>
      <c r="F10781" s="1165">
        <v>45255</v>
      </c>
      <c r="G10781" s="1165">
        <v>45374</v>
      </c>
    </row>
    <row r="10782" spans="1:7" ht="51">
      <c r="A10782" s="1162">
        <v>12509</v>
      </c>
      <c r="B10782" s="1162">
        <v>30724</v>
      </c>
      <c r="C10782" s="1163" t="s">
        <v>21832</v>
      </c>
      <c r="D10782" s="1163" t="s">
        <v>21833</v>
      </c>
      <c r="E10782" s="1164" t="s">
        <v>2894</v>
      </c>
      <c r="F10782" s="1165">
        <v>45255</v>
      </c>
      <c r="G10782" s="1165">
        <v>45374</v>
      </c>
    </row>
    <row r="10783" spans="1:7" ht="51">
      <c r="A10783" s="1162">
        <v>12510</v>
      </c>
      <c r="B10783" s="1162">
        <v>30725</v>
      </c>
      <c r="C10783" s="1163" t="s">
        <v>21834</v>
      </c>
      <c r="D10783" s="1163" t="s">
        <v>21835</v>
      </c>
      <c r="E10783" s="1164" t="s">
        <v>2894</v>
      </c>
      <c r="F10783" s="1165">
        <v>45255</v>
      </c>
      <c r="G10783" s="1165">
        <v>45374</v>
      </c>
    </row>
    <row r="10784" spans="1:7" ht="51">
      <c r="A10784" s="1162">
        <v>12511</v>
      </c>
      <c r="B10784" s="1162">
        <v>30726</v>
      </c>
      <c r="C10784" s="1163" t="s">
        <v>21836</v>
      </c>
      <c r="D10784" s="1163" t="s">
        <v>21837</v>
      </c>
      <c r="E10784" s="1164" t="s">
        <v>2894</v>
      </c>
      <c r="F10784" s="1165">
        <v>45255</v>
      </c>
      <c r="G10784" s="1165">
        <v>45374</v>
      </c>
    </row>
    <row r="10785" spans="1:7" ht="51">
      <c r="A10785" s="1162">
        <v>12512</v>
      </c>
      <c r="B10785" s="1162">
        <v>30727</v>
      </c>
      <c r="C10785" s="1163" t="s">
        <v>21838</v>
      </c>
      <c r="D10785" s="1163" t="s">
        <v>21839</v>
      </c>
      <c r="E10785" s="1164" t="s">
        <v>2894</v>
      </c>
      <c r="F10785" s="1165">
        <v>45255</v>
      </c>
      <c r="G10785" s="1165">
        <v>45374</v>
      </c>
    </row>
    <row r="10786" spans="1:7" ht="63.75">
      <c r="A10786" s="1162">
        <v>12513</v>
      </c>
      <c r="B10786" s="1162">
        <v>30728</v>
      </c>
      <c r="C10786" s="1163" t="s">
        <v>21840</v>
      </c>
      <c r="D10786" s="1163" t="s">
        <v>21841</v>
      </c>
      <c r="E10786" s="1164" t="s">
        <v>2894</v>
      </c>
      <c r="F10786" s="1165">
        <v>45255</v>
      </c>
      <c r="G10786" s="1165">
        <v>45374</v>
      </c>
    </row>
    <row r="10787" spans="1:7" ht="63.75">
      <c r="A10787" s="1162">
        <v>12514</v>
      </c>
      <c r="B10787" s="1162">
        <v>30729</v>
      </c>
      <c r="C10787" s="1163" t="s">
        <v>21842</v>
      </c>
      <c r="D10787" s="1163" t="s">
        <v>21843</v>
      </c>
      <c r="E10787" s="1164" t="s">
        <v>2894</v>
      </c>
      <c r="F10787" s="1165">
        <v>45255</v>
      </c>
      <c r="G10787" s="1165">
        <v>45374</v>
      </c>
    </row>
    <row r="10788" spans="1:7" ht="63.75">
      <c r="A10788" s="1162">
        <v>12515</v>
      </c>
      <c r="B10788" s="1162">
        <v>30730</v>
      </c>
      <c r="C10788" s="1163" t="s">
        <v>21844</v>
      </c>
      <c r="D10788" s="1163" t="s">
        <v>21845</v>
      </c>
      <c r="E10788" s="1164" t="s">
        <v>2894</v>
      </c>
      <c r="F10788" s="1165">
        <v>45255</v>
      </c>
      <c r="G10788" s="1165">
        <v>45374</v>
      </c>
    </row>
    <row r="10789" spans="1:7" ht="51">
      <c r="A10789" s="1162">
        <v>12516</v>
      </c>
      <c r="B10789" s="1162">
        <v>30731</v>
      </c>
      <c r="C10789" s="1163" t="s">
        <v>21846</v>
      </c>
      <c r="D10789" s="1163" t="s">
        <v>21847</v>
      </c>
      <c r="E10789" s="1164" t="s">
        <v>2894</v>
      </c>
      <c r="F10789" s="1165">
        <v>45255</v>
      </c>
      <c r="G10789" s="1165">
        <v>45374</v>
      </c>
    </row>
    <row r="10790" spans="1:7" ht="63.75">
      <c r="A10790" s="1162">
        <v>12517</v>
      </c>
      <c r="B10790" s="1162">
        <v>30732</v>
      </c>
      <c r="C10790" s="1163" t="s">
        <v>21848</v>
      </c>
      <c r="D10790" s="1163" t="s">
        <v>21849</v>
      </c>
      <c r="E10790" s="1164" t="s">
        <v>2894</v>
      </c>
      <c r="F10790" s="1165">
        <v>45255</v>
      </c>
      <c r="G10790" s="1165">
        <v>45374</v>
      </c>
    </row>
    <row r="10791" spans="1:7" ht="63.75">
      <c r="A10791" s="1162">
        <v>12518</v>
      </c>
      <c r="B10791" s="1162">
        <v>30733</v>
      </c>
      <c r="C10791" s="1163" t="s">
        <v>21850</v>
      </c>
      <c r="D10791" s="1163" t="s">
        <v>21851</v>
      </c>
      <c r="E10791" s="1164" t="s">
        <v>2894</v>
      </c>
      <c r="F10791" s="1165">
        <v>45255</v>
      </c>
      <c r="G10791" s="1165">
        <v>45374</v>
      </c>
    </row>
    <row r="10792" spans="1:7" ht="63.75">
      <c r="A10792" s="1162">
        <v>12519</v>
      </c>
      <c r="B10792" s="1162">
        <v>30734</v>
      </c>
      <c r="C10792" s="1163" t="s">
        <v>21852</v>
      </c>
      <c r="D10792" s="1163" t="s">
        <v>21853</v>
      </c>
      <c r="E10792" s="1164" t="s">
        <v>2894</v>
      </c>
      <c r="F10792" s="1165">
        <v>45255</v>
      </c>
      <c r="G10792" s="1165">
        <v>45374</v>
      </c>
    </row>
    <row r="10793" spans="1:7" ht="51">
      <c r="A10793" s="1162">
        <v>12520</v>
      </c>
      <c r="B10793" s="1162">
        <v>30735</v>
      </c>
      <c r="C10793" s="1163" t="s">
        <v>21854</v>
      </c>
      <c r="D10793" s="1163" t="s">
        <v>21855</v>
      </c>
      <c r="E10793" s="1164" t="s">
        <v>2894</v>
      </c>
      <c r="F10793" s="1165">
        <v>45255</v>
      </c>
      <c r="G10793" s="1165">
        <v>45374</v>
      </c>
    </row>
    <row r="10794" spans="1:7" ht="63.75">
      <c r="A10794" s="1162">
        <v>12521</v>
      </c>
      <c r="B10794" s="1162">
        <v>30736</v>
      </c>
      <c r="C10794" s="1163" t="s">
        <v>21856</v>
      </c>
      <c r="D10794" s="1163" t="s">
        <v>21857</v>
      </c>
      <c r="E10794" s="1164" t="s">
        <v>2894</v>
      </c>
      <c r="F10794" s="1165">
        <v>45255</v>
      </c>
      <c r="G10794" s="1165">
        <v>45374</v>
      </c>
    </row>
    <row r="10795" spans="1:7" ht="51">
      <c r="A10795" s="1162">
        <v>12522</v>
      </c>
      <c r="B10795" s="1162">
        <v>30737</v>
      </c>
      <c r="C10795" s="1163" t="s">
        <v>21858</v>
      </c>
      <c r="D10795" s="1163" t="s">
        <v>21859</v>
      </c>
      <c r="E10795" s="1164" t="s">
        <v>2894</v>
      </c>
      <c r="F10795" s="1165">
        <v>45255</v>
      </c>
      <c r="G10795" s="1165">
        <v>45374</v>
      </c>
    </row>
    <row r="10796" spans="1:7" ht="63.75">
      <c r="A10796" s="1162">
        <v>12523</v>
      </c>
      <c r="B10796" s="1162">
        <v>30738</v>
      </c>
      <c r="C10796" s="1163" t="s">
        <v>21860</v>
      </c>
      <c r="D10796" s="1163" t="s">
        <v>21861</v>
      </c>
      <c r="E10796" s="1164" t="s">
        <v>2894</v>
      </c>
      <c r="F10796" s="1165">
        <v>45255</v>
      </c>
      <c r="G10796" s="1165">
        <v>45374</v>
      </c>
    </row>
    <row r="10797" spans="1:7" ht="51">
      <c r="A10797" s="1162">
        <v>12524</v>
      </c>
      <c r="B10797" s="1162">
        <v>30739</v>
      </c>
      <c r="C10797" s="1163" t="s">
        <v>21862</v>
      </c>
      <c r="D10797" s="1163" t="s">
        <v>21863</v>
      </c>
      <c r="E10797" s="1164" t="s">
        <v>2894</v>
      </c>
      <c r="F10797" s="1165">
        <v>45255</v>
      </c>
      <c r="G10797" s="1165">
        <v>45374</v>
      </c>
    </row>
    <row r="10798" spans="1:7" ht="51">
      <c r="A10798" s="1162">
        <v>12525</v>
      </c>
      <c r="B10798" s="1162">
        <v>30740</v>
      </c>
      <c r="C10798" s="1163" t="s">
        <v>21864</v>
      </c>
      <c r="D10798" s="1163" t="s">
        <v>21865</v>
      </c>
      <c r="E10798" s="1164" t="s">
        <v>2894</v>
      </c>
      <c r="F10798" s="1165">
        <v>45255</v>
      </c>
      <c r="G10798" s="1165">
        <v>45374</v>
      </c>
    </row>
    <row r="10799" spans="1:7" ht="63.75">
      <c r="A10799" s="1162">
        <v>12526</v>
      </c>
      <c r="B10799" s="1162">
        <v>30741</v>
      </c>
      <c r="C10799" s="1163" t="s">
        <v>21866</v>
      </c>
      <c r="D10799" s="1163" t="s">
        <v>21867</v>
      </c>
      <c r="E10799" s="1164" t="s">
        <v>2894</v>
      </c>
      <c r="F10799" s="1165">
        <v>45255</v>
      </c>
      <c r="G10799" s="1165">
        <v>45374</v>
      </c>
    </row>
    <row r="10800" spans="1:7" ht="63.75">
      <c r="A10800" s="1162">
        <v>12527</v>
      </c>
      <c r="B10800" s="1162">
        <v>30742</v>
      </c>
      <c r="C10800" s="1163" t="s">
        <v>21868</v>
      </c>
      <c r="D10800" s="1163" t="s">
        <v>21869</v>
      </c>
      <c r="E10800" s="1164" t="s">
        <v>2894</v>
      </c>
      <c r="F10800" s="1165">
        <v>45255</v>
      </c>
      <c r="G10800" s="1165">
        <v>45374</v>
      </c>
    </row>
    <row r="10801" spans="1:7" ht="63.75">
      <c r="A10801" s="1162">
        <v>12528</v>
      </c>
      <c r="B10801" s="1162">
        <v>30743</v>
      </c>
      <c r="C10801" s="1163" t="s">
        <v>21870</v>
      </c>
      <c r="D10801" s="1163" t="s">
        <v>21871</v>
      </c>
      <c r="E10801" s="1164" t="s">
        <v>2894</v>
      </c>
      <c r="F10801" s="1165">
        <v>45255</v>
      </c>
      <c r="G10801" s="1165">
        <v>45374</v>
      </c>
    </row>
    <row r="10802" spans="1:7" ht="51">
      <c r="A10802" s="1162">
        <v>12529</v>
      </c>
      <c r="B10802" s="1162">
        <v>30744</v>
      </c>
      <c r="C10802" s="1163" t="s">
        <v>21872</v>
      </c>
      <c r="D10802" s="1163" t="s">
        <v>21873</v>
      </c>
      <c r="E10802" s="1164" t="s">
        <v>2894</v>
      </c>
      <c r="F10802" s="1165">
        <v>45255</v>
      </c>
      <c r="G10802" s="1165">
        <v>45374</v>
      </c>
    </row>
    <row r="10803" spans="1:7" ht="51">
      <c r="A10803" s="1162">
        <v>12530</v>
      </c>
      <c r="B10803" s="1162">
        <v>30745</v>
      </c>
      <c r="C10803" s="1163" t="s">
        <v>21874</v>
      </c>
      <c r="D10803" s="1163" t="s">
        <v>21875</v>
      </c>
      <c r="E10803" s="1164" t="s">
        <v>2894</v>
      </c>
      <c r="F10803" s="1165">
        <v>45255</v>
      </c>
      <c r="G10803" s="1165">
        <v>45374</v>
      </c>
    </row>
    <row r="10804" spans="1:7">
      <c r="A10804" s="1158">
        <v>12531</v>
      </c>
      <c r="B10804" s="1158">
        <v>30746</v>
      </c>
      <c r="C10804" s="1159" t="s">
        <v>21876</v>
      </c>
      <c r="D10804" s="1159" t="s">
        <v>6214</v>
      </c>
      <c r="E10804" s="1160" t="s">
        <v>3287</v>
      </c>
      <c r="F10804" s="1161">
        <v>45655</v>
      </c>
      <c r="G10804" s="1161">
        <v>45744</v>
      </c>
    </row>
    <row r="10805" spans="1:7" ht="25.5">
      <c r="A10805" s="1162">
        <v>12532</v>
      </c>
      <c r="B10805" s="1162">
        <v>30747</v>
      </c>
      <c r="C10805" s="1163" t="s">
        <v>21877</v>
      </c>
      <c r="D10805" s="1163" t="s">
        <v>21878</v>
      </c>
      <c r="E10805" s="1164" t="s">
        <v>3287</v>
      </c>
      <c r="F10805" s="1165">
        <v>45655</v>
      </c>
      <c r="G10805" s="1165">
        <v>45744</v>
      </c>
    </row>
    <row r="10806" spans="1:7" ht="38.25">
      <c r="A10806" s="1162">
        <v>12533</v>
      </c>
      <c r="B10806" s="1162">
        <v>30748</v>
      </c>
      <c r="C10806" s="1163" t="s">
        <v>21879</v>
      </c>
      <c r="D10806" s="1163" t="s">
        <v>21880</v>
      </c>
      <c r="E10806" s="1164" t="s">
        <v>3287</v>
      </c>
      <c r="F10806" s="1165">
        <v>45655</v>
      </c>
      <c r="G10806" s="1165">
        <v>45744</v>
      </c>
    </row>
    <row r="10807" spans="1:7">
      <c r="A10807" s="1158">
        <v>12534</v>
      </c>
      <c r="B10807" s="1158">
        <v>30749</v>
      </c>
      <c r="C10807" s="1159" t="s">
        <v>21881</v>
      </c>
      <c r="D10807" s="1159" t="s">
        <v>6210</v>
      </c>
      <c r="E10807" s="1160" t="s">
        <v>3112</v>
      </c>
      <c r="F10807" s="1161">
        <v>45645</v>
      </c>
      <c r="G10807" s="1161">
        <v>45674</v>
      </c>
    </row>
    <row r="10808" spans="1:7" ht="38.25">
      <c r="A10808" s="1162">
        <v>12535</v>
      </c>
      <c r="B10808" s="1162">
        <v>30750</v>
      </c>
      <c r="C10808" s="1163" t="s">
        <v>21882</v>
      </c>
      <c r="D10808" s="1163" t="s">
        <v>21883</v>
      </c>
      <c r="E10808" s="1164" t="s">
        <v>3112</v>
      </c>
      <c r="F10808" s="1165">
        <v>45645</v>
      </c>
      <c r="G10808" s="1165">
        <v>45674</v>
      </c>
    </row>
    <row r="10809" spans="1:7">
      <c r="A10809" s="1158">
        <v>12536</v>
      </c>
      <c r="B10809" s="1158">
        <v>30751</v>
      </c>
      <c r="C10809" s="1159" t="s">
        <v>21884</v>
      </c>
      <c r="D10809" s="1159" t="s">
        <v>6007</v>
      </c>
      <c r="E10809" s="1160" t="s">
        <v>6008</v>
      </c>
      <c r="F10809" s="1161">
        <v>44410</v>
      </c>
      <c r="G10809" s="1161">
        <v>45644</v>
      </c>
    </row>
    <row r="10810" spans="1:7" ht="51">
      <c r="A10810" s="1162">
        <v>12537</v>
      </c>
      <c r="B10810" s="1162">
        <v>30752</v>
      </c>
      <c r="C10810" s="1163" t="s">
        <v>21885</v>
      </c>
      <c r="D10810" s="1163" t="s">
        <v>21886</v>
      </c>
      <c r="E10810" s="1164" t="s">
        <v>3034</v>
      </c>
      <c r="F10810" s="1165">
        <v>45585</v>
      </c>
      <c r="G10810" s="1165">
        <v>45644</v>
      </c>
    </row>
    <row r="10811" spans="1:7" ht="51">
      <c r="A10811" s="1162">
        <v>12538</v>
      </c>
      <c r="B10811" s="1162">
        <v>30753</v>
      </c>
      <c r="C10811" s="1163" t="s">
        <v>21887</v>
      </c>
      <c r="D10811" s="1163" t="s">
        <v>21888</v>
      </c>
      <c r="E10811" s="1164" t="s">
        <v>3034</v>
      </c>
      <c r="F10811" s="1165">
        <v>44410</v>
      </c>
      <c r="G10811" s="1165">
        <v>44469</v>
      </c>
    </row>
    <row r="10812" spans="1:7" ht="51">
      <c r="A10812" s="1162">
        <v>12539</v>
      </c>
      <c r="B10812" s="1162">
        <v>30754</v>
      </c>
      <c r="C10812" s="1163" t="s">
        <v>21889</v>
      </c>
      <c r="D10812" s="1163" t="s">
        <v>21890</v>
      </c>
      <c r="E10812" s="1164" t="s">
        <v>3034</v>
      </c>
      <c r="F10812" s="1165">
        <v>44615</v>
      </c>
      <c r="G10812" s="1165">
        <v>44674</v>
      </c>
    </row>
    <row r="10813" spans="1:7" ht="51">
      <c r="A10813" s="1162">
        <v>12540</v>
      </c>
      <c r="B10813" s="1162">
        <v>30755</v>
      </c>
      <c r="C10813" s="1163" t="s">
        <v>21891</v>
      </c>
      <c r="D10813" s="1163" t="s">
        <v>21892</v>
      </c>
      <c r="E10813" s="1164" t="s">
        <v>3034</v>
      </c>
      <c r="F10813" s="1165">
        <v>44735</v>
      </c>
      <c r="G10813" s="1165">
        <v>44794</v>
      </c>
    </row>
    <row r="10814" spans="1:7" ht="51">
      <c r="A10814" s="1162">
        <v>12541</v>
      </c>
      <c r="B10814" s="1162">
        <v>30756</v>
      </c>
      <c r="C10814" s="1163" t="s">
        <v>21893</v>
      </c>
      <c r="D10814" s="1163" t="s">
        <v>21894</v>
      </c>
      <c r="E10814" s="1164" t="s">
        <v>3034</v>
      </c>
      <c r="F10814" s="1165">
        <v>44835</v>
      </c>
      <c r="G10814" s="1165">
        <v>44894</v>
      </c>
    </row>
    <row r="10815" spans="1:7" ht="51">
      <c r="A10815" s="1162">
        <v>12542</v>
      </c>
      <c r="B10815" s="1162">
        <v>30757</v>
      </c>
      <c r="C10815" s="1163" t="s">
        <v>21895</v>
      </c>
      <c r="D10815" s="1163" t="s">
        <v>21896</v>
      </c>
      <c r="E10815" s="1164" t="s">
        <v>3034</v>
      </c>
      <c r="F10815" s="1165">
        <v>44935</v>
      </c>
      <c r="G10815" s="1165">
        <v>44994</v>
      </c>
    </row>
    <row r="10816" spans="1:7" ht="51">
      <c r="A10816" s="1162">
        <v>12543</v>
      </c>
      <c r="B10816" s="1162">
        <v>30758</v>
      </c>
      <c r="C10816" s="1163" t="s">
        <v>21897</v>
      </c>
      <c r="D10816" s="1163" t="s">
        <v>21898</v>
      </c>
      <c r="E10816" s="1164" t="s">
        <v>3034</v>
      </c>
      <c r="F10816" s="1165">
        <v>45035</v>
      </c>
      <c r="G10816" s="1165">
        <v>45094</v>
      </c>
    </row>
    <row r="10817" spans="1:7" ht="51">
      <c r="A10817" s="1162">
        <v>12544</v>
      </c>
      <c r="B10817" s="1162">
        <v>30759</v>
      </c>
      <c r="C10817" s="1163" t="s">
        <v>21899</v>
      </c>
      <c r="D10817" s="1163" t="s">
        <v>21900</v>
      </c>
      <c r="E10817" s="1164" t="s">
        <v>3034</v>
      </c>
      <c r="F10817" s="1165">
        <v>45435</v>
      </c>
      <c r="G10817" s="1165">
        <v>45494</v>
      </c>
    </row>
    <row r="10818" spans="1:7" ht="51">
      <c r="A10818" s="1162">
        <v>12545</v>
      </c>
      <c r="B10818" s="1162">
        <v>30760</v>
      </c>
      <c r="C10818" s="1163" t="s">
        <v>21901</v>
      </c>
      <c r="D10818" s="1163" t="s">
        <v>21902</v>
      </c>
      <c r="E10818" s="1164" t="s">
        <v>3034</v>
      </c>
      <c r="F10818" s="1165">
        <v>45135</v>
      </c>
      <c r="G10818" s="1165">
        <v>45194</v>
      </c>
    </row>
    <row r="10819" spans="1:7" ht="51">
      <c r="A10819" s="1162">
        <v>12546</v>
      </c>
      <c r="B10819" s="1162">
        <v>30761</v>
      </c>
      <c r="C10819" s="1163" t="s">
        <v>21903</v>
      </c>
      <c r="D10819" s="1163" t="s">
        <v>21904</v>
      </c>
      <c r="E10819" s="1164" t="s">
        <v>3034</v>
      </c>
      <c r="F10819" s="1165">
        <v>45235</v>
      </c>
      <c r="G10819" s="1165">
        <v>45294</v>
      </c>
    </row>
    <row r="10820" spans="1:7" ht="51">
      <c r="A10820" s="1162">
        <v>12547</v>
      </c>
      <c r="B10820" s="1162">
        <v>30762</v>
      </c>
      <c r="C10820" s="1163" t="s">
        <v>21905</v>
      </c>
      <c r="D10820" s="1163" t="s">
        <v>21906</v>
      </c>
      <c r="E10820" s="1164" t="s">
        <v>3034</v>
      </c>
      <c r="F10820" s="1165">
        <v>45335</v>
      </c>
      <c r="G10820" s="1165">
        <v>45394</v>
      </c>
    </row>
    <row r="10821" spans="1:7" ht="51">
      <c r="A10821" s="1162">
        <v>12548</v>
      </c>
      <c r="B10821" s="1162">
        <v>30763</v>
      </c>
      <c r="C10821" s="1163" t="s">
        <v>21907</v>
      </c>
      <c r="D10821" s="1163" t="s">
        <v>21908</v>
      </c>
      <c r="E10821" s="1164" t="s">
        <v>3034</v>
      </c>
      <c r="F10821" s="1165">
        <v>45285</v>
      </c>
      <c r="G10821" s="1165">
        <v>45344</v>
      </c>
    </row>
    <row r="10822" spans="1:7">
      <c r="A10822" s="1158">
        <v>12549</v>
      </c>
      <c r="B10822" s="1158">
        <v>30764</v>
      </c>
      <c r="C10822" s="1159" t="s">
        <v>12191</v>
      </c>
      <c r="D10822" s="1159" t="s">
        <v>6220</v>
      </c>
      <c r="E10822" s="1160" t="s">
        <v>21909</v>
      </c>
      <c r="F10822" s="1161">
        <v>44490</v>
      </c>
      <c r="G10822" s="1161">
        <v>45744</v>
      </c>
    </row>
    <row r="10823" spans="1:7" ht="38.25">
      <c r="A10823" s="1162">
        <v>12550</v>
      </c>
      <c r="B10823" s="1162">
        <v>30765</v>
      </c>
      <c r="C10823" s="1163" t="s">
        <v>21910</v>
      </c>
      <c r="D10823" s="1163" t="s">
        <v>21911</v>
      </c>
      <c r="E10823" s="1164" t="s">
        <v>5462</v>
      </c>
      <c r="F10823" s="1165">
        <v>44490</v>
      </c>
      <c r="G10823" s="1165">
        <v>44844</v>
      </c>
    </row>
    <row r="10824" spans="1:7" ht="38.25">
      <c r="A10824" s="1162">
        <v>12551</v>
      </c>
      <c r="B10824" s="1162">
        <v>30766</v>
      </c>
      <c r="C10824" s="1163" t="s">
        <v>21912</v>
      </c>
      <c r="D10824" s="1163" t="s">
        <v>21913</v>
      </c>
      <c r="E10824" s="1164" t="s">
        <v>4628</v>
      </c>
      <c r="F10824" s="1165">
        <v>44675</v>
      </c>
      <c r="G10824" s="1165">
        <v>44944</v>
      </c>
    </row>
    <row r="10825" spans="1:7" ht="38.25">
      <c r="A10825" s="1162">
        <v>12552</v>
      </c>
      <c r="B10825" s="1162">
        <v>30767</v>
      </c>
      <c r="C10825" s="1163" t="s">
        <v>21914</v>
      </c>
      <c r="D10825" s="1163" t="s">
        <v>21915</v>
      </c>
      <c r="E10825" s="1164" t="s">
        <v>6228</v>
      </c>
      <c r="F10825" s="1165">
        <v>44735</v>
      </c>
      <c r="G10825" s="1165">
        <v>45044</v>
      </c>
    </row>
    <row r="10826" spans="1:7" ht="38.25">
      <c r="A10826" s="1162">
        <v>12553</v>
      </c>
      <c r="B10826" s="1162">
        <v>30768</v>
      </c>
      <c r="C10826" s="1163" t="s">
        <v>21916</v>
      </c>
      <c r="D10826" s="1163" t="s">
        <v>21917</v>
      </c>
      <c r="E10826" s="1164" t="s">
        <v>6228</v>
      </c>
      <c r="F10826" s="1165">
        <v>44835</v>
      </c>
      <c r="G10826" s="1165">
        <v>45144</v>
      </c>
    </row>
    <row r="10827" spans="1:7" ht="38.25">
      <c r="A10827" s="1162">
        <v>12554</v>
      </c>
      <c r="B10827" s="1162">
        <v>30769</v>
      </c>
      <c r="C10827" s="1163" t="s">
        <v>21918</v>
      </c>
      <c r="D10827" s="1163" t="s">
        <v>21919</v>
      </c>
      <c r="E10827" s="1164" t="s">
        <v>3029</v>
      </c>
      <c r="F10827" s="1165">
        <v>44995</v>
      </c>
      <c r="G10827" s="1165">
        <v>45244</v>
      </c>
    </row>
    <row r="10828" spans="1:7" ht="38.25">
      <c r="A10828" s="1162">
        <v>12555</v>
      </c>
      <c r="B10828" s="1162">
        <v>30770</v>
      </c>
      <c r="C10828" s="1163" t="s">
        <v>21920</v>
      </c>
      <c r="D10828" s="1163" t="s">
        <v>21921</v>
      </c>
      <c r="E10828" s="1164" t="s">
        <v>3029</v>
      </c>
      <c r="F10828" s="1165">
        <v>45095</v>
      </c>
      <c r="G10828" s="1165">
        <v>45344</v>
      </c>
    </row>
    <row r="10829" spans="1:7" ht="38.25">
      <c r="A10829" s="1162">
        <v>12556</v>
      </c>
      <c r="B10829" s="1162">
        <v>30771</v>
      </c>
      <c r="C10829" s="1163" t="s">
        <v>21922</v>
      </c>
      <c r="D10829" s="1163" t="s">
        <v>21923</v>
      </c>
      <c r="E10829" s="1164" t="s">
        <v>3029</v>
      </c>
      <c r="F10829" s="1165">
        <v>45195</v>
      </c>
      <c r="G10829" s="1165">
        <v>45444</v>
      </c>
    </row>
    <row r="10830" spans="1:7" ht="38.25">
      <c r="A10830" s="1162">
        <v>12557</v>
      </c>
      <c r="B10830" s="1162">
        <v>30772</v>
      </c>
      <c r="C10830" s="1163" t="s">
        <v>21924</v>
      </c>
      <c r="D10830" s="1163" t="s">
        <v>21925</v>
      </c>
      <c r="E10830" s="1164" t="s">
        <v>3029</v>
      </c>
      <c r="F10830" s="1165">
        <v>45295</v>
      </c>
      <c r="G10830" s="1165">
        <v>45544</v>
      </c>
    </row>
    <row r="10831" spans="1:7" ht="38.25">
      <c r="A10831" s="1162">
        <v>12558</v>
      </c>
      <c r="B10831" s="1162">
        <v>30773</v>
      </c>
      <c r="C10831" s="1163" t="s">
        <v>21926</v>
      </c>
      <c r="D10831" s="1163" t="s">
        <v>21927</v>
      </c>
      <c r="E10831" s="1164" t="s">
        <v>3029</v>
      </c>
      <c r="F10831" s="1165">
        <v>45395</v>
      </c>
      <c r="G10831" s="1165">
        <v>45644</v>
      </c>
    </row>
    <row r="10832" spans="1:7" ht="38.25">
      <c r="A10832" s="1162">
        <v>12559</v>
      </c>
      <c r="B10832" s="1162">
        <v>30774</v>
      </c>
      <c r="C10832" s="1163" t="s">
        <v>21928</v>
      </c>
      <c r="D10832" s="1163" t="s">
        <v>21929</v>
      </c>
      <c r="E10832" s="1164" t="s">
        <v>3029</v>
      </c>
      <c r="F10832" s="1165">
        <v>45495</v>
      </c>
      <c r="G10832" s="1165">
        <v>45744</v>
      </c>
    </row>
    <row r="10833" spans="1:7" ht="38.25">
      <c r="A10833" s="1162">
        <v>12560</v>
      </c>
      <c r="B10833" s="1162">
        <v>30775</v>
      </c>
      <c r="C10833" s="1163" t="s">
        <v>21930</v>
      </c>
      <c r="D10833" s="1163" t="s">
        <v>21931</v>
      </c>
      <c r="E10833" s="1164" t="s">
        <v>3009</v>
      </c>
      <c r="F10833" s="1165">
        <v>45595</v>
      </c>
      <c r="G10833" s="1165">
        <v>45744</v>
      </c>
    </row>
    <row r="10834" spans="1:7" ht="38.25">
      <c r="A10834" s="1162">
        <v>12561</v>
      </c>
      <c r="B10834" s="1162">
        <v>30776</v>
      </c>
      <c r="C10834" s="1163" t="s">
        <v>21932</v>
      </c>
      <c r="D10834" s="1163" t="s">
        <v>21933</v>
      </c>
      <c r="E10834" s="1164" t="s">
        <v>3287</v>
      </c>
      <c r="F10834" s="1165">
        <v>45655</v>
      </c>
      <c r="G10834" s="1165">
        <v>45744</v>
      </c>
    </row>
    <row r="10835" spans="1:7" ht="25.5">
      <c r="A10835" s="1162">
        <v>12562</v>
      </c>
      <c r="B10835" s="1162">
        <v>30777</v>
      </c>
      <c r="C10835" s="1163" t="s">
        <v>21934</v>
      </c>
      <c r="D10835" s="1163" t="s">
        <v>21935</v>
      </c>
      <c r="E10835" s="1164" t="s">
        <v>3287</v>
      </c>
      <c r="F10835" s="1165">
        <v>45655</v>
      </c>
      <c r="G10835" s="1165">
        <v>45744</v>
      </c>
    </row>
    <row r="10836" spans="1:7" ht="25.5">
      <c r="A10836" s="1162">
        <v>12563</v>
      </c>
      <c r="B10836" s="1162">
        <v>30778</v>
      </c>
      <c r="C10836" s="1163" t="s">
        <v>21936</v>
      </c>
      <c r="D10836" s="1163" t="s">
        <v>21937</v>
      </c>
      <c r="E10836" s="1164" t="s">
        <v>3287</v>
      </c>
      <c r="F10836" s="1165">
        <v>45655</v>
      </c>
      <c r="G10836" s="1165">
        <v>45744</v>
      </c>
    </row>
    <row r="10837" spans="1:7">
      <c r="A10837" s="1158">
        <v>12564</v>
      </c>
      <c r="B10837" s="1158">
        <v>30779</v>
      </c>
      <c r="C10837" s="1159" t="s">
        <v>20001</v>
      </c>
      <c r="D10837" s="1159" t="s">
        <v>6251</v>
      </c>
      <c r="E10837" s="1160" t="s">
        <v>6252</v>
      </c>
      <c r="F10837" s="1161">
        <v>44755</v>
      </c>
      <c r="G10837" s="1161">
        <v>45834</v>
      </c>
    </row>
    <row r="10838" spans="1:7" ht="38.25">
      <c r="A10838" s="1162">
        <v>12565</v>
      </c>
      <c r="B10838" s="1162">
        <v>30780</v>
      </c>
      <c r="C10838" s="1163" t="s">
        <v>21938</v>
      </c>
      <c r="D10838" s="1163" t="s">
        <v>21939</v>
      </c>
      <c r="E10838" s="1164" t="s">
        <v>3064</v>
      </c>
      <c r="F10838" s="1165">
        <v>44755</v>
      </c>
      <c r="G10838" s="1165">
        <v>44934</v>
      </c>
    </row>
    <row r="10839" spans="1:7" ht="25.5">
      <c r="A10839" s="1162">
        <v>12566</v>
      </c>
      <c r="B10839" s="1162">
        <v>30781</v>
      </c>
      <c r="C10839" s="1163" t="s">
        <v>21940</v>
      </c>
      <c r="D10839" s="1163" t="s">
        <v>21941</v>
      </c>
      <c r="E10839" s="1164" t="s">
        <v>6257</v>
      </c>
      <c r="F10839" s="1165">
        <v>45175</v>
      </c>
      <c r="G10839" s="1165">
        <v>45834</v>
      </c>
    </row>
    <row r="10840" spans="1:7" ht="38.25">
      <c r="A10840" s="1162">
        <v>12567</v>
      </c>
      <c r="B10840" s="1162">
        <v>30782</v>
      </c>
      <c r="C10840" s="1163" t="s">
        <v>21942</v>
      </c>
      <c r="D10840" s="1163" t="s">
        <v>21943</v>
      </c>
      <c r="E10840" s="1164" t="s">
        <v>3064</v>
      </c>
      <c r="F10840" s="1165">
        <v>44955</v>
      </c>
      <c r="G10840" s="1165">
        <v>45134</v>
      </c>
    </row>
    <row r="10841" spans="1:7" ht="38.25">
      <c r="A10841" s="1162">
        <v>12568</v>
      </c>
      <c r="B10841" s="1162">
        <v>30783</v>
      </c>
      <c r="C10841" s="1163" t="s">
        <v>21944</v>
      </c>
      <c r="D10841" s="1163" t="s">
        <v>21945</v>
      </c>
      <c r="E10841" s="1164" t="s">
        <v>3849</v>
      </c>
      <c r="F10841" s="1165">
        <v>45455</v>
      </c>
      <c r="G10841" s="1165">
        <v>45664</v>
      </c>
    </row>
    <row r="10842" spans="1:7" ht="38.25">
      <c r="A10842" s="1162">
        <v>12569</v>
      </c>
      <c r="B10842" s="1162">
        <v>30784</v>
      </c>
      <c r="C10842" s="1163" t="s">
        <v>21946</v>
      </c>
      <c r="D10842" s="1163" t="s">
        <v>21947</v>
      </c>
      <c r="E10842" s="1164" t="s">
        <v>3064</v>
      </c>
      <c r="F10842" s="1165">
        <v>45155</v>
      </c>
      <c r="G10842" s="1165">
        <v>45334</v>
      </c>
    </row>
    <row r="10843" spans="1:7">
      <c r="A10843" s="1158">
        <v>12570</v>
      </c>
      <c r="B10843" s="1158">
        <v>30785</v>
      </c>
      <c r="C10843" s="1159" t="s">
        <v>11960</v>
      </c>
      <c r="D10843" s="1159" t="s">
        <v>12561</v>
      </c>
      <c r="E10843" s="1160" t="s">
        <v>21948</v>
      </c>
      <c r="F10843" s="1161">
        <v>44500</v>
      </c>
      <c r="G10843" s="1161">
        <v>45920</v>
      </c>
    </row>
    <row r="10844" spans="1:7">
      <c r="A10844" s="1158">
        <v>12571</v>
      </c>
      <c r="B10844" s="1158">
        <v>30786</v>
      </c>
      <c r="C10844" s="1159" t="s">
        <v>18195</v>
      </c>
      <c r="D10844" s="1159" t="s">
        <v>6426</v>
      </c>
      <c r="E10844" s="1160" t="s">
        <v>2894</v>
      </c>
      <c r="F10844" s="1161">
        <v>45535</v>
      </c>
      <c r="G10844" s="1161">
        <v>45654</v>
      </c>
    </row>
    <row r="10845" spans="1:7" ht="38.25">
      <c r="A10845" s="1162">
        <v>12572</v>
      </c>
      <c r="B10845" s="1162">
        <v>30787</v>
      </c>
      <c r="C10845" s="1163" t="s">
        <v>21949</v>
      </c>
      <c r="D10845" s="1163" t="s">
        <v>21950</v>
      </c>
      <c r="E10845" s="1164" t="s">
        <v>2894</v>
      </c>
      <c r="F10845" s="1165">
        <v>45535</v>
      </c>
      <c r="G10845" s="1165">
        <v>45654</v>
      </c>
    </row>
    <row r="10846" spans="1:7" ht="25.5">
      <c r="A10846" s="1158">
        <v>12573</v>
      </c>
      <c r="B10846" s="1158">
        <v>30788</v>
      </c>
      <c r="C10846" s="1159" t="s">
        <v>21951</v>
      </c>
      <c r="D10846" s="1159" t="s">
        <v>6405</v>
      </c>
      <c r="E10846" s="1160" t="s">
        <v>6406</v>
      </c>
      <c r="F10846" s="1161">
        <v>45348</v>
      </c>
      <c r="G10846" s="1161">
        <v>45737</v>
      </c>
    </row>
    <row r="10847" spans="1:7" ht="38.25">
      <c r="A10847" s="1162">
        <v>12574</v>
      </c>
      <c r="B10847" s="1162">
        <v>30789</v>
      </c>
      <c r="C10847" s="1163" t="s">
        <v>21952</v>
      </c>
      <c r="D10847" s="1163" t="s">
        <v>21953</v>
      </c>
      <c r="E10847" s="1164" t="s">
        <v>2894</v>
      </c>
      <c r="F10847" s="1165">
        <v>45498</v>
      </c>
      <c r="G10847" s="1165">
        <v>45617</v>
      </c>
    </row>
    <row r="10848" spans="1:7" ht="38.25">
      <c r="A10848" s="1162">
        <v>12575</v>
      </c>
      <c r="B10848" s="1162">
        <v>30790</v>
      </c>
      <c r="C10848" s="1163" t="s">
        <v>21954</v>
      </c>
      <c r="D10848" s="1163" t="s">
        <v>21955</v>
      </c>
      <c r="E10848" s="1164" t="s">
        <v>2894</v>
      </c>
      <c r="F10848" s="1165">
        <v>45498</v>
      </c>
      <c r="G10848" s="1165">
        <v>45617</v>
      </c>
    </row>
    <row r="10849" spans="1:7" ht="38.25">
      <c r="A10849" s="1162">
        <v>12576</v>
      </c>
      <c r="B10849" s="1162">
        <v>30791</v>
      </c>
      <c r="C10849" s="1163" t="s">
        <v>21956</v>
      </c>
      <c r="D10849" s="1163" t="s">
        <v>21957</v>
      </c>
      <c r="E10849" s="1164" t="s">
        <v>2894</v>
      </c>
      <c r="F10849" s="1165">
        <v>45498</v>
      </c>
      <c r="G10849" s="1165">
        <v>45617</v>
      </c>
    </row>
    <row r="10850" spans="1:7" ht="38.25">
      <c r="A10850" s="1162">
        <v>12577</v>
      </c>
      <c r="B10850" s="1162">
        <v>30792</v>
      </c>
      <c r="C10850" s="1163" t="s">
        <v>21958</v>
      </c>
      <c r="D10850" s="1163" t="s">
        <v>21959</v>
      </c>
      <c r="E10850" s="1164" t="s">
        <v>2894</v>
      </c>
      <c r="F10850" s="1165">
        <v>45498</v>
      </c>
      <c r="G10850" s="1165">
        <v>45617</v>
      </c>
    </row>
    <row r="10851" spans="1:7" ht="51">
      <c r="A10851" s="1162">
        <v>12578</v>
      </c>
      <c r="B10851" s="1162">
        <v>30793</v>
      </c>
      <c r="C10851" s="1163" t="s">
        <v>21960</v>
      </c>
      <c r="D10851" s="1163" t="s">
        <v>21961</v>
      </c>
      <c r="E10851" s="1164" t="s">
        <v>2894</v>
      </c>
      <c r="F10851" s="1165">
        <v>45498</v>
      </c>
      <c r="G10851" s="1165">
        <v>45617</v>
      </c>
    </row>
    <row r="10852" spans="1:7" ht="38.25">
      <c r="A10852" s="1162">
        <v>12579</v>
      </c>
      <c r="B10852" s="1162">
        <v>30794</v>
      </c>
      <c r="C10852" s="1163" t="s">
        <v>21962</v>
      </c>
      <c r="D10852" s="1163" t="s">
        <v>21963</v>
      </c>
      <c r="E10852" s="1164" t="s">
        <v>2894</v>
      </c>
      <c r="F10852" s="1165">
        <v>45618</v>
      </c>
      <c r="G10852" s="1165">
        <v>45737</v>
      </c>
    </row>
    <row r="10853" spans="1:7" ht="38.25">
      <c r="A10853" s="1162">
        <v>12580</v>
      </c>
      <c r="B10853" s="1162">
        <v>30795</v>
      </c>
      <c r="C10853" s="1163" t="s">
        <v>21964</v>
      </c>
      <c r="D10853" s="1163" t="s">
        <v>21965</v>
      </c>
      <c r="E10853" s="1164" t="s">
        <v>2894</v>
      </c>
      <c r="F10853" s="1165">
        <v>45618</v>
      </c>
      <c r="G10853" s="1165">
        <v>45737</v>
      </c>
    </row>
    <row r="10854" spans="1:7" ht="38.25">
      <c r="A10854" s="1162">
        <v>12581</v>
      </c>
      <c r="B10854" s="1162">
        <v>30796</v>
      </c>
      <c r="C10854" s="1163" t="s">
        <v>21966</v>
      </c>
      <c r="D10854" s="1163" t="s">
        <v>21967</v>
      </c>
      <c r="E10854" s="1164" t="s">
        <v>2894</v>
      </c>
      <c r="F10854" s="1165">
        <v>45618</v>
      </c>
      <c r="G10854" s="1165">
        <v>45737</v>
      </c>
    </row>
    <row r="10855" spans="1:7" ht="38.25">
      <c r="A10855" s="1162">
        <v>12582</v>
      </c>
      <c r="B10855" s="1162">
        <v>30797</v>
      </c>
      <c r="C10855" s="1163" t="s">
        <v>21968</v>
      </c>
      <c r="D10855" s="1163" t="s">
        <v>21969</v>
      </c>
      <c r="E10855" s="1164" t="s">
        <v>3009</v>
      </c>
      <c r="F10855" s="1165">
        <v>45348</v>
      </c>
      <c r="G10855" s="1165">
        <v>45497</v>
      </c>
    </row>
    <row r="10856" spans="1:7" ht="25.5">
      <c r="A10856" s="1158">
        <v>12583</v>
      </c>
      <c r="B10856" s="1158">
        <v>30798</v>
      </c>
      <c r="C10856" s="1159" t="s">
        <v>21970</v>
      </c>
      <c r="D10856" s="1159" t="s">
        <v>6430</v>
      </c>
      <c r="E10856" s="1160" t="s">
        <v>3006</v>
      </c>
      <c r="F10856" s="1161">
        <v>45348</v>
      </c>
      <c r="G10856" s="1161">
        <v>45707</v>
      </c>
    </row>
    <row r="10857" spans="1:7" ht="38.25">
      <c r="A10857" s="1162">
        <v>12584</v>
      </c>
      <c r="B10857" s="1162">
        <v>30799</v>
      </c>
      <c r="C10857" s="1163" t="s">
        <v>21971</v>
      </c>
      <c r="D10857" s="1163" t="s">
        <v>21972</v>
      </c>
      <c r="E10857" s="1164" t="s">
        <v>2894</v>
      </c>
      <c r="F10857" s="1165">
        <v>45468</v>
      </c>
      <c r="G10857" s="1165">
        <v>45587</v>
      </c>
    </row>
    <row r="10858" spans="1:7" ht="38.25">
      <c r="A10858" s="1162">
        <v>12585</v>
      </c>
      <c r="B10858" s="1162">
        <v>30800</v>
      </c>
      <c r="C10858" s="1163" t="s">
        <v>21973</v>
      </c>
      <c r="D10858" s="1163" t="s">
        <v>21974</v>
      </c>
      <c r="E10858" s="1164" t="s">
        <v>2894</v>
      </c>
      <c r="F10858" s="1165">
        <v>45468</v>
      </c>
      <c r="G10858" s="1165">
        <v>45587</v>
      </c>
    </row>
    <row r="10859" spans="1:7" ht="38.25">
      <c r="A10859" s="1162">
        <v>12586</v>
      </c>
      <c r="B10859" s="1162">
        <v>30801</v>
      </c>
      <c r="C10859" s="1163" t="s">
        <v>21975</v>
      </c>
      <c r="D10859" s="1163" t="s">
        <v>21976</v>
      </c>
      <c r="E10859" s="1164" t="s">
        <v>2894</v>
      </c>
      <c r="F10859" s="1165">
        <v>45588</v>
      </c>
      <c r="G10859" s="1165">
        <v>45707</v>
      </c>
    </row>
    <row r="10860" spans="1:7" ht="38.25">
      <c r="A10860" s="1162">
        <v>12587</v>
      </c>
      <c r="B10860" s="1162">
        <v>30802</v>
      </c>
      <c r="C10860" s="1163" t="s">
        <v>21977</v>
      </c>
      <c r="D10860" s="1163" t="s">
        <v>21978</v>
      </c>
      <c r="E10860" s="1164" t="s">
        <v>2894</v>
      </c>
      <c r="F10860" s="1165">
        <v>45588</v>
      </c>
      <c r="G10860" s="1165">
        <v>45707</v>
      </c>
    </row>
    <row r="10861" spans="1:7" ht="38.25">
      <c r="A10861" s="1162">
        <v>12588</v>
      </c>
      <c r="B10861" s="1162">
        <v>30803</v>
      </c>
      <c r="C10861" s="1163" t="s">
        <v>21979</v>
      </c>
      <c r="D10861" s="1163" t="s">
        <v>21980</v>
      </c>
      <c r="E10861" s="1164" t="s">
        <v>2894</v>
      </c>
      <c r="F10861" s="1165">
        <v>45348</v>
      </c>
      <c r="G10861" s="1165">
        <v>45467</v>
      </c>
    </row>
    <row r="10862" spans="1:7" ht="38.25">
      <c r="A10862" s="1162">
        <v>12589</v>
      </c>
      <c r="B10862" s="1162">
        <v>30804</v>
      </c>
      <c r="C10862" s="1163" t="s">
        <v>21981</v>
      </c>
      <c r="D10862" s="1163" t="s">
        <v>21982</v>
      </c>
      <c r="E10862" s="1164" t="s">
        <v>2894</v>
      </c>
      <c r="F10862" s="1165">
        <v>45348</v>
      </c>
      <c r="G10862" s="1165">
        <v>45467</v>
      </c>
    </row>
    <row r="10863" spans="1:7" ht="25.5">
      <c r="A10863" s="1158">
        <v>12590</v>
      </c>
      <c r="B10863" s="1158">
        <v>30805</v>
      </c>
      <c r="C10863" s="1159" t="s">
        <v>21983</v>
      </c>
      <c r="D10863" s="1159" t="s">
        <v>6458</v>
      </c>
      <c r="E10863" s="1160" t="s">
        <v>3064</v>
      </c>
      <c r="F10863" s="1161">
        <v>45445</v>
      </c>
      <c r="G10863" s="1161">
        <v>45624</v>
      </c>
    </row>
    <row r="10864" spans="1:7" ht="51">
      <c r="A10864" s="1162">
        <v>12591</v>
      </c>
      <c r="B10864" s="1162">
        <v>30806</v>
      </c>
      <c r="C10864" s="1163" t="s">
        <v>21984</v>
      </c>
      <c r="D10864" s="1163" t="s">
        <v>21985</v>
      </c>
      <c r="E10864" s="1164" t="s">
        <v>2894</v>
      </c>
      <c r="F10864" s="1165">
        <v>45445</v>
      </c>
      <c r="G10864" s="1165">
        <v>45564</v>
      </c>
    </row>
    <row r="10865" spans="1:7" ht="51">
      <c r="A10865" s="1162">
        <v>12592</v>
      </c>
      <c r="B10865" s="1162">
        <v>30807</v>
      </c>
      <c r="C10865" s="1163" t="s">
        <v>21986</v>
      </c>
      <c r="D10865" s="1163" t="s">
        <v>21987</v>
      </c>
      <c r="E10865" s="1164" t="s">
        <v>2894</v>
      </c>
      <c r="F10865" s="1165">
        <v>45505</v>
      </c>
      <c r="G10865" s="1165">
        <v>45624</v>
      </c>
    </row>
    <row r="10866" spans="1:7" ht="38.25">
      <c r="A10866" s="1158">
        <v>12593</v>
      </c>
      <c r="B10866" s="1158">
        <v>30808</v>
      </c>
      <c r="C10866" s="1159" t="s">
        <v>21988</v>
      </c>
      <c r="D10866" s="1159" t="s">
        <v>6464</v>
      </c>
      <c r="E10866" s="1160" t="s">
        <v>3009</v>
      </c>
      <c r="F10866" s="1161">
        <v>45445</v>
      </c>
      <c r="G10866" s="1161">
        <v>45594</v>
      </c>
    </row>
    <row r="10867" spans="1:7" ht="51">
      <c r="A10867" s="1162">
        <v>12594</v>
      </c>
      <c r="B10867" s="1162">
        <v>30809</v>
      </c>
      <c r="C10867" s="1163" t="s">
        <v>21989</v>
      </c>
      <c r="D10867" s="1163" t="s">
        <v>21990</v>
      </c>
      <c r="E10867" s="1164" t="s">
        <v>3009</v>
      </c>
      <c r="F10867" s="1165">
        <v>45445</v>
      </c>
      <c r="G10867" s="1165">
        <v>45594</v>
      </c>
    </row>
    <row r="10868" spans="1:7" ht="25.5">
      <c r="A10868" s="1158">
        <v>12595</v>
      </c>
      <c r="B10868" s="1158">
        <v>30810</v>
      </c>
      <c r="C10868" s="1159" t="s">
        <v>21991</v>
      </c>
      <c r="D10868" s="1159" t="s">
        <v>6559</v>
      </c>
      <c r="E10868" s="1160" t="s">
        <v>2894</v>
      </c>
      <c r="F10868" s="1161">
        <v>45771</v>
      </c>
      <c r="G10868" s="1161">
        <v>45890</v>
      </c>
    </row>
    <row r="10869" spans="1:7" ht="38.25">
      <c r="A10869" s="1162">
        <v>12596</v>
      </c>
      <c r="B10869" s="1162">
        <v>30811</v>
      </c>
      <c r="C10869" s="1163" t="s">
        <v>21992</v>
      </c>
      <c r="D10869" s="1163" t="s">
        <v>21993</v>
      </c>
      <c r="E10869" s="1164" t="s">
        <v>2894</v>
      </c>
      <c r="F10869" s="1165">
        <v>45771</v>
      </c>
      <c r="G10869" s="1165">
        <v>45890</v>
      </c>
    </row>
    <row r="10870" spans="1:7" ht="25.5">
      <c r="A10870" s="1158">
        <v>12597</v>
      </c>
      <c r="B10870" s="1158">
        <v>30812</v>
      </c>
      <c r="C10870" s="1159" t="s">
        <v>21994</v>
      </c>
      <c r="D10870" s="1159" t="s">
        <v>6326</v>
      </c>
      <c r="E10870" s="1160" t="s">
        <v>3424</v>
      </c>
      <c r="F10870" s="1161">
        <v>45045</v>
      </c>
      <c r="G10870" s="1161">
        <v>45444</v>
      </c>
    </row>
    <row r="10871" spans="1:7" ht="51">
      <c r="A10871" s="1162">
        <v>12598</v>
      </c>
      <c r="B10871" s="1162">
        <v>30813</v>
      </c>
      <c r="C10871" s="1163" t="s">
        <v>21995</v>
      </c>
      <c r="D10871" s="1163" t="s">
        <v>21996</v>
      </c>
      <c r="E10871" s="1164" t="s">
        <v>3064</v>
      </c>
      <c r="F10871" s="1165">
        <v>45045</v>
      </c>
      <c r="G10871" s="1165">
        <v>45224</v>
      </c>
    </row>
    <row r="10872" spans="1:7" ht="51">
      <c r="A10872" s="1162">
        <v>12599</v>
      </c>
      <c r="B10872" s="1162">
        <v>30814</v>
      </c>
      <c r="C10872" s="1163" t="s">
        <v>21997</v>
      </c>
      <c r="D10872" s="1163" t="s">
        <v>21998</v>
      </c>
      <c r="E10872" s="1164" t="s">
        <v>3287</v>
      </c>
      <c r="F10872" s="1165">
        <v>45055</v>
      </c>
      <c r="G10872" s="1165">
        <v>45144</v>
      </c>
    </row>
    <row r="10873" spans="1:7" ht="51">
      <c r="A10873" s="1162">
        <v>12600</v>
      </c>
      <c r="B10873" s="1162">
        <v>30815</v>
      </c>
      <c r="C10873" s="1163" t="s">
        <v>21999</v>
      </c>
      <c r="D10873" s="1163" t="s">
        <v>22000</v>
      </c>
      <c r="E10873" s="1164" t="s">
        <v>3287</v>
      </c>
      <c r="F10873" s="1165">
        <v>45145</v>
      </c>
      <c r="G10873" s="1165">
        <v>45234</v>
      </c>
    </row>
    <row r="10874" spans="1:7" ht="51">
      <c r="A10874" s="1162">
        <v>12601</v>
      </c>
      <c r="B10874" s="1162">
        <v>30816</v>
      </c>
      <c r="C10874" s="1163" t="s">
        <v>22001</v>
      </c>
      <c r="D10874" s="1163" t="s">
        <v>22002</v>
      </c>
      <c r="E10874" s="1164" t="s">
        <v>3287</v>
      </c>
      <c r="F10874" s="1165">
        <v>45325</v>
      </c>
      <c r="G10874" s="1165">
        <v>45414</v>
      </c>
    </row>
    <row r="10875" spans="1:7" ht="51">
      <c r="A10875" s="1162">
        <v>12602</v>
      </c>
      <c r="B10875" s="1162">
        <v>30817</v>
      </c>
      <c r="C10875" s="1163" t="s">
        <v>22003</v>
      </c>
      <c r="D10875" s="1163" t="s">
        <v>22004</v>
      </c>
      <c r="E10875" s="1164" t="s">
        <v>3112</v>
      </c>
      <c r="F10875" s="1165">
        <v>45415</v>
      </c>
      <c r="G10875" s="1165">
        <v>45444</v>
      </c>
    </row>
    <row r="10876" spans="1:7" ht="51">
      <c r="A10876" s="1162">
        <v>12603</v>
      </c>
      <c r="B10876" s="1162">
        <v>30818</v>
      </c>
      <c r="C10876" s="1163" t="s">
        <v>22005</v>
      </c>
      <c r="D10876" s="1163" t="s">
        <v>22006</v>
      </c>
      <c r="E10876" s="1164" t="s">
        <v>3287</v>
      </c>
      <c r="F10876" s="1165">
        <v>45235</v>
      </c>
      <c r="G10876" s="1165">
        <v>45324</v>
      </c>
    </row>
    <row r="10877" spans="1:7" ht="51">
      <c r="A10877" s="1162">
        <v>12604</v>
      </c>
      <c r="B10877" s="1162">
        <v>30819</v>
      </c>
      <c r="C10877" s="1163" t="s">
        <v>22007</v>
      </c>
      <c r="D10877" s="1163" t="s">
        <v>22008</v>
      </c>
      <c r="E10877" s="1164" t="s">
        <v>3287</v>
      </c>
      <c r="F10877" s="1165">
        <v>45145</v>
      </c>
      <c r="G10877" s="1165">
        <v>45234</v>
      </c>
    </row>
    <row r="10878" spans="1:7">
      <c r="A10878" s="1158">
        <v>12605</v>
      </c>
      <c r="B10878" s="1158">
        <v>30820</v>
      </c>
      <c r="C10878" s="1159" t="s">
        <v>22009</v>
      </c>
      <c r="D10878" s="1159" t="s">
        <v>6379</v>
      </c>
      <c r="E10878" s="1160" t="s">
        <v>4628</v>
      </c>
      <c r="F10878" s="1161">
        <v>45145</v>
      </c>
      <c r="G10878" s="1161">
        <v>45414</v>
      </c>
    </row>
    <row r="10879" spans="1:7" ht="38.25">
      <c r="A10879" s="1162">
        <v>12606</v>
      </c>
      <c r="B10879" s="1162">
        <v>30821</v>
      </c>
      <c r="C10879" s="1163" t="s">
        <v>22010</v>
      </c>
      <c r="D10879" s="1163" t="s">
        <v>22011</v>
      </c>
      <c r="E10879" s="1164" t="s">
        <v>2894</v>
      </c>
      <c r="F10879" s="1165">
        <v>45145</v>
      </c>
      <c r="G10879" s="1165">
        <v>45264</v>
      </c>
    </row>
    <row r="10880" spans="1:7" ht="38.25">
      <c r="A10880" s="1162">
        <v>12607</v>
      </c>
      <c r="B10880" s="1162">
        <v>30822</v>
      </c>
      <c r="C10880" s="1163" t="s">
        <v>22012</v>
      </c>
      <c r="D10880" s="1163" t="s">
        <v>22013</v>
      </c>
      <c r="E10880" s="1164" t="s">
        <v>3009</v>
      </c>
      <c r="F10880" s="1165">
        <v>45145</v>
      </c>
      <c r="G10880" s="1165">
        <v>45294</v>
      </c>
    </row>
    <row r="10881" spans="1:7" ht="38.25">
      <c r="A10881" s="1162">
        <v>12608</v>
      </c>
      <c r="B10881" s="1162">
        <v>30823</v>
      </c>
      <c r="C10881" s="1163" t="s">
        <v>22014</v>
      </c>
      <c r="D10881" s="1163" t="s">
        <v>22015</v>
      </c>
      <c r="E10881" s="1164" t="s">
        <v>3287</v>
      </c>
      <c r="F10881" s="1165">
        <v>45265</v>
      </c>
      <c r="G10881" s="1165">
        <v>45354</v>
      </c>
    </row>
    <row r="10882" spans="1:7" ht="38.25">
      <c r="A10882" s="1162">
        <v>12609</v>
      </c>
      <c r="B10882" s="1162">
        <v>30824</v>
      </c>
      <c r="C10882" s="1163" t="s">
        <v>22016</v>
      </c>
      <c r="D10882" s="1163" t="s">
        <v>22017</v>
      </c>
      <c r="E10882" s="1164" t="s">
        <v>3287</v>
      </c>
      <c r="F10882" s="1165">
        <v>45265</v>
      </c>
      <c r="G10882" s="1165">
        <v>45354</v>
      </c>
    </row>
    <row r="10883" spans="1:7" ht="38.25">
      <c r="A10883" s="1162">
        <v>12610</v>
      </c>
      <c r="B10883" s="1162">
        <v>30825</v>
      </c>
      <c r="C10883" s="1163" t="s">
        <v>22018</v>
      </c>
      <c r="D10883" s="1163" t="s">
        <v>22019</v>
      </c>
      <c r="E10883" s="1164" t="s">
        <v>3287</v>
      </c>
      <c r="F10883" s="1165">
        <v>45265</v>
      </c>
      <c r="G10883" s="1165">
        <v>45354</v>
      </c>
    </row>
    <row r="10884" spans="1:7" ht="51">
      <c r="A10884" s="1162">
        <v>12611</v>
      </c>
      <c r="B10884" s="1162">
        <v>30826</v>
      </c>
      <c r="C10884" s="1163" t="s">
        <v>22020</v>
      </c>
      <c r="D10884" s="1163" t="s">
        <v>22021</v>
      </c>
      <c r="E10884" s="1164" t="s">
        <v>3034</v>
      </c>
      <c r="F10884" s="1165">
        <v>45355</v>
      </c>
      <c r="G10884" s="1165">
        <v>45414</v>
      </c>
    </row>
    <row r="10885" spans="1:7" ht="25.5">
      <c r="A10885" s="1158">
        <v>12612</v>
      </c>
      <c r="B10885" s="1158">
        <v>30827</v>
      </c>
      <c r="C10885" s="1159" t="s">
        <v>22022</v>
      </c>
      <c r="D10885" s="1159" t="s">
        <v>6551</v>
      </c>
      <c r="E10885" s="1160" t="s">
        <v>3287</v>
      </c>
      <c r="F10885" s="1161">
        <v>45498</v>
      </c>
      <c r="G10885" s="1161">
        <v>45587</v>
      </c>
    </row>
    <row r="10886" spans="1:7" ht="51">
      <c r="A10886" s="1162">
        <v>12613</v>
      </c>
      <c r="B10886" s="1162">
        <v>30828</v>
      </c>
      <c r="C10886" s="1163" t="s">
        <v>22023</v>
      </c>
      <c r="D10886" s="1163" t="s">
        <v>22024</v>
      </c>
      <c r="E10886" s="1164" t="s">
        <v>3034</v>
      </c>
      <c r="F10886" s="1165">
        <v>45498</v>
      </c>
      <c r="G10886" s="1165">
        <v>45557</v>
      </c>
    </row>
    <row r="10887" spans="1:7" ht="51">
      <c r="A10887" s="1162">
        <v>12614</v>
      </c>
      <c r="B10887" s="1162">
        <v>30829</v>
      </c>
      <c r="C10887" s="1163" t="s">
        <v>22025</v>
      </c>
      <c r="D10887" s="1163" t="s">
        <v>22026</v>
      </c>
      <c r="E10887" s="1164" t="s">
        <v>3112</v>
      </c>
      <c r="F10887" s="1165">
        <v>45558</v>
      </c>
      <c r="G10887" s="1165">
        <v>45587</v>
      </c>
    </row>
    <row r="10888" spans="1:7" ht="63.75">
      <c r="A10888" s="1162">
        <v>12615</v>
      </c>
      <c r="B10888" s="1162">
        <v>30830</v>
      </c>
      <c r="C10888" s="1163" t="s">
        <v>22027</v>
      </c>
      <c r="D10888" s="1163" t="s">
        <v>22028</v>
      </c>
      <c r="E10888" s="1164" t="s">
        <v>3112</v>
      </c>
      <c r="F10888" s="1165">
        <v>45558</v>
      </c>
      <c r="G10888" s="1165">
        <v>45587</v>
      </c>
    </row>
    <row r="10889" spans="1:7" ht="25.5">
      <c r="A10889" s="1158">
        <v>12616</v>
      </c>
      <c r="B10889" s="1158">
        <v>30831</v>
      </c>
      <c r="C10889" s="1159" t="s">
        <v>22029</v>
      </c>
      <c r="D10889" s="1159" t="s">
        <v>6565</v>
      </c>
      <c r="E10889" s="1160" t="s">
        <v>2894</v>
      </c>
      <c r="F10889" s="1161">
        <v>45771</v>
      </c>
      <c r="G10889" s="1161">
        <v>45890</v>
      </c>
    </row>
    <row r="10890" spans="1:7" ht="38.25">
      <c r="A10890" s="1162">
        <v>12617</v>
      </c>
      <c r="B10890" s="1162">
        <v>30832</v>
      </c>
      <c r="C10890" s="1163" t="s">
        <v>22030</v>
      </c>
      <c r="D10890" s="1163" t="s">
        <v>22031</v>
      </c>
      <c r="E10890" s="1164" t="s">
        <v>2894</v>
      </c>
      <c r="F10890" s="1165">
        <v>45771</v>
      </c>
      <c r="G10890" s="1165">
        <v>45890</v>
      </c>
    </row>
    <row r="10891" spans="1:7" ht="25.5">
      <c r="A10891" s="1158">
        <v>12618</v>
      </c>
      <c r="B10891" s="1158">
        <v>30833</v>
      </c>
      <c r="C10891" s="1159" t="s">
        <v>22032</v>
      </c>
      <c r="D10891" s="1159" t="s">
        <v>6625</v>
      </c>
      <c r="E10891" s="1160" t="s">
        <v>3287</v>
      </c>
      <c r="F10891" s="1161">
        <v>45831</v>
      </c>
      <c r="G10891" s="1161">
        <v>45920</v>
      </c>
    </row>
    <row r="10892" spans="1:7" ht="38.25">
      <c r="A10892" s="1162">
        <v>12619</v>
      </c>
      <c r="B10892" s="1162">
        <v>30834</v>
      </c>
      <c r="C10892" s="1163" t="s">
        <v>22033</v>
      </c>
      <c r="D10892" s="1163" t="s">
        <v>22034</v>
      </c>
      <c r="E10892" s="1164" t="s">
        <v>3112</v>
      </c>
      <c r="F10892" s="1165">
        <v>45891</v>
      </c>
      <c r="G10892" s="1165">
        <v>45920</v>
      </c>
    </row>
    <row r="10893" spans="1:7" ht="38.25">
      <c r="A10893" s="1162">
        <v>12620</v>
      </c>
      <c r="B10893" s="1162">
        <v>30835</v>
      </c>
      <c r="C10893" s="1163" t="s">
        <v>22035</v>
      </c>
      <c r="D10893" s="1163" t="s">
        <v>22036</v>
      </c>
      <c r="E10893" s="1164" t="s">
        <v>3112</v>
      </c>
      <c r="F10893" s="1165">
        <v>45861</v>
      </c>
      <c r="G10893" s="1165">
        <v>45890</v>
      </c>
    </row>
    <row r="10894" spans="1:7" ht="38.25">
      <c r="A10894" s="1162">
        <v>12621</v>
      </c>
      <c r="B10894" s="1162">
        <v>30836</v>
      </c>
      <c r="C10894" s="1163" t="s">
        <v>22037</v>
      </c>
      <c r="D10894" s="1163" t="s">
        <v>22038</v>
      </c>
      <c r="E10894" s="1164" t="s">
        <v>3112</v>
      </c>
      <c r="F10894" s="1165">
        <v>45831</v>
      </c>
      <c r="G10894" s="1165">
        <v>45860</v>
      </c>
    </row>
    <row r="10895" spans="1:7" ht="25.5">
      <c r="A10895" s="1158">
        <v>12622</v>
      </c>
      <c r="B10895" s="1158">
        <v>30837</v>
      </c>
      <c r="C10895" s="1159" t="s">
        <v>22039</v>
      </c>
      <c r="D10895" s="1159" t="s">
        <v>6480</v>
      </c>
      <c r="E10895" s="1160" t="s">
        <v>3849</v>
      </c>
      <c r="F10895" s="1161">
        <v>45645</v>
      </c>
      <c r="G10895" s="1161">
        <v>45854</v>
      </c>
    </row>
    <row r="10896" spans="1:7" ht="51">
      <c r="A10896" s="1162">
        <v>12623</v>
      </c>
      <c r="B10896" s="1162">
        <v>30838</v>
      </c>
      <c r="C10896" s="1163" t="s">
        <v>22040</v>
      </c>
      <c r="D10896" s="1163" t="s">
        <v>22041</v>
      </c>
      <c r="E10896" s="1164" t="s">
        <v>3287</v>
      </c>
      <c r="F10896" s="1165">
        <v>45645</v>
      </c>
      <c r="G10896" s="1165">
        <v>45734</v>
      </c>
    </row>
    <row r="10897" spans="1:7" ht="51">
      <c r="A10897" s="1162">
        <v>12624</v>
      </c>
      <c r="B10897" s="1162">
        <v>30839</v>
      </c>
      <c r="C10897" s="1163" t="s">
        <v>22042</v>
      </c>
      <c r="D10897" s="1163" t="s">
        <v>22043</v>
      </c>
      <c r="E10897" s="1164" t="s">
        <v>2894</v>
      </c>
      <c r="F10897" s="1165">
        <v>45735</v>
      </c>
      <c r="G10897" s="1165">
        <v>45854</v>
      </c>
    </row>
    <row r="10898" spans="1:7" ht="25.5">
      <c r="A10898" s="1158">
        <v>12625</v>
      </c>
      <c r="B10898" s="1158">
        <v>30840</v>
      </c>
      <c r="C10898" s="1159" t="s">
        <v>22044</v>
      </c>
      <c r="D10898" s="1159" t="s">
        <v>6486</v>
      </c>
      <c r="E10898" s="1160" t="s">
        <v>3064</v>
      </c>
      <c r="F10898" s="1161">
        <v>45135</v>
      </c>
      <c r="G10898" s="1161">
        <v>45314</v>
      </c>
    </row>
    <row r="10899" spans="1:7" ht="63.75">
      <c r="A10899" s="1162">
        <v>12626</v>
      </c>
      <c r="B10899" s="1162">
        <v>30841</v>
      </c>
      <c r="C10899" s="1163" t="s">
        <v>22045</v>
      </c>
      <c r="D10899" s="1163" t="s">
        <v>22046</v>
      </c>
      <c r="E10899" s="1164" t="s">
        <v>3287</v>
      </c>
      <c r="F10899" s="1165">
        <v>45225</v>
      </c>
      <c r="G10899" s="1165">
        <v>45314</v>
      </c>
    </row>
    <row r="10900" spans="1:7" ht="51">
      <c r="A10900" s="1162">
        <v>12627</v>
      </c>
      <c r="B10900" s="1162">
        <v>30842</v>
      </c>
      <c r="C10900" s="1163" t="s">
        <v>22047</v>
      </c>
      <c r="D10900" s="1163" t="s">
        <v>22048</v>
      </c>
      <c r="E10900" s="1164" t="s">
        <v>3287</v>
      </c>
      <c r="F10900" s="1165">
        <v>45135</v>
      </c>
      <c r="G10900" s="1165">
        <v>45224</v>
      </c>
    </row>
    <row r="10901" spans="1:7" ht="25.5">
      <c r="A10901" s="1158">
        <v>12628</v>
      </c>
      <c r="B10901" s="1158">
        <v>30843</v>
      </c>
      <c r="C10901" s="1159" t="s">
        <v>22049</v>
      </c>
      <c r="D10901" s="1159" t="s">
        <v>6506</v>
      </c>
      <c r="E10901" s="1160" t="s">
        <v>3849</v>
      </c>
      <c r="F10901" s="1161">
        <v>45645</v>
      </c>
      <c r="G10901" s="1161">
        <v>45854</v>
      </c>
    </row>
    <row r="10902" spans="1:7" ht="38.25">
      <c r="A10902" s="1162">
        <v>12629</v>
      </c>
      <c r="B10902" s="1162">
        <v>30844</v>
      </c>
      <c r="C10902" s="1163" t="s">
        <v>22050</v>
      </c>
      <c r="D10902" s="1163" t="s">
        <v>22051</v>
      </c>
      <c r="E10902" s="1164" t="s">
        <v>3287</v>
      </c>
      <c r="F10902" s="1165">
        <v>45645</v>
      </c>
      <c r="G10902" s="1165">
        <v>45734</v>
      </c>
    </row>
    <row r="10903" spans="1:7" ht="51">
      <c r="A10903" s="1162">
        <v>12630</v>
      </c>
      <c r="B10903" s="1162">
        <v>30845</v>
      </c>
      <c r="C10903" s="1163" t="s">
        <v>22052</v>
      </c>
      <c r="D10903" s="1163" t="s">
        <v>22053</v>
      </c>
      <c r="E10903" s="1164" t="s">
        <v>3034</v>
      </c>
      <c r="F10903" s="1165">
        <v>45735</v>
      </c>
      <c r="G10903" s="1165">
        <v>45794</v>
      </c>
    </row>
    <row r="10904" spans="1:7" ht="51">
      <c r="A10904" s="1162">
        <v>12631</v>
      </c>
      <c r="B10904" s="1162">
        <v>30846</v>
      </c>
      <c r="C10904" s="1163" t="s">
        <v>22054</v>
      </c>
      <c r="D10904" s="1163" t="s">
        <v>22055</v>
      </c>
      <c r="E10904" s="1164" t="s">
        <v>3034</v>
      </c>
      <c r="F10904" s="1165">
        <v>45735</v>
      </c>
      <c r="G10904" s="1165">
        <v>45794</v>
      </c>
    </row>
    <row r="10905" spans="1:7" ht="51">
      <c r="A10905" s="1162">
        <v>12632</v>
      </c>
      <c r="B10905" s="1162">
        <v>30847</v>
      </c>
      <c r="C10905" s="1163" t="s">
        <v>22056</v>
      </c>
      <c r="D10905" s="1163" t="s">
        <v>22057</v>
      </c>
      <c r="E10905" s="1164" t="s">
        <v>3034</v>
      </c>
      <c r="F10905" s="1165">
        <v>45795</v>
      </c>
      <c r="G10905" s="1165">
        <v>45854</v>
      </c>
    </row>
    <row r="10906" spans="1:7" ht="51">
      <c r="A10906" s="1162">
        <v>12633</v>
      </c>
      <c r="B10906" s="1162">
        <v>30848</v>
      </c>
      <c r="C10906" s="1163" t="s">
        <v>22058</v>
      </c>
      <c r="D10906" s="1163" t="s">
        <v>22059</v>
      </c>
      <c r="E10906" s="1164" t="s">
        <v>3034</v>
      </c>
      <c r="F10906" s="1165">
        <v>45795</v>
      </c>
      <c r="G10906" s="1165">
        <v>45854</v>
      </c>
    </row>
    <row r="10907" spans="1:7">
      <c r="A10907" s="1158">
        <v>12634</v>
      </c>
      <c r="B10907" s="1158">
        <v>30849</v>
      </c>
      <c r="C10907" s="1159" t="s">
        <v>22060</v>
      </c>
      <c r="D10907" s="1159" t="s">
        <v>6343</v>
      </c>
      <c r="E10907" s="1160" t="s">
        <v>3461</v>
      </c>
      <c r="F10907" s="1161">
        <v>45155</v>
      </c>
      <c r="G10907" s="1161">
        <v>45454</v>
      </c>
    </row>
    <row r="10908" spans="1:7" ht="38.25">
      <c r="A10908" s="1162">
        <v>12635</v>
      </c>
      <c r="B10908" s="1162">
        <v>30850</v>
      </c>
      <c r="C10908" s="1163" t="s">
        <v>22061</v>
      </c>
      <c r="D10908" s="1163" t="s">
        <v>22062</v>
      </c>
      <c r="E10908" s="1164" t="s">
        <v>2894</v>
      </c>
      <c r="F10908" s="1165">
        <v>45335</v>
      </c>
      <c r="G10908" s="1165">
        <v>45454</v>
      </c>
    </row>
    <row r="10909" spans="1:7" ht="38.25">
      <c r="A10909" s="1162">
        <v>12636</v>
      </c>
      <c r="B10909" s="1162">
        <v>30851</v>
      </c>
      <c r="C10909" s="1163" t="s">
        <v>22063</v>
      </c>
      <c r="D10909" s="1163" t="s">
        <v>22064</v>
      </c>
      <c r="E10909" s="1164" t="s">
        <v>3064</v>
      </c>
      <c r="F10909" s="1165">
        <v>45155</v>
      </c>
      <c r="G10909" s="1165">
        <v>45334</v>
      </c>
    </row>
    <row r="10910" spans="1:7" ht="25.5">
      <c r="A10910" s="1158">
        <v>12637</v>
      </c>
      <c r="B10910" s="1158">
        <v>30852</v>
      </c>
      <c r="C10910" s="1159" t="s">
        <v>22065</v>
      </c>
      <c r="D10910" s="1159" t="s">
        <v>6496</v>
      </c>
      <c r="E10910" s="1160" t="s">
        <v>4628</v>
      </c>
      <c r="F10910" s="1161">
        <v>45225</v>
      </c>
      <c r="G10910" s="1161">
        <v>45494</v>
      </c>
    </row>
    <row r="10911" spans="1:7" ht="51">
      <c r="A10911" s="1162">
        <v>12638</v>
      </c>
      <c r="B10911" s="1162">
        <v>30853</v>
      </c>
      <c r="C10911" s="1163" t="s">
        <v>22066</v>
      </c>
      <c r="D10911" s="1163" t="s">
        <v>22067</v>
      </c>
      <c r="E10911" s="1164" t="s">
        <v>3034</v>
      </c>
      <c r="F10911" s="1165">
        <v>45315</v>
      </c>
      <c r="G10911" s="1165">
        <v>45374</v>
      </c>
    </row>
    <row r="10912" spans="1:7" ht="51">
      <c r="A10912" s="1162">
        <v>12639</v>
      </c>
      <c r="B10912" s="1162">
        <v>30854</v>
      </c>
      <c r="C10912" s="1163" t="s">
        <v>22068</v>
      </c>
      <c r="D10912" s="1163" t="s">
        <v>22069</v>
      </c>
      <c r="E10912" s="1164" t="s">
        <v>3034</v>
      </c>
      <c r="F10912" s="1165">
        <v>45375</v>
      </c>
      <c r="G10912" s="1165">
        <v>45434</v>
      </c>
    </row>
    <row r="10913" spans="1:7" ht="38.25">
      <c r="A10913" s="1162">
        <v>12640</v>
      </c>
      <c r="B10913" s="1162">
        <v>30855</v>
      </c>
      <c r="C10913" s="1163" t="s">
        <v>22070</v>
      </c>
      <c r="D10913" s="1163" t="s">
        <v>22071</v>
      </c>
      <c r="E10913" s="1164" t="s">
        <v>3034</v>
      </c>
      <c r="F10913" s="1165">
        <v>45435</v>
      </c>
      <c r="G10913" s="1165">
        <v>45494</v>
      </c>
    </row>
    <row r="10914" spans="1:7" ht="38.25">
      <c r="A10914" s="1162">
        <v>12641</v>
      </c>
      <c r="B10914" s="1162">
        <v>30856</v>
      </c>
      <c r="C10914" s="1163" t="s">
        <v>22072</v>
      </c>
      <c r="D10914" s="1163" t="s">
        <v>22073</v>
      </c>
      <c r="E10914" s="1164" t="s">
        <v>3287</v>
      </c>
      <c r="F10914" s="1165">
        <v>45225</v>
      </c>
      <c r="G10914" s="1165">
        <v>45314</v>
      </c>
    </row>
    <row r="10915" spans="1:7" ht="25.5">
      <c r="A10915" s="1158">
        <v>12642</v>
      </c>
      <c r="B10915" s="1158">
        <v>30857</v>
      </c>
      <c r="C10915" s="1159" t="s">
        <v>22074</v>
      </c>
      <c r="D10915" s="1159" t="s">
        <v>6537</v>
      </c>
      <c r="E10915" s="1160" t="s">
        <v>3034</v>
      </c>
      <c r="F10915" s="1161">
        <v>45445</v>
      </c>
      <c r="G10915" s="1161">
        <v>45504</v>
      </c>
    </row>
    <row r="10916" spans="1:7" ht="38.25">
      <c r="A10916" s="1162">
        <v>12643</v>
      </c>
      <c r="B10916" s="1162">
        <v>30858</v>
      </c>
      <c r="C10916" s="1163" t="s">
        <v>22075</v>
      </c>
      <c r="D10916" s="1163" t="s">
        <v>22076</v>
      </c>
      <c r="E10916" s="1164" t="s">
        <v>3112</v>
      </c>
      <c r="F10916" s="1165">
        <v>45475</v>
      </c>
      <c r="G10916" s="1165">
        <v>45504</v>
      </c>
    </row>
    <row r="10917" spans="1:7" ht="38.25">
      <c r="A10917" s="1162">
        <v>12644</v>
      </c>
      <c r="B10917" s="1162">
        <v>30859</v>
      </c>
      <c r="C10917" s="1163" t="s">
        <v>22077</v>
      </c>
      <c r="D10917" s="1163" t="s">
        <v>22078</v>
      </c>
      <c r="E10917" s="1164" t="s">
        <v>3112</v>
      </c>
      <c r="F10917" s="1165">
        <v>45445</v>
      </c>
      <c r="G10917" s="1165">
        <v>45474</v>
      </c>
    </row>
    <row r="10918" spans="1:7" ht="25.5">
      <c r="A10918" s="1158">
        <v>12645</v>
      </c>
      <c r="B10918" s="1158">
        <v>30860</v>
      </c>
      <c r="C10918" s="1159" t="s">
        <v>22079</v>
      </c>
      <c r="D10918" s="1159" t="s">
        <v>6583</v>
      </c>
      <c r="E10918" s="1160" t="s">
        <v>3849</v>
      </c>
      <c r="F10918" s="1161">
        <v>45531</v>
      </c>
      <c r="G10918" s="1161">
        <v>45740</v>
      </c>
    </row>
    <row r="10919" spans="1:7" ht="38.25">
      <c r="A10919" s="1162">
        <v>12646</v>
      </c>
      <c r="B10919" s="1162">
        <v>30861</v>
      </c>
      <c r="C10919" s="1163" t="s">
        <v>22080</v>
      </c>
      <c r="D10919" s="1163" t="s">
        <v>22081</v>
      </c>
      <c r="E10919" s="1164" t="s">
        <v>3849</v>
      </c>
      <c r="F10919" s="1165">
        <v>45531</v>
      </c>
      <c r="G10919" s="1165">
        <v>45740</v>
      </c>
    </row>
    <row r="10920" spans="1:7" ht="25.5">
      <c r="A10920" s="1158">
        <v>12647</v>
      </c>
      <c r="B10920" s="1158">
        <v>30862</v>
      </c>
      <c r="C10920" s="1159" t="s">
        <v>22082</v>
      </c>
      <c r="D10920" s="1159" t="s">
        <v>6276</v>
      </c>
      <c r="E10920" s="1160" t="s">
        <v>2894</v>
      </c>
      <c r="F10920" s="1161">
        <v>45328</v>
      </c>
      <c r="G10920" s="1161">
        <v>45447</v>
      </c>
    </row>
    <row r="10921" spans="1:7" ht="38.25">
      <c r="A10921" s="1162">
        <v>12648</v>
      </c>
      <c r="B10921" s="1162">
        <v>30863</v>
      </c>
      <c r="C10921" s="1163" t="s">
        <v>22083</v>
      </c>
      <c r="D10921" s="1163" t="s">
        <v>22084</v>
      </c>
      <c r="E10921" s="1164" t="s">
        <v>2894</v>
      </c>
      <c r="F10921" s="1165">
        <v>45328</v>
      </c>
      <c r="G10921" s="1165">
        <v>45447</v>
      </c>
    </row>
    <row r="10922" spans="1:7" ht="25.5">
      <c r="A10922" s="1158">
        <v>12649</v>
      </c>
      <c r="B10922" s="1158">
        <v>30864</v>
      </c>
      <c r="C10922" s="1159" t="s">
        <v>22085</v>
      </c>
      <c r="D10922" s="1159" t="s">
        <v>6284</v>
      </c>
      <c r="E10922" s="1160" t="s">
        <v>4628</v>
      </c>
      <c r="F10922" s="1161">
        <v>45055</v>
      </c>
      <c r="G10922" s="1161">
        <v>45324</v>
      </c>
    </row>
    <row r="10923" spans="1:7" ht="51">
      <c r="A10923" s="1162">
        <v>12650</v>
      </c>
      <c r="B10923" s="1162">
        <v>30865</v>
      </c>
      <c r="C10923" s="1163" t="s">
        <v>22086</v>
      </c>
      <c r="D10923" s="1163" t="s">
        <v>22087</v>
      </c>
      <c r="E10923" s="1164" t="s">
        <v>3287</v>
      </c>
      <c r="F10923" s="1165">
        <v>45205</v>
      </c>
      <c r="G10923" s="1165">
        <v>45294</v>
      </c>
    </row>
    <row r="10924" spans="1:7" ht="51">
      <c r="A10924" s="1162">
        <v>12651</v>
      </c>
      <c r="B10924" s="1162">
        <v>30866</v>
      </c>
      <c r="C10924" s="1163" t="s">
        <v>22088</v>
      </c>
      <c r="D10924" s="1163" t="s">
        <v>22089</v>
      </c>
      <c r="E10924" s="1164" t="s">
        <v>3009</v>
      </c>
      <c r="F10924" s="1165">
        <v>45055</v>
      </c>
      <c r="G10924" s="1165">
        <v>45204</v>
      </c>
    </row>
    <row r="10925" spans="1:7" ht="51">
      <c r="A10925" s="1162">
        <v>12652</v>
      </c>
      <c r="B10925" s="1162">
        <v>30867</v>
      </c>
      <c r="C10925" s="1163" t="s">
        <v>22090</v>
      </c>
      <c r="D10925" s="1163" t="s">
        <v>22091</v>
      </c>
      <c r="E10925" s="1164" t="s">
        <v>2894</v>
      </c>
      <c r="F10925" s="1165">
        <v>45205</v>
      </c>
      <c r="G10925" s="1165">
        <v>45324</v>
      </c>
    </row>
    <row r="10926" spans="1:7" ht="25.5">
      <c r="A10926" s="1158">
        <v>12653</v>
      </c>
      <c r="B10926" s="1158">
        <v>30868</v>
      </c>
      <c r="C10926" s="1159" t="s">
        <v>22092</v>
      </c>
      <c r="D10926" s="1159" t="s">
        <v>6318</v>
      </c>
      <c r="E10926" s="1160" t="s">
        <v>2894</v>
      </c>
      <c r="F10926" s="1161">
        <v>45345</v>
      </c>
      <c r="G10926" s="1161">
        <v>45464</v>
      </c>
    </row>
    <row r="10927" spans="1:7" ht="38.25">
      <c r="A10927" s="1162">
        <v>12654</v>
      </c>
      <c r="B10927" s="1162">
        <v>30869</v>
      </c>
      <c r="C10927" s="1163" t="s">
        <v>22093</v>
      </c>
      <c r="D10927" s="1163" t="s">
        <v>22094</v>
      </c>
      <c r="E10927" s="1164" t="s">
        <v>2894</v>
      </c>
      <c r="F10927" s="1165">
        <v>45345</v>
      </c>
      <c r="G10927" s="1165">
        <v>45464</v>
      </c>
    </row>
    <row r="10928" spans="1:7" ht="25.5">
      <c r="A10928" s="1158">
        <v>12655</v>
      </c>
      <c r="B10928" s="1158">
        <v>30870</v>
      </c>
      <c r="C10928" s="1159" t="s">
        <v>22095</v>
      </c>
      <c r="D10928" s="1159" t="s">
        <v>6492</v>
      </c>
      <c r="E10928" s="1160" t="s">
        <v>2894</v>
      </c>
      <c r="F10928" s="1161">
        <v>45225</v>
      </c>
      <c r="G10928" s="1161">
        <v>45344</v>
      </c>
    </row>
    <row r="10929" spans="1:7" ht="38.25">
      <c r="A10929" s="1162">
        <v>12656</v>
      </c>
      <c r="B10929" s="1162">
        <v>30871</v>
      </c>
      <c r="C10929" s="1163" t="s">
        <v>22096</v>
      </c>
      <c r="D10929" s="1163" t="s">
        <v>22097</v>
      </c>
      <c r="E10929" s="1164" t="s">
        <v>2894</v>
      </c>
      <c r="F10929" s="1165">
        <v>45225</v>
      </c>
      <c r="G10929" s="1165">
        <v>45344</v>
      </c>
    </row>
    <row r="10930" spans="1:7" ht="25.5">
      <c r="A10930" s="1158">
        <v>12657</v>
      </c>
      <c r="B10930" s="1158">
        <v>30872</v>
      </c>
      <c r="C10930" s="1159" t="s">
        <v>22098</v>
      </c>
      <c r="D10930" s="1159" t="s">
        <v>6637</v>
      </c>
      <c r="E10930" s="1160" t="s">
        <v>3112</v>
      </c>
      <c r="F10930" s="1161">
        <v>45891</v>
      </c>
      <c r="G10930" s="1161">
        <v>45920</v>
      </c>
    </row>
    <row r="10931" spans="1:7" ht="38.25">
      <c r="A10931" s="1162">
        <v>12658</v>
      </c>
      <c r="B10931" s="1162">
        <v>30873</v>
      </c>
      <c r="C10931" s="1163" t="s">
        <v>22099</v>
      </c>
      <c r="D10931" s="1163" t="s">
        <v>22100</v>
      </c>
      <c r="E10931" s="1164" t="s">
        <v>3112</v>
      </c>
      <c r="F10931" s="1165">
        <v>45891</v>
      </c>
      <c r="G10931" s="1165">
        <v>45920</v>
      </c>
    </row>
    <row r="10932" spans="1:7">
      <c r="A10932" s="1158">
        <v>12659</v>
      </c>
      <c r="B10932" s="1158">
        <v>30874</v>
      </c>
      <c r="C10932" s="1159" t="s">
        <v>18138</v>
      </c>
      <c r="D10932" s="1159" t="s">
        <v>6268</v>
      </c>
      <c r="E10932" s="1160" t="s">
        <v>3064</v>
      </c>
      <c r="F10932" s="1161">
        <v>45415</v>
      </c>
      <c r="G10932" s="1161">
        <v>45594</v>
      </c>
    </row>
    <row r="10933" spans="1:7" ht="38.25">
      <c r="A10933" s="1162">
        <v>12660</v>
      </c>
      <c r="B10933" s="1162">
        <v>30875</v>
      </c>
      <c r="C10933" s="1163" t="s">
        <v>22101</v>
      </c>
      <c r="D10933" s="1163" t="s">
        <v>22102</v>
      </c>
      <c r="E10933" s="1164" t="s">
        <v>3064</v>
      </c>
      <c r="F10933" s="1165">
        <v>45415</v>
      </c>
      <c r="G10933" s="1165">
        <v>45594</v>
      </c>
    </row>
    <row r="10934" spans="1:7" ht="38.25">
      <c r="A10934" s="1162">
        <v>12661</v>
      </c>
      <c r="B10934" s="1162">
        <v>30876</v>
      </c>
      <c r="C10934" s="1163" t="s">
        <v>22103</v>
      </c>
      <c r="D10934" s="1163" t="s">
        <v>22104</v>
      </c>
      <c r="E10934" s="1164" t="s">
        <v>3064</v>
      </c>
      <c r="F10934" s="1165">
        <v>45415</v>
      </c>
      <c r="G10934" s="1165">
        <v>45594</v>
      </c>
    </row>
    <row r="10935" spans="1:7" ht="38.25">
      <c r="A10935" s="1162">
        <v>12662</v>
      </c>
      <c r="B10935" s="1162">
        <v>30877</v>
      </c>
      <c r="C10935" s="1163" t="s">
        <v>22101</v>
      </c>
      <c r="D10935" s="1163" t="s">
        <v>22102</v>
      </c>
      <c r="E10935" s="1164" t="s">
        <v>3064</v>
      </c>
      <c r="F10935" s="1165">
        <v>45415</v>
      </c>
      <c r="G10935" s="1165">
        <v>45594</v>
      </c>
    </row>
    <row r="10936" spans="1:7" ht="38.25">
      <c r="A10936" s="1162">
        <v>12663</v>
      </c>
      <c r="B10936" s="1162">
        <v>30878</v>
      </c>
      <c r="C10936" s="1163" t="s">
        <v>22105</v>
      </c>
      <c r="D10936" s="1163" t="s">
        <v>22106</v>
      </c>
      <c r="E10936" s="1164" t="s">
        <v>3064</v>
      </c>
      <c r="F10936" s="1165">
        <v>45415</v>
      </c>
      <c r="G10936" s="1165">
        <v>45594</v>
      </c>
    </row>
    <row r="10937" spans="1:7" ht="25.5">
      <c r="A10937" s="1162">
        <v>12664</v>
      </c>
      <c r="B10937" s="1162">
        <v>30879</v>
      </c>
      <c r="C10937" s="1163" t="s">
        <v>21940</v>
      </c>
      <c r="D10937" s="1163" t="s">
        <v>21941</v>
      </c>
      <c r="E10937" s="1164" t="s">
        <v>3064</v>
      </c>
      <c r="F10937" s="1165">
        <v>45415</v>
      </c>
      <c r="G10937" s="1165">
        <v>45594</v>
      </c>
    </row>
    <row r="10938" spans="1:7" ht="25.5">
      <c r="A10938" s="1162">
        <v>12665</v>
      </c>
      <c r="B10938" s="1162">
        <v>30880</v>
      </c>
      <c r="C10938" s="1163" t="s">
        <v>21940</v>
      </c>
      <c r="D10938" s="1163" t="s">
        <v>21941</v>
      </c>
      <c r="E10938" s="1164" t="s">
        <v>3064</v>
      </c>
      <c r="F10938" s="1165">
        <v>45415</v>
      </c>
      <c r="G10938" s="1165">
        <v>45594</v>
      </c>
    </row>
    <row r="10939" spans="1:7" ht="38.25">
      <c r="A10939" s="1162">
        <v>12666</v>
      </c>
      <c r="B10939" s="1162">
        <v>30881</v>
      </c>
      <c r="C10939" s="1163" t="s">
        <v>22101</v>
      </c>
      <c r="D10939" s="1163" t="s">
        <v>22102</v>
      </c>
      <c r="E10939" s="1164" t="s">
        <v>3064</v>
      </c>
      <c r="F10939" s="1165">
        <v>45415</v>
      </c>
      <c r="G10939" s="1165">
        <v>45594</v>
      </c>
    </row>
    <row r="10940" spans="1:7" ht="38.25">
      <c r="A10940" s="1162">
        <v>12667</v>
      </c>
      <c r="B10940" s="1162">
        <v>30882</v>
      </c>
      <c r="C10940" s="1163" t="s">
        <v>22101</v>
      </c>
      <c r="D10940" s="1163" t="s">
        <v>22102</v>
      </c>
      <c r="E10940" s="1164" t="s">
        <v>3064</v>
      </c>
      <c r="F10940" s="1165">
        <v>45415</v>
      </c>
      <c r="G10940" s="1165">
        <v>45594</v>
      </c>
    </row>
    <row r="10941" spans="1:7" ht="25.5">
      <c r="A10941" s="1162">
        <v>12668</v>
      </c>
      <c r="B10941" s="1162">
        <v>30883</v>
      </c>
      <c r="C10941" s="1163" t="s">
        <v>21940</v>
      </c>
      <c r="D10941" s="1163" t="s">
        <v>21941</v>
      </c>
      <c r="E10941" s="1164" t="s">
        <v>3064</v>
      </c>
      <c r="F10941" s="1165">
        <v>45415</v>
      </c>
      <c r="G10941" s="1165">
        <v>45594</v>
      </c>
    </row>
    <row r="10942" spans="1:7" ht="38.25">
      <c r="A10942" s="1158">
        <v>12669</v>
      </c>
      <c r="B10942" s="1158">
        <v>30884</v>
      </c>
      <c r="C10942" s="1159" t="s">
        <v>22107</v>
      </c>
      <c r="D10942" s="1159" t="s">
        <v>6597</v>
      </c>
      <c r="E10942" s="1160" t="s">
        <v>3034</v>
      </c>
      <c r="F10942" s="1161">
        <v>45278</v>
      </c>
      <c r="G10942" s="1161">
        <v>45337</v>
      </c>
    </row>
    <row r="10943" spans="1:7" ht="51">
      <c r="A10943" s="1162">
        <v>12670</v>
      </c>
      <c r="B10943" s="1162">
        <v>30885</v>
      </c>
      <c r="C10943" s="1163" t="s">
        <v>22108</v>
      </c>
      <c r="D10943" s="1163" t="s">
        <v>22109</v>
      </c>
      <c r="E10943" s="1164" t="s">
        <v>3034</v>
      </c>
      <c r="F10943" s="1165">
        <v>45278</v>
      </c>
      <c r="G10943" s="1165">
        <v>45337</v>
      </c>
    </row>
    <row r="10944" spans="1:7" ht="25.5">
      <c r="A10944" s="1158">
        <v>12671</v>
      </c>
      <c r="B10944" s="1158">
        <v>30886</v>
      </c>
      <c r="C10944" s="1159" t="s">
        <v>22110</v>
      </c>
      <c r="D10944" s="1159" t="s">
        <v>22111</v>
      </c>
      <c r="E10944" s="1160" t="s">
        <v>4729</v>
      </c>
      <c r="F10944" s="1161">
        <v>45345</v>
      </c>
      <c r="G10944" s="1161">
        <v>45674</v>
      </c>
    </row>
    <row r="10945" spans="1:7" ht="51">
      <c r="A10945" s="1162">
        <v>12672</v>
      </c>
      <c r="B10945" s="1162">
        <v>30887</v>
      </c>
      <c r="C10945" s="1163" t="s">
        <v>22112</v>
      </c>
      <c r="D10945" s="1163" t="s">
        <v>22113</v>
      </c>
      <c r="E10945" s="1164" t="s">
        <v>3009</v>
      </c>
      <c r="F10945" s="1165">
        <v>45345</v>
      </c>
      <c r="G10945" s="1165">
        <v>45494</v>
      </c>
    </row>
    <row r="10946" spans="1:7" ht="51">
      <c r="A10946" s="1162">
        <v>12673</v>
      </c>
      <c r="B10946" s="1162">
        <v>30888</v>
      </c>
      <c r="C10946" s="1163" t="s">
        <v>22114</v>
      </c>
      <c r="D10946" s="1163" t="s">
        <v>22115</v>
      </c>
      <c r="E10946" s="1164" t="s">
        <v>3287</v>
      </c>
      <c r="F10946" s="1165">
        <v>45495</v>
      </c>
      <c r="G10946" s="1165">
        <v>45584</v>
      </c>
    </row>
    <row r="10947" spans="1:7" ht="63.75">
      <c r="A10947" s="1162">
        <v>12674</v>
      </c>
      <c r="B10947" s="1162">
        <v>30889</v>
      </c>
      <c r="C10947" s="1163" t="s">
        <v>22116</v>
      </c>
      <c r="D10947" s="1163" t="s">
        <v>22117</v>
      </c>
      <c r="E10947" s="1164" t="s">
        <v>3287</v>
      </c>
      <c r="F10947" s="1165">
        <v>45495</v>
      </c>
      <c r="G10947" s="1165">
        <v>45584</v>
      </c>
    </row>
    <row r="10948" spans="1:7" ht="63.75">
      <c r="A10948" s="1162">
        <v>12675</v>
      </c>
      <c r="B10948" s="1162">
        <v>30890</v>
      </c>
      <c r="C10948" s="1163" t="s">
        <v>22118</v>
      </c>
      <c r="D10948" s="1163" t="s">
        <v>22119</v>
      </c>
      <c r="E10948" s="1164" t="s">
        <v>3287</v>
      </c>
      <c r="F10948" s="1165">
        <v>45585</v>
      </c>
      <c r="G10948" s="1165">
        <v>45674</v>
      </c>
    </row>
    <row r="10949" spans="1:7">
      <c r="A10949" s="1158">
        <v>12676</v>
      </c>
      <c r="B10949" s="1158">
        <v>30891</v>
      </c>
      <c r="C10949" s="1159" t="s">
        <v>22120</v>
      </c>
      <c r="D10949" s="1159" t="s">
        <v>6300</v>
      </c>
      <c r="E10949" s="1160" t="s">
        <v>2894</v>
      </c>
      <c r="F10949" s="1161">
        <v>45555</v>
      </c>
      <c r="G10949" s="1161">
        <v>45674</v>
      </c>
    </row>
    <row r="10950" spans="1:7" ht="25.5">
      <c r="A10950" s="1162">
        <v>12677</v>
      </c>
      <c r="B10950" s="1162">
        <v>30892</v>
      </c>
      <c r="C10950" s="1163" t="s">
        <v>22121</v>
      </c>
      <c r="D10950" s="1163" t="s">
        <v>22122</v>
      </c>
      <c r="E10950" s="1164" t="s">
        <v>2894</v>
      </c>
      <c r="F10950" s="1165">
        <v>45555</v>
      </c>
      <c r="G10950" s="1165">
        <v>45674</v>
      </c>
    </row>
    <row r="10951" spans="1:7" ht="25.5">
      <c r="A10951" s="1158">
        <v>12678</v>
      </c>
      <c r="B10951" s="1158">
        <v>30893</v>
      </c>
      <c r="C10951" s="1159" t="s">
        <v>22123</v>
      </c>
      <c r="D10951" s="1159" t="s">
        <v>6601</v>
      </c>
      <c r="E10951" s="1160" t="s">
        <v>2894</v>
      </c>
      <c r="F10951" s="1161">
        <v>45352</v>
      </c>
      <c r="G10951" s="1161">
        <v>45471</v>
      </c>
    </row>
    <row r="10952" spans="1:7" ht="38.25">
      <c r="A10952" s="1162">
        <v>12679</v>
      </c>
      <c r="B10952" s="1162">
        <v>30894</v>
      </c>
      <c r="C10952" s="1163" t="s">
        <v>22124</v>
      </c>
      <c r="D10952" s="1163" t="s">
        <v>22125</v>
      </c>
      <c r="E10952" s="1164" t="s">
        <v>2894</v>
      </c>
      <c r="F10952" s="1165">
        <v>45352</v>
      </c>
      <c r="G10952" s="1165">
        <v>45471</v>
      </c>
    </row>
    <row r="10953" spans="1:7" ht="25.5">
      <c r="A10953" s="1158">
        <v>12680</v>
      </c>
      <c r="B10953" s="1158">
        <v>30895</v>
      </c>
      <c r="C10953" s="1159" t="s">
        <v>22126</v>
      </c>
      <c r="D10953" s="1159" t="s">
        <v>6472</v>
      </c>
      <c r="E10953" s="1160" t="s">
        <v>3009</v>
      </c>
      <c r="F10953" s="1161">
        <v>45408</v>
      </c>
      <c r="G10953" s="1161">
        <v>45557</v>
      </c>
    </row>
    <row r="10954" spans="1:7" ht="38.25">
      <c r="A10954" s="1162">
        <v>12681</v>
      </c>
      <c r="B10954" s="1162">
        <v>30896</v>
      </c>
      <c r="C10954" s="1163" t="s">
        <v>22127</v>
      </c>
      <c r="D10954" s="1163" t="s">
        <v>22128</v>
      </c>
      <c r="E10954" s="1164" t="s">
        <v>3009</v>
      </c>
      <c r="F10954" s="1165">
        <v>45408</v>
      </c>
      <c r="G10954" s="1165">
        <v>45557</v>
      </c>
    </row>
    <row r="10955" spans="1:7">
      <c r="A10955" s="1158">
        <v>12682</v>
      </c>
      <c r="B10955" s="1158">
        <v>30897</v>
      </c>
      <c r="C10955" s="1159" t="s">
        <v>22129</v>
      </c>
      <c r="D10955" s="1159" t="s">
        <v>6304</v>
      </c>
      <c r="E10955" s="1160" t="s">
        <v>6406</v>
      </c>
      <c r="F10955" s="1161">
        <v>45345</v>
      </c>
      <c r="G10955" s="1161">
        <v>45734</v>
      </c>
    </row>
    <row r="10956" spans="1:7" ht="38.25">
      <c r="A10956" s="1162">
        <v>12683</v>
      </c>
      <c r="B10956" s="1162">
        <v>30898</v>
      </c>
      <c r="C10956" s="1163" t="s">
        <v>22130</v>
      </c>
      <c r="D10956" s="1163" t="s">
        <v>22131</v>
      </c>
      <c r="E10956" s="1164" t="s">
        <v>3064</v>
      </c>
      <c r="F10956" s="1165">
        <v>45345</v>
      </c>
      <c r="G10956" s="1165">
        <v>45524</v>
      </c>
    </row>
    <row r="10957" spans="1:7" ht="38.25">
      <c r="A10957" s="1162">
        <v>12684</v>
      </c>
      <c r="B10957" s="1162">
        <v>30899</v>
      </c>
      <c r="C10957" s="1163" t="s">
        <v>22132</v>
      </c>
      <c r="D10957" s="1163" t="s">
        <v>22133</v>
      </c>
      <c r="E10957" s="1164" t="s">
        <v>3064</v>
      </c>
      <c r="F10957" s="1165">
        <v>45555</v>
      </c>
      <c r="G10957" s="1165">
        <v>45734</v>
      </c>
    </row>
    <row r="10958" spans="1:7" ht="51">
      <c r="A10958" s="1162">
        <v>12685</v>
      </c>
      <c r="B10958" s="1162">
        <v>30900</v>
      </c>
      <c r="C10958" s="1163" t="s">
        <v>22134</v>
      </c>
      <c r="D10958" s="1163" t="s">
        <v>22135</v>
      </c>
      <c r="E10958" s="1164" t="s">
        <v>3064</v>
      </c>
      <c r="F10958" s="1165">
        <v>45555</v>
      </c>
      <c r="G10958" s="1165">
        <v>45734</v>
      </c>
    </row>
    <row r="10959" spans="1:7" ht="51">
      <c r="A10959" s="1162">
        <v>12686</v>
      </c>
      <c r="B10959" s="1162">
        <v>30901</v>
      </c>
      <c r="C10959" s="1163" t="s">
        <v>22136</v>
      </c>
      <c r="D10959" s="1163" t="s">
        <v>22137</v>
      </c>
      <c r="E10959" s="1164" t="s">
        <v>3064</v>
      </c>
      <c r="F10959" s="1165">
        <v>45555</v>
      </c>
      <c r="G10959" s="1165">
        <v>45734</v>
      </c>
    </row>
    <row r="10960" spans="1:7" ht="51">
      <c r="A10960" s="1162">
        <v>12687</v>
      </c>
      <c r="B10960" s="1162">
        <v>30902</v>
      </c>
      <c r="C10960" s="1163" t="s">
        <v>22138</v>
      </c>
      <c r="D10960" s="1163" t="s">
        <v>22139</v>
      </c>
      <c r="E10960" s="1164" t="s">
        <v>3064</v>
      </c>
      <c r="F10960" s="1165">
        <v>45555</v>
      </c>
      <c r="G10960" s="1165">
        <v>45734</v>
      </c>
    </row>
    <row r="10961" spans="1:7" ht="38.25">
      <c r="A10961" s="1162">
        <v>12688</v>
      </c>
      <c r="B10961" s="1162">
        <v>30903</v>
      </c>
      <c r="C10961" s="1163" t="s">
        <v>22140</v>
      </c>
      <c r="D10961" s="1163" t="s">
        <v>22141</v>
      </c>
      <c r="E10961" s="1164" t="s">
        <v>3064</v>
      </c>
      <c r="F10961" s="1165">
        <v>45555</v>
      </c>
      <c r="G10961" s="1165">
        <v>45734</v>
      </c>
    </row>
    <row r="10962" spans="1:7">
      <c r="A10962" s="1158">
        <v>12689</v>
      </c>
      <c r="B10962" s="1158">
        <v>30904</v>
      </c>
      <c r="C10962" s="1159" t="s">
        <v>22142</v>
      </c>
      <c r="D10962" s="1159" t="s">
        <v>6641</v>
      </c>
      <c r="E10962" s="1160" t="s">
        <v>3064</v>
      </c>
      <c r="F10962" s="1161">
        <v>45355</v>
      </c>
      <c r="G10962" s="1161">
        <v>45534</v>
      </c>
    </row>
    <row r="10963" spans="1:7" ht="25.5">
      <c r="A10963" s="1162">
        <v>12690</v>
      </c>
      <c r="B10963" s="1162">
        <v>30905</v>
      </c>
      <c r="C10963" s="1163" t="s">
        <v>22143</v>
      </c>
      <c r="D10963" s="1163" t="s">
        <v>22144</v>
      </c>
      <c r="E10963" s="1164" t="s">
        <v>3064</v>
      </c>
      <c r="F10963" s="1165">
        <v>45355</v>
      </c>
      <c r="G10963" s="1165">
        <v>45534</v>
      </c>
    </row>
    <row r="10964" spans="1:7" ht="25.5">
      <c r="A10964" s="1158">
        <v>12691</v>
      </c>
      <c r="B10964" s="1158">
        <v>30906</v>
      </c>
      <c r="C10964" s="1159" t="s">
        <v>22145</v>
      </c>
      <c r="D10964" s="1159" t="s">
        <v>6518</v>
      </c>
      <c r="E10964" s="1160" t="s">
        <v>8137</v>
      </c>
      <c r="F10964" s="1161">
        <v>45355</v>
      </c>
      <c r="G10964" s="1161">
        <v>45737</v>
      </c>
    </row>
    <row r="10965" spans="1:7" ht="38.25">
      <c r="A10965" s="1162">
        <v>12692</v>
      </c>
      <c r="B10965" s="1162">
        <v>30907</v>
      </c>
      <c r="C10965" s="1163" t="s">
        <v>22146</v>
      </c>
      <c r="D10965" s="1163" t="s">
        <v>22147</v>
      </c>
      <c r="E10965" s="1164" t="s">
        <v>3112</v>
      </c>
      <c r="F10965" s="1165">
        <v>45618</v>
      </c>
      <c r="G10965" s="1165">
        <v>45647</v>
      </c>
    </row>
    <row r="10966" spans="1:7" ht="38.25">
      <c r="A10966" s="1162">
        <v>12693</v>
      </c>
      <c r="B10966" s="1162">
        <v>30908</v>
      </c>
      <c r="C10966" s="1163" t="s">
        <v>22148</v>
      </c>
      <c r="D10966" s="1163" t="s">
        <v>22149</v>
      </c>
      <c r="E10966" s="1164" t="s">
        <v>3112</v>
      </c>
      <c r="F10966" s="1165">
        <v>45708</v>
      </c>
      <c r="G10966" s="1165">
        <v>45737</v>
      </c>
    </row>
    <row r="10967" spans="1:7" ht="38.25">
      <c r="A10967" s="1162">
        <v>12694</v>
      </c>
      <c r="B10967" s="1162">
        <v>30909</v>
      </c>
      <c r="C10967" s="1163" t="s">
        <v>22150</v>
      </c>
      <c r="D10967" s="1163" t="s">
        <v>22151</v>
      </c>
      <c r="E10967" s="1164" t="s">
        <v>3112</v>
      </c>
      <c r="F10967" s="1165">
        <v>45468</v>
      </c>
      <c r="G10967" s="1165">
        <v>45497</v>
      </c>
    </row>
    <row r="10968" spans="1:7" ht="51">
      <c r="A10968" s="1162">
        <v>12695</v>
      </c>
      <c r="B10968" s="1162">
        <v>30910</v>
      </c>
      <c r="C10968" s="1163" t="s">
        <v>22152</v>
      </c>
      <c r="D10968" s="1163" t="s">
        <v>22153</v>
      </c>
      <c r="E10968" s="1164" t="s">
        <v>3112</v>
      </c>
      <c r="F10968" s="1165">
        <v>45445</v>
      </c>
      <c r="G10968" s="1165">
        <v>45474</v>
      </c>
    </row>
    <row r="10969" spans="1:7" ht="38.25">
      <c r="A10969" s="1162">
        <v>12696</v>
      </c>
      <c r="B10969" s="1162">
        <v>30911</v>
      </c>
      <c r="C10969" s="1163" t="s">
        <v>22154</v>
      </c>
      <c r="D10969" s="1163" t="s">
        <v>22155</v>
      </c>
      <c r="E10969" s="1164" t="s">
        <v>3112</v>
      </c>
      <c r="F10969" s="1165">
        <v>45355</v>
      </c>
      <c r="G10969" s="1165">
        <v>45384</v>
      </c>
    </row>
    <row r="10970" spans="1:7" ht="38.25">
      <c r="A10970" s="1162">
        <v>12697</v>
      </c>
      <c r="B10970" s="1162">
        <v>30912</v>
      </c>
      <c r="C10970" s="1163" t="s">
        <v>22156</v>
      </c>
      <c r="D10970" s="1163" t="s">
        <v>22157</v>
      </c>
      <c r="E10970" s="1164" t="s">
        <v>3112</v>
      </c>
      <c r="F10970" s="1165">
        <v>45415</v>
      </c>
      <c r="G10970" s="1165">
        <v>45444</v>
      </c>
    </row>
    <row r="10971" spans="1:7" ht="38.25">
      <c r="A10971" s="1162">
        <v>12698</v>
      </c>
      <c r="B10971" s="1162">
        <v>30913</v>
      </c>
      <c r="C10971" s="1163" t="s">
        <v>22158</v>
      </c>
      <c r="D10971" s="1163" t="s">
        <v>22159</v>
      </c>
      <c r="E10971" s="1164" t="s">
        <v>3112</v>
      </c>
      <c r="F10971" s="1165">
        <v>45585</v>
      </c>
      <c r="G10971" s="1165">
        <v>45614</v>
      </c>
    </row>
    <row r="10972" spans="1:7" ht="51">
      <c r="A10972" s="1162">
        <v>12699</v>
      </c>
      <c r="B10972" s="1162">
        <v>30914</v>
      </c>
      <c r="C10972" s="1163" t="s">
        <v>22160</v>
      </c>
      <c r="D10972" s="1163" t="s">
        <v>22161</v>
      </c>
      <c r="E10972" s="1164" t="s">
        <v>3112</v>
      </c>
      <c r="F10972" s="1165">
        <v>45618</v>
      </c>
      <c r="G10972" s="1165">
        <v>45647</v>
      </c>
    </row>
    <row r="10973" spans="1:7" ht="25.5">
      <c r="A10973" s="1158">
        <v>12700</v>
      </c>
      <c r="B10973" s="1158">
        <v>30915</v>
      </c>
      <c r="C10973" s="1159" t="s">
        <v>22162</v>
      </c>
      <c r="D10973" s="1159" t="s">
        <v>6543</v>
      </c>
      <c r="E10973" s="1160" t="s">
        <v>3287</v>
      </c>
      <c r="F10973" s="1161">
        <v>45408</v>
      </c>
      <c r="G10973" s="1161">
        <v>45497</v>
      </c>
    </row>
    <row r="10974" spans="1:7" ht="38.25">
      <c r="A10974" s="1162">
        <v>12701</v>
      </c>
      <c r="B10974" s="1162">
        <v>30916</v>
      </c>
      <c r="C10974" s="1163" t="s">
        <v>22163</v>
      </c>
      <c r="D10974" s="1163" t="s">
        <v>22164</v>
      </c>
      <c r="E10974" s="1164" t="s">
        <v>3287</v>
      </c>
      <c r="F10974" s="1165">
        <v>45408</v>
      </c>
      <c r="G10974" s="1165">
        <v>45497</v>
      </c>
    </row>
    <row r="10975" spans="1:7" ht="25.5">
      <c r="A10975" s="1158">
        <v>12702</v>
      </c>
      <c r="B10975" s="1158">
        <v>30917</v>
      </c>
      <c r="C10975" s="1159" t="s">
        <v>22165</v>
      </c>
      <c r="D10975" s="1159" t="s">
        <v>6393</v>
      </c>
      <c r="E10975" s="1160" t="s">
        <v>4546</v>
      </c>
      <c r="F10975" s="1161">
        <v>45345</v>
      </c>
      <c r="G10975" s="1161">
        <v>45584</v>
      </c>
    </row>
    <row r="10976" spans="1:7" ht="38.25">
      <c r="A10976" s="1162">
        <v>12703</v>
      </c>
      <c r="B10976" s="1162">
        <v>30918</v>
      </c>
      <c r="C10976" s="1163" t="s">
        <v>22166</v>
      </c>
      <c r="D10976" s="1163" t="s">
        <v>22167</v>
      </c>
      <c r="E10976" s="1164" t="s">
        <v>3009</v>
      </c>
      <c r="F10976" s="1165">
        <v>45345</v>
      </c>
      <c r="G10976" s="1165">
        <v>45494</v>
      </c>
    </row>
    <row r="10977" spans="1:7" ht="38.25">
      <c r="A10977" s="1162">
        <v>12704</v>
      </c>
      <c r="B10977" s="1162">
        <v>30919</v>
      </c>
      <c r="C10977" s="1163" t="s">
        <v>22168</v>
      </c>
      <c r="D10977" s="1163" t="s">
        <v>22169</v>
      </c>
      <c r="E10977" s="1164" t="s">
        <v>3287</v>
      </c>
      <c r="F10977" s="1165">
        <v>45495</v>
      </c>
      <c r="G10977" s="1165">
        <v>45584</v>
      </c>
    </row>
    <row r="10978" spans="1:7" ht="25.5">
      <c r="A10978" s="1158">
        <v>12705</v>
      </c>
      <c r="B10978" s="1158">
        <v>30920</v>
      </c>
      <c r="C10978" s="1159" t="s">
        <v>22170</v>
      </c>
      <c r="D10978" s="1159" t="s">
        <v>6399</v>
      </c>
      <c r="E10978" s="1160" t="s">
        <v>3064</v>
      </c>
      <c r="F10978" s="1161">
        <v>45355</v>
      </c>
      <c r="G10978" s="1161">
        <v>45534</v>
      </c>
    </row>
    <row r="10979" spans="1:7" ht="38.25">
      <c r="A10979" s="1162">
        <v>12706</v>
      </c>
      <c r="B10979" s="1162">
        <v>30921</v>
      </c>
      <c r="C10979" s="1163" t="s">
        <v>22171</v>
      </c>
      <c r="D10979" s="1163" t="s">
        <v>22172</v>
      </c>
      <c r="E10979" s="1164" t="s">
        <v>3064</v>
      </c>
      <c r="F10979" s="1165">
        <v>45355</v>
      </c>
      <c r="G10979" s="1165">
        <v>45534</v>
      </c>
    </row>
    <row r="10980" spans="1:7" ht="25.5">
      <c r="A10980" s="1162">
        <v>12707</v>
      </c>
      <c r="B10980" s="1162">
        <v>30922</v>
      </c>
      <c r="C10980" s="1163" t="s">
        <v>22173</v>
      </c>
      <c r="D10980" s="1163" t="s">
        <v>22174</v>
      </c>
      <c r="E10980" s="1164" t="s">
        <v>3064</v>
      </c>
      <c r="F10980" s="1165">
        <v>45355</v>
      </c>
      <c r="G10980" s="1165">
        <v>45534</v>
      </c>
    </row>
    <row r="10981" spans="1:7" ht="25.5">
      <c r="A10981" s="1158">
        <v>12708</v>
      </c>
      <c r="B10981" s="1158">
        <v>30923</v>
      </c>
      <c r="C10981" s="1159" t="s">
        <v>22175</v>
      </c>
      <c r="D10981" s="1159" t="s">
        <v>6454</v>
      </c>
      <c r="E10981" s="1160" t="s">
        <v>2894</v>
      </c>
      <c r="F10981" s="1161">
        <v>45645</v>
      </c>
      <c r="G10981" s="1161">
        <v>45764</v>
      </c>
    </row>
    <row r="10982" spans="1:7" ht="38.25">
      <c r="A10982" s="1162">
        <v>12709</v>
      </c>
      <c r="B10982" s="1162">
        <v>30924</v>
      </c>
      <c r="C10982" s="1163" t="s">
        <v>22176</v>
      </c>
      <c r="D10982" s="1163" t="s">
        <v>22177</v>
      </c>
      <c r="E10982" s="1164" t="s">
        <v>2894</v>
      </c>
      <c r="F10982" s="1165">
        <v>45645</v>
      </c>
      <c r="G10982" s="1165">
        <v>45764</v>
      </c>
    </row>
    <row r="10983" spans="1:7" ht="25.5">
      <c r="A10983" s="1158">
        <v>12710</v>
      </c>
      <c r="B10983" s="1158">
        <v>30925</v>
      </c>
      <c r="C10983" s="1159" t="s">
        <v>22178</v>
      </c>
      <c r="D10983" s="1159" t="s">
        <v>6280</v>
      </c>
      <c r="E10983" s="1160" t="s">
        <v>2894</v>
      </c>
      <c r="F10983" s="1161">
        <v>45328</v>
      </c>
      <c r="G10983" s="1161">
        <v>45447</v>
      </c>
    </row>
    <row r="10984" spans="1:7" ht="38.25">
      <c r="A10984" s="1162">
        <v>12711</v>
      </c>
      <c r="B10984" s="1162">
        <v>30926</v>
      </c>
      <c r="C10984" s="1163" t="s">
        <v>22179</v>
      </c>
      <c r="D10984" s="1163" t="s">
        <v>22180</v>
      </c>
      <c r="E10984" s="1164" t="s">
        <v>2894</v>
      </c>
      <c r="F10984" s="1165">
        <v>45328</v>
      </c>
      <c r="G10984" s="1165">
        <v>45447</v>
      </c>
    </row>
    <row r="10985" spans="1:7" ht="25.5">
      <c r="A10985" s="1158">
        <v>12712</v>
      </c>
      <c r="B10985" s="1158">
        <v>30927</v>
      </c>
      <c r="C10985" s="1159" t="s">
        <v>22181</v>
      </c>
      <c r="D10985" s="1159" t="s">
        <v>6351</v>
      </c>
      <c r="E10985" s="1160" t="s">
        <v>2894</v>
      </c>
      <c r="F10985" s="1161">
        <v>45348</v>
      </c>
      <c r="G10985" s="1161">
        <v>45467</v>
      </c>
    </row>
    <row r="10986" spans="1:7" ht="51">
      <c r="A10986" s="1162">
        <v>12713</v>
      </c>
      <c r="B10986" s="1162">
        <v>30928</v>
      </c>
      <c r="C10986" s="1163" t="s">
        <v>22182</v>
      </c>
      <c r="D10986" s="1163" t="s">
        <v>22183</v>
      </c>
      <c r="E10986" s="1164" t="s">
        <v>3287</v>
      </c>
      <c r="F10986" s="1165">
        <v>45348</v>
      </c>
      <c r="G10986" s="1165">
        <v>45437</v>
      </c>
    </row>
    <row r="10987" spans="1:7" ht="51">
      <c r="A10987" s="1162">
        <v>12714</v>
      </c>
      <c r="B10987" s="1162">
        <v>30929</v>
      </c>
      <c r="C10987" s="1163" t="s">
        <v>22184</v>
      </c>
      <c r="D10987" s="1163" t="s">
        <v>22185</v>
      </c>
      <c r="E10987" s="1164" t="s">
        <v>3112</v>
      </c>
      <c r="F10987" s="1165">
        <v>45438</v>
      </c>
      <c r="G10987" s="1165">
        <v>45467</v>
      </c>
    </row>
    <row r="10988" spans="1:7" ht="25.5">
      <c r="A10988" s="1158">
        <v>12715</v>
      </c>
      <c r="B10988" s="1158">
        <v>30930</v>
      </c>
      <c r="C10988" s="1159" t="s">
        <v>22186</v>
      </c>
      <c r="D10988" s="1159" t="s">
        <v>6444</v>
      </c>
      <c r="E10988" s="1160" t="s">
        <v>2894</v>
      </c>
      <c r="F10988" s="1161">
        <v>45738</v>
      </c>
      <c r="G10988" s="1161">
        <v>45857</v>
      </c>
    </row>
    <row r="10989" spans="1:7" ht="51">
      <c r="A10989" s="1162">
        <v>12716</v>
      </c>
      <c r="B10989" s="1162">
        <v>30931</v>
      </c>
      <c r="C10989" s="1163" t="s">
        <v>22187</v>
      </c>
      <c r="D10989" s="1163" t="s">
        <v>22188</v>
      </c>
      <c r="E10989" s="1164" t="s">
        <v>2894</v>
      </c>
      <c r="F10989" s="1165">
        <v>45738</v>
      </c>
      <c r="G10989" s="1165">
        <v>45857</v>
      </c>
    </row>
    <row r="10990" spans="1:7" ht="51">
      <c r="A10990" s="1162">
        <v>12717</v>
      </c>
      <c r="B10990" s="1162">
        <v>30932</v>
      </c>
      <c r="C10990" s="1163" t="s">
        <v>22189</v>
      </c>
      <c r="D10990" s="1163" t="s">
        <v>22190</v>
      </c>
      <c r="E10990" s="1164" t="s">
        <v>2894</v>
      </c>
      <c r="F10990" s="1165">
        <v>45738</v>
      </c>
      <c r="G10990" s="1165">
        <v>45857</v>
      </c>
    </row>
    <row r="10991" spans="1:7" ht="51">
      <c r="A10991" s="1162">
        <v>12718</v>
      </c>
      <c r="B10991" s="1162">
        <v>30933</v>
      </c>
      <c r="C10991" s="1163" t="s">
        <v>22191</v>
      </c>
      <c r="D10991" s="1163" t="s">
        <v>22192</v>
      </c>
      <c r="E10991" s="1164" t="s">
        <v>2894</v>
      </c>
      <c r="F10991" s="1165">
        <v>45738</v>
      </c>
      <c r="G10991" s="1165">
        <v>45857</v>
      </c>
    </row>
    <row r="10992" spans="1:7" ht="51">
      <c r="A10992" s="1162">
        <v>12719</v>
      </c>
      <c r="B10992" s="1162">
        <v>30934</v>
      </c>
      <c r="C10992" s="1163" t="s">
        <v>22193</v>
      </c>
      <c r="D10992" s="1163" t="s">
        <v>22194</v>
      </c>
      <c r="E10992" s="1164" t="s">
        <v>2894</v>
      </c>
      <c r="F10992" s="1165">
        <v>45738</v>
      </c>
      <c r="G10992" s="1165">
        <v>45857</v>
      </c>
    </row>
    <row r="10993" spans="1:7" ht="25.5">
      <c r="A10993" s="1158">
        <v>12720</v>
      </c>
      <c r="B10993" s="1158">
        <v>30935</v>
      </c>
      <c r="C10993" s="1159" t="s">
        <v>22195</v>
      </c>
      <c r="D10993" s="1159" t="s">
        <v>6357</v>
      </c>
      <c r="E10993" s="1160" t="s">
        <v>3849</v>
      </c>
      <c r="F10993" s="1161">
        <v>45198</v>
      </c>
      <c r="G10993" s="1161">
        <v>45407</v>
      </c>
    </row>
    <row r="10994" spans="1:7" ht="38.25">
      <c r="A10994" s="1162">
        <v>12721</v>
      </c>
      <c r="B10994" s="1162">
        <v>30936</v>
      </c>
      <c r="C10994" s="1163" t="s">
        <v>22196</v>
      </c>
      <c r="D10994" s="1163" t="s">
        <v>22197</v>
      </c>
      <c r="E10994" s="1164" t="s">
        <v>3034</v>
      </c>
      <c r="F10994" s="1165">
        <v>45348</v>
      </c>
      <c r="G10994" s="1165">
        <v>45407</v>
      </c>
    </row>
    <row r="10995" spans="1:7" ht="25.5">
      <c r="A10995" s="1162">
        <v>12722</v>
      </c>
      <c r="B10995" s="1162">
        <v>30937</v>
      </c>
      <c r="C10995" s="1163" t="s">
        <v>22198</v>
      </c>
      <c r="D10995" s="1163" t="s">
        <v>22199</v>
      </c>
      <c r="E10995" s="1164" t="s">
        <v>3009</v>
      </c>
      <c r="F10995" s="1165">
        <v>45198</v>
      </c>
      <c r="G10995" s="1165">
        <v>45347</v>
      </c>
    </row>
    <row r="10996" spans="1:7" ht="38.25">
      <c r="A10996" s="1162">
        <v>12723</v>
      </c>
      <c r="B10996" s="1162">
        <v>30938</v>
      </c>
      <c r="C10996" s="1163" t="s">
        <v>22200</v>
      </c>
      <c r="D10996" s="1163" t="s">
        <v>22201</v>
      </c>
      <c r="E10996" s="1164" t="s">
        <v>3034</v>
      </c>
      <c r="F10996" s="1165">
        <v>45348</v>
      </c>
      <c r="G10996" s="1165">
        <v>45407</v>
      </c>
    </row>
    <row r="10997" spans="1:7" ht="25.5">
      <c r="A10997" s="1158">
        <v>12724</v>
      </c>
      <c r="B10997" s="1158">
        <v>30939</v>
      </c>
      <c r="C10997" s="1159" t="s">
        <v>22202</v>
      </c>
      <c r="D10997" s="1159" t="s">
        <v>22203</v>
      </c>
      <c r="E10997" s="1160" t="s">
        <v>4628</v>
      </c>
      <c r="F10997" s="1161">
        <v>45263</v>
      </c>
      <c r="G10997" s="1161">
        <v>45532</v>
      </c>
    </row>
    <row r="10998" spans="1:7" ht="51">
      <c r="A10998" s="1162">
        <v>12725</v>
      </c>
      <c r="B10998" s="1162">
        <v>30940</v>
      </c>
      <c r="C10998" s="1163" t="s">
        <v>22204</v>
      </c>
      <c r="D10998" s="1163" t="s">
        <v>22205</v>
      </c>
      <c r="E10998" s="1164" t="s">
        <v>2894</v>
      </c>
      <c r="F10998" s="1165">
        <v>45413</v>
      </c>
      <c r="G10998" s="1165">
        <v>45532</v>
      </c>
    </row>
    <row r="10999" spans="1:7" ht="51">
      <c r="A10999" s="1162">
        <v>12726</v>
      </c>
      <c r="B10999" s="1162">
        <v>30941</v>
      </c>
      <c r="C10999" s="1163" t="s">
        <v>22206</v>
      </c>
      <c r="D10999" s="1163" t="s">
        <v>22207</v>
      </c>
      <c r="E10999" s="1164" t="s">
        <v>2894</v>
      </c>
      <c r="F10999" s="1165">
        <v>45263</v>
      </c>
      <c r="G10999" s="1165">
        <v>45382</v>
      </c>
    </row>
    <row r="11000" spans="1:7" ht="51">
      <c r="A11000" s="1162">
        <v>12727</v>
      </c>
      <c r="B11000" s="1162">
        <v>30942</v>
      </c>
      <c r="C11000" s="1163" t="s">
        <v>22208</v>
      </c>
      <c r="D11000" s="1163" t="s">
        <v>22209</v>
      </c>
      <c r="E11000" s="1164" t="s">
        <v>3009</v>
      </c>
      <c r="F11000" s="1165">
        <v>45263</v>
      </c>
      <c r="G11000" s="1165">
        <v>45412</v>
      </c>
    </row>
    <row r="11001" spans="1:7" ht="51">
      <c r="A11001" s="1162">
        <v>12728</v>
      </c>
      <c r="B11001" s="1162">
        <v>30943</v>
      </c>
      <c r="C11001" s="1163" t="s">
        <v>22210</v>
      </c>
      <c r="D11001" s="1163" t="s">
        <v>22211</v>
      </c>
      <c r="E11001" s="1164" t="s">
        <v>2894</v>
      </c>
      <c r="F11001" s="1165">
        <v>45413</v>
      </c>
      <c r="G11001" s="1165">
        <v>45532</v>
      </c>
    </row>
    <row r="11002" spans="1:7" ht="51">
      <c r="A11002" s="1162">
        <v>12729</v>
      </c>
      <c r="B11002" s="1162">
        <v>30944</v>
      </c>
      <c r="C11002" s="1163" t="s">
        <v>22212</v>
      </c>
      <c r="D11002" s="1163" t="s">
        <v>22213</v>
      </c>
      <c r="E11002" s="1164" t="s">
        <v>3009</v>
      </c>
      <c r="F11002" s="1165">
        <v>45263</v>
      </c>
      <c r="G11002" s="1165">
        <v>45412</v>
      </c>
    </row>
    <row r="11003" spans="1:7" ht="51">
      <c r="A11003" s="1162">
        <v>12730</v>
      </c>
      <c r="B11003" s="1162">
        <v>30945</v>
      </c>
      <c r="C11003" s="1163" t="s">
        <v>22214</v>
      </c>
      <c r="D11003" s="1163" t="s">
        <v>22215</v>
      </c>
      <c r="E11003" s="1164" t="s">
        <v>2894</v>
      </c>
      <c r="F11003" s="1165">
        <v>45413</v>
      </c>
      <c r="G11003" s="1165">
        <v>45532</v>
      </c>
    </row>
    <row r="11004" spans="1:7" ht="51">
      <c r="A11004" s="1162">
        <v>12731</v>
      </c>
      <c r="B11004" s="1162">
        <v>30946</v>
      </c>
      <c r="C11004" s="1163" t="s">
        <v>22216</v>
      </c>
      <c r="D11004" s="1163" t="s">
        <v>22217</v>
      </c>
      <c r="E11004" s="1164" t="s">
        <v>3009</v>
      </c>
      <c r="F11004" s="1165">
        <v>45263</v>
      </c>
      <c r="G11004" s="1165">
        <v>45412</v>
      </c>
    </row>
    <row r="11005" spans="1:7" ht="63.75">
      <c r="A11005" s="1162">
        <v>12732</v>
      </c>
      <c r="B11005" s="1162">
        <v>30947</v>
      </c>
      <c r="C11005" s="1163" t="s">
        <v>22218</v>
      </c>
      <c r="D11005" s="1163" t="s">
        <v>22219</v>
      </c>
      <c r="E11005" s="1164" t="s">
        <v>2894</v>
      </c>
      <c r="F11005" s="1165">
        <v>45413</v>
      </c>
      <c r="G11005" s="1165">
        <v>45532</v>
      </c>
    </row>
    <row r="11006" spans="1:7" ht="51">
      <c r="A11006" s="1162">
        <v>12733</v>
      </c>
      <c r="B11006" s="1162">
        <v>30948</v>
      </c>
      <c r="C11006" s="1163" t="s">
        <v>22220</v>
      </c>
      <c r="D11006" s="1163" t="s">
        <v>22221</v>
      </c>
      <c r="E11006" s="1164" t="s">
        <v>3009</v>
      </c>
      <c r="F11006" s="1165">
        <v>45263</v>
      </c>
      <c r="G11006" s="1165">
        <v>45412</v>
      </c>
    </row>
    <row r="11007" spans="1:7" ht="25.5">
      <c r="A11007" s="1158">
        <v>12734</v>
      </c>
      <c r="B11007" s="1158">
        <v>30949</v>
      </c>
      <c r="C11007" s="1159" t="s">
        <v>22222</v>
      </c>
      <c r="D11007" s="1159" t="s">
        <v>6365</v>
      </c>
      <c r="E11007" s="1160" t="s">
        <v>2894</v>
      </c>
      <c r="F11007" s="1161">
        <v>45325</v>
      </c>
      <c r="G11007" s="1161">
        <v>45444</v>
      </c>
    </row>
    <row r="11008" spans="1:7" ht="38.25">
      <c r="A11008" s="1162">
        <v>12735</v>
      </c>
      <c r="B11008" s="1162">
        <v>30950</v>
      </c>
      <c r="C11008" s="1163" t="s">
        <v>22223</v>
      </c>
      <c r="D11008" s="1163" t="s">
        <v>22224</v>
      </c>
      <c r="E11008" s="1164" t="s">
        <v>2894</v>
      </c>
      <c r="F11008" s="1165">
        <v>45325</v>
      </c>
      <c r="G11008" s="1165">
        <v>45444</v>
      </c>
    </row>
    <row r="11009" spans="1:7" ht="25.5">
      <c r="A11009" s="1158">
        <v>12736</v>
      </c>
      <c r="B11009" s="1158">
        <v>30951</v>
      </c>
      <c r="C11009" s="1159" t="s">
        <v>22225</v>
      </c>
      <c r="D11009" s="1159" t="s">
        <v>6547</v>
      </c>
      <c r="E11009" s="1160" t="s">
        <v>3287</v>
      </c>
      <c r="F11009" s="1161">
        <v>45498</v>
      </c>
      <c r="G11009" s="1161">
        <v>45587</v>
      </c>
    </row>
    <row r="11010" spans="1:7" ht="38.25">
      <c r="A11010" s="1162">
        <v>12737</v>
      </c>
      <c r="B11010" s="1162">
        <v>30952</v>
      </c>
      <c r="C11010" s="1163" t="s">
        <v>22226</v>
      </c>
      <c r="D11010" s="1163" t="s">
        <v>22227</v>
      </c>
      <c r="E11010" s="1164" t="s">
        <v>3287</v>
      </c>
      <c r="F11010" s="1165">
        <v>45498</v>
      </c>
      <c r="G11010" s="1165">
        <v>45587</v>
      </c>
    </row>
    <row r="11011" spans="1:7" ht="25.5">
      <c r="A11011" s="1158">
        <v>12738</v>
      </c>
      <c r="B11011" s="1158">
        <v>30953</v>
      </c>
      <c r="C11011" s="1159" t="s">
        <v>22228</v>
      </c>
      <c r="D11011" s="1159" t="s">
        <v>6633</v>
      </c>
      <c r="E11011" s="1160" t="s">
        <v>3034</v>
      </c>
      <c r="F11011" s="1161">
        <v>45831</v>
      </c>
      <c r="G11011" s="1161">
        <v>45890</v>
      </c>
    </row>
    <row r="11012" spans="1:7" ht="38.25">
      <c r="A11012" s="1162">
        <v>12739</v>
      </c>
      <c r="B11012" s="1162">
        <v>30954</v>
      </c>
      <c r="C11012" s="1163" t="s">
        <v>22229</v>
      </c>
      <c r="D11012" s="1163" t="s">
        <v>22230</v>
      </c>
      <c r="E11012" s="1164" t="s">
        <v>3034</v>
      </c>
      <c r="F11012" s="1165">
        <v>45831</v>
      </c>
      <c r="G11012" s="1165">
        <v>45890</v>
      </c>
    </row>
    <row r="11013" spans="1:7" ht="38.25">
      <c r="A11013" s="1162">
        <v>12740</v>
      </c>
      <c r="B11013" s="1162">
        <v>30955</v>
      </c>
      <c r="C11013" s="1163" t="s">
        <v>22229</v>
      </c>
      <c r="D11013" s="1163" t="s">
        <v>22230</v>
      </c>
      <c r="E11013" s="1164" t="s">
        <v>3034</v>
      </c>
      <c r="F11013" s="1165">
        <v>45831</v>
      </c>
      <c r="G11013" s="1165">
        <v>45890</v>
      </c>
    </row>
    <row r="11014" spans="1:7" ht="25.5">
      <c r="A11014" s="1158">
        <v>12741</v>
      </c>
      <c r="B11014" s="1158">
        <v>30956</v>
      </c>
      <c r="C11014" s="1159" t="s">
        <v>22231</v>
      </c>
      <c r="D11014" s="1159" t="s">
        <v>6468</v>
      </c>
      <c r="E11014" s="1160" t="s">
        <v>2894</v>
      </c>
      <c r="F11014" s="1161">
        <v>45595</v>
      </c>
      <c r="G11014" s="1161">
        <v>45714</v>
      </c>
    </row>
    <row r="11015" spans="1:7" ht="38.25">
      <c r="A11015" s="1162">
        <v>12742</v>
      </c>
      <c r="B11015" s="1162">
        <v>30957</v>
      </c>
      <c r="C11015" s="1163" t="s">
        <v>22232</v>
      </c>
      <c r="D11015" s="1163" t="s">
        <v>22233</v>
      </c>
      <c r="E11015" s="1164" t="s">
        <v>2894</v>
      </c>
      <c r="F11015" s="1165">
        <v>45595</v>
      </c>
      <c r="G11015" s="1165">
        <v>45714</v>
      </c>
    </row>
    <row r="11016" spans="1:7">
      <c r="A11016" s="1158">
        <v>12743</v>
      </c>
      <c r="B11016" s="1158">
        <v>30958</v>
      </c>
      <c r="C11016" s="1159" t="s">
        <v>22234</v>
      </c>
      <c r="D11016" s="1159" t="s">
        <v>6476</v>
      </c>
      <c r="E11016" s="1160" t="s">
        <v>3009</v>
      </c>
      <c r="F11016" s="1161">
        <v>45288</v>
      </c>
      <c r="G11016" s="1161">
        <v>45437</v>
      </c>
    </row>
    <row r="11017" spans="1:7" ht="25.5">
      <c r="A11017" s="1162">
        <v>12744</v>
      </c>
      <c r="B11017" s="1162">
        <v>30959</v>
      </c>
      <c r="C11017" s="1163" t="s">
        <v>22235</v>
      </c>
      <c r="D11017" s="1163" t="s">
        <v>22236</v>
      </c>
      <c r="E11017" s="1164" t="s">
        <v>3009</v>
      </c>
      <c r="F11017" s="1165">
        <v>45288</v>
      </c>
      <c r="G11017" s="1165">
        <v>45437</v>
      </c>
    </row>
    <row r="11018" spans="1:7" ht="38.25">
      <c r="A11018" s="1158">
        <v>12745</v>
      </c>
      <c r="B11018" s="1158">
        <v>30960</v>
      </c>
      <c r="C11018" s="1159" t="s">
        <v>22237</v>
      </c>
      <c r="D11018" s="1159" t="s">
        <v>6296</v>
      </c>
      <c r="E11018" s="1160" t="s">
        <v>3287</v>
      </c>
      <c r="F11018" s="1161">
        <v>45655</v>
      </c>
      <c r="G11018" s="1161">
        <v>45744</v>
      </c>
    </row>
    <row r="11019" spans="1:7" ht="51">
      <c r="A11019" s="1162">
        <v>12746</v>
      </c>
      <c r="B11019" s="1162">
        <v>30961</v>
      </c>
      <c r="C11019" s="1163" t="s">
        <v>22238</v>
      </c>
      <c r="D11019" s="1163" t="s">
        <v>22239</v>
      </c>
      <c r="E11019" s="1164" t="s">
        <v>3287</v>
      </c>
      <c r="F11019" s="1165">
        <v>45655</v>
      </c>
      <c r="G11019" s="1165">
        <v>45744</v>
      </c>
    </row>
    <row r="11020" spans="1:7">
      <c r="A11020" s="1158">
        <v>12747</v>
      </c>
      <c r="B11020" s="1158">
        <v>30962</v>
      </c>
      <c r="C11020" s="1159" t="s">
        <v>22240</v>
      </c>
      <c r="D11020" s="1159" t="s">
        <v>6292</v>
      </c>
      <c r="E11020" s="1160" t="s">
        <v>3064</v>
      </c>
      <c r="F11020" s="1161">
        <v>44955</v>
      </c>
      <c r="G11020" s="1161">
        <v>45134</v>
      </c>
    </row>
    <row r="11021" spans="1:7" ht="38.25">
      <c r="A11021" s="1162">
        <v>12748</v>
      </c>
      <c r="B11021" s="1162">
        <v>30963</v>
      </c>
      <c r="C11021" s="1163" t="s">
        <v>22241</v>
      </c>
      <c r="D11021" s="1163" t="s">
        <v>22242</v>
      </c>
      <c r="E11021" s="1164" t="s">
        <v>3064</v>
      </c>
      <c r="F11021" s="1165">
        <v>44955</v>
      </c>
      <c r="G11021" s="1165">
        <v>45134</v>
      </c>
    </row>
    <row r="11022" spans="1:7" ht="25.5">
      <c r="A11022" s="1158">
        <v>12749</v>
      </c>
      <c r="B11022" s="1158">
        <v>30964</v>
      </c>
      <c r="C11022" s="1159" t="s">
        <v>22243</v>
      </c>
      <c r="D11022" s="1159" t="s">
        <v>6322</v>
      </c>
      <c r="E11022" s="1160" t="s">
        <v>3287</v>
      </c>
      <c r="F11022" s="1161">
        <v>45345</v>
      </c>
      <c r="G11022" s="1161">
        <v>45434</v>
      </c>
    </row>
    <row r="11023" spans="1:7" ht="38.25">
      <c r="A11023" s="1162">
        <v>12750</v>
      </c>
      <c r="B11023" s="1162">
        <v>30965</v>
      </c>
      <c r="C11023" s="1163" t="s">
        <v>22244</v>
      </c>
      <c r="D11023" s="1163" t="s">
        <v>22245</v>
      </c>
      <c r="E11023" s="1164" t="s">
        <v>3287</v>
      </c>
      <c r="F11023" s="1165">
        <v>45345</v>
      </c>
      <c r="G11023" s="1165">
        <v>45434</v>
      </c>
    </row>
    <row r="11024" spans="1:7" ht="25.5">
      <c r="A11024" s="1158">
        <v>12751</v>
      </c>
      <c r="B11024" s="1158">
        <v>30966</v>
      </c>
      <c r="C11024" s="1159" t="s">
        <v>22246</v>
      </c>
      <c r="D11024" s="1159" t="s">
        <v>6569</v>
      </c>
      <c r="E11024" s="1160" t="s">
        <v>4628</v>
      </c>
      <c r="F11024" s="1161">
        <v>45531</v>
      </c>
      <c r="G11024" s="1161">
        <v>45800</v>
      </c>
    </row>
    <row r="11025" spans="1:7" ht="51">
      <c r="A11025" s="1162">
        <v>12752</v>
      </c>
      <c r="B11025" s="1162">
        <v>30967</v>
      </c>
      <c r="C11025" s="1163" t="s">
        <v>22247</v>
      </c>
      <c r="D11025" s="1163" t="s">
        <v>22248</v>
      </c>
      <c r="E11025" s="1164" t="s">
        <v>3034</v>
      </c>
      <c r="F11025" s="1165">
        <v>45741</v>
      </c>
      <c r="G11025" s="1165">
        <v>45800</v>
      </c>
    </row>
    <row r="11026" spans="1:7" ht="38.25">
      <c r="A11026" s="1162">
        <v>12753</v>
      </c>
      <c r="B11026" s="1162">
        <v>30968</v>
      </c>
      <c r="C11026" s="1163" t="s">
        <v>22249</v>
      </c>
      <c r="D11026" s="1163" t="s">
        <v>22250</v>
      </c>
      <c r="E11026" s="1164" t="s">
        <v>3034</v>
      </c>
      <c r="F11026" s="1165">
        <v>45681</v>
      </c>
      <c r="G11026" s="1165">
        <v>45740</v>
      </c>
    </row>
    <row r="11027" spans="1:7" ht="38.25">
      <c r="A11027" s="1162">
        <v>12754</v>
      </c>
      <c r="B11027" s="1162">
        <v>30969</v>
      </c>
      <c r="C11027" s="1163" t="s">
        <v>22251</v>
      </c>
      <c r="D11027" s="1163" t="s">
        <v>22252</v>
      </c>
      <c r="E11027" s="1164" t="s">
        <v>3034</v>
      </c>
      <c r="F11027" s="1165">
        <v>45681</v>
      </c>
      <c r="G11027" s="1165">
        <v>45740</v>
      </c>
    </row>
    <row r="11028" spans="1:7" ht="38.25">
      <c r="A11028" s="1162">
        <v>12755</v>
      </c>
      <c r="B11028" s="1162">
        <v>30970</v>
      </c>
      <c r="C11028" s="1163" t="s">
        <v>22253</v>
      </c>
      <c r="D11028" s="1163" t="s">
        <v>22254</v>
      </c>
      <c r="E11028" s="1164" t="s">
        <v>3009</v>
      </c>
      <c r="F11028" s="1165">
        <v>45531</v>
      </c>
      <c r="G11028" s="1165">
        <v>45680</v>
      </c>
    </row>
    <row r="11029" spans="1:7" ht="51">
      <c r="A11029" s="1162">
        <v>12756</v>
      </c>
      <c r="B11029" s="1162">
        <v>30971</v>
      </c>
      <c r="C11029" s="1163" t="s">
        <v>22255</v>
      </c>
      <c r="D11029" s="1163" t="s">
        <v>22256</v>
      </c>
      <c r="E11029" s="1164" t="s">
        <v>3034</v>
      </c>
      <c r="F11029" s="1165">
        <v>45741</v>
      </c>
      <c r="G11029" s="1165">
        <v>45800</v>
      </c>
    </row>
    <row r="11030" spans="1:7" ht="51">
      <c r="A11030" s="1162">
        <v>12757</v>
      </c>
      <c r="B11030" s="1162">
        <v>30972</v>
      </c>
      <c r="C11030" s="1163" t="s">
        <v>22257</v>
      </c>
      <c r="D11030" s="1163" t="s">
        <v>22258</v>
      </c>
      <c r="E11030" s="1164" t="s">
        <v>3034</v>
      </c>
      <c r="F11030" s="1165">
        <v>45741</v>
      </c>
      <c r="G11030" s="1165">
        <v>45800</v>
      </c>
    </row>
    <row r="11031" spans="1:7" ht="25.5">
      <c r="A11031" s="1158">
        <v>12758</v>
      </c>
      <c r="B11031" s="1158">
        <v>30973</v>
      </c>
      <c r="C11031" s="1159" t="s">
        <v>22259</v>
      </c>
      <c r="D11031" s="1159" t="s">
        <v>6369</v>
      </c>
      <c r="E11031" s="1160" t="s">
        <v>3006</v>
      </c>
      <c r="F11031" s="1161">
        <v>45348</v>
      </c>
      <c r="G11031" s="1161">
        <v>45707</v>
      </c>
    </row>
    <row r="11032" spans="1:7" ht="38.25">
      <c r="A11032" s="1162">
        <v>12759</v>
      </c>
      <c r="B11032" s="1162">
        <v>30974</v>
      </c>
      <c r="C11032" s="1163" t="s">
        <v>22260</v>
      </c>
      <c r="D11032" s="1163" t="s">
        <v>22261</v>
      </c>
      <c r="E11032" s="1164" t="s">
        <v>3009</v>
      </c>
      <c r="F11032" s="1165">
        <v>45348</v>
      </c>
      <c r="G11032" s="1165">
        <v>45497</v>
      </c>
    </row>
    <row r="11033" spans="1:7" ht="51">
      <c r="A11033" s="1162">
        <v>12760</v>
      </c>
      <c r="B11033" s="1162">
        <v>30975</v>
      </c>
      <c r="C11033" s="1163" t="s">
        <v>22262</v>
      </c>
      <c r="D11033" s="1163" t="s">
        <v>22263</v>
      </c>
      <c r="E11033" s="1164" t="s">
        <v>2894</v>
      </c>
      <c r="F11033" s="1165">
        <v>45498</v>
      </c>
      <c r="G11033" s="1165">
        <v>45617</v>
      </c>
    </row>
    <row r="11034" spans="1:7" ht="51">
      <c r="A11034" s="1162">
        <v>12761</v>
      </c>
      <c r="B11034" s="1162">
        <v>30976</v>
      </c>
      <c r="C11034" s="1163" t="s">
        <v>22264</v>
      </c>
      <c r="D11034" s="1163" t="s">
        <v>22265</v>
      </c>
      <c r="E11034" s="1164" t="s">
        <v>3287</v>
      </c>
      <c r="F11034" s="1165">
        <v>45618</v>
      </c>
      <c r="G11034" s="1165">
        <v>45707</v>
      </c>
    </row>
    <row r="11035" spans="1:7" ht="38.25">
      <c r="A11035" s="1162">
        <v>12762</v>
      </c>
      <c r="B11035" s="1162">
        <v>30977</v>
      </c>
      <c r="C11035" s="1163" t="s">
        <v>22266</v>
      </c>
      <c r="D11035" s="1163" t="s">
        <v>22267</v>
      </c>
      <c r="E11035" s="1164" t="s">
        <v>3009</v>
      </c>
      <c r="F11035" s="1165">
        <v>45348</v>
      </c>
      <c r="G11035" s="1165">
        <v>45497</v>
      </c>
    </row>
    <row r="11036" spans="1:7" ht="25.5">
      <c r="A11036" s="1158">
        <v>12763</v>
      </c>
      <c r="B11036" s="1158">
        <v>30978</v>
      </c>
      <c r="C11036" s="1159" t="s">
        <v>22268</v>
      </c>
      <c r="D11036" s="1159" t="s">
        <v>6645</v>
      </c>
      <c r="E11036" s="1160" t="s">
        <v>3009</v>
      </c>
      <c r="F11036" s="1161">
        <v>45532</v>
      </c>
      <c r="G11036" s="1161">
        <v>45681</v>
      </c>
    </row>
    <row r="11037" spans="1:7" ht="38.25">
      <c r="A11037" s="1162">
        <v>12764</v>
      </c>
      <c r="B11037" s="1162">
        <v>30979</v>
      </c>
      <c r="C11037" s="1163" t="s">
        <v>22269</v>
      </c>
      <c r="D11037" s="1163" t="s">
        <v>22270</v>
      </c>
      <c r="E11037" s="1164" t="s">
        <v>3009</v>
      </c>
      <c r="F11037" s="1165">
        <v>45532</v>
      </c>
      <c r="G11037" s="1165">
        <v>45681</v>
      </c>
    </row>
    <row r="11038" spans="1:7" ht="25.5">
      <c r="A11038" s="1158">
        <v>12765</v>
      </c>
      <c r="B11038" s="1158">
        <v>30980</v>
      </c>
      <c r="C11038" s="1159" t="s">
        <v>22271</v>
      </c>
      <c r="D11038" s="1159" t="s">
        <v>6649</v>
      </c>
      <c r="E11038" s="1160" t="s">
        <v>3009</v>
      </c>
      <c r="F11038" s="1161">
        <v>45532</v>
      </c>
      <c r="G11038" s="1161">
        <v>45681</v>
      </c>
    </row>
    <row r="11039" spans="1:7" ht="38.25">
      <c r="A11039" s="1162">
        <v>12766</v>
      </c>
      <c r="B11039" s="1162">
        <v>30981</v>
      </c>
      <c r="C11039" s="1163" t="s">
        <v>22272</v>
      </c>
      <c r="D11039" s="1163" t="s">
        <v>22273</v>
      </c>
      <c r="E11039" s="1164" t="s">
        <v>3009</v>
      </c>
      <c r="F11039" s="1165">
        <v>45532</v>
      </c>
      <c r="G11039" s="1165">
        <v>45681</v>
      </c>
    </row>
    <row r="11040" spans="1:7" ht="25.5">
      <c r="A11040" s="1158">
        <v>12767</v>
      </c>
      <c r="B11040" s="1158">
        <v>30982</v>
      </c>
      <c r="C11040" s="1159" t="s">
        <v>22274</v>
      </c>
      <c r="D11040" s="1159" t="s">
        <v>6653</v>
      </c>
      <c r="E11040" s="1160" t="s">
        <v>3064</v>
      </c>
      <c r="F11040" s="1161">
        <v>45532</v>
      </c>
      <c r="G11040" s="1161">
        <v>45711</v>
      </c>
    </row>
    <row r="11041" spans="1:7" ht="38.25">
      <c r="A11041" s="1162">
        <v>12768</v>
      </c>
      <c r="B11041" s="1162">
        <v>30983</v>
      </c>
      <c r="C11041" s="1163" t="s">
        <v>22275</v>
      </c>
      <c r="D11041" s="1163" t="s">
        <v>22276</v>
      </c>
      <c r="E11041" s="1164" t="s">
        <v>3287</v>
      </c>
      <c r="F11041" s="1165">
        <v>45532</v>
      </c>
      <c r="G11041" s="1165">
        <v>45621</v>
      </c>
    </row>
    <row r="11042" spans="1:7" ht="38.25">
      <c r="A11042" s="1162">
        <v>12769</v>
      </c>
      <c r="B11042" s="1162">
        <v>30984</v>
      </c>
      <c r="C11042" s="1163" t="s">
        <v>22277</v>
      </c>
      <c r="D11042" s="1163" t="s">
        <v>22278</v>
      </c>
      <c r="E11042" s="1164" t="s">
        <v>3287</v>
      </c>
      <c r="F11042" s="1165">
        <v>45532</v>
      </c>
      <c r="G11042" s="1165">
        <v>45621</v>
      </c>
    </row>
    <row r="11043" spans="1:7" ht="38.25">
      <c r="A11043" s="1162">
        <v>12770</v>
      </c>
      <c r="B11043" s="1162">
        <v>30985</v>
      </c>
      <c r="C11043" s="1163" t="s">
        <v>22279</v>
      </c>
      <c r="D11043" s="1163" t="s">
        <v>22280</v>
      </c>
      <c r="E11043" s="1164" t="s">
        <v>3287</v>
      </c>
      <c r="F11043" s="1165">
        <v>45622</v>
      </c>
      <c r="G11043" s="1165">
        <v>45711</v>
      </c>
    </row>
    <row r="11044" spans="1:7" ht="38.25">
      <c r="A11044" s="1162">
        <v>12771</v>
      </c>
      <c r="B11044" s="1162">
        <v>30986</v>
      </c>
      <c r="C11044" s="1163" t="s">
        <v>22281</v>
      </c>
      <c r="D11044" s="1163" t="s">
        <v>22282</v>
      </c>
      <c r="E11044" s="1164" t="s">
        <v>3287</v>
      </c>
      <c r="F11044" s="1165">
        <v>45622</v>
      </c>
      <c r="G11044" s="1165">
        <v>45711</v>
      </c>
    </row>
    <row r="11045" spans="1:7">
      <c r="A11045" s="1158">
        <v>12772</v>
      </c>
      <c r="B11045" s="1158">
        <v>30987</v>
      </c>
      <c r="C11045" s="1159" t="s">
        <v>22283</v>
      </c>
      <c r="D11045" s="1159" t="s">
        <v>6663</v>
      </c>
      <c r="E11045" s="1160" t="s">
        <v>2894</v>
      </c>
      <c r="F11045" s="1161">
        <v>45015</v>
      </c>
      <c r="G11045" s="1161">
        <v>45134</v>
      </c>
    </row>
    <row r="11046" spans="1:7" ht="38.25">
      <c r="A11046" s="1162">
        <v>12773</v>
      </c>
      <c r="B11046" s="1162">
        <v>30988</v>
      </c>
      <c r="C11046" s="1163" t="s">
        <v>22284</v>
      </c>
      <c r="D11046" s="1163" t="s">
        <v>22285</v>
      </c>
      <c r="E11046" s="1164" t="s">
        <v>2894</v>
      </c>
      <c r="F11046" s="1165">
        <v>45015</v>
      </c>
      <c r="G11046" s="1165">
        <v>45134</v>
      </c>
    </row>
    <row r="11047" spans="1:7" ht="25.5">
      <c r="A11047" s="1158">
        <v>12774</v>
      </c>
      <c r="B11047" s="1158">
        <v>30989</v>
      </c>
      <c r="C11047" s="1159" t="s">
        <v>22286</v>
      </c>
      <c r="D11047" s="1159" t="s">
        <v>4994</v>
      </c>
      <c r="E11047" s="1160" t="s">
        <v>2894</v>
      </c>
      <c r="F11047" s="1161">
        <v>45258</v>
      </c>
      <c r="G11047" s="1161">
        <v>45377</v>
      </c>
    </row>
    <row r="11048" spans="1:7" ht="38.25">
      <c r="A11048" s="1162">
        <v>12775</v>
      </c>
      <c r="B11048" s="1162">
        <v>30990</v>
      </c>
      <c r="C11048" s="1163" t="s">
        <v>22287</v>
      </c>
      <c r="D11048" s="1163" t="s">
        <v>22288</v>
      </c>
      <c r="E11048" s="1164" t="s">
        <v>2894</v>
      </c>
      <c r="F11048" s="1165">
        <v>45258</v>
      </c>
      <c r="G11048" s="1165">
        <v>45377</v>
      </c>
    </row>
    <row r="11049" spans="1:7" ht="25.5">
      <c r="A11049" s="1158">
        <v>12776</v>
      </c>
      <c r="B11049" s="1158">
        <v>30991</v>
      </c>
      <c r="C11049" s="1159" t="s">
        <v>22289</v>
      </c>
      <c r="D11049" s="1159" t="s">
        <v>6670</v>
      </c>
      <c r="E11049" s="1160" t="s">
        <v>2894</v>
      </c>
      <c r="F11049" s="1161">
        <v>45258</v>
      </c>
      <c r="G11049" s="1161">
        <v>45377</v>
      </c>
    </row>
    <row r="11050" spans="1:7" ht="38.25">
      <c r="A11050" s="1162">
        <v>12777</v>
      </c>
      <c r="B11050" s="1162">
        <v>30992</v>
      </c>
      <c r="C11050" s="1163" t="s">
        <v>22290</v>
      </c>
      <c r="D11050" s="1163" t="s">
        <v>22291</v>
      </c>
      <c r="E11050" s="1164" t="s">
        <v>2894</v>
      </c>
      <c r="F11050" s="1165">
        <v>45258</v>
      </c>
      <c r="G11050" s="1165">
        <v>45377</v>
      </c>
    </row>
    <row r="11051" spans="1:7">
      <c r="A11051" s="1158">
        <v>12778</v>
      </c>
      <c r="B11051" s="1158">
        <v>30993</v>
      </c>
      <c r="C11051" s="1159" t="s">
        <v>22292</v>
      </c>
      <c r="D11051" s="1159" t="s">
        <v>6674</v>
      </c>
      <c r="E11051" s="1160" t="s">
        <v>11218</v>
      </c>
      <c r="F11051" s="1161">
        <v>45045</v>
      </c>
      <c r="G11051" s="1161">
        <v>45604</v>
      </c>
    </row>
    <row r="11052" spans="1:7" ht="38.25">
      <c r="A11052" s="1162">
        <v>12779</v>
      </c>
      <c r="B11052" s="1162">
        <v>30994</v>
      </c>
      <c r="C11052" s="1163" t="s">
        <v>22293</v>
      </c>
      <c r="D11052" s="1163" t="s">
        <v>22294</v>
      </c>
      <c r="E11052" s="1164" t="s">
        <v>3034</v>
      </c>
      <c r="F11052" s="1165">
        <v>45045</v>
      </c>
      <c r="G11052" s="1165">
        <v>45104</v>
      </c>
    </row>
    <row r="11053" spans="1:7" ht="38.25">
      <c r="A11053" s="1162">
        <v>12780</v>
      </c>
      <c r="B11053" s="1162">
        <v>30995</v>
      </c>
      <c r="C11053" s="1163" t="s">
        <v>22295</v>
      </c>
      <c r="D11053" s="1163" t="s">
        <v>22296</v>
      </c>
      <c r="E11053" s="1164" t="s">
        <v>3034</v>
      </c>
      <c r="F11053" s="1165">
        <v>45545</v>
      </c>
      <c r="G11053" s="1165">
        <v>45604</v>
      </c>
    </row>
    <row r="11054" spans="1:7" ht="38.25">
      <c r="A11054" s="1162">
        <v>12781</v>
      </c>
      <c r="B11054" s="1162">
        <v>30996</v>
      </c>
      <c r="C11054" s="1163" t="s">
        <v>22297</v>
      </c>
      <c r="D11054" s="1163" t="s">
        <v>22298</v>
      </c>
      <c r="E11054" s="1164" t="s">
        <v>3034</v>
      </c>
      <c r="F11054" s="1165">
        <v>45145</v>
      </c>
      <c r="G11054" s="1165">
        <v>45204</v>
      </c>
    </row>
    <row r="11055" spans="1:7" ht="25.5">
      <c r="A11055" s="1158">
        <v>12782</v>
      </c>
      <c r="B11055" s="1158">
        <v>30997</v>
      </c>
      <c r="C11055" s="1159" t="s">
        <v>22299</v>
      </c>
      <c r="D11055" s="1159" t="s">
        <v>6683</v>
      </c>
      <c r="E11055" s="1160" t="s">
        <v>3287</v>
      </c>
      <c r="F11055" s="1161">
        <v>45645</v>
      </c>
      <c r="G11055" s="1161">
        <v>45734</v>
      </c>
    </row>
    <row r="11056" spans="1:7" ht="38.25">
      <c r="A11056" s="1162">
        <v>12783</v>
      </c>
      <c r="B11056" s="1162">
        <v>30998</v>
      </c>
      <c r="C11056" s="1163" t="s">
        <v>22300</v>
      </c>
      <c r="D11056" s="1163" t="s">
        <v>22301</v>
      </c>
      <c r="E11056" s="1164" t="s">
        <v>3287</v>
      </c>
      <c r="F11056" s="1165">
        <v>45645</v>
      </c>
      <c r="G11056" s="1165">
        <v>45734</v>
      </c>
    </row>
    <row r="11057" spans="1:7" ht="38.25">
      <c r="A11057" s="1162">
        <v>12784</v>
      </c>
      <c r="B11057" s="1162">
        <v>30999</v>
      </c>
      <c r="C11057" s="1163" t="s">
        <v>22302</v>
      </c>
      <c r="D11057" s="1163" t="s">
        <v>22303</v>
      </c>
      <c r="E11057" s="1164" t="s">
        <v>3287</v>
      </c>
      <c r="F11057" s="1165">
        <v>45645</v>
      </c>
      <c r="G11057" s="1165">
        <v>45734</v>
      </c>
    </row>
    <row r="11058" spans="1:7">
      <c r="A11058" s="1158">
        <v>12785</v>
      </c>
      <c r="B11058" s="1158">
        <v>31000</v>
      </c>
      <c r="C11058" s="1159" t="s">
        <v>22304</v>
      </c>
      <c r="D11058" s="1159" t="s">
        <v>6689</v>
      </c>
      <c r="E11058" s="1160" t="s">
        <v>22305</v>
      </c>
      <c r="F11058" s="1161">
        <v>44500</v>
      </c>
      <c r="G11058" s="1161">
        <v>45504</v>
      </c>
    </row>
    <row r="11059" spans="1:7" ht="38.25">
      <c r="A11059" s="1162">
        <v>12786</v>
      </c>
      <c r="B11059" s="1162">
        <v>31001</v>
      </c>
      <c r="C11059" s="1163" t="s">
        <v>22306</v>
      </c>
      <c r="D11059" s="1163" t="s">
        <v>22307</v>
      </c>
      <c r="E11059" s="1164" t="s">
        <v>19335</v>
      </c>
      <c r="F11059" s="1165">
        <v>44500</v>
      </c>
      <c r="G11059" s="1165">
        <v>45264</v>
      </c>
    </row>
    <row r="11060" spans="1:7" ht="38.25">
      <c r="A11060" s="1162">
        <v>12787</v>
      </c>
      <c r="B11060" s="1162">
        <v>31002</v>
      </c>
      <c r="C11060" s="1163" t="s">
        <v>22308</v>
      </c>
      <c r="D11060" s="1163" t="s">
        <v>22309</v>
      </c>
      <c r="E11060" s="1164" t="s">
        <v>22310</v>
      </c>
      <c r="F11060" s="1165">
        <v>44500</v>
      </c>
      <c r="G11060" s="1165">
        <v>45204</v>
      </c>
    </row>
    <row r="11061" spans="1:7" ht="38.25">
      <c r="A11061" s="1162">
        <v>12788</v>
      </c>
      <c r="B11061" s="1162">
        <v>31003</v>
      </c>
      <c r="C11061" s="1163" t="s">
        <v>22311</v>
      </c>
      <c r="D11061" s="1163" t="s">
        <v>22312</v>
      </c>
      <c r="E11061" s="1164" t="s">
        <v>9970</v>
      </c>
      <c r="F11061" s="1165">
        <v>44685</v>
      </c>
      <c r="G11061" s="1165">
        <v>45234</v>
      </c>
    </row>
    <row r="11062" spans="1:7" ht="38.25">
      <c r="A11062" s="1162">
        <v>12789</v>
      </c>
      <c r="B11062" s="1162">
        <v>31004</v>
      </c>
      <c r="C11062" s="1163" t="s">
        <v>22313</v>
      </c>
      <c r="D11062" s="1163" t="s">
        <v>22314</v>
      </c>
      <c r="E11062" s="1164" t="s">
        <v>10186</v>
      </c>
      <c r="F11062" s="1165">
        <v>44805</v>
      </c>
      <c r="G11062" s="1165">
        <v>45264</v>
      </c>
    </row>
    <row r="11063" spans="1:7" ht="38.25">
      <c r="A11063" s="1162">
        <v>12790</v>
      </c>
      <c r="B11063" s="1162">
        <v>31005</v>
      </c>
      <c r="C11063" s="1163" t="s">
        <v>22315</v>
      </c>
      <c r="D11063" s="1163" t="s">
        <v>22316</v>
      </c>
      <c r="E11063" s="1164" t="s">
        <v>6406</v>
      </c>
      <c r="F11063" s="1165">
        <v>44905</v>
      </c>
      <c r="G11063" s="1165">
        <v>45294</v>
      </c>
    </row>
    <row r="11064" spans="1:7" ht="38.25">
      <c r="A11064" s="1162">
        <v>12791</v>
      </c>
      <c r="B11064" s="1162">
        <v>31006</v>
      </c>
      <c r="C11064" s="1163" t="s">
        <v>22317</v>
      </c>
      <c r="D11064" s="1163" t="s">
        <v>22318</v>
      </c>
      <c r="E11064" s="1164" t="s">
        <v>3556</v>
      </c>
      <c r="F11064" s="1165">
        <v>45005</v>
      </c>
      <c r="G11064" s="1165">
        <v>45324</v>
      </c>
    </row>
    <row r="11065" spans="1:7" ht="38.25">
      <c r="A11065" s="1162">
        <v>12792</v>
      </c>
      <c r="B11065" s="1162">
        <v>31007</v>
      </c>
      <c r="C11065" s="1163" t="s">
        <v>22319</v>
      </c>
      <c r="D11065" s="1163" t="s">
        <v>22320</v>
      </c>
      <c r="E11065" s="1164" t="s">
        <v>3029</v>
      </c>
      <c r="F11065" s="1165">
        <v>45105</v>
      </c>
      <c r="G11065" s="1165">
        <v>45354</v>
      </c>
    </row>
    <row r="11066" spans="1:7" ht="38.25">
      <c r="A11066" s="1162">
        <v>12793</v>
      </c>
      <c r="B11066" s="1162">
        <v>31008</v>
      </c>
      <c r="C11066" s="1163" t="s">
        <v>22321</v>
      </c>
      <c r="D11066" s="1163" t="s">
        <v>22322</v>
      </c>
      <c r="E11066" s="1164" t="s">
        <v>3064</v>
      </c>
      <c r="F11066" s="1165">
        <v>45205</v>
      </c>
      <c r="G11066" s="1165">
        <v>45384</v>
      </c>
    </row>
    <row r="11067" spans="1:7" ht="38.25">
      <c r="A11067" s="1162">
        <v>12794</v>
      </c>
      <c r="B11067" s="1162">
        <v>31009</v>
      </c>
      <c r="C11067" s="1163" t="s">
        <v>22323</v>
      </c>
      <c r="D11067" s="1163" t="s">
        <v>22324</v>
      </c>
      <c r="E11067" s="1164" t="s">
        <v>2560</v>
      </c>
      <c r="F11067" s="1165">
        <v>45305</v>
      </c>
      <c r="G11067" s="1165">
        <v>45414</v>
      </c>
    </row>
    <row r="11068" spans="1:7" ht="38.25">
      <c r="A11068" s="1162">
        <v>12795</v>
      </c>
      <c r="B11068" s="1162">
        <v>31010</v>
      </c>
      <c r="C11068" s="1163" t="s">
        <v>22325</v>
      </c>
      <c r="D11068" s="1163" t="s">
        <v>22326</v>
      </c>
      <c r="E11068" s="1164" t="s">
        <v>2894</v>
      </c>
      <c r="F11068" s="1165">
        <v>45385</v>
      </c>
      <c r="G11068" s="1165">
        <v>45504</v>
      </c>
    </row>
    <row r="11069" spans="1:7" ht="51">
      <c r="A11069" s="1162">
        <v>12796</v>
      </c>
      <c r="B11069" s="1162">
        <v>31011</v>
      </c>
      <c r="C11069" s="1163" t="s">
        <v>22327</v>
      </c>
      <c r="D11069" s="1163" t="s">
        <v>22328</v>
      </c>
      <c r="E11069" s="1164" t="s">
        <v>3491</v>
      </c>
      <c r="F11069" s="1165">
        <v>45328</v>
      </c>
      <c r="G11069" s="1165">
        <v>45467</v>
      </c>
    </row>
    <row r="11070" spans="1:7">
      <c r="A11070" s="1158">
        <v>12797</v>
      </c>
      <c r="B11070" s="1158">
        <v>31012</v>
      </c>
      <c r="C11070" s="1159" t="s">
        <v>22329</v>
      </c>
      <c r="D11070" s="1159" t="s">
        <v>6713</v>
      </c>
      <c r="E11070" s="1160" t="s">
        <v>6714</v>
      </c>
      <c r="F11070" s="1161">
        <v>45415</v>
      </c>
      <c r="G11070" s="1161">
        <v>45779</v>
      </c>
    </row>
    <row r="11071" spans="1:7" ht="25.5">
      <c r="A11071" s="1162">
        <v>12798</v>
      </c>
      <c r="B11071" s="1162">
        <v>31013</v>
      </c>
      <c r="C11071" s="1163" t="s">
        <v>22330</v>
      </c>
      <c r="D11071" s="1163" t="s">
        <v>22331</v>
      </c>
      <c r="E11071" s="1164" t="s">
        <v>6714</v>
      </c>
      <c r="F11071" s="1165">
        <v>45415</v>
      </c>
      <c r="G11071" s="1165">
        <v>45779</v>
      </c>
    </row>
    <row r="11072" spans="1:7" ht="38.25">
      <c r="A11072" s="1162">
        <v>12799</v>
      </c>
      <c r="B11072" s="1162">
        <v>31014</v>
      </c>
      <c r="C11072" s="1163" t="s">
        <v>22332</v>
      </c>
      <c r="D11072" s="1163" t="s">
        <v>22333</v>
      </c>
      <c r="E11072" s="1164" t="s">
        <v>6714</v>
      </c>
      <c r="F11072" s="1165">
        <v>45415</v>
      </c>
      <c r="G11072" s="1165">
        <v>45779</v>
      </c>
    </row>
    <row r="11073" spans="1:7" ht="25.5">
      <c r="A11073" s="1162">
        <v>12800</v>
      </c>
      <c r="B11073" s="1162">
        <v>31015</v>
      </c>
      <c r="C11073" s="1163" t="s">
        <v>22334</v>
      </c>
      <c r="D11073" s="1163" t="s">
        <v>22335</v>
      </c>
      <c r="E11073" s="1164" t="s">
        <v>6714</v>
      </c>
      <c r="F11073" s="1165">
        <v>45415</v>
      </c>
      <c r="G11073" s="1165">
        <v>45779</v>
      </c>
    </row>
    <row r="11074" spans="1:7" ht="38.25">
      <c r="A11074" s="1162">
        <v>12801</v>
      </c>
      <c r="B11074" s="1162">
        <v>31016</v>
      </c>
      <c r="C11074" s="1163" t="s">
        <v>22336</v>
      </c>
      <c r="D11074" s="1163" t="s">
        <v>22337</v>
      </c>
      <c r="E11074" s="1164" t="s">
        <v>6714</v>
      </c>
      <c r="F11074" s="1165">
        <v>45415</v>
      </c>
      <c r="G11074" s="1165">
        <v>45779</v>
      </c>
    </row>
    <row r="11075" spans="1:7">
      <c r="A11075" s="1158">
        <v>12802</v>
      </c>
      <c r="B11075" s="1158">
        <v>31017</v>
      </c>
      <c r="C11075" s="1159" t="s">
        <v>11969</v>
      </c>
      <c r="D11075" s="1159" t="s">
        <v>12493</v>
      </c>
      <c r="E11075" s="1160" t="s">
        <v>22338</v>
      </c>
      <c r="F11075" s="1161">
        <v>44755</v>
      </c>
      <c r="G11075" s="1161">
        <v>45864</v>
      </c>
    </row>
    <row r="11076" spans="1:7" ht="38.25">
      <c r="A11076" s="1162">
        <v>12803</v>
      </c>
      <c r="B11076" s="1162">
        <v>31018</v>
      </c>
      <c r="C11076" s="1163" t="s">
        <v>22339</v>
      </c>
      <c r="D11076" s="1163" t="s">
        <v>22340</v>
      </c>
      <c r="E11076" s="1164" t="s">
        <v>3064</v>
      </c>
      <c r="F11076" s="1165">
        <v>45055</v>
      </c>
      <c r="G11076" s="1165">
        <v>45234</v>
      </c>
    </row>
    <row r="11077" spans="1:7" ht="25.5">
      <c r="A11077" s="1162">
        <v>12804</v>
      </c>
      <c r="B11077" s="1162">
        <v>31019</v>
      </c>
      <c r="C11077" s="1163" t="s">
        <v>22341</v>
      </c>
      <c r="D11077" s="1163" t="s">
        <v>22342</v>
      </c>
      <c r="E11077" s="1164" t="s">
        <v>3034</v>
      </c>
      <c r="F11077" s="1165">
        <v>44755</v>
      </c>
      <c r="G11077" s="1165">
        <v>44814</v>
      </c>
    </row>
    <row r="11078" spans="1:7">
      <c r="A11078" s="1158">
        <v>12805</v>
      </c>
      <c r="B11078" s="1158">
        <v>31020</v>
      </c>
      <c r="C11078" s="1159" t="s">
        <v>20488</v>
      </c>
      <c r="D11078" s="1159" t="s">
        <v>5030</v>
      </c>
      <c r="E11078" s="1160" t="s">
        <v>6730</v>
      </c>
      <c r="F11078" s="1161">
        <v>44945</v>
      </c>
      <c r="G11078" s="1161">
        <v>45864</v>
      </c>
    </row>
    <row r="11079" spans="1:7" ht="38.25">
      <c r="A11079" s="1162">
        <v>12806</v>
      </c>
      <c r="B11079" s="1162">
        <v>31021</v>
      </c>
      <c r="C11079" s="1163" t="s">
        <v>22343</v>
      </c>
      <c r="D11079" s="1163" t="s">
        <v>22344</v>
      </c>
      <c r="E11079" s="1164" t="s">
        <v>3287</v>
      </c>
      <c r="F11079" s="1165">
        <v>45125</v>
      </c>
      <c r="G11079" s="1165">
        <v>45214</v>
      </c>
    </row>
    <row r="11080" spans="1:7" ht="38.25">
      <c r="A11080" s="1162">
        <v>12807</v>
      </c>
      <c r="B11080" s="1162">
        <v>31022</v>
      </c>
      <c r="C11080" s="1163" t="s">
        <v>22345</v>
      </c>
      <c r="D11080" s="1163" t="s">
        <v>22346</v>
      </c>
      <c r="E11080" s="1164" t="s">
        <v>3287</v>
      </c>
      <c r="F11080" s="1165">
        <v>45215</v>
      </c>
      <c r="G11080" s="1165">
        <v>45304</v>
      </c>
    </row>
    <row r="11081" spans="1:7" ht="38.25">
      <c r="A11081" s="1162">
        <v>12808</v>
      </c>
      <c r="B11081" s="1162">
        <v>31023</v>
      </c>
      <c r="C11081" s="1163" t="s">
        <v>22347</v>
      </c>
      <c r="D11081" s="1163" t="s">
        <v>22348</v>
      </c>
      <c r="E11081" s="1164" t="s">
        <v>3287</v>
      </c>
      <c r="F11081" s="1165">
        <v>45305</v>
      </c>
      <c r="G11081" s="1165">
        <v>45394</v>
      </c>
    </row>
    <row r="11082" spans="1:7" ht="38.25">
      <c r="A11082" s="1162">
        <v>12809</v>
      </c>
      <c r="B11082" s="1162">
        <v>31024</v>
      </c>
      <c r="C11082" s="1163" t="s">
        <v>22349</v>
      </c>
      <c r="D11082" s="1163" t="s">
        <v>22350</v>
      </c>
      <c r="E11082" s="1164" t="s">
        <v>3287</v>
      </c>
      <c r="F11082" s="1165">
        <v>45395</v>
      </c>
      <c r="G11082" s="1165">
        <v>45484</v>
      </c>
    </row>
    <row r="11083" spans="1:7" ht="38.25">
      <c r="A11083" s="1162">
        <v>12810</v>
      </c>
      <c r="B11083" s="1162">
        <v>31025</v>
      </c>
      <c r="C11083" s="1163" t="s">
        <v>22351</v>
      </c>
      <c r="D11083" s="1163" t="s">
        <v>22352</v>
      </c>
      <c r="E11083" s="1164" t="s">
        <v>3287</v>
      </c>
      <c r="F11083" s="1165">
        <v>45485</v>
      </c>
      <c r="G11083" s="1165">
        <v>45574</v>
      </c>
    </row>
    <row r="11084" spans="1:7" ht="38.25">
      <c r="A11084" s="1162">
        <v>12811</v>
      </c>
      <c r="B11084" s="1162">
        <v>31026</v>
      </c>
      <c r="C11084" s="1163" t="s">
        <v>22353</v>
      </c>
      <c r="D11084" s="1163" t="s">
        <v>22354</v>
      </c>
      <c r="E11084" s="1164" t="s">
        <v>3287</v>
      </c>
      <c r="F11084" s="1165">
        <v>45575</v>
      </c>
      <c r="G11084" s="1165">
        <v>45664</v>
      </c>
    </row>
    <row r="11085" spans="1:7" ht="38.25">
      <c r="A11085" s="1162">
        <v>12812</v>
      </c>
      <c r="B11085" s="1162">
        <v>31027</v>
      </c>
      <c r="C11085" s="1163" t="s">
        <v>22355</v>
      </c>
      <c r="D11085" s="1163" t="s">
        <v>22356</v>
      </c>
      <c r="E11085" s="1164" t="s">
        <v>3955</v>
      </c>
      <c r="F11085" s="1165">
        <v>45665</v>
      </c>
      <c r="G11085" s="1165">
        <v>45864</v>
      </c>
    </row>
    <row r="11086" spans="1:7" ht="25.5">
      <c r="A11086" s="1162">
        <v>12813</v>
      </c>
      <c r="B11086" s="1162">
        <v>31028</v>
      </c>
      <c r="C11086" s="1163" t="s">
        <v>22357</v>
      </c>
      <c r="D11086" s="1163" t="s">
        <v>22358</v>
      </c>
      <c r="E11086" s="1164" t="s">
        <v>3064</v>
      </c>
      <c r="F11086" s="1165">
        <v>45395</v>
      </c>
      <c r="G11086" s="1165">
        <v>45574</v>
      </c>
    </row>
    <row r="11087" spans="1:7" ht="38.25">
      <c r="A11087" s="1162">
        <v>12814</v>
      </c>
      <c r="B11087" s="1162">
        <v>31029</v>
      </c>
      <c r="C11087" s="1163" t="s">
        <v>22359</v>
      </c>
      <c r="D11087" s="1163" t="s">
        <v>22360</v>
      </c>
      <c r="E11087" s="1164" t="s">
        <v>3064</v>
      </c>
      <c r="F11087" s="1165">
        <v>45425</v>
      </c>
      <c r="G11087" s="1165">
        <v>45604</v>
      </c>
    </row>
    <row r="11088" spans="1:7" ht="38.25">
      <c r="A11088" s="1162">
        <v>12815</v>
      </c>
      <c r="B11088" s="1162">
        <v>31030</v>
      </c>
      <c r="C11088" s="1163" t="s">
        <v>22361</v>
      </c>
      <c r="D11088" s="1163" t="s">
        <v>22362</v>
      </c>
      <c r="E11088" s="1164" t="s">
        <v>3287</v>
      </c>
      <c r="F11088" s="1165">
        <v>44945</v>
      </c>
      <c r="G11088" s="1165">
        <v>45034</v>
      </c>
    </row>
    <row r="11089" spans="1:7" ht="38.25">
      <c r="A11089" s="1162">
        <v>12816</v>
      </c>
      <c r="B11089" s="1162">
        <v>31031</v>
      </c>
      <c r="C11089" s="1163" t="s">
        <v>22363</v>
      </c>
      <c r="D11089" s="1163" t="s">
        <v>22364</v>
      </c>
      <c r="E11089" s="1164" t="s">
        <v>3287</v>
      </c>
      <c r="F11089" s="1165">
        <v>45035</v>
      </c>
      <c r="G11089" s="1165">
        <v>45124</v>
      </c>
    </row>
    <row r="11090" spans="1:7">
      <c r="A11090" s="1158">
        <v>12817</v>
      </c>
      <c r="B11090" s="1158">
        <v>31032</v>
      </c>
      <c r="C11090" s="1159" t="s">
        <v>20521</v>
      </c>
      <c r="D11090" s="1159" t="s">
        <v>5064</v>
      </c>
      <c r="E11090" s="1160" t="s">
        <v>4628</v>
      </c>
      <c r="F11090" s="1161">
        <v>45045</v>
      </c>
      <c r="G11090" s="1161">
        <v>45314</v>
      </c>
    </row>
    <row r="11091" spans="1:7" ht="25.5">
      <c r="A11091" s="1162">
        <v>12818</v>
      </c>
      <c r="B11091" s="1162">
        <v>31033</v>
      </c>
      <c r="C11091" s="1163" t="s">
        <v>22365</v>
      </c>
      <c r="D11091" s="1163" t="s">
        <v>22366</v>
      </c>
      <c r="E11091" s="1164" t="s">
        <v>4546</v>
      </c>
      <c r="F11091" s="1165">
        <v>45045</v>
      </c>
      <c r="G11091" s="1165">
        <v>45284</v>
      </c>
    </row>
    <row r="11092" spans="1:7" ht="25.5">
      <c r="A11092" s="1162">
        <v>12819</v>
      </c>
      <c r="B11092" s="1162">
        <v>31034</v>
      </c>
      <c r="C11092" s="1163" t="s">
        <v>22367</v>
      </c>
      <c r="D11092" s="1163" t="s">
        <v>22368</v>
      </c>
      <c r="E11092" s="1164" t="s">
        <v>4546</v>
      </c>
      <c r="F11092" s="1165">
        <v>45075</v>
      </c>
      <c r="G11092" s="1165">
        <v>45314</v>
      </c>
    </row>
    <row r="11093" spans="1:7">
      <c r="A11093" s="1158">
        <v>12820</v>
      </c>
      <c r="B11093" s="1158">
        <v>31035</v>
      </c>
      <c r="C11093" s="1159" t="s">
        <v>17414</v>
      </c>
      <c r="D11093" s="1159" t="s">
        <v>5071</v>
      </c>
      <c r="E11093" s="1160" t="s">
        <v>4578</v>
      </c>
      <c r="F11093" s="1161">
        <v>44945</v>
      </c>
      <c r="G11093" s="1161">
        <v>45484</v>
      </c>
    </row>
    <row r="11094" spans="1:7" ht="38.25">
      <c r="A11094" s="1162">
        <v>12821</v>
      </c>
      <c r="B11094" s="1162">
        <v>31036</v>
      </c>
      <c r="C11094" s="1163" t="s">
        <v>22369</v>
      </c>
      <c r="D11094" s="1163" t="s">
        <v>22370</v>
      </c>
      <c r="E11094" s="1164" t="s">
        <v>3034</v>
      </c>
      <c r="F11094" s="1165">
        <v>45125</v>
      </c>
      <c r="G11094" s="1165">
        <v>45184</v>
      </c>
    </row>
    <row r="11095" spans="1:7" ht="51">
      <c r="A11095" s="1162">
        <v>12822</v>
      </c>
      <c r="B11095" s="1162">
        <v>31037</v>
      </c>
      <c r="C11095" s="1163" t="s">
        <v>22371</v>
      </c>
      <c r="D11095" s="1163" t="s">
        <v>22372</v>
      </c>
      <c r="E11095" s="1164" t="s">
        <v>3034</v>
      </c>
      <c r="F11095" s="1165">
        <v>45185</v>
      </c>
      <c r="G11095" s="1165">
        <v>45244</v>
      </c>
    </row>
    <row r="11096" spans="1:7" ht="51">
      <c r="A11096" s="1162">
        <v>12823</v>
      </c>
      <c r="B11096" s="1162">
        <v>31038</v>
      </c>
      <c r="C11096" s="1163" t="s">
        <v>22373</v>
      </c>
      <c r="D11096" s="1163" t="s">
        <v>22374</v>
      </c>
      <c r="E11096" s="1164" t="s">
        <v>3034</v>
      </c>
      <c r="F11096" s="1165">
        <v>45245</v>
      </c>
      <c r="G11096" s="1165">
        <v>45304</v>
      </c>
    </row>
    <row r="11097" spans="1:7" ht="51">
      <c r="A11097" s="1162">
        <v>12824</v>
      </c>
      <c r="B11097" s="1162">
        <v>31039</v>
      </c>
      <c r="C11097" s="1163" t="s">
        <v>22375</v>
      </c>
      <c r="D11097" s="1163" t="s">
        <v>22376</v>
      </c>
      <c r="E11097" s="1164" t="s">
        <v>3034</v>
      </c>
      <c r="F11097" s="1165">
        <v>45305</v>
      </c>
      <c r="G11097" s="1165">
        <v>45364</v>
      </c>
    </row>
    <row r="11098" spans="1:7" ht="38.25">
      <c r="A11098" s="1162">
        <v>12825</v>
      </c>
      <c r="B11098" s="1162">
        <v>31040</v>
      </c>
      <c r="C11098" s="1163" t="s">
        <v>22377</v>
      </c>
      <c r="D11098" s="1163" t="s">
        <v>22378</v>
      </c>
      <c r="E11098" s="1164" t="s">
        <v>3034</v>
      </c>
      <c r="F11098" s="1165">
        <v>45365</v>
      </c>
      <c r="G11098" s="1165">
        <v>45424</v>
      </c>
    </row>
    <row r="11099" spans="1:7" ht="38.25">
      <c r="A11099" s="1162">
        <v>12826</v>
      </c>
      <c r="B11099" s="1162">
        <v>31041</v>
      </c>
      <c r="C11099" s="1163" t="s">
        <v>22379</v>
      </c>
      <c r="D11099" s="1163" t="s">
        <v>22380</v>
      </c>
      <c r="E11099" s="1164" t="s">
        <v>3034</v>
      </c>
      <c r="F11099" s="1165">
        <v>45425</v>
      </c>
      <c r="G11099" s="1165">
        <v>45484</v>
      </c>
    </row>
    <row r="11100" spans="1:7" ht="38.25">
      <c r="A11100" s="1162">
        <v>12827</v>
      </c>
      <c r="B11100" s="1162">
        <v>31042</v>
      </c>
      <c r="C11100" s="1163" t="s">
        <v>22381</v>
      </c>
      <c r="D11100" s="1163" t="s">
        <v>22382</v>
      </c>
      <c r="E11100" s="1164" t="s">
        <v>3034</v>
      </c>
      <c r="F11100" s="1165">
        <v>44945</v>
      </c>
      <c r="G11100" s="1165">
        <v>45004</v>
      </c>
    </row>
    <row r="11101" spans="1:7" ht="38.25">
      <c r="A11101" s="1162">
        <v>12828</v>
      </c>
      <c r="B11101" s="1162">
        <v>31043</v>
      </c>
      <c r="C11101" s="1163" t="s">
        <v>22383</v>
      </c>
      <c r="D11101" s="1163" t="s">
        <v>22384</v>
      </c>
      <c r="E11101" s="1164" t="s">
        <v>3034</v>
      </c>
      <c r="F11101" s="1165">
        <v>45005</v>
      </c>
      <c r="G11101" s="1165">
        <v>45064</v>
      </c>
    </row>
    <row r="11102" spans="1:7" ht="38.25">
      <c r="A11102" s="1162">
        <v>12829</v>
      </c>
      <c r="B11102" s="1162">
        <v>31044</v>
      </c>
      <c r="C11102" s="1163" t="s">
        <v>22385</v>
      </c>
      <c r="D11102" s="1163" t="s">
        <v>22386</v>
      </c>
      <c r="E11102" s="1164" t="s">
        <v>3034</v>
      </c>
      <c r="F11102" s="1165">
        <v>45065</v>
      </c>
      <c r="G11102" s="1165">
        <v>45124</v>
      </c>
    </row>
    <row r="11103" spans="1:7" ht="38.25">
      <c r="A11103" s="1162">
        <v>12830</v>
      </c>
      <c r="B11103" s="1162">
        <v>31045</v>
      </c>
      <c r="C11103" s="1163" t="s">
        <v>22387</v>
      </c>
      <c r="D11103" s="1163" t="s">
        <v>22388</v>
      </c>
      <c r="E11103" s="1164" t="s">
        <v>3034</v>
      </c>
      <c r="F11103" s="1165">
        <v>45125</v>
      </c>
      <c r="G11103" s="1165">
        <v>45184</v>
      </c>
    </row>
    <row r="11104" spans="1:7" ht="38.25">
      <c r="A11104" s="1162">
        <v>12831</v>
      </c>
      <c r="B11104" s="1162">
        <v>31046</v>
      </c>
      <c r="C11104" s="1163" t="s">
        <v>22389</v>
      </c>
      <c r="D11104" s="1163" t="s">
        <v>22390</v>
      </c>
      <c r="E11104" s="1164" t="s">
        <v>3034</v>
      </c>
      <c r="F11104" s="1165">
        <v>45185</v>
      </c>
      <c r="G11104" s="1165">
        <v>45244</v>
      </c>
    </row>
    <row r="11105" spans="1:7" ht="38.25">
      <c r="A11105" s="1162">
        <v>12832</v>
      </c>
      <c r="B11105" s="1162">
        <v>31047</v>
      </c>
      <c r="C11105" s="1163" t="s">
        <v>22391</v>
      </c>
      <c r="D11105" s="1163" t="s">
        <v>22392</v>
      </c>
      <c r="E11105" s="1164" t="s">
        <v>3034</v>
      </c>
      <c r="F11105" s="1165">
        <v>45245</v>
      </c>
      <c r="G11105" s="1165">
        <v>45304</v>
      </c>
    </row>
    <row r="11106" spans="1:7" ht="38.25">
      <c r="A11106" s="1162">
        <v>12833</v>
      </c>
      <c r="B11106" s="1162">
        <v>31048</v>
      </c>
      <c r="C11106" s="1163" t="s">
        <v>22393</v>
      </c>
      <c r="D11106" s="1163" t="s">
        <v>22394</v>
      </c>
      <c r="E11106" s="1164" t="s">
        <v>3034</v>
      </c>
      <c r="F11106" s="1165">
        <v>45155</v>
      </c>
      <c r="G11106" s="1165">
        <v>45214</v>
      </c>
    </row>
    <row r="11107" spans="1:7" ht="38.25">
      <c r="A11107" s="1162">
        <v>12834</v>
      </c>
      <c r="B11107" s="1162">
        <v>31049</v>
      </c>
      <c r="C11107" s="1163" t="s">
        <v>22395</v>
      </c>
      <c r="D11107" s="1163" t="s">
        <v>22396</v>
      </c>
      <c r="E11107" s="1164" t="s">
        <v>3034</v>
      </c>
      <c r="F11107" s="1165">
        <v>45305</v>
      </c>
      <c r="G11107" s="1165">
        <v>45364</v>
      </c>
    </row>
    <row r="11108" spans="1:7" ht="38.25">
      <c r="A11108" s="1162">
        <v>12835</v>
      </c>
      <c r="B11108" s="1162">
        <v>31050</v>
      </c>
      <c r="C11108" s="1163" t="s">
        <v>22397</v>
      </c>
      <c r="D11108" s="1163" t="s">
        <v>22398</v>
      </c>
      <c r="E11108" s="1164" t="s">
        <v>3034</v>
      </c>
      <c r="F11108" s="1165">
        <v>45365</v>
      </c>
      <c r="G11108" s="1165">
        <v>45424</v>
      </c>
    </row>
    <row r="11109" spans="1:7" ht="38.25">
      <c r="A11109" s="1162">
        <v>12836</v>
      </c>
      <c r="B11109" s="1162">
        <v>31051</v>
      </c>
      <c r="C11109" s="1163" t="s">
        <v>22399</v>
      </c>
      <c r="D11109" s="1163" t="s">
        <v>22400</v>
      </c>
      <c r="E11109" s="1164" t="s">
        <v>3034</v>
      </c>
      <c r="F11109" s="1165">
        <v>45425</v>
      </c>
      <c r="G11109" s="1165">
        <v>45484</v>
      </c>
    </row>
    <row r="11110" spans="1:7" ht="38.25">
      <c r="A11110" s="1162">
        <v>12837</v>
      </c>
      <c r="B11110" s="1162">
        <v>31052</v>
      </c>
      <c r="C11110" s="1163" t="s">
        <v>22401</v>
      </c>
      <c r="D11110" s="1163" t="s">
        <v>22402</v>
      </c>
      <c r="E11110" s="1164" t="s">
        <v>3034</v>
      </c>
      <c r="F11110" s="1165">
        <v>45425</v>
      </c>
      <c r="G11110" s="1165">
        <v>45484</v>
      </c>
    </row>
    <row r="11111" spans="1:7" ht="38.25">
      <c r="A11111" s="1162">
        <v>12838</v>
      </c>
      <c r="B11111" s="1162">
        <v>31053</v>
      </c>
      <c r="C11111" s="1163" t="s">
        <v>22403</v>
      </c>
      <c r="D11111" s="1163" t="s">
        <v>22404</v>
      </c>
      <c r="E11111" s="1164" t="s">
        <v>3034</v>
      </c>
      <c r="F11111" s="1165">
        <v>45425</v>
      </c>
      <c r="G11111" s="1165">
        <v>45484</v>
      </c>
    </row>
    <row r="11112" spans="1:7" ht="51">
      <c r="A11112" s="1162">
        <v>12839</v>
      </c>
      <c r="B11112" s="1162">
        <v>31054</v>
      </c>
      <c r="C11112" s="1163" t="s">
        <v>22405</v>
      </c>
      <c r="D11112" s="1163" t="s">
        <v>22406</v>
      </c>
      <c r="E11112" s="1164" t="s">
        <v>3034</v>
      </c>
      <c r="F11112" s="1165">
        <v>45125</v>
      </c>
      <c r="G11112" s="1165">
        <v>45184</v>
      </c>
    </row>
    <row r="11113" spans="1:7">
      <c r="A11113" s="1158">
        <v>12840</v>
      </c>
      <c r="B11113" s="1158">
        <v>31055</v>
      </c>
      <c r="C11113" s="1159" t="s">
        <v>16829</v>
      </c>
      <c r="D11113" s="1159" t="s">
        <v>5117</v>
      </c>
      <c r="E11113" s="1160" t="s">
        <v>3352</v>
      </c>
      <c r="F11113" s="1161">
        <v>45395</v>
      </c>
      <c r="G11113" s="1161">
        <v>45529</v>
      </c>
    </row>
    <row r="11114" spans="1:7" ht="25.5">
      <c r="A11114" s="1162">
        <v>12841</v>
      </c>
      <c r="B11114" s="1162">
        <v>31056</v>
      </c>
      <c r="C11114" s="1163" t="s">
        <v>22407</v>
      </c>
      <c r="D11114" s="1163" t="s">
        <v>22408</v>
      </c>
      <c r="E11114" s="1164" t="s">
        <v>2894</v>
      </c>
      <c r="F11114" s="1165">
        <v>45395</v>
      </c>
      <c r="G11114" s="1165">
        <v>45514</v>
      </c>
    </row>
    <row r="11115" spans="1:7" ht="25.5">
      <c r="A11115" s="1162">
        <v>12842</v>
      </c>
      <c r="B11115" s="1162">
        <v>31057</v>
      </c>
      <c r="C11115" s="1163" t="s">
        <v>22409</v>
      </c>
      <c r="D11115" s="1163" t="s">
        <v>22410</v>
      </c>
      <c r="E11115" s="1164" t="s">
        <v>2894</v>
      </c>
      <c r="F11115" s="1165">
        <v>45395</v>
      </c>
      <c r="G11115" s="1165">
        <v>45514</v>
      </c>
    </row>
    <row r="11116" spans="1:7" ht="38.25">
      <c r="A11116" s="1162">
        <v>12843</v>
      </c>
      <c r="B11116" s="1162">
        <v>31058</v>
      </c>
      <c r="C11116" s="1163" t="s">
        <v>22411</v>
      </c>
      <c r="D11116" s="1163" t="s">
        <v>22412</v>
      </c>
      <c r="E11116" s="1164" t="s">
        <v>2894</v>
      </c>
      <c r="F11116" s="1165">
        <v>45410</v>
      </c>
      <c r="G11116" s="1165">
        <v>45529</v>
      </c>
    </row>
    <row r="11117" spans="1:7" ht="25.5">
      <c r="A11117" s="1158">
        <v>12844</v>
      </c>
      <c r="B11117" s="1158">
        <v>31059</v>
      </c>
      <c r="C11117" s="1159" t="s">
        <v>17435</v>
      </c>
      <c r="D11117" s="1159" t="s">
        <v>5188</v>
      </c>
      <c r="E11117" s="1160" t="s">
        <v>4729</v>
      </c>
      <c r="F11117" s="1161">
        <v>45175</v>
      </c>
      <c r="G11117" s="1161">
        <v>45504</v>
      </c>
    </row>
    <row r="11118" spans="1:7" ht="38.25">
      <c r="A11118" s="1162">
        <v>12845</v>
      </c>
      <c r="B11118" s="1162">
        <v>31060</v>
      </c>
      <c r="C11118" s="1163" t="s">
        <v>22413</v>
      </c>
      <c r="D11118" s="1163" t="s">
        <v>22414</v>
      </c>
      <c r="E11118" s="1164" t="s">
        <v>3849</v>
      </c>
      <c r="F11118" s="1165">
        <v>45205</v>
      </c>
      <c r="G11118" s="1165">
        <v>45414</v>
      </c>
    </row>
    <row r="11119" spans="1:7" ht="38.25">
      <c r="A11119" s="1162">
        <v>12846</v>
      </c>
      <c r="B11119" s="1162">
        <v>31061</v>
      </c>
      <c r="C11119" s="1163" t="s">
        <v>22415</v>
      </c>
      <c r="D11119" s="1163" t="s">
        <v>22416</v>
      </c>
      <c r="E11119" s="1164" t="s">
        <v>3849</v>
      </c>
      <c r="F11119" s="1165">
        <v>45175</v>
      </c>
      <c r="G11119" s="1165">
        <v>45384</v>
      </c>
    </row>
    <row r="11120" spans="1:7" ht="38.25">
      <c r="A11120" s="1162">
        <v>12847</v>
      </c>
      <c r="B11120" s="1162">
        <v>31062</v>
      </c>
      <c r="C11120" s="1163" t="s">
        <v>22417</v>
      </c>
      <c r="D11120" s="1163" t="s">
        <v>22418</v>
      </c>
      <c r="E11120" s="1164" t="s">
        <v>3849</v>
      </c>
      <c r="F11120" s="1165">
        <v>45175</v>
      </c>
      <c r="G11120" s="1165">
        <v>45384</v>
      </c>
    </row>
    <row r="11121" spans="1:7" ht="38.25">
      <c r="A11121" s="1162">
        <v>12848</v>
      </c>
      <c r="B11121" s="1162">
        <v>31063</v>
      </c>
      <c r="C11121" s="1163" t="s">
        <v>22419</v>
      </c>
      <c r="D11121" s="1163" t="s">
        <v>22420</v>
      </c>
      <c r="E11121" s="1164" t="s">
        <v>3849</v>
      </c>
      <c r="F11121" s="1165">
        <v>45205</v>
      </c>
      <c r="G11121" s="1165">
        <v>45414</v>
      </c>
    </row>
    <row r="11122" spans="1:7" ht="38.25">
      <c r="A11122" s="1162">
        <v>12849</v>
      </c>
      <c r="B11122" s="1162">
        <v>31064</v>
      </c>
      <c r="C11122" s="1163" t="s">
        <v>22421</v>
      </c>
      <c r="D11122" s="1163" t="s">
        <v>22422</v>
      </c>
      <c r="E11122" s="1164" t="s">
        <v>4546</v>
      </c>
      <c r="F11122" s="1165">
        <v>45235</v>
      </c>
      <c r="G11122" s="1165">
        <v>45474</v>
      </c>
    </row>
    <row r="11123" spans="1:7" ht="38.25">
      <c r="A11123" s="1162">
        <v>12850</v>
      </c>
      <c r="B11123" s="1162">
        <v>31065</v>
      </c>
      <c r="C11123" s="1163" t="s">
        <v>22423</v>
      </c>
      <c r="D11123" s="1163" t="s">
        <v>22424</v>
      </c>
      <c r="E11123" s="1164" t="s">
        <v>4546</v>
      </c>
      <c r="F11123" s="1165">
        <v>45235</v>
      </c>
      <c r="G11123" s="1165">
        <v>45474</v>
      </c>
    </row>
    <row r="11124" spans="1:7" ht="38.25">
      <c r="A11124" s="1162">
        <v>12851</v>
      </c>
      <c r="B11124" s="1162">
        <v>31066</v>
      </c>
      <c r="C11124" s="1163" t="s">
        <v>22425</v>
      </c>
      <c r="D11124" s="1163" t="s">
        <v>22426</v>
      </c>
      <c r="E11124" s="1164" t="s">
        <v>4546</v>
      </c>
      <c r="F11124" s="1165">
        <v>45265</v>
      </c>
      <c r="G11124" s="1165">
        <v>45504</v>
      </c>
    </row>
    <row r="11125" spans="1:7" ht="38.25">
      <c r="A11125" s="1162">
        <v>12852</v>
      </c>
      <c r="B11125" s="1162">
        <v>31067</v>
      </c>
      <c r="C11125" s="1163" t="s">
        <v>22427</v>
      </c>
      <c r="D11125" s="1163" t="s">
        <v>22428</v>
      </c>
      <c r="E11125" s="1164" t="s">
        <v>3849</v>
      </c>
      <c r="F11125" s="1165">
        <v>45175</v>
      </c>
      <c r="G11125" s="1165">
        <v>45384</v>
      </c>
    </row>
    <row r="11126" spans="1:7">
      <c r="A11126" s="1158">
        <v>12853</v>
      </c>
      <c r="B11126" s="1158">
        <v>31068</v>
      </c>
      <c r="C11126" s="1159" t="s">
        <v>17417</v>
      </c>
      <c r="D11126" s="1159" t="s">
        <v>5130</v>
      </c>
      <c r="E11126" s="1160" t="s">
        <v>4729</v>
      </c>
      <c r="F11126" s="1161">
        <v>45145</v>
      </c>
      <c r="G11126" s="1161">
        <v>45474</v>
      </c>
    </row>
    <row r="11127" spans="1:7" ht="25.5">
      <c r="A11127" s="1162">
        <v>12854</v>
      </c>
      <c r="B11127" s="1162">
        <v>31069</v>
      </c>
      <c r="C11127" s="1163" t="s">
        <v>22429</v>
      </c>
      <c r="D11127" s="1163" t="s">
        <v>22430</v>
      </c>
      <c r="E11127" s="1164" t="s">
        <v>4546</v>
      </c>
      <c r="F11127" s="1165">
        <v>45145</v>
      </c>
      <c r="G11127" s="1165">
        <v>45384</v>
      </c>
    </row>
    <row r="11128" spans="1:7" ht="38.25">
      <c r="A11128" s="1162">
        <v>12855</v>
      </c>
      <c r="B11128" s="1162">
        <v>31070</v>
      </c>
      <c r="C11128" s="1163" t="s">
        <v>22431</v>
      </c>
      <c r="D11128" s="1163" t="s">
        <v>22432</v>
      </c>
      <c r="E11128" s="1164" t="s">
        <v>4546</v>
      </c>
      <c r="F11128" s="1165">
        <v>45175</v>
      </c>
      <c r="G11128" s="1165">
        <v>45414</v>
      </c>
    </row>
    <row r="11129" spans="1:7" ht="38.25">
      <c r="A11129" s="1162">
        <v>12856</v>
      </c>
      <c r="B11129" s="1162">
        <v>31071</v>
      </c>
      <c r="C11129" s="1163" t="s">
        <v>22433</v>
      </c>
      <c r="D11129" s="1163" t="s">
        <v>22434</v>
      </c>
      <c r="E11129" s="1164" t="s">
        <v>3287</v>
      </c>
      <c r="F11129" s="1165">
        <v>45385</v>
      </c>
      <c r="G11129" s="1165">
        <v>45474</v>
      </c>
    </row>
    <row r="11130" spans="1:7" ht="38.25">
      <c r="A11130" s="1158">
        <v>12857</v>
      </c>
      <c r="B11130" s="1158">
        <v>31072</v>
      </c>
      <c r="C11130" s="1159" t="s">
        <v>17464</v>
      </c>
      <c r="D11130" s="1159" t="s">
        <v>5202</v>
      </c>
      <c r="E11130" s="1160" t="s">
        <v>3064</v>
      </c>
      <c r="F11130" s="1161">
        <v>45385</v>
      </c>
      <c r="G11130" s="1161">
        <v>45564</v>
      </c>
    </row>
    <row r="11131" spans="1:7" ht="63.75">
      <c r="A11131" s="1162">
        <v>12858</v>
      </c>
      <c r="B11131" s="1162">
        <v>31073</v>
      </c>
      <c r="C11131" s="1163" t="s">
        <v>22435</v>
      </c>
      <c r="D11131" s="1163" t="s">
        <v>22436</v>
      </c>
      <c r="E11131" s="1164" t="s">
        <v>3009</v>
      </c>
      <c r="F11131" s="1165">
        <v>45385</v>
      </c>
      <c r="G11131" s="1165">
        <v>45534</v>
      </c>
    </row>
    <row r="11132" spans="1:7" ht="63.75">
      <c r="A11132" s="1162">
        <v>12859</v>
      </c>
      <c r="B11132" s="1162">
        <v>31074</v>
      </c>
      <c r="C11132" s="1163" t="s">
        <v>22437</v>
      </c>
      <c r="D11132" s="1163" t="s">
        <v>22438</v>
      </c>
      <c r="E11132" s="1164" t="s">
        <v>3009</v>
      </c>
      <c r="F11132" s="1165">
        <v>45385</v>
      </c>
      <c r="G11132" s="1165">
        <v>45534</v>
      </c>
    </row>
    <row r="11133" spans="1:7" ht="25.5">
      <c r="A11133" s="1162">
        <v>12860</v>
      </c>
      <c r="B11133" s="1162">
        <v>31075</v>
      </c>
      <c r="C11133" s="1163" t="s">
        <v>22439</v>
      </c>
      <c r="D11133" s="1163" t="s">
        <v>22440</v>
      </c>
      <c r="E11133" s="1164" t="s">
        <v>3009</v>
      </c>
      <c r="F11133" s="1165">
        <v>45385</v>
      </c>
      <c r="G11133" s="1165">
        <v>45534</v>
      </c>
    </row>
    <row r="11134" spans="1:7" ht="25.5">
      <c r="A11134" s="1162">
        <v>12861</v>
      </c>
      <c r="B11134" s="1162">
        <v>31076</v>
      </c>
      <c r="C11134" s="1163" t="s">
        <v>22441</v>
      </c>
      <c r="D11134" s="1163" t="s">
        <v>22442</v>
      </c>
      <c r="E11134" s="1164" t="s">
        <v>3009</v>
      </c>
      <c r="F11134" s="1165">
        <v>45385</v>
      </c>
      <c r="G11134" s="1165">
        <v>45534</v>
      </c>
    </row>
    <row r="11135" spans="1:7" ht="25.5">
      <c r="A11135" s="1162">
        <v>12862</v>
      </c>
      <c r="B11135" s="1162">
        <v>31077</v>
      </c>
      <c r="C11135" s="1163" t="s">
        <v>22443</v>
      </c>
      <c r="D11135" s="1163" t="s">
        <v>22444</v>
      </c>
      <c r="E11135" s="1164" t="s">
        <v>3009</v>
      </c>
      <c r="F11135" s="1165">
        <v>45385</v>
      </c>
      <c r="G11135" s="1165">
        <v>45534</v>
      </c>
    </row>
    <row r="11136" spans="1:7" ht="25.5">
      <c r="A11136" s="1162">
        <v>12863</v>
      </c>
      <c r="B11136" s="1162">
        <v>31078</v>
      </c>
      <c r="C11136" s="1163" t="s">
        <v>22445</v>
      </c>
      <c r="D11136" s="1163" t="s">
        <v>22446</v>
      </c>
      <c r="E11136" s="1164" t="s">
        <v>3009</v>
      </c>
      <c r="F11136" s="1165">
        <v>45385</v>
      </c>
      <c r="G11136" s="1165">
        <v>45534</v>
      </c>
    </row>
    <row r="11137" spans="1:7" ht="51">
      <c r="A11137" s="1162">
        <v>12864</v>
      </c>
      <c r="B11137" s="1162">
        <v>31079</v>
      </c>
      <c r="C11137" s="1163" t="s">
        <v>22447</v>
      </c>
      <c r="D11137" s="1163" t="s">
        <v>22448</v>
      </c>
      <c r="E11137" s="1164" t="s">
        <v>3009</v>
      </c>
      <c r="F11137" s="1165">
        <v>45385</v>
      </c>
      <c r="G11137" s="1165">
        <v>45534</v>
      </c>
    </row>
    <row r="11138" spans="1:7" ht="63.75">
      <c r="A11138" s="1162">
        <v>12865</v>
      </c>
      <c r="B11138" s="1162">
        <v>31080</v>
      </c>
      <c r="C11138" s="1163" t="s">
        <v>22449</v>
      </c>
      <c r="D11138" s="1163" t="s">
        <v>22450</v>
      </c>
      <c r="E11138" s="1164" t="s">
        <v>3009</v>
      </c>
      <c r="F11138" s="1165">
        <v>45385</v>
      </c>
      <c r="G11138" s="1165">
        <v>45534</v>
      </c>
    </row>
    <row r="11139" spans="1:7" ht="63.75">
      <c r="A11139" s="1162">
        <v>12866</v>
      </c>
      <c r="B11139" s="1162">
        <v>31081</v>
      </c>
      <c r="C11139" s="1163" t="s">
        <v>22451</v>
      </c>
      <c r="D11139" s="1163" t="s">
        <v>22452</v>
      </c>
      <c r="E11139" s="1164" t="s">
        <v>3009</v>
      </c>
      <c r="F11139" s="1165">
        <v>45385</v>
      </c>
      <c r="G11139" s="1165">
        <v>45534</v>
      </c>
    </row>
    <row r="11140" spans="1:7" ht="63.75">
      <c r="A11140" s="1162">
        <v>12867</v>
      </c>
      <c r="B11140" s="1162">
        <v>31082</v>
      </c>
      <c r="C11140" s="1163" t="s">
        <v>22453</v>
      </c>
      <c r="D11140" s="1163" t="s">
        <v>22454</v>
      </c>
      <c r="E11140" s="1164" t="s">
        <v>3009</v>
      </c>
      <c r="F11140" s="1165">
        <v>45385</v>
      </c>
      <c r="G11140" s="1165">
        <v>45534</v>
      </c>
    </row>
    <row r="11141" spans="1:7" ht="51">
      <c r="A11141" s="1162">
        <v>12868</v>
      </c>
      <c r="B11141" s="1162">
        <v>31083</v>
      </c>
      <c r="C11141" s="1163" t="s">
        <v>22455</v>
      </c>
      <c r="D11141" s="1163" t="s">
        <v>22456</v>
      </c>
      <c r="E11141" s="1164" t="s">
        <v>3009</v>
      </c>
      <c r="F11141" s="1165">
        <v>45385</v>
      </c>
      <c r="G11141" s="1165">
        <v>45534</v>
      </c>
    </row>
    <row r="11142" spans="1:7" ht="63.75">
      <c r="A11142" s="1162">
        <v>12869</v>
      </c>
      <c r="B11142" s="1162">
        <v>31084</v>
      </c>
      <c r="C11142" s="1163" t="s">
        <v>22457</v>
      </c>
      <c r="D11142" s="1163" t="s">
        <v>22458</v>
      </c>
      <c r="E11142" s="1164" t="s">
        <v>3009</v>
      </c>
      <c r="F11142" s="1165">
        <v>45385</v>
      </c>
      <c r="G11142" s="1165">
        <v>45534</v>
      </c>
    </row>
    <row r="11143" spans="1:7" ht="38.25">
      <c r="A11143" s="1162">
        <v>12870</v>
      </c>
      <c r="B11143" s="1162">
        <v>31085</v>
      </c>
      <c r="C11143" s="1163" t="s">
        <v>22459</v>
      </c>
      <c r="D11143" s="1163" t="s">
        <v>22460</v>
      </c>
      <c r="E11143" s="1164" t="s">
        <v>3009</v>
      </c>
      <c r="F11143" s="1165">
        <v>45385</v>
      </c>
      <c r="G11143" s="1165">
        <v>45534</v>
      </c>
    </row>
    <row r="11144" spans="1:7" ht="38.25">
      <c r="A11144" s="1162">
        <v>12871</v>
      </c>
      <c r="B11144" s="1162">
        <v>31086</v>
      </c>
      <c r="C11144" s="1163" t="s">
        <v>22461</v>
      </c>
      <c r="D11144" s="1163" t="s">
        <v>22462</v>
      </c>
      <c r="E11144" s="1164" t="s">
        <v>3009</v>
      </c>
      <c r="F11144" s="1165">
        <v>45385</v>
      </c>
      <c r="G11144" s="1165">
        <v>45534</v>
      </c>
    </row>
    <row r="11145" spans="1:7" ht="38.25">
      <c r="A11145" s="1162">
        <v>12872</v>
      </c>
      <c r="B11145" s="1162">
        <v>31087</v>
      </c>
      <c r="C11145" s="1163" t="s">
        <v>22463</v>
      </c>
      <c r="D11145" s="1163" t="s">
        <v>22464</v>
      </c>
      <c r="E11145" s="1164" t="s">
        <v>3009</v>
      </c>
      <c r="F11145" s="1165">
        <v>45385</v>
      </c>
      <c r="G11145" s="1165">
        <v>45534</v>
      </c>
    </row>
    <row r="11146" spans="1:7" ht="25.5">
      <c r="A11146" s="1162">
        <v>12873</v>
      </c>
      <c r="B11146" s="1162">
        <v>31088</v>
      </c>
      <c r="C11146" s="1163" t="s">
        <v>22465</v>
      </c>
      <c r="D11146" s="1163" t="s">
        <v>22466</v>
      </c>
      <c r="E11146" s="1164" t="s">
        <v>3009</v>
      </c>
      <c r="F11146" s="1165">
        <v>45385</v>
      </c>
      <c r="G11146" s="1165">
        <v>45534</v>
      </c>
    </row>
    <row r="11147" spans="1:7" ht="25.5">
      <c r="A11147" s="1162">
        <v>12874</v>
      </c>
      <c r="B11147" s="1162">
        <v>31089</v>
      </c>
      <c r="C11147" s="1163" t="s">
        <v>22467</v>
      </c>
      <c r="D11147" s="1163" t="s">
        <v>22468</v>
      </c>
      <c r="E11147" s="1164" t="s">
        <v>3009</v>
      </c>
      <c r="F11147" s="1165">
        <v>45385</v>
      </c>
      <c r="G11147" s="1165">
        <v>45534</v>
      </c>
    </row>
    <row r="11148" spans="1:7" ht="38.25">
      <c r="A11148" s="1162">
        <v>12875</v>
      </c>
      <c r="B11148" s="1162">
        <v>31090</v>
      </c>
      <c r="C11148" s="1163" t="s">
        <v>22469</v>
      </c>
      <c r="D11148" s="1163" t="s">
        <v>22470</v>
      </c>
      <c r="E11148" s="1164" t="s">
        <v>3009</v>
      </c>
      <c r="F11148" s="1165">
        <v>45385</v>
      </c>
      <c r="G11148" s="1165">
        <v>45534</v>
      </c>
    </row>
    <row r="11149" spans="1:7" ht="38.25">
      <c r="A11149" s="1162">
        <v>12876</v>
      </c>
      <c r="B11149" s="1162">
        <v>31091</v>
      </c>
      <c r="C11149" s="1163" t="s">
        <v>22471</v>
      </c>
      <c r="D11149" s="1163" t="s">
        <v>22472</v>
      </c>
      <c r="E11149" s="1164" t="s">
        <v>3009</v>
      </c>
      <c r="F11149" s="1165">
        <v>45385</v>
      </c>
      <c r="G11149" s="1165">
        <v>45534</v>
      </c>
    </row>
    <row r="11150" spans="1:7" ht="38.25">
      <c r="A11150" s="1162">
        <v>12877</v>
      </c>
      <c r="B11150" s="1162">
        <v>31092</v>
      </c>
      <c r="C11150" s="1163" t="s">
        <v>22473</v>
      </c>
      <c r="D11150" s="1163" t="s">
        <v>22474</v>
      </c>
      <c r="E11150" s="1164" t="s">
        <v>3009</v>
      </c>
      <c r="F11150" s="1165">
        <v>45385</v>
      </c>
      <c r="G11150" s="1165">
        <v>45534</v>
      </c>
    </row>
    <row r="11151" spans="1:7" ht="38.25">
      <c r="A11151" s="1162">
        <v>12878</v>
      </c>
      <c r="B11151" s="1162">
        <v>31093</v>
      </c>
      <c r="C11151" s="1163" t="s">
        <v>22475</v>
      </c>
      <c r="D11151" s="1163" t="s">
        <v>22476</v>
      </c>
      <c r="E11151" s="1164" t="s">
        <v>3009</v>
      </c>
      <c r="F11151" s="1165">
        <v>45385</v>
      </c>
      <c r="G11151" s="1165">
        <v>45534</v>
      </c>
    </row>
    <row r="11152" spans="1:7" ht="25.5">
      <c r="A11152" s="1162">
        <v>12879</v>
      </c>
      <c r="B11152" s="1162">
        <v>31094</v>
      </c>
      <c r="C11152" s="1163" t="s">
        <v>22477</v>
      </c>
      <c r="D11152" s="1163" t="s">
        <v>22478</v>
      </c>
      <c r="E11152" s="1164" t="s">
        <v>3009</v>
      </c>
      <c r="F11152" s="1165">
        <v>45385</v>
      </c>
      <c r="G11152" s="1165">
        <v>45534</v>
      </c>
    </row>
    <row r="11153" spans="1:7" ht="38.25">
      <c r="A11153" s="1162">
        <v>12880</v>
      </c>
      <c r="B11153" s="1162">
        <v>31095</v>
      </c>
      <c r="C11153" s="1163" t="s">
        <v>22479</v>
      </c>
      <c r="D11153" s="1163" t="s">
        <v>22480</v>
      </c>
      <c r="E11153" s="1164" t="s">
        <v>3009</v>
      </c>
      <c r="F11153" s="1165">
        <v>45385</v>
      </c>
      <c r="G11153" s="1165">
        <v>45534</v>
      </c>
    </row>
    <row r="11154" spans="1:7" ht="38.25">
      <c r="A11154" s="1162">
        <v>12881</v>
      </c>
      <c r="B11154" s="1162">
        <v>31096</v>
      </c>
      <c r="C11154" s="1163" t="s">
        <v>22481</v>
      </c>
      <c r="D11154" s="1163" t="s">
        <v>22482</v>
      </c>
      <c r="E11154" s="1164" t="s">
        <v>3009</v>
      </c>
      <c r="F11154" s="1165">
        <v>45385</v>
      </c>
      <c r="G11154" s="1165">
        <v>45534</v>
      </c>
    </row>
    <row r="11155" spans="1:7" ht="38.25">
      <c r="A11155" s="1162">
        <v>12882</v>
      </c>
      <c r="B11155" s="1162">
        <v>31097</v>
      </c>
      <c r="C11155" s="1163" t="s">
        <v>22483</v>
      </c>
      <c r="D11155" s="1163" t="s">
        <v>22484</v>
      </c>
      <c r="E11155" s="1164" t="s">
        <v>3009</v>
      </c>
      <c r="F11155" s="1165">
        <v>45385</v>
      </c>
      <c r="G11155" s="1165">
        <v>45534</v>
      </c>
    </row>
    <row r="11156" spans="1:7" ht="38.25">
      <c r="A11156" s="1162">
        <v>12883</v>
      </c>
      <c r="B11156" s="1162">
        <v>31098</v>
      </c>
      <c r="C11156" s="1163" t="s">
        <v>22485</v>
      </c>
      <c r="D11156" s="1163" t="s">
        <v>22486</v>
      </c>
      <c r="E11156" s="1164" t="s">
        <v>3009</v>
      </c>
      <c r="F11156" s="1165">
        <v>45385</v>
      </c>
      <c r="G11156" s="1165">
        <v>45534</v>
      </c>
    </row>
    <row r="11157" spans="1:7" ht="38.25">
      <c r="A11157" s="1162">
        <v>12884</v>
      </c>
      <c r="B11157" s="1162">
        <v>31099</v>
      </c>
      <c r="C11157" s="1163" t="s">
        <v>22487</v>
      </c>
      <c r="D11157" s="1163" t="s">
        <v>22488</v>
      </c>
      <c r="E11157" s="1164" t="s">
        <v>3009</v>
      </c>
      <c r="F11157" s="1165">
        <v>45385</v>
      </c>
      <c r="G11157" s="1165">
        <v>45534</v>
      </c>
    </row>
    <row r="11158" spans="1:7" ht="38.25">
      <c r="A11158" s="1162">
        <v>12885</v>
      </c>
      <c r="B11158" s="1162">
        <v>31100</v>
      </c>
      <c r="C11158" s="1163" t="s">
        <v>22489</v>
      </c>
      <c r="D11158" s="1163" t="s">
        <v>22490</v>
      </c>
      <c r="E11158" s="1164" t="s">
        <v>3009</v>
      </c>
      <c r="F11158" s="1165">
        <v>45415</v>
      </c>
      <c r="G11158" s="1165">
        <v>45564</v>
      </c>
    </row>
    <row r="11159" spans="1:7" ht="38.25">
      <c r="A11159" s="1162">
        <v>12886</v>
      </c>
      <c r="B11159" s="1162">
        <v>31101</v>
      </c>
      <c r="C11159" s="1163" t="s">
        <v>22491</v>
      </c>
      <c r="D11159" s="1163" t="s">
        <v>22492</v>
      </c>
      <c r="E11159" s="1164" t="s">
        <v>3009</v>
      </c>
      <c r="F11159" s="1165">
        <v>45415</v>
      </c>
      <c r="G11159" s="1165">
        <v>45564</v>
      </c>
    </row>
    <row r="11160" spans="1:7" ht="38.25">
      <c r="A11160" s="1162">
        <v>12887</v>
      </c>
      <c r="B11160" s="1162">
        <v>31102</v>
      </c>
      <c r="C11160" s="1163" t="s">
        <v>22493</v>
      </c>
      <c r="D11160" s="1163" t="s">
        <v>22494</v>
      </c>
      <c r="E11160" s="1164" t="s">
        <v>3009</v>
      </c>
      <c r="F11160" s="1165">
        <v>45415</v>
      </c>
      <c r="G11160" s="1165">
        <v>45564</v>
      </c>
    </row>
    <row r="11161" spans="1:7" ht="25.5">
      <c r="A11161" s="1162">
        <v>12888</v>
      </c>
      <c r="B11161" s="1162">
        <v>31103</v>
      </c>
      <c r="C11161" s="1163" t="s">
        <v>22495</v>
      </c>
      <c r="D11161" s="1163" t="s">
        <v>22496</v>
      </c>
      <c r="E11161" s="1164" t="s">
        <v>3009</v>
      </c>
      <c r="F11161" s="1165">
        <v>45415</v>
      </c>
      <c r="G11161" s="1165">
        <v>45564</v>
      </c>
    </row>
    <row r="11162" spans="1:7" ht="38.25">
      <c r="A11162" s="1162">
        <v>12889</v>
      </c>
      <c r="B11162" s="1162">
        <v>31104</v>
      </c>
      <c r="C11162" s="1163" t="s">
        <v>22497</v>
      </c>
      <c r="D11162" s="1163" t="s">
        <v>22498</v>
      </c>
      <c r="E11162" s="1164" t="s">
        <v>3009</v>
      </c>
      <c r="F11162" s="1165">
        <v>45415</v>
      </c>
      <c r="G11162" s="1165">
        <v>45564</v>
      </c>
    </row>
    <row r="11163" spans="1:7" ht="38.25">
      <c r="A11163" s="1162">
        <v>12890</v>
      </c>
      <c r="B11163" s="1162">
        <v>31105</v>
      </c>
      <c r="C11163" s="1163" t="s">
        <v>22499</v>
      </c>
      <c r="D11163" s="1163" t="s">
        <v>22500</v>
      </c>
      <c r="E11163" s="1164" t="s">
        <v>3009</v>
      </c>
      <c r="F11163" s="1165">
        <v>45415</v>
      </c>
      <c r="G11163" s="1165">
        <v>45564</v>
      </c>
    </row>
    <row r="11164" spans="1:7" ht="63.75">
      <c r="A11164" s="1162">
        <v>12891</v>
      </c>
      <c r="B11164" s="1162">
        <v>31106</v>
      </c>
      <c r="C11164" s="1163" t="s">
        <v>22501</v>
      </c>
      <c r="D11164" s="1163" t="s">
        <v>22502</v>
      </c>
      <c r="E11164" s="1164" t="s">
        <v>3009</v>
      </c>
      <c r="F11164" s="1165">
        <v>45385</v>
      </c>
      <c r="G11164" s="1165">
        <v>45534</v>
      </c>
    </row>
    <row r="11165" spans="1:7">
      <c r="A11165" s="1158">
        <v>12892</v>
      </c>
      <c r="B11165" s="1158">
        <v>31107</v>
      </c>
      <c r="C11165" s="1159" t="s">
        <v>11986</v>
      </c>
      <c r="D11165" s="1159" t="s">
        <v>5244</v>
      </c>
      <c r="E11165" s="1160" t="s">
        <v>4631</v>
      </c>
      <c r="F11165" s="1161">
        <v>45235</v>
      </c>
      <c r="G11165" s="1161">
        <v>45714</v>
      </c>
    </row>
    <row r="11166" spans="1:7">
      <c r="A11166" s="1158">
        <v>12893</v>
      </c>
      <c r="B11166" s="1158">
        <v>31108</v>
      </c>
      <c r="C11166" s="1159" t="s">
        <v>15737</v>
      </c>
      <c r="D11166" s="1159" t="s">
        <v>5247</v>
      </c>
      <c r="E11166" s="1160" t="s">
        <v>3461</v>
      </c>
      <c r="F11166" s="1161">
        <v>45385</v>
      </c>
      <c r="G11166" s="1161">
        <v>45684</v>
      </c>
    </row>
    <row r="11167" spans="1:7" ht="38.25">
      <c r="A11167" s="1162">
        <v>12894</v>
      </c>
      <c r="B11167" s="1162">
        <v>31109</v>
      </c>
      <c r="C11167" s="1163" t="s">
        <v>22503</v>
      </c>
      <c r="D11167" s="1163" t="s">
        <v>22504</v>
      </c>
      <c r="E11167" s="1164" t="s">
        <v>3009</v>
      </c>
      <c r="F11167" s="1165">
        <v>45385</v>
      </c>
      <c r="G11167" s="1165">
        <v>45534</v>
      </c>
    </row>
    <row r="11168" spans="1:7" ht="38.25">
      <c r="A11168" s="1162">
        <v>12895</v>
      </c>
      <c r="B11168" s="1162">
        <v>31110</v>
      </c>
      <c r="C11168" s="1163" t="s">
        <v>22505</v>
      </c>
      <c r="D11168" s="1163" t="s">
        <v>22506</v>
      </c>
      <c r="E11168" s="1164" t="s">
        <v>3009</v>
      </c>
      <c r="F11168" s="1165">
        <v>45430</v>
      </c>
      <c r="G11168" s="1165">
        <v>45579</v>
      </c>
    </row>
    <row r="11169" spans="1:7" ht="38.25">
      <c r="A11169" s="1162">
        <v>12896</v>
      </c>
      <c r="B11169" s="1162">
        <v>31111</v>
      </c>
      <c r="C11169" s="1163" t="s">
        <v>22507</v>
      </c>
      <c r="D11169" s="1163" t="s">
        <v>22508</v>
      </c>
      <c r="E11169" s="1164" t="s">
        <v>3009</v>
      </c>
      <c r="F11169" s="1165">
        <v>45415</v>
      </c>
      <c r="G11169" s="1165">
        <v>45564</v>
      </c>
    </row>
    <row r="11170" spans="1:7" ht="38.25">
      <c r="A11170" s="1162">
        <v>12897</v>
      </c>
      <c r="B11170" s="1162">
        <v>31112</v>
      </c>
      <c r="C11170" s="1163" t="s">
        <v>22509</v>
      </c>
      <c r="D11170" s="1163" t="s">
        <v>22510</v>
      </c>
      <c r="E11170" s="1164" t="s">
        <v>3009</v>
      </c>
      <c r="F11170" s="1165">
        <v>45430</v>
      </c>
      <c r="G11170" s="1165">
        <v>45579</v>
      </c>
    </row>
    <row r="11171" spans="1:7" ht="38.25">
      <c r="A11171" s="1162">
        <v>12898</v>
      </c>
      <c r="B11171" s="1162">
        <v>31113</v>
      </c>
      <c r="C11171" s="1163" t="s">
        <v>22511</v>
      </c>
      <c r="D11171" s="1163" t="s">
        <v>22512</v>
      </c>
      <c r="E11171" s="1164" t="s">
        <v>3009</v>
      </c>
      <c r="F11171" s="1165">
        <v>45415</v>
      </c>
      <c r="G11171" s="1165">
        <v>45564</v>
      </c>
    </row>
    <row r="11172" spans="1:7" ht="25.5">
      <c r="A11172" s="1162">
        <v>12899</v>
      </c>
      <c r="B11172" s="1162">
        <v>31114</v>
      </c>
      <c r="C11172" s="1163" t="s">
        <v>22513</v>
      </c>
      <c r="D11172" s="1163" t="s">
        <v>22514</v>
      </c>
      <c r="E11172" s="1164" t="s">
        <v>3009</v>
      </c>
      <c r="F11172" s="1165">
        <v>45385</v>
      </c>
      <c r="G11172" s="1165">
        <v>45534</v>
      </c>
    </row>
    <row r="11173" spans="1:7" ht="25.5">
      <c r="A11173" s="1162">
        <v>12900</v>
      </c>
      <c r="B11173" s="1162">
        <v>31115</v>
      </c>
      <c r="C11173" s="1163" t="s">
        <v>22515</v>
      </c>
      <c r="D11173" s="1163" t="s">
        <v>22516</v>
      </c>
      <c r="E11173" s="1164" t="s">
        <v>3009</v>
      </c>
      <c r="F11173" s="1165">
        <v>45385</v>
      </c>
      <c r="G11173" s="1165">
        <v>45534</v>
      </c>
    </row>
    <row r="11174" spans="1:7" ht="25.5">
      <c r="A11174" s="1162">
        <v>12901</v>
      </c>
      <c r="B11174" s="1162">
        <v>31116</v>
      </c>
      <c r="C11174" s="1163" t="s">
        <v>22517</v>
      </c>
      <c r="D11174" s="1163" t="s">
        <v>22518</v>
      </c>
      <c r="E11174" s="1164" t="s">
        <v>3009</v>
      </c>
      <c r="F11174" s="1165">
        <v>45385</v>
      </c>
      <c r="G11174" s="1165">
        <v>45534</v>
      </c>
    </row>
    <row r="11175" spans="1:7" ht="25.5">
      <c r="A11175" s="1162">
        <v>12902</v>
      </c>
      <c r="B11175" s="1162">
        <v>31117</v>
      </c>
      <c r="C11175" s="1163" t="s">
        <v>22519</v>
      </c>
      <c r="D11175" s="1163" t="s">
        <v>22520</v>
      </c>
      <c r="E11175" s="1164" t="s">
        <v>3009</v>
      </c>
      <c r="F11175" s="1165">
        <v>45385</v>
      </c>
      <c r="G11175" s="1165">
        <v>45534</v>
      </c>
    </row>
    <row r="11176" spans="1:7" ht="25.5">
      <c r="A11176" s="1162">
        <v>12903</v>
      </c>
      <c r="B11176" s="1162">
        <v>31118</v>
      </c>
      <c r="C11176" s="1163" t="s">
        <v>22521</v>
      </c>
      <c r="D11176" s="1163" t="s">
        <v>22522</v>
      </c>
      <c r="E11176" s="1164" t="s">
        <v>3009</v>
      </c>
      <c r="F11176" s="1165">
        <v>45385</v>
      </c>
      <c r="G11176" s="1165">
        <v>45534</v>
      </c>
    </row>
    <row r="11177" spans="1:7" ht="38.25">
      <c r="A11177" s="1162">
        <v>12904</v>
      </c>
      <c r="B11177" s="1162">
        <v>31119</v>
      </c>
      <c r="C11177" s="1163" t="s">
        <v>22523</v>
      </c>
      <c r="D11177" s="1163" t="s">
        <v>22524</v>
      </c>
      <c r="E11177" s="1164" t="s">
        <v>3009</v>
      </c>
      <c r="F11177" s="1165">
        <v>45535</v>
      </c>
      <c r="G11177" s="1165">
        <v>45684</v>
      </c>
    </row>
    <row r="11178" spans="1:7" ht="38.25">
      <c r="A11178" s="1162">
        <v>12905</v>
      </c>
      <c r="B11178" s="1162">
        <v>31120</v>
      </c>
      <c r="C11178" s="1163" t="s">
        <v>22525</v>
      </c>
      <c r="D11178" s="1163" t="s">
        <v>22526</v>
      </c>
      <c r="E11178" s="1164" t="s">
        <v>3009</v>
      </c>
      <c r="F11178" s="1165">
        <v>45535</v>
      </c>
      <c r="G11178" s="1165">
        <v>45684</v>
      </c>
    </row>
    <row r="11179" spans="1:7" ht="38.25">
      <c r="A11179" s="1162">
        <v>12906</v>
      </c>
      <c r="B11179" s="1162">
        <v>31121</v>
      </c>
      <c r="C11179" s="1163" t="s">
        <v>22527</v>
      </c>
      <c r="D11179" s="1163" t="s">
        <v>22528</v>
      </c>
      <c r="E11179" s="1164" t="s">
        <v>3009</v>
      </c>
      <c r="F11179" s="1165">
        <v>45400</v>
      </c>
      <c r="G11179" s="1165">
        <v>45549</v>
      </c>
    </row>
    <row r="11180" spans="1:7">
      <c r="A11180" s="1158">
        <v>12907</v>
      </c>
      <c r="B11180" s="1158">
        <v>31122</v>
      </c>
      <c r="C11180" s="1159" t="s">
        <v>22529</v>
      </c>
      <c r="D11180" s="1159" t="s">
        <v>6924</v>
      </c>
      <c r="E11180" s="1160" t="s">
        <v>3849</v>
      </c>
      <c r="F11180" s="1161">
        <v>45385</v>
      </c>
      <c r="G11180" s="1161">
        <v>45594</v>
      </c>
    </row>
    <row r="11181" spans="1:7" ht="25.5">
      <c r="A11181" s="1162">
        <v>12908</v>
      </c>
      <c r="B11181" s="1162">
        <v>31123</v>
      </c>
      <c r="C11181" s="1163" t="s">
        <v>22530</v>
      </c>
      <c r="D11181" s="1163" t="s">
        <v>22531</v>
      </c>
      <c r="E11181" s="1164" t="s">
        <v>3009</v>
      </c>
      <c r="F11181" s="1165">
        <v>45385</v>
      </c>
      <c r="G11181" s="1165">
        <v>45534</v>
      </c>
    </row>
    <row r="11182" spans="1:7" ht="38.25">
      <c r="A11182" s="1162">
        <v>12909</v>
      </c>
      <c r="B11182" s="1162">
        <v>31124</v>
      </c>
      <c r="C11182" s="1163" t="s">
        <v>22532</v>
      </c>
      <c r="D11182" s="1163" t="s">
        <v>22533</v>
      </c>
      <c r="E11182" s="1164" t="s">
        <v>3009</v>
      </c>
      <c r="F11182" s="1165">
        <v>45445</v>
      </c>
      <c r="G11182" s="1165">
        <v>45594</v>
      </c>
    </row>
    <row r="11183" spans="1:7" ht="38.25">
      <c r="A11183" s="1162">
        <v>12910</v>
      </c>
      <c r="B11183" s="1162">
        <v>31125</v>
      </c>
      <c r="C11183" s="1163" t="s">
        <v>22534</v>
      </c>
      <c r="D11183" s="1163" t="s">
        <v>22535</v>
      </c>
      <c r="E11183" s="1164" t="s">
        <v>3009</v>
      </c>
      <c r="F11183" s="1165">
        <v>45445</v>
      </c>
      <c r="G11183" s="1165">
        <v>45594</v>
      </c>
    </row>
    <row r="11184" spans="1:7" ht="38.25">
      <c r="A11184" s="1162">
        <v>12911</v>
      </c>
      <c r="B11184" s="1162">
        <v>31126</v>
      </c>
      <c r="C11184" s="1163" t="s">
        <v>22536</v>
      </c>
      <c r="D11184" s="1163" t="s">
        <v>22537</v>
      </c>
      <c r="E11184" s="1164" t="s">
        <v>3009</v>
      </c>
      <c r="F11184" s="1165">
        <v>45445</v>
      </c>
      <c r="G11184" s="1165">
        <v>45594</v>
      </c>
    </row>
    <row r="11185" spans="1:7" ht="38.25">
      <c r="A11185" s="1162">
        <v>12912</v>
      </c>
      <c r="B11185" s="1162">
        <v>31127</v>
      </c>
      <c r="C11185" s="1163" t="s">
        <v>22538</v>
      </c>
      <c r="D11185" s="1163" t="s">
        <v>22539</v>
      </c>
      <c r="E11185" s="1164" t="s">
        <v>3009</v>
      </c>
      <c r="F11185" s="1165">
        <v>45445</v>
      </c>
      <c r="G11185" s="1165">
        <v>45594</v>
      </c>
    </row>
    <row r="11186" spans="1:7" ht="38.25">
      <c r="A11186" s="1162">
        <v>12913</v>
      </c>
      <c r="B11186" s="1162">
        <v>31128</v>
      </c>
      <c r="C11186" s="1163" t="s">
        <v>22540</v>
      </c>
      <c r="D11186" s="1163" t="s">
        <v>22541</v>
      </c>
      <c r="E11186" s="1164" t="s">
        <v>3009</v>
      </c>
      <c r="F11186" s="1165">
        <v>45445</v>
      </c>
      <c r="G11186" s="1165">
        <v>45594</v>
      </c>
    </row>
    <row r="11187" spans="1:7" ht="25.5">
      <c r="A11187" s="1162">
        <v>12914</v>
      </c>
      <c r="B11187" s="1162">
        <v>31129</v>
      </c>
      <c r="C11187" s="1163" t="s">
        <v>22542</v>
      </c>
      <c r="D11187" s="1163" t="s">
        <v>22543</v>
      </c>
      <c r="E11187" s="1164" t="s">
        <v>3009</v>
      </c>
      <c r="F11187" s="1165">
        <v>45415</v>
      </c>
      <c r="G11187" s="1165">
        <v>45564</v>
      </c>
    </row>
    <row r="11188" spans="1:7" ht="25.5">
      <c r="A11188" s="1162">
        <v>12915</v>
      </c>
      <c r="B11188" s="1162">
        <v>31130</v>
      </c>
      <c r="C11188" s="1163" t="s">
        <v>22544</v>
      </c>
      <c r="D11188" s="1163" t="s">
        <v>22545</v>
      </c>
      <c r="E11188" s="1164" t="s">
        <v>3009</v>
      </c>
      <c r="F11188" s="1165">
        <v>45400</v>
      </c>
      <c r="G11188" s="1165">
        <v>45549</v>
      </c>
    </row>
    <row r="11189" spans="1:7">
      <c r="A11189" s="1158">
        <v>12916</v>
      </c>
      <c r="B11189" s="1158">
        <v>31131</v>
      </c>
      <c r="C11189" s="1159" t="s">
        <v>22546</v>
      </c>
      <c r="D11189" s="1159" t="s">
        <v>6942</v>
      </c>
      <c r="E11189" s="1160" t="s">
        <v>3064</v>
      </c>
      <c r="F11189" s="1161">
        <v>45385</v>
      </c>
      <c r="G11189" s="1161">
        <v>45564</v>
      </c>
    </row>
    <row r="11190" spans="1:7" ht="38.25">
      <c r="A11190" s="1162">
        <v>12917</v>
      </c>
      <c r="B11190" s="1162">
        <v>31132</v>
      </c>
      <c r="C11190" s="1163" t="s">
        <v>22547</v>
      </c>
      <c r="D11190" s="1163" t="s">
        <v>22548</v>
      </c>
      <c r="E11190" s="1164" t="s">
        <v>3009</v>
      </c>
      <c r="F11190" s="1165">
        <v>45415</v>
      </c>
      <c r="G11190" s="1165">
        <v>45564</v>
      </c>
    </row>
    <row r="11191" spans="1:7" ht="25.5">
      <c r="A11191" s="1162">
        <v>12918</v>
      </c>
      <c r="B11191" s="1162">
        <v>31133</v>
      </c>
      <c r="C11191" s="1163" t="s">
        <v>22549</v>
      </c>
      <c r="D11191" s="1163" t="s">
        <v>22550</v>
      </c>
      <c r="E11191" s="1164" t="s">
        <v>3009</v>
      </c>
      <c r="F11191" s="1165">
        <v>45385</v>
      </c>
      <c r="G11191" s="1165">
        <v>45534</v>
      </c>
    </row>
    <row r="11192" spans="1:7" ht="25.5">
      <c r="A11192" s="1162">
        <v>12919</v>
      </c>
      <c r="B11192" s="1162">
        <v>31134</v>
      </c>
      <c r="C11192" s="1163" t="s">
        <v>22551</v>
      </c>
      <c r="D11192" s="1163" t="s">
        <v>22552</v>
      </c>
      <c r="E11192" s="1164" t="s">
        <v>3009</v>
      </c>
      <c r="F11192" s="1165">
        <v>45385</v>
      </c>
      <c r="G11192" s="1165">
        <v>45534</v>
      </c>
    </row>
    <row r="11193" spans="1:7" ht="38.25">
      <c r="A11193" s="1162">
        <v>12920</v>
      </c>
      <c r="B11193" s="1162">
        <v>31135</v>
      </c>
      <c r="C11193" s="1163" t="s">
        <v>22553</v>
      </c>
      <c r="D11193" s="1163" t="s">
        <v>22554</v>
      </c>
      <c r="E11193" s="1164" t="s">
        <v>3009</v>
      </c>
      <c r="F11193" s="1165">
        <v>45385</v>
      </c>
      <c r="G11193" s="1165">
        <v>45534</v>
      </c>
    </row>
    <row r="11194" spans="1:7" ht="25.5">
      <c r="A11194" s="1162">
        <v>12921</v>
      </c>
      <c r="B11194" s="1162">
        <v>31136</v>
      </c>
      <c r="C11194" s="1163" t="s">
        <v>22555</v>
      </c>
      <c r="D11194" s="1163" t="s">
        <v>22556</v>
      </c>
      <c r="E11194" s="1164" t="s">
        <v>3009</v>
      </c>
      <c r="F11194" s="1165">
        <v>45415</v>
      </c>
      <c r="G11194" s="1165">
        <v>45564</v>
      </c>
    </row>
    <row r="11195" spans="1:7" ht="25.5">
      <c r="A11195" s="1162">
        <v>12922</v>
      </c>
      <c r="B11195" s="1162">
        <v>31137</v>
      </c>
      <c r="C11195" s="1163" t="s">
        <v>22557</v>
      </c>
      <c r="D11195" s="1163" t="s">
        <v>22558</v>
      </c>
      <c r="E11195" s="1164" t="s">
        <v>3009</v>
      </c>
      <c r="F11195" s="1165">
        <v>45415</v>
      </c>
      <c r="G11195" s="1165">
        <v>45564</v>
      </c>
    </row>
    <row r="11196" spans="1:7" ht="38.25">
      <c r="A11196" s="1162">
        <v>12923</v>
      </c>
      <c r="B11196" s="1162">
        <v>31138</v>
      </c>
      <c r="C11196" s="1163" t="s">
        <v>22559</v>
      </c>
      <c r="D11196" s="1163" t="s">
        <v>22560</v>
      </c>
      <c r="E11196" s="1164" t="s">
        <v>3009</v>
      </c>
      <c r="F11196" s="1165">
        <v>45415</v>
      </c>
      <c r="G11196" s="1165">
        <v>45564</v>
      </c>
    </row>
    <row r="11197" spans="1:7" ht="38.25">
      <c r="A11197" s="1162">
        <v>12924</v>
      </c>
      <c r="B11197" s="1162">
        <v>31139</v>
      </c>
      <c r="C11197" s="1163" t="s">
        <v>22561</v>
      </c>
      <c r="D11197" s="1163" t="s">
        <v>22562</v>
      </c>
      <c r="E11197" s="1164" t="s">
        <v>3009</v>
      </c>
      <c r="F11197" s="1165">
        <v>45415</v>
      </c>
      <c r="G11197" s="1165">
        <v>45564</v>
      </c>
    </row>
    <row r="11198" spans="1:7" ht="38.25">
      <c r="A11198" s="1162">
        <v>12925</v>
      </c>
      <c r="B11198" s="1162">
        <v>31140</v>
      </c>
      <c r="C11198" s="1163" t="s">
        <v>22563</v>
      </c>
      <c r="D11198" s="1163" t="s">
        <v>22564</v>
      </c>
      <c r="E11198" s="1164" t="s">
        <v>3009</v>
      </c>
      <c r="F11198" s="1165">
        <v>45415</v>
      </c>
      <c r="G11198" s="1165">
        <v>45564</v>
      </c>
    </row>
    <row r="11199" spans="1:7" ht="38.25">
      <c r="A11199" s="1162">
        <v>12926</v>
      </c>
      <c r="B11199" s="1162">
        <v>31141</v>
      </c>
      <c r="C11199" s="1163" t="s">
        <v>22565</v>
      </c>
      <c r="D11199" s="1163" t="s">
        <v>22566</v>
      </c>
      <c r="E11199" s="1164" t="s">
        <v>3009</v>
      </c>
      <c r="F11199" s="1165">
        <v>45415</v>
      </c>
      <c r="G11199" s="1165">
        <v>45564</v>
      </c>
    </row>
    <row r="11200" spans="1:7" ht="38.25">
      <c r="A11200" s="1162">
        <v>12927</v>
      </c>
      <c r="B11200" s="1162">
        <v>31142</v>
      </c>
      <c r="C11200" s="1163" t="s">
        <v>22567</v>
      </c>
      <c r="D11200" s="1163" t="s">
        <v>22568</v>
      </c>
      <c r="E11200" s="1164" t="s">
        <v>3009</v>
      </c>
      <c r="F11200" s="1165">
        <v>45415</v>
      </c>
      <c r="G11200" s="1165">
        <v>45564</v>
      </c>
    </row>
    <row r="11201" spans="1:7">
      <c r="A11201" s="1158">
        <v>12928</v>
      </c>
      <c r="B11201" s="1158">
        <v>31143</v>
      </c>
      <c r="C11201" s="1159" t="s">
        <v>22569</v>
      </c>
      <c r="D11201" s="1159" t="s">
        <v>6968</v>
      </c>
      <c r="E11201" s="1160" t="s">
        <v>3064</v>
      </c>
      <c r="F11201" s="1161">
        <v>45535</v>
      </c>
      <c r="G11201" s="1161">
        <v>45714</v>
      </c>
    </row>
    <row r="11202" spans="1:7" ht="38.25">
      <c r="A11202" s="1162">
        <v>12929</v>
      </c>
      <c r="B11202" s="1162">
        <v>31144</v>
      </c>
      <c r="C11202" s="1163" t="s">
        <v>22570</v>
      </c>
      <c r="D11202" s="1163" t="s">
        <v>22571</v>
      </c>
      <c r="E11202" s="1164" t="s">
        <v>3009</v>
      </c>
      <c r="F11202" s="1165">
        <v>45565</v>
      </c>
      <c r="G11202" s="1165">
        <v>45714</v>
      </c>
    </row>
    <row r="11203" spans="1:7" ht="25.5">
      <c r="A11203" s="1162">
        <v>12930</v>
      </c>
      <c r="B11203" s="1162">
        <v>31145</v>
      </c>
      <c r="C11203" s="1163" t="s">
        <v>22572</v>
      </c>
      <c r="D11203" s="1163" t="s">
        <v>22573</v>
      </c>
      <c r="E11203" s="1164" t="s">
        <v>3009</v>
      </c>
      <c r="F11203" s="1165">
        <v>45535</v>
      </c>
      <c r="G11203" s="1165">
        <v>45684</v>
      </c>
    </row>
    <row r="11204" spans="1:7" ht="25.5">
      <c r="A11204" s="1162">
        <v>12931</v>
      </c>
      <c r="B11204" s="1162">
        <v>31146</v>
      </c>
      <c r="C11204" s="1163" t="s">
        <v>22574</v>
      </c>
      <c r="D11204" s="1163" t="s">
        <v>22575</v>
      </c>
      <c r="E11204" s="1164" t="s">
        <v>3009</v>
      </c>
      <c r="F11204" s="1165">
        <v>45535</v>
      </c>
      <c r="G11204" s="1165">
        <v>45684</v>
      </c>
    </row>
    <row r="11205" spans="1:7" ht="38.25">
      <c r="A11205" s="1162">
        <v>12932</v>
      </c>
      <c r="B11205" s="1162">
        <v>31147</v>
      </c>
      <c r="C11205" s="1163" t="s">
        <v>22576</v>
      </c>
      <c r="D11205" s="1163" t="s">
        <v>22577</v>
      </c>
      <c r="E11205" s="1164" t="s">
        <v>3009</v>
      </c>
      <c r="F11205" s="1165">
        <v>45535</v>
      </c>
      <c r="G11205" s="1165">
        <v>45684</v>
      </c>
    </row>
    <row r="11206" spans="1:7" ht="38.25">
      <c r="A11206" s="1162">
        <v>12933</v>
      </c>
      <c r="B11206" s="1162">
        <v>31148</v>
      </c>
      <c r="C11206" s="1163" t="s">
        <v>22578</v>
      </c>
      <c r="D11206" s="1163" t="s">
        <v>22579</v>
      </c>
      <c r="E11206" s="1164" t="s">
        <v>3009</v>
      </c>
      <c r="F11206" s="1165">
        <v>45565</v>
      </c>
      <c r="G11206" s="1165">
        <v>45714</v>
      </c>
    </row>
    <row r="11207" spans="1:7" ht="38.25">
      <c r="A11207" s="1162">
        <v>12934</v>
      </c>
      <c r="B11207" s="1162">
        <v>31149</v>
      </c>
      <c r="C11207" s="1163" t="s">
        <v>22580</v>
      </c>
      <c r="D11207" s="1163" t="s">
        <v>22581</v>
      </c>
      <c r="E11207" s="1164" t="s">
        <v>3009</v>
      </c>
      <c r="F11207" s="1165">
        <v>45565</v>
      </c>
      <c r="G11207" s="1165">
        <v>45714</v>
      </c>
    </row>
    <row r="11208" spans="1:7" ht="38.25">
      <c r="A11208" s="1162">
        <v>12935</v>
      </c>
      <c r="B11208" s="1162">
        <v>31150</v>
      </c>
      <c r="C11208" s="1163" t="s">
        <v>22582</v>
      </c>
      <c r="D11208" s="1163" t="s">
        <v>22583</v>
      </c>
      <c r="E11208" s="1164" t="s">
        <v>3009</v>
      </c>
      <c r="F11208" s="1165">
        <v>45565</v>
      </c>
      <c r="G11208" s="1165">
        <v>45714</v>
      </c>
    </row>
    <row r="11209" spans="1:7" ht="38.25">
      <c r="A11209" s="1162">
        <v>12936</v>
      </c>
      <c r="B11209" s="1162">
        <v>31151</v>
      </c>
      <c r="C11209" s="1163" t="s">
        <v>22584</v>
      </c>
      <c r="D11209" s="1163" t="s">
        <v>22585</v>
      </c>
      <c r="E11209" s="1164" t="s">
        <v>3009</v>
      </c>
      <c r="F11209" s="1165">
        <v>45565</v>
      </c>
      <c r="G11209" s="1165">
        <v>45714</v>
      </c>
    </row>
    <row r="11210" spans="1:7" ht="38.25">
      <c r="A11210" s="1162">
        <v>12937</v>
      </c>
      <c r="B11210" s="1162">
        <v>31152</v>
      </c>
      <c r="C11210" s="1163" t="s">
        <v>22586</v>
      </c>
      <c r="D11210" s="1163" t="s">
        <v>22587</v>
      </c>
      <c r="E11210" s="1164" t="s">
        <v>3009</v>
      </c>
      <c r="F11210" s="1165">
        <v>45565</v>
      </c>
      <c r="G11210" s="1165">
        <v>45714</v>
      </c>
    </row>
    <row r="11211" spans="1:7" ht="38.25">
      <c r="A11211" s="1162">
        <v>12938</v>
      </c>
      <c r="B11211" s="1162">
        <v>31153</v>
      </c>
      <c r="C11211" s="1163" t="s">
        <v>22588</v>
      </c>
      <c r="D11211" s="1163" t="s">
        <v>22589</v>
      </c>
      <c r="E11211" s="1164" t="s">
        <v>3009</v>
      </c>
      <c r="F11211" s="1165">
        <v>45565</v>
      </c>
      <c r="G11211" s="1165">
        <v>45714</v>
      </c>
    </row>
    <row r="11212" spans="1:7" ht="38.25">
      <c r="A11212" s="1162">
        <v>12939</v>
      </c>
      <c r="B11212" s="1162">
        <v>31154</v>
      </c>
      <c r="C11212" s="1163" t="s">
        <v>22590</v>
      </c>
      <c r="D11212" s="1163" t="s">
        <v>22591</v>
      </c>
      <c r="E11212" s="1164" t="s">
        <v>3009</v>
      </c>
      <c r="F11212" s="1165">
        <v>45565</v>
      </c>
      <c r="G11212" s="1165">
        <v>45714</v>
      </c>
    </row>
    <row r="11213" spans="1:7" ht="38.25">
      <c r="A11213" s="1162">
        <v>12940</v>
      </c>
      <c r="B11213" s="1162">
        <v>31155</v>
      </c>
      <c r="C11213" s="1163" t="s">
        <v>22592</v>
      </c>
      <c r="D11213" s="1163" t="s">
        <v>22593</v>
      </c>
      <c r="E11213" s="1164" t="s">
        <v>3009</v>
      </c>
      <c r="F11213" s="1165">
        <v>45565</v>
      </c>
      <c r="G11213" s="1165">
        <v>45714</v>
      </c>
    </row>
    <row r="11214" spans="1:7">
      <c r="A11214" s="1158">
        <v>12941</v>
      </c>
      <c r="B11214" s="1158">
        <v>31156</v>
      </c>
      <c r="C11214" s="1159" t="s">
        <v>22594</v>
      </c>
      <c r="D11214" s="1159" t="s">
        <v>6994</v>
      </c>
      <c r="E11214" s="1160" t="s">
        <v>3064</v>
      </c>
      <c r="F11214" s="1161">
        <v>45535</v>
      </c>
      <c r="G11214" s="1161">
        <v>45714</v>
      </c>
    </row>
    <row r="11215" spans="1:7" ht="38.25">
      <c r="A11215" s="1162">
        <v>12942</v>
      </c>
      <c r="B11215" s="1162">
        <v>31157</v>
      </c>
      <c r="C11215" s="1163" t="s">
        <v>22595</v>
      </c>
      <c r="D11215" s="1163" t="s">
        <v>22596</v>
      </c>
      <c r="E11215" s="1164" t="s">
        <v>3009</v>
      </c>
      <c r="F11215" s="1165">
        <v>45565</v>
      </c>
      <c r="G11215" s="1165">
        <v>45714</v>
      </c>
    </row>
    <row r="11216" spans="1:7" ht="25.5">
      <c r="A11216" s="1162">
        <v>12943</v>
      </c>
      <c r="B11216" s="1162">
        <v>31158</v>
      </c>
      <c r="C11216" s="1163" t="s">
        <v>22597</v>
      </c>
      <c r="D11216" s="1163" t="s">
        <v>22598</v>
      </c>
      <c r="E11216" s="1164" t="s">
        <v>3009</v>
      </c>
      <c r="F11216" s="1165">
        <v>45535</v>
      </c>
      <c r="G11216" s="1165">
        <v>45684</v>
      </c>
    </row>
    <row r="11217" spans="1:7" ht="25.5">
      <c r="A11217" s="1162">
        <v>12944</v>
      </c>
      <c r="B11217" s="1162">
        <v>31159</v>
      </c>
      <c r="C11217" s="1163" t="s">
        <v>22599</v>
      </c>
      <c r="D11217" s="1163" t="s">
        <v>22600</v>
      </c>
      <c r="E11217" s="1164" t="s">
        <v>3009</v>
      </c>
      <c r="F11217" s="1165">
        <v>45535</v>
      </c>
      <c r="G11217" s="1165">
        <v>45684</v>
      </c>
    </row>
    <row r="11218" spans="1:7" ht="38.25">
      <c r="A11218" s="1162">
        <v>12945</v>
      </c>
      <c r="B11218" s="1162">
        <v>31160</v>
      </c>
      <c r="C11218" s="1163" t="s">
        <v>22601</v>
      </c>
      <c r="D11218" s="1163" t="s">
        <v>22602</v>
      </c>
      <c r="E11218" s="1164" t="s">
        <v>3009</v>
      </c>
      <c r="F11218" s="1165">
        <v>45535</v>
      </c>
      <c r="G11218" s="1165">
        <v>45684</v>
      </c>
    </row>
    <row r="11219" spans="1:7" ht="25.5">
      <c r="A11219" s="1162">
        <v>12946</v>
      </c>
      <c r="B11219" s="1162">
        <v>31161</v>
      </c>
      <c r="C11219" s="1163" t="s">
        <v>22603</v>
      </c>
      <c r="D11219" s="1163" t="s">
        <v>22604</v>
      </c>
      <c r="E11219" s="1164" t="s">
        <v>3009</v>
      </c>
      <c r="F11219" s="1165">
        <v>45565</v>
      </c>
      <c r="G11219" s="1165">
        <v>45714</v>
      </c>
    </row>
    <row r="11220" spans="1:7" ht="25.5">
      <c r="A11220" s="1162">
        <v>12947</v>
      </c>
      <c r="B11220" s="1162">
        <v>31162</v>
      </c>
      <c r="C11220" s="1163" t="s">
        <v>22605</v>
      </c>
      <c r="D11220" s="1163" t="s">
        <v>22606</v>
      </c>
      <c r="E11220" s="1164" t="s">
        <v>3009</v>
      </c>
      <c r="F11220" s="1165">
        <v>45565</v>
      </c>
      <c r="G11220" s="1165">
        <v>45714</v>
      </c>
    </row>
    <row r="11221" spans="1:7" ht="38.25">
      <c r="A11221" s="1162">
        <v>12948</v>
      </c>
      <c r="B11221" s="1162">
        <v>31163</v>
      </c>
      <c r="C11221" s="1163" t="s">
        <v>22607</v>
      </c>
      <c r="D11221" s="1163" t="s">
        <v>22608</v>
      </c>
      <c r="E11221" s="1164" t="s">
        <v>3009</v>
      </c>
      <c r="F11221" s="1165">
        <v>45565</v>
      </c>
      <c r="G11221" s="1165">
        <v>45714</v>
      </c>
    </row>
    <row r="11222" spans="1:7" ht="38.25">
      <c r="A11222" s="1162">
        <v>12949</v>
      </c>
      <c r="B11222" s="1162">
        <v>31164</v>
      </c>
      <c r="C11222" s="1163" t="s">
        <v>22609</v>
      </c>
      <c r="D11222" s="1163" t="s">
        <v>22610</v>
      </c>
      <c r="E11222" s="1164" t="s">
        <v>3009</v>
      </c>
      <c r="F11222" s="1165">
        <v>45565</v>
      </c>
      <c r="G11222" s="1165">
        <v>45714</v>
      </c>
    </row>
    <row r="11223" spans="1:7" ht="38.25">
      <c r="A11223" s="1162">
        <v>12950</v>
      </c>
      <c r="B11223" s="1162">
        <v>31165</v>
      </c>
      <c r="C11223" s="1163" t="s">
        <v>22611</v>
      </c>
      <c r="D11223" s="1163" t="s">
        <v>22612</v>
      </c>
      <c r="E11223" s="1164" t="s">
        <v>3009</v>
      </c>
      <c r="F11223" s="1165">
        <v>45565</v>
      </c>
      <c r="G11223" s="1165">
        <v>45714</v>
      </c>
    </row>
    <row r="11224" spans="1:7" ht="38.25">
      <c r="A11224" s="1162">
        <v>12951</v>
      </c>
      <c r="B11224" s="1162">
        <v>31166</v>
      </c>
      <c r="C11224" s="1163" t="s">
        <v>22613</v>
      </c>
      <c r="D11224" s="1163" t="s">
        <v>22614</v>
      </c>
      <c r="E11224" s="1164" t="s">
        <v>3009</v>
      </c>
      <c r="F11224" s="1165">
        <v>45565</v>
      </c>
      <c r="G11224" s="1165">
        <v>45714</v>
      </c>
    </row>
    <row r="11225" spans="1:7" ht="38.25">
      <c r="A11225" s="1162">
        <v>12952</v>
      </c>
      <c r="B11225" s="1162">
        <v>31167</v>
      </c>
      <c r="C11225" s="1163" t="s">
        <v>22615</v>
      </c>
      <c r="D11225" s="1163" t="s">
        <v>22616</v>
      </c>
      <c r="E11225" s="1164" t="s">
        <v>3009</v>
      </c>
      <c r="F11225" s="1165">
        <v>45565</v>
      </c>
      <c r="G11225" s="1165">
        <v>45714</v>
      </c>
    </row>
    <row r="11226" spans="1:7" ht="38.25">
      <c r="A11226" s="1162">
        <v>12953</v>
      </c>
      <c r="B11226" s="1162">
        <v>31168</v>
      </c>
      <c r="C11226" s="1163" t="s">
        <v>22617</v>
      </c>
      <c r="D11226" s="1163" t="s">
        <v>22618</v>
      </c>
      <c r="E11226" s="1164" t="s">
        <v>3009</v>
      </c>
      <c r="F11226" s="1165">
        <v>45565</v>
      </c>
      <c r="G11226" s="1165">
        <v>45714</v>
      </c>
    </row>
    <row r="11227" spans="1:7">
      <c r="A11227" s="1158">
        <v>12954</v>
      </c>
      <c r="B11227" s="1158">
        <v>31169</v>
      </c>
      <c r="C11227" s="1159" t="s">
        <v>22619</v>
      </c>
      <c r="D11227" s="1159" t="s">
        <v>7020</v>
      </c>
      <c r="E11227" s="1160" t="s">
        <v>3064</v>
      </c>
      <c r="F11227" s="1161">
        <v>45535</v>
      </c>
      <c r="G11227" s="1161">
        <v>45714</v>
      </c>
    </row>
    <row r="11228" spans="1:7" ht="25.5">
      <c r="A11228" s="1162">
        <v>12955</v>
      </c>
      <c r="B11228" s="1162">
        <v>31170</v>
      </c>
      <c r="C11228" s="1163" t="s">
        <v>22620</v>
      </c>
      <c r="D11228" s="1163" t="s">
        <v>22621</v>
      </c>
      <c r="E11228" s="1164" t="s">
        <v>3009</v>
      </c>
      <c r="F11228" s="1165">
        <v>45535</v>
      </c>
      <c r="G11228" s="1165">
        <v>45684</v>
      </c>
    </row>
    <row r="11229" spans="1:7" ht="38.25">
      <c r="A11229" s="1162">
        <v>12956</v>
      </c>
      <c r="B11229" s="1162">
        <v>31171</v>
      </c>
      <c r="C11229" s="1163" t="s">
        <v>22622</v>
      </c>
      <c r="D11229" s="1163" t="s">
        <v>22623</v>
      </c>
      <c r="E11229" s="1164" t="s">
        <v>3009</v>
      </c>
      <c r="F11229" s="1165">
        <v>45535</v>
      </c>
      <c r="G11229" s="1165">
        <v>45684</v>
      </c>
    </row>
    <row r="11230" spans="1:7" ht="38.25">
      <c r="A11230" s="1162">
        <v>12957</v>
      </c>
      <c r="B11230" s="1162">
        <v>31172</v>
      </c>
      <c r="C11230" s="1163" t="s">
        <v>22624</v>
      </c>
      <c r="D11230" s="1163" t="s">
        <v>22625</v>
      </c>
      <c r="E11230" s="1164" t="s">
        <v>3009</v>
      </c>
      <c r="F11230" s="1165">
        <v>45550</v>
      </c>
      <c r="G11230" s="1165">
        <v>45699</v>
      </c>
    </row>
    <row r="11231" spans="1:7" ht="25.5">
      <c r="A11231" s="1162">
        <v>12958</v>
      </c>
      <c r="B11231" s="1162">
        <v>31173</v>
      </c>
      <c r="C11231" s="1163" t="s">
        <v>22626</v>
      </c>
      <c r="D11231" s="1163" t="s">
        <v>22627</v>
      </c>
      <c r="E11231" s="1164" t="s">
        <v>3009</v>
      </c>
      <c r="F11231" s="1165">
        <v>45565</v>
      </c>
      <c r="G11231" s="1165">
        <v>45714</v>
      </c>
    </row>
    <row r="11232" spans="1:7">
      <c r="A11232" s="1158">
        <v>12959</v>
      </c>
      <c r="B11232" s="1158">
        <v>31174</v>
      </c>
      <c r="C11232" s="1159" t="s">
        <v>22628</v>
      </c>
      <c r="D11232" s="1159" t="s">
        <v>7030</v>
      </c>
      <c r="E11232" s="1160" t="s">
        <v>9084</v>
      </c>
      <c r="F11232" s="1161">
        <v>45535</v>
      </c>
      <c r="G11232" s="1161">
        <v>45699</v>
      </c>
    </row>
    <row r="11233" spans="1:7" ht="38.25">
      <c r="A11233" s="1162">
        <v>12960</v>
      </c>
      <c r="B11233" s="1162">
        <v>31175</v>
      </c>
      <c r="C11233" s="1163" t="s">
        <v>22629</v>
      </c>
      <c r="D11233" s="1163" t="s">
        <v>22630</v>
      </c>
      <c r="E11233" s="1164" t="s">
        <v>3009</v>
      </c>
      <c r="F11233" s="1165">
        <v>45550</v>
      </c>
      <c r="G11233" s="1165">
        <v>45699</v>
      </c>
    </row>
    <row r="11234" spans="1:7" ht="38.25">
      <c r="A11234" s="1162">
        <v>12961</v>
      </c>
      <c r="B11234" s="1162">
        <v>31176</v>
      </c>
      <c r="C11234" s="1163" t="s">
        <v>22631</v>
      </c>
      <c r="D11234" s="1163" t="s">
        <v>22632</v>
      </c>
      <c r="E11234" s="1164" t="s">
        <v>3009</v>
      </c>
      <c r="F11234" s="1165">
        <v>45535</v>
      </c>
      <c r="G11234" s="1165">
        <v>45684</v>
      </c>
    </row>
    <row r="11235" spans="1:7" ht="38.25">
      <c r="A11235" s="1162">
        <v>12962</v>
      </c>
      <c r="B11235" s="1162">
        <v>31177</v>
      </c>
      <c r="C11235" s="1163" t="s">
        <v>22633</v>
      </c>
      <c r="D11235" s="1163" t="s">
        <v>22634</v>
      </c>
      <c r="E11235" s="1164" t="s">
        <v>3009</v>
      </c>
      <c r="F11235" s="1165">
        <v>45550</v>
      </c>
      <c r="G11235" s="1165">
        <v>45699</v>
      </c>
    </row>
    <row r="11236" spans="1:7">
      <c r="A11236" s="1158">
        <v>12963</v>
      </c>
      <c r="B11236" s="1158">
        <v>31178</v>
      </c>
      <c r="C11236" s="1159" t="s">
        <v>22635</v>
      </c>
      <c r="D11236" s="1159" t="s">
        <v>7038</v>
      </c>
      <c r="E11236" s="1160" t="s">
        <v>2939</v>
      </c>
      <c r="F11236" s="1161">
        <v>45385</v>
      </c>
      <c r="G11236" s="1161">
        <v>45579</v>
      </c>
    </row>
    <row r="11237" spans="1:7" ht="38.25">
      <c r="A11237" s="1162">
        <v>12964</v>
      </c>
      <c r="B11237" s="1162">
        <v>31179</v>
      </c>
      <c r="C11237" s="1163" t="s">
        <v>22636</v>
      </c>
      <c r="D11237" s="1163" t="s">
        <v>22637</v>
      </c>
      <c r="E11237" s="1164" t="s">
        <v>3009</v>
      </c>
      <c r="F11237" s="1165">
        <v>45415</v>
      </c>
      <c r="G11237" s="1165">
        <v>45564</v>
      </c>
    </row>
    <row r="11238" spans="1:7" ht="38.25">
      <c r="A11238" s="1162">
        <v>12965</v>
      </c>
      <c r="B11238" s="1162">
        <v>31180</v>
      </c>
      <c r="C11238" s="1163" t="s">
        <v>22638</v>
      </c>
      <c r="D11238" s="1163" t="s">
        <v>22639</v>
      </c>
      <c r="E11238" s="1164" t="s">
        <v>3009</v>
      </c>
      <c r="F11238" s="1165">
        <v>45415</v>
      </c>
      <c r="G11238" s="1165">
        <v>45564</v>
      </c>
    </row>
    <row r="11239" spans="1:7" ht="38.25">
      <c r="A11239" s="1162">
        <v>12966</v>
      </c>
      <c r="B11239" s="1162">
        <v>31181</v>
      </c>
      <c r="C11239" s="1163" t="s">
        <v>22640</v>
      </c>
      <c r="D11239" s="1163" t="s">
        <v>22641</v>
      </c>
      <c r="E11239" s="1164" t="s">
        <v>3009</v>
      </c>
      <c r="F11239" s="1165">
        <v>45415</v>
      </c>
      <c r="G11239" s="1165">
        <v>45564</v>
      </c>
    </row>
    <row r="11240" spans="1:7" ht="38.25">
      <c r="A11240" s="1162">
        <v>12967</v>
      </c>
      <c r="B11240" s="1162">
        <v>31182</v>
      </c>
      <c r="C11240" s="1163" t="s">
        <v>22642</v>
      </c>
      <c r="D11240" s="1163" t="s">
        <v>22643</v>
      </c>
      <c r="E11240" s="1164" t="s">
        <v>3009</v>
      </c>
      <c r="F11240" s="1165">
        <v>45415</v>
      </c>
      <c r="G11240" s="1165">
        <v>45564</v>
      </c>
    </row>
    <row r="11241" spans="1:7" ht="51">
      <c r="A11241" s="1162">
        <v>12968</v>
      </c>
      <c r="B11241" s="1162">
        <v>31183</v>
      </c>
      <c r="C11241" s="1163" t="s">
        <v>22644</v>
      </c>
      <c r="D11241" s="1163" t="s">
        <v>22645</v>
      </c>
      <c r="E11241" s="1164" t="s">
        <v>3009</v>
      </c>
      <c r="F11241" s="1165">
        <v>45415</v>
      </c>
      <c r="G11241" s="1165">
        <v>45564</v>
      </c>
    </row>
    <row r="11242" spans="1:7" ht="51">
      <c r="A11242" s="1162">
        <v>12969</v>
      </c>
      <c r="B11242" s="1162">
        <v>31184</v>
      </c>
      <c r="C11242" s="1163" t="s">
        <v>22646</v>
      </c>
      <c r="D11242" s="1163" t="s">
        <v>22647</v>
      </c>
      <c r="E11242" s="1164" t="s">
        <v>3009</v>
      </c>
      <c r="F11242" s="1165">
        <v>45415</v>
      </c>
      <c r="G11242" s="1165">
        <v>45564</v>
      </c>
    </row>
    <row r="11243" spans="1:7" ht="51">
      <c r="A11243" s="1162">
        <v>12970</v>
      </c>
      <c r="B11243" s="1162">
        <v>31185</v>
      </c>
      <c r="C11243" s="1163" t="s">
        <v>22648</v>
      </c>
      <c r="D11243" s="1163" t="s">
        <v>22649</v>
      </c>
      <c r="E11243" s="1164" t="s">
        <v>3009</v>
      </c>
      <c r="F11243" s="1165">
        <v>45415</v>
      </c>
      <c r="G11243" s="1165">
        <v>45564</v>
      </c>
    </row>
    <row r="11244" spans="1:7" ht="51">
      <c r="A11244" s="1162">
        <v>12971</v>
      </c>
      <c r="B11244" s="1162">
        <v>31186</v>
      </c>
      <c r="C11244" s="1163" t="s">
        <v>22650</v>
      </c>
      <c r="D11244" s="1163" t="s">
        <v>22651</v>
      </c>
      <c r="E11244" s="1164" t="s">
        <v>3009</v>
      </c>
      <c r="F11244" s="1165">
        <v>45430</v>
      </c>
      <c r="G11244" s="1165">
        <v>45579</v>
      </c>
    </row>
    <row r="11245" spans="1:7" ht="51">
      <c r="A11245" s="1162">
        <v>12972</v>
      </c>
      <c r="B11245" s="1162">
        <v>31187</v>
      </c>
      <c r="C11245" s="1163" t="s">
        <v>22652</v>
      </c>
      <c r="D11245" s="1163" t="s">
        <v>22653</v>
      </c>
      <c r="E11245" s="1164" t="s">
        <v>3009</v>
      </c>
      <c r="F11245" s="1165">
        <v>45430</v>
      </c>
      <c r="G11245" s="1165">
        <v>45579</v>
      </c>
    </row>
    <row r="11246" spans="1:7" ht="51">
      <c r="A11246" s="1162">
        <v>12973</v>
      </c>
      <c r="B11246" s="1162">
        <v>31188</v>
      </c>
      <c r="C11246" s="1163" t="s">
        <v>22654</v>
      </c>
      <c r="D11246" s="1163" t="s">
        <v>22655</v>
      </c>
      <c r="E11246" s="1164" t="s">
        <v>3009</v>
      </c>
      <c r="F11246" s="1165">
        <v>45400</v>
      </c>
      <c r="G11246" s="1165">
        <v>45549</v>
      </c>
    </row>
    <row r="11247" spans="1:7" ht="51">
      <c r="A11247" s="1162">
        <v>12974</v>
      </c>
      <c r="B11247" s="1162">
        <v>31189</v>
      </c>
      <c r="C11247" s="1163" t="s">
        <v>22656</v>
      </c>
      <c r="D11247" s="1163" t="s">
        <v>22657</v>
      </c>
      <c r="E11247" s="1164" t="s">
        <v>3009</v>
      </c>
      <c r="F11247" s="1165">
        <v>45385</v>
      </c>
      <c r="G11247" s="1165">
        <v>45534</v>
      </c>
    </row>
    <row r="11248" spans="1:7" ht="51">
      <c r="A11248" s="1162">
        <v>12975</v>
      </c>
      <c r="B11248" s="1162">
        <v>31190</v>
      </c>
      <c r="C11248" s="1163" t="s">
        <v>22658</v>
      </c>
      <c r="D11248" s="1163" t="s">
        <v>22659</v>
      </c>
      <c r="E11248" s="1164" t="s">
        <v>3009</v>
      </c>
      <c r="F11248" s="1165">
        <v>45385</v>
      </c>
      <c r="G11248" s="1165">
        <v>45534</v>
      </c>
    </row>
    <row r="11249" spans="1:7" ht="51">
      <c r="A11249" s="1162">
        <v>12976</v>
      </c>
      <c r="B11249" s="1162">
        <v>31191</v>
      </c>
      <c r="C11249" s="1163" t="s">
        <v>22660</v>
      </c>
      <c r="D11249" s="1163" t="s">
        <v>22661</v>
      </c>
      <c r="E11249" s="1164" t="s">
        <v>3009</v>
      </c>
      <c r="F11249" s="1165">
        <v>45385</v>
      </c>
      <c r="G11249" s="1165">
        <v>45534</v>
      </c>
    </row>
    <row r="11250" spans="1:7" ht="51">
      <c r="A11250" s="1162">
        <v>12977</v>
      </c>
      <c r="B11250" s="1162">
        <v>31192</v>
      </c>
      <c r="C11250" s="1163" t="s">
        <v>22662</v>
      </c>
      <c r="D11250" s="1163" t="s">
        <v>22663</v>
      </c>
      <c r="E11250" s="1164" t="s">
        <v>3009</v>
      </c>
      <c r="F11250" s="1165">
        <v>45385</v>
      </c>
      <c r="G11250" s="1165">
        <v>45534</v>
      </c>
    </row>
    <row r="11251" spans="1:7" ht="51">
      <c r="A11251" s="1162">
        <v>12978</v>
      </c>
      <c r="B11251" s="1162">
        <v>31193</v>
      </c>
      <c r="C11251" s="1163" t="s">
        <v>22664</v>
      </c>
      <c r="D11251" s="1163" t="s">
        <v>22665</v>
      </c>
      <c r="E11251" s="1164" t="s">
        <v>3009</v>
      </c>
      <c r="F11251" s="1165">
        <v>45385</v>
      </c>
      <c r="G11251" s="1165">
        <v>45534</v>
      </c>
    </row>
    <row r="11252" spans="1:7" ht="51">
      <c r="A11252" s="1162">
        <v>12979</v>
      </c>
      <c r="B11252" s="1162">
        <v>31194</v>
      </c>
      <c r="C11252" s="1163" t="s">
        <v>22666</v>
      </c>
      <c r="D11252" s="1163" t="s">
        <v>22667</v>
      </c>
      <c r="E11252" s="1164" t="s">
        <v>3009</v>
      </c>
      <c r="F11252" s="1165">
        <v>45385</v>
      </c>
      <c r="G11252" s="1165">
        <v>45534</v>
      </c>
    </row>
    <row r="11253" spans="1:7" ht="38.25">
      <c r="A11253" s="1162">
        <v>12980</v>
      </c>
      <c r="B11253" s="1162">
        <v>31195</v>
      </c>
      <c r="C11253" s="1163" t="s">
        <v>22668</v>
      </c>
      <c r="D11253" s="1163" t="s">
        <v>22669</v>
      </c>
      <c r="E11253" s="1164" t="s">
        <v>3009</v>
      </c>
      <c r="F11253" s="1165">
        <v>45385</v>
      </c>
      <c r="G11253" s="1165">
        <v>45534</v>
      </c>
    </row>
    <row r="11254" spans="1:7" ht="51">
      <c r="A11254" s="1162">
        <v>12981</v>
      </c>
      <c r="B11254" s="1162">
        <v>31196</v>
      </c>
      <c r="C11254" s="1163" t="s">
        <v>22670</v>
      </c>
      <c r="D11254" s="1163" t="s">
        <v>22671</v>
      </c>
      <c r="E11254" s="1164" t="s">
        <v>3009</v>
      </c>
      <c r="F11254" s="1165">
        <v>45385</v>
      </c>
      <c r="G11254" s="1165">
        <v>45534</v>
      </c>
    </row>
    <row r="11255" spans="1:7" ht="51">
      <c r="A11255" s="1162">
        <v>12982</v>
      </c>
      <c r="B11255" s="1162">
        <v>31197</v>
      </c>
      <c r="C11255" s="1163" t="s">
        <v>22672</v>
      </c>
      <c r="D11255" s="1163" t="s">
        <v>22673</v>
      </c>
      <c r="E11255" s="1164" t="s">
        <v>3009</v>
      </c>
      <c r="F11255" s="1165">
        <v>45385</v>
      </c>
      <c r="G11255" s="1165">
        <v>45534</v>
      </c>
    </row>
    <row r="11256" spans="1:7" ht="38.25">
      <c r="A11256" s="1162">
        <v>12983</v>
      </c>
      <c r="B11256" s="1162">
        <v>31198</v>
      </c>
      <c r="C11256" s="1163" t="s">
        <v>22674</v>
      </c>
      <c r="D11256" s="1163" t="s">
        <v>22675</v>
      </c>
      <c r="E11256" s="1164" t="s">
        <v>3009</v>
      </c>
      <c r="F11256" s="1165">
        <v>45385</v>
      </c>
      <c r="G11256" s="1165">
        <v>45534</v>
      </c>
    </row>
    <row r="11257" spans="1:7" ht="51">
      <c r="A11257" s="1162">
        <v>12984</v>
      </c>
      <c r="B11257" s="1162">
        <v>31199</v>
      </c>
      <c r="C11257" s="1163" t="s">
        <v>22676</v>
      </c>
      <c r="D11257" s="1163" t="s">
        <v>22677</v>
      </c>
      <c r="E11257" s="1164" t="s">
        <v>3009</v>
      </c>
      <c r="F11257" s="1165">
        <v>45385</v>
      </c>
      <c r="G11257" s="1165">
        <v>45534</v>
      </c>
    </row>
    <row r="11258" spans="1:7">
      <c r="A11258" s="1158">
        <v>12985</v>
      </c>
      <c r="B11258" s="1158">
        <v>31200</v>
      </c>
      <c r="C11258" s="1159" t="s">
        <v>20687</v>
      </c>
      <c r="D11258" s="1159" t="s">
        <v>5279</v>
      </c>
      <c r="E11258" s="1160" t="s">
        <v>4631</v>
      </c>
      <c r="F11258" s="1161">
        <v>45235</v>
      </c>
      <c r="G11258" s="1161">
        <v>45714</v>
      </c>
    </row>
    <row r="11259" spans="1:7" ht="25.5">
      <c r="A11259" s="1162">
        <v>12986</v>
      </c>
      <c r="B11259" s="1162">
        <v>31201</v>
      </c>
      <c r="C11259" s="1163" t="s">
        <v>22678</v>
      </c>
      <c r="D11259" s="1163" t="s">
        <v>22679</v>
      </c>
      <c r="E11259" s="1164" t="s">
        <v>4546</v>
      </c>
      <c r="F11259" s="1165">
        <v>45235</v>
      </c>
      <c r="G11259" s="1165">
        <v>45474</v>
      </c>
    </row>
    <row r="11260" spans="1:7" ht="25.5">
      <c r="A11260" s="1162">
        <v>12987</v>
      </c>
      <c r="B11260" s="1162">
        <v>31202</v>
      </c>
      <c r="C11260" s="1163" t="s">
        <v>22680</v>
      </c>
      <c r="D11260" s="1163" t="s">
        <v>22681</v>
      </c>
      <c r="E11260" s="1164" t="s">
        <v>3009</v>
      </c>
      <c r="F11260" s="1165">
        <v>45565</v>
      </c>
      <c r="G11260" s="1165">
        <v>45714</v>
      </c>
    </row>
    <row r="11261" spans="1:7" ht="25.5">
      <c r="A11261" s="1162">
        <v>12988</v>
      </c>
      <c r="B11261" s="1162">
        <v>31203</v>
      </c>
      <c r="C11261" s="1163" t="s">
        <v>22682</v>
      </c>
      <c r="D11261" s="1163" t="s">
        <v>22683</v>
      </c>
      <c r="E11261" s="1164" t="s">
        <v>3009</v>
      </c>
      <c r="F11261" s="1165">
        <v>45565</v>
      </c>
      <c r="G11261" s="1165">
        <v>45714</v>
      </c>
    </row>
    <row r="11262" spans="1:7" ht="25.5">
      <c r="A11262" s="1162">
        <v>12989</v>
      </c>
      <c r="B11262" s="1162">
        <v>31204</v>
      </c>
      <c r="C11262" s="1163" t="s">
        <v>22684</v>
      </c>
      <c r="D11262" s="1163" t="s">
        <v>22685</v>
      </c>
      <c r="E11262" s="1164" t="s">
        <v>3009</v>
      </c>
      <c r="F11262" s="1165">
        <v>45535</v>
      </c>
      <c r="G11262" s="1165">
        <v>45684</v>
      </c>
    </row>
    <row r="11263" spans="1:7" ht="38.25">
      <c r="A11263" s="1162">
        <v>12990</v>
      </c>
      <c r="B11263" s="1162">
        <v>31205</v>
      </c>
      <c r="C11263" s="1163" t="s">
        <v>22686</v>
      </c>
      <c r="D11263" s="1163" t="s">
        <v>22687</v>
      </c>
      <c r="E11263" s="1164" t="s">
        <v>3009</v>
      </c>
      <c r="F11263" s="1165">
        <v>45535</v>
      </c>
      <c r="G11263" s="1165">
        <v>45684</v>
      </c>
    </row>
    <row r="11264" spans="1:7" ht="38.25">
      <c r="A11264" s="1162">
        <v>12991</v>
      </c>
      <c r="B11264" s="1162">
        <v>31206</v>
      </c>
      <c r="C11264" s="1163" t="s">
        <v>22688</v>
      </c>
      <c r="D11264" s="1163" t="s">
        <v>22689</v>
      </c>
      <c r="E11264" s="1164" t="s">
        <v>3009</v>
      </c>
      <c r="F11264" s="1165">
        <v>45565</v>
      </c>
      <c r="G11264" s="1165">
        <v>45714</v>
      </c>
    </row>
    <row r="11265" spans="1:7">
      <c r="A11265" s="1158">
        <v>12992</v>
      </c>
      <c r="B11265" s="1158">
        <v>31207</v>
      </c>
      <c r="C11265" s="1159" t="s">
        <v>22690</v>
      </c>
      <c r="D11265" s="1159" t="s">
        <v>7092</v>
      </c>
      <c r="E11265" s="1160" t="s">
        <v>3064</v>
      </c>
      <c r="F11265" s="1161">
        <v>45385</v>
      </c>
      <c r="G11265" s="1161">
        <v>45564</v>
      </c>
    </row>
    <row r="11266" spans="1:7" ht="38.25">
      <c r="A11266" s="1162">
        <v>12993</v>
      </c>
      <c r="B11266" s="1162">
        <v>31208</v>
      </c>
      <c r="C11266" s="1163" t="s">
        <v>22691</v>
      </c>
      <c r="D11266" s="1163" t="s">
        <v>22692</v>
      </c>
      <c r="E11266" s="1164" t="s">
        <v>3009</v>
      </c>
      <c r="F11266" s="1165">
        <v>45385</v>
      </c>
      <c r="G11266" s="1165">
        <v>45534</v>
      </c>
    </row>
    <row r="11267" spans="1:7" ht="38.25">
      <c r="A11267" s="1162">
        <v>12994</v>
      </c>
      <c r="B11267" s="1162">
        <v>31209</v>
      </c>
      <c r="C11267" s="1163" t="s">
        <v>22693</v>
      </c>
      <c r="D11267" s="1163" t="s">
        <v>22694</v>
      </c>
      <c r="E11267" s="1164" t="s">
        <v>3009</v>
      </c>
      <c r="F11267" s="1165">
        <v>45385</v>
      </c>
      <c r="G11267" s="1165">
        <v>45534</v>
      </c>
    </row>
    <row r="11268" spans="1:7" ht="38.25">
      <c r="A11268" s="1162">
        <v>12995</v>
      </c>
      <c r="B11268" s="1162">
        <v>31210</v>
      </c>
      <c r="C11268" s="1163" t="s">
        <v>22695</v>
      </c>
      <c r="D11268" s="1163" t="s">
        <v>22696</v>
      </c>
      <c r="E11268" s="1164" t="s">
        <v>3009</v>
      </c>
      <c r="F11268" s="1165">
        <v>45385</v>
      </c>
      <c r="G11268" s="1165">
        <v>45534</v>
      </c>
    </row>
    <row r="11269" spans="1:7" ht="38.25">
      <c r="A11269" s="1162">
        <v>12996</v>
      </c>
      <c r="B11269" s="1162">
        <v>31211</v>
      </c>
      <c r="C11269" s="1163" t="s">
        <v>22697</v>
      </c>
      <c r="D11269" s="1163" t="s">
        <v>22698</v>
      </c>
      <c r="E11269" s="1164" t="s">
        <v>3009</v>
      </c>
      <c r="F11269" s="1165">
        <v>45385</v>
      </c>
      <c r="G11269" s="1165">
        <v>45534</v>
      </c>
    </row>
    <row r="11270" spans="1:7" ht="38.25">
      <c r="A11270" s="1162">
        <v>12997</v>
      </c>
      <c r="B11270" s="1162">
        <v>31212</v>
      </c>
      <c r="C11270" s="1163" t="s">
        <v>22699</v>
      </c>
      <c r="D11270" s="1163" t="s">
        <v>22700</v>
      </c>
      <c r="E11270" s="1164" t="s">
        <v>3009</v>
      </c>
      <c r="F11270" s="1165">
        <v>45385</v>
      </c>
      <c r="G11270" s="1165">
        <v>45534</v>
      </c>
    </row>
    <row r="11271" spans="1:7" ht="38.25">
      <c r="A11271" s="1162">
        <v>12998</v>
      </c>
      <c r="B11271" s="1162">
        <v>31213</v>
      </c>
      <c r="C11271" s="1163" t="s">
        <v>22701</v>
      </c>
      <c r="D11271" s="1163" t="s">
        <v>22702</v>
      </c>
      <c r="E11271" s="1164" t="s">
        <v>3009</v>
      </c>
      <c r="F11271" s="1165">
        <v>45415</v>
      </c>
      <c r="G11271" s="1165">
        <v>45564</v>
      </c>
    </row>
    <row r="11272" spans="1:7" ht="38.25">
      <c r="A11272" s="1162">
        <v>12999</v>
      </c>
      <c r="B11272" s="1162">
        <v>31214</v>
      </c>
      <c r="C11272" s="1163" t="s">
        <v>22703</v>
      </c>
      <c r="D11272" s="1163" t="s">
        <v>22704</v>
      </c>
      <c r="E11272" s="1164" t="s">
        <v>3009</v>
      </c>
      <c r="F11272" s="1165">
        <v>45415</v>
      </c>
      <c r="G11272" s="1165">
        <v>45564</v>
      </c>
    </row>
    <row r="11273" spans="1:7" ht="38.25">
      <c r="A11273" s="1162">
        <v>13000</v>
      </c>
      <c r="B11273" s="1162">
        <v>31215</v>
      </c>
      <c r="C11273" s="1163" t="s">
        <v>22705</v>
      </c>
      <c r="D11273" s="1163" t="s">
        <v>22706</v>
      </c>
      <c r="E11273" s="1164" t="s">
        <v>3009</v>
      </c>
      <c r="F11273" s="1165">
        <v>45415</v>
      </c>
      <c r="G11273" s="1165">
        <v>45564</v>
      </c>
    </row>
    <row r="11274" spans="1:7" ht="38.25">
      <c r="A11274" s="1162">
        <v>13001</v>
      </c>
      <c r="B11274" s="1162">
        <v>31216</v>
      </c>
      <c r="C11274" s="1163" t="s">
        <v>22707</v>
      </c>
      <c r="D11274" s="1163" t="s">
        <v>22708</v>
      </c>
      <c r="E11274" s="1164" t="s">
        <v>3009</v>
      </c>
      <c r="F11274" s="1165">
        <v>45415</v>
      </c>
      <c r="G11274" s="1165">
        <v>45564</v>
      </c>
    </row>
    <row r="11275" spans="1:7" ht="38.25">
      <c r="A11275" s="1162">
        <v>13002</v>
      </c>
      <c r="B11275" s="1162">
        <v>31217</v>
      </c>
      <c r="C11275" s="1163" t="s">
        <v>22709</v>
      </c>
      <c r="D11275" s="1163" t="s">
        <v>22710</v>
      </c>
      <c r="E11275" s="1164" t="s">
        <v>3009</v>
      </c>
      <c r="F11275" s="1165">
        <v>45385</v>
      </c>
      <c r="G11275" s="1165">
        <v>45534</v>
      </c>
    </row>
    <row r="11276" spans="1:7">
      <c r="A11276" s="1158">
        <v>13003</v>
      </c>
      <c r="B11276" s="1158">
        <v>31218</v>
      </c>
      <c r="C11276" s="1159" t="s">
        <v>20746</v>
      </c>
      <c r="D11276" s="1159" t="s">
        <v>5275</v>
      </c>
      <c r="E11276" s="1160" t="s">
        <v>3009</v>
      </c>
      <c r="F11276" s="1161">
        <v>45385</v>
      </c>
      <c r="G11276" s="1161">
        <v>45534</v>
      </c>
    </row>
    <row r="11277" spans="1:7" ht="38.25">
      <c r="A11277" s="1162">
        <v>13004</v>
      </c>
      <c r="B11277" s="1162">
        <v>31219</v>
      </c>
      <c r="C11277" s="1163" t="s">
        <v>22711</v>
      </c>
      <c r="D11277" s="1163" t="s">
        <v>22712</v>
      </c>
      <c r="E11277" s="1164" t="s">
        <v>3009</v>
      </c>
      <c r="F11277" s="1165">
        <v>45385</v>
      </c>
      <c r="G11277" s="1165">
        <v>45534</v>
      </c>
    </row>
    <row r="11278" spans="1:7">
      <c r="A11278" s="1158">
        <v>13005</v>
      </c>
      <c r="B11278" s="1158">
        <v>31220</v>
      </c>
      <c r="C11278" s="1159" t="s">
        <v>20775</v>
      </c>
      <c r="D11278" s="1159" t="s">
        <v>7114</v>
      </c>
      <c r="E11278" s="1160" t="s">
        <v>3064</v>
      </c>
      <c r="F11278" s="1161">
        <v>45535</v>
      </c>
      <c r="G11278" s="1161">
        <v>45714</v>
      </c>
    </row>
    <row r="11279" spans="1:7" ht="51">
      <c r="A11279" s="1162">
        <v>13006</v>
      </c>
      <c r="B11279" s="1162">
        <v>31221</v>
      </c>
      <c r="C11279" s="1163" t="s">
        <v>22713</v>
      </c>
      <c r="D11279" s="1163" t="s">
        <v>22714</v>
      </c>
      <c r="E11279" s="1164" t="s">
        <v>3009</v>
      </c>
      <c r="F11279" s="1165">
        <v>45565</v>
      </c>
      <c r="G11279" s="1165">
        <v>45714</v>
      </c>
    </row>
    <row r="11280" spans="1:7" ht="51">
      <c r="A11280" s="1162">
        <v>13007</v>
      </c>
      <c r="B11280" s="1162">
        <v>31222</v>
      </c>
      <c r="C11280" s="1163" t="s">
        <v>22715</v>
      </c>
      <c r="D11280" s="1163" t="s">
        <v>22716</v>
      </c>
      <c r="E11280" s="1164" t="s">
        <v>3009</v>
      </c>
      <c r="F11280" s="1165">
        <v>45565</v>
      </c>
      <c r="G11280" s="1165">
        <v>45714</v>
      </c>
    </row>
    <row r="11281" spans="1:7" ht="51">
      <c r="A11281" s="1162">
        <v>13008</v>
      </c>
      <c r="B11281" s="1162">
        <v>31223</v>
      </c>
      <c r="C11281" s="1163" t="s">
        <v>22717</v>
      </c>
      <c r="D11281" s="1163" t="s">
        <v>22718</v>
      </c>
      <c r="E11281" s="1164" t="s">
        <v>3009</v>
      </c>
      <c r="F11281" s="1165">
        <v>45565</v>
      </c>
      <c r="G11281" s="1165">
        <v>45714</v>
      </c>
    </row>
    <row r="11282" spans="1:7" ht="51">
      <c r="A11282" s="1162">
        <v>13009</v>
      </c>
      <c r="B11282" s="1162">
        <v>31224</v>
      </c>
      <c r="C11282" s="1163" t="s">
        <v>22719</v>
      </c>
      <c r="D11282" s="1163" t="s">
        <v>22720</v>
      </c>
      <c r="E11282" s="1164" t="s">
        <v>3009</v>
      </c>
      <c r="F11282" s="1165">
        <v>45565</v>
      </c>
      <c r="G11282" s="1165">
        <v>45714</v>
      </c>
    </row>
    <row r="11283" spans="1:7" ht="51">
      <c r="A11283" s="1162">
        <v>13010</v>
      </c>
      <c r="B11283" s="1162">
        <v>31225</v>
      </c>
      <c r="C11283" s="1163" t="s">
        <v>22721</v>
      </c>
      <c r="D11283" s="1163" t="s">
        <v>22722</v>
      </c>
      <c r="E11283" s="1164" t="s">
        <v>3009</v>
      </c>
      <c r="F11283" s="1165">
        <v>45565</v>
      </c>
      <c r="G11283" s="1165">
        <v>45714</v>
      </c>
    </row>
    <row r="11284" spans="1:7" ht="51">
      <c r="A11284" s="1162">
        <v>13011</v>
      </c>
      <c r="B11284" s="1162">
        <v>31226</v>
      </c>
      <c r="C11284" s="1163" t="s">
        <v>22723</v>
      </c>
      <c r="D11284" s="1163" t="s">
        <v>22724</v>
      </c>
      <c r="E11284" s="1164" t="s">
        <v>3009</v>
      </c>
      <c r="F11284" s="1165">
        <v>45565</v>
      </c>
      <c r="G11284" s="1165">
        <v>45714</v>
      </c>
    </row>
    <row r="11285" spans="1:7" ht="51">
      <c r="A11285" s="1162">
        <v>13012</v>
      </c>
      <c r="B11285" s="1162">
        <v>31227</v>
      </c>
      <c r="C11285" s="1163" t="s">
        <v>22725</v>
      </c>
      <c r="D11285" s="1163" t="s">
        <v>22726</v>
      </c>
      <c r="E11285" s="1164" t="s">
        <v>3009</v>
      </c>
      <c r="F11285" s="1165">
        <v>45565</v>
      </c>
      <c r="G11285" s="1165">
        <v>45714</v>
      </c>
    </row>
    <row r="11286" spans="1:7" ht="38.25">
      <c r="A11286" s="1162">
        <v>13013</v>
      </c>
      <c r="B11286" s="1162">
        <v>31228</v>
      </c>
      <c r="C11286" s="1163" t="s">
        <v>22727</v>
      </c>
      <c r="D11286" s="1163" t="s">
        <v>22728</v>
      </c>
      <c r="E11286" s="1164" t="s">
        <v>3009</v>
      </c>
      <c r="F11286" s="1165">
        <v>45535</v>
      </c>
      <c r="G11286" s="1165">
        <v>45684</v>
      </c>
    </row>
    <row r="11287" spans="1:7" ht="38.25">
      <c r="A11287" s="1162">
        <v>13014</v>
      </c>
      <c r="B11287" s="1162">
        <v>31229</v>
      </c>
      <c r="C11287" s="1163" t="s">
        <v>22729</v>
      </c>
      <c r="D11287" s="1163" t="s">
        <v>22730</v>
      </c>
      <c r="E11287" s="1164" t="s">
        <v>3009</v>
      </c>
      <c r="F11287" s="1165">
        <v>45535</v>
      </c>
      <c r="G11287" s="1165">
        <v>45684</v>
      </c>
    </row>
    <row r="11288" spans="1:7" ht="38.25">
      <c r="A11288" s="1162">
        <v>13015</v>
      </c>
      <c r="B11288" s="1162">
        <v>31230</v>
      </c>
      <c r="C11288" s="1163" t="s">
        <v>22731</v>
      </c>
      <c r="D11288" s="1163" t="s">
        <v>22732</v>
      </c>
      <c r="E11288" s="1164" t="s">
        <v>3009</v>
      </c>
      <c r="F11288" s="1165">
        <v>45535</v>
      </c>
      <c r="G11288" s="1165">
        <v>45684</v>
      </c>
    </row>
    <row r="11289" spans="1:7" ht="38.25">
      <c r="A11289" s="1162">
        <v>13016</v>
      </c>
      <c r="B11289" s="1162">
        <v>31231</v>
      </c>
      <c r="C11289" s="1163" t="s">
        <v>22733</v>
      </c>
      <c r="D11289" s="1163" t="s">
        <v>22734</v>
      </c>
      <c r="E11289" s="1164" t="s">
        <v>3009</v>
      </c>
      <c r="F11289" s="1165">
        <v>45535</v>
      </c>
      <c r="G11289" s="1165">
        <v>45684</v>
      </c>
    </row>
    <row r="11290" spans="1:7" ht="38.25">
      <c r="A11290" s="1162">
        <v>13017</v>
      </c>
      <c r="B11290" s="1162">
        <v>31232</v>
      </c>
      <c r="C11290" s="1163" t="s">
        <v>22735</v>
      </c>
      <c r="D11290" s="1163" t="s">
        <v>22736</v>
      </c>
      <c r="E11290" s="1164" t="s">
        <v>3009</v>
      </c>
      <c r="F11290" s="1165">
        <v>45535</v>
      </c>
      <c r="G11290" s="1165">
        <v>45684</v>
      </c>
    </row>
    <row r="11291" spans="1:7" ht="38.25">
      <c r="A11291" s="1162">
        <v>13018</v>
      </c>
      <c r="B11291" s="1162">
        <v>31233</v>
      </c>
      <c r="C11291" s="1163" t="s">
        <v>22737</v>
      </c>
      <c r="D11291" s="1163" t="s">
        <v>22738</v>
      </c>
      <c r="E11291" s="1164" t="s">
        <v>3009</v>
      </c>
      <c r="F11291" s="1165">
        <v>45535</v>
      </c>
      <c r="G11291" s="1165">
        <v>45684</v>
      </c>
    </row>
    <row r="11292" spans="1:7" ht="38.25">
      <c r="A11292" s="1162">
        <v>13019</v>
      </c>
      <c r="B11292" s="1162">
        <v>31234</v>
      </c>
      <c r="C11292" s="1163" t="s">
        <v>22739</v>
      </c>
      <c r="D11292" s="1163" t="s">
        <v>22740</v>
      </c>
      <c r="E11292" s="1164" t="s">
        <v>3009</v>
      </c>
      <c r="F11292" s="1165">
        <v>45535</v>
      </c>
      <c r="G11292" s="1165">
        <v>45684</v>
      </c>
    </row>
    <row r="11293" spans="1:7" ht="38.25">
      <c r="A11293" s="1162">
        <v>13020</v>
      </c>
      <c r="B11293" s="1162">
        <v>31235</v>
      </c>
      <c r="C11293" s="1163" t="s">
        <v>22741</v>
      </c>
      <c r="D11293" s="1163" t="s">
        <v>22742</v>
      </c>
      <c r="E11293" s="1164" t="s">
        <v>3009</v>
      </c>
      <c r="F11293" s="1165">
        <v>45535</v>
      </c>
      <c r="G11293" s="1165">
        <v>45684</v>
      </c>
    </row>
    <row r="11294" spans="1:7" ht="38.25">
      <c r="A11294" s="1162">
        <v>13021</v>
      </c>
      <c r="B11294" s="1162">
        <v>31236</v>
      </c>
      <c r="C11294" s="1163" t="s">
        <v>22743</v>
      </c>
      <c r="D11294" s="1163" t="s">
        <v>22744</v>
      </c>
      <c r="E11294" s="1164" t="s">
        <v>3009</v>
      </c>
      <c r="F11294" s="1165">
        <v>45535</v>
      </c>
      <c r="G11294" s="1165">
        <v>45684</v>
      </c>
    </row>
    <row r="11295" spans="1:7">
      <c r="A11295" s="1158">
        <v>13022</v>
      </c>
      <c r="B11295" s="1158">
        <v>31237</v>
      </c>
      <c r="C11295" s="1159" t="s">
        <v>20778</v>
      </c>
      <c r="D11295" s="1159" t="s">
        <v>7150</v>
      </c>
      <c r="E11295" s="1160" t="s">
        <v>3009</v>
      </c>
      <c r="F11295" s="1161">
        <v>45565</v>
      </c>
      <c r="G11295" s="1161">
        <v>45714</v>
      </c>
    </row>
    <row r="11296" spans="1:7" ht="51">
      <c r="A11296" s="1162">
        <v>13023</v>
      </c>
      <c r="B11296" s="1162">
        <v>31238</v>
      </c>
      <c r="C11296" s="1163" t="s">
        <v>22745</v>
      </c>
      <c r="D11296" s="1163" t="s">
        <v>22746</v>
      </c>
      <c r="E11296" s="1164" t="s">
        <v>3009</v>
      </c>
      <c r="F11296" s="1165">
        <v>45565</v>
      </c>
      <c r="G11296" s="1165">
        <v>45714</v>
      </c>
    </row>
    <row r="11297" spans="1:7" ht="51">
      <c r="A11297" s="1162">
        <v>13024</v>
      </c>
      <c r="B11297" s="1162">
        <v>31239</v>
      </c>
      <c r="C11297" s="1163" t="s">
        <v>22747</v>
      </c>
      <c r="D11297" s="1163" t="s">
        <v>22748</v>
      </c>
      <c r="E11297" s="1164" t="s">
        <v>3009</v>
      </c>
      <c r="F11297" s="1165">
        <v>45565</v>
      </c>
      <c r="G11297" s="1165">
        <v>45714</v>
      </c>
    </row>
    <row r="11298" spans="1:7" ht="51">
      <c r="A11298" s="1162">
        <v>13025</v>
      </c>
      <c r="B11298" s="1162">
        <v>31240</v>
      </c>
      <c r="C11298" s="1163" t="s">
        <v>22749</v>
      </c>
      <c r="D11298" s="1163" t="s">
        <v>22750</v>
      </c>
      <c r="E11298" s="1164" t="s">
        <v>3009</v>
      </c>
      <c r="F11298" s="1165">
        <v>45565</v>
      </c>
      <c r="G11298" s="1165">
        <v>45714</v>
      </c>
    </row>
    <row r="11299" spans="1:7" ht="51">
      <c r="A11299" s="1162">
        <v>13026</v>
      </c>
      <c r="B11299" s="1162">
        <v>31241</v>
      </c>
      <c r="C11299" s="1163" t="s">
        <v>22751</v>
      </c>
      <c r="D11299" s="1163" t="s">
        <v>22752</v>
      </c>
      <c r="E11299" s="1164" t="s">
        <v>3009</v>
      </c>
      <c r="F11299" s="1165">
        <v>45565</v>
      </c>
      <c r="G11299" s="1165">
        <v>45714</v>
      </c>
    </row>
    <row r="11300" spans="1:7">
      <c r="A11300" s="1158">
        <v>13027</v>
      </c>
      <c r="B11300" s="1158">
        <v>31242</v>
      </c>
      <c r="C11300" s="1159" t="s">
        <v>20781</v>
      </c>
      <c r="D11300" s="1159" t="s">
        <v>5342</v>
      </c>
      <c r="E11300" s="1160" t="s">
        <v>3009</v>
      </c>
      <c r="F11300" s="1161">
        <v>45535</v>
      </c>
      <c r="G11300" s="1161">
        <v>45684</v>
      </c>
    </row>
    <row r="11301" spans="1:7" ht="38.25">
      <c r="A11301" s="1162">
        <v>13028</v>
      </c>
      <c r="B11301" s="1162">
        <v>31243</v>
      </c>
      <c r="C11301" s="1163" t="s">
        <v>22753</v>
      </c>
      <c r="D11301" s="1163" t="s">
        <v>22754</v>
      </c>
      <c r="E11301" s="1164" t="s">
        <v>3009</v>
      </c>
      <c r="F11301" s="1165">
        <v>45535</v>
      </c>
      <c r="G11301" s="1165">
        <v>45684</v>
      </c>
    </row>
    <row r="11302" spans="1:7" ht="51">
      <c r="A11302" s="1162">
        <v>13029</v>
      </c>
      <c r="B11302" s="1162">
        <v>31244</v>
      </c>
      <c r="C11302" s="1163" t="s">
        <v>22755</v>
      </c>
      <c r="D11302" s="1163" t="s">
        <v>22756</v>
      </c>
      <c r="E11302" s="1164" t="s">
        <v>3009</v>
      </c>
      <c r="F11302" s="1165">
        <v>45535</v>
      </c>
      <c r="G11302" s="1165">
        <v>45684</v>
      </c>
    </row>
    <row r="11303" spans="1:7" ht="38.25">
      <c r="A11303" s="1162">
        <v>13030</v>
      </c>
      <c r="B11303" s="1162">
        <v>31245</v>
      </c>
      <c r="C11303" s="1163" t="s">
        <v>22757</v>
      </c>
      <c r="D11303" s="1163" t="s">
        <v>22758</v>
      </c>
      <c r="E11303" s="1164" t="s">
        <v>3009</v>
      </c>
      <c r="F11303" s="1165">
        <v>45535</v>
      </c>
      <c r="G11303" s="1165">
        <v>45684</v>
      </c>
    </row>
    <row r="11304" spans="1:7" ht="25.5">
      <c r="A11304" s="1162">
        <v>13031</v>
      </c>
      <c r="B11304" s="1162">
        <v>31246</v>
      </c>
      <c r="C11304" s="1163" t="s">
        <v>22759</v>
      </c>
      <c r="D11304" s="1163" t="s">
        <v>22760</v>
      </c>
      <c r="E11304" s="1164" t="s">
        <v>3009</v>
      </c>
      <c r="F11304" s="1165">
        <v>45535</v>
      </c>
      <c r="G11304" s="1165">
        <v>45684</v>
      </c>
    </row>
    <row r="11305" spans="1:7" ht="25.5">
      <c r="A11305" s="1162">
        <v>13032</v>
      </c>
      <c r="B11305" s="1162">
        <v>31247</v>
      </c>
      <c r="C11305" s="1163" t="s">
        <v>22761</v>
      </c>
      <c r="D11305" s="1163" t="s">
        <v>22762</v>
      </c>
      <c r="E11305" s="1164" t="s">
        <v>3009</v>
      </c>
      <c r="F11305" s="1165">
        <v>45535</v>
      </c>
      <c r="G11305" s="1165">
        <v>45684</v>
      </c>
    </row>
    <row r="11306" spans="1:7" ht="25.5">
      <c r="A11306" s="1162">
        <v>13033</v>
      </c>
      <c r="B11306" s="1162">
        <v>31248</v>
      </c>
      <c r="C11306" s="1163" t="s">
        <v>22763</v>
      </c>
      <c r="D11306" s="1163" t="s">
        <v>22764</v>
      </c>
      <c r="E11306" s="1164" t="s">
        <v>3009</v>
      </c>
      <c r="F11306" s="1165">
        <v>45535</v>
      </c>
      <c r="G11306" s="1165">
        <v>45684</v>
      </c>
    </row>
    <row r="11307" spans="1:7" ht="38.25">
      <c r="A11307" s="1162">
        <v>13034</v>
      </c>
      <c r="B11307" s="1162">
        <v>31249</v>
      </c>
      <c r="C11307" s="1163" t="s">
        <v>22765</v>
      </c>
      <c r="D11307" s="1163" t="s">
        <v>22766</v>
      </c>
      <c r="E11307" s="1164" t="s">
        <v>3009</v>
      </c>
      <c r="F11307" s="1165">
        <v>45535</v>
      </c>
      <c r="G11307" s="1165">
        <v>45684</v>
      </c>
    </row>
    <row r="11308" spans="1:7" ht="25.5">
      <c r="A11308" s="1162">
        <v>13035</v>
      </c>
      <c r="B11308" s="1162">
        <v>31250</v>
      </c>
      <c r="C11308" s="1163" t="s">
        <v>22767</v>
      </c>
      <c r="D11308" s="1163" t="s">
        <v>22768</v>
      </c>
      <c r="E11308" s="1164" t="s">
        <v>3009</v>
      </c>
      <c r="F11308" s="1165">
        <v>45535</v>
      </c>
      <c r="G11308" s="1165">
        <v>45684</v>
      </c>
    </row>
    <row r="11309" spans="1:7">
      <c r="A11309" s="1158">
        <v>13036</v>
      </c>
      <c r="B11309" s="1158">
        <v>31251</v>
      </c>
      <c r="C11309" s="1159" t="s">
        <v>20806</v>
      </c>
      <c r="D11309" s="1159" t="s">
        <v>5368</v>
      </c>
      <c r="E11309" s="1160" t="s">
        <v>3009</v>
      </c>
      <c r="F11309" s="1161">
        <v>45535</v>
      </c>
      <c r="G11309" s="1161">
        <v>45684</v>
      </c>
    </row>
    <row r="11310" spans="1:7" ht="25.5">
      <c r="A11310" s="1162">
        <v>13037</v>
      </c>
      <c r="B11310" s="1162">
        <v>31252</v>
      </c>
      <c r="C11310" s="1163" t="s">
        <v>22769</v>
      </c>
      <c r="D11310" s="1163" t="s">
        <v>6906</v>
      </c>
      <c r="E11310" s="1164" t="s">
        <v>3009</v>
      </c>
      <c r="F11310" s="1165">
        <v>45535</v>
      </c>
      <c r="G11310" s="1165">
        <v>45684</v>
      </c>
    </row>
    <row r="11311" spans="1:7" ht="38.25">
      <c r="A11311" s="1162">
        <v>13038</v>
      </c>
      <c r="B11311" s="1162">
        <v>31253</v>
      </c>
      <c r="C11311" s="1163" t="s">
        <v>22770</v>
      </c>
      <c r="D11311" s="1163" t="s">
        <v>22771</v>
      </c>
      <c r="E11311" s="1164" t="s">
        <v>3009</v>
      </c>
      <c r="F11311" s="1165">
        <v>45535</v>
      </c>
      <c r="G11311" s="1165">
        <v>45684</v>
      </c>
    </row>
    <row r="11312" spans="1:7" ht="38.25">
      <c r="A11312" s="1162">
        <v>13039</v>
      </c>
      <c r="B11312" s="1162">
        <v>31254</v>
      </c>
      <c r="C11312" s="1163" t="s">
        <v>22772</v>
      </c>
      <c r="D11312" s="1163" t="s">
        <v>22773</v>
      </c>
      <c r="E11312" s="1164" t="s">
        <v>3009</v>
      </c>
      <c r="F11312" s="1165">
        <v>45535</v>
      </c>
      <c r="G11312" s="1165">
        <v>45684</v>
      </c>
    </row>
    <row r="11313" spans="1:7" ht="38.25">
      <c r="A11313" s="1162">
        <v>13040</v>
      </c>
      <c r="B11313" s="1162">
        <v>31255</v>
      </c>
      <c r="C11313" s="1163" t="s">
        <v>22774</v>
      </c>
      <c r="D11313" s="1163" t="s">
        <v>22775</v>
      </c>
      <c r="E11313" s="1164" t="s">
        <v>3009</v>
      </c>
      <c r="F11313" s="1165">
        <v>45535</v>
      </c>
      <c r="G11313" s="1165">
        <v>45684</v>
      </c>
    </row>
    <row r="11314" spans="1:7" ht="38.25">
      <c r="A11314" s="1162">
        <v>13041</v>
      </c>
      <c r="B11314" s="1162">
        <v>31256</v>
      </c>
      <c r="C11314" s="1163" t="s">
        <v>22776</v>
      </c>
      <c r="D11314" s="1163" t="s">
        <v>22777</v>
      </c>
      <c r="E11314" s="1164" t="s">
        <v>3009</v>
      </c>
      <c r="F11314" s="1165">
        <v>45535</v>
      </c>
      <c r="G11314" s="1165">
        <v>45684</v>
      </c>
    </row>
    <row r="11315" spans="1:7" ht="38.25">
      <c r="A11315" s="1162">
        <v>13042</v>
      </c>
      <c r="B11315" s="1162">
        <v>31257</v>
      </c>
      <c r="C11315" s="1163" t="s">
        <v>22778</v>
      </c>
      <c r="D11315" s="1163" t="s">
        <v>22779</v>
      </c>
      <c r="E11315" s="1164" t="s">
        <v>3009</v>
      </c>
      <c r="F11315" s="1165">
        <v>45535</v>
      </c>
      <c r="G11315" s="1165">
        <v>45684</v>
      </c>
    </row>
    <row r="11316" spans="1:7" ht="38.25">
      <c r="A11316" s="1162">
        <v>13043</v>
      </c>
      <c r="B11316" s="1162">
        <v>31258</v>
      </c>
      <c r="C11316" s="1163" t="s">
        <v>22780</v>
      </c>
      <c r="D11316" s="1163" t="s">
        <v>22781</v>
      </c>
      <c r="E11316" s="1164" t="s">
        <v>3009</v>
      </c>
      <c r="F11316" s="1165">
        <v>45535</v>
      </c>
      <c r="G11316" s="1165">
        <v>45684</v>
      </c>
    </row>
    <row r="11317" spans="1:7" ht="38.25">
      <c r="A11317" s="1162">
        <v>13044</v>
      </c>
      <c r="B11317" s="1162">
        <v>31259</v>
      </c>
      <c r="C11317" s="1163" t="s">
        <v>22782</v>
      </c>
      <c r="D11317" s="1163" t="s">
        <v>22783</v>
      </c>
      <c r="E11317" s="1164" t="s">
        <v>3009</v>
      </c>
      <c r="F11317" s="1165">
        <v>45535</v>
      </c>
      <c r="G11317" s="1165">
        <v>45684</v>
      </c>
    </row>
    <row r="11318" spans="1:7" ht="38.25">
      <c r="A11318" s="1162">
        <v>13045</v>
      </c>
      <c r="B11318" s="1162">
        <v>31260</v>
      </c>
      <c r="C11318" s="1163" t="s">
        <v>22784</v>
      </c>
      <c r="D11318" s="1163" t="s">
        <v>22785</v>
      </c>
      <c r="E11318" s="1164" t="s">
        <v>3009</v>
      </c>
      <c r="F11318" s="1165">
        <v>45535</v>
      </c>
      <c r="G11318" s="1165">
        <v>45684</v>
      </c>
    </row>
    <row r="11319" spans="1:7" ht="38.25">
      <c r="A11319" s="1162">
        <v>13046</v>
      </c>
      <c r="B11319" s="1162">
        <v>31261</v>
      </c>
      <c r="C11319" s="1163" t="s">
        <v>22786</v>
      </c>
      <c r="D11319" s="1163" t="s">
        <v>22787</v>
      </c>
      <c r="E11319" s="1164" t="s">
        <v>3009</v>
      </c>
      <c r="F11319" s="1165">
        <v>45535</v>
      </c>
      <c r="G11319" s="1165">
        <v>45684</v>
      </c>
    </row>
    <row r="11320" spans="1:7" ht="38.25">
      <c r="A11320" s="1162">
        <v>13047</v>
      </c>
      <c r="B11320" s="1162">
        <v>31262</v>
      </c>
      <c r="C11320" s="1163" t="s">
        <v>22788</v>
      </c>
      <c r="D11320" s="1163" t="s">
        <v>22789</v>
      </c>
      <c r="E11320" s="1164" t="s">
        <v>3009</v>
      </c>
      <c r="F11320" s="1165">
        <v>45535</v>
      </c>
      <c r="G11320" s="1165">
        <v>45684</v>
      </c>
    </row>
    <row r="11321" spans="1:7" ht="25.5">
      <c r="A11321" s="1162">
        <v>13048</v>
      </c>
      <c r="B11321" s="1162">
        <v>31263</v>
      </c>
      <c r="C11321" s="1163" t="s">
        <v>22790</v>
      </c>
      <c r="D11321" s="1163" t="s">
        <v>22791</v>
      </c>
      <c r="E11321" s="1164" t="s">
        <v>3009</v>
      </c>
      <c r="F11321" s="1165">
        <v>45535</v>
      </c>
      <c r="G11321" s="1165">
        <v>45684</v>
      </c>
    </row>
    <row r="11322" spans="1:7" ht="25.5">
      <c r="A11322" s="1158">
        <v>13049</v>
      </c>
      <c r="B11322" s="1158">
        <v>31264</v>
      </c>
      <c r="C11322" s="1159" t="s">
        <v>22792</v>
      </c>
      <c r="D11322" s="1159" t="s">
        <v>22793</v>
      </c>
      <c r="E11322" s="1160" t="s">
        <v>8022</v>
      </c>
      <c r="F11322" s="1161">
        <v>44603</v>
      </c>
      <c r="G11322" s="1161">
        <v>45017</v>
      </c>
    </row>
    <row r="11323" spans="1:7">
      <c r="A11323" s="1162">
        <v>13050</v>
      </c>
      <c r="B11323" s="1162">
        <v>31265</v>
      </c>
      <c r="C11323" s="1163" t="s">
        <v>22794</v>
      </c>
      <c r="D11323" s="1163" t="s">
        <v>22795</v>
      </c>
      <c r="E11323" s="1164" t="s">
        <v>2357</v>
      </c>
      <c r="F11323" s="1165">
        <v>45017</v>
      </c>
      <c r="G11323" s="1165">
        <v>45017</v>
      </c>
    </row>
    <row r="11324" spans="1:7">
      <c r="A11324" s="1158">
        <v>13051</v>
      </c>
      <c r="B11324" s="1158">
        <v>31266</v>
      </c>
      <c r="C11324" s="1159" t="s">
        <v>11951</v>
      </c>
      <c r="D11324" s="1159" t="s">
        <v>3179</v>
      </c>
      <c r="E11324" s="1160" t="s">
        <v>3029</v>
      </c>
      <c r="F11324" s="1161">
        <v>44603</v>
      </c>
      <c r="G11324" s="1161">
        <v>44852</v>
      </c>
    </row>
    <row r="11325" spans="1:7" ht="38.25">
      <c r="A11325" s="1162">
        <v>13052</v>
      </c>
      <c r="B11325" s="1162">
        <v>31267</v>
      </c>
      <c r="C11325" s="1163" t="s">
        <v>22796</v>
      </c>
      <c r="D11325" s="1163" t="s">
        <v>22797</v>
      </c>
      <c r="E11325" s="1164" t="s">
        <v>3029</v>
      </c>
      <c r="F11325" s="1165">
        <v>44603</v>
      </c>
      <c r="G11325" s="1165">
        <v>44852</v>
      </c>
    </row>
    <row r="11326" spans="1:7">
      <c r="A11326" s="1158">
        <v>13053</v>
      </c>
      <c r="B11326" s="1158">
        <v>31268</v>
      </c>
      <c r="C11326" s="1159" t="s">
        <v>11969</v>
      </c>
      <c r="D11326" s="1159" t="s">
        <v>12493</v>
      </c>
      <c r="E11326" s="1160" t="s">
        <v>9084</v>
      </c>
      <c r="F11326" s="1161">
        <v>44853</v>
      </c>
      <c r="G11326" s="1161">
        <v>45017</v>
      </c>
    </row>
    <row r="11327" spans="1:7" ht="38.25">
      <c r="A11327" s="1162">
        <v>13054</v>
      </c>
      <c r="B11327" s="1162">
        <v>31269</v>
      </c>
      <c r="C11327" s="1163" t="s">
        <v>22798</v>
      </c>
      <c r="D11327" s="1163" t="s">
        <v>22799</v>
      </c>
      <c r="E11327" s="1164" t="s">
        <v>3009</v>
      </c>
      <c r="F11327" s="1165">
        <v>44853</v>
      </c>
      <c r="G11327" s="1165">
        <v>45002</v>
      </c>
    </row>
    <row r="11328" spans="1:7" ht="38.25">
      <c r="A11328" s="1162">
        <v>13055</v>
      </c>
      <c r="B11328" s="1162">
        <v>31270</v>
      </c>
      <c r="C11328" s="1163" t="s">
        <v>22800</v>
      </c>
      <c r="D11328" s="1163" t="s">
        <v>22801</v>
      </c>
      <c r="E11328" s="1164" t="s">
        <v>3009</v>
      </c>
      <c r="F11328" s="1165">
        <v>44868</v>
      </c>
      <c r="G11328" s="1165">
        <v>45017</v>
      </c>
    </row>
    <row r="11329" spans="1:7" ht="38.25">
      <c r="A11329" s="1162">
        <v>13056</v>
      </c>
      <c r="B11329" s="1162">
        <v>31271</v>
      </c>
      <c r="C11329" s="1163" t="s">
        <v>22802</v>
      </c>
      <c r="D11329" s="1163" t="s">
        <v>22803</v>
      </c>
      <c r="E11329" s="1164" t="s">
        <v>3009</v>
      </c>
      <c r="F11329" s="1165">
        <v>44853</v>
      </c>
      <c r="G11329" s="1165">
        <v>45002</v>
      </c>
    </row>
    <row r="11330" spans="1:7">
      <c r="A11330" s="1158">
        <v>13057</v>
      </c>
      <c r="B11330" s="1158">
        <v>31272</v>
      </c>
      <c r="C11330" s="1159" t="s">
        <v>22804</v>
      </c>
      <c r="D11330" s="1159" t="s">
        <v>22805</v>
      </c>
      <c r="E11330" s="1160" t="s">
        <v>4405</v>
      </c>
      <c r="F11330" s="1161">
        <v>45213</v>
      </c>
      <c r="G11330" s="1161">
        <v>45782</v>
      </c>
    </row>
    <row r="11331" spans="1:7">
      <c r="A11331" s="1162">
        <v>13058</v>
      </c>
      <c r="B11331" s="1162">
        <v>31273</v>
      </c>
      <c r="C11331" s="1163" t="s">
        <v>22806</v>
      </c>
      <c r="D11331" s="1163" t="s">
        <v>22807</v>
      </c>
      <c r="E11331" s="1164" t="s">
        <v>2357</v>
      </c>
      <c r="F11331" s="1165">
        <v>45782</v>
      </c>
      <c r="G11331" s="1165">
        <v>45782</v>
      </c>
    </row>
    <row r="11332" spans="1:7">
      <c r="A11332" s="1158">
        <v>13059</v>
      </c>
      <c r="B11332" s="1158">
        <v>31274</v>
      </c>
      <c r="C11332" s="1159" t="s">
        <v>11951</v>
      </c>
      <c r="D11332" s="1159" t="s">
        <v>3179</v>
      </c>
      <c r="E11332" s="1160" t="s">
        <v>4589</v>
      </c>
      <c r="F11332" s="1161">
        <v>45213</v>
      </c>
      <c r="G11332" s="1161">
        <v>45662</v>
      </c>
    </row>
    <row r="11333" spans="1:7" ht="25.5">
      <c r="A11333" s="1162">
        <v>13060</v>
      </c>
      <c r="B11333" s="1162">
        <v>31275</v>
      </c>
      <c r="C11333" s="1163" t="s">
        <v>22808</v>
      </c>
      <c r="D11333" s="1163" t="s">
        <v>22809</v>
      </c>
      <c r="E11333" s="1164" t="s">
        <v>3064</v>
      </c>
      <c r="F11333" s="1165">
        <v>45483</v>
      </c>
      <c r="G11333" s="1165">
        <v>45662</v>
      </c>
    </row>
    <row r="11334" spans="1:7">
      <c r="A11334" s="1162">
        <v>13061</v>
      </c>
      <c r="B11334" s="1162">
        <v>31276</v>
      </c>
      <c r="C11334" s="1163" t="s">
        <v>22810</v>
      </c>
      <c r="D11334" s="1163" t="s">
        <v>22811</v>
      </c>
      <c r="E11334" s="1164" t="s">
        <v>3029</v>
      </c>
      <c r="F11334" s="1165">
        <v>45213</v>
      </c>
      <c r="G11334" s="1165">
        <v>45462</v>
      </c>
    </row>
    <row r="11335" spans="1:7">
      <c r="A11335" s="1158">
        <v>13062</v>
      </c>
      <c r="B11335" s="1158">
        <v>31277</v>
      </c>
      <c r="C11335" s="1159" t="s">
        <v>11960</v>
      </c>
      <c r="D11335" s="1159" t="s">
        <v>12561</v>
      </c>
      <c r="E11335" s="1160" t="s">
        <v>2894</v>
      </c>
      <c r="F11335" s="1161">
        <v>45663</v>
      </c>
      <c r="G11335" s="1161">
        <v>45782</v>
      </c>
    </row>
    <row r="11336" spans="1:7" ht="25.5">
      <c r="A11336" s="1162">
        <v>13063</v>
      </c>
      <c r="B11336" s="1162">
        <v>31278</v>
      </c>
      <c r="C11336" s="1163" t="s">
        <v>22812</v>
      </c>
      <c r="D11336" s="1163" t="s">
        <v>22813</v>
      </c>
      <c r="E11336" s="1164" t="s">
        <v>2894</v>
      </c>
      <c r="F11336" s="1165">
        <v>45663</v>
      </c>
      <c r="G11336" s="1165">
        <v>45782</v>
      </c>
    </row>
    <row r="11337" spans="1:7">
      <c r="A11337" s="1158">
        <v>13064</v>
      </c>
      <c r="B11337" s="1158">
        <v>31279</v>
      </c>
      <c r="C11337" s="1159" t="s">
        <v>11969</v>
      </c>
      <c r="D11337" s="1159" t="s">
        <v>12493</v>
      </c>
      <c r="E11337" s="1160" t="s">
        <v>2894</v>
      </c>
      <c r="F11337" s="1161">
        <v>45463</v>
      </c>
      <c r="G11337" s="1161">
        <v>45582</v>
      </c>
    </row>
    <row r="11338" spans="1:7">
      <c r="A11338" s="1162">
        <v>13065</v>
      </c>
      <c r="B11338" s="1162">
        <v>31280</v>
      </c>
      <c r="C11338" s="1163" t="s">
        <v>22814</v>
      </c>
      <c r="D11338" s="1163" t="s">
        <v>22815</v>
      </c>
      <c r="E11338" s="1164" t="s">
        <v>2894</v>
      </c>
      <c r="F11338" s="1165">
        <v>45463</v>
      </c>
      <c r="G11338" s="1165">
        <v>45582</v>
      </c>
    </row>
    <row r="11339" spans="1:7">
      <c r="A11339" s="1158">
        <v>13066</v>
      </c>
      <c r="B11339" s="1158">
        <v>31281</v>
      </c>
      <c r="C11339" s="1159" t="s">
        <v>22816</v>
      </c>
      <c r="D11339" s="1159" t="s">
        <v>22817</v>
      </c>
      <c r="E11339" s="1160" t="s">
        <v>8022</v>
      </c>
      <c r="F11339" s="1161">
        <v>45193</v>
      </c>
      <c r="G11339" s="1161">
        <v>45607</v>
      </c>
    </row>
    <row r="11340" spans="1:7">
      <c r="A11340" s="1162">
        <v>13067</v>
      </c>
      <c r="B11340" s="1162">
        <v>31282</v>
      </c>
      <c r="C11340" s="1163" t="s">
        <v>22818</v>
      </c>
      <c r="D11340" s="1163" t="s">
        <v>22819</v>
      </c>
      <c r="E11340" s="1164" t="s">
        <v>2357</v>
      </c>
      <c r="F11340" s="1165">
        <v>45607</v>
      </c>
      <c r="G11340" s="1165">
        <v>45607</v>
      </c>
    </row>
    <row r="11341" spans="1:7">
      <c r="A11341" s="1158">
        <v>13068</v>
      </c>
      <c r="B11341" s="1158">
        <v>31283</v>
      </c>
      <c r="C11341" s="1159" t="s">
        <v>11951</v>
      </c>
      <c r="D11341" s="1159" t="s">
        <v>3179</v>
      </c>
      <c r="E11341" s="1160" t="s">
        <v>3983</v>
      </c>
      <c r="F11341" s="1161">
        <v>45193</v>
      </c>
      <c r="G11341" s="1161">
        <v>45472</v>
      </c>
    </row>
    <row r="11342" spans="1:7" ht="25.5">
      <c r="A11342" s="1162">
        <v>13069</v>
      </c>
      <c r="B11342" s="1162">
        <v>31284</v>
      </c>
      <c r="C11342" s="1163" t="s">
        <v>22820</v>
      </c>
      <c r="D11342" s="1163" t="s">
        <v>22821</v>
      </c>
      <c r="E11342" s="1164" t="s">
        <v>3064</v>
      </c>
      <c r="F11342" s="1165">
        <v>45293</v>
      </c>
      <c r="G11342" s="1165">
        <v>45472</v>
      </c>
    </row>
    <row r="11343" spans="1:7" ht="38.25">
      <c r="A11343" s="1162">
        <v>13070</v>
      </c>
      <c r="B11343" s="1162">
        <v>31285</v>
      </c>
      <c r="C11343" s="1163" t="s">
        <v>22822</v>
      </c>
      <c r="D11343" s="1163" t="s">
        <v>22823</v>
      </c>
      <c r="E11343" s="1164" t="s">
        <v>3064</v>
      </c>
      <c r="F11343" s="1165">
        <v>45193</v>
      </c>
      <c r="G11343" s="1165">
        <v>45372</v>
      </c>
    </row>
    <row r="11344" spans="1:7">
      <c r="A11344" s="1158">
        <v>13071</v>
      </c>
      <c r="B11344" s="1158">
        <v>31286</v>
      </c>
      <c r="C11344" s="1159" t="s">
        <v>11969</v>
      </c>
      <c r="D11344" s="1159" t="s">
        <v>12493</v>
      </c>
      <c r="E11344" s="1160" t="s">
        <v>2939</v>
      </c>
      <c r="F11344" s="1161">
        <v>45413</v>
      </c>
      <c r="G11344" s="1161">
        <v>45607</v>
      </c>
    </row>
    <row r="11345" spans="1:7" ht="25.5">
      <c r="A11345" s="1162">
        <v>13072</v>
      </c>
      <c r="B11345" s="1162">
        <v>31287</v>
      </c>
      <c r="C11345" s="1163" t="s">
        <v>22824</v>
      </c>
      <c r="D11345" s="1163" t="s">
        <v>22825</v>
      </c>
      <c r="E11345" s="1164" t="s">
        <v>3064</v>
      </c>
      <c r="F11345" s="1165">
        <v>45428</v>
      </c>
      <c r="G11345" s="1165">
        <v>45607</v>
      </c>
    </row>
    <row r="11346" spans="1:7" ht="38.25">
      <c r="A11346" s="1162">
        <v>13073</v>
      </c>
      <c r="B11346" s="1162">
        <v>31288</v>
      </c>
      <c r="C11346" s="1163" t="s">
        <v>22826</v>
      </c>
      <c r="D11346" s="1163" t="s">
        <v>22827</v>
      </c>
      <c r="E11346" s="1164" t="s">
        <v>3064</v>
      </c>
      <c r="F11346" s="1165">
        <v>45428</v>
      </c>
      <c r="G11346" s="1165">
        <v>45607</v>
      </c>
    </row>
    <row r="11347" spans="1:7" ht="25.5">
      <c r="A11347" s="1162">
        <v>13074</v>
      </c>
      <c r="B11347" s="1162">
        <v>31289</v>
      </c>
      <c r="C11347" s="1163" t="s">
        <v>22828</v>
      </c>
      <c r="D11347" s="1163" t="s">
        <v>22829</v>
      </c>
      <c r="E11347" s="1164" t="s">
        <v>3064</v>
      </c>
      <c r="F11347" s="1165">
        <v>45413</v>
      </c>
      <c r="G11347" s="1165">
        <v>45592</v>
      </c>
    </row>
    <row r="11348" spans="1:7" ht="25.5">
      <c r="A11348" s="1162">
        <v>13075</v>
      </c>
      <c r="B11348" s="1162">
        <v>31290</v>
      </c>
      <c r="C11348" s="1163" t="s">
        <v>22830</v>
      </c>
      <c r="D11348" s="1163" t="s">
        <v>22831</v>
      </c>
      <c r="E11348" s="1164" t="s">
        <v>3064</v>
      </c>
      <c r="F11348" s="1165">
        <v>45413</v>
      </c>
      <c r="G11348" s="1165">
        <v>45592</v>
      </c>
    </row>
    <row r="11349" spans="1:7" ht="25.5">
      <c r="A11349" s="1162">
        <v>13076</v>
      </c>
      <c r="B11349" s="1162">
        <v>31291</v>
      </c>
      <c r="C11349" s="1163" t="s">
        <v>22832</v>
      </c>
      <c r="D11349" s="1163" t="s">
        <v>22833</v>
      </c>
      <c r="E11349" s="1164" t="s">
        <v>3064</v>
      </c>
      <c r="F11349" s="1165">
        <v>45413</v>
      </c>
      <c r="G11349" s="1165">
        <v>45592</v>
      </c>
    </row>
    <row r="11350" spans="1:7" ht="25.5">
      <c r="A11350" s="1162">
        <v>13077</v>
      </c>
      <c r="B11350" s="1162">
        <v>31292</v>
      </c>
      <c r="C11350" s="1163" t="s">
        <v>22834</v>
      </c>
      <c r="D11350" s="1163" t="s">
        <v>22835</v>
      </c>
      <c r="E11350" s="1164" t="s">
        <v>3064</v>
      </c>
      <c r="F11350" s="1165">
        <v>45413</v>
      </c>
      <c r="G11350" s="1165">
        <v>45592</v>
      </c>
    </row>
    <row r="11351" spans="1:7" ht="38.25">
      <c r="A11351" s="1162">
        <v>13078</v>
      </c>
      <c r="B11351" s="1162">
        <v>31293</v>
      </c>
      <c r="C11351" s="1163" t="s">
        <v>22836</v>
      </c>
      <c r="D11351" s="1163" t="s">
        <v>22837</v>
      </c>
      <c r="E11351" s="1164" t="s">
        <v>3064</v>
      </c>
      <c r="F11351" s="1165">
        <v>45413</v>
      </c>
      <c r="G11351" s="1165">
        <v>45592</v>
      </c>
    </row>
    <row r="11352" spans="1:7" ht="38.25">
      <c r="A11352" s="1162">
        <v>13079</v>
      </c>
      <c r="B11352" s="1162">
        <v>31294</v>
      </c>
      <c r="C11352" s="1163" t="s">
        <v>22838</v>
      </c>
      <c r="D11352" s="1163" t="s">
        <v>22839</v>
      </c>
      <c r="E11352" s="1164" t="s">
        <v>3064</v>
      </c>
      <c r="F11352" s="1165">
        <v>45428</v>
      </c>
      <c r="G11352" s="1165">
        <v>45607</v>
      </c>
    </row>
    <row r="11353" spans="1:7" ht="25.5">
      <c r="A11353" s="1158">
        <v>13080</v>
      </c>
      <c r="B11353" s="1158">
        <v>31295</v>
      </c>
      <c r="C11353" s="1159" t="s">
        <v>22840</v>
      </c>
      <c r="D11353" s="1159" t="s">
        <v>22841</v>
      </c>
      <c r="E11353" s="1160" t="s">
        <v>7535</v>
      </c>
      <c r="F11353" s="1161">
        <v>45113</v>
      </c>
      <c r="G11353" s="1161">
        <v>45497</v>
      </c>
    </row>
    <row r="11354" spans="1:7">
      <c r="A11354" s="1162">
        <v>13081</v>
      </c>
      <c r="B11354" s="1162">
        <v>31296</v>
      </c>
      <c r="C11354" s="1163" t="s">
        <v>22842</v>
      </c>
      <c r="D11354" s="1163" t="s">
        <v>22843</v>
      </c>
      <c r="E11354" s="1164" t="s">
        <v>2357</v>
      </c>
      <c r="F11354" s="1165">
        <v>45497</v>
      </c>
      <c r="G11354" s="1165">
        <v>45497</v>
      </c>
    </row>
    <row r="11355" spans="1:7">
      <c r="A11355" s="1158">
        <v>13082</v>
      </c>
      <c r="B11355" s="1158">
        <v>31297</v>
      </c>
      <c r="C11355" s="1159" t="s">
        <v>11951</v>
      </c>
      <c r="D11355" s="1159" t="s">
        <v>3179</v>
      </c>
      <c r="E11355" s="1160" t="s">
        <v>3064</v>
      </c>
      <c r="F11355" s="1161">
        <v>45113</v>
      </c>
      <c r="G11355" s="1161">
        <v>45292</v>
      </c>
    </row>
    <row r="11356" spans="1:7" ht="25.5">
      <c r="A11356" s="1162">
        <v>13083</v>
      </c>
      <c r="B11356" s="1162">
        <v>31298</v>
      </c>
      <c r="C11356" s="1163" t="s">
        <v>22844</v>
      </c>
      <c r="D11356" s="1163" t="s">
        <v>22845</v>
      </c>
      <c r="E11356" s="1164" t="s">
        <v>3034</v>
      </c>
      <c r="F11356" s="1165">
        <v>45113</v>
      </c>
      <c r="G11356" s="1165">
        <v>45172</v>
      </c>
    </row>
    <row r="11357" spans="1:7" ht="25.5">
      <c r="A11357" s="1162">
        <v>13084</v>
      </c>
      <c r="B11357" s="1162">
        <v>31299</v>
      </c>
      <c r="C11357" s="1163" t="s">
        <v>22846</v>
      </c>
      <c r="D11357" s="1163" t="s">
        <v>22847</v>
      </c>
      <c r="E11357" s="1164" t="s">
        <v>2894</v>
      </c>
      <c r="F11357" s="1165">
        <v>45173</v>
      </c>
      <c r="G11357" s="1165">
        <v>45292</v>
      </c>
    </row>
    <row r="11358" spans="1:7">
      <c r="A11358" s="1158">
        <v>13085</v>
      </c>
      <c r="B11358" s="1158">
        <v>31300</v>
      </c>
      <c r="C11358" s="1159" t="s">
        <v>11960</v>
      </c>
      <c r="D11358" s="1159" t="s">
        <v>12561</v>
      </c>
      <c r="E11358" s="1160" t="s">
        <v>4402</v>
      </c>
      <c r="F11358" s="1161">
        <v>45203</v>
      </c>
      <c r="G11358" s="1161">
        <v>45497</v>
      </c>
    </row>
    <row r="11359" spans="1:7">
      <c r="A11359" s="1158">
        <v>13086</v>
      </c>
      <c r="B11359" s="1158">
        <v>31301</v>
      </c>
      <c r="C11359" s="1159" t="s">
        <v>15848</v>
      </c>
      <c r="D11359" s="1159" t="s">
        <v>7543</v>
      </c>
      <c r="E11359" s="1160" t="s">
        <v>7544</v>
      </c>
      <c r="F11359" s="1161">
        <v>45203</v>
      </c>
      <c r="G11359" s="1161">
        <v>45487</v>
      </c>
    </row>
    <row r="11360" spans="1:7" ht="25.5">
      <c r="A11360" s="1162">
        <v>13087</v>
      </c>
      <c r="B11360" s="1162">
        <v>31302</v>
      </c>
      <c r="C11360" s="1163" t="s">
        <v>22848</v>
      </c>
      <c r="D11360" s="1163" t="s">
        <v>7546</v>
      </c>
      <c r="E11360" s="1164" t="s">
        <v>3064</v>
      </c>
      <c r="F11360" s="1165">
        <v>45203</v>
      </c>
      <c r="G11360" s="1165">
        <v>45382</v>
      </c>
    </row>
    <row r="11361" spans="1:7" ht="25.5">
      <c r="A11361" s="1162">
        <v>13088</v>
      </c>
      <c r="B11361" s="1162">
        <v>31303</v>
      </c>
      <c r="C11361" s="1163" t="s">
        <v>22849</v>
      </c>
      <c r="D11361" s="1163" t="s">
        <v>22850</v>
      </c>
      <c r="E11361" s="1164" t="s">
        <v>2693</v>
      </c>
      <c r="F11361" s="1165">
        <v>45443</v>
      </c>
      <c r="G11361" s="1165">
        <v>45487</v>
      </c>
    </row>
    <row r="11362" spans="1:7">
      <c r="A11362" s="1162">
        <v>13089</v>
      </c>
      <c r="B11362" s="1162">
        <v>31304</v>
      </c>
      <c r="C11362" s="1163" t="s">
        <v>7515</v>
      </c>
      <c r="D11362" s="1163" t="s">
        <v>7516</v>
      </c>
      <c r="E11362" s="1164" t="s">
        <v>3034</v>
      </c>
      <c r="F11362" s="1165">
        <v>45383</v>
      </c>
      <c r="G11362" s="1165">
        <v>45442</v>
      </c>
    </row>
    <row r="11363" spans="1:7" ht="25.5">
      <c r="A11363" s="1158">
        <v>13090</v>
      </c>
      <c r="B11363" s="1158">
        <v>31305</v>
      </c>
      <c r="C11363" s="1159" t="s">
        <v>22851</v>
      </c>
      <c r="D11363" s="1159" t="s">
        <v>22852</v>
      </c>
      <c r="E11363" s="1160" t="s">
        <v>3679</v>
      </c>
      <c r="F11363" s="1161">
        <v>45383</v>
      </c>
      <c r="G11363" s="1161">
        <v>45497</v>
      </c>
    </row>
    <row r="11364" spans="1:7" ht="25.5">
      <c r="A11364" s="1162">
        <v>13091</v>
      </c>
      <c r="B11364" s="1162">
        <v>31306</v>
      </c>
      <c r="C11364" s="1163" t="s">
        <v>22853</v>
      </c>
      <c r="D11364" s="1163" t="s">
        <v>22854</v>
      </c>
      <c r="E11364" s="1164" t="s">
        <v>3287</v>
      </c>
      <c r="F11364" s="1165">
        <v>45383</v>
      </c>
      <c r="G11364" s="1165">
        <v>45472</v>
      </c>
    </row>
    <row r="11365" spans="1:7" ht="38.25">
      <c r="A11365" s="1162">
        <v>13092</v>
      </c>
      <c r="B11365" s="1162">
        <v>31307</v>
      </c>
      <c r="C11365" s="1163" t="s">
        <v>22855</v>
      </c>
      <c r="D11365" s="1163" t="s">
        <v>22856</v>
      </c>
      <c r="E11365" s="1164" t="s">
        <v>2930</v>
      </c>
      <c r="F11365" s="1165">
        <v>45473</v>
      </c>
      <c r="G11365" s="1165">
        <v>45497</v>
      </c>
    </row>
    <row r="11366" spans="1:7">
      <c r="A11366" s="1158">
        <v>13093</v>
      </c>
      <c r="B11366" s="1158">
        <v>31308</v>
      </c>
      <c r="C11366" s="1159" t="s">
        <v>22857</v>
      </c>
      <c r="D11366" s="1159" t="s">
        <v>22858</v>
      </c>
      <c r="E11366" s="1160" t="s">
        <v>3679</v>
      </c>
      <c r="F11366" s="1161">
        <v>45383</v>
      </c>
      <c r="G11366" s="1161">
        <v>45497</v>
      </c>
    </row>
    <row r="11367" spans="1:7" ht="25.5">
      <c r="A11367" s="1162">
        <v>13094</v>
      </c>
      <c r="B11367" s="1162">
        <v>31309</v>
      </c>
      <c r="C11367" s="1163" t="s">
        <v>22859</v>
      </c>
      <c r="D11367" s="1163" t="s">
        <v>22860</v>
      </c>
      <c r="E11367" s="1164" t="s">
        <v>3287</v>
      </c>
      <c r="F11367" s="1165">
        <v>45383</v>
      </c>
      <c r="G11367" s="1165">
        <v>45472</v>
      </c>
    </row>
    <row r="11368" spans="1:7" ht="38.25">
      <c r="A11368" s="1162">
        <v>13095</v>
      </c>
      <c r="B11368" s="1162">
        <v>31310</v>
      </c>
      <c r="C11368" s="1163" t="s">
        <v>22861</v>
      </c>
      <c r="D11368" s="1163" t="s">
        <v>22862</v>
      </c>
      <c r="E11368" s="1164" t="s">
        <v>2930</v>
      </c>
      <c r="F11368" s="1165">
        <v>45473</v>
      </c>
      <c r="G11368" s="1165">
        <v>45497</v>
      </c>
    </row>
    <row r="11369" spans="1:7">
      <c r="A11369" s="1158">
        <v>13096</v>
      </c>
      <c r="B11369" s="1158">
        <v>31311</v>
      </c>
      <c r="C11369" s="1159" t="s">
        <v>22863</v>
      </c>
      <c r="D11369" s="1159" t="s">
        <v>22864</v>
      </c>
      <c r="E11369" s="1160" t="s">
        <v>3679</v>
      </c>
      <c r="F11369" s="1161">
        <v>45383</v>
      </c>
      <c r="G11369" s="1161">
        <v>45497</v>
      </c>
    </row>
    <row r="11370" spans="1:7" ht="25.5">
      <c r="A11370" s="1162">
        <v>13097</v>
      </c>
      <c r="B11370" s="1162">
        <v>31312</v>
      </c>
      <c r="C11370" s="1163" t="s">
        <v>22865</v>
      </c>
      <c r="D11370" s="1163" t="s">
        <v>22866</v>
      </c>
      <c r="E11370" s="1164" t="s">
        <v>3287</v>
      </c>
      <c r="F11370" s="1165">
        <v>45383</v>
      </c>
      <c r="G11370" s="1165">
        <v>45472</v>
      </c>
    </row>
    <row r="11371" spans="1:7" ht="38.25">
      <c r="A11371" s="1162">
        <v>13098</v>
      </c>
      <c r="B11371" s="1162">
        <v>31313</v>
      </c>
      <c r="C11371" s="1163" t="s">
        <v>22867</v>
      </c>
      <c r="D11371" s="1163" t="s">
        <v>22868</v>
      </c>
      <c r="E11371" s="1164" t="s">
        <v>2930</v>
      </c>
      <c r="F11371" s="1165">
        <v>45473</v>
      </c>
      <c r="G11371" s="1165">
        <v>45497</v>
      </c>
    </row>
    <row r="11372" spans="1:7">
      <c r="A11372" s="1158">
        <v>13099</v>
      </c>
      <c r="B11372" s="1158">
        <v>31314</v>
      </c>
      <c r="C11372" s="1159" t="s">
        <v>22869</v>
      </c>
      <c r="D11372" s="1159" t="s">
        <v>22870</v>
      </c>
      <c r="E11372" s="1160" t="s">
        <v>3679</v>
      </c>
      <c r="F11372" s="1161">
        <v>45383</v>
      </c>
      <c r="G11372" s="1161">
        <v>45497</v>
      </c>
    </row>
    <row r="11373" spans="1:7" ht="25.5">
      <c r="A11373" s="1162">
        <v>13100</v>
      </c>
      <c r="B11373" s="1162">
        <v>31315</v>
      </c>
      <c r="C11373" s="1163" t="s">
        <v>22871</v>
      </c>
      <c r="D11373" s="1163" t="s">
        <v>22872</v>
      </c>
      <c r="E11373" s="1164" t="s">
        <v>3287</v>
      </c>
      <c r="F11373" s="1165">
        <v>45383</v>
      </c>
      <c r="G11373" s="1165">
        <v>45472</v>
      </c>
    </row>
    <row r="11374" spans="1:7" ht="51">
      <c r="A11374" s="1162">
        <v>13101</v>
      </c>
      <c r="B11374" s="1162">
        <v>31316</v>
      </c>
      <c r="C11374" s="1163" t="s">
        <v>22873</v>
      </c>
      <c r="D11374" s="1163" t="s">
        <v>22874</v>
      </c>
      <c r="E11374" s="1164" t="s">
        <v>2930</v>
      </c>
      <c r="F11374" s="1165">
        <v>45473</v>
      </c>
      <c r="G11374" s="1165">
        <v>45497</v>
      </c>
    </row>
    <row r="11375" spans="1:7">
      <c r="A11375" s="1158">
        <v>13102</v>
      </c>
      <c r="B11375" s="1158">
        <v>31317</v>
      </c>
      <c r="C11375" s="1159" t="s">
        <v>22875</v>
      </c>
      <c r="D11375" s="1159" t="s">
        <v>22876</v>
      </c>
      <c r="E11375" s="1160" t="s">
        <v>22877</v>
      </c>
      <c r="F11375" s="1161">
        <v>44343</v>
      </c>
      <c r="G11375" s="1161">
        <v>46141</v>
      </c>
    </row>
    <row r="11376" spans="1:7">
      <c r="A11376" s="1162">
        <v>13103</v>
      </c>
      <c r="B11376" s="1162">
        <v>31318</v>
      </c>
      <c r="C11376" s="1163" t="s">
        <v>22878</v>
      </c>
      <c r="D11376" s="1163" t="s">
        <v>22879</v>
      </c>
      <c r="E11376" s="1164" t="s">
        <v>2357</v>
      </c>
      <c r="F11376" s="1165">
        <v>46141</v>
      </c>
      <c r="G11376" s="1165">
        <v>46141</v>
      </c>
    </row>
    <row r="11377" spans="1:7">
      <c r="A11377" s="1158">
        <v>13104</v>
      </c>
      <c r="B11377" s="1158">
        <v>31319</v>
      </c>
      <c r="C11377" s="1159" t="s">
        <v>11951</v>
      </c>
      <c r="D11377" s="1159" t="s">
        <v>3179</v>
      </c>
      <c r="E11377" s="1160" t="s">
        <v>22880</v>
      </c>
      <c r="F11377" s="1161">
        <v>44343</v>
      </c>
      <c r="G11377" s="1161">
        <v>45402</v>
      </c>
    </row>
    <row r="11378" spans="1:7">
      <c r="A11378" s="1158">
        <v>13105</v>
      </c>
      <c r="B11378" s="1158">
        <v>31320</v>
      </c>
      <c r="C11378" s="1159" t="s">
        <v>12278</v>
      </c>
      <c r="D11378" s="1159" t="s">
        <v>3409</v>
      </c>
      <c r="E11378" s="1160" t="s">
        <v>22881</v>
      </c>
      <c r="F11378" s="1161">
        <v>44343</v>
      </c>
      <c r="G11378" s="1161">
        <v>45316</v>
      </c>
    </row>
    <row r="11379" spans="1:7">
      <c r="A11379" s="1158">
        <v>13106</v>
      </c>
      <c r="B11379" s="1158">
        <v>31321</v>
      </c>
      <c r="C11379" s="1159" t="s">
        <v>22882</v>
      </c>
      <c r="D11379" s="1159" t="s">
        <v>7582</v>
      </c>
      <c r="E11379" s="1160" t="s">
        <v>9046</v>
      </c>
      <c r="F11379" s="1161">
        <v>44343</v>
      </c>
      <c r="G11379" s="1161">
        <v>45162</v>
      </c>
    </row>
    <row r="11380" spans="1:7">
      <c r="A11380" s="1158">
        <v>13107</v>
      </c>
      <c r="B11380" s="1158">
        <v>38253</v>
      </c>
      <c r="C11380" s="1159" t="s">
        <v>22883</v>
      </c>
      <c r="D11380" s="1159" t="s">
        <v>7585</v>
      </c>
      <c r="E11380" s="1160" t="s">
        <v>14568</v>
      </c>
      <c r="F11380" s="1161">
        <v>44343</v>
      </c>
      <c r="G11380" s="1161">
        <v>44722</v>
      </c>
    </row>
    <row r="11381" spans="1:7" ht="63.75">
      <c r="A11381" s="1162">
        <v>13108</v>
      </c>
      <c r="B11381" s="1162">
        <v>31322</v>
      </c>
      <c r="C11381" s="1163" t="s">
        <v>22884</v>
      </c>
      <c r="D11381" s="1163" t="s">
        <v>22885</v>
      </c>
      <c r="E11381" s="1164" t="s">
        <v>7589</v>
      </c>
      <c r="F11381" s="1165">
        <v>44343</v>
      </c>
      <c r="G11381" s="1165">
        <v>44393</v>
      </c>
    </row>
    <row r="11382" spans="1:7" ht="25.5">
      <c r="A11382" s="1162">
        <v>13109</v>
      </c>
      <c r="B11382" s="1162">
        <v>31323</v>
      </c>
      <c r="C11382" s="1163" t="s">
        <v>22886</v>
      </c>
      <c r="D11382" s="1163" t="s">
        <v>22887</v>
      </c>
      <c r="E11382" s="1164" t="s">
        <v>2906</v>
      </c>
      <c r="F11382" s="1165">
        <v>44394</v>
      </c>
      <c r="G11382" s="1165">
        <v>44542</v>
      </c>
    </row>
    <row r="11383" spans="1:7" ht="25.5">
      <c r="A11383" s="1162">
        <v>13110</v>
      </c>
      <c r="B11383" s="1162">
        <v>31324</v>
      </c>
      <c r="C11383" s="1163" t="s">
        <v>22888</v>
      </c>
      <c r="D11383" s="1163" t="s">
        <v>22889</v>
      </c>
      <c r="E11383" s="1164" t="s">
        <v>3112</v>
      </c>
      <c r="F11383" s="1165">
        <v>44543</v>
      </c>
      <c r="G11383" s="1165">
        <v>44572</v>
      </c>
    </row>
    <row r="11384" spans="1:7" ht="25.5">
      <c r="A11384" s="1162">
        <v>13111</v>
      </c>
      <c r="B11384" s="1162">
        <v>31325</v>
      </c>
      <c r="C11384" s="1163" t="s">
        <v>22890</v>
      </c>
      <c r="D11384" s="1163" t="s">
        <v>22891</v>
      </c>
      <c r="E11384" s="1164" t="s">
        <v>2894</v>
      </c>
      <c r="F11384" s="1165">
        <v>44573</v>
      </c>
      <c r="G11384" s="1165">
        <v>44692</v>
      </c>
    </row>
    <row r="11385" spans="1:7" ht="25.5">
      <c r="A11385" s="1162">
        <v>13112</v>
      </c>
      <c r="B11385" s="1162">
        <v>31326</v>
      </c>
      <c r="C11385" s="1163" t="s">
        <v>22892</v>
      </c>
      <c r="D11385" s="1163" t="s">
        <v>22893</v>
      </c>
      <c r="E11385" s="1164" t="s">
        <v>2894</v>
      </c>
      <c r="F11385" s="1165">
        <v>44573</v>
      </c>
      <c r="G11385" s="1165">
        <v>44692</v>
      </c>
    </row>
    <row r="11386" spans="1:7" ht="25.5">
      <c r="A11386" s="1162">
        <v>13113</v>
      </c>
      <c r="B11386" s="1162">
        <v>31327</v>
      </c>
      <c r="C11386" s="1163" t="s">
        <v>22894</v>
      </c>
      <c r="D11386" s="1163" t="s">
        <v>22895</v>
      </c>
      <c r="E11386" s="1164" t="s">
        <v>3287</v>
      </c>
      <c r="F11386" s="1165">
        <v>44633</v>
      </c>
      <c r="G11386" s="1165">
        <v>44722</v>
      </c>
    </row>
    <row r="11387" spans="1:7" ht="25.5">
      <c r="A11387" s="1162">
        <v>13114</v>
      </c>
      <c r="B11387" s="1162">
        <v>31348</v>
      </c>
      <c r="C11387" s="1163" t="s">
        <v>22896</v>
      </c>
      <c r="D11387" s="1163" t="s">
        <v>22897</v>
      </c>
      <c r="E11387" s="1164" t="s">
        <v>3287</v>
      </c>
      <c r="F11387" s="1165">
        <v>44633</v>
      </c>
      <c r="G11387" s="1165">
        <v>44722</v>
      </c>
    </row>
    <row r="11388" spans="1:7">
      <c r="A11388" s="1158">
        <v>13115</v>
      </c>
      <c r="B11388" s="1158">
        <v>38254</v>
      </c>
      <c r="C11388" s="1159" t="s">
        <v>22898</v>
      </c>
      <c r="D11388" s="1159" t="s">
        <v>7605</v>
      </c>
      <c r="E11388" s="1160" t="s">
        <v>18258</v>
      </c>
      <c r="F11388" s="1161">
        <v>44673</v>
      </c>
      <c r="G11388" s="1161">
        <v>45162</v>
      </c>
    </row>
    <row r="11389" spans="1:7" ht="25.5">
      <c r="A11389" s="1162">
        <v>13116</v>
      </c>
      <c r="B11389" s="1162">
        <v>31328</v>
      </c>
      <c r="C11389" s="1163" t="s">
        <v>22899</v>
      </c>
      <c r="D11389" s="1163" t="s">
        <v>22900</v>
      </c>
      <c r="E11389" s="1164" t="s">
        <v>2894</v>
      </c>
      <c r="F11389" s="1165">
        <v>44673</v>
      </c>
      <c r="G11389" s="1165">
        <v>44792</v>
      </c>
    </row>
    <row r="11390" spans="1:7" ht="25.5">
      <c r="A11390" s="1162">
        <v>13117</v>
      </c>
      <c r="B11390" s="1162">
        <v>31329</v>
      </c>
      <c r="C11390" s="1163" t="s">
        <v>22901</v>
      </c>
      <c r="D11390" s="1163" t="s">
        <v>22902</v>
      </c>
      <c r="E11390" s="1164" t="s">
        <v>3009</v>
      </c>
      <c r="F11390" s="1165">
        <v>44673</v>
      </c>
      <c r="G11390" s="1165">
        <v>44822</v>
      </c>
    </row>
    <row r="11391" spans="1:7" ht="38.25">
      <c r="A11391" s="1162">
        <v>13118</v>
      </c>
      <c r="B11391" s="1162">
        <v>31330</v>
      </c>
      <c r="C11391" s="1163" t="s">
        <v>22903</v>
      </c>
      <c r="D11391" s="1163" t="s">
        <v>22904</v>
      </c>
      <c r="E11391" s="1164" t="s">
        <v>3287</v>
      </c>
      <c r="F11391" s="1165">
        <v>44723</v>
      </c>
      <c r="G11391" s="1165">
        <v>44812</v>
      </c>
    </row>
    <row r="11392" spans="1:7" ht="38.25">
      <c r="A11392" s="1162">
        <v>13119</v>
      </c>
      <c r="B11392" s="1162">
        <v>31331</v>
      </c>
      <c r="C11392" s="1163" t="s">
        <v>22905</v>
      </c>
      <c r="D11392" s="1163" t="s">
        <v>22906</v>
      </c>
      <c r="E11392" s="1164" t="s">
        <v>5065</v>
      </c>
      <c r="F11392" s="1165">
        <v>44793</v>
      </c>
      <c r="G11392" s="1165">
        <v>45132</v>
      </c>
    </row>
    <row r="11393" spans="1:7" ht="25.5">
      <c r="A11393" s="1162">
        <v>13120</v>
      </c>
      <c r="B11393" s="1162">
        <v>31332</v>
      </c>
      <c r="C11393" s="1163" t="s">
        <v>22907</v>
      </c>
      <c r="D11393" s="1163" t="s">
        <v>22908</v>
      </c>
      <c r="E11393" s="1164" t="s">
        <v>3287</v>
      </c>
      <c r="F11393" s="1165">
        <v>44763</v>
      </c>
      <c r="G11393" s="1165">
        <v>44852</v>
      </c>
    </row>
    <row r="11394" spans="1:7" ht="25.5">
      <c r="A11394" s="1162">
        <v>13121</v>
      </c>
      <c r="B11394" s="1162">
        <v>31333</v>
      </c>
      <c r="C11394" s="1163" t="s">
        <v>22909</v>
      </c>
      <c r="D11394" s="1163" t="s">
        <v>22910</v>
      </c>
      <c r="E11394" s="1164" t="s">
        <v>3034</v>
      </c>
      <c r="F11394" s="1165">
        <v>45063</v>
      </c>
      <c r="G11394" s="1165">
        <v>45122</v>
      </c>
    </row>
    <row r="11395" spans="1:7" ht="25.5">
      <c r="A11395" s="1162">
        <v>13122</v>
      </c>
      <c r="B11395" s="1162">
        <v>31334</v>
      </c>
      <c r="C11395" s="1163" t="s">
        <v>22911</v>
      </c>
      <c r="D11395" s="1163" t="s">
        <v>22912</v>
      </c>
      <c r="E11395" s="1164" t="s">
        <v>3438</v>
      </c>
      <c r="F11395" s="1165">
        <v>44718</v>
      </c>
      <c r="G11395" s="1165">
        <v>44812</v>
      </c>
    </row>
    <row r="11396" spans="1:7" ht="25.5">
      <c r="A11396" s="1162">
        <v>13123</v>
      </c>
      <c r="B11396" s="1162">
        <v>31335</v>
      </c>
      <c r="C11396" s="1163" t="s">
        <v>22913</v>
      </c>
      <c r="D11396" s="1163" t="s">
        <v>22914</v>
      </c>
      <c r="E11396" s="1164" t="s">
        <v>3009</v>
      </c>
      <c r="F11396" s="1165">
        <v>44718</v>
      </c>
      <c r="G11396" s="1165">
        <v>44867</v>
      </c>
    </row>
    <row r="11397" spans="1:7" ht="25.5">
      <c r="A11397" s="1162">
        <v>13124</v>
      </c>
      <c r="B11397" s="1162">
        <v>31336</v>
      </c>
      <c r="C11397" s="1163" t="s">
        <v>22915</v>
      </c>
      <c r="D11397" s="1163" t="s">
        <v>22916</v>
      </c>
      <c r="E11397" s="1164" t="s">
        <v>3287</v>
      </c>
      <c r="F11397" s="1165">
        <v>44783</v>
      </c>
      <c r="G11397" s="1165">
        <v>44872</v>
      </c>
    </row>
    <row r="11398" spans="1:7" ht="38.25">
      <c r="A11398" s="1162">
        <v>13125</v>
      </c>
      <c r="B11398" s="1162">
        <v>31337</v>
      </c>
      <c r="C11398" s="1163" t="s">
        <v>22917</v>
      </c>
      <c r="D11398" s="1163" t="s">
        <v>22918</v>
      </c>
      <c r="E11398" s="1164" t="s">
        <v>3308</v>
      </c>
      <c r="F11398" s="1165">
        <v>44843</v>
      </c>
      <c r="G11398" s="1165">
        <v>44942</v>
      </c>
    </row>
    <row r="11399" spans="1:7" ht="25.5">
      <c r="A11399" s="1162">
        <v>13126</v>
      </c>
      <c r="B11399" s="1162">
        <v>31338</v>
      </c>
      <c r="C11399" s="1163" t="s">
        <v>22919</v>
      </c>
      <c r="D11399" s="1163" t="s">
        <v>22920</v>
      </c>
      <c r="E11399" s="1164" t="s">
        <v>3034</v>
      </c>
      <c r="F11399" s="1165">
        <v>44883</v>
      </c>
      <c r="G11399" s="1165">
        <v>44942</v>
      </c>
    </row>
    <row r="11400" spans="1:7" ht="25.5">
      <c r="A11400" s="1162">
        <v>13127</v>
      </c>
      <c r="B11400" s="1162">
        <v>31339</v>
      </c>
      <c r="C11400" s="1163" t="s">
        <v>22921</v>
      </c>
      <c r="D11400" s="1163" t="s">
        <v>22922</v>
      </c>
      <c r="E11400" s="1164" t="s">
        <v>3034</v>
      </c>
      <c r="F11400" s="1165">
        <v>44943</v>
      </c>
      <c r="G11400" s="1165">
        <v>45002</v>
      </c>
    </row>
    <row r="11401" spans="1:7" ht="25.5">
      <c r="A11401" s="1162">
        <v>13128</v>
      </c>
      <c r="B11401" s="1162">
        <v>31340</v>
      </c>
      <c r="C11401" s="1163" t="s">
        <v>22923</v>
      </c>
      <c r="D11401" s="1163" t="s">
        <v>22924</v>
      </c>
      <c r="E11401" s="1164" t="s">
        <v>3034</v>
      </c>
      <c r="F11401" s="1165">
        <v>44943</v>
      </c>
      <c r="G11401" s="1165">
        <v>45002</v>
      </c>
    </row>
    <row r="11402" spans="1:7" ht="25.5">
      <c r="A11402" s="1162">
        <v>13129</v>
      </c>
      <c r="B11402" s="1162">
        <v>31341</v>
      </c>
      <c r="C11402" s="1163" t="s">
        <v>22925</v>
      </c>
      <c r="D11402" s="1163" t="s">
        <v>22926</v>
      </c>
      <c r="E11402" s="1164" t="s">
        <v>3112</v>
      </c>
      <c r="F11402" s="1165">
        <v>45003</v>
      </c>
      <c r="G11402" s="1165">
        <v>45032</v>
      </c>
    </row>
    <row r="11403" spans="1:7" ht="25.5">
      <c r="A11403" s="1162">
        <v>13130</v>
      </c>
      <c r="B11403" s="1162">
        <v>31342</v>
      </c>
      <c r="C11403" s="1163" t="s">
        <v>22927</v>
      </c>
      <c r="D11403" s="1163" t="s">
        <v>22928</v>
      </c>
      <c r="E11403" s="1164" t="s">
        <v>3112</v>
      </c>
      <c r="F11403" s="1165">
        <v>45123</v>
      </c>
      <c r="G11403" s="1165">
        <v>45152</v>
      </c>
    </row>
    <row r="11404" spans="1:7" ht="25.5">
      <c r="A11404" s="1162">
        <v>13131</v>
      </c>
      <c r="B11404" s="1162">
        <v>31343</v>
      </c>
      <c r="C11404" s="1163" t="s">
        <v>22929</v>
      </c>
      <c r="D11404" s="1163" t="s">
        <v>22930</v>
      </c>
      <c r="E11404" s="1164" t="s">
        <v>3112</v>
      </c>
      <c r="F11404" s="1165">
        <v>45103</v>
      </c>
      <c r="G11404" s="1165">
        <v>45132</v>
      </c>
    </row>
    <row r="11405" spans="1:7" ht="25.5">
      <c r="A11405" s="1162">
        <v>13132</v>
      </c>
      <c r="B11405" s="1162">
        <v>31344</v>
      </c>
      <c r="C11405" s="1163" t="s">
        <v>22931</v>
      </c>
      <c r="D11405" s="1163" t="s">
        <v>22932</v>
      </c>
      <c r="E11405" s="1164" t="s">
        <v>3034</v>
      </c>
      <c r="F11405" s="1165">
        <v>45003</v>
      </c>
      <c r="G11405" s="1165">
        <v>45062</v>
      </c>
    </row>
    <row r="11406" spans="1:7" ht="25.5">
      <c r="A11406" s="1162">
        <v>13133</v>
      </c>
      <c r="B11406" s="1162">
        <v>31345</v>
      </c>
      <c r="C11406" s="1163" t="s">
        <v>22933</v>
      </c>
      <c r="D11406" s="1163" t="s">
        <v>22934</v>
      </c>
      <c r="E11406" s="1164" t="s">
        <v>3308</v>
      </c>
      <c r="F11406" s="1165">
        <v>45003</v>
      </c>
      <c r="G11406" s="1165">
        <v>45102</v>
      </c>
    </row>
    <row r="11407" spans="1:7" ht="38.25">
      <c r="A11407" s="1162">
        <v>13134</v>
      </c>
      <c r="B11407" s="1162">
        <v>31346</v>
      </c>
      <c r="C11407" s="1163" t="s">
        <v>22935</v>
      </c>
      <c r="D11407" s="1163" t="s">
        <v>22936</v>
      </c>
      <c r="E11407" s="1164" t="s">
        <v>3034</v>
      </c>
      <c r="F11407" s="1165">
        <v>45003</v>
      </c>
      <c r="G11407" s="1165">
        <v>45062</v>
      </c>
    </row>
    <row r="11408" spans="1:7" ht="25.5">
      <c r="A11408" s="1162">
        <v>13135</v>
      </c>
      <c r="B11408" s="1162">
        <v>31347</v>
      </c>
      <c r="C11408" s="1163" t="s">
        <v>22937</v>
      </c>
      <c r="D11408" s="1163" t="s">
        <v>22938</v>
      </c>
      <c r="E11408" s="1164" t="s">
        <v>3112</v>
      </c>
      <c r="F11408" s="1165">
        <v>45133</v>
      </c>
      <c r="G11408" s="1165">
        <v>45162</v>
      </c>
    </row>
    <row r="11409" spans="1:7">
      <c r="A11409" s="1158">
        <v>13136</v>
      </c>
      <c r="B11409" s="1158">
        <v>31349</v>
      </c>
      <c r="C11409" s="1159" t="s">
        <v>22939</v>
      </c>
      <c r="D11409" s="1159" t="s">
        <v>7645</v>
      </c>
      <c r="E11409" s="1160" t="s">
        <v>22940</v>
      </c>
      <c r="F11409" s="1161">
        <v>44573</v>
      </c>
      <c r="G11409" s="1161">
        <v>45316</v>
      </c>
    </row>
    <row r="11410" spans="1:7" ht="25.5">
      <c r="A11410" s="1162">
        <v>13137</v>
      </c>
      <c r="B11410" s="1162">
        <v>31350</v>
      </c>
      <c r="C11410" s="1163" t="s">
        <v>22941</v>
      </c>
      <c r="D11410" s="1163" t="s">
        <v>22942</v>
      </c>
      <c r="E11410" s="1164" t="s">
        <v>22943</v>
      </c>
      <c r="F11410" s="1165">
        <v>44573</v>
      </c>
      <c r="G11410" s="1165">
        <v>44897</v>
      </c>
    </row>
    <row r="11411" spans="1:7">
      <c r="A11411" s="1162">
        <v>13138</v>
      </c>
      <c r="B11411" s="1162">
        <v>31351</v>
      </c>
      <c r="C11411" s="1163" t="s">
        <v>22944</v>
      </c>
      <c r="D11411" s="1163" t="s">
        <v>7655</v>
      </c>
      <c r="E11411" s="1164" t="s">
        <v>3705</v>
      </c>
      <c r="F11411" s="1165">
        <v>44993</v>
      </c>
      <c r="G11411" s="1165">
        <v>45062</v>
      </c>
    </row>
    <row r="11412" spans="1:7" ht="25.5">
      <c r="A11412" s="1162">
        <v>13139</v>
      </c>
      <c r="B11412" s="1162">
        <v>31352</v>
      </c>
      <c r="C11412" s="1163" t="s">
        <v>22945</v>
      </c>
      <c r="D11412" s="1163" t="s">
        <v>22946</v>
      </c>
      <c r="E11412" s="1164" t="s">
        <v>3955</v>
      </c>
      <c r="F11412" s="1165">
        <v>44993</v>
      </c>
      <c r="G11412" s="1165">
        <v>45192</v>
      </c>
    </row>
    <row r="11413" spans="1:7" ht="25.5">
      <c r="A11413" s="1162">
        <v>13140</v>
      </c>
      <c r="B11413" s="1162">
        <v>31353</v>
      </c>
      <c r="C11413" s="1163" t="s">
        <v>22947</v>
      </c>
      <c r="D11413" s="1163" t="s">
        <v>22948</v>
      </c>
      <c r="E11413" s="1164" t="s">
        <v>3287</v>
      </c>
      <c r="F11413" s="1165">
        <v>45042</v>
      </c>
      <c r="G11413" s="1165">
        <v>45131</v>
      </c>
    </row>
    <row r="11414" spans="1:7">
      <c r="A11414" s="1162">
        <v>13141</v>
      </c>
      <c r="B11414" s="1162">
        <v>31354</v>
      </c>
      <c r="C11414" s="1163" t="s">
        <v>22949</v>
      </c>
      <c r="D11414" s="1163" t="s">
        <v>7657</v>
      </c>
      <c r="E11414" s="1164" t="s">
        <v>8383</v>
      </c>
      <c r="F11414" s="1165">
        <v>45193</v>
      </c>
      <c r="G11414" s="1165">
        <v>45316</v>
      </c>
    </row>
    <row r="11415" spans="1:7">
      <c r="A11415" s="1158">
        <v>13142</v>
      </c>
      <c r="B11415" s="1158">
        <v>31355</v>
      </c>
      <c r="C11415" s="1159" t="s">
        <v>22950</v>
      </c>
      <c r="D11415" s="1159" t="s">
        <v>7660</v>
      </c>
      <c r="E11415" s="1160" t="s">
        <v>18258</v>
      </c>
      <c r="F11415" s="1161">
        <v>44723</v>
      </c>
      <c r="G11415" s="1161">
        <v>45212</v>
      </c>
    </row>
    <row r="11416" spans="1:7" ht="25.5">
      <c r="A11416" s="1162">
        <v>13143</v>
      </c>
      <c r="B11416" s="1162">
        <v>31356</v>
      </c>
      <c r="C11416" s="1163" t="s">
        <v>22951</v>
      </c>
      <c r="D11416" s="1163" t="s">
        <v>7663</v>
      </c>
      <c r="E11416" s="1164" t="s">
        <v>2894</v>
      </c>
      <c r="F11416" s="1165">
        <v>44723</v>
      </c>
      <c r="G11416" s="1165">
        <v>44842</v>
      </c>
    </row>
    <row r="11417" spans="1:7" ht="25.5">
      <c r="A11417" s="1162">
        <v>13144</v>
      </c>
      <c r="B11417" s="1162">
        <v>31357</v>
      </c>
      <c r="C11417" s="1163" t="s">
        <v>22952</v>
      </c>
      <c r="D11417" s="1163" t="s">
        <v>22953</v>
      </c>
      <c r="E11417" s="1164" t="s">
        <v>2894</v>
      </c>
      <c r="F11417" s="1165">
        <v>44873</v>
      </c>
      <c r="G11417" s="1165">
        <v>44992</v>
      </c>
    </row>
    <row r="11418" spans="1:7" ht="25.5">
      <c r="A11418" s="1162">
        <v>13145</v>
      </c>
      <c r="B11418" s="1162">
        <v>31358</v>
      </c>
      <c r="C11418" s="1163" t="s">
        <v>22954</v>
      </c>
      <c r="D11418" s="1163" t="s">
        <v>22955</v>
      </c>
      <c r="E11418" s="1164" t="s">
        <v>2894</v>
      </c>
      <c r="F11418" s="1165">
        <v>44933</v>
      </c>
      <c r="G11418" s="1165">
        <v>45052</v>
      </c>
    </row>
    <row r="11419" spans="1:7" ht="25.5">
      <c r="A11419" s="1162">
        <v>13146</v>
      </c>
      <c r="B11419" s="1162">
        <v>31359</v>
      </c>
      <c r="C11419" s="1163" t="s">
        <v>22956</v>
      </c>
      <c r="D11419" s="1163" t="s">
        <v>22957</v>
      </c>
      <c r="E11419" s="1164" t="s">
        <v>3009</v>
      </c>
      <c r="F11419" s="1165">
        <v>45049</v>
      </c>
      <c r="G11419" s="1165">
        <v>45198</v>
      </c>
    </row>
    <row r="11420" spans="1:7" ht="38.25">
      <c r="A11420" s="1162">
        <v>13147</v>
      </c>
      <c r="B11420" s="1162">
        <v>31360</v>
      </c>
      <c r="C11420" s="1163" t="s">
        <v>22958</v>
      </c>
      <c r="D11420" s="1163" t="s">
        <v>22959</v>
      </c>
      <c r="E11420" s="1164" t="s">
        <v>3034</v>
      </c>
      <c r="F11420" s="1165">
        <v>45153</v>
      </c>
      <c r="G11420" s="1165">
        <v>45212</v>
      </c>
    </row>
    <row r="11421" spans="1:7">
      <c r="A11421" s="1158">
        <v>13148</v>
      </c>
      <c r="B11421" s="1158">
        <v>31361</v>
      </c>
      <c r="C11421" s="1159" t="s">
        <v>12188</v>
      </c>
      <c r="D11421" s="1159" t="s">
        <v>3339</v>
      </c>
      <c r="E11421" s="1160" t="s">
        <v>13018</v>
      </c>
      <c r="F11421" s="1161">
        <v>44873</v>
      </c>
      <c r="G11421" s="1161">
        <v>45402</v>
      </c>
    </row>
    <row r="11422" spans="1:7" ht="51">
      <c r="A11422" s="1162">
        <v>13149</v>
      </c>
      <c r="B11422" s="1162">
        <v>31362</v>
      </c>
      <c r="C11422" s="1163" t="s">
        <v>22960</v>
      </c>
      <c r="D11422" s="1163" t="s">
        <v>22961</v>
      </c>
      <c r="E11422" s="1164" t="s">
        <v>3009</v>
      </c>
      <c r="F11422" s="1165">
        <v>44873</v>
      </c>
      <c r="G11422" s="1165">
        <v>45022</v>
      </c>
    </row>
    <row r="11423" spans="1:7" ht="25.5">
      <c r="A11423" s="1162">
        <v>13150</v>
      </c>
      <c r="B11423" s="1162">
        <v>31363</v>
      </c>
      <c r="C11423" s="1163" t="s">
        <v>22962</v>
      </c>
      <c r="D11423" s="1163" t="s">
        <v>22963</v>
      </c>
      <c r="E11423" s="1164" t="s">
        <v>3112</v>
      </c>
      <c r="F11423" s="1165">
        <v>45123</v>
      </c>
      <c r="G11423" s="1165">
        <v>45152</v>
      </c>
    </row>
    <row r="11424" spans="1:7" ht="51">
      <c r="A11424" s="1162">
        <v>13151</v>
      </c>
      <c r="B11424" s="1162">
        <v>31364</v>
      </c>
      <c r="C11424" s="1163" t="s">
        <v>22964</v>
      </c>
      <c r="D11424" s="1163" t="s">
        <v>22965</v>
      </c>
      <c r="E11424" s="1164" t="s">
        <v>3034</v>
      </c>
      <c r="F11424" s="1165">
        <v>44873</v>
      </c>
      <c r="G11424" s="1165">
        <v>44932</v>
      </c>
    </row>
    <row r="11425" spans="1:7" ht="51">
      <c r="A11425" s="1162">
        <v>13152</v>
      </c>
      <c r="B11425" s="1162">
        <v>31365</v>
      </c>
      <c r="C11425" s="1163" t="s">
        <v>22966</v>
      </c>
      <c r="D11425" s="1163" t="s">
        <v>22967</v>
      </c>
      <c r="E11425" s="1164" t="s">
        <v>3287</v>
      </c>
      <c r="F11425" s="1165">
        <v>45123</v>
      </c>
      <c r="G11425" s="1165">
        <v>45212</v>
      </c>
    </row>
    <row r="11426" spans="1:7" ht="51">
      <c r="A11426" s="1162">
        <v>13153</v>
      </c>
      <c r="B11426" s="1162">
        <v>31366</v>
      </c>
      <c r="C11426" s="1163" t="s">
        <v>22968</v>
      </c>
      <c r="D11426" s="1163" t="s">
        <v>22969</v>
      </c>
      <c r="E11426" s="1164" t="s">
        <v>3287</v>
      </c>
      <c r="F11426" s="1165">
        <v>45213</v>
      </c>
      <c r="G11426" s="1165">
        <v>45302</v>
      </c>
    </row>
    <row r="11427" spans="1:7" ht="25.5">
      <c r="A11427" s="1162">
        <v>13154</v>
      </c>
      <c r="B11427" s="1162">
        <v>31367</v>
      </c>
      <c r="C11427" s="1163" t="s">
        <v>22970</v>
      </c>
      <c r="D11427" s="1163" t="s">
        <v>22971</v>
      </c>
      <c r="E11427" s="1164" t="s">
        <v>2894</v>
      </c>
      <c r="F11427" s="1165">
        <v>45283</v>
      </c>
      <c r="G11427" s="1165">
        <v>45402</v>
      </c>
    </row>
    <row r="11428" spans="1:7" ht="25.5">
      <c r="A11428" s="1162">
        <v>13155</v>
      </c>
      <c r="B11428" s="1162">
        <v>31368</v>
      </c>
      <c r="C11428" s="1163" t="s">
        <v>22972</v>
      </c>
      <c r="D11428" s="1163" t="s">
        <v>22973</v>
      </c>
      <c r="E11428" s="1164" t="s">
        <v>3287</v>
      </c>
      <c r="F11428" s="1165">
        <v>45193</v>
      </c>
      <c r="G11428" s="1165">
        <v>45282</v>
      </c>
    </row>
    <row r="11429" spans="1:7" ht="25.5">
      <c r="A11429" s="1162">
        <v>13156</v>
      </c>
      <c r="B11429" s="1162">
        <v>31369</v>
      </c>
      <c r="C11429" s="1163" t="s">
        <v>22974</v>
      </c>
      <c r="D11429" s="1163" t="s">
        <v>22975</v>
      </c>
      <c r="E11429" s="1164" t="s">
        <v>3112</v>
      </c>
      <c r="F11429" s="1165">
        <v>45133</v>
      </c>
      <c r="G11429" s="1165">
        <v>45162</v>
      </c>
    </row>
    <row r="11430" spans="1:7" ht="38.25">
      <c r="A11430" s="1162">
        <v>13157</v>
      </c>
      <c r="B11430" s="1162">
        <v>31370</v>
      </c>
      <c r="C11430" s="1163" t="s">
        <v>22976</v>
      </c>
      <c r="D11430" s="1163" t="s">
        <v>22977</v>
      </c>
      <c r="E11430" s="1164" t="s">
        <v>3034</v>
      </c>
      <c r="F11430" s="1165">
        <v>45103</v>
      </c>
      <c r="G11430" s="1165">
        <v>45162</v>
      </c>
    </row>
    <row r="11431" spans="1:7" ht="25.5">
      <c r="A11431" s="1162">
        <v>13158</v>
      </c>
      <c r="B11431" s="1162">
        <v>31371</v>
      </c>
      <c r="C11431" s="1163" t="s">
        <v>22978</v>
      </c>
      <c r="D11431" s="1163" t="s">
        <v>22979</v>
      </c>
      <c r="E11431" s="1164" t="s">
        <v>3287</v>
      </c>
      <c r="F11431" s="1165">
        <v>45213</v>
      </c>
      <c r="G11431" s="1165">
        <v>45302</v>
      </c>
    </row>
    <row r="11432" spans="1:7" ht="25.5">
      <c r="A11432" s="1162">
        <v>13159</v>
      </c>
      <c r="B11432" s="1162">
        <v>31372</v>
      </c>
      <c r="C11432" s="1163" t="s">
        <v>22980</v>
      </c>
      <c r="D11432" s="1163" t="s">
        <v>22981</v>
      </c>
      <c r="E11432" s="1164" t="s">
        <v>3112</v>
      </c>
      <c r="F11432" s="1165">
        <v>45063</v>
      </c>
      <c r="G11432" s="1165">
        <v>45092</v>
      </c>
    </row>
    <row r="11433" spans="1:7" ht="25.5">
      <c r="A11433" s="1162">
        <v>13160</v>
      </c>
      <c r="B11433" s="1162">
        <v>31373</v>
      </c>
      <c r="C11433" s="1163" t="s">
        <v>22982</v>
      </c>
      <c r="D11433" s="1163" t="s">
        <v>22983</v>
      </c>
      <c r="E11433" s="1164" t="s">
        <v>3034</v>
      </c>
      <c r="F11433" s="1165">
        <v>45003</v>
      </c>
      <c r="G11433" s="1165">
        <v>45062</v>
      </c>
    </row>
    <row r="11434" spans="1:7" ht="25.5">
      <c r="A11434" s="1162">
        <v>13161</v>
      </c>
      <c r="B11434" s="1162">
        <v>31374</v>
      </c>
      <c r="C11434" s="1163" t="s">
        <v>22984</v>
      </c>
      <c r="D11434" s="1163" t="s">
        <v>22985</v>
      </c>
      <c r="E11434" s="1164" t="s">
        <v>3287</v>
      </c>
      <c r="F11434" s="1165">
        <v>45303</v>
      </c>
      <c r="G11434" s="1165">
        <v>45392</v>
      </c>
    </row>
    <row r="11435" spans="1:7" ht="38.25">
      <c r="A11435" s="1162">
        <v>13162</v>
      </c>
      <c r="B11435" s="1162">
        <v>31375</v>
      </c>
      <c r="C11435" s="1163" t="s">
        <v>22986</v>
      </c>
      <c r="D11435" s="1163" t="s">
        <v>22987</v>
      </c>
      <c r="E11435" s="1164" t="s">
        <v>3287</v>
      </c>
      <c r="F11435" s="1165">
        <v>45123</v>
      </c>
      <c r="G11435" s="1165">
        <v>45212</v>
      </c>
    </row>
    <row r="11436" spans="1:7">
      <c r="A11436" s="1162">
        <v>13163</v>
      </c>
      <c r="B11436" s="1162">
        <v>31376</v>
      </c>
      <c r="C11436" s="1163" t="s">
        <v>22988</v>
      </c>
      <c r="D11436" s="1163" t="s">
        <v>7701</v>
      </c>
      <c r="E11436" s="1164" t="s">
        <v>3287</v>
      </c>
      <c r="F11436" s="1165">
        <v>45153</v>
      </c>
      <c r="G11436" s="1165">
        <v>45242</v>
      </c>
    </row>
    <row r="11437" spans="1:7">
      <c r="A11437" s="1158">
        <v>13164</v>
      </c>
      <c r="B11437" s="1158">
        <v>31377</v>
      </c>
      <c r="C11437" s="1159" t="s">
        <v>12191</v>
      </c>
      <c r="D11437" s="1159" t="s">
        <v>6220</v>
      </c>
      <c r="E11437" s="1160" t="s">
        <v>4628</v>
      </c>
      <c r="F11437" s="1161">
        <v>45103</v>
      </c>
      <c r="G11437" s="1161">
        <v>45372</v>
      </c>
    </row>
    <row r="11438" spans="1:7" ht="25.5">
      <c r="A11438" s="1162">
        <v>13165</v>
      </c>
      <c r="B11438" s="1162">
        <v>31378</v>
      </c>
      <c r="C11438" s="1163" t="s">
        <v>22989</v>
      </c>
      <c r="D11438" s="1163" t="s">
        <v>22990</v>
      </c>
      <c r="E11438" s="1164" t="s">
        <v>4628</v>
      </c>
      <c r="F11438" s="1165">
        <v>45103</v>
      </c>
      <c r="G11438" s="1165">
        <v>45372</v>
      </c>
    </row>
    <row r="11439" spans="1:7" ht="25.5">
      <c r="A11439" s="1162">
        <v>13166</v>
      </c>
      <c r="B11439" s="1162">
        <v>31379</v>
      </c>
      <c r="C11439" s="1163" t="s">
        <v>22991</v>
      </c>
      <c r="D11439" s="1163" t="s">
        <v>22992</v>
      </c>
      <c r="E11439" s="1164" t="s">
        <v>2894</v>
      </c>
      <c r="F11439" s="1165">
        <v>45103</v>
      </c>
      <c r="G11439" s="1165">
        <v>45222</v>
      </c>
    </row>
    <row r="11440" spans="1:7" ht="25.5">
      <c r="A11440" s="1162">
        <v>13167</v>
      </c>
      <c r="B11440" s="1162">
        <v>31380</v>
      </c>
      <c r="C11440" s="1163" t="s">
        <v>22993</v>
      </c>
      <c r="D11440" s="1163" t="s">
        <v>22994</v>
      </c>
      <c r="E11440" s="1164" t="s">
        <v>3009</v>
      </c>
      <c r="F11440" s="1165">
        <v>45153</v>
      </c>
      <c r="G11440" s="1165">
        <v>45302</v>
      </c>
    </row>
    <row r="11441" spans="1:7" ht="38.25">
      <c r="A11441" s="1162">
        <v>13168</v>
      </c>
      <c r="B11441" s="1162">
        <v>31381</v>
      </c>
      <c r="C11441" s="1163" t="s">
        <v>22995</v>
      </c>
      <c r="D11441" s="1163" t="s">
        <v>22996</v>
      </c>
      <c r="E11441" s="1164" t="s">
        <v>3009</v>
      </c>
      <c r="F11441" s="1165">
        <v>45153</v>
      </c>
      <c r="G11441" s="1165">
        <v>45302</v>
      </c>
    </row>
    <row r="11442" spans="1:7">
      <c r="A11442" s="1162">
        <v>13169</v>
      </c>
      <c r="B11442" s="1162">
        <v>31382</v>
      </c>
      <c r="C11442" s="1163" t="s">
        <v>22997</v>
      </c>
      <c r="D11442" s="1163" t="s">
        <v>22998</v>
      </c>
      <c r="E11442" s="1164" t="s">
        <v>3112</v>
      </c>
      <c r="F11442" s="1165">
        <v>45303</v>
      </c>
      <c r="G11442" s="1165">
        <v>45332</v>
      </c>
    </row>
    <row r="11443" spans="1:7">
      <c r="A11443" s="1158">
        <v>13170</v>
      </c>
      <c r="B11443" s="1158">
        <v>31383</v>
      </c>
      <c r="C11443" s="1159" t="s">
        <v>11960</v>
      </c>
      <c r="D11443" s="1159" t="s">
        <v>12561</v>
      </c>
      <c r="E11443" s="1160" t="s">
        <v>22999</v>
      </c>
      <c r="F11443" s="1161">
        <v>44587</v>
      </c>
      <c r="G11443" s="1161">
        <v>46141</v>
      </c>
    </row>
    <row r="11444" spans="1:7">
      <c r="A11444" s="1158">
        <v>13171</v>
      </c>
      <c r="B11444" s="1158">
        <v>31384</v>
      </c>
      <c r="C11444" s="1159" t="s">
        <v>20017</v>
      </c>
      <c r="D11444" s="1159" t="s">
        <v>4830</v>
      </c>
      <c r="E11444" s="1160" t="s">
        <v>23000</v>
      </c>
      <c r="F11444" s="1161">
        <v>44843</v>
      </c>
      <c r="G11444" s="1161">
        <v>45937</v>
      </c>
    </row>
    <row r="11445" spans="1:7" ht="25.5">
      <c r="A11445" s="1158">
        <v>13172</v>
      </c>
      <c r="B11445" s="1158">
        <v>31385</v>
      </c>
      <c r="C11445" s="1159" t="s">
        <v>23001</v>
      </c>
      <c r="D11445" s="1159" t="s">
        <v>23002</v>
      </c>
      <c r="E11445" s="1160" t="s">
        <v>2823</v>
      </c>
      <c r="F11445" s="1161">
        <v>45070</v>
      </c>
      <c r="G11445" s="1161">
        <v>45165</v>
      </c>
    </row>
    <row r="11446" spans="1:7" ht="25.5">
      <c r="A11446" s="1162">
        <v>13173</v>
      </c>
      <c r="B11446" s="1162">
        <v>31386</v>
      </c>
      <c r="C11446" s="1163" t="s">
        <v>23003</v>
      </c>
      <c r="D11446" s="1163" t="s">
        <v>23004</v>
      </c>
      <c r="E11446" s="1164" t="s">
        <v>2702</v>
      </c>
      <c r="F11446" s="1165">
        <v>45137</v>
      </c>
      <c r="G11446" s="1165">
        <v>45143</v>
      </c>
    </row>
    <row r="11447" spans="1:7" ht="25.5">
      <c r="A11447" s="1162">
        <v>13174</v>
      </c>
      <c r="B11447" s="1162">
        <v>31387</v>
      </c>
      <c r="C11447" s="1163" t="s">
        <v>23005</v>
      </c>
      <c r="D11447" s="1163" t="s">
        <v>23006</v>
      </c>
      <c r="E11447" s="1164" t="s">
        <v>4905</v>
      </c>
      <c r="F11447" s="1165">
        <v>45070</v>
      </c>
      <c r="G11447" s="1165">
        <v>45106</v>
      </c>
    </row>
    <row r="11448" spans="1:7" ht="25.5">
      <c r="A11448" s="1162">
        <v>13175</v>
      </c>
      <c r="B11448" s="1162">
        <v>31388</v>
      </c>
      <c r="C11448" s="1163" t="s">
        <v>23007</v>
      </c>
      <c r="D11448" s="1163" t="s">
        <v>23008</v>
      </c>
      <c r="E11448" s="1164" t="s">
        <v>2563</v>
      </c>
      <c r="F11448" s="1165">
        <v>45123</v>
      </c>
      <c r="G11448" s="1165">
        <v>45136</v>
      </c>
    </row>
    <row r="11449" spans="1:7" ht="25.5">
      <c r="A11449" s="1162">
        <v>13176</v>
      </c>
      <c r="B11449" s="1162">
        <v>31389</v>
      </c>
      <c r="C11449" s="1163" t="s">
        <v>23009</v>
      </c>
      <c r="D11449" s="1163" t="s">
        <v>23010</v>
      </c>
      <c r="E11449" s="1164" t="s">
        <v>3112</v>
      </c>
      <c r="F11449" s="1165">
        <v>45084</v>
      </c>
      <c r="G11449" s="1165">
        <v>45113</v>
      </c>
    </row>
    <row r="11450" spans="1:7" ht="25.5">
      <c r="A11450" s="1162">
        <v>13177</v>
      </c>
      <c r="B11450" s="1162">
        <v>31390</v>
      </c>
      <c r="C11450" s="1163" t="s">
        <v>23011</v>
      </c>
      <c r="D11450" s="1163" t="s">
        <v>23012</v>
      </c>
      <c r="E11450" s="1164" t="s">
        <v>2702</v>
      </c>
      <c r="F11450" s="1165">
        <v>45137</v>
      </c>
      <c r="G11450" s="1165">
        <v>45143</v>
      </c>
    </row>
    <row r="11451" spans="1:7" ht="25.5">
      <c r="A11451" s="1162">
        <v>13178</v>
      </c>
      <c r="B11451" s="1162">
        <v>31391</v>
      </c>
      <c r="C11451" s="1163" t="s">
        <v>23013</v>
      </c>
      <c r="D11451" s="1163" t="s">
        <v>23012</v>
      </c>
      <c r="E11451" s="1164" t="s">
        <v>2702</v>
      </c>
      <c r="F11451" s="1165">
        <v>45144</v>
      </c>
      <c r="G11451" s="1165">
        <v>45150</v>
      </c>
    </row>
    <row r="11452" spans="1:7" ht="25.5">
      <c r="A11452" s="1162">
        <v>13179</v>
      </c>
      <c r="B11452" s="1162">
        <v>31392</v>
      </c>
      <c r="C11452" s="1163" t="s">
        <v>23014</v>
      </c>
      <c r="D11452" s="1163" t="s">
        <v>23015</v>
      </c>
      <c r="E11452" s="1164" t="s">
        <v>3112</v>
      </c>
      <c r="F11452" s="1165">
        <v>45123</v>
      </c>
      <c r="G11452" s="1165">
        <v>45152</v>
      </c>
    </row>
    <row r="11453" spans="1:7" ht="25.5">
      <c r="A11453" s="1162">
        <v>13180</v>
      </c>
      <c r="B11453" s="1162">
        <v>31393</v>
      </c>
      <c r="C11453" s="1163" t="s">
        <v>23016</v>
      </c>
      <c r="D11453" s="1163" t="s">
        <v>7731</v>
      </c>
      <c r="E11453" s="1164" t="s">
        <v>23017</v>
      </c>
      <c r="F11453" s="1165">
        <v>45123</v>
      </c>
      <c r="G11453" s="1165">
        <v>45165</v>
      </c>
    </row>
    <row r="11454" spans="1:7" ht="25.5">
      <c r="A11454" s="1158">
        <v>13181</v>
      </c>
      <c r="B11454" s="1158">
        <v>31394</v>
      </c>
      <c r="C11454" s="1159" t="s">
        <v>23018</v>
      </c>
      <c r="D11454" s="1159" t="s">
        <v>23019</v>
      </c>
      <c r="E11454" s="1160" t="s">
        <v>23000</v>
      </c>
      <c r="F11454" s="1161">
        <v>44843</v>
      </c>
      <c r="G11454" s="1161">
        <v>45937</v>
      </c>
    </row>
    <row r="11455" spans="1:7" ht="25.5">
      <c r="A11455" s="1162">
        <v>13182</v>
      </c>
      <c r="B11455" s="1162">
        <v>31395</v>
      </c>
      <c r="C11455" s="1163" t="s">
        <v>23020</v>
      </c>
      <c r="D11455" s="1163" t="s">
        <v>23021</v>
      </c>
      <c r="E11455" s="1164" t="s">
        <v>2566</v>
      </c>
      <c r="F11455" s="1165">
        <v>45346</v>
      </c>
      <c r="G11455" s="1165">
        <v>45350</v>
      </c>
    </row>
    <row r="11456" spans="1:7" ht="25.5">
      <c r="A11456" s="1162">
        <v>13183</v>
      </c>
      <c r="B11456" s="1162">
        <v>31396</v>
      </c>
      <c r="C11456" s="1163" t="s">
        <v>23022</v>
      </c>
      <c r="D11456" s="1163" t="s">
        <v>23023</v>
      </c>
      <c r="E11456" s="1164" t="s">
        <v>2566</v>
      </c>
      <c r="F11456" s="1165">
        <v>45351</v>
      </c>
      <c r="G11456" s="1165">
        <v>45355</v>
      </c>
    </row>
    <row r="11457" spans="1:7" ht="25.5">
      <c r="A11457" s="1162">
        <v>13184</v>
      </c>
      <c r="B11457" s="1162">
        <v>31397</v>
      </c>
      <c r="C11457" s="1163" t="s">
        <v>23024</v>
      </c>
      <c r="D11457" s="1163" t="s">
        <v>23025</v>
      </c>
      <c r="E11457" s="1164" t="s">
        <v>2566</v>
      </c>
      <c r="F11457" s="1165">
        <v>45304</v>
      </c>
      <c r="G11457" s="1165">
        <v>45308</v>
      </c>
    </row>
    <row r="11458" spans="1:7" ht="38.25">
      <c r="A11458" s="1162">
        <v>13185</v>
      </c>
      <c r="B11458" s="1162">
        <v>31398</v>
      </c>
      <c r="C11458" s="1163" t="s">
        <v>23026</v>
      </c>
      <c r="D11458" s="1163" t="s">
        <v>7755</v>
      </c>
      <c r="E11458" s="1164" t="s">
        <v>3009</v>
      </c>
      <c r="F11458" s="1165">
        <v>44843</v>
      </c>
      <c r="G11458" s="1165">
        <v>44992</v>
      </c>
    </row>
    <row r="11459" spans="1:7">
      <c r="A11459" s="1162">
        <v>13186</v>
      </c>
      <c r="B11459" s="1162">
        <v>31399</v>
      </c>
      <c r="C11459" s="1163" t="s">
        <v>23027</v>
      </c>
      <c r="D11459" s="1163" t="s">
        <v>7757</v>
      </c>
      <c r="E11459" s="1164" t="s">
        <v>4589</v>
      </c>
      <c r="F11459" s="1165">
        <v>45317</v>
      </c>
      <c r="G11459" s="1165">
        <v>45766</v>
      </c>
    </row>
    <row r="11460" spans="1:7">
      <c r="A11460" s="1162">
        <v>13187</v>
      </c>
      <c r="B11460" s="1162">
        <v>31400</v>
      </c>
      <c r="C11460" s="1163" t="s">
        <v>23028</v>
      </c>
      <c r="D11460" s="1163" t="s">
        <v>7759</v>
      </c>
      <c r="E11460" s="1164" t="s">
        <v>2563</v>
      </c>
      <c r="F11460" s="1165">
        <v>45687</v>
      </c>
      <c r="G11460" s="1165">
        <v>45700</v>
      </c>
    </row>
    <row r="11461" spans="1:7" ht="25.5">
      <c r="A11461" s="1162">
        <v>13188</v>
      </c>
      <c r="B11461" s="1162">
        <v>31401</v>
      </c>
      <c r="C11461" s="1163" t="s">
        <v>23029</v>
      </c>
      <c r="D11461" s="1163" t="s">
        <v>7761</v>
      </c>
      <c r="E11461" s="1164" t="s">
        <v>6714</v>
      </c>
      <c r="F11461" s="1165">
        <v>45402</v>
      </c>
      <c r="G11461" s="1165">
        <v>45766</v>
      </c>
    </row>
    <row r="11462" spans="1:7" ht="25.5">
      <c r="A11462" s="1162">
        <v>13189</v>
      </c>
      <c r="B11462" s="1162">
        <v>31402</v>
      </c>
      <c r="C11462" s="1163" t="s">
        <v>23030</v>
      </c>
      <c r="D11462" s="1163" t="s">
        <v>23031</v>
      </c>
      <c r="E11462" s="1164" t="s">
        <v>2702</v>
      </c>
      <c r="F11462" s="1165">
        <v>45338</v>
      </c>
      <c r="G11462" s="1165">
        <v>45344</v>
      </c>
    </row>
    <row r="11463" spans="1:7" ht="25.5">
      <c r="A11463" s="1162">
        <v>13190</v>
      </c>
      <c r="B11463" s="1162">
        <v>31403</v>
      </c>
      <c r="C11463" s="1163" t="s">
        <v>23032</v>
      </c>
      <c r="D11463" s="1163" t="s">
        <v>23033</v>
      </c>
      <c r="E11463" s="1164" t="s">
        <v>2894</v>
      </c>
      <c r="F11463" s="1165">
        <v>45003</v>
      </c>
      <c r="G11463" s="1165">
        <v>45122</v>
      </c>
    </row>
    <row r="11464" spans="1:7" ht="25.5">
      <c r="A11464" s="1162">
        <v>13191</v>
      </c>
      <c r="B11464" s="1162">
        <v>31404</v>
      </c>
      <c r="C11464" s="1163" t="s">
        <v>23034</v>
      </c>
      <c r="D11464" s="1163" t="s">
        <v>23035</v>
      </c>
      <c r="E11464" s="1164" t="s">
        <v>2563</v>
      </c>
      <c r="F11464" s="1165">
        <v>45190</v>
      </c>
      <c r="G11464" s="1165">
        <v>45203</v>
      </c>
    </row>
    <row r="11465" spans="1:7" ht="25.5">
      <c r="A11465" s="1162">
        <v>13192</v>
      </c>
      <c r="B11465" s="1162">
        <v>31405</v>
      </c>
      <c r="C11465" s="1163" t="s">
        <v>23036</v>
      </c>
      <c r="D11465" s="1163" t="s">
        <v>7767</v>
      </c>
      <c r="E11465" s="1164" t="s">
        <v>3287</v>
      </c>
      <c r="F11465" s="1165">
        <v>44864</v>
      </c>
      <c r="G11465" s="1165">
        <v>44953</v>
      </c>
    </row>
    <row r="11466" spans="1:7" ht="25.5">
      <c r="A11466" s="1162">
        <v>13193</v>
      </c>
      <c r="B11466" s="1162">
        <v>31406</v>
      </c>
      <c r="C11466" s="1163" t="s">
        <v>23037</v>
      </c>
      <c r="D11466" s="1163" t="s">
        <v>23038</v>
      </c>
      <c r="E11466" s="1164" t="s">
        <v>2702</v>
      </c>
      <c r="F11466" s="1165">
        <v>45211</v>
      </c>
      <c r="G11466" s="1165">
        <v>45217</v>
      </c>
    </row>
    <row r="11467" spans="1:7" ht="25.5">
      <c r="A11467" s="1162">
        <v>13194</v>
      </c>
      <c r="B11467" s="1162">
        <v>31407</v>
      </c>
      <c r="C11467" s="1163" t="s">
        <v>23039</v>
      </c>
      <c r="D11467" s="1163" t="s">
        <v>23040</v>
      </c>
      <c r="E11467" s="1164" t="s">
        <v>3287</v>
      </c>
      <c r="F11467" s="1165">
        <v>45372</v>
      </c>
      <c r="G11467" s="1165">
        <v>45461</v>
      </c>
    </row>
    <row r="11468" spans="1:7" ht="38.25">
      <c r="A11468" s="1162">
        <v>13195</v>
      </c>
      <c r="B11468" s="1162">
        <v>31408</v>
      </c>
      <c r="C11468" s="1163" t="s">
        <v>23041</v>
      </c>
      <c r="D11468" s="1163" t="s">
        <v>23042</v>
      </c>
      <c r="E11468" s="1164" t="s">
        <v>2699</v>
      </c>
      <c r="F11468" s="1165">
        <v>45462</v>
      </c>
      <c r="G11468" s="1165">
        <v>45503</v>
      </c>
    </row>
    <row r="11469" spans="1:7" ht="25.5">
      <c r="A11469" s="1162">
        <v>13196</v>
      </c>
      <c r="B11469" s="1162">
        <v>31409</v>
      </c>
      <c r="C11469" s="1163" t="s">
        <v>23043</v>
      </c>
      <c r="D11469" s="1163" t="s">
        <v>23044</v>
      </c>
      <c r="E11469" s="1164" t="s">
        <v>3112</v>
      </c>
      <c r="F11469" s="1165">
        <v>45305</v>
      </c>
      <c r="G11469" s="1165">
        <v>45334</v>
      </c>
    </row>
    <row r="11470" spans="1:7" ht="25.5">
      <c r="A11470" s="1162">
        <v>13197</v>
      </c>
      <c r="B11470" s="1162">
        <v>31410</v>
      </c>
      <c r="C11470" s="1163" t="s">
        <v>23045</v>
      </c>
      <c r="D11470" s="1163" t="s">
        <v>23046</v>
      </c>
      <c r="E11470" s="1164" t="s">
        <v>2693</v>
      </c>
      <c r="F11470" s="1165">
        <v>45260</v>
      </c>
      <c r="G11470" s="1165">
        <v>45304</v>
      </c>
    </row>
    <row r="11471" spans="1:7" ht="38.25">
      <c r="A11471" s="1162">
        <v>13198</v>
      </c>
      <c r="B11471" s="1162">
        <v>31411</v>
      </c>
      <c r="C11471" s="1163" t="s">
        <v>23047</v>
      </c>
      <c r="D11471" s="1163" t="s">
        <v>23048</v>
      </c>
      <c r="E11471" s="1164" t="s">
        <v>2953</v>
      </c>
      <c r="F11471" s="1165">
        <v>45166</v>
      </c>
      <c r="G11471" s="1165">
        <v>45214</v>
      </c>
    </row>
    <row r="11472" spans="1:7" ht="38.25">
      <c r="A11472" s="1162">
        <v>13199</v>
      </c>
      <c r="B11472" s="1162">
        <v>31412</v>
      </c>
      <c r="C11472" s="1163" t="s">
        <v>23049</v>
      </c>
      <c r="D11472" s="1163" t="s">
        <v>23050</v>
      </c>
      <c r="E11472" s="1164" t="s">
        <v>2693</v>
      </c>
      <c r="F11472" s="1165">
        <v>45215</v>
      </c>
      <c r="G11472" s="1165">
        <v>45259</v>
      </c>
    </row>
    <row r="11473" spans="1:7" ht="25.5">
      <c r="A11473" s="1162">
        <v>13200</v>
      </c>
      <c r="B11473" s="1162">
        <v>31413</v>
      </c>
      <c r="C11473" s="1163" t="s">
        <v>23051</v>
      </c>
      <c r="D11473" s="1163" t="s">
        <v>7783</v>
      </c>
      <c r="E11473" s="1164" t="s">
        <v>2903</v>
      </c>
      <c r="F11473" s="1165">
        <v>45141</v>
      </c>
      <c r="G11473" s="1165">
        <v>45270</v>
      </c>
    </row>
    <row r="11474" spans="1:7" ht="25.5">
      <c r="A11474" s="1162">
        <v>13201</v>
      </c>
      <c r="B11474" s="1162">
        <v>31414</v>
      </c>
      <c r="C11474" s="1163" t="s">
        <v>23052</v>
      </c>
      <c r="D11474" s="1163" t="s">
        <v>7785</v>
      </c>
      <c r="E11474" s="1164" t="s">
        <v>3009</v>
      </c>
      <c r="F11474" s="1165">
        <v>45164</v>
      </c>
      <c r="G11474" s="1165">
        <v>45313</v>
      </c>
    </row>
    <row r="11475" spans="1:7" ht="25.5">
      <c r="A11475" s="1162">
        <v>13202</v>
      </c>
      <c r="B11475" s="1162">
        <v>31415</v>
      </c>
      <c r="C11475" s="1163" t="s">
        <v>23053</v>
      </c>
      <c r="D11475" s="1163" t="s">
        <v>23054</v>
      </c>
      <c r="E11475" s="1164" t="s">
        <v>2702</v>
      </c>
      <c r="F11475" s="1165">
        <v>45134</v>
      </c>
      <c r="G11475" s="1165">
        <v>45140</v>
      </c>
    </row>
    <row r="11476" spans="1:7">
      <c r="A11476" s="1162">
        <v>13203</v>
      </c>
      <c r="B11476" s="1162">
        <v>31416</v>
      </c>
      <c r="C11476" s="1163" t="s">
        <v>23055</v>
      </c>
      <c r="D11476" s="1163" t="s">
        <v>7740</v>
      </c>
      <c r="E11476" s="1164" t="s">
        <v>3112</v>
      </c>
      <c r="F11476" s="1165">
        <v>45134</v>
      </c>
      <c r="G11476" s="1165">
        <v>45163</v>
      </c>
    </row>
    <row r="11477" spans="1:7" ht="25.5">
      <c r="A11477" s="1162">
        <v>13204</v>
      </c>
      <c r="B11477" s="1162">
        <v>31417</v>
      </c>
      <c r="C11477" s="1163" t="s">
        <v>23056</v>
      </c>
      <c r="D11477" s="1163" t="s">
        <v>7799</v>
      </c>
      <c r="E11477" s="1164" t="s">
        <v>2894</v>
      </c>
      <c r="F11477" s="1165">
        <v>45767</v>
      </c>
      <c r="G11477" s="1165">
        <v>45886</v>
      </c>
    </row>
    <row r="11478" spans="1:7" ht="25.5">
      <c r="A11478" s="1162">
        <v>13205</v>
      </c>
      <c r="B11478" s="1162">
        <v>31418</v>
      </c>
      <c r="C11478" s="1163" t="s">
        <v>23057</v>
      </c>
      <c r="D11478" s="1163" t="s">
        <v>7801</v>
      </c>
      <c r="E11478" s="1164" t="s">
        <v>2927</v>
      </c>
      <c r="F11478" s="1165">
        <v>45887</v>
      </c>
      <c r="G11478" s="1165">
        <v>45907</v>
      </c>
    </row>
    <row r="11479" spans="1:7">
      <c r="A11479" s="1162">
        <v>13206</v>
      </c>
      <c r="B11479" s="1162">
        <v>31419</v>
      </c>
      <c r="C11479" s="1163" t="s">
        <v>23058</v>
      </c>
      <c r="D11479" s="1163" t="s">
        <v>7803</v>
      </c>
      <c r="E11479" s="1164" t="s">
        <v>3112</v>
      </c>
      <c r="F11479" s="1165">
        <v>45908</v>
      </c>
      <c r="G11479" s="1165">
        <v>45937</v>
      </c>
    </row>
    <row r="11480" spans="1:7" ht="25.5">
      <c r="A11480" s="1162">
        <v>13207</v>
      </c>
      <c r="B11480" s="1162">
        <v>31420</v>
      </c>
      <c r="C11480" s="1163" t="s">
        <v>23059</v>
      </c>
      <c r="D11480" s="1163" t="s">
        <v>7742</v>
      </c>
      <c r="E11480" s="1164" t="s">
        <v>2894</v>
      </c>
      <c r="F11480" s="1165">
        <v>45014</v>
      </c>
      <c r="G11480" s="1165">
        <v>45133</v>
      </c>
    </row>
    <row r="11481" spans="1:7">
      <c r="A11481" s="1162">
        <v>13208</v>
      </c>
      <c r="B11481" s="1162">
        <v>31421</v>
      </c>
      <c r="C11481" s="1163" t="s">
        <v>23060</v>
      </c>
      <c r="D11481" s="1163" t="s">
        <v>7751</v>
      </c>
      <c r="E11481" s="1164" t="s">
        <v>3287</v>
      </c>
      <c r="F11481" s="1165">
        <v>45698</v>
      </c>
      <c r="G11481" s="1165">
        <v>45787</v>
      </c>
    </row>
    <row r="11482" spans="1:7" ht="25.5">
      <c r="A11482" s="1162">
        <v>13209</v>
      </c>
      <c r="B11482" s="1162">
        <v>31422</v>
      </c>
      <c r="C11482" s="1163" t="s">
        <v>23061</v>
      </c>
      <c r="D11482" s="1163" t="s">
        <v>7753</v>
      </c>
      <c r="E11482" s="1164" t="s">
        <v>3009</v>
      </c>
      <c r="F11482" s="1165">
        <v>45596</v>
      </c>
      <c r="G11482" s="1165">
        <v>45745</v>
      </c>
    </row>
    <row r="11483" spans="1:7" ht="25.5">
      <c r="A11483" s="1162">
        <v>13210</v>
      </c>
      <c r="B11483" s="1162">
        <v>31423</v>
      </c>
      <c r="C11483" s="1163" t="s">
        <v>23062</v>
      </c>
      <c r="D11483" s="1163" t="s">
        <v>23063</v>
      </c>
      <c r="E11483" s="1164" t="s">
        <v>2563</v>
      </c>
      <c r="F11483" s="1165">
        <v>45176</v>
      </c>
      <c r="G11483" s="1165">
        <v>45189</v>
      </c>
    </row>
    <row r="11484" spans="1:7" ht="25.5">
      <c r="A11484" s="1162">
        <v>13211</v>
      </c>
      <c r="B11484" s="1162">
        <v>31424</v>
      </c>
      <c r="C11484" s="1163" t="s">
        <v>23064</v>
      </c>
      <c r="D11484" s="1163" t="s">
        <v>23065</v>
      </c>
      <c r="E11484" s="1164" t="s">
        <v>2894</v>
      </c>
      <c r="F11484" s="1165">
        <v>45218</v>
      </c>
      <c r="G11484" s="1165">
        <v>45337</v>
      </c>
    </row>
    <row r="11485" spans="1:7" ht="25.5">
      <c r="A11485" s="1162">
        <v>13212</v>
      </c>
      <c r="B11485" s="1162">
        <v>31425</v>
      </c>
      <c r="C11485" s="1163" t="s">
        <v>23066</v>
      </c>
      <c r="D11485" s="1163" t="s">
        <v>23067</v>
      </c>
      <c r="E11485" s="1164" t="s">
        <v>2702</v>
      </c>
      <c r="F11485" s="1165">
        <v>45204</v>
      </c>
      <c r="G11485" s="1165">
        <v>45210</v>
      </c>
    </row>
    <row r="11486" spans="1:7" ht="25.5">
      <c r="A11486" s="1162">
        <v>13213</v>
      </c>
      <c r="B11486" s="1162">
        <v>31426</v>
      </c>
      <c r="C11486" s="1163" t="s">
        <v>23068</v>
      </c>
      <c r="D11486" s="1163" t="s">
        <v>23069</v>
      </c>
      <c r="E11486" s="1164" t="s">
        <v>2702</v>
      </c>
      <c r="F11486" s="1165">
        <v>45218</v>
      </c>
      <c r="G11486" s="1165">
        <v>45224</v>
      </c>
    </row>
    <row r="11487" spans="1:7" ht="25.5">
      <c r="A11487" s="1162">
        <v>13214</v>
      </c>
      <c r="B11487" s="1162">
        <v>31427</v>
      </c>
      <c r="C11487" s="1163" t="s">
        <v>23070</v>
      </c>
      <c r="D11487" s="1163" t="s">
        <v>23071</v>
      </c>
      <c r="E11487" s="1164" t="s">
        <v>2563</v>
      </c>
      <c r="F11487" s="1165">
        <v>45218</v>
      </c>
      <c r="G11487" s="1165">
        <v>45231</v>
      </c>
    </row>
    <row r="11488" spans="1:7" ht="38.25">
      <c r="A11488" s="1162">
        <v>13215</v>
      </c>
      <c r="B11488" s="1162">
        <v>31428</v>
      </c>
      <c r="C11488" s="1163" t="s">
        <v>23072</v>
      </c>
      <c r="D11488" s="1163" t="s">
        <v>23073</v>
      </c>
      <c r="E11488" s="1164" t="s">
        <v>3287</v>
      </c>
      <c r="F11488" s="1165">
        <v>45372</v>
      </c>
      <c r="G11488" s="1165">
        <v>45461</v>
      </c>
    </row>
    <row r="11489" spans="1:7">
      <c r="A11489" s="1158">
        <v>13216</v>
      </c>
      <c r="B11489" s="1158">
        <v>31429</v>
      </c>
      <c r="C11489" s="1159" t="s">
        <v>23074</v>
      </c>
      <c r="D11489" s="1159" t="s">
        <v>7805</v>
      </c>
      <c r="E11489" s="1160" t="s">
        <v>10827</v>
      </c>
      <c r="F11489" s="1161">
        <v>45262</v>
      </c>
      <c r="G11489" s="1161">
        <v>45707</v>
      </c>
    </row>
    <row r="11490" spans="1:7" ht="25.5">
      <c r="A11490" s="1162">
        <v>13217</v>
      </c>
      <c r="B11490" s="1162">
        <v>31430</v>
      </c>
      <c r="C11490" s="1163" t="s">
        <v>23075</v>
      </c>
      <c r="D11490" s="1163" t="s">
        <v>23076</v>
      </c>
      <c r="E11490" s="1164" t="s">
        <v>7745</v>
      </c>
      <c r="F11490" s="1165">
        <v>45335</v>
      </c>
      <c r="G11490" s="1165">
        <v>45343</v>
      </c>
    </row>
    <row r="11491" spans="1:7" ht="25.5">
      <c r="A11491" s="1162">
        <v>13218</v>
      </c>
      <c r="B11491" s="1162">
        <v>31431</v>
      </c>
      <c r="C11491" s="1163" t="s">
        <v>23077</v>
      </c>
      <c r="D11491" s="1163" t="s">
        <v>23078</v>
      </c>
      <c r="E11491" s="1164" t="s">
        <v>2563</v>
      </c>
      <c r="F11491" s="1165">
        <v>45344</v>
      </c>
      <c r="G11491" s="1165">
        <v>45357</v>
      </c>
    </row>
    <row r="11492" spans="1:7" ht="38.25">
      <c r="A11492" s="1162">
        <v>13219</v>
      </c>
      <c r="B11492" s="1162">
        <v>31432</v>
      </c>
      <c r="C11492" s="1163" t="s">
        <v>23079</v>
      </c>
      <c r="D11492" s="1163" t="s">
        <v>23080</v>
      </c>
      <c r="E11492" s="1164" t="s">
        <v>2563</v>
      </c>
      <c r="F11492" s="1165">
        <v>45386</v>
      </c>
      <c r="G11492" s="1165">
        <v>45399</v>
      </c>
    </row>
    <row r="11493" spans="1:7" ht="38.25">
      <c r="A11493" s="1162">
        <v>13220</v>
      </c>
      <c r="B11493" s="1162">
        <v>31433</v>
      </c>
      <c r="C11493" s="1163" t="s">
        <v>23081</v>
      </c>
      <c r="D11493" s="1163" t="s">
        <v>23082</v>
      </c>
      <c r="E11493" s="1164" t="s">
        <v>2563</v>
      </c>
      <c r="F11493" s="1165">
        <v>45372</v>
      </c>
      <c r="G11493" s="1165">
        <v>45385</v>
      </c>
    </row>
    <row r="11494" spans="1:7" ht="38.25">
      <c r="A11494" s="1162">
        <v>13221</v>
      </c>
      <c r="B11494" s="1162">
        <v>31434</v>
      </c>
      <c r="C11494" s="1163" t="s">
        <v>23083</v>
      </c>
      <c r="D11494" s="1163" t="s">
        <v>23084</v>
      </c>
      <c r="E11494" s="1164" t="s">
        <v>2563</v>
      </c>
      <c r="F11494" s="1165">
        <v>45358</v>
      </c>
      <c r="G11494" s="1165">
        <v>45371</v>
      </c>
    </row>
    <row r="11495" spans="1:7" ht="25.5">
      <c r="A11495" s="1162">
        <v>13222</v>
      </c>
      <c r="B11495" s="1162">
        <v>31435</v>
      </c>
      <c r="C11495" s="1163" t="s">
        <v>23085</v>
      </c>
      <c r="D11495" s="1163" t="s">
        <v>7824</v>
      </c>
      <c r="E11495" s="1164" t="s">
        <v>2563</v>
      </c>
      <c r="F11495" s="1165">
        <v>45402</v>
      </c>
      <c r="G11495" s="1165">
        <v>45415</v>
      </c>
    </row>
    <row r="11496" spans="1:7" ht="25.5">
      <c r="A11496" s="1162">
        <v>13223</v>
      </c>
      <c r="B11496" s="1162">
        <v>31436</v>
      </c>
      <c r="C11496" s="1163" t="s">
        <v>23086</v>
      </c>
      <c r="D11496" s="1163" t="s">
        <v>23087</v>
      </c>
      <c r="E11496" s="1164" t="s">
        <v>2702</v>
      </c>
      <c r="F11496" s="1165">
        <v>45497</v>
      </c>
      <c r="G11496" s="1165">
        <v>45503</v>
      </c>
    </row>
    <row r="11497" spans="1:7" ht="38.25">
      <c r="A11497" s="1162">
        <v>13224</v>
      </c>
      <c r="B11497" s="1162">
        <v>31437</v>
      </c>
      <c r="C11497" s="1163" t="s">
        <v>23088</v>
      </c>
      <c r="D11497" s="1163" t="s">
        <v>23089</v>
      </c>
      <c r="E11497" s="1164" t="s">
        <v>2563</v>
      </c>
      <c r="F11497" s="1165">
        <v>45504</v>
      </c>
      <c r="G11497" s="1165">
        <v>45517</v>
      </c>
    </row>
    <row r="11498" spans="1:7" ht="38.25">
      <c r="A11498" s="1162">
        <v>13225</v>
      </c>
      <c r="B11498" s="1162">
        <v>31438</v>
      </c>
      <c r="C11498" s="1163" t="s">
        <v>23090</v>
      </c>
      <c r="D11498" s="1163" t="s">
        <v>23091</v>
      </c>
      <c r="E11498" s="1164" t="s">
        <v>2702</v>
      </c>
      <c r="F11498" s="1165">
        <v>45437</v>
      </c>
      <c r="G11498" s="1165">
        <v>45443</v>
      </c>
    </row>
    <row r="11499" spans="1:7" ht="25.5">
      <c r="A11499" s="1162">
        <v>13226</v>
      </c>
      <c r="B11499" s="1162">
        <v>31439</v>
      </c>
      <c r="C11499" s="1163" t="s">
        <v>23092</v>
      </c>
      <c r="D11499" s="1163" t="s">
        <v>23093</v>
      </c>
      <c r="E11499" s="1164" t="s">
        <v>2702</v>
      </c>
      <c r="F11499" s="1165">
        <v>45444</v>
      </c>
      <c r="G11499" s="1165">
        <v>45450</v>
      </c>
    </row>
    <row r="11500" spans="1:7" ht="25.5">
      <c r="A11500" s="1162">
        <v>13227</v>
      </c>
      <c r="B11500" s="1162">
        <v>31440</v>
      </c>
      <c r="C11500" s="1163" t="s">
        <v>23094</v>
      </c>
      <c r="D11500" s="1163" t="s">
        <v>23095</v>
      </c>
      <c r="E11500" s="1164" t="s">
        <v>2702</v>
      </c>
      <c r="F11500" s="1165">
        <v>45430</v>
      </c>
      <c r="G11500" s="1165">
        <v>45436</v>
      </c>
    </row>
    <row r="11501" spans="1:7" ht="38.25">
      <c r="A11501" s="1162">
        <v>13228</v>
      </c>
      <c r="B11501" s="1162">
        <v>31441</v>
      </c>
      <c r="C11501" s="1163" t="s">
        <v>23096</v>
      </c>
      <c r="D11501" s="1163" t="s">
        <v>23097</v>
      </c>
      <c r="E11501" s="1164" t="s">
        <v>2927</v>
      </c>
      <c r="F11501" s="1165">
        <v>45402</v>
      </c>
      <c r="G11501" s="1165">
        <v>45422</v>
      </c>
    </row>
    <row r="11502" spans="1:7" ht="38.25">
      <c r="A11502" s="1162">
        <v>13229</v>
      </c>
      <c r="B11502" s="1162">
        <v>31442</v>
      </c>
      <c r="C11502" s="1163" t="s">
        <v>23098</v>
      </c>
      <c r="D11502" s="1163" t="s">
        <v>23099</v>
      </c>
      <c r="E11502" s="1164" t="s">
        <v>2563</v>
      </c>
      <c r="F11502" s="1165">
        <v>45416</v>
      </c>
      <c r="G11502" s="1165">
        <v>45429</v>
      </c>
    </row>
    <row r="11503" spans="1:7" ht="25.5">
      <c r="A11503" s="1162">
        <v>13230</v>
      </c>
      <c r="B11503" s="1162">
        <v>31443</v>
      </c>
      <c r="C11503" s="1163" t="s">
        <v>23100</v>
      </c>
      <c r="D11503" s="1163" t="s">
        <v>23101</v>
      </c>
      <c r="E11503" s="1164" t="s">
        <v>2927</v>
      </c>
      <c r="F11503" s="1165">
        <v>45400</v>
      </c>
      <c r="G11503" s="1165">
        <v>45420</v>
      </c>
    </row>
    <row r="11504" spans="1:7" ht="25.5">
      <c r="A11504" s="1162">
        <v>13231</v>
      </c>
      <c r="B11504" s="1162">
        <v>31444</v>
      </c>
      <c r="C11504" s="1163" t="s">
        <v>23102</v>
      </c>
      <c r="D11504" s="1163" t="s">
        <v>23103</v>
      </c>
      <c r="E11504" s="1164" t="s">
        <v>2566</v>
      </c>
      <c r="F11504" s="1165">
        <v>45344</v>
      </c>
      <c r="G11504" s="1165">
        <v>45348</v>
      </c>
    </row>
    <row r="11505" spans="1:7" ht="38.25">
      <c r="A11505" s="1162">
        <v>13232</v>
      </c>
      <c r="B11505" s="1162">
        <v>31445</v>
      </c>
      <c r="C11505" s="1163" t="s">
        <v>23104</v>
      </c>
      <c r="D11505" s="1163" t="s">
        <v>23105</v>
      </c>
      <c r="E11505" s="1164" t="s">
        <v>2566</v>
      </c>
      <c r="F11505" s="1165">
        <v>45464</v>
      </c>
      <c r="G11505" s="1165">
        <v>45468</v>
      </c>
    </row>
    <row r="11506" spans="1:7" ht="38.25">
      <c r="A11506" s="1162">
        <v>13233</v>
      </c>
      <c r="B11506" s="1162">
        <v>31446</v>
      </c>
      <c r="C11506" s="1163" t="s">
        <v>23104</v>
      </c>
      <c r="D11506" s="1163" t="s">
        <v>23105</v>
      </c>
      <c r="E11506" s="1164" t="s">
        <v>2566</v>
      </c>
      <c r="F11506" s="1165">
        <v>45450</v>
      </c>
      <c r="G11506" s="1165">
        <v>45454</v>
      </c>
    </row>
    <row r="11507" spans="1:7" ht="25.5">
      <c r="A11507" s="1162">
        <v>13234</v>
      </c>
      <c r="B11507" s="1162">
        <v>31447</v>
      </c>
      <c r="C11507" s="1163" t="s">
        <v>23102</v>
      </c>
      <c r="D11507" s="1163" t="s">
        <v>23103</v>
      </c>
      <c r="E11507" s="1164" t="s">
        <v>2566</v>
      </c>
      <c r="F11507" s="1165">
        <v>45703</v>
      </c>
      <c r="G11507" s="1165">
        <v>45707</v>
      </c>
    </row>
    <row r="11508" spans="1:7" ht="25.5">
      <c r="A11508" s="1162">
        <v>13235</v>
      </c>
      <c r="B11508" s="1162">
        <v>31448</v>
      </c>
      <c r="C11508" s="1163" t="s">
        <v>23106</v>
      </c>
      <c r="D11508" s="1163" t="s">
        <v>23107</v>
      </c>
      <c r="E11508" s="1164" t="s">
        <v>2566</v>
      </c>
      <c r="F11508" s="1165">
        <v>45501</v>
      </c>
      <c r="G11508" s="1165">
        <v>45505</v>
      </c>
    </row>
    <row r="11509" spans="1:7" ht="25.5">
      <c r="A11509" s="1162">
        <v>13236</v>
      </c>
      <c r="B11509" s="1162">
        <v>31449</v>
      </c>
      <c r="C11509" s="1163" t="s">
        <v>23108</v>
      </c>
      <c r="D11509" s="1163" t="s">
        <v>23109</v>
      </c>
      <c r="E11509" s="1164" t="s">
        <v>2927</v>
      </c>
      <c r="F11509" s="1165">
        <v>45262</v>
      </c>
      <c r="G11509" s="1165">
        <v>45282</v>
      </c>
    </row>
    <row r="11510" spans="1:7" ht="25.5">
      <c r="A11510" s="1162">
        <v>13237</v>
      </c>
      <c r="B11510" s="1162">
        <v>31450</v>
      </c>
      <c r="C11510" s="1163" t="s">
        <v>23110</v>
      </c>
      <c r="D11510" s="1163" t="s">
        <v>23111</v>
      </c>
      <c r="E11510" s="1164" t="s">
        <v>2702</v>
      </c>
      <c r="F11510" s="1165">
        <v>45460</v>
      </c>
      <c r="G11510" s="1165">
        <v>45466</v>
      </c>
    </row>
    <row r="11511" spans="1:7" ht="25.5">
      <c r="A11511" s="1162">
        <v>13238</v>
      </c>
      <c r="B11511" s="1162">
        <v>31451</v>
      </c>
      <c r="C11511" s="1163" t="s">
        <v>23112</v>
      </c>
      <c r="D11511" s="1163" t="s">
        <v>23113</v>
      </c>
      <c r="E11511" s="1164" t="s">
        <v>2702</v>
      </c>
      <c r="F11511" s="1165">
        <v>45467</v>
      </c>
      <c r="G11511" s="1165">
        <v>45473</v>
      </c>
    </row>
    <row r="11512" spans="1:7" ht="25.5">
      <c r="A11512" s="1162">
        <v>13239</v>
      </c>
      <c r="B11512" s="1162">
        <v>31452</v>
      </c>
      <c r="C11512" s="1163" t="s">
        <v>23114</v>
      </c>
      <c r="D11512" s="1163" t="s">
        <v>23115</v>
      </c>
      <c r="E11512" s="1164" t="s">
        <v>2702</v>
      </c>
      <c r="F11512" s="1165">
        <v>45612</v>
      </c>
      <c r="G11512" s="1165">
        <v>45618</v>
      </c>
    </row>
    <row r="11513" spans="1:7" ht="25.5">
      <c r="A11513" s="1162">
        <v>13240</v>
      </c>
      <c r="B11513" s="1162">
        <v>31453</v>
      </c>
      <c r="C11513" s="1163" t="s">
        <v>23114</v>
      </c>
      <c r="D11513" s="1163" t="s">
        <v>23115</v>
      </c>
      <c r="E11513" s="1164" t="s">
        <v>2702</v>
      </c>
      <c r="F11513" s="1165">
        <v>45440</v>
      </c>
      <c r="G11513" s="1165">
        <v>45446</v>
      </c>
    </row>
    <row r="11514" spans="1:7" ht="25.5">
      <c r="A11514" s="1162">
        <v>13241</v>
      </c>
      <c r="B11514" s="1162">
        <v>31454</v>
      </c>
      <c r="C11514" s="1163" t="s">
        <v>23114</v>
      </c>
      <c r="D11514" s="1163" t="s">
        <v>23115</v>
      </c>
      <c r="E11514" s="1164" t="s">
        <v>2563</v>
      </c>
      <c r="F11514" s="1165">
        <v>45372</v>
      </c>
      <c r="G11514" s="1165">
        <v>45385</v>
      </c>
    </row>
    <row r="11515" spans="1:7" ht="38.25">
      <c r="A11515" s="1162">
        <v>13242</v>
      </c>
      <c r="B11515" s="1162">
        <v>31455</v>
      </c>
      <c r="C11515" s="1163" t="s">
        <v>23116</v>
      </c>
      <c r="D11515" s="1163" t="s">
        <v>23117</v>
      </c>
      <c r="E11515" s="1164" t="s">
        <v>2702</v>
      </c>
      <c r="F11515" s="1165">
        <v>45283</v>
      </c>
      <c r="G11515" s="1165">
        <v>45289</v>
      </c>
    </row>
    <row r="11516" spans="1:7">
      <c r="A11516" s="1158">
        <v>13243</v>
      </c>
      <c r="B11516" s="1158">
        <v>31456</v>
      </c>
      <c r="C11516" s="1159" t="s">
        <v>23118</v>
      </c>
      <c r="D11516" s="1159" t="s">
        <v>7850</v>
      </c>
      <c r="E11516" s="1160" t="s">
        <v>13932</v>
      </c>
      <c r="F11516" s="1161">
        <v>45155</v>
      </c>
      <c r="G11516" s="1161">
        <v>45481</v>
      </c>
    </row>
    <row r="11517" spans="1:7" ht="25.5">
      <c r="A11517" s="1162">
        <v>13244</v>
      </c>
      <c r="B11517" s="1162">
        <v>31457</v>
      </c>
      <c r="C11517" s="1163" t="s">
        <v>23119</v>
      </c>
      <c r="D11517" s="1163" t="s">
        <v>23120</v>
      </c>
      <c r="E11517" s="1164" t="s">
        <v>2702</v>
      </c>
      <c r="F11517" s="1165">
        <v>45430</v>
      </c>
      <c r="G11517" s="1165">
        <v>45436</v>
      </c>
    </row>
    <row r="11518" spans="1:7" ht="25.5">
      <c r="A11518" s="1162">
        <v>13245</v>
      </c>
      <c r="B11518" s="1162">
        <v>31458</v>
      </c>
      <c r="C11518" s="1163" t="s">
        <v>23121</v>
      </c>
      <c r="D11518" s="1163" t="s">
        <v>23122</v>
      </c>
      <c r="E11518" s="1164" t="s">
        <v>2927</v>
      </c>
      <c r="F11518" s="1165">
        <v>45299</v>
      </c>
      <c r="G11518" s="1165">
        <v>45319</v>
      </c>
    </row>
    <row r="11519" spans="1:7" ht="25.5">
      <c r="A11519" s="1162">
        <v>13246</v>
      </c>
      <c r="B11519" s="1162">
        <v>31459</v>
      </c>
      <c r="C11519" s="1163" t="s">
        <v>23123</v>
      </c>
      <c r="D11519" s="1163" t="s">
        <v>23124</v>
      </c>
      <c r="E11519" s="1164" t="s">
        <v>2702</v>
      </c>
      <c r="F11519" s="1165">
        <v>45430</v>
      </c>
      <c r="G11519" s="1165">
        <v>45436</v>
      </c>
    </row>
    <row r="11520" spans="1:7" ht="25.5">
      <c r="A11520" s="1162">
        <v>13247</v>
      </c>
      <c r="B11520" s="1162">
        <v>31460</v>
      </c>
      <c r="C11520" s="1163" t="s">
        <v>23125</v>
      </c>
      <c r="D11520" s="1163" t="s">
        <v>23126</v>
      </c>
      <c r="E11520" s="1164" t="s">
        <v>3034</v>
      </c>
      <c r="F11520" s="1165">
        <v>45372</v>
      </c>
      <c r="G11520" s="1165">
        <v>45431</v>
      </c>
    </row>
    <row r="11521" spans="1:7" ht="38.25">
      <c r="A11521" s="1162">
        <v>13248</v>
      </c>
      <c r="B11521" s="1162">
        <v>31461</v>
      </c>
      <c r="C11521" s="1163" t="s">
        <v>23127</v>
      </c>
      <c r="D11521" s="1163" t="s">
        <v>23128</v>
      </c>
      <c r="E11521" s="1164" t="s">
        <v>7876</v>
      </c>
      <c r="F11521" s="1165">
        <v>45344</v>
      </c>
      <c r="G11521" s="1165">
        <v>45383</v>
      </c>
    </row>
    <row r="11522" spans="1:7" ht="38.25">
      <c r="A11522" s="1162">
        <v>13249</v>
      </c>
      <c r="B11522" s="1162">
        <v>31462</v>
      </c>
      <c r="C11522" s="1163" t="s">
        <v>23129</v>
      </c>
      <c r="D11522" s="1163" t="s">
        <v>23130</v>
      </c>
      <c r="E11522" s="1164" t="s">
        <v>2563</v>
      </c>
      <c r="F11522" s="1165">
        <v>45416</v>
      </c>
      <c r="G11522" s="1165">
        <v>45429</v>
      </c>
    </row>
    <row r="11523" spans="1:7" ht="38.25">
      <c r="A11523" s="1162">
        <v>13250</v>
      </c>
      <c r="B11523" s="1162">
        <v>31463</v>
      </c>
      <c r="C11523" s="1163" t="s">
        <v>23131</v>
      </c>
      <c r="D11523" s="1163" t="s">
        <v>23132</v>
      </c>
      <c r="E11523" s="1164" t="s">
        <v>2563</v>
      </c>
      <c r="F11523" s="1165">
        <v>45402</v>
      </c>
      <c r="G11523" s="1165">
        <v>45415</v>
      </c>
    </row>
    <row r="11524" spans="1:7" ht="38.25">
      <c r="A11524" s="1162">
        <v>13251</v>
      </c>
      <c r="B11524" s="1162">
        <v>31464</v>
      </c>
      <c r="C11524" s="1163" t="s">
        <v>23133</v>
      </c>
      <c r="D11524" s="1163" t="s">
        <v>23134</v>
      </c>
      <c r="E11524" s="1164" t="s">
        <v>2702</v>
      </c>
      <c r="F11524" s="1165">
        <v>45416</v>
      </c>
      <c r="G11524" s="1165">
        <v>45422</v>
      </c>
    </row>
    <row r="11525" spans="1:7" ht="38.25">
      <c r="A11525" s="1162">
        <v>13252</v>
      </c>
      <c r="B11525" s="1162">
        <v>31465</v>
      </c>
      <c r="C11525" s="1163" t="s">
        <v>23135</v>
      </c>
      <c r="D11525" s="1163" t="s">
        <v>23136</v>
      </c>
      <c r="E11525" s="1164" t="s">
        <v>2566</v>
      </c>
      <c r="F11525" s="1165">
        <v>45423</v>
      </c>
      <c r="G11525" s="1165">
        <v>45427</v>
      </c>
    </row>
    <row r="11526" spans="1:7" ht="38.25">
      <c r="A11526" s="1162">
        <v>13253</v>
      </c>
      <c r="B11526" s="1162">
        <v>31466</v>
      </c>
      <c r="C11526" s="1163" t="s">
        <v>23137</v>
      </c>
      <c r="D11526" s="1163" t="s">
        <v>23138</v>
      </c>
      <c r="E11526" s="1164" t="s">
        <v>2563</v>
      </c>
      <c r="F11526" s="1165">
        <v>45428</v>
      </c>
      <c r="G11526" s="1165">
        <v>45441</v>
      </c>
    </row>
    <row r="11527" spans="1:7" ht="38.25">
      <c r="A11527" s="1162">
        <v>13254</v>
      </c>
      <c r="B11527" s="1162">
        <v>31467</v>
      </c>
      <c r="C11527" s="1163" t="s">
        <v>23139</v>
      </c>
      <c r="D11527" s="1163" t="s">
        <v>23140</v>
      </c>
      <c r="E11527" s="1164" t="s">
        <v>2702</v>
      </c>
      <c r="F11527" s="1165">
        <v>45442</v>
      </c>
      <c r="G11527" s="1165">
        <v>45448</v>
      </c>
    </row>
    <row r="11528" spans="1:7" ht="38.25">
      <c r="A11528" s="1162">
        <v>13255</v>
      </c>
      <c r="B11528" s="1162">
        <v>31468</v>
      </c>
      <c r="C11528" s="1163" t="s">
        <v>23141</v>
      </c>
      <c r="D11528" s="1163" t="s">
        <v>23142</v>
      </c>
      <c r="E11528" s="1164" t="s">
        <v>2566</v>
      </c>
      <c r="F11528" s="1165">
        <v>45449</v>
      </c>
      <c r="G11528" s="1165">
        <v>45453</v>
      </c>
    </row>
    <row r="11529" spans="1:7" ht="38.25">
      <c r="A11529" s="1162">
        <v>13256</v>
      </c>
      <c r="B11529" s="1162">
        <v>31469</v>
      </c>
      <c r="C11529" s="1163" t="s">
        <v>23143</v>
      </c>
      <c r="D11529" s="1163" t="s">
        <v>23144</v>
      </c>
      <c r="E11529" s="1164" t="s">
        <v>2702</v>
      </c>
      <c r="F11529" s="1165">
        <v>45454</v>
      </c>
      <c r="G11529" s="1165">
        <v>45460</v>
      </c>
    </row>
    <row r="11530" spans="1:7" ht="51">
      <c r="A11530" s="1162">
        <v>13257</v>
      </c>
      <c r="B11530" s="1162">
        <v>31470</v>
      </c>
      <c r="C11530" s="1163" t="s">
        <v>23145</v>
      </c>
      <c r="D11530" s="1163" t="s">
        <v>23146</v>
      </c>
      <c r="E11530" s="1164" t="s">
        <v>2702</v>
      </c>
      <c r="F11530" s="1165">
        <v>45262</v>
      </c>
      <c r="G11530" s="1165">
        <v>45268</v>
      </c>
    </row>
    <row r="11531" spans="1:7" ht="51">
      <c r="A11531" s="1162">
        <v>13258</v>
      </c>
      <c r="B11531" s="1162">
        <v>31471</v>
      </c>
      <c r="C11531" s="1163" t="s">
        <v>23147</v>
      </c>
      <c r="D11531" s="1163" t="s">
        <v>23148</v>
      </c>
      <c r="E11531" s="1164" t="s">
        <v>2927</v>
      </c>
      <c r="F11531" s="1165">
        <v>45241</v>
      </c>
      <c r="G11531" s="1165">
        <v>45261</v>
      </c>
    </row>
    <row r="11532" spans="1:7" ht="38.25">
      <c r="A11532" s="1162">
        <v>13259</v>
      </c>
      <c r="B11532" s="1162">
        <v>31472</v>
      </c>
      <c r="C11532" s="1163" t="s">
        <v>23149</v>
      </c>
      <c r="D11532" s="1163" t="s">
        <v>23150</v>
      </c>
      <c r="E11532" s="1164" t="s">
        <v>2693</v>
      </c>
      <c r="F11532" s="1165">
        <v>45437</v>
      </c>
      <c r="G11532" s="1165">
        <v>45481</v>
      </c>
    </row>
    <row r="11533" spans="1:7" ht="51">
      <c r="A11533" s="1162">
        <v>13260</v>
      </c>
      <c r="B11533" s="1162">
        <v>31473</v>
      </c>
      <c r="C11533" s="1163" t="s">
        <v>23151</v>
      </c>
      <c r="D11533" s="1163" t="s">
        <v>23152</v>
      </c>
      <c r="E11533" s="1164" t="s">
        <v>2566</v>
      </c>
      <c r="F11533" s="1165">
        <v>45380</v>
      </c>
      <c r="G11533" s="1165">
        <v>45384</v>
      </c>
    </row>
    <row r="11534" spans="1:7" ht="63.75">
      <c r="A11534" s="1162">
        <v>13261</v>
      </c>
      <c r="B11534" s="1162">
        <v>31474</v>
      </c>
      <c r="C11534" s="1163" t="s">
        <v>23153</v>
      </c>
      <c r="D11534" s="1163" t="s">
        <v>7869</v>
      </c>
      <c r="E11534" s="1164" t="s">
        <v>2566</v>
      </c>
      <c r="F11534" s="1165">
        <v>45385</v>
      </c>
      <c r="G11534" s="1165">
        <v>45389</v>
      </c>
    </row>
    <row r="11535" spans="1:7" ht="38.25">
      <c r="A11535" s="1162">
        <v>13262</v>
      </c>
      <c r="B11535" s="1162">
        <v>31475</v>
      </c>
      <c r="C11535" s="1163" t="s">
        <v>23154</v>
      </c>
      <c r="D11535" s="1163" t="s">
        <v>7871</v>
      </c>
      <c r="E11535" s="1164" t="s">
        <v>2566</v>
      </c>
      <c r="F11535" s="1165">
        <v>45390</v>
      </c>
      <c r="G11535" s="1165">
        <v>45394</v>
      </c>
    </row>
    <row r="11536" spans="1:7" ht="25.5">
      <c r="A11536" s="1162">
        <v>13263</v>
      </c>
      <c r="B11536" s="1162">
        <v>31476</v>
      </c>
      <c r="C11536" s="1163" t="s">
        <v>23155</v>
      </c>
      <c r="D11536" s="1163" t="s">
        <v>23156</v>
      </c>
      <c r="E11536" s="1164" t="s">
        <v>2702</v>
      </c>
      <c r="F11536" s="1165">
        <v>45155</v>
      </c>
      <c r="G11536" s="1165">
        <v>45161</v>
      </c>
    </row>
    <row r="11537" spans="1:7">
      <c r="A11537" s="1158">
        <v>13264</v>
      </c>
      <c r="B11537" s="1158">
        <v>31477</v>
      </c>
      <c r="C11537" s="1159" t="s">
        <v>23157</v>
      </c>
      <c r="D11537" s="1159" t="s">
        <v>7878</v>
      </c>
      <c r="E11537" s="1160" t="s">
        <v>23158</v>
      </c>
      <c r="F11537" s="1161">
        <v>45107</v>
      </c>
      <c r="G11537" s="1161">
        <v>45459</v>
      </c>
    </row>
    <row r="11538" spans="1:7" ht="25.5">
      <c r="A11538" s="1162">
        <v>13265</v>
      </c>
      <c r="B11538" s="1162">
        <v>31478</v>
      </c>
      <c r="C11538" s="1163" t="s">
        <v>23159</v>
      </c>
      <c r="D11538" s="1163" t="s">
        <v>23160</v>
      </c>
      <c r="E11538" s="1164" t="s">
        <v>2702</v>
      </c>
      <c r="F11538" s="1165">
        <v>45107</v>
      </c>
      <c r="G11538" s="1165">
        <v>45113</v>
      </c>
    </row>
    <row r="11539" spans="1:7" ht="25.5">
      <c r="A11539" s="1162">
        <v>13266</v>
      </c>
      <c r="B11539" s="1162">
        <v>31479</v>
      </c>
      <c r="C11539" s="1163" t="s">
        <v>23161</v>
      </c>
      <c r="D11539" s="1163" t="s">
        <v>23162</v>
      </c>
      <c r="E11539" s="1164" t="s">
        <v>2702</v>
      </c>
      <c r="F11539" s="1165">
        <v>45134</v>
      </c>
      <c r="G11539" s="1165">
        <v>45140</v>
      </c>
    </row>
    <row r="11540" spans="1:7" ht="25.5">
      <c r="A11540" s="1162">
        <v>13267</v>
      </c>
      <c r="B11540" s="1162">
        <v>31480</v>
      </c>
      <c r="C11540" s="1163" t="s">
        <v>23163</v>
      </c>
      <c r="D11540" s="1163" t="s">
        <v>23164</v>
      </c>
      <c r="E11540" s="1164" t="s">
        <v>2702</v>
      </c>
      <c r="F11540" s="1165">
        <v>45141</v>
      </c>
      <c r="G11540" s="1165">
        <v>45147</v>
      </c>
    </row>
    <row r="11541" spans="1:7" ht="25.5">
      <c r="A11541" s="1162">
        <v>13268</v>
      </c>
      <c r="B11541" s="1162">
        <v>31481</v>
      </c>
      <c r="C11541" s="1163" t="s">
        <v>23165</v>
      </c>
      <c r="D11541" s="1163" t="s">
        <v>23166</v>
      </c>
      <c r="E11541" s="1164" t="s">
        <v>2702</v>
      </c>
      <c r="F11541" s="1165">
        <v>45148</v>
      </c>
      <c r="G11541" s="1165">
        <v>45154</v>
      </c>
    </row>
    <row r="11542" spans="1:7" ht="38.25">
      <c r="A11542" s="1162">
        <v>13269</v>
      </c>
      <c r="B11542" s="1162">
        <v>31482</v>
      </c>
      <c r="C11542" s="1163" t="s">
        <v>23167</v>
      </c>
      <c r="D11542" s="1163" t="s">
        <v>23168</v>
      </c>
      <c r="E11542" s="1164" t="s">
        <v>2566</v>
      </c>
      <c r="F11542" s="1165">
        <v>45428</v>
      </c>
      <c r="G11542" s="1165">
        <v>45432</v>
      </c>
    </row>
    <row r="11543" spans="1:7" ht="25.5">
      <c r="A11543" s="1162">
        <v>13270</v>
      </c>
      <c r="B11543" s="1162">
        <v>31483</v>
      </c>
      <c r="C11543" s="1163" t="s">
        <v>23169</v>
      </c>
      <c r="D11543" s="1163" t="s">
        <v>23170</v>
      </c>
      <c r="E11543" s="1164" t="s">
        <v>2566</v>
      </c>
      <c r="F11543" s="1165">
        <v>45269</v>
      </c>
      <c r="G11543" s="1165">
        <v>45273</v>
      </c>
    </row>
    <row r="11544" spans="1:7" ht="25.5">
      <c r="A11544" s="1162">
        <v>13271</v>
      </c>
      <c r="B11544" s="1162">
        <v>31484</v>
      </c>
      <c r="C11544" s="1163" t="s">
        <v>23171</v>
      </c>
      <c r="D11544" s="1163" t="s">
        <v>23172</v>
      </c>
      <c r="E11544" s="1164" t="s">
        <v>2702</v>
      </c>
      <c r="F11544" s="1165">
        <v>45316</v>
      </c>
      <c r="G11544" s="1165">
        <v>45322</v>
      </c>
    </row>
    <row r="11545" spans="1:7" ht="25.5">
      <c r="A11545" s="1162">
        <v>13272</v>
      </c>
      <c r="B11545" s="1162">
        <v>31485</v>
      </c>
      <c r="C11545" s="1163" t="s">
        <v>23173</v>
      </c>
      <c r="D11545" s="1163" t="s">
        <v>23174</v>
      </c>
      <c r="E11545" s="1164" t="s">
        <v>2702</v>
      </c>
      <c r="F11545" s="1165">
        <v>45436</v>
      </c>
      <c r="G11545" s="1165">
        <v>45442</v>
      </c>
    </row>
    <row r="11546" spans="1:7" ht="25.5">
      <c r="A11546" s="1162">
        <v>13273</v>
      </c>
      <c r="B11546" s="1162">
        <v>31486</v>
      </c>
      <c r="C11546" s="1163" t="s">
        <v>23175</v>
      </c>
      <c r="D11546" s="1163" t="s">
        <v>23176</v>
      </c>
      <c r="E11546" s="1164" t="s">
        <v>2566</v>
      </c>
      <c r="F11546" s="1165">
        <v>45269</v>
      </c>
      <c r="G11546" s="1165">
        <v>45273</v>
      </c>
    </row>
    <row r="11547" spans="1:7" ht="25.5">
      <c r="A11547" s="1162">
        <v>13274</v>
      </c>
      <c r="B11547" s="1162">
        <v>31487</v>
      </c>
      <c r="C11547" s="1163" t="s">
        <v>23177</v>
      </c>
      <c r="D11547" s="1163" t="s">
        <v>23178</v>
      </c>
      <c r="E11547" s="1164" t="s">
        <v>2702</v>
      </c>
      <c r="F11547" s="1165">
        <v>45453</v>
      </c>
      <c r="G11547" s="1165">
        <v>45459</v>
      </c>
    </row>
    <row r="11548" spans="1:7" ht="38.25">
      <c r="A11548" s="1162">
        <v>13275</v>
      </c>
      <c r="B11548" s="1162">
        <v>31488</v>
      </c>
      <c r="C11548" s="1163" t="s">
        <v>23179</v>
      </c>
      <c r="D11548" s="1163" t="s">
        <v>23180</v>
      </c>
      <c r="E11548" s="1164" t="s">
        <v>2702</v>
      </c>
      <c r="F11548" s="1165">
        <v>45232</v>
      </c>
      <c r="G11548" s="1165">
        <v>45238</v>
      </c>
    </row>
    <row r="11549" spans="1:7" ht="25.5">
      <c r="A11549" s="1162">
        <v>13276</v>
      </c>
      <c r="B11549" s="1162">
        <v>31489</v>
      </c>
      <c r="C11549" s="1163" t="s">
        <v>23181</v>
      </c>
      <c r="D11549" s="1163" t="s">
        <v>23182</v>
      </c>
      <c r="E11549" s="1164" t="s">
        <v>2566</v>
      </c>
      <c r="F11549" s="1165">
        <v>45274</v>
      </c>
      <c r="G11549" s="1165">
        <v>45278</v>
      </c>
    </row>
    <row r="11550" spans="1:7">
      <c r="A11550" s="1158">
        <v>13277</v>
      </c>
      <c r="B11550" s="1158">
        <v>31490</v>
      </c>
      <c r="C11550" s="1159" t="s">
        <v>20100</v>
      </c>
      <c r="D11550" s="1159" t="s">
        <v>4453</v>
      </c>
      <c r="E11550" s="1160" t="s">
        <v>22999</v>
      </c>
      <c r="F11550" s="1161">
        <v>44587</v>
      </c>
      <c r="G11550" s="1161">
        <v>46141</v>
      </c>
    </row>
    <row r="11551" spans="1:7" ht="25.5">
      <c r="A11551" s="1158">
        <v>13278</v>
      </c>
      <c r="B11551" s="1158">
        <v>31491</v>
      </c>
      <c r="C11551" s="1159" t="s">
        <v>23183</v>
      </c>
      <c r="D11551" s="1159" t="s">
        <v>23184</v>
      </c>
      <c r="E11551" s="1160" t="s">
        <v>23185</v>
      </c>
      <c r="F11551" s="1161">
        <v>45203</v>
      </c>
      <c r="G11551" s="1161">
        <v>45624</v>
      </c>
    </row>
    <row r="11552" spans="1:7">
      <c r="A11552" s="1162">
        <v>13279</v>
      </c>
      <c r="B11552" s="1162">
        <v>31492</v>
      </c>
      <c r="C11552" s="1163" t="s">
        <v>23186</v>
      </c>
      <c r="D11552" s="1163" t="s">
        <v>23187</v>
      </c>
      <c r="E11552" s="1164" t="s">
        <v>2563</v>
      </c>
      <c r="F11552" s="1165">
        <v>45604</v>
      </c>
      <c r="G11552" s="1165">
        <v>45617</v>
      </c>
    </row>
    <row r="11553" spans="1:7" ht="25.5">
      <c r="A11553" s="1162">
        <v>13280</v>
      </c>
      <c r="B11553" s="1162">
        <v>31493</v>
      </c>
      <c r="C11553" s="1163" t="s">
        <v>23188</v>
      </c>
      <c r="D11553" s="1163" t="s">
        <v>23189</v>
      </c>
      <c r="E11553" s="1164" t="s">
        <v>2702</v>
      </c>
      <c r="F11553" s="1165">
        <v>45618</v>
      </c>
      <c r="G11553" s="1165">
        <v>45624</v>
      </c>
    </row>
    <row r="11554" spans="1:7" ht="25.5">
      <c r="A11554" s="1162">
        <v>13281</v>
      </c>
      <c r="B11554" s="1162">
        <v>31494</v>
      </c>
      <c r="C11554" s="1163" t="s">
        <v>23190</v>
      </c>
      <c r="D11554" s="1163" t="s">
        <v>23191</v>
      </c>
      <c r="E11554" s="1164" t="s">
        <v>4905</v>
      </c>
      <c r="F11554" s="1165">
        <v>45372</v>
      </c>
      <c r="G11554" s="1165">
        <v>45408</v>
      </c>
    </row>
    <row r="11555" spans="1:7" ht="38.25">
      <c r="A11555" s="1162">
        <v>13282</v>
      </c>
      <c r="B11555" s="1162">
        <v>31495</v>
      </c>
      <c r="C11555" s="1163" t="s">
        <v>23192</v>
      </c>
      <c r="D11555" s="1163" t="s">
        <v>23193</v>
      </c>
      <c r="E11555" s="1164" t="s">
        <v>2563</v>
      </c>
      <c r="F11555" s="1165">
        <v>45439</v>
      </c>
      <c r="G11555" s="1165">
        <v>45452</v>
      </c>
    </row>
    <row r="11556" spans="1:7" ht="38.25">
      <c r="A11556" s="1162">
        <v>13283</v>
      </c>
      <c r="B11556" s="1162">
        <v>31496</v>
      </c>
      <c r="C11556" s="1163" t="s">
        <v>23194</v>
      </c>
      <c r="D11556" s="1163" t="s">
        <v>23195</v>
      </c>
      <c r="E11556" s="1164" t="s">
        <v>2566</v>
      </c>
      <c r="F11556" s="1165">
        <v>45453</v>
      </c>
      <c r="G11556" s="1165">
        <v>45457</v>
      </c>
    </row>
    <row r="11557" spans="1:7" ht="25.5">
      <c r="A11557" s="1162">
        <v>13284</v>
      </c>
      <c r="B11557" s="1162">
        <v>31497</v>
      </c>
      <c r="C11557" s="1163" t="s">
        <v>23196</v>
      </c>
      <c r="D11557" s="1163" t="s">
        <v>23197</v>
      </c>
      <c r="E11557" s="1164" t="s">
        <v>2927</v>
      </c>
      <c r="F11557" s="1165">
        <v>45203</v>
      </c>
      <c r="G11557" s="1165">
        <v>45223</v>
      </c>
    </row>
    <row r="11558" spans="1:7" ht="25.5">
      <c r="A11558" s="1162">
        <v>13285</v>
      </c>
      <c r="B11558" s="1162">
        <v>31498</v>
      </c>
      <c r="C11558" s="1163" t="s">
        <v>23198</v>
      </c>
      <c r="D11558" s="1163" t="s">
        <v>23199</v>
      </c>
      <c r="E11558" s="1164" t="s">
        <v>2702</v>
      </c>
      <c r="F11558" s="1165">
        <v>45404</v>
      </c>
      <c r="G11558" s="1165">
        <v>45410</v>
      </c>
    </row>
    <row r="11559" spans="1:7" ht="25.5">
      <c r="A11559" s="1158">
        <v>13286</v>
      </c>
      <c r="B11559" s="1158">
        <v>31499</v>
      </c>
      <c r="C11559" s="1159" t="s">
        <v>23200</v>
      </c>
      <c r="D11559" s="1159" t="s">
        <v>23201</v>
      </c>
      <c r="E11559" s="1160" t="s">
        <v>7947</v>
      </c>
      <c r="F11559" s="1161">
        <v>45387</v>
      </c>
      <c r="G11559" s="1161">
        <v>45778</v>
      </c>
    </row>
    <row r="11560" spans="1:7" ht="25.5">
      <c r="A11560" s="1162">
        <v>13287</v>
      </c>
      <c r="B11560" s="1162">
        <v>31500</v>
      </c>
      <c r="C11560" s="1163" t="s">
        <v>23202</v>
      </c>
      <c r="D11560" s="1163" t="s">
        <v>23203</v>
      </c>
      <c r="E11560" s="1164" t="s">
        <v>2947</v>
      </c>
      <c r="F11560" s="1165">
        <v>45462</v>
      </c>
      <c r="G11560" s="1165">
        <v>45536</v>
      </c>
    </row>
    <row r="11561" spans="1:7" ht="38.25">
      <c r="A11561" s="1162">
        <v>13288</v>
      </c>
      <c r="B11561" s="1162">
        <v>31501</v>
      </c>
      <c r="C11561" s="1163" t="s">
        <v>23204</v>
      </c>
      <c r="D11561" s="1163" t="s">
        <v>23205</v>
      </c>
      <c r="E11561" s="1164" t="s">
        <v>2563</v>
      </c>
      <c r="F11561" s="1165">
        <v>45597</v>
      </c>
      <c r="G11561" s="1165">
        <v>45610</v>
      </c>
    </row>
    <row r="11562" spans="1:7" ht="25.5">
      <c r="A11562" s="1162">
        <v>13289</v>
      </c>
      <c r="B11562" s="1162">
        <v>31502</v>
      </c>
      <c r="C11562" s="1163" t="s">
        <v>23206</v>
      </c>
      <c r="D11562" s="1163" t="s">
        <v>23207</v>
      </c>
      <c r="E11562" s="1164" t="s">
        <v>2894</v>
      </c>
      <c r="F11562" s="1165">
        <v>45537</v>
      </c>
      <c r="G11562" s="1165">
        <v>45656</v>
      </c>
    </row>
    <row r="11563" spans="1:7" ht="38.25">
      <c r="A11563" s="1162">
        <v>13290</v>
      </c>
      <c r="B11563" s="1162">
        <v>31503</v>
      </c>
      <c r="C11563" s="1163" t="s">
        <v>23208</v>
      </c>
      <c r="D11563" s="1163" t="s">
        <v>23209</v>
      </c>
      <c r="E11563" s="1164" t="s">
        <v>2563</v>
      </c>
      <c r="F11563" s="1165">
        <v>45657</v>
      </c>
      <c r="G11563" s="1165">
        <v>45670</v>
      </c>
    </row>
    <row r="11564" spans="1:7" ht="25.5">
      <c r="A11564" s="1162">
        <v>13291</v>
      </c>
      <c r="B11564" s="1162">
        <v>31504</v>
      </c>
      <c r="C11564" s="1163" t="s">
        <v>23210</v>
      </c>
      <c r="D11564" s="1163" t="s">
        <v>23211</v>
      </c>
      <c r="E11564" s="1164" t="s">
        <v>2953</v>
      </c>
      <c r="F11564" s="1165">
        <v>45639</v>
      </c>
      <c r="G11564" s="1165">
        <v>45687</v>
      </c>
    </row>
    <row r="11565" spans="1:7" ht="38.25">
      <c r="A11565" s="1162">
        <v>13292</v>
      </c>
      <c r="B11565" s="1162">
        <v>31505</v>
      </c>
      <c r="C11565" s="1163" t="s">
        <v>23212</v>
      </c>
      <c r="D11565" s="1163" t="s">
        <v>23213</v>
      </c>
      <c r="E11565" s="1164" t="s">
        <v>2563</v>
      </c>
      <c r="F11565" s="1165">
        <v>45688</v>
      </c>
      <c r="G11565" s="1165">
        <v>45701</v>
      </c>
    </row>
    <row r="11566" spans="1:7" ht="25.5">
      <c r="A11566" s="1162">
        <v>13293</v>
      </c>
      <c r="B11566" s="1162">
        <v>31506</v>
      </c>
      <c r="C11566" s="1163" t="s">
        <v>23214</v>
      </c>
      <c r="D11566" s="1163" t="s">
        <v>23215</v>
      </c>
      <c r="E11566" s="1164" t="s">
        <v>4905</v>
      </c>
      <c r="F11566" s="1165">
        <v>45733</v>
      </c>
      <c r="G11566" s="1165">
        <v>45769</v>
      </c>
    </row>
    <row r="11567" spans="1:7" ht="38.25">
      <c r="A11567" s="1162">
        <v>13294</v>
      </c>
      <c r="B11567" s="1162">
        <v>31507</v>
      </c>
      <c r="C11567" s="1163" t="s">
        <v>23216</v>
      </c>
      <c r="D11567" s="1163" t="s">
        <v>23217</v>
      </c>
      <c r="E11567" s="1164" t="s">
        <v>7745</v>
      </c>
      <c r="F11567" s="1165">
        <v>45770</v>
      </c>
      <c r="G11567" s="1165">
        <v>45778</v>
      </c>
    </row>
    <row r="11568" spans="1:7" ht="25.5">
      <c r="A11568" s="1162">
        <v>13295</v>
      </c>
      <c r="B11568" s="1162">
        <v>31508</v>
      </c>
      <c r="C11568" s="1163" t="s">
        <v>23218</v>
      </c>
      <c r="D11568" s="1163" t="s">
        <v>23219</v>
      </c>
      <c r="E11568" s="1164" t="s">
        <v>2563</v>
      </c>
      <c r="F11568" s="1165">
        <v>45702</v>
      </c>
      <c r="G11568" s="1165">
        <v>45715</v>
      </c>
    </row>
    <row r="11569" spans="1:7" ht="25.5">
      <c r="A11569" s="1162">
        <v>13296</v>
      </c>
      <c r="B11569" s="1162">
        <v>31509</v>
      </c>
      <c r="C11569" s="1163" t="s">
        <v>23220</v>
      </c>
      <c r="D11569" s="1163" t="s">
        <v>23221</v>
      </c>
      <c r="E11569" s="1164" t="s">
        <v>2947</v>
      </c>
      <c r="F11569" s="1165">
        <v>45394</v>
      </c>
      <c r="G11569" s="1165">
        <v>45468</v>
      </c>
    </row>
    <row r="11570" spans="1:7" ht="38.25">
      <c r="A11570" s="1162">
        <v>13297</v>
      </c>
      <c r="B11570" s="1162">
        <v>31510</v>
      </c>
      <c r="C11570" s="1163" t="s">
        <v>23222</v>
      </c>
      <c r="D11570" s="1163" t="s">
        <v>23223</v>
      </c>
      <c r="E11570" s="1164" t="s">
        <v>2563</v>
      </c>
      <c r="F11570" s="1165">
        <v>45611</v>
      </c>
      <c r="G11570" s="1165">
        <v>45624</v>
      </c>
    </row>
    <row r="11571" spans="1:7">
      <c r="A11571" s="1162">
        <v>13298</v>
      </c>
      <c r="B11571" s="1162">
        <v>31511</v>
      </c>
      <c r="C11571" s="1163" t="s">
        <v>23224</v>
      </c>
      <c r="D11571" s="1163" t="s">
        <v>7975</v>
      </c>
      <c r="E11571" s="1164" t="s">
        <v>2699</v>
      </c>
      <c r="F11571" s="1165">
        <v>45597</v>
      </c>
      <c r="G11571" s="1165">
        <v>45638</v>
      </c>
    </row>
    <row r="11572" spans="1:7" ht="25.5">
      <c r="A11572" s="1162">
        <v>13299</v>
      </c>
      <c r="B11572" s="1162">
        <v>31512</v>
      </c>
      <c r="C11572" s="1163" t="s">
        <v>23225</v>
      </c>
      <c r="D11572" s="1163" t="s">
        <v>7977</v>
      </c>
      <c r="E11572" s="1164" t="s">
        <v>3034</v>
      </c>
      <c r="F11572" s="1165">
        <v>45537</v>
      </c>
      <c r="G11572" s="1165">
        <v>45596</v>
      </c>
    </row>
    <row r="11573" spans="1:7" ht="25.5">
      <c r="A11573" s="1162">
        <v>13300</v>
      </c>
      <c r="B11573" s="1162">
        <v>31513</v>
      </c>
      <c r="C11573" s="1163" t="s">
        <v>23226</v>
      </c>
      <c r="D11573" s="1163" t="s">
        <v>7979</v>
      </c>
      <c r="E11573" s="1164" t="s">
        <v>2693</v>
      </c>
      <c r="F11573" s="1165">
        <v>45688</v>
      </c>
      <c r="G11573" s="1165">
        <v>45732</v>
      </c>
    </row>
    <row r="11574" spans="1:7" ht="25.5">
      <c r="A11574" s="1162">
        <v>13301</v>
      </c>
      <c r="B11574" s="1162">
        <v>31514</v>
      </c>
      <c r="C11574" s="1163" t="s">
        <v>23227</v>
      </c>
      <c r="D11574" s="1163" t="s">
        <v>23228</v>
      </c>
      <c r="E11574" s="1164" t="s">
        <v>2894</v>
      </c>
      <c r="F11574" s="1165">
        <v>45387</v>
      </c>
      <c r="G11574" s="1165">
        <v>45506</v>
      </c>
    </row>
    <row r="11575" spans="1:7" ht="25.5">
      <c r="A11575" s="1162">
        <v>13302</v>
      </c>
      <c r="B11575" s="1162">
        <v>31515</v>
      </c>
      <c r="C11575" s="1163" t="s">
        <v>23229</v>
      </c>
      <c r="D11575" s="1163" t="s">
        <v>23230</v>
      </c>
      <c r="E11575" s="1164" t="s">
        <v>2702</v>
      </c>
      <c r="F11575" s="1165">
        <v>45676</v>
      </c>
      <c r="G11575" s="1165">
        <v>45682</v>
      </c>
    </row>
    <row r="11576" spans="1:7">
      <c r="A11576" s="1162">
        <v>13303</v>
      </c>
      <c r="B11576" s="1162">
        <v>31516</v>
      </c>
      <c r="C11576" s="1163" t="s">
        <v>23231</v>
      </c>
      <c r="D11576" s="1163" t="s">
        <v>7981</v>
      </c>
      <c r="E11576" s="1164" t="s">
        <v>2563</v>
      </c>
      <c r="F11576" s="1165">
        <v>45625</v>
      </c>
      <c r="G11576" s="1165">
        <v>45638</v>
      </c>
    </row>
    <row r="11577" spans="1:7" ht="25.5">
      <c r="A11577" s="1162">
        <v>13304</v>
      </c>
      <c r="B11577" s="1162">
        <v>31517</v>
      </c>
      <c r="C11577" s="1163" t="s">
        <v>23232</v>
      </c>
      <c r="D11577" s="1163" t="s">
        <v>7983</v>
      </c>
      <c r="E11577" s="1164" t="s">
        <v>2702</v>
      </c>
      <c r="F11577" s="1165">
        <v>45669</v>
      </c>
      <c r="G11577" s="1165">
        <v>45675</v>
      </c>
    </row>
    <row r="11578" spans="1:7">
      <c r="A11578" s="1158">
        <v>13305</v>
      </c>
      <c r="B11578" s="1158">
        <v>31518</v>
      </c>
      <c r="C11578" s="1159" t="s">
        <v>23233</v>
      </c>
      <c r="D11578" s="1159" t="s">
        <v>23234</v>
      </c>
      <c r="E11578" s="1160" t="s">
        <v>23235</v>
      </c>
      <c r="F11578" s="1161">
        <v>45507</v>
      </c>
      <c r="G11578" s="1161">
        <v>45620</v>
      </c>
    </row>
    <row r="11579" spans="1:7" ht="25.5">
      <c r="A11579" s="1162">
        <v>13306</v>
      </c>
      <c r="B11579" s="1162">
        <v>31519</v>
      </c>
      <c r="C11579" s="1163" t="s">
        <v>23236</v>
      </c>
      <c r="D11579" s="1163" t="s">
        <v>23237</v>
      </c>
      <c r="E11579" s="1164" t="s">
        <v>4905</v>
      </c>
      <c r="F11579" s="1165">
        <v>45537</v>
      </c>
      <c r="G11579" s="1165">
        <v>45573</v>
      </c>
    </row>
    <row r="11580" spans="1:7" ht="25.5">
      <c r="A11580" s="1162">
        <v>13307</v>
      </c>
      <c r="B11580" s="1162">
        <v>31520</v>
      </c>
      <c r="C11580" s="1163" t="s">
        <v>23238</v>
      </c>
      <c r="D11580" s="1163" t="s">
        <v>23239</v>
      </c>
      <c r="E11580" s="1164" t="s">
        <v>2566</v>
      </c>
      <c r="F11580" s="1165">
        <v>45616</v>
      </c>
      <c r="G11580" s="1165">
        <v>45620</v>
      </c>
    </row>
    <row r="11581" spans="1:7" ht="25.5">
      <c r="A11581" s="1162">
        <v>13308</v>
      </c>
      <c r="B11581" s="1162">
        <v>31521</v>
      </c>
      <c r="C11581" s="1163" t="s">
        <v>23240</v>
      </c>
      <c r="D11581" s="1163" t="s">
        <v>23241</v>
      </c>
      <c r="E11581" s="1164" t="s">
        <v>3112</v>
      </c>
      <c r="F11581" s="1165">
        <v>45574</v>
      </c>
      <c r="G11581" s="1165">
        <v>45603</v>
      </c>
    </row>
    <row r="11582" spans="1:7" ht="38.25">
      <c r="A11582" s="1162">
        <v>13309</v>
      </c>
      <c r="B11582" s="1162">
        <v>31522</v>
      </c>
      <c r="C11582" s="1163" t="s">
        <v>23242</v>
      </c>
      <c r="D11582" s="1163" t="s">
        <v>23243</v>
      </c>
      <c r="E11582" s="1164" t="s">
        <v>2702</v>
      </c>
      <c r="F11582" s="1165">
        <v>45604</v>
      </c>
      <c r="G11582" s="1165">
        <v>45610</v>
      </c>
    </row>
    <row r="11583" spans="1:7" ht="25.5">
      <c r="A11583" s="1162">
        <v>13310</v>
      </c>
      <c r="B11583" s="1162">
        <v>31523</v>
      </c>
      <c r="C11583" s="1163" t="s">
        <v>23244</v>
      </c>
      <c r="D11583" s="1163" t="s">
        <v>23245</v>
      </c>
      <c r="E11583" s="1164" t="s">
        <v>2699</v>
      </c>
      <c r="F11583" s="1165">
        <v>45507</v>
      </c>
      <c r="G11583" s="1165">
        <v>45548</v>
      </c>
    </row>
    <row r="11584" spans="1:7" ht="25.5">
      <c r="A11584" s="1162">
        <v>13311</v>
      </c>
      <c r="B11584" s="1162">
        <v>31524</v>
      </c>
      <c r="C11584" s="1163" t="s">
        <v>23246</v>
      </c>
      <c r="D11584" s="1163" t="s">
        <v>23247</v>
      </c>
      <c r="E11584" s="1164" t="s">
        <v>2566</v>
      </c>
      <c r="F11584" s="1165">
        <v>45611</v>
      </c>
      <c r="G11584" s="1165">
        <v>45615</v>
      </c>
    </row>
    <row r="11585" spans="1:7" ht="25.5">
      <c r="A11585" s="1158">
        <v>13312</v>
      </c>
      <c r="B11585" s="1158">
        <v>31525</v>
      </c>
      <c r="C11585" s="1159" t="s">
        <v>23248</v>
      </c>
      <c r="D11585" s="1159" t="s">
        <v>23249</v>
      </c>
      <c r="E11585" s="1160" t="s">
        <v>4905</v>
      </c>
      <c r="F11585" s="1161">
        <v>45385</v>
      </c>
      <c r="G11585" s="1161">
        <v>45421</v>
      </c>
    </row>
    <row r="11586" spans="1:7" ht="25.5">
      <c r="A11586" s="1162">
        <v>13313</v>
      </c>
      <c r="B11586" s="1162">
        <v>31526</v>
      </c>
      <c r="C11586" s="1163" t="s">
        <v>23250</v>
      </c>
      <c r="D11586" s="1163" t="s">
        <v>8019</v>
      </c>
      <c r="E11586" s="1164" t="s">
        <v>4905</v>
      </c>
      <c r="F11586" s="1165">
        <v>45385</v>
      </c>
      <c r="G11586" s="1165">
        <v>45421</v>
      </c>
    </row>
    <row r="11587" spans="1:7" ht="25.5">
      <c r="A11587" s="1158">
        <v>13314</v>
      </c>
      <c r="B11587" s="1158">
        <v>31527</v>
      </c>
      <c r="C11587" s="1159" t="s">
        <v>23251</v>
      </c>
      <c r="D11587" s="1159" t="s">
        <v>23252</v>
      </c>
      <c r="E11587" s="1160" t="s">
        <v>8001</v>
      </c>
      <c r="F11587" s="1161">
        <v>45612</v>
      </c>
      <c r="G11587" s="1161">
        <v>45663</v>
      </c>
    </row>
    <row r="11588" spans="1:7">
      <c r="A11588" s="1162">
        <v>13315</v>
      </c>
      <c r="B11588" s="1162">
        <v>31528</v>
      </c>
      <c r="C11588" s="1163" t="s">
        <v>23253</v>
      </c>
      <c r="D11588" s="1163" t="s">
        <v>8007</v>
      </c>
      <c r="E11588" s="1164" t="s">
        <v>2693</v>
      </c>
      <c r="F11588" s="1165">
        <v>45612</v>
      </c>
      <c r="G11588" s="1165">
        <v>45656</v>
      </c>
    </row>
    <row r="11589" spans="1:7" ht="25.5">
      <c r="A11589" s="1162">
        <v>13316</v>
      </c>
      <c r="B11589" s="1162">
        <v>31529</v>
      </c>
      <c r="C11589" s="1163" t="s">
        <v>23254</v>
      </c>
      <c r="D11589" s="1163" t="s">
        <v>23255</v>
      </c>
      <c r="E11589" s="1164" t="s">
        <v>2693</v>
      </c>
      <c r="F11589" s="1165">
        <v>45612</v>
      </c>
      <c r="G11589" s="1165">
        <v>45656</v>
      </c>
    </row>
    <row r="11590" spans="1:7" ht="25.5">
      <c r="A11590" s="1162">
        <v>13317</v>
      </c>
      <c r="B11590" s="1162">
        <v>31530</v>
      </c>
      <c r="C11590" s="1163" t="s">
        <v>23256</v>
      </c>
      <c r="D11590" s="1163" t="s">
        <v>23257</v>
      </c>
      <c r="E11590" s="1164" t="s">
        <v>2702</v>
      </c>
      <c r="F11590" s="1165">
        <v>45657</v>
      </c>
      <c r="G11590" s="1165">
        <v>45663</v>
      </c>
    </row>
    <row r="11591" spans="1:7">
      <c r="A11591" s="1158">
        <v>13318</v>
      </c>
      <c r="B11591" s="1158">
        <v>31531</v>
      </c>
      <c r="C11591" s="1159" t="s">
        <v>23258</v>
      </c>
      <c r="D11591" s="1159" t="s">
        <v>23259</v>
      </c>
      <c r="E11591" s="1160" t="s">
        <v>3057</v>
      </c>
      <c r="F11591" s="1161">
        <v>45196</v>
      </c>
      <c r="G11591" s="1161">
        <v>45705</v>
      </c>
    </row>
    <row r="11592" spans="1:7" ht="25.5">
      <c r="A11592" s="1162">
        <v>13319</v>
      </c>
      <c r="B11592" s="1162">
        <v>31532</v>
      </c>
      <c r="C11592" s="1163" t="s">
        <v>23260</v>
      </c>
      <c r="D11592" s="1163" t="s">
        <v>23261</v>
      </c>
      <c r="E11592" s="1164" t="s">
        <v>3009</v>
      </c>
      <c r="F11592" s="1165">
        <v>45196</v>
      </c>
      <c r="G11592" s="1165">
        <v>45345</v>
      </c>
    </row>
    <row r="11593" spans="1:7" ht="38.25">
      <c r="A11593" s="1162">
        <v>13320</v>
      </c>
      <c r="B11593" s="1162">
        <v>31533</v>
      </c>
      <c r="C11593" s="1163" t="s">
        <v>23262</v>
      </c>
      <c r="D11593" s="1163" t="s">
        <v>23263</v>
      </c>
      <c r="E11593" s="1164" t="s">
        <v>3034</v>
      </c>
      <c r="F11593" s="1165">
        <v>45526</v>
      </c>
      <c r="G11593" s="1165">
        <v>45585</v>
      </c>
    </row>
    <row r="11594" spans="1:7" ht="25.5">
      <c r="A11594" s="1162">
        <v>13321</v>
      </c>
      <c r="B11594" s="1162">
        <v>31534</v>
      </c>
      <c r="C11594" s="1163" t="s">
        <v>23264</v>
      </c>
      <c r="D11594" s="1163" t="s">
        <v>23265</v>
      </c>
      <c r="E11594" s="1164" t="s">
        <v>3112</v>
      </c>
      <c r="F11594" s="1165">
        <v>45676</v>
      </c>
      <c r="G11594" s="1165">
        <v>45705</v>
      </c>
    </row>
    <row r="11595" spans="1:7">
      <c r="A11595" s="1158">
        <v>13322</v>
      </c>
      <c r="B11595" s="1158">
        <v>31535</v>
      </c>
      <c r="C11595" s="1159" t="s">
        <v>23266</v>
      </c>
      <c r="D11595" s="1159" t="s">
        <v>23267</v>
      </c>
      <c r="E11595" s="1160" t="s">
        <v>23268</v>
      </c>
      <c r="F11595" s="1161">
        <v>45166</v>
      </c>
      <c r="G11595" s="1161">
        <v>45613</v>
      </c>
    </row>
    <row r="11596" spans="1:7" ht="38.25">
      <c r="A11596" s="1162">
        <v>13323</v>
      </c>
      <c r="B11596" s="1162">
        <v>31536</v>
      </c>
      <c r="C11596" s="1163" t="s">
        <v>23269</v>
      </c>
      <c r="D11596" s="1163" t="s">
        <v>23270</v>
      </c>
      <c r="E11596" s="1164" t="s">
        <v>2927</v>
      </c>
      <c r="F11596" s="1165">
        <v>45523</v>
      </c>
      <c r="G11596" s="1165">
        <v>45543</v>
      </c>
    </row>
    <row r="11597" spans="1:7" ht="25.5">
      <c r="A11597" s="1162">
        <v>13324</v>
      </c>
      <c r="B11597" s="1162">
        <v>31537</v>
      </c>
      <c r="C11597" s="1163" t="s">
        <v>23271</v>
      </c>
      <c r="D11597" s="1163" t="s">
        <v>23272</v>
      </c>
      <c r="E11597" s="1164" t="s">
        <v>2953</v>
      </c>
      <c r="F11597" s="1165">
        <v>45565</v>
      </c>
      <c r="G11597" s="1165">
        <v>45613</v>
      </c>
    </row>
    <row r="11598" spans="1:7" ht="25.5">
      <c r="A11598" s="1162">
        <v>13325</v>
      </c>
      <c r="B11598" s="1162">
        <v>31538</v>
      </c>
      <c r="C11598" s="1163" t="s">
        <v>23273</v>
      </c>
      <c r="D11598" s="1163" t="s">
        <v>8030</v>
      </c>
      <c r="E11598" s="1164" t="s">
        <v>2947</v>
      </c>
      <c r="F11598" s="1165">
        <v>45166</v>
      </c>
      <c r="G11598" s="1165">
        <v>45240</v>
      </c>
    </row>
    <row r="11599" spans="1:7">
      <c r="A11599" s="1162">
        <v>13326</v>
      </c>
      <c r="B11599" s="1162">
        <v>31539</v>
      </c>
      <c r="C11599" s="1163" t="s">
        <v>23274</v>
      </c>
      <c r="D11599" s="1163" t="s">
        <v>8032</v>
      </c>
      <c r="E11599" s="1164" t="s">
        <v>3034</v>
      </c>
      <c r="F11599" s="1165">
        <v>45241</v>
      </c>
      <c r="G11599" s="1165">
        <v>45300</v>
      </c>
    </row>
    <row r="11600" spans="1:7" ht="38.25">
      <c r="A11600" s="1162">
        <v>13327</v>
      </c>
      <c r="B11600" s="1162">
        <v>31540</v>
      </c>
      <c r="C11600" s="1163" t="s">
        <v>23275</v>
      </c>
      <c r="D11600" s="1163" t="s">
        <v>8034</v>
      </c>
      <c r="E11600" s="1164" t="s">
        <v>2947</v>
      </c>
      <c r="F11600" s="1165">
        <v>45301</v>
      </c>
      <c r="G11600" s="1165">
        <v>45375</v>
      </c>
    </row>
    <row r="11601" spans="1:7" ht="25.5">
      <c r="A11601" s="1162">
        <v>13328</v>
      </c>
      <c r="B11601" s="1162">
        <v>31541</v>
      </c>
      <c r="C11601" s="1163" t="s">
        <v>23276</v>
      </c>
      <c r="D11601" s="1163" t="s">
        <v>8036</v>
      </c>
      <c r="E11601" s="1164" t="s">
        <v>3287</v>
      </c>
      <c r="F11601" s="1165">
        <v>45376</v>
      </c>
      <c r="G11601" s="1165">
        <v>45465</v>
      </c>
    </row>
    <row r="11602" spans="1:7">
      <c r="A11602" s="1162">
        <v>13329</v>
      </c>
      <c r="B11602" s="1162">
        <v>31542</v>
      </c>
      <c r="C11602" s="1163" t="s">
        <v>23277</v>
      </c>
      <c r="D11602" s="1163" t="s">
        <v>8038</v>
      </c>
      <c r="E11602" s="1164" t="s">
        <v>3287</v>
      </c>
      <c r="F11602" s="1165">
        <v>45166</v>
      </c>
      <c r="G11602" s="1165">
        <v>45255</v>
      </c>
    </row>
    <row r="11603" spans="1:7" ht="25.5">
      <c r="A11603" s="1162">
        <v>13330</v>
      </c>
      <c r="B11603" s="1162">
        <v>31543</v>
      </c>
      <c r="C11603" s="1163" t="s">
        <v>23278</v>
      </c>
      <c r="D11603" s="1163" t="s">
        <v>8040</v>
      </c>
      <c r="E11603" s="1164" t="s">
        <v>4905</v>
      </c>
      <c r="F11603" s="1165">
        <v>45331</v>
      </c>
      <c r="G11603" s="1165">
        <v>45367</v>
      </c>
    </row>
    <row r="11604" spans="1:7">
      <c r="A11604" s="1162">
        <v>13331</v>
      </c>
      <c r="B11604" s="1162">
        <v>31544</v>
      </c>
      <c r="C11604" s="1163" t="s">
        <v>23279</v>
      </c>
      <c r="D11604" s="1163" t="s">
        <v>8042</v>
      </c>
      <c r="E11604" s="1164" t="s">
        <v>2927</v>
      </c>
      <c r="F11604" s="1165">
        <v>45382</v>
      </c>
      <c r="G11604" s="1165">
        <v>45402</v>
      </c>
    </row>
    <row r="11605" spans="1:7">
      <c r="A11605" s="1162">
        <v>13332</v>
      </c>
      <c r="B11605" s="1162">
        <v>31545</v>
      </c>
      <c r="C11605" s="1163" t="s">
        <v>23280</v>
      </c>
      <c r="D11605" s="1163" t="s">
        <v>8044</v>
      </c>
      <c r="E11605" s="1164" t="s">
        <v>2699</v>
      </c>
      <c r="F11605" s="1165">
        <v>45301</v>
      </c>
      <c r="G11605" s="1165">
        <v>45342</v>
      </c>
    </row>
    <row r="11606" spans="1:7" ht="25.5">
      <c r="A11606" s="1162">
        <v>13333</v>
      </c>
      <c r="B11606" s="1162">
        <v>31546</v>
      </c>
      <c r="C11606" s="1163" t="s">
        <v>23281</v>
      </c>
      <c r="D11606" s="1163" t="s">
        <v>8046</v>
      </c>
      <c r="E11606" s="1164" t="s">
        <v>2947</v>
      </c>
      <c r="F11606" s="1165">
        <v>45376</v>
      </c>
      <c r="G11606" s="1165">
        <v>45450</v>
      </c>
    </row>
    <row r="11607" spans="1:7">
      <c r="A11607" s="1162">
        <v>13334</v>
      </c>
      <c r="B11607" s="1162">
        <v>31547</v>
      </c>
      <c r="C11607" s="1163" t="s">
        <v>23282</v>
      </c>
      <c r="D11607" s="1163" t="s">
        <v>8048</v>
      </c>
      <c r="E11607" s="1164" t="s">
        <v>2927</v>
      </c>
      <c r="F11607" s="1165">
        <v>45403</v>
      </c>
      <c r="G11607" s="1165">
        <v>45423</v>
      </c>
    </row>
    <row r="11608" spans="1:7" ht="25.5">
      <c r="A11608" s="1162">
        <v>13335</v>
      </c>
      <c r="B11608" s="1162">
        <v>31548</v>
      </c>
      <c r="C11608" s="1163" t="s">
        <v>23283</v>
      </c>
      <c r="D11608" s="1163" t="s">
        <v>8052</v>
      </c>
      <c r="E11608" s="1164" t="s">
        <v>2927</v>
      </c>
      <c r="F11608" s="1165">
        <v>45544</v>
      </c>
      <c r="G11608" s="1165">
        <v>45564</v>
      </c>
    </row>
    <row r="11609" spans="1:7" ht="25.5">
      <c r="A11609" s="1162">
        <v>13336</v>
      </c>
      <c r="B11609" s="1162">
        <v>31549</v>
      </c>
      <c r="C11609" s="1163" t="s">
        <v>23284</v>
      </c>
      <c r="D11609" s="1163" t="s">
        <v>23285</v>
      </c>
      <c r="E11609" s="1164" t="s">
        <v>2699</v>
      </c>
      <c r="F11609" s="1165">
        <v>45451</v>
      </c>
      <c r="G11609" s="1165">
        <v>45492</v>
      </c>
    </row>
    <row r="11610" spans="1:7" ht="25.5">
      <c r="A11610" s="1162">
        <v>13337</v>
      </c>
      <c r="B11610" s="1162">
        <v>31550</v>
      </c>
      <c r="C11610" s="1163" t="s">
        <v>23286</v>
      </c>
      <c r="D11610" s="1163" t="s">
        <v>23287</v>
      </c>
      <c r="E11610" s="1164" t="s">
        <v>2702</v>
      </c>
      <c r="F11610" s="1165">
        <v>45493</v>
      </c>
      <c r="G11610" s="1165">
        <v>45499</v>
      </c>
    </row>
    <row r="11611" spans="1:7">
      <c r="A11611" s="1162">
        <v>13338</v>
      </c>
      <c r="B11611" s="1162">
        <v>31551</v>
      </c>
      <c r="C11611" s="1163" t="s">
        <v>23288</v>
      </c>
      <c r="D11611" s="1163" t="s">
        <v>8050</v>
      </c>
      <c r="E11611" s="1164" t="s">
        <v>3112</v>
      </c>
      <c r="F11611" s="1165">
        <v>45403</v>
      </c>
      <c r="G11611" s="1165">
        <v>45432</v>
      </c>
    </row>
    <row r="11612" spans="1:7">
      <c r="A11612" s="1158">
        <v>13339</v>
      </c>
      <c r="B11612" s="1158">
        <v>31552</v>
      </c>
      <c r="C11612" s="1159" t="s">
        <v>23289</v>
      </c>
      <c r="D11612" s="1159" t="s">
        <v>23290</v>
      </c>
      <c r="E11612" s="1160" t="s">
        <v>2699</v>
      </c>
      <c r="F11612" s="1161">
        <v>45440</v>
      </c>
      <c r="G11612" s="1161">
        <v>45481</v>
      </c>
    </row>
    <row r="11613" spans="1:7" ht="25.5">
      <c r="A11613" s="1162">
        <v>13340</v>
      </c>
      <c r="B11613" s="1162">
        <v>31553</v>
      </c>
      <c r="C11613" s="1163" t="s">
        <v>23291</v>
      </c>
      <c r="D11613" s="1163" t="s">
        <v>8058</v>
      </c>
      <c r="E11613" s="1164" t="s">
        <v>2699</v>
      </c>
      <c r="F11613" s="1165">
        <v>45440</v>
      </c>
      <c r="G11613" s="1165">
        <v>45481</v>
      </c>
    </row>
    <row r="11614" spans="1:7" ht="25.5">
      <c r="A11614" s="1158">
        <v>13341</v>
      </c>
      <c r="B11614" s="1158">
        <v>31554</v>
      </c>
      <c r="C11614" s="1159" t="s">
        <v>23292</v>
      </c>
      <c r="D11614" s="1159" t="s">
        <v>23293</v>
      </c>
      <c r="E11614" s="1160" t="s">
        <v>9084</v>
      </c>
      <c r="F11614" s="1161">
        <v>45398</v>
      </c>
      <c r="G11614" s="1161">
        <v>45562</v>
      </c>
    </row>
    <row r="11615" spans="1:7" ht="25.5">
      <c r="A11615" s="1162">
        <v>13342</v>
      </c>
      <c r="B11615" s="1162">
        <v>31555</v>
      </c>
      <c r="C11615" s="1163" t="s">
        <v>23294</v>
      </c>
      <c r="D11615" s="1163" t="s">
        <v>8067</v>
      </c>
      <c r="E11615" s="1164" t="s">
        <v>2947</v>
      </c>
      <c r="F11615" s="1165">
        <v>45398</v>
      </c>
      <c r="G11615" s="1165">
        <v>45472</v>
      </c>
    </row>
    <row r="11616" spans="1:7" ht="25.5">
      <c r="A11616" s="1162">
        <v>13343</v>
      </c>
      <c r="B11616" s="1162">
        <v>31556</v>
      </c>
      <c r="C11616" s="1163" t="s">
        <v>23295</v>
      </c>
      <c r="D11616" s="1163" t="s">
        <v>8069</v>
      </c>
      <c r="E11616" s="1164" t="s">
        <v>3112</v>
      </c>
      <c r="F11616" s="1165">
        <v>45473</v>
      </c>
      <c r="G11616" s="1165">
        <v>45502</v>
      </c>
    </row>
    <row r="11617" spans="1:7" ht="25.5">
      <c r="A11617" s="1162">
        <v>13344</v>
      </c>
      <c r="B11617" s="1162">
        <v>31557</v>
      </c>
      <c r="C11617" s="1163" t="s">
        <v>23296</v>
      </c>
      <c r="D11617" s="1163" t="s">
        <v>8071</v>
      </c>
      <c r="E11617" s="1164" t="s">
        <v>3112</v>
      </c>
      <c r="F11617" s="1165">
        <v>45503</v>
      </c>
      <c r="G11617" s="1165">
        <v>45532</v>
      </c>
    </row>
    <row r="11618" spans="1:7" ht="25.5">
      <c r="A11618" s="1162">
        <v>13345</v>
      </c>
      <c r="B11618" s="1162">
        <v>31558</v>
      </c>
      <c r="C11618" s="1163" t="s">
        <v>23297</v>
      </c>
      <c r="D11618" s="1163" t="s">
        <v>8073</v>
      </c>
      <c r="E11618" s="1164" t="s">
        <v>3112</v>
      </c>
      <c r="F11618" s="1165">
        <v>45533</v>
      </c>
      <c r="G11618" s="1165">
        <v>45562</v>
      </c>
    </row>
    <row r="11619" spans="1:7">
      <c r="A11619" s="1162">
        <v>13346</v>
      </c>
      <c r="B11619" s="1162">
        <v>31559</v>
      </c>
      <c r="C11619" s="1163" t="s">
        <v>23298</v>
      </c>
      <c r="D11619" s="1163" t="s">
        <v>8065</v>
      </c>
      <c r="E11619" s="1164" t="s">
        <v>3112</v>
      </c>
      <c r="F11619" s="1165">
        <v>45473</v>
      </c>
      <c r="G11619" s="1165">
        <v>45502</v>
      </c>
    </row>
    <row r="11620" spans="1:7">
      <c r="A11620" s="1158">
        <v>13347</v>
      </c>
      <c r="B11620" s="1158">
        <v>31560</v>
      </c>
      <c r="C11620" s="1159" t="s">
        <v>23299</v>
      </c>
      <c r="D11620" s="1159" t="s">
        <v>23300</v>
      </c>
      <c r="E11620" s="1160" t="s">
        <v>6228</v>
      </c>
      <c r="F11620" s="1161">
        <v>45166</v>
      </c>
      <c r="G11620" s="1161">
        <v>45475</v>
      </c>
    </row>
    <row r="11621" spans="1:7" ht="38.25">
      <c r="A11621" s="1162">
        <v>13348</v>
      </c>
      <c r="B11621" s="1162">
        <v>31561</v>
      </c>
      <c r="C11621" s="1163" t="s">
        <v>23301</v>
      </c>
      <c r="D11621" s="1163" t="s">
        <v>23302</v>
      </c>
      <c r="E11621" s="1164" t="s">
        <v>4905</v>
      </c>
      <c r="F11621" s="1165">
        <v>45166</v>
      </c>
      <c r="G11621" s="1165">
        <v>45202</v>
      </c>
    </row>
    <row r="11622" spans="1:7" ht="25.5">
      <c r="A11622" s="1162">
        <v>13349</v>
      </c>
      <c r="B11622" s="1162">
        <v>31562</v>
      </c>
      <c r="C11622" s="1163" t="s">
        <v>23303</v>
      </c>
      <c r="D11622" s="1163" t="s">
        <v>23304</v>
      </c>
      <c r="E11622" s="1164" t="s">
        <v>2563</v>
      </c>
      <c r="F11622" s="1165">
        <v>45462</v>
      </c>
      <c r="G11622" s="1165">
        <v>45475</v>
      </c>
    </row>
    <row r="11623" spans="1:7" ht="25.5">
      <c r="A11623" s="1162">
        <v>13350</v>
      </c>
      <c r="B11623" s="1162">
        <v>31563</v>
      </c>
      <c r="C11623" s="1163" t="s">
        <v>23305</v>
      </c>
      <c r="D11623" s="1163" t="s">
        <v>23306</v>
      </c>
      <c r="E11623" s="1164" t="s">
        <v>2953</v>
      </c>
      <c r="F11623" s="1165">
        <v>45323</v>
      </c>
      <c r="G11623" s="1165">
        <v>45371</v>
      </c>
    </row>
    <row r="11624" spans="1:7" ht="25.5">
      <c r="A11624" s="1162">
        <v>13351</v>
      </c>
      <c r="B11624" s="1162">
        <v>31564</v>
      </c>
      <c r="C11624" s="1163" t="s">
        <v>23307</v>
      </c>
      <c r="D11624" s="1163" t="s">
        <v>23308</v>
      </c>
      <c r="E11624" s="1164" t="s">
        <v>7745</v>
      </c>
      <c r="F11624" s="1165">
        <v>45432</v>
      </c>
      <c r="G11624" s="1165">
        <v>45440</v>
      </c>
    </row>
    <row r="11625" spans="1:7" ht="25.5">
      <c r="A11625" s="1162">
        <v>13352</v>
      </c>
      <c r="B11625" s="1162">
        <v>31565</v>
      </c>
      <c r="C11625" s="1163" t="s">
        <v>23309</v>
      </c>
      <c r="D11625" s="1163" t="s">
        <v>23310</v>
      </c>
      <c r="E11625" s="1164" t="s">
        <v>2894</v>
      </c>
      <c r="F11625" s="1165">
        <v>45203</v>
      </c>
      <c r="G11625" s="1165">
        <v>45322</v>
      </c>
    </row>
    <row r="11626" spans="1:7" ht="25.5">
      <c r="A11626" s="1162">
        <v>13353</v>
      </c>
      <c r="B11626" s="1162">
        <v>31566</v>
      </c>
      <c r="C11626" s="1163" t="s">
        <v>23311</v>
      </c>
      <c r="D11626" s="1163" t="s">
        <v>23312</v>
      </c>
      <c r="E11626" s="1164" t="s">
        <v>2927</v>
      </c>
      <c r="F11626" s="1165">
        <v>45441</v>
      </c>
      <c r="G11626" s="1165">
        <v>45461</v>
      </c>
    </row>
    <row r="11627" spans="1:7">
      <c r="A11627" s="1158">
        <v>13354</v>
      </c>
      <c r="B11627" s="1158">
        <v>31567</v>
      </c>
      <c r="C11627" s="1159" t="s">
        <v>23313</v>
      </c>
      <c r="D11627" s="1159" t="s">
        <v>23314</v>
      </c>
      <c r="E11627" s="1160" t="s">
        <v>8090</v>
      </c>
      <c r="F11627" s="1161">
        <v>45224</v>
      </c>
      <c r="G11627" s="1161">
        <v>45594</v>
      </c>
    </row>
    <row r="11628" spans="1:7" ht="25.5">
      <c r="A11628" s="1162">
        <v>13355</v>
      </c>
      <c r="B11628" s="1162">
        <v>31568</v>
      </c>
      <c r="C11628" s="1163" t="s">
        <v>23315</v>
      </c>
      <c r="D11628" s="1163" t="s">
        <v>8094</v>
      </c>
      <c r="E11628" s="1164" t="s">
        <v>4905</v>
      </c>
      <c r="F11628" s="1165">
        <v>45558</v>
      </c>
      <c r="G11628" s="1165">
        <v>45594</v>
      </c>
    </row>
    <row r="11629" spans="1:7" ht="25.5">
      <c r="A11629" s="1162">
        <v>13356</v>
      </c>
      <c r="B11629" s="1162">
        <v>31569</v>
      </c>
      <c r="C11629" s="1163" t="s">
        <v>23316</v>
      </c>
      <c r="D11629" s="1163" t="s">
        <v>23317</v>
      </c>
      <c r="E11629" s="1164" t="s">
        <v>2927</v>
      </c>
      <c r="F11629" s="1165">
        <v>45224</v>
      </c>
      <c r="G11629" s="1165">
        <v>45244</v>
      </c>
    </row>
    <row r="11630" spans="1:7" ht="25.5">
      <c r="A11630" s="1162">
        <v>13357</v>
      </c>
      <c r="B11630" s="1162">
        <v>31570</v>
      </c>
      <c r="C11630" s="1163" t="s">
        <v>23318</v>
      </c>
      <c r="D11630" s="1163" t="s">
        <v>23319</v>
      </c>
      <c r="E11630" s="1164" t="s">
        <v>2563</v>
      </c>
      <c r="F11630" s="1165">
        <v>45563</v>
      </c>
      <c r="G11630" s="1165">
        <v>45576</v>
      </c>
    </row>
    <row r="11631" spans="1:7" ht="25.5">
      <c r="A11631" s="1158">
        <v>13358</v>
      </c>
      <c r="B11631" s="1158">
        <v>31571</v>
      </c>
      <c r="C11631" s="1159" t="s">
        <v>23320</v>
      </c>
      <c r="D11631" s="1159" t="s">
        <v>23321</v>
      </c>
      <c r="E11631" s="1160" t="s">
        <v>4879</v>
      </c>
      <c r="F11631" s="1161">
        <v>45376</v>
      </c>
      <c r="G11631" s="1161">
        <v>45557</v>
      </c>
    </row>
    <row r="11632" spans="1:7" ht="25.5">
      <c r="A11632" s="1162">
        <v>13359</v>
      </c>
      <c r="B11632" s="1162">
        <v>31572</v>
      </c>
      <c r="C11632" s="1163" t="s">
        <v>23322</v>
      </c>
      <c r="D11632" s="1163" t="s">
        <v>8100</v>
      </c>
      <c r="E11632" s="1164" t="s">
        <v>2699</v>
      </c>
      <c r="F11632" s="1165">
        <v>45516</v>
      </c>
      <c r="G11632" s="1165">
        <v>45557</v>
      </c>
    </row>
    <row r="11633" spans="1:7">
      <c r="A11633" s="1162">
        <v>13360</v>
      </c>
      <c r="B11633" s="1162">
        <v>31573</v>
      </c>
      <c r="C11633" s="1163" t="s">
        <v>23323</v>
      </c>
      <c r="D11633" s="1163" t="s">
        <v>8102</v>
      </c>
      <c r="E11633" s="1164" t="s">
        <v>2953</v>
      </c>
      <c r="F11633" s="1165">
        <v>45467</v>
      </c>
      <c r="G11633" s="1165">
        <v>45515</v>
      </c>
    </row>
    <row r="11634" spans="1:7" ht="25.5">
      <c r="A11634" s="1162">
        <v>13361</v>
      </c>
      <c r="B11634" s="1162">
        <v>31574</v>
      </c>
      <c r="C11634" s="1163" t="s">
        <v>23324</v>
      </c>
      <c r="D11634" s="1163" t="s">
        <v>8100</v>
      </c>
      <c r="E11634" s="1164" t="s">
        <v>2699</v>
      </c>
      <c r="F11634" s="1165">
        <v>45376</v>
      </c>
      <c r="G11634" s="1165">
        <v>45417</v>
      </c>
    </row>
    <row r="11635" spans="1:7" ht="25.5">
      <c r="A11635" s="1158">
        <v>13362</v>
      </c>
      <c r="B11635" s="1158">
        <v>31575</v>
      </c>
      <c r="C11635" s="1159" t="s">
        <v>23325</v>
      </c>
      <c r="D11635" s="1159" t="s">
        <v>23326</v>
      </c>
      <c r="E11635" s="1160" t="s">
        <v>23327</v>
      </c>
      <c r="F11635" s="1161">
        <v>45218</v>
      </c>
      <c r="G11635" s="1161">
        <v>45503</v>
      </c>
    </row>
    <row r="11636" spans="1:7" ht="25.5">
      <c r="A11636" s="1162">
        <v>13363</v>
      </c>
      <c r="B11636" s="1162">
        <v>31576</v>
      </c>
      <c r="C11636" s="1163" t="s">
        <v>23328</v>
      </c>
      <c r="D11636" s="1163" t="s">
        <v>23329</v>
      </c>
      <c r="E11636" s="1164" t="s">
        <v>3034</v>
      </c>
      <c r="F11636" s="1165">
        <v>45218</v>
      </c>
      <c r="G11636" s="1165">
        <v>45277</v>
      </c>
    </row>
    <row r="11637" spans="1:7">
      <c r="A11637" s="1162">
        <v>13364</v>
      </c>
      <c r="B11637" s="1162">
        <v>31577</v>
      </c>
      <c r="C11637" s="1163" t="s">
        <v>23330</v>
      </c>
      <c r="D11637" s="1163" t="s">
        <v>8115</v>
      </c>
      <c r="E11637" s="1164" t="s">
        <v>3034</v>
      </c>
      <c r="F11637" s="1165">
        <v>45225</v>
      </c>
      <c r="G11637" s="1165">
        <v>45284</v>
      </c>
    </row>
    <row r="11638" spans="1:7">
      <c r="A11638" s="1162">
        <v>13365</v>
      </c>
      <c r="B11638" s="1162">
        <v>31578</v>
      </c>
      <c r="C11638" s="1163" t="s">
        <v>23331</v>
      </c>
      <c r="D11638" s="1163" t="s">
        <v>8113</v>
      </c>
      <c r="E11638" s="1164" t="s">
        <v>2953</v>
      </c>
      <c r="F11638" s="1165">
        <v>45285</v>
      </c>
      <c r="G11638" s="1165">
        <v>45333</v>
      </c>
    </row>
    <row r="11639" spans="1:7">
      <c r="A11639" s="1162">
        <v>13366</v>
      </c>
      <c r="B11639" s="1162">
        <v>31579</v>
      </c>
      <c r="C11639" s="1163" t="s">
        <v>23332</v>
      </c>
      <c r="D11639" s="1163" t="s">
        <v>8111</v>
      </c>
      <c r="E11639" s="1164" t="s">
        <v>2699</v>
      </c>
      <c r="F11639" s="1165">
        <v>45334</v>
      </c>
      <c r="G11639" s="1165">
        <v>45375</v>
      </c>
    </row>
    <row r="11640" spans="1:7" ht="25.5">
      <c r="A11640" s="1162">
        <v>13367</v>
      </c>
      <c r="B11640" s="1162">
        <v>31580</v>
      </c>
      <c r="C11640" s="1163" t="s">
        <v>23333</v>
      </c>
      <c r="D11640" s="1163" t="s">
        <v>23334</v>
      </c>
      <c r="E11640" s="1164" t="s">
        <v>2953</v>
      </c>
      <c r="F11640" s="1165">
        <v>45418</v>
      </c>
      <c r="G11640" s="1165">
        <v>45466</v>
      </c>
    </row>
    <row r="11641" spans="1:7" ht="38.25">
      <c r="A11641" s="1162">
        <v>13368</v>
      </c>
      <c r="B11641" s="1162">
        <v>31581</v>
      </c>
      <c r="C11641" s="1163" t="s">
        <v>23335</v>
      </c>
      <c r="D11641" s="1163" t="s">
        <v>23336</v>
      </c>
      <c r="E11641" s="1164" t="s">
        <v>2702</v>
      </c>
      <c r="F11641" s="1165">
        <v>45497</v>
      </c>
      <c r="G11641" s="1165">
        <v>45503</v>
      </c>
    </row>
    <row r="11642" spans="1:7" ht="25.5">
      <c r="A11642" s="1162">
        <v>13369</v>
      </c>
      <c r="B11642" s="1162">
        <v>31582</v>
      </c>
      <c r="C11642" s="1163" t="s">
        <v>23337</v>
      </c>
      <c r="D11642" s="1163" t="s">
        <v>23338</v>
      </c>
      <c r="E11642" s="1164" t="s">
        <v>2699</v>
      </c>
      <c r="F11642" s="1165">
        <v>45327</v>
      </c>
      <c r="G11642" s="1165">
        <v>45368</v>
      </c>
    </row>
    <row r="11643" spans="1:7" ht="25.5">
      <c r="A11643" s="1162">
        <v>13370</v>
      </c>
      <c r="B11643" s="1162">
        <v>31583</v>
      </c>
      <c r="C11643" s="1163" t="s">
        <v>23339</v>
      </c>
      <c r="D11643" s="1163" t="s">
        <v>23340</v>
      </c>
      <c r="E11643" s="1164" t="s">
        <v>2953</v>
      </c>
      <c r="F11643" s="1165">
        <v>45278</v>
      </c>
      <c r="G11643" s="1165">
        <v>45326</v>
      </c>
    </row>
    <row r="11644" spans="1:7">
      <c r="A11644" s="1158">
        <v>13371</v>
      </c>
      <c r="B11644" s="1158">
        <v>31584</v>
      </c>
      <c r="C11644" s="1159" t="s">
        <v>23341</v>
      </c>
      <c r="D11644" s="1159" t="s">
        <v>23342</v>
      </c>
      <c r="E11644" s="1160" t="s">
        <v>8118</v>
      </c>
      <c r="F11644" s="1161">
        <v>45266</v>
      </c>
      <c r="G11644" s="1161">
        <v>45683</v>
      </c>
    </row>
    <row r="11645" spans="1:7">
      <c r="A11645" s="1162">
        <v>13372</v>
      </c>
      <c r="B11645" s="1162">
        <v>31585</v>
      </c>
      <c r="C11645" s="1163" t="s">
        <v>23343</v>
      </c>
      <c r="D11645" s="1163" t="s">
        <v>8122</v>
      </c>
      <c r="E11645" s="1164" t="s">
        <v>3034</v>
      </c>
      <c r="F11645" s="1165">
        <v>45529</v>
      </c>
      <c r="G11645" s="1165">
        <v>45588</v>
      </c>
    </row>
    <row r="11646" spans="1:7" ht="25.5">
      <c r="A11646" s="1162">
        <v>13373</v>
      </c>
      <c r="B11646" s="1162">
        <v>31586</v>
      </c>
      <c r="C11646" s="1163" t="s">
        <v>23344</v>
      </c>
      <c r="D11646" s="1163" t="s">
        <v>8124</v>
      </c>
      <c r="E11646" s="1164" t="s">
        <v>4905</v>
      </c>
      <c r="F11646" s="1165">
        <v>45589</v>
      </c>
      <c r="G11646" s="1165">
        <v>45625</v>
      </c>
    </row>
    <row r="11647" spans="1:7" ht="25.5">
      <c r="A11647" s="1162">
        <v>13374</v>
      </c>
      <c r="B11647" s="1162">
        <v>31587</v>
      </c>
      <c r="C11647" s="1163" t="s">
        <v>23345</v>
      </c>
      <c r="D11647" s="1163" t="s">
        <v>8126</v>
      </c>
      <c r="E11647" s="1164" t="s">
        <v>2927</v>
      </c>
      <c r="F11647" s="1165">
        <v>45663</v>
      </c>
      <c r="G11647" s="1165">
        <v>45683</v>
      </c>
    </row>
    <row r="11648" spans="1:7" ht="25.5">
      <c r="A11648" s="1162">
        <v>13375</v>
      </c>
      <c r="B11648" s="1162">
        <v>31588</v>
      </c>
      <c r="C11648" s="1163" t="s">
        <v>23346</v>
      </c>
      <c r="D11648" s="1163" t="s">
        <v>8128</v>
      </c>
      <c r="E11648" s="1164" t="s">
        <v>4905</v>
      </c>
      <c r="F11648" s="1165">
        <v>45626</v>
      </c>
      <c r="G11648" s="1165">
        <v>45662</v>
      </c>
    </row>
    <row r="11649" spans="1:7" ht="25.5">
      <c r="A11649" s="1162">
        <v>13376</v>
      </c>
      <c r="B11649" s="1162">
        <v>31589</v>
      </c>
      <c r="C11649" s="1163" t="s">
        <v>23347</v>
      </c>
      <c r="D11649" s="1163" t="s">
        <v>23348</v>
      </c>
      <c r="E11649" s="1164" t="s">
        <v>2927</v>
      </c>
      <c r="F11649" s="1165">
        <v>45266</v>
      </c>
      <c r="G11649" s="1165">
        <v>45286</v>
      </c>
    </row>
    <row r="11650" spans="1:7" ht="25.5">
      <c r="A11650" s="1162">
        <v>13377</v>
      </c>
      <c r="B11650" s="1162">
        <v>31590</v>
      </c>
      <c r="C11650" s="1163" t="s">
        <v>23349</v>
      </c>
      <c r="D11650" s="1163" t="s">
        <v>8130</v>
      </c>
      <c r="E11650" s="1164" t="s">
        <v>2563</v>
      </c>
      <c r="F11650" s="1165">
        <v>45614</v>
      </c>
      <c r="G11650" s="1165">
        <v>45627</v>
      </c>
    </row>
    <row r="11651" spans="1:7" ht="25.5">
      <c r="A11651" s="1158">
        <v>13378</v>
      </c>
      <c r="B11651" s="1158">
        <v>31591</v>
      </c>
      <c r="C11651" s="1159" t="s">
        <v>23350</v>
      </c>
      <c r="D11651" s="1159" t="s">
        <v>23351</v>
      </c>
      <c r="E11651" s="1160" t="s">
        <v>3034</v>
      </c>
      <c r="F11651" s="1161">
        <v>45473</v>
      </c>
      <c r="G11651" s="1161">
        <v>45532</v>
      </c>
    </row>
    <row r="11652" spans="1:7" ht="25.5">
      <c r="A11652" s="1162">
        <v>13379</v>
      </c>
      <c r="B11652" s="1162">
        <v>31592</v>
      </c>
      <c r="C11652" s="1163" t="s">
        <v>23352</v>
      </c>
      <c r="D11652" s="1163" t="s">
        <v>23353</v>
      </c>
      <c r="E11652" s="1164" t="s">
        <v>3034</v>
      </c>
      <c r="F11652" s="1165">
        <v>45473</v>
      </c>
      <c r="G11652" s="1165">
        <v>45532</v>
      </c>
    </row>
    <row r="11653" spans="1:7">
      <c r="A11653" s="1158">
        <v>13380</v>
      </c>
      <c r="B11653" s="1158">
        <v>31593</v>
      </c>
      <c r="C11653" s="1159" t="s">
        <v>23354</v>
      </c>
      <c r="D11653" s="1159" t="s">
        <v>23355</v>
      </c>
      <c r="E11653" s="1160" t="s">
        <v>23356</v>
      </c>
      <c r="F11653" s="1161">
        <v>45245</v>
      </c>
      <c r="G11653" s="1161">
        <v>45472</v>
      </c>
    </row>
    <row r="11654" spans="1:7" ht="25.5">
      <c r="A11654" s="1162">
        <v>13381</v>
      </c>
      <c r="B11654" s="1162">
        <v>31594</v>
      </c>
      <c r="C11654" s="1163" t="s">
        <v>23357</v>
      </c>
      <c r="D11654" s="1163" t="s">
        <v>23358</v>
      </c>
      <c r="E11654" s="1164" t="s">
        <v>2927</v>
      </c>
      <c r="F11654" s="1165">
        <v>45245</v>
      </c>
      <c r="G11654" s="1165">
        <v>45265</v>
      </c>
    </row>
    <row r="11655" spans="1:7" ht="25.5">
      <c r="A11655" s="1162">
        <v>13382</v>
      </c>
      <c r="B11655" s="1162">
        <v>31595</v>
      </c>
      <c r="C11655" s="1163" t="s">
        <v>23359</v>
      </c>
      <c r="D11655" s="1163" t="s">
        <v>8141</v>
      </c>
      <c r="E11655" s="1164" t="s">
        <v>2563</v>
      </c>
      <c r="F11655" s="1165">
        <v>45422</v>
      </c>
      <c r="G11655" s="1165">
        <v>45435</v>
      </c>
    </row>
    <row r="11656" spans="1:7" ht="25.5">
      <c r="A11656" s="1162">
        <v>13383</v>
      </c>
      <c r="B11656" s="1162">
        <v>31596</v>
      </c>
      <c r="C11656" s="1163" t="s">
        <v>23360</v>
      </c>
      <c r="D11656" s="1163" t="s">
        <v>8143</v>
      </c>
      <c r="E11656" s="1164" t="s">
        <v>4905</v>
      </c>
      <c r="F11656" s="1165">
        <v>45436</v>
      </c>
      <c r="G11656" s="1165">
        <v>45472</v>
      </c>
    </row>
    <row r="11657" spans="1:7">
      <c r="A11657" s="1158">
        <v>13384</v>
      </c>
      <c r="B11657" s="1158">
        <v>31597</v>
      </c>
      <c r="C11657" s="1159" t="s">
        <v>23361</v>
      </c>
      <c r="D11657" s="1159" t="s">
        <v>23362</v>
      </c>
      <c r="E11657" s="1160" t="s">
        <v>2921</v>
      </c>
      <c r="F11657" s="1161">
        <v>45544</v>
      </c>
      <c r="G11657" s="1161">
        <v>45622</v>
      </c>
    </row>
    <row r="11658" spans="1:7">
      <c r="A11658" s="1162">
        <v>13385</v>
      </c>
      <c r="B11658" s="1162">
        <v>31598</v>
      </c>
      <c r="C11658" s="1163" t="s">
        <v>23363</v>
      </c>
      <c r="D11658" s="1163" t="s">
        <v>8147</v>
      </c>
      <c r="E11658" s="1164" t="s">
        <v>4905</v>
      </c>
      <c r="F11658" s="1165">
        <v>45586</v>
      </c>
      <c r="G11658" s="1165">
        <v>45622</v>
      </c>
    </row>
    <row r="11659" spans="1:7" ht="25.5">
      <c r="A11659" s="1162">
        <v>13386</v>
      </c>
      <c r="B11659" s="1162">
        <v>31599</v>
      </c>
      <c r="C11659" s="1163" t="s">
        <v>23364</v>
      </c>
      <c r="D11659" s="1163" t="s">
        <v>8149</v>
      </c>
      <c r="E11659" s="1164" t="s">
        <v>2699</v>
      </c>
      <c r="F11659" s="1165">
        <v>45544</v>
      </c>
      <c r="G11659" s="1165">
        <v>45585</v>
      </c>
    </row>
    <row r="11660" spans="1:7">
      <c r="A11660" s="1158">
        <v>13387</v>
      </c>
      <c r="B11660" s="1158">
        <v>31600</v>
      </c>
      <c r="C11660" s="1159" t="s">
        <v>23365</v>
      </c>
      <c r="D11660" s="1159" t="s">
        <v>23366</v>
      </c>
      <c r="E11660" s="1160" t="s">
        <v>8152</v>
      </c>
      <c r="F11660" s="1161">
        <v>45218</v>
      </c>
      <c r="G11660" s="1161">
        <v>45594</v>
      </c>
    </row>
    <row r="11661" spans="1:7" ht="38.25">
      <c r="A11661" s="1162">
        <v>13388</v>
      </c>
      <c r="B11661" s="1162">
        <v>31601</v>
      </c>
      <c r="C11661" s="1163" t="s">
        <v>23367</v>
      </c>
      <c r="D11661" s="1163" t="s">
        <v>8154</v>
      </c>
      <c r="E11661" s="1164" t="s">
        <v>3034</v>
      </c>
      <c r="F11661" s="1165">
        <v>45218</v>
      </c>
      <c r="G11661" s="1165">
        <v>45277</v>
      </c>
    </row>
    <row r="11662" spans="1:7" ht="25.5">
      <c r="A11662" s="1162">
        <v>13389</v>
      </c>
      <c r="B11662" s="1162">
        <v>31602</v>
      </c>
      <c r="C11662" s="1163" t="s">
        <v>23368</v>
      </c>
      <c r="D11662" s="1163" t="s">
        <v>8156</v>
      </c>
      <c r="E11662" s="1164" t="s">
        <v>4905</v>
      </c>
      <c r="F11662" s="1165">
        <v>45558</v>
      </c>
      <c r="G11662" s="1165">
        <v>45594</v>
      </c>
    </row>
    <row r="11663" spans="1:7">
      <c r="A11663" s="1158">
        <v>13390</v>
      </c>
      <c r="B11663" s="1158">
        <v>31603</v>
      </c>
      <c r="C11663" s="1159" t="s">
        <v>23369</v>
      </c>
      <c r="D11663" s="1159" t="s">
        <v>23370</v>
      </c>
      <c r="E11663" s="1160" t="s">
        <v>3003</v>
      </c>
      <c r="F11663" s="1161">
        <v>45278</v>
      </c>
      <c r="G11663" s="1161">
        <v>45351</v>
      </c>
    </row>
    <row r="11664" spans="1:7" ht="25.5">
      <c r="A11664" s="1162">
        <v>13391</v>
      </c>
      <c r="B11664" s="1162">
        <v>31604</v>
      </c>
      <c r="C11664" s="1163" t="s">
        <v>23371</v>
      </c>
      <c r="D11664" s="1163" t="s">
        <v>8162</v>
      </c>
      <c r="E11664" s="1164" t="s">
        <v>2927</v>
      </c>
      <c r="F11664" s="1165">
        <v>45278</v>
      </c>
      <c r="G11664" s="1165">
        <v>45298</v>
      </c>
    </row>
    <row r="11665" spans="1:7" ht="38.25">
      <c r="A11665" s="1162">
        <v>13392</v>
      </c>
      <c r="B11665" s="1162">
        <v>31605</v>
      </c>
      <c r="C11665" s="1163" t="s">
        <v>23372</v>
      </c>
      <c r="D11665" s="1163" t="s">
        <v>8164</v>
      </c>
      <c r="E11665" s="1164" t="s">
        <v>2563</v>
      </c>
      <c r="F11665" s="1165">
        <v>45338</v>
      </c>
      <c r="G11665" s="1165">
        <v>45351</v>
      </c>
    </row>
    <row r="11666" spans="1:7" ht="25.5">
      <c r="A11666" s="1162">
        <v>13393</v>
      </c>
      <c r="B11666" s="1162">
        <v>31606</v>
      </c>
      <c r="C11666" s="1163" t="s">
        <v>23373</v>
      </c>
      <c r="D11666" s="1163" t="s">
        <v>8160</v>
      </c>
      <c r="E11666" s="1164" t="s">
        <v>2927</v>
      </c>
      <c r="F11666" s="1165">
        <v>45299</v>
      </c>
      <c r="G11666" s="1165">
        <v>45319</v>
      </c>
    </row>
    <row r="11667" spans="1:7" ht="25.5">
      <c r="A11667" s="1158">
        <v>13394</v>
      </c>
      <c r="B11667" s="1158">
        <v>31607</v>
      </c>
      <c r="C11667" s="1159" t="s">
        <v>23374</v>
      </c>
      <c r="D11667" s="1159" t="s">
        <v>23375</v>
      </c>
      <c r="E11667" s="1160" t="s">
        <v>13561</v>
      </c>
      <c r="F11667" s="1161">
        <v>45231</v>
      </c>
      <c r="G11667" s="1161">
        <v>45521</v>
      </c>
    </row>
    <row r="11668" spans="1:7" ht="25.5">
      <c r="A11668" s="1162">
        <v>13395</v>
      </c>
      <c r="B11668" s="1162">
        <v>31608</v>
      </c>
      <c r="C11668" s="1163" t="s">
        <v>23376</v>
      </c>
      <c r="D11668" s="1163" t="s">
        <v>23377</v>
      </c>
      <c r="E11668" s="1164" t="s">
        <v>3287</v>
      </c>
      <c r="F11668" s="1165">
        <v>45415</v>
      </c>
      <c r="G11668" s="1165">
        <v>45504</v>
      </c>
    </row>
    <row r="11669" spans="1:7" ht="38.25">
      <c r="A11669" s="1162">
        <v>13396</v>
      </c>
      <c r="B11669" s="1162">
        <v>31609</v>
      </c>
      <c r="C11669" s="1163" t="s">
        <v>23378</v>
      </c>
      <c r="D11669" s="1163" t="s">
        <v>23379</v>
      </c>
      <c r="E11669" s="1164" t="s">
        <v>2894</v>
      </c>
      <c r="F11669" s="1165">
        <v>45265</v>
      </c>
      <c r="G11669" s="1165">
        <v>45384</v>
      </c>
    </row>
    <row r="11670" spans="1:7" ht="38.25">
      <c r="A11670" s="1162">
        <v>13397</v>
      </c>
      <c r="B11670" s="1162">
        <v>31610</v>
      </c>
      <c r="C11670" s="1163" t="s">
        <v>23380</v>
      </c>
      <c r="D11670" s="1163" t="s">
        <v>23381</v>
      </c>
      <c r="E11670" s="1164" t="s">
        <v>23382</v>
      </c>
      <c r="F11670" s="1165">
        <v>45231</v>
      </c>
      <c r="G11670" s="1165">
        <v>45264</v>
      </c>
    </row>
    <row r="11671" spans="1:7" ht="38.25">
      <c r="A11671" s="1162">
        <v>13398</v>
      </c>
      <c r="B11671" s="1162">
        <v>31611</v>
      </c>
      <c r="C11671" s="1163" t="s">
        <v>23383</v>
      </c>
      <c r="D11671" s="1163" t="s">
        <v>23384</v>
      </c>
      <c r="E11671" s="1164" t="s">
        <v>7745</v>
      </c>
      <c r="F11671" s="1165">
        <v>45325</v>
      </c>
      <c r="G11671" s="1165">
        <v>45333</v>
      </c>
    </row>
    <row r="11672" spans="1:7" ht="25.5">
      <c r="A11672" s="1162">
        <v>13399</v>
      </c>
      <c r="B11672" s="1162">
        <v>31612</v>
      </c>
      <c r="C11672" s="1163" t="s">
        <v>23385</v>
      </c>
      <c r="D11672" s="1163" t="s">
        <v>23386</v>
      </c>
      <c r="E11672" s="1164" t="s">
        <v>2563</v>
      </c>
      <c r="F11672" s="1165">
        <v>45466</v>
      </c>
      <c r="G11672" s="1165">
        <v>45479</v>
      </c>
    </row>
    <row r="11673" spans="1:7" ht="25.5">
      <c r="A11673" s="1162">
        <v>13400</v>
      </c>
      <c r="B11673" s="1162">
        <v>31613</v>
      </c>
      <c r="C11673" s="1163" t="s">
        <v>23387</v>
      </c>
      <c r="D11673" s="1163" t="s">
        <v>23388</v>
      </c>
      <c r="E11673" s="1164" t="s">
        <v>2927</v>
      </c>
      <c r="F11673" s="1165">
        <v>45480</v>
      </c>
      <c r="G11673" s="1165">
        <v>45500</v>
      </c>
    </row>
    <row r="11674" spans="1:7" ht="25.5">
      <c r="A11674" s="1162">
        <v>13401</v>
      </c>
      <c r="B11674" s="1162">
        <v>31614</v>
      </c>
      <c r="C11674" s="1163" t="s">
        <v>23389</v>
      </c>
      <c r="D11674" s="1163" t="s">
        <v>23390</v>
      </c>
      <c r="E11674" s="1164" t="s">
        <v>2927</v>
      </c>
      <c r="F11674" s="1165">
        <v>45501</v>
      </c>
      <c r="G11674" s="1165">
        <v>45521</v>
      </c>
    </row>
    <row r="11675" spans="1:7">
      <c r="A11675" s="1158">
        <v>13402</v>
      </c>
      <c r="B11675" s="1158">
        <v>31615</v>
      </c>
      <c r="C11675" s="1159" t="s">
        <v>23391</v>
      </c>
      <c r="D11675" s="1159" t="s">
        <v>23392</v>
      </c>
      <c r="E11675" s="1160" t="s">
        <v>4944</v>
      </c>
      <c r="F11675" s="1161">
        <v>45386</v>
      </c>
      <c r="G11675" s="1161">
        <v>45644</v>
      </c>
    </row>
    <row r="11676" spans="1:7" ht="25.5">
      <c r="A11676" s="1162">
        <v>13403</v>
      </c>
      <c r="B11676" s="1162">
        <v>31616</v>
      </c>
      <c r="C11676" s="1163" t="s">
        <v>23393</v>
      </c>
      <c r="D11676" s="1163" t="s">
        <v>23394</v>
      </c>
      <c r="E11676" s="1164" t="s">
        <v>2693</v>
      </c>
      <c r="F11676" s="1165">
        <v>45386</v>
      </c>
      <c r="G11676" s="1165">
        <v>45430</v>
      </c>
    </row>
    <row r="11677" spans="1:7" ht="38.25">
      <c r="A11677" s="1162">
        <v>13404</v>
      </c>
      <c r="B11677" s="1162">
        <v>31617</v>
      </c>
      <c r="C11677" s="1163" t="s">
        <v>23395</v>
      </c>
      <c r="D11677" s="1163" t="s">
        <v>23396</v>
      </c>
      <c r="E11677" s="1164" t="s">
        <v>2563</v>
      </c>
      <c r="F11677" s="1165">
        <v>45491</v>
      </c>
      <c r="G11677" s="1165">
        <v>45504</v>
      </c>
    </row>
    <row r="11678" spans="1:7" ht="38.25">
      <c r="A11678" s="1162">
        <v>13405</v>
      </c>
      <c r="B11678" s="1162">
        <v>31618</v>
      </c>
      <c r="C11678" s="1163" t="s">
        <v>23397</v>
      </c>
      <c r="D11678" s="1163" t="s">
        <v>23398</v>
      </c>
      <c r="E11678" s="1164" t="s">
        <v>2693</v>
      </c>
      <c r="F11678" s="1165">
        <v>45431</v>
      </c>
      <c r="G11678" s="1165">
        <v>45475</v>
      </c>
    </row>
    <row r="11679" spans="1:7" ht="38.25">
      <c r="A11679" s="1162">
        <v>13406</v>
      </c>
      <c r="B11679" s="1162">
        <v>31619</v>
      </c>
      <c r="C11679" s="1163" t="s">
        <v>23399</v>
      </c>
      <c r="D11679" s="1163" t="s">
        <v>23400</v>
      </c>
      <c r="E11679" s="1164" t="s">
        <v>2563</v>
      </c>
      <c r="F11679" s="1165">
        <v>45476</v>
      </c>
      <c r="G11679" s="1165">
        <v>45489</v>
      </c>
    </row>
    <row r="11680" spans="1:7" ht="25.5">
      <c r="A11680" s="1162">
        <v>13407</v>
      </c>
      <c r="B11680" s="1162">
        <v>31620</v>
      </c>
      <c r="C11680" s="1163" t="s">
        <v>23401</v>
      </c>
      <c r="D11680" s="1163" t="s">
        <v>23402</v>
      </c>
      <c r="E11680" s="1164" t="s">
        <v>2693</v>
      </c>
      <c r="F11680" s="1165">
        <v>45476</v>
      </c>
      <c r="G11680" s="1165">
        <v>45520</v>
      </c>
    </row>
    <row r="11681" spans="1:7" ht="25.5">
      <c r="A11681" s="1162">
        <v>13408</v>
      </c>
      <c r="B11681" s="1162">
        <v>31621</v>
      </c>
      <c r="C11681" s="1163" t="s">
        <v>23403</v>
      </c>
      <c r="D11681" s="1163" t="s">
        <v>23404</v>
      </c>
      <c r="E11681" s="1164" t="s">
        <v>2699</v>
      </c>
      <c r="F11681" s="1165">
        <v>45521</v>
      </c>
      <c r="G11681" s="1165">
        <v>45562</v>
      </c>
    </row>
    <row r="11682" spans="1:7" ht="38.25">
      <c r="A11682" s="1162">
        <v>13409</v>
      </c>
      <c r="B11682" s="1162">
        <v>31622</v>
      </c>
      <c r="C11682" s="1163" t="s">
        <v>23405</v>
      </c>
      <c r="D11682" s="1163" t="s">
        <v>23406</v>
      </c>
      <c r="E11682" s="1164" t="s">
        <v>2693</v>
      </c>
      <c r="F11682" s="1165">
        <v>45600</v>
      </c>
      <c r="G11682" s="1165">
        <v>45644</v>
      </c>
    </row>
    <row r="11683" spans="1:7" ht="25.5">
      <c r="A11683" s="1162">
        <v>13410</v>
      </c>
      <c r="B11683" s="1162">
        <v>31623</v>
      </c>
      <c r="C11683" s="1163" t="s">
        <v>23407</v>
      </c>
      <c r="D11683" s="1163" t="s">
        <v>23408</v>
      </c>
      <c r="E11683" s="1164" t="s">
        <v>4905</v>
      </c>
      <c r="F11683" s="1165">
        <v>45563</v>
      </c>
      <c r="G11683" s="1165">
        <v>45599</v>
      </c>
    </row>
    <row r="11684" spans="1:7" ht="25.5">
      <c r="A11684" s="1158">
        <v>13411</v>
      </c>
      <c r="B11684" s="1158">
        <v>31624</v>
      </c>
      <c r="C11684" s="1159" t="s">
        <v>23409</v>
      </c>
      <c r="D11684" s="1159" t="s">
        <v>23410</v>
      </c>
      <c r="E11684" s="1160" t="s">
        <v>9084</v>
      </c>
      <c r="F11684" s="1161">
        <v>45338</v>
      </c>
      <c r="G11684" s="1161">
        <v>45502</v>
      </c>
    </row>
    <row r="11685" spans="1:7" ht="25.5">
      <c r="A11685" s="1162">
        <v>13412</v>
      </c>
      <c r="B11685" s="1162">
        <v>31625</v>
      </c>
      <c r="C11685" s="1163" t="s">
        <v>23411</v>
      </c>
      <c r="D11685" s="1163" t="s">
        <v>8204</v>
      </c>
      <c r="E11685" s="1164" t="s">
        <v>2927</v>
      </c>
      <c r="F11685" s="1165">
        <v>45450</v>
      </c>
      <c r="G11685" s="1165">
        <v>45470</v>
      </c>
    </row>
    <row r="11686" spans="1:7" ht="25.5">
      <c r="A11686" s="1162">
        <v>13413</v>
      </c>
      <c r="B11686" s="1162">
        <v>31626</v>
      </c>
      <c r="C11686" s="1163" t="s">
        <v>23412</v>
      </c>
      <c r="D11686" s="1163" t="s">
        <v>8206</v>
      </c>
      <c r="E11686" s="1164" t="s">
        <v>2699</v>
      </c>
      <c r="F11686" s="1165">
        <v>45338</v>
      </c>
      <c r="G11686" s="1165">
        <v>45379</v>
      </c>
    </row>
    <row r="11687" spans="1:7" ht="25.5">
      <c r="A11687" s="1162">
        <v>13414</v>
      </c>
      <c r="B11687" s="1162">
        <v>31627</v>
      </c>
      <c r="C11687" s="1163" t="s">
        <v>23413</v>
      </c>
      <c r="D11687" s="1163" t="s">
        <v>8208</v>
      </c>
      <c r="E11687" s="1164" t="s">
        <v>2953</v>
      </c>
      <c r="F11687" s="1165">
        <v>45380</v>
      </c>
      <c r="G11687" s="1165">
        <v>45428</v>
      </c>
    </row>
    <row r="11688" spans="1:7" ht="25.5">
      <c r="A11688" s="1162">
        <v>13415</v>
      </c>
      <c r="B11688" s="1162">
        <v>31628</v>
      </c>
      <c r="C11688" s="1163" t="s">
        <v>23414</v>
      </c>
      <c r="D11688" s="1163" t="s">
        <v>8210</v>
      </c>
      <c r="E11688" s="1164" t="s">
        <v>3112</v>
      </c>
      <c r="F11688" s="1165">
        <v>45473</v>
      </c>
      <c r="G11688" s="1165">
        <v>45502</v>
      </c>
    </row>
    <row r="11689" spans="1:7">
      <c r="A11689" s="1162">
        <v>13416</v>
      </c>
      <c r="B11689" s="1162">
        <v>31629</v>
      </c>
      <c r="C11689" s="1163" t="s">
        <v>23415</v>
      </c>
      <c r="D11689" s="1163" t="s">
        <v>8212</v>
      </c>
      <c r="E11689" s="1164" t="s">
        <v>2927</v>
      </c>
      <c r="F11689" s="1165">
        <v>45429</v>
      </c>
      <c r="G11689" s="1165">
        <v>45449</v>
      </c>
    </row>
    <row r="11690" spans="1:7">
      <c r="A11690" s="1158">
        <v>13417</v>
      </c>
      <c r="B11690" s="1158">
        <v>31630</v>
      </c>
      <c r="C11690" s="1159" t="s">
        <v>23416</v>
      </c>
      <c r="D11690" s="1159" t="s">
        <v>23417</v>
      </c>
      <c r="E11690" s="1160" t="s">
        <v>23418</v>
      </c>
      <c r="F11690" s="1161">
        <v>45305</v>
      </c>
      <c r="G11690" s="1161">
        <v>45530</v>
      </c>
    </row>
    <row r="11691" spans="1:7" ht="38.25">
      <c r="A11691" s="1162">
        <v>13418</v>
      </c>
      <c r="B11691" s="1162">
        <v>31631</v>
      </c>
      <c r="C11691" s="1163" t="s">
        <v>23419</v>
      </c>
      <c r="D11691" s="1163" t="s">
        <v>8223</v>
      </c>
      <c r="E11691" s="1164" t="s">
        <v>4905</v>
      </c>
      <c r="F11691" s="1165">
        <v>45465</v>
      </c>
      <c r="G11691" s="1165">
        <v>45501</v>
      </c>
    </row>
    <row r="11692" spans="1:7" ht="25.5">
      <c r="A11692" s="1162">
        <v>13419</v>
      </c>
      <c r="B11692" s="1162">
        <v>31632</v>
      </c>
      <c r="C11692" s="1163" t="s">
        <v>23420</v>
      </c>
      <c r="D11692" s="1163" t="s">
        <v>8217</v>
      </c>
      <c r="E11692" s="1164" t="s">
        <v>2927</v>
      </c>
      <c r="F11692" s="1165">
        <v>45502</v>
      </c>
      <c r="G11692" s="1165">
        <v>45522</v>
      </c>
    </row>
    <row r="11693" spans="1:7" ht="38.25">
      <c r="A11693" s="1162">
        <v>13420</v>
      </c>
      <c r="B11693" s="1162">
        <v>31633</v>
      </c>
      <c r="C11693" s="1163" t="s">
        <v>23421</v>
      </c>
      <c r="D11693" s="1163" t="s">
        <v>8219</v>
      </c>
      <c r="E11693" s="1164" t="s">
        <v>2927</v>
      </c>
      <c r="F11693" s="1165">
        <v>45423</v>
      </c>
      <c r="G11693" s="1165">
        <v>45443</v>
      </c>
    </row>
    <row r="11694" spans="1:7" ht="25.5">
      <c r="A11694" s="1162">
        <v>13421</v>
      </c>
      <c r="B11694" s="1162">
        <v>31634</v>
      </c>
      <c r="C11694" s="1163" t="s">
        <v>23422</v>
      </c>
      <c r="D11694" s="1163" t="s">
        <v>8221</v>
      </c>
      <c r="E11694" s="1164" t="s">
        <v>2563</v>
      </c>
      <c r="F11694" s="1165">
        <v>45503</v>
      </c>
      <c r="G11694" s="1165">
        <v>45516</v>
      </c>
    </row>
    <row r="11695" spans="1:7" ht="38.25">
      <c r="A11695" s="1162">
        <v>13422</v>
      </c>
      <c r="B11695" s="1162">
        <v>31635</v>
      </c>
      <c r="C11695" s="1163" t="s">
        <v>23423</v>
      </c>
      <c r="D11695" s="1163" t="s">
        <v>8225</v>
      </c>
      <c r="E11695" s="1164" t="s">
        <v>4905</v>
      </c>
      <c r="F11695" s="1165">
        <v>45386</v>
      </c>
      <c r="G11695" s="1165">
        <v>45422</v>
      </c>
    </row>
    <row r="11696" spans="1:7" ht="38.25">
      <c r="A11696" s="1162">
        <v>13423</v>
      </c>
      <c r="B11696" s="1162">
        <v>31636</v>
      </c>
      <c r="C11696" s="1163" t="s">
        <v>23424</v>
      </c>
      <c r="D11696" s="1163" t="s">
        <v>8227</v>
      </c>
      <c r="E11696" s="1164" t="s">
        <v>2927</v>
      </c>
      <c r="F11696" s="1165">
        <v>45444</v>
      </c>
      <c r="G11696" s="1165">
        <v>45464</v>
      </c>
    </row>
    <row r="11697" spans="1:7" ht="25.5">
      <c r="A11697" s="1162">
        <v>13424</v>
      </c>
      <c r="B11697" s="1162">
        <v>31637</v>
      </c>
      <c r="C11697" s="1163" t="s">
        <v>23425</v>
      </c>
      <c r="D11697" s="1163" t="s">
        <v>8229</v>
      </c>
      <c r="E11697" s="1164" t="s">
        <v>3112</v>
      </c>
      <c r="F11697" s="1165">
        <v>45305</v>
      </c>
      <c r="G11697" s="1165">
        <v>45334</v>
      </c>
    </row>
    <row r="11698" spans="1:7" ht="25.5">
      <c r="A11698" s="1162">
        <v>13425</v>
      </c>
      <c r="B11698" s="1162">
        <v>31638</v>
      </c>
      <c r="C11698" s="1163" t="s">
        <v>23426</v>
      </c>
      <c r="D11698" s="1163" t="s">
        <v>8231</v>
      </c>
      <c r="E11698" s="1164" t="s">
        <v>4905</v>
      </c>
      <c r="F11698" s="1165">
        <v>45335</v>
      </c>
      <c r="G11698" s="1165">
        <v>45371</v>
      </c>
    </row>
    <row r="11699" spans="1:7" ht="25.5">
      <c r="A11699" s="1162">
        <v>13426</v>
      </c>
      <c r="B11699" s="1162">
        <v>31639</v>
      </c>
      <c r="C11699" s="1163" t="s">
        <v>23427</v>
      </c>
      <c r="D11699" s="1163" t="s">
        <v>8233</v>
      </c>
      <c r="E11699" s="1164" t="s">
        <v>2563</v>
      </c>
      <c r="F11699" s="1165">
        <v>45372</v>
      </c>
      <c r="G11699" s="1165">
        <v>45385</v>
      </c>
    </row>
    <row r="11700" spans="1:7" ht="25.5">
      <c r="A11700" s="1162">
        <v>13427</v>
      </c>
      <c r="B11700" s="1162">
        <v>31640</v>
      </c>
      <c r="C11700" s="1163" t="s">
        <v>23428</v>
      </c>
      <c r="D11700" s="1163" t="s">
        <v>8235</v>
      </c>
      <c r="E11700" s="1164" t="s">
        <v>2563</v>
      </c>
      <c r="F11700" s="1165">
        <v>45517</v>
      </c>
      <c r="G11700" s="1165">
        <v>45530</v>
      </c>
    </row>
    <row r="11701" spans="1:7">
      <c r="A11701" s="1158">
        <v>13428</v>
      </c>
      <c r="B11701" s="1158">
        <v>31641</v>
      </c>
      <c r="C11701" s="1159" t="s">
        <v>23429</v>
      </c>
      <c r="D11701" s="1159" t="s">
        <v>23430</v>
      </c>
      <c r="E11701" s="1160" t="s">
        <v>2953</v>
      </c>
      <c r="F11701" s="1161">
        <v>45593</v>
      </c>
      <c r="G11701" s="1161">
        <v>45641</v>
      </c>
    </row>
    <row r="11702" spans="1:7" ht="25.5">
      <c r="A11702" s="1162">
        <v>13429</v>
      </c>
      <c r="B11702" s="1162">
        <v>31642</v>
      </c>
      <c r="C11702" s="1163" t="s">
        <v>23431</v>
      </c>
      <c r="D11702" s="1163" t="s">
        <v>23432</v>
      </c>
      <c r="E11702" s="1164" t="s">
        <v>2953</v>
      </c>
      <c r="F11702" s="1165">
        <v>45593</v>
      </c>
      <c r="G11702" s="1165">
        <v>45641</v>
      </c>
    </row>
    <row r="11703" spans="1:7" ht="38.25">
      <c r="A11703" s="1158">
        <v>13430</v>
      </c>
      <c r="B11703" s="1158">
        <v>31643</v>
      </c>
      <c r="C11703" s="1159" t="s">
        <v>23433</v>
      </c>
      <c r="D11703" s="1159" t="s">
        <v>23434</v>
      </c>
      <c r="E11703" s="1160" t="s">
        <v>2699</v>
      </c>
      <c r="F11703" s="1161">
        <v>45565</v>
      </c>
      <c r="G11703" s="1161">
        <v>45606</v>
      </c>
    </row>
    <row r="11704" spans="1:7">
      <c r="A11704" s="1162">
        <v>13431</v>
      </c>
      <c r="B11704" s="1162">
        <v>31644</v>
      </c>
      <c r="C11704" s="1163" t="s">
        <v>23435</v>
      </c>
      <c r="D11704" s="1163" t="s">
        <v>8243</v>
      </c>
      <c r="E11704" s="1164" t="s">
        <v>2699</v>
      </c>
      <c r="F11704" s="1165">
        <v>45565</v>
      </c>
      <c r="G11704" s="1165">
        <v>45606</v>
      </c>
    </row>
    <row r="11705" spans="1:7" ht="25.5">
      <c r="A11705" s="1162">
        <v>13432</v>
      </c>
      <c r="B11705" s="1162">
        <v>31645</v>
      </c>
      <c r="C11705" s="1163" t="s">
        <v>23436</v>
      </c>
      <c r="D11705" s="1163" t="s">
        <v>23437</v>
      </c>
      <c r="E11705" s="1164" t="s">
        <v>2563</v>
      </c>
      <c r="F11705" s="1165">
        <v>45565</v>
      </c>
      <c r="G11705" s="1165">
        <v>45578</v>
      </c>
    </row>
    <row r="11706" spans="1:7" ht="25.5">
      <c r="A11706" s="1158">
        <v>13433</v>
      </c>
      <c r="B11706" s="1158">
        <v>31646</v>
      </c>
      <c r="C11706" s="1159" t="s">
        <v>23438</v>
      </c>
      <c r="D11706" s="1159" t="s">
        <v>23439</v>
      </c>
      <c r="E11706" s="1160" t="s">
        <v>6714</v>
      </c>
      <c r="F11706" s="1161">
        <v>45210</v>
      </c>
      <c r="G11706" s="1161">
        <v>45574</v>
      </c>
    </row>
    <row r="11707" spans="1:7" ht="25.5">
      <c r="A11707" s="1158">
        <v>13434</v>
      </c>
      <c r="B11707" s="1158">
        <v>31647</v>
      </c>
      <c r="C11707" s="1159" t="s">
        <v>23440</v>
      </c>
      <c r="D11707" s="1159" t="s">
        <v>23441</v>
      </c>
      <c r="E11707" s="1160" t="s">
        <v>2947</v>
      </c>
      <c r="F11707" s="1161">
        <v>45451</v>
      </c>
      <c r="G11707" s="1161">
        <v>45525</v>
      </c>
    </row>
    <row r="11708" spans="1:7" ht="25.5">
      <c r="A11708" s="1162">
        <v>13435</v>
      </c>
      <c r="B11708" s="1162">
        <v>31648</v>
      </c>
      <c r="C11708" s="1163" t="s">
        <v>23442</v>
      </c>
      <c r="D11708" s="1163" t="s">
        <v>23443</v>
      </c>
      <c r="E11708" s="1164" t="s">
        <v>2947</v>
      </c>
      <c r="F11708" s="1165">
        <v>45451</v>
      </c>
      <c r="G11708" s="1165">
        <v>45525</v>
      </c>
    </row>
    <row r="11709" spans="1:7" ht="25.5">
      <c r="A11709" s="1158">
        <v>13436</v>
      </c>
      <c r="B11709" s="1158">
        <v>31649</v>
      </c>
      <c r="C11709" s="1159" t="s">
        <v>23444</v>
      </c>
      <c r="D11709" s="1159" t="s">
        <v>23445</v>
      </c>
      <c r="E11709" s="1160" t="s">
        <v>6714</v>
      </c>
      <c r="F11709" s="1161">
        <v>45210</v>
      </c>
      <c r="G11709" s="1161">
        <v>45574</v>
      </c>
    </row>
    <row r="11710" spans="1:7" ht="38.25">
      <c r="A11710" s="1162">
        <v>13437</v>
      </c>
      <c r="B11710" s="1162">
        <v>31650</v>
      </c>
      <c r="C11710" s="1163" t="s">
        <v>23446</v>
      </c>
      <c r="D11710" s="1163" t="s">
        <v>23447</v>
      </c>
      <c r="E11710" s="1164" t="s">
        <v>2953</v>
      </c>
      <c r="F11710" s="1165">
        <v>45526</v>
      </c>
      <c r="G11710" s="1165">
        <v>45574</v>
      </c>
    </row>
    <row r="11711" spans="1:7" ht="38.25">
      <c r="A11711" s="1162">
        <v>13438</v>
      </c>
      <c r="B11711" s="1162">
        <v>31651</v>
      </c>
      <c r="C11711" s="1163" t="s">
        <v>23448</v>
      </c>
      <c r="D11711" s="1163" t="s">
        <v>23449</v>
      </c>
      <c r="E11711" s="1164" t="s">
        <v>2953</v>
      </c>
      <c r="F11711" s="1165">
        <v>45210</v>
      </c>
      <c r="G11711" s="1165">
        <v>45258</v>
      </c>
    </row>
    <row r="11712" spans="1:7" ht="25.5">
      <c r="A11712" s="1158">
        <v>13439</v>
      </c>
      <c r="B11712" s="1158">
        <v>31652</v>
      </c>
      <c r="C11712" s="1159" t="s">
        <v>23450</v>
      </c>
      <c r="D11712" s="1159" t="s">
        <v>23451</v>
      </c>
      <c r="E11712" s="1160" t="s">
        <v>23452</v>
      </c>
      <c r="F11712" s="1161">
        <v>45553</v>
      </c>
      <c r="G11712" s="1161">
        <v>46141</v>
      </c>
    </row>
    <row r="11713" spans="1:7" ht="38.25">
      <c r="A11713" s="1162">
        <v>13440</v>
      </c>
      <c r="B11713" s="1162">
        <v>31653</v>
      </c>
      <c r="C11713" s="1163" t="s">
        <v>23453</v>
      </c>
      <c r="D11713" s="1163" t="s">
        <v>23454</v>
      </c>
      <c r="E11713" s="1164" t="s">
        <v>4905</v>
      </c>
      <c r="F11713" s="1165">
        <v>45553</v>
      </c>
      <c r="G11713" s="1165">
        <v>45589</v>
      </c>
    </row>
    <row r="11714" spans="1:7" ht="38.25">
      <c r="A11714" s="1162">
        <v>13441</v>
      </c>
      <c r="B11714" s="1162">
        <v>31654</v>
      </c>
      <c r="C11714" s="1163" t="s">
        <v>23455</v>
      </c>
      <c r="D11714" s="1163" t="s">
        <v>23456</v>
      </c>
      <c r="E11714" s="1164" t="s">
        <v>3461</v>
      </c>
      <c r="F11714" s="1165">
        <v>45842</v>
      </c>
      <c r="G11714" s="1165">
        <v>46141</v>
      </c>
    </row>
    <row r="11715" spans="1:7">
      <c r="A11715" s="1158">
        <v>13442</v>
      </c>
      <c r="B11715" s="1158">
        <v>31655</v>
      </c>
      <c r="C11715" s="1159" t="s">
        <v>23457</v>
      </c>
      <c r="D11715" s="1159" t="s">
        <v>23458</v>
      </c>
      <c r="E11715" s="1160" t="s">
        <v>3034</v>
      </c>
      <c r="F11715" s="1161">
        <v>45617</v>
      </c>
      <c r="G11715" s="1161">
        <v>45676</v>
      </c>
    </row>
    <row r="11716" spans="1:7" ht="25.5">
      <c r="A11716" s="1162">
        <v>13443</v>
      </c>
      <c r="B11716" s="1162">
        <v>31656</v>
      </c>
      <c r="C11716" s="1163" t="s">
        <v>23459</v>
      </c>
      <c r="D11716" s="1163" t="s">
        <v>8253</v>
      </c>
      <c r="E11716" s="1164" t="s">
        <v>3034</v>
      </c>
      <c r="F11716" s="1165">
        <v>45617</v>
      </c>
      <c r="G11716" s="1165">
        <v>45676</v>
      </c>
    </row>
    <row r="11717" spans="1:7">
      <c r="A11717" s="1158">
        <v>13444</v>
      </c>
      <c r="B11717" s="1158">
        <v>31657</v>
      </c>
      <c r="C11717" s="1159" t="s">
        <v>23460</v>
      </c>
      <c r="D11717" s="1159" t="s">
        <v>23461</v>
      </c>
      <c r="E11717" s="1160" t="s">
        <v>2894</v>
      </c>
      <c r="F11717" s="1161">
        <v>45014</v>
      </c>
      <c r="G11717" s="1161">
        <v>45133</v>
      </c>
    </row>
    <row r="11718" spans="1:7" ht="25.5">
      <c r="A11718" s="1162">
        <v>13445</v>
      </c>
      <c r="B11718" s="1162">
        <v>31658</v>
      </c>
      <c r="C11718" s="1163" t="s">
        <v>23462</v>
      </c>
      <c r="D11718" s="1163" t="s">
        <v>8257</v>
      </c>
      <c r="E11718" s="1164" t="s">
        <v>2894</v>
      </c>
      <c r="F11718" s="1165">
        <v>45014</v>
      </c>
      <c r="G11718" s="1165">
        <v>45133</v>
      </c>
    </row>
    <row r="11719" spans="1:7">
      <c r="A11719" s="1158">
        <v>13446</v>
      </c>
      <c r="B11719" s="1158">
        <v>31659</v>
      </c>
      <c r="C11719" s="1159" t="s">
        <v>23463</v>
      </c>
      <c r="D11719" s="1159" t="s">
        <v>23464</v>
      </c>
      <c r="E11719" s="1160" t="s">
        <v>23465</v>
      </c>
      <c r="F11719" s="1161">
        <v>45134</v>
      </c>
      <c r="G11719" s="1161">
        <v>45401</v>
      </c>
    </row>
    <row r="11720" spans="1:7" ht="25.5">
      <c r="A11720" s="1162">
        <v>13447</v>
      </c>
      <c r="B11720" s="1162">
        <v>31660</v>
      </c>
      <c r="C11720" s="1163" t="s">
        <v>23466</v>
      </c>
      <c r="D11720" s="1163" t="s">
        <v>8266</v>
      </c>
      <c r="E11720" s="1164" t="s">
        <v>3034</v>
      </c>
      <c r="F11720" s="1165">
        <v>45239</v>
      </c>
      <c r="G11720" s="1165">
        <v>45298</v>
      </c>
    </row>
    <row r="11721" spans="1:7" ht="25.5">
      <c r="A11721" s="1162">
        <v>13448</v>
      </c>
      <c r="B11721" s="1162">
        <v>31661</v>
      </c>
      <c r="C11721" s="1163" t="s">
        <v>23467</v>
      </c>
      <c r="D11721" s="1163" t="s">
        <v>8268</v>
      </c>
      <c r="E11721" s="1164" t="s">
        <v>4905</v>
      </c>
      <c r="F11721" s="1165">
        <v>45299</v>
      </c>
      <c r="G11721" s="1165">
        <v>45335</v>
      </c>
    </row>
    <row r="11722" spans="1:7" ht="38.25">
      <c r="A11722" s="1162">
        <v>13449</v>
      </c>
      <c r="B11722" s="1162">
        <v>31662</v>
      </c>
      <c r="C11722" s="1163" t="s">
        <v>23468</v>
      </c>
      <c r="D11722" s="1163" t="s">
        <v>23469</v>
      </c>
      <c r="E11722" s="1164" t="s">
        <v>2927</v>
      </c>
      <c r="F11722" s="1165">
        <v>45381</v>
      </c>
      <c r="G11722" s="1165">
        <v>45401</v>
      </c>
    </row>
    <row r="11723" spans="1:7" ht="25.5">
      <c r="A11723" s="1162">
        <v>13450</v>
      </c>
      <c r="B11723" s="1162">
        <v>31663</v>
      </c>
      <c r="C11723" s="1163" t="s">
        <v>23470</v>
      </c>
      <c r="D11723" s="1163" t="s">
        <v>23471</v>
      </c>
      <c r="E11723" s="1164" t="s">
        <v>2693</v>
      </c>
      <c r="F11723" s="1165">
        <v>45134</v>
      </c>
      <c r="G11723" s="1165">
        <v>45178</v>
      </c>
    </row>
    <row r="11724" spans="1:7" ht="25.5">
      <c r="A11724" s="1162">
        <v>13451</v>
      </c>
      <c r="B11724" s="1162">
        <v>38225</v>
      </c>
      <c r="C11724" s="1163" t="s">
        <v>23472</v>
      </c>
      <c r="D11724" s="1163" t="s">
        <v>23473</v>
      </c>
      <c r="E11724" s="1164" t="s">
        <v>2566</v>
      </c>
      <c r="F11724" s="1165">
        <v>45299</v>
      </c>
      <c r="G11724" s="1165">
        <v>45303</v>
      </c>
    </row>
    <row r="11725" spans="1:7" ht="25.5">
      <c r="A11725" s="1162">
        <v>13452</v>
      </c>
      <c r="B11725" s="1162">
        <v>38226</v>
      </c>
      <c r="C11725" s="1163" t="s">
        <v>23474</v>
      </c>
      <c r="D11725" s="1163" t="s">
        <v>23475</v>
      </c>
      <c r="E11725" s="1164" t="s">
        <v>2563</v>
      </c>
      <c r="F11725" s="1165">
        <v>45304</v>
      </c>
      <c r="G11725" s="1165">
        <v>45317</v>
      </c>
    </row>
    <row r="11726" spans="1:7" ht="38.25">
      <c r="A11726" s="1162">
        <v>13453</v>
      </c>
      <c r="B11726" s="1162">
        <v>31664</v>
      </c>
      <c r="C11726" s="1163" t="s">
        <v>23476</v>
      </c>
      <c r="D11726" s="1163" t="s">
        <v>23477</v>
      </c>
      <c r="E11726" s="1164" t="s">
        <v>2693</v>
      </c>
      <c r="F11726" s="1165">
        <v>45336</v>
      </c>
      <c r="G11726" s="1165">
        <v>45380</v>
      </c>
    </row>
    <row r="11727" spans="1:7">
      <c r="A11727" s="1158">
        <v>13454</v>
      </c>
      <c r="B11727" s="1158">
        <v>31665</v>
      </c>
      <c r="C11727" s="1159" t="s">
        <v>23478</v>
      </c>
      <c r="D11727" s="1159" t="s">
        <v>23479</v>
      </c>
      <c r="E11727" s="1160" t="s">
        <v>23480</v>
      </c>
      <c r="F11727" s="1161">
        <v>45141</v>
      </c>
      <c r="G11727" s="1161">
        <v>45482</v>
      </c>
    </row>
    <row r="11728" spans="1:7" ht="25.5">
      <c r="A11728" s="1162">
        <v>13455</v>
      </c>
      <c r="B11728" s="1162">
        <v>31666</v>
      </c>
      <c r="C11728" s="1163" t="s">
        <v>23481</v>
      </c>
      <c r="D11728" s="1163" t="s">
        <v>23482</v>
      </c>
      <c r="E11728" s="1164" t="s">
        <v>2563</v>
      </c>
      <c r="F11728" s="1165">
        <v>45155</v>
      </c>
      <c r="G11728" s="1165">
        <v>45168</v>
      </c>
    </row>
    <row r="11729" spans="1:7" ht="25.5">
      <c r="A11729" s="1162">
        <v>13456</v>
      </c>
      <c r="B11729" s="1162">
        <v>31667</v>
      </c>
      <c r="C11729" s="1163" t="s">
        <v>23483</v>
      </c>
      <c r="D11729" s="1163" t="s">
        <v>23484</v>
      </c>
      <c r="E11729" s="1164" t="s">
        <v>2563</v>
      </c>
      <c r="F11729" s="1165">
        <v>45141</v>
      </c>
      <c r="G11729" s="1165">
        <v>45154</v>
      </c>
    </row>
    <row r="11730" spans="1:7" ht="25.5">
      <c r="A11730" s="1162">
        <v>13457</v>
      </c>
      <c r="B11730" s="1162">
        <v>31668</v>
      </c>
      <c r="C11730" s="1163" t="s">
        <v>23485</v>
      </c>
      <c r="D11730" s="1163" t="s">
        <v>8281</v>
      </c>
      <c r="E11730" s="1164" t="s">
        <v>2953</v>
      </c>
      <c r="F11730" s="1165">
        <v>45434</v>
      </c>
      <c r="G11730" s="1165">
        <v>45482</v>
      </c>
    </row>
    <row r="11731" spans="1:7">
      <c r="A11731" s="1162">
        <v>13458</v>
      </c>
      <c r="B11731" s="1162">
        <v>31669</v>
      </c>
      <c r="C11731" s="1163" t="s">
        <v>23486</v>
      </c>
      <c r="D11731" s="1163" t="s">
        <v>8285</v>
      </c>
      <c r="E11731" s="1164" t="s">
        <v>2953</v>
      </c>
      <c r="F11731" s="1165">
        <v>45385</v>
      </c>
      <c r="G11731" s="1165">
        <v>45433</v>
      </c>
    </row>
    <row r="11732" spans="1:7" ht="25.5">
      <c r="A11732" s="1158">
        <v>13459</v>
      </c>
      <c r="B11732" s="1158">
        <v>31670</v>
      </c>
      <c r="C11732" s="1159" t="s">
        <v>23487</v>
      </c>
      <c r="D11732" s="1159" t="s">
        <v>23488</v>
      </c>
      <c r="E11732" s="1160" t="s">
        <v>23489</v>
      </c>
      <c r="F11732" s="1161">
        <v>45231</v>
      </c>
      <c r="G11732" s="1161">
        <v>45681</v>
      </c>
    </row>
    <row r="11733" spans="1:7" ht="25.5">
      <c r="A11733" s="1162">
        <v>13460</v>
      </c>
      <c r="B11733" s="1162">
        <v>31671</v>
      </c>
      <c r="C11733" s="1163" t="s">
        <v>23490</v>
      </c>
      <c r="D11733" s="1163" t="s">
        <v>8294</v>
      </c>
      <c r="E11733" s="1164" t="s">
        <v>4905</v>
      </c>
      <c r="F11733" s="1165">
        <v>45589</v>
      </c>
      <c r="G11733" s="1165">
        <v>45625</v>
      </c>
    </row>
    <row r="11734" spans="1:7" ht="25.5">
      <c r="A11734" s="1162">
        <v>13461</v>
      </c>
      <c r="B11734" s="1162">
        <v>31672</v>
      </c>
      <c r="C11734" s="1163" t="s">
        <v>23491</v>
      </c>
      <c r="D11734" s="1163" t="s">
        <v>8296</v>
      </c>
      <c r="E11734" s="1164" t="s">
        <v>2699</v>
      </c>
      <c r="F11734" s="1165">
        <v>45626</v>
      </c>
      <c r="G11734" s="1165">
        <v>45667</v>
      </c>
    </row>
    <row r="11735" spans="1:7" ht="25.5">
      <c r="A11735" s="1162">
        <v>13462</v>
      </c>
      <c r="B11735" s="1162">
        <v>31673</v>
      </c>
      <c r="C11735" s="1163" t="s">
        <v>23492</v>
      </c>
      <c r="D11735" s="1163" t="s">
        <v>8298</v>
      </c>
      <c r="E11735" s="1164" t="s">
        <v>2927</v>
      </c>
      <c r="F11735" s="1165">
        <v>45231</v>
      </c>
      <c r="G11735" s="1165">
        <v>45251</v>
      </c>
    </row>
    <row r="11736" spans="1:7" ht="25.5">
      <c r="A11736" s="1162">
        <v>13463</v>
      </c>
      <c r="B11736" s="1162">
        <v>31674</v>
      </c>
      <c r="C11736" s="1163" t="s">
        <v>23493</v>
      </c>
      <c r="D11736" s="1163" t="s">
        <v>8300</v>
      </c>
      <c r="E11736" s="1164" t="s">
        <v>2563</v>
      </c>
      <c r="F11736" s="1165">
        <v>45668</v>
      </c>
      <c r="G11736" s="1165">
        <v>45681</v>
      </c>
    </row>
    <row r="11737" spans="1:7" ht="25.5">
      <c r="A11737" s="1158">
        <v>13464</v>
      </c>
      <c r="B11737" s="1158">
        <v>31675</v>
      </c>
      <c r="C11737" s="1159" t="s">
        <v>23494</v>
      </c>
      <c r="D11737" s="1159" t="s">
        <v>23495</v>
      </c>
      <c r="E11737" s="1160" t="s">
        <v>23496</v>
      </c>
      <c r="F11737" s="1161">
        <v>45476</v>
      </c>
      <c r="G11737" s="1161">
        <v>45607</v>
      </c>
    </row>
    <row r="11738" spans="1:7" ht="25.5">
      <c r="A11738" s="1162">
        <v>13465</v>
      </c>
      <c r="B11738" s="1162">
        <v>31676</v>
      </c>
      <c r="C11738" s="1163" t="s">
        <v>23497</v>
      </c>
      <c r="D11738" s="1163" t="s">
        <v>23498</v>
      </c>
      <c r="E11738" s="1164" t="s">
        <v>2702</v>
      </c>
      <c r="F11738" s="1165">
        <v>45587</v>
      </c>
      <c r="G11738" s="1165">
        <v>45593</v>
      </c>
    </row>
    <row r="11739" spans="1:7" ht="25.5">
      <c r="A11739" s="1162">
        <v>13466</v>
      </c>
      <c r="B11739" s="1162">
        <v>31677</v>
      </c>
      <c r="C11739" s="1163" t="s">
        <v>23499</v>
      </c>
      <c r="D11739" s="1163" t="s">
        <v>23500</v>
      </c>
      <c r="E11739" s="1164" t="s">
        <v>2702</v>
      </c>
      <c r="F11739" s="1165">
        <v>45594</v>
      </c>
      <c r="G11739" s="1165">
        <v>45600</v>
      </c>
    </row>
    <row r="11740" spans="1:7" ht="38.25">
      <c r="A11740" s="1162">
        <v>13467</v>
      </c>
      <c r="B11740" s="1162">
        <v>31678</v>
      </c>
      <c r="C11740" s="1163" t="s">
        <v>23501</v>
      </c>
      <c r="D11740" s="1163" t="s">
        <v>23502</v>
      </c>
      <c r="E11740" s="1164" t="s">
        <v>2702</v>
      </c>
      <c r="F11740" s="1165">
        <v>45601</v>
      </c>
      <c r="G11740" s="1165">
        <v>45607</v>
      </c>
    </row>
    <row r="11741" spans="1:7" ht="25.5">
      <c r="A11741" s="1162">
        <v>13468</v>
      </c>
      <c r="B11741" s="1162">
        <v>31679</v>
      </c>
      <c r="C11741" s="1163" t="s">
        <v>9459</v>
      </c>
      <c r="D11741" s="1163" t="s">
        <v>9460</v>
      </c>
      <c r="E11741" s="1164" t="s">
        <v>3034</v>
      </c>
      <c r="F11741" s="1165">
        <v>45476</v>
      </c>
      <c r="G11741" s="1165">
        <v>45535</v>
      </c>
    </row>
    <row r="11742" spans="1:7" ht="25.5">
      <c r="A11742" s="1158">
        <v>13469</v>
      </c>
      <c r="B11742" s="1158">
        <v>31680</v>
      </c>
      <c r="C11742" s="1159" t="s">
        <v>23503</v>
      </c>
      <c r="D11742" s="1159" t="s">
        <v>23504</v>
      </c>
      <c r="E11742" s="1160" t="s">
        <v>23505</v>
      </c>
      <c r="F11742" s="1161">
        <v>45196</v>
      </c>
      <c r="G11742" s="1161">
        <v>45702</v>
      </c>
    </row>
    <row r="11743" spans="1:7">
      <c r="A11743" s="1162">
        <v>13470</v>
      </c>
      <c r="B11743" s="1162">
        <v>31681</v>
      </c>
      <c r="C11743" s="1163" t="s">
        <v>23506</v>
      </c>
      <c r="D11743" s="1163" t="s">
        <v>8319</v>
      </c>
      <c r="E11743" s="1164" t="s">
        <v>2927</v>
      </c>
      <c r="F11743" s="1165">
        <v>45668</v>
      </c>
      <c r="G11743" s="1165">
        <v>45688</v>
      </c>
    </row>
    <row r="11744" spans="1:7" ht="25.5">
      <c r="A11744" s="1162">
        <v>13471</v>
      </c>
      <c r="B11744" s="1162">
        <v>31682</v>
      </c>
      <c r="C11744" s="1163" t="s">
        <v>23507</v>
      </c>
      <c r="D11744" s="1163" t="s">
        <v>23508</v>
      </c>
      <c r="E11744" s="1164" t="s">
        <v>3112</v>
      </c>
      <c r="F11744" s="1165">
        <v>45196</v>
      </c>
      <c r="G11744" s="1165">
        <v>45225</v>
      </c>
    </row>
    <row r="11745" spans="1:7" ht="25.5">
      <c r="A11745" s="1162">
        <v>13472</v>
      </c>
      <c r="B11745" s="1162">
        <v>31683</v>
      </c>
      <c r="C11745" s="1163" t="s">
        <v>23509</v>
      </c>
      <c r="D11745" s="1163" t="s">
        <v>23510</v>
      </c>
      <c r="E11745" s="1164" t="s">
        <v>2563</v>
      </c>
      <c r="F11745" s="1165">
        <v>45689</v>
      </c>
      <c r="G11745" s="1165">
        <v>45702</v>
      </c>
    </row>
    <row r="11746" spans="1:7" ht="25.5">
      <c r="A11746" s="1162">
        <v>13473</v>
      </c>
      <c r="B11746" s="1162">
        <v>31684</v>
      </c>
      <c r="C11746" s="1163" t="s">
        <v>23511</v>
      </c>
      <c r="D11746" s="1163" t="s">
        <v>8311</v>
      </c>
      <c r="E11746" s="1164" t="s">
        <v>3034</v>
      </c>
      <c r="F11746" s="1165">
        <v>45518</v>
      </c>
      <c r="G11746" s="1165">
        <v>45577</v>
      </c>
    </row>
    <row r="11747" spans="1:7">
      <c r="A11747" s="1162">
        <v>13474</v>
      </c>
      <c r="B11747" s="1162">
        <v>31685</v>
      </c>
      <c r="C11747" s="1163" t="s">
        <v>23512</v>
      </c>
      <c r="D11747" s="1163" t="s">
        <v>8313</v>
      </c>
      <c r="E11747" s="1164" t="s">
        <v>3034</v>
      </c>
      <c r="F11747" s="1165">
        <v>45578</v>
      </c>
      <c r="G11747" s="1165">
        <v>45637</v>
      </c>
    </row>
    <row r="11748" spans="1:7">
      <c r="A11748" s="1162">
        <v>13475</v>
      </c>
      <c r="B11748" s="1162">
        <v>31686</v>
      </c>
      <c r="C11748" s="1163" t="s">
        <v>23513</v>
      </c>
      <c r="D11748" s="1163" t="s">
        <v>8315</v>
      </c>
      <c r="E11748" s="1164" t="s">
        <v>2699</v>
      </c>
      <c r="F11748" s="1165">
        <v>45476</v>
      </c>
      <c r="G11748" s="1165">
        <v>45517</v>
      </c>
    </row>
    <row r="11749" spans="1:7" ht="25.5">
      <c r="A11749" s="1162">
        <v>13476</v>
      </c>
      <c r="B11749" s="1162">
        <v>31687</v>
      </c>
      <c r="C11749" s="1163" t="s">
        <v>23514</v>
      </c>
      <c r="D11749" s="1163" t="s">
        <v>8317</v>
      </c>
      <c r="E11749" s="1164" t="s">
        <v>3112</v>
      </c>
      <c r="F11749" s="1165">
        <v>45638</v>
      </c>
      <c r="G11749" s="1165">
        <v>45667</v>
      </c>
    </row>
    <row r="11750" spans="1:7" ht="25.5">
      <c r="A11750" s="1158">
        <v>13477</v>
      </c>
      <c r="B11750" s="1158">
        <v>31688</v>
      </c>
      <c r="C11750" s="1159" t="s">
        <v>23515</v>
      </c>
      <c r="D11750" s="1159" t="s">
        <v>23516</v>
      </c>
      <c r="E11750" s="1160" t="s">
        <v>8326</v>
      </c>
      <c r="F11750" s="1161">
        <v>45767</v>
      </c>
      <c r="G11750" s="1161">
        <v>45975</v>
      </c>
    </row>
    <row r="11751" spans="1:7" ht="25.5">
      <c r="A11751" s="1162">
        <v>13478</v>
      </c>
      <c r="B11751" s="1162">
        <v>31689</v>
      </c>
      <c r="C11751" s="1163" t="s">
        <v>23517</v>
      </c>
      <c r="D11751" s="1163" t="s">
        <v>8328</v>
      </c>
      <c r="E11751" s="1164" t="s">
        <v>2947</v>
      </c>
      <c r="F11751" s="1165">
        <v>45767</v>
      </c>
      <c r="G11751" s="1165">
        <v>45841</v>
      </c>
    </row>
    <row r="11752" spans="1:7" ht="38.25">
      <c r="A11752" s="1162">
        <v>13479</v>
      </c>
      <c r="B11752" s="1162">
        <v>31690</v>
      </c>
      <c r="C11752" s="1163" t="s">
        <v>23518</v>
      </c>
      <c r="D11752" s="1163" t="s">
        <v>23519</v>
      </c>
      <c r="E11752" s="1164" t="s">
        <v>2563</v>
      </c>
      <c r="F11752" s="1165">
        <v>45962</v>
      </c>
      <c r="G11752" s="1165">
        <v>45975</v>
      </c>
    </row>
    <row r="11753" spans="1:7">
      <c r="A11753" s="1158">
        <v>13480</v>
      </c>
      <c r="B11753" s="1158">
        <v>31691</v>
      </c>
      <c r="C11753" s="1159" t="s">
        <v>23520</v>
      </c>
      <c r="D11753" s="1159" t="s">
        <v>23521</v>
      </c>
      <c r="E11753" s="1160" t="s">
        <v>3129</v>
      </c>
      <c r="F11753" s="1161">
        <v>45842</v>
      </c>
      <c r="G11753" s="1161">
        <v>45948</v>
      </c>
    </row>
    <row r="11754" spans="1:7">
      <c r="A11754" s="1162">
        <v>13481</v>
      </c>
      <c r="B11754" s="1162">
        <v>31692</v>
      </c>
      <c r="C11754" s="1163" t="s">
        <v>23522</v>
      </c>
      <c r="D11754" s="1163" t="s">
        <v>8336</v>
      </c>
      <c r="E11754" s="1164" t="s">
        <v>2953</v>
      </c>
      <c r="F11754" s="1165">
        <v>45842</v>
      </c>
      <c r="G11754" s="1165">
        <v>45890</v>
      </c>
    </row>
    <row r="11755" spans="1:7" ht="25.5">
      <c r="A11755" s="1162">
        <v>13482</v>
      </c>
      <c r="B11755" s="1162">
        <v>31693</v>
      </c>
      <c r="C11755" s="1163" t="s">
        <v>23523</v>
      </c>
      <c r="D11755" s="1163" t="s">
        <v>8334</v>
      </c>
      <c r="E11755" s="1164" t="s">
        <v>2927</v>
      </c>
      <c r="F11755" s="1165">
        <v>45891</v>
      </c>
      <c r="G11755" s="1165">
        <v>45911</v>
      </c>
    </row>
    <row r="11756" spans="1:7" ht="25.5">
      <c r="A11756" s="1162">
        <v>13483</v>
      </c>
      <c r="B11756" s="1162">
        <v>31694</v>
      </c>
      <c r="C11756" s="1163" t="s">
        <v>23524</v>
      </c>
      <c r="D11756" s="1163" t="s">
        <v>23525</v>
      </c>
      <c r="E11756" s="1164" t="s">
        <v>4905</v>
      </c>
      <c r="F11756" s="1165">
        <v>45912</v>
      </c>
      <c r="G11756" s="1165">
        <v>45948</v>
      </c>
    </row>
    <row r="11757" spans="1:7" ht="25.5">
      <c r="A11757" s="1158">
        <v>13484</v>
      </c>
      <c r="B11757" s="1158">
        <v>31695</v>
      </c>
      <c r="C11757" s="1159" t="s">
        <v>23526</v>
      </c>
      <c r="D11757" s="1159" t="s">
        <v>23527</v>
      </c>
      <c r="E11757" s="1160" t="s">
        <v>23528</v>
      </c>
      <c r="F11757" s="1161">
        <v>44587</v>
      </c>
      <c r="G11757" s="1161">
        <v>45493</v>
      </c>
    </row>
    <row r="11758" spans="1:7" ht="25.5">
      <c r="A11758" s="1162">
        <v>13485</v>
      </c>
      <c r="B11758" s="1162">
        <v>31696</v>
      </c>
      <c r="C11758" s="1163" t="s">
        <v>23529</v>
      </c>
      <c r="D11758" s="1163" t="s">
        <v>23530</v>
      </c>
      <c r="E11758" s="1164" t="s">
        <v>2927</v>
      </c>
      <c r="F11758" s="1165">
        <v>45473</v>
      </c>
      <c r="G11758" s="1165">
        <v>45493</v>
      </c>
    </row>
    <row r="11759" spans="1:7" ht="25.5">
      <c r="A11759" s="1162">
        <v>13486</v>
      </c>
      <c r="B11759" s="1162">
        <v>31697</v>
      </c>
      <c r="C11759" s="1163" t="s">
        <v>23531</v>
      </c>
      <c r="D11759" s="1163" t="s">
        <v>23532</v>
      </c>
      <c r="E11759" s="1164" t="s">
        <v>3112</v>
      </c>
      <c r="F11759" s="1165">
        <v>45443</v>
      </c>
      <c r="G11759" s="1165">
        <v>45472</v>
      </c>
    </row>
    <row r="11760" spans="1:7" ht="25.5">
      <c r="A11760" s="1162">
        <v>13487</v>
      </c>
      <c r="B11760" s="1162">
        <v>31698</v>
      </c>
      <c r="C11760" s="1163" t="s">
        <v>23533</v>
      </c>
      <c r="D11760" s="1163" t="s">
        <v>23534</v>
      </c>
      <c r="E11760" s="1164" t="s">
        <v>4905</v>
      </c>
      <c r="F11760" s="1165">
        <v>44587</v>
      </c>
      <c r="G11760" s="1165">
        <v>44623</v>
      </c>
    </row>
    <row r="11761" spans="1:7" ht="25.5">
      <c r="A11761" s="1158">
        <v>13488</v>
      </c>
      <c r="B11761" s="1158">
        <v>31699</v>
      </c>
      <c r="C11761" s="1159" t="s">
        <v>23535</v>
      </c>
      <c r="D11761" s="1159" t="s">
        <v>23536</v>
      </c>
      <c r="E11761" s="1160" t="s">
        <v>8352</v>
      </c>
      <c r="F11761" s="1161">
        <v>45314</v>
      </c>
      <c r="G11761" s="1161">
        <v>45452</v>
      </c>
    </row>
    <row r="11762" spans="1:7" ht="38.25">
      <c r="A11762" s="1162">
        <v>13489</v>
      </c>
      <c r="B11762" s="1162">
        <v>31700</v>
      </c>
      <c r="C11762" s="1163" t="s">
        <v>23537</v>
      </c>
      <c r="D11762" s="1163" t="s">
        <v>23538</v>
      </c>
      <c r="E11762" s="1164" t="s">
        <v>2953</v>
      </c>
      <c r="F11762" s="1165">
        <v>45314</v>
      </c>
      <c r="G11762" s="1165">
        <v>45362</v>
      </c>
    </row>
    <row r="11763" spans="1:7" ht="38.25">
      <c r="A11763" s="1162">
        <v>13490</v>
      </c>
      <c r="B11763" s="1162">
        <v>31701</v>
      </c>
      <c r="C11763" s="1163" t="s">
        <v>23539</v>
      </c>
      <c r="D11763" s="1163" t="s">
        <v>23540</v>
      </c>
      <c r="E11763" s="1164" t="s">
        <v>3034</v>
      </c>
      <c r="F11763" s="1165">
        <v>45393</v>
      </c>
      <c r="G11763" s="1165">
        <v>45452</v>
      </c>
    </row>
    <row r="11764" spans="1:7" ht="25.5">
      <c r="A11764" s="1158">
        <v>13491</v>
      </c>
      <c r="B11764" s="1158">
        <v>31702</v>
      </c>
      <c r="C11764" s="1159" t="s">
        <v>23541</v>
      </c>
      <c r="D11764" s="1159" t="s">
        <v>23542</v>
      </c>
      <c r="E11764" s="1160" t="s">
        <v>8359</v>
      </c>
      <c r="F11764" s="1161">
        <v>45314</v>
      </c>
      <c r="G11764" s="1161">
        <v>45459</v>
      </c>
    </row>
    <row r="11765" spans="1:7" ht="25.5">
      <c r="A11765" s="1162">
        <v>13492</v>
      </c>
      <c r="B11765" s="1162">
        <v>31703</v>
      </c>
      <c r="C11765" s="1163" t="s">
        <v>23543</v>
      </c>
      <c r="D11765" s="1163" t="s">
        <v>23544</v>
      </c>
      <c r="E11765" s="1164" t="s">
        <v>7745</v>
      </c>
      <c r="F11765" s="1165">
        <v>45451</v>
      </c>
      <c r="G11765" s="1165">
        <v>45459</v>
      </c>
    </row>
    <row r="11766" spans="1:7" ht="25.5">
      <c r="A11766" s="1162">
        <v>13493</v>
      </c>
      <c r="B11766" s="1162">
        <v>31704</v>
      </c>
      <c r="C11766" s="1163" t="s">
        <v>23545</v>
      </c>
      <c r="D11766" s="1163" t="s">
        <v>8363</v>
      </c>
      <c r="E11766" s="1164" t="s">
        <v>2953</v>
      </c>
      <c r="F11766" s="1165">
        <v>45351</v>
      </c>
      <c r="G11766" s="1165">
        <v>45399</v>
      </c>
    </row>
    <row r="11767" spans="1:7">
      <c r="A11767" s="1162">
        <v>13494</v>
      </c>
      <c r="B11767" s="1162">
        <v>31705</v>
      </c>
      <c r="C11767" s="1163" t="s">
        <v>23546</v>
      </c>
      <c r="D11767" s="1163" t="s">
        <v>8365</v>
      </c>
      <c r="E11767" s="1164" t="s">
        <v>4905</v>
      </c>
      <c r="F11767" s="1165">
        <v>45314</v>
      </c>
      <c r="G11767" s="1165">
        <v>45350</v>
      </c>
    </row>
    <row r="11768" spans="1:7" ht="25.5">
      <c r="A11768" s="1162">
        <v>13495</v>
      </c>
      <c r="B11768" s="1162">
        <v>31706</v>
      </c>
      <c r="C11768" s="1163" t="s">
        <v>23547</v>
      </c>
      <c r="D11768" s="1163" t="s">
        <v>8367</v>
      </c>
      <c r="E11768" s="1164" t="s">
        <v>2927</v>
      </c>
      <c r="F11768" s="1165">
        <v>45430</v>
      </c>
      <c r="G11768" s="1165">
        <v>45450</v>
      </c>
    </row>
    <row r="11769" spans="1:7" ht="25.5">
      <c r="A11769" s="1162">
        <v>13496</v>
      </c>
      <c r="B11769" s="1162">
        <v>31707</v>
      </c>
      <c r="C11769" s="1163" t="s">
        <v>23548</v>
      </c>
      <c r="D11769" s="1163" t="s">
        <v>8369</v>
      </c>
      <c r="E11769" s="1164" t="s">
        <v>3112</v>
      </c>
      <c r="F11769" s="1165">
        <v>45400</v>
      </c>
      <c r="G11769" s="1165">
        <v>45429</v>
      </c>
    </row>
    <row r="11770" spans="1:7" ht="38.25">
      <c r="A11770" s="1162">
        <v>13497</v>
      </c>
      <c r="B11770" s="1162">
        <v>31708</v>
      </c>
      <c r="C11770" s="1163" t="s">
        <v>23549</v>
      </c>
      <c r="D11770" s="1163" t="s">
        <v>23550</v>
      </c>
      <c r="E11770" s="1164" t="s">
        <v>3112</v>
      </c>
      <c r="F11770" s="1165">
        <v>45351</v>
      </c>
      <c r="G11770" s="1165">
        <v>45380</v>
      </c>
    </row>
    <row r="11771" spans="1:7" ht="25.5">
      <c r="A11771" s="1162">
        <v>13498</v>
      </c>
      <c r="B11771" s="1162">
        <v>31709</v>
      </c>
      <c r="C11771" s="1163" t="s">
        <v>23086</v>
      </c>
      <c r="D11771" s="1163" t="s">
        <v>23087</v>
      </c>
      <c r="E11771" s="1164" t="s">
        <v>2702</v>
      </c>
      <c r="F11771" s="1165">
        <v>45390</v>
      </c>
      <c r="G11771" s="1165">
        <v>45396</v>
      </c>
    </row>
    <row r="11772" spans="1:7" ht="38.25">
      <c r="A11772" s="1162">
        <v>13499</v>
      </c>
      <c r="B11772" s="1162">
        <v>31710</v>
      </c>
      <c r="C11772" s="1163" t="s">
        <v>23551</v>
      </c>
      <c r="D11772" s="1163" t="s">
        <v>23552</v>
      </c>
      <c r="E11772" s="1164" t="s">
        <v>2702</v>
      </c>
      <c r="F11772" s="1165">
        <v>45323</v>
      </c>
      <c r="G11772" s="1165">
        <v>45329</v>
      </c>
    </row>
    <row r="11773" spans="1:7" ht="25.5">
      <c r="A11773" s="1162">
        <v>13500</v>
      </c>
      <c r="B11773" s="1162">
        <v>31711</v>
      </c>
      <c r="C11773" s="1163" t="s">
        <v>23553</v>
      </c>
      <c r="D11773" s="1163" t="s">
        <v>23554</v>
      </c>
      <c r="E11773" s="1164" t="s">
        <v>2566</v>
      </c>
      <c r="F11773" s="1165">
        <v>45397</v>
      </c>
      <c r="G11773" s="1165">
        <v>45401</v>
      </c>
    </row>
    <row r="11774" spans="1:7" ht="25.5">
      <c r="A11774" s="1158">
        <v>13501</v>
      </c>
      <c r="B11774" s="1158">
        <v>31712</v>
      </c>
      <c r="C11774" s="1159" t="s">
        <v>23555</v>
      </c>
      <c r="D11774" s="1159" t="s">
        <v>23556</v>
      </c>
      <c r="E11774" s="1160" t="s">
        <v>8372</v>
      </c>
      <c r="F11774" s="1161">
        <v>45467</v>
      </c>
      <c r="G11774" s="1161">
        <v>45524</v>
      </c>
    </row>
    <row r="11775" spans="1:7" ht="25.5">
      <c r="A11775" s="1162">
        <v>13502</v>
      </c>
      <c r="B11775" s="1162">
        <v>31713</v>
      </c>
      <c r="C11775" s="1163" t="s">
        <v>23557</v>
      </c>
      <c r="D11775" s="1163" t="s">
        <v>23558</v>
      </c>
      <c r="E11775" s="1164" t="s">
        <v>2953</v>
      </c>
      <c r="F11775" s="1165">
        <v>45467</v>
      </c>
      <c r="G11775" s="1165">
        <v>45515</v>
      </c>
    </row>
    <row r="11776" spans="1:7" ht="38.25">
      <c r="A11776" s="1162">
        <v>13503</v>
      </c>
      <c r="B11776" s="1162">
        <v>31714</v>
      </c>
      <c r="C11776" s="1163" t="s">
        <v>23559</v>
      </c>
      <c r="D11776" s="1163" t="s">
        <v>23560</v>
      </c>
      <c r="E11776" s="1164" t="s">
        <v>7745</v>
      </c>
      <c r="F11776" s="1165">
        <v>45516</v>
      </c>
      <c r="G11776" s="1165">
        <v>45524</v>
      </c>
    </row>
    <row r="11777" spans="1:7" ht="38.25">
      <c r="A11777" s="1162">
        <v>13504</v>
      </c>
      <c r="B11777" s="1162">
        <v>31715</v>
      </c>
      <c r="C11777" s="1163" t="s">
        <v>23561</v>
      </c>
      <c r="D11777" s="1163" t="s">
        <v>23562</v>
      </c>
      <c r="E11777" s="1164" t="s">
        <v>2953</v>
      </c>
      <c r="F11777" s="1165">
        <v>45467</v>
      </c>
      <c r="G11777" s="1165">
        <v>45515</v>
      </c>
    </row>
    <row r="11778" spans="1:7" ht="25.5">
      <c r="A11778" s="1158">
        <v>13505</v>
      </c>
      <c r="B11778" s="1158">
        <v>31716</v>
      </c>
      <c r="C11778" s="1159" t="s">
        <v>23563</v>
      </c>
      <c r="D11778" s="1159" t="s">
        <v>23564</v>
      </c>
      <c r="E11778" s="1160" t="s">
        <v>3112</v>
      </c>
      <c r="F11778" s="1161">
        <v>45525</v>
      </c>
      <c r="G11778" s="1161">
        <v>45554</v>
      </c>
    </row>
    <row r="11779" spans="1:7" ht="38.25">
      <c r="A11779" s="1162">
        <v>13506</v>
      </c>
      <c r="B11779" s="1162">
        <v>31717</v>
      </c>
      <c r="C11779" s="1163" t="s">
        <v>23565</v>
      </c>
      <c r="D11779" s="1163" t="s">
        <v>23566</v>
      </c>
      <c r="E11779" s="1164" t="s">
        <v>3112</v>
      </c>
      <c r="F11779" s="1165">
        <v>45525</v>
      </c>
      <c r="G11779" s="1165">
        <v>45554</v>
      </c>
    </row>
    <row r="11780" spans="1:7" ht="25.5">
      <c r="A11780" s="1158">
        <v>13507</v>
      </c>
      <c r="B11780" s="1158">
        <v>31718</v>
      </c>
      <c r="C11780" s="1159" t="s">
        <v>23567</v>
      </c>
      <c r="D11780" s="1159" t="s">
        <v>23568</v>
      </c>
      <c r="E11780" s="1160" t="s">
        <v>23569</v>
      </c>
      <c r="F11780" s="1161">
        <v>45226</v>
      </c>
      <c r="G11780" s="1161">
        <v>46041</v>
      </c>
    </row>
    <row r="11781" spans="1:7" ht="25.5">
      <c r="A11781" s="1162">
        <v>13508</v>
      </c>
      <c r="B11781" s="1162">
        <v>31719</v>
      </c>
      <c r="C11781" s="1163" t="s">
        <v>23570</v>
      </c>
      <c r="D11781" s="1163" t="s">
        <v>23571</v>
      </c>
      <c r="E11781" s="1164" t="s">
        <v>3034</v>
      </c>
      <c r="F11781" s="1165">
        <v>45516</v>
      </c>
      <c r="G11781" s="1165">
        <v>45575</v>
      </c>
    </row>
    <row r="11782" spans="1:7" ht="25.5">
      <c r="A11782" s="1162">
        <v>13509</v>
      </c>
      <c r="B11782" s="1162">
        <v>31720</v>
      </c>
      <c r="C11782" s="1163" t="s">
        <v>23572</v>
      </c>
      <c r="D11782" s="1163" t="s">
        <v>23573</v>
      </c>
      <c r="E11782" s="1164" t="s">
        <v>2563</v>
      </c>
      <c r="F11782" s="1165">
        <v>45576</v>
      </c>
      <c r="G11782" s="1165">
        <v>45589</v>
      </c>
    </row>
    <row r="11783" spans="1:7" ht="25.5">
      <c r="A11783" s="1162">
        <v>13510</v>
      </c>
      <c r="B11783" s="1162">
        <v>31721</v>
      </c>
      <c r="C11783" s="1163" t="s">
        <v>8683</v>
      </c>
      <c r="D11783" s="1163" t="s">
        <v>8684</v>
      </c>
      <c r="E11783" s="1164" t="s">
        <v>2947</v>
      </c>
      <c r="F11783" s="1165">
        <v>45226</v>
      </c>
      <c r="G11783" s="1165">
        <v>45300</v>
      </c>
    </row>
    <row r="11784" spans="1:7" ht="38.25">
      <c r="A11784" s="1162">
        <v>13511</v>
      </c>
      <c r="B11784" s="1162">
        <v>31722</v>
      </c>
      <c r="C11784" s="1163" t="s">
        <v>23574</v>
      </c>
      <c r="D11784" s="1163" t="s">
        <v>23575</v>
      </c>
      <c r="E11784" s="1164" t="s">
        <v>3955</v>
      </c>
      <c r="F11784" s="1165">
        <v>45842</v>
      </c>
      <c r="G11784" s="1165">
        <v>46041</v>
      </c>
    </row>
    <row r="11785" spans="1:7" ht="38.25">
      <c r="A11785" s="1162">
        <v>13512</v>
      </c>
      <c r="B11785" s="1162">
        <v>31723</v>
      </c>
      <c r="C11785" s="1163" t="s">
        <v>23576</v>
      </c>
      <c r="D11785" s="1163" t="s">
        <v>23577</v>
      </c>
      <c r="E11785" s="1164" t="s">
        <v>3955</v>
      </c>
      <c r="F11785" s="1165">
        <v>45842</v>
      </c>
      <c r="G11785" s="1165">
        <v>46041</v>
      </c>
    </row>
    <row r="11786" spans="1:7" ht="25.5">
      <c r="A11786" s="1162">
        <v>13513</v>
      </c>
      <c r="B11786" s="1162">
        <v>31724</v>
      </c>
      <c r="C11786" s="1163" t="s">
        <v>23578</v>
      </c>
      <c r="D11786" s="1163" t="s">
        <v>23579</v>
      </c>
      <c r="E11786" s="1164" t="s">
        <v>2927</v>
      </c>
      <c r="F11786" s="1165">
        <v>45590</v>
      </c>
      <c r="G11786" s="1165">
        <v>45610</v>
      </c>
    </row>
    <row r="11787" spans="1:7" ht="25.5">
      <c r="A11787" s="1158">
        <v>13514</v>
      </c>
      <c r="B11787" s="1158">
        <v>31725</v>
      </c>
      <c r="C11787" s="1159" t="s">
        <v>23580</v>
      </c>
      <c r="D11787" s="1159" t="s">
        <v>23581</v>
      </c>
      <c r="E11787" s="1160" t="s">
        <v>23582</v>
      </c>
      <c r="F11787" s="1161">
        <v>44604</v>
      </c>
      <c r="G11787" s="1161">
        <v>45476</v>
      </c>
    </row>
    <row r="11788" spans="1:7" ht="38.25">
      <c r="A11788" s="1162">
        <v>13515</v>
      </c>
      <c r="B11788" s="1162">
        <v>31726</v>
      </c>
      <c r="C11788" s="1163" t="s">
        <v>23583</v>
      </c>
      <c r="D11788" s="1163" t="s">
        <v>23584</v>
      </c>
      <c r="E11788" s="1164" t="s">
        <v>4905</v>
      </c>
      <c r="F11788" s="1165">
        <v>45440</v>
      </c>
      <c r="G11788" s="1165">
        <v>45476</v>
      </c>
    </row>
    <row r="11789" spans="1:7" ht="25.5">
      <c r="A11789" s="1162">
        <v>13516</v>
      </c>
      <c r="B11789" s="1162">
        <v>31727</v>
      </c>
      <c r="C11789" s="1163" t="s">
        <v>23585</v>
      </c>
      <c r="D11789" s="1163" t="s">
        <v>23586</v>
      </c>
      <c r="E11789" s="1164" t="s">
        <v>3112</v>
      </c>
      <c r="F11789" s="1165">
        <v>45410</v>
      </c>
      <c r="G11789" s="1165">
        <v>45439</v>
      </c>
    </row>
    <row r="11790" spans="1:7" ht="25.5">
      <c r="A11790" s="1162">
        <v>13517</v>
      </c>
      <c r="B11790" s="1162">
        <v>31728</v>
      </c>
      <c r="C11790" s="1163" t="s">
        <v>23587</v>
      </c>
      <c r="D11790" s="1163" t="s">
        <v>23588</v>
      </c>
      <c r="E11790" s="1164" t="s">
        <v>2894</v>
      </c>
      <c r="F11790" s="1165">
        <v>44604</v>
      </c>
      <c r="G11790" s="1165">
        <v>44723</v>
      </c>
    </row>
    <row r="11791" spans="1:7">
      <c r="A11791" s="1158">
        <v>13518</v>
      </c>
      <c r="B11791" s="1158">
        <v>31729</v>
      </c>
      <c r="C11791" s="1159" t="s">
        <v>23589</v>
      </c>
      <c r="D11791" s="1159" t="s">
        <v>23590</v>
      </c>
      <c r="E11791" s="1160" t="s">
        <v>3966</v>
      </c>
      <c r="F11791" s="1161">
        <v>45141</v>
      </c>
      <c r="G11791" s="1161">
        <v>45330</v>
      </c>
    </row>
    <row r="11792" spans="1:7" ht="25.5">
      <c r="A11792" s="1162">
        <v>13519</v>
      </c>
      <c r="B11792" s="1162">
        <v>31730</v>
      </c>
      <c r="C11792" s="1163" t="s">
        <v>23591</v>
      </c>
      <c r="D11792" s="1163" t="s">
        <v>23592</v>
      </c>
      <c r="E11792" s="1164" t="s">
        <v>2927</v>
      </c>
      <c r="F11792" s="1165">
        <v>45289</v>
      </c>
      <c r="G11792" s="1165">
        <v>45309</v>
      </c>
    </row>
    <row r="11793" spans="1:7" ht="25.5">
      <c r="A11793" s="1162">
        <v>13520</v>
      </c>
      <c r="B11793" s="1162">
        <v>31731</v>
      </c>
      <c r="C11793" s="1163" t="s">
        <v>23593</v>
      </c>
      <c r="D11793" s="1163" t="s">
        <v>23594</v>
      </c>
      <c r="E11793" s="1164" t="s">
        <v>3287</v>
      </c>
      <c r="F11793" s="1165">
        <v>45162</v>
      </c>
      <c r="G11793" s="1165">
        <v>45251</v>
      </c>
    </row>
    <row r="11794" spans="1:7" ht="25.5">
      <c r="A11794" s="1162">
        <v>13521</v>
      </c>
      <c r="B11794" s="1162">
        <v>31732</v>
      </c>
      <c r="C11794" s="1163" t="s">
        <v>23595</v>
      </c>
      <c r="D11794" s="1163" t="s">
        <v>23596</v>
      </c>
      <c r="E11794" s="1164" t="s">
        <v>4905</v>
      </c>
      <c r="F11794" s="1165">
        <v>45252</v>
      </c>
      <c r="G11794" s="1165">
        <v>45288</v>
      </c>
    </row>
    <row r="11795" spans="1:7" ht="25.5">
      <c r="A11795" s="1162">
        <v>13522</v>
      </c>
      <c r="B11795" s="1162">
        <v>31733</v>
      </c>
      <c r="C11795" s="1163" t="s">
        <v>23597</v>
      </c>
      <c r="D11795" s="1163" t="s">
        <v>23598</v>
      </c>
      <c r="E11795" s="1164" t="s">
        <v>3287</v>
      </c>
      <c r="F11795" s="1165">
        <v>45141</v>
      </c>
      <c r="G11795" s="1165">
        <v>45230</v>
      </c>
    </row>
    <row r="11796" spans="1:7" ht="25.5">
      <c r="A11796" s="1162">
        <v>13523</v>
      </c>
      <c r="B11796" s="1162">
        <v>31734</v>
      </c>
      <c r="C11796" s="1163" t="s">
        <v>23599</v>
      </c>
      <c r="D11796" s="1163" t="s">
        <v>8407</v>
      </c>
      <c r="E11796" s="1164" t="s">
        <v>2903</v>
      </c>
      <c r="F11796" s="1165">
        <v>45201</v>
      </c>
      <c r="G11796" s="1165">
        <v>45330</v>
      </c>
    </row>
    <row r="11797" spans="1:7" ht="25.5">
      <c r="A11797" s="1158">
        <v>13524</v>
      </c>
      <c r="B11797" s="1158">
        <v>31735</v>
      </c>
      <c r="C11797" s="1159" t="s">
        <v>23600</v>
      </c>
      <c r="D11797" s="1159" t="s">
        <v>23601</v>
      </c>
      <c r="E11797" s="1160" t="s">
        <v>2693</v>
      </c>
      <c r="F11797" s="1161">
        <v>45380</v>
      </c>
      <c r="G11797" s="1161">
        <v>45424</v>
      </c>
    </row>
    <row r="11798" spans="1:7" ht="38.25">
      <c r="A11798" s="1162">
        <v>13525</v>
      </c>
      <c r="B11798" s="1162">
        <v>31736</v>
      </c>
      <c r="C11798" s="1163" t="s">
        <v>23602</v>
      </c>
      <c r="D11798" s="1163" t="s">
        <v>23603</v>
      </c>
      <c r="E11798" s="1164" t="s">
        <v>2693</v>
      </c>
      <c r="F11798" s="1165">
        <v>45380</v>
      </c>
      <c r="G11798" s="1165">
        <v>45424</v>
      </c>
    </row>
    <row r="11799" spans="1:7" ht="25.5">
      <c r="A11799" s="1158">
        <v>13526</v>
      </c>
      <c r="B11799" s="1158">
        <v>31737</v>
      </c>
      <c r="C11799" s="1159" t="s">
        <v>23604</v>
      </c>
      <c r="D11799" s="1159" t="s">
        <v>23605</v>
      </c>
      <c r="E11799" s="1160" t="s">
        <v>8418</v>
      </c>
      <c r="F11799" s="1161">
        <v>45290</v>
      </c>
      <c r="G11799" s="1161">
        <v>45500</v>
      </c>
    </row>
    <row r="11800" spans="1:7" ht="76.5">
      <c r="A11800" s="1162">
        <v>13527</v>
      </c>
      <c r="B11800" s="1162">
        <v>31738</v>
      </c>
      <c r="C11800" s="1163" t="s">
        <v>23606</v>
      </c>
      <c r="D11800" s="1163" t="s">
        <v>23607</v>
      </c>
      <c r="E11800" s="1164" t="s">
        <v>3287</v>
      </c>
      <c r="F11800" s="1165">
        <v>45290</v>
      </c>
      <c r="G11800" s="1165">
        <v>45379</v>
      </c>
    </row>
    <row r="11801" spans="1:7" ht="63.75">
      <c r="A11801" s="1162">
        <v>13528</v>
      </c>
      <c r="B11801" s="1162">
        <v>31739</v>
      </c>
      <c r="C11801" s="1163" t="s">
        <v>23608</v>
      </c>
      <c r="D11801" s="1163" t="s">
        <v>23609</v>
      </c>
      <c r="E11801" s="1164" t="s">
        <v>3287</v>
      </c>
      <c r="F11801" s="1165">
        <v>45290</v>
      </c>
      <c r="G11801" s="1165">
        <v>45379</v>
      </c>
    </row>
    <row r="11802" spans="1:7" ht="38.25">
      <c r="A11802" s="1162">
        <v>13529</v>
      </c>
      <c r="B11802" s="1162">
        <v>31740</v>
      </c>
      <c r="C11802" s="1163" t="s">
        <v>23610</v>
      </c>
      <c r="D11802" s="1163" t="s">
        <v>23611</v>
      </c>
      <c r="E11802" s="1164" t="s">
        <v>2927</v>
      </c>
      <c r="F11802" s="1165">
        <v>45471</v>
      </c>
      <c r="G11802" s="1165">
        <v>45491</v>
      </c>
    </row>
    <row r="11803" spans="1:7" ht="25.5">
      <c r="A11803" s="1162">
        <v>13530</v>
      </c>
      <c r="B11803" s="1162">
        <v>31741</v>
      </c>
      <c r="C11803" s="1163" t="s">
        <v>23612</v>
      </c>
      <c r="D11803" s="1163" t="s">
        <v>8424</v>
      </c>
      <c r="E11803" s="1164" t="s">
        <v>7745</v>
      </c>
      <c r="F11803" s="1165">
        <v>45492</v>
      </c>
      <c r="G11803" s="1165">
        <v>45500</v>
      </c>
    </row>
    <row r="11804" spans="1:7" ht="25.5">
      <c r="A11804" s="1162">
        <v>13531</v>
      </c>
      <c r="B11804" s="1162">
        <v>31742</v>
      </c>
      <c r="C11804" s="1163" t="s">
        <v>23613</v>
      </c>
      <c r="D11804" s="1163" t="s">
        <v>23614</v>
      </c>
      <c r="E11804" s="1164" t="s">
        <v>2699</v>
      </c>
      <c r="F11804" s="1165">
        <v>45429</v>
      </c>
      <c r="G11804" s="1165">
        <v>45470</v>
      </c>
    </row>
    <row r="11805" spans="1:7" ht="38.25">
      <c r="A11805" s="1158">
        <v>13532</v>
      </c>
      <c r="B11805" s="1158">
        <v>31743</v>
      </c>
      <c r="C11805" s="1159" t="s">
        <v>23615</v>
      </c>
      <c r="D11805" s="1159" t="s">
        <v>23616</v>
      </c>
      <c r="E11805" s="1160" t="s">
        <v>3112</v>
      </c>
      <c r="F11805" s="1161">
        <v>45565</v>
      </c>
      <c r="G11805" s="1161">
        <v>45594</v>
      </c>
    </row>
    <row r="11806" spans="1:7" ht="51">
      <c r="A11806" s="1162">
        <v>13533</v>
      </c>
      <c r="B11806" s="1162">
        <v>31744</v>
      </c>
      <c r="C11806" s="1163" t="s">
        <v>23617</v>
      </c>
      <c r="D11806" s="1163" t="s">
        <v>23618</v>
      </c>
      <c r="E11806" s="1164" t="s">
        <v>3112</v>
      </c>
      <c r="F11806" s="1165">
        <v>45565</v>
      </c>
      <c r="G11806" s="1165">
        <v>45594</v>
      </c>
    </row>
    <row r="11807" spans="1:7">
      <c r="A11807" s="1158">
        <v>13534</v>
      </c>
      <c r="B11807" s="1158">
        <v>31745</v>
      </c>
      <c r="C11807" s="1159" t="s">
        <v>23619</v>
      </c>
      <c r="D11807" s="1159" t="s">
        <v>23620</v>
      </c>
      <c r="E11807" s="1160" t="s">
        <v>2953</v>
      </c>
      <c r="F11807" s="1161">
        <v>45565</v>
      </c>
      <c r="G11807" s="1161">
        <v>45613</v>
      </c>
    </row>
    <row r="11808" spans="1:7">
      <c r="A11808" s="1162">
        <v>13535</v>
      </c>
      <c r="B11808" s="1162">
        <v>31746</v>
      </c>
      <c r="C11808" s="1163" t="s">
        <v>23621</v>
      </c>
      <c r="D11808" s="1163" t="s">
        <v>8436</v>
      </c>
      <c r="E11808" s="1164" t="s">
        <v>2953</v>
      </c>
      <c r="F11808" s="1165">
        <v>45565</v>
      </c>
      <c r="G11808" s="1165">
        <v>45613</v>
      </c>
    </row>
    <row r="11809" spans="1:7">
      <c r="A11809" s="1158">
        <v>13536</v>
      </c>
      <c r="B11809" s="1158">
        <v>31747</v>
      </c>
      <c r="C11809" s="1159" t="s">
        <v>23622</v>
      </c>
      <c r="D11809" s="1159" t="s">
        <v>23623</v>
      </c>
      <c r="E11809" s="1160" t="s">
        <v>3034</v>
      </c>
      <c r="F11809" s="1161">
        <v>45595</v>
      </c>
      <c r="G11809" s="1161">
        <v>45654</v>
      </c>
    </row>
    <row r="11810" spans="1:7" ht="38.25">
      <c r="A11810" s="1162">
        <v>13537</v>
      </c>
      <c r="B11810" s="1162">
        <v>31748</v>
      </c>
      <c r="C11810" s="1163" t="s">
        <v>23624</v>
      </c>
      <c r="D11810" s="1163" t="s">
        <v>23625</v>
      </c>
      <c r="E11810" s="1164" t="s">
        <v>3112</v>
      </c>
      <c r="F11810" s="1165">
        <v>45595</v>
      </c>
      <c r="G11810" s="1165">
        <v>45624</v>
      </c>
    </row>
    <row r="11811" spans="1:7" ht="38.25">
      <c r="A11811" s="1162">
        <v>13538</v>
      </c>
      <c r="B11811" s="1162">
        <v>31749</v>
      </c>
      <c r="C11811" s="1163" t="s">
        <v>23626</v>
      </c>
      <c r="D11811" s="1163" t="s">
        <v>23627</v>
      </c>
      <c r="E11811" s="1164" t="s">
        <v>3112</v>
      </c>
      <c r="F11811" s="1165">
        <v>45625</v>
      </c>
      <c r="G11811" s="1165">
        <v>45654</v>
      </c>
    </row>
    <row r="11812" spans="1:7">
      <c r="A11812" s="1158">
        <v>13539</v>
      </c>
      <c r="B11812" s="1158">
        <v>31750</v>
      </c>
      <c r="C11812" s="1159" t="s">
        <v>23628</v>
      </c>
      <c r="D11812" s="1159" t="s">
        <v>23629</v>
      </c>
      <c r="E11812" s="1160" t="s">
        <v>8001</v>
      </c>
      <c r="F11812" s="1161">
        <v>45677</v>
      </c>
      <c r="G11812" s="1161">
        <v>45728</v>
      </c>
    </row>
    <row r="11813" spans="1:7" ht="25.5">
      <c r="A11813" s="1162">
        <v>13540</v>
      </c>
      <c r="B11813" s="1162">
        <v>31751</v>
      </c>
      <c r="C11813" s="1163" t="s">
        <v>23630</v>
      </c>
      <c r="D11813" s="1163" t="s">
        <v>8454</v>
      </c>
      <c r="E11813" s="1164" t="s">
        <v>2693</v>
      </c>
      <c r="F11813" s="1165">
        <v>45677</v>
      </c>
      <c r="G11813" s="1165">
        <v>45721</v>
      </c>
    </row>
    <row r="11814" spans="1:7" ht="25.5">
      <c r="A11814" s="1162">
        <v>13541</v>
      </c>
      <c r="B11814" s="1162">
        <v>31752</v>
      </c>
      <c r="C11814" s="1163" t="s">
        <v>23631</v>
      </c>
      <c r="D11814" s="1163" t="s">
        <v>8456</v>
      </c>
      <c r="E11814" s="1164" t="s">
        <v>2702</v>
      </c>
      <c r="F11814" s="1165">
        <v>45722</v>
      </c>
      <c r="G11814" s="1165">
        <v>45728</v>
      </c>
    </row>
    <row r="11815" spans="1:7">
      <c r="A11815" s="1158">
        <v>13542</v>
      </c>
      <c r="B11815" s="1158">
        <v>31753</v>
      </c>
      <c r="C11815" s="1159" t="s">
        <v>23632</v>
      </c>
      <c r="D11815" s="1159" t="s">
        <v>23633</v>
      </c>
      <c r="E11815" s="1160" t="s">
        <v>3287</v>
      </c>
      <c r="F11815" s="1161">
        <v>45565</v>
      </c>
      <c r="G11815" s="1161">
        <v>45654</v>
      </c>
    </row>
    <row r="11816" spans="1:7" ht="25.5">
      <c r="A11816" s="1162">
        <v>13543</v>
      </c>
      <c r="B11816" s="1162">
        <v>31754</v>
      </c>
      <c r="C11816" s="1163" t="s">
        <v>23634</v>
      </c>
      <c r="D11816" s="1163" t="s">
        <v>23635</v>
      </c>
      <c r="E11816" s="1164" t="s">
        <v>2947</v>
      </c>
      <c r="F11816" s="1165">
        <v>45580</v>
      </c>
      <c r="G11816" s="1165">
        <v>45654</v>
      </c>
    </row>
    <row r="11817" spans="1:7" ht="25.5">
      <c r="A11817" s="1162">
        <v>13544</v>
      </c>
      <c r="B11817" s="1162">
        <v>31755</v>
      </c>
      <c r="C11817" s="1163" t="s">
        <v>23636</v>
      </c>
      <c r="D11817" s="1163" t="s">
        <v>23637</v>
      </c>
      <c r="E11817" s="1164" t="s">
        <v>2693</v>
      </c>
      <c r="F11817" s="1165">
        <v>45565</v>
      </c>
      <c r="G11817" s="1165">
        <v>45609</v>
      </c>
    </row>
    <row r="11818" spans="1:7" ht="25.5">
      <c r="A11818" s="1158">
        <v>13545</v>
      </c>
      <c r="B11818" s="1158">
        <v>31756</v>
      </c>
      <c r="C11818" s="1159" t="s">
        <v>23638</v>
      </c>
      <c r="D11818" s="1159" t="s">
        <v>23639</v>
      </c>
      <c r="E11818" s="1160" t="s">
        <v>2953</v>
      </c>
      <c r="F11818" s="1161">
        <v>45949</v>
      </c>
      <c r="G11818" s="1161">
        <v>45997</v>
      </c>
    </row>
    <row r="11819" spans="1:7" ht="25.5">
      <c r="A11819" s="1162">
        <v>13546</v>
      </c>
      <c r="B11819" s="1162">
        <v>31757</v>
      </c>
      <c r="C11819" s="1163" t="s">
        <v>23640</v>
      </c>
      <c r="D11819" s="1163" t="s">
        <v>8466</v>
      </c>
      <c r="E11819" s="1164" t="s">
        <v>2953</v>
      </c>
      <c r="F11819" s="1165">
        <v>45949</v>
      </c>
      <c r="G11819" s="1165">
        <v>45997</v>
      </c>
    </row>
    <row r="11820" spans="1:7" ht="38.25">
      <c r="A11820" s="1162">
        <v>13547</v>
      </c>
      <c r="B11820" s="1162">
        <v>31758</v>
      </c>
      <c r="C11820" s="1163" t="s">
        <v>23641</v>
      </c>
      <c r="D11820" s="1163" t="s">
        <v>23642</v>
      </c>
      <c r="E11820" s="1164" t="s">
        <v>2953</v>
      </c>
      <c r="F11820" s="1165">
        <v>45949</v>
      </c>
      <c r="G11820" s="1165">
        <v>45997</v>
      </c>
    </row>
    <row r="11821" spans="1:7" ht="25.5">
      <c r="A11821" s="1158">
        <v>13548</v>
      </c>
      <c r="B11821" s="1158">
        <v>31759</v>
      </c>
      <c r="C11821" s="1159" t="s">
        <v>23643</v>
      </c>
      <c r="D11821" s="1159" t="s">
        <v>23644</v>
      </c>
      <c r="E11821" s="1160" t="s">
        <v>3034</v>
      </c>
      <c r="F11821" s="1161">
        <v>45642</v>
      </c>
      <c r="G11821" s="1161">
        <v>45701</v>
      </c>
    </row>
    <row r="11822" spans="1:7" ht="25.5">
      <c r="A11822" s="1162">
        <v>13549</v>
      </c>
      <c r="B11822" s="1162">
        <v>31760</v>
      </c>
      <c r="C11822" s="1163" t="s">
        <v>23645</v>
      </c>
      <c r="D11822" s="1163" t="s">
        <v>23646</v>
      </c>
      <c r="E11822" s="1164" t="s">
        <v>3034</v>
      </c>
      <c r="F11822" s="1165">
        <v>45642</v>
      </c>
      <c r="G11822" s="1165">
        <v>45701</v>
      </c>
    </row>
    <row r="11823" spans="1:7" ht="25.5">
      <c r="A11823" s="1158">
        <v>13550</v>
      </c>
      <c r="B11823" s="1158">
        <v>31761</v>
      </c>
      <c r="C11823" s="1159" t="s">
        <v>23647</v>
      </c>
      <c r="D11823" s="1159" t="s">
        <v>23648</v>
      </c>
      <c r="E11823" s="1160" t="s">
        <v>3287</v>
      </c>
      <c r="F11823" s="1161">
        <v>45477</v>
      </c>
      <c r="G11823" s="1161">
        <v>45566</v>
      </c>
    </row>
    <row r="11824" spans="1:7" ht="25.5">
      <c r="A11824" s="1162">
        <v>13551</v>
      </c>
      <c r="B11824" s="1162">
        <v>31762</v>
      </c>
      <c r="C11824" s="1163" t="s">
        <v>23649</v>
      </c>
      <c r="D11824" s="1163" t="s">
        <v>23650</v>
      </c>
      <c r="E11824" s="1164" t="s">
        <v>3287</v>
      </c>
      <c r="F11824" s="1165">
        <v>45477</v>
      </c>
      <c r="G11824" s="1165">
        <v>45566</v>
      </c>
    </row>
    <row r="11825" spans="1:7" ht="25.5">
      <c r="A11825" s="1158">
        <v>13552</v>
      </c>
      <c r="B11825" s="1158">
        <v>31763</v>
      </c>
      <c r="C11825" s="1159" t="s">
        <v>23651</v>
      </c>
      <c r="D11825" s="1159" t="s">
        <v>23652</v>
      </c>
      <c r="E11825" s="1160" t="s">
        <v>2947</v>
      </c>
      <c r="F11825" s="1161">
        <v>45567</v>
      </c>
      <c r="G11825" s="1161">
        <v>45641</v>
      </c>
    </row>
    <row r="11826" spans="1:7" ht="25.5">
      <c r="A11826" s="1162">
        <v>13553</v>
      </c>
      <c r="B11826" s="1162">
        <v>31764</v>
      </c>
      <c r="C11826" s="1163" t="s">
        <v>23653</v>
      </c>
      <c r="D11826" s="1163" t="s">
        <v>23654</v>
      </c>
      <c r="E11826" s="1164" t="s">
        <v>2947</v>
      </c>
      <c r="F11826" s="1165">
        <v>45567</v>
      </c>
      <c r="G11826" s="1165">
        <v>45641</v>
      </c>
    </row>
    <row r="11827" spans="1:7" ht="25.5">
      <c r="A11827" s="1158">
        <v>13554</v>
      </c>
      <c r="B11827" s="1158">
        <v>31765</v>
      </c>
      <c r="C11827" s="1159" t="s">
        <v>23655</v>
      </c>
      <c r="D11827" s="1159" t="s">
        <v>23656</v>
      </c>
      <c r="E11827" s="1160" t="s">
        <v>3034</v>
      </c>
      <c r="F11827" s="1161">
        <v>45702</v>
      </c>
      <c r="G11827" s="1161">
        <v>45761</v>
      </c>
    </row>
    <row r="11828" spans="1:7" ht="25.5">
      <c r="A11828" s="1162">
        <v>13555</v>
      </c>
      <c r="B11828" s="1162">
        <v>31766</v>
      </c>
      <c r="C11828" s="1163" t="s">
        <v>23657</v>
      </c>
      <c r="D11828" s="1163" t="s">
        <v>23658</v>
      </c>
      <c r="E11828" s="1164" t="s">
        <v>3034</v>
      </c>
      <c r="F11828" s="1165">
        <v>45702</v>
      </c>
      <c r="G11828" s="1165">
        <v>45761</v>
      </c>
    </row>
    <row r="11829" spans="1:7" ht="25.5">
      <c r="A11829" s="1158">
        <v>13556</v>
      </c>
      <c r="B11829" s="1158">
        <v>31767</v>
      </c>
      <c r="C11829" s="1159" t="s">
        <v>23659</v>
      </c>
      <c r="D11829" s="1159" t="s">
        <v>8486</v>
      </c>
      <c r="E11829" s="1160" t="s">
        <v>3057</v>
      </c>
      <c r="F11829" s="1161">
        <v>45385</v>
      </c>
      <c r="G11829" s="1161">
        <v>45894</v>
      </c>
    </row>
    <row r="11830" spans="1:7" ht="25.5">
      <c r="A11830" s="1162">
        <v>13557</v>
      </c>
      <c r="B11830" s="1162">
        <v>31768</v>
      </c>
      <c r="C11830" s="1163" t="s">
        <v>23660</v>
      </c>
      <c r="D11830" s="1163" t="s">
        <v>23661</v>
      </c>
      <c r="E11830" s="1164" t="s">
        <v>3034</v>
      </c>
      <c r="F11830" s="1165">
        <v>45565</v>
      </c>
      <c r="G11830" s="1165">
        <v>45624</v>
      </c>
    </row>
    <row r="11831" spans="1:7" ht="25.5">
      <c r="A11831" s="1162">
        <v>13558</v>
      </c>
      <c r="B11831" s="1162">
        <v>31769</v>
      </c>
      <c r="C11831" s="1163" t="s">
        <v>23662</v>
      </c>
      <c r="D11831" s="1163" t="s">
        <v>23663</v>
      </c>
      <c r="E11831" s="1164" t="s">
        <v>2894</v>
      </c>
      <c r="F11831" s="1165">
        <v>45385</v>
      </c>
      <c r="G11831" s="1165">
        <v>45504</v>
      </c>
    </row>
    <row r="11832" spans="1:7" ht="25.5">
      <c r="A11832" s="1162">
        <v>13559</v>
      </c>
      <c r="B11832" s="1162">
        <v>31770</v>
      </c>
      <c r="C11832" s="1163" t="s">
        <v>23664</v>
      </c>
      <c r="D11832" s="1163" t="s">
        <v>23665</v>
      </c>
      <c r="E11832" s="1164" t="s">
        <v>2693</v>
      </c>
      <c r="F11832" s="1165">
        <v>45611</v>
      </c>
      <c r="G11832" s="1165">
        <v>45655</v>
      </c>
    </row>
    <row r="11833" spans="1:7" ht="25.5">
      <c r="A11833" s="1162">
        <v>13560</v>
      </c>
      <c r="B11833" s="1162">
        <v>31771</v>
      </c>
      <c r="C11833" s="1163" t="s">
        <v>23666</v>
      </c>
      <c r="D11833" s="1163" t="s">
        <v>23667</v>
      </c>
      <c r="E11833" s="1164" t="s">
        <v>3112</v>
      </c>
      <c r="F11833" s="1165">
        <v>45638</v>
      </c>
      <c r="G11833" s="1165">
        <v>45667</v>
      </c>
    </row>
    <row r="11834" spans="1:7" ht="38.25">
      <c r="A11834" s="1162">
        <v>13561</v>
      </c>
      <c r="B11834" s="1162">
        <v>31772</v>
      </c>
      <c r="C11834" s="1163" t="s">
        <v>23668</v>
      </c>
      <c r="D11834" s="1163" t="s">
        <v>23669</v>
      </c>
      <c r="E11834" s="1164" t="s">
        <v>3849</v>
      </c>
      <c r="F11834" s="1165">
        <v>45685</v>
      </c>
      <c r="G11834" s="1165">
        <v>45894</v>
      </c>
    </row>
    <row r="11835" spans="1:7" ht="25.5">
      <c r="A11835" s="1162">
        <v>13562</v>
      </c>
      <c r="B11835" s="1162">
        <v>31773</v>
      </c>
      <c r="C11835" s="1163" t="s">
        <v>23670</v>
      </c>
      <c r="D11835" s="1163" t="s">
        <v>23671</v>
      </c>
      <c r="E11835" s="1164" t="s">
        <v>3034</v>
      </c>
      <c r="F11835" s="1165">
        <v>45685</v>
      </c>
      <c r="G11835" s="1165">
        <v>45744</v>
      </c>
    </row>
    <row r="11836" spans="1:7" ht="25.5">
      <c r="A11836" s="1162">
        <v>13563</v>
      </c>
      <c r="B11836" s="1162">
        <v>31774</v>
      </c>
      <c r="C11836" s="1163" t="s">
        <v>23672</v>
      </c>
      <c r="D11836" s="1163" t="s">
        <v>23673</v>
      </c>
      <c r="E11836" s="1164" t="s">
        <v>3034</v>
      </c>
      <c r="F11836" s="1165">
        <v>45647</v>
      </c>
      <c r="G11836" s="1165">
        <v>45706</v>
      </c>
    </row>
    <row r="11837" spans="1:7" ht="25.5">
      <c r="A11837" s="1162">
        <v>13564</v>
      </c>
      <c r="B11837" s="1162">
        <v>31775</v>
      </c>
      <c r="C11837" s="1163" t="s">
        <v>23674</v>
      </c>
      <c r="D11837" s="1163" t="s">
        <v>23675</v>
      </c>
      <c r="E11837" s="1164" t="s">
        <v>4546</v>
      </c>
      <c r="F11837" s="1165">
        <v>45625</v>
      </c>
      <c r="G11837" s="1165">
        <v>45864</v>
      </c>
    </row>
    <row r="11838" spans="1:7">
      <c r="A11838" s="1162">
        <v>13565</v>
      </c>
      <c r="B11838" s="1162">
        <v>31776</v>
      </c>
      <c r="C11838" s="1163" t="s">
        <v>23676</v>
      </c>
      <c r="D11838" s="1163" t="s">
        <v>8287</v>
      </c>
      <c r="E11838" s="1164" t="s">
        <v>2953</v>
      </c>
      <c r="F11838" s="1165">
        <v>45518</v>
      </c>
      <c r="G11838" s="1165">
        <v>45566</v>
      </c>
    </row>
    <row r="11839" spans="1:7">
      <c r="A11839" s="1162">
        <v>13566</v>
      </c>
      <c r="B11839" s="1162">
        <v>31777</v>
      </c>
      <c r="C11839" s="1163" t="s">
        <v>23677</v>
      </c>
      <c r="D11839" s="1163" t="s">
        <v>8283</v>
      </c>
      <c r="E11839" s="1164" t="s">
        <v>2953</v>
      </c>
      <c r="F11839" s="1165">
        <v>45476</v>
      </c>
      <c r="G11839" s="1165">
        <v>45524</v>
      </c>
    </row>
    <row r="11840" spans="1:7">
      <c r="A11840" s="1158">
        <v>13567</v>
      </c>
      <c r="B11840" s="1158">
        <v>31778</v>
      </c>
      <c r="C11840" s="1159" t="s">
        <v>23678</v>
      </c>
      <c r="D11840" s="1159" t="s">
        <v>23679</v>
      </c>
      <c r="E11840" s="1160" t="s">
        <v>4729</v>
      </c>
      <c r="F11840" s="1161">
        <v>45166</v>
      </c>
      <c r="G11840" s="1161">
        <v>45495</v>
      </c>
    </row>
    <row r="11841" spans="1:7" ht="25.5">
      <c r="A11841" s="1162">
        <v>13568</v>
      </c>
      <c r="B11841" s="1162">
        <v>31779</v>
      </c>
      <c r="C11841" s="1163" t="s">
        <v>23680</v>
      </c>
      <c r="D11841" s="1163" t="s">
        <v>23681</v>
      </c>
      <c r="E11841" s="1164" t="s">
        <v>3009</v>
      </c>
      <c r="F11841" s="1165">
        <v>45166</v>
      </c>
      <c r="G11841" s="1165">
        <v>45315</v>
      </c>
    </row>
    <row r="11842" spans="1:7" ht="25.5">
      <c r="A11842" s="1162">
        <v>13569</v>
      </c>
      <c r="B11842" s="1162">
        <v>31780</v>
      </c>
      <c r="C11842" s="1163" t="s">
        <v>23682</v>
      </c>
      <c r="D11842" s="1163" t="s">
        <v>23683</v>
      </c>
      <c r="E11842" s="1164" t="s">
        <v>3034</v>
      </c>
      <c r="F11842" s="1165">
        <v>45316</v>
      </c>
      <c r="G11842" s="1165">
        <v>45375</v>
      </c>
    </row>
    <row r="11843" spans="1:7" ht="25.5">
      <c r="A11843" s="1162">
        <v>13570</v>
      </c>
      <c r="B11843" s="1162">
        <v>31781</v>
      </c>
      <c r="C11843" s="1163" t="s">
        <v>23684</v>
      </c>
      <c r="D11843" s="1163" t="s">
        <v>23685</v>
      </c>
      <c r="E11843" s="1164" t="s">
        <v>3034</v>
      </c>
      <c r="F11843" s="1165">
        <v>45376</v>
      </c>
      <c r="G11843" s="1165">
        <v>45435</v>
      </c>
    </row>
    <row r="11844" spans="1:7" ht="25.5">
      <c r="A11844" s="1162">
        <v>13571</v>
      </c>
      <c r="B11844" s="1162">
        <v>31782</v>
      </c>
      <c r="C11844" s="1163" t="s">
        <v>23686</v>
      </c>
      <c r="D11844" s="1163" t="s">
        <v>8516</v>
      </c>
      <c r="E11844" s="1164" t="s">
        <v>3034</v>
      </c>
      <c r="F11844" s="1165">
        <v>45436</v>
      </c>
      <c r="G11844" s="1165">
        <v>45495</v>
      </c>
    </row>
    <row r="11845" spans="1:7">
      <c r="A11845" s="1158">
        <v>13572</v>
      </c>
      <c r="B11845" s="1158">
        <v>31783</v>
      </c>
      <c r="C11845" s="1159" t="s">
        <v>23687</v>
      </c>
      <c r="D11845" s="1159" t="s">
        <v>8518</v>
      </c>
      <c r="E11845" s="1160" t="s">
        <v>3461</v>
      </c>
      <c r="F11845" s="1161">
        <v>45842</v>
      </c>
      <c r="G11845" s="1161">
        <v>46141</v>
      </c>
    </row>
    <row r="11846" spans="1:7" ht="38.25">
      <c r="A11846" s="1162">
        <v>13573</v>
      </c>
      <c r="B11846" s="1162">
        <v>31784</v>
      </c>
      <c r="C11846" s="1163" t="s">
        <v>23688</v>
      </c>
      <c r="D11846" s="1163" t="s">
        <v>23689</v>
      </c>
      <c r="E11846" s="1164" t="s">
        <v>3461</v>
      </c>
      <c r="F11846" s="1165">
        <v>45842</v>
      </c>
      <c r="G11846" s="1165">
        <v>46141</v>
      </c>
    </row>
    <row r="11847" spans="1:7" ht="51">
      <c r="A11847" s="1162">
        <v>13574</v>
      </c>
      <c r="B11847" s="1162">
        <v>31785</v>
      </c>
      <c r="C11847" s="1163" t="s">
        <v>23690</v>
      </c>
      <c r="D11847" s="1163" t="s">
        <v>23691</v>
      </c>
      <c r="E11847" s="1164" t="s">
        <v>3461</v>
      </c>
      <c r="F11847" s="1165">
        <v>45842</v>
      </c>
      <c r="G11847" s="1165">
        <v>46141</v>
      </c>
    </row>
    <row r="11848" spans="1:7" ht="38.25">
      <c r="A11848" s="1162">
        <v>13575</v>
      </c>
      <c r="B11848" s="1162">
        <v>31786</v>
      </c>
      <c r="C11848" s="1163" t="s">
        <v>23692</v>
      </c>
      <c r="D11848" s="1163" t="s">
        <v>8576</v>
      </c>
      <c r="E11848" s="1164" t="s">
        <v>3461</v>
      </c>
      <c r="F11848" s="1165">
        <v>45842</v>
      </c>
      <c r="G11848" s="1165">
        <v>46141</v>
      </c>
    </row>
    <row r="11849" spans="1:7" ht="38.25">
      <c r="A11849" s="1162">
        <v>13576</v>
      </c>
      <c r="B11849" s="1162">
        <v>31787</v>
      </c>
      <c r="C11849" s="1163" t="s">
        <v>23693</v>
      </c>
      <c r="D11849" s="1163" t="s">
        <v>23694</v>
      </c>
      <c r="E11849" s="1164" t="s">
        <v>3461</v>
      </c>
      <c r="F11849" s="1165">
        <v>45842</v>
      </c>
      <c r="G11849" s="1165">
        <v>46141</v>
      </c>
    </row>
    <row r="11850" spans="1:7" ht="38.25">
      <c r="A11850" s="1162">
        <v>13577</v>
      </c>
      <c r="B11850" s="1162">
        <v>31788</v>
      </c>
      <c r="C11850" s="1163" t="s">
        <v>23695</v>
      </c>
      <c r="D11850" s="1163" t="s">
        <v>23696</v>
      </c>
      <c r="E11850" s="1164" t="s">
        <v>3461</v>
      </c>
      <c r="F11850" s="1165">
        <v>45842</v>
      </c>
      <c r="G11850" s="1165">
        <v>46141</v>
      </c>
    </row>
    <row r="11851" spans="1:7" ht="38.25">
      <c r="A11851" s="1162">
        <v>13578</v>
      </c>
      <c r="B11851" s="1162">
        <v>31789</v>
      </c>
      <c r="C11851" s="1163" t="s">
        <v>23697</v>
      </c>
      <c r="D11851" s="1163" t="s">
        <v>23698</v>
      </c>
      <c r="E11851" s="1164" t="s">
        <v>3461</v>
      </c>
      <c r="F11851" s="1165">
        <v>45842</v>
      </c>
      <c r="G11851" s="1165">
        <v>46141</v>
      </c>
    </row>
    <row r="11852" spans="1:7" ht="38.25">
      <c r="A11852" s="1162">
        <v>13579</v>
      </c>
      <c r="B11852" s="1162">
        <v>31790</v>
      </c>
      <c r="C11852" s="1163" t="s">
        <v>23699</v>
      </c>
      <c r="D11852" s="1163" t="s">
        <v>23700</v>
      </c>
      <c r="E11852" s="1164" t="s">
        <v>3461</v>
      </c>
      <c r="F11852" s="1165">
        <v>45842</v>
      </c>
      <c r="G11852" s="1165">
        <v>46141</v>
      </c>
    </row>
    <row r="11853" spans="1:7" ht="38.25">
      <c r="A11853" s="1162">
        <v>13580</v>
      </c>
      <c r="B11853" s="1162">
        <v>31791</v>
      </c>
      <c r="C11853" s="1163" t="s">
        <v>23701</v>
      </c>
      <c r="D11853" s="1163" t="s">
        <v>23702</v>
      </c>
      <c r="E11853" s="1164" t="s">
        <v>3461</v>
      </c>
      <c r="F11853" s="1165">
        <v>45842</v>
      </c>
      <c r="G11853" s="1165">
        <v>46141</v>
      </c>
    </row>
    <row r="11854" spans="1:7" ht="38.25">
      <c r="A11854" s="1162">
        <v>13581</v>
      </c>
      <c r="B11854" s="1162">
        <v>31792</v>
      </c>
      <c r="C11854" s="1163" t="s">
        <v>23703</v>
      </c>
      <c r="D11854" s="1163" t="s">
        <v>23704</v>
      </c>
      <c r="E11854" s="1164" t="s">
        <v>3461</v>
      </c>
      <c r="F11854" s="1165">
        <v>45842</v>
      </c>
      <c r="G11854" s="1165">
        <v>46141</v>
      </c>
    </row>
    <row r="11855" spans="1:7" ht="38.25">
      <c r="A11855" s="1162">
        <v>13582</v>
      </c>
      <c r="B11855" s="1162">
        <v>31793</v>
      </c>
      <c r="C11855" s="1163" t="s">
        <v>23705</v>
      </c>
      <c r="D11855" s="1163" t="s">
        <v>23706</v>
      </c>
      <c r="E11855" s="1164" t="s">
        <v>3461</v>
      </c>
      <c r="F11855" s="1165">
        <v>45842</v>
      </c>
      <c r="G11855" s="1165">
        <v>46141</v>
      </c>
    </row>
    <row r="11856" spans="1:7" ht="25.5">
      <c r="A11856" s="1162">
        <v>13583</v>
      </c>
      <c r="B11856" s="1162">
        <v>31794</v>
      </c>
      <c r="C11856" s="1163" t="s">
        <v>23707</v>
      </c>
      <c r="D11856" s="1163" t="s">
        <v>23708</v>
      </c>
      <c r="E11856" s="1164" t="s">
        <v>3461</v>
      </c>
      <c r="F11856" s="1165">
        <v>45842</v>
      </c>
      <c r="G11856" s="1165">
        <v>46141</v>
      </c>
    </row>
    <row r="11857" spans="1:7" ht="25.5">
      <c r="A11857" s="1162">
        <v>13584</v>
      </c>
      <c r="B11857" s="1162">
        <v>31795</v>
      </c>
      <c r="C11857" s="1163" t="s">
        <v>23709</v>
      </c>
      <c r="D11857" s="1163" t="s">
        <v>23710</v>
      </c>
      <c r="E11857" s="1164" t="s">
        <v>3461</v>
      </c>
      <c r="F11857" s="1165">
        <v>45842</v>
      </c>
      <c r="G11857" s="1165">
        <v>46141</v>
      </c>
    </row>
    <row r="11858" spans="1:7" ht="38.25">
      <c r="A11858" s="1162">
        <v>13585</v>
      </c>
      <c r="B11858" s="1162">
        <v>31796</v>
      </c>
      <c r="C11858" s="1163" t="s">
        <v>23711</v>
      </c>
      <c r="D11858" s="1163" t="s">
        <v>23712</v>
      </c>
      <c r="E11858" s="1164" t="s">
        <v>3461</v>
      </c>
      <c r="F11858" s="1165">
        <v>45842</v>
      </c>
      <c r="G11858" s="1165">
        <v>46141</v>
      </c>
    </row>
    <row r="11859" spans="1:7" ht="25.5">
      <c r="A11859" s="1162">
        <v>13586</v>
      </c>
      <c r="B11859" s="1162">
        <v>31797</v>
      </c>
      <c r="C11859" s="1163" t="s">
        <v>23713</v>
      </c>
      <c r="D11859" s="1163" t="s">
        <v>23714</v>
      </c>
      <c r="E11859" s="1164" t="s">
        <v>3461</v>
      </c>
      <c r="F11859" s="1165">
        <v>45842</v>
      </c>
      <c r="G11859" s="1165">
        <v>46141</v>
      </c>
    </row>
    <row r="11860" spans="1:7" ht="38.25">
      <c r="A11860" s="1162">
        <v>13587</v>
      </c>
      <c r="B11860" s="1162">
        <v>31798</v>
      </c>
      <c r="C11860" s="1163" t="s">
        <v>23715</v>
      </c>
      <c r="D11860" s="1163" t="s">
        <v>23716</v>
      </c>
      <c r="E11860" s="1164" t="s">
        <v>3461</v>
      </c>
      <c r="F11860" s="1165">
        <v>45842</v>
      </c>
      <c r="G11860" s="1165">
        <v>46141</v>
      </c>
    </row>
    <row r="11861" spans="1:7" ht="25.5">
      <c r="A11861" s="1162">
        <v>13588</v>
      </c>
      <c r="B11861" s="1162">
        <v>31799</v>
      </c>
      <c r="C11861" s="1163" t="s">
        <v>23717</v>
      </c>
      <c r="D11861" s="1163" t="s">
        <v>23718</v>
      </c>
      <c r="E11861" s="1164" t="s">
        <v>3461</v>
      </c>
      <c r="F11861" s="1165">
        <v>45842</v>
      </c>
      <c r="G11861" s="1165">
        <v>46141</v>
      </c>
    </row>
    <row r="11862" spans="1:7" ht="25.5">
      <c r="A11862" s="1162">
        <v>13589</v>
      </c>
      <c r="B11862" s="1162">
        <v>31800</v>
      </c>
      <c r="C11862" s="1163" t="s">
        <v>23719</v>
      </c>
      <c r="D11862" s="1163" t="s">
        <v>23720</v>
      </c>
      <c r="E11862" s="1164" t="s">
        <v>3461</v>
      </c>
      <c r="F11862" s="1165">
        <v>45842</v>
      </c>
      <c r="G11862" s="1165">
        <v>46141</v>
      </c>
    </row>
    <row r="11863" spans="1:7" ht="25.5">
      <c r="A11863" s="1162">
        <v>13590</v>
      </c>
      <c r="B11863" s="1162">
        <v>31801</v>
      </c>
      <c r="C11863" s="1163" t="s">
        <v>23721</v>
      </c>
      <c r="D11863" s="1163" t="s">
        <v>23722</v>
      </c>
      <c r="E11863" s="1164" t="s">
        <v>3461</v>
      </c>
      <c r="F11863" s="1165">
        <v>45842</v>
      </c>
      <c r="G11863" s="1165">
        <v>46141</v>
      </c>
    </row>
    <row r="11864" spans="1:7" ht="25.5">
      <c r="A11864" s="1162">
        <v>13591</v>
      </c>
      <c r="B11864" s="1162">
        <v>31802</v>
      </c>
      <c r="C11864" s="1163" t="s">
        <v>23723</v>
      </c>
      <c r="D11864" s="1163" t="s">
        <v>23724</v>
      </c>
      <c r="E11864" s="1164" t="s">
        <v>3461</v>
      </c>
      <c r="F11864" s="1165">
        <v>45842</v>
      </c>
      <c r="G11864" s="1165">
        <v>46141</v>
      </c>
    </row>
    <row r="11865" spans="1:7" ht="25.5">
      <c r="A11865" s="1162">
        <v>13592</v>
      </c>
      <c r="B11865" s="1162">
        <v>31803</v>
      </c>
      <c r="C11865" s="1163" t="s">
        <v>23725</v>
      </c>
      <c r="D11865" s="1163" t="s">
        <v>23726</v>
      </c>
      <c r="E11865" s="1164" t="s">
        <v>3461</v>
      </c>
      <c r="F11865" s="1165">
        <v>45842</v>
      </c>
      <c r="G11865" s="1165">
        <v>46141</v>
      </c>
    </row>
    <row r="11866" spans="1:7" ht="25.5">
      <c r="A11866" s="1162">
        <v>13593</v>
      </c>
      <c r="B11866" s="1162">
        <v>31804</v>
      </c>
      <c r="C11866" s="1163" t="s">
        <v>23727</v>
      </c>
      <c r="D11866" s="1163" t="s">
        <v>23728</v>
      </c>
      <c r="E11866" s="1164" t="s">
        <v>3461</v>
      </c>
      <c r="F11866" s="1165">
        <v>45842</v>
      </c>
      <c r="G11866" s="1165">
        <v>46141</v>
      </c>
    </row>
    <row r="11867" spans="1:7" ht="25.5">
      <c r="A11867" s="1162">
        <v>13594</v>
      </c>
      <c r="B11867" s="1162">
        <v>31805</v>
      </c>
      <c r="C11867" s="1163" t="s">
        <v>23729</v>
      </c>
      <c r="D11867" s="1163" t="s">
        <v>23730</v>
      </c>
      <c r="E11867" s="1164" t="s">
        <v>3461</v>
      </c>
      <c r="F11867" s="1165">
        <v>45842</v>
      </c>
      <c r="G11867" s="1165">
        <v>46141</v>
      </c>
    </row>
    <row r="11868" spans="1:7" ht="25.5">
      <c r="A11868" s="1162">
        <v>13595</v>
      </c>
      <c r="B11868" s="1162">
        <v>31806</v>
      </c>
      <c r="C11868" s="1163" t="s">
        <v>23731</v>
      </c>
      <c r="D11868" s="1163" t="s">
        <v>23732</v>
      </c>
      <c r="E11868" s="1164" t="s">
        <v>3461</v>
      </c>
      <c r="F11868" s="1165">
        <v>45842</v>
      </c>
      <c r="G11868" s="1165">
        <v>46141</v>
      </c>
    </row>
    <row r="11869" spans="1:7" ht="25.5">
      <c r="A11869" s="1162">
        <v>13596</v>
      </c>
      <c r="B11869" s="1162">
        <v>31807</v>
      </c>
      <c r="C11869" s="1163" t="s">
        <v>23733</v>
      </c>
      <c r="D11869" s="1163" t="s">
        <v>23734</v>
      </c>
      <c r="E11869" s="1164" t="s">
        <v>3461</v>
      </c>
      <c r="F11869" s="1165">
        <v>45842</v>
      </c>
      <c r="G11869" s="1165">
        <v>46141</v>
      </c>
    </row>
    <row r="11870" spans="1:7" ht="38.25">
      <c r="A11870" s="1162">
        <v>13597</v>
      </c>
      <c r="B11870" s="1162">
        <v>31808</v>
      </c>
      <c r="C11870" s="1163" t="s">
        <v>23735</v>
      </c>
      <c r="D11870" s="1163" t="s">
        <v>23736</v>
      </c>
      <c r="E11870" s="1164" t="s">
        <v>3461</v>
      </c>
      <c r="F11870" s="1165">
        <v>45842</v>
      </c>
      <c r="G11870" s="1165">
        <v>46141</v>
      </c>
    </row>
    <row r="11871" spans="1:7" ht="38.25">
      <c r="A11871" s="1162">
        <v>13598</v>
      </c>
      <c r="B11871" s="1162">
        <v>31809</v>
      </c>
      <c r="C11871" s="1163" t="s">
        <v>23737</v>
      </c>
      <c r="D11871" s="1163" t="s">
        <v>23738</v>
      </c>
      <c r="E11871" s="1164" t="s">
        <v>3461</v>
      </c>
      <c r="F11871" s="1165">
        <v>45842</v>
      </c>
      <c r="G11871" s="1165">
        <v>46141</v>
      </c>
    </row>
    <row r="11872" spans="1:7" ht="38.25">
      <c r="A11872" s="1162">
        <v>13599</v>
      </c>
      <c r="B11872" s="1162">
        <v>31810</v>
      </c>
      <c r="C11872" s="1163" t="s">
        <v>23739</v>
      </c>
      <c r="D11872" s="1163" t="s">
        <v>23740</v>
      </c>
      <c r="E11872" s="1164" t="s">
        <v>3461</v>
      </c>
      <c r="F11872" s="1165">
        <v>45842</v>
      </c>
      <c r="G11872" s="1165">
        <v>46141</v>
      </c>
    </row>
    <row r="11873" spans="1:7" ht="38.25">
      <c r="A11873" s="1162">
        <v>13600</v>
      </c>
      <c r="B11873" s="1162">
        <v>31811</v>
      </c>
      <c r="C11873" s="1163" t="s">
        <v>23741</v>
      </c>
      <c r="D11873" s="1163" t="s">
        <v>23577</v>
      </c>
      <c r="E11873" s="1164" t="s">
        <v>3461</v>
      </c>
      <c r="F11873" s="1165">
        <v>45842</v>
      </c>
      <c r="G11873" s="1165">
        <v>46141</v>
      </c>
    </row>
    <row r="11874" spans="1:7" ht="38.25">
      <c r="A11874" s="1162">
        <v>13601</v>
      </c>
      <c r="B11874" s="1162">
        <v>31812</v>
      </c>
      <c r="C11874" s="1163" t="s">
        <v>23742</v>
      </c>
      <c r="D11874" s="1163" t="s">
        <v>23743</v>
      </c>
      <c r="E11874" s="1164" t="s">
        <v>3461</v>
      </c>
      <c r="F11874" s="1165">
        <v>45842</v>
      </c>
      <c r="G11874" s="1165">
        <v>46141</v>
      </c>
    </row>
    <row r="11875" spans="1:7" ht="38.25">
      <c r="A11875" s="1162">
        <v>13602</v>
      </c>
      <c r="B11875" s="1162">
        <v>31813</v>
      </c>
      <c r="C11875" s="1163" t="s">
        <v>23744</v>
      </c>
      <c r="D11875" s="1163" t="s">
        <v>23745</v>
      </c>
      <c r="E11875" s="1164" t="s">
        <v>3461</v>
      </c>
      <c r="F11875" s="1165">
        <v>45842</v>
      </c>
      <c r="G11875" s="1165">
        <v>46141</v>
      </c>
    </row>
    <row r="11876" spans="1:7" ht="25.5">
      <c r="A11876" s="1162">
        <v>13603</v>
      </c>
      <c r="B11876" s="1162">
        <v>31814</v>
      </c>
      <c r="C11876" s="1163" t="s">
        <v>23746</v>
      </c>
      <c r="D11876" s="1163" t="s">
        <v>23747</v>
      </c>
      <c r="E11876" s="1164" t="s">
        <v>3461</v>
      </c>
      <c r="F11876" s="1165">
        <v>45842</v>
      </c>
      <c r="G11876" s="1165">
        <v>46141</v>
      </c>
    </row>
    <row r="11877" spans="1:7" ht="25.5">
      <c r="A11877" s="1162">
        <v>13604</v>
      </c>
      <c r="B11877" s="1162">
        <v>31815</v>
      </c>
      <c r="C11877" s="1163" t="s">
        <v>23748</v>
      </c>
      <c r="D11877" s="1163" t="s">
        <v>23749</v>
      </c>
      <c r="E11877" s="1164" t="s">
        <v>3461</v>
      </c>
      <c r="F11877" s="1165">
        <v>45842</v>
      </c>
      <c r="G11877" s="1165">
        <v>46141</v>
      </c>
    </row>
    <row r="11878" spans="1:7" ht="25.5">
      <c r="A11878" s="1162">
        <v>13605</v>
      </c>
      <c r="B11878" s="1162">
        <v>31816</v>
      </c>
      <c r="C11878" s="1163" t="s">
        <v>23750</v>
      </c>
      <c r="D11878" s="1163" t="s">
        <v>23751</v>
      </c>
      <c r="E11878" s="1164" t="s">
        <v>3461</v>
      </c>
      <c r="F11878" s="1165">
        <v>45842</v>
      </c>
      <c r="G11878" s="1165">
        <v>46141</v>
      </c>
    </row>
    <row r="11879" spans="1:7" ht="38.25">
      <c r="A11879" s="1162">
        <v>13606</v>
      </c>
      <c r="B11879" s="1162">
        <v>31817</v>
      </c>
      <c r="C11879" s="1163" t="s">
        <v>23752</v>
      </c>
      <c r="D11879" s="1163" t="s">
        <v>23753</v>
      </c>
      <c r="E11879" s="1164" t="s">
        <v>3461</v>
      </c>
      <c r="F11879" s="1165">
        <v>45842</v>
      </c>
      <c r="G11879" s="1165">
        <v>46141</v>
      </c>
    </row>
    <row r="11880" spans="1:7" ht="38.25">
      <c r="A11880" s="1162">
        <v>13607</v>
      </c>
      <c r="B11880" s="1162">
        <v>31818</v>
      </c>
      <c r="C11880" s="1163" t="s">
        <v>23754</v>
      </c>
      <c r="D11880" s="1163" t="s">
        <v>23755</v>
      </c>
      <c r="E11880" s="1164" t="s">
        <v>3461</v>
      </c>
      <c r="F11880" s="1165">
        <v>45842</v>
      </c>
      <c r="G11880" s="1165">
        <v>46141</v>
      </c>
    </row>
    <row r="11881" spans="1:7" ht="38.25">
      <c r="A11881" s="1162">
        <v>13608</v>
      </c>
      <c r="B11881" s="1162">
        <v>31819</v>
      </c>
      <c r="C11881" s="1163" t="s">
        <v>23756</v>
      </c>
      <c r="D11881" s="1163" t="s">
        <v>23757</v>
      </c>
      <c r="E11881" s="1164" t="s">
        <v>3461</v>
      </c>
      <c r="F11881" s="1165">
        <v>45842</v>
      </c>
      <c r="G11881" s="1165">
        <v>46141</v>
      </c>
    </row>
    <row r="11882" spans="1:7" ht="25.5">
      <c r="A11882" s="1162">
        <v>13609</v>
      </c>
      <c r="B11882" s="1162">
        <v>31820</v>
      </c>
      <c r="C11882" s="1163" t="s">
        <v>23758</v>
      </c>
      <c r="D11882" s="1163" t="s">
        <v>23759</v>
      </c>
      <c r="E11882" s="1164" t="s">
        <v>3461</v>
      </c>
      <c r="F11882" s="1165">
        <v>45842</v>
      </c>
      <c r="G11882" s="1165">
        <v>46141</v>
      </c>
    </row>
    <row r="11883" spans="1:7" ht="38.25">
      <c r="A11883" s="1162">
        <v>13610</v>
      </c>
      <c r="B11883" s="1162">
        <v>31821</v>
      </c>
      <c r="C11883" s="1163" t="s">
        <v>23760</v>
      </c>
      <c r="D11883" s="1163" t="s">
        <v>23761</v>
      </c>
      <c r="E11883" s="1164" t="s">
        <v>3461</v>
      </c>
      <c r="F11883" s="1165">
        <v>45842</v>
      </c>
      <c r="G11883" s="1165">
        <v>46141</v>
      </c>
    </row>
    <row r="11884" spans="1:7" ht="51">
      <c r="A11884" s="1162">
        <v>13611</v>
      </c>
      <c r="B11884" s="1162">
        <v>31822</v>
      </c>
      <c r="C11884" s="1163" t="s">
        <v>23762</v>
      </c>
      <c r="D11884" s="1163" t="s">
        <v>23763</v>
      </c>
      <c r="E11884" s="1164" t="s">
        <v>3461</v>
      </c>
      <c r="F11884" s="1165">
        <v>45842</v>
      </c>
      <c r="G11884" s="1165">
        <v>46141</v>
      </c>
    </row>
    <row r="11885" spans="1:7" ht="25.5">
      <c r="A11885" s="1162">
        <v>13612</v>
      </c>
      <c r="B11885" s="1162">
        <v>31823</v>
      </c>
      <c r="C11885" s="1163" t="s">
        <v>23764</v>
      </c>
      <c r="D11885" s="1163" t="s">
        <v>23765</v>
      </c>
      <c r="E11885" s="1164" t="s">
        <v>3461</v>
      </c>
      <c r="F11885" s="1165">
        <v>45842</v>
      </c>
      <c r="G11885" s="1165">
        <v>46141</v>
      </c>
    </row>
    <row r="11886" spans="1:7" ht="38.25">
      <c r="A11886" s="1162">
        <v>13613</v>
      </c>
      <c r="B11886" s="1162">
        <v>31824</v>
      </c>
      <c r="C11886" s="1163" t="s">
        <v>23766</v>
      </c>
      <c r="D11886" s="1163" t="s">
        <v>23767</v>
      </c>
      <c r="E11886" s="1164" t="s">
        <v>3461</v>
      </c>
      <c r="F11886" s="1165">
        <v>45842</v>
      </c>
      <c r="G11886" s="1165">
        <v>46141</v>
      </c>
    </row>
    <row r="11887" spans="1:7" ht="38.25">
      <c r="A11887" s="1162">
        <v>13614</v>
      </c>
      <c r="B11887" s="1162">
        <v>31825</v>
      </c>
      <c r="C11887" s="1163" t="s">
        <v>23768</v>
      </c>
      <c r="D11887" s="1163" t="s">
        <v>23769</v>
      </c>
      <c r="E11887" s="1164" t="s">
        <v>3461</v>
      </c>
      <c r="F11887" s="1165">
        <v>45842</v>
      </c>
      <c r="G11887" s="1165">
        <v>46141</v>
      </c>
    </row>
    <row r="11888" spans="1:7" ht="25.5">
      <c r="A11888" s="1162">
        <v>13615</v>
      </c>
      <c r="B11888" s="1162">
        <v>31826</v>
      </c>
      <c r="C11888" s="1163" t="s">
        <v>23770</v>
      </c>
      <c r="D11888" s="1163" t="s">
        <v>23771</v>
      </c>
      <c r="E11888" s="1164" t="s">
        <v>3461</v>
      </c>
      <c r="F11888" s="1165">
        <v>45842</v>
      </c>
      <c r="G11888" s="1165">
        <v>46141</v>
      </c>
    </row>
    <row r="11889" spans="1:7" ht="38.25">
      <c r="A11889" s="1162">
        <v>13616</v>
      </c>
      <c r="B11889" s="1162">
        <v>31827</v>
      </c>
      <c r="C11889" s="1163" t="s">
        <v>23772</v>
      </c>
      <c r="D11889" s="1163" t="s">
        <v>23773</v>
      </c>
      <c r="E11889" s="1164" t="s">
        <v>3461</v>
      </c>
      <c r="F11889" s="1165">
        <v>45842</v>
      </c>
      <c r="G11889" s="1165">
        <v>46141</v>
      </c>
    </row>
    <row r="11890" spans="1:7" ht="25.5">
      <c r="A11890" s="1162">
        <v>13617</v>
      </c>
      <c r="B11890" s="1162">
        <v>31828</v>
      </c>
      <c r="C11890" s="1163" t="s">
        <v>23774</v>
      </c>
      <c r="D11890" s="1163" t="s">
        <v>23775</v>
      </c>
      <c r="E11890" s="1164" t="s">
        <v>3461</v>
      </c>
      <c r="F11890" s="1165">
        <v>45842</v>
      </c>
      <c r="G11890" s="1165">
        <v>46141</v>
      </c>
    </row>
    <row r="11891" spans="1:7" ht="38.25">
      <c r="A11891" s="1162">
        <v>13618</v>
      </c>
      <c r="B11891" s="1162">
        <v>31829</v>
      </c>
      <c r="C11891" s="1163" t="s">
        <v>23776</v>
      </c>
      <c r="D11891" s="1163" t="s">
        <v>23777</v>
      </c>
      <c r="E11891" s="1164" t="s">
        <v>3461</v>
      </c>
      <c r="F11891" s="1165">
        <v>45842</v>
      </c>
      <c r="G11891" s="1165">
        <v>46141</v>
      </c>
    </row>
    <row r="11892" spans="1:7" ht="38.25">
      <c r="A11892" s="1162">
        <v>13619</v>
      </c>
      <c r="B11892" s="1162">
        <v>31830</v>
      </c>
      <c r="C11892" s="1163" t="s">
        <v>23778</v>
      </c>
      <c r="D11892" s="1163" t="s">
        <v>23779</v>
      </c>
      <c r="E11892" s="1164" t="s">
        <v>3461</v>
      </c>
      <c r="F11892" s="1165">
        <v>45842</v>
      </c>
      <c r="G11892" s="1165">
        <v>46141</v>
      </c>
    </row>
    <row r="11893" spans="1:7" ht="38.25">
      <c r="A11893" s="1162">
        <v>13620</v>
      </c>
      <c r="B11893" s="1162">
        <v>31831</v>
      </c>
      <c r="C11893" s="1163" t="s">
        <v>23780</v>
      </c>
      <c r="D11893" s="1163" t="s">
        <v>23781</v>
      </c>
      <c r="E11893" s="1164" t="s">
        <v>3461</v>
      </c>
      <c r="F11893" s="1165">
        <v>45842</v>
      </c>
      <c r="G11893" s="1165">
        <v>46141</v>
      </c>
    </row>
    <row r="11894" spans="1:7" ht="25.5">
      <c r="A11894" s="1162">
        <v>13621</v>
      </c>
      <c r="B11894" s="1162">
        <v>31832</v>
      </c>
      <c r="C11894" s="1163" t="s">
        <v>23782</v>
      </c>
      <c r="D11894" s="1163" t="s">
        <v>8558</v>
      </c>
      <c r="E11894" s="1164" t="s">
        <v>3461</v>
      </c>
      <c r="F11894" s="1165">
        <v>45842</v>
      </c>
      <c r="G11894" s="1165">
        <v>46141</v>
      </c>
    </row>
    <row r="11895" spans="1:7" ht="25.5">
      <c r="A11895" s="1162">
        <v>13622</v>
      </c>
      <c r="B11895" s="1162">
        <v>31833</v>
      </c>
      <c r="C11895" s="1163" t="s">
        <v>23783</v>
      </c>
      <c r="D11895" s="1163" t="s">
        <v>8560</v>
      </c>
      <c r="E11895" s="1164" t="s">
        <v>3461</v>
      </c>
      <c r="F11895" s="1165">
        <v>45842</v>
      </c>
      <c r="G11895" s="1165">
        <v>46141</v>
      </c>
    </row>
    <row r="11896" spans="1:7" ht="25.5">
      <c r="A11896" s="1162">
        <v>13623</v>
      </c>
      <c r="B11896" s="1162">
        <v>31834</v>
      </c>
      <c r="C11896" s="1163" t="s">
        <v>23784</v>
      </c>
      <c r="D11896" s="1163" t="s">
        <v>23785</v>
      </c>
      <c r="E11896" s="1164" t="s">
        <v>3461</v>
      </c>
      <c r="F11896" s="1165">
        <v>45842</v>
      </c>
      <c r="G11896" s="1165">
        <v>46141</v>
      </c>
    </row>
    <row r="11897" spans="1:7" ht="38.25">
      <c r="A11897" s="1162">
        <v>13624</v>
      </c>
      <c r="B11897" s="1162">
        <v>31835</v>
      </c>
      <c r="C11897" s="1163" t="s">
        <v>23786</v>
      </c>
      <c r="D11897" s="1163" t="s">
        <v>23787</v>
      </c>
      <c r="E11897" s="1164" t="s">
        <v>3461</v>
      </c>
      <c r="F11897" s="1165">
        <v>45842</v>
      </c>
      <c r="G11897" s="1165">
        <v>46141</v>
      </c>
    </row>
    <row r="11898" spans="1:7" ht="25.5">
      <c r="A11898" s="1162">
        <v>13625</v>
      </c>
      <c r="B11898" s="1162">
        <v>31836</v>
      </c>
      <c r="C11898" s="1163" t="s">
        <v>23788</v>
      </c>
      <c r="D11898" s="1163" t="s">
        <v>23789</v>
      </c>
      <c r="E11898" s="1164" t="s">
        <v>3461</v>
      </c>
      <c r="F11898" s="1165">
        <v>45842</v>
      </c>
      <c r="G11898" s="1165">
        <v>46141</v>
      </c>
    </row>
    <row r="11899" spans="1:7" ht="38.25">
      <c r="A11899" s="1162">
        <v>13626</v>
      </c>
      <c r="B11899" s="1162">
        <v>31837</v>
      </c>
      <c r="C11899" s="1163" t="s">
        <v>23790</v>
      </c>
      <c r="D11899" s="1163" t="s">
        <v>23791</v>
      </c>
      <c r="E11899" s="1164" t="s">
        <v>3461</v>
      </c>
      <c r="F11899" s="1165">
        <v>45842</v>
      </c>
      <c r="G11899" s="1165">
        <v>46141</v>
      </c>
    </row>
    <row r="11900" spans="1:7" ht="38.25">
      <c r="A11900" s="1162">
        <v>13627</v>
      </c>
      <c r="B11900" s="1162">
        <v>31838</v>
      </c>
      <c r="C11900" s="1163" t="s">
        <v>23792</v>
      </c>
      <c r="D11900" s="1163" t="s">
        <v>23793</v>
      </c>
      <c r="E11900" s="1164" t="s">
        <v>3461</v>
      </c>
      <c r="F11900" s="1165">
        <v>45842</v>
      </c>
      <c r="G11900" s="1165">
        <v>46141</v>
      </c>
    </row>
    <row r="11901" spans="1:7" ht="25.5">
      <c r="A11901" s="1162">
        <v>13628</v>
      </c>
      <c r="B11901" s="1162">
        <v>31839</v>
      </c>
      <c r="C11901" s="1163" t="s">
        <v>23794</v>
      </c>
      <c r="D11901" s="1163" t="s">
        <v>23795</v>
      </c>
      <c r="E11901" s="1164" t="s">
        <v>3461</v>
      </c>
      <c r="F11901" s="1165">
        <v>45842</v>
      </c>
      <c r="G11901" s="1165">
        <v>46141</v>
      </c>
    </row>
    <row r="11902" spans="1:7" ht="38.25">
      <c r="A11902" s="1162">
        <v>13629</v>
      </c>
      <c r="B11902" s="1162">
        <v>31840</v>
      </c>
      <c r="C11902" s="1163" t="s">
        <v>23796</v>
      </c>
      <c r="D11902" s="1163" t="s">
        <v>23797</v>
      </c>
      <c r="E11902" s="1164" t="s">
        <v>3461</v>
      </c>
      <c r="F11902" s="1165">
        <v>45842</v>
      </c>
      <c r="G11902" s="1165">
        <v>46141</v>
      </c>
    </row>
    <row r="11903" spans="1:7" ht="25.5">
      <c r="A11903" s="1162">
        <v>13630</v>
      </c>
      <c r="B11903" s="1162">
        <v>31841</v>
      </c>
      <c r="C11903" s="1163" t="s">
        <v>23798</v>
      </c>
      <c r="D11903" s="1163" t="s">
        <v>23799</v>
      </c>
      <c r="E11903" s="1164" t="s">
        <v>3461</v>
      </c>
      <c r="F11903" s="1165">
        <v>45842</v>
      </c>
      <c r="G11903" s="1165">
        <v>46141</v>
      </c>
    </row>
    <row r="11904" spans="1:7" ht="25.5">
      <c r="A11904" s="1162">
        <v>13631</v>
      </c>
      <c r="B11904" s="1162">
        <v>31842</v>
      </c>
      <c r="C11904" s="1163" t="s">
        <v>23800</v>
      </c>
      <c r="D11904" s="1163" t="s">
        <v>23801</v>
      </c>
      <c r="E11904" s="1164" t="s">
        <v>3461</v>
      </c>
      <c r="F11904" s="1165">
        <v>45842</v>
      </c>
      <c r="G11904" s="1165">
        <v>46141</v>
      </c>
    </row>
    <row r="11905" spans="1:7" ht="25.5">
      <c r="A11905" s="1162">
        <v>13632</v>
      </c>
      <c r="B11905" s="1162">
        <v>31843</v>
      </c>
      <c r="C11905" s="1163" t="s">
        <v>23802</v>
      </c>
      <c r="D11905" s="1163" t="s">
        <v>23803</v>
      </c>
      <c r="E11905" s="1164" t="s">
        <v>3461</v>
      </c>
      <c r="F11905" s="1165">
        <v>45842</v>
      </c>
      <c r="G11905" s="1165">
        <v>46141</v>
      </c>
    </row>
    <row r="11906" spans="1:7" ht="25.5">
      <c r="A11906" s="1162">
        <v>13633</v>
      </c>
      <c r="B11906" s="1162">
        <v>31844</v>
      </c>
      <c r="C11906" s="1163" t="s">
        <v>23804</v>
      </c>
      <c r="D11906" s="1163" t="s">
        <v>23805</v>
      </c>
      <c r="E11906" s="1164" t="s">
        <v>3461</v>
      </c>
      <c r="F11906" s="1165">
        <v>45842</v>
      </c>
      <c r="G11906" s="1165">
        <v>46141</v>
      </c>
    </row>
    <row r="11907" spans="1:7" ht="25.5">
      <c r="A11907" s="1162">
        <v>13634</v>
      </c>
      <c r="B11907" s="1162">
        <v>31845</v>
      </c>
      <c r="C11907" s="1163" t="s">
        <v>23806</v>
      </c>
      <c r="D11907" s="1163" t="s">
        <v>23807</v>
      </c>
      <c r="E11907" s="1164" t="s">
        <v>3461</v>
      </c>
      <c r="F11907" s="1165">
        <v>45842</v>
      </c>
      <c r="G11907" s="1165">
        <v>46141</v>
      </c>
    </row>
    <row r="11908" spans="1:7" ht="38.25">
      <c r="A11908" s="1162">
        <v>13635</v>
      </c>
      <c r="B11908" s="1162">
        <v>31846</v>
      </c>
      <c r="C11908" s="1163" t="s">
        <v>23808</v>
      </c>
      <c r="D11908" s="1163" t="s">
        <v>23809</v>
      </c>
      <c r="E11908" s="1164" t="s">
        <v>3461</v>
      </c>
      <c r="F11908" s="1165">
        <v>45842</v>
      </c>
      <c r="G11908" s="1165">
        <v>46141</v>
      </c>
    </row>
    <row r="11909" spans="1:7" ht="25.5">
      <c r="A11909" s="1162">
        <v>13636</v>
      </c>
      <c r="B11909" s="1162">
        <v>31847</v>
      </c>
      <c r="C11909" s="1163" t="s">
        <v>23810</v>
      </c>
      <c r="D11909" s="1163" t="s">
        <v>23811</v>
      </c>
      <c r="E11909" s="1164" t="s">
        <v>3461</v>
      </c>
      <c r="F11909" s="1165">
        <v>45842</v>
      </c>
      <c r="G11909" s="1165">
        <v>46141</v>
      </c>
    </row>
    <row r="11910" spans="1:7" ht="51">
      <c r="A11910" s="1162">
        <v>13637</v>
      </c>
      <c r="B11910" s="1162">
        <v>31848</v>
      </c>
      <c r="C11910" s="1163" t="s">
        <v>23812</v>
      </c>
      <c r="D11910" s="1163" t="s">
        <v>8564</v>
      </c>
      <c r="E11910" s="1164" t="s">
        <v>3461</v>
      </c>
      <c r="F11910" s="1165">
        <v>45842</v>
      </c>
      <c r="G11910" s="1165">
        <v>46141</v>
      </c>
    </row>
    <row r="11911" spans="1:7" ht="38.25">
      <c r="A11911" s="1162">
        <v>13638</v>
      </c>
      <c r="B11911" s="1162">
        <v>31849</v>
      </c>
      <c r="C11911" s="1163" t="s">
        <v>23813</v>
      </c>
      <c r="D11911" s="1163" t="s">
        <v>23814</v>
      </c>
      <c r="E11911" s="1164" t="s">
        <v>3461</v>
      </c>
      <c r="F11911" s="1165">
        <v>45842</v>
      </c>
      <c r="G11911" s="1165">
        <v>46141</v>
      </c>
    </row>
    <row r="11912" spans="1:7" ht="38.25">
      <c r="A11912" s="1162">
        <v>13639</v>
      </c>
      <c r="B11912" s="1162">
        <v>31850</v>
      </c>
      <c r="C11912" s="1163" t="s">
        <v>23815</v>
      </c>
      <c r="D11912" s="1163" t="s">
        <v>23816</v>
      </c>
      <c r="E11912" s="1164" t="s">
        <v>3461</v>
      </c>
      <c r="F11912" s="1165">
        <v>45842</v>
      </c>
      <c r="G11912" s="1165">
        <v>46141</v>
      </c>
    </row>
    <row r="11913" spans="1:7" ht="38.25">
      <c r="A11913" s="1162">
        <v>13640</v>
      </c>
      <c r="B11913" s="1162">
        <v>31851</v>
      </c>
      <c r="C11913" s="1163" t="s">
        <v>23817</v>
      </c>
      <c r="D11913" s="1163" t="s">
        <v>23818</v>
      </c>
      <c r="E11913" s="1164" t="s">
        <v>3461</v>
      </c>
      <c r="F11913" s="1165">
        <v>45842</v>
      </c>
      <c r="G11913" s="1165">
        <v>46141</v>
      </c>
    </row>
    <row r="11914" spans="1:7" ht="38.25">
      <c r="A11914" s="1162">
        <v>13641</v>
      </c>
      <c r="B11914" s="1162">
        <v>31852</v>
      </c>
      <c r="C11914" s="1163" t="s">
        <v>23819</v>
      </c>
      <c r="D11914" s="1163" t="s">
        <v>23820</v>
      </c>
      <c r="E11914" s="1164" t="s">
        <v>3461</v>
      </c>
      <c r="F11914" s="1165">
        <v>45842</v>
      </c>
      <c r="G11914" s="1165">
        <v>46141</v>
      </c>
    </row>
    <row r="11915" spans="1:7" ht="38.25">
      <c r="A11915" s="1162">
        <v>13642</v>
      </c>
      <c r="B11915" s="1162">
        <v>31853</v>
      </c>
      <c r="C11915" s="1163" t="s">
        <v>23821</v>
      </c>
      <c r="D11915" s="1163" t="s">
        <v>23822</v>
      </c>
      <c r="E11915" s="1164" t="s">
        <v>3461</v>
      </c>
      <c r="F11915" s="1165">
        <v>45842</v>
      </c>
      <c r="G11915" s="1165">
        <v>46141</v>
      </c>
    </row>
    <row r="11916" spans="1:7" ht="25.5">
      <c r="A11916" s="1162">
        <v>13643</v>
      </c>
      <c r="B11916" s="1162">
        <v>31854</v>
      </c>
      <c r="C11916" s="1163" t="s">
        <v>23823</v>
      </c>
      <c r="D11916" s="1163" t="s">
        <v>23824</v>
      </c>
      <c r="E11916" s="1164" t="s">
        <v>3461</v>
      </c>
      <c r="F11916" s="1165">
        <v>45842</v>
      </c>
      <c r="G11916" s="1165">
        <v>46141</v>
      </c>
    </row>
    <row r="11917" spans="1:7" ht="25.5">
      <c r="A11917" s="1162">
        <v>13644</v>
      </c>
      <c r="B11917" s="1162">
        <v>31855</v>
      </c>
      <c r="C11917" s="1163" t="s">
        <v>23825</v>
      </c>
      <c r="D11917" s="1163" t="s">
        <v>23826</v>
      </c>
      <c r="E11917" s="1164" t="s">
        <v>3461</v>
      </c>
      <c r="F11917" s="1165">
        <v>45842</v>
      </c>
      <c r="G11917" s="1165">
        <v>46141</v>
      </c>
    </row>
    <row r="11918" spans="1:7" ht="25.5">
      <c r="A11918" s="1162">
        <v>13645</v>
      </c>
      <c r="B11918" s="1162">
        <v>31856</v>
      </c>
      <c r="C11918" s="1163" t="s">
        <v>23827</v>
      </c>
      <c r="D11918" s="1163" t="s">
        <v>23828</v>
      </c>
      <c r="E11918" s="1164" t="s">
        <v>3461</v>
      </c>
      <c r="F11918" s="1165">
        <v>45842</v>
      </c>
      <c r="G11918" s="1165">
        <v>46141</v>
      </c>
    </row>
    <row r="11919" spans="1:7" ht="25.5">
      <c r="A11919" s="1158">
        <v>13646</v>
      </c>
      <c r="B11919" s="1158">
        <v>31857</v>
      </c>
      <c r="C11919" s="1159" t="s">
        <v>23829</v>
      </c>
      <c r="D11919" s="1159" t="s">
        <v>8682</v>
      </c>
      <c r="E11919" s="1160" t="s">
        <v>4589</v>
      </c>
      <c r="F11919" s="1161">
        <v>45166</v>
      </c>
      <c r="G11919" s="1161">
        <v>45615</v>
      </c>
    </row>
    <row r="11920" spans="1:7" ht="25.5">
      <c r="A11920" s="1162">
        <v>13647</v>
      </c>
      <c r="B11920" s="1162">
        <v>31858</v>
      </c>
      <c r="C11920" s="1163" t="s">
        <v>23830</v>
      </c>
      <c r="D11920" s="1163" t="s">
        <v>8696</v>
      </c>
      <c r="E11920" s="1164" t="s">
        <v>3034</v>
      </c>
      <c r="F11920" s="1165">
        <v>45301</v>
      </c>
      <c r="G11920" s="1165">
        <v>45360</v>
      </c>
    </row>
    <row r="11921" spans="1:7" ht="38.25">
      <c r="A11921" s="1162">
        <v>13648</v>
      </c>
      <c r="B11921" s="1162">
        <v>31859</v>
      </c>
      <c r="C11921" s="1163" t="s">
        <v>23831</v>
      </c>
      <c r="D11921" s="1163" t="s">
        <v>23832</v>
      </c>
      <c r="E11921" s="1164" t="s">
        <v>3461</v>
      </c>
      <c r="F11921" s="1165">
        <v>45316</v>
      </c>
      <c r="G11921" s="1165">
        <v>45615</v>
      </c>
    </row>
    <row r="11922" spans="1:7" ht="25.5">
      <c r="A11922" s="1162">
        <v>13649</v>
      </c>
      <c r="B11922" s="1162">
        <v>31860</v>
      </c>
      <c r="C11922" s="1163" t="s">
        <v>23833</v>
      </c>
      <c r="D11922" s="1163" t="s">
        <v>23834</v>
      </c>
      <c r="E11922" s="1164" t="s">
        <v>4543</v>
      </c>
      <c r="F11922" s="1165">
        <v>45166</v>
      </c>
      <c r="G11922" s="1165">
        <v>45577</v>
      </c>
    </row>
    <row r="11923" spans="1:7" ht="25.5">
      <c r="A11923" s="1162">
        <v>13650</v>
      </c>
      <c r="B11923" s="1162">
        <v>31861</v>
      </c>
      <c r="C11923" s="1163" t="s">
        <v>23835</v>
      </c>
      <c r="D11923" s="1163" t="s">
        <v>23836</v>
      </c>
      <c r="E11923" s="1164" t="s">
        <v>4628</v>
      </c>
      <c r="F11923" s="1165">
        <v>45166</v>
      </c>
      <c r="G11923" s="1165">
        <v>45435</v>
      </c>
    </row>
    <row r="11924" spans="1:7" ht="25.5">
      <c r="A11924" s="1162">
        <v>13651</v>
      </c>
      <c r="B11924" s="1162">
        <v>31862</v>
      </c>
      <c r="C11924" s="1163" t="s">
        <v>23837</v>
      </c>
      <c r="D11924" s="1163" t="s">
        <v>23838</v>
      </c>
      <c r="E11924" s="1164" t="s">
        <v>4628</v>
      </c>
      <c r="F11924" s="1165">
        <v>45166</v>
      </c>
      <c r="G11924" s="1165">
        <v>45435</v>
      </c>
    </row>
    <row r="11925" spans="1:7">
      <c r="A11925" s="1162">
        <v>13652</v>
      </c>
      <c r="B11925" s="1162">
        <v>31863</v>
      </c>
      <c r="C11925" s="1163" t="s">
        <v>23839</v>
      </c>
      <c r="D11925" s="1163" t="s">
        <v>23840</v>
      </c>
      <c r="E11925" s="1164" t="s">
        <v>3009</v>
      </c>
      <c r="F11925" s="1165">
        <v>45256</v>
      </c>
      <c r="G11925" s="1165">
        <v>45405</v>
      </c>
    </row>
    <row r="11926" spans="1:7" ht="25.5">
      <c r="A11926" s="1162">
        <v>13653</v>
      </c>
      <c r="B11926" s="1162">
        <v>31864</v>
      </c>
      <c r="C11926" s="1163" t="s">
        <v>23841</v>
      </c>
      <c r="D11926" s="1163" t="s">
        <v>23842</v>
      </c>
      <c r="E11926" s="1164" t="s">
        <v>3849</v>
      </c>
      <c r="F11926" s="1165">
        <v>45166</v>
      </c>
      <c r="G11926" s="1165">
        <v>45375</v>
      </c>
    </row>
    <row r="11927" spans="1:7">
      <c r="A11927" s="1158">
        <v>13654</v>
      </c>
      <c r="B11927" s="1158">
        <v>31865</v>
      </c>
      <c r="C11927" s="1159" t="s">
        <v>11969</v>
      </c>
      <c r="D11927" s="1159" t="s">
        <v>12493</v>
      </c>
      <c r="E11927" s="1160" t="s">
        <v>23843</v>
      </c>
      <c r="F11927" s="1161">
        <v>44993</v>
      </c>
      <c r="G11927" s="1161">
        <v>45766</v>
      </c>
    </row>
    <row r="11928" spans="1:7">
      <c r="A11928" s="1158">
        <v>13655</v>
      </c>
      <c r="B11928" s="1158">
        <v>31866</v>
      </c>
      <c r="C11928" s="1159" t="s">
        <v>20488</v>
      </c>
      <c r="D11928" s="1159" t="s">
        <v>5030</v>
      </c>
      <c r="E11928" s="1160" t="s">
        <v>8700</v>
      </c>
      <c r="F11928" s="1161">
        <v>44993</v>
      </c>
      <c r="G11928" s="1161">
        <v>45412</v>
      </c>
    </row>
    <row r="11929" spans="1:7" ht="25.5">
      <c r="A11929" s="1162">
        <v>13656</v>
      </c>
      <c r="B11929" s="1162">
        <v>31867</v>
      </c>
      <c r="C11929" s="1163" t="s">
        <v>23844</v>
      </c>
      <c r="D11929" s="1163" t="s">
        <v>23845</v>
      </c>
      <c r="E11929" s="1164" t="s">
        <v>3064</v>
      </c>
      <c r="F11929" s="1165">
        <v>44993</v>
      </c>
      <c r="G11929" s="1165">
        <v>45172</v>
      </c>
    </row>
    <row r="11930" spans="1:7" ht="25.5">
      <c r="A11930" s="1162">
        <v>13657</v>
      </c>
      <c r="B11930" s="1162">
        <v>31868</v>
      </c>
      <c r="C11930" s="1163" t="s">
        <v>23846</v>
      </c>
      <c r="D11930" s="1163" t="s">
        <v>23847</v>
      </c>
      <c r="E11930" s="1164" t="s">
        <v>4546</v>
      </c>
      <c r="F11930" s="1165">
        <v>45173</v>
      </c>
      <c r="G11930" s="1165">
        <v>45412</v>
      </c>
    </row>
    <row r="11931" spans="1:7">
      <c r="A11931" s="1158">
        <v>13658</v>
      </c>
      <c r="B11931" s="1158">
        <v>31869</v>
      </c>
      <c r="C11931" s="1159" t="s">
        <v>20521</v>
      </c>
      <c r="D11931" s="1159" t="s">
        <v>5064</v>
      </c>
      <c r="E11931" s="1160" t="s">
        <v>4546</v>
      </c>
      <c r="F11931" s="1161">
        <v>44993</v>
      </c>
      <c r="G11931" s="1161">
        <v>45232</v>
      </c>
    </row>
    <row r="11932" spans="1:7" ht="25.5">
      <c r="A11932" s="1162">
        <v>13659</v>
      </c>
      <c r="B11932" s="1162">
        <v>31870</v>
      </c>
      <c r="C11932" s="1163" t="s">
        <v>23848</v>
      </c>
      <c r="D11932" s="1163" t="s">
        <v>23849</v>
      </c>
      <c r="E11932" s="1164" t="s">
        <v>4546</v>
      </c>
      <c r="F11932" s="1165">
        <v>44993</v>
      </c>
      <c r="G11932" s="1165">
        <v>45232</v>
      </c>
    </row>
    <row r="11933" spans="1:7">
      <c r="A11933" s="1158">
        <v>13660</v>
      </c>
      <c r="B11933" s="1158">
        <v>31871</v>
      </c>
      <c r="C11933" s="1159" t="s">
        <v>16829</v>
      </c>
      <c r="D11933" s="1159" t="s">
        <v>5117</v>
      </c>
      <c r="E11933" s="1160" t="s">
        <v>3009</v>
      </c>
      <c r="F11933" s="1161">
        <v>45123</v>
      </c>
      <c r="G11933" s="1161">
        <v>45272</v>
      </c>
    </row>
    <row r="11934" spans="1:7" ht="25.5">
      <c r="A11934" s="1162">
        <v>13661</v>
      </c>
      <c r="B11934" s="1162">
        <v>31872</v>
      </c>
      <c r="C11934" s="1163" t="s">
        <v>23850</v>
      </c>
      <c r="D11934" s="1163" t="s">
        <v>23851</v>
      </c>
      <c r="E11934" s="1164" t="s">
        <v>3009</v>
      </c>
      <c r="F11934" s="1165">
        <v>45123</v>
      </c>
      <c r="G11934" s="1165">
        <v>45272</v>
      </c>
    </row>
    <row r="11935" spans="1:7">
      <c r="A11935" s="1158">
        <v>13662</v>
      </c>
      <c r="B11935" s="1158">
        <v>31873</v>
      </c>
      <c r="C11935" s="1159" t="s">
        <v>17414</v>
      </c>
      <c r="D11935" s="1159" t="s">
        <v>5071</v>
      </c>
      <c r="E11935" s="1160" t="s">
        <v>8700</v>
      </c>
      <c r="F11935" s="1161">
        <v>45023</v>
      </c>
      <c r="G11935" s="1161">
        <v>45442</v>
      </c>
    </row>
    <row r="11936" spans="1:7" ht="25.5">
      <c r="A11936" s="1162">
        <v>13663</v>
      </c>
      <c r="B11936" s="1162">
        <v>31874</v>
      </c>
      <c r="C11936" s="1163" t="s">
        <v>23852</v>
      </c>
      <c r="D11936" s="1163" t="s">
        <v>23853</v>
      </c>
      <c r="E11936" s="1164" t="s">
        <v>3064</v>
      </c>
      <c r="F11936" s="1165">
        <v>45023</v>
      </c>
      <c r="G11936" s="1165">
        <v>45202</v>
      </c>
    </row>
    <row r="11937" spans="1:7" ht="25.5">
      <c r="A11937" s="1162">
        <v>13664</v>
      </c>
      <c r="B11937" s="1162">
        <v>31875</v>
      </c>
      <c r="C11937" s="1163" t="s">
        <v>23854</v>
      </c>
      <c r="D11937" s="1163" t="s">
        <v>23855</v>
      </c>
      <c r="E11937" s="1164" t="s">
        <v>4546</v>
      </c>
      <c r="F11937" s="1165">
        <v>45203</v>
      </c>
      <c r="G11937" s="1165">
        <v>45442</v>
      </c>
    </row>
    <row r="11938" spans="1:7">
      <c r="A11938" s="1158">
        <v>13665</v>
      </c>
      <c r="B11938" s="1158">
        <v>31876</v>
      </c>
      <c r="C11938" s="1159" t="s">
        <v>23856</v>
      </c>
      <c r="D11938" s="1159" t="s">
        <v>23857</v>
      </c>
      <c r="E11938" s="1160" t="s">
        <v>6714</v>
      </c>
      <c r="F11938" s="1161">
        <v>45402</v>
      </c>
      <c r="G11938" s="1161">
        <v>45766</v>
      </c>
    </row>
    <row r="11939" spans="1:7" ht="38.25">
      <c r="A11939" s="1162">
        <v>13666</v>
      </c>
      <c r="B11939" s="1162">
        <v>31877</v>
      </c>
      <c r="C11939" s="1163" t="s">
        <v>23858</v>
      </c>
      <c r="D11939" s="1163" t="s">
        <v>23859</v>
      </c>
      <c r="E11939" s="1164" t="s">
        <v>6714</v>
      </c>
      <c r="F11939" s="1165">
        <v>45402</v>
      </c>
      <c r="G11939" s="1165">
        <v>45766</v>
      </c>
    </row>
    <row r="11940" spans="1:7" ht="38.25">
      <c r="A11940" s="1162">
        <v>13667</v>
      </c>
      <c r="B11940" s="1162">
        <v>31878</v>
      </c>
      <c r="C11940" s="1163" t="s">
        <v>23860</v>
      </c>
      <c r="D11940" s="1163" t="s">
        <v>23861</v>
      </c>
      <c r="E11940" s="1164" t="s">
        <v>6714</v>
      </c>
      <c r="F11940" s="1165">
        <v>45402</v>
      </c>
      <c r="G11940" s="1165">
        <v>45766</v>
      </c>
    </row>
    <row r="11941" spans="1:7" ht="38.25">
      <c r="A11941" s="1162">
        <v>13668</v>
      </c>
      <c r="B11941" s="1162">
        <v>31879</v>
      </c>
      <c r="C11941" s="1163" t="s">
        <v>23862</v>
      </c>
      <c r="D11941" s="1163" t="s">
        <v>23863</v>
      </c>
      <c r="E11941" s="1164" t="s">
        <v>6714</v>
      </c>
      <c r="F11941" s="1165">
        <v>45402</v>
      </c>
      <c r="G11941" s="1165">
        <v>45766</v>
      </c>
    </row>
    <row r="11942" spans="1:7" ht="25.5">
      <c r="A11942" s="1162">
        <v>13669</v>
      </c>
      <c r="B11942" s="1162">
        <v>31880</v>
      </c>
      <c r="C11942" s="1163" t="s">
        <v>23864</v>
      </c>
      <c r="D11942" s="1163" t="s">
        <v>23865</v>
      </c>
      <c r="E11942" s="1164" t="s">
        <v>6714</v>
      </c>
      <c r="F11942" s="1165">
        <v>45402</v>
      </c>
      <c r="G11942" s="1165">
        <v>45766</v>
      </c>
    </row>
    <row r="11943" spans="1:7" ht="38.25">
      <c r="A11943" s="1162">
        <v>13670</v>
      </c>
      <c r="B11943" s="1162">
        <v>31881</v>
      </c>
      <c r="C11943" s="1163" t="s">
        <v>23866</v>
      </c>
      <c r="D11943" s="1163" t="s">
        <v>23867</v>
      </c>
      <c r="E11943" s="1164" t="s">
        <v>6714</v>
      </c>
      <c r="F11943" s="1165">
        <v>45402</v>
      </c>
      <c r="G11943" s="1165">
        <v>45766</v>
      </c>
    </row>
    <row r="11944" spans="1:7" ht="51">
      <c r="A11944" s="1162">
        <v>13671</v>
      </c>
      <c r="B11944" s="1162">
        <v>31882</v>
      </c>
      <c r="C11944" s="1163" t="s">
        <v>23868</v>
      </c>
      <c r="D11944" s="1163" t="s">
        <v>23869</v>
      </c>
      <c r="E11944" s="1164" t="s">
        <v>6714</v>
      </c>
      <c r="F11944" s="1165">
        <v>45402</v>
      </c>
      <c r="G11944" s="1165">
        <v>45766</v>
      </c>
    </row>
    <row r="11945" spans="1:7" ht="38.25">
      <c r="A11945" s="1162">
        <v>13672</v>
      </c>
      <c r="B11945" s="1162">
        <v>31883</v>
      </c>
      <c r="C11945" s="1163" t="s">
        <v>23870</v>
      </c>
      <c r="D11945" s="1163" t="s">
        <v>23871</v>
      </c>
      <c r="E11945" s="1164" t="s">
        <v>6714</v>
      </c>
      <c r="F11945" s="1165">
        <v>45402</v>
      </c>
      <c r="G11945" s="1165">
        <v>45766</v>
      </c>
    </row>
    <row r="11946" spans="1:7" ht="25.5">
      <c r="A11946" s="1162">
        <v>13673</v>
      </c>
      <c r="B11946" s="1162">
        <v>31884</v>
      </c>
      <c r="C11946" s="1163" t="s">
        <v>23872</v>
      </c>
      <c r="D11946" s="1163" t="s">
        <v>23873</v>
      </c>
      <c r="E11946" s="1164" t="s">
        <v>6714</v>
      </c>
      <c r="F11946" s="1165">
        <v>45402</v>
      </c>
      <c r="G11946" s="1165">
        <v>45766</v>
      </c>
    </row>
    <row r="11947" spans="1:7">
      <c r="A11947" s="1158">
        <v>13674</v>
      </c>
      <c r="B11947" s="1158">
        <v>31885</v>
      </c>
      <c r="C11947" s="1159" t="s">
        <v>17417</v>
      </c>
      <c r="D11947" s="1159" t="s">
        <v>5130</v>
      </c>
      <c r="E11947" s="1160" t="s">
        <v>4578</v>
      </c>
      <c r="F11947" s="1161">
        <v>45053</v>
      </c>
      <c r="G11947" s="1161">
        <v>45592</v>
      </c>
    </row>
    <row r="11948" spans="1:7" ht="25.5">
      <c r="A11948" s="1162">
        <v>13675</v>
      </c>
      <c r="B11948" s="1162">
        <v>31886</v>
      </c>
      <c r="C11948" s="1163" t="s">
        <v>23874</v>
      </c>
      <c r="D11948" s="1163" t="s">
        <v>23875</v>
      </c>
      <c r="E11948" s="1164" t="s">
        <v>4546</v>
      </c>
      <c r="F11948" s="1165">
        <v>45053</v>
      </c>
      <c r="G11948" s="1165">
        <v>45292</v>
      </c>
    </row>
    <row r="11949" spans="1:7" ht="25.5">
      <c r="A11949" s="1162">
        <v>13676</v>
      </c>
      <c r="B11949" s="1162">
        <v>31887</v>
      </c>
      <c r="C11949" s="1163" t="s">
        <v>23876</v>
      </c>
      <c r="D11949" s="1163" t="s">
        <v>23877</v>
      </c>
      <c r="E11949" s="1164" t="s">
        <v>3006</v>
      </c>
      <c r="F11949" s="1165">
        <v>45203</v>
      </c>
      <c r="G11949" s="1165">
        <v>45562</v>
      </c>
    </row>
    <row r="11950" spans="1:7" ht="38.25">
      <c r="A11950" s="1162">
        <v>13677</v>
      </c>
      <c r="B11950" s="1162">
        <v>31888</v>
      </c>
      <c r="C11950" s="1163" t="s">
        <v>23878</v>
      </c>
      <c r="D11950" s="1163" t="s">
        <v>23879</v>
      </c>
      <c r="E11950" s="1164" t="s">
        <v>3006</v>
      </c>
      <c r="F11950" s="1165">
        <v>45233</v>
      </c>
      <c r="G11950" s="1165">
        <v>45592</v>
      </c>
    </row>
    <row r="11951" spans="1:7" ht="25.5">
      <c r="A11951" s="1162">
        <v>13678</v>
      </c>
      <c r="B11951" s="1162">
        <v>31889</v>
      </c>
      <c r="C11951" s="1163" t="s">
        <v>23880</v>
      </c>
      <c r="D11951" s="1163" t="s">
        <v>23881</v>
      </c>
      <c r="E11951" s="1164" t="s">
        <v>4546</v>
      </c>
      <c r="F11951" s="1165">
        <v>45083</v>
      </c>
      <c r="G11951" s="1165">
        <v>45322</v>
      </c>
    </row>
    <row r="11952" spans="1:7" ht="25.5">
      <c r="A11952" s="1162">
        <v>13679</v>
      </c>
      <c r="B11952" s="1162">
        <v>31890</v>
      </c>
      <c r="C11952" s="1163" t="s">
        <v>23882</v>
      </c>
      <c r="D11952" s="1163" t="s">
        <v>23883</v>
      </c>
      <c r="E11952" s="1164" t="s">
        <v>3006</v>
      </c>
      <c r="F11952" s="1165">
        <v>45233</v>
      </c>
      <c r="G11952" s="1165">
        <v>45592</v>
      </c>
    </row>
    <row r="11953" spans="1:7" ht="38.25">
      <c r="A11953" s="1158">
        <v>13680</v>
      </c>
      <c r="B11953" s="1158">
        <v>31891</v>
      </c>
      <c r="C11953" s="1159" t="s">
        <v>17464</v>
      </c>
      <c r="D11953" s="1159" t="s">
        <v>5202</v>
      </c>
      <c r="E11953" s="1160" t="s">
        <v>4628</v>
      </c>
      <c r="F11953" s="1161">
        <v>45293</v>
      </c>
      <c r="G11953" s="1161">
        <v>45562</v>
      </c>
    </row>
    <row r="11954" spans="1:7" ht="25.5">
      <c r="A11954" s="1162">
        <v>13681</v>
      </c>
      <c r="B11954" s="1162">
        <v>31892</v>
      </c>
      <c r="C11954" s="1163" t="s">
        <v>9590</v>
      </c>
      <c r="D11954" s="1163" t="s">
        <v>8750</v>
      </c>
      <c r="E11954" s="1164" t="s">
        <v>4546</v>
      </c>
      <c r="F11954" s="1165">
        <v>45323</v>
      </c>
      <c r="G11954" s="1165">
        <v>45562</v>
      </c>
    </row>
    <row r="11955" spans="1:7">
      <c r="A11955" s="1162">
        <v>13682</v>
      </c>
      <c r="B11955" s="1162">
        <v>31893</v>
      </c>
      <c r="C11955" s="1163" t="s">
        <v>9591</v>
      </c>
      <c r="D11955" s="1163" t="s">
        <v>8752</v>
      </c>
      <c r="E11955" s="1164" t="s">
        <v>4546</v>
      </c>
      <c r="F11955" s="1165">
        <v>45293</v>
      </c>
      <c r="G11955" s="1165">
        <v>45532</v>
      </c>
    </row>
    <row r="11956" spans="1:7">
      <c r="A11956" s="1162">
        <v>13683</v>
      </c>
      <c r="B11956" s="1162">
        <v>31894</v>
      </c>
      <c r="C11956" s="1163" t="s">
        <v>23884</v>
      </c>
      <c r="D11956" s="1163" t="s">
        <v>8744</v>
      </c>
      <c r="E11956" s="1164" t="s">
        <v>4546</v>
      </c>
      <c r="F11956" s="1165">
        <v>45323</v>
      </c>
      <c r="G11956" s="1165">
        <v>45562</v>
      </c>
    </row>
    <row r="11957" spans="1:7" ht="25.5">
      <c r="A11957" s="1162">
        <v>13684</v>
      </c>
      <c r="B11957" s="1162">
        <v>31895</v>
      </c>
      <c r="C11957" s="1163" t="s">
        <v>23885</v>
      </c>
      <c r="D11957" s="1163" t="s">
        <v>23886</v>
      </c>
      <c r="E11957" s="1164" t="s">
        <v>4546</v>
      </c>
      <c r="F11957" s="1165">
        <v>45293</v>
      </c>
      <c r="G11957" s="1165">
        <v>45532</v>
      </c>
    </row>
    <row r="11958" spans="1:7" ht="25.5">
      <c r="A11958" s="1162">
        <v>13685</v>
      </c>
      <c r="B11958" s="1162">
        <v>31896</v>
      </c>
      <c r="C11958" s="1163" t="s">
        <v>23887</v>
      </c>
      <c r="D11958" s="1163" t="s">
        <v>23888</v>
      </c>
      <c r="E11958" s="1164" t="s">
        <v>4546</v>
      </c>
      <c r="F11958" s="1165">
        <v>45293</v>
      </c>
      <c r="G11958" s="1165">
        <v>45532</v>
      </c>
    </row>
    <row r="11959" spans="1:7" ht="25.5">
      <c r="A11959" s="1162">
        <v>13686</v>
      </c>
      <c r="B11959" s="1162">
        <v>31897</v>
      </c>
      <c r="C11959" s="1163" t="s">
        <v>7239</v>
      </c>
      <c r="D11959" s="1163" t="s">
        <v>7240</v>
      </c>
      <c r="E11959" s="1164" t="s">
        <v>4546</v>
      </c>
      <c r="F11959" s="1165">
        <v>45323</v>
      </c>
      <c r="G11959" s="1165">
        <v>45562</v>
      </c>
    </row>
    <row r="11960" spans="1:7" ht="25.5">
      <c r="A11960" s="1162">
        <v>13687</v>
      </c>
      <c r="B11960" s="1162">
        <v>31898</v>
      </c>
      <c r="C11960" s="1163" t="s">
        <v>23889</v>
      </c>
      <c r="D11960" s="1163" t="s">
        <v>23890</v>
      </c>
      <c r="E11960" s="1164" t="s">
        <v>4546</v>
      </c>
      <c r="F11960" s="1165">
        <v>45293</v>
      </c>
      <c r="G11960" s="1165">
        <v>45532</v>
      </c>
    </row>
    <row r="11961" spans="1:7" ht="25.5">
      <c r="A11961" s="1162">
        <v>13688</v>
      </c>
      <c r="B11961" s="1162">
        <v>31899</v>
      </c>
      <c r="C11961" s="1163" t="s">
        <v>23891</v>
      </c>
      <c r="D11961" s="1163" t="s">
        <v>8759</v>
      </c>
      <c r="E11961" s="1164" t="s">
        <v>4546</v>
      </c>
      <c r="F11961" s="1165">
        <v>45323</v>
      </c>
      <c r="G11961" s="1165">
        <v>45562</v>
      </c>
    </row>
    <row r="11962" spans="1:7" ht="25.5">
      <c r="A11962" s="1162">
        <v>13689</v>
      </c>
      <c r="B11962" s="1162">
        <v>31900</v>
      </c>
      <c r="C11962" s="1163" t="s">
        <v>23892</v>
      </c>
      <c r="D11962" s="1163" t="s">
        <v>23893</v>
      </c>
      <c r="E11962" s="1164" t="s">
        <v>4546</v>
      </c>
      <c r="F11962" s="1165">
        <v>45293</v>
      </c>
      <c r="G11962" s="1165">
        <v>45532</v>
      </c>
    </row>
    <row r="11963" spans="1:7" ht="25.5">
      <c r="A11963" s="1162">
        <v>13690</v>
      </c>
      <c r="B11963" s="1162">
        <v>31901</v>
      </c>
      <c r="C11963" s="1163" t="s">
        <v>23894</v>
      </c>
      <c r="D11963" s="1163" t="s">
        <v>8763</v>
      </c>
      <c r="E11963" s="1164" t="s">
        <v>4546</v>
      </c>
      <c r="F11963" s="1165">
        <v>45323</v>
      </c>
      <c r="G11963" s="1165">
        <v>45562</v>
      </c>
    </row>
    <row r="11964" spans="1:7" ht="25.5">
      <c r="A11964" s="1162">
        <v>13691</v>
      </c>
      <c r="B11964" s="1162">
        <v>31902</v>
      </c>
      <c r="C11964" s="1163" t="s">
        <v>23895</v>
      </c>
      <c r="D11964" s="1163" t="s">
        <v>23896</v>
      </c>
      <c r="E11964" s="1164" t="s">
        <v>4546</v>
      </c>
      <c r="F11964" s="1165">
        <v>45293</v>
      </c>
      <c r="G11964" s="1165">
        <v>45532</v>
      </c>
    </row>
    <row r="11965" spans="1:7" ht="25.5">
      <c r="A11965" s="1162">
        <v>13692</v>
      </c>
      <c r="B11965" s="1162">
        <v>31903</v>
      </c>
      <c r="C11965" s="1163" t="s">
        <v>23897</v>
      </c>
      <c r="D11965" s="1163" t="s">
        <v>23898</v>
      </c>
      <c r="E11965" s="1164" t="s">
        <v>4546</v>
      </c>
      <c r="F11965" s="1165">
        <v>45323</v>
      </c>
      <c r="G11965" s="1165">
        <v>45562</v>
      </c>
    </row>
    <row r="11966" spans="1:7">
      <c r="A11966" s="1162">
        <v>13693</v>
      </c>
      <c r="B11966" s="1162">
        <v>31904</v>
      </c>
      <c r="C11966" s="1163" t="s">
        <v>10130</v>
      </c>
      <c r="D11966" s="1163" t="s">
        <v>8742</v>
      </c>
      <c r="E11966" s="1164" t="s">
        <v>4546</v>
      </c>
      <c r="F11966" s="1165">
        <v>45323</v>
      </c>
      <c r="G11966" s="1165">
        <v>45562</v>
      </c>
    </row>
    <row r="11967" spans="1:7">
      <c r="A11967" s="1162">
        <v>13694</v>
      </c>
      <c r="B11967" s="1162">
        <v>31905</v>
      </c>
      <c r="C11967" s="1163" t="s">
        <v>10137</v>
      </c>
      <c r="D11967" s="1163" t="s">
        <v>8748</v>
      </c>
      <c r="E11967" s="1164" t="s">
        <v>4546</v>
      </c>
      <c r="F11967" s="1165">
        <v>45293</v>
      </c>
      <c r="G11967" s="1165">
        <v>45532</v>
      </c>
    </row>
    <row r="11968" spans="1:7">
      <c r="A11968" s="1158">
        <v>13695</v>
      </c>
      <c r="B11968" s="1158">
        <v>31906</v>
      </c>
      <c r="C11968" s="1159" t="s">
        <v>11986</v>
      </c>
      <c r="D11968" s="1159" t="s">
        <v>5244</v>
      </c>
      <c r="E11968" s="1160" t="s">
        <v>8768</v>
      </c>
      <c r="F11968" s="1161">
        <v>45083</v>
      </c>
      <c r="G11968" s="1161">
        <v>45772</v>
      </c>
    </row>
    <row r="11969" spans="1:7" ht="25.5">
      <c r="A11969" s="1162">
        <v>13696</v>
      </c>
      <c r="B11969" s="1162">
        <v>31907</v>
      </c>
      <c r="C11969" s="1163" t="s">
        <v>23899</v>
      </c>
      <c r="D11969" s="1163" t="s">
        <v>8770</v>
      </c>
      <c r="E11969" s="1164" t="s">
        <v>4546</v>
      </c>
      <c r="F11969" s="1165">
        <v>45527</v>
      </c>
      <c r="G11969" s="1165">
        <v>45766</v>
      </c>
    </row>
    <row r="11970" spans="1:7" ht="38.25">
      <c r="A11970" s="1162">
        <v>13697</v>
      </c>
      <c r="B11970" s="1162">
        <v>31908</v>
      </c>
      <c r="C11970" s="1163" t="s">
        <v>23900</v>
      </c>
      <c r="D11970" s="1163" t="s">
        <v>23901</v>
      </c>
      <c r="E11970" s="1164" t="s">
        <v>3287</v>
      </c>
      <c r="F11970" s="1165">
        <v>45482</v>
      </c>
      <c r="G11970" s="1165">
        <v>45571</v>
      </c>
    </row>
    <row r="11971" spans="1:7">
      <c r="A11971" s="1158">
        <v>13698</v>
      </c>
      <c r="B11971" s="1158">
        <v>31909</v>
      </c>
      <c r="C11971" s="1159" t="s">
        <v>15737</v>
      </c>
      <c r="D11971" s="1159" t="s">
        <v>5247</v>
      </c>
      <c r="E11971" s="1160" t="s">
        <v>23902</v>
      </c>
      <c r="F11971" s="1161">
        <v>45083</v>
      </c>
      <c r="G11971" s="1161">
        <v>45766</v>
      </c>
    </row>
    <row r="11972" spans="1:7" ht="25.5">
      <c r="A11972" s="1162">
        <v>13699</v>
      </c>
      <c r="B11972" s="1162">
        <v>31910</v>
      </c>
      <c r="C11972" s="1163" t="s">
        <v>23903</v>
      </c>
      <c r="D11972" s="1163" t="s">
        <v>23904</v>
      </c>
      <c r="E11972" s="1164" t="s">
        <v>4546</v>
      </c>
      <c r="F11972" s="1165">
        <v>45527</v>
      </c>
      <c r="G11972" s="1165">
        <v>45766</v>
      </c>
    </row>
    <row r="11973" spans="1:7" ht="25.5">
      <c r="A11973" s="1162">
        <v>13700</v>
      </c>
      <c r="B11973" s="1162">
        <v>31911</v>
      </c>
      <c r="C11973" s="1163" t="s">
        <v>23905</v>
      </c>
      <c r="D11973" s="1163" t="s">
        <v>23906</v>
      </c>
      <c r="E11973" s="1164" t="s">
        <v>4546</v>
      </c>
      <c r="F11973" s="1165">
        <v>45083</v>
      </c>
      <c r="G11973" s="1165">
        <v>45322</v>
      </c>
    </row>
    <row r="11974" spans="1:7" ht="38.25">
      <c r="A11974" s="1162">
        <v>13701</v>
      </c>
      <c r="B11974" s="1162">
        <v>31912</v>
      </c>
      <c r="C11974" s="1163" t="s">
        <v>23907</v>
      </c>
      <c r="D11974" s="1163" t="s">
        <v>23908</v>
      </c>
      <c r="E11974" s="1164" t="s">
        <v>4546</v>
      </c>
      <c r="F11974" s="1165">
        <v>45113</v>
      </c>
      <c r="G11974" s="1165">
        <v>45352</v>
      </c>
    </row>
    <row r="11975" spans="1:7" ht="38.25">
      <c r="A11975" s="1162">
        <v>13702</v>
      </c>
      <c r="B11975" s="1162">
        <v>31913</v>
      </c>
      <c r="C11975" s="1163" t="s">
        <v>23909</v>
      </c>
      <c r="D11975" s="1163" t="s">
        <v>23910</v>
      </c>
      <c r="E11975" s="1164" t="s">
        <v>4546</v>
      </c>
      <c r="F11975" s="1165">
        <v>45083</v>
      </c>
      <c r="G11975" s="1165">
        <v>45322</v>
      </c>
    </row>
    <row r="11976" spans="1:7" ht="38.25">
      <c r="A11976" s="1162">
        <v>13703</v>
      </c>
      <c r="B11976" s="1162">
        <v>31914</v>
      </c>
      <c r="C11976" s="1163" t="s">
        <v>23911</v>
      </c>
      <c r="D11976" s="1163" t="s">
        <v>23912</v>
      </c>
      <c r="E11976" s="1164" t="s">
        <v>4546</v>
      </c>
      <c r="F11976" s="1165">
        <v>45113</v>
      </c>
      <c r="G11976" s="1165">
        <v>45352</v>
      </c>
    </row>
    <row r="11977" spans="1:7" ht="38.25">
      <c r="A11977" s="1162">
        <v>13704</v>
      </c>
      <c r="B11977" s="1162">
        <v>31915</v>
      </c>
      <c r="C11977" s="1163" t="s">
        <v>23913</v>
      </c>
      <c r="D11977" s="1163" t="s">
        <v>23914</v>
      </c>
      <c r="E11977" s="1164" t="s">
        <v>4546</v>
      </c>
      <c r="F11977" s="1165">
        <v>45083</v>
      </c>
      <c r="G11977" s="1165">
        <v>45322</v>
      </c>
    </row>
    <row r="11978" spans="1:7" ht="51">
      <c r="A11978" s="1162">
        <v>13705</v>
      </c>
      <c r="B11978" s="1162">
        <v>31916</v>
      </c>
      <c r="C11978" s="1163" t="s">
        <v>23915</v>
      </c>
      <c r="D11978" s="1163" t="s">
        <v>23916</v>
      </c>
      <c r="E11978" s="1164" t="s">
        <v>4546</v>
      </c>
      <c r="F11978" s="1165">
        <v>45113</v>
      </c>
      <c r="G11978" s="1165">
        <v>45352</v>
      </c>
    </row>
    <row r="11979" spans="1:7" ht="38.25">
      <c r="A11979" s="1162">
        <v>13706</v>
      </c>
      <c r="B11979" s="1162">
        <v>31917</v>
      </c>
      <c r="C11979" s="1163" t="s">
        <v>23917</v>
      </c>
      <c r="D11979" s="1163" t="s">
        <v>23918</v>
      </c>
      <c r="E11979" s="1164" t="s">
        <v>4546</v>
      </c>
      <c r="F11979" s="1165">
        <v>45083</v>
      </c>
      <c r="G11979" s="1165">
        <v>45322</v>
      </c>
    </row>
    <row r="11980" spans="1:7" ht="51">
      <c r="A11980" s="1162">
        <v>13707</v>
      </c>
      <c r="B11980" s="1162">
        <v>31918</v>
      </c>
      <c r="C11980" s="1163" t="s">
        <v>23919</v>
      </c>
      <c r="D11980" s="1163" t="s">
        <v>23920</v>
      </c>
      <c r="E11980" s="1164" t="s">
        <v>4546</v>
      </c>
      <c r="F11980" s="1165">
        <v>45113</v>
      </c>
      <c r="G11980" s="1165">
        <v>45352</v>
      </c>
    </row>
    <row r="11981" spans="1:7">
      <c r="A11981" s="1158">
        <v>13708</v>
      </c>
      <c r="B11981" s="1158">
        <v>31919</v>
      </c>
      <c r="C11981" s="1159" t="s">
        <v>20806</v>
      </c>
      <c r="D11981" s="1159" t="s">
        <v>5368</v>
      </c>
      <c r="E11981" s="1160" t="s">
        <v>4628</v>
      </c>
      <c r="F11981" s="1161">
        <v>45503</v>
      </c>
      <c r="G11981" s="1161">
        <v>45772</v>
      </c>
    </row>
    <row r="11982" spans="1:7" ht="38.25">
      <c r="A11982" s="1162">
        <v>13709</v>
      </c>
      <c r="B11982" s="1162">
        <v>31920</v>
      </c>
      <c r="C11982" s="1163" t="s">
        <v>23921</v>
      </c>
      <c r="D11982" s="1163" t="s">
        <v>23922</v>
      </c>
      <c r="E11982" s="1164" t="s">
        <v>4546</v>
      </c>
      <c r="F11982" s="1165">
        <v>45518</v>
      </c>
      <c r="G11982" s="1165">
        <v>45757</v>
      </c>
    </row>
    <row r="11983" spans="1:7" ht="25.5">
      <c r="A11983" s="1162">
        <v>13710</v>
      </c>
      <c r="B11983" s="1162">
        <v>31921</v>
      </c>
      <c r="C11983" s="1163" t="s">
        <v>23923</v>
      </c>
      <c r="D11983" s="1163" t="s">
        <v>23924</v>
      </c>
      <c r="E11983" s="1164" t="s">
        <v>4546</v>
      </c>
      <c r="F11983" s="1165">
        <v>45503</v>
      </c>
      <c r="G11983" s="1165">
        <v>45742</v>
      </c>
    </row>
    <row r="11984" spans="1:7" ht="25.5">
      <c r="A11984" s="1162">
        <v>13711</v>
      </c>
      <c r="B11984" s="1162">
        <v>31922</v>
      </c>
      <c r="C11984" s="1163" t="s">
        <v>23925</v>
      </c>
      <c r="D11984" s="1163" t="s">
        <v>23926</v>
      </c>
      <c r="E11984" s="1164" t="s">
        <v>4546</v>
      </c>
      <c r="F11984" s="1165">
        <v>45533</v>
      </c>
      <c r="G11984" s="1165">
        <v>45772</v>
      </c>
    </row>
    <row r="11985" spans="1:7">
      <c r="A11985" s="1158">
        <v>13712</v>
      </c>
      <c r="B11985" s="1158">
        <v>31923</v>
      </c>
      <c r="C11985" s="1159" t="s">
        <v>20746</v>
      </c>
      <c r="D11985" s="1159" t="s">
        <v>5275</v>
      </c>
      <c r="E11985" s="1160" t="s">
        <v>4546</v>
      </c>
      <c r="F11985" s="1161">
        <v>45527</v>
      </c>
      <c r="G11985" s="1161">
        <v>45766</v>
      </c>
    </row>
    <row r="11986" spans="1:7" ht="38.25">
      <c r="A11986" s="1162">
        <v>13713</v>
      </c>
      <c r="B11986" s="1162">
        <v>31924</v>
      </c>
      <c r="C11986" s="1163" t="s">
        <v>23927</v>
      </c>
      <c r="D11986" s="1163" t="s">
        <v>23928</v>
      </c>
      <c r="E11986" s="1164" t="s">
        <v>4546</v>
      </c>
      <c r="F11986" s="1165">
        <v>45527</v>
      </c>
      <c r="G11986" s="1165">
        <v>45766</v>
      </c>
    </row>
    <row r="11987" spans="1:7">
      <c r="A11987" s="1158">
        <v>13714</v>
      </c>
      <c r="B11987" s="1158">
        <v>31925</v>
      </c>
      <c r="C11987" s="1159" t="s">
        <v>17491</v>
      </c>
      <c r="D11987" s="1159" t="s">
        <v>8794</v>
      </c>
      <c r="E11987" s="1160" t="s">
        <v>4546</v>
      </c>
      <c r="F11987" s="1161">
        <v>45323</v>
      </c>
      <c r="G11987" s="1161">
        <v>45562</v>
      </c>
    </row>
    <row r="11988" spans="1:7" ht="25.5">
      <c r="A11988" s="1162">
        <v>13715</v>
      </c>
      <c r="B11988" s="1162">
        <v>31926</v>
      </c>
      <c r="C11988" s="1163" t="s">
        <v>23929</v>
      </c>
      <c r="D11988" s="1163" t="s">
        <v>23930</v>
      </c>
      <c r="E11988" s="1164" t="s">
        <v>4546</v>
      </c>
      <c r="F11988" s="1165">
        <v>45323</v>
      </c>
      <c r="G11988" s="1165">
        <v>45562</v>
      </c>
    </row>
    <row r="11989" spans="1:7" ht="25.5">
      <c r="A11989" s="1162">
        <v>13716</v>
      </c>
      <c r="B11989" s="1162">
        <v>31927</v>
      </c>
      <c r="C11989" s="1163" t="s">
        <v>23931</v>
      </c>
      <c r="D11989" s="1163" t="s">
        <v>23932</v>
      </c>
      <c r="E11989" s="1164" t="s">
        <v>4546</v>
      </c>
      <c r="F11989" s="1165">
        <v>45323</v>
      </c>
      <c r="G11989" s="1165">
        <v>45562</v>
      </c>
    </row>
    <row r="11990" spans="1:7" ht="25.5">
      <c r="A11990" s="1162">
        <v>13717</v>
      </c>
      <c r="B11990" s="1162">
        <v>31928</v>
      </c>
      <c r="C11990" s="1163" t="s">
        <v>23933</v>
      </c>
      <c r="D11990" s="1163" t="s">
        <v>23934</v>
      </c>
      <c r="E11990" s="1164" t="s">
        <v>4546</v>
      </c>
      <c r="F11990" s="1165">
        <v>45323</v>
      </c>
      <c r="G11990" s="1165">
        <v>45562</v>
      </c>
    </row>
    <row r="11991" spans="1:7" ht="25.5">
      <c r="A11991" s="1162">
        <v>13718</v>
      </c>
      <c r="B11991" s="1162">
        <v>31929</v>
      </c>
      <c r="C11991" s="1163" t="s">
        <v>23935</v>
      </c>
      <c r="D11991" s="1163" t="s">
        <v>23936</v>
      </c>
      <c r="E11991" s="1164" t="s">
        <v>4546</v>
      </c>
      <c r="F11991" s="1165">
        <v>45323</v>
      </c>
      <c r="G11991" s="1165">
        <v>45562</v>
      </c>
    </row>
    <row r="11992" spans="1:7" ht="25.5">
      <c r="A11992" s="1162">
        <v>13719</v>
      </c>
      <c r="B11992" s="1162">
        <v>31930</v>
      </c>
      <c r="C11992" s="1163" t="s">
        <v>23937</v>
      </c>
      <c r="D11992" s="1163" t="s">
        <v>23938</v>
      </c>
      <c r="E11992" s="1164" t="s">
        <v>4546</v>
      </c>
      <c r="F11992" s="1165">
        <v>45323</v>
      </c>
      <c r="G11992" s="1165">
        <v>45562</v>
      </c>
    </row>
    <row r="11993" spans="1:7" ht="25.5">
      <c r="A11993" s="1162">
        <v>13720</v>
      </c>
      <c r="B11993" s="1162">
        <v>31931</v>
      </c>
      <c r="C11993" s="1163" t="s">
        <v>23939</v>
      </c>
      <c r="D11993" s="1163" t="s">
        <v>8808</v>
      </c>
      <c r="E11993" s="1164" t="s">
        <v>4546</v>
      </c>
      <c r="F11993" s="1165">
        <v>45323</v>
      </c>
      <c r="G11993" s="1165">
        <v>45562</v>
      </c>
    </row>
    <row r="11994" spans="1:7" ht="25.5">
      <c r="A11994" s="1162">
        <v>13721</v>
      </c>
      <c r="B11994" s="1162">
        <v>31932</v>
      </c>
      <c r="C11994" s="1163" t="s">
        <v>23940</v>
      </c>
      <c r="D11994" s="1163" t="s">
        <v>23941</v>
      </c>
      <c r="E11994" s="1164" t="s">
        <v>4546</v>
      </c>
      <c r="F11994" s="1165">
        <v>45323</v>
      </c>
      <c r="G11994" s="1165">
        <v>45562</v>
      </c>
    </row>
    <row r="11995" spans="1:7" ht="38.25">
      <c r="A11995" s="1162">
        <v>13722</v>
      </c>
      <c r="B11995" s="1162">
        <v>31933</v>
      </c>
      <c r="C11995" s="1163" t="s">
        <v>23942</v>
      </c>
      <c r="D11995" s="1163" t="s">
        <v>23943</v>
      </c>
      <c r="E11995" s="1164" t="s">
        <v>4546</v>
      </c>
      <c r="F11995" s="1165">
        <v>45323</v>
      </c>
      <c r="G11995" s="1165">
        <v>45562</v>
      </c>
    </row>
    <row r="11996" spans="1:7" ht="25.5">
      <c r="A11996" s="1162">
        <v>13723</v>
      </c>
      <c r="B11996" s="1162">
        <v>31934</v>
      </c>
      <c r="C11996" s="1163" t="s">
        <v>23944</v>
      </c>
      <c r="D11996" s="1163" t="s">
        <v>23945</v>
      </c>
      <c r="E11996" s="1164" t="s">
        <v>4546</v>
      </c>
      <c r="F11996" s="1165">
        <v>45323</v>
      </c>
      <c r="G11996" s="1165">
        <v>45562</v>
      </c>
    </row>
    <row r="11997" spans="1:7" ht="25.5">
      <c r="A11997" s="1162">
        <v>13724</v>
      </c>
      <c r="B11997" s="1162">
        <v>31935</v>
      </c>
      <c r="C11997" s="1163" t="s">
        <v>23946</v>
      </c>
      <c r="D11997" s="1163" t="s">
        <v>23947</v>
      </c>
      <c r="E11997" s="1164" t="s">
        <v>4546</v>
      </c>
      <c r="F11997" s="1165">
        <v>45323</v>
      </c>
      <c r="G11997" s="1165">
        <v>45562</v>
      </c>
    </row>
    <row r="11998" spans="1:7" ht="25.5">
      <c r="A11998" s="1158">
        <v>13725</v>
      </c>
      <c r="B11998" s="1158">
        <v>31936</v>
      </c>
      <c r="C11998" s="1159" t="s">
        <v>23948</v>
      </c>
      <c r="D11998" s="1159" t="s">
        <v>23949</v>
      </c>
      <c r="E11998" s="1160" t="s">
        <v>23950</v>
      </c>
      <c r="F11998" s="1161">
        <v>44403</v>
      </c>
      <c r="G11998" s="1161">
        <v>45961</v>
      </c>
    </row>
    <row r="11999" spans="1:7">
      <c r="A11999" s="1162">
        <v>13726</v>
      </c>
      <c r="B11999" s="1162">
        <v>31937</v>
      </c>
      <c r="C11999" s="1163" t="s">
        <v>23951</v>
      </c>
      <c r="D11999" s="1163" t="s">
        <v>23952</v>
      </c>
      <c r="E11999" s="1164" t="s">
        <v>2357</v>
      </c>
      <c r="F11999" s="1165">
        <v>45961</v>
      </c>
      <c r="G11999" s="1165">
        <v>45961</v>
      </c>
    </row>
    <row r="12000" spans="1:7">
      <c r="A12000" s="1158">
        <v>13727</v>
      </c>
      <c r="B12000" s="1158">
        <v>31938</v>
      </c>
      <c r="C12000" s="1159" t="s">
        <v>11951</v>
      </c>
      <c r="D12000" s="1159" t="s">
        <v>3179</v>
      </c>
      <c r="E12000" s="1160" t="s">
        <v>23953</v>
      </c>
      <c r="F12000" s="1161">
        <v>44403</v>
      </c>
      <c r="G12000" s="1161">
        <v>45676</v>
      </c>
    </row>
    <row r="12001" spans="1:7">
      <c r="A12001" s="1158">
        <v>13728</v>
      </c>
      <c r="B12001" s="1158">
        <v>31939</v>
      </c>
      <c r="C12001" s="1159" t="s">
        <v>12278</v>
      </c>
      <c r="D12001" s="1159" t="s">
        <v>3409</v>
      </c>
      <c r="E12001" s="1160" t="s">
        <v>23954</v>
      </c>
      <c r="F12001" s="1161">
        <v>44403</v>
      </c>
      <c r="G12001" s="1161">
        <v>45589</v>
      </c>
    </row>
    <row r="12002" spans="1:7">
      <c r="A12002" s="1158">
        <v>13729</v>
      </c>
      <c r="B12002" s="1158">
        <v>31940</v>
      </c>
      <c r="C12002" s="1159" t="s">
        <v>23955</v>
      </c>
      <c r="D12002" s="1159" t="s">
        <v>7585</v>
      </c>
      <c r="E12002" s="1160" t="s">
        <v>23956</v>
      </c>
      <c r="F12002" s="1161">
        <v>44403</v>
      </c>
      <c r="G12002" s="1161">
        <v>44986</v>
      </c>
    </row>
    <row r="12003" spans="1:7" ht="25.5">
      <c r="A12003" s="1158">
        <v>13730</v>
      </c>
      <c r="B12003" s="1158">
        <v>31941</v>
      </c>
      <c r="C12003" s="1159" t="s">
        <v>23957</v>
      </c>
      <c r="D12003" s="1159" t="s">
        <v>8829</v>
      </c>
      <c r="E12003" s="1160" t="s">
        <v>23958</v>
      </c>
      <c r="F12003" s="1161">
        <v>44403</v>
      </c>
      <c r="G12003" s="1161">
        <v>44786</v>
      </c>
    </row>
    <row r="12004" spans="1:7" ht="38.25">
      <c r="A12004" s="1162">
        <v>13731</v>
      </c>
      <c r="B12004" s="1162">
        <v>31942</v>
      </c>
      <c r="C12004" s="1163" t="s">
        <v>23959</v>
      </c>
      <c r="D12004" s="1163" t="s">
        <v>23960</v>
      </c>
      <c r="E12004" s="1164" t="s">
        <v>5413</v>
      </c>
      <c r="F12004" s="1165">
        <v>44403</v>
      </c>
      <c r="G12004" s="1165">
        <v>44441</v>
      </c>
    </row>
    <row r="12005" spans="1:7" ht="25.5">
      <c r="A12005" s="1162">
        <v>13732</v>
      </c>
      <c r="B12005" s="1162">
        <v>31943</v>
      </c>
      <c r="C12005" s="1163" t="s">
        <v>23961</v>
      </c>
      <c r="D12005" s="1163" t="s">
        <v>23962</v>
      </c>
      <c r="E12005" s="1164" t="s">
        <v>2894</v>
      </c>
      <c r="F12005" s="1165">
        <v>44442</v>
      </c>
      <c r="G12005" s="1165">
        <v>44561</v>
      </c>
    </row>
    <row r="12006" spans="1:7" ht="25.5">
      <c r="A12006" s="1162">
        <v>13733</v>
      </c>
      <c r="B12006" s="1162">
        <v>31944</v>
      </c>
      <c r="C12006" s="1163" t="s">
        <v>23963</v>
      </c>
      <c r="D12006" s="1163" t="s">
        <v>23964</v>
      </c>
      <c r="E12006" s="1164" t="s">
        <v>7876</v>
      </c>
      <c r="F12006" s="1165">
        <v>44562</v>
      </c>
      <c r="G12006" s="1165">
        <v>44601</v>
      </c>
    </row>
    <row r="12007" spans="1:7" ht="38.25">
      <c r="A12007" s="1162">
        <v>13734</v>
      </c>
      <c r="B12007" s="1162">
        <v>31945</v>
      </c>
      <c r="C12007" s="1163" t="s">
        <v>23965</v>
      </c>
      <c r="D12007" s="1163" t="s">
        <v>23966</v>
      </c>
      <c r="E12007" s="1164" t="s">
        <v>2894</v>
      </c>
      <c r="F12007" s="1165">
        <v>44612</v>
      </c>
      <c r="G12007" s="1165">
        <v>44731</v>
      </c>
    </row>
    <row r="12008" spans="1:7" ht="38.25">
      <c r="A12008" s="1162">
        <v>13735</v>
      </c>
      <c r="B12008" s="1162">
        <v>31946</v>
      </c>
      <c r="C12008" s="1163" t="s">
        <v>23967</v>
      </c>
      <c r="D12008" s="1163" t="s">
        <v>23968</v>
      </c>
      <c r="E12008" s="1164" t="s">
        <v>2894</v>
      </c>
      <c r="F12008" s="1165">
        <v>44602</v>
      </c>
      <c r="G12008" s="1165">
        <v>44721</v>
      </c>
    </row>
    <row r="12009" spans="1:7" ht="38.25">
      <c r="A12009" s="1162">
        <v>13736</v>
      </c>
      <c r="B12009" s="1162">
        <v>31947</v>
      </c>
      <c r="C12009" s="1163" t="s">
        <v>23969</v>
      </c>
      <c r="D12009" s="1163" t="s">
        <v>23970</v>
      </c>
      <c r="E12009" s="1164" t="s">
        <v>2894</v>
      </c>
      <c r="F12009" s="1165">
        <v>44667</v>
      </c>
      <c r="G12009" s="1165">
        <v>44786</v>
      </c>
    </row>
    <row r="12010" spans="1:7" ht="38.25">
      <c r="A12010" s="1162">
        <v>13737</v>
      </c>
      <c r="B12010" s="1162">
        <v>31948</v>
      </c>
      <c r="C12010" s="1163" t="s">
        <v>23971</v>
      </c>
      <c r="D12010" s="1163" t="s">
        <v>23972</v>
      </c>
      <c r="E12010" s="1164" t="s">
        <v>2894</v>
      </c>
      <c r="F12010" s="1165">
        <v>44657</v>
      </c>
      <c r="G12010" s="1165">
        <v>44776</v>
      </c>
    </row>
    <row r="12011" spans="1:7" ht="25.5">
      <c r="A12011" s="1158">
        <v>13738</v>
      </c>
      <c r="B12011" s="1158">
        <v>31949</v>
      </c>
      <c r="C12011" s="1159" t="s">
        <v>23973</v>
      </c>
      <c r="D12011" s="1159" t="s">
        <v>8847</v>
      </c>
      <c r="E12011" s="1160" t="s">
        <v>3429</v>
      </c>
      <c r="F12011" s="1161">
        <v>44682</v>
      </c>
      <c r="G12011" s="1161">
        <v>44986</v>
      </c>
    </row>
    <row r="12012" spans="1:7" ht="38.25">
      <c r="A12012" s="1162">
        <v>13739</v>
      </c>
      <c r="B12012" s="1162">
        <v>31950</v>
      </c>
      <c r="C12012" s="1163" t="s">
        <v>23974</v>
      </c>
      <c r="D12012" s="1163" t="s">
        <v>23975</v>
      </c>
      <c r="E12012" s="1164" t="s">
        <v>2894</v>
      </c>
      <c r="F12012" s="1165">
        <v>44692</v>
      </c>
      <c r="G12012" s="1165">
        <v>44811</v>
      </c>
    </row>
    <row r="12013" spans="1:7" ht="38.25">
      <c r="A12013" s="1162">
        <v>13740</v>
      </c>
      <c r="B12013" s="1162">
        <v>31951</v>
      </c>
      <c r="C12013" s="1163" t="s">
        <v>23976</v>
      </c>
      <c r="D12013" s="1163" t="s">
        <v>23977</v>
      </c>
      <c r="E12013" s="1164" t="s">
        <v>2894</v>
      </c>
      <c r="F12013" s="1165">
        <v>44682</v>
      </c>
      <c r="G12013" s="1165">
        <v>44801</v>
      </c>
    </row>
    <row r="12014" spans="1:7" ht="25.5">
      <c r="A12014" s="1162">
        <v>13741</v>
      </c>
      <c r="B12014" s="1162">
        <v>31952</v>
      </c>
      <c r="C12014" s="1163" t="s">
        <v>23978</v>
      </c>
      <c r="D12014" s="1163" t="s">
        <v>23979</v>
      </c>
      <c r="E12014" s="1164" t="s">
        <v>2894</v>
      </c>
      <c r="F12014" s="1165">
        <v>44702</v>
      </c>
      <c r="G12014" s="1165">
        <v>44821</v>
      </c>
    </row>
    <row r="12015" spans="1:7" ht="25.5">
      <c r="A12015" s="1162">
        <v>13742</v>
      </c>
      <c r="B12015" s="1162">
        <v>31953</v>
      </c>
      <c r="C12015" s="1163" t="s">
        <v>23980</v>
      </c>
      <c r="D12015" s="1163" t="s">
        <v>23981</v>
      </c>
      <c r="E12015" s="1164" t="s">
        <v>2894</v>
      </c>
      <c r="F12015" s="1165">
        <v>44692</v>
      </c>
      <c r="G12015" s="1165">
        <v>44811</v>
      </c>
    </row>
    <row r="12016" spans="1:7" ht="51">
      <c r="A12016" s="1162">
        <v>13743</v>
      </c>
      <c r="B12016" s="1162">
        <v>31954</v>
      </c>
      <c r="C12016" s="1163" t="s">
        <v>23982</v>
      </c>
      <c r="D12016" s="1163" t="s">
        <v>23983</v>
      </c>
      <c r="E12016" s="1164" t="s">
        <v>2560</v>
      </c>
      <c r="F12016" s="1165">
        <v>44757</v>
      </c>
      <c r="G12016" s="1165">
        <v>44866</v>
      </c>
    </row>
    <row r="12017" spans="1:7" ht="51">
      <c r="A12017" s="1162">
        <v>13744</v>
      </c>
      <c r="B12017" s="1162">
        <v>31955</v>
      </c>
      <c r="C12017" s="1163" t="s">
        <v>23984</v>
      </c>
      <c r="D12017" s="1163" t="s">
        <v>23985</v>
      </c>
      <c r="E12017" s="1164" t="s">
        <v>2894</v>
      </c>
      <c r="F12017" s="1165">
        <v>44747</v>
      </c>
      <c r="G12017" s="1165">
        <v>44866</v>
      </c>
    </row>
    <row r="12018" spans="1:7" ht="25.5">
      <c r="A12018" s="1162">
        <v>13745</v>
      </c>
      <c r="B12018" s="1162">
        <v>31956</v>
      </c>
      <c r="C12018" s="1163" t="s">
        <v>23986</v>
      </c>
      <c r="D12018" s="1163" t="s">
        <v>23987</v>
      </c>
      <c r="E12018" s="1164" t="s">
        <v>2894</v>
      </c>
      <c r="F12018" s="1165">
        <v>44867</v>
      </c>
      <c r="G12018" s="1165">
        <v>44986</v>
      </c>
    </row>
    <row r="12019" spans="1:7">
      <c r="A12019" s="1158">
        <v>13746</v>
      </c>
      <c r="B12019" s="1158">
        <v>31957</v>
      </c>
      <c r="C12019" s="1159" t="s">
        <v>23988</v>
      </c>
      <c r="D12019" s="1159" t="s">
        <v>7605</v>
      </c>
      <c r="E12019" s="1160" t="s">
        <v>8863</v>
      </c>
      <c r="F12019" s="1161">
        <v>44837</v>
      </c>
      <c r="G12019" s="1161">
        <v>45589</v>
      </c>
    </row>
    <row r="12020" spans="1:7" ht="25.5">
      <c r="A12020" s="1158">
        <v>13747</v>
      </c>
      <c r="B12020" s="1158">
        <v>31958</v>
      </c>
      <c r="C12020" s="1159" t="s">
        <v>23989</v>
      </c>
      <c r="D12020" s="1159" t="s">
        <v>8865</v>
      </c>
      <c r="E12020" s="1160" t="s">
        <v>3429</v>
      </c>
      <c r="F12020" s="1161">
        <v>44837</v>
      </c>
      <c r="G12020" s="1161">
        <v>45141</v>
      </c>
    </row>
    <row r="12021" spans="1:7" ht="38.25">
      <c r="A12021" s="1162">
        <v>13748</v>
      </c>
      <c r="B12021" s="1162">
        <v>31959</v>
      </c>
      <c r="C12021" s="1163" t="s">
        <v>23990</v>
      </c>
      <c r="D12021" s="1163" t="s">
        <v>23991</v>
      </c>
      <c r="E12021" s="1164" t="s">
        <v>2894</v>
      </c>
      <c r="F12021" s="1165">
        <v>44847</v>
      </c>
      <c r="G12021" s="1165">
        <v>44966</v>
      </c>
    </row>
    <row r="12022" spans="1:7" ht="38.25">
      <c r="A12022" s="1162">
        <v>13749</v>
      </c>
      <c r="B12022" s="1162">
        <v>31960</v>
      </c>
      <c r="C12022" s="1163" t="s">
        <v>23992</v>
      </c>
      <c r="D12022" s="1163" t="s">
        <v>23993</v>
      </c>
      <c r="E12022" s="1164" t="s">
        <v>2894</v>
      </c>
      <c r="F12022" s="1165">
        <v>44837</v>
      </c>
      <c r="G12022" s="1165">
        <v>44956</v>
      </c>
    </row>
    <row r="12023" spans="1:7" ht="38.25">
      <c r="A12023" s="1162">
        <v>13750</v>
      </c>
      <c r="B12023" s="1162">
        <v>31961</v>
      </c>
      <c r="C12023" s="1163" t="s">
        <v>23994</v>
      </c>
      <c r="D12023" s="1163" t="s">
        <v>23995</v>
      </c>
      <c r="E12023" s="1164" t="s">
        <v>2894</v>
      </c>
      <c r="F12023" s="1165">
        <v>44837</v>
      </c>
      <c r="G12023" s="1165">
        <v>44956</v>
      </c>
    </row>
    <row r="12024" spans="1:7" ht="25.5">
      <c r="A12024" s="1162">
        <v>13751</v>
      </c>
      <c r="B12024" s="1162">
        <v>31962</v>
      </c>
      <c r="C12024" s="1163" t="s">
        <v>23996</v>
      </c>
      <c r="D12024" s="1163" t="s">
        <v>23997</v>
      </c>
      <c r="E12024" s="1164" t="s">
        <v>2894</v>
      </c>
      <c r="F12024" s="1165">
        <v>44902</v>
      </c>
      <c r="G12024" s="1165">
        <v>45021</v>
      </c>
    </row>
    <row r="12025" spans="1:7" ht="25.5">
      <c r="A12025" s="1162">
        <v>13752</v>
      </c>
      <c r="B12025" s="1162">
        <v>31963</v>
      </c>
      <c r="C12025" s="1163" t="s">
        <v>23998</v>
      </c>
      <c r="D12025" s="1163" t="s">
        <v>23999</v>
      </c>
      <c r="E12025" s="1164" t="s">
        <v>2894</v>
      </c>
      <c r="F12025" s="1165">
        <v>44892</v>
      </c>
      <c r="G12025" s="1165">
        <v>45011</v>
      </c>
    </row>
    <row r="12026" spans="1:7" ht="25.5">
      <c r="A12026" s="1162">
        <v>13753</v>
      </c>
      <c r="B12026" s="1162">
        <v>31964</v>
      </c>
      <c r="C12026" s="1163" t="s">
        <v>24000</v>
      </c>
      <c r="D12026" s="1163" t="s">
        <v>24001</v>
      </c>
      <c r="E12026" s="1164" t="s">
        <v>2894</v>
      </c>
      <c r="F12026" s="1165">
        <v>45022</v>
      </c>
      <c r="G12026" s="1165">
        <v>45141</v>
      </c>
    </row>
    <row r="12027" spans="1:7" ht="25.5">
      <c r="A12027" s="1158">
        <v>13754</v>
      </c>
      <c r="B12027" s="1158">
        <v>31965</v>
      </c>
      <c r="C12027" s="1159" t="s">
        <v>24002</v>
      </c>
      <c r="D12027" s="1159" t="s">
        <v>8879</v>
      </c>
      <c r="E12027" s="1160" t="s">
        <v>2939</v>
      </c>
      <c r="F12027" s="1161">
        <v>44917</v>
      </c>
      <c r="G12027" s="1161">
        <v>45111</v>
      </c>
    </row>
    <row r="12028" spans="1:7" ht="38.25">
      <c r="A12028" s="1162">
        <v>13755</v>
      </c>
      <c r="B12028" s="1162">
        <v>31966</v>
      </c>
      <c r="C12028" s="1163" t="s">
        <v>24003</v>
      </c>
      <c r="D12028" s="1163" t="s">
        <v>24004</v>
      </c>
      <c r="E12028" s="1164" t="s">
        <v>3966</v>
      </c>
      <c r="F12028" s="1165">
        <v>44917</v>
      </c>
      <c r="G12028" s="1165">
        <v>45106</v>
      </c>
    </row>
    <row r="12029" spans="1:7" ht="38.25">
      <c r="A12029" s="1162">
        <v>13756</v>
      </c>
      <c r="B12029" s="1162">
        <v>31967</v>
      </c>
      <c r="C12029" s="1163" t="s">
        <v>24005</v>
      </c>
      <c r="D12029" s="1163" t="s">
        <v>24006</v>
      </c>
      <c r="E12029" s="1164" t="s">
        <v>2894</v>
      </c>
      <c r="F12029" s="1165">
        <v>44927</v>
      </c>
      <c r="G12029" s="1165">
        <v>45046</v>
      </c>
    </row>
    <row r="12030" spans="1:7" ht="38.25">
      <c r="A12030" s="1162">
        <v>13757</v>
      </c>
      <c r="B12030" s="1162">
        <v>31968</v>
      </c>
      <c r="C12030" s="1163" t="s">
        <v>24007</v>
      </c>
      <c r="D12030" s="1163" t="s">
        <v>24008</v>
      </c>
      <c r="E12030" s="1164" t="s">
        <v>2894</v>
      </c>
      <c r="F12030" s="1165">
        <v>44917</v>
      </c>
      <c r="G12030" s="1165">
        <v>45036</v>
      </c>
    </row>
    <row r="12031" spans="1:7" ht="38.25">
      <c r="A12031" s="1162">
        <v>13758</v>
      </c>
      <c r="B12031" s="1162">
        <v>31969</v>
      </c>
      <c r="C12031" s="1163" t="s">
        <v>24009</v>
      </c>
      <c r="D12031" s="1163" t="s">
        <v>24010</v>
      </c>
      <c r="E12031" s="1164" t="s">
        <v>2894</v>
      </c>
      <c r="F12031" s="1165">
        <v>44957</v>
      </c>
      <c r="G12031" s="1165">
        <v>45076</v>
      </c>
    </row>
    <row r="12032" spans="1:7" ht="38.25">
      <c r="A12032" s="1162">
        <v>13759</v>
      </c>
      <c r="B12032" s="1162">
        <v>31970</v>
      </c>
      <c r="C12032" s="1163" t="s">
        <v>24011</v>
      </c>
      <c r="D12032" s="1163" t="s">
        <v>24012</v>
      </c>
      <c r="E12032" s="1164" t="s">
        <v>2894</v>
      </c>
      <c r="F12032" s="1165">
        <v>44972</v>
      </c>
      <c r="G12032" s="1165">
        <v>45091</v>
      </c>
    </row>
    <row r="12033" spans="1:7" ht="38.25">
      <c r="A12033" s="1162">
        <v>13760</v>
      </c>
      <c r="B12033" s="1162">
        <v>31971</v>
      </c>
      <c r="C12033" s="1163" t="s">
        <v>24013</v>
      </c>
      <c r="D12033" s="1163" t="s">
        <v>24014</v>
      </c>
      <c r="E12033" s="1164" t="s">
        <v>2560</v>
      </c>
      <c r="F12033" s="1165">
        <v>45002</v>
      </c>
      <c r="G12033" s="1165">
        <v>45111</v>
      </c>
    </row>
    <row r="12034" spans="1:7" ht="25.5">
      <c r="A12034" s="1158">
        <v>13761</v>
      </c>
      <c r="B12034" s="1158">
        <v>31972</v>
      </c>
      <c r="C12034" s="1159" t="s">
        <v>24015</v>
      </c>
      <c r="D12034" s="1159" t="s">
        <v>8901</v>
      </c>
      <c r="E12034" s="1160" t="s">
        <v>7544</v>
      </c>
      <c r="F12034" s="1161">
        <v>45082</v>
      </c>
      <c r="G12034" s="1161">
        <v>45366</v>
      </c>
    </row>
    <row r="12035" spans="1:7" ht="38.25">
      <c r="A12035" s="1162">
        <v>13762</v>
      </c>
      <c r="B12035" s="1162">
        <v>31973</v>
      </c>
      <c r="C12035" s="1163" t="s">
        <v>24016</v>
      </c>
      <c r="D12035" s="1163" t="s">
        <v>24017</v>
      </c>
      <c r="E12035" s="1164" t="s">
        <v>2894</v>
      </c>
      <c r="F12035" s="1165">
        <v>45082</v>
      </c>
      <c r="G12035" s="1165">
        <v>45201</v>
      </c>
    </row>
    <row r="12036" spans="1:7" ht="38.25">
      <c r="A12036" s="1162">
        <v>13763</v>
      </c>
      <c r="B12036" s="1162">
        <v>31974</v>
      </c>
      <c r="C12036" s="1163" t="s">
        <v>24018</v>
      </c>
      <c r="D12036" s="1163" t="s">
        <v>24019</v>
      </c>
      <c r="E12036" s="1164" t="s">
        <v>2894</v>
      </c>
      <c r="F12036" s="1165">
        <v>45112</v>
      </c>
      <c r="G12036" s="1165">
        <v>45231</v>
      </c>
    </row>
    <row r="12037" spans="1:7" ht="38.25">
      <c r="A12037" s="1162">
        <v>13764</v>
      </c>
      <c r="B12037" s="1162">
        <v>31975</v>
      </c>
      <c r="C12037" s="1163" t="s">
        <v>24020</v>
      </c>
      <c r="D12037" s="1163" t="s">
        <v>24021</v>
      </c>
      <c r="E12037" s="1164" t="s">
        <v>2894</v>
      </c>
      <c r="F12037" s="1165">
        <v>45127</v>
      </c>
      <c r="G12037" s="1165">
        <v>45246</v>
      </c>
    </row>
    <row r="12038" spans="1:7" ht="38.25">
      <c r="A12038" s="1162">
        <v>13765</v>
      </c>
      <c r="B12038" s="1162">
        <v>31976</v>
      </c>
      <c r="C12038" s="1163" t="s">
        <v>24022</v>
      </c>
      <c r="D12038" s="1163" t="s">
        <v>24023</v>
      </c>
      <c r="E12038" s="1164" t="s">
        <v>3064</v>
      </c>
      <c r="F12038" s="1165">
        <v>45082</v>
      </c>
      <c r="G12038" s="1165">
        <v>45261</v>
      </c>
    </row>
    <row r="12039" spans="1:7" ht="38.25">
      <c r="A12039" s="1162">
        <v>13766</v>
      </c>
      <c r="B12039" s="1162">
        <v>31977</v>
      </c>
      <c r="C12039" s="1163" t="s">
        <v>24024</v>
      </c>
      <c r="D12039" s="1163" t="s">
        <v>24025</v>
      </c>
      <c r="E12039" s="1164" t="s">
        <v>2894</v>
      </c>
      <c r="F12039" s="1165">
        <v>45157</v>
      </c>
      <c r="G12039" s="1165">
        <v>45276</v>
      </c>
    </row>
    <row r="12040" spans="1:7" ht="38.25">
      <c r="A12040" s="1162">
        <v>13767</v>
      </c>
      <c r="B12040" s="1162">
        <v>31978</v>
      </c>
      <c r="C12040" s="1163" t="s">
        <v>24026</v>
      </c>
      <c r="D12040" s="1163" t="s">
        <v>24027</v>
      </c>
      <c r="E12040" s="1164" t="s">
        <v>3287</v>
      </c>
      <c r="F12040" s="1165">
        <v>45277</v>
      </c>
      <c r="G12040" s="1165">
        <v>45366</v>
      </c>
    </row>
    <row r="12041" spans="1:7">
      <c r="A12041" s="1158">
        <v>13768</v>
      </c>
      <c r="B12041" s="1158">
        <v>31979</v>
      </c>
      <c r="C12041" s="1159" t="s">
        <v>24028</v>
      </c>
      <c r="D12041" s="1159" t="s">
        <v>8923</v>
      </c>
      <c r="E12041" s="1160" t="s">
        <v>7851</v>
      </c>
      <c r="F12041" s="1161">
        <v>45172</v>
      </c>
      <c r="G12041" s="1161">
        <v>45396</v>
      </c>
    </row>
    <row r="12042" spans="1:7" ht="38.25">
      <c r="A12042" s="1162">
        <v>13769</v>
      </c>
      <c r="B12042" s="1162">
        <v>31980</v>
      </c>
      <c r="C12042" s="1163" t="s">
        <v>24029</v>
      </c>
      <c r="D12042" s="1163" t="s">
        <v>24030</v>
      </c>
      <c r="E12042" s="1164" t="s">
        <v>2560</v>
      </c>
      <c r="F12042" s="1165">
        <v>45172</v>
      </c>
      <c r="G12042" s="1165">
        <v>45281</v>
      </c>
    </row>
    <row r="12043" spans="1:7" ht="38.25">
      <c r="A12043" s="1162">
        <v>13770</v>
      </c>
      <c r="B12043" s="1162">
        <v>31981</v>
      </c>
      <c r="C12043" s="1163" t="s">
        <v>24031</v>
      </c>
      <c r="D12043" s="1163" t="s">
        <v>24032</v>
      </c>
      <c r="E12043" s="1164" t="s">
        <v>2560</v>
      </c>
      <c r="F12043" s="1165">
        <v>45202</v>
      </c>
      <c r="G12043" s="1165">
        <v>45311</v>
      </c>
    </row>
    <row r="12044" spans="1:7" ht="38.25">
      <c r="A12044" s="1162">
        <v>13771</v>
      </c>
      <c r="B12044" s="1162">
        <v>31982</v>
      </c>
      <c r="C12044" s="1163" t="s">
        <v>24033</v>
      </c>
      <c r="D12044" s="1163" t="s">
        <v>24034</v>
      </c>
      <c r="E12044" s="1164" t="s">
        <v>2560</v>
      </c>
      <c r="F12044" s="1165">
        <v>45217</v>
      </c>
      <c r="G12044" s="1165">
        <v>45326</v>
      </c>
    </row>
    <row r="12045" spans="1:7" ht="38.25">
      <c r="A12045" s="1162">
        <v>13772</v>
      </c>
      <c r="B12045" s="1162">
        <v>31983</v>
      </c>
      <c r="C12045" s="1163" t="s">
        <v>24035</v>
      </c>
      <c r="D12045" s="1163" t="s">
        <v>24036</v>
      </c>
      <c r="E12045" s="1164" t="s">
        <v>3064</v>
      </c>
      <c r="F12045" s="1165">
        <v>45172</v>
      </c>
      <c r="G12045" s="1165">
        <v>45351</v>
      </c>
    </row>
    <row r="12046" spans="1:7" ht="38.25">
      <c r="A12046" s="1162">
        <v>13773</v>
      </c>
      <c r="B12046" s="1162">
        <v>31984</v>
      </c>
      <c r="C12046" s="1163" t="s">
        <v>24037</v>
      </c>
      <c r="D12046" s="1163" t="s">
        <v>24038</v>
      </c>
      <c r="E12046" s="1164" t="s">
        <v>2560</v>
      </c>
      <c r="F12046" s="1165">
        <v>45247</v>
      </c>
      <c r="G12046" s="1165">
        <v>45356</v>
      </c>
    </row>
    <row r="12047" spans="1:7" ht="25.5">
      <c r="A12047" s="1162">
        <v>13774</v>
      </c>
      <c r="B12047" s="1162">
        <v>31985</v>
      </c>
      <c r="C12047" s="1163" t="s">
        <v>24039</v>
      </c>
      <c r="D12047" s="1163" t="s">
        <v>24040</v>
      </c>
      <c r="E12047" s="1164" t="s">
        <v>3287</v>
      </c>
      <c r="F12047" s="1165">
        <v>45307</v>
      </c>
      <c r="G12047" s="1165">
        <v>45396</v>
      </c>
    </row>
    <row r="12048" spans="1:7" ht="38.25">
      <c r="A12048" s="1162">
        <v>13775</v>
      </c>
      <c r="B12048" s="1162">
        <v>31986</v>
      </c>
      <c r="C12048" s="1163" t="s">
        <v>24041</v>
      </c>
      <c r="D12048" s="1163" t="s">
        <v>24042</v>
      </c>
      <c r="E12048" s="1164" t="s">
        <v>3287</v>
      </c>
      <c r="F12048" s="1165">
        <v>45292</v>
      </c>
      <c r="G12048" s="1165">
        <v>45381</v>
      </c>
    </row>
    <row r="12049" spans="1:7">
      <c r="A12049" s="1158">
        <v>13776</v>
      </c>
      <c r="B12049" s="1158">
        <v>31987</v>
      </c>
      <c r="C12049" s="1159" t="s">
        <v>24043</v>
      </c>
      <c r="D12049" s="1159" t="s">
        <v>8941</v>
      </c>
      <c r="E12049" s="1160" t="s">
        <v>3424</v>
      </c>
      <c r="F12049" s="1161">
        <v>45077</v>
      </c>
      <c r="G12049" s="1161">
        <v>45476</v>
      </c>
    </row>
    <row r="12050" spans="1:7" ht="38.25">
      <c r="A12050" s="1162">
        <v>13777</v>
      </c>
      <c r="B12050" s="1162">
        <v>31988</v>
      </c>
      <c r="C12050" s="1163" t="s">
        <v>24044</v>
      </c>
      <c r="D12050" s="1163" t="s">
        <v>24045</v>
      </c>
      <c r="E12050" s="1164" t="s">
        <v>2894</v>
      </c>
      <c r="F12050" s="1165">
        <v>45077</v>
      </c>
      <c r="G12050" s="1165">
        <v>45196</v>
      </c>
    </row>
    <row r="12051" spans="1:7" ht="38.25">
      <c r="A12051" s="1162">
        <v>13778</v>
      </c>
      <c r="B12051" s="1162">
        <v>31989</v>
      </c>
      <c r="C12051" s="1163" t="s">
        <v>24046</v>
      </c>
      <c r="D12051" s="1163" t="s">
        <v>24047</v>
      </c>
      <c r="E12051" s="1164" t="s">
        <v>2894</v>
      </c>
      <c r="F12051" s="1165">
        <v>45112</v>
      </c>
      <c r="G12051" s="1165">
        <v>45231</v>
      </c>
    </row>
    <row r="12052" spans="1:7" ht="38.25">
      <c r="A12052" s="1162">
        <v>13779</v>
      </c>
      <c r="B12052" s="1162">
        <v>31990</v>
      </c>
      <c r="C12052" s="1163" t="s">
        <v>24048</v>
      </c>
      <c r="D12052" s="1163" t="s">
        <v>24049</v>
      </c>
      <c r="E12052" s="1164" t="s">
        <v>2894</v>
      </c>
      <c r="F12052" s="1165">
        <v>45277</v>
      </c>
      <c r="G12052" s="1165">
        <v>45396</v>
      </c>
    </row>
    <row r="12053" spans="1:7" ht="25.5">
      <c r="A12053" s="1162">
        <v>13780</v>
      </c>
      <c r="B12053" s="1162">
        <v>31991</v>
      </c>
      <c r="C12053" s="1163" t="s">
        <v>24050</v>
      </c>
      <c r="D12053" s="1163" t="s">
        <v>24051</v>
      </c>
      <c r="E12053" s="1164" t="s">
        <v>2894</v>
      </c>
      <c r="F12053" s="1165">
        <v>45357</v>
      </c>
      <c r="G12053" s="1165">
        <v>45476</v>
      </c>
    </row>
    <row r="12054" spans="1:7">
      <c r="A12054" s="1158">
        <v>13781</v>
      </c>
      <c r="B12054" s="1158">
        <v>31992</v>
      </c>
      <c r="C12054" s="1159" t="s">
        <v>21632</v>
      </c>
      <c r="D12054" s="1159" t="s">
        <v>3271</v>
      </c>
      <c r="E12054" s="1160" t="s">
        <v>8950</v>
      </c>
      <c r="F12054" s="1161">
        <v>44852</v>
      </c>
      <c r="G12054" s="1161">
        <v>45589</v>
      </c>
    </row>
    <row r="12055" spans="1:7" ht="38.25">
      <c r="A12055" s="1162">
        <v>13782</v>
      </c>
      <c r="B12055" s="1162">
        <v>31993</v>
      </c>
      <c r="C12055" s="1163" t="s">
        <v>24052</v>
      </c>
      <c r="D12055" s="1163" t="s">
        <v>24053</v>
      </c>
      <c r="E12055" s="1164" t="s">
        <v>8950</v>
      </c>
      <c r="F12055" s="1165">
        <v>44852</v>
      </c>
      <c r="G12055" s="1165">
        <v>45589</v>
      </c>
    </row>
    <row r="12056" spans="1:7" ht="38.25">
      <c r="A12056" s="1162">
        <v>13783</v>
      </c>
      <c r="B12056" s="1162">
        <v>31994</v>
      </c>
      <c r="C12056" s="1163" t="s">
        <v>24054</v>
      </c>
      <c r="D12056" s="1163" t="s">
        <v>24055</v>
      </c>
      <c r="E12056" s="1164" t="s">
        <v>8955</v>
      </c>
      <c r="F12056" s="1165">
        <v>45077</v>
      </c>
      <c r="G12056" s="1165">
        <v>45506</v>
      </c>
    </row>
    <row r="12057" spans="1:7" ht="25.5">
      <c r="A12057" s="1162">
        <v>13784</v>
      </c>
      <c r="B12057" s="1162">
        <v>31995</v>
      </c>
      <c r="C12057" s="1163" t="s">
        <v>24056</v>
      </c>
      <c r="D12057" s="1163" t="s">
        <v>24057</v>
      </c>
      <c r="E12057" s="1164" t="s">
        <v>3034</v>
      </c>
      <c r="F12057" s="1165">
        <v>44852</v>
      </c>
      <c r="G12057" s="1165">
        <v>44911</v>
      </c>
    </row>
    <row r="12058" spans="1:7">
      <c r="A12058" s="1158">
        <v>13785</v>
      </c>
      <c r="B12058" s="1158">
        <v>31996</v>
      </c>
      <c r="C12058" s="1159" t="s">
        <v>12188</v>
      </c>
      <c r="D12058" s="1159" t="s">
        <v>3339</v>
      </c>
      <c r="E12058" s="1160" t="s">
        <v>8958</v>
      </c>
      <c r="F12058" s="1161">
        <v>44822</v>
      </c>
      <c r="G12058" s="1161">
        <v>45661</v>
      </c>
    </row>
    <row r="12059" spans="1:7" ht="25.5">
      <c r="A12059" s="1162">
        <v>13786</v>
      </c>
      <c r="B12059" s="1162">
        <v>31997</v>
      </c>
      <c r="C12059" s="1163" t="s">
        <v>24058</v>
      </c>
      <c r="D12059" s="1163" t="s">
        <v>24059</v>
      </c>
      <c r="E12059" s="1164" t="s">
        <v>3112</v>
      </c>
      <c r="F12059" s="1165">
        <v>45397</v>
      </c>
      <c r="G12059" s="1165">
        <v>45426</v>
      </c>
    </row>
    <row r="12060" spans="1:7" ht="38.25">
      <c r="A12060" s="1162">
        <v>13787</v>
      </c>
      <c r="B12060" s="1162">
        <v>31998</v>
      </c>
      <c r="C12060" s="1163" t="s">
        <v>24060</v>
      </c>
      <c r="D12060" s="1163" t="s">
        <v>24061</v>
      </c>
      <c r="E12060" s="1164" t="s">
        <v>2894</v>
      </c>
      <c r="F12060" s="1165">
        <v>45397</v>
      </c>
      <c r="G12060" s="1165">
        <v>45516</v>
      </c>
    </row>
    <row r="12061" spans="1:7" ht="25.5">
      <c r="A12061" s="1162">
        <v>13788</v>
      </c>
      <c r="B12061" s="1162">
        <v>31999</v>
      </c>
      <c r="C12061" s="1163" t="s">
        <v>24062</v>
      </c>
      <c r="D12061" s="1163" t="s">
        <v>24063</v>
      </c>
      <c r="E12061" s="1164" t="s">
        <v>2894</v>
      </c>
      <c r="F12061" s="1165">
        <v>45397</v>
      </c>
      <c r="G12061" s="1165">
        <v>45516</v>
      </c>
    </row>
    <row r="12062" spans="1:7" ht="38.25">
      <c r="A12062" s="1162">
        <v>13789</v>
      </c>
      <c r="B12062" s="1162">
        <v>32000</v>
      </c>
      <c r="C12062" s="1163" t="s">
        <v>24064</v>
      </c>
      <c r="D12062" s="1163" t="s">
        <v>24065</v>
      </c>
      <c r="E12062" s="1164" t="s">
        <v>3034</v>
      </c>
      <c r="F12062" s="1165">
        <v>45012</v>
      </c>
      <c r="G12062" s="1165">
        <v>45071</v>
      </c>
    </row>
    <row r="12063" spans="1:7" ht="38.25">
      <c r="A12063" s="1162">
        <v>13790</v>
      </c>
      <c r="B12063" s="1162">
        <v>32001</v>
      </c>
      <c r="C12063" s="1163" t="s">
        <v>24066</v>
      </c>
      <c r="D12063" s="1163" t="s">
        <v>24067</v>
      </c>
      <c r="E12063" s="1164" t="s">
        <v>3034</v>
      </c>
      <c r="F12063" s="1165">
        <v>45077</v>
      </c>
      <c r="G12063" s="1165">
        <v>45136</v>
      </c>
    </row>
    <row r="12064" spans="1:7" ht="38.25">
      <c r="A12064" s="1162">
        <v>13791</v>
      </c>
      <c r="B12064" s="1162">
        <v>32002</v>
      </c>
      <c r="C12064" s="1163" t="s">
        <v>24068</v>
      </c>
      <c r="D12064" s="1163" t="s">
        <v>24069</v>
      </c>
      <c r="E12064" s="1164" t="s">
        <v>8958</v>
      </c>
      <c r="F12064" s="1165">
        <v>44822</v>
      </c>
      <c r="G12064" s="1165">
        <v>45661</v>
      </c>
    </row>
    <row r="12065" spans="1:7" ht="38.25">
      <c r="A12065" s="1162">
        <v>13792</v>
      </c>
      <c r="B12065" s="1162">
        <v>32003</v>
      </c>
      <c r="C12065" s="1163" t="s">
        <v>24070</v>
      </c>
      <c r="D12065" s="1163" t="s">
        <v>24071</v>
      </c>
      <c r="E12065" s="1164" t="s">
        <v>3034</v>
      </c>
      <c r="F12065" s="1165">
        <v>45112</v>
      </c>
      <c r="G12065" s="1165">
        <v>45171</v>
      </c>
    </row>
    <row r="12066" spans="1:7" ht="38.25">
      <c r="A12066" s="1162">
        <v>13793</v>
      </c>
      <c r="B12066" s="1162">
        <v>32004</v>
      </c>
      <c r="C12066" s="1163" t="s">
        <v>24072</v>
      </c>
      <c r="D12066" s="1163" t="s">
        <v>24073</v>
      </c>
      <c r="E12066" s="1164" t="s">
        <v>3034</v>
      </c>
      <c r="F12066" s="1165">
        <v>45232</v>
      </c>
      <c r="G12066" s="1165">
        <v>45291</v>
      </c>
    </row>
    <row r="12067" spans="1:7" ht="38.25">
      <c r="A12067" s="1162">
        <v>13794</v>
      </c>
      <c r="B12067" s="1162">
        <v>32005</v>
      </c>
      <c r="C12067" s="1163" t="s">
        <v>24074</v>
      </c>
      <c r="D12067" s="1163" t="s">
        <v>24075</v>
      </c>
      <c r="E12067" s="1164" t="s">
        <v>3034</v>
      </c>
      <c r="F12067" s="1165">
        <v>45277</v>
      </c>
      <c r="G12067" s="1165">
        <v>45336</v>
      </c>
    </row>
    <row r="12068" spans="1:7" ht="38.25">
      <c r="A12068" s="1162">
        <v>13795</v>
      </c>
      <c r="B12068" s="1162">
        <v>32006</v>
      </c>
      <c r="C12068" s="1163" t="s">
        <v>24076</v>
      </c>
      <c r="D12068" s="1163" t="s">
        <v>24077</v>
      </c>
      <c r="E12068" s="1164" t="s">
        <v>3034</v>
      </c>
      <c r="F12068" s="1165">
        <v>45312</v>
      </c>
      <c r="G12068" s="1165">
        <v>45371</v>
      </c>
    </row>
    <row r="12069" spans="1:7" ht="38.25">
      <c r="A12069" s="1162">
        <v>13796</v>
      </c>
      <c r="B12069" s="1162">
        <v>32007</v>
      </c>
      <c r="C12069" s="1163" t="s">
        <v>24078</v>
      </c>
      <c r="D12069" s="1163" t="s">
        <v>24079</v>
      </c>
      <c r="E12069" s="1164" t="s">
        <v>3034</v>
      </c>
      <c r="F12069" s="1165">
        <v>45357</v>
      </c>
      <c r="G12069" s="1165">
        <v>45416</v>
      </c>
    </row>
    <row r="12070" spans="1:7" ht="38.25">
      <c r="A12070" s="1162">
        <v>13797</v>
      </c>
      <c r="B12070" s="1162">
        <v>32008</v>
      </c>
      <c r="C12070" s="1163" t="s">
        <v>24080</v>
      </c>
      <c r="D12070" s="1163" t="s">
        <v>24081</v>
      </c>
      <c r="E12070" s="1164" t="s">
        <v>3034</v>
      </c>
      <c r="F12070" s="1165">
        <v>45397</v>
      </c>
      <c r="G12070" s="1165">
        <v>45456</v>
      </c>
    </row>
    <row r="12071" spans="1:7">
      <c r="A12071" s="1158">
        <v>13798</v>
      </c>
      <c r="B12071" s="1158">
        <v>32009</v>
      </c>
      <c r="C12071" s="1159" t="s">
        <v>12191</v>
      </c>
      <c r="D12071" s="1159" t="s">
        <v>6220</v>
      </c>
      <c r="E12071" s="1160" t="s">
        <v>24082</v>
      </c>
      <c r="F12071" s="1161">
        <v>45022</v>
      </c>
      <c r="G12071" s="1161">
        <v>45676</v>
      </c>
    </row>
    <row r="12072" spans="1:7" ht="38.25">
      <c r="A12072" s="1162">
        <v>13799</v>
      </c>
      <c r="B12072" s="1162">
        <v>32010</v>
      </c>
      <c r="C12072" s="1163" t="s">
        <v>24083</v>
      </c>
      <c r="D12072" s="1163" t="s">
        <v>24084</v>
      </c>
      <c r="E12072" s="1164" t="s">
        <v>2894</v>
      </c>
      <c r="F12072" s="1165">
        <v>45277</v>
      </c>
      <c r="G12072" s="1165">
        <v>45396</v>
      </c>
    </row>
    <row r="12073" spans="1:7" ht="38.25">
      <c r="A12073" s="1162">
        <v>13800</v>
      </c>
      <c r="B12073" s="1162">
        <v>32011</v>
      </c>
      <c r="C12073" s="1163" t="s">
        <v>24085</v>
      </c>
      <c r="D12073" s="1163" t="s">
        <v>24086</v>
      </c>
      <c r="E12073" s="1164" t="s">
        <v>2894</v>
      </c>
      <c r="F12073" s="1165">
        <v>45312</v>
      </c>
      <c r="G12073" s="1165">
        <v>45431</v>
      </c>
    </row>
    <row r="12074" spans="1:7" ht="38.25">
      <c r="A12074" s="1162">
        <v>13801</v>
      </c>
      <c r="B12074" s="1162">
        <v>32012</v>
      </c>
      <c r="C12074" s="1163" t="s">
        <v>24087</v>
      </c>
      <c r="D12074" s="1163" t="s">
        <v>24088</v>
      </c>
      <c r="E12074" s="1164" t="s">
        <v>2894</v>
      </c>
      <c r="F12074" s="1165">
        <v>45357</v>
      </c>
      <c r="G12074" s="1165">
        <v>45476</v>
      </c>
    </row>
    <row r="12075" spans="1:7" ht="25.5">
      <c r="A12075" s="1162">
        <v>13802</v>
      </c>
      <c r="B12075" s="1162">
        <v>32013</v>
      </c>
      <c r="C12075" s="1163" t="s">
        <v>24089</v>
      </c>
      <c r="D12075" s="1163" t="s">
        <v>24090</v>
      </c>
      <c r="E12075" s="1164" t="s">
        <v>2894</v>
      </c>
      <c r="F12075" s="1165">
        <v>45397</v>
      </c>
      <c r="G12075" s="1165">
        <v>45516</v>
      </c>
    </row>
    <row r="12076" spans="1:7" ht="38.25">
      <c r="A12076" s="1162">
        <v>13803</v>
      </c>
      <c r="B12076" s="1162">
        <v>32014</v>
      </c>
      <c r="C12076" s="1163" t="s">
        <v>24091</v>
      </c>
      <c r="D12076" s="1163" t="s">
        <v>24092</v>
      </c>
      <c r="E12076" s="1164" t="s">
        <v>3218</v>
      </c>
      <c r="F12076" s="1165">
        <v>45517</v>
      </c>
      <c r="G12076" s="1165">
        <v>45676</v>
      </c>
    </row>
    <row r="12077" spans="1:7" ht="38.25">
      <c r="A12077" s="1162">
        <v>13804</v>
      </c>
      <c r="B12077" s="1162">
        <v>32015</v>
      </c>
      <c r="C12077" s="1163" t="s">
        <v>24093</v>
      </c>
      <c r="D12077" s="1163" t="s">
        <v>24094</v>
      </c>
      <c r="E12077" s="1164" t="s">
        <v>2894</v>
      </c>
      <c r="F12077" s="1165">
        <v>45022</v>
      </c>
      <c r="G12077" s="1165">
        <v>45141</v>
      </c>
    </row>
    <row r="12078" spans="1:7" ht="38.25">
      <c r="A12078" s="1162">
        <v>13805</v>
      </c>
      <c r="B12078" s="1162">
        <v>32016</v>
      </c>
      <c r="C12078" s="1163" t="s">
        <v>24095</v>
      </c>
      <c r="D12078" s="1163" t="s">
        <v>24096</v>
      </c>
      <c r="E12078" s="1164" t="s">
        <v>2894</v>
      </c>
      <c r="F12078" s="1165">
        <v>45077</v>
      </c>
      <c r="G12078" s="1165">
        <v>45196</v>
      </c>
    </row>
    <row r="12079" spans="1:7" ht="38.25">
      <c r="A12079" s="1162">
        <v>13806</v>
      </c>
      <c r="B12079" s="1162">
        <v>32017</v>
      </c>
      <c r="C12079" s="1163" t="s">
        <v>24097</v>
      </c>
      <c r="D12079" s="1163" t="s">
        <v>24098</v>
      </c>
      <c r="E12079" s="1164" t="s">
        <v>2894</v>
      </c>
      <c r="F12079" s="1165">
        <v>45112</v>
      </c>
      <c r="G12079" s="1165">
        <v>45231</v>
      </c>
    </row>
    <row r="12080" spans="1:7" ht="38.25">
      <c r="A12080" s="1162">
        <v>13807</v>
      </c>
      <c r="B12080" s="1162">
        <v>32018</v>
      </c>
      <c r="C12080" s="1163" t="s">
        <v>24099</v>
      </c>
      <c r="D12080" s="1163" t="s">
        <v>24100</v>
      </c>
      <c r="E12080" s="1164" t="s">
        <v>2894</v>
      </c>
      <c r="F12080" s="1165">
        <v>45232</v>
      </c>
      <c r="G12080" s="1165">
        <v>45351</v>
      </c>
    </row>
    <row r="12081" spans="1:7">
      <c r="A12081" s="1158">
        <v>13808</v>
      </c>
      <c r="B12081" s="1158">
        <v>32019</v>
      </c>
      <c r="C12081" s="1159" t="s">
        <v>11960</v>
      </c>
      <c r="D12081" s="1159" t="s">
        <v>12561</v>
      </c>
      <c r="E12081" s="1160" t="s">
        <v>3000</v>
      </c>
      <c r="F12081" s="1161">
        <v>45337</v>
      </c>
      <c r="G12081" s="1161">
        <v>45961</v>
      </c>
    </row>
    <row r="12082" spans="1:7" ht="25.5">
      <c r="A12082" s="1162">
        <v>13809</v>
      </c>
      <c r="B12082" s="1162">
        <v>32020</v>
      </c>
      <c r="C12082" s="1163" t="s">
        <v>24101</v>
      </c>
      <c r="D12082" s="1163" t="s">
        <v>24102</v>
      </c>
      <c r="E12082" s="1164" t="s">
        <v>2894</v>
      </c>
      <c r="F12082" s="1165">
        <v>45842</v>
      </c>
      <c r="G12082" s="1165">
        <v>45961</v>
      </c>
    </row>
    <row r="12083" spans="1:7" ht="25.5">
      <c r="A12083" s="1162">
        <v>13810</v>
      </c>
      <c r="B12083" s="1162">
        <v>32021</v>
      </c>
      <c r="C12083" s="1163" t="s">
        <v>24103</v>
      </c>
      <c r="D12083" s="1163" t="s">
        <v>24104</v>
      </c>
      <c r="E12083" s="1164" t="s">
        <v>2894</v>
      </c>
      <c r="F12083" s="1165">
        <v>45842</v>
      </c>
      <c r="G12083" s="1165">
        <v>45961</v>
      </c>
    </row>
    <row r="12084" spans="1:7" ht="25.5">
      <c r="A12084" s="1162">
        <v>13811</v>
      </c>
      <c r="B12084" s="1162">
        <v>32022</v>
      </c>
      <c r="C12084" s="1163" t="s">
        <v>24105</v>
      </c>
      <c r="D12084" s="1163" t="s">
        <v>24106</v>
      </c>
      <c r="E12084" s="1164" t="s">
        <v>2894</v>
      </c>
      <c r="F12084" s="1165">
        <v>45842</v>
      </c>
      <c r="G12084" s="1165">
        <v>45961</v>
      </c>
    </row>
    <row r="12085" spans="1:7" ht="25.5">
      <c r="A12085" s="1158">
        <v>13812</v>
      </c>
      <c r="B12085" s="1158">
        <v>32023</v>
      </c>
      <c r="C12085" s="1159" t="s">
        <v>24107</v>
      </c>
      <c r="D12085" s="1159" t="s">
        <v>24108</v>
      </c>
      <c r="E12085" s="1160" t="s">
        <v>2947</v>
      </c>
      <c r="F12085" s="1161">
        <v>45337</v>
      </c>
      <c r="G12085" s="1161">
        <v>45411</v>
      </c>
    </row>
    <row r="12086" spans="1:7" ht="38.25">
      <c r="A12086" s="1162">
        <v>13813</v>
      </c>
      <c r="B12086" s="1162">
        <v>32024</v>
      </c>
      <c r="C12086" s="1163" t="s">
        <v>24109</v>
      </c>
      <c r="D12086" s="1163" t="s">
        <v>24110</v>
      </c>
      <c r="E12086" s="1164" t="s">
        <v>2947</v>
      </c>
      <c r="F12086" s="1165">
        <v>45337</v>
      </c>
      <c r="G12086" s="1165">
        <v>45411</v>
      </c>
    </row>
    <row r="12087" spans="1:7">
      <c r="A12087" s="1158">
        <v>13814</v>
      </c>
      <c r="B12087" s="1158">
        <v>32025</v>
      </c>
      <c r="C12087" s="1159" t="s">
        <v>23678</v>
      </c>
      <c r="D12087" s="1159" t="s">
        <v>23679</v>
      </c>
      <c r="E12087" s="1160" t="s">
        <v>3461</v>
      </c>
      <c r="F12087" s="1161">
        <v>45412</v>
      </c>
      <c r="G12087" s="1161">
        <v>45711</v>
      </c>
    </row>
    <row r="12088" spans="1:7" ht="38.25">
      <c r="A12088" s="1162">
        <v>13815</v>
      </c>
      <c r="B12088" s="1162">
        <v>32026</v>
      </c>
      <c r="C12088" s="1163" t="s">
        <v>24111</v>
      </c>
      <c r="D12088" s="1163" t="s">
        <v>24112</v>
      </c>
      <c r="E12088" s="1164" t="s">
        <v>2894</v>
      </c>
      <c r="F12088" s="1165">
        <v>45592</v>
      </c>
      <c r="G12088" s="1165">
        <v>45711</v>
      </c>
    </row>
    <row r="12089" spans="1:7" ht="38.25">
      <c r="A12089" s="1162">
        <v>13816</v>
      </c>
      <c r="B12089" s="1162">
        <v>32027</v>
      </c>
      <c r="C12089" s="1163" t="s">
        <v>24113</v>
      </c>
      <c r="D12089" s="1163" t="s">
        <v>24114</v>
      </c>
      <c r="E12089" s="1164" t="s">
        <v>2894</v>
      </c>
      <c r="F12089" s="1165">
        <v>45592</v>
      </c>
      <c r="G12089" s="1165">
        <v>45711</v>
      </c>
    </row>
    <row r="12090" spans="1:7" ht="38.25">
      <c r="A12090" s="1162">
        <v>13817</v>
      </c>
      <c r="B12090" s="1162">
        <v>32028</v>
      </c>
      <c r="C12090" s="1163" t="s">
        <v>24115</v>
      </c>
      <c r="D12090" s="1163" t="s">
        <v>24116</v>
      </c>
      <c r="E12090" s="1164" t="s">
        <v>3112</v>
      </c>
      <c r="F12090" s="1165">
        <v>45472</v>
      </c>
      <c r="G12090" s="1165">
        <v>45501</v>
      </c>
    </row>
    <row r="12091" spans="1:7" ht="38.25">
      <c r="A12091" s="1162">
        <v>13818</v>
      </c>
      <c r="B12091" s="1162">
        <v>32029</v>
      </c>
      <c r="C12091" s="1163" t="s">
        <v>24117</v>
      </c>
      <c r="D12091" s="1163" t="s">
        <v>24118</v>
      </c>
      <c r="E12091" s="1164" t="s">
        <v>3112</v>
      </c>
      <c r="F12091" s="1165">
        <v>45502</v>
      </c>
      <c r="G12091" s="1165">
        <v>45531</v>
      </c>
    </row>
    <row r="12092" spans="1:7" ht="38.25">
      <c r="A12092" s="1162">
        <v>13819</v>
      </c>
      <c r="B12092" s="1162">
        <v>32030</v>
      </c>
      <c r="C12092" s="1163" t="s">
        <v>24119</v>
      </c>
      <c r="D12092" s="1163" t="s">
        <v>24120</v>
      </c>
      <c r="E12092" s="1164" t="s">
        <v>3112</v>
      </c>
      <c r="F12092" s="1165">
        <v>45532</v>
      </c>
      <c r="G12092" s="1165">
        <v>45561</v>
      </c>
    </row>
    <row r="12093" spans="1:7" ht="38.25">
      <c r="A12093" s="1162">
        <v>13820</v>
      </c>
      <c r="B12093" s="1162">
        <v>32031</v>
      </c>
      <c r="C12093" s="1163" t="s">
        <v>24121</v>
      </c>
      <c r="D12093" s="1163" t="s">
        <v>24122</v>
      </c>
      <c r="E12093" s="1164" t="s">
        <v>3112</v>
      </c>
      <c r="F12093" s="1165">
        <v>45562</v>
      </c>
      <c r="G12093" s="1165">
        <v>45591</v>
      </c>
    </row>
    <row r="12094" spans="1:7" ht="38.25">
      <c r="A12094" s="1162">
        <v>13821</v>
      </c>
      <c r="B12094" s="1162">
        <v>32032</v>
      </c>
      <c r="C12094" s="1163" t="s">
        <v>24123</v>
      </c>
      <c r="D12094" s="1163" t="s">
        <v>24124</v>
      </c>
      <c r="E12094" s="1164" t="s">
        <v>3034</v>
      </c>
      <c r="F12094" s="1165">
        <v>45412</v>
      </c>
      <c r="G12094" s="1165">
        <v>45471</v>
      </c>
    </row>
    <row r="12095" spans="1:7" ht="38.25">
      <c r="A12095" s="1162">
        <v>13822</v>
      </c>
      <c r="B12095" s="1162">
        <v>32033</v>
      </c>
      <c r="C12095" s="1163" t="s">
        <v>24125</v>
      </c>
      <c r="D12095" s="1163" t="s">
        <v>24126</v>
      </c>
      <c r="E12095" s="1164" t="s">
        <v>2894</v>
      </c>
      <c r="F12095" s="1165">
        <v>45592</v>
      </c>
      <c r="G12095" s="1165">
        <v>45711</v>
      </c>
    </row>
    <row r="12096" spans="1:7">
      <c r="A12096" s="1158">
        <v>13823</v>
      </c>
      <c r="B12096" s="1158">
        <v>32034</v>
      </c>
      <c r="C12096" s="1159" t="s">
        <v>24127</v>
      </c>
      <c r="D12096" s="1159" t="s">
        <v>24128</v>
      </c>
      <c r="E12096" s="1160" t="s">
        <v>3009</v>
      </c>
      <c r="F12096" s="1161">
        <v>45412</v>
      </c>
      <c r="G12096" s="1161">
        <v>45561</v>
      </c>
    </row>
    <row r="12097" spans="1:7" ht="25.5">
      <c r="A12097" s="1162">
        <v>13824</v>
      </c>
      <c r="B12097" s="1162">
        <v>32035</v>
      </c>
      <c r="C12097" s="1163" t="s">
        <v>24129</v>
      </c>
      <c r="D12097" s="1163" t="s">
        <v>24130</v>
      </c>
      <c r="E12097" s="1164" t="s">
        <v>3287</v>
      </c>
      <c r="F12097" s="1165">
        <v>45472</v>
      </c>
      <c r="G12097" s="1165">
        <v>45561</v>
      </c>
    </row>
    <row r="12098" spans="1:7" ht="25.5">
      <c r="A12098" s="1162">
        <v>13825</v>
      </c>
      <c r="B12098" s="1162">
        <v>32036</v>
      </c>
      <c r="C12098" s="1163" t="s">
        <v>24131</v>
      </c>
      <c r="D12098" s="1163" t="s">
        <v>24132</v>
      </c>
      <c r="E12098" s="1164" t="s">
        <v>3034</v>
      </c>
      <c r="F12098" s="1165">
        <v>45412</v>
      </c>
      <c r="G12098" s="1165">
        <v>45471</v>
      </c>
    </row>
    <row r="12099" spans="1:7" ht="25.5">
      <c r="A12099" s="1158">
        <v>13826</v>
      </c>
      <c r="B12099" s="1158">
        <v>32037</v>
      </c>
      <c r="C12099" s="1159" t="s">
        <v>23829</v>
      </c>
      <c r="D12099" s="1159" t="s">
        <v>8682</v>
      </c>
      <c r="E12099" s="1160" t="s">
        <v>4628</v>
      </c>
      <c r="F12099" s="1161">
        <v>45412</v>
      </c>
      <c r="G12099" s="1161">
        <v>45681</v>
      </c>
    </row>
    <row r="12100" spans="1:7" ht="25.5">
      <c r="A12100" s="1162">
        <v>13827</v>
      </c>
      <c r="B12100" s="1162">
        <v>32038</v>
      </c>
      <c r="C12100" s="1163" t="s">
        <v>24133</v>
      </c>
      <c r="D12100" s="1163" t="s">
        <v>24134</v>
      </c>
      <c r="E12100" s="1164" t="s">
        <v>2894</v>
      </c>
      <c r="F12100" s="1165">
        <v>45562</v>
      </c>
      <c r="G12100" s="1165">
        <v>45681</v>
      </c>
    </row>
    <row r="12101" spans="1:7" ht="38.25">
      <c r="A12101" s="1162">
        <v>13828</v>
      </c>
      <c r="B12101" s="1162">
        <v>32039</v>
      </c>
      <c r="C12101" s="1163" t="s">
        <v>24135</v>
      </c>
      <c r="D12101" s="1163" t="s">
        <v>24136</v>
      </c>
      <c r="E12101" s="1164" t="s">
        <v>3034</v>
      </c>
      <c r="F12101" s="1165">
        <v>45532</v>
      </c>
      <c r="G12101" s="1165">
        <v>45591</v>
      </c>
    </row>
    <row r="12102" spans="1:7" ht="38.25">
      <c r="A12102" s="1162">
        <v>13829</v>
      </c>
      <c r="B12102" s="1162">
        <v>32040</v>
      </c>
      <c r="C12102" s="1163" t="s">
        <v>24137</v>
      </c>
      <c r="D12102" s="1163" t="s">
        <v>24138</v>
      </c>
      <c r="E12102" s="1164" t="s">
        <v>3009</v>
      </c>
      <c r="F12102" s="1165">
        <v>45412</v>
      </c>
      <c r="G12102" s="1165">
        <v>45561</v>
      </c>
    </row>
    <row r="12103" spans="1:7" ht="38.25">
      <c r="A12103" s="1162">
        <v>13830</v>
      </c>
      <c r="B12103" s="1162">
        <v>32041</v>
      </c>
      <c r="C12103" s="1163" t="s">
        <v>24139</v>
      </c>
      <c r="D12103" s="1163" t="s">
        <v>24140</v>
      </c>
      <c r="E12103" s="1164" t="s">
        <v>2894</v>
      </c>
      <c r="F12103" s="1165">
        <v>45412</v>
      </c>
      <c r="G12103" s="1165">
        <v>45531</v>
      </c>
    </row>
    <row r="12104" spans="1:7" ht="38.25">
      <c r="A12104" s="1162">
        <v>13831</v>
      </c>
      <c r="B12104" s="1162">
        <v>32042</v>
      </c>
      <c r="C12104" s="1163" t="s">
        <v>24141</v>
      </c>
      <c r="D12104" s="1163" t="s">
        <v>24142</v>
      </c>
      <c r="E12104" s="1164" t="s">
        <v>2894</v>
      </c>
      <c r="F12104" s="1165">
        <v>45412</v>
      </c>
      <c r="G12104" s="1165">
        <v>45531</v>
      </c>
    </row>
    <row r="12105" spans="1:7">
      <c r="A12105" s="1158">
        <v>13832</v>
      </c>
      <c r="B12105" s="1158">
        <v>32043</v>
      </c>
      <c r="C12105" s="1159" t="s">
        <v>11969</v>
      </c>
      <c r="D12105" s="1159" t="s">
        <v>12493</v>
      </c>
      <c r="E12105" s="1160" t="s">
        <v>3472</v>
      </c>
      <c r="F12105" s="1161">
        <v>44957</v>
      </c>
      <c r="G12105" s="1161">
        <v>45766</v>
      </c>
    </row>
    <row r="12106" spans="1:7">
      <c r="A12106" s="1158">
        <v>13833</v>
      </c>
      <c r="B12106" s="1158">
        <v>32044</v>
      </c>
      <c r="C12106" s="1159" t="s">
        <v>20488</v>
      </c>
      <c r="D12106" s="1159" t="s">
        <v>5030</v>
      </c>
      <c r="E12106" s="1160" t="s">
        <v>9047</v>
      </c>
      <c r="F12106" s="1161">
        <v>45022</v>
      </c>
      <c r="G12106" s="1161">
        <v>45506</v>
      </c>
    </row>
    <row r="12107" spans="1:7" ht="51">
      <c r="A12107" s="1162">
        <v>13834</v>
      </c>
      <c r="B12107" s="1162">
        <v>32045</v>
      </c>
      <c r="C12107" s="1163" t="s">
        <v>24143</v>
      </c>
      <c r="D12107" s="1163" t="s">
        <v>24144</v>
      </c>
      <c r="E12107" s="1164" t="s">
        <v>2894</v>
      </c>
      <c r="F12107" s="1165">
        <v>45037</v>
      </c>
      <c r="G12107" s="1165">
        <v>45156</v>
      </c>
    </row>
    <row r="12108" spans="1:7" ht="38.25">
      <c r="A12108" s="1162">
        <v>13835</v>
      </c>
      <c r="B12108" s="1162">
        <v>32046</v>
      </c>
      <c r="C12108" s="1163" t="s">
        <v>24145</v>
      </c>
      <c r="D12108" s="1163" t="s">
        <v>24146</v>
      </c>
      <c r="E12108" s="1164" t="s">
        <v>2894</v>
      </c>
      <c r="F12108" s="1165">
        <v>45022</v>
      </c>
      <c r="G12108" s="1165">
        <v>45141</v>
      </c>
    </row>
    <row r="12109" spans="1:7" ht="38.25">
      <c r="A12109" s="1162">
        <v>13836</v>
      </c>
      <c r="B12109" s="1162">
        <v>32047</v>
      </c>
      <c r="C12109" s="1163" t="s">
        <v>24147</v>
      </c>
      <c r="D12109" s="1163" t="s">
        <v>24148</v>
      </c>
      <c r="E12109" s="1164" t="s">
        <v>2894</v>
      </c>
      <c r="F12109" s="1165">
        <v>45142</v>
      </c>
      <c r="G12109" s="1165">
        <v>45261</v>
      </c>
    </row>
    <row r="12110" spans="1:7" ht="38.25">
      <c r="A12110" s="1162">
        <v>13837</v>
      </c>
      <c r="B12110" s="1162">
        <v>32048</v>
      </c>
      <c r="C12110" s="1163" t="s">
        <v>24149</v>
      </c>
      <c r="D12110" s="1163" t="s">
        <v>24150</v>
      </c>
      <c r="E12110" s="1164" t="s">
        <v>2894</v>
      </c>
      <c r="F12110" s="1165">
        <v>45262</v>
      </c>
      <c r="G12110" s="1165">
        <v>45381</v>
      </c>
    </row>
    <row r="12111" spans="1:7" ht="38.25">
      <c r="A12111" s="1162">
        <v>13838</v>
      </c>
      <c r="B12111" s="1162">
        <v>32049</v>
      </c>
      <c r="C12111" s="1163" t="s">
        <v>24151</v>
      </c>
      <c r="D12111" s="1163" t="s">
        <v>24152</v>
      </c>
      <c r="E12111" s="1164" t="s">
        <v>2894</v>
      </c>
      <c r="F12111" s="1165">
        <v>45382</v>
      </c>
      <c r="G12111" s="1165">
        <v>45501</v>
      </c>
    </row>
    <row r="12112" spans="1:7" ht="25.5">
      <c r="A12112" s="1162">
        <v>13839</v>
      </c>
      <c r="B12112" s="1162">
        <v>32050</v>
      </c>
      <c r="C12112" s="1163" t="s">
        <v>24153</v>
      </c>
      <c r="D12112" s="1163" t="s">
        <v>24154</v>
      </c>
      <c r="E12112" s="1164" t="s">
        <v>9047</v>
      </c>
      <c r="F12112" s="1165">
        <v>45022</v>
      </c>
      <c r="G12112" s="1165">
        <v>45506</v>
      </c>
    </row>
    <row r="12113" spans="1:7" ht="38.25">
      <c r="A12113" s="1162">
        <v>13840</v>
      </c>
      <c r="B12113" s="1162">
        <v>32051</v>
      </c>
      <c r="C12113" s="1163" t="s">
        <v>24155</v>
      </c>
      <c r="D12113" s="1163" t="s">
        <v>24156</v>
      </c>
      <c r="E12113" s="1164" t="s">
        <v>2894</v>
      </c>
      <c r="F12113" s="1165">
        <v>45022</v>
      </c>
      <c r="G12113" s="1165">
        <v>45141</v>
      </c>
    </row>
    <row r="12114" spans="1:7">
      <c r="A12114" s="1158">
        <v>13841</v>
      </c>
      <c r="B12114" s="1158">
        <v>32052</v>
      </c>
      <c r="C12114" s="1159" t="s">
        <v>17414</v>
      </c>
      <c r="D12114" s="1159" t="s">
        <v>5071</v>
      </c>
      <c r="E12114" s="1160" t="s">
        <v>4578</v>
      </c>
      <c r="F12114" s="1161">
        <v>44957</v>
      </c>
      <c r="G12114" s="1161">
        <v>45496</v>
      </c>
    </row>
    <row r="12115" spans="1:7" ht="38.25">
      <c r="A12115" s="1162">
        <v>13842</v>
      </c>
      <c r="B12115" s="1162">
        <v>32053</v>
      </c>
      <c r="C12115" s="1163" t="s">
        <v>24157</v>
      </c>
      <c r="D12115" s="1163" t="s">
        <v>24158</v>
      </c>
      <c r="E12115" s="1164" t="s">
        <v>3287</v>
      </c>
      <c r="F12115" s="1165">
        <v>45227</v>
      </c>
      <c r="G12115" s="1165">
        <v>45316</v>
      </c>
    </row>
    <row r="12116" spans="1:7" ht="38.25">
      <c r="A12116" s="1162">
        <v>13843</v>
      </c>
      <c r="B12116" s="1162">
        <v>32054</v>
      </c>
      <c r="C12116" s="1163" t="s">
        <v>24159</v>
      </c>
      <c r="D12116" s="1163" t="s">
        <v>24160</v>
      </c>
      <c r="E12116" s="1164" t="s">
        <v>3287</v>
      </c>
      <c r="F12116" s="1165">
        <v>44957</v>
      </c>
      <c r="G12116" s="1165">
        <v>45046</v>
      </c>
    </row>
    <row r="12117" spans="1:7" ht="38.25">
      <c r="A12117" s="1162">
        <v>13844</v>
      </c>
      <c r="B12117" s="1162">
        <v>32055</v>
      </c>
      <c r="C12117" s="1163" t="s">
        <v>24161</v>
      </c>
      <c r="D12117" s="1163" t="s">
        <v>24162</v>
      </c>
      <c r="E12117" s="1164" t="s">
        <v>3287</v>
      </c>
      <c r="F12117" s="1165">
        <v>45047</v>
      </c>
      <c r="G12117" s="1165">
        <v>45136</v>
      </c>
    </row>
    <row r="12118" spans="1:7" ht="38.25">
      <c r="A12118" s="1162">
        <v>13845</v>
      </c>
      <c r="B12118" s="1162">
        <v>32056</v>
      </c>
      <c r="C12118" s="1163" t="s">
        <v>24163</v>
      </c>
      <c r="D12118" s="1163" t="s">
        <v>24164</v>
      </c>
      <c r="E12118" s="1164" t="s">
        <v>3287</v>
      </c>
      <c r="F12118" s="1165">
        <v>45137</v>
      </c>
      <c r="G12118" s="1165">
        <v>45226</v>
      </c>
    </row>
    <row r="12119" spans="1:7" ht="38.25">
      <c r="A12119" s="1162">
        <v>13846</v>
      </c>
      <c r="B12119" s="1162">
        <v>32057</v>
      </c>
      <c r="C12119" s="1163" t="s">
        <v>24165</v>
      </c>
      <c r="D12119" s="1163" t="s">
        <v>24166</v>
      </c>
      <c r="E12119" s="1164" t="s">
        <v>3287</v>
      </c>
      <c r="F12119" s="1165">
        <v>45227</v>
      </c>
      <c r="G12119" s="1165">
        <v>45316</v>
      </c>
    </row>
    <row r="12120" spans="1:7" ht="38.25">
      <c r="A12120" s="1162">
        <v>13847</v>
      </c>
      <c r="B12120" s="1162">
        <v>32058</v>
      </c>
      <c r="C12120" s="1163" t="s">
        <v>24167</v>
      </c>
      <c r="D12120" s="1163" t="s">
        <v>24168</v>
      </c>
      <c r="E12120" s="1164" t="s">
        <v>3287</v>
      </c>
      <c r="F12120" s="1165">
        <v>45317</v>
      </c>
      <c r="G12120" s="1165">
        <v>45406</v>
      </c>
    </row>
    <row r="12121" spans="1:7" ht="38.25">
      <c r="A12121" s="1162">
        <v>13848</v>
      </c>
      <c r="B12121" s="1162">
        <v>32059</v>
      </c>
      <c r="C12121" s="1163" t="s">
        <v>24169</v>
      </c>
      <c r="D12121" s="1163" t="s">
        <v>24170</v>
      </c>
      <c r="E12121" s="1164" t="s">
        <v>3287</v>
      </c>
      <c r="F12121" s="1165">
        <v>45407</v>
      </c>
      <c r="G12121" s="1165">
        <v>45496</v>
      </c>
    </row>
    <row r="12122" spans="1:7">
      <c r="A12122" s="1158">
        <v>13849</v>
      </c>
      <c r="B12122" s="1158">
        <v>32060</v>
      </c>
      <c r="C12122" s="1159" t="s">
        <v>16829</v>
      </c>
      <c r="D12122" s="1159" t="s">
        <v>5117</v>
      </c>
      <c r="E12122" s="1160" t="s">
        <v>3352</v>
      </c>
      <c r="F12122" s="1161">
        <v>45427</v>
      </c>
      <c r="G12122" s="1161">
        <v>45561</v>
      </c>
    </row>
    <row r="12123" spans="1:7" ht="38.25">
      <c r="A12123" s="1162">
        <v>13850</v>
      </c>
      <c r="B12123" s="1162">
        <v>32061</v>
      </c>
      <c r="C12123" s="1163" t="s">
        <v>24171</v>
      </c>
      <c r="D12123" s="1163" t="s">
        <v>24172</v>
      </c>
      <c r="E12123" s="1164" t="s">
        <v>2894</v>
      </c>
      <c r="F12123" s="1165">
        <v>45442</v>
      </c>
      <c r="G12123" s="1165">
        <v>45561</v>
      </c>
    </row>
    <row r="12124" spans="1:7" ht="25.5">
      <c r="A12124" s="1162">
        <v>13851</v>
      </c>
      <c r="B12124" s="1162">
        <v>32062</v>
      </c>
      <c r="C12124" s="1163" t="s">
        <v>24173</v>
      </c>
      <c r="D12124" s="1163" t="s">
        <v>24174</v>
      </c>
      <c r="E12124" s="1164" t="s">
        <v>2894</v>
      </c>
      <c r="F12124" s="1165">
        <v>45427</v>
      </c>
      <c r="G12124" s="1165">
        <v>45546</v>
      </c>
    </row>
    <row r="12125" spans="1:7" ht="25.5">
      <c r="A12125" s="1162">
        <v>13852</v>
      </c>
      <c r="B12125" s="1162">
        <v>32063</v>
      </c>
      <c r="C12125" s="1163" t="s">
        <v>24175</v>
      </c>
      <c r="D12125" s="1163" t="s">
        <v>24176</v>
      </c>
      <c r="E12125" s="1164" t="s">
        <v>2894</v>
      </c>
      <c r="F12125" s="1165">
        <v>45427</v>
      </c>
      <c r="G12125" s="1165">
        <v>45546</v>
      </c>
    </row>
    <row r="12126" spans="1:7">
      <c r="A12126" s="1158">
        <v>13853</v>
      </c>
      <c r="B12126" s="1158">
        <v>32064</v>
      </c>
      <c r="C12126" s="1159" t="s">
        <v>24177</v>
      </c>
      <c r="D12126" s="1159" t="s">
        <v>9083</v>
      </c>
      <c r="E12126" s="1160" t="s">
        <v>4628</v>
      </c>
      <c r="F12126" s="1161">
        <v>45397</v>
      </c>
      <c r="G12126" s="1161">
        <v>45666</v>
      </c>
    </row>
    <row r="12127" spans="1:7" ht="38.25">
      <c r="A12127" s="1162">
        <v>13854</v>
      </c>
      <c r="B12127" s="1162">
        <v>32065</v>
      </c>
      <c r="C12127" s="1163" t="s">
        <v>24178</v>
      </c>
      <c r="D12127" s="1163" t="s">
        <v>24179</v>
      </c>
      <c r="E12127" s="1164" t="s">
        <v>2894</v>
      </c>
      <c r="F12127" s="1165">
        <v>45427</v>
      </c>
      <c r="G12127" s="1165">
        <v>45546</v>
      </c>
    </row>
    <row r="12128" spans="1:7" ht="51">
      <c r="A12128" s="1162">
        <v>13855</v>
      </c>
      <c r="B12128" s="1162">
        <v>32066</v>
      </c>
      <c r="C12128" s="1163" t="s">
        <v>24180</v>
      </c>
      <c r="D12128" s="1163" t="s">
        <v>24181</v>
      </c>
      <c r="E12128" s="1164" t="s">
        <v>2894</v>
      </c>
      <c r="F12128" s="1165">
        <v>45427</v>
      </c>
      <c r="G12128" s="1165">
        <v>45546</v>
      </c>
    </row>
    <row r="12129" spans="1:7" ht="51">
      <c r="A12129" s="1162">
        <v>13856</v>
      </c>
      <c r="B12129" s="1162">
        <v>32067</v>
      </c>
      <c r="C12129" s="1163" t="s">
        <v>24182</v>
      </c>
      <c r="D12129" s="1163" t="s">
        <v>24183</v>
      </c>
      <c r="E12129" s="1164" t="s">
        <v>2894</v>
      </c>
      <c r="F12129" s="1165">
        <v>45427</v>
      </c>
      <c r="G12129" s="1165">
        <v>45546</v>
      </c>
    </row>
    <row r="12130" spans="1:7" ht="38.25">
      <c r="A12130" s="1162">
        <v>13857</v>
      </c>
      <c r="B12130" s="1162">
        <v>32068</v>
      </c>
      <c r="C12130" s="1163" t="s">
        <v>24184</v>
      </c>
      <c r="D12130" s="1163" t="s">
        <v>24185</v>
      </c>
      <c r="E12130" s="1164" t="s">
        <v>2894</v>
      </c>
      <c r="F12130" s="1165">
        <v>45547</v>
      </c>
      <c r="G12130" s="1165">
        <v>45666</v>
      </c>
    </row>
    <row r="12131" spans="1:7" ht="38.25">
      <c r="A12131" s="1162">
        <v>13858</v>
      </c>
      <c r="B12131" s="1162">
        <v>32069</v>
      </c>
      <c r="C12131" s="1163" t="s">
        <v>24186</v>
      </c>
      <c r="D12131" s="1163" t="s">
        <v>24187</v>
      </c>
      <c r="E12131" s="1164" t="s">
        <v>2894</v>
      </c>
      <c r="F12131" s="1165">
        <v>45442</v>
      </c>
      <c r="G12131" s="1165">
        <v>45561</v>
      </c>
    </row>
    <row r="12132" spans="1:7" ht="38.25">
      <c r="A12132" s="1162">
        <v>13859</v>
      </c>
      <c r="B12132" s="1162">
        <v>32070</v>
      </c>
      <c r="C12132" s="1163" t="s">
        <v>24188</v>
      </c>
      <c r="D12132" s="1163" t="s">
        <v>24189</v>
      </c>
      <c r="E12132" s="1164" t="s">
        <v>2894</v>
      </c>
      <c r="F12132" s="1165">
        <v>45442</v>
      </c>
      <c r="G12132" s="1165">
        <v>45561</v>
      </c>
    </row>
    <row r="12133" spans="1:7" ht="38.25">
      <c r="A12133" s="1162">
        <v>13860</v>
      </c>
      <c r="B12133" s="1162">
        <v>32071</v>
      </c>
      <c r="C12133" s="1163" t="s">
        <v>24190</v>
      </c>
      <c r="D12133" s="1163" t="s">
        <v>24191</v>
      </c>
      <c r="E12133" s="1164" t="s">
        <v>2894</v>
      </c>
      <c r="F12133" s="1165">
        <v>45397</v>
      </c>
      <c r="G12133" s="1165">
        <v>45516</v>
      </c>
    </row>
    <row r="12134" spans="1:7" ht="38.25">
      <c r="A12134" s="1162">
        <v>13861</v>
      </c>
      <c r="B12134" s="1162">
        <v>32072</v>
      </c>
      <c r="C12134" s="1163" t="s">
        <v>24192</v>
      </c>
      <c r="D12134" s="1163" t="s">
        <v>24193</v>
      </c>
      <c r="E12134" s="1164" t="s">
        <v>2894</v>
      </c>
      <c r="F12134" s="1165">
        <v>45427</v>
      </c>
      <c r="G12134" s="1165">
        <v>45546</v>
      </c>
    </row>
    <row r="12135" spans="1:7" ht="38.25">
      <c r="A12135" s="1162">
        <v>13862</v>
      </c>
      <c r="B12135" s="1162">
        <v>32073</v>
      </c>
      <c r="C12135" s="1163" t="s">
        <v>24194</v>
      </c>
      <c r="D12135" s="1163" t="s">
        <v>24195</v>
      </c>
      <c r="E12135" s="1164" t="s">
        <v>2894</v>
      </c>
      <c r="F12135" s="1165">
        <v>45427</v>
      </c>
      <c r="G12135" s="1165">
        <v>45546</v>
      </c>
    </row>
    <row r="12136" spans="1:7" ht="38.25">
      <c r="A12136" s="1162">
        <v>13863</v>
      </c>
      <c r="B12136" s="1162">
        <v>32074</v>
      </c>
      <c r="C12136" s="1163" t="s">
        <v>24196</v>
      </c>
      <c r="D12136" s="1163" t="s">
        <v>24197</v>
      </c>
      <c r="E12136" s="1164" t="s">
        <v>2894</v>
      </c>
      <c r="F12136" s="1165">
        <v>45427</v>
      </c>
      <c r="G12136" s="1165">
        <v>45546</v>
      </c>
    </row>
    <row r="12137" spans="1:7" ht="38.25">
      <c r="A12137" s="1162">
        <v>13864</v>
      </c>
      <c r="B12137" s="1162">
        <v>32075</v>
      </c>
      <c r="C12137" s="1163" t="s">
        <v>24198</v>
      </c>
      <c r="D12137" s="1163" t="s">
        <v>24199</v>
      </c>
      <c r="E12137" s="1164" t="s">
        <v>2894</v>
      </c>
      <c r="F12137" s="1165">
        <v>45427</v>
      </c>
      <c r="G12137" s="1165">
        <v>45546</v>
      </c>
    </row>
    <row r="12138" spans="1:7" ht="38.25">
      <c r="A12138" s="1162">
        <v>13865</v>
      </c>
      <c r="B12138" s="1162">
        <v>32076</v>
      </c>
      <c r="C12138" s="1163" t="s">
        <v>24200</v>
      </c>
      <c r="D12138" s="1163" t="s">
        <v>24201</v>
      </c>
      <c r="E12138" s="1164" t="s">
        <v>2894</v>
      </c>
      <c r="F12138" s="1165">
        <v>45427</v>
      </c>
      <c r="G12138" s="1165">
        <v>45546</v>
      </c>
    </row>
    <row r="12139" spans="1:7" ht="25.5">
      <c r="A12139" s="1158">
        <v>13866</v>
      </c>
      <c r="B12139" s="1158">
        <v>32077</v>
      </c>
      <c r="C12139" s="1159" t="s">
        <v>17435</v>
      </c>
      <c r="D12139" s="1159" t="s">
        <v>5188</v>
      </c>
      <c r="E12139" s="1160" t="s">
        <v>2997</v>
      </c>
      <c r="F12139" s="1161">
        <v>45457</v>
      </c>
      <c r="G12139" s="1161">
        <v>45671</v>
      </c>
    </row>
    <row r="12140" spans="1:7" ht="38.25">
      <c r="A12140" s="1162">
        <v>13867</v>
      </c>
      <c r="B12140" s="1162">
        <v>32078</v>
      </c>
      <c r="C12140" s="1163" t="s">
        <v>24202</v>
      </c>
      <c r="D12140" s="1163" t="s">
        <v>24203</v>
      </c>
      <c r="E12140" s="1164" t="s">
        <v>2894</v>
      </c>
      <c r="F12140" s="1165">
        <v>45517</v>
      </c>
      <c r="G12140" s="1165">
        <v>45636</v>
      </c>
    </row>
    <row r="12141" spans="1:7" ht="38.25">
      <c r="A12141" s="1162">
        <v>13868</v>
      </c>
      <c r="B12141" s="1162">
        <v>32079</v>
      </c>
      <c r="C12141" s="1163" t="s">
        <v>24204</v>
      </c>
      <c r="D12141" s="1163" t="s">
        <v>24205</v>
      </c>
      <c r="E12141" s="1164" t="s">
        <v>2894</v>
      </c>
      <c r="F12141" s="1165">
        <v>45517</v>
      </c>
      <c r="G12141" s="1165">
        <v>45636</v>
      </c>
    </row>
    <row r="12142" spans="1:7" ht="38.25">
      <c r="A12142" s="1162">
        <v>13869</v>
      </c>
      <c r="B12142" s="1162">
        <v>32080</v>
      </c>
      <c r="C12142" s="1163" t="s">
        <v>24206</v>
      </c>
      <c r="D12142" s="1163" t="s">
        <v>24207</v>
      </c>
      <c r="E12142" s="1164" t="s">
        <v>2894</v>
      </c>
      <c r="F12142" s="1165">
        <v>45517</v>
      </c>
      <c r="G12142" s="1165">
        <v>45636</v>
      </c>
    </row>
    <row r="12143" spans="1:7" ht="38.25">
      <c r="A12143" s="1162">
        <v>13870</v>
      </c>
      <c r="B12143" s="1162">
        <v>32081</v>
      </c>
      <c r="C12143" s="1163" t="s">
        <v>24208</v>
      </c>
      <c r="D12143" s="1163" t="s">
        <v>24209</v>
      </c>
      <c r="E12143" s="1164" t="s">
        <v>2894</v>
      </c>
      <c r="F12143" s="1165">
        <v>45517</v>
      </c>
      <c r="G12143" s="1165">
        <v>45636</v>
      </c>
    </row>
    <row r="12144" spans="1:7" ht="38.25">
      <c r="A12144" s="1162">
        <v>13871</v>
      </c>
      <c r="B12144" s="1162">
        <v>32082</v>
      </c>
      <c r="C12144" s="1163" t="s">
        <v>24210</v>
      </c>
      <c r="D12144" s="1163" t="s">
        <v>24211</v>
      </c>
      <c r="E12144" s="1164" t="s">
        <v>2894</v>
      </c>
      <c r="F12144" s="1165">
        <v>45517</v>
      </c>
      <c r="G12144" s="1165">
        <v>45636</v>
      </c>
    </row>
    <row r="12145" spans="1:7" ht="38.25">
      <c r="A12145" s="1162">
        <v>13872</v>
      </c>
      <c r="B12145" s="1162">
        <v>32083</v>
      </c>
      <c r="C12145" s="1163" t="s">
        <v>24212</v>
      </c>
      <c r="D12145" s="1163" t="s">
        <v>24213</v>
      </c>
      <c r="E12145" s="1164" t="s">
        <v>2894</v>
      </c>
      <c r="F12145" s="1165">
        <v>45517</v>
      </c>
      <c r="G12145" s="1165">
        <v>45636</v>
      </c>
    </row>
    <row r="12146" spans="1:7" ht="38.25">
      <c r="A12146" s="1162">
        <v>13873</v>
      </c>
      <c r="B12146" s="1162">
        <v>32084</v>
      </c>
      <c r="C12146" s="1163" t="s">
        <v>24214</v>
      </c>
      <c r="D12146" s="1163" t="s">
        <v>24215</v>
      </c>
      <c r="E12146" s="1164" t="s">
        <v>2894</v>
      </c>
      <c r="F12146" s="1165">
        <v>45517</v>
      </c>
      <c r="G12146" s="1165">
        <v>45636</v>
      </c>
    </row>
    <row r="12147" spans="1:7" ht="38.25">
      <c r="A12147" s="1162">
        <v>13874</v>
      </c>
      <c r="B12147" s="1162">
        <v>32085</v>
      </c>
      <c r="C12147" s="1163" t="s">
        <v>24216</v>
      </c>
      <c r="D12147" s="1163" t="s">
        <v>24217</v>
      </c>
      <c r="E12147" s="1164" t="s">
        <v>2894</v>
      </c>
      <c r="F12147" s="1165">
        <v>45517</v>
      </c>
      <c r="G12147" s="1165">
        <v>45636</v>
      </c>
    </row>
    <row r="12148" spans="1:7" ht="38.25">
      <c r="A12148" s="1162">
        <v>13875</v>
      </c>
      <c r="B12148" s="1162">
        <v>32086</v>
      </c>
      <c r="C12148" s="1163" t="s">
        <v>24218</v>
      </c>
      <c r="D12148" s="1163" t="s">
        <v>24219</v>
      </c>
      <c r="E12148" s="1164" t="s">
        <v>2894</v>
      </c>
      <c r="F12148" s="1165">
        <v>45517</v>
      </c>
      <c r="G12148" s="1165">
        <v>45636</v>
      </c>
    </row>
    <row r="12149" spans="1:7" ht="38.25">
      <c r="A12149" s="1162">
        <v>13876</v>
      </c>
      <c r="B12149" s="1162">
        <v>32087</v>
      </c>
      <c r="C12149" s="1163" t="s">
        <v>24220</v>
      </c>
      <c r="D12149" s="1163" t="s">
        <v>24221</v>
      </c>
      <c r="E12149" s="1164" t="s">
        <v>2894</v>
      </c>
      <c r="F12149" s="1165">
        <v>45517</v>
      </c>
      <c r="G12149" s="1165">
        <v>45636</v>
      </c>
    </row>
    <row r="12150" spans="1:7" ht="38.25">
      <c r="A12150" s="1162">
        <v>13877</v>
      </c>
      <c r="B12150" s="1162">
        <v>32088</v>
      </c>
      <c r="C12150" s="1163" t="s">
        <v>24222</v>
      </c>
      <c r="D12150" s="1163" t="s">
        <v>24223</v>
      </c>
      <c r="E12150" s="1164" t="s">
        <v>2894</v>
      </c>
      <c r="F12150" s="1165">
        <v>45517</v>
      </c>
      <c r="G12150" s="1165">
        <v>45636</v>
      </c>
    </row>
    <row r="12151" spans="1:7" ht="38.25">
      <c r="A12151" s="1162">
        <v>13878</v>
      </c>
      <c r="B12151" s="1162">
        <v>32089</v>
      </c>
      <c r="C12151" s="1163" t="s">
        <v>24224</v>
      </c>
      <c r="D12151" s="1163" t="s">
        <v>24225</v>
      </c>
      <c r="E12151" s="1164" t="s">
        <v>2894</v>
      </c>
      <c r="F12151" s="1165">
        <v>45517</v>
      </c>
      <c r="G12151" s="1165">
        <v>45636</v>
      </c>
    </row>
    <row r="12152" spans="1:7" ht="38.25">
      <c r="A12152" s="1162">
        <v>13879</v>
      </c>
      <c r="B12152" s="1162">
        <v>32090</v>
      </c>
      <c r="C12152" s="1163" t="s">
        <v>24226</v>
      </c>
      <c r="D12152" s="1163" t="s">
        <v>24227</v>
      </c>
      <c r="E12152" s="1164" t="s">
        <v>2894</v>
      </c>
      <c r="F12152" s="1165">
        <v>45517</v>
      </c>
      <c r="G12152" s="1165">
        <v>45636</v>
      </c>
    </row>
    <row r="12153" spans="1:7" ht="38.25">
      <c r="A12153" s="1162">
        <v>13880</v>
      </c>
      <c r="B12153" s="1162">
        <v>32091</v>
      </c>
      <c r="C12153" s="1163" t="s">
        <v>24228</v>
      </c>
      <c r="D12153" s="1163" t="s">
        <v>24229</v>
      </c>
      <c r="E12153" s="1164" t="s">
        <v>2894</v>
      </c>
      <c r="F12153" s="1165">
        <v>45517</v>
      </c>
      <c r="G12153" s="1165">
        <v>45636</v>
      </c>
    </row>
    <row r="12154" spans="1:7" ht="38.25">
      <c r="A12154" s="1162">
        <v>13881</v>
      </c>
      <c r="B12154" s="1162">
        <v>32092</v>
      </c>
      <c r="C12154" s="1163" t="s">
        <v>24230</v>
      </c>
      <c r="D12154" s="1163" t="s">
        <v>24231</v>
      </c>
      <c r="E12154" s="1164" t="s">
        <v>2894</v>
      </c>
      <c r="F12154" s="1165">
        <v>45517</v>
      </c>
      <c r="G12154" s="1165">
        <v>45636</v>
      </c>
    </row>
    <row r="12155" spans="1:7" ht="38.25">
      <c r="A12155" s="1162">
        <v>13882</v>
      </c>
      <c r="B12155" s="1162">
        <v>32093</v>
      </c>
      <c r="C12155" s="1163" t="s">
        <v>24232</v>
      </c>
      <c r="D12155" s="1163" t="s">
        <v>24233</v>
      </c>
      <c r="E12155" s="1164" t="s">
        <v>2894</v>
      </c>
      <c r="F12155" s="1165">
        <v>45517</v>
      </c>
      <c r="G12155" s="1165">
        <v>45636</v>
      </c>
    </row>
    <row r="12156" spans="1:7" ht="38.25">
      <c r="A12156" s="1162">
        <v>13883</v>
      </c>
      <c r="B12156" s="1162">
        <v>32094</v>
      </c>
      <c r="C12156" s="1163" t="s">
        <v>24234</v>
      </c>
      <c r="D12156" s="1163" t="s">
        <v>24235</v>
      </c>
      <c r="E12156" s="1164" t="s">
        <v>2894</v>
      </c>
      <c r="F12156" s="1165">
        <v>45517</v>
      </c>
      <c r="G12156" s="1165">
        <v>45636</v>
      </c>
    </row>
    <row r="12157" spans="1:7" ht="38.25">
      <c r="A12157" s="1162">
        <v>13884</v>
      </c>
      <c r="B12157" s="1162">
        <v>32095</v>
      </c>
      <c r="C12157" s="1163" t="s">
        <v>24236</v>
      </c>
      <c r="D12157" s="1163" t="s">
        <v>24237</v>
      </c>
      <c r="E12157" s="1164" t="s">
        <v>3009</v>
      </c>
      <c r="F12157" s="1165">
        <v>45517</v>
      </c>
      <c r="G12157" s="1165">
        <v>45666</v>
      </c>
    </row>
    <row r="12158" spans="1:7" ht="38.25">
      <c r="A12158" s="1162">
        <v>13885</v>
      </c>
      <c r="B12158" s="1162">
        <v>32096</v>
      </c>
      <c r="C12158" s="1163" t="s">
        <v>24238</v>
      </c>
      <c r="D12158" s="1163" t="s">
        <v>24239</v>
      </c>
      <c r="E12158" s="1164" t="s">
        <v>2894</v>
      </c>
      <c r="F12158" s="1165">
        <v>45457</v>
      </c>
      <c r="G12158" s="1165">
        <v>45576</v>
      </c>
    </row>
    <row r="12159" spans="1:7" ht="51">
      <c r="A12159" s="1162">
        <v>13886</v>
      </c>
      <c r="B12159" s="1162">
        <v>32097</v>
      </c>
      <c r="C12159" s="1163" t="s">
        <v>24240</v>
      </c>
      <c r="D12159" s="1163" t="s">
        <v>24241</v>
      </c>
      <c r="E12159" s="1164" t="s">
        <v>2894</v>
      </c>
      <c r="F12159" s="1165">
        <v>45457</v>
      </c>
      <c r="G12159" s="1165">
        <v>45576</v>
      </c>
    </row>
    <row r="12160" spans="1:7" ht="38.25">
      <c r="A12160" s="1162">
        <v>13887</v>
      </c>
      <c r="B12160" s="1162">
        <v>32098</v>
      </c>
      <c r="C12160" s="1163" t="s">
        <v>24242</v>
      </c>
      <c r="D12160" s="1163" t="s">
        <v>24243</v>
      </c>
      <c r="E12160" s="1164" t="s">
        <v>2894</v>
      </c>
      <c r="F12160" s="1165">
        <v>45457</v>
      </c>
      <c r="G12160" s="1165">
        <v>45576</v>
      </c>
    </row>
    <row r="12161" spans="1:7" ht="38.25">
      <c r="A12161" s="1162">
        <v>13888</v>
      </c>
      <c r="B12161" s="1162">
        <v>32099</v>
      </c>
      <c r="C12161" s="1163" t="s">
        <v>24244</v>
      </c>
      <c r="D12161" s="1163" t="s">
        <v>24245</v>
      </c>
      <c r="E12161" s="1164" t="s">
        <v>2894</v>
      </c>
      <c r="F12161" s="1165">
        <v>45472</v>
      </c>
      <c r="G12161" s="1165">
        <v>45591</v>
      </c>
    </row>
    <row r="12162" spans="1:7" ht="38.25">
      <c r="A12162" s="1162">
        <v>13889</v>
      </c>
      <c r="B12162" s="1162">
        <v>32100</v>
      </c>
      <c r="C12162" s="1163" t="s">
        <v>24246</v>
      </c>
      <c r="D12162" s="1163" t="s">
        <v>24247</v>
      </c>
      <c r="E12162" s="1164" t="s">
        <v>2894</v>
      </c>
      <c r="F12162" s="1165">
        <v>45472</v>
      </c>
      <c r="G12162" s="1165">
        <v>45591</v>
      </c>
    </row>
    <row r="12163" spans="1:7" ht="38.25">
      <c r="A12163" s="1162">
        <v>13890</v>
      </c>
      <c r="B12163" s="1162">
        <v>32101</v>
      </c>
      <c r="C12163" s="1163" t="s">
        <v>24248</v>
      </c>
      <c r="D12163" s="1163" t="s">
        <v>24249</v>
      </c>
      <c r="E12163" s="1164" t="s">
        <v>2894</v>
      </c>
      <c r="F12163" s="1165">
        <v>45487</v>
      </c>
      <c r="G12163" s="1165">
        <v>45606</v>
      </c>
    </row>
    <row r="12164" spans="1:7" ht="38.25">
      <c r="A12164" s="1162">
        <v>13891</v>
      </c>
      <c r="B12164" s="1162">
        <v>32102</v>
      </c>
      <c r="C12164" s="1163" t="s">
        <v>24250</v>
      </c>
      <c r="D12164" s="1163" t="s">
        <v>24251</v>
      </c>
      <c r="E12164" s="1164" t="s">
        <v>2894</v>
      </c>
      <c r="F12164" s="1165">
        <v>45487</v>
      </c>
      <c r="G12164" s="1165">
        <v>45606</v>
      </c>
    </row>
    <row r="12165" spans="1:7" ht="38.25">
      <c r="A12165" s="1162">
        <v>13892</v>
      </c>
      <c r="B12165" s="1162">
        <v>32103</v>
      </c>
      <c r="C12165" s="1163" t="s">
        <v>24252</v>
      </c>
      <c r="D12165" s="1163" t="s">
        <v>24253</v>
      </c>
      <c r="E12165" s="1164" t="s">
        <v>2894</v>
      </c>
      <c r="F12165" s="1165">
        <v>45502</v>
      </c>
      <c r="G12165" s="1165">
        <v>45621</v>
      </c>
    </row>
    <row r="12166" spans="1:7" ht="38.25">
      <c r="A12166" s="1162">
        <v>13893</v>
      </c>
      <c r="B12166" s="1162">
        <v>32104</v>
      </c>
      <c r="C12166" s="1163" t="s">
        <v>24254</v>
      </c>
      <c r="D12166" s="1163" t="s">
        <v>24255</v>
      </c>
      <c r="E12166" s="1164" t="s">
        <v>2894</v>
      </c>
      <c r="F12166" s="1165">
        <v>45502</v>
      </c>
      <c r="G12166" s="1165">
        <v>45621</v>
      </c>
    </row>
    <row r="12167" spans="1:7" ht="38.25">
      <c r="A12167" s="1162">
        <v>13894</v>
      </c>
      <c r="B12167" s="1162">
        <v>32105</v>
      </c>
      <c r="C12167" s="1163" t="s">
        <v>24256</v>
      </c>
      <c r="D12167" s="1163" t="s">
        <v>24257</v>
      </c>
      <c r="E12167" s="1164" t="s">
        <v>3009</v>
      </c>
      <c r="F12167" s="1165">
        <v>45522</v>
      </c>
      <c r="G12167" s="1165">
        <v>45671</v>
      </c>
    </row>
    <row r="12168" spans="1:7" ht="38.25">
      <c r="A12168" s="1162">
        <v>13895</v>
      </c>
      <c r="B12168" s="1162">
        <v>32106</v>
      </c>
      <c r="C12168" s="1163" t="s">
        <v>24258</v>
      </c>
      <c r="D12168" s="1163" t="s">
        <v>24259</v>
      </c>
      <c r="E12168" s="1164" t="s">
        <v>3009</v>
      </c>
      <c r="F12168" s="1165">
        <v>45522</v>
      </c>
      <c r="G12168" s="1165">
        <v>45671</v>
      </c>
    </row>
    <row r="12169" spans="1:7" ht="38.25">
      <c r="A12169" s="1162">
        <v>13896</v>
      </c>
      <c r="B12169" s="1162">
        <v>32107</v>
      </c>
      <c r="C12169" s="1163" t="s">
        <v>24260</v>
      </c>
      <c r="D12169" s="1163" t="s">
        <v>24261</v>
      </c>
      <c r="E12169" s="1164" t="s">
        <v>3009</v>
      </c>
      <c r="F12169" s="1165">
        <v>45522</v>
      </c>
      <c r="G12169" s="1165">
        <v>45671</v>
      </c>
    </row>
    <row r="12170" spans="1:7" ht="51">
      <c r="A12170" s="1162">
        <v>13897</v>
      </c>
      <c r="B12170" s="1162">
        <v>32108</v>
      </c>
      <c r="C12170" s="1163" t="s">
        <v>24262</v>
      </c>
      <c r="D12170" s="1163" t="s">
        <v>24263</v>
      </c>
      <c r="E12170" s="1164" t="s">
        <v>3009</v>
      </c>
      <c r="F12170" s="1165">
        <v>45522</v>
      </c>
      <c r="G12170" s="1165">
        <v>45671</v>
      </c>
    </row>
    <row r="12171" spans="1:7" ht="38.25">
      <c r="A12171" s="1162">
        <v>13898</v>
      </c>
      <c r="B12171" s="1162">
        <v>32109</v>
      </c>
      <c r="C12171" s="1163" t="s">
        <v>24264</v>
      </c>
      <c r="D12171" s="1163" t="s">
        <v>24265</v>
      </c>
      <c r="E12171" s="1164" t="s">
        <v>3009</v>
      </c>
      <c r="F12171" s="1165">
        <v>45522</v>
      </c>
      <c r="G12171" s="1165">
        <v>45671</v>
      </c>
    </row>
    <row r="12172" spans="1:7" ht="38.25">
      <c r="A12172" s="1162">
        <v>13899</v>
      </c>
      <c r="B12172" s="1162">
        <v>32110</v>
      </c>
      <c r="C12172" s="1163" t="s">
        <v>24266</v>
      </c>
      <c r="D12172" s="1163" t="s">
        <v>24267</v>
      </c>
      <c r="E12172" s="1164" t="s">
        <v>3009</v>
      </c>
      <c r="F12172" s="1165">
        <v>45522</v>
      </c>
      <c r="G12172" s="1165">
        <v>45671</v>
      </c>
    </row>
    <row r="12173" spans="1:7" ht="38.25">
      <c r="A12173" s="1162">
        <v>13900</v>
      </c>
      <c r="B12173" s="1162">
        <v>32111</v>
      </c>
      <c r="C12173" s="1163" t="s">
        <v>24268</v>
      </c>
      <c r="D12173" s="1163" t="s">
        <v>24269</v>
      </c>
      <c r="E12173" s="1164" t="s">
        <v>3009</v>
      </c>
      <c r="F12173" s="1165">
        <v>45502</v>
      </c>
      <c r="G12173" s="1165">
        <v>45651</v>
      </c>
    </row>
    <row r="12174" spans="1:7" ht="38.25">
      <c r="A12174" s="1162">
        <v>13901</v>
      </c>
      <c r="B12174" s="1162">
        <v>32112</v>
      </c>
      <c r="C12174" s="1163" t="s">
        <v>24270</v>
      </c>
      <c r="D12174" s="1163" t="s">
        <v>24271</v>
      </c>
      <c r="E12174" s="1164" t="s">
        <v>3009</v>
      </c>
      <c r="F12174" s="1165">
        <v>45502</v>
      </c>
      <c r="G12174" s="1165">
        <v>45651</v>
      </c>
    </row>
    <row r="12175" spans="1:7" ht="51">
      <c r="A12175" s="1162">
        <v>13902</v>
      </c>
      <c r="B12175" s="1162">
        <v>32113</v>
      </c>
      <c r="C12175" s="1163" t="s">
        <v>24272</v>
      </c>
      <c r="D12175" s="1163" t="s">
        <v>24273</v>
      </c>
      <c r="E12175" s="1164" t="s">
        <v>3009</v>
      </c>
      <c r="F12175" s="1165">
        <v>45502</v>
      </c>
      <c r="G12175" s="1165">
        <v>45651</v>
      </c>
    </row>
    <row r="12176" spans="1:7" ht="25.5">
      <c r="A12176" s="1162">
        <v>13903</v>
      </c>
      <c r="B12176" s="1162">
        <v>32114</v>
      </c>
      <c r="C12176" s="1163" t="s">
        <v>24274</v>
      </c>
      <c r="D12176" s="1163" t="s">
        <v>24275</v>
      </c>
      <c r="E12176" s="1164" t="s">
        <v>2894</v>
      </c>
      <c r="F12176" s="1165">
        <v>45472</v>
      </c>
      <c r="G12176" s="1165">
        <v>45591</v>
      </c>
    </row>
    <row r="12177" spans="1:7" ht="38.25">
      <c r="A12177" s="1162">
        <v>13904</v>
      </c>
      <c r="B12177" s="1162">
        <v>32115</v>
      </c>
      <c r="C12177" s="1163" t="s">
        <v>24276</v>
      </c>
      <c r="D12177" s="1163" t="s">
        <v>24277</v>
      </c>
      <c r="E12177" s="1164" t="s">
        <v>2894</v>
      </c>
      <c r="F12177" s="1165">
        <v>45517</v>
      </c>
      <c r="G12177" s="1165">
        <v>45636</v>
      </c>
    </row>
    <row r="12178" spans="1:7">
      <c r="A12178" s="1158">
        <v>13905</v>
      </c>
      <c r="B12178" s="1158">
        <v>32116</v>
      </c>
      <c r="C12178" s="1159" t="s">
        <v>17417</v>
      </c>
      <c r="D12178" s="1159" t="s">
        <v>5130</v>
      </c>
      <c r="E12178" s="1160" t="s">
        <v>7806</v>
      </c>
      <c r="F12178" s="1161">
        <v>45273</v>
      </c>
      <c r="G12178" s="1161">
        <v>45766</v>
      </c>
    </row>
    <row r="12179" spans="1:7" ht="51">
      <c r="A12179" s="1162">
        <v>13906</v>
      </c>
      <c r="B12179" s="1162">
        <v>32117</v>
      </c>
      <c r="C12179" s="1163" t="s">
        <v>24278</v>
      </c>
      <c r="D12179" s="1163" t="s">
        <v>24279</v>
      </c>
      <c r="E12179" s="1164" t="s">
        <v>2894</v>
      </c>
      <c r="F12179" s="1165">
        <v>45647</v>
      </c>
      <c r="G12179" s="1165">
        <v>45766</v>
      </c>
    </row>
    <row r="12180" spans="1:7" ht="38.25">
      <c r="A12180" s="1162">
        <v>13907</v>
      </c>
      <c r="B12180" s="1162">
        <v>32118</v>
      </c>
      <c r="C12180" s="1163" t="s">
        <v>24280</v>
      </c>
      <c r="D12180" s="1163" t="s">
        <v>24281</v>
      </c>
      <c r="E12180" s="1164" t="s">
        <v>2894</v>
      </c>
      <c r="F12180" s="1165">
        <v>45337</v>
      </c>
      <c r="G12180" s="1165">
        <v>45456</v>
      </c>
    </row>
    <row r="12181" spans="1:7" ht="51">
      <c r="A12181" s="1162">
        <v>13908</v>
      </c>
      <c r="B12181" s="1162">
        <v>32119</v>
      </c>
      <c r="C12181" s="1163" t="s">
        <v>24282</v>
      </c>
      <c r="D12181" s="1163" t="s">
        <v>24283</v>
      </c>
      <c r="E12181" s="1164" t="s">
        <v>2894</v>
      </c>
      <c r="F12181" s="1165">
        <v>45457</v>
      </c>
      <c r="G12181" s="1165">
        <v>45576</v>
      </c>
    </row>
    <row r="12182" spans="1:7" ht="51">
      <c r="A12182" s="1162">
        <v>13909</v>
      </c>
      <c r="B12182" s="1162">
        <v>32120</v>
      </c>
      <c r="C12182" s="1163" t="s">
        <v>24284</v>
      </c>
      <c r="D12182" s="1163" t="s">
        <v>24285</v>
      </c>
      <c r="E12182" s="1164" t="s">
        <v>2894</v>
      </c>
      <c r="F12182" s="1165">
        <v>45547</v>
      </c>
      <c r="G12182" s="1165">
        <v>45666</v>
      </c>
    </row>
    <row r="12183" spans="1:7" ht="51">
      <c r="A12183" s="1162">
        <v>13910</v>
      </c>
      <c r="B12183" s="1162">
        <v>32121</v>
      </c>
      <c r="C12183" s="1163" t="s">
        <v>24286</v>
      </c>
      <c r="D12183" s="1163" t="s">
        <v>24287</v>
      </c>
      <c r="E12183" s="1164" t="s">
        <v>2894</v>
      </c>
      <c r="F12183" s="1165">
        <v>45547</v>
      </c>
      <c r="G12183" s="1165">
        <v>45666</v>
      </c>
    </row>
    <row r="12184" spans="1:7" ht="51">
      <c r="A12184" s="1162">
        <v>13911</v>
      </c>
      <c r="B12184" s="1162">
        <v>32122</v>
      </c>
      <c r="C12184" s="1163" t="s">
        <v>24288</v>
      </c>
      <c r="D12184" s="1163" t="s">
        <v>24289</v>
      </c>
      <c r="E12184" s="1164" t="s">
        <v>2894</v>
      </c>
      <c r="F12184" s="1165">
        <v>45547</v>
      </c>
      <c r="G12184" s="1165">
        <v>45666</v>
      </c>
    </row>
    <row r="12185" spans="1:7" ht="38.25">
      <c r="A12185" s="1162">
        <v>13912</v>
      </c>
      <c r="B12185" s="1162">
        <v>32123</v>
      </c>
      <c r="C12185" s="1163" t="s">
        <v>24290</v>
      </c>
      <c r="D12185" s="1163" t="s">
        <v>24291</v>
      </c>
      <c r="E12185" s="1164" t="s">
        <v>2894</v>
      </c>
      <c r="F12185" s="1165">
        <v>45647</v>
      </c>
      <c r="G12185" s="1165">
        <v>45766</v>
      </c>
    </row>
    <row r="12186" spans="1:7" ht="51">
      <c r="A12186" s="1162">
        <v>13913</v>
      </c>
      <c r="B12186" s="1162">
        <v>32124</v>
      </c>
      <c r="C12186" s="1163" t="s">
        <v>24292</v>
      </c>
      <c r="D12186" s="1163" t="s">
        <v>24293</v>
      </c>
      <c r="E12186" s="1164" t="s">
        <v>2894</v>
      </c>
      <c r="F12186" s="1165">
        <v>45547</v>
      </c>
      <c r="G12186" s="1165">
        <v>45666</v>
      </c>
    </row>
    <row r="12187" spans="1:7" ht="38.25">
      <c r="A12187" s="1162">
        <v>13914</v>
      </c>
      <c r="B12187" s="1162">
        <v>32125</v>
      </c>
      <c r="C12187" s="1163" t="s">
        <v>24294</v>
      </c>
      <c r="D12187" s="1163" t="s">
        <v>24295</v>
      </c>
      <c r="E12187" s="1164" t="s">
        <v>2894</v>
      </c>
      <c r="F12187" s="1165">
        <v>45547</v>
      </c>
      <c r="G12187" s="1165">
        <v>45666</v>
      </c>
    </row>
    <row r="12188" spans="1:7" ht="38.25">
      <c r="A12188" s="1162">
        <v>13915</v>
      </c>
      <c r="B12188" s="1162">
        <v>32126</v>
      </c>
      <c r="C12188" s="1163" t="s">
        <v>24296</v>
      </c>
      <c r="D12188" s="1163" t="s">
        <v>24297</v>
      </c>
      <c r="E12188" s="1164" t="s">
        <v>2894</v>
      </c>
      <c r="F12188" s="1165">
        <v>45547</v>
      </c>
      <c r="G12188" s="1165">
        <v>45666</v>
      </c>
    </row>
    <row r="12189" spans="1:7" ht="38.25">
      <c r="A12189" s="1162">
        <v>13916</v>
      </c>
      <c r="B12189" s="1162">
        <v>32127</v>
      </c>
      <c r="C12189" s="1163" t="s">
        <v>24298</v>
      </c>
      <c r="D12189" s="1163" t="s">
        <v>24299</v>
      </c>
      <c r="E12189" s="1164" t="s">
        <v>2894</v>
      </c>
      <c r="F12189" s="1165">
        <v>45547</v>
      </c>
      <c r="G12189" s="1165">
        <v>45666</v>
      </c>
    </row>
    <row r="12190" spans="1:7" ht="38.25">
      <c r="A12190" s="1162">
        <v>13917</v>
      </c>
      <c r="B12190" s="1162">
        <v>32128</v>
      </c>
      <c r="C12190" s="1163" t="s">
        <v>24300</v>
      </c>
      <c r="D12190" s="1163" t="s">
        <v>24301</v>
      </c>
      <c r="E12190" s="1164" t="s">
        <v>2894</v>
      </c>
      <c r="F12190" s="1165">
        <v>45427</v>
      </c>
      <c r="G12190" s="1165">
        <v>45546</v>
      </c>
    </row>
    <row r="12191" spans="1:7" ht="38.25">
      <c r="A12191" s="1162">
        <v>13918</v>
      </c>
      <c r="B12191" s="1162">
        <v>32129</v>
      </c>
      <c r="C12191" s="1163" t="s">
        <v>24302</v>
      </c>
      <c r="D12191" s="1163" t="s">
        <v>24303</v>
      </c>
      <c r="E12191" s="1164" t="s">
        <v>3009</v>
      </c>
      <c r="F12191" s="1165">
        <v>45277</v>
      </c>
      <c r="G12191" s="1165">
        <v>45426</v>
      </c>
    </row>
    <row r="12192" spans="1:7" ht="38.25">
      <c r="A12192" s="1162">
        <v>13919</v>
      </c>
      <c r="B12192" s="1162">
        <v>32130</v>
      </c>
      <c r="C12192" s="1163" t="s">
        <v>24304</v>
      </c>
      <c r="D12192" s="1163" t="s">
        <v>24305</v>
      </c>
      <c r="E12192" s="1164" t="s">
        <v>2894</v>
      </c>
      <c r="F12192" s="1165">
        <v>45427</v>
      </c>
      <c r="G12192" s="1165">
        <v>45546</v>
      </c>
    </row>
    <row r="12193" spans="1:7" ht="38.25">
      <c r="A12193" s="1162">
        <v>13920</v>
      </c>
      <c r="B12193" s="1162">
        <v>32131</v>
      </c>
      <c r="C12193" s="1163" t="s">
        <v>24306</v>
      </c>
      <c r="D12193" s="1163" t="s">
        <v>24307</v>
      </c>
      <c r="E12193" s="1164" t="s">
        <v>2894</v>
      </c>
      <c r="F12193" s="1165">
        <v>45427</v>
      </c>
      <c r="G12193" s="1165">
        <v>45546</v>
      </c>
    </row>
    <row r="12194" spans="1:7" ht="38.25">
      <c r="A12194" s="1162">
        <v>13921</v>
      </c>
      <c r="B12194" s="1162">
        <v>32132</v>
      </c>
      <c r="C12194" s="1163" t="s">
        <v>24308</v>
      </c>
      <c r="D12194" s="1163" t="s">
        <v>24309</v>
      </c>
      <c r="E12194" s="1164" t="s">
        <v>2894</v>
      </c>
      <c r="F12194" s="1165">
        <v>45427</v>
      </c>
      <c r="G12194" s="1165">
        <v>45546</v>
      </c>
    </row>
    <row r="12195" spans="1:7" ht="25.5">
      <c r="A12195" s="1162">
        <v>13922</v>
      </c>
      <c r="B12195" s="1162">
        <v>32133</v>
      </c>
      <c r="C12195" s="1163" t="s">
        <v>24310</v>
      </c>
      <c r="D12195" s="1163" t="s">
        <v>24311</v>
      </c>
      <c r="E12195" s="1164" t="s">
        <v>2894</v>
      </c>
      <c r="F12195" s="1165">
        <v>45427</v>
      </c>
      <c r="G12195" s="1165">
        <v>45546</v>
      </c>
    </row>
    <row r="12196" spans="1:7" ht="38.25">
      <c r="A12196" s="1162">
        <v>13923</v>
      </c>
      <c r="B12196" s="1162">
        <v>32134</v>
      </c>
      <c r="C12196" s="1163" t="s">
        <v>24312</v>
      </c>
      <c r="D12196" s="1163" t="s">
        <v>9189</v>
      </c>
      <c r="E12196" s="1164" t="s">
        <v>2894</v>
      </c>
      <c r="F12196" s="1165">
        <v>45427</v>
      </c>
      <c r="G12196" s="1165">
        <v>45546</v>
      </c>
    </row>
    <row r="12197" spans="1:7" ht="38.25">
      <c r="A12197" s="1162">
        <v>13924</v>
      </c>
      <c r="B12197" s="1162">
        <v>32135</v>
      </c>
      <c r="C12197" s="1163" t="s">
        <v>24313</v>
      </c>
      <c r="D12197" s="1163" t="s">
        <v>24314</v>
      </c>
      <c r="E12197" s="1164" t="s">
        <v>2894</v>
      </c>
      <c r="F12197" s="1165">
        <v>45427</v>
      </c>
      <c r="G12197" s="1165">
        <v>45546</v>
      </c>
    </row>
    <row r="12198" spans="1:7" ht="51">
      <c r="A12198" s="1162">
        <v>13925</v>
      </c>
      <c r="B12198" s="1162">
        <v>32136</v>
      </c>
      <c r="C12198" s="1163" t="s">
        <v>24315</v>
      </c>
      <c r="D12198" s="1163" t="s">
        <v>24316</v>
      </c>
      <c r="E12198" s="1164" t="s">
        <v>2894</v>
      </c>
      <c r="F12198" s="1165">
        <v>45273</v>
      </c>
      <c r="G12198" s="1165">
        <v>45392</v>
      </c>
    </row>
    <row r="12199" spans="1:7" ht="51">
      <c r="A12199" s="1162">
        <v>13926</v>
      </c>
      <c r="B12199" s="1162">
        <v>32137</v>
      </c>
      <c r="C12199" s="1163" t="s">
        <v>24317</v>
      </c>
      <c r="D12199" s="1163" t="s">
        <v>24318</v>
      </c>
      <c r="E12199" s="1164" t="s">
        <v>2894</v>
      </c>
      <c r="F12199" s="1165">
        <v>45427</v>
      </c>
      <c r="G12199" s="1165">
        <v>45546</v>
      </c>
    </row>
    <row r="12200" spans="1:7" ht="38.25">
      <c r="A12200" s="1162">
        <v>13927</v>
      </c>
      <c r="B12200" s="1162">
        <v>32138</v>
      </c>
      <c r="C12200" s="1163" t="s">
        <v>24319</v>
      </c>
      <c r="D12200" s="1163" t="s">
        <v>24320</v>
      </c>
      <c r="E12200" s="1164" t="s">
        <v>2894</v>
      </c>
      <c r="F12200" s="1165">
        <v>45647</v>
      </c>
      <c r="G12200" s="1165">
        <v>45766</v>
      </c>
    </row>
    <row r="12201" spans="1:7" ht="38.25">
      <c r="A12201" s="1162">
        <v>13928</v>
      </c>
      <c r="B12201" s="1162">
        <v>32139</v>
      </c>
      <c r="C12201" s="1163" t="s">
        <v>24321</v>
      </c>
      <c r="D12201" s="1163" t="s">
        <v>24322</v>
      </c>
      <c r="E12201" s="1164" t="s">
        <v>2894</v>
      </c>
      <c r="F12201" s="1165">
        <v>45647</v>
      </c>
      <c r="G12201" s="1165">
        <v>45766</v>
      </c>
    </row>
    <row r="12202" spans="1:7" ht="51">
      <c r="A12202" s="1162">
        <v>13929</v>
      </c>
      <c r="B12202" s="1162">
        <v>32140</v>
      </c>
      <c r="C12202" s="1163" t="s">
        <v>24323</v>
      </c>
      <c r="D12202" s="1163" t="s">
        <v>24324</v>
      </c>
      <c r="E12202" s="1164" t="s">
        <v>2894</v>
      </c>
      <c r="F12202" s="1165">
        <v>45273</v>
      </c>
      <c r="G12202" s="1165">
        <v>45392</v>
      </c>
    </row>
    <row r="12203" spans="1:7" ht="51">
      <c r="A12203" s="1162">
        <v>13930</v>
      </c>
      <c r="B12203" s="1162">
        <v>32141</v>
      </c>
      <c r="C12203" s="1163" t="s">
        <v>24325</v>
      </c>
      <c r="D12203" s="1163" t="s">
        <v>24326</v>
      </c>
      <c r="E12203" s="1164" t="s">
        <v>2894</v>
      </c>
      <c r="F12203" s="1165">
        <v>45273</v>
      </c>
      <c r="G12203" s="1165">
        <v>45392</v>
      </c>
    </row>
    <row r="12204" spans="1:7" ht="51">
      <c r="A12204" s="1162">
        <v>13931</v>
      </c>
      <c r="B12204" s="1162">
        <v>32142</v>
      </c>
      <c r="C12204" s="1163" t="s">
        <v>24327</v>
      </c>
      <c r="D12204" s="1163" t="s">
        <v>24328</v>
      </c>
      <c r="E12204" s="1164" t="s">
        <v>2894</v>
      </c>
      <c r="F12204" s="1165">
        <v>45303</v>
      </c>
      <c r="G12204" s="1165">
        <v>45422</v>
      </c>
    </row>
    <row r="12205" spans="1:7" ht="38.25">
      <c r="A12205" s="1162">
        <v>13932</v>
      </c>
      <c r="B12205" s="1162">
        <v>32143</v>
      </c>
      <c r="C12205" s="1163" t="s">
        <v>24329</v>
      </c>
      <c r="D12205" s="1163" t="s">
        <v>24330</v>
      </c>
      <c r="E12205" s="1164" t="s">
        <v>2894</v>
      </c>
      <c r="F12205" s="1165">
        <v>45337</v>
      </c>
      <c r="G12205" s="1165">
        <v>45456</v>
      </c>
    </row>
    <row r="12206" spans="1:7" ht="38.25">
      <c r="A12206" s="1162">
        <v>13933</v>
      </c>
      <c r="B12206" s="1162">
        <v>32144</v>
      </c>
      <c r="C12206" s="1163" t="s">
        <v>24331</v>
      </c>
      <c r="D12206" s="1163" t="s">
        <v>24332</v>
      </c>
      <c r="E12206" s="1164" t="s">
        <v>2894</v>
      </c>
      <c r="F12206" s="1165">
        <v>45647</v>
      </c>
      <c r="G12206" s="1165">
        <v>45766</v>
      </c>
    </row>
    <row r="12207" spans="1:7" ht="38.25">
      <c r="A12207" s="1162">
        <v>13934</v>
      </c>
      <c r="B12207" s="1162">
        <v>32145</v>
      </c>
      <c r="C12207" s="1163" t="s">
        <v>24333</v>
      </c>
      <c r="D12207" s="1163" t="s">
        <v>24334</v>
      </c>
      <c r="E12207" s="1164" t="s">
        <v>2894</v>
      </c>
      <c r="F12207" s="1165">
        <v>45457</v>
      </c>
      <c r="G12207" s="1165">
        <v>45576</v>
      </c>
    </row>
    <row r="12208" spans="1:7" ht="38.25">
      <c r="A12208" s="1162">
        <v>13935</v>
      </c>
      <c r="B12208" s="1162">
        <v>32146</v>
      </c>
      <c r="C12208" s="1163" t="s">
        <v>24335</v>
      </c>
      <c r="D12208" s="1163" t="s">
        <v>24336</v>
      </c>
      <c r="E12208" s="1164" t="s">
        <v>2894</v>
      </c>
      <c r="F12208" s="1165">
        <v>45457</v>
      </c>
      <c r="G12208" s="1165">
        <v>45576</v>
      </c>
    </row>
    <row r="12209" spans="1:7" ht="51">
      <c r="A12209" s="1162">
        <v>13936</v>
      </c>
      <c r="B12209" s="1162">
        <v>32147</v>
      </c>
      <c r="C12209" s="1163" t="s">
        <v>24337</v>
      </c>
      <c r="D12209" s="1163" t="s">
        <v>24338</v>
      </c>
      <c r="E12209" s="1164" t="s">
        <v>2894</v>
      </c>
      <c r="F12209" s="1165">
        <v>45457</v>
      </c>
      <c r="G12209" s="1165">
        <v>45576</v>
      </c>
    </row>
    <row r="12210" spans="1:7" ht="38.25">
      <c r="A12210" s="1158">
        <v>13937</v>
      </c>
      <c r="B12210" s="1158">
        <v>32148</v>
      </c>
      <c r="C12210" s="1159" t="s">
        <v>17464</v>
      </c>
      <c r="D12210" s="1159" t="s">
        <v>5202</v>
      </c>
      <c r="E12210" s="1160" t="s">
        <v>2894</v>
      </c>
      <c r="F12210" s="1161">
        <v>45622</v>
      </c>
      <c r="G12210" s="1161">
        <v>45741</v>
      </c>
    </row>
    <row r="12211" spans="1:7" ht="38.25">
      <c r="A12211" s="1162">
        <v>13938</v>
      </c>
      <c r="B12211" s="1162">
        <v>32149</v>
      </c>
      <c r="C12211" s="1163" t="s">
        <v>24339</v>
      </c>
      <c r="D12211" s="1163" t="s">
        <v>24340</v>
      </c>
      <c r="E12211" s="1164" t="s">
        <v>2894</v>
      </c>
      <c r="F12211" s="1165">
        <v>45622</v>
      </c>
      <c r="G12211" s="1165">
        <v>45741</v>
      </c>
    </row>
    <row r="12212" spans="1:7" ht="38.25">
      <c r="A12212" s="1162">
        <v>13939</v>
      </c>
      <c r="B12212" s="1162">
        <v>32150</v>
      </c>
      <c r="C12212" s="1163" t="s">
        <v>24341</v>
      </c>
      <c r="D12212" s="1163" t="s">
        <v>24342</v>
      </c>
      <c r="E12212" s="1164" t="s">
        <v>2894</v>
      </c>
      <c r="F12212" s="1165">
        <v>45622</v>
      </c>
      <c r="G12212" s="1165">
        <v>45741</v>
      </c>
    </row>
    <row r="12213" spans="1:7" ht="25.5">
      <c r="A12213" s="1162">
        <v>13940</v>
      </c>
      <c r="B12213" s="1162">
        <v>32151</v>
      </c>
      <c r="C12213" s="1163" t="s">
        <v>24343</v>
      </c>
      <c r="D12213" s="1163" t="s">
        <v>24344</v>
      </c>
      <c r="E12213" s="1164" t="s">
        <v>2894</v>
      </c>
      <c r="F12213" s="1165">
        <v>45622</v>
      </c>
      <c r="G12213" s="1165">
        <v>45741</v>
      </c>
    </row>
    <row r="12214" spans="1:7" ht="25.5">
      <c r="A12214" s="1162">
        <v>13941</v>
      </c>
      <c r="B12214" s="1162">
        <v>32152</v>
      </c>
      <c r="C12214" s="1163" t="s">
        <v>24345</v>
      </c>
      <c r="D12214" s="1163" t="s">
        <v>24346</v>
      </c>
      <c r="E12214" s="1164" t="s">
        <v>2894</v>
      </c>
      <c r="F12214" s="1165">
        <v>45622</v>
      </c>
      <c r="G12214" s="1165">
        <v>45741</v>
      </c>
    </row>
    <row r="12215" spans="1:7" ht="38.25">
      <c r="A12215" s="1162">
        <v>13942</v>
      </c>
      <c r="B12215" s="1162">
        <v>32153</v>
      </c>
      <c r="C12215" s="1163" t="s">
        <v>24347</v>
      </c>
      <c r="D12215" s="1163" t="s">
        <v>24348</v>
      </c>
      <c r="E12215" s="1164" t="s">
        <v>2894</v>
      </c>
      <c r="F12215" s="1165">
        <v>45622</v>
      </c>
      <c r="G12215" s="1165">
        <v>45741</v>
      </c>
    </row>
    <row r="12216" spans="1:7" ht="38.25">
      <c r="A12216" s="1162">
        <v>13943</v>
      </c>
      <c r="B12216" s="1162">
        <v>32154</v>
      </c>
      <c r="C12216" s="1163" t="s">
        <v>24349</v>
      </c>
      <c r="D12216" s="1163" t="s">
        <v>24350</v>
      </c>
      <c r="E12216" s="1164" t="s">
        <v>2894</v>
      </c>
      <c r="F12216" s="1165">
        <v>45622</v>
      </c>
      <c r="G12216" s="1165">
        <v>45741</v>
      </c>
    </row>
    <row r="12217" spans="1:7" ht="38.25">
      <c r="A12217" s="1162">
        <v>13944</v>
      </c>
      <c r="B12217" s="1162">
        <v>32155</v>
      </c>
      <c r="C12217" s="1163" t="s">
        <v>24351</v>
      </c>
      <c r="D12217" s="1163" t="s">
        <v>24352</v>
      </c>
      <c r="E12217" s="1164" t="s">
        <v>2894</v>
      </c>
      <c r="F12217" s="1165">
        <v>45622</v>
      </c>
      <c r="G12217" s="1165">
        <v>45741</v>
      </c>
    </row>
    <row r="12218" spans="1:7" ht="38.25">
      <c r="A12218" s="1162">
        <v>13945</v>
      </c>
      <c r="B12218" s="1162">
        <v>32156</v>
      </c>
      <c r="C12218" s="1163" t="s">
        <v>24353</v>
      </c>
      <c r="D12218" s="1163" t="s">
        <v>24354</v>
      </c>
      <c r="E12218" s="1164" t="s">
        <v>2894</v>
      </c>
      <c r="F12218" s="1165">
        <v>45622</v>
      </c>
      <c r="G12218" s="1165">
        <v>45741</v>
      </c>
    </row>
    <row r="12219" spans="1:7" ht="38.25">
      <c r="A12219" s="1162">
        <v>13946</v>
      </c>
      <c r="B12219" s="1162">
        <v>32157</v>
      </c>
      <c r="C12219" s="1163" t="s">
        <v>24355</v>
      </c>
      <c r="D12219" s="1163" t="s">
        <v>24356</v>
      </c>
      <c r="E12219" s="1164" t="s">
        <v>2894</v>
      </c>
      <c r="F12219" s="1165">
        <v>45622</v>
      </c>
      <c r="G12219" s="1165">
        <v>45741</v>
      </c>
    </row>
    <row r="12220" spans="1:7" ht="38.25">
      <c r="A12220" s="1162">
        <v>13947</v>
      </c>
      <c r="B12220" s="1162">
        <v>32158</v>
      </c>
      <c r="C12220" s="1163" t="s">
        <v>24357</v>
      </c>
      <c r="D12220" s="1163" t="s">
        <v>24358</v>
      </c>
      <c r="E12220" s="1164" t="s">
        <v>2894</v>
      </c>
      <c r="F12220" s="1165">
        <v>45622</v>
      </c>
      <c r="G12220" s="1165">
        <v>45741</v>
      </c>
    </row>
    <row r="12221" spans="1:7">
      <c r="A12221" s="1158">
        <v>13948</v>
      </c>
      <c r="B12221" s="1158">
        <v>32159</v>
      </c>
      <c r="C12221" s="1159" t="s">
        <v>11986</v>
      </c>
      <c r="D12221" s="1159" t="s">
        <v>5244</v>
      </c>
      <c r="E12221" s="1160" t="s">
        <v>6406</v>
      </c>
      <c r="F12221" s="1161">
        <v>45517</v>
      </c>
      <c r="G12221" s="1161">
        <v>45906</v>
      </c>
    </row>
    <row r="12222" spans="1:7">
      <c r="A12222" s="1158">
        <v>13949</v>
      </c>
      <c r="B12222" s="1158">
        <v>32160</v>
      </c>
      <c r="C12222" s="1159" t="s">
        <v>15737</v>
      </c>
      <c r="D12222" s="1159" t="s">
        <v>5247</v>
      </c>
      <c r="E12222" s="1160" t="s">
        <v>3849</v>
      </c>
      <c r="F12222" s="1161">
        <v>45517</v>
      </c>
      <c r="G12222" s="1161">
        <v>45726</v>
      </c>
    </row>
    <row r="12223" spans="1:7" ht="38.25">
      <c r="A12223" s="1162">
        <v>13950</v>
      </c>
      <c r="B12223" s="1162">
        <v>32161</v>
      </c>
      <c r="C12223" s="1163" t="s">
        <v>24359</v>
      </c>
      <c r="D12223" s="1163" t="s">
        <v>24360</v>
      </c>
      <c r="E12223" s="1164" t="s">
        <v>3064</v>
      </c>
      <c r="F12223" s="1165">
        <v>45517</v>
      </c>
      <c r="G12223" s="1165">
        <v>45696</v>
      </c>
    </row>
    <row r="12224" spans="1:7" ht="38.25">
      <c r="A12224" s="1162">
        <v>13951</v>
      </c>
      <c r="B12224" s="1162">
        <v>32162</v>
      </c>
      <c r="C12224" s="1163" t="s">
        <v>24361</v>
      </c>
      <c r="D12224" s="1163" t="s">
        <v>24362</v>
      </c>
      <c r="E12224" s="1164" t="s">
        <v>3064</v>
      </c>
      <c r="F12224" s="1165">
        <v>45517</v>
      </c>
      <c r="G12224" s="1165">
        <v>45696</v>
      </c>
    </row>
    <row r="12225" spans="1:7" ht="25.5">
      <c r="A12225" s="1162">
        <v>13952</v>
      </c>
      <c r="B12225" s="1162">
        <v>32163</v>
      </c>
      <c r="C12225" s="1163" t="s">
        <v>24363</v>
      </c>
      <c r="D12225" s="1163" t="s">
        <v>24364</v>
      </c>
      <c r="E12225" s="1164" t="s">
        <v>3064</v>
      </c>
      <c r="F12225" s="1165">
        <v>45517</v>
      </c>
      <c r="G12225" s="1165">
        <v>45696</v>
      </c>
    </row>
    <row r="12226" spans="1:7" ht="25.5">
      <c r="A12226" s="1162">
        <v>13953</v>
      </c>
      <c r="B12226" s="1162">
        <v>32164</v>
      </c>
      <c r="C12226" s="1163" t="s">
        <v>24365</v>
      </c>
      <c r="D12226" s="1163" t="s">
        <v>24366</v>
      </c>
      <c r="E12226" s="1164" t="s">
        <v>3064</v>
      </c>
      <c r="F12226" s="1165">
        <v>45517</v>
      </c>
      <c r="G12226" s="1165">
        <v>45696</v>
      </c>
    </row>
    <row r="12227" spans="1:7" ht="25.5">
      <c r="A12227" s="1162">
        <v>13954</v>
      </c>
      <c r="B12227" s="1162">
        <v>32165</v>
      </c>
      <c r="C12227" s="1163" t="s">
        <v>24367</v>
      </c>
      <c r="D12227" s="1163" t="s">
        <v>24368</v>
      </c>
      <c r="E12227" s="1164" t="s">
        <v>3064</v>
      </c>
      <c r="F12227" s="1165">
        <v>45517</v>
      </c>
      <c r="G12227" s="1165">
        <v>45696</v>
      </c>
    </row>
    <row r="12228" spans="1:7" ht="38.25">
      <c r="A12228" s="1162">
        <v>13955</v>
      </c>
      <c r="B12228" s="1162">
        <v>32166</v>
      </c>
      <c r="C12228" s="1163" t="s">
        <v>24369</v>
      </c>
      <c r="D12228" s="1163" t="s">
        <v>24370</v>
      </c>
      <c r="E12228" s="1164" t="s">
        <v>3064</v>
      </c>
      <c r="F12228" s="1165">
        <v>45547</v>
      </c>
      <c r="G12228" s="1165">
        <v>45726</v>
      </c>
    </row>
    <row r="12229" spans="1:7" ht="38.25">
      <c r="A12229" s="1162">
        <v>13956</v>
      </c>
      <c r="B12229" s="1162">
        <v>32167</v>
      </c>
      <c r="C12229" s="1163" t="s">
        <v>24371</v>
      </c>
      <c r="D12229" s="1163" t="s">
        <v>24372</v>
      </c>
      <c r="E12229" s="1164" t="s">
        <v>3064</v>
      </c>
      <c r="F12229" s="1165">
        <v>45532</v>
      </c>
      <c r="G12229" s="1165">
        <v>45711</v>
      </c>
    </row>
    <row r="12230" spans="1:7" ht="51">
      <c r="A12230" s="1162">
        <v>13957</v>
      </c>
      <c r="B12230" s="1162">
        <v>32168</v>
      </c>
      <c r="C12230" s="1163" t="s">
        <v>24373</v>
      </c>
      <c r="D12230" s="1163" t="s">
        <v>24374</v>
      </c>
      <c r="E12230" s="1164" t="s">
        <v>3064</v>
      </c>
      <c r="F12230" s="1165">
        <v>45547</v>
      </c>
      <c r="G12230" s="1165">
        <v>45726</v>
      </c>
    </row>
    <row r="12231" spans="1:7" ht="51">
      <c r="A12231" s="1162">
        <v>13958</v>
      </c>
      <c r="B12231" s="1162">
        <v>32169</v>
      </c>
      <c r="C12231" s="1163" t="s">
        <v>24375</v>
      </c>
      <c r="D12231" s="1163" t="s">
        <v>24376</v>
      </c>
      <c r="E12231" s="1164" t="s">
        <v>3064</v>
      </c>
      <c r="F12231" s="1165">
        <v>45532</v>
      </c>
      <c r="G12231" s="1165">
        <v>45711</v>
      </c>
    </row>
    <row r="12232" spans="1:7" ht="38.25">
      <c r="A12232" s="1162">
        <v>13959</v>
      </c>
      <c r="B12232" s="1162">
        <v>32170</v>
      </c>
      <c r="C12232" s="1163" t="s">
        <v>24377</v>
      </c>
      <c r="D12232" s="1163" t="s">
        <v>24378</v>
      </c>
      <c r="E12232" s="1164" t="s">
        <v>3064</v>
      </c>
      <c r="F12232" s="1165">
        <v>45547</v>
      </c>
      <c r="G12232" s="1165">
        <v>45726</v>
      </c>
    </row>
    <row r="12233" spans="1:7" ht="38.25">
      <c r="A12233" s="1162">
        <v>13960</v>
      </c>
      <c r="B12233" s="1162">
        <v>32171</v>
      </c>
      <c r="C12233" s="1163" t="s">
        <v>24379</v>
      </c>
      <c r="D12233" s="1163" t="s">
        <v>24380</v>
      </c>
      <c r="E12233" s="1164" t="s">
        <v>3064</v>
      </c>
      <c r="F12233" s="1165">
        <v>45532</v>
      </c>
      <c r="G12233" s="1165">
        <v>45711</v>
      </c>
    </row>
    <row r="12234" spans="1:7" ht="38.25">
      <c r="A12234" s="1162">
        <v>13961</v>
      </c>
      <c r="B12234" s="1162">
        <v>32172</v>
      </c>
      <c r="C12234" s="1163" t="s">
        <v>24381</v>
      </c>
      <c r="D12234" s="1163" t="s">
        <v>24382</v>
      </c>
      <c r="E12234" s="1164" t="s">
        <v>3064</v>
      </c>
      <c r="F12234" s="1165">
        <v>45547</v>
      </c>
      <c r="G12234" s="1165">
        <v>45726</v>
      </c>
    </row>
    <row r="12235" spans="1:7" ht="38.25">
      <c r="A12235" s="1162">
        <v>13962</v>
      </c>
      <c r="B12235" s="1162">
        <v>32173</v>
      </c>
      <c r="C12235" s="1163" t="s">
        <v>24383</v>
      </c>
      <c r="D12235" s="1163" t="s">
        <v>24384</v>
      </c>
      <c r="E12235" s="1164" t="s">
        <v>3064</v>
      </c>
      <c r="F12235" s="1165">
        <v>45532</v>
      </c>
      <c r="G12235" s="1165">
        <v>45711</v>
      </c>
    </row>
    <row r="12236" spans="1:7">
      <c r="A12236" s="1158">
        <v>13963</v>
      </c>
      <c r="B12236" s="1158">
        <v>32174</v>
      </c>
      <c r="C12236" s="1159" t="s">
        <v>20746</v>
      </c>
      <c r="D12236" s="1159" t="s">
        <v>5275</v>
      </c>
      <c r="E12236" s="1160" t="s">
        <v>3064</v>
      </c>
      <c r="F12236" s="1161">
        <v>45517</v>
      </c>
      <c r="G12236" s="1161">
        <v>45696</v>
      </c>
    </row>
    <row r="12237" spans="1:7" ht="38.25">
      <c r="A12237" s="1162">
        <v>13964</v>
      </c>
      <c r="B12237" s="1162">
        <v>32175</v>
      </c>
      <c r="C12237" s="1163" t="s">
        <v>24385</v>
      </c>
      <c r="D12237" s="1163" t="s">
        <v>24386</v>
      </c>
      <c r="E12237" s="1164" t="s">
        <v>3064</v>
      </c>
      <c r="F12237" s="1165">
        <v>45517</v>
      </c>
      <c r="G12237" s="1165">
        <v>45696</v>
      </c>
    </row>
    <row r="12238" spans="1:7">
      <c r="A12238" s="1158">
        <v>13965</v>
      </c>
      <c r="B12238" s="1158">
        <v>32176</v>
      </c>
      <c r="C12238" s="1159" t="s">
        <v>24387</v>
      </c>
      <c r="D12238" s="1159" t="s">
        <v>9281</v>
      </c>
      <c r="E12238" s="1160" t="s">
        <v>3009</v>
      </c>
      <c r="F12238" s="1161">
        <v>45547</v>
      </c>
      <c r="G12238" s="1161">
        <v>45696</v>
      </c>
    </row>
    <row r="12239" spans="1:7" ht="25.5">
      <c r="A12239" s="1162">
        <v>13966</v>
      </c>
      <c r="B12239" s="1162">
        <v>32177</v>
      </c>
      <c r="C12239" s="1163" t="s">
        <v>24388</v>
      </c>
      <c r="D12239" s="1163" t="s">
        <v>24389</v>
      </c>
      <c r="E12239" s="1164" t="s">
        <v>2894</v>
      </c>
      <c r="F12239" s="1165">
        <v>45547</v>
      </c>
      <c r="G12239" s="1165">
        <v>45666</v>
      </c>
    </row>
    <row r="12240" spans="1:7" ht="38.25">
      <c r="A12240" s="1162">
        <v>13967</v>
      </c>
      <c r="B12240" s="1162">
        <v>32178</v>
      </c>
      <c r="C12240" s="1163" t="s">
        <v>24390</v>
      </c>
      <c r="D12240" s="1163" t="s">
        <v>24391</v>
      </c>
      <c r="E12240" s="1164" t="s">
        <v>2894</v>
      </c>
      <c r="F12240" s="1165">
        <v>45577</v>
      </c>
      <c r="G12240" s="1165">
        <v>45696</v>
      </c>
    </row>
    <row r="12241" spans="1:7" ht="38.25">
      <c r="A12241" s="1162">
        <v>13968</v>
      </c>
      <c r="B12241" s="1162">
        <v>32179</v>
      </c>
      <c r="C12241" s="1163" t="s">
        <v>24392</v>
      </c>
      <c r="D12241" s="1163" t="s">
        <v>24393</v>
      </c>
      <c r="E12241" s="1164" t="s">
        <v>2894</v>
      </c>
      <c r="F12241" s="1165">
        <v>45577</v>
      </c>
      <c r="G12241" s="1165">
        <v>45696</v>
      </c>
    </row>
    <row r="12242" spans="1:7" ht="38.25">
      <c r="A12242" s="1162">
        <v>13969</v>
      </c>
      <c r="B12242" s="1162">
        <v>32180</v>
      </c>
      <c r="C12242" s="1163" t="s">
        <v>24394</v>
      </c>
      <c r="D12242" s="1163" t="s">
        <v>24395</v>
      </c>
      <c r="E12242" s="1164" t="s">
        <v>2894</v>
      </c>
      <c r="F12242" s="1165">
        <v>45577</v>
      </c>
      <c r="G12242" s="1165">
        <v>45696</v>
      </c>
    </row>
    <row r="12243" spans="1:7" ht="38.25">
      <c r="A12243" s="1162">
        <v>13970</v>
      </c>
      <c r="B12243" s="1162">
        <v>32181</v>
      </c>
      <c r="C12243" s="1163" t="s">
        <v>24396</v>
      </c>
      <c r="D12243" s="1163" t="s">
        <v>24397</v>
      </c>
      <c r="E12243" s="1164" t="s">
        <v>2894</v>
      </c>
      <c r="F12243" s="1165">
        <v>45577</v>
      </c>
      <c r="G12243" s="1165">
        <v>45696</v>
      </c>
    </row>
    <row r="12244" spans="1:7" ht="38.25">
      <c r="A12244" s="1162">
        <v>13971</v>
      </c>
      <c r="B12244" s="1162">
        <v>32182</v>
      </c>
      <c r="C12244" s="1163" t="s">
        <v>24398</v>
      </c>
      <c r="D12244" s="1163" t="s">
        <v>24399</v>
      </c>
      <c r="E12244" s="1164" t="s">
        <v>2894</v>
      </c>
      <c r="F12244" s="1165">
        <v>45577</v>
      </c>
      <c r="G12244" s="1165">
        <v>45696</v>
      </c>
    </row>
    <row r="12245" spans="1:7" ht="38.25">
      <c r="A12245" s="1162">
        <v>13972</v>
      </c>
      <c r="B12245" s="1162">
        <v>32183</v>
      </c>
      <c r="C12245" s="1163" t="s">
        <v>24400</v>
      </c>
      <c r="D12245" s="1163" t="s">
        <v>24401</v>
      </c>
      <c r="E12245" s="1164" t="s">
        <v>2894</v>
      </c>
      <c r="F12245" s="1165">
        <v>45577</v>
      </c>
      <c r="G12245" s="1165">
        <v>45696</v>
      </c>
    </row>
    <row r="12246" spans="1:7" ht="38.25">
      <c r="A12246" s="1162">
        <v>13973</v>
      </c>
      <c r="B12246" s="1162">
        <v>32184</v>
      </c>
      <c r="C12246" s="1163" t="s">
        <v>24402</v>
      </c>
      <c r="D12246" s="1163" t="s">
        <v>24403</v>
      </c>
      <c r="E12246" s="1164" t="s">
        <v>2894</v>
      </c>
      <c r="F12246" s="1165">
        <v>45577</v>
      </c>
      <c r="G12246" s="1165">
        <v>45696</v>
      </c>
    </row>
    <row r="12247" spans="1:7" ht="38.25">
      <c r="A12247" s="1162">
        <v>13974</v>
      </c>
      <c r="B12247" s="1162">
        <v>32185</v>
      </c>
      <c r="C12247" s="1163" t="s">
        <v>24404</v>
      </c>
      <c r="D12247" s="1163" t="s">
        <v>24405</v>
      </c>
      <c r="E12247" s="1164" t="s">
        <v>2894</v>
      </c>
      <c r="F12247" s="1165">
        <v>45577</v>
      </c>
      <c r="G12247" s="1165">
        <v>45696</v>
      </c>
    </row>
    <row r="12248" spans="1:7" ht="38.25">
      <c r="A12248" s="1162">
        <v>13975</v>
      </c>
      <c r="B12248" s="1162">
        <v>32186</v>
      </c>
      <c r="C12248" s="1163" t="s">
        <v>24406</v>
      </c>
      <c r="D12248" s="1163" t="s">
        <v>24407</v>
      </c>
      <c r="E12248" s="1164" t="s">
        <v>2894</v>
      </c>
      <c r="F12248" s="1165">
        <v>45577</v>
      </c>
      <c r="G12248" s="1165">
        <v>45696</v>
      </c>
    </row>
    <row r="12249" spans="1:7" ht="38.25">
      <c r="A12249" s="1162">
        <v>13976</v>
      </c>
      <c r="B12249" s="1162">
        <v>32187</v>
      </c>
      <c r="C12249" s="1163" t="s">
        <v>24408</v>
      </c>
      <c r="D12249" s="1163" t="s">
        <v>24409</v>
      </c>
      <c r="E12249" s="1164" t="s">
        <v>2894</v>
      </c>
      <c r="F12249" s="1165">
        <v>45547</v>
      </c>
      <c r="G12249" s="1165">
        <v>45666</v>
      </c>
    </row>
    <row r="12250" spans="1:7" ht="38.25">
      <c r="A12250" s="1162">
        <v>13977</v>
      </c>
      <c r="B12250" s="1162">
        <v>32188</v>
      </c>
      <c r="C12250" s="1163" t="s">
        <v>24410</v>
      </c>
      <c r="D12250" s="1163" t="s">
        <v>24411</v>
      </c>
      <c r="E12250" s="1164" t="s">
        <v>2894</v>
      </c>
      <c r="F12250" s="1165">
        <v>45547</v>
      </c>
      <c r="G12250" s="1165">
        <v>45666</v>
      </c>
    </row>
    <row r="12251" spans="1:7" ht="25.5">
      <c r="A12251" s="1162">
        <v>13978</v>
      </c>
      <c r="B12251" s="1162">
        <v>32189</v>
      </c>
      <c r="C12251" s="1163" t="s">
        <v>24412</v>
      </c>
      <c r="D12251" s="1163" t="s">
        <v>24413</v>
      </c>
      <c r="E12251" s="1164" t="s">
        <v>2894</v>
      </c>
      <c r="F12251" s="1165">
        <v>45547</v>
      </c>
      <c r="G12251" s="1165">
        <v>45666</v>
      </c>
    </row>
    <row r="12252" spans="1:7" ht="25.5">
      <c r="A12252" s="1162">
        <v>13979</v>
      </c>
      <c r="B12252" s="1162">
        <v>32190</v>
      </c>
      <c r="C12252" s="1163" t="s">
        <v>24414</v>
      </c>
      <c r="D12252" s="1163" t="s">
        <v>24415</v>
      </c>
      <c r="E12252" s="1164" t="s">
        <v>2894</v>
      </c>
      <c r="F12252" s="1165">
        <v>45547</v>
      </c>
      <c r="G12252" s="1165">
        <v>45666</v>
      </c>
    </row>
    <row r="12253" spans="1:7">
      <c r="A12253" s="1158">
        <v>13980</v>
      </c>
      <c r="B12253" s="1158">
        <v>32191</v>
      </c>
      <c r="C12253" s="1159" t="s">
        <v>24416</v>
      </c>
      <c r="D12253" s="1159" t="s">
        <v>9311</v>
      </c>
      <c r="E12253" s="1160" t="s">
        <v>2894</v>
      </c>
      <c r="F12253" s="1161">
        <v>45547</v>
      </c>
      <c r="G12253" s="1161">
        <v>45666</v>
      </c>
    </row>
    <row r="12254" spans="1:7" ht="38.25">
      <c r="A12254" s="1162">
        <v>13981</v>
      </c>
      <c r="B12254" s="1162">
        <v>32192</v>
      </c>
      <c r="C12254" s="1163" t="s">
        <v>24417</v>
      </c>
      <c r="D12254" s="1163" t="s">
        <v>24418</v>
      </c>
      <c r="E12254" s="1164" t="s">
        <v>2894</v>
      </c>
      <c r="F12254" s="1165">
        <v>45547</v>
      </c>
      <c r="G12254" s="1165">
        <v>45666</v>
      </c>
    </row>
    <row r="12255" spans="1:7">
      <c r="A12255" s="1158">
        <v>13982</v>
      </c>
      <c r="B12255" s="1158">
        <v>32193</v>
      </c>
      <c r="C12255" s="1159" t="s">
        <v>24419</v>
      </c>
      <c r="D12255" s="1159" t="s">
        <v>9315</v>
      </c>
      <c r="E12255" s="1160" t="s">
        <v>2894</v>
      </c>
      <c r="F12255" s="1161">
        <v>45547</v>
      </c>
      <c r="G12255" s="1161">
        <v>45666</v>
      </c>
    </row>
    <row r="12256" spans="1:7" ht="38.25">
      <c r="A12256" s="1162">
        <v>13983</v>
      </c>
      <c r="B12256" s="1162">
        <v>32194</v>
      </c>
      <c r="C12256" s="1163" t="s">
        <v>24420</v>
      </c>
      <c r="D12256" s="1163" t="s">
        <v>24421</v>
      </c>
      <c r="E12256" s="1164" t="s">
        <v>2894</v>
      </c>
      <c r="F12256" s="1165">
        <v>45547</v>
      </c>
      <c r="G12256" s="1165">
        <v>45666</v>
      </c>
    </row>
    <row r="12257" spans="1:7" ht="38.25">
      <c r="A12257" s="1162">
        <v>13984</v>
      </c>
      <c r="B12257" s="1162">
        <v>32195</v>
      </c>
      <c r="C12257" s="1163" t="s">
        <v>24422</v>
      </c>
      <c r="D12257" s="1163" t="s">
        <v>24423</v>
      </c>
      <c r="E12257" s="1164" t="s">
        <v>2894</v>
      </c>
      <c r="F12257" s="1165">
        <v>45547</v>
      </c>
      <c r="G12257" s="1165">
        <v>45666</v>
      </c>
    </row>
    <row r="12258" spans="1:7" ht="38.25">
      <c r="A12258" s="1162">
        <v>13985</v>
      </c>
      <c r="B12258" s="1162">
        <v>32196</v>
      </c>
      <c r="C12258" s="1163" t="s">
        <v>24424</v>
      </c>
      <c r="D12258" s="1163" t="s">
        <v>24425</v>
      </c>
      <c r="E12258" s="1164" t="s">
        <v>2894</v>
      </c>
      <c r="F12258" s="1165">
        <v>45547</v>
      </c>
      <c r="G12258" s="1165">
        <v>45666</v>
      </c>
    </row>
    <row r="12259" spans="1:7" ht="38.25">
      <c r="A12259" s="1162">
        <v>13986</v>
      </c>
      <c r="B12259" s="1162">
        <v>32197</v>
      </c>
      <c r="C12259" s="1163" t="s">
        <v>24426</v>
      </c>
      <c r="D12259" s="1163" t="s">
        <v>24427</v>
      </c>
      <c r="E12259" s="1164" t="s">
        <v>2894</v>
      </c>
      <c r="F12259" s="1165">
        <v>45547</v>
      </c>
      <c r="G12259" s="1165">
        <v>45666</v>
      </c>
    </row>
    <row r="12260" spans="1:7" ht="38.25">
      <c r="A12260" s="1162">
        <v>13987</v>
      </c>
      <c r="B12260" s="1162">
        <v>32198</v>
      </c>
      <c r="C12260" s="1163" t="s">
        <v>24428</v>
      </c>
      <c r="D12260" s="1163" t="s">
        <v>24429</v>
      </c>
      <c r="E12260" s="1164" t="s">
        <v>2894</v>
      </c>
      <c r="F12260" s="1165">
        <v>45547</v>
      </c>
      <c r="G12260" s="1165">
        <v>45666</v>
      </c>
    </row>
    <row r="12261" spans="1:7" ht="38.25">
      <c r="A12261" s="1162">
        <v>13988</v>
      </c>
      <c r="B12261" s="1162">
        <v>32199</v>
      </c>
      <c r="C12261" s="1163" t="s">
        <v>24430</v>
      </c>
      <c r="D12261" s="1163" t="s">
        <v>24431</v>
      </c>
      <c r="E12261" s="1164" t="s">
        <v>2894</v>
      </c>
      <c r="F12261" s="1165">
        <v>45547</v>
      </c>
      <c r="G12261" s="1165">
        <v>45666</v>
      </c>
    </row>
    <row r="12262" spans="1:7" ht="38.25">
      <c r="A12262" s="1162">
        <v>13989</v>
      </c>
      <c r="B12262" s="1162">
        <v>32200</v>
      </c>
      <c r="C12262" s="1163" t="s">
        <v>24432</v>
      </c>
      <c r="D12262" s="1163" t="s">
        <v>24433</v>
      </c>
      <c r="E12262" s="1164" t="s">
        <v>2894</v>
      </c>
      <c r="F12262" s="1165">
        <v>45547</v>
      </c>
      <c r="G12262" s="1165">
        <v>45666</v>
      </c>
    </row>
    <row r="12263" spans="1:7" ht="38.25">
      <c r="A12263" s="1162">
        <v>13990</v>
      </c>
      <c r="B12263" s="1162">
        <v>32201</v>
      </c>
      <c r="C12263" s="1163" t="s">
        <v>24434</v>
      </c>
      <c r="D12263" s="1163" t="s">
        <v>24435</v>
      </c>
      <c r="E12263" s="1164" t="s">
        <v>2894</v>
      </c>
      <c r="F12263" s="1165">
        <v>45547</v>
      </c>
      <c r="G12263" s="1165">
        <v>45666</v>
      </c>
    </row>
    <row r="12264" spans="1:7">
      <c r="A12264" s="1158">
        <v>13991</v>
      </c>
      <c r="B12264" s="1158">
        <v>32202</v>
      </c>
      <c r="C12264" s="1159" t="s">
        <v>20687</v>
      </c>
      <c r="D12264" s="1159" t="s">
        <v>5279</v>
      </c>
      <c r="E12264" s="1160" t="s">
        <v>3352</v>
      </c>
      <c r="F12264" s="1161">
        <v>45637</v>
      </c>
      <c r="G12264" s="1161">
        <v>45771</v>
      </c>
    </row>
    <row r="12265" spans="1:7" ht="25.5">
      <c r="A12265" s="1162">
        <v>13992</v>
      </c>
      <c r="B12265" s="1162">
        <v>32203</v>
      </c>
      <c r="C12265" s="1163" t="s">
        <v>24436</v>
      </c>
      <c r="D12265" s="1163" t="s">
        <v>24437</v>
      </c>
      <c r="E12265" s="1164" t="s">
        <v>2894</v>
      </c>
      <c r="F12265" s="1165">
        <v>45637</v>
      </c>
      <c r="G12265" s="1165">
        <v>45756</v>
      </c>
    </row>
    <row r="12266" spans="1:7" ht="25.5">
      <c r="A12266" s="1162">
        <v>13993</v>
      </c>
      <c r="B12266" s="1162">
        <v>32204</v>
      </c>
      <c r="C12266" s="1163" t="s">
        <v>24438</v>
      </c>
      <c r="D12266" s="1163" t="s">
        <v>24439</v>
      </c>
      <c r="E12266" s="1164" t="s">
        <v>2894</v>
      </c>
      <c r="F12266" s="1165">
        <v>45652</v>
      </c>
      <c r="G12266" s="1165">
        <v>45771</v>
      </c>
    </row>
    <row r="12267" spans="1:7" ht="25.5">
      <c r="A12267" s="1162">
        <v>13994</v>
      </c>
      <c r="B12267" s="1162">
        <v>32205</v>
      </c>
      <c r="C12267" s="1163" t="s">
        <v>24440</v>
      </c>
      <c r="D12267" s="1163" t="s">
        <v>24441</v>
      </c>
      <c r="E12267" s="1164" t="s">
        <v>2894</v>
      </c>
      <c r="F12267" s="1165">
        <v>45637</v>
      </c>
      <c r="G12267" s="1165">
        <v>45756</v>
      </c>
    </row>
    <row r="12268" spans="1:7" ht="38.25">
      <c r="A12268" s="1162">
        <v>13995</v>
      </c>
      <c r="B12268" s="1162">
        <v>32206</v>
      </c>
      <c r="C12268" s="1163" t="s">
        <v>24442</v>
      </c>
      <c r="D12268" s="1163" t="s">
        <v>24443</v>
      </c>
      <c r="E12268" s="1164" t="s">
        <v>2894</v>
      </c>
      <c r="F12268" s="1165">
        <v>45637</v>
      </c>
      <c r="G12268" s="1165">
        <v>45756</v>
      </c>
    </row>
    <row r="12269" spans="1:7">
      <c r="A12269" s="1158">
        <v>13996</v>
      </c>
      <c r="B12269" s="1158">
        <v>32207</v>
      </c>
      <c r="C12269" s="1159" t="s">
        <v>22529</v>
      </c>
      <c r="D12269" s="1159" t="s">
        <v>6924</v>
      </c>
      <c r="E12269" s="1160" t="s">
        <v>2894</v>
      </c>
      <c r="F12269" s="1161">
        <v>45547</v>
      </c>
      <c r="G12269" s="1161">
        <v>45666</v>
      </c>
    </row>
    <row r="12270" spans="1:7" ht="38.25">
      <c r="A12270" s="1162">
        <v>13997</v>
      </c>
      <c r="B12270" s="1162">
        <v>32208</v>
      </c>
      <c r="C12270" s="1163" t="s">
        <v>24444</v>
      </c>
      <c r="D12270" s="1163" t="s">
        <v>24445</v>
      </c>
      <c r="E12270" s="1164" t="s">
        <v>2894</v>
      </c>
      <c r="F12270" s="1165">
        <v>45547</v>
      </c>
      <c r="G12270" s="1165">
        <v>45666</v>
      </c>
    </row>
    <row r="12271" spans="1:7" ht="25.5">
      <c r="A12271" s="1162">
        <v>13998</v>
      </c>
      <c r="B12271" s="1162">
        <v>32209</v>
      </c>
      <c r="C12271" s="1163" t="s">
        <v>24446</v>
      </c>
      <c r="D12271" s="1163" t="s">
        <v>24447</v>
      </c>
      <c r="E12271" s="1164" t="s">
        <v>2894</v>
      </c>
      <c r="F12271" s="1165">
        <v>45547</v>
      </c>
      <c r="G12271" s="1165">
        <v>45666</v>
      </c>
    </row>
    <row r="12272" spans="1:7">
      <c r="A12272" s="1158">
        <v>13999</v>
      </c>
      <c r="B12272" s="1158">
        <v>32210</v>
      </c>
      <c r="C12272" s="1159" t="s">
        <v>17491</v>
      </c>
      <c r="D12272" s="1159" t="s">
        <v>8794</v>
      </c>
      <c r="E12272" s="1160" t="s">
        <v>3009</v>
      </c>
      <c r="F12272" s="1161">
        <v>45757</v>
      </c>
      <c r="G12272" s="1161">
        <v>45906</v>
      </c>
    </row>
    <row r="12273" spans="1:7" ht="38.25">
      <c r="A12273" s="1162">
        <v>14000</v>
      </c>
      <c r="B12273" s="1162">
        <v>32211</v>
      </c>
      <c r="C12273" s="1163" t="s">
        <v>24448</v>
      </c>
      <c r="D12273" s="1163" t="s">
        <v>24449</v>
      </c>
      <c r="E12273" s="1164" t="s">
        <v>2894</v>
      </c>
      <c r="F12273" s="1165">
        <v>45787</v>
      </c>
      <c r="G12273" s="1165">
        <v>45906</v>
      </c>
    </row>
    <row r="12274" spans="1:7" ht="38.25">
      <c r="A12274" s="1162">
        <v>14001</v>
      </c>
      <c r="B12274" s="1162">
        <v>32212</v>
      </c>
      <c r="C12274" s="1163" t="s">
        <v>24450</v>
      </c>
      <c r="D12274" s="1163" t="s">
        <v>24451</v>
      </c>
      <c r="E12274" s="1164" t="s">
        <v>2894</v>
      </c>
      <c r="F12274" s="1165">
        <v>45787</v>
      </c>
      <c r="G12274" s="1165">
        <v>45906</v>
      </c>
    </row>
    <row r="12275" spans="1:7" ht="38.25">
      <c r="A12275" s="1162">
        <v>14002</v>
      </c>
      <c r="B12275" s="1162">
        <v>32213</v>
      </c>
      <c r="C12275" s="1163" t="s">
        <v>24452</v>
      </c>
      <c r="D12275" s="1163" t="s">
        <v>24453</v>
      </c>
      <c r="E12275" s="1164" t="s">
        <v>2894</v>
      </c>
      <c r="F12275" s="1165">
        <v>45787</v>
      </c>
      <c r="G12275" s="1165">
        <v>45906</v>
      </c>
    </row>
    <row r="12276" spans="1:7" ht="38.25">
      <c r="A12276" s="1162">
        <v>14003</v>
      </c>
      <c r="B12276" s="1162">
        <v>32214</v>
      </c>
      <c r="C12276" s="1163" t="s">
        <v>24454</v>
      </c>
      <c r="D12276" s="1163" t="s">
        <v>24455</v>
      </c>
      <c r="E12276" s="1164" t="s">
        <v>2894</v>
      </c>
      <c r="F12276" s="1165">
        <v>45757</v>
      </c>
      <c r="G12276" s="1165">
        <v>45876</v>
      </c>
    </row>
    <row r="12277" spans="1:7" ht="25.5">
      <c r="A12277" s="1162">
        <v>14004</v>
      </c>
      <c r="B12277" s="1162">
        <v>32215</v>
      </c>
      <c r="C12277" s="1163" t="s">
        <v>24456</v>
      </c>
      <c r="D12277" s="1163" t="s">
        <v>24457</v>
      </c>
      <c r="E12277" s="1164" t="s">
        <v>2894</v>
      </c>
      <c r="F12277" s="1165">
        <v>45757</v>
      </c>
      <c r="G12277" s="1165">
        <v>45876</v>
      </c>
    </row>
    <row r="12278" spans="1:7" ht="25.5">
      <c r="A12278" s="1162">
        <v>14005</v>
      </c>
      <c r="B12278" s="1162">
        <v>32216</v>
      </c>
      <c r="C12278" s="1163" t="s">
        <v>24458</v>
      </c>
      <c r="D12278" s="1163" t="s">
        <v>24459</v>
      </c>
      <c r="E12278" s="1164" t="s">
        <v>2894</v>
      </c>
      <c r="F12278" s="1165">
        <v>45757</v>
      </c>
      <c r="G12278" s="1165">
        <v>45876</v>
      </c>
    </row>
    <row r="12279" spans="1:7">
      <c r="A12279" s="1158">
        <v>14006</v>
      </c>
      <c r="B12279" s="1158">
        <v>32217</v>
      </c>
      <c r="C12279" s="1159" t="s">
        <v>24460</v>
      </c>
      <c r="D12279" s="1159" t="s">
        <v>24461</v>
      </c>
      <c r="E12279" s="1160" t="s">
        <v>9619</v>
      </c>
      <c r="F12279" s="1161">
        <v>44399</v>
      </c>
      <c r="G12279" s="1161">
        <v>45743</v>
      </c>
    </row>
    <row r="12280" spans="1:7">
      <c r="A12280" s="1162">
        <v>14007</v>
      </c>
      <c r="B12280" s="1162">
        <v>32218</v>
      </c>
      <c r="C12280" s="1163" t="s">
        <v>24462</v>
      </c>
      <c r="D12280" s="1163" t="s">
        <v>24463</v>
      </c>
      <c r="E12280" s="1164" t="s">
        <v>2357</v>
      </c>
      <c r="F12280" s="1165">
        <v>45743</v>
      </c>
      <c r="G12280" s="1165">
        <v>45743</v>
      </c>
    </row>
    <row r="12281" spans="1:7">
      <c r="A12281" s="1158">
        <v>14008</v>
      </c>
      <c r="B12281" s="1158">
        <v>32219</v>
      </c>
      <c r="C12281" s="1159" t="s">
        <v>11951</v>
      </c>
      <c r="D12281" s="1159" t="s">
        <v>3179</v>
      </c>
      <c r="E12281" s="1160" t="s">
        <v>24464</v>
      </c>
      <c r="F12281" s="1161">
        <v>44399</v>
      </c>
      <c r="G12281" s="1161">
        <v>45232</v>
      </c>
    </row>
    <row r="12282" spans="1:7">
      <c r="A12282" s="1158">
        <v>14009</v>
      </c>
      <c r="B12282" s="1158">
        <v>32220</v>
      </c>
      <c r="C12282" s="1159" t="s">
        <v>12278</v>
      </c>
      <c r="D12282" s="1159" t="s">
        <v>3409</v>
      </c>
      <c r="E12282" s="1160" t="s">
        <v>13972</v>
      </c>
      <c r="F12282" s="1161">
        <v>44399</v>
      </c>
      <c r="G12282" s="1161">
        <v>45112</v>
      </c>
    </row>
    <row r="12283" spans="1:7" ht="25.5">
      <c r="A12283" s="1162">
        <v>14010</v>
      </c>
      <c r="B12283" s="1162">
        <v>32221</v>
      </c>
      <c r="C12283" s="1163" t="s">
        <v>24465</v>
      </c>
      <c r="D12283" s="1163" t="s">
        <v>24466</v>
      </c>
      <c r="E12283" s="1164" t="s">
        <v>3287</v>
      </c>
      <c r="F12283" s="1165">
        <v>44843</v>
      </c>
      <c r="G12283" s="1165">
        <v>44932</v>
      </c>
    </row>
    <row r="12284" spans="1:7" ht="38.25">
      <c r="A12284" s="1162">
        <v>14011</v>
      </c>
      <c r="B12284" s="1162">
        <v>32222</v>
      </c>
      <c r="C12284" s="1163" t="s">
        <v>24467</v>
      </c>
      <c r="D12284" s="1163" t="s">
        <v>24468</v>
      </c>
      <c r="E12284" s="1164" t="s">
        <v>3287</v>
      </c>
      <c r="F12284" s="1165">
        <v>44933</v>
      </c>
      <c r="G12284" s="1165">
        <v>45022</v>
      </c>
    </row>
    <row r="12285" spans="1:7" ht="38.25">
      <c r="A12285" s="1162">
        <v>14012</v>
      </c>
      <c r="B12285" s="1162">
        <v>32223</v>
      </c>
      <c r="C12285" s="1163" t="s">
        <v>24469</v>
      </c>
      <c r="D12285" s="1163" t="s">
        <v>24470</v>
      </c>
      <c r="E12285" s="1164" t="s">
        <v>3287</v>
      </c>
      <c r="F12285" s="1165">
        <v>45023</v>
      </c>
      <c r="G12285" s="1165">
        <v>45112</v>
      </c>
    </row>
    <row r="12286" spans="1:7" ht="38.25">
      <c r="A12286" s="1162">
        <v>14013</v>
      </c>
      <c r="B12286" s="1162">
        <v>32224</v>
      </c>
      <c r="C12286" s="1163" t="s">
        <v>24471</v>
      </c>
      <c r="D12286" s="1163" t="s">
        <v>24472</v>
      </c>
      <c r="E12286" s="1164" t="s">
        <v>3287</v>
      </c>
      <c r="F12286" s="1165">
        <v>44843</v>
      </c>
      <c r="G12286" s="1165">
        <v>44932</v>
      </c>
    </row>
    <row r="12287" spans="1:7" ht="38.25">
      <c r="A12287" s="1162">
        <v>14014</v>
      </c>
      <c r="B12287" s="1162">
        <v>32225</v>
      </c>
      <c r="C12287" s="1163" t="s">
        <v>24473</v>
      </c>
      <c r="D12287" s="1163" t="s">
        <v>24474</v>
      </c>
      <c r="E12287" s="1164" t="s">
        <v>3034</v>
      </c>
      <c r="F12287" s="1165">
        <v>44993</v>
      </c>
      <c r="G12287" s="1165">
        <v>45052</v>
      </c>
    </row>
    <row r="12288" spans="1:7" ht="38.25">
      <c r="A12288" s="1162">
        <v>14015</v>
      </c>
      <c r="B12288" s="1162">
        <v>32226</v>
      </c>
      <c r="C12288" s="1163" t="s">
        <v>24475</v>
      </c>
      <c r="D12288" s="1163" t="s">
        <v>24476</v>
      </c>
      <c r="E12288" s="1164" t="s">
        <v>3287</v>
      </c>
      <c r="F12288" s="1165">
        <v>44723</v>
      </c>
      <c r="G12288" s="1165">
        <v>44812</v>
      </c>
    </row>
    <row r="12289" spans="1:7" ht="25.5">
      <c r="A12289" s="1162">
        <v>14016</v>
      </c>
      <c r="B12289" s="1162">
        <v>32227</v>
      </c>
      <c r="C12289" s="1163" t="s">
        <v>24477</v>
      </c>
      <c r="D12289" s="1163" t="s">
        <v>24478</v>
      </c>
      <c r="E12289" s="1164" t="s">
        <v>3006</v>
      </c>
      <c r="F12289" s="1165">
        <v>44723</v>
      </c>
      <c r="G12289" s="1165">
        <v>45082</v>
      </c>
    </row>
    <row r="12290" spans="1:7" ht="38.25">
      <c r="A12290" s="1162">
        <v>14017</v>
      </c>
      <c r="B12290" s="1162">
        <v>32228</v>
      </c>
      <c r="C12290" s="1163" t="s">
        <v>24479</v>
      </c>
      <c r="D12290" s="1163" t="s">
        <v>24480</v>
      </c>
      <c r="E12290" s="1164" t="s">
        <v>3287</v>
      </c>
      <c r="F12290" s="1165">
        <v>44723</v>
      </c>
      <c r="G12290" s="1165">
        <v>44812</v>
      </c>
    </row>
    <row r="12291" spans="1:7" ht="25.5">
      <c r="A12291" s="1162">
        <v>14018</v>
      </c>
      <c r="B12291" s="1162">
        <v>32229</v>
      </c>
      <c r="C12291" s="1163" t="s">
        <v>24481</v>
      </c>
      <c r="D12291" s="1163" t="s">
        <v>24482</v>
      </c>
      <c r="E12291" s="1164" t="s">
        <v>2894</v>
      </c>
      <c r="F12291" s="1165">
        <v>44993</v>
      </c>
      <c r="G12291" s="1165">
        <v>45112</v>
      </c>
    </row>
    <row r="12292" spans="1:7" ht="38.25">
      <c r="A12292" s="1162">
        <v>14019</v>
      </c>
      <c r="B12292" s="1162">
        <v>32230</v>
      </c>
      <c r="C12292" s="1163" t="s">
        <v>24483</v>
      </c>
      <c r="D12292" s="1163" t="s">
        <v>24484</v>
      </c>
      <c r="E12292" s="1164" t="s">
        <v>3287</v>
      </c>
      <c r="F12292" s="1165">
        <v>44933</v>
      </c>
      <c r="G12292" s="1165">
        <v>45022</v>
      </c>
    </row>
    <row r="12293" spans="1:7" ht="38.25">
      <c r="A12293" s="1162">
        <v>14020</v>
      </c>
      <c r="B12293" s="1162">
        <v>32231</v>
      </c>
      <c r="C12293" s="1163" t="s">
        <v>24485</v>
      </c>
      <c r="D12293" s="1163" t="s">
        <v>24486</v>
      </c>
      <c r="E12293" s="1164" t="s">
        <v>3287</v>
      </c>
      <c r="F12293" s="1165">
        <v>44933</v>
      </c>
      <c r="G12293" s="1165">
        <v>45022</v>
      </c>
    </row>
    <row r="12294" spans="1:7" ht="25.5">
      <c r="A12294" s="1162">
        <v>14021</v>
      </c>
      <c r="B12294" s="1162">
        <v>32232</v>
      </c>
      <c r="C12294" s="1163" t="s">
        <v>24487</v>
      </c>
      <c r="D12294" s="1163" t="s">
        <v>24488</v>
      </c>
      <c r="E12294" s="1164" t="s">
        <v>3287</v>
      </c>
      <c r="F12294" s="1165">
        <v>44633</v>
      </c>
      <c r="G12294" s="1165">
        <v>44722</v>
      </c>
    </row>
    <row r="12295" spans="1:7" ht="38.25">
      <c r="A12295" s="1162">
        <v>14022</v>
      </c>
      <c r="B12295" s="1162">
        <v>32233</v>
      </c>
      <c r="C12295" s="1163" t="s">
        <v>24489</v>
      </c>
      <c r="D12295" s="1163" t="s">
        <v>24490</v>
      </c>
      <c r="E12295" s="1164" t="s">
        <v>3034</v>
      </c>
      <c r="F12295" s="1165">
        <v>44723</v>
      </c>
      <c r="G12295" s="1165">
        <v>44782</v>
      </c>
    </row>
    <row r="12296" spans="1:7" ht="25.5">
      <c r="A12296" s="1162">
        <v>14023</v>
      </c>
      <c r="B12296" s="1162">
        <v>32234</v>
      </c>
      <c r="C12296" s="1163" t="s">
        <v>24491</v>
      </c>
      <c r="D12296" s="1163" t="s">
        <v>24492</v>
      </c>
      <c r="E12296" s="1164" t="s">
        <v>3034</v>
      </c>
      <c r="F12296" s="1165">
        <v>44783</v>
      </c>
      <c r="G12296" s="1165">
        <v>44842</v>
      </c>
    </row>
    <row r="12297" spans="1:7" ht="25.5">
      <c r="A12297" s="1162">
        <v>14024</v>
      </c>
      <c r="B12297" s="1162">
        <v>32235</v>
      </c>
      <c r="C12297" s="1163" t="s">
        <v>24493</v>
      </c>
      <c r="D12297" s="1163" t="s">
        <v>24494</v>
      </c>
      <c r="E12297" s="1164" t="s">
        <v>3215</v>
      </c>
      <c r="F12297" s="1165">
        <v>44399</v>
      </c>
      <c r="G12297" s="1165">
        <v>44478</v>
      </c>
    </row>
    <row r="12298" spans="1:7">
      <c r="A12298" s="1158">
        <v>14025</v>
      </c>
      <c r="B12298" s="1158">
        <v>32236</v>
      </c>
      <c r="C12298" s="1159" t="s">
        <v>12188</v>
      </c>
      <c r="D12298" s="1159" t="s">
        <v>3339</v>
      </c>
      <c r="E12298" s="1160" t="s">
        <v>3461</v>
      </c>
      <c r="F12298" s="1161">
        <v>44843</v>
      </c>
      <c r="G12298" s="1161">
        <v>45142</v>
      </c>
    </row>
    <row r="12299" spans="1:7" ht="25.5">
      <c r="A12299" s="1162">
        <v>14026</v>
      </c>
      <c r="B12299" s="1162">
        <v>32237</v>
      </c>
      <c r="C12299" s="1163" t="s">
        <v>24495</v>
      </c>
      <c r="D12299" s="1163" t="s">
        <v>24496</v>
      </c>
      <c r="E12299" s="1164" t="s">
        <v>3034</v>
      </c>
      <c r="F12299" s="1165">
        <v>45023</v>
      </c>
      <c r="G12299" s="1165">
        <v>45082</v>
      </c>
    </row>
    <row r="12300" spans="1:7" ht="51">
      <c r="A12300" s="1162">
        <v>14027</v>
      </c>
      <c r="B12300" s="1162">
        <v>32238</v>
      </c>
      <c r="C12300" s="1163" t="s">
        <v>24497</v>
      </c>
      <c r="D12300" s="1163" t="s">
        <v>24498</v>
      </c>
      <c r="E12300" s="1164" t="s">
        <v>3009</v>
      </c>
      <c r="F12300" s="1165">
        <v>44843</v>
      </c>
      <c r="G12300" s="1165">
        <v>44992</v>
      </c>
    </row>
    <row r="12301" spans="1:7" ht="51">
      <c r="A12301" s="1162">
        <v>14028</v>
      </c>
      <c r="B12301" s="1162">
        <v>32239</v>
      </c>
      <c r="C12301" s="1163" t="s">
        <v>24499</v>
      </c>
      <c r="D12301" s="1163" t="s">
        <v>24500</v>
      </c>
      <c r="E12301" s="1164" t="s">
        <v>3287</v>
      </c>
      <c r="F12301" s="1165">
        <v>45053</v>
      </c>
      <c r="G12301" s="1165">
        <v>45142</v>
      </c>
    </row>
    <row r="12302" spans="1:7" ht="25.5">
      <c r="A12302" s="1162">
        <v>14029</v>
      </c>
      <c r="B12302" s="1162">
        <v>32240</v>
      </c>
      <c r="C12302" s="1163" t="s">
        <v>24501</v>
      </c>
      <c r="D12302" s="1163" t="s">
        <v>24502</v>
      </c>
      <c r="E12302" s="1164" t="s">
        <v>3112</v>
      </c>
      <c r="F12302" s="1165">
        <v>45083</v>
      </c>
      <c r="G12302" s="1165">
        <v>45112</v>
      </c>
    </row>
    <row r="12303" spans="1:7" ht="38.25">
      <c r="A12303" s="1162">
        <v>14030</v>
      </c>
      <c r="B12303" s="1162">
        <v>32241</v>
      </c>
      <c r="C12303" s="1163" t="s">
        <v>24503</v>
      </c>
      <c r="D12303" s="1163" t="s">
        <v>24504</v>
      </c>
      <c r="E12303" s="1164" t="s">
        <v>3034</v>
      </c>
      <c r="F12303" s="1165">
        <v>44993</v>
      </c>
      <c r="G12303" s="1165">
        <v>45052</v>
      </c>
    </row>
    <row r="12304" spans="1:7" ht="38.25">
      <c r="A12304" s="1162">
        <v>14031</v>
      </c>
      <c r="B12304" s="1162">
        <v>32242</v>
      </c>
      <c r="C12304" s="1163" t="s">
        <v>24505</v>
      </c>
      <c r="D12304" s="1163" t="s">
        <v>24506</v>
      </c>
      <c r="E12304" s="1164" t="s">
        <v>3112</v>
      </c>
      <c r="F12304" s="1165">
        <v>45113</v>
      </c>
      <c r="G12304" s="1165">
        <v>45142</v>
      </c>
    </row>
    <row r="12305" spans="1:7" ht="25.5">
      <c r="A12305" s="1162">
        <v>14032</v>
      </c>
      <c r="B12305" s="1162">
        <v>32243</v>
      </c>
      <c r="C12305" s="1163" t="s">
        <v>24507</v>
      </c>
      <c r="D12305" s="1163" t="s">
        <v>24508</v>
      </c>
      <c r="E12305" s="1164" t="s">
        <v>3112</v>
      </c>
      <c r="F12305" s="1165">
        <v>45023</v>
      </c>
      <c r="G12305" s="1165">
        <v>45052</v>
      </c>
    </row>
    <row r="12306" spans="1:7">
      <c r="A12306" s="1158">
        <v>14033</v>
      </c>
      <c r="B12306" s="1158">
        <v>32244</v>
      </c>
      <c r="C12306" s="1159" t="s">
        <v>12191</v>
      </c>
      <c r="D12306" s="1159" t="s">
        <v>6220</v>
      </c>
      <c r="E12306" s="1160" t="s">
        <v>3009</v>
      </c>
      <c r="F12306" s="1161">
        <v>45083</v>
      </c>
      <c r="G12306" s="1161">
        <v>45232</v>
      </c>
    </row>
    <row r="12307" spans="1:7" ht="38.25">
      <c r="A12307" s="1162">
        <v>14034</v>
      </c>
      <c r="B12307" s="1162">
        <v>32245</v>
      </c>
      <c r="C12307" s="1163" t="s">
        <v>24509</v>
      </c>
      <c r="D12307" s="1163" t="s">
        <v>24510</v>
      </c>
      <c r="E12307" s="1164" t="s">
        <v>3009</v>
      </c>
      <c r="F12307" s="1165">
        <v>45083</v>
      </c>
      <c r="G12307" s="1165">
        <v>45232</v>
      </c>
    </row>
    <row r="12308" spans="1:7">
      <c r="A12308" s="1158">
        <v>14035</v>
      </c>
      <c r="B12308" s="1158">
        <v>32246</v>
      </c>
      <c r="C12308" s="1159" t="s">
        <v>11960</v>
      </c>
      <c r="D12308" s="1159" t="s">
        <v>12561</v>
      </c>
      <c r="E12308" s="1160" t="s">
        <v>10812</v>
      </c>
      <c r="F12308" s="1161">
        <v>45023</v>
      </c>
      <c r="G12308" s="1161">
        <v>45648</v>
      </c>
    </row>
    <row r="12309" spans="1:7" ht="25.5">
      <c r="A12309" s="1158">
        <v>14036</v>
      </c>
      <c r="B12309" s="1158">
        <v>32247</v>
      </c>
      <c r="C12309" s="1159" t="s">
        <v>24511</v>
      </c>
      <c r="D12309" s="1159" t="s">
        <v>9017</v>
      </c>
      <c r="E12309" s="1160" t="s">
        <v>2947</v>
      </c>
      <c r="F12309" s="1161">
        <v>45023</v>
      </c>
      <c r="G12309" s="1161">
        <v>45097</v>
      </c>
    </row>
    <row r="12310" spans="1:7" ht="25.5">
      <c r="A12310" s="1162">
        <v>14037</v>
      </c>
      <c r="B12310" s="1162">
        <v>32248</v>
      </c>
      <c r="C12310" s="1163" t="s">
        <v>24512</v>
      </c>
      <c r="D12310" s="1163" t="s">
        <v>24513</v>
      </c>
      <c r="E12310" s="1164" t="s">
        <v>2947</v>
      </c>
      <c r="F12310" s="1165">
        <v>45023</v>
      </c>
      <c r="G12310" s="1165">
        <v>45097</v>
      </c>
    </row>
    <row r="12311" spans="1:7">
      <c r="A12311" s="1158">
        <v>14038</v>
      </c>
      <c r="B12311" s="1158">
        <v>32249</v>
      </c>
      <c r="C12311" s="1159" t="s">
        <v>24514</v>
      </c>
      <c r="D12311" s="1159" t="s">
        <v>9780</v>
      </c>
      <c r="E12311" s="1160" t="s">
        <v>3461</v>
      </c>
      <c r="F12311" s="1161">
        <v>45112</v>
      </c>
      <c r="G12311" s="1161">
        <v>45411</v>
      </c>
    </row>
    <row r="12312" spans="1:7" ht="25.5">
      <c r="A12312" s="1162">
        <v>14039</v>
      </c>
      <c r="B12312" s="1162">
        <v>32250</v>
      </c>
      <c r="C12312" s="1163" t="s">
        <v>24515</v>
      </c>
      <c r="D12312" s="1163" t="s">
        <v>24516</v>
      </c>
      <c r="E12312" s="1164" t="s">
        <v>2947</v>
      </c>
      <c r="F12312" s="1165">
        <v>45112</v>
      </c>
      <c r="G12312" s="1165">
        <v>45186</v>
      </c>
    </row>
    <row r="12313" spans="1:7" ht="25.5">
      <c r="A12313" s="1162">
        <v>14040</v>
      </c>
      <c r="B12313" s="1162">
        <v>32251</v>
      </c>
      <c r="C12313" s="1163" t="s">
        <v>24517</v>
      </c>
      <c r="D12313" s="1163" t="s">
        <v>24518</v>
      </c>
      <c r="E12313" s="1164" t="s">
        <v>2953</v>
      </c>
      <c r="F12313" s="1165">
        <v>45217</v>
      </c>
      <c r="G12313" s="1165">
        <v>45265</v>
      </c>
    </row>
    <row r="12314" spans="1:7" ht="25.5">
      <c r="A12314" s="1162">
        <v>14041</v>
      </c>
      <c r="B12314" s="1162">
        <v>32252</v>
      </c>
      <c r="C12314" s="1163" t="s">
        <v>24519</v>
      </c>
      <c r="D12314" s="1163" t="s">
        <v>24520</v>
      </c>
      <c r="E12314" s="1164" t="s">
        <v>3034</v>
      </c>
      <c r="F12314" s="1165">
        <v>45112</v>
      </c>
      <c r="G12314" s="1165">
        <v>45171</v>
      </c>
    </row>
    <row r="12315" spans="1:7" ht="38.25">
      <c r="A12315" s="1162">
        <v>14042</v>
      </c>
      <c r="B12315" s="1162">
        <v>32253</v>
      </c>
      <c r="C12315" s="1163" t="s">
        <v>24521</v>
      </c>
      <c r="D12315" s="1163" t="s">
        <v>24522</v>
      </c>
      <c r="E12315" s="1164" t="s">
        <v>2699</v>
      </c>
      <c r="F12315" s="1165">
        <v>45172</v>
      </c>
      <c r="G12315" s="1165">
        <v>45213</v>
      </c>
    </row>
    <row r="12316" spans="1:7" ht="38.25">
      <c r="A12316" s="1162">
        <v>14043</v>
      </c>
      <c r="B12316" s="1162">
        <v>32254</v>
      </c>
      <c r="C12316" s="1163" t="s">
        <v>24523</v>
      </c>
      <c r="D12316" s="1163" t="s">
        <v>24524</v>
      </c>
      <c r="E12316" s="1164" t="s">
        <v>4905</v>
      </c>
      <c r="F12316" s="1165">
        <v>45303</v>
      </c>
      <c r="G12316" s="1165">
        <v>45339</v>
      </c>
    </row>
    <row r="12317" spans="1:7" ht="38.25">
      <c r="A12317" s="1162">
        <v>14044</v>
      </c>
      <c r="B12317" s="1162">
        <v>32255</v>
      </c>
      <c r="C12317" s="1163" t="s">
        <v>24525</v>
      </c>
      <c r="D12317" s="1163" t="s">
        <v>24526</v>
      </c>
      <c r="E12317" s="1164" t="s">
        <v>4905</v>
      </c>
      <c r="F12317" s="1165">
        <v>45266</v>
      </c>
      <c r="G12317" s="1165">
        <v>45302</v>
      </c>
    </row>
    <row r="12318" spans="1:7" ht="38.25">
      <c r="A12318" s="1162">
        <v>14045</v>
      </c>
      <c r="B12318" s="1162">
        <v>32256</v>
      </c>
      <c r="C12318" s="1163" t="s">
        <v>24527</v>
      </c>
      <c r="D12318" s="1163" t="s">
        <v>24528</v>
      </c>
      <c r="E12318" s="1164" t="s">
        <v>2699</v>
      </c>
      <c r="F12318" s="1165">
        <v>45172</v>
      </c>
      <c r="G12318" s="1165">
        <v>45213</v>
      </c>
    </row>
    <row r="12319" spans="1:7" ht="38.25">
      <c r="A12319" s="1162">
        <v>14046</v>
      </c>
      <c r="B12319" s="1162">
        <v>32257</v>
      </c>
      <c r="C12319" s="1163" t="s">
        <v>24529</v>
      </c>
      <c r="D12319" s="1163" t="s">
        <v>24530</v>
      </c>
      <c r="E12319" s="1164" t="s">
        <v>2953</v>
      </c>
      <c r="F12319" s="1165">
        <v>45187</v>
      </c>
      <c r="G12319" s="1165">
        <v>45235</v>
      </c>
    </row>
    <row r="12320" spans="1:7" ht="38.25">
      <c r="A12320" s="1162">
        <v>14047</v>
      </c>
      <c r="B12320" s="1162">
        <v>32258</v>
      </c>
      <c r="C12320" s="1163" t="s">
        <v>24531</v>
      </c>
      <c r="D12320" s="1163" t="s">
        <v>24532</v>
      </c>
      <c r="E12320" s="1164" t="s">
        <v>2693</v>
      </c>
      <c r="F12320" s="1165">
        <v>45112</v>
      </c>
      <c r="G12320" s="1165">
        <v>45156</v>
      </c>
    </row>
    <row r="12321" spans="1:7">
      <c r="A12321" s="1162">
        <v>14048</v>
      </c>
      <c r="B12321" s="1162">
        <v>32259</v>
      </c>
      <c r="C12321" s="1163" t="s">
        <v>7515</v>
      </c>
      <c r="D12321" s="1163" t="s">
        <v>7516</v>
      </c>
      <c r="E12321" s="1164" t="s">
        <v>4546</v>
      </c>
      <c r="F12321" s="1165">
        <v>45172</v>
      </c>
      <c r="G12321" s="1165">
        <v>45411</v>
      </c>
    </row>
    <row r="12322" spans="1:7" ht="51">
      <c r="A12322" s="1162">
        <v>14049</v>
      </c>
      <c r="B12322" s="1162">
        <v>32260</v>
      </c>
      <c r="C12322" s="1163" t="s">
        <v>24533</v>
      </c>
      <c r="D12322" s="1163" t="s">
        <v>24534</v>
      </c>
      <c r="E12322" s="1164" t="s">
        <v>2693</v>
      </c>
      <c r="F12322" s="1165">
        <v>45236</v>
      </c>
      <c r="G12322" s="1165">
        <v>45280</v>
      </c>
    </row>
    <row r="12323" spans="1:7">
      <c r="A12323" s="1158">
        <v>14050</v>
      </c>
      <c r="B12323" s="1158">
        <v>32261</v>
      </c>
      <c r="C12323" s="1159" t="s">
        <v>20100</v>
      </c>
      <c r="D12323" s="1159" t="s">
        <v>4453</v>
      </c>
      <c r="E12323" s="1160" t="s">
        <v>24535</v>
      </c>
      <c r="F12323" s="1161">
        <v>45098</v>
      </c>
      <c r="G12323" s="1161">
        <v>45648</v>
      </c>
    </row>
    <row r="12324" spans="1:7">
      <c r="A12324" s="1162">
        <v>14051</v>
      </c>
      <c r="B12324" s="1162">
        <v>32262</v>
      </c>
      <c r="C12324" s="1163" t="s">
        <v>24536</v>
      </c>
      <c r="D12324" s="1163" t="s">
        <v>24537</v>
      </c>
      <c r="E12324" s="1164" t="s">
        <v>2894</v>
      </c>
      <c r="F12324" s="1165">
        <v>45113</v>
      </c>
      <c r="G12324" s="1165">
        <v>45232</v>
      </c>
    </row>
    <row r="12325" spans="1:7" ht="51">
      <c r="A12325" s="1162">
        <v>14052</v>
      </c>
      <c r="B12325" s="1162">
        <v>32263</v>
      </c>
      <c r="C12325" s="1163" t="s">
        <v>24538</v>
      </c>
      <c r="D12325" s="1163" t="s">
        <v>24539</v>
      </c>
      <c r="E12325" s="1164" t="s">
        <v>3215</v>
      </c>
      <c r="F12325" s="1165">
        <v>45259</v>
      </c>
      <c r="G12325" s="1165">
        <v>45338</v>
      </c>
    </row>
    <row r="12326" spans="1:7" ht="38.25">
      <c r="A12326" s="1162">
        <v>14053</v>
      </c>
      <c r="B12326" s="1162">
        <v>32264</v>
      </c>
      <c r="C12326" s="1163" t="s">
        <v>24540</v>
      </c>
      <c r="D12326" s="1163" t="s">
        <v>24541</v>
      </c>
      <c r="E12326" s="1164" t="s">
        <v>2947</v>
      </c>
      <c r="F12326" s="1165">
        <v>45098</v>
      </c>
      <c r="G12326" s="1165">
        <v>45172</v>
      </c>
    </row>
    <row r="12327" spans="1:7" ht="38.25">
      <c r="A12327" s="1162">
        <v>14054</v>
      </c>
      <c r="B12327" s="1162">
        <v>32265</v>
      </c>
      <c r="C12327" s="1163" t="s">
        <v>24542</v>
      </c>
      <c r="D12327" s="1163" t="s">
        <v>24543</v>
      </c>
      <c r="E12327" s="1164" t="s">
        <v>7876</v>
      </c>
      <c r="F12327" s="1165">
        <v>45259</v>
      </c>
      <c r="G12327" s="1165">
        <v>45298</v>
      </c>
    </row>
    <row r="12328" spans="1:7" ht="25.5">
      <c r="A12328" s="1158">
        <v>14055</v>
      </c>
      <c r="B12328" s="1158">
        <v>32266</v>
      </c>
      <c r="C12328" s="1159" t="s">
        <v>24544</v>
      </c>
      <c r="D12328" s="1159" t="s">
        <v>24545</v>
      </c>
      <c r="E12328" s="1160" t="s">
        <v>24546</v>
      </c>
      <c r="F12328" s="1161">
        <v>45229</v>
      </c>
      <c r="G12328" s="1161">
        <v>45381</v>
      </c>
    </row>
    <row r="12329" spans="1:7" ht="38.25">
      <c r="A12329" s="1162">
        <v>14056</v>
      </c>
      <c r="B12329" s="1162">
        <v>32267</v>
      </c>
      <c r="C12329" s="1163" t="s">
        <v>24547</v>
      </c>
      <c r="D12329" s="1163" t="s">
        <v>24548</v>
      </c>
      <c r="E12329" s="1164" t="s">
        <v>3112</v>
      </c>
      <c r="F12329" s="1165">
        <v>45229</v>
      </c>
      <c r="G12329" s="1165">
        <v>45258</v>
      </c>
    </row>
    <row r="12330" spans="1:7" ht="38.25">
      <c r="A12330" s="1162">
        <v>14057</v>
      </c>
      <c r="B12330" s="1162">
        <v>32268</v>
      </c>
      <c r="C12330" s="1163" t="s">
        <v>24549</v>
      </c>
      <c r="D12330" s="1163" t="s">
        <v>24550</v>
      </c>
      <c r="E12330" s="1164" t="s">
        <v>3112</v>
      </c>
      <c r="F12330" s="1165">
        <v>45259</v>
      </c>
      <c r="G12330" s="1165">
        <v>45288</v>
      </c>
    </row>
    <row r="12331" spans="1:7" ht="25.5">
      <c r="A12331" s="1162">
        <v>14058</v>
      </c>
      <c r="B12331" s="1162">
        <v>32269</v>
      </c>
      <c r="C12331" s="1163" t="s">
        <v>24551</v>
      </c>
      <c r="D12331" s="1163" t="s">
        <v>24552</v>
      </c>
      <c r="E12331" s="1164" t="s">
        <v>2927</v>
      </c>
      <c r="F12331" s="1165">
        <v>45289</v>
      </c>
      <c r="G12331" s="1165">
        <v>45309</v>
      </c>
    </row>
    <row r="12332" spans="1:7" ht="25.5">
      <c r="A12332" s="1162">
        <v>14059</v>
      </c>
      <c r="B12332" s="1162">
        <v>32270</v>
      </c>
      <c r="C12332" s="1163" t="s">
        <v>24553</v>
      </c>
      <c r="D12332" s="1163" t="s">
        <v>24554</v>
      </c>
      <c r="E12332" s="1164" t="s">
        <v>2927</v>
      </c>
      <c r="F12332" s="1165">
        <v>45310</v>
      </c>
      <c r="G12332" s="1165">
        <v>45330</v>
      </c>
    </row>
    <row r="12333" spans="1:7" ht="25.5">
      <c r="A12333" s="1162">
        <v>14060</v>
      </c>
      <c r="B12333" s="1162">
        <v>32271</v>
      </c>
      <c r="C12333" s="1163" t="s">
        <v>24555</v>
      </c>
      <c r="D12333" s="1163" t="s">
        <v>24556</v>
      </c>
      <c r="E12333" s="1164" t="s">
        <v>2927</v>
      </c>
      <c r="F12333" s="1165">
        <v>45331</v>
      </c>
      <c r="G12333" s="1165">
        <v>45351</v>
      </c>
    </row>
    <row r="12334" spans="1:7" ht="38.25">
      <c r="A12334" s="1162">
        <v>14061</v>
      </c>
      <c r="B12334" s="1162">
        <v>32272</v>
      </c>
      <c r="C12334" s="1163" t="s">
        <v>24557</v>
      </c>
      <c r="D12334" s="1163" t="s">
        <v>24558</v>
      </c>
      <c r="E12334" s="1164" t="s">
        <v>3112</v>
      </c>
      <c r="F12334" s="1165">
        <v>45352</v>
      </c>
      <c r="G12334" s="1165">
        <v>45381</v>
      </c>
    </row>
    <row r="12335" spans="1:7" ht="25.5">
      <c r="A12335" s="1158">
        <v>14062</v>
      </c>
      <c r="B12335" s="1158">
        <v>32273</v>
      </c>
      <c r="C12335" s="1159" t="s">
        <v>24559</v>
      </c>
      <c r="D12335" s="1159" t="s">
        <v>24560</v>
      </c>
      <c r="E12335" s="1160" t="s">
        <v>9702</v>
      </c>
      <c r="F12335" s="1161">
        <v>45187</v>
      </c>
      <c r="G12335" s="1161">
        <v>45302</v>
      </c>
    </row>
    <row r="12336" spans="1:7" ht="38.25">
      <c r="A12336" s="1162">
        <v>14063</v>
      </c>
      <c r="B12336" s="1162">
        <v>32274</v>
      </c>
      <c r="C12336" s="1163" t="s">
        <v>24561</v>
      </c>
      <c r="D12336" s="1163" t="s">
        <v>24562</v>
      </c>
      <c r="E12336" s="1164" t="s">
        <v>2699</v>
      </c>
      <c r="F12336" s="1165">
        <v>45187</v>
      </c>
      <c r="G12336" s="1165">
        <v>45228</v>
      </c>
    </row>
    <row r="12337" spans="1:7" ht="25.5">
      <c r="A12337" s="1162">
        <v>14064</v>
      </c>
      <c r="B12337" s="1162">
        <v>32275</v>
      </c>
      <c r="C12337" s="1163" t="s">
        <v>24563</v>
      </c>
      <c r="D12337" s="1163" t="s">
        <v>9708</v>
      </c>
      <c r="E12337" s="1164" t="s">
        <v>4905</v>
      </c>
      <c r="F12337" s="1165">
        <v>45229</v>
      </c>
      <c r="G12337" s="1165">
        <v>45265</v>
      </c>
    </row>
    <row r="12338" spans="1:7" ht="25.5">
      <c r="A12338" s="1162">
        <v>14065</v>
      </c>
      <c r="B12338" s="1162">
        <v>32276</v>
      </c>
      <c r="C12338" s="1163" t="s">
        <v>24564</v>
      </c>
      <c r="D12338" s="1163" t="s">
        <v>24565</v>
      </c>
      <c r="E12338" s="1164" t="s">
        <v>4905</v>
      </c>
      <c r="F12338" s="1165">
        <v>45266</v>
      </c>
      <c r="G12338" s="1165">
        <v>45302</v>
      </c>
    </row>
    <row r="12339" spans="1:7" ht="38.25">
      <c r="A12339" s="1162">
        <v>14066</v>
      </c>
      <c r="B12339" s="1162">
        <v>32277</v>
      </c>
      <c r="C12339" s="1163" t="s">
        <v>24566</v>
      </c>
      <c r="D12339" s="1163" t="s">
        <v>24567</v>
      </c>
      <c r="E12339" s="1164" t="s">
        <v>3112</v>
      </c>
      <c r="F12339" s="1165">
        <v>45229</v>
      </c>
      <c r="G12339" s="1165">
        <v>45258</v>
      </c>
    </row>
    <row r="12340" spans="1:7" ht="25.5">
      <c r="A12340" s="1158">
        <v>14067</v>
      </c>
      <c r="B12340" s="1158">
        <v>32278</v>
      </c>
      <c r="C12340" s="1159" t="s">
        <v>24568</v>
      </c>
      <c r="D12340" s="1159" t="s">
        <v>24569</v>
      </c>
      <c r="E12340" s="1160" t="s">
        <v>15173</v>
      </c>
      <c r="F12340" s="1161">
        <v>45173</v>
      </c>
      <c r="G12340" s="1161">
        <v>45376</v>
      </c>
    </row>
    <row r="12341" spans="1:7" ht="25.5">
      <c r="A12341" s="1162">
        <v>14068</v>
      </c>
      <c r="B12341" s="1162">
        <v>32279</v>
      </c>
      <c r="C12341" s="1163" t="s">
        <v>24570</v>
      </c>
      <c r="D12341" s="1163" t="s">
        <v>24571</v>
      </c>
      <c r="E12341" s="1164" t="s">
        <v>4905</v>
      </c>
      <c r="F12341" s="1165">
        <v>45229</v>
      </c>
      <c r="G12341" s="1165">
        <v>45265</v>
      </c>
    </row>
    <row r="12342" spans="1:7" ht="38.25">
      <c r="A12342" s="1162">
        <v>14069</v>
      </c>
      <c r="B12342" s="1162">
        <v>32280</v>
      </c>
      <c r="C12342" s="1163" t="s">
        <v>24572</v>
      </c>
      <c r="D12342" s="1163" t="s">
        <v>24573</v>
      </c>
      <c r="E12342" s="1164" t="s">
        <v>3112</v>
      </c>
      <c r="F12342" s="1165">
        <v>45266</v>
      </c>
      <c r="G12342" s="1165">
        <v>45295</v>
      </c>
    </row>
    <row r="12343" spans="1:7" ht="25.5">
      <c r="A12343" s="1162">
        <v>14070</v>
      </c>
      <c r="B12343" s="1162">
        <v>32281</v>
      </c>
      <c r="C12343" s="1163" t="s">
        <v>24574</v>
      </c>
      <c r="D12343" s="1163" t="s">
        <v>24575</v>
      </c>
      <c r="E12343" s="1164" t="s">
        <v>4905</v>
      </c>
      <c r="F12343" s="1165">
        <v>45173</v>
      </c>
      <c r="G12343" s="1165">
        <v>45209</v>
      </c>
    </row>
    <row r="12344" spans="1:7" ht="38.25">
      <c r="A12344" s="1162">
        <v>14071</v>
      </c>
      <c r="B12344" s="1162">
        <v>32282</v>
      </c>
      <c r="C12344" s="1163" t="s">
        <v>24576</v>
      </c>
      <c r="D12344" s="1163" t="s">
        <v>24577</v>
      </c>
      <c r="E12344" s="1164" t="s">
        <v>3112</v>
      </c>
      <c r="F12344" s="1165">
        <v>45296</v>
      </c>
      <c r="G12344" s="1165">
        <v>45325</v>
      </c>
    </row>
    <row r="12345" spans="1:7" ht="38.25">
      <c r="A12345" s="1162">
        <v>14072</v>
      </c>
      <c r="B12345" s="1162">
        <v>32283</v>
      </c>
      <c r="C12345" s="1163" t="s">
        <v>24578</v>
      </c>
      <c r="D12345" s="1163" t="s">
        <v>24579</v>
      </c>
      <c r="E12345" s="1164" t="s">
        <v>3112</v>
      </c>
      <c r="F12345" s="1165">
        <v>45326</v>
      </c>
      <c r="G12345" s="1165">
        <v>45355</v>
      </c>
    </row>
    <row r="12346" spans="1:7" ht="38.25">
      <c r="A12346" s="1162">
        <v>14073</v>
      </c>
      <c r="B12346" s="1162">
        <v>32284</v>
      </c>
      <c r="C12346" s="1163" t="s">
        <v>24580</v>
      </c>
      <c r="D12346" s="1163" t="s">
        <v>24581</v>
      </c>
      <c r="E12346" s="1164" t="s">
        <v>2927</v>
      </c>
      <c r="F12346" s="1165">
        <v>45356</v>
      </c>
      <c r="G12346" s="1165">
        <v>45376</v>
      </c>
    </row>
    <row r="12347" spans="1:7" ht="38.25">
      <c r="A12347" s="1158">
        <v>14074</v>
      </c>
      <c r="B12347" s="1158">
        <v>32285</v>
      </c>
      <c r="C12347" s="1159" t="s">
        <v>24582</v>
      </c>
      <c r="D12347" s="1159" t="s">
        <v>24583</v>
      </c>
      <c r="E12347" s="1160" t="s">
        <v>2953</v>
      </c>
      <c r="F12347" s="1161">
        <v>45349</v>
      </c>
      <c r="G12347" s="1161">
        <v>45397</v>
      </c>
    </row>
    <row r="12348" spans="1:7" ht="25.5">
      <c r="A12348" s="1162">
        <v>14075</v>
      </c>
      <c r="B12348" s="1162">
        <v>32286</v>
      </c>
      <c r="C12348" s="1163" t="s">
        <v>24584</v>
      </c>
      <c r="D12348" s="1163" t="s">
        <v>24585</v>
      </c>
      <c r="E12348" s="1164" t="s">
        <v>2953</v>
      </c>
      <c r="F12348" s="1165">
        <v>45349</v>
      </c>
      <c r="G12348" s="1165">
        <v>45397</v>
      </c>
    </row>
    <row r="12349" spans="1:7" ht="25.5">
      <c r="A12349" s="1158">
        <v>14076</v>
      </c>
      <c r="B12349" s="1158">
        <v>32287</v>
      </c>
      <c r="C12349" s="1159" t="s">
        <v>23350</v>
      </c>
      <c r="D12349" s="1159" t="s">
        <v>23351</v>
      </c>
      <c r="E12349" s="1160" t="s">
        <v>2894</v>
      </c>
      <c r="F12349" s="1161">
        <v>45229</v>
      </c>
      <c r="G12349" s="1161">
        <v>45348</v>
      </c>
    </row>
    <row r="12350" spans="1:7" ht="38.25">
      <c r="A12350" s="1162">
        <v>14077</v>
      </c>
      <c r="B12350" s="1162">
        <v>32288</v>
      </c>
      <c r="C12350" s="1163" t="s">
        <v>24586</v>
      </c>
      <c r="D12350" s="1163" t="s">
        <v>24587</v>
      </c>
      <c r="E12350" s="1164" t="s">
        <v>3112</v>
      </c>
      <c r="F12350" s="1165">
        <v>45229</v>
      </c>
      <c r="G12350" s="1165">
        <v>45258</v>
      </c>
    </row>
    <row r="12351" spans="1:7" ht="38.25">
      <c r="A12351" s="1162">
        <v>14078</v>
      </c>
      <c r="B12351" s="1162">
        <v>32289</v>
      </c>
      <c r="C12351" s="1163" t="s">
        <v>24588</v>
      </c>
      <c r="D12351" s="1163" t="s">
        <v>24589</v>
      </c>
      <c r="E12351" s="1164" t="s">
        <v>3112</v>
      </c>
      <c r="F12351" s="1165">
        <v>45259</v>
      </c>
      <c r="G12351" s="1165">
        <v>45288</v>
      </c>
    </row>
    <row r="12352" spans="1:7" ht="38.25">
      <c r="A12352" s="1162">
        <v>14079</v>
      </c>
      <c r="B12352" s="1162">
        <v>32290</v>
      </c>
      <c r="C12352" s="1163" t="s">
        <v>24590</v>
      </c>
      <c r="D12352" s="1163" t="s">
        <v>24591</v>
      </c>
      <c r="E12352" s="1164" t="s">
        <v>3112</v>
      </c>
      <c r="F12352" s="1165">
        <v>45289</v>
      </c>
      <c r="G12352" s="1165">
        <v>45318</v>
      </c>
    </row>
    <row r="12353" spans="1:7" ht="38.25">
      <c r="A12353" s="1162">
        <v>14080</v>
      </c>
      <c r="B12353" s="1162">
        <v>32291</v>
      </c>
      <c r="C12353" s="1163" t="s">
        <v>24592</v>
      </c>
      <c r="D12353" s="1163" t="s">
        <v>24593</v>
      </c>
      <c r="E12353" s="1164" t="s">
        <v>3112</v>
      </c>
      <c r="F12353" s="1165">
        <v>45319</v>
      </c>
      <c r="G12353" s="1165">
        <v>45348</v>
      </c>
    </row>
    <row r="12354" spans="1:7">
      <c r="A12354" s="1158">
        <v>14081</v>
      </c>
      <c r="B12354" s="1158">
        <v>32292</v>
      </c>
      <c r="C12354" s="1159" t="s">
        <v>24594</v>
      </c>
      <c r="D12354" s="1159" t="s">
        <v>24595</v>
      </c>
      <c r="E12354" s="1160" t="s">
        <v>3003</v>
      </c>
      <c r="F12354" s="1161">
        <v>45575</v>
      </c>
      <c r="G12354" s="1161">
        <v>45648</v>
      </c>
    </row>
    <row r="12355" spans="1:7" ht="38.25">
      <c r="A12355" s="1162">
        <v>14082</v>
      </c>
      <c r="B12355" s="1162">
        <v>32293</v>
      </c>
      <c r="C12355" s="1163" t="s">
        <v>24596</v>
      </c>
      <c r="D12355" s="1163" t="s">
        <v>24597</v>
      </c>
      <c r="E12355" s="1164" t="s">
        <v>4905</v>
      </c>
      <c r="F12355" s="1165">
        <v>45612</v>
      </c>
      <c r="G12355" s="1165">
        <v>45648</v>
      </c>
    </row>
    <row r="12356" spans="1:7" ht="25.5">
      <c r="A12356" s="1162">
        <v>14083</v>
      </c>
      <c r="B12356" s="1162">
        <v>32294</v>
      </c>
      <c r="C12356" s="1163" t="s">
        <v>24598</v>
      </c>
      <c r="D12356" s="1163" t="s">
        <v>9699</v>
      </c>
      <c r="E12356" s="1164" t="s">
        <v>4905</v>
      </c>
      <c r="F12356" s="1165">
        <v>45575</v>
      </c>
      <c r="G12356" s="1165">
        <v>45611</v>
      </c>
    </row>
    <row r="12357" spans="1:7">
      <c r="A12357" s="1158">
        <v>14084</v>
      </c>
      <c r="B12357" s="1158">
        <v>32295</v>
      </c>
      <c r="C12357" s="1159" t="s">
        <v>24599</v>
      </c>
      <c r="D12357" s="1159" t="s">
        <v>24600</v>
      </c>
      <c r="E12357" s="1160" t="s">
        <v>15619</v>
      </c>
      <c r="F12357" s="1161">
        <v>45229</v>
      </c>
      <c r="G12357" s="1161">
        <v>45429</v>
      </c>
    </row>
    <row r="12358" spans="1:7" ht="38.25">
      <c r="A12358" s="1162">
        <v>14085</v>
      </c>
      <c r="B12358" s="1162">
        <v>32296</v>
      </c>
      <c r="C12358" s="1163" t="s">
        <v>24601</v>
      </c>
      <c r="D12358" s="1163" t="s">
        <v>24602</v>
      </c>
      <c r="E12358" s="1164" t="s">
        <v>3112</v>
      </c>
      <c r="F12358" s="1165">
        <v>45229</v>
      </c>
      <c r="G12358" s="1165">
        <v>45258</v>
      </c>
    </row>
    <row r="12359" spans="1:7" ht="38.25">
      <c r="A12359" s="1162">
        <v>14086</v>
      </c>
      <c r="B12359" s="1162">
        <v>32297</v>
      </c>
      <c r="C12359" s="1163" t="s">
        <v>24603</v>
      </c>
      <c r="D12359" s="1163" t="s">
        <v>24604</v>
      </c>
      <c r="E12359" s="1164" t="s">
        <v>3112</v>
      </c>
      <c r="F12359" s="1165">
        <v>45400</v>
      </c>
      <c r="G12359" s="1165">
        <v>45429</v>
      </c>
    </row>
    <row r="12360" spans="1:7" ht="38.25">
      <c r="A12360" s="1162">
        <v>14087</v>
      </c>
      <c r="B12360" s="1162">
        <v>32298</v>
      </c>
      <c r="C12360" s="1163" t="s">
        <v>24605</v>
      </c>
      <c r="D12360" s="1163" t="s">
        <v>24606</v>
      </c>
      <c r="E12360" s="1164" t="s">
        <v>3112</v>
      </c>
      <c r="F12360" s="1165">
        <v>45340</v>
      </c>
      <c r="G12360" s="1165">
        <v>45369</v>
      </c>
    </row>
    <row r="12361" spans="1:7" ht="38.25">
      <c r="A12361" s="1162">
        <v>14088</v>
      </c>
      <c r="B12361" s="1162">
        <v>32299</v>
      </c>
      <c r="C12361" s="1163" t="s">
        <v>24607</v>
      </c>
      <c r="D12361" s="1163" t="s">
        <v>24608</v>
      </c>
      <c r="E12361" s="1164" t="s">
        <v>3112</v>
      </c>
      <c r="F12361" s="1165">
        <v>45370</v>
      </c>
      <c r="G12361" s="1165">
        <v>45399</v>
      </c>
    </row>
    <row r="12362" spans="1:7" ht="25.5">
      <c r="A12362" s="1158">
        <v>14089</v>
      </c>
      <c r="B12362" s="1158">
        <v>32300</v>
      </c>
      <c r="C12362" s="1159" t="s">
        <v>24609</v>
      </c>
      <c r="D12362" s="1159" t="s">
        <v>24610</v>
      </c>
      <c r="E12362" s="1160" t="s">
        <v>4628</v>
      </c>
      <c r="F12362" s="1161">
        <v>45172</v>
      </c>
      <c r="G12362" s="1161">
        <v>45441</v>
      </c>
    </row>
    <row r="12363" spans="1:7" ht="38.25">
      <c r="A12363" s="1162">
        <v>14090</v>
      </c>
      <c r="B12363" s="1162">
        <v>32301</v>
      </c>
      <c r="C12363" s="1163" t="s">
        <v>24611</v>
      </c>
      <c r="D12363" s="1163" t="s">
        <v>24612</v>
      </c>
      <c r="E12363" s="1164" t="s">
        <v>4628</v>
      </c>
      <c r="F12363" s="1165">
        <v>45172</v>
      </c>
      <c r="G12363" s="1165">
        <v>45441</v>
      </c>
    </row>
    <row r="12364" spans="1:7" ht="38.25">
      <c r="A12364" s="1162">
        <v>14091</v>
      </c>
      <c r="B12364" s="1162">
        <v>32302</v>
      </c>
      <c r="C12364" s="1163" t="s">
        <v>24613</v>
      </c>
      <c r="D12364" s="1163" t="s">
        <v>24614</v>
      </c>
      <c r="E12364" s="1164" t="s">
        <v>4628</v>
      </c>
      <c r="F12364" s="1165">
        <v>45172</v>
      </c>
      <c r="G12364" s="1165">
        <v>45441</v>
      </c>
    </row>
    <row r="12365" spans="1:7" ht="38.25">
      <c r="A12365" s="1162">
        <v>14092</v>
      </c>
      <c r="B12365" s="1162">
        <v>32303</v>
      </c>
      <c r="C12365" s="1163" t="s">
        <v>24615</v>
      </c>
      <c r="D12365" s="1163" t="s">
        <v>24616</v>
      </c>
      <c r="E12365" s="1164" t="s">
        <v>4628</v>
      </c>
      <c r="F12365" s="1165">
        <v>45172</v>
      </c>
      <c r="G12365" s="1165">
        <v>45441</v>
      </c>
    </row>
    <row r="12366" spans="1:7" ht="51">
      <c r="A12366" s="1162">
        <v>14093</v>
      </c>
      <c r="B12366" s="1162">
        <v>32304</v>
      </c>
      <c r="C12366" s="1163" t="s">
        <v>24617</v>
      </c>
      <c r="D12366" s="1163" t="s">
        <v>24618</v>
      </c>
      <c r="E12366" s="1164" t="s">
        <v>4628</v>
      </c>
      <c r="F12366" s="1165">
        <v>45172</v>
      </c>
      <c r="G12366" s="1165">
        <v>45441</v>
      </c>
    </row>
    <row r="12367" spans="1:7" ht="38.25">
      <c r="A12367" s="1162">
        <v>14094</v>
      </c>
      <c r="B12367" s="1162">
        <v>32305</v>
      </c>
      <c r="C12367" s="1163" t="s">
        <v>24619</v>
      </c>
      <c r="D12367" s="1163" t="s">
        <v>24620</v>
      </c>
      <c r="E12367" s="1164" t="s">
        <v>4628</v>
      </c>
      <c r="F12367" s="1165">
        <v>45172</v>
      </c>
      <c r="G12367" s="1165">
        <v>45441</v>
      </c>
    </row>
    <row r="12368" spans="1:7" ht="38.25">
      <c r="A12368" s="1162">
        <v>14095</v>
      </c>
      <c r="B12368" s="1162">
        <v>32306</v>
      </c>
      <c r="C12368" s="1163" t="s">
        <v>24621</v>
      </c>
      <c r="D12368" s="1163" t="s">
        <v>24622</v>
      </c>
      <c r="E12368" s="1164" t="s">
        <v>4628</v>
      </c>
      <c r="F12368" s="1165">
        <v>45172</v>
      </c>
      <c r="G12368" s="1165">
        <v>45441</v>
      </c>
    </row>
    <row r="12369" spans="1:7" ht="38.25">
      <c r="A12369" s="1162">
        <v>14096</v>
      </c>
      <c r="B12369" s="1162">
        <v>32307</v>
      </c>
      <c r="C12369" s="1163" t="s">
        <v>24623</v>
      </c>
      <c r="D12369" s="1163" t="s">
        <v>24624</v>
      </c>
      <c r="E12369" s="1164" t="s">
        <v>4628</v>
      </c>
      <c r="F12369" s="1165">
        <v>45172</v>
      </c>
      <c r="G12369" s="1165">
        <v>45441</v>
      </c>
    </row>
    <row r="12370" spans="1:7" ht="38.25">
      <c r="A12370" s="1162">
        <v>14097</v>
      </c>
      <c r="B12370" s="1162">
        <v>32308</v>
      </c>
      <c r="C12370" s="1163" t="s">
        <v>24625</v>
      </c>
      <c r="D12370" s="1163" t="s">
        <v>24626</v>
      </c>
      <c r="E12370" s="1164" t="s">
        <v>4628</v>
      </c>
      <c r="F12370" s="1165">
        <v>45172</v>
      </c>
      <c r="G12370" s="1165">
        <v>45441</v>
      </c>
    </row>
    <row r="12371" spans="1:7" ht="25.5">
      <c r="A12371" s="1162">
        <v>14098</v>
      </c>
      <c r="B12371" s="1162">
        <v>32309</v>
      </c>
      <c r="C12371" s="1163" t="s">
        <v>24627</v>
      </c>
      <c r="D12371" s="1163" t="s">
        <v>24628</v>
      </c>
      <c r="E12371" s="1164" t="s">
        <v>4628</v>
      </c>
      <c r="F12371" s="1165">
        <v>45172</v>
      </c>
      <c r="G12371" s="1165">
        <v>45441</v>
      </c>
    </row>
    <row r="12372" spans="1:7">
      <c r="A12372" s="1158">
        <v>14099</v>
      </c>
      <c r="B12372" s="1158">
        <v>32310</v>
      </c>
      <c r="C12372" s="1159" t="s">
        <v>23678</v>
      </c>
      <c r="D12372" s="1159" t="s">
        <v>23679</v>
      </c>
      <c r="E12372" s="1160" t="s">
        <v>2894</v>
      </c>
      <c r="F12372" s="1161">
        <v>45173</v>
      </c>
      <c r="G12372" s="1161">
        <v>45292</v>
      </c>
    </row>
    <row r="12373" spans="1:7" ht="25.5">
      <c r="A12373" s="1162">
        <v>14100</v>
      </c>
      <c r="B12373" s="1162">
        <v>32311</v>
      </c>
      <c r="C12373" s="1163" t="s">
        <v>24629</v>
      </c>
      <c r="D12373" s="1163" t="s">
        <v>24630</v>
      </c>
      <c r="E12373" s="1164" t="s">
        <v>2894</v>
      </c>
      <c r="F12373" s="1165">
        <v>45173</v>
      </c>
      <c r="G12373" s="1165">
        <v>45292</v>
      </c>
    </row>
    <row r="12374" spans="1:7" ht="25.5">
      <c r="A12374" s="1158">
        <v>14101</v>
      </c>
      <c r="B12374" s="1158">
        <v>32312</v>
      </c>
      <c r="C12374" s="1159" t="s">
        <v>24631</v>
      </c>
      <c r="D12374" s="1159" t="s">
        <v>24632</v>
      </c>
      <c r="E12374" s="1160" t="s">
        <v>9805</v>
      </c>
      <c r="F12374" s="1161">
        <v>45119</v>
      </c>
      <c r="G12374" s="1161">
        <v>45347</v>
      </c>
    </row>
    <row r="12375" spans="1:7" ht="38.25">
      <c r="A12375" s="1162">
        <v>14102</v>
      </c>
      <c r="B12375" s="1162">
        <v>32313</v>
      </c>
      <c r="C12375" s="1163" t="s">
        <v>24633</v>
      </c>
      <c r="D12375" s="1163" t="s">
        <v>24634</v>
      </c>
      <c r="E12375" s="1164" t="s">
        <v>2953</v>
      </c>
      <c r="F12375" s="1165">
        <v>45299</v>
      </c>
      <c r="G12375" s="1165">
        <v>45347</v>
      </c>
    </row>
    <row r="12376" spans="1:7" ht="25.5">
      <c r="A12376" s="1162">
        <v>14103</v>
      </c>
      <c r="B12376" s="1162">
        <v>32314</v>
      </c>
      <c r="C12376" s="1163" t="s">
        <v>24635</v>
      </c>
      <c r="D12376" s="1163" t="s">
        <v>24636</v>
      </c>
      <c r="E12376" s="1164" t="s">
        <v>3034</v>
      </c>
      <c r="F12376" s="1165">
        <v>45269</v>
      </c>
      <c r="G12376" s="1165">
        <v>45328</v>
      </c>
    </row>
    <row r="12377" spans="1:7" ht="25.5">
      <c r="A12377" s="1162">
        <v>14104</v>
      </c>
      <c r="B12377" s="1162">
        <v>32315</v>
      </c>
      <c r="C12377" s="1163" t="s">
        <v>24637</v>
      </c>
      <c r="D12377" s="1163" t="s">
        <v>24638</v>
      </c>
      <c r="E12377" s="1164" t="s">
        <v>3009</v>
      </c>
      <c r="F12377" s="1165">
        <v>45119</v>
      </c>
      <c r="G12377" s="1165">
        <v>45268</v>
      </c>
    </row>
    <row r="12378" spans="1:7" ht="38.25">
      <c r="A12378" s="1162">
        <v>14105</v>
      </c>
      <c r="B12378" s="1162">
        <v>32316</v>
      </c>
      <c r="C12378" s="1163" t="s">
        <v>24639</v>
      </c>
      <c r="D12378" s="1163" t="s">
        <v>24640</v>
      </c>
      <c r="E12378" s="1164" t="s">
        <v>3009</v>
      </c>
      <c r="F12378" s="1165">
        <v>45119</v>
      </c>
      <c r="G12378" s="1165">
        <v>45268</v>
      </c>
    </row>
    <row r="12379" spans="1:7" ht="25.5">
      <c r="A12379" s="1162">
        <v>14106</v>
      </c>
      <c r="B12379" s="1162">
        <v>32317</v>
      </c>
      <c r="C12379" s="1163" t="s">
        <v>24641</v>
      </c>
      <c r="D12379" s="1163" t="s">
        <v>24642</v>
      </c>
      <c r="E12379" s="1164" t="s">
        <v>3287</v>
      </c>
      <c r="F12379" s="1165">
        <v>45119</v>
      </c>
      <c r="G12379" s="1165">
        <v>45208</v>
      </c>
    </row>
    <row r="12380" spans="1:7" ht="25.5">
      <c r="A12380" s="1162">
        <v>14107</v>
      </c>
      <c r="B12380" s="1162">
        <v>32318</v>
      </c>
      <c r="C12380" s="1163" t="s">
        <v>24643</v>
      </c>
      <c r="D12380" s="1163" t="s">
        <v>24644</v>
      </c>
      <c r="E12380" s="1164" t="s">
        <v>3287</v>
      </c>
      <c r="F12380" s="1165">
        <v>45209</v>
      </c>
      <c r="G12380" s="1165">
        <v>45298</v>
      </c>
    </row>
    <row r="12381" spans="1:7" ht="25.5">
      <c r="A12381" s="1162">
        <v>14108</v>
      </c>
      <c r="B12381" s="1162">
        <v>32319</v>
      </c>
      <c r="C12381" s="1163" t="s">
        <v>24645</v>
      </c>
      <c r="D12381" s="1163" t="s">
        <v>24646</v>
      </c>
      <c r="E12381" s="1164" t="s">
        <v>3009</v>
      </c>
      <c r="F12381" s="1165">
        <v>45119</v>
      </c>
      <c r="G12381" s="1165">
        <v>45268</v>
      </c>
    </row>
    <row r="12382" spans="1:7">
      <c r="A12382" s="1158">
        <v>14109</v>
      </c>
      <c r="B12382" s="1158">
        <v>32320</v>
      </c>
      <c r="C12382" s="1159" t="s">
        <v>11969</v>
      </c>
      <c r="D12382" s="1159" t="s">
        <v>12493</v>
      </c>
      <c r="E12382" s="1160" t="s">
        <v>3057</v>
      </c>
      <c r="F12382" s="1161">
        <v>44843</v>
      </c>
      <c r="G12382" s="1161">
        <v>45352</v>
      </c>
    </row>
    <row r="12383" spans="1:7">
      <c r="A12383" s="1158">
        <v>14110</v>
      </c>
      <c r="B12383" s="1158">
        <v>32321</v>
      </c>
      <c r="C12383" s="1159" t="s">
        <v>20488</v>
      </c>
      <c r="D12383" s="1159" t="s">
        <v>5030</v>
      </c>
      <c r="E12383" s="1160" t="s">
        <v>3006</v>
      </c>
      <c r="F12383" s="1161">
        <v>44843</v>
      </c>
      <c r="G12383" s="1161">
        <v>45202</v>
      </c>
    </row>
    <row r="12384" spans="1:7" ht="25.5">
      <c r="A12384" s="1162">
        <v>14111</v>
      </c>
      <c r="B12384" s="1162">
        <v>32322</v>
      </c>
      <c r="C12384" s="1163" t="s">
        <v>24647</v>
      </c>
      <c r="D12384" s="1163" t="s">
        <v>24648</v>
      </c>
      <c r="E12384" s="1164" t="s">
        <v>3006</v>
      </c>
      <c r="F12384" s="1165">
        <v>44843</v>
      </c>
      <c r="G12384" s="1165">
        <v>45202</v>
      </c>
    </row>
    <row r="12385" spans="1:7">
      <c r="A12385" s="1158">
        <v>14112</v>
      </c>
      <c r="B12385" s="1158">
        <v>32323</v>
      </c>
      <c r="C12385" s="1159" t="s">
        <v>20521</v>
      </c>
      <c r="D12385" s="1159" t="s">
        <v>5064</v>
      </c>
      <c r="E12385" s="1160" t="s">
        <v>3009</v>
      </c>
      <c r="F12385" s="1161">
        <v>45023</v>
      </c>
      <c r="G12385" s="1161">
        <v>45172</v>
      </c>
    </row>
    <row r="12386" spans="1:7" ht="38.25">
      <c r="A12386" s="1162">
        <v>14113</v>
      </c>
      <c r="B12386" s="1162">
        <v>32324</v>
      </c>
      <c r="C12386" s="1163" t="s">
        <v>24649</v>
      </c>
      <c r="D12386" s="1163" t="s">
        <v>24650</v>
      </c>
      <c r="E12386" s="1164" t="s">
        <v>3009</v>
      </c>
      <c r="F12386" s="1165">
        <v>45023</v>
      </c>
      <c r="G12386" s="1165">
        <v>45172</v>
      </c>
    </row>
    <row r="12387" spans="1:7">
      <c r="A12387" s="1158">
        <v>14114</v>
      </c>
      <c r="B12387" s="1158">
        <v>32325</v>
      </c>
      <c r="C12387" s="1159" t="s">
        <v>17414</v>
      </c>
      <c r="D12387" s="1159" t="s">
        <v>5071</v>
      </c>
      <c r="E12387" s="1160" t="s">
        <v>3064</v>
      </c>
      <c r="F12387" s="1161">
        <v>45023</v>
      </c>
      <c r="G12387" s="1161">
        <v>45202</v>
      </c>
    </row>
    <row r="12388" spans="1:7" ht="25.5">
      <c r="A12388" s="1162">
        <v>14115</v>
      </c>
      <c r="B12388" s="1162">
        <v>32326</v>
      </c>
      <c r="C12388" s="1163" t="s">
        <v>24651</v>
      </c>
      <c r="D12388" s="1163" t="s">
        <v>24652</v>
      </c>
      <c r="E12388" s="1164" t="s">
        <v>3064</v>
      </c>
      <c r="F12388" s="1165">
        <v>45023</v>
      </c>
      <c r="G12388" s="1165">
        <v>45202</v>
      </c>
    </row>
    <row r="12389" spans="1:7">
      <c r="A12389" s="1158">
        <v>14116</v>
      </c>
      <c r="B12389" s="1158">
        <v>32327</v>
      </c>
      <c r="C12389" s="1159" t="s">
        <v>16829</v>
      </c>
      <c r="D12389" s="1159" t="s">
        <v>5117</v>
      </c>
      <c r="E12389" s="1160" t="s">
        <v>3287</v>
      </c>
      <c r="F12389" s="1161">
        <v>45023</v>
      </c>
      <c r="G12389" s="1161">
        <v>45112</v>
      </c>
    </row>
    <row r="12390" spans="1:7" ht="25.5">
      <c r="A12390" s="1162">
        <v>14117</v>
      </c>
      <c r="B12390" s="1162">
        <v>32328</v>
      </c>
      <c r="C12390" s="1163" t="s">
        <v>24653</v>
      </c>
      <c r="D12390" s="1163" t="s">
        <v>24654</v>
      </c>
      <c r="E12390" s="1164" t="s">
        <v>3287</v>
      </c>
      <c r="F12390" s="1165">
        <v>45023</v>
      </c>
      <c r="G12390" s="1165">
        <v>45112</v>
      </c>
    </row>
    <row r="12391" spans="1:7">
      <c r="A12391" s="1158">
        <v>14118</v>
      </c>
      <c r="B12391" s="1158">
        <v>32329</v>
      </c>
      <c r="C12391" s="1159" t="s">
        <v>24655</v>
      </c>
      <c r="D12391" s="1159" t="s">
        <v>9829</v>
      </c>
      <c r="E12391" s="1160" t="s">
        <v>3009</v>
      </c>
      <c r="F12391" s="1161">
        <v>45203</v>
      </c>
      <c r="G12391" s="1161">
        <v>45352</v>
      </c>
    </row>
    <row r="12392" spans="1:7" ht="25.5">
      <c r="A12392" s="1162">
        <v>14119</v>
      </c>
      <c r="B12392" s="1162">
        <v>32330</v>
      </c>
      <c r="C12392" s="1163" t="s">
        <v>24656</v>
      </c>
      <c r="D12392" s="1163" t="s">
        <v>24657</v>
      </c>
      <c r="E12392" s="1164" t="s">
        <v>2894</v>
      </c>
      <c r="F12392" s="1165">
        <v>45203</v>
      </c>
      <c r="G12392" s="1165">
        <v>45322</v>
      </c>
    </row>
    <row r="12393" spans="1:7" ht="38.25">
      <c r="A12393" s="1162">
        <v>14120</v>
      </c>
      <c r="B12393" s="1162">
        <v>32331</v>
      </c>
      <c r="C12393" s="1163" t="s">
        <v>24658</v>
      </c>
      <c r="D12393" s="1163" t="s">
        <v>24659</v>
      </c>
      <c r="E12393" s="1164" t="s">
        <v>2894</v>
      </c>
      <c r="F12393" s="1165">
        <v>45203</v>
      </c>
      <c r="G12393" s="1165">
        <v>45322</v>
      </c>
    </row>
    <row r="12394" spans="1:7" ht="38.25">
      <c r="A12394" s="1162">
        <v>14121</v>
      </c>
      <c r="B12394" s="1162">
        <v>32332</v>
      </c>
      <c r="C12394" s="1163" t="s">
        <v>24660</v>
      </c>
      <c r="D12394" s="1163" t="s">
        <v>24661</v>
      </c>
      <c r="E12394" s="1164" t="s">
        <v>2894</v>
      </c>
      <c r="F12394" s="1165">
        <v>45233</v>
      </c>
      <c r="G12394" s="1165">
        <v>45352</v>
      </c>
    </row>
    <row r="12395" spans="1:7" ht="38.25">
      <c r="A12395" s="1162">
        <v>14122</v>
      </c>
      <c r="B12395" s="1162">
        <v>32333</v>
      </c>
      <c r="C12395" s="1163" t="s">
        <v>24662</v>
      </c>
      <c r="D12395" s="1163" t="s">
        <v>24663</v>
      </c>
      <c r="E12395" s="1164" t="s">
        <v>2894</v>
      </c>
      <c r="F12395" s="1165">
        <v>45233</v>
      </c>
      <c r="G12395" s="1165">
        <v>45352</v>
      </c>
    </row>
    <row r="12396" spans="1:7">
      <c r="A12396" s="1158">
        <v>14123</v>
      </c>
      <c r="B12396" s="1158">
        <v>32334</v>
      </c>
      <c r="C12396" s="1159" t="s">
        <v>17417</v>
      </c>
      <c r="D12396" s="1159" t="s">
        <v>5130</v>
      </c>
      <c r="E12396" s="1160" t="s">
        <v>3009</v>
      </c>
      <c r="F12396" s="1161">
        <v>45083</v>
      </c>
      <c r="G12396" s="1161">
        <v>45232</v>
      </c>
    </row>
    <row r="12397" spans="1:7" ht="25.5">
      <c r="A12397" s="1162">
        <v>14124</v>
      </c>
      <c r="B12397" s="1162">
        <v>32335</v>
      </c>
      <c r="C12397" s="1163" t="s">
        <v>24664</v>
      </c>
      <c r="D12397" s="1163" t="s">
        <v>24665</v>
      </c>
      <c r="E12397" s="1164" t="s">
        <v>2894</v>
      </c>
      <c r="F12397" s="1165">
        <v>45083</v>
      </c>
      <c r="G12397" s="1165">
        <v>45202</v>
      </c>
    </row>
    <row r="12398" spans="1:7" ht="38.25">
      <c r="A12398" s="1162">
        <v>14125</v>
      </c>
      <c r="B12398" s="1162">
        <v>32336</v>
      </c>
      <c r="C12398" s="1163" t="s">
        <v>24666</v>
      </c>
      <c r="D12398" s="1163" t="s">
        <v>24667</v>
      </c>
      <c r="E12398" s="1164" t="s">
        <v>2894</v>
      </c>
      <c r="F12398" s="1165">
        <v>45113</v>
      </c>
      <c r="G12398" s="1165">
        <v>45232</v>
      </c>
    </row>
    <row r="12399" spans="1:7" ht="38.25">
      <c r="A12399" s="1162">
        <v>14126</v>
      </c>
      <c r="B12399" s="1162">
        <v>32337</v>
      </c>
      <c r="C12399" s="1163" t="s">
        <v>24668</v>
      </c>
      <c r="D12399" s="1163" t="s">
        <v>24669</v>
      </c>
      <c r="E12399" s="1164" t="s">
        <v>2894</v>
      </c>
      <c r="F12399" s="1165">
        <v>45113</v>
      </c>
      <c r="G12399" s="1165">
        <v>45232</v>
      </c>
    </row>
    <row r="12400" spans="1:7" ht="38.25">
      <c r="A12400" s="1162">
        <v>14127</v>
      </c>
      <c r="B12400" s="1162">
        <v>32338</v>
      </c>
      <c r="C12400" s="1163" t="s">
        <v>24670</v>
      </c>
      <c r="D12400" s="1163" t="s">
        <v>24671</v>
      </c>
      <c r="E12400" s="1164" t="s">
        <v>2894</v>
      </c>
      <c r="F12400" s="1165">
        <v>45113</v>
      </c>
      <c r="G12400" s="1165">
        <v>45232</v>
      </c>
    </row>
    <row r="12401" spans="1:7" ht="38.25">
      <c r="A12401" s="1162">
        <v>14128</v>
      </c>
      <c r="B12401" s="1162">
        <v>32339</v>
      </c>
      <c r="C12401" s="1163" t="s">
        <v>24672</v>
      </c>
      <c r="D12401" s="1163" t="s">
        <v>24673</v>
      </c>
      <c r="E12401" s="1164" t="s">
        <v>2894</v>
      </c>
      <c r="F12401" s="1165">
        <v>45113</v>
      </c>
      <c r="G12401" s="1165">
        <v>45232</v>
      </c>
    </row>
    <row r="12402" spans="1:7" ht="38.25">
      <c r="A12402" s="1162">
        <v>14129</v>
      </c>
      <c r="B12402" s="1162">
        <v>32340</v>
      </c>
      <c r="C12402" s="1163" t="s">
        <v>24674</v>
      </c>
      <c r="D12402" s="1163" t="s">
        <v>24675</v>
      </c>
      <c r="E12402" s="1164" t="s">
        <v>2894</v>
      </c>
      <c r="F12402" s="1165">
        <v>45113</v>
      </c>
      <c r="G12402" s="1165">
        <v>45232</v>
      </c>
    </row>
    <row r="12403" spans="1:7" ht="38.25">
      <c r="A12403" s="1158">
        <v>14130</v>
      </c>
      <c r="B12403" s="1158">
        <v>32341</v>
      </c>
      <c r="C12403" s="1159" t="s">
        <v>17464</v>
      </c>
      <c r="D12403" s="1159" t="s">
        <v>5202</v>
      </c>
      <c r="E12403" s="1160" t="s">
        <v>3009</v>
      </c>
      <c r="F12403" s="1161">
        <v>45203</v>
      </c>
      <c r="G12403" s="1161">
        <v>45352</v>
      </c>
    </row>
    <row r="12404" spans="1:7" ht="38.25">
      <c r="A12404" s="1162">
        <v>14131</v>
      </c>
      <c r="B12404" s="1162">
        <v>32342</v>
      </c>
      <c r="C12404" s="1163" t="s">
        <v>24676</v>
      </c>
      <c r="D12404" s="1163" t="s">
        <v>24677</v>
      </c>
      <c r="E12404" s="1164" t="s">
        <v>2894</v>
      </c>
      <c r="F12404" s="1165">
        <v>45203</v>
      </c>
      <c r="G12404" s="1165">
        <v>45322</v>
      </c>
    </row>
    <row r="12405" spans="1:7" ht="25.5">
      <c r="A12405" s="1162">
        <v>14132</v>
      </c>
      <c r="B12405" s="1162">
        <v>32343</v>
      </c>
      <c r="C12405" s="1163" t="s">
        <v>7239</v>
      </c>
      <c r="D12405" s="1163" t="s">
        <v>7240</v>
      </c>
      <c r="E12405" s="1164" t="s">
        <v>2894</v>
      </c>
      <c r="F12405" s="1165">
        <v>45233</v>
      </c>
      <c r="G12405" s="1165">
        <v>45352</v>
      </c>
    </row>
    <row r="12406" spans="1:7" ht="25.5">
      <c r="A12406" s="1162">
        <v>14133</v>
      </c>
      <c r="B12406" s="1162">
        <v>32344</v>
      </c>
      <c r="C12406" s="1163" t="s">
        <v>23891</v>
      </c>
      <c r="D12406" s="1163" t="s">
        <v>8759</v>
      </c>
      <c r="E12406" s="1164" t="s">
        <v>2894</v>
      </c>
      <c r="F12406" s="1165">
        <v>45203</v>
      </c>
      <c r="G12406" s="1165">
        <v>45322</v>
      </c>
    </row>
    <row r="12407" spans="1:7" ht="25.5">
      <c r="A12407" s="1162">
        <v>14134</v>
      </c>
      <c r="B12407" s="1162">
        <v>32345</v>
      </c>
      <c r="C12407" s="1163" t="s">
        <v>24678</v>
      </c>
      <c r="D12407" s="1163" t="s">
        <v>24679</v>
      </c>
      <c r="E12407" s="1164" t="s">
        <v>2894</v>
      </c>
      <c r="F12407" s="1165">
        <v>45203</v>
      </c>
      <c r="G12407" s="1165">
        <v>45322</v>
      </c>
    </row>
    <row r="12408" spans="1:7" ht="25.5">
      <c r="A12408" s="1162">
        <v>14135</v>
      </c>
      <c r="B12408" s="1162">
        <v>32346</v>
      </c>
      <c r="C12408" s="1163" t="s">
        <v>10256</v>
      </c>
      <c r="D12408" s="1163" t="s">
        <v>10257</v>
      </c>
      <c r="E12408" s="1164" t="s">
        <v>2894</v>
      </c>
      <c r="F12408" s="1165">
        <v>45233</v>
      </c>
      <c r="G12408" s="1165">
        <v>45352</v>
      </c>
    </row>
    <row r="12409" spans="1:7">
      <c r="A12409" s="1162">
        <v>14136</v>
      </c>
      <c r="B12409" s="1162">
        <v>32347</v>
      </c>
      <c r="C12409" s="1163" t="s">
        <v>10130</v>
      </c>
      <c r="D12409" s="1163" t="s">
        <v>8742</v>
      </c>
      <c r="E12409" s="1164" t="s">
        <v>2894</v>
      </c>
      <c r="F12409" s="1165">
        <v>45233</v>
      </c>
      <c r="G12409" s="1165">
        <v>45352</v>
      </c>
    </row>
    <row r="12410" spans="1:7">
      <c r="A12410" s="1162">
        <v>14137</v>
      </c>
      <c r="B12410" s="1162">
        <v>32348</v>
      </c>
      <c r="C12410" s="1163" t="s">
        <v>10137</v>
      </c>
      <c r="D12410" s="1163" t="s">
        <v>8748</v>
      </c>
      <c r="E12410" s="1164" t="s">
        <v>2894</v>
      </c>
      <c r="F12410" s="1165">
        <v>45203</v>
      </c>
      <c r="G12410" s="1165">
        <v>45322</v>
      </c>
    </row>
    <row r="12411" spans="1:7" ht="25.5">
      <c r="A12411" s="1162">
        <v>14138</v>
      </c>
      <c r="B12411" s="1162">
        <v>32349</v>
      </c>
      <c r="C12411" s="1163" t="s">
        <v>9590</v>
      </c>
      <c r="D12411" s="1163" t="s">
        <v>8750</v>
      </c>
      <c r="E12411" s="1164" t="s">
        <v>2894</v>
      </c>
      <c r="F12411" s="1165">
        <v>45233</v>
      </c>
      <c r="G12411" s="1165">
        <v>45352</v>
      </c>
    </row>
    <row r="12412" spans="1:7">
      <c r="A12412" s="1162">
        <v>14139</v>
      </c>
      <c r="B12412" s="1162">
        <v>32350</v>
      </c>
      <c r="C12412" s="1163" t="s">
        <v>9591</v>
      </c>
      <c r="D12412" s="1163" t="s">
        <v>8752</v>
      </c>
      <c r="E12412" s="1164" t="s">
        <v>2894</v>
      </c>
      <c r="F12412" s="1165">
        <v>45203</v>
      </c>
      <c r="G12412" s="1165">
        <v>45322</v>
      </c>
    </row>
    <row r="12413" spans="1:7" ht="25.5">
      <c r="A12413" s="1162">
        <v>14140</v>
      </c>
      <c r="B12413" s="1162">
        <v>32351</v>
      </c>
      <c r="C12413" s="1163" t="s">
        <v>24680</v>
      </c>
      <c r="D12413" s="1163" t="s">
        <v>24681</v>
      </c>
      <c r="E12413" s="1164" t="s">
        <v>2894</v>
      </c>
      <c r="F12413" s="1165">
        <v>45233</v>
      </c>
      <c r="G12413" s="1165">
        <v>45352</v>
      </c>
    </row>
    <row r="12414" spans="1:7" ht="38.25">
      <c r="A12414" s="1162">
        <v>14141</v>
      </c>
      <c r="B12414" s="1162">
        <v>32352</v>
      </c>
      <c r="C12414" s="1163" t="s">
        <v>24682</v>
      </c>
      <c r="D12414" s="1163" t="s">
        <v>24683</v>
      </c>
      <c r="E12414" s="1164" t="s">
        <v>2894</v>
      </c>
      <c r="F12414" s="1165">
        <v>45203</v>
      </c>
      <c r="G12414" s="1165">
        <v>45322</v>
      </c>
    </row>
    <row r="12415" spans="1:7">
      <c r="A12415" s="1158">
        <v>14142</v>
      </c>
      <c r="B12415" s="1158">
        <v>32353</v>
      </c>
      <c r="C12415" s="1159" t="s">
        <v>11986</v>
      </c>
      <c r="D12415" s="1159" t="s">
        <v>5244</v>
      </c>
      <c r="E12415" s="1160" t="s">
        <v>15230</v>
      </c>
      <c r="F12415" s="1161">
        <v>45113</v>
      </c>
      <c r="G12415" s="1161">
        <v>45743</v>
      </c>
    </row>
    <row r="12416" spans="1:7">
      <c r="A12416" s="1158">
        <v>14143</v>
      </c>
      <c r="B12416" s="1158">
        <v>32354</v>
      </c>
      <c r="C12416" s="1159" t="s">
        <v>15737</v>
      </c>
      <c r="D12416" s="1159" t="s">
        <v>5247</v>
      </c>
      <c r="E12416" s="1160" t="s">
        <v>3009</v>
      </c>
      <c r="F12416" s="1161">
        <v>45113</v>
      </c>
      <c r="G12416" s="1161">
        <v>45262</v>
      </c>
    </row>
    <row r="12417" spans="1:7" ht="38.25">
      <c r="A12417" s="1162">
        <v>14144</v>
      </c>
      <c r="B12417" s="1162">
        <v>32355</v>
      </c>
      <c r="C12417" s="1163" t="s">
        <v>24684</v>
      </c>
      <c r="D12417" s="1163" t="s">
        <v>24685</v>
      </c>
      <c r="E12417" s="1164" t="s">
        <v>2894</v>
      </c>
      <c r="F12417" s="1165">
        <v>45113</v>
      </c>
      <c r="G12417" s="1165">
        <v>45232</v>
      </c>
    </row>
    <row r="12418" spans="1:7" ht="38.25">
      <c r="A12418" s="1162">
        <v>14145</v>
      </c>
      <c r="B12418" s="1162">
        <v>32356</v>
      </c>
      <c r="C12418" s="1163" t="s">
        <v>24686</v>
      </c>
      <c r="D12418" s="1163" t="s">
        <v>24687</v>
      </c>
      <c r="E12418" s="1164" t="s">
        <v>2894</v>
      </c>
      <c r="F12418" s="1165">
        <v>45143</v>
      </c>
      <c r="G12418" s="1165">
        <v>45262</v>
      </c>
    </row>
    <row r="12419" spans="1:7" ht="38.25">
      <c r="A12419" s="1162">
        <v>14146</v>
      </c>
      <c r="B12419" s="1162">
        <v>32357</v>
      </c>
      <c r="C12419" s="1163" t="s">
        <v>24688</v>
      </c>
      <c r="D12419" s="1163" t="s">
        <v>24689</v>
      </c>
      <c r="E12419" s="1164" t="s">
        <v>2894</v>
      </c>
      <c r="F12419" s="1165">
        <v>45113</v>
      </c>
      <c r="G12419" s="1165">
        <v>45232</v>
      </c>
    </row>
    <row r="12420" spans="1:7" ht="51">
      <c r="A12420" s="1162">
        <v>14147</v>
      </c>
      <c r="B12420" s="1162">
        <v>32358</v>
      </c>
      <c r="C12420" s="1163" t="s">
        <v>24690</v>
      </c>
      <c r="D12420" s="1163" t="s">
        <v>24691</v>
      </c>
      <c r="E12420" s="1164" t="s">
        <v>2894</v>
      </c>
      <c r="F12420" s="1165">
        <v>45143</v>
      </c>
      <c r="G12420" s="1165">
        <v>45262</v>
      </c>
    </row>
    <row r="12421" spans="1:7" ht="51">
      <c r="A12421" s="1162">
        <v>14148</v>
      </c>
      <c r="B12421" s="1162">
        <v>32359</v>
      </c>
      <c r="C12421" s="1163" t="s">
        <v>24692</v>
      </c>
      <c r="D12421" s="1163" t="s">
        <v>24693</v>
      </c>
      <c r="E12421" s="1164" t="s">
        <v>2894</v>
      </c>
      <c r="F12421" s="1165">
        <v>45113</v>
      </c>
      <c r="G12421" s="1165">
        <v>45232</v>
      </c>
    </row>
    <row r="12422" spans="1:7" ht="51">
      <c r="A12422" s="1162">
        <v>14149</v>
      </c>
      <c r="B12422" s="1162">
        <v>32360</v>
      </c>
      <c r="C12422" s="1163" t="s">
        <v>24694</v>
      </c>
      <c r="D12422" s="1163" t="s">
        <v>24695</v>
      </c>
      <c r="E12422" s="1164" t="s">
        <v>2894</v>
      </c>
      <c r="F12422" s="1165">
        <v>45143</v>
      </c>
      <c r="G12422" s="1165">
        <v>45262</v>
      </c>
    </row>
    <row r="12423" spans="1:7" ht="51">
      <c r="A12423" s="1162">
        <v>14150</v>
      </c>
      <c r="B12423" s="1162">
        <v>32361</v>
      </c>
      <c r="C12423" s="1163" t="s">
        <v>24696</v>
      </c>
      <c r="D12423" s="1163" t="s">
        <v>24697</v>
      </c>
      <c r="E12423" s="1164" t="s">
        <v>2894</v>
      </c>
      <c r="F12423" s="1165">
        <v>45113</v>
      </c>
      <c r="G12423" s="1165">
        <v>45232</v>
      </c>
    </row>
    <row r="12424" spans="1:7" ht="51">
      <c r="A12424" s="1162">
        <v>14151</v>
      </c>
      <c r="B12424" s="1162">
        <v>32362</v>
      </c>
      <c r="C12424" s="1163" t="s">
        <v>24698</v>
      </c>
      <c r="D12424" s="1163" t="s">
        <v>24699</v>
      </c>
      <c r="E12424" s="1164" t="s">
        <v>2894</v>
      </c>
      <c r="F12424" s="1165">
        <v>45143</v>
      </c>
      <c r="G12424" s="1165">
        <v>45262</v>
      </c>
    </row>
    <row r="12425" spans="1:7">
      <c r="A12425" s="1158">
        <v>14152</v>
      </c>
      <c r="B12425" s="1158">
        <v>32363</v>
      </c>
      <c r="C12425" s="1159" t="s">
        <v>24419</v>
      </c>
      <c r="D12425" s="1159" t="s">
        <v>9315</v>
      </c>
      <c r="E12425" s="1160" t="s">
        <v>4470</v>
      </c>
      <c r="F12425" s="1161">
        <v>45173</v>
      </c>
      <c r="G12425" s="1161">
        <v>45487</v>
      </c>
    </row>
    <row r="12426" spans="1:7" ht="38.25">
      <c r="A12426" s="1162">
        <v>14153</v>
      </c>
      <c r="B12426" s="1162">
        <v>32364</v>
      </c>
      <c r="C12426" s="1163" t="s">
        <v>24700</v>
      </c>
      <c r="D12426" s="1163" t="s">
        <v>24701</v>
      </c>
      <c r="E12426" s="1164" t="s">
        <v>3461</v>
      </c>
      <c r="F12426" s="1165">
        <v>45188</v>
      </c>
      <c r="G12426" s="1165">
        <v>45487</v>
      </c>
    </row>
    <row r="12427" spans="1:7" ht="38.25">
      <c r="A12427" s="1162">
        <v>14154</v>
      </c>
      <c r="B12427" s="1162">
        <v>32365</v>
      </c>
      <c r="C12427" s="1163" t="s">
        <v>24702</v>
      </c>
      <c r="D12427" s="1163" t="s">
        <v>24703</v>
      </c>
      <c r="E12427" s="1164" t="s">
        <v>3461</v>
      </c>
      <c r="F12427" s="1165">
        <v>45173</v>
      </c>
      <c r="G12427" s="1165">
        <v>45472</v>
      </c>
    </row>
    <row r="12428" spans="1:7" ht="38.25">
      <c r="A12428" s="1162">
        <v>14155</v>
      </c>
      <c r="B12428" s="1162">
        <v>32366</v>
      </c>
      <c r="C12428" s="1163" t="s">
        <v>24704</v>
      </c>
      <c r="D12428" s="1163" t="s">
        <v>24705</v>
      </c>
      <c r="E12428" s="1164" t="s">
        <v>3461</v>
      </c>
      <c r="F12428" s="1165">
        <v>45188</v>
      </c>
      <c r="G12428" s="1165">
        <v>45487</v>
      </c>
    </row>
    <row r="12429" spans="1:7" ht="38.25">
      <c r="A12429" s="1162">
        <v>14156</v>
      </c>
      <c r="B12429" s="1162">
        <v>32367</v>
      </c>
      <c r="C12429" s="1163" t="s">
        <v>24706</v>
      </c>
      <c r="D12429" s="1163" t="s">
        <v>24707</v>
      </c>
      <c r="E12429" s="1164" t="s">
        <v>3461</v>
      </c>
      <c r="F12429" s="1165">
        <v>45188</v>
      </c>
      <c r="G12429" s="1165">
        <v>45487</v>
      </c>
    </row>
    <row r="12430" spans="1:7" ht="38.25">
      <c r="A12430" s="1162">
        <v>14157</v>
      </c>
      <c r="B12430" s="1162">
        <v>32368</v>
      </c>
      <c r="C12430" s="1163" t="s">
        <v>24708</v>
      </c>
      <c r="D12430" s="1163" t="s">
        <v>24709</v>
      </c>
      <c r="E12430" s="1164" t="s">
        <v>3461</v>
      </c>
      <c r="F12430" s="1165">
        <v>45173</v>
      </c>
      <c r="G12430" s="1165">
        <v>45472</v>
      </c>
    </row>
    <row r="12431" spans="1:7">
      <c r="A12431" s="1158">
        <v>14158</v>
      </c>
      <c r="B12431" s="1158">
        <v>32369</v>
      </c>
      <c r="C12431" s="1159" t="s">
        <v>24710</v>
      </c>
      <c r="D12431" s="1159" t="s">
        <v>9885</v>
      </c>
      <c r="E12431" s="1160" t="s">
        <v>10854</v>
      </c>
      <c r="F12431" s="1161">
        <v>45233</v>
      </c>
      <c r="G12431" s="1161">
        <v>45577</v>
      </c>
    </row>
    <row r="12432" spans="1:7" ht="38.25">
      <c r="A12432" s="1162">
        <v>14159</v>
      </c>
      <c r="B12432" s="1162">
        <v>32370</v>
      </c>
      <c r="C12432" s="1163" t="s">
        <v>24711</v>
      </c>
      <c r="D12432" s="1163" t="s">
        <v>24712</v>
      </c>
      <c r="E12432" s="1164" t="s">
        <v>3461</v>
      </c>
      <c r="F12432" s="1165">
        <v>45233</v>
      </c>
      <c r="G12432" s="1165">
        <v>45532</v>
      </c>
    </row>
    <row r="12433" spans="1:7" ht="51">
      <c r="A12433" s="1162">
        <v>14160</v>
      </c>
      <c r="B12433" s="1162">
        <v>32371</v>
      </c>
      <c r="C12433" s="1163" t="s">
        <v>24713</v>
      </c>
      <c r="D12433" s="1163" t="s">
        <v>24714</v>
      </c>
      <c r="E12433" s="1164" t="s">
        <v>3461</v>
      </c>
      <c r="F12433" s="1165">
        <v>45263</v>
      </c>
      <c r="G12433" s="1165">
        <v>45562</v>
      </c>
    </row>
    <row r="12434" spans="1:7" ht="51">
      <c r="A12434" s="1162">
        <v>14161</v>
      </c>
      <c r="B12434" s="1162">
        <v>32372</v>
      </c>
      <c r="C12434" s="1163" t="s">
        <v>24715</v>
      </c>
      <c r="D12434" s="1163" t="s">
        <v>24716</v>
      </c>
      <c r="E12434" s="1164" t="s">
        <v>3461</v>
      </c>
      <c r="F12434" s="1165">
        <v>45278</v>
      </c>
      <c r="G12434" s="1165">
        <v>45577</v>
      </c>
    </row>
    <row r="12435" spans="1:7">
      <c r="A12435" s="1158">
        <v>14162</v>
      </c>
      <c r="B12435" s="1158">
        <v>32373</v>
      </c>
      <c r="C12435" s="1159" t="s">
        <v>17491</v>
      </c>
      <c r="D12435" s="1159" t="s">
        <v>8794</v>
      </c>
      <c r="E12435" s="1160" t="s">
        <v>16211</v>
      </c>
      <c r="F12435" s="1161">
        <v>45233</v>
      </c>
      <c r="G12435" s="1161">
        <v>45743</v>
      </c>
    </row>
    <row r="12436" spans="1:7" ht="25.5">
      <c r="A12436" s="1162">
        <v>14163</v>
      </c>
      <c r="B12436" s="1162">
        <v>32374</v>
      </c>
      <c r="C12436" s="1163" t="s">
        <v>24717</v>
      </c>
      <c r="D12436" s="1163" t="s">
        <v>24718</v>
      </c>
      <c r="E12436" s="1164" t="s">
        <v>3461</v>
      </c>
      <c r="F12436" s="1165">
        <v>45233</v>
      </c>
      <c r="G12436" s="1165">
        <v>45532</v>
      </c>
    </row>
    <row r="12437" spans="1:7" ht="51">
      <c r="A12437" s="1162">
        <v>14164</v>
      </c>
      <c r="B12437" s="1162">
        <v>32375</v>
      </c>
      <c r="C12437" s="1163" t="s">
        <v>24719</v>
      </c>
      <c r="D12437" s="1163" t="s">
        <v>24720</v>
      </c>
      <c r="E12437" s="1164" t="s">
        <v>3461</v>
      </c>
      <c r="F12437" s="1165">
        <v>45233</v>
      </c>
      <c r="G12437" s="1165">
        <v>45532</v>
      </c>
    </row>
    <row r="12438" spans="1:7" ht="25.5">
      <c r="A12438" s="1162">
        <v>14165</v>
      </c>
      <c r="B12438" s="1162">
        <v>32376</v>
      </c>
      <c r="C12438" s="1163" t="s">
        <v>24721</v>
      </c>
      <c r="D12438" s="1163" t="s">
        <v>24722</v>
      </c>
      <c r="E12438" s="1164" t="s">
        <v>3461</v>
      </c>
      <c r="F12438" s="1165">
        <v>45248</v>
      </c>
      <c r="G12438" s="1165">
        <v>45547</v>
      </c>
    </row>
    <row r="12439" spans="1:7" ht="25.5">
      <c r="A12439" s="1162">
        <v>14166</v>
      </c>
      <c r="B12439" s="1162">
        <v>32377</v>
      </c>
      <c r="C12439" s="1163" t="s">
        <v>24723</v>
      </c>
      <c r="D12439" s="1163" t="s">
        <v>24724</v>
      </c>
      <c r="E12439" s="1164" t="s">
        <v>3461</v>
      </c>
      <c r="F12439" s="1165">
        <v>45263</v>
      </c>
      <c r="G12439" s="1165">
        <v>45562</v>
      </c>
    </row>
    <row r="12440" spans="1:7" ht="38.25">
      <c r="A12440" s="1162">
        <v>14167</v>
      </c>
      <c r="B12440" s="1162">
        <v>32378</v>
      </c>
      <c r="C12440" s="1163" t="s">
        <v>24725</v>
      </c>
      <c r="D12440" s="1163" t="s">
        <v>24726</v>
      </c>
      <c r="E12440" s="1164" t="s">
        <v>3461</v>
      </c>
      <c r="F12440" s="1165">
        <v>45263</v>
      </c>
      <c r="G12440" s="1165">
        <v>45562</v>
      </c>
    </row>
    <row r="12441" spans="1:7" ht="25.5">
      <c r="A12441" s="1162">
        <v>14168</v>
      </c>
      <c r="B12441" s="1162">
        <v>32379</v>
      </c>
      <c r="C12441" s="1163" t="s">
        <v>24727</v>
      </c>
      <c r="D12441" s="1163" t="s">
        <v>24728</v>
      </c>
      <c r="E12441" s="1164" t="s">
        <v>3461</v>
      </c>
      <c r="F12441" s="1165">
        <v>45263</v>
      </c>
      <c r="G12441" s="1165">
        <v>45562</v>
      </c>
    </row>
    <row r="12442" spans="1:7" ht="25.5">
      <c r="A12442" s="1162">
        <v>14169</v>
      </c>
      <c r="B12442" s="1162">
        <v>32380</v>
      </c>
      <c r="C12442" s="1163" t="s">
        <v>24729</v>
      </c>
      <c r="D12442" s="1163" t="s">
        <v>24730</v>
      </c>
      <c r="E12442" s="1164" t="s">
        <v>3009</v>
      </c>
      <c r="F12442" s="1165">
        <v>45563</v>
      </c>
      <c r="G12442" s="1165">
        <v>45712</v>
      </c>
    </row>
    <row r="12443" spans="1:7" ht="25.5">
      <c r="A12443" s="1162">
        <v>14170</v>
      </c>
      <c r="B12443" s="1162">
        <v>32381</v>
      </c>
      <c r="C12443" s="1163" t="s">
        <v>24731</v>
      </c>
      <c r="D12443" s="1163" t="s">
        <v>24732</v>
      </c>
      <c r="E12443" s="1164" t="s">
        <v>15614</v>
      </c>
      <c r="F12443" s="1165">
        <v>45563</v>
      </c>
      <c r="G12443" s="1165">
        <v>45743</v>
      </c>
    </row>
    <row r="12444" spans="1:7" ht="38.25">
      <c r="A12444" s="1162">
        <v>14171</v>
      </c>
      <c r="B12444" s="1162">
        <v>32382</v>
      </c>
      <c r="C12444" s="1163" t="s">
        <v>24733</v>
      </c>
      <c r="D12444" s="1163" t="s">
        <v>24734</v>
      </c>
      <c r="E12444" s="1164" t="s">
        <v>3064</v>
      </c>
      <c r="F12444" s="1165">
        <v>45533</v>
      </c>
      <c r="G12444" s="1165">
        <v>45712</v>
      </c>
    </row>
    <row r="12445" spans="1:7" ht="25.5">
      <c r="A12445" s="1158">
        <v>14172</v>
      </c>
      <c r="B12445" s="1158">
        <v>32383</v>
      </c>
      <c r="C12445" s="1159" t="s">
        <v>24735</v>
      </c>
      <c r="D12445" s="1159" t="s">
        <v>24736</v>
      </c>
      <c r="E12445" s="1160" t="s">
        <v>24737</v>
      </c>
      <c r="F12445" s="1161">
        <v>44409</v>
      </c>
      <c r="G12445" s="1161">
        <v>46111</v>
      </c>
    </row>
    <row r="12446" spans="1:7">
      <c r="A12446" s="1162">
        <v>14173</v>
      </c>
      <c r="B12446" s="1162">
        <v>32384</v>
      </c>
      <c r="C12446" s="1163" t="s">
        <v>24738</v>
      </c>
      <c r="D12446" s="1163" t="s">
        <v>24739</v>
      </c>
      <c r="E12446" s="1164" t="s">
        <v>2357</v>
      </c>
      <c r="F12446" s="1165">
        <v>46111</v>
      </c>
      <c r="G12446" s="1165">
        <v>46111</v>
      </c>
    </row>
    <row r="12447" spans="1:7">
      <c r="A12447" s="1158">
        <v>14174</v>
      </c>
      <c r="B12447" s="1158">
        <v>32385</v>
      </c>
      <c r="C12447" s="1159" t="s">
        <v>11951</v>
      </c>
      <c r="D12447" s="1159" t="s">
        <v>3179</v>
      </c>
      <c r="E12447" s="1160" t="s">
        <v>24740</v>
      </c>
      <c r="F12447" s="1161">
        <v>44409</v>
      </c>
      <c r="G12447" s="1161">
        <v>45472</v>
      </c>
    </row>
    <row r="12448" spans="1:7" ht="38.25">
      <c r="A12448" s="1162">
        <v>14175</v>
      </c>
      <c r="B12448" s="1162">
        <v>32386</v>
      </c>
      <c r="C12448" s="1163" t="s">
        <v>24741</v>
      </c>
      <c r="D12448" s="1163" t="s">
        <v>24742</v>
      </c>
      <c r="E12448" s="1164" t="s">
        <v>3009</v>
      </c>
      <c r="F12448" s="1165">
        <v>44723</v>
      </c>
      <c r="G12448" s="1165">
        <v>44872</v>
      </c>
    </row>
    <row r="12449" spans="1:7" ht="25.5">
      <c r="A12449" s="1162">
        <v>14176</v>
      </c>
      <c r="B12449" s="1162">
        <v>32387</v>
      </c>
      <c r="C12449" s="1163" t="s">
        <v>24743</v>
      </c>
      <c r="D12449" s="1163" t="s">
        <v>24744</v>
      </c>
      <c r="E12449" s="1164" t="s">
        <v>3034</v>
      </c>
      <c r="F12449" s="1165">
        <v>44873</v>
      </c>
      <c r="G12449" s="1165">
        <v>44932</v>
      </c>
    </row>
    <row r="12450" spans="1:7" ht="38.25">
      <c r="A12450" s="1162">
        <v>14177</v>
      </c>
      <c r="B12450" s="1162">
        <v>32388</v>
      </c>
      <c r="C12450" s="1163" t="s">
        <v>24745</v>
      </c>
      <c r="D12450" s="1163" t="s">
        <v>24746</v>
      </c>
      <c r="E12450" s="1164" t="s">
        <v>2947</v>
      </c>
      <c r="F12450" s="1165">
        <v>44933</v>
      </c>
      <c r="G12450" s="1165">
        <v>45007</v>
      </c>
    </row>
    <row r="12451" spans="1:7" ht="25.5">
      <c r="A12451" s="1162">
        <v>14178</v>
      </c>
      <c r="B12451" s="1162">
        <v>32389</v>
      </c>
      <c r="C12451" s="1163" t="s">
        <v>24747</v>
      </c>
      <c r="D12451" s="1163" t="s">
        <v>24748</v>
      </c>
      <c r="E12451" s="1164" t="s">
        <v>2947</v>
      </c>
      <c r="F12451" s="1165">
        <v>44978</v>
      </c>
      <c r="G12451" s="1165">
        <v>45052</v>
      </c>
    </row>
    <row r="12452" spans="1:7" ht="38.25">
      <c r="A12452" s="1162">
        <v>14179</v>
      </c>
      <c r="B12452" s="1162">
        <v>32390</v>
      </c>
      <c r="C12452" s="1163" t="s">
        <v>24749</v>
      </c>
      <c r="D12452" s="1163" t="s">
        <v>24750</v>
      </c>
      <c r="E12452" s="1164" t="s">
        <v>2947</v>
      </c>
      <c r="F12452" s="1165">
        <v>45023</v>
      </c>
      <c r="G12452" s="1165">
        <v>45097</v>
      </c>
    </row>
    <row r="12453" spans="1:7" ht="25.5">
      <c r="A12453" s="1162">
        <v>14180</v>
      </c>
      <c r="B12453" s="1162">
        <v>32391</v>
      </c>
      <c r="C12453" s="1163" t="s">
        <v>24751</v>
      </c>
      <c r="D12453" s="1163" t="s">
        <v>24752</v>
      </c>
      <c r="E12453" s="1164" t="s">
        <v>2947</v>
      </c>
      <c r="F12453" s="1165">
        <v>45068</v>
      </c>
      <c r="G12453" s="1165">
        <v>45142</v>
      </c>
    </row>
    <row r="12454" spans="1:7" ht="38.25">
      <c r="A12454" s="1162">
        <v>14181</v>
      </c>
      <c r="B12454" s="1162">
        <v>32392</v>
      </c>
      <c r="C12454" s="1163" t="s">
        <v>24753</v>
      </c>
      <c r="D12454" s="1163" t="s">
        <v>24754</v>
      </c>
      <c r="E12454" s="1164" t="s">
        <v>2947</v>
      </c>
      <c r="F12454" s="1165">
        <v>45113</v>
      </c>
      <c r="G12454" s="1165">
        <v>45187</v>
      </c>
    </row>
    <row r="12455" spans="1:7" ht="25.5">
      <c r="A12455" s="1162">
        <v>14182</v>
      </c>
      <c r="B12455" s="1162">
        <v>32393</v>
      </c>
      <c r="C12455" s="1163" t="s">
        <v>24755</v>
      </c>
      <c r="D12455" s="1163" t="s">
        <v>24756</v>
      </c>
      <c r="E12455" s="1164" t="s">
        <v>3215</v>
      </c>
      <c r="F12455" s="1165">
        <v>45158</v>
      </c>
      <c r="G12455" s="1165">
        <v>45237</v>
      </c>
    </row>
    <row r="12456" spans="1:7" ht="25.5">
      <c r="A12456" s="1162">
        <v>14183</v>
      </c>
      <c r="B12456" s="1162">
        <v>32394</v>
      </c>
      <c r="C12456" s="1163" t="s">
        <v>24757</v>
      </c>
      <c r="D12456" s="1163" t="s">
        <v>24758</v>
      </c>
      <c r="E12456" s="1164" t="s">
        <v>3215</v>
      </c>
      <c r="F12456" s="1165">
        <v>45208</v>
      </c>
      <c r="G12456" s="1165">
        <v>45287</v>
      </c>
    </row>
    <row r="12457" spans="1:7" ht="25.5">
      <c r="A12457" s="1162">
        <v>14184</v>
      </c>
      <c r="B12457" s="1162">
        <v>32395</v>
      </c>
      <c r="C12457" s="1163" t="s">
        <v>24759</v>
      </c>
      <c r="D12457" s="1163" t="s">
        <v>24760</v>
      </c>
      <c r="E12457" s="1164" t="s">
        <v>3287</v>
      </c>
      <c r="F12457" s="1165">
        <v>45288</v>
      </c>
      <c r="G12457" s="1165">
        <v>45377</v>
      </c>
    </row>
    <row r="12458" spans="1:7" ht="38.25">
      <c r="A12458" s="1162">
        <v>14185</v>
      </c>
      <c r="B12458" s="1162">
        <v>32396</v>
      </c>
      <c r="C12458" s="1163" t="s">
        <v>24761</v>
      </c>
      <c r="D12458" s="1163" t="s">
        <v>24762</v>
      </c>
      <c r="E12458" s="1164" t="s">
        <v>3009</v>
      </c>
      <c r="F12458" s="1165">
        <v>44933</v>
      </c>
      <c r="G12458" s="1165">
        <v>45082</v>
      </c>
    </row>
    <row r="12459" spans="1:7" ht="38.25">
      <c r="A12459" s="1162">
        <v>14186</v>
      </c>
      <c r="B12459" s="1162">
        <v>32397</v>
      </c>
      <c r="C12459" s="1163" t="s">
        <v>24763</v>
      </c>
      <c r="D12459" s="1163" t="s">
        <v>24764</v>
      </c>
      <c r="E12459" s="1164" t="s">
        <v>4546</v>
      </c>
      <c r="F12459" s="1165">
        <v>45083</v>
      </c>
      <c r="G12459" s="1165">
        <v>45322</v>
      </c>
    </row>
    <row r="12460" spans="1:7" ht="25.5">
      <c r="A12460" s="1162">
        <v>14187</v>
      </c>
      <c r="B12460" s="1162">
        <v>32398</v>
      </c>
      <c r="C12460" s="1163" t="s">
        <v>24765</v>
      </c>
      <c r="D12460" s="1163" t="s">
        <v>24766</v>
      </c>
      <c r="E12460" s="1164" t="s">
        <v>3287</v>
      </c>
      <c r="F12460" s="1165">
        <v>44933</v>
      </c>
      <c r="G12460" s="1165">
        <v>45022</v>
      </c>
    </row>
    <row r="12461" spans="1:7" ht="25.5">
      <c r="A12461" s="1162">
        <v>14188</v>
      </c>
      <c r="B12461" s="1162">
        <v>32399</v>
      </c>
      <c r="C12461" s="1163" t="s">
        <v>24767</v>
      </c>
      <c r="D12461" s="1163" t="s">
        <v>24768</v>
      </c>
      <c r="E12461" s="1164" t="s">
        <v>3006</v>
      </c>
      <c r="F12461" s="1165">
        <v>45008</v>
      </c>
      <c r="G12461" s="1165">
        <v>45367</v>
      </c>
    </row>
    <row r="12462" spans="1:7" ht="51">
      <c r="A12462" s="1162">
        <v>14189</v>
      </c>
      <c r="B12462" s="1162">
        <v>32400</v>
      </c>
      <c r="C12462" s="1163" t="s">
        <v>24769</v>
      </c>
      <c r="D12462" s="1163" t="s">
        <v>24770</v>
      </c>
      <c r="E12462" s="1164" t="s">
        <v>2894</v>
      </c>
      <c r="F12462" s="1165">
        <v>44933</v>
      </c>
      <c r="G12462" s="1165">
        <v>45052</v>
      </c>
    </row>
    <row r="12463" spans="1:7" ht="51">
      <c r="A12463" s="1162">
        <v>14190</v>
      </c>
      <c r="B12463" s="1162">
        <v>32401</v>
      </c>
      <c r="C12463" s="1163" t="s">
        <v>24769</v>
      </c>
      <c r="D12463" s="1163" t="s">
        <v>24771</v>
      </c>
      <c r="E12463" s="1164" t="s">
        <v>3064</v>
      </c>
      <c r="F12463" s="1165">
        <v>45098</v>
      </c>
      <c r="G12463" s="1165">
        <v>45277</v>
      </c>
    </row>
    <row r="12464" spans="1:7" ht="38.25">
      <c r="A12464" s="1162">
        <v>14191</v>
      </c>
      <c r="B12464" s="1162">
        <v>32402</v>
      </c>
      <c r="C12464" s="1163" t="s">
        <v>24772</v>
      </c>
      <c r="D12464" s="1163" t="s">
        <v>24773</v>
      </c>
      <c r="E12464" s="1164" t="s">
        <v>3034</v>
      </c>
      <c r="F12464" s="1165">
        <v>45378</v>
      </c>
      <c r="G12464" s="1165">
        <v>45437</v>
      </c>
    </row>
    <row r="12465" spans="1:7" ht="25.5">
      <c r="A12465" s="1162">
        <v>14192</v>
      </c>
      <c r="B12465" s="1162">
        <v>32403</v>
      </c>
      <c r="C12465" s="1163" t="s">
        <v>24774</v>
      </c>
      <c r="D12465" s="1163" t="s">
        <v>24775</v>
      </c>
      <c r="E12465" s="1164" t="s">
        <v>3287</v>
      </c>
      <c r="F12465" s="1165">
        <v>45288</v>
      </c>
      <c r="G12465" s="1165">
        <v>45377</v>
      </c>
    </row>
    <row r="12466" spans="1:7" ht="25.5">
      <c r="A12466" s="1162">
        <v>14193</v>
      </c>
      <c r="B12466" s="1162">
        <v>32404</v>
      </c>
      <c r="C12466" s="1163" t="s">
        <v>24776</v>
      </c>
      <c r="D12466" s="1163" t="s">
        <v>24777</v>
      </c>
      <c r="E12466" s="1164" t="s">
        <v>3112</v>
      </c>
      <c r="F12466" s="1165">
        <v>45288</v>
      </c>
      <c r="G12466" s="1165">
        <v>45317</v>
      </c>
    </row>
    <row r="12467" spans="1:7" ht="38.25">
      <c r="A12467" s="1162">
        <v>14194</v>
      </c>
      <c r="B12467" s="1162">
        <v>32405</v>
      </c>
      <c r="C12467" s="1163" t="s">
        <v>24778</v>
      </c>
      <c r="D12467" s="1163" t="s">
        <v>24779</v>
      </c>
      <c r="E12467" s="1164" t="s">
        <v>3034</v>
      </c>
      <c r="F12467" s="1165">
        <v>45288</v>
      </c>
      <c r="G12467" s="1165">
        <v>45347</v>
      </c>
    </row>
    <row r="12468" spans="1:7" ht="38.25">
      <c r="A12468" s="1162">
        <v>14195</v>
      </c>
      <c r="B12468" s="1162">
        <v>32406</v>
      </c>
      <c r="C12468" s="1163" t="s">
        <v>24780</v>
      </c>
      <c r="D12468" s="1163" t="s">
        <v>24781</v>
      </c>
      <c r="E12468" s="1164" t="s">
        <v>3034</v>
      </c>
      <c r="F12468" s="1165">
        <v>45288</v>
      </c>
      <c r="G12468" s="1165">
        <v>45347</v>
      </c>
    </row>
    <row r="12469" spans="1:7" ht="25.5">
      <c r="A12469" s="1162">
        <v>14196</v>
      </c>
      <c r="B12469" s="1162">
        <v>32407</v>
      </c>
      <c r="C12469" s="1163" t="s">
        <v>24782</v>
      </c>
      <c r="D12469" s="1163" t="s">
        <v>24783</v>
      </c>
      <c r="E12469" s="1164" t="s">
        <v>6406</v>
      </c>
      <c r="F12469" s="1165">
        <v>45053</v>
      </c>
      <c r="G12469" s="1165">
        <v>45442</v>
      </c>
    </row>
    <row r="12470" spans="1:7">
      <c r="A12470" s="1162">
        <v>14197</v>
      </c>
      <c r="B12470" s="1162">
        <v>32408</v>
      </c>
      <c r="C12470" s="1163" t="s">
        <v>16786</v>
      </c>
      <c r="D12470" s="1163" t="s">
        <v>9422</v>
      </c>
      <c r="E12470" s="1164" t="s">
        <v>3287</v>
      </c>
      <c r="F12470" s="1165">
        <v>45378</v>
      </c>
      <c r="G12470" s="1165">
        <v>45467</v>
      </c>
    </row>
    <row r="12471" spans="1:7">
      <c r="A12471" s="1162">
        <v>14198</v>
      </c>
      <c r="B12471" s="1162">
        <v>32409</v>
      </c>
      <c r="C12471" s="1163" t="s">
        <v>16789</v>
      </c>
      <c r="D12471" s="1163" t="s">
        <v>9424</v>
      </c>
      <c r="E12471" s="1164" t="s">
        <v>3461</v>
      </c>
      <c r="F12471" s="1165">
        <v>45053</v>
      </c>
      <c r="G12471" s="1165">
        <v>45352</v>
      </c>
    </row>
    <row r="12472" spans="1:7" ht="25.5">
      <c r="A12472" s="1162">
        <v>14199</v>
      </c>
      <c r="B12472" s="1162">
        <v>32410</v>
      </c>
      <c r="C12472" s="1163" t="s">
        <v>24784</v>
      </c>
      <c r="D12472" s="1163" t="s">
        <v>24785</v>
      </c>
      <c r="E12472" s="1164" t="s">
        <v>3112</v>
      </c>
      <c r="F12472" s="1165">
        <v>45443</v>
      </c>
      <c r="G12472" s="1165">
        <v>45472</v>
      </c>
    </row>
    <row r="12473" spans="1:7" ht="25.5">
      <c r="A12473" s="1162">
        <v>14200</v>
      </c>
      <c r="B12473" s="1162">
        <v>32411</v>
      </c>
      <c r="C12473" s="1163" t="s">
        <v>24786</v>
      </c>
      <c r="D12473" s="1163" t="s">
        <v>24787</v>
      </c>
      <c r="E12473" s="1164" t="s">
        <v>2909</v>
      </c>
      <c r="F12473" s="1165">
        <v>44409</v>
      </c>
      <c r="G12473" s="1165">
        <v>44471</v>
      </c>
    </row>
    <row r="12474" spans="1:7">
      <c r="A12474" s="1158">
        <v>14201</v>
      </c>
      <c r="B12474" s="1158">
        <v>32412</v>
      </c>
      <c r="C12474" s="1159" t="s">
        <v>11960</v>
      </c>
      <c r="D12474" s="1159" t="s">
        <v>12561</v>
      </c>
      <c r="E12474" s="1160" t="s">
        <v>24788</v>
      </c>
      <c r="F12474" s="1161">
        <v>45196</v>
      </c>
      <c r="G12474" s="1161">
        <v>46111</v>
      </c>
    </row>
    <row r="12475" spans="1:7" ht="25.5">
      <c r="A12475" s="1158">
        <v>14202</v>
      </c>
      <c r="B12475" s="1158">
        <v>32413</v>
      </c>
      <c r="C12475" s="1159" t="s">
        <v>24789</v>
      </c>
      <c r="D12475" s="1159" t="s">
        <v>23495</v>
      </c>
      <c r="E12475" s="1160" t="s">
        <v>24790</v>
      </c>
      <c r="F12475" s="1161">
        <v>45196</v>
      </c>
      <c r="G12475" s="1161">
        <v>45586</v>
      </c>
    </row>
    <row r="12476" spans="1:7" ht="25.5">
      <c r="A12476" s="1162">
        <v>14203</v>
      </c>
      <c r="B12476" s="1162">
        <v>32414</v>
      </c>
      <c r="C12476" s="1163" t="s">
        <v>24791</v>
      </c>
      <c r="D12476" s="1163" t="s">
        <v>9462</v>
      </c>
      <c r="E12476" s="1164" t="s">
        <v>2953</v>
      </c>
      <c r="F12476" s="1165">
        <v>45427</v>
      </c>
      <c r="G12476" s="1165">
        <v>45475</v>
      </c>
    </row>
    <row r="12477" spans="1:7" ht="38.25">
      <c r="A12477" s="1162">
        <v>14204</v>
      </c>
      <c r="B12477" s="1162">
        <v>32415</v>
      </c>
      <c r="C12477" s="1163" t="s">
        <v>24792</v>
      </c>
      <c r="D12477" s="1163" t="s">
        <v>24793</v>
      </c>
      <c r="E12477" s="1164" t="s">
        <v>2702</v>
      </c>
      <c r="F12477" s="1165">
        <v>45450</v>
      </c>
      <c r="G12477" s="1165">
        <v>45456</v>
      </c>
    </row>
    <row r="12478" spans="1:7" ht="38.25">
      <c r="A12478" s="1162">
        <v>14205</v>
      </c>
      <c r="B12478" s="1162">
        <v>32416</v>
      </c>
      <c r="C12478" s="1163" t="s">
        <v>24794</v>
      </c>
      <c r="D12478" s="1163" t="s">
        <v>24795</v>
      </c>
      <c r="E12478" s="1164" t="s">
        <v>2563</v>
      </c>
      <c r="F12478" s="1165">
        <v>45196</v>
      </c>
      <c r="G12478" s="1165">
        <v>45209</v>
      </c>
    </row>
    <row r="12479" spans="1:7" ht="25.5">
      <c r="A12479" s="1162">
        <v>14206</v>
      </c>
      <c r="B12479" s="1162">
        <v>32417</v>
      </c>
      <c r="C12479" s="1163" t="s">
        <v>24796</v>
      </c>
      <c r="D12479" s="1163" t="s">
        <v>24797</v>
      </c>
      <c r="E12479" s="1164" t="s">
        <v>2602</v>
      </c>
      <c r="F12479" s="1165">
        <v>45582</v>
      </c>
      <c r="G12479" s="1165">
        <v>45584</v>
      </c>
    </row>
    <row r="12480" spans="1:7" ht="25.5">
      <c r="A12480" s="1162">
        <v>14207</v>
      </c>
      <c r="B12480" s="1162">
        <v>32418</v>
      </c>
      <c r="C12480" s="1163" t="s">
        <v>24798</v>
      </c>
      <c r="D12480" s="1163" t="s">
        <v>24799</v>
      </c>
      <c r="E12480" s="1164" t="s">
        <v>2563</v>
      </c>
      <c r="F12480" s="1165">
        <v>45422</v>
      </c>
      <c r="G12480" s="1165">
        <v>45435</v>
      </c>
    </row>
    <row r="12481" spans="1:7" ht="25.5">
      <c r="A12481" s="1162">
        <v>14208</v>
      </c>
      <c r="B12481" s="1162">
        <v>32419</v>
      </c>
      <c r="C12481" s="1163" t="s">
        <v>24800</v>
      </c>
      <c r="D12481" s="1163" t="s">
        <v>24801</v>
      </c>
      <c r="E12481" s="1164" t="s">
        <v>2563</v>
      </c>
      <c r="F12481" s="1165">
        <v>45408</v>
      </c>
      <c r="G12481" s="1165">
        <v>45421</v>
      </c>
    </row>
    <row r="12482" spans="1:7" ht="25.5">
      <c r="A12482" s="1162">
        <v>14209</v>
      </c>
      <c r="B12482" s="1162">
        <v>32420</v>
      </c>
      <c r="C12482" s="1163" t="s">
        <v>24802</v>
      </c>
      <c r="D12482" s="1163" t="s">
        <v>9444</v>
      </c>
      <c r="E12482" s="1164" t="s">
        <v>4905</v>
      </c>
      <c r="F12482" s="1165">
        <v>45390</v>
      </c>
      <c r="G12482" s="1165">
        <v>45426</v>
      </c>
    </row>
    <row r="12483" spans="1:7" ht="25.5">
      <c r="A12483" s="1162">
        <v>14210</v>
      </c>
      <c r="B12483" s="1162">
        <v>32421</v>
      </c>
      <c r="C12483" s="1163" t="s">
        <v>24803</v>
      </c>
      <c r="D12483" s="1163" t="s">
        <v>9464</v>
      </c>
      <c r="E12483" s="1164" t="s">
        <v>9465</v>
      </c>
      <c r="F12483" s="1165">
        <v>45566</v>
      </c>
      <c r="G12483" s="1165">
        <v>45581</v>
      </c>
    </row>
    <row r="12484" spans="1:7">
      <c r="A12484" s="1162">
        <v>14211</v>
      </c>
      <c r="B12484" s="1162">
        <v>32422</v>
      </c>
      <c r="C12484" s="1163" t="s">
        <v>24804</v>
      </c>
      <c r="D12484" s="1163" t="s">
        <v>9467</v>
      </c>
      <c r="E12484" s="1164" t="s">
        <v>2927</v>
      </c>
      <c r="F12484" s="1165">
        <v>45566</v>
      </c>
      <c r="G12484" s="1165">
        <v>45586</v>
      </c>
    </row>
    <row r="12485" spans="1:7" ht="25.5">
      <c r="A12485" s="1162">
        <v>14212</v>
      </c>
      <c r="B12485" s="1162">
        <v>32423</v>
      </c>
      <c r="C12485" s="1163" t="s">
        <v>24805</v>
      </c>
      <c r="D12485" s="1163" t="s">
        <v>24806</v>
      </c>
      <c r="E12485" s="1164" t="s">
        <v>2563</v>
      </c>
      <c r="F12485" s="1165">
        <v>45196</v>
      </c>
      <c r="G12485" s="1165">
        <v>45209</v>
      </c>
    </row>
    <row r="12486" spans="1:7" ht="25.5">
      <c r="A12486" s="1162">
        <v>14213</v>
      </c>
      <c r="B12486" s="1162">
        <v>32424</v>
      </c>
      <c r="C12486" s="1163" t="s">
        <v>24807</v>
      </c>
      <c r="D12486" s="1163" t="s">
        <v>9469</v>
      </c>
      <c r="E12486" s="1164" t="s">
        <v>3112</v>
      </c>
      <c r="F12486" s="1165">
        <v>45536</v>
      </c>
      <c r="G12486" s="1165">
        <v>45565</v>
      </c>
    </row>
    <row r="12487" spans="1:7" ht="25.5">
      <c r="A12487" s="1158">
        <v>14214</v>
      </c>
      <c r="B12487" s="1158">
        <v>32425</v>
      </c>
      <c r="C12487" s="1159" t="s">
        <v>24107</v>
      </c>
      <c r="D12487" s="1159" t="s">
        <v>24108</v>
      </c>
      <c r="E12487" s="1160" t="s">
        <v>9430</v>
      </c>
      <c r="F12487" s="1161">
        <v>45309</v>
      </c>
      <c r="G12487" s="1161">
        <v>45407</v>
      </c>
    </row>
    <row r="12488" spans="1:7" ht="38.25">
      <c r="A12488" s="1162">
        <v>14215</v>
      </c>
      <c r="B12488" s="1162">
        <v>32426</v>
      </c>
      <c r="C12488" s="1163" t="s">
        <v>24808</v>
      </c>
      <c r="D12488" s="1163" t="s">
        <v>24809</v>
      </c>
      <c r="E12488" s="1164" t="s">
        <v>2563</v>
      </c>
      <c r="F12488" s="1165">
        <v>45309</v>
      </c>
      <c r="G12488" s="1165">
        <v>45322</v>
      </c>
    </row>
    <row r="12489" spans="1:7" ht="25.5">
      <c r="A12489" s="1162">
        <v>14216</v>
      </c>
      <c r="B12489" s="1162">
        <v>32427</v>
      </c>
      <c r="C12489" s="1163" t="s">
        <v>24810</v>
      </c>
      <c r="D12489" s="1163" t="s">
        <v>24811</v>
      </c>
      <c r="E12489" s="1164" t="s">
        <v>3112</v>
      </c>
      <c r="F12489" s="1165">
        <v>45378</v>
      </c>
      <c r="G12489" s="1165">
        <v>45407</v>
      </c>
    </row>
    <row r="12490" spans="1:7" ht="25.5">
      <c r="A12490" s="1162">
        <v>14217</v>
      </c>
      <c r="B12490" s="1162">
        <v>32428</v>
      </c>
      <c r="C12490" s="1163" t="s">
        <v>24812</v>
      </c>
      <c r="D12490" s="1163" t="s">
        <v>9438</v>
      </c>
      <c r="E12490" s="1164" t="s">
        <v>3112</v>
      </c>
      <c r="F12490" s="1165">
        <v>45378</v>
      </c>
      <c r="G12490" s="1165">
        <v>45407</v>
      </c>
    </row>
    <row r="12491" spans="1:7" ht="38.25">
      <c r="A12491" s="1162">
        <v>14218</v>
      </c>
      <c r="B12491" s="1162">
        <v>32429</v>
      </c>
      <c r="C12491" s="1163" t="s">
        <v>24813</v>
      </c>
      <c r="D12491" s="1163" t="s">
        <v>24814</v>
      </c>
      <c r="E12491" s="1164" t="s">
        <v>2563</v>
      </c>
      <c r="F12491" s="1165">
        <v>45323</v>
      </c>
      <c r="G12491" s="1165">
        <v>45336</v>
      </c>
    </row>
    <row r="12492" spans="1:7" ht="25.5">
      <c r="A12492" s="1158">
        <v>14219</v>
      </c>
      <c r="B12492" s="1158">
        <v>32430</v>
      </c>
      <c r="C12492" s="1159" t="s">
        <v>24815</v>
      </c>
      <c r="D12492" s="1159" t="s">
        <v>23527</v>
      </c>
      <c r="E12492" s="1160" t="s">
        <v>24816</v>
      </c>
      <c r="F12492" s="1161">
        <v>45436</v>
      </c>
      <c r="G12492" s="1161">
        <v>46111</v>
      </c>
    </row>
    <row r="12493" spans="1:7" ht="38.25">
      <c r="A12493" s="1162">
        <v>14220</v>
      </c>
      <c r="B12493" s="1162">
        <v>32431</v>
      </c>
      <c r="C12493" s="1163" t="s">
        <v>24817</v>
      </c>
      <c r="D12493" s="1163" t="s">
        <v>24818</v>
      </c>
      <c r="E12493" s="1164" t="s">
        <v>3009</v>
      </c>
      <c r="F12493" s="1165">
        <v>45443</v>
      </c>
      <c r="G12493" s="1165">
        <v>45592</v>
      </c>
    </row>
    <row r="12494" spans="1:7" ht="38.25">
      <c r="A12494" s="1162">
        <v>14221</v>
      </c>
      <c r="B12494" s="1162">
        <v>32432</v>
      </c>
      <c r="C12494" s="1163" t="s">
        <v>24819</v>
      </c>
      <c r="D12494" s="1163" t="s">
        <v>24820</v>
      </c>
      <c r="E12494" s="1164" t="s">
        <v>2702</v>
      </c>
      <c r="F12494" s="1165">
        <v>45443</v>
      </c>
      <c r="G12494" s="1165">
        <v>45449</v>
      </c>
    </row>
    <row r="12495" spans="1:7" ht="25.5">
      <c r="A12495" s="1162">
        <v>14222</v>
      </c>
      <c r="B12495" s="1162">
        <v>32433</v>
      </c>
      <c r="C12495" s="1163" t="s">
        <v>24821</v>
      </c>
      <c r="D12495" s="1163" t="s">
        <v>24822</v>
      </c>
      <c r="E12495" s="1164" t="s">
        <v>2702</v>
      </c>
      <c r="F12495" s="1165">
        <v>45436</v>
      </c>
      <c r="G12495" s="1165">
        <v>45442</v>
      </c>
    </row>
    <row r="12496" spans="1:7" ht="38.25">
      <c r="A12496" s="1162">
        <v>14223</v>
      </c>
      <c r="B12496" s="1162">
        <v>32434</v>
      </c>
      <c r="C12496" s="1163" t="s">
        <v>24823</v>
      </c>
      <c r="D12496" s="1163" t="s">
        <v>24824</v>
      </c>
      <c r="E12496" s="1164" t="s">
        <v>4628</v>
      </c>
      <c r="F12496" s="1165">
        <v>45842</v>
      </c>
      <c r="G12496" s="1165">
        <v>46111</v>
      </c>
    </row>
    <row r="12497" spans="1:7" ht="25.5">
      <c r="A12497" s="1162">
        <v>14224</v>
      </c>
      <c r="B12497" s="1162">
        <v>32435</v>
      </c>
      <c r="C12497" s="1163" t="s">
        <v>24825</v>
      </c>
      <c r="D12497" s="1163" t="s">
        <v>24826</v>
      </c>
      <c r="E12497" s="1164" t="s">
        <v>4628</v>
      </c>
      <c r="F12497" s="1165">
        <v>45842</v>
      </c>
      <c r="G12497" s="1165">
        <v>46111</v>
      </c>
    </row>
    <row r="12498" spans="1:7" ht="25.5">
      <c r="A12498" s="1158">
        <v>14225</v>
      </c>
      <c r="B12498" s="1158">
        <v>32436</v>
      </c>
      <c r="C12498" s="1159" t="s">
        <v>24827</v>
      </c>
      <c r="D12498" s="1159" t="s">
        <v>24828</v>
      </c>
      <c r="E12498" s="1160" t="s">
        <v>24829</v>
      </c>
      <c r="F12498" s="1161">
        <v>45457</v>
      </c>
      <c r="G12498" s="1161">
        <v>45630</v>
      </c>
    </row>
    <row r="12499" spans="1:7" ht="38.25">
      <c r="A12499" s="1162">
        <v>14226</v>
      </c>
      <c r="B12499" s="1162">
        <v>32437</v>
      </c>
      <c r="C12499" s="1163" t="s">
        <v>24830</v>
      </c>
      <c r="D12499" s="1163" t="s">
        <v>24831</v>
      </c>
      <c r="E12499" s="1164" t="s">
        <v>2702</v>
      </c>
      <c r="F12499" s="1165">
        <v>45457</v>
      </c>
      <c r="G12499" s="1165">
        <v>45463</v>
      </c>
    </row>
    <row r="12500" spans="1:7" ht="38.25">
      <c r="A12500" s="1162">
        <v>14227</v>
      </c>
      <c r="B12500" s="1162">
        <v>32438</v>
      </c>
      <c r="C12500" s="1163" t="s">
        <v>24832</v>
      </c>
      <c r="D12500" s="1163" t="s">
        <v>24833</v>
      </c>
      <c r="E12500" s="1164" t="s">
        <v>2702</v>
      </c>
      <c r="F12500" s="1165">
        <v>45464</v>
      </c>
      <c r="G12500" s="1165">
        <v>45470</v>
      </c>
    </row>
    <row r="12501" spans="1:7">
      <c r="A12501" s="1162">
        <v>14228</v>
      </c>
      <c r="B12501" s="1162">
        <v>32439</v>
      </c>
      <c r="C12501" s="1163" t="s">
        <v>24834</v>
      </c>
      <c r="D12501" s="1163" t="s">
        <v>9478</v>
      </c>
      <c r="E12501" s="1164" t="s">
        <v>2699</v>
      </c>
      <c r="F12501" s="1165">
        <v>45582</v>
      </c>
      <c r="G12501" s="1165">
        <v>45623</v>
      </c>
    </row>
    <row r="12502" spans="1:7">
      <c r="A12502" s="1162">
        <v>14229</v>
      </c>
      <c r="B12502" s="1162">
        <v>32440</v>
      </c>
      <c r="C12502" s="1163" t="s">
        <v>24835</v>
      </c>
      <c r="D12502" s="1163" t="s">
        <v>9480</v>
      </c>
      <c r="E12502" s="1164" t="s">
        <v>2699</v>
      </c>
      <c r="F12502" s="1165">
        <v>45589</v>
      </c>
      <c r="G12502" s="1165">
        <v>45630</v>
      </c>
    </row>
    <row r="12503" spans="1:7" ht="25.5">
      <c r="A12503" s="1158">
        <v>14230</v>
      </c>
      <c r="B12503" s="1158">
        <v>32441</v>
      </c>
      <c r="C12503" s="1159" t="s">
        <v>24836</v>
      </c>
      <c r="D12503" s="1159" t="s">
        <v>24837</v>
      </c>
      <c r="E12503" s="1160" t="s">
        <v>8401</v>
      </c>
      <c r="F12503" s="1161">
        <v>45402</v>
      </c>
      <c r="G12503" s="1161">
        <v>45570</v>
      </c>
    </row>
    <row r="12504" spans="1:7">
      <c r="A12504" s="1162">
        <v>14231</v>
      </c>
      <c r="B12504" s="1162">
        <v>32442</v>
      </c>
      <c r="C12504" s="1163" t="s">
        <v>24838</v>
      </c>
      <c r="D12504" s="1163" t="s">
        <v>9513</v>
      </c>
      <c r="E12504" s="1164" t="s">
        <v>3034</v>
      </c>
      <c r="F12504" s="1165">
        <v>45446</v>
      </c>
      <c r="G12504" s="1165">
        <v>45505</v>
      </c>
    </row>
    <row r="12505" spans="1:7" ht="38.25">
      <c r="A12505" s="1162">
        <v>14232</v>
      </c>
      <c r="B12505" s="1162">
        <v>32443</v>
      </c>
      <c r="C12505" s="1163" t="s">
        <v>24839</v>
      </c>
      <c r="D12505" s="1163" t="s">
        <v>24840</v>
      </c>
      <c r="E12505" s="1164" t="s">
        <v>2702</v>
      </c>
      <c r="F12505" s="1165">
        <v>45402</v>
      </c>
      <c r="G12505" s="1165">
        <v>45408</v>
      </c>
    </row>
    <row r="12506" spans="1:7" ht="38.25">
      <c r="A12506" s="1162">
        <v>14233</v>
      </c>
      <c r="B12506" s="1162">
        <v>32444</v>
      </c>
      <c r="C12506" s="1163" t="s">
        <v>24841</v>
      </c>
      <c r="D12506" s="1163" t="s">
        <v>24842</v>
      </c>
      <c r="E12506" s="1164" t="s">
        <v>2702</v>
      </c>
      <c r="F12506" s="1165">
        <v>45432</v>
      </c>
      <c r="G12506" s="1165">
        <v>45438</v>
      </c>
    </row>
    <row r="12507" spans="1:7" ht="38.25">
      <c r="A12507" s="1162">
        <v>14234</v>
      </c>
      <c r="B12507" s="1162">
        <v>32445</v>
      </c>
      <c r="C12507" s="1163" t="s">
        <v>24843</v>
      </c>
      <c r="D12507" s="1163" t="s">
        <v>9529</v>
      </c>
      <c r="E12507" s="1164" t="s">
        <v>2702</v>
      </c>
      <c r="F12507" s="1165">
        <v>45439</v>
      </c>
      <c r="G12507" s="1165">
        <v>45445</v>
      </c>
    </row>
    <row r="12508" spans="1:7" ht="38.25">
      <c r="A12508" s="1162">
        <v>14235</v>
      </c>
      <c r="B12508" s="1162">
        <v>32446</v>
      </c>
      <c r="C12508" s="1163" t="s">
        <v>24844</v>
      </c>
      <c r="D12508" s="1163" t="s">
        <v>24845</v>
      </c>
      <c r="E12508" s="1164" t="s">
        <v>2702</v>
      </c>
      <c r="F12508" s="1165">
        <v>45414</v>
      </c>
      <c r="G12508" s="1165">
        <v>45420</v>
      </c>
    </row>
    <row r="12509" spans="1:7" ht="38.25">
      <c r="A12509" s="1162">
        <v>14236</v>
      </c>
      <c r="B12509" s="1162">
        <v>32447</v>
      </c>
      <c r="C12509" s="1163" t="s">
        <v>24846</v>
      </c>
      <c r="D12509" s="1163" t="s">
        <v>24847</v>
      </c>
      <c r="E12509" s="1164" t="s">
        <v>2566</v>
      </c>
      <c r="F12509" s="1165">
        <v>45409</v>
      </c>
      <c r="G12509" s="1165">
        <v>45413</v>
      </c>
    </row>
    <row r="12510" spans="1:7" ht="38.25">
      <c r="A12510" s="1162">
        <v>14237</v>
      </c>
      <c r="B12510" s="1162">
        <v>32448</v>
      </c>
      <c r="C12510" s="1163" t="s">
        <v>24848</v>
      </c>
      <c r="D12510" s="1163" t="s">
        <v>24849</v>
      </c>
      <c r="E12510" s="1164" t="s">
        <v>2566</v>
      </c>
      <c r="F12510" s="1165">
        <v>45421</v>
      </c>
      <c r="G12510" s="1165">
        <v>45425</v>
      </c>
    </row>
    <row r="12511" spans="1:7" ht="38.25">
      <c r="A12511" s="1162">
        <v>14238</v>
      </c>
      <c r="B12511" s="1162">
        <v>32449</v>
      </c>
      <c r="C12511" s="1163" t="s">
        <v>24850</v>
      </c>
      <c r="D12511" s="1163" t="s">
        <v>24851</v>
      </c>
      <c r="E12511" s="1164" t="s">
        <v>2602</v>
      </c>
      <c r="F12511" s="1165">
        <v>45426</v>
      </c>
      <c r="G12511" s="1165">
        <v>45428</v>
      </c>
    </row>
    <row r="12512" spans="1:7" ht="38.25">
      <c r="A12512" s="1162">
        <v>14239</v>
      </c>
      <c r="B12512" s="1162">
        <v>32450</v>
      </c>
      <c r="C12512" s="1163" t="s">
        <v>24852</v>
      </c>
      <c r="D12512" s="1163" t="s">
        <v>24853</v>
      </c>
      <c r="E12512" s="1164" t="s">
        <v>2602</v>
      </c>
      <c r="F12512" s="1165">
        <v>45429</v>
      </c>
      <c r="G12512" s="1165">
        <v>45431</v>
      </c>
    </row>
    <row r="12513" spans="1:7" ht="38.25">
      <c r="A12513" s="1162">
        <v>14240</v>
      </c>
      <c r="B12513" s="1162">
        <v>32451</v>
      </c>
      <c r="C12513" s="1163" t="s">
        <v>24854</v>
      </c>
      <c r="D12513" s="1163" t="s">
        <v>24855</v>
      </c>
      <c r="E12513" s="1164" t="s">
        <v>3112</v>
      </c>
      <c r="F12513" s="1165">
        <v>45506</v>
      </c>
      <c r="G12513" s="1165">
        <v>45535</v>
      </c>
    </row>
    <row r="12514" spans="1:7" ht="38.25">
      <c r="A12514" s="1162">
        <v>14241</v>
      </c>
      <c r="B12514" s="1162">
        <v>32452</v>
      </c>
      <c r="C12514" s="1163" t="s">
        <v>24856</v>
      </c>
      <c r="D12514" s="1163" t="s">
        <v>24857</v>
      </c>
      <c r="E12514" s="1164" t="s">
        <v>2927</v>
      </c>
      <c r="F12514" s="1165">
        <v>45436</v>
      </c>
      <c r="G12514" s="1165">
        <v>45456</v>
      </c>
    </row>
    <row r="12515" spans="1:7" ht="38.25">
      <c r="A12515" s="1162">
        <v>14242</v>
      </c>
      <c r="B12515" s="1162">
        <v>32453</v>
      </c>
      <c r="C12515" s="1163" t="s">
        <v>24858</v>
      </c>
      <c r="D12515" s="1163" t="s">
        <v>24859</v>
      </c>
      <c r="E12515" s="1164" t="s">
        <v>2563</v>
      </c>
      <c r="F12515" s="1165">
        <v>45536</v>
      </c>
      <c r="G12515" s="1165">
        <v>45549</v>
      </c>
    </row>
    <row r="12516" spans="1:7" ht="38.25">
      <c r="A12516" s="1162">
        <v>14243</v>
      </c>
      <c r="B12516" s="1162">
        <v>32454</v>
      </c>
      <c r="C12516" s="1163" t="s">
        <v>24860</v>
      </c>
      <c r="D12516" s="1163" t="s">
        <v>24861</v>
      </c>
      <c r="E12516" s="1164" t="s">
        <v>2702</v>
      </c>
      <c r="F12516" s="1165">
        <v>45429</v>
      </c>
      <c r="G12516" s="1165">
        <v>45435</v>
      </c>
    </row>
    <row r="12517" spans="1:7" ht="38.25">
      <c r="A12517" s="1162">
        <v>14244</v>
      </c>
      <c r="B12517" s="1162">
        <v>32455</v>
      </c>
      <c r="C12517" s="1163" t="s">
        <v>24862</v>
      </c>
      <c r="D12517" s="1163" t="s">
        <v>24863</v>
      </c>
      <c r="E12517" s="1164" t="s">
        <v>2927</v>
      </c>
      <c r="F12517" s="1165">
        <v>45550</v>
      </c>
      <c r="G12517" s="1165">
        <v>45570</v>
      </c>
    </row>
    <row r="12518" spans="1:7" ht="25.5">
      <c r="A12518" s="1158">
        <v>14245</v>
      </c>
      <c r="B12518" s="1158">
        <v>32456</v>
      </c>
      <c r="C12518" s="1159" t="s">
        <v>24864</v>
      </c>
      <c r="D12518" s="1159" t="s">
        <v>23536</v>
      </c>
      <c r="E12518" s="1160" t="s">
        <v>24865</v>
      </c>
      <c r="F12518" s="1161">
        <v>45443</v>
      </c>
      <c r="G12518" s="1161">
        <v>45530</v>
      </c>
    </row>
    <row r="12519" spans="1:7" ht="38.25">
      <c r="A12519" s="1162">
        <v>14246</v>
      </c>
      <c r="B12519" s="1162">
        <v>32457</v>
      </c>
      <c r="C12519" s="1163" t="s">
        <v>24866</v>
      </c>
      <c r="D12519" s="1163" t="s">
        <v>24867</v>
      </c>
      <c r="E12519" s="1164" t="s">
        <v>3112</v>
      </c>
      <c r="F12519" s="1165">
        <v>45443</v>
      </c>
      <c r="G12519" s="1165">
        <v>45472</v>
      </c>
    </row>
    <row r="12520" spans="1:7" ht="51">
      <c r="A12520" s="1162">
        <v>14247</v>
      </c>
      <c r="B12520" s="1162">
        <v>32458</v>
      </c>
      <c r="C12520" s="1163" t="s">
        <v>24868</v>
      </c>
      <c r="D12520" s="1163" t="s">
        <v>24869</v>
      </c>
      <c r="E12520" s="1164" t="s">
        <v>2702</v>
      </c>
      <c r="F12520" s="1165">
        <v>45473</v>
      </c>
      <c r="G12520" s="1165">
        <v>45479</v>
      </c>
    </row>
    <row r="12521" spans="1:7" ht="38.25">
      <c r="A12521" s="1162">
        <v>14248</v>
      </c>
      <c r="B12521" s="1162">
        <v>32459</v>
      </c>
      <c r="C12521" s="1163" t="s">
        <v>24870</v>
      </c>
      <c r="D12521" s="1163" t="s">
        <v>24871</v>
      </c>
      <c r="E12521" s="1164" t="s">
        <v>4905</v>
      </c>
      <c r="F12521" s="1165">
        <v>45480</v>
      </c>
      <c r="G12521" s="1165">
        <v>45516</v>
      </c>
    </row>
    <row r="12522" spans="1:7" ht="38.25">
      <c r="A12522" s="1162">
        <v>14249</v>
      </c>
      <c r="B12522" s="1162">
        <v>32460</v>
      </c>
      <c r="C12522" s="1163" t="s">
        <v>24872</v>
      </c>
      <c r="D12522" s="1163" t="s">
        <v>24873</v>
      </c>
      <c r="E12522" s="1164" t="s">
        <v>4905</v>
      </c>
      <c r="F12522" s="1165">
        <v>45443</v>
      </c>
      <c r="G12522" s="1165">
        <v>45479</v>
      </c>
    </row>
    <row r="12523" spans="1:7" ht="38.25">
      <c r="A12523" s="1162">
        <v>14250</v>
      </c>
      <c r="B12523" s="1162">
        <v>32461</v>
      </c>
      <c r="C12523" s="1163" t="s">
        <v>24874</v>
      </c>
      <c r="D12523" s="1163" t="s">
        <v>24875</v>
      </c>
      <c r="E12523" s="1164" t="s">
        <v>2563</v>
      </c>
      <c r="F12523" s="1165">
        <v>45450</v>
      </c>
      <c r="G12523" s="1165">
        <v>45463</v>
      </c>
    </row>
    <row r="12524" spans="1:7" ht="38.25">
      <c r="A12524" s="1162">
        <v>14251</v>
      </c>
      <c r="B12524" s="1162">
        <v>32462</v>
      </c>
      <c r="C12524" s="1163" t="s">
        <v>24876</v>
      </c>
      <c r="D12524" s="1163" t="s">
        <v>24877</v>
      </c>
      <c r="E12524" s="1164" t="s">
        <v>2563</v>
      </c>
      <c r="F12524" s="1165">
        <v>45517</v>
      </c>
      <c r="G12524" s="1165">
        <v>45530</v>
      </c>
    </row>
    <row r="12525" spans="1:7">
      <c r="A12525" s="1158">
        <v>14252</v>
      </c>
      <c r="B12525" s="1158">
        <v>32463</v>
      </c>
      <c r="C12525" s="1159" t="s">
        <v>23678</v>
      </c>
      <c r="D12525" s="1159" t="s">
        <v>23679</v>
      </c>
      <c r="E12525" s="1160" t="s">
        <v>9540</v>
      </c>
      <c r="F12525" s="1161">
        <v>45408</v>
      </c>
      <c r="G12525" s="1161">
        <v>45528</v>
      </c>
    </row>
    <row r="12526" spans="1:7" ht="25.5">
      <c r="A12526" s="1162">
        <v>14253</v>
      </c>
      <c r="B12526" s="1162">
        <v>32464</v>
      </c>
      <c r="C12526" s="1163" t="s">
        <v>24878</v>
      </c>
      <c r="D12526" s="1163" t="s">
        <v>9542</v>
      </c>
      <c r="E12526" s="1164" t="s">
        <v>3112</v>
      </c>
      <c r="F12526" s="1165">
        <v>45450</v>
      </c>
      <c r="G12526" s="1165">
        <v>45479</v>
      </c>
    </row>
    <row r="12527" spans="1:7" ht="25.5">
      <c r="A12527" s="1162">
        <v>14254</v>
      </c>
      <c r="B12527" s="1162">
        <v>32465</v>
      </c>
      <c r="C12527" s="1163" t="s">
        <v>24879</v>
      </c>
      <c r="D12527" s="1163" t="s">
        <v>24880</v>
      </c>
      <c r="E12527" s="1164" t="s">
        <v>2953</v>
      </c>
      <c r="F12527" s="1165">
        <v>45480</v>
      </c>
      <c r="G12527" s="1165">
        <v>45528</v>
      </c>
    </row>
    <row r="12528" spans="1:7">
      <c r="A12528" s="1162">
        <v>14255</v>
      </c>
      <c r="B12528" s="1162">
        <v>32466</v>
      </c>
      <c r="C12528" s="1163" t="s">
        <v>24881</v>
      </c>
      <c r="D12528" s="1163" t="s">
        <v>9546</v>
      </c>
      <c r="E12528" s="1164" t="s">
        <v>2699</v>
      </c>
      <c r="F12528" s="1165">
        <v>45408</v>
      </c>
      <c r="G12528" s="1165">
        <v>45449</v>
      </c>
    </row>
    <row r="12529" spans="1:7" ht="25.5">
      <c r="A12529" s="1158">
        <v>14256</v>
      </c>
      <c r="B12529" s="1158">
        <v>32467</v>
      </c>
      <c r="C12529" s="1159" t="s">
        <v>23829</v>
      </c>
      <c r="D12529" s="1159" t="s">
        <v>8682</v>
      </c>
      <c r="E12529" s="1160" t="s">
        <v>3849</v>
      </c>
      <c r="F12529" s="1161">
        <v>45408</v>
      </c>
      <c r="G12529" s="1161">
        <v>45617</v>
      </c>
    </row>
    <row r="12530" spans="1:7" ht="38.25">
      <c r="A12530" s="1162">
        <v>14257</v>
      </c>
      <c r="B12530" s="1162">
        <v>32468</v>
      </c>
      <c r="C12530" s="1163" t="s">
        <v>24882</v>
      </c>
      <c r="D12530" s="1163" t="s">
        <v>24883</v>
      </c>
      <c r="E12530" s="1164" t="s">
        <v>2894</v>
      </c>
      <c r="F12530" s="1165">
        <v>45408</v>
      </c>
      <c r="G12530" s="1165">
        <v>45527</v>
      </c>
    </row>
    <row r="12531" spans="1:7" ht="25.5">
      <c r="A12531" s="1162">
        <v>14258</v>
      </c>
      <c r="B12531" s="1162">
        <v>32469</v>
      </c>
      <c r="C12531" s="1163" t="s">
        <v>24884</v>
      </c>
      <c r="D12531" s="1163" t="s">
        <v>24885</v>
      </c>
      <c r="E12531" s="1164" t="s">
        <v>3287</v>
      </c>
      <c r="F12531" s="1165">
        <v>45528</v>
      </c>
      <c r="G12531" s="1165">
        <v>45617</v>
      </c>
    </row>
    <row r="12532" spans="1:7" ht="25.5">
      <c r="A12532" s="1162">
        <v>14259</v>
      </c>
      <c r="B12532" s="1162">
        <v>32470</v>
      </c>
      <c r="C12532" s="1163" t="s">
        <v>24886</v>
      </c>
      <c r="D12532" s="1163" t="s">
        <v>24887</v>
      </c>
      <c r="E12532" s="1164" t="s">
        <v>2894</v>
      </c>
      <c r="F12532" s="1165">
        <v>45408</v>
      </c>
      <c r="G12532" s="1165">
        <v>45527</v>
      </c>
    </row>
    <row r="12533" spans="1:7" ht="25.5">
      <c r="A12533" s="1162">
        <v>14260</v>
      </c>
      <c r="B12533" s="1162">
        <v>32471</v>
      </c>
      <c r="C12533" s="1163" t="s">
        <v>24888</v>
      </c>
      <c r="D12533" s="1163" t="s">
        <v>24889</v>
      </c>
      <c r="E12533" s="1164" t="s">
        <v>3009</v>
      </c>
      <c r="F12533" s="1165">
        <v>45408</v>
      </c>
      <c r="G12533" s="1165">
        <v>45557</v>
      </c>
    </row>
    <row r="12534" spans="1:7" ht="25.5">
      <c r="A12534" s="1162">
        <v>14261</v>
      </c>
      <c r="B12534" s="1162">
        <v>32472</v>
      </c>
      <c r="C12534" s="1163" t="s">
        <v>24890</v>
      </c>
      <c r="D12534" s="1163" t="s">
        <v>24891</v>
      </c>
      <c r="E12534" s="1164" t="s">
        <v>2894</v>
      </c>
      <c r="F12534" s="1165">
        <v>45408</v>
      </c>
      <c r="G12534" s="1165">
        <v>45527</v>
      </c>
    </row>
    <row r="12535" spans="1:7">
      <c r="A12535" s="1158">
        <v>14262</v>
      </c>
      <c r="B12535" s="1158">
        <v>32473</v>
      </c>
      <c r="C12535" s="1159" t="s">
        <v>11969</v>
      </c>
      <c r="D12535" s="1159" t="s">
        <v>12493</v>
      </c>
      <c r="E12535" s="1160" t="s">
        <v>6730</v>
      </c>
      <c r="F12535" s="1161">
        <v>44963</v>
      </c>
      <c r="G12535" s="1161">
        <v>45882</v>
      </c>
    </row>
    <row r="12536" spans="1:7" ht="38.25">
      <c r="A12536" s="1162">
        <v>14263</v>
      </c>
      <c r="B12536" s="1162">
        <v>32474</v>
      </c>
      <c r="C12536" s="1163" t="s">
        <v>24892</v>
      </c>
      <c r="D12536" s="1163" t="s">
        <v>24893</v>
      </c>
      <c r="E12536" s="1164" t="s">
        <v>3029</v>
      </c>
      <c r="F12536" s="1165">
        <v>45423</v>
      </c>
      <c r="G12536" s="1165">
        <v>45672</v>
      </c>
    </row>
    <row r="12537" spans="1:7" ht="25.5">
      <c r="A12537" s="1162">
        <v>14264</v>
      </c>
      <c r="B12537" s="1162">
        <v>32475</v>
      </c>
      <c r="C12537" s="1163" t="s">
        <v>13045</v>
      </c>
      <c r="D12537" s="1163" t="s">
        <v>7240</v>
      </c>
      <c r="E12537" s="1164" t="s">
        <v>3064</v>
      </c>
      <c r="F12537" s="1165">
        <v>45703</v>
      </c>
      <c r="G12537" s="1165">
        <v>45882</v>
      </c>
    </row>
    <row r="12538" spans="1:7" ht="25.5">
      <c r="A12538" s="1162">
        <v>14265</v>
      </c>
      <c r="B12538" s="1162">
        <v>32476</v>
      </c>
      <c r="C12538" s="1163" t="s">
        <v>24894</v>
      </c>
      <c r="D12538" s="1163" t="s">
        <v>24895</v>
      </c>
      <c r="E12538" s="1164" t="s">
        <v>3029</v>
      </c>
      <c r="F12538" s="1165">
        <v>45423</v>
      </c>
      <c r="G12538" s="1165">
        <v>45672</v>
      </c>
    </row>
    <row r="12539" spans="1:7" ht="25.5">
      <c r="A12539" s="1162">
        <v>14266</v>
      </c>
      <c r="B12539" s="1162">
        <v>32477</v>
      </c>
      <c r="C12539" s="1163" t="s">
        <v>24896</v>
      </c>
      <c r="D12539" s="1163" t="s">
        <v>24897</v>
      </c>
      <c r="E12539" s="1164" t="s">
        <v>3064</v>
      </c>
      <c r="F12539" s="1165">
        <v>45453</v>
      </c>
      <c r="G12539" s="1165">
        <v>45632</v>
      </c>
    </row>
    <row r="12540" spans="1:7">
      <c r="A12540" s="1162">
        <v>14267</v>
      </c>
      <c r="B12540" s="1162">
        <v>32478</v>
      </c>
      <c r="C12540" s="1163" t="s">
        <v>15785</v>
      </c>
      <c r="D12540" s="1163" t="s">
        <v>8752</v>
      </c>
      <c r="E12540" s="1164" t="s">
        <v>3029</v>
      </c>
      <c r="F12540" s="1165">
        <v>45423</v>
      </c>
      <c r="G12540" s="1165">
        <v>45672</v>
      </c>
    </row>
    <row r="12541" spans="1:7" ht="25.5">
      <c r="A12541" s="1162">
        <v>14268</v>
      </c>
      <c r="B12541" s="1162">
        <v>32479</v>
      </c>
      <c r="C12541" s="1163" t="s">
        <v>15784</v>
      </c>
      <c r="D12541" s="1163" t="s">
        <v>8750</v>
      </c>
      <c r="E12541" s="1164" t="s">
        <v>3064</v>
      </c>
      <c r="F12541" s="1165">
        <v>45453</v>
      </c>
      <c r="G12541" s="1165">
        <v>45632</v>
      </c>
    </row>
    <row r="12542" spans="1:7" ht="25.5">
      <c r="A12542" s="1162">
        <v>14269</v>
      </c>
      <c r="B12542" s="1162">
        <v>32480</v>
      </c>
      <c r="C12542" s="1163" t="s">
        <v>13184</v>
      </c>
      <c r="D12542" s="1163" t="s">
        <v>8759</v>
      </c>
      <c r="E12542" s="1164" t="s">
        <v>3064</v>
      </c>
      <c r="F12542" s="1165">
        <v>45453</v>
      </c>
      <c r="G12542" s="1165">
        <v>45632</v>
      </c>
    </row>
    <row r="12543" spans="1:7" ht="25.5">
      <c r="A12543" s="1162">
        <v>14270</v>
      </c>
      <c r="B12543" s="1162">
        <v>32481</v>
      </c>
      <c r="C12543" s="1163" t="s">
        <v>24898</v>
      </c>
      <c r="D12543" s="1163" t="s">
        <v>8763</v>
      </c>
      <c r="E12543" s="1164" t="s">
        <v>3064</v>
      </c>
      <c r="F12543" s="1165">
        <v>45453</v>
      </c>
      <c r="G12543" s="1165">
        <v>45632</v>
      </c>
    </row>
    <row r="12544" spans="1:7" ht="25.5">
      <c r="A12544" s="1162">
        <v>14271</v>
      </c>
      <c r="B12544" s="1162">
        <v>32482</v>
      </c>
      <c r="C12544" s="1163" t="s">
        <v>24899</v>
      </c>
      <c r="D12544" s="1163" t="s">
        <v>24900</v>
      </c>
      <c r="E12544" s="1164" t="s">
        <v>3029</v>
      </c>
      <c r="F12544" s="1165">
        <v>45423</v>
      </c>
      <c r="G12544" s="1165">
        <v>45672</v>
      </c>
    </row>
    <row r="12545" spans="1:7" ht="38.25">
      <c r="A12545" s="1162">
        <v>14272</v>
      </c>
      <c r="B12545" s="1162">
        <v>32483</v>
      </c>
      <c r="C12545" s="1163" t="s">
        <v>24901</v>
      </c>
      <c r="D12545" s="1163" t="s">
        <v>24902</v>
      </c>
      <c r="E12545" s="1164" t="s">
        <v>3029</v>
      </c>
      <c r="F12545" s="1165">
        <v>45423</v>
      </c>
      <c r="G12545" s="1165">
        <v>45672</v>
      </c>
    </row>
    <row r="12546" spans="1:7" ht="25.5">
      <c r="A12546" s="1162">
        <v>14273</v>
      </c>
      <c r="B12546" s="1162">
        <v>32484</v>
      </c>
      <c r="C12546" s="1163" t="s">
        <v>24903</v>
      </c>
      <c r="D12546" s="1163" t="s">
        <v>24904</v>
      </c>
      <c r="E12546" s="1164" t="s">
        <v>9571</v>
      </c>
      <c r="F12546" s="1165">
        <v>45083</v>
      </c>
      <c r="G12546" s="1165">
        <v>45682</v>
      </c>
    </row>
    <row r="12547" spans="1:7" ht="25.5">
      <c r="A12547" s="1162">
        <v>14274</v>
      </c>
      <c r="B12547" s="1162">
        <v>32485</v>
      </c>
      <c r="C12547" s="1163" t="s">
        <v>24905</v>
      </c>
      <c r="D12547" s="1163" t="s">
        <v>24906</v>
      </c>
      <c r="E12547" s="1164" t="s">
        <v>2894</v>
      </c>
      <c r="F12547" s="1165">
        <v>45378</v>
      </c>
      <c r="G12547" s="1165">
        <v>45497</v>
      </c>
    </row>
    <row r="12548" spans="1:7" ht="25.5">
      <c r="A12548" s="1162">
        <v>14275</v>
      </c>
      <c r="B12548" s="1162">
        <v>32486</v>
      </c>
      <c r="C12548" s="1163" t="s">
        <v>24907</v>
      </c>
      <c r="D12548" s="1163" t="s">
        <v>24908</v>
      </c>
      <c r="E12548" s="1164" t="s">
        <v>3849</v>
      </c>
      <c r="F12548" s="1165">
        <v>45143</v>
      </c>
      <c r="G12548" s="1165">
        <v>45352</v>
      </c>
    </row>
    <row r="12549" spans="1:7" ht="25.5">
      <c r="A12549" s="1162">
        <v>14276</v>
      </c>
      <c r="B12549" s="1162">
        <v>32487</v>
      </c>
      <c r="C12549" s="1163" t="s">
        <v>24909</v>
      </c>
      <c r="D12549" s="1163" t="s">
        <v>24910</v>
      </c>
      <c r="E12549" s="1164" t="s">
        <v>3006</v>
      </c>
      <c r="F12549" s="1165">
        <v>44963</v>
      </c>
      <c r="G12549" s="1165">
        <v>45322</v>
      </c>
    </row>
    <row r="12550" spans="1:7" ht="25.5">
      <c r="A12550" s="1162">
        <v>14277</v>
      </c>
      <c r="B12550" s="1162">
        <v>32488</v>
      </c>
      <c r="C12550" s="1163" t="s">
        <v>24911</v>
      </c>
      <c r="D12550" s="1163" t="s">
        <v>24912</v>
      </c>
      <c r="E12550" s="1164" t="s">
        <v>3029</v>
      </c>
      <c r="F12550" s="1165">
        <v>45293</v>
      </c>
      <c r="G12550" s="1165">
        <v>45542</v>
      </c>
    </row>
    <row r="12551" spans="1:7" ht="38.25">
      <c r="A12551" s="1162">
        <v>14278</v>
      </c>
      <c r="B12551" s="1162">
        <v>32489</v>
      </c>
      <c r="C12551" s="1163" t="s">
        <v>24913</v>
      </c>
      <c r="D12551" s="1163" t="s">
        <v>24914</v>
      </c>
      <c r="E12551" s="1164" t="s">
        <v>3029</v>
      </c>
      <c r="F12551" s="1165">
        <v>45173</v>
      </c>
      <c r="G12551" s="1165">
        <v>45422</v>
      </c>
    </row>
    <row r="12552" spans="1:7" ht="38.25">
      <c r="A12552" s="1162">
        <v>14279</v>
      </c>
      <c r="B12552" s="1162">
        <v>32490</v>
      </c>
      <c r="C12552" s="1163" t="s">
        <v>24915</v>
      </c>
      <c r="D12552" s="1163" t="s">
        <v>24916</v>
      </c>
      <c r="E12552" s="1164" t="s">
        <v>3029</v>
      </c>
      <c r="F12552" s="1165">
        <v>45308</v>
      </c>
      <c r="G12552" s="1165">
        <v>45557</v>
      </c>
    </row>
    <row r="12553" spans="1:7" ht="38.25">
      <c r="A12553" s="1162">
        <v>14280</v>
      </c>
      <c r="B12553" s="1162">
        <v>32491</v>
      </c>
      <c r="C12553" s="1163" t="s">
        <v>24917</v>
      </c>
      <c r="D12553" s="1163" t="s">
        <v>24918</v>
      </c>
      <c r="E12553" s="1164" t="s">
        <v>3029</v>
      </c>
      <c r="F12553" s="1165">
        <v>45323</v>
      </c>
      <c r="G12553" s="1165">
        <v>45572</v>
      </c>
    </row>
    <row r="12554" spans="1:7" ht="38.25">
      <c r="A12554" s="1162">
        <v>14281</v>
      </c>
      <c r="B12554" s="1162">
        <v>32492</v>
      </c>
      <c r="C12554" s="1163" t="s">
        <v>24919</v>
      </c>
      <c r="D12554" s="1163" t="s">
        <v>24920</v>
      </c>
      <c r="E12554" s="1164" t="s">
        <v>3029</v>
      </c>
      <c r="F12554" s="1165">
        <v>45173</v>
      </c>
      <c r="G12554" s="1165">
        <v>45422</v>
      </c>
    </row>
    <row r="12555" spans="1:7" ht="38.25">
      <c r="A12555" s="1162">
        <v>14282</v>
      </c>
      <c r="B12555" s="1162">
        <v>32493</v>
      </c>
      <c r="C12555" s="1163" t="s">
        <v>24921</v>
      </c>
      <c r="D12555" s="1163" t="s">
        <v>24922</v>
      </c>
      <c r="E12555" s="1164" t="s">
        <v>3029</v>
      </c>
      <c r="F12555" s="1165">
        <v>45323</v>
      </c>
      <c r="G12555" s="1165">
        <v>45572</v>
      </c>
    </row>
    <row r="12556" spans="1:7">
      <c r="A12556" s="1158">
        <v>14283</v>
      </c>
      <c r="B12556" s="1158">
        <v>32494</v>
      </c>
      <c r="C12556" s="1159" t="s">
        <v>11986</v>
      </c>
      <c r="D12556" s="1159" t="s">
        <v>5244</v>
      </c>
      <c r="E12556" s="1160" t="s">
        <v>4589</v>
      </c>
      <c r="F12556" s="1161">
        <v>45173</v>
      </c>
      <c r="G12556" s="1161">
        <v>45622</v>
      </c>
    </row>
    <row r="12557" spans="1:7">
      <c r="A12557" s="1158">
        <v>14284</v>
      </c>
      <c r="B12557" s="1158">
        <v>32495</v>
      </c>
      <c r="C12557" s="1159" t="s">
        <v>15737</v>
      </c>
      <c r="D12557" s="1159" t="s">
        <v>5247</v>
      </c>
      <c r="E12557" s="1160" t="s">
        <v>3006</v>
      </c>
      <c r="F12557" s="1161">
        <v>45173</v>
      </c>
      <c r="G12557" s="1161">
        <v>45532</v>
      </c>
    </row>
    <row r="12558" spans="1:7" ht="38.25">
      <c r="A12558" s="1162">
        <v>14285</v>
      </c>
      <c r="B12558" s="1162">
        <v>32496</v>
      </c>
      <c r="C12558" s="1163" t="s">
        <v>24923</v>
      </c>
      <c r="D12558" s="1163" t="s">
        <v>24924</v>
      </c>
      <c r="E12558" s="1164" t="s">
        <v>3064</v>
      </c>
      <c r="F12558" s="1165">
        <v>45353</v>
      </c>
      <c r="G12558" s="1165">
        <v>45532</v>
      </c>
    </row>
    <row r="12559" spans="1:7" ht="38.25">
      <c r="A12559" s="1162">
        <v>14286</v>
      </c>
      <c r="B12559" s="1162">
        <v>32497</v>
      </c>
      <c r="C12559" s="1163" t="s">
        <v>24925</v>
      </c>
      <c r="D12559" s="1163" t="s">
        <v>24926</v>
      </c>
      <c r="E12559" s="1164" t="s">
        <v>3064</v>
      </c>
      <c r="F12559" s="1165">
        <v>45173</v>
      </c>
      <c r="G12559" s="1165">
        <v>45352</v>
      </c>
    </row>
    <row r="12560" spans="1:7" ht="38.25">
      <c r="A12560" s="1162">
        <v>14287</v>
      </c>
      <c r="B12560" s="1162">
        <v>32498</v>
      </c>
      <c r="C12560" s="1163" t="s">
        <v>24927</v>
      </c>
      <c r="D12560" s="1163" t="s">
        <v>24928</v>
      </c>
      <c r="E12560" s="1164" t="s">
        <v>3064</v>
      </c>
      <c r="F12560" s="1165">
        <v>45203</v>
      </c>
      <c r="G12560" s="1165">
        <v>45382</v>
      </c>
    </row>
    <row r="12561" spans="1:7" ht="38.25">
      <c r="A12561" s="1162">
        <v>14288</v>
      </c>
      <c r="B12561" s="1162">
        <v>32499</v>
      </c>
      <c r="C12561" s="1163" t="s">
        <v>24929</v>
      </c>
      <c r="D12561" s="1163" t="s">
        <v>24930</v>
      </c>
      <c r="E12561" s="1164" t="s">
        <v>3064</v>
      </c>
      <c r="F12561" s="1165">
        <v>45173</v>
      </c>
      <c r="G12561" s="1165">
        <v>45352</v>
      </c>
    </row>
    <row r="12562" spans="1:7" ht="51">
      <c r="A12562" s="1162">
        <v>14289</v>
      </c>
      <c r="B12562" s="1162">
        <v>32500</v>
      </c>
      <c r="C12562" s="1163" t="s">
        <v>24931</v>
      </c>
      <c r="D12562" s="1163" t="s">
        <v>24932</v>
      </c>
      <c r="E12562" s="1164" t="s">
        <v>3064</v>
      </c>
      <c r="F12562" s="1165">
        <v>45203</v>
      </c>
      <c r="G12562" s="1165">
        <v>45382</v>
      </c>
    </row>
    <row r="12563" spans="1:7" ht="51">
      <c r="A12563" s="1162">
        <v>14290</v>
      </c>
      <c r="B12563" s="1162">
        <v>32501</v>
      </c>
      <c r="C12563" s="1163" t="s">
        <v>24933</v>
      </c>
      <c r="D12563" s="1163" t="s">
        <v>24934</v>
      </c>
      <c r="E12563" s="1164" t="s">
        <v>3064</v>
      </c>
      <c r="F12563" s="1165">
        <v>45173</v>
      </c>
      <c r="G12563" s="1165">
        <v>45352</v>
      </c>
    </row>
    <row r="12564" spans="1:7" ht="51">
      <c r="A12564" s="1162">
        <v>14291</v>
      </c>
      <c r="B12564" s="1162">
        <v>32502</v>
      </c>
      <c r="C12564" s="1163" t="s">
        <v>24935</v>
      </c>
      <c r="D12564" s="1163" t="s">
        <v>24936</v>
      </c>
      <c r="E12564" s="1164" t="s">
        <v>3064</v>
      </c>
      <c r="F12564" s="1165">
        <v>45203</v>
      </c>
      <c r="G12564" s="1165">
        <v>45382</v>
      </c>
    </row>
    <row r="12565" spans="1:7" ht="38.25">
      <c r="A12565" s="1162">
        <v>14292</v>
      </c>
      <c r="B12565" s="1162">
        <v>32503</v>
      </c>
      <c r="C12565" s="1163" t="s">
        <v>24937</v>
      </c>
      <c r="D12565" s="1163" t="s">
        <v>24938</v>
      </c>
      <c r="E12565" s="1164" t="s">
        <v>3064</v>
      </c>
      <c r="F12565" s="1165">
        <v>45173</v>
      </c>
      <c r="G12565" s="1165">
        <v>45352</v>
      </c>
    </row>
    <row r="12566" spans="1:7" ht="51">
      <c r="A12566" s="1162">
        <v>14293</v>
      </c>
      <c r="B12566" s="1162">
        <v>32504</v>
      </c>
      <c r="C12566" s="1163" t="s">
        <v>24939</v>
      </c>
      <c r="D12566" s="1163" t="s">
        <v>24940</v>
      </c>
      <c r="E12566" s="1164" t="s">
        <v>3064</v>
      </c>
      <c r="F12566" s="1165">
        <v>45203</v>
      </c>
      <c r="G12566" s="1165">
        <v>45382</v>
      </c>
    </row>
    <row r="12567" spans="1:7">
      <c r="A12567" s="1158">
        <v>14294</v>
      </c>
      <c r="B12567" s="1158">
        <v>32505</v>
      </c>
      <c r="C12567" s="1159" t="s">
        <v>17491</v>
      </c>
      <c r="D12567" s="1159" t="s">
        <v>8794</v>
      </c>
      <c r="E12567" s="1160" t="s">
        <v>4546</v>
      </c>
      <c r="F12567" s="1161">
        <v>45383</v>
      </c>
      <c r="G12567" s="1161">
        <v>45622</v>
      </c>
    </row>
    <row r="12568" spans="1:7" ht="38.25">
      <c r="A12568" s="1162">
        <v>14295</v>
      </c>
      <c r="B12568" s="1162">
        <v>32506</v>
      </c>
      <c r="C12568" s="1163" t="s">
        <v>24941</v>
      </c>
      <c r="D12568" s="1163" t="s">
        <v>24942</v>
      </c>
      <c r="E12568" s="1164" t="s">
        <v>3064</v>
      </c>
      <c r="F12568" s="1165">
        <v>45413</v>
      </c>
      <c r="G12568" s="1165">
        <v>45592</v>
      </c>
    </row>
    <row r="12569" spans="1:7">
      <c r="A12569" s="1162">
        <v>14296</v>
      </c>
      <c r="B12569" s="1162">
        <v>32507</v>
      </c>
      <c r="C12569" s="1163" t="s">
        <v>7245</v>
      </c>
      <c r="D12569" s="1163" t="s">
        <v>7246</v>
      </c>
      <c r="E12569" s="1164" t="s">
        <v>3064</v>
      </c>
      <c r="F12569" s="1165">
        <v>45383</v>
      </c>
      <c r="G12569" s="1165">
        <v>45562</v>
      </c>
    </row>
    <row r="12570" spans="1:7" ht="25.5">
      <c r="A12570" s="1162">
        <v>14297</v>
      </c>
      <c r="B12570" s="1162">
        <v>32508</v>
      </c>
      <c r="C12570" s="1163" t="s">
        <v>17494</v>
      </c>
      <c r="D12570" s="1163" t="s">
        <v>9616</v>
      </c>
      <c r="E12570" s="1164" t="s">
        <v>3064</v>
      </c>
      <c r="F12570" s="1165">
        <v>45443</v>
      </c>
      <c r="G12570" s="1165">
        <v>45622</v>
      </c>
    </row>
    <row r="12571" spans="1:7">
      <c r="A12571" s="1158">
        <v>14298</v>
      </c>
      <c r="B12571" s="1158">
        <v>32509</v>
      </c>
      <c r="C12571" s="1159" t="s">
        <v>24943</v>
      </c>
      <c r="D12571" s="1159" t="s">
        <v>24944</v>
      </c>
      <c r="E12571" s="1160" t="s">
        <v>14045</v>
      </c>
      <c r="F12571" s="1161">
        <v>44250</v>
      </c>
      <c r="G12571" s="1161">
        <v>45926</v>
      </c>
    </row>
    <row r="12572" spans="1:7">
      <c r="A12572" s="1162">
        <v>14299</v>
      </c>
      <c r="B12572" s="1162">
        <v>32510</v>
      </c>
      <c r="C12572" s="1163" t="s">
        <v>24945</v>
      </c>
      <c r="D12572" s="1163" t="s">
        <v>24946</v>
      </c>
      <c r="E12572" s="1164" t="s">
        <v>2357</v>
      </c>
      <c r="F12572" s="1165">
        <v>45926</v>
      </c>
      <c r="G12572" s="1165">
        <v>45926</v>
      </c>
    </row>
    <row r="12573" spans="1:7">
      <c r="A12573" s="1158">
        <v>14300</v>
      </c>
      <c r="B12573" s="1158">
        <v>32511</v>
      </c>
      <c r="C12573" s="1159" t="s">
        <v>11951</v>
      </c>
      <c r="D12573" s="1159" t="s">
        <v>3179</v>
      </c>
      <c r="E12573" s="1160" t="s">
        <v>14045</v>
      </c>
      <c r="F12573" s="1161">
        <v>44250</v>
      </c>
      <c r="G12573" s="1161">
        <v>45926</v>
      </c>
    </row>
    <row r="12574" spans="1:7">
      <c r="A12574" s="1158">
        <v>14301</v>
      </c>
      <c r="B12574" s="1158">
        <v>38243</v>
      </c>
      <c r="C12574" s="1159" t="s">
        <v>24947</v>
      </c>
      <c r="D12574" s="1159" t="s">
        <v>3184</v>
      </c>
      <c r="E12574" s="1160" t="s">
        <v>24948</v>
      </c>
      <c r="F12574" s="1161">
        <v>44250</v>
      </c>
      <c r="G12574" s="1161">
        <v>44942</v>
      </c>
    </row>
    <row r="12575" spans="1:7" ht="51">
      <c r="A12575" s="1162">
        <v>14302</v>
      </c>
      <c r="B12575" s="1162">
        <v>32535</v>
      </c>
      <c r="C12575" s="1163" t="s">
        <v>24949</v>
      </c>
      <c r="D12575" s="1163" t="s">
        <v>9918</v>
      </c>
      <c r="E12575" s="1164" t="s">
        <v>9919</v>
      </c>
      <c r="F12575" s="1165">
        <v>44250</v>
      </c>
      <c r="G12575" s="1165">
        <v>44351</v>
      </c>
    </row>
    <row r="12576" spans="1:7" ht="63.75">
      <c r="A12576" s="1162">
        <v>14303</v>
      </c>
      <c r="B12576" s="1162">
        <v>32536</v>
      </c>
      <c r="C12576" s="1163" t="s">
        <v>24950</v>
      </c>
      <c r="D12576" s="1163" t="s">
        <v>1298</v>
      </c>
      <c r="E12576" s="1164" t="s">
        <v>9919</v>
      </c>
      <c r="F12576" s="1165">
        <v>44250</v>
      </c>
      <c r="G12576" s="1165">
        <v>44351</v>
      </c>
    </row>
    <row r="12577" spans="1:7" ht="25.5">
      <c r="A12577" s="1162">
        <v>14304</v>
      </c>
      <c r="B12577" s="1162">
        <v>32524</v>
      </c>
      <c r="C12577" s="1163" t="s">
        <v>24951</v>
      </c>
      <c r="D12577" s="1163" t="s">
        <v>24952</v>
      </c>
      <c r="E12577" s="1164" t="s">
        <v>3308</v>
      </c>
      <c r="F12577" s="1165">
        <v>44352</v>
      </c>
      <c r="G12577" s="1165">
        <v>44451</v>
      </c>
    </row>
    <row r="12578" spans="1:7" ht="25.5">
      <c r="A12578" s="1162">
        <v>14305</v>
      </c>
      <c r="B12578" s="1162">
        <v>32521</v>
      </c>
      <c r="C12578" s="1163" t="s">
        <v>24953</v>
      </c>
      <c r="D12578" s="1163" t="s">
        <v>24954</v>
      </c>
      <c r="E12578" s="1164" t="s">
        <v>3308</v>
      </c>
      <c r="F12578" s="1165">
        <v>44352</v>
      </c>
      <c r="G12578" s="1165">
        <v>44451</v>
      </c>
    </row>
    <row r="12579" spans="1:7" ht="25.5">
      <c r="A12579" s="1162">
        <v>14306</v>
      </c>
      <c r="B12579" s="1162">
        <v>32541</v>
      </c>
      <c r="C12579" s="1163" t="s">
        <v>24955</v>
      </c>
      <c r="D12579" s="1163" t="s">
        <v>24956</v>
      </c>
      <c r="E12579" s="1164" t="s">
        <v>15033</v>
      </c>
      <c r="F12579" s="1165">
        <v>44452</v>
      </c>
      <c r="G12579" s="1165">
        <v>44712</v>
      </c>
    </row>
    <row r="12580" spans="1:7" ht="51">
      <c r="A12580" s="1162">
        <v>14307</v>
      </c>
      <c r="B12580" s="1162">
        <v>32523</v>
      </c>
      <c r="C12580" s="1163" t="s">
        <v>24957</v>
      </c>
      <c r="D12580" s="1163" t="s">
        <v>24958</v>
      </c>
      <c r="E12580" s="1164" t="s">
        <v>3199</v>
      </c>
      <c r="F12580" s="1165">
        <v>44713</v>
      </c>
      <c r="G12580" s="1165">
        <v>44942</v>
      </c>
    </row>
    <row r="12581" spans="1:7" ht="25.5">
      <c r="A12581" s="1162">
        <v>14308</v>
      </c>
      <c r="B12581" s="1162">
        <v>32522</v>
      </c>
      <c r="C12581" s="1163" t="s">
        <v>24959</v>
      </c>
      <c r="D12581" s="1163" t="s">
        <v>24960</v>
      </c>
      <c r="E12581" s="1164" t="s">
        <v>2560</v>
      </c>
      <c r="F12581" s="1165">
        <v>44743</v>
      </c>
      <c r="G12581" s="1165">
        <v>44852</v>
      </c>
    </row>
    <row r="12582" spans="1:7">
      <c r="A12582" s="1162">
        <v>14309</v>
      </c>
      <c r="B12582" s="1162">
        <v>32526</v>
      </c>
      <c r="C12582" s="1163" t="s">
        <v>24961</v>
      </c>
      <c r="D12582" s="1163" t="s">
        <v>9933</v>
      </c>
      <c r="E12582" s="1164" t="s">
        <v>8352</v>
      </c>
      <c r="F12582" s="1165">
        <v>44743</v>
      </c>
      <c r="G12582" s="1165">
        <v>44881</v>
      </c>
    </row>
    <row r="12583" spans="1:7" ht="25.5">
      <c r="A12583" s="1162">
        <v>14310</v>
      </c>
      <c r="B12583" s="1162">
        <v>32525</v>
      </c>
      <c r="C12583" s="1163" t="s">
        <v>24962</v>
      </c>
      <c r="D12583" s="1163" t="s">
        <v>24963</v>
      </c>
      <c r="E12583" s="1164" t="s">
        <v>3112</v>
      </c>
      <c r="F12583" s="1165">
        <v>44913</v>
      </c>
      <c r="G12583" s="1165">
        <v>44942</v>
      </c>
    </row>
    <row r="12584" spans="1:7">
      <c r="A12584" s="1158">
        <v>14311</v>
      </c>
      <c r="B12584" s="1158">
        <v>38242</v>
      </c>
      <c r="C12584" s="1159" t="s">
        <v>24964</v>
      </c>
      <c r="D12584" s="1159" t="s">
        <v>7585</v>
      </c>
      <c r="E12584" s="1160" t="s">
        <v>9937</v>
      </c>
      <c r="F12584" s="1161">
        <v>44943</v>
      </c>
      <c r="G12584" s="1161">
        <v>45612</v>
      </c>
    </row>
    <row r="12585" spans="1:7" ht="25.5">
      <c r="A12585" s="1162">
        <v>14312</v>
      </c>
      <c r="B12585" s="1162">
        <v>32529</v>
      </c>
      <c r="C12585" s="1163" t="s">
        <v>24965</v>
      </c>
      <c r="D12585" s="1163" t="s">
        <v>24966</v>
      </c>
      <c r="E12585" s="1164" t="s">
        <v>8700</v>
      </c>
      <c r="F12585" s="1165">
        <v>44943</v>
      </c>
      <c r="G12585" s="1165">
        <v>45362</v>
      </c>
    </row>
    <row r="12586" spans="1:7" ht="25.5">
      <c r="A12586" s="1162">
        <v>14313</v>
      </c>
      <c r="B12586" s="1162">
        <v>32534</v>
      </c>
      <c r="C12586" s="1163" t="s">
        <v>24967</v>
      </c>
      <c r="D12586" s="1163" t="s">
        <v>24968</v>
      </c>
      <c r="E12586" s="1164" t="s">
        <v>8955</v>
      </c>
      <c r="F12586" s="1165">
        <v>44943</v>
      </c>
      <c r="G12586" s="1165">
        <v>45372</v>
      </c>
    </row>
    <row r="12587" spans="1:7" ht="25.5">
      <c r="A12587" s="1162">
        <v>14314</v>
      </c>
      <c r="B12587" s="1162">
        <v>32527</v>
      </c>
      <c r="C12587" s="1163" t="s">
        <v>24969</v>
      </c>
      <c r="D12587" s="1163" t="s">
        <v>24970</v>
      </c>
      <c r="E12587" s="1164" t="s">
        <v>3424</v>
      </c>
      <c r="F12587" s="1165">
        <v>45003</v>
      </c>
      <c r="G12587" s="1165">
        <v>45402</v>
      </c>
    </row>
    <row r="12588" spans="1:7" ht="25.5">
      <c r="A12588" s="1162">
        <v>14315</v>
      </c>
      <c r="B12588" s="1162">
        <v>32515</v>
      </c>
      <c r="C12588" s="1163" t="s">
        <v>24971</v>
      </c>
      <c r="D12588" s="1163" t="s">
        <v>24972</v>
      </c>
      <c r="E12588" s="1164" t="s">
        <v>7526</v>
      </c>
      <c r="F12588" s="1165">
        <v>45213</v>
      </c>
      <c r="G12588" s="1165">
        <v>45477</v>
      </c>
    </row>
    <row r="12589" spans="1:7" ht="25.5">
      <c r="A12589" s="1162">
        <v>14316</v>
      </c>
      <c r="B12589" s="1162">
        <v>32517</v>
      </c>
      <c r="C12589" s="1163" t="s">
        <v>24973</v>
      </c>
      <c r="D12589" s="1163" t="s">
        <v>24974</v>
      </c>
      <c r="E12589" s="1164" t="s">
        <v>3461</v>
      </c>
      <c r="F12589" s="1165">
        <v>45313</v>
      </c>
      <c r="G12589" s="1165">
        <v>45612</v>
      </c>
    </row>
    <row r="12590" spans="1:7">
      <c r="A12590" s="1158">
        <v>14317</v>
      </c>
      <c r="B12590" s="1158">
        <v>38244</v>
      </c>
      <c r="C12590" s="1159" t="s">
        <v>24975</v>
      </c>
      <c r="D12590" s="1159" t="s">
        <v>7605</v>
      </c>
      <c r="E12590" s="1160" t="s">
        <v>24976</v>
      </c>
      <c r="F12590" s="1161">
        <v>44943</v>
      </c>
      <c r="G12590" s="1161">
        <v>45926</v>
      </c>
    </row>
    <row r="12591" spans="1:7" ht="25.5">
      <c r="A12591" s="1162">
        <v>14318</v>
      </c>
      <c r="B12591" s="1162">
        <v>32537</v>
      </c>
      <c r="C12591" s="1163" t="s">
        <v>24977</v>
      </c>
      <c r="D12591" s="1163" t="s">
        <v>24978</v>
      </c>
      <c r="E12591" s="1164" t="s">
        <v>24979</v>
      </c>
      <c r="F12591" s="1165">
        <v>44943</v>
      </c>
      <c r="G12591" s="1165">
        <v>45736</v>
      </c>
    </row>
    <row r="12592" spans="1:7" ht="25.5">
      <c r="A12592" s="1162">
        <v>14319</v>
      </c>
      <c r="B12592" s="1162">
        <v>32533</v>
      </c>
      <c r="C12592" s="1163" t="s">
        <v>24980</v>
      </c>
      <c r="D12592" s="1163" t="s">
        <v>24981</v>
      </c>
      <c r="E12592" s="1164" t="s">
        <v>4939</v>
      </c>
      <c r="F12592" s="1165">
        <v>45003</v>
      </c>
      <c r="G12592" s="1165">
        <v>45352</v>
      </c>
    </row>
    <row r="12593" spans="1:7" ht="25.5">
      <c r="A12593" s="1162">
        <v>14320</v>
      </c>
      <c r="B12593" s="1162">
        <v>32540</v>
      </c>
      <c r="C12593" s="1163" t="s">
        <v>24982</v>
      </c>
      <c r="D12593" s="1163" t="s">
        <v>24983</v>
      </c>
      <c r="E12593" s="1164" t="s">
        <v>2894</v>
      </c>
      <c r="F12593" s="1165">
        <v>45403</v>
      </c>
      <c r="G12593" s="1165">
        <v>45522</v>
      </c>
    </row>
    <row r="12594" spans="1:7" ht="25.5">
      <c r="A12594" s="1162">
        <v>14321</v>
      </c>
      <c r="B12594" s="1162">
        <v>32539</v>
      </c>
      <c r="C12594" s="1163" t="s">
        <v>24984</v>
      </c>
      <c r="D12594" s="1163" t="s">
        <v>24985</v>
      </c>
      <c r="E12594" s="1164" t="s">
        <v>3705</v>
      </c>
      <c r="F12594" s="1165">
        <v>45463</v>
      </c>
      <c r="G12594" s="1165">
        <v>45532</v>
      </c>
    </row>
    <row r="12595" spans="1:7" ht="38.25">
      <c r="A12595" s="1162">
        <v>14322</v>
      </c>
      <c r="B12595" s="1162">
        <v>32531</v>
      </c>
      <c r="C12595" s="1163" t="s">
        <v>24986</v>
      </c>
      <c r="D12595" s="1163" t="s">
        <v>24987</v>
      </c>
      <c r="E12595" s="1164" t="s">
        <v>4546</v>
      </c>
      <c r="F12595" s="1165">
        <v>45523</v>
      </c>
      <c r="G12595" s="1165">
        <v>45762</v>
      </c>
    </row>
    <row r="12596" spans="1:7" ht="25.5">
      <c r="A12596" s="1162">
        <v>14323</v>
      </c>
      <c r="B12596" s="1162">
        <v>32512</v>
      </c>
      <c r="C12596" s="1163" t="s">
        <v>24988</v>
      </c>
      <c r="D12596" s="1163" t="s">
        <v>24989</v>
      </c>
      <c r="E12596" s="1164" t="s">
        <v>3029</v>
      </c>
      <c r="F12596" s="1165">
        <v>45537</v>
      </c>
      <c r="G12596" s="1165">
        <v>45786</v>
      </c>
    </row>
    <row r="12597" spans="1:7">
      <c r="A12597" s="1162">
        <v>14324</v>
      </c>
      <c r="B12597" s="1162">
        <v>32513</v>
      </c>
      <c r="C12597" s="1163" t="s">
        <v>24990</v>
      </c>
      <c r="D12597" s="1163" t="s">
        <v>24991</v>
      </c>
      <c r="E12597" s="1164" t="s">
        <v>7504</v>
      </c>
      <c r="F12597" s="1165">
        <v>45537</v>
      </c>
      <c r="G12597" s="1165">
        <v>45796</v>
      </c>
    </row>
    <row r="12598" spans="1:7" ht="25.5">
      <c r="A12598" s="1162">
        <v>14325</v>
      </c>
      <c r="B12598" s="1162">
        <v>32538</v>
      </c>
      <c r="C12598" s="1163" t="s">
        <v>24992</v>
      </c>
      <c r="D12598" s="1163" t="s">
        <v>24993</v>
      </c>
      <c r="E12598" s="1164" t="s">
        <v>4546</v>
      </c>
      <c r="F12598" s="1165">
        <v>45537</v>
      </c>
      <c r="G12598" s="1165">
        <v>45776</v>
      </c>
    </row>
    <row r="12599" spans="1:7" ht="25.5">
      <c r="A12599" s="1162">
        <v>14326</v>
      </c>
      <c r="B12599" s="1162">
        <v>32514</v>
      </c>
      <c r="C12599" s="1163" t="s">
        <v>24994</v>
      </c>
      <c r="D12599" s="1163" t="s">
        <v>24995</v>
      </c>
      <c r="E12599" s="1164" t="s">
        <v>3287</v>
      </c>
      <c r="F12599" s="1165">
        <v>45777</v>
      </c>
      <c r="G12599" s="1165">
        <v>45866</v>
      </c>
    </row>
    <row r="12600" spans="1:7" ht="25.5">
      <c r="A12600" s="1162">
        <v>14327</v>
      </c>
      <c r="B12600" s="1162">
        <v>32516</v>
      </c>
      <c r="C12600" s="1163" t="s">
        <v>24996</v>
      </c>
      <c r="D12600" s="1163" t="s">
        <v>24997</v>
      </c>
      <c r="E12600" s="1164" t="s">
        <v>7504</v>
      </c>
      <c r="F12600" s="1165">
        <v>45537</v>
      </c>
      <c r="G12600" s="1165">
        <v>45796</v>
      </c>
    </row>
    <row r="12601" spans="1:7" ht="25.5">
      <c r="A12601" s="1162">
        <v>14328</v>
      </c>
      <c r="B12601" s="1162">
        <v>32518</v>
      </c>
      <c r="C12601" s="1163" t="s">
        <v>24998</v>
      </c>
      <c r="D12601" s="1163" t="s">
        <v>24999</v>
      </c>
      <c r="E12601" s="1164" t="s">
        <v>7504</v>
      </c>
      <c r="F12601" s="1165">
        <v>45537</v>
      </c>
      <c r="G12601" s="1165">
        <v>45796</v>
      </c>
    </row>
    <row r="12602" spans="1:7" ht="25.5">
      <c r="A12602" s="1162">
        <v>14329</v>
      </c>
      <c r="B12602" s="1162">
        <v>32519</v>
      </c>
      <c r="C12602" s="1163" t="s">
        <v>25000</v>
      </c>
      <c r="D12602" s="1163" t="s">
        <v>25001</v>
      </c>
      <c r="E12602" s="1164" t="s">
        <v>3009</v>
      </c>
      <c r="F12602" s="1165">
        <v>45777</v>
      </c>
      <c r="G12602" s="1165">
        <v>45926</v>
      </c>
    </row>
    <row r="12603" spans="1:7" ht="25.5">
      <c r="A12603" s="1162">
        <v>14330</v>
      </c>
      <c r="B12603" s="1162">
        <v>32520</v>
      </c>
      <c r="C12603" s="1163" t="s">
        <v>25002</v>
      </c>
      <c r="D12603" s="1163" t="s">
        <v>25003</v>
      </c>
      <c r="E12603" s="1164" t="s">
        <v>3112</v>
      </c>
      <c r="F12603" s="1165">
        <v>45777</v>
      </c>
      <c r="G12603" s="1165">
        <v>45806</v>
      </c>
    </row>
    <row r="12604" spans="1:7" ht="25.5">
      <c r="A12604" s="1162">
        <v>14331</v>
      </c>
      <c r="B12604" s="1162">
        <v>32528</v>
      </c>
      <c r="C12604" s="1163" t="s">
        <v>25004</v>
      </c>
      <c r="D12604" s="1163" t="s">
        <v>25005</v>
      </c>
      <c r="E12604" s="1164" t="s">
        <v>5065</v>
      </c>
      <c r="F12604" s="1165">
        <v>45537</v>
      </c>
      <c r="G12604" s="1165">
        <v>45876</v>
      </c>
    </row>
    <row r="12605" spans="1:7" ht="25.5">
      <c r="A12605" s="1162">
        <v>14332</v>
      </c>
      <c r="B12605" s="1162">
        <v>32530</v>
      </c>
      <c r="C12605" s="1163" t="s">
        <v>25006</v>
      </c>
      <c r="D12605" s="1163" t="s">
        <v>25007</v>
      </c>
      <c r="E12605" s="1164" t="s">
        <v>3849</v>
      </c>
      <c r="F12605" s="1165">
        <v>45537</v>
      </c>
      <c r="G12605" s="1165">
        <v>45746</v>
      </c>
    </row>
    <row r="12606" spans="1:7" ht="25.5">
      <c r="A12606" s="1162">
        <v>14333</v>
      </c>
      <c r="B12606" s="1162">
        <v>32532</v>
      </c>
      <c r="C12606" s="1163" t="s">
        <v>25008</v>
      </c>
      <c r="D12606" s="1163" t="s">
        <v>25009</v>
      </c>
      <c r="E12606" s="1164" t="s">
        <v>3287</v>
      </c>
      <c r="F12606" s="1165">
        <v>45717</v>
      </c>
      <c r="G12606" s="1165">
        <v>45806</v>
      </c>
    </row>
    <row r="12607" spans="1:7">
      <c r="A12607" s="1158">
        <v>14334</v>
      </c>
      <c r="B12607" s="1158">
        <v>32542</v>
      </c>
      <c r="C12607" s="1159" t="s">
        <v>11960</v>
      </c>
      <c r="D12607" s="1159" t="s">
        <v>12561</v>
      </c>
      <c r="E12607" s="1160" t="s">
        <v>7521</v>
      </c>
      <c r="F12607" s="1161">
        <v>45373</v>
      </c>
      <c r="G12607" s="1161">
        <v>45887</v>
      </c>
    </row>
    <row r="12608" spans="1:7" ht="38.25">
      <c r="A12608" s="1158">
        <v>14335</v>
      </c>
      <c r="B12608" s="1158">
        <v>32543</v>
      </c>
      <c r="C12608" s="1159" t="s">
        <v>25010</v>
      </c>
      <c r="D12608" s="1159" t="s">
        <v>25011</v>
      </c>
      <c r="E12608" s="1160" t="s">
        <v>4905</v>
      </c>
      <c r="F12608" s="1161">
        <v>45533</v>
      </c>
      <c r="G12608" s="1161">
        <v>45569</v>
      </c>
    </row>
    <row r="12609" spans="1:7" ht="25.5">
      <c r="A12609" s="1162">
        <v>14336</v>
      </c>
      <c r="B12609" s="1162">
        <v>32544</v>
      </c>
      <c r="C12609" s="1163" t="s">
        <v>25012</v>
      </c>
      <c r="D12609" s="1163" t="s">
        <v>25013</v>
      </c>
      <c r="E12609" s="1164" t="s">
        <v>4905</v>
      </c>
      <c r="F12609" s="1165">
        <v>45533</v>
      </c>
      <c r="G12609" s="1165">
        <v>45569</v>
      </c>
    </row>
    <row r="12610" spans="1:7" ht="25.5">
      <c r="A12610" s="1158">
        <v>14337</v>
      </c>
      <c r="B12610" s="1158">
        <v>32545</v>
      </c>
      <c r="C12610" s="1159" t="s">
        <v>25014</v>
      </c>
      <c r="D12610" s="1159" t="s">
        <v>25015</v>
      </c>
      <c r="E12610" s="1160" t="s">
        <v>3112</v>
      </c>
      <c r="F12610" s="1161">
        <v>45653</v>
      </c>
      <c r="G12610" s="1161">
        <v>45682</v>
      </c>
    </row>
    <row r="12611" spans="1:7" ht="38.25">
      <c r="A12611" s="1162">
        <v>14338</v>
      </c>
      <c r="B12611" s="1162">
        <v>32546</v>
      </c>
      <c r="C12611" s="1163" t="s">
        <v>25016</v>
      </c>
      <c r="D12611" s="1163" t="s">
        <v>25017</v>
      </c>
      <c r="E12611" s="1164" t="s">
        <v>3112</v>
      </c>
      <c r="F12611" s="1165">
        <v>45653</v>
      </c>
      <c r="G12611" s="1165">
        <v>45682</v>
      </c>
    </row>
    <row r="12612" spans="1:7">
      <c r="A12612" s="1158">
        <v>14339</v>
      </c>
      <c r="B12612" s="1158">
        <v>32547</v>
      </c>
      <c r="C12612" s="1159" t="s">
        <v>25018</v>
      </c>
      <c r="D12612" s="1159" t="s">
        <v>25019</v>
      </c>
      <c r="E12612" s="1160" t="s">
        <v>3029</v>
      </c>
      <c r="F12612" s="1161">
        <v>45373</v>
      </c>
      <c r="G12612" s="1161">
        <v>45622</v>
      </c>
    </row>
    <row r="12613" spans="1:7" ht="38.25">
      <c r="A12613" s="1162">
        <v>14340</v>
      </c>
      <c r="B12613" s="1162">
        <v>32548</v>
      </c>
      <c r="C12613" s="1163" t="s">
        <v>25020</v>
      </c>
      <c r="D12613" s="1163" t="s">
        <v>25021</v>
      </c>
      <c r="E12613" s="1164" t="s">
        <v>3287</v>
      </c>
      <c r="F12613" s="1165">
        <v>45533</v>
      </c>
      <c r="G12613" s="1165">
        <v>45622</v>
      </c>
    </row>
    <row r="12614" spans="1:7" ht="38.25">
      <c r="A12614" s="1162">
        <v>14341</v>
      </c>
      <c r="B12614" s="1162">
        <v>32549</v>
      </c>
      <c r="C12614" s="1163" t="s">
        <v>25022</v>
      </c>
      <c r="D12614" s="1163" t="s">
        <v>25023</v>
      </c>
      <c r="E12614" s="1164" t="s">
        <v>3287</v>
      </c>
      <c r="F12614" s="1165">
        <v>45373</v>
      </c>
      <c r="G12614" s="1165">
        <v>45462</v>
      </c>
    </row>
    <row r="12615" spans="1:7" ht="25.5">
      <c r="A12615" s="1158">
        <v>14342</v>
      </c>
      <c r="B12615" s="1158">
        <v>32550</v>
      </c>
      <c r="C12615" s="1159" t="s">
        <v>25024</v>
      </c>
      <c r="D12615" s="1159" t="s">
        <v>25025</v>
      </c>
      <c r="E12615" s="1160" t="s">
        <v>3009</v>
      </c>
      <c r="F12615" s="1161">
        <v>45533</v>
      </c>
      <c r="G12615" s="1161">
        <v>45682</v>
      </c>
    </row>
    <row r="12616" spans="1:7" ht="25.5">
      <c r="A12616" s="1162">
        <v>14343</v>
      </c>
      <c r="B12616" s="1162">
        <v>32551</v>
      </c>
      <c r="C12616" s="1163" t="s">
        <v>25026</v>
      </c>
      <c r="D12616" s="1163" t="s">
        <v>25027</v>
      </c>
      <c r="E12616" s="1164" t="s">
        <v>3009</v>
      </c>
      <c r="F12616" s="1165">
        <v>45533</v>
      </c>
      <c r="G12616" s="1165">
        <v>45682</v>
      </c>
    </row>
    <row r="12617" spans="1:7" ht="25.5">
      <c r="A12617" s="1158">
        <v>14344</v>
      </c>
      <c r="B12617" s="1158">
        <v>32552</v>
      </c>
      <c r="C12617" s="1159" t="s">
        <v>24107</v>
      </c>
      <c r="D12617" s="1159" t="s">
        <v>24108</v>
      </c>
      <c r="E12617" s="1160" t="s">
        <v>7589</v>
      </c>
      <c r="F12617" s="1161">
        <v>45717</v>
      </c>
      <c r="G12617" s="1161">
        <v>45767</v>
      </c>
    </row>
    <row r="12618" spans="1:7" ht="25.5">
      <c r="A12618" s="1162">
        <v>14345</v>
      </c>
      <c r="B12618" s="1162">
        <v>32553</v>
      </c>
      <c r="C12618" s="1163" t="s">
        <v>25028</v>
      </c>
      <c r="D12618" s="1163" t="s">
        <v>7731</v>
      </c>
      <c r="E12618" s="1164" t="s">
        <v>3112</v>
      </c>
      <c r="F12618" s="1165">
        <v>45738</v>
      </c>
      <c r="G12618" s="1165">
        <v>45767</v>
      </c>
    </row>
    <row r="12619" spans="1:7" ht="25.5">
      <c r="A12619" s="1162">
        <v>14346</v>
      </c>
      <c r="B12619" s="1162">
        <v>32554</v>
      </c>
      <c r="C12619" s="1163" t="s">
        <v>25029</v>
      </c>
      <c r="D12619" s="1163" t="s">
        <v>25030</v>
      </c>
      <c r="E12619" s="1164" t="s">
        <v>2563</v>
      </c>
      <c r="F12619" s="1165">
        <v>45717</v>
      </c>
      <c r="G12619" s="1165">
        <v>45730</v>
      </c>
    </row>
    <row r="12620" spans="1:7" ht="25.5">
      <c r="A12620" s="1162">
        <v>14347</v>
      </c>
      <c r="B12620" s="1162">
        <v>32555</v>
      </c>
      <c r="C12620" s="1163" t="s">
        <v>25031</v>
      </c>
      <c r="D12620" s="1163" t="s">
        <v>25032</v>
      </c>
      <c r="E12620" s="1164" t="s">
        <v>4905</v>
      </c>
      <c r="F12620" s="1165">
        <v>45717</v>
      </c>
      <c r="G12620" s="1165">
        <v>45753</v>
      </c>
    </row>
    <row r="12621" spans="1:7" ht="25.5">
      <c r="A12621" s="1162">
        <v>14348</v>
      </c>
      <c r="B12621" s="1162">
        <v>32556</v>
      </c>
      <c r="C12621" s="1163" t="s">
        <v>25033</v>
      </c>
      <c r="D12621" s="1163" t="s">
        <v>25034</v>
      </c>
      <c r="E12621" s="1164" t="s">
        <v>2927</v>
      </c>
      <c r="F12621" s="1165">
        <v>45717</v>
      </c>
      <c r="G12621" s="1165">
        <v>45737</v>
      </c>
    </row>
    <row r="12622" spans="1:7" ht="25.5">
      <c r="A12622" s="1158">
        <v>14349</v>
      </c>
      <c r="B12622" s="1158">
        <v>32557</v>
      </c>
      <c r="C12622" s="1159" t="s">
        <v>25035</v>
      </c>
      <c r="D12622" s="1159" t="s">
        <v>23581</v>
      </c>
      <c r="E12622" s="1160" t="s">
        <v>3029</v>
      </c>
      <c r="F12622" s="1161">
        <v>45403</v>
      </c>
      <c r="G12622" s="1161">
        <v>45652</v>
      </c>
    </row>
    <row r="12623" spans="1:7" ht="38.25">
      <c r="A12623" s="1162">
        <v>14350</v>
      </c>
      <c r="B12623" s="1162">
        <v>32558</v>
      </c>
      <c r="C12623" s="1163" t="s">
        <v>25036</v>
      </c>
      <c r="D12623" s="1163" t="s">
        <v>25037</v>
      </c>
      <c r="E12623" s="1164" t="s">
        <v>3029</v>
      </c>
      <c r="F12623" s="1165">
        <v>45403</v>
      </c>
      <c r="G12623" s="1165">
        <v>45652</v>
      </c>
    </row>
    <row r="12624" spans="1:7" ht="25.5">
      <c r="A12624" s="1158">
        <v>14351</v>
      </c>
      <c r="B12624" s="1158">
        <v>32559</v>
      </c>
      <c r="C12624" s="1159" t="s">
        <v>25038</v>
      </c>
      <c r="D12624" s="1159" t="s">
        <v>23601</v>
      </c>
      <c r="E12624" s="1160" t="s">
        <v>2909</v>
      </c>
      <c r="F12624" s="1161">
        <v>45768</v>
      </c>
      <c r="G12624" s="1161">
        <v>45830</v>
      </c>
    </row>
    <row r="12625" spans="1:7" ht="38.25">
      <c r="A12625" s="1162">
        <v>14352</v>
      </c>
      <c r="B12625" s="1162">
        <v>32560</v>
      </c>
      <c r="C12625" s="1163" t="s">
        <v>25039</v>
      </c>
      <c r="D12625" s="1163" t="s">
        <v>25040</v>
      </c>
      <c r="E12625" s="1164" t="s">
        <v>3112</v>
      </c>
      <c r="F12625" s="1165">
        <v>45768</v>
      </c>
      <c r="G12625" s="1165">
        <v>45797</v>
      </c>
    </row>
    <row r="12626" spans="1:7" ht="38.25">
      <c r="A12626" s="1162">
        <v>14353</v>
      </c>
      <c r="B12626" s="1162">
        <v>32561</v>
      </c>
      <c r="C12626" s="1163" t="s">
        <v>25041</v>
      </c>
      <c r="D12626" s="1163" t="s">
        <v>25042</v>
      </c>
      <c r="E12626" s="1164" t="s">
        <v>3112</v>
      </c>
      <c r="F12626" s="1165">
        <v>45768</v>
      </c>
      <c r="G12626" s="1165">
        <v>45797</v>
      </c>
    </row>
    <row r="12627" spans="1:7" ht="38.25">
      <c r="A12627" s="1162">
        <v>14354</v>
      </c>
      <c r="B12627" s="1162">
        <v>32562</v>
      </c>
      <c r="C12627" s="1163" t="s">
        <v>25043</v>
      </c>
      <c r="D12627" s="1163" t="s">
        <v>25044</v>
      </c>
      <c r="E12627" s="1164" t="s">
        <v>3112</v>
      </c>
      <c r="F12627" s="1165">
        <v>45768</v>
      </c>
      <c r="G12627" s="1165">
        <v>45797</v>
      </c>
    </row>
    <row r="12628" spans="1:7" ht="38.25">
      <c r="A12628" s="1162">
        <v>14355</v>
      </c>
      <c r="B12628" s="1162">
        <v>32563</v>
      </c>
      <c r="C12628" s="1163" t="s">
        <v>25045</v>
      </c>
      <c r="D12628" s="1163" t="s">
        <v>25046</v>
      </c>
      <c r="E12628" s="1164" t="s">
        <v>2927</v>
      </c>
      <c r="F12628" s="1165">
        <v>45798</v>
      </c>
      <c r="G12628" s="1165">
        <v>45818</v>
      </c>
    </row>
    <row r="12629" spans="1:7" ht="38.25">
      <c r="A12629" s="1162">
        <v>14356</v>
      </c>
      <c r="B12629" s="1162">
        <v>32564</v>
      </c>
      <c r="C12629" s="1163" t="s">
        <v>25047</v>
      </c>
      <c r="D12629" s="1163" t="s">
        <v>25048</v>
      </c>
      <c r="E12629" s="1164" t="s">
        <v>2953</v>
      </c>
      <c r="F12629" s="1165">
        <v>45768</v>
      </c>
      <c r="G12629" s="1165">
        <v>45816</v>
      </c>
    </row>
    <row r="12630" spans="1:7" ht="51">
      <c r="A12630" s="1162">
        <v>14357</v>
      </c>
      <c r="B12630" s="1162">
        <v>32565</v>
      </c>
      <c r="C12630" s="1163" t="s">
        <v>25049</v>
      </c>
      <c r="D12630" s="1163" t="s">
        <v>25050</v>
      </c>
      <c r="E12630" s="1164" t="s">
        <v>2563</v>
      </c>
      <c r="F12630" s="1165">
        <v>45817</v>
      </c>
      <c r="G12630" s="1165">
        <v>45830</v>
      </c>
    </row>
    <row r="12631" spans="1:7">
      <c r="A12631" s="1158">
        <v>14358</v>
      </c>
      <c r="B12631" s="1158">
        <v>32566</v>
      </c>
      <c r="C12631" s="1159" t="s">
        <v>25051</v>
      </c>
      <c r="D12631" s="1159" t="s">
        <v>25052</v>
      </c>
      <c r="E12631" s="1160" t="s">
        <v>2693</v>
      </c>
      <c r="F12631" s="1161">
        <v>45817</v>
      </c>
      <c r="G12631" s="1161">
        <v>45861</v>
      </c>
    </row>
    <row r="12632" spans="1:7" ht="25.5">
      <c r="A12632" s="1162">
        <v>14359</v>
      </c>
      <c r="B12632" s="1162">
        <v>32567</v>
      </c>
      <c r="C12632" s="1163" t="s">
        <v>25053</v>
      </c>
      <c r="D12632" s="1163" t="s">
        <v>25054</v>
      </c>
      <c r="E12632" s="1164" t="s">
        <v>2693</v>
      </c>
      <c r="F12632" s="1165">
        <v>45817</v>
      </c>
      <c r="G12632" s="1165">
        <v>45861</v>
      </c>
    </row>
    <row r="12633" spans="1:7" ht="25.5">
      <c r="A12633" s="1158">
        <v>14360</v>
      </c>
      <c r="B12633" s="1158">
        <v>32568</v>
      </c>
      <c r="C12633" s="1159" t="s">
        <v>25055</v>
      </c>
      <c r="D12633" s="1159" t="s">
        <v>25056</v>
      </c>
      <c r="E12633" s="1160" t="s">
        <v>3112</v>
      </c>
      <c r="F12633" s="1161">
        <v>45768</v>
      </c>
      <c r="G12633" s="1161">
        <v>45797</v>
      </c>
    </row>
    <row r="12634" spans="1:7" ht="38.25">
      <c r="A12634" s="1162">
        <v>14361</v>
      </c>
      <c r="B12634" s="1162">
        <v>32569</v>
      </c>
      <c r="C12634" s="1163" t="s">
        <v>25057</v>
      </c>
      <c r="D12634" s="1163" t="s">
        <v>25058</v>
      </c>
      <c r="E12634" s="1164" t="s">
        <v>3112</v>
      </c>
      <c r="F12634" s="1165">
        <v>45768</v>
      </c>
      <c r="G12634" s="1165">
        <v>45797</v>
      </c>
    </row>
    <row r="12635" spans="1:7" ht="38.25">
      <c r="A12635" s="1162">
        <v>14362</v>
      </c>
      <c r="B12635" s="1162">
        <v>32570</v>
      </c>
      <c r="C12635" s="1163" t="s">
        <v>25059</v>
      </c>
      <c r="D12635" s="1163" t="s">
        <v>25060</v>
      </c>
      <c r="E12635" s="1164" t="s">
        <v>3112</v>
      </c>
      <c r="F12635" s="1165">
        <v>45768</v>
      </c>
      <c r="G12635" s="1165">
        <v>45797</v>
      </c>
    </row>
    <row r="12636" spans="1:7" ht="38.25">
      <c r="A12636" s="1162">
        <v>14363</v>
      </c>
      <c r="B12636" s="1162">
        <v>32571</v>
      </c>
      <c r="C12636" s="1163" t="s">
        <v>25061</v>
      </c>
      <c r="D12636" s="1163" t="s">
        <v>25062</v>
      </c>
      <c r="E12636" s="1164" t="s">
        <v>3112</v>
      </c>
      <c r="F12636" s="1165">
        <v>45768</v>
      </c>
      <c r="G12636" s="1165">
        <v>45797</v>
      </c>
    </row>
    <row r="12637" spans="1:7" ht="25.5">
      <c r="A12637" s="1158">
        <v>14364</v>
      </c>
      <c r="B12637" s="1158">
        <v>32572</v>
      </c>
      <c r="C12637" s="1159" t="s">
        <v>25063</v>
      </c>
      <c r="D12637" s="1159" t="s">
        <v>23605</v>
      </c>
      <c r="E12637" s="1160" t="s">
        <v>3705</v>
      </c>
      <c r="F12637" s="1161">
        <v>45768</v>
      </c>
      <c r="G12637" s="1161">
        <v>45837</v>
      </c>
    </row>
    <row r="12638" spans="1:7" ht="51">
      <c r="A12638" s="1162">
        <v>14365</v>
      </c>
      <c r="B12638" s="1162">
        <v>32573</v>
      </c>
      <c r="C12638" s="1163" t="s">
        <v>25064</v>
      </c>
      <c r="D12638" s="1163" t="s">
        <v>25065</v>
      </c>
      <c r="E12638" s="1164" t="s">
        <v>2953</v>
      </c>
      <c r="F12638" s="1165">
        <v>45768</v>
      </c>
      <c r="G12638" s="1165">
        <v>45816</v>
      </c>
    </row>
    <row r="12639" spans="1:7" ht="51">
      <c r="A12639" s="1162">
        <v>14366</v>
      </c>
      <c r="B12639" s="1162">
        <v>32574</v>
      </c>
      <c r="C12639" s="1163" t="s">
        <v>25066</v>
      </c>
      <c r="D12639" s="1163" t="s">
        <v>25067</v>
      </c>
      <c r="E12639" s="1164" t="s">
        <v>2563</v>
      </c>
      <c r="F12639" s="1165">
        <v>45817</v>
      </c>
      <c r="G12639" s="1165">
        <v>45830</v>
      </c>
    </row>
    <row r="12640" spans="1:7" ht="25.5">
      <c r="A12640" s="1162">
        <v>14367</v>
      </c>
      <c r="B12640" s="1162">
        <v>32575</v>
      </c>
      <c r="C12640" s="1163" t="s">
        <v>25068</v>
      </c>
      <c r="D12640" s="1163" t="s">
        <v>25069</v>
      </c>
      <c r="E12640" s="1164" t="s">
        <v>2927</v>
      </c>
      <c r="F12640" s="1165">
        <v>45817</v>
      </c>
      <c r="G12640" s="1165">
        <v>45837</v>
      </c>
    </row>
    <row r="12641" spans="1:7" ht="38.25">
      <c r="A12641" s="1162">
        <v>14368</v>
      </c>
      <c r="B12641" s="1162">
        <v>32576</v>
      </c>
      <c r="C12641" s="1163" t="s">
        <v>25070</v>
      </c>
      <c r="D12641" s="1163" t="s">
        <v>25071</v>
      </c>
      <c r="E12641" s="1164" t="s">
        <v>2702</v>
      </c>
      <c r="F12641" s="1165">
        <v>45817</v>
      </c>
      <c r="G12641" s="1165">
        <v>45823</v>
      </c>
    </row>
    <row r="12642" spans="1:7" ht="25.5">
      <c r="A12642" s="1162">
        <v>14369</v>
      </c>
      <c r="B12642" s="1162">
        <v>32577</v>
      </c>
      <c r="C12642" s="1163" t="s">
        <v>25072</v>
      </c>
      <c r="D12642" s="1163" t="s">
        <v>25073</v>
      </c>
      <c r="E12642" s="1164" t="s">
        <v>2566</v>
      </c>
      <c r="F12642" s="1165">
        <v>45817</v>
      </c>
      <c r="G12642" s="1165">
        <v>45821</v>
      </c>
    </row>
    <row r="12643" spans="1:7" ht="25.5">
      <c r="A12643" s="1158">
        <v>14370</v>
      </c>
      <c r="B12643" s="1158">
        <v>32578</v>
      </c>
      <c r="C12643" s="1159" t="s">
        <v>25074</v>
      </c>
      <c r="D12643" s="1159" t="s">
        <v>25075</v>
      </c>
      <c r="E12643" s="1160" t="s">
        <v>3112</v>
      </c>
      <c r="F12643" s="1161">
        <v>45653</v>
      </c>
      <c r="G12643" s="1161">
        <v>45682</v>
      </c>
    </row>
    <row r="12644" spans="1:7" ht="25.5">
      <c r="A12644" s="1162">
        <v>14371</v>
      </c>
      <c r="B12644" s="1162">
        <v>32579</v>
      </c>
      <c r="C12644" s="1163" t="s">
        <v>25076</v>
      </c>
      <c r="D12644" s="1163" t="s">
        <v>25077</v>
      </c>
      <c r="E12644" s="1164" t="s">
        <v>3112</v>
      </c>
      <c r="F12644" s="1165">
        <v>45653</v>
      </c>
      <c r="G12644" s="1165">
        <v>45682</v>
      </c>
    </row>
    <row r="12645" spans="1:7" ht="25.5">
      <c r="A12645" s="1158">
        <v>14372</v>
      </c>
      <c r="B12645" s="1158">
        <v>32580</v>
      </c>
      <c r="C12645" s="1159" t="s">
        <v>25078</v>
      </c>
      <c r="D12645" s="1159" t="s">
        <v>25079</v>
      </c>
      <c r="E12645" s="1160" t="s">
        <v>2894</v>
      </c>
      <c r="F12645" s="1161">
        <v>45463</v>
      </c>
      <c r="G12645" s="1161">
        <v>45582</v>
      </c>
    </row>
    <row r="12646" spans="1:7" ht="25.5">
      <c r="A12646" s="1162">
        <v>14373</v>
      </c>
      <c r="B12646" s="1162">
        <v>32581</v>
      </c>
      <c r="C12646" s="1163" t="s">
        <v>25080</v>
      </c>
      <c r="D12646" s="1163" t="s">
        <v>25081</v>
      </c>
      <c r="E12646" s="1164" t="s">
        <v>2894</v>
      </c>
      <c r="F12646" s="1165">
        <v>45463</v>
      </c>
      <c r="G12646" s="1165">
        <v>45582</v>
      </c>
    </row>
    <row r="12647" spans="1:7">
      <c r="A12647" s="1158">
        <v>14374</v>
      </c>
      <c r="B12647" s="1158">
        <v>32582</v>
      </c>
      <c r="C12647" s="1159" t="s">
        <v>24127</v>
      </c>
      <c r="D12647" s="1159" t="s">
        <v>24128</v>
      </c>
      <c r="E12647" s="1160" t="s">
        <v>3287</v>
      </c>
      <c r="F12647" s="1161">
        <v>45738</v>
      </c>
      <c r="G12647" s="1161">
        <v>45827</v>
      </c>
    </row>
    <row r="12648" spans="1:7" ht="25.5">
      <c r="A12648" s="1162">
        <v>14375</v>
      </c>
      <c r="B12648" s="1162">
        <v>32583</v>
      </c>
      <c r="C12648" s="1163" t="s">
        <v>25082</v>
      </c>
      <c r="D12648" s="1163" t="s">
        <v>25083</v>
      </c>
      <c r="E12648" s="1164" t="s">
        <v>3287</v>
      </c>
      <c r="F12648" s="1165">
        <v>45738</v>
      </c>
      <c r="G12648" s="1165">
        <v>45827</v>
      </c>
    </row>
    <row r="12649" spans="1:7" ht="25.5">
      <c r="A12649" s="1158">
        <v>14376</v>
      </c>
      <c r="B12649" s="1158">
        <v>32584</v>
      </c>
      <c r="C12649" s="1159" t="s">
        <v>25084</v>
      </c>
      <c r="D12649" s="1159" t="s">
        <v>25085</v>
      </c>
      <c r="E12649" s="1160" t="s">
        <v>2894</v>
      </c>
      <c r="F12649" s="1161">
        <v>45768</v>
      </c>
      <c r="G12649" s="1161">
        <v>45887</v>
      </c>
    </row>
    <row r="12650" spans="1:7" ht="25.5">
      <c r="A12650" s="1162">
        <v>14377</v>
      </c>
      <c r="B12650" s="1162">
        <v>32585</v>
      </c>
      <c r="C12650" s="1163" t="s">
        <v>25086</v>
      </c>
      <c r="D12650" s="1163" t="s">
        <v>25087</v>
      </c>
      <c r="E12650" s="1164" t="s">
        <v>2894</v>
      </c>
      <c r="F12650" s="1165">
        <v>45768</v>
      </c>
      <c r="G12650" s="1165">
        <v>45887</v>
      </c>
    </row>
    <row r="12651" spans="1:7" ht="25.5">
      <c r="A12651" s="1162">
        <v>14378</v>
      </c>
      <c r="B12651" s="1162">
        <v>32586</v>
      </c>
      <c r="C12651" s="1163" t="s">
        <v>25088</v>
      </c>
      <c r="D12651" s="1163" t="s">
        <v>25089</v>
      </c>
      <c r="E12651" s="1164" t="s">
        <v>2894</v>
      </c>
      <c r="F12651" s="1165">
        <v>45768</v>
      </c>
      <c r="G12651" s="1165">
        <v>45887</v>
      </c>
    </row>
    <row r="12652" spans="1:7">
      <c r="A12652" s="1158">
        <v>14379</v>
      </c>
      <c r="B12652" s="1158">
        <v>32587</v>
      </c>
      <c r="C12652" s="1159" t="s">
        <v>25090</v>
      </c>
      <c r="D12652" s="1159" t="s">
        <v>25091</v>
      </c>
      <c r="E12652" s="1160" t="s">
        <v>3955</v>
      </c>
      <c r="F12652" s="1161">
        <v>45673</v>
      </c>
      <c r="G12652" s="1161">
        <v>45872</v>
      </c>
    </row>
    <row r="12653" spans="1:7" ht="38.25">
      <c r="A12653" s="1162">
        <v>14380</v>
      </c>
      <c r="B12653" s="1162">
        <v>32588</v>
      </c>
      <c r="C12653" s="1163" t="s">
        <v>25092</v>
      </c>
      <c r="D12653" s="1163" t="s">
        <v>25093</v>
      </c>
      <c r="E12653" s="1164" t="s">
        <v>2563</v>
      </c>
      <c r="F12653" s="1165">
        <v>45798</v>
      </c>
      <c r="G12653" s="1165">
        <v>45811</v>
      </c>
    </row>
    <row r="12654" spans="1:7" ht="38.25">
      <c r="A12654" s="1162">
        <v>14381</v>
      </c>
      <c r="B12654" s="1162">
        <v>32589</v>
      </c>
      <c r="C12654" s="1163" t="s">
        <v>25094</v>
      </c>
      <c r="D12654" s="1163" t="s">
        <v>25095</v>
      </c>
      <c r="E12654" s="1164" t="s">
        <v>7745</v>
      </c>
      <c r="F12654" s="1165">
        <v>45798</v>
      </c>
      <c r="G12654" s="1165">
        <v>45806</v>
      </c>
    </row>
    <row r="12655" spans="1:7" ht="25.5">
      <c r="A12655" s="1162">
        <v>14382</v>
      </c>
      <c r="B12655" s="1162">
        <v>32590</v>
      </c>
      <c r="C12655" s="1163" t="s">
        <v>25096</v>
      </c>
      <c r="D12655" s="1163" t="s">
        <v>25097</v>
      </c>
      <c r="E12655" s="1164" t="s">
        <v>2953</v>
      </c>
      <c r="F12655" s="1165">
        <v>45807</v>
      </c>
      <c r="G12655" s="1165">
        <v>45855</v>
      </c>
    </row>
    <row r="12656" spans="1:7" ht="38.25">
      <c r="A12656" s="1162">
        <v>14383</v>
      </c>
      <c r="B12656" s="1162">
        <v>32591</v>
      </c>
      <c r="C12656" s="1163" t="s">
        <v>25098</v>
      </c>
      <c r="D12656" s="1163" t="s">
        <v>25099</v>
      </c>
      <c r="E12656" s="1164" t="s">
        <v>2699</v>
      </c>
      <c r="F12656" s="1165">
        <v>45798</v>
      </c>
      <c r="G12656" s="1165">
        <v>45839</v>
      </c>
    </row>
    <row r="12657" spans="1:7" ht="51">
      <c r="A12657" s="1162">
        <v>14384</v>
      </c>
      <c r="B12657" s="1162">
        <v>32592</v>
      </c>
      <c r="C12657" s="1163" t="s">
        <v>25100</v>
      </c>
      <c r="D12657" s="1163" t="s">
        <v>25101</v>
      </c>
      <c r="E12657" s="1164" t="s">
        <v>2699</v>
      </c>
      <c r="F12657" s="1165">
        <v>45798</v>
      </c>
      <c r="G12657" s="1165">
        <v>45839</v>
      </c>
    </row>
    <row r="12658" spans="1:7" ht="25.5">
      <c r="A12658" s="1162">
        <v>14385</v>
      </c>
      <c r="B12658" s="1162">
        <v>32593</v>
      </c>
      <c r="C12658" s="1163" t="s">
        <v>25102</v>
      </c>
      <c r="D12658" s="1163" t="s">
        <v>25103</v>
      </c>
      <c r="E12658" s="1164" t="s">
        <v>3955</v>
      </c>
      <c r="F12658" s="1165">
        <v>45673</v>
      </c>
      <c r="G12658" s="1165">
        <v>45872</v>
      </c>
    </row>
    <row r="12659" spans="1:7" ht="25.5">
      <c r="A12659" s="1162">
        <v>14386</v>
      </c>
      <c r="B12659" s="1162">
        <v>32594</v>
      </c>
      <c r="C12659" s="1163" t="s">
        <v>25104</v>
      </c>
      <c r="D12659" s="1163" t="s">
        <v>25105</v>
      </c>
      <c r="E12659" s="1164" t="s">
        <v>3112</v>
      </c>
      <c r="F12659" s="1165">
        <v>45798</v>
      </c>
      <c r="G12659" s="1165">
        <v>45827</v>
      </c>
    </row>
    <row r="12660" spans="1:7" ht="38.25">
      <c r="A12660" s="1162">
        <v>14387</v>
      </c>
      <c r="B12660" s="1162">
        <v>32595</v>
      </c>
      <c r="C12660" s="1163" t="s">
        <v>25106</v>
      </c>
      <c r="D12660" s="1163" t="s">
        <v>25107</v>
      </c>
      <c r="E12660" s="1164" t="s">
        <v>3955</v>
      </c>
      <c r="F12660" s="1165">
        <v>45673</v>
      </c>
      <c r="G12660" s="1165">
        <v>45872</v>
      </c>
    </row>
    <row r="12661" spans="1:7" ht="25.5">
      <c r="A12661" s="1162">
        <v>14388</v>
      </c>
      <c r="B12661" s="1162">
        <v>32596</v>
      </c>
      <c r="C12661" s="1163" t="s">
        <v>25108</v>
      </c>
      <c r="D12661" s="1163" t="s">
        <v>25109</v>
      </c>
      <c r="E12661" s="1164" t="s">
        <v>3955</v>
      </c>
      <c r="F12661" s="1165">
        <v>45673</v>
      </c>
      <c r="G12661" s="1165">
        <v>45872</v>
      </c>
    </row>
    <row r="12662" spans="1:7">
      <c r="A12662" s="1158">
        <v>14389</v>
      </c>
      <c r="B12662" s="1158">
        <v>32597</v>
      </c>
      <c r="C12662" s="1159" t="s">
        <v>11969</v>
      </c>
      <c r="D12662" s="1159" t="s">
        <v>12493</v>
      </c>
      <c r="E12662" s="1160" t="s">
        <v>25110</v>
      </c>
      <c r="F12662" s="1161">
        <v>45403</v>
      </c>
      <c r="G12662" s="1161">
        <v>45876</v>
      </c>
    </row>
    <row r="12663" spans="1:7" ht="38.25">
      <c r="A12663" s="1162">
        <v>14390</v>
      </c>
      <c r="B12663" s="1162">
        <v>32598</v>
      </c>
      <c r="C12663" s="1163" t="s">
        <v>25111</v>
      </c>
      <c r="D12663" s="1163" t="s">
        <v>25112</v>
      </c>
      <c r="E12663" s="1164" t="s">
        <v>3009</v>
      </c>
      <c r="F12663" s="1165">
        <v>45727</v>
      </c>
      <c r="G12663" s="1165">
        <v>45876</v>
      </c>
    </row>
    <row r="12664" spans="1:7" ht="25.5">
      <c r="A12664" s="1162">
        <v>14391</v>
      </c>
      <c r="B12664" s="1162">
        <v>32599</v>
      </c>
      <c r="C12664" s="1163" t="s">
        <v>25113</v>
      </c>
      <c r="D12664" s="1163" t="s">
        <v>25114</v>
      </c>
      <c r="E12664" s="1164" t="s">
        <v>3009</v>
      </c>
      <c r="F12664" s="1165">
        <v>45667</v>
      </c>
      <c r="G12664" s="1165">
        <v>45816</v>
      </c>
    </row>
    <row r="12665" spans="1:7" ht="25.5">
      <c r="A12665" s="1162">
        <v>14392</v>
      </c>
      <c r="B12665" s="1162">
        <v>32600</v>
      </c>
      <c r="C12665" s="1163" t="s">
        <v>13045</v>
      </c>
      <c r="D12665" s="1163" t="s">
        <v>7240</v>
      </c>
      <c r="E12665" s="1164" t="s">
        <v>3009</v>
      </c>
      <c r="F12665" s="1165">
        <v>45697</v>
      </c>
      <c r="G12665" s="1165">
        <v>45846</v>
      </c>
    </row>
    <row r="12666" spans="1:7" ht="25.5">
      <c r="A12666" s="1162">
        <v>14393</v>
      </c>
      <c r="B12666" s="1162">
        <v>32601</v>
      </c>
      <c r="C12666" s="1163" t="s">
        <v>25115</v>
      </c>
      <c r="D12666" s="1163" t="s">
        <v>25116</v>
      </c>
      <c r="E12666" s="1164" t="s">
        <v>3009</v>
      </c>
      <c r="F12666" s="1165">
        <v>45667</v>
      </c>
      <c r="G12666" s="1165">
        <v>45816</v>
      </c>
    </row>
    <row r="12667" spans="1:7" ht="25.5">
      <c r="A12667" s="1162">
        <v>14394</v>
      </c>
      <c r="B12667" s="1162">
        <v>32602</v>
      </c>
      <c r="C12667" s="1163" t="s">
        <v>25117</v>
      </c>
      <c r="D12667" s="1163" t="s">
        <v>25118</v>
      </c>
      <c r="E12667" s="1164" t="s">
        <v>3009</v>
      </c>
      <c r="F12667" s="1165">
        <v>45697</v>
      </c>
      <c r="G12667" s="1165">
        <v>45846</v>
      </c>
    </row>
    <row r="12668" spans="1:7" ht="25.5">
      <c r="A12668" s="1162">
        <v>14395</v>
      </c>
      <c r="B12668" s="1162">
        <v>32603</v>
      </c>
      <c r="C12668" s="1163" t="s">
        <v>25119</v>
      </c>
      <c r="D12668" s="1163" t="s">
        <v>25120</v>
      </c>
      <c r="E12668" s="1164" t="s">
        <v>3009</v>
      </c>
      <c r="F12668" s="1165">
        <v>45667</v>
      </c>
      <c r="G12668" s="1165">
        <v>45816</v>
      </c>
    </row>
    <row r="12669" spans="1:7" ht="38.25">
      <c r="A12669" s="1162">
        <v>14396</v>
      </c>
      <c r="B12669" s="1162">
        <v>32604</v>
      </c>
      <c r="C12669" s="1163" t="s">
        <v>25121</v>
      </c>
      <c r="D12669" s="1163" t="s">
        <v>25122</v>
      </c>
      <c r="E12669" s="1164" t="s">
        <v>3009</v>
      </c>
      <c r="F12669" s="1165">
        <v>45667</v>
      </c>
      <c r="G12669" s="1165">
        <v>45816</v>
      </c>
    </row>
    <row r="12670" spans="1:7" ht="25.5">
      <c r="A12670" s="1162">
        <v>14397</v>
      </c>
      <c r="B12670" s="1162">
        <v>32605</v>
      </c>
      <c r="C12670" s="1163" t="s">
        <v>25123</v>
      </c>
      <c r="D12670" s="1163" t="s">
        <v>25124</v>
      </c>
      <c r="E12670" s="1164" t="s">
        <v>3064</v>
      </c>
      <c r="F12670" s="1165">
        <v>45637</v>
      </c>
      <c r="G12670" s="1165">
        <v>45816</v>
      </c>
    </row>
    <row r="12671" spans="1:7" ht="25.5">
      <c r="A12671" s="1162">
        <v>14398</v>
      </c>
      <c r="B12671" s="1162">
        <v>32606</v>
      </c>
      <c r="C12671" s="1163" t="s">
        <v>25125</v>
      </c>
      <c r="D12671" s="1163" t="s">
        <v>25126</v>
      </c>
      <c r="E12671" s="1164" t="s">
        <v>4546</v>
      </c>
      <c r="F12671" s="1165">
        <v>45627</v>
      </c>
      <c r="G12671" s="1165">
        <v>45866</v>
      </c>
    </row>
    <row r="12672" spans="1:7">
      <c r="A12672" s="1162">
        <v>14399</v>
      </c>
      <c r="B12672" s="1162">
        <v>32607</v>
      </c>
      <c r="C12672" s="1163" t="s">
        <v>16828</v>
      </c>
      <c r="D12672" s="1163" t="s">
        <v>14590</v>
      </c>
      <c r="E12672" s="1164" t="s">
        <v>3064</v>
      </c>
      <c r="F12672" s="1165">
        <v>45637</v>
      </c>
      <c r="G12672" s="1165">
        <v>45816</v>
      </c>
    </row>
    <row r="12673" spans="1:7">
      <c r="A12673" s="1162">
        <v>14400</v>
      </c>
      <c r="B12673" s="1162">
        <v>32608</v>
      </c>
      <c r="C12673" s="1163" t="s">
        <v>16829</v>
      </c>
      <c r="D12673" s="1163" t="s">
        <v>5117</v>
      </c>
      <c r="E12673" s="1164" t="s">
        <v>2894</v>
      </c>
      <c r="F12673" s="1165">
        <v>45403</v>
      </c>
      <c r="G12673" s="1165">
        <v>45522</v>
      </c>
    </row>
    <row r="12674" spans="1:7" ht="25.5">
      <c r="A12674" s="1162">
        <v>14401</v>
      </c>
      <c r="B12674" s="1162">
        <v>32609</v>
      </c>
      <c r="C12674" s="1163" t="s">
        <v>25127</v>
      </c>
      <c r="D12674" s="1163" t="s">
        <v>10125</v>
      </c>
      <c r="E12674" s="1164" t="s">
        <v>4546</v>
      </c>
      <c r="F12674" s="1165">
        <v>45627</v>
      </c>
      <c r="G12674" s="1165">
        <v>45866</v>
      </c>
    </row>
    <row r="12675" spans="1:7">
      <c r="A12675" s="1162">
        <v>14402</v>
      </c>
      <c r="B12675" s="1162">
        <v>32610</v>
      </c>
      <c r="C12675" s="1163" t="s">
        <v>25128</v>
      </c>
      <c r="D12675" s="1163" t="s">
        <v>25129</v>
      </c>
      <c r="E12675" s="1164" t="s">
        <v>4546</v>
      </c>
      <c r="F12675" s="1165">
        <v>45627</v>
      </c>
      <c r="G12675" s="1165">
        <v>45866</v>
      </c>
    </row>
    <row r="12676" spans="1:7" ht="25.5">
      <c r="A12676" s="1162">
        <v>14403</v>
      </c>
      <c r="B12676" s="1162">
        <v>32611</v>
      </c>
      <c r="C12676" s="1163" t="s">
        <v>25130</v>
      </c>
      <c r="D12676" s="1163" t="s">
        <v>25131</v>
      </c>
      <c r="E12676" s="1164" t="s">
        <v>3009</v>
      </c>
      <c r="F12676" s="1165">
        <v>45727</v>
      </c>
      <c r="G12676" s="1165">
        <v>45876</v>
      </c>
    </row>
    <row r="12677" spans="1:7" ht="38.25">
      <c r="A12677" s="1162">
        <v>14404</v>
      </c>
      <c r="B12677" s="1162">
        <v>32612</v>
      </c>
      <c r="C12677" s="1163" t="s">
        <v>25132</v>
      </c>
      <c r="D12677" s="1163" t="s">
        <v>25133</v>
      </c>
      <c r="E12677" s="1164" t="s">
        <v>3009</v>
      </c>
      <c r="F12677" s="1165">
        <v>45667</v>
      </c>
      <c r="G12677" s="1165">
        <v>45816</v>
      </c>
    </row>
    <row r="12678" spans="1:7" ht="25.5">
      <c r="A12678" s="1162">
        <v>14405</v>
      </c>
      <c r="B12678" s="1162">
        <v>32613</v>
      </c>
      <c r="C12678" s="1163" t="s">
        <v>13184</v>
      </c>
      <c r="D12678" s="1163" t="s">
        <v>8759</v>
      </c>
      <c r="E12678" s="1164" t="s">
        <v>3009</v>
      </c>
      <c r="F12678" s="1165">
        <v>45697</v>
      </c>
      <c r="G12678" s="1165">
        <v>45846</v>
      </c>
    </row>
    <row r="12679" spans="1:7" ht="25.5">
      <c r="A12679" s="1162">
        <v>14406</v>
      </c>
      <c r="B12679" s="1162">
        <v>32614</v>
      </c>
      <c r="C12679" s="1163" t="s">
        <v>25134</v>
      </c>
      <c r="D12679" s="1163" t="s">
        <v>25135</v>
      </c>
      <c r="E12679" s="1164" t="s">
        <v>3009</v>
      </c>
      <c r="F12679" s="1165">
        <v>45667</v>
      </c>
      <c r="G12679" s="1165">
        <v>45816</v>
      </c>
    </row>
    <row r="12680" spans="1:7" ht="25.5">
      <c r="A12680" s="1162">
        <v>14407</v>
      </c>
      <c r="B12680" s="1162">
        <v>32615</v>
      </c>
      <c r="C12680" s="1163" t="s">
        <v>24898</v>
      </c>
      <c r="D12680" s="1163" t="s">
        <v>8763</v>
      </c>
      <c r="E12680" s="1164" t="s">
        <v>3009</v>
      </c>
      <c r="F12680" s="1165">
        <v>45697</v>
      </c>
      <c r="G12680" s="1165">
        <v>45846</v>
      </c>
    </row>
    <row r="12681" spans="1:7" ht="25.5">
      <c r="A12681" s="1162">
        <v>14408</v>
      </c>
      <c r="B12681" s="1162">
        <v>32616</v>
      </c>
      <c r="C12681" s="1163" t="s">
        <v>25136</v>
      </c>
      <c r="D12681" s="1163" t="s">
        <v>25137</v>
      </c>
      <c r="E12681" s="1164" t="s">
        <v>3009</v>
      </c>
      <c r="F12681" s="1165">
        <v>45667</v>
      </c>
      <c r="G12681" s="1165">
        <v>45816</v>
      </c>
    </row>
    <row r="12682" spans="1:7">
      <c r="A12682" s="1162">
        <v>14409</v>
      </c>
      <c r="B12682" s="1162">
        <v>32617</v>
      </c>
      <c r="C12682" s="1163" t="s">
        <v>15455</v>
      </c>
      <c r="D12682" s="1163" t="s">
        <v>8742</v>
      </c>
      <c r="E12682" s="1164" t="s">
        <v>3009</v>
      </c>
      <c r="F12682" s="1165">
        <v>45627</v>
      </c>
      <c r="G12682" s="1165">
        <v>45776</v>
      </c>
    </row>
    <row r="12683" spans="1:7">
      <c r="A12683" s="1162">
        <v>14410</v>
      </c>
      <c r="B12683" s="1162">
        <v>32618</v>
      </c>
      <c r="C12683" s="1163" t="s">
        <v>15456</v>
      </c>
      <c r="D12683" s="1163" t="s">
        <v>8748</v>
      </c>
      <c r="E12683" s="1164" t="s">
        <v>3009</v>
      </c>
      <c r="F12683" s="1165">
        <v>45667</v>
      </c>
      <c r="G12683" s="1165">
        <v>45816</v>
      </c>
    </row>
    <row r="12684" spans="1:7" ht="25.5">
      <c r="A12684" s="1162">
        <v>14411</v>
      </c>
      <c r="B12684" s="1162">
        <v>32619</v>
      </c>
      <c r="C12684" s="1163" t="s">
        <v>15784</v>
      </c>
      <c r="D12684" s="1163" t="s">
        <v>8750</v>
      </c>
      <c r="E12684" s="1164" t="s">
        <v>3009</v>
      </c>
      <c r="F12684" s="1165">
        <v>45697</v>
      </c>
      <c r="G12684" s="1165">
        <v>45846</v>
      </c>
    </row>
    <row r="12685" spans="1:7">
      <c r="A12685" s="1162">
        <v>14412</v>
      </c>
      <c r="B12685" s="1162">
        <v>32620</v>
      </c>
      <c r="C12685" s="1163" t="s">
        <v>15785</v>
      </c>
      <c r="D12685" s="1163" t="s">
        <v>8752</v>
      </c>
      <c r="E12685" s="1164" t="s">
        <v>3009</v>
      </c>
      <c r="F12685" s="1165">
        <v>45667</v>
      </c>
      <c r="G12685" s="1165">
        <v>45816</v>
      </c>
    </row>
    <row r="12686" spans="1:7" ht="25.5">
      <c r="A12686" s="1162">
        <v>14413</v>
      </c>
      <c r="B12686" s="1162">
        <v>32621</v>
      </c>
      <c r="C12686" s="1163" t="s">
        <v>25138</v>
      </c>
      <c r="D12686" s="1163" t="s">
        <v>10087</v>
      </c>
      <c r="E12686" s="1164" t="s">
        <v>3009</v>
      </c>
      <c r="F12686" s="1165">
        <v>45697</v>
      </c>
      <c r="G12686" s="1165">
        <v>45846</v>
      </c>
    </row>
    <row r="12687" spans="1:7" ht="25.5">
      <c r="A12687" s="1162">
        <v>14414</v>
      </c>
      <c r="B12687" s="1162">
        <v>32622</v>
      </c>
      <c r="C12687" s="1163" t="s">
        <v>25139</v>
      </c>
      <c r="D12687" s="1163" t="s">
        <v>10089</v>
      </c>
      <c r="E12687" s="1164" t="s">
        <v>3009</v>
      </c>
      <c r="F12687" s="1165">
        <v>45727</v>
      </c>
      <c r="G12687" s="1165">
        <v>45876</v>
      </c>
    </row>
    <row r="12688" spans="1:7" ht="25.5">
      <c r="A12688" s="1162">
        <v>14415</v>
      </c>
      <c r="B12688" s="1162">
        <v>32623</v>
      </c>
      <c r="C12688" s="1163" t="s">
        <v>25140</v>
      </c>
      <c r="D12688" s="1163" t="s">
        <v>25141</v>
      </c>
      <c r="E12688" s="1164" t="s">
        <v>3009</v>
      </c>
      <c r="F12688" s="1165">
        <v>45697</v>
      </c>
      <c r="G12688" s="1165">
        <v>45846</v>
      </c>
    </row>
    <row r="12689" spans="1:7" ht="25.5">
      <c r="A12689" s="1162">
        <v>14416</v>
      </c>
      <c r="B12689" s="1162">
        <v>32624</v>
      </c>
      <c r="C12689" s="1163" t="s">
        <v>25142</v>
      </c>
      <c r="D12689" s="1163" t="s">
        <v>25143</v>
      </c>
      <c r="E12689" s="1164" t="s">
        <v>3009</v>
      </c>
      <c r="F12689" s="1165">
        <v>45727</v>
      </c>
      <c r="G12689" s="1165">
        <v>45876</v>
      </c>
    </row>
    <row r="12690" spans="1:7" ht="25.5">
      <c r="A12690" s="1162">
        <v>14417</v>
      </c>
      <c r="B12690" s="1162">
        <v>32625</v>
      </c>
      <c r="C12690" s="1163" t="s">
        <v>25144</v>
      </c>
      <c r="D12690" s="1163" t="s">
        <v>25145</v>
      </c>
      <c r="E12690" s="1164" t="s">
        <v>3009</v>
      </c>
      <c r="F12690" s="1165">
        <v>45697</v>
      </c>
      <c r="G12690" s="1165">
        <v>45846</v>
      </c>
    </row>
    <row r="12691" spans="1:7" ht="38.25">
      <c r="A12691" s="1162">
        <v>14418</v>
      </c>
      <c r="B12691" s="1162">
        <v>32626</v>
      </c>
      <c r="C12691" s="1163" t="s">
        <v>25146</v>
      </c>
      <c r="D12691" s="1163" t="s">
        <v>25147</v>
      </c>
      <c r="E12691" s="1164" t="s">
        <v>3009</v>
      </c>
      <c r="F12691" s="1165">
        <v>45727</v>
      </c>
      <c r="G12691" s="1165">
        <v>45876</v>
      </c>
    </row>
    <row r="12692" spans="1:7" ht="38.25">
      <c r="A12692" s="1162">
        <v>14419</v>
      </c>
      <c r="B12692" s="1162">
        <v>32627</v>
      </c>
      <c r="C12692" s="1163" t="s">
        <v>25148</v>
      </c>
      <c r="D12692" s="1163" t="s">
        <v>25149</v>
      </c>
      <c r="E12692" s="1164" t="s">
        <v>3009</v>
      </c>
      <c r="F12692" s="1165">
        <v>45667</v>
      </c>
      <c r="G12692" s="1165">
        <v>45816</v>
      </c>
    </row>
    <row r="12693" spans="1:7" ht="38.25">
      <c r="A12693" s="1162">
        <v>14420</v>
      </c>
      <c r="B12693" s="1162">
        <v>32628</v>
      </c>
      <c r="C12693" s="1163" t="s">
        <v>25150</v>
      </c>
      <c r="D12693" s="1163" t="s">
        <v>25151</v>
      </c>
      <c r="E12693" s="1164" t="s">
        <v>3009</v>
      </c>
      <c r="F12693" s="1165">
        <v>45667</v>
      </c>
      <c r="G12693" s="1165">
        <v>45816</v>
      </c>
    </row>
    <row r="12694" spans="1:7" ht="38.25">
      <c r="A12694" s="1162">
        <v>14421</v>
      </c>
      <c r="B12694" s="1162">
        <v>32629</v>
      </c>
      <c r="C12694" s="1163" t="s">
        <v>25152</v>
      </c>
      <c r="D12694" s="1163" t="s">
        <v>25153</v>
      </c>
      <c r="E12694" s="1164" t="s">
        <v>3009</v>
      </c>
      <c r="F12694" s="1165">
        <v>45667</v>
      </c>
      <c r="G12694" s="1165">
        <v>45816</v>
      </c>
    </row>
    <row r="12695" spans="1:7" ht="38.25">
      <c r="A12695" s="1162">
        <v>14422</v>
      </c>
      <c r="B12695" s="1162">
        <v>32630</v>
      </c>
      <c r="C12695" s="1163" t="s">
        <v>25154</v>
      </c>
      <c r="D12695" s="1163" t="s">
        <v>25155</v>
      </c>
      <c r="E12695" s="1164" t="s">
        <v>3009</v>
      </c>
      <c r="F12695" s="1165">
        <v>45667</v>
      </c>
      <c r="G12695" s="1165">
        <v>45816</v>
      </c>
    </row>
    <row r="12696" spans="1:7" ht="38.25">
      <c r="A12696" s="1162">
        <v>14423</v>
      </c>
      <c r="B12696" s="1162">
        <v>32631</v>
      </c>
      <c r="C12696" s="1163" t="s">
        <v>25156</v>
      </c>
      <c r="D12696" s="1163" t="s">
        <v>25157</v>
      </c>
      <c r="E12696" s="1164" t="s">
        <v>3009</v>
      </c>
      <c r="F12696" s="1165">
        <v>45697</v>
      </c>
      <c r="G12696" s="1165">
        <v>45846</v>
      </c>
    </row>
    <row r="12697" spans="1:7">
      <c r="A12697" s="1158">
        <v>14424</v>
      </c>
      <c r="B12697" s="1158">
        <v>32632</v>
      </c>
      <c r="C12697" s="1159" t="s">
        <v>11986</v>
      </c>
      <c r="D12697" s="1159" t="s">
        <v>5244</v>
      </c>
      <c r="E12697" s="1160" t="s">
        <v>4628</v>
      </c>
      <c r="F12697" s="1161">
        <v>45637</v>
      </c>
      <c r="G12697" s="1161">
        <v>45906</v>
      </c>
    </row>
    <row r="12698" spans="1:7" ht="38.25">
      <c r="A12698" s="1162">
        <v>14425</v>
      </c>
      <c r="B12698" s="1162">
        <v>32633</v>
      </c>
      <c r="C12698" s="1163" t="s">
        <v>25158</v>
      </c>
      <c r="D12698" s="1163" t="s">
        <v>25159</v>
      </c>
      <c r="E12698" s="1164" t="s">
        <v>3009</v>
      </c>
      <c r="F12698" s="1165">
        <v>45757</v>
      </c>
      <c r="G12698" s="1165">
        <v>45906</v>
      </c>
    </row>
    <row r="12699" spans="1:7" ht="25.5">
      <c r="A12699" s="1162">
        <v>14426</v>
      </c>
      <c r="B12699" s="1162">
        <v>32634</v>
      </c>
      <c r="C12699" s="1163" t="s">
        <v>25160</v>
      </c>
      <c r="D12699" s="1163" t="s">
        <v>25161</v>
      </c>
      <c r="E12699" s="1164" t="s">
        <v>3009</v>
      </c>
      <c r="F12699" s="1165">
        <v>45757</v>
      </c>
      <c r="G12699" s="1165">
        <v>45906</v>
      </c>
    </row>
    <row r="12700" spans="1:7" ht="38.25">
      <c r="A12700" s="1162">
        <v>14427</v>
      </c>
      <c r="B12700" s="1162">
        <v>32635</v>
      </c>
      <c r="C12700" s="1163" t="s">
        <v>25162</v>
      </c>
      <c r="D12700" s="1163" t="s">
        <v>25163</v>
      </c>
      <c r="E12700" s="1164" t="s">
        <v>3009</v>
      </c>
      <c r="F12700" s="1165">
        <v>45667</v>
      </c>
      <c r="G12700" s="1165">
        <v>45816</v>
      </c>
    </row>
    <row r="12701" spans="1:7" ht="25.5">
      <c r="A12701" s="1162">
        <v>14428</v>
      </c>
      <c r="B12701" s="1162">
        <v>32636</v>
      </c>
      <c r="C12701" s="1163" t="s">
        <v>25164</v>
      </c>
      <c r="D12701" s="1163" t="s">
        <v>25165</v>
      </c>
      <c r="E12701" s="1164" t="s">
        <v>3009</v>
      </c>
      <c r="F12701" s="1165">
        <v>45667</v>
      </c>
      <c r="G12701" s="1165">
        <v>45816</v>
      </c>
    </row>
    <row r="12702" spans="1:7" ht="38.25">
      <c r="A12702" s="1162">
        <v>14429</v>
      </c>
      <c r="B12702" s="1162">
        <v>32637</v>
      </c>
      <c r="C12702" s="1163" t="s">
        <v>25166</v>
      </c>
      <c r="D12702" s="1163" t="s">
        <v>25167</v>
      </c>
      <c r="E12702" s="1164" t="s">
        <v>3009</v>
      </c>
      <c r="F12702" s="1165">
        <v>45637</v>
      </c>
      <c r="G12702" s="1165">
        <v>45786</v>
      </c>
    </row>
    <row r="12703" spans="1:7" ht="25.5">
      <c r="A12703" s="1162">
        <v>14430</v>
      </c>
      <c r="B12703" s="1162">
        <v>32638</v>
      </c>
      <c r="C12703" s="1163" t="s">
        <v>25168</v>
      </c>
      <c r="D12703" s="1163" t="s">
        <v>25169</v>
      </c>
      <c r="E12703" s="1164" t="s">
        <v>3009</v>
      </c>
      <c r="F12703" s="1165">
        <v>45667</v>
      </c>
      <c r="G12703" s="1165">
        <v>45816</v>
      </c>
    </row>
    <row r="12704" spans="1:7" ht="38.25">
      <c r="A12704" s="1162">
        <v>14431</v>
      </c>
      <c r="B12704" s="1162">
        <v>32639</v>
      </c>
      <c r="C12704" s="1163" t="s">
        <v>25170</v>
      </c>
      <c r="D12704" s="1163" t="s">
        <v>25171</v>
      </c>
      <c r="E12704" s="1164" t="s">
        <v>3009</v>
      </c>
      <c r="F12704" s="1165">
        <v>45697</v>
      </c>
      <c r="G12704" s="1165">
        <v>45846</v>
      </c>
    </row>
    <row r="12705" spans="1:7" ht="38.25">
      <c r="A12705" s="1162">
        <v>14432</v>
      </c>
      <c r="B12705" s="1162">
        <v>32640</v>
      </c>
      <c r="C12705" s="1163" t="s">
        <v>25172</v>
      </c>
      <c r="D12705" s="1163" t="s">
        <v>25173</v>
      </c>
      <c r="E12705" s="1164" t="s">
        <v>3009</v>
      </c>
      <c r="F12705" s="1165">
        <v>45667</v>
      </c>
      <c r="G12705" s="1165">
        <v>45816</v>
      </c>
    </row>
    <row r="12706" spans="1:7" ht="51">
      <c r="A12706" s="1162">
        <v>14433</v>
      </c>
      <c r="B12706" s="1162">
        <v>32641</v>
      </c>
      <c r="C12706" s="1163" t="s">
        <v>25174</v>
      </c>
      <c r="D12706" s="1163" t="s">
        <v>25175</v>
      </c>
      <c r="E12706" s="1164" t="s">
        <v>3009</v>
      </c>
      <c r="F12706" s="1165">
        <v>45697</v>
      </c>
      <c r="G12706" s="1165">
        <v>45846</v>
      </c>
    </row>
    <row r="12707" spans="1:7" ht="38.25">
      <c r="A12707" s="1162">
        <v>14434</v>
      </c>
      <c r="B12707" s="1162">
        <v>32642</v>
      </c>
      <c r="C12707" s="1163" t="s">
        <v>25176</v>
      </c>
      <c r="D12707" s="1163" t="s">
        <v>25177</v>
      </c>
      <c r="E12707" s="1164" t="s">
        <v>3009</v>
      </c>
      <c r="F12707" s="1165">
        <v>45667</v>
      </c>
      <c r="G12707" s="1165">
        <v>45816</v>
      </c>
    </row>
    <row r="12708" spans="1:7" ht="51">
      <c r="A12708" s="1162">
        <v>14435</v>
      </c>
      <c r="B12708" s="1162">
        <v>32643</v>
      </c>
      <c r="C12708" s="1163" t="s">
        <v>25178</v>
      </c>
      <c r="D12708" s="1163" t="s">
        <v>25179</v>
      </c>
      <c r="E12708" s="1164" t="s">
        <v>3009</v>
      </c>
      <c r="F12708" s="1165">
        <v>45697</v>
      </c>
      <c r="G12708" s="1165">
        <v>45846</v>
      </c>
    </row>
    <row r="12709" spans="1:7" ht="38.25">
      <c r="A12709" s="1162">
        <v>14436</v>
      </c>
      <c r="B12709" s="1162">
        <v>32644</v>
      </c>
      <c r="C12709" s="1163" t="s">
        <v>25180</v>
      </c>
      <c r="D12709" s="1163" t="s">
        <v>25181</v>
      </c>
      <c r="E12709" s="1164" t="s">
        <v>3009</v>
      </c>
      <c r="F12709" s="1165">
        <v>45667</v>
      </c>
      <c r="G12709" s="1165">
        <v>45816</v>
      </c>
    </row>
    <row r="12710" spans="1:7" ht="51">
      <c r="A12710" s="1162">
        <v>14437</v>
      </c>
      <c r="B12710" s="1162">
        <v>32645</v>
      </c>
      <c r="C12710" s="1163" t="s">
        <v>25182</v>
      </c>
      <c r="D12710" s="1163" t="s">
        <v>25183</v>
      </c>
      <c r="E12710" s="1164" t="s">
        <v>3009</v>
      </c>
      <c r="F12710" s="1165">
        <v>45697</v>
      </c>
      <c r="G12710" s="1165">
        <v>45846</v>
      </c>
    </row>
    <row r="12711" spans="1:7" ht="25.5">
      <c r="A12711" s="1162">
        <v>14438</v>
      </c>
      <c r="B12711" s="1162">
        <v>32646</v>
      </c>
      <c r="C12711" s="1163" t="s">
        <v>25184</v>
      </c>
      <c r="D12711" s="1163" t="s">
        <v>25185</v>
      </c>
      <c r="E12711" s="1164" t="s">
        <v>3009</v>
      </c>
      <c r="F12711" s="1165">
        <v>45652</v>
      </c>
      <c r="G12711" s="1165">
        <v>45801</v>
      </c>
    </row>
    <row r="12712" spans="1:7" ht="25.5">
      <c r="A12712" s="1162">
        <v>14439</v>
      </c>
      <c r="B12712" s="1162">
        <v>32647</v>
      </c>
      <c r="C12712" s="1163" t="s">
        <v>25186</v>
      </c>
      <c r="D12712" s="1163" t="s">
        <v>25187</v>
      </c>
      <c r="E12712" s="1164" t="s">
        <v>3009</v>
      </c>
      <c r="F12712" s="1165">
        <v>45667</v>
      </c>
      <c r="G12712" s="1165">
        <v>45816</v>
      </c>
    </row>
    <row r="12713" spans="1:7" ht="25.5">
      <c r="A12713" s="1162">
        <v>14440</v>
      </c>
      <c r="B12713" s="1162">
        <v>32648</v>
      </c>
      <c r="C12713" s="1163" t="s">
        <v>25188</v>
      </c>
      <c r="D12713" s="1163" t="s">
        <v>25189</v>
      </c>
      <c r="E12713" s="1164" t="s">
        <v>3009</v>
      </c>
      <c r="F12713" s="1165">
        <v>45652</v>
      </c>
      <c r="G12713" s="1165">
        <v>45801</v>
      </c>
    </row>
    <row r="12714" spans="1:7" ht="25.5">
      <c r="A12714" s="1162">
        <v>14441</v>
      </c>
      <c r="B12714" s="1162">
        <v>32649</v>
      </c>
      <c r="C12714" s="1163" t="s">
        <v>25190</v>
      </c>
      <c r="D12714" s="1163" t="s">
        <v>25191</v>
      </c>
      <c r="E12714" s="1164" t="s">
        <v>3009</v>
      </c>
      <c r="F12714" s="1165">
        <v>45637</v>
      </c>
      <c r="G12714" s="1165">
        <v>45786</v>
      </c>
    </row>
    <row r="12715" spans="1:7" ht="38.25">
      <c r="A12715" s="1162">
        <v>14442</v>
      </c>
      <c r="B12715" s="1162">
        <v>32650</v>
      </c>
      <c r="C12715" s="1163" t="s">
        <v>25192</v>
      </c>
      <c r="D12715" s="1163" t="s">
        <v>25193</v>
      </c>
      <c r="E12715" s="1164" t="s">
        <v>3009</v>
      </c>
      <c r="F12715" s="1165">
        <v>45637</v>
      </c>
      <c r="G12715" s="1165">
        <v>45786</v>
      </c>
    </row>
    <row r="12716" spans="1:7">
      <c r="A12716" s="1158">
        <v>14443</v>
      </c>
      <c r="B12716" s="1158">
        <v>32651</v>
      </c>
      <c r="C12716" s="1159" t="s">
        <v>25194</v>
      </c>
      <c r="D12716" s="1159" t="s">
        <v>25195</v>
      </c>
      <c r="E12716" s="1160" t="s">
        <v>10176</v>
      </c>
      <c r="F12716" s="1161">
        <v>44713</v>
      </c>
      <c r="G12716" s="1161">
        <v>45667</v>
      </c>
    </row>
    <row r="12717" spans="1:7">
      <c r="A12717" s="1162">
        <v>14444</v>
      </c>
      <c r="B12717" s="1162">
        <v>32652</v>
      </c>
      <c r="C12717" s="1163" t="s">
        <v>25196</v>
      </c>
      <c r="D12717" s="1163" t="s">
        <v>25197</v>
      </c>
      <c r="E12717" s="1164" t="s">
        <v>2357</v>
      </c>
      <c r="F12717" s="1165">
        <v>45667</v>
      </c>
      <c r="G12717" s="1165">
        <v>45667</v>
      </c>
    </row>
    <row r="12718" spans="1:7">
      <c r="A12718" s="1158">
        <v>14445</v>
      </c>
      <c r="B12718" s="1158">
        <v>32653</v>
      </c>
      <c r="C12718" s="1159" t="s">
        <v>11951</v>
      </c>
      <c r="D12718" s="1159" t="s">
        <v>3179</v>
      </c>
      <c r="E12718" s="1160" t="s">
        <v>25198</v>
      </c>
      <c r="F12718" s="1161">
        <v>44713</v>
      </c>
      <c r="G12718" s="1161">
        <v>45427</v>
      </c>
    </row>
    <row r="12719" spans="1:7">
      <c r="A12719" s="1158">
        <v>14446</v>
      </c>
      <c r="B12719" s="1158">
        <v>38245</v>
      </c>
      <c r="C12719" s="1159" t="s">
        <v>24947</v>
      </c>
      <c r="D12719" s="1159" t="s">
        <v>3184</v>
      </c>
      <c r="E12719" s="1160" t="s">
        <v>3679</v>
      </c>
      <c r="F12719" s="1161">
        <v>44713</v>
      </c>
      <c r="G12719" s="1161">
        <v>44827</v>
      </c>
    </row>
    <row r="12720" spans="1:7" ht="38.25">
      <c r="A12720" s="1162">
        <v>14447</v>
      </c>
      <c r="B12720" s="1162">
        <v>32673</v>
      </c>
      <c r="C12720" s="1163" t="s">
        <v>25199</v>
      </c>
      <c r="D12720" s="1163" t="s">
        <v>25200</v>
      </c>
      <c r="E12720" s="1164" t="s">
        <v>2588</v>
      </c>
      <c r="F12720" s="1165">
        <v>44713</v>
      </c>
      <c r="G12720" s="1165">
        <v>44727</v>
      </c>
    </row>
    <row r="12721" spans="1:7">
      <c r="A12721" s="1162">
        <v>14448</v>
      </c>
      <c r="B12721" s="1162">
        <v>32656</v>
      </c>
      <c r="C12721" s="1163" t="s">
        <v>24961</v>
      </c>
      <c r="D12721" s="1163" t="s">
        <v>25201</v>
      </c>
      <c r="E12721" s="1164" t="s">
        <v>3287</v>
      </c>
      <c r="F12721" s="1165">
        <v>44728</v>
      </c>
      <c r="G12721" s="1165">
        <v>44817</v>
      </c>
    </row>
    <row r="12722" spans="1:7" ht="25.5">
      <c r="A12722" s="1162">
        <v>14449</v>
      </c>
      <c r="B12722" s="1162">
        <v>32655</v>
      </c>
      <c r="C12722" s="1163" t="s">
        <v>25202</v>
      </c>
      <c r="D12722" s="1163" t="s">
        <v>25203</v>
      </c>
      <c r="E12722" s="1164" t="s">
        <v>2621</v>
      </c>
      <c r="F12722" s="1165">
        <v>44818</v>
      </c>
      <c r="G12722" s="1165">
        <v>44827</v>
      </c>
    </row>
    <row r="12723" spans="1:7">
      <c r="A12723" s="1158">
        <v>14450</v>
      </c>
      <c r="B12723" s="1158">
        <v>38246</v>
      </c>
      <c r="C12723" s="1159" t="s">
        <v>24964</v>
      </c>
      <c r="D12723" s="1159" t="s">
        <v>7585</v>
      </c>
      <c r="E12723" s="1160" t="s">
        <v>13696</v>
      </c>
      <c r="F12723" s="1161">
        <v>44828</v>
      </c>
      <c r="G12723" s="1161">
        <v>45292</v>
      </c>
    </row>
    <row r="12724" spans="1:7" ht="38.25">
      <c r="A12724" s="1162">
        <v>14451</v>
      </c>
      <c r="B12724" s="1162">
        <v>32658</v>
      </c>
      <c r="C12724" s="1163" t="s">
        <v>25204</v>
      </c>
      <c r="D12724" s="1163" t="s">
        <v>25205</v>
      </c>
      <c r="E12724" s="1164" t="s">
        <v>3064</v>
      </c>
      <c r="F12724" s="1165">
        <v>44828</v>
      </c>
      <c r="G12724" s="1165">
        <v>45007</v>
      </c>
    </row>
    <row r="12725" spans="1:7" ht="38.25">
      <c r="A12725" s="1162">
        <v>14452</v>
      </c>
      <c r="B12725" s="1162">
        <v>32657</v>
      </c>
      <c r="C12725" s="1163" t="s">
        <v>25206</v>
      </c>
      <c r="D12725" s="1163" t="s">
        <v>25207</v>
      </c>
      <c r="E12725" s="1164" t="s">
        <v>3064</v>
      </c>
      <c r="F12725" s="1165">
        <v>44888</v>
      </c>
      <c r="G12725" s="1165">
        <v>45067</v>
      </c>
    </row>
    <row r="12726" spans="1:7" ht="25.5">
      <c r="A12726" s="1162">
        <v>14453</v>
      </c>
      <c r="B12726" s="1162">
        <v>32661</v>
      </c>
      <c r="C12726" s="1163" t="s">
        <v>25208</v>
      </c>
      <c r="D12726" s="1163" t="s">
        <v>25209</v>
      </c>
      <c r="E12726" s="1164" t="s">
        <v>3064</v>
      </c>
      <c r="F12726" s="1165">
        <v>44888</v>
      </c>
      <c r="G12726" s="1165">
        <v>45067</v>
      </c>
    </row>
    <row r="12727" spans="1:7">
      <c r="A12727" s="1162">
        <v>14454</v>
      </c>
      <c r="B12727" s="1162">
        <v>32666</v>
      </c>
      <c r="C12727" s="1163" t="s">
        <v>25210</v>
      </c>
      <c r="D12727" s="1163" t="s">
        <v>10194</v>
      </c>
      <c r="E12727" s="1164" t="s">
        <v>3064</v>
      </c>
      <c r="F12727" s="1165">
        <v>44888</v>
      </c>
      <c r="G12727" s="1165">
        <v>45067</v>
      </c>
    </row>
    <row r="12728" spans="1:7" ht="25.5">
      <c r="A12728" s="1162">
        <v>14455</v>
      </c>
      <c r="B12728" s="1162">
        <v>32654</v>
      </c>
      <c r="C12728" s="1163" t="s">
        <v>25211</v>
      </c>
      <c r="D12728" s="1163" t="s">
        <v>25212</v>
      </c>
      <c r="E12728" s="1164" t="s">
        <v>6698</v>
      </c>
      <c r="F12728" s="1165">
        <v>44888</v>
      </c>
      <c r="G12728" s="1165">
        <v>45292</v>
      </c>
    </row>
    <row r="12729" spans="1:7">
      <c r="A12729" s="1158">
        <v>14456</v>
      </c>
      <c r="B12729" s="1158">
        <v>38247</v>
      </c>
      <c r="C12729" s="1159" t="s">
        <v>24975</v>
      </c>
      <c r="D12729" s="1159" t="s">
        <v>7605</v>
      </c>
      <c r="E12729" s="1160" t="s">
        <v>3006</v>
      </c>
      <c r="F12729" s="1161">
        <v>45068</v>
      </c>
      <c r="G12729" s="1161">
        <v>45427</v>
      </c>
    </row>
    <row r="12730" spans="1:7" ht="25.5">
      <c r="A12730" s="1162">
        <v>14457</v>
      </c>
      <c r="B12730" s="1162">
        <v>32660</v>
      </c>
      <c r="C12730" s="1163" t="s">
        <v>25213</v>
      </c>
      <c r="D12730" s="1163" t="s">
        <v>25214</v>
      </c>
      <c r="E12730" s="1164" t="s">
        <v>3955</v>
      </c>
      <c r="F12730" s="1165">
        <v>45068</v>
      </c>
      <c r="G12730" s="1165">
        <v>45267</v>
      </c>
    </row>
    <row r="12731" spans="1:7" ht="38.25">
      <c r="A12731" s="1162">
        <v>14458</v>
      </c>
      <c r="B12731" s="1162">
        <v>32659</v>
      </c>
      <c r="C12731" s="1163" t="s">
        <v>25215</v>
      </c>
      <c r="D12731" s="1163" t="s">
        <v>25216</v>
      </c>
      <c r="E12731" s="1164" t="s">
        <v>3955</v>
      </c>
      <c r="F12731" s="1165">
        <v>45068</v>
      </c>
      <c r="G12731" s="1165">
        <v>45267</v>
      </c>
    </row>
    <row r="12732" spans="1:7" ht="25.5">
      <c r="A12732" s="1162">
        <v>14459</v>
      </c>
      <c r="B12732" s="1162">
        <v>32662</v>
      </c>
      <c r="C12732" s="1163" t="s">
        <v>25217</v>
      </c>
      <c r="D12732" s="1163" t="s">
        <v>25218</v>
      </c>
      <c r="E12732" s="1164" t="s">
        <v>2936</v>
      </c>
      <c r="F12732" s="1165">
        <v>45068</v>
      </c>
      <c r="G12732" s="1165">
        <v>45287</v>
      </c>
    </row>
    <row r="12733" spans="1:7" ht="25.5">
      <c r="A12733" s="1162">
        <v>14460</v>
      </c>
      <c r="B12733" s="1162">
        <v>32665</v>
      </c>
      <c r="C12733" s="1163" t="s">
        <v>25219</v>
      </c>
      <c r="D12733" s="1163" t="s">
        <v>25220</v>
      </c>
      <c r="E12733" s="1164" t="s">
        <v>3461</v>
      </c>
      <c r="F12733" s="1165">
        <v>45068</v>
      </c>
      <c r="G12733" s="1165">
        <v>45367</v>
      </c>
    </row>
    <row r="12734" spans="1:7" ht="25.5">
      <c r="A12734" s="1162">
        <v>14461</v>
      </c>
      <c r="B12734" s="1162">
        <v>32664</v>
      </c>
      <c r="C12734" s="1163" t="s">
        <v>25221</v>
      </c>
      <c r="D12734" s="1163" t="s">
        <v>25222</v>
      </c>
      <c r="E12734" s="1164" t="s">
        <v>3461</v>
      </c>
      <c r="F12734" s="1165">
        <v>45068</v>
      </c>
      <c r="G12734" s="1165">
        <v>45367</v>
      </c>
    </row>
    <row r="12735" spans="1:7" ht="25.5">
      <c r="A12735" s="1162">
        <v>14462</v>
      </c>
      <c r="B12735" s="1162">
        <v>32663</v>
      </c>
      <c r="C12735" s="1163" t="s">
        <v>25223</v>
      </c>
      <c r="D12735" s="1163" t="s">
        <v>25224</v>
      </c>
      <c r="E12735" s="1164" t="s">
        <v>3064</v>
      </c>
      <c r="F12735" s="1165">
        <v>45128</v>
      </c>
      <c r="G12735" s="1165">
        <v>45307</v>
      </c>
    </row>
    <row r="12736" spans="1:7" ht="25.5">
      <c r="A12736" s="1162">
        <v>14463</v>
      </c>
      <c r="B12736" s="1162">
        <v>32667</v>
      </c>
      <c r="C12736" s="1163" t="s">
        <v>25225</v>
      </c>
      <c r="D12736" s="1163" t="s">
        <v>25226</v>
      </c>
      <c r="E12736" s="1164" t="s">
        <v>6228</v>
      </c>
      <c r="F12736" s="1165">
        <v>45068</v>
      </c>
      <c r="G12736" s="1165">
        <v>45377</v>
      </c>
    </row>
    <row r="12737" spans="1:7" ht="25.5">
      <c r="A12737" s="1162">
        <v>14464</v>
      </c>
      <c r="B12737" s="1162">
        <v>32668</v>
      </c>
      <c r="C12737" s="1163" t="s">
        <v>25227</v>
      </c>
      <c r="D12737" s="1163" t="s">
        <v>25228</v>
      </c>
      <c r="E12737" s="1164" t="s">
        <v>3461</v>
      </c>
      <c r="F12737" s="1165">
        <v>45068</v>
      </c>
      <c r="G12737" s="1165">
        <v>45367</v>
      </c>
    </row>
    <row r="12738" spans="1:7">
      <c r="A12738" s="1162">
        <v>14465</v>
      </c>
      <c r="B12738" s="1162">
        <v>32669</v>
      </c>
      <c r="C12738" s="1163" t="s">
        <v>25229</v>
      </c>
      <c r="D12738" s="1163" t="s">
        <v>25230</v>
      </c>
      <c r="E12738" s="1164" t="s">
        <v>3034</v>
      </c>
      <c r="F12738" s="1165">
        <v>45268</v>
      </c>
      <c r="G12738" s="1165">
        <v>45327</v>
      </c>
    </row>
    <row r="12739" spans="1:7" ht="25.5">
      <c r="A12739" s="1162">
        <v>14466</v>
      </c>
      <c r="B12739" s="1162">
        <v>32670</v>
      </c>
      <c r="C12739" s="1163" t="s">
        <v>25231</v>
      </c>
      <c r="D12739" s="1163" t="s">
        <v>25232</v>
      </c>
      <c r="E12739" s="1164" t="s">
        <v>3461</v>
      </c>
      <c r="F12739" s="1165">
        <v>45128</v>
      </c>
      <c r="G12739" s="1165">
        <v>45427</v>
      </c>
    </row>
    <row r="12740" spans="1:7" ht="25.5">
      <c r="A12740" s="1162">
        <v>14467</v>
      </c>
      <c r="B12740" s="1162">
        <v>32671</v>
      </c>
      <c r="C12740" s="1163" t="s">
        <v>25233</v>
      </c>
      <c r="D12740" s="1163" t="s">
        <v>25234</v>
      </c>
      <c r="E12740" s="1164" t="s">
        <v>3287</v>
      </c>
      <c r="F12740" s="1165">
        <v>45288</v>
      </c>
      <c r="G12740" s="1165">
        <v>45377</v>
      </c>
    </row>
    <row r="12741" spans="1:7" ht="25.5">
      <c r="A12741" s="1162">
        <v>14468</v>
      </c>
      <c r="B12741" s="1162">
        <v>32672</v>
      </c>
      <c r="C12741" s="1163" t="s">
        <v>25235</v>
      </c>
      <c r="D12741" s="1163" t="s">
        <v>25236</v>
      </c>
      <c r="E12741" s="1164" t="s">
        <v>3112</v>
      </c>
      <c r="F12741" s="1165">
        <v>45288</v>
      </c>
      <c r="G12741" s="1165">
        <v>45317</v>
      </c>
    </row>
    <row r="12742" spans="1:7">
      <c r="A12742" s="1158">
        <v>14469</v>
      </c>
      <c r="B12742" s="1158">
        <v>32674</v>
      </c>
      <c r="C12742" s="1159" t="s">
        <v>11960</v>
      </c>
      <c r="D12742" s="1159" t="s">
        <v>12561</v>
      </c>
      <c r="E12742" s="1160" t="s">
        <v>4631</v>
      </c>
      <c r="F12742" s="1161">
        <v>45068</v>
      </c>
      <c r="G12742" s="1161">
        <v>45547</v>
      </c>
    </row>
    <row r="12743" spans="1:7" ht="25.5">
      <c r="A12743" s="1162">
        <v>14470</v>
      </c>
      <c r="B12743" s="1162">
        <v>32675</v>
      </c>
      <c r="C12743" s="1163" t="s">
        <v>25237</v>
      </c>
      <c r="D12743" s="1163" t="s">
        <v>10222</v>
      </c>
      <c r="E12743" s="1164" t="s">
        <v>3009</v>
      </c>
      <c r="F12743" s="1165">
        <v>45068</v>
      </c>
      <c r="G12743" s="1165">
        <v>45217</v>
      </c>
    </row>
    <row r="12744" spans="1:7" ht="51">
      <c r="A12744" s="1162">
        <v>14471</v>
      </c>
      <c r="B12744" s="1162">
        <v>32676</v>
      </c>
      <c r="C12744" s="1163" t="s">
        <v>25238</v>
      </c>
      <c r="D12744" s="1163" t="s">
        <v>25239</v>
      </c>
      <c r="E12744" s="1164" t="s">
        <v>3966</v>
      </c>
      <c r="F12744" s="1165">
        <v>45358</v>
      </c>
      <c r="G12744" s="1165">
        <v>45547</v>
      </c>
    </row>
    <row r="12745" spans="1:7" ht="25.5">
      <c r="A12745" s="1162">
        <v>14472</v>
      </c>
      <c r="B12745" s="1162">
        <v>32677</v>
      </c>
      <c r="C12745" s="1163" t="s">
        <v>25240</v>
      </c>
      <c r="D12745" s="1163" t="s">
        <v>25241</v>
      </c>
      <c r="E12745" s="1164" t="s">
        <v>3287</v>
      </c>
      <c r="F12745" s="1165">
        <v>45268</v>
      </c>
      <c r="G12745" s="1165">
        <v>45357</v>
      </c>
    </row>
    <row r="12746" spans="1:7" ht="38.25">
      <c r="A12746" s="1162">
        <v>14473</v>
      </c>
      <c r="B12746" s="1162">
        <v>32678</v>
      </c>
      <c r="C12746" s="1163" t="s">
        <v>25242</v>
      </c>
      <c r="D12746" s="1163" t="s">
        <v>25243</v>
      </c>
      <c r="E12746" s="1164" t="s">
        <v>3034</v>
      </c>
      <c r="F12746" s="1165">
        <v>45368</v>
      </c>
      <c r="G12746" s="1165">
        <v>45427</v>
      </c>
    </row>
    <row r="12747" spans="1:7" ht="38.25">
      <c r="A12747" s="1162">
        <v>14474</v>
      </c>
      <c r="B12747" s="1162">
        <v>32679</v>
      </c>
      <c r="C12747" s="1163" t="s">
        <v>25244</v>
      </c>
      <c r="D12747" s="1163" t="s">
        <v>25245</v>
      </c>
      <c r="E12747" s="1164" t="s">
        <v>3849</v>
      </c>
      <c r="F12747" s="1165">
        <v>45068</v>
      </c>
      <c r="G12747" s="1165">
        <v>45277</v>
      </c>
    </row>
    <row r="12748" spans="1:7" ht="38.25">
      <c r="A12748" s="1162">
        <v>14475</v>
      </c>
      <c r="B12748" s="1162">
        <v>32680</v>
      </c>
      <c r="C12748" s="1163" t="s">
        <v>25246</v>
      </c>
      <c r="D12748" s="1163" t="s">
        <v>25247</v>
      </c>
      <c r="E12748" s="1164" t="s">
        <v>2894</v>
      </c>
      <c r="F12748" s="1165">
        <v>45218</v>
      </c>
      <c r="G12748" s="1165">
        <v>45337</v>
      </c>
    </row>
    <row r="12749" spans="1:7" ht="25.5">
      <c r="A12749" s="1162">
        <v>14476</v>
      </c>
      <c r="B12749" s="1162">
        <v>32681</v>
      </c>
      <c r="C12749" s="1163" t="s">
        <v>25248</v>
      </c>
      <c r="D12749" s="1163" t="s">
        <v>25249</v>
      </c>
      <c r="E12749" s="1164" t="s">
        <v>3009</v>
      </c>
      <c r="F12749" s="1165">
        <v>45268</v>
      </c>
      <c r="G12749" s="1165">
        <v>45417</v>
      </c>
    </row>
    <row r="12750" spans="1:7" ht="25.5">
      <c r="A12750" s="1162">
        <v>14477</v>
      </c>
      <c r="B12750" s="1162">
        <v>32682</v>
      </c>
      <c r="C12750" s="1163" t="s">
        <v>25250</v>
      </c>
      <c r="D12750" s="1163" t="s">
        <v>25251</v>
      </c>
      <c r="E12750" s="1164" t="s">
        <v>2894</v>
      </c>
      <c r="F12750" s="1165">
        <v>45278</v>
      </c>
      <c r="G12750" s="1165">
        <v>45397</v>
      </c>
    </row>
    <row r="12751" spans="1:7" ht="25.5">
      <c r="A12751" s="1162">
        <v>14478</v>
      </c>
      <c r="B12751" s="1162">
        <v>32683</v>
      </c>
      <c r="C12751" s="1163" t="s">
        <v>25252</v>
      </c>
      <c r="D12751" s="1163" t="s">
        <v>25253</v>
      </c>
      <c r="E12751" s="1164" t="s">
        <v>2894</v>
      </c>
      <c r="F12751" s="1165">
        <v>45278</v>
      </c>
      <c r="G12751" s="1165">
        <v>45397</v>
      </c>
    </row>
    <row r="12752" spans="1:7" ht="25.5">
      <c r="A12752" s="1162">
        <v>14479</v>
      </c>
      <c r="B12752" s="1162">
        <v>32684</v>
      </c>
      <c r="C12752" s="1163" t="s">
        <v>25254</v>
      </c>
      <c r="D12752" s="1163" t="s">
        <v>25255</v>
      </c>
      <c r="E12752" s="1164" t="s">
        <v>2894</v>
      </c>
      <c r="F12752" s="1165">
        <v>45428</v>
      </c>
      <c r="G12752" s="1165">
        <v>45547</v>
      </c>
    </row>
    <row r="12753" spans="1:7" ht="38.25">
      <c r="A12753" s="1162">
        <v>14480</v>
      </c>
      <c r="B12753" s="1162">
        <v>32685</v>
      </c>
      <c r="C12753" s="1163" t="s">
        <v>25256</v>
      </c>
      <c r="D12753" s="1163" t="s">
        <v>25257</v>
      </c>
      <c r="E12753" s="1164" t="s">
        <v>2894</v>
      </c>
      <c r="F12753" s="1165">
        <v>45428</v>
      </c>
      <c r="G12753" s="1165">
        <v>45547</v>
      </c>
    </row>
    <row r="12754" spans="1:7" ht="25.5">
      <c r="A12754" s="1162">
        <v>14481</v>
      </c>
      <c r="B12754" s="1162">
        <v>32686</v>
      </c>
      <c r="C12754" s="1163" t="s">
        <v>25258</v>
      </c>
      <c r="D12754" s="1163" t="s">
        <v>25259</v>
      </c>
      <c r="E12754" s="1164" t="s">
        <v>2894</v>
      </c>
      <c r="F12754" s="1165">
        <v>45293</v>
      </c>
      <c r="G12754" s="1165">
        <v>45412</v>
      </c>
    </row>
    <row r="12755" spans="1:7">
      <c r="A12755" s="1158">
        <v>14482</v>
      </c>
      <c r="B12755" s="1158">
        <v>32687</v>
      </c>
      <c r="C12755" s="1159" t="s">
        <v>11969</v>
      </c>
      <c r="D12755" s="1159" t="s">
        <v>12493</v>
      </c>
      <c r="E12755" s="1160" t="s">
        <v>10245</v>
      </c>
      <c r="F12755" s="1161">
        <v>45068</v>
      </c>
      <c r="G12755" s="1161">
        <v>45548</v>
      </c>
    </row>
    <row r="12756" spans="1:7" ht="25.5">
      <c r="A12756" s="1162">
        <v>14483</v>
      </c>
      <c r="B12756" s="1162">
        <v>32688</v>
      </c>
      <c r="C12756" s="1163" t="s">
        <v>15784</v>
      </c>
      <c r="D12756" s="1163" t="s">
        <v>8750</v>
      </c>
      <c r="E12756" s="1164" t="s">
        <v>2894</v>
      </c>
      <c r="F12756" s="1165">
        <v>45398</v>
      </c>
      <c r="G12756" s="1165">
        <v>45517</v>
      </c>
    </row>
    <row r="12757" spans="1:7">
      <c r="A12757" s="1162">
        <v>14484</v>
      </c>
      <c r="B12757" s="1162">
        <v>32689</v>
      </c>
      <c r="C12757" s="1163" t="s">
        <v>15785</v>
      </c>
      <c r="D12757" s="1163" t="s">
        <v>8752</v>
      </c>
      <c r="E12757" s="1164" t="s">
        <v>2894</v>
      </c>
      <c r="F12757" s="1165">
        <v>45368</v>
      </c>
      <c r="G12757" s="1165">
        <v>45487</v>
      </c>
    </row>
    <row r="12758" spans="1:7" ht="25.5">
      <c r="A12758" s="1162">
        <v>14485</v>
      </c>
      <c r="B12758" s="1162">
        <v>32690</v>
      </c>
      <c r="C12758" s="1163" t="s">
        <v>25260</v>
      </c>
      <c r="D12758" s="1163" t="s">
        <v>25261</v>
      </c>
      <c r="E12758" s="1164" t="s">
        <v>3009</v>
      </c>
      <c r="F12758" s="1165">
        <v>45288</v>
      </c>
      <c r="G12758" s="1165">
        <v>45437</v>
      </c>
    </row>
    <row r="12759" spans="1:7" ht="25.5">
      <c r="A12759" s="1162">
        <v>14486</v>
      </c>
      <c r="B12759" s="1162">
        <v>32691</v>
      </c>
      <c r="C12759" s="1163" t="s">
        <v>25262</v>
      </c>
      <c r="D12759" s="1163" t="s">
        <v>25263</v>
      </c>
      <c r="E12759" s="1164" t="s">
        <v>3009</v>
      </c>
      <c r="F12759" s="1165">
        <v>45218</v>
      </c>
      <c r="G12759" s="1165">
        <v>45367</v>
      </c>
    </row>
    <row r="12760" spans="1:7" ht="25.5">
      <c r="A12760" s="1162">
        <v>14487</v>
      </c>
      <c r="B12760" s="1162">
        <v>32692</v>
      </c>
      <c r="C12760" s="1163" t="s">
        <v>25264</v>
      </c>
      <c r="D12760" s="1163" t="s">
        <v>25265</v>
      </c>
      <c r="E12760" s="1164" t="s">
        <v>2894</v>
      </c>
      <c r="F12760" s="1165">
        <v>45068</v>
      </c>
      <c r="G12760" s="1165">
        <v>45187</v>
      </c>
    </row>
    <row r="12761" spans="1:7" ht="25.5">
      <c r="A12761" s="1162">
        <v>14488</v>
      </c>
      <c r="B12761" s="1162">
        <v>32693</v>
      </c>
      <c r="C12761" s="1163" t="s">
        <v>25266</v>
      </c>
      <c r="D12761" s="1163" t="s">
        <v>25267</v>
      </c>
      <c r="E12761" s="1164" t="s">
        <v>3009</v>
      </c>
      <c r="F12761" s="1165">
        <v>45399</v>
      </c>
      <c r="G12761" s="1165">
        <v>45548</v>
      </c>
    </row>
    <row r="12762" spans="1:7" ht="25.5">
      <c r="A12762" s="1162">
        <v>14489</v>
      </c>
      <c r="B12762" s="1162">
        <v>32694</v>
      </c>
      <c r="C12762" s="1163" t="s">
        <v>25268</v>
      </c>
      <c r="D12762" s="1163" t="s">
        <v>25269</v>
      </c>
      <c r="E12762" s="1164" t="s">
        <v>3064</v>
      </c>
      <c r="F12762" s="1165">
        <v>45228</v>
      </c>
      <c r="G12762" s="1165">
        <v>45407</v>
      </c>
    </row>
    <row r="12763" spans="1:7" ht="25.5">
      <c r="A12763" s="1162">
        <v>14490</v>
      </c>
      <c r="B12763" s="1162">
        <v>32695</v>
      </c>
      <c r="C12763" s="1163" t="s">
        <v>25270</v>
      </c>
      <c r="D12763" s="1163" t="s">
        <v>25271</v>
      </c>
      <c r="E12763" s="1164" t="s">
        <v>2894</v>
      </c>
      <c r="F12763" s="1165">
        <v>45368</v>
      </c>
      <c r="G12763" s="1165">
        <v>45487</v>
      </c>
    </row>
    <row r="12764" spans="1:7" ht="38.25">
      <c r="A12764" s="1162">
        <v>14491</v>
      </c>
      <c r="B12764" s="1162">
        <v>32696</v>
      </c>
      <c r="C12764" s="1163" t="s">
        <v>25272</v>
      </c>
      <c r="D12764" s="1163" t="s">
        <v>25273</v>
      </c>
      <c r="E12764" s="1164" t="s">
        <v>3009</v>
      </c>
      <c r="F12764" s="1165">
        <v>45399</v>
      </c>
      <c r="G12764" s="1165">
        <v>45548</v>
      </c>
    </row>
    <row r="12765" spans="1:7" ht="38.25">
      <c r="A12765" s="1162">
        <v>14492</v>
      </c>
      <c r="B12765" s="1162">
        <v>32697</v>
      </c>
      <c r="C12765" s="1163" t="s">
        <v>25274</v>
      </c>
      <c r="D12765" s="1163" t="s">
        <v>25275</v>
      </c>
      <c r="E12765" s="1164" t="s">
        <v>3009</v>
      </c>
      <c r="F12765" s="1165">
        <v>45399</v>
      </c>
      <c r="G12765" s="1165">
        <v>45548</v>
      </c>
    </row>
    <row r="12766" spans="1:7" ht="38.25">
      <c r="A12766" s="1162">
        <v>14493</v>
      </c>
      <c r="B12766" s="1162">
        <v>32698</v>
      </c>
      <c r="C12766" s="1163" t="s">
        <v>25276</v>
      </c>
      <c r="D12766" s="1163" t="s">
        <v>25277</v>
      </c>
      <c r="E12766" s="1164" t="s">
        <v>2894</v>
      </c>
      <c r="F12766" s="1165">
        <v>45398</v>
      </c>
      <c r="G12766" s="1165">
        <v>45517</v>
      </c>
    </row>
    <row r="12767" spans="1:7" ht="38.25">
      <c r="A12767" s="1162">
        <v>14494</v>
      </c>
      <c r="B12767" s="1162">
        <v>32699</v>
      </c>
      <c r="C12767" s="1163" t="s">
        <v>25278</v>
      </c>
      <c r="D12767" s="1163" t="s">
        <v>25279</v>
      </c>
      <c r="E12767" s="1164" t="s">
        <v>2894</v>
      </c>
      <c r="F12767" s="1165">
        <v>45368</v>
      </c>
      <c r="G12767" s="1165">
        <v>45487</v>
      </c>
    </row>
    <row r="12768" spans="1:7" ht="38.25">
      <c r="A12768" s="1162">
        <v>14495</v>
      </c>
      <c r="B12768" s="1162">
        <v>32700</v>
      </c>
      <c r="C12768" s="1163" t="s">
        <v>25280</v>
      </c>
      <c r="D12768" s="1163" t="s">
        <v>25281</v>
      </c>
      <c r="E12768" s="1164" t="s">
        <v>2894</v>
      </c>
      <c r="F12768" s="1165">
        <v>45368</v>
      </c>
      <c r="G12768" s="1165">
        <v>45487</v>
      </c>
    </row>
    <row r="12769" spans="1:7" ht="25.5">
      <c r="A12769" s="1162">
        <v>14496</v>
      </c>
      <c r="B12769" s="1162">
        <v>32701</v>
      </c>
      <c r="C12769" s="1163" t="s">
        <v>25282</v>
      </c>
      <c r="D12769" s="1163" t="s">
        <v>25283</v>
      </c>
      <c r="E12769" s="1164" t="s">
        <v>2894</v>
      </c>
      <c r="F12769" s="1165">
        <v>45398</v>
      </c>
      <c r="G12769" s="1165">
        <v>45517</v>
      </c>
    </row>
    <row r="12770" spans="1:7" ht="25.5">
      <c r="A12770" s="1162">
        <v>14497</v>
      </c>
      <c r="B12770" s="1162">
        <v>32702</v>
      </c>
      <c r="C12770" s="1163" t="s">
        <v>25284</v>
      </c>
      <c r="D12770" s="1163" t="s">
        <v>25285</v>
      </c>
      <c r="E12770" s="1164" t="s">
        <v>2894</v>
      </c>
      <c r="F12770" s="1165">
        <v>45368</v>
      </c>
      <c r="G12770" s="1165">
        <v>45487</v>
      </c>
    </row>
    <row r="12771" spans="1:7" ht="38.25">
      <c r="A12771" s="1162">
        <v>14498</v>
      </c>
      <c r="B12771" s="1162">
        <v>32703</v>
      </c>
      <c r="C12771" s="1163" t="s">
        <v>25286</v>
      </c>
      <c r="D12771" s="1163" t="s">
        <v>25287</v>
      </c>
      <c r="E12771" s="1164" t="s">
        <v>3009</v>
      </c>
      <c r="F12771" s="1165">
        <v>45399</v>
      </c>
      <c r="G12771" s="1165">
        <v>45548</v>
      </c>
    </row>
    <row r="12772" spans="1:7" ht="25.5">
      <c r="A12772" s="1162">
        <v>14499</v>
      </c>
      <c r="B12772" s="1162">
        <v>32704</v>
      </c>
      <c r="C12772" s="1163" t="s">
        <v>25288</v>
      </c>
      <c r="D12772" s="1163" t="s">
        <v>25289</v>
      </c>
      <c r="E12772" s="1164" t="s">
        <v>2894</v>
      </c>
      <c r="F12772" s="1165">
        <v>45368</v>
      </c>
      <c r="G12772" s="1165">
        <v>45487</v>
      </c>
    </row>
    <row r="12773" spans="1:7" ht="25.5">
      <c r="A12773" s="1162">
        <v>14500</v>
      </c>
      <c r="B12773" s="1162">
        <v>32705</v>
      </c>
      <c r="C12773" s="1163" t="s">
        <v>13045</v>
      </c>
      <c r="D12773" s="1163" t="s">
        <v>7240</v>
      </c>
      <c r="E12773" s="1164" t="s">
        <v>2894</v>
      </c>
      <c r="F12773" s="1165">
        <v>45398</v>
      </c>
      <c r="G12773" s="1165">
        <v>45517</v>
      </c>
    </row>
    <row r="12774" spans="1:7" ht="25.5">
      <c r="A12774" s="1162">
        <v>14501</v>
      </c>
      <c r="B12774" s="1162">
        <v>32706</v>
      </c>
      <c r="C12774" s="1163" t="s">
        <v>25290</v>
      </c>
      <c r="D12774" s="1163" t="s">
        <v>25291</v>
      </c>
      <c r="E12774" s="1164" t="s">
        <v>2894</v>
      </c>
      <c r="F12774" s="1165">
        <v>45368</v>
      </c>
      <c r="G12774" s="1165">
        <v>45487</v>
      </c>
    </row>
    <row r="12775" spans="1:7" ht="25.5">
      <c r="A12775" s="1162">
        <v>14502</v>
      </c>
      <c r="B12775" s="1162">
        <v>32707</v>
      </c>
      <c r="C12775" s="1163" t="s">
        <v>12862</v>
      </c>
      <c r="D12775" s="1163" t="s">
        <v>10257</v>
      </c>
      <c r="E12775" s="1164" t="s">
        <v>2894</v>
      </c>
      <c r="F12775" s="1165">
        <v>45428</v>
      </c>
      <c r="G12775" s="1165">
        <v>45547</v>
      </c>
    </row>
    <row r="12776" spans="1:7" ht="25.5">
      <c r="A12776" s="1162">
        <v>14503</v>
      </c>
      <c r="B12776" s="1162">
        <v>32708</v>
      </c>
      <c r="C12776" s="1163" t="s">
        <v>13184</v>
      </c>
      <c r="D12776" s="1163" t="s">
        <v>8759</v>
      </c>
      <c r="E12776" s="1164" t="s">
        <v>2894</v>
      </c>
      <c r="F12776" s="1165">
        <v>45398</v>
      </c>
      <c r="G12776" s="1165">
        <v>45517</v>
      </c>
    </row>
    <row r="12777" spans="1:7" ht="38.25">
      <c r="A12777" s="1162">
        <v>14504</v>
      </c>
      <c r="B12777" s="1162">
        <v>32709</v>
      </c>
      <c r="C12777" s="1163" t="s">
        <v>25292</v>
      </c>
      <c r="D12777" s="1163" t="s">
        <v>25293</v>
      </c>
      <c r="E12777" s="1164" t="s">
        <v>2894</v>
      </c>
      <c r="F12777" s="1165">
        <v>45368</v>
      </c>
      <c r="G12777" s="1165">
        <v>45487</v>
      </c>
    </row>
    <row r="12778" spans="1:7">
      <c r="A12778" s="1158">
        <v>14505</v>
      </c>
      <c r="B12778" s="1158">
        <v>32710</v>
      </c>
      <c r="C12778" s="1159" t="s">
        <v>11986</v>
      </c>
      <c r="D12778" s="1159" t="s">
        <v>5244</v>
      </c>
      <c r="E12778" s="1160" t="s">
        <v>3461</v>
      </c>
      <c r="F12778" s="1161">
        <v>45368</v>
      </c>
      <c r="G12778" s="1161">
        <v>45667</v>
      </c>
    </row>
    <row r="12779" spans="1:7" ht="38.25">
      <c r="A12779" s="1162">
        <v>14506</v>
      </c>
      <c r="B12779" s="1162">
        <v>32711</v>
      </c>
      <c r="C12779" s="1163" t="s">
        <v>25294</v>
      </c>
      <c r="D12779" s="1163" t="s">
        <v>25295</v>
      </c>
      <c r="E12779" s="1164" t="s">
        <v>2894</v>
      </c>
      <c r="F12779" s="1165">
        <v>45368</v>
      </c>
      <c r="G12779" s="1165">
        <v>45487</v>
      </c>
    </row>
    <row r="12780" spans="1:7" ht="38.25">
      <c r="A12780" s="1162">
        <v>14507</v>
      </c>
      <c r="B12780" s="1162">
        <v>32712</v>
      </c>
      <c r="C12780" s="1163" t="s">
        <v>25296</v>
      </c>
      <c r="D12780" s="1163" t="s">
        <v>25297</v>
      </c>
      <c r="E12780" s="1164" t="s">
        <v>2894</v>
      </c>
      <c r="F12780" s="1165">
        <v>45368</v>
      </c>
      <c r="G12780" s="1165">
        <v>45487</v>
      </c>
    </row>
    <row r="12781" spans="1:7" ht="51">
      <c r="A12781" s="1162">
        <v>14508</v>
      </c>
      <c r="B12781" s="1162">
        <v>32713</v>
      </c>
      <c r="C12781" s="1163" t="s">
        <v>25298</v>
      </c>
      <c r="D12781" s="1163" t="s">
        <v>25299</v>
      </c>
      <c r="E12781" s="1164" t="s">
        <v>2894</v>
      </c>
      <c r="F12781" s="1165">
        <v>45518</v>
      </c>
      <c r="G12781" s="1165">
        <v>45637</v>
      </c>
    </row>
    <row r="12782" spans="1:7" ht="38.25">
      <c r="A12782" s="1162">
        <v>14509</v>
      </c>
      <c r="B12782" s="1162">
        <v>32714</v>
      </c>
      <c r="C12782" s="1163" t="s">
        <v>25300</v>
      </c>
      <c r="D12782" s="1163" t="s">
        <v>25301</v>
      </c>
      <c r="E12782" s="1164" t="s">
        <v>2894</v>
      </c>
      <c r="F12782" s="1165">
        <v>45518</v>
      </c>
      <c r="G12782" s="1165">
        <v>45637</v>
      </c>
    </row>
    <row r="12783" spans="1:7" ht="38.25">
      <c r="A12783" s="1162">
        <v>14510</v>
      </c>
      <c r="B12783" s="1162">
        <v>32715</v>
      </c>
      <c r="C12783" s="1163" t="s">
        <v>25302</v>
      </c>
      <c r="D12783" s="1163" t="s">
        <v>25303</v>
      </c>
      <c r="E12783" s="1164" t="s">
        <v>2894</v>
      </c>
      <c r="F12783" s="1165">
        <v>45368</v>
      </c>
      <c r="G12783" s="1165">
        <v>45487</v>
      </c>
    </row>
    <row r="12784" spans="1:7" ht="25.5">
      <c r="A12784" s="1162">
        <v>14511</v>
      </c>
      <c r="B12784" s="1162">
        <v>32716</v>
      </c>
      <c r="C12784" s="1163" t="s">
        <v>25304</v>
      </c>
      <c r="D12784" s="1163" t="s">
        <v>25305</v>
      </c>
      <c r="E12784" s="1164" t="s">
        <v>2894</v>
      </c>
      <c r="F12784" s="1165">
        <v>45518</v>
      </c>
      <c r="G12784" s="1165">
        <v>45637</v>
      </c>
    </row>
    <row r="12785" spans="1:7" ht="25.5">
      <c r="A12785" s="1162">
        <v>14512</v>
      </c>
      <c r="B12785" s="1162">
        <v>32717</v>
      </c>
      <c r="C12785" s="1163" t="s">
        <v>25306</v>
      </c>
      <c r="D12785" s="1163" t="s">
        <v>25307</v>
      </c>
      <c r="E12785" s="1164" t="s">
        <v>2894</v>
      </c>
      <c r="F12785" s="1165">
        <v>45548</v>
      </c>
      <c r="G12785" s="1165">
        <v>45667</v>
      </c>
    </row>
    <row r="12786" spans="1:7" ht="38.25">
      <c r="A12786" s="1162">
        <v>14513</v>
      </c>
      <c r="B12786" s="1162">
        <v>32718</v>
      </c>
      <c r="C12786" s="1163" t="s">
        <v>25308</v>
      </c>
      <c r="D12786" s="1163" t="s">
        <v>25309</v>
      </c>
      <c r="E12786" s="1164" t="s">
        <v>2894</v>
      </c>
      <c r="F12786" s="1165">
        <v>45368</v>
      </c>
      <c r="G12786" s="1165">
        <v>45487</v>
      </c>
    </row>
    <row r="12787" spans="1:7" ht="38.25">
      <c r="A12787" s="1162">
        <v>14514</v>
      </c>
      <c r="B12787" s="1162">
        <v>32719</v>
      </c>
      <c r="C12787" s="1163" t="s">
        <v>25310</v>
      </c>
      <c r="D12787" s="1163" t="s">
        <v>25311</v>
      </c>
      <c r="E12787" s="1164" t="s">
        <v>2894</v>
      </c>
      <c r="F12787" s="1165">
        <v>45398</v>
      </c>
      <c r="G12787" s="1165">
        <v>45517</v>
      </c>
    </row>
    <row r="12788" spans="1:7" ht="38.25">
      <c r="A12788" s="1162">
        <v>14515</v>
      </c>
      <c r="B12788" s="1162">
        <v>32720</v>
      </c>
      <c r="C12788" s="1163" t="s">
        <v>25312</v>
      </c>
      <c r="D12788" s="1163" t="s">
        <v>25313</v>
      </c>
      <c r="E12788" s="1164" t="s">
        <v>2894</v>
      </c>
      <c r="F12788" s="1165">
        <v>45368</v>
      </c>
      <c r="G12788" s="1165">
        <v>45487</v>
      </c>
    </row>
    <row r="12789" spans="1:7" ht="51">
      <c r="A12789" s="1162">
        <v>14516</v>
      </c>
      <c r="B12789" s="1162">
        <v>32721</v>
      </c>
      <c r="C12789" s="1163" t="s">
        <v>25314</v>
      </c>
      <c r="D12789" s="1163" t="s">
        <v>25315</v>
      </c>
      <c r="E12789" s="1164" t="s">
        <v>2894</v>
      </c>
      <c r="F12789" s="1165">
        <v>45368</v>
      </c>
      <c r="G12789" s="1165">
        <v>45487</v>
      </c>
    </row>
    <row r="12790" spans="1:7" ht="51">
      <c r="A12790" s="1162">
        <v>14517</v>
      </c>
      <c r="B12790" s="1162">
        <v>32722</v>
      </c>
      <c r="C12790" s="1163" t="s">
        <v>25316</v>
      </c>
      <c r="D12790" s="1163" t="s">
        <v>25317</v>
      </c>
      <c r="E12790" s="1164" t="s">
        <v>2894</v>
      </c>
      <c r="F12790" s="1165">
        <v>45368</v>
      </c>
      <c r="G12790" s="1165">
        <v>45487</v>
      </c>
    </row>
    <row r="12791" spans="1:7" ht="51">
      <c r="A12791" s="1162">
        <v>14518</v>
      </c>
      <c r="B12791" s="1162">
        <v>32723</v>
      </c>
      <c r="C12791" s="1163" t="s">
        <v>25318</v>
      </c>
      <c r="D12791" s="1163" t="s">
        <v>25319</v>
      </c>
      <c r="E12791" s="1164" t="s">
        <v>2894</v>
      </c>
      <c r="F12791" s="1165">
        <v>45398</v>
      </c>
      <c r="G12791" s="1165">
        <v>45517</v>
      </c>
    </row>
    <row r="12792" spans="1:7" ht="51">
      <c r="A12792" s="1162">
        <v>14519</v>
      </c>
      <c r="B12792" s="1162">
        <v>32724</v>
      </c>
      <c r="C12792" s="1163" t="s">
        <v>25320</v>
      </c>
      <c r="D12792" s="1163" t="s">
        <v>25321</v>
      </c>
      <c r="E12792" s="1164" t="s">
        <v>2894</v>
      </c>
      <c r="F12792" s="1165">
        <v>45368</v>
      </c>
      <c r="G12792" s="1165">
        <v>45487</v>
      </c>
    </row>
    <row r="12793" spans="1:7" ht="51">
      <c r="A12793" s="1162">
        <v>14520</v>
      </c>
      <c r="B12793" s="1162">
        <v>32725</v>
      </c>
      <c r="C12793" s="1163" t="s">
        <v>25322</v>
      </c>
      <c r="D12793" s="1163" t="s">
        <v>25323</v>
      </c>
      <c r="E12793" s="1164" t="s">
        <v>2894</v>
      </c>
      <c r="F12793" s="1165">
        <v>45398</v>
      </c>
      <c r="G12793" s="1165">
        <v>45517</v>
      </c>
    </row>
    <row r="12794" spans="1:7" ht="38.25">
      <c r="A12794" s="1162">
        <v>14521</v>
      </c>
      <c r="B12794" s="1162">
        <v>32726</v>
      </c>
      <c r="C12794" s="1163" t="s">
        <v>25324</v>
      </c>
      <c r="D12794" s="1163" t="s">
        <v>25325</v>
      </c>
      <c r="E12794" s="1164" t="s">
        <v>2894</v>
      </c>
      <c r="F12794" s="1165">
        <v>45368</v>
      </c>
      <c r="G12794" s="1165">
        <v>45487</v>
      </c>
    </row>
    <row r="12795" spans="1:7">
      <c r="A12795" s="1158">
        <v>14522</v>
      </c>
      <c r="B12795" s="1158">
        <v>32727</v>
      </c>
      <c r="C12795" s="1159" t="s">
        <v>25326</v>
      </c>
      <c r="D12795" s="1159" t="s">
        <v>25327</v>
      </c>
      <c r="E12795" s="1160" t="s">
        <v>19752</v>
      </c>
      <c r="F12795" s="1161">
        <v>44713</v>
      </c>
      <c r="G12795" s="1161">
        <v>45607</v>
      </c>
    </row>
    <row r="12796" spans="1:7">
      <c r="A12796" s="1162">
        <v>14523</v>
      </c>
      <c r="B12796" s="1162">
        <v>32728</v>
      </c>
      <c r="C12796" s="1163" t="s">
        <v>25328</v>
      </c>
      <c r="D12796" s="1163" t="s">
        <v>25329</v>
      </c>
      <c r="E12796" s="1164" t="s">
        <v>2357</v>
      </c>
      <c r="F12796" s="1165">
        <v>45607</v>
      </c>
      <c r="G12796" s="1165">
        <v>45607</v>
      </c>
    </row>
    <row r="12797" spans="1:7">
      <c r="A12797" s="1158">
        <v>14524</v>
      </c>
      <c r="B12797" s="1158">
        <v>39026</v>
      </c>
      <c r="C12797" s="1159" t="s">
        <v>25330</v>
      </c>
      <c r="D12797" s="1159" t="s">
        <v>3179</v>
      </c>
      <c r="E12797" s="1160" t="s">
        <v>25198</v>
      </c>
      <c r="F12797" s="1161">
        <v>44713</v>
      </c>
      <c r="G12797" s="1161">
        <v>45427</v>
      </c>
    </row>
    <row r="12798" spans="1:7">
      <c r="A12798" s="1158">
        <v>14525</v>
      </c>
      <c r="B12798" s="1158">
        <v>39027</v>
      </c>
      <c r="C12798" s="1159" t="s">
        <v>25331</v>
      </c>
      <c r="D12798" s="1159" t="s">
        <v>3184</v>
      </c>
      <c r="E12798" s="1160" t="s">
        <v>3679</v>
      </c>
      <c r="F12798" s="1161">
        <v>44713</v>
      </c>
      <c r="G12798" s="1161">
        <v>44827</v>
      </c>
    </row>
    <row r="12799" spans="1:7" ht="25.5">
      <c r="A12799" s="1162">
        <v>14526</v>
      </c>
      <c r="B12799" s="1162">
        <v>39006</v>
      </c>
      <c r="C12799" s="1163" t="s">
        <v>25332</v>
      </c>
      <c r="D12799" s="1163" t="s">
        <v>25333</v>
      </c>
      <c r="E12799" s="1164" t="s">
        <v>2588</v>
      </c>
      <c r="F12799" s="1165">
        <v>44713</v>
      </c>
      <c r="G12799" s="1165">
        <v>44727</v>
      </c>
    </row>
    <row r="12800" spans="1:7" ht="25.5">
      <c r="A12800" s="1162">
        <v>14527</v>
      </c>
      <c r="B12800" s="1162">
        <v>39023</v>
      </c>
      <c r="C12800" s="1163" t="s">
        <v>25334</v>
      </c>
      <c r="D12800" s="1163" t="s">
        <v>25335</v>
      </c>
      <c r="E12800" s="1164" t="s">
        <v>3287</v>
      </c>
      <c r="F12800" s="1165">
        <v>44728</v>
      </c>
      <c r="G12800" s="1165">
        <v>44817</v>
      </c>
    </row>
    <row r="12801" spans="1:7" ht="25.5">
      <c r="A12801" s="1162">
        <v>14528</v>
      </c>
      <c r="B12801" s="1162">
        <v>39013</v>
      </c>
      <c r="C12801" s="1163" t="s">
        <v>25336</v>
      </c>
      <c r="D12801" s="1163" t="s">
        <v>25337</v>
      </c>
      <c r="E12801" s="1164" t="s">
        <v>2621</v>
      </c>
      <c r="F12801" s="1165">
        <v>44818</v>
      </c>
      <c r="G12801" s="1165">
        <v>44827</v>
      </c>
    </row>
    <row r="12802" spans="1:7">
      <c r="A12802" s="1158">
        <v>14529</v>
      </c>
      <c r="B12802" s="1158">
        <v>39028</v>
      </c>
      <c r="C12802" s="1159" t="s">
        <v>25338</v>
      </c>
      <c r="D12802" s="1159" t="s">
        <v>7585</v>
      </c>
      <c r="E12802" s="1160" t="s">
        <v>4546</v>
      </c>
      <c r="F12802" s="1161">
        <v>44828</v>
      </c>
      <c r="G12802" s="1161">
        <v>45067</v>
      </c>
    </row>
    <row r="12803" spans="1:7" ht="38.25">
      <c r="A12803" s="1162">
        <v>14530</v>
      </c>
      <c r="B12803" s="1162">
        <v>39014</v>
      </c>
      <c r="C12803" s="1163" t="s">
        <v>25339</v>
      </c>
      <c r="D12803" s="1163" t="s">
        <v>25340</v>
      </c>
      <c r="E12803" s="1164" t="s">
        <v>3064</v>
      </c>
      <c r="F12803" s="1165">
        <v>44828</v>
      </c>
      <c r="G12803" s="1165">
        <v>45007</v>
      </c>
    </row>
    <row r="12804" spans="1:7" ht="25.5">
      <c r="A12804" s="1162">
        <v>14531</v>
      </c>
      <c r="B12804" s="1162">
        <v>39022</v>
      </c>
      <c r="C12804" s="1163" t="s">
        <v>25341</v>
      </c>
      <c r="D12804" s="1163" t="s">
        <v>25342</v>
      </c>
      <c r="E12804" s="1164" t="s">
        <v>3064</v>
      </c>
      <c r="F12804" s="1165">
        <v>44888</v>
      </c>
      <c r="G12804" s="1165">
        <v>45067</v>
      </c>
    </row>
    <row r="12805" spans="1:7" ht="25.5">
      <c r="A12805" s="1162">
        <v>14532</v>
      </c>
      <c r="B12805" s="1162">
        <v>39018</v>
      </c>
      <c r="C12805" s="1163" t="s">
        <v>25343</v>
      </c>
      <c r="D12805" s="1163" t="s">
        <v>25344</v>
      </c>
      <c r="E12805" s="1164" t="s">
        <v>3064</v>
      </c>
      <c r="F12805" s="1165">
        <v>44888</v>
      </c>
      <c r="G12805" s="1165">
        <v>45067</v>
      </c>
    </row>
    <row r="12806" spans="1:7" ht="25.5">
      <c r="A12806" s="1162">
        <v>14533</v>
      </c>
      <c r="B12806" s="1162">
        <v>39011</v>
      </c>
      <c r="C12806" s="1163" t="s">
        <v>25345</v>
      </c>
      <c r="D12806" s="1163" t="s">
        <v>25346</v>
      </c>
      <c r="E12806" s="1164" t="s">
        <v>3064</v>
      </c>
      <c r="F12806" s="1165">
        <v>44888</v>
      </c>
      <c r="G12806" s="1165">
        <v>45067</v>
      </c>
    </row>
    <row r="12807" spans="1:7">
      <c r="A12807" s="1158">
        <v>14534</v>
      </c>
      <c r="B12807" s="1158">
        <v>39029</v>
      </c>
      <c r="C12807" s="1159" t="s">
        <v>25347</v>
      </c>
      <c r="D12807" s="1159" t="s">
        <v>7605</v>
      </c>
      <c r="E12807" s="1160" t="s">
        <v>3006</v>
      </c>
      <c r="F12807" s="1161">
        <v>45068</v>
      </c>
      <c r="G12807" s="1161">
        <v>45427</v>
      </c>
    </row>
    <row r="12808" spans="1:7" ht="38.25">
      <c r="A12808" s="1162">
        <v>14535</v>
      </c>
      <c r="B12808" s="1162">
        <v>39017</v>
      </c>
      <c r="C12808" s="1163" t="s">
        <v>25348</v>
      </c>
      <c r="D12808" s="1163" t="s">
        <v>25349</v>
      </c>
      <c r="E12808" s="1164" t="s">
        <v>3955</v>
      </c>
      <c r="F12808" s="1165">
        <v>45068</v>
      </c>
      <c r="G12808" s="1165">
        <v>45267</v>
      </c>
    </row>
    <row r="12809" spans="1:7" ht="25.5">
      <c r="A12809" s="1162">
        <v>14536</v>
      </c>
      <c r="B12809" s="1162">
        <v>39019</v>
      </c>
      <c r="C12809" s="1163" t="s">
        <v>25350</v>
      </c>
      <c r="D12809" s="1163" t="s">
        <v>25351</v>
      </c>
      <c r="E12809" s="1164" t="s">
        <v>3955</v>
      </c>
      <c r="F12809" s="1165">
        <v>45068</v>
      </c>
      <c r="G12809" s="1165">
        <v>45267</v>
      </c>
    </row>
    <row r="12810" spans="1:7" ht="25.5">
      <c r="A12810" s="1162">
        <v>14537</v>
      </c>
      <c r="B12810" s="1162">
        <v>39016</v>
      </c>
      <c r="C12810" s="1163" t="s">
        <v>25352</v>
      </c>
      <c r="D12810" s="1163" t="s">
        <v>25353</v>
      </c>
      <c r="E12810" s="1164" t="s">
        <v>2936</v>
      </c>
      <c r="F12810" s="1165">
        <v>45068</v>
      </c>
      <c r="G12810" s="1165">
        <v>45287</v>
      </c>
    </row>
    <row r="12811" spans="1:7" ht="25.5">
      <c r="A12811" s="1162">
        <v>14538</v>
      </c>
      <c r="B12811" s="1162">
        <v>39009</v>
      </c>
      <c r="C12811" s="1163" t="s">
        <v>25354</v>
      </c>
      <c r="D12811" s="1163" t="s">
        <v>25355</v>
      </c>
      <c r="E12811" s="1164" t="s">
        <v>3461</v>
      </c>
      <c r="F12811" s="1165">
        <v>45068</v>
      </c>
      <c r="G12811" s="1165">
        <v>45367</v>
      </c>
    </row>
    <row r="12812" spans="1:7" ht="25.5">
      <c r="A12812" s="1162">
        <v>14539</v>
      </c>
      <c r="B12812" s="1162">
        <v>39012</v>
      </c>
      <c r="C12812" s="1163" t="s">
        <v>25356</v>
      </c>
      <c r="D12812" s="1163" t="s">
        <v>25357</v>
      </c>
      <c r="E12812" s="1164" t="s">
        <v>6228</v>
      </c>
      <c r="F12812" s="1165">
        <v>45068</v>
      </c>
      <c r="G12812" s="1165">
        <v>45377</v>
      </c>
    </row>
    <row r="12813" spans="1:7" ht="25.5">
      <c r="A12813" s="1162">
        <v>14540</v>
      </c>
      <c r="B12813" s="1162">
        <v>39020</v>
      </c>
      <c r="C12813" s="1163" t="s">
        <v>25358</v>
      </c>
      <c r="D12813" s="1163" t="s">
        <v>25359</v>
      </c>
      <c r="E12813" s="1164" t="s">
        <v>3461</v>
      </c>
      <c r="F12813" s="1165">
        <v>45068</v>
      </c>
      <c r="G12813" s="1165">
        <v>45367</v>
      </c>
    </row>
    <row r="12814" spans="1:7" ht="25.5">
      <c r="A12814" s="1162">
        <v>14541</v>
      </c>
      <c r="B12814" s="1162">
        <v>39021</v>
      </c>
      <c r="C12814" s="1163" t="s">
        <v>25360</v>
      </c>
      <c r="D12814" s="1163" t="s">
        <v>25361</v>
      </c>
      <c r="E12814" s="1164" t="s">
        <v>3983</v>
      </c>
      <c r="F12814" s="1165">
        <v>45128</v>
      </c>
      <c r="G12814" s="1165">
        <v>45407</v>
      </c>
    </row>
    <row r="12815" spans="1:7" ht="25.5">
      <c r="A12815" s="1162">
        <v>14542</v>
      </c>
      <c r="B12815" s="1162">
        <v>39010</v>
      </c>
      <c r="C12815" s="1163" t="s">
        <v>25362</v>
      </c>
      <c r="D12815" s="1163" t="s">
        <v>25363</v>
      </c>
      <c r="E12815" s="1164" t="s">
        <v>3461</v>
      </c>
      <c r="F12815" s="1165">
        <v>45068</v>
      </c>
      <c r="G12815" s="1165">
        <v>45367</v>
      </c>
    </row>
    <row r="12816" spans="1:7" ht="25.5">
      <c r="A12816" s="1162">
        <v>14543</v>
      </c>
      <c r="B12816" s="1162">
        <v>39005</v>
      </c>
      <c r="C12816" s="1163" t="s">
        <v>25364</v>
      </c>
      <c r="D12816" s="1163" t="s">
        <v>25365</v>
      </c>
      <c r="E12816" s="1164" t="s">
        <v>3034</v>
      </c>
      <c r="F12816" s="1165">
        <v>45268</v>
      </c>
      <c r="G12816" s="1165">
        <v>45327</v>
      </c>
    </row>
    <row r="12817" spans="1:7" ht="25.5">
      <c r="A12817" s="1162">
        <v>14544</v>
      </c>
      <c r="B12817" s="1162">
        <v>39015</v>
      </c>
      <c r="C12817" s="1163" t="s">
        <v>25366</v>
      </c>
      <c r="D12817" s="1163" t="s">
        <v>25367</v>
      </c>
      <c r="E12817" s="1164" t="s">
        <v>3461</v>
      </c>
      <c r="F12817" s="1165">
        <v>45128</v>
      </c>
      <c r="G12817" s="1165">
        <v>45427</v>
      </c>
    </row>
    <row r="12818" spans="1:7" ht="25.5">
      <c r="A12818" s="1162">
        <v>14545</v>
      </c>
      <c r="B12818" s="1162">
        <v>39024</v>
      </c>
      <c r="C12818" s="1163" t="s">
        <v>25368</v>
      </c>
      <c r="D12818" s="1163" t="s">
        <v>25369</v>
      </c>
      <c r="E12818" s="1164" t="s">
        <v>3287</v>
      </c>
      <c r="F12818" s="1165">
        <v>45288</v>
      </c>
      <c r="G12818" s="1165">
        <v>45377</v>
      </c>
    </row>
    <row r="12819" spans="1:7" ht="25.5">
      <c r="A12819" s="1162">
        <v>14546</v>
      </c>
      <c r="B12819" s="1162">
        <v>39004</v>
      </c>
      <c r="C12819" s="1163" t="s">
        <v>25370</v>
      </c>
      <c r="D12819" s="1163" t="s">
        <v>25371</v>
      </c>
      <c r="E12819" s="1164" t="s">
        <v>3112</v>
      </c>
      <c r="F12819" s="1165">
        <v>45288</v>
      </c>
      <c r="G12819" s="1165">
        <v>45317</v>
      </c>
    </row>
    <row r="12820" spans="1:7">
      <c r="A12820" s="1158">
        <v>14547</v>
      </c>
      <c r="B12820" s="1158">
        <v>32729</v>
      </c>
      <c r="C12820" s="1159" t="s">
        <v>11960</v>
      </c>
      <c r="D12820" s="1159" t="s">
        <v>12561</v>
      </c>
      <c r="E12820" s="1160" t="s">
        <v>3009</v>
      </c>
      <c r="F12820" s="1161">
        <v>45268</v>
      </c>
      <c r="G12820" s="1161">
        <v>45417</v>
      </c>
    </row>
    <row r="12821" spans="1:7" ht="25.5">
      <c r="A12821" s="1162">
        <v>14548</v>
      </c>
      <c r="B12821" s="1162">
        <v>32730</v>
      </c>
      <c r="C12821" s="1163" t="s">
        <v>25250</v>
      </c>
      <c r="D12821" s="1163" t="s">
        <v>25372</v>
      </c>
      <c r="E12821" s="1164" t="s">
        <v>2894</v>
      </c>
      <c r="F12821" s="1165">
        <v>45278</v>
      </c>
      <c r="G12821" s="1165">
        <v>45397</v>
      </c>
    </row>
    <row r="12822" spans="1:7" ht="25.5">
      <c r="A12822" s="1162">
        <v>14549</v>
      </c>
      <c r="B12822" s="1162">
        <v>32731</v>
      </c>
      <c r="C12822" s="1163" t="s">
        <v>25373</v>
      </c>
      <c r="D12822" s="1163" t="s">
        <v>25374</v>
      </c>
      <c r="E12822" s="1164" t="s">
        <v>2894</v>
      </c>
      <c r="F12822" s="1165">
        <v>45278</v>
      </c>
      <c r="G12822" s="1165">
        <v>45397</v>
      </c>
    </row>
    <row r="12823" spans="1:7" ht="25.5">
      <c r="A12823" s="1162">
        <v>14550</v>
      </c>
      <c r="B12823" s="1162">
        <v>32732</v>
      </c>
      <c r="C12823" s="1163" t="s">
        <v>25375</v>
      </c>
      <c r="D12823" s="1163" t="s">
        <v>25376</v>
      </c>
      <c r="E12823" s="1164" t="s">
        <v>2894</v>
      </c>
      <c r="F12823" s="1165">
        <v>45278</v>
      </c>
      <c r="G12823" s="1165">
        <v>45397</v>
      </c>
    </row>
    <row r="12824" spans="1:7" ht="38.25">
      <c r="A12824" s="1162">
        <v>14551</v>
      </c>
      <c r="B12824" s="1162">
        <v>32733</v>
      </c>
      <c r="C12824" s="1163" t="s">
        <v>25377</v>
      </c>
      <c r="D12824" s="1163" t="s">
        <v>25378</v>
      </c>
      <c r="E12824" s="1164" t="s">
        <v>2894</v>
      </c>
      <c r="F12824" s="1165">
        <v>45278</v>
      </c>
      <c r="G12824" s="1165">
        <v>45397</v>
      </c>
    </row>
    <row r="12825" spans="1:7" ht="25.5">
      <c r="A12825" s="1162">
        <v>14552</v>
      </c>
      <c r="B12825" s="1162">
        <v>39025</v>
      </c>
      <c r="C12825" s="1163" t="s">
        <v>25379</v>
      </c>
      <c r="D12825" s="1163" t="s">
        <v>25380</v>
      </c>
      <c r="E12825" s="1164" t="s">
        <v>3009</v>
      </c>
      <c r="F12825" s="1165">
        <v>45268</v>
      </c>
      <c r="G12825" s="1165">
        <v>45417</v>
      </c>
    </row>
    <row r="12826" spans="1:7">
      <c r="A12826" s="1158">
        <v>14553</v>
      </c>
      <c r="B12826" s="1158">
        <v>32734</v>
      </c>
      <c r="C12826" s="1159" t="s">
        <v>11969</v>
      </c>
      <c r="D12826" s="1159" t="s">
        <v>12493</v>
      </c>
      <c r="E12826" s="1160" t="s">
        <v>4589</v>
      </c>
      <c r="F12826" s="1161">
        <v>45068</v>
      </c>
      <c r="G12826" s="1161">
        <v>45517</v>
      </c>
    </row>
    <row r="12827" spans="1:7" ht="25.5">
      <c r="A12827" s="1162">
        <v>14554</v>
      </c>
      <c r="B12827" s="1162">
        <v>32735</v>
      </c>
      <c r="C12827" s="1163" t="s">
        <v>13045</v>
      </c>
      <c r="D12827" s="1163" t="s">
        <v>7240</v>
      </c>
      <c r="E12827" s="1164" t="s">
        <v>2894</v>
      </c>
      <c r="F12827" s="1165">
        <v>45398</v>
      </c>
      <c r="G12827" s="1165">
        <v>45517</v>
      </c>
    </row>
    <row r="12828" spans="1:7" ht="25.5">
      <c r="A12828" s="1162">
        <v>14555</v>
      </c>
      <c r="B12828" s="1162">
        <v>32736</v>
      </c>
      <c r="C12828" s="1163" t="s">
        <v>25381</v>
      </c>
      <c r="D12828" s="1163" t="s">
        <v>25382</v>
      </c>
      <c r="E12828" s="1164" t="s">
        <v>2894</v>
      </c>
      <c r="F12828" s="1165">
        <v>45368</v>
      </c>
      <c r="G12828" s="1165">
        <v>45487</v>
      </c>
    </row>
    <row r="12829" spans="1:7" ht="25.5">
      <c r="A12829" s="1162">
        <v>14556</v>
      </c>
      <c r="B12829" s="1162">
        <v>32737</v>
      </c>
      <c r="C12829" s="1163" t="s">
        <v>12862</v>
      </c>
      <c r="D12829" s="1163" t="s">
        <v>10257</v>
      </c>
      <c r="E12829" s="1164" t="s">
        <v>2894</v>
      </c>
      <c r="F12829" s="1165">
        <v>45398</v>
      </c>
      <c r="G12829" s="1165">
        <v>45517</v>
      </c>
    </row>
    <row r="12830" spans="1:7" ht="38.25">
      <c r="A12830" s="1162">
        <v>14557</v>
      </c>
      <c r="B12830" s="1162">
        <v>32738</v>
      </c>
      <c r="C12830" s="1163" t="s">
        <v>25383</v>
      </c>
      <c r="D12830" s="1163" t="s">
        <v>25384</v>
      </c>
      <c r="E12830" s="1164" t="s">
        <v>3009</v>
      </c>
      <c r="F12830" s="1165">
        <v>45279</v>
      </c>
      <c r="G12830" s="1165">
        <v>45428</v>
      </c>
    </row>
    <row r="12831" spans="1:7" ht="25.5">
      <c r="A12831" s="1162">
        <v>14558</v>
      </c>
      <c r="B12831" s="1162">
        <v>32739</v>
      </c>
      <c r="C12831" s="1163" t="s">
        <v>13184</v>
      </c>
      <c r="D12831" s="1163" t="s">
        <v>8759</v>
      </c>
      <c r="E12831" s="1164" t="s">
        <v>2894</v>
      </c>
      <c r="F12831" s="1165">
        <v>45398</v>
      </c>
      <c r="G12831" s="1165">
        <v>45517</v>
      </c>
    </row>
    <row r="12832" spans="1:7" ht="38.25">
      <c r="A12832" s="1162">
        <v>14559</v>
      </c>
      <c r="B12832" s="1162">
        <v>32740</v>
      </c>
      <c r="C12832" s="1163" t="s">
        <v>25385</v>
      </c>
      <c r="D12832" s="1163" t="s">
        <v>25386</v>
      </c>
      <c r="E12832" s="1164" t="s">
        <v>2894</v>
      </c>
      <c r="F12832" s="1165">
        <v>45368</v>
      </c>
      <c r="G12832" s="1165">
        <v>45487</v>
      </c>
    </row>
    <row r="12833" spans="1:7" ht="25.5">
      <c r="A12833" s="1162">
        <v>14560</v>
      </c>
      <c r="B12833" s="1162">
        <v>32741</v>
      </c>
      <c r="C12833" s="1163" t="s">
        <v>15784</v>
      </c>
      <c r="D12833" s="1163" t="s">
        <v>8750</v>
      </c>
      <c r="E12833" s="1164" t="s">
        <v>2894</v>
      </c>
      <c r="F12833" s="1165">
        <v>45398</v>
      </c>
      <c r="G12833" s="1165">
        <v>45517</v>
      </c>
    </row>
    <row r="12834" spans="1:7">
      <c r="A12834" s="1162">
        <v>14561</v>
      </c>
      <c r="B12834" s="1162">
        <v>32742</v>
      </c>
      <c r="C12834" s="1163" t="s">
        <v>15785</v>
      </c>
      <c r="D12834" s="1163" t="s">
        <v>8752</v>
      </c>
      <c r="E12834" s="1164" t="s">
        <v>2894</v>
      </c>
      <c r="F12834" s="1165">
        <v>45368</v>
      </c>
      <c r="G12834" s="1165">
        <v>45487</v>
      </c>
    </row>
    <row r="12835" spans="1:7" ht="25.5">
      <c r="A12835" s="1162">
        <v>14562</v>
      </c>
      <c r="B12835" s="1162">
        <v>32743</v>
      </c>
      <c r="C12835" s="1163" t="s">
        <v>25387</v>
      </c>
      <c r="D12835" s="1163" t="s">
        <v>25388</v>
      </c>
      <c r="E12835" s="1164" t="s">
        <v>3009</v>
      </c>
      <c r="F12835" s="1165">
        <v>45198</v>
      </c>
      <c r="G12835" s="1165">
        <v>45347</v>
      </c>
    </row>
    <row r="12836" spans="1:7" ht="25.5">
      <c r="A12836" s="1162">
        <v>14563</v>
      </c>
      <c r="B12836" s="1162">
        <v>32744</v>
      </c>
      <c r="C12836" s="1163" t="s">
        <v>25389</v>
      </c>
      <c r="D12836" s="1163" t="s">
        <v>25390</v>
      </c>
      <c r="E12836" s="1164" t="s">
        <v>3009</v>
      </c>
      <c r="F12836" s="1165">
        <v>45218</v>
      </c>
      <c r="G12836" s="1165">
        <v>45367</v>
      </c>
    </row>
    <row r="12837" spans="1:7" ht="25.5">
      <c r="A12837" s="1162">
        <v>14564</v>
      </c>
      <c r="B12837" s="1162">
        <v>32745</v>
      </c>
      <c r="C12837" s="1163" t="s">
        <v>25391</v>
      </c>
      <c r="D12837" s="1163" t="s">
        <v>25392</v>
      </c>
      <c r="E12837" s="1164" t="s">
        <v>2894</v>
      </c>
      <c r="F12837" s="1165">
        <v>45068</v>
      </c>
      <c r="G12837" s="1165">
        <v>45187</v>
      </c>
    </row>
    <row r="12838" spans="1:7" ht="25.5">
      <c r="A12838" s="1162">
        <v>14565</v>
      </c>
      <c r="B12838" s="1162">
        <v>32746</v>
      </c>
      <c r="C12838" s="1163" t="s">
        <v>25393</v>
      </c>
      <c r="D12838" s="1163" t="s">
        <v>25394</v>
      </c>
      <c r="E12838" s="1164" t="s">
        <v>3009</v>
      </c>
      <c r="F12838" s="1165">
        <v>45279</v>
      </c>
      <c r="G12838" s="1165">
        <v>45428</v>
      </c>
    </row>
    <row r="12839" spans="1:7" ht="25.5">
      <c r="A12839" s="1162">
        <v>14566</v>
      </c>
      <c r="B12839" s="1162">
        <v>32747</v>
      </c>
      <c r="C12839" s="1163" t="s">
        <v>25395</v>
      </c>
      <c r="D12839" s="1163" t="s">
        <v>25396</v>
      </c>
      <c r="E12839" s="1164" t="s">
        <v>3064</v>
      </c>
      <c r="F12839" s="1165">
        <v>45228</v>
      </c>
      <c r="G12839" s="1165">
        <v>45407</v>
      </c>
    </row>
    <row r="12840" spans="1:7" ht="25.5">
      <c r="A12840" s="1162">
        <v>14567</v>
      </c>
      <c r="B12840" s="1162">
        <v>32748</v>
      </c>
      <c r="C12840" s="1163" t="s">
        <v>25397</v>
      </c>
      <c r="D12840" s="1163" t="s">
        <v>25398</v>
      </c>
      <c r="E12840" s="1164" t="s">
        <v>2894</v>
      </c>
      <c r="F12840" s="1165">
        <v>45248</v>
      </c>
      <c r="G12840" s="1165">
        <v>45367</v>
      </c>
    </row>
    <row r="12841" spans="1:7" ht="38.25">
      <c r="A12841" s="1162">
        <v>14568</v>
      </c>
      <c r="B12841" s="1162">
        <v>32749</v>
      </c>
      <c r="C12841" s="1163" t="s">
        <v>25399</v>
      </c>
      <c r="D12841" s="1163" t="s">
        <v>25400</v>
      </c>
      <c r="E12841" s="1164" t="s">
        <v>3009</v>
      </c>
      <c r="F12841" s="1165">
        <v>45279</v>
      </c>
      <c r="G12841" s="1165">
        <v>45428</v>
      </c>
    </row>
    <row r="12842" spans="1:7" ht="38.25">
      <c r="A12842" s="1162">
        <v>14569</v>
      </c>
      <c r="B12842" s="1162">
        <v>32750</v>
      </c>
      <c r="C12842" s="1163" t="s">
        <v>25401</v>
      </c>
      <c r="D12842" s="1163" t="s">
        <v>25402</v>
      </c>
      <c r="E12842" s="1164" t="s">
        <v>3009</v>
      </c>
      <c r="F12842" s="1165">
        <v>45279</v>
      </c>
      <c r="G12842" s="1165">
        <v>45428</v>
      </c>
    </row>
    <row r="12843" spans="1:7" ht="38.25">
      <c r="A12843" s="1162">
        <v>14570</v>
      </c>
      <c r="B12843" s="1162">
        <v>32751</v>
      </c>
      <c r="C12843" s="1163" t="s">
        <v>25403</v>
      </c>
      <c r="D12843" s="1163" t="s">
        <v>25404</v>
      </c>
      <c r="E12843" s="1164" t="s">
        <v>2894</v>
      </c>
      <c r="F12843" s="1165">
        <v>45278</v>
      </c>
      <c r="G12843" s="1165">
        <v>45397</v>
      </c>
    </row>
    <row r="12844" spans="1:7" ht="38.25">
      <c r="A12844" s="1162">
        <v>14571</v>
      </c>
      <c r="B12844" s="1162">
        <v>32752</v>
      </c>
      <c r="C12844" s="1163" t="s">
        <v>25405</v>
      </c>
      <c r="D12844" s="1163" t="s">
        <v>25406</v>
      </c>
      <c r="E12844" s="1164" t="s">
        <v>2894</v>
      </c>
      <c r="F12844" s="1165">
        <v>45248</v>
      </c>
      <c r="G12844" s="1165">
        <v>45367</v>
      </c>
    </row>
    <row r="12845" spans="1:7" ht="38.25">
      <c r="A12845" s="1162">
        <v>14572</v>
      </c>
      <c r="B12845" s="1162">
        <v>39007</v>
      </c>
      <c r="C12845" s="1163" t="s">
        <v>25407</v>
      </c>
      <c r="D12845" s="1163" t="s">
        <v>25408</v>
      </c>
      <c r="E12845" s="1164" t="s">
        <v>2894</v>
      </c>
      <c r="F12845" s="1165">
        <v>45368</v>
      </c>
      <c r="G12845" s="1165">
        <v>45487</v>
      </c>
    </row>
    <row r="12846" spans="1:7" ht="38.25">
      <c r="A12846" s="1162">
        <v>14573</v>
      </c>
      <c r="B12846" s="1162">
        <v>32753</v>
      </c>
      <c r="C12846" s="1163" t="s">
        <v>25409</v>
      </c>
      <c r="D12846" s="1163" t="s">
        <v>25410</v>
      </c>
      <c r="E12846" s="1164" t="s">
        <v>2894</v>
      </c>
      <c r="F12846" s="1165">
        <v>45248</v>
      </c>
      <c r="G12846" s="1165">
        <v>45367</v>
      </c>
    </row>
    <row r="12847" spans="1:7" ht="25.5">
      <c r="A12847" s="1162">
        <v>14574</v>
      </c>
      <c r="B12847" s="1162">
        <v>32754</v>
      </c>
      <c r="C12847" s="1163" t="s">
        <v>25411</v>
      </c>
      <c r="D12847" s="1163" t="s">
        <v>25412</v>
      </c>
      <c r="E12847" s="1164" t="s">
        <v>2894</v>
      </c>
      <c r="F12847" s="1165">
        <v>45278</v>
      </c>
      <c r="G12847" s="1165">
        <v>45397</v>
      </c>
    </row>
    <row r="12848" spans="1:7" ht="25.5">
      <c r="A12848" s="1162">
        <v>14575</v>
      </c>
      <c r="B12848" s="1162">
        <v>32755</v>
      </c>
      <c r="C12848" s="1163" t="s">
        <v>25413</v>
      </c>
      <c r="D12848" s="1163" t="s">
        <v>25414</v>
      </c>
      <c r="E12848" s="1164" t="s">
        <v>2894</v>
      </c>
      <c r="F12848" s="1165">
        <v>45248</v>
      </c>
      <c r="G12848" s="1165">
        <v>45367</v>
      </c>
    </row>
    <row r="12849" spans="1:7" ht="25.5">
      <c r="A12849" s="1162">
        <v>14576</v>
      </c>
      <c r="B12849" s="1162">
        <v>32756</v>
      </c>
      <c r="C12849" s="1163" t="s">
        <v>25415</v>
      </c>
      <c r="D12849" s="1163" t="s">
        <v>25416</v>
      </c>
      <c r="E12849" s="1164" t="s">
        <v>2894</v>
      </c>
      <c r="F12849" s="1165">
        <v>45368</v>
      </c>
      <c r="G12849" s="1165">
        <v>45487</v>
      </c>
    </row>
    <row r="12850" spans="1:7" ht="38.25">
      <c r="A12850" s="1162">
        <v>14577</v>
      </c>
      <c r="B12850" s="1162">
        <v>39008</v>
      </c>
      <c r="C12850" s="1163" t="s">
        <v>25417</v>
      </c>
      <c r="D12850" s="1163" t="s">
        <v>25418</v>
      </c>
      <c r="E12850" s="1164" t="s">
        <v>2894</v>
      </c>
      <c r="F12850" s="1165">
        <v>45279</v>
      </c>
      <c r="G12850" s="1165">
        <v>45398</v>
      </c>
    </row>
    <row r="12851" spans="1:7">
      <c r="A12851" s="1158">
        <v>14578</v>
      </c>
      <c r="B12851" s="1158">
        <v>32757</v>
      </c>
      <c r="C12851" s="1159" t="s">
        <v>11986</v>
      </c>
      <c r="D12851" s="1159" t="s">
        <v>5244</v>
      </c>
      <c r="E12851" s="1160" t="s">
        <v>4546</v>
      </c>
      <c r="F12851" s="1161">
        <v>45368</v>
      </c>
      <c r="G12851" s="1161">
        <v>45607</v>
      </c>
    </row>
    <row r="12852" spans="1:7" ht="38.25">
      <c r="A12852" s="1162">
        <v>14579</v>
      </c>
      <c r="B12852" s="1162">
        <v>32758</v>
      </c>
      <c r="C12852" s="1163" t="s">
        <v>25419</v>
      </c>
      <c r="D12852" s="1163" t="s">
        <v>25420</v>
      </c>
      <c r="E12852" s="1164" t="s">
        <v>2894</v>
      </c>
      <c r="F12852" s="1165">
        <v>45398</v>
      </c>
      <c r="G12852" s="1165">
        <v>45517</v>
      </c>
    </row>
    <row r="12853" spans="1:7" ht="38.25">
      <c r="A12853" s="1162">
        <v>14580</v>
      </c>
      <c r="B12853" s="1162">
        <v>32759</v>
      </c>
      <c r="C12853" s="1163" t="s">
        <v>25421</v>
      </c>
      <c r="D12853" s="1163" t="s">
        <v>25422</v>
      </c>
      <c r="E12853" s="1164" t="s">
        <v>2894</v>
      </c>
      <c r="F12853" s="1165">
        <v>45368</v>
      </c>
      <c r="G12853" s="1165">
        <v>45487</v>
      </c>
    </row>
    <row r="12854" spans="1:7" ht="25.5">
      <c r="A12854" s="1162">
        <v>14581</v>
      </c>
      <c r="B12854" s="1162">
        <v>32760</v>
      </c>
      <c r="C12854" s="1163" t="s">
        <v>25423</v>
      </c>
      <c r="D12854" s="1163" t="s">
        <v>25424</v>
      </c>
      <c r="E12854" s="1164" t="s">
        <v>2894</v>
      </c>
      <c r="F12854" s="1165">
        <v>45398</v>
      </c>
      <c r="G12854" s="1165">
        <v>45517</v>
      </c>
    </row>
    <row r="12855" spans="1:7" ht="25.5">
      <c r="A12855" s="1162">
        <v>14582</v>
      </c>
      <c r="B12855" s="1162">
        <v>32761</v>
      </c>
      <c r="C12855" s="1163" t="s">
        <v>25425</v>
      </c>
      <c r="D12855" s="1163" t="s">
        <v>25426</v>
      </c>
      <c r="E12855" s="1164" t="s">
        <v>2894</v>
      </c>
      <c r="F12855" s="1165">
        <v>45428</v>
      </c>
      <c r="G12855" s="1165">
        <v>45547</v>
      </c>
    </row>
    <row r="12856" spans="1:7" ht="38.25">
      <c r="A12856" s="1162">
        <v>14583</v>
      </c>
      <c r="B12856" s="1162">
        <v>32762</v>
      </c>
      <c r="C12856" s="1163" t="s">
        <v>25427</v>
      </c>
      <c r="D12856" s="1163" t="s">
        <v>25428</v>
      </c>
      <c r="E12856" s="1164" t="s">
        <v>2894</v>
      </c>
      <c r="F12856" s="1165">
        <v>45368</v>
      </c>
      <c r="G12856" s="1165">
        <v>45487</v>
      </c>
    </row>
    <row r="12857" spans="1:7" ht="38.25">
      <c r="A12857" s="1162">
        <v>14584</v>
      </c>
      <c r="B12857" s="1162">
        <v>32763</v>
      </c>
      <c r="C12857" s="1163" t="s">
        <v>25429</v>
      </c>
      <c r="D12857" s="1163" t="s">
        <v>25430</v>
      </c>
      <c r="E12857" s="1164" t="s">
        <v>2894</v>
      </c>
      <c r="F12857" s="1165">
        <v>45398</v>
      </c>
      <c r="G12857" s="1165">
        <v>45517</v>
      </c>
    </row>
    <row r="12858" spans="1:7" ht="38.25">
      <c r="A12858" s="1162">
        <v>14585</v>
      </c>
      <c r="B12858" s="1162">
        <v>32764</v>
      </c>
      <c r="C12858" s="1163" t="s">
        <v>25431</v>
      </c>
      <c r="D12858" s="1163" t="s">
        <v>25432</v>
      </c>
      <c r="E12858" s="1164" t="s">
        <v>2894</v>
      </c>
      <c r="F12858" s="1165">
        <v>45368</v>
      </c>
      <c r="G12858" s="1165">
        <v>45487</v>
      </c>
    </row>
    <row r="12859" spans="1:7" ht="51">
      <c r="A12859" s="1162">
        <v>14586</v>
      </c>
      <c r="B12859" s="1162">
        <v>32765</v>
      </c>
      <c r="C12859" s="1163" t="s">
        <v>25433</v>
      </c>
      <c r="D12859" s="1163" t="s">
        <v>25434</v>
      </c>
      <c r="E12859" s="1164" t="s">
        <v>2894</v>
      </c>
      <c r="F12859" s="1165">
        <v>45398</v>
      </c>
      <c r="G12859" s="1165">
        <v>45517</v>
      </c>
    </row>
    <row r="12860" spans="1:7" ht="51">
      <c r="A12860" s="1162">
        <v>14587</v>
      </c>
      <c r="B12860" s="1162">
        <v>32766</v>
      </c>
      <c r="C12860" s="1163" t="s">
        <v>25435</v>
      </c>
      <c r="D12860" s="1163" t="s">
        <v>25436</v>
      </c>
      <c r="E12860" s="1164" t="s">
        <v>2894</v>
      </c>
      <c r="F12860" s="1165">
        <v>45368</v>
      </c>
      <c r="G12860" s="1165">
        <v>45487</v>
      </c>
    </row>
    <row r="12861" spans="1:7" ht="38.25">
      <c r="A12861" s="1162">
        <v>14588</v>
      </c>
      <c r="B12861" s="1162">
        <v>32767</v>
      </c>
      <c r="C12861" s="1163" t="s">
        <v>25437</v>
      </c>
      <c r="D12861" s="1163" t="s">
        <v>10375</v>
      </c>
      <c r="E12861" s="1164" t="s">
        <v>2894</v>
      </c>
      <c r="F12861" s="1165">
        <v>45398</v>
      </c>
      <c r="G12861" s="1165">
        <v>45517</v>
      </c>
    </row>
    <row r="12862" spans="1:7" ht="51">
      <c r="A12862" s="1162">
        <v>14589</v>
      </c>
      <c r="B12862" s="1162">
        <v>32768</v>
      </c>
      <c r="C12862" s="1163" t="s">
        <v>25438</v>
      </c>
      <c r="D12862" s="1163" t="s">
        <v>25439</v>
      </c>
      <c r="E12862" s="1164" t="s">
        <v>2894</v>
      </c>
      <c r="F12862" s="1165">
        <v>45368</v>
      </c>
      <c r="G12862" s="1165">
        <v>45487</v>
      </c>
    </row>
    <row r="12863" spans="1:7" ht="51">
      <c r="A12863" s="1162">
        <v>14590</v>
      </c>
      <c r="B12863" s="1162">
        <v>32769</v>
      </c>
      <c r="C12863" s="1163" t="s">
        <v>25440</v>
      </c>
      <c r="D12863" s="1163" t="s">
        <v>25441</v>
      </c>
      <c r="E12863" s="1164" t="s">
        <v>2894</v>
      </c>
      <c r="F12863" s="1165">
        <v>45398</v>
      </c>
      <c r="G12863" s="1165">
        <v>45517</v>
      </c>
    </row>
    <row r="12864" spans="1:7" ht="38.25">
      <c r="A12864" s="1162">
        <v>14591</v>
      </c>
      <c r="B12864" s="1162">
        <v>32770</v>
      </c>
      <c r="C12864" s="1163" t="s">
        <v>25442</v>
      </c>
      <c r="D12864" s="1163" t="s">
        <v>25443</v>
      </c>
      <c r="E12864" s="1164" t="s">
        <v>2894</v>
      </c>
      <c r="F12864" s="1165">
        <v>45368</v>
      </c>
      <c r="G12864" s="1165">
        <v>45487</v>
      </c>
    </row>
    <row r="12865" spans="1:7" ht="38.25">
      <c r="A12865" s="1162">
        <v>14592</v>
      </c>
      <c r="B12865" s="1162">
        <v>32771</v>
      </c>
      <c r="C12865" s="1163" t="s">
        <v>25444</v>
      </c>
      <c r="D12865" s="1163" t="s">
        <v>25445</v>
      </c>
      <c r="E12865" s="1164" t="s">
        <v>2894</v>
      </c>
      <c r="F12865" s="1165">
        <v>45488</v>
      </c>
      <c r="G12865" s="1165">
        <v>45607</v>
      </c>
    </row>
    <row r="12866" spans="1:7" ht="51">
      <c r="A12866" s="1162">
        <v>14593</v>
      </c>
      <c r="B12866" s="1162">
        <v>32772</v>
      </c>
      <c r="C12866" s="1163" t="s">
        <v>25446</v>
      </c>
      <c r="D12866" s="1163" t="s">
        <v>25447</v>
      </c>
      <c r="E12866" s="1164" t="s">
        <v>2894</v>
      </c>
      <c r="F12866" s="1165">
        <v>45383</v>
      </c>
      <c r="G12866" s="1165">
        <v>45502</v>
      </c>
    </row>
    <row r="12867" spans="1:7" ht="38.25">
      <c r="A12867" s="1162">
        <v>14594</v>
      </c>
      <c r="B12867" s="1162">
        <v>32773</v>
      </c>
      <c r="C12867" s="1163" t="s">
        <v>25448</v>
      </c>
      <c r="D12867" s="1163" t="s">
        <v>25449</v>
      </c>
      <c r="E12867" s="1164" t="s">
        <v>2894</v>
      </c>
      <c r="F12867" s="1165">
        <v>45398</v>
      </c>
      <c r="G12867" s="1165">
        <v>45517</v>
      </c>
    </row>
    <row r="12868" spans="1:7">
      <c r="A12868" s="1158">
        <v>14595</v>
      </c>
      <c r="B12868" s="1158">
        <v>32774</v>
      </c>
      <c r="C12868" s="1159" t="s">
        <v>25450</v>
      </c>
      <c r="D12868" s="1159" t="s">
        <v>25451</v>
      </c>
      <c r="E12868" s="1160" t="s">
        <v>7290</v>
      </c>
      <c r="F12868" s="1161">
        <v>45533</v>
      </c>
      <c r="G12868" s="1161">
        <v>45902</v>
      </c>
    </row>
    <row r="12869" spans="1:7">
      <c r="A12869" s="1162">
        <v>14596</v>
      </c>
      <c r="B12869" s="1162">
        <v>32775</v>
      </c>
      <c r="C12869" s="1163" t="s">
        <v>25452</v>
      </c>
      <c r="D12869" s="1163" t="s">
        <v>25453</v>
      </c>
      <c r="E12869" s="1164" t="s">
        <v>2357</v>
      </c>
      <c r="F12869" s="1165">
        <v>45902</v>
      </c>
      <c r="G12869" s="1165">
        <v>45902</v>
      </c>
    </row>
    <row r="12870" spans="1:7">
      <c r="A12870" s="1158">
        <v>14597</v>
      </c>
      <c r="B12870" s="1158">
        <v>32776</v>
      </c>
      <c r="C12870" s="1159" t="s">
        <v>11951</v>
      </c>
      <c r="D12870" s="1159" t="s">
        <v>3179</v>
      </c>
      <c r="E12870" s="1160" t="s">
        <v>6228</v>
      </c>
      <c r="F12870" s="1161">
        <v>45533</v>
      </c>
      <c r="G12870" s="1161">
        <v>45842</v>
      </c>
    </row>
    <row r="12871" spans="1:7" ht="25.5">
      <c r="A12871" s="1162">
        <v>14598</v>
      </c>
      <c r="B12871" s="1162">
        <v>32777</v>
      </c>
      <c r="C12871" s="1163" t="s">
        <v>12884</v>
      </c>
      <c r="D12871" s="1163" t="s">
        <v>12885</v>
      </c>
      <c r="E12871" s="1164" t="s">
        <v>3461</v>
      </c>
      <c r="F12871" s="1165">
        <v>45543</v>
      </c>
      <c r="G12871" s="1165">
        <v>45842</v>
      </c>
    </row>
    <row r="12872" spans="1:7" ht="25.5">
      <c r="A12872" s="1162">
        <v>14599</v>
      </c>
      <c r="B12872" s="1162">
        <v>32778</v>
      </c>
      <c r="C12872" s="1163" t="s">
        <v>25454</v>
      </c>
      <c r="D12872" s="1163" t="s">
        <v>12887</v>
      </c>
      <c r="E12872" s="1164" t="s">
        <v>3461</v>
      </c>
      <c r="F12872" s="1165">
        <v>45533</v>
      </c>
      <c r="G12872" s="1165">
        <v>45832</v>
      </c>
    </row>
    <row r="12873" spans="1:7">
      <c r="A12873" s="1158">
        <v>14600</v>
      </c>
      <c r="B12873" s="1158">
        <v>32779</v>
      </c>
      <c r="C12873" s="1159" t="s">
        <v>11960</v>
      </c>
      <c r="D12873" s="1159" t="s">
        <v>12561</v>
      </c>
      <c r="E12873" s="1160" t="s">
        <v>3461</v>
      </c>
      <c r="F12873" s="1161">
        <v>45603</v>
      </c>
      <c r="G12873" s="1161">
        <v>45902</v>
      </c>
    </row>
    <row r="12874" spans="1:7" ht="25.5">
      <c r="A12874" s="1162">
        <v>14601</v>
      </c>
      <c r="B12874" s="1162">
        <v>32780</v>
      </c>
      <c r="C12874" s="1163" t="s">
        <v>25455</v>
      </c>
      <c r="D12874" s="1163" t="s">
        <v>25456</v>
      </c>
      <c r="E12874" s="1164" t="s">
        <v>3461</v>
      </c>
      <c r="F12874" s="1165">
        <v>45603</v>
      </c>
      <c r="G12874" s="1165">
        <v>45902</v>
      </c>
    </row>
    <row r="12875" spans="1:7" ht="25.5">
      <c r="A12875" s="1162">
        <v>14602</v>
      </c>
      <c r="B12875" s="1162">
        <v>32781</v>
      </c>
      <c r="C12875" s="1163" t="s">
        <v>25457</v>
      </c>
      <c r="D12875" s="1163" t="s">
        <v>25458</v>
      </c>
      <c r="E12875" s="1164" t="s">
        <v>3461</v>
      </c>
      <c r="F12875" s="1165">
        <v>45603</v>
      </c>
      <c r="G12875" s="1165">
        <v>45902</v>
      </c>
    </row>
    <row r="12876" spans="1:7" ht="38.25">
      <c r="A12876" s="1162">
        <v>14603</v>
      </c>
      <c r="B12876" s="1162">
        <v>32782</v>
      </c>
      <c r="C12876" s="1163" t="s">
        <v>25459</v>
      </c>
      <c r="D12876" s="1163" t="s">
        <v>25460</v>
      </c>
      <c r="E12876" s="1164" t="s">
        <v>3461</v>
      </c>
      <c r="F12876" s="1165">
        <v>45603</v>
      </c>
      <c r="G12876" s="1165">
        <v>45902</v>
      </c>
    </row>
    <row r="12877" spans="1:7" ht="25.5">
      <c r="A12877" s="1162">
        <v>14604</v>
      </c>
      <c r="B12877" s="1162">
        <v>32783</v>
      </c>
      <c r="C12877" s="1163" t="s">
        <v>25461</v>
      </c>
      <c r="D12877" s="1163" t="s">
        <v>25462</v>
      </c>
      <c r="E12877" s="1164" t="s">
        <v>3461</v>
      </c>
      <c r="F12877" s="1165">
        <v>45603</v>
      </c>
      <c r="G12877" s="1165">
        <v>45902</v>
      </c>
    </row>
    <row r="12878" spans="1:7" ht="25.5">
      <c r="A12878" s="1162">
        <v>14605</v>
      </c>
      <c r="B12878" s="1162">
        <v>32784</v>
      </c>
      <c r="C12878" s="1163" t="s">
        <v>25463</v>
      </c>
      <c r="D12878" s="1163" t="s">
        <v>25464</v>
      </c>
      <c r="E12878" s="1164" t="s">
        <v>3461</v>
      </c>
      <c r="F12878" s="1165">
        <v>45603</v>
      </c>
      <c r="G12878" s="1165">
        <v>45902</v>
      </c>
    </row>
    <row r="12879" spans="1:7" ht="25.5">
      <c r="A12879" s="1162">
        <v>14606</v>
      </c>
      <c r="B12879" s="1162">
        <v>32785</v>
      </c>
      <c r="C12879" s="1163" t="s">
        <v>25465</v>
      </c>
      <c r="D12879" s="1163" t="s">
        <v>25466</v>
      </c>
      <c r="E12879" s="1164" t="s">
        <v>3461</v>
      </c>
      <c r="F12879" s="1165">
        <v>45603</v>
      </c>
      <c r="G12879" s="1165">
        <v>45902</v>
      </c>
    </row>
    <row r="12880" spans="1:7" ht="25.5">
      <c r="A12880" s="1162">
        <v>14607</v>
      </c>
      <c r="B12880" s="1162">
        <v>32786</v>
      </c>
      <c r="C12880" s="1163" t="s">
        <v>25467</v>
      </c>
      <c r="D12880" s="1163" t="s">
        <v>25468</v>
      </c>
      <c r="E12880" s="1164" t="s">
        <v>3461</v>
      </c>
      <c r="F12880" s="1165">
        <v>45603</v>
      </c>
      <c r="G12880" s="1165">
        <v>45902</v>
      </c>
    </row>
    <row r="12881" spans="1:7" ht="25.5">
      <c r="A12881" s="1162">
        <v>14608</v>
      </c>
      <c r="B12881" s="1162">
        <v>32787</v>
      </c>
      <c r="C12881" s="1163" t="s">
        <v>25469</v>
      </c>
      <c r="D12881" s="1163" t="s">
        <v>25470</v>
      </c>
      <c r="E12881" s="1164" t="s">
        <v>3461</v>
      </c>
      <c r="F12881" s="1165">
        <v>45603</v>
      </c>
      <c r="G12881" s="1165">
        <v>45902</v>
      </c>
    </row>
    <row r="12882" spans="1:7">
      <c r="A12882" s="1158">
        <v>14609</v>
      </c>
      <c r="B12882" s="1158">
        <v>32788</v>
      </c>
      <c r="C12882" s="1159" t="s">
        <v>25471</v>
      </c>
      <c r="D12882" s="1159" t="s">
        <v>25472</v>
      </c>
      <c r="E12882" s="1160" t="s">
        <v>25473</v>
      </c>
      <c r="F12882" s="1161">
        <v>44718</v>
      </c>
      <c r="G12882" s="1161">
        <v>45742</v>
      </c>
    </row>
    <row r="12883" spans="1:7">
      <c r="A12883" s="1162">
        <v>14610</v>
      </c>
      <c r="B12883" s="1162">
        <v>32789</v>
      </c>
      <c r="C12883" s="1163" t="s">
        <v>25474</v>
      </c>
      <c r="D12883" s="1163" t="s">
        <v>25475</v>
      </c>
      <c r="E12883" s="1164" t="s">
        <v>2357</v>
      </c>
      <c r="F12883" s="1165">
        <v>45742</v>
      </c>
      <c r="G12883" s="1165">
        <v>45742</v>
      </c>
    </row>
    <row r="12884" spans="1:7">
      <c r="A12884" s="1158">
        <v>14611</v>
      </c>
      <c r="B12884" s="1158">
        <v>32790</v>
      </c>
      <c r="C12884" s="1159" t="s">
        <v>11951</v>
      </c>
      <c r="D12884" s="1159" t="s">
        <v>3179</v>
      </c>
      <c r="E12884" s="1160" t="s">
        <v>5072</v>
      </c>
      <c r="F12884" s="1161">
        <v>44718</v>
      </c>
      <c r="G12884" s="1161">
        <v>45632</v>
      </c>
    </row>
    <row r="12885" spans="1:7">
      <c r="A12885" s="1162">
        <v>14612</v>
      </c>
      <c r="B12885" s="1162">
        <v>32791</v>
      </c>
      <c r="C12885" s="1163" t="s">
        <v>25476</v>
      </c>
      <c r="D12885" s="1163" t="s">
        <v>25477</v>
      </c>
      <c r="E12885" s="1164" t="s">
        <v>2585</v>
      </c>
      <c r="F12885" s="1165">
        <v>44768</v>
      </c>
      <c r="G12885" s="1165">
        <v>44787</v>
      </c>
    </row>
    <row r="12886" spans="1:7" ht="38.25">
      <c r="A12886" s="1162">
        <v>14613</v>
      </c>
      <c r="B12886" s="1162">
        <v>32792</v>
      </c>
      <c r="C12886" s="1163" t="s">
        <v>25478</v>
      </c>
      <c r="D12886" s="1163" t="s">
        <v>25479</v>
      </c>
      <c r="E12886" s="1164" t="s">
        <v>2981</v>
      </c>
      <c r="F12886" s="1165">
        <v>44718</v>
      </c>
      <c r="G12886" s="1165">
        <v>44767</v>
      </c>
    </row>
    <row r="12887" spans="1:7" ht="25.5">
      <c r="A12887" s="1162">
        <v>14614</v>
      </c>
      <c r="B12887" s="1162">
        <v>32793</v>
      </c>
      <c r="C12887" s="1163" t="s">
        <v>25480</v>
      </c>
      <c r="D12887" s="1163" t="s">
        <v>25481</v>
      </c>
      <c r="E12887" s="1164" t="s">
        <v>9981</v>
      </c>
      <c r="F12887" s="1165">
        <v>44843</v>
      </c>
      <c r="G12887" s="1165">
        <v>45542</v>
      </c>
    </row>
    <row r="12888" spans="1:7">
      <c r="A12888" s="1162">
        <v>14615</v>
      </c>
      <c r="B12888" s="1162">
        <v>32794</v>
      </c>
      <c r="C12888" s="1163" t="s">
        <v>25482</v>
      </c>
      <c r="D12888" s="1163" t="s">
        <v>25483</v>
      </c>
      <c r="E12888" s="1164" t="s">
        <v>9981</v>
      </c>
      <c r="F12888" s="1165">
        <v>44873</v>
      </c>
      <c r="G12888" s="1165">
        <v>45572</v>
      </c>
    </row>
    <row r="12889" spans="1:7">
      <c r="A12889" s="1162">
        <v>14616</v>
      </c>
      <c r="B12889" s="1162">
        <v>32795</v>
      </c>
      <c r="C12889" s="1163" t="s">
        <v>25484</v>
      </c>
      <c r="D12889" s="1163" t="s">
        <v>25485</v>
      </c>
      <c r="E12889" s="1164" t="s">
        <v>9981</v>
      </c>
      <c r="F12889" s="1165">
        <v>44933</v>
      </c>
      <c r="G12889" s="1165">
        <v>45632</v>
      </c>
    </row>
    <row r="12890" spans="1:7">
      <c r="A12890" s="1162">
        <v>14617</v>
      </c>
      <c r="B12890" s="1162">
        <v>32796</v>
      </c>
      <c r="C12890" s="1163" t="s">
        <v>25486</v>
      </c>
      <c r="D12890" s="1163" t="s">
        <v>25487</v>
      </c>
      <c r="E12890" s="1164" t="s">
        <v>6693</v>
      </c>
      <c r="F12890" s="1165">
        <v>44788</v>
      </c>
      <c r="G12890" s="1165">
        <v>45437</v>
      </c>
    </row>
    <row r="12891" spans="1:7" ht="25.5">
      <c r="A12891" s="1162">
        <v>14618</v>
      </c>
      <c r="B12891" s="1162">
        <v>32797</v>
      </c>
      <c r="C12891" s="1163" t="s">
        <v>25488</v>
      </c>
      <c r="D12891" s="1163" t="s">
        <v>25489</v>
      </c>
      <c r="E12891" s="1164" t="s">
        <v>9981</v>
      </c>
      <c r="F12891" s="1165">
        <v>44813</v>
      </c>
      <c r="G12891" s="1165">
        <v>45512</v>
      </c>
    </row>
    <row r="12892" spans="1:7">
      <c r="A12892" s="1158">
        <v>14619</v>
      </c>
      <c r="B12892" s="1158">
        <v>32798</v>
      </c>
      <c r="C12892" s="1159" t="s">
        <v>11960</v>
      </c>
      <c r="D12892" s="1159" t="s">
        <v>12561</v>
      </c>
      <c r="E12892" s="1160" t="s">
        <v>3955</v>
      </c>
      <c r="F12892" s="1161">
        <v>45543</v>
      </c>
      <c r="G12892" s="1161">
        <v>45742</v>
      </c>
    </row>
    <row r="12893" spans="1:7" ht="25.5">
      <c r="A12893" s="1162">
        <v>14620</v>
      </c>
      <c r="B12893" s="1162">
        <v>32799</v>
      </c>
      <c r="C12893" s="1163" t="s">
        <v>25490</v>
      </c>
      <c r="D12893" s="1163" t="s">
        <v>25491</v>
      </c>
      <c r="E12893" s="1164" t="s">
        <v>3955</v>
      </c>
      <c r="F12893" s="1165">
        <v>45543</v>
      </c>
      <c r="G12893" s="1165">
        <v>45742</v>
      </c>
    </row>
    <row r="12894" spans="1:7">
      <c r="A12894" s="1158">
        <v>14621</v>
      </c>
      <c r="B12894" s="1158">
        <v>32800</v>
      </c>
      <c r="C12894" s="1159" t="s">
        <v>11969</v>
      </c>
      <c r="D12894" s="1159" t="s">
        <v>12493</v>
      </c>
      <c r="E12894" s="1160" t="s">
        <v>3009</v>
      </c>
      <c r="F12894" s="1161">
        <v>44813</v>
      </c>
      <c r="G12894" s="1161">
        <v>44962</v>
      </c>
    </row>
    <row r="12895" spans="1:7" ht="51">
      <c r="A12895" s="1162">
        <v>14622</v>
      </c>
      <c r="B12895" s="1162">
        <v>32801</v>
      </c>
      <c r="C12895" s="1163" t="s">
        <v>25492</v>
      </c>
      <c r="D12895" s="1163" t="s">
        <v>25493</v>
      </c>
      <c r="E12895" s="1164" t="s">
        <v>3009</v>
      </c>
      <c r="F12895" s="1165">
        <v>44813</v>
      </c>
      <c r="G12895" s="1165">
        <v>44962</v>
      </c>
    </row>
    <row r="12896" spans="1:7">
      <c r="A12896" s="1158">
        <v>14623</v>
      </c>
      <c r="B12896" s="1158">
        <v>32802</v>
      </c>
      <c r="C12896" s="1159" t="s">
        <v>25494</v>
      </c>
      <c r="D12896" s="1159" t="s">
        <v>25495</v>
      </c>
      <c r="E12896" s="1160" t="s">
        <v>5072</v>
      </c>
      <c r="F12896" s="1161">
        <v>44903</v>
      </c>
      <c r="G12896" s="1161">
        <v>45817</v>
      </c>
    </row>
    <row r="12897" spans="1:7">
      <c r="A12897" s="1162">
        <v>14624</v>
      </c>
      <c r="B12897" s="1162">
        <v>32803</v>
      </c>
      <c r="C12897" s="1163" t="s">
        <v>25496</v>
      </c>
      <c r="D12897" s="1163" t="s">
        <v>25497</v>
      </c>
      <c r="E12897" s="1164" t="s">
        <v>2357</v>
      </c>
      <c r="F12897" s="1165">
        <v>45817</v>
      </c>
      <c r="G12897" s="1165">
        <v>45817</v>
      </c>
    </row>
    <row r="12898" spans="1:7">
      <c r="A12898" s="1158">
        <v>14625</v>
      </c>
      <c r="B12898" s="1158">
        <v>32804</v>
      </c>
      <c r="C12898" s="1159" t="s">
        <v>11951</v>
      </c>
      <c r="D12898" s="1159" t="s">
        <v>3179</v>
      </c>
      <c r="E12898" s="1160" t="s">
        <v>8984</v>
      </c>
      <c r="F12898" s="1161">
        <v>44903</v>
      </c>
      <c r="G12898" s="1161">
        <v>45567</v>
      </c>
    </row>
    <row r="12899" spans="1:7" ht="51">
      <c r="A12899" s="1162">
        <v>14626</v>
      </c>
      <c r="B12899" s="1162">
        <v>32805</v>
      </c>
      <c r="C12899" s="1163" t="s">
        <v>25498</v>
      </c>
      <c r="D12899" s="1163" t="s">
        <v>25499</v>
      </c>
      <c r="E12899" s="1164" t="s">
        <v>3034</v>
      </c>
      <c r="F12899" s="1165">
        <v>44908</v>
      </c>
      <c r="G12899" s="1165">
        <v>44967</v>
      </c>
    </row>
    <row r="12900" spans="1:7" ht="38.25">
      <c r="A12900" s="1162">
        <v>14627</v>
      </c>
      <c r="B12900" s="1162">
        <v>32806</v>
      </c>
      <c r="C12900" s="1163" t="s">
        <v>25500</v>
      </c>
      <c r="D12900" s="1163" t="s">
        <v>10422</v>
      </c>
      <c r="E12900" s="1164" t="s">
        <v>3034</v>
      </c>
      <c r="F12900" s="1165">
        <v>44908</v>
      </c>
      <c r="G12900" s="1165">
        <v>44967</v>
      </c>
    </row>
    <row r="12901" spans="1:7" ht="51">
      <c r="A12901" s="1162">
        <v>14628</v>
      </c>
      <c r="B12901" s="1162">
        <v>32807</v>
      </c>
      <c r="C12901" s="1163" t="s">
        <v>25501</v>
      </c>
      <c r="D12901" s="1163" t="s">
        <v>25502</v>
      </c>
      <c r="E12901" s="1164" t="s">
        <v>2885</v>
      </c>
      <c r="F12901" s="1165">
        <v>44903</v>
      </c>
      <c r="G12901" s="1165">
        <v>45027</v>
      </c>
    </row>
    <row r="12902" spans="1:7" ht="25.5">
      <c r="A12902" s="1162">
        <v>14629</v>
      </c>
      <c r="B12902" s="1162">
        <v>32808</v>
      </c>
      <c r="C12902" s="1163" t="s">
        <v>25503</v>
      </c>
      <c r="D12902" s="1163" t="s">
        <v>25504</v>
      </c>
      <c r="E12902" s="1164" t="s">
        <v>4589</v>
      </c>
      <c r="F12902" s="1165">
        <v>45118</v>
      </c>
      <c r="G12902" s="1165">
        <v>45567</v>
      </c>
    </row>
    <row r="12903" spans="1:7">
      <c r="A12903" s="1162">
        <v>14630</v>
      </c>
      <c r="B12903" s="1162">
        <v>32809</v>
      </c>
      <c r="C12903" s="1163" t="s">
        <v>25505</v>
      </c>
      <c r="D12903" s="1163" t="s">
        <v>25506</v>
      </c>
      <c r="E12903" s="1164" t="s">
        <v>3461</v>
      </c>
      <c r="F12903" s="1165">
        <v>45028</v>
      </c>
      <c r="G12903" s="1165">
        <v>45327</v>
      </c>
    </row>
    <row r="12904" spans="1:7">
      <c r="A12904" s="1162">
        <v>14631</v>
      </c>
      <c r="B12904" s="1162">
        <v>32810</v>
      </c>
      <c r="C12904" s="1163" t="s">
        <v>25507</v>
      </c>
      <c r="D12904" s="1163" t="s">
        <v>25508</v>
      </c>
      <c r="E12904" s="1164" t="s">
        <v>4589</v>
      </c>
      <c r="F12904" s="1165">
        <v>45118</v>
      </c>
      <c r="G12904" s="1165">
        <v>45567</v>
      </c>
    </row>
    <row r="12905" spans="1:7">
      <c r="A12905" s="1162">
        <v>14632</v>
      </c>
      <c r="B12905" s="1162">
        <v>32811</v>
      </c>
      <c r="C12905" s="1163" t="s">
        <v>25509</v>
      </c>
      <c r="D12905" s="1163" t="s">
        <v>25510</v>
      </c>
      <c r="E12905" s="1164" t="s">
        <v>4589</v>
      </c>
      <c r="F12905" s="1165">
        <v>45118</v>
      </c>
      <c r="G12905" s="1165">
        <v>45567</v>
      </c>
    </row>
    <row r="12906" spans="1:7" ht="25.5">
      <c r="A12906" s="1162">
        <v>14633</v>
      </c>
      <c r="B12906" s="1162">
        <v>32812</v>
      </c>
      <c r="C12906" s="1163" t="s">
        <v>25511</v>
      </c>
      <c r="D12906" s="1163" t="s">
        <v>25512</v>
      </c>
      <c r="E12906" s="1164" t="s">
        <v>3287</v>
      </c>
      <c r="F12906" s="1165">
        <v>44933</v>
      </c>
      <c r="G12906" s="1165">
        <v>45022</v>
      </c>
    </row>
    <row r="12907" spans="1:7">
      <c r="A12907" s="1158">
        <v>14634</v>
      </c>
      <c r="B12907" s="1158">
        <v>32813</v>
      </c>
      <c r="C12907" s="1159" t="s">
        <v>11960</v>
      </c>
      <c r="D12907" s="1159" t="s">
        <v>12561</v>
      </c>
      <c r="E12907" s="1160" t="s">
        <v>9981</v>
      </c>
      <c r="F12907" s="1161">
        <v>45118</v>
      </c>
      <c r="G12907" s="1161">
        <v>45817</v>
      </c>
    </row>
    <row r="12908" spans="1:7" ht="25.5">
      <c r="A12908" s="1162">
        <v>14635</v>
      </c>
      <c r="B12908" s="1162">
        <v>32814</v>
      </c>
      <c r="C12908" s="1163" t="s">
        <v>25513</v>
      </c>
      <c r="D12908" s="1163" t="s">
        <v>25514</v>
      </c>
      <c r="E12908" s="1164" t="s">
        <v>3029</v>
      </c>
      <c r="F12908" s="1165">
        <v>45568</v>
      </c>
      <c r="G12908" s="1165">
        <v>45817</v>
      </c>
    </row>
    <row r="12909" spans="1:7" ht="25.5">
      <c r="A12909" s="1162">
        <v>14636</v>
      </c>
      <c r="B12909" s="1162">
        <v>32815</v>
      </c>
      <c r="C12909" s="1163" t="s">
        <v>25515</v>
      </c>
      <c r="D12909" s="1163" t="s">
        <v>25516</v>
      </c>
      <c r="E12909" s="1164" t="s">
        <v>3034</v>
      </c>
      <c r="F12909" s="1165">
        <v>45118</v>
      </c>
      <c r="G12909" s="1165">
        <v>45177</v>
      </c>
    </row>
    <row r="12910" spans="1:7">
      <c r="A12910" s="1158">
        <v>14637</v>
      </c>
      <c r="B12910" s="1158">
        <v>32816</v>
      </c>
      <c r="C12910" s="1159" t="s">
        <v>11969</v>
      </c>
      <c r="D12910" s="1159" t="s">
        <v>12493</v>
      </c>
      <c r="E12910" s="1160" t="s">
        <v>3009</v>
      </c>
      <c r="F12910" s="1161">
        <v>45568</v>
      </c>
      <c r="G12910" s="1161">
        <v>45717</v>
      </c>
    </row>
    <row r="12911" spans="1:7">
      <c r="A12911" s="1162">
        <v>14638</v>
      </c>
      <c r="B12911" s="1162">
        <v>32817</v>
      </c>
      <c r="C12911" s="1163" t="s">
        <v>25517</v>
      </c>
      <c r="D12911" s="1163" t="s">
        <v>25518</v>
      </c>
      <c r="E12911" s="1164" t="s">
        <v>3009</v>
      </c>
      <c r="F12911" s="1165">
        <v>45568</v>
      </c>
      <c r="G12911" s="1165">
        <v>45717</v>
      </c>
    </row>
    <row r="12912" spans="1:7" ht="38.25">
      <c r="A12912" s="1158">
        <v>14639</v>
      </c>
      <c r="B12912" s="1158">
        <v>32818</v>
      </c>
      <c r="C12912" s="1159" t="s">
        <v>25519</v>
      </c>
      <c r="D12912" s="1159" t="s">
        <v>25520</v>
      </c>
      <c r="E12912" s="1160" t="s">
        <v>25521</v>
      </c>
      <c r="F12912" s="1161">
        <v>44358</v>
      </c>
      <c r="G12912" s="1161">
        <v>45991</v>
      </c>
    </row>
    <row r="12913" spans="1:7">
      <c r="A12913" s="1162">
        <v>14640</v>
      </c>
      <c r="B12913" s="1162">
        <v>32819</v>
      </c>
      <c r="C12913" s="1163" t="s">
        <v>25522</v>
      </c>
      <c r="D12913" s="1163" t="s">
        <v>25523</v>
      </c>
      <c r="E12913" s="1164" t="s">
        <v>2357</v>
      </c>
      <c r="F12913" s="1165">
        <v>45991</v>
      </c>
      <c r="G12913" s="1165">
        <v>45991</v>
      </c>
    </row>
    <row r="12914" spans="1:7">
      <c r="A12914" s="1158">
        <v>14641</v>
      </c>
      <c r="B12914" s="1158">
        <v>32820</v>
      </c>
      <c r="C12914" s="1159" t="s">
        <v>11951</v>
      </c>
      <c r="D12914" s="1159" t="s">
        <v>3179</v>
      </c>
      <c r="E12914" s="1160" t="s">
        <v>25524</v>
      </c>
      <c r="F12914" s="1161">
        <v>44358</v>
      </c>
      <c r="G12914" s="1161">
        <v>45306</v>
      </c>
    </row>
    <row r="12915" spans="1:7">
      <c r="A12915" s="1158">
        <v>14642</v>
      </c>
      <c r="B12915" s="1158">
        <v>32821</v>
      </c>
      <c r="C12915" s="1159" t="s">
        <v>12191</v>
      </c>
      <c r="D12915" s="1159" t="s">
        <v>6220</v>
      </c>
      <c r="E12915" s="1160" t="s">
        <v>3287</v>
      </c>
      <c r="F12915" s="1161">
        <v>45177</v>
      </c>
      <c r="G12915" s="1161">
        <v>45266</v>
      </c>
    </row>
    <row r="12916" spans="1:7" ht="51">
      <c r="A12916" s="1162">
        <v>14643</v>
      </c>
      <c r="B12916" s="1162">
        <v>32822</v>
      </c>
      <c r="C12916" s="1163" t="s">
        <v>25525</v>
      </c>
      <c r="D12916" s="1163" t="s">
        <v>25526</v>
      </c>
      <c r="E12916" s="1164" t="s">
        <v>3287</v>
      </c>
      <c r="F12916" s="1165">
        <v>45177</v>
      </c>
      <c r="G12916" s="1165">
        <v>45266</v>
      </c>
    </row>
    <row r="12917" spans="1:7">
      <c r="A12917" s="1158">
        <v>14644</v>
      </c>
      <c r="B12917" s="1158">
        <v>32823</v>
      </c>
      <c r="C12917" s="1159" t="s">
        <v>12278</v>
      </c>
      <c r="D12917" s="1159" t="s">
        <v>3409</v>
      </c>
      <c r="E12917" s="1160" t="s">
        <v>25524</v>
      </c>
      <c r="F12917" s="1161">
        <v>44358</v>
      </c>
      <c r="G12917" s="1161">
        <v>45306</v>
      </c>
    </row>
    <row r="12918" spans="1:7">
      <c r="A12918" s="1158">
        <v>14645</v>
      </c>
      <c r="B12918" s="1158">
        <v>32824</v>
      </c>
      <c r="C12918" s="1159" t="s">
        <v>21246</v>
      </c>
      <c r="D12918" s="1159" t="s">
        <v>3187</v>
      </c>
      <c r="E12918" s="1160" t="s">
        <v>25527</v>
      </c>
      <c r="F12918" s="1161">
        <v>44358</v>
      </c>
      <c r="G12918" s="1161">
        <v>44701</v>
      </c>
    </row>
    <row r="12919" spans="1:7" ht="51">
      <c r="A12919" s="1162">
        <v>14646</v>
      </c>
      <c r="B12919" s="1162">
        <v>32825</v>
      </c>
      <c r="C12919" s="1163" t="s">
        <v>25528</v>
      </c>
      <c r="D12919" s="1163" t="s">
        <v>25529</v>
      </c>
      <c r="E12919" s="1164" t="s">
        <v>2702</v>
      </c>
      <c r="F12919" s="1165">
        <v>44695</v>
      </c>
      <c r="G12919" s="1165">
        <v>44701</v>
      </c>
    </row>
    <row r="12920" spans="1:7" ht="51">
      <c r="A12920" s="1162">
        <v>14647</v>
      </c>
      <c r="B12920" s="1162">
        <v>32826</v>
      </c>
      <c r="C12920" s="1163" t="s">
        <v>25530</v>
      </c>
      <c r="D12920" s="1163" t="s">
        <v>25531</v>
      </c>
      <c r="E12920" s="1164" t="s">
        <v>10454</v>
      </c>
      <c r="F12920" s="1165">
        <v>44603</v>
      </c>
      <c r="G12920" s="1165">
        <v>44694</v>
      </c>
    </row>
    <row r="12921" spans="1:7" ht="51">
      <c r="A12921" s="1162">
        <v>14648</v>
      </c>
      <c r="B12921" s="1162">
        <v>32827</v>
      </c>
      <c r="C12921" s="1163" t="s">
        <v>25532</v>
      </c>
      <c r="D12921" s="1163" t="s">
        <v>25533</v>
      </c>
      <c r="E12921" s="1164" t="s">
        <v>3287</v>
      </c>
      <c r="F12921" s="1165">
        <v>44603</v>
      </c>
      <c r="G12921" s="1165">
        <v>44692</v>
      </c>
    </row>
    <row r="12922" spans="1:7" ht="38.25">
      <c r="A12922" s="1162">
        <v>14649</v>
      </c>
      <c r="B12922" s="1162">
        <v>32828</v>
      </c>
      <c r="C12922" s="1163" t="s">
        <v>25534</v>
      </c>
      <c r="D12922" s="1163" t="s">
        <v>25535</v>
      </c>
      <c r="E12922" s="1164" t="s">
        <v>2997</v>
      </c>
      <c r="F12922" s="1165">
        <v>44358</v>
      </c>
      <c r="G12922" s="1165">
        <v>44572</v>
      </c>
    </row>
    <row r="12923" spans="1:7" ht="25.5">
      <c r="A12923" s="1162">
        <v>14650</v>
      </c>
      <c r="B12923" s="1162">
        <v>32829</v>
      </c>
      <c r="C12923" s="1163" t="s">
        <v>25536</v>
      </c>
      <c r="D12923" s="1163" t="s">
        <v>25537</v>
      </c>
      <c r="E12923" s="1164" t="s">
        <v>3112</v>
      </c>
      <c r="F12923" s="1165">
        <v>44573</v>
      </c>
      <c r="G12923" s="1165">
        <v>44602</v>
      </c>
    </row>
    <row r="12924" spans="1:7">
      <c r="A12924" s="1158">
        <v>14651</v>
      </c>
      <c r="B12924" s="1158">
        <v>32830</v>
      </c>
      <c r="C12924" s="1159" t="s">
        <v>23955</v>
      </c>
      <c r="D12924" s="1159" t="s">
        <v>7585</v>
      </c>
      <c r="E12924" s="1160" t="s">
        <v>10186</v>
      </c>
      <c r="F12924" s="1161">
        <v>44702</v>
      </c>
      <c r="G12924" s="1161">
        <v>45161</v>
      </c>
    </row>
    <row r="12925" spans="1:7" ht="51">
      <c r="A12925" s="1162">
        <v>14652</v>
      </c>
      <c r="B12925" s="1162">
        <v>32831</v>
      </c>
      <c r="C12925" s="1163" t="s">
        <v>25538</v>
      </c>
      <c r="D12925" s="1163" t="s">
        <v>25539</v>
      </c>
      <c r="E12925" s="1164" t="s">
        <v>3064</v>
      </c>
      <c r="F12925" s="1165">
        <v>44712</v>
      </c>
      <c r="G12925" s="1165">
        <v>44891</v>
      </c>
    </row>
    <row r="12926" spans="1:7" ht="51">
      <c r="A12926" s="1162">
        <v>14653</v>
      </c>
      <c r="B12926" s="1162">
        <v>32832</v>
      </c>
      <c r="C12926" s="1163" t="s">
        <v>25540</v>
      </c>
      <c r="D12926" s="1163" t="s">
        <v>25541</v>
      </c>
      <c r="E12926" s="1164" t="s">
        <v>3064</v>
      </c>
      <c r="F12926" s="1165">
        <v>44702</v>
      </c>
      <c r="G12926" s="1165">
        <v>44881</v>
      </c>
    </row>
    <row r="12927" spans="1:7" ht="51">
      <c r="A12927" s="1162">
        <v>14654</v>
      </c>
      <c r="B12927" s="1162">
        <v>32833</v>
      </c>
      <c r="C12927" s="1163" t="s">
        <v>25542</v>
      </c>
      <c r="D12927" s="1163" t="s">
        <v>25543</v>
      </c>
      <c r="E12927" s="1164" t="s">
        <v>3064</v>
      </c>
      <c r="F12927" s="1165">
        <v>44712</v>
      </c>
      <c r="G12927" s="1165">
        <v>44891</v>
      </c>
    </row>
    <row r="12928" spans="1:7" ht="51">
      <c r="A12928" s="1162">
        <v>14655</v>
      </c>
      <c r="B12928" s="1162">
        <v>32834</v>
      </c>
      <c r="C12928" s="1163" t="s">
        <v>25544</v>
      </c>
      <c r="D12928" s="1163" t="s">
        <v>25545</v>
      </c>
      <c r="E12928" s="1164" t="s">
        <v>3064</v>
      </c>
      <c r="F12928" s="1165">
        <v>44702</v>
      </c>
      <c r="G12928" s="1165">
        <v>44881</v>
      </c>
    </row>
    <row r="12929" spans="1:7" ht="51">
      <c r="A12929" s="1162">
        <v>14656</v>
      </c>
      <c r="B12929" s="1162">
        <v>32835</v>
      </c>
      <c r="C12929" s="1163" t="s">
        <v>25546</v>
      </c>
      <c r="D12929" s="1163" t="s">
        <v>25547</v>
      </c>
      <c r="E12929" s="1164" t="s">
        <v>3064</v>
      </c>
      <c r="F12929" s="1165">
        <v>44852</v>
      </c>
      <c r="G12929" s="1165">
        <v>45031</v>
      </c>
    </row>
    <row r="12930" spans="1:7" ht="51">
      <c r="A12930" s="1162">
        <v>14657</v>
      </c>
      <c r="B12930" s="1162">
        <v>32836</v>
      </c>
      <c r="C12930" s="1163" t="s">
        <v>25548</v>
      </c>
      <c r="D12930" s="1163" t="s">
        <v>25549</v>
      </c>
      <c r="E12930" s="1164" t="s">
        <v>3064</v>
      </c>
      <c r="F12930" s="1165">
        <v>44842</v>
      </c>
      <c r="G12930" s="1165">
        <v>45021</v>
      </c>
    </row>
    <row r="12931" spans="1:7" ht="51">
      <c r="A12931" s="1162">
        <v>14658</v>
      </c>
      <c r="B12931" s="1162">
        <v>32837</v>
      </c>
      <c r="C12931" s="1163" t="s">
        <v>25550</v>
      </c>
      <c r="D12931" s="1163" t="s">
        <v>25551</v>
      </c>
      <c r="E12931" s="1164" t="s">
        <v>9084</v>
      </c>
      <c r="F12931" s="1165">
        <v>44782</v>
      </c>
      <c r="G12931" s="1165">
        <v>44946</v>
      </c>
    </row>
    <row r="12932" spans="1:7" ht="51">
      <c r="A12932" s="1162">
        <v>14659</v>
      </c>
      <c r="B12932" s="1162">
        <v>32838</v>
      </c>
      <c r="C12932" s="1163" t="s">
        <v>25552</v>
      </c>
      <c r="D12932" s="1163" t="s">
        <v>25553</v>
      </c>
      <c r="E12932" s="1164" t="s">
        <v>3218</v>
      </c>
      <c r="F12932" s="1165">
        <v>44772</v>
      </c>
      <c r="G12932" s="1165">
        <v>44931</v>
      </c>
    </row>
    <row r="12933" spans="1:7" ht="51">
      <c r="A12933" s="1162">
        <v>14660</v>
      </c>
      <c r="B12933" s="1162">
        <v>32839</v>
      </c>
      <c r="C12933" s="1163" t="s">
        <v>25554</v>
      </c>
      <c r="D12933" s="1163" t="s">
        <v>25555</v>
      </c>
      <c r="E12933" s="1164" t="s">
        <v>3029</v>
      </c>
      <c r="F12933" s="1165">
        <v>44912</v>
      </c>
      <c r="G12933" s="1165">
        <v>45161</v>
      </c>
    </row>
    <row r="12934" spans="1:7" ht="51">
      <c r="A12934" s="1162">
        <v>14661</v>
      </c>
      <c r="B12934" s="1162">
        <v>32840</v>
      </c>
      <c r="C12934" s="1163" t="s">
        <v>25556</v>
      </c>
      <c r="D12934" s="1163" t="s">
        <v>25557</v>
      </c>
      <c r="E12934" s="1164" t="s">
        <v>3064</v>
      </c>
      <c r="F12934" s="1165">
        <v>44882</v>
      </c>
      <c r="G12934" s="1165">
        <v>45061</v>
      </c>
    </row>
    <row r="12935" spans="1:7">
      <c r="A12935" s="1158">
        <v>14662</v>
      </c>
      <c r="B12935" s="1158">
        <v>32841</v>
      </c>
      <c r="C12935" s="1159" t="s">
        <v>23988</v>
      </c>
      <c r="D12935" s="1159" t="s">
        <v>7605</v>
      </c>
      <c r="E12935" s="1160" t="s">
        <v>3006</v>
      </c>
      <c r="F12935" s="1161">
        <v>44947</v>
      </c>
      <c r="G12935" s="1161">
        <v>45306</v>
      </c>
    </row>
    <row r="12936" spans="1:7" ht="51">
      <c r="A12936" s="1162">
        <v>14663</v>
      </c>
      <c r="B12936" s="1162">
        <v>32842</v>
      </c>
      <c r="C12936" s="1163" t="s">
        <v>25558</v>
      </c>
      <c r="D12936" s="1163" t="s">
        <v>25559</v>
      </c>
      <c r="E12936" s="1164" t="s">
        <v>3287</v>
      </c>
      <c r="F12936" s="1165">
        <v>45027</v>
      </c>
      <c r="G12936" s="1165">
        <v>45116</v>
      </c>
    </row>
    <row r="12937" spans="1:7" ht="51">
      <c r="A12937" s="1162">
        <v>14664</v>
      </c>
      <c r="B12937" s="1162">
        <v>32843</v>
      </c>
      <c r="C12937" s="1163" t="s">
        <v>25560</v>
      </c>
      <c r="D12937" s="1163" t="s">
        <v>25561</v>
      </c>
      <c r="E12937" s="1164" t="s">
        <v>3287</v>
      </c>
      <c r="F12937" s="1165">
        <v>45017</v>
      </c>
      <c r="G12937" s="1165">
        <v>45106</v>
      </c>
    </row>
    <row r="12938" spans="1:7" ht="51">
      <c r="A12938" s="1162">
        <v>14665</v>
      </c>
      <c r="B12938" s="1162">
        <v>32844</v>
      </c>
      <c r="C12938" s="1163" t="s">
        <v>25562</v>
      </c>
      <c r="D12938" s="1163" t="s">
        <v>25563</v>
      </c>
      <c r="E12938" s="1164" t="s">
        <v>3064</v>
      </c>
      <c r="F12938" s="1165">
        <v>45127</v>
      </c>
      <c r="G12938" s="1165">
        <v>45306</v>
      </c>
    </row>
    <row r="12939" spans="1:7" ht="51">
      <c r="A12939" s="1162">
        <v>14666</v>
      </c>
      <c r="B12939" s="1162">
        <v>32845</v>
      </c>
      <c r="C12939" s="1163" t="s">
        <v>25564</v>
      </c>
      <c r="D12939" s="1163" t="s">
        <v>25565</v>
      </c>
      <c r="E12939" s="1164" t="s">
        <v>3064</v>
      </c>
      <c r="F12939" s="1165">
        <v>45117</v>
      </c>
      <c r="G12939" s="1165">
        <v>45296</v>
      </c>
    </row>
    <row r="12940" spans="1:7" ht="51">
      <c r="A12940" s="1162">
        <v>14667</v>
      </c>
      <c r="B12940" s="1162">
        <v>32846</v>
      </c>
      <c r="C12940" s="1163" t="s">
        <v>25566</v>
      </c>
      <c r="D12940" s="1163" t="s">
        <v>25567</v>
      </c>
      <c r="E12940" s="1164" t="s">
        <v>2894</v>
      </c>
      <c r="F12940" s="1165">
        <v>45177</v>
      </c>
      <c r="G12940" s="1165">
        <v>45296</v>
      </c>
    </row>
    <row r="12941" spans="1:7" ht="51">
      <c r="A12941" s="1162">
        <v>14668</v>
      </c>
      <c r="B12941" s="1162">
        <v>32847</v>
      </c>
      <c r="C12941" s="1163" t="s">
        <v>25568</v>
      </c>
      <c r="D12941" s="1163" t="s">
        <v>25569</v>
      </c>
      <c r="E12941" s="1164" t="s">
        <v>2894</v>
      </c>
      <c r="F12941" s="1165">
        <v>45177</v>
      </c>
      <c r="G12941" s="1165">
        <v>45296</v>
      </c>
    </row>
    <row r="12942" spans="1:7" ht="38.25">
      <c r="A12942" s="1162">
        <v>14669</v>
      </c>
      <c r="B12942" s="1162">
        <v>32848</v>
      </c>
      <c r="C12942" s="1163" t="s">
        <v>25570</v>
      </c>
      <c r="D12942" s="1163" t="s">
        <v>25571</v>
      </c>
      <c r="E12942" s="1164" t="s">
        <v>4546</v>
      </c>
      <c r="F12942" s="1165">
        <v>45062</v>
      </c>
      <c r="G12942" s="1165">
        <v>45301</v>
      </c>
    </row>
    <row r="12943" spans="1:7" ht="51">
      <c r="A12943" s="1162">
        <v>14670</v>
      </c>
      <c r="B12943" s="1162">
        <v>32849</v>
      </c>
      <c r="C12943" s="1163" t="s">
        <v>25572</v>
      </c>
      <c r="D12943" s="1163" t="s">
        <v>25573</v>
      </c>
      <c r="E12943" s="1164" t="s">
        <v>2936</v>
      </c>
      <c r="F12943" s="1165">
        <v>44957</v>
      </c>
      <c r="G12943" s="1165">
        <v>45176</v>
      </c>
    </row>
    <row r="12944" spans="1:7" ht="51">
      <c r="A12944" s="1162">
        <v>14671</v>
      </c>
      <c r="B12944" s="1162">
        <v>32850</v>
      </c>
      <c r="C12944" s="1163" t="s">
        <v>25574</v>
      </c>
      <c r="D12944" s="1163" t="s">
        <v>25575</v>
      </c>
      <c r="E12944" s="1164" t="s">
        <v>2936</v>
      </c>
      <c r="F12944" s="1165">
        <v>44947</v>
      </c>
      <c r="G12944" s="1165">
        <v>45166</v>
      </c>
    </row>
    <row r="12945" spans="1:7">
      <c r="A12945" s="1158">
        <v>14672</v>
      </c>
      <c r="B12945" s="1158">
        <v>32851</v>
      </c>
      <c r="C12945" s="1159" t="s">
        <v>12188</v>
      </c>
      <c r="D12945" s="1159" t="s">
        <v>3339</v>
      </c>
      <c r="E12945" s="1160" t="s">
        <v>10498</v>
      </c>
      <c r="F12945" s="1161">
        <v>44603</v>
      </c>
      <c r="G12945" s="1161">
        <v>45266</v>
      </c>
    </row>
    <row r="12946" spans="1:7" ht="51">
      <c r="A12946" s="1162">
        <v>14673</v>
      </c>
      <c r="B12946" s="1162">
        <v>32852</v>
      </c>
      <c r="C12946" s="1163" t="s">
        <v>25576</v>
      </c>
      <c r="D12946" s="1163" t="s">
        <v>25577</v>
      </c>
      <c r="E12946" s="1164" t="s">
        <v>3287</v>
      </c>
      <c r="F12946" s="1165">
        <v>44603</v>
      </c>
      <c r="G12946" s="1165">
        <v>44692</v>
      </c>
    </row>
    <row r="12947" spans="1:7" ht="38.25">
      <c r="A12947" s="1162">
        <v>14674</v>
      </c>
      <c r="B12947" s="1162">
        <v>32853</v>
      </c>
      <c r="C12947" s="1163" t="s">
        <v>25578</v>
      </c>
      <c r="D12947" s="1163" t="s">
        <v>25579</v>
      </c>
      <c r="E12947" s="1164" t="s">
        <v>3461</v>
      </c>
      <c r="F12947" s="1165">
        <v>44892</v>
      </c>
      <c r="G12947" s="1165">
        <v>45191</v>
      </c>
    </row>
    <row r="12948" spans="1:7" ht="51">
      <c r="A12948" s="1162">
        <v>14675</v>
      </c>
      <c r="B12948" s="1162">
        <v>32854</v>
      </c>
      <c r="C12948" s="1163" t="s">
        <v>25580</v>
      </c>
      <c r="D12948" s="1163" t="s">
        <v>25581</v>
      </c>
      <c r="E12948" s="1164" t="s">
        <v>3287</v>
      </c>
      <c r="F12948" s="1165">
        <v>45117</v>
      </c>
      <c r="G12948" s="1165">
        <v>45206</v>
      </c>
    </row>
    <row r="12949" spans="1:7" ht="38.25">
      <c r="A12949" s="1162">
        <v>14676</v>
      </c>
      <c r="B12949" s="1162">
        <v>32855</v>
      </c>
      <c r="C12949" s="1163" t="s">
        <v>25582</v>
      </c>
      <c r="D12949" s="1163" t="s">
        <v>25583</v>
      </c>
      <c r="E12949" s="1164" t="s">
        <v>3034</v>
      </c>
      <c r="F12949" s="1165">
        <v>45207</v>
      </c>
      <c r="G12949" s="1165">
        <v>45266</v>
      </c>
    </row>
    <row r="12950" spans="1:7" ht="38.25">
      <c r="A12950" s="1162">
        <v>14677</v>
      </c>
      <c r="B12950" s="1162">
        <v>32856</v>
      </c>
      <c r="C12950" s="1163" t="s">
        <v>25584</v>
      </c>
      <c r="D12950" s="1163" t="s">
        <v>25585</v>
      </c>
      <c r="E12950" s="1164" t="s">
        <v>3287</v>
      </c>
      <c r="F12950" s="1165">
        <v>45177</v>
      </c>
      <c r="G12950" s="1165">
        <v>45266</v>
      </c>
    </row>
    <row r="12951" spans="1:7" ht="38.25">
      <c r="A12951" s="1162">
        <v>14678</v>
      </c>
      <c r="B12951" s="1162">
        <v>32857</v>
      </c>
      <c r="C12951" s="1163" t="s">
        <v>25586</v>
      </c>
      <c r="D12951" s="1163" t="s">
        <v>25587</v>
      </c>
      <c r="E12951" s="1164" t="s">
        <v>3064</v>
      </c>
      <c r="F12951" s="1165">
        <v>45032</v>
      </c>
      <c r="G12951" s="1165">
        <v>45211</v>
      </c>
    </row>
    <row r="12952" spans="1:7">
      <c r="A12952" s="1158">
        <v>14679</v>
      </c>
      <c r="B12952" s="1158">
        <v>32858</v>
      </c>
      <c r="C12952" s="1159" t="s">
        <v>11960</v>
      </c>
      <c r="D12952" s="1159" t="s">
        <v>12561</v>
      </c>
      <c r="E12952" s="1160" t="s">
        <v>3075</v>
      </c>
      <c r="F12952" s="1161">
        <v>44792</v>
      </c>
      <c r="G12952" s="1161">
        <v>45991</v>
      </c>
    </row>
    <row r="12953" spans="1:7" ht="25.5">
      <c r="A12953" s="1158">
        <v>14680</v>
      </c>
      <c r="B12953" s="1158">
        <v>32859</v>
      </c>
      <c r="C12953" s="1159" t="s">
        <v>25588</v>
      </c>
      <c r="D12953" s="1159" t="s">
        <v>10514</v>
      </c>
      <c r="E12953" s="1160" t="s">
        <v>3112</v>
      </c>
      <c r="F12953" s="1161">
        <v>45222</v>
      </c>
      <c r="G12953" s="1161">
        <v>45251</v>
      </c>
    </row>
    <row r="12954" spans="1:7" ht="51">
      <c r="A12954" s="1162">
        <v>14681</v>
      </c>
      <c r="B12954" s="1162">
        <v>32860</v>
      </c>
      <c r="C12954" s="1163" t="s">
        <v>25589</v>
      </c>
      <c r="D12954" s="1163" t="s">
        <v>25590</v>
      </c>
      <c r="E12954" s="1164" t="s">
        <v>3112</v>
      </c>
      <c r="F12954" s="1165">
        <v>45222</v>
      </c>
      <c r="G12954" s="1165">
        <v>45251</v>
      </c>
    </row>
    <row r="12955" spans="1:7" ht="25.5">
      <c r="A12955" s="1158">
        <v>14682</v>
      </c>
      <c r="B12955" s="1158">
        <v>32861</v>
      </c>
      <c r="C12955" s="1159" t="s">
        <v>24107</v>
      </c>
      <c r="D12955" s="1159" t="s">
        <v>24108</v>
      </c>
      <c r="E12955" s="1160" t="s">
        <v>2947</v>
      </c>
      <c r="F12955" s="1161">
        <v>45017</v>
      </c>
      <c r="G12955" s="1161">
        <v>45091</v>
      </c>
    </row>
    <row r="12956" spans="1:7" ht="63.75">
      <c r="A12956" s="1162">
        <v>14683</v>
      </c>
      <c r="B12956" s="1162">
        <v>32862</v>
      </c>
      <c r="C12956" s="1163" t="s">
        <v>25591</v>
      </c>
      <c r="D12956" s="1163" t="s">
        <v>25592</v>
      </c>
      <c r="E12956" s="1164" t="s">
        <v>2947</v>
      </c>
      <c r="F12956" s="1165">
        <v>45017</v>
      </c>
      <c r="G12956" s="1165">
        <v>45091</v>
      </c>
    </row>
    <row r="12957" spans="1:7">
      <c r="A12957" s="1158">
        <v>14684</v>
      </c>
      <c r="B12957" s="1158">
        <v>32863</v>
      </c>
      <c r="C12957" s="1159" t="s">
        <v>25593</v>
      </c>
      <c r="D12957" s="1159" t="s">
        <v>25594</v>
      </c>
      <c r="E12957" s="1160" t="s">
        <v>3461</v>
      </c>
      <c r="F12957" s="1161">
        <v>45162</v>
      </c>
      <c r="G12957" s="1161">
        <v>45461</v>
      </c>
    </row>
    <row r="12958" spans="1:7" ht="51">
      <c r="A12958" s="1162">
        <v>14685</v>
      </c>
      <c r="B12958" s="1162">
        <v>32864</v>
      </c>
      <c r="C12958" s="1163" t="s">
        <v>25595</v>
      </c>
      <c r="D12958" s="1163" t="s">
        <v>25596</v>
      </c>
      <c r="E12958" s="1164" t="s">
        <v>3461</v>
      </c>
      <c r="F12958" s="1165">
        <v>45162</v>
      </c>
      <c r="G12958" s="1165">
        <v>45461</v>
      </c>
    </row>
    <row r="12959" spans="1:7">
      <c r="A12959" s="1162">
        <v>14686</v>
      </c>
      <c r="B12959" s="1162">
        <v>32865</v>
      </c>
      <c r="C12959" s="1163" t="s">
        <v>11838</v>
      </c>
      <c r="D12959" s="1163" t="s">
        <v>10522</v>
      </c>
      <c r="E12959" s="1164" t="s">
        <v>2947</v>
      </c>
      <c r="F12959" s="1165">
        <v>45222</v>
      </c>
      <c r="G12959" s="1165">
        <v>45296</v>
      </c>
    </row>
    <row r="12960" spans="1:7">
      <c r="A12960" s="1158">
        <v>14687</v>
      </c>
      <c r="B12960" s="1158">
        <v>32866</v>
      </c>
      <c r="C12960" s="1159" t="s">
        <v>25597</v>
      </c>
      <c r="D12960" s="1159" t="s">
        <v>25598</v>
      </c>
      <c r="E12960" s="1160" t="s">
        <v>3075</v>
      </c>
      <c r="F12960" s="1161">
        <v>44792</v>
      </c>
      <c r="G12960" s="1161">
        <v>45991</v>
      </c>
    </row>
    <row r="12961" spans="1:7" ht="51">
      <c r="A12961" s="1162">
        <v>14688</v>
      </c>
      <c r="B12961" s="1162">
        <v>32867</v>
      </c>
      <c r="C12961" s="1163" t="s">
        <v>25599</v>
      </c>
      <c r="D12961" s="1163" t="s">
        <v>25600</v>
      </c>
      <c r="E12961" s="1164" t="s">
        <v>2894</v>
      </c>
      <c r="F12961" s="1165">
        <v>45842</v>
      </c>
      <c r="G12961" s="1165">
        <v>45961</v>
      </c>
    </row>
    <row r="12962" spans="1:7" ht="51">
      <c r="A12962" s="1162">
        <v>14689</v>
      </c>
      <c r="B12962" s="1162">
        <v>32868</v>
      </c>
      <c r="C12962" s="1163" t="s">
        <v>25599</v>
      </c>
      <c r="D12962" s="1163" t="s">
        <v>25600</v>
      </c>
      <c r="E12962" s="1164" t="s">
        <v>2894</v>
      </c>
      <c r="F12962" s="1165">
        <v>45842</v>
      </c>
      <c r="G12962" s="1165">
        <v>45961</v>
      </c>
    </row>
    <row r="12963" spans="1:7" ht="38.25">
      <c r="A12963" s="1162">
        <v>14690</v>
      </c>
      <c r="B12963" s="1162">
        <v>32869</v>
      </c>
      <c r="C12963" s="1163" t="s">
        <v>25601</v>
      </c>
      <c r="D12963" s="1163" t="s">
        <v>25602</v>
      </c>
      <c r="E12963" s="1164" t="s">
        <v>3009</v>
      </c>
      <c r="F12963" s="1165">
        <v>45842</v>
      </c>
      <c r="G12963" s="1165">
        <v>45991</v>
      </c>
    </row>
    <row r="12964" spans="1:7" ht="51">
      <c r="A12964" s="1162">
        <v>14691</v>
      </c>
      <c r="B12964" s="1162">
        <v>32870</v>
      </c>
      <c r="C12964" s="1163" t="s">
        <v>25603</v>
      </c>
      <c r="D12964" s="1163" t="s">
        <v>25604</v>
      </c>
      <c r="E12964" s="1164" t="s">
        <v>2953</v>
      </c>
      <c r="F12964" s="1165">
        <v>45092</v>
      </c>
      <c r="G12964" s="1165">
        <v>45140</v>
      </c>
    </row>
    <row r="12965" spans="1:7" ht="51">
      <c r="A12965" s="1162">
        <v>14692</v>
      </c>
      <c r="B12965" s="1162">
        <v>32871</v>
      </c>
      <c r="C12965" s="1163" t="s">
        <v>25605</v>
      </c>
      <c r="D12965" s="1163" t="s">
        <v>25606</v>
      </c>
      <c r="E12965" s="1164" t="s">
        <v>3064</v>
      </c>
      <c r="F12965" s="1165">
        <v>44792</v>
      </c>
      <c r="G12965" s="1165">
        <v>44971</v>
      </c>
    </row>
    <row r="12966" spans="1:7" ht="51">
      <c r="A12966" s="1162">
        <v>14693</v>
      </c>
      <c r="B12966" s="1162">
        <v>32872</v>
      </c>
      <c r="C12966" s="1163" t="s">
        <v>25607</v>
      </c>
      <c r="D12966" s="1163" t="s">
        <v>25608</v>
      </c>
      <c r="E12966" s="1164" t="s">
        <v>4905</v>
      </c>
      <c r="F12966" s="1165">
        <v>45462</v>
      </c>
      <c r="G12966" s="1165">
        <v>45498</v>
      </c>
    </row>
    <row r="12967" spans="1:7" ht="38.25">
      <c r="A12967" s="1162">
        <v>14694</v>
      </c>
      <c r="B12967" s="1162">
        <v>32873</v>
      </c>
      <c r="C12967" s="1163" t="s">
        <v>25609</v>
      </c>
      <c r="D12967" s="1163" t="s">
        <v>25610</v>
      </c>
      <c r="E12967" s="1164" t="s">
        <v>4905</v>
      </c>
      <c r="F12967" s="1165">
        <v>45499</v>
      </c>
      <c r="G12967" s="1165">
        <v>45535</v>
      </c>
    </row>
    <row r="12968" spans="1:7" ht="51">
      <c r="A12968" s="1162">
        <v>14695</v>
      </c>
      <c r="B12968" s="1162">
        <v>32874</v>
      </c>
      <c r="C12968" s="1163" t="s">
        <v>25611</v>
      </c>
      <c r="D12968" s="1163" t="s">
        <v>25612</v>
      </c>
      <c r="E12968" s="1164" t="s">
        <v>4905</v>
      </c>
      <c r="F12968" s="1165">
        <v>45536</v>
      </c>
      <c r="G12968" s="1165">
        <v>45572</v>
      </c>
    </row>
    <row r="12969" spans="1:7" ht="51">
      <c r="A12969" s="1162">
        <v>14696</v>
      </c>
      <c r="B12969" s="1162">
        <v>32875</v>
      </c>
      <c r="C12969" s="1163" t="s">
        <v>25613</v>
      </c>
      <c r="D12969" s="1163" t="s">
        <v>25614</v>
      </c>
      <c r="E12969" s="1164" t="s">
        <v>4905</v>
      </c>
      <c r="F12969" s="1165">
        <v>45536</v>
      </c>
      <c r="G12969" s="1165">
        <v>45572</v>
      </c>
    </row>
    <row r="12970" spans="1:7">
      <c r="A12970" s="1158">
        <v>14697</v>
      </c>
      <c r="B12970" s="1158">
        <v>32876</v>
      </c>
      <c r="C12970" s="1159" t="s">
        <v>23678</v>
      </c>
      <c r="D12970" s="1159" t="s">
        <v>23679</v>
      </c>
      <c r="E12970" s="1160" t="s">
        <v>2560</v>
      </c>
      <c r="F12970" s="1161">
        <v>45162</v>
      </c>
      <c r="G12970" s="1161">
        <v>45271</v>
      </c>
    </row>
    <row r="12971" spans="1:7" ht="51">
      <c r="A12971" s="1162">
        <v>14698</v>
      </c>
      <c r="B12971" s="1162">
        <v>32877</v>
      </c>
      <c r="C12971" s="1163" t="s">
        <v>25615</v>
      </c>
      <c r="D12971" s="1163" t="s">
        <v>25616</v>
      </c>
      <c r="E12971" s="1164" t="s">
        <v>2560</v>
      </c>
      <c r="F12971" s="1165">
        <v>45162</v>
      </c>
      <c r="G12971" s="1165">
        <v>45271</v>
      </c>
    </row>
    <row r="12972" spans="1:7" ht="51">
      <c r="A12972" s="1162">
        <v>14699</v>
      </c>
      <c r="B12972" s="1162">
        <v>32878</v>
      </c>
      <c r="C12972" s="1163" t="s">
        <v>25617</v>
      </c>
      <c r="D12972" s="1163" t="s">
        <v>25618</v>
      </c>
      <c r="E12972" s="1164" t="s">
        <v>2560</v>
      </c>
      <c r="F12972" s="1165">
        <v>45162</v>
      </c>
      <c r="G12972" s="1165">
        <v>45271</v>
      </c>
    </row>
    <row r="12973" spans="1:7" ht="51">
      <c r="A12973" s="1162">
        <v>14700</v>
      </c>
      <c r="B12973" s="1162">
        <v>32879</v>
      </c>
      <c r="C12973" s="1163" t="s">
        <v>25619</v>
      </c>
      <c r="D12973" s="1163" t="s">
        <v>25620</v>
      </c>
      <c r="E12973" s="1164" t="s">
        <v>3287</v>
      </c>
      <c r="F12973" s="1165">
        <v>45162</v>
      </c>
      <c r="G12973" s="1165">
        <v>45251</v>
      </c>
    </row>
    <row r="12974" spans="1:7">
      <c r="A12974" s="1158">
        <v>14701</v>
      </c>
      <c r="B12974" s="1158">
        <v>32880</v>
      </c>
      <c r="C12974" s="1159" t="s">
        <v>24127</v>
      </c>
      <c r="D12974" s="1159" t="s">
        <v>24128</v>
      </c>
      <c r="E12974" s="1160" t="s">
        <v>3034</v>
      </c>
      <c r="F12974" s="1161">
        <v>45017</v>
      </c>
      <c r="G12974" s="1161">
        <v>45076</v>
      </c>
    </row>
    <row r="12975" spans="1:7" ht="51">
      <c r="A12975" s="1162">
        <v>14702</v>
      </c>
      <c r="B12975" s="1162">
        <v>32881</v>
      </c>
      <c r="C12975" s="1163" t="s">
        <v>25621</v>
      </c>
      <c r="D12975" s="1163" t="s">
        <v>25622</v>
      </c>
      <c r="E12975" s="1164" t="s">
        <v>3034</v>
      </c>
      <c r="F12975" s="1165">
        <v>45017</v>
      </c>
      <c r="G12975" s="1165">
        <v>45076</v>
      </c>
    </row>
    <row r="12976" spans="1:7" ht="51">
      <c r="A12976" s="1162">
        <v>14703</v>
      </c>
      <c r="B12976" s="1162">
        <v>32882</v>
      </c>
      <c r="C12976" s="1163" t="s">
        <v>25623</v>
      </c>
      <c r="D12976" s="1163" t="s">
        <v>25624</v>
      </c>
      <c r="E12976" s="1164" t="s">
        <v>3034</v>
      </c>
      <c r="F12976" s="1165">
        <v>45017</v>
      </c>
      <c r="G12976" s="1165">
        <v>45076</v>
      </c>
    </row>
    <row r="12977" spans="1:7" ht="25.5">
      <c r="A12977" s="1158">
        <v>14704</v>
      </c>
      <c r="B12977" s="1158">
        <v>32883</v>
      </c>
      <c r="C12977" s="1159" t="s">
        <v>25625</v>
      </c>
      <c r="D12977" s="1159" t="s">
        <v>25626</v>
      </c>
      <c r="E12977" s="1160" t="s">
        <v>23185</v>
      </c>
      <c r="F12977" s="1161">
        <v>45017</v>
      </c>
      <c r="G12977" s="1161">
        <v>45438</v>
      </c>
    </row>
    <row r="12978" spans="1:7" ht="63.75">
      <c r="A12978" s="1162">
        <v>14705</v>
      </c>
      <c r="B12978" s="1162">
        <v>32884</v>
      </c>
      <c r="C12978" s="1163" t="s">
        <v>25627</v>
      </c>
      <c r="D12978" s="1163" t="s">
        <v>25628</v>
      </c>
      <c r="E12978" s="1164" t="s">
        <v>2894</v>
      </c>
      <c r="F12978" s="1165">
        <v>45162</v>
      </c>
      <c r="G12978" s="1165">
        <v>45281</v>
      </c>
    </row>
    <row r="12979" spans="1:7" ht="63.75">
      <c r="A12979" s="1162">
        <v>14706</v>
      </c>
      <c r="B12979" s="1162">
        <v>32885</v>
      </c>
      <c r="C12979" s="1163" t="s">
        <v>25629</v>
      </c>
      <c r="D12979" s="1163" t="s">
        <v>25630</v>
      </c>
      <c r="E12979" s="1164" t="s">
        <v>3287</v>
      </c>
      <c r="F12979" s="1165">
        <v>45282</v>
      </c>
      <c r="G12979" s="1165">
        <v>45371</v>
      </c>
    </row>
    <row r="12980" spans="1:7" ht="63.75">
      <c r="A12980" s="1162">
        <v>14707</v>
      </c>
      <c r="B12980" s="1162">
        <v>32886</v>
      </c>
      <c r="C12980" s="1163" t="s">
        <v>25631</v>
      </c>
      <c r="D12980" s="1163" t="s">
        <v>25632</v>
      </c>
      <c r="E12980" s="1164" t="s">
        <v>3064</v>
      </c>
      <c r="F12980" s="1165">
        <v>45017</v>
      </c>
      <c r="G12980" s="1165">
        <v>45196</v>
      </c>
    </row>
    <row r="12981" spans="1:7" ht="51">
      <c r="A12981" s="1162">
        <v>14708</v>
      </c>
      <c r="B12981" s="1162">
        <v>32887</v>
      </c>
      <c r="C12981" s="1163" t="s">
        <v>25633</v>
      </c>
      <c r="D12981" s="1163" t="s">
        <v>25634</v>
      </c>
      <c r="E12981" s="1164" t="s">
        <v>2894</v>
      </c>
      <c r="F12981" s="1165">
        <v>45077</v>
      </c>
      <c r="G12981" s="1165">
        <v>45196</v>
      </c>
    </row>
    <row r="12982" spans="1:7" ht="38.25">
      <c r="A12982" s="1162">
        <v>14709</v>
      </c>
      <c r="B12982" s="1162">
        <v>32888</v>
      </c>
      <c r="C12982" s="1163" t="s">
        <v>25635</v>
      </c>
      <c r="D12982" s="1163" t="s">
        <v>25636</v>
      </c>
      <c r="E12982" s="1164" t="s">
        <v>3287</v>
      </c>
      <c r="F12982" s="1165">
        <v>45077</v>
      </c>
      <c r="G12982" s="1165">
        <v>45166</v>
      </c>
    </row>
    <row r="12983" spans="1:7" ht="51">
      <c r="A12983" s="1162">
        <v>14710</v>
      </c>
      <c r="B12983" s="1162">
        <v>32889</v>
      </c>
      <c r="C12983" s="1163" t="s">
        <v>25637</v>
      </c>
      <c r="D12983" s="1163" t="s">
        <v>25638</v>
      </c>
      <c r="E12983" s="1164" t="s">
        <v>2894</v>
      </c>
      <c r="F12983" s="1165">
        <v>45017</v>
      </c>
      <c r="G12983" s="1165">
        <v>45136</v>
      </c>
    </row>
    <row r="12984" spans="1:7" ht="51">
      <c r="A12984" s="1162">
        <v>14711</v>
      </c>
      <c r="B12984" s="1162">
        <v>32890</v>
      </c>
      <c r="C12984" s="1163" t="s">
        <v>25639</v>
      </c>
      <c r="D12984" s="1163" t="s">
        <v>25640</v>
      </c>
      <c r="E12984" s="1164" t="s">
        <v>2894</v>
      </c>
      <c r="F12984" s="1165">
        <v>45017</v>
      </c>
      <c r="G12984" s="1165">
        <v>45136</v>
      </c>
    </row>
    <row r="12985" spans="1:7" ht="63.75">
      <c r="A12985" s="1162">
        <v>14712</v>
      </c>
      <c r="B12985" s="1162">
        <v>32891</v>
      </c>
      <c r="C12985" s="1163" t="s">
        <v>25641</v>
      </c>
      <c r="D12985" s="1163" t="s">
        <v>25642</v>
      </c>
      <c r="E12985" s="1164" t="s">
        <v>3287</v>
      </c>
      <c r="F12985" s="1165">
        <v>45017</v>
      </c>
      <c r="G12985" s="1165">
        <v>45106</v>
      </c>
    </row>
    <row r="12986" spans="1:7" ht="63.75">
      <c r="A12986" s="1162">
        <v>14713</v>
      </c>
      <c r="B12986" s="1162">
        <v>32892</v>
      </c>
      <c r="C12986" s="1163" t="s">
        <v>25643</v>
      </c>
      <c r="D12986" s="1163" t="s">
        <v>25644</v>
      </c>
      <c r="E12986" s="1164" t="s">
        <v>3112</v>
      </c>
      <c r="F12986" s="1165">
        <v>45409</v>
      </c>
      <c r="G12986" s="1165">
        <v>45438</v>
      </c>
    </row>
    <row r="12987" spans="1:7" ht="63.75">
      <c r="A12987" s="1162">
        <v>14714</v>
      </c>
      <c r="B12987" s="1162">
        <v>32893</v>
      </c>
      <c r="C12987" s="1163" t="s">
        <v>25645</v>
      </c>
      <c r="D12987" s="1163" t="s">
        <v>25646</v>
      </c>
      <c r="E12987" s="1164" t="s">
        <v>4905</v>
      </c>
      <c r="F12987" s="1165">
        <v>45372</v>
      </c>
      <c r="G12987" s="1165">
        <v>45408</v>
      </c>
    </row>
    <row r="12988" spans="1:7">
      <c r="A12988" s="1158">
        <v>14715</v>
      </c>
      <c r="B12988" s="1158">
        <v>32894</v>
      </c>
      <c r="C12988" s="1159" t="s">
        <v>11969</v>
      </c>
      <c r="D12988" s="1159" t="s">
        <v>12493</v>
      </c>
      <c r="E12988" s="1160" t="s">
        <v>8700</v>
      </c>
      <c r="F12988" s="1161">
        <v>44932</v>
      </c>
      <c r="G12988" s="1161">
        <v>45351</v>
      </c>
    </row>
    <row r="12989" spans="1:7" ht="51">
      <c r="A12989" s="1162">
        <v>14716</v>
      </c>
      <c r="B12989" s="1162">
        <v>32895</v>
      </c>
      <c r="C12989" s="1163" t="s">
        <v>25647</v>
      </c>
      <c r="D12989" s="1163" t="s">
        <v>25648</v>
      </c>
      <c r="E12989" s="1164" t="s">
        <v>2894</v>
      </c>
      <c r="F12989" s="1165">
        <v>45177</v>
      </c>
      <c r="G12989" s="1165">
        <v>45296</v>
      </c>
    </row>
    <row r="12990" spans="1:7" ht="38.25">
      <c r="A12990" s="1162">
        <v>14717</v>
      </c>
      <c r="B12990" s="1162">
        <v>32896</v>
      </c>
      <c r="C12990" s="1163" t="s">
        <v>25649</v>
      </c>
      <c r="D12990" s="1163" t="s">
        <v>25650</v>
      </c>
      <c r="E12990" s="1164" t="s">
        <v>2894</v>
      </c>
      <c r="F12990" s="1165">
        <v>45177</v>
      </c>
      <c r="G12990" s="1165">
        <v>45296</v>
      </c>
    </row>
    <row r="12991" spans="1:7" ht="51">
      <c r="A12991" s="1162">
        <v>14718</v>
      </c>
      <c r="B12991" s="1162">
        <v>32897</v>
      </c>
      <c r="C12991" s="1163" t="s">
        <v>25651</v>
      </c>
      <c r="D12991" s="1163" t="s">
        <v>25652</v>
      </c>
      <c r="E12991" s="1164" t="s">
        <v>2894</v>
      </c>
      <c r="F12991" s="1165">
        <v>45177</v>
      </c>
      <c r="G12991" s="1165">
        <v>45296</v>
      </c>
    </row>
    <row r="12992" spans="1:7" ht="51">
      <c r="A12992" s="1162">
        <v>14719</v>
      </c>
      <c r="B12992" s="1162">
        <v>32898</v>
      </c>
      <c r="C12992" s="1163" t="s">
        <v>25653</v>
      </c>
      <c r="D12992" s="1163" t="s">
        <v>25654</v>
      </c>
      <c r="E12992" s="1164" t="s">
        <v>2947</v>
      </c>
      <c r="F12992" s="1165">
        <v>45277</v>
      </c>
      <c r="G12992" s="1165">
        <v>45351</v>
      </c>
    </row>
    <row r="12993" spans="1:7" ht="51">
      <c r="A12993" s="1162">
        <v>14720</v>
      </c>
      <c r="B12993" s="1162">
        <v>32899</v>
      </c>
      <c r="C12993" s="1163" t="s">
        <v>25655</v>
      </c>
      <c r="D12993" s="1163" t="s">
        <v>25656</v>
      </c>
      <c r="E12993" s="1164" t="s">
        <v>2894</v>
      </c>
      <c r="F12993" s="1165">
        <v>44947</v>
      </c>
      <c r="G12993" s="1165">
        <v>45066</v>
      </c>
    </row>
    <row r="12994" spans="1:7" ht="51">
      <c r="A12994" s="1162">
        <v>14721</v>
      </c>
      <c r="B12994" s="1162">
        <v>32900</v>
      </c>
      <c r="C12994" s="1163" t="s">
        <v>25657</v>
      </c>
      <c r="D12994" s="1163" t="s">
        <v>25658</v>
      </c>
      <c r="E12994" s="1164" t="s">
        <v>2894</v>
      </c>
      <c r="F12994" s="1165">
        <v>45067</v>
      </c>
      <c r="G12994" s="1165">
        <v>45186</v>
      </c>
    </row>
    <row r="12995" spans="1:7" ht="51">
      <c r="A12995" s="1162">
        <v>14722</v>
      </c>
      <c r="B12995" s="1162">
        <v>32901</v>
      </c>
      <c r="C12995" s="1163" t="s">
        <v>25659</v>
      </c>
      <c r="D12995" s="1163" t="s">
        <v>25660</v>
      </c>
      <c r="E12995" s="1164" t="s">
        <v>3287</v>
      </c>
      <c r="F12995" s="1165">
        <v>45187</v>
      </c>
      <c r="G12995" s="1165">
        <v>45276</v>
      </c>
    </row>
    <row r="12996" spans="1:7" ht="51">
      <c r="A12996" s="1162">
        <v>14723</v>
      </c>
      <c r="B12996" s="1162">
        <v>32902</v>
      </c>
      <c r="C12996" s="1163" t="s">
        <v>25661</v>
      </c>
      <c r="D12996" s="1163" t="s">
        <v>25662</v>
      </c>
      <c r="E12996" s="1164" t="s">
        <v>2947</v>
      </c>
      <c r="F12996" s="1165">
        <v>45277</v>
      </c>
      <c r="G12996" s="1165">
        <v>45351</v>
      </c>
    </row>
    <row r="12997" spans="1:7" ht="51">
      <c r="A12997" s="1162">
        <v>14724</v>
      </c>
      <c r="B12997" s="1162">
        <v>32903</v>
      </c>
      <c r="C12997" s="1163" t="s">
        <v>25663</v>
      </c>
      <c r="D12997" s="1163" t="s">
        <v>25664</v>
      </c>
      <c r="E12997" s="1164" t="s">
        <v>3009</v>
      </c>
      <c r="F12997" s="1165">
        <v>45177</v>
      </c>
      <c r="G12997" s="1165">
        <v>45326</v>
      </c>
    </row>
    <row r="12998" spans="1:7" ht="38.25">
      <c r="A12998" s="1162">
        <v>14725</v>
      </c>
      <c r="B12998" s="1162">
        <v>32904</v>
      </c>
      <c r="C12998" s="1163" t="s">
        <v>25665</v>
      </c>
      <c r="D12998" s="1163" t="s">
        <v>25666</v>
      </c>
      <c r="E12998" s="1164" t="s">
        <v>2894</v>
      </c>
      <c r="F12998" s="1165">
        <v>44932</v>
      </c>
      <c r="G12998" s="1165">
        <v>45051</v>
      </c>
    </row>
    <row r="12999" spans="1:7" ht="51">
      <c r="A12999" s="1162">
        <v>14726</v>
      </c>
      <c r="B12999" s="1162">
        <v>32905</v>
      </c>
      <c r="C12999" s="1163" t="s">
        <v>25667</v>
      </c>
      <c r="D12999" s="1163" t="s">
        <v>25668</v>
      </c>
      <c r="E12999" s="1164" t="s">
        <v>2894</v>
      </c>
      <c r="F12999" s="1165">
        <v>45207</v>
      </c>
      <c r="G12999" s="1165">
        <v>45326</v>
      </c>
    </row>
    <row r="13000" spans="1:7" ht="51">
      <c r="A13000" s="1162">
        <v>14727</v>
      </c>
      <c r="B13000" s="1162">
        <v>32906</v>
      </c>
      <c r="C13000" s="1163" t="s">
        <v>25669</v>
      </c>
      <c r="D13000" s="1163" t="s">
        <v>25670</v>
      </c>
      <c r="E13000" s="1164" t="s">
        <v>2894</v>
      </c>
      <c r="F13000" s="1165">
        <v>45177</v>
      </c>
      <c r="G13000" s="1165">
        <v>45296</v>
      </c>
    </row>
    <row r="13001" spans="1:7" ht="63.75">
      <c r="A13001" s="1162">
        <v>14728</v>
      </c>
      <c r="B13001" s="1162">
        <v>32907</v>
      </c>
      <c r="C13001" s="1163" t="s">
        <v>25671</v>
      </c>
      <c r="D13001" s="1163" t="s">
        <v>25672</v>
      </c>
      <c r="E13001" s="1164" t="s">
        <v>2894</v>
      </c>
      <c r="F13001" s="1165">
        <v>45177</v>
      </c>
      <c r="G13001" s="1165">
        <v>45296</v>
      </c>
    </row>
    <row r="13002" spans="1:7" ht="51">
      <c r="A13002" s="1162">
        <v>14729</v>
      </c>
      <c r="B13002" s="1162">
        <v>32908</v>
      </c>
      <c r="C13002" s="1163" t="s">
        <v>25673</v>
      </c>
      <c r="D13002" s="1163" t="s">
        <v>25674</v>
      </c>
      <c r="E13002" s="1164" t="s">
        <v>2894</v>
      </c>
      <c r="F13002" s="1165">
        <v>45177</v>
      </c>
      <c r="G13002" s="1165">
        <v>45296</v>
      </c>
    </row>
    <row r="13003" spans="1:7" ht="51">
      <c r="A13003" s="1162">
        <v>14730</v>
      </c>
      <c r="B13003" s="1162">
        <v>32909</v>
      </c>
      <c r="C13003" s="1163" t="s">
        <v>25675</v>
      </c>
      <c r="D13003" s="1163" t="s">
        <v>25676</v>
      </c>
      <c r="E13003" s="1164" t="s">
        <v>2894</v>
      </c>
      <c r="F13003" s="1165">
        <v>45177</v>
      </c>
      <c r="G13003" s="1165">
        <v>45296</v>
      </c>
    </row>
    <row r="13004" spans="1:7" ht="51">
      <c r="A13004" s="1162">
        <v>14731</v>
      </c>
      <c r="B13004" s="1162">
        <v>32910</v>
      </c>
      <c r="C13004" s="1163" t="s">
        <v>25677</v>
      </c>
      <c r="D13004" s="1163" t="s">
        <v>25678</v>
      </c>
      <c r="E13004" s="1164" t="s">
        <v>2894</v>
      </c>
      <c r="F13004" s="1165">
        <v>45177</v>
      </c>
      <c r="G13004" s="1165">
        <v>45296</v>
      </c>
    </row>
    <row r="13005" spans="1:7" ht="63.75">
      <c r="A13005" s="1162">
        <v>14732</v>
      </c>
      <c r="B13005" s="1162">
        <v>32911</v>
      </c>
      <c r="C13005" s="1163" t="s">
        <v>25679</v>
      </c>
      <c r="D13005" s="1163" t="s">
        <v>25680</v>
      </c>
      <c r="E13005" s="1164" t="s">
        <v>3009</v>
      </c>
      <c r="F13005" s="1165">
        <v>45177</v>
      </c>
      <c r="G13005" s="1165">
        <v>45326</v>
      </c>
    </row>
    <row r="13006" spans="1:7" ht="51">
      <c r="A13006" s="1162">
        <v>14733</v>
      </c>
      <c r="B13006" s="1162">
        <v>32912</v>
      </c>
      <c r="C13006" s="1163" t="s">
        <v>25681</v>
      </c>
      <c r="D13006" s="1163" t="s">
        <v>25682</v>
      </c>
      <c r="E13006" s="1164" t="s">
        <v>3955</v>
      </c>
      <c r="F13006" s="1165">
        <v>45067</v>
      </c>
      <c r="G13006" s="1165">
        <v>45266</v>
      </c>
    </row>
    <row r="13007" spans="1:7" ht="51">
      <c r="A13007" s="1162">
        <v>14734</v>
      </c>
      <c r="B13007" s="1162">
        <v>32913</v>
      </c>
      <c r="C13007" s="1163" t="s">
        <v>25683</v>
      </c>
      <c r="D13007" s="1163" t="s">
        <v>25684</v>
      </c>
      <c r="E13007" s="1164" t="s">
        <v>3009</v>
      </c>
      <c r="F13007" s="1165">
        <v>45177</v>
      </c>
      <c r="G13007" s="1165">
        <v>45326</v>
      </c>
    </row>
    <row r="13008" spans="1:7" ht="38.25">
      <c r="A13008" s="1162">
        <v>14735</v>
      </c>
      <c r="B13008" s="1162">
        <v>32914</v>
      </c>
      <c r="C13008" s="1163" t="s">
        <v>25685</v>
      </c>
      <c r="D13008" s="1163" t="s">
        <v>25686</v>
      </c>
      <c r="E13008" s="1164" t="s">
        <v>3009</v>
      </c>
      <c r="F13008" s="1165">
        <v>45177</v>
      </c>
      <c r="G13008" s="1165">
        <v>45326</v>
      </c>
    </row>
    <row r="13009" spans="1:7" ht="38.25">
      <c r="A13009" s="1162">
        <v>14736</v>
      </c>
      <c r="B13009" s="1162">
        <v>32915</v>
      </c>
      <c r="C13009" s="1163" t="s">
        <v>25687</v>
      </c>
      <c r="D13009" s="1163" t="s">
        <v>25688</v>
      </c>
      <c r="E13009" s="1164" t="s">
        <v>3009</v>
      </c>
      <c r="F13009" s="1165">
        <v>45177</v>
      </c>
      <c r="G13009" s="1165">
        <v>45326</v>
      </c>
    </row>
    <row r="13010" spans="1:7" ht="63.75">
      <c r="A13010" s="1162">
        <v>14737</v>
      </c>
      <c r="B13010" s="1162">
        <v>32916</v>
      </c>
      <c r="C13010" s="1163" t="s">
        <v>25689</v>
      </c>
      <c r="D13010" s="1163" t="s">
        <v>25690</v>
      </c>
      <c r="E13010" s="1164" t="s">
        <v>3009</v>
      </c>
      <c r="F13010" s="1165">
        <v>45177</v>
      </c>
      <c r="G13010" s="1165">
        <v>45326</v>
      </c>
    </row>
    <row r="13011" spans="1:7" ht="38.25">
      <c r="A13011" s="1162">
        <v>14738</v>
      </c>
      <c r="B13011" s="1162">
        <v>32917</v>
      </c>
      <c r="C13011" s="1163" t="s">
        <v>25691</v>
      </c>
      <c r="D13011" s="1163" t="s">
        <v>25692</v>
      </c>
      <c r="E13011" s="1164" t="s">
        <v>3009</v>
      </c>
      <c r="F13011" s="1165">
        <v>45177</v>
      </c>
      <c r="G13011" s="1165">
        <v>45326</v>
      </c>
    </row>
    <row r="13012" spans="1:7" ht="51">
      <c r="A13012" s="1162">
        <v>14739</v>
      </c>
      <c r="B13012" s="1162">
        <v>32918</v>
      </c>
      <c r="C13012" s="1163" t="s">
        <v>25693</v>
      </c>
      <c r="D13012" s="1163" t="s">
        <v>25694</v>
      </c>
      <c r="E13012" s="1164" t="s">
        <v>2894</v>
      </c>
      <c r="F13012" s="1165">
        <v>45097</v>
      </c>
      <c r="G13012" s="1165">
        <v>45216</v>
      </c>
    </row>
    <row r="13013" spans="1:7" ht="51">
      <c r="A13013" s="1162">
        <v>14740</v>
      </c>
      <c r="B13013" s="1162">
        <v>32919</v>
      </c>
      <c r="C13013" s="1163" t="s">
        <v>25695</v>
      </c>
      <c r="D13013" s="1163" t="s">
        <v>25696</v>
      </c>
      <c r="E13013" s="1164" t="s">
        <v>2894</v>
      </c>
      <c r="F13013" s="1165">
        <v>45207</v>
      </c>
      <c r="G13013" s="1165">
        <v>45326</v>
      </c>
    </row>
    <row r="13014" spans="1:7" ht="51">
      <c r="A13014" s="1162">
        <v>14741</v>
      </c>
      <c r="B13014" s="1162">
        <v>32920</v>
      </c>
      <c r="C13014" s="1163" t="s">
        <v>25697</v>
      </c>
      <c r="D13014" s="1163" t="s">
        <v>25698</v>
      </c>
      <c r="E13014" s="1164" t="s">
        <v>2894</v>
      </c>
      <c r="F13014" s="1165">
        <v>45177</v>
      </c>
      <c r="G13014" s="1165">
        <v>45296</v>
      </c>
    </row>
    <row r="13015" spans="1:7" ht="51">
      <c r="A13015" s="1162">
        <v>14742</v>
      </c>
      <c r="B13015" s="1162">
        <v>32921</v>
      </c>
      <c r="C13015" s="1163" t="s">
        <v>25699</v>
      </c>
      <c r="D13015" s="1163" t="s">
        <v>25700</v>
      </c>
      <c r="E13015" s="1164" t="s">
        <v>2894</v>
      </c>
      <c r="F13015" s="1165">
        <v>45177</v>
      </c>
      <c r="G13015" s="1165">
        <v>45296</v>
      </c>
    </row>
    <row r="13016" spans="1:7" ht="63.75">
      <c r="A13016" s="1162">
        <v>14743</v>
      </c>
      <c r="B13016" s="1162">
        <v>32922</v>
      </c>
      <c r="C13016" s="1163" t="s">
        <v>25701</v>
      </c>
      <c r="D13016" s="1163" t="s">
        <v>25702</v>
      </c>
      <c r="E13016" s="1164" t="s">
        <v>2894</v>
      </c>
      <c r="F13016" s="1165">
        <v>45177</v>
      </c>
      <c r="G13016" s="1165">
        <v>45296</v>
      </c>
    </row>
    <row r="13017" spans="1:7" ht="51">
      <c r="A13017" s="1162">
        <v>14744</v>
      </c>
      <c r="B13017" s="1162">
        <v>32923</v>
      </c>
      <c r="C13017" s="1163" t="s">
        <v>25703</v>
      </c>
      <c r="D13017" s="1163" t="s">
        <v>25704</v>
      </c>
      <c r="E13017" s="1164" t="s">
        <v>2894</v>
      </c>
      <c r="F13017" s="1165">
        <v>45177</v>
      </c>
      <c r="G13017" s="1165">
        <v>45296</v>
      </c>
    </row>
    <row r="13018" spans="1:7" ht="51">
      <c r="A13018" s="1162">
        <v>14745</v>
      </c>
      <c r="B13018" s="1162">
        <v>32924</v>
      </c>
      <c r="C13018" s="1163" t="s">
        <v>25705</v>
      </c>
      <c r="D13018" s="1163" t="s">
        <v>25706</v>
      </c>
      <c r="E13018" s="1164" t="s">
        <v>2894</v>
      </c>
      <c r="F13018" s="1165">
        <v>45177</v>
      </c>
      <c r="G13018" s="1165">
        <v>45296</v>
      </c>
    </row>
    <row r="13019" spans="1:7" ht="51">
      <c r="A13019" s="1162">
        <v>14746</v>
      </c>
      <c r="B13019" s="1162">
        <v>32925</v>
      </c>
      <c r="C13019" s="1163" t="s">
        <v>25707</v>
      </c>
      <c r="D13019" s="1163" t="s">
        <v>25708</v>
      </c>
      <c r="E13019" s="1164" t="s">
        <v>2894</v>
      </c>
      <c r="F13019" s="1165">
        <v>45177</v>
      </c>
      <c r="G13019" s="1165">
        <v>45296</v>
      </c>
    </row>
    <row r="13020" spans="1:7" ht="25.5">
      <c r="A13020" s="1162">
        <v>14747</v>
      </c>
      <c r="B13020" s="1162">
        <v>32926</v>
      </c>
      <c r="C13020" s="1163" t="s">
        <v>25709</v>
      </c>
      <c r="D13020" s="1163" t="s">
        <v>10576</v>
      </c>
      <c r="E13020" s="1164" t="s">
        <v>3009</v>
      </c>
      <c r="F13020" s="1165">
        <v>45177</v>
      </c>
      <c r="G13020" s="1165">
        <v>45326</v>
      </c>
    </row>
    <row r="13021" spans="1:7" ht="51">
      <c r="A13021" s="1162">
        <v>14748</v>
      </c>
      <c r="B13021" s="1162">
        <v>32927</v>
      </c>
      <c r="C13021" s="1163" t="s">
        <v>25710</v>
      </c>
      <c r="D13021" s="1163" t="s">
        <v>25711</v>
      </c>
      <c r="E13021" s="1164" t="s">
        <v>3009</v>
      </c>
      <c r="F13021" s="1165">
        <v>45177</v>
      </c>
      <c r="G13021" s="1165">
        <v>45326</v>
      </c>
    </row>
    <row r="13022" spans="1:7" ht="51">
      <c r="A13022" s="1162">
        <v>14749</v>
      </c>
      <c r="B13022" s="1162">
        <v>32928</v>
      </c>
      <c r="C13022" s="1163" t="s">
        <v>25712</v>
      </c>
      <c r="D13022" s="1163" t="s">
        <v>25713</v>
      </c>
      <c r="E13022" s="1164" t="s">
        <v>3009</v>
      </c>
      <c r="F13022" s="1165">
        <v>45177</v>
      </c>
      <c r="G13022" s="1165">
        <v>45326</v>
      </c>
    </row>
    <row r="13023" spans="1:7" ht="51">
      <c r="A13023" s="1162">
        <v>14750</v>
      </c>
      <c r="B13023" s="1162">
        <v>32929</v>
      </c>
      <c r="C13023" s="1163" t="s">
        <v>25714</v>
      </c>
      <c r="D13023" s="1163" t="s">
        <v>25715</v>
      </c>
      <c r="E13023" s="1164" t="s">
        <v>3009</v>
      </c>
      <c r="F13023" s="1165">
        <v>45177</v>
      </c>
      <c r="G13023" s="1165">
        <v>45326</v>
      </c>
    </row>
    <row r="13024" spans="1:7" ht="51">
      <c r="A13024" s="1162">
        <v>14751</v>
      </c>
      <c r="B13024" s="1162">
        <v>32930</v>
      </c>
      <c r="C13024" s="1163" t="s">
        <v>25716</v>
      </c>
      <c r="D13024" s="1163" t="s">
        <v>25717</v>
      </c>
      <c r="E13024" s="1164" t="s">
        <v>3009</v>
      </c>
      <c r="F13024" s="1165">
        <v>45177</v>
      </c>
      <c r="G13024" s="1165">
        <v>45326</v>
      </c>
    </row>
    <row r="13025" spans="1:7" ht="51">
      <c r="A13025" s="1162">
        <v>14752</v>
      </c>
      <c r="B13025" s="1162">
        <v>32931</v>
      </c>
      <c r="C13025" s="1163" t="s">
        <v>25718</v>
      </c>
      <c r="D13025" s="1163" t="s">
        <v>25719</v>
      </c>
      <c r="E13025" s="1164" t="s">
        <v>3009</v>
      </c>
      <c r="F13025" s="1165">
        <v>45177</v>
      </c>
      <c r="G13025" s="1165">
        <v>45326</v>
      </c>
    </row>
    <row r="13026" spans="1:7" ht="51">
      <c r="A13026" s="1162">
        <v>14753</v>
      </c>
      <c r="B13026" s="1162">
        <v>32932</v>
      </c>
      <c r="C13026" s="1163" t="s">
        <v>25720</v>
      </c>
      <c r="D13026" s="1163" t="s">
        <v>25721</v>
      </c>
      <c r="E13026" s="1164" t="s">
        <v>2894</v>
      </c>
      <c r="F13026" s="1165">
        <v>45177</v>
      </c>
      <c r="G13026" s="1165">
        <v>45296</v>
      </c>
    </row>
    <row r="13027" spans="1:7" ht="38.25">
      <c r="A13027" s="1162">
        <v>14754</v>
      </c>
      <c r="B13027" s="1162">
        <v>32933</v>
      </c>
      <c r="C13027" s="1163" t="s">
        <v>25722</v>
      </c>
      <c r="D13027" s="1163" t="s">
        <v>25723</v>
      </c>
      <c r="E13027" s="1164" t="s">
        <v>2894</v>
      </c>
      <c r="F13027" s="1165">
        <v>44932</v>
      </c>
      <c r="G13027" s="1165">
        <v>45051</v>
      </c>
    </row>
    <row r="13028" spans="1:7" ht="51">
      <c r="A13028" s="1162">
        <v>14755</v>
      </c>
      <c r="B13028" s="1162">
        <v>32934</v>
      </c>
      <c r="C13028" s="1163" t="s">
        <v>25724</v>
      </c>
      <c r="D13028" s="1163" t="s">
        <v>25725</v>
      </c>
      <c r="E13028" s="1164" t="s">
        <v>2894</v>
      </c>
      <c r="F13028" s="1165">
        <v>45177</v>
      </c>
      <c r="G13028" s="1165">
        <v>45296</v>
      </c>
    </row>
    <row r="13029" spans="1:7" ht="51">
      <c r="A13029" s="1162">
        <v>14756</v>
      </c>
      <c r="B13029" s="1162">
        <v>32935</v>
      </c>
      <c r="C13029" s="1163" t="s">
        <v>25726</v>
      </c>
      <c r="D13029" s="1163" t="s">
        <v>25727</v>
      </c>
      <c r="E13029" s="1164" t="s">
        <v>2894</v>
      </c>
      <c r="F13029" s="1165">
        <v>45207</v>
      </c>
      <c r="G13029" s="1165">
        <v>45326</v>
      </c>
    </row>
    <row r="13030" spans="1:7" ht="51">
      <c r="A13030" s="1162">
        <v>14757</v>
      </c>
      <c r="B13030" s="1162">
        <v>32936</v>
      </c>
      <c r="C13030" s="1163" t="s">
        <v>25728</v>
      </c>
      <c r="D13030" s="1163" t="s">
        <v>25729</v>
      </c>
      <c r="E13030" s="1164" t="s">
        <v>2894</v>
      </c>
      <c r="F13030" s="1165">
        <v>45207</v>
      </c>
      <c r="G13030" s="1165">
        <v>45326</v>
      </c>
    </row>
    <row r="13031" spans="1:7" ht="63.75">
      <c r="A13031" s="1162">
        <v>14758</v>
      </c>
      <c r="B13031" s="1162">
        <v>32937</v>
      </c>
      <c r="C13031" s="1163" t="s">
        <v>25730</v>
      </c>
      <c r="D13031" s="1163" t="s">
        <v>25731</v>
      </c>
      <c r="E13031" s="1164" t="s">
        <v>2894</v>
      </c>
      <c r="F13031" s="1165">
        <v>45207</v>
      </c>
      <c r="G13031" s="1165">
        <v>45326</v>
      </c>
    </row>
    <row r="13032" spans="1:7" ht="51">
      <c r="A13032" s="1162">
        <v>14759</v>
      </c>
      <c r="B13032" s="1162">
        <v>32938</v>
      </c>
      <c r="C13032" s="1163" t="s">
        <v>25732</v>
      </c>
      <c r="D13032" s="1163" t="s">
        <v>25733</v>
      </c>
      <c r="E13032" s="1164" t="s">
        <v>2894</v>
      </c>
      <c r="F13032" s="1165">
        <v>44947</v>
      </c>
      <c r="G13032" s="1165">
        <v>45066</v>
      </c>
    </row>
    <row r="13033" spans="1:7">
      <c r="A13033" s="1158">
        <v>14760</v>
      </c>
      <c r="B13033" s="1158">
        <v>32939</v>
      </c>
      <c r="C13033" s="1159" t="s">
        <v>11986</v>
      </c>
      <c r="D13033" s="1159" t="s">
        <v>5244</v>
      </c>
      <c r="E13033" s="1160" t="s">
        <v>3849</v>
      </c>
      <c r="F13033" s="1161">
        <v>45177</v>
      </c>
      <c r="G13033" s="1161">
        <v>45386</v>
      </c>
    </row>
    <row r="13034" spans="1:7" ht="51">
      <c r="A13034" s="1162">
        <v>14761</v>
      </c>
      <c r="B13034" s="1162">
        <v>32940</v>
      </c>
      <c r="C13034" s="1163" t="s">
        <v>25734</v>
      </c>
      <c r="D13034" s="1163" t="s">
        <v>25735</v>
      </c>
      <c r="E13034" s="1164" t="s">
        <v>3287</v>
      </c>
      <c r="F13034" s="1165">
        <v>45177</v>
      </c>
      <c r="G13034" s="1165">
        <v>45266</v>
      </c>
    </row>
    <row r="13035" spans="1:7" ht="51">
      <c r="A13035" s="1162">
        <v>14762</v>
      </c>
      <c r="B13035" s="1162">
        <v>32941</v>
      </c>
      <c r="C13035" s="1163" t="s">
        <v>25736</v>
      </c>
      <c r="D13035" s="1163" t="s">
        <v>25737</v>
      </c>
      <c r="E13035" s="1164" t="s">
        <v>3287</v>
      </c>
      <c r="F13035" s="1165">
        <v>45177</v>
      </c>
      <c r="G13035" s="1165">
        <v>45266</v>
      </c>
    </row>
    <row r="13036" spans="1:7" ht="51">
      <c r="A13036" s="1162">
        <v>14763</v>
      </c>
      <c r="B13036" s="1162">
        <v>32942</v>
      </c>
      <c r="C13036" s="1163" t="s">
        <v>25738</v>
      </c>
      <c r="D13036" s="1163" t="s">
        <v>25739</v>
      </c>
      <c r="E13036" s="1164" t="s">
        <v>3287</v>
      </c>
      <c r="F13036" s="1165">
        <v>45177</v>
      </c>
      <c r="G13036" s="1165">
        <v>45266</v>
      </c>
    </row>
    <row r="13037" spans="1:7" ht="51">
      <c r="A13037" s="1162">
        <v>14764</v>
      </c>
      <c r="B13037" s="1162">
        <v>32943</v>
      </c>
      <c r="C13037" s="1163" t="s">
        <v>25740</v>
      </c>
      <c r="D13037" s="1163" t="s">
        <v>25741</v>
      </c>
      <c r="E13037" s="1164" t="s">
        <v>3287</v>
      </c>
      <c r="F13037" s="1165">
        <v>45177</v>
      </c>
      <c r="G13037" s="1165">
        <v>45266</v>
      </c>
    </row>
    <row r="13038" spans="1:7" ht="51">
      <c r="A13038" s="1162">
        <v>14765</v>
      </c>
      <c r="B13038" s="1162">
        <v>32944</v>
      </c>
      <c r="C13038" s="1163" t="s">
        <v>25742</v>
      </c>
      <c r="D13038" s="1163" t="s">
        <v>25743</v>
      </c>
      <c r="E13038" s="1164" t="s">
        <v>3287</v>
      </c>
      <c r="F13038" s="1165">
        <v>45297</v>
      </c>
      <c r="G13038" s="1165">
        <v>45386</v>
      </c>
    </row>
    <row r="13039" spans="1:7" ht="51">
      <c r="A13039" s="1162">
        <v>14766</v>
      </c>
      <c r="B13039" s="1162">
        <v>32945</v>
      </c>
      <c r="C13039" s="1163" t="s">
        <v>25744</v>
      </c>
      <c r="D13039" s="1163" t="s">
        <v>25745</v>
      </c>
      <c r="E13039" s="1164" t="s">
        <v>3287</v>
      </c>
      <c r="F13039" s="1165">
        <v>45177</v>
      </c>
      <c r="G13039" s="1165">
        <v>45266</v>
      </c>
    </row>
    <row r="13040" spans="1:7" ht="51">
      <c r="A13040" s="1162">
        <v>14767</v>
      </c>
      <c r="B13040" s="1162">
        <v>32946</v>
      </c>
      <c r="C13040" s="1163" t="s">
        <v>25746</v>
      </c>
      <c r="D13040" s="1163" t="s">
        <v>25747</v>
      </c>
      <c r="E13040" s="1164" t="s">
        <v>3287</v>
      </c>
      <c r="F13040" s="1165">
        <v>45177</v>
      </c>
      <c r="G13040" s="1165">
        <v>45266</v>
      </c>
    </row>
    <row r="13041" spans="1:7" ht="63.75">
      <c r="A13041" s="1162">
        <v>14768</v>
      </c>
      <c r="B13041" s="1162">
        <v>32947</v>
      </c>
      <c r="C13041" s="1163" t="s">
        <v>25748</v>
      </c>
      <c r="D13041" s="1163" t="s">
        <v>25749</v>
      </c>
      <c r="E13041" s="1164" t="s">
        <v>3287</v>
      </c>
      <c r="F13041" s="1165">
        <v>45177</v>
      </c>
      <c r="G13041" s="1165">
        <v>45266</v>
      </c>
    </row>
    <row r="13042" spans="1:7" ht="51">
      <c r="A13042" s="1162">
        <v>14769</v>
      </c>
      <c r="B13042" s="1162">
        <v>32948</v>
      </c>
      <c r="C13042" s="1163" t="s">
        <v>25750</v>
      </c>
      <c r="D13042" s="1163" t="s">
        <v>25751</v>
      </c>
      <c r="E13042" s="1164" t="s">
        <v>3009</v>
      </c>
      <c r="F13042" s="1165">
        <v>45177</v>
      </c>
      <c r="G13042" s="1165">
        <v>45326</v>
      </c>
    </row>
    <row r="13043" spans="1:7" ht="51">
      <c r="A13043" s="1162">
        <v>14770</v>
      </c>
      <c r="B13043" s="1162">
        <v>32949</v>
      </c>
      <c r="C13043" s="1163" t="s">
        <v>25752</v>
      </c>
      <c r="D13043" s="1163" t="s">
        <v>25753</v>
      </c>
      <c r="E13043" s="1164" t="s">
        <v>3287</v>
      </c>
      <c r="F13043" s="1165">
        <v>45177</v>
      </c>
      <c r="G13043" s="1165">
        <v>45266</v>
      </c>
    </row>
    <row r="13044" spans="1:7" ht="51">
      <c r="A13044" s="1162">
        <v>14771</v>
      </c>
      <c r="B13044" s="1162">
        <v>32950</v>
      </c>
      <c r="C13044" s="1163" t="s">
        <v>25754</v>
      </c>
      <c r="D13044" s="1163" t="s">
        <v>25755</v>
      </c>
      <c r="E13044" s="1164" t="s">
        <v>3287</v>
      </c>
      <c r="F13044" s="1165">
        <v>45177</v>
      </c>
      <c r="G13044" s="1165">
        <v>45266</v>
      </c>
    </row>
    <row r="13045" spans="1:7" ht="51">
      <c r="A13045" s="1162">
        <v>14772</v>
      </c>
      <c r="B13045" s="1162">
        <v>32951</v>
      </c>
      <c r="C13045" s="1163" t="s">
        <v>25756</v>
      </c>
      <c r="D13045" s="1163" t="s">
        <v>25757</v>
      </c>
      <c r="E13045" s="1164" t="s">
        <v>3287</v>
      </c>
      <c r="F13045" s="1165">
        <v>45177</v>
      </c>
      <c r="G13045" s="1165">
        <v>45266</v>
      </c>
    </row>
    <row r="13046" spans="1:7" ht="51">
      <c r="A13046" s="1162">
        <v>14773</v>
      </c>
      <c r="B13046" s="1162">
        <v>32952</v>
      </c>
      <c r="C13046" s="1163" t="s">
        <v>25758</v>
      </c>
      <c r="D13046" s="1163" t="s">
        <v>25759</v>
      </c>
      <c r="E13046" s="1164" t="s">
        <v>3287</v>
      </c>
      <c r="F13046" s="1165">
        <v>45177</v>
      </c>
      <c r="G13046" s="1165">
        <v>45266</v>
      </c>
    </row>
    <row r="13047" spans="1:7" ht="51">
      <c r="A13047" s="1162">
        <v>14774</v>
      </c>
      <c r="B13047" s="1162">
        <v>32953</v>
      </c>
      <c r="C13047" s="1163" t="s">
        <v>25760</v>
      </c>
      <c r="D13047" s="1163" t="s">
        <v>25761</v>
      </c>
      <c r="E13047" s="1164" t="s">
        <v>3287</v>
      </c>
      <c r="F13047" s="1165">
        <v>45177</v>
      </c>
      <c r="G13047" s="1165">
        <v>45266</v>
      </c>
    </row>
    <row r="13048" spans="1:7" ht="51">
      <c r="A13048" s="1162">
        <v>14775</v>
      </c>
      <c r="B13048" s="1162">
        <v>32954</v>
      </c>
      <c r="C13048" s="1163" t="s">
        <v>25762</v>
      </c>
      <c r="D13048" s="1163" t="s">
        <v>25763</v>
      </c>
      <c r="E13048" s="1164" t="s">
        <v>3287</v>
      </c>
      <c r="F13048" s="1165">
        <v>45177</v>
      </c>
      <c r="G13048" s="1165">
        <v>45266</v>
      </c>
    </row>
    <row r="13049" spans="1:7" ht="51">
      <c r="A13049" s="1162">
        <v>14776</v>
      </c>
      <c r="B13049" s="1162">
        <v>32955</v>
      </c>
      <c r="C13049" s="1163" t="s">
        <v>25764</v>
      </c>
      <c r="D13049" s="1163" t="s">
        <v>25765</v>
      </c>
      <c r="E13049" s="1164" t="s">
        <v>3287</v>
      </c>
      <c r="F13049" s="1165">
        <v>45177</v>
      </c>
      <c r="G13049" s="1165">
        <v>45266</v>
      </c>
    </row>
    <row r="13050" spans="1:7" ht="51">
      <c r="A13050" s="1162">
        <v>14777</v>
      </c>
      <c r="B13050" s="1162">
        <v>32956</v>
      </c>
      <c r="C13050" s="1163" t="s">
        <v>25766</v>
      </c>
      <c r="D13050" s="1163" t="s">
        <v>25767</v>
      </c>
      <c r="E13050" s="1164" t="s">
        <v>3287</v>
      </c>
      <c r="F13050" s="1165">
        <v>45177</v>
      </c>
      <c r="G13050" s="1165">
        <v>45266</v>
      </c>
    </row>
    <row r="13051" spans="1:7" ht="51">
      <c r="A13051" s="1162">
        <v>14778</v>
      </c>
      <c r="B13051" s="1162">
        <v>32957</v>
      </c>
      <c r="C13051" s="1163" t="s">
        <v>25768</v>
      </c>
      <c r="D13051" s="1163" t="s">
        <v>25769</v>
      </c>
      <c r="E13051" s="1164" t="s">
        <v>3287</v>
      </c>
      <c r="F13051" s="1165">
        <v>45177</v>
      </c>
      <c r="G13051" s="1165">
        <v>45266</v>
      </c>
    </row>
    <row r="13052" spans="1:7" ht="51">
      <c r="A13052" s="1162">
        <v>14779</v>
      </c>
      <c r="B13052" s="1162">
        <v>32958</v>
      </c>
      <c r="C13052" s="1163" t="s">
        <v>25770</v>
      </c>
      <c r="D13052" s="1163" t="s">
        <v>25771</v>
      </c>
      <c r="E13052" s="1164" t="s">
        <v>3287</v>
      </c>
      <c r="F13052" s="1165">
        <v>45177</v>
      </c>
      <c r="G13052" s="1165">
        <v>45266</v>
      </c>
    </row>
    <row r="13053" spans="1:7" ht="51">
      <c r="A13053" s="1162">
        <v>14780</v>
      </c>
      <c r="B13053" s="1162">
        <v>32959</v>
      </c>
      <c r="C13053" s="1163" t="s">
        <v>25772</v>
      </c>
      <c r="D13053" s="1163" t="s">
        <v>25773</v>
      </c>
      <c r="E13053" s="1164" t="s">
        <v>3287</v>
      </c>
      <c r="F13053" s="1165">
        <v>45297</v>
      </c>
      <c r="G13053" s="1165">
        <v>45386</v>
      </c>
    </row>
    <row r="13054" spans="1:7" ht="51">
      <c r="A13054" s="1162">
        <v>14781</v>
      </c>
      <c r="B13054" s="1162">
        <v>32960</v>
      </c>
      <c r="C13054" s="1163" t="s">
        <v>25774</v>
      </c>
      <c r="D13054" s="1163" t="s">
        <v>25775</v>
      </c>
      <c r="E13054" s="1164" t="s">
        <v>3287</v>
      </c>
      <c r="F13054" s="1165">
        <v>45297</v>
      </c>
      <c r="G13054" s="1165">
        <v>45386</v>
      </c>
    </row>
    <row r="13055" spans="1:7" ht="38.25">
      <c r="A13055" s="1162">
        <v>14782</v>
      </c>
      <c r="B13055" s="1162">
        <v>32961</v>
      </c>
      <c r="C13055" s="1163" t="s">
        <v>25776</v>
      </c>
      <c r="D13055" s="1163" t="s">
        <v>25777</v>
      </c>
      <c r="E13055" s="1164" t="s">
        <v>3009</v>
      </c>
      <c r="F13055" s="1165">
        <v>45177</v>
      </c>
      <c r="G13055" s="1165">
        <v>45326</v>
      </c>
    </row>
    <row r="13056" spans="1:7" ht="51">
      <c r="A13056" s="1162">
        <v>14783</v>
      </c>
      <c r="B13056" s="1162">
        <v>32962</v>
      </c>
      <c r="C13056" s="1163" t="s">
        <v>25778</v>
      </c>
      <c r="D13056" s="1163" t="s">
        <v>25779</v>
      </c>
      <c r="E13056" s="1164" t="s">
        <v>3287</v>
      </c>
      <c r="F13056" s="1165">
        <v>45177</v>
      </c>
      <c r="G13056" s="1165">
        <v>45266</v>
      </c>
    </row>
    <row r="13057" spans="1:7" ht="51">
      <c r="A13057" s="1162">
        <v>14784</v>
      </c>
      <c r="B13057" s="1162">
        <v>32963</v>
      </c>
      <c r="C13057" s="1163" t="s">
        <v>25780</v>
      </c>
      <c r="D13057" s="1163" t="s">
        <v>25781</v>
      </c>
      <c r="E13057" s="1164" t="s">
        <v>3287</v>
      </c>
      <c r="F13057" s="1165">
        <v>45177</v>
      </c>
      <c r="G13057" s="1165">
        <v>45266</v>
      </c>
    </row>
    <row r="13058" spans="1:7" ht="51">
      <c r="A13058" s="1162">
        <v>14785</v>
      </c>
      <c r="B13058" s="1162">
        <v>32964</v>
      </c>
      <c r="C13058" s="1163" t="s">
        <v>25782</v>
      </c>
      <c r="D13058" s="1163" t="s">
        <v>25783</v>
      </c>
      <c r="E13058" s="1164" t="s">
        <v>3287</v>
      </c>
      <c r="F13058" s="1165">
        <v>45177</v>
      </c>
      <c r="G13058" s="1165">
        <v>45266</v>
      </c>
    </row>
    <row r="13059" spans="1:7" ht="51">
      <c r="A13059" s="1162">
        <v>14786</v>
      </c>
      <c r="B13059" s="1162">
        <v>32965</v>
      </c>
      <c r="C13059" s="1163" t="s">
        <v>25784</v>
      </c>
      <c r="D13059" s="1163" t="s">
        <v>25785</v>
      </c>
      <c r="E13059" s="1164" t="s">
        <v>3287</v>
      </c>
      <c r="F13059" s="1165">
        <v>45177</v>
      </c>
      <c r="G13059" s="1165">
        <v>45266</v>
      </c>
    </row>
    <row r="13060" spans="1:7" ht="51">
      <c r="A13060" s="1162">
        <v>14787</v>
      </c>
      <c r="B13060" s="1162">
        <v>32966</v>
      </c>
      <c r="C13060" s="1163" t="s">
        <v>25786</v>
      </c>
      <c r="D13060" s="1163" t="s">
        <v>25787</v>
      </c>
      <c r="E13060" s="1164" t="s">
        <v>3287</v>
      </c>
      <c r="F13060" s="1165">
        <v>45177</v>
      </c>
      <c r="G13060" s="1165">
        <v>45266</v>
      </c>
    </row>
    <row r="13061" spans="1:7" ht="51">
      <c r="A13061" s="1162">
        <v>14788</v>
      </c>
      <c r="B13061" s="1162">
        <v>32967</v>
      </c>
      <c r="C13061" s="1163" t="s">
        <v>25788</v>
      </c>
      <c r="D13061" s="1163" t="s">
        <v>25789</v>
      </c>
      <c r="E13061" s="1164" t="s">
        <v>3287</v>
      </c>
      <c r="F13061" s="1165">
        <v>45177</v>
      </c>
      <c r="G13061" s="1165">
        <v>45266</v>
      </c>
    </row>
    <row r="13062" spans="1:7" ht="38.25">
      <c r="A13062" s="1162">
        <v>14789</v>
      </c>
      <c r="B13062" s="1162">
        <v>32968</v>
      </c>
      <c r="C13062" s="1163" t="s">
        <v>25776</v>
      </c>
      <c r="D13062" s="1163" t="s">
        <v>25777</v>
      </c>
      <c r="E13062" s="1164" t="s">
        <v>3287</v>
      </c>
      <c r="F13062" s="1165">
        <v>45177</v>
      </c>
      <c r="G13062" s="1165">
        <v>45266</v>
      </c>
    </row>
    <row r="13063" spans="1:7" ht="51">
      <c r="A13063" s="1162">
        <v>14790</v>
      </c>
      <c r="B13063" s="1162">
        <v>32969</v>
      </c>
      <c r="C13063" s="1163" t="s">
        <v>25790</v>
      </c>
      <c r="D13063" s="1163" t="s">
        <v>25791</v>
      </c>
      <c r="E13063" s="1164" t="s">
        <v>3287</v>
      </c>
      <c r="F13063" s="1165">
        <v>45177</v>
      </c>
      <c r="G13063" s="1165">
        <v>45266</v>
      </c>
    </row>
    <row r="13064" spans="1:7" ht="51">
      <c r="A13064" s="1162">
        <v>14791</v>
      </c>
      <c r="B13064" s="1162">
        <v>32970</v>
      </c>
      <c r="C13064" s="1163" t="s">
        <v>25792</v>
      </c>
      <c r="D13064" s="1163" t="s">
        <v>25793</v>
      </c>
      <c r="E13064" s="1164" t="s">
        <v>3287</v>
      </c>
      <c r="F13064" s="1165">
        <v>45177</v>
      </c>
      <c r="G13064" s="1165">
        <v>45266</v>
      </c>
    </row>
    <row r="13065" spans="1:7" ht="51">
      <c r="A13065" s="1162">
        <v>14792</v>
      </c>
      <c r="B13065" s="1162">
        <v>32971</v>
      </c>
      <c r="C13065" s="1163" t="s">
        <v>25794</v>
      </c>
      <c r="D13065" s="1163" t="s">
        <v>25795</v>
      </c>
      <c r="E13065" s="1164" t="s">
        <v>3287</v>
      </c>
      <c r="F13065" s="1165">
        <v>45297</v>
      </c>
      <c r="G13065" s="1165">
        <v>45386</v>
      </c>
    </row>
    <row r="13066" spans="1:7" ht="51">
      <c r="A13066" s="1162">
        <v>14793</v>
      </c>
      <c r="B13066" s="1162">
        <v>32972</v>
      </c>
      <c r="C13066" s="1163" t="s">
        <v>25796</v>
      </c>
      <c r="D13066" s="1163" t="s">
        <v>25797</v>
      </c>
      <c r="E13066" s="1164" t="s">
        <v>3287</v>
      </c>
      <c r="F13066" s="1165">
        <v>45297</v>
      </c>
      <c r="G13066" s="1165">
        <v>45386</v>
      </c>
    </row>
    <row r="13067" spans="1:7" ht="51">
      <c r="A13067" s="1162">
        <v>14794</v>
      </c>
      <c r="B13067" s="1162">
        <v>32973</v>
      </c>
      <c r="C13067" s="1163" t="s">
        <v>25798</v>
      </c>
      <c r="D13067" s="1163" t="s">
        <v>25799</v>
      </c>
      <c r="E13067" s="1164" t="s">
        <v>2894</v>
      </c>
      <c r="F13067" s="1165">
        <v>45177</v>
      </c>
      <c r="G13067" s="1165">
        <v>45296</v>
      </c>
    </row>
    <row r="13068" spans="1:7" ht="51">
      <c r="A13068" s="1162">
        <v>14795</v>
      </c>
      <c r="B13068" s="1162">
        <v>32974</v>
      </c>
      <c r="C13068" s="1163" t="s">
        <v>25800</v>
      </c>
      <c r="D13068" s="1163" t="s">
        <v>25801</v>
      </c>
      <c r="E13068" s="1164" t="s">
        <v>2894</v>
      </c>
      <c r="F13068" s="1165">
        <v>45177</v>
      </c>
      <c r="G13068" s="1165">
        <v>45296</v>
      </c>
    </row>
    <row r="13069" spans="1:7" ht="63.75">
      <c r="A13069" s="1162">
        <v>14796</v>
      </c>
      <c r="B13069" s="1162">
        <v>32975</v>
      </c>
      <c r="C13069" s="1163" t="s">
        <v>25802</v>
      </c>
      <c r="D13069" s="1163" t="s">
        <v>25803</v>
      </c>
      <c r="E13069" s="1164" t="s">
        <v>2894</v>
      </c>
      <c r="F13069" s="1165">
        <v>45177</v>
      </c>
      <c r="G13069" s="1165">
        <v>45296</v>
      </c>
    </row>
    <row r="13070" spans="1:7" ht="51">
      <c r="A13070" s="1162">
        <v>14797</v>
      </c>
      <c r="B13070" s="1162">
        <v>32976</v>
      </c>
      <c r="C13070" s="1163" t="s">
        <v>25804</v>
      </c>
      <c r="D13070" s="1163" t="s">
        <v>25805</v>
      </c>
      <c r="E13070" s="1164" t="s">
        <v>3287</v>
      </c>
      <c r="F13070" s="1165">
        <v>45177</v>
      </c>
      <c r="G13070" s="1165">
        <v>45266</v>
      </c>
    </row>
    <row r="13071" spans="1:7" ht="51">
      <c r="A13071" s="1162">
        <v>14798</v>
      </c>
      <c r="B13071" s="1162">
        <v>32977</v>
      </c>
      <c r="C13071" s="1163" t="s">
        <v>25806</v>
      </c>
      <c r="D13071" s="1163" t="s">
        <v>25807</v>
      </c>
      <c r="E13071" s="1164" t="s">
        <v>3287</v>
      </c>
      <c r="F13071" s="1165">
        <v>45177</v>
      </c>
      <c r="G13071" s="1165">
        <v>45266</v>
      </c>
    </row>
    <row r="13072" spans="1:7" ht="51">
      <c r="A13072" s="1162">
        <v>14799</v>
      </c>
      <c r="B13072" s="1162">
        <v>32978</v>
      </c>
      <c r="C13072" s="1163" t="s">
        <v>25808</v>
      </c>
      <c r="D13072" s="1163" t="s">
        <v>25809</v>
      </c>
      <c r="E13072" s="1164" t="s">
        <v>3287</v>
      </c>
      <c r="F13072" s="1165">
        <v>45297</v>
      </c>
      <c r="G13072" s="1165">
        <v>45386</v>
      </c>
    </row>
    <row r="13073" spans="1:7" ht="63.75">
      <c r="A13073" s="1162">
        <v>14800</v>
      </c>
      <c r="B13073" s="1162">
        <v>32979</v>
      </c>
      <c r="C13073" s="1163" t="s">
        <v>25810</v>
      </c>
      <c r="D13073" s="1163" t="s">
        <v>25811</v>
      </c>
      <c r="E13073" s="1164" t="s">
        <v>3287</v>
      </c>
      <c r="F13073" s="1165">
        <v>45177</v>
      </c>
      <c r="G13073" s="1165">
        <v>45266</v>
      </c>
    </row>
    <row r="13074" spans="1:7" ht="51">
      <c r="A13074" s="1162">
        <v>14801</v>
      </c>
      <c r="B13074" s="1162">
        <v>32980</v>
      </c>
      <c r="C13074" s="1163" t="s">
        <v>25812</v>
      </c>
      <c r="D13074" s="1163" t="s">
        <v>25813</v>
      </c>
      <c r="E13074" s="1164" t="s">
        <v>3287</v>
      </c>
      <c r="F13074" s="1165">
        <v>45177</v>
      </c>
      <c r="G13074" s="1165">
        <v>45266</v>
      </c>
    </row>
    <row r="13075" spans="1:7" ht="51">
      <c r="A13075" s="1162">
        <v>14802</v>
      </c>
      <c r="B13075" s="1162">
        <v>32981</v>
      </c>
      <c r="C13075" s="1163" t="s">
        <v>25814</v>
      </c>
      <c r="D13075" s="1163" t="s">
        <v>25815</v>
      </c>
      <c r="E13075" s="1164" t="s">
        <v>3287</v>
      </c>
      <c r="F13075" s="1165">
        <v>45297</v>
      </c>
      <c r="G13075" s="1165">
        <v>45386</v>
      </c>
    </row>
    <row r="13076" spans="1:7" ht="63.75">
      <c r="A13076" s="1162">
        <v>14803</v>
      </c>
      <c r="B13076" s="1162">
        <v>32982</v>
      </c>
      <c r="C13076" s="1163" t="s">
        <v>25816</v>
      </c>
      <c r="D13076" s="1163" t="s">
        <v>25817</v>
      </c>
      <c r="E13076" s="1164" t="s">
        <v>3287</v>
      </c>
      <c r="F13076" s="1165">
        <v>45297</v>
      </c>
      <c r="G13076" s="1165">
        <v>45386</v>
      </c>
    </row>
    <row r="13077" spans="1:7" ht="51">
      <c r="A13077" s="1162">
        <v>14804</v>
      </c>
      <c r="B13077" s="1162">
        <v>32983</v>
      </c>
      <c r="C13077" s="1163" t="s">
        <v>25818</v>
      </c>
      <c r="D13077" s="1163" t="s">
        <v>25819</v>
      </c>
      <c r="E13077" s="1164" t="s">
        <v>3287</v>
      </c>
      <c r="F13077" s="1165">
        <v>45177</v>
      </c>
      <c r="G13077" s="1165">
        <v>45266</v>
      </c>
    </row>
    <row r="13078" spans="1:7" ht="51">
      <c r="A13078" s="1162">
        <v>14805</v>
      </c>
      <c r="B13078" s="1162">
        <v>32984</v>
      </c>
      <c r="C13078" s="1163" t="s">
        <v>25820</v>
      </c>
      <c r="D13078" s="1163" t="s">
        <v>25821</v>
      </c>
      <c r="E13078" s="1164" t="s">
        <v>3287</v>
      </c>
      <c r="F13078" s="1165">
        <v>45177</v>
      </c>
      <c r="G13078" s="1165">
        <v>45266</v>
      </c>
    </row>
    <row r="13079" spans="1:7" ht="51">
      <c r="A13079" s="1162">
        <v>14806</v>
      </c>
      <c r="B13079" s="1162">
        <v>32985</v>
      </c>
      <c r="C13079" s="1163" t="s">
        <v>25822</v>
      </c>
      <c r="D13079" s="1163" t="s">
        <v>25823</v>
      </c>
      <c r="E13079" s="1164" t="s">
        <v>3287</v>
      </c>
      <c r="F13079" s="1165">
        <v>45177</v>
      </c>
      <c r="G13079" s="1165">
        <v>45266</v>
      </c>
    </row>
    <row r="13080" spans="1:7" ht="51">
      <c r="A13080" s="1162">
        <v>14807</v>
      </c>
      <c r="B13080" s="1162">
        <v>32986</v>
      </c>
      <c r="C13080" s="1163" t="s">
        <v>25824</v>
      </c>
      <c r="D13080" s="1163" t="s">
        <v>25825</v>
      </c>
      <c r="E13080" s="1164" t="s">
        <v>3287</v>
      </c>
      <c r="F13080" s="1165">
        <v>45297</v>
      </c>
      <c r="G13080" s="1165">
        <v>45386</v>
      </c>
    </row>
    <row r="13081" spans="1:7" ht="51">
      <c r="A13081" s="1162">
        <v>14808</v>
      </c>
      <c r="B13081" s="1162">
        <v>32987</v>
      </c>
      <c r="C13081" s="1163" t="s">
        <v>25826</v>
      </c>
      <c r="D13081" s="1163" t="s">
        <v>25827</v>
      </c>
      <c r="E13081" s="1164" t="s">
        <v>3287</v>
      </c>
      <c r="F13081" s="1165">
        <v>45177</v>
      </c>
      <c r="G13081" s="1165">
        <v>45266</v>
      </c>
    </row>
    <row r="13082" spans="1:7" ht="51">
      <c r="A13082" s="1162">
        <v>14809</v>
      </c>
      <c r="B13082" s="1162">
        <v>32988</v>
      </c>
      <c r="C13082" s="1163" t="s">
        <v>25828</v>
      </c>
      <c r="D13082" s="1163" t="s">
        <v>25829</v>
      </c>
      <c r="E13082" s="1164" t="s">
        <v>3287</v>
      </c>
      <c r="F13082" s="1165">
        <v>45297</v>
      </c>
      <c r="G13082" s="1165">
        <v>45386</v>
      </c>
    </row>
    <row r="13083" spans="1:7" ht="63.75">
      <c r="A13083" s="1162">
        <v>14810</v>
      </c>
      <c r="B13083" s="1162">
        <v>32989</v>
      </c>
      <c r="C13083" s="1163" t="s">
        <v>25830</v>
      </c>
      <c r="D13083" s="1163" t="s">
        <v>25831</v>
      </c>
      <c r="E13083" s="1164" t="s">
        <v>3287</v>
      </c>
      <c r="F13083" s="1165">
        <v>45297</v>
      </c>
      <c r="G13083" s="1165">
        <v>45386</v>
      </c>
    </row>
    <row r="13084" spans="1:7" ht="63.75">
      <c r="A13084" s="1162">
        <v>14811</v>
      </c>
      <c r="B13084" s="1162">
        <v>32990</v>
      </c>
      <c r="C13084" s="1163" t="s">
        <v>25830</v>
      </c>
      <c r="D13084" s="1163" t="s">
        <v>25832</v>
      </c>
      <c r="E13084" s="1164" t="s">
        <v>3287</v>
      </c>
      <c r="F13084" s="1165">
        <v>45297</v>
      </c>
      <c r="G13084" s="1165">
        <v>45386</v>
      </c>
    </row>
    <row r="13085" spans="1:7" ht="51">
      <c r="A13085" s="1162">
        <v>14812</v>
      </c>
      <c r="B13085" s="1162">
        <v>32991</v>
      </c>
      <c r="C13085" s="1163" t="s">
        <v>25790</v>
      </c>
      <c r="D13085" s="1163" t="s">
        <v>25791</v>
      </c>
      <c r="E13085" s="1164" t="s">
        <v>3009</v>
      </c>
      <c r="F13085" s="1165">
        <v>45177</v>
      </c>
      <c r="G13085" s="1165">
        <v>45326</v>
      </c>
    </row>
    <row r="13086" spans="1:7" ht="51">
      <c r="A13086" s="1162">
        <v>14813</v>
      </c>
      <c r="B13086" s="1162">
        <v>32992</v>
      </c>
      <c r="C13086" s="1163" t="s">
        <v>25833</v>
      </c>
      <c r="D13086" s="1163" t="s">
        <v>25834</v>
      </c>
      <c r="E13086" s="1164" t="s">
        <v>3009</v>
      </c>
      <c r="F13086" s="1165">
        <v>45177</v>
      </c>
      <c r="G13086" s="1165">
        <v>45326</v>
      </c>
    </row>
    <row r="13087" spans="1:7" ht="51">
      <c r="A13087" s="1162">
        <v>14814</v>
      </c>
      <c r="B13087" s="1162">
        <v>32993</v>
      </c>
      <c r="C13087" s="1163" t="s">
        <v>25806</v>
      </c>
      <c r="D13087" s="1163" t="s">
        <v>25807</v>
      </c>
      <c r="E13087" s="1164" t="s">
        <v>3009</v>
      </c>
      <c r="F13087" s="1165">
        <v>45177</v>
      </c>
      <c r="G13087" s="1165">
        <v>45326</v>
      </c>
    </row>
    <row r="13088" spans="1:7" ht="51">
      <c r="A13088" s="1162">
        <v>14815</v>
      </c>
      <c r="B13088" s="1162">
        <v>32994</v>
      </c>
      <c r="C13088" s="1163" t="s">
        <v>25835</v>
      </c>
      <c r="D13088" s="1163" t="s">
        <v>25836</v>
      </c>
      <c r="E13088" s="1164" t="s">
        <v>3287</v>
      </c>
      <c r="F13088" s="1165">
        <v>45177</v>
      </c>
      <c r="G13088" s="1165">
        <v>45266</v>
      </c>
    </row>
    <row r="13089" spans="1:7" ht="51">
      <c r="A13089" s="1162">
        <v>14816</v>
      </c>
      <c r="B13089" s="1162">
        <v>32995</v>
      </c>
      <c r="C13089" s="1163" t="s">
        <v>25837</v>
      </c>
      <c r="D13089" s="1163" t="s">
        <v>25838</v>
      </c>
      <c r="E13089" s="1164" t="s">
        <v>3287</v>
      </c>
      <c r="F13089" s="1165">
        <v>45177</v>
      </c>
      <c r="G13089" s="1165">
        <v>45266</v>
      </c>
    </row>
    <row r="13090" spans="1:7" ht="51">
      <c r="A13090" s="1162">
        <v>14817</v>
      </c>
      <c r="B13090" s="1162">
        <v>32996</v>
      </c>
      <c r="C13090" s="1163" t="s">
        <v>25839</v>
      </c>
      <c r="D13090" s="1163" t="s">
        <v>25840</v>
      </c>
      <c r="E13090" s="1164" t="s">
        <v>2894</v>
      </c>
      <c r="F13090" s="1165">
        <v>45177</v>
      </c>
      <c r="G13090" s="1165">
        <v>45296</v>
      </c>
    </row>
    <row r="13091" spans="1:7" ht="38.25">
      <c r="A13091" s="1162">
        <v>14818</v>
      </c>
      <c r="B13091" s="1162">
        <v>32997</v>
      </c>
      <c r="C13091" s="1163" t="s">
        <v>25841</v>
      </c>
      <c r="D13091" s="1163" t="s">
        <v>25842</v>
      </c>
      <c r="E13091" s="1164" t="s">
        <v>2894</v>
      </c>
      <c r="F13091" s="1165">
        <v>45177</v>
      </c>
      <c r="G13091" s="1165">
        <v>45296</v>
      </c>
    </row>
    <row r="13092" spans="1:7" ht="38.25">
      <c r="A13092" s="1162">
        <v>14819</v>
      </c>
      <c r="B13092" s="1162">
        <v>32998</v>
      </c>
      <c r="C13092" s="1163" t="s">
        <v>25843</v>
      </c>
      <c r="D13092" s="1163" t="s">
        <v>25844</v>
      </c>
      <c r="E13092" s="1164" t="s">
        <v>2894</v>
      </c>
      <c r="F13092" s="1165">
        <v>45177</v>
      </c>
      <c r="G13092" s="1165">
        <v>45296</v>
      </c>
    </row>
    <row r="13093" spans="1:7" ht="38.25">
      <c r="A13093" s="1162">
        <v>14820</v>
      </c>
      <c r="B13093" s="1162">
        <v>32999</v>
      </c>
      <c r="C13093" s="1163" t="s">
        <v>25845</v>
      </c>
      <c r="D13093" s="1163" t="s">
        <v>25846</v>
      </c>
      <c r="E13093" s="1164" t="s">
        <v>2894</v>
      </c>
      <c r="F13093" s="1165">
        <v>45177</v>
      </c>
      <c r="G13093" s="1165">
        <v>45296</v>
      </c>
    </row>
    <row r="13094" spans="1:7" ht="51">
      <c r="A13094" s="1162">
        <v>14821</v>
      </c>
      <c r="B13094" s="1162">
        <v>33000</v>
      </c>
      <c r="C13094" s="1163" t="s">
        <v>25847</v>
      </c>
      <c r="D13094" s="1163" t="s">
        <v>25848</v>
      </c>
      <c r="E13094" s="1164" t="s">
        <v>3287</v>
      </c>
      <c r="F13094" s="1165">
        <v>45177</v>
      </c>
      <c r="G13094" s="1165">
        <v>45266</v>
      </c>
    </row>
    <row r="13095" spans="1:7" ht="51">
      <c r="A13095" s="1162">
        <v>14822</v>
      </c>
      <c r="B13095" s="1162">
        <v>33001</v>
      </c>
      <c r="C13095" s="1163" t="s">
        <v>25849</v>
      </c>
      <c r="D13095" s="1163" t="s">
        <v>25850</v>
      </c>
      <c r="E13095" s="1164" t="s">
        <v>3287</v>
      </c>
      <c r="F13095" s="1165">
        <v>45177</v>
      </c>
      <c r="G13095" s="1165">
        <v>45266</v>
      </c>
    </row>
    <row r="13096" spans="1:7" ht="51">
      <c r="A13096" s="1162">
        <v>14823</v>
      </c>
      <c r="B13096" s="1162">
        <v>33002</v>
      </c>
      <c r="C13096" s="1163" t="s">
        <v>25833</v>
      </c>
      <c r="D13096" s="1163" t="s">
        <v>25834</v>
      </c>
      <c r="E13096" s="1164" t="s">
        <v>3287</v>
      </c>
      <c r="F13096" s="1165">
        <v>45177</v>
      </c>
      <c r="G13096" s="1165">
        <v>45266</v>
      </c>
    </row>
    <row r="13097" spans="1:7" ht="63.75">
      <c r="A13097" s="1162">
        <v>14824</v>
      </c>
      <c r="B13097" s="1162">
        <v>33003</v>
      </c>
      <c r="C13097" s="1163" t="s">
        <v>25851</v>
      </c>
      <c r="D13097" s="1163" t="s">
        <v>25852</v>
      </c>
      <c r="E13097" s="1164" t="s">
        <v>3287</v>
      </c>
      <c r="F13097" s="1165">
        <v>45297</v>
      </c>
      <c r="G13097" s="1165">
        <v>45386</v>
      </c>
    </row>
    <row r="13098" spans="1:7" ht="51">
      <c r="A13098" s="1162">
        <v>14825</v>
      </c>
      <c r="B13098" s="1162">
        <v>33004</v>
      </c>
      <c r="C13098" s="1163" t="s">
        <v>25853</v>
      </c>
      <c r="D13098" s="1163" t="s">
        <v>25854</v>
      </c>
      <c r="E13098" s="1164" t="s">
        <v>2894</v>
      </c>
      <c r="F13098" s="1165">
        <v>45177</v>
      </c>
      <c r="G13098" s="1165">
        <v>45296</v>
      </c>
    </row>
    <row r="13099" spans="1:7" ht="63.75">
      <c r="A13099" s="1162">
        <v>14826</v>
      </c>
      <c r="B13099" s="1162">
        <v>33005</v>
      </c>
      <c r="C13099" s="1163" t="s">
        <v>25855</v>
      </c>
      <c r="D13099" s="1163" t="s">
        <v>25856</v>
      </c>
      <c r="E13099" s="1164" t="s">
        <v>2894</v>
      </c>
      <c r="F13099" s="1165">
        <v>45177</v>
      </c>
      <c r="G13099" s="1165">
        <v>45296</v>
      </c>
    </row>
    <row r="13100" spans="1:7" ht="51">
      <c r="A13100" s="1162">
        <v>14827</v>
      </c>
      <c r="B13100" s="1162">
        <v>33006</v>
      </c>
      <c r="C13100" s="1163" t="s">
        <v>25857</v>
      </c>
      <c r="D13100" s="1163" t="s">
        <v>25858</v>
      </c>
      <c r="E13100" s="1164" t="s">
        <v>2894</v>
      </c>
      <c r="F13100" s="1165">
        <v>45177</v>
      </c>
      <c r="G13100" s="1165">
        <v>45296</v>
      </c>
    </row>
    <row r="13101" spans="1:7" ht="63.75">
      <c r="A13101" s="1162">
        <v>14828</v>
      </c>
      <c r="B13101" s="1162">
        <v>33007</v>
      </c>
      <c r="C13101" s="1163" t="s">
        <v>25859</v>
      </c>
      <c r="D13101" s="1163" t="s">
        <v>25860</v>
      </c>
      <c r="E13101" s="1164" t="s">
        <v>2894</v>
      </c>
      <c r="F13101" s="1165">
        <v>45177</v>
      </c>
      <c r="G13101" s="1165">
        <v>45296</v>
      </c>
    </row>
    <row r="13102" spans="1:7" ht="63.75">
      <c r="A13102" s="1162">
        <v>14829</v>
      </c>
      <c r="B13102" s="1162">
        <v>33008</v>
      </c>
      <c r="C13102" s="1163" t="s">
        <v>25861</v>
      </c>
      <c r="D13102" s="1163" t="s">
        <v>25862</v>
      </c>
      <c r="E13102" s="1164" t="s">
        <v>3287</v>
      </c>
      <c r="F13102" s="1165">
        <v>45177</v>
      </c>
      <c r="G13102" s="1165">
        <v>45266</v>
      </c>
    </row>
    <row r="13103" spans="1:7" ht="51">
      <c r="A13103" s="1162">
        <v>14830</v>
      </c>
      <c r="B13103" s="1162">
        <v>33009</v>
      </c>
      <c r="C13103" s="1163" t="s">
        <v>25780</v>
      </c>
      <c r="D13103" s="1163" t="s">
        <v>25781</v>
      </c>
      <c r="E13103" s="1164" t="s">
        <v>3009</v>
      </c>
      <c r="F13103" s="1165">
        <v>45177</v>
      </c>
      <c r="G13103" s="1165">
        <v>45326</v>
      </c>
    </row>
    <row r="13104" spans="1:7" ht="51">
      <c r="A13104" s="1162">
        <v>14831</v>
      </c>
      <c r="B13104" s="1162">
        <v>33010</v>
      </c>
      <c r="C13104" s="1163" t="s">
        <v>25863</v>
      </c>
      <c r="D13104" s="1163" t="s">
        <v>25864</v>
      </c>
      <c r="E13104" s="1164" t="s">
        <v>3287</v>
      </c>
      <c r="F13104" s="1165">
        <v>45177</v>
      </c>
      <c r="G13104" s="1165">
        <v>45266</v>
      </c>
    </row>
    <row r="13105" spans="1:7" ht="51">
      <c r="A13105" s="1162">
        <v>14832</v>
      </c>
      <c r="B13105" s="1162">
        <v>33011</v>
      </c>
      <c r="C13105" s="1163" t="s">
        <v>25865</v>
      </c>
      <c r="D13105" s="1163" t="s">
        <v>25866</v>
      </c>
      <c r="E13105" s="1164" t="s">
        <v>3287</v>
      </c>
      <c r="F13105" s="1165">
        <v>45177</v>
      </c>
      <c r="G13105" s="1165">
        <v>45266</v>
      </c>
    </row>
    <row r="13106" spans="1:7" ht="51">
      <c r="A13106" s="1162">
        <v>14833</v>
      </c>
      <c r="B13106" s="1162">
        <v>33012</v>
      </c>
      <c r="C13106" s="1163" t="s">
        <v>25778</v>
      </c>
      <c r="D13106" s="1163" t="s">
        <v>25779</v>
      </c>
      <c r="E13106" s="1164" t="s">
        <v>3009</v>
      </c>
      <c r="F13106" s="1165">
        <v>45177</v>
      </c>
      <c r="G13106" s="1165">
        <v>45326</v>
      </c>
    </row>
    <row r="13107" spans="1:7" ht="51">
      <c r="A13107" s="1162">
        <v>14834</v>
      </c>
      <c r="B13107" s="1162">
        <v>33013</v>
      </c>
      <c r="C13107" s="1163" t="s">
        <v>25863</v>
      </c>
      <c r="D13107" s="1163" t="s">
        <v>25864</v>
      </c>
      <c r="E13107" s="1164" t="s">
        <v>3009</v>
      </c>
      <c r="F13107" s="1165">
        <v>45177</v>
      </c>
      <c r="G13107" s="1165">
        <v>45326</v>
      </c>
    </row>
    <row r="13108" spans="1:7" ht="51">
      <c r="A13108" s="1162">
        <v>14835</v>
      </c>
      <c r="B13108" s="1162">
        <v>33014</v>
      </c>
      <c r="C13108" s="1163" t="s">
        <v>25804</v>
      </c>
      <c r="D13108" s="1163" t="s">
        <v>25805</v>
      </c>
      <c r="E13108" s="1164" t="s">
        <v>3009</v>
      </c>
      <c r="F13108" s="1165">
        <v>45177</v>
      </c>
      <c r="G13108" s="1165">
        <v>45326</v>
      </c>
    </row>
    <row r="13109" spans="1:7" ht="51">
      <c r="A13109" s="1162">
        <v>14836</v>
      </c>
      <c r="B13109" s="1162">
        <v>33015</v>
      </c>
      <c r="C13109" s="1163" t="s">
        <v>25826</v>
      </c>
      <c r="D13109" s="1163" t="s">
        <v>25827</v>
      </c>
      <c r="E13109" s="1164" t="s">
        <v>3009</v>
      </c>
      <c r="F13109" s="1165">
        <v>45177</v>
      </c>
      <c r="G13109" s="1165">
        <v>45326</v>
      </c>
    </row>
    <row r="13110" spans="1:7" ht="51">
      <c r="A13110" s="1162">
        <v>14837</v>
      </c>
      <c r="B13110" s="1162">
        <v>33016</v>
      </c>
      <c r="C13110" s="1163" t="s">
        <v>25849</v>
      </c>
      <c r="D13110" s="1163" t="s">
        <v>25850</v>
      </c>
      <c r="E13110" s="1164" t="s">
        <v>3009</v>
      </c>
      <c r="F13110" s="1165">
        <v>45177</v>
      </c>
      <c r="G13110" s="1165">
        <v>45326</v>
      </c>
    </row>
    <row r="13111" spans="1:7" ht="51">
      <c r="A13111" s="1162">
        <v>14838</v>
      </c>
      <c r="B13111" s="1162">
        <v>33017</v>
      </c>
      <c r="C13111" s="1163" t="s">
        <v>25867</v>
      </c>
      <c r="D13111" s="1163" t="s">
        <v>25868</v>
      </c>
      <c r="E13111" s="1164" t="s">
        <v>3009</v>
      </c>
      <c r="F13111" s="1165">
        <v>45177</v>
      </c>
      <c r="G13111" s="1165">
        <v>45326</v>
      </c>
    </row>
    <row r="13112" spans="1:7" ht="63.75">
      <c r="A13112" s="1162">
        <v>14839</v>
      </c>
      <c r="B13112" s="1162">
        <v>33018</v>
      </c>
      <c r="C13112" s="1163" t="s">
        <v>25861</v>
      </c>
      <c r="D13112" s="1163" t="s">
        <v>25862</v>
      </c>
      <c r="E13112" s="1164" t="s">
        <v>3009</v>
      </c>
      <c r="F13112" s="1165">
        <v>45177</v>
      </c>
      <c r="G13112" s="1165">
        <v>45326</v>
      </c>
    </row>
    <row r="13113" spans="1:7" ht="51">
      <c r="A13113" s="1162">
        <v>14840</v>
      </c>
      <c r="B13113" s="1162">
        <v>33019</v>
      </c>
      <c r="C13113" s="1163" t="s">
        <v>25869</v>
      </c>
      <c r="D13113" s="1163" t="s">
        <v>25870</v>
      </c>
      <c r="E13113" s="1164" t="s">
        <v>3009</v>
      </c>
      <c r="F13113" s="1165">
        <v>45177</v>
      </c>
      <c r="G13113" s="1165">
        <v>45326</v>
      </c>
    </row>
    <row r="13114" spans="1:7" ht="51">
      <c r="A13114" s="1162">
        <v>14841</v>
      </c>
      <c r="B13114" s="1162">
        <v>33020</v>
      </c>
      <c r="C13114" s="1163" t="s">
        <v>25867</v>
      </c>
      <c r="D13114" s="1163" t="s">
        <v>25868</v>
      </c>
      <c r="E13114" s="1164" t="s">
        <v>3287</v>
      </c>
      <c r="F13114" s="1165">
        <v>45177</v>
      </c>
      <c r="G13114" s="1165">
        <v>45266</v>
      </c>
    </row>
    <row r="13115" spans="1:7" ht="51">
      <c r="A13115" s="1162">
        <v>14842</v>
      </c>
      <c r="B13115" s="1162">
        <v>33021</v>
      </c>
      <c r="C13115" s="1163" t="s">
        <v>25869</v>
      </c>
      <c r="D13115" s="1163" t="s">
        <v>25870</v>
      </c>
      <c r="E13115" s="1164" t="s">
        <v>3287</v>
      </c>
      <c r="F13115" s="1165">
        <v>45177</v>
      </c>
      <c r="G13115" s="1165">
        <v>45266</v>
      </c>
    </row>
    <row r="13116" spans="1:7" ht="51">
      <c r="A13116" s="1162">
        <v>14843</v>
      </c>
      <c r="B13116" s="1162">
        <v>33022</v>
      </c>
      <c r="C13116" s="1163" t="s">
        <v>25871</v>
      </c>
      <c r="D13116" s="1163" t="s">
        <v>25872</v>
      </c>
      <c r="E13116" s="1164" t="s">
        <v>3287</v>
      </c>
      <c r="F13116" s="1165">
        <v>45297</v>
      </c>
      <c r="G13116" s="1165">
        <v>45386</v>
      </c>
    </row>
    <row r="13117" spans="1:7" ht="38.25">
      <c r="A13117" s="1162">
        <v>14844</v>
      </c>
      <c r="B13117" s="1162">
        <v>33023</v>
      </c>
      <c r="C13117" s="1163" t="s">
        <v>25873</v>
      </c>
      <c r="D13117" s="1163" t="s">
        <v>25874</v>
      </c>
      <c r="E13117" s="1164" t="s">
        <v>3287</v>
      </c>
      <c r="F13117" s="1165">
        <v>45297</v>
      </c>
      <c r="G13117" s="1165">
        <v>45386</v>
      </c>
    </row>
    <row r="13118" spans="1:7" ht="51">
      <c r="A13118" s="1162">
        <v>14845</v>
      </c>
      <c r="B13118" s="1162">
        <v>33024</v>
      </c>
      <c r="C13118" s="1163" t="s">
        <v>25875</v>
      </c>
      <c r="D13118" s="1163" t="s">
        <v>25876</v>
      </c>
      <c r="E13118" s="1164" t="s">
        <v>3287</v>
      </c>
      <c r="F13118" s="1165">
        <v>45297</v>
      </c>
      <c r="G13118" s="1165">
        <v>45386</v>
      </c>
    </row>
    <row r="13119" spans="1:7" ht="51">
      <c r="A13119" s="1162">
        <v>14846</v>
      </c>
      <c r="B13119" s="1162">
        <v>33025</v>
      </c>
      <c r="C13119" s="1163" t="s">
        <v>25877</v>
      </c>
      <c r="D13119" s="1163" t="s">
        <v>25878</v>
      </c>
      <c r="E13119" s="1164" t="s">
        <v>3287</v>
      </c>
      <c r="F13119" s="1165">
        <v>45177</v>
      </c>
      <c r="G13119" s="1165">
        <v>45266</v>
      </c>
    </row>
    <row r="13120" spans="1:7" ht="51">
      <c r="A13120" s="1162">
        <v>14847</v>
      </c>
      <c r="B13120" s="1162">
        <v>33026</v>
      </c>
      <c r="C13120" s="1163" t="s">
        <v>25879</v>
      </c>
      <c r="D13120" s="1163" t="s">
        <v>25880</v>
      </c>
      <c r="E13120" s="1164" t="s">
        <v>3287</v>
      </c>
      <c r="F13120" s="1165">
        <v>45177</v>
      </c>
      <c r="G13120" s="1165">
        <v>45266</v>
      </c>
    </row>
    <row r="13121" spans="1:7" ht="38.25">
      <c r="A13121" s="1158">
        <v>14848</v>
      </c>
      <c r="B13121" s="1158">
        <v>33027</v>
      </c>
      <c r="C13121" s="1159" t="s">
        <v>25881</v>
      </c>
      <c r="D13121" s="1159" t="s">
        <v>25882</v>
      </c>
      <c r="E13121" s="1160" t="s">
        <v>25883</v>
      </c>
      <c r="F13121" s="1161">
        <v>44792</v>
      </c>
      <c r="G13121" s="1161">
        <v>46051</v>
      </c>
    </row>
    <row r="13122" spans="1:7">
      <c r="A13122" s="1162">
        <v>14849</v>
      </c>
      <c r="B13122" s="1162">
        <v>33028</v>
      </c>
      <c r="C13122" s="1163" t="s">
        <v>25884</v>
      </c>
      <c r="D13122" s="1163" t="s">
        <v>25885</v>
      </c>
      <c r="E13122" s="1164" t="s">
        <v>2357</v>
      </c>
      <c r="F13122" s="1165">
        <v>46051</v>
      </c>
      <c r="G13122" s="1165">
        <v>46051</v>
      </c>
    </row>
    <row r="13123" spans="1:7">
      <c r="A13123" s="1158">
        <v>14850</v>
      </c>
      <c r="B13123" s="1158">
        <v>33029</v>
      </c>
      <c r="C13123" s="1159" t="s">
        <v>11960</v>
      </c>
      <c r="D13123" s="1159" t="s">
        <v>12561</v>
      </c>
      <c r="E13123" s="1160" t="s">
        <v>25883</v>
      </c>
      <c r="F13123" s="1161">
        <v>44792</v>
      </c>
      <c r="G13123" s="1161">
        <v>46051</v>
      </c>
    </row>
    <row r="13124" spans="1:7">
      <c r="A13124" s="1158">
        <v>14851</v>
      </c>
      <c r="B13124" s="1158">
        <v>33030</v>
      </c>
      <c r="C13124" s="1159" t="s">
        <v>25886</v>
      </c>
      <c r="D13124" s="1159" t="s">
        <v>25887</v>
      </c>
      <c r="E13124" s="1160" t="s">
        <v>3556</v>
      </c>
      <c r="F13124" s="1161">
        <v>45222</v>
      </c>
      <c r="G13124" s="1161">
        <v>45541</v>
      </c>
    </row>
    <row r="13125" spans="1:7" ht="51">
      <c r="A13125" s="1162">
        <v>14852</v>
      </c>
      <c r="B13125" s="1162">
        <v>33031</v>
      </c>
      <c r="C13125" s="1163" t="s">
        <v>25888</v>
      </c>
      <c r="D13125" s="1163" t="s">
        <v>25889</v>
      </c>
      <c r="E13125" s="1164" t="s">
        <v>3955</v>
      </c>
      <c r="F13125" s="1165">
        <v>45342</v>
      </c>
      <c r="G13125" s="1165">
        <v>45541</v>
      </c>
    </row>
    <row r="13126" spans="1:7" ht="51">
      <c r="A13126" s="1162">
        <v>14853</v>
      </c>
      <c r="B13126" s="1162">
        <v>33032</v>
      </c>
      <c r="C13126" s="1163" t="s">
        <v>25890</v>
      </c>
      <c r="D13126" s="1163" t="s">
        <v>25891</v>
      </c>
      <c r="E13126" s="1164" t="s">
        <v>3064</v>
      </c>
      <c r="F13126" s="1165">
        <v>45222</v>
      </c>
      <c r="G13126" s="1165">
        <v>45401</v>
      </c>
    </row>
    <row r="13127" spans="1:7">
      <c r="A13127" s="1162">
        <v>14854</v>
      </c>
      <c r="B13127" s="1162">
        <v>33033</v>
      </c>
      <c r="C13127" s="1163" t="s">
        <v>11838</v>
      </c>
      <c r="D13127" s="1163" t="s">
        <v>10522</v>
      </c>
      <c r="E13127" s="1164" t="s">
        <v>2947</v>
      </c>
      <c r="F13127" s="1165">
        <v>45402</v>
      </c>
      <c r="G13127" s="1165">
        <v>45476</v>
      </c>
    </row>
    <row r="13128" spans="1:7">
      <c r="A13128" s="1158">
        <v>14855</v>
      </c>
      <c r="B13128" s="1158">
        <v>33034</v>
      </c>
      <c r="C13128" s="1159" t="s">
        <v>25892</v>
      </c>
      <c r="D13128" s="1159" t="s">
        <v>25893</v>
      </c>
      <c r="E13128" s="1160" t="s">
        <v>25883</v>
      </c>
      <c r="F13128" s="1161">
        <v>44792</v>
      </c>
      <c r="G13128" s="1161">
        <v>46051</v>
      </c>
    </row>
    <row r="13129" spans="1:7" ht="51">
      <c r="A13129" s="1162">
        <v>14856</v>
      </c>
      <c r="B13129" s="1162">
        <v>33035</v>
      </c>
      <c r="C13129" s="1163" t="s">
        <v>25894</v>
      </c>
      <c r="D13129" s="1163" t="s">
        <v>25895</v>
      </c>
      <c r="E13129" s="1164" t="s">
        <v>3009</v>
      </c>
      <c r="F13129" s="1165">
        <v>45872</v>
      </c>
      <c r="G13129" s="1165">
        <v>46021</v>
      </c>
    </row>
    <row r="13130" spans="1:7" ht="38.25">
      <c r="A13130" s="1162">
        <v>14857</v>
      </c>
      <c r="B13130" s="1162">
        <v>33036</v>
      </c>
      <c r="C13130" s="1163" t="s">
        <v>25896</v>
      </c>
      <c r="D13130" s="1163" t="s">
        <v>25897</v>
      </c>
      <c r="E13130" s="1164" t="s">
        <v>3064</v>
      </c>
      <c r="F13130" s="1165">
        <v>45872</v>
      </c>
      <c r="G13130" s="1165">
        <v>46051</v>
      </c>
    </row>
    <row r="13131" spans="1:7" ht="51">
      <c r="A13131" s="1162">
        <v>14858</v>
      </c>
      <c r="B13131" s="1162">
        <v>33037</v>
      </c>
      <c r="C13131" s="1163" t="s">
        <v>25898</v>
      </c>
      <c r="D13131" s="1163" t="s">
        <v>25899</v>
      </c>
      <c r="E13131" s="1164" t="s">
        <v>3064</v>
      </c>
      <c r="F13131" s="1165">
        <v>44792</v>
      </c>
      <c r="G13131" s="1165">
        <v>44971</v>
      </c>
    </row>
    <row r="13132" spans="1:7" ht="51">
      <c r="A13132" s="1162">
        <v>14859</v>
      </c>
      <c r="B13132" s="1162">
        <v>33038</v>
      </c>
      <c r="C13132" s="1163" t="s">
        <v>25900</v>
      </c>
      <c r="D13132" s="1163" t="s">
        <v>25901</v>
      </c>
      <c r="E13132" s="1164" t="s">
        <v>2894</v>
      </c>
      <c r="F13132" s="1165">
        <v>45462</v>
      </c>
      <c r="G13132" s="1165">
        <v>45581</v>
      </c>
    </row>
    <row r="13133" spans="1:7" ht="51">
      <c r="A13133" s="1162">
        <v>14860</v>
      </c>
      <c r="B13133" s="1162">
        <v>33039</v>
      </c>
      <c r="C13133" s="1163" t="s">
        <v>25902</v>
      </c>
      <c r="D13133" s="1163" t="s">
        <v>25903</v>
      </c>
      <c r="E13133" s="1164" t="s">
        <v>4905</v>
      </c>
      <c r="F13133" s="1165">
        <v>45522</v>
      </c>
      <c r="G13133" s="1165">
        <v>45558</v>
      </c>
    </row>
    <row r="13134" spans="1:7" ht="38.25">
      <c r="A13134" s="1162">
        <v>14861</v>
      </c>
      <c r="B13134" s="1162">
        <v>33040</v>
      </c>
      <c r="C13134" s="1163" t="s">
        <v>25904</v>
      </c>
      <c r="D13134" s="1163" t="s">
        <v>25905</v>
      </c>
      <c r="E13134" s="1164" t="s">
        <v>4905</v>
      </c>
      <c r="F13134" s="1165">
        <v>45559</v>
      </c>
      <c r="G13134" s="1165">
        <v>45595</v>
      </c>
    </row>
    <row r="13135" spans="1:7" ht="51">
      <c r="A13135" s="1162">
        <v>14862</v>
      </c>
      <c r="B13135" s="1162">
        <v>33041</v>
      </c>
      <c r="C13135" s="1163" t="s">
        <v>25906</v>
      </c>
      <c r="D13135" s="1163" t="s">
        <v>25907</v>
      </c>
      <c r="E13135" s="1164" t="s">
        <v>4905</v>
      </c>
      <c r="F13135" s="1165">
        <v>45596</v>
      </c>
      <c r="G13135" s="1165">
        <v>45632</v>
      </c>
    </row>
    <row r="13136" spans="1:7" ht="51">
      <c r="A13136" s="1162">
        <v>14863</v>
      </c>
      <c r="B13136" s="1162">
        <v>33042</v>
      </c>
      <c r="C13136" s="1163" t="s">
        <v>25908</v>
      </c>
      <c r="D13136" s="1163" t="s">
        <v>25909</v>
      </c>
      <c r="E13136" s="1164" t="s">
        <v>4905</v>
      </c>
      <c r="F13136" s="1165">
        <v>45536</v>
      </c>
      <c r="G13136" s="1165">
        <v>45572</v>
      </c>
    </row>
    <row r="13137" spans="1:7" ht="51">
      <c r="A13137" s="1162">
        <v>14864</v>
      </c>
      <c r="B13137" s="1162">
        <v>33043</v>
      </c>
      <c r="C13137" s="1163" t="s">
        <v>25910</v>
      </c>
      <c r="D13137" s="1163" t="s">
        <v>25911</v>
      </c>
      <c r="E13137" s="1164" t="s">
        <v>2953</v>
      </c>
      <c r="F13137" s="1165">
        <v>45152</v>
      </c>
      <c r="G13137" s="1165">
        <v>45200</v>
      </c>
    </row>
    <row r="13138" spans="1:7" ht="51">
      <c r="A13138" s="1162">
        <v>14865</v>
      </c>
      <c r="B13138" s="1162">
        <v>33044</v>
      </c>
      <c r="C13138" s="1163" t="s">
        <v>25894</v>
      </c>
      <c r="D13138" s="1163" t="s">
        <v>25895</v>
      </c>
      <c r="E13138" s="1164" t="s">
        <v>3009</v>
      </c>
      <c r="F13138" s="1165">
        <v>45872</v>
      </c>
      <c r="G13138" s="1165">
        <v>46021</v>
      </c>
    </row>
    <row r="13139" spans="1:7">
      <c r="A13139" s="1158">
        <v>14866</v>
      </c>
      <c r="B13139" s="1158">
        <v>33045</v>
      </c>
      <c r="C13139" s="1159" t="s">
        <v>23678</v>
      </c>
      <c r="D13139" s="1159" t="s">
        <v>23679</v>
      </c>
      <c r="E13139" s="1160" t="s">
        <v>2894</v>
      </c>
      <c r="F13139" s="1161">
        <v>45222</v>
      </c>
      <c r="G13139" s="1161">
        <v>45341</v>
      </c>
    </row>
    <row r="13140" spans="1:7" ht="51">
      <c r="A13140" s="1162">
        <v>14867</v>
      </c>
      <c r="B13140" s="1162">
        <v>33046</v>
      </c>
      <c r="C13140" s="1163" t="s">
        <v>25912</v>
      </c>
      <c r="D13140" s="1163" t="s">
        <v>25913</v>
      </c>
      <c r="E13140" s="1164" t="s">
        <v>2894</v>
      </c>
      <c r="F13140" s="1165">
        <v>45222</v>
      </c>
      <c r="G13140" s="1165">
        <v>45341</v>
      </c>
    </row>
    <row r="13141" spans="1:7" ht="51">
      <c r="A13141" s="1162">
        <v>14868</v>
      </c>
      <c r="B13141" s="1162">
        <v>33047</v>
      </c>
      <c r="C13141" s="1163" t="s">
        <v>25914</v>
      </c>
      <c r="D13141" s="1163" t="s">
        <v>25915</v>
      </c>
      <c r="E13141" s="1164" t="s">
        <v>2894</v>
      </c>
      <c r="F13141" s="1165">
        <v>45222</v>
      </c>
      <c r="G13141" s="1165">
        <v>45341</v>
      </c>
    </row>
    <row r="13142" spans="1:7" ht="51">
      <c r="A13142" s="1162">
        <v>14869</v>
      </c>
      <c r="B13142" s="1162">
        <v>33048</v>
      </c>
      <c r="C13142" s="1163" t="s">
        <v>25916</v>
      </c>
      <c r="D13142" s="1163" t="s">
        <v>25917</v>
      </c>
      <c r="E13142" s="1164" t="s">
        <v>3287</v>
      </c>
      <c r="F13142" s="1165">
        <v>45222</v>
      </c>
      <c r="G13142" s="1165">
        <v>45311</v>
      </c>
    </row>
    <row r="13143" spans="1:7">
      <c r="A13143" s="1158">
        <v>14870</v>
      </c>
      <c r="B13143" s="1158">
        <v>33049</v>
      </c>
      <c r="C13143" s="1159" t="s">
        <v>24127</v>
      </c>
      <c r="D13143" s="1159" t="s">
        <v>24128</v>
      </c>
      <c r="E13143" s="1160" t="s">
        <v>2894</v>
      </c>
      <c r="F13143" s="1161">
        <v>45077</v>
      </c>
      <c r="G13143" s="1161">
        <v>45196</v>
      </c>
    </row>
    <row r="13144" spans="1:7" ht="51">
      <c r="A13144" s="1162">
        <v>14871</v>
      </c>
      <c r="B13144" s="1162">
        <v>33050</v>
      </c>
      <c r="C13144" s="1163" t="s">
        <v>25918</v>
      </c>
      <c r="D13144" s="1163" t="s">
        <v>25919</v>
      </c>
      <c r="E13144" s="1164" t="s">
        <v>3034</v>
      </c>
      <c r="F13144" s="1165">
        <v>45137</v>
      </c>
      <c r="G13144" s="1165">
        <v>45196</v>
      </c>
    </row>
    <row r="13145" spans="1:7" ht="51">
      <c r="A13145" s="1162">
        <v>14872</v>
      </c>
      <c r="B13145" s="1162">
        <v>33051</v>
      </c>
      <c r="C13145" s="1163" t="s">
        <v>25920</v>
      </c>
      <c r="D13145" s="1163" t="s">
        <v>25921</v>
      </c>
      <c r="E13145" s="1164" t="s">
        <v>3034</v>
      </c>
      <c r="F13145" s="1165">
        <v>45077</v>
      </c>
      <c r="G13145" s="1165">
        <v>45136</v>
      </c>
    </row>
    <row r="13146" spans="1:7" ht="25.5">
      <c r="A13146" s="1158">
        <v>14873</v>
      </c>
      <c r="B13146" s="1158">
        <v>33052</v>
      </c>
      <c r="C13146" s="1159" t="s">
        <v>25922</v>
      </c>
      <c r="D13146" s="1159" t="s">
        <v>25923</v>
      </c>
      <c r="E13146" s="1160" t="s">
        <v>23185</v>
      </c>
      <c r="F13146" s="1161">
        <v>45077</v>
      </c>
      <c r="G13146" s="1161">
        <v>45498</v>
      </c>
    </row>
    <row r="13147" spans="1:7" ht="63.75">
      <c r="A13147" s="1162">
        <v>14874</v>
      </c>
      <c r="B13147" s="1162">
        <v>33053</v>
      </c>
      <c r="C13147" s="1163" t="s">
        <v>25924</v>
      </c>
      <c r="D13147" s="1163" t="s">
        <v>25925</v>
      </c>
      <c r="E13147" s="1164" t="s">
        <v>2894</v>
      </c>
      <c r="F13147" s="1165">
        <v>45222</v>
      </c>
      <c r="G13147" s="1165">
        <v>45341</v>
      </c>
    </row>
    <row r="13148" spans="1:7" ht="63.75">
      <c r="A13148" s="1162">
        <v>14875</v>
      </c>
      <c r="B13148" s="1162">
        <v>33054</v>
      </c>
      <c r="C13148" s="1163" t="s">
        <v>25926</v>
      </c>
      <c r="D13148" s="1163" t="s">
        <v>25927</v>
      </c>
      <c r="E13148" s="1164" t="s">
        <v>3287</v>
      </c>
      <c r="F13148" s="1165">
        <v>45342</v>
      </c>
      <c r="G13148" s="1165">
        <v>45431</v>
      </c>
    </row>
    <row r="13149" spans="1:7" ht="63.75">
      <c r="A13149" s="1162">
        <v>14876</v>
      </c>
      <c r="B13149" s="1162">
        <v>33055</v>
      </c>
      <c r="C13149" s="1163" t="s">
        <v>25928</v>
      </c>
      <c r="D13149" s="1163" t="s">
        <v>25929</v>
      </c>
      <c r="E13149" s="1164" t="s">
        <v>3064</v>
      </c>
      <c r="F13149" s="1165">
        <v>45077</v>
      </c>
      <c r="G13149" s="1165">
        <v>45256</v>
      </c>
    </row>
    <row r="13150" spans="1:7" ht="38.25">
      <c r="A13150" s="1162">
        <v>14877</v>
      </c>
      <c r="B13150" s="1162">
        <v>33056</v>
      </c>
      <c r="C13150" s="1163" t="s">
        <v>25930</v>
      </c>
      <c r="D13150" s="1163" t="s">
        <v>25931</v>
      </c>
      <c r="E13150" s="1164" t="s">
        <v>3287</v>
      </c>
      <c r="F13150" s="1165">
        <v>45197</v>
      </c>
      <c r="G13150" s="1165">
        <v>45286</v>
      </c>
    </row>
    <row r="13151" spans="1:7" ht="51">
      <c r="A13151" s="1162">
        <v>14878</v>
      </c>
      <c r="B13151" s="1162">
        <v>33057</v>
      </c>
      <c r="C13151" s="1163" t="s">
        <v>25932</v>
      </c>
      <c r="D13151" s="1163" t="s">
        <v>25933</v>
      </c>
      <c r="E13151" s="1164" t="s">
        <v>2894</v>
      </c>
      <c r="F13151" s="1165">
        <v>45077</v>
      </c>
      <c r="G13151" s="1165">
        <v>45196</v>
      </c>
    </row>
    <row r="13152" spans="1:7" ht="51">
      <c r="A13152" s="1162">
        <v>14879</v>
      </c>
      <c r="B13152" s="1162">
        <v>33058</v>
      </c>
      <c r="C13152" s="1163" t="s">
        <v>25934</v>
      </c>
      <c r="D13152" s="1163" t="s">
        <v>25935</v>
      </c>
      <c r="E13152" s="1164" t="s">
        <v>2894</v>
      </c>
      <c r="F13152" s="1165">
        <v>45077</v>
      </c>
      <c r="G13152" s="1165">
        <v>45196</v>
      </c>
    </row>
    <row r="13153" spans="1:7" ht="63.75">
      <c r="A13153" s="1162">
        <v>14880</v>
      </c>
      <c r="B13153" s="1162">
        <v>33059</v>
      </c>
      <c r="C13153" s="1163" t="s">
        <v>25936</v>
      </c>
      <c r="D13153" s="1163" t="s">
        <v>25937</v>
      </c>
      <c r="E13153" s="1164" t="s">
        <v>3287</v>
      </c>
      <c r="F13153" s="1165">
        <v>45077</v>
      </c>
      <c r="G13153" s="1165">
        <v>45166</v>
      </c>
    </row>
    <row r="13154" spans="1:7" ht="63.75">
      <c r="A13154" s="1162">
        <v>14881</v>
      </c>
      <c r="B13154" s="1162">
        <v>33060</v>
      </c>
      <c r="C13154" s="1163" t="s">
        <v>25938</v>
      </c>
      <c r="D13154" s="1163" t="s">
        <v>25939</v>
      </c>
      <c r="E13154" s="1164" t="s">
        <v>3112</v>
      </c>
      <c r="F13154" s="1165">
        <v>45469</v>
      </c>
      <c r="G13154" s="1165">
        <v>45498</v>
      </c>
    </row>
    <row r="13155" spans="1:7" ht="63.75">
      <c r="A13155" s="1162">
        <v>14882</v>
      </c>
      <c r="B13155" s="1162">
        <v>33061</v>
      </c>
      <c r="C13155" s="1163" t="s">
        <v>25940</v>
      </c>
      <c r="D13155" s="1163" t="s">
        <v>25941</v>
      </c>
      <c r="E13155" s="1164" t="s">
        <v>4905</v>
      </c>
      <c r="F13155" s="1165">
        <v>45432</v>
      </c>
      <c r="G13155" s="1165">
        <v>45468</v>
      </c>
    </row>
    <row r="13156" spans="1:7" ht="51">
      <c r="A13156" s="1162">
        <v>14883</v>
      </c>
      <c r="B13156" s="1162">
        <v>33062</v>
      </c>
      <c r="C13156" s="1163" t="s">
        <v>25942</v>
      </c>
      <c r="D13156" s="1163" t="s">
        <v>25943</v>
      </c>
      <c r="E13156" s="1164" t="s">
        <v>2894</v>
      </c>
      <c r="F13156" s="1165">
        <v>45137</v>
      </c>
      <c r="G13156" s="1165">
        <v>45256</v>
      </c>
    </row>
    <row r="13157" spans="1:7">
      <c r="A13157" s="1158">
        <v>14884</v>
      </c>
      <c r="B13157" s="1158">
        <v>33063</v>
      </c>
      <c r="C13157" s="1159" t="s">
        <v>11969</v>
      </c>
      <c r="D13157" s="1159" t="s">
        <v>12493</v>
      </c>
      <c r="E13157" s="1160" t="s">
        <v>3454</v>
      </c>
      <c r="F13157" s="1161">
        <v>44947</v>
      </c>
      <c r="G13157" s="1161">
        <v>45356</v>
      </c>
    </row>
    <row r="13158" spans="1:7" ht="51">
      <c r="A13158" s="1162">
        <v>14885</v>
      </c>
      <c r="B13158" s="1162">
        <v>33064</v>
      </c>
      <c r="C13158" s="1163" t="s">
        <v>25944</v>
      </c>
      <c r="D13158" s="1163" t="s">
        <v>25945</v>
      </c>
      <c r="E13158" s="1164" t="s">
        <v>2894</v>
      </c>
      <c r="F13158" s="1165">
        <v>45187</v>
      </c>
      <c r="G13158" s="1165">
        <v>45306</v>
      </c>
    </row>
    <row r="13159" spans="1:7" ht="51">
      <c r="A13159" s="1162">
        <v>14886</v>
      </c>
      <c r="B13159" s="1162">
        <v>33065</v>
      </c>
      <c r="C13159" s="1163" t="s">
        <v>25946</v>
      </c>
      <c r="D13159" s="1163" t="s">
        <v>25947</v>
      </c>
      <c r="E13159" s="1164" t="s">
        <v>2894</v>
      </c>
      <c r="F13159" s="1165">
        <v>45177</v>
      </c>
      <c r="G13159" s="1165">
        <v>45296</v>
      </c>
    </row>
    <row r="13160" spans="1:7" ht="51">
      <c r="A13160" s="1162">
        <v>14887</v>
      </c>
      <c r="B13160" s="1162">
        <v>33066</v>
      </c>
      <c r="C13160" s="1163" t="s">
        <v>25948</v>
      </c>
      <c r="D13160" s="1163" t="s">
        <v>25949</v>
      </c>
      <c r="E13160" s="1164" t="s">
        <v>3009</v>
      </c>
      <c r="F13160" s="1165">
        <v>45177</v>
      </c>
      <c r="G13160" s="1165">
        <v>45326</v>
      </c>
    </row>
    <row r="13161" spans="1:7" ht="38.25">
      <c r="A13161" s="1162">
        <v>14888</v>
      </c>
      <c r="B13161" s="1162">
        <v>33067</v>
      </c>
      <c r="C13161" s="1163" t="s">
        <v>25950</v>
      </c>
      <c r="D13161" s="1163" t="s">
        <v>25951</v>
      </c>
      <c r="E13161" s="1164" t="s">
        <v>2894</v>
      </c>
      <c r="F13161" s="1165">
        <v>45222</v>
      </c>
      <c r="G13161" s="1165">
        <v>45341</v>
      </c>
    </row>
    <row r="13162" spans="1:7" ht="51">
      <c r="A13162" s="1162">
        <v>14889</v>
      </c>
      <c r="B13162" s="1162">
        <v>33068</v>
      </c>
      <c r="C13162" s="1163" t="s">
        <v>25952</v>
      </c>
      <c r="D13162" s="1163" t="s">
        <v>25953</v>
      </c>
      <c r="E13162" s="1164" t="s">
        <v>2894</v>
      </c>
      <c r="F13162" s="1165">
        <v>45177</v>
      </c>
      <c r="G13162" s="1165">
        <v>45296</v>
      </c>
    </row>
    <row r="13163" spans="1:7" ht="63.75">
      <c r="A13163" s="1162">
        <v>14890</v>
      </c>
      <c r="B13163" s="1162">
        <v>33069</v>
      </c>
      <c r="C13163" s="1163" t="s">
        <v>25954</v>
      </c>
      <c r="D13163" s="1163" t="s">
        <v>25955</v>
      </c>
      <c r="E13163" s="1164" t="s">
        <v>2894</v>
      </c>
      <c r="F13163" s="1165">
        <v>45207</v>
      </c>
      <c r="G13163" s="1165">
        <v>45326</v>
      </c>
    </row>
    <row r="13164" spans="1:7" ht="63.75">
      <c r="A13164" s="1162">
        <v>14891</v>
      </c>
      <c r="B13164" s="1162">
        <v>33070</v>
      </c>
      <c r="C13164" s="1163" t="s">
        <v>25956</v>
      </c>
      <c r="D13164" s="1163" t="s">
        <v>25957</v>
      </c>
      <c r="E13164" s="1164" t="s">
        <v>2894</v>
      </c>
      <c r="F13164" s="1165">
        <v>45177</v>
      </c>
      <c r="G13164" s="1165">
        <v>45296</v>
      </c>
    </row>
    <row r="13165" spans="1:7" ht="51">
      <c r="A13165" s="1162">
        <v>14892</v>
      </c>
      <c r="B13165" s="1162">
        <v>33071</v>
      </c>
      <c r="C13165" s="1163" t="s">
        <v>25958</v>
      </c>
      <c r="D13165" s="1163" t="s">
        <v>25959</v>
      </c>
      <c r="E13165" s="1164" t="s">
        <v>2894</v>
      </c>
      <c r="F13165" s="1165">
        <v>45207</v>
      </c>
      <c r="G13165" s="1165">
        <v>45326</v>
      </c>
    </row>
    <row r="13166" spans="1:7" ht="51">
      <c r="A13166" s="1162">
        <v>14893</v>
      </c>
      <c r="B13166" s="1162">
        <v>33072</v>
      </c>
      <c r="C13166" s="1163" t="s">
        <v>25960</v>
      </c>
      <c r="D13166" s="1163" t="s">
        <v>25961</v>
      </c>
      <c r="E13166" s="1164" t="s">
        <v>2894</v>
      </c>
      <c r="F13166" s="1165">
        <v>45207</v>
      </c>
      <c r="G13166" s="1165">
        <v>45326</v>
      </c>
    </row>
    <row r="13167" spans="1:7" ht="51">
      <c r="A13167" s="1162">
        <v>14894</v>
      </c>
      <c r="B13167" s="1162">
        <v>33073</v>
      </c>
      <c r="C13167" s="1163" t="s">
        <v>25962</v>
      </c>
      <c r="D13167" s="1163" t="s">
        <v>25963</v>
      </c>
      <c r="E13167" s="1164" t="s">
        <v>2894</v>
      </c>
      <c r="F13167" s="1165">
        <v>45207</v>
      </c>
      <c r="G13167" s="1165">
        <v>45326</v>
      </c>
    </row>
    <row r="13168" spans="1:7" ht="51">
      <c r="A13168" s="1162">
        <v>14895</v>
      </c>
      <c r="B13168" s="1162">
        <v>33074</v>
      </c>
      <c r="C13168" s="1163" t="s">
        <v>25964</v>
      </c>
      <c r="D13168" s="1163" t="s">
        <v>25965</v>
      </c>
      <c r="E13168" s="1164" t="s">
        <v>3009</v>
      </c>
      <c r="F13168" s="1165">
        <v>45177</v>
      </c>
      <c r="G13168" s="1165">
        <v>45326</v>
      </c>
    </row>
    <row r="13169" spans="1:7" ht="51">
      <c r="A13169" s="1162">
        <v>14896</v>
      </c>
      <c r="B13169" s="1162">
        <v>33075</v>
      </c>
      <c r="C13169" s="1163" t="s">
        <v>25966</v>
      </c>
      <c r="D13169" s="1163" t="s">
        <v>25967</v>
      </c>
      <c r="E13169" s="1164" t="s">
        <v>3009</v>
      </c>
      <c r="F13169" s="1165">
        <v>45177</v>
      </c>
      <c r="G13169" s="1165">
        <v>45326</v>
      </c>
    </row>
    <row r="13170" spans="1:7" ht="51">
      <c r="A13170" s="1162">
        <v>14897</v>
      </c>
      <c r="B13170" s="1162">
        <v>33076</v>
      </c>
      <c r="C13170" s="1163" t="s">
        <v>25968</v>
      </c>
      <c r="D13170" s="1163" t="s">
        <v>25969</v>
      </c>
      <c r="E13170" s="1164" t="s">
        <v>3009</v>
      </c>
      <c r="F13170" s="1165">
        <v>45177</v>
      </c>
      <c r="G13170" s="1165">
        <v>45326</v>
      </c>
    </row>
    <row r="13171" spans="1:7" ht="51">
      <c r="A13171" s="1162">
        <v>14898</v>
      </c>
      <c r="B13171" s="1162">
        <v>33077</v>
      </c>
      <c r="C13171" s="1163" t="s">
        <v>25970</v>
      </c>
      <c r="D13171" s="1163" t="s">
        <v>25971</v>
      </c>
      <c r="E13171" s="1164" t="s">
        <v>3009</v>
      </c>
      <c r="F13171" s="1165">
        <v>45177</v>
      </c>
      <c r="G13171" s="1165">
        <v>45326</v>
      </c>
    </row>
    <row r="13172" spans="1:7" ht="51">
      <c r="A13172" s="1162">
        <v>14899</v>
      </c>
      <c r="B13172" s="1162">
        <v>33078</v>
      </c>
      <c r="C13172" s="1163" t="s">
        <v>25972</v>
      </c>
      <c r="D13172" s="1163" t="s">
        <v>25973</v>
      </c>
      <c r="E13172" s="1164" t="s">
        <v>3009</v>
      </c>
      <c r="F13172" s="1165">
        <v>45177</v>
      </c>
      <c r="G13172" s="1165">
        <v>45326</v>
      </c>
    </row>
    <row r="13173" spans="1:7" ht="51">
      <c r="A13173" s="1162">
        <v>14900</v>
      </c>
      <c r="B13173" s="1162">
        <v>33079</v>
      </c>
      <c r="C13173" s="1163" t="s">
        <v>25974</v>
      </c>
      <c r="D13173" s="1163" t="s">
        <v>25975</v>
      </c>
      <c r="E13173" s="1164" t="s">
        <v>2894</v>
      </c>
      <c r="F13173" s="1165">
        <v>45207</v>
      </c>
      <c r="G13173" s="1165">
        <v>45326</v>
      </c>
    </row>
    <row r="13174" spans="1:7" ht="51">
      <c r="A13174" s="1162">
        <v>14901</v>
      </c>
      <c r="B13174" s="1162">
        <v>33080</v>
      </c>
      <c r="C13174" s="1163" t="s">
        <v>25976</v>
      </c>
      <c r="D13174" s="1163" t="s">
        <v>25977</v>
      </c>
      <c r="E13174" s="1164" t="s">
        <v>2894</v>
      </c>
      <c r="F13174" s="1165">
        <v>45177</v>
      </c>
      <c r="G13174" s="1165">
        <v>45296</v>
      </c>
    </row>
    <row r="13175" spans="1:7" ht="51">
      <c r="A13175" s="1162">
        <v>14902</v>
      </c>
      <c r="B13175" s="1162">
        <v>33081</v>
      </c>
      <c r="C13175" s="1163" t="s">
        <v>25978</v>
      </c>
      <c r="D13175" s="1163" t="s">
        <v>25979</v>
      </c>
      <c r="E13175" s="1164" t="s">
        <v>2894</v>
      </c>
      <c r="F13175" s="1165">
        <v>45207</v>
      </c>
      <c r="G13175" s="1165">
        <v>45326</v>
      </c>
    </row>
    <row r="13176" spans="1:7" ht="51">
      <c r="A13176" s="1162">
        <v>14903</v>
      </c>
      <c r="B13176" s="1162">
        <v>33082</v>
      </c>
      <c r="C13176" s="1163" t="s">
        <v>25980</v>
      </c>
      <c r="D13176" s="1163" t="s">
        <v>25981</v>
      </c>
      <c r="E13176" s="1164" t="s">
        <v>2894</v>
      </c>
      <c r="F13176" s="1165">
        <v>45207</v>
      </c>
      <c r="G13176" s="1165">
        <v>45326</v>
      </c>
    </row>
    <row r="13177" spans="1:7" ht="51">
      <c r="A13177" s="1162">
        <v>14904</v>
      </c>
      <c r="B13177" s="1162">
        <v>33083</v>
      </c>
      <c r="C13177" s="1163" t="s">
        <v>25982</v>
      </c>
      <c r="D13177" s="1163" t="s">
        <v>25983</v>
      </c>
      <c r="E13177" s="1164" t="s">
        <v>2894</v>
      </c>
      <c r="F13177" s="1165">
        <v>45207</v>
      </c>
      <c r="G13177" s="1165">
        <v>45326</v>
      </c>
    </row>
    <row r="13178" spans="1:7" ht="63.75">
      <c r="A13178" s="1162">
        <v>14905</v>
      </c>
      <c r="B13178" s="1162">
        <v>33084</v>
      </c>
      <c r="C13178" s="1163" t="s">
        <v>25984</v>
      </c>
      <c r="D13178" s="1163" t="s">
        <v>25985</v>
      </c>
      <c r="E13178" s="1164" t="s">
        <v>3009</v>
      </c>
      <c r="F13178" s="1165">
        <v>45177</v>
      </c>
      <c r="G13178" s="1165">
        <v>45326</v>
      </c>
    </row>
    <row r="13179" spans="1:7" ht="51">
      <c r="A13179" s="1162">
        <v>14906</v>
      </c>
      <c r="B13179" s="1162">
        <v>33085</v>
      </c>
      <c r="C13179" s="1163" t="s">
        <v>25986</v>
      </c>
      <c r="D13179" s="1163" t="s">
        <v>25987</v>
      </c>
      <c r="E13179" s="1164" t="s">
        <v>4546</v>
      </c>
      <c r="F13179" s="1165">
        <v>45067</v>
      </c>
      <c r="G13179" s="1165">
        <v>45306</v>
      </c>
    </row>
    <row r="13180" spans="1:7" ht="51">
      <c r="A13180" s="1162">
        <v>14907</v>
      </c>
      <c r="B13180" s="1162">
        <v>33086</v>
      </c>
      <c r="C13180" s="1163" t="s">
        <v>25988</v>
      </c>
      <c r="D13180" s="1163" t="s">
        <v>25989</v>
      </c>
      <c r="E13180" s="1164" t="s">
        <v>3009</v>
      </c>
      <c r="F13180" s="1165">
        <v>45177</v>
      </c>
      <c r="G13180" s="1165">
        <v>45326</v>
      </c>
    </row>
    <row r="13181" spans="1:7" ht="38.25">
      <c r="A13181" s="1162">
        <v>14908</v>
      </c>
      <c r="B13181" s="1162">
        <v>33087</v>
      </c>
      <c r="C13181" s="1163" t="s">
        <v>25990</v>
      </c>
      <c r="D13181" s="1163" t="s">
        <v>25991</v>
      </c>
      <c r="E13181" s="1164" t="s">
        <v>3009</v>
      </c>
      <c r="F13181" s="1165">
        <v>45177</v>
      </c>
      <c r="G13181" s="1165">
        <v>45326</v>
      </c>
    </row>
    <row r="13182" spans="1:7" ht="38.25">
      <c r="A13182" s="1162">
        <v>14909</v>
      </c>
      <c r="B13182" s="1162">
        <v>33088</v>
      </c>
      <c r="C13182" s="1163" t="s">
        <v>25992</v>
      </c>
      <c r="D13182" s="1163" t="s">
        <v>25993</v>
      </c>
      <c r="E13182" s="1164" t="s">
        <v>3009</v>
      </c>
      <c r="F13182" s="1165">
        <v>45177</v>
      </c>
      <c r="G13182" s="1165">
        <v>45326</v>
      </c>
    </row>
    <row r="13183" spans="1:7" ht="63.75">
      <c r="A13183" s="1162">
        <v>14910</v>
      </c>
      <c r="B13183" s="1162">
        <v>33089</v>
      </c>
      <c r="C13183" s="1163" t="s">
        <v>25994</v>
      </c>
      <c r="D13183" s="1163" t="s">
        <v>25995</v>
      </c>
      <c r="E13183" s="1164" t="s">
        <v>3009</v>
      </c>
      <c r="F13183" s="1165">
        <v>45177</v>
      </c>
      <c r="G13183" s="1165">
        <v>45326</v>
      </c>
    </row>
    <row r="13184" spans="1:7" ht="38.25">
      <c r="A13184" s="1162">
        <v>14911</v>
      </c>
      <c r="B13184" s="1162">
        <v>33090</v>
      </c>
      <c r="C13184" s="1163" t="s">
        <v>25996</v>
      </c>
      <c r="D13184" s="1163" t="s">
        <v>25997</v>
      </c>
      <c r="E13184" s="1164" t="s">
        <v>3009</v>
      </c>
      <c r="F13184" s="1165">
        <v>45177</v>
      </c>
      <c r="G13184" s="1165">
        <v>45326</v>
      </c>
    </row>
    <row r="13185" spans="1:7" ht="51">
      <c r="A13185" s="1162">
        <v>14912</v>
      </c>
      <c r="B13185" s="1162">
        <v>33091</v>
      </c>
      <c r="C13185" s="1163" t="s">
        <v>25998</v>
      </c>
      <c r="D13185" s="1163" t="s">
        <v>25999</v>
      </c>
      <c r="E13185" s="1164" t="s">
        <v>4546</v>
      </c>
      <c r="F13185" s="1165">
        <v>45097</v>
      </c>
      <c r="G13185" s="1165">
        <v>45336</v>
      </c>
    </row>
    <row r="13186" spans="1:7" ht="51">
      <c r="A13186" s="1162">
        <v>14913</v>
      </c>
      <c r="B13186" s="1162">
        <v>33092</v>
      </c>
      <c r="C13186" s="1163" t="s">
        <v>26000</v>
      </c>
      <c r="D13186" s="1163" t="s">
        <v>26001</v>
      </c>
      <c r="E13186" s="1164" t="s">
        <v>2894</v>
      </c>
      <c r="F13186" s="1165">
        <v>45177</v>
      </c>
      <c r="G13186" s="1165">
        <v>45296</v>
      </c>
    </row>
    <row r="13187" spans="1:7" ht="51">
      <c r="A13187" s="1162">
        <v>14914</v>
      </c>
      <c r="B13187" s="1162">
        <v>33093</v>
      </c>
      <c r="C13187" s="1163" t="s">
        <v>26002</v>
      </c>
      <c r="D13187" s="1163" t="s">
        <v>26003</v>
      </c>
      <c r="E13187" s="1164" t="s">
        <v>2894</v>
      </c>
      <c r="F13187" s="1165">
        <v>45177</v>
      </c>
      <c r="G13187" s="1165">
        <v>45296</v>
      </c>
    </row>
    <row r="13188" spans="1:7" ht="63.75">
      <c r="A13188" s="1162">
        <v>14915</v>
      </c>
      <c r="B13188" s="1162">
        <v>33094</v>
      </c>
      <c r="C13188" s="1163" t="s">
        <v>26004</v>
      </c>
      <c r="D13188" s="1163" t="s">
        <v>26005</v>
      </c>
      <c r="E13188" s="1164" t="s">
        <v>2894</v>
      </c>
      <c r="F13188" s="1165">
        <v>45177</v>
      </c>
      <c r="G13188" s="1165">
        <v>45296</v>
      </c>
    </row>
    <row r="13189" spans="1:7" ht="51">
      <c r="A13189" s="1162">
        <v>14916</v>
      </c>
      <c r="B13189" s="1162">
        <v>33095</v>
      </c>
      <c r="C13189" s="1163" t="s">
        <v>26006</v>
      </c>
      <c r="D13189" s="1163" t="s">
        <v>26007</v>
      </c>
      <c r="E13189" s="1164" t="s">
        <v>2894</v>
      </c>
      <c r="F13189" s="1165">
        <v>45177</v>
      </c>
      <c r="G13189" s="1165">
        <v>45296</v>
      </c>
    </row>
    <row r="13190" spans="1:7" ht="51">
      <c r="A13190" s="1162">
        <v>14917</v>
      </c>
      <c r="B13190" s="1162">
        <v>33096</v>
      </c>
      <c r="C13190" s="1163" t="s">
        <v>26008</v>
      </c>
      <c r="D13190" s="1163" t="s">
        <v>26009</v>
      </c>
      <c r="E13190" s="1164" t="s">
        <v>2894</v>
      </c>
      <c r="F13190" s="1165">
        <v>45177</v>
      </c>
      <c r="G13190" s="1165">
        <v>45296</v>
      </c>
    </row>
    <row r="13191" spans="1:7" ht="51">
      <c r="A13191" s="1162">
        <v>14918</v>
      </c>
      <c r="B13191" s="1162">
        <v>33097</v>
      </c>
      <c r="C13191" s="1163" t="s">
        <v>26010</v>
      </c>
      <c r="D13191" s="1163" t="s">
        <v>26011</v>
      </c>
      <c r="E13191" s="1164" t="s">
        <v>2894</v>
      </c>
      <c r="F13191" s="1165">
        <v>45237</v>
      </c>
      <c r="G13191" s="1165">
        <v>45356</v>
      </c>
    </row>
    <row r="13192" spans="1:7" ht="51">
      <c r="A13192" s="1162">
        <v>14919</v>
      </c>
      <c r="B13192" s="1162">
        <v>33098</v>
      </c>
      <c r="C13192" s="1163" t="s">
        <v>26012</v>
      </c>
      <c r="D13192" s="1163" t="s">
        <v>26013</v>
      </c>
      <c r="E13192" s="1164" t="s">
        <v>2894</v>
      </c>
      <c r="F13192" s="1165">
        <v>45177</v>
      </c>
      <c r="G13192" s="1165">
        <v>45296</v>
      </c>
    </row>
    <row r="13193" spans="1:7" ht="51">
      <c r="A13193" s="1162">
        <v>14920</v>
      </c>
      <c r="B13193" s="1162">
        <v>33099</v>
      </c>
      <c r="C13193" s="1163" t="s">
        <v>26014</v>
      </c>
      <c r="D13193" s="1163" t="s">
        <v>26015</v>
      </c>
      <c r="E13193" s="1164" t="s">
        <v>2894</v>
      </c>
      <c r="F13193" s="1165">
        <v>45177</v>
      </c>
      <c r="G13193" s="1165">
        <v>45296</v>
      </c>
    </row>
    <row r="13194" spans="1:7" ht="38.25">
      <c r="A13194" s="1162">
        <v>14921</v>
      </c>
      <c r="B13194" s="1162">
        <v>33100</v>
      </c>
      <c r="C13194" s="1163" t="s">
        <v>26016</v>
      </c>
      <c r="D13194" s="1163" t="s">
        <v>26017</v>
      </c>
      <c r="E13194" s="1164" t="s">
        <v>2894</v>
      </c>
      <c r="F13194" s="1165">
        <v>45177</v>
      </c>
      <c r="G13194" s="1165">
        <v>45296</v>
      </c>
    </row>
    <row r="13195" spans="1:7" ht="51">
      <c r="A13195" s="1162">
        <v>14922</v>
      </c>
      <c r="B13195" s="1162">
        <v>33101</v>
      </c>
      <c r="C13195" s="1163" t="s">
        <v>26018</v>
      </c>
      <c r="D13195" s="1163" t="s">
        <v>26019</v>
      </c>
      <c r="E13195" s="1164" t="s">
        <v>2894</v>
      </c>
      <c r="F13195" s="1165">
        <v>45177</v>
      </c>
      <c r="G13195" s="1165">
        <v>45296</v>
      </c>
    </row>
    <row r="13196" spans="1:7" ht="38.25">
      <c r="A13196" s="1162">
        <v>14923</v>
      </c>
      <c r="B13196" s="1162">
        <v>33102</v>
      </c>
      <c r="C13196" s="1163" t="s">
        <v>26020</v>
      </c>
      <c r="D13196" s="1163" t="s">
        <v>26021</v>
      </c>
      <c r="E13196" s="1164" t="s">
        <v>2894</v>
      </c>
      <c r="F13196" s="1165">
        <v>45222</v>
      </c>
      <c r="G13196" s="1165">
        <v>45341</v>
      </c>
    </row>
    <row r="13197" spans="1:7" ht="51">
      <c r="A13197" s="1162">
        <v>14924</v>
      </c>
      <c r="B13197" s="1162">
        <v>33103</v>
      </c>
      <c r="C13197" s="1163" t="s">
        <v>26022</v>
      </c>
      <c r="D13197" s="1163" t="s">
        <v>26023</v>
      </c>
      <c r="E13197" s="1164" t="s">
        <v>2894</v>
      </c>
      <c r="F13197" s="1165">
        <v>45187</v>
      </c>
      <c r="G13197" s="1165">
        <v>45306</v>
      </c>
    </row>
    <row r="13198" spans="1:7" ht="51">
      <c r="A13198" s="1162">
        <v>14925</v>
      </c>
      <c r="B13198" s="1162">
        <v>33104</v>
      </c>
      <c r="C13198" s="1163" t="s">
        <v>26024</v>
      </c>
      <c r="D13198" s="1163" t="s">
        <v>26025</v>
      </c>
      <c r="E13198" s="1164" t="s">
        <v>2894</v>
      </c>
      <c r="F13198" s="1165">
        <v>44947</v>
      </c>
      <c r="G13198" s="1165">
        <v>45066</v>
      </c>
    </row>
    <row r="13199" spans="1:7" ht="51">
      <c r="A13199" s="1162">
        <v>14926</v>
      </c>
      <c r="B13199" s="1162">
        <v>33105</v>
      </c>
      <c r="C13199" s="1163" t="s">
        <v>26026</v>
      </c>
      <c r="D13199" s="1163" t="s">
        <v>26027</v>
      </c>
      <c r="E13199" s="1164" t="s">
        <v>2894</v>
      </c>
      <c r="F13199" s="1165">
        <v>45067</v>
      </c>
      <c r="G13199" s="1165">
        <v>45186</v>
      </c>
    </row>
    <row r="13200" spans="1:7" ht="51">
      <c r="A13200" s="1162">
        <v>14927</v>
      </c>
      <c r="B13200" s="1162">
        <v>33106</v>
      </c>
      <c r="C13200" s="1163" t="s">
        <v>26028</v>
      </c>
      <c r="D13200" s="1163" t="s">
        <v>26029</v>
      </c>
      <c r="E13200" s="1164" t="s">
        <v>2894</v>
      </c>
      <c r="F13200" s="1165">
        <v>45187</v>
      </c>
      <c r="G13200" s="1165">
        <v>45306</v>
      </c>
    </row>
    <row r="13201" spans="1:7">
      <c r="A13201" s="1158">
        <v>14928</v>
      </c>
      <c r="B13201" s="1158">
        <v>33107</v>
      </c>
      <c r="C13201" s="1159" t="s">
        <v>11986</v>
      </c>
      <c r="D13201" s="1159" t="s">
        <v>5244</v>
      </c>
      <c r="E13201" s="1160" t="s">
        <v>3064</v>
      </c>
      <c r="F13201" s="1161">
        <v>45177</v>
      </c>
      <c r="G13201" s="1161">
        <v>45356</v>
      </c>
    </row>
    <row r="13202" spans="1:7" ht="63.75">
      <c r="A13202" s="1162">
        <v>14929</v>
      </c>
      <c r="B13202" s="1162">
        <v>33108</v>
      </c>
      <c r="C13202" s="1163" t="s">
        <v>26030</v>
      </c>
      <c r="D13202" s="1163" t="s">
        <v>26031</v>
      </c>
      <c r="E13202" s="1164" t="s">
        <v>3009</v>
      </c>
      <c r="F13202" s="1165">
        <v>45207</v>
      </c>
      <c r="G13202" s="1165">
        <v>45356</v>
      </c>
    </row>
    <row r="13203" spans="1:7" ht="51">
      <c r="A13203" s="1162">
        <v>14930</v>
      </c>
      <c r="B13203" s="1162">
        <v>33109</v>
      </c>
      <c r="C13203" s="1163" t="s">
        <v>26032</v>
      </c>
      <c r="D13203" s="1163" t="s">
        <v>26033</v>
      </c>
      <c r="E13203" s="1164" t="s">
        <v>3009</v>
      </c>
      <c r="F13203" s="1165">
        <v>45177</v>
      </c>
      <c r="G13203" s="1165">
        <v>45326</v>
      </c>
    </row>
    <row r="13204" spans="1:7" ht="51">
      <c r="A13204" s="1162">
        <v>14931</v>
      </c>
      <c r="B13204" s="1162">
        <v>33110</v>
      </c>
      <c r="C13204" s="1163" t="s">
        <v>26034</v>
      </c>
      <c r="D13204" s="1163" t="s">
        <v>26035</v>
      </c>
      <c r="E13204" s="1164" t="s">
        <v>3009</v>
      </c>
      <c r="F13204" s="1165">
        <v>45177</v>
      </c>
      <c r="G13204" s="1165">
        <v>45326</v>
      </c>
    </row>
    <row r="13205" spans="1:7" ht="51">
      <c r="A13205" s="1162">
        <v>14932</v>
      </c>
      <c r="B13205" s="1162">
        <v>33111</v>
      </c>
      <c r="C13205" s="1163" t="s">
        <v>26036</v>
      </c>
      <c r="D13205" s="1163" t="s">
        <v>26037</v>
      </c>
      <c r="E13205" s="1164" t="s">
        <v>3009</v>
      </c>
      <c r="F13205" s="1165">
        <v>45177</v>
      </c>
      <c r="G13205" s="1165">
        <v>45326</v>
      </c>
    </row>
    <row r="13206" spans="1:7" ht="51">
      <c r="A13206" s="1162">
        <v>14933</v>
      </c>
      <c r="B13206" s="1162">
        <v>33112</v>
      </c>
      <c r="C13206" s="1163" t="s">
        <v>26038</v>
      </c>
      <c r="D13206" s="1163" t="s">
        <v>26039</v>
      </c>
      <c r="E13206" s="1164" t="s">
        <v>3009</v>
      </c>
      <c r="F13206" s="1165">
        <v>45177</v>
      </c>
      <c r="G13206" s="1165">
        <v>45326</v>
      </c>
    </row>
    <row r="13207" spans="1:7" ht="51">
      <c r="A13207" s="1162">
        <v>14934</v>
      </c>
      <c r="B13207" s="1162">
        <v>33113</v>
      </c>
      <c r="C13207" s="1163" t="s">
        <v>26040</v>
      </c>
      <c r="D13207" s="1163" t="s">
        <v>26041</v>
      </c>
      <c r="E13207" s="1164" t="s">
        <v>3009</v>
      </c>
      <c r="F13207" s="1165">
        <v>45177</v>
      </c>
      <c r="G13207" s="1165">
        <v>45326</v>
      </c>
    </row>
    <row r="13208" spans="1:7" ht="51">
      <c r="A13208" s="1162">
        <v>14935</v>
      </c>
      <c r="B13208" s="1162">
        <v>33114</v>
      </c>
      <c r="C13208" s="1163" t="s">
        <v>26042</v>
      </c>
      <c r="D13208" s="1163" t="s">
        <v>26043</v>
      </c>
      <c r="E13208" s="1164" t="s">
        <v>3009</v>
      </c>
      <c r="F13208" s="1165">
        <v>45177</v>
      </c>
      <c r="G13208" s="1165">
        <v>45326</v>
      </c>
    </row>
    <row r="13209" spans="1:7" ht="51">
      <c r="A13209" s="1162">
        <v>14936</v>
      </c>
      <c r="B13209" s="1162">
        <v>33115</v>
      </c>
      <c r="C13209" s="1163" t="s">
        <v>26044</v>
      </c>
      <c r="D13209" s="1163" t="s">
        <v>26045</v>
      </c>
      <c r="E13209" s="1164" t="s">
        <v>3009</v>
      </c>
      <c r="F13209" s="1165">
        <v>45207</v>
      </c>
      <c r="G13209" s="1165">
        <v>45356</v>
      </c>
    </row>
    <row r="13210" spans="1:7" ht="63.75">
      <c r="A13210" s="1162">
        <v>14937</v>
      </c>
      <c r="B13210" s="1162">
        <v>33116</v>
      </c>
      <c r="C13210" s="1163" t="s">
        <v>26046</v>
      </c>
      <c r="D13210" s="1163" t="s">
        <v>26047</v>
      </c>
      <c r="E13210" s="1164" t="s">
        <v>3009</v>
      </c>
      <c r="F13210" s="1165">
        <v>45207</v>
      </c>
      <c r="G13210" s="1165">
        <v>45356</v>
      </c>
    </row>
    <row r="13211" spans="1:7" ht="51">
      <c r="A13211" s="1162">
        <v>14938</v>
      </c>
      <c r="B13211" s="1162">
        <v>33117</v>
      </c>
      <c r="C13211" s="1163" t="s">
        <v>26048</v>
      </c>
      <c r="D13211" s="1163" t="s">
        <v>26049</v>
      </c>
      <c r="E13211" s="1164" t="s">
        <v>3009</v>
      </c>
      <c r="F13211" s="1165">
        <v>45207</v>
      </c>
      <c r="G13211" s="1165">
        <v>45356</v>
      </c>
    </row>
    <row r="13212" spans="1:7" ht="63.75">
      <c r="A13212" s="1162">
        <v>14939</v>
      </c>
      <c r="B13212" s="1162">
        <v>33118</v>
      </c>
      <c r="C13212" s="1163" t="s">
        <v>26050</v>
      </c>
      <c r="D13212" s="1163" t="s">
        <v>26051</v>
      </c>
      <c r="E13212" s="1164" t="s">
        <v>3009</v>
      </c>
      <c r="F13212" s="1165">
        <v>45207</v>
      </c>
      <c r="G13212" s="1165">
        <v>45356</v>
      </c>
    </row>
    <row r="13213" spans="1:7" ht="63.75">
      <c r="A13213" s="1162">
        <v>14940</v>
      </c>
      <c r="B13213" s="1162">
        <v>33119</v>
      </c>
      <c r="C13213" s="1163" t="s">
        <v>26052</v>
      </c>
      <c r="D13213" s="1163" t="s">
        <v>26053</v>
      </c>
      <c r="E13213" s="1164" t="s">
        <v>3009</v>
      </c>
      <c r="F13213" s="1165">
        <v>45177</v>
      </c>
      <c r="G13213" s="1165">
        <v>45326</v>
      </c>
    </row>
    <row r="13214" spans="1:7" ht="51">
      <c r="A13214" s="1162">
        <v>14941</v>
      </c>
      <c r="B13214" s="1162">
        <v>33120</v>
      </c>
      <c r="C13214" s="1163" t="s">
        <v>26054</v>
      </c>
      <c r="D13214" s="1163" t="s">
        <v>26055</v>
      </c>
      <c r="E13214" s="1164" t="s">
        <v>3009</v>
      </c>
      <c r="F13214" s="1165">
        <v>45177</v>
      </c>
      <c r="G13214" s="1165">
        <v>45326</v>
      </c>
    </row>
    <row r="13215" spans="1:7" ht="51">
      <c r="A13215" s="1162">
        <v>14942</v>
      </c>
      <c r="B13215" s="1162">
        <v>33121</v>
      </c>
      <c r="C13215" s="1163" t="s">
        <v>26056</v>
      </c>
      <c r="D13215" s="1163" t="s">
        <v>26057</v>
      </c>
      <c r="E13215" s="1164" t="s">
        <v>3009</v>
      </c>
      <c r="F13215" s="1165">
        <v>45177</v>
      </c>
      <c r="G13215" s="1165">
        <v>45326</v>
      </c>
    </row>
    <row r="13216" spans="1:7" ht="51">
      <c r="A13216" s="1162">
        <v>14943</v>
      </c>
      <c r="B13216" s="1162">
        <v>33122</v>
      </c>
      <c r="C13216" s="1163" t="s">
        <v>26058</v>
      </c>
      <c r="D13216" s="1163" t="s">
        <v>26059</v>
      </c>
      <c r="E13216" s="1164" t="s">
        <v>3009</v>
      </c>
      <c r="F13216" s="1165">
        <v>45177</v>
      </c>
      <c r="G13216" s="1165">
        <v>45326</v>
      </c>
    </row>
    <row r="13217" spans="1:7" ht="51">
      <c r="A13217" s="1162">
        <v>14944</v>
      </c>
      <c r="B13217" s="1162">
        <v>33123</v>
      </c>
      <c r="C13217" s="1163" t="s">
        <v>26060</v>
      </c>
      <c r="D13217" s="1163" t="s">
        <v>26061</v>
      </c>
      <c r="E13217" s="1164" t="s">
        <v>3009</v>
      </c>
      <c r="F13217" s="1165">
        <v>45177</v>
      </c>
      <c r="G13217" s="1165">
        <v>45326</v>
      </c>
    </row>
    <row r="13218" spans="1:7" ht="51">
      <c r="A13218" s="1162">
        <v>14945</v>
      </c>
      <c r="B13218" s="1162">
        <v>33124</v>
      </c>
      <c r="C13218" s="1163" t="s">
        <v>26062</v>
      </c>
      <c r="D13218" s="1163" t="s">
        <v>26063</v>
      </c>
      <c r="E13218" s="1164" t="s">
        <v>3009</v>
      </c>
      <c r="F13218" s="1165">
        <v>45177</v>
      </c>
      <c r="G13218" s="1165">
        <v>45326</v>
      </c>
    </row>
    <row r="13219" spans="1:7" ht="51">
      <c r="A13219" s="1162">
        <v>14946</v>
      </c>
      <c r="B13219" s="1162">
        <v>33125</v>
      </c>
      <c r="C13219" s="1163" t="s">
        <v>26064</v>
      </c>
      <c r="D13219" s="1163" t="s">
        <v>26065</v>
      </c>
      <c r="E13219" s="1164" t="s">
        <v>3009</v>
      </c>
      <c r="F13219" s="1165">
        <v>45177</v>
      </c>
      <c r="G13219" s="1165">
        <v>45326</v>
      </c>
    </row>
    <row r="13220" spans="1:7" ht="51">
      <c r="A13220" s="1162">
        <v>14947</v>
      </c>
      <c r="B13220" s="1162">
        <v>33126</v>
      </c>
      <c r="C13220" s="1163" t="s">
        <v>26066</v>
      </c>
      <c r="D13220" s="1163" t="s">
        <v>26067</v>
      </c>
      <c r="E13220" s="1164" t="s">
        <v>3009</v>
      </c>
      <c r="F13220" s="1165">
        <v>45177</v>
      </c>
      <c r="G13220" s="1165">
        <v>45326</v>
      </c>
    </row>
    <row r="13221" spans="1:7" ht="51">
      <c r="A13221" s="1162">
        <v>14948</v>
      </c>
      <c r="B13221" s="1162">
        <v>33127</v>
      </c>
      <c r="C13221" s="1163" t="s">
        <v>26068</v>
      </c>
      <c r="D13221" s="1163" t="s">
        <v>26069</v>
      </c>
      <c r="E13221" s="1164" t="s">
        <v>3009</v>
      </c>
      <c r="F13221" s="1165">
        <v>45207</v>
      </c>
      <c r="G13221" s="1165">
        <v>45356</v>
      </c>
    </row>
    <row r="13222" spans="1:7" ht="38.25">
      <c r="A13222" s="1162">
        <v>14949</v>
      </c>
      <c r="B13222" s="1162">
        <v>33128</v>
      </c>
      <c r="C13222" s="1163" t="s">
        <v>26070</v>
      </c>
      <c r="D13222" s="1163" t="s">
        <v>26071</v>
      </c>
      <c r="E13222" s="1164" t="s">
        <v>3009</v>
      </c>
      <c r="F13222" s="1165">
        <v>45207</v>
      </c>
      <c r="G13222" s="1165">
        <v>45356</v>
      </c>
    </row>
    <row r="13223" spans="1:7" ht="51">
      <c r="A13223" s="1162">
        <v>14950</v>
      </c>
      <c r="B13223" s="1162">
        <v>33129</v>
      </c>
      <c r="C13223" s="1163" t="s">
        <v>26072</v>
      </c>
      <c r="D13223" s="1163" t="s">
        <v>26073</v>
      </c>
      <c r="E13223" s="1164" t="s">
        <v>3009</v>
      </c>
      <c r="F13223" s="1165">
        <v>45207</v>
      </c>
      <c r="G13223" s="1165">
        <v>45356</v>
      </c>
    </row>
    <row r="13224" spans="1:7" ht="51">
      <c r="A13224" s="1162">
        <v>14951</v>
      </c>
      <c r="B13224" s="1162">
        <v>33130</v>
      </c>
      <c r="C13224" s="1163" t="s">
        <v>26074</v>
      </c>
      <c r="D13224" s="1163" t="s">
        <v>26075</v>
      </c>
      <c r="E13224" s="1164" t="s">
        <v>3009</v>
      </c>
      <c r="F13224" s="1165">
        <v>45177</v>
      </c>
      <c r="G13224" s="1165">
        <v>45326</v>
      </c>
    </row>
    <row r="13225" spans="1:7" ht="51">
      <c r="A13225" s="1162">
        <v>14952</v>
      </c>
      <c r="B13225" s="1162">
        <v>33131</v>
      </c>
      <c r="C13225" s="1163" t="s">
        <v>26076</v>
      </c>
      <c r="D13225" s="1163" t="s">
        <v>26077</v>
      </c>
      <c r="E13225" s="1164" t="s">
        <v>3009</v>
      </c>
      <c r="F13225" s="1165">
        <v>45177</v>
      </c>
      <c r="G13225" s="1165">
        <v>45326</v>
      </c>
    </row>
    <row r="13226" spans="1:7" ht="63.75">
      <c r="A13226" s="1162">
        <v>14953</v>
      </c>
      <c r="B13226" s="1162">
        <v>33132</v>
      </c>
      <c r="C13226" s="1163" t="s">
        <v>26078</v>
      </c>
      <c r="D13226" s="1163" t="s">
        <v>26079</v>
      </c>
      <c r="E13226" s="1164" t="s">
        <v>3009</v>
      </c>
      <c r="F13226" s="1165">
        <v>45177</v>
      </c>
      <c r="G13226" s="1165">
        <v>45326</v>
      </c>
    </row>
    <row r="13227" spans="1:7" ht="51">
      <c r="A13227" s="1162">
        <v>14954</v>
      </c>
      <c r="B13227" s="1162">
        <v>33133</v>
      </c>
      <c r="C13227" s="1163" t="s">
        <v>26080</v>
      </c>
      <c r="D13227" s="1163" t="s">
        <v>26081</v>
      </c>
      <c r="E13227" s="1164" t="s">
        <v>3009</v>
      </c>
      <c r="F13227" s="1165">
        <v>45177</v>
      </c>
      <c r="G13227" s="1165">
        <v>45326</v>
      </c>
    </row>
    <row r="13228" spans="1:7" ht="51">
      <c r="A13228" s="1162">
        <v>14955</v>
      </c>
      <c r="B13228" s="1162">
        <v>33134</v>
      </c>
      <c r="C13228" s="1163" t="s">
        <v>26082</v>
      </c>
      <c r="D13228" s="1163" t="s">
        <v>26083</v>
      </c>
      <c r="E13228" s="1164" t="s">
        <v>3009</v>
      </c>
      <c r="F13228" s="1165">
        <v>45207</v>
      </c>
      <c r="G13228" s="1165">
        <v>45356</v>
      </c>
    </row>
    <row r="13229" spans="1:7" ht="63.75">
      <c r="A13229" s="1162">
        <v>14956</v>
      </c>
      <c r="B13229" s="1162">
        <v>33135</v>
      </c>
      <c r="C13229" s="1163" t="s">
        <v>26084</v>
      </c>
      <c r="D13229" s="1163" t="s">
        <v>26085</v>
      </c>
      <c r="E13229" s="1164" t="s">
        <v>3009</v>
      </c>
      <c r="F13229" s="1165">
        <v>45207</v>
      </c>
      <c r="G13229" s="1165">
        <v>45356</v>
      </c>
    </row>
    <row r="13230" spans="1:7" ht="51">
      <c r="A13230" s="1162">
        <v>14957</v>
      </c>
      <c r="B13230" s="1162">
        <v>33136</v>
      </c>
      <c r="C13230" s="1163" t="s">
        <v>26086</v>
      </c>
      <c r="D13230" s="1163" t="s">
        <v>26087</v>
      </c>
      <c r="E13230" s="1164" t="s">
        <v>3009</v>
      </c>
      <c r="F13230" s="1165">
        <v>45207</v>
      </c>
      <c r="G13230" s="1165">
        <v>45356</v>
      </c>
    </row>
    <row r="13231" spans="1:7" ht="51">
      <c r="A13231" s="1162">
        <v>14958</v>
      </c>
      <c r="B13231" s="1162">
        <v>33137</v>
      </c>
      <c r="C13231" s="1163" t="s">
        <v>26088</v>
      </c>
      <c r="D13231" s="1163" t="s">
        <v>26089</v>
      </c>
      <c r="E13231" s="1164" t="s">
        <v>3009</v>
      </c>
      <c r="F13231" s="1165">
        <v>45177</v>
      </c>
      <c r="G13231" s="1165">
        <v>45326</v>
      </c>
    </row>
    <row r="13232" spans="1:7" ht="51">
      <c r="A13232" s="1162">
        <v>14959</v>
      </c>
      <c r="B13232" s="1162">
        <v>33138</v>
      </c>
      <c r="C13232" s="1163" t="s">
        <v>26090</v>
      </c>
      <c r="D13232" s="1163" t="s">
        <v>26091</v>
      </c>
      <c r="E13232" s="1164" t="s">
        <v>3009</v>
      </c>
      <c r="F13232" s="1165">
        <v>45177</v>
      </c>
      <c r="G13232" s="1165">
        <v>45326</v>
      </c>
    </row>
    <row r="13233" spans="1:7" ht="51">
      <c r="A13233" s="1162">
        <v>14960</v>
      </c>
      <c r="B13233" s="1162">
        <v>33139</v>
      </c>
      <c r="C13233" s="1163" t="s">
        <v>26092</v>
      </c>
      <c r="D13233" s="1163" t="s">
        <v>26093</v>
      </c>
      <c r="E13233" s="1164" t="s">
        <v>3009</v>
      </c>
      <c r="F13233" s="1165">
        <v>45177</v>
      </c>
      <c r="G13233" s="1165">
        <v>45326</v>
      </c>
    </row>
    <row r="13234" spans="1:7" ht="51">
      <c r="A13234" s="1162">
        <v>14961</v>
      </c>
      <c r="B13234" s="1162">
        <v>33140</v>
      </c>
      <c r="C13234" s="1163" t="s">
        <v>26094</v>
      </c>
      <c r="D13234" s="1163" t="s">
        <v>26095</v>
      </c>
      <c r="E13234" s="1164" t="s">
        <v>3009</v>
      </c>
      <c r="F13234" s="1165">
        <v>45177</v>
      </c>
      <c r="G13234" s="1165">
        <v>45326</v>
      </c>
    </row>
    <row r="13235" spans="1:7" ht="51">
      <c r="A13235" s="1162">
        <v>14962</v>
      </c>
      <c r="B13235" s="1162">
        <v>33141</v>
      </c>
      <c r="C13235" s="1163" t="s">
        <v>26096</v>
      </c>
      <c r="D13235" s="1163" t="s">
        <v>26097</v>
      </c>
      <c r="E13235" s="1164" t="s">
        <v>3009</v>
      </c>
      <c r="F13235" s="1165">
        <v>45177</v>
      </c>
      <c r="G13235" s="1165">
        <v>45326</v>
      </c>
    </row>
    <row r="13236" spans="1:7" ht="51">
      <c r="A13236" s="1162">
        <v>14963</v>
      </c>
      <c r="B13236" s="1162">
        <v>33142</v>
      </c>
      <c r="C13236" s="1163" t="s">
        <v>26098</v>
      </c>
      <c r="D13236" s="1163" t="s">
        <v>26099</v>
      </c>
      <c r="E13236" s="1164" t="s">
        <v>3009</v>
      </c>
      <c r="F13236" s="1165">
        <v>45177</v>
      </c>
      <c r="G13236" s="1165">
        <v>45326</v>
      </c>
    </row>
    <row r="13237" spans="1:7" ht="51">
      <c r="A13237" s="1162">
        <v>14964</v>
      </c>
      <c r="B13237" s="1162">
        <v>33143</v>
      </c>
      <c r="C13237" s="1163" t="s">
        <v>26100</v>
      </c>
      <c r="D13237" s="1163" t="s">
        <v>26101</v>
      </c>
      <c r="E13237" s="1164" t="s">
        <v>3009</v>
      </c>
      <c r="F13237" s="1165">
        <v>45177</v>
      </c>
      <c r="G13237" s="1165">
        <v>45326</v>
      </c>
    </row>
    <row r="13238" spans="1:7" ht="51">
      <c r="A13238" s="1162">
        <v>14965</v>
      </c>
      <c r="B13238" s="1162">
        <v>33144</v>
      </c>
      <c r="C13238" s="1163" t="s">
        <v>26102</v>
      </c>
      <c r="D13238" s="1163" t="s">
        <v>26103</v>
      </c>
      <c r="E13238" s="1164" t="s">
        <v>3009</v>
      </c>
      <c r="F13238" s="1165">
        <v>45177</v>
      </c>
      <c r="G13238" s="1165">
        <v>45326</v>
      </c>
    </row>
    <row r="13239" spans="1:7" ht="51">
      <c r="A13239" s="1162">
        <v>14966</v>
      </c>
      <c r="B13239" s="1162">
        <v>33145</v>
      </c>
      <c r="C13239" s="1163" t="s">
        <v>26104</v>
      </c>
      <c r="D13239" s="1163" t="s">
        <v>26105</v>
      </c>
      <c r="E13239" s="1164" t="s">
        <v>3009</v>
      </c>
      <c r="F13239" s="1165">
        <v>45177</v>
      </c>
      <c r="G13239" s="1165">
        <v>45326</v>
      </c>
    </row>
    <row r="13240" spans="1:7" ht="51">
      <c r="A13240" s="1162">
        <v>14967</v>
      </c>
      <c r="B13240" s="1162">
        <v>33146</v>
      </c>
      <c r="C13240" s="1163" t="s">
        <v>26106</v>
      </c>
      <c r="D13240" s="1163" t="s">
        <v>26107</v>
      </c>
      <c r="E13240" s="1164" t="s">
        <v>3009</v>
      </c>
      <c r="F13240" s="1165">
        <v>45192</v>
      </c>
      <c r="G13240" s="1165">
        <v>45341</v>
      </c>
    </row>
    <row r="13241" spans="1:7" ht="51">
      <c r="A13241" s="1162">
        <v>14968</v>
      </c>
      <c r="B13241" s="1162">
        <v>33147</v>
      </c>
      <c r="C13241" s="1163" t="s">
        <v>26108</v>
      </c>
      <c r="D13241" s="1163" t="s">
        <v>26109</v>
      </c>
      <c r="E13241" s="1164" t="s">
        <v>3009</v>
      </c>
      <c r="F13241" s="1165">
        <v>45177</v>
      </c>
      <c r="G13241" s="1165">
        <v>45326</v>
      </c>
    </row>
    <row r="13242" spans="1:7" ht="51">
      <c r="A13242" s="1162">
        <v>14969</v>
      </c>
      <c r="B13242" s="1162">
        <v>33148</v>
      </c>
      <c r="C13242" s="1163" t="s">
        <v>26110</v>
      </c>
      <c r="D13242" s="1163" t="s">
        <v>26111</v>
      </c>
      <c r="E13242" s="1164" t="s">
        <v>3009</v>
      </c>
      <c r="F13242" s="1165">
        <v>45177</v>
      </c>
      <c r="G13242" s="1165">
        <v>45326</v>
      </c>
    </row>
    <row r="13243" spans="1:7" ht="51">
      <c r="A13243" s="1162">
        <v>14970</v>
      </c>
      <c r="B13243" s="1162">
        <v>33149</v>
      </c>
      <c r="C13243" s="1163" t="s">
        <v>26112</v>
      </c>
      <c r="D13243" s="1163" t="s">
        <v>26113</v>
      </c>
      <c r="E13243" s="1164" t="s">
        <v>3009</v>
      </c>
      <c r="F13243" s="1165">
        <v>45177</v>
      </c>
      <c r="G13243" s="1165">
        <v>45326</v>
      </c>
    </row>
    <row r="13244" spans="1:7" ht="51">
      <c r="A13244" s="1162">
        <v>14971</v>
      </c>
      <c r="B13244" s="1162">
        <v>33150</v>
      </c>
      <c r="C13244" s="1163" t="s">
        <v>26114</v>
      </c>
      <c r="D13244" s="1163" t="s">
        <v>26115</v>
      </c>
      <c r="E13244" s="1164" t="s">
        <v>3009</v>
      </c>
      <c r="F13244" s="1165">
        <v>45207</v>
      </c>
      <c r="G13244" s="1165">
        <v>45356</v>
      </c>
    </row>
    <row r="13245" spans="1:7" ht="51">
      <c r="A13245" s="1162">
        <v>14972</v>
      </c>
      <c r="B13245" s="1162">
        <v>33151</v>
      </c>
      <c r="C13245" s="1163" t="s">
        <v>26116</v>
      </c>
      <c r="D13245" s="1163" t="s">
        <v>26117</v>
      </c>
      <c r="E13245" s="1164" t="s">
        <v>3009</v>
      </c>
      <c r="F13245" s="1165">
        <v>45177</v>
      </c>
      <c r="G13245" s="1165">
        <v>45326</v>
      </c>
    </row>
    <row r="13246" spans="1:7" ht="51">
      <c r="A13246" s="1162">
        <v>14973</v>
      </c>
      <c r="B13246" s="1162">
        <v>33152</v>
      </c>
      <c r="C13246" s="1163" t="s">
        <v>26118</v>
      </c>
      <c r="D13246" s="1163" t="s">
        <v>26119</v>
      </c>
      <c r="E13246" s="1164" t="s">
        <v>3009</v>
      </c>
      <c r="F13246" s="1165">
        <v>45177</v>
      </c>
      <c r="G13246" s="1165">
        <v>45326</v>
      </c>
    </row>
    <row r="13247" spans="1:7" ht="38.25">
      <c r="A13247" s="1162">
        <v>14974</v>
      </c>
      <c r="B13247" s="1162">
        <v>33153</v>
      </c>
      <c r="C13247" s="1163" t="s">
        <v>26120</v>
      </c>
      <c r="D13247" s="1163" t="s">
        <v>26121</v>
      </c>
      <c r="E13247" s="1164" t="s">
        <v>3009</v>
      </c>
      <c r="F13247" s="1165">
        <v>45177</v>
      </c>
      <c r="G13247" s="1165">
        <v>45326</v>
      </c>
    </row>
    <row r="13248" spans="1:7" ht="51">
      <c r="A13248" s="1162">
        <v>14975</v>
      </c>
      <c r="B13248" s="1162">
        <v>33154</v>
      </c>
      <c r="C13248" s="1163" t="s">
        <v>26122</v>
      </c>
      <c r="D13248" s="1163" t="s">
        <v>26123</v>
      </c>
      <c r="E13248" s="1164" t="s">
        <v>3009</v>
      </c>
      <c r="F13248" s="1165">
        <v>45177</v>
      </c>
      <c r="G13248" s="1165">
        <v>45326</v>
      </c>
    </row>
    <row r="13249" spans="1:7" ht="51">
      <c r="A13249" s="1162">
        <v>14976</v>
      </c>
      <c r="B13249" s="1162">
        <v>33155</v>
      </c>
      <c r="C13249" s="1163" t="s">
        <v>26124</v>
      </c>
      <c r="D13249" s="1163" t="s">
        <v>26125</v>
      </c>
      <c r="E13249" s="1164" t="s">
        <v>3009</v>
      </c>
      <c r="F13249" s="1165">
        <v>45207</v>
      </c>
      <c r="G13249" s="1165">
        <v>45356</v>
      </c>
    </row>
    <row r="13250" spans="1:7" ht="51">
      <c r="A13250" s="1162">
        <v>14977</v>
      </c>
      <c r="B13250" s="1162">
        <v>33156</v>
      </c>
      <c r="C13250" s="1163" t="s">
        <v>26126</v>
      </c>
      <c r="D13250" s="1163" t="s">
        <v>26127</v>
      </c>
      <c r="E13250" s="1164" t="s">
        <v>3009</v>
      </c>
      <c r="F13250" s="1165">
        <v>45177</v>
      </c>
      <c r="G13250" s="1165">
        <v>45326</v>
      </c>
    </row>
    <row r="13251" spans="1:7" ht="51">
      <c r="A13251" s="1162">
        <v>14978</v>
      </c>
      <c r="B13251" s="1162">
        <v>33157</v>
      </c>
      <c r="C13251" s="1163" t="s">
        <v>26128</v>
      </c>
      <c r="D13251" s="1163" t="s">
        <v>26129</v>
      </c>
      <c r="E13251" s="1164" t="s">
        <v>3009</v>
      </c>
      <c r="F13251" s="1165">
        <v>45177</v>
      </c>
      <c r="G13251" s="1165">
        <v>45326</v>
      </c>
    </row>
    <row r="13252" spans="1:7" ht="51">
      <c r="A13252" s="1162">
        <v>14979</v>
      </c>
      <c r="B13252" s="1162">
        <v>33158</v>
      </c>
      <c r="C13252" s="1163" t="s">
        <v>26130</v>
      </c>
      <c r="D13252" s="1163" t="s">
        <v>26131</v>
      </c>
      <c r="E13252" s="1164" t="s">
        <v>3009</v>
      </c>
      <c r="F13252" s="1165">
        <v>45177</v>
      </c>
      <c r="G13252" s="1165">
        <v>45326</v>
      </c>
    </row>
    <row r="13253" spans="1:7" ht="51">
      <c r="A13253" s="1162">
        <v>14980</v>
      </c>
      <c r="B13253" s="1162">
        <v>33159</v>
      </c>
      <c r="C13253" s="1163" t="s">
        <v>26132</v>
      </c>
      <c r="D13253" s="1163" t="s">
        <v>26133</v>
      </c>
      <c r="E13253" s="1164" t="s">
        <v>3009</v>
      </c>
      <c r="F13253" s="1165">
        <v>45177</v>
      </c>
      <c r="G13253" s="1165">
        <v>45326</v>
      </c>
    </row>
    <row r="13254" spans="1:7" ht="38.25">
      <c r="A13254" s="1162">
        <v>14981</v>
      </c>
      <c r="B13254" s="1162">
        <v>33160</v>
      </c>
      <c r="C13254" s="1163" t="s">
        <v>26134</v>
      </c>
      <c r="D13254" s="1163" t="s">
        <v>26135</v>
      </c>
      <c r="E13254" s="1164" t="s">
        <v>3009</v>
      </c>
      <c r="F13254" s="1165">
        <v>45177</v>
      </c>
      <c r="G13254" s="1165">
        <v>45326</v>
      </c>
    </row>
    <row r="13255" spans="1:7" ht="38.25">
      <c r="A13255" s="1162">
        <v>14982</v>
      </c>
      <c r="B13255" s="1162">
        <v>33161</v>
      </c>
      <c r="C13255" s="1163" t="s">
        <v>26136</v>
      </c>
      <c r="D13255" s="1163" t="s">
        <v>26137</v>
      </c>
      <c r="E13255" s="1164" t="s">
        <v>3009</v>
      </c>
      <c r="F13255" s="1165">
        <v>45177</v>
      </c>
      <c r="G13255" s="1165">
        <v>45326</v>
      </c>
    </row>
    <row r="13256" spans="1:7" ht="38.25">
      <c r="A13256" s="1162">
        <v>14983</v>
      </c>
      <c r="B13256" s="1162">
        <v>33162</v>
      </c>
      <c r="C13256" s="1163" t="s">
        <v>26138</v>
      </c>
      <c r="D13256" s="1163" t="s">
        <v>26139</v>
      </c>
      <c r="E13256" s="1164" t="s">
        <v>3009</v>
      </c>
      <c r="F13256" s="1165">
        <v>45177</v>
      </c>
      <c r="G13256" s="1165">
        <v>45326</v>
      </c>
    </row>
    <row r="13257" spans="1:7" ht="51">
      <c r="A13257" s="1162">
        <v>14984</v>
      </c>
      <c r="B13257" s="1162">
        <v>33163</v>
      </c>
      <c r="C13257" s="1163" t="s">
        <v>26140</v>
      </c>
      <c r="D13257" s="1163" t="s">
        <v>26141</v>
      </c>
      <c r="E13257" s="1164" t="s">
        <v>3009</v>
      </c>
      <c r="F13257" s="1165">
        <v>45177</v>
      </c>
      <c r="G13257" s="1165">
        <v>45326</v>
      </c>
    </row>
    <row r="13258" spans="1:7" ht="51">
      <c r="A13258" s="1162">
        <v>14985</v>
      </c>
      <c r="B13258" s="1162">
        <v>33164</v>
      </c>
      <c r="C13258" s="1163" t="s">
        <v>26142</v>
      </c>
      <c r="D13258" s="1163" t="s">
        <v>26143</v>
      </c>
      <c r="E13258" s="1164" t="s">
        <v>3009</v>
      </c>
      <c r="F13258" s="1165">
        <v>45177</v>
      </c>
      <c r="G13258" s="1165">
        <v>45326</v>
      </c>
    </row>
    <row r="13259" spans="1:7" ht="51">
      <c r="A13259" s="1162">
        <v>14986</v>
      </c>
      <c r="B13259" s="1162">
        <v>33165</v>
      </c>
      <c r="C13259" s="1163" t="s">
        <v>26144</v>
      </c>
      <c r="D13259" s="1163" t="s">
        <v>26145</v>
      </c>
      <c r="E13259" s="1164" t="s">
        <v>3009</v>
      </c>
      <c r="F13259" s="1165">
        <v>45177</v>
      </c>
      <c r="G13259" s="1165">
        <v>45326</v>
      </c>
    </row>
    <row r="13260" spans="1:7" ht="51">
      <c r="A13260" s="1162">
        <v>14987</v>
      </c>
      <c r="B13260" s="1162">
        <v>33166</v>
      </c>
      <c r="C13260" s="1163" t="s">
        <v>26146</v>
      </c>
      <c r="D13260" s="1163" t="s">
        <v>26147</v>
      </c>
      <c r="E13260" s="1164" t="s">
        <v>3009</v>
      </c>
      <c r="F13260" s="1165">
        <v>45177</v>
      </c>
      <c r="G13260" s="1165">
        <v>45326</v>
      </c>
    </row>
    <row r="13261" spans="1:7" ht="51">
      <c r="A13261" s="1162">
        <v>14988</v>
      </c>
      <c r="B13261" s="1162">
        <v>33167</v>
      </c>
      <c r="C13261" s="1163" t="s">
        <v>26148</v>
      </c>
      <c r="D13261" s="1163" t="s">
        <v>26149</v>
      </c>
      <c r="E13261" s="1164" t="s">
        <v>3009</v>
      </c>
      <c r="F13261" s="1165">
        <v>45177</v>
      </c>
      <c r="G13261" s="1165">
        <v>45326</v>
      </c>
    </row>
    <row r="13262" spans="1:7" ht="51">
      <c r="A13262" s="1162">
        <v>14989</v>
      </c>
      <c r="B13262" s="1162">
        <v>33168</v>
      </c>
      <c r="C13262" s="1163" t="s">
        <v>26150</v>
      </c>
      <c r="D13262" s="1163" t="s">
        <v>26151</v>
      </c>
      <c r="E13262" s="1164" t="s">
        <v>3009</v>
      </c>
      <c r="F13262" s="1165">
        <v>45207</v>
      </c>
      <c r="G13262" s="1165">
        <v>45356</v>
      </c>
    </row>
    <row r="13263" spans="1:7" ht="51">
      <c r="A13263" s="1162">
        <v>14990</v>
      </c>
      <c r="B13263" s="1162">
        <v>33169</v>
      </c>
      <c r="C13263" s="1163" t="s">
        <v>26152</v>
      </c>
      <c r="D13263" s="1163" t="s">
        <v>26153</v>
      </c>
      <c r="E13263" s="1164" t="s">
        <v>3009</v>
      </c>
      <c r="F13263" s="1165">
        <v>45207</v>
      </c>
      <c r="G13263" s="1165">
        <v>45356</v>
      </c>
    </row>
    <row r="13264" spans="1:7" ht="51">
      <c r="A13264" s="1162">
        <v>14991</v>
      </c>
      <c r="B13264" s="1162">
        <v>33170</v>
      </c>
      <c r="C13264" s="1163" t="s">
        <v>26154</v>
      </c>
      <c r="D13264" s="1163" t="s">
        <v>26155</v>
      </c>
      <c r="E13264" s="1164" t="s">
        <v>3009</v>
      </c>
      <c r="F13264" s="1165">
        <v>45207</v>
      </c>
      <c r="G13264" s="1165">
        <v>45356</v>
      </c>
    </row>
    <row r="13265" spans="1:7" ht="51">
      <c r="A13265" s="1162">
        <v>14992</v>
      </c>
      <c r="B13265" s="1162">
        <v>33171</v>
      </c>
      <c r="C13265" s="1163" t="s">
        <v>26156</v>
      </c>
      <c r="D13265" s="1163" t="s">
        <v>26157</v>
      </c>
      <c r="E13265" s="1164" t="s">
        <v>3009</v>
      </c>
      <c r="F13265" s="1165">
        <v>45207</v>
      </c>
      <c r="G13265" s="1165">
        <v>45356</v>
      </c>
    </row>
    <row r="13266" spans="1:7" ht="38.25">
      <c r="A13266" s="1158">
        <v>14993</v>
      </c>
      <c r="B13266" s="1158">
        <v>33172</v>
      </c>
      <c r="C13266" s="1159" t="s">
        <v>26158</v>
      </c>
      <c r="D13266" s="1159" t="s">
        <v>26159</v>
      </c>
      <c r="E13266" s="1160" t="s">
        <v>26160</v>
      </c>
      <c r="F13266" s="1161">
        <v>44474</v>
      </c>
      <c r="G13266" s="1161">
        <v>46051</v>
      </c>
    </row>
    <row r="13267" spans="1:7">
      <c r="A13267" s="1162">
        <v>14994</v>
      </c>
      <c r="B13267" s="1162">
        <v>33173</v>
      </c>
      <c r="C13267" s="1163" t="s">
        <v>26161</v>
      </c>
      <c r="D13267" s="1163" t="s">
        <v>26162</v>
      </c>
      <c r="E13267" s="1164" t="s">
        <v>2357</v>
      </c>
      <c r="F13267" s="1165">
        <v>46051</v>
      </c>
      <c r="G13267" s="1165">
        <v>46051</v>
      </c>
    </row>
    <row r="13268" spans="1:7">
      <c r="A13268" s="1158">
        <v>14995</v>
      </c>
      <c r="B13268" s="1158">
        <v>33174</v>
      </c>
      <c r="C13268" s="1159" t="s">
        <v>11951</v>
      </c>
      <c r="D13268" s="1159" t="s">
        <v>3179</v>
      </c>
      <c r="E13268" s="1160" t="s">
        <v>26163</v>
      </c>
      <c r="F13268" s="1161">
        <v>44474</v>
      </c>
      <c r="G13268" s="1161">
        <v>45513</v>
      </c>
    </row>
    <row r="13269" spans="1:7">
      <c r="A13269" s="1158">
        <v>14996</v>
      </c>
      <c r="B13269" s="1158">
        <v>33175</v>
      </c>
      <c r="C13269" s="1159" t="s">
        <v>12278</v>
      </c>
      <c r="D13269" s="1159" t="s">
        <v>3409</v>
      </c>
      <c r="E13269" s="1160" t="s">
        <v>26164</v>
      </c>
      <c r="F13269" s="1161">
        <v>44474</v>
      </c>
      <c r="G13269" s="1161">
        <v>45363</v>
      </c>
    </row>
    <row r="13270" spans="1:7">
      <c r="A13270" s="1158">
        <v>14997</v>
      </c>
      <c r="B13270" s="1158">
        <v>33176</v>
      </c>
      <c r="C13270" s="1159" t="s">
        <v>21246</v>
      </c>
      <c r="D13270" s="1159" t="s">
        <v>3187</v>
      </c>
      <c r="E13270" s="1160" t="s">
        <v>14568</v>
      </c>
      <c r="F13270" s="1161">
        <v>44474</v>
      </c>
      <c r="G13270" s="1161">
        <v>44853</v>
      </c>
    </row>
    <row r="13271" spans="1:7" ht="38.25">
      <c r="A13271" s="1162">
        <v>14998</v>
      </c>
      <c r="B13271" s="1162">
        <v>33177</v>
      </c>
      <c r="C13271" s="1163" t="s">
        <v>26165</v>
      </c>
      <c r="D13271" s="1163" t="s">
        <v>26166</v>
      </c>
      <c r="E13271" s="1164" t="s">
        <v>11098</v>
      </c>
      <c r="F13271" s="1165">
        <v>44474</v>
      </c>
      <c r="G13271" s="1165">
        <v>44571</v>
      </c>
    </row>
    <row r="13272" spans="1:7" ht="51">
      <c r="A13272" s="1162">
        <v>14999</v>
      </c>
      <c r="B13272" s="1162">
        <v>33178</v>
      </c>
      <c r="C13272" s="1163" t="s">
        <v>26167</v>
      </c>
      <c r="D13272" s="1163" t="s">
        <v>26168</v>
      </c>
      <c r="E13272" s="1164" t="s">
        <v>2702</v>
      </c>
      <c r="F13272" s="1165">
        <v>44847</v>
      </c>
      <c r="G13272" s="1165">
        <v>44853</v>
      </c>
    </row>
    <row r="13273" spans="1:7" ht="51">
      <c r="A13273" s="1162">
        <v>15000</v>
      </c>
      <c r="B13273" s="1162">
        <v>33179</v>
      </c>
      <c r="C13273" s="1163" t="s">
        <v>26169</v>
      </c>
      <c r="D13273" s="1163" t="s">
        <v>26170</v>
      </c>
      <c r="E13273" s="1164" t="s">
        <v>3287</v>
      </c>
      <c r="F13273" s="1165">
        <v>44757</v>
      </c>
      <c r="G13273" s="1165">
        <v>44846</v>
      </c>
    </row>
    <row r="13274" spans="1:7" ht="51">
      <c r="A13274" s="1162">
        <v>15001</v>
      </c>
      <c r="B13274" s="1162">
        <v>33180</v>
      </c>
      <c r="C13274" s="1163" t="s">
        <v>26171</v>
      </c>
      <c r="D13274" s="1163" t="s">
        <v>26172</v>
      </c>
      <c r="E13274" s="1164" t="s">
        <v>3287</v>
      </c>
      <c r="F13274" s="1165">
        <v>44757</v>
      </c>
      <c r="G13274" s="1165">
        <v>44846</v>
      </c>
    </row>
    <row r="13275" spans="1:7" ht="25.5">
      <c r="A13275" s="1162">
        <v>15002</v>
      </c>
      <c r="B13275" s="1162">
        <v>33181</v>
      </c>
      <c r="C13275" s="1163" t="s">
        <v>26173</v>
      </c>
      <c r="D13275" s="1163" t="s">
        <v>26174</v>
      </c>
      <c r="E13275" s="1164" t="s">
        <v>3112</v>
      </c>
      <c r="F13275" s="1165">
        <v>44727</v>
      </c>
      <c r="G13275" s="1165">
        <v>44756</v>
      </c>
    </row>
    <row r="13276" spans="1:7">
      <c r="A13276" s="1158">
        <v>15003</v>
      </c>
      <c r="B13276" s="1158">
        <v>33182</v>
      </c>
      <c r="C13276" s="1159" t="s">
        <v>23955</v>
      </c>
      <c r="D13276" s="1159" t="s">
        <v>7585</v>
      </c>
      <c r="E13276" s="1160" t="s">
        <v>5065</v>
      </c>
      <c r="F13276" s="1161">
        <v>44854</v>
      </c>
      <c r="G13276" s="1161">
        <v>45193</v>
      </c>
    </row>
    <row r="13277" spans="1:7" ht="51">
      <c r="A13277" s="1162">
        <v>15004</v>
      </c>
      <c r="B13277" s="1162">
        <v>33183</v>
      </c>
      <c r="C13277" s="1163" t="s">
        <v>26175</v>
      </c>
      <c r="D13277" s="1163" t="s">
        <v>26176</v>
      </c>
      <c r="E13277" s="1164" t="s">
        <v>3064</v>
      </c>
      <c r="F13277" s="1165">
        <v>44864</v>
      </c>
      <c r="G13277" s="1165">
        <v>45043</v>
      </c>
    </row>
    <row r="13278" spans="1:7" ht="51">
      <c r="A13278" s="1162">
        <v>15005</v>
      </c>
      <c r="B13278" s="1162">
        <v>33184</v>
      </c>
      <c r="C13278" s="1163" t="s">
        <v>26177</v>
      </c>
      <c r="D13278" s="1163" t="s">
        <v>26178</v>
      </c>
      <c r="E13278" s="1164" t="s">
        <v>3064</v>
      </c>
      <c r="F13278" s="1165">
        <v>44854</v>
      </c>
      <c r="G13278" s="1165">
        <v>45033</v>
      </c>
    </row>
    <row r="13279" spans="1:7" ht="51">
      <c r="A13279" s="1162">
        <v>15006</v>
      </c>
      <c r="B13279" s="1162">
        <v>33185</v>
      </c>
      <c r="C13279" s="1163" t="s">
        <v>26179</v>
      </c>
      <c r="D13279" s="1163" t="s">
        <v>26180</v>
      </c>
      <c r="E13279" s="1164" t="s">
        <v>3064</v>
      </c>
      <c r="F13279" s="1165">
        <v>44864</v>
      </c>
      <c r="G13279" s="1165">
        <v>45043</v>
      </c>
    </row>
    <row r="13280" spans="1:7" ht="51">
      <c r="A13280" s="1162">
        <v>15007</v>
      </c>
      <c r="B13280" s="1162">
        <v>33186</v>
      </c>
      <c r="C13280" s="1163" t="s">
        <v>26181</v>
      </c>
      <c r="D13280" s="1163" t="s">
        <v>26182</v>
      </c>
      <c r="E13280" s="1164" t="s">
        <v>3064</v>
      </c>
      <c r="F13280" s="1165">
        <v>44854</v>
      </c>
      <c r="G13280" s="1165">
        <v>45033</v>
      </c>
    </row>
    <row r="13281" spans="1:7" ht="51">
      <c r="A13281" s="1162">
        <v>15008</v>
      </c>
      <c r="B13281" s="1162">
        <v>33187</v>
      </c>
      <c r="C13281" s="1163" t="s">
        <v>26183</v>
      </c>
      <c r="D13281" s="1163" t="s">
        <v>26184</v>
      </c>
      <c r="E13281" s="1164" t="s">
        <v>3308</v>
      </c>
      <c r="F13281" s="1165">
        <v>45094</v>
      </c>
      <c r="G13281" s="1165">
        <v>45193</v>
      </c>
    </row>
    <row r="13282" spans="1:7" ht="51">
      <c r="A13282" s="1162">
        <v>15009</v>
      </c>
      <c r="B13282" s="1162">
        <v>33188</v>
      </c>
      <c r="C13282" s="1163" t="s">
        <v>26185</v>
      </c>
      <c r="D13282" s="1163" t="s">
        <v>26186</v>
      </c>
      <c r="E13282" s="1164" t="s">
        <v>3308</v>
      </c>
      <c r="F13282" s="1165">
        <v>45084</v>
      </c>
      <c r="G13282" s="1165">
        <v>45183</v>
      </c>
    </row>
    <row r="13283" spans="1:7" ht="51">
      <c r="A13283" s="1162">
        <v>15010</v>
      </c>
      <c r="B13283" s="1162">
        <v>33189</v>
      </c>
      <c r="C13283" s="1163" t="s">
        <v>26187</v>
      </c>
      <c r="D13283" s="1163" t="s">
        <v>26188</v>
      </c>
      <c r="E13283" s="1164" t="s">
        <v>3009</v>
      </c>
      <c r="F13283" s="1165">
        <v>44934</v>
      </c>
      <c r="G13283" s="1165">
        <v>45083</v>
      </c>
    </row>
    <row r="13284" spans="1:7" ht="51">
      <c r="A13284" s="1162">
        <v>15011</v>
      </c>
      <c r="B13284" s="1162">
        <v>33190</v>
      </c>
      <c r="C13284" s="1163" t="s">
        <v>26189</v>
      </c>
      <c r="D13284" s="1163" t="s">
        <v>26190</v>
      </c>
      <c r="E13284" s="1164" t="s">
        <v>3009</v>
      </c>
      <c r="F13284" s="1165">
        <v>44924</v>
      </c>
      <c r="G13284" s="1165">
        <v>45073</v>
      </c>
    </row>
    <row r="13285" spans="1:7" ht="51">
      <c r="A13285" s="1162">
        <v>15012</v>
      </c>
      <c r="B13285" s="1162">
        <v>33191</v>
      </c>
      <c r="C13285" s="1163" t="s">
        <v>26191</v>
      </c>
      <c r="D13285" s="1163" t="s">
        <v>26192</v>
      </c>
      <c r="E13285" s="1164" t="s">
        <v>3966</v>
      </c>
      <c r="F13285" s="1165">
        <v>44914</v>
      </c>
      <c r="G13285" s="1165">
        <v>45103</v>
      </c>
    </row>
    <row r="13286" spans="1:7" ht="51">
      <c r="A13286" s="1162">
        <v>15013</v>
      </c>
      <c r="B13286" s="1162">
        <v>33192</v>
      </c>
      <c r="C13286" s="1163" t="s">
        <v>26193</v>
      </c>
      <c r="D13286" s="1163" t="s">
        <v>26194</v>
      </c>
      <c r="E13286" s="1164" t="s">
        <v>4546</v>
      </c>
      <c r="F13286" s="1165">
        <v>44854</v>
      </c>
      <c r="G13286" s="1165">
        <v>45093</v>
      </c>
    </row>
    <row r="13287" spans="1:7">
      <c r="A13287" s="1158">
        <v>15014</v>
      </c>
      <c r="B13287" s="1158">
        <v>33193</v>
      </c>
      <c r="C13287" s="1159" t="s">
        <v>23988</v>
      </c>
      <c r="D13287" s="1159" t="s">
        <v>7605</v>
      </c>
      <c r="E13287" s="1160" t="s">
        <v>3983</v>
      </c>
      <c r="F13287" s="1161">
        <v>45084</v>
      </c>
      <c r="G13287" s="1161">
        <v>45363</v>
      </c>
    </row>
    <row r="13288" spans="1:7" ht="51">
      <c r="A13288" s="1162">
        <v>15015</v>
      </c>
      <c r="B13288" s="1162">
        <v>33194</v>
      </c>
      <c r="C13288" s="1163" t="s">
        <v>26195</v>
      </c>
      <c r="D13288" s="1163" t="s">
        <v>26196</v>
      </c>
      <c r="E13288" s="1164" t="s">
        <v>3064</v>
      </c>
      <c r="F13288" s="1165">
        <v>45084</v>
      </c>
      <c r="G13288" s="1165">
        <v>45263</v>
      </c>
    </row>
    <row r="13289" spans="1:7" ht="51">
      <c r="A13289" s="1162">
        <v>15016</v>
      </c>
      <c r="B13289" s="1162">
        <v>33195</v>
      </c>
      <c r="C13289" s="1163" t="s">
        <v>26197</v>
      </c>
      <c r="D13289" s="1163" t="s">
        <v>26198</v>
      </c>
      <c r="E13289" s="1164" t="s">
        <v>3064</v>
      </c>
      <c r="F13289" s="1165">
        <v>45084</v>
      </c>
      <c r="G13289" s="1165">
        <v>45263</v>
      </c>
    </row>
    <row r="13290" spans="1:7" ht="51">
      <c r="A13290" s="1162">
        <v>15017</v>
      </c>
      <c r="B13290" s="1162">
        <v>33196</v>
      </c>
      <c r="C13290" s="1163" t="s">
        <v>26199</v>
      </c>
      <c r="D13290" s="1163" t="s">
        <v>26200</v>
      </c>
      <c r="E13290" s="1164" t="s">
        <v>2947</v>
      </c>
      <c r="F13290" s="1165">
        <v>45154</v>
      </c>
      <c r="G13290" s="1165">
        <v>45228</v>
      </c>
    </row>
    <row r="13291" spans="1:7" ht="51">
      <c r="A13291" s="1162">
        <v>15018</v>
      </c>
      <c r="B13291" s="1162">
        <v>33197</v>
      </c>
      <c r="C13291" s="1163" t="s">
        <v>26201</v>
      </c>
      <c r="D13291" s="1163" t="s">
        <v>26202</v>
      </c>
      <c r="E13291" s="1164" t="s">
        <v>3034</v>
      </c>
      <c r="F13291" s="1165">
        <v>45144</v>
      </c>
      <c r="G13291" s="1165">
        <v>45203</v>
      </c>
    </row>
    <row r="13292" spans="1:7" ht="51">
      <c r="A13292" s="1162">
        <v>15019</v>
      </c>
      <c r="B13292" s="1162">
        <v>33198</v>
      </c>
      <c r="C13292" s="1163" t="s">
        <v>26203</v>
      </c>
      <c r="D13292" s="1163" t="s">
        <v>26204</v>
      </c>
      <c r="E13292" s="1164" t="s">
        <v>2894</v>
      </c>
      <c r="F13292" s="1165">
        <v>45239</v>
      </c>
      <c r="G13292" s="1165">
        <v>45358</v>
      </c>
    </row>
    <row r="13293" spans="1:7" ht="51">
      <c r="A13293" s="1162">
        <v>15020</v>
      </c>
      <c r="B13293" s="1162">
        <v>33199</v>
      </c>
      <c r="C13293" s="1163" t="s">
        <v>26205</v>
      </c>
      <c r="D13293" s="1163" t="s">
        <v>26206</v>
      </c>
      <c r="E13293" s="1164" t="s">
        <v>2894</v>
      </c>
      <c r="F13293" s="1165">
        <v>45229</v>
      </c>
      <c r="G13293" s="1165">
        <v>45348</v>
      </c>
    </row>
    <row r="13294" spans="1:7" ht="51">
      <c r="A13294" s="1162">
        <v>15021</v>
      </c>
      <c r="B13294" s="1162">
        <v>33200</v>
      </c>
      <c r="C13294" s="1163" t="s">
        <v>26207</v>
      </c>
      <c r="D13294" s="1163" t="s">
        <v>26208</v>
      </c>
      <c r="E13294" s="1164" t="s">
        <v>3287</v>
      </c>
      <c r="F13294" s="1165">
        <v>45274</v>
      </c>
      <c r="G13294" s="1165">
        <v>45363</v>
      </c>
    </row>
    <row r="13295" spans="1:7" ht="51">
      <c r="A13295" s="1162">
        <v>15022</v>
      </c>
      <c r="B13295" s="1162">
        <v>33201</v>
      </c>
      <c r="C13295" s="1163" t="s">
        <v>26209</v>
      </c>
      <c r="D13295" s="1163" t="s">
        <v>26210</v>
      </c>
      <c r="E13295" s="1164" t="s">
        <v>3287</v>
      </c>
      <c r="F13295" s="1165">
        <v>45264</v>
      </c>
      <c r="G13295" s="1165">
        <v>45353</v>
      </c>
    </row>
    <row r="13296" spans="1:7" ht="38.25">
      <c r="A13296" s="1162">
        <v>15023</v>
      </c>
      <c r="B13296" s="1162">
        <v>33202</v>
      </c>
      <c r="C13296" s="1163" t="s">
        <v>26211</v>
      </c>
      <c r="D13296" s="1163" t="s">
        <v>26212</v>
      </c>
      <c r="E13296" s="1164" t="s">
        <v>4546</v>
      </c>
      <c r="F13296" s="1165">
        <v>45104</v>
      </c>
      <c r="G13296" s="1165">
        <v>45343</v>
      </c>
    </row>
    <row r="13297" spans="1:7">
      <c r="A13297" s="1158">
        <v>15024</v>
      </c>
      <c r="B13297" s="1158">
        <v>33203</v>
      </c>
      <c r="C13297" s="1159" t="s">
        <v>12188</v>
      </c>
      <c r="D13297" s="1159" t="s">
        <v>3339</v>
      </c>
      <c r="E13297" s="1160" t="s">
        <v>3083</v>
      </c>
      <c r="F13297" s="1161">
        <v>44757</v>
      </c>
      <c r="G13297" s="1161">
        <v>45513</v>
      </c>
    </row>
    <row r="13298" spans="1:7" ht="51">
      <c r="A13298" s="1162">
        <v>15025</v>
      </c>
      <c r="B13298" s="1162">
        <v>33204</v>
      </c>
      <c r="C13298" s="1163" t="s">
        <v>26213</v>
      </c>
      <c r="D13298" s="1163" t="s">
        <v>26214</v>
      </c>
      <c r="E13298" s="1164" t="s">
        <v>3287</v>
      </c>
      <c r="F13298" s="1165">
        <v>44757</v>
      </c>
      <c r="G13298" s="1165">
        <v>44846</v>
      </c>
    </row>
    <row r="13299" spans="1:7" ht="38.25">
      <c r="A13299" s="1162">
        <v>15026</v>
      </c>
      <c r="B13299" s="1162">
        <v>33205</v>
      </c>
      <c r="C13299" s="1163" t="s">
        <v>26215</v>
      </c>
      <c r="D13299" s="1163" t="s">
        <v>26216</v>
      </c>
      <c r="E13299" s="1164" t="s">
        <v>3461</v>
      </c>
      <c r="F13299" s="1165">
        <v>45104</v>
      </c>
      <c r="G13299" s="1165">
        <v>45403</v>
      </c>
    </row>
    <row r="13300" spans="1:7" ht="51">
      <c r="A13300" s="1162">
        <v>15027</v>
      </c>
      <c r="B13300" s="1162">
        <v>33206</v>
      </c>
      <c r="C13300" s="1163" t="s">
        <v>26217</v>
      </c>
      <c r="D13300" s="1163" t="s">
        <v>26218</v>
      </c>
      <c r="E13300" s="1164" t="s">
        <v>3034</v>
      </c>
      <c r="F13300" s="1165">
        <v>45229</v>
      </c>
      <c r="G13300" s="1165">
        <v>45288</v>
      </c>
    </row>
    <row r="13301" spans="1:7" ht="38.25">
      <c r="A13301" s="1162">
        <v>15028</v>
      </c>
      <c r="B13301" s="1162">
        <v>33207</v>
      </c>
      <c r="C13301" s="1163" t="s">
        <v>26219</v>
      </c>
      <c r="D13301" s="1163" t="s">
        <v>26220</v>
      </c>
      <c r="E13301" s="1164" t="s">
        <v>3112</v>
      </c>
      <c r="F13301" s="1165">
        <v>45484</v>
      </c>
      <c r="G13301" s="1165">
        <v>45513</v>
      </c>
    </row>
    <row r="13302" spans="1:7" ht="38.25">
      <c r="A13302" s="1162">
        <v>15029</v>
      </c>
      <c r="B13302" s="1162">
        <v>33208</v>
      </c>
      <c r="C13302" s="1163" t="s">
        <v>26221</v>
      </c>
      <c r="D13302" s="1163" t="s">
        <v>26222</v>
      </c>
      <c r="E13302" s="1164" t="s">
        <v>2894</v>
      </c>
      <c r="F13302" s="1165">
        <v>45364</v>
      </c>
      <c r="G13302" s="1165">
        <v>45483</v>
      </c>
    </row>
    <row r="13303" spans="1:7" ht="38.25">
      <c r="A13303" s="1162">
        <v>15030</v>
      </c>
      <c r="B13303" s="1162">
        <v>33209</v>
      </c>
      <c r="C13303" s="1163" t="s">
        <v>26223</v>
      </c>
      <c r="D13303" s="1163" t="s">
        <v>26224</v>
      </c>
      <c r="E13303" s="1164" t="s">
        <v>3064</v>
      </c>
      <c r="F13303" s="1165">
        <v>45194</v>
      </c>
      <c r="G13303" s="1165">
        <v>45373</v>
      </c>
    </row>
    <row r="13304" spans="1:7">
      <c r="A13304" s="1158">
        <v>15031</v>
      </c>
      <c r="B13304" s="1158">
        <v>33210</v>
      </c>
      <c r="C13304" s="1159" t="s">
        <v>12191</v>
      </c>
      <c r="D13304" s="1159" t="s">
        <v>6220</v>
      </c>
      <c r="E13304" s="1160" t="s">
        <v>3491</v>
      </c>
      <c r="F13304" s="1161">
        <v>45364</v>
      </c>
      <c r="G13304" s="1161">
        <v>45503</v>
      </c>
    </row>
    <row r="13305" spans="1:7" ht="51">
      <c r="A13305" s="1162">
        <v>15032</v>
      </c>
      <c r="B13305" s="1162">
        <v>33211</v>
      </c>
      <c r="C13305" s="1163" t="s">
        <v>26225</v>
      </c>
      <c r="D13305" s="1163" t="s">
        <v>26226</v>
      </c>
      <c r="E13305" s="1164" t="s">
        <v>3491</v>
      </c>
      <c r="F13305" s="1165">
        <v>45364</v>
      </c>
      <c r="G13305" s="1165">
        <v>45503</v>
      </c>
    </row>
    <row r="13306" spans="1:7">
      <c r="A13306" s="1158">
        <v>15033</v>
      </c>
      <c r="B13306" s="1158">
        <v>33212</v>
      </c>
      <c r="C13306" s="1159" t="s">
        <v>11960</v>
      </c>
      <c r="D13306" s="1159" t="s">
        <v>12561</v>
      </c>
      <c r="E13306" s="1160" t="s">
        <v>25883</v>
      </c>
      <c r="F13306" s="1161">
        <v>44792</v>
      </c>
      <c r="G13306" s="1161">
        <v>46051</v>
      </c>
    </row>
    <row r="13307" spans="1:7">
      <c r="A13307" s="1158">
        <v>15034</v>
      </c>
      <c r="B13307" s="1158">
        <v>33213</v>
      </c>
      <c r="C13307" s="1159" t="s">
        <v>23678</v>
      </c>
      <c r="D13307" s="1159" t="s">
        <v>23679</v>
      </c>
      <c r="E13307" s="1160" t="s">
        <v>2894</v>
      </c>
      <c r="F13307" s="1161">
        <v>45282</v>
      </c>
      <c r="G13307" s="1161">
        <v>45401</v>
      </c>
    </row>
    <row r="13308" spans="1:7" ht="51">
      <c r="A13308" s="1162">
        <v>15035</v>
      </c>
      <c r="B13308" s="1162">
        <v>33214</v>
      </c>
      <c r="C13308" s="1163" t="s">
        <v>26227</v>
      </c>
      <c r="D13308" s="1163" t="s">
        <v>26228</v>
      </c>
      <c r="E13308" s="1164" t="s">
        <v>2894</v>
      </c>
      <c r="F13308" s="1165">
        <v>45282</v>
      </c>
      <c r="G13308" s="1165">
        <v>45401</v>
      </c>
    </row>
    <row r="13309" spans="1:7" ht="51">
      <c r="A13309" s="1162">
        <v>15036</v>
      </c>
      <c r="B13309" s="1162">
        <v>33215</v>
      </c>
      <c r="C13309" s="1163" t="s">
        <v>26229</v>
      </c>
      <c r="D13309" s="1163" t="s">
        <v>26230</v>
      </c>
      <c r="E13309" s="1164" t="s">
        <v>2894</v>
      </c>
      <c r="F13309" s="1165">
        <v>45282</v>
      </c>
      <c r="G13309" s="1165">
        <v>45401</v>
      </c>
    </row>
    <row r="13310" spans="1:7" ht="51">
      <c r="A13310" s="1162">
        <v>15037</v>
      </c>
      <c r="B13310" s="1162">
        <v>33216</v>
      </c>
      <c r="C13310" s="1163" t="s">
        <v>26231</v>
      </c>
      <c r="D13310" s="1163" t="s">
        <v>26232</v>
      </c>
      <c r="E13310" s="1164" t="s">
        <v>3287</v>
      </c>
      <c r="F13310" s="1165">
        <v>45282</v>
      </c>
      <c r="G13310" s="1165">
        <v>45371</v>
      </c>
    </row>
    <row r="13311" spans="1:7" ht="25.5">
      <c r="A13311" s="1158">
        <v>15038</v>
      </c>
      <c r="B13311" s="1158">
        <v>33217</v>
      </c>
      <c r="C13311" s="1159" t="s">
        <v>24107</v>
      </c>
      <c r="D13311" s="1159" t="s">
        <v>24108</v>
      </c>
      <c r="E13311" s="1160" t="s">
        <v>3034</v>
      </c>
      <c r="F13311" s="1161">
        <v>45294</v>
      </c>
      <c r="G13311" s="1161">
        <v>45353</v>
      </c>
    </row>
    <row r="13312" spans="1:7" ht="63.75">
      <c r="A13312" s="1162">
        <v>15039</v>
      </c>
      <c r="B13312" s="1162">
        <v>33218</v>
      </c>
      <c r="C13312" s="1163" t="s">
        <v>26233</v>
      </c>
      <c r="D13312" s="1163" t="s">
        <v>26234</v>
      </c>
      <c r="E13312" s="1164" t="s">
        <v>3034</v>
      </c>
      <c r="F13312" s="1165">
        <v>45294</v>
      </c>
      <c r="G13312" s="1165">
        <v>45353</v>
      </c>
    </row>
    <row r="13313" spans="1:7">
      <c r="A13313" s="1158">
        <v>15040</v>
      </c>
      <c r="B13313" s="1158">
        <v>33219</v>
      </c>
      <c r="C13313" s="1159" t="s">
        <v>26235</v>
      </c>
      <c r="D13313" s="1159" t="s">
        <v>26236</v>
      </c>
      <c r="E13313" s="1160" t="s">
        <v>3461</v>
      </c>
      <c r="F13313" s="1161">
        <v>45104</v>
      </c>
      <c r="G13313" s="1161">
        <v>45403</v>
      </c>
    </row>
    <row r="13314" spans="1:7" ht="51">
      <c r="A13314" s="1162">
        <v>15041</v>
      </c>
      <c r="B13314" s="1162">
        <v>33220</v>
      </c>
      <c r="C13314" s="1163" t="s">
        <v>26237</v>
      </c>
      <c r="D13314" s="1163" t="s">
        <v>26238</v>
      </c>
      <c r="E13314" s="1164" t="s">
        <v>3461</v>
      </c>
      <c r="F13314" s="1165">
        <v>45104</v>
      </c>
      <c r="G13314" s="1165">
        <v>45403</v>
      </c>
    </row>
    <row r="13315" spans="1:7">
      <c r="A13315" s="1158">
        <v>15042</v>
      </c>
      <c r="B13315" s="1158">
        <v>33221</v>
      </c>
      <c r="C13315" s="1159" t="s">
        <v>24127</v>
      </c>
      <c r="D13315" s="1159" t="s">
        <v>24128</v>
      </c>
      <c r="E13315" s="1160" t="s">
        <v>2894</v>
      </c>
      <c r="F13315" s="1161">
        <v>45137</v>
      </c>
      <c r="G13315" s="1161">
        <v>45256</v>
      </c>
    </row>
    <row r="13316" spans="1:7" ht="51">
      <c r="A13316" s="1162">
        <v>15043</v>
      </c>
      <c r="B13316" s="1162">
        <v>33222</v>
      </c>
      <c r="C13316" s="1163" t="s">
        <v>26239</v>
      </c>
      <c r="D13316" s="1163" t="s">
        <v>26240</v>
      </c>
      <c r="E13316" s="1164" t="s">
        <v>3034</v>
      </c>
      <c r="F13316" s="1165">
        <v>45197</v>
      </c>
      <c r="G13316" s="1165">
        <v>45256</v>
      </c>
    </row>
    <row r="13317" spans="1:7" ht="51">
      <c r="A13317" s="1162">
        <v>15044</v>
      </c>
      <c r="B13317" s="1162">
        <v>33223</v>
      </c>
      <c r="C13317" s="1163" t="s">
        <v>26241</v>
      </c>
      <c r="D13317" s="1163" t="s">
        <v>26242</v>
      </c>
      <c r="E13317" s="1164" t="s">
        <v>3034</v>
      </c>
      <c r="F13317" s="1165">
        <v>45137</v>
      </c>
      <c r="G13317" s="1165">
        <v>45196</v>
      </c>
    </row>
    <row r="13318" spans="1:7">
      <c r="A13318" s="1158">
        <v>15045</v>
      </c>
      <c r="B13318" s="1158">
        <v>33224</v>
      </c>
      <c r="C13318" s="1159" t="s">
        <v>26243</v>
      </c>
      <c r="D13318" s="1159" t="s">
        <v>26244</v>
      </c>
      <c r="E13318" s="1160" t="s">
        <v>25883</v>
      </c>
      <c r="F13318" s="1161">
        <v>44792</v>
      </c>
      <c r="G13318" s="1161">
        <v>46051</v>
      </c>
    </row>
    <row r="13319" spans="1:7" ht="51">
      <c r="A13319" s="1162">
        <v>15046</v>
      </c>
      <c r="B13319" s="1162">
        <v>33225</v>
      </c>
      <c r="C13319" s="1163" t="s">
        <v>26245</v>
      </c>
      <c r="D13319" s="1163" t="s">
        <v>26246</v>
      </c>
      <c r="E13319" s="1164" t="s">
        <v>3064</v>
      </c>
      <c r="F13319" s="1165">
        <v>44792</v>
      </c>
      <c r="G13319" s="1165">
        <v>44971</v>
      </c>
    </row>
    <row r="13320" spans="1:7" ht="51">
      <c r="A13320" s="1162">
        <v>15047</v>
      </c>
      <c r="B13320" s="1162">
        <v>33226</v>
      </c>
      <c r="C13320" s="1163" t="s">
        <v>26247</v>
      </c>
      <c r="D13320" s="1163" t="s">
        <v>26248</v>
      </c>
      <c r="E13320" s="1164" t="s">
        <v>2894</v>
      </c>
      <c r="F13320" s="1165">
        <v>44852</v>
      </c>
      <c r="G13320" s="1165">
        <v>44971</v>
      </c>
    </row>
    <row r="13321" spans="1:7" ht="51">
      <c r="A13321" s="1162">
        <v>15048</v>
      </c>
      <c r="B13321" s="1162">
        <v>33227</v>
      </c>
      <c r="C13321" s="1163" t="s">
        <v>26249</v>
      </c>
      <c r="D13321" s="1163" t="s">
        <v>26250</v>
      </c>
      <c r="E13321" s="1164" t="s">
        <v>4905</v>
      </c>
      <c r="F13321" s="1165">
        <v>45582</v>
      </c>
      <c r="G13321" s="1165">
        <v>45618</v>
      </c>
    </row>
    <row r="13322" spans="1:7" ht="38.25">
      <c r="A13322" s="1162">
        <v>15049</v>
      </c>
      <c r="B13322" s="1162">
        <v>33228</v>
      </c>
      <c r="C13322" s="1163" t="s">
        <v>26251</v>
      </c>
      <c r="D13322" s="1163" t="s">
        <v>26252</v>
      </c>
      <c r="E13322" s="1164" t="s">
        <v>4905</v>
      </c>
      <c r="F13322" s="1165">
        <v>45582</v>
      </c>
      <c r="G13322" s="1165">
        <v>45618</v>
      </c>
    </row>
    <row r="13323" spans="1:7" ht="51">
      <c r="A13323" s="1162">
        <v>15050</v>
      </c>
      <c r="B13323" s="1162">
        <v>33229</v>
      </c>
      <c r="C13323" s="1163" t="s">
        <v>26253</v>
      </c>
      <c r="D13323" s="1163" t="s">
        <v>26254</v>
      </c>
      <c r="E13323" s="1164" t="s">
        <v>4905</v>
      </c>
      <c r="F13323" s="1165">
        <v>45582</v>
      </c>
      <c r="G13323" s="1165">
        <v>45618</v>
      </c>
    </row>
    <row r="13324" spans="1:7" ht="51">
      <c r="A13324" s="1162">
        <v>15051</v>
      </c>
      <c r="B13324" s="1162">
        <v>33230</v>
      </c>
      <c r="C13324" s="1163" t="s">
        <v>26255</v>
      </c>
      <c r="D13324" s="1163" t="s">
        <v>26256</v>
      </c>
      <c r="E13324" s="1164" t="s">
        <v>4905</v>
      </c>
      <c r="F13324" s="1165">
        <v>45582</v>
      </c>
      <c r="G13324" s="1165">
        <v>45618</v>
      </c>
    </row>
    <row r="13325" spans="1:7" ht="51">
      <c r="A13325" s="1162">
        <v>15052</v>
      </c>
      <c r="B13325" s="1162">
        <v>33231</v>
      </c>
      <c r="C13325" s="1163" t="s">
        <v>26257</v>
      </c>
      <c r="D13325" s="1163" t="s">
        <v>26258</v>
      </c>
      <c r="E13325" s="1164" t="s">
        <v>2953</v>
      </c>
      <c r="F13325" s="1165">
        <v>45212</v>
      </c>
      <c r="G13325" s="1165">
        <v>45260</v>
      </c>
    </row>
    <row r="13326" spans="1:7" ht="51">
      <c r="A13326" s="1162">
        <v>15053</v>
      </c>
      <c r="B13326" s="1162">
        <v>33232</v>
      </c>
      <c r="C13326" s="1163" t="s">
        <v>26259</v>
      </c>
      <c r="D13326" s="1163" t="s">
        <v>26260</v>
      </c>
      <c r="E13326" s="1164" t="s">
        <v>3009</v>
      </c>
      <c r="F13326" s="1165">
        <v>45872</v>
      </c>
      <c r="G13326" s="1165">
        <v>46021</v>
      </c>
    </row>
    <row r="13327" spans="1:7" ht="51">
      <c r="A13327" s="1162">
        <v>15054</v>
      </c>
      <c r="B13327" s="1162">
        <v>33233</v>
      </c>
      <c r="C13327" s="1163" t="s">
        <v>26259</v>
      </c>
      <c r="D13327" s="1163" t="s">
        <v>26260</v>
      </c>
      <c r="E13327" s="1164" t="s">
        <v>3009</v>
      </c>
      <c r="F13327" s="1165">
        <v>45872</v>
      </c>
      <c r="G13327" s="1165">
        <v>46021</v>
      </c>
    </row>
    <row r="13328" spans="1:7" ht="38.25">
      <c r="A13328" s="1162">
        <v>15055</v>
      </c>
      <c r="B13328" s="1162">
        <v>33234</v>
      </c>
      <c r="C13328" s="1163" t="s">
        <v>26261</v>
      </c>
      <c r="D13328" s="1163" t="s">
        <v>26262</v>
      </c>
      <c r="E13328" s="1164" t="s">
        <v>3064</v>
      </c>
      <c r="F13328" s="1165">
        <v>45872</v>
      </c>
      <c r="G13328" s="1165">
        <v>46051</v>
      </c>
    </row>
    <row r="13329" spans="1:7" ht="25.5">
      <c r="A13329" s="1158">
        <v>15056</v>
      </c>
      <c r="B13329" s="1158">
        <v>33235</v>
      </c>
      <c r="C13329" s="1159" t="s">
        <v>26263</v>
      </c>
      <c r="D13329" s="1159" t="s">
        <v>26264</v>
      </c>
      <c r="E13329" s="1160" t="s">
        <v>23185</v>
      </c>
      <c r="F13329" s="1161">
        <v>45137</v>
      </c>
      <c r="G13329" s="1161">
        <v>45558</v>
      </c>
    </row>
    <row r="13330" spans="1:7" ht="63.75">
      <c r="A13330" s="1162">
        <v>15057</v>
      </c>
      <c r="B13330" s="1162">
        <v>33236</v>
      </c>
      <c r="C13330" s="1163" t="s">
        <v>26265</v>
      </c>
      <c r="D13330" s="1163" t="s">
        <v>26266</v>
      </c>
      <c r="E13330" s="1164" t="s">
        <v>2894</v>
      </c>
      <c r="F13330" s="1165">
        <v>45282</v>
      </c>
      <c r="G13330" s="1165">
        <v>45401</v>
      </c>
    </row>
    <row r="13331" spans="1:7" ht="63.75">
      <c r="A13331" s="1162">
        <v>15058</v>
      </c>
      <c r="B13331" s="1162">
        <v>33237</v>
      </c>
      <c r="C13331" s="1163" t="s">
        <v>26267</v>
      </c>
      <c r="D13331" s="1163" t="s">
        <v>26268</v>
      </c>
      <c r="E13331" s="1164" t="s">
        <v>3287</v>
      </c>
      <c r="F13331" s="1165">
        <v>45137</v>
      </c>
      <c r="G13331" s="1165">
        <v>45226</v>
      </c>
    </row>
    <row r="13332" spans="1:7" ht="63.75">
      <c r="A13332" s="1162">
        <v>15059</v>
      </c>
      <c r="B13332" s="1162">
        <v>33238</v>
      </c>
      <c r="C13332" s="1163" t="s">
        <v>26269</v>
      </c>
      <c r="D13332" s="1163" t="s">
        <v>26270</v>
      </c>
      <c r="E13332" s="1164" t="s">
        <v>3064</v>
      </c>
      <c r="F13332" s="1165">
        <v>45282</v>
      </c>
      <c r="G13332" s="1165">
        <v>45461</v>
      </c>
    </row>
    <row r="13333" spans="1:7" ht="38.25">
      <c r="A13333" s="1162">
        <v>15060</v>
      </c>
      <c r="B13333" s="1162">
        <v>33239</v>
      </c>
      <c r="C13333" s="1163" t="s">
        <v>26271</v>
      </c>
      <c r="D13333" s="1163" t="s">
        <v>26272</v>
      </c>
      <c r="E13333" s="1164" t="s">
        <v>3287</v>
      </c>
      <c r="F13333" s="1165">
        <v>45227</v>
      </c>
      <c r="G13333" s="1165">
        <v>45316</v>
      </c>
    </row>
    <row r="13334" spans="1:7" ht="51">
      <c r="A13334" s="1162">
        <v>15061</v>
      </c>
      <c r="B13334" s="1162">
        <v>33240</v>
      </c>
      <c r="C13334" s="1163" t="s">
        <v>26273</v>
      </c>
      <c r="D13334" s="1163" t="s">
        <v>26274</v>
      </c>
      <c r="E13334" s="1164" t="s">
        <v>2894</v>
      </c>
      <c r="F13334" s="1165">
        <v>45282</v>
      </c>
      <c r="G13334" s="1165">
        <v>45401</v>
      </c>
    </row>
    <row r="13335" spans="1:7" ht="51">
      <c r="A13335" s="1162">
        <v>15062</v>
      </c>
      <c r="B13335" s="1162">
        <v>33241</v>
      </c>
      <c r="C13335" s="1163" t="s">
        <v>26275</v>
      </c>
      <c r="D13335" s="1163" t="s">
        <v>26276</v>
      </c>
      <c r="E13335" s="1164" t="s">
        <v>2894</v>
      </c>
      <c r="F13335" s="1165">
        <v>45282</v>
      </c>
      <c r="G13335" s="1165">
        <v>45401</v>
      </c>
    </row>
    <row r="13336" spans="1:7" ht="63.75">
      <c r="A13336" s="1162">
        <v>15063</v>
      </c>
      <c r="B13336" s="1162">
        <v>33242</v>
      </c>
      <c r="C13336" s="1163" t="s">
        <v>26277</v>
      </c>
      <c r="D13336" s="1163" t="s">
        <v>26278</v>
      </c>
      <c r="E13336" s="1164" t="s">
        <v>3287</v>
      </c>
      <c r="F13336" s="1165">
        <v>45137</v>
      </c>
      <c r="G13336" s="1165">
        <v>45226</v>
      </c>
    </row>
    <row r="13337" spans="1:7" ht="63.75">
      <c r="A13337" s="1162">
        <v>15064</v>
      </c>
      <c r="B13337" s="1162">
        <v>33243</v>
      </c>
      <c r="C13337" s="1163" t="s">
        <v>26279</v>
      </c>
      <c r="D13337" s="1163" t="s">
        <v>26280</v>
      </c>
      <c r="E13337" s="1164" t="s">
        <v>3112</v>
      </c>
      <c r="F13337" s="1165">
        <v>45529</v>
      </c>
      <c r="G13337" s="1165">
        <v>45558</v>
      </c>
    </row>
    <row r="13338" spans="1:7" ht="63.75">
      <c r="A13338" s="1162">
        <v>15065</v>
      </c>
      <c r="B13338" s="1162">
        <v>33244</v>
      </c>
      <c r="C13338" s="1163" t="s">
        <v>26281</v>
      </c>
      <c r="D13338" s="1163" t="s">
        <v>26282</v>
      </c>
      <c r="E13338" s="1164" t="s">
        <v>4905</v>
      </c>
      <c r="F13338" s="1165">
        <v>45492</v>
      </c>
      <c r="G13338" s="1165">
        <v>45528</v>
      </c>
    </row>
    <row r="13339" spans="1:7" ht="51">
      <c r="A13339" s="1162">
        <v>15066</v>
      </c>
      <c r="B13339" s="1162">
        <v>33245</v>
      </c>
      <c r="C13339" s="1163" t="s">
        <v>26283</v>
      </c>
      <c r="D13339" s="1163" t="s">
        <v>26284</v>
      </c>
      <c r="E13339" s="1164" t="s">
        <v>2894</v>
      </c>
      <c r="F13339" s="1165">
        <v>45167</v>
      </c>
      <c r="G13339" s="1165">
        <v>45286</v>
      </c>
    </row>
    <row r="13340" spans="1:7">
      <c r="A13340" s="1158">
        <v>15067</v>
      </c>
      <c r="B13340" s="1158">
        <v>33246</v>
      </c>
      <c r="C13340" s="1159" t="s">
        <v>11969</v>
      </c>
      <c r="D13340" s="1159" t="s">
        <v>12493</v>
      </c>
      <c r="E13340" s="1160" t="s">
        <v>3209</v>
      </c>
      <c r="F13340" s="1161">
        <v>45074</v>
      </c>
      <c r="G13340" s="1161">
        <v>45683</v>
      </c>
    </row>
    <row r="13341" spans="1:7" ht="51">
      <c r="A13341" s="1162">
        <v>15068</v>
      </c>
      <c r="B13341" s="1162">
        <v>33247</v>
      </c>
      <c r="C13341" s="1163" t="s">
        <v>26285</v>
      </c>
      <c r="D13341" s="1163" t="s">
        <v>26286</v>
      </c>
      <c r="E13341" s="1164" t="s">
        <v>2894</v>
      </c>
      <c r="F13341" s="1165">
        <v>45519</v>
      </c>
      <c r="G13341" s="1165">
        <v>45638</v>
      </c>
    </row>
    <row r="13342" spans="1:7" ht="51">
      <c r="A13342" s="1162">
        <v>15069</v>
      </c>
      <c r="B13342" s="1162">
        <v>33248</v>
      </c>
      <c r="C13342" s="1163" t="s">
        <v>26287</v>
      </c>
      <c r="D13342" s="1163" t="s">
        <v>26288</v>
      </c>
      <c r="E13342" s="1164" t="s">
        <v>2894</v>
      </c>
      <c r="F13342" s="1165">
        <v>45444</v>
      </c>
      <c r="G13342" s="1165">
        <v>45563</v>
      </c>
    </row>
    <row r="13343" spans="1:7" ht="51">
      <c r="A13343" s="1162">
        <v>15070</v>
      </c>
      <c r="B13343" s="1162">
        <v>33249</v>
      </c>
      <c r="C13343" s="1163" t="s">
        <v>26289</v>
      </c>
      <c r="D13343" s="1163" t="s">
        <v>26290</v>
      </c>
      <c r="E13343" s="1164" t="s">
        <v>2894</v>
      </c>
      <c r="F13343" s="1165">
        <v>45489</v>
      </c>
      <c r="G13343" s="1165">
        <v>45608</v>
      </c>
    </row>
    <row r="13344" spans="1:7" ht="51">
      <c r="A13344" s="1162">
        <v>15071</v>
      </c>
      <c r="B13344" s="1162">
        <v>33250</v>
      </c>
      <c r="C13344" s="1163" t="s">
        <v>26291</v>
      </c>
      <c r="D13344" s="1163" t="s">
        <v>26292</v>
      </c>
      <c r="E13344" s="1164" t="s">
        <v>2894</v>
      </c>
      <c r="F13344" s="1165">
        <v>45489</v>
      </c>
      <c r="G13344" s="1165">
        <v>45608</v>
      </c>
    </row>
    <row r="13345" spans="1:7" ht="63.75">
      <c r="A13345" s="1162">
        <v>15072</v>
      </c>
      <c r="B13345" s="1162">
        <v>33251</v>
      </c>
      <c r="C13345" s="1163" t="s">
        <v>26293</v>
      </c>
      <c r="D13345" s="1163" t="s">
        <v>26294</v>
      </c>
      <c r="E13345" s="1164" t="s">
        <v>2894</v>
      </c>
      <c r="F13345" s="1165">
        <v>45519</v>
      </c>
      <c r="G13345" s="1165">
        <v>45638</v>
      </c>
    </row>
    <row r="13346" spans="1:7" ht="51">
      <c r="A13346" s="1162">
        <v>15073</v>
      </c>
      <c r="B13346" s="1162">
        <v>33252</v>
      </c>
      <c r="C13346" s="1163" t="s">
        <v>26295</v>
      </c>
      <c r="D13346" s="1163" t="s">
        <v>26296</v>
      </c>
      <c r="E13346" s="1164" t="s">
        <v>2894</v>
      </c>
      <c r="F13346" s="1165">
        <v>45489</v>
      </c>
      <c r="G13346" s="1165">
        <v>45608</v>
      </c>
    </row>
    <row r="13347" spans="1:7" ht="38.25">
      <c r="A13347" s="1162">
        <v>15074</v>
      </c>
      <c r="B13347" s="1162">
        <v>33253</v>
      </c>
      <c r="C13347" s="1163" t="s">
        <v>26297</v>
      </c>
      <c r="D13347" s="1163" t="s">
        <v>26298</v>
      </c>
      <c r="E13347" s="1164" t="s">
        <v>3287</v>
      </c>
      <c r="F13347" s="1165">
        <v>45314</v>
      </c>
      <c r="G13347" s="1165">
        <v>45403</v>
      </c>
    </row>
    <row r="13348" spans="1:7" ht="51">
      <c r="A13348" s="1162">
        <v>15075</v>
      </c>
      <c r="B13348" s="1162">
        <v>33254</v>
      </c>
      <c r="C13348" s="1163" t="s">
        <v>26299</v>
      </c>
      <c r="D13348" s="1163" t="s">
        <v>26300</v>
      </c>
      <c r="E13348" s="1164" t="s">
        <v>2894</v>
      </c>
      <c r="F13348" s="1165">
        <v>45314</v>
      </c>
      <c r="G13348" s="1165">
        <v>45433</v>
      </c>
    </row>
    <row r="13349" spans="1:7" ht="51">
      <c r="A13349" s="1162">
        <v>15076</v>
      </c>
      <c r="B13349" s="1162">
        <v>33255</v>
      </c>
      <c r="C13349" s="1163" t="s">
        <v>26301</v>
      </c>
      <c r="D13349" s="1163" t="s">
        <v>26302</v>
      </c>
      <c r="E13349" s="1164" t="s">
        <v>2894</v>
      </c>
      <c r="F13349" s="1165">
        <v>45459</v>
      </c>
      <c r="G13349" s="1165">
        <v>45578</v>
      </c>
    </row>
    <row r="13350" spans="1:7" ht="51">
      <c r="A13350" s="1162">
        <v>15077</v>
      </c>
      <c r="B13350" s="1162">
        <v>33256</v>
      </c>
      <c r="C13350" s="1163" t="s">
        <v>26303</v>
      </c>
      <c r="D13350" s="1163" t="s">
        <v>26304</v>
      </c>
      <c r="E13350" s="1164" t="s">
        <v>2894</v>
      </c>
      <c r="F13350" s="1165">
        <v>45564</v>
      </c>
      <c r="G13350" s="1165">
        <v>45683</v>
      </c>
    </row>
    <row r="13351" spans="1:7" ht="51">
      <c r="A13351" s="1162">
        <v>15078</v>
      </c>
      <c r="B13351" s="1162">
        <v>33257</v>
      </c>
      <c r="C13351" s="1163" t="s">
        <v>26305</v>
      </c>
      <c r="D13351" s="1163" t="s">
        <v>26306</v>
      </c>
      <c r="E13351" s="1164" t="s">
        <v>2894</v>
      </c>
      <c r="F13351" s="1165">
        <v>45564</v>
      </c>
      <c r="G13351" s="1165">
        <v>45683</v>
      </c>
    </row>
    <row r="13352" spans="1:7" ht="51">
      <c r="A13352" s="1162">
        <v>15079</v>
      </c>
      <c r="B13352" s="1162">
        <v>33258</v>
      </c>
      <c r="C13352" s="1163" t="s">
        <v>26307</v>
      </c>
      <c r="D13352" s="1163" t="s">
        <v>26308</v>
      </c>
      <c r="E13352" s="1164" t="s">
        <v>2894</v>
      </c>
      <c r="F13352" s="1165">
        <v>45564</v>
      </c>
      <c r="G13352" s="1165">
        <v>45683</v>
      </c>
    </row>
    <row r="13353" spans="1:7" ht="51">
      <c r="A13353" s="1162">
        <v>15080</v>
      </c>
      <c r="B13353" s="1162">
        <v>33259</v>
      </c>
      <c r="C13353" s="1163" t="s">
        <v>26309</v>
      </c>
      <c r="D13353" s="1163" t="s">
        <v>26310</v>
      </c>
      <c r="E13353" s="1164" t="s">
        <v>2894</v>
      </c>
      <c r="F13353" s="1165">
        <v>45399</v>
      </c>
      <c r="G13353" s="1165">
        <v>45518</v>
      </c>
    </row>
    <row r="13354" spans="1:7" ht="51">
      <c r="A13354" s="1162">
        <v>15081</v>
      </c>
      <c r="B13354" s="1162">
        <v>33260</v>
      </c>
      <c r="C13354" s="1163" t="s">
        <v>26311</v>
      </c>
      <c r="D13354" s="1163" t="s">
        <v>26312</v>
      </c>
      <c r="E13354" s="1164" t="s">
        <v>2894</v>
      </c>
      <c r="F13354" s="1165">
        <v>45474</v>
      </c>
      <c r="G13354" s="1165">
        <v>45593</v>
      </c>
    </row>
    <row r="13355" spans="1:7" ht="51">
      <c r="A13355" s="1162">
        <v>15082</v>
      </c>
      <c r="B13355" s="1162">
        <v>33261</v>
      </c>
      <c r="C13355" s="1163" t="s">
        <v>26313</v>
      </c>
      <c r="D13355" s="1163" t="s">
        <v>26314</v>
      </c>
      <c r="E13355" s="1164" t="s">
        <v>2894</v>
      </c>
      <c r="F13355" s="1165">
        <v>45519</v>
      </c>
      <c r="G13355" s="1165">
        <v>45638</v>
      </c>
    </row>
    <row r="13356" spans="1:7" ht="51">
      <c r="A13356" s="1162">
        <v>15083</v>
      </c>
      <c r="B13356" s="1162">
        <v>33262</v>
      </c>
      <c r="C13356" s="1163" t="s">
        <v>26315</v>
      </c>
      <c r="D13356" s="1163" t="s">
        <v>26316</v>
      </c>
      <c r="E13356" s="1164" t="s">
        <v>2894</v>
      </c>
      <c r="F13356" s="1165">
        <v>45519</v>
      </c>
      <c r="G13356" s="1165">
        <v>45638</v>
      </c>
    </row>
    <row r="13357" spans="1:7" ht="51">
      <c r="A13357" s="1162">
        <v>15084</v>
      </c>
      <c r="B13357" s="1162">
        <v>33263</v>
      </c>
      <c r="C13357" s="1163" t="s">
        <v>26317</v>
      </c>
      <c r="D13357" s="1163" t="s">
        <v>26318</v>
      </c>
      <c r="E13357" s="1164" t="s">
        <v>2894</v>
      </c>
      <c r="F13357" s="1165">
        <v>45564</v>
      </c>
      <c r="G13357" s="1165">
        <v>45683</v>
      </c>
    </row>
    <row r="13358" spans="1:7" ht="63.75">
      <c r="A13358" s="1162">
        <v>15085</v>
      </c>
      <c r="B13358" s="1162">
        <v>33264</v>
      </c>
      <c r="C13358" s="1163" t="s">
        <v>26319</v>
      </c>
      <c r="D13358" s="1163" t="s">
        <v>26320</v>
      </c>
      <c r="E13358" s="1164" t="s">
        <v>2894</v>
      </c>
      <c r="F13358" s="1165">
        <v>45564</v>
      </c>
      <c r="G13358" s="1165">
        <v>45683</v>
      </c>
    </row>
    <row r="13359" spans="1:7" ht="51">
      <c r="A13359" s="1162">
        <v>15086</v>
      </c>
      <c r="B13359" s="1162">
        <v>33265</v>
      </c>
      <c r="C13359" s="1163" t="s">
        <v>26321</v>
      </c>
      <c r="D13359" s="1163" t="s">
        <v>26322</v>
      </c>
      <c r="E13359" s="1164" t="s">
        <v>2894</v>
      </c>
      <c r="F13359" s="1165">
        <v>45534</v>
      </c>
      <c r="G13359" s="1165">
        <v>45653</v>
      </c>
    </row>
    <row r="13360" spans="1:7" ht="51">
      <c r="A13360" s="1162">
        <v>15087</v>
      </c>
      <c r="B13360" s="1162">
        <v>33266</v>
      </c>
      <c r="C13360" s="1163" t="s">
        <v>26323</v>
      </c>
      <c r="D13360" s="1163" t="s">
        <v>26324</v>
      </c>
      <c r="E13360" s="1164" t="s">
        <v>2894</v>
      </c>
      <c r="F13360" s="1165">
        <v>45534</v>
      </c>
      <c r="G13360" s="1165">
        <v>45653</v>
      </c>
    </row>
    <row r="13361" spans="1:7" ht="51">
      <c r="A13361" s="1162">
        <v>15088</v>
      </c>
      <c r="B13361" s="1162">
        <v>33267</v>
      </c>
      <c r="C13361" s="1163" t="s">
        <v>26325</v>
      </c>
      <c r="D13361" s="1163" t="s">
        <v>26326</v>
      </c>
      <c r="E13361" s="1164" t="s">
        <v>2894</v>
      </c>
      <c r="F13361" s="1165">
        <v>45534</v>
      </c>
      <c r="G13361" s="1165">
        <v>45653</v>
      </c>
    </row>
    <row r="13362" spans="1:7" ht="38.25">
      <c r="A13362" s="1162">
        <v>15089</v>
      </c>
      <c r="B13362" s="1162">
        <v>33268</v>
      </c>
      <c r="C13362" s="1163" t="s">
        <v>26327</v>
      </c>
      <c r="D13362" s="1163" t="s">
        <v>26328</v>
      </c>
      <c r="E13362" s="1164" t="s">
        <v>2894</v>
      </c>
      <c r="F13362" s="1165">
        <v>45534</v>
      </c>
      <c r="G13362" s="1165">
        <v>45653</v>
      </c>
    </row>
    <row r="13363" spans="1:7" ht="51">
      <c r="A13363" s="1162">
        <v>15090</v>
      </c>
      <c r="B13363" s="1162">
        <v>33269</v>
      </c>
      <c r="C13363" s="1163" t="s">
        <v>26329</v>
      </c>
      <c r="D13363" s="1163" t="s">
        <v>26330</v>
      </c>
      <c r="E13363" s="1164" t="s">
        <v>2894</v>
      </c>
      <c r="F13363" s="1165">
        <v>45534</v>
      </c>
      <c r="G13363" s="1165">
        <v>45653</v>
      </c>
    </row>
    <row r="13364" spans="1:7" ht="38.25">
      <c r="A13364" s="1162">
        <v>15091</v>
      </c>
      <c r="B13364" s="1162">
        <v>33270</v>
      </c>
      <c r="C13364" s="1163" t="s">
        <v>26331</v>
      </c>
      <c r="D13364" s="1163" t="s">
        <v>26332</v>
      </c>
      <c r="E13364" s="1164" t="s">
        <v>2894</v>
      </c>
      <c r="F13364" s="1165">
        <v>45504</v>
      </c>
      <c r="G13364" s="1165">
        <v>45623</v>
      </c>
    </row>
    <row r="13365" spans="1:7" ht="38.25">
      <c r="A13365" s="1162">
        <v>15092</v>
      </c>
      <c r="B13365" s="1162">
        <v>33271</v>
      </c>
      <c r="C13365" s="1163" t="s">
        <v>26333</v>
      </c>
      <c r="D13365" s="1163" t="s">
        <v>26334</v>
      </c>
      <c r="E13365" s="1164" t="s">
        <v>2894</v>
      </c>
      <c r="F13365" s="1165">
        <v>45504</v>
      </c>
      <c r="G13365" s="1165">
        <v>45623</v>
      </c>
    </row>
    <row r="13366" spans="1:7" ht="63.75">
      <c r="A13366" s="1162">
        <v>15093</v>
      </c>
      <c r="B13366" s="1162">
        <v>33272</v>
      </c>
      <c r="C13366" s="1163" t="s">
        <v>26335</v>
      </c>
      <c r="D13366" s="1163" t="s">
        <v>26336</v>
      </c>
      <c r="E13366" s="1164" t="s">
        <v>2894</v>
      </c>
      <c r="F13366" s="1165">
        <v>45504</v>
      </c>
      <c r="G13366" s="1165">
        <v>45623</v>
      </c>
    </row>
    <row r="13367" spans="1:7" ht="38.25">
      <c r="A13367" s="1162">
        <v>15094</v>
      </c>
      <c r="B13367" s="1162">
        <v>33273</v>
      </c>
      <c r="C13367" s="1163" t="s">
        <v>26337</v>
      </c>
      <c r="D13367" s="1163" t="s">
        <v>26338</v>
      </c>
      <c r="E13367" s="1164" t="s">
        <v>2894</v>
      </c>
      <c r="F13367" s="1165">
        <v>45504</v>
      </c>
      <c r="G13367" s="1165">
        <v>45623</v>
      </c>
    </row>
    <row r="13368" spans="1:7" ht="51">
      <c r="A13368" s="1162">
        <v>15095</v>
      </c>
      <c r="B13368" s="1162">
        <v>33274</v>
      </c>
      <c r="C13368" s="1163" t="s">
        <v>26339</v>
      </c>
      <c r="D13368" s="1163" t="s">
        <v>26340</v>
      </c>
      <c r="E13368" s="1164" t="s">
        <v>2894</v>
      </c>
      <c r="F13368" s="1165">
        <v>45314</v>
      </c>
      <c r="G13368" s="1165">
        <v>45433</v>
      </c>
    </row>
    <row r="13369" spans="1:7" ht="38.25">
      <c r="A13369" s="1162">
        <v>15096</v>
      </c>
      <c r="B13369" s="1162">
        <v>33275</v>
      </c>
      <c r="C13369" s="1163" t="s">
        <v>26341</v>
      </c>
      <c r="D13369" s="1163" t="s">
        <v>26342</v>
      </c>
      <c r="E13369" s="1164" t="s">
        <v>2894</v>
      </c>
      <c r="F13369" s="1165">
        <v>45384</v>
      </c>
      <c r="G13369" s="1165">
        <v>45503</v>
      </c>
    </row>
    <row r="13370" spans="1:7" ht="51">
      <c r="A13370" s="1162">
        <v>15097</v>
      </c>
      <c r="B13370" s="1162">
        <v>33276</v>
      </c>
      <c r="C13370" s="1163" t="s">
        <v>26343</v>
      </c>
      <c r="D13370" s="1163" t="s">
        <v>26344</v>
      </c>
      <c r="E13370" s="1164" t="s">
        <v>2894</v>
      </c>
      <c r="F13370" s="1165">
        <v>45434</v>
      </c>
      <c r="G13370" s="1165">
        <v>45553</v>
      </c>
    </row>
    <row r="13371" spans="1:7" ht="51">
      <c r="A13371" s="1162">
        <v>15098</v>
      </c>
      <c r="B13371" s="1162">
        <v>33277</v>
      </c>
      <c r="C13371" s="1163" t="s">
        <v>26345</v>
      </c>
      <c r="D13371" s="1163" t="s">
        <v>26346</v>
      </c>
      <c r="E13371" s="1164" t="s">
        <v>2894</v>
      </c>
      <c r="F13371" s="1165">
        <v>45074</v>
      </c>
      <c r="G13371" s="1165">
        <v>45193</v>
      </c>
    </row>
    <row r="13372" spans="1:7" ht="51">
      <c r="A13372" s="1162">
        <v>15099</v>
      </c>
      <c r="B13372" s="1162">
        <v>33278</v>
      </c>
      <c r="C13372" s="1163" t="s">
        <v>26347</v>
      </c>
      <c r="D13372" s="1163" t="s">
        <v>26348</v>
      </c>
      <c r="E13372" s="1164" t="s">
        <v>2894</v>
      </c>
      <c r="F13372" s="1165">
        <v>45194</v>
      </c>
      <c r="G13372" s="1165">
        <v>45313</v>
      </c>
    </row>
    <row r="13373" spans="1:7" ht="51">
      <c r="A13373" s="1162">
        <v>15100</v>
      </c>
      <c r="B13373" s="1162">
        <v>33279</v>
      </c>
      <c r="C13373" s="1163" t="s">
        <v>26349</v>
      </c>
      <c r="D13373" s="1163" t="s">
        <v>26350</v>
      </c>
      <c r="E13373" s="1164" t="s">
        <v>2894</v>
      </c>
      <c r="F13373" s="1165">
        <v>45314</v>
      </c>
      <c r="G13373" s="1165">
        <v>45433</v>
      </c>
    </row>
    <row r="13374" spans="1:7" ht="51">
      <c r="A13374" s="1162">
        <v>15101</v>
      </c>
      <c r="B13374" s="1162">
        <v>33280</v>
      </c>
      <c r="C13374" s="1163" t="s">
        <v>26351</v>
      </c>
      <c r="D13374" s="1163" t="s">
        <v>26352</v>
      </c>
      <c r="E13374" s="1164" t="s">
        <v>2894</v>
      </c>
      <c r="F13374" s="1165">
        <v>45434</v>
      </c>
      <c r="G13374" s="1165">
        <v>45553</v>
      </c>
    </row>
    <row r="13375" spans="1:7" ht="51">
      <c r="A13375" s="1162">
        <v>15102</v>
      </c>
      <c r="B13375" s="1162">
        <v>33281</v>
      </c>
      <c r="C13375" s="1163" t="s">
        <v>26353</v>
      </c>
      <c r="D13375" s="1163" t="s">
        <v>26354</v>
      </c>
      <c r="E13375" s="1164" t="s">
        <v>3009</v>
      </c>
      <c r="F13375" s="1165">
        <v>45384</v>
      </c>
      <c r="G13375" s="1165">
        <v>45533</v>
      </c>
    </row>
    <row r="13376" spans="1:7" ht="38.25">
      <c r="A13376" s="1162">
        <v>15103</v>
      </c>
      <c r="B13376" s="1162">
        <v>33282</v>
      </c>
      <c r="C13376" s="1163" t="s">
        <v>26355</v>
      </c>
      <c r="D13376" s="1163" t="s">
        <v>26356</v>
      </c>
      <c r="E13376" s="1164" t="s">
        <v>2894</v>
      </c>
      <c r="F13376" s="1165">
        <v>45384</v>
      </c>
      <c r="G13376" s="1165">
        <v>45503</v>
      </c>
    </row>
    <row r="13377" spans="1:7" ht="51">
      <c r="A13377" s="1162">
        <v>15104</v>
      </c>
      <c r="B13377" s="1162">
        <v>33283</v>
      </c>
      <c r="C13377" s="1163" t="s">
        <v>26357</v>
      </c>
      <c r="D13377" s="1163" t="s">
        <v>26358</v>
      </c>
      <c r="E13377" s="1164" t="s">
        <v>2894</v>
      </c>
      <c r="F13377" s="1165">
        <v>45444</v>
      </c>
      <c r="G13377" s="1165">
        <v>45563</v>
      </c>
    </row>
    <row r="13378" spans="1:7" ht="63.75">
      <c r="A13378" s="1162">
        <v>15105</v>
      </c>
      <c r="B13378" s="1162">
        <v>33284</v>
      </c>
      <c r="C13378" s="1163" t="s">
        <v>26359</v>
      </c>
      <c r="D13378" s="1163" t="s">
        <v>26360</v>
      </c>
      <c r="E13378" s="1164" t="s">
        <v>2894</v>
      </c>
      <c r="F13378" s="1165">
        <v>45489</v>
      </c>
      <c r="G13378" s="1165">
        <v>45608</v>
      </c>
    </row>
    <row r="13379" spans="1:7" ht="63.75">
      <c r="A13379" s="1162">
        <v>15106</v>
      </c>
      <c r="B13379" s="1162">
        <v>33285</v>
      </c>
      <c r="C13379" s="1163" t="s">
        <v>26361</v>
      </c>
      <c r="D13379" s="1163" t="s">
        <v>26362</v>
      </c>
      <c r="E13379" s="1164" t="s">
        <v>2894</v>
      </c>
      <c r="F13379" s="1165">
        <v>45444</v>
      </c>
      <c r="G13379" s="1165">
        <v>45563</v>
      </c>
    </row>
    <row r="13380" spans="1:7" ht="51">
      <c r="A13380" s="1162">
        <v>15107</v>
      </c>
      <c r="B13380" s="1162">
        <v>33286</v>
      </c>
      <c r="C13380" s="1163" t="s">
        <v>26363</v>
      </c>
      <c r="D13380" s="1163" t="s">
        <v>26364</v>
      </c>
      <c r="E13380" s="1164" t="s">
        <v>2894</v>
      </c>
      <c r="F13380" s="1165">
        <v>45489</v>
      </c>
      <c r="G13380" s="1165">
        <v>45608</v>
      </c>
    </row>
    <row r="13381" spans="1:7" ht="51">
      <c r="A13381" s="1162">
        <v>15108</v>
      </c>
      <c r="B13381" s="1162">
        <v>33287</v>
      </c>
      <c r="C13381" s="1163" t="s">
        <v>26365</v>
      </c>
      <c r="D13381" s="1163" t="s">
        <v>26366</v>
      </c>
      <c r="E13381" s="1164" t="s">
        <v>2894</v>
      </c>
      <c r="F13381" s="1165">
        <v>45489</v>
      </c>
      <c r="G13381" s="1165">
        <v>45608</v>
      </c>
    </row>
    <row r="13382" spans="1:7" ht="51">
      <c r="A13382" s="1162">
        <v>15109</v>
      </c>
      <c r="B13382" s="1162">
        <v>33288</v>
      </c>
      <c r="C13382" s="1163" t="s">
        <v>26367</v>
      </c>
      <c r="D13382" s="1163" t="s">
        <v>26368</v>
      </c>
      <c r="E13382" s="1164" t="s">
        <v>2894</v>
      </c>
      <c r="F13382" s="1165">
        <v>45489</v>
      </c>
      <c r="G13382" s="1165">
        <v>45608</v>
      </c>
    </row>
    <row r="13383" spans="1:7" ht="51">
      <c r="A13383" s="1162">
        <v>15110</v>
      </c>
      <c r="B13383" s="1162">
        <v>33289</v>
      </c>
      <c r="C13383" s="1163" t="s">
        <v>26369</v>
      </c>
      <c r="D13383" s="1163" t="s">
        <v>26370</v>
      </c>
      <c r="E13383" s="1164" t="s">
        <v>2894</v>
      </c>
      <c r="F13383" s="1165">
        <v>45489</v>
      </c>
      <c r="G13383" s="1165">
        <v>45608</v>
      </c>
    </row>
    <row r="13384" spans="1:7" ht="51">
      <c r="A13384" s="1162">
        <v>15111</v>
      </c>
      <c r="B13384" s="1162">
        <v>33290</v>
      </c>
      <c r="C13384" s="1163" t="s">
        <v>26371</v>
      </c>
      <c r="D13384" s="1163" t="s">
        <v>26372</v>
      </c>
      <c r="E13384" s="1164" t="s">
        <v>2894</v>
      </c>
      <c r="F13384" s="1165">
        <v>45474</v>
      </c>
      <c r="G13384" s="1165">
        <v>45593</v>
      </c>
    </row>
    <row r="13385" spans="1:7">
      <c r="A13385" s="1158">
        <v>15112</v>
      </c>
      <c r="B13385" s="1158">
        <v>33291</v>
      </c>
      <c r="C13385" s="1159" t="s">
        <v>11986</v>
      </c>
      <c r="D13385" s="1159" t="s">
        <v>5244</v>
      </c>
      <c r="E13385" s="1160" t="s">
        <v>26373</v>
      </c>
      <c r="F13385" s="1161">
        <v>45015</v>
      </c>
      <c r="G13385" s="1161">
        <v>45683</v>
      </c>
    </row>
    <row r="13386" spans="1:7" ht="51">
      <c r="A13386" s="1162">
        <v>15113</v>
      </c>
      <c r="B13386" s="1162">
        <v>33292</v>
      </c>
      <c r="C13386" s="1163" t="s">
        <v>26374</v>
      </c>
      <c r="D13386" s="1163" t="s">
        <v>26375</v>
      </c>
      <c r="E13386" s="1164" t="s">
        <v>3009</v>
      </c>
      <c r="F13386" s="1165">
        <v>45504</v>
      </c>
      <c r="G13386" s="1165">
        <v>45653</v>
      </c>
    </row>
    <row r="13387" spans="1:7" ht="51">
      <c r="A13387" s="1162">
        <v>15114</v>
      </c>
      <c r="B13387" s="1162">
        <v>33293</v>
      </c>
      <c r="C13387" s="1163" t="s">
        <v>26376</v>
      </c>
      <c r="D13387" s="1163" t="s">
        <v>26377</v>
      </c>
      <c r="E13387" s="1164" t="s">
        <v>3009</v>
      </c>
      <c r="F13387" s="1165">
        <v>45504</v>
      </c>
      <c r="G13387" s="1165">
        <v>45653</v>
      </c>
    </row>
    <row r="13388" spans="1:7" ht="51">
      <c r="A13388" s="1162">
        <v>15115</v>
      </c>
      <c r="B13388" s="1162">
        <v>33294</v>
      </c>
      <c r="C13388" s="1163" t="s">
        <v>26378</v>
      </c>
      <c r="D13388" s="1163" t="s">
        <v>26379</v>
      </c>
      <c r="E13388" s="1164" t="s">
        <v>3009</v>
      </c>
      <c r="F13388" s="1165">
        <v>45504</v>
      </c>
      <c r="G13388" s="1165">
        <v>45653</v>
      </c>
    </row>
    <row r="13389" spans="1:7" ht="51">
      <c r="A13389" s="1162">
        <v>15116</v>
      </c>
      <c r="B13389" s="1162">
        <v>33295</v>
      </c>
      <c r="C13389" s="1163" t="s">
        <v>26380</v>
      </c>
      <c r="D13389" s="1163" t="s">
        <v>26381</v>
      </c>
      <c r="E13389" s="1164" t="s">
        <v>2894</v>
      </c>
      <c r="F13389" s="1165">
        <v>45504</v>
      </c>
      <c r="G13389" s="1165">
        <v>45623</v>
      </c>
    </row>
    <row r="13390" spans="1:7" ht="51">
      <c r="A13390" s="1162">
        <v>15117</v>
      </c>
      <c r="B13390" s="1162">
        <v>33296</v>
      </c>
      <c r="C13390" s="1163" t="s">
        <v>26382</v>
      </c>
      <c r="D13390" s="1163" t="s">
        <v>26383</v>
      </c>
      <c r="E13390" s="1164" t="s">
        <v>2894</v>
      </c>
      <c r="F13390" s="1165">
        <v>45564</v>
      </c>
      <c r="G13390" s="1165">
        <v>45683</v>
      </c>
    </row>
    <row r="13391" spans="1:7" ht="38.25">
      <c r="A13391" s="1162">
        <v>15118</v>
      </c>
      <c r="B13391" s="1162">
        <v>33297</v>
      </c>
      <c r="C13391" s="1163" t="s">
        <v>26384</v>
      </c>
      <c r="D13391" s="1163" t="s">
        <v>26385</v>
      </c>
      <c r="E13391" s="1164" t="s">
        <v>2894</v>
      </c>
      <c r="F13391" s="1165">
        <v>45504</v>
      </c>
      <c r="G13391" s="1165">
        <v>45623</v>
      </c>
    </row>
    <row r="13392" spans="1:7" ht="51">
      <c r="A13392" s="1162">
        <v>15119</v>
      </c>
      <c r="B13392" s="1162">
        <v>33298</v>
      </c>
      <c r="C13392" s="1163" t="s">
        <v>26386</v>
      </c>
      <c r="D13392" s="1163" t="s">
        <v>26387</v>
      </c>
      <c r="E13392" s="1164" t="s">
        <v>2894</v>
      </c>
      <c r="F13392" s="1165">
        <v>45504</v>
      </c>
      <c r="G13392" s="1165">
        <v>45623</v>
      </c>
    </row>
    <row r="13393" spans="1:7" ht="51">
      <c r="A13393" s="1162">
        <v>15120</v>
      </c>
      <c r="B13393" s="1162">
        <v>33299</v>
      </c>
      <c r="C13393" s="1163" t="s">
        <v>26388</v>
      </c>
      <c r="D13393" s="1163" t="s">
        <v>26389</v>
      </c>
      <c r="E13393" s="1164" t="s">
        <v>2894</v>
      </c>
      <c r="F13393" s="1165">
        <v>45504</v>
      </c>
      <c r="G13393" s="1165">
        <v>45623</v>
      </c>
    </row>
    <row r="13394" spans="1:7" ht="51">
      <c r="A13394" s="1162">
        <v>15121</v>
      </c>
      <c r="B13394" s="1162">
        <v>33300</v>
      </c>
      <c r="C13394" s="1163" t="s">
        <v>26390</v>
      </c>
      <c r="D13394" s="1163" t="s">
        <v>26391</v>
      </c>
      <c r="E13394" s="1164" t="s">
        <v>2894</v>
      </c>
      <c r="F13394" s="1165">
        <v>45504</v>
      </c>
      <c r="G13394" s="1165">
        <v>45623</v>
      </c>
    </row>
    <row r="13395" spans="1:7" ht="51">
      <c r="A13395" s="1162">
        <v>15122</v>
      </c>
      <c r="B13395" s="1162">
        <v>33301</v>
      </c>
      <c r="C13395" s="1163" t="s">
        <v>26392</v>
      </c>
      <c r="D13395" s="1163" t="s">
        <v>26393</v>
      </c>
      <c r="E13395" s="1164" t="s">
        <v>2894</v>
      </c>
      <c r="F13395" s="1165">
        <v>45015</v>
      </c>
      <c r="G13395" s="1165">
        <v>45134</v>
      </c>
    </row>
    <row r="13396" spans="1:7" ht="63.75">
      <c r="A13396" s="1162">
        <v>15123</v>
      </c>
      <c r="B13396" s="1162">
        <v>33302</v>
      </c>
      <c r="C13396" s="1163" t="s">
        <v>26394</v>
      </c>
      <c r="D13396" s="1163" t="s">
        <v>26395</v>
      </c>
      <c r="E13396" s="1164" t="s">
        <v>2894</v>
      </c>
      <c r="F13396" s="1165">
        <v>45489</v>
      </c>
      <c r="G13396" s="1165">
        <v>45608</v>
      </c>
    </row>
    <row r="13397" spans="1:7" ht="51">
      <c r="A13397" s="1162">
        <v>15124</v>
      </c>
      <c r="B13397" s="1162">
        <v>33303</v>
      </c>
      <c r="C13397" s="1163" t="s">
        <v>26396</v>
      </c>
      <c r="D13397" s="1163" t="s">
        <v>26397</v>
      </c>
      <c r="E13397" s="1164" t="s">
        <v>2894</v>
      </c>
      <c r="F13397" s="1165">
        <v>45504</v>
      </c>
      <c r="G13397" s="1165">
        <v>45623</v>
      </c>
    </row>
    <row r="13398" spans="1:7" ht="51">
      <c r="A13398" s="1162">
        <v>15125</v>
      </c>
      <c r="B13398" s="1162">
        <v>33304</v>
      </c>
      <c r="C13398" s="1163" t="s">
        <v>26398</v>
      </c>
      <c r="D13398" s="1163" t="s">
        <v>26399</v>
      </c>
      <c r="E13398" s="1164" t="s">
        <v>2894</v>
      </c>
      <c r="F13398" s="1165">
        <v>45504</v>
      </c>
      <c r="G13398" s="1165">
        <v>45623</v>
      </c>
    </row>
    <row r="13399" spans="1:7" ht="51">
      <c r="A13399" s="1162">
        <v>15126</v>
      </c>
      <c r="B13399" s="1162">
        <v>33305</v>
      </c>
      <c r="C13399" s="1163" t="s">
        <v>26400</v>
      </c>
      <c r="D13399" s="1163" t="s">
        <v>26401</v>
      </c>
      <c r="E13399" s="1164" t="s">
        <v>2894</v>
      </c>
      <c r="F13399" s="1165">
        <v>45504</v>
      </c>
      <c r="G13399" s="1165">
        <v>45623</v>
      </c>
    </row>
    <row r="13400" spans="1:7" ht="51">
      <c r="A13400" s="1162">
        <v>15127</v>
      </c>
      <c r="B13400" s="1162">
        <v>33306</v>
      </c>
      <c r="C13400" s="1163" t="s">
        <v>26402</v>
      </c>
      <c r="D13400" s="1163" t="s">
        <v>26403</v>
      </c>
      <c r="E13400" s="1164" t="s">
        <v>2894</v>
      </c>
      <c r="F13400" s="1165">
        <v>45504</v>
      </c>
      <c r="G13400" s="1165">
        <v>45623</v>
      </c>
    </row>
    <row r="13401" spans="1:7" ht="51">
      <c r="A13401" s="1162">
        <v>15128</v>
      </c>
      <c r="B13401" s="1162">
        <v>33307</v>
      </c>
      <c r="C13401" s="1163" t="s">
        <v>26404</v>
      </c>
      <c r="D13401" s="1163" t="s">
        <v>26405</v>
      </c>
      <c r="E13401" s="1164" t="s">
        <v>2894</v>
      </c>
      <c r="F13401" s="1165">
        <v>45504</v>
      </c>
      <c r="G13401" s="1165">
        <v>45623</v>
      </c>
    </row>
    <row r="13402" spans="1:7" ht="51">
      <c r="A13402" s="1162">
        <v>15129</v>
      </c>
      <c r="B13402" s="1162">
        <v>33308</v>
      </c>
      <c r="C13402" s="1163" t="s">
        <v>26406</v>
      </c>
      <c r="D13402" s="1163" t="s">
        <v>26407</v>
      </c>
      <c r="E13402" s="1164" t="s">
        <v>2894</v>
      </c>
      <c r="F13402" s="1165">
        <v>45504</v>
      </c>
      <c r="G13402" s="1165">
        <v>45623</v>
      </c>
    </row>
    <row r="13403" spans="1:7" ht="51">
      <c r="A13403" s="1162">
        <v>15130</v>
      </c>
      <c r="B13403" s="1162">
        <v>33309</v>
      </c>
      <c r="C13403" s="1163" t="s">
        <v>26408</v>
      </c>
      <c r="D13403" s="1163" t="s">
        <v>26409</v>
      </c>
      <c r="E13403" s="1164" t="s">
        <v>2894</v>
      </c>
      <c r="F13403" s="1165">
        <v>45504</v>
      </c>
      <c r="G13403" s="1165">
        <v>45623</v>
      </c>
    </row>
    <row r="13404" spans="1:7" ht="51">
      <c r="A13404" s="1162">
        <v>15131</v>
      </c>
      <c r="B13404" s="1162">
        <v>33310</v>
      </c>
      <c r="C13404" s="1163" t="s">
        <v>26410</v>
      </c>
      <c r="D13404" s="1163" t="s">
        <v>26411</v>
      </c>
      <c r="E13404" s="1164" t="s">
        <v>2894</v>
      </c>
      <c r="F13404" s="1165">
        <v>45474</v>
      </c>
      <c r="G13404" s="1165">
        <v>45593</v>
      </c>
    </row>
    <row r="13405" spans="1:7" ht="51">
      <c r="A13405" s="1162">
        <v>15132</v>
      </c>
      <c r="B13405" s="1162">
        <v>33311</v>
      </c>
      <c r="C13405" s="1163" t="s">
        <v>26412</v>
      </c>
      <c r="D13405" s="1163" t="s">
        <v>26413</v>
      </c>
      <c r="E13405" s="1164" t="s">
        <v>2894</v>
      </c>
      <c r="F13405" s="1165">
        <v>45504</v>
      </c>
      <c r="G13405" s="1165">
        <v>45623</v>
      </c>
    </row>
    <row r="13406" spans="1:7" ht="51">
      <c r="A13406" s="1162">
        <v>15133</v>
      </c>
      <c r="B13406" s="1162">
        <v>33312</v>
      </c>
      <c r="C13406" s="1163" t="s">
        <v>26414</v>
      </c>
      <c r="D13406" s="1163" t="s">
        <v>26415</v>
      </c>
      <c r="E13406" s="1164" t="s">
        <v>2894</v>
      </c>
      <c r="F13406" s="1165">
        <v>45504</v>
      </c>
      <c r="G13406" s="1165">
        <v>45623</v>
      </c>
    </row>
    <row r="13407" spans="1:7" ht="51">
      <c r="A13407" s="1162">
        <v>15134</v>
      </c>
      <c r="B13407" s="1162">
        <v>33313</v>
      </c>
      <c r="C13407" s="1163" t="s">
        <v>26416</v>
      </c>
      <c r="D13407" s="1163" t="s">
        <v>26417</v>
      </c>
      <c r="E13407" s="1164" t="s">
        <v>2894</v>
      </c>
      <c r="F13407" s="1165">
        <v>45504</v>
      </c>
      <c r="G13407" s="1165">
        <v>45623</v>
      </c>
    </row>
    <row r="13408" spans="1:7" ht="51">
      <c r="A13408" s="1162">
        <v>15135</v>
      </c>
      <c r="B13408" s="1162">
        <v>33314</v>
      </c>
      <c r="C13408" s="1163" t="s">
        <v>26418</v>
      </c>
      <c r="D13408" s="1163" t="s">
        <v>26419</v>
      </c>
      <c r="E13408" s="1164" t="s">
        <v>2894</v>
      </c>
      <c r="F13408" s="1165">
        <v>45504</v>
      </c>
      <c r="G13408" s="1165">
        <v>45623</v>
      </c>
    </row>
    <row r="13409" spans="1:7" ht="51">
      <c r="A13409" s="1162">
        <v>15136</v>
      </c>
      <c r="B13409" s="1162">
        <v>33315</v>
      </c>
      <c r="C13409" s="1163" t="s">
        <v>26420</v>
      </c>
      <c r="D13409" s="1163" t="s">
        <v>26421</v>
      </c>
      <c r="E13409" s="1164" t="s">
        <v>2894</v>
      </c>
      <c r="F13409" s="1165">
        <v>45504</v>
      </c>
      <c r="G13409" s="1165">
        <v>45623</v>
      </c>
    </row>
    <row r="13410" spans="1:7" ht="51">
      <c r="A13410" s="1162">
        <v>15137</v>
      </c>
      <c r="B13410" s="1162">
        <v>33316</v>
      </c>
      <c r="C13410" s="1163" t="s">
        <v>26422</v>
      </c>
      <c r="D13410" s="1163" t="s">
        <v>26423</v>
      </c>
      <c r="E13410" s="1164" t="s">
        <v>2894</v>
      </c>
      <c r="F13410" s="1165">
        <v>45504</v>
      </c>
      <c r="G13410" s="1165">
        <v>45623</v>
      </c>
    </row>
    <row r="13411" spans="1:7" ht="51">
      <c r="A13411" s="1162">
        <v>15138</v>
      </c>
      <c r="B13411" s="1162">
        <v>33317</v>
      </c>
      <c r="C13411" s="1163" t="s">
        <v>26424</v>
      </c>
      <c r="D13411" s="1163" t="s">
        <v>26425</v>
      </c>
      <c r="E13411" s="1164" t="s">
        <v>2894</v>
      </c>
      <c r="F13411" s="1165">
        <v>45474</v>
      </c>
      <c r="G13411" s="1165">
        <v>45593</v>
      </c>
    </row>
    <row r="13412" spans="1:7" ht="51">
      <c r="A13412" s="1162">
        <v>15139</v>
      </c>
      <c r="B13412" s="1162">
        <v>33318</v>
      </c>
      <c r="C13412" s="1163" t="s">
        <v>26426</v>
      </c>
      <c r="D13412" s="1163" t="s">
        <v>26427</v>
      </c>
      <c r="E13412" s="1164" t="s">
        <v>2894</v>
      </c>
      <c r="F13412" s="1165">
        <v>45474</v>
      </c>
      <c r="G13412" s="1165">
        <v>45593</v>
      </c>
    </row>
    <row r="13413" spans="1:7" ht="51">
      <c r="A13413" s="1162">
        <v>15140</v>
      </c>
      <c r="B13413" s="1162">
        <v>33319</v>
      </c>
      <c r="C13413" s="1163" t="s">
        <v>26428</v>
      </c>
      <c r="D13413" s="1163" t="s">
        <v>26429</v>
      </c>
      <c r="E13413" s="1164" t="s">
        <v>2894</v>
      </c>
      <c r="F13413" s="1165">
        <v>45504</v>
      </c>
      <c r="G13413" s="1165">
        <v>45623</v>
      </c>
    </row>
    <row r="13414" spans="1:7" ht="51">
      <c r="A13414" s="1162">
        <v>15141</v>
      </c>
      <c r="B13414" s="1162">
        <v>33320</v>
      </c>
      <c r="C13414" s="1163" t="s">
        <v>26430</v>
      </c>
      <c r="D13414" s="1163" t="s">
        <v>26431</v>
      </c>
      <c r="E13414" s="1164" t="s">
        <v>2894</v>
      </c>
      <c r="F13414" s="1165">
        <v>45504</v>
      </c>
      <c r="G13414" s="1165">
        <v>45623</v>
      </c>
    </row>
    <row r="13415" spans="1:7" ht="63.75">
      <c r="A13415" s="1162">
        <v>15142</v>
      </c>
      <c r="B13415" s="1162">
        <v>33321</v>
      </c>
      <c r="C13415" s="1163" t="s">
        <v>26432</v>
      </c>
      <c r="D13415" s="1163" t="s">
        <v>26433</v>
      </c>
      <c r="E13415" s="1164" t="s">
        <v>2894</v>
      </c>
      <c r="F13415" s="1165">
        <v>45504</v>
      </c>
      <c r="G13415" s="1165">
        <v>45623</v>
      </c>
    </row>
    <row r="13416" spans="1:7" ht="51">
      <c r="A13416" s="1162">
        <v>15143</v>
      </c>
      <c r="B13416" s="1162">
        <v>33322</v>
      </c>
      <c r="C13416" s="1163" t="s">
        <v>26434</v>
      </c>
      <c r="D13416" s="1163" t="s">
        <v>26435</v>
      </c>
      <c r="E13416" s="1164" t="s">
        <v>2894</v>
      </c>
      <c r="F13416" s="1165">
        <v>45504</v>
      </c>
      <c r="G13416" s="1165">
        <v>45623</v>
      </c>
    </row>
    <row r="13417" spans="1:7" ht="51">
      <c r="A13417" s="1162">
        <v>15144</v>
      </c>
      <c r="B13417" s="1162">
        <v>33323</v>
      </c>
      <c r="C13417" s="1163" t="s">
        <v>26436</v>
      </c>
      <c r="D13417" s="1163" t="s">
        <v>26437</v>
      </c>
      <c r="E13417" s="1164" t="s">
        <v>2894</v>
      </c>
      <c r="F13417" s="1165">
        <v>45504</v>
      </c>
      <c r="G13417" s="1165">
        <v>45623</v>
      </c>
    </row>
    <row r="13418" spans="1:7" ht="51">
      <c r="A13418" s="1162">
        <v>15145</v>
      </c>
      <c r="B13418" s="1162">
        <v>33324</v>
      </c>
      <c r="C13418" s="1163" t="s">
        <v>26438</v>
      </c>
      <c r="D13418" s="1163" t="s">
        <v>26439</v>
      </c>
      <c r="E13418" s="1164" t="s">
        <v>2894</v>
      </c>
      <c r="F13418" s="1165">
        <v>45489</v>
      </c>
      <c r="G13418" s="1165">
        <v>45608</v>
      </c>
    </row>
    <row r="13419" spans="1:7" ht="51">
      <c r="A13419" s="1162">
        <v>15146</v>
      </c>
      <c r="B13419" s="1162">
        <v>33325</v>
      </c>
      <c r="C13419" s="1163" t="s">
        <v>26440</v>
      </c>
      <c r="D13419" s="1163" t="s">
        <v>26441</v>
      </c>
      <c r="E13419" s="1164" t="s">
        <v>2894</v>
      </c>
      <c r="F13419" s="1165">
        <v>45489</v>
      </c>
      <c r="G13419" s="1165">
        <v>45608</v>
      </c>
    </row>
    <row r="13420" spans="1:7" ht="63.75">
      <c r="A13420" s="1162">
        <v>15147</v>
      </c>
      <c r="B13420" s="1162">
        <v>33326</v>
      </c>
      <c r="C13420" s="1163" t="s">
        <v>26442</v>
      </c>
      <c r="D13420" s="1163" t="s">
        <v>26443</v>
      </c>
      <c r="E13420" s="1164" t="s">
        <v>2894</v>
      </c>
      <c r="F13420" s="1165">
        <v>45489</v>
      </c>
      <c r="G13420" s="1165">
        <v>45608</v>
      </c>
    </row>
    <row r="13421" spans="1:7" ht="38.25">
      <c r="A13421" s="1162">
        <v>15148</v>
      </c>
      <c r="B13421" s="1162">
        <v>33327</v>
      </c>
      <c r="C13421" s="1163" t="s">
        <v>26444</v>
      </c>
      <c r="D13421" s="1163" t="s">
        <v>26445</v>
      </c>
      <c r="E13421" s="1164" t="s">
        <v>3009</v>
      </c>
      <c r="F13421" s="1165">
        <v>45504</v>
      </c>
      <c r="G13421" s="1165">
        <v>45653</v>
      </c>
    </row>
    <row r="13422" spans="1:7" ht="51">
      <c r="A13422" s="1162">
        <v>15149</v>
      </c>
      <c r="B13422" s="1162">
        <v>33328</v>
      </c>
      <c r="C13422" s="1163" t="s">
        <v>26446</v>
      </c>
      <c r="D13422" s="1163" t="s">
        <v>26447</v>
      </c>
      <c r="E13422" s="1164" t="s">
        <v>3009</v>
      </c>
      <c r="F13422" s="1165">
        <v>45504</v>
      </c>
      <c r="G13422" s="1165">
        <v>45653</v>
      </c>
    </row>
    <row r="13423" spans="1:7" ht="51">
      <c r="A13423" s="1162">
        <v>15150</v>
      </c>
      <c r="B13423" s="1162">
        <v>33329</v>
      </c>
      <c r="C13423" s="1163" t="s">
        <v>26448</v>
      </c>
      <c r="D13423" s="1163" t="s">
        <v>26449</v>
      </c>
      <c r="E13423" s="1164" t="s">
        <v>3009</v>
      </c>
      <c r="F13423" s="1165">
        <v>45504</v>
      </c>
      <c r="G13423" s="1165">
        <v>45653</v>
      </c>
    </row>
    <row r="13424" spans="1:7" ht="51">
      <c r="A13424" s="1162">
        <v>15151</v>
      </c>
      <c r="B13424" s="1162">
        <v>33330</v>
      </c>
      <c r="C13424" s="1163" t="s">
        <v>26450</v>
      </c>
      <c r="D13424" s="1163" t="s">
        <v>26451</v>
      </c>
      <c r="E13424" s="1164" t="s">
        <v>3009</v>
      </c>
      <c r="F13424" s="1165">
        <v>45414</v>
      </c>
      <c r="G13424" s="1165">
        <v>45563</v>
      </c>
    </row>
    <row r="13425" spans="1:7" ht="51">
      <c r="A13425" s="1162">
        <v>15152</v>
      </c>
      <c r="B13425" s="1162">
        <v>33331</v>
      </c>
      <c r="C13425" s="1163" t="s">
        <v>26452</v>
      </c>
      <c r="D13425" s="1163" t="s">
        <v>26453</v>
      </c>
      <c r="E13425" s="1164" t="s">
        <v>3009</v>
      </c>
      <c r="F13425" s="1165">
        <v>45399</v>
      </c>
      <c r="G13425" s="1165">
        <v>45548</v>
      </c>
    </row>
    <row r="13426" spans="1:7" ht="63.75">
      <c r="A13426" s="1162">
        <v>15153</v>
      </c>
      <c r="B13426" s="1162">
        <v>33332</v>
      </c>
      <c r="C13426" s="1163" t="s">
        <v>26454</v>
      </c>
      <c r="D13426" s="1163" t="s">
        <v>26455</v>
      </c>
      <c r="E13426" s="1164" t="s">
        <v>3009</v>
      </c>
      <c r="F13426" s="1165">
        <v>45414</v>
      </c>
      <c r="G13426" s="1165">
        <v>45563</v>
      </c>
    </row>
    <row r="13427" spans="1:7" ht="51">
      <c r="A13427" s="1162">
        <v>15154</v>
      </c>
      <c r="B13427" s="1162">
        <v>33333</v>
      </c>
      <c r="C13427" s="1163" t="s">
        <v>25298</v>
      </c>
      <c r="D13427" s="1163" t="s">
        <v>26456</v>
      </c>
      <c r="E13427" s="1164" t="s">
        <v>2894</v>
      </c>
      <c r="F13427" s="1165">
        <v>45474</v>
      </c>
      <c r="G13427" s="1165">
        <v>45593</v>
      </c>
    </row>
    <row r="13428" spans="1:7" ht="63.75">
      <c r="A13428" s="1162">
        <v>15155</v>
      </c>
      <c r="B13428" s="1162">
        <v>33334</v>
      </c>
      <c r="C13428" s="1163" t="s">
        <v>26442</v>
      </c>
      <c r="D13428" s="1163" t="s">
        <v>26457</v>
      </c>
      <c r="E13428" s="1164" t="s">
        <v>2894</v>
      </c>
      <c r="F13428" s="1165">
        <v>45489</v>
      </c>
      <c r="G13428" s="1165">
        <v>45608</v>
      </c>
    </row>
    <row r="13429" spans="1:7" ht="51">
      <c r="A13429" s="1162">
        <v>15156</v>
      </c>
      <c r="B13429" s="1162">
        <v>33335</v>
      </c>
      <c r="C13429" s="1163" t="s">
        <v>26458</v>
      </c>
      <c r="D13429" s="1163" t="s">
        <v>26459</v>
      </c>
      <c r="E13429" s="1164" t="s">
        <v>2894</v>
      </c>
      <c r="F13429" s="1165">
        <v>45489</v>
      </c>
      <c r="G13429" s="1165">
        <v>45608</v>
      </c>
    </row>
    <row r="13430" spans="1:7" ht="51">
      <c r="A13430" s="1162">
        <v>15157</v>
      </c>
      <c r="B13430" s="1162">
        <v>33336</v>
      </c>
      <c r="C13430" s="1163" t="s">
        <v>26460</v>
      </c>
      <c r="D13430" s="1163" t="s">
        <v>26461</v>
      </c>
      <c r="E13430" s="1164" t="s">
        <v>2894</v>
      </c>
      <c r="F13430" s="1165">
        <v>45489</v>
      </c>
      <c r="G13430" s="1165">
        <v>45608</v>
      </c>
    </row>
    <row r="13431" spans="1:7" ht="38.25">
      <c r="A13431" s="1162">
        <v>15158</v>
      </c>
      <c r="B13431" s="1162">
        <v>33337</v>
      </c>
      <c r="C13431" s="1163" t="s">
        <v>26462</v>
      </c>
      <c r="D13431" s="1163" t="s">
        <v>26463</v>
      </c>
      <c r="E13431" s="1164" t="s">
        <v>3009</v>
      </c>
      <c r="F13431" s="1165">
        <v>45504</v>
      </c>
      <c r="G13431" s="1165">
        <v>45653</v>
      </c>
    </row>
    <row r="13432" spans="1:7" ht="51">
      <c r="A13432" s="1162">
        <v>15159</v>
      </c>
      <c r="B13432" s="1162">
        <v>33338</v>
      </c>
      <c r="C13432" s="1163" t="s">
        <v>26464</v>
      </c>
      <c r="D13432" s="1163" t="s">
        <v>26465</v>
      </c>
      <c r="E13432" s="1164" t="s">
        <v>2894</v>
      </c>
      <c r="F13432" s="1165">
        <v>45504</v>
      </c>
      <c r="G13432" s="1165">
        <v>45623</v>
      </c>
    </row>
    <row r="13433" spans="1:7" ht="51">
      <c r="A13433" s="1162">
        <v>15160</v>
      </c>
      <c r="B13433" s="1162">
        <v>33339</v>
      </c>
      <c r="C13433" s="1163" t="s">
        <v>26466</v>
      </c>
      <c r="D13433" s="1163" t="s">
        <v>26467</v>
      </c>
      <c r="E13433" s="1164" t="s">
        <v>2894</v>
      </c>
      <c r="F13433" s="1165">
        <v>45504</v>
      </c>
      <c r="G13433" s="1165">
        <v>45623</v>
      </c>
    </row>
    <row r="13434" spans="1:7" ht="51">
      <c r="A13434" s="1162">
        <v>15161</v>
      </c>
      <c r="B13434" s="1162">
        <v>33340</v>
      </c>
      <c r="C13434" s="1163" t="s">
        <v>26468</v>
      </c>
      <c r="D13434" s="1163" t="s">
        <v>26469</v>
      </c>
      <c r="E13434" s="1164" t="s">
        <v>2894</v>
      </c>
      <c r="F13434" s="1165">
        <v>45504</v>
      </c>
      <c r="G13434" s="1165">
        <v>45623</v>
      </c>
    </row>
    <row r="13435" spans="1:7" ht="63.75">
      <c r="A13435" s="1162">
        <v>15162</v>
      </c>
      <c r="B13435" s="1162">
        <v>33341</v>
      </c>
      <c r="C13435" s="1163" t="s">
        <v>26470</v>
      </c>
      <c r="D13435" s="1163" t="s">
        <v>26471</v>
      </c>
      <c r="E13435" s="1164" t="s">
        <v>2894</v>
      </c>
      <c r="F13435" s="1165">
        <v>45489</v>
      </c>
      <c r="G13435" s="1165">
        <v>45608</v>
      </c>
    </row>
    <row r="13436" spans="1:7" ht="51">
      <c r="A13436" s="1162">
        <v>15163</v>
      </c>
      <c r="B13436" s="1162">
        <v>33342</v>
      </c>
      <c r="C13436" s="1163" t="s">
        <v>26472</v>
      </c>
      <c r="D13436" s="1163" t="s">
        <v>26473</v>
      </c>
      <c r="E13436" s="1164" t="s">
        <v>3009</v>
      </c>
      <c r="F13436" s="1165">
        <v>45414</v>
      </c>
      <c r="G13436" s="1165">
        <v>45563</v>
      </c>
    </row>
    <row r="13437" spans="1:7" ht="51">
      <c r="A13437" s="1162">
        <v>15164</v>
      </c>
      <c r="B13437" s="1162">
        <v>33343</v>
      </c>
      <c r="C13437" s="1163" t="s">
        <v>26474</v>
      </c>
      <c r="D13437" s="1163" t="s">
        <v>26475</v>
      </c>
      <c r="E13437" s="1164" t="s">
        <v>2894</v>
      </c>
      <c r="F13437" s="1165">
        <v>45504</v>
      </c>
      <c r="G13437" s="1165">
        <v>45623</v>
      </c>
    </row>
    <row r="13438" spans="1:7" ht="51">
      <c r="A13438" s="1162">
        <v>15165</v>
      </c>
      <c r="B13438" s="1162">
        <v>33344</v>
      </c>
      <c r="C13438" s="1163" t="s">
        <v>26476</v>
      </c>
      <c r="D13438" s="1163" t="s">
        <v>26477</v>
      </c>
      <c r="E13438" s="1164" t="s">
        <v>2894</v>
      </c>
      <c r="F13438" s="1165">
        <v>45504</v>
      </c>
      <c r="G13438" s="1165">
        <v>45623</v>
      </c>
    </row>
    <row r="13439" spans="1:7" ht="51">
      <c r="A13439" s="1162">
        <v>15166</v>
      </c>
      <c r="B13439" s="1162">
        <v>33345</v>
      </c>
      <c r="C13439" s="1163" t="s">
        <v>26478</v>
      </c>
      <c r="D13439" s="1163" t="s">
        <v>26479</v>
      </c>
      <c r="E13439" s="1164" t="s">
        <v>3009</v>
      </c>
      <c r="F13439" s="1165">
        <v>45399</v>
      </c>
      <c r="G13439" s="1165">
        <v>45548</v>
      </c>
    </row>
    <row r="13440" spans="1:7" ht="63.75">
      <c r="A13440" s="1162">
        <v>15167</v>
      </c>
      <c r="B13440" s="1162">
        <v>33346</v>
      </c>
      <c r="C13440" s="1163" t="s">
        <v>26480</v>
      </c>
      <c r="D13440" s="1163" t="s">
        <v>26481</v>
      </c>
      <c r="E13440" s="1164" t="s">
        <v>3009</v>
      </c>
      <c r="F13440" s="1165">
        <v>45414</v>
      </c>
      <c r="G13440" s="1165">
        <v>45563</v>
      </c>
    </row>
    <row r="13441" spans="1:7" ht="63.75">
      <c r="A13441" s="1162">
        <v>15168</v>
      </c>
      <c r="B13441" s="1162">
        <v>33347</v>
      </c>
      <c r="C13441" s="1163" t="s">
        <v>26482</v>
      </c>
      <c r="D13441" s="1163" t="s">
        <v>26483</v>
      </c>
      <c r="E13441" s="1164" t="s">
        <v>3009</v>
      </c>
      <c r="F13441" s="1165">
        <v>45399</v>
      </c>
      <c r="G13441" s="1165">
        <v>45548</v>
      </c>
    </row>
    <row r="13442" spans="1:7" ht="38.25">
      <c r="A13442" s="1162">
        <v>15169</v>
      </c>
      <c r="B13442" s="1162">
        <v>33348</v>
      </c>
      <c r="C13442" s="1163" t="s">
        <v>26484</v>
      </c>
      <c r="D13442" s="1163" t="s">
        <v>26485</v>
      </c>
      <c r="E13442" s="1164" t="s">
        <v>3009</v>
      </c>
      <c r="F13442" s="1165">
        <v>45504</v>
      </c>
      <c r="G13442" s="1165">
        <v>45653</v>
      </c>
    </row>
    <row r="13443" spans="1:7" ht="38.25">
      <c r="A13443" s="1162">
        <v>15170</v>
      </c>
      <c r="B13443" s="1162">
        <v>33349</v>
      </c>
      <c r="C13443" s="1163" t="s">
        <v>26486</v>
      </c>
      <c r="D13443" s="1163" t="s">
        <v>26487</v>
      </c>
      <c r="E13443" s="1164" t="s">
        <v>3009</v>
      </c>
      <c r="F13443" s="1165">
        <v>45504</v>
      </c>
      <c r="G13443" s="1165">
        <v>45653</v>
      </c>
    </row>
    <row r="13444" spans="1:7" ht="51">
      <c r="A13444" s="1162">
        <v>15171</v>
      </c>
      <c r="B13444" s="1162">
        <v>33350</v>
      </c>
      <c r="C13444" s="1163" t="s">
        <v>26488</v>
      </c>
      <c r="D13444" s="1163" t="s">
        <v>26489</v>
      </c>
      <c r="E13444" s="1164" t="s">
        <v>3009</v>
      </c>
      <c r="F13444" s="1165">
        <v>45504</v>
      </c>
      <c r="G13444" s="1165">
        <v>45653</v>
      </c>
    </row>
    <row r="13445" spans="1:7" ht="51">
      <c r="A13445" s="1162">
        <v>15172</v>
      </c>
      <c r="B13445" s="1162">
        <v>33351</v>
      </c>
      <c r="C13445" s="1163" t="s">
        <v>26490</v>
      </c>
      <c r="D13445" s="1163" t="s">
        <v>26491</v>
      </c>
      <c r="E13445" s="1164" t="s">
        <v>3009</v>
      </c>
      <c r="F13445" s="1165">
        <v>45504</v>
      </c>
      <c r="G13445" s="1165">
        <v>45653</v>
      </c>
    </row>
    <row r="13446" spans="1:7" ht="51">
      <c r="A13446" s="1162">
        <v>15173</v>
      </c>
      <c r="B13446" s="1162">
        <v>33352</v>
      </c>
      <c r="C13446" s="1163" t="s">
        <v>26492</v>
      </c>
      <c r="D13446" s="1163" t="s">
        <v>26493</v>
      </c>
      <c r="E13446" s="1164" t="s">
        <v>3009</v>
      </c>
      <c r="F13446" s="1165">
        <v>45504</v>
      </c>
      <c r="G13446" s="1165">
        <v>45653</v>
      </c>
    </row>
    <row r="13447" spans="1:7" ht="51">
      <c r="A13447" s="1162">
        <v>15174</v>
      </c>
      <c r="B13447" s="1162">
        <v>33353</v>
      </c>
      <c r="C13447" s="1163" t="s">
        <v>26494</v>
      </c>
      <c r="D13447" s="1163" t="s">
        <v>26495</v>
      </c>
      <c r="E13447" s="1164" t="s">
        <v>2894</v>
      </c>
      <c r="F13447" s="1165">
        <v>45474</v>
      </c>
      <c r="G13447" s="1165">
        <v>45593</v>
      </c>
    </row>
    <row r="13448" spans="1:7" ht="51">
      <c r="A13448" s="1162">
        <v>15175</v>
      </c>
      <c r="B13448" s="1162">
        <v>33354</v>
      </c>
      <c r="C13448" s="1163" t="s">
        <v>26496</v>
      </c>
      <c r="D13448" s="1163" t="s">
        <v>26497</v>
      </c>
      <c r="E13448" s="1164" t="s">
        <v>2894</v>
      </c>
      <c r="F13448" s="1165">
        <v>45474</v>
      </c>
      <c r="G13448" s="1165">
        <v>45593</v>
      </c>
    </row>
    <row r="13449" spans="1:7" ht="51">
      <c r="A13449" s="1162">
        <v>15176</v>
      </c>
      <c r="B13449" s="1162">
        <v>33355</v>
      </c>
      <c r="C13449" s="1163" t="s">
        <v>26498</v>
      </c>
      <c r="D13449" s="1163" t="s">
        <v>26499</v>
      </c>
      <c r="E13449" s="1164" t="s">
        <v>3009</v>
      </c>
      <c r="F13449" s="1165">
        <v>45384</v>
      </c>
      <c r="G13449" s="1165">
        <v>45533</v>
      </c>
    </row>
    <row r="13450" spans="1:7" ht="38.25">
      <c r="A13450" s="1162">
        <v>15177</v>
      </c>
      <c r="B13450" s="1162">
        <v>33356</v>
      </c>
      <c r="C13450" s="1163" t="s">
        <v>26500</v>
      </c>
      <c r="D13450" s="1163" t="s">
        <v>26501</v>
      </c>
      <c r="E13450" s="1164" t="s">
        <v>3009</v>
      </c>
      <c r="F13450" s="1165">
        <v>45384</v>
      </c>
      <c r="G13450" s="1165">
        <v>45533</v>
      </c>
    </row>
    <row r="13451" spans="1:7" ht="38.25">
      <c r="A13451" s="1162">
        <v>15178</v>
      </c>
      <c r="B13451" s="1162">
        <v>33357</v>
      </c>
      <c r="C13451" s="1163" t="s">
        <v>26502</v>
      </c>
      <c r="D13451" s="1163" t="s">
        <v>26503</v>
      </c>
      <c r="E13451" s="1164" t="s">
        <v>3009</v>
      </c>
      <c r="F13451" s="1165">
        <v>45384</v>
      </c>
      <c r="G13451" s="1165">
        <v>45533</v>
      </c>
    </row>
    <row r="13452" spans="1:7" ht="38.25">
      <c r="A13452" s="1162">
        <v>15179</v>
      </c>
      <c r="B13452" s="1162">
        <v>33358</v>
      </c>
      <c r="C13452" s="1163" t="s">
        <v>26504</v>
      </c>
      <c r="D13452" s="1163" t="s">
        <v>26505</v>
      </c>
      <c r="E13452" s="1164" t="s">
        <v>3009</v>
      </c>
      <c r="F13452" s="1165">
        <v>45384</v>
      </c>
      <c r="G13452" s="1165">
        <v>45533</v>
      </c>
    </row>
    <row r="13453" spans="1:7" ht="51">
      <c r="A13453" s="1162">
        <v>15180</v>
      </c>
      <c r="B13453" s="1162">
        <v>33359</v>
      </c>
      <c r="C13453" s="1163" t="s">
        <v>26506</v>
      </c>
      <c r="D13453" s="1163" t="s">
        <v>26507</v>
      </c>
      <c r="E13453" s="1164" t="s">
        <v>2894</v>
      </c>
      <c r="F13453" s="1165">
        <v>45474</v>
      </c>
      <c r="G13453" s="1165">
        <v>45593</v>
      </c>
    </row>
    <row r="13454" spans="1:7" ht="51">
      <c r="A13454" s="1162">
        <v>15181</v>
      </c>
      <c r="B13454" s="1162">
        <v>33360</v>
      </c>
      <c r="C13454" s="1163" t="s">
        <v>26508</v>
      </c>
      <c r="D13454" s="1163" t="s">
        <v>26509</v>
      </c>
      <c r="E13454" s="1164" t="s">
        <v>2894</v>
      </c>
      <c r="F13454" s="1165">
        <v>45474</v>
      </c>
      <c r="G13454" s="1165">
        <v>45593</v>
      </c>
    </row>
    <row r="13455" spans="1:7" ht="51">
      <c r="A13455" s="1162">
        <v>15182</v>
      </c>
      <c r="B13455" s="1162">
        <v>33361</v>
      </c>
      <c r="C13455" s="1163" t="s">
        <v>26510</v>
      </c>
      <c r="D13455" s="1163" t="s">
        <v>26511</v>
      </c>
      <c r="E13455" s="1164" t="s">
        <v>2894</v>
      </c>
      <c r="F13455" s="1165">
        <v>45474</v>
      </c>
      <c r="G13455" s="1165">
        <v>45593</v>
      </c>
    </row>
    <row r="13456" spans="1:7" ht="51">
      <c r="A13456" s="1162">
        <v>15183</v>
      </c>
      <c r="B13456" s="1162">
        <v>33362</v>
      </c>
      <c r="C13456" s="1163" t="s">
        <v>26512</v>
      </c>
      <c r="D13456" s="1163" t="s">
        <v>26513</v>
      </c>
      <c r="E13456" s="1164" t="s">
        <v>2894</v>
      </c>
      <c r="F13456" s="1165">
        <v>45504</v>
      </c>
      <c r="G13456" s="1165">
        <v>45623</v>
      </c>
    </row>
    <row r="13457" spans="1:7" ht="51">
      <c r="A13457" s="1162">
        <v>15184</v>
      </c>
      <c r="B13457" s="1162">
        <v>33363</v>
      </c>
      <c r="C13457" s="1163" t="s">
        <v>26514</v>
      </c>
      <c r="D13457" s="1163" t="s">
        <v>26515</v>
      </c>
      <c r="E13457" s="1164" t="s">
        <v>2894</v>
      </c>
      <c r="F13457" s="1165">
        <v>45504</v>
      </c>
      <c r="G13457" s="1165">
        <v>45623</v>
      </c>
    </row>
    <row r="13458" spans="1:7" ht="51">
      <c r="A13458" s="1162">
        <v>15185</v>
      </c>
      <c r="B13458" s="1162">
        <v>33364</v>
      </c>
      <c r="C13458" s="1163" t="s">
        <v>26516</v>
      </c>
      <c r="D13458" s="1163" t="s">
        <v>26517</v>
      </c>
      <c r="E13458" s="1164" t="s">
        <v>2894</v>
      </c>
      <c r="F13458" s="1165">
        <v>45489</v>
      </c>
      <c r="G13458" s="1165">
        <v>45608</v>
      </c>
    </row>
    <row r="13459" spans="1:7" ht="38.25">
      <c r="A13459" s="1162">
        <v>15186</v>
      </c>
      <c r="B13459" s="1162">
        <v>33365</v>
      </c>
      <c r="C13459" s="1163" t="s">
        <v>26518</v>
      </c>
      <c r="D13459" s="1163" t="s">
        <v>26519</v>
      </c>
      <c r="E13459" s="1164" t="s">
        <v>2894</v>
      </c>
      <c r="F13459" s="1165">
        <v>45489</v>
      </c>
      <c r="G13459" s="1165">
        <v>45608</v>
      </c>
    </row>
    <row r="13460" spans="1:7" ht="51">
      <c r="A13460" s="1162">
        <v>15187</v>
      </c>
      <c r="B13460" s="1162">
        <v>33366</v>
      </c>
      <c r="C13460" s="1163" t="s">
        <v>26520</v>
      </c>
      <c r="D13460" s="1163" t="s">
        <v>26521</v>
      </c>
      <c r="E13460" s="1164" t="s">
        <v>2894</v>
      </c>
      <c r="F13460" s="1165">
        <v>45489</v>
      </c>
      <c r="G13460" s="1165">
        <v>45608</v>
      </c>
    </row>
    <row r="13461" spans="1:7" ht="51">
      <c r="A13461" s="1162">
        <v>15188</v>
      </c>
      <c r="B13461" s="1162">
        <v>33367</v>
      </c>
      <c r="C13461" s="1163" t="s">
        <v>26522</v>
      </c>
      <c r="D13461" s="1163" t="s">
        <v>26523</v>
      </c>
      <c r="E13461" s="1164" t="s">
        <v>2894</v>
      </c>
      <c r="F13461" s="1165">
        <v>45489</v>
      </c>
      <c r="G13461" s="1165">
        <v>45608</v>
      </c>
    </row>
    <row r="13462" spans="1:7" ht="51">
      <c r="A13462" s="1162">
        <v>15189</v>
      </c>
      <c r="B13462" s="1162">
        <v>33368</v>
      </c>
      <c r="C13462" s="1163" t="s">
        <v>26524</v>
      </c>
      <c r="D13462" s="1163" t="s">
        <v>26525</v>
      </c>
      <c r="E13462" s="1164" t="s">
        <v>2894</v>
      </c>
      <c r="F13462" s="1165">
        <v>45489</v>
      </c>
      <c r="G13462" s="1165">
        <v>45608</v>
      </c>
    </row>
    <row r="13463" spans="1:7" ht="51">
      <c r="A13463" s="1162">
        <v>15190</v>
      </c>
      <c r="B13463" s="1162">
        <v>33369</v>
      </c>
      <c r="C13463" s="1163" t="s">
        <v>26526</v>
      </c>
      <c r="D13463" s="1163" t="s">
        <v>26527</v>
      </c>
      <c r="E13463" s="1164" t="s">
        <v>2894</v>
      </c>
      <c r="F13463" s="1165">
        <v>45474</v>
      </c>
      <c r="G13463" s="1165">
        <v>45593</v>
      </c>
    </row>
    <row r="13464" spans="1:7" ht="63.75">
      <c r="A13464" s="1162">
        <v>15191</v>
      </c>
      <c r="B13464" s="1162">
        <v>33370</v>
      </c>
      <c r="C13464" s="1163" t="s">
        <v>26528</v>
      </c>
      <c r="D13464" s="1163" t="s">
        <v>26529</v>
      </c>
      <c r="E13464" s="1164" t="s">
        <v>2894</v>
      </c>
      <c r="F13464" s="1165">
        <v>45474</v>
      </c>
      <c r="G13464" s="1165">
        <v>45593</v>
      </c>
    </row>
    <row r="13465" spans="1:7" ht="51">
      <c r="A13465" s="1162">
        <v>15192</v>
      </c>
      <c r="B13465" s="1162">
        <v>33371</v>
      </c>
      <c r="C13465" s="1163" t="s">
        <v>26530</v>
      </c>
      <c r="D13465" s="1163" t="s">
        <v>26531</v>
      </c>
      <c r="E13465" s="1164" t="s">
        <v>2894</v>
      </c>
      <c r="F13465" s="1165">
        <v>45474</v>
      </c>
      <c r="G13465" s="1165">
        <v>45593</v>
      </c>
    </row>
    <row r="13466" spans="1:7" ht="51">
      <c r="A13466" s="1162">
        <v>15193</v>
      </c>
      <c r="B13466" s="1162">
        <v>33372</v>
      </c>
      <c r="C13466" s="1163" t="s">
        <v>26532</v>
      </c>
      <c r="D13466" s="1163" t="s">
        <v>26533</v>
      </c>
      <c r="E13466" s="1164" t="s">
        <v>2894</v>
      </c>
      <c r="F13466" s="1165">
        <v>45489</v>
      </c>
      <c r="G13466" s="1165">
        <v>45608</v>
      </c>
    </row>
    <row r="13467" spans="1:7" ht="63.75">
      <c r="A13467" s="1162">
        <v>15194</v>
      </c>
      <c r="B13467" s="1162">
        <v>33373</v>
      </c>
      <c r="C13467" s="1163" t="s">
        <v>26534</v>
      </c>
      <c r="D13467" s="1163" t="s">
        <v>26535</v>
      </c>
      <c r="E13467" s="1164" t="s">
        <v>2894</v>
      </c>
      <c r="F13467" s="1165">
        <v>45489</v>
      </c>
      <c r="G13467" s="1165">
        <v>45608</v>
      </c>
    </row>
    <row r="13468" spans="1:7" ht="51">
      <c r="A13468" s="1162">
        <v>15195</v>
      </c>
      <c r="B13468" s="1162">
        <v>33374</v>
      </c>
      <c r="C13468" s="1163" t="s">
        <v>26536</v>
      </c>
      <c r="D13468" s="1163" t="s">
        <v>26537</v>
      </c>
      <c r="E13468" s="1164" t="s">
        <v>2894</v>
      </c>
      <c r="F13468" s="1165">
        <v>45474</v>
      </c>
      <c r="G13468" s="1165">
        <v>45593</v>
      </c>
    </row>
    <row r="13469" spans="1:7" ht="51">
      <c r="A13469" s="1162">
        <v>15196</v>
      </c>
      <c r="B13469" s="1162">
        <v>33375</v>
      </c>
      <c r="C13469" s="1163" t="s">
        <v>26538</v>
      </c>
      <c r="D13469" s="1163" t="s">
        <v>26539</v>
      </c>
      <c r="E13469" s="1164" t="s">
        <v>2894</v>
      </c>
      <c r="F13469" s="1165">
        <v>45474</v>
      </c>
      <c r="G13469" s="1165">
        <v>45593</v>
      </c>
    </row>
    <row r="13470" spans="1:7" ht="51">
      <c r="A13470" s="1162">
        <v>15197</v>
      </c>
      <c r="B13470" s="1162">
        <v>33376</v>
      </c>
      <c r="C13470" s="1163" t="s">
        <v>26540</v>
      </c>
      <c r="D13470" s="1163" t="s">
        <v>26541</v>
      </c>
      <c r="E13470" s="1164" t="s">
        <v>2894</v>
      </c>
      <c r="F13470" s="1165">
        <v>45474</v>
      </c>
      <c r="G13470" s="1165">
        <v>45593</v>
      </c>
    </row>
    <row r="13471" spans="1:7" ht="51">
      <c r="A13471" s="1162">
        <v>15198</v>
      </c>
      <c r="B13471" s="1162">
        <v>33377</v>
      </c>
      <c r="C13471" s="1163" t="s">
        <v>26542</v>
      </c>
      <c r="D13471" s="1163" t="s">
        <v>26543</v>
      </c>
      <c r="E13471" s="1164" t="s">
        <v>3009</v>
      </c>
      <c r="F13471" s="1165">
        <v>45504</v>
      </c>
      <c r="G13471" s="1165">
        <v>45653</v>
      </c>
    </row>
    <row r="13472" spans="1:7" ht="38.25">
      <c r="A13472" s="1158">
        <v>15199</v>
      </c>
      <c r="B13472" s="1158">
        <v>33378</v>
      </c>
      <c r="C13472" s="1159" t="s">
        <v>26544</v>
      </c>
      <c r="D13472" s="1159" t="s">
        <v>26545</v>
      </c>
      <c r="E13472" s="1160" t="s">
        <v>25883</v>
      </c>
      <c r="F13472" s="1161">
        <v>44792</v>
      </c>
      <c r="G13472" s="1161">
        <v>46051</v>
      </c>
    </row>
    <row r="13473" spans="1:7">
      <c r="A13473" s="1162">
        <v>15200</v>
      </c>
      <c r="B13473" s="1162">
        <v>33379</v>
      </c>
      <c r="C13473" s="1163" t="s">
        <v>26546</v>
      </c>
      <c r="D13473" s="1163" t="s">
        <v>26547</v>
      </c>
      <c r="E13473" s="1164" t="s">
        <v>2357</v>
      </c>
      <c r="F13473" s="1165">
        <v>46051</v>
      </c>
      <c r="G13473" s="1165">
        <v>46051</v>
      </c>
    </row>
    <row r="13474" spans="1:7">
      <c r="A13474" s="1158">
        <v>15201</v>
      </c>
      <c r="B13474" s="1158">
        <v>33380</v>
      </c>
      <c r="C13474" s="1159" t="s">
        <v>11960</v>
      </c>
      <c r="D13474" s="1159" t="s">
        <v>12561</v>
      </c>
      <c r="E13474" s="1160" t="s">
        <v>25883</v>
      </c>
      <c r="F13474" s="1161">
        <v>44792</v>
      </c>
      <c r="G13474" s="1161">
        <v>46051</v>
      </c>
    </row>
    <row r="13475" spans="1:7">
      <c r="A13475" s="1158">
        <v>15202</v>
      </c>
      <c r="B13475" s="1158">
        <v>33381</v>
      </c>
      <c r="C13475" s="1159" t="s">
        <v>26548</v>
      </c>
      <c r="D13475" s="1159" t="s">
        <v>26549</v>
      </c>
      <c r="E13475" s="1160" t="s">
        <v>3461</v>
      </c>
      <c r="F13475" s="1161">
        <v>45104</v>
      </c>
      <c r="G13475" s="1161">
        <v>45403</v>
      </c>
    </row>
    <row r="13476" spans="1:7" ht="51">
      <c r="A13476" s="1162">
        <v>15203</v>
      </c>
      <c r="B13476" s="1162">
        <v>33382</v>
      </c>
      <c r="C13476" s="1163" t="s">
        <v>26550</v>
      </c>
      <c r="D13476" s="1163" t="s">
        <v>26551</v>
      </c>
      <c r="E13476" s="1164" t="s">
        <v>3955</v>
      </c>
      <c r="F13476" s="1165">
        <v>45174</v>
      </c>
      <c r="G13476" s="1165">
        <v>45373</v>
      </c>
    </row>
    <row r="13477" spans="1:7" ht="51">
      <c r="A13477" s="1162">
        <v>15204</v>
      </c>
      <c r="B13477" s="1162">
        <v>33383</v>
      </c>
      <c r="C13477" s="1163" t="s">
        <v>26552</v>
      </c>
      <c r="D13477" s="1163" t="s">
        <v>26553</v>
      </c>
      <c r="E13477" s="1164" t="s">
        <v>3461</v>
      </c>
      <c r="F13477" s="1165">
        <v>45104</v>
      </c>
      <c r="G13477" s="1165">
        <v>45403</v>
      </c>
    </row>
    <row r="13478" spans="1:7">
      <c r="A13478" s="1162">
        <v>15205</v>
      </c>
      <c r="B13478" s="1162">
        <v>33384</v>
      </c>
      <c r="C13478" s="1163" t="s">
        <v>11838</v>
      </c>
      <c r="D13478" s="1163" t="s">
        <v>10522</v>
      </c>
      <c r="E13478" s="1164" t="s">
        <v>2947</v>
      </c>
      <c r="F13478" s="1165">
        <v>45234</v>
      </c>
      <c r="G13478" s="1165">
        <v>45308</v>
      </c>
    </row>
    <row r="13479" spans="1:7">
      <c r="A13479" s="1158">
        <v>15206</v>
      </c>
      <c r="B13479" s="1158">
        <v>33385</v>
      </c>
      <c r="C13479" s="1159" t="s">
        <v>23678</v>
      </c>
      <c r="D13479" s="1159" t="s">
        <v>23679</v>
      </c>
      <c r="E13479" s="1160" t="s">
        <v>2894</v>
      </c>
      <c r="F13479" s="1161">
        <v>45342</v>
      </c>
      <c r="G13479" s="1161">
        <v>45461</v>
      </c>
    </row>
    <row r="13480" spans="1:7" ht="51">
      <c r="A13480" s="1162">
        <v>15207</v>
      </c>
      <c r="B13480" s="1162">
        <v>33386</v>
      </c>
      <c r="C13480" s="1163" t="s">
        <v>26554</v>
      </c>
      <c r="D13480" s="1163" t="s">
        <v>26555</v>
      </c>
      <c r="E13480" s="1164" t="s">
        <v>2894</v>
      </c>
      <c r="F13480" s="1165">
        <v>45342</v>
      </c>
      <c r="G13480" s="1165">
        <v>45461</v>
      </c>
    </row>
    <row r="13481" spans="1:7" ht="51">
      <c r="A13481" s="1162">
        <v>15208</v>
      </c>
      <c r="B13481" s="1162">
        <v>33387</v>
      </c>
      <c r="C13481" s="1163" t="s">
        <v>26556</v>
      </c>
      <c r="D13481" s="1163" t="s">
        <v>26557</v>
      </c>
      <c r="E13481" s="1164" t="s">
        <v>2894</v>
      </c>
      <c r="F13481" s="1165">
        <v>45342</v>
      </c>
      <c r="G13481" s="1165">
        <v>45461</v>
      </c>
    </row>
    <row r="13482" spans="1:7" ht="51">
      <c r="A13482" s="1162">
        <v>15209</v>
      </c>
      <c r="B13482" s="1162">
        <v>33388</v>
      </c>
      <c r="C13482" s="1163" t="s">
        <v>26558</v>
      </c>
      <c r="D13482" s="1163" t="s">
        <v>26559</v>
      </c>
      <c r="E13482" s="1164" t="s">
        <v>3287</v>
      </c>
      <c r="F13482" s="1165">
        <v>45342</v>
      </c>
      <c r="G13482" s="1165">
        <v>45431</v>
      </c>
    </row>
    <row r="13483" spans="1:7">
      <c r="A13483" s="1158">
        <v>15210</v>
      </c>
      <c r="B13483" s="1158">
        <v>33389</v>
      </c>
      <c r="C13483" s="1159" t="s">
        <v>24127</v>
      </c>
      <c r="D13483" s="1159" t="s">
        <v>24128</v>
      </c>
      <c r="E13483" s="1160" t="s">
        <v>2894</v>
      </c>
      <c r="F13483" s="1161">
        <v>45197</v>
      </c>
      <c r="G13483" s="1161">
        <v>45316</v>
      </c>
    </row>
    <row r="13484" spans="1:7" ht="51">
      <c r="A13484" s="1162">
        <v>15211</v>
      </c>
      <c r="B13484" s="1162">
        <v>33390</v>
      </c>
      <c r="C13484" s="1163" t="s">
        <v>26560</v>
      </c>
      <c r="D13484" s="1163" t="s">
        <v>26561</v>
      </c>
      <c r="E13484" s="1164" t="s">
        <v>3034</v>
      </c>
      <c r="F13484" s="1165">
        <v>45257</v>
      </c>
      <c r="G13484" s="1165">
        <v>45316</v>
      </c>
    </row>
    <row r="13485" spans="1:7" ht="51">
      <c r="A13485" s="1162">
        <v>15212</v>
      </c>
      <c r="B13485" s="1162">
        <v>33391</v>
      </c>
      <c r="C13485" s="1163" t="s">
        <v>26562</v>
      </c>
      <c r="D13485" s="1163" t="s">
        <v>26563</v>
      </c>
      <c r="E13485" s="1164" t="s">
        <v>3034</v>
      </c>
      <c r="F13485" s="1165">
        <v>45197</v>
      </c>
      <c r="G13485" s="1165">
        <v>45256</v>
      </c>
    </row>
    <row r="13486" spans="1:7">
      <c r="A13486" s="1158">
        <v>15213</v>
      </c>
      <c r="B13486" s="1158">
        <v>33392</v>
      </c>
      <c r="C13486" s="1159" t="s">
        <v>26564</v>
      </c>
      <c r="D13486" s="1159" t="s">
        <v>26565</v>
      </c>
      <c r="E13486" s="1160" t="s">
        <v>25883</v>
      </c>
      <c r="F13486" s="1161">
        <v>44792</v>
      </c>
      <c r="G13486" s="1161">
        <v>46051</v>
      </c>
    </row>
    <row r="13487" spans="1:7" ht="51">
      <c r="A13487" s="1162">
        <v>15214</v>
      </c>
      <c r="B13487" s="1162">
        <v>33393</v>
      </c>
      <c r="C13487" s="1163" t="s">
        <v>26566</v>
      </c>
      <c r="D13487" s="1163" t="s">
        <v>26567</v>
      </c>
      <c r="E13487" s="1164" t="s">
        <v>3064</v>
      </c>
      <c r="F13487" s="1165">
        <v>44792</v>
      </c>
      <c r="G13487" s="1165">
        <v>44971</v>
      </c>
    </row>
    <row r="13488" spans="1:7" ht="51">
      <c r="A13488" s="1162">
        <v>15215</v>
      </c>
      <c r="B13488" s="1162">
        <v>33394</v>
      </c>
      <c r="C13488" s="1163" t="s">
        <v>26568</v>
      </c>
      <c r="D13488" s="1163" t="s">
        <v>26569</v>
      </c>
      <c r="E13488" s="1164" t="s">
        <v>2894</v>
      </c>
      <c r="F13488" s="1165">
        <v>44792</v>
      </c>
      <c r="G13488" s="1165">
        <v>44911</v>
      </c>
    </row>
    <row r="13489" spans="1:7" ht="51">
      <c r="A13489" s="1162">
        <v>15216</v>
      </c>
      <c r="B13489" s="1162">
        <v>33395</v>
      </c>
      <c r="C13489" s="1163" t="s">
        <v>26570</v>
      </c>
      <c r="D13489" s="1163" t="s">
        <v>26571</v>
      </c>
      <c r="E13489" s="1164" t="s">
        <v>4905</v>
      </c>
      <c r="F13489" s="1165">
        <v>45642</v>
      </c>
      <c r="G13489" s="1165">
        <v>45678</v>
      </c>
    </row>
    <row r="13490" spans="1:7" ht="38.25">
      <c r="A13490" s="1162">
        <v>15217</v>
      </c>
      <c r="B13490" s="1162">
        <v>33396</v>
      </c>
      <c r="C13490" s="1163" t="s">
        <v>26572</v>
      </c>
      <c r="D13490" s="1163" t="s">
        <v>26573</v>
      </c>
      <c r="E13490" s="1164" t="s">
        <v>4905</v>
      </c>
      <c r="F13490" s="1165">
        <v>45679</v>
      </c>
      <c r="G13490" s="1165">
        <v>45715</v>
      </c>
    </row>
    <row r="13491" spans="1:7" ht="51">
      <c r="A13491" s="1162">
        <v>15218</v>
      </c>
      <c r="B13491" s="1162">
        <v>33397</v>
      </c>
      <c r="C13491" s="1163" t="s">
        <v>26574</v>
      </c>
      <c r="D13491" s="1163" t="s">
        <v>26575</v>
      </c>
      <c r="E13491" s="1164" t="s">
        <v>4905</v>
      </c>
      <c r="F13491" s="1165">
        <v>45679</v>
      </c>
      <c r="G13491" s="1165">
        <v>45715</v>
      </c>
    </row>
    <row r="13492" spans="1:7" ht="51">
      <c r="A13492" s="1162">
        <v>15219</v>
      </c>
      <c r="B13492" s="1162">
        <v>33398</v>
      </c>
      <c r="C13492" s="1163" t="s">
        <v>26576</v>
      </c>
      <c r="D13492" s="1163" t="s">
        <v>26577</v>
      </c>
      <c r="E13492" s="1164" t="s">
        <v>4905</v>
      </c>
      <c r="F13492" s="1165">
        <v>45679</v>
      </c>
      <c r="G13492" s="1165">
        <v>45715</v>
      </c>
    </row>
    <row r="13493" spans="1:7" ht="51">
      <c r="A13493" s="1162">
        <v>15220</v>
      </c>
      <c r="B13493" s="1162">
        <v>33399</v>
      </c>
      <c r="C13493" s="1163" t="s">
        <v>26578</v>
      </c>
      <c r="D13493" s="1163" t="s">
        <v>26579</v>
      </c>
      <c r="E13493" s="1164" t="s">
        <v>2953</v>
      </c>
      <c r="F13493" s="1165">
        <v>45272</v>
      </c>
      <c r="G13493" s="1165">
        <v>45320</v>
      </c>
    </row>
    <row r="13494" spans="1:7" ht="51">
      <c r="A13494" s="1162">
        <v>15221</v>
      </c>
      <c r="B13494" s="1162">
        <v>33400</v>
      </c>
      <c r="C13494" s="1163" t="s">
        <v>26580</v>
      </c>
      <c r="D13494" s="1163" t="s">
        <v>26581</v>
      </c>
      <c r="E13494" s="1164" t="s">
        <v>3009</v>
      </c>
      <c r="F13494" s="1165">
        <v>45872</v>
      </c>
      <c r="G13494" s="1165">
        <v>46021</v>
      </c>
    </row>
    <row r="13495" spans="1:7" ht="51">
      <c r="A13495" s="1162">
        <v>15222</v>
      </c>
      <c r="B13495" s="1162">
        <v>33401</v>
      </c>
      <c r="C13495" s="1163" t="s">
        <v>26580</v>
      </c>
      <c r="D13495" s="1163" t="s">
        <v>26581</v>
      </c>
      <c r="E13495" s="1164" t="s">
        <v>3009</v>
      </c>
      <c r="F13495" s="1165">
        <v>45872</v>
      </c>
      <c r="G13495" s="1165">
        <v>46021</v>
      </c>
    </row>
    <row r="13496" spans="1:7" ht="38.25">
      <c r="A13496" s="1162">
        <v>15223</v>
      </c>
      <c r="B13496" s="1162">
        <v>33402</v>
      </c>
      <c r="C13496" s="1163" t="s">
        <v>26582</v>
      </c>
      <c r="D13496" s="1163" t="s">
        <v>26583</v>
      </c>
      <c r="E13496" s="1164" t="s">
        <v>3064</v>
      </c>
      <c r="F13496" s="1165">
        <v>45872</v>
      </c>
      <c r="G13496" s="1165">
        <v>46051</v>
      </c>
    </row>
    <row r="13497" spans="1:7" ht="25.5">
      <c r="A13497" s="1158">
        <v>15224</v>
      </c>
      <c r="B13497" s="1158">
        <v>33403</v>
      </c>
      <c r="C13497" s="1159" t="s">
        <v>26584</v>
      </c>
      <c r="D13497" s="1159" t="s">
        <v>26585</v>
      </c>
      <c r="E13497" s="1160" t="s">
        <v>23185</v>
      </c>
      <c r="F13497" s="1161">
        <v>45197</v>
      </c>
      <c r="G13497" s="1161">
        <v>45618</v>
      </c>
    </row>
    <row r="13498" spans="1:7" ht="63.75">
      <c r="A13498" s="1162">
        <v>15225</v>
      </c>
      <c r="B13498" s="1162">
        <v>33404</v>
      </c>
      <c r="C13498" s="1163" t="s">
        <v>26586</v>
      </c>
      <c r="D13498" s="1163" t="s">
        <v>26587</v>
      </c>
      <c r="E13498" s="1164" t="s">
        <v>2894</v>
      </c>
      <c r="F13498" s="1165">
        <v>45342</v>
      </c>
      <c r="G13498" s="1165">
        <v>45461</v>
      </c>
    </row>
    <row r="13499" spans="1:7" ht="63.75">
      <c r="A13499" s="1162">
        <v>15226</v>
      </c>
      <c r="B13499" s="1162">
        <v>33405</v>
      </c>
      <c r="C13499" s="1163" t="s">
        <v>26588</v>
      </c>
      <c r="D13499" s="1163" t="s">
        <v>26589</v>
      </c>
      <c r="E13499" s="1164" t="s">
        <v>3287</v>
      </c>
      <c r="F13499" s="1165">
        <v>45197</v>
      </c>
      <c r="G13499" s="1165">
        <v>45286</v>
      </c>
    </row>
    <row r="13500" spans="1:7" ht="63.75">
      <c r="A13500" s="1162">
        <v>15227</v>
      </c>
      <c r="B13500" s="1162">
        <v>33406</v>
      </c>
      <c r="C13500" s="1163" t="s">
        <v>26590</v>
      </c>
      <c r="D13500" s="1163" t="s">
        <v>26591</v>
      </c>
      <c r="E13500" s="1164" t="s">
        <v>3064</v>
      </c>
      <c r="F13500" s="1165">
        <v>45342</v>
      </c>
      <c r="G13500" s="1165">
        <v>45521</v>
      </c>
    </row>
    <row r="13501" spans="1:7" ht="51">
      <c r="A13501" s="1162">
        <v>15228</v>
      </c>
      <c r="B13501" s="1162">
        <v>33407</v>
      </c>
      <c r="C13501" s="1163" t="s">
        <v>26592</v>
      </c>
      <c r="D13501" s="1163" t="s">
        <v>26593</v>
      </c>
      <c r="E13501" s="1164" t="s">
        <v>2894</v>
      </c>
      <c r="F13501" s="1165">
        <v>45342</v>
      </c>
      <c r="G13501" s="1165">
        <v>45461</v>
      </c>
    </row>
    <row r="13502" spans="1:7" ht="38.25">
      <c r="A13502" s="1162">
        <v>15229</v>
      </c>
      <c r="B13502" s="1162">
        <v>33408</v>
      </c>
      <c r="C13502" s="1163" t="s">
        <v>26594</v>
      </c>
      <c r="D13502" s="1163" t="s">
        <v>26595</v>
      </c>
      <c r="E13502" s="1164" t="s">
        <v>3287</v>
      </c>
      <c r="F13502" s="1165">
        <v>45257</v>
      </c>
      <c r="G13502" s="1165">
        <v>45346</v>
      </c>
    </row>
    <row r="13503" spans="1:7" ht="51">
      <c r="A13503" s="1162">
        <v>15230</v>
      </c>
      <c r="B13503" s="1162">
        <v>33409</v>
      </c>
      <c r="C13503" s="1163" t="s">
        <v>26596</v>
      </c>
      <c r="D13503" s="1163" t="s">
        <v>26597</v>
      </c>
      <c r="E13503" s="1164" t="s">
        <v>2894</v>
      </c>
      <c r="F13503" s="1165">
        <v>45342</v>
      </c>
      <c r="G13503" s="1165">
        <v>45461</v>
      </c>
    </row>
    <row r="13504" spans="1:7" ht="63.75">
      <c r="A13504" s="1162">
        <v>15231</v>
      </c>
      <c r="B13504" s="1162">
        <v>33410</v>
      </c>
      <c r="C13504" s="1163" t="s">
        <v>26598</v>
      </c>
      <c r="D13504" s="1163" t="s">
        <v>26599</v>
      </c>
      <c r="E13504" s="1164" t="s">
        <v>3287</v>
      </c>
      <c r="F13504" s="1165">
        <v>45197</v>
      </c>
      <c r="G13504" s="1165">
        <v>45286</v>
      </c>
    </row>
    <row r="13505" spans="1:7" ht="63.75">
      <c r="A13505" s="1162">
        <v>15232</v>
      </c>
      <c r="B13505" s="1162">
        <v>33411</v>
      </c>
      <c r="C13505" s="1163" t="s">
        <v>26600</v>
      </c>
      <c r="D13505" s="1163" t="s">
        <v>26601</v>
      </c>
      <c r="E13505" s="1164" t="s">
        <v>3112</v>
      </c>
      <c r="F13505" s="1165">
        <v>45589</v>
      </c>
      <c r="G13505" s="1165">
        <v>45618</v>
      </c>
    </row>
    <row r="13506" spans="1:7" ht="63.75">
      <c r="A13506" s="1162">
        <v>15233</v>
      </c>
      <c r="B13506" s="1162">
        <v>33412</v>
      </c>
      <c r="C13506" s="1163" t="s">
        <v>26602</v>
      </c>
      <c r="D13506" s="1163" t="s">
        <v>26603</v>
      </c>
      <c r="E13506" s="1164" t="s">
        <v>4905</v>
      </c>
      <c r="F13506" s="1165">
        <v>45552</v>
      </c>
      <c r="G13506" s="1165">
        <v>45588</v>
      </c>
    </row>
    <row r="13507" spans="1:7" ht="51">
      <c r="A13507" s="1162">
        <v>15234</v>
      </c>
      <c r="B13507" s="1162">
        <v>33413</v>
      </c>
      <c r="C13507" s="1163" t="s">
        <v>26604</v>
      </c>
      <c r="D13507" s="1163" t="s">
        <v>26605</v>
      </c>
      <c r="E13507" s="1164" t="s">
        <v>2894</v>
      </c>
      <c r="F13507" s="1165">
        <v>45197</v>
      </c>
      <c r="G13507" s="1165">
        <v>45316</v>
      </c>
    </row>
    <row r="13508" spans="1:7">
      <c r="A13508" s="1158">
        <v>15235</v>
      </c>
      <c r="B13508" s="1158">
        <v>33414</v>
      </c>
      <c r="C13508" s="1159" t="s">
        <v>11969</v>
      </c>
      <c r="D13508" s="1159" t="s">
        <v>12493</v>
      </c>
      <c r="E13508" s="1160" t="s">
        <v>9571</v>
      </c>
      <c r="F13508" s="1161">
        <v>45084</v>
      </c>
      <c r="G13508" s="1161">
        <v>45683</v>
      </c>
    </row>
    <row r="13509" spans="1:7" ht="51">
      <c r="A13509" s="1162">
        <v>15236</v>
      </c>
      <c r="B13509" s="1162">
        <v>33415</v>
      </c>
      <c r="C13509" s="1163" t="s">
        <v>26606</v>
      </c>
      <c r="D13509" s="1163" t="s">
        <v>26607</v>
      </c>
      <c r="E13509" s="1164" t="s">
        <v>2894</v>
      </c>
      <c r="F13509" s="1165">
        <v>45444</v>
      </c>
      <c r="G13509" s="1165">
        <v>45563</v>
      </c>
    </row>
    <row r="13510" spans="1:7" ht="51">
      <c r="A13510" s="1162">
        <v>15237</v>
      </c>
      <c r="B13510" s="1162">
        <v>33416</v>
      </c>
      <c r="C13510" s="1163" t="s">
        <v>26608</v>
      </c>
      <c r="D13510" s="1163" t="s">
        <v>26609</v>
      </c>
      <c r="E13510" s="1164" t="s">
        <v>2894</v>
      </c>
      <c r="F13510" s="1165">
        <v>45084</v>
      </c>
      <c r="G13510" s="1165">
        <v>45203</v>
      </c>
    </row>
    <row r="13511" spans="1:7" ht="51">
      <c r="A13511" s="1162">
        <v>15238</v>
      </c>
      <c r="B13511" s="1162">
        <v>33417</v>
      </c>
      <c r="C13511" s="1163" t="s">
        <v>26610</v>
      </c>
      <c r="D13511" s="1163" t="s">
        <v>26611</v>
      </c>
      <c r="E13511" s="1164" t="s">
        <v>2894</v>
      </c>
      <c r="F13511" s="1165">
        <v>45204</v>
      </c>
      <c r="G13511" s="1165">
        <v>45323</v>
      </c>
    </row>
    <row r="13512" spans="1:7" ht="51">
      <c r="A13512" s="1162">
        <v>15239</v>
      </c>
      <c r="B13512" s="1162">
        <v>33418</v>
      </c>
      <c r="C13512" s="1163" t="s">
        <v>26612</v>
      </c>
      <c r="D13512" s="1163" t="s">
        <v>26613</v>
      </c>
      <c r="E13512" s="1164" t="s">
        <v>2894</v>
      </c>
      <c r="F13512" s="1165">
        <v>45324</v>
      </c>
      <c r="G13512" s="1165">
        <v>45443</v>
      </c>
    </row>
    <row r="13513" spans="1:7" ht="51">
      <c r="A13513" s="1162">
        <v>15240</v>
      </c>
      <c r="B13513" s="1162">
        <v>33419</v>
      </c>
      <c r="C13513" s="1163" t="s">
        <v>26614</v>
      </c>
      <c r="D13513" s="1163" t="s">
        <v>26615</v>
      </c>
      <c r="E13513" s="1164" t="s">
        <v>2894</v>
      </c>
      <c r="F13513" s="1165">
        <v>45444</v>
      </c>
      <c r="G13513" s="1165">
        <v>45563</v>
      </c>
    </row>
    <row r="13514" spans="1:7" ht="51">
      <c r="A13514" s="1162">
        <v>15241</v>
      </c>
      <c r="B13514" s="1162">
        <v>33420</v>
      </c>
      <c r="C13514" s="1163" t="s">
        <v>26616</v>
      </c>
      <c r="D13514" s="1163" t="s">
        <v>26617</v>
      </c>
      <c r="E13514" s="1164" t="s">
        <v>3009</v>
      </c>
      <c r="F13514" s="1165">
        <v>45384</v>
      </c>
      <c r="G13514" s="1165">
        <v>45533</v>
      </c>
    </row>
    <row r="13515" spans="1:7" ht="38.25">
      <c r="A13515" s="1162">
        <v>15242</v>
      </c>
      <c r="B13515" s="1162">
        <v>33421</v>
      </c>
      <c r="C13515" s="1163" t="s">
        <v>26618</v>
      </c>
      <c r="D13515" s="1163" t="s">
        <v>26619</v>
      </c>
      <c r="E13515" s="1164" t="s">
        <v>2894</v>
      </c>
      <c r="F13515" s="1165">
        <v>45384</v>
      </c>
      <c r="G13515" s="1165">
        <v>45503</v>
      </c>
    </row>
    <row r="13516" spans="1:7" ht="51">
      <c r="A13516" s="1162">
        <v>15243</v>
      </c>
      <c r="B13516" s="1162">
        <v>33422</v>
      </c>
      <c r="C13516" s="1163" t="s">
        <v>26620</v>
      </c>
      <c r="D13516" s="1163" t="s">
        <v>26621</v>
      </c>
      <c r="E13516" s="1164" t="s">
        <v>2894</v>
      </c>
      <c r="F13516" s="1165">
        <v>45444</v>
      </c>
      <c r="G13516" s="1165">
        <v>45563</v>
      </c>
    </row>
    <row r="13517" spans="1:7" ht="63.75">
      <c r="A13517" s="1162">
        <v>15244</v>
      </c>
      <c r="B13517" s="1162">
        <v>33423</v>
      </c>
      <c r="C13517" s="1163" t="s">
        <v>26622</v>
      </c>
      <c r="D13517" s="1163" t="s">
        <v>26623</v>
      </c>
      <c r="E13517" s="1164" t="s">
        <v>2894</v>
      </c>
      <c r="F13517" s="1165">
        <v>45489</v>
      </c>
      <c r="G13517" s="1165">
        <v>45608</v>
      </c>
    </row>
    <row r="13518" spans="1:7" ht="63.75">
      <c r="A13518" s="1162">
        <v>15245</v>
      </c>
      <c r="B13518" s="1162">
        <v>33424</v>
      </c>
      <c r="C13518" s="1163" t="s">
        <v>26624</v>
      </c>
      <c r="D13518" s="1163" t="s">
        <v>26625</v>
      </c>
      <c r="E13518" s="1164" t="s">
        <v>2894</v>
      </c>
      <c r="F13518" s="1165">
        <v>45489</v>
      </c>
      <c r="G13518" s="1165">
        <v>45608</v>
      </c>
    </row>
    <row r="13519" spans="1:7" ht="51">
      <c r="A13519" s="1162">
        <v>15246</v>
      </c>
      <c r="B13519" s="1162">
        <v>33425</v>
      </c>
      <c r="C13519" s="1163" t="s">
        <v>26626</v>
      </c>
      <c r="D13519" s="1163" t="s">
        <v>26627</v>
      </c>
      <c r="E13519" s="1164" t="s">
        <v>2894</v>
      </c>
      <c r="F13519" s="1165">
        <v>45489</v>
      </c>
      <c r="G13519" s="1165">
        <v>45608</v>
      </c>
    </row>
    <row r="13520" spans="1:7" ht="51">
      <c r="A13520" s="1162">
        <v>15247</v>
      </c>
      <c r="B13520" s="1162">
        <v>33426</v>
      </c>
      <c r="C13520" s="1163" t="s">
        <v>26628</v>
      </c>
      <c r="D13520" s="1163" t="s">
        <v>26629</v>
      </c>
      <c r="E13520" s="1164" t="s">
        <v>2894</v>
      </c>
      <c r="F13520" s="1165">
        <v>45489</v>
      </c>
      <c r="G13520" s="1165">
        <v>45608</v>
      </c>
    </row>
    <row r="13521" spans="1:7" ht="51">
      <c r="A13521" s="1162">
        <v>15248</v>
      </c>
      <c r="B13521" s="1162">
        <v>33427</v>
      </c>
      <c r="C13521" s="1163" t="s">
        <v>26630</v>
      </c>
      <c r="D13521" s="1163" t="s">
        <v>26631</v>
      </c>
      <c r="E13521" s="1164" t="s">
        <v>2894</v>
      </c>
      <c r="F13521" s="1165">
        <v>45489</v>
      </c>
      <c r="G13521" s="1165">
        <v>45608</v>
      </c>
    </row>
    <row r="13522" spans="1:7" ht="51">
      <c r="A13522" s="1162">
        <v>15249</v>
      </c>
      <c r="B13522" s="1162">
        <v>33428</v>
      </c>
      <c r="C13522" s="1163" t="s">
        <v>26632</v>
      </c>
      <c r="D13522" s="1163" t="s">
        <v>26633</v>
      </c>
      <c r="E13522" s="1164" t="s">
        <v>2894</v>
      </c>
      <c r="F13522" s="1165">
        <v>45489</v>
      </c>
      <c r="G13522" s="1165">
        <v>45608</v>
      </c>
    </row>
    <row r="13523" spans="1:7" ht="51">
      <c r="A13523" s="1162">
        <v>15250</v>
      </c>
      <c r="B13523" s="1162">
        <v>33429</v>
      </c>
      <c r="C13523" s="1163" t="s">
        <v>26634</v>
      </c>
      <c r="D13523" s="1163" t="s">
        <v>26635</v>
      </c>
      <c r="E13523" s="1164" t="s">
        <v>2894</v>
      </c>
      <c r="F13523" s="1165">
        <v>45474</v>
      </c>
      <c r="G13523" s="1165">
        <v>45593</v>
      </c>
    </row>
    <row r="13524" spans="1:7" ht="51">
      <c r="A13524" s="1162">
        <v>15251</v>
      </c>
      <c r="B13524" s="1162">
        <v>33430</v>
      </c>
      <c r="C13524" s="1163" t="s">
        <v>26636</v>
      </c>
      <c r="D13524" s="1163" t="s">
        <v>26637</v>
      </c>
      <c r="E13524" s="1164" t="s">
        <v>2894</v>
      </c>
      <c r="F13524" s="1165">
        <v>45474</v>
      </c>
      <c r="G13524" s="1165">
        <v>45593</v>
      </c>
    </row>
    <row r="13525" spans="1:7" ht="51">
      <c r="A13525" s="1162">
        <v>15252</v>
      </c>
      <c r="B13525" s="1162">
        <v>33431</v>
      </c>
      <c r="C13525" s="1163" t="s">
        <v>26638</v>
      </c>
      <c r="D13525" s="1163" t="s">
        <v>26639</v>
      </c>
      <c r="E13525" s="1164" t="s">
        <v>2894</v>
      </c>
      <c r="F13525" s="1165">
        <v>45504</v>
      </c>
      <c r="G13525" s="1165">
        <v>45623</v>
      </c>
    </row>
    <row r="13526" spans="1:7" ht="63.75">
      <c r="A13526" s="1162">
        <v>15253</v>
      </c>
      <c r="B13526" s="1162">
        <v>33432</v>
      </c>
      <c r="C13526" s="1163" t="s">
        <v>26640</v>
      </c>
      <c r="D13526" s="1163" t="s">
        <v>26641</v>
      </c>
      <c r="E13526" s="1164" t="s">
        <v>2894</v>
      </c>
      <c r="F13526" s="1165">
        <v>45504</v>
      </c>
      <c r="G13526" s="1165">
        <v>45623</v>
      </c>
    </row>
    <row r="13527" spans="1:7" ht="51">
      <c r="A13527" s="1162">
        <v>15254</v>
      </c>
      <c r="B13527" s="1162">
        <v>33433</v>
      </c>
      <c r="C13527" s="1163" t="s">
        <v>26642</v>
      </c>
      <c r="D13527" s="1163" t="s">
        <v>26643</v>
      </c>
      <c r="E13527" s="1164" t="s">
        <v>2894</v>
      </c>
      <c r="F13527" s="1165">
        <v>45444</v>
      </c>
      <c r="G13527" s="1165">
        <v>45563</v>
      </c>
    </row>
    <row r="13528" spans="1:7" ht="51">
      <c r="A13528" s="1162">
        <v>15255</v>
      </c>
      <c r="B13528" s="1162">
        <v>33434</v>
      </c>
      <c r="C13528" s="1163" t="s">
        <v>26644</v>
      </c>
      <c r="D13528" s="1163" t="s">
        <v>26645</v>
      </c>
      <c r="E13528" s="1164" t="s">
        <v>2894</v>
      </c>
      <c r="F13528" s="1165">
        <v>45489</v>
      </c>
      <c r="G13528" s="1165">
        <v>45608</v>
      </c>
    </row>
    <row r="13529" spans="1:7" ht="51">
      <c r="A13529" s="1162">
        <v>15256</v>
      </c>
      <c r="B13529" s="1162">
        <v>33435</v>
      </c>
      <c r="C13529" s="1163" t="s">
        <v>26646</v>
      </c>
      <c r="D13529" s="1163" t="s">
        <v>26647</v>
      </c>
      <c r="E13529" s="1164" t="s">
        <v>2894</v>
      </c>
      <c r="F13529" s="1165">
        <v>45489</v>
      </c>
      <c r="G13529" s="1165">
        <v>45608</v>
      </c>
    </row>
    <row r="13530" spans="1:7" ht="51">
      <c r="A13530" s="1162">
        <v>15257</v>
      </c>
      <c r="B13530" s="1162">
        <v>33436</v>
      </c>
      <c r="C13530" s="1163" t="s">
        <v>26648</v>
      </c>
      <c r="D13530" s="1163" t="s">
        <v>26649</v>
      </c>
      <c r="E13530" s="1164" t="s">
        <v>2894</v>
      </c>
      <c r="F13530" s="1165">
        <v>45489</v>
      </c>
      <c r="G13530" s="1165">
        <v>45608</v>
      </c>
    </row>
    <row r="13531" spans="1:7" ht="38.25">
      <c r="A13531" s="1162">
        <v>15258</v>
      </c>
      <c r="B13531" s="1162">
        <v>33437</v>
      </c>
      <c r="C13531" s="1163" t="s">
        <v>26650</v>
      </c>
      <c r="D13531" s="1163" t="s">
        <v>26651</v>
      </c>
      <c r="E13531" s="1164" t="s">
        <v>4546</v>
      </c>
      <c r="F13531" s="1165">
        <v>45324</v>
      </c>
      <c r="G13531" s="1165">
        <v>45563</v>
      </c>
    </row>
    <row r="13532" spans="1:7" ht="51">
      <c r="A13532" s="1162">
        <v>15259</v>
      </c>
      <c r="B13532" s="1162">
        <v>33438</v>
      </c>
      <c r="C13532" s="1163" t="s">
        <v>26652</v>
      </c>
      <c r="D13532" s="1163" t="s">
        <v>26653</v>
      </c>
      <c r="E13532" s="1164" t="s">
        <v>4546</v>
      </c>
      <c r="F13532" s="1165">
        <v>45324</v>
      </c>
      <c r="G13532" s="1165">
        <v>45563</v>
      </c>
    </row>
    <row r="13533" spans="1:7" ht="38.25">
      <c r="A13533" s="1162">
        <v>15260</v>
      </c>
      <c r="B13533" s="1162">
        <v>33439</v>
      </c>
      <c r="C13533" s="1163" t="s">
        <v>26654</v>
      </c>
      <c r="D13533" s="1163" t="s">
        <v>26655</v>
      </c>
      <c r="E13533" s="1164" t="s">
        <v>2894</v>
      </c>
      <c r="F13533" s="1165">
        <v>45504</v>
      </c>
      <c r="G13533" s="1165">
        <v>45623</v>
      </c>
    </row>
    <row r="13534" spans="1:7" ht="51">
      <c r="A13534" s="1162">
        <v>15261</v>
      </c>
      <c r="B13534" s="1162">
        <v>33440</v>
      </c>
      <c r="C13534" s="1163" t="s">
        <v>26656</v>
      </c>
      <c r="D13534" s="1163" t="s">
        <v>26657</v>
      </c>
      <c r="E13534" s="1164" t="s">
        <v>2894</v>
      </c>
      <c r="F13534" s="1165">
        <v>45564</v>
      </c>
      <c r="G13534" s="1165">
        <v>45683</v>
      </c>
    </row>
    <row r="13535" spans="1:7" ht="51">
      <c r="A13535" s="1162">
        <v>15262</v>
      </c>
      <c r="B13535" s="1162">
        <v>33441</v>
      </c>
      <c r="C13535" s="1163" t="s">
        <v>26658</v>
      </c>
      <c r="D13535" s="1163" t="s">
        <v>26659</v>
      </c>
      <c r="E13535" s="1164" t="s">
        <v>2894</v>
      </c>
      <c r="F13535" s="1165">
        <v>45399</v>
      </c>
      <c r="G13535" s="1165">
        <v>45518</v>
      </c>
    </row>
    <row r="13536" spans="1:7" ht="51">
      <c r="A13536" s="1162">
        <v>15263</v>
      </c>
      <c r="B13536" s="1162">
        <v>33442</v>
      </c>
      <c r="C13536" s="1163" t="s">
        <v>26660</v>
      </c>
      <c r="D13536" s="1163" t="s">
        <v>26661</v>
      </c>
      <c r="E13536" s="1164" t="s">
        <v>2894</v>
      </c>
      <c r="F13536" s="1165">
        <v>45564</v>
      </c>
      <c r="G13536" s="1165">
        <v>45683</v>
      </c>
    </row>
    <row r="13537" spans="1:7" ht="51">
      <c r="A13537" s="1162">
        <v>15264</v>
      </c>
      <c r="B13537" s="1162">
        <v>33443</v>
      </c>
      <c r="C13537" s="1163" t="s">
        <v>26662</v>
      </c>
      <c r="D13537" s="1163" t="s">
        <v>26663</v>
      </c>
      <c r="E13537" s="1164" t="s">
        <v>2894</v>
      </c>
      <c r="F13537" s="1165">
        <v>45564</v>
      </c>
      <c r="G13537" s="1165">
        <v>45683</v>
      </c>
    </row>
    <row r="13538" spans="1:7" ht="51">
      <c r="A13538" s="1162">
        <v>15265</v>
      </c>
      <c r="B13538" s="1162">
        <v>33444</v>
      </c>
      <c r="C13538" s="1163" t="s">
        <v>26664</v>
      </c>
      <c r="D13538" s="1163" t="s">
        <v>26665</v>
      </c>
      <c r="E13538" s="1164" t="s">
        <v>2894</v>
      </c>
      <c r="F13538" s="1165">
        <v>45564</v>
      </c>
      <c r="G13538" s="1165">
        <v>45683</v>
      </c>
    </row>
    <row r="13539" spans="1:7" ht="63.75">
      <c r="A13539" s="1162">
        <v>15266</v>
      </c>
      <c r="B13539" s="1162">
        <v>33445</v>
      </c>
      <c r="C13539" s="1163" t="s">
        <v>26666</v>
      </c>
      <c r="D13539" s="1163" t="s">
        <v>26667</v>
      </c>
      <c r="E13539" s="1164" t="s">
        <v>2894</v>
      </c>
      <c r="F13539" s="1165">
        <v>45564</v>
      </c>
      <c r="G13539" s="1165">
        <v>45683</v>
      </c>
    </row>
    <row r="13540" spans="1:7" ht="51">
      <c r="A13540" s="1162">
        <v>15267</v>
      </c>
      <c r="B13540" s="1162">
        <v>33446</v>
      </c>
      <c r="C13540" s="1163" t="s">
        <v>26668</v>
      </c>
      <c r="D13540" s="1163" t="s">
        <v>26669</v>
      </c>
      <c r="E13540" s="1164" t="s">
        <v>2894</v>
      </c>
      <c r="F13540" s="1165">
        <v>45534</v>
      </c>
      <c r="G13540" s="1165">
        <v>45653</v>
      </c>
    </row>
    <row r="13541" spans="1:7" ht="51">
      <c r="A13541" s="1162">
        <v>15268</v>
      </c>
      <c r="B13541" s="1162">
        <v>33447</v>
      </c>
      <c r="C13541" s="1163" t="s">
        <v>26670</v>
      </c>
      <c r="D13541" s="1163" t="s">
        <v>26671</v>
      </c>
      <c r="E13541" s="1164" t="s">
        <v>2894</v>
      </c>
      <c r="F13541" s="1165">
        <v>45534</v>
      </c>
      <c r="G13541" s="1165">
        <v>45653</v>
      </c>
    </row>
    <row r="13542" spans="1:7" ht="51">
      <c r="A13542" s="1162">
        <v>15269</v>
      </c>
      <c r="B13542" s="1162">
        <v>33448</v>
      </c>
      <c r="C13542" s="1163" t="s">
        <v>26672</v>
      </c>
      <c r="D13542" s="1163" t="s">
        <v>26673</v>
      </c>
      <c r="E13542" s="1164" t="s">
        <v>2894</v>
      </c>
      <c r="F13542" s="1165">
        <v>45534</v>
      </c>
      <c r="G13542" s="1165">
        <v>45653</v>
      </c>
    </row>
    <row r="13543" spans="1:7" ht="38.25">
      <c r="A13543" s="1162">
        <v>15270</v>
      </c>
      <c r="B13543" s="1162">
        <v>33449</v>
      </c>
      <c r="C13543" s="1163" t="s">
        <v>26674</v>
      </c>
      <c r="D13543" s="1163" t="s">
        <v>26675</v>
      </c>
      <c r="E13543" s="1164" t="s">
        <v>2894</v>
      </c>
      <c r="F13543" s="1165">
        <v>45534</v>
      </c>
      <c r="G13543" s="1165">
        <v>45653</v>
      </c>
    </row>
    <row r="13544" spans="1:7" ht="51">
      <c r="A13544" s="1162">
        <v>15271</v>
      </c>
      <c r="B13544" s="1162">
        <v>33450</v>
      </c>
      <c r="C13544" s="1163" t="s">
        <v>26676</v>
      </c>
      <c r="D13544" s="1163" t="s">
        <v>26677</v>
      </c>
      <c r="E13544" s="1164" t="s">
        <v>2894</v>
      </c>
      <c r="F13544" s="1165">
        <v>45534</v>
      </c>
      <c r="G13544" s="1165">
        <v>45653</v>
      </c>
    </row>
    <row r="13545" spans="1:7" ht="51">
      <c r="A13545" s="1162">
        <v>15272</v>
      </c>
      <c r="B13545" s="1162">
        <v>33451</v>
      </c>
      <c r="C13545" s="1163" t="s">
        <v>26678</v>
      </c>
      <c r="D13545" s="1163" t="s">
        <v>26679</v>
      </c>
      <c r="E13545" s="1164" t="s">
        <v>2894</v>
      </c>
      <c r="F13545" s="1165">
        <v>45459</v>
      </c>
      <c r="G13545" s="1165">
        <v>45578</v>
      </c>
    </row>
    <row r="13546" spans="1:7" ht="38.25">
      <c r="A13546" s="1162">
        <v>15273</v>
      </c>
      <c r="B13546" s="1162">
        <v>33452</v>
      </c>
      <c r="C13546" s="1163" t="s">
        <v>26680</v>
      </c>
      <c r="D13546" s="1163" t="s">
        <v>26681</v>
      </c>
      <c r="E13546" s="1164" t="s">
        <v>2894</v>
      </c>
      <c r="F13546" s="1165">
        <v>45504</v>
      </c>
      <c r="G13546" s="1165">
        <v>45623</v>
      </c>
    </row>
    <row r="13547" spans="1:7" ht="38.25">
      <c r="A13547" s="1162">
        <v>15274</v>
      </c>
      <c r="B13547" s="1162">
        <v>33453</v>
      </c>
      <c r="C13547" s="1163" t="s">
        <v>26682</v>
      </c>
      <c r="D13547" s="1163" t="s">
        <v>26683</v>
      </c>
      <c r="E13547" s="1164" t="s">
        <v>2894</v>
      </c>
      <c r="F13547" s="1165">
        <v>45504</v>
      </c>
      <c r="G13547" s="1165">
        <v>45623</v>
      </c>
    </row>
    <row r="13548" spans="1:7" ht="63.75">
      <c r="A13548" s="1162">
        <v>15275</v>
      </c>
      <c r="B13548" s="1162">
        <v>33454</v>
      </c>
      <c r="C13548" s="1163" t="s">
        <v>26684</v>
      </c>
      <c r="D13548" s="1163" t="s">
        <v>26685</v>
      </c>
      <c r="E13548" s="1164" t="s">
        <v>2894</v>
      </c>
      <c r="F13548" s="1165">
        <v>45504</v>
      </c>
      <c r="G13548" s="1165">
        <v>45623</v>
      </c>
    </row>
    <row r="13549" spans="1:7" ht="51">
      <c r="A13549" s="1162">
        <v>15276</v>
      </c>
      <c r="B13549" s="1162">
        <v>33455</v>
      </c>
      <c r="C13549" s="1163" t="s">
        <v>26686</v>
      </c>
      <c r="D13549" s="1163" t="s">
        <v>26687</v>
      </c>
      <c r="E13549" s="1164" t="s">
        <v>4546</v>
      </c>
      <c r="F13549" s="1165">
        <v>45354</v>
      </c>
      <c r="G13549" s="1165">
        <v>45593</v>
      </c>
    </row>
    <row r="13550" spans="1:7" ht="38.25">
      <c r="A13550" s="1162">
        <v>15277</v>
      </c>
      <c r="B13550" s="1162">
        <v>33456</v>
      </c>
      <c r="C13550" s="1163" t="s">
        <v>26688</v>
      </c>
      <c r="D13550" s="1163" t="s">
        <v>26689</v>
      </c>
      <c r="E13550" s="1164" t="s">
        <v>2894</v>
      </c>
      <c r="F13550" s="1165">
        <v>45384</v>
      </c>
      <c r="G13550" s="1165">
        <v>45503</v>
      </c>
    </row>
    <row r="13551" spans="1:7">
      <c r="A13551" s="1158">
        <v>15278</v>
      </c>
      <c r="B13551" s="1158">
        <v>33457</v>
      </c>
      <c r="C13551" s="1159" t="s">
        <v>11986</v>
      </c>
      <c r="D13551" s="1159" t="s">
        <v>5244</v>
      </c>
      <c r="E13551" s="1160" t="s">
        <v>3006</v>
      </c>
      <c r="F13551" s="1161">
        <v>45384</v>
      </c>
      <c r="G13551" s="1161">
        <v>45743</v>
      </c>
    </row>
    <row r="13552" spans="1:7" ht="51">
      <c r="A13552" s="1162">
        <v>15279</v>
      </c>
      <c r="B13552" s="1162">
        <v>33458</v>
      </c>
      <c r="C13552" s="1163" t="s">
        <v>26690</v>
      </c>
      <c r="D13552" s="1163" t="s">
        <v>26691</v>
      </c>
      <c r="E13552" s="1164" t="s">
        <v>3009</v>
      </c>
      <c r="F13552" s="1165">
        <v>45474</v>
      </c>
      <c r="G13552" s="1165">
        <v>45623</v>
      </c>
    </row>
    <row r="13553" spans="1:7" ht="51">
      <c r="A13553" s="1162">
        <v>15280</v>
      </c>
      <c r="B13553" s="1162">
        <v>33459</v>
      </c>
      <c r="C13553" s="1163" t="s">
        <v>26692</v>
      </c>
      <c r="D13553" s="1163" t="s">
        <v>26693</v>
      </c>
      <c r="E13553" s="1164" t="s">
        <v>3009</v>
      </c>
      <c r="F13553" s="1165">
        <v>45474</v>
      </c>
      <c r="G13553" s="1165">
        <v>45623</v>
      </c>
    </row>
    <row r="13554" spans="1:7" ht="51">
      <c r="A13554" s="1162">
        <v>15281</v>
      </c>
      <c r="B13554" s="1162">
        <v>33460</v>
      </c>
      <c r="C13554" s="1163" t="s">
        <v>26694</v>
      </c>
      <c r="D13554" s="1163" t="s">
        <v>26695</v>
      </c>
      <c r="E13554" s="1164" t="s">
        <v>3009</v>
      </c>
      <c r="F13554" s="1165">
        <v>45474</v>
      </c>
      <c r="G13554" s="1165">
        <v>45623</v>
      </c>
    </row>
    <row r="13555" spans="1:7" ht="51">
      <c r="A13555" s="1162">
        <v>15282</v>
      </c>
      <c r="B13555" s="1162">
        <v>33461</v>
      </c>
      <c r="C13555" s="1163" t="s">
        <v>26696</v>
      </c>
      <c r="D13555" s="1163" t="s">
        <v>26697</v>
      </c>
      <c r="E13555" s="1164" t="s">
        <v>3009</v>
      </c>
      <c r="F13555" s="1165">
        <v>45474</v>
      </c>
      <c r="G13555" s="1165">
        <v>45623</v>
      </c>
    </row>
    <row r="13556" spans="1:7" ht="51">
      <c r="A13556" s="1162">
        <v>15283</v>
      </c>
      <c r="B13556" s="1162">
        <v>33462</v>
      </c>
      <c r="C13556" s="1163" t="s">
        <v>26426</v>
      </c>
      <c r="D13556" s="1163" t="s">
        <v>26698</v>
      </c>
      <c r="E13556" s="1164" t="s">
        <v>3009</v>
      </c>
      <c r="F13556" s="1165">
        <v>45474</v>
      </c>
      <c r="G13556" s="1165">
        <v>45623</v>
      </c>
    </row>
    <row r="13557" spans="1:7" ht="51">
      <c r="A13557" s="1162">
        <v>15284</v>
      </c>
      <c r="B13557" s="1162">
        <v>33463</v>
      </c>
      <c r="C13557" s="1163" t="s">
        <v>26699</v>
      </c>
      <c r="D13557" s="1163" t="s">
        <v>26700</v>
      </c>
      <c r="E13557" s="1164" t="s">
        <v>3009</v>
      </c>
      <c r="F13557" s="1165">
        <v>45474</v>
      </c>
      <c r="G13557" s="1165">
        <v>45623</v>
      </c>
    </row>
    <row r="13558" spans="1:7" ht="51">
      <c r="A13558" s="1162">
        <v>15285</v>
      </c>
      <c r="B13558" s="1162">
        <v>33464</v>
      </c>
      <c r="C13558" s="1163" t="s">
        <v>26701</v>
      </c>
      <c r="D13558" s="1163" t="s">
        <v>26702</v>
      </c>
      <c r="E13558" s="1164" t="s">
        <v>3009</v>
      </c>
      <c r="F13558" s="1165">
        <v>45474</v>
      </c>
      <c r="G13558" s="1165">
        <v>45623</v>
      </c>
    </row>
    <row r="13559" spans="1:7" ht="51">
      <c r="A13559" s="1162">
        <v>15286</v>
      </c>
      <c r="B13559" s="1162">
        <v>33465</v>
      </c>
      <c r="C13559" s="1163" t="s">
        <v>26703</v>
      </c>
      <c r="D13559" s="1163" t="s">
        <v>26704</v>
      </c>
      <c r="E13559" s="1164" t="s">
        <v>3009</v>
      </c>
      <c r="F13559" s="1165">
        <v>45594</v>
      </c>
      <c r="G13559" s="1165">
        <v>45743</v>
      </c>
    </row>
    <row r="13560" spans="1:7" ht="51">
      <c r="A13560" s="1162">
        <v>15287</v>
      </c>
      <c r="B13560" s="1162">
        <v>33466</v>
      </c>
      <c r="C13560" s="1163" t="s">
        <v>26705</v>
      </c>
      <c r="D13560" s="1163" t="s">
        <v>26706</v>
      </c>
      <c r="E13560" s="1164" t="s">
        <v>3009</v>
      </c>
      <c r="F13560" s="1165">
        <v>45474</v>
      </c>
      <c r="G13560" s="1165">
        <v>45623</v>
      </c>
    </row>
    <row r="13561" spans="1:7" ht="51">
      <c r="A13561" s="1162">
        <v>15288</v>
      </c>
      <c r="B13561" s="1162">
        <v>33467</v>
      </c>
      <c r="C13561" s="1163" t="s">
        <v>26707</v>
      </c>
      <c r="D13561" s="1163" t="s">
        <v>26708</v>
      </c>
      <c r="E13561" s="1164" t="s">
        <v>3009</v>
      </c>
      <c r="F13561" s="1165">
        <v>45474</v>
      </c>
      <c r="G13561" s="1165">
        <v>45623</v>
      </c>
    </row>
    <row r="13562" spans="1:7" ht="51">
      <c r="A13562" s="1162">
        <v>15289</v>
      </c>
      <c r="B13562" s="1162">
        <v>33468</v>
      </c>
      <c r="C13562" s="1163" t="s">
        <v>26709</v>
      </c>
      <c r="D13562" s="1163" t="s">
        <v>26710</v>
      </c>
      <c r="E13562" s="1164" t="s">
        <v>3009</v>
      </c>
      <c r="F13562" s="1165">
        <v>45474</v>
      </c>
      <c r="G13562" s="1165">
        <v>45623</v>
      </c>
    </row>
    <row r="13563" spans="1:7" ht="51">
      <c r="A13563" s="1162">
        <v>15290</v>
      </c>
      <c r="B13563" s="1162">
        <v>33469</v>
      </c>
      <c r="C13563" s="1163" t="s">
        <v>26711</v>
      </c>
      <c r="D13563" s="1163" t="s">
        <v>26712</v>
      </c>
      <c r="E13563" s="1164" t="s">
        <v>3009</v>
      </c>
      <c r="F13563" s="1165">
        <v>45474</v>
      </c>
      <c r="G13563" s="1165">
        <v>45623</v>
      </c>
    </row>
    <row r="13564" spans="1:7" ht="63.75">
      <c r="A13564" s="1162">
        <v>15291</v>
      </c>
      <c r="B13564" s="1162">
        <v>33470</v>
      </c>
      <c r="C13564" s="1163" t="s">
        <v>26713</v>
      </c>
      <c r="D13564" s="1163" t="s">
        <v>26714</v>
      </c>
      <c r="E13564" s="1164" t="s">
        <v>3009</v>
      </c>
      <c r="F13564" s="1165">
        <v>45474</v>
      </c>
      <c r="G13564" s="1165">
        <v>45623</v>
      </c>
    </row>
    <row r="13565" spans="1:7" ht="51">
      <c r="A13565" s="1162">
        <v>15292</v>
      </c>
      <c r="B13565" s="1162">
        <v>33471</v>
      </c>
      <c r="C13565" s="1163" t="s">
        <v>26715</v>
      </c>
      <c r="D13565" s="1163" t="s">
        <v>26716</v>
      </c>
      <c r="E13565" s="1164" t="s">
        <v>3009</v>
      </c>
      <c r="F13565" s="1165">
        <v>45474</v>
      </c>
      <c r="G13565" s="1165">
        <v>45623</v>
      </c>
    </row>
    <row r="13566" spans="1:7" ht="51">
      <c r="A13566" s="1162">
        <v>15293</v>
      </c>
      <c r="B13566" s="1162">
        <v>33472</v>
      </c>
      <c r="C13566" s="1163" t="s">
        <v>26717</v>
      </c>
      <c r="D13566" s="1163" t="s">
        <v>26718</v>
      </c>
      <c r="E13566" s="1164" t="s">
        <v>3009</v>
      </c>
      <c r="F13566" s="1165">
        <v>45474</v>
      </c>
      <c r="G13566" s="1165">
        <v>45623</v>
      </c>
    </row>
    <row r="13567" spans="1:7" ht="51">
      <c r="A13567" s="1162">
        <v>15294</v>
      </c>
      <c r="B13567" s="1162">
        <v>33473</v>
      </c>
      <c r="C13567" s="1163" t="s">
        <v>26719</v>
      </c>
      <c r="D13567" s="1163" t="s">
        <v>26720</v>
      </c>
      <c r="E13567" s="1164" t="s">
        <v>3009</v>
      </c>
      <c r="F13567" s="1165">
        <v>45474</v>
      </c>
      <c r="G13567" s="1165">
        <v>45623</v>
      </c>
    </row>
    <row r="13568" spans="1:7" ht="51">
      <c r="A13568" s="1162">
        <v>15295</v>
      </c>
      <c r="B13568" s="1162">
        <v>33474</v>
      </c>
      <c r="C13568" s="1163" t="s">
        <v>26721</v>
      </c>
      <c r="D13568" s="1163" t="s">
        <v>26722</v>
      </c>
      <c r="E13568" s="1164" t="s">
        <v>3009</v>
      </c>
      <c r="F13568" s="1165">
        <v>45474</v>
      </c>
      <c r="G13568" s="1165">
        <v>45623</v>
      </c>
    </row>
    <row r="13569" spans="1:7" ht="51">
      <c r="A13569" s="1162">
        <v>15296</v>
      </c>
      <c r="B13569" s="1162">
        <v>33475</v>
      </c>
      <c r="C13569" s="1163" t="s">
        <v>26723</v>
      </c>
      <c r="D13569" s="1163" t="s">
        <v>26724</v>
      </c>
      <c r="E13569" s="1164" t="s">
        <v>3009</v>
      </c>
      <c r="F13569" s="1165">
        <v>45414</v>
      </c>
      <c r="G13569" s="1165">
        <v>45563</v>
      </c>
    </row>
    <row r="13570" spans="1:7" ht="51">
      <c r="A13570" s="1162">
        <v>15297</v>
      </c>
      <c r="B13570" s="1162">
        <v>33476</v>
      </c>
      <c r="C13570" s="1163" t="s">
        <v>26725</v>
      </c>
      <c r="D13570" s="1163" t="s">
        <v>26726</v>
      </c>
      <c r="E13570" s="1164" t="s">
        <v>3009</v>
      </c>
      <c r="F13570" s="1165">
        <v>45399</v>
      </c>
      <c r="G13570" s="1165">
        <v>45548</v>
      </c>
    </row>
    <row r="13571" spans="1:7" ht="63.75">
      <c r="A13571" s="1162">
        <v>15298</v>
      </c>
      <c r="B13571" s="1162">
        <v>33477</v>
      </c>
      <c r="C13571" s="1163" t="s">
        <v>26727</v>
      </c>
      <c r="D13571" s="1163" t="s">
        <v>26728</v>
      </c>
      <c r="E13571" s="1164" t="s">
        <v>3009</v>
      </c>
      <c r="F13571" s="1165">
        <v>45414</v>
      </c>
      <c r="G13571" s="1165">
        <v>45563</v>
      </c>
    </row>
    <row r="13572" spans="1:7" ht="63.75">
      <c r="A13572" s="1162">
        <v>15299</v>
      </c>
      <c r="B13572" s="1162">
        <v>33478</v>
      </c>
      <c r="C13572" s="1163" t="s">
        <v>26729</v>
      </c>
      <c r="D13572" s="1163" t="s">
        <v>26730</v>
      </c>
      <c r="E13572" s="1164" t="s">
        <v>3009</v>
      </c>
      <c r="F13572" s="1165">
        <v>45399</v>
      </c>
      <c r="G13572" s="1165">
        <v>45548</v>
      </c>
    </row>
    <row r="13573" spans="1:7" ht="51">
      <c r="A13573" s="1162">
        <v>15300</v>
      </c>
      <c r="B13573" s="1162">
        <v>33479</v>
      </c>
      <c r="C13573" s="1163" t="s">
        <v>26731</v>
      </c>
      <c r="D13573" s="1163" t="s">
        <v>26732</v>
      </c>
      <c r="E13573" s="1164" t="s">
        <v>3009</v>
      </c>
      <c r="F13573" s="1165">
        <v>45474</v>
      </c>
      <c r="G13573" s="1165">
        <v>45623</v>
      </c>
    </row>
    <row r="13574" spans="1:7" ht="51">
      <c r="A13574" s="1162">
        <v>15301</v>
      </c>
      <c r="B13574" s="1162">
        <v>33480</v>
      </c>
      <c r="C13574" s="1163" t="s">
        <v>26733</v>
      </c>
      <c r="D13574" s="1163" t="s">
        <v>26734</v>
      </c>
      <c r="E13574" s="1164" t="s">
        <v>3009</v>
      </c>
      <c r="F13574" s="1165">
        <v>45519</v>
      </c>
      <c r="G13574" s="1165">
        <v>45668</v>
      </c>
    </row>
    <row r="13575" spans="1:7" ht="38.25">
      <c r="A13575" s="1162">
        <v>15302</v>
      </c>
      <c r="B13575" s="1162">
        <v>33481</v>
      </c>
      <c r="C13575" s="1163" t="s">
        <v>26735</v>
      </c>
      <c r="D13575" s="1163" t="s">
        <v>26736</v>
      </c>
      <c r="E13575" s="1164" t="s">
        <v>3009</v>
      </c>
      <c r="F13575" s="1165">
        <v>45519</v>
      </c>
      <c r="G13575" s="1165">
        <v>45668</v>
      </c>
    </row>
    <row r="13576" spans="1:7" ht="51">
      <c r="A13576" s="1162">
        <v>15303</v>
      </c>
      <c r="B13576" s="1162">
        <v>33482</v>
      </c>
      <c r="C13576" s="1163" t="s">
        <v>26737</v>
      </c>
      <c r="D13576" s="1163" t="s">
        <v>26738</v>
      </c>
      <c r="E13576" s="1164" t="s">
        <v>3009</v>
      </c>
      <c r="F13576" s="1165">
        <v>45519</v>
      </c>
      <c r="G13576" s="1165">
        <v>45668</v>
      </c>
    </row>
    <row r="13577" spans="1:7" ht="51">
      <c r="A13577" s="1162">
        <v>15304</v>
      </c>
      <c r="B13577" s="1162">
        <v>33483</v>
      </c>
      <c r="C13577" s="1163" t="s">
        <v>26739</v>
      </c>
      <c r="D13577" s="1163" t="s">
        <v>26740</v>
      </c>
      <c r="E13577" s="1164" t="s">
        <v>3009</v>
      </c>
      <c r="F13577" s="1165">
        <v>45474</v>
      </c>
      <c r="G13577" s="1165">
        <v>45623</v>
      </c>
    </row>
    <row r="13578" spans="1:7" ht="51">
      <c r="A13578" s="1162">
        <v>15305</v>
      </c>
      <c r="B13578" s="1162">
        <v>33484</v>
      </c>
      <c r="C13578" s="1163" t="s">
        <v>26741</v>
      </c>
      <c r="D13578" s="1163" t="s">
        <v>26742</v>
      </c>
      <c r="E13578" s="1164" t="s">
        <v>3009</v>
      </c>
      <c r="F13578" s="1165">
        <v>45549</v>
      </c>
      <c r="G13578" s="1165">
        <v>45698</v>
      </c>
    </row>
    <row r="13579" spans="1:7" ht="63.75">
      <c r="A13579" s="1162">
        <v>15306</v>
      </c>
      <c r="B13579" s="1162">
        <v>33485</v>
      </c>
      <c r="C13579" s="1163" t="s">
        <v>26743</v>
      </c>
      <c r="D13579" s="1163" t="s">
        <v>26744</v>
      </c>
      <c r="E13579" s="1164" t="s">
        <v>3009</v>
      </c>
      <c r="F13579" s="1165">
        <v>45474</v>
      </c>
      <c r="G13579" s="1165">
        <v>45623</v>
      </c>
    </row>
    <row r="13580" spans="1:7" ht="51">
      <c r="A13580" s="1162">
        <v>15307</v>
      </c>
      <c r="B13580" s="1162">
        <v>33486</v>
      </c>
      <c r="C13580" s="1163" t="s">
        <v>26745</v>
      </c>
      <c r="D13580" s="1163" t="s">
        <v>26746</v>
      </c>
      <c r="E13580" s="1164" t="s">
        <v>3009</v>
      </c>
      <c r="F13580" s="1165">
        <v>45474</v>
      </c>
      <c r="G13580" s="1165">
        <v>45623</v>
      </c>
    </row>
    <row r="13581" spans="1:7" ht="51">
      <c r="A13581" s="1162">
        <v>15308</v>
      </c>
      <c r="B13581" s="1162">
        <v>33487</v>
      </c>
      <c r="C13581" s="1163" t="s">
        <v>26747</v>
      </c>
      <c r="D13581" s="1163" t="s">
        <v>26748</v>
      </c>
      <c r="E13581" s="1164" t="s">
        <v>3009</v>
      </c>
      <c r="F13581" s="1165">
        <v>45519</v>
      </c>
      <c r="G13581" s="1165">
        <v>45668</v>
      </c>
    </row>
    <row r="13582" spans="1:7" ht="63.75">
      <c r="A13582" s="1162">
        <v>15309</v>
      </c>
      <c r="B13582" s="1162">
        <v>33488</v>
      </c>
      <c r="C13582" s="1163" t="s">
        <v>26749</v>
      </c>
      <c r="D13582" s="1163" t="s">
        <v>26750</v>
      </c>
      <c r="E13582" s="1164" t="s">
        <v>3009</v>
      </c>
      <c r="F13582" s="1165">
        <v>45519</v>
      </c>
      <c r="G13582" s="1165">
        <v>45668</v>
      </c>
    </row>
    <row r="13583" spans="1:7" ht="51">
      <c r="A13583" s="1162">
        <v>15310</v>
      </c>
      <c r="B13583" s="1162">
        <v>33489</v>
      </c>
      <c r="C13583" s="1163" t="s">
        <v>26751</v>
      </c>
      <c r="D13583" s="1163" t="s">
        <v>26752</v>
      </c>
      <c r="E13583" s="1164" t="s">
        <v>3009</v>
      </c>
      <c r="F13583" s="1165">
        <v>45579</v>
      </c>
      <c r="G13583" s="1165">
        <v>45728</v>
      </c>
    </row>
    <row r="13584" spans="1:7" ht="51">
      <c r="A13584" s="1162">
        <v>15311</v>
      </c>
      <c r="B13584" s="1162">
        <v>33490</v>
      </c>
      <c r="C13584" s="1163" t="s">
        <v>26753</v>
      </c>
      <c r="D13584" s="1163" t="s">
        <v>26754</v>
      </c>
      <c r="E13584" s="1164" t="s">
        <v>3009</v>
      </c>
      <c r="F13584" s="1165">
        <v>45384</v>
      </c>
      <c r="G13584" s="1165">
        <v>45533</v>
      </c>
    </row>
    <row r="13585" spans="1:7" ht="38.25">
      <c r="A13585" s="1162">
        <v>15312</v>
      </c>
      <c r="B13585" s="1162">
        <v>33491</v>
      </c>
      <c r="C13585" s="1163" t="s">
        <v>26755</v>
      </c>
      <c r="D13585" s="1163" t="s">
        <v>26756</v>
      </c>
      <c r="E13585" s="1164" t="s">
        <v>3009</v>
      </c>
      <c r="F13585" s="1165">
        <v>45384</v>
      </c>
      <c r="G13585" s="1165">
        <v>45533</v>
      </c>
    </row>
    <row r="13586" spans="1:7" ht="51">
      <c r="A13586" s="1162">
        <v>15313</v>
      </c>
      <c r="B13586" s="1162">
        <v>33492</v>
      </c>
      <c r="C13586" s="1163" t="s">
        <v>26757</v>
      </c>
      <c r="D13586" s="1163" t="s">
        <v>26758</v>
      </c>
      <c r="E13586" s="1164" t="s">
        <v>3009</v>
      </c>
      <c r="F13586" s="1165">
        <v>45474</v>
      </c>
      <c r="G13586" s="1165">
        <v>45623</v>
      </c>
    </row>
    <row r="13587" spans="1:7" ht="51">
      <c r="A13587" s="1162">
        <v>15314</v>
      </c>
      <c r="B13587" s="1162">
        <v>33493</v>
      </c>
      <c r="C13587" s="1163" t="s">
        <v>26759</v>
      </c>
      <c r="D13587" s="1163" t="s">
        <v>26760</v>
      </c>
      <c r="E13587" s="1164" t="s">
        <v>3009</v>
      </c>
      <c r="F13587" s="1165">
        <v>45474</v>
      </c>
      <c r="G13587" s="1165">
        <v>45623</v>
      </c>
    </row>
    <row r="13588" spans="1:7" ht="51">
      <c r="A13588" s="1162">
        <v>15315</v>
      </c>
      <c r="B13588" s="1162">
        <v>33494</v>
      </c>
      <c r="C13588" s="1163" t="s">
        <v>26761</v>
      </c>
      <c r="D13588" s="1163" t="s">
        <v>26762</v>
      </c>
      <c r="E13588" s="1164" t="s">
        <v>3009</v>
      </c>
      <c r="F13588" s="1165">
        <v>45474</v>
      </c>
      <c r="G13588" s="1165">
        <v>45623</v>
      </c>
    </row>
    <row r="13589" spans="1:7" ht="51">
      <c r="A13589" s="1162">
        <v>15316</v>
      </c>
      <c r="B13589" s="1162">
        <v>33495</v>
      </c>
      <c r="C13589" s="1163" t="s">
        <v>26763</v>
      </c>
      <c r="D13589" s="1163" t="s">
        <v>26764</v>
      </c>
      <c r="E13589" s="1164" t="s">
        <v>3009</v>
      </c>
      <c r="F13589" s="1165">
        <v>45474</v>
      </c>
      <c r="G13589" s="1165">
        <v>45623</v>
      </c>
    </row>
    <row r="13590" spans="1:7" ht="51">
      <c r="A13590" s="1162">
        <v>15317</v>
      </c>
      <c r="B13590" s="1162">
        <v>33496</v>
      </c>
      <c r="C13590" s="1163" t="s">
        <v>26765</v>
      </c>
      <c r="D13590" s="1163" t="s">
        <v>26766</v>
      </c>
      <c r="E13590" s="1164" t="s">
        <v>3009</v>
      </c>
      <c r="F13590" s="1165">
        <v>45474</v>
      </c>
      <c r="G13590" s="1165">
        <v>45623</v>
      </c>
    </row>
    <row r="13591" spans="1:7" ht="38.25">
      <c r="A13591" s="1162">
        <v>15318</v>
      </c>
      <c r="B13591" s="1162">
        <v>33497</v>
      </c>
      <c r="C13591" s="1163" t="s">
        <v>26767</v>
      </c>
      <c r="D13591" s="1163" t="s">
        <v>26768</v>
      </c>
      <c r="E13591" s="1164" t="s">
        <v>3009</v>
      </c>
      <c r="F13591" s="1165">
        <v>45474</v>
      </c>
      <c r="G13591" s="1165">
        <v>45623</v>
      </c>
    </row>
    <row r="13592" spans="1:7" ht="38.25">
      <c r="A13592" s="1162">
        <v>15319</v>
      </c>
      <c r="B13592" s="1162">
        <v>33498</v>
      </c>
      <c r="C13592" s="1163" t="s">
        <v>26769</v>
      </c>
      <c r="D13592" s="1163" t="s">
        <v>26770</v>
      </c>
      <c r="E13592" s="1164" t="s">
        <v>3009</v>
      </c>
      <c r="F13592" s="1165">
        <v>45474</v>
      </c>
      <c r="G13592" s="1165">
        <v>45623</v>
      </c>
    </row>
    <row r="13593" spans="1:7" ht="51">
      <c r="A13593" s="1162">
        <v>15320</v>
      </c>
      <c r="B13593" s="1162">
        <v>33499</v>
      </c>
      <c r="C13593" s="1163" t="s">
        <v>26771</v>
      </c>
      <c r="D13593" s="1163" t="s">
        <v>26772</v>
      </c>
      <c r="E13593" s="1164" t="s">
        <v>3009</v>
      </c>
      <c r="F13593" s="1165">
        <v>45474</v>
      </c>
      <c r="G13593" s="1165">
        <v>45623</v>
      </c>
    </row>
    <row r="13594" spans="1:7" ht="51">
      <c r="A13594" s="1162">
        <v>15321</v>
      </c>
      <c r="B13594" s="1162">
        <v>33500</v>
      </c>
      <c r="C13594" s="1163" t="s">
        <v>26773</v>
      </c>
      <c r="D13594" s="1163" t="s">
        <v>26774</v>
      </c>
      <c r="E13594" s="1164" t="s">
        <v>3009</v>
      </c>
      <c r="F13594" s="1165">
        <v>45474</v>
      </c>
      <c r="G13594" s="1165">
        <v>45623</v>
      </c>
    </row>
    <row r="13595" spans="1:7" ht="51">
      <c r="A13595" s="1162">
        <v>15322</v>
      </c>
      <c r="B13595" s="1162">
        <v>33501</v>
      </c>
      <c r="C13595" s="1163" t="s">
        <v>26775</v>
      </c>
      <c r="D13595" s="1163" t="s">
        <v>26776</v>
      </c>
      <c r="E13595" s="1164" t="s">
        <v>3009</v>
      </c>
      <c r="F13595" s="1165">
        <v>45474</v>
      </c>
      <c r="G13595" s="1165">
        <v>45623</v>
      </c>
    </row>
    <row r="13596" spans="1:7" ht="51">
      <c r="A13596" s="1162">
        <v>15323</v>
      </c>
      <c r="B13596" s="1162">
        <v>33502</v>
      </c>
      <c r="C13596" s="1163" t="s">
        <v>26777</v>
      </c>
      <c r="D13596" s="1163" t="s">
        <v>26778</v>
      </c>
      <c r="E13596" s="1164" t="s">
        <v>3009</v>
      </c>
      <c r="F13596" s="1165">
        <v>45474</v>
      </c>
      <c r="G13596" s="1165">
        <v>45623</v>
      </c>
    </row>
    <row r="13597" spans="1:7" ht="51">
      <c r="A13597" s="1162">
        <v>15324</v>
      </c>
      <c r="B13597" s="1162">
        <v>33503</v>
      </c>
      <c r="C13597" s="1163" t="s">
        <v>26779</v>
      </c>
      <c r="D13597" s="1163" t="s">
        <v>26780</v>
      </c>
      <c r="E13597" s="1164" t="s">
        <v>3009</v>
      </c>
      <c r="F13597" s="1165">
        <v>45474</v>
      </c>
      <c r="G13597" s="1165">
        <v>45623</v>
      </c>
    </row>
    <row r="13598" spans="1:7" ht="51">
      <c r="A13598" s="1162">
        <v>15325</v>
      </c>
      <c r="B13598" s="1162">
        <v>33504</v>
      </c>
      <c r="C13598" s="1163" t="s">
        <v>26781</v>
      </c>
      <c r="D13598" s="1163" t="s">
        <v>26782</v>
      </c>
      <c r="E13598" s="1164" t="s">
        <v>3009</v>
      </c>
      <c r="F13598" s="1165">
        <v>45474</v>
      </c>
      <c r="G13598" s="1165">
        <v>45623</v>
      </c>
    </row>
    <row r="13599" spans="1:7" ht="51">
      <c r="A13599" s="1162">
        <v>15326</v>
      </c>
      <c r="B13599" s="1162">
        <v>33505</v>
      </c>
      <c r="C13599" s="1163" t="s">
        <v>26783</v>
      </c>
      <c r="D13599" s="1163" t="s">
        <v>26784</v>
      </c>
      <c r="E13599" s="1164" t="s">
        <v>3009</v>
      </c>
      <c r="F13599" s="1165">
        <v>45474</v>
      </c>
      <c r="G13599" s="1165">
        <v>45623</v>
      </c>
    </row>
    <row r="13600" spans="1:7" ht="38.25">
      <c r="A13600" s="1162">
        <v>15327</v>
      </c>
      <c r="B13600" s="1162">
        <v>33506</v>
      </c>
      <c r="C13600" s="1163" t="s">
        <v>26785</v>
      </c>
      <c r="D13600" s="1163" t="s">
        <v>26786</v>
      </c>
      <c r="E13600" s="1164" t="s">
        <v>3009</v>
      </c>
      <c r="F13600" s="1165">
        <v>45384</v>
      </c>
      <c r="G13600" s="1165">
        <v>45533</v>
      </c>
    </row>
    <row r="13601" spans="1:7" ht="38.25">
      <c r="A13601" s="1162">
        <v>15328</v>
      </c>
      <c r="B13601" s="1162">
        <v>33507</v>
      </c>
      <c r="C13601" s="1163" t="s">
        <v>26787</v>
      </c>
      <c r="D13601" s="1163" t="s">
        <v>26754</v>
      </c>
      <c r="E13601" s="1164" t="s">
        <v>3009</v>
      </c>
      <c r="F13601" s="1165">
        <v>45384</v>
      </c>
      <c r="G13601" s="1165">
        <v>45533</v>
      </c>
    </row>
    <row r="13602" spans="1:7" ht="51">
      <c r="A13602" s="1162">
        <v>15329</v>
      </c>
      <c r="B13602" s="1162">
        <v>33508</v>
      </c>
      <c r="C13602" s="1163" t="s">
        <v>26788</v>
      </c>
      <c r="D13602" s="1163" t="s">
        <v>26789</v>
      </c>
      <c r="E13602" s="1164" t="s">
        <v>3009</v>
      </c>
      <c r="F13602" s="1165">
        <v>45549</v>
      </c>
      <c r="G13602" s="1165">
        <v>45698</v>
      </c>
    </row>
    <row r="13603" spans="1:7" ht="51">
      <c r="A13603" s="1162">
        <v>15330</v>
      </c>
      <c r="B13603" s="1162">
        <v>33509</v>
      </c>
      <c r="C13603" s="1163" t="s">
        <v>26790</v>
      </c>
      <c r="D13603" s="1163" t="s">
        <v>26791</v>
      </c>
      <c r="E13603" s="1164" t="s">
        <v>3009</v>
      </c>
      <c r="F13603" s="1165">
        <v>45474</v>
      </c>
      <c r="G13603" s="1165">
        <v>45623</v>
      </c>
    </row>
    <row r="13604" spans="1:7" ht="38.25">
      <c r="A13604" s="1162">
        <v>15331</v>
      </c>
      <c r="B13604" s="1162">
        <v>33510</v>
      </c>
      <c r="C13604" s="1163" t="s">
        <v>26792</v>
      </c>
      <c r="D13604" s="1163" t="s">
        <v>26793</v>
      </c>
      <c r="E13604" s="1164" t="s">
        <v>3009</v>
      </c>
      <c r="F13604" s="1165">
        <v>45474</v>
      </c>
      <c r="G13604" s="1165">
        <v>45623</v>
      </c>
    </row>
    <row r="13605" spans="1:7" ht="51">
      <c r="A13605" s="1162">
        <v>15332</v>
      </c>
      <c r="B13605" s="1162">
        <v>33511</v>
      </c>
      <c r="C13605" s="1163" t="s">
        <v>26794</v>
      </c>
      <c r="D13605" s="1163" t="s">
        <v>26795</v>
      </c>
      <c r="E13605" s="1164" t="s">
        <v>3009</v>
      </c>
      <c r="F13605" s="1165">
        <v>45474</v>
      </c>
      <c r="G13605" s="1165">
        <v>45623</v>
      </c>
    </row>
    <row r="13606" spans="1:7" ht="51">
      <c r="A13606" s="1162">
        <v>15333</v>
      </c>
      <c r="B13606" s="1162">
        <v>33512</v>
      </c>
      <c r="C13606" s="1163" t="s">
        <v>26796</v>
      </c>
      <c r="D13606" s="1163" t="s">
        <v>26797</v>
      </c>
      <c r="E13606" s="1164" t="s">
        <v>3009</v>
      </c>
      <c r="F13606" s="1165">
        <v>45474</v>
      </c>
      <c r="G13606" s="1165">
        <v>45623</v>
      </c>
    </row>
    <row r="13607" spans="1:7" ht="51">
      <c r="A13607" s="1162">
        <v>15334</v>
      </c>
      <c r="B13607" s="1162">
        <v>33513</v>
      </c>
      <c r="C13607" s="1163" t="s">
        <v>26798</v>
      </c>
      <c r="D13607" s="1163" t="s">
        <v>26799</v>
      </c>
      <c r="E13607" s="1164" t="s">
        <v>3009</v>
      </c>
      <c r="F13607" s="1165">
        <v>45474</v>
      </c>
      <c r="G13607" s="1165">
        <v>45623</v>
      </c>
    </row>
    <row r="13608" spans="1:7" ht="51">
      <c r="A13608" s="1162">
        <v>15335</v>
      </c>
      <c r="B13608" s="1162">
        <v>33514</v>
      </c>
      <c r="C13608" s="1163" t="s">
        <v>26800</v>
      </c>
      <c r="D13608" s="1163" t="s">
        <v>26801</v>
      </c>
      <c r="E13608" s="1164" t="s">
        <v>3009</v>
      </c>
      <c r="F13608" s="1165">
        <v>45474</v>
      </c>
      <c r="G13608" s="1165">
        <v>45623</v>
      </c>
    </row>
    <row r="13609" spans="1:7" ht="51">
      <c r="A13609" s="1162">
        <v>15336</v>
      </c>
      <c r="B13609" s="1162">
        <v>33515</v>
      </c>
      <c r="C13609" s="1163" t="s">
        <v>26802</v>
      </c>
      <c r="D13609" s="1163" t="s">
        <v>26803</v>
      </c>
      <c r="E13609" s="1164" t="s">
        <v>3009</v>
      </c>
      <c r="F13609" s="1165">
        <v>45474</v>
      </c>
      <c r="G13609" s="1165">
        <v>45623</v>
      </c>
    </row>
    <row r="13610" spans="1:7" ht="51">
      <c r="A13610" s="1162">
        <v>15337</v>
      </c>
      <c r="B13610" s="1162">
        <v>33516</v>
      </c>
      <c r="C13610" s="1163" t="s">
        <v>26804</v>
      </c>
      <c r="D13610" s="1163" t="s">
        <v>26805</v>
      </c>
      <c r="E13610" s="1164" t="s">
        <v>3009</v>
      </c>
      <c r="F13610" s="1165">
        <v>45474</v>
      </c>
      <c r="G13610" s="1165">
        <v>45623</v>
      </c>
    </row>
    <row r="13611" spans="1:7" ht="51">
      <c r="A13611" s="1162">
        <v>15338</v>
      </c>
      <c r="B13611" s="1162">
        <v>33517</v>
      </c>
      <c r="C13611" s="1163" t="s">
        <v>26806</v>
      </c>
      <c r="D13611" s="1163" t="s">
        <v>26807</v>
      </c>
      <c r="E13611" s="1164" t="s">
        <v>3009</v>
      </c>
      <c r="F13611" s="1165">
        <v>45474</v>
      </c>
      <c r="G13611" s="1165">
        <v>45623</v>
      </c>
    </row>
    <row r="13612" spans="1:7" ht="51">
      <c r="A13612" s="1162">
        <v>15339</v>
      </c>
      <c r="B13612" s="1162">
        <v>33518</v>
      </c>
      <c r="C13612" s="1163" t="s">
        <v>26808</v>
      </c>
      <c r="D13612" s="1163" t="s">
        <v>26809</v>
      </c>
      <c r="E13612" s="1164" t="s">
        <v>3009</v>
      </c>
      <c r="F13612" s="1165">
        <v>45474</v>
      </c>
      <c r="G13612" s="1165">
        <v>45623</v>
      </c>
    </row>
    <row r="13613" spans="1:7" ht="51">
      <c r="A13613" s="1162">
        <v>15340</v>
      </c>
      <c r="B13613" s="1162">
        <v>33519</v>
      </c>
      <c r="C13613" s="1163" t="s">
        <v>26810</v>
      </c>
      <c r="D13613" s="1163" t="s">
        <v>26811</v>
      </c>
      <c r="E13613" s="1164" t="s">
        <v>3009</v>
      </c>
      <c r="F13613" s="1165">
        <v>45474</v>
      </c>
      <c r="G13613" s="1165">
        <v>45623</v>
      </c>
    </row>
    <row r="13614" spans="1:7" ht="51">
      <c r="A13614" s="1162">
        <v>15341</v>
      </c>
      <c r="B13614" s="1162">
        <v>33520</v>
      </c>
      <c r="C13614" s="1163" t="s">
        <v>26812</v>
      </c>
      <c r="D13614" s="1163" t="s">
        <v>26813</v>
      </c>
      <c r="E13614" s="1164" t="s">
        <v>3009</v>
      </c>
      <c r="F13614" s="1165">
        <v>45474</v>
      </c>
      <c r="G13614" s="1165">
        <v>45623</v>
      </c>
    </row>
    <row r="13615" spans="1:7" ht="38.25">
      <c r="A13615" s="1162">
        <v>15342</v>
      </c>
      <c r="B13615" s="1162">
        <v>33521</v>
      </c>
      <c r="C13615" s="1163" t="s">
        <v>26814</v>
      </c>
      <c r="D13615" s="1163" t="s">
        <v>26815</v>
      </c>
      <c r="E13615" s="1164" t="s">
        <v>3009</v>
      </c>
      <c r="F13615" s="1165">
        <v>45474</v>
      </c>
      <c r="G13615" s="1165">
        <v>45623</v>
      </c>
    </row>
    <row r="13616" spans="1:7" ht="51">
      <c r="A13616" s="1162">
        <v>15343</v>
      </c>
      <c r="B13616" s="1162">
        <v>33522</v>
      </c>
      <c r="C13616" s="1163" t="s">
        <v>26816</v>
      </c>
      <c r="D13616" s="1163" t="s">
        <v>26817</v>
      </c>
      <c r="E13616" s="1164" t="s">
        <v>3009</v>
      </c>
      <c r="F13616" s="1165">
        <v>45474</v>
      </c>
      <c r="G13616" s="1165">
        <v>45623</v>
      </c>
    </row>
    <row r="13617" spans="1:7" ht="51">
      <c r="A13617" s="1162">
        <v>15344</v>
      </c>
      <c r="B13617" s="1162">
        <v>33523</v>
      </c>
      <c r="C13617" s="1163" t="s">
        <v>26818</v>
      </c>
      <c r="D13617" s="1163" t="s">
        <v>26819</v>
      </c>
      <c r="E13617" s="1164" t="s">
        <v>3009</v>
      </c>
      <c r="F13617" s="1165">
        <v>45414</v>
      </c>
      <c r="G13617" s="1165">
        <v>45563</v>
      </c>
    </row>
    <row r="13618" spans="1:7" ht="51">
      <c r="A13618" s="1162">
        <v>15345</v>
      </c>
      <c r="B13618" s="1162">
        <v>33524</v>
      </c>
      <c r="C13618" s="1163" t="s">
        <v>26820</v>
      </c>
      <c r="D13618" s="1163" t="s">
        <v>26821</v>
      </c>
      <c r="E13618" s="1164" t="s">
        <v>3009</v>
      </c>
      <c r="F13618" s="1165">
        <v>45399</v>
      </c>
      <c r="G13618" s="1165">
        <v>45548</v>
      </c>
    </row>
    <row r="13619" spans="1:7" ht="63.75">
      <c r="A13619" s="1162">
        <v>15346</v>
      </c>
      <c r="B13619" s="1162">
        <v>33525</v>
      </c>
      <c r="C13619" s="1163" t="s">
        <v>26822</v>
      </c>
      <c r="D13619" s="1163" t="s">
        <v>26823</v>
      </c>
      <c r="E13619" s="1164" t="s">
        <v>3009</v>
      </c>
      <c r="F13619" s="1165">
        <v>45414</v>
      </c>
      <c r="G13619" s="1165">
        <v>45563</v>
      </c>
    </row>
    <row r="13620" spans="1:7" ht="51">
      <c r="A13620" s="1162">
        <v>15347</v>
      </c>
      <c r="B13620" s="1162">
        <v>33526</v>
      </c>
      <c r="C13620" s="1163" t="s">
        <v>26824</v>
      </c>
      <c r="D13620" s="1163" t="s">
        <v>26825</v>
      </c>
      <c r="E13620" s="1164" t="s">
        <v>3009</v>
      </c>
      <c r="F13620" s="1165">
        <v>45474</v>
      </c>
      <c r="G13620" s="1165">
        <v>45623</v>
      </c>
    </row>
    <row r="13621" spans="1:7" ht="51">
      <c r="A13621" s="1162">
        <v>15348</v>
      </c>
      <c r="B13621" s="1162">
        <v>33527</v>
      </c>
      <c r="C13621" s="1163" t="s">
        <v>26826</v>
      </c>
      <c r="D13621" s="1163" t="s">
        <v>26827</v>
      </c>
      <c r="E13621" s="1164" t="s">
        <v>3009</v>
      </c>
      <c r="F13621" s="1165">
        <v>45474</v>
      </c>
      <c r="G13621" s="1165">
        <v>45623</v>
      </c>
    </row>
    <row r="13622" spans="1:7" ht="38.25">
      <c r="A13622" s="1162">
        <v>15349</v>
      </c>
      <c r="B13622" s="1162">
        <v>33528</v>
      </c>
      <c r="C13622" s="1163" t="s">
        <v>26828</v>
      </c>
      <c r="D13622" s="1163" t="s">
        <v>26829</v>
      </c>
      <c r="E13622" s="1164" t="s">
        <v>3009</v>
      </c>
      <c r="F13622" s="1165">
        <v>45474</v>
      </c>
      <c r="G13622" s="1165">
        <v>45623</v>
      </c>
    </row>
    <row r="13623" spans="1:7" ht="51">
      <c r="A13623" s="1162">
        <v>15350</v>
      </c>
      <c r="B13623" s="1162">
        <v>33529</v>
      </c>
      <c r="C13623" s="1163" t="s">
        <v>26830</v>
      </c>
      <c r="D13623" s="1163" t="s">
        <v>26831</v>
      </c>
      <c r="E13623" s="1164" t="s">
        <v>3009</v>
      </c>
      <c r="F13623" s="1165">
        <v>45474</v>
      </c>
      <c r="G13623" s="1165">
        <v>45623</v>
      </c>
    </row>
    <row r="13624" spans="1:7" ht="51">
      <c r="A13624" s="1162">
        <v>15351</v>
      </c>
      <c r="B13624" s="1162">
        <v>33530</v>
      </c>
      <c r="C13624" s="1163" t="s">
        <v>26832</v>
      </c>
      <c r="D13624" s="1163" t="s">
        <v>26833</v>
      </c>
      <c r="E13624" s="1164" t="s">
        <v>3009</v>
      </c>
      <c r="F13624" s="1165">
        <v>45474</v>
      </c>
      <c r="G13624" s="1165">
        <v>45623</v>
      </c>
    </row>
    <row r="13625" spans="1:7" ht="51">
      <c r="A13625" s="1162">
        <v>15352</v>
      </c>
      <c r="B13625" s="1162">
        <v>33531</v>
      </c>
      <c r="C13625" s="1163" t="s">
        <v>26834</v>
      </c>
      <c r="D13625" s="1163" t="s">
        <v>26835</v>
      </c>
      <c r="E13625" s="1164" t="s">
        <v>3009</v>
      </c>
      <c r="F13625" s="1165">
        <v>45474</v>
      </c>
      <c r="G13625" s="1165">
        <v>45623</v>
      </c>
    </row>
    <row r="13626" spans="1:7" ht="51">
      <c r="A13626" s="1162">
        <v>15353</v>
      </c>
      <c r="B13626" s="1162">
        <v>33532</v>
      </c>
      <c r="C13626" s="1163" t="s">
        <v>26836</v>
      </c>
      <c r="D13626" s="1163" t="s">
        <v>26837</v>
      </c>
      <c r="E13626" s="1164" t="s">
        <v>3009</v>
      </c>
      <c r="F13626" s="1165">
        <v>45474</v>
      </c>
      <c r="G13626" s="1165">
        <v>45623</v>
      </c>
    </row>
    <row r="13627" spans="1:7" ht="51">
      <c r="A13627" s="1162">
        <v>15354</v>
      </c>
      <c r="B13627" s="1162">
        <v>33533</v>
      </c>
      <c r="C13627" s="1163" t="s">
        <v>26838</v>
      </c>
      <c r="D13627" s="1163" t="s">
        <v>26839</v>
      </c>
      <c r="E13627" s="1164" t="s">
        <v>3009</v>
      </c>
      <c r="F13627" s="1165">
        <v>45474</v>
      </c>
      <c r="G13627" s="1165">
        <v>45623</v>
      </c>
    </row>
    <row r="13628" spans="1:7" ht="51">
      <c r="A13628" s="1162">
        <v>15355</v>
      </c>
      <c r="B13628" s="1162">
        <v>33534</v>
      </c>
      <c r="C13628" s="1163" t="s">
        <v>26840</v>
      </c>
      <c r="D13628" s="1163" t="s">
        <v>26841</v>
      </c>
      <c r="E13628" s="1164" t="s">
        <v>3009</v>
      </c>
      <c r="F13628" s="1165">
        <v>45474</v>
      </c>
      <c r="G13628" s="1165">
        <v>45623</v>
      </c>
    </row>
    <row r="13629" spans="1:7" ht="51">
      <c r="A13629" s="1162">
        <v>15356</v>
      </c>
      <c r="B13629" s="1162">
        <v>33535</v>
      </c>
      <c r="C13629" s="1163" t="s">
        <v>26842</v>
      </c>
      <c r="D13629" s="1163" t="s">
        <v>26843</v>
      </c>
      <c r="E13629" s="1164" t="s">
        <v>3009</v>
      </c>
      <c r="F13629" s="1165">
        <v>45474</v>
      </c>
      <c r="G13629" s="1165">
        <v>45623</v>
      </c>
    </row>
    <row r="13630" spans="1:7" ht="51">
      <c r="A13630" s="1162">
        <v>15357</v>
      </c>
      <c r="B13630" s="1162">
        <v>33536</v>
      </c>
      <c r="C13630" s="1163" t="s">
        <v>26844</v>
      </c>
      <c r="D13630" s="1163" t="s">
        <v>26845</v>
      </c>
      <c r="E13630" s="1164" t="s">
        <v>3009</v>
      </c>
      <c r="F13630" s="1165">
        <v>45549</v>
      </c>
      <c r="G13630" s="1165">
        <v>45698</v>
      </c>
    </row>
    <row r="13631" spans="1:7" ht="25.5">
      <c r="A13631" s="1158">
        <v>15358</v>
      </c>
      <c r="B13631" s="1158">
        <v>33537</v>
      </c>
      <c r="C13631" s="1159" t="s">
        <v>26846</v>
      </c>
      <c r="D13631" s="1159" t="s">
        <v>26847</v>
      </c>
      <c r="E13631" s="1160" t="s">
        <v>3167</v>
      </c>
      <c r="F13631" s="1161">
        <v>44526</v>
      </c>
      <c r="G13631" s="1161">
        <v>45642</v>
      </c>
    </row>
    <row r="13632" spans="1:7">
      <c r="A13632" s="1162">
        <v>15359</v>
      </c>
      <c r="B13632" s="1162">
        <v>33538</v>
      </c>
      <c r="C13632" s="1163" t="s">
        <v>26848</v>
      </c>
      <c r="D13632" s="1163" t="s">
        <v>26849</v>
      </c>
      <c r="E13632" s="1164" t="s">
        <v>2357</v>
      </c>
      <c r="F13632" s="1165">
        <v>45642</v>
      </c>
      <c r="G13632" s="1165">
        <v>45642</v>
      </c>
    </row>
    <row r="13633" spans="1:7">
      <c r="A13633" s="1158">
        <v>15360</v>
      </c>
      <c r="B13633" s="1158">
        <v>33539</v>
      </c>
      <c r="C13633" s="1159" t="s">
        <v>11951</v>
      </c>
      <c r="D13633" s="1159" t="s">
        <v>3179</v>
      </c>
      <c r="E13633" s="1160" t="s">
        <v>26850</v>
      </c>
      <c r="F13633" s="1161">
        <v>44526</v>
      </c>
      <c r="G13633" s="1161">
        <v>45417</v>
      </c>
    </row>
    <row r="13634" spans="1:7">
      <c r="A13634" s="1158">
        <v>15361</v>
      </c>
      <c r="B13634" s="1158">
        <v>33540</v>
      </c>
      <c r="C13634" s="1159" t="s">
        <v>12278</v>
      </c>
      <c r="D13634" s="1159" t="s">
        <v>3409</v>
      </c>
      <c r="E13634" s="1160" t="s">
        <v>26851</v>
      </c>
      <c r="F13634" s="1161">
        <v>44526</v>
      </c>
      <c r="G13634" s="1161">
        <v>45277</v>
      </c>
    </row>
    <row r="13635" spans="1:7">
      <c r="A13635" s="1158">
        <v>15362</v>
      </c>
      <c r="B13635" s="1158">
        <v>33541</v>
      </c>
      <c r="C13635" s="1159" t="s">
        <v>21246</v>
      </c>
      <c r="D13635" s="1159" t="s">
        <v>3187</v>
      </c>
      <c r="E13635" s="1160" t="s">
        <v>26852</v>
      </c>
      <c r="F13635" s="1161">
        <v>44586</v>
      </c>
      <c r="G13635" s="1161">
        <v>44682</v>
      </c>
    </row>
    <row r="13636" spans="1:7" ht="38.25">
      <c r="A13636" s="1162">
        <v>15363</v>
      </c>
      <c r="B13636" s="1162">
        <v>33542</v>
      </c>
      <c r="C13636" s="1163" t="s">
        <v>26853</v>
      </c>
      <c r="D13636" s="1163" t="s">
        <v>26854</v>
      </c>
      <c r="E13636" s="1164" t="s">
        <v>2702</v>
      </c>
      <c r="F13636" s="1165">
        <v>44676</v>
      </c>
      <c r="G13636" s="1165">
        <v>44682</v>
      </c>
    </row>
    <row r="13637" spans="1:7" ht="38.25">
      <c r="A13637" s="1162">
        <v>15364</v>
      </c>
      <c r="B13637" s="1162">
        <v>33543</v>
      </c>
      <c r="C13637" s="1163" t="s">
        <v>26855</v>
      </c>
      <c r="D13637" s="1163" t="s">
        <v>26856</v>
      </c>
      <c r="E13637" s="1164" t="s">
        <v>3287</v>
      </c>
      <c r="F13637" s="1165">
        <v>44586</v>
      </c>
      <c r="G13637" s="1165">
        <v>44675</v>
      </c>
    </row>
    <row r="13638" spans="1:7" ht="38.25">
      <c r="A13638" s="1162">
        <v>15365</v>
      </c>
      <c r="B13638" s="1162">
        <v>33544</v>
      </c>
      <c r="C13638" s="1163" t="s">
        <v>26857</v>
      </c>
      <c r="D13638" s="1163" t="s">
        <v>26858</v>
      </c>
      <c r="E13638" s="1164" t="s">
        <v>3287</v>
      </c>
      <c r="F13638" s="1165">
        <v>44586</v>
      </c>
      <c r="G13638" s="1165">
        <v>44675</v>
      </c>
    </row>
    <row r="13639" spans="1:7">
      <c r="A13639" s="1158">
        <v>15366</v>
      </c>
      <c r="B13639" s="1158">
        <v>33545</v>
      </c>
      <c r="C13639" s="1159" t="s">
        <v>23955</v>
      </c>
      <c r="D13639" s="1159" t="s">
        <v>7585</v>
      </c>
      <c r="E13639" s="1160" t="s">
        <v>26859</v>
      </c>
      <c r="F13639" s="1161">
        <v>44526</v>
      </c>
      <c r="G13639" s="1161">
        <v>45022</v>
      </c>
    </row>
    <row r="13640" spans="1:7" ht="25.5">
      <c r="A13640" s="1162">
        <v>15367</v>
      </c>
      <c r="B13640" s="1162">
        <v>33546</v>
      </c>
      <c r="C13640" s="1163" t="s">
        <v>26860</v>
      </c>
      <c r="D13640" s="1163" t="s">
        <v>26861</v>
      </c>
      <c r="E13640" s="1164" t="s">
        <v>3034</v>
      </c>
      <c r="F13640" s="1165">
        <v>44526</v>
      </c>
      <c r="G13640" s="1165">
        <v>44585</v>
      </c>
    </row>
    <row r="13641" spans="1:7" ht="38.25">
      <c r="A13641" s="1162">
        <v>15368</v>
      </c>
      <c r="B13641" s="1162">
        <v>33547</v>
      </c>
      <c r="C13641" s="1163" t="s">
        <v>26862</v>
      </c>
      <c r="D13641" s="1163" t="s">
        <v>26863</v>
      </c>
      <c r="E13641" s="1164" t="s">
        <v>2894</v>
      </c>
      <c r="F13641" s="1165">
        <v>44773</v>
      </c>
      <c r="G13641" s="1165">
        <v>44892</v>
      </c>
    </row>
    <row r="13642" spans="1:7" ht="38.25">
      <c r="A13642" s="1162">
        <v>15369</v>
      </c>
      <c r="B13642" s="1162">
        <v>33548</v>
      </c>
      <c r="C13642" s="1163" t="s">
        <v>26864</v>
      </c>
      <c r="D13642" s="1163" t="s">
        <v>26865</v>
      </c>
      <c r="E13642" s="1164" t="s">
        <v>2894</v>
      </c>
      <c r="F13642" s="1165">
        <v>44763</v>
      </c>
      <c r="G13642" s="1165">
        <v>44882</v>
      </c>
    </row>
    <row r="13643" spans="1:7" ht="38.25">
      <c r="A13643" s="1162">
        <v>15370</v>
      </c>
      <c r="B13643" s="1162">
        <v>33549</v>
      </c>
      <c r="C13643" s="1163" t="s">
        <v>26866</v>
      </c>
      <c r="D13643" s="1163" t="s">
        <v>26867</v>
      </c>
      <c r="E13643" s="1164" t="s">
        <v>3218</v>
      </c>
      <c r="F13643" s="1165">
        <v>44743</v>
      </c>
      <c r="G13643" s="1165">
        <v>44902</v>
      </c>
    </row>
    <row r="13644" spans="1:7" ht="38.25">
      <c r="A13644" s="1162">
        <v>15371</v>
      </c>
      <c r="B13644" s="1162">
        <v>33550</v>
      </c>
      <c r="C13644" s="1163" t="s">
        <v>26868</v>
      </c>
      <c r="D13644" s="1163" t="s">
        <v>26869</v>
      </c>
      <c r="E13644" s="1164" t="s">
        <v>3849</v>
      </c>
      <c r="F13644" s="1165">
        <v>44683</v>
      </c>
      <c r="G13644" s="1165">
        <v>44892</v>
      </c>
    </row>
    <row r="13645" spans="1:7" ht="38.25">
      <c r="A13645" s="1162">
        <v>15372</v>
      </c>
      <c r="B13645" s="1162">
        <v>33551</v>
      </c>
      <c r="C13645" s="1163" t="s">
        <v>26870</v>
      </c>
      <c r="D13645" s="1163" t="s">
        <v>26871</v>
      </c>
      <c r="E13645" s="1164" t="s">
        <v>2894</v>
      </c>
      <c r="F13645" s="1165">
        <v>44703</v>
      </c>
      <c r="G13645" s="1165">
        <v>44822</v>
      </c>
    </row>
    <row r="13646" spans="1:7" ht="38.25">
      <c r="A13646" s="1162">
        <v>15373</v>
      </c>
      <c r="B13646" s="1162">
        <v>33552</v>
      </c>
      <c r="C13646" s="1163" t="s">
        <v>26872</v>
      </c>
      <c r="D13646" s="1163" t="s">
        <v>26873</v>
      </c>
      <c r="E13646" s="1164" t="s">
        <v>2894</v>
      </c>
      <c r="F13646" s="1165">
        <v>44683</v>
      </c>
      <c r="G13646" s="1165">
        <v>44802</v>
      </c>
    </row>
    <row r="13647" spans="1:7" ht="38.25">
      <c r="A13647" s="1162">
        <v>15374</v>
      </c>
      <c r="B13647" s="1162">
        <v>33553</v>
      </c>
      <c r="C13647" s="1163" t="s">
        <v>26874</v>
      </c>
      <c r="D13647" s="1163" t="s">
        <v>26875</v>
      </c>
      <c r="E13647" s="1164" t="s">
        <v>2894</v>
      </c>
      <c r="F13647" s="1165">
        <v>44693</v>
      </c>
      <c r="G13647" s="1165">
        <v>44812</v>
      </c>
    </row>
    <row r="13648" spans="1:7" ht="38.25">
      <c r="A13648" s="1162">
        <v>15375</v>
      </c>
      <c r="B13648" s="1162">
        <v>33554</v>
      </c>
      <c r="C13648" s="1163" t="s">
        <v>26876</v>
      </c>
      <c r="D13648" s="1163" t="s">
        <v>26877</v>
      </c>
      <c r="E13648" s="1164" t="s">
        <v>2894</v>
      </c>
      <c r="F13648" s="1165">
        <v>44683</v>
      </c>
      <c r="G13648" s="1165">
        <v>44802</v>
      </c>
    </row>
    <row r="13649" spans="1:7" ht="38.25">
      <c r="A13649" s="1162">
        <v>15376</v>
      </c>
      <c r="B13649" s="1162">
        <v>33555</v>
      </c>
      <c r="C13649" s="1163" t="s">
        <v>26878</v>
      </c>
      <c r="D13649" s="1163" t="s">
        <v>26879</v>
      </c>
      <c r="E13649" s="1164" t="s">
        <v>2894</v>
      </c>
      <c r="F13649" s="1165">
        <v>44903</v>
      </c>
      <c r="G13649" s="1165">
        <v>45022</v>
      </c>
    </row>
    <row r="13650" spans="1:7" ht="38.25">
      <c r="A13650" s="1162">
        <v>15377</v>
      </c>
      <c r="B13650" s="1162">
        <v>33556</v>
      </c>
      <c r="C13650" s="1163" t="s">
        <v>26880</v>
      </c>
      <c r="D13650" s="1163" t="s">
        <v>26881</v>
      </c>
      <c r="E13650" s="1164" t="s">
        <v>2894</v>
      </c>
      <c r="F13650" s="1165">
        <v>44893</v>
      </c>
      <c r="G13650" s="1165">
        <v>45012</v>
      </c>
    </row>
    <row r="13651" spans="1:7">
      <c r="A13651" s="1158">
        <v>15378</v>
      </c>
      <c r="B13651" s="1158">
        <v>33557</v>
      </c>
      <c r="C13651" s="1159" t="s">
        <v>23988</v>
      </c>
      <c r="D13651" s="1159" t="s">
        <v>7605</v>
      </c>
      <c r="E13651" s="1160" t="s">
        <v>7535</v>
      </c>
      <c r="F13651" s="1161">
        <v>44893</v>
      </c>
      <c r="G13651" s="1161">
        <v>45277</v>
      </c>
    </row>
    <row r="13652" spans="1:7" ht="38.25">
      <c r="A13652" s="1162">
        <v>15379</v>
      </c>
      <c r="B13652" s="1162">
        <v>33558</v>
      </c>
      <c r="C13652" s="1163" t="s">
        <v>26882</v>
      </c>
      <c r="D13652" s="1163" t="s">
        <v>26883</v>
      </c>
      <c r="E13652" s="1164" t="s">
        <v>3064</v>
      </c>
      <c r="F13652" s="1165">
        <v>45088</v>
      </c>
      <c r="G13652" s="1165">
        <v>45267</v>
      </c>
    </row>
    <row r="13653" spans="1:7" ht="38.25">
      <c r="A13653" s="1162">
        <v>15380</v>
      </c>
      <c r="B13653" s="1162">
        <v>33559</v>
      </c>
      <c r="C13653" s="1163" t="s">
        <v>26884</v>
      </c>
      <c r="D13653" s="1163" t="s">
        <v>26885</v>
      </c>
      <c r="E13653" s="1164" t="s">
        <v>4546</v>
      </c>
      <c r="F13653" s="1165">
        <v>44903</v>
      </c>
      <c r="G13653" s="1165">
        <v>45142</v>
      </c>
    </row>
    <row r="13654" spans="1:7" ht="38.25">
      <c r="A13654" s="1162">
        <v>15381</v>
      </c>
      <c r="B13654" s="1162">
        <v>33560</v>
      </c>
      <c r="C13654" s="1163" t="s">
        <v>26886</v>
      </c>
      <c r="D13654" s="1163" t="s">
        <v>26887</v>
      </c>
      <c r="E13654" s="1164" t="s">
        <v>3287</v>
      </c>
      <c r="F13654" s="1165">
        <v>44903</v>
      </c>
      <c r="G13654" s="1165">
        <v>44992</v>
      </c>
    </row>
    <row r="13655" spans="1:7" ht="51">
      <c r="A13655" s="1162">
        <v>15382</v>
      </c>
      <c r="B13655" s="1162">
        <v>33561</v>
      </c>
      <c r="C13655" s="1163" t="s">
        <v>26888</v>
      </c>
      <c r="D13655" s="1163" t="s">
        <v>26889</v>
      </c>
      <c r="E13655" s="1164" t="s">
        <v>3287</v>
      </c>
      <c r="F13655" s="1165">
        <v>44893</v>
      </c>
      <c r="G13655" s="1165">
        <v>44982</v>
      </c>
    </row>
    <row r="13656" spans="1:7" ht="38.25">
      <c r="A13656" s="1162">
        <v>15383</v>
      </c>
      <c r="B13656" s="1162">
        <v>33562</v>
      </c>
      <c r="C13656" s="1163" t="s">
        <v>26890</v>
      </c>
      <c r="D13656" s="1163" t="s">
        <v>26891</v>
      </c>
      <c r="E13656" s="1164" t="s">
        <v>3034</v>
      </c>
      <c r="F13656" s="1165">
        <v>44958</v>
      </c>
      <c r="G13656" s="1165">
        <v>45017</v>
      </c>
    </row>
    <row r="13657" spans="1:7" ht="38.25">
      <c r="A13657" s="1162">
        <v>15384</v>
      </c>
      <c r="B13657" s="1162">
        <v>33563</v>
      </c>
      <c r="C13657" s="1163" t="s">
        <v>26892</v>
      </c>
      <c r="D13657" s="1163" t="s">
        <v>26893</v>
      </c>
      <c r="E13657" s="1164" t="s">
        <v>3034</v>
      </c>
      <c r="F13657" s="1165">
        <v>44948</v>
      </c>
      <c r="G13657" s="1165">
        <v>45007</v>
      </c>
    </row>
    <row r="13658" spans="1:7" ht="38.25">
      <c r="A13658" s="1162">
        <v>15385</v>
      </c>
      <c r="B13658" s="1162">
        <v>33564</v>
      </c>
      <c r="C13658" s="1163" t="s">
        <v>26894</v>
      </c>
      <c r="D13658" s="1163" t="s">
        <v>26895</v>
      </c>
      <c r="E13658" s="1164" t="s">
        <v>3287</v>
      </c>
      <c r="F13658" s="1165">
        <v>44998</v>
      </c>
      <c r="G13658" s="1165">
        <v>45087</v>
      </c>
    </row>
    <row r="13659" spans="1:7" ht="51">
      <c r="A13659" s="1162">
        <v>15386</v>
      </c>
      <c r="B13659" s="1162">
        <v>33565</v>
      </c>
      <c r="C13659" s="1163" t="s">
        <v>26896</v>
      </c>
      <c r="D13659" s="1163" t="s">
        <v>26897</v>
      </c>
      <c r="E13659" s="1164" t="s">
        <v>3287</v>
      </c>
      <c r="F13659" s="1165">
        <v>44988</v>
      </c>
      <c r="G13659" s="1165">
        <v>45077</v>
      </c>
    </row>
    <row r="13660" spans="1:7" ht="38.25">
      <c r="A13660" s="1162">
        <v>15387</v>
      </c>
      <c r="B13660" s="1162">
        <v>33566</v>
      </c>
      <c r="C13660" s="1163" t="s">
        <v>26898</v>
      </c>
      <c r="D13660" s="1163" t="s">
        <v>26899</v>
      </c>
      <c r="E13660" s="1164" t="s">
        <v>3287</v>
      </c>
      <c r="F13660" s="1165">
        <v>45098</v>
      </c>
      <c r="G13660" s="1165">
        <v>45187</v>
      </c>
    </row>
    <row r="13661" spans="1:7" ht="38.25">
      <c r="A13661" s="1162">
        <v>15388</v>
      </c>
      <c r="B13661" s="1162">
        <v>33567</v>
      </c>
      <c r="C13661" s="1163" t="s">
        <v>26900</v>
      </c>
      <c r="D13661" s="1163" t="s">
        <v>26901</v>
      </c>
      <c r="E13661" s="1164" t="s">
        <v>3287</v>
      </c>
      <c r="F13661" s="1165">
        <v>45088</v>
      </c>
      <c r="G13661" s="1165">
        <v>45177</v>
      </c>
    </row>
    <row r="13662" spans="1:7" ht="38.25">
      <c r="A13662" s="1162">
        <v>15389</v>
      </c>
      <c r="B13662" s="1162">
        <v>33568</v>
      </c>
      <c r="C13662" s="1163" t="s">
        <v>26902</v>
      </c>
      <c r="D13662" s="1163" t="s">
        <v>26903</v>
      </c>
      <c r="E13662" s="1164" t="s">
        <v>3064</v>
      </c>
      <c r="F13662" s="1165">
        <v>45098</v>
      </c>
      <c r="G13662" s="1165">
        <v>45277</v>
      </c>
    </row>
    <row r="13663" spans="1:7">
      <c r="A13663" s="1158">
        <v>15390</v>
      </c>
      <c r="B13663" s="1158">
        <v>33569</v>
      </c>
      <c r="C13663" s="1159" t="s">
        <v>12188</v>
      </c>
      <c r="D13663" s="1159" t="s">
        <v>3339</v>
      </c>
      <c r="E13663" s="1160" t="s">
        <v>26851</v>
      </c>
      <c r="F13663" s="1161">
        <v>44586</v>
      </c>
      <c r="G13663" s="1161">
        <v>45337</v>
      </c>
    </row>
    <row r="13664" spans="1:7" ht="38.25">
      <c r="A13664" s="1162">
        <v>15391</v>
      </c>
      <c r="B13664" s="1162">
        <v>33570</v>
      </c>
      <c r="C13664" s="1163" t="s">
        <v>26904</v>
      </c>
      <c r="D13664" s="1163" t="s">
        <v>26905</v>
      </c>
      <c r="E13664" s="1164" t="s">
        <v>3287</v>
      </c>
      <c r="F13664" s="1165">
        <v>44586</v>
      </c>
      <c r="G13664" s="1165">
        <v>44675</v>
      </c>
    </row>
    <row r="13665" spans="1:7" ht="38.25">
      <c r="A13665" s="1162">
        <v>15392</v>
      </c>
      <c r="B13665" s="1162">
        <v>33571</v>
      </c>
      <c r="C13665" s="1163" t="s">
        <v>26906</v>
      </c>
      <c r="D13665" s="1163" t="s">
        <v>26907</v>
      </c>
      <c r="E13665" s="1164" t="s">
        <v>3461</v>
      </c>
      <c r="F13665" s="1165">
        <v>44903</v>
      </c>
      <c r="G13665" s="1165">
        <v>45202</v>
      </c>
    </row>
    <row r="13666" spans="1:7" ht="38.25">
      <c r="A13666" s="1162">
        <v>15393</v>
      </c>
      <c r="B13666" s="1162">
        <v>33572</v>
      </c>
      <c r="C13666" s="1163" t="s">
        <v>26908</v>
      </c>
      <c r="D13666" s="1163" t="s">
        <v>26909</v>
      </c>
      <c r="E13666" s="1164" t="s">
        <v>3034</v>
      </c>
      <c r="F13666" s="1165">
        <v>45018</v>
      </c>
      <c r="G13666" s="1165">
        <v>45077</v>
      </c>
    </row>
    <row r="13667" spans="1:7" ht="38.25">
      <c r="A13667" s="1162">
        <v>15394</v>
      </c>
      <c r="B13667" s="1162">
        <v>33573</v>
      </c>
      <c r="C13667" s="1163" t="s">
        <v>26910</v>
      </c>
      <c r="D13667" s="1163" t="s">
        <v>26911</v>
      </c>
      <c r="E13667" s="1164" t="s">
        <v>3112</v>
      </c>
      <c r="F13667" s="1165">
        <v>45308</v>
      </c>
      <c r="G13667" s="1165">
        <v>45337</v>
      </c>
    </row>
    <row r="13668" spans="1:7" ht="38.25">
      <c r="A13668" s="1162">
        <v>15395</v>
      </c>
      <c r="B13668" s="1162">
        <v>33574</v>
      </c>
      <c r="C13668" s="1163" t="s">
        <v>26912</v>
      </c>
      <c r="D13668" s="1163" t="s">
        <v>26913</v>
      </c>
      <c r="E13668" s="1164" t="s">
        <v>2894</v>
      </c>
      <c r="F13668" s="1165">
        <v>45188</v>
      </c>
      <c r="G13668" s="1165">
        <v>45307</v>
      </c>
    </row>
    <row r="13669" spans="1:7">
      <c r="A13669" s="1158">
        <v>15396</v>
      </c>
      <c r="B13669" s="1158">
        <v>33575</v>
      </c>
      <c r="C13669" s="1159" t="s">
        <v>12191</v>
      </c>
      <c r="D13669" s="1159" t="s">
        <v>6220</v>
      </c>
      <c r="E13669" s="1160" t="s">
        <v>4546</v>
      </c>
      <c r="F13669" s="1161">
        <v>45178</v>
      </c>
      <c r="G13669" s="1161">
        <v>45417</v>
      </c>
    </row>
    <row r="13670" spans="1:7" ht="38.25">
      <c r="A13670" s="1162">
        <v>15397</v>
      </c>
      <c r="B13670" s="1162">
        <v>33576</v>
      </c>
      <c r="C13670" s="1163" t="s">
        <v>26914</v>
      </c>
      <c r="D13670" s="1163" t="s">
        <v>26915</v>
      </c>
      <c r="E13670" s="1164" t="s">
        <v>4546</v>
      </c>
      <c r="F13670" s="1165">
        <v>45178</v>
      </c>
      <c r="G13670" s="1165">
        <v>45417</v>
      </c>
    </row>
    <row r="13671" spans="1:7">
      <c r="A13671" s="1158">
        <v>15398</v>
      </c>
      <c r="B13671" s="1158">
        <v>33577</v>
      </c>
      <c r="C13671" s="1159" t="s">
        <v>11960</v>
      </c>
      <c r="D13671" s="1159" t="s">
        <v>12561</v>
      </c>
      <c r="E13671" s="1160" t="s">
        <v>13011</v>
      </c>
      <c r="F13671" s="1161">
        <v>44998</v>
      </c>
      <c r="G13671" s="1161">
        <v>45587</v>
      </c>
    </row>
    <row r="13672" spans="1:7" ht="38.25">
      <c r="A13672" s="1162">
        <v>15399</v>
      </c>
      <c r="B13672" s="1162">
        <v>33578</v>
      </c>
      <c r="C13672" s="1163" t="s">
        <v>26916</v>
      </c>
      <c r="D13672" s="1163" t="s">
        <v>26917</v>
      </c>
      <c r="E13672" s="1164" t="s">
        <v>3955</v>
      </c>
      <c r="F13672" s="1165">
        <v>45078</v>
      </c>
      <c r="G13672" s="1165">
        <v>45277</v>
      </c>
    </row>
    <row r="13673" spans="1:7" ht="63.75">
      <c r="A13673" s="1162">
        <v>15400</v>
      </c>
      <c r="B13673" s="1162">
        <v>33579</v>
      </c>
      <c r="C13673" s="1163" t="s">
        <v>26918</v>
      </c>
      <c r="D13673" s="1163" t="s">
        <v>26919</v>
      </c>
      <c r="E13673" s="1164" t="s">
        <v>2693</v>
      </c>
      <c r="F13673" s="1165">
        <v>45188</v>
      </c>
      <c r="G13673" s="1165">
        <v>45232</v>
      </c>
    </row>
    <row r="13674" spans="1:7" ht="51">
      <c r="A13674" s="1162">
        <v>15401</v>
      </c>
      <c r="B13674" s="1162">
        <v>33580</v>
      </c>
      <c r="C13674" s="1163" t="s">
        <v>26916</v>
      </c>
      <c r="D13674" s="1163" t="s">
        <v>26920</v>
      </c>
      <c r="E13674" s="1164" t="s">
        <v>3009</v>
      </c>
      <c r="F13674" s="1165">
        <v>45253</v>
      </c>
      <c r="G13674" s="1165">
        <v>45402</v>
      </c>
    </row>
    <row r="13675" spans="1:7" ht="38.25">
      <c r="A13675" s="1162">
        <v>15402</v>
      </c>
      <c r="B13675" s="1162">
        <v>33581</v>
      </c>
      <c r="C13675" s="1163" t="s">
        <v>26921</v>
      </c>
      <c r="D13675" s="1163" t="s">
        <v>26922</v>
      </c>
      <c r="E13675" s="1164" t="s">
        <v>2894</v>
      </c>
      <c r="F13675" s="1165">
        <v>45408</v>
      </c>
      <c r="G13675" s="1165">
        <v>45527</v>
      </c>
    </row>
    <row r="13676" spans="1:7" ht="38.25">
      <c r="A13676" s="1162">
        <v>15403</v>
      </c>
      <c r="B13676" s="1162">
        <v>33582</v>
      </c>
      <c r="C13676" s="1163" t="s">
        <v>26923</v>
      </c>
      <c r="D13676" s="1163" t="s">
        <v>26924</v>
      </c>
      <c r="E13676" s="1164" t="s">
        <v>2894</v>
      </c>
      <c r="F13676" s="1165">
        <v>45408</v>
      </c>
      <c r="G13676" s="1165">
        <v>45527</v>
      </c>
    </row>
    <row r="13677" spans="1:7" ht="38.25">
      <c r="A13677" s="1162">
        <v>15404</v>
      </c>
      <c r="B13677" s="1162">
        <v>33583</v>
      </c>
      <c r="C13677" s="1163" t="s">
        <v>26925</v>
      </c>
      <c r="D13677" s="1163" t="s">
        <v>26926</v>
      </c>
      <c r="E13677" s="1164" t="s">
        <v>2894</v>
      </c>
      <c r="F13677" s="1165">
        <v>45408</v>
      </c>
      <c r="G13677" s="1165">
        <v>45527</v>
      </c>
    </row>
    <row r="13678" spans="1:7" ht="38.25">
      <c r="A13678" s="1162">
        <v>15405</v>
      </c>
      <c r="B13678" s="1162">
        <v>33584</v>
      </c>
      <c r="C13678" s="1163" t="s">
        <v>26927</v>
      </c>
      <c r="D13678" s="1163" t="s">
        <v>26928</v>
      </c>
      <c r="E13678" s="1164" t="s">
        <v>2894</v>
      </c>
      <c r="F13678" s="1165">
        <v>45408</v>
      </c>
      <c r="G13678" s="1165">
        <v>45527</v>
      </c>
    </row>
    <row r="13679" spans="1:7" ht="38.25">
      <c r="A13679" s="1162">
        <v>15406</v>
      </c>
      <c r="B13679" s="1162">
        <v>33585</v>
      </c>
      <c r="C13679" s="1163" t="s">
        <v>26929</v>
      </c>
      <c r="D13679" s="1163" t="s">
        <v>26930</v>
      </c>
      <c r="E13679" s="1164" t="s">
        <v>3009</v>
      </c>
      <c r="F13679" s="1165">
        <v>44998</v>
      </c>
      <c r="G13679" s="1165">
        <v>45147</v>
      </c>
    </row>
    <row r="13680" spans="1:7" ht="38.25">
      <c r="A13680" s="1162">
        <v>15407</v>
      </c>
      <c r="B13680" s="1162">
        <v>33586</v>
      </c>
      <c r="C13680" s="1163" t="s">
        <v>26931</v>
      </c>
      <c r="D13680" s="1163" t="s">
        <v>26932</v>
      </c>
      <c r="E13680" s="1164" t="s">
        <v>3009</v>
      </c>
      <c r="F13680" s="1165">
        <v>44998</v>
      </c>
      <c r="G13680" s="1165">
        <v>45147</v>
      </c>
    </row>
    <row r="13681" spans="1:7" ht="38.25">
      <c r="A13681" s="1162">
        <v>15408</v>
      </c>
      <c r="B13681" s="1162">
        <v>33587</v>
      </c>
      <c r="C13681" s="1163" t="s">
        <v>26933</v>
      </c>
      <c r="D13681" s="1163" t="s">
        <v>26934</v>
      </c>
      <c r="E13681" s="1164" t="s">
        <v>2936</v>
      </c>
      <c r="F13681" s="1165">
        <v>45188</v>
      </c>
      <c r="G13681" s="1165">
        <v>45407</v>
      </c>
    </row>
    <row r="13682" spans="1:7" ht="38.25">
      <c r="A13682" s="1162">
        <v>15409</v>
      </c>
      <c r="B13682" s="1162">
        <v>33588</v>
      </c>
      <c r="C13682" s="1163" t="s">
        <v>26935</v>
      </c>
      <c r="D13682" s="1163" t="s">
        <v>26936</v>
      </c>
      <c r="E13682" s="1164" t="s">
        <v>3112</v>
      </c>
      <c r="F13682" s="1165">
        <v>45558</v>
      </c>
      <c r="G13682" s="1165">
        <v>45587</v>
      </c>
    </row>
    <row r="13683" spans="1:7" ht="38.25">
      <c r="A13683" s="1162">
        <v>15410</v>
      </c>
      <c r="B13683" s="1162">
        <v>33589</v>
      </c>
      <c r="C13683" s="1163" t="s">
        <v>26937</v>
      </c>
      <c r="D13683" s="1163" t="s">
        <v>26938</v>
      </c>
      <c r="E13683" s="1164" t="s">
        <v>3112</v>
      </c>
      <c r="F13683" s="1165">
        <v>45528</v>
      </c>
      <c r="G13683" s="1165">
        <v>45557</v>
      </c>
    </row>
    <row r="13684" spans="1:7" ht="38.25">
      <c r="A13684" s="1162">
        <v>15411</v>
      </c>
      <c r="B13684" s="1162">
        <v>33590</v>
      </c>
      <c r="C13684" s="1163" t="s">
        <v>26939</v>
      </c>
      <c r="D13684" s="1163" t="s">
        <v>26940</v>
      </c>
      <c r="E13684" s="1164" t="s">
        <v>3112</v>
      </c>
      <c r="F13684" s="1165">
        <v>45528</v>
      </c>
      <c r="G13684" s="1165">
        <v>45557</v>
      </c>
    </row>
    <row r="13685" spans="1:7" ht="38.25">
      <c r="A13685" s="1162">
        <v>15412</v>
      </c>
      <c r="B13685" s="1162">
        <v>33591</v>
      </c>
      <c r="C13685" s="1163" t="s">
        <v>26941</v>
      </c>
      <c r="D13685" s="1163" t="s">
        <v>26942</v>
      </c>
      <c r="E13685" s="1164" t="s">
        <v>3112</v>
      </c>
      <c r="F13685" s="1165">
        <v>45558</v>
      </c>
      <c r="G13685" s="1165">
        <v>45587</v>
      </c>
    </row>
    <row r="13686" spans="1:7" ht="38.25">
      <c r="A13686" s="1162">
        <v>15413</v>
      </c>
      <c r="B13686" s="1162">
        <v>33592</v>
      </c>
      <c r="C13686" s="1163" t="s">
        <v>26943</v>
      </c>
      <c r="D13686" s="1163" t="s">
        <v>26944</v>
      </c>
      <c r="E13686" s="1164" t="s">
        <v>3064</v>
      </c>
      <c r="F13686" s="1165">
        <v>45233</v>
      </c>
      <c r="G13686" s="1165">
        <v>45412</v>
      </c>
    </row>
    <row r="13687" spans="1:7" ht="38.25">
      <c r="A13687" s="1162">
        <v>15414</v>
      </c>
      <c r="B13687" s="1162">
        <v>33593</v>
      </c>
      <c r="C13687" s="1163" t="s">
        <v>26945</v>
      </c>
      <c r="D13687" s="1163" t="s">
        <v>26946</v>
      </c>
      <c r="E13687" s="1164" t="s">
        <v>3064</v>
      </c>
      <c r="F13687" s="1165">
        <v>45233</v>
      </c>
      <c r="G13687" s="1165">
        <v>45412</v>
      </c>
    </row>
    <row r="13688" spans="1:7" ht="38.25">
      <c r="A13688" s="1162">
        <v>15415</v>
      </c>
      <c r="B13688" s="1162">
        <v>33594</v>
      </c>
      <c r="C13688" s="1163" t="s">
        <v>26947</v>
      </c>
      <c r="D13688" s="1163" t="s">
        <v>26948</v>
      </c>
      <c r="E13688" s="1164" t="s">
        <v>3009</v>
      </c>
      <c r="F13688" s="1165">
        <v>45408</v>
      </c>
      <c r="G13688" s="1165">
        <v>45557</v>
      </c>
    </row>
    <row r="13689" spans="1:7" ht="38.25">
      <c r="A13689" s="1162">
        <v>15416</v>
      </c>
      <c r="B13689" s="1162">
        <v>33595</v>
      </c>
      <c r="C13689" s="1163" t="s">
        <v>26949</v>
      </c>
      <c r="D13689" s="1163" t="s">
        <v>26950</v>
      </c>
      <c r="E13689" s="1164" t="s">
        <v>2894</v>
      </c>
      <c r="F13689" s="1165">
        <v>45233</v>
      </c>
      <c r="G13689" s="1165">
        <v>45352</v>
      </c>
    </row>
    <row r="13690" spans="1:7" ht="25.5">
      <c r="A13690" s="1158">
        <v>15417</v>
      </c>
      <c r="B13690" s="1158">
        <v>33596</v>
      </c>
      <c r="C13690" s="1159" t="s">
        <v>25588</v>
      </c>
      <c r="D13690" s="1159" t="s">
        <v>10514</v>
      </c>
      <c r="E13690" s="1160" t="s">
        <v>2981</v>
      </c>
      <c r="F13690" s="1161">
        <v>45408</v>
      </c>
      <c r="G13690" s="1161">
        <v>45457</v>
      </c>
    </row>
    <row r="13691" spans="1:7" ht="51">
      <c r="A13691" s="1162">
        <v>15418</v>
      </c>
      <c r="B13691" s="1162">
        <v>33597</v>
      </c>
      <c r="C13691" s="1163" t="s">
        <v>26951</v>
      </c>
      <c r="D13691" s="1163" t="s">
        <v>26952</v>
      </c>
      <c r="E13691" s="1164" t="s">
        <v>2981</v>
      </c>
      <c r="F13691" s="1165">
        <v>45408</v>
      </c>
      <c r="G13691" s="1165">
        <v>45457</v>
      </c>
    </row>
    <row r="13692" spans="1:7">
      <c r="A13692" s="1158">
        <v>15419</v>
      </c>
      <c r="B13692" s="1158">
        <v>33598</v>
      </c>
      <c r="C13692" s="1159" t="s">
        <v>11969</v>
      </c>
      <c r="D13692" s="1159" t="s">
        <v>12493</v>
      </c>
      <c r="E13692" s="1160" t="s">
        <v>12016</v>
      </c>
      <c r="F13692" s="1161">
        <v>44983</v>
      </c>
      <c r="G13692" s="1161">
        <v>45612</v>
      </c>
    </row>
    <row r="13693" spans="1:7" ht="51">
      <c r="A13693" s="1162">
        <v>15420</v>
      </c>
      <c r="B13693" s="1162">
        <v>33599</v>
      </c>
      <c r="C13693" s="1163" t="s">
        <v>26953</v>
      </c>
      <c r="D13693" s="1163" t="s">
        <v>26954</v>
      </c>
      <c r="E13693" s="1164" t="s">
        <v>3009</v>
      </c>
      <c r="F13693" s="1165">
        <v>45283</v>
      </c>
      <c r="G13693" s="1165">
        <v>45432</v>
      </c>
    </row>
    <row r="13694" spans="1:7" ht="51">
      <c r="A13694" s="1162">
        <v>15421</v>
      </c>
      <c r="B13694" s="1162">
        <v>33600</v>
      </c>
      <c r="C13694" s="1163" t="s">
        <v>26955</v>
      </c>
      <c r="D13694" s="1163" t="s">
        <v>26956</v>
      </c>
      <c r="E13694" s="1164" t="s">
        <v>3009</v>
      </c>
      <c r="F13694" s="1165">
        <v>45313</v>
      </c>
      <c r="G13694" s="1165">
        <v>45462</v>
      </c>
    </row>
    <row r="13695" spans="1:7" ht="38.25">
      <c r="A13695" s="1162">
        <v>15422</v>
      </c>
      <c r="B13695" s="1162">
        <v>33601</v>
      </c>
      <c r="C13695" s="1163" t="s">
        <v>26957</v>
      </c>
      <c r="D13695" s="1163" t="s">
        <v>26958</v>
      </c>
      <c r="E13695" s="1164" t="s">
        <v>2894</v>
      </c>
      <c r="F13695" s="1165">
        <v>45463</v>
      </c>
      <c r="G13695" s="1165">
        <v>45582</v>
      </c>
    </row>
    <row r="13696" spans="1:7" ht="38.25">
      <c r="A13696" s="1162">
        <v>15423</v>
      </c>
      <c r="B13696" s="1162">
        <v>33602</v>
      </c>
      <c r="C13696" s="1163" t="s">
        <v>26959</v>
      </c>
      <c r="D13696" s="1163" t="s">
        <v>26960</v>
      </c>
      <c r="E13696" s="1164" t="s">
        <v>2894</v>
      </c>
      <c r="F13696" s="1165">
        <v>45463</v>
      </c>
      <c r="G13696" s="1165">
        <v>45582</v>
      </c>
    </row>
    <row r="13697" spans="1:7" ht="38.25">
      <c r="A13697" s="1162">
        <v>15424</v>
      </c>
      <c r="B13697" s="1162">
        <v>33603</v>
      </c>
      <c r="C13697" s="1163" t="s">
        <v>26961</v>
      </c>
      <c r="D13697" s="1163" t="s">
        <v>26962</v>
      </c>
      <c r="E13697" s="1164" t="s">
        <v>2894</v>
      </c>
      <c r="F13697" s="1165">
        <v>45463</v>
      </c>
      <c r="G13697" s="1165">
        <v>45582</v>
      </c>
    </row>
    <row r="13698" spans="1:7" ht="38.25">
      <c r="A13698" s="1162">
        <v>15425</v>
      </c>
      <c r="B13698" s="1162">
        <v>33604</v>
      </c>
      <c r="C13698" s="1163" t="s">
        <v>26963</v>
      </c>
      <c r="D13698" s="1163" t="s">
        <v>26964</v>
      </c>
      <c r="E13698" s="1164" t="s">
        <v>2894</v>
      </c>
      <c r="F13698" s="1165">
        <v>45463</v>
      </c>
      <c r="G13698" s="1165">
        <v>45582</v>
      </c>
    </row>
    <row r="13699" spans="1:7" ht="38.25">
      <c r="A13699" s="1162">
        <v>15426</v>
      </c>
      <c r="B13699" s="1162">
        <v>33605</v>
      </c>
      <c r="C13699" s="1163" t="s">
        <v>26965</v>
      </c>
      <c r="D13699" s="1163" t="s">
        <v>26966</v>
      </c>
      <c r="E13699" s="1164" t="s">
        <v>2894</v>
      </c>
      <c r="F13699" s="1165">
        <v>45463</v>
      </c>
      <c r="G13699" s="1165">
        <v>45582</v>
      </c>
    </row>
    <row r="13700" spans="1:7" ht="51">
      <c r="A13700" s="1162">
        <v>15427</v>
      </c>
      <c r="B13700" s="1162">
        <v>33606</v>
      </c>
      <c r="C13700" s="1163" t="s">
        <v>26967</v>
      </c>
      <c r="D13700" s="1163" t="s">
        <v>26968</v>
      </c>
      <c r="E13700" s="1164" t="s">
        <v>2894</v>
      </c>
      <c r="F13700" s="1165">
        <v>45493</v>
      </c>
      <c r="G13700" s="1165">
        <v>45612</v>
      </c>
    </row>
    <row r="13701" spans="1:7" ht="25.5">
      <c r="A13701" s="1162">
        <v>15428</v>
      </c>
      <c r="B13701" s="1162">
        <v>33607</v>
      </c>
      <c r="C13701" s="1163" t="s">
        <v>26969</v>
      </c>
      <c r="D13701" s="1163" t="s">
        <v>26970</v>
      </c>
      <c r="E13701" s="1164" t="s">
        <v>2894</v>
      </c>
      <c r="F13701" s="1165">
        <v>44983</v>
      </c>
      <c r="G13701" s="1165">
        <v>45102</v>
      </c>
    </row>
    <row r="13702" spans="1:7" ht="38.25">
      <c r="A13702" s="1162">
        <v>15429</v>
      </c>
      <c r="B13702" s="1162">
        <v>33608</v>
      </c>
      <c r="C13702" s="1163" t="s">
        <v>26971</v>
      </c>
      <c r="D13702" s="1163" t="s">
        <v>26972</v>
      </c>
      <c r="E13702" s="1164" t="s">
        <v>3287</v>
      </c>
      <c r="F13702" s="1165">
        <v>45018</v>
      </c>
      <c r="G13702" s="1165">
        <v>45107</v>
      </c>
    </row>
    <row r="13703" spans="1:7" ht="51">
      <c r="A13703" s="1162">
        <v>15430</v>
      </c>
      <c r="B13703" s="1162">
        <v>33609</v>
      </c>
      <c r="C13703" s="1163" t="s">
        <v>26973</v>
      </c>
      <c r="D13703" s="1163" t="s">
        <v>26974</v>
      </c>
      <c r="E13703" s="1164" t="s">
        <v>3287</v>
      </c>
      <c r="F13703" s="1165">
        <v>45078</v>
      </c>
      <c r="G13703" s="1165">
        <v>45167</v>
      </c>
    </row>
    <row r="13704" spans="1:7" ht="51">
      <c r="A13704" s="1162">
        <v>15431</v>
      </c>
      <c r="B13704" s="1162">
        <v>33610</v>
      </c>
      <c r="C13704" s="1163" t="s">
        <v>26975</v>
      </c>
      <c r="D13704" s="1163" t="s">
        <v>26976</v>
      </c>
      <c r="E13704" s="1164" t="s">
        <v>3287</v>
      </c>
      <c r="F13704" s="1165">
        <v>45138</v>
      </c>
      <c r="G13704" s="1165">
        <v>45227</v>
      </c>
    </row>
    <row r="13705" spans="1:7" ht="38.25">
      <c r="A13705" s="1162">
        <v>15432</v>
      </c>
      <c r="B13705" s="1162">
        <v>33611</v>
      </c>
      <c r="C13705" s="1163" t="s">
        <v>26977</v>
      </c>
      <c r="D13705" s="1163" t="s">
        <v>26978</v>
      </c>
      <c r="E13705" s="1164" t="s">
        <v>3009</v>
      </c>
      <c r="F13705" s="1165">
        <v>45208</v>
      </c>
      <c r="G13705" s="1165">
        <v>45357</v>
      </c>
    </row>
    <row r="13706" spans="1:7" ht="38.25">
      <c r="A13706" s="1162">
        <v>15433</v>
      </c>
      <c r="B13706" s="1162">
        <v>33612</v>
      </c>
      <c r="C13706" s="1163" t="s">
        <v>26979</v>
      </c>
      <c r="D13706" s="1163" t="s">
        <v>26980</v>
      </c>
      <c r="E13706" s="1164" t="s">
        <v>2894</v>
      </c>
      <c r="F13706" s="1165">
        <v>44983</v>
      </c>
      <c r="G13706" s="1165">
        <v>45102</v>
      </c>
    </row>
    <row r="13707" spans="1:7" ht="51">
      <c r="A13707" s="1162">
        <v>15434</v>
      </c>
      <c r="B13707" s="1162">
        <v>33613</v>
      </c>
      <c r="C13707" s="1163" t="s">
        <v>26981</v>
      </c>
      <c r="D13707" s="1163" t="s">
        <v>26982</v>
      </c>
      <c r="E13707" s="1164" t="s">
        <v>3009</v>
      </c>
      <c r="F13707" s="1165">
        <v>45283</v>
      </c>
      <c r="G13707" s="1165">
        <v>45432</v>
      </c>
    </row>
    <row r="13708" spans="1:7" ht="38.25">
      <c r="A13708" s="1162">
        <v>15435</v>
      </c>
      <c r="B13708" s="1162">
        <v>33614</v>
      </c>
      <c r="C13708" s="1163" t="s">
        <v>26983</v>
      </c>
      <c r="D13708" s="1163" t="s">
        <v>26984</v>
      </c>
      <c r="E13708" s="1164" t="s">
        <v>3009</v>
      </c>
      <c r="F13708" s="1165">
        <v>45313</v>
      </c>
      <c r="G13708" s="1165">
        <v>45462</v>
      </c>
    </row>
    <row r="13709" spans="1:7" ht="38.25">
      <c r="A13709" s="1162">
        <v>15436</v>
      </c>
      <c r="B13709" s="1162">
        <v>33615</v>
      </c>
      <c r="C13709" s="1163" t="s">
        <v>26985</v>
      </c>
      <c r="D13709" s="1163" t="s">
        <v>26986</v>
      </c>
      <c r="E13709" s="1164" t="s">
        <v>3009</v>
      </c>
      <c r="F13709" s="1165">
        <v>45328</v>
      </c>
      <c r="G13709" s="1165">
        <v>45477</v>
      </c>
    </row>
    <row r="13710" spans="1:7" ht="38.25">
      <c r="A13710" s="1162">
        <v>15437</v>
      </c>
      <c r="B13710" s="1162">
        <v>33616</v>
      </c>
      <c r="C13710" s="1163" t="s">
        <v>26987</v>
      </c>
      <c r="D13710" s="1163" t="s">
        <v>26988</v>
      </c>
      <c r="E13710" s="1164" t="s">
        <v>3009</v>
      </c>
      <c r="F13710" s="1165">
        <v>45298</v>
      </c>
      <c r="G13710" s="1165">
        <v>45447</v>
      </c>
    </row>
    <row r="13711" spans="1:7" ht="38.25">
      <c r="A13711" s="1162">
        <v>15438</v>
      </c>
      <c r="B13711" s="1162">
        <v>33617</v>
      </c>
      <c r="C13711" s="1163" t="s">
        <v>26989</v>
      </c>
      <c r="D13711" s="1163" t="s">
        <v>26990</v>
      </c>
      <c r="E13711" s="1164" t="s">
        <v>3009</v>
      </c>
      <c r="F13711" s="1165">
        <v>45328</v>
      </c>
      <c r="G13711" s="1165">
        <v>45477</v>
      </c>
    </row>
    <row r="13712" spans="1:7" ht="38.25">
      <c r="A13712" s="1162">
        <v>15439</v>
      </c>
      <c r="B13712" s="1162">
        <v>33618</v>
      </c>
      <c r="C13712" s="1163" t="s">
        <v>26991</v>
      </c>
      <c r="D13712" s="1163" t="s">
        <v>26992</v>
      </c>
      <c r="E13712" s="1164" t="s">
        <v>3009</v>
      </c>
      <c r="F13712" s="1165">
        <v>45268</v>
      </c>
      <c r="G13712" s="1165">
        <v>45417</v>
      </c>
    </row>
    <row r="13713" spans="1:7" ht="38.25">
      <c r="A13713" s="1162">
        <v>15440</v>
      </c>
      <c r="B13713" s="1162">
        <v>33619</v>
      </c>
      <c r="C13713" s="1163" t="s">
        <v>26993</v>
      </c>
      <c r="D13713" s="1163" t="s">
        <v>26994</v>
      </c>
      <c r="E13713" s="1164" t="s">
        <v>3009</v>
      </c>
      <c r="F13713" s="1165">
        <v>45298</v>
      </c>
      <c r="G13713" s="1165">
        <v>45447</v>
      </c>
    </row>
    <row r="13714" spans="1:7" ht="38.25">
      <c r="A13714" s="1162">
        <v>15441</v>
      </c>
      <c r="B13714" s="1162">
        <v>33620</v>
      </c>
      <c r="C13714" s="1163" t="s">
        <v>26995</v>
      </c>
      <c r="D13714" s="1163" t="s">
        <v>26996</v>
      </c>
      <c r="E13714" s="1164" t="s">
        <v>4546</v>
      </c>
      <c r="F13714" s="1165">
        <v>45078</v>
      </c>
      <c r="G13714" s="1165">
        <v>45317</v>
      </c>
    </row>
    <row r="13715" spans="1:7" ht="51">
      <c r="A13715" s="1162">
        <v>15442</v>
      </c>
      <c r="B13715" s="1162">
        <v>33621</v>
      </c>
      <c r="C13715" s="1163" t="s">
        <v>26997</v>
      </c>
      <c r="D13715" s="1163" t="s">
        <v>26998</v>
      </c>
      <c r="E13715" s="1164" t="s">
        <v>2894</v>
      </c>
      <c r="F13715" s="1165">
        <v>45493</v>
      </c>
      <c r="G13715" s="1165">
        <v>45612</v>
      </c>
    </row>
    <row r="13716" spans="1:7" ht="38.25">
      <c r="A13716" s="1162">
        <v>15443</v>
      </c>
      <c r="B13716" s="1162">
        <v>33622</v>
      </c>
      <c r="C13716" s="1163" t="s">
        <v>26999</v>
      </c>
      <c r="D13716" s="1163" t="s">
        <v>27000</v>
      </c>
      <c r="E13716" s="1164" t="s">
        <v>2894</v>
      </c>
      <c r="F13716" s="1165">
        <v>45493</v>
      </c>
      <c r="G13716" s="1165">
        <v>45612</v>
      </c>
    </row>
    <row r="13717" spans="1:7" ht="51">
      <c r="A13717" s="1162">
        <v>15444</v>
      </c>
      <c r="B13717" s="1162">
        <v>33623</v>
      </c>
      <c r="C13717" s="1163" t="s">
        <v>27001</v>
      </c>
      <c r="D13717" s="1163" t="s">
        <v>27002</v>
      </c>
      <c r="E13717" s="1164" t="s">
        <v>2894</v>
      </c>
      <c r="F13717" s="1165">
        <v>45493</v>
      </c>
      <c r="G13717" s="1165">
        <v>45612</v>
      </c>
    </row>
    <row r="13718" spans="1:7" ht="51">
      <c r="A13718" s="1162">
        <v>15445</v>
      </c>
      <c r="B13718" s="1162">
        <v>33624</v>
      </c>
      <c r="C13718" s="1163" t="s">
        <v>27003</v>
      </c>
      <c r="D13718" s="1163" t="s">
        <v>27004</v>
      </c>
      <c r="E13718" s="1164" t="s">
        <v>2894</v>
      </c>
      <c r="F13718" s="1165">
        <v>45493</v>
      </c>
      <c r="G13718" s="1165">
        <v>45612</v>
      </c>
    </row>
    <row r="13719" spans="1:7" ht="38.25">
      <c r="A13719" s="1162">
        <v>15446</v>
      </c>
      <c r="B13719" s="1162">
        <v>33625</v>
      </c>
      <c r="C13719" s="1163" t="s">
        <v>27005</v>
      </c>
      <c r="D13719" s="1163" t="s">
        <v>27006</v>
      </c>
      <c r="E13719" s="1164" t="s">
        <v>2894</v>
      </c>
      <c r="F13719" s="1165">
        <v>44998</v>
      </c>
      <c r="G13719" s="1165">
        <v>45117</v>
      </c>
    </row>
    <row r="13720" spans="1:7">
      <c r="A13720" s="1158">
        <v>15447</v>
      </c>
      <c r="B13720" s="1158">
        <v>33626</v>
      </c>
      <c r="C13720" s="1159" t="s">
        <v>11986</v>
      </c>
      <c r="D13720" s="1159" t="s">
        <v>5244</v>
      </c>
      <c r="E13720" s="1160" t="s">
        <v>11891</v>
      </c>
      <c r="F13720" s="1161">
        <v>45268</v>
      </c>
      <c r="G13720" s="1161">
        <v>45642</v>
      </c>
    </row>
    <row r="13721" spans="1:7" ht="38.25">
      <c r="A13721" s="1162">
        <v>15448</v>
      </c>
      <c r="B13721" s="1162">
        <v>33627</v>
      </c>
      <c r="C13721" s="1163" t="s">
        <v>27007</v>
      </c>
      <c r="D13721" s="1163" t="s">
        <v>27008</v>
      </c>
      <c r="E13721" s="1164" t="s">
        <v>3009</v>
      </c>
      <c r="F13721" s="1165">
        <v>45358</v>
      </c>
      <c r="G13721" s="1165">
        <v>45507</v>
      </c>
    </row>
    <row r="13722" spans="1:7" ht="38.25">
      <c r="A13722" s="1162">
        <v>15449</v>
      </c>
      <c r="B13722" s="1162">
        <v>33628</v>
      </c>
      <c r="C13722" s="1163" t="s">
        <v>27009</v>
      </c>
      <c r="D13722" s="1163" t="s">
        <v>27010</v>
      </c>
      <c r="E13722" s="1164" t="s">
        <v>11936</v>
      </c>
      <c r="F13722" s="1165">
        <v>45268</v>
      </c>
      <c r="G13722" s="1165">
        <v>45519</v>
      </c>
    </row>
    <row r="13723" spans="1:7" ht="38.25">
      <c r="A13723" s="1162">
        <v>15450</v>
      </c>
      <c r="B13723" s="1162">
        <v>33629</v>
      </c>
      <c r="C13723" s="1163" t="s">
        <v>27011</v>
      </c>
      <c r="D13723" s="1163" t="s">
        <v>27012</v>
      </c>
      <c r="E13723" s="1164" t="s">
        <v>11936</v>
      </c>
      <c r="F13723" s="1165">
        <v>45268</v>
      </c>
      <c r="G13723" s="1165">
        <v>45519</v>
      </c>
    </row>
    <row r="13724" spans="1:7" ht="38.25">
      <c r="A13724" s="1162">
        <v>15451</v>
      </c>
      <c r="B13724" s="1162">
        <v>33630</v>
      </c>
      <c r="C13724" s="1163" t="s">
        <v>27013</v>
      </c>
      <c r="D13724" s="1163" t="s">
        <v>27014</v>
      </c>
      <c r="E13724" s="1164" t="s">
        <v>11936</v>
      </c>
      <c r="F13724" s="1165">
        <v>45268</v>
      </c>
      <c r="G13724" s="1165">
        <v>45519</v>
      </c>
    </row>
    <row r="13725" spans="1:7" ht="38.25">
      <c r="A13725" s="1162">
        <v>15452</v>
      </c>
      <c r="B13725" s="1162">
        <v>33631</v>
      </c>
      <c r="C13725" s="1163" t="s">
        <v>27015</v>
      </c>
      <c r="D13725" s="1163" t="s">
        <v>27016</v>
      </c>
      <c r="E13725" s="1164" t="s">
        <v>3009</v>
      </c>
      <c r="F13725" s="1165">
        <v>45268</v>
      </c>
      <c r="G13725" s="1165">
        <v>45417</v>
      </c>
    </row>
    <row r="13726" spans="1:7" ht="38.25">
      <c r="A13726" s="1162">
        <v>15453</v>
      </c>
      <c r="B13726" s="1162">
        <v>33632</v>
      </c>
      <c r="C13726" s="1163" t="s">
        <v>27017</v>
      </c>
      <c r="D13726" s="1163" t="s">
        <v>27018</v>
      </c>
      <c r="E13726" s="1164" t="s">
        <v>3009</v>
      </c>
      <c r="F13726" s="1165">
        <v>45373</v>
      </c>
      <c r="G13726" s="1165">
        <v>45522</v>
      </c>
    </row>
    <row r="13727" spans="1:7" ht="38.25">
      <c r="A13727" s="1162">
        <v>15454</v>
      </c>
      <c r="B13727" s="1162">
        <v>33633</v>
      </c>
      <c r="C13727" s="1163" t="s">
        <v>27019</v>
      </c>
      <c r="D13727" s="1163" t="s">
        <v>27020</v>
      </c>
      <c r="E13727" s="1164" t="s">
        <v>3009</v>
      </c>
      <c r="F13727" s="1165">
        <v>45373</v>
      </c>
      <c r="G13727" s="1165">
        <v>45522</v>
      </c>
    </row>
    <row r="13728" spans="1:7" ht="38.25">
      <c r="A13728" s="1162">
        <v>15455</v>
      </c>
      <c r="B13728" s="1162">
        <v>33634</v>
      </c>
      <c r="C13728" s="1163" t="s">
        <v>27021</v>
      </c>
      <c r="D13728" s="1163" t="s">
        <v>27022</v>
      </c>
      <c r="E13728" s="1164" t="s">
        <v>3009</v>
      </c>
      <c r="F13728" s="1165">
        <v>45493</v>
      </c>
      <c r="G13728" s="1165">
        <v>45642</v>
      </c>
    </row>
    <row r="13729" spans="1:7" ht="38.25">
      <c r="A13729" s="1162">
        <v>15456</v>
      </c>
      <c r="B13729" s="1162">
        <v>33635</v>
      </c>
      <c r="C13729" s="1163" t="s">
        <v>27023</v>
      </c>
      <c r="D13729" s="1163" t="s">
        <v>27024</v>
      </c>
      <c r="E13729" s="1164" t="s">
        <v>3009</v>
      </c>
      <c r="F13729" s="1165">
        <v>45388</v>
      </c>
      <c r="G13729" s="1165">
        <v>45537</v>
      </c>
    </row>
    <row r="13730" spans="1:7" ht="38.25">
      <c r="A13730" s="1162">
        <v>15457</v>
      </c>
      <c r="B13730" s="1162">
        <v>33636</v>
      </c>
      <c r="C13730" s="1163" t="s">
        <v>27025</v>
      </c>
      <c r="D13730" s="1163" t="s">
        <v>27026</v>
      </c>
      <c r="E13730" s="1164" t="s">
        <v>3009</v>
      </c>
      <c r="F13730" s="1165">
        <v>45373</v>
      </c>
      <c r="G13730" s="1165">
        <v>45522</v>
      </c>
    </row>
    <row r="13731" spans="1:7" ht="38.25">
      <c r="A13731" s="1162">
        <v>15458</v>
      </c>
      <c r="B13731" s="1162">
        <v>33637</v>
      </c>
      <c r="C13731" s="1163" t="s">
        <v>27027</v>
      </c>
      <c r="D13731" s="1163" t="s">
        <v>27028</v>
      </c>
      <c r="E13731" s="1164" t="s">
        <v>3009</v>
      </c>
      <c r="F13731" s="1165">
        <v>45388</v>
      </c>
      <c r="G13731" s="1165">
        <v>45537</v>
      </c>
    </row>
    <row r="13732" spans="1:7" ht="38.25">
      <c r="A13732" s="1162">
        <v>15459</v>
      </c>
      <c r="B13732" s="1162">
        <v>33638</v>
      </c>
      <c r="C13732" s="1163" t="s">
        <v>27029</v>
      </c>
      <c r="D13732" s="1163" t="s">
        <v>27030</v>
      </c>
      <c r="E13732" s="1164" t="s">
        <v>3009</v>
      </c>
      <c r="F13732" s="1165">
        <v>45373</v>
      </c>
      <c r="G13732" s="1165">
        <v>45522</v>
      </c>
    </row>
    <row r="13733" spans="1:7" ht="51">
      <c r="A13733" s="1162">
        <v>15460</v>
      </c>
      <c r="B13733" s="1162">
        <v>33639</v>
      </c>
      <c r="C13733" s="1163" t="s">
        <v>27031</v>
      </c>
      <c r="D13733" s="1163" t="s">
        <v>27032</v>
      </c>
      <c r="E13733" s="1164" t="s">
        <v>3009</v>
      </c>
      <c r="F13733" s="1165">
        <v>45388</v>
      </c>
      <c r="G13733" s="1165">
        <v>45537</v>
      </c>
    </row>
    <row r="13734" spans="1:7" ht="51">
      <c r="A13734" s="1162">
        <v>15461</v>
      </c>
      <c r="B13734" s="1162">
        <v>33640</v>
      </c>
      <c r="C13734" s="1163" t="s">
        <v>27033</v>
      </c>
      <c r="D13734" s="1163" t="s">
        <v>27034</v>
      </c>
      <c r="E13734" s="1164" t="s">
        <v>3009</v>
      </c>
      <c r="F13734" s="1165">
        <v>45388</v>
      </c>
      <c r="G13734" s="1165">
        <v>45537</v>
      </c>
    </row>
    <row r="13735" spans="1:7" ht="51">
      <c r="A13735" s="1162">
        <v>15462</v>
      </c>
      <c r="B13735" s="1162">
        <v>33641</v>
      </c>
      <c r="C13735" s="1163" t="s">
        <v>27035</v>
      </c>
      <c r="D13735" s="1163" t="s">
        <v>27036</v>
      </c>
      <c r="E13735" s="1164" t="s">
        <v>3009</v>
      </c>
      <c r="F13735" s="1165">
        <v>45298</v>
      </c>
      <c r="G13735" s="1165">
        <v>45447</v>
      </c>
    </row>
    <row r="13736" spans="1:7" ht="51">
      <c r="A13736" s="1162">
        <v>15463</v>
      </c>
      <c r="B13736" s="1162">
        <v>33642</v>
      </c>
      <c r="C13736" s="1163" t="s">
        <v>27037</v>
      </c>
      <c r="D13736" s="1163" t="s">
        <v>27038</v>
      </c>
      <c r="E13736" s="1164" t="s">
        <v>3009</v>
      </c>
      <c r="F13736" s="1165">
        <v>45283</v>
      </c>
      <c r="G13736" s="1165">
        <v>45432</v>
      </c>
    </row>
    <row r="13737" spans="1:7" ht="51">
      <c r="A13737" s="1162">
        <v>15464</v>
      </c>
      <c r="B13737" s="1162">
        <v>33643</v>
      </c>
      <c r="C13737" s="1163" t="s">
        <v>27039</v>
      </c>
      <c r="D13737" s="1163" t="s">
        <v>27040</v>
      </c>
      <c r="E13737" s="1164" t="s">
        <v>3009</v>
      </c>
      <c r="F13737" s="1165">
        <v>45298</v>
      </c>
      <c r="G13737" s="1165">
        <v>45447</v>
      </c>
    </row>
    <row r="13738" spans="1:7" ht="51">
      <c r="A13738" s="1162">
        <v>15465</v>
      </c>
      <c r="B13738" s="1162">
        <v>33644</v>
      </c>
      <c r="C13738" s="1163" t="s">
        <v>27041</v>
      </c>
      <c r="D13738" s="1163" t="s">
        <v>27042</v>
      </c>
      <c r="E13738" s="1164" t="s">
        <v>3009</v>
      </c>
      <c r="F13738" s="1165">
        <v>45283</v>
      </c>
      <c r="G13738" s="1165">
        <v>45432</v>
      </c>
    </row>
    <row r="13739" spans="1:7" ht="51">
      <c r="A13739" s="1162">
        <v>15466</v>
      </c>
      <c r="B13739" s="1162">
        <v>33645</v>
      </c>
      <c r="C13739" s="1163" t="s">
        <v>27043</v>
      </c>
      <c r="D13739" s="1163" t="s">
        <v>27044</v>
      </c>
      <c r="E13739" s="1164" t="s">
        <v>3009</v>
      </c>
      <c r="F13739" s="1165">
        <v>45298</v>
      </c>
      <c r="G13739" s="1165">
        <v>45447</v>
      </c>
    </row>
    <row r="13740" spans="1:7" ht="51">
      <c r="A13740" s="1162">
        <v>15467</v>
      </c>
      <c r="B13740" s="1162">
        <v>33646</v>
      </c>
      <c r="C13740" s="1163" t="s">
        <v>27045</v>
      </c>
      <c r="D13740" s="1163" t="s">
        <v>27046</v>
      </c>
      <c r="E13740" s="1164" t="s">
        <v>3009</v>
      </c>
      <c r="F13740" s="1165">
        <v>45283</v>
      </c>
      <c r="G13740" s="1165">
        <v>45432</v>
      </c>
    </row>
    <row r="13741" spans="1:7" ht="38.25">
      <c r="A13741" s="1162">
        <v>15468</v>
      </c>
      <c r="B13741" s="1162">
        <v>33647</v>
      </c>
      <c r="C13741" s="1163" t="s">
        <v>27047</v>
      </c>
      <c r="D13741" s="1163" t="s">
        <v>27048</v>
      </c>
      <c r="E13741" s="1164" t="s">
        <v>3009</v>
      </c>
      <c r="F13741" s="1165">
        <v>45358</v>
      </c>
      <c r="G13741" s="1165">
        <v>45507</v>
      </c>
    </row>
    <row r="13742" spans="1:7" ht="38.25">
      <c r="A13742" s="1162">
        <v>15469</v>
      </c>
      <c r="B13742" s="1162">
        <v>33648</v>
      </c>
      <c r="C13742" s="1163" t="s">
        <v>27049</v>
      </c>
      <c r="D13742" s="1163" t="s">
        <v>27050</v>
      </c>
      <c r="E13742" s="1164" t="s">
        <v>3009</v>
      </c>
      <c r="F13742" s="1165">
        <v>45463</v>
      </c>
      <c r="G13742" s="1165">
        <v>45612</v>
      </c>
    </row>
    <row r="13743" spans="1:7" ht="38.25">
      <c r="A13743" s="1162">
        <v>15470</v>
      </c>
      <c r="B13743" s="1162">
        <v>33649</v>
      </c>
      <c r="C13743" s="1163" t="s">
        <v>27051</v>
      </c>
      <c r="D13743" s="1163" t="s">
        <v>27052</v>
      </c>
      <c r="E13743" s="1164" t="s">
        <v>3009</v>
      </c>
      <c r="F13743" s="1165">
        <v>45463</v>
      </c>
      <c r="G13743" s="1165">
        <v>45612</v>
      </c>
    </row>
    <row r="13744" spans="1:7" ht="38.25">
      <c r="A13744" s="1162">
        <v>15471</v>
      </c>
      <c r="B13744" s="1162">
        <v>33650</v>
      </c>
      <c r="C13744" s="1163" t="s">
        <v>27053</v>
      </c>
      <c r="D13744" s="1163" t="s">
        <v>27054</v>
      </c>
      <c r="E13744" s="1164" t="s">
        <v>3009</v>
      </c>
      <c r="F13744" s="1165">
        <v>45463</v>
      </c>
      <c r="G13744" s="1165">
        <v>45612</v>
      </c>
    </row>
    <row r="13745" spans="1:7" ht="38.25">
      <c r="A13745" s="1162">
        <v>15472</v>
      </c>
      <c r="B13745" s="1162">
        <v>33651</v>
      </c>
      <c r="C13745" s="1163" t="s">
        <v>27055</v>
      </c>
      <c r="D13745" s="1163" t="s">
        <v>27056</v>
      </c>
      <c r="E13745" s="1164" t="s">
        <v>3009</v>
      </c>
      <c r="F13745" s="1165">
        <v>45463</v>
      </c>
      <c r="G13745" s="1165">
        <v>45612</v>
      </c>
    </row>
    <row r="13746" spans="1:7" ht="25.5">
      <c r="A13746" s="1158">
        <v>15473</v>
      </c>
      <c r="B13746" s="1158">
        <v>33652</v>
      </c>
      <c r="C13746" s="1159" t="s">
        <v>27057</v>
      </c>
      <c r="D13746" s="1159" t="s">
        <v>27058</v>
      </c>
      <c r="E13746" s="1160" t="s">
        <v>4061</v>
      </c>
      <c r="F13746" s="1161">
        <v>44568</v>
      </c>
      <c r="G13746" s="1161">
        <v>45617</v>
      </c>
    </row>
    <row r="13747" spans="1:7">
      <c r="A13747" s="1162">
        <v>15474</v>
      </c>
      <c r="B13747" s="1162">
        <v>33653</v>
      </c>
      <c r="C13747" s="1163" t="s">
        <v>27059</v>
      </c>
      <c r="D13747" s="1163" t="s">
        <v>27060</v>
      </c>
      <c r="E13747" s="1164" t="s">
        <v>2357</v>
      </c>
      <c r="F13747" s="1165">
        <v>45617</v>
      </c>
      <c r="G13747" s="1165">
        <v>45617</v>
      </c>
    </row>
    <row r="13748" spans="1:7">
      <c r="A13748" s="1158">
        <v>15475</v>
      </c>
      <c r="B13748" s="1158">
        <v>33654</v>
      </c>
      <c r="C13748" s="1159" t="s">
        <v>11951</v>
      </c>
      <c r="D13748" s="1159" t="s">
        <v>3179</v>
      </c>
      <c r="E13748" s="1160" t="s">
        <v>6693</v>
      </c>
      <c r="F13748" s="1161">
        <v>44568</v>
      </c>
      <c r="G13748" s="1161">
        <v>45217</v>
      </c>
    </row>
    <row r="13749" spans="1:7" ht="25.5">
      <c r="A13749" s="1162">
        <v>15476</v>
      </c>
      <c r="B13749" s="1162">
        <v>33655</v>
      </c>
      <c r="C13749" s="1163" t="s">
        <v>27061</v>
      </c>
      <c r="D13749" s="1163" t="s">
        <v>27062</v>
      </c>
      <c r="E13749" s="1164" t="s">
        <v>9571</v>
      </c>
      <c r="F13749" s="1165">
        <v>44568</v>
      </c>
      <c r="G13749" s="1165">
        <v>45167</v>
      </c>
    </row>
    <row r="13750" spans="1:7" ht="25.5">
      <c r="A13750" s="1162">
        <v>15477</v>
      </c>
      <c r="B13750" s="1162">
        <v>33656</v>
      </c>
      <c r="C13750" s="1163" t="s">
        <v>27063</v>
      </c>
      <c r="D13750" s="1163" t="s">
        <v>27064</v>
      </c>
      <c r="E13750" s="1164" t="s">
        <v>9571</v>
      </c>
      <c r="F13750" s="1165">
        <v>44588</v>
      </c>
      <c r="G13750" s="1165">
        <v>45187</v>
      </c>
    </row>
    <row r="13751" spans="1:7" ht="25.5">
      <c r="A13751" s="1162">
        <v>15478</v>
      </c>
      <c r="B13751" s="1162">
        <v>33657</v>
      </c>
      <c r="C13751" s="1163" t="s">
        <v>27065</v>
      </c>
      <c r="D13751" s="1163" t="s">
        <v>27066</v>
      </c>
      <c r="E13751" s="1164" t="s">
        <v>9571</v>
      </c>
      <c r="F13751" s="1165">
        <v>44578</v>
      </c>
      <c r="G13751" s="1165">
        <v>45177</v>
      </c>
    </row>
    <row r="13752" spans="1:7" ht="25.5">
      <c r="A13752" s="1162">
        <v>15479</v>
      </c>
      <c r="B13752" s="1162">
        <v>33658</v>
      </c>
      <c r="C13752" s="1163" t="s">
        <v>27067</v>
      </c>
      <c r="D13752" s="1163" t="s">
        <v>27068</v>
      </c>
      <c r="E13752" s="1164" t="s">
        <v>9571</v>
      </c>
      <c r="F13752" s="1165">
        <v>44618</v>
      </c>
      <c r="G13752" s="1165">
        <v>45217</v>
      </c>
    </row>
    <row r="13753" spans="1:7">
      <c r="A13753" s="1158">
        <v>15480</v>
      </c>
      <c r="B13753" s="1158">
        <v>33659</v>
      </c>
      <c r="C13753" s="1159" t="s">
        <v>11960</v>
      </c>
      <c r="D13753" s="1159" t="s">
        <v>12561</v>
      </c>
      <c r="E13753" s="1160" t="s">
        <v>4939</v>
      </c>
      <c r="F13753" s="1161">
        <v>45168</v>
      </c>
      <c r="G13753" s="1161">
        <v>45517</v>
      </c>
    </row>
    <row r="13754" spans="1:7" ht="25.5">
      <c r="A13754" s="1162">
        <v>15481</v>
      </c>
      <c r="B13754" s="1162">
        <v>33660</v>
      </c>
      <c r="C13754" s="1163" t="s">
        <v>27069</v>
      </c>
      <c r="D13754" s="1163" t="s">
        <v>27070</v>
      </c>
      <c r="E13754" s="1164" t="s">
        <v>3308</v>
      </c>
      <c r="F13754" s="1165">
        <v>45418</v>
      </c>
      <c r="G13754" s="1165">
        <v>45517</v>
      </c>
    </row>
    <row r="13755" spans="1:7" ht="38.25">
      <c r="A13755" s="1162">
        <v>15482</v>
      </c>
      <c r="B13755" s="1162">
        <v>33661</v>
      </c>
      <c r="C13755" s="1163" t="s">
        <v>27071</v>
      </c>
      <c r="D13755" s="1163" t="s">
        <v>27072</v>
      </c>
      <c r="E13755" s="1164" t="s">
        <v>3029</v>
      </c>
      <c r="F13755" s="1165">
        <v>45168</v>
      </c>
      <c r="G13755" s="1165">
        <v>45417</v>
      </c>
    </row>
    <row r="13756" spans="1:7" ht="38.25">
      <c r="A13756" s="1162">
        <v>15483</v>
      </c>
      <c r="B13756" s="1162">
        <v>33662</v>
      </c>
      <c r="C13756" s="1163" t="s">
        <v>27073</v>
      </c>
      <c r="D13756" s="1163" t="s">
        <v>27074</v>
      </c>
      <c r="E13756" s="1164" t="s">
        <v>3029</v>
      </c>
      <c r="F13756" s="1165">
        <v>45168</v>
      </c>
      <c r="G13756" s="1165">
        <v>45417</v>
      </c>
    </row>
    <row r="13757" spans="1:7" ht="25.5">
      <c r="A13757" s="1162">
        <v>15484</v>
      </c>
      <c r="B13757" s="1162">
        <v>33663</v>
      </c>
      <c r="C13757" s="1163" t="s">
        <v>27075</v>
      </c>
      <c r="D13757" s="1163" t="s">
        <v>27076</v>
      </c>
      <c r="E13757" s="1164" t="s">
        <v>3034</v>
      </c>
      <c r="F13757" s="1165">
        <v>45418</v>
      </c>
      <c r="G13757" s="1165">
        <v>45477</v>
      </c>
    </row>
    <row r="13758" spans="1:7">
      <c r="A13758" s="1158">
        <v>15485</v>
      </c>
      <c r="B13758" s="1158">
        <v>33664</v>
      </c>
      <c r="C13758" s="1159" t="s">
        <v>11969</v>
      </c>
      <c r="D13758" s="1159" t="s">
        <v>12493</v>
      </c>
      <c r="E13758" s="1160" t="s">
        <v>3955</v>
      </c>
      <c r="F13758" s="1161">
        <v>45418</v>
      </c>
      <c r="G13758" s="1161">
        <v>45617</v>
      </c>
    </row>
    <row r="13759" spans="1:7" ht="38.25">
      <c r="A13759" s="1162">
        <v>15486</v>
      </c>
      <c r="B13759" s="1162">
        <v>33665</v>
      </c>
      <c r="C13759" s="1163" t="s">
        <v>27077</v>
      </c>
      <c r="D13759" s="1163" t="s">
        <v>27078</v>
      </c>
      <c r="E13759" s="1164" t="s">
        <v>3955</v>
      </c>
      <c r="F13759" s="1165">
        <v>45418</v>
      </c>
      <c r="G13759" s="1165">
        <v>45617</v>
      </c>
    </row>
    <row r="13760" spans="1:7" ht="25.5">
      <c r="A13760" s="1162">
        <v>15487</v>
      </c>
      <c r="B13760" s="1162">
        <v>33666</v>
      </c>
      <c r="C13760" s="1163" t="s">
        <v>27079</v>
      </c>
      <c r="D13760" s="1163" t="s">
        <v>27080</v>
      </c>
      <c r="E13760" s="1164" t="s">
        <v>3955</v>
      </c>
      <c r="F13760" s="1165">
        <v>45418</v>
      </c>
      <c r="G13760" s="1165">
        <v>45617</v>
      </c>
    </row>
    <row r="13761" spans="1:7" ht="38.25">
      <c r="A13761" s="1162">
        <v>15488</v>
      </c>
      <c r="B13761" s="1162">
        <v>33667</v>
      </c>
      <c r="C13761" s="1163" t="s">
        <v>27081</v>
      </c>
      <c r="D13761" s="1163" t="s">
        <v>27082</v>
      </c>
      <c r="E13761" s="1164" t="s">
        <v>3955</v>
      </c>
      <c r="F13761" s="1165">
        <v>45418</v>
      </c>
      <c r="G13761" s="1165">
        <v>45617</v>
      </c>
    </row>
    <row r="13762" spans="1:7" ht="25.5">
      <c r="A13762" s="1162">
        <v>15489</v>
      </c>
      <c r="B13762" s="1162">
        <v>33668</v>
      </c>
      <c r="C13762" s="1163" t="s">
        <v>27083</v>
      </c>
      <c r="D13762" s="1163" t="s">
        <v>27084</v>
      </c>
      <c r="E13762" s="1164" t="s">
        <v>3955</v>
      </c>
      <c r="F13762" s="1165">
        <v>45418</v>
      </c>
      <c r="G13762" s="1165">
        <v>45617</v>
      </c>
    </row>
    <row r="13763" spans="1:7" ht="25.5">
      <c r="A13763" s="1162">
        <v>15490</v>
      </c>
      <c r="B13763" s="1162">
        <v>33669</v>
      </c>
      <c r="C13763" s="1163" t="s">
        <v>27085</v>
      </c>
      <c r="D13763" s="1163" t="s">
        <v>27086</v>
      </c>
      <c r="E13763" s="1164" t="s">
        <v>3955</v>
      </c>
      <c r="F13763" s="1165">
        <v>45418</v>
      </c>
      <c r="G13763" s="1165">
        <v>45617</v>
      </c>
    </row>
    <row r="13764" spans="1:7" ht="38.25">
      <c r="A13764" s="1162">
        <v>15491</v>
      </c>
      <c r="B13764" s="1162">
        <v>33670</v>
      </c>
      <c r="C13764" s="1163" t="s">
        <v>27087</v>
      </c>
      <c r="D13764" s="1163" t="s">
        <v>27088</v>
      </c>
      <c r="E13764" s="1164" t="s">
        <v>3955</v>
      </c>
      <c r="F13764" s="1165">
        <v>45418</v>
      </c>
      <c r="G13764" s="1165">
        <v>45617</v>
      </c>
    </row>
    <row r="13765" spans="1:7" ht="38.25">
      <c r="A13765" s="1162">
        <v>15492</v>
      </c>
      <c r="B13765" s="1162">
        <v>33671</v>
      </c>
      <c r="C13765" s="1163" t="s">
        <v>27089</v>
      </c>
      <c r="D13765" s="1163" t="s">
        <v>27090</v>
      </c>
      <c r="E13765" s="1164" t="s">
        <v>3955</v>
      </c>
      <c r="F13765" s="1165">
        <v>45418</v>
      </c>
      <c r="G13765" s="1165">
        <v>45617</v>
      </c>
    </row>
    <row r="13766" spans="1:7" ht="38.25">
      <c r="A13766" s="1162">
        <v>15493</v>
      </c>
      <c r="B13766" s="1162">
        <v>33672</v>
      </c>
      <c r="C13766" s="1163" t="s">
        <v>27091</v>
      </c>
      <c r="D13766" s="1163" t="s">
        <v>27092</v>
      </c>
      <c r="E13766" s="1164" t="s">
        <v>3955</v>
      </c>
      <c r="F13766" s="1165">
        <v>45418</v>
      </c>
      <c r="G13766" s="1165">
        <v>45617</v>
      </c>
    </row>
    <row r="13767" spans="1:7" ht="38.25">
      <c r="A13767" s="1162">
        <v>15494</v>
      </c>
      <c r="B13767" s="1162">
        <v>33673</v>
      </c>
      <c r="C13767" s="1163" t="s">
        <v>27093</v>
      </c>
      <c r="D13767" s="1163" t="s">
        <v>27094</v>
      </c>
      <c r="E13767" s="1164" t="s">
        <v>3955</v>
      </c>
      <c r="F13767" s="1165">
        <v>45418</v>
      </c>
      <c r="G13767" s="1165">
        <v>45617</v>
      </c>
    </row>
    <row r="13768" spans="1:7" ht="25.5">
      <c r="A13768" s="1162">
        <v>15495</v>
      </c>
      <c r="B13768" s="1162">
        <v>33674</v>
      </c>
      <c r="C13768" s="1163" t="s">
        <v>27095</v>
      </c>
      <c r="D13768" s="1163" t="s">
        <v>27096</v>
      </c>
      <c r="E13768" s="1164" t="s">
        <v>3955</v>
      </c>
      <c r="F13768" s="1165">
        <v>45418</v>
      </c>
      <c r="G13768" s="1165">
        <v>45617</v>
      </c>
    </row>
    <row r="13769" spans="1:7" ht="25.5">
      <c r="A13769" s="1158">
        <v>15496</v>
      </c>
      <c r="B13769" s="1158">
        <v>33675</v>
      </c>
      <c r="C13769" s="1159" t="s">
        <v>27097</v>
      </c>
      <c r="D13769" s="1159" t="s">
        <v>27098</v>
      </c>
      <c r="E13769" s="1160" t="s">
        <v>3106</v>
      </c>
      <c r="F13769" s="1161">
        <v>45218</v>
      </c>
      <c r="G13769" s="1161">
        <v>45653</v>
      </c>
    </row>
    <row r="13770" spans="1:7">
      <c r="A13770" s="1162">
        <v>15497</v>
      </c>
      <c r="B13770" s="1162">
        <v>33676</v>
      </c>
      <c r="C13770" s="1163" t="s">
        <v>27099</v>
      </c>
      <c r="D13770" s="1163" t="s">
        <v>27100</v>
      </c>
      <c r="E13770" s="1164" t="s">
        <v>2357</v>
      </c>
      <c r="F13770" s="1165">
        <v>45653</v>
      </c>
      <c r="G13770" s="1165">
        <v>45653</v>
      </c>
    </row>
    <row r="13771" spans="1:7">
      <c r="A13771" s="1158">
        <v>15498</v>
      </c>
      <c r="B13771" s="1158">
        <v>33677</v>
      </c>
      <c r="C13771" s="1159" t="s">
        <v>11960</v>
      </c>
      <c r="D13771" s="1159" t="s">
        <v>12561</v>
      </c>
      <c r="E13771" s="1160" t="s">
        <v>3029</v>
      </c>
      <c r="F13771" s="1161">
        <v>45218</v>
      </c>
      <c r="G13771" s="1161">
        <v>45467</v>
      </c>
    </row>
    <row r="13772" spans="1:7" ht="25.5">
      <c r="A13772" s="1162">
        <v>15499</v>
      </c>
      <c r="B13772" s="1162">
        <v>33678</v>
      </c>
      <c r="C13772" s="1163" t="s">
        <v>27101</v>
      </c>
      <c r="D13772" s="1163" t="s">
        <v>27102</v>
      </c>
      <c r="E13772" s="1164" t="s">
        <v>3034</v>
      </c>
      <c r="F13772" s="1165">
        <v>45218</v>
      </c>
      <c r="G13772" s="1165">
        <v>45277</v>
      </c>
    </row>
    <row r="13773" spans="1:7" ht="38.25">
      <c r="A13773" s="1162">
        <v>15500</v>
      </c>
      <c r="B13773" s="1162">
        <v>33679</v>
      </c>
      <c r="C13773" s="1163" t="s">
        <v>27103</v>
      </c>
      <c r="D13773" s="1163" t="s">
        <v>27104</v>
      </c>
      <c r="E13773" s="1164" t="s">
        <v>3029</v>
      </c>
      <c r="F13773" s="1165">
        <v>45218</v>
      </c>
      <c r="G13773" s="1165">
        <v>45467</v>
      </c>
    </row>
    <row r="13774" spans="1:7" ht="38.25">
      <c r="A13774" s="1162">
        <v>15501</v>
      </c>
      <c r="B13774" s="1162">
        <v>33680</v>
      </c>
      <c r="C13774" s="1163" t="s">
        <v>27105</v>
      </c>
      <c r="D13774" s="1163" t="s">
        <v>27106</v>
      </c>
      <c r="E13774" s="1164" t="s">
        <v>3029</v>
      </c>
      <c r="F13774" s="1165">
        <v>45218</v>
      </c>
      <c r="G13774" s="1165">
        <v>45467</v>
      </c>
    </row>
    <row r="13775" spans="1:7" ht="25.5">
      <c r="A13775" s="1162">
        <v>15502</v>
      </c>
      <c r="B13775" s="1162">
        <v>33681</v>
      </c>
      <c r="C13775" s="1163" t="s">
        <v>27107</v>
      </c>
      <c r="D13775" s="1163" t="s">
        <v>27108</v>
      </c>
      <c r="E13775" s="1164" t="s">
        <v>3308</v>
      </c>
      <c r="F13775" s="1165">
        <v>45218</v>
      </c>
      <c r="G13775" s="1165">
        <v>45317</v>
      </c>
    </row>
    <row r="13776" spans="1:7">
      <c r="A13776" s="1158">
        <v>15503</v>
      </c>
      <c r="B13776" s="1158">
        <v>33682</v>
      </c>
      <c r="C13776" s="1159" t="s">
        <v>11969</v>
      </c>
      <c r="D13776" s="1159" t="s">
        <v>12493</v>
      </c>
      <c r="E13776" s="1160" t="s">
        <v>3106</v>
      </c>
      <c r="F13776" s="1161">
        <v>45218</v>
      </c>
      <c r="G13776" s="1161">
        <v>45653</v>
      </c>
    </row>
    <row r="13777" spans="1:7" ht="25.5">
      <c r="A13777" s="1162">
        <v>15504</v>
      </c>
      <c r="B13777" s="1162">
        <v>33683</v>
      </c>
      <c r="C13777" s="1163" t="s">
        <v>27109</v>
      </c>
      <c r="D13777" s="1163" t="s">
        <v>27110</v>
      </c>
      <c r="E13777" s="1164" t="s">
        <v>3106</v>
      </c>
      <c r="F13777" s="1165">
        <v>45218</v>
      </c>
      <c r="G13777" s="1165">
        <v>45653</v>
      </c>
    </row>
    <row r="13778" spans="1:7" ht="25.5">
      <c r="A13778" s="1162">
        <v>15505</v>
      </c>
      <c r="B13778" s="1162">
        <v>33684</v>
      </c>
      <c r="C13778" s="1163" t="s">
        <v>27111</v>
      </c>
      <c r="D13778" s="1163" t="s">
        <v>27112</v>
      </c>
      <c r="E13778" s="1164" t="s">
        <v>3106</v>
      </c>
      <c r="F13778" s="1165">
        <v>45218</v>
      </c>
      <c r="G13778" s="1165">
        <v>45653</v>
      </c>
    </row>
    <row r="13779" spans="1:7" ht="38.25">
      <c r="A13779" s="1162">
        <v>15506</v>
      </c>
      <c r="B13779" s="1162">
        <v>33685</v>
      </c>
      <c r="C13779" s="1163" t="s">
        <v>27113</v>
      </c>
      <c r="D13779" s="1163" t="s">
        <v>27114</v>
      </c>
      <c r="E13779" s="1164" t="s">
        <v>3106</v>
      </c>
      <c r="F13779" s="1165">
        <v>45218</v>
      </c>
      <c r="G13779" s="1165">
        <v>45653</v>
      </c>
    </row>
    <row r="13780" spans="1:7" ht="25.5">
      <c r="A13780" s="1162">
        <v>15507</v>
      </c>
      <c r="B13780" s="1162">
        <v>33686</v>
      </c>
      <c r="C13780" s="1163" t="s">
        <v>27115</v>
      </c>
      <c r="D13780" s="1163" t="s">
        <v>27116</v>
      </c>
      <c r="E13780" s="1164" t="s">
        <v>3106</v>
      </c>
      <c r="F13780" s="1165">
        <v>45218</v>
      </c>
      <c r="G13780" s="1165">
        <v>45653</v>
      </c>
    </row>
    <row r="13781" spans="1:7" ht="25.5">
      <c r="A13781" s="1158">
        <v>15508</v>
      </c>
      <c r="B13781" s="1158">
        <v>33687</v>
      </c>
      <c r="C13781" s="1159" t="s">
        <v>27117</v>
      </c>
      <c r="D13781" s="1159" t="s">
        <v>27118</v>
      </c>
      <c r="E13781" s="1160" t="s">
        <v>12013</v>
      </c>
      <c r="F13781" s="1161">
        <v>44578</v>
      </c>
      <c r="G13781" s="1161">
        <v>45663</v>
      </c>
    </row>
    <row r="13782" spans="1:7">
      <c r="A13782" s="1162">
        <v>15509</v>
      </c>
      <c r="B13782" s="1162">
        <v>33688</v>
      </c>
      <c r="C13782" s="1163" t="s">
        <v>27119</v>
      </c>
      <c r="D13782" s="1163" t="s">
        <v>27120</v>
      </c>
      <c r="E13782" s="1164" t="s">
        <v>2357</v>
      </c>
      <c r="F13782" s="1165">
        <v>45663</v>
      </c>
      <c r="G13782" s="1165">
        <v>45663</v>
      </c>
    </row>
    <row r="13783" spans="1:7">
      <c r="A13783" s="1158">
        <v>15510</v>
      </c>
      <c r="B13783" s="1158">
        <v>33689</v>
      </c>
      <c r="C13783" s="1159" t="s">
        <v>11951</v>
      </c>
      <c r="D13783" s="1159" t="s">
        <v>3179</v>
      </c>
      <c r="E13783" s="1160" t="s">
        <v>12016</v>
      </c>
      <c r="F13783" s="1161">
        <v>44578</v>
      </c>
      <c r="G13783" s="1161">
        <v>45207</v>
      </c>
    </row>
    <row r="13784" spans="1:7" ht="25.5">
      <c r="A13784" s="1162">
        <v>15511</v>
      </c>
      <c r="B13784" s="1162">
        <v>33690</v>
      </c>
      <c r="C13784" s="1163" t="s">
        <v>27121</v>
      </c>
      <c r="D13784" s="1163" t="s">
        <v>27122</v>
      </c>
      <c r="E13784" s="1164" t="s">
        <v>3106</v>
      </c>
      <c r="F13784" s="1165">
        <v>44578</v>
      </c>
      <c r="G13784" s="1165">
        <v>45013</v>
      </c>
    </row>
    <row r="13785" spans="1:7" ht="25.5">
      <c r="A13785" s="1162">
        <v>15512</v>
      </c>
      <c r="B13785" s="1162">
        <v>33691</v>
      </c>
      <c r="C13785" s="1163" t="s">
        <v>27123</v>
      </c>
      <c r="D13785" s="1163" t="s">
        <v>27124</v>
      </c>
      <c r="E13785" s="1164" t="s">
        <v>3106</v>
      </c>
      <c r="F13785" s="1165">
        <v>44578</v>
      </c>
      <c r="G13785" s="1165">
        <v>45013</v>
      </c>
    </row>
    <row r="13786" spans="1:7" ht="25.5">
      <c r="A13786" s="1162">
        <v>15513</v>
      </c>
      <c r="B13786" s="1162">
        <v>33692</v>
      </c>
      <c r="C13786" s="1163" t="s">
        <v>27125</v>
      </c>
      <c r="D13786" s="1163" t="s">
        <v>27126</v>
      </c>
      <c r="E13786" s="1164" t="s">
        <v>9571</v>
      </c>
      <c r="F13786" s="1165">
        <v>44608</v>
      </c>
      <c r="G13786" s="1165">
        <v>45207</v>
      </c>
    </row>
    <row r="13787" spans="1:7">
      <c r="A13787" s="1158">
        <v>15514</v>
      </c>
      <c r="B13787" s="1158">
        <v>33693</v>
      </c>
      <c r="C13787" s="1159" t="s">
        <v>11960</v>
      </c>
      <c r="D13787" s="1159" t="s">
        <v>12561</v>
      </c>
      <c r="E13787" s="1160" t="s">
        <v>9970</v>
      </c>
      <c r="F13787" s="1161">
        <v>45014</v>
      </c>
      <c r="G13787" s="1161">
        <v>45563</v>
      </c>
    </row>
    <row r="13788" spans="1:7" ht="25.5">
      <c r="A13788" s="1162">
        <v>15515</v>
      </c>
      <c r="B13788" s="1162">
        <v>33694</v>
      </c>
      <c r="C13788" s="1163" t="s">
        <v>27127</v>
      </c>
      <c r="D13788" s="1163" t="s">
        <v>27128</v>
      </c>
      <c r="E13788" s="1164" t="s">
        <v>3308</v>
      </c>
      <c r="F13788" s="1165">
        <v>45464</v>
      </c>
      <c r="G13788" s="1165">
        <v>45563</v>
      </c>
    </row>
    <row r="13789" spans="1:7" ht="38.25">
      <c r="A13789" s="1162">
        <v>15516</v>
      </c>
      <c r="B13789" s="1162">
        <v>33695</v>
      </c>
      <c r="C13789" s="1163" t="s">
        <v>27129</v>
      </c>
      <c r="D13789" s="1163" t="s">
        <v>27130</v>
      </c>
      <c r="E13789" s="1164" t="s">
        <v>4589</v>
      </c>
      <c r="F13789" s="1165">
        <v>45014</v>
      </c>
      <c r="G13789" s="1165">
        <v>45463</v>
      </c>
    </row>
    <row r="13790" spans="1:7" ht="38.25">
      <c r="A13790" s="1162">
        <v>15517</v>
      </c>
      <c r="B13790" s="1162">
        <v>33696</v>
      </c>
      <c r="C13790" s="1163" t="s">
        <v>27131</v>
      </c>
      <c r="D13790" s="1163" t="s">
        <v>27132</v>
      </c>
      <c r="E13790" s="1164" t="s">
        <v>4589</v>
      </c>
      <c r="F13790" s="1165">
        <v>45014</v>
      </c>
      <c r="G13790" s="1165">
        <v>45463</v>
      </c>
    </row>
    <row r="13791" spans="1:7" ht="25.5">
      <c r="A13791" s="1162">
        <v>15518</v>
      </c>
      <c r="B13791" s="1162">
        <v>33697</v>
      </c>
      <c r="C13791" s="1163" t="s">
        <v>27133</v>
      </c>
      <c r="D13791" s="1163" t="s">
        <v>27134</v>
      </c>
      <c r="E13791" s="1164" t="s">
        <v>3308</v>
      </c>
      <c r="F13791" s="1165">
        <v>45464</v>
      </c>
      <c r="G13791" s="1165">
        <v>45563</v>
      </c>
    </row>
    <row r="13792" spans="1:7">
      <c r="A13792" s="1158">
        <v>15519</v>
      </c>
      <c r="B13792" s="1158">
        <v>33698</v>
      </c>
      <c r="C13792" s="1159" t="s">
        <v>11969</v>
      </c>
      <c r="D13792" s="1159" t="s">
        <v>12493</v>
      </c>
      <c r="E13792" s="1160" t="s">
        <v>3955</v>
      </c>
      <c r="F13792" s="1161">
        <v>45464</v>
      </c>
      <c r="G13792" s="1161">
        <v>45663</v>
      </c>
    </row>
    <row r="13793" spans="1:7" ht="38.25">
      <c r="A13793" s="1162">
        <v>15520</v>
      </c>
      <c r="B13793" s="1162">
        <v>33699</v>
      </c>
      <c r="C13793" s="1163" t="s">
        <v>27135</v>
      </c>
      <c r="D13793" s="1163" t="s">
        <v>27136</v>
      </c>
      <c r="E13793" s="1164" t="s">
        <v>3955</v>
      </c>
      <c r="F13793" s="1165">
        <v>45464</v>
      </c>
      <c r="G13793" s="1165">
        <v>45663</v>
      </c>
    </row>
    <row r="13794" spans="1:7" ht="25.5">
      <c r="A13794" s="1162">
        <v>15521</v>
      </c>
      <c r="B13794" s="1162">
        <v>33700</v>
      </c>
      <c r="C13794" s="1163" t="s">
        <v>27137</v>
      </c>
      <c r="D13794" s="1163" t="s">
        <v>27138</v>
      </c>
      <c r="E13794" s="1164" t="s">
        <v>3955</v>
      </c>
      <c r="F13794" s="1165">
        <v>45464</v>
      </c>
      <c r="G13794" s="1165">
        <v>45663</v>
      </c>
    </row>
    <row r="13795" spans="1:7" ht="25.5">
      <c r="A13795" s="1162">
        <v>15522</v>
      </c>
      <c r="B13795" s="1162">
        <v>33701</v>
      </c>
      <c r="C13795" s="1163" t="s">
        <v>27139</v>
      </c>
      <c r="D13795" s="1163" t="s">
        <v>27140</v>
      </c>
      <c r="E13795" s="1164" t="s">
        <v>3955</v>
      </c>
      <c r="F13795" s="1165">
        <v>45464</v>
      </c>
      <c r="G13795" s="1165">
        <v>45663</v>
      </c>
    </row>
    <row r="13796" spans="1:7" ht="25.5">
      <c r="A13796" s="1162">
        <v>15523</v>
      </c>
      <c r="B13796" s="1162">
        <v>33702</v>
      </c>
      <c r="C13796" s="1163" t="s">
        <v>27141</v>
      </c>
      <c r="D13796" s="1163" t="s">
        <v>27142</v>
      </c>
      <c r="E13796" s="1164" t="s">
        <v>3955</v>
      </c>
      <c r="F13796" s="1165">
        <v>45464</v>
      </c>
      <c r="G13796" s="1165">
        <v>45663</v>
      </c>
    </row>
    <row r="13797" spans="1:7" ht="38.25">
      <c r="A13797" s="1162">
        <v>15524</v>
      </c>
      <c r="B13797" s="1162">
        <v>33703</v>
      </c>
      <c r="C13797" s="1163" t="s">
        <v>27143</v>
      </c>
      <c r="D13797" s="1163" t="s">
        <v>27144</v>
      </c>
      <c r="E13797" s="1164" t="s">
        <v>3955</v>
      </c>
      <c r="F13797" s="1165">
        <v>45464</v>
      </c>
      <c r="G13797" s="1165">
        <v>45663</v>
      </c>
    </row>
    <row r="13798" spans="1:7" ht="25.5">
      <c r="A13798" s="1162">
        <v>15525</v>
      </c>
      <c r="B13798" s="1162">
        <v>33704</v>
      </c>
      <c r="C13798" s="1163" t="s">
        <v>27145</v>
      </c>
      <c r="D13798" s="1163" t="s">
        <v>27146</v>
      </c>
      <c r="E13798" s="1164" t="s">
        <v>3955</v>
      </c>
      <c r="F13798" s="1165">
        <v>45464</v>
      </c>
      <c r="G13798" s="1165">
        <v>45663</v>
      </c>
    </row>
    <row r="13799" spans="1:7" ht="38.25">
      <c r="A13799" s="1162">
        <v>15526</v>
      </c>
      <c r="B13799" s="1162">
        <v>33705</v>
      </c>
      <c r="C13799" s="1163" t="s">
        <v>27147</v>
      </c>
      <c r="D13799" s="1163" t="s">
        <v>27148</v>
      </c>
      <c r="E13799" s="1164" t="s">
        <v>3955</v>
      </c>
      <c r="F13799" s="1165">
        <v>45464</v>
      </c>
      <c r="G13799" s="1165">
        <v>45663</v>
      </c>
    </row>
    <row r="13800" spans="1:7" ht="38.25">
      <c r="A13800" s="1162">
        <v>15527</v>
      </c>
      <c r="B13800" s="1162">
        <v>33706</v>
      </c>
      <c r="C13800" s="1163" t="s">
        <v>27149</v>
      </c>
      <c r="D13800" s="1163" t="s">
        <v>27150</v>
      </c>
      <c r="E13800" s="1164" t="s">
        <v>3955</v>
      </c>
      <c r="F13800" s="1165">
        <v>45464</v>
      </c>
      <c r="G13800" s="1165">
        <v>45663</v>
      </c>
    </row>
    <row r="13801" spans="1:7" ht="38.25">
      <c r="A13801" s="1162">
        <v>15528</v>
      </c>
      <c r="B13801" s="1162">
        <v>33707</v>
      </c>
      <c r="C13801" s="1163" t="s">
        <v>27151</v>
      </c>
      <c r="D13801" s="1163" t="s">
        <v>27152</v>
      </c>
      <c r="E13801" s="1164" t="s">
        <v>3955</v>
      </c>
      <c r="F13801" s="1165">
        <v>45464</v>
      </c>
      <c r="G13801" s="1165">
        <v>45663</v>
      </c>
    </row>
    <row r="13802" spans="1:7" ht="38.25">
      <c r="A13802" s="1162">
        <v>15529</v>
      </c>
      <c r="B13802" s="1162">
        <v>33708</v>
      </c>
      <c r="C13802" s="1163" t="s">
        <v>27153</v>
      </c>
      <c r="D13802" s="1163" t="s">
        <v>27154</v>
      </c>
      <c r="E13802" s="1164" t="s">
        <v>3955</v>
      </c>
      <c r="F13802" s="1165">
        <v>45464</v>
      </c>
      <c r="G13802" s="1165">
        <v>45663</v>
      </c>
    </row>
    <row r="13803" spans="1:7" ht="25.5">
      <c r="A13803" s="1158">
        <v>15530</v>
      </c>
      <c r="B13803" s="1158">
        <v>33709</v>
      </c>
      <c r="C13803" s="1159" t="s">
        <v>27155</v>
      </c>
      <c r="D13803" s="1159" t="s">
        <v>27156</v>
      </c>
      <c r="E13803" s="1160" t="s">
        <v>9571</v>
      </c>
      <c r="F13803" s="1161">
        <v>45014</v>
      </c>
      <c r="G13803" s="1161">
        <v>45613</v>
      </c>
    </row>
    <row r="13804" spans="1:7">
      <c r="A13804" s="1162">
        <v>15531</v>
      </c>
      <c r="B13804" s="1162">
        <v>33710</v>
      </c>
      <c r="C13804" s="1163" t="s">
        <v>27157</v>
      </c>
      <c r="D13804" s="1163" t="s">
        <v>27158</v>
      </c>
      <c r="E13804" s="1164" t="s">
        <v>2357</v>
      </c>
      <c r="F13804" s="1165">
        <v>45613</v>
      </c>
      <c r="G13804" s="1165">
        <v>45613</v>
      </c>
    </row>
    <row r="13805" spans="1:7">
      <c r="A13805" s="1158">
        <v>15532</v>
      </c>
      <c r="B13805" s="1158">
        <v>33711</v>
      </c>
      <c r="C13805" s="1159" t="s">
        <v>11960</v>
      </c>
      <c r="D13805" s="1159" t="s">
        <v>12561</v>
      </c>
      <c r="E13805" s="1160" t="s">
        <v>6327</v>
      </c>
      <c r="F13805" s="1161">
        <v>45014</v>
      </c>
      <c r="G13805" s="1161">
        <v>45513</v>
      </c>
    </row>
    <row r="13806" spans="1:7" ht="25.5">
      <c r="A13806" s="1162">
        <v>15533</v>
      </c>
      <c r="B13806" s="1162">
        <v>33712</v>
      </c>
      <c r="C13806" s="1163" t="s">
        <v>27159</v>
      </c>
      <c r="D13806" s="1163" t="s">
        <v>27160</v>
      </c>
      <c r="E13806" s="1164" t="s">
        <v>3308</v>
      </c>
      <c r="F13806" s="1165">
        <v>45414</v>
      </c>
      <c r="G13806" s="1165">
        <v>45513</v>
      </c>
    </row>
    <row r="13807" spans="1:7" ht="38.25">
      <c r="A13807" s="1162">
        <v>15534</v>
      </c>
      <c r="B13807" s="1162">
        <v>33713</v>
      </c>
      <c r="C13807" s="1163" t="s">
        <v>27161</v>
      </c>
      <c r="D13807" s="1163" t="s">
        <v>27162</v>
      </c>
      <c r="E13807" s="1164" t="s">
        <v>3424</v>
      </c>
      <c r="F13807" s="1165">
        <v>45014</v>
      </c>
      <c r="G13807" s="1165">
        <v>45413</v>
      </c>
    </row>
    <row r="13808" spans="1:7" ht="38.25">
      <c r="A13808" s="1162">
        <v>15535</v>
      </c>
      <c r="B13808" s="1162">
        <v>33714</v>
      </c>
      <c r="C13808" s="1163" t="s">
        <v>27163</v>
      </c>
      <c r="D13808" s="1163" t="s">
        <v>27164</v>
      </c>
      <c r="E13808" s="1164" t="s">
        <v>3424</v>
      </c>
      <c r="F13808" s="1165">
        <v>45014</v>
      </c>
      <c r="G13808" s="1165">
        <v>45413</v>
      </c>
    </row>
    <row r="13809" spans="1:7" ht="25.5">
      <c r="A13809" s="1162">
        <v>15536</v>
      </c>
      <c r="B13809" s="1162">
        <v>33715</v>
      </c>
      <c r="C13809" s="1163" t="s">
        <v>27165</v>
      </c>
      <c r="D13809" s="1163" t="s">
        <v>27166</v>
      </c>
      <c r="E13809" s="1164" t="s">
        <v>3308</v>
      </c>
      <c r="F13809" s="1165">
        <v>45414</v>
      </c>
      <c r="G13809" s="1165">
        <v>45513</v>
      </c>
    </row>
    <row r="13810" spans="1:7">
      <c r="A13810" s="1158">
        <v>15537</v>
      </c>
      <c r="B13810" s="1158">
        <v>33716</v>
      </c>
      <c r="C13810" s="1159" t="s">
        <v>11969</v>
      </c>
      <c r="D13810" s="1159" t="s">
        <v>12493</v>
      </c>
      <c r="E13810" s="1160" t="s">
        <v>3955</v>
      </c>
      <c r="F13810" s="1161">
        <v>45414</v>
      </c>
      <c r="G13810" s="1161">
        <v>45613</v>
      </c>
    </row>
    <row r="13811" spans="1:7" ht="25.5">
      <c r="A13811" s="1162">
        <v>15538</v>
      </c>
      <c r="B13811" s="1162">
        <v>33717</v>
      </c>
      <c r="C13811" s="1163" t="s">
        <v>27167</v>
      </c>
      <c r="D13811" s="1163" t="s">
        <v>27168</v>
      </c>
      <c r="E13811" s="1164" t="s">
        <v>3955</v>
      </c>
      <c r="F13811" s="1165">
        <v>45414</v>
      </c>
      <c r="G13811" s="1165">
        <v>45613</v>
      </c>
    </row>
    <row r="13812" spans="1:7" ht="25.5">
      <c r="A13812" s="1162">
        <v>15539</v>
      </c>
      <c r="B13812" s="1162">
        <v>33718</v>
      </c>
      <c r="C13812" s="1163" t="s">
        <v>27169</v>
      </c>
      <c r="D13812" s="1163" t="s">
        <v>27170</v>
      </c>
      <c r="E13812" s="1164" t="s">
        <v>3955</v>
      </c>
      <c r="F13812" s="1165">
        <v>45414</v>
      </c>
      <c r="G13812" s="1165">
        <v>45613</v>
      </c>
    </row>
    <row r="13813" spans="1:7" ht="38.25">
      <c r="A13813" s="1162">
        <v>15540</v>
      </c>
      <c r="B13813" s="1162">
        <v>33719</v>
      </c>
      <c r="C13813" s="1163" t="s">
        <v>27171</v>
      </c>
      <c r="D13813" s="1163" t="s">
        <v>27172</v>
      </c>
      <c r="E13813" s="1164" t="s">
        <v>3955</v>
      </c>
      <c r="F13813" s="1165">
        <v>45414</v>
      </c>
      <c r="G13813" s="1165">
        <v>45613</v>
      </c>
    </row>
    <row r="13814" spans="1:7" ht="25.5">
      <c r="A13814" s="1162">
        <v>15541</v>
      </c>
      <c r="B13814" s="1162">
        <v>33720</v>
      </c>
      <c r="C13814" s="1163" t="s">
        <v>27173</v>
      </c>
      <c r="D13814" s="1163" t="s">
        <v>27174</v>
      </c>
      <c r="E13814" s="1164" t="s">
        <v>3955</v>
      </c>
      <c r="F13814" s="1165">
        <v>45414</v>
      </c>
      <c r="G13814" s="1165">
        <v>45613</v>
      </c>
    </row>
    <row r="13815" spans="1:7" ht="25.5">
      <c r="A13815" s="1158">
        <v>15542</v>
      </c>
      <c r="B13815" s="1158">
        <v>33721</v>
      </c>
      <c r="C13815" s="1159" t="s">
        <v>27175</v>
      </c>
      <c r="D13815" s="1159" t="s">
        <v>27176</v>
      </c>
      <c r="E13815" s="1160" t="s">
        <v>12073</v>
      </c>
      <c r="F13815" s="1161">
        <v>44578</v>
      </c>
      <c r="G13815" s="1161">
        <v>45613</v>
      </c>
    </row>
    <row r="13816" spans="1:7">
      <c r="A13816" s="1162">
        <v>15543</v>
      </c>
      <c r="B13816" s="1162">
        <v>33722</v>
      </c>
      <c r="C13816" s="1163" t="s">
        <v>27177</v>
      </c>
      <c r="D13816" s="1163" t="s">
        <v>27178</v>
      </c>
      <c r="E13816" s="1164" t="s">
        <v>2357</v>
      </c>
      <c r="F13816" s="1165">
        <v>45613</v>
      </c>
      <c r="G13816" s="1165">
        <v>45613</v>
      </c>
    </row>
    <row r="13817" spans="1:7">
      <c r="A13817" s="1158">
        <v>15544</v>
      </c>
      <c r="B13817" s="1158">
        <v>33723</v>
      </c>
      <c r="C13817" s="1159" t="s">
        <v>11951</v>
      </c>
      <c r="D13817" s="1159" t="s">
        <v>3179</v>
      </c>
      <c r="E13817" s="1160" t="s">
        <v>4427</v>
      </c>
      <c r="F13817" s="1161">
        <v>44578</v>
      </c>
      <c r="G13817" s="1161">
        <v>45217</v>
      </c>
    </row>
    <row r="13818" spans="1:7" ht="25.5">
      <c r="A13818" s="1162">
        <v>15545</v>
      </c>
      <c r="B13818" s="1162">
        <v>33724</v>
      </c>
      <c r="C13818" s="1163" t="s">
        <v>27179</v>
      </c>
      <c r="D13818" s="1163" t="s">
        <v>27180</v>
      </c>
      <c r="E13818" s="1164" t="s">
        <v>3106</v>
      </c>
      <c r="F13818" s="1165">
        <v>44588</v>
      </c>
      <c r="G13818" s="1165">
        <v>45023</v>
      </c>
    </row>
    <row r="13819" spans="1:7" ht="25.5">
      <c r="A13819" s="1162">
        <v>15546</v>
      </c>
      <c r="B13819" s="1162">
        <v>33725</v>
      </c>
      <c r="C13819" s="1163" t="s">
        <v>27181</v>
      </c>
      <c r="D13819" s="1163" t="s">
        <v>27182</v>
      </c>
      <c r="E13819" s="1164" t="s">
        <v>9571</v>
      </c>
      <c r="F13819" s="1165">
        <v>44618</v>
      </c>
      <c r="G13819" s="1165">
        <v>45217</v>
      </c>
    </row>
    <row r="13820" spans="1:7" ht="25.5">
      <c r="A13820" s="1162">
        <v>15547</v>
      </c>
      <c r="B13820" s="1162">
        <v>33726</v>
      </c>
      <c r="C13820" s="1163" t="s">
        <v>27183</v>
      </c>
      <c r="D13820" s="1163" t="s">
        <v>27184</v>
      </c>
      <c r="E13820" s="1164" t="s">
        <v>3106</v>
      </c>
      <c r="F13820" s="1165">
        <v>44578</v>
      </c>
      <c r="G13820" s="1165">
        <v>45013</v>
      </c>
    </row>
    <row r="13821" spans="1:7">
      <c r="A13821" s="1158">
        <v>15548</v>
      </c>
      <c r="B13821" s="1158">
        <v>33727</v>
      </c>
      <c r="C13821" s="1159" t="s">
        <v>11960</v>
      </c>
      <c r="D13821" s="1159" t="s">
        <v>12561</v>
      </c>
      <c r="E13821" s="1160" t="s">
        <v>6327</v>
      </c>
      <c r="F13821" s="1161">
        <v>45014</v>
      </c>
      <c r="G13821" s="1161">
        <v>45513</v>
      </c>
    </row>
    <row r="13822" spans="1:7" ht="25.5">
      <c r="A13822" s="1162">
        <v>15549</v>
      </c>
      <c r="B13822" s="1162">
        <v>33728</v>
      </c>
      <c r="C13822" s="1163" t="s">
        <v>27185</v>
      </c>
      <c r="D13822" s="1163" t="s">
        <v>27186</v>
      </c>
      <c r="E13822" s="1164" t="s">
        <v>3308</v>
      </c>
      <c r="F13822" s="1165">
        <v>45414</v>
      </c>
      <c r="G13822" s="1165">
        <v>45513</v>
      </c>
    </row>
    <row r="13823" spans="1:7" ht="38.25">
      <c r="A13823" s="1162">
        <v>15550</v>
      </c>
      <c r="B13823" s="1162">
        <v>33729</v>
      </c>
      <c r="C13823" s="1163" t="s">
        <v>27187</v>
      </c>
      <c r="D13823" s="1163" t="s">
        <v>27188</v>
      </c>
      <c r="E13823" s="1164" t="s">
        <v>3424</v>
      </c>
      <c r="F13823" s="1165">
        <v>45014</v>
      </c>
      <c r="G13823" s="1165">
        <v>45413</v>
      </c>
    </row>
    <row r="13824" spans="1:7" ht="25.5">
      <c r="A13824" s="1162">
        <v>15551</v>
      </c>
      <c r="B13824" s="1162">
        <v>33730</v>
      </c>
      <c r="C13824" s="1163" t="s">
        <v>27189</v>
      </c>
      <c r="D13824" s="1163" t="s">
        <v>27190</v>
      </c>
      <c r="E13824" s="1164" t="s">
        <v>3308</v>
      </c>
      <c r="F13824" s="1165">
        <v>45414</v>
      </c>
      <c r="G13824" s="1165">
        <v>45513</v>
      </c>
    </row>
    <row r="13825" spans="1:7">
      <c r="A13825" s="1158">
        <v>15552</v>
      </c>
      <c r="B13825" s="1158">
        <v>33731</v>
      </c>
      <c r="C13825" s="1159" t="s">
        <v>11969</v>
      </c>
      <c r="D13825" s="1159" t="s">
        <v>12493</v>
      </c>
      <c r="E13825" s="1160" t="s">
        <v>3955</v>
      </c>
      <c r="F13825" s="1161">
        <v>45414</v>
      </c>
      <c r="G13825" s="1161">
        <v>45613</v>
      </c>
    </row>
    <row r="13826" spans="1:7" ht="38.25">
      <c r="A13826" s="1162">
        <v>15553</v>
      </c>
      <c r="B13826" s="1162">
        <v>33732</v>
      </c>
      <c r="C13826" s="1163" t="s">
        <v>27191</v>
      </c>
      <c r="D13826" s="1163" t="s">
        <v>27192</v>
      </c>
      <c r="E13826" s="1164" t="s">
        <v>3955</v>
      </c>
      <c r="F13826" s="1165">
        <v>45414</v>
      </c>
      <c r="G13826" s="1165">
        <v>45613</v>
      </c>
    </row>
    <row r="13827" spans="1:7" ht="25.5">
      <c r="A13827" s="1162">
        <v>15554</v>
      </c>
      <c r="B13827" s="1162">
        <v>33733</v>
      </c>
      <c r="C13827" s="1163" t="s">
        <v>27193</v>
      </c>
      <c r="D13827" s="1163" t="s">
        <v>27194</v>
      </c>
      <c r="E13827" s="1164" t="s">
        <v>3955</v>
      </c>
      <c r="F13827" s="1165">
        <v>45414</v>
      </c>
      <c r="G13827" s="1165">
        <v>45613</v>
      </c>
    </row>
    <row r="13828" spans="1:7" ht="38.25">
      <c r="A13828" s="1162">
        <v>15555</v>
      </c>
      <c r="B13828" s="1162">
        <v>33734</v>
      </c>
      <c r="C13828" s="1163" t="s">
        <v>27195</v>
      </c>
      <c r="D13828" s="1163" t="s">
        <v>27196</v>
      </c>
      <c r="E13828" s="1164" t="s">
        <v>3955</v>
      </c>
      <c r="F13828" s="1165">
        <v>45414</v>
      </c>
      <c r="G13828" s="1165">
        <v>45613</v>
      </c>
    </row>
    <row r="13829" spans="1:7" ht="25.5">
      <c r="A13829" s="1162">
        <v>15556</v>
      </c>
      <c r="B13829" s="1162">
        <v>33735</v>
      </c>
      <c r="C13829" s="1163" t="s">
        <v>27197</v>
      </c>
      <c r="D13829" s="1163" t="s">
        <v>27198</v>
      </c>
      <c r="E13829" s="1164" t="s">
        <v>3955</v>
      </c>
      <c r="F13829" s="1165">
        <v>45414</v>
      </c>
      <c r="G13829" s="1165">
        <v>45613</v>
      </c>
    </row>
    <row r="13830" spans="1:7" ht="25.5">
      <c r="A13830" s="1162">
        <v>15557</v>
      </c>
      <c r="B13830" s="1162">
        <v>33736</v>
      </c>
      <c r="C13830" s="1163" t="s">
        <v>27199</v>
      </c>
      <c r="D13830" s="1163" t="s">
        <v>27200</v>
      </c>
      <c r="E13830" s="1164" t="s">
        <v>3955</v>
      </c>
      <c r="F13830" s="1165">
        <v>45414</v>
      </c>
      <c r="G13830" s="1165">
        <v>45613</v>
      </c>
    </row>
    <row r="13831" spans="1:7" ht="38.25">
      <c r="A13831" s="1162">
        <v>15558</v>
      </c>
      <c r="B13831" s="1162">
        <v>33737</v>
      </c>
      <c r="C13831" s="1163" t="s">
        <v>27201</v>
      </c>
      <c r="D13831" s="1163" t="s">
        <v>27202</v>
      </c>
      <c r="E13831" s="1164" t="s">
        <v>3955</v>
      </c>
      <c r="F13831" s="1165">
        <v>45414</v>
      </c>
      <c r="G13831" s="1165">
        <v>45613</v>
      </c>
    </row>
    <row r="13832" spans="1:7" ht="25.5">
      <c r="A13832" s="1162">
        <v>15559</v>
      </c>
      <c r="B13832" s="1162">
        <v>33738</v>
      </c>
      <c r="C13832" s="1163" t="s">
        <v>27203</v>
      </c>
      <c r="D13832" s="1163" t="s">
        <v>27204</v>
      </c>
      <c r="E13832" s="1164" t="s">
        <v>3955</v>
      </c>
      <c r="F13832" s="1165">
        <v>45414</v>
      </c>
      <c r="G13832" s="1165">
        <v>45613</v>
      </c>
    </row>
    <row r="13833" spans="1:7" ht="25.5">
      <c r="A13833" s="1158">
        <v>15560</v>
      </c>
      <c r="B13833" s="1158">
        <v>33739</v>
      </c>
      <c r="C13833" s="1159" t="s">
        <v>27205</v>
      </c>
      <c r="D13833" s="1159" t="s">
        <v>27206</v>
      </c>
      <c r="E13833" s="1160" t="s">
        <v>12104</v>
      </c>
      <c r="F13833" s="1161">
        <v>45014</v>
      </c>
      <c r="G13833" s="1161">
        <v>45628</v>
      </c>
    </row>
    <row r="13834" spans="1:7">
      <c r="A13834" s="1162">
        <v>15561</v>
      </c>
      <c r="B13834" s="1162">
        <v>33740</v>
      </c>
      <c r="C13834" s="1163" t="s">
        <v>27207</v>
      </c>
      <c r="D13834" s="1163" t="s">
        <v>27208</v>
      </c>
      <c r="E13834" s="1164" t="s">
        <v>2357</v>
      </c>
      <c r="F13834" s="1165">
        <v>45628</v>
      </c>
      <c r="G13834" s="1165">
        <v>45628</v>
      </c>
    </row>
    <row r="13835" spans="1:7">
      <c r="A13835" s="1158">
        <v>15562</v>
      </c>
      <c r="B13835" s="1158">
        <v>33741</v>
      </c>
      <c r="C13835" s="1159" t="s">
        <v>11960</v>
      </c>
      <c r="D13835" s="1159" t="s">
        <v>12561</v>
      </c>
      <c r="E13835" s="1160" t="s">
        <v>9571</v>
      </c>
      <c r="F13835" s="1161">
        <v>45014</v>
      </c>
      <c r="G13835" s="1161">
        <v>45613</v>
      </c>
    </row>
    <row r="13836" spans="1:7" ht="25.5">
      <c r="A13836" s="1162">
        <v>15563</v>
      </c>
      <c r="B13836" s="1162">
        <v>33742</v>
      </c>
      <c r="C13836" s="1163" t="s">
        <v>27209</v>
      </c>
      <c r="D13836" s="1163" t="s">
        <v>27210</v>
      </c>
      <c r="E13836" s="1164" t="s">
        <v>3308</v>
      </c>
      <c r="F13836" s="1165">
        <v>45514</v>
      </c>
      <c r="G13836" s="1165">
        <v>45613</v>
      </c>
    </row>
    <row r="13837" spans="1:7" ht="38.25">
      <c r="A13837" s="1162">
        <v>15564</v>
      </c>
      <c r="B13837" s="1162">
        <v>33743</v>
      </c>
      <c r="C13837" s="1163" t="s">
        <v>27211</v>
      </c>
      <c r="D13837" s="1163" t="s">
        <v>27212</v>
      </c>
      <c r="E13837" s="1164" t="s">
        <v>6327</v>
      </c>
      <c r="F13837" s="1165">
        <v>45014</v>
      </c>
      <c r="G13837" s="1165">
        <v>45513</v>
      </c>
    </row>
    <row r="13838" spans="1:7" ht="25.5">
      <c r="A13838" s="1162">
        <v>15565</v>
      </c>
      <c r="B13838" s="1162">
        <v>33744</v>
      </c>
      <c r="C13838" s="1163" t="s">
        <v>27213</v>
      </c>
      <c r="D13838" s="1163" t="s">
        <v>27214</v>
      </c>
      <c r="E13838" s="1164" t="s">
        <v>3308</v>
      </c>
      <c r="F13838" s="1165">
        <v>45514</v>
      </c>
      <c r="G13838" s="1165">
        <v>45613</v>
      </c>
    </row>
    <row r="13839" spans="1:7">
      <c r="A13839" s="1158">
        <v>15566</v>
      </c>
      <c r="B13839" s="1158">
        <v>33745</v>
      </c>
      <c r="C13839" s="1159" t="s">
        <v>11969</v>
      </c>
      <c r="D13839" s="1159" t="s">
        <v>12493</v>
      </c>
      <c r="E13839" s="1160" t="s">
        <v>3029</v>
      </c>
      <c r="F13839" s="1161">
        <v>45379</v>
      </c>
      <c r="G13839" s="1161">
        <v>45628</v>
      </c>
    </row>
    <row r="13840" spans="1:7" ht="25.5">
      <c r="A13840" s="1162">
        <v>15567</v>
      </c>
      <c r="B13840" s="1162">
        <v>33746</v>
      </c>
      <c r="C13840" s="1163" t="s">
        <v>27215</v>
      </c>
      <c r="D13840" s="1163" t="s">
        <v>27216</v>
      </c>
      <c r="E13840" s="1164" t="s">
        <v>3029</v>
      </c>
      <c r="F13840" s="1165">
        <v>45379</v>
      </c>
      <c r="G13840" s="1165">
        <v>45628</v>
      </c>
    </row>
    <row r="13841" spans="1:7" ht="25.5">
      <c r="A13841" s="1162">
        <v>15568</v>
      </c>
      <c r="B13841" s="1162">
        <v>33747</v>
      </c>
      <c r="C13841" s="1163" t="s">
        <v>27217</v>
      </c>
      <c r="D13841" s="1163" t="s">
        <v>27218</v>
      </c>
      <c r="E13841" s="1164" t="s">
        <v>3029</v>
      </c>
      <c r="F13841" s="1165">
        <v>45379</v>
      </c>
      <c r="G13841" s="1165">
        <v>45628</v>
      </c>
    </row>
    <row r="13842" spans="1:7" ht="38.25">
      <c r="A13842" s="1162">
        <v>15569</v>
      </c>
      <c r="B13842" s="1162">
        <v>33748</v>
      </c>
      <c r="C13842" s="1163" t="s">
        <v>27219</v>
      </c>
      <c r="D13842" s="1163" t="s">
        <v>27220</v>
      </c>
      <c r="E13842" s="1164" t="s">
        <v>3029</v>
      </c>
      <c r="F13842" s="1165">
        <v>45379</v>
      </c>
      <c r="G13842" s="1165">
        <v>45628</v>
      </c>
    </row>
    <row r="13843" spans="1:7" ht="25.5">
      <c r="A13843" s="1162">
        <v>15570</v>
      </c>
      <c r="B13843" s="1162">
        <v>33749</v>
      </c>
      <c r="C13843" s="1163" t="s">
        <v>27221</v>
      </c>
      <c r="D13843" s="1163" t="s">
        <v>27222</v>
      </c>
      <c r="E13843" s="1164" t="s">
        <v>3029</v>
      </c>
      <c r="F13843" s="1165">
        <v>45379</v>
      </c>
      <c r="G13843" s="1165">
        <v>45628</v>
      </c>
    </row>
    <row r="13844" spans="1:7" ht="25.5">
      <c r="A13844" s="1158">
        <v>15571</v>
      </c>
      <c r="B13844" s="1158">
        <v>33750</v>
      </c>
      <c r="C13844" s="1159" t="s">
        <v>27223</v>
      </c>
      <c r="D13844" s="1159" t="s">
        <v>27224</v>
      </c>
      <c r="E13844" s="1160" t="s">
        <v>12123</v>
      </c>
      <c r="F13844" s="1161">
        <v>45014</v>
      </c>
      <c r="G13844" s="1161">
        <v>45633</v>
      </c>
    </row>
    <row r="13845" spans="1:7">
      <c r="A13845" s="1162">
        <v>15572</v>
      </c>
      <c r="B13845" s="1162">
        <v>33751</v>
      </c>
      <c r="C13845" s="1163" t="s">
        <v>27225</v>
      </c>
      <c r="D13845" s="1163" t="s">
        <v>27226</v>
      </c>
      <c r="E13845" s="1164" t="s">
        <v>2357</v>
      </c>
      <c r="F13845" s="1165">
        <v>45633</v>
      </c>
      <c r="G13845" s="1165">
        <v>45633</v>
      </c>
    </row>
    <row r="13846" spans="1:7">
      <c r="A13846" s="1158">
        <v>15573</v>
      </c>
      <c r="B13846" s="1158">
        <v>33752</v>
      </c>
      <c r="C13846" s="1159" t="s">
        <v>11960</v>
      </c>
      <c r="D13846" s="1159" t="s">
        <v>12561</v>
      </c>
      <c r="E13846" s="1160" t="s">
        <v>9571</v>
      </c>
      <c r="F13846" s="1161">
        <v>45014</v>
      </c>
      <c r="G13846" s="1161">
        <v>45613</v>
      </c>
    </row>
    <row r="13847" spans="1:7" ht="25.5">
      <c r="A13847" s="1162">
        <v>15574</v>
      </c>
      <c r="B13847" s="1162">
        <v>33753</v>
      </c>
      <c r="C13847" s="1163" t="s">
        <v>27227</v>
      </c>
      <c r="D13847" s="1163" t="s">
        <v>27228</v>
      </c>
      <c r="E13847" s="1164" t="s">
        <v>3308</v>
      </c>
      <c r="F13847" s="1165">
        <v>45514</v>
      </c>
      <c r="G13847" s="1165">
        <v>45613</v>
      </c>
    </row>
    <row r="13848" spans="1:7" ht="38.25">
      <c r="A13848" s="1162">
        <v>15575</v>
      </c>
      <c r="B13848" s="1162">
        <v>33754</v>
      </c>
      <c r="C13848" s="1163" t="s">
        <v>27229</v>
      </c>
      <c r="D13848" s="1163" t="s">
        <v>27230</v>
      </c>
      <c r="E13848" s="1164" t="s">
        <v>6327</v>
      </c>
      <c r="F13848" s="1165">
        <v>45014</v>
      </c>
      <c r="G13848" s="1165">
        <v>45513</v>
      </c>
    </row>
    <row r="13849" spans="1:7" ht="25.5">
      <c r="A13849" s="1162">
        <v>15576</v>
      </c>
      <c r="B13849" s="1162">
        <v>33755</v>
      </c>
      <c r="C13849" s="1163" t="s">
        <v>27231</v>
      </c>
      <c r="D13849" s="1163" t="s">
        <v>27232</v>
      </c>
      <c r="E13849" s="1164" t="s">
        <v>3308</v>
      </c>
      <c r="F13849" s="1165">
        <v>45514</v>
      </c>
      <c r="G13849" s="1165">
        <v>45613</v>
      </c>
    </row>
    <row r="13850" spans="1:7">
      <c r="A13850" s="1158">
        <v>15577</v>
      </c>
      <c r="B13850" s="1158">
        <v>33756</v>
      </c>
      <c r="C13850" s="1159" t="s">
        <v>11969</v>
      </c>
      <c r="D13850" s="1159" t="s">
        <v>12493</v>
      </c>
      <c r="E13850" s="1160" t="s">
        <v>2894</v>
      </c>
      <c r="F13850" s="1161">
        <v>45514</v>
      </c>
      <c r="G13850" s="1161">
        <v>45633</v>
      </c>
    </row>
    <row r="13851" spans="1:7" ht="25.5">
      <c r="A13851" s="1162">
        <v>15578</v>
      </c>
      <c r="B13851" s="1162">
        <v>33757</v>
      </c>
      <c r="C13851" s="1163" t="s">
        <v>27233</v>
      </c>
      <c r="D13851" s="1163" t="s">
        <v>27234</v>
      </c>
      <c r="E13851" s="1164" t="s">
        <v>2894</v>
      </c>
      <c r="F13851" s="1165">
        <v>45514</v>
      </c>
      <c r="G13851" s="1165">
        <v>45633</v>
      </c>
    </row>
    <row r="13852" spans="1:7" ht="25.5">
      <c r="A13852" s="1162">
        <v>15579</v>
      </c>
      <c r="B13852" s="1162">
        <v>33758</v>
      </c>
      <c r="C13852" s="1163" t="s">
        <v>27235</v>
      </c>
      <c r="D13852" s="1163" t="s">
        <v>27236</v>
      </c>
      <c r="E13852" s="1164" t="s">
        <v>2894</v>
      </c>
      <c r="F13852" s="1165">
        <v>45514</v>
      </c>
      <c r="G13852" s="1165">
        <v>45633</v>
      </c>
    </row>
    <row r="13853" spans="1:7" ht="38.25">
      <c r="A13853" s="1162">
        <v>15580</v>
      </c>
      <c r="B13853" s="1162">
        <v>33759</v>
      </c>
      <c r="C13853" s="1163" t="s">
        <v>27237</v>
      </c>
      <c r="D13853" s="1163" t="s">
        <v>27238</v>
      </c>
      <c r="E13853" s="1164" t="s">
        <v>2894</v>
      </c>
      <c r="F13853" s="1165">
        <v>45514</v>
      </c>
      <c r="G13853" s="1165">
        <v>45633</v>
      </c>
    </row>
    <row r="13854" spans="1:7" ht="25.5">
      <c r="A13854" s="1162">
        <v>15581</v>
      </c>
      <c r="B13854" s="1162">
        <v>33760</v>
      </c>
      <c r="C13854" s="1163" t="s">
        <v>27239</v>
      </c>
      <c r="D13854" s="1163" t="s">
        <v>27240</v>
      </c>
      <c r="E13854" s="1164" t="s">
        <v>2894</v>
      </c>
      <c r="F13854" s="1165">
        <v>45514</v>
      </c>
      <c r="G13854" s="1165">
        <v>45633</v>
      </c>
    </row>
    <row r="13855" spans="1:7" ht="25.5">
      <c r="A13855" s="1158">
        <v>15582</v>
      </c>
      <c r="B13855" s="1158">
        <v>33761</v>
      </c>
      <c r="C13855" s="1159" t="s">
        <v>27241</v>
      </c>
      <c r="D13855" s="1159" t="s">
        <v>27242</v>
      </c>
      <c r="E13855" s="1160" t="s">
        <v>12142</v>
      </c>
      <c r="F13855" s="1161">
        <v>45014</v>
      </c>
      <c r="G13855" s="1161">
        <v>45533</v>
      </c>
    </row>
    <row r="13856" spans="1:7">
      <c r="A13856" s="1162">
        <v>15583</v>
      </c>
      <c r="B13856" s="1162">
        <v>33762</v>
      </c>
      <c r="C13856" s="1163" t="s">
        <v>27243</v>
      </c>
      <c r="D13856" s="1163" t="s">
        <v>27244</v>
      </c>
      <c r="E13856" s="1164" t="s">
        <v>2357</v>
      </c>
      <c r="F13856" s="1165">
        <v>45533</v>
      </c>
      <c r="G13856" s="1165">
        <v>45533</v>
      </c>
    </row>
    <row r="13857" spans="1:7">
      <c r="A13857" s="1158">
        <v>15584</v>
      </c>
      <c r="B13857" s="1158">
        <v>33763</v>
      </c>
      <c r="C13857" s="1159" t="s">
        <v>11960</v>
      </c>
      <c r="D13857" s="1159" t="s">
        <v>12561</v>
      </c>
      <c r="E13857" s="1160" t="s">
        <v>6327</v>
      </c>
      <c r="F13857" s="1161">
        <v>45014</v>
      </c>
      <c r="G13857" s="1161">
        <v>45513</v>
      </c>
    </row>
    <row r="13858" spans="1:7" ht="25.5">
      <c r="A13858" s="1162">
        <v>15585</v>
      </c>
      <c r="B13858" s="1162">
        <v>33764</v>
      </c>
      <c r="C13858" s="1163" t="s">
        <v>27245</v>
      </c>
      <c r="D13858" s="1163" t="s">
        <v>27246</v>
      </c>
      <c r="E13858" s="1164" t="s">
        <v>3308</v>
      </c>
      <c r="F13858" s="1165">
        <v>45414</v>
      </c>
      <c r="G13858" s="1165">
        <v>45513</v>
      </c>
    </row>
    <row r="13859" spans="1:7" ht="38.25">
      <c r="A13859" s="1162">
        <v>15586</v>
      </c>
      <c r="B13859" s="1162">
        <v>33765</v>
      </c>
      <c r="C13859" s="1163" t="s">
        <v>27247</v>
      </c>
      <c r="D13859" s="1163" t="s">
        <v>27248</v>
      </c>
      <c r="E13859" s="1164" t="s">
        <v>3424</v>
      </c>
      <c r="F13859" s="1165">
        <v>45014</v>
      </c>
      <c r="G13859" s="1165">
        <v>45413</v>
      </c>
    </row>
    <row r="13860" spans="1:7" ht="25.5">
      <c r="A13860" s="1162">
        <v>15587</v>
      </c>
      <c r="B13860" s="1162">
        <v>33766</v>
      </c>
      <c r="C13860" s="1163" t="s">
        <v>27249</v>
      </c>
      <c r="D13860" s="1163" t="s">
        <v>27250</v>
      </c>
      <c r="E13860" s="1164" t="s">
        <v>3308</v>
      </c>
      <c r="F13860" s="1165">
        <v>45414</v>
      </c>
      <c r="G13860" s="1165">
        <v>45513</v>
      </c>
    </row>
    <row r="13861" spans="1:7">
      <c r="A13861" s="1158">
        <v>15588</v>
      </c>
      <c r="B13861" s="1158">
        <v>33767</v>
      </c>
      <c r="C13861" s="1159" t="s">
        <v>11969</v>
      </c>
      <c r="D13861" s="1159" t="s">
        <v>12493</v>
      </c>
      <c r="E13861" s="1160" t="s">
        <v>2894</v>
      </c>
      <c r="F13861" s="1161">
        <v>45414</v>
      </c>
      <c r="G13861" s="1161">
        <v>45533</v>
      </c>
    </row>
    <row r="13862" spans="1:7" ht="25.5">
      <c r="A13862" s="1162">
        <v>15589</v>
      </c>
      <c r="B13862" s="1162">
        <v>33768</v>
      </c>
      <c r="C13862" s="1163" t="s">
        <v>27251</v>
      </c>
      <c r="D13862" s="1163" t="s">
        <v>27252</v>
      </c>
      <c r="E13862" s="1164" t="s">
        <v>2894</v>
      </c>
      <c r="F13862" s="1165">
        <v>45414</v>
      </c>
      <c r="G13862" s="1165">
        <v>45533</v>
      </c>
    </row>
    <row r="13863" spans="1:7" ht="25.5">
      <c r="A13863" s="1162">
        <v>15590</v>
      </c>
      <c r="B13863" s="1162">
        <v>33769</v>
      </c>
      <c r="C13863" s="1163" t="s">
        <v>27253</v>
      </c>
      <c r="D13863" s="1163" t="s">
        <v>27254</v>
      </c>
      <c r="E13863" s="1164" t="s">
        <v>2894</v>
      </c>
      <c r="F13863" s="1165">
        <v>45414</v>
      </c>
      <c r="G13863" s="1165">
        <v>45533</v>
      </c>
    </row>
    <row r="13864" spans="1:7" ht="38.25">
      <c r="A13864" s="1162">
        <v>15591</v>
      </c>
      <c r="B13864" s="1162">
        <v>33770</v>
      </c>
      <c r="C13864" s="1163" t="s">
        <v>27255</v>
      </c>
      <c r="D13864" s="1163" t="s">
        <v>27256</v>
      </c>
      <c r="E13864" s="1164" t="s">
        <v>2894</v>
      </c>
      <c r="F13864" s="1165">
        <v>45414</v>
      </c>
      <c r="G13864" s="1165">
        <v>45533</v>
      </c>
    </row>
    <row r="13865" spans="1:7" ht="25.5">
      <c r="A13865" s="1162">
        <v>15592</v>
      </c>
      <c r="B13865" s="1162">
        <v>33771</v>
      </c>
      <c r="C13865" s="1163" t="s">
        <v>27257</v>
      </c>
      <c r="D13865" s="1163" t="s">
        <v>27258</v>
      </c>
      <c r="E13865" s="1164" t="s">
        <v>2894</v>
      </c>
      <c r="F13865" s="1165">
        <v>45414</v>
      </c>
      <c r="G13865" s="1165">
        <v>45533</v>
      </c>
    </row>
    <row r="13866" spans="1:7">
      <c r="A13866" s="1158">
        <v>15593</v>
      </c>
      <c r="B13866" s="1158">
        <v>33772</v>
      </c>
      <c r="C13866" s="1159" t="s">
        <v>27259</v>
      </c>
      <c r="D13866" s="1159" t="s">
        <v>27260</v>
      </c>
      <c r="E13866" s="1160" t="s">
        <v>27261</v>
      </c>
      <c r="F13866" s="1161">
        <v>44603</v>
      </c>
      <c r="G13866" s="1161">
        <v>45417</v>
      </c>
    </row>
    <row r="13867" spans="1:7">
      <c r="A13867" s="1162">
        <v>15594</v>
      </c>
      <c r="B13867" s="1162">
        <v>33773</v>
      </c>
      <c r="C13867" s="1163" t="s">
        <v>27262</v>
      </c>
      <c r="D13867" s="1163" t="s">
        <v>27263</v>
      </c>
      <c r="E13867" s="1164" t="s">
        <v>2357</v>
      </c>
      <c r="F13867" s="1165">
        <v>45417</v>
      </c>
      <c r="G13867" s="1165">
        <v>45417</v>
      </c>
    </row>
    <row r="13868" spans="1:7">
      <c r="A13868" s="1158">
        <v>15595</v>
      </c>
      <c r="B13868" s="1158">
        <v>33774</v>
      </c>
      <c r="C13868" s="1159" t="s">
        <v>11951</v>
      </c>
      <c r="D13868" s="1159" t="s">
        <v>3179</v>
      </c>
      <c r="E13868" s="1160" t="s">
        <v>8965</v>
      </c>
      <c r="F13868" s="1161">
        <v>44603</v>
      </c>
      <c r="G13868" s="1161">
        <v>45187</v>
      </c>
    </row>
    <row r="13869" spans="1:7" ht="25.5">
      <c r="A13869" s="1162">
        <v>15596</v>
      </c>
      <c r="B13869" s="1162">
        <v>33775</v>
      </c>
      <c r="C13869" s="1163" t="s">
        <v>27264</v>
      </c>
      <c r="D13869" s="1163" t="s">
        <v>27265</v>
      </c>
      <c r="E13869" s="1164" t="s">
        <v>2566</v>
      </c>
      <c r="F13869" s="1165">
        <v>44693</v>
      </c>
      <c r="G13869" s="1165">
        <v>44697</v>
      </c>
    </row>
    <row r="13870" spans="1:7" ht="25.5">
      <c r="A13870" s="1162">
        <v>15597</v>
      </c>
      <c r="B13870" s="1162">
        <v>33776</v>
      </c>
      <c r="C13870" s="1163" t="s">
        <v>27266</v>
      </c>
      <c r="D13870" s="1163" t="s">
        <v>27267</v>
      </c>
      <c r="E13870" s="1164" t="s">
        <v>3287</v>
      </c>
      <c r="F13870" s="1165">
        <v>44603</v>
      </c>
      <c r="G13870" s="1165">
        <v>44692</v>
      </c>
    </row>
    <row r="13871" spans="1:7" ht="38.25">
      <c r="A13871" s="1162">
        <v>15598</v>
      </c>
      <c r="B13871" s="1162">
        <v>33777</v>
      </c>
      <c r="C13871" s="1163" t="s">
        <v>27268</v>
      </c>
      <c r="D13871" s="1163" t="s">
        <v>27269</v>
      </c>
      <c r="E13871" s="1164" t="s">
        <v>3287</v>
      </c>
      <c r="F13871" s="1165">
        <v>44603</v>
      </c>
      <c r="G13871" s="1165">
        <v>44692</v>
      </c>
    </row>
    <row r="13872" spans="1:7" ht="25.5">
      <c r="A13872" s="1162">
        <v>15599</v>
      </c>
      <c r="B13872" s="1162">
        <v>33778</v>
      </c>
      <c r="C13872" s="1163" t="s">
        <v>27270</v>
      </c>
      <c r="D13872" s="1163" t="s">
        <v>27271</v>
      </c>
      <c r="E13872" s="1164" t="s">
        <v>2894</v>
      </c>
      <c r="F13872" s="1165">
        <v>44708</v>
      </c>
      <c r="G13872" s="1165">
        <v>44827</v>
      </c>
    </row>
    <row r="13873" spans="1:7" ht="25.5">
      <c r="A13873" s="1162">
        <v>15600</v>
      </c>
      <c r="B13873" s="1162">
        <v>33779</v>
      </c>
      <c r="C13873" s="1163" t="s">
        <v>27272</v>
      </c>
      <c r="D13873" s="1163" t="s">
        <v>27273</v>
      </c>
      <c r="E13873" s="1164" t="s">
        <v>2894</v>
      </c>
      <c r="F13873" s="1165">
        <v>44698</v>
      </c>
      <c r="G13873" s="1165">
        <v>44817</v>
      </c>
    </row>
    <row r="13874" spans="1:7" ht="25.5">
      <c r="A13874" s="1162">
        <v>15601</v>
      </c>
      <c r="B13874" s="1162">
        <v>33780</v>
      </c>
      <c r="C13874" s="1163" t="s">
        <v>27274</v>
      </c>
      <c r="D13874" s="1163" t="s">
        <v>27275</v>
      </c>
      <c r="E13874" s="1164" t="s">
        <v>2894</v>
      </c>
      <c r="F13874" s="1165">
        <v>44838</v>
      </c>
      <c r="G13874" s="1165">
        <v>44957</v>
      </c>
    </row>
    <row r="13875" spans="1:7" ht="25.5">
      <c r="A13875" s="1162">
        <v>15602</v>
      </c>
      <c r="B13875" s="1162">
        <v>33781</v>
      </c>
      <c r="C13875" s="1163" t="s">
        <v>27276</v>
      </c>
      <c r="D13875" s="1163" t="s">
        <v>27277</v>
      </c>
      <c r="E13875" s="1164" t="s">
        <v>2894</v>
      </c>
      <c r="F13875" s="1165">
        <v>44828</v>
      </c>
      <c r="G13875" s="1165">
        <v>44947</v>
      </c>
    </row>
    <row r="13876" spans="1:7" ht="25.5">
      <c r="A13876" s="1162">
        <v>15603</v>
      </c>
      <c r="B13876" s="1162">
        <v>33782</v>
      </c>
      <c r="C13876" s="1163" t="s">
        <v>27278</v>
      </c>
      <c r="D13876" s="1163" t="s">
        <v>27279</v>
      </c>
      <c r="E13876" s="1164" t="s">
        <v>3112</v>
      </c>
      <c r="F13876" s="1165">
        <v>44958</v>
      </c>
      <c r="G13876" s="1165">
        <v>44987</v>
      </c>
    </row>
    <row r="13877" spans="1:7" ht="25.5">
      <c r="A13877" s="1162">
        <v>15604</v>
      </c>
      <c r="B13877" s="1162">
        <v>33783</v>
      </c>
      <c r="C13877" s="1163" t="s">
        <v>27280</v>
      </c>
      <c r="D13877" s="1163" t="s">
        <v>27281</v>
      </c>
      <c r="E13877" s="1164" t="s">
        <v>3009</v>
      </c>
      <c r="F13877" s="1165">
        <v>44958</v>
      </c>
      <c r="G13877" s="1165">
        <v>45107</v>
      </c>
    </row>
    <row r="13878" spans="1:7" ht="25.5">
      <c r="A13878" s="1162">
        <v>15605</v>
      </c>
      <c r="B13878" s="1162">
        <v>33784</v>
      </c>
      <c r="C13878" s="1163" t="s">
        <v>27282</v>
      </c>
      <c r="D13878" s="1163" t="s">
        <v>27283</v>
      </c>
      <c r="E13878" s="1164" t="s">
        <v>2894</v>
      </c>
      <c r="F13878" s="1165">
        <v>44968</v>
      </c>
      <c r="G13878" s="1165">
        <v>45087</v>
      </c>
    </row>
    <row r="13879" spans="1:7" ht="25.5">
      <c r="A13879" s="1162">
        <v>15606</v>
      </c>
      <c r="B13879" s="1162">
        <v>33785</v>
      </c>
      <c r="C13879" s="1163" t="s">
        <v>27284</v>
      </c>
      <c r="D13879" s="1163" t="s">
        <v>27285</v>
      </c>
      <c r="E13879" s="1164" t="s">
        <v>2894</v>
      </c>
      <c r="F13879" s="1165">
        <v>44958</v>
      </c>
      <c r="G13879" s="1165">
        <v>45077</v>
      </c>
    </row>
    <row r="13880" spans="1:7" ht="25.5">
      <c r="A13880" s="1162">
        <v>15607</v>
      </c>
      <c r="B13880" s="1162">
        <v>33786</v>
      </c>
      <c r="C13880" s="1163" t="s">
        <v>27286</v>
      </c>
      <c r="D13880" s="1163" t="s">
        <v>27287</v>
      </c>
      <c r="E13880" s="1164" t="s">
        <v>2894</v>
      </c>
      <c r="F13880" s="1165">
        <v>44968</v>
      </c>
      <c r="G13880" s="1165">
        <v>45087</v>
      </c>
    </row>
    <row r="13881" spans="1:7">
      <c r="A13881" s="1158">
        <v>15608</v>
      </c>
      <c r="B13881" s="1158">
        <v>33787</v>
      </c>
      <c r="C13881" s="1159" t="s">
        <v>12188</v>
      </c>
      <c r="D13881" s="1159" t="s">
        <v>3339</v>
      </c>
      <c r="E13881" s="1160" t="s">
        <v>3009</v>
      </c>
      <c r="F13881" s="1161">
        <v>44958</v>
      </c>
      <c r="G13881" s="1161">
        <v>45107</v>
      </c>
    </row>
    <row r="13882" spans="1:7" ht="25.5">
      <c r="A13882" s="1162">
        <v>15609</v>
      </c>
      <c r="B13882" s="1162">
        <v>33788</v>
      </c>
      <c r="C13882" s="1163" t="s">
        <v>27288</v>
      </c>
      <c r="D13882" s="1163" t="s">
        <v>27289</v>
      </c>
      <c r="E13882" s="1164" t="s">
        <v>3009</v>
      </c>
      <c r="F13882" s="1165">
        <v>44958</v>
      </c>
      <c r="G13882" s="1165">
        <v>45107</v>
      </c>
    </row>
    <row r="13883" spans="1:7">
      <c r="A13883" s="1158">
        <v>15610</v>
      </c>
      <c r="B13883" s="1158">
        <v>33789</v>
      </c>
      <c r="C13883" s="1159" t="s">
        <v>12191</v>
      </c>
      <c r="D13883" s="1159" t="s">
        <v>6220</v>
      </c>
      <c r="E13883" s="1160" t="s">
        <v>18258</v>
      </c>
      <c r="F13883" s="1161">
        <v>44698</v>
      </c>
      <c r="G13883" s="1161">
        <v>45187</v>
      </c>
    </row>
    <row r="13884" spans="1:7" ht="38.25">
      <c r="A13884" s="1162">
        <v>15611</v>
      </c>
      <c r="B13884" s="1162">
        <v>33790</v>
      </c>
      <c r="C13884" s="1163" t="s">
        <v>27290</v>
      </c>
      <c r="D13884" s="1163" t="s">
        <v>27291</v>
      </c>
      <c r="E13884" s="1164" t="s">
        <v>18258</v>
      </c>
      <c r="F13884" s="1165">
        <v>44698</v>
      </c>
      <c r="G13884" s="1165">
        <v>45187</v>
      </c>
    </row>
    <row r="13885" spans="1:7">
      <c r="A13885" s="1158">
        <v>15612</v>
      </c>
      <c r="B13885" s="1158">
        <v>33791</v>
      </c>
      <c r="C13885" s="1159" t="s">
        <v>11960</v>
      </c>
      <c r="D13885" s="1159" t="s">
        <v>12561</v>
      </c>
      <c r="E13885" s="1160" t="s">
        <v>3849</v>
      </c>
      <c r="F13885" s="1161">
        <v>45088</v>
      </c>
      <c r="G13885" s="1161">
        <v>45297</v>
      </c>
    </row>
    <row r="13886" spans="1:7" ht="38.25">
      <c r="A13886" s="1162">
        <v>15613</v>
      </c>
      <c r="B13886" s="1162">
        <v>33792</v>
      </c>
      <c r="C13886" s="1163" t="s">
        <v>27292</v>
      </c>
      <c r="D13886" s="1163" t="s">
        <v>27293</v>
      </c>
      <c r="E13886" s="1164" t="s">
        <v>2981</v>
      </c>
      <c r="F13886" s="1165">
        <v>45088</v>
      </c>
      <c r="G13886" s="1165">
        <v>45137</v>
      </c>
    </row>
    <row r="13887" spans="1:7" ht="25.5">
      <c r="A13887" s="1162">
        <v>15614</v>
      </c>
      <c r="B13887" s="1162">
        <v>33793</v>
      </c>
      <c r="C13887" s="1163" t="s">
        <v>27294</v>
      </c>
      <c r="D13887" s="1163" t="s">
        <v>27295</v>
      </c>
      <c r="E13887" s="1164" t="s">
        <v>3064</v>
      </c>
      <c r="F13887" s="1165">
        <v>45088</v>
      </c>
      <c r="G13887" s="1165">
        <v>45267</v>
      </c>
    </row>
    <row r="13888" spans="1:7" ht="25.5">
      <c r="A13888" s="1162">
        <v>15615</v>
      </c>
      <c r="B13888" s="1162">
        <v>33794</v>
      </c>
      <c r="C13888" s="1163" t="s">
        <v>27296</v>
      </c>
      <c r="D13888" s="1163" t="s">
        <v>27297</v>
      </c>
      <c r="E13888" s="1164" t="s">
        <v>3112</v>
      </c>
      <c r="F13888" s="1165">
        <v>45268</v>
      </c>
      <c r="G13888" s="1165">
        <v>45297</v>
      </c>
    </row>
    <row r="13889" spans="1:7" ht="25.5">
      <c r="A13889" s="1162">
        <v>15616</v>
      </c>
      <c r="B13889" s="1162">
        <v>33795</v>
      </c>
      <c r="C13889" s="1163" t="s">
        <v>27298</v>
      </c>
      <c r="D13889" s="1163" t="s">
        <v>27299</v>
      </c>
      <c r="E13889" s="1164" t="s">
        <v>3112</v>
      </c>
      <c r="F13889" s="1165">
        <v>45238</v>
      </c>
      <c r="G13889" s="1165">
        <v>45267</v>
      </c>
    </row>
    <row r="13890" spans="1:7" ht="25.5">
      <c r="A13890" s="1162">
        <v>15617</v>
      </c>
      <c r="B13890" s="1162">
        <v>33796</v>
      </c>
      <c r="C13890" s="1163" t="s">
        <v>27300</v>
      </c>
      <c r="D13890" s="1163" t="s">
        <v>27301</v>
      </c>
      <c r="E13890" s="1164" t="s">
        <v>3112</v>
      </c>
      <c r="F13890" s="1165">
        <v>45238</v>
      </c>
      <c r="G13890" s="1165">
        <v>45267</v>
      </c>
    </row>
    <row r="13891" spans="1:7" ht="25.5">
      <c r="A13891" s="1162">
        <v>15618</v>
      </c>
      <c r="B13891" s="1162">
        <v>33797</v>
      </c>
      <c r="C13891" s="1163" t="s">
        <v>27302</v>
      </c>
      <c r="D13891" s="1163" t="s">
        <v>27303</v>
      </c>
      <c r="E13891" s="1164" t="s">
        <v>3009</v>
      </c>
      <c r="F13891" s="1165">
        <v>45088</v>
      </c>
      <c r="G13891" s="1165">
        <v>45237</v>
      </c>
    </row>
    <row r="13892" spans="1:7" ht="25.5">
      <c r="A13892" s="1162">
        <v>15619</v>
      </c>
      <c r="B13892" s="1162">
        <v>33798</v>
      </c>
      <c r="C13892" s="1163" t="s">
        <v>27304</v>
      </c>
      <c r="D13892" s="1163" t="s">
        <v>27305</v>
      </c>
      <c r="E13892" s="1164" t="s">
        <v>3009</v>
      </c>
      <c r="F13892" s="1165">
        <v>45088</v>
      </c>
      <c r="G13892" s="1165">
        <v>45237</v>
      </c>
    </row>
    <row r="13893" spans="1:7" ht="25.5">
      <c r="A13893" s="1162">
        <v>15620</v>
      </c>
      <c r="B13893" s="1162">
        <v>33799</v>
      </c>
      <c r="C13893" s="1163" t="s">
        <v>27306</v>
      </c>
      <c r="D13893" s="1163" t="s">
        <v>27307</v>
      </c>
      <c r="E13893" s="1164" t="s">
        <v>3009</v>
      </c>
      <c r="F13893" s="1165">
        <v>45088</v>
      </c>
      <c r="G13893" s="1165">
        <v>45237</v>
      </c>
    </row>
    <row r="13894" spans="1:7">
      <c r="A13894" s="1158">
        <v>15621</v>
      </c>
      <c r="B13894" s="1158">
        <v>33800</v>
      </c>
      <c r="C13894" s="1159" t="s">
        <v>11969</v>
      </c>
      <c r="D13894" s="1159" t="s">
        <v>12493</v>
      </c>
      <c r="E13894" s="1160" t="s">
        <v>2894</v>
      </c>
      <c r="F13894" s="1161">
        <v>45088</v>
      </c>
      <c r="G13894" s="1161">
        <v>45207</v>
      </c>
    </row>
    <row r="13895" spans="1:7" ht="25.5">
      <c r="A13895" s="1162">
        <v>15622</v>
      </c>
      <c r="B13895" s="1162">
        <v>33801</v>
      </c>
      <c r="C13895" s="1163" t="s">
        <v>27308</v>
      </c>
      <c r="D13895" s="1163" t="s">
        <v>27309</v>
      </c>
      <c r="E13895" s="1164" t="s">
        <v>2894</v>
      </c>
      <c r="F13895" s="1165">
        <v>45088</v>
      </c>
      <c r="G13895" s="1165">
        <v>45207</v>
      </c>
    </row>
    <row r="13896" spans="1:7" ht="38.25">
      <c r="A13896" s="1162">
        <v>15623</v>
      </c>
      <c r="B13896" s="1162">
        <v>33802</v>
      </c>
      <c r="C13896" s="1163" t="s">
        <v>27310</v>
      </c>
      <c r="D13896" s="1163" t="s">
        <v>27311</v>
      </c>
      <c r="E13896" s="1164" t="s">
        <v>2894</v>
      </c>
      <c r="F13896" s="1165">
        <v>45088</v>
      </c>
      <c r="G13896" s="1165">
        <v>45207</v>
      </c>
    </row>
    <row r="13897" spans="1:7" ht="38.25">
      <c r="A13897" s="1162">
        <v>15624</v>
      </c>
      <c r="B13897" s="1162">
        <v>33803</v>
      </c>
      <c r="C13897" s="1163" t="s">
        <v>27312</v>
      </c>
      <c r="D13897" s="1163" t="s">
        <v>27313</v>
      </c>
      <c r="E13897" s="1164" t="s">
        <v>2894</v>
      </c>
      <c r="F13897" s="1165">
        <v>45088</v>
      </c>
      <c r="G13897" s="1165">
        <v>45207</v>
      </c>
    </row>
    <row r="13898" spans="1:7" ht="38.25">
      <c r="A13898" s="1162">
        <v>15625</v>
      </c>
      <c r="B13898" s="1162">
        <v>33804</v>
      </c>
      <c r="C13898" s="1163" t="s">
        <v>27314</v>
      </c>
      <c r="D13898" s="1163" t="s">
        <v>27315</v>
      </c>
      <c r="E13898" s="1164" t="s">
        <v>2894</v>
      </c>
      <c r="F13898" s="1165">
        <v>45088</v>
      </c>
      <c r="G13898" s="1165">
        <v>45207</v>
      </c>
    </row>
    <row r="13899" spans="1:7" ht="25.5">
      <c r="A13899" s="1162">
        <v>15626</v>
      </c>
      <c r="B13899" s="1162">
        <v>33805</v>
      </c>
      <c r="C13899" s="1163" t="s">
        <v>27316</v>
      </c>
      <c r="D13899" s="1163" t="s">
        <v>27317</v>
      </c>
      <c r="E13899" s="1164" t="s">
        <v>2894</v>
      </c>
      <c r="F13899" s="1165">
        <v>45088</v>
      </c>
      <c r="G13899" s="1165">
        <v>45207</v>
      </c>
    </row>
    <row r="13900" spans="1:7" ht="25.5">
      <c r="A13900" s="1162">
        <v>15627</v>
      </c>
      <c r="B13900" s="1162">
        <v>33806</v>
      </c>
      <c r="C13900" s="1163" t="s">
        <v>27318</v>
      </c>
      <c r="D13900" s="1163" t="s">
        <v>27319</v>
      </c>
      <c r="E13900" s="1164" t="s">
        <v>2894</v>
      </c>
      <c r="F13900" s="1165">
        <v>45088</v>
      </c>
      <c r="G13900" s="1165">
        <v>45207</v>
      </c>
    </row>
    <row r="13901" spans="1:7" ht="25.5">
      <c r="A13901" s="1162">
        <v>15628</v>
      </c>
      <c r="B13901" s="1162">
        <v>33807</v>
      </c>
      <c r="C13901" s="1163" t="s">
        <v>27320</v>
      </c>
      <c r="D13901" s="1163" t="s">
        <v>27321</v>
      </c>
      <c r="E13901" s="1164" t="s">
        <v>2894</v>
      </c>
      <c r="F13901" s="1165">
        <v>45088</v>
      </c>
      <c r="G13901" s="1165">
        <v>45207</v>
      </c>
    </row>
    <row r="13902" spans="1:7" ht="38.25">
      <c r="A13902" s="1162">
        <v>15629</v>
      </c>
      <c r="B13902" s="1162">
        <v>33808</v>
      </c>
      <c r="C13902" s="1163" t="s">
        <v>27322</v>
      </c>
      <c r="D13902" s="1163" t="s">
        <v>27323</v>
      </c>
      <c r="E13902" s="1164" t="s">
        <v>2894</v>
      </c>
      <c r="F13902" s="1165">
        <v>45088</v>
      </c>
      <c r="G13902" s="1165">
        <v>45207</v>
      </c>
    </row>
    <row r="13903" spans="1:7">
      <c r="A13903" s="1158">
        <v>15630</v>
      </c>
      <c r="B13903" s="1158">
        <v>33809</v>
      </c>
      <c r="C13903" s="1159" t="s">
        <v>11986</v>
      </c>
      <c r="D13903" s="1159" t="s">
        <v>5244</v>
      </c>
      <c r="E13903" s="1160" t="s">
        <v>2894</v>
      </c>
      <c r="F13903" s="1161">
        <v>45088</v>
      </c>
      <c r="G13903" s="1161">
        <v>45207</v>
      </c>
    </row>
    <row r="13904" spans="1:7" ht="25.5">
      <c r="A13904" s="1162">
        <v>15631</v>
      </c>
      <c r="B13904" s="1162">
        <v>33810</v>
      </c>
      <c r="C13904" s="1163" t="s">
        <v>27324</v>
      </c>
      <c r="D13904" s="1163" t="s">
        <v>27325</v>
      </c>
      <c r="E13904" s="1164" t="s">
        <v>2894</v>
      </c>
      <c r="F13904" s="1165">
        <v>45088</v>
      </c>
      <c r="G13904" s="1165">
        <v>45207</v>
      </c>
    </row>
    <row r="13905" spans="1:7" ht="25.5">
      <c r="A13905" s="1162">
        <v>15632</v>
      </c>
      <c r="B13905" s="1162">
        <v>33811</v>
      </c>
      <c r="C13905" s="1163" t="s">
        <v>27326</v>
      </c>
      <c r="D13905" s="1163" t="s">
        <v>27327</v>
      </c>
      <c r="E13905" s="1164" t="s">
        <v>2894</v>
      </c>
      <c r="F13905" s="1165">
        <v>45088</v>
      </c>
      <c r="G13905" s="1165">
        <v>45207</v>
      </c>
    </row>
    <row r="13906" spans="1:7" ht="25.5">
      <c r="A13906" s="1162">
        <v>15633</v>
      </c>
      <c r="B13906" s="1162">
        <v>33812</v>
      </c>
      <c r="C13906" s="1163" t="s">
        <v>27328</v>
      </c>
      <c r="D13906" s="1163" t="s">
        <v>27329</v>
      </c>
      <c r="E13906" s="1164" t="s">
        <v>2894</v>
      </c>
      <c r="F13906" s="1165">
        <v>45088</v>
      </c>
      <c r="G13906" s="1165">
        <v>45207</v>
      </c>
    </row>
    <row r="13907" spans="1:7">
      <c r="A13907" s="1158">
        <v>15634</v>
      </c>
      <c r="B13907" s="1158">
        <v>33813</v>
      </c>
      <c r="C13907" s="1159" t="s">
        <v>27330</v>
      </c>
      <c r="D13907" s="1159" t="s">
        <v>27331</v>
      </c>
      <c r="E13907" s="1160" t="s">
        <v>4729</v>
      </c>
      <c r="F13907" s="1161">
        <v>45088</v>
      </c>
      <c r="G13907" s="1161">
        <v>45417</v>
      </c>
    </row>
    <row r="13908" spans="1:7">
      <c r="A13908" s="1162">
        <v>15635</v>
      </c>
      <c r="B13908" s="1162">
        <v>33814</v>
      </c>
      <c r="C13908" s="1163" t="s">
        <v>27332</v>
      </c>
      <c r="D13908" s="1163" t="s">
        <v>27333</v>
      </c>
      <c r="E13908" s="1164" t="s">
        <v>2357</v>
      </c>
      <c r="F13908" s="1165">
        <v>45417</v>
      </c>
      <c r="G13908" s="1165">
        <v>45417</v>
      </c>
    </row>
    <row r="13909" spans="1:7">
      <c r="A13909" s="1158">
        <v>15636</v>
      </c>
      <c r="B13909" s="1158">
        <v>33815</v>
      </c>
      <c r="C13909" s="1159" t="s">
        <v>11960</v>
      </c>
      <c r="D13909" s="1159" t="s">
        <v>12561</v>
      </c>
      <c r="E13909" s="1160" t="s">
        <v>4729</v>
      </c>
      <c r="F13909" s="1161">
        <v>45088</v>
      </c>
      <c r="G13909" s="1161">
        <v>45417</v>
      </c>
    </row>
    <row r="13910" spans="1:7" ht="25.5">
      <c r="A13910" s="1162">
        <v>15637</v>
      </c>
      <c r="B13910" s="1162">
        <v>33816</v>
      </c>
      <c r="C13910" s="1163" t="s">
        <v>27334</v>
      </c>
      <c r="D13910" s="1163" t="s">
        <v>27335</v>
      </c>
      <c r="E13910" s="1164" t="s">
        <v>3112</v>
      </c>
      <c r="F13910" s="1165">
        <v>45268</v>
      </c>
      <c r="G13910" s="1165">
        <v>45297</v>
      </c>
    </row>
    <row r="13911" spans="1:7" ht="38.25">
      <c r="A13911" s="1162">
        <v>15638</v>
      </c>
      <c r="B13911" s="1162">
        <v>39030</v>
      </c>
      <c r="C13911" s="1163" t="s">
        <v>27336</v>
      </c>
      <c r="D13911" s="1163" t="s">
        <v>27337</v>
      </c>
      <c r="E13911" s="1164" t="s">
        <v>3009</v>
      </c>
      <c r="F13911" s="1165">
        <v>45268</v>
      </c>
      <c r="G13911" s="1165">
        <v>45417</v>
      </c>
    </row>
    <row r="13912" spans="1:7" ht="25.5">
      <c r="A13912" s="1162">
        <v>15639</v>
      </c>
      <c r="B13912" s="1162">
        <v>33817</v>
      </c>
      <c r="C13912" s="1163" t="s">
        <v>27338</v>
      </c>
      <c r="D13912" s="1163" t="s">
        <v>27339</v>
      </c>
      <c r="E13912" s="1164" t="s">
        <v>3112</v>
      </c>
      <c r="F13912" s="1165">
        <v>45238</v>
      </c>
      <c r="G13912" s="1165">
        <v>45267</v>
      </c>
    </row>
    <row r="13913" spans="1:7" ht="25.5">
      <c r="A13913" s="1162">
        <v>15640</v>
      </c>
      <c r="B13913" s="1162">
        <v>33818</v>
      </c>
      <c r="C13913" s="1163" t="s">
        <v>27340</v>
      </c>
      <c r="D13913" s="1163" t="s">
        <v>27341</v>
      </c>
      <c r="E13913" s="1164" t="s">
        <v>3112</v>
      </c>
      <c r="F13913" s="1165">
        <v>45238</v>
      </c>
      <c r="G13913" s="1165">
        <v>45267</v>
      </c>
    </row>
    <row r="13914" spans="1:7" ht="25.5">
      <c r="A13914" s="1162">
        <v>15641</v>
      </c>
      <c r="B13914" s="1162">
        <v>33819</v>
      </c>
      <c r="C13914" s="1163" t="s">
        <v>27342</v>
      </c>
      <c r="D13914" s="1163" t="s">
        <v>27343</v>
      </c>
      <c r="E13914" s="1164" t="s">
        <v>3064</v>
      </c>
      <c r="F13914" s="1165">
        <v>45088</v>
      </c>
      <c r="G13914" s="1165">
        <v>45267</v>
      </c>
    </row>
    <row r="13915" spans="1:7" ht="38.25">
      <c r="A13915" s="1162">
        <v>15642</v>
      </c>
      <c r="B13915" s="1162">
        <v>33820</v>
      </c>
      <c r="C13915" s="1163" t="s">
        <v>27344</v>
      </c>
      <c r="D13915" s="1163" t="s">
        <v>27345</v>
      </c>
      <c r="E13915" s="1164" t="s">
        <v>3009</v>
      </c>
      <c r="F13915" s="1165">
        <v>45268</v>
      </c>
      <c r="G13915" s="1165">
        <v>45417</v>
      </c>
    </row>
    <row r="13916" spans="1:7" ht="25.5">
      <c r="A13916" s="1162">
        <v>15643</v>
      </c>
      <c r="B13916" s="1162">
        <v>33821</v>
      </c>
      <c r="C13916" s="1163" t="s">
        <v>27346</v>
      </c>
      <c r="D13916" s="1163" t="s">
        <v>27347</v>
      </c>
      <c r="E13916" s="1164" t="s">
        <v>3009</v>
      </c>
      <c r="F13916" s="1165">
        <v>45088</v>
      </c>
      <c r="G13916" s="1165">
        <v>45237</v>
      </c>
    </row>
    <row r="13917" spans="1:7" ht="25.5">
      <c r="A13917" s="1162">
        <v>15644</v>
      </c>
      <c r="B13917" s="1162">
        <v>33822</v>
      </c>
      <c r="C13917" s="1163" t="s">
        <v>27348</v>
      </c>
      <c r="D13917" s="1163" t="s">
        <v>27349</v>
      </c>
      <c r="E13917" s="1164" t="s">
        <v>3009</v>
      </c>
      <c r="F13917" s="1165">
        <v>45088</v>
      </c>
      <c r="G13917" s="1165">
        <v>45237</v>
      </c>
    </row>
    <row r="13918" spans="1:7" ht="25.5">
      <c r="A13918" s="1162">
        <v>15645</v>
      </c>
      <c r="B13918" s="1162">
        <v>33823</v>
      </c>
      <c r="C13918" s="1163" t="s">
        <v>27350</v>
      </c>
      <c r="D13918" s="1163" t="s">
        <v>27351</v>
      </c>
      <c r="E13918" s="1164" t="s">
        <v>3009</v>
      </c>
      <c r="F13918" s="1165">
        <v>45088</v>
      </c>
      <c r="G13918" s="1165">
        <v>45237</v>
      </c>
    </row>
    <row r="13919" spans="1:7">
      <c r="A13919" s="1158">
        <v>15646</v>
      </c>
      <c r="B13919" s="1158">
        <v>33824</v>
      </c>
      <c r="C13919" s="1159" t="s">
        <v>11969</v>
      </c>
      <c r="D13919" s="1159" t="s">
        <v>12493</v>
      </c>
      <c r="E13919" s="1160" t="s">
        <v>4546</v>
      </c>
      <c r="F13919" s="1161">
        <v>45088</v>
      </c>
      <c r="G13919" s="1161">
        <v>45327</v>
      </c>
    </row>
    <row r="13920" spans="1:7" ht="38.25">
      <c r="A13920" s="1162">
        <v>15647</v>
      </c>
      <c r="B13920" s="1162">
        <v>33825</v>
      </c>
      <c r="C13920" s="1163" t="s">
        <v>27352</v>
      </c>
      <c r="D13920" s="1163" t="s">
        <v>27353</v>
      </c>
      <c r="E13920" s="1164" t="s">
        <v>2894</v>
      </c>
      <c r="F13920" s="1165">
        <v>45208</v>
      </c>
      <c r="G13920" s="1165">
        <v>45327</v>
      </c>
    </row>
    <row r="13921" spans="1:7" ht="25.5">
      <c r="A13921" s="1162">
        <v>15648</v>
      </c>
      <c r="B13921" s="1162">
        <v>33826</v>
      </c>
      <c r="C13921" s="1163" t="s">
        <v>27354</v>
      </c>
      <c r="D13921" s="1163" t="s">
        <v>27355</v>
      </c>
      <c r="E13921" s="1164" t="s">
        <v>2894</v>
      </c>
      <c r="F13921" s="1165">
        <v>45208</v>
      </c>
      <c r="G13921" s="1165">
        <v>45327</v>
      </c>
    </row>
    <row r="13922" spans="1:7" ht="38.25">
      <c r="A13922" s="1162">
        <v>15649</v>
      </c>
      <c r="B13922" s="1162">
        <v>33827</v>
      </c>
      <c r="C13922" s="1163" t="s">
        <v>27356</v>
      </c>
      <c r="D13922" s="1163" t="s">
        <v>27357</v>
      </c>
      <c r="E13922" s="1164" t="s">
        <v>2894</v>
      </c>
      <c r="F13922" s="1165">
        <v>45208</v>
      </c>
      <c r="G13922" s="1165">
        <v>45327</v>
      </c>
    </row>
    <row r="13923" spans="1:7" ht="25.5">
      <c r="A13923" s="1162">
        <v>15650</v>
      </c>
      <c r="B13923" s="1162">
        <v>33828</v>
      </c>
      <c r="C13923" s="1163" t="s">
        <v>27358</v>
      </c>
      <c r="D13923" s="1163" t="s">
        <v>27359</v>
      </c>
      <c r="E13923" s="1164" t="s">
        <v>2894</v>
      </c>
      <c r="F13923" s="1165">
        <v>45208</v>
      </c>
      <c r="G13923" s="1165">
        <v>45327</v>
      </c>
    </row>
    <row r="13924" spans="1:7" ht="25.5">
      <c r="A13924" s="1162">
        <v>15651</v>
      </c>
      <c r="B13924" s="1162">
        <v>33829</v>
      </c>
      <c r="C13924" s="1163" t="s">
        <v>27360</v>
      </c>
      <c r="D13924" s="1163" t="s">
        <v>27361</v>
      </c>
      <c r="E13924" s="1164" t="s">
        <v>2894</v>
      </c>
      <c r="F13924" s="1165">
        <v>45088</v>
      </c>
      <c r="G13924" s="1165">
        <v>45207</v>
      </c>
    </row>
    <row r="13925" spans="1:7" ht="25.5">
      <c r="A13925" s="1162">
        <v>15652</v>
      </c>
      <c r="B13925" s="1162">
        <v>33830</v>
      </c>
      <c r="C13925" s="1163" t="s">
        <v>27362</v>
      </c>
      <c r="D13925" s="1163" t="s">
        <v>27363</v>
      </c>
      <c r="E13925" s="1164" t="s">
        <v>2894</v>
      </c>
      <c r="F13925" s="1165">
        <v>45208</v>
      </c>
      <c r="G13925" s="1165">
        <v>45327</v>
      </c>
    </row>
    <row r="13926" spans="1:7" ht="38.25">
      <c r="A13926" s="1162">
        <v>15653</v>
      </c>
      <c r="B13926" s="1162">
        <v>33831</v>
      </c>
      <c r="C13926" s="1163" t="s">
        <v>27364</v>
      </c>
      <c r="D13926" s="1163" t="s">
        <v>27365</v>
      </c>
      <c r="E13926" s="1164" t="s">
        <v>2894</v>
      </c>
      <c r="F13926" s="1165">
        <v>45208</v>
      </c>
      <c r="G13926" s="1165">
        <v>45327</v>
      </c>
    </row>
    <row r="13927" spans="1:7" ht="38.25">
      <c r="A13927" s="1162">
        <v>15654</v>
      </c>
      <c r="B13927" s="1162">
        <v>33832</v>
      </c>
      <c r="C13927" s="1163" t="s">
        <v>27366</v>
      </c>
      <c r="D13927" s="1163" t="s">
        <v>27367</v>
      </c>
      <c r="E13927" s="1164" t="s">
        <v>2894</v>
      </c>
      <c r="F13927" s="1165">
        <v>45208</v>
      </c>
      <c r="G13927" s="1165">
        <v>45327</v>
      </c>
    </row>
    <row r="13928" spans="1:7">
      <c r="A13928" s="1158">
        <v>15655</v>
      </c>
      <c r="B13928" s="1158">
        <v>33833</v>
      </c>
      <c r="C13928" s="1159" t="s">
        <v>11986</v>
      </c>
      <c r="D13928" s="1159" t="s">
        <v>5244</v>
      </c>
      <c r="E13928" s="1160" t="s">
        <v>2894</v>
      </c>
      <c r="F13928" s="1161">
        <v>45088</v>
      </c>
      <c r="G13928" s="1161">
        <v>45207</v>
      </c>
    </row>
    <row r="13929" spans="1:7" ht="25.5">
      <c r="A13929" s="1162">
        <v>15656</v>
      </c>
      <c r="B13929" s="1162">
        <v>33834</v>
      </c>
      <c r="C13929" s="1163" t="s">
        <v>27368</v>
      </c>
      <c r="D13929" s="1163" t="s">
        <v>27369</v>
      </c>
      <c r="E13929" s="1164" t="s">
        <v>2894</v>
      </c>
      <c r="F13929" s="1165">
        <v>45088</v>
      </c>
      <c r="G13929" s="1165">
        <v>45207</v>
      </c>
    </row>
    <row r="13930" spans="1:7" ht="25.5">
      <c r="A13930" s="1162">
        <v>15657</v>
      </c>
      <c r="B13930" s="1162">
        <v>33835</v>
      </c>
      <c r="C13930" s="1163" t="s">
        <v>27370</v>
      </c>
      <c r="D13930" s="1163" t="s">
        <v>27371</v>
      </c>
      <c r="E13930" s="1164" t="s">
        <v>2894</v>
      </c>
      <c r="F13930" s="1165">
        <v>45088</v>
      </c>
      <c r="G13930" s="1165">
        <v>45207</v>
      </c>
    </row>
    <row r="13931" spans="1:7">
      <c r="A13931" s="1158">
        <v>15658</v>
      </c>
      <c r="B13931" s="1158">
        <v>33836</v>
      </c>
      <c r="C13931" s="1159" t="s">
        <v>27372</v>
      </c>
      <c r="D13931" s="1159" t="s">
        <v>27373</v>
      </c>
      <c r="E13931" s="1160" t="s">
        <v>11095</v>
      </c>
      <c r="F13931" s="1161">
        <v>44757</v>
      </c>
      <c r="G13931" s="1161">
        <v>45491</v>
      </c>
    </row>
    <row r="13932" spans="1:7">
      <c r="A13932" s="1162">
        <v>15659</v>
      </c>
      <c r="B13932" s="1162">
        <v>33837</v>
      </c>
      <c r="C13932" s="1163" t="s">
        <v>27374</v>
      </c>
      <c r="D13932" s="1163" t="s">
        <v>27375</v>
      </c>
      <c r="E13932" s="1164" t="s">
        <v>2357</v>
      </c>
      <c r="F13932" s="1165">
        <v>45491</v>
      </c>
      <c r="G13932" s="1165">
        <v>45491</v>
      </c>
    </row>
    <row r="13933" spans="1:7">
      <c r="A13933" s="1158">
        <v>15660</v>
      </c>
      <c r="B13933" s="1158">
        <v>33838</v>
      </c>
      <c r="C13933" s="1159" t="s">
        <v>11951</v>
      </c>
      <c r="D13933" s="1159" t="s">
        <v>3179</v>
      </c>
      <c r="E13933" s="1160" t="s">
        <v>12277</v>
      </c>
      <c r="F13933" s="1161">
        <v>44757</v>
      </c>
      <c r="G13933" s="1161">
        <v>45231</v>
      </c>
    </row>
    <row r="13934" spans="1:7">
      <c r="A13934" s="1158">
        <v>15661</v>
      </c>
      <c r="B13934" s="1158">
        <v>33839</v>
      </c>
      <c r="C13934" s="1159" t="s">
        <v>12278</v>
      </c>
      <c r="D13934" s="1159" t="s">
        <v>3409</v>
      </c>
      <c r="E13934" s="1160" t="s">
        <v>6698</v>
      </c>
      <c r="F13934" s="1161">
        <v>44757</v>
      </c>
      <c r="G13934" s="1161">
        <v>45161</v>
      </c>
    </row>
    <row r="13935" spans="1:7" ht="25.5">
      <c r="A13935" s="1162">
        <v>15662</v>
      </c>
      <c r="B13935" s="1162">
        <v>33840</v>
      </c>
      <c r="C13935" s="1163" t="s">
        <v>27376</v>
      </c>
      <c r="D13935" s="1163" t="s">
        <v>27377</v>
      </c>
      <c r="E13935" s="1164" t="s">
        <v>2566</v>
      </c>
      <c r="F13935" s="1165">
        <v>44757</v>
      </c>
      <c r="G13935" s="1165">
        <v>44761</v>
      </c>
    </row>
    <row r="13936" spans="1:7" ht="25.5">
      <c r="A13936" s="1162">
        <v>15663</v>
      </c>
      <c r="B13936" s="1162">
        <v>33841</v>
      </c>
      <c r="C13936" s="1163" t="s">
        <v>27378</v>
      </c>
      <c r="D13936" s="1163" t="s">
        <v>27379</v>
      </c>
      <c r="E13936" s="1164" t="s">
        <v>3287</v>
      </c>
      <c r="F13936" s="1165">
        <v>44757</v>
      </c>
      <c r="G13936" s="1165">
        <v>44846</v>
      </c>
    </row>
    <row r="13937" spans="1:7" ht="38.25">
      <c r="A13937" s="1162">
        <v>15664</v>
      </c>
      <c r="B13937" s="1162">
        <v>33842</v>
      </c>
      <c r="C13937" s="1163" t="s">
        <v>27380</v>
      </c>
      <c r="D13937" s="1163" t="s">
        <v>27381</v>
      </c>
      <c r="E13937" s="1164" t="s">
        <v>3287</v>
      </c>
      <c r="F13937" s="1165">
        <v>44757</v>
      </c>
      <c r="G13937" s="1165">
        <v>44846</v>
      </c>
    </row>
    <row r="13938" spans="1:7" ht="25.5">
      <c r="A13938" s="1162">
        <v>15665</v>
      </c>
      <c r="B13938" s="1162">
        <v>33843</v>
      </c>
      <c r="C13938" s="1163" t="s">
        <v>27382</v>
      </c>
      <c r="D13938" s="1163" t="s">
        <v>27383</v>
      </c>
      <c r="E13938" s="1164" t="s">
        <v>2894</v>
      </c>
      <c r="F13938" s="1165">
        <v>44762</v>
      </c>
      <c r="G13938" s="1165">
        <v>44881</v>
      </c>
    </row>
    <row r="13939" spans="1:7" ht="25.5">
      <c r="A13939" s="1162">
        <v>15666</v>
      </c>
      <c r="B13939" s="1162">
        <v>33844</v>
      </c>
      <c r="C13939" s="1163" t="s">
        <v>27384</v>
      </c>
      <c r="D13939" s="1163" t="s">
        <v>27385</v>
      </c>
      <c r="E13939" s="1164" t="s">
        <v>2894</v>
      </c>
      <c r="F13939" s="1165">
        <v>44762</v>
      </c>
      <c r="G13939" s="1165">
        <v>44881</v>
      </c>
    </row>
    <row r="13940" spans="1:7" ht="25.5">
      <c r="A13940" s="1162">
        <v>15667</v>
      </c>
      <c r="B13940" s="1162">
        <v>33845</v>
      </c>
      <c r="C13940" s="1163" t="s">
        <v>27386</v>
      </c>
      <c r="D13940" s="1163" t="s">
        <v>27387</v>
      </c>
      <c r="E13940" s="1164" t="s">
        <v>2894</v>
      </c>
      <c r="F13940" s="1165">
        <v>44892</v>
      </c>
      <c r="G13940" s="1165">
        <v>45011</v>
      </c>
    </row>
    <row r="13941" spans="1:7" ht="25.5">
      <c r="A13941" s="1162">
        <v>15668</v>
      </c>
      <c r="B13941" s="1162">
        <v>33846</v>
      </c>
      <c r="C13941" s="1163" t="s">
        <v>27388</v>
      </c>
      <c r="D13941" s="1163" t="s">
        <v>27389</v>
      </c>
      <c r="E13941" s="1164" t="s">
        <v>2894</v>
      </c>
      <c r="F13941" s="1165">
        <v>44882</v>
      </c>
      <c r="G13941" s="1165">
        <v>45001</v>
      </c>
    </row>
    <row r="13942" spans="1:7" ht="25.5">
      <c r="A13942" s="1162">
        <v>15669</v>
      </c>
      <c r="B13942" s="1162">
        <v>33847</v>
      </c>
      <c r="C13942" s="1163" t="s">
        <v>27390</v>
      </c>
      <c r="D13942" s="1163" t="s">
        <v>27391</v>
      </c>
      <c r="E13942" s="1164" t="s">
        <v>3112</v>
      </c>
      <c r="F13942" s="1165">
        <v>45012</v>
      </c>
      <c r="G13942" s="1165">
        <v>45041</v>
      </c>
    </row>
    <row r="13943" spans="1:7" ht="25.5">
      <c r="A13943" s="1162">
        <v>15670</v>
      </c>
      <c r="B13943" s="1162">
        <v>33848</v>
      </c>
      <c r="C13943" s="1163" t="s">
        <v>27392</v>
      </c>
      <c r="D13943" s="1163" t="s">
        <v>27393</v>
      </c>
      <c r="E13943" s="1164" t="s">
        <v>3009</v>
      </c>
      <c r="F13943" s="1165">
        <v>45012</v>
      </c>
      <c r="G13943" s="1165">
        <v>45161</v>
      </c>
    </row>
    <row r="13944" spans="1:7" ht="25.5">
      <c r="A13944" s="1162">
        <v>15671</v>
      </c>
      <c r="B13944" s="1162">
        <v>33849</v>
      </c>
      <c r="C13944" s="1163" t="s">
        <v>27394</v>
      </c>
      <c r="D13944" s="1163" t="s">
        <v>27395</v>
      </c>
      <c r="E13944" s="1164" t="s">
        <v>2894</v>
      </c>
      <c r="F13944" s="1165">
        <v>45022</v>
      </c>
      <c r="G13944" s="1165">
        <v>45141</v>
      </c>
    </row>
    <row r="13945" spans="1:7" ht="25.5">
      <c r="A13945" s="1162">
        <v>15672</v>
      </c>
      <c r="B13945" s="1162">
        <v>33850</v>
      </c>
      <c r="C13945" s="1163" t="s">
        <v>27396</v>
      </c>
      <c r="D13945" s="1163" t="s">
        <v>27397</v>
      </c>
      <c r="E13945" s="1164" t="s">
        <v>2894</v>
      </c>
      <c r="F13945" s="1165">
        <v>45012</v>
      </c>
      <c r="G13945" s="1165">
        <v>45131</v>
      </c>
    </row>
    <row r="13946" spans="1:7" ht="25.5">
      <c r="A13946" s="1162">
        <v>15673</v>
      </c>
      <c r="B13946" s="1162">
        <v>33851</v>
      </c>
      <c r="C13946" s="1163" t="s">
        <v>27398</v>
      </c>
      <c r="D13946" s="1163" t="s">
        <v>27399</v>
      </c>
      <c r="E13946" s="1164" t="s">
        <v>2894</v>
      </c>
      <c r="F13946" s="1165">
        <v>45012</v>
      </c>
      <c r="G13946" s="1165">
        <v>45131</v>
      </c>
    </row>
    <row r="13947" spans="1:7">
      <c r="A13947" s="1158">
        <v>15674</v>
      </c>
      <c r="B13947" s="1158">
        <v>33852</v>
      </c>
      <c r="C13947" s="1159" t="s">
        <v>12188</v>
      </c>
      <c r="D13947" s="1159" t="s">
        <v>3339</v>
      </c>
      <c r="E13947" s="1160" t="s">
        <v>3009</v>
      </c>
      <c r="F13947" s="1161">
        <v>45012</v>
      </c>
      <c r="G13947" s="1161">
        <v>45161</v>
      </c>
    </row>
    <row r="13948" spans="1:7" ht="25.5">
      <c r="A13948" s="1162">
        <v>15675</v>
      </c>
      <c r="B13948" s="1162">
        <v>33853</v>
      </c>
      <c r="C13948" s="1163" t="s">
        <v>27400</v>
      </c>
      <c r="D13948" s="1163" t="s">
        <v>27401</v>
      </c>
      <c r="E13948" s="1164" t="s">
        <v>3009</v>
      </c>
      <c r="F13948" s="1165">
        <v>45012</v>
      </c>
      <c r="G13948" s="1165">
        <v>45161</v>
      </c>
    </row>
    <row r="13949" spans="1:7">
      <c r="A13949" s="1158">
        <v>15676</v>
      </c>
      <c r="B13949" s="1158">
        <v>33854</v>
      </c>
      <c r="C13949" s="1159" t="s">
        <v>12191</v>
      </c>
      <c r="D13949" s="1159" t="s">
        <v>6220</v>
      </c>
      <c r="E13949" s="1160" t="s">
        <v>3287</v>
      </c>
      <c r="F13949" s="1161">
        <v>45142</v>
      </c>
      <c r="G13949" s="1161">
        <v>45231</v>
      </c>
    </row>
    <row r="13950" spans="1:7" ht="38.25">
      <c r="A13950" s="1162">
        <v>15677</v>
      </c>
      <c r="B13950" s="1162">
        <v>33855</v>
      </c>
      <c r="C13950" s="1163" t="s">
        <v>27402</v>
      </c>
      <c r="D13950" s="1163" t="s">
        <v>27403</v>
      </c>
      <c r="E13950" s="1164" t="s">
        <v>3287</v>
      </c>
      <c r="F13950" s="1165">
        <v>45142</v>
      </c>
      <c r="G13950" s="1165">
        <v>45231</v>
      </c>
    </row>
    <row r="13951" spans="1:7">
      <c r="A13951" s="1158">
        <v>15678</v>
      </c>
      <c r="B13951" s="1158">
        <v>33856</v>
      </c>
      <c r="C13951" s="1159" t="s">
        <v>11960</v>
      </c>
      <c r="D13951" s="1159" t="s">
        <v>12561</v>
      </c>
      <c r="E13951" s="1160" t="s">
        <v>3006</v>
      </c>
      <c r="F13951" s="1161">
        <v>45132</v>
      </c>
      <c r="G13951" s="1161">
        <v>45491</v>
      </c>
    </row>
    <row r="13952" spans="1:7" ht="25.5">
      <c r="A13952" s="1162">
        <v>15679</v>
      </c>
      <c r="B13952" s="1162">
        <v>33857</v>
      </c>
      <c r="C13952" s="1163" t="s">
        <v>27404</v>
      </c>
      <c r="D13952" s="1163" t="s">
        <v>27405</v>
      </c>
      <c r="E13952" s="1164" t="s">
        <v>3112</v>
      </c>
      <c r="F13952" s="1165">
        <v>45312</v>
      </c>
      <c r="G13952" s="1165">
        <v>45341</v>
      </c>
    </row>
    <row r="13953" spans="1:7" ht="38.25">
      <c r="A13953" s="1162">
        <v>15680</v>
      </c>
      <c r="B13953" s="1162">
        <v>39031</v>
      </c>
      <c r="C13953" s="1163" t="s">
        <v>27406</v>
      </c>
      <c r="D13953" s="1163" t="s">
        <v>27407</v>
      </c>
      <c r="E13953" s="1164" t="s">
        <v>3009</v>
      </c>
      <c r="F13953" s="1165">
        <v>45312</v>
      </c>
      <c r="G13953" s="1165">
        <v>45461</v>
      </c>
    </row>
    <row r="13954" spans="1:7" ht="25.5">
      <c r="A13954" s="1162">
        <v>15681</v>
      </c>
      <c r="B13954" s="1162">
        <v>33858</v>
      </c>
      <c r="C13954" s="1163" t="s">
        <v>27408</v>
      </c>
      <c r="D13954" s="1163" t="s">
        <v>27409</v>
      </c>
      <c r="E13954" s="1164" t="s">
        <v>3112</v>
      </c>
      <c r="F13954" s="1165">
        <v>45282</v>
      </c>
      <c r="G13954" s="1165">
        <v>45311</v>
      </c>
    </row>
    <row r="13955" spans="1:7" ht="25.5">
      <c r="A13955" s="1162">
        <v>15682</v>
      </c>
      <c r="B13955" s="1162">
        <v>33859</v>
      </c>
      <c r="C13955" s="1163" t="s">
        <v>27410</v>
      </c>
      <c r="D13955" s="1163" t="s">
        <v>27411</v>
      </c>
      <c r="E13955" s="1164" t="s">
        <v>3112</v>
      </c>
      <c r="F13955" s="1165">
        <v>45462</v>
      </c>
      <c r="G13955" s="1165">
        <v>45491</v>
      </c>
    </row>
    <row r="13956" spans="1:7" ht="25.5">
      <c r="A13956" s="1162">
        <v>15683</v>
      </c>
      <c r="B13956" s="1162">
        <v>33860</v>
      </c>
      <c r="C13956" s="1163" t="s">
        <v>27412</v>
      </c>
      <c r="D13956" s="1163" t="s">
        <v>27413</v>
      </c>
      <c r="E13956" s="1164" t="s">
        <v>3064</v>
      </c>
      <c r="F13956" s="1165">
        <v>45132</v>
      </c>
      <c r="G13956" s="1165">
        <v>45311</v>
      </c>
    </row>
    <row r="13957" spans="1:7" ht="38.25">
      <c r="A13957" s="1162">
        <v>15684</v>
      </c>
      <c r="B13957" s="1162">
        <v>33861</v>
      </c>
      <c r="C13957" s="1163" t="s">
        <v>27414</v>
      </c>
      <c r="D13957" s="1163" t="s">
        <v>27415</v>
      </c>
      <c r="E13957" s="1164" t="s">
        <v>3009</v>
      </c>
      <c r="F13957" s="1165">
        <v>45312</v>
      </c>
      <c r="G13957" s="1165">
        <v>45461</v>
      </c>
    </row>
    <row r="13958" spans="1:7" ht="25.5">
      <c r="A13958" s="1162">
        <v>15685</v>
      </c>
      <c r="B13958" s="1162">
        <v>33862</v>
      </c>
      <c r="C13958" s="1163" t="s">
        <v>27416</v>
      </c>
      <c r="D13958" s="1163" t="s">
        <v>27417</v>
      </c>
      <c r="E13958" s="1164" t="s">
        <v>3009</v>
      </c>
      <c r="F13958" s="1165">
        <v>45312</v>
      </c>
      <c r="G13958" s="1165">
        <v>45461</v>
      </c>
    </row>
    <row r="13959" spans="1:7" ht="25.5">
      <c r="A13959" s="1162">
        <v>15686</v>
      </c>
      <c r="B13959" s="1162">
        <v>33863</v>
      </c>
      <c r="C13959" s="1163" t="s">
        <v>27418</v>
      </c>
      <c r="D13959" s="1163" t="s">
        <v>27419</v>
      </c>
      <c r="E13959" s="1164" t="s">
        <v>3009</v>
      </c>
      <c r="F13959" s="1165">
        <v>45312</v>
      </c>
      <c r="G13959" s="1165">
        <v>45461</v>
      </c>
    </row>
    <row r="13960" spans="1:7" ht="25.5">
      <c r="A13960" s="1162">
        <v>15687</v>
      </c>
      <c r="B13960" s="1162">
        <v>33864</v>
      </c>
      <c r="C13960" s="1163" t="s">
        <v>27420</v>
      </c>
      <c r="D13960" s="1163" t="s">
        <v>27421</v>
      </c>
      <c r="E13960" s="1164" t="s">
        <v>3009</v>
      </c>
      <c r="F13960" s="1165">
        <v>45132</v>
      </c>
      <c r="G13960" s="1165">
        <v>45281</v>
      </c>
    </row>
    <row r="13961" spans="1:7">
      <c r="A13961" s="1158">
        <v>15688</v>
      </c>
      <c r="B13961" s="1158">
        <v>33865</v>
      </c>
      <c r="C13961" s="1159" t="s">
        <v>11969</v>
      </c>
      <c r="D13961" s="1159" t="s">
        <v>12493</v>
      </c>
      <c r="E13961" s="1160" t="s">
        <v>4546</v>
      </c>
      <c r="F13961" s="1161">
        <v>45172</v>
      </c>
      <c r="G13961" s="1161">
        <v>45411</v>
      </c>
    </row>
    <row r="13962" spans="1:7" ht="25.5">
      <c r="A13962" s="1162">
        <v>15689</v>
      </c>
      <c r="B13962" s="1162">
        <v>33866</v>
      </c>
      <c r="C13962" s="1163" t="s">
        <v>27422</v>
      </c>
      <c r="D13962" s="1163" t="s">
        <v>27423</v>
      </c>
      <c r="E13962" s="1164" t="s">
        <v>2894</v>
      </c>
      <c r="F13962" s="1165">
        <v>45292</v>
      </c>
      <c r="G13962" s="1165">
        <v>45411</v>
      </c>
    </row>
    <row r="13963" spans="1:7" ht="38.25">
      <c r="A13963" s="1162">
        <v>15690</v>
      </c>
      <c r="B13963" s="1162">
        <v>33867</v>
      </c>
      <c r="C13963" s="1163" t="s">
        <v>27424</v>
      </c>
      <c r="D13963" s="1163" t="s">
        <v>27425</v>
      </c>
      <c r="E13963" s="1164" t="s">
        <v>2894</v>
      </c>
      <c r="F13963" s="1165">
        <v>45292</v>
      </c>
      <c r="G13963" s="1165">
        <v>45411</v>
      </c>
    </row>
    <row r="13964" spans="1:7" ht="25.5">
      <c r="A13964" s="1162">
        <v>15691</v>
      </c>
      <c r="B13964" s="1162">
        <v>33868</v>
      </c>
      <c r="C13964" s="1163" t="s">
        <v>27426</v>
      </c>
      <c r="D13964" s="1163" t="s">
        <v>27427</v>
      </c>
      <c r="E13964" s="1164" t="s">
        <v>2894</v>
      </c>
      <c r="F13964" s="1165">
        <v>45292</v>
      </c>
      <c r="G13964" s="1165">
        <v>45411</v>
      </c>
    </row>
    <row r="13965" spans="1:7" ht="38.25">
      <c r="A13965" s="1162">
        <v>15692</v>
      </c>
      <c r="B13965" s="1162">
        <v>33869</v>
      </c>
      <c r="C13965" s="1163" t="s">
        <v>27428</v>
      </c>
      <c r="D13965" s="1163" t="s">
        <v>27429</v>
      </c>
      <c r="E13965" s="1164" t="s">
        <v>2894</v>
      </c>
      <c r="F13965" s="1165">
        <v>45292</v>
      </c>
      <c r="G13965" s="1165">
        <v>45411</v>
      </c>
    </row>
    <row r="13966" spans="1:7" ht="38.25">
      <c r="A13966" s="1162">
        <v>15693</v>
      </c>
      <c r="B13966" s="1162">
        <v>33870</v>
      </c>
      <c r="C13966" s="1163" t="s">
        <v>27430</v>
      </c>
      <c r="D13966" s="1163" t="s">
        <v>27431</v>
      </c>
      <c r="E13966" s="1164" t="s">
        <v>2894</v>
      </c>
      <c r="F13966" s="1165">
        <v>45292</v>
      </c>
      <c r="G13966" s="1165">
        <v>45411</v>
      </c>
    </row>
    <row r="13967" spans="1:7" ht="38.25">
      <c r="A13967" s="1162">
        <v>15694</v>
      </c>
      <c r="B13967" s="1162">
        <v>33871</v>
      </c>
      <c r="C13967" s="1163" t="s">
        <v>27432</v>
      </c>
      <c r="D13967" s="1163" t="s">
        <v>27433</v>
      </c>
      <c r="E13967" s="1164" t="s">
        <v>2894</v>
      </c>
      <c r="F13967" s="1165">
        <v>45292</v>
      </c>
      <c r="G13967" s="1165">
        <v>45411</v>
      </c>
    </row>
    <row r="13968" spans="1:7" ht="25.5">
      <c r="A13968" s="1162">
        <v>15695</v>
      </c>
      <c r="B13968" s="1162">
        <v>33872</v>
      </c>
      <c r="C13968" s="1163" t="s">
        <v>27434</v>
      </c>
      <c r="D13968" s="1163" t="s">
        <v>27435</v>
      </c>
      <c r="E13968" s="1164" t="s">
        <v>2894</v>
      </c>
      <c r="F13968" s="1165">
        <v>45292</v>
      </c>
      <c r="G13968" s="1165">
        <v>45411</v>
      </c>
    </row>
    <row r="13969" spans="1:7" ht="25.5">
      <c r="A13969" s="1162">
        <v>15696</v>
      </c>
      <c r="B13969" s="1162">
        <v>33873</v>
      </c>
      <c r="C13969" s="1163" t="s">
        <v>27436</v>
      </c>
      <c r="D13969" s="1163" t="s">
        <v>27437</v>
      </c>
      <c r="E13969" s="1164" t="s">
        <v>2894</v>
      </c>
      <c r="F13969" s="1165">
        <v>45172</v>
      </c>
      <c r="G13969" s="1165">
        <v>45291</v>
      </c>
    </row>
    <row r="13970" spans="1:7">
      <c r="A13970" s="1158">
        <v>15697</v>
      </c>
      <c r="B13970" s="1158">
        <v>33874</v>
      </c>
      <c r="C13970" s="1159" t="s">
        <v>11986</v>
      </c>
      <c r="D13970" s="1159" t="s">
        <v>5244</v>
      </c>
      <c r="E13970" s="1160" t="s">
        <v>2894</v>
      </c>
      <c r="F13970" s="1161">
        <v>45202</v>
      </c>
      <c r="G13970" s="1161">
        <v>45321</v>
      </c>
    </row>
    <row r="13971" spans="1:7" ht="25.5">
      <c r="A13971" s="1162">
        <v>15698</v>
      </c>
      <c r="B13971" s="1162">
        <v>33875</v>
      </c>
      <c r="C13971" s="1163" t="s">
        <v>27438</v>
      </c>
      <c r="D13971" s="1163" t="s">
        <v>27439</v>
      </c>
      <c r="E13971" s="1164" t="s">
        <v>2894</v>
      </c>
      <c r="F13971" s="1165">
        <v>45202</v>
      </c>
      <c r="G13971" s="1165">
        <v>45321</v>
      </c>
    </row>
    <row r="13972" spans="1:7" ht="25.5">
      <c r="A13972" s="1162">
        <v>15699</v>
      </c>
      <c r="B13972" s="1162">
        <v>33876</v>
      </c>
      <c r="C13972" s="1163" t="s">
        <v>27440</v>
      </c>
      <c r="D13972" s="1163" t="s">
        <v>27441</v>
      </c>
      <c r="E13972" s="1164" t="s">
        <v>2894</v>
      </c>
      <c r="F13972" s="1165">
        <v>45202</v>
      </c>
      <c r="G13972" s="1165">
        <v>45321</v>
      </c>
    </row>
    <row r="13973" spans="1:7">
      <c r="A13973" s="1158">
        <v>15700</v>
      </c>
      <c r="B13973" s="1158">
        <v>33877</v>
      </c>
      <c r="C13973" s="1159" t="s">
        <v>27442</v>
      </c>
      <c r="D13973" s="1159" t="s">
        <v>27443</v>
      </c>
      <c r="E13973" s="1160" t="s">
        <v>3006</v>
      </c>
      <c r="F13973" s="1161">
        <v>45132</v>
      </c>
      <c r="G13973" s="1161">
        <v>45491</v>
      </c>
    </row>
    <row r="13974" spans="1:7">
      <c r="A13974" s="1162">
        <v>15701</v>
      </c>
      <c r="B13974" s="1162">
        <v>33878</v>
      </c>
      <c r="C13974" s="1163" t="s">
        <v>27444</v>
      </c>
      <c r="D13974" s="1163" t="s">
        <v>27445</v>
      </c>
      <c r="E13974" s="1164" t="s">
        <v>2357</v>
      </c>
      <c r="F13974" s="1165">
        <v>45491</v>
      </c>
      <c r="G13974" s="1165">
        <v>45491</v>
      </c>
    </row>
    <row r="13975" spans="1:7">
      <c r="A13975" s="1158">
        <v>15702</v>
      </c>
      <c r="B13975" s="1158">
        <v>33879</v>
      </c>
      <c r="C13975" s="1159" t="s">
        <v>11960</v>
      </c>
      <c r="D13975" s="1159" t="s">
        <v>12561</v>
      </c>
      <c r="E13975" s="1160" t="s">
        <v>3006</v>
      </c>
      <c r="F13975" s="1161">
        <v>45132</v>
      </c>
      <c r="G13975" s="1161">
        <v>45491</v>
      </c>
    </row>
    <row r="13976" spans="1:7" ht="25.5">
      <c r="A13976" s="1162">
        <v>15703</v>
      </c>
      <c r="B13976" s="1162">
        <v>33880</v>
      </c>
      <c r="C13976" s="1163" t="s">
        <v>27446</v>
      </c>
      <c r="D13976" s="1163" t="s">
        <v>27447</v>
      </c>
      <c r="E13976" s="1164" t="s">
        <v>3112</v>
      </c>
      <c r="F13976" s="1165">
        <v>45312</v>
      </c>
      <c r="G13976" s="1165">
        <v>45341</v>
      </c>
    </row>
    <row r="13977" spans="1:7" ht="38.25">
      <c r="A13977" s="1162">
        <v>15704</v>
      </c>
      <c r="B13977" s="1162">
        <v>39032</v>
      </c>
      <c r="C13977" s="1163" t="s">
        <v>27448</v>
      </c>
      <c r="D13977" s="1163" t="s">
        <v>27449</v>
      </c>
      <c r="E13977" s="1164" t="s">
        <v>3009</v>
      </c>
      <c r="F13977" s="1165">
        <v>45312</v>
      </c>
      <c r="G13977" s="1165">
        <v>45461</v>
      </c>
    </row>
    <row r="13978" spans="1:7" ht="25.5">
      <c r="A13978" s="1162">
        <v>15705</v>
      </c>
      <c r="B13978" s="1162">
        <v>33881</v>
      </c>
      <c r="C13978" s="1163" t="s">
        <v>27450</v>
      </c>
      <c r="D13978" s="1163" t="s">
        <v>27451</v>
      </c>
      <c r="E13978" s="1164" t="s">
        <v>3112</v>
      </c>
      <c r="F13978" s="1165">
        <v>45282</v>
      </c>
      <c r="G13978" s="1165">
        <v>45311</v>
      </c>
    </row>
    <row r="13979" spans="1:7" ht="25.5">
      <c r="A13979" s="1162">
        <v>15706</v>
      </c>
      <c r="B13979" s="1162">
        <v>33882</v>
      </c>
      <c r="C13979" s="1163" t="s">
        <v>27452</v>
      </c>
      <c r="D13979" s="1163" t="s">
        <v>27453</v>
      </c>
      <c r="E13979" s="1164" t="s">
        <v>3112</v>
      </c>
      <c r="F13979" s="1165">
        <v>45462</v>
      </c>
      <c r="G13979" s="1165">
        <v>45491</v>
      </c>
    </row>
    <row r="13980" spans="1:7" ht="25.5">
      <c r="A13980" s="1162">
        <v>15707</v>
      </c>
      <c r="B13980" s="1162">
        <v>33883</v>
      </c>
      <c r="C13980" s="1163" t="s">
        <v>27454</v>
      </c>
      <c r="D13980" s="1163" t="s">
        <v>27455</v>
      </c>
      <c r="E13980" s="1164" t="s">
        <v>3064</v>
      </c>
      <c r="F13980" s="1165">
        <v>45132</v>
      </c>
      <c r="G13980" s="1165">
        <v>45311</v>
      </c>
    </row>
    <row r="13981" spans="1:7" ht="38.25">
      <c r="A13981" s="1162">
        <v>15708</v>
      </c>
      <c r="B13981" s="1162">
        <v>33884</v>
      </c>
      <c r="C13981" s="1163" t="s">
        <v>27456</v>
      </c>
      <c r="D13981" s="1163" t="s">
        <v>27457</v>
      </c>
      <c r="E13981" s="1164" t="s">
        <v>3009</v>
      </c>
      <c r="F13981" s="1165">
        <v>45312</v>
      </c>
      <c r="G13981" s="1165">
        <v>45461</v>
      </c>
    </row>
    <row r="13982" spans="1:7" ht="25.5">
      <c r="A13982" s="1162">
        <v>15709</v>
      </c>
      <c r="B13982" s="1162">
        <v>33885</v>
      </c>
      <c r="C13982" s="1163" t="s">
        <v>27458</v>
      </c>
      <c r="D13982" s="1163" t="s">
        <v>27459</v>
      </c>
      <c r="E13982" s="1164" t="s">
        <v>3009</v>
      </c>
      <c r="F13982" s="1165">
        <v>45312</v>
      </c>
      <c r="G13982" s="1165">
        <v>45461</v>
      </c>
    </row>
    <row r="13983" spans="1:7" ht="25.5">
      <c r="A13983" s="1162">
        <v>15710</v>
      </c>
      <c r="B13983" s="1162">
        <v>33886</v>
      </c>
      <c r="C13983" s="1163" t="s">
        <v>27460</v>
      </c>
      <c r="D13983" s="1163" t="s">
        <v>27461</v>
      </c>
      <c r="E13983" s="1164" t="s">
        <v>3009</v>
      </c>
      <c r="F13983" s="1165">
        <v>45312</v>
      </c>
      <c r="G13983" s="1165">
        <v>45461</v>
      </c>
    </row>
    <row r="13984" spans="1:7" ht="25.5">
      <c r="A13984" s="1162">
        <v>15711</v>
      </c>
      <c r="B13984" s="1162">
        <v>33887</v>
      </c>
      <c r="C13984" s="1163" t="s">
        <v>27462</v>
      </c>
      <c r="D13984" s="1163" t="s">
        <v>27463</v>
      </c>
      <c r="E13984" s="1164" t="s">
        <v>3009</v>
      </c>
      <c r="F13984" s="1165">
        <v>45132</v>
      </c>
      <c r="G13984" s="1165">
        <v>45281</v>
      </c>
    </row>
    <row r="13985" spans="1:7">
      <c r="A13985" s="1158">
        <v>15712</v>
      </c>
      <c r="B13985" s="1158">
        <v>33888</v>
      </c>
      <c r="C13985" s="1159" t="s">
        <v>11969</v>
      </c>
      <c r="D13985" s="1159" t="s">
        <v>12493</v>
      </c>
      <c r="E13985" s="1160" t="s">
        <v>4546</v>
      </c>
      <c r="F13985" s="1161">
        <v>45172</v>
      </c>
      <c r="G13985" s="1161">
        <v>45411</v>
      </c>
    </row>
    <row r="13986" spans="1:7" ht="25.5">
      <c r="A13986" s="1162">
        <v>15713</v>
      </c>
      <c r="B13986" s="1162">
        <v>33889</v>
      </c>
      <c r="C13986" s="1163" t="s">
        <v>27464</v>
      </c>
      <c r="D13986" s="1163" t="s">
        <v>27465</v>
      </c>
      <c r="E13986" s="1164" t="s">
        <v>2894</v>
      </c>
      <c r="F13986" s="1165">
        <v>45292</v>
      </c>
      <c r="G13986" s="1165">
        <v>45411</v>
      </c>
    </row>
    <row r="13987" spans="1:7" ht="38.25">
      <c r="A13987" s="1162">
        <v>15714</v>
      </c>
      <c r="B13987" s="1162">
        <v>33890</v>
      </c>
      <c r="C13987" s="1163" t="s">
        <v>27466</v>
      </c>
      <c r="D13987" s="1163" t="s">
        <v>27467</v>
      </c>
      <c r="E13987" s="1164" t="s">
        <v>2894</v>
      </c>
      <c r="F13987" s="1165">
        <v>45292</v>
      </c>
      <c r="G13987" s="1165">
        <v>45411</v>
      </c>
    </row>
    <row r="13988" spans="1:7" ht="25.5">
      <c r="A13988" s="1162">
        <v>15715</v>
      </c>
      <c r="B13988" s="1162">
        <v>33891</v>
      </c>
      <c r="C13988" s="1163" t="s">
        <v>27468</v>
      </c>
      <c r="D13988" s="1163" t="s">
        <v>27469</v>
      </c>
      <c r="E13988" s="1164" t="s">
        <v>2894</v>
      </c>
      <c r="F13988" s="1165">
        <v>45292</v>
      </c>
      <c r="G13988" s="1165">
        <v>45411</v>
      </c>
    </row>
    <row r="13989" spans="1:7" ht="38.25">
      <c r="A13989" s="1162">
        <v>15716</v>
      </c>
      <c r="B13989" s="1162">
        <v>33892</v>
      </c>
      <c r="C13989" s="1163" t="s">
        <v>27470</v>
      </c>
      <c r="D13989" s="1163" t="s">
        <v>27471</v>
      </c>
      <c r="E13989" s="1164" t="s">
        <v>2894</v>
      </c>
      <c r="F13989" s="1165">
        <v>45292</v>
      </c>
      <c r="G13989" s="1165">
        <v>45411</v>
      </c>
    </row>
    <row r="13990" spans="1:7" ht="38.25">
      <c r="A13990" s="1162">
        <v>15717</v>
      </c>
      <c r="B13990" s="1162">
        <v>33893</v>
      </c>
      <c r="C13990" s="1163" t="s">
        <v>27472</v>
      </c>
      <c r="D13990" s="1163" t="s">
        <v>27473</v>
      </c>
      <c r="E13990" s="1164" t="s">
        <v>2894</v>
      </c>
      <c r="F13990" s="1165">
        <v>45292</v>
      </c>
      <c r="G13990" s="1165">
        <v>45411</v>
      </c>
    </row>
    <row r="13991" spans="1:7" ht="38.25">
      <c r="A13991" s="1162">
        <v>15718</v>
      </c>
      <c r="B13991" s="1162">
        <v>33894</v>
      </c>
      <c r="C13991" s="1163" t="s">
        <v>27474</v>
      </c>
      <c r="D13991" s="1163" t="s">
        <v>27475</v>
      </c>
      <c r="E13991" s="1164" t="s">
        <v>2894</v>
      </c>
      <c r="F13991" s="1165">
        <v>45292</v>
      </c>
      <c r="G13991" s="1165">
        <v>45411</v>
      </c>
    </row>
    <row r="13992" spans="1:7" ht="25.5">
      <c r="A13992" s="1162">
        <v>15719</v>
      </c>
      <c r="B13992" s="1162">
        <v>33895</v>
      </c>
      <c r="C13992" s="1163" t="s">
        <v>27476</v>
      </c>
      <c r="D13992" s="1163" t="s">
        <v>27477</v>
      </c>
      <c r="E13992" s="1164" t="s">
        <v>2894</v>
      </c>
      <c r="F13992" s="1165">
        <v>45292</v>
      </c>
      <c r="G13992" s="1165">
        <v>45411</v>
      </c>
    </row>
    <row r="13993" spans="1:7" ht="25.5">
      <c r="A13993" s="1162">
        <v>15720</v>
      </c>
      <c r="B13993" s="1162">
        <v>33896</v>
      </c>
      <c r="C13993" s="1163" t="s">
        <v>27478</v>
      </c>
      <c r="D13993" s="1163" t="s">
        <v>27479</v>
      </c>
      <c r="E13993" s="1164" t="s">
        <v>2894</v>
      </c>
      <c r="F13993" s="1165">
        <v>45172</v>
      </c>
      <c r="G13993" s="1165">
        <v>45291</v>
      </c>
    </row>
    <row r="13994" spans="1:7">
      <c r="A13994" s="1158">
        <v>15721</v>
      </c>
      <c r="B13994" s="1158">
        <v>33897</v>
      </c>
      <c r="C13994" s="1159" t="s">
        <v>11986</v>
      </c>
      <c r="D13994" s="1159" t="s">
        <v>5244</v>
      </c>
      <c r="E13994" s="1160" t="s">
        <v>2894</v>
      </c>
      <c r="F13994" s="1161">
        <v>45202</v>
      </c>
      <c r="G13994" s="1161">
        <v>45321</v>
      </c>
    </row>
    <row r="13995" spans="1:7" ht="25.5">
      <c r="A13995" s="1162">
        <v>15722</v>
      </c>
      <c r="B13995" s="1162">
        <v>33898</v>
      </c>
      <c r="C13995" s="1163" t="s">
        <v>27480</v>
      </c>
      <c r="D13995" s="1163" t="s">
        <v>27481</v>
      </c>
      <c r="E13995" s="1164" t="s">
        <v>2894</v>
      </c>
      <c r="F13995" s="1165">
        <v>45202</v>
      </c>
      <c r="G13995" s="1165">
        <v>45321</v>
      </c>
    </row>
    <row r="13996" spans="1:7" ht="25.5">
      <c r="A13996" s="1162">
        <v>15723</v>
      </c>
      <c r="B13996" s="1162">
        <v>33899</v>
      </c>
      <c r="C13996" s="1163" t="s">
        <v>27482</v>
      </c>
      <c r="D13996" s="1163" t="s">
        <v>27483</v>
      </c>
      <c r="E13996" s="1164" t="s">
        <v>2894</v>
      </c>
      <c r="F13996" s="1165">
        <v>45202</v>
      </c>
      <c r="G13996" s="1165">
        <v>45321</v>
      </c>
    </row>
    <row r="13997" spans="1:7">
      <c r="A13997" s="1158">
        <v>15724</v>
      </c>
      <c r="B13997" s="1158">
        <v>33900</v>
      </c>
      <c r="C13997" s="1159" t="s">
        <v>27484</v>
      </c>
      <c r="D13997" s="1159" t="s">
        <v>27485</v>
      </c>
      <c r="E13997" s="1160" t="s">
        <v>12389</v>
      </c>
      <c r="F13997" s="1161">
        <v>44586</v>
      </c>
      <c r="G13997" s="1161">
        <v>45420</v>
      </c>
    </row>
    <row r="13998" spans="1:7">
      <c r="A13998" s="1162">
        <v>15725</v>
      </c>
      <c r="B13998" s="1162">
        <v>33901</v>
      </c>
      <c r="C13998" s="1163" t="s">
        <v>27486</v>
      </c>
      <c r="D13998" s="1163" t="s">
        <v>27487</v>
      </c>
      <c r="E13998" s="1164" t="s">
        <v>2357</v>
      </c>
      <c r="F13998" s="1165">
        <v>45420</v>
      </c>
      <c r="G13998" s="1165">
        <v>45420</v>
      </c>
    </row>
    <row r="13999" spans="1:7">
      <c r="A13999" s="1158">
        <v>15726</v>
      </c>
      <c r="B13999" s="1158">
        <v>33902</v>
      </c>
      <c r="C13999" s="1159" t="s">
        <v>11951</v>
      </c>
      <c r="D13999" s="1159" t="s">
        <v>3179</v>
      </c>
      <c r="E13999" s="1160" t="s">
        <v>12163</v>
      </c>
      <c r="F13999" s="1161">
        <v>44586</v>
      </c>
      <c r="G13999" s="1161">
        <v>45160</v>
      </c>
    </row>
    <row r="14000" spans="1:7">
      <c r="A14000" s="1158">
        <v>15727</v>
      </c>
      <c r="B14000" s="1158">
        <v>33903</v>
      </c>
      <c r="C14000" s="1159" t="s">
        <v>12278</v>
      </c>
      <c r="D14000" s="1159" t="s">
        <v>3409</v>
      </c>
      <c r="E14000" s="1160" t="s">
        <v>12392</v>
      </c>
      <c r="F14000" s="1161">
        <v>44586</v>
      </c>
      <c r="G14000" s="1161">
        <v>45090</v>
      </c>
    </row>
    <row r="14001" spans="1:7" ht="38.25">
      <c r="A14001" s="1162">
        <v>15728</v>
      </c>
      <c r="B14001" s="1162">
        <v>33904</v>
      </c>
      <c r="C14001" s="1163" t="s">
        <v>27488</v>
      </c>
      <c r="D14001" s="1163" t="s">
        <v>27489</v>
      </c>
      <c r="E14001" s="1164" t="s">
        <v>2894</v>
      </c>
      <c r="F14001" s="1165">
        <v>44691</v>
      </c>
      <c r="G14001" s="1165">
        <v>44810</v>
      </c>
    </row>
    <row r="14002" spans="1:7" ht="38.25">
      <c r="A14002" s="1162">
        <v>15729</v>
      </c>
      <c r="B14002" s="1162">
        <v>33905</v>
      </c>
      <c r="C14002" s="1163" t="s">
        <v>27490</v>
      </c>
      <c r="D14002" s="1163" t="s">
        <v>27491</v>
      </c>
      <c r="E14002" s="1164" t="s">
        <v>2894</v>
      </c>
      <c r="F14002" s="1165">
        <v>44681</v>
      </c>
      <c r="G14002" s="1165">
        <v>44800</v>
      </c>
    </row>
    <row r="14003" spans="1:7" ht="25.5">
      <c r="A14003" s="1162">
        <v>15730</v>
      </c>
      <c r="B14003" s="1162">
        <v>33906</v>
      </c>
      <c r="C14003" s="1163" t="s">
        <v>27492</v>
      </c>
      <c r="D14003" s="1163" t="s">
        <v>27493</v>
      </c>
      <c r="E14003" s="1164" t="s">
        <v>2894</v>
      </c>
      <c r="F14003" s="1165">
        <v>44821</v>
      </c>
      <c r="G14003" s="1165">
        <v>44940</v>
      </c>
    </row>
    <row r="14004" spans="1:7" ht="25.5">
      <c r="A14004" s="1162">
        <v>15731</v>
      </c>
      <c r="B14004" s="1162">
        <v>33907</v>
      </c>
      <c r="C14004" s="1163" t="s">
        <v>27494</v>
      </c>
      <c r="D14004" s="1163" t="s">
        <v>27495</v>
      </c>
      <c r="E14004" s="1164" t="s">
        <v>2894</v>
      </c>
      <c r="F14004" s="1165">
        <v>44811</v>
      </c>
      <c r="G14004" s="1165">
        <v>44930</v>
      </c>
    </row>
    <row r="14005" spans="1:7" ht="38.25">
      <c r="A14005" s="1162">
        <v>15732</v>
      </c>
      <c r="B14005" s="1162">
        <v>33908</v>
      </c>
      <c r="C14005" s="1163" t="s">
        <v>27496</v>
      </c>
      <c r="D14005" s="1163" t="s">
        <v>27497</v>
      </c>
      <c r="E14005" s="1164" t="s">
        <v>3112</v>
      </c>
      <c r="F14005" s="1165">
        <v>44941</v>
      </c>
      <c r="G14005" s="1165">
        <v>44970</v>
      </c>
    </row>
    <row r="14006" spans="1:7" ht="38.25">
      <c r="A14006" s="1162">
        <v>15733</v>
      </c>
      <c r="B14006" s="1162">
        <v>33909</v>
      </c>
      <c r="C14006" s="1163" t="s">
        <v>27498</v>
      </c>
      <c r="D14006" s="1163" t="s">
        <v>27499</v>
      </c>
      <c r="E14006" s="1164" t="s">
        <v>3009</v>
      </c>
      <c r="F14006" s="1165">
        <v>44941</v>
      </c>
      <c r="G14006" s="1165">
        <v>45090</v>
      </c>
    </row>
    <row r="14007" spans="1:7" ht="38.25">
      <c r="A14007" s="1162">
        <v>15734</v>
      </c>
      <c r="B14007" s="1162">
        <v>33910</v>
      </c>
      <c r="C14007" s="1163" t="s">
        <v>27500</v>
      </c>
      <c r="D14007" s="1163" t="s">
        <v>27501</v>
      </c>
      <c r="E14007" s="1164" t="s">
        <v>2894</v>
      </c>
      <c r="F14007" s="1165">
        <v>44951</v>
      </c>
      <c r="G14007" s="1165">
        <v>45070</v>
      </c>
    </row>
    <row r="14008" spans="1:7" ht="38.25">
      <c r="A14008" s="1162">
        <v>15735</v>
      </c>
      <c r="B14008" s="1162">
        <v>33911</v>
      </c>
      <c r="C14008" s="1163" t="s">
        <v>27502</v>
      </c>
      <c r="D14008" s="1163" t="s">
        <v>27503</v>
      </c>
      <c r="E14008" s="1164" t="s">
        <v>2894</v>
      </c>
      <c r="F14008" s="1165">
        <v>44941</v>
      </c>
      <c r="G14008" s="1165">
        <v>45060</v>
      </c>
    </row>
    <row r="14009" spans="1:7" ht="38.25">
      <c r="A14009" s="1162">
        <v>15736</v>
      </c>
      <c r="B14009" s="1162">
        <v>33912</v>
      </c>
      <c r="C14009" s="1163" t="s">
        <v>27504</v>
      </c>
      <c r="D14009" s="1163" t="s">
        <v>27505</v>
      </c>
      <c r="E14009" s="1164" t="s">
        <v>2894</v>
      </c>
      <c r="F14009" s="1165">
        <v>44941</v>
      </c>
      <c r="G14009" s="1165">
        <v>45060</v>
      </c>
    </row>
    <row r="14010" spans="1:7" ht="38.25">
      <c r="A14010" s="1162">
        <v>15737</v>
      </c>
      <c r="B14010" s="1162">
        <v>33913</v>
      </c>
      <c r="C14010" s="1163" t="s">
        <v>27506</v>
      </c>
      <c r="D14010" s="1163" t="s">
        <v>27507</v>
      </c>
      <c r="E14010" s="1164" t="s">
        <v>2566</v>
      </c>
      <c r="F14010" s="1165">
        <v>44676</v>
      </c>
      <c r="G14010" s="1165">
        <v>44680</v>
      </c>
    </row>
    <row r="14011" spans="1:7" ht="38.25">
      <c r="A14011" s="1162">
        <v>15738</v>
      </c>
      <c r="B14011" s="1162">
        <v>33914</v>
      </c>
      <c r="C14011" s="1163" t="s">
        <v>27508</v>
      </c>
      <c r="D14011" s="1163" t="s">
        <v>27509</v>
      </c>
      <c r="E14011" s="1164" t="s">
        <v>3287</v>
      </c>
      <c r="F14011" s="1165">
        <v>44586</v>
      </c>
      <c r="G14011" s="1165">
        <v>44675</v>
      </c>
    </row>
    <row r="14012" spans="1:7" ht="38.25">
      <c r="A14012" s="1162">
        <v>15739</v>
      </c>
      <c r="B14012" s="1162">
        <v>33915</v>
      </c>
      <c r="C14012" s="1163" t="s">
        <v>27510</v>
      </c>
      <c r="D14012" s="1163" t="s">
        <v>27511</v>
      </c>
      <c r="E14012" s="1164" t="s">
        <v>3287</v>
      </c>
      <c r="F14012" s="1165">
        <v>44586</v>
      </c>
      <c r="G14012" s="1165">
        <v>44675</v>
      </c>
    </row>
    <row r="14013" spans="1:7">
      <c r="A14013" s="1158">
        <v>15740</v>
      </c>
      <c r="B14013" s="1158">
        <v>33916</v>
      </c>
      <c r="C14013" s="1159" t="s">
        <v>12188</v>
      </c>
      <c r="D14013" s="1159" t="s">
        <v>3339</v>
      </c>
      <c r="E14013" s="1160" t="s">
        <v>3009</v>
      </c>
      <c r="F14013" s="1161">
        <v>44941</v>
      </c>
      <c r="G14013" s="1161">
        <v>45090</v>
      </c>
    </row>
    <row r="14014" spans="1:7" ht="25.5">
      <c r="A14014" s="1162">
        <v>15741</v>
      </c>
      <c r="B14014" s="1162">
        <v>33917</v>
      </c>
      <c r="C14014" s="1163" t="s">
        <v>27512</v>
      </c>
      <c r="D14014" s="1163" t="s">
        <v>27513</v>
      </c>
      <c r="E14014" s="1164" t="s">
        <v>3009</v>
      </c>
      <c r="F14014" s="1165">
        <v>44941</v>
      </c>
      <c r="G14014" s="1165">
        <v>45090</v>
      </c>
    </row>
    <row r="14015" spans="1:7">
      <c r="A14015" s="1158">
        <v>15742</v>
      </c>
      <c r="B14015" s="1158">
        <v>33918</v>
      </c>
      <c r="C14015" s="1159" t="s">
        <v>12191</v>
      </c>
      <c r="D14015" s="1159" t="s">
        <v>6220</v>
      </c>
      <c r="E14015" s="1160" t="s">
        <v>3287</v>
      </c>
      <c r="F14015" s="1161">
        <v>45071</v>
      </c>
      <c r="G14015" s="1161">
        <v>45160</v>
      </c>
    </row>
    <row r="14016" spans="1:7" ht="25.5">
      <c r="A14016" s="1162">
        <v>15743</v>
      </c>
      <c r="B14016" s="1162">
        <v>33919</v>
      </c>
      <c r="C14016" s="1163" t="s">
        <v>27514</v>
      </c>
      <c r="D14016" s="1163" t="s">
        <v>27515</v>
      </c>
      <c r="E14016" s="1164" t="s">
        <v>3287</v>
      </c>
      <c r="F14016" s="1165">
        <v>45071</v>
      </c>
      <c r="G14016" s="1165">
        <v>45160</v>
      </c>
    </row>
    <row r="14017" spans="1:7">
      <c r="A14017" s="1158">
        <v>15744</v>
      </c>
      <c r="B14017" s="1158">
        <v>33920</v>
      </c>
      <c r="C14017" s="1159" t="s">
        <v>11960</v>
      </c>
      <c r="D14017" s="1159" t="s">
        <v>12561</v>
      </c>
      <c r="E14017" s="1160" t="s">
        <v>3006</v>
      </c>
      <c r="F14017" s="1161">
        <v>45061</v>
      </c>
      <c r="G14017" s="1161">
        <v>45420</v>
      </c>
    </row>
    <row r="14018" spans="1:7" ht="25.5">
      <c r="A14018" s="1162">
        <v>15745</v>
      </c>
      <c r="B14018" s="1162">
        <v>33927</v>
      </c>
      <c r="C14018" s="1163" t="s">
        <v>27516</v>
      </c>
      <c r="D14018" s="1163" t="s">
        <v>27517</v>
      </c>
      <c r="E14018" s="1164" t="s">
        <v>3064</v>
      </c>
      <c r="F14018" s="1165">
        <v>45061</v>
      </c>
      <c r="G14018" s="1165">
        <v>45240</v>
      </c>
    </row>
    <row r="14019" spans="1:7" ht="25.5">
      <c r="A14019" s="1162">
        <v>15746</v>
      </c>
      <c r="B14019" s="1162">
        <v>33925</v>
      </c>
      <c r="C14019" s="1163" t="s">
        <v>27518</v>
      </c>
      <c r="D14019" s="1163" t="s">
        <v>27519</v>
      </c>
      <c r="E14019" s="1164" t="s">
        <v>3009</v>
      </c>
      <c r="F14019" s="1165">
        <v>45061</v>
      </c>
      <c r="G14019" s="1165">
        <v>45210</v>
      </c>
    </row>
    <row r="14020" spans="1:7" ht="38.25">
      <c r="A14020" s="1162">
        <v>15747</v>
      </c>
      <c r="B14020" s="1162">
        <v>38995</v>
      </c>
      <c r="C14020" s="1163" t="s">
        <v>27520</v>
      </c>
      <c r="D14020" s="1163" t="s">
        <v>27521</v>
      </c>
      <c r="E14020" s="1164" t="s">
        <v>3009</v>
      </c>
      <c r="F14020" s="1165">
        <v>45061</v>
      </c>
      <c r="G14020" s="1165">
        <v>45210</v>
      </c>
    </row>
    <row r="14021" spans="1:7" ht="25.5">
      <c r="A14021" s="1162">
        <v>15748</v>
      </c>
      <c r="B14021" s="1162">
        <v>33926</v>
      </c>
      <c r="C14021" s="1163" t="s">
        <v>27522</v>
      </c>
      <c r="D14021" s="1163" t="s">
        <v>27523</v>
      </c>
      <c r="E14021" s="1164" t="s">
        <v>3112</v>
      </c>
      <c r="F14021" s="1165">
        <v>45211</v>
      </c>
      <c r="G14021" s="1165">
        <v>45240</v>
      </c>
    </row>
    <row r="14022" spans="1:7" ht="25.5">
      <c r="A14022" s="1162">
        <v>15749</v>
      </c>
      <c r="B14022" s="1162">
        <v>33928</v>
      </c>
      <c r="C14022" s="1163" t="s">
        <v>27524</v>
      </c>
      <c r="D14022" s="1163" t="s">
        <v>27525</v>
      </c>
      <c r="E14022" s="1164" t="s">
        <v>3112</v>
      </c>
      <c r="F14022" s="1165">
        <v>45241</v>
      </c>
      <c r="G14022" s="1165">
        <v>45270</v>
      </c>
    </row>
    <row r="14023" spans="1:7" ht="25.5">
      <c r="A14023" s="1162">
        <v>15750</v>
      </c>
      <c r="B14023" s="1162">
        <v>33923</v>
      </c>
      <c r="C14023" s="1163" t="s">
        <v>27526</v>
      </c>
      <c r="D14023" s="1163" t="s">
        <v>27527</v>
      </c>
      <c r="E14023" s="1164" t="s">
        <v>3009</v>
      </c>
      <c r="F14023" s="1165">
        <v>45241</v>
      </c>
      <c r="G14023" s="1165">
        <v>45390</v>
      </c>
    </row>
    <row r="14024" spans="1:7" ht="25.5">
      <c r="A14024" s="1162">
        <v>15751</v>
      </c>
      <c r="B14024" s="1162">
        <v>33924</v>
      </c>
      <c r="C14024" s="1163" t="s">
        <v>27528</v>
      </c>
      <c r="D14024" s="1163" t="s">
        <v>27529</v>
      </c>
      <c r="E14024" s="1164" t="s">
        <v>3009</v>
      </c>
      <c r="F14024" s="1165">
        <v>45241</v>
      </c>
      <c r="G14024" s="1165">
        <v>45390</v>
      </c>
    </row>
    <row r="14025" spans="1:7" ht="38.25">
      <c r="A14025" s="1162">
        <v>15752</v>
      </c>
      <c r="B14025" s="1162">
        <v>33921</v>
      </c>
      <c r="C14025" s="1163" t="s">
        <v>27530</v>
      </c>
      <c r="D14025" s="1163" t="s">
        <v>27531</v>
      </c>
      <c r="E14025" s="1164" t="s">
        <v>3308</v>
      </c>
      <c r="F14025" s="1165">
        <v>45241</v>
      </c>
      <c r="G14025" s="1165">
        <v>45340</v>
      </c>
    </row>
    <row r="14026" spans="1:7" ht="25.5">
      <c r="A14026" s="1162">
        <v>15753</v>
      </c>
      <c r="B14026" s="1162">
        <v>33922</v>
      </c>
      <c r="C14026" s="1163" t="s">
        <v>27532</v>
      </c>
      <c r="D14026" s="1163" t="s">
        <v>27533</v>
      </c>
      <c r="E14026" s="1164" t="s">
        <v>3112</v>
      </c>
      <c r="F14026" s="1165">
        <v>45391</v>
      </c>
      <c r="G14026" s="1165">
        <v>45420</v>
      </c>
    </row>
    <row r="14027" spans="1:7">
      <c r="A14027" s="1158">
        <v>15754</v>
      </c>
      <c r="B14027" s="1158">
        <v>33929</v>
      </c>
      <c r="C14027" s="1159" t="s">
        <v>11969</v>
      </c>
      <c r="D14027" s="1159" t="s">
        <v>12493</v>
      </c>
      <c r="E14027" s="1160" t="s">
        <v>4546</v>
      </c>
      <c r="F14027" s="1161">
        <v>45101</v>
      </c>
      <c r="G14027" s="1161">
        <v>45340</v>
      </c>
    </row>
    <row r="14028" spans="1:7" ht="25.5">
      <c r="A14028" s="1162">
        <v>15755</v>
      </c>
      <c r="B14028" s="1162">
        <v>33930</v>
      </c>
      <c r="C14028" s="1163" t="s">
        <v>27534</v>
      </c>
      <c r="D14028" s="1163" t="s">
        <v>27535</v>
      </c>
      <c r="E14028" s="1164" t="s">
        <v>2894</v>
      </c>
      <c r="F14028" s="1165">
        <v>45221</v>
      </c>
      <c r="G14028" s="1165">
        <v>45340</v>
      </c>
    </row>
    <row r="14029" spans="1:7" ht="38.25">
      <c r="A14029" s="1162">
        <v>15756</v>
      </c>
      <c r="B14029" s="1162">
        <v>33931</v>
      </c>
      <c r="C14029" s="1163" t="s">
        <v>27536</v>
      </c>
      <c r="D14029" s="1163" t="s">
        <v>27537</v>
      </c>
      <c r="E14029" s="1164" t="s">
        <v>2894</v>
      </c>
      <c r="F14029" s="1165">
        <v>45221</v>
      </c>
      <c r="G14029" s="1165">
        <v>45340</v>
      </c>
    </row>
    <row r="14030" spans="1:7" ht="25.5">
      <c r="A14030" s="1162">
        <v>15757</v>
      </c>
      <c r="B14030" s="1162">
        <v>33932</v>
      </c>
      <c r="C14030" s="1163" t="s">
        <v>27538</v>
      </c>
      <c r="D14030" s="1163" t="s">
        <v>27539</v>
      </c>
      <c r="E14030" s="1164" t="s">
        <v>2894</v>
      </c>
      <c r="F14030" s="1165">
        <v>45221</v>
      </c>
      <c r="G14030" s="1165">
        <v>45340</v>
      </c>
    </row>
    <row r="14031" spans="1:7" ht="38.25">
      <c r="A14031" s="1162">
        <v>15758</v>
      </c>
      <c r="B14031" s="1162">
        <v>33933</v>
      </c>
      <c r="C14031" s="1163" t="s">
        <v>27540</v>
      </c>
      <c r="D14031" s="1163" t="s">
        <v>27541</v>
      </c>
      <c r="E14031" s="1164" t="s">
        <v>2894</v>
      </c>
      <c r="F14031" s="1165">
        <v>45221</v>
      </c>
      <c r="G14031" s="1165">
        <v>45340</v>
      </c>
    </row>
    <row r="14032" spans="1:7" ht="38.25">
      <c r="A14032" s="1162">
        <v>15759</v>
      </c>
      <c r="B14032" s="1162">
        <v>33934</v>
      </c>
      <c r="C14032" s="1163" t="s">
        <v>27542</v>
      </c>
      <c r="D14032" s="1163" t="s">
        <v>27543</v>
      </c>
      <c r="E14032" s="1164" t="s">
        <v>2894</v>
      </c>
      <c r="F14032" s="1165">
        <v>45221</v>
      </c>
      <c r="G14032" s="1165">
        <v>45340</v>
      </c>
    </row>
    <row r="14033" spans="1:7" ht="38.25">
      <c r="A14033" s="1162">
        <v>15760</v>
      </c>
      <c r="B14033" s="1162">
        <v>33935</v>
      </c>
      <c r="C14033" s="1163" t="s">
        <v>27544</v>
      </c>
      <c r="D14033" s="1163" t="s">
        <v>27545</v>
      </c>
      <c r="E14033" s="1164" t="s">
        <v>2894</v>
      </c>
      <c r="F14033" s="1165">
        <v>45221</v>
      </c>
      <c r="G14033" s="1165">
        <v>45340</v>
      </c>
    </row>
    <row r="14034" spans="1:7" ht="25.5">
      <c r="A14034" s="1162">
        <v>15761</v>
      </c>
      <c r="B14034" s="1162">
        <v>33936</v>
      </c>
      <c r="C14034" s="1163" t="s">
        <v>27546</v>
      </c>
      <c r="D14034" s="1163" t="s">
        <v>27547</v>
      </c>
      <c r="E14034" s="1164" t="s">
        <v>2894</v>
      </c>
      <c r="F14034" s="1165">
        <v>45221</v>
      </c>
      <c r="G14034" s="1165">
        <v>45340</v>
      </c>
    </row>
    <row r="14035" spans="1:7" ht="25.5">
      <c r="A14035" s="1162">
        <v>15762</v>
      </c>
      <c r="B14035" s="1162">
        <v>33937</v>
      </c>
      <c r="C14035" s="1163" t="s">
        <v>27548</v>
      </c>
      <c r="D14035" s="1163" t="s">
        <v>27549</v>
      </c>
      <c r="E14035" s="1164" t="s">
        <v>2894</v>
      </c>
      <c r="F14035" s="1165">
        <v>45101</v>
      </c>
      <c r="G14035" s="1165">
        <v>45220</v>
      </c>
    </row>
    <row r="14036" spans="1:7">
      <c r="A14036" s="1158">
        <v>15763</v>
      </c>
      <c r="B14036" s="1158">
        <v>33938</v>
      </c>
      <c r="C14036" s="1159" t="s">
        <v>11986</v>
      </c>
      <c r="D14036" s="1159" t="s">
        <v>5244</v>
      </c>
      <c r="E14036" s="1160" t="s">
        <v>2894</v>
      </c>
      <c r="F14036" s="1161">
        <v>45221</v>
      </c>
      <c r="G14036" s="1161">
        <v>45340</v>
      </c>
    </row>
    <row r="14037" spans="1:7" ht="25.5">
      <c r="A14037" s="1162">
        <v>15764</v>
      </c>
      <c r="B14037" s="1162">
        <v>33939</v>
      </c>
      <c r="C14037" s="1163" t="s">
        <v>27550</v>
      </c>
      <c r="D14037" s="1163" t="s">
        <v>27551</v>
      </c>
      <c r="E14037" s="1164" t="s">
        <v>2894</v>
      </c>
      <c r="F14037" s="1165">
        <v>45221</v>
      </c>
      <c r="G14037" s="1165">
        <v>45340</v>
      </c>
    </row>
    <row r="14038" spans="1:7" ht="25.5">
      <c r="A14038" s="1162">
        <v>15765</v>
      </c>
      <c r="B14038" s="1162">
        <v>33940</v>
      </c>
      <c r="C14038" s="1163" t="s">
        <v>27552</v>
      </c>
      <c r="D14038" s="1163" t="s">
        <v>27553</v>
      </c>
      <c r="E14038" s="1164" t="s">
        <v>2894</v>
      </c>
      <c r="F14038" s="1165">
        <v>45221</v>
      </c>
      <c r="G14038" s="1165">
        <v>45340</v>
      </c>
    </row>
    <row r="14039" spans="1:7">
      <c r="A14039" s="1158">
        <v>15766</v>
      </c>
      <c r="B14039" s="1158">
        <v>33941</v>
      </c>
      <c r="C14039" s="1159" t="s">
        <v>27554</v>
      </c>
      <c r="D14039" s="1159" t="s">
        <v>27555</v>
      </c>
      <c r="E14039" s="1160" t="s">
        <v>12512</v>
      </c>
      <c r="F14039" s="1161">
        <v>44993</v>
      </c>
      <c r="G14039" s="1161">
        <v>45972</v>
      </c>
    </row>
    <row r="14040" spans="1:7">
      <c r="A14040" s="1162">
        <v>15767</v>
      </c>
      <c r="B14040" s="1162">
        <v>33942</v>
      </c>
      <c r="C14040" s="1163" t="s">
        <v>27556</v>
      </c>
      <c r="D14040" s="1163" t="s">
        <v>27557</v>
      </c>
      <c r="E14040" s="1164" t="s">
        <v>2357</v>
      </c>
      <c r="F14040" s="1165">
        <v>45972</v>
      </c>
      <c r="G14040" s="1165">
        <v>45972</v>
      </c>
    </row>
    <row r="14041" spans="1:7">
      <c r="A14041" s="1158">
        <v>15768</v>
      </c>
      <c r="B14041" s="1158">
        <v>33943</v>
      </c>
      <c r="C14041" s="1159" t="s">
        <v>11951</v>
      </c>
      <c r="D14041" s="1159" t="s">
        <v>3179</v>
      </c>
      <c r="E14041" s="1160" t="s">
        <v>4408</v>
      </c>
      <c r="F14041" s="1161">
        <v>44993</v>
      </c>
      <c r="G14041" s="1161">
        <v>45282</v>
      </c>
    </row>
    <row r="14042" spans="1:7" ht="25.5">
      <c r="A14042" s="1162">
        <v>15769</v>
      </c>
      <c r="B14042" s="1162">
        <v>33944</v>
      </c>
      <c r="C14042" s="1163" t="s">
        <v>27558</v>
      </c>
      <c r="D14042" s="1163" t="s">
        <v>27559</v>
      </c>
      <c r="E14042" s="1164" t="s">
        <v>3029</v>
      </c>
      <c r="F14042" s="1165">
        <v>44993</v>
      </c>
      <c r="G14042" s="1165">
        <v>45242</v>
      </c>
    </row>
    <row r="14043" spans="1:7" ht="25.5">
      <c r="A14043" s="1162">
        <v>15770</v>
      </c>
      <c r="B14043" s="1162">
        <v>33945</v>
      </c>
      <c r="C14043" s="1163" t="s">
        <v>27560</v>
      </c>
      <c r="D14043" s="1163" t="s">
        <v>27561</v>
      </c>
      <c r="E14043" s="1164" t="s">
        <v>3029</v>
      </c>
      <c r="F14043" s="1165">
        <v>45033</v>
      </c>
      <c r="G14043" s="1165">
        <v>45282</v>
      </c>
    </row>
    <row r="14044" spans="1:7" ht="25.5">
      <c r="A14044" s="1162">
        <v>15771</v>
      </c>
      <c r="B14044" s="1162">
        <v>33946</v>
      </c>
      <c r="C14044" s="1163" t="s">
        <v>27562</v>
      </c>
      <c r="D14044" s="1163" t="s">
        <v>27563</v>
      </c>
      <c r="E14044" s="1164" t="s">
        <v>3029</v>
      </c>
      <c r="F14044" s="1165">
        <v>45023</v>
      </c>
      <c r="G14044" s="1165">
        <v>45272</v>
      </c>
    </row>
    <row r="14045" spans="1:7">
      <c r="A14045" s="1158">
        <v>15772</v>
      </c>
      <c r="B14045" s="1158">
        <v>33947</v>
      </c>
      <c r="C14045" s="1159" t="s">
        <v>11960</v>
      </c>
      <c r="D14045" s="1159" t="s">
        <v>12561</v>
      </c>
      <c r="E14045" s="1160" t="s">
        <v>6693</v>
      </c>
      <c r="F14045" s="1161">
        <v>45323</v>
      </c>
      <c r="G14045" s="1161">
        <v>45972</v>
      </c>
    </row>
    <row r="14046" spans="1:7" ht="38.25">
      <c r="A14046" s="1162">
        <v>15773</v>
      </c>
      <c r="B14046" s="1162">
        <v>33948</v>
      </c>
      <c r="C14046" s="1163" t="s">
        <v>27564</v>
      </c>
      <c r="D14046" s="1163" t="s">
        <v>27565</v>
      </c>
      <c r="E14046" s="1164" t="s">
        <v>3424</v>
      </c>
      <c r="F14046" s="1165">
        <v>45323</v>
      </c>
      <c r="G14046" s="1165">
        <v>45722</v>
      </c>
    </row>
    <row r="14047" spans="1:7" ht="25.5">
      <c r="A14047" s="1162">
        <v>15774</v>
      </c>
      <c r="B14047" s="1162">
        <v>33949</v>
      </c>
      <c r="C14047" s="1163" t="s">
        <v>27566</v>
      </c>
      <c r="D14047" s="1163" t="s">
        <v>27567</v>
      </c>
      <c r="E14047" s="1164" t="s">
        <v>3308</v>
      </c>
      <c r="F14047" s="1165">
        <v>45873</v>
      </c>
      <c r="G14047" s="1165">
        <v>45972</v>
      </c>
    </row>
    <row r="14048" spans="1:7" ht="25.5">
      <c r="A14048" s="1162">
        <v>15775</v>
      </c>
      <c r="B14048" s="1162">
        <v>33950</v>
      </c>
      <c r="C14048" s="1163" t="s">
        <v>27568</v>
      </c>
      <c r="D14048" s="1163" t="s">
        <v>27569</v>
      </c>
      <c r="E14048" s="1164" t="s">
        <v>3424</v>
      </c>
      <c r="F14048" s="1165">
        <v>45323</v>
      </c>
      <c r="G14048" s="1165">
        <v>45722</v>
      </c>
    </row>
    <row r="14049" spans="1:7" ht="25.5">
      <c r="A14049" s="1162">
        <v>15776</v>
      </c>
      <c r="B14049" s="1162">
        <v>33951</v>
      </c>
      <c r="C14049" s="1163" t="s">
        <v>27570</v>
      </c>
      <c r="D14049" s="1163" t="s">
        <v>27571</v>
      </c>
      <c r="E14049" s="1164" t="s">
        <v>3308</v>
      </c>
      <c r="F14049" s="1165">
        <v>45823</v>
      </c>
      <c r="G14049" s="1165">
        <v>45922</v>
      </c>
    </row>
    <row r="14050" spans="1:7" ht="25.5">
      <c r="A14050" s="1162">
        <v>15777</v>
      </c>
      <c r="B14050" s="1162">
        <v>33952</v>
      </c>
      <c r="C14050" s="1163" t="s">
        <v>27572</v>
      </c>
      <c r="D14050" s="1163" t="s">
        <v>27573</v>
      </c>
      <c r="E14050" s="1164" t="s">
        <v>3308</v>
      </c>
      <c r="F14050" s="1165">
        <v>45723</v>
      </c>
      <c r="G14050" s="1165">
        <v>45822</v>
      </c>
    </row>
    <row r="14051" spans="1:7" ht="25.5">
      <c r="A14051" s="1162">
        <v>15778</v>
      </c>
      <c r="B14051" s="1162">
        <v>33953</v>
      </c>
      <c r="C14051" s="1163" t="s">
        <v>27574</v>
      </c>
      <c r="D14051" s="1163" t="s">
        <v>27575</v>
      </c>
      <c r="E14051" s="1164" t="s">
        <v>3308</v>
      </c>
      <c r="F14051" s="1165">
        <v>45723</v>
      </c>
      <c r="G14051" s="1165">
        <v>45822</v>
      </c>
    </row>
    <row r="14052" spans="1:7">
      <c r="A14052" s="1158">
        <v>15779</v>
      </c>
      <c r="B14052" s="1158">
        <v>33954</v>
      </c>
      <c r="C14052" s="1159" t="s">
        <v>11969</v>
      </c>
      <c r="D14052" s="1159" t="s">
        <v>12493</v>
      </c>
      <c r="E14052" s="1160" t="s">
        <v>7586</v>
      </c>
      <c r="F14052" s="1161">
        <v>45323</v>
      </c>
      <c r="G14052" s="1161">
        <v>45792</v>
      </c>
    </row>
    <row r="14053" spans="1:7" ht="38.25">
      <c r="A14053" s="1162">
        <v>15780</v>
      </c>
      <c r="B14053" s="1162">
        <v>33955</v>
      </c>
      <c r="C14053" s="1163" t="s">
        <v>27576</v>
      </c>
      <c r="D14053" s="1163" t="s">
        <v>27577</v>
      </c>
      <c r="E14053" s="1164" t="s">
        <v>7586</v>
      </c>
      <c r="F14053" s="1165">
        <v>45323</v>
      </c>
      <c r="G14053" s="1165">
        <v>45792</v>
      </c>
    </row>
    <row r="14054" spans="1:7" ht="25.5">
      <c r="A14054" s="1162">
        <v>15781</v>
      </c>
      <c r="B14054" s="1162">
        <v>33956</v>
      </c>
      <c r="C14054" s="1163" t="s">
        <v>27578</v>
      </c>
      <c r="D14054" s="1163" t="s">
        <v>27579</v>
      </c>
      <c r="E14054" s="1164" t="s">
        <v>7586</v>
      </c>
      <c r="F14054" s="1165">
        <v>45323</v>
      </c>
      <c r="G14054" s="1165">
        <v>45792</v>
      </c>
    </row>
    <row r="14055" spans="1:7" ht="25.5">
      <c r="A14055" s="1162">
        <v>15782</v>
      </c>
      <c r="B14055" s="1162">
        <v>33957</v>
      </c>
      <c r="C14055" s="1163" t="s">
        <v>27580</v>
      </c>
      <c r="D14055" s="1163" t="s">
        <v>27581</v>
      </c>
      <c r="E14055" s="1164" t="s">
        <v>7586</v>
      </c>
      <c r="F14055" s="1165">
        <v>45323</v>
      </c>
      <c r="G14055" s="1165">
        <v>45792</v>
      </c>
    </row>
    <row r="14056" spans="1:7" ht="25.5">
      <c r="A14056" s="1162">
        <v>15783</v>
      </c>
      <c r="B14056" s="1162">
        <v>33958</v>
      </c>
      <c r="C14056" s="1163" t="s">
        <v>27582</v>
      </c>
      <c r="D14056" s="1163" t="s">
        <v>27583</v>
      </c>
      <c r="E14056" s="1164" t="s">
        <v>7586</v>
      </c>
      <c r="F14056" s="1165">
        <v>45323</v>
      </c>
      <c r="G14056" s="1165">
        <v>45792</v>
      </c>
    </row>
    <row r="14057" spans="1:7" ht="25.5">
      <c r="A14057" s="1162">
        <v>15784</v>
      </c>
      <c r="B14057" s="1162">
        <v>33959</v>
      </c>
      <c r="C14057" s="1163" t="s">
        <v>27584</v>
      </c>
      <c r="D14057" s="1163" t="s">
        <v>27585</v>
      </c>
      <c r="E14057" s="1164" t="s">
        <v>7586</v>
      </c>
      <c r="F14057" s="1165">
        <v>45323</v>
      </c>
      <c r="G14057" s="1165">
        <v>45792</v>
      </c>
    </row>
    <row r="14058" spans="1:7" ht="38.25">
      <c r="A14058" s="1162">
        <v>15785</v>
      </c>
      <c r="B14058" s="1162">
        <v>33960</v>
      </c>
      <c r="C14058" s="1163" t="s">
        <v>27586</v>
      </c>
      <c r="D14058" s="1163" t="s">
        <v>27587</v>
      </c>
      <c r="E14058" s="1164" t="s">
        <v>7586</v>
      </c>
      <c r="F14058" s="1165">
        <v>45323</v>
      </c>
      <c r="G14058" s="1165">
        <v>45792</v>
      </c>
    </row>
    <row r="14059" spans="1:7" ht="38.25">
      <c r="A14059" s="1162">
        <v>15786</v>
      </c>
      <c r="B14059" s="1162">
        <v>33961</v>
      </c>
      <c r="C14059" s="1163" t="s">
        <v>27588</v>
      </c>
      <c r="D14059" s="1163" t="s">
        <v>27589</v>
      </c>
      <c r="E14059" s="1164" t="s">
        <v>7586</v>
      </c>
      <c r="F14059" s="1165">
        <v>45323</v>
      </c>
      <c r="G14059" s="1165">
        <v>45792</v>
      </c>
    </row>
    <row r="14060" spans="1:7" ht="38.25">
      <c r="A14060" s="1162">
        <v>15787</v>
      </c>
      <c r="B14060" s="1162">
        <v>33962</v>
      </c>
      <c r="C14060" s="1163" t="s">
        <v>27590</v>
      </c>
      <c r="D14060" s="1163" t="s">
        <v>27591</v>
      </c>
      <c r="E14060" s="1164" t="s">
        <v>7586</v>
      </c>
      <c r="F14060" s="1165">
        <v>45323</v>
      </c>
      <c r="G14060" s="1165">
        <v>45792</v>
      </c>
    </row>
    <row r="14061" spans="1:7" ht="25.5">
      <c r="A14061" s="1162">
        <v>15788</v>
      </c>
      <c r="B14061" s="1162">
        <v>33963</v>
      </c>
      <c r="C14061" s="1163" t="s">
        <v>27592</v>
      </c>
      <c r="D14061" s="1163" t="s">
        <v>27593</v>
      </c>
      <c r="E14061" s="1164" t="s">
        <v>7586</v>
      </c>
      <c r="F14061" s="1165">
        <v>45323</v>
      </c>
      <c r="G14061" s="1165">
        <v>45792</v>
      </c>
    </row>
    <row r="14062" spans="1:7" ht="25.5">
      <c r="A14062" s="1162">
        <v>15789</v>
      </c>
      <c r="B14062" s="1162">
        <v>33964</v>
      </c>
      <c r="C14062" s="1163" t="s">
        <v>27594</v>
      </c>
      <c r="D14062" s="1163" t="s">
        <v>27595</v>
      </c>
      <c r="E14062" s="1164" t="s">
        <v>7586</v>
      </c>
      <c r="F14062" s="1165">
        <v>45323</v>
      </c>
      <c r="G14062" s="1165">
        <v>45792</v>
      </c>
    </row>
    <row r="14063" spans="1:7" ht="25.5">
      <c r="A14063" s="1162">
        <v>15790</v>
      </c>
      <c r="B14063" s="1162">
        <v>33965</v>
      </c>
      <c r="C14063" s="1163" t="s">
        <v>27596</v>
      </c>
      <c r="D14063" s="1163" t="s">
        <v>27597</v>
      </c>
      <c r="E14063" s="1164" t="s">
        <v>7586</v>
      </c>
      <c r="F14063" s="1165">
        <v>45323</v>
      </c>
      <c r="G14063" s="1165">
        <v>45792</v>
      </c>
    </row>
    <row r="14064" spans="1:7" ht="25.5">
      <c r="A14064" s="1162">
        <v>15791</v>
      </c>
      <c r="B14064" s="1162">
        <v>33966</v>
      </c>
      <c r="C14064" s="1163" t="s">
        <v>27598</v>
      </c>
      <c r="D14064" s="1163" t="s">
        <v>27599</v>
      </c>
      <c r="E14064" s="1164" t="s">
        <v>7586</v>
      </c>
      <c r="F14064" s="1165">
        <v>45323</v>
      </c>
      <c r="G14064" s="1165">
        <v>45792</v>
      </c>
    </row>
    <row r="14065" spans="1:7">
      <c r="A14065" s="1158">
        <v>15792</v>
      </c>
      <c r="B14065" s="1158">
        <v>33967</v>
      </c>
      <c r="C14065" s="1159" t="s">
        <v>27600</v>
      </c>
      <c r="D14065" s="1159" t="s">
        <v>27601</v>
      </c>
      <c r="E14065" s="1160" t="s">
        <v>9970</v>
      </c>
      <c r="F14065" s="1161">
        <v>45333</v>
      </c>
      <c r="G14065" s="1161">
        <v>45882</v>
      </c>
    </row>
    <row r="14066" spans="1:7">
      <c r="A14066" s="1162">
        <v>15793</v>
      </c>
      <c r="B14066" s="1162">
        <v>33968</v>
      </c>
      <c r="C14066" s="1163" t="s">
        <v>27602</v>
      </c>
      <c r="D14066" s="1163" t="s">
        <v>27603</v>
      </c>
      <c r="E14066" s="1164" t="s">
        <v>2357</v>
      </c>
      <c r="F14066" s="1165">
        <v>45882</v>
      </c>
      <c r="G14066" s="1165">
        <v>45882</v>
      </c>
    </row>
    <row r="14067" spans="1:7">
      <c r="A14067" s="1158">
        <v>15794</v>
      </c>
      <c r="B14067" s="1158">
        <v>33969</v>
      </c>
      <c r="C14067" s="1159" t="s">
        <v>11960</v>
      </c>
      <c r="D14067" s="1159" t="s">
        <v>12561</v>
      </c>
      <c r="E14067" s="1160" t="s">
        <v>9970</v>
      </c>
      <c r="F14067" s="1161">
        <v>45333</v>
      </c>
      <c r="G14067" s="1161">
        <v>45882</v>
      </c>
    </row>
    <row r="14068" spans="1:7" ht="25.5">
      <c r="A14068" s="1162">
        <v>15795</v>
      </c>
      <c r="B14068" s="1162">
        <v>33970</v>
      </c>
      <c r="C14068" s="1163" t="s">
        <v>27604</v>
      </c>
      <c r="D14068" s="1163" t="s">
        <v>27605</v>
      </c>
      <c r="E14068" s="1164" t="s">
        <v>3308</v>
      </c>
      <c r="F14068" s="1165">
        <v>45733</v>
      </c>
      <c r="G14068" s="1165">
        <v>45832</v>
      </c>
    </row>
    <row r="14069" spans="1:7" ht="25.5">
      <c r="A14069" s="1162">
        <v>15796</v>
      </c>
      <c r="B14069" s="1162">
        <v>33971</v>
      </c>
      <c r="C14069" s="1163" t="s">
        <v>27606</v>
      </c>
      <c r="D14069" s="1163" t="s">
        <v>27607</v>
      </c>
      <c r="E14069" s="1164" t="s">
        <v>3308</v>
      </c>
      <c r="F14069" s="1165">
        <v>45733</v>
      </c>
      <c r="G14069" s="1165">
        <v>45832</v>
      </c>
    </row>
    <row r="14070" spans="1:7" ht="25.5">
      <c r="A14070" s="1162">
        <v>15797</v>
      </c>
      <c r="B14070" s="1162">
        <v>33972</v>
      </c>
      <c r="C14070" s="1163" t="s">
        <v>27608</v>
      </c>
      <c r="D14070" s="1163" t="s">
        <v>27609</v>
      </c>
      <c r="E14070" s="1164" t="s">
        <v>3308</v>
      </c>
      <c r="F14070" s="1165">
        <v>45733</v>
      </c>
      <c r="G14070" s="1165">
        <v>45832</v>
      </c>
    </row>
    <row r="14071" spans="1:7" ht="25.5">
      <c r="A14071" s="1162">
        <v>15798</v>
      </c>
      <c r="B14071" s="1162">
        <v>33973</v>
      </c>
      <c r="C14071" s="1163" t="s">
        <v>27610</v>
      </c>
      <c r="D14071" s="1163" t="s">
        <v>27611</v>
      </c>
      <c r="E14071" s="1164" t="s">
        <v>2981</v>
      </c>
      <c r="F14071" s="1165">
        <v>45833</v>
      </c>
      <c r="G14071" s="1165">
        <v>45882</v>
      </c>
    </row>
    <row r="14072" spans="1:7" ht="25.5">
      <c r="A14072" s="1162">
        <v>15799</v>
      </c>
      <c r="B14072" s="1162">
        <v>33974</v>
      </c>
      <c r="C14072" s="1163" t="s">
        <v>27612</v>
      </c>
      <c r="D14072" s="1163" t="s">
        <v>27613</v>
      </c>
      <c r="E14072" s="1164" t="s">
        <v>3424</v>
      </c>
      <c r="F14072" s="1165">
        <v>45333</v>
      </c>
      <c r="G14072" s="1165">
        <v>45732</v>
      </c>
    </row>
    <row r="14073" spans="1:7">
      <c r="A14073" s="1158">
        <v>15800</v>
      </c>
      <c r="B14073" s="1158">
        <v>33975</v>
      </c>
      <c r="C14073" s="1159" t="s">
        <v>11969</v>
      </c>
      <c r="D14073" s="1159" t="s">
        <v>12493</v>
      </c>
      <c r="E14073" s="1160" t="s">
        <v>6327</v>
      </c>
      <c r="F14073" s="1161">
        <v>45333</v>
      </c>
      <c r="G14073" s="1161">
        <v>45832</v>
      </c>
    </row>
    <row r="14074" spans="1:7" ht="25.5">
      <c r="A14074" s="1162">
        <v>15801</v>
      </c>
      <c r="B14074" s="1162">
        <v>33976</v>
      </c>
      <c r="C14074" s="1163" t="s">
        <v>27614</v>
      </c>
      <c r="D14074" s="1163" t="s">
        <v>27615</v>
      </c>
      <c r="E14074" s="1164" t="s">
        <v>7586</v>
      </c>
      <c r="F14074" s="1165">
        <v>45363</v>
      </c>
      <c r="G14074" s="1165">
        <v>45832</v>
      </c>
    </row>
    <row r="14075" spans="1:7" ht="38.25">
      <c r="A14075" s="1162">
        <v>15802</v>
      </c>
      <c r="B14075" s="1162">
        <v>33977</v>
      </c>
      <c r="C14075" s="1163" t="s">
        <v>27616</v>
      </c>
      <c r="D14075" s="1163" t="s">
        <v>27617</v>
      </c>
      <c r="E14075" s="1164" t="s">
        <v>6327</v>
      </c>
      <c r="F14075" s="1165">
        <v>45333</v>
      </c>
      <c r="G14075" s="1165">
        <v>45832</v>
      </c>
    </row>
    <row r="14076" spans="1:7" ht="38.25">
      <c r="A14076" s="1162">
        <v>15803</v>
      </c>
      <c r="B14076" s="1162">
        <v>33978</v>
      </c>
      <c r="C14076" s="1163" t="s">
        <v>27618</v>
      </c>
      <c r="D14076" s="1163" t="s">
        <v>27619</v>
      </c>
      <c r="E14076" s="1164" t="s">
        <v>7586</v>
      </c>
      <c r="F14076" s="1165">
        <v>45363</v>
      </c>
      <c r="G14076" s="1165">
        <v>45832</v>
      </c>
    </row>
    <row r="14077" spans="1:7" ht="25.5">
      <c r="A14077" s="1162">
        <v>15804</v>
      </c>
      <c r="B14077" s="1162">
        <v>33979</v>
      </c>
      <c r="C14077" s="1163" t="s">
        <v>27620</v>
      </c>
      <c r="D14077" s="1163" t="s">
        <v>27621</v>
      </c>
      <c r="E14077" s="1164" t="s">
        <v>7586</v>
      </c>
      <c r="F14077" s="1165">
        <v>45363</v>
      </c>
      <c r="G14077" s="1165">
        <v>45832</v>
      </c>
    </row>
    <row r="14078" spans="1:7" ht="25.5">
      <c r="A14078" s="1162">
        <v>15805</v>
      </c>
      <c r="B14078" s="1162">
        <v>33980</v>
      </c>
      <c r="C14078" s="1163" t="s">
        <v>27622</v>
      </c>
      <c r="D14078" s="1163" t="s">
        <v>27623</v>
      </c>
      <c r="E14078" s="1164" t="s">
        <v>7586</v>
      </c>
      <c r="F14078" s="1165">
        <v>45363</v>
      </c>
      <c r="G14078" s="1165">
        <v>45832</v>
      </c>
    </row>
    <row r="14079" spans="1:7" ht="25.5">
      <c r="A14079" s="1162">
        <v>15806</v>
      </c>
      <c r="B14079" s="1162">
        <v>33981</v>
      </c>
      <c r="C14079" s="1163" t="s">
        <v>27624</v>
      </c>
      <c r="D14079" s="1163" t="s">
        <v>27625</v>
      </c>
      <c r="E14079" s="1164" t="s">
        <v>7586</v>
      </c>
      <c r="F14079" s="1165">
        <v>45363</v>
      </c>
      <c r="G14079" s="1165">
        <v>45832</v>
      </c>
    </row>
    <row r="14080" spans="1:7" ht="38.25">
      <c r="A14080" s="1162">
        <v>15807</v>
      </c>
      <c r="B14080" s="1162">
        <v>33982</v>
      </c>
      <c r="C14080" s="1163" t="s">
        <v>27626</v>
      </c>
      <c r="D14080" s="1163" t="s">
        <v>27627</v>
      </c>
      <c r="E14080" s="1164" t="s">
        <v>7586</v>
      </c>
      <c r="F14080" s="1165">
        <v>45363</v>
      </c>
      <c r="G14080" s="1165">
        <v>45832</v>
      </c>
    </row>
    <row r="14081" spans="1:7" ht="38.25">
      <c r="A14081" s="1162">
        <v>15808</v>
      </c>
      <c r="B14081" s="1162">
        <v>33983</v>
      </c>
      <c r="C14081" s="1163" t="s">
        <v>27628</v>
      </c>
      <c r="D14081" s="1163" t="s">
        <v>27629</v>
      </c>
      <c r="E14081" s="1164" t="s">
        <v>7586</v>
      </c>
      <c r="F14081" s="1165">
        <v>45363</v>
      </c>
      <c r="G14081" s="1165">
        <v>45832</v>
      </c>
    </row>
    <row r="14082" spans="1:7" ht="38.25">
      <c r="A14082" s="1162">
        <v>15809</v>
      </c>
      <c r="B14082" s="1162">
        <v>33984</v>
      </c>
      <c r="C14082" s="1163" t="s">
        <v>27630</v>
      </c>
      <c r="D14082" s="1163" t="s">
        <v>27631</v>
      </c>
      <c r="E14082" s="1164" t="s">
        <v>7586</v>
      </c>
      <c r="F14082" s="1165">
        <v>45363</v>
      </c>
      <c r="G14082" s="1165">
        <v>45832</v>
      </c>
    </row>
    <row r="14083" spans="1:7" ht="25.5">
      <c r="A14083" s="1162">
        <v>15810</v>
      </c>
      <c r="B14083" s="1162">
        <v>33985</v>
      </c>
      <c r="C14083" s="1163" t="s">
        <v>27632</v>
      </c>
      <c r="D14083" s="1163" t="s">
        <v>27633</v>
      </c>
      <c r="E14083" s="1164" t="s">
        <v>7586</v>
      </c>
      <c r="F14083" s="1165">
        <v>45363</v>
      </c>
      <c r="G14083" s="1165">
        <v>45832</v>
      </c>
    </row>
    <row r="14084" spans="1:7" ht="25.5">
      <c r="A14084" s="1162">
        <v>15811</v>
      </c>
      <c r="B14084" s="1162">
        <v>33986</v>
      </c>
      <c r="C14084" s="1163" t="s">
        <v>27634</v>
      </c>
      <c r="D14084" s="1163" t="s">
        <v>27635</v>
      </c>
      <c r="E14084" s="1164" t="s">
        <v>7586</v>
      </c>
      <c r="F14084" s="1165">
        <v>45363</v>
      </c>
      <c r="G14084" s="1165">
        <v>45832</v>
      </c>
    </row>
    <row r="14085" spans="1:7" ht="25.5">
      <c r="A14085" s="1162">
        <v>15812</v>
      </c>
      <c r="B14085" s="1162">
        <v>33987</v>
      </c>
      <c r="C14085" s="1163" t="s">
        <v>27636</v>
      </c>
      <c r="D14085" s="1163" t="s">
        <v>27637</v>
      </c>
      <c r="E14085" s="1164" t="s">
        <v>7586</v>
      </c>
      <c r="F14085" s="1165">
        <v>45363</v>
      </c>
      <c r="G14085" s="1165">
        <v>45832</v>
      </c>
    </row>
    <row r="14086" spans="1:7">
      <c r="A14086" s="1158">
        <v>15813</v>
      </c>
      <c r="B14086" s="1158">
        <v>33988</v>
      </c>
      <c r="C14086" s="1159" t="s">
        <v>27638</v>
      </c>
      <c r="D14086" s="1159" t="s">
        <v>27639</v>
      </c>
      <c r="E14086" s="1160" t="s">
        <v>9970</v>
      </c>
      <c r="F14086" s="1161">
        <v>45333</v>
      </c>
      <c r="G14086" s="1161">
        <v>45882</v>
      </c>
    </row>
    <row r="14087" spans="1:7">
      <c r="A14087" s="1162">
        <v>15814</v>
      </c>
      <c r="B14087" s="1162">
        <v>33989</v>
      </c>
      <c r="C14087" s="1163" t="s">
        <v>27640</v>
      </c>
      <c r="D14087" s="1163" t="s">
        <v>27641</v>
      </c>
      <c r="E14087" s="1164" t="s">
        <v>2357</v>
      </c>
      <c r="F14087" s="1165">
        <v>45882</v>
      </c>
      <c r="G14087" s="1165">
        <v>45882</v>
      </c>
    </row>
    <row r="14088" spans="1:7">
      <c r="A14088" s="1158">
        <v>15815</v>
      </c>
      <c r="B14088" s="1158">
        <v>33990</v>
      </c>
      <c r="C14088" s="1159" t="s">
        <v>11960</v>
      </c>
      <c r="D14088" s="1159" t="s">
        <v>12561</v>
      </c>
      <c r="E14088" s="1160" t="s">
        <v>9970</v>
      </c>
      <c r="F14088" s="1161">
        <v>45333</v>
      </c>
      <c r="G14088" s="1161">
        <v>45882</v>
      </c>
    </row>
    <row r="14089" spans="1:7" ht="25.5">
      <c r="A14089" s="1162">
        <v>15816</v>
      </c>
      <c r="B14089" s="1162">
        <v>33991</v>
      </c>
      <c r="C14089" s="1163" t="s">
        <v>27642</v>
      </c>
      <c r="D14089" s="1163" t="s">
        <v>27643</v>
      </c>
      <c r="E14089" s="1164" t="s">
        <v>3308</v>
      </c>
      <c r="F14089" s="1165">
        <v>45733</v>
      </c>
      <c r="G14089" s="1165">
        <v>45832</v>
      </c>
    </row>
    <row r="14090" spans="1:7" ht="25.5">
      <c r="A14090" s="1162">
        <v>15817</v>
      </c>
      <c r="B14090" s="1162">
        <v>33992</v>
      </c>
      <c r="C14090" s="1163" t="s">
        <v>27644</v>
      </c>
      <c r="D14090" s="1163" t="s">
        <v>27645</v>
      </c>
      <c r="E14090" s="1164" t="s">
        <v>3308</v>
      </c>
      <c r="F14090" s="1165">
        <v>45733</v>
      </c>
      <c r="G14090" s="1165">
        <v>45832</v>
      </c>
    </row>
    <row r="14091" spans="1:7" ht="25.5">
      <c r="A14091" s="1162">
        <v>15818</v>
      </c>
      <c r="B14091" s="1162">
        <v>33993</v>
      </c>
      <c r="C14091" s="1163" t="s">
        <v>27646</v>
      </c>
      <c r="D14091" s="1163" t="s">
        <v>27647</v>
      </c>
      <c r="E14091" s="1164" t="s">
        <v>3308</v>
      </c>
      <c r="F14091" s="1165">
        <v>45733</v>
      </c>
      <c r="G14091" s="1165">
        <v>45832</v>
      </c>
    </row>
    <row r="14092" spans="1:7" ht="25.5">
      <c r="A14092" s="1162">
        <v>15819</v>
      </c>
      <c r="B14092" s="1162">
        <v>33994</v>
      </c>
      <c r="C14092" s="1163" t="s">
        <v>27648</v>
      </c>
      <c r="D14092" s="1163" t="s">
        <v>27649</v>
      </c>
      <c r="E14092" s="1164" t="s">
        <v>2981</v>
      </c>
      <c r="F14092" s="1165">
        <v>45833</v>
      </c>
      <c r="G14092" s="1165">
        <v>45882</v>
      </c>
    </row>
    <row r="14093" spans="1:7" ht="25.5">
      <c r="A14093" s="1162">
        <v>15820</v>
      </c>
      <c r="B14093" s="1162">
        <v>33995</v>
      </c>
      <c r="C14093" s="1163" t="s">
        <v>27650</v>
      </c>
      <c r="D14093" s="1163" t="s">
        <v>27651</v>
      </c>
      <c r="E14093" s="1164" t="s">
        <v>3424</v>
      </c>
      <c r="F14093" s="1165">
        <v>45333</v>
      </c>
      <c r="G14093" s="1165">
        <v>45732</v>
      </c>
    </row>
    <row r="14094" spans="1:7">
      <c r="A14094" s="1158">
        <v>15821</v>
      </c>
      <c r="B14094" s="1158">
        <v>33996</v>
      </c>
      <c r="C14094" s="1159" t="s">
        <v>11969</v>
      </c>
      <c r="D14094" s="1159" t="s">
        <v>12493</v>
      </c>
      <c r="E14094" s="1160" t="s">
        <v>6327</v>
      </c>
      <c r="F14094" s="1161">
        <v>45333</v>
      </c>
      <c r="G14094" s="1161">
        <v>45832</v>
      </c>
    </row>
    <row r="14095" spans="1:7" ht="38.25">
      <c r="A14095" s="1162">
        <v>15822</v>
      </c>
      <c r="B14095" s="1162">
        <v>33997</v>
      </c>
      <c r="C14095" s="1163" t="s">
        <v>27652</v>
      </c>
      <c r="D14095" s="1163" t="s">
        <v>27653</v>
      </c>
      <c r="E14095" s="1164" t="s">
        <v>7586</v>
      </c>
      <c r="F14095" s="1165">
        <v>45363</v>
      </c>
      <c r="G14095" s="1165">
        <v>45832</v>
      </c>
    </row>
    <row r="14096" spans="1:7" ht="25.5">
      <c r="A14096" s="1162">
        <v>15823</v>
      </c>
      <c r="B14096" s="1162">
        <v>33998</v>
      </c>
      <c r="C14096" s="1163" t="s">
        <v>27654</v>
      </c>
      <c r="D14096" s="1163" t="s">
        <v>27655</v>
      </c>
      <c r="E14096" s="1164" t="s">
        <v>7586</v>
      </c>
      <c r="F14096" s="1165">
        <v>45363</v>
      </c>
      <c r="G14096" s="1165">
        <v>45832</v>
      </c>
    </row>
    <row r="14097" spans="1:7" ht="25.5">
      <c r="A14097" s="1162">
        <v>15824</v>
      </c>
      <c r="B14097" s="1162">
        <v>33999</v>
      </c>
      <c r="C14097" s="1163" t="s">
        <v>27656</v>
      </c>
      <c r="D14097" s="1163" t="s">
        <v>27657</v>
      </c>
      <c r="E14097" s="1164" t="s">
        <v>7586</v>
      </c>
      <c r="F14097" s="1165">
        <v>45363</v>
      </c>
      <c r="G14097" s="1165">
        <v>45832</v>
      </c>
    </row>
    <row r="14098" spans="1:7" ht="25.5">
      <c r="A14098" s="1162">
        <v>15825</v>
      </c>
      <c r="B14098" s="1162">
        <v>34000</v>
      </c>
      <c r="C14098" s="1163" t="s">
        <v>27658</v>
      </c>
      <c r="D14098" s="1163" t="s">
        <v>27659</v>
      </c>
      <c r="E14098" s="1164" t="s">
        <v>7586</v>
      </c>
      <c r="F14098" s="1165">
        <v>45363</v>
      </c>
      <c r="G14098" s="1165">
        <v>45832</v>
      </c>
    </row>
    <row r="14099" spans="1:7" ht="25.5">
      <c r="A14099" s="1162">
        <v>15826</v>
      </c>
      <c r="B14099" s="1162">
        <v>34001</v>
      </c>
      <c r="C14099" s="1163" t="s">
        <v>27660</v>
      </c>
      <c r="D14099" s="1163" t="s">
        <v>27661</v>
      </c>
      <c r="E14099" s="1164" t="s">
        <v>7586</v>
      </c>
      <c r="F14099" s="1165">
        <v>45363</v>
      </c>
      <c r="G14099" s="1165">
        <v>45832</v>
      </c>
    </row>
    <row r="14100" spans="1:7" ht="38.25">
      <c r="A14100" s="1162">
        <v>15827</v>
      </c>
      <c r="B14100" s="1162">
        <v>34002</v>
      </c>
      <c r="C14100" s="1163" t="s">
        <v>27662</v>
      </c>
      <c r="D14100" s="1163" t="s">
        <v>27663</v>
      </c>
      <c r="E14100" s="1164" t="s">
        <v>6327</v>
      </c>
      <c r="F14100" s="1165">
        <v>45333</v>
      </c>
      <c r="G14100" s="1165">
        <v>45832</v>
      </c>
    </row>
    <row r="14101" spans="1:7" ht="38.25">
      <c r="A14101" s="1162">
        <v>15828</v>
      </c>
      <c r="B14101" s="1162">
        <v>34003</v>
      </c>
      <c r="C14101" s="1163" t="s">
        <v>27664</v>
      </c>
      <c r="D14101" s="1163" t="s">
        <v>27665</v>
      </c>
      <c r="E14101" s="1164" t="s">
        <v>7586</v>
      </c>
      <c r="F14101" s="1165">
        <v>45363</v>
      </c>
      <c r="G14101" s="1165">
        <v>45832</v>
      </c>
    </row>
    <row r="14102" spans="1:7" ht="38.25">
      <c r="A14102" s="1162">
        <v>15829</v>
      </c>
      <c r="B14102" s="1162">
        <v>34004</v>
      </c>
      <c r="C14102" s="1163" t="s">
        <v>27666</v>
      </c>
      <c r="D14102" s="1163" t="s">
        <v>27667</v>
      </c>
      <c r="E14102" s="1164" t="s">
        <v>7586</v>
      </c>
      <c r="F14102" s="1165">
        <v>45363</v>
      </c>
      <c r="G14102" s="1165">
        <v>45832</v>
      </c>
    </row>
    <row r="14103" spans="1:7" ht="25.5">
      <c r="A14103" s="1162">
        <v>15830</v>
      </c>
      <c r="B14103" s="1162">
        <v>34005</v>
      </c>
      <c r="C14103" s="1163" t="s">
        <v>27668</v>
      </c>
      <c r="D14103" s="1163" t="s">
        <v>27669</v>
      </c>
      <c r="E14103" s="1164" t="s">
        <v>7586</v>
      </c>
      <c r="F14103" s="1165">
        <v>45363</v>
      </c>
      <c r="G14103" s="1165">
        <v>45832</v>
      </c>
    </row>
    <row r="14104" spans="1:7" ht="38.25">
      <c r="A14104" s="1162">
        <v>15831</v>
      </c>
      <c r="B14104" s="1162">
        <v>34006</v>
      </c>
      <c r="C14104" s="1163" t="s">
        <v>27670</v>
      </c>
      <c r="D14104" s="1163" t="s">
        <v>27671</v>
      </c>
      <c r="E14104" s="1164" t="s">
        <v>7586</v>
      </c>
      <c r="F14104" s="1165">
        <v>45363</v>
      </c>
      <c r="G14104" s="1165">
        <v>45832</v>
      </c>
    </row>
    <row r="14105" spans="1:7" ht="25.5">
      <c r="A14105" s="1162">
        <v>15832</v>
      </c>
      <c r="B14105" s="1162">
        <v>34007</v>
      </c>
      <c r="C14105" s="1163" t="s">
        <v>27672</v>
      </c>
      <c r="D14105" s="1163" t="s">
        <v>27673</v>
      </c>
      <c r="E14105" s="1164" t="s">
        <v>7586</v>
      </c>
      <c r="F14105" s="1165">
        <v>45363</v>
      </c>
      <c r="G14105" s="1165">
        <v>45832</v>
      </c>
    </row>
    <row r="14106" spans="1:7" ht="25.5">
      <c r="A14106" s="1162">
        <v>15833</v>
      </c>
      <c r="B14106" s="1162">
        <v>34008</v>
      </c>
      <c r="C14106" s="1163" t="s">
        <v>27674</v>
      </c>
      <c r="D14106" s="1163" t="s">
        <v>27675</v>
      </c>
      <c r="E14106" s="1164" t="s">
        <v>7586</v>
      </c>
      <c r="F14106" s="1165">
        <v>45363</v>
      </c>
      <c r="G14106" s="1165">
        <v>45832</v>
      </c>
    </row>
    <row r="14107" spans="1:7">
      <c r="A14107" s="1158">
        <v>15834</v>
      </c>
      <c r="B14107" s="1158">
        <v>34009</v>
      </c>
      <c r="C14107" s="1159" t="s">
        <v>27676</v>
      </c>
      <c r="D14107" s="1159" t="s">
        <v>27677</v>
      </c>
      <c r="E14107" s="1160" t="s">
        <v>9571</v>
      </c>
      <c r="F14107" s="1161">
        <v>45333</v>
      </c>
      <c r="G14107" s="1161">
        <v>45932</v>
      </c>
    </row>
    <row r="14108" spans="1:7">
      <c r="A14108" s="1162">
        <v>15835</v>
      </c>
      <c r="B14108" s="1162">
        <v>34010</v>
      </c>
      <c r="C14108" s="1163" t="s">
        <v>27678</v>
      </c>
      <c r="D14108" s="1163" t="s">
        <v>27679</v>
      </c>
      <c r="E14108" s="1164" t="s">
        <v>2357</v>
      </c>
      <c r="F14108" s="1165">
        <v>45932</v>
      </c>
      <c r="G14108" s="1165">
        <v>45932</v>
      </c>
    </row>
    <row r="14109" spans="1:7">
      <c r="A14109" s="1158">
        <v>15836</v>
      </c>
      <c r="B14109" s="1158">
        <v>34011</v>
      </c>
      <c r="C14109" s="1159" t="s">
        <v>11960</v>
      </c>
      <c r="D14109" s="1159" t="s">
        <v>12561</v>
      </c>
      <c r="E14109" s="1160" t="s">
        <v>9571</v>
      </c>
      <c r="F14109" s="1161">
        <v>45333</v>
      </c>
      <c r="G14109" s="1161">
        <v>45932</v>
      </c>
    </row>
    <row r="14110" spans="1:7" ht="25.5">
      <c r="A14110" s="1162">
        <v>15837</v>
      </c>
      <c r="B14110" s="1162">
        <v>34012</v>
      </c>
      <c r="C14110" s="1163" t="s">
        <v>27680</v>
      </c>
      <c r="D14110" s="1163" t="s">
        <v>27681</v>
      </c>
      <c r="E14110" s="1164" t="s">
        <v>3308</v>
      </c>
      <c r="F14110" s="1165">
        <v>45333</v>
      </c>
      <c r="G14110" s="1165">
        <v>45432</v>
      </c>
    </row>
    <row r="14111" spans="1:7" ht="25.5">
      <c r="A14111" s="1162">
        <v>15838</v>
      </c>
      <c r="B14111" s="1162">
        <v>34013</v>
      </c>
      <c r="C14111" s="1163" t="s">
        <v>27682</v>
      </c>
      <c r="D14111" s="1163" t="s">
        <v>27683</v>
      </c>
      <c r="E14111" s="1164" t="s">
        <v>3308</v>
      </c>
      <c r="F14111" s="1165">
        <v>45833</v>
      </c>
      <c r="G14111" s="1165">
        <v>45932</v>
      </c>
    </row>
    <row r="14112" spans="1:7" ht="25.5">
      <c r="A14112" s="1162">
        <v>15839</v>
      </c>
      <c r="B14112" s="1162">
        <v>34014</v>
      </c>
      <c r="C14112" s="1163" t="s">
        <v>27684</v>
      </c>
      <c r="D14112" s="1163" t="s">
        <v>27685</v>
      </c>
      <c r="E14112" s="1164" t="s">
        <v>3308</v>
      </c>
      <c r="F14112" s="1165">
        <v>45833</v>
      </c>
      <c r="G14112" s="1165">
        <v>45932</v>
      </c>
    </row>
    <row r="14113" spans="1:7" ht="25.5">
      <c r="A14113" s="1162">
        <v>15840</v>
      </c>
      <c r="B14113" s="1162">
        <v>34015</v>
      </c>
      <c r="C14113" s="1163" t="s">
        <v>27686</v>
      </c>
      <c r="D14113" s="1163" t="s">
        <v>27687</v>
      </c>
      <c r="E14113" s="1164" t="s">
        <v>3308</v>
      </c>
      <c r="F14113" s="1165">
        <v>45733</v>
      </c>
      <c r="G14113" s="1165">
        <v>45832</v>
      </c>
    </row>
    <row r="14114" spans="1:7" ht="25.5">
      <c r="A14114" s="1162">
        <v>15841</v>
      </c>
      <c r="B14114" s="1162">
        <v>34016</v>
      </c>
      <c r="C14114" s="1163" t="s">
        <v>27688</v>
      </c>
      <c r="D14114" s="1163" t="s">
        <v>27689</v>
      </c>
      <c r="E14114" s="1164" t="s">
        <v>3424</v>
      </c>
      <c r="F14114" s="1165">
        <v>45333</v>
      </c>
      <c r="G14114" s="1165">
        <v>45732</v>
      </c>
    </row>
    <row r="14115" spans="1:7">
      <c r="A14115" s="1158">
        <v>15842</v>
      </c>
      <c r="B14115" s="1158">
        <v>34017</v>
      </c>
      <c r="C14115" s="1159" t="s">
        <v>11969</v>
      </c>
      <c r="D14115" s="1159" t="s">
        <v>12493</v>
      </c>
      <c r="E14115" s="1160" t="s">
        <v>6327</v>
      </c>
      <c r="F14115" s="1161">
        <v>45333</v>
      </c>
      <c r="G14115" s="1161">
        <v>45832</v>
      </c>
    </row>
    <row r="14116" spans="1:7" ht="38.25">
      <c r="A14116" s="1162">
        <v>15843</v>
      </c>
      <c r="B14116" s="1162">
        <v>34018</v>
      </c>
      <c r="C14116" s="1163" t="s">
        <v>27690</v>
      </c>
      <c r="D14116" s="1163" t="s">
        <v>27691</v>
      </c>
      <c r="E14116" s="1164" t="s">
        <v>6327</v>
      </c>
      <c r="F14116" s="1165">
        <v>45333</v>
      </c>
      <c r="G14116" s="1165">
        <v>45832</v>
      </c>
    </row>
    <row r="14117" spans="1:7" ht="25.5">
      <c r="A14117" s="1162">
        <v>15844</v>
      </c>
      <c r="B14117" s="1162">
        <v>34019</v>
      </c>
      <c r="C14117" s="1163" t="s">
        <v>27692</v>
      </c>
      <c r="D14117" s="1163" t="s">
        <v>27693</v>
      </c>
      <c r="E14117" s="1164" t="s">
        <v>6327</v>
      </c>
      <c r="F14117" s="1165">
        <v>45333</v>
      </c>
      <c r="G14117" s="1165">
        <v>45832</v>
      </c>
    </row>
    <row r="14118" spans="1:7" ht="25.5">
      <c r="A14118" s="1162">
        <v>15845</v>
      </c>
      <c r="B14118" s="1162">
        <v>34020</v>
      </c>
      <c r="C14118" s="1163" t="s">
        <v>27694</v>
      </c>
      <c r="D14118" s="1163" t="s">
        <v>27695</v>
      </c>
      <c r="E14118" s="1164" t="s">
        <v>6327</v>
      </c>
      <c r="F14118" s="1165">
        <v>45333</v>
      </c>
      <c r="G14118" s="1165">
        <v>45832</v>
      </c>
    </row>
    <row r="14119" spans="1:7" ht="25.5">
      <c r="A14119" s="1162">
        <v>15846</v>
      </c>
      <c r="B14119" s="1162">
        <v>34021</v>
      </c>
      <c r="C14119" s="1163" t="s">
        <v>27696</v>
      </c>
      <c r="D14119" s="1163" t="s">
        <v>27697</v>
      </c>
      <c r="E14119" s="1164" t="s">
        <v>6327</v>
      </c>
      <c r="F14119" s="1165">
        <v>45333</v>
      </c>
      <c r="G14119" s="1165">
        <v>45832</v>
      </c>
    </row>
    <row r="14120" spans="1:7" ht="25.5">
      <c r="A14120" s="1162">
        <v>15847</v>
      </c>
      <c r="B14120" s="1162">
        <v>34022</v>
      </c>
      <c r="C14120" s="1163" t="s">
        <v>27698</v>
      </c>
      <c r="D14120" s="1163" t="s">
        <v>27699</v>
      </c>
      <c r="E14120" s="1164" t="s">
        <v>6327</v>
      </c>
      <c r="F14120" s="1165">
        <v>45333</v>
      </c>
      <c r="G14120" s="1165">
        <v>45832</v>
      </c>
    </row>
    <row r="14121" spans="1:7" ht="38.25">
      <c r="A14121" s="1162">
        <v>15848</v>
      </c>
      <c r="B14121" s="1162">
        <v>34023</v>
      </c>
      <c r="C14121" s="1163" t="s">
        <v>27700</v>
      </c>
      <c r="D14121" s="1163" t="s">
        <v>27701</v>
      </c>
      <c r="E14121" s="1164" t="s">
        <v>6327</v>
      </c>
      <c r="F14121" s="1165">
        <v>45333</v>
      </c>
      <c r="G14121" s="1165">
        <v>45832</v>
      </c>
    </row>
    <row r="14122" spans="1:7" ht="25.5">
      <c r="A14122" s="1162">
        <v>15849</v>
      </c>
      <c r="B14122" s="1162">
        <v>34024</v>
      </c>
      <c r="C14122" s="1163" t="s">
        <v>27702</v>
      </c>
      <c r="D14122" s="1163" t="s">
        <v>27703</v>
      </c>
      <c r="E14122" s="1164" t="s">
        <v>6327</v>
      </c>
      <c r="F14122" s="1165">
        <v>45333</v>
      </c>
      <c r="G14122" s="1165">
        <v>45832</v>
      </c>
    </row>
    <row r="14123" spans="1:7" ht="38.25">
      <c r="A14123" s="1162">
        <v>15850</v>
      </c>
      <c r="B14123" s="1162">
        <v>34025</v>
      </c>
      <c r="C14123" s="1163" t="s">
        <v>27704</v>
      </c>
      <c r="D14123" s="1163" t="s">
        <v>27705</v>
      </c>
      <c r="E14123" s="1164" t="s">
        <v>6327</v>
      </c>
      <c r="F14123" s="1165">
        <v>45333</v>
      </c>
      <c r="G14123" s="1165">
        <v>45832</v>
      </c>
    </row>
    <row r="14124" spans="1:7" ht="38.25">
      <c r="A14124" s="1162">
        <v>15851</v>
      </c>
      <c r="B14124" s="1162">
        <v>34026</v>
      </c>
      <c r="C14124" s="1163" t="s">
        <v>27706</v>
      </c>
      <c r="D14124" s="1163" t="s">
        <v>27707</v>
      </c>
      <c r="E14124" s="1164" t="s">
        <v>6327</v>
      </c>
      <c r="F14124" s="1165">
        <v>45333</v>
      </c>
      <c r="G14124" s="1165">
        <v>45832</v>
      </c>
    </row>
    <row r="14125" spans="1:7" ht="38.25">
      <c r="A14125" s="1162">
        <v>15852</v>
      </c>
      <c r="B14125" s="1162">
        <v>34027</v>
      </c>
      <c r="C14125" s="1163" t="s">
        <v>27708</v>
      </c>
      <c r="D14125" s="1163" t="s">
        <v>27709</v>
      </c>
      <c r="E14125" s="1164" t="s">
        <v>6327</v>
      </c>
      <c r="F14125" s="1165">
        <v>45333</v>
      </c>
      <c r="G14125" s="1165">
        <v>45832</v>
      </c>
    </row>
    <row r="14126" spans="1:7" ht="38.25">
      <c r="A14126" s="1162">
        <v>15853</v>
      </c>
      <c r="B14126" s="1162">
        <v>34028</v>
      </c>
      <c r="C14126" s="1163" t="s">
        <v>27710</v>
      </c>
      <c r="D14126" s="1163" t="s">
        <v>27711</v>
      </c>
      <c r="E14126" s="1164" t="s">
        <v>6327</v>
      </c>
      <c r="F14126" s="1165">
        <v>45333</v>
      </c>
      <c r="G14126" s="1165">
        <v>45832</v>
      </c>
    </row>
    <row r="14127" spans="1:7" ht="25.5">
      <c r="A14127" s="1162">
        <v>15854</v>
      </c>
      <c r="B14127" s="1162">
        <v>34029</v>
      </c>
      <c r="C14127" s="1163" t="s">
        <v>27712</v>
      </c>
      <c r="D14127" s="1163" t="s">
        <v>27713</v>
      </c>
      <c r="E14127" s="1164" t="s">
        <v>6327</v>
      </c>
      <c r="F14127" s="1165">
        <v>45333</v>
      </c>
      <c r="G14127" s="1165">
        <v>45832</v>
      </c>
    </row>
    <row r="14128" spans="1:7" ht="25.5">
      <c r="A14128" s="1162">
        <v>15855</v>
      </c>
      <c r="B14128" s="1162">
        <v>34030</v>
      </c>
      <c r="C14128" s="1163" t="s">
        <v>27714</v>
      </c>
      <c r="D14128" s="1163" t="s">
        <v>27715</v>
      </c>
      <c r="E14128" s="1164" t="s">
        <v>6327</v>
      </c>
      <c r="F14128" s="1165">
        <v>45333</v>
      </c>
      <c r="G14128" s="1165">
        <v>45832</v>
      </c>
    </row>
    <row r="14129" spans="1:7" ht="25.5">
      <c r="A14129" s="1158">
        <v>15856</v>
      </c>
      <c r="B14129" s="1158">
        <v>34031</v>
      </c>
      <c r="C14129" s="1159" t="s">
        <v>27716</v>
      </c>
      <c r="D14129" s="1159" t="s">
        <v>27717</v>
      </c>
      <c r="E14129" s="1160" t="s">
        <v>3009</v>
      </c>
      <c r="F14129" s="1161">
        <v>45103</v>
      </c>
      <c r="G14129" s="1161">
        <v>45252</v>
      </c>
    </row>
    <row r="14130" spans="1:7">
      <c r="A14130" s="1162">
        <v>15857</v>
      </c>
      <c r="B14130" s="1162">
        <v>34032</v>
      </c>
      <c r="C14130" s="1163" t="s">
        <v>27718</v>
      </c>
      <c r="D14130" s="1163" t="s">
        <v>27719</v>
      </c>
      <c r="E14130" s="1164" t="s">
        <v>2357</v>
      </c>
      <c r="F14130" s="1165">
        <v>45252</v>
      </c>
      <c r="G14130" s="1165">
        <v>45252</v>
      </c>
    </row>
    <row r="14131" spans="1:7">
      <c r="A14131" s="1158">
        <v>15858</v>
      </c>
      <c r="B14131" s="1158">
        <v>34033</v>
      </c>
      <c r="C14131" s="1159" t="s">
        <v>11951</v>
      </c>
      <c r="D14131" s="1159" t="s">
        <v>3179</v>
      </c>
      <c r="E14131" s="1160" t="s">
        <v>3009</v>
      </c>
      <c r="F14131" s="1161">
        <v>45103</v>
      </c>
      <c r="G14131" s="1161">
        <v>45252</v>
      </c>
    </row>
    <row r="14132" spans="1:7" ht="25.5">
      <c r="A14132" s="1162">
        <v>15859</v>
      </c>
      <c r="B14132" s="1162">
        <v>34034</v>
      </c>
      <c r="C14132" s="1163" t="s">
        <v>27720</v>
      </c>
      <c r="D14132" s="1163" t="s">
        <v>27721</v>
      </c>
      <c r="E14132" s="1164" t="s">
        <v>3009</v>
      </c>
      <c r="F14132" s="1165">
        <v>45103</v>
      </c>
      <c r="G14132" s="1165">
        <v>45252</v>
      </c>
    </row>
    <row r="14133" spans="1:7" ht="25.5">
      <c r="A14133" s="1158">
        <v>15860</v>
      </c>
      <c r="B14133" s="1158">
        <v>34035</v>
      </c>
      <c r="C14133" s="1159" t="s">
        <v>27722</v>
      </c>
      <c r="D14133" s="1159" t="s">
        <v>27723</v>
      </c>
      <c r="E14133" s="1160" t="s">
        <v>12682</v>
      </c>
      <c r="F14133" s="1161">
        <v>44723</v>
      </c>
      <c r="G14133" s="1161">
        <v>45673</v>
      </c>
    </row>
    <row r="14134" spans="1:7">
      <c r="A14134" s="1162">
        <v>15861</v>
      </c>
      <c r="B14134" s="1162">
        <v>34036</v>
      </c>
      <c r="C14134" s="1163" t="s">
        <v>27724</v>
      </c>
      <c r="D14134" s="1163" t="s">
        <v>27725</v>
      </c>
      <c r="E14134" s="1164" t="s">
        <v>2357</v>
      </c>
      <c r="F14134" s="1165">
        <v>45673</v>
      </c>
      <c r="G14134" s="1165">
        <v>45673</v>
      </c>
    </row>
    <row r="14135" spans="1:7">
      <c r="A14135" s="1158">
        <v>15862</v>
      </c>
      <c r="B14135" s="1158">
        <v>34037</v>
      </c>
      <c r="C14135" s="1159" t="s">
        <v>11951</v>
      </c>
      <c r="D14135" s="1159" t="s">
        <v>3179</v>
      </c>
      <c r="E14135" s="1160" t="s">
        <v>6327</v>
      </c>
      <c r="F14135" s="1161">
        <v>44723</v>
      </c>
      <c r="G14135" s="1161">
        <v>45222</v>
      </c>
    </row>
    <row r="14136" spans="1:7" ht="38.25">
      <c r="A14136" s="1162">
        <v>15863</v>
      </c>
      <c r="B14136" s="1162">
        <v>34045</v>
      </c>
      <c r="C14136" s="1163" t="s">
        <v>27726</v>
      </c>
      <c r="D14136" s="1163" t="s">
        <v>27727</v>
      </c>
      <c r="E14136" s="1164" t="s">
        <v>3424</v>
      </c>
      <c r="F14136" s="1165">
        <v>44723</v>
      </c>
      <c r="G14136" s="1165">
        <v>45122</v>
      </c>
    </row>
    <row r="14137" spans="1:7" ht="25.5">
      <c r="A14137" s="1162">
        <v>15864</v>
      </c>
      <c r="B14137" s="1162">
        <v>34044</v>
      </c>
      <c r="C14137" s="1163" t="s">
        <v>27728</v>
      </c>
      <c r="D14137" s="1163" t="s">
        <v>27729</v>
      </c>
      <c r="E14137" s="1164" t="s">
        <v>3424</v>
      </c>
      <c r="F14137" s="1165">
        <v>44743</v>
      </c>
      <c r="G14137" s="1165">
        <v>45142</v>
      </c>
    </row>
    <row r="14138" spans="1:7" ht="25.5">
      <c r="A14138" s="1162">
        <v>15865</v>
      </c>
      <c r="B14138" s="1162">
        <v>34038</v>
      </c>
      <c r="C14138" s="1163" t="s">
        <v>27730</v>
      </c>
      <c r="D14138" s="1163" t="s">
        <v>27731</v>
      </c>
      <c r="E14138" s="1164" t="s">
        <v>3424</v>
      </c>
      <c r="F14138" s="1165">
        <v>44748</v>
      </c>
      <c r="G14138" s="1165">
        <v>45147</v>
      </c>
    </row>
    <row r="14139" spans="1:7" ht="38.25">
      <c r="A14139" s="1162">
        <v>15866</v>
      </c>
      <c r="B14139" s="1162">
        <v>34039</v>
      </c>
      <c r="C14139" s="1163" t="s">
        <v>27732</v>
      </c>
      <c r="D14139" s="1163" t="s">
        <v>27733</v>
      </c>
      <c r="E14139" s="1164" t="s">
        <v>12689</v>
      </c>
      <c r="F14139" s="1165">
        <v>44763</v>
      </c>
      <c r="G14139" s="1165">
        <v>44870</v>
      </c>
    </row>
    <row r="14140" spans="1:7" ht="25.5">
      <c r="A14140" s="1162">
        <v>15867</v>
      </c>
      <c r="B14140" s="1162">
        <v>34040</v>
      </c>
      <c r="C14140" s="1163" t="s">
        <v>27734</v>
      </c>
      <c r="D14140" s="1163" t="s">
        <v>27735</v>
      </c>
      <c r="E14140" s="1164" t="s">
        <v>12689</v>
      </c>
      <c r="F14140" s="1165">
        <v>44871</v>
      </c>
      <c r="G14140" s="1165">
        <v>44978</v>
      </c>
    </row>
    <row r="14141" spans="1:7" ht="25.5">
      <c r="A14141" s="1162">
        <v>15868</v>
      </c>
      <c r="B14141" s="1162">
        <v>34041</v>
      </c>
      <c r="C14141" s="1163" t="s">
        <v>27736</v>
      </c>
      <c r="D14141" s="1163" t="s">
        <v>27737</v>
      </c>
      <c r="E14141" s="1164" t="s">
        <v>12689</v>
      </c>
      <c r="F14141" s="1165">
        <v>44979</v>
      </c>
      <c r="G14141" s="1165">
        <v>45086</v>
      </c>
    </row>
    <row r="14142" spans="1:7" ht="25.5">
      <c r="A14142" s="1162">
        <v>15869</v>
      </c>
      <c r="B14142" s="1162">
        <v>34042</v>
      </c>
      <c r="C14142" s="1163" t="s">
        <v>27738</v>
      </c>
      <c r="D14142" s="1163" t="s">
        <v>27739</v>
      </c>
      <c r="E14142" s="1164" t="s">
        <v>12689</v>
      </c>
      <c r="F14142" s="1165">
        <v>45087</v>
      </c>
      <c r="G14142" s="1165">
        <v>45194</v>
      </c>
    </row>
    <row r="14143" spans="1:7" ht="25.5">
      <c r="A14143" s="1162">
        <v>15870</v>
      </c>
      <c r="B14143" s="1162">
        <v>34043</v>
      </c>
      <c r="C14143" s="1163" t="s">
        <v>27740</v>
      </c>
      <c r="D14143" s="1163" t="s">
        <v>27741</v>
      </c>
      <c r="E14143" s="1164" t="s">
        <v>3308</v>
      </c>
      <c r="F14143" s="1165">
        <v>45123</v>
      </c>
      <c r="G14143" s="1165">
        <v>45222</v>
      </c>
    </row>
    <row r="14144" spans="1:7">
      <c r="A14144" s="1158">
        <v>15871</v>
      </c>
      <c r="B14144" s="1158">
        <v>34046</v>
      </c>
      <c r="C14144" s="1159" t="s">
        <v>11960</v>
      </c>
      <c r="D14144" s="1159" t="s">
        <v>12561</v>
      </c>
      <c r="E14144" s="1160" t="s">
        <v>12702</v>
      </c>
      <c r="F14144" s="1161">
        <v>45148</v>
      </c>
      <c r="G14144" s="1161">
        <v>45673</v>
      </c>
    </row>
    <row r="14145" spans="1:7" ht="25.5">
      <c r="A14145" s="1162">
        <v>15872</v>
      </c>
      <c r="B14145" s="1162">
        <v>34047</v>
      </c>
      <c r="C14145" s="1163" t="s">
        <v>27742</v>
      </c>
      <c r="D14145" s="1163" t="s">
        <v>27743</v>
      </c>
      <c r="E14145" s="1164" t="s">
        <v>3287</v>
      </c>
      <c r="F14145" s="1165">
        <v>45584</v>
      </c>
      <c r="G14145" s="1165">
        <v>45673</v>
      </c>
    </row>
    <row r="14146" spans="1:7" ht="38.25">
      <c r="A14146" s="1162">
        <v>15873</v>
      </c>
      <c r="B14146" s="1162">
        <v>34048</v>
      </c>
      <c r="C14146" s="1163" t="s">
        <v>27744</v>
      </c>
      <c r="D14146" s="1163" t="s">
        <v>27745</v>
      </c>
      <c r="E14146" s="1164" t="s">
        <v>3106</v>
      </c>
      <c r="F14146" s="1165">
        <v>45148</v>
      </c>
      <c r="G14146" s="1165">
        <v>45583</v>
      </c>
    </row>
    <row r="14147" spans="1:7" ht="25.5">
      <c r="A14147" s="1162">
        <v>15874</v>
      </c>
      <c r="B14147" s="1162">
        <v>34049</v>
      </c>
      <c r="C14147" s="1163" t="s">
        <v>27746</v>
      </c>
      <c r="D14147" s="1163" t="s">
        <v>27747</v>
      </c>
      <c r="E14147" s="1164" t="s">
        <v>3106</v>
      </c>
      <c r="F14147" s="1165">
        <v>45148</v>
      </c>
      <c r="G14147" s="1165">
        <v>45583</v>
      </c>
    </row>
    <row r="14148" spans="1:7" ht="38.25">
      <c r="A14148" s="1162">
        <v>15875</v>
      </c>
      <c r="B14148" s="1162">
        <v>34050</v>
      </c>
      <c r="C14148" s="1163" t="s">
        <v>27748</v>
      </c>
      <c r="D14148" s="1163" t="s">
        <v>27749</v>
      </c>
      <c r="E14148" s="1164" t="s">
        <v>3106</v>
      </c>
      <c r="F14148" s="1165">
        <v>45148</v>
      </c>
      <c r="G14148" s="1165">
        <v>45583</v>
      </c>
    </row>
    <row r="14149" spans="1:7">
      <c r="A14149" s="1158">
        <v>15876</v>
      </c>
      <c r="B14149" s="1158">
        <v>34051</v>
      </c>
      <c r="C14149" s="1159" t="s">
        <v>11969</v>
      </c>
      <c r="D14149" s="1159" t="s">
        <v>12493</v>
      </c>
      <c r="E14149" s="1160" t="s">
        <v>4631</v>
      </c>
      <c r="F14149" s="1161">
        <v>45148</v>
      </c>
      <c r="G14149" s="1161">
        <v>45627</v>
      </c>
    </row>
    <row r="14150" spans="1:7" ht="38.25">
      <c r="A14150" s="1162">
        <v>15877</v>
      </c>
      <c r="B14150" s="1162">
        <v>34052</v>
      </c>
      <c r="C14150" s="1163" t="s">
        <v>27750</v>
      </c>
      <c r="D14150" s="1163" t="s">
        <v>27751</v>
      </c>
      <c r="E14150" s="1164" t="s">
        <v>4631</v>
      </c>
      <c r="F14150" s="1165">
        <v>45148</v>
      </c>
      <c r="G14150" s="1165">
        <v>45627</v>
      </c>
    </row>
    <row r="14151" spans="1:7" ht="25.5">
      <c r="A14151" s="1162">
        <v>15878</v>
      </c>
      <c r="B14151" s="1162">
        <v>34053</v>
      </c>
      <c r="C14151" s="1163" t="s">
        <v>27752</v>
      </c>
      <c r="D14151" s="1163" t="s">
        <v>27753</v>
      </c>
      <c r="E14151" s="1164" t="s">
        <v>4631</v>
      </c>
      <c r="F14151" s="1165">
        <v>45148</v>
      </c>
      <c r="G14151" s="1165">
        <v>45627</v>
      </c>
    </row>
    <row r="14152" spans="1:7" ht="38.25">
      <c r="A14152" s="1162">
        <v>15879</v>
      </c>
      <c r="B14152" s="1162">
        <v>34054</v>
      </c>
      <c r="C14152" s="1163" t="s">
        <v>27754</v>
      </c>
      <c r="D14152" s="1163" t="s">
        <v>27755</v>
      </c>
      <c r="E14152" s="1164" t="s">
        <v>4631</v>
      </c>
      <c r="F14152" s="1165">
        <v>45148</v>
      </c>
      <c r="G14152" s="1165">
        <v>45627</v>
      </c>
    </row>
    <row r="14153" spans="1:7" ht="25.5">
      <c r="A14153" s="1162">
        <v>15880</v>
      </c>
      <c r="B14153" s="1162">
        <v>34055</v>
      </c>
      <c r="C14153" s="1163" t="s">
        <v>27756</v>
      </c>
      <c r="D14153" s="1163" t="s">
        <v>27757</v>
      </c>
      <c r="E14153" s="1164" t="s">
        <v>4631</v>
      </c>
      <c r="F14153" s="1165">
        <v>45148</v>
      </c>
      <c r="G14153" s="1165">
        <v>45627</v>
      </c>
    </row>
    <row r="14154" spans="1:7" ht="25.5">
      <c r="A14154" s="1162">
        <v>15881</v>
      </c>
      <c r="B14154" s="1162">
        <v>34056</v>
      </c>
      <c r="C14154" s="1163" t="s">
        <v>27758</v>
      </c>
      <c r="D14154" s="1163" t="s">
        <v>27759</v>
      </c>
      <c r="E14154" s="1164" t="s">
        <v>4631</v>
      </c>
      <c r="F14154" s="1165">
        <v>45148</v>
      </c>
      <c r="G14154" s="1165">
        <v>45627</v>
      </c>
    </row>
    <row r="14155" spans="1:7" ht="38.25">
      <c r="A14155" s="1162">
        <v>15882</v>
      </c>
      <c r="B14155" s="1162">
        <v>34057</v>
      </c>
      <c r="C14155" s="1163" t="s">
        <v>27760</v>
      </c>
      <c r="D14155" s="1163" t="s">
        <v>27761</v>
      </c>
      <c r="E14155" s="1164" t="s">
        <v>4631</v>
      </c>
      <c r="F14155" s="1165">
        <v>45148</v>
      </c>
      <c r="G14155" s="1165">
        <v>45627</v>
      </c>
    </row>
    <row r="14156" spans="1:7" ht="38.25">
      <c r="A14156" s="1162">
        <v>15883</v>
      </c>
      <c r="B14156" s="1162">
        <v>34058</v>
      </c>
      <c r="C14156" s="1163" t="s">
        <v>27762</v>
      </c>
      <c r="D14156" s="1163" t="s">
        <v>27763</v>
      </c>
      <c r="E14156" s="1164" t="s">
        <v>4631</v>
      </c>
      <c r="F14156" s="1165">
        <v>45148</v>
      </c>
      <c r="G14156" s="1165">
        <v>45627</v>
      </c>
    </row>
    <row r="14157" spans="1:7" ht="38.25">
      <c r="A14157" s="1162">
        <v>15884</v>
      </c>
      <c r="B14157" s="1162">
        <v>34059</v>
      </c>
      <c r="C14157" s="1163" t="s">
        <v>27764</v>
      </c>
      <c r="D14157" s="1163" t="s">
        <v>27765</v>
      </c>
      <c r="E14157" s="1164" t="s">
        <v>4631</v>
      </c>
      <c r="F14157" s="1165">
        <v>45148</v>
      </c>
      <c r="G14157" s="1165">
        <v>45627</v>
      </c>
    </row>
    <row r="14158" spans="1:7" ht="38.25">
      <c r="A14158" s="1162">
        <v>15885</v>
      </c>
      <c r="B14158" s="1162">
        <v>34060</v>
      </c>
      <c r="C14158" s="1163" t="s">
        <v>27766</v>
      </c>
      <c r="D14158" s="1163" t="s">
        <v>27767</v>
      </c>
      <c r="E14158" s="1164" t="s">
        <v>4631</v>
      </c>
      <c r="F14158" s="1165">
        <v>45148</v>
      </c>
      <c r="G14158" s="1165">
        <v>45627</v>
      </c>
    </row>
    <row r="14159" spans="1:7" ht="38.25">
      <c r="A14159" s="1162">
        <v>15886</v>
      </c>
      <c r="B14159" s="1162">
        <v>34061</v>
      </c>
      <c r="C14159" s="1163" t="s">
        <v>27768</v>
      </c>
      <c r="D14159" s="1163" t="s">
        <v>27769</v>
      </c>
      <c r="E14159" s="1164" t="s">
        <v>4631</v>
      </c>
      <c r="F14159" s="1165">
        <v>45148</v>
      </c>
      <c r="G14159" s="1165">
        <v>45627</v>
      </c>
    </row>
    <row r="14160" spans="1:7" ht="25.5">
      <c r="A14160" s="1162">
        <v>15887</v>
      </c>
      <c r="B14160" s="1162">
        <v>34062</v>
      </c>
      <c r="C14160" s="1163" t="s">
        <v>27770</v>
      </c>
      <c r="D14160" s="1163" t="s">
        <v>27771</v>
      </c>
      <c r="E14160" s="1164" t="s">
        <v>4631</v>
      </c>
      <c r="F14160" s="1165">
        <v>45148</v>
      </c>
      <c r="G14160" s="1165">
        <v>45627</v>
      </c>
    </row>
    <row r="14161" spans="1:7" ht="25.5">
      <c r="A14161" s="1158">
        <v>15888</v>
      </c>
      <c r="B14161" s="1158">
        <v>34063</v>
      </c>
      <c r="C14161" s="1159" t="s">
        <v>27772</v>
      </c>
      <c r="D14161" s="1159" t="s">
        <v>27773</v>
      </c>
      <c r="E14161" s="1160" t="s">
        <v>12702</v>
      </c>
      <c r="F14161" s="1161">
        <v>45148</v>
      </c>
      <c r="G14161" s="1161">
        <v>45673</v>
      </c>
    </row>
    <row r="14162" spans="1:7">
      <c r="A14162" s="1162">
        <v>15889</v>
      </c>
      <c r="B14162" s="1162">
        <v>34064</v>
      </c>
      <c r="C14162" s="1163" t="s">
        <v>27774</v>
      </c>
      <c r="D14162" s="1163" t="s">
        <v>27775</v>
      </c>
      <c r="E14162" s="1164" t="s">
        <v>2357</v>
      </c>
      <c r="F14162" s="1165">
        <v>45673</v>
      </c>
      <c r="G14162" s="1165">
        <v>45673</v>
      </c>
    </row>
    <row r="14163" spans="1:7">
      <c r="A14163" s="1158">
        <v>15890</v>
      </c>
      <c r="B14163" s="1158">
        <v>34065</v>
      </c>
      <c r="C14163" s="1159" t="s">
        <v>11960</v>
      </c>
      <c r="D14163" s="1159" t="s">
        <v>12561</v>
      </c>
      <c r="E14163" s="1160" t="s">
        <v>12702</v>
      </c>
      <c r="F14163" s="1161">
        <v>45148</v>
      </c>
      <c r="G14163" s="1161">
        <v>45673</v>
      </c>
    </row>
    <row r="14164" spans="1:7" ht="25.5">
      <c r="A14164" s="1162">
        <v>15891</v>
      </c>
      <c r="B14164" s="1162">
        <v>34066</v>
      </c>
      <c r="C14164" s="1163" t="s">
        <v>27776</v>
      </c>
      <c r="D14164" s="1163" t="s">
        <v>27777</v>
      </c>
      <c r="E14164" s="1164" t="s">
        <v>3106</v>
      </c>
      <c r="F14164" s="1165">
        <v>45148</v>
      </c>
      <c r="G14164" s="1165">
        <v>45583</v>
      </c>
    </row>
    <row r="14165" spans="1:7" ht="38.25">
      <c r="A14165" s="1162">
        <v>15892</v>
      </c>
      <c r="B14165" s="1162">
        <v>34067</v>
      </c>
      <c r="C14165" s="1163" t="s">
        <v>27778</v>
      </c>
      <c r="D14165" s="1163" t="s">
        <v>27779</v>
      </c>
      <c r="E14165" s="1164" t="s">
        <v>3106</v>
      </c>
      <c r="F14165" s="1165">
        <v>45148</v>
      </c>
      <c r="G14165" s="1165">
        <v>45583</v>
      </c>
    </row>
    <row r="14166" spans="1:7" ht="25.5">
      <c r="A14166" s="1162">
        <v>15893</v>
      </c>
      <c r="B14166" s="1162">
        <v>34068</v>
      </c>
      <c r="C14166" s="1163" t="s">
        <v>27780</v>
      </c>
      <c r="D14166" s="1163" t="s">
        <v>27781</v>
      </c>
      <c r="E14166" s="1164" t="s">
        <v>3287</v>
      </c>
      <c r="F14166" s="1165">
        <v>45584</v>
      </c>
      <c r="G14166" s="1165">
        <v>45673</v>
      </c>
    </row>
    <row r="14167" spans="1:7" ht="38.25">
      <c r="A14167" s="1162">
        <v>15894</v>
      </c>
      <c r="B14167" s="1162">
        <v>34069</v>
      </c>
      <c r="C14167" s="1163" t="s">
        <v>27782</v>
      </c>
      <c r="D14167" s="1163" t="s">
        <v>27783</v>
      </c>
      <c r="E14167" s="1164" t="s">
        <v>3106</v>
      </c>
      <c r="F14167" s="1165">
        <v>45148</v>
      </c>
      <c r="G14167" s="1165">
        <v>45583</v>
      </c>
    </row>
    <row r="14168" spans="1:7">
      <c r="A14168" s="1158">
        <v>15895</v>
      </c>
      <c r="B14168" s="1158">
        <v>34070</v>
      </c>
      <c r="C14168" s="1159" t="s">
        <v>11969</v>
      </c>
      <c r="D14168" s="1159" t="s">
        <v>12493</v>
      </c>
      <c r="E14168" s="1160" t="s">
        <v>4631</v>
      </c>
      <c r="F14168" s="1161">
        <v>45148</v>
      </c>
      <c r="G14168" s="1161">
        <v>45627</v>
      </c>
    </row>
    <row r="14169" spans="1:7" ht="25.5">
      <c r="A14169" s="1162">
        <v>15896</v>
      </c>
      <c r="B14169" s="1162">
        <v>34071</v>
      </c>
      <c r="C14169" s="1163" t="s">
        <v>27784</v>
      </c>
      <c r="D14169" s="1163" t="s">
        <v>27785</v>
      </c>
      <c r="E14169" s="1164" t="s">
        <v>4631</v>
      </c>
      <c r="F14169" s="1165">
        <v>45148</v>
      </c>
      <c r="G14169" s="1165">
        <v>45627</v>
      </c>
    </row>
    <row r="14170" spans="1:7" ht="25.5">
      <c r="A14170" s="1162">
        <v>15897</v>
      </c>
      <c r="B14170" s="1162">
        <v>34072</v>
      </c>
      <c r="C14170" s="1163" t="s">
        <v>27786</v>
      </c>
      <c r="D14170" s="1163" t="s">
        <v>27787</v>
      </c>
      <c r="E14170" s="1164" t="s">
        <v>4631</v>
      </c>
      <c r="F14170" s="1165">
        <v>45148</v>
      </c>
      <c r="G14170" s="1165">
        <v>45627</v>
      </c>
    </row>
    <row r="14171" spans="1:7" ht="38.25">
      <c r="A14171" s="1162">
        <v>15898</v>
      </c>
      <c r="B14171" s="1162">
        <v>34073</v>
      </c>
      <c r="C14171" s="1163" t="s">
        <v>27788</v>
      </c>
      <c r="D14171" s="1163" t="s">
        <v>27789</v>
      </c>
      <c r="E14171" s="1164" t="s">
        <v>4631</v>
      </c>
      <c r="F14171" s="1165">
        <v>45148</v>
      </c>
      <c r="G14171" s="1165">
        <v>45627</v>
      </c>
    </row>
    <row r="14172" spans="1:7" ht="25.5">
      <c r="A14172" s="1162">
        <v>15899</v>
      </c>
      <c r="B14172" s="1162">
        <v>34074</v>
      </c>
      <c r="C14172" s="1163" t="s">
        <v>27790</v>
      </c>
      <c r="D14172" s="1163" t="s">
        <v>27791</v>
      </c>
      <c r="E14172" s="1164" t="s">
        <v>4631</v>
      </c>
      <c r="F14172" s="1165">
        <v>45148</v>
      </c>
      <c r="G14172" s="1165">
        <v>45627</v>
      </c>
    </row>
    <row r="14173" spans="1:7" ht="25.5">
      <c r="A14173" s="1158">
        <v>15900</v>
      </c>
      <c r="B14173" s="1158">
        <v>34075</v>
      </c>
      <c r="C14173" s="1159" t="s">
        <v>27792</v>
      </c>
      <c r="D14173" s="1159" t="s">
        <v>27793</v>
      </c>
      <c r="E14173" s="1160" t="s">
        <v>12702</v>
      </c>
      <c r="F14173" s="1161">
        <v>45148</v>
      </c>
      <c r="G14173" s="1161">
        <v>45673</v>
      </c>
    </row>
    <row r="14174" spans="1:7">
      <c r="A14174" s="1162">
        <v>15901</v>
      </c>
      <c r="B14174" s="1162">
        <v>34076</v>
      </c>
      <c r="C14174" s="1163" t="s">
        <v>27794</v>
      </c>
      <c r="D14174" s="1163" t="s">
        <v>27795</v>
      </c>
      <c r="E14174" s="1164" t="s">
        <v>2357</v>
      </c>
      <c r="F14174" s="1165">
        <v>45673</v>
      </c>
      <c r="G14174" s="1165">
        <v>45673</v>
      </c>
    </row>
    <row r="14175" spans="1:7">
      <c r="A14175" s="1158">
        <v>15902</v>
      </c>
      <c r="B14175" s="1158">
        <v>34077</v>
      </c>
      <c r="C14175" s="1159" t="s">
        <v>11960</v>
      </c>
      <c r="D14175" s="1159" t="s">
        <v>12561</v>
      </c>
      <c r="E14175" s="1160" t="s">
        <v>12702</v>
      </c>
      <c r="F14175" s="1161">
        <v>45148</v>
      </c>
      <c r="G14175" s="1161">
        <v>45673</v>
      </c>
    </row>
    <row r="14176" spans="1:7" ht="25.5">
      <c r="A14176" s="1162">
        <v>15903</v>
      </c>
      <c r="B14176" s="1162">
        <v>34078</v>
      </c>
      <c r="C14176" s="1163" t="s">
        <v>27796</v>
      </c>
      <c r="D14176" s="1163" t="s">
        <v>27797</v>
      </c>
      <c r="E14176" s="1164" t="s">
        <v>3106</v>
      </c>
      <c r="F14176" s="1165">
        <v>45148</v>
      </c>
      <c r="G14176" s="1165">
        <v>45583</v>
      </c>
    </row>
    <row r="14177" spans="1:7" ht="38.25">
      <c r="A14177" s="1162">
        <v>15904</v>
      </c>
      <c r="B14177" s="1162">
        <v>34079</v>
      </c>
      <c r="C14177" s="1163" t="s">
        <v>27798</v>
      </c>
      <c r="D14177" s="1163" t="s">
        <v>27799</v>
      </c>
      <c r="E14177" s="1164" t="s">
        <v>3106</v>
      </c>
      <c r="F14177" s="1165">
        <v>45148</v>
      </c>
      <c r="G14177" s="1165">
        <v>45583</v>
      </c>
    </row>
    <row r="14178" spans="1:7" ht="25.5">
      <c r="A14178" s="1162">
        <v>15905</v>
      </c>
      <c r="B14178" s="1162">
        <v>34080</v>
      </c>
      <c r="C14178" s="1163" t="s">
        <v>27800</v>
      </c>
      <c r="D14178" s="1163" t="s">
        <v>27801</v>
      </c>
      <c r="E14178" s="1164" t="s">
        <v>3287</v>
      </c>
      <c r="F14178" s="1165">
        <v>45584</v>
      </c>
      <c r="G14178" s="1165">
        <v>45673</v>
      </c>
    </row>
    <row r="14179" spans="1:7" ht="38.25">
      <c r="A14179" s="1162">
        <v>15906</v>
      </c>
      <c r="B14179" s="1162">
        <v>34081</v>
      </c>
      <c r="C14179" s="1163" t="s">
        <v>27802</v>
      </c>
      <c r="D14179" s="1163" t="s">
        <v>27803</v>
      </c>
      <c r="E14179" s="1164" t="s">
        <v>3106</v>
      </c>
      <c r="F14179" s="1165">
        <v>45148</v>
      </c>
      <c r="G14179" s="1165">
        <v>45583</v>
      </c>
    </row>
    <row r="14180" spans="1:7">
      <c r="A14180" s="1158">
        <v>15907</v>
      </c>
      <c r="B14180" s="1158">
        <v>34082</v>
      </c>
      <c r="C14180" s="1159" t="s">
        <v>11969</v>
      </c>
      <c r="D14180" s="1159" t="s">
        <v>12493</v>
      </c>
      <c r="E14180" s="1160" t="s">
        <v>4631</v>
      </c>
      <c r="F14180" s="1161">
        <v>45148</v>
      </c>
      <c r="G14180" s="1161">
        <v>45627</v>
      </c>
    </row>
    <row r="14181" spans="1:7" ht="25.5">
      <c r="A14181" s="1162">
        <v>15908</v>
      </c>
      <c r="B14181" s="1162">
        <v>34083</v>
      </c>
      <c r="C14181" s="1163" t="s">
        <v>27804</v>
      </c>
      <c r="D14181" s="1163" t="s">
        <v>27805</v>
      </c>
      <c r="E14181" s="1164" t="s">
        <v>4631</v>
      </c>
      <c r="F14181" s="1165">
        <v>45148</v>
      </c>
      <c r="G14181" s="1165">
        <v>45627</v>
      </c>
    </row>
    <row r="14182" spans="1:7" ht="38.25">
      <c r="A14182" s="1162">
        <v>15909</v>
      </c>
      <c r="B14182" s="1162">
        <v>34084</v>
      </c>
      <c r="C14182" s="1163" t="s">
        <v>27806</v>
      </c>
      <c r="D14182" s="1163" t="s">
        <v>27807</v>
      </c>
      <c r="E14182" s="1164" t="s">
        <v>4631</v>
      </c>
      <c r="F14182" s="1165">
        <v>45148</v>
      </c>
      <c r="G14182" s="1165">
        <v>45627</v>
      </c>
    </row>
    <row r="14183" spans="1:7" ht="25.5">
      <c r="A14183" s="1162">
        <v>15910</v>
      </c>
      <c r="B14183" s="1162">
        <v>34085</v>
      </c>
      <c r="C14183" s="1163" t="s">
        <v>27808</v>
      </c>
      <c r="D14183" s="1163" t="s">
        <v>27809</v>
      </c>
      <c r="E14183" s="1164" t="s">
        <v>4631</v>
      </c>
      <c r="F14183" s="1165">
        <v>45148</v>
      </c>
      <c r="G14183" s="1165">
        <v>45627</v>
      </c>
    </row>
    <row r="14184" spans="1:7" ht="25.5">
      <c r="A14184" s="1162">
        <v>15911</v>
      </c>
      <c r="B14184" s="1162">
        <v>34086</v>
      </c>
      <c r="C14184" s="1163" t="s">
        <v>27810</v>
      </c>
      <c r="D14184" s="1163" t="s">
        <v>27811</v>
      </c>
      <c r="E14184" s="1164" t="s">
        <v>4631</v>
      </c>
      <c r="F14184" s="1165">
        <v>45148</v>
      </c>
      <c r="G14184" s="1165">
        <v>45627</v>
      </c>
    </row>
    <row r="14185" spans="1:7" ht="25.5">
      <c r="A14185" s="1158">
        <v>15912</v>
      </c>
      <c r="B14185" s="1158">
        <v>34087</v>
      </c>
      <c r="C14185" s="1159" t="s">
        <v>27812</v>
      </c>
      <c r="D14185" s="1159" t="s">
        <v>27813</v>
      </c>
      <c r="E14185" s="1160" t="s">
        <v>12702</v>
      </c>
      <c r="F14185" s="1161">
        <v>45148</v>
      </c>
      <c r="G14185" s="1161">
        <v>45673</v>
      </c>
    </row>
    <row r="14186" spans="1:7">
      <c r="A14186" s="1162">
        <v>15913</v>
      </c>
      <c r="B14186" s="1162">
        <v>34088</v>
      </c>
      <c r="C14186" s="1163" t="s">
        <v>27814</v>
      </c>
      <c r="D14186" s="1163" t="s">
        <v>27815</v>
      </c>
      <c r="E14186" s="1164" t="s">
        <v>2357</v>
      </c>
      <c r="F14186" s="1165">
        <v>45673</v>
      </c>
      <c r="G14186" s="1165">
        <v>45673</v>
      </c>
    </row>
    <row r="14187" spans="1:7">
      <c r="A14187" s="1158">
        <v>15914</v>
      </c>
      <c r="B14187" s="1158">
        <v>34089</v>
      </c>
      <c r="C14187" s="1159" t="s">
        <v>11960</v>
      </c>
      <c r="D14187" s="1159" t="s">
        <v>12561</v>
      </c>
      <c r="E14187" s="1160" t="s">
        <v>12702</v>
      </c>
      <c r="F14187" s="1161">
        <v>45148</v>
      </c>
      <c r="G14187" s="1161">
        <v>45673</v>
      </c>
    </row>
    <row r="14188" spans="1:7" ht="25.5">
      <c r="A14188" s="1162">
        <v>15915</v>
      </c>
      <c r="B14188" s="1162">
        <v>34090</v>
      </c>
      <c r="C14188" s="1163" t="s">
        <v>27816</v>
      </c>
      <c r="D14188" s="1163" t="s">
        <v>27817</v>
      </c>
      <c r="E14188" s="1164" t="s">
        <v>3106</v>
      </c>
      <c r="F14188" s="1165">
        <v>45148</v>
      </c>
      <c r="G14188" s="1165">
        <v>45583</v>
      </c>
    </row>
    <row r="14189" spans="1:7" ht="38.25">
      <c r="A14189" s="1162">
        <v>15916</v>
      </c>
      <c r="B14189" s="1162">
        <v>34091</v>
      </c>
      <c r="C14189" s="1163" t="s">
        <v>27818</v>
      </c>
      <c r="D14189" s="1163" t="s">
        <v>27819</v>
      </c>
      <c r="E14189" s="1164" t="s">
        <v>3106</v>
      </c>
      <c r="F14189" s="1165">
        <v>45148</v>
      </c>
      <c r="G14189" s="1165">
        <v>45583</v>
      </c>
    </row>
    <row r="14190" spans="1:7" ht="25.5">
      <c r="A14190" s="1162">
        <v>15917</v>
      </c>
      <c r="B14190" s="1162">
        <v>34092</v>
      </c>
      <c r="C14190" s="1163" t="s">
        <v>27820</v>
      </c>
      <c r="D14190" s="1163" t="s">
        <v>27821</v>
      </c>
      <c r="E14190" s="1164" t="s">
        <v>3287</v>
      </c>
      <c r="F14190" s="1165">
        <v>45584</v>
      </c>
      <c r="G14190" s="1165">
        <v>45673</v>
      </c>
    </row>
    <row r="14191" spans="1:7" ht="38.25">
      <c r="A14191" s="1162">
        <v>15918</v>
      </c>
      <c r="B14191" s="1162">
        <v>34093</v>
      </c>
      <c r="C14191" s="1163" t="s">
        <v>27822</v>
      </c>
      <c r="D14191" s="1163" t="s">
        <v>27823</v>
      </c>
      <c r="E14191" s="1164" t="s">
        <v>3106</v>
      </c>
      <c r="F14191" s="1165">
        <v>45148</v>
      </c>
      <c r="G14191" s="1165">
        <v>45583</v>
      </c>
    </row>
    <row r="14192" spans="1:7">
      <c r="A14192" s="1158">
        <v>15919</v>
      </c>
      <c r="B14192" s="1158">
        <v>34094</v>
      </c>
      <c r="C14192" s="1159" t="s">
        <v>11969</v>
      </c>
      <c r="D14192" s="1159" t="s">
        <v>12493</v>
      </c>
      <c r="E14192" s="1160" t="s">
        <v>4631</v>
      </c>
      <c r="F14192" s="1161">
        <v>45148</v>
      </c>
      <c r="G14192" s="1161">
        <v>45627</v>
      </c>
    </row>
    <row r="14193" spans="1:7" ht="25.5">
      <c r="A14193" s="1162">
        <v>15920</v>
      </c>
      <c r="B14193" s="1162">
        <v>34095</v>
      </c>
      <c r="C14193" s="1163" t="s">
        <v>27824</v>
      </c>
      <c r="D14193" s="1163" t="s">
        <v>27825</v>
      </c>
      <c r="E14193" s="1164" t="s">
        <v>4631</v>
      </c>
      <c r="F14193" s="1165">
        <v>45148</v>
      </c>
      <c r="G14193" s="1165">
        <v>45627</v>
      </c>
    </row>
    <row r="14194" spans="1:7" ht="25.5">
      <c r="A14194" s="1162">
        <v>15921</v>
      </c>
      <c r="B14194" s="1162">
        <v>34096</v>
      </c>
      <c r="C14194" s="1163" t="s">
        <v>27826</v>
      </c>
      <c r="D14194" s="1163" t="s">
        <v>27827</v>
      </c>
      <c r="E14194" s="1164" t="s">
        <v>4631</v>
      </c>
      <c r="F14194" s="1165">
        <v>45148</v>
      </c>
      <c r="G14194" s="1165">
        <v>45627</v>
      </c>
    </row>
    <row r="14195" spans="1:7" ht="38.25">
      <c r="A14195" s="1162">
        <v>15922</v>
      </c>
      <c r="B14195" s="1162">
        <v>34097</v>
      </c>
      <c r="C14195" s="1163" t="s">
        <v>27828</v>
      </c>
      <c r="D14195" s="1163" t="s">
        <v>27829</v>
      </c>
      <c r="E14195" s="1164" t="s">
        <v>4631</v>
      </c>
      <c r="F14195" s="1165">
        <v>45148</v>
      </c>
      <c r="G14195" s="1165">
        <v>45627</v>
      </c>
    </row>
    <row r="14196" spans="1:7" ht="25.5">
      <c r="A14196" s="1162">
        <v>15923</v>
      </c>
      <c r="B14196" s="1162">
        <v>34098</v>
      </c>
      <c r="C14196" s="1163" t="s">
        <v>27830</v>
      </c>
      <c r="D14196" s="1163" t="s">
        <v>27831</v>
      </c>
      <c r="E14196" s="1164" t="s">
        <v>4631</v>
      </c>
      <c r="F14196" s="1165">
        <v>45148</v>
      </c>
      <c r="G14196" s="1165">
        <v>45627</v>
      </c>
    </row>
    <row r="14197" spans="1:7" ht="25.5">
      <c r="A14197" s="1158">
        <v>15924</v>
      </c>
      <c r="B14197" s="1158">
        <v>34099</v>
      </c>
      <c r="C14197" s="1159" t="s">
        <v>27832</v>
      </c>
      <c r="D14197" s="1159" t="s">
        <v>27833</v>
      </c>
      <c r="E14197" s="1160" t="s">
        <v>12702</v>
      </c>
      <c r="F14197" s="1161">
        <v>45148</v>
      </c>
      <c r="G14197" s="1161">
        <v>45673</v>
      </c>
    </row>
    <row r="14198" spans="1:7">
      <c r="A14198" s="1162">
        <v>15925</v>
      </c>
      <c r="B14198" s="1162">
        <v>34100</v>
      </c>
      <c r="C14198" s="1163" t="s">
        <v>27834</v>
      </c>
      <c r="D14198" s="1163" t="s">
        <v>27835</v>
      </c>
      <c r="E14198" s="1164" t="s">
        <v>2357</v>
      </c>
      <c r="F14198" s="1165">
        <v>45673</v>
      </c>
      <c r="G14198" s="1165">
        <v>45673</v>
      </c>
    </row>
    <row r="14199" spans="1:7">
      <c r="A14199" s="1158">
        <v>15926</v>
      </c>
      <c r="B14199" s="1158">
        <v>34101</v>
      </c>
      <c r="C14199" s="1159" t="s">
        <v>11960</v>
      </c>
      <c r="D14199" s="1159" t="s">
        <v>12561</v>
      </c>
      <c r="E14199" s="1160" t="s">
        <v>12702</v>
      </c>
      <c r="F14199" s="1161">
        <v>45148</v>
      </c>
      <c r="G14199" s="1161">
        <v>45673</v>
      </c>
    </row>
    <row r="14200" spans="1:7" ht="25.5">
      <c r="A14200" s="1162">
        <v>15927</v>
      </c>
      <c r="B14200" s="1162">
        <v>34102</v>
      </c>
      <c r="C14200" s="1163" t="s">
        <v>27836</v>
      </c>
      <c r="D14200" s="1163" t="s">
        <v>27837</v>
      </c>
      <c r="E14200" s="1164" t="s">
        <v>3106</v>
      </c>
      <c r="F14200" s="1165">
        <v>45148</v>
      </c>
      <c r="G14200" s="1165">
        <v>45583</v>
      </c>
    </row>
    <row r="14201" spans="1:7" ht="38.25">
      <c r="A14201" s="1162">
        <v>15928</v>
      </c>
      <c r="B14201" s="1162">
        <v>34103</v>
      </c>
      <c r="C14201" s="1163" t="s">
        <v>27838</v>
      </c>
      <c r="D14201" s="1163" t="s">
        <v>27839</v>
      </c>
      <c r="E14201" s="1164" t="s">
        <v>3106</v>
      </c>
      <c r="F14201" s="1165">
        <v>45148</v>
      </c>
      <c r="G14201" s="1165">
        <v>45583</v>
      </c>
    </row>
    <row r="14202" spans="1:7" ht="25.5">
      <c r="A14202" s="1162">
        <v>15929</v>
      </c>
      <c r="B14202" s="1162">
        <v>34104</v>
      </c>
      <c r="C14202" s="1163" t="s">
        <v>27840</v>
      </c>
      <c r="D14202" s="1163" t="s">
        <v>27841</v>
      </c>
      <c r="E14202" s="1164" t="s">
        <v>3287</v>
      </c>
      <c r="F14202" s="1165">
        <v>45584</v>
      </c>
      <c r="G14202" s="1165">
        <v>45673</v>
      </c>
    </row>
    <row r="14203" spans="1:7" ht="38.25">
      <c r="A14203" s="1162">
        <v>15930</v>
      </c>
      <c r="B14203" s="1162">
        <v>34105</v>
      </c>
      <c r="C14203" s="1163" t="s">
        <v>27842</v>
      </c>
      <c r="D14203" s="1163" t="s">
        <v>27843</v>
      </c>
      <c r="E14203" s="1164" t="s">
        <v>3106</v>
      </c>
      <c r="F14203" s="1165">
        <v>45148</v>
      </c>
      <c r="G14203" s="1165">
        <v>45583</v>
      </c>
    </row>
    <row r="14204" spans="1:7">
      <c r="A14204" s="1158">
        <v>15931</v>
      </c>
      <c r="B14204" s="1158">
        <v>34106</v>
      </c>
      <c r="C14204" s="1159" t="s">
        <v>11969</v>
      </c>
      <c r="D14204" s="1159" t="s">
        <v>12493</v>
      </c>
      <c r="E14204" s="1160" t="s">
        <v>4631</v>
      </c>
      <c r="F14204" s="1161">
        <v>45148</v>
      </c>
      <c r="G14204" s="1161">
        <v>45627</v>
      </c>
    </row>
    <row r="14205" spans="1:7" ht="25.5">
      <c r="A14205" s="1162">
        <v>15932</v>
      </c>
      <c r="B14205" s="1162">
        <v>34107</v>
      </c>
      <c r="C14205" s="1163" t="s">
        <v>27844</v>
      </c>
      <c r="D14205" s="1163" t="s">
        <v>27845</v>
      </c>
      <c r="E14205" s="1164" t="s">
        <v>4631</v>
      </c>
      <c r="F14205" s="1165">
        <v>45148</v>
      </c>
      <c r="G14205" s="1165">
        <v>45627</v>
      </c>
    </row>
    <row r="14206" spans="1:7" ht="25.5">
      <c r="A14206" s="1162">
        <v>15933</v>
      </c>
      <c r="B14206" s="1162">
        <v>34108</v>
      </c>
      <c r="C14206" s="1163" t="s">
        <v>27846</v>
      </c>
      <c r="D14206" s="1163" t="s">
        <v>27847</v>
      </c>
      <c r="E14206" s="1164" t="s">
        <v>4631</v>
      </c>
      <c r="F14206" s="1165">
        <v>45148</v>
      </c>
      <c r="G14206" s="1165">
        <v>45627</v>
      </c>
    </row>
    <row r="14207" spans="1:7" ht="38.25">
      <c r="A14207" s="1162">
        <v>15934</v>
      </c>
      <c r="B14207" s="1162">
        <v>34109</v>
      </c>
      <c r="C14207" s="1163" t="s">
        <v>27848</v>
      </c>
      <c r="D14207" s="1163" t="s">
        <v>27849</v>
      </c>
      <c r="E14207" s="1164" t="s">
        <v>4631</v>
      </c>
      <c r="F14207" s="1165">
        <v>45148</v>
      </c>
      <c r="G14207" s="1165">
        <v>45627</v>
      </c>
    </row>
    <row r="14208" spans="1:7" ht="25.5">
      <c r="A14208" s="1162">
        <v>15935</v>
      </c>
      <c r="B14208" s="1162">
        <v>34110</v>
      </c>
      <c r="C14208" s="1163" t="s">
        <v>27850</v>
      </c>
      <c r="D14208" s="1163" t="s">
        <v>27851</v>
      </c>
      <c r="E14208" s="1164" t="s">
        <v>4631</v>
      </c>
      <c r="F14208" s="1165">
        <v>45148</v>
      </c>
      <c r="G14208" s="1165">
        <v>45627</v>
      </c>
    </row>
    <row r="14209" spans="1:7" ht="25.5">
      <c r="A14209" s="1158">
        <v>15936</v>
      </c>
      <c r="B14209" s="1158">
        <v>34111</v>
      </c>
      <c r="C14209" s="1159" t="s">
        <v>27852</v>
      </c>
      <c r="D14209" s="1159" t="s">
        <v>27853</v>
      </c>
      <c r="E14209" s="1160" t="s">
        <v>12702</v>
      </c>
      <c r="F14209" s="1161">
        <v>45148</v>
      </c>
      <c r="G14209" s="1161">
        <v>45673</v>
      </c>
    </row>
    <row r="14210" spans="1:7">
      <c r="A14210" s="1162">
        <v>15937</v>
      </c>
      <c r="B14210" s="1162">
        <v>34112</v>
      </c>
      <c r="C14210" s="1163" t="s">
        <v>27854</v>
      </c>
      <c r="D14210" s="1163" t="s">
        <v>27855</v>
      </c>
      <c r="E14210" s="1164" t="s">
        <v>2357</v>
      </c>
      <c r="F14210" s="1165">
        <v>45673</v>
      </c>
      <c r="G14210" s="1165">
        <v>45673</v>
      </c>
    </row>
    <row r="14211" spans="1:7">
      <c r="A14211" s="1158">
        <v>15938</v>
      </c>
      <c r="B14211" s="1158">
        <v>34113</v>
      </c>
      <c r="C14211" s="1159" t="s">
        <v>11960</v>
      </c>
      <c r="D14211" s="1159" t="s">
        <v>12561</v>
      </c>
      <c r="E14211" s="1160" t="s">
        <v>12702</v>
      </c>
      <c r="F14211" s="1161">
        <v>45148</v>
      </c>
      <c r="G14211" s="1161">
        <v>45673</v>
      </c>
    </row>
    <row r="14212" spans="1:7" ht="38.25">
      <c r="A14212" s="1162">
        <v>15939</v>
      </c>
      <c r="B14212" s="1162">
        <v>34115</v>
      </c>
      <c r="C14212" s="1163" t="s">
        <v>27856</v>
      </c>
      <c r="D14212" s="1163" t="s">
        <v>27857</v>
      </c>
      <c r="E14212" s="1164" t="s">
        <v>3106</v>
      </c>
      <c r="F14212" s="1165">
        <v>45148</v>
      </c>
      <c r="G14212" s="1165">
        <v>45583</v>
      </c>
    </row>
    <row r="14213" spans="1:7" ht="25.5">
      <c r="A14213" s="1162">
        <v>15940</v>
      </c>
      <c r="B14213" s="1162">
        <v>34116</v>
      </c>
      <c r="C14213" s="1163" t="s">
        <v>27858</v>
      </c>
      <c r="D14213" s="1163" t="s">
        <v>27859</v>
      </c>
      <c r="E14213" s="1164" t="s">
        <v>3106</v>
      </c>
      <c r="F14213" s="1165">
        <v>45148</v>
      </c>
      <c r="G14213" s="1165">
        <v>45583</v>
      </c>
    </row>
    <row r="14214" spans="1:7" ht="38.25">
      <c r="A14214" s="1162">
        <v>15941</v>
      </c>
      <c r="B14214" s="1162">
        <v>34117</v>
      </c>
      <c r="C14214" s="1163" t="s">
        <v>27860</v>
      </c>
      <c r="D14214" s="1163" t="s">
        <v>27861</v>
      </c>
      <c r="E14214" s="1164" t="s">
        <v>3106</v>
      </c>
      <c r="F14214" s="1165">
        <v>45148</v>
      </c>
      <c r="G14214" s="1165">
        <v>45583</v>
      </c>
    </row>
    <row r="14215" spans="1:7" ht="25.5">
      <c r="A14215" s="1162">
        <v>15942</v>
      </c>
      <c r="B14215" s="1162">
        <v>34114</v>
      </c>
      <c r="C14215" s="1163" t="s">
        <v>27862</v>
      </c>
      <c r="D14215" s="1163" t="s">
        <v>27863</v>
      </c>
      <c r="E14215" s="1164" t="s">
        <v>3287</v>
      </c>
      <c r="F14215" s="1165">
        <v>45584</v>
      </c>
      <c r="G14215" s="1165">
        <v>45673</v>
      </c>
    </row>
    <row r="14216" spans="1:7">
      <c r="A14216" s="1158">
        <v>15943</v>
      </c>
      <c r="B14216" s="1158">
        <v>34118</v>
      </c>
      <c r="C14216" s="1159" t="s">
        <v>11969</v>
      </c>
      <c r="D14216" s="1159" t="s">
        <v>12493</v>
      </c>
      <c r="E14216" s="1160" t="s">
        <v>4631</v>
      </c>
      <c r="F14216" s="1161">
        <v>45148</v>
      </c>
      <c r="G14216" s="1161">
        <v>45627</v>
      </c>
    </row>
    <row r="14217" spans="1:7" ht="25.5">
      <c r="A14217" s="1162">
        <v>15944</v>
      </c>
      <c r="B14217" s="1162">
        <v>34119</v>
      </c>
      <c r="C14217" s="1163" t="s">
        <v>27864</v>
      </c>
      <c r="D14217" s="1163" t="s">
        <v>27865</v>
      </c>
      <c r="E14217" s="1164" t="s">
        <v>4631</v>
      </c>
      <c r="F14217" s="1165">
        <v>45148</v>
      </c>
      <c r="G14217" s="1165">
        <v>45627</v>
      </c>
    </row>
    <row r="14218" spans="1:7" ht="25.5">
      <c r="A14218" s="1162">
        <v>15945</v>
      </c>
      <c r="B14218" s="1162">
        <v>34120</v>
      </c>
      <c r="C14218" s="1163" t="s">
        <v>27866</v>
      </c>
      <c r="D14218" s="1163" t="s">
        <v>27867</v>
      </c>
      <c r="E14218" s="1164" t="s">
        <v>4631</v>
      </c>
      <c r="F14218" s="1165">
        <v>45148</v>
      </c>
      <c r="G14218" s="1165">
        <v>45627</v>
      </c>
    </row>
    <row r="14219" spans="1:7" ht="38.25">
      <c r="A14219" s="1162">
        <v>15946</v>
      </c>
      <c r="B14219" s="1162">
        <v>34121</v>
      </c>
      <c r="C14219" s="1163" t="s">
        <v>27868</v>
      </c>
      <c r="D14219" s="1163" t="s">
        <v>27869</v>
      </c>
      <c r="E14219" s="1164" t="s">
        <v>4631</v>
      </c>
      <c r="F14219" s="1165">
        <v>45148</v>
      </c>
      <c r="G14219" s="1165">
        <v>45627</v>
      </c>
    </row>
    <row r="14220" spans="1:7" ht="25.5">
      <c r="A14220" s="1162">
        <v>15947</v>
      </c>
      <c r="B14220" s="1162">
        <v>34122</v>
      </c>
      <c r="C14220" s="1163" t="s">
        <v>27870</v>
      </c>
      <c r="D14220" s="1163" t="s">
        <v>27871</v>
      </c>
      <c r="E14220" s="1164" t="s">
        <v>4631</v>
      </c>
      <c r="F14220" s="1165">
        <v>45148</v>
      </c>
      <c r="G14220" s="1165">
        <v>45627</v>
      </c>
    </row>
    <row r="14221" spans="1:7" ht="25.5">
      <c r="A14221" s="1158">
        <v>15948</v>
      </c>
      <c r="B14221" s="1158">
        <v>34123</v>
      </c>
      <c r="C14221" s="1159" t="s">
        <v>27872</v>
      </c>
      <c r="D14221" s="1159" t="s">
        <v>27873</v>
      </c>
      <c r="E14221" s="1160" t="s">
        <v>4061</v>
      </c>
      <c r="F14221" s="1161">
        <v>44723</v>
      </c>
      <c r="G14221" s="1161">
        <v>45772</v>
      </c>
    </row>
    <row r="14222" spans="1:7">
      <c r="A14222" s="1162">
        <v>15949</v>
      </c>
      <c r="B14222" s="1162">
        <v>34124</v>
      </c>
      <c r="C14222" s="1163" t="s">
        <v>27874</v>
      </c>
      <c r="D14222" s="1163" t="s">
        <v>27875</v>
      </c>
      <c r="E14222" s="1164" t="s">
        <v>2357</v>
      </c>
      <c r="F14222" s="1165">
        <v>45772</v>
      </c>
      <c r="G14222" s="1165">
        <v>45772</v>
      </c>
    </row>
    <row r="14223" spans="1:7">
      <c r="A14223" s="1158">
        <v>15950</v>
      </c>
      <c r="B14223" s="1158">
        <v>34125</v>
      </c>
      <c r="C14223" s="1159" t="s">
        <v>11951</v>
      </c>
      <c r="D14223" s="1159" t="s">
        <v>3179</v>
      </c>
      <c r="E14223" s="1160" t="s">
        <v>9571</v>
      </c>
      <c r="F14223" s="1161">
        <v>44723</v>
      </c>
      <c r="G14223" s="1161">
        <v>45322</v>
      </c>
    </row>
    <row r="14224" spans="1:7" ht="25.5">
      <c r="A14224" s="1162">
        <v>15951</v>
      </c>
      <c r="B14224" s="1162">
        <v>34126</v>
      </c>
      <c r="C14224" s="1163" t="s">
        <v>27876</v>
      </c>
      <c r="D14224" s="1163" t="s">
        <v>27877</v>
      </c>
      <c r="E14224" s="1164" t="s">
        <v>9571</v>
      </c>
      <c r="F14224" s="1165">
        <v>44723</v>
      </c>
      <c r="G14224" s="1165">
        <v>45322</v>
      </c>
    </row>
    <row r="14225" spans="1:7">
      <c r="A14225" s="1158">
        <v>15952</v>
      </c>
      <c r="B14225" s="1158">
        <v>34127</v>
      </c>
      <c r="C14225" s="1159" t="s">
        <v>11960</v>
      </c>
      <c r="D14225" s="1159" t="s">
        <v>12561</v>
      </c>
      <c r="E14225" s="1160" t="s">
        <v>9571</v>
      </c>
      <c r="F14225" s="1161">
        <v>45023</v>
      </c>
      <c r="G14225" s="1161">
        <v>45622</v>
      </c>
    </row>
    <row r="14226" spans="1:7" ht="25.5">
      <c r="A14226" s="1162">
        <v>15953</v>
      </c>
      <c r="B14226" s="1162">
        <v>34128</v>
      </c>
      <c r="C14226" s="1163" t="s">
        <v>27878</v>
      </c>
      <c r="D14226" s="1163" t="s">
        <v>27879</v>
      </c>
      <c r="E14226" s="1164" t="s">
        <v>9571</v>
      </c>
      <c r="F14226" s="1165">
        <v>45023</v>
      </c>
      <c r="G14226" s="1165">
        <v>45622</v>
      </c>
    </row>
    <row r="14227" spans="1:7" ht="38.25">
      <c r="A14227" s="1162">
        <v>15954</v>
      </c>
      <c r="B14227" s="1162">
        <v>34129</v>
      </c>
      <c r="C14227" s="1163" t="s">
        <v>27880</v>
      </c>
      <c r="D14227" s="1163" t="s">
        <v>27881</v>
      </c>
      <c r="E14227" s="1164" t="s">
        <v>9571</v>
      </c>
      <c r="F14227" s="1165">
        <v>45023</v>
      </c>
      <c r="G14227" s="1165">
        <v>45622</v>
      </c>
    </row>
    <row r="14228" spans="1:7">
      <c r="A14228" s="1158">
        <v>15955</v>
      </c>
      <c r="B14228" s="1158">
        <v>34130</v>
      </c>
      <c r="C14228" s="1159" t="s">
        <v>11969</v>
      </c>
      <c r="D14228" s="1159" t="s">
        <v>12493</v>
      </c>
      <c r="E14228" s="1160" t="s">
        <v>4589</v>
      </c>
      <c r="F14228" s="1161">
        <v>45323</v>
      </c>
      <c r="G14228" s="1161">
        <v>45772</v>
      </c>
    </row>
    <row r="14229" spans="1:7" ht="25.5">
      <c r="A14229" s="1162">
        <v>15956</v>
      </c>
      <c r="B14229" s="1162">
        <v>34131</v>
      </c>
      <c r="C14229" s="1163" t="s">
        <v>27882</v>
      </c>
      <c r="D14229" s="1163" t="s">
        <v>27883</v>
      </c>
      <c r="E14229" s="1164" t="s">
        <v>4589</v>
      </c>
      <c r="F14229" s="1165">
        <v>45323</v>
      </c>
      <c r="G14229" s="1165">
        <v>45772</v>
      </c>
    </row>
    <row r="14230" spans="1:7" ht="38.25">
      <c r="A14230" s="1162">
        <v>15957</v>
      </c>
      <c r="B14230" s="1162">
        <v>34132</v>
      </c>
      <c r="C14230" s="1163" t="s">
        <v>27884</v>
      </c>
      <c r="D14230" s="1163" t="s">
        <v>27885</v>
      </c>
      <c r="E14230" s="1164" t="s">
        <v>4589</v>
      </c>
      <c r="F14230" s="1165">
        <v>45323</v>
      </c>
      <c r="G14230" s="1165">
        <v>45772</v>
      </c>
    </row>
    <row r="14231" spans="1:7" ht="25.5">
      <c r="A14231" s="1162">
        <v>15958</v>
      </c>
      <c r="B14231" s="1162">
        <v>34133</v>
      </c>
      <c r="C14231" s="1163" t="s">
        <v>27886</v>
      </c>
      <c r="D14231" s="1163" t="s">
        <v>27887</v>
      </c>
      <c r="E14231" s="1164" t="s">
        <v>4589</v>
      </c>
      <c r="F14231" s="1165">
        <v>45323</v>
      </c>
      <c r="G14231" s="1165">
        <v>45772</v>
      </c>
    </row>
    <row r="14232" spans="1:7" ht="38.25">
      <c r="A14232" s="1162">
        <v>15959</v>
      </c>
      <c r="B14232" s="1162">
        <v>34134</v>
      </c>
      <c r="C14232" s="1163" t="s">
        <v>27888</v>
      </c>
      <c r="D14232" s="1163" t="s">
        <v>27889</v>
      </c>
      <c r="E14232" s="1164" t="s">
        <v>4589</v>
      </c>
      <c r="F14232" s="1165">
        <v>45323</v>
      </c>
      <c r="G14232" s="1165">
        <v>45772</v>
      </c>
    </row>
    <row r="14233" spans="1:7" ht="25.5">
      <c r="A14233" s="1162">
        <v>15960</v>
      </c>
      <c r="B14233" s="1162">
        <v>34135</v>
      </c>
      <c r="C14233" s="1163" t="s">
        <v>12852</v>
      </c>
      <c r="D14233" s="1163" t="s">
        <v>12853</v>
      </c>
      <c r="E14233" s="1164" t="s">
        <v>4589</v>
      </c>
      <c r="F14233" s="1165">
        <v>45323</v>
      </c>
      <c r="G14233" s="1165">
        <v>45772</v>
      </c>
    </row>
    <row r="14234" spans="1:7" ht="25.5">
      <c r="A14234" s="1162">
        <v>15961</v>
      </c>
      <c r="B14234" s="1162">
        <v>34136</v>
      </c>
      <c r="C14234" s="1163" t="s">
        <v>12854</v>
      </c>
      <c r="D14234" s="1163" t="s">
        <v>12855</v>
      </c>
      <c r="E14234" s="1164" t="s">
        <v>4589</v>
      </c>
      <c r="F14234" s="1165">
        <v>45323</v>
      </c>
      <c r="G14234" s="1165">
        <v>45772</v>
      </c>
    </row>
    <row r="14235" spans="1:7" ht="25.5">
      <c r="A14235" s="1162">
        <v>15962</v>
      </c>
      <c r="B14235" s="1162">
        <v>34137</v>
      </c>
      <c r="C14235" s="1163" t="s">
        <v>12856</v>
      </c>
      <c r="D14235" s="1163" t="s">
        <v>12857</v>
      </c>
      <c r="E14235" s="1164" t="s">
        <v>4589</v>
      </c>
      <c r="F14235" s="1165">
        <v>45323</v>
      </c>
      <c r="G14235" s="1165">
        <v>45772</v>
      </c>
    </row>
    <row r="14236" spans="1:7" ht="38.25">
      <c r="A14236" s="1162">
        <v>15963</v>
      </c>
      <c r="B14236" s="1162">
        <v>34138</v>
      </c>
      <c r="C14236" s="1163" t="s">
        <v>12858</v>
      </c>
      <c r="D14236" s="1163" t="s">
        <v>12859</v>
      </c>
      <c r="E14236" s="1164" t="s">
        <v>4589</v>
      </c>
      <c r="F14236" s="1165">
        <v>45323</v>
      </c>
      <c r="G14236" s="1165">
        <v>45772</v>
      </c>
    </row>
    <row r="14237" spans="1:7" ht="25.5">
      <c r="A14237" s="1162">
        <v>15964</v>
      </c>
      <c r="B14237" s="1162">
        <v>34139</v>
      </c>
      <c r="C14237" s="1163" t="s">
        <v>27890</v>
      </c>
      <c r="D14237" s="1163" t="s">
        <v>27891</v>
      </c>
      <c r="E14237" s="1164" t="s">
        <v>4589</v>
      </c>
      <c r="F14237" s="1165">
        <v>45323</v>
      </c>
      <c r="G14237" s="1165">
        <v>45772</v>
      </c>
    </row>
    <row r="14238" spans="1:7" ht="25.5">
      <c r="A14238" s="1162">
        <v>15965</v>
      </c>
      <c r="B14238" s="1162">
        <v>34140</v>
      </c>
      <c r="C14238" s="1163" t="s">
        <v>12862</v>
      </c>
      <c r="D14238" s="1163" t="s">
        <v>10257</v>
      </c>
      <c r="E14238" s="1164" t="s">
        <v>4589</v>
      </c>
      <c r="F14238" s="1165">
        <v>45323</v>
      </c>
      <c r="G14238" s="1165">
        <v>45772</v>
      </c>
    </row>
    <row r="14239" spans="1:7" ht="25.5">
      <c r="A14239" s="1162">
        <v>15966</v>
      </c>
      <c r="B14239" s="1162">
        <v>34141</v>
      </c>
      <c r="C14239" s="1163" t="s">
        <v>12865</v>
      </c>
      <c r="D14239" s="1163" t="s">
        <v>7240</v>
      </c>
      <c r="E14239" s="1164" t="s">
        <v>4589</v>
      </c>
      <c r="F14239" s="1165">
        <v>45323</v>
      </c>
      <c r="G14239" s="1165">
        <v>45772</v>
      </c>
    </row>
    <row r="14240" spans="1:7" ht="25.5">
      <c r="A14240" s="1162">
        <v>15967</v>
      </c>
      <c r="B14240" s="1162">
        <v>34142</v>
      </c>
      <c r="C14240" s="1163" t="s">
        <v>27892</v>
      </c>
      <c r="D14240" s="1163" t="s">
        <v>27893</v>
      </c>
      <c r="E14240" s="1164" t="s">
        <v>4589</v>
      </c>
      <c r="F14240" s="1165">
        <v>45323</v>
      </c>
      <c r="G14240" s="1165">
        <v>45772</v>
      </c>
    </row>
    <row r="14241" spans="1:7" ht="25.5">
      <c r="A14241" s="1158">
        <v>15968</v>
      </c>
      <c r="B14241" s="1158">
        <v>34143</v>
      </c>
      <c r="C14241" s="1159" t="s">
        <v>27894</v>
      </c>
      <c r="D14241" s="1159" t="s">
        <v>27895</v>
      </c>
      <c r="E14241" s="1160" t="s">
        <v>4061</v>
      </c>
      <c r="F14241" s="1161">
        <v>44723</v>
      </c>
      <c r="G14241" s="1161">
        <v>45772</v>
      </c>
    </row>
    <row r="14242" spans="1:7">
      <c r="A14242" s="1162">
        <v>15969</v>
      </c>
      <c r="B14242" s="1162">
        <v>34144</v>
      </c>
      <c r="C14242" s="1163" t="s">
        <v>27896</v>
      </c>
      <c r="D14242" s="1163" t="s">
        <v>27897</v>
      </c>
      <c r="E14242" s="1164" t="s">
        <v>2357</v>
      </c>
      <c r="F14242" s="1165">
        <v>45772</v>
      </c>
      <c r="G14242" s="1165">
        <v>45772</v>
      </c>
    </row>
    <row r="14243" spans="1:7">
      <c r="A14243" s="1158">
        <v>15970</v>
      </c>
      <c r="B14243" s="1158">
        <v>34145</v>
      </c>
      <c r="C14243" s="1159" t="s">
        <v>11951</v>
      </c>
      <c r="D14243" s="1159" t="s">
        <v>3179</v>
      </c>
      <c r="E14243" s="1160" t="s">
        <v>9571</v>
      </c>
      <c r="F14243" s="1161">
        <v>44723</v>
      </c>
      <c r="G14243" s="1161">
        <v>45322</v>
      </c>
    </row>
    <row r="14244" spans="1:7" ht="25.5">
      <c r="A14244" s="1162">
        <v>15971</v>
      </c>
      <c r="B14244" s="1162">
        <v>34146</v>
      </c>
      <c r="C14244" s="1163" t="s">
        <v>27898</v>
      </c>
      <c r="D14244" s="1163" t="s">
        <v>27899</v>
      </c>
      <c r="E14244" s="1164" t="s">
        <v>9571</v>
      </c>
      <c r="F14244" s="1165">
        <v>44723</v>
      </c>
      <c r="G14244" s="1165">
        <v>45322</v>
      </c>
    </row>
    <row r="14245" spans="1:7">
      <c r="A14245" s="1158">
        <v>15972</v>
      </c>
      <c r="B14245" s="1158">
        <v>34147</v>
      </c>
      <c r="C14245" s="1159" t="s">
        <v>11960</v>
      </c>
      <c r="D14245" s="1159" t="s">
        <v>12561</v>
      </c>
      <c r="E14245" s="1160" t="s">
        <v>9571</v>
      </c>
      <c r="F14245" s="1161">
        <v>45023</v>
      </c>
      <c r="G14245" s="1161">
        <v>45622</v>
      </c>
    </row>
    <row r="14246" spans="1:7" ht="25.5">
      <c r="A14246" s="1162">
        <v>15973</v>
      </c>
      <c r="B14246" s="1162">
        <v>34148</v>
      </c>
      <c r="C14246" s="1163" t="s">
        <v>27900</v>
      </c>
      <c r="D14246" s="1163" t="s">
        <v>27901</v>
      </c>
      <c r="E14246" s="1164" t="s">
        <v>9571</v>
      </c>
      <c r="F14246" s="1165">
        <v>45023</v>
      </c>
      <c r="G14246" s="1165">
        <v>45622</v>
      </c>
    </row>
    <row r="14247" spans="1:7" ht="38.25">
      <c r="A14247" s="1162">
        <v>15974</v>
      </c>
      <c r="B14247" s="1162">
        <v>34149</v>
      </c>
      <c r="C14247" s="1163" t="s">
        <v>27902</v>
      </c>
      <c r="D14247" s="1163" t="s">
        <v>27903</v>
      </c>
      <c r="E14247" s="1164" t="s">
        <v>9571</v>
      </c>
      <c r="F14247" s="1165">
        <v>45023</v>
      </c>
      <c r="G14247" s="1165">
        <v>45622</v>
      </c>
    </row>
    <row r="14248" spans="1:7">
      <c r="A14248" s="1158">
        <v>15975</v>
      </c>
      <c r="B14248" s="1158">
        <v>34150</v>
      </c>
      <c r="C14248" s="1159" t="s">
        <v>11969</v>
      </c>
      <c r="D14248" s="1159" t="s">
        <v>12493</v>
      </c>
      <c r="E14248" s="1160" t="s">
        <v>4589</v>
      </c>
      <c r="F14248" s="1161">
        <v>45323</v>
      </c>
      <c r="G14248" s="1161">
        <v>45772</v>
      </c>
    </row>
    <row r="14249" spans="1:7" ht="25.5">
      <c r="A14249" s="1162">
        <v>15976</v>
      </c>
      <c r="B14249" s="1162">
        <v>34151</v>
      </c>
      <c r="C14249" s="1163" t="s">
        <v>12852</v>
      </c>
      <c r="D14249" s="1163" t="s">
        <v>12853</v>
      </c>
      <c r="E14249" s="1164" t="s">
        <v>4589</v>
      </c>
      <c r="F14249" s="1165">
        <v>45323</v>
      </c>
      <c r="G14249" s="1165">
        <v>45772</v>
      </c>
    </row>
    <row r="14250" spans="1:7" ht="25.5">
      <c r="A14250" s="1162">
        <v>15977</v>
      </c>
      <c r="B14250" s="1162">
        <v>34152</v>
      </c>
      <c r="C14250" s="1163" t="s">
        <v>12854</v>
      </c>
      <c r="D14250" s="1163" t="s">
        <v>12855</v>
      </c>
      <c r="E14250" s="1164" t="s">
        <v>4589</v>
      </c>
      <c r="F14250" s="1165">
        <v>45323</v>
      </c>
      <c r="G14250" s="1165">
        <v>45772</v>
      </c>
    </row>
    <row r="14251" spans="1:7" ht="25.5">
      <c r="A14251" s="1162">
        <v>15978</v>
      </c>
      <c r="B14251" s="1162">
        <v>34153</v>
      </c>
      <c r="C14251" s="1163" t="s">
        <v>12856</v>
      </c>
      <c r="D14251" s="1163" t="s">
        <v>12857</v>
      </c>
      <c r="E14251" s="1164" t="s">
        <v>4589</v>
      </c>
      <c r="F14251" s="1165">
        <v>45323</v>
      </c>
      <c r="G14251" s="1165">
        <v>45772</v>
      </c>
    </row>
    <row r="14252" spans="1:7" ht="38.25">
      <c r="A14252" s="1162">
        <v>15979</v>
      </c>
      <c r="B14252" s="1162">
        <v>34154</v>
      </c>
      <c r="C14252" s="1163" t="s">
        <v>12858</v>
      </c>
      <c r="D14252" s="1163" t="s">
        <v>12859</v>
      </c>
      <c r="E14252" s="1164" t="s">
        <v>4589</v>
      </c>
      <c r="F14252" s="1165">
        <v>45323</v>
      </c>
      <c r="G14252" s="1165">
        <v>45772</v>
      </c>
    </row>
    <row r="14253" spans="1:7" ht="25.5">
      <c r="A14253" s="1162">
        <v>15980</v>
      </c>
      <c r="B14253" s="1162">
        <v>34155</v>
      </c>
      <c r="C14253" s="1163" t="s">
        <v>27904</v>
      </c>
      <c r="D14253" s="1163" t="s">
        <v>27905</v>
      </c>
      <c r="E14253" s="1164" t="s">
        <v>4589</v>
      </c>
      <c r="F14253" s="1165">
        <v>45323</v>
      </c>
      <c r="G14253" s="1165">
        <v>45772</v>
      </c>
    </row>
    <row r="14254" spans="1:7" ht="25.5">
      <c r="A14254" s="1162">
        <v>15981</v>
      </c>
      <c r="B14254" s="1162">
        <v>34156</v>
      </c>
      <c r="C14254" s="1163" t="s">
        <v>12862</v>
      </c>
      <c r="D14254" s="1163" t="s">
        <v>10257</v>
      </c>
      <c r="E14254" s="1164" t="s">
        <v>4589</v>
      </c>
      <c r="F14254" s="1165">
        <v>45323</v>
      </c>
      <c r="G14254" s="1165">
        <v>45772</v>
      </c>
    </row>
    <row r="14255" spans="1:7" ht="25.5">
      <c r="A14255" s="1162">
        <v>15982</v>
      </c>
      <c r="B14255" s="1162">
        <v>34157</v>
      </c>
      <c r="C14255" s="1163" t="s">
        <v>12865</v>
      </c>
      <c r="D14255" s="1163" t="s">
        <v>7240</v>
      </c>
      <c r="E14255" s="1164" t="s">
        <v>4589</v>
      </c>
      <c r="F14255" s="1165">
        <v>45323</v>
      </c>
      <c r="G14255" s="1165">
        <v>45772</v>
      </c>
    </row>
    <row r="14256" spans="1:7" ht="25.5">
      <c r="A14256" s="1162">
        <v>15983</v>
      </c>
      <c r="B14256" s="1162">
        <v>34158</v>
      </c>
      <c r="C14256" s="1163" t="s">
        <v>27906</v>
      </c>
      <c r="D14256" s="1163" t="s">
        <v>27907</v>
      </c>
      <c r="E14256" s="1164" t="s">
        <v>4589</v>
      </c>
      <c r="F14256" s="1165">
        <v>45323</v>
      </c>
      <c r="G14256" s="1165">
        <v>45772</v>
      </c>
    </row>
    <row r="14257" spans="1:7">
      <c r="A14257" s="1158">
        <v>15984</v>
      </c>
      <c r="B14257" s="1158">
        <v>34159</v>
      </c>
      <c r="C14257" s="1159" t="s">
        <v>27908</v>
      </c>
      <c r="D14257" s="1159" t="s">
        <v>27909</v>
      </c>
      <c r="E14257" s="1160" t="s">
        <v>2936</v>
      </c>
      <c r="F14257" s="1161">
        <v>45533</v>
      </c>
      <c r="G14257" s="1161">
        <v>45752</v>
      </c>
    </row>
    <row r="14258" spans="1:7">
      <c r="A14258" s="1162">
        <v>15985</v>
      </c>
      <c r="B14258" s="1162">
        <v>34160</v>
      </c>
      <c r="C14258" s="1163" t="s">
        <v>27910</v>
      </c>
      <c r="D14258" s="1163" t="s">
        <v>27911</v>
      </c>
      <c r="E14258" s="1164" t="s">
        <v>2357</v>
      </c>
      <c r="F14258" s="1165">
        <v>45752</v>
      </c>
      <c r="G14258" s="1165">
        <v>45752</v>
      </c>
    </row>
    <row r="14259" spans="1:7">
      <c r="A14259" s="1158">
        <v>15986</v>
      </c>
      <c r="B14259" s="1158">
        <v>34161</v>
      </c>
      <c r="C14259" s="1159" t="s">
        <v>11951</v>
      </c>
      <c r="D14259" s="1159" t="s">
        <v>3179</v>
      </c>
      <c r="E14259" s="1160" t="s">
        <v>3218</v>
      </c>
      <c r="F14259" s="1161">
        <v>45533</v>
      </c>
      <c r="G14259" s="1161">
        <v>45692</v>
      </c>
    </row>
    <row r="14260" spans="1:7" ht="25.5">
      <c r="A14260" s="1162">
        <v>15987</v>
      </c>
      <c r="B14260" s="1162">
        <v>34162</v>
      </c>
      <c r="C14260" s="1163" t="s">
        <v>27912</v>
      </c>
      <c r="D14260" s="1163" t="s">
        <v>27913</v>
      </c>
      <c r="E14260" s="1164" t="s">
        <v>3009</v>
      </c>
      <c r="F14260" s="1165">
        <v>45543</v>
      </c>
      <c r="G14260" s="1165">
        <v>45692</v>
      </c>
    </row>
    <row r="14261" spans="1:7" ht="25.5">
      <c r="A14261" s="1162">
        <v>15988</v>
      </c>
      <c r="B14261" s="1162">
        <v>34163</v>
      </c>
      <c r="C14261" s="1163" t="s">
        <v>27914</v>
      </c>
      <c r="D14261" s="1163" t="s">
        <v>27915</v>
      </c>
      <c r="E14261" s="1164" t="s">
        <v>3009</v>
      </c>
      <c r="F14261" s="1165">
        <v>45533</v>
      </c>
      <c r="G14261" s="1165">
        <v>45682</v>
      </c>
    </row>
    <row r="14262" spans="1:7" ht="25.5">
      <c r="A14262" s="1162">
        <v>15989</v>
      </c>
      <c r="B14262" s="1162">
        <v>34164</v>
      </c>
      <c r="C14262" s="1163" t="s">
        <v>27916</v>
      </c>
      <c r="D14262" s="1163" t="s">
        <v>27917</v>
      </c>
      <c r="E14262" s="1164" t="s">
        <v>3009</v>
      </c>
      <c r="F14262" s="1165">
        <v>45543</v>
      </c>
      <c r="G14262" s="1165">
        <v>45692</v>
      </c>
    </row>
    <row r="14263" spans="1:7">
      <c r="A14263" s="1158">
        <v>15990</v>
      </c>
      <c r="B14263" s="1158">
        <v>34165</v>
      </c>
      <c r="C14263" s="1159" t="s">
        <v>11960</v>
      </c>
      <c r="D14263" s="1159" t="s">
        <v>12561</v>
      </c>
      <c r="E14263" s="1160" t="s">
        <v>3034</v>
      </c>
      <c r="F14263" s="1161">
        <v>45693</v>
      </c>
      <c r="G14263" s="1161">
        <v>45752</v>
      </c>
    </row>
    <row r="14264" spans="1:7" ht="25.5">
      <c r="A14264" s="1162">
        <v>15991</v>
      </c>
      <c r="B14264" s="1162">
        <v>34166</v>
      </c>
      <c r="C14264" s="1163" t="s">
        <v>27918</v>
      </c>
      <c r="D14264" s="1163" t="s">
        <v>27919</v>
      </c>
      <c r="E14264" s="1164" t="s">
        <v>3034</v>
      </c>
      <c r="F14264" s="1165">
        <v>45693</v>
      </c>
      <c r="G14264" s="1165">
        <v>45752</v>
      </c>
    </row>
    <row r="14265" spans="1:7">
      <c r="A14265" s="1158">
        <v>15992</v>
      </c>
      <c r="B14265" s="1158">
        <v>34167</v>
      </c>
      <c r="C14265" s="1159" t="s">
        <v>27920</v>
      </c>
      <c r="D14265" s="1159" t="s">
        <v>27921</v>
      </c>
      <c r="E14265" s="1160" t="s">
        <v>2936</v>
      </c>
      <c r="F14265" s="1161">
        <v>45533</v>
      </c>
      <c r="G14265" s="1161">
        <v>45752</v>
      </c>
    </row>
    <row r="14266" spans="1:7">
      <c r="A14266" s="1162">
        <v>15993</v>
      </c>
      <c r="B14266" s="1162">
        <v>34168</v>
      </c>
      <c r="C14266" s="1163" t="s">
        <v>27922</v>
      </c>
      <c r="D14266" s="1163" t="s">
        <v>27923</v>
      </c>
      <c r="E14266" s="1164" t="s">
        <v>2357</v>
      </c>
      <c r="F14266" s="1165">
        <v>45752</v>
      </c>
      <c r="G14266" s="1165">
        <v>45752</v>
      </c>
    </row>
    <row r="14267" spans="1:7">
      <c r="A14267" s="1158">
        <v>15994</v>
      </c>
      <c r="B14267" s="1158">
        <v>34169</v>
      </c>
      <c r="C14267" s="1159" t="s">
        <v>11951</v>
      </c>
      <c r="D14267" s="1159" t="s">
        <v>3179</v>
      </c>
      <c r="E14267" s="1160" t="s">
        <v>3218</v>
      </c>
      <c r="F14267" s="1161">
        <v>45533</v>
      </c>
      <c r="G14267" s="1161">
        <v>45692</v>
      </c>
    </row>
    <row r="14268" spans="1:7" ht="25.5">
      <c r="A14268" s="1162">
        <v>15995</v>
      </c>
      <c r="B14268" s="1162">
        <v>34170</v>
      </c>
      <c r="C14268" s="1163" t="s">
        <v>27924</v>
      </c>
      <c r="D14268" s="1163" t="s">
        <v>27925</v>
      </c>
      <c r="E14268" s="1164" t="s">
        <v>3009</v>
      </c>
      <c r="F14268" s="1165">
        <v>45543</v>
      </c>
      <c r="G14268" s="1165">
        <v>45692</v>
      </c>
    </row>
    <row r="14269" spans="1:7" ht="25.5">
      <c r="A14269" s="1162">
        <v>15996</v>
      </c>
      <c r="B14269" s="1162">
        <v>34171</v>
      </c>
      <c r="C14269" s="1163" t="s">
        <v>27926</v>
      </c>
      <c r="D14269" s="1163" t="s">
        <v>27927</v>
      </c>
      <c r="E14269" s="1164" t="s">
        <v>3009</v>
      </c>
      <c r="F14269" s="1165">
        <v>45533</v>
      </c>
      <c r="G14269" s="1165">
        <v>45682</v>
      </c>
    </row>
    <row r="14270" spans="1:7" ht="25.5">
      <c r="A14270" s="1162">
        <v>15997</v>
      </c>
      <c r="B14270" s="1162">
        <v>34172</v>
      </c>
      <c r="C14270" s="1163" t="s">
        <v>27928</v>
      </c>
      <c r="D14270" s="1163" t="s">
        <v>27929</v>
      </c>
      <c r="E14270" s="1164" t="s">
        <v>3009</v>
      </c>
      <c r="F14270" s="1165">
        <v>45543</v>
      </c>
      <c r="G14270" s="1165">
        <v>45692</v>
      </c>
    </row>
    <row r="14271" spans="1:7">
      <c r="A14271" s="1158">
        <v>15998</v>
      </c>
      <c r="B14271" s="1158">
        <v>34173</v>
      </c>
      <c r="C14271" s="1159" t="s">
        <v>11960</v>
      </c>
      <c r="D14271" s="1159" t="s">
        <v>12561</v>
      </c>
      <c r="E14271" s="1160" t="s">
        <v>3034</v>
      </c>
      <c r="F14271" s="1161">
        <v>45693</v>
      </c>
      <c r="G14271" s="1161">
        <v>45752</v>
      </c>
    </row>
    <row r="14272" spans="1:7" ht="25.5">
      <c r="A14272" s="1162">
        <v>15999</v>
      </c>
      <c r="B14272" s="1162">
        <v>34174</v>
      </c>
      <c r="C14272" s="1163" t="s">
        <v>27930</v>
      </c>
      <c r="D14272" s="1163" t="s">
        <v>27931</v>
      </c>
      <c r="E14272" s="1164" t="s">
        <v>3034</v>
      </c>
      <c r="F14272" s="1165">
        <v>45693</v>
      </c>
      <c r="G14272" s="1165">
        <v>45752</v>
      </c>
    </row>
    <row r="14273" spans="1:7">
      <c r="A14273" s="1158">
        <v>16000</v>
      </c>
      <c r="B14273" s="1158">
        <v>34175</v>
      </c>
      <c r="C14273" s="1159" t="s">
        <v>27932</v>
      </c>
      <c r="D14273" s="1159" t="s">
        <v>27933</v>
      </c>
      <c r="E14273" s="1160" t="s">
        <v>2936</v>
      </c>
      <c r="F14273" s="1161">
        <v>45533</v>
      </c>
      <c r="G14273" s="1161">
        <v>45752</v>
      </c>
    </row>
    <row r="14274" spans="1:7">
      <c r="A14274" s="1162">
        <v>16001</v>
      </c>
      <c r="B14274" s="1162">
        <v>34176</v>
      </c>
      <c r="C14274" s="1163" t="s">
        <v>27934</v>
      </c>
      <c r="D14274" s="1163" t="s">
        <v>27935</v>
      </c>
      <c r="E14274" s="1164" t="s">
        <v>2357</v>
      </c>
      <c r="F14274" s="1165">
        <v>45752</v>
      </c>
      <c r="G14274" s="1165">
        <v>45752</v>
      </c>
    </row>
    <row r="14275" spans="1:7">
      <c r="A14275" s="1158">
        <v>16002</v>
      </c>
      <c r="B14275" s="1158">
        <v>34177</v>
      </c>
      <c r="C14275" s="1159" t="s">
        <v>11951</v>
      </c>
      <c r="D14275" s="1159" t="s">
        <v>3179</v>
      </c>
      <c r="E14275" s="1160" t="s">
        <v>3218</v>
      </c>
      <c r="F14275" s="1161">
        <v>45533</v>
      </c>
      <c r="G14275" s="1161">
        <v>45692</v>
      </c>
    </row>
    <row r="14276" spans="1:7" ht="25.5">
      <c r="A14276" s="1162">
        <v>16003</v>
      </c>
      <c r="B14276" s="1162">
        <v>34178</v>
      </c>
      <c r="C14276" s="1163" t="s">
        <v>27936</v>
      </c>
      <c r="D14276" s="1163" t="s">
        <v>27937</v>
      </c>
      <c r="E14276" s="1164" t="s">
        <v>3009</v>
      </c>
      <c r="F14276" s="1165">
        <v>45543</v>
      </c>
      <c r="G14276" s="1165">
        <v>45692</v>
      </c>
    </row>
    <row r="14277" spans="1:7" ht="25.5">
      <c r="A14277" s="1162">
        <v>16004</v>
      </c>
      <c r="B14277" s="1162">
        <v>34179</v>
      </c>
      <c r="C14277" s="1163" t="s">
        <v>27938</v>
      </c>
      <c r="D14277" s="1163" t="s">
        <v>27939</v>
      </c>
      <c r="E14277" s="1164" t="s">
        <v>3009</v>
      </c>
      <c r="F14277" s="1165">
        <v>45533</v>
      </c>
      <c r="G14277" s="1165">
        <v>45682</v>
      </c>
    </row>
    <row r="14278" spans="1:7" ht="25.5">
      <c r="A14278" s="1162">
        <v>16005</v>
      </c>
      <c r="B14278" s="1162">
        <v>34180</v>
      </c>
      <c r="C14278" s="1163" t="s">
        <v>27940</v>
      </c>
      <c r="D14278" s="1163" t="s">
        <v>27941</v>
      </c>
      <c r="E14278" s="1164" t="s">
        <v>3009</v>
      </c>
      <c r="F14278" s="1165">
        <v>45543</v>
      </c>
      <c r="G14278" s="1165">
        <v>45692</v>
      </c>
    </row>
    <row r="14279" spans="1:7">
      <c r="A14279" s="1158">
        <v>16006</v>
      </c>
      <c r="B14279" s="1158">
        <v>34181</v>
      </c>
      <c r="C14279" s="1159" t="s">
        <v>11960</v>
      </c>
      <c r="D14279" s="1159" t="s">
        <v>12561</v>
      </c>
      <c r="E14279" s="1160" t="s">
        <v>3034</v>
      </c>
      <c r="F14279" s="1161">
        <v>45693</v>
      </c>
      <c r="G14279" s="1161">
        <v>45752</v>
      </c>
    </row>
    <row r="14280" spans="1:7" ht="25.5">
      <c r="A14280" s="1162">
        <v>16007</v>
      </c>
      <c r="B14280" s="1162">
        <v>34182</v>
      </c>
      <c r="C14280" s="1163" t="s">
        <v>27942</v>
      </c>
      <c r="D14280" s="1163" t="s">
        <v>27943</v>
      </c>
      <c r="E14280" s="1164" t="s">
        <v>3034</v>
      </c>
      <c r="F14280" s="1165">
        <v>45693</v>
      </c>
      <c r="G14280" s="1165">
        <v>45752</v>
      </c>
    </row>
    <row r="14281" spans="1:7">
      <c r="A14281" s="1158">
        <v>16008</v>
      </c>
      <c r="B14281" s="1158">
        <v>34183</v>
      </c>
      <c r="C14281" s="1159" t="s">
        <v>27944</v>
      </c>
      <c r="D14281" s="1159" t="s">
        <v>27945</v>
      </c>
      <c r="E14281" s="1160" t="s">
        <v>2936</v>
      </c>
      <c r="F14281" s="1161">
        <v>45533</v>
      </c>
      <c r="G14281" s="1161">
        <v>45752</v>
      </c>
    </row>
    <row r="14282" spans="1:7">
      <c r="A14282" s="1162">
        <v>16009</v>
      </c>
      <c r="B14282" s="1162">
        <v>34184</v>
      </c>
      <c r="C14282" s="1163" t="s">
        <v>27946</v>
      </c>
      <c r="D14282" s="1163" t="s">
        <v>27947</v>
      </c>
      <c r="E14282" s="1164" t="s">
        <v>2357</v>
      </c>
      <c r="F14282" s="1165">
        <v>45752</v>
      </c>
      <c r="G14282" s="1165">
        <v>45752</v>
      </c>
    </row>
    <row r="14283" spans="1:7">
      <c r="A14283" s="1158">
        <v>16010</v>
      </c>
      <c r="B14283" s="1158">
        <v>34185</v>
      </c>
      <c r="C14283" s="1159" t="s">
        <v>11951</v>
      </c>
      <c r="D14283" s="1159" t="s">
        <v>3179</v>
      </c>
      <c r="E14283" s="1160" t="s">
        <v>3218</v>
      </c>
      <c r="F14283" s="1161">
        <v>45533</v>
      </c>
      <c r="G14283" s="1161">
        <v>45692</v>
      </c>
    </row>
    <row r="14284" spans="1:7" ht="25.5">
      <c r="A14284" s="1162">
        <v>16011</v>
      </c>
      <c r="B14284" s="1162">
        <v>34186</v>
      </c>
      <c r="C14284" s="1163" t="s">
        <v>27948</v>
      </c>
      <c r="D14284" s="1163" t="s">
        <v>27949</v>
      </c>
      <c r="E14284" s="1164" t="s">
        <v>3009</v>
      </c>
      <c r="F14284" s="1165">
        <v>45543</v>
      </c>
      <c r="G14284" s="1165">
        <v>45692</v>
      </c>
    </row>
    <row r="14285" spans="1:7" ht="25.5">
      <c r="A14285" s="1162">
        <v>16012</v>
      </c>
      <c r="B14285" s="1162">
        <v>34187</v>
      </c>
      <c r="C14285" s="1163" t="s">
        <v>27950</v>
      </c>
      <c r="D14285" s="1163" t="s">
        <v>27951</v>
      </c>
      <c r="E14285" s="1164" t="s">
        <v>3009</v>
      </c>
      <c r="F14285" s="1165">
        <v>45533</v>
      </c>
      <c r="G14285" s="1165">
        <v>45682</v>
      </c>
    </row>
    <row r="14286" spans="1:7" ht="25.5">
      <c r="A14286" s="1162">
        <v>16013</v>
      </c>
      <c r="B14286" s="1162">
        <v>34188</v>
      </c>
      <c r="C14286" s="1163" t="s">
        <v>27952</v>
      </c>
      <c r="D14286" s="1163" t="s">
        <v>27953</v>
      </c>
      <c r="E14286" s="1164" t="s">
        <v>3009</v>
      </c>
      <c r="F14286" s="1165">
        <v>45543</v>
      </c>
      <c r="G14286" s="1165">
        <v>45692</v>
      </c>
    </row>
    <row r="14287" spans="1:7">
      <c r="A14287" s="1158">
        <v>16014</v>
      </c>
      <c r="B14287" s="1158">
        <v>34189</v>
      </c>
      <c r="C14287" s="1159" t="s">
        <v>11960</v>
      </c>
      <c r="D14287" s="1159" t="s">
        <v>12561</v>
      </c>
      <c r="E14287" s="1160" t="s">
        <v>3034</v>
      </c>
      <c r="F14287" s="1161">
        <v>45693</v>
      </c>
      <c r="G14287" s="1161">
        <v>45752</v>
      </c>
    </row>
    <row r="14288" spans="1:7" ht="25.5">
      <c r="A14288" s="1162">
        <v>16015</v>
      </c>
      <c r="B14288" s="1162">
        <v>34190</v>
      </c>
      <c r="C14288" s="1163" t="s">
        <v>27954</v>
      </c>
      <c r="D14288" s="1163" t="s">
        <v>27955</v>
      </c>
      <c r="E14288" s="1164" t="s">
        <v>3034</v>
      </c>
      <c r="F14288" s="1165">
        <v>45693</v>
      </c>
      <c r="G14288" s="1165">
        <v>45752</v>
      </c>
    </row>
    <row r="14289" spans="1:7">
      <c r="A14289" s="1158">
        <v>16016</v>
      </c>
      <c r="B14289" s="1158">
        <v>34191</v>
      </c>
      <c r="C14289" s="1159" t="s">
        <v>27956</v>
      </c>
      <c r="D14289" s="1159" t="s">
        <v>27957</v>
      </c>
      <c r="E14289" s="1160" t="s">
        <v>2936</v>
      </c>
      <c r="F14289" s="1161">
        <v>45533</v>
      </c>
      <c r="G14289" s="1161">
        <v>45752</v>
      </c>
    </row>
    <row r="14290" spans="1:7">
      <c r="A14290" s="1162">
        <v>16017</v>
      </c>
      <c r="B14290" s="1162">
        <v>34192</v>
      </c>
      <c r="C14290" s="1163" t="s">
        <v>27958</v>
      </c>
      <c r="D14290" s="1163" t="s">
        <v>27959</v>
      </c>
      <c r="E14290" s="1164" t="s">
        <v>2357</v>
      </c>
      <c r="F14290" s="1165">
        <v>45752</v>
      </c>
      <c r="G14290" s="1165">
        <v>45752</v>
      </c>
    </row>
    <row r="14291" spans="1:7">
      <c r="A14291" s="1158">
        <v>16018</v>
      </c>
      <c r="B14291" s="1158">
        <v>34193</v>
      </c>
      <c r="C14291" s="1159" t="s">
        <v>11951</v>
      </c>
      <c r="D14291" s="1159" t="s">
        <v>3179</v>
      </c>
      <c r="E14291" s="1160" t="s">
        <v>3218</v>
      </c>
      <c r="F14291" s="1161">
        <v>45533</v>
      </c>
      <c r="G14291" s="1161">
        <v>45692</v>
      </c>
    </row>
    <row r="14292" spans="1:7" ht="25.5">
      <c r="A14292" s="1162">
        <v>16019</v>
      </c>
      <c r="B14292" s="1162">
        <v>34194</v>
      </c>
      <c r="C14292" s="1163" t="s">
        <v>27960</v>
      </c>
      <c r="D14292" s="1163" t="s">
        <v>27961</v>
      </c>
      <c r="E14292" s="1164" t="s">
        <v>3009</v>
      </c>
      <c r="F14292" s="1165">
        <v>45543</v>
      </c>
      <c r="G14292" s="1165">
        <v>45692</v>
      </c>
    </row>
    <row r="14293" spans="1:7" ht="25.5">
      <c r="A14293" s="1162">
        <v>16020</v>
      </c>
      <c r="B14293" s="1162">
        <v>34195</v>
      </c>
      <c r="C14293" s="1163" t="s">
        <v>27962</v>
      </c>
      <c r="D14293" s="1163" t="s">
        <v>27963</v>
      </c>
      <c r="E14293" s="1164" t="s">
        <v>3009</v>
      </c>
      <c r="F14293" s="1165">
        <v>45533</v>
      </c>
      <c r="G14293" s="1165">
        <v>45682</v>
      </c>
    </row>
    <row r="14294" spans="1:7" ht="25.5">
      <c r="A14294" s="1162">
        <v>16021</v>
      </c>
      <c r="B14294" s="1162">
        <v>34196</v>
      </c>
      <c r="C14294" s="1163" t="s">
        <v>27964</v>
      </c>
      <c r="D14294" s="1163" t="s">
        <v>27965</v>
      </c>
      <c r="E14294" s="1164" t="s">
        <v>3009</v>
      </c>
      <c r="F14294" s="1165">
        <v>45543</v>
      </c>
      <c r="G14294" s="1165">
        <v>45692</v>
      </c>
    </row>
    <row r="14295" spans="1:7">
      <c r="A14295" s="1158">
        <v>16022</v>
      </c>
      <c r="B14295" s="1158">
        <v>34197</v>
      </c>
      <c r="C14295" s="1159" t="s">
        <v>11960</v>
      </c>
      <c r="D14295" s="1159" t="s">
        <v>12561</v>
      </c>
      <c r="E14295" s="1160" t="s">
        <v>3034</v>
      </c>
      <c r="F14295" s="1161">
        <v>45693</v>
      </c>
      <c r="G14295" s="1161">
        <v>45752</v>
      </c>
    </row>
    <row r="14296" spans="1:7" ht="25.5">
      <c r="A14296" s="1162">
        <v>16023</v>
      </c>
      <c r="B14296" s="1162">
        <v>34198</v>
      </c>
      <c r="C14296" s="1163" t="s">
        <v>27966</v>
      </c>
      <c r="D14296" s="1163" t="s">
        <v>27967</v>
      </c>
      <c r="E14296" s="1164" t="s">
        <v>3034</v>
      </c>
      <c r="F14296" s="1165">
        <v>45693</v>
      </c>
      <c r="G14296" s="1165">
        <v>45752</v>
      </c>
    </row>
    <row r="14297" spans="1:7">
      <c r="A14297" s="1158">
        <v>16024</v>
      </c>
      <c r="B14297" s="1158">
        <v>34199</v>
      </c>
      <c r="C14297" s="1159" t="s">
        <v>27968</v>
      </c>
      <c r="D14297" s="1159" t="s">
        <v>27969</v>
      </c>
      <c r="E14297" s="1160" t="s">
        <v>2936</v>
      </c>
      <c r="F14297" s="1161">
        <v>45533</v>
      </c>
      <c r="G14297" s="1161">
        <v>45752</v>
      </c>
    </row>
    <row r="14298" spans="1:7">
      <c r="A14298" s="1162">
        <v>16025</v>
      </c>
      <c r="B14298" s="1162">
        <v>34200</v>
      </c>
      <c r="C14298" s="1163" t="s">
        <v>27970</v>
      </c>
      <c r="D14298" s="1163" t="s">
        <v>27971</v>
      </c>
      <c r="E14298" s="1164" t="s">
        <v>2357</v>
      </c>
      <c r="F14298" s="1165">
        <v>45752</v>
      </c>
      <c r="G14298" s="1165">
        <v>45752</v>
      </c>
    </row>
    <row r="14299" spans="1:7">
      <c r="A14299" s="1158">
        <v>16026</v>
      </c>
      <c r="B14299" s="1158">
        <v>34201</v>
      </c>
      <c r="C14299" s="1159" t="s">
        <v>11951</v>
      </c>
      <c r="D14299" s="1159" t="s">
        <v>3179</v>
      </c>
      <c r="E14299" s="1160" t="s">
        <v>3218</v>
      </c>
      <c r="F14299" s="1161">
        <v>45533</v>
      </c>
      <c r="G14299" s="1161">
        <v>45692</v>
      </c>
    </row>
    <row r="14300" spans="1:7" ht="25.5">
      <c r="A14300" s="1162">
        <v>16027</v>
      </c>
      <c r="B14300" s="1162">
        <v>34202</v>
      </c>
      <c r="C14300" s="1163" t="s">
        <v>27972</v>
      </c>
      <c r="D14300" s="1163" t="s">
        <v>27973</v>
      </c>
      <c r="E14300" s="1164" t="s">
        <v>3009</v>
      </c>
      <c r="F14300" s="1165">
        <v>45543</v>
      </c>
      <c r="G14300" s="1165">
        <v>45692</v>
      </c>
    </row>
    <row r="14301" spans="1:7" ht="25.5">
      <c r="A14301" s="1162">
        <v>16028</v>
      </c>
      <c r="B14301" s="1162">
        <v>34203</v>
      </c>
      <c r="C14301" s="1163" t="s">
        <v>27974</v>
      </c>
      <c r="D14301" s="1163" t="s">
        <v>27975</v>
      </c>
      <c r="E14301" s="1164" t="s">
        <v>3009</v>
      </c>
      <c r="F14301" s="1165">
        <v>45533</v>
      </c>
      <c r="G14301" s="1165">
        <v>45682</v>
      </c>
    </row>
    <row r="14302" spans="1:7" ht="25.5">
      <c r="A14302" s="1162">
        <v>16029</v>
      </c>
      <c r="B14302" s="1162">
        <v>34204</v>
      </c>
      <c r="C14302" s="1163" t="s">
        <v>27976</v>
      </c>
      <c r="D14302" s="1163" t="s">
        <v>27977</v>
      </c>
      <c r="E14302" s="1164" t="s">
        <v>3009</v>
      </c>
      <c r="F14302" s="1165">
        <v>45543</v>
      </c>
      <c r="G14302" s="1165">
        <v>45692</v>
      </c>
    </row>
    <row r="14303" spans="1:7">
      <c r="A14303" s="1158">
        <v>16030</v>
      </c>
      <c r="B14303" s="1158">
        <v>34205</v>
      </c>
      <c r="C14303" s="1159" t="s">
        <v>11960</v>
      </c>
      <c r="D14303" s="1159" t="s">
        <v>12561</v>
      </c>
      <c r="E14303" s="1160" t="s">
        <v>3034</v>
      </c>
      <c r="F14303" s="1161">
        <v>45693</v>
      </c>
      <c r="G14303" s="1161">
        <v>45752</v>
      </c>
    </row>
    <row r="14304" spans="1:7" ht="25.5">
      <c r="A14304" s="1162">
        <v>16031</v>
      </c>
      <c r="B14304" s="1162">
        <v>34206</v>
      </c>
      <c r="C14304" s="1163" t="s">
        <v>27978</v>
      </c>
      <c r="D14304" s="1163" t="s">
        <v>27979</v>
      </c>
      <c r="E14304" s="1164" t="s">
        <v>3034</v>
      </c>
      <c r="F14304" s="1165">
        <v>45693</v>
      </c>
      <c r="G14304" s="1165">
        <v>45752</v>
      </c>
    </row>
    <row r="14305" spans="1:7">
      <c r="A14305" s="1158">
        <v>16032</v>
      </c>
      <c r="B14305" s="1158">
        <v>34207</v>
      </c>
      <c r="C14305" s="1159" t="s">
        <v>27980</v>
      </c>
      <c r="D14305" s="1159" t="s">
        <v>27981</v>
      </c>
      <c r="E14305" s="1160" t="s">
        <v>3983</v>
      </c>
      <c r="F14305" s="1161">
        <v>45533</v>
      </c>
      <c r="G14305" s="1161">
        <v>45812</v>
      </c>
    </row>
    <row r="14306" spans="1:7">
      <c r="A14306" s="1162">
        <v>16033</v>
      </c>
      <c r="B14306" s="1162">
        <v>34208</v>
      </c>
      <c r="C14306" s="1163" t="s">
        <v>27982</v>
      </c>
      <c r="D14306" s="1163" t="s">
        <v>27983</v>
      </c>
      <c r="E14306" s="1164" t="s">
        <v>2357</v>
      </c>
      <c r="F14306" s="1165">
        <v>45812</v>
      </c>
      <c r="G14306" s="1165">
        <v>45812</v>
      </c>
    </row>
    <row r="14307" spans="1:7">
      <c r="A14307" s="1158">
        <v>16034</v>
      </c>
      <c r="B14307" s="1158">
        <v>34209</v>
      </c>
      <c r="C14307" s="1159" t="s">
        <v>11951</v>
      </c>
      <c r="D14307" s="1159" t="s">
        <v>3179</v>
      </c>
      <c r="E14307" s="1160" t="s">
        <v>3218</v>
      </c>
      <c r="F14307" s="1161">
        <v>45533</v>
      </c>
      <c r="G14307" s="1161">
        <v>45692</v>
      </c>
    </row>
    <row r="14308" spans="1:7" ht="25.5">
      <c r="A14308" s="1162">
        <v>16035</v>
      </c>
      <c r="B14308" s="1162">
        <v>34210</v>
      </c>
      <c r="C14308" s="1163" t="s">
        <v>27984</v>
      </c>
      <c r="D14308" s="1163" t="s">
        <v>27985</v>
      </c>
      <c r="E14308" s="1164" t="s">
        <v>3009</v>
      </c>
      <c r="F14308" s="1165">
        <v>45543</v>
      </c>
      <c r="G14308" s="1165">
        <v>45692</v>
      </c>
    </row>
    <row r="14309" spans="1:7" ht="25.5">
      <c r="A14309" s="1162">
        <v>16036</v>
      </c>
      <c r="B14309" s="1162">
        <v>34211</v>
      </c>
      <c r="C14309" s="1163" t="s">
        <v>27986</v>
      </c>
      <c r="D14309" s="1163" t="s">
        <v>27987</v>
      </c>
      <c r="E14309" s="1164" t="s">
        <v>3009</v>
      </c>
      <c r="F14309" s="1165">
        <v>45533</v>
      </c>
      <c r="G14309" s="1165">
        <v>45682</v>
      </c>
    </row>
    <row r="14310" spans="1:7" ht="25.5">
      <c r="A14310" s="1162">
        <v>16037</v>
      </c>
      <c r="B14310" s="1162">
        <v>34212</v>
      </c>
      <c r="C14310" s="1163" t="s">
        <v>27988</v>
      </c>
      <c r="D14310" s="1163" t="s">
        <v>27989</v>
      </c>
      <c r="E14310" s="1164" t="s">
        <v>3009</v>
      </c>
      <c r="F14310" s="1165">
        <v>45543</v>
      </c>
      <c r="G14310" s="1165">
        <v>45692</v>
      </c>
    </row>
    <row r="14311" spans="1:7">
      <c r="A14311" s="1158">
        <v>16038</v>
      </c>
      <c r="B14311" s="1158">
        <v>34213</v>
      </c>
      <c r="C14311" s="1159" t="s">
        <v>11960</v>
      </c>
      <c r="D14311" s="1159" t="s">
        <v>12561</v>
      </c>
      <c r="E14311" s="1160" t="s">
        <v>2894</v>
      </c>
      <c r="F14311" s="1161">
        <v>45693</v>
      </c>
      <c r="G14311" s="1161">
        <v>45812</v>
      </c>
    </row>
    <row r="14312" spans="1:7" ht="25.5">
      <c r="A14312" s="1162">
        <v>16039</v>
      </c>
      <c r="B14312" s="1162">
        <v>34214</v>
      </c>
      <c r="C14312" s="1163" t="s">
        <v>27990</v>
      </c>
      <c r="D14312" s="1163" t="s">
        <v>27991</v>
      </c>
      <c r="E14312" s="1164" t="s">
        <v>2894</v>
      </c>
      <c r="F14312" s="1165">
        <v>45693</v>
      </c>
      <c r="G14312" s="1165">
        <v>45812</v>
      </c>
    </row>
    <row r="14313" spans="1:7">
      <c r="A14313" s="1158">
        <v>16040</v>
      </c>
      <c r="B14313" s="1158">
        <v>34215</v>
      </c>
      <c r="C14313" s="1159" t="s">
        <v>27992</v>
      </c>
      <c r="D14313" s="1159" t="s">
        <v>27993</v>
      </c>
      <c r="E14313" s="1160" t="s">
        <v>3218</v>
      </c>
      <c r="F14313" s="1161">
        <v>45533</v>
      </c>
      <c r="G14313" s="1161">
        <v>45692</v>
      </c>
    </row>
    <row r="14314" spans="1:7">
      <c r="A14314" s="1162">
        <v>16041</v>
      </c>
      <c r="B14314" s="1162">
        <v>34216</v>
      </c>
      <c r="C14314" s="1163" t="s">
        <v>27994</v>
      </c>
      <c r="D14314" s="1163" t="s">
        <v>27995</v>
      </c>
      <c r="E14314" s="1164" t="s">
        <v>2357</v>
      </c>
      <c r="F14314" s="1165">
        <v>45692</v>
      </c>
      <c r="G14314" s="1165">
        <v>45692</v>
      </c>
    </row>
    <row r="14315" spans="1:7">
      <c r="A14315" s="1158">
        <v>16042</v>
      </c>
      <c r="B14315" s="1158">
        <v>34217</v>
      </c>
      <c r="C14315" s="1159" t="s">
        <v>11951</v>
      </c>
      <c r="D14315" s="1159" t="s">
        <v>3179</v>
      </c>
      <c r="E14315" s="1160" t="s">
        <v>3218</v>
      </c>
      <c r="F14315" s="1161">
        <v>45533</v>
      </c>
      <c r="G14315" s="1161">
        <v>45692</v>
      </c>
    </row>
    <row r="14316" spans="1:7">
      <c r="A14316" s="1162">
        <v>16043</v>
      </c>
      <c r="B14316" s="1162">
        <v>34218</v>
      </c>
      <c r="C14316" s="1163" t="s">
        <v>27996</v>
      </c>
      <c r="D14316" s="1163" t="s">
        <v>27997</v>
      </c>
      <c r="E14316" s="1164" t="s">
        <v>3009</v>
      </c>
      <c r="F14316" s="1165">
        <v>45543</v>
      </c>
      <c r="G14316" s="1165">
        <v>45692</v>
      </c>
    </row>
    <row r="14317" spans="1:7">
      <c r="A14317" s="1162">
        <v>16044</v>
      </c>
      <c r="B14317" s="1162">
        <v>34219</v>
      </c>
      <c r="C14317" s="1163" t="s">
        <v>27998</v>
      </c>
      <c r="D14317" s="1163" t="s">
        <v>12993</v>
      </c>
      <c r="E14317" s="1164" t="s">
        <v>3009</v>
      </c>
      <c r="F14317" s="1165">
        <v>45533</v>
      </c>
      <c r="G14317" s="1165">
        <v>45682</v>
      </c>
    </row>
    <row r="14318" spans="1:7">
      <c r="A14318" s="1162">
        <v>16045</v>
      </c>
      <c r="B14318" s="1162">
        <v>34220</v>
      </c>
      <c r="C14318" s="1163" t="s">
        <v>12994</v>
      </c>
      <c r="D14318" s="1163" t="s">
        <v>12995</v>
      </c>
      <c r="E14318" s="1164" t="s">
        <v>3009</v>
      </c>
      <c r="F14318" s="1165">
        <v>45543</v>
      </c>
      <c r="G14318" s="1165">
        <v>45692</v>
      </c>
    </row>
    <row r="14319" spans="1:7" ht="25.5">
      <c r="A14319" s="1158">
        <v>16046</v>
      </c>
      <c r="B14319" s="1158">
        <v>34221</v>
      </c>
      <c r="C14319" s="1159" t="s">
        <v>27999</v>
      </c>
      <c r="D14319" s="1159" t="s">
        <v>28000</v>
      </c>
      <c r="E14319" s="1160" t="s">
        <v>14400</v>
      </c>
      <c r="F14319" s="1161">
        <v>44588</v>
      </c>
      <c r="G14319" s="1161">
        <v>45387</v>
      </c>
    </row>
    <row r="14320" spans="1:7">
      <c r="A14320" s="1162">
        <v>16047</v>
      </c>
      <c r="B14320" s="1162">
        <v>34222</v>
      </c>
      <c r="C14320" s="1163" t="s">
        <v>28001</v>
      </c>
      <c r="D14320" s="1163" t="s">
        <v>28002</v>
      </c>
      <c r="E14320" s="1164" t="s">
        <v>2357</v>
      </c>
      <c r="F14320" s="1165">
        <v>45387</v>
      </c>
      <c r="G14320" s="1165">
        <v>45387</v>
      </c>
    </row>
    <row r="14321" spans="1:7">
      <c r="A14321" s="1158">
        <v>16048</v>
      </c>
      <c r="B14321" s="1158">
        <v>34223</v>
      </c>
      <c r="C14321" s="1159" t="s">
        <v>11951</v>
      </c>
      <c r="D14321" s="1159" t="s">
        <v>3179</v>
      </c>
      <c r="E14321" s="1160" t="s">
        <v>13000</v>
      </c>
      <c r="F14321" s="1161">
        <v>44588</v>
      </c>
      <c r="G14321" s="1161">
        <v>45377</v>
      </c>
    </row>
    <row r="14322" spans="1:7" ht="25.5">
      <c r="A14322" s="1162">
        <v>16049</v>
      </c>
      <c r="B14322" s="1162">
        <v>34224</v>
      </c>
      <c r="C14322" s="1163" t="s">
        <v>28003</v>
      </c>
      <c r="D14322" s="1163" t="s">
        <v>28004</v>
      </c>
      <c r="E14322" s="1164" t="s">
        <v>6088</v>
      </c>
      <c r="F14322" s="1165">
        <v>44598</v>
      </c>
      <c r="G14322" s="1165">
        <v>45317</v>
      </c>
    </row>
    <row r="14323" spans="1:7" ht="25.5">
      <c r="A14323" s="1162">
        <v>16050</v>
      </c>
      <c r="B14323" s="1162">
        <v>34225</v>
      </c>
      <c r="C14323" s="1163" t="s">
        <v>28005</v>
      </c>
      <c r="D14323" s="1163" t="s">
        <v>28006</v>
      </c>
      <c r="E14323" s="1164" t="s">
        <v>6088</v>
      </c>
      <c r="F14323" s="1165">
        <v>44588</v>
      </c>
      <c r="G14323" s="1165">
        <v>45307</v>
      </c>
    </row>
    <row r="14324" spans="1:7" ht="25.5">
      <c r="A14324" s="1162">
        <v>16051</v>
      </c>
      <c r="B14324" s="1162">
        <v>34226</v>
      </c>
      <c r="C14324" s="1163" t="s">
        <v>28007</v>
      </c>
      <c r="D14324" s="1163" t="s">
        <v>28008</v>
      </c>
      <c r="E14324" s="1164" t="s">
        <v>6088</v>
      </c>
      <c r="F14324" s="1165">
        <v>44608</v>
      </c>
      <c r="G14324" s="1165">
        <v>45327</v>
      </c>
    </row>
    <row r="14325" spans="1:7" ht="25.5">
      <c r="A14325" s="1162">
        <v>16052</v>
      </c>
      <c r="B14325" s="1162">
        <v>34227</v>
      </c>
      <c r="C14325" s="1163" t="s">
        <v>28009</v>
      </c>
      <c r="D14325" s="1163" t="s">
        <v>28010</v>
      </c>
      <c r="E14325" s="1164" t="s">
        <v>6088</v>
      </c>
      <c r="F14325" s="1165">
        <v>44628</v>
      </c>
      <c r="G14325" s="1165">
        <v>45347</v>
      </c>
    </row>
    <row r="14326" spans="1:7" ht="25.5">
      <c r="A14326" s="1162">
        <v>16053</v>
      </c>
      <c r="B14326" s="1162">
        <v>34228</v>
      </c>
      <c r="C14326" s="1163" t="s">
        <v>28011</v>
      </c>
      <c r="D14326" s="1163" t="s">
        <v>28012</v>
      </c>
      <c r="E14326" s="1164" t="s">
        <v>6088</v>
      </c>
      <c r="F14326" s="1165">
        <v>44628</v>
      </c>
      <c r="G14326" s="1165">
        <v>45347</v>
      </c>
    </row>
    <row r="14327" spans="1:7" ht="25.5">
      <c r="A14327" s="1162">
        <v>16054</v>
      </c>
      <c r="B14327" s="1162">
        <v>34229</v>
      </c>
      <c r="C14327" s="1163" t="s">
        <v>28013</v>
      </c>
      <c r="D14327" s="1163" t="s">
        <v>28014</v>
      </c>
      <c r="E14327" s="1164" t="s">
        <v>9970</v>
      </c>
      <c r="F14327" s="1165">
        <v>44828</v>
      </c>
      <c r="G14327" s="1165">
        <v>45377</v>
      </c>
    </row>
    <row r="14328" spans="1:7">
      <c r="A14328" s="1158">
        <v>16055</v>
      </c>
      <c r="B14328" s="1158">
        <v>34230</v>
      </c>
      <c r="C14328" s="1159" t="s">
        <v>11960</v>
      </c>
      <c r="D14328" s="1159" t="s">
        <v>12561</v>
      </c>
      <c r="E14328" s="1160" t="s">
        <v>13011</v>
      </c>
      <c r="F14328" s="1161">
        <v>44788</v>
      </c>
      <c r="G14328" s="1161">
        <v>45377</v>
      </c>
    </row>
    <row r="14329" spans="1:7" ht="38.25">
      <c r="A14329" s="1162">
        <v>16056</v>
      </c>
      <c r="B14329" s="1162">
        <v>34231</v>
      </c>
      <c r="C14329" s="1163" t="s">
        <v>28015</v>
      </c>
      <c r="D14329" s="1163" t="s">
        <v>28016</v>
      </c>
      <c r="E14329" s="1164" t="s">
        <v>3112</v>
      </c>
      <c r="F14329" s="1165">
        <v>45318</v>
      </c>
      <c r="G14329" s="1165">
        <v>45347</v>
      </c>
    </row>
    <row r="14330" spans="1:7" ht="38.25">
      <c r="A14330" s="1162">
        <v>16057</v>
      </c>
      <c r="B14330" s="1162">
        <v>34232</v>
      </c>
      <c r="C14330" s="1163" t="s">
        <v>28017</v>
      </c>
      <c r="D14330" s="1163" t="s">
        <v>28018</v>
      </c>
      <c r="E14330" s="1164" t="s">
        <v>3424</v>
      </c>
      <c r="F14330" s="1165">
        <v>44788</v>
      </c>
      <c r="G14330" s="1165">
        <v>45187</v>
      </c>
    </row>
    <row r="14331" spans="1:7" ht="38.25">
      <c r="A14331" s="1162">
        <v>16058</v>
      </c>
      <c r="B14331" s="1162">
        <v>34233</v>
      </c>
      <c r="C14331" s="1163" t="s">
        <v>28019</v>
      </c>
      <c r="D14331" s="1163" t="s">
        <v>28020</v>
      </c>
      <c r="E14331" s="1164" t="s">
        <v>4589</v>
      </c>
      <c r="F14331" s="1165">
        <v>44788</v>
      </c>
      <c r="G14331" s="1165">
        <v>45237</v>
      </c>
    </row>
    <row r="14332" spans="1:7" ht="25.5">
      <c r="A14332" s="1162">
        <v>16059</v>
      </c>
      <c r="B14332" s="1162">
        <v>34234</v>
      </c>
      <c r="C14332" s="1163" t="s">
        <v>28021</v>
      </c>
      <c r="D14332" s="1163" t="s">
        <v>28022</v>
      </c>
      <c r="E14332" s="1164" t="s">
        <v>6327</v>
      </c>
      <c r="F14332" s="1165">
        <v>44878</v>
      </c>
      <c r="G14332" s="1165">
        <v>45377</v>
      </c>
    </row>
    <row r="14333" spans="1:7" ht="51">
      <c r="A14333" s="1162">
        <v>16060</v>
      </c>
      <c r="B14333" s="1162">
        <v>34235</v>
      </c>
      <c r="C14333" s="1163" t="s">
        <v>28023</v>
      </c>
      <c r="D14333" s="1163" t="s">
        <v>28024</v>
      </c>
      <c r="E14333" s="1164" t="s">
        <v>6327</v>
      </c>
      <c r="F14333" s="1165">
        <v>44788</v>
      </c>
      <c r="G14333" s="1165">
        <v>45287</v>
      </c>
    </row>
    <row r="14334" spans="1:7" ht="38.25">
      <c r="A14334" s="1162">
        <v>16061</v>
      </c>
      <c r="B14334" s="1162">
        <v>34236</v>
      </c>
      <c r="C14334" s="1163" t="s">
        <v>28025</v>
      </c>
      <c r="D14334" s="1163" t="s">
        <v>28026</v>
      </c>
      <c r="E14334" s="1164" t="s">
        <v>13018</v>
      </c>
      <c r="F14334" s="1165">
        <v>44788</v>
      </c>
      <c r="G14334" s="1165">
        <v>45317</v>
      </c>
    </row>
    <row r="14335" spans="1:7">
      <c r="A14335" s="1158">
        <v>16062</v>
      </c>
      <c r="B14335" s="1158">
        <v>34237</v>
      </c>
      <c r="C14335" s="1159" t="s">
        <v>11969</v>
      </c>
      <c r="D14335" s="1159" t="s">
        <v>12493</v>
      </c>
      <c r="E14335" s="1160" t="s">
        <v>3461</v>
      </c>
      <c r="F14335" s="1161">
        <v>45088</v>
      </c>
      <c r="G14335" s="1161">
        <v>45387</v>
      </c>
    </row>
    <row r="14336" spans="1:7" ht="25.5">
      <c r="A14336" s="1162">
        <v>16063</v>
      </c>
      <c r="B14336" s="1162">
        <v>34238</v>
      </c>
      <c r="C14336" s="1163" t="s">
        <v>28027</v>
      </c>
      <c r="D14336" s="1163" t="s">
        <v>28028</v>
      </c>
      <c r="E14336" s="1164" t="s">
        <v>3461</v>
      </c>
      <c r="F14336" s="1165">
        <v>45088</v>
      </c>
      <c r="G14336" s="1165">
        <v>45387</v>
      </c>
    </row>
    <row r="14337" spans="1:7" ht="38.25">
      <c r="A14337" s="1162">
        <v>16064</v>
      </c>
      <c r="B14337" s="1162">
        <v>34239</v>
      </c>
      <c r="C14337" s="1163" t="s">
        <v>28029</v>
      </c>
      <c r="D14337" s="1163" t="s">
        <v>28030</v>
      </c>
      <c r="E14337" s="1164" t="s">
        <v>3461</v>
      </c>
      <c r="F14337" s="1165">
        <v>45088</v>
      </c>
      <c r="G14337" s="1165">
        <v>45387</v>
      </c>
    </row>
    <row r="14338" spans="1:7" ht="38.25">
      <c r="A14338" s="1162">
        <v>16065</v>
      </c>
      <c r="B14338" s="1162">
        <v>34240</v>
      </c>
      <c r="C14338" s="1163" t="s">
        <v>28031</v>
      </c>
      <c r="D14338" s="1163" t="s">
        <v>28032</v>
      </c>
      <c r="E14338" s="1164" t="s">
        <v>3461</v>
      </c>
      <c r="F14338" s="1165">
        <v>45088</v>
      </c>
      <c r="G14338" s="1165">
        <v>45387</v>
      </c>
    </row>
    <row r="14339" spans="1:7">
      <c r="A14339" s="1162">
        <v>16066</v>
      </c>
      <c r="B14339" s="1162">
        <v>34241</v>
      </c>
      <c r="C14339" s="1163" t="s">
        <v>13035</v>
      </c>
      <c r="D14339" s="1163" t="s">
        <v>28033</v>
      </c>
      <c r="E14339" s="1164" t="s">
        <v>3461</v>
      </c>
      <c r="F14339" s="1165">
        <v>45088</v>
      </c>
      <c r="G14339" s="1165">
        <v>45387</v>
      </c>
    </row>
    <row r="14340" spans="1:7">
      <c r="A14340" s="1162">
        <v>16067</v>
      </c>
      <c r="B14340" s="1162">
        <v>34242</v>
      </c>
      <c r="C14340" s="1163" t="s">
        <v>13037</v>
      </c>
      <c r="D14340" s="1163" t="s">
        <v>13038</v>
      </c>
      <c r="E14340" s="1164" t="s">
        <v>3461</v>
      </c>
      <c r="F14340" s="1165">
        <v>45088</v>
      </c>
      <c r="G14340" s="1165">
        <v>45387</v>
      </c>
    </row>
    <row r="14341" spans="1:7" ht="38.25">
      <c r="A14341" s="1162">
        <v>16068</v>
      </c>
      <c r="B14341" s="1162">
        <v>34243</v>
      </c>
      <c r="C14341" s="1163" t="s">
        <v>28034</v>
      </c>
      <c r="D14341" s="1163" t="s">
        <v>28035</v>
      </c>
      <c r="E14341" s="1164" t="s">
        <v>3461</v>
      </c>
      <c r="F14341" s="1165">
        <v>45088</v>
      </c>
      <c r="G14341" s="1165">
        <v>45387</v>
      </c>
    </row>
    <row r="14342" spans="1:7" ht="25.5">
      <c r="A14342" s="1162">
        <v>16069</v>
      </c>
      <c r="B14342" s="1162">
        <v>34244</v>
      </c>
      <c r="C14342" s="1163" t="s">
        <v>28036</v>
      </c>
      <c r="D14342" s="1163" t="s">
        <v>28037</v>
      </c>
      <c r="E14342" s="1164" t="s">
        <v>3461</v>
      </c>
      <c r="F14342" s="1165">
        <v>45088</v>
      </c>
      <c r="G14342" s="1165">
        <v>45387</v>
      </c>
    </row>
    <row r="14343" spans="1:7" ht="25.5">
      <c r="A14343" s="1162">
        <v>16070</v>
      </c>
      <c r="B14343" s="1162">
        <v>34245</v>
      </c>
      <c r="C14343" s="1163" t="s">
        <v>28038</v>
      </c>
      <c r="D14343" s="1163" t="s">
        <v>28039</v>
      </c>
      <c r="E14343" s="1164" t="s">
        <v>3461</v>
      </c>
      <c r="F14343" s="1165">
        <v>45088</v>
      </c>
      <c r="G14343" s="1165">
        <v>45387</v>
      </c>
    </row>
    <row r="14344" spans="1:7" ht="25.5">
      <c r="A14344" s="1162">
        <v>16071</v>
      </c>
      <c r="B14344" s="1162">
        <v>34246</v>
      </c>
      <c r="C14344" s="1163" t="s">
        <v>13045</v>
      </c>
      <c r="D14344" s="1163" t="s">
        <v>7240</v>
      </c>
      <c r="E14344" s="1164" t="s">
        <v>3461</v>
      </c>
      <c r="F14344" s="1165">
        <v>45088</v>
      </c>
      <c r="G14344" s="1165">
        <v>45387</v>
      </c>
    </row>
    <row r="14345" spans="1:7" ht="25.5">
      <c r="A14345" s="1162">
        <v>16072</v>
      </c>
      <c r="B14345" s="1162">
        <v>34247</v>
      </c>
      <c r="C14345" s="1163" t="s">
        <v>28040</v>
      </c>
      <c r="D14345" s="1163" t="s">
        <v>28041</v>
      </c>
      <c r="E14345" s="1164" t="s">
        <v>3461</v>
      </c>
      <c r="F14345" s="1165">
        <v>45088</v>
      </c>
      <c r="G14345" s="1165">
        <v>45387</v>
      </c>
    </row>
    <row r="14346" spans="1:7" ht="25.5">
      <c r="A14346" s="1162">
        <v>16073</v>
      </c>
      <c r="B14346" s="1162">
        <v>34248</v>
      </c>
      <c r="C14346" s="1163" t="s">
        <v>12862</v>
      </c>
      <c r="D14346" s="1163" t="s">
        <v>10257</v>
      </c>
      <c r="E14346" s="1164" t="s">
        <v>3461</v>
      </c>
      <c r="F14346" s="1165">
        <v>45088</v>
      </c>
      <c r="G14346" s="1165">
        <v>45387</v>
      </c>
    </row>
    <row r="14347" spans="1:7" ht="38.25">
      <c r="A14347" s="1162">
        <v>16074</v>
      </c>
      <c r="B14347" s="1162">
        <v>34249</v>
      </c>
      <c r="C14347" s="1163" t="s">
        <v>28042</v>
      </c>
      <c r="D14347" s="1163" t="s">
        <v>28043</v>
      </c>
      <c r="E14347" s="1164" t="s">
        <v>3461</v>
      </c>
      <c r="F14347" s="1165">
        <v>45088</v>
      </c>
      <c r="G14347" s="1165">
        <v>45387</v>
      </c>
    </row>
    <row r="14348" spans="1:7" ht="51">
      <c r="A14348" s="1162">
        <v>16075</v>
      </c>
      <c r="B14348" s="1162">
        <v>34250</v>
      </c>
      <c r="C14348" s="1163" t="s">
        <v>28044</v>
      </c>
      <c r="D14348" s="1163" t="s">
        <v>28045</v>
      </c>
      <c r="E14348" s="1164" t="s">
        <v>3461</v>
      </c>
      <c r="F14348" s="1165">
        <v>45088</v>
      </c>
      <c r="G14348" s="1165">
        <v>45387</v>
      </c>
    </row>
    <row r="14349" spans="1:7" ht="51">
      <c r="A14349" s="1162">
        <v>16076</v>
      </c>
      <c r="B14349" s="1162">
        <v>34251</v>
      </c>
      <c r="C14349" s="1163" t="s">
        <v>28046</v>
      </c>
      <c r="D14349" s="1163" t="s">
        <v>28047</v>
      </c>
      <c r="E14349" s="1164" t="s">
        <v>3461</v>
      </c>
      <c r="F14349" s="1165">
        <v>45088</v>
      </c>
      <c r="G14349" s="1165">
        <v>45387</v>
      </c>
    </row>
    <row r="14350" spans="1:7" ht="51">
      <c r="A14350" s="1162">
        <v>16077</v>
      </c>
      <c r="B14350" s="1162">
        <v>34252</v>
      </c>
      <c r="C14350" s="1163" t="s">
        <v>28048</v>
      </c>
      <c r="D14350" s="1163" t="s">
        <v>28049</v>
      </c>
      <c r="E14350" s="1164" t="s">
        <v>3461</v>
      </c>
      <c r="F14350" s="1165">
        <v>45088</v>
      </c>
      <c r="G14350" s="1165">
        <v>45387</v>
      </c>
    </row>
    <row r="14351" spans="1:7" ht="38.25">
      <c r="A14351" s="1162">
        <v>16078</v>
      </c>
      <c r="B14351" s="1162">
        <v>34253</v>
      </c>
      <c r="C14351" s="1163" t="s">
        <v>28050</v>
      </c>
      <c r="D14351" s="1163" t="s">
        <v>28051</v>
      </c>
      <c r="E14351" s="1164" t="s">
        <v>3461</v>
      </c>
      <c r="F14351" s="1165">
        <v>45088</v>
      </c>
      <c r="G14351" s="1165">
        <v>45387</v>
      </c>
    </row>
    <row r="14352" spans="1:7" ht="25.5">
      <c r="A14352" s="1162">
        <v>16079</v>
      </c>
      <c r="B14352" s="1162">
        <v>34254</v>
      </c>
      <c r="C14352" s="1163" t="s">
        <v>13056</v>
      </c>
      <c r="D14352" s="1163" t="s">
        <v>13057</v>
      </c>
      <c r="E14352" s="1164" t="s">
        <v>3461</v>
      </c>
      <c r="F14352" s="1165">
        <v>45088</v>
      </c>
      <c r="G14352" s="1165">
        <v>45387</v>
      </c>
    </row>
    <row r="14353" spans="1:7" ht="38.25">
      <c r="A14353" s="1162">
        <v>16080</v>
      </c>
      <c r="B14353" s="1162">
        <v>34255</v>
      </c>
      <c r="C14353" s="1163" t="s">
        <v>28052</v>
      </c>
      <c r="D14353" s="1163" t="s">
        <v>28053</v>
      </c>
      <c r="E14353" s="1164" t="s">
        <v>3461</v>
      </c>
      <c r="F14353" s="1165">
        <v>45088</v>
      </c>
      <c r="G14353" s="1165">
        <v>45387</v>
      </c>
    </row>
    <row r="14354" spans="1:7" ht="25.5">
      <c r="A14354" s="1158">
        <v>16081</v>
      </c>
      <c r="B14354" s="1158">
        <v>34256</v>
      </c>
      <c r="C14354" s="1159" t="s">
        <v>28054</v>
      </c>
      <c r="D14354" s="1159" t="s">
        <v>28055</v>
      </c>
      <c r="E14354" s="1160" t="s">
        <v>9571</v>
      </c>
      <c r="F14354" s="1161">
        <v>44788</v>
      </c>
      <c r="G14354" s="1161">
        <v>45387</v>
      </c>
    </row>
    <row r="14355" spans="1:7">
      <c r="A14355" s="1162">
        <v>16082</v>
      </c>
      <c r="B14355" s="1162">
        <v>34257</v>
      </c>
      <c r="C14355" s="1163" t="s">
        <v>28056</v>
      </c>
      <c r="D14355" s="1163" t="s">
        <v>28057</v>
      </c>
      <c r="E14355" s="1164" t="s">
        <v>2357</v>
      </c>
      <c r="F14355" s="1165">
        <v>45387</v>
      </c>
      <c r="G14355" s="1165">
        <v>45387</v>
      </c>
    </row>
    <row r="14356" spans="1:7">
      <c r="A14356" s="1158">
        <v>16083</v>
      </c>
      <c r="B14356" s="1158">
        <v>34258</v>
      </c>
      <c r="C14356" s="1159" t="s">
        <v>11960</v>
      </c>
      <c r="D14356" s="1159" t="s">
        <v>12561</v>
      </c>
      <c r="E14356" s="1160" t="s">
        <v>3029</v>
      </c>
      <c r="F14356" s="1161">
        <v>44788</v>
      </c>
      <c r="G14356" s="1161">
        <v>45037</v>
      </c>
    </row>
    <row r="14357" spans="1:7" ht="38.25">
      <c r="A14357" s="1162">
        <v>16084</v>
      </c>
      <c r="B14357" s="1162">
        <v>34259</v>
      </c>
      <c r="C14357" s="1163" t="s">
        <v>28058</v>
      </c>
      <c r="D14357" s="1163" t="s">
        <v>28059</v>
      </c>
      <c r="E14357" s="1164" t="s">
        <v>3029</v>
      </c>
      <c r="F14357" s="1165">
        <v>44788</v>
      </c>
      <c r="G14357" s="1165">
        <v>45037</v>
      </c>
    </row>
    <row r="14358" spans="1:7" ht="38.25">
      <c r="A14358" s="1162">
        <v>16085</v>
      </c>
      <c r="B14358" s="1162">
        <v>34260</v>
      </c>
      <c r="C14358" s="1163" t="s">
        <v>28060</v>
      </c>
      <c r="D14358" s="1163" t="s">
        <v>28061</v>
      </c>
      <c r="E14358" s="1164" t="s">
        <v>3029</v>
      </c>
      <c r="F14358" s="1165">
        <v>44788</v>
      </c>
      <c r="G14358" s="1165">
        <v>45037</v>
      </c>
    </row>
    <row r="14359" spans="1:7">
      <c r="A14359" s="1158">
        <v>16086</v>
      </c>
      <c r="B14359" s="1158">
        <v>34261</v>
      </c>
      <c r="C14359" s="1159" t="s">
        <v>11969</v>
      </c>
      <c r="D14359" s="1159" t="s">
        <v>12493</v>
      </c>
      <c r="E14359" s="1160" t="s">
        <v>9571</v>
      </c>
      <c r="F14359" s="1161">
        <v>44788</v>
      </c>
      <c r="G14359" s="1161">
        <v>45387</v>
      </c>
    </row>
    <row r="14360" spans="1:7">
      <c r="A14360" s="1162">
        <v>16087</v>
      </c>
      <c r="B14360" s="1162">
        <v>34262</v>
      </c>
      <c r="C14360" s="1163" t="s">
        <v>13037</v>
      </c>
      <c r="D14360" s="1163" t="s">
        <v>13038</v>
      </c>
      <c r="E14360" s="1164" t="s">
        <v>3461</v>
      </c>
      <c r="F14360" s="1165">
        <v>45088</v>
      </c>
      <c r="G14360" s="1165">
        <v>45387</v>
      </c>
    </row>
    <row r="14361" spans="1:7" ht="25.5">
      <c r="A14361" s="1162">
        <v>16088</v>
      </c>
      <c r="B14361" s="1162">
        <v>34263</v>
      </c>
      <c r="C14361" s="1163" t="s">
        <v>28062</v>
      </c>
      <c r="D14361" s="1163" t="s">
        <v>28063</v>
      </c>
      <c r="E14361" s="1164" t="s">
        <v>3461</v>
      </c>
      <c r="F14361" s="1165">
        <v>45088</v>
      </c>
      <c r="G14361" s="1165">
        <v>45387</v>
      </c>
    </row>
    <row r="14362" spans="1:7" ht="38.25">
      <c r="A14362" s="1162">
        <v>16089</v>
      </c>
      <c r="B14362" s="1162">
        <v>34264</v>
      </c>
      <c r="C14362" s="1163" t="s">
        <v>28064</v>
      </c>
      <c r="D14362" s="1163" t="s">
        <v>28065</v>
      </c>
      <c r="E14362" s="1164" t="s">
        <v>3461</v>
      </c>
      <c r="F14362" s="1165">
        <v>45088</v>
      </c>
      <c r="G14362" s="1165">
        <v>45387</v>
      </c>
    </row>
    <row r="14363" spans="1:7" ht="38.25">
      <c r="A14363" s="1162">
        <v>16090</v>
      </c>
      <c r="B14363" s="1162">
        <v>34265</v>
      </c>
      <c r="C14363" s="1163" t="s">
        <v>28066</v>
      </c>
      <c r="D14363" s="1163" t="s">
        <v>28067</v>
      </c>
      <c r="E14363" s="1164" t="s">
        <v>3461</v>
      </c>
      <c r="F14363" s="1165">
        <v>45088</v>
      </c>
      <c r="G14363" s="1165">
        <v>45387</v>
      </c>
    </row>
    <row r="14364" spans="1:7" ht="25.5">
      <c r="A14364" s="1162">
        <v>16091</v>
      </c>
      <c r="B14364" s="1162">
        <v>34266</v>
      </c>
      <c r="C14364" s="1163" t="s">
        <v>28068</v>
      </c>
      <c r="D14364" s="1163" t="s">
        <v>28069</v>
      </c>
      <c r="E14364" s="1164" t="s">
        <v>3461</v>
      </c>
      <c r="F14364" s="1165">
        <v>45088</v>
      </c>
      <c r="G14364" s="1165">
        <v>45387</v>
      </c>
    </row>
    <row r="14365" spans="1:7" ht="38.25">
      <c r="A14365" s="1162">
        <v>16092</v>
      </c>
      <c r="B14365" s="1162">
        <v>34267</v>
      </c>
      <c r="C14365" s="1163" t="s">
        <v>28070</v>
      </c>
      <c r="D14365" s="1163" t="s">
        <v>28071</v>
      </c>
      <c r="E14365" s="1164" t="s">
        <v>3461</v>
      </c>
      <c r="F14365" s="1165">
        <v>45088</v>
      </c>
      <c r="G14365" s="1165">
        <v>45387</v>
      </c>
    </row>
    <row r="14366" spans="1:7" ht="51">
      <c r="A14366" s="1162">
        <v>16093</v>
      </c>
      <c r="B14366" s="1162">
        <v>34268</v>
      </c>
      <c r="C14366" s="1163" t="s">
        <v>28072</v>
      </c>
      <c r="D14366" s="1163" t="s">
        <v>28073</v>
      </c>
      <c r="E14366" s="1164" t="s">
        <v>3461</v>
      </c>
      <c r="F14366" s="1165">
        <v>45088</v>
      </c>
      <c r="G14366" s="1165">
        <v>45387</v>
      </c>
    </row>
    <row r="14367" spans="1:7" ht="51">
      <c r="A14367" s="1162">
        <v>16094</v>
      </c>
      <c r="B14367" s="1162">
        <v>34269</v>
      </c>
      <c r="C14367" s="1163" t="s">
        <v>28074</v>
      </c>
      <c r="D14367" s="1163" t="s">
        <v>28075</v>
      </c>
      <c r="E14367" s="1164" t="s">
        <v>3461</v>
      </c>
      <c r="F14367" s="1165">
        <v>45088</v>
      </c>
      <c r="G14367" s="1165">
        <v>45387</v>
      </c>
    </row>
    <row r="14368" spans="1:7" ht="51">
      <c r="A14368" s="1162">
        <v>16095</v>
      </c>
      <c r="B14368" s="1162">
        <v>34270</v>
      </c>
      <c r="C14368" s="1163" t="s">
        <v>28076</v>
      </c>
      <c r="D14368" s="1163" t="s">
        <v>28077</v>
      </c>
      <c r="E14368" s="1164" t="s">
        <v>3461</v>
      </c>
      <c r="F14368" s="1165">
        <v>45088</v>
      </c>
      <c r="G14368" s="1165">
        <v>45387</v>
      </c>
    </row>
    <row r="14369" spans="1:7" ht="38.25">
      <c r="A14369" s="1162">
        <v>16096</v>
      </c>
      <c r="B14369" s="1162">
        <v>34271</v>
      </c>
      <c r="C14369" s="1163" t="s">
        <v>28078</v>
      </c>
      <c r="D14369" s="1163" t="s">
        <v>28079</v>
      </c>
      <c r="E14369" s="1164" t="s">
        <v>3461</v>
      </c>
      <c r="F14369" s="1165">
        <v>45088</v>
      </c>
      <c r="G14369" s="1165">
        <v>45387</v>
      </c>
    </row>
    <row r="14370" spans="1:7" ht="25.5">
      <c r="A14370" s="1162">
        <v>16097</v>
      </c>
      <c r="B14370" s="1162">
        <v>34272</v>
      </c>
      <c r="C14370" s="1163" t="s">
        <v>13056</v>
      </c>
      <c r="D14370" s="1163" t="s">
        <v>13057</v>
      </c>
      <c r="E14370" s="1164" t="s">
        <v>3461</v>
      </c>
      <c r="F14370" s="1165">
        <v>45088</v>
      </c>
      <c r="G14370" s="1165">
        <v>45387</v>
      </c>
    </row>
    <row r="14371" spans="1:7" ht="38.25">
      <c r="A14371" s="1162">
        <v>16098</v>
      </c>
      <c r="B14371" s="1162">
        <v>34273</v>
      </c>
      <c r="C14371" s="1163" t="s">
        <v>28080</v>
      </c>
      <c r="D14371" s="1163" t="s">
        <v>28081</v>
      </c>
      <c r="E14371" s="1164" t="s">
        <v>3461</v>
      </c>
      <c r="F14371" s="1165">
        <v>45088</v>
      </c>
      <c r="G14371" s="1165">
        <v>45387</v>
      </c>
    </row>
    <row r="14372" spans="1:7" ht="25.5">
      <c r="A14372" s="1162">
        <v>16099</v>
      </c>
      <c r="B14372" s="1162">
        <v>34274</v>
      </c>
      <c r="C14372" s="1163" t="s">
        <v>28082</v>
      </c>
      <c r="D14372" s="1163" t="s">
        <v>28083</v>
      </c>
      <c r="E14372" s="1164" t="s">
        <v>3461</v>
      </c>
      <c r="F14372" s="1165">
        <v>44788</v>
      </c>
      <c r="G14372" s="1165">
        <v>45087</v>
      </c>
    </row>
    <row r="14373" spans="1:7" ht="38.25">
      <c r="A14373" s="1162">
        <v>16100</v>
      </c>
      <c r="B14373" s="1162">
        <v>34275</v>
      </c>
      <c r="C14373" s="1163" t="s">
        <v>28084</v>
      </c>
      <c r="D14373" s="1163" t="s">
        <v>28085</v>
      </c>
      <c r="E14373" s="1164" t="s">
        <v>3461</v>
      </c>
      <c r="F14373" s="1165">
        <v>45088</v>
      </c>
      <c r="G14373" s="1165">
        <v>45387</v>
      </c>
    </row>
    <row r="14374" spans="1:7" ht="25.5">
      <c r="A14374" s="1158">
        <v>16101</v>
      </c>
      <c r="B14374" s="1158">
        <v>34276</v>
      </c>
      <c r="C14374" s="1159" t="s">
        <v>28086</v>
      </c>
      <c r="D14374" s="1159" t="s">
        <v>28087</v>
      </c>
      <c r="E14374" s="1160" t="s">
        <v>9046</v>
      </c>
      <c r="F14374" s="1161">
        <v>44588</v>
      </c>
      <c r="G14374" s="1161">
        <v>45407</v>
      </c>
    </row>
    <row r="14375" spans="1:7">
      <c r="A14375" s="1162">
        <v>16102</v>
      </c>
      <c r="B14375" s="1162">
        <v>34277</v>
      </c>
      <c r="C14375" s="1163" t="s">
        <v>28088</v>
      </c>
      <c r="D14375" s="1163" t="s">
        <v>28089</v>
      </c>
      <c r="E14375" s="1164" t="s">
        <v>2357</v>
      </c>
      <c r="F14375" s="1165">
        <v>45407</v>
      </c>
      <c r="G14375" s="1165">
        <v>45407</v>
      </c>
    </row>
    <row r="14376" spans="1:7">
      <c r="A14376" s="1158">
        <v>16103</v>
      </c>
      <c r="B14376" s="1158">
        <v>34278</v>
      </c>
      <c r="C14376" s="1159" t="s">
        <v>11951</v>
      </c>
      <c r="D14376" s="1159" t="s">
        <v>3179</v>
      </c>
      <c r="E14376" s="1160" t="s">
        <v>11456</v>
      </c>
      <c r="F14376" s="1161">
        <v>44588</v>
      </c>
      <c r="G14376" s="1161">
        <v>45347</v>
      </c>
    </row>
    <row r="14377" spans="1:7" ht="25.5">
      <c r="A14377" s="1162">
        <v>16104</v>
      </c>
      <c r="B14377" s="1162">
        <v>34279</v>
      </c>
      <c r="C14377" s="1163" t="s">
        <v>28090</v>
      </c>
      <c r="D14377" s="1163" t="s">
        <v>28091</v>
      </c>
      <c r="E14377" s="1164" t="s">
        <v>6088</v>
      </c>
      <c r="F14377" s="1165">
        <v>44598</v>
      </c>
      <c r="G14377" s="1165">
        <v>45317</v>
      </c>
    </row>
    <row r="14378" spans="1:7" ht="25.5">
      <c r="A14378" s="1162">
        <v>16105</v>
      </c>
      <c r="B14378" s="1162">
        <v>34280</v>
      </c>
      <c r="C14378" s="1163" t="s">
        <v>28092</v>
      </c>
      <c r="D14378" s="1163" t="s">
        <v>28093</v>
      </c>
      <c r="E14378" s="1164" t="s">
        <v>6088</v>
      </c>
      <c r="F14378" s="1165">
        <v>44608</v>
      </c>
      <c r="G14378" s="1165">
        <v>45327</v>
      </c>
    </row>
    <row r="14379" spans="1:7" ht="25.5">
      <c r="A14379" s="1162">
        <v>16106</v>
      </c>
      <c r="B14379" s="1162">
        <v>34281</v>
      </c>
      <c r="C14379" s="1163" t="s">
        <v>28094</v>
      </c>
      <c r="D14379" s="1163" t="s">
        <v>28095</v>
      </c>
      <c r="E14379" s="1164" t="s">
        <v>6088</v>
      </c>
      <c r="F14379" s="1165">
        <v>44628</v>
      </c>
      <c r="G14379" s="1165">
        <v>45347</v>
      </c>
    </row>
    <row r="14380" spans="1:7" ht="25.5">
      <c r="A14380" s="1162">
        <v>16107</v>
      </c>
      <c r="B14380" s="1162">
        <v>34282</v>
      </c>
      <c r="C14380" s="1163" t="s">
        <v>28096</v>
      </c>
      <c r="D14380" s="1163" t="s">
        <v>28097</v>
      </c>
      <c r="E14380" s="1164" t="s">
        <v>6088</v>
      </c>
      <c r="F14380" s="1165">
        <v>44628</v>
      </c>
      <c r="G14380" s="1165">
        <v>45347</v>
      </c>
    </row>
    <row r="14381" spans="1:7" ht="25.5">
      <c r="A14381" s="1162">
        <v>16108</v>
      </c>
      <c r="B14381" s="1162">
        <v>34283</v>
      </c>
      <c r="C14381" s="1163" t="s">
        <v>28098</v>
      </c>
      <c r="D14381" s="1163" t="s">
        <v>28099</v>
      </c>
      <c r="E14381" s="1164" t="s">
        <v>6088</v>
      </c>
      <c r="F14381" s="1165">
        <v>44588</v>
      </c>
      <c r="G14381" s="1165">
        <v>45307</v>
      </c>
    </row>
    <row r="14382" spans="1:7">
      <c r="A14382" s="1158">
        <v>16109</v>
      </c>
      <c r="B14382" s="1158">
        <v>34284</v>
      </c>
      <c r="C14382" s="1159" t="s">
        <v>11960</v>
      </c>
      <c r="D14382" s="1159" t="s">
        <v>12561</v>
      </c>
      <c r="E14382" s="1160" t="s">
        <v>3029</v>
      </c>
      <c r="F14382" s="1161">
        <v>44808</v>
      </c>
      <c r="G14382" s="1161">
        <v>45057</v>
      </c>
    </row>
    <row r="14383" spans="1:7" ht="38.25">
      <c r="A14383" s="1162">
        <v>16110</v>
      </c>
      <c r="B14383" s="1162">
        <v>34285</v>
      </c>
      <c r="C14383" s="1163" t="s">
        <v>28100</v>
      </c>
      <c r="D14383" s="1163" t="s">
        <v>28101</v>
      </c>
      <c r="E14383" s="1164" t="s">
        <v>3029</v>
      </c>
      <c r="F14383" s="1165">
        <v>44808</v>
      </c>
      <c r="G14383" s="1165">
        <v>45057</v>
      </c>
    </row>
    <row r="14384" spans="1:7" ht="38.25">
      <c r="A14384" s="1162">
        <v>16111</v>
      </c>
      <c r="B14384" s="1162">
        <v>34286</v>
      </c>
      <c r="C14384" s="1163" t="s">
        <v>28102</v>
      </c>
      <c r="D14384" s="1163" t="s">
        <v>28103</v>
      </c>
      <c r="E14384" s="1164" t="s">
        <v>3029</v>
      </c>
      <c r="F14384" s="1165">
        <v>44808</v>
      </c>
      <c r="G14384" s="1165">
        <v>45057</v>
      </c>
    </row>
    <row r="14385" spans="1:7">
      <c r="A14385" s="1158">
        <v>16112</v>
      </c>
      <c r="B14385" s="1158">
        <v>34287</v>
      </c>
      <c r="C14385" s="1159" t="s">
        <v>11969</v>
      </c>
      <c r="D14385" s="1159" t="s">
        <v>12493</v>
      </c>
      <c r="E14385" s="1160" t="s">
        <v>3461</v>
      </c>
      <c r="F14385" s="1161">
        <v>45108</v>
      </c>
      <c r="G14385" s="1161">
        <v>45407</v>
      </c>
    </row>
    <row r="14386" spans="1:7" ht="25.5">
      <c r="A14386" s="1162">
        <v>16113</v>
      </c>
      <c r="B14386" s="1162">
        <v>34288</v>
      </c>
      <c r="C14386" s="1163" t="s">
        <v>28104</v>
      </c>
      <c r="D14386" s="1163" t="s">
        <v>28105</v>
      </c>
      <c r="E14386" s="1164" t="s">
        <v>3461</v>
      </c>
      <c r="F14386" s="1165">
        <v>45108</v>
      </c>
      <c r="G14386" s="1165">
        <v>45407</v>
      </c>
    </row>
    <row r="14387" spans="1:7">
      <c r="A14387" s="1162">
        <v>16114</v>
      </c>
      <c r="B14387" s="1162">
        <v>34289</v>
      </c>
      <c r="C14387" s="1163" t="s">
        <v>13037</v>
      </c>
      <c r="D14387" s="1163" t="s">
        <v>13038</v>
      </c>
      <c r="E14387" s="1164" t="s">
        <v>3461</v>
      </c>
      <c r="F14387" s="1165">
        <v>45108</v>
      </c>
      <c r="G14387" s="1165">
        <v>45407</v>
      </c>
    </row>
    <row r="14388" spans="1:7" ht="25.5">
      <c r="A14388" s="1162">
        <v>16115</v>
      </c>
      <c r="B14388" s="1162">
        <v>34290</v>
      </c>
      <c r="C14388" s="1163" t="s">
        <v>28106</v>
      </c>
      <c r="D14388" s="1163" t="s">
        <v>28107</v>
      </c>
      <c r="E14388" s="1164" t="s">
        <v>3461</v>
      </c>
      <c r="F14388" s="1165">
        <v>45108</v>
      </c>
      <c r="G14388" s="1165">
        <v>45407</v>
      </c>
    </row>
    <row r="14389" spans="1:7" ht="38.25">
      <c r="A14389" s="1162">
        <v>16116</v>
      </c>
      <c r="B14389" s="1162">
        <v>34291</v>
      </c>
      <c r="C14389" s="1163" t="s">
        <v>28108</v>
      </c>
      <c r="D14389" s="1163" t="s">
        <v>28109</v>
      </c>
      <c r="E14389" s="1164" t="s">
        <v>3461</v>
      </c>
      <c r="F14389" s="1165">
        <v>45108</v>
      </c>
      <c r="G14389" s="1165">
        <v>45407</v>
      </c>
    </row>
    <row r="14390" spans="1:7" ht="38.25">
      <c r="A14390" s="1162">
        <v>16117</v>
      </c>
      <c r="B14390" s="1162">
        <v>34292</v>
      </c>
      <c r="C14390" s="1163" t="s">
        <v>28110</v>
      </c>
      <c r="D14390" s="1163" t="s">
        <v>28111</v>
      </c>
      <c r="E14390" s="1164" t="s">
        <v>3461</v>
      </c>
      <c r="F14390" s="1165">
        <v>45108</v>
      </c>
      <c r="G14390" s="1165">
        <v>45407</v>
      </c>
    </row>
    <row r="14391" spans="1:7" ht="38.25">
      <c r="A14391" s="1162">
        <v>16118</v>
      </c>
      <c r="B14391" s="1162">
        <v>34293</v>
      </c>
      <c r="C14391" s="1163" t="s">
        <v>28112</v>
      </c>
      <c r="D14391" s="1163" t="s">
        <v>28113</v>
      </c>
      <c r="E14391" s="1164" t="s">
        <v>3461</v>
      </c>
      <c r="F14391" s="1165">
        <v>45108</v>
      </c>
      <c r="G14391" s="1165">
        <v>45407</v>
      </c>
    </row>
    <row r="14392" spans="1:7" ht="25.5">
      <c r="A14392" s="1162">
        <v>16119</v>
      </c>
      <c r="B14392" s="1162">
        <v>34294</v>
      </c>
      <c r="C14392" s="1163" t="s">
        <v>28114</v>
      </c>
      <c r="D14392" s="1163" t="s">
        <v>28115</v>
      </c>
      <c r="E14392" s="1164" t="s">
        <v>3461</v>
      </c>
      <c r="F14392" s="1165">
        <v>45108</v>
      </c>
      <c r="G14392" s="1165">
        <v>45407</v>
      </c>
    </row>
    <row r="14393" spans="1:7" ht="25.5">
      <c r="A14393" s="1162">
        <v>16120</v>
      </c>
      <c r="B14393" s="1162">
        <v>34295</v>
      </c>
      <c r="C14393" s="1163" t="s">
        <v>28116</v>
      </c>
      <c r="D14393" s="1163" t="s">
        <v>28117</v>
      </c>
      <c r="E14393" s="1164" t="s">
        <v>3461</v>
      </c>
      <c r="F14393" s="1165">
        <v>45108</v>
      </c>
      <c r="G14393" s="1165">
        <v>45407</v>
      </c>
    </row>
    <row r="14394" spans="1:7" ht="25.5">
      <c r="A14394" s="1162">
        <v>16121</v>
      </c>
      <c r="B14394" s="1162">
        <v>34296</v>
      </c>
      <c r="C14394" s="1163" t="s">
        <v>13045</v>
      </c>
      <c r="D14394" s="1163" t="s">
        <v>7240</v>
      </c>
      <c r="E14394" s="1164" t="s">
        <v>3461</v>
      </c>
      <c r="F14394" s="1165">
        <v>45108</v>
      </c>
      <c r="G14394" s="1165">
        <v>45407</v>
      </c>
    </row>
    <row r="14395" spans="1:7" ht="25.5">
      <c r="A14395" s="1162">
        <v>16122</v>
      </c>
      <c r="B14395" s="1162">
        <v>34297</v>
      </c>
      <c r="C14395" s="1163" t="s">
        <v>28118</v>
      </c>
      <c r="D14395" s="1163" t="s">
        <v>28119</v>
      </c>
      <c r="E14395" s="1164" t="s">
        <v>3461</v>
      </c>
      <c r="F14395" s="1165">
        <v>45108</v>
      </c>
      <c r="G14395" s="1165">
        <v>45407</v>
      </c>
    </row>
    <row r="14396" spans="1:7" ht="25.5">
      <c r="A14396" s="1162">
        <v>16123</v>
      </c>
      <c r="B14396" s="1162">
        <v>34298</v>
      </c>
      <c r="C14396" s="1163" t="s">
        <v>12862</v>
      </c>
      <c r="D14396" s="1163" t="s">
        <v>10257</v>
      </c>
      <c r="E14396" s="1164" t="s">
        <v>3461</v>
      </c>
      <c r="F14396" s="1165">
        <v>45108</v>
      </c>
      <c r="G14396" s="1165">
        <v>45407</v>
      </c>
    </row>
    <row r="14397" spans="1:7" ht="38.25">
      <c r="A14397" s="1162">
        <v>16124</v>
      </c>
      <c r="B14397" s="1162">
        <v>34299</v>
      </c>
      <c r="C14397" s="1163" t="s">
        <v>28120</v>
      </c>
      <c r="D14397" s="1163" t="s">
        <v>28121</v>
      </c>
      <c r="E14397" s="1164" t="s">
        <v>3461</v>
      </c>
      <c r="F14397" s="1165">
        <v>45108</v>
      </c>
      <c r="G14397" s="1165">
        <v>45407</v>
      </c>
    </row>
    <row r="14398" spans="1:7" ht="51">
      <c r="A14398" s="1162">
        <v>16125</v>
      </c>
      <c r="B14398" s="1162">
        <v>34300</v>
      </c>
      <c r="C14398" s="1163" t="s">
        <v>28122</v>
      </c>
      <c r="D14398" s="1163" t="s">
        <v>28123</v>
      </c>
      <c r="E14398" s="1164" t="s">
        <v>3461</v>
      </c>
      <c r="F14398" s="1165">
        <v>45108</v>
      </c>
      <c r="G14398" s="1165">
        <v>45407</v>
      </c>
    </row>
    <row r="14399" spans="1:7" ht="38.25">
      <c r="A14399" s="1162">
        <v>16126</v>
      </c>
      <c r="B14399" s="1162">
        <v>34301</v>
      </c>
      <c r="C14399" s="1163" t="s">
        <v>28124</v>
      </c>
      <c r="D14399" s="1163" t="s">
        <v>28125</v>
      </c>
      <c r="E14399" s="1164" t="s">
        <v>3461</v>
      </c>
      <c r="F14399" s="1165">
        <v>45108</v>
      </c>
      <c r="G14399" s="1165">
        <v>45407</v>
      </c>
    </row>
    <row r="14400" spans="1:7" ht="25.5">
      <c r="A14400" s="1162">
        <v>16127</v>
      </c>
      <c r="B14400" s="1162">
        <v>34302</v>
      </c>
      <c r="C14400" s="1163" t="s">
        <v>13056</v>
      </c>
      <c r="D14400" s="1163" t="s">
        <v>13057</v>
      </c>
      <c r="E14400" s="1164" t="s">
        <v>3461</v>
      </c>
      <c r="F14400" s="1165">
        <v>45108</v>
      </c>
      <c r="G14400" s="1165">
        <v>45407</v>
      </c>
    </row>
    <row r="14401" spans="1:7" ht="51">
      <c r="A14401" s="1162">
        <v>16128</v>
      </c>
      <c r="B14401" s="1162">
        <v>34303</v>
      </c>
      <c r="C14401" s="1163" t="s">
        <v>28126</v>
      </c>
      <c r="D14401" s="1163" t="s">
        <v>28127</v>
      </c>
      <c r="E14401" s="1164" t="s">
        <v>3461</v>
      </c>
      <c r="F14401" s="1165">
        <v>45108</v>
      </c>
      <c r="G14401" s="1165">
        <v>45407</v>
      </c>
    </row>
    <row r="14402" spans="1:7" ht="51">
      <c r="A14402" s="1162">
        <v>16129</v>
      </c>
      <c r="B14402" s="1162">
        <v>34304</v>
      </c>
      <c r="C14402" s="1163" t="s">
        <v>28128</v>
      </c>
      <c r="D14402" s="1163" t="s">
        <v>28129</v>
      </c>
      <c r="E14402" s="1164" t="s">
        <v>3461</v>
      </c>
      <c r="F14402" s="1165">
        <v>45108</v>
      </c>
      <c r="G14402" s="1165">
        <v>45407</v>
      </c>
    </row>
    <row r="14403" spans="1:7" ht="38.25">
      <c r="A14403" s="1162">
        <v>16130</v>
      </c>
      <c r="B14403" s="1162">
        <v>34305</v>
      </c>
      <c r="C14403" s="1163" t="s">
        <v>28130</v>
      </c>
      <c r="D14403" s="1163" t="s">
        <v>28131</v>
      </c>
      <c r="E14403" s="1164" t="s">
        <v>3461</v>
      </c>
      <c r="F14403" s="1165">
        <v>45108</v>
      </c>
      <c r="G14403" s="1165">
        <v>45407</v>
      </c>
    </row>
    <row r="14404" spans="1:7" ht="25.5">
      <c r="A14404" s="1158">
        <v>16131</v>
      </c>
      <c r="B14404" s="1158">
        <v>34306</v>
      </c>
      <c r="C14404" s="1159" t="s">
        <v>28132</v>
      </c>
      <c r="D14404" s="1159" t="s">
        <v>28133</v>
      </c>
      <c r="E14404" s="1160" t="s">
        <v>12123</v>
      </c>
      <c r="F14404" s="1161">
        <v>44788</v>
      </c>
      <c r="G14404" s="1161">
        <v>45407</v>
      </c>
    </row>
    <row r="14405" spans="1:7">
      <c r="A14405" s="1162">
        <v>16132</v>
      </c>
      <c r="B14405" s="1162">
        <v>34307</v>
      </c>
      <c r="C14405" s="1163" t="s">
        <v>28134</v>
      </c>
      <c r="D14405" s="1163" t="s">
        <v>28135</v>
      </c>
      <c r="E14405" s="1164" t="s">
        <v>2357</v>
      </c>
      <c r="F14405" s="1165">
        <v>45407</v>
      </c>
      <c r="G14405" s="1165">
        <v>45407</v>
      </c>
    </row>
    <row r="14406" spans="1:7">
      <c r="A14406" s="1158">
        <v>16133</v>
      </c>
      <c r="B14406" s="1158">
        <v>34308</v>
      </c>
      <c r="C14406" s="1159" t="s">
        <v>11960</v>
      </c>
      <c r="D14406" s="1159" t="s">
        <v>12561</v>
      </c>
      <c r="E14406" s="1160" t="s">
        <v>12123</v>
      </c>
      <c r="F14406" s="1161">
        <v>44788</v>
      </c>
      <c r="G14406" s="1161">
        <v>45407</v>
      </c>
    </row>
    <row r="14407" spans="1:7" ht="38.25">
      <c r="A14407" s="1162">
        <v>16134</v>
      </c>
      <c r="B14407" s="1162">
        <v>34309</v>
      </c>
      <c r="C14407" s="1163" t="s">
        <v>28136</v>
      </c>
      <c r="D14407" s="1163" t="s">
        <v>28137</v>
      </c>
      <c r="E14407" s="1164" t="s">
        <v>3029</v>
      </c>
      <c r="F14407" s="1165">
        <v>44788</v>
      </c>
      <c r="G14407" s="1165">
        <v>45037</v>
      </c>
    </row>
    <row r="14408" spans="1:7" ht="38.25">
      <c r="A14408" s="1162">
        <v>16135</v>
      </c>
      <c r="B14408" s="1162">
        <v>34310</v>
      </c>
      <c r="C14408" s="1163" t="s">
        <v>28138</v>
      </c>
      <c r="D14408" s="1163" t="s">
        <v>28139</v>
      </c>
      <c r="E14408" s="1164" t="s">
        <v>3029</v>
      </c>
      <c r="F14408" s="1165">
        <v>44788</v>
      </c>
      <c r="G14408" s="1165">
        <v>45037</v>
      </c>
    </row>
    <row r="14409" spans="1:7" ht="25.5">
      <c r="A14409" s="1162">
        <v>16136</v>
      </c>
      <c r="B14409" s="1162">
        <v>34311</v>
      </c>
      <c r="C14409" s="1163" t="s">
        <v>28140</v>
      </c>
      <c r="D14409" s="1163" t="s">
        <v>28141</v>
      </c>
      <c r="E14409" s="1164" t="s">
        <v>3461</v>
      </c>
      <c r="F14409" s="1165">
        <v>45108</v>
      </c>
      <c r="G14409" s="1165">
        <v>45407</v>
      </c>
    </row>
    <row r="14410" spans="1:7">
      <c r="A14410" s="1158">
        <v>16137</v>
      </c>
      <c r="B14410" s="1158">
        <v>34312</v>
      </c>
      <c r="C14410" s="1159" t="s">
        <v>11969</v>
      </c>
      <c r="D14410" s="1159" t="s">
        <v>12493</v>
      </c>
      <c r="E14410" s="1160" t="s">
        <v>3461</v>
      </c>
      <c r="F14410" s="1161">
        <v>45108</v>
      </c>
      <c r="G14410" s="1161">
        <v>45407</v>
      </c>
    </row>
    <row r="14411" spans="1:7">
      <c r="A14411" s="1162">
        <v>16138</v>
      </c>
      <c r="B14411" s="1162">
        <v>34313</v>
      </c>
      <c r="C14411" s="1163" t="s">
        <v>13037</v>
      </c>
      <c r="D14411" s="1163" t="s">
        <v>13038</v>
      </c>
      <c r="E14411" s="1164" t="s">
        <v>3461</v>
      </c>
      <c r="F14411" s="1165">
        <v>45108</v>
      </c>
      <c r="G14411" s="1165">
        <v>45407</v>
      </c>
    </row>
    <row r="14412" spans="1:7" ht="38.25">
      <c r="A14412" s="1162">
        <v>16139</v>
      </c>
      <c r="B14412" s="1162">
        <v>34314</v>
      </c>
      <c r="C14412" s="1163" t="s">
        <v>28142</v>
      </c>
      <c r="D14412" s="1163" t="s">
        <v>28143</v>
      </c>
      <c r="E14412" s="1164" t="s">
        <v>3461</v>
      </c>
      <c r="F14412" s="1165">
        <v>45108</v>
      </c>
      <c r="G14412" s="1165">
        <v>45407</v>
      </c>
    </row>
    <row r="14413" spans="1:7" ht="38.25">
      <c r="A14413" s="1162">
        <v>16140</v>
      </c>
      <c r="B14413" s="1162">
        <v>34315</v>
      </c>
      <c r="C14413" s="1163" t="s">
        <v>28144</v>
      </c>
      <c r="D14413" s="1163" t="s">
        <v>28145</v>
      </c>
      <c r="E14413" s="1164" t="s">
        <v>3461</v>
      </c>
      <c r="F14413" s="1165">
        <v>45108</v>
      </c>
      <c r="G14413" s="1165">
        <v>45407</v>
      </c>
    </row>
    <row r="14414" spans="1:7" ht="25.5">
      <c r="A14414" s="1162">
        <v>16141</v>
      </c>
      <c r="B14414" s="1162">
        <v>34316</v>
      </c>
      <c r="C14414" s="1163" t="s">
        <v>28146</v>
      </c>
      <c r="D14414" s="1163" t="s">
        <v>28147</v>
      </c>
      <c r="E14414" s="1164" t="s">
        <v>3461</v>
      </c>
      <c r="F14414" s="1165">
        <v>45108</v>
      </c>
      <c r="G14414" s="1165">
        <v>45407</v>
      </c>
    </row>
    <row r="14415" spans="1:7" ht="25.5">
      <c r="A14415" s="1162">
        <v>16142</v>
      </c>
      <c r="B14415" s="1162">
        <v>34317</v>
      </c>
      <c r="C14415" s="1163" t="s">
        <v>28148</v>
      </c>
      <c r="D14415" s="1163" t="s">
        <v>28149</v>
      </c>
      <c r="E14415" s="1164" t="s">
        <v>3461</v>
      </c>
      <c r="F14415" s="1165">
        <v>45108</v>
      </c>
      <c r="G14415" s="1165">
        <v>45407</v>
      </c>
    </row>
    <row r="14416" spans="1:7" ht="38.25">
      <c r="A14416" s="1162">
        <v>16143</v>
      </c>
      <c r="B14416" s="1162">
        <v>34318</v>
      </c>
      <c r="C14416" s="1163" t="s">
        <v>28150</v>
      </c>
      <c r="D14416" s="1163" t="s">
        <v>28151</v>
      </c>
      <c r="E14416" s="1164" t="s">
        <v>3461</v>
      </c>
      <c r="F14416" s="1165">
        <v>45108</v>
      </c>
      <c r="G14416" s="1165">
        <v>45407</v>
      </c>
    </row>
    <row r="14417" spans="1:7" ht="51">
      <c r="A14417" s="1162">
        <v>16144</v>
      </c>
      <c r="B14417" s="1162">
        <v>34319</v>
      </c>
      <c r="C14417" s="1163" t="s">
        <v>28152</v>
      </c>
      <c r="D14417" s="1163" t="s">
        <v>28153</v>
      </c>
      <c r="E14417" s="1164" t="s">
        <v>3461</v>
      </c>
      <c r="F14417" s="1165">
        <v>45108</v>
      </c>
      <c r="G14417" s="1165">
        <v>45407</v>
      </c>
    </row>
    <row r="14418" spans="1:7" ht="51">
      <c r="A14418" s="1162">
        <v>16145</v>
      </c>
      <c r="B14418" s="1162">
        <v>34320</v>
      </c>
      <c r="C14418" s="1163" t="s">
        <v>28154</v>
      </c>
      <c r="D14418" s="1163" t="s">
        <v>28155</v>
      </c>
      <c r="E14418" s="1164" t="s">
        <v>3461</v>
      </c>
      <c r="F14418" s="1165">
        <v>45108</v>
      </c>
      <c r="G14418" s="1165">
        <v>45407</v>
      </c>
    </row>
    <row r="14419" spans="1:7" ht="51">
      <c r="A14419" s="1162">
        <v>16146</v>
      </c>
      <c r="B14419" s="1162">
        <v>34321</v>
      </c>
      <c r="C14419" s="1163" t="s">
        <v>28156</v>
      </c>
      <c r="D14419" s="1163" t="s">
        <v>28157</v>
      </c>
      <c r="E14419" s="1164" t="s">
        <v>3461</v>
      </c>
      <c r="F14419" s="1165">
        <v>45108</v>
      </c>
      <c r="G14419" s="1165">
        <v>45407</v>
      </c>
    </row>
    <row r="14420" spans="1:7" ht="25.5">
      <c r="A14420" s="1162">
        <v>16147</v>
      </c>
      <c r="B14420" s="1162">
        <v>34322</v>
      </c>
      <c r="C14420" s="1163" t="s">
        <v>13056</v>
      </c>
      <c r="D14420" s="1163" t="s">
        <v>13057</v>
      </c>
      <c r="E14420" s="1164" t="s">
        <v>3461</v>
      </c>
      <c r="F14420" s="1165">
        <v>45108</v>
      </c>
      <c r="G14420" s="1165">
        <v>45407</v>
      </c>
    </row>
    <row r="14421" spans="1:7" ht="38.25">
      <c r="A14421" s="1162">
        <v>16148</v>
      </c>
      <c r="B14421" s="1162">
        <v>34323</v>
      </c>
      <c r="C14421" s="1163" t="s">
        <v>28158</v>
      </c>
      <c r="D14421" s="1163" t="s">
        <v>28159</v>
      </c>
      <c r="E14421" s="1164" t="s">
        <v>3461</v>
      </c>
      <c r="F14421" s="1165">
        <v>45108</v>
      </c>
      <c r="G14421" s="1165">
        <v>45407</v>
      </c>
    </row>
    <row r="14422" spans="1:7" ht="38.25">
      <c r="A14422" s="1162">
        <v>16149</v>
      </c>
      <c r="B14422" s="1162">
        <v>34324</v>
      </c>
      <c r="C14422" s="1163" t="s">
        <v>28160</v>
      </c>
      <c r="D14422" s="1163" t="s">
        <v>28161</v>
      </c>
      <c r="E14422" s="1164" t="s">
        <v>3461</v>
      </c>
      <c r="F14422" s="1165">
        <v>45108</v>
      </c>
      <c r="G14422" s="1165">
        <v>45407</v>
      </c>
    </row>
    <row r="14423" spans="1:7" ht="38.25">
      <c r="A14423" s="1162">
        <v>16150</v>
      </c>
      <c r="B14423" s="1162">
        <v>34325</v>
      </c>
      <c r="C14423" s="1163" t="s">
        <v>28162</v>
      </c>
      <c r="D14423" s="1163" t="s">
        <v>28163</v>
      </c>
      <c r="E14423" s="1164" t="s">
        <v>3461</v>
      </c>
      <c r="F14423" s="1165">
        <v>45108</v>
      </c>
      <c r="G14423" s="1165">
        <v>45407</v>
      </c>
    </row>
    <row r="14424" spans="1:7" ht="25.5">
      <c r="A14424" s="1158">
        <v>16151</v>
      </c>
      <c r="B14424" s="1158">
        <v>34326</v>
      </c>
      <c r="C14424" s="1159" t="s">
        <v>28164</v>
      </c>
      <c r="D14424" s="1159" t="s">
        <v>28165</v>
      </c>
      <c r="E14424" s="1160" t="s">
        <v>5118</v>
      </c>
      <c r="F14424" s="1161">
        <v>45055</v>
      </c>
      <c r="G14424" s="1161">
        <v>45309</v>
      </c>
    </row>
    <row r="14425" spans="1:7">
      <c r="A14425" s="1162">
        <v>16152</v>
      </c>
      <c r="B14425" s="1162">
        <v>34327</v>
      </c>
      <c r="C14425" s="1163" t="s">
        <v>28166</v>
      </c>
      <c r="D14425" s="1163" t="s">
        <v>28167</v>
      </c>
      <c r="E14425" s="1164" t="s">
        <v>2357</v>
      </c>
      <c r="F14425" s="1165">
        <v>45309</v>
      </c>
      <c r="G14425" s="1165">
        <v>45309</v>
      </c>
    </row>
    <row r="14426" spans="1:7">
      <c r="A14426" s="1158">
        <v>16153</v>
      </c>
      <c r="B14426" s="1158">
        <v>34328</v>
      </c>
      <c r="C14426" s="1159" t="s">
        <v>11951</v>
      </c>
      <c r="D14426" s="1159" t="s">
        <v>3179</v>
      </c>
      <c r="E14426" s="1160" t="s">
        <v>3287</v>
      </c>
      <c r="F14426" s="1161">
        <v>45055</v>
      </c>
      <c r="G14426" s="1161">
        <v>45144</v>
      </c>
    </row>
    <row r="14427" spans="1:7" ht="38.25">
      <c r="A14427" s="1162">
        <v>16154</v>
      </c>
      <c r="B14427" s="1162">
        <v>34329</v>
      </c>
      <c r="C14427" s="1163" t="s">
        <v>28168</v>
      </c>
      <c r="D14427" s="1163" t="s">
        <v>28169</v>
      </c>
      <c r="E14427" s="1164" t="s">
        <v>3034</v>
      </c>
      <c r="F14427" s="1165">
        <v>45055</v>
      </c>
      <c r="G14427" s="1165">
        <v>45114</v>
      </c>
    </row>
    <row r="14428" spans="1:7" ht="38.25">
      <c r="A14428" s="1162">
        <v>16155</v>
      </c>
      <c r="B14428" s="1162">
        <v>34330</v>
      </c>
      <c r="C14428" s="1163" t="s">
        <v>28170</v>
      </c>
      <c r="D14428" s="1163" t="s">
        <v>28171</v>
      </c>
      <c r="E14428" s="1164" t="s">
        <v>3287</v>
      </c>
      <c r="F14428" s="1165">
        <v>45055</v>
      </c>
      <c r="G14428" s="1165">
        <v>45144</v>
      </c>
    </row>
    <row r="14429" spans="1:7">
      <c r="A14429" s="1158">
        <v>16156</v>
      </c>
      <c r="B14429" s="1158">
        <v>34331</v>
      </c>
      <c r="C14429" s="1159" t="s">
        <v>11960</v>
      </c>
      <c r="D14429" s="1159" t="s">
        <v>12561</v>
      </c>
      <c r="E14429" s="1160" t="s">
        <v>3287</v>
      </c>
      <c r="F14429" s="1161">
        <v>45055</v>
      </c>
      <c r="G14429" s="1161">
        <v>45144</v>
      </c>
    </row>
    <row r="14430" spans="1:7" ht="38.25">
      <c r="A14430" s="1162">
        <v>16157</v>
      </c>
      <c r="B14430" s="1162">
        <v>34332</v>
      </c>
      <c r="C14430" s="1163" t="s">
        <v>28172</v>
      </c>
      <c r="D14430" s="1163" t="s">
        <v>28173</v>
      </c>
      <c r="E14430" s="1164" t="s">
        <v>3287</v>
      </c>
      <c r="F14430" s="1165">
        <v>45055</v>
      </c>
      <c r="G14430" s="1165">
        <v>45144</v>
      </c>
    </row>
    <row r="14431" spans="1:7" ht="38.25">
      <c r="A14431" s="1162">
        <v>16158</v>
      </c>
      <c r="B14431" s="1162">
        <v>34333</v>
      </c>
      <c r="C14431" s="1163" t="s">
        <v>28174</v>
      </c>
      <c r="D14431" s="1163" t="s">
        <v>28175</v>
      </c>
      <c r="E14431" s="1164" t="s">
        <v>3287</v>
      </c>
      <c r="F14431" s="1165">
        <v>45055</v>
      </c>
      <c r="G14431" s="1165">
        <v>45144</v>
      </c>
    </row>
    <row r="14432" spans="1:7">
      <c r="A14432" s="1158">
        <v>16159</v>
      </c>
      <c r="B14432" s="1158">
        <v>34334</v>
      </c>
      <c r="C14432" s="1159" t="s">
        <v>11969</v>
      </c>
      <c r="D14432" s="1159" t="s">
        <v>12493</v>
      </c>
      <c r="E14432" s="1160" t="s">
        <v>9084</v>
      </c>
      <c r="F14432" s="1161">
        <v>45145</v>
      </c>
      <c r="G14432" s="1161">
        <v>45309</v>
      </c>
    </row>
    <row r="14433" spans="1:7" ht="25.5">
      <c r="A14433" s="1162">
        <v>16160</v>
      </c>
      <c r="B14433" s="1162">
        <v>34335</v>
      </c>
      <c r="C14433" s="1163" t="s">
        <v>28176</v>
      </c>
      <c r="D14433" s="1163" t="s">
        <v>28177</v>
      </c>
      <c r="E14433" s="1164" t="s">
        <v>3287</v>
      </c>
      <c r="F14433" s="1165">
        <v>45175</v>
      </c>
      <c r="G14433" s="1165">
        <v>45264</v>
      </c>
    </row>
    <row r="14434" spans="1:7" ht="25.5">
      <c r="A14434" s="1162">
        <v>16161</v>
      </c>
      <c r="B14434" s="1162">
        <v>34336</v>
      </c>
      <c r="C14434" s="1163" t="s">
        <v>13184</v>
      </c>
      <c r="D14434" s="1163" t="s">
        <v>8759</v>
      </c>
      <c r="E14434" s="1164" t="s">
        <v>3287</v>
      </c>
      <c r="F14434" s="1165">
        <v>45220</v>
      </c>
      <c r="G14434" s="1165">
        <v>45309</v>
      </c>
    </row>
    <row r="14435" spans="1:7" ht="38.25">
      <c r="A14435" s="1162">
        <v>16162</v>
      </c>
      <c r="B14435" s="1162">
        <v>34337</v>
      </c>
      <c r="C14435" s="1163" t="s">
        <v>28178</v>
      </c>
      <c r="D14435" s="1163" t="s">
        <v>28179</v>
      </c>
      <c r="E14435" s="1164" t="s">
        <v>3287</v>
      </c>
      <c r="F14435" s="1165">
        <v>45205</v>
      </c>
      <c r="G14435" s="1165">
        <v>45294</v>
      </c>
    </row>
    <row r="14436" spans="1:7" ht="25.5">
      <c r="A14436" s="1162">
        <v>16163</v>
      </c>
      <c r="B14436" s="1162">
        <v>34338</v>
      </c>
      <c r="C14436" s="1163" t="s">
        <v>12865</v>
      </c>
      <c r="D14436" s="1163" t="s">
        <v>7240</v>
      </c>
      <c r="E14436" s="1164" t="s">
        <v>3287</v>
      </c>
      <c r="F14436" s="1165">
        <v>45220</v>
      </c>
      <c r="G14436" s="1165">
        <v>45309</v>
      </c>
    </row>
    <row r="14437" spans="1:7" ht="38.25">
      <c r="A14437" s="1162">
        <v>16164</v>
      </c>
      <c r="B14437" s="1162">
        <v>34339</v>
      </c>
      <c r="C14437" s="1163" t="s">
        <v>28180</v>
      </c>
      <c r="D14437" s="1163" t="s">
        <v>28181</v>
      </c>
      <c r="E14437" s="1164" t="s">
        <v>3287</v>
      </c>
      <c r="F14437" s="1165">
        <v>45205</v>
      </c>
      <c r="G14437" s="1165">
        <v>45294</v>
      </c>
    </row>
    <row r="14438" spans="1:7" ht="25.5">
      <c r="A14438" s="1162">
        <v>16165</v>
      </c>
      <c r="B14438" s="1162">
        <v>34340</v>
      </c>
      <c r="C14438" s="1163" t="s">
        <v>28182</v>
      </c>
      <c r="D14438" s="1163" t="s">
        <v>28183</v>
      </c>
      <c r="E14438" s="1164" t="s">
        <v>3287</v>
      </c>
      <c r="F14438" s="1165">
        <v>45145</v>
      </c>
      <c r="G14438" s="1165">
        <v>45234</v>
      </c>
    </row>
    <row r="14439" spans="1:7" ht="25.5">
      <c r="A14439" s="1158">
        <v>16166</v>
      </c>
      <c r="B14439" s="1158">
        <v>34341</v>
      </c>
      <c r="C14439" s="1159" t="s">
        <v>28184</v>
      </c>
      <c r="D14439" s="1159" t="s">
        <v>28185</v>
      </c>
      <c r="E14439" s="1160" t="s">
        <v>13191</v>
      </c>
      <c r="F14439" s="1161">
        <v>45105</v>
      </c>
      <c r="G14439" s="1161">
        <v>45309</v>
      </c>
    </row>
    <row r="14440" spans="1:7">
      <c r="A14440" s="1162">
        <v>16167</v>
      </c>
      <c r="B14440" s="1162">
        <v>34342</v>
      </c>
      <c r="C14440" s="1163" t="s">
        <v>28186</v>
      </c>
      <c r="D14440" s="1163" t="s">
        <v>28187</v>
      </c>
      <c r="E14440" s="1164" t="s">
        <v>2357</v>
      </c>
      <c r="F14440" s="1165">
        <v>45309</v>
      </c>
      <c r="G14440" s="1165">
        <v>45309</v>
      </c>
    </row>
    <row r="14441" spans="1:7">
      <c r="A14441" s="1158">
        <v>16168</v>
      </c>
      <c r="B14441" s="1158">
        <v>34343</v>
      </c>
      <c r="C14441" s="1159" t="s">
        <v>11960</v>
      </c>
      <c r="D14441" s="1159" t="s">
        <v>12561</v>
      </c>
      <c r="E14441" s="1160" t="s">
        <v>3955</v>
      </c>
      <c r="F14441" s="1161">
        <v>45105</v>
      </c>
      <c r="G14441" s="1161">
        <v>45304</v>
      </c>
    </row>
    <row r="14442" spans="1:7" ht="38.25">
      <c r="A14442" s="1162">
        <v>16169</v>
      </c>
      <c r="B14442" s="1162">
        <v>34344</v>
      </c>
      <c r="C14442" s="1163" t="s">
        <v>28188</v>
      </c>
      <c r="D14442" s="1163" t="s">
        <v>28189</v>
      </c>
      <c r="E14442" s="1164" t="s">
        <v>3308</v>
      </c>
      <c r="F14442" s="1165">
        <v>45105</v>
      </c>
      <c r="G14442" s="1165">
        <v>45204</v>
      </c>
    </row>
    <row r="14443" spans="1:7" ht="38.25">
      <c r="A14443" s="1162">
        <v>16170</v>
      </c>
      <c r="B14443" s="1162">
        <v>34345</v>
      </c>
      <c r="C14443" s="1163" t="s">
        <v>28190</v>
      </c>
      <c r="D14443" s="1163" t="s">
        <v>28191</v>
      </c>
      <c r="E14443" s="1164" t="s">
        <v>3308</v>
      </c>
      <c r="F14443" s="1165">
        <v>45205</v>
      </c>
      <c r="G14443" s="1165">
        <v>45304</v>
      </c>
    </row>
    <row r="14444" spans="1:7">
      <c r="A14444" s="1158">
        <v>16171</v>
      </c>
      <c r="B14444" s="1158">
        <v>34346</v>
      </c>
      <c r="C14444" s="1159" t="s">
        <v>11969</v>
      </c>
      <c r="D14444" s="1159" t="s">
        <v>12493</v>
      </c>
      <c r="E14444" s="1160" t="s">
        <v>13191</v>
      </c>
      <c r="F14444" s="1161">
        <v>45105</v>
      </c>
      <c r="G14444" s="1161">
        <v>45309</v>
      </c>
    </row>
    <row r="14445" spans="1:7" ht="25.5">
      <c r="A14445" s="1162">
        <v>16172</v>
      </c>
      <c r="B14445" s="1162">
        <v>34347</v>
      </c>
      <c r="C14445" s="1163" t="s">
        <v>13184</v>
      </c>
      <c r="D14445" s="1163" t="s">
        <v>8759</v>
      </c>
      <c r="E14445" s="1164" t="s">
        <v>3287</v>
      </c>
      <c r="F14445" s="1165">
        <v>45220</v>
      </c>
      <c r="G14445" s="1165">
        <v>45309</v>
      </c>
    </row>
    <row r="14446" spans="1:7" ht="25.5">
      <c r="A14446" s="1162">
        <v>16173</v>
      </c>
      <c r="B14446" s="1162">
        <v>34348</v>
      </c>
      <c r="C14446" s="1163" t="s">
        <v>28192</v>
      </c>
      <c r="D14446" s="1163" t="s">
        <v>28193</v>
      </c>
      <c r="E14446" s="1164" t="s">
        <v>3287</v>
      </c>
      <c r="F14446" s="1165">
        <v>45105</v>
      </c>
      <c r="G14446" s="1165">
        <v>45194</v>
      </c>
    </row>
    <row r="14447" spans="1:7" ht="38.25">
      <c r="A14447" s="1162">
        <v>16174</v>
      </c>
      <c r="B14447" s="1162">
        <v>34349</v>
      </c>
      <c r="C14447" s="1163" t="s">
        <v>28194</v>
      </c>
      <c r="D14447" s="1163" t="s">
        <v>28195</v>
      </c>
      <c r="E14447" s="1164" t="s">
        <v>3287</v>
      </c>
      <c r="F14447" s="1165">
        <v>45205</v>
      </c>
      <c r="G14447" s="1165">
        <v>45294</v>
      </c>
    </row>
    <row r="14448" spans="1:7" ht="25.5">
      <c r="A14448" s="1162">
        <v>16175</v>
      </c>
      <c r="B14448" s="1162">
        <v>34350</v>
      </c>
      <c r="C14448" s="1163" t="s">
        <v>12865</v>
      </c>
      <c r="D14448" s="1163" t="s">
        <v>7240</v>
      </c>
      <c r="E14448" s="1164" t="s">
        <v>3287</v>
      </c>
      <c r="F14448" s="1165">
        <v>45220</v>
      </c>
      <c r="G14448" s="1165">
        <v>45309</v>
      </c>
    </row>
    <row r="14449" spans="1:7" ht="38.25">
      <c r="A14449" s="1162">
        <v>16176</v>
      </c>
      <c r="B14449" s="1162">
        <v>34351</v>
      </c>
      <c r="C14449" s="1163" t="s">
        <v>28196</v>
      </c>
      <c r="D14449" s="1163" t="s">
        <v>28197</v>
      </c>
      <c r="E14449" s="1164" t="s">
        <v>3287</v>
      </c>
      <c r="F14449" s="1165">
        <v>45205</v>
      </c>
      <c r="G14449" s="1165">
        <v>45294</v>
      </c>
    </row>
    <row r="14450" spans="1:7" ht="25.5">
      <c r="A14450" s="1158">
        <v>16177</v>
      </c>
      <c r="B14450" s="1158">
        <v>34352</v>
      </c>
      <c r="C14450" s="1159" t="s">
        <v>28198</v>
      </c>
      <c r="D14450" s="1159" t="s">
        <v>28199</v>
      </c>
      <c r="E14450" s="1160" t="s">
        <v>3006</v>
      </c>
      <c r="F14450" s="1161">
        <v>45413</v>
      </c>
      <c r="G14450" s="1161">
        <v>45772</v>
      </c>
    </row>
    <row r="14451" spans="1:7">
      <c r="A14451" s="1162">
        <v>16178</v>
      </c>
      <c r="B14451" s="1162">
        <v>34353</v>
      </c>
      <c r="C14451" s="1163" t="s">
        <v>28200</v>
      </c>
      <c r="D14451" s="1163" t="s">
        <v>28201</v>
      </c>
      <c r="E14451" s="1164" t="s">
        <v>2357</v>
      </c>
      <c r="F14451" s="1165">
        <v>45772</v>
      </c>
      <c r="G14451" s="1165">
        <v>45772</v>
      </c>
    </row>
    <row r="14452" spans="1:7">
      <c r="A14452" s="1158">
        <v>16179</v>
      </c>
      <c r="B14452" s="1158">
        <v>34354</v>
      </c>
      <c r="C14452" s="1159" t="s">
        <v>11951</v>
      </c>
      <c r="D14452" s="1159" t="s">
        <v>3179</v>
      </c>
      <c r="E14452" s="1160" t="s">
        <v>3009</v>
      </c>
      <c r="F14452" s="1161">
        <v>45413</v>
      </c>
      <c r="G14452" s="1161">
        <v>45562</v>
      </c>
    </row>
    <row r="14453" spans="1:7" ht="38.25">
      <c r="A14453" s="1162">
        <v>16180</v>
      </c>
      <c r="B14453" s="1162">
        <v>34355</v>
      </c>
      <c r="C14453" s="1163" t="s">
        <v>28202</v>
      </c>
      <c r="D14453" s="1163" t="s">
        <v>28203</v>
      </c>
      <c r="E14453" s="1164" t="s">
        <v>3034</v>
      </c>
      <c r="F14453" s="1165">
        <v>45413</v>
      </c>
      <c r="G14453" s="1165">
        <v>45472</v>
      </c>
    </row>
    <row r="14454" spans="1:7" ht="38.25">
      <c r="A14454" s="1162">
        <v>16181</v>
      </c>
      <c r="B14454" s="1162">
        <v>34356</v>
      </c>
      <c r="C14454" s="1163" t="s">
        <v>28204</v>
      </c>
      <c r="D14454" s="1163" t="s">
        <v>28205</v>
      </c>
      <c r="E14454" s="1164" t="s">
        <v>3287</v>
      </c>
      <c r="F14454" s="1165">
        <v>45473</v>
      </c>
      <c r="G14454" s="1165">
        <v>45562</v>
      </c>
    </row>
    <row r="14455" spans="1:7">
      <c r="A14455" s="1158">
        <v>16182</v>
      </c>
      <c r="B14455" s="1158">
        <v>34357</v>
      </c>
      <c r="C14455" s="1159" t="s">
        <v>11960</v>
      </c>
      <c r="D14455" s="1159" t="s">
        <v>12561</v>
      </c>
      <c r="E14455" s="1160" t="s">
        <v>3064</v>
      </c>
      <c r="F14455" s="1161">
        <v>45563</v>
      </c>
      <c r="G14455" s="1161">
        <v>45742</v>
      </c>
    </row>
    <row r="14456" spans="1:7" ht="38.25">
      <c r="A14456" s="1162">
        <v>16183</v>
      </c>
      <c r="B14456" s="1162">
        <v>34358</v>
      </c>
      <c r="C14456" s="1163" t="s">
        <v>28206</v>
      </c>
      <c r="D14456" s="1163" t="s">
        <v>28207</v>
      </c>
      <c r="E14456" s="1164" t="s">
        <v>3287</v>
      </c>
      <c r="F14456" s="1165">
        <v>45653</v>
      </c>
      <c r="G14456" s="1165">
        <v>45742</v>
      </c>
    </row>
    <row r="14457" spans="1:7" ht="51">
      <c r="A14457" s="1162">
        <v>16184</v>
      </c>
      <c r="B14457" s="1162">
        <v>34359</v>
      </c>
      <c r="C14457" s="1163" t="s">
        <v>28208</v>
      </c>
      <c r="D14457" s="1163" t="s">
        <v>28209</v>
      </c>
      <c r="E14457" s="1164" t="s">
        <v>3287</v>
      </c>
      <c r="F14457" s="1165">
        <v>45563</v>
      </c>
      <c r="G14457" s="1165">
        <v>45652</v>
      </c>
    </row>
    <row r="14458" spans="1:7">
      <c r="A14458" s="1158">
        <v>16185</v>
      </c>
      <c r="B14458" s="1158">
        <v>34360</v>
      </c>
      <c r="C14458" s="1159" t="s">
        <v>11969</v>
      </c>
      <c r="D14458" s="1159" t="s">
        <v>12493</v>
      </c>
      <c r="E14458" s="1160" t="s">
        <v>3849</v>
      </c>
      <c r="F14458" s="1161">
        <v>45563</v>
      </c>
      <c r="G14458" s="1161">
        <v>45772</v>
      </c>
    </row>
    <row r="14459" spans="1:7" ht="25.5">
      <c r="A14459" s="1162">
        <v>16186</v>
      </c>
      <c r="B14459" s="1162">
        <v>34361</v>
      </c>
      <c r="C14459" s="1163" t="s">
        <v>12865</v>
      </c>
      <c r="D14459" s="1163" t="s">
        <v>7240</v>
      </c>
      <c r="E14459" s="1164" t="s">
        <v>3287</v>
      </c>
      <c r="F14459" s="1165">
        <v>45683</v>
      </c>
      <c r="G14459" s="1165">
        <v>45772</v>
      </c>
    </row>
    <row r="14460" spans="1:7" ht="25.5">
      <c r="A14460" s="1162">
        <v>16187</v>
      </c>
      <c r="B14460" s="1162">
        <v>34362</v>
      </c>
      <c r="C14460" s="1163" t="s">
        <v>13184</v>
      </c>
      <c r="D14460" s="1163" t="s">
        <v>8759</v>
      </c>
      <c r="E14460" s="1164" t="s">
        <v>3287</v>
      </c>
      <c r="F14460" s="1165">
        <v>45683</v>
      </c>
      <c r="G14460" s="1165">
        <v>45772</v>
      </c>
    </row>
    <row r="14461" spans="1:7" ht="38.25">
      <c r="A14461" s="1162">
        <v>16188</v>
      </c>
      <c r="B14461" s="1162">
        <v>34363</v>
      </c>
      <c r="C14461" s="1163" t="s">
        <v>28210</v>
      </c>
      <c r="D14461" s="1163" t="s">
        <v>28211</v>
      </c>
      <c r="E14461" s="1164" t="s">
        <v>3287</v>
      </c>
      <c r="F14461" s="1165">
        <v>45683</v>
      </c>
      <c r="G14461" s="1165">
        <v>45772</v>
      </c>
    </row>
    <row r="14462" spans="1:7" ht="38.25">
      <c r="A14462" s="1162">
        <v>16189</v>
      </c>
      <c r="B14462" s="1162">
        <v>34364</v>
      </c>
      <c r="C14462" s="1163" t="s">
        <v>28212</v>
      </c>
      <c r="D14462" s="1163" t="s">
        <v>28213</v>
      </c>
      <c r="E14462" s="1164" t="s">
        <v>3287</v>
      </c>
      <c r="F14462" s="1165">
        <v>45683</v>
      </c>
      <c r="G14462" s="1165">
        <v>45772</v>
      </c>
    </row>
    <row r="14463" spans="1:7" ht="38.25">
      <c r="A14463" s="1162">
        <v>16190</v>
      </c>
      <c r="B14463" s="1162">
        <v>34365</v>
      </c>
      <c r="C14463" s="1163" t="s">
        <v>28214</v>
      </c>
      <c r="D14463" s="1163" t="s">
        <v>28215</v>
      </c>
      <c r="E14463" s="1164" t="s">
        <v>3287</v>
      </c>
      <c r="F14463" s="1165">
        <v>45653</v>
      </c>
      <c r="G14463" s="1165">
        <v>45742</v>
      </c>
    </row>
    <row r="14464" spans="1:7" ht="25.5">
      <c r="A14464" s="1162">
        <v>16191</v>
      </c>
      <c r="B14464" s="1162">
        <v>34366</v>
      </c>
      <c r="C14464" s="1163" t="s">
        <v>28216</v>
      </c>
      <c r="D14464" s="1163" t="s">
        <v>28217</v>
      </c>
      <c r="E14464" s="1164" t="s">
        <v>3287</v>
      </c>
      <c r="F14464" s="1165">
        <v>45563</v>
      </c>
      <c r="G14464" s="1165">
        <v>45652</v>
      </c>
    </row>
    <row r="14465" spans="1:7" ht="25.5">
      <c r="A14465" s="1158">
        <v>16192</v>
      </c>
      <c r="B14465" s="1158">
        <v>34367</v>
      </c>
      <c r="C14465" s="1159" t="s">
        <v>28218</v>
      </c>
      <c r="D14465" s="1159" t="s">
        <v>28219</v>
      </c>
      <c r="E14465" s="1160" t="s">
        <v>3849</v>
      </c>
      <c r="F14465" s="1161">
        <v>45563</v>
      </c>
      <c r="G14465" s="1161">
        <v>45772</v>
      </c>
    </row>
    <row r="14466" spans="1:7">
      <c r="A14466" s="1162">
        <v>16193</v>
      </c>
      <c r="B14466" s="1162">
        <v>34368</v>
      </c>
      <c r="C14466" s="1163" t="s">
        <v>28220</v>
      </c>
      <c r="D14466" s="1163" t="s">
        <v>28221</v>
      </c>
      <c r="E14466" s="1164" t="s">
        <v>2357</v>
      </c>
      <c r="F14466" s="1165">
        <v>45772</v>
      </c>
      <c r="G14466" s="1165">
        <v>45772</v>
      </c>
    </row>
    <row r="14467" spans="1:7">
      <c r="A14467" s="1158">
        <v>16194</v>
      </c>
      <c r="B14467" s="1158">
        <v>34369</v>
      </c>
      <c r="C14467" s="1159" t="s">
        <v>11960</v>
      </c>
      <c r="D14467" s="1159" t="s">
        <v>12561</v>
      </c>
      <c r="E14467" s="1160" t="s">
        <v>3064</v>
      </c>
      <c r="F14467" s="1161">
        <v>45563</v>
      </c>
      <c r="G14467" s="1161">
        <v>45742</v>
      </c>
    </row>
    <row r="14468" spans="1:7" ht="38.25">
      <c r="A14468" s="1162">
        <v>16195</v>
      </c>
      <c r="B14468" s="1162">
        <v>34370</v>
      </c>
      <c r="C14468" s="1163" t="s">
        <v>28222</v>
      </c>
      <c r="D14468" s="1163" t="s">
        <v>28223</v>
      </c>
      <c r="E14468" s="1164" t="s">
        <v>3287</v>
      </c>
      <c r="F14468" s="1165">
        <v>45653</v>
      </c>
      <c r="G14468" s="1165">
        <v>45742</v>
      </c>
    </row>
    <row r="14469" spans="1:7" ht="51">
      <c r="A14469" s="1162">
        <v>16196</v>
      </c>
      <c r="B14469" s="1162">
        <v>34371</v>
      </c>
      <c r="C14469" s="1163" t="s">
        <v>28224</v>
      </c>
      <c r="D14469" s="1163" t="s">
        <v>28225</v>
      </c>
      <c r="E14469" s="1164" t="s">
        <v>3287</v>
      </c>
      <c r="F14469" s="1165">
        <v>45563</v>
      </c>
      <c r="G14469" s="1165">
        <v>45652</v>
      </c>
    </row>
    <row r="14470" spans="1:7">
      <c r="A14470" s="1158">
        <v>16197</v>
      </c>
      <c r="B14470" s="1158">
        <v>34372</v>
      </c>
      <c r="C14470" s="1159" t="s">
        <v>11969</v>
      </c>
      <c r="D14470" s="1159" t="s">
        <v>12493</v>
      </c>
      <c r="E14470" s="1160" t="s">
        <v>3849</v>
      </c>
      <c r="F14470" s="1161">
        <v>45563</v>
      </c>
      <c r="G14470" s="1161">
        <v>45772</v>
      </c>
    </row>
    <row r="14471" spans="1:7" ht="38.25">
      <c r="A14471" s="1162">
        <v>16198</v>
      </c>
      <c r="B14471" s="1162">
        <v>34373</v>
      </c>
      <c r="C14471" s="1163" t="s">
        <v>28226</v>
      </c>
      <c r="D14471" s="1163" t="s">
        <v>28227</v>
      </c>
      <c r="E14471" s="1164" t="s">
        <v>3287</v>
      </c>
      <c r="F14471" s="1165">
        <v>45563</v>
      </c>
      <c r="G14471" s="1165">
        <v>45652</v>
      </c>
    </row>
    <row r="14472" spans="1:7" ht="25.5">
      <c r="A14472" s="1162">
        <v>16199</v>
      </c>
      <c r="B14472" s="1162">
        <v>34374</v>
      </c>
      <c r="C14472" s="1163" t="s">
        <v>13184</v>
      </c>
      <c r="D14472" s="1163" t="s">
        <v>8759</v>
      </c>
      <c r="E14472" s="1164" t="s">
        <v>3287</v>
      </c>
      <c r="F14472" s="1165">
        <v>45683</v>
      </c>
      <c r="G14472" s="1165">
        <v>45772</v>
      </c>
    </row>
    <row r="14473" spans="1:7" ht="38.25">
      <c r="A14473" s="1162">
        <v>16200</v>
      </c>
      <c r="B14473" s="1162">
        <v>34375</v>
      </c>
      <c r="C14473" s="1163" t="s">
        <v>28228</v>
      </c>
      <c r="D14473" s="1163" t="s">
        <v>28229</v>
      </c>
      <c r="E14473" s="1164" t="s">
        <v>3287</v>
      </c>
      <c r="F14473" s="1165">
        <v>45683</v>
      </c>
      <c r="G14473" s="1165">
        <v>45772</v>
      </c>
    </row>
    <row r="14474" spans="1:7" ht="25.5">
      <c r="A14474" s="1162">
        <v>16201</v>
      </c>
      <c r="B14474" s="1162">
        <v>34376</v>
      </c>
      <c r="C14474" s="1163" t="s">
        <v>12865</v>
      </c>
      <c r="D14474" s="1163" t="s">
        <v>7240</v>
      </c>
      <c r="E14474" s="1164" t="s">
        <v>3287</v>
      </c>
      <c r="F14474" s="1165">
        <v>45683</v>
      </c>
      <c r="G14474" s="1165">
        <v>45772</v>
      </c>
    </row>
    <row r="14475" spans="1:7" ht="38.25">
      <c r="A14475" s="1162">
        <v>16202</v>
      </c>
      <c r="B14475" s="1162">
        <v>34377</v>
      </c>
      <c r="C14475" s="1163" t="s">
        <v>28230</v>
      </c>
      <c r="D14475" s="1163" t="s">
        <v>28231</v>
      </c>
      <c r="E14475" s="1164" t="s">
        <v>3287</v>
      </c>
      <c r="F14475" s="1165">
        <v>45683</v>
      </c>
      <c r="G14475" s="1165">
        <v>45772</v>
      </c>
    </row>
    <row r="14476" spans="1:7" ht="25.5">
      <c r="A14476" s="1158">
        <v>16203</v>
      </c>
      <c r="B14476" s="1158">
        <v>34378</v>
      </c>
      <c r="C14476" s="1159" t="s">
        <v>28232</v>
      </c>
      <c r="D14476" s="1159" t="s">
        <v>28233</v>
      </c>
      <c r="E14476" s="1160" t="s">
        <v>3006</v>
      </c>
      <c r="F14476" s="1161">
        <v>45413</v>
      </c>
      <c r="G14476" s="1161">
        <v>45772</v>
      </c>
    </row>
    <row r="14477" spans="1:7">
      <c r="A14477" s="1162">
        <v>16204</v>
      </c>
      <c r="B14477" s="1162">
        <v>34379</v>
      </c>
      <c r="C14477" s="1163" t="s">
        <v>28234</v>
      </c>
      <c r="D14477" s="1163" t="s">
        <v>28235</v>
      </c>
      <c r="E14477" s="1164" t="s">
        <v>2357</v>
      </c>
      <c r="F14477" s="1165">
        <v>45772</v>
      </c>
      <c r="G14477" s="1165">
        <v>45772</v>
      </c>
    </row>
    <row r="14478" spans="1:7">
      <c r="A14478" s="1158">
        <v>16205</v>
      </c>
      <c r="B14478" s="1158">
        <v>34380</v>
      </c>
      <c r="C14478" s="1159" t="s">
        <v>11951</v>
      </c>
      <c r="D14478" s="1159" t="s">
        <v>3179</v>
      </c>
      <c r="E14478" s="1160" t="s">
        <v>3009</v>
      </c>
      <c r="F14478" s="1161">
        <v>45413</v>
      </c>
      <c r="G14478" s="1161">
        <v>45562</v>
      </c>
    </row>
    <row r="14479" spans="1:7" ht="38.25">
      <c r="A14479" s="1162">
        <v>16206</v>
      </c>
      <c r="B14479" s="1162">
        <v>34381</v>
      </c>
      <c r="C14479" s="1163" t="s">
        <v>28236</v>
      </c>
      <c r="D14479" s="1163" t="s">
        <v>28237</v>
      </c>
      <c r="E14479" s="1164" t="s">
        <v>3034</v>
      </c>
      <c r="F14479" s="1165">
        <v>45413</v>
      </c>
      <c r="G14479" s="1165">
        <v>45472</v>
      </c>
    </row>
    <row r="14480" spans="1:7" ht="38.25">
      <c r="A14480" s="1162">
        <v>16207</v>
      </c>
      <c r="B14480" s="1162">
        <v>34382</v>
      </c>
      <c r="C14480" s="1163" t="s">
        <v>28238</v>
      </c>
      <c r="D14480" s="1163" t="s">
        <v>28239</v>
      </c>
      <c r="E14480" s="1164" t="s">
        <v>3287</v>
      </c>
      <c r="F14480" s="1165">
        <v>45473</v>
      </c>
      <c r="G14480" s="1165">
        <v>45562</v>
      </c>
    </row>
    <row r="14481" spans="1:7">
      <c r="A14481" s="1158">
        <v>16208</v>
      </c>
      <c r="B14481" s="1158">
        <v>34383</v>
      </c>
      <c r="C14481" s="1159" t="s">
        <v>11960</v>
      </c>
      <c r="D14481" s="1159" t="s">
        <v>12561</v>
      </c>
      <c r="E14481" s="1160" t="s">
        <v>3064</v>
      </c>
      <c r="F14481" s="1161">
        <v>45563</v>
      </c>
      <c r="G14481" s="1161">
        <v>45742</v>
      </c>
    </row>
    <row r="14482" spans="1:7" ht="38.25">
      <c r="A14482" s="1162">
        <v>16209</v>
      </c>
      <c r="B14482" s="1162">
        <v>34384</v>
      </c>
      <c r="C14482" s="1163" t="s">
        <v>28240</v>
      </c>
      <c r="D14482" s="1163" t="s">
        <v>28241</v>
      </c>
      <c r="E14482" s="1164" t="s">
        <v>3287</v>
      </c>
      <c r="F14482" s="1165">
        <v>45653</v>
      </c>
      <c r="G14482" s="1165">
        <v>45742</v>
      </c>
    </row>
    <row r="14483" spans="1:7" ht="51">
      <c r="A14483" s="1162">
        <v>16210</v>
      </c>
      <c r="B14483" s="1162">
        <v>34385</v>
      </c>
      <c r="C14483" s="1163" t="s">
        <v>28242</v>
      </c>
      <c r="D14483" s="1163" t="s">
        <v>28243</v>
      </c>
      <c r="E14483" s="1164" t="s">
        <v>3287</v>
      </c>
      <c r="F14483" s="1165">
        <v>45563</v>
      </c>
      <c r="G14483" s="1165">
        <v>45652</v>
      </c>
    </row>
    <row r="14484" spans="1:7">
      <c r="A14484" s="1158">
        <v>16211</v>
      </c>
      <c r="B14484" s="1158">
        <v>34386</v>
      </c>
      <c r="C14484" s="1159" t="s">
        <v>11969</v>
      </c>
      <c r="D14484" s="1159" t="s">
        <v>12493</v>
      </c>
      <c r="E14484" s="1160" t="s">
        <v>3849</v>
      </c>
      <c r="F14484" s="1161">
        <v>45563</v>
      </c>
      <c r="G14484" s="1161">
        <v>45772</v>
      </c>
    </row>
    <row r="14485" spans="1:7" ht="38.25">
      <c r="A14485" s="1162">
        <v>16212</v>
      </c>
      <c r="B14485" s="1162">
        <v>34387</v>
      </c>
      <c r="C14485" s="1163" t="s">
        <v>28244</v>
      </c>
      <c r="D14485" s="1163" t="s">
        <v>28245</v>
      </c>
      <c r="E14485" s="1164" t="s">
        <v>3287</v>
      </c>
      <c r="F14485" s="1165">
        <v>45683</v>
      </c>
      <c r="G14485" s="1165">
        <v>45772</v>
      </c>
    </row>
    <row r="14486" spans="1:7" ht="25.5">
      <c r="A14486" s="1162">
        <v>16213</v>
      </c>
      <c r="B14486" s="1162">
        <v>34388</v>
      </c>
      <c r="C14486" s="1163" t="s">
        <v>12865</v>
      </c>
      <c r="D14486" s="1163" t="s">
        <v>7240</v>
      </c>
      <c r="E14486" s="1164" t="s">
        <v>3287</v>
      </c>
      <c r="F14486" s="1165">
        <v>45683</v>
      </c>
      <c r="G14486" s="1165">
        <v>45772</v>
      </c>
    </row>
    <row r="14487" spans="1:7" ht="38.25">
      <c r="A14487" s="1162">
        <v>16214</v>
      </c>
      <c r="B14487" s="1162">
        <v>34389</v>
      </c>
      <c r="C14487" s="1163" t="s">
        <v>28246</v>
      </c>
      <c r="D14487" s="1163" t="s">
        <v>28247</v>
      </c>
      <c r="E14487" s="1164" t="s">
        <v>3287</v>
      </c>
      <c r="F14487" s="1165">
        <v>45683</v>
      </c>
      <c r="G14487" s="1165">
        <v>45772</v>
      </c>
    </row>
    <row r="14488" spans="1:7" ht="25.5">
      <c r="A14488" s="1162">
        <v>16215</v>
      </c>
      <c r="B14488" s="1162">
        <v>34390</v>
      </c>
      <c r="C14488" s="1163" t="s">
        <v>28248</v>
      </c>
      <c r="D14488" s="1163" t="s">
        <v>28249</v>
      </c>
      <c r="E14488" s="1164" t="s">
        <v>3287</v>
      </c>
      <c r="F14488" s="1165">
        <v>45563</v>
      </c>
      <c r="G14488" s="1165">
        <v>45652</v>
      </c>
    </row>
    <row r="14489" spans="1:7" ht="38.25">
      <c r="A14489" s="1162">
        <v>16216</v>
      </c>
      <c r="B14489" s="1162">
        <v>34391</v>
      </c>
      <c r="C14489" s="1163" t="s">
        <v>28250</v>
      </c>
      <c r="D14489" s="1163" t="s">
        <v>28251</v>
      </c>
      <c r="E14489" s="1164" t="s">
        <v>3287</v>
      </c>
      <c r="F14489" s="1165">
        <v>45653</v>
      </c>
      <c r="G14489" s="1165">
        <v>45742</v>
      </c>
    </row>
    <row r="14490" spans="1:7" ht="25.5">
      <c r="A14490" s="1162">
        <v>16217</v>
      </c>
      <c r="B14490" s="1162">
        <v>34392</v>
      </c>
      <c r="C14490" s="1163" t="s">
        <v>13184</v>
      </c>
      <c r="D14490" s="1163" t="s">
        <v>8759</v>
      </c>
      <c r="E14490" s="1164" t="s">
        <v>3287</v>
      </c>
      <c r="F14490" s="1165">
        <v>45683</v>
      </c>
      <c r="G14490" s="1165">
        <v>45772</v>
      </c>
    </row>
    <row r="14491" spans="1:7" ht="25.5">
      <c r="A14491" s="1158">
        <v>16218</v>
      </c>
      <c r="B14491" s="1158">
        <v>34393</v>
      </c>
      <c r="C14491" s="1159" t="s">
        <v>28252</v>
      </c>
      <c r="D14491" s="1159" t="s">
        <v>28253</v>
      </c>
      <c r="E14491" s="1160" t="s">
        <v>28254</v>
      </c>
      <c r="F14491" s="1161">
        <v>45168</v>
      </c>
      <c r="G14491" s="1161">
        <v>45680</v>
      </c>
    </row>
    <row r="14492" spans="1:7">
      <c r="A14492" s="1162">
        <v>16219</v>
      </c>
      <c r="B14492" s="1162">
        <v>34394</v>
      </c>
      <c r="C14492" s="1163" t="s">
        <v>28255</v>
      </c>
      <c r="D14492" s="1163" t="s">
        <v>28256</v>
      </c>
      <c r="E14492" s="1164" t="s">
        <v>2357</v>
      </c>
      <c r="F14492" s="1165">
        <v>45680</v>
      </c>
      <c r="G14492" s="1165">
        <v>45680</v>
      </c>
    </row>
    <row r="14493" spans="1:7">
      <c r="A14493" s="1158">
        <v>16220</v>
      </c>
      <c r="B14493" s="1158">
        <v>34395</v>
      </c>
      <c r="C14493" s="1159" t="s">
        <v>11951</v>
      </c>
      <c r="D14493" s="1159" t="s">
        <v>3179</v>
      </c>
      <c r="E14493" s="1160" t="s">
        <v>13191</v>
      </c>
      <c r="F14493" s="1161">
        <v>45168</v>
      </c>
      <c r="G14493" s="1161">
        <v>45372</v>
      </c>
    </row>
    <row r="14494" spans="1:7" ht="25.5">
      <c r="A14494" s="1162">
        <v>16221</v>
      </c>
      <c r="B14494" s="1162">
        <v>34396</v>
      </c>
      <c r="C14494" s="1163" t="s">
        <v>28257</v>
      </c>
      <c r="D14494" s="1163" t="s">
        <v>28258</v>
      </c>
      <c r="E14494" s="1164" t="s">
        <v>3955</v>
      </c>
      <c r="F14494" s="1165">
        <v>45168</v>
      </c>
      <c r="G14494" s="1165">
        <v>45367</v>
      </c>
    </row>
    <row r="14495" spans="1:7" ht="25.5">
      <c r="A14495" s="1162">
        <v>16222</v>
      </c>
      <c r="B14495" s="1162">
        <v>34397</v>
      </c>
      <c r="C14495" s="1163" t="s">
        <v>28259</v>
      </c>
      <c r="D14495" s="1163" t="s">
        <v>28260</v>
      </c>
      <c r="E14495" s="1164" t="s">
        <v>3955</v>
      </c>
      <c r="F14495" s="1165">
        <v>45173</v>
      </c>
      <c r="G14495" s="1165">
        <v>45372</v>
      </c>
    </row>
    <row r="14496" spans="1:7">
      <c r="A14496" s="1158">
        <v>16223</v>
      </c>
      <c r="B14496" s="1158">
        <v>34398</v>
      </c>
      <c r="C14496" s="1159" t="s">
        <v>11969</v>
      </c>
      <c r="D14496" s="1159" t="s">
        <v>12493</v>
      </c>
      <c r="E14496" s="1160" t="s">
        <v>13267</v>
      </c>
      <c r="F14496" s="1161">
        <v>45173</v>
      </c>
      <c r="G14496" s="1161">
        <v>45680</v>
      </c>
    </row>
    <row r="14497" spans="1:7" ht="25.5">
      <c r="A14497" s="1162">
        <v>16224</v>
      </c>
      <c r="B14497" s="1162">
        <v>34399</v>
      </c>
      <c r="C14497" s="1163" t="s">
        <v>28261</v>
      </c>
      <c r="D14497" s="1163" t="s">
        <v>28262</v>
      </c>
      <c r="E14497" s="1164" t="s">
        <v>13267</v>
      </c>
      <c r="F14497" s="1165">
        <v>45173</v>
      </c>
      <c r="G14497" s="1165">
        <v>45680</v>
      </c>
    </row>
    <row r="14498" spans="1:7" ht="38.25">
      <c r="A14498" s="1162">
        <v>16225</v>
      </c>
      <c r="B14498" s="1162">
        <v>34400</v>
      </c>
      <c r="C14498" s="1163" t="s">
        <v>28263</v>
      </c>
      <c r="D14498" s="1163" t="s">
        <v>28264</v>
      </c>
      <c r="E14498" s="1164" t="s">
        <v>13267</v>
      </c>
      <c r="F14498" s="1165">
        <v>45173</v>
      </c>
      <c r="G14498" s="1165">
        <v>45680</v>
      </c>
    </row>
    <row r="14499" spans="1:7" ht="25.5">
      <c r="A14499" s="1158">
        <v>16226</v>
      </c>
      <c r="B14499" s="1158">
        <v>34401</v>
      </c>
      <c r="C14499" s="1159" t="s">
        <v>28265</v>
      </c>
      <c r="D14499" s="1159" t="s">
        <v>28266</v>
      </c>
      <c r="E14499" s="1160" t="s">
        <v>13267</v>
      </c>
      <c r="F14499" s="1161">
        <v>45173</v>
      </c>
      <c r="G14499" s="1161">
        <v>45680</v>
      </c>
    </row>
    <row r="14500" spans="1:7">
      <c r="A14500" s="1162">
        <v>16227</v>
      </c>
      <c r="B14500" s="1162">
        <v>34402</v>
      </c>
      <c r="C14500" s="1163" t="s">
        <v>28267</v>
      </c>
      <c r="D14500" s="1163" t="s">
        <v>28268</v>
      </c>
      <c r="E14500" s="1164" t="s">
        <v>2357</v>
      </c>
      <c r="F14500" s="1165">
        <v>45680</v>
      </c>
      <c r="G14500" s="1165">
        <v>45680</v>
      </c>
    </row>
    <row r="14501" spans="1:7">
      <c r="A14501" s="1158">
        <v>16228</v>
      </c>
      <c r="B14501" s="1158">
        <v>34403</v>
      </c>
      <c r="C14501" s="1159" t="s">
        <v>11969</v>
      </c>
      <c r="D14501" s="1159" t="s">
        <v>12493</v>
      </c>
      <c r="E14501" s="1160" t="s">
        <v>13267</v>
      </c>
      <c r="F14501" s="1161">
        <v>45173</v>
      </c>
      <c r="G14501" s="1161">
        <v>45680</v>
      </c>
    </row>
    <row r="14502" spans="1:7" ht="38.25">
      <c r="A14502" s="1162">
        <v>16229</v>
      </c>
      <c r="B14502" s="1162">
        <v>34404</v>
      </c>
      <c r="C14502" s="1163" t="s">
        <v>28269</v>
      </c>
      <c r="D14502" s="1163" t="s">
        <v>28270</v>
      </c>
      <c r="E14502" s="1164" t="s">
        <v>13267</v>
      </c>
      <c r="F14502" s="1165">
        <v>45173</v>
      </c>
      <c r="G14502" s="1165">
        <v>45680</v>
      </c>
    </row>
    <row r="14503" spans="1:7" ht="25.5">
      <c r="A14503" s="1162">
        <v>16230</v>
      </c>
      <c r="B14503" s="1162">
        <v>34405</v>
      </c>
      <c r="C14503" s="1163" t="s">
        <v>28271</v>
      </c>
      <c r="D14503" s="1163" t="s">
        <v>28272</v>
      </c>
      <c r="E14503" s="1164" t="s">
        <v>13267</v>
      </c>
      <c r="F14503" s="1165">
        <v>45173</v>
      </c>
      <c r="G14503" s="1165">
        <v>45680</v>
      </c>
    </row>
    <row r="14504" spans="1:7" ht="25.5">
      <c r="A14504" s="1158">
        <v>16231</v>
      </c>
      <c r="B14504" s="1158">
        <v>38439</v>
      </c>
      <c r="C14504" s="1159" t="s">
        <v>28273</v>
      </c>
      <c r="D14504" s="1159" t="s">
        <v>28274</v>
      </c>
      <c r="E14504" s="1160" t="s">
        <v>9571</v>
      </c>
      <c r="F14504" s="1161">
        <v>45268</v>
      </c>
      <c r="G14504" s="1161">
        <v>45867</v>
      </c>
    </row>
    <row r="14505" spans="1:7">
      <c r="A14505" s="1162">
        <v>16232</v>
      </c>
      <c r="B14505" s="1162">
        <v>39000</v>
      </c>
      <c r="C14505" s="1163" t="s">
        <v>28275</v>
      </c>
      <c r="D14505" s="1163" t="s">
        <v>28276</v>
      </c>
      <c r="E14505" s="1164" t="s">
        <v>2357</v>
      </c>
      <c r="F14505" s="1165">
        <v>45867</v>
      </c>
      <c r="G14505" s="1165">
        <v>45867</v>
      </c>
    </row>
    <row r="14506" spans="1:7">
      <c r="A14506" s="1158">
        <v>16233</v>
      </c>
      <c r="B14506" s="1158">
        <v>38999</v>
      </c>
      <c r="C14506" s="1159" t="s">
        <v>25330</v>
      </c>
      <c r="D14506" s="1159" t="s">
        <v>3179</v>
      </c>
      <c r="E14506" s="1160" t="s">
        <v>3461</v>
      </c>
      <c r="F14506" s="1161">
        <v>45268</v>
      </c>
      <c r="G14506" s="1161">
        <v>45567</v>
      </c>
    </row>
    <row r="14507" spans="1:7" ht="25.5">
      <c r="A14507" s="1162">
        <v>16234</v>
      </c>
      <c r="B14507" s="1162">
        <v>38997</v>
      </c>
      <c r="C14507" s="1163" t="s">
        <v>28277</v>
      </c>
      <c r="D14507" s="1163" t="s">
        <v>28278</v>
      </c>
      <c r="E14507" s="1164" t="s">
        <v>3461</v>
      </c>
      <c r="F14507" s="1165">
        <v>45268</v>
      </c>
      <c r="G14507" s="1165">
        <v>45567</v>
      </c>
    </row>
    <row r="14508" spans="1:7">
      <c r="A14508" s="1158">
        <v>16235</v>
      </c>
      <c r="B14508" s="1158">
        <v>39001</v>
      </c>
      <c r="C14508" s="1159" t="s">
        <v>16387</v>
      </c>
      <c r="D14508" s="1159" t="s">
        <v>12493</v>
      </c>
      <c r="E14508" s="1160" t="s">
        <v>3461</v>
      </c>
      <c r="F14508" s="1161">
        <v>45568</v>
      </c>
      <c r="G14508" s="1161">
        <v>45867</v>
      </c>
    </row>
    <row r="14509" spans="1:7" ht="38.25">
      <c r="A14509" s="1162">
        <v>16236</v>
      </c>
      <c r="B14509" s="1162">
        <v>38998</v>
      </c>
      <c r="C14509" s="1163" t="s">
        <v>28279</v>
      </c>
      <c r="D14509" s="1163" t="s">
        <v>28280</v>
      </c>
      <c r="E14509" s="1164" t="s">
        <v>3461</v>
      </c>
      <c r="F14509" s="1165">
        <v>45568</v>
      </c>
      <c r="G14509" s="1165">
        <v>45867</v>
      </c>
    </row>
    <row r="14510" spans="1:7" ht="25.5">
      <c r="A14510" s="1158">
        <v>16237</v>
      </c>
      <c r="B14510" s="1158">
        <v>38440</v>
      </c>
      <c r="C14510" s="1159" t="s">
        <v>28281</v>
      </c>
      <c r="D14510" s="1159" t="s">
        <v>28282</v>
      </c>
      <c r="E14510" s="1160" t="s">
        <v>3461</v>
      </c>
      <c r="F14510" s="1161">
        <v>45268</v>
      </c>
      <c r="G14510" s="1161">
        <v>45567</v>
      </c>
    </row>
    <row r="14511" spans="1:7">
      <c r="A14511" s="1162">
        <v>16238</v>
      </c>
      <c r="B14511" s="1162">
        <v>39003</v>
      </c>
      <c r="C14511" s="1163" t="s">
        <v>28283</v>
      </c>
      <c r="D14511" s="1163" t="s">
        <v>28284</v>
      </c>
      <c r="E14511" s="1164" t="s">
        <v>2357</v>
      </c>
      <c r="F14511" s="1165">
        <v>45567</v>
      </c>
      <c r="G14511" s="1165">
        <v>45567</v>
      </c>
    </row>
    <row r="14512" spans="1:7">
      <c r="A14512" s="1158">
        <v>16239</v>
      </c>
      <c r="B14512" s="1158">
        <v>39002</v>
      </c>
      <c r="C14512" s="1159" t="s">
        <v>25330</v>
      </c>
      <c r="D14512" s="1159" t="s">
        <v>3179</v>
      </c>
      <c r="E14512" s="1160" t="s">
        <v>3461</v>
      </c>
      <c r="F14512" s="1161">
        <v>45268</v>
      </c>
      <c r="G14512" s="1161">
        <v>45567</v>
      </c>
    </row>
    <row r="14513" spans="1:7" ht="25.5">
      <c r="A14513" s="1162">
        <v>16240</v>
      </c>
      <c r="B14513" s="1162">
        <v>38996</v>
      </c>
      <c r="C14513" s="1163" t="s">
        <v>28285</v>
      </c>
      <c r="D14513" s="1163" t="s">
        <v>28286</v>
      </c>
      <c r="E14513" s="1164" t="s">
        <v>3461</v>
      </c>
      <c r="F14513" s="1165">
        <v>45268</v>
      </c>
      <c r="G14513" s="1165">
        <v>45567</v>
      </c>
    </row>
    <row r="14514" spans="1:7" ht="25.5">
      <c r="A14514" s="1158">
        <v>16241</v>
      </c>
      <c r="B14514" s="1158">
        <v>34406</v>
      </c>
      <c r="C14514" s="1159" t="s">
        <v>28287</v>
      </c>
      <c r="D14514" s="1159" t="s">
        <v>28288</v>
      </c>
      <c r="E14514" s="1160" t="s">
        <v>3983</v>
      </c>
      <c r="F14514" s="1161">
        <v>44968</v>
      </c>
      <c r="G14514" s="1161">
        <v>45247</v>
      </c>
    </row>
    <row r="14515" spans="1:7">
      <c r="A14515" s="1162">
        <v>16242</v>
      </c>
      <c r="B14515" s="1162">
        <v>34407</v>
      </c>
      <c r="C14515" s="1163" t="s">
        <v>28289</v>
      </c>
      <c r="D14515" s="1163" t="s">
        <v>28290</v>
      </c>
      <c r="E14515" s="1164" t="s">
        <v>2357</v>
      </c>
      <c r="F14515" s="1165">
        <v>45247</v>
      </c>
      <c r="G14515" s="1165">
        <v>45247</v>
      </c>
    </row>
    <row r="14516" spans="1:7">
      <c r="A14516" s="1158">
        <v>16243</v>
      </c>
      <c r="B14516" s="1158">
        <v>34408</v>
      </c>
      <c r="C14516" s="1159" t="s">
        <v>11951</v>
      </c>
      <c r="D14516" s="1159" t="s">
        <v>3179</v>
      </c>
      <c r="E14516" s="1160" t="s">
        <v>3955</v>
      </c>
      <c r="F14516" s="1161">
        <v>44968</v>
      </c>
      <c r="G14516" s="1161">
        <v>45167</v>
      </c>
    </row>
    <row r="14517" spans="1:7" ht="25.5">
      <c r="A14517" s="1162">
        <v>16244</v>
      </c>
      <c r="B14517" s="1162">
        <v>34409</v>
      </c>
      <c r="C14517" s="1163" t="s">
        <v>28291</v>
      </c>
      <c r="D14517" s="1163" t="s">
        <v>28292</v>
      </c>
      <c r="E14517" s="1164" t="s">
        <v>3955</v>
      </c>
      <c r="F14517" s="1165">
        <v>44968</v>
      </c>
      <c r="G14517" s="1165">
        <v>45167</v>
      </c>
    </row>
    <row r="14518" spans="1:7">
      <c r="A14518" s="1158">
        <v>16245</v>
      </c>
      <c r="B14518" s="1158">
        <v>34410</v>
      </c>
      <c r="C14518" s="1159" t="s">
        <v>11969</v>
      </c>
      <c r="D14518" s="1159" t="s">
        <v>12493</v>
      </c>
      <c r="E14518" s="1160" t="s">
        <v>3029</v>
      </c>
      <c r="F14518" s="1161">
        <v>44998</v>
      </c>
      <c r="G14518" s="1161">
        <v>45247</v>
      </c>
    </row>
    <row r="14519" spans="1:7" ht="38.25">
      <c r="A14519" s="1162">
        <v>16246</v>
      </c>
      <c r="B14519" s="1162">
        <v>34411</v>
      </c>
      <c r="C14519" s="1163" t="s">
        <v>28293</v>
      </c>
      <c r="D14519" s="1163" t="s">
        <v>28294</v>
      </c>
      <c r="E14519" s="1164" t="s">
        <v>3029</v>
      </c>
      <c r="F14519" s="1165">
        <v>44998</v>
      </c>
      <c r="G14519" s="1165">
        <v>45247</v>
      </c>
    </row>
    <row r="14520" spans="1:7" ht="25.5">
      <c r="A14520" s="1162">
        <v>16247</v>
      </c>
      <c r="B14520" s="1162">
        <v>34412</v>
      </c>
      <c r="C14520" s="1163" t="s">
        <v>28295</v>
      </c>
      <c r="D14520" s="1163" t="s">
        <v>28296</v>
      </c>
      <c r="E14520" s="1164" t="s">
        <v>3029</v>
      </c>
      <c r="F14520" s="1165">
        <v>44998</v>
      </c>
      <c r="G14520" s="1165">
        <v>45247</v>
      </c>
    </row>
    <row r="14521" spans="1:7" ht="25.5">
      <c r="A14521" s="1158">
        <v>16248</v>
      </c>
      <c r="B14521" s="1158">
        <v>38442</v>
      </c>
      <c r="C14521" s="1159" t="s">
        <v>28297</v>
      </c>
      <c r="D14521" s="1159" t="s">
        <v>28298</v>
      </c>
      <c r="E14521" s="1160" t="s">
        <v>9571</v>
      </c>
      <c r="F14521" s="1161">
        <v>44723</v>
      </c>
      <c r="G14521" s="1161">
        <v>45322</v>
      </c>
    </row>
    <row r="14522" spans="1:7">
      <c r="A14522" s="1162">
        <v>16249</v>
      </c>
      <c r="B14522" s="1162">
        <v>38986</v>
      </c>
      <c r="C14522" s="1163" t="s">
        <v>28299</v>
      </c>
      <c r="D14522" s="1163" t="s">
        <v>28300</v>
      </c>
      <c r="E14522" s="1164" t="s">
        <v>2357</v>
      </c>
      <c r="F14522" s="1165">
        <v>45322</v>
      </c>
      <c r="G14522" s="1165">
        <v>45322</v>
      </c>
    </row>
    <row r="14523" spans="1:7">
      <c r="A14523" s="1158">
        <v>16250</v>
      </c>
      <c r="B14523" s="1158">
        <v>38982</v>
      </c>
      <c r="C14523" s="1159" t="s">
        <v>25330</v>
      </c>
      <c r="D14523" s="1159" t="s">
        <v>3179</v>
      </c>
      <c r="E14523" s="1160" t="s">
        <v>9571</v>
      </c>
      <c r="F14523" s="1161">
        <v>44723</v>
      </c>
      <c r="G14523" s="1161">
        <v>45322</v>
      </c>
    </row>
    <row r="14524" spans="1:7" ht="25.5">
      <c r="A14524" s="1162">
        <v>16251</v>
      </c>
      <c r="B14524" s="1162">
        <v>38994</v>
      </c>
      <c r="C14524" s="1163" t="s">
        <v>28301</v>
      </c>
      <c r="D14524" s="1163" t="s">
        <v>28302</v>
      </c>
      <c r="E14524" s="1164" t="s">
        <v>9571</v>
      </c>
      <c r="F14524" s="1165">
        <v>44723</v>
      </c>
      <c r="G14524" s="1165">
        <v>45322</v>
      </c>
    </row>
    <row r="14525" spans="1:7" ht="25.5">
      <c r="A14525" s="1158">
        <v>16252</v>
      </c>
      <c r="B14525" s="1158">
        <v>38443</v>
      </c>
      <c r="C14525" s="1159" t="s">
        <v>28303</v>
      </c>
      <c r="D14525" s="1159" t="s">
        <v>28304</v>
      </c>
      <c r="E14525" s="1160" t="s">
        <v>9571</v>
      </c>
      <c r="F14525" s="1161">
        <v>44723</v>
      </c>
      <c r="G14525" s="1161">
        <v>45322</v>
      </c>
    </row>
    <row r="14526" spans="1:7">
      <c r="A14526" s="1162">
        <v>16253</v>
      </c>
      <c r="B14526" s="1162">
        <v>38987</v>
      </c>
      <c r="C14526" s="1163" t="s">
        <v>28305</v>
      </c>
      <c r="D14526" s="1163" t="s">
        <v>28306</v>
      </c>
      <c r="E14526" s="1164" t="s">
        <v>2357</v>
      </c>
      <c r="F14526" s="1165">
        <v>45322</v>
      </c>
      <c r="G14526" s="1165">
        <v>45322</v>
      </c>
    </row>
    <row r="14527" spans="1:7">
      <c r="A14527" s="1158">
        <v>16254</v>
      </c>
      <c r="B14527" s="1158">
        <v>38988</v>
      </c>
      <c r="C14527" s="1159" t="s">
        <v>25330</v>
      </c>
      <c r="D14527" s="1159" t="s">
        <v>3179</v>
      </c>
      <c r="E14527" s="1160" t="s">
        <v>9571</v>
      </c>
      <c r="F14527" s="1161">
        <v>44723</v>
      </c>
      <c r="G14527" s="1161">
        <v>45322</v>
      </c>
    </row>
    <row r="14528" spans="1:7" ht="25.5">
      <c r="A14528" s="1162">
        <v>16255</v>
      </c>
      <c r="B14528" s="1162">
        <v>38993</v>
      </c>
      <c r="C14528" s="1163" t="s">
        <v>28307</v>
      </c>
      <c r="D14528" s="1163" t="s">
        <v>28308</v>
      </c>
      <c r="E14528" s="1164" t="s">
        <v>9571</v>
      </c>
      <c r="F14528" s="1165">
        <v>44723</v>
      </c>
      <c r="G14528" s="1165">
        <v>45322</v>
      </c>
    </row>
    <row r="14529" spans="1:7" ht="25.5">
      <c r="A14529" s="1158">
        <v>16256</v>
      </c>
      <c r="B14529" s="1158">
        <v>34413</v>
      </c>
      <c r="C14529" s="1159" t="s">
        <v>28309</v>
      </c>
      <c r="D14529" s="1159" t="s">
        <v>28310</v>
      </c>
      <c r="E14529" s="1160" t="s">
        <v>3934</v>
      </c>
      <c r="F14529" s="1161">
        <v>45318</v>
      </c>
      <c r="G14529" s="1161">
        <v>46192</v>
      </c>
    </row>
    <row r="14530" spans="1:7">
      <c r="A14530" s="1162">
        <v>16257</v>
      </c>
      <c r="B14530" s="1162">
        <v>34414</v>
      </c>
      <c r="C14530" s="1163" t="s">
        <v>28311</v>
      </c>
      <c r="D14530" s="1163" t="s">
        <v>28312</v>
      </c>
      <c r="E14530" s="1164" t="s">
        <v>2357</v>
      </c>
      <c r="F14530" s="1165">
        <v>46192</v>
      </c>
      <c r="G14530" s="1165">
        <v>46192</v>
      </c>
    </row>
    <row r="14531" spans="1:7">
      <c r="A14531" s="1158">
        <v>16258</v>
      </c>
      <c r="B14531" s="1158">
        <v>34415</v>
      </c>
      <c r="C14531" s="1159" t="s">
        <v>11951</v>
      </c>
      <c r="D14531" s="1159" t="s">
        <v>3179</v>
      </c>
      <c r="E14531" s="1160" t="s">
        <v>9571</v>
      </c>
      <c r="F14531" s="1161">
        <v>45318</v>
      </c>
      <c r="G14531" s="1161">
        <v>45917</v>
      </c>
    </row>
    <row r="14532" spans="1:7" ht="25.5">
      <c r="A14532" s="1162">
        <v>16259</v>
      </c>
      <c r="B14532" s="1162">
        <v>34416</v>
      </c>
      <c r="C14532" s="1163" t="s">
        <v>28313</v>
      </c>
      <c r="D14532" s="1163" t="s">
        <v>28314</v>
      </c>
      <c r="E14532" s="1164" t="s">
        <v>9571</v>
      </c>
      <c r="F14532" s="1165">
        <v>45318</v>
      </c>
      <c r="G14532" s="1165">
        <v>45917</v>
      </c>
    </row>
    <row r="14533" spans="1:7" ht="25.5">
      <c r="A14533" s="1162">
        <v>16260</v>
      </c>
      <c r="B14533" s="1162">
        <v>34417</v>
      </c>
      <c r="C14533" s="1163" t="s">
        <v>28315</v>
      </c>
      <c r="D14533" s="1163" t="s">
        <v>28316</v>
      </c>
      <c r="E14533" s="1164" t="s">
        <v>9571</v>
      </c>
      <c r="F14533" s="1165">
        <v>45318</v>
      </c>
      <c r="G14533" s="1165">
        <v>45917</v>
      </c>
    </row>
    <row r="14534" spans="1:7" ht="38.25">
      <c r="A14534" s="1162">
        <v>16261</v>
      </c>
      <c r="B14534" s="1162">
        <v>34418</v>
      </c>
      <c r="C14534" s="1163" t="s">
        <v>28317</v>
      </c>
      <c r="D14534" s="1163" t="s">
        <v>28318</v>
      </c>
      <c r="E14534" s="1164" t="s">
        <v>9571</v>
      </c>
      <c r="F14534" s="1165">
        <v>45318</v>
      </c>
      <c r="G14534" s="1165">
        <v>45917</v>
      </c>
    </row>
    <row r="14535" spans="1:7">
      <c r="A14535" s="1158">
        <v>16262</v>
      </c>
      <c r="B14535" s="1158">
        <v>34419</v>
      </c>
      <c r="C14535" s="1159" t="s">
        <v>11960</v>
      </c>
      <c r="D14535" s="1159" t="s">
        <v>12561</v>
      </c>
      <c r="E14535" s="1160" t="s">
        <v>9571</v>
      </c>
      <c r="F14535" s="1161">
        <v>45593</v>
      </c>
      <c r="G14535" s="1161">
        <v>46192</v>
      </c>
    </row>
    <row r="14536" spans="1:7" ht="38.25">
      <c r="A14536" s="1162">
        <v>16263</v>
      </c>
      <c r="B14536" s="1162">
        <v>34420</v>
      </c>
      <c r="C14536" s="1163" t="s">
        <v>28319</v>
      </c>
      <c r="D14536" s="1163" t="s">
        <v>28320</v>
      </c>
      <c r="E14536" s="1164" t="s">
        <v>9571</v>
      </c>
      <c r="F14536" s="1165">
        <v>45593</v>
      </c>
      <c r="G14536" s="1165">
        <v>46192</v>
      </c>
    </row>
    <row r="14537" spans="1:7" ht="38.25">
      <c r="A14537" s="1162">
        <v>16264</v>
      </c>
      <c r="B14537" s="1162">
        <v>34421</v>
      </c>
      <c r="C14537" s="1163" t="s">
        <v>28321</v>
      </c>
      <c r="D14537" s="1163" t="s">
        <v>28322</v>
      </c>
      <c r="E14537" s="1164" t="s">
        <v>9571</v>
      </c>
      <c r="F14537" s="1165">
        <v>45593</v>
      </c>
      <c r="G14537" s="1165">
        <v>46192</v>
      </c>
    </row>
    <row r="14538" spans="1:7" ht="25.5">
      <c r="A14538" s="1158">
        <v>16265</v>
      </c>
      <c r="B14538" s="1158">
        <v>34422</v>
      </c>
      <c r="C14538" s="1159" t="s">
        <v>28323</v>
      </c>
      <c r="D14538" s="1159" t="s">
        <v>28324</v>
      </c>
      <c r="E14538" s="1160" t="s">
        <v>9571</v>
      </c>
      <c r="F14538" s="1161">
        <v>45593</v>
      </c>
      <c r="G14538" s="1161">
        <v>46192</v>
      </c>
    </row>
    <row r="14539" spans="1:7">
      <c r="A14539" s="1162">
        <v>16266</v>
      </c>
      <c r="B14539" s="1162">
        <v>34423</v>
      </c>
      <c r="C14539" s="1163" t="s">
        <v>28325</v>
      </c>
      <c r="D14539" s="1163" t="s">
        <v>28326</v>
      </c>
      <c r="E14539" s="1164" t="s">
        <v>2357</v>
      </c>
      <c r="F14539" s="1165">
        <v>46192</v>
      </c>
      <c r="G14539" s="1165">
        <v>46192</v>
      </c>
    </row>
    <row r="14540" spans="1:7">
      <c r="A14540" s="1158">
        <v>16267</v>
      </c>
      <c r="B14540" s="1158">
        <v>34424</v>
      </c>
      <c r="C14540" s="1159" t="s">
        <v>11960</v>
      </c>
      <c r="D14540" s="1159" t="s">
        <v>12561</v>
      </c>
      <c r="E14540" s="1160" t="s">
        <v>9571</v>
      </c>
      <c r="F14540" s="1161">
        <v>45593</v>
      </c>
      <c r="G14540" s="1161">
        <v>46192</v>
      </c>
    </row>
    <row r="14541" spans="1:7" ht="38.25">
      <c r="A14541" s="1162">
        <v>16268</v>
      </c>
      <c r="B14541" s="1162">
        <v>34425</v>
      </c>
      <c r="C14541" s="1163" t="s">
        <v>28327</v>
      </c>
      <c r="D14541" s="1163" t="s">
        <v>28328</v>
      </c>
      <c r="E14541" s="1164" t="s">
        <v>9571</v>
      </c>
      <c r="F14541" s="1165">
        <v>45593</v>
      </c>
      <c r="G14541" s="1165">
        <v>46192</v>
      </c>
    </row>
    <row r="14542" spans="1:7" ht="38.25">
      <c r="A14542" s="1162">
        <v>16269</v>
      </c>
      <c r="B14542" s="1162">
        <v>34426</v>
      </c>
      <c r="C14542" s="1163" t="s">
        <v>28329</v>
      </c>
      <c r="D14542" s="1163" t="s">
        <v>28330</v>
      </c>
      <c r="E14542" s="1164" t="s">
        <v>9571</v>
      </c>
      <c r="F14542" s="1165">
        <v>45593</v>
      </c>
      <c r="G14542" s="1165">
        <v>46192</v>
      </c>
    </row>
    <row r="14543" spans="1:7" ht="25.5">
      <c r="A14543" s="1158">
        <v>16270</v>
      </c>
      <c r="B14543" s="1158">
        <v>34427</v>
      </c>
      <c r="C14543" s="1159" t="s">
        <v>28331</v>
      </c>
      <c r="D14543" s="1159" t="s">
        <v>28332</v>
      </c>
      <c r="E14543" s="1160" t="s">
        <v>3934</v>
      </c>
      <c r="F14543" s="1161">
        <v>45318</v>
      </c>
      <c r="G14543" s="1161">
        <v>46192</v>
      </c>
    </row>
    <row r="14544" spans="1:7">
      <c r="A14544" s="1162">
        <v>16271</v>
      </c>
      <c r="B14544" s="1162">
        <v>34428</v>
      </c>
      <c r="C14544" s="1163" t="s">
        <v>28333</v>
      </c>
      <c r="D14544" s="1163" t="s">
        <v>28334</v>
      </c>
      <c r="E14544" s="1164" t="s">
        <v>2357</v>
      </c>
      <c r="F14544" s="1165">
        <v>46192</v>
      </c>
      <c r="G14544" s="1165">
        <v>46192</v>
      </c>
    </row>
    <row r="14545" spans="1:7">
      <c r="A14545" s="1158">
        <v>16272</v>
      </c>
      <c r="B14545" s="1158">
        <v>34429</v>
      </c>
      <c r="C14545" s="1159" t="s">
        <v>11951</v>
      </c>
      <c r="D14545" s="1159" t="s">
        <v>3179</v>
      </c>
      <c r="E14545" s="1160" t="s">
        <v>9571</v>
      </c>
      <c r="F14545" s="1161">
        <v>45318</v>
      </c>
      <c r="G14545" s="1161">
        <v>45917</v>
      </c>
    </row>
    <row r="14546" spans="1:7" ht="25.5">
      <c r="A14546" s="1162">
        <v>16273</v>
      </c>
      <c r="B14546" s="1162">
        <v>34430</v>
      </c>
      <c r="C14546" s="1163" t="s">
        <v>28335</v>
      </c>
      <c r="D14546" s="1163" t="s">
        <v>28336</v>
      </c>
      <c r="E14546" s="1164" t="s">
        <v>9571</v>
      </c>
      <c r="F14546" s="1165">
        <v>45318</v>
      </c>
      <c r="G14546" s="1165">
        <v>45917</v>
      </c>
    </row>
    <row r="14547" spans="1:7" ht="25.5">
      <c r="A14547" s="1162">
        <v>16274</v>
      </c>
      <c r="B14547" s="1162">
        <v>34431</v>
      </c>
      <c r="C14547" s="1163" t="s">
        <v>28337</v>
      </c>
      <c r="D14547" s="1163" t="s">
        <v>28338</v>
      </c>
      <c r="E14547" s="1164" t="s">
        <v>9571</v>
      </c>
      <c r="F14547" s="1165">
        <v>45318</v>
      </c>
      <c r="G14547" s="1165">
        <v>45917</v>
      </c>
    </row>
    <row r="14548" spans="1:7" ht="38.25">
      <c r="A14548" s="1162">
        <v>16275</v>
      </c>
      <c r="B14548" s="1162">
        <v>34432</v>
      </c>
      <c r="C14548" s="1163" t="s">
        <v>28339</v>
      </c>
      <c r="D14548" s="1163" t="s">
        <v>28340</v>
      </c>
      <c r="E14548" s="1164" t="s">
        <v>9571</v>
      </c>
      <c r="F14548" s="1165">
        <v>45318</v>
      </c>
      <c r="G14548" s="1165">
        <v>45917</v>
      </c>
    </row>
    <row r="14549" spans="1:7">
      <c r="A14549" s="1158">
        <v>16276</v>
      </c>
      <c r="B14549" s="1158">
        <v>34433</v>
      </c>
      <c r="C14549" s="1159" t="s">
        <v>11960</v>
      </c>
      <c r="D14549" s="1159" t="s">
        <v>12561</v>
      </c>
      <c r="E14549" s="1160" t="s">
        <v>9571</v>
      </c>
      <c r="F14549" s="1161">
        <v>45593</v>
      </c>
      <c r="G14549" s="1161">
        <v>46192</v>
      </c>
    </row>
    <row r="14550" spans="1:7" ht="38.25">
      <c r="A14550" s="1162">
        <v>16277</v>
      </c>
      <c r="B14550" s="1162">
        <v>34434</v>
      </c>
      <c r="C14550" s="1163" t="s">
        <v>28327</v>
      </c>
      <c r="D14550" s="1163" t="s">
        <v>28341</v>
      </c>
      <c r="E14550" s="1164" t="s">
        <v>9571</v>
      </c>
      <c r="F14550" s="1165">
        <v>45593</v>
      </c>
      <c r="G14550" s="1165">
        <v>46192</v>
      </c>
    </row>
    <row r="14551" spans="1:7" ht="38.25">
      <c r="A14551" s="1162">
        <v>16278</v>
      </c>
      <c r="B14551" s="1162">
        <v>34435</v>
      </c>
      <c r="C14551" s="1163" t="s">
        <v>28342</v>
      </c>
      <c r="D14551" s="1163" t="s">
        <v>28343</v>
      </c>
      <c r="E14551" s="1164" t="s">
        <v>9571</v>
      </c>
      <c r="F14551" s="1165">
        <v>45593</v>
      </c>
      <c r="G14551" s="1165">
        <v>46192</v>
      </c>
    </row>
    <row r="14552" spans="1:7" ht="25.5">
      <c r="A14552" s="1158">
        <v>16279</v>
      </c>
      <c r="B14552" s="1158">
        <v>34436</v>
      </c>
      <c r="C14552" s="1159" t="s">
        <v>28344</v>
      </c>
      <c r="D14552" s="1159" t="s">
        <v>28345</v>
      </c>
      <c r="E14552" s="1160" t="s">
        <v>9571</v>
      </c>
      <c r="F14552" s="1161">
        <v>45593</v>
      </c>
      <c r="G14552" s="1161">
        <v>46192</v>
      </c>
    </row>
    <row r="14553" spans="1:7">
      <c r="A14553" s="1162">
        <v>16280</v>
      </c>
      <c r="B14553" s="1162">
        <v>34437</v>
      </c>
      <c r="C14553" s="1163" t="s">
        <v>28346</v>
      </c>
      <c r="D14553" s="1163" t="s">
        <v>28347</v>
      </c>
      <c r="E14553" s="1164" t="s">
        <v>2357</v>
      </c>
      <c r="F14553" s="1165">
        <v>46192</v>
      </c>
      <c r="G14553" s="1165">
        <v>46192</v>
      </c>
    </row>
    <row r="14554" spans="1:7">
      <c r="A14554" s="1158">
        <v>16281</v>
      </c>
      <c r="B14554" s="1158">
        <v>34438</v>
      </c>
      <c r="C14554" s="1159" t="s">
        <v>11960</v>
      </c>
      <c r="D14554" s="1159" t="s">
        <v>12561</v>
      </c>
      <c r="E14554" s="1160" t="s">
        <v>9571</v>
      </c>
      <c r="F14554" s="1161">
        <v>45593</v>
      </c>
      <c r="G14554" s="1161">
        <v>46192</v>
      </c>
    </row>
    <row r="14555" spans="1:7" ht="38.25">
      <c r="A14555" s="1162">
        <v>16282</v>
      </c>
      <c r="B14555" s="1162">
        <v>34439</v>
      </c>
      <c r="C14555" s="1163" t="s">
        <v>28348</v>
      </c>
      <c r="D14555" s="1163" t="s">
        <v>28349</v>
      </c>
      <c r="E14555" s="1164" t="s">
        <v>9571</v>
      </c>
      <c r="F14555" s="1165">
        <v>45593</v>
      </c>
      <c r="G14555" s="1165">
        <v>46192</v>
      </c>
    </row>
    <row r="14556" spans="1:7" ht="38.25">
      <c r="A14556" s="1162">
        <v>16283</v>
      </c>
      <c r="B14556" s="1162">
        <v>34440</v>
      </c>
      <c r="C14556" s="1163" t="s">
        <v>28350</v>
      </c>
      <c r="D14556" s="1163" t="s">
        <v>28351</v>
      </c>
      <c r="E14556" s="1164" t="s">
        <v>9571</v>
      </c>
      <c r="F14556" s="1165">
        <v>45593</v>
      </c>
      <c r="G14556" s="1165">
        <v>46192</v>
      </c>
    </row>
    <row r="14557" spans="1:7" ht="25.5">
      <c r="A14557" s="1158">
        <v>16284</v>
      </c>
      <c r="B14557" s="1158">
        <v>34441</v>
      </c>
      <c r="C14557" s="1159" t="s">
        <v>28352</v>
      </c>
      <c r="D14557" s="1159" t="s">
        <v>28353</v>
      </c>
      <c r="E14557" s="1160" t="s">
        <v>13483</v>
      </c>
      <c r="F14557" s="1161">
        <v>44993</v>
      </c>
      <c r="G14557" s="1161">
        <v>46092</v>
      </c>
    </row>
    <row r="14558" spans="1:7">
      <c r="A14558" s="1162">
        <v>16285</v>
      </c>
      <c r="B14558" s="1162">
        <v>34442</v>
      </c>
      <c r="C14558" s="1163" t="s">
        <v>28354</v>
      </c>
      <c r="D14558" s="1163" t="s">
        <v>28355</v>
      </c>
      <c r="E14558" s="1164" t="s">
        <v>2357</v>
      </c>
      <c r="F14558" s="1165">
        <v>46092</v>
      </c>
      <c r="G14558" s="1165">
        <v>46092</v>
      </c>
    </row>
    <row r="14559" spans="1:7">
      <c r="A14559" s="1158">
        <v>16286</v>
      </c>
      <c r="B14559" s="1158">
        <v>34443</v>
      </c>
      <c r="C14559" s="1159" t="s">
        <v>11951</v>
      </c>
      <c r="D14559" s="1159" t="s">
        <v>3179</v>
      </c>
      <c r="E14559" s="1160" t="s">
        <v>9571</v>
      </c>
      <c r="F14559" s="1161">
        <v>44993</v>
      </c>
      <c r="G14559" s="1161">
        <v>45592</v>
      </c>
    </row>
    <row r="14560" spans="1:7" ht="25.5">
      <c r="A14560" s="1162">
        <v>16287</v>
      </c>
      <c r="B14560" s="1162">
        <v>34444</v>
      </c>
      <c r="C14560" s="1163" t="s">
        <v>28356</v>
      </c>
      <c r="D14560" s="1163" t="s">
        <v>28357</v>
      </c>
      <c r="E14560" s="1164" t="s">
        <v>9571</v>
      </c>
      <c r="F14560" s="1165">
        <v>44993</v>
      </c>
      <c r="G14560" s="1165">
        <v>45592</v>
      </c>
    </row>
    <row r="14561" spans="1:7" ht="25.5">
      <c r="A14561" s="1162">
        <v>16288</v>
      </c>
      <c r="B14561" s="1162">
        <v>34445</v>
      </c>
      <c r="C14561" s="1163" t="s">
        <v>28358</v>
      </c>
      <c r="D14561" s="1163" t="s">
        <v>28359</v>
      </c>
      <c r="E14561" s="1164" t="s">
        <v>9571</v>
      </c>
      <c r="F14561" s="1165">
        <v>44993</v>
      </c>
      <c r="G14561" s="1165">
        <v>45592</v>
      </c>
    </row>
    <row r="14562" spans="1:7">
      <c r="A14562" s="1158">
        <v>16289</v>
      </c>
      <c r="B14562" s="1158">
        <v>34446</v>
      </c>
      <c r="C14562" s="1159" t="s">
        <v>11960</v>
      </c>
      <c r="D14562" s="1159" t="s">
        <v>12561</v>
      </c>
      <c r="E14562" s="1160" t="s">
        <v>6327</v>
      </c>
      <c r="F14562" s="1161">
        <v>45593</v>
      </c>
      <c r="G14562" s="1161">
        <v>46092</v>
      </c>
    </row>
    <row r="14563" spans="1:7" ht="38.25">
      <c r="A14563" s="1162">
        <v>16290</v>
      </c>
      <c r="B14563" s="1162">
        <v>34447</v>
      </c>
      <c r="C14563" s="1163" t="s">
        <v>28360</v>
      </c>
      <c r="D14563" s="1163" t="s">
        <v>28361</v>
      </c>
      <c r="E14563" s="1164" t="s">
        <v>6327</v>
      </c>
      <c r="F14563" s="1165">
        <v>45593</v>
      </c>
      <c r="G14563" s="1165">
        <v>46092</v>
      </c>
    </row>
    <row r="14564" spans="1:7" ht="38.25">
      <c r="A14564" s="1162">
        <v>16291</v>
      </c>
      <c r="B14564" s="1162">
        <v>34448</v>
      </c>
      <c r="C14564" s="1163" t="s">
        <v>28362</v>
      </c>
      <c r="D14564" s="1163" t="s">
        <v>28363</v>
      </c>
      <c r="E14564" s="1164" t="s">
        <v>6327</v>
      </c>
      <c r="F14564" s="1165">
        <v>45593</v>
      </c>
      <c r="G14564" s="1165">
        <v>46092</v>
      </c>
    </row>
    <row r="14565" spans="1:7">
      <c r="A14565" s="1158">
        <v>16292</v>
      </c>
      <c r="B14565" s="1158">
        <v>34449</v>
      </c>
      <c r="C14565" s="1159" t="s">
        <v>11969</v>
      </c>
      <c r="D14565" s="1159" t="s">
        <v>12493</v>
      </c>
      <c r="E14565" s="1160" t="s">
        <v>6327</v>
      </c>
      <c r="F14565" s="1161">
        <v>45593</v>
      </c>
      <c r="G14565" s="1161">
        <v>46092</v>
      </c>
    </row>
    <row r="14566" spans="1:7" ht="25.5">
      <c r="A14566" s="1162">
        <v>16293</v>
      </c>
      <c r="B14566" s="1162">
        <v>34450</v>
      </c>
      <c r="C14566" s="1163" t="s">
        <v>28364</v>
      </c>
      <c r="D14566" s="1163" t="s">
        <v>28365</v>
      </c>
      <c r="E14566" s="1164" t="s">
        <v>6327</v>
      </c>
      <c r="F14566" s="1165">
        <v>45593</v>
      </c>
      <c r="G14566" s="1165">
        <v>46092</v>
      </c>
    </row>
    <row r="14567" spans="1:7" ht="25.5">
      <c r="A14567" s="1158">
        <v>16294</v>
      </c>
      <c r="B14567" s="1158">
        <v>34451</v>
      </c>
      <c r="C14567" s="1159" t="s">
        <v>28366</v>
      </c>
      <c r="D14567" s="1159" t="s">
        <v>28367</v>
      </c>
      <c r="E14567" s="1160" t="s">
        <v>6327</v>
      </c>
      <c r="F14567" s="1161">
        <v>45593</v>
      </c>
      <c r="G14567" s="1161">
        <v>46092</v>
      </c>
    </row>
    <row r="14568" spans="1:7">
      <c r="A14568" s="1162">
        <v>16295</v>
      </c>
      <c r="B14568" s="1162">
        <v>34452</v>
      </c>
      <c r="C14568" s="1163" t="s">
        <v>28368</v>
      </c>
      <c r="D14568" s="1163" t="s">
        <v>28369</v>
      </c>
      <c r="E14568" s="1164" t="s">
        <v>2357</v>
      </c>
      <c r="F14568" s="1165">
        <v>46092</v>
      </c>
      <c r="G14568" s="1165">
        <v>46092</v>
      </c>
    </row>
    <row r="14569" spans="1:7">
      <c r="A14569" s="1158">
        <v>16296</v>
      </c>
      <c r="B14569" s="1158">
        <v>34453</v>
      </c>
      <c r="C14569" s="1159" t="s">
        <v>11960</v>
      </c>
      <c r="D14569" s="1159" t="s">
        <v>12561</v>
      </c>
      <c r="E14569" s="1160" t="s">
        <v>6327</v>
      </c>
      <c r="F14569" s="1161">
        <v>45593</v>
      </c>
      <c r="G14569" s="1161">
        <v>46092</v>
      </c>
    </row>
    <row r="14570" spans="1:7" ht="38.25">
      <c r="A14570" s="1162">
        <v>16297</v>
      </c>
      <c r="B14570" s="1162">
        <v>34454</v>
      </c>
      <c r="C14570" s="1163" t="s">
        <v>28370</v>
      </c>
      <c r="D14570" s="1163" t="s">
        <v>28371</v>
      </c>
      <c r="E14570" s="1164" t="s">
        <v>6327</v>
      </c>
      <c r="F14570" s="1165">
        <v>45593</v>
      </c>
      <c r="G14570" s="1165">
        <v>46092</v>
      </c>
    </row>
    <row r="14571" spans="1:7" ht="38.25">
      <c r="A14571" s="1162">
        <v>16298</v>
      </c>
      <c r="B14571" s="1162">
        <v>34455</v>
      </c>
      <c r="C14571" s="1163" t="s">
        <v>28372</v>
      </c>
      <c r="D14571" s="1163" t="s">
        <v>28373</v>
      </c>
      <c r="E14571" s="1164" t="s">
        <v>6327</v>
      </c>
      <c r="F14571" s="1165">
        <v>45593</v>
      </c>
      <c r="G14571" s="1165">
        <v>46092</v>
      </c>
    </row>
    <row r="14572" spans="1:7">
      <c r="A14572" s="1158">
        <v>16299</v>
      </c>
      <c r="B14572" s="1158">
        <v>34456</v>
      </c>
      <c r="C14572" s="1159" t="s">
        <v>11969</v>
      </c>
      <c r="D14572" s="1159" t="s">
        <v>12493</v>
      </c>
      <c r="E14572" s="1160" t="s">
        <v>6327</v>
      </c>
      <c r="F14572" s="1161">
        <v>45593</v>
      </c>
      <c r="G14572" s="1161">
        <v>46092</v>
      </c>
    </row>
    <row r="14573" spans="1:7" ht="25.5">
      <c r="A14573" s="1162">
        <v>16300</v>
      </c>
      <c r="B14573" s="1162">
        <v>34457</v>
      </c>
      <c r="C14573" s="1163" t="s">
        <v>28374</v>
      </c>
      <c r="D14573" s="1163" t="s">
        <v>28375</v>
      </c>
      <c r="E14573" s="1164" t="s">
        <v>6327</v>
      </c>
      <c r="F14573" s="1165">
        <v>45593</v>
      </c>
      <c r="G14573" s="1165">
        <v>46092</v>
      </c>
    </row>
    <row r="14574" spans="1:7" ht="25.5">
      <c r="A14574" s="1158">
        <v>16301</v>
      </c>
      <c r="B14574" s="1158">
        <v>34458</v>
      </c>
      <c r="C14574" s="1159" t="s">
        <v>28376</v>
      </c>
      <c r="D14574" s="1159" t="s">
        <v>28377</v>
      </c>
      <c r="E14574" s="1160" t="s">
        <v>6327</v>
      </c>
      <c r="F14574" s="1161">
        <v>45593</v>
      </c>
      <c r="G14574" s="1161">
        <v>46092</v>
      </c>
    </row>
    <row r="14575" spans="1:7">
      <c r="A14575" s="1162">
        <v>16302</v>
      </c>
      <c r="B14575" s="1162">
        <v>34459</v>
      </c>
      <c r="C14575" s="1163" t="s">
        <v>28378</v>
      </c>
      <c r="D14575" s="1163" t="s">
        <v>28379</v>
      </c>
      <c r="E14575" s="1164" t="s">
        <v>2357</v>
      </c>
      <c r="F14575" s="1165">
        <v>46092</v>
      </c>
      <c r="G14575" s="1165">
        <v>46092</v>
      </c>
    </row>
    <row r="14576" spans="1:7">
      <c r="A14576" s="1158">
        <v>16303</v>
      </c>
      <c r="B14576" s="1158">
        <v>34460</v>
      </c>
      <c r="C14576" s="1159" t="s">
        <v>11960</v>
      </c>
      <c r="D14576" s="1159" t="s">
        <v>12561</v>
      </c>
      <c r="E14576" s="1160" t="s">
        <v>6327</v>
      </c>
      <c r="F14576" s="1161">
        <v>45593</v>
      </c>
      <c r="G14576" s="1161">
        <v>46092</v>
      </c>
    </row>
    <row r="14577" spans="1:7" ht="38.25">
      <c r="A14577" s="1162">
        <v>16304</v>
      </c>
      <c r="B14577" s="1162">
        <v>34461</v>
      </c>
      <c r="C14577" s="1163" t="s">
        <v>28380</v>
      </c>
      <c r="D14577" s="1163" t="s">
        <v>28381</v>
      </c>
      <c r="E14577" s="1164" t="s">
        <v>6327</v>
      </c>
      <c r="F14577" s="1165">
        <v>45593</v>
      </c>
      <c r="G14577" s="1165">
        <v>46092</v>
      </c>
    </row>
    <row r="14578" spans="1:7" ht="38.25">
      <c r="A14578" s="1162">
        <v>16305</v>
      </c>
      <c r="B14578" s="1162">
        <v>34462</v>
      </c>
      <c r="C14578" s="1163" t="s">
        <v>28382</v>
      </c>
      <c r="D14578" s="1163" t="s">
        <v>28383</v>
      </c>
      <c r="E14578" s="1164" t="s">
        <v>6327</v>
      </c>
      <c r="F14578" s="1165">
        <v>45593</v>
      </c>
      <c r="G14578" s="1165">
        <v>46092</v>
      </c>
    </row>
    <row r="14579" spans="1:7">
      <c r="A14579" s="1158">
        <v>16306</v>
      </c>
      <c r="B14579" s="1158">
        <v>34463</v>
      </c>
      <c r="C14579" s="1159" t="s">
        <v>11969</v>
      </c>
      <c r="D14579" s="1159" t="s">
        <v>12493</v>
      </c>
      <c r="E14579" s="1160" t="s">
        <v>6327</v>
      </c>
      <c r="F14579" s="1161">
        <v>45593</v>
      </c>
      <c r="G14579" s="1161">
        <v>46092</v>
      </c>
    </row>
    <row r="14580" spans="1:7" ht="25.5">
      <c r="A14580" s="1162">
        <v>16307</v>
      </c>
      <c r="B14580" s="1162">
        <v>34464</v>
      </c>
      <c r="C14580" s="1163" t="s">
        <v>28384</v>
      </c>
      <c r="D14580" s="1163" t="s">
        <v>28385</v>
      </c>
      <c r="E14580" s="1164" t="s">
        <v>6327</v>
      </c>
      <c r="F14580" s="1165">
        <v>45593</v>
      </c>
      <c r="G14580" s="1165">
        <v>46092</v>
      </c>
    </row>
    <row r="14581" spans="1:7" ht="25.5">
      <c r="A14581" s="1158">
        <v>16308</v>
      </c>
      <c r="B14581" s="1158">
        <v>34465</v>
      </c>
      <c r="C14581" s="1159" t="s">
        <v>28386</v>
      </c>
      <c r="D14581" s="1159" t="s">
        <v>28387</v>
      </c>
      <c r="E14581" s="1160" t="s">
        <v>6327</v>
      </c>
      <c r="F14581" s="1161">
        <v>45593</v>
      </c>
      <c r="G14581" s="1161">
        <v>46092</v>
      </c>
    </row>
    <row r="14582" spans="1:7">
      <c r="A14582" s="1162">
        <v>16309</v>
      </c>
      <c r="B14582" s="1162">
        <v>34466</v>
      </c>
      <c r="C14582" s="1163" t="s">
        <v>28388</v>
      </c>
      <c r="D14582" s="1163" t="s">
        <v>28389</v>
      </c>
      <c r="E14582" s="1164" t="s">
        <v>2357</v>
      </c>
      <c r="F14582" s="1165">
        <v>46092</v>
      </c>
      <c r="G14582" s="1165">
        <v>46092</v>
      </c>
    </row>
    <row r="14583" spans="1:7">
      <c r="A14583" s="1158">
        <v>16310</v>
      </c>
      <c r="B14583" s="1158">
        <v>34467</v>
      </c>
      <c r="C14583" s="1159" t="s">
        <v>11960</v>
      </c>
      <c r="D14583" s="1159" t="s">
        <v>12561</v>
      </c>
      <c r="E14583" s="1160" t="s">
        <v>6327</v>
      </c>
      <c r="F14583" s="1161">
        <v>45593</v>
      </c>
      <c r="G14583" s="1161">
        <v>46092</v>
      </c>
    </row>
    <row r="14584" spans="1:7" ht="38.25">
      <c r="A14584" s="1162">
        <v>16311</v>
      </c>
      <c r="B14584" s="1162">
        <v>34468</v>
      </c>
      <c r="C14584" s="1163" t="s">
        <v>28390</v>
      </c>
      <c r="D14584" s="1163" t="s">
        <v>28391</v>
      </c>
      <c r="E14584" s="1164" t="s">
        <v>6327</v>
      </c>
      <c r="F14584" s="1165">
        <v>45593</v>
      </c>
      <c r="G14584" s="1165">
        <v>46092</v>
      </c>
    </row>
    <row r="14585" spans="1:7" ht="38.25">
      <c r="A14585" s="1162">
        <v>16312</v>
      </c>
      <c r="B14585" s="1162">
        <v>34469</v>
      </c>
      <c r="C14585" s="1163" t="s">
        <v>28392</v>
      </c>
      <c r="D14585" s="1163" t="s">
        <v>28393</v>
      </c>
      <c r="E14585" s="1164" t="s">
        <v>6327</v>
      </c>
      <c r="F14585" s="1165">
        <v>45593</v>
      </c>
      <c r="G14585" s="1165">
        <v>46092</v>
      </c>
    </row>
    <row r="14586" spans="1:7">
      <c r="A14586" s="1158">
        <v>16313</v>
      </c>
      <c r="B14586" s="1158">
        <v>34470</v>
      </c>
      <c r="C14586" s="1159" t="s">
        <v>11969</v>
      </c>
      <c r="D14586" s="1159" t="s">
        <v>12493</v>
      </c>
      <c r="E14586" s="1160" t="s">
        <v>6327</v>
      </c>
      <c r="F14586" s="1161">
        <v>45593</v>
      </c>
      <c r="G14586" s="1161">
        <v>46092</v>
      </c>
    </row>
    <row r="14587" spans="1:7" ht="25.5">
      <c r="A14587" s="1162">
        <v>16314</v>
      </c>
      <c r="B14587" s="1162">
        <v>34471</v>
      </c>
      <c r="C14587" s="1163" t="s">
        <v>28394</v>
      </c>
      <c r="D14587" s="1163" t="s">
        <v>28395</v>
      </c>
      <c r="E14587" s="1164" t="s">
        <v>6327</v>
      </c>
      <c r="F14587" s="1165">
        <v>45593</v>
      </c>
      <c r="G14587" s="1165">
        <v>46092</v>
      </c>
    </row>
    <row r="14588" spans="1:7" ht="25.5">
      <c r="A14588" s="1158">
        <v>16315</v>
      </c>
      <c r="B14588" s="1158">
        <v>34472</v>
      </c>
      <c r="C14588" s="1159" t="s">
        <v>28396</v>
      </c>
      <c r="D14588" s="1159" t="s">
        <v>28397</v>
      </c>
      <c r="E14588" s="1160" t="s">
        <v>12835</v>
      </c>
      <c r="F14588" s="1161">
        <v>44993</v>
      </c>
      <c r="G14588" s="1161">
        <v>45992</v>
      </c>
    </row>
    <row r="14589" spans="1:7">
      <c r="A14589" s="1162">
        <v>16316</v>
      </c>
      <c r="B14589" s="1162">
        <v>34473</v>
      </c>
      <c r="C14589" s="1163" t="s">
        <v>28398</v>
      </c>
      <c r="D14589" s="1163" t="s">
        <v>28399</v>
      </c>
      <c r="E14589" s="1164" t="s">
        <v>2357</v>
      </c>
      <c r="F14589" s="1165">
        <v>45992</v>
      </c>
      <c r="G14589" s="1165">
        <v>45992</v>
      </c>
    </row>
    <row r="14590" spans="1:7">
      <c r="A14590" s="1158">
        <v>16317</v>
      </c>
      <c r="B14590" s="1158">
        <v>34474</v>
      </c>
      <c r="C14590" s="1159" t="s">
        <v>11951</v>
      </c>
      <c r="D14590" s="1159" t="s">
        <v>3179</v>
      </c>
      <c r="E14590" s="1160" t="s">
        <v>6327</v>
      </c>
      <c r="F14590" s="1161">
        <v>44993</v>
      </c>
      <c r="G14590" s="1161">
        <v>45492</v>
      </c>
    </row>
    <row r="14591" spans="1:7" ht="25.5">
      <c r="A14591" s="1162">
        <v>16318</v>
      </c>
      <c r="B14591" s="1162">
        <v>34475</v>
      </c>
      <c r="C14591" s="1163" t="s">
        <v>28400</v>
      </c>
      <c r="D14591" s="1163" t="s">
        <v>28401</v>
      </c>
      <c r="E14591" s="1164" t="s">
        <v>6327</v>
      </c>
      <c r="F14591" s="1165">
        <v>44993</v>
      </c>
      <c r="G14591" s="1165">
        <v>45492</v>
      </c>
    </row>
    <row r="14592" spans="1:7" ht="25.5">
      <c r="A14592" s="1162">
        <v>16319</v>
      </c>
      <c r="B14592" s="1162">
        <v>34476</v>
      </c>
      <c r="C14592" s="1163" t="s">
        <v>28402</v>
      </c>
      <c r="D14592" s="1163" t="s">
        <v>28403</v>
      </c>
      <c r="E14592" s="1164" t="s">
        <v>6327</v>
      </c>
      <c r="F14592" s="1165">
        <v>44993</v>
      </c>
      <c r="G14592" s="1165">
        <v>45492</v>
      </c>
    </row>
    <row r="14593" spans="1:7">
      <c r="A14593" s="1158">
        <v>16320</v>
      </c>
      <c r="B14593" s="1158">
        <v>34477</v>
      </c>
      <c r="C14593" s="1159" t="s">
        <v>11960</v>
      </c>
      <c r="D14593" s="1159" t="s">
        <v>12561</v>
      </c>
      <c r="E14593" s="1160" t="s">
        <v>6327</v>
      </c>
      <c r="F14593" s="1161">
        <v>45493</v>
      </c>
      <c r="G14593" s="1161">
        <v>45992</v>
      </c>
    </row>
    <row r="14594" spans="1:7" ht="38.25">
      <c r="A14594" s="1162">
        <v>16321</v>
      </c>
      <c r="B14594" s="1162">
        <v>34478</v>
      </c>
      <c r="C14594" s="1163" t="s">
        <v>28404</v>
      </c>
      <c r="D14594" s="1163" t="s">
        <v>28405</v>
      </c>
      <c r="E14594" s="1164" t="s">
        <v>6327</v>
      </c>
      <c r="F14594" s="1165">
        <v>45493</v>
      </c>
      <c r="G14594" s="1165">
        <v>45992</v>
      </c>
    </row>
    <row r="14595" spans="1:7" ht="38.25">
      <c r="A14595" s="1162">
        <v>16322</v>
      </c>
      <c r="B14595" s="1162">
        <v>34479</v>
      </c>
      <c r="C14595" s="1163" t="s">
        <v>28406</v>
      </c>
      <c r="D14595" s="1163" t="s">
        <v>28407</v>
      </c>
      <c r="E14595" s="1164" t="s">
        <v>6327</v>
      </c>
      <c r="F14595" s="1165">
        <v>45493</v>
      </c>
      <c r="G14595" s="1165">
        <v>45992</v>
      </c>
    </row>
    <row r="14596" spans="1:7">
      <c r="A14596" s="1158">
        <v>16323</v>
      </c>
      <c r="B14596" s="1158">
        <v>34480</v>
      </c>
      <c r="C14596" s="1159" t="s">
        <v>11969</v>
      </c>
      <c r="D14596" s="1159" t="s">
        <v>12493</v>
      </c>
      <c r="E14596" s="1160" t="s">
        <v>6327</v>
      </c>
      <c r="F14596" s="1161">
        <v>45493</v>
      </c>
      <c r="G14596" s="1161">
        <v>45992</v>
      </c>
    </row>
    <row r="14597" spans="1:7" ht="25.5">
      <c r="A14597" s="1162">
        <v>16324</v>
      </c>
      <c r="B14597" s="1162">
        <v>34481</v>
      </c>
      <c r="C14597" s="1163" t="s">
        <v>28408</v>
      </c>
      <c r="D14597" s="1163" t="s">
        <v>28409</v>
      </c>
      <c r="E14597" s="1164" t="s">
        <v>6327</v>
      </c>
      <c r="F14597" s="1165">
        <v>45493</v>
      </c>
      <c r="G14597" s="1165">
        <v>45992</v>
      </c>
    </row>
    <row r="14598" spans="1:7" ht="25.5">
      <c r="A14598" s="1158">
        <v>16325</v>
      </c>
      <c r="B14598" s="1158">
        <v>34482</v>
      </c>
      <c r="C14598" s="1159" t="s">
        <v>28410</v>
      </c>
      <c r="D14598" s="1159" t="s">
        <v>28411</v>
      </c>
      <c r="E14598" s="1160" t="s">
        <v>6327</v>
      </c>
      <c r="F14598" s="1161">
        <v>45493</v>
      </c>
      <c r="G14598" s="1161">
        <v>45992</v>
      </c>
    </row>
    <row r="14599" spans="1:7">
      <c r="A14599" s="1162">
        <v>16326</v>
      </c>
      <c r="B14599" s="1162">
        <v>34483</v>
      </c>
      <c r="C14599" s="1163" t="s">
        <v>28412</v>
      </c>
      <c r="D14599" s="1163" t="s">
        <v>28413</v>
      </c>
      <c r="E14599" s="1164" t="s">
        <v>2357</v>
      </c>
      <c r="F14599" s="1165">
        <v>45992</v>
      </c>
      <c r="G14599" s="1165">
        <v>45992</v>
      </c>
    </row>
    <row r="14600" spans="1:7">
      <c r="A14600" s="1158">
        <v>16327</v>
      </c>
      <c r="B14600" s="1158">
        <v>34484</v>
      </c>
      <c r="C14600" s="1159" t="s">
        <v>11960</v>
      </c>
      <c r="D14600" s="1159" t="s">
        <v>12561</v>
      </c>
      <c r="E14600" s="1160" t="s">
        <v>6327</v>
      </c>
      <c r="F14600" s="1161">
        <v>45493</v>
      </c>
      <c r="G14600" s="1161">
        <v>45992</v>
      </c>
    </row>
    <row r="14601" spans="1:7" ht="38.25">
      <c r="A14601" s="1162">
        <v>16328</v>
      </c>
      <c r="B14601" s="1162">
        <v>34485</v>
      </c>
      <c r="C14601" s="1163" t="s">
        <v>28414</v>
      </c>
      <c r="D14601" s="1163" t="s">
        <v>28415</v>
      </c>
      <c r="E14601" s="1164" t="s">
        <v>4589</v>
      </c>
      <c r="F14601" s="1165">
        <v>45493</v>
      </c>
      <c r="G14601" s="1165">
        <v>45942</v>
      </c>
    </row>
    <row r="14602" spans="1:7" ht="38.25">
      <c r="A14602" s="1162">
        <v>16329</v>
      </c>
      <c r="B14602" s="1162">
        <v>34486</v>
      </c>
      <c r="C14602" s="1163" t="s">
        <v>28416</v>
      </c>
      <c r="D14602" s="1163" t="s">
        <v>28417</v>
      </c>
      <c r="E14602" s="1164" t="s">
        <v>6327</v>
      </c>
      <c r="F14602" s="1165">
        <v>45493</v>
      </c>
      <c r="G14602" s="1165">
        <v>45992</v>
      </c>
    </row>
    <row r="14603" spans="1:7">
      <c r="A14603" s="1158">
        <v>16330</v>
      </c>
      <c r="B14603" s="1158">
        <v>34487</v>
      </c>
      <c r="C14603" s="1159" t="s">
        <v>11969</v>
      </c>
      <c r="D14603" s="1159" t="s">
        <v>12493</v>
      </c>
      <c r="E14603" s="1160" t="s">
        <v>6327</v>
      </c>
      <c r="F14603" s="1161">
        <v>45493</v>
      </c>
      <c r="G14603" s="1161">
        <v>45992</v>
      </c>
    </row>
    <row r="14604" spans="1:7" ht="25.5">
      <c r="A14604" s="1162">
        <v>16331</v>
      </c>
      <c r="B14604" s="1162">
        <v>34488</v>
      </c>
      <c r="C14604" s="1163" t="s">
        <v>28418</v>
      </c>
      <c r="D14604" s="1163" t="s">
        <v>28419</v>
      </c>
      <c r="E14604" s="1164" t="s">
        <v>6327</v>
      </c>
      <c r="F14604" s="1165">
        <v>45493</v>
      </c>
      <c r="G14604" s="1165">
        <v>45992</v>
      </c>
    </row>
    <row r="14605" spans="1:7" ht="25.5">
      <c r="A14605" s="1158">
        <v>16332</v>
      </c>
      <c r="B14605" s="1158">
        <v>34489</v>
      </c>
      <c r="C14605" s="1159" t="s">
        <v>28420</v>
      </c>
      <c r="D14605" s="1159" t="s">
        <v>28421</v>
      </c>
      <c r="E14605" s="1160" t="s">
        <v>6327</v>
      </c>
      <c r="F14605" s="1161">
        <v>45493</v>
      </c>
      <c r="G14605" s="1161">
        <v>45992</v>
      </c>
    </row>
    <row r="14606" spans="1:7">
      <c r="A14606" s="1162">
        <v>16333</v>
      </c>
      <c r="B14606" s="1162">
        <v>34490</v>
      </c>
      <c r="C14606" s="1163" t="s">
        <v>28422</v>
      </c>
      <c r="D14606" s="1163" t="s">
        <v>28423</v>
      </c>
      <c r="E14606" s="1164" t="s">
        <v>2357</v>
      </c>
      <c r="F14606" s="1165">
        <v>45992</v>
      </c>
      <c r="G14606" s="1165">
        <v>45992</v>
      </c>
    </row>
    <row r="14607" spans="1:7">
      <c r="A14607" s="1158">
        <v>16334</v>
      </c>
      <c r="B14607" s="1158">
        <v>34491</v>
      </c>
      <c r="C14607" s="1159" t="s">
        <v>11960</v>
      </c>
      <c r="D14607" s="1159" t="s">
        <v>12561</v>
      </c>
      <c r="E14607" s="1160" t="s">
        <v>6327</v>
      </c>
      <c r="F14607" s="1161">
        <v>45493</v>
      </c>
      <c r="G14607" s="1161">
        <v>45992</v>
      </c>
    </row>
    <row r="14608" spans="1:7" ht="38.25">
      <c r="A14608" s="1162">
        <v>16335</v>
      </c>
      <c r="B14608" s="1162">
        <v>34492</v>
      </c>
      <c r="C14608" s="1163" t="s">
        <v>28424</v>
      </c>
      <c r="D14608" s="1163" t="s">
        <v>28425</v>
      </c>
      <c r="E14608" s="1164" t="s">
        <v>6327</v>
      </c>
      <c r="F14608" s="1165">
        <v>45493</v>
      </c>
      <c r="G14608" s="1165">
        <v>45992</v>
      </c>
    </row>
    <row r="14609" spans="1:7" ht="38.25">
      <c r="A14609" s="1162">
        <v>16336</v>
      </c>
      <c r="B14609" s="1162">
        <v>34493</v>
      </c>
      <c r="C14609" s="1163" t="s">
        <v>28426</v>
      </c>
      <c r="D14609" s="1163" t="s">
        <v>28427</v>
      </c>
      <c r="E14609" s="1164" t="s">
        <v>6327</v>
      </c>
      <c r="F14609" s="1165">
        <v>45493</v>
      </c>
      <c r="G14609" s="1165">
        <v>45992</v>
      </c>
    </row>
    <row r="14610" spans="1:7">
      <c r="A14610" s="1158">
        <v>16337</v>
      </c>
      <c r="B14610" s="1158">
        <v>34494</v>
      </c>
      <c r="C14610" s="1159" t="s">
        <v>11969</v>
      </c>
      <c r="D14610" s="1159" t="s">
        <v>12493</v>
      </c>
      <c r="E14610" s="1160" t="s">
        <v>6327</v>
      </c>
      <c r="F14610" s="1161">
        <v>45493</v>
      </c>
      <c r="G14610" s="1161">
        <v>45992</v>
      </c>
    </row>
    <row r="14611" spans="1:7" ht="25.5">
      <c r="A14611" s="1162">
        <v>16338</v>
      </c>
      <c r="B14611" s="1162">
        <v>34495</v>
      </c>
      <c r="C14611" s="1163" t="s">
        <v>28428</v>
      </c>
      <c r="D14611" s="1163" t="s">
        <v>28429</v>
      </c>
      <c r="E14611" s="1164" t="s">
        <v>6327</v>
      </c>
      <c r="F14611" s="1165">
        <v>45493</v>
      </c>
      <c r="G14611" s="1165">
        <v>45992</v>
      </c>
    </row>
    <row r="14612" spans="1:7" ht="25.5">
      <c r="A14612" s="1158">
        <v>16339</v>
      </c>
      <c r="B14612" s="1158">
        <v>34496</v>
      </c>
      <c r="C14612" s="1159" t="s">
        <v>28430</v>
      </c>
      <c r="D14612" s="1159" t="s">
        <v>28431</v>
      </c>
      <c r="E14612" s="1160" t="s">
        <v>6327</v>
      </c>
      <c r="F14612" s="1161">
        <v>45493</v>
      </c>
      <c r="G14612" s="1161">
        <v>45992</v>
      </c>
    </row>
    <row r="14613" spans="1:7">
      <c r="A14613" s="1162">
        <v>16340</v>
      </c>
      <c r="B14613" s="1162">
        <v>34497</v>
      </c>
      <c r="C14613" s="1163" t="s">
        <v>28432</v>
      </c>
      <c r="D14613" s="1163" t="s">
        <v>28433</v>
      </c>
      <c r="E14613" s="1164" t="s">
        <v>2357</v>
      </c>
      <c r="F14613" s="1165">
        <v>45992</v>
      </c>
      <c r="G14613" s="1165">
        <v>45992</v>
      </c>
    </row>
    <row r="14614" spans="1:7">
      <c r="A14614" s="1158">
        <v>16341</v>
      </c>
      <c r="B14614" s="1158">
        <v>34498</v>
      </c>
      <c r="C14614" s="1159" t="s">
        <v>11960</v>
      </c>
      <c r="D14614" s="1159" t="s">
        <v>12561</v>
      </c>
      <c r="E14614" s="1160" t="s">
        <v>6327</v>
      </c>
      <c r="F14614" s="1161">
        <v>45493</v>
      </c>
      <c r="G14614" s="1161">
        <v>45992</v>
      </c>
    </row>
    <row r="14615" spans="1:7" ht="38.25">
      <c r="A14615" s="1162">
        <v>16342</v>
      </c>
      <c r="B14615" s="1162">
        <v>34499</v>
      </c>
      <c r="C14615" s="1163" t="s">
        <v>28434</v>
      </c>
      <c r="D14615" s="1163" t="s">
        <v>28435</v>
      </c>
      <c r="E14615" s="1164" t="s">
        <v>4589</v>
      </c>
      <c r="F14615" s="1165">
        <v>45493</v>
      </c>
      <c r="G14615" s="1165">
        <v>45942</v>
      </c>
    </row>
    <row r="14616" spans="1:7" ht="38.25">
      <c r="A14616" s="1162">
        <v>16343</v>
      </c>
      <c r="B14616" s="1162">
        <v>34500</v>
      </c>
      <c r="C14616" s="1163" t="s">
        <v>28436</v>
      </c>
      <c r="D14616" s="1163" t="s">
        <v>28437</v>
      </c>
      <c r="E14616" s="1164" t="s">
        <v>6327</v>
      </c>
      <c r="F14616" s="1165">
        <v>45493</v>
      </c>
      <c r="G14616" s="1165">
        <v>45992</v>
      </c>
    </row>
    <row r="14617" spans="1:7">
      <c r="A14617" s="1158">
        <v>16344</v>
      </c>
      <c r="B14617" s="1158">
        <v>34501</v>
      </c>
      <c r="C14617" s="1159" t="s">
        <v>11969</v>
      </c>
      <c r="D14617" s="1159" t="s">
        <v>12493</v>
      </c>
      <c r="E14617" s="1160" t="s">
        <v>6327</v>
      </c>
      <c r="F14617" s="1161">
        <v>45493</v>
      </c>
      <c r="G14617" s="1161">
        <v>45992</v>
      </c>
    </row>
    <row r="14618" spans="1:7" ht="25.5">
      <c r="A14618" s="1162">
        <v>16345</v>
      </c>
      <c r="B14618" s="1162">
        <v>34502</v>
      </c>
      <c r="C14618" s="1163" t="s">
        <v>28438</v>
      </c>
      <c r="D14618" s="1163" t="s">
        <v>28439</v>
      </c>
      <c r="E14618" s="1164" t="s">
        <v>6327</v>
      </c>
      <c r="F14618" s="1165">
        <v>45493</v>
      </c>
      <c r="G14618" s="1165">
        <v>45992</v>
      </c>
    </row>
    <row r="14619" spans="1:7" ht="25.5">
      <c r="A14619" s="1158">
        <v>16346</v>
      </c>
      <c r="B14619" s="1158">
        <v>34503</v>
      </c>
      <c r="C14619" s="1159" t="s">
        <v>28440</v>
      </c>
      <c r="D14619" s="1159" t="s">
        <v>28441</v>
      </c>
      <c r="E14619" s="1160" t="s">
        <v>4625</v>
      </c>
      <c r="F14619" s="1161">
        <v>44598</v>
      </c>
      <c r="G14619" s="1161">
        <v>45347</v>
      </c>
    </row>
    <row r="14620" spans="1:7">
      <c r="A14620" s="1162">
        <v>16347</v>
      </c>
      <c r="B14620" s="1162">
        <v>34504</v>
      </c>
      <c r="C14620" s="1163" t="s">
        <v>28442</v>
      </c>
      <c r="D14620" s="1163" t="s">
        <v>28443</v>
      </c>
      <c r="E14620" s="1164" t="s">
        <v>2357</v>
      </c>
      <c r="F14620" s="1165">
        <v>45347</v>
      </c>
      <c r="G14620" s="1165">
        <v>45347</v>
      </c>
    </row>
    <row r="14621" spans="1:7">
      <c r="A14621" s="1158">
        <v>16348</v>
      </c>
      <c r="B14621" s="1158">
        <v>34505</v>
      </c>
      <c r="C14621" s="1159" t="s">
        <v>11951</v>
      </c>
      <c r="D14621" s="1159" t="s">
        <v>3179</v>
      </c>
      <c r="E14621" s="1160" t="s">
        <v>8022</v>
      </c>
      <c r="F14621" s="1161">
        <v>44598</v>
      </c>
      <c r="G14621" s="1161">
        <v>45012</v>
      </c>
    </row>
    <row r="14622" spans="1:7" ht="25.5">
      <c r="A14622" s="1162">
        <v>16349</v>
      </c>
      <c r="B14622" s="1162">
        <v>34506</v>
      </c>
      <c r="C14622" s="1163" t="s">
        <v>28444</v>
      </c>
      <c r="D14622" s="1163" t="s">
        <v>28445</v>
      </c>
      <c r="E14622" s="1164" t="s">
        <v>11891</v>
      </c>
      <c r="F14622" s="1165">
        <v>44608</v>
      </c>
      <c r="G14622" s="1165">
        <v>44982</v>
      </c>
    </row>
    <row r="14623" spans="1:7" ht="25.5">
      <c r="A14623" s="1162">
        <v>16350</v>
      </c>
      <c r="B14623" s="1162">
        <v>34507</v>
      </c>
      <c r="C14623" s="1163" t="s">
        <v>28446</v>
      </c>
      <c r="D14623" s="1163" t="s">
        <v>28447</v>
      </c>
      <c r="E14623" s="1164" t="s">
        <v>11891</v>
      </c>
      <c r="F14623" s="1165">
        <v>44598</v>
      </c>
      <c r="G14623" s="1165">
        <v>44972</v>
      </c>
    </row>
    <row r="14624" spans="1:7" ht="25.5">
      <c r="A14624" s="1162">
        <v>16351</v>
      </c>
      <c r="B14624" s="1162">
        <v>34508</v>
      </c>
      <c r="C14624" s="1163" t="s">
        <v>28448</v>
      </c>
      <c r="D14624" s="1163" t="s">
        <v>28449</v>
      </c>
      <c r="E14624" s="1164" t="s">
        <v>11891</v>
      </c>
      <c r="F14624" s="1165">
        <v>44638</v>
      </c>
      <c r="G14624" s="1165">
        <v>45012</v>
      </c>
    </row>
    <row r="14625" spans="1:7">
      <c r="A14625" s="1158">
        <v>16352</v>
      </c>
      <c r="B14625" s="1158">
        <v>34509</v>
      </c>
      <c r="C14625" s="1159" t="s">
        <v>11969</v>
      </c>
      <c r="D14625" s="1159" t="s">
        <v>12493</v>
      </c>
      <c r="E14625" s="1160" t="s">
        <v>6714</v>
      </c>
      <c r="F14625" s="1161">
        <v>44983</v>
      </c>
      <c r="G14625" s="1161">
        <v>45347</v>
      </c>
    </row>
    <row r="14626" spans="1:7" ht="25.5">
      <c r="A14626" s="1162">
        <v>16353</v>
      </c>
      <c r="B14626" s="1162">
        <v>34510</v>
      </c>
      <c r="C14626" s="1163" t="s">
        <v>12862</v>
      </c>
      <c r="D14626" s="1163" t="s">
        <v>10257</v>
      </c>
      <c r="E14626" s="1164" t="s">
        <v>10854</v>
      </c>
      <c r="F14626" s="1165">
        <v>44983</v>
      </c>
      <c r="G14626" s="1165">
        <v>45327</v>
      </c>
    </row>
    <row r="14627" spans="1:7" ht="25.5">
      <c r="A14627" s="1162">
        <v>16354</v>
      </c>
      <c r="B14627" s="1162">
        <v>34511</v>
      </c>
      <c r="C14627" s="1163" t="s">
        <v>12865</v>
      </c>
      <c r="D14627" s="1163" t="s">
        <v>7240</v>
      </c>
      <c r="E14627" s="1164" t="s">
        <v>3955</v>
      </c>
      <c r="F14627" s="1165">
        <v>45148</v>
      </c>
      <c r="G14627" s="1165">
        <v>45347</v>
      </c>
    </row>
    <row r="14628" spans="1:7" ht="38.25">
      <c r="A14628" s="1162">
        <v>16355</v>
      </c>
      <c r="B14628" s="1162">
        <v>34512</v>
      </c>
      <c r="C14628" s="1163" t="s">
        <v>28450</v>
      </c>
      <c r="D14628" s="1163" t="s">
        <v>28451</v>
      </c>
      <c r="E14628" s="1164" t="s">
        <v>3955</v>
      </c>
      <c r="F14628" s="1165">
        <v>45118</v>
      </c>
      <c r="G14628" s="1165">
        <v>45317</v>
      </c>
    </row>
    <row r="14629" spans="1:7" ht="38.25">
      <c r="A14629" s="1162">
        <v>16356</v>
      </c>
      <c r="B14629" s="1162">
        <v>34513</v>
      </c>
      <c r="C14629" s="1163" t="s">
        <v>28452</v>
      </c>
      <c r="D14629" s="1163" t="s">
        <v>28453</v>
      </c>
      <c r="E14629" s="1164" t="s">
        <v>10854</v>
      </c>
      <c r="F14629" s="1165">
        <v>44983</v>
      </c>
      <c r="G14629" s="1165">
        <v>45327</v>
      </c>
    </row>
    <row r="14630" spans="1:7" ht="25.5">
      <c r="A14630" s="1158">
        <v>16357</v>
      </c>
      <c r="B14630" s="1158">
        <v>34514</v>
      </c>
      <c r="C14630" s="1159" t="s">
        <v>28454</v>
      </c>
      <c r="D14630" s="1159" t="s">
        <v>28455</v>
      </c>
      <c r="E14630" s="1160" t="s">
        <v>4625</v>
      </c>
      <c r="F14630" s="1161">
        <v>44973</v>
      </c>
      <c r="G14630" s="1161">
        <v>45722</v>
      </c>
    </row>
    <row r="14631" spans="1:7">
      <c r="A14631" s="1162">
        <v>16358</v>
      </c>
      <c r="B14631" s="1162">
        <v>34515</v>
      </c>
      <c r="C14631" s="1163" t="s">
        <v>28456</v>
      </c>
      <c r="D14631" s="1163" t="s">
        <v>28457</v>
      </c>
      <c r="E14631" s="1164" t="s">
        <v>2357</v>
      </c>
      <c r="F14631" s="1165">
        <v>45722</v>
      </c>
      <c r="G14631" s="1165">
        <v>45722</v>
      </c>
    </row>
    <row r="14632" spans="1:7">
      <c r="A14632" s="1158">
        <v>16359</v>
      </c>
      <c r="B14632" s="1158">
        <v>34516</v>
      </c>
      <c r="C14632" s="1159" t="s">
        <v>11951</v>
      </c>
      <c r="D14632" s="1159" t="s">
        <v>3179</v>
      </c>
      <c r="E14632" s="1160" t="s">
        <v>4625</v>
      </c>
      <c r="F14632" s="1161">
        <v>44973</v>
      </c>
      <c r="G14632" s="1161">
        <v>45722</v>
      </c>
    </row>
    <row r="14633" spans="1:7">
      <c r="A14633" s="1162">
        <v>16360</v>
      </c>
      <c r="B14633" s="1162">
        <v>34517</v>
      </c>
      <c r="C14633" s="1163" t="s">
        <v>28458</v>
      </c>
      <c r="D14633" s="1163" t="s">
        <v>28459</v>
      </c>
      <c r="E14633" s="1164" t="s">
        <v>4625</v>
      </c>
      <c r="F14633" s="1165">
        <v>44973</v>
      </c>
      <c r="G14633" s="1165">
        <v>45722</v>
      </c>
    </row>
    <row r="14634" spans="1:7" ht="25.5">
      <c r="A14634" s="1158">
        <v>16361</v>
      </c>
      <c r="B14634" s="1158">
        <v>34518</v>
      </c>
      <c r="C14634" s="1159" t="s">
        <v>28460</v>
      </c>
      <c r="D14634" s="1159" t="s">
        <v>28461</v>
      </c>
      <c r="E14634" s="1160" t="s">
        <v>11456</v>
      </c>
      <c r="F14634" s="1161">
        <v>44973</v>
      </c>
      <c r="G14634" s="1161">
        <v>45732</v>
      </c>
    </row>
    <row r="14635" spans="1:7">
      <c r="A14635" s="1162">
        <v>16362</v>
      </c>
      <c r="B14635" s="1162">
        <v>34519</v>
      </c>
      <c r="C14635" s="1163" t="s">
        <v>28462</v>
      </c>
      <c r="D14635" s="1163" t="s">
        <v>28463</v>
      </c>
      <c r="E14635" s="1164" t="s">
        <v>2357</v>
      </c>
      <c r="F14635" s="1165">
        <v>45732</v>
      </c>
      <c r="G14635" s="1165">
        <v>45732</v>
      </c>
    </row>
    <row r="14636" spans="1:7">
      <c r="A14636" s="1158">
        <v>16363</v>
      </c>
      <c r="B14636" s="1158">
        <v>34520</v>
      </c>
      <c r="C14636" s="1159" t="s">
        <v>11951</v>
      </c>
      <c r="D14636" s="1159" t="s">
        <v>3179</v>
      </c>
      <c r="E14636" s="1160" t="s">
        <v>11456</v>
      </c>
      <c r="F14636" s="1161">
        <v>44973</v>
      </c>
      <c r="G14636" s="1161">
        <v>45732</v>
      </c>
    </row>
    <row r="14637" spans="1:7" ht="25.5">
      <c r="A14637" s="1162">
        <v>16364</v>
      </c>
      <c r="B14637" s="1162">
        <v>34521</v>
      </c>
      <c r="C14637" s="1163" t="s">
        <v>28464</v>
      </c>
      <c r="D14637" s="1163" t="s">
        <v>28465</v>
      </c>
      <c r="E14637" s="1164" t="s">
        <v>4625</v>
      </c>
      <c r="F14637" s="1165">
        <v>44983</v>
      </c>
      <c r="G14637" s="1165">
        <v>45732</v>
      </c>
    </row>
    <row r="14638" spans="1:7" ht="25.5">
      <c r="A14638" s="1162">
        <v>16365</v>
      </c>
      <c r="B14638" s="1162">
        <v>34522</v>
      </c>
      <c r="C14638" s="1163" t="s">
        <v>28466</v>
      </c>
      <c r="D14638" s="1163" t="s">
        <v>28467</v>
      </c>
      <c r="E14638" s="1164" t="s">
        <v>4625</v>
      </c>
      <c r="F14638" s="1165">
        <v>44973</v>
      </c>
      <c r="G14638" s="1165">
        <v>45722</v>
      </c>
    </row>
    <row r="14639" spans="1:7" ht="25.5">
      <c r="A14639" s="1162">
        <v>16366</v>
      </c>
      <c r="B14639" s="1162">
        <v>34523</v>
      </c>
      <c r="C14639" s="1163" t="s">
        <v>28468</v>
      </c>
      <c r="D14639" s="1163" t="s">
        <v>28469</v>
      </c>
      <c r="E14639" s="1164" t="s">
        <v>9981</v>
      </c>
      <c r="F14639" s="1165">
        <v>45013</v>
      </c>
      <c r="G14639" s="1165">
        <v>45712</v>
      </c>
    </row>
    <row r="14640" spans="1:7" ht="25.5">
      <c r="A14640" s="1158">
        <v>16367</v>
      </c>
      <c r="B14640" s="1158">
        <v>34524</v>
      </c>
      <c r="C14640" s="1159" t="s">
        <v>28470</v>
      </c>
      <c r="D14640" s="1159" t="s">
        <v>28471</v>
      </c>
      <c r="E14640" s="1160" t="s">
        <v>4625</v>
      </c>
      <c r="F14640" s="1161">
        <v>44973</v>
      </c>
      <c r="G14640" s="1161">
        <v>45722</v>
      </c>
    </row>
    <row r="14641" spans="1:7">
      <c r="A14641" s="1162">
        <v>16368</v>
      </c>
      <c r="B14641" s="1162">
        <v>34525</v>
      </c>
      <c r="C14641" s="1163" t="s">
        <v>28462</v>
      </c>
      <c r="D14641" s="1163" t="s">
        <v>28463</v>
      </c>
      <c r="E14641" s="1164" t="s">
        <v>2357</v>
      </c>
      <c r="F14641" s="1165">
        <v>45722</v>
      </c>
      <c r="G14641" s="1165">
        <v>45722</v>
      </c>
    </row>
    <row r="14642" spans="1:7">
      <c r="A14642" s="1158">
        <v>16369</v>
      </c>
      <c r="B14642" s="1158">
        <v>34526</v>
      </c>
      <c r="C14642" s="1159" t="s">
        <v>11951</v>
      </c>
      <c r="D14642" s="1159" t="s">
        <v>3179</v>
      </c>
      <c r="E14642" s="1160" t="s">
        <v>4625</v>
      </c>
      <c r="F14642" s="1161">
        <v>44973</v>
      </c>
      <c r="G14642" s="1161">
        <v>45722</v>
      </c>
    </row>
    <row r="14643" spans="1:7">
      <c r="A14643" s="1162">
        <v>16370</v>
      </c>
      <c r="B14643" s="1162">
        <v>34527</v>
      </c>
      <c r="C14643" s="1163" t="s">
        <v>28472</v>
      </c>
      <c r="D14643" s="1163" t="s">
        <v>28473</v>
      </c>
      <c r="E14643" s="1164" t="s">
        <v>4625</v>
      </c>
      <c r="F14643" s="1165">
        <v>44973</v>
      </c>
      <c r="G14643" s="1165">
        <v>45722</v>
      </c>
    </row>
    <row r="14644" spans="1:7" ht="25.5">
      <c r="A14644" s="1158">
        <v>16371</v>
      </c>
      <c r="B14644" s="1158">
        <v>34528</v>
      </c>
      <c r="C14644" s="1159" t="s">
        <v>28474</v>
      </c>
      <c r="D14644" s="1159" t="s">
        <v>28475</v>
      </c>
      <c r="E14644" s="1160" t="s">
        <v>4625</v>
      </c>
      <c r="F14644" s="1161">
        <v>44973</v>
      </c>
      <c r="G14644" s="1161">
        <v>45722</v>
      </c>
    </row>
    <row r="14645" spans="1:7">
      <c r="A14645" s="1162">
        <v>16372</v>
      </c>
      <c r="B14645" s="1162">
        <v>34529</v>
      </c>
      <c r="C14645" s="1163" t="s">
        <v>28476</v>
      </c>
      <c r="D14645" s="1163" t="s">
        <v>28477</v>
      </c>
      <c r="E14645" s="1164" t="s">
        <v>2357</v>
      </c>
      <c r="F14645" s="1165">
        <v>45722</v>
      </c>
      <c r="G14645" s="1165">
        <v>45722</v>
      </c>
    </row>
    <row r="14646" spans="1:7">
      <c r="A14646" s="1158">
        <v>16373</v>
      </c>
      <c r="B14646" s="1158">
        <v>34530</v>
      </c>
      <c r="C14646" s="1159" t="s">
        <v>11951</v>
      </c>
      <c r="D14646" s="1159" t="s">
        <v>3179</v>
      </c>
      <c r="E14646" s="1160" t="s">
        <v>4625</v>
      </c>
      <c r="F14646" s="1161">
        <v>44973</v>
      </c>
      <c r="G14646" s="1161">
        <v>45722</v>
      </c>
    </row>
    <row r="14647" spans="1:7">
      <c r="A14647" s="1162">
        <v>16374</v>
      </c>
      <c r="B14647" s="1162">
        <v>34531</v>
      </c>
      <c r="C14647" s="1163" t="s">
        <v>28478</v>
      </c>
      <c r="D14647" s="1163" t="s">
        <v>28479</v>
      </c>
      <c r="E14647" s="1164" t="s">
        <v>4625</v>
      </c>
      <c r="F14647" s="1165">
        <v>44973</v>
      </c>
      <c r="G14647" s="1165">
        <v>45722</v>
      </c>
    </row>
    <row r="14648" spans="1:7" ht="25.5">
      <c r="A14648" s="1158">
        <v>16375</v>
      </c>
      <c r="B14648" s="1158">
        <v>34532</v>
      </c>
      <c r="C14648" s="1159" t="s">
        <v>28480</v>
      </c>
      <c r="D14648" s="1159" t="s">
        <v>28481</v>
      </c>
      <c r="E14648" s="1160" t="s">
        <v>4625</v>
      </c>
      <c r="F14648" s="1161">
        <v>44973</v>
      </c>
      <c r="G14648" s="1161">
        <v>45722</v>
      </c>
    </row>
    <row r="14649" spans="1:7">
      <c r="A14649" s="1162">
        <v>16376</v>
      </c>
      <c r="B14649" s="1162">
        <v>34533</v>
      </c>
      <c r="C14649" s="1163" t="s">
        <v>28482</v>
      </c>
      <c r="D14649" s="1163" t="s">
        <v>28483</v>
      </c>
      <c r="E14649" s="1164" t="s">
        <v>2357</v>
      </c>
      <c r="F14649" s="1165">
        <v>45722</v>
      </c>
      <c r="G14649" s="1165">
        <v>45722</v>
      </c>
    </row>
    <row r="14650" spans="1:7">
      <c r="A14650" s="1158">
        <v>16377</v>
      </c>
      <c r="B14650" s="1158">
        <v>34534</v>
      </c>
      <c r="C14650" s="1159" t="s">
        <v>11951</v>
      </c>
      <c r="D14650" s="1159" t="s">
        <v>3179</v>
      </c>
      <c r="E14650" s="1160" t="s">
        <v>4625</v>
      </c>
      <c r="F14650" s="1161">
        <v>44973</v>
      </c>
      <c r="G14650" s="1161">
        <v>45722</v>
      </c>
    </row>
    <row r="14651" spans="1:7">
      <c r="A14651" s="1162">
        <v>16378</v>
      </c>
      <c r="B14651" s="1162">
        <v>34535</v>
      </c>
      <c r="C14651" s="1163" t="s">
        <v>28484</v>
      </c>
      <c r="D14651" s="1163" t="s">
        <v>28485</v>
      </c>
      <c r="E14651" s="1164" t="s">
        <v>4625</v>
      </c>
      <c r="F14651" s="1165">
        <v>44973</v>
      </c>
      <c r="G14651" s="1165">
        <v>45722</v>
      </c>
    </row>
    <row r="14652" spans="1:7" ht="25.5">
      <c r="A14652" s="1158">
        <v>16379</v>
      </c>
      <c r="B14652" s="1158">
        <v>34536</v>
      </c>
      <c r="C14652" s="1159" t="s">
        <v>28486</v>
      </c>
      <c r="D14652" s="1159" t="s">
        <v>28487</v>
      </c>
      <c r="E14652" s="1160" t="s">
        <v>4625</v>
      </c>
      <c r="F14652" s="1161">
        <v>44973</v>
      </c>
      <c r="G14652" s="1161">
        <v>45722</v>
      </c>
    </row>
    <row r="14653" spans="1:7">
      <c r="A14653" s="1162">
        <v>16380</v>
      </c>
      <c r="B14653" s="1162">
        <v>34537</v>
      </c>
      <c r="C14653" s="1163" t="s">
        <v>28488</v>
      </c>
      <c r="D14653" s="1163" t="s">
        <v>28489</v>
      </c>
      <c r="E14653" s="1164" t="s">
        <v>2357</v>
      </c>
      <c r="F14653" s="1165">
        <v>45722</v>
      </c>
      <c r="G14653" s="1165">
        <v>45722</v>
      </c>
    </row>
    <row r="14654" spans="1:7">
      <c r="A14654" s="1158">
        <v>16381</v>
      </c>
      <c r="B14654" s="1158">
        <v>34538</v>
      </c>
      <c r="C14654" s="1159" t="s">
        <v>11951</v>
      </c>
      <c r="D14654" s="1159" t="s">
        <v>3179</v>
      </c>
      <c r="E14654" s="1160" t="s">
        <v>4625</v>
      </c>
      <c r="F14654" s="1161">
        <v>44973</v>
      </c>
      <c r="G14654" s="1161">
        <v>45722</v>
      </c>
    </row>
    <row r="14655" spans="1:7">
      <c r="A14655" s="1162">
        <v>16382</v>
      </c>
      <c r="B14655" s="1162">
        <v>34539</v>
      </c>
      <c r="C14655" s="1163" t="s">
        <v>28490</v>
      </c>
      <c r="D14655" s="1163" t="s">
        <v>28491</v>
      </c>
      <c r="E14655" s="1164" t="s">
        <v>4625</v>
      </c>
      <c r="F14655" s="1165">
        <v>44973</v>
      </c>
      <c r="G14655" s="1165">
        <v>45722</v>
      </c>
    </row>
    <row r="14656" spans="1:7" ht="25.5">
      <c r="A14656" s="1158">
        <v>16383</v>
      </c>
      <c r="B14656" s="1158">
        <v>34540</v>
      </c>
      <c r="C14656" s="1159" t="s">
        <v>28492</v>
      </c>
      <c r="D14656" s="1159" t="s">
        <v>28493</v>
      </c>
      <c r="E14656" s="1160" t="s">
        <v>4625</v>
      </c>
      <c r="F14656" s="1161">
        <v>44973</v>
      </c>
      <c r="G14656" s="1161">
        <v>45722</v>
      </c>
    </row>
    <row r="14657" spans="1:7">
      <c r="A14657" s="1162">
        <v>16384</v>
      </c>
      <c r="B14657" s="1162">
        <v>34541</v>
      </c>
      <c r="C14657" s="1163" t="s">
        <v>28494</v>
      </c>
      <c r="D14657" s="1163" t="s">
        <v>28495</v>
      </c>
      <c r="E14657" s="1164" t="s">
        <v>2357</v>
      </c>
      <c r="F14657" s="1165">
        <v>45722</v>
      </c>
      <c r="G14657" s="1165">
        <v>45722</v>
      </c>
    </row>
    <row r="14658" spans="1:7">
      <c r="A14658" s="1158">
        <v>16385</v>
      </c>
      <c r="B14658" s="1158">
        <v>34542</v>
      </c>
      <c r="C14658" s="1159" t="s">
        <v>11951</v>
      </c>
      <c r="D14658" s="1159" t="s">
        <v>3179</v>
      </c>
      <c r="E14658" s="1160" t="s">
        <v>4625</v>
      </c>
      <c r="F14658" s="1161">
        <v>44973</v>
      </c>
      <c r="G14658" s="1161">
        <v>45722</v>
      </c>
    </row>
    <row r="14659" spans="1:7">
      <c r="A14659" s="1162">
        <v>16386</v>
      </c>
      <c r="B14659" s="1162">
        <v>34543</v>
      </c>
      <c r="C14659" s="1163" t="s">
        <v>28496</v>
      </c>
      <c r="D14659" s="1163" t="s">
        <v>28497</v>
      </c>
      <c r="E14659" s="1164" t="s">
        <v>4625</v>
      </c>
      <c r="F14659" s="1165">
        <v>44973</v>
      </c>
      <c r="G14659" s="1165">
        <v>45722</v>
      </c>
    </row>
    <row r="14660" spans="1:7" ht="25.5">
      <c r="A14660" s="1158">
        <v>16387</v>
      </c>
      <c r="B14660" s="1158">
        <v>34544</v>
      </c>
      <c r="C14660" s="1159" t="s">
        <v>28498</v>
      </c>
      <c r="D14660" s="1159" t="s">
        <v>28499</v>
      </c>
      <c r="E14660" s="1160" t="s">
        <v>4625</v>
      </c>
      <c r="F14660" s="1161">
        <v>44598</v>
      </c>
      <c r="G14660" s="1161">
        <v>45347</v>
      </c>
    </row>
    <row r="14661" spans="1:7">
      <c r="A14661" s="1162">
        <v>16388</v>
      </c>
      <c r="B14661" s="1162">
        <v>34545</v>
      </c>
      <c r="C14661" s="1163" t="s">
        <v>28500</v>
      </c>
      <c r="D14661" s="1163" t="s">
        <v>28501</v>
      </c>
      <c r="E14661" s="1164" t="s">
        <v>2357</v>
      </c>
      <c r="F14661" s="1165">
        <v>45347</v>
      </c>
      <c r="G14661" s="1165">
        <v>45347</v>
      </c>
    </row>
    <row r="14662" spans="1:7">
      <c r="A14662" s="1158">
        <v>16389</v>
      </c>
      <c r="B14662" s="1158">
        <v>34546</v>
      </c>
      <c r="C14662" s="1159" t="s">
        <v>11951</v>
      </c>
      <c r="D14662" s="1159" t="s">
        <v>3179</v>
      </c>
      <c r="E14662" s="1160" t="s">
        <v>8022</v>
      </c>
      <c r="F14662" s="1161">
        <v>44598</v>
      </c>
      <c r="G14662" s="1161">
        <v>45012</v>
      </c>
    </row>
    <row r="14663" spans="1:7" ht="25.5">
      <c r="A14663" s="1162">
        <v>16390</v>
      </c>
      <c r="B14663" s="1162">
        <v>34547</v>
      </c>
      <c r="C14663" s="1163" t="s">
        <v>28502</v>
      </c>
      <c r="D14663" s="1163" t="s">
        <v>28503</v>
      </c>
      <c r="E14663" s="1164" t="s">
        <v>11891</v>
      </c>
      <c r="F14663" s="1165">
        <v>44608</v>
      </c>
      <c r="G14663" s="1165">
        <v>44982</v>
      </c>
    </row>
    <row r="14664" spans="1:7" ht="25.5">
      <c r="A14664" s="1162">
        <v>16391</v>
      </c>
      <c r="B14664" s="1162">
        <v>34548</v>
      </c>
      <c r="C14664" s="1163" t="s">
        <v>28504</v>
      </c>
      <c r="D14664" s="1163" t="s">
        <v>28505</v>
      </c>
      <c r="E14664" s="1164" t="s">
        <v>11891</v>
      </c>
      <c r="F14664" s="1165">
        <v>44598</v>
      </c>
      <c r="G14664" s="1165">
        <v>44972</v>
      </c>
    </row>
    <row r="14665" spans="1:7" ht="25.5">
      <c r="A14665" s="1162">
        <v>16392</v>
      </c>
      <c r="B14665" s="1162">
        <v>34549</v>
      </c>
      <c r="C14665" s="1163" t="s">
        <v>28506</v>
      </c>
      <c r="D14665" s="1163" t="s">
        <v>28507</v>
      </c>
      <c r="E14665" s="1164" t="s">
        <v>11891</v>
      </c>
      <c r="F14665" s="1165">
        <v>44638</v>
      </c>
      <c r="G14665" s="1165">
        <v>45012</v>
      </c>
    </row>
    <row r="14666" spans="1:7">
      <c r="A14666" s="1158">
        <v>16393</v>
      </c>
      <c r="B14666" s="1158">
        <v>34550</v>
      </c>
      <c r="C14666" s="1159" t="s">
        <v>11969</v>
      </c>
      <c r="D14666" s="1159" t="s">
        <v>12493</v>
      </c>
      <c r="E14666" s="1160" t="s">
        <v>6714</v>
      </c>
      <c r="F14666" s="1161">
        <v>44983</v>
      </c>
      <c r="G14666" s="1161">
        <v>45347</v>
      </c>
    </row>
    <row r="14667" spans="1:7" ht="38.25">
      <c r="A14667" s="1162">
        <v>16394</v>
      </c>
      <c r="B14667" s="1162">
        <v>34551</v>
      </c>
      <c r="C14667" s="1163" t="s">
        <v>28508</v>
      </c>
      <c r="D14667" s="1163" t="s">
        <v>28509</v>
      </c>
      <c r="E14667" s="1164" t="s">
        <v>10854</v>
      </c>
      <c r="F14667" s="1165">
        <v>44983</v>
      </c>
      <c r="G14667" s="1165">
        <v>45327</v>
      </c>
    </row>
    <row r="14668" spans="1:7" ht="38.25">
      <c r="A14668" s="1162">
        <v>16395</v>
      </c>
      <c r="B14668" s="1162">
        <v>34552</v>
      </c>
      <c r="C14668" s="1163" t="s">
        <v>28510</v>
      </c>
      <c r="D14668" s="1163" t="s">
        <v>28511</v>
      </c>
      <c r="E14668" s="1164" t="s">
        <v>10854</v>
      </c>
      <c r="F14668" s="1165">
        <v>44983</v>
      </c>
      <c r="G14668" s="1165">
        <v>45327</v>
      </c>
    </row>
    <row r="14669" spans="1:7" ht="38.25">
      <c r="A14669" s="1162">
        <v>16396</v>
      </c>
      <c r="B14669" s="1162">
        <v>34553</v>
      </c>
      <c r="C14669" s="1163" t="s">
        <v>28512</v>
      </c>
      <c r="D14669" s="1163" t="s">
        <v>28513</v>
      </c>
      <c r="E14669" s="1164" t="s">
        <v>3955</v>
      </c>
      <c r="F14669" s="1165">
        <v>45148</v>
      </c>
      <c r="G14669" s="1165">
        <v>45347</v>
      </c>
    </row>
    <row r="14670" spans="1:7" ht="38.25">
      <c r="A14670" s="1162">
        <v>16397</v>
      </c>
      <c r="B14670" s="1162">
        <v>34554</v>
      </c>
      <c r="C14670" s="1163" t="s">
        <v>28514</v>
      </c>
      <c r="D14670" s="1163" t="s">
        <v>28515</v>
      </c>
      <c r="E14670" s="1164" t="s">
        <v>3955</v>
      </c>
      <c r="F14670" s="1165">
        <v>45118</v>
      </c>
      <c r="G14670" s="1165">
        <v>45317</v>
      </c>
    </row>
    <row r="14671" spans="1:7" ht="25.5">
      <c r="A14671" s="1158">
        <v>16398</v>
      </c>
      <c r="B14671" s="1158">
        <v>34555</v>
      </c>
      <c r="C14671" s="1159" t="s">
        <v>28516</v>
      </c>
      <c r="D14671" s="1159" t="s">
        <v>28517</v>
      </c>
      <c r="E14671" s="1160" t="s">
        <v>4625</v>
      </c>
      <c r="F14671" s="1161">
        <v>44598</v>
      </c>
      <c r="G14671" s="1161">
        <v>45347</v>
      </c>
    </row>
    <row r="14672" spans="1:7">
      <c r="A14672" s="1162">
        <v>16399</v>
      </c>
      <c r="B14672" s="1162">
        <v>34556</v>
      </c>
      <c r="C14672" s="1163" t="s">
        <v>28518</v>
      </c>
      <c r="D14672" s="1163" t="s">
        <v>28519</v>
      </c>
      <c r="E14672" s="1164" t="s">
        <v>2357</v>
      </c>
      <c r="F14672" s="1165">
        <v>45347</v>
      </c>
      <c r="G14672" s="1165">
        <v>45347</v>
      </c>
    </row>
    <row r="14673" spans="1:7">
      <c r="A14673" s="1158">
        <v>16400</v>
      </c>
      <c r="B14673" s="1158">
        <v>34557</v>
      </c>
      <c r="C14673" s="1159" t="s">
        <v>11951</v>
      </c>
      <c r="D14673" s="1159" t="s">
        <v>3179</v>
      </c>
      <c r="E14673" s="1160" t="s">
        <v>4625</v>
      </c>
      <c r="F14673" s="1161">
        <v>44598</v>
      </c>
      <c r="G14673" s="1161">
        <v>45347</v>
      </c>
    </row>
    <row r="14674" spans="1:7">
      <c r="A14674" s="1162">
        <v>16401</v>
      </c>
      <c r="B14674" s="1162">
        <v>34558</v>
      </c>
      <c r="C14674" s="1163" t="s">
        <v>28520</v>
      </c>
      <c r="D14674" s="1163" t="s">
        <v>28521</v>
      </c>
      <c r="E14674" s="1164" t="s">
        <v>4625</v>
      </c>
      <c r="F14674" s="1165">
        <v>44598</v>
      </c>
      <c r="G14674" s="1165">
        <v>45347</v>
      </c>
    </row>
    <row r="14675" spans="1:7" ht="25.5">
      <c r="A14675" s="1158">
        <v>16402</v>
      </c>
      <c r="B14675" s="1158">
        <v>34559</v>
      </c>
      <c r="C14675" s="1159" t="s">
        <v>28522</v>
      </c>
      <c r="D14675" s="1159" t="s">
        <v>28523</v>
      </c>
      <c r="E14675" s="1160" t="s">
        <v>4625</v>
      </c>
      <c r="F14675" s="1161">
        <v>44598</v>
      </c>
      <c r="G14675" s="1161">
        <v>45347</v>
      </c>
    </row>
    <row r="14676" spans="1:7">
      <c r="A14676" s="1162">
        <v>16403</v>
      </c>
      <c r="B14676" s="1162">
        <v>34560</v>
      </c>
      <c r="C14676" s="1163" t="s">
        <v>28524</v>
      </c>
      <c r="D14676" s="1163" t="s">
        <v>28525</v>
      </c>
      <c r="E14676" s="1164" t="s">
        <v>2357</v>
      </c>
      <c r="F14676" s="1165">
        <v>45347</v>
      </c>
      <c r="G14676" s="1165">
        <v>45347</v>
      </c>
    </row>
    <row r="14677" spans="1:7">
      <c r="A14677" s="1158">
        <v>16404</v>
      </c>
      <c r="B14677" s="1158">
        <v>34561</v>
      </c>
      <c r="C14677" s="1159" t="s">
        <v>11951</v>
      </c>
      <c r="D14677" s="1159" t="s">
        <v>3179</v>
      </c>
      <c r="E14677" s="1160" t="s">
        <v>4625</v>
      </c>
      <c r="F14677" s="1161">
        <v>44598</v>
      </c>
      <c r="G14677" s="1161">
        <v>45347</v>
      </c>
    </row>
    <row r="14678" spans="1:7" ht="25.5">
      <c r="A14678" s="1162">
        <v>16405</v>
      </c>
      <c r="B14678" s="1162">
        <v>34562</v>
      </c>
      <c r="C14678" s="1163" t="s">
        <v>28526</v>
      </c>
      <c r="D14678" s="1163" t="s">
        <v>28527</v>
      </c>
      <c r="E14678" s="1164" t="s">
        <v>9981</v>
      </c>
      <c r="F14678" s="1165">
        <v>44608</v>
      </c>
      <c r="G14678" s="1165">
        <v>45307</v>
      </c>
    </row>
    <row r="14679" spans="1:7" ht="25.5">
      <c r="A14679" s="1162">
        <v>16406</v>
      </c>
      <c r="B14679" s="1162">
        <v>34563</v>
      </c>
      <c r="C14679" s="1163" t="s">
        <v>28528</v>
      </c>
      <c r="D14679" s="1163" t="s">
        <v>28529</v>
      </c>
      <c r="E14679" s="1164" t="s">
        <v>9981</v>
      </c>
      <c r="F14679" s="1165">
        <v>44598</v>
      </c>
      <c r="G14679" s="1165">
        <v>45297</v>
      </c>
    </row>
    <row r="14680" spans="1:7" ht="25.5">
      <c r="A14680" s="1162">
        <v>16407</v>
      </c>
      <c r="B14680" s="1162">
        <v>34564</v>
      </c>
      <c r="C14680" s="1163" t="s">
        <v>28530</v>
      </c>
      <c r="D14680" s="1163" t="s">
        <v>28531</v>
      </c>
      <c r="E14680" s="1164" t="s">
        <v>6711</v>
      </c>
      <c r="F14680" s="1165">
        <v>44638</v>
      </c>
      <c r="G14680" s="1165">
        <v>45347</v>
      </c>
    </row>
    <row r="14681" spans="1:7" ht="25.5">
      <c r="A14681" s="1158">
        <v>16408</v>
      </c>
      <c r="B14681" s="1158">
        <v>34565</v>
      </c>
      <c r="C14681" s="1159" t="s">
        <v>28532</v>
      </c>
      <c r="D14681" s="1159" t="s">
        <v>28533</v>
      </c>
      <c r="E14681" s="1160" t="s">
        <v>4625</v>
      </c>
      <c r="F14681" s="1161">
        <v>44598</v>
      </c>
      <c r="G14681" s="1161">
        <v>45347</v>
      </c>
    </row>
    <row r="14682" spans="1:7">
      <c r="A14682" s="1162">
        <v>16409</v>
      </c>
      <c r="B14682" s="1162">
        <v>34566</v>
      </c>
      <c r="C14682" s="1163" t="s">
        <v>28534</v>
      </c>
      <c r="D14682" s="1163" t="s">
        <v>28535</v>
      </c>
      <c r="E14682" s="1164" t="s">
        <v>2357</v>
      </c>
      <c r="F14682" s="1165">
        <v>45347</v>
      </c>
      <c r="G14682" s="1165">
        <v>45347</v>
      </c>
    </row>
    <row r="14683" spans="1:7">
      <c r="A14683" s="1158">
        <v>16410</v>
      </c>
      <c r="B14683" s="1158">
        <v>34567</v>
      </c>
      <c r="C14683" s="1159" t="s">
        <v>11951</v>
      </c>
      <c r="D14683" s="1159" t="s">
        <v>3179</v>
      </c>
      <c r="E14683" s="1160" t="s">
        <v>4625</v>
      </c>
      <c r="F14683" s="1161">
        <v>44598</v>
      </c>
      <c r="G14683" s="1161">
        <v>45347</v>
      </c>
    </row>
    <row r="14684" spans="1:7">
      <c r="A14684" s="1162">
        <v>16411</v>
      </c>
      <c r="B14684" s="1162">
        <v>34568</v>
      </c>
      <c r="C14684" s="1163" t="s">
        <v>28536</v>
      </c>
      <c r="D14684" s="1163" t="s">
        <v>28537</v>
      </c>
      <c r="E14684" s="1164" t="s">
        <v>4625</v>
      </c>
      <c r="F14684" s="1165">
        <v>44598</v>
      </c>
      <c r="G14684" s="1165">
        <v>45347</v>
      </c>
    </row>
    <row r="14685" spans="1:7" ht="25.5">
      <c r="A14685" s="1158">
        <v>16412</v>
      </c>
      <c r="B14685" s="1158">
        <v>34569</v>
      </c>
      <c r="C14685" s="1159" t="s">
        <v>28538</v>
      </c>
      <c r="D14685" s="1159" t="s">
        <v>28539</v>
      </c>
      <c r="E14685" s="1160" t="s">
        <v>4625</v>
      </c>
      <c r="F14685" s="1161">
        <v>44598</v>
      </c>
      <c r="G14685" s="1161">
        <v>45347</v>
      </c>
    </row>
    <row r="14686" spans="1:7">
      <c r="A14686" s="1162">
        <v>16413</v>
      </c>
      <c r="B14686" s="1162">
        <v>34570</v>
      </c>
      <c r="C14686" s="1163" t="s">
        <v>28540</v>
      </c>
      <c r="D14686" s="1163" t="s">
        <v>28541</v>
      </c>
      <c r="E14686" s="1164" t="s">
        <v>2357</v>
      </c>
      <c r="F14686" s="1165">
        <v>45347</v>
      </c>
      <c r="G14686" s="1165">
        <v>45347</v>
      </c>
    </row>
    <row r="14687" spans="1:7">
      <c r="A14687" s="1158">
        <v>16414</v>
      </c>
      <c r="B14687" s="1158">
        <v>34571</v>
      </c>
      <c r="C14687" s="1159" t="s">
        <v>11951</v>
      </c>
      <c r="D14687" s="1159" t="s">
        <v>3179</v>
      </c>
      <c r="E14687" s="1160" t="s">
        <v>4625</v>
      </c>
      <c r="F14687" s="1161">
        <v>44598</v>
      </c>
      <c r="G14687" s="1161">
        <v>45347</v>
      </c>
    </row>
    <row r="14688" spans="1:7">
      <c r="A14688" s="1162">
        <v>16415</v>
      </c>
      <c r="B14688" s="1162">
        <v>34572</v>
      </c>
      <c r="C14688" s="1163" t="s">
        <v>28542</v>
      </c>
      <c r="D14688" s="1163" t="s">
        <v>28543</v>
      </c>
      <c r="E14688" s="1164" t="s">
        <v>4625</v>
      </c>
      <c r="F14688" s="1165">
        <v>44598</v>
      </c>
      <c r="G14688" s="1165">
        <v>45347</v>
      </c>
    </row>
    <row r="14689" spans="1:7" ht="25.5">
      <c r="A14689" s="1158">
        <v>16416</v>
      </c>
      <c r="B14689" s="1158">
        <v>34573</v>
      </c>
      <c r="C14689" s="1159" t="s">
        <v>28544</v>
      </c>
      <c r="D14689" s="1159" t="s">
        <v>28545</v>
      </c>
      <c r="E14689" s="1160" t="s">
        <v>4625</v>
      </c>
      <c r="F14689" s="1161">
        <v>44598</v>
      </c>
      <c r="G14689" s="1161">
        <v>45347</v>
      </c>
    </row>
    <row r="14690" spans="1:7">
      <c r="A14690" s="1162">
        <v>16417</v>
      </c>
      <c r="B14690" s="1162">
        <v>34574</v>
      </c>
      <c r="C14690" s="1163" t="s">
        <v>28546</v>
      </c>
      <c r="D14690" s="1163" t="s">
        <v>28547</v>
      </c>
      <c r="E14690" s="1164" t="s">
        <v>2357</v>
      </c>
      <c r="F14690" s="1165">
        <v>45347</v>
      </c>
      <c r="G14690" s="1165">
        <v>45347</v>
      </c>
    </row>
    <row r="14691" spans="1:7">
      <c r="A14691" s="1158">
        <v>16418</v>
      </c>
      <c r="B14691" s="1158">
        <v>34575</v>
      </c>
      <c r="C14691" s="1159" t="s">
        <v>11951</v>
      </c>
      <c r="D14691" s="1159" t="s">
        <v>3179</v>
      </c>
      <c r="E14691" s="1160" t="s">
        <v>4625</v>
      </c>
      <c r="F14691" s="1161">
        <v>44598</v>
      </c>
      <c r="G14691" s="1161">
        <v>45347</v>
      </c>
    </row>
    <row r="14692" spans="1:7">
      <c r="A14692" s="1162">
        <v>16419</v>
      </c>
      <c r="B14692" s="1162">
        <v>34576</v>
      </c>
      <c r="C14692" s="1163" t="s">
        <v>28548</v>
      </c>
      <c r="D14692" s="1163" t="s">
        <v>28549</v>
      </c>
      <c r="E14692" s="1164" t="s">
        <v>4625</v>
      </c>
      <c r="F14692" s="1165">
        <v>44598</v>
      </c>
      <c r="G14692" s="1165">
        <v>45347</v>
      </c>
    </row>
    <row r="14693" spans="1:7" ht="25.5">
      <c r="A14693" s="1158">
        <v>16433</v>
      </c>
      <c r="B14693" s="1158">
        <v>34637</v>
      </c>
      <c r="C14693" s="1159" t="s">
        <v>16147</v>
      </c>
      <c r="D14693" s="1159" t="s">
        <v>16148</v>
      </c>
      <c r="E14693" s="1160" t="s">
        <v>3424</v>
      </c>
      <c r="F14693" s="1161">
        <v>44908</v>
      </c>
      <c r="G14693" s="1161">
        <v>45307</v>
      </c>
    </row>
    <row r="14694" spans="1:7">
      <c r="A14694" s="1162">
        <v>16434</v>
      </c>
      <c r="B14694" s="1162">
        <v>34638</v>
      </c>
      <c r="C14694" s="1163" t="s">
        <v>28550</v>
      </c>
      <c r="D14694" s="1163" t="s">
        <v>28551</v>
      </c>
      <c r="E14694" s="1164" t="s">
        <v>3424</v>
      </c>
      <c r="F14694" s="1165">
        <v>44908</v>
      </c>
      <c r="G14694" s="1165">
        <v>45307</v>
      </c>
    </row>
    <row r="14695" spans="1:7">
      <c r="A14695" s="1162">
        <v>16435</v>
      </c>
      <c r="B14695" s="1162">
        <v>34639</v>
      </c>
      <c r="C14695" s="1163" t="s">
        <v>28552</v>
      </c>
      <c r="D14695" s="1163" t="s">
        <v>28553</v>
      </c>
      <c r="E14695" s="1164" t="s">
        <v>2357</v>
      </c>
      <c r="F14695" s="1165">
        <v>45307</v>
      </c>
      <c r="G14695" s="1165">
        <v>45307</v>
      </c>
    </row>
    <row r="14696" spans="1:7">
      <c r="A14696" s="1158">
        <v>16441</v>
      </c>
      <c r="B14696" s="1158">
        <v>25777</v>
      </c>
      <c r="C14696" s="1159" t="s">
        <v>13581</v>
      </c>
      <c r="D14696" s="1159" t="s">
        <v>13582</v>
      </c>
      <c r="E14696" s="1160" t="s">
        <v>28554</v>
      </c>
      <c r="F14696" s="1161">
        <v>42732</v>
      </c>
      <c r="G14696" s="1161">
        <v>46169</v>
      </c>
    </row>
    <row r="14697" spans="1:7">
      <c r="A14697" s="1158">
        <v>16442</v>
      </c>
      <c r="B14697" s="1158">
        <v>25779</v>
      </c>
      <c r="C14697" s="1159" t="s">
        <v>13584</v>
      </c>
      <c r="D14697" s="1159" t="s">
        <v>13585</v>
      </c>
      <c r="E14697" s="1160" t="s">
        <v>28555</v>
      </c>
      <c r="F14697" s="1161">
        <v>42732</v>
      </c>
      <c r="G14697" s="1161">
        <v>45563</v>
      </c>
    </row>
    <row r="14698" spans="1:7">
      <c r="A14698" s="1158">
        <v>16443</v>
      </c>
      <c r="B14698" s="1158">
        <v>10520</v>
      </c>
      <c r="C14698" s="1159" t="s">
        <v>28556</v>
      </c>
      <c r="D14698" s="1159" t="s">
        <v>28557</v>
      </c>
      <c r="E14698" s="1160" t="s">
        <v>28558</v>
      </c>
      <c r="F14698" s="1161">
        <v>42732</v>
      </c>
      <c r="G14698" s="1161">
        <v>45284</v>
      </c>
    </row>
    <row r="14699" spans="1:7" ht="25.5">
      <c r="A14699" s="1158">
        <v>16444</v>
      </c>
      <c r="B14699" s="1158">
        <v>11133</v>
      </c>
      <c r="C14699" s="1159" t="s">
        <v>28559</v>
      </c>
      <c r="D14699" s="1159" t="s">
        <v>13820</v>
      </c>
      <c r="E14699" s="1160" t="s">
        <v>28560</v>
      </c>
      <c r="F14699" s="1161">
        <v>43100</v>
      </c>
      <c r="G14699" s="1161">
        <v>45284</v>
      </c>
    </row>
    <row r="14700" spans="1:7" ht="25.5">
      <c r="A14700" s="1162">
        <v>16445</v>
      </c>
      <c r="B14700" s="1162">
        <v>11134</v>
      </c>
      <c r="C14700" s="1163" t="s">
        <v>13822</v>
      </c>
      <c r="D14700" s="1163" t="s">
        <v>13823</v>
      </c>
      <c r="E14700" s="1164" t="s">
        <v>28561</v>
      </c>
      <c r="F14700" s="1165">
        <v>43100</v>
      </c>
      <c r="G14700" s="1165">
        <v>44639</v>
      </c>
    </row>
    <row r="14701" spans="1:7">
      <c r="A14701" s="1162">
        <v>16446</v>
      </c>
      <c r="B14701" s="1162">
        <v>11135</v>
      </c>
      <c r="C14701" s="1163" t="s">
        <v>13825</v>
      </c>
      <c r="D14701" s="1163" t="s">
        <v>13826</v>
      </c>
      <c r="E14701" s="1164" t="s">
        <v>28562</v>
      </c>
      <c r="F14701" s="1165">
        <v>43258</v>
      </c>
      <c r="G14701" s="1165">
        <v>44858</v>
      </c>
    </row>
    <row r="14702" spans="1:7">
      <c r="A14702" s="1162">
        <v>16447</v>
      </c>
      <c r="B14702" s="1162">
        <v>11136</v>
      </c>
      <c r="C14702" s="1163" t="s">
        <v>13828</v>
      </c>
      <c r="D14702" s="1163" t="s">
        <v>13829</v>
      </c>
      <c r="E14702" s="1164" t="s">
        <v>28562</v>
      </c>
      <c r="F14702" s="1165">
        <v>43258</v>
      </c>
      <c r="G14702" s="1165">
        <v>44858</v>
      </c>
    </row>
    <row r="14703" spans="1:7" ht="38.25">
      <c r="A14703" s="1162">
        <v>16448</v>
      </c>
      <c r="B14703" s="1162">
        <v>11137</v>
      </c>
      <c r="C14703" s="1163" t="s">
        <v>13830</v>
      </c>
      <c r="D14703" s="1163" t="s">
        <v>13831</v>
      </c>
      <c r="E14703" s="1164" t="s">
        <v>28563</v>
      </c>
      <c r="F14703" s="1165">
        <v>43258</v>
      </c>
      <c r="G14703" s="1165">
        <v>45284</v>
      </c>
    </row>
    <row r="14704" spans="1:7" ht="25.5">
      <c r="A14704" s="1158">
        <v>16449</v>
      </c>
      <c r="B14704" s="1158">
        <v>11138</v>
      </c>
      <c r="C14704" s="1159" t="s">
        <v>13841</v>
      </c>
      <c r="D14704" s="1159" t="s">
        <v>13842</v>
      </c>
      <c r="E14704" s="1160" t="s">
        <v>23000</v>
      </c>
      <c r="F14704" s="1161">
        <v>42732</v>
      </c>
      <c r="G14704" s="1161">
        <v>43826</v>
      </c>
    </row>
    <row r="14705" spans="1:7" ht="51">
      <c r="A14705" s="1162">
        <v>16450</v>
      </c>
      <c r="B14705" s="1162">
        <v>11139</v>
      </c>
      <c r="C14705" s="1163" t="s">
        <v>13844</v>
      </c>
      <c r="D14705" s="1163" t="s">
        <v>13845</v>
      </c>
      <c r="E14705" s="1164" t="s">
        <v>23000</v>
      </c>
      <c r="F14705" s="1165">
        <v>42732</v>
      </c>
      <c r="G14705" s="1165">
        <v>43826</v>
      </c>
    </row>
    <row r="14706" spans="1:7" ht="25.5">
      <c r="A14706" s="1158">
        <v>16451</v>
      </c>
      <c r="B14706" s="1158">
        <v>11140</v>
      </c>
      <c r="C14706" s="1159" t="s">
        <v>13833</v>
      </c>
      <c r="D14706" s="1159" t="s">
        <v>13834</v>
      </c>
      <c r="E14706" s="1160" t="s">
        <v>28563</v>
      </c>
      <c r="F14706" s="1161">
        <v>43258</v>
      </c>
      <c r="G14706" s="1161">
        <v>45284</v>
      </c>
    </row>
    <row r="14707" spans="1:7" ht="25.5">
      <c r="A14707" s="1162">
        <v>16452</v>
      </c>
      <c r="B14707" s="1162">
        <v>11141</v>
      </c>
      <c r="C14707" s="1163" t="s">
        <v>13835</v>
      </c>
      <c r="D14707" s="1163" t="s">
        <v>13836</v>
      </c>
      <c r="E14707" s="1164" t="s">
        <v>28563</v>
      </c>
      <c r="F14707" s="1165">
        <v>43258</v>
      </c>
      <c r="G14707" s="1165">
        <v>45284</v>
      </c>
    </row>
    <row r="14708" spans="1:7" ht="25.5">
      <c r="A14708" s="1162">
        <v>16453</v>
      </c>
      <c r="B14708" s="1162">
        <v>11142</v>
      </c>
      <c r="C14708" s="1163" t="s">
        <v>13837</v>
      </c>
      <c r="D14708" s="1163" t="s">
        <v>13838</v>
      </c>
      <c r="E14708" s="1164" t="s">
        <v>28563</v>
      </c>
      <c r="F14708" s="1165">
        <v>43258</v>
      </c>
      <c r="G14708" s="1165">
        <v>45284</v>
      </c>
    </row>
    <row r="14709" spans="1:7" ht="25.5">
      <c r="A14709" s="1162">
        <v>16454</v>
      </c>
      <c r="B14709" s="1162">
        <v>11143</v>
      </c>
      <c r="C14709" s="1163" t="s">
        <v>13839</v>
      </c>
      <c r="D14709" s="1163" t="s">
        <v>13840</v>
      </c>
      <c r="E14709" s="1164" t="s">
        <v>28563</v>
      </c>
      <c r="F14709" s="1165">
        <v>43258</v>
      </c>
      <c r="G14709" s="1165">
        <v>45284</v>
      </c>
    </row>
    <row r="14710" spans="1:7">
      <c r="A14710" s="1158">
        <v>16455</v>
      </c>
      <c r="B14710" s="1158">
        <v>11144</v>
      </c>
      <c r="C14710" s="1159" t="s">
        <v>13846</v>
      </c>
      <c r="D14710" s="1159" t="s">
        <v>13847</v>
      </c>
      <c r="E14710" s="1160" t="s">
        <v>28564</v>
      </c>
      <c r="F14710" s="1161">
        <v>43137</v>
      </c>
      <c r="G14710" s="1161">
        <v>45223</v>
      </c>
    </row>
    <row r="14711" spans="1:7" ht="76.5">
      <c r="A14711" s="1162">
        <v>16456</v>
      </c>
      <c r="B14711" s="1162">
        <v>11145</v>
      </c>
      <c r="C14711" s="1163" t="s">
        <v>28565</v>
      </c>
      <c r="D14711" s="1163" t="s">
        <v>13849</v>
      </c>
      <c r="E14711" s="1164" t="s">
        <v>28564</v>
      </c>
      <c r="F14711" s="1165">
        <v>43137</v>
      </c>
      <c r="G14711" s="1165">
        <v>45223</v>
      </c>
    </row>
    <row r="14712" spans="1:7" ht="25.5">
      <c r="A14712" s="1158">
        <v>16457</v>
      </c>
      <c r="B14712" s="1158">
        <v>11146</v>
      </c>
      <c r="C14712" s="1159" t="s">
        <v>13850</v>
      </c>
      <c r="D14712" s="1159" t="s">
        <v>13851</v>
      </c>
      <c r="E14712" s="1160" t="s">
        <v>28566</v>
      </c>
      <c r="F14712" s="1161">
        <v>42732</v>
      </c>
      <c r="G14712" s="1161">
        <v>44736</v>
      </c>
    </row>
    <row r="14713" spans="1:7" ht="51">
      <c r="A14713" s="1162">
        <v>16458</v>
      </c>
      <c r="B14713" s="1162">
        <v>11147</v>
      </c>
      <c r="C14713" s="1163" t="s">
        <v>13852</v>
      </c>
      <c r="D14713" s="1163" t="s">
        <v>13853</v>
      </c>
      <c r="E14713" s="1164" t="s">
        <v>28566</v>
      </c>
      <c r="F14713" s="1165">
        <v>42732</v>
      </c>
      <c r="G14713" s="1165">
        <v>44736</v>
      </c>
    </row>
    <row r="14714" spans="1:7" ht="25.5">
      <c r="A14714" s="1158">
        <v>16459</v>
      </c>
      <c r="B14714" s="1158">
        <v>11148</v>
      </c>
      <c r="C14714" s="1159" t="s">
        <v>28567</v>
      </c>
      <c r="D14714" s="1159" t="s">
        <v>13855</v>
      </c>
      <c r="E14714" s="1160" t="s">
        <v>13997</v>
      </c>
      <c r="F14714" s="1161">
        <v>42732</v>
      </c>
      <c r="G14714" s="1161">
        <v>44675</v>
      </c>
    </row>
    <row r="14715" spans="1:7" ht="89.25">
      <c r="A14715" s="1162">
        <v>16460</v>
      </c>
      <c r="B14715" s="1162">
        <v>11149</v>
      </c>
      <c r="C14715" s="1163" t="s">
        <v>13857</v>
      </c>
      <c r="D14715" s="1163" t="s">
        <v>13858</v>
      </c>
      <c r="E14715" s="1164" t="s">
        <v>13992</v>
      </c>
      <c r="F14715" s="1165">
        <v>42732</v>
      </c>
      <c r="G14715" s="1165">
        <v>44158</v>
      </c>
    </row>
    <row r="14716" spans="1:7" ht="76.5">
      <c r="A14716" s="1162">
        <v>16461</v>
      </c>
      <c r="B14716" s="1162">
        <v>11150</v>
      </c>
      <c r="C14716" s="1163" t="s">
        <v>13860</v>
      </c>
      <c r="D14716" s="1163" t="s">
        <v>13861</v>
      </c>
      <c r="E14716" s="1164" t="s">
        <v>4363</v>
      </c>
      <c r="F14716" s="1165">
        <v>42732</v>
      </c>
      <c r="G14716" s="1165">
        <v>44371</v>
      </c>
    </row>
    <row r="14717" spans="1:7" ht="76.5">
      <c r="A14717" s="1162">
        <v>16462</v>
      </c>
      <c r="B14717" s="1162">
        <v>11151</v>
      </c>
      <c r="C14717" s="1163" t="s">
        <v>13863</v>
      </c>
      <c r="D14717" s="1163" t="s">
        <v>13864</v>
      </c>
      <c r="E14717" s="1164" t="s">
        <v>13997</v>
      </c>
      <c r="F14717" s="1165">
        <v>42732</v>
      </c>
      <c r="G14717" s="1165">
        <v>44675</v>
      </c>
    </row>
    <row r="14718" spans="1:7" ht="25.5">
      <c r="A14718" s="1158">
        <v>16463</v>
      </c>
      <c r="B14718" s="1158">
        <v>11152</v>
      </c>
      <c r="C14718" s="1159" t="s">
        <v>13873</v>
      </c>
      <c r="D14718" s="1159" t="s">
        <v>13874</v>
      </c>
      <c r="E14718" s="1160" t="s">
        <v>28568</v>
      </c>
      <c r="F14718" s="1161">
        <v>43184</v>
      </c>
      <c r="G14718" s="1161">
        <v>45040</v>
      </c>
    </row>
    <row r="14719" spans="1:7" ht="38.25">
      <c r="A14719" s="1162">
        <v>16464</v>
      </c>
      <c r="B14719" s="1162">
        <v>11153</v>
      </c>
      <c r="C14719" s="1163" t="s">
        <v>28569</v>
      </c>
      <c r="D14719" s="1163" t="s">
        <v>13877</v>
      </c>
      <c r="E14719" s="1164" t="s">
        <v>28570</v>
      </c>
      <c r="F14719" s="1165">
        <v>43184</v>
      </c>
      <c r="G14719" s="1165">
        <v>44858</v>
      </c>
    </row>
    <row r="14720" spans="1:7" ht="76.5">
      <c r="A14720" s="1162">
        <v>16465</v>
      </c>
      <c r="B14720" s="1162">
        <v>11154</v>
      </c>
      <c r="C14720" s="1163" t="s">
        <v>28571</v>
      </c>
      <c r="D14720" s="1163" t="s">
        <v>13880</v>
      </c>
      <c r="E14720" s="1164" t="s">
        <v>28572</v>
      </c>
      <c r="F14720" s="1165">
        <v>43280</v>
      </c>
      <c r="G14720" s="1165">
        <v>44952</v>
      </c>
    </row>
    <row r="14721" spans="1:7" ht="89.25">
      <c r="A14721" s="1162">
        <v>16466</v>
      </c>
      <c r="B14721" s="1162">
        <v>11155</v>
      </c>
      <c r="C14721" s="1163" t="s">
        <v>28573</v>
      </c>
      <c r="D14721" s="1163" t="s">
        <v>13883</v>
      </c>
      <c r="E14721" s="1164" t="s">
        <v>28574</v>
      </c>
      <c r="F14721" s="1165">
        <v>43280</v>
      </c>
      <c r="G14721" s="1165">
        <v>45040</v>
      </c>
    </row>
    <row r="14722" spans="1:7" ht="38.25">
      <c r="A14722" s="1162">
        <v>16467</v>
      </c>
      <c r="B14722" s="1162">
        <v>11156</v>
      </c>
      <c r="C14722" s="1163" t="s">
        <v>13885</v>
      </c>
      <c r="D14722" s="1163" t="s">
        <v>13886</v>
      </c>
      <c r="E14722" s="1164" t="s">
        <v>14037</v>
      </c>
      <c r="F14722" s="1165">
        <v>43280</v>
      </c>
      <c r="G14722" s="1165">
        <v>44858</v>
      </c>
    </row>
    <row r="14723" spans="1:7" ht="89.25">
      <c r="A14723" s="1162">
        <v>16468</v>
      </c>
      <c r="B14723" s="1162">
        <v>11157</v>
      </c>
      <c r="C14723" s="1163" t="s">
        <v>28575</v>
      </c>
      <c r="D14723" s="1163" t="s">
        <v>28576</v>
      </c>
      <c r="E14723" s="1164" t="s">
        <v>28572</v>
      </c>
      <c r="F14723" s="1165">
        <v>43280</v>
      </c>
      <c r="G14723" s="1165">
        <v>44952</v>
      </c>
    </row>
    <row r="14724" spans="1:7" ht="89.25">
      <c r="A14724" s="1162">
        <v>16469</v>
      </c>
      <c r="B14724" s="1162">
        <v>11158</v>
      </c>
      <c r="C14724" s="1163" t="s">
        <v>13890</v>
      </c>
      <c r="D14724" s="1163" t="s">
        <v>13891</v>
      </c>
      <c r="E14724" s="1164" t="s">
        <v>28574</v>
      </c>
      <c r="F14724" s="1165">
        <v>43280</v>
      </c>
      <c r="G14724" s="1165">
        <v>45040</v>
      </c>
    </row>
    <row r="14725" spans="1:7" ht="25.5">
      <c r="A14725" s="1158">
        <v>16470</v>
      </c>
      <c r="B14725" s="1158">
        <v>11159</v>
      </c>
      <c r="C14725" s="1159" t="s">
        <v>13892</v>
      </c>
      <c r="D14725" s="1159" t="s">
        <v>13893</v>
      </c>
      <c r="E14725" s="1160" t="s">
        <v>28577</v>
      </c>
      <c r="F14725" s="1161">
        <v>43133</v>
      </c>
      <c r="G14725" s="1161">
        <v>44858</v>
      </c>
    </row>
    <row r="14726" spans="1:7" ht="63.75">
      <c r="A14726" s="1162">
        <v>16471</v>
      </c>
      <c r="B14726" s="1162">
        <v>11160</v>
      </c>
      <c r="C14726" s="1163" t="s">
        <v>13895</v>
      </c>
      <c r="D14726" s="1163" t="s">
        <v>13896</v>
      </c>
      <c r="E14726" s="1164" t="s">
        <v>5493</v>
      </c>
      <c r="F14726" s="1165">
        <v>43133</v>
      </c>
      <c r="G14726" s="1165">
        <v>44587</v>
      </c>
    </row>
    <row r="14727" spans="1:7" ht="63.75">
      <c r="A14727" s="1162">
        <v>16472</v>
      </c>
      <c r="B14727" s="1162">
        <v>11161</v>
      </c>
      <c r="C14727" s="1163" t="s">
        <v>13898</v>
      </c>
      <c r="D14727" s="1163" t="s">
        <v>13899</v>
      </c>
      <c r="E14727" s="1164" t="s">
        <v>13910</v>
      </c>
      <c r="F14727" s="1165">
        <v>43274</v>
      </c>
      <c r="G14727" s="1165">
        <v>44858</v>
      </c>
    </row>
    <row r="14728" spans="1:7" ht="25.5">
      <c r="A14728" s="1158">
        <v>16473</v>
      </c>
      <c r="B14728" s="1158">
        <v>11162</v>
      </c>
      <c r="C14728" s="1159" t="s">
        <v>13901</v>
      </c>
      <c r="D14728" s="1159" t="s">
        <v>13902</v>
      </c>
      <c r="E14728" s="1160" t="s">
        <v>28578</v>
      </c>
      <c r="F14728" s="1161">
        <v>43105</v>
      </c>
      <c r="G14728" s="1161">
        <v>44919</v>
      </c>
    </row>
    <row r="14729" spans="1:7" ht="25.5">
      <c r="A14729" s="1162">
        <v>16474</v>
      </c>
      <c r="B14729" s="1162">
        <v>11163</v>
      </c>
      <c r="C14729" s="1163" t="s">
        <v>13904</v>
      </c>
      <c r="D14729" s="1163" t="s">
        <v>28579</v>
      </c>
      <c r="E14729" s="1164" t="s">
        <v>28578</v>
      </c>
      <c r="F14729" s="1165">
        <v>43105</v>
      </c>
      <c r="G14729" s="1165">
        <v>44919</v>
      </c>
    </row>
    <row r="14730" spans="1:7" ht="76.5">
      <c r="A14730" s="1162">
        <v>16475</v>
      </c>
      <c r="B14730" s="1162">
        <v>11164</v>
      </c>
      <c r="C14730" s="1163" t="s">
        <v>13906</v>
      </c>
      <c r="D14730" s="1163" t="s">
        <v>13907</v>
      </c>
      <c r="E14730" s="1164" t="s">
        <v>28578</v>
      </c>
      <c r="F14730" s="1165">
        <v>43105</v>
      </c>
      <c r="G14730" s="1165">
        <v>44919</v>
      </c>
    </row>
    <row r="14731" spans="1:7" ht="25.5">
      <c r="A14731" s="1158">
        <v>16476</v>
      </c>
      <c r="B14731" s="1158">
        <v>11165</v>
      </c>
      <c r="C14731" s="1159" t="s">
        <v>13908</v>
      </c>
      <c r="D14731" s="1159" t="s">
        <v>13909</v>
      </c>
      <c r="E14731" s="1160" t="s">
        <v>28580</v>
      </c>
      <c r="F14731" s="1161">
        <v>43274</v>
      </c>
      <c r="G14731" s="1161">
        <v>44919</v>
      </c>
    </row>
    <row r="14732" spans="1:7" ht="63.75">
      <c r="A14732" s="1162">
        <v>16477</v>
      </c>
      <c r="B14732" s="1162">
        <v>11166</v>
      </c>
      <c r="C14732" s="1163" t="s">
        <v>13911</v>
      </c>
      <c r="D14732" s="1163" t="s">
        <v>13912</v>
      </c>
      <c r="E14732" s="1164" t="s">
        <v>28581</v>
      </c>
      <c r="F14732" s="1165">
        <v>43274</v>
      </c>
      <c r="G14732" s="1165">
        <v>44827</v>
      </c>
    </row>
    <row r="14733" spans="1:7" ht="63.75">
      <c r="A14733" s="1162">
        <v>16478</v>
      </c>
      <c r="B14733" s="1162">
        <v>11167</v>
      </c>
      <c r="C14733" s="1163" t="s">
        <v>13914</v>
      </c>
      <c r="D14733" s="1163" t="s">
        <v>13915</v>
      </c>
      <c r="E14733" s="1164" t="s">
        <v>28580</v>
      </c>
      <c r="F14733" s="1165">
        <v>43274</v>
      </c>
      <c r="G14733" s="1165">
        <v>44919</v>
      </c>
    </row>
    <row r="14734" spans="1:7" ht="25.5">
      <c r="A14734" s="1158">
        <v>16479</v>
      </c>
      <c r="B14734" s="1158">
        <v>11168</v>
      </c>
      <c r="C14734" s="1159" t="s">
        <v>13916</v>
      </c>
      <c r="D14734" s="1159" t="s">
        <v>13917</v>
      </c>
      <c r="E14734" s="1160" t="s">
        <v>13821</v>
      </c>
      <c r="F14734" s="1161">
        <v>43100</v>
      </c>
      <c r="G14734" s="1161">
        <v>44919</v>
      </c>
    </row>
    <row r="14735" spans="1:7" ht="51">
      <c r="A14735" s="1162">
        <v>16480</v>
      </c>
      <c r="B14735" s="1162">
        <v>11169</v>
      </c>
      <c r="C14735" s="1163" t="s">
        <v>13918</v>
      </c>
      <c r="D14735" s="1163" t="s">
        <v>13919</v>
      </c>
      <c r="E14735" s="1164" t="s">
        <v>13821</v>
      </c>
      <c r="F14735" s="1165">
        <v>43100</v>
      </c>
      <c r="G14735" s="1165">
        <v>44919</v>
      </c>
    </row>
    <row r="14736" spans="1:7" ht="25.5">
      <c r="A14736" s="1158">
        <v>16481</v>
      </c>
      <c r="B14736" s="1158">
        <v>11170</v>
      </c>
      <c r="C14736" s="1159" t="s">
        <v>13920</v>
      </c>
      <c r="D14736" s="1159" t="s">
        <v>13921</v>
      </c>
      <c r="E14736" s="1160" t="s">
        <v>28561</v>
      </c>
      <c r="F14736" s="1161">
        <v>43136</v>
      </c>
      <c r="G14736" s="1161">
        <v>44675</v>
      </c>
    </row>
    <row r="14737" spans="1:7" ht="51">
      <c r="A14737" s="1162">
        <v>16482</v>
      </c>
      <c r="B14737" s="1162">
        <v>11171</v>
      </c>
      <c r="C14737" s="1163" t="s">
        <v>13923</v>
      </c>
      <c r="D14737" s="1163" t="s">
        <v>13924</v>
      </c>
      <c r="E14737" s="1164" t="s">
        <v>28561</v>
      </c>
      <c r="F14737" s="1165">
        <v>43136</v>
      </c>
      <c r="G14737" s="1165">
        <v>44675</v>
      </c>
    </row>
    <row r="14738" spans="1:7" ht="51">
      <c r="A14738" s="1162">
        <v>16483</v>
      </c>
      <c r="B14738" s="1162">
        <v>11172</v>
      </c>
      <c r="C14738" s="1163" t="s">
        <v>13925</v>
      </c>
      <c r="D14738" s="1163" t="s">
        <v>13926</v>
      </c>
      <c r="E14738" s="1164" t="s">
        <v>28561</v>
      </c>
      <c r="F14738" s="1165">
        <v>43136</v>
      </c>
      <c r="G14738" s="1165">
        <v>44675</v>
      </c>
    </row>
    <row r="14739" spans="1:7" ht="25.5">
      <c r="A14739" s="1158">
        <v>16484</v>
      </c>
      <c r="B14739" s="1158">
        <v>11173</v>
      </c>
      <c r="C14739" s="1159" t="s">
        <v>13927</v>
      </c>
      <c r="D14739" s="1159" t="s">
        <v>13928</v>
      </c>
      <c r="E14739" s="1160" t="s">
        <v>28582</v>
      </c>
      <c r="F14739" s="1161">
        <v>42732</v>
      </c>
      <c r="G14739" s="1161">
        <v>44327</v>
      </c>
    </row>
    <row r="14740" spans="1:7" ht="76.5">
      <c r="A14740" s="1162">
        <v>16485</v>
      </c>
      <c r="B14740" s="1162">
        <v>11174</v>
      </c>
      <c r="C14740" s="1163" t="s">
        <v>28583</v>
      </c>
      <c r="D14740" s="1163" t="s">
        <v>13931</v>
      </c>
      <c r="E14740" s="1164" t="s">
        <v>4872</v>
      </c>
      <c r="F14740" s="1165">
        <v>42732</v>
      </c>
      <c r="G14740" s="1165">
        <v>43426</v>
      </c>
    </row>
    <row r="14741" spans="1:7" ht="51">
      <c r="A14741" s="1162">
        <v>16486</v>
      </c>
      <c r="B14741" s="1162">
        <v>11175</v>
      </c>
      <c r="C14741" s="1163" t="s">
        <v>13933</v>
      </c>
      <c r="D14741" s="1163" t="s">
        <v>13934</v>
      </c>
      <c r="E14741" s="1164" t="s">
        <v>28582</v>
      </c>
      <c r="F14741" s="1165">
        <v>42732</v>
      </c>
      <c r="G14741" s="1165">
        <v>44327</v>
      </c>
    </row>
    <row r="14742" spans="1:7">
      <c r="A14742" s="1158">
        <v>16487</v>
      </c>
      <c r="B14742" s="1158">
        <v>11176</v>
      </c>
      <c r="C14742" s="1159" t="s">
        <v>13936</v>
      </c>
      <c r="D14742" s="1159" t="s">
        <v>13937</v>
      </c>
      <c r="E14742" s="1160" t="s">
        <v>28584</v>
      </c>
      <c r="F14742" s="1161">
        <v>42732</v>
      </c>
      <c r="G14742" s="1161">
        <v>44884</v>
      </c>
    </row>
    <row r="14743" spans="1:7" ht="63.75">
      <c r="A14743" s="1162">
        <v>16488</v>
      </c>
      <c r="B14743" s="1162">
        <v>11177</v>
      </c>
      <c r="C14743" s="1163" t="s">
        <v>13939</v>
      </c>
      <c r="D14743" s="1163" t="s">
        <v>13940</v>
      </c>
      <c r="E14743" s="1164" t="s">
        <v>28584</v>
      </c>
      <c r="F14743" s="1165">
        <v>42732</v>
      </c>
      <c r="G14743" s="1165">
        <v>44884</v>
      </c>
    </row>
    <row r="14744" spans="1:7" ht="38.25">
      <c r="A14744" s="1162">
        <v>16489</v>
      </c>
      <c r="B14744" s="1162">
        <v>11178</v>
      </c>
      <c r="C14744" s="1163" t="s">
        <v>13941</v>
      </c>
      <c r="D14744" s="1163" t="s">
        <v>13942</v>
      </c>
      <c r="E14744" s="1164" t="s">
        <v>28584</v>
      </c>
      <c r="F14744" s="1165">
        <v>42732</v>
      </c>
      <c r="G14744" s="1165">
        <v>44884</v>
      </c>
    </row>
    <row r="14745" spans="1:7" ht="38.25">
      <c r="A14745" s="1162">
        <v>16490</v>
      </c>
      <c r="B14745" s="1162">
        <v>11179</v>
      </c>
      <c r="C14745" s="1163" t="s">
        <v>13943</v>
      </c>
      <c r="D14745" s="1163" t="s">
        <v>13944</v>
      </c>
      <c r="E14745" s="1164" t="s">
        <v>28584</v>
      </c>
      <c r="F14745" s="1165">
        <v>42732</v>
      </c>
      <c r="G14745" s="1165">
        <v>44884</v>
      </c>
    </row>
    <row r="14746" spans="1:7" ht="25.5">
      <c r="A14746" s="1158">
        <v>16491</v>
      </c>
      <c r="B14746" s="1158">
        <v>11180</v>
      </c>
      <c r="C14746" s="1159" t="s">
        <v>28585</v>
      </c>
      <c r="D14746" s="1159" t="s">
        <v>13946</v>
      </c>
      <c r="E14746" s="1160" t="s">
        <v>28586</v>
      </c>
      <c r="F14746" s="1161">
        <v>42732</v>
      </c>
      <c r="G14746" s="1161">
        <v>44300</v>
      </c>
    </row>
    <row r="14747" spans="1:7" ht="76.5">
      <c r="A14747" s="1162">
        <v>16492</v>
      </c>
      <c r="B14747" s="1162">
        <v>11181</v>
      </c>
      <c r="C14747" s="1163" t="s">
        <v>28587</v>
      </c>
      <c r="D14747" s="1163" t="s">
        <v>13949</v>
      </c>
      <c r="E14747" s="1164" t="s">
        <v>28586</v>
      </c>
      <c r="F14747" s="1165">
        <v>42732</v>
      </c>
      <c r="G14747" s="1165">
        <v>44300</v>
      </c>
    </row>
    <row r="14748" spans="1:7" ht="51">
      <c r="A14748" s="1162">
        <v>16493</v>
      </c>
      <c r="B14748" s="1162">
        <v>11182</v>
      </c>
      <c r="C14748" s="1163" t="s">
        <v>13950</v>
      </c>
      <c r="D14748" s="1163" t="s">
        <v>13951</v>
      </c>
      <c r="E14748" s="1164" t="s">
        <v>28588</v>
      </c>
      <c r="F14748" s="1165">
        <v>42732</v>
      </c>
      <c r="G14748" s="1165">
        <v>43938</v>
      </c>
    </row>
    <row r="14749" spans="1:7" ht="25.5">
      <c r="A14749" s="1158">
        <v>16494</v>
      </c>
      <c r="B14749" s="1158">
        <v>11183</v>
      </c>
      <c r="C14749" s="1159" t="s">
        <v>28589</v>
      </c>
      <c r="D14749" s="1159" t="s">
        <v>13954</v>
      </c>
      <c r="E14749" s="1160" t="s">
        <v>28590</v>
      </c>
      <c r="F14749" s="1161">
        <v>42732</v>
      </c>
      <c r="G14749" s="1161">
        <v>44120</v>
      </c>
    </row>
    <row r="14750" spans="1:7" ht="76.5">
      <c r="A14750" s="1162">
        <v>16495</v>
      </c>
      <c r="B14750" s="1162">
        <v>11184</v>
      </c>
      <c r="C14750" s="1163" t="s">
        <v>13956</v>
      </c>
      <c r="D14750" s="1163" t="s">
        <v>13957</v>
      </c>
      <c r="E14750" s="1164" t="s">
        <v>28590</v>
      </c>
      <c r="F14750" s="1165">
        <v>42732</v>
      </c>
      <c r="G14750" s="1165">
        <v>44120</v>
      </c>
    </row>
    <row r="14751" spans="1:7">
      <c r="A14751" s="1158">
        <v>16496</v>
      </c>
      <c r="B14751" s="1158">
        <v>11185</v>
      </c>
      <c r="C14751" s="1159" t="s">
        <v>13958</v>
      </c>
      <c r="D14751" s="1159" t="s">
        <v>13959</v>
      </c>
      <c r="E14751" s="1160" t="s">
        <v>28591</v>
      </c>
      <c r="F14751" s="1161">
        <v>42732</v>
      </c>
      <c r="G14751" s="1161">
        <v>44630</v>
      </c>
    </row>
    <row r="14752" spans="1:7" ht="38.25">
      <c r="A14752" s="1162">
        <v>16497</v>
      </c>
      <c r="B14752" s="1162">
        <v>11186</v>
      </c>
      <c r="C14752" s="1163" t="s">
        <v>13961</v>
      </c>
      <c r="D14752" s="1163" t="s">
        <v>13962</v>
      </c>
      <c r="E14752" s="1164" t="s">
        <v>28591</v>
      </c>
      <c r="F14752" s="1165">
        <v>42732</v>
      </c>
      <c r="G14752" s="1165">
        <v>44630</v>
      </c>
    </row>
    <row r="14753" spans="1:7" ht="51">
      <c r="A14753" s="1162">
        <v>16498</v>
      </c>
      <c r="B14753" s="1162">
        <v>11187</v>
      </c>
      <c r="C14753" s="1163" t="s">
        <v>13963</v>
      </c>
      <c r="D14753" s="1163" t="s">
        <v>13964</v>
      </c>
      <c r="E14753" s="1164" t="s">
        <v>28592</v>
      </c>
      <c r="F14753" s="1165">
        <v>42732</v>
      </c>
      <c r="G14753" s="1165">
        <v>43993</v>
      </c>
    </row>
    <row r="14754" spans="1:7" ht="51">
      <c r="A14754" s="1162">
        <v>16499</v>
      </c>
      <c r="B14754" s="1162">
        <v>11188</v>
      </c>
      <c r="C14754" s="1163" t="s">
        <v>13966</v>
      </c>
      <c r="D14754" s="1163" t="s">
        <v>28593</v>
      </c>
      <c r="E14754" s="1164" t="s">
        <v>20837</v>
      </c>
      <c r="F14754" s="1165">
        <v>42732</v>
      </c>
      <c r="G14754" s="1165">
        <v>44087</v>
      </c>
    </row>
    <row r="14755" spans="1:7" ht="25.5">
      <c r="A14755" s="1162">
        <v>16500</v>
      </c>
      <c r="B14755" s="1162">
        <v>11189</v>
      </c>
      <c r="C14755" s="1163" t="s">
        <v>28594</v>
      </c>
      <c r="D14755" s="1163" t="s">
        <v>13969</v>
      </c>
      <c r="E14755" s="1164" t="s">
        <v>20837</v>
      </c>
      <c r="F14755" s="1165">
        <v>42732</v>
      </c>
      <c r="G14755" s="1165">
        <v>44087</v>
      </c>
    </row>
    <row r="14756" spans="1:7" ht="25.5">
      <c r="A14756" s="1162">
        <v>16501</v>
      </c>
      <c r="B14756" s="1162">
        <v>11190</v>
      </c>
      <c r="C14756" s="1163" t="s">
        <v>28595</v>
      </c>
      <c r="D14756" s="1163" t="s">
        <v>13971</v>
      </c>
      <c r="E14756" s="1164" t="s">
        <v>28596</v>
      </c>
      <c r="F14756" s="1165">
        <v>42732</v>
      </c>
      <c r="G14756" s="1165">
        <v>43810</v>
      </c>
    </row>
    <row r="14757" spans="1:7" ht="25.5">
      <c r="A14757" s="1162">
        <v>16502</v>
      </c>
      <c r="B14757" s="1162">
        <v>11191</v>
      </c>
      <c r="C14757" s="1163" t="s">
        <v>28597</v>
      </c>
      <c r="D14757" s="1163" t="s">
        <v>13974</v>
      </c>
      <c r="E14757" s="1164" t="s">
        <v>28596</v>
      </c>
      <c r="F14757" s="1165">
        <v>42732</v>
      </c>
      <c r="G14757" s="1165">
        <v>43810</v>
      </c>
    </row>
    <row r="14758" spans="1:7" ht="25.5">
      <c r="A14758" s="1158">
        <v>16503</v>
      </c>
      <c r="B14758" s="1158">
        <v>11192</v>
      </c>
      <c r="C14758" s="1159" t="s">
        <v>13975</v>
      </c>
      <c r="D14758" s="1159" t="s">
        <v>13976</v>
      </c>
      <c r="E14758" s="1160" t="s">
        <v>28566</v>
      </c>
      <c r="F14758" s="1161">
        <v>42732</v>
      </c>
      <c r="G14758" s="1161">
        <v>44736</v>
      </c>
    </row>
    <row r="14759" spans="1:7" ht="51">
      <c r="A14759" s="1162">
        <v>16504</v>
      </c>
      <c r="B14759" s="1162">
        <v>11193</v>
      </c>
      <c r="C14759" s="1163" t="s">
        <v>13977</v>
      </c>
      <c r="D14759" s="1163" t="s">
        <v>13978</v>
      </c>
      <c r="E14759" s="1164" t="s">
        <v>28566</v>
      </c>
      <c r="F14759" s="1165">
        <v>42732</v>
      </c>
      <c r="G14759" s="1165">
        <v>44736</v>
      </c>
    </row>
    <row r="14760" spans="1:7" ht="38.25">
      <c r="A14760" s="1158">
        <v>16505</v>
      </c>
      <c r="B14760" s="1158">
        <v>11194</v>
      </c>
      <c r="C14760" s="1159" t="s">
        <v>13979</v>
      </c>
      <c r="D14760" s="1159" t="s">
        <v>13980</v>
      </c>
      <c r="E14760" s="1160" t="s">
        <v>28598</v>
      </c>
      <c r="F14760" s="1161">
        <v>43136</v>
      </c>
      <c r="G14760" s="1161">
        <v>44575</v>
      </c>
    </row>
    <row r="14761" spans="1:7" ht="38.25">
      <c r="A14761" s="1162">
        <v>16506</v>
      </c>
      <c r="B14761" s="1162">
        <v>11195</v>
      </c>
      <c r="C14761" s="1163" t="s">
        <v>13982</v>
      </c>
      <c r="D14761" s="1163" t="s">
        <v>13983</v>
      </c>
      <c r="E14761" s="1164" t="s">
        <v>28599</v>
      </c>
      <c r="F14761" s="1165">
        <v>44209</v>
      </c>
      <c r="G14761" s="1165">
        <v>44575</v>
      </c>
    </row>
    <row r="14762" spans="1:7" ht="63.75">
      <c r="A14762" s="1162">
        <v>16507</v>
      </c>
      <c r="B14762" s="1162">
        <v>11196</v>
      </c>
      <c r="C14762" s="1163" t="s">
        <v>28600</v>
      </c>
      <c r="D14762" s="1163" t="s">
        <v>28601</v>
      </c>
      <c r="E14762" s="1164" t="s">
        <v>28598</v>
      </c>
      <c r="F14762" s="1165">
        <v>43136</v>
      </c>
      <c r="G14762" s="1165">
        <v>44575</v>
      </c>
    </row>
    <row r="14763" spans="1:7" ht="38.25">
      <c r="A14763" s="1162">
        <v>16508</v>
      </c>
      <c r="B14763" s="1162">
        <v>11197</v>
      </c>
      <c r="C14763" s="1163" t="s">
        <v>13986</v>
      </c>
      <c r="D14763" s="1163" t="s">
        <v>13987</v>
      </c>
      <c r="E14763" s="1164" t="s">
        <v>28598</v>
      </c>
      <c r="F14763" s="1165">
        <v>43136</v>
      </c>
      <c r="G14763" s="1165">
        <v>44575</v>
      </c>
    </row>
    <row r="14764" spans="1:7" ht="63.75">
      <c r="A14764" s="1162">
        <v>16509</v>
      </c>
      <c r="B14764" s="1162">
        <v>11198</v>
      </c>
      <c r="C14764" s="1163" t="s">
        <v>13988</v>
      </c>
      <c r="D14764" s="1163" t="s">
        <v>13989</v>
      </c>
      <c r="E14764" s="1164" t="s">
        <v>28598</v>
      </c>
      <c r="F14764" s="1165">
        <v>43136</v>
      </c>
      <c r="G14764" s="1165">
        <v>44575</v>
      </c>
    </row>
    <row r="14765" spans="1:7" ht="25.5">
      <c r="A14765" s="1158">
        <v>16510</v>
      </c>
      <c r="B14765" s="1158">
        <v>11199</v>
      </c>
      <c r="C14765" s="1159" t="s">
        <v>13990</v>
      </c>
      <c r="D14765" s="1159" t="s">
        <v>13991</v>
      </c>
      <c r="E14765" s="1160" t="s">
        <v>28602</v>
      </c>
      <c r="F14765" s="1161">
        <v>42732</v>
      </c>
      <c r="G14765" s="1161">
        <v>44402</v>
      </c>
    </row>
    <row r="14766" spans="1:7" ht="51">
      <c r="A14766" s="1162">
        <v>16511</v>
      </c>
      <c r="B14766" s="1162">
        <v>11200</v>
      </c>
      <c r="C14766" s="1163" t="s">
        <v>13993</v>
      </c>
      <c r="D14766" s="1163" t="s">
        <v>13994</v>
      </c>
      <c r="E14766" s="1164" t="s">
        <v>28602</v>
      </c>
      <c r="F14766" s="1165">
        <v>42732</v>
      </c>
      <c r="G14766" s="1165">
        <v>44402</v>
      </c>
    </row>
    <row r="14767" spans="1:7" ht="25.5">
      <c r="A14767" s="1158">
        <v>16512</v>
      </c>
      <c r="B14767" s="1158">
        <v>11201</v>
      </c>
      <c r="C14767" s="1159" t="s">
        <v>13995</v>
      </c>
      <c r="D14767" s="1159" t="s">
        <v>13996</v>
      </c>
      <c r="E14767" s="1160" t="s">
        <v>28603</v>
      </c>
      <c r="F14767" s="1161">
        <v>42732</v>
      </c>
      <c r="G14767" s="1161">
        <v>45192</v>
      </c>
    </row>
    <row r="14768" spans="1:7" ht="76.5">
      <c r="A14768" s="1162">
        <v>16513</v>
      </c>
      <c r="B14768" s="1162">
        <v>11202</v>
      </c>
      <c r="C14768" s="1163" t="s">
        <v>13998</v>
      </c>
      <c r="D14768" s="1163" t="s">
        <v>13999</v>
      </c>
      <c r="E14768" s="1164" t="s">
        <v>28604</v>
      </c>
      <c r="F14768" s="1165">
        <v>42732</v>
      </c>
      <c r="G14768" s="1165">
        <v>45101</v>
      </c>
    </row>
    <row r="14769" spans="1:7" ht="63.75">
      <c r="A14769" s="1162">
        <v>16514</v>
      </c>
      <c r="B14769" s="1162">
        <v>11203</v>
      </c>
      <c r="C14769" s="1163" t="s">
        <v>14000</v>
      </c>
      <c r="D14769" s="1163" t="s">
        <v>14001</v>
      </c>
      <c r="E14769" s="1164" t="s">
        <v>28603</v>
      </c>
      <c r="F14769" s="1165">
        <v>42732</v>
      </c>
      <c r="G14769" s="1165">
        <v>45192</v>
      </c>
    </row>
    <row r="14770" spans="1:7">
      <c r="A14770" s="1158">
        <v>16515</v>
      </c>
      <c r="B14770" s="1158">
        <v>11204</v>
      </c>
      <c r="C14770" s="1159" t="s">
        <v>14002</v>
      </c>
      <c r="D14770" s="1159" t="s">
        <v>14003</v>
      </c>
      <c r="E14770" s="1160" t="s">
        <v>28566</v>
      </c>
      <c r="F14770" s="1161">
        <v>42732</v>
      </c>
      <c r="G14770" s="1161">
        <v>44736</v>
      </c>
    </row>
    <row r="14771" spans="1:7" ht="51">
      <c r="A14771" s="1162">
        <v>16516</v>
      </c>
      <c r="B14771" s="1162">
        <v>11205</v>
      </c>
      <c r="C14771" s="1163" t="s">
        <v>14004</v>
      </c>
      <c r="D14771" s="1163" t="s">
        <v>14005</v>
      </c>
      <c r="E14771" s="1164" t="s">
        <v>28566</v>
      </c>
      <c r="F14771" s="1165">
        <v>42732</v>
      </c>
      <c r="G14771" s="1165">
        <v>44736</v>
      </c>
    </row>
    <row r="14772" spans="1:7" ht="25.5">
      <c r="A14772" s="1158">
        <v>16517</v>
      </c>
      <c r="B14772" s="1158">
        <v>11206</v>
      </c>
      <c r="C14772" s="1159" t="s">
        <v>14006</v>
      </c>
      <c r="D14772" s="1159" t="s">
        <v>14007</v>
      </c>
      <c r="E14772" s="1160" t="s">
        <v>2549</v>
      </c>
      <c r="F14772" s="1161">
        <v>42732</v>
      </c>
      <c r="G14772" s="1161">
        <v>44919</v>
      </c>
    </row>
    <row r="14773" spans="1:7" ht="51">
      <c r="A14773" s="1162">
        <v>16518</v>
      </c>
      <c r="B14773" s="1162">
        <v>11207</v>
      </c>
      <c r="C14773" s="1163" t="s">
        <v>14009</v>
      </c>
      <c r="D14773" s="1163" t="s">
        <v>14010</v>
      </c>
      <c r="E14773" s="1164" t="s">
        <v>2549</v>
      </c>
      <c r="F14773" s="1165">
        <v>42732</v>
      </c>
      <c r="G14773" s="1165">
        <v>44919</v>
      </c>
    </row>
    <row r="14774" spans="1:7" ht="25.5">
      <c r="A14774" s="1158">
        <v>16519</v>
      </c>
      <c r="B14774" s="1158">
        <v>11208</v>
      </c>
      <c r="C14774" s="1159" t="s">
        <v>14011</v>
      </c>
      <c r="D14774" s="1159" t="s">
        <v>14012</v>
      </c>
      <c r="E14774" s="1160" t="s">
        <v>14008</v>
      </c>
      <c r="F14774" s="1161">
        <v>42732</v>
      </c>
      <c r="G14774" s="1161">
        <v>44765</v>
      </c>
    </row>
    <row r="14775" spans="1:7" ht="38.25">
      <c r="A14775" s="1162">
        <v>16520</v>
      </c>
      <c r="B14775" s="1162">
        <v>11209</v>
      </c>
      <c r="C14775" s="1163" t="s">
        <v>14014</v>
      </c>
      <c r="D14775" s="1163" t="s">
        <v>14015</v>
      </c>
      <c r="E14775" s="1164" t="s">
        <v>14008</v>
      </c>
      <c r="F14775" s="1165">
        <v>42732</v>
      </c>
      <c r="G14775" s="1165">
        <v>44765</v>
      </c>
    </row>
    <row r="14776" spans="1:7" ht="25.5">
      <c r="A14776" s="1158">
        <v>16521</v>
      </c>
      <c r="B14776" s="1158">
        <v>11213</v>
      </c>
      <c r="C14776" s="1159" t="s">
        <v>14016</v>
      </c>
      <c r="D14776" s="1159" t="s">
        <v>14017</v>
      </c>
      <c r="E14776" s="1160" t="s">
        <v>28605</v>
      </c>
      <c r="F14776" s="1161">
        <v>42732</v>
      </c>
      <c r="G14776" s="1161">
        <v>44858</v>
      </c>
    </row>
    <row r="14777" spans="1:7" ht="89.25">
      <c r="A14777" s="1162">
        <v>16522</v>
      </c>
      <c r="B14777" s="1162">
        <v>11214</v>
      </c>
      <c r="C14777" s="1163" t="s">
        <v>14019</v>
      </c>
      <c r="D14777" s="1163" t="s">
        <v>14020</v>
      </c>
      <c r="E14777" s="1164" t="s">
        <v>28605</v>
      </c>
      <c r="F14777" s="1165">
        <v>42732</v>
      </c>
      <c r="G14777" s="1165">
        <v>44858</v>
      </c>
    </row>
    <row r="14778" spans="1:7" ht="25.5">
      <c r="A14778" s="1158">
        <v>16523</v>
      </c>
      <c r="B14778" s="1158">
        <v>11210</v>
      </c>
      <c r="C14778" s="1159" t="s">
        <v>14021</v>
      </c>
      <c r="D14778" s="1159" t="s">
        <v>14022</v>
      </c>
      <c r="E14778" s="1160" t="s">
        <v>14008</v>
      </c>
      <c r="F14778" s="1161">
        <v>42732</v>
      </c>
      <c r="G14778" s="1161">
        <v>44765</v>
      </c>
    </row>
    <row r="14779" spans="1:7" ht="51">
      <c r="A14779" s="1162">
        <v>16524</v>
      </c>
      <c r="B14779" s="1162">
        <v>11211</v>
      </c>
      <c r="C14779" s="1163" t="s">
        <v>14023</v>
      </c>
      <c r="D14779" s="1163" t="s">
        <v>14024</v>
      </c>
      <c r="E14779" s="1164" t="s">
        <v>14008</v>
      </c>
      <c r="F14779" s="1165">
        <v>42732</v>
      </c>
      <c r="G14779" s="1165">
        <v>44765</v>
      </c>
    </row>
    <row r="14780" spans="1:7" ht="51">
      <c r="A14780" s="1162">
        <v>16525</v>
      </c>
      <c r="B14780" s="1162">
        <v>11212</v>
      </c>
      <c r="C14780" s="1163" t="s">
        <v>14025</v>
      </c>
      <c r="D14780" s="1163" t="s">
        <v>14026</v>
      </c>
      <c r="E14780" s="1164" t="s">
        <v>14008</v>
      </c>
      <c r="F14780" s="1165">
        <v>42732</v>
      </c>
      <c r="G14780" s="1165">
        <v>44765</v>
      </c>
    </row>
    <row r="14781" spans="1:7" ht="25.5">
      <c r="A14781" s="1158">
        <v>16526</v>
      </c>
      <c r="B14781" s="1158">
        <v>11215</v>
      </c>
      <c r="C14781" s="1159" t="s">
        <v>28606</v>
      </c>
      <c r="D14781" s="1159" t="s">
        <v>28607</v>
      </c>
      <c r="E14781" s="1160" t="s">
        <v>14008</v>
      </c>
      <c r="F14781" s="1161">
        <v>42732</v>
      </c>
      <c r="G14781" s="1161">
        <v>44765</v>
      </c>
    </row>
    <row r="14782" spans="1:7" ht="38.25">
      <c r="A14782" s="1162">
        <v>16527</v>
      </c>
      <c r="B14782" s="1162">
        <v>11216</v>
      </c>
      <c r="C14782" s="1163" t="s">
        <v>14029</v>
      </c>
      <c r="D14782" s="1163" t="s">
        <v>14030</v>
      </c>
      <c r="E14782" s="1164" t="s">
        <v>14008</v>
      </c>
      <c r="F14782" s="1165">
        <v>42732</v>
      </c>
      <c r="G14782" s="1165">
        <v>44765</v>
      </c>
    </row>
    <row r="14783" spans="1:7" ht="25.5">
      <c r="A14783" s="1158">
        <v>16528</v>
      </c>
      <c r="B14783" s="1158">
        <v>11217</v>
      </c>
      <c r="C14783" s="1159" t="s">
        <v>14031</v>
      </c>
      <c r="D14783" s="1159" t="s">
        <v>14032</v>
      </c>
      <c r="E14783" s="1160" t="s">
        <v>28608</v>
      </c>
      <c r="F14783" s="1161">
        <v>42732</v>
      </c>
      <c r="G14783" s="1161">
        <v>45040</v>
      </c>
    </row>
    <row r="14784" spans="1:7" ht="51">
      <c r="A14784" s="1162">
        <v>16529</v>
      </c>
      <c r="B14784" s="1162">
        <v>11218</v>
      </c>
      <c r="C14784" s="1163" t="s">
        <v>14033</v>
      </c>
      <c r="D14784" s="1163" t="s">
        <v>14034</v>
      </c>
      <c r="E14784" s="1164" t="s">
        <v>28608</v>
      </c>
      <c r="F14784" s="1165">
        <v>42732</v>
      </c>
      <c r="G14784" s="1165">
        <v>45040</v>
      </c>
    </row>
    <row r="14785" spans="1:7">
      <c r="A14785" s="1158">
        <v>16530</v>
      </c>
      <c r="B14785" s="1158">
        <v>11219</v>
      </c>
      <c r="C14785" s="1159" t="s">
        <v>14035</v>
      </c>
      <c r="D14785" s="1159" t="s">
        <v>14036</v>
      </c>
      <c r="E14785" s="1160" t="s">
        <v>13997</v>
      </c>
      <c r="F14785" s="1161">
        <v>42732</v>
      </c>
      <c r="G14785" s="1161">
        <v>44675</v>
      </c>
    </row>
    <row r="14786" spans="1:7" ht="51">
      <c r="A14786" s="1162">
        <v>16531</v>
      </c>
      <c r="B14786" s="1162">
        <v>11220</v>
      </c>
      <c r="C14786" s="1163" t="s">
        <v>28609</v>
      </c>
      <c r="D14786" s="1163" t="s">
        <v>14039</v>
      </c>
      <c r="E14786" s="1164" t="s">
        <v>13997</v>
      </c>
      <c r="F14786" s="1165">
        <v>42732</v>
      </c>
      <c r="G14786" s="1165">
        <v>44675</v>
      </c>
    </row>
    <row r="14787" spans="1:7" ht="76.5">
      <c r="A14787" s="1162">
        <v>16532</v>
      </c>
      <c r="B14787" s="1162">
        <v>11221</v>
      </c>
      <c r="C14787" s="1163" t="s">
        <v>28610</v>
      </c>
      <c r="D14787" s="1163" t="s">
        <v>14041</v>
      </c>
      <c r="E14787" s="1164" t="s">
        <v>28611</v>
      </c>
      <c r="F14787" s="1165">
        <v>42732</v>
      </c>
      <c r="G14787" s="1165">
        <v>44189</v>
      </c>
    </row>
    <row r="14788" spans="1:7" ht="38.25">
      <c r="A14788" s="1158">
        <v>16533</v>
      </c>
      <c r="B14788" s="1158">
        <v>11222</v>
      </c>
      <c r="C14788" s="1159" t="s">
        <v>14043</v>
      </c>
      <c r="D14788" s="1159" t="s">
        <v>14044</v>
      </c>
      <c r="E14788" s="1160" t="s">
        <v>28580</v>
      </c>
      <c r="F14788" s="1161">
        <v>42732</v>
      </c>
      <c r="G14788" s="1161">
        <v>44377</v>
      </c>
    </row>
    <row r="14789" spans="1:7" ht="25.5">
      <c r="A14789" s="1162">
        <v>16534</v>
      </c>
      <c r="B14789" s="1162">
        <v>11223</v>
      </c>
      <c r="C14789" s="1163" t="s">
        <v>14046</v>
      </c>
      <c r="D14789" s="1163" t="s">
        <v>14047</v>
      </c>
      <c r="E14789" s="1164" t="s">
        <v>22999</v>
      </c>
      <c r="F14789" s="1165">
        <v>42732</v>
      </c>
      <c r="G14789" s="1165">
        <v>44286</v>
      </c>
    </row>
    <row r="14790" spans="1:7" ht="25.5">
      <c r="A14790" s="1162">
        <v>16535</v>
      </c>
      <c r="B14790" s="1162">
        <v>11224</v>
      </c>
      <c r="C14790" s="1163" t="s">
        <v>14049</v>
      </c>
      <c r="D14790" s="1163" t="s">
        <v>14050</v>
      </c>
      <c r="E14790" s="1164" t="s">
        <v>28580</v>
      </c>
      <c r="F14790" s="1165">
        <v>42732</v>
      </c>
      <c r="G14790" s="1165">
        <v>44377</v>
      </c>
    </row>
    <row r="14791" spans="1:7" ht="25.5">
      <c r="A14791" s="1162">
        <v>16536</v>
      </c>
      <c r="B14791" s="1162">
        <v>11225</v>
      </c>
      <c r="C14791" s="1163" t="s">
        <v>14052</v>
      </c>
      <c r="D14791" s="1163" t="s">
        <v>14053</v>
      </c>
      <c r="E14791" s="1164" t="s">
        <v>4363</v>
      </c>
      <c r="F14791" s="1165">
        <v>42732</v>
      </c>
      <c r="G14791" s="1165">
        <v>44371</v>
      </c>
    </row>
    <row r="14792" spans="1:7" ht="25.5">
      <c r="A14792" s="1158">
        <v>16537</v>
      </c>
      <c r="B14792" s="1158">
        <v>11226</v>
      </c>
      <c r="C14792" s="1159" t="s">
        <v>14054</v>
      </c>
      <c r="D14792" s="1159" t="s">
        <v>14055</v>
      </c>
      <c r="E14792" s="1160" t="s">
        <v>28612</v>
      </c>
      <c r="F14792" s="1161">
        <v>42732</v>
      </c>
      <c r="G14792" s="1161">
        <v>44510</v>
      </c>
    </row>
    <row r="14793" spans="1:7" ht="51">
      <c r="A14793" s="1162">
        <v>16538</v>
      </c>
      <c r="B14793" s="1162">
        <v>11227</v>
      </c>
      <c r="C14793" s="1163" t="s">
        <v>14057</v>
      </c>
      <c r="D14793" s="1163" t="s">
        <v>14058</v>
      </c>
      <c r="E14793" s="1164" t="s">
        <v>28612</v>
      </c>
      <c r="F14793" s="1165">
        <v>42732</v>
      </c>
      <c r="G14793" s="1165">
        <v>44510</v>
      </c>
    </row>
    <row r="14794" spans="1:7">
      <c r="A14794" s="1158">
        <v>16539</v>
      </c>
      <c r="B14794" s="1158">
        <v>11228</v>
      </c>
      <c r="C14794" s="1159" t="s">
        <v>14059</v>
      </c>
      <c r="D14794" s="1159" t="s">
        <v>14060</v>
      </c>
      <c r="E14794" s="1160" t="s">
        <v>28613</v>
      </c>
      <c r="F14794" s="1161">
        <v>42732</v>
      </c>
      <c r="G14794" s="1161">
        <v>44451</v>
      </c>
    </row>
    <row r="14795" spans="1:7" ht="51">
      <c r="A14795" s="1162">
        <v>16540</v>
      </c>
      <c r="B14795" s="1162">
        <v>11229</v>
      </c>
      <c r="C14795" s="1163" t="s">
        <v>14061</v>
      </c>
      <c r="D14795" s="1163" t="s">
        <v>14062</v>
      </c>
      <c r="E14795" s="1164" t="s">
        <v>28613</v>
      </c>
      <c r="F14795" s="1165">
        <v>42732</v>
      </c>
      <c r="G14795" s="1165">
        <v>44451</v>
      </c>
    </row>
    <row r="14796" spans="1:7" ht="25.5">
      <c r="A14796" s="1158">
        <v>16541</v>
      </c>
      <c r="B14796" s="1158">
        <v>11230</v>
      </c>
      <c r="C14796" s="1159" t="s">
        <v>14065</v>
      </c>
      <c r="D14796" s="1159" t="s">
        <v>14066</v>
      </c>
      <c r="E14796" s="1160" t="s">
        <v>28614</v>
      </c>
      <c r="F14796" s="1161">
        <v>42732</v>
      </c>
      <c r="G14796" s="1161">
        <v>44575</v>
      </c>
    </row>
    <row r="14797" spans="1:7">
      <c r="A14797" s="1162">
        <v>16542</v>
      </c>
      <c r="B14797" s="1162">
        <v>11231</v>
      </c>
      <c r="C14797" s="1163" t="s">
        <v>14068</v>
      </c>
      <c r="D14797" s="1163" t="s">
        <v>14069</v>
      </c>
      <c r="E14797" s="1164" t="s">
        <v>28615</v>
      </c>
      <c r="F14797" s="1165">
        <v>42732</v>
      </c>
      <c r="G14797" s="1165">
        <v>43724</v>
      </c>
    </row>
    <row r="14798" spans="1:7">
      <c r="A14798" s="1162">
        <v>16543</v>
      </c>
      <c r="B14798" s="1162">
        <v>11232</v>
      </c>
      <c r="C14798" s="1163" t="s">
        <v>14071</v>
      </c>
      <c r="D14798" s="1163" t="s">
        <v>14072</v>
      </c>
      <c r="E14798" s="1164" t="s">
        <v>28616</v>
      </c>
      <c r="F14798" s="1165">
        <v>42732</v>
      </c>
      <c r="G14798" s="1165">
        <v>44089</v>
      </c>
    </row>
    <row r="14799" spans="1:7">
      <c r="A14799" s="1162">
        <v>16544</v>
      </c>
      <c r="B14799" s="1162">
        <v>11233</v>
      </c>
      <c r="C14799" s="1163" t="s">
        <v>14073</v>
      </c>
      <c r="D14799" s="1163" t="s">
        <v>14074</v>
      </c>
      <c r="E14799" s="1164" t="s">
        <v>13832</v>
      </c>
      <c r="F14799" s="1165">
        <v>42732</v>
      </c>
      <c r="G14799" s="1165">
        <v>44393</v>
      </c>
    </row>
    <row r="14800" spans="1:7">
      <c r="A14800" s="1162">
        <v>16545</v>
      </c>
      <c r="B14800" s="1162">
        <v>11234</v>
      </c>
      <c r="C14800" s="1163" t="s">
        <v>14076</v>
      </c>
      <c r="D14800" s="1163" t="s">
        <v>14077</v>
      </c>
      <c r="E14800" s="1164" t="s">
        <v>28614</v>
      </c>
      <c r="F14800" s="1165">
        <v>42732</v>
      </c>
      <c r="G14800" s="1165">
        <v>44575</v>
      </c>
    </row>
    <row r="14801" spans="1:7" ht="25.5">
      <c r="A14801" s="1158">
        <v>16546</v>
      </c>
      <c r="B14801" s="1158">
        <v>2288</v>
      </c>
      <c r="C14801" s="1159" t="s">
        <v>28617</v>
      </c>
      <c r="D14801" s="1159" t="s">
        <v>28618</v>
      </c>
      <c r="E14801" s="1160" t="s">
        <v>28619</v>
      </c>
      <c r="F14801" s="1161">
        <v>43427</v>
      </c>
      <c r="G14801" s="1161">
        <v>45563</v>
      </c>
    </row>
    <row r="14802" spans="1:7" ht="25.5">
      <c r="A14802" s="1158">
        <v>16547</v>
      </c>
      <c r="B14802" s="1158">
        <v>2290</v>
      </c>
      <c r="C14802" s="1159" t="s">
        <v>28620</v>
      </c>
      <c r="D14802" s="1159" t="s">
        <v>14090</v>
      </c>
      <c r="E14802" s="1160" t="s">
        <v>13260</v>
      </c>
      <c r="F14802" s="1161">
        <v>44640</v>
      </c>
      <c r="G14802" s="1161">
        <v>45337</v>
      </c>
    </row>
    <row r="14803" spans="1:7" ht="25.5">
      <c r="A14803" s="1162">
        <v>16548</v>
      </c>
      <c r="B14803" s="1162">
        <v>10126</v>
      </c>
      <c r="C14803" s="1163" t="s">
        <v>14092</v>
      </c>
      <c r="D14803" s="1163" t="s">
        <v>14093</v>
      </c>
      <c r="E14803" s="1164" t="s">
        <v>11740</v>
      </c>
      <c r="F14803" s="1165">
        <v>44640</v>
      </c>
      <c r="G14803" s="1165">
        <v>44796</v>
      </c>
    </row>
    <row r="14804" spans="1:7" ht="25.5">
      <c r="A14804" s="1162">
        <v>16549</v>
      </c>
      <c r="B14804" s="1162">
        <v>2292</v>
      </c>
      <c r="C14804" s="1163" t="s">
        <v>14094</v>
      </c>
      <c r="D14804" s="1163" t="s">
        <v>14095</v>
      </c>
      <c r="E14804" s="1164" t="s">
        <v>3034</v>
      </c>
      <c r="F14804" s="1165">
        <v>44859</v>
      </c>
      <c r="G14804" s="1165">
        <v>44918</v>
      </c>
    </row>
    <row r="14805" spans="1:7" ht="25.5">
      <c r="A14805" s="1162">
        <v>16550</v>
      </c>
      <c r="B14805" s="1162">
        <v>2293</v>
      </c>
      <c r="C14805" s="1163" t="s">
        <v>14096</v>
      </c>
      <c r="D14805" s="1163" t="s">
        <v>14097</v>
      </c>
      <c r="E14805" s="1164" t="s">
        <v>3034</v>
      </c>
      <c r="F14805" s="1165">
        <v>44859</v>
      </c>
      <c r="G14805" s="1165">
        <v>44918</v>
      </c>
    </row>
    <row r="14806" spans="1:7" ht="38.25">
      <c r="A14806" s="1162">
        <v>16551</v>
      </c>
      <c r="B14806" s="1162">
        <v>5411</v>
      </c>
      <c r="C14806" s="1163" t="s">
        <v>14098</v>
      </c>
      <c r="D14806" s="1163" t="s">
        <v>14099</v>
      </c>
      <c r="E14806" s="1164" t="s">
        <v>28621</v>
      </c>
      <c r="F14806" s="1165">
        <v>45285</v>
      </c>
      <c r="G14806" s="1165">
        <v>45337</v>
      </c>
    </row>
    <row r="14807" spans="1:7" ht="25.5">
      <c r="A14807" s="1158">
        <v>16552</v>
      </c>
      <c r="B14807" s="1158">
        <v>10119</v>
      </c>
      <c r="C14807" s="1159" t="s">
        <v>14109</v>
      </c>
      <c r="D14807" s="1159" t="s">
        <v>14110</v>
      </c>
      <c r="E14807" s="1160" t="s">
        <v>28622</v>
      </c>
      <c r="F14807" s="1161">
        <v>43827</v>
      </c>
      <c r="G14807" s="1161">
        <v>44529</v>
      </c>
    </row>
    <row r="14808" spans="1:7" ht="51">
      <c r="A14808" s="1162">
        <v>16553</v>
      </c>
      <c r="B14808" s="1162">
        <v>10120</v>
      </c>
      <c r="C14808" s="1163" t="s">
        <v>14112</v>
      </c>
      <c r="D14808" s="1163" t="s">
        <v>14113</v>
      </c>
      <c r="E14808" s="1164" t="s">
        <v>28622</v>
      </c>
      <c r="F14808" s="1165">
        <v>43827</v>
      </c>
      <c r="G14808" s="1165">
        <v>44529</v>
      </c>
    </row>
    <row r="14809" spans="1:7" ht="25.5">
      <c r="A14809" s="1158">
        <v>16554</v>
      </c>
      <c r="B14809" s="1158">
        <v>2296</v>
      </c>
      <c r="C14809" s="1159" t="s">
        <v>14100</v>
      </c>
      <c r="D14809" s="1159" t="s">
        <v>14101</v>
      </c>
      <c r="E14809" s="1160" t="s">
        <v>2764</v>
      </c>
      <c r="F14809" s="1161">
        <v>45285</v>
      </c>
      <c r="G14809" s="1161">
        <v>45306</v>
      </c>
    </row>
    <row r="14810" spans="1:7" ht="25.5">
      <c r="A14810" s="1162">
        <v>16555</v>
      </c>
      <c r="B14810" s="1162">
        <v>2297</v>
      </c>
      <c r="C14810" s="1163" t="s">
        <v>14103</v>
      </c>
      <c r="D14810" s="1163" t="s">
        <v>14104</v>
      </c>
      <c r="E14810" s="1164" t="s">
        <v>2764</v>
      </c>
      <c r="F14810" s="1165">
        <v>45285</v>
      </c>
      <c r="G14810" s="1165">
        <v>45306</v>
      </c>
    </row>
    <row r="14811" spans="1:7" ht="25.5">
      <c r="A14811" s="1162">
        <v>16556</v>
      </c>
      <c r="B14811" s="1162">
        <v>2298</v>
      </c>
      <c r="C14811" s="1163" t="s">
        <v>14105</v>
      </c>
      <c r="D14811" s="1163" t="s">
        <v>14106</v>
      </c>
      <c r="E14811" s="1164" t="s">
        <v>2764</v>
      </c>
      <c r="F14811" s="1165">
        <v>45285</v>
      </c>
      <c r="G14811" s="1165">
        <v>45306</v>
      </c>
    </row>
    <row r="14812" spans="1:7" ht="25.5">
      <c r="A14812" s="1162">
        <v>16557</v>
      </c>
      <c r="B14812" s="1162">
        <v>2299</v>
      </c>
      <c r="C14812" s="1163" t="s">
        <v>14107</v>
      </c>
      <c r="D14812" s="1163" t="s">
        <v>14108</v>
      </c>
      <c r="E14812" s="1164" t="s">
        <v>2764</v>
      </c>
      <c r="F14812" s="1165">
        <v>45285</v>
      </c>
      <c r="G14812" s="1165">
        <v>45306</v>
      </c>
    </row>
    <row r="14813" spans="1:7">
      <c r="A14813" s="1158">
        <v>16558</v>
      </c>
      <c r="B14813" s="1158">
        <v>2300</v>
      </c>
      <c r="C14813" s="1159" t="s">
        <v>14114</v>
      </c>
      <c r="D14813" s="1159" t="s">
        <v>14115</v>
      </c>
      <c r="E14813" s="1160" t="s">
        <v>3034</v>
      </c>
      <c r="F14813" s="1161">
        <v>45224</v>
      </c>
      <c r="G14813" s="1161">
        <v>45283</v>
      </c>
    </row>
    <row r="14814" spans="1:7" ht="76.5">
      <c r="A14814" s="1162">
        <v>16559</v>
      </c>
      <c r="B14814" s="1162">
        <v>2303</v>
      </c>
      <c r="C14814" s="1163" t="s">
        <v>28623</v>
      </c>
      <c r="D14814" s="1163" t="s">
        <v>14117</v>
      </c>
      <c r="E14814" s="1164" t="s">
        <v>3034</v>
      </c>
      <c r="F14814" s="1165">
        <v>45224</v>
      </c>
      <c r="G14814" s="1165">
        <v>45283</v>
      </c>
    </row>
    <row r="14815" spans="1:7" ht="25.5">
      <c r="A14815" s="1158">
        <v>16560</v>
      </c>
      <c r="B14815" s="1158">
        <v>2306</v>
      </c>
      <c r="C14815" s="1159" t="s">
        <v>14118</v>
      </c>
      <c r="D14815" s="1159" t="s">
        <v>14119</v>
      </c>
      <c r="E14815" s="1160" t="s">
        <v>3429</v>
      </c>
      <c r="F14815" s="1161">
        <v>44737</v>
      </c>
      <c r="G14815" s="1161">
        <v>45041</v>
      </c>
    </row>
    <row r="14816" spans="1:7" ht="51">
      <c r="A14816" s="1162">
        <v>16561</v>
      </c>
      <c r="B14816" s="1162">
        <v>2307</v>
      </c>
      <c r="C14816" s="1163" t="s">
        <v>14120</v>
      </c>
      <c r="D14816" s="1163" t="s">
        <v>14121</v>
      </c>
      <c r="E14816" s="1164" t="s">
        <v>3429</v>
      </c>
      <c r="F14816" s="1165">
        <v>44737</v>
      </c>
      <c r="G14816" s="1165">
        <v>45041</v>
      </c>
    </row>
    <row r="14817" spans="1:7" ht="25.5">
      <c r="A14817" s="1158">
        <v>16562</v>
      </c>
      <c r="B14817" s="1158">
        <v>2308</v>
      </c>
      <c r="C14817" s="1159" t="s">
        <v>28624</v>
      </c>
      <c r="D14817" s="1159" t="s">
        <v>14123</v>
      </c>
      <c r="E14817" s="1160" t="s">
        <v>19031</v>
      </c>
      <c r="F14817" s="1161">
        <v>44159</v>
      </c>
      <c r="G14817" s="1161">
        <v>44821</v>
      </c>
    </row>
    <row r="14818" spans="1:7" ht="76.5">
      <c r="A14818" s="1162">
        <v>16563</v>
      </c>
      <c r="B14818" s="1162">
        <v>2311</v>
      </c>
      <c r="C14818" s="1163" t="s">
        <v>14125</v>
      </c>
      <c r="D14818" s="1163" t="s">
        <v>14126</v>
      </c>
      <c r="E14818" s="1164" t="s">
        <v>3034</v>
      </c>
      <c r="F14818" s="1165">
        <v>44159</v>
      </c>
      <c r="G14818" s="1165">
        <v>44218</v>
      </c>
    </row>
    <row r="14819" spans="1:7" ht="76.5">
      <c r="A14819" s="1162">
        <v>16564</v>
      </c>
      <c r="B14819" s="1162">
        <v>5413</v>
      </c>
      <c r="C14819" s="1163" t="s">
        <v>14127</v>
      </c>
      <c r="D14819" s="1163" t="s">
        <v>14128</v>
      </c>
      <c r="E14819" s="1164" t="s">
        <v>4589</v>
      </c>
      <c r="F14819" s="1165">
        <v>44372</v>
      </c>
      <c r="G14819" s="1165">
        <v>44821</v>
      </c>
    </row>
    <row r="14820" spans="1:7" ht="63.75">
      <c r="A14820" s="1162">
        <v>16565</v>
      </c>
      <c r="B14820" s="1162">
        <v>5412</v>
      </c>
      <c r="C14820" s="1163" t="s">
        <v>14129</v>
      </c>
      <c r="D14820" s="1163" t="s">
        <v>14130</v>
      </c>
      <c r="E14820" s="1164" t="s">
        <v>3034</v>
      </c>
      <c r="F14820" s="1165">
        <v>44676</v>
      </c>
      <c r="G14820" s="1165">
        <v>44735</v>
      </c>
    </row>
    <row r="14821" spans="1:7" ht="25.5">
      <c r="A14821" s="1158">
        <v>16566</v>
      </c>
      <c r="B14821" s="1158">
        <v>2325</v>
      </c>
      <c r="C14821" s="1159" t="s">
        <v>14138</v>
      </c>
      <c r="D14821" s="1159" t="s">
        <v>14139</v>
      </c>
      <c r="E14821" s="1160" t="s">
        <v>14140</v>
      </c>
      <c r="F14821" s="1161">
        <v>44859</v>
      </c>
      <c r="G14821" s="1161">
        <v>45100</v>
      </c>
    </row>
    <row r="14822" spans="1:7" ht="38.25">
      <c r="A14822" s="1162">
        <v>16567</v>
      </c>
      <c r="B14822" s="1162">
        <v>5418</v>
      </c>
      <c r="C14822" s="1163" t="s">
        <v>28625</v>
      </c>
      <c r="D14822" s="1163" t="s">
        <v>14142</v>
      </c>
      <c r="E14822" s="1164" t="s">
        <v>3034</v>
      </c>
      <c r="F14822" s="1165">
        <v>44859</v>
      </c>
      <c r="G14822" s="1165">
        <v>44918</v>
      </c>
    </row>
    <row r="14823" spans="1:7" ht="89.25">
      <c r="A14823" s="1162">
        <v>16568</v>
      </c>
      <c r="B14823" s="1162">
        <v>5417</v>
      </c>
      <c r="C14823" s="1163" t="s">
        <v>28626</v>
      </c>
      <c r="D14823" s="1163" t="s">
        <v>14144</v>
      </c>
      <c r="E14823" s="1164" t="s">
        <v>3034</v>
      </c>
      <c r="F14823" s="1165">
        <v>44953</v>
      </c>
      <c r="G14823" s="1165">
        <v>45012</v>
      </c>
    </row>
    <row r="14824" spans="1:7" ht="89.25">
      <c r="A14824" s="1162">
        <v>16569</v>
      </c>
      <c r="B14824" s="1162">
        <v>5416</v>
      </c>
      <c r="C14824" s="1163" t="s">
        <v>28627</v>
      </c>
      <c r="D14824" s="1163" t="s">
        <v>14146</v>
      </c>
      <c r="E14824" s="1164" t="s">
        <v>3034</v>
      </c>
      <c r="F14824" s="1165">
        <v>45041</v>
      </c>
      <c r="G14824" s="1165">
        <v>45100</v>
      </c>
    </row>
    <row r="14825" spans="1:7" ht="38.25">
      <c r="A14825" s="1162">
        <v>16570</v>
      </c>
      <c r="B14825" s="1162">
        <v>5415</v>
      </c>
      <c r="C14825" s="1163" t="s">
        <v>14147</v>
      </c>
      <c r="D14825" s="1163" t="s">
        <v>14148</v>
      </c>
      <c r="E14825" s="1164" t="s">
        <v>3034</v>
      </c>
      <c r="F14825" s="1165">
        <v>44859</v>
      </c>
      <c r="G14825" s="1165">
        <v>44918</v>
      </c>
    </row>
    <row r="14826" spans="1:7" ht="89.25">
      <c r="A14826" s="1162">
        <v>16571</v>
      </c>
      <c r="B14826" s="1162">
        <v>5414</v>
      </c>
      <c r="C14826" s="1163" t="s">
        <v>28628</v>
      </c>
      <c r="D14826" s="1163" t="s">
        <v>28629</v>
      </c>
      <c r="E14826" s="1164" t="s">
        <v>3034</v>
      </c>
      <c r="F14826" s="1165">
        <v>44953</v>
      </c>
      <c r="G14826" s="1165">
        <v>45012</v>
      </c>
    </row>
    <row r="14827" spans="1:7" ht="89.25">
      <c r="A14827" s="1162">
        <v>16572</v>
      </c>
      <c r="B14827" s="1162">
        <v>2326</v>
      </c>
      <c r="C14827" s="1163" t="s">
        <v>14151</v>
      </c>
      <c r="D14827" s="1163" t="s">
        <v>14152</v>
      </c>
      <c r="E14827" s="1164" t="s">
        <v>3034</v>
      </c>
      <c r="F14827" s="1165">
        <v>45041</v>
      </c>
      <c r="G14827" s="1165">
        <v>45100</v>
      </c>
    </row>
    <row r="14828" spans="1:7" ht="25.5">
      <c r="A14828" s="1158">
        <v>16573</v>
      </c>
      <c r="B14828" s="1158">
        <v>2337</v>
      </c>
      <c r="C14828" s="1159" t="s">
        <v>14153</v>
      </c>
      <c r="D14828" s="1159" t="s">
        <v>14154</v>
      </c>
      <c r="E14828" s="1160" t="s">
        <v>15247</v>
      </c>
      <c r="F14828" s="1161">
        <v>44588</v>
      </c>
      <c r="G14828" s="1161">
        <v>44918</v>
      </c>
    </row>
    <row r="14829" spans="1:7" ht="63.75">
      <c r="A14829" s="1162">
        <v>16574</v>
      </c>
      <c r="B14829" s="1162">
        <v>2338</v>
      </c>
      <c r="C14829" s="1163" t="s">
        <v>14156</v>
      </c>
      <c r="D14829" s="1163" t="s">
        <v>14157</v>
      </c>
      <c r="E14829" s="1164" t="s">
        <v>3034</v>
      </c>
      <c r="F14829" s="1165">
        <v>44588</v>
      </c>
      <c r="G14829" s="1165">
        <v>44647</v>
      </c>
    </row>
    <row r="14830" spans="1:7" ht="63.75">
      <c r="A14830" s="1162">
        <v>16575</v>
      </c>
      <c r="B14830" s="1162">
        <v>5419</v>
      </c>
      <c r="C14830" s="1163" t="s">
        <v>14158</v>
      </c>
      <c r="D14830" s="1163" t="s">
        <v>14159</v>
      </c>
      <c r="E14830" s="1164" t="s">
        <v>3034</v>
      </c>
      <c r="F14830" s="1165">
        <v>44859</v>
      </c>
      <c r="G14830" s="1165">
        <v>44918</v>
      </c>
    </row>
    <row r="14831" spans="1:7" ht="38.25">
      <c r="A14831" s="1158">
        <v>16576</v>
      </c>
      <c r="B14831" s="1158">
        <v>2342</v>
      </c>
      <c r="C14831" s="1159" t="s">
        <v>14160</v>
      </c>
      <c r="D14831" s="1159" t="s">
        <v>14161</v>
      </c>
      <c r="E14831" s="1160" t="s">
        <v>2927</v>
      </c>
      <c r="F14831" s="1161">
        <v>44920</v>
      </c>
      <c r="G14831" s="1161">
        <v>44940</v>
      </c>
    </row>
    <row r="14832" spans="1:7" ht="38.25">
      <c r="A14832" s="1162">
        <v>16577</v>
      </c>
      <c r="B14832" s="1162">
        <v>10134</v>
      </c>
      <c r="C14832" s="1163" t="s">
        <v>14162</v>
      </c>
      <c r="D14832" s="1163" t="s">
        <v>28630</v>
      </c>
      <c r="E14832" s="1164" t="s">
        <v>2927</v>
      </c>
      <c r="F14832" s="1165">
        <v>44920</v>
      </c>
      <c r="G14832" s="1165">
        <v>44940</v>
      </c>
    </row>
    <row r="14833" spans="1:7" ht="76.5">
      <c r="A14833" s="1162">
        <v>16578</v>
      </c>
      <c r="B14833" s="1162">
        <v>2343</v>
      </c>
      <c r="C14833" s="1163" t="s">
        <v>14164</v>
      </c>
      <c r="D14833" s="1163" t="s">
        <v>14165</v>
      </c>
      <c r="E14833" s="1164" t="s">
        <v>2927</v>
      </c>
      <c r="F14833" s="1165">
        <v>44920</v>
      </c>
      <c r="G14833" s="1165">
        <v>44940</v>
      </c>
    </row>
    <row r="14834" spans="1:7" ht="25.5">
      <c r="A14834" s="1158">
        <v>16579</v>
      </c>
      <c r="B14834" s="1158">
        <v>2345</v>
      </c>
      <c r="C14834" s="1159" t="s">
        <v>14166</v>
      </c>
      <c r="D14834" s="1159" t="s">
        <v>14167</v>
      </c>
      <c r="E14834" s="1160" t="s">
        <v>28631</v>
      </c>
      <c r="F14834" s="1161">
        <v>44828</v>
      </c>
      <c r="G14834" s="1161">
        <v>45215</v>
      </c>
    </row>
    <row r="14835" spans="1:7" ht="63.75">
      <c r="A14835" s="1162">
        <v>16580</v>
      </c>
      <c r="B14835" s="1162">
        <v>2348</v>
      </c>
      <c r="C14835" s="1163" t="s">
        <v>14169</v>
      </c>
      <c r="D14835" s="1163" t="s">
        <v>14170</v>
      </c>
      <c r="E14835" s="1164" t="s">
        <v>28632</v>
      </c>
      <c r="F14835" s="1165">
        <v>44828</v>
      </c>
      <c r="G14835" s="1165">
        <v>45002</v>
      </c>
    </row>
    <row r="14836" spans="1:7" ht="63.75">
      <c r="A14836" s="1162">
        <v>16581</v>
      </c>
      <c r="B14836" s="1162">
        <v>5426</v>
      </c>
      <c r="C14836" s="1163" t="s">
        <v>14171</v>
      </c>
      <c r="D14836" s="1163" t="s">
        <v>14172</v>
      </c>
      <c r="E14836" s="1164" t="s">
        <v>28633</v>
      </c>
      <c r="F14836" s="1165">
        <v>44920</v>
      </c>
      <c r="G14836" s="1165">
        <v>45215</v>
      </c>
    </row>
    <row r="14837" spans="1:7" ht="25.5">
      <c r="A14837" s="1158">
        <v>16582</v>
      </c>
      <c r="B14837" s="1158">
        <v>10128</v>
      </c>
      <c r="C14837" s="1159" t="s">
        <v>14174</v>
      </c>
      <c r="D14837" s="1159" t="s">
        <v>14175</v>
      </c>
      <c r="E14837" s="1160" t="s">
        <v>11467</v>
      </c>
      <c r="F14837" s="1161">
        <v>44920</v>
      </c>
      <c r="G14837" s="1161">
        <v>45563</v>
      </c>
    </row>
    <row r="14838" spans="1:7" ht="51">
      <c r="A14838" s="1162">
        <v>16583</v>
      </c>
      <c r="B14838" s="1162">
        <v>10129</v>
      </c>
      <c r="C14838" s="1163" t="s">
        <v>14177</v>
      </c>
      <c r="D14838" s="1163" t="s">
        <v>14178</v>
      </c>
      <c r="E14838" s="1164" t="s">
        <v>11467</v>
      </c>
      <c r="F14838" s="1165">
        <v>44920</v>
      </c>
      <c r="G14838" s="1165">
        <v>45563</v>
      </c>
    </row>
    <row r="14839" spans="1:7" ht="25.5">
      <c r="A14839" s="1158">
        <v>16584</v>
      </c>
      <c r="B14839" s="1158">
        <v>2352</v>
      </c>
      <c r="C14839" s="1159" t="s">
        <v>14179</v>
      </c>
      <c r="D14839" s="1159" t="s">
        <v>14180</v>
      </c>
      <c r="E14839" s="1160" t="s">
        <v>3034</v>
      </c>
      <c r="F14839" s="1161">
        <v>44676</v>
      </c>
      <c r="G14839" s="1161">
        <v>44735</v>
      </c>
    </row>
    <row r="14840" spans="1:7" ht="63.75">
      <c r="A14840" s="1162">
        <v>16585</v>
      </c>
      <c r="B14840" s="1162">
        <v>2353</v>
      </c>
      <c r="C14840" s="1163" t="s">
        <v>14181</v>
      </c>
      <c r="D14840" s="1163" t="s">
        <v>14182</v>
      </c>
      <c r="E14840" s="1164" t="s">
        <v>3034</v>
      </c>
      <c r="F14840" s="1165">
        <v>44676</v>
      </c>
      <c r="G14840" s="1165">
        <v>44735</v>
      </c>
    </row>
    <row r="14841" spans="1:7" ht="51">
      <c r="A14841" s="1162">
        <v>16586</v>
      </c>
      <c r="B14841" s="1162">
        <v>5427</v>
      </c>
      <c r="C14841" s="1163" t="s">
        <v>14183</v>
      </c>
      <c r="D14841" s="1163" t="s">
        <v>14184</v>
      </c>
      <c r="E14841" s="1164" t="s">
        <v>3034</v>
      </c>
      <c r="F14841" s="1165">
        <v>44676</v>
      </c>
      <c r="G14841" s="1165">
        <v>44735</v>
      </c>
    </row>
    <row r="14842" spans="1:7" ht="25.5">
      <c r="A14842" s="1158">
        <v>16587</v>
      </c>
      <c r="B14842" s="1158">
        <v>2356</v>
      </c>
      <c r="C14842" s="1159" t="s">
        <v>14235</v>
      </c>
      <c r="D14842" s="1159" t="s">
        <v>14236</v>
      </c>
      <c r="E14842" s="1160" t="s">
        <v>28634</v>
      </c>
      <c r="F14842" s="1161">
        <v>43427</v>
      </c>
      <c r="G14842" s="1161">
        <v>44891</v>
      </c>
    </row>
    <row r="14843" spans="1:7" ht="76.5">
      <c r="A14843" s="1162">
        <v>16588</v>
      </c>
      <c r="B14843" s="1162">
        <v>10127</v>
      </c>
      <c r="C14843" s="1163" t="s">
        <v>14238</v>
      </c>
      <c r="D14843" s="1163" t="s">
        <v>14239</v>
      </c>
      <c r="E14843" s="1164" t="s">
        <v>28634</v>
      </c>
      <c r="F14843" s="1165">
        <v>43427</v>
      </c>
      <c r="G14843" s="1165">
        <v>44891</v>
      </c>
    </row>
    <row r="14844" spans="1:7" ht="63.75">
      <c r="A14844" s="1162">
        <v>16589</v>
      </c>
      <c r="B14844" s="1162">
        <v>2358</v>
      </c>
      <c r="C14844" s="1163" t="s">
        <v>28635</v>
      </c>
      <c r="D14844" s="1163" t="s">
        <v>14241</v>
      </c>
      <c r="E14844" s="1164" t="s">
        <v>3034</v>
      </c>
      <c r="F14844" s="1165">
        <v>44328</v>
      </c>
      <c r="G14844" s="1165">
        <v>44387</v>
      </c>
    </row>
    <row r="14845" spans="1:7" ht="25.5">
      <c r="A14845" s="1158">
        <v>16590</v>
      </c>
      <c r="B14845" s="1158">
        <v>2360</v>
      </c>
      <c r="C14845" s="1159" t="s">
        <v>14185</v>
      </c>
      <c r="D14845" s="1159" t="s">
        <v>14186</v>
      </c>
      <c r="E14845" s="1160" t="s">
        <v>3429</v>
      </c>
      <c r="F14845" s="1161">
        <v>44885</v>
      </c>
      <c r="G14845" s="1161">
        <v>45189</v>
      </c>
    </row>
    <row r="14846" spans="1:7" ht="63.75">
      <c r="A14846" s="1162">
        <v>16591</v>
      </c>
      <c r="B14846" s="1162">
        <v>10131</v>
      </c>
      <c r="C14846" s="1163" t="s">
        <v>14187</v>
      </c>
      <c r="D14846" s="1163" t="s">
        <v>14188</v>
      </c>
      <c r="E14846" s="1164" t="s">
        <v>3429</v>
      </c>
      <c r="F14846" s="1165">
        <v>44885</v>
      </c>
      <c r="G14846" s="1165">
        <v>45189</v>
      </c>
    </row>
    <row r="14847" spans="1:7" ht="38.25">
      <c r="A14847" s="1162">
        <v>16592</v>
      </c>
      <c r="B14847" s="1162">
        <v>2362</v>
      </c>
      <c r="C14847" s="1163" t="s">
        <v>14189</v>
      </c>
      <c r="D14847" s="1163" t="s">
        <v>14190</v>
      </c>
      <c r="E14847" s="1164" t="s">
        <v>28621</v>
      </c>
      <c r="F14847" s="1165">
        <v>44885</v>
      </c>
      <c r="G14847" s="1165">
        <v>44937</v>
      </c>
    </row>
    <row r="14848" spans="1:7" ht="25.5">
      <c r="A14848" s="1162">
        <v>16593</v>
      </c>
      <c r="B14848" s="1162">
        <v>2361</v>
      </c>
      <c r="C14848" s="1163" t="s">
        <v>14191</v>
      </c>
      <c r="D14848" s="1163" t="s">
        <v>14192</v>
      </c>
      <c r="E14848" s="1164" t="s">
        <v>28621</v>
      </c>
      <c r="F14848" s="1165">
        <v>44885</v>
      </c>
      <c r="G14848" s="1165">
        <v>44937</v>
      </c>
    </row>
    <row r="14849" spans="1:7" ht="25.5">
      <c r="A14849" s="1158">
        <v>16594</v>
      </c>
      <c r="B14849" s="1158">
        <v>2364</v>
      </c>
      <c r="C14849" s="1159" t="s">
        <v>28636</v>
      </c>
      <c r="D14849" s="1159" t="s">
        <v>14194</v>
      </c>
      <c r="E14849" s="1160" t="s">
        <v>23185</v>
      </c>
      <c r="F14849" s="1161">
        <v>43939</v>
      </c>
      <c r="G14849" s="1161">
        <v>44360</v>
      </c>
    </row>
    <row r="14850" spans="1:7" ht="76.5">
      <c r="A14850" s="1162">
        <v>16595</v>
      </c>
      <c r="B14850" s="1162">
        <v>2370</v>
      </c>
      <c r="C14850" s="1163" t="s">
        <v>28637</v>
      </c>
      <c r="D14850" s="1163" t="s">
        <v>14197</v>
      </c>
      <c r="E14850" s="1164" t="s">
        <v>3034</v>
      </c>
      <c r="F14850" s="1165">
        <v>44301</v>
      </c>
      <c r="G14850" s="1165">
        <v>44360</v>
      </c>
    </row>
    <row r="14851" spans="1:7" ht="51">
      <c r="A14851" s="1162">
        <v>16596</v>
      </c>
      <c r="B14851" s="1162">
        <v>5428</v>
      </c>
      <c r="C14851" s="1163" t="s">
        <v>14198</v>
      </c>
      <c r="D14851" s="1163" t="s">
        <v>14199</v>
      </c>
      <c r="E14851" s="1164" t="s">
        <v>23185</v>
      </c>
      <c r="F14851" s="1165">
        <v>43939</v>
      </c>
      <c r="G14851" s="1165">
        <v>44360</v>
      </c>
    </row>
    <row r="14852" spans="1:7" ht="25.5">
      <c r="A14852" s="1158">
        <v>16597</v>
      </c>
      <c r="B14852" s="1158">
        <v>5431</v>
      </c>
      <c r="C14852" s="1159" t="s">
        <v>28638</v>
      </c>
      <c r="D14852" s="1159" t="s">
        <v>14201</v>
      </c>
      <c r="E14852" s="1160" t="s">
        <v>2981</v>
      </c>
      <c r="F14852" s="1161">
        <v>44121</v>
      </c>
      <c r="G14852" s="1161">
        <v>44170</v>
      </c>
    </row>
    <row r="14853" spans="1:7" ht="76.5">
      <c r="A14853" s="1162">
        <v>16598</v>
      </c>
      <c r="B14853" s="1162">
        <v>5430</v>
      </c>
      <c r="C14853" s="1163" t="s">
        <v>14203</v>
      </c>
      <c r="D14853" s="1163" t="s">
        <v>14204</v>
      </c>
      <c r="E14853" s="1164" t="s">
        <v>2981</v>
      </c>
      <c r="F14853" s="1165">
        <v>44121</v>
      </c>
      <c r="G14853" s="1165">
        <v>44170</v>
      </c>
    </row>
    <row r="14854" spans="1:7" ht="25.5">
      <c r="A14854" s="1158">
        <v>16599</v>
      </c>
      <c r="B14854" s="1158">
        <v>2382</v>
      </c>
      <c r="C14854" s="1159" t="s">
        <v>14205</v>
      </c>
      <c r="D14854" s="1159" t="s">
        <v>14206</v>
      </c>
      <c r="E14854" s="1160" t="s">
        <v>3037</v>
      </c>
      <c r="F14854" s="1161">
        <v>43811</v>
      </c>
      <c r="G14854" s="1161">
        <v>44690</v>
      </c>
    </row>
    <row r="14855" spans="1:7" ht="38.25">
      <c r="A14855" s="1162">
        <v>16600</v>
      </c>
      <c r="B14855" s="1162">
        <v>2386</v>
      </c>
      <c r="C14855" s="1163" t="s">
        <v>14208</v>
      </c>
      <c r="D14855" s="1163" t="s">
        <v>14209</v>
      </c>
      <c r="E14855" s="1164" t="s">
        <v>3034</v>
      </c>
      <c r="F14855" s="1165">
        <v>44631</v>
      </c>
      <c r="G14855" s="1165">
        <v>44690</v>
      </c>
    </row>
    <row r="14856" spans="1:7" ht="38.25">
      <c r="A14856" s="1162">
        <v>16601</v>
      </c>
      <c r="B14856" s="1162">
        <v>2383</v>
      </c>
      <c r="C14856" s="1163" t="s">
        <v>14210</v>
      </c>
      <c r="D14856" s="1163" t="s">
        <v>14211</v>
      </c>
      <c r="E14856" s="1164" t="s">
        <v>3034</v>
      </c>
      <c r="F14856" s="1165">
        <v>43994</v>
      </c>
      <c r="G14856" s="1165">
        <v>44053</v>
      </c>
    </row>
    <row r="14857" spans="1:7" ht="51">
      <c r="A14857" s="1162">
        <v>16602</v>
      </c>
      <c r="B14857" s="1162">
        <v>2389</v>
      </c>
      <c r="C14857" s="1163" t="s">
        <v>14212</v>
      </c>
      <c r="D14857" s="1163" t="s">
        <v>28639</v>
      </c>
      <c r="E14857" s="1164" t="s">
        <v>3034</v>
      </c>
      <c r="F14857" s="1165">
        <v>44088</v>
      </c>
      <c r="G14857" s="1165">
        <v>44147</v>
      </c>
    </row>
    <row r="14858" spans="1:7" ht="25.5">
      <c r="A14858" s="1162">
        <v>16603</v>
      </c>
      <c r="B14858" s="1162">
        <v>5439</v>
      </c>
      <c r="C14858" s="1163" t="s">
        <v>28640</v>
      </c>
      <c r="D14858" s="1163" t="s">
        <v>14215</v>
      </c>
      <c r="E14858" s="1164" t="s">
        <v>3034</v>
      </c>
      <c r="F14858" s="1165">
        <v>44088</v>
      </c>
      <c r="G14858" s="1165">
        <v>44147</v>
      </c>
    </row>
    <row r="14859" spans="1:7" ht="25.5">
      <c r="A14859" s="1162">
        <v>16604</v>
      </c>
      <c r="B14859" s="1162">
        <v>5438</v>
      </c>
      <c r="C14859" s="1163" t="s">
        <v>28641</v>
      </c>
      <c r="D14859" s="1163" t="s">
        <v>14217</v>
      </c>
      <c r="E14859" s="1164" t="s">
        <v>3034</v>
      </c>
      <c r="F14859" s="1165">
        <v>43811</v>
      </c>
      <c r="G14859" s="1165">
        <v>43870</v>
      </c>
    </row>
    <row r="14860" spans="1:7" ht="38.25">
      <c r="A14860" s="1162">
        <v>16605</v>
      </c>
      <c r="B14860" s="1162">
        <v>5437</v>
      </c>
      <c r="C14860" s="1163" t="s">
        <v>28642</v>
      </c>
      <c r="D14860" s="1163" t="s">
        <v>14219</v>
      </c>
      <c r="E14860" s="1164" t="s">
        <v>3034</v>
      </c>
      <c r="F14860" s="1165">
        <v>43811</v>
      </c>
      <c r="G14860" s="1165">
        <v>43870</v>
      </c>
    </row>
    <row r="14861" spans="1:7" ht="25.5">
      <c r="A14861" s="1158">
        <v>16606</v>
      </c>
      <c r="B14861" s="1158">
        <v>2392</v>
      </c>
      <c r="C14861" s="1159" t="s">
        <v>14220</v>
      </c>
      <c r="D14861" s="1159" t="s">
        <v>14221</v>
      </c>
      <c r="E14861" s="1160" t="s">
        <v>5423</v>
      </c>
      <c r="F14861" s="1161">
        <v>44737</v>
      </c>
      <c r="G14861" s="1161">
        <v>44821</v>
      </c>
    </row>
    <row r="14862" spans="1:7" ht="51">
      <c r="A14862" s="1162">
        <v>16607</v>
      </c>
      <c r="B14862" s="1162">
        <v>2396</v>
      </c>
      <c r="C14862" s="1163" t="s">
        <v>14223</v>
      </c>
      <c r="D14862" s="1163" t="s">
        <v>14224</v>
      </c>
      <c r="E14862" s="1164" t="s">
        <v>5423</v>
      </c>
      <c r="F14862" s="1165">
        <v>44737</v>
      </c>
      <c r="G14862" s="1165">
        <v>44821</v>
      </c>
    </row>
    <row r="14863" spans="1:7" ht="38.25">
      <c r="A14863" s="1158">
        <v>16608</v>
      </c>
      <c r="B14863" s="1158">
        <v>5444</v>
      </c>
      <c r="C14863" s="1159" t="s">
        <v>14225</v>
      </c>
      <c r="D14863" s="1159" t="s">
        <v>14226</v>
      </c>
      <c r="E14863" s="1160" t="s">
        <v>6714</v>
      </c>
      <c r="F14863" s="1161">
        <v>44576</v>
      </c>
      <c r="G14863" s="1161">
        <v>44940</v>
      </c>
    </row>
    <row r="14864" spans="1:7" ht="38.25">
      <c r="A14864" s="1162">
        <v>16609</v>
      </c>
      <c r="B14864" s="1162">
        <v>5443</v>
      </c>
      <c r="C14864" s="1163" t="s">
        <v>14227</v>
      </c>
      <c r="D14864" s="1163" t="s">
        <v>14228</v>
      </c>
      <c r="E14864" s="1164" t="s">
        <v>6714</v>
      </c>
      <c r="F14864" s="1165">
        <v>44576</v>
      </c>
      <c r="G14864" s="1165">
        <v>44940</v>
      </c>
    </row>
    <row r="14865" spans="1:7" ht="63.75">
      <c r="A14865" s="1162">
        <v>16610</v>
      </c>
      <c r="B14865" s="1162">
        <v>5442</v>
      </c>
      <c r="C14865" s="1163" t="s">
        <v>28643</v>
      </c>
      <c r="D14865" s="1163" t="s">
        <v>28644</v>
      </c>
      <c r="E14865" s="1164" t="s">
        <v>6714</v>
      </c>
      <c r="F14865" s="1165">
        <v>44576</v>
      </c>
      <c r="G14865" s="1165">
        <v>44940</v>
      </c>
    </row>
    <row r="14866" spans="1:7" ht="38.25">
      <c r="A14866" s="1162">
        <v>16611</v>
      </c>
      <c r="B14866" s="1162">
        <v>5441</v>
      </c>
      <c r="C14866" s="1163" t="s">
        <v>14231</v>
      </c>
      <c r="D14866" s="1163" t="s">
        <v>14232</v>
      </c>
      <c r="E14866" s="1164" t="s">
        <v>6714</v>
      </c>
      <c r="F14866" s="1165">
        <v>44576</v>
      </c>
      <c r="G14866" s="1165">
        <v>44940</v>
      </c>
    </row>
    <row r="14867" spans="1:7" ht="63.75">
      <c r="A14867" s="1162">
        <v>16612</v>
      </c>
      <c r="B14867" s="1162">
        <v>5440</v>
      </c>
      <c r="C14867" s="1163" t="s">
        <v>14233</v>
      </c>
      <c r="D14867" s="1163" t="s">
        <v>14234</v>
      </c>
      <c r="E14867" s="1164" t="s">
        <v>6714</v>
      </c>
      <c r="F14867" s="1165">
        <v>44576</v>
      </c>
      <c r="G14867" s="1165">
        <v>44940</v>
      </c>
    </row>
    <row r="14868" spans="1:7" ht="25.5">
      <c r="A14868" s="1158">
        <v>16613</v>
      </c>
      <c r="B14868" s="1158">
        <v>2401</v>
      </c>
      <c r="C14868" s="1159" t="s">
        <v>14242</v>
      </c>
      <c r="D14868" s="1159" t="s">
        <v>14243</v>
      </c>
      <c r="E14868" s="1160" t="s">
        <v>28645</v>
      </c>
      <c r="F14868" s="1161">
        <v>44403</v>
      </c>
      <c r="G14868" s="1161">
        <v>44514</v>
      </c>
    </row>
    <row r="14869" spans="1:7" ht="51">
      <c r="A14869" s="1162">
        <v>16614</v>
      </c>
      <c r="B14869" s="1162">
        <v>2402</v>
      </c>
      <c r="C14869" s="1163" t="s">
        <v>14244</v>
      </c>
      <c r="D14869" s="1163" t="s">
        <v>14245</v>
      </c>
      <c r="E14869" s="1164" t="s">
        <v>28645</v>
      </c>
      <c r="F14869" s="1165">
        <v>44403</v>
      </c>
      <c r="G14869" s="1165">
        <v>44514</v>
      </c>
    </row>
    <row r="14870" spans="1:7" ht="25.5">
      <c r="A14870" s="1158">
        <v>16615</v>
      </c>
      <c r="B14870" s="1158">
        <v>10121</v>
      </c>
      <c r="C14870" s="1159" t="s">
        <v>14246</v>
      </c>
      <c r="D14870" s="1159" t="s">
        <v>14247</v>
      </c>
      <c r="E14870" s="1160" t="s">
        <v>28646</v>
      </c>
      <c r="F14870" s="1161">
        <v>45102</v>
      </c>
      <c r="G14870" s="1161">
        <v>45259</v>
      </c>
    </row>
    <row r="14871" spans="1:7" ht="89.25">
      <c r="A14871" s="1162">
        <v>16616</v>
      </c>
      <c r="B14871" s="1162">
        <v>10122</v>
      </c>
      <c r="C14871" s="1163" t="s">
        <v>14248</v>
      </c>
      <c r="D14871" s="1163" t="s">
        <v>14249</v>
      </c>
      <c r="E14871" s="1164" t="s">
        <v>28646</v>
      </c>
      <c r="F14871" s="1165">
        <v>45102</v>
      </c>
      <c r="G14871" s="1165">
        <v>45259</v>
      </c>
    </row>
    <row r="14872" spans="1:7" ht="63.75">
      <c r="A14872" s="1162">
        <v>16617</v>
      </c>
      <c r="B14872" s="1162">
        <v>10123</v>
      </c>
      <c r="C14872" s="1163" t="s">
        <v>14250</v>
      </c>
      <c r="D14872" s="1163" t="s">
        <v>14251</v>
      </c>
      <c r="E14872" s="1164" t="s">
        <v>9997</v>
      </c>
      <c r="F14872" s="1165">
        <v>45193</v>
      </c>
      <c r="G14872" s="1165">
        <v>45259</v>
      </c>
    </row>
    <row r="14873" spans="1:7" ht="25.5">
      <c r="A14873" s="1158">
        <v>16618</v>
      </c>
      <c r="B14873" s="1158">
        <v>10124</v>
      </c>
      <c r="C14873" s="1159" t="s">
        <v>14252</v>
      </c>
      <c r="D14873" s="1159" t="s">
        <v>14253</v>
      </c>
      <c r="E14873" s="1160" t="s">
        <v>5065</v>
      </c>
      <c r="F14873" s="1161">
        <v>44737</v>
      </c>
      <c r="G14873" s="1161">
        <v>45076</v>
      </c>
    </row>
    <row r="14874" spans="1:7" ht="63.75">
      <c r="A14874" s="1162">
        <v>16619</v>
      </c>
      <c r="B14874" s="1162">
        <v>10125</v>
      </c>
      <c r="C14874" s="1163" t="s">
        <v>14255</v>
      </c>
      <c r="D14874" s="1163" t="s">
        <v>14256</v>
      </c>
      <c r="E14874" s="1164" t="s">
        <v>5065</v>
      </c>
      <c r="F14874" s="1165">
        <v>44737</v>
      </c>
      <c r="G14874" s="1165">
        <v>45076</v>
      </c>
    </row>
    <row r="14875" spans="1:7" ht="25.5">
      <c r="A14875" s="1158">
        <v>16620</v>
      </c>
      <c r="B14875" s="1158">
        <v>9418</v>
      </c>
      <c r="C14875" s="1159" t="s">
        <v>14257</v>
      </c>
      <c r="D14875" s="1159" t="s">
        <v>14258</v>
      </c>
      <c r="E14875" s="1160" t="s">
        <v>15173</v>
      </c>
      <c r="F14875" s="1161">
        <v>44920</v>
      </c>
      <c r="G14875" s="1161">
        <v>45123</v>
      </c>
    </row>
    <row r="14876" spans="1:7" ht="51">
      <c r="A14876" s="1162">
        <v>16621</v>
      </c>
      <c r="B14876" s="1162">
        <v>9417</v>
      </c>
      <c r="C14876" s="1163" t="s">
        <v>14259</v>
      </c>
      <c r="D14876" s="1163" t="s">
        <v>14260</v>
      </c>
      <c r="E14876" s="1164" t="s">
        <v>15173</v>
      </c>
      <c r="F14876" s="1165">
        <v>44920</v>
      </c>
      <c r="G14876" s="1165">
        <v>45123</v>
      </c>
    </row>
    <row r="14877" spans="1:7" ht="25.5">
      <c r="A14877" s="1158">
        <v>16622</v>
      </c>
      <c r="B14877" s="1158">
        <v>2414</v>
      </c>
      <c r="C14877" s="1159" t="s">
        <v>14261</v>
      </c>
      <c r="D14877" s="1159" t="s">
        <v>14262</v>
      </c>
      <c r="E14877" s="1160" t="s">
        <v>3034</v>
      </c>
      <c r="F14877" s="1161">
        <v>44766</v>
      </c>
      <c r="G14877" s="1161">
        <v>44825</v>
      </c>
    </row>
    <row r="14878" spans="1:7" ht="38.25">
      <c r="A14878" s="1162">
        <v>16623</v>
      </c>
      <c r="B14878" s="1162">
        <v>2415</v>
      </c>
      <c r="C14878" s="1163" t="s">
        <v>14263</v>
      </c>
      <c r="D14878" s="1163" t="s">
        <v>14264</v>
      </c>
      <c r="E14878" s="1164" t="s">
        <v>3034</v>
      </c>
      <c r="F14878" s="1165">
        <v>44766</v>
      </c>
      <c r="G14878" s="1165">
        <v>44825</v>
      </c>
    </row>
    <row r="14879" spans="1:7" ht="25.5">
      <c r="A14879" s="1158">
        <v>16624</v>
      </c>
      <c r="B14879" s="1158">
        <v>2420</v>
      </c>
      <c r="C14879" s="1159" t="s">
        <v>14269</v>
      </c>
      <c r="D14879" s="1159" t="s">
        <v>14270</v>
      </c>
      <c r="E14879" s="1160" t="s">
        <v>3034</v>
      </c>
      <c r="F14879" s="1161">
        <v>44766</v>
      </c>
      <c r="G14879" s="1161">
        <v>44825</v>
      </c>
    </row>
    <row r="14880" spans="1:7" ht="51">
      <c r="A14880" s="1162">
        <v>16625</v>
      </c>
      <c r="B14880" s="1162">
        <v>2422</v>
      </c>
      <c r="C14880" s="1163" t="s">
        <v>14271</v>
      </c>
      <c r="D14880" s="1163" t="s">
        <v>14272</v>
      </c>
      <c r="E14880" s="1164" t="s">
        <v>3034</v>
      </c>
      <c r="F14880" s="1165">
        <v>44766</v>
      </c>
      <c r="G14880" s="1165">
        <v>44825</v>
      </c>
    </row>
    <row r="14881" spans="1:7" ht="51">
      <c r="A14881" s="1162">
        <v>16626</v>
      </c>
      <c r="B14881" s="1162">
        <v>5451</v>
      </c>
      <c r="C14881" s="1163" t="s">
        <v>14273</v>
      </c>
      <c r="D14881" s="1163" t="s">
        <v>14274</v>
      </c>
      <c r="E14881" s="1164" t="s">
        <v>3034</v>
      </c>
      <c r="F14881" s="1165">
        <v>44766</v>
      </c>
      <c r="G14881" s="1165">
        <v>44825</v>
      </c>
    </row>
    <row r="14882" spans="1:7" ht="25.5">
      <c r="A14882" s="1158">
        <v>16627</v>
      </c>
      <c r="B14882" s="1158">
        <v>5450</v>
      </c>
      <c r="C14882" s="1159" t="s">
        <v>14265</v>
      </c>
      <c r="D14882" s="1159" t="s">
        <v>14266</v>
      </c>
      <c r="E14882" s="1160" t="s">
        <v>3034</v>
      </c>
      <c r="F14882" s="1161">
        <v>44859</v>
      </c>
      <c r="G14882" s="1161">
        <v>44918</v>
      </c>
    </row>
    <row r="14883" spans="1:7" ht="89.25">
      <c r="A14883" s="1162">
        <v>16628</v>
      </c>
      <c r="B14883" s="1162">
        <v>5449</v>
      </c>
      <c r="C14883" s="1163" t="s">
        <v>28647</v>
      </c>
      <c r="D14883" s="1163" t="s">
        <v>14268</v>
      </c>
      <c r="E14883" s="1164" t="s">
        <v>3034</v>
      </c>
      <c r="F14883" s="1165">
        <v>44859</v>
      </c>
      <c r="G14883" s="1165">
        <v>44918</v>
      </c>
    </row>
    <row r="14884" spans="1:7" ht="25.5">
      <c r="A14884" s="1158">
        <v>16629</v>
      </c>
      <c r="B14884" s="1158">
        <v>2423</v>
      </c>
      <c r="C14884" s="1159" t="s">
        <v>28648</v>
      </c>
      <c r="D14884" s="1159" t="s">
        <v>28649</v>
      </c>
      <c r="E14884" s="1160" t="s">
        <v>3034</v>
      </c>
      <c r="F14884" s="1161">
        <v>44766</v>
      </c>
      <c r="G14884" s="1161">
        <v>44825</v>
      </c>
    </row>
    <row r="14885" spans="1:7" ht="38.25">
      <c r="A14885" s="1162">
        <v>16630</v>
      </c>
      <c r="B14885" s="1162">
        <v>2424</v>
      </c>
      <c r="C14885" s="1163" t="s">
        <v>14277</v>
      </c>
      <c r="D14885" s="1163" t="s">
        <v>14278</v>
      </c>
      <c r="E14885" s="1164" t="s">
        <v>3034</v>
      </c>
      <c r="F14885" s="1165">
        <v>44766</v>
      </c>
      <c r="G14885" s="1165">
        <v>44825</v>
      </c>
    </row>
    <row r="14886" spans="1:7" ht="25.5">
      <c r="A14886" s="1158">
        <v>16631</v>
      </c>
      <c r="B14886" s="1158">
        <v>2430</v>
      </c>
      <c r="C14886" s="1159" t="s">
        <v>14279</v>
      </c>
      <c r="D14886" s="1159" t="s">
        <v>14280</v>
      </c>
      <c r="E14886" s="1160" t="s">
        <v>3034</v>
      </c>
      <c r="F14886" s="1161">
        <v>45041</v>
      </c>
      <c r="G14886" s="1161">
        <v>45100</v>
      </c>
    </row>
    <row r="14887" spans="1:7" ht="51">
      <c r="A14887" s="1162">
        <v>16632</v>
      </c>
      <c r="B14887" s="1162">
        <v>2431</v>
      </c>
      <c r="C14887" s="1163" t="s">
        <v>14281</v>
      </c>
      <c r="D14887" s="1163" t="s">
        <v>14282</v>
      </c>
      <c r="E14887" s="1164" t="s">
        <v>3034</v>
      </c>
      <c r="F14887" s="1165">
        <v>45041</v>
      </c>
      <c r="G14887" s="1165">
        <v>45100</v>
      </c>
    </row>
    <row r="14888" spans="1:7" ht="25.5">
      <c r="A14888" s="1158">
        <v>16633</v>
      </c>
      <c r="B14888" s="1158">
        <v>2432</v>
      </c>
      <c r="C14888" s="1159" t="s">
        <v>14283</v>
      </c>
      <c r="D14888" s="1159" t="s">
        <v>14284</v>
      </c>
      <c r="E14888" s="1160" t="s">
        <v>28650</v>
      </c>
      <c r="F14888" s="1161">
        <v>44190</v>
      </c>
      <c r="G14888" s="1161">
        <v>44788</v>
      </c>
    </row>
    <row r="14889" spans="1:7" ht="51">
      <c r="A14889" s="1162">
        <v>16634</v>
      </c>
      <c r="B14889" s="1162">
        <v>2433</v>
      </c>
      <c r="C14889" s="1163" t="s">
        <v>14285</v>
      </c>
      <c r="D14889" s="1163" t="s">
        <v>14286</v>
      </c>
      <c r="E14889" s="1164" t="s">
        <v>3034</v>
      </c>
      <c r="F14889" s="1165">
        <v>44676</v>
      </c>
      <c r="G14889" s="1165">
        <v>44735</v>
      </c>
    </row>
    <row r="14890" spans="1:7" ht="76.5">
      <c r="A14890" s="1162">
        <v>16635</v>
      </c>
      <c r="B14890" s="1162">
        <v>5452</v>
      </c>
      <c r="C14890" s="1163" t="s">
        <v>28651</v>
      </c>
      <c r="D14890" s="1163" t="s">
        <v>14288</v>
      </c>
      <c r="E14890" s="1164" t="s">
        <v>28650</v>
      </c>
      <c r="F14890" s="1165">
        <v>44190</v>
      </c>
      <c r="G14890" s="1165">
        <v>44788</v>
      </c>
    </row>
    <row r="14891" spans="1:7" ht="38.25">
      <c r="A14891" s="1158">
        <v>16636</v>
      </c>
      <c r="B14891" s="1158">
        <v>5456</v>
      </c>
      <c r="C14891" s="1159" t="s">
        <v>14289</v>
      </c>
      <c r="D14891" s="1159" t="s">
        <v>14290</v>
      </c>
      <c r="E14891" s="1160" t="s">
        <v>28652</v>
      </c>
      <c r="F14891" s="1161">
        <v>44287</v>
      </c>
      <c r="G14891" s="1161">
        <v>44729</v>
      </c>
    </row>
    <row r="14892" spans="1:7" ht="25.5">
      <c r="A14892" s="1162">
        <v>16637</v>
      </c>
      <c r="B14892" s="1162">
        <v>5455</v>
      </c>
      <c r="C14892" s="1163" t="s">
        <v>14292</v>
      </c>
      <c r="D14892" s="1163" t="s">
        <v>14293</v>
      </c>
      <c r="E14892" s="1164" t="s">
        <v>8260</v>
      </c>
      <c r="F14892" s="1165">
        <v>44287</v>
      </c>
      <c r="G14892" s="1165">
        <v>44583</v>
      </c>
    </row>
    <row r="14893" spans="1:7" ht="25.5">
      <c r="A14893" s="1162">
        <v>16638</v>
      </c>
      <c r="B14893" s="1162">
        <v>5454</v>
      </c>
      <c r="C14893" s="1163" t="s">
        <v>14294</v>
      </c>
      <c r="D14893" s="1163" t="s">
        <v>14295</v>
      </c>
      <c r="E14893" s="1164" t="s">
        <v>28653</v>
      </c>
      <c r="F14893" s="1165">
        <v>44378</v>
      </c>
      <c r="G14893" s="1165">
        <v>44705</v>
      </c>
    </row>
    <row r="14894" spans="1:7" ht="25.5">
      <c r="A14894" s="1162">
        <v>16639</v>
      </c>
      <c r="B14894" s="1162">
        <v>5453</v>
      </c>
      <c r="C14894" s="1163" t="s">
        <v>14296</v>
      </c>
      <c r="D14894" s="1163" t="s">
        <v>14297</v>
      </c>
      <c r="E14894" s="1164" t="s">
        <v>28654</v>
      </c>
      <c r="F14894" s="1165">
        <v>44372</v>
      </c>
      <c r="G14894" s="1165">
        <v>44729</v>
      </c>
    </row>
    <row r="14895" spans="1:7" ht="25.5">
      <c r="A14895" s="1158">
        <v>16640</v>
      </c>
      <c r="B14895" s="1158">
        <v>2436</v>
      </c>
      <c r="C14895" s="1159" t="s">
        <v>14298</v>
      </c>
      <c r="D14895" s="1159" t="s">
        <v>14299</v>
      </c>
      <c r="E14895" s="1160" t="s">
        <v>3034</v>
      </c>
      <c r="F14895" s="1161">
        <v>44511</v>
      </c>
      <c r="G14895" s="1161">
        <v>44570</v>
      </c>
    </row>
    <row r="14896" spans="1:7" ht="51">
      <c r="A14896" s="1162">
        <v>16641</v>
      </c>
      <c r="B14896" s="1162">
        <v>2437</v>
      </c>
      <c r="C14896" s="1163" t="s">
        <v>14300</v>
      </c>
      <c r="D14896" s="1163" t="s">
        <v>14301</v>
      </c>
      <c r="E14896" s="1164" t="s">
        <v>3034</v>
      </c>
      <c r="F14896" s="1165">
        <v>44511</v>
      </c>
      <c r="G14896" s="1165">
        <v>44570</v>
      </c>
    </row>
    <row r="14897" spans="1:7" ht="25.5">
      <c r="A14897" s="1158">
        <v>16642</v>
      </c>
      <c r="B14897" s="1158">
        <v>2438</v>
      </c>
      <c r="C14897" s="1159" t="s">
        <v>14302</v>
      </c>
      <c r="D14897" s="1159" t="s">
        <v>14303</v>
      </c>
      <c r="E14897" s="1160" t="s">
        <v>11936</v>
      </c>
      <c r="F14897" s="1161">
        <v>44452</v>
      </c>
      <c r="G14897" s="1161">
        <v>44703</v>
      </c>
    </row>
    <row r="14898" spans="1:7" ht="38.25">
      <c r="A14898" s="1162">
        <v>16643</v>
      </c>
      <c r="B14898" s="1162">
        <v>2439</v>
      </c>
      <c r="C14898" s="1163" t="s">
        <v>14304</v>
      </c>
      <c r="D14898" s="1163" t="s">
        <v>14305</v>
      </c>
      <c r="E14898" s="1164" t="s">
        <v>11936</v>
      </c>
      <c r="F14898" s="1165">
        <v>44452</v>
      </c>
      <c r="G14898" s="1165">
        <v>44703</v>
      </c>
    </row>
    <row r="14899" spans="1:7" ht="25.5">
      <c r="A14899" s="1158">
        <v>16644</v>
      </c>
      <c r="B14899" s="1158">
        <v>2440</v>
      </c>
      <c r="C14899" s="1159" t="s">
        <v>14308</v>
      </c>
      <c r="D14899" s="1159" t="s">
        <v>14309</v>
      </c>
      <c r="E14899" s="1160" t="s">
        <v>28655</v>
      </c>
      <c r="F14899" s="1161">
        <v>43725</v>
      </c>
      <c r="G14899" s="1161">
        <v>44635</v>
      </c>
    </row>
    <row r="14900" spans="1:7" ht="25.5">
      <c r="A14900" s="1162">
        <v>16645</v>
      </c>
      <c r="B14900" s="1162">
        <v>2441</v>
      </c>
      <c r="C14900" s="1163" t="s">
        <v>14311</v>
      </c>
      <c r="D14900" s="1163" t="s">
        <v>14312</v>
      </c>
      <c r="E14900" s="1164" t="s">
        <v>9482</v>
      </c>
      <c r="F14900" s="1165">
        <v>43725</v>
      </c>
      <c r="G14900" s="1165">
        <v>44241</v>
      </c>
    </row>
    <row r="14901" spans="1:7" ht="25.5">
      <c r="A14901" s="1162">
        <v>16646</v>
      </c>
      <c r="B14901" s="1162">
        <v>5459</v>
      </c>
      <c r="C14901" s="1163" t="s">
        <v>14313</v>
      </c>
      <c r="D14901" s="1163" t="s">
        <v>14314</v>
      </c>
      <c r="E14901" s="1164" t="s">
        <v>28656</v>
      </c>
      <c r="F14901" s="1165">
        <v>44090</v>
      </c>
      <c r="G14901" s="1165">
        <v>44241</v>
      </c>
    </row>
    <row r="14902" spans="1:7" ht="25.5">
      <c r="A14902" s="1162">
        <v>16647</v>
      </c>
      <c r="B14902" s="1162">
        <v>5458</v>
      </c>
      <c r="C14902" s="1163" t="s">
        <v>14315</v>
      </c>
      <c r="D14902" s="1163" t="s">
        <v>14316</v>
      </c>
      <c r="E14902" s="1164" t="s">
        <v>3034</v>
      </c>
      <c r="F14902" s="1165">
        <v>44394</v>
      </c>
      <c r="G14902" s="1165">
        <v>44453</v>
      </c>
    </row>
    <row r="14903" spans="1:7" ht="25.5">
      <c r="A14903" s="1162">
        <v>16648</v>
      </c>
      <c r="B14903" s="1162">
        <v>5457</v>
      </c>
      <c r="C14903" s="1163" t="s">
        <v>14317</v>
      </c>
      <c r="D14903" s="1163" t="s">
        <v>14318</v>
      </c>
      <c r="E14903" s="1164" t="s">
        <v>3034</v>
      </c>
      <c r="F14903" s="1165">
        <v>44576</v>
      </c>
      <c r="G14903" s="1165">
        <v>44635</v>
      </c>
    </row>
    <row r="14904" spans="1:7">
      <c r="A14904" s="1158">
        <v>16649</v>
      </c>
      <c r="B14904" s="1158">
        <v>25781</v>
      </c>
      <c r="C14904" s="1159" t="s">
        <v>14327</v>
      </c>
      <c r="D14904" s="1159" t="s">
        <v>14328</v>
      </c>
      <c r="E14904" s="1160" t="s">
        <v>28657</v>
      </c>
      <c r="F14904" s="1161">
        <v>43835</v>
      </c>
      <c r="G14904" s="1161">
        <v>45399</v>
      </c>
    </row>
    <row r="14905" spans="1:7">
      <c r="A14905" s="1162">
        <v>16650</v>
      </c>
      <c r="B14905" s="1162">
        <v>2443</v>
      </c>
      <c r="C14905" s="1163" t="s">
        <v>14330</v>
      </c>
      <c r="D14905" s="1163" t="s">
        <v>14331</v>
      </c>
      <c r="E14905" s="1164" t="s">
        <v>6257</v>
      </c>
      <c r="F14905" s="1165">
        <v>43835</v>
      </c>
      <c r="G14905" s="1165">
        <v>44494</v>
      </c>
    </row>
    <row r="14906" spans="1:7" ht="25.5">
      <c r="A14906" s="1162">
        <v>16651</v>
      </c>
      <c r="B14906" s="1162">
        <v>11248</v>
      </c>
      <c r="C14906" s="1163" t="s">
        <v>14332</v>
      </c>
      <c r="D14906" s="1163" t="s">
        <v>14333</v>
      </c>
      <c r="E14906" s="1164" t="s">
        <v>6675</v>
      </c>
      <c r="F14906" s="1165">
        <v>43835</v>
      </c>
      <c r="G14906" s="1165">
        <v>44734</v>
      </c>
    </row>
    <row r="14907" spans="1:7">
      <c r="A14907" s="1162">
        <v>16652</v>
      </c>
      <c r="B14907" s="1162">
        <v>2444</v>
      </c>
      <c r="C14907" s="1163" t="s">
        <v>14334</v>
      </c>
      <c r="D14907" s="1163" t="s">
        <v>14335</v>
      </c>
      <c r="E14907" s="1164" t="s">
        <v>3075</v>
      </c>
      <c r="F14907" s="1165">
        <v>44200</v>
      </c>
      <c r="G14907" s="1165">
        <v>45399</v>
      </c>
    </row>
    <row r="14908" spans="1:7">
      <c r="A14908" s="1158">
        <v>16653</v>
      </c>
      <c r="B14908" s="1158">
        <v>25778</v>
      </c>
      <c r="C14908" s="1159" t="s">
        <v>14336</v>
      </c>
      <c r="D14908" s="1159" t="s">
        <v>14337</v>
      </c>
      <c r="E14908" s="1160" t="s">
        <v>28658</v>
      </c>
      <c r="F14908" s="1161">
        <v>45712</v>
      </c>
      <c r="G14908" s="1161">
        <v>46169</v>
      </c>
    </row>
    <row r="14909" spans="1:7">
      <c r="A14909" s="1162">
        <v>16654</v>
      </c>
      <c r="B14909" s="1162">
        <v>3500</v>
      </c>
      <c r="C14909" s="1163" t="s">
        <v>14339</v>
      </c>
      <c r="D14909" s="1163" t="s">
        <v>28659</v>
      </c>
      <c r="E14909" s="1164" t="s">
        <v>6714</v>
      </c>
      <c r="F14909" s="1165">
        <v>45712</v>
      </c>
      <c r="G14909" s="1165">
        <v>46076</v>
      </c>
    </row>
    <row r="14910" spans="1:7">
      <c r="A14910" s="1162">
        <v>16655</v>
      </c>
      <c r="B14910" s="1162">
        <v>3502</v>
      </c>
      <c r="C14910" s="1163" t="s">
        <v>14341</v>
      </c>
      <c r="D14910" s="1163" t="s">
        <v>28660</v>
      </c>
      <c r="E14910" s="1164" t="s">
        <v>3145</v>
      </c>
      <c r="F14910" s="1165">
        <v>46077</v>
      </c>
      <c r="G14910" s="1165">
        <v>46107</v>
      </c>
    </row>
    <row r="14911" spans="1:7">
      <c r="A14911" s="1162">
        <v>16656</v>
      </c>
      <c r="B14911" s="1162">
        <v>3501</v>
      </c>
      <c r="C14911" s="1163" t="s">
        <v>14343</v>
      </c>
      <c r="D14911" s="1163" t="s">
        <v>14344</v>
      </c>
      <c r="E14911" s="1164" t="s">
        <v>14173</v>
      </c>
      <c r="F14911" s="1165">
        <v>46108</v>
      </c>
      <c r="G14911" s="1165">
        <v>46169</v>
      </c>
    </row>
    <row r="14912" spans="1:7">
      <c r="A14912" s="1158">
        <v>16659</v>
      </c>
      <c r="B14912" s="1158">
        <v>25784</v>
      </c>
      <c r="C14912" s="1159" t="s">
        <v>14346</v>
      </c>
      <c r="D14912" s="1159" t="s">
        <v>14347</v>
      </c>
      <c r="E14912" s="1160" t="s">
        <v>14348</v>
      </c>
      <c r="F14912" s="1161">
        <v>45744</v>
      </c>
      <c r="G14912" s="1161">
        <v>46048</v>
      </c>
    </row>
    <row r="14913" spans="1:7">
      <c r="A14913" s="1162">
        <v>16660</v>
      </c>
      <c r="B14913" s="1162">
        <v>25785</v>
      </c>
      <c r="C14913" s="1163" t="s">
        <v>28661</v>
      </c>
      <c r="D14913" s="1163" t="s">
        <v>28662</v>
      </c>
      <c r="E14913" s="1164" t="s">
        <v>14348</v>
      </c>
      <c r="F14913" s="1165">
        <v>45744</v>
      </c>
      <c r="G14913" s="1165">
        <v>46048</v>
      </c>
    </row>
    <row r="14914" spans="1:7">
      <c r="A14914" s="1158">
        <v>16661</v>
      </c>
      <c r="B14914" s="1158">
        <v>25786</v>
      </c>
      <c r="C14914" s="1159" t="s">
        <v>14351</v>
      </c>
      <c r="D14914" s="1159" t="s">
        <v>14352</v>
      </c>
      <c r="E14914" s="1160" t="s">
        <v>28663</v>
      </c>
      <c r="F14914" s="1161">
        <v>45743</v>
      </c>
      <c r="G14914" s="1161">
        <v>46578</v>
      </c>
    </row>
    <row r="14915" spans="1:7">
      <c r="A14915" s="1162">
        <v>16662</v>
      </c>
      <c r="B14915" s="1162">
        <v>34669</v>
      </c>
      <c r="C14915" s="1163" t="s">
        <v>28664</v>
      </c>
      <c r="D14915" s="1163" t="s">
        <v>14355</v>
      </c>
      <c r="E14915" s="1164" t="s">
        <v>2357</v>
      </c>
      <c r="F14915" s="1165">
        <v>45743</v>
      </c>
      <c r="G14915" s="1165">
        <v>45743</v>
      </c>
    </row>
    <row r="14916" spans="1:7" ht="25.5">
      <c r="A14916" s="1162">
        <v>16663</v>
      </c>
      <c r="B14916" s="1162">
        <v>34670</v>
      </c>
      <c r="C14916" s="1163" t="s">
        <v>28665</v>
      </c>
      <c r="D14916" s="1163" t="s">
        <v>14357</v>
      </c>
      <c r="E14916" s="1164" t="s">
        <v>14348</v>
      </c>
      <c r="F14916" s="1165">
        <v>45744</v>
      </c>
      <c r="G14916" s="1165">
        <v>46047</v>
      </c>
    </row>
    <row r="14917" spans="1:7">
      <c r="A14917" s="1162">
        <v>16664</v>
      </c>
      <c r="B14917" s="1162">
        <v>34671</v>
      </c>
      <c r="C14917" s="1163" t="s">
        <v>14358</v>
      </c>
      <c r="D14917" s="1163" t="s">
        <v>14359</v>
      </c>
      <c r="E14917" s="1164" t="s">
        <v>2947</v>
      </c>
      <c r="F14917" s="1165">
        <v>46048</v>
      </c>
      <c r="G14917" s="1165">
        <v>46122</v>
      </c>
    </row>
    <row r="14918" spans="1:7">
      <c r="A14918" s="1162">
        <v>16665</v>
      </c>
      <c r="B14918" s="1162">
        <v>34672</v>
      </c>
      <c r="C14918" s="1163" t="s">
        <v>14360</v>
      </c>
      <c r="D14918" s="1163" t="s">
        <v>14361</v>
      </c>
      <c r="E14918" s="1164" t="s">
        <v>3476</v>
      </c>
      <c r="F14918" s="1165">
        <v>46123</v>
      </c>
      <c r="G14918" s="1165">
        <v>46177</v>
      </c>
    </row>
    <row r="14919" spans="1:7">
      <c r="A14919" s="1162">
        <v>16666</v>
      </c>
      <c r="B14919" s="1162">
        <v>34673</v>
      </c>
      <c r="C14919" s="1163" t="s">
        <v>14362</v>
      </c>
      <c r="D14919" s="1163" t="s">
        <v>14363</v>
      </c>
      <c r="E14919" s="1164" t="s">
        <v>7716</v>
      </c>
      <c r="F14919" s="1165">
        <v>46178</v>
      </c>
      <c r="G14919" s="1165">
        <v>46260</v>
      </c>
    </row>
    <row r="14920" spans="1:7">
      <c r="A14920" s="1162">
        <v>16667</v>
      </c>
      <c r="B14920" s="1162">
        <v>34674</v>
      </c>
      <c r="C14920" s="1163" t="s">
        <v>28666</v>
      </c>
      <c r="D14920" s="1163" t="s">
        <v>14365</v>
      </c>
      <c r="E14920" s="1164" t="s">
        <v>14345</v>
      </c>
      <c r="F14920" s="1165">
        <v>46261</v>
      </c>
      <c r="G14920" s="1165">
        <v>46321</v>
      </c>
    </row>
    <row r="14921" spans="1:7">
      <c r="A14921" s="1162">
        <v>16668</v>
      </c>
      <c r="B14921" s="1162">
        <v>34675</v>
      </c>
      <c r="C14921" s="1163" t="s">
        <v>28667</v>
      </c>
      <c r="D14921" s="1163" t="s">
        <v>14367</v>
      </c>
      <c r="E14921" s="1164" t="s">
        <v>14291</v>
      </c>
      <c r="F14921" s="1165">
        <v>46322</v>
      </c>
      <c r="G14921" s="1165">
        <v>46564</v>
      </c>
    </row>
    <row r="14922" spans="1:7">
      <c r="A14922" s="1162">
        <v>16669</v>
      </c>
      <c r="B14922" s="1162">
        <v>34676</v>
      </c>
      <c r="C14922" s="1163" t="s">
        <v>28668</v>
      </c>
      <c r="D14922" s="1163" t="s">
        <v>28669</v>
      </c>
      <c r="E14922" s="1164" t="s">
        <v>2563</v>
      </c>
      <c r="F14922" s="1165">
        <v>46565</v>
      </c>
      <c r="G14922" s="1165">
        <v>46578</v>
      </c>
    </row>
    <row r="14923" spans="1:7">
      <c r="A14923" s="1162">
        <v>16670</v>
      </c>
      <c r="B14923" s="1162">
        <v>34677</v>
      </c>
      <c r="C14923" s="1163" t="s">
        <v>2531</v>
      </c>
      <c r="D14923" s="1163" t="s">
        <v>28670</v>
      </c>
      <c r="E14923" s="1164" t="s">
        <v>2357</v>
      </c>
      <c r="F14923" s="1165">
        <v>46578</v>
      </c>
      <c r="G14923" s="1165">
        <v>46578</v>
      </c>
    </row>
  </sheetData>
  <pageMargins left="0.7" right="0.7" top="0.75" bottom="0.75" header="0.51180555555555496" footer="0.51180555555555496"/>
  <pageSetup paperSize="9" firstPageNumber="0"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97"/>
  <sheetViews>
    <sheetView topLeftCell="A7" workbookViewId="0">
      <selection activeCell="K24" sqref="K24"/>
    </sheetView>
  </sheetViews>
  <sheetFormatPr defaultRowHeight="15"/>
  <cols>
    <col min="1" max="1" width="11.140625" style="1745" customWidth="1"/>
    <col min="2" max="2" width="18.7109375" style="1745" customWidth="1"/>
    <col min="3" max="3" width="21.5703125" style="1745" customWidth="1"/>
    <col min="4" max="4" width="29" style="1745" customWidth="1"/>
    <col min="5" max="5" width="19" style="1745" customWidth="1"/>
    <col min="6" max="6" width="15" style="1745" customWidth="1"/>
    <col min="7" max="7" width="20.28515625" style="1745" customWidth="1"/>
    <col min="8" max="16384" width="9.140625" style="1745"/>
  </cols>
  <sheetData>
    <row r="1" spans="1:7">
      <c r="A1" s="1744" t="s">
        <v>28736</v>
      </c>
      <c r="B1" s="1744" t="s">
        <v>28737</v>
      </c>
      <c r="C1" s="1744" t="s">
        <v>28738</v>
      </c>
      <c r="D1" s="1744" t="s">
        <v>28739</v>
      </c>
      <c r="E1" s="1744" t="s">
        <v>28740</v>
      </c>
      <c r="F1" s="1744" t="s">
        <v>28741</v>
      </c>
      <c r="G1" s="1744" t="s">
        <v>28739</v>
      </c>
    </row>
    <row r="2" spans="1:7" ht="18.75" hidden="1">
      <c r="A2" s="1745" t="s">
        <v>1471</v>
      </c>
      <c r="B2" s="140">
        <v>44579</v>
      </c>
      <c r="C2" s="1746">
        <v>44579</v>
      </c>
      <c r="D2" s="1745">
        <f>C2-B2</f>
        <v>0</v>
      </c>
      <c r="E2" s="141">
        <v>44588</v>
      </c>
      <c r="F2" s="1746">
        <v>44588</v>
      </c>
      <c r="G2" s="1745">
        <f>F2-E2</f>
        <v>0</v>
      </c>
    </row>
    <row r="3" spans="1:7" ht="18.75" hidden="1">
      <c r="A3" s="1745" t="s">
        <v>1479</v>
      </c>
      <c r="B3" s="140">
        <v>44943</v>
      </c>
      <c r="C3" s="1746">
        <v>44943</v>
      </c>
      <c r="D3" s="1745">
        <f t="shared" ref="D3:D66" si="0">C3-B3</f>
        <v>0</v>
      </c>
      <c r="E3" s="141">
        <v>44901</v>
      </c>
      <c r="F3" s="1746">
        <v>44901</v>
      </c>
      <c r="G3" s="1745">
        <f t="shared" ref="G3:G66" si="1">F3-E3</f>
        <v>0</v>
      </c>
    </row>
    <row r="4" spans="1:7" ht="18.75">
      <c r="A4" s="1747" t="s">
        <v>1485</v>
      </c>
      <c r="B4" s="1748">
        <v>44691</v>
      </c>
      <c r="C4" s="1749">
        <v>44698</v>
      </c>
      <c r="D4" s="1750">
        <f t="shared" si="0"/>
        <v>7</v>
      </c>
      <c r="E4" s="141">
        <v>44651</v>
      </c>
      <c r="F4" s="1746">
        <v>44651</v>
      </c>
      <c r="G4" s="1745">
        <f t="shared" si="1"/>
        <v>0</v>
      </c>
    </row>
    <row r="5" spans="1:7" ht="18.75" hidden="1">
      <c r="A5" s="1745" t="s">
        <v>1466</v>
      </c>
      <c r="B5" s="140">
        <v>44586</v>
      </c>
      <c r="C5" s="1746">
        <v>44586</v>
      </c>
      <c r="D5" s="1745">
        <f t="shared" si="0"/>
        <v>0</v>
      </c>
      <c r="E5" s="141">
        <v>44578</v>
      </c>
      <c r="F5" s="1746">
        <v>44578</v>
      </c>
      <c r="G5" s="1745">
        <f t="shared" si="1"/>
        <v>0</v>
      </c>
    </row>
    <row r="6" spans="1:7" ht="18.75">
      <c r="A6" s="1751" t="s">
        <v>1490</v>
      </c>
      <c r="B6" s="1752">
        <v>44516</v>
      </c>
      <c r="C6" s="1753">
        <v>44572</v>
      </c>
      <c r="D6" s="1754">
        <f t="shared" si="0"/>
        <v>56</v>
      </c>
      <c r="E6" s="141">
        <v>44476</v>
      </c>
      <c r="F6" s="1746">
        <v>44476</v>
      </c>
      <c r="G6" s="1745">
        <f t="shared" si="1"/>
        <v>0</v>
      </c>
    </row>
    <row r="7" spans="1:7" ht="18.75">
      <c r="A7" s="1747" t="s">
        <v>1495</v>
      </c>
      <c r="B7" s="1748">
        <v>44551</v>
      </c>
      <c r="C7" s="1749">
        <v>44580</v>
      </c>
      <c r="D7" s="1750">
        <f t="shared" si="0"/>
        <v>29</v>
      </c>
      <c r="E7" s="141">
        <v>44511</v>
      </c>
      <c r="F7" s="1746">
        <v>44511</v>
      </c>
      <c r="G7" s="1745">
        <f t="shared" si="1"/>
        <v>0</v>
      </c>
    </row>
    <row r="8" spans="1:7" ht="18.75">
      <c r="A8" s="1747" t="s">
        <v>1514</v>
      </c>
      <c r="B8" s="1748">
        <v>44536</v>
      </c>
      <c r="C8" s="1749">
        <v>44698</v>
      </c>
      <c r="D8" s="1750">
        <f t="shared" si="0"/>
        <v>162</v>
      </c>
      <c r="E8" s="141">
        <v>44494</v>
      </c>
      <c r="F8" s="1746">
        <v>44494</v>
      </c>
      <c r="G8" s="1745">
        <f t="shared" si="1"/>
        <v>0</v>
      </c>
    </row>
    <row r="9" spans="1:7" ht="18.75" hidden="1">
      <c r="A9" s="1745" t="s">
        <v>1532</v>
      </c>
      <c r="B9" s="140">
        <v>45000</v>
      </c>
      <c r="C9" s="1746">
        <v>45000</v>
      </c>
      <c r="D9" s="1745">
        <f t="shared" si="0"/>
        <v>0</v>
      </c>
      <c r="E9" s="141">
        <v>44961</v>
      </c>
      <c r="F9" s="1746">
        <v>44961</v>
      </c>
      <c r="G9" s="1745">
        <f t="shared" si="1"/>
        <v>0</v>
      </c>
    </row>
    <row r="10" spans="1:7" ht="18.75">
      <c r="A10" s="1751" t="s">
        <v>1539</v>
      </c>
      <c r="B10" s="1752">
        <v>44475</v>
      </c>
      <c r="C10" s="1753">
        <v>44641</v>
      </c>
      <c r="D10" s="1754">
        <f t="shared" si="0"/>
        <v>166</v>
      </c>
      <c r="E10" s="141">
        <v>44479</v>
      </c>
      <c r="F10" s="1746">
        <v>44479</v>
      </c>
      <c r="G10" s="1745">
        <f t="shared" si="1"/>
        <v>0</v>
      </c>
    </row>
    <row r="11" spans="1:7" ht="18.75" hidden="1">
      <c r="A11" s="1745" t="s">
        <v>1541</v>
      </c>
      <c r="B11" s="140">
        <v>44447</v>
      </c>
      <c r="C11" s="1746">
        <v>44447</v>
      </c>
      <c r="D11" s="1745">
        <f t="shared" si="0"/>
        <v>0</v>
      </c>
      <c r="E11" s="141">
        <v>44477</v>
      </c>
      <c r="F11" s="1746">
        <v>44477</v>
      </c>
      <c r="G11" s="1745">
        <f t="shared" si="1"/>
        <v>0</v>
      </c>
    </row>
    <row r="12" spans="1:7" ht="18.75">
      <c r="A12" s="1758" t="s">
        <v>1544</v>
      </c>
      <c r="B12" s="1759">
        <v>44515</v>
      </c>
      <c r="C12" s="1760">
        <v>44649</v>
      </c>
      <c r="D12" s="1761">
        <f t="shared" si="0"/>
        <v>134</v>
      </c>
      <c r="E12" s="141">
        <v>44475</v>
      </c>
      <c r="F12" s="1746">
        <v>44475</v>
      </c>
      <c r="G12" s="1745">
        <f t="shared" si="1"/>
        <v>0</v>
      </c>
    </row>
    <row r="13" spans="1:7" ht="18.75" hidden="1">
      <c r="A13" s="1745" t="s">
        <v>1545</v>
      </c>
      <c r="B13" s="140">
        <v>44649</v>
      </c>
      <c r="C13" s="1746">
        <v>44649</v>
      </c>
      <c r="D13" s="1745">
        <f t="shared" si="0"/>
        <v>0</v>
      </c>
      <c r="E13" s="141">
        <v>44608</v>
      </c>
      <c r="F13" s="1746">
        <v>44608</v>
      </c>
      <c r="G13" s="1745">
        <f t="shared" si="1"/>
        <v>0</v>
      </c>
    </row>
    <row r="14" spans="1:7" ht="18.75" hidden="1">
      <c r="A14" s="1745" t="s">
        <v>1548</v>
      </c>
      <c r="B14" s="140">
        <v>44803</v>
      </c>
      <c r="C14" s="1746">
        <v>44803</v>
      </c>
      <c r="D14" s="1745">
        <f t="shared" si="0"/>
        <v>0</v>
      </c>
      <c r="E14" s="141">
        <v>44761</v>
      </c>
      <c r="F14" s="1746">
        <v>44761</v>
      </c>
      <c r="G14" s="1745">
        <f t="shared" si="1"/>
        <v>0</v>
      </c>
    </row>
    <row r="15" spans="1:7" ht="18.75">
      <c r="A15" s="1751" t="s">
        <v>1553</v>
      </c>
      <c r="B15" s="1752">
        <v>44482</v>
      </c>
      <c r="C15" s="1753">
        <v>44648</v>
      </c>
      <c r="D15" s="1754">
        <f t="shared" si="0"/>
        <v>166</v>
      </c>
      <c r="E15" s="141">
        <v>44494</v>
      </c>
      <c r="F15" s="1746">
        <v>44494</v>
      </c>
      <c r="G15" s="1745">
        <f t="shared" si="1"/>
        <v>0</v>
      </c>
    </row>
    <row r="16" spans="1:7" ht="18.75">
      <c r="A16" s="1758" t="s">
        <v>1554</v>
      </c>
      <c r="B16" s="1759">
        <v>44510</v>
      </c>
      <c r="C16" s="1760">
        <v>44600</v>
      </c>
      <c r="D16" s="1761">
        <f t="shared" si="0"/>
        <v>90</v>
      </c>
      <c r="E16" s="141">
        <v>44524</v>
      </c>
      <c r="F16" s="1746">
        <v>44524</v>
      </c>
      <c r="G16" s="1745">
        <f t="shared" si="1"/>
        <v>0</v>
      </c>
    </row>
    <row r="17" spans="1:7" ht="18.75" hidden="1">
      <c r="A17" s="1745" t="s">
        <v>1555</v>
      </c>
      <c r="B17" s="140">
        <v>44502</v>
      </c>
      <c r="C17" s="1746">
        <v>44502</v>
      </c>
      <c r="D17" s="1745">
        <f t="shared" si="0"/>
        <v>0</v>
      </c>
      <c r="E17" s="141">
        <v>44511</v>
      </c>
      <c r="F17" s="1746">
        <v>44511</v>
      </c>
      <c r="G17" s="1745">
        <f t="shared" si="1"/>
        <v>0</v>
      </c>
    </row>
    <row r="18" spans="1:7" ht="18.75">
      <c r="A18" s="1747" t="s">
        <v>1556</v>
      </c>
      <c r="B18" s="1748">
        <v>44475</v>
      </c>
      <c r="C18" s="1749">
        <v>44635</v>
      </c>
      <c r="D18" s="1750">
        <f t="shared" si="0"/>
        <v>160</v>
      </c>
      <c r="E18" s="141">
        <v>44435</v>
      </c>
      <c r="F18" s="1746">
        <v>44435</v>
      </c>
      <c r="G18" s="1745">
        <f t="shared" si="1"/>
        <v>0</v>
      </c>
    </row>
    <row r="19" spans="1:7" ht="18.75" hidden="1">
      <c r="A19" s="1745" t="s">
        <v>1557</v>
      </c>
      <c r="B19" s="140">
        <v>44537</v>
      </c>
      <c r="C19" s="1746">
        <v>44537</v>
      </c>
      <c r="D19" s="1745">
        <f t="shared" si="0"/>
        <v>0</v>
      </c>
      <c r="E19" s="141">
        <v>44546</v>
      </c>
      <c r="F19" s="1746">
        <v>44546</v>
      </c>
      <c r="G19" s="1745">
        <f t="shared" si="1"/>
        <v>0</v>
      </c>
    </row>
    <row r="20" spans="1:7" ht="18.75">
      <c r="A20" s="1747" t="s">
        <v>1569</v>
      </c>
      <c r="B20" s="1748">
        <v>44557</v>
      </c>
      <c r="C20" s="1749">
        <v>44635</v>
      </c>
      <c r="D20" s="1750">
        <f t="shared" si="0"/>
        <v>78</v>
      </c>
      <c r="E20" s="141">
        <v>44517</v>
      </c>
      <c r="F20" s="1746">
        <v>44517</v>
      </c>
      <c r="G20" s="1745">
        <f t="shared" si="1"/>
        <v>0</v>
      </c>
    </row>
    <row r="21" spans="1:7" ht="18.75" hidden="1">
      <c r="A21" s="1745" t="s">
        <v>1570</v>
      </c>
      <c r="B21" s="140">
        <v>44558</v>
      </c>
      <c r="C21" s="1746">
        <v>44558</v>
      </c>
      <c r="D21" s="1745">
        <f t="shared" si="0"/>
        <v>0</v>
      </c>
      <c r="E21" s="141">
        <v>44518</v>
      </c>
      <c r="F21" s="1746">
        <v>44518</v>
      </c>
      <c r="G21" s="1745">
        <f t="shared" si="1"/>
        <v>0</v>
      </c>
    </row>
    <row r="22" spans="1:7" ht="18.75">
      <c r="A22" s="1758" t="s">
        <v>1930</v>
      </c>
      <c r="B22" s="1759">
        <v>44565</v>
      </c>
      <c r="C22" s="1760">
        <v>44929</v>
      </c>
      <c r="D22" s="1761">
        <f t="shared" si="0"/>
        <v>364</v>
      </c>
      <c r="E22" s="141">
        <v>44525</v>
      </c>
      <c r="F22" s="1746">
        <v>44525</v>
      </c>
      <c r="G22" s="1745">
        <f t="shared" si="1"/>
        <v>0</v>
      </c>
    </row>
    <row r="23" spans="1:7" ht="18.75">
      <c r="A23" s="1758" t="s">
        <v>1576</v>
      </c>
      <c r="B23" s="1759">
        <v>44636</v>
      </c>
      <c r="C23" s="1760">
        <v>44698</v>
      </c>
      <c r="D23" s="1761">
        <f t="shared" si="0"/>
        <v>62</v>
      </c>
      <c r="E23" s="141">
        <v>44598</v>
      </c>
      <c r="F23" s="1746">
        <v>44598</v>
      </c>
      <c r="G23" s="1745">
        <f t="shared" si="1"/>
        <v>0</v>
      </c>
    </row>
    <row r="24" spans="1:7" ht="18.75">
      <c r="A24" s="1747" t="s">
        <v>28742</v>
      </c>
      <c r="B24" s="1748">
        <v>44551</v>
      </c>
      <c r="C24" s="1749">
        <v>44698</v>
      </c>
      <c r="D24" s="1750">
        <f t="shared" si="0"/>
        <v>147</v>
      </c>
      <c r="E24" s="141">
        <v>44510</v>
      </c>
      <c r="F24" s="1746">
        <v>44510</v>
      </c>
      <c r="G24" s="1745">
        <f t="shared" si="1"/>
        <v>0</v>
      </c>
    </row>
    <row r="25" spans="1:7" ht="18.75">
      <c r="A25" s="1758" t="s">
        <v>1165</v>
      </c>
      <c r="B25" s="1759">
        <v>44508</v>
      </c>
      <c r="C25" s="1760">
        <v>44545</v>
      </c>
      <c r="D25" s="1761">
        <f t="shared" si="0"/>
        <v>37</v>
      </c>
      <c r="E25" s="141">
        <v>44525</v>
      </c>
      <c r="F25" s="1746">
        <v>44525</v>
      </c>
      <c r="G25" s="1745">
        <f t="shared" si="1"/>
        <v>0</v>
      </c>
    </row>
    <row r="26" spans="1:7" ht="18.75">
      <c r="A26" s="1747" t="s">
        <v>1586</v>
      </c>
      <c r="B26" s="1748">
        <v>44536</v>
      </c>
      <c r="C26" s="1749">
        <v>44698</v>
      </c>
      <c r="D26" s="1750">
        <f t="shared" si="0"/>
        <v>162</v>
      </c>
      <c r="E26" s="141">
        <v>44494</v>
      </c>
      <c r="F26" s="1746">
        <v>44494</v>
      </c>
      <c r="G26" s="1745">
        <f t="shared" si="1"/>
        <v>0</v>
      </c>
    </row>
    <row r="27" spans="1:7" ht="18.75">
      <c r="A27" s="1758" t="s">
        <v>1587</v>
      </c>
      <c r="B27" s="1759">
        <v>44538</v>
      </c>
      <c r="C27" s="1760">
        <v>44628</v>
      </c>
      <c r="D27" s="1761">
        <f t="shared" si="0"/>
        <v>90</v>
      </c>
      <c r="E27" s="141">
        <v>44570</v>
      </c>
      <c r="F27" s="1746">
        <v>44570</v>
      </c>
      <c r="G27" s="1745">
        <f t="shared" si="1"/>
        <v>0</v>
      </c>
    </row>
    <row r="28" spans="1:7" ht="18.75" hidden="1">
      <c r="A28" s="1745" t="s">
        <v>1588</v>
      </c>
      <c r="B28" s="140">
        <v>44950</v>
      </c>
      <c r="C28" s="1746">
        <v>44950</v>
      </c>
      <c r="D28" s="1745">
        <f t="shared" si="0"/>
        <v>0</v>
      </c>
      <c r="E28" s="141">
        <v>44910</v>
      </c>
      <c r="F28" s="1746">
        <v>44910</v>
      </c>
      <c r="G28" s="1745">
        <f t="shared" si="1"/>
        <v>0</v>
      </c>
    </row>
    <row r="29" spans="1:7" ht="18.75">
      <c r="A29" s="1747" t="s">
        <v>1589</v>
      </c>
      <c r="B29" s="1748">
        <v>44635</v>
      </c>
      <c r="C29" s="1749">
        <v>44698</v>
      </c>
      <c r="D29" s="1750">
        <f t="shared" si="0"/>
        <v>63</v>
      </c>
      <c r="E29" s="141">
        <v>44594</v>
      </c>
      <c r="F29" s="1746">
        <v>44594</v>
      </c>
      <c r="G29" s="1745">
        <f t="shared" si="1"/>
        <v>0</v>
      </c>
    </row>
    <row r="30" spans="1:7" ht="18.75" hidden="1">
      <c r="A30" s="1745" t="s">
        <v>1590</v>
      </c>
      <c r="B30" s="140">
        <v>45012</v>
      </c>
      <c r="C30" s="1746">
        <v>45012</v>
      </c>
      <c r="D30" s="1745">
        <f t="shared" si="0"/>
        <v>0</v>
      </c>
      <c r="E30" s="141">
        <v>44970</v>
      </c>
      <c r="F30" s="1746">
        <v>44970</v>
      </c>
      <c r="G30" s="1745">
        <f t="shared" si="1"/>
        <v>0</v>
      </c>
    </row>
    <row r="31" spans="1:7" ht="18.75" hidden="1">
      <c r="A31" s="1745" t="s">
        <v>1591</v>
      </c>
      <c r="B31" s="140">
        <v>44839</v>
      </c>
      <c r="C31" s="1746">
        <v>44839</v>
      </c>
      <c r="D31" s="1745">
        <f t="shared" si="0"/>
        <v>0</v>
      </c>
      <c r="E31" s="141">
        <v>44799</v>
      </c>
      <c r="F31" s="1746">
        <v>44799</v>
      </c>
      <c r="G31" s="1745">
        <f t="shared" si="1"/>
        <v>0</v>
      </c>
    </row>
    <row r="32" spans="1:7" ht="18.75" hidden="1">
      <c r="A32" s="1745" t="s">
        <v>1592</v>
      </c>
      <c r="B32" s="140">
        <v>44649</v>
      </c>
      <c r="C32" s="1746">
        <v>44649</v>
      </c>
      <c r="D32" s="1745">
        <f t="shared" si="0"/>
        <v>0</v>
      </c>
      <c r="E32" s="141">
        <v>44608</v>
      </c>
      <c r="F32" s="1746">
        <v>44608</v>
      </c>
      <c r="G32" s="1745">
        <f t="shared" si="1"/>
        <v>0</v>
      </c>
    </row>
    <row r="33" spans="1:7" ht="18.75" hidden="1">
      <c r="A33" s="1745" t="s">
        <v>1593</v>
      </c>
      <c r="B33" s="140">
        <v>44671</v>
      </c>
      <c r="C33" s="1746">
        <v>44671</v>
      </c>
      <c r="D33" s="1745">
        <f t="shared" si="0"/>
        <v>0</v>
      </c>
      <c r="E33" s="141">
        <v>44633</v>
      </c>
      <c r="F33" s="1746">
        <v>44633</v>
      </c>
      <c r="G33" s="1745">
        <f t="shared" si="1"/>
        <v>0</v>
      </c>
    </row>
    <row r="34" spans="1:7" ht="18.75" hidden="1">
      <c r="A34" s="1745" t="s">
        <v>1595</v>
      </c>
      <c r="B34" s="140">
        <v>44832</v>
      </c>
      <c r="C34" s="1746">
        <v>44832</v>
      </c>
      <c r="D34" s="1745">
        <f t="shared" si="0"/>
        <v>0</v>
      </c>
      <c r="E34" s="141">
        <v>44792</v>
      </c>
      <c r="F34" s="1746">
        <v>44792</v>
      </c>
      <c r="G34" s="1745">
        <f t="shared" si="1"/>
        <v>0</v>
      </c>
    </row>
    <row r="35" spans="1:7" ht="18.75">
      <c r="A35" s="1747" t="s">
        <v>1596</v>
      </c>
      <c r="B35" s="1748">
        <v>44628</v>
      </c>
      <c r="C35" s="1749">
        <v>44698</v>
      </c>
      <c r="D35" s="1750">
        <f t="shared" si="0"/>
        <v>70</v>
      </c>
      <c r="E35" s="141">
        <v>44587</v>
      </c>
      <c r="F35" s="1746">
        <v>44587</v>
      </c>
      <c r="G35" s="1745">
        <f t="shared" si="1"/>
        <v>0</v>
      </c>
    </row>
    <row r="36" spans="1:7" ht="18.75" hidden="1">
      <c r="A36" s="1745" t="s">
        <v>1597</v>
      </c>
      <c r="B36" s="140">
        <v>44894</v>
      </c>
      <c r="C36" s="1746">
        <v>44894</v>
      </c>
      <c r="D36" s="1745">
        <f t="shared" si="0"/>
        <v>0</v>
      </c>
      <c r="E36" s="141">
        <v>44853</v>
      </c>
      <c r="F36" s="1746">
        <v>44853</v>
      </c>
      <c r="G36" s="1745">
        <f t="shared" si="1"/>
        <v>0</v>
      </c>
    </row>
    <row r="37" spans="1:7" ht="18.75" hidden="1">
      <c r="A37" s="1745" t="s">
        <v>1598</v>
      </c>
      <c r="B37" s="140">
        <v>44816</v>
      </c>
      <c r="C37" s="1746">
        <v>44816</v>
      </c>
      <c r="D37" s="1745">
        <f t="shared" si="0"/>
        <v>0</v>
      </c>
      <c r="E37" s="141">
        <v>44774</v>
      </c>
      <c r="F37" s="1746">
        <v>44774</v>
      </c>
      <c r="G37" s="1745">
        <f t="shared" si="1"/>
        <v>0</v>
      </c>
    </row>
    <row r="38" spans="1:7" ht="18.75">
      <c r="A38" s="1747" t="s">
        <v>1600</v>
      </c>
      <c r="B38" s="1748">
        <v>44614</v>
      </c>
      <c r="C38" s="1749">
        <v>44698</v>
      </c>
      <c r="D38" s="1750">
        <f t="shared" si="0"/>
        <v>84</v>
      </c>
      <c r="E38" s="141">
        <v>44573</v>
      </c>
      <c r="F38" s="1746">
        <v>44573</v>
      </c>
      <c r="G38" s="1745">
        <f t="shared" si="1"/>
        <v>0</v>
      </c>
    </row>
    <row r="39" spans="1:7" ht="18.75" hidden="1">
      <c r="A39" s="1745" t="s">
        <v>1603</v>
      </c>
      <c r="B39" s="140">
        <v>44802</v>
      </c>
      <c r="C39" s="1746">
        <v>44802</v>
      </c>
      <c r="D39" s="1745">
        <f t="shared" si="0"/>
        <v>0</v>
      </c>
      <c r="E39" s="141">
        <v>44760</v>
      </c>
      <c r="F39" s="1746">
        <v>44760</v>
      </c>
      <c r="G39" s="1745">
        <f t="shared" si="1"/>
        <v>0</v>
      </c>
    </row>
    <row r="40" spans="1:7" ht="18.75" hidden="1">
      <c r="A40" s="1745" t="s">
        <v>1605</v>
      </c>
      <c r="B40" s="140">
        <v>44909</v>
      </c>
      <c r="C40" s="1746">
        <v>44909</v>
      </c>
      <c r="D40" s="1745">
        <f t="shared" si="0"/>
        <v>0</v>
      </c>
      <c r="E40" s="141">
        <v>44869</v>
      </c>
      <c r="F40" s="1746">
        <v>44869</v>
      </c>
      <c r="G40" s="1745">
        <f t="shared" si="1"/>
        <v>0</v>
      </c>
    </row>
    <row r="41" spans="1:7" ht="18.75">
      <c r="A41" s="1747" t="s">
        <v>1607</v>
      </c>
      <c r="B41" s="1748">
        <v>44537</v>
      </c>
      <c r="C41" s="1749">
        <v>44698</v>
      </c>
      <c r="D41" s="1750">
        <f t="shared" si="0"/>
        <v>161</v>
      </c>
      <c r="E41" s="141">
        <v>44495</v>
      </c>
      <c r="F41" s="1746">
        <v>44495</v>
      </c>
      <c r="G41" s="1745">
        <f t="shared" si="1"/>
        <v>0</v>
      </c>
    </row>
    <row r="42" spans="1:7" ht="18.75" hidden="1">
      <c r="A42" s="1745" t="s">
        <v>1932</v>
      </c>
      <c r="B42" s="140">
        <v>44655</v>
      </c>
      <c r="C42" s="1746">
        <v>44655</v>
      </c>
      <c r="D42" s="1745">
        <f t="shared" si="0"/>
        <v>0</v>
      </c>
      <c r="E42" s="141">
        <v>44663</v>
      </c>
      <c r="F42" s="1746">
        <v>44663</v>
      </c>
      <c r="G42" s="1745">
        <f t="shared" si="1"/>
        <v>0</v>
      </c>
    </row>
    <row r="43" spans="1:7" ht="18.75" hidden="1">
      <c r="A43" s="1745" t="s">
        <v>1934</v>
      </c>
      <c r="B43" s="140">
        <v>44755</v>
      </c>
      <c r="C43" s="1746">
        <v>44755</v>
      </c>
      <c r="D43" s="1745">
        <f t="shared" si="0"/>
        <v>0</v>
      </c>
      <c r="E43" s="141">
        <v>44716</v>
      </c>
      <c r="F43" s="1746">
        <v>44716</v>
      </c>
      <c r="G43" s="1745">
        <f t="shared" si="1"/>
        <v>0</v>
      </c>
    </row>
    <row r="44" spans="1:7" ht="18.75">
      <c r="A44" s="1747" t="s">
        <v>1613</v>
      </c>
      <c r="B44" s="1748">
        <v>44656</v>
      </c>
      <c r="C44" s="1749">
        <v>44698</v>
      </c>
      <c r="D44" s="1750">
        <f t="shared" si="0"/>
        <v>42</v>
      </c>
      <c r="E44" s="141">
        <v>44615</v>
      </c>
      <c r="F44" s="1746">
        <v>44615</v>
      </c>
      <c r="G44" s="1745">
        <f t="shared" si="1"/>
        <v>0</v>
      </c>
    </row>
    <row r="45" spans="1:7" ht="18.75">
      <c r="A45" s="1758" t="s">
        <v>1617</v>
      </c>
      <c r="B45" s="1759">
        <v>44572</v>
      </c>
      <c r="C45" s="1760">
        <v>44698</v>
      </c>
      <c r="D45" s="1761">
        <f t="shared" si="0"/>
        <v>126</v>
      </c>
      <c r="E45" s="141">
        <v>44532</v>
      </c>
      <c r="F45" s="1746">
        <v>44532</v>
      </c>
      <c r="G45" s="1745">
        <f t="shared" si="1"/>
        <v>0</v>
      </c>
    </row>
    <row r="46" spans="1:7" ht="18.75" hidden="1">
      <c r="A46" s="1745" t="s">
        <v>1618</v>
      </c>
      <c r="B46" s="140">
        <v>45271</v>
      </c>
      <c r="C46" s="1746">
        <v>45271</v>
      </c>
      <c r="D46" s="1745">
        <f t="shared" si="0"/>
        <v>0</v>
      </c>
      <c r="E46" s="141">
        <v>45264</v>
      </c>
      <c r="F46" s="1746">
        <v>45264</v>
      </c>
      <c r="G46" s="1745">
        <f t="shared" si="1"/>
        <v>0</v>
      </c>
    </row>
    <row r="47" spans="1:7" ht="18.75" hidden="1">
      <c r="A47" s="1745" t="s">
        <v>1619</v>
      </c>
      <c r="B47" s="140">
        <v>44859</v>
      </c>
      <c r="C47" s="1746">
        <v>44859</v>
      </c>
      <c r="D47" s="1745">
        <f t="shared" si="0"/>
        <v>0</v>
      </c>
      <c r="E47" s="141">
        <v>44876</v>
      </c>
      <c r="F47" s="1746">
        <v>44876</v>
      </c>
      <c r="G47" s="1745">
        <f t="shared" si="1"/>
        <v>0</v>
      </c>
    </row>
    <row r="48" spans="1:7" ht="18.75">
      <c r="A48" s="1758" t="s">
        <v>1620</v>
      </c>
      <c r="B48" s="1759">
        <v>44572</v>
      </c>
      <c r="C48" s="1760">
        <v>44698</v>
      </c>
      <c r="D48" s="1761">
        <f t="shared" si="0"/>
        <v>126</v>
      </c>
      <c r="E48" s="141">
        <v>44532</v>
      </c>
      <c r="F48" s="1746">
        <v>44532</v>
      </c>
      <c r="G48" s="1745">
        <f t="shared" si="1"/>
        <v>0</v>
      </c>
    </row>
    <row r="49" spans="1:7" ht="18.75" hidden="1">
      <c r="A49" s="1745" t="s">
        <v>1621</v>
      </c>
      <c r="B49" s="140">
        <v>44692</v>
      </c>
      <c r="C49" s="1746">
        <v>44692</v>
      </c>
      <c r="D49" s="1745">
        <f t="shared" si="0"/>
        <v>0</v>
      </c>
      <c r="E49" s="141">
        <v>44653</v>
      </c>
      <c r="F49" s="1746">
        <v>44653</v>
      </c>
      <c r="G49" s="1745">
        <f t="shared" si="1"/>
        <v>0</v>
      </c>
    </row>
    <row r="50" spans="1:7" ht="18.75">
      <c r="A50" s="1747" t="s">
        <v>1626</v>
      </c>
      <c r="B50" s="1748">
        <v>44641</v>
      </c>
      <c r="C50" s="1749">
        <v>44698</v>
      </c>
      <c r="D50" s="1750">
        <f t="shared" si="0"/>
        <v>57</v>
      </c>
      <c r="E50" s="141">
        <v>44599</v>
      </c>
      <c r="F50" s="1746">
        <v>44599</v>
      </c>
      <c r="G50" s="1745">
        <f t="shared" si="1"/>
        <v>0</v>
      </c>
    </row>
    <row r="51" spans="1:7" ht="18.75" hidden="1">
      <c r="A51" s="1745" t="s">
        <v>1628</v>
      </c>
      <c r="B51" s="140">
        <v>44705</v>
      </c>
      <c r="C51" s="1746">
        <v>44705</v>
      </c>
      <c r="D51" s="1745">
        <f t="shared" si="0"/>
        <v>0</v>
      </c>
      <c r="E51" s="141">
        <v>44663</v>
      </c>
      <c r="F51" s="1746">
        <v>44663</v>
      </c>
      <c r="G51" s="1745">
        <f t="shared" si="1"/>
        <v>0</v>
      </c>
    </row>
    <row r="52" spans="1:7" ht="18.75" hidden="1">
      <c r="A52" s="1745" t="s">
        <v>1629</v>
      </c>
      <c r="B52" s="140">
        <v>44776</v>
      </c>
      <c r="C52" s="1746">
        <v>44776</v>
      </c>
      <c r="D52" s="1745">
        <f t="shared" si="0"/>
        <v>0</v>
      </c>
      <c r="E52" s="141">
        <v>44736</v>
      </c>
      <c r="F52" s="1746">
        <v>44736</v>
      </c>
      <c r="G52" s="1745">
        <f t="shared" si="1"/>
        <v>0</v>
      </c>
    </row>
    <row r="53" spans="1:7" ht="18.75" hidden="1">
      <c r="A53" s="1745" t="s">
        <v>1631</v>
      </c>
      <c r="B53" s="140">
        <v>44467</v>
      </c>
      <c r="C53" s="1746">
        <v>44467</v>
      </c>
      <c r="D53" s="1745">
        <f t="shared" si="0"/>
        <v>0</v>
      </c>
      <c r="E53" s="141">
        <v>44425</v>
      </c>
      <c r="F53" s="1746">
        <v>44425</v>
      </c>
      <c r="G53" s="1745">
        <f t="shared" si="1"/>
        <v>0</v>
      </c>
    </row>
    <row r="54" spans="1:7" ht="18.75" hidden="1">
      <c r="A54" s="1745" t="s">
        <v>1632</v>
      </c>
      <c r="B54" s="140">
        <v>44713</v>
      </c>
      <c r="C54" s="1746">
        <v>44713</v>
      </c>
      <c r="D54" s="1745">
        <f t="shared" si="0"/>
        <v>0</v>
      </c>
      <c r="E54" s="141">
        <v>44674</v>
      </c>
      <c r="F54" s="1746">
        <v>44674</v>
      </c>
      <c r="G54" s="1745">
        <f t="shared" si="1"/>
        <v>0</v>
      </c>
    </row>
    <row r="55" spans="1:7" ht="18.75" hidden="1">
      <c r="A55" s="1745" t="s">
        <v>1633</v>
      </c>
      <c r="B55" s="140">
        <v>44867</v>
      </c>
      <c r="C55" s="1746">
        <v>44867</v>
      </c>
      <c r="D55" s="1745">
        <f t="shared" si="0"/>
        <v>0</v>
      </c>
      <c r="E55" s="141">
        <v>44898</v>
      </c>
      <c r="F55" s="1746">
        <v>44898</v>
      </c>
      <c r="G55" s="1745">
        <f t="shared" si="1"/>
        <v>0</v>
      </c>
    </row>
    <row r="56" spans="1:7" ht="18.75" hidden="1">
      <c r="A56" s="1745" t="s">
        <v>1635</v>
      </c>
      <c r="B56" s="140">
        <v>44712</v>
      </c>
      <c r="C56" s="1746">
        <v>44712</v>
      </c>
      <c r="D56" s="1745">
        <f t="shared" si="0"/>
        <v>0</v>
      </c>
      <c r="E56" s="141">
        <v>44671</v>
      </c>
      <c r="F56" s="1746">
        <v>44671</v>
      </c>
      <c r="G56" s="1745">
        <f t="shared" si="1"/>
        <v>0</v>
      </c>
    </row>
    <row r="57" spans="1:7" ht="18.75">
      <c r="A57" s="1747" t="s">
        <v>1636</v>
      </c>
      <c r="B57" s="1748">
        <v>44572</v>
      </c>
      <c r="C57" s="1749">
        <v>44642</v>
      </c>
      <c r="D57" s="1750">
        <f t="shared" si="0"/>
        <v>70</v>
      </c>
      <c r="E57" s="141">
        <v>44532</v>
      </c>
      <c r="F57" s="1746">
        <v>44532</v>
      </c>
      <c r="G57" s="1745">
        <f t="shared" si="1"/>
        <v>0</v>
      </c>
    </row>
    <row r="58" spans="1:7" ht="18.75" hidden="1">
      <c r="A58" s="1745" t="s">
        <v>1637</v>
      </c>
      <c r="B58" s="140">
        <v>44802</v>
      </c>
      <c r="C58" s="1746">
        <v>44802</v>
      </c>
      <c r="D58" s="1745">
        <f t="shared" si="0"/>
        <v>0</v>
      </c>
      <c r="E58" s="141">
        <v>44760</v>
      </c>
      <c r="F58" s="1746">
        <v>44760</v>
      </c>
      <c r="G58" s="1745">
        <f t="shared" si="1"/>
        <v>0</v>
      </c>
    </row>
    <row r="59" spans="1:7" ht="18.75">
      <c r="A59" s="1747" t="s">
        <v>1640</v>
      </c>
      <c r="B59" s="1748">
        <v>44536</v>
      </c>
      <c r="C59" s="1749">
        <v>44698</v>
      </c>
      <c r="D59" s="1750">
        <f t="shared" si="0"/>
        <v>162</v>
      </c>
      <c r="E59" s="141">
        <v>44494</v>
      </c>
      <c r="F59" s="1746">
        <v>44494</v>
      </c>
      <c r="G59" s="1745">
        <f t="shared" si="1"/>
        <v>0</v>
      </c>
    </row>
    <row r="60" spans="1:7" ht="18.75">
      <c r="A60" s="1747" t="s">
        <v>1641</v>
      </c>
      <c r="B60" s="1748">
        <v>44615</v>
      </c>
      <c r="C60" s="1749">
        <v>44698</v>
      </c>
      <c r="D60" s="1750">
        <f t="shared" si="0"/>
        <v>83</v>
      </c>
      <c r="E60" s="141">
        <v>44576</v>
      </c>
      <c r="F60" s="1746">
        <v>44576</v>
      </c>
      <c r="G60" s="1745">
        <f t="shared" si="1"/>
        <v>0</v>
      </c>
    </row>
    <row r="61" spans="1:7" ht="18.75" hidden="1">
      <c r="A61" s="1745" t="s">
        <v>1644</v>
      </c>
      <c r="B61" s="140">
        <v>44851</v>
      </c>
      <c r="C61" s="1746">
        <v>44851</v>
      </c>
      <c r="D61" s="1745">
        <f t="shared" si="0"/>
        <v>0</v>
      </c>
      <c r="E61" s="141">
        <v>44809</v>
      </c>
      <c r="F61" s="1746">
        <v>44809</v>
      </c>
      <c r="G61" s="1745">
        <f t="shared" si="1"/>
        <v>0</v>
      </c>
    </row>
    <row r="62" spans="1:7" ht="18.75">
      <c r="A62" s="1747" t="s">
        <v>1645</v>
      </c>
      <c r="B62" s="1748">
        <v>44558</v>
      </c>
      <c r="C62" s="1749">
        <v>44698</v>
      </c>
      <c r="D62" s="1750">
        <f t="shared" si="0"/>
        <v>140</v>
      </c>
      <c r="E62" s="141">
        <v>44516</v>
      </c>
      <c r="F62" s="1746">
        <v>44516</v>
      </c>
      <c r="G62" s="1745">
        <f t="shared" si="1"/>
        <v>0</v>
      </c>
    </row>
    <row r="63" spans="1:7" ht="18.75">
      <c r="A63" s="1747" t="s">
        <v>1647</v>
      </c>
      <c r="B63" s="1748">
        <v>44614</v>
      </c>
      <c r="C63" s="1749">
        <v>44698</v>
      </c>
      <c r="D63" s="1750">
        <f t="shared" si="0"/>
        <v>84</v>
      </c>
      <c r="E63" s="141">
        <v>44574</v>
      </c>
      <c r="F63" s="1746">
        <v>44574</v>
      </c>
      <c r="G63" s="1745">
        <f t="shared" si="1"/>
        <v>0</v>
      </c>
    </row>
    <row r="64" spans="1:7" ht="18.75" hidden="1">
      <c r="A64" s="1745" t="s">
        <v>1649</v>
      </c>
      <c r="B64" s="140">
        <v>44782</v>
      </c>
      <c r="C64" s="1746">
        <v>44782</v>
      </c>
      <c r="D64" s="1745">
        <f t="shared" si="0"/>
        <v>0</v>
      </c>
      <c r="E64" s="141">
        <v>44741</v>
      </c>
      <c r="F64" s="1746">
        <v>44741</v>
      </c>
      <c r="G64" s="1745">
        <f t="shared" si="1"/>
        <v>0</v>
      </c>
    </row>
    <row r="65" spans="1:7" ht="18.75" hidden="1">
      <c r="A65" s="1745" t="s">
        <v>1650</v>
      </c>
      <c r="B65" s="140">
        <v>45041</v>
      </c>
      <c r="C65" s="1746">
        <v>45041</v>
      </c>
      <c r="D65" s="1745">
        <f t="shared" si="0"/>
        <v>0</v>
      </c>
      <c r="E65" s="141">
        <v>45000</v>
      </c>
      <c r="F65" s="1746">
        <v>45000</v>
      </c>
      <c r="G65" s="1745">
        <f t="shared" si="1"/>
        <v>0</v>
      </c>
    </row>
    <row r="66" spans="1:7" ht="18.75" hidden="1">
      <c r="A66" s="1745" t="s">
        <v>1651</v>
      </c>
      <c r="B66" s="140">
        <v>44936</v>
      </c>
      <c r="C66" s="1746">
        <v>44936</v>
      </c>
      <c r="D66" s="1745">
        <f t="shared" si="0"/>
        <v>0</v>
      </c>
      <c r="E66" s="141">
        <v>44894</v>
      </c>
      <c r="F66" s="1746">
        <v>44894</v>
      </c>
      <c r="G66" s="1745">
        <f t="shared" si="1"/>
        <v>0</v>
      </c>
    </row>
    <row r="67" spans="1:7" ht="18.75" hidden="1">
      <c r="A67" s="1745" t="s">
        <v>1652</v>
      </c>
      <c r="B67" s="140">
        <v>45195</v>
      </c>
      <c r="C67" s="1746">
        <v>45195</v>
      </c>
      <c r="D67" s="1745">
        <f t="shared" ref="D67:D97" si="2">C67-B67</f>
        <v>0</v>
      </c>
      <c r="E67" s="141">
        <v>45204</v>
      </c>
      <c r="F67" s="1746">
        <v>45204</v>
      </c>
      <c r="G67" s="1745">
        <f t="shared" ref="G67:G97" si="3">F67-E67</f>
        <v>0</v>
      </c>
    </row>
    <row r="68" spans="1:7" ht="18.75" hidden="1">
      <c r="A68" s="1745" t="s">
        <v>1653</v>
      </c>
      <c r="B68" s="140">
        <v>44971</v>
      </c>
      <c r="C68" s="1746">
        <v>44971</v>
      </c>
      <c r="D68" s="1745">
        <f t="shared" si="2"/>
        <v>0</v>
      </c>
      <c r="E68" s="141">
        <v>44929</v>
      </c>
      <c r="F68" s="1746">
        <v>44929</v>
      </c>
      <c r="G68" s="1745">
        <f t="shared" si="3"/>
        <v>0</v>
      </c>
    </row>
    <row r="69" spans="1:7" ht="18.75" hidden="1">
      <c r="A69" s="1745" t="s">
        <v>1654</v>
      </c>
      <c r="B69" s="140">
        <v>44909</v>
      </c>
      <c r="C69" s="1746">
        <v>44909</v>
      </c>
      <c r="D69" s="1745">
        <f t="shared" si="2"/>
        <v>0</v>
      </c>
      <c r="E69" s="141">
        <v>44869</v>
      </c>
      <c r="F69" s="1746">
        <v>44869</v>
      </c>
      <c r="G69" s="1745">
        <f t="shared" si="3"/>
        <v>0</v>
      </c>
    </row>
    <row r="70" spans="1:7" ht="18.75" hidden="1">
      <c r="A70" s="1745" t="s">
        <v>1655</v>
      </c>
      <c r="B70" s="140">
        <v>44874</v>
      </c>
      <c r="C70" s="1746">
        <v>44874</v>
      </c>
      <c r="D70" s="1745">
        <f t="shared" si="2"/>
        <v>0</v>
      </c>
      <c r="E70" s="141">
        <v>44834</v>
      </c>
      <c r="F70" s="1746">
        <v>44834</v>
      </c>
      <c r="G70" s="1745">
        <f t="shared" si="3"/>
        <v>0</v>
      </c>
    </row>
    <row r="71" spans="1:7" ht="18.75" hidden="1">
      <c r="A71" s="1745" t="s">
        <v>1657</v>
      </c>
      <c r="B71" s="140">
        <v>44894</v>
      </c>
      <c r="C71" s="1746">
        <v>44894</v>
      </c>
      <c r="D71" s="1745">
        <f t="shared" si="2"/>
        <v>0</v>
      </c>
      <c r="E71" s="141">
        <v>44853</v>
      </c>
      <c r="F71" s="1746">
        <v>44853</v>
      </c>
      <c r="G71" s="1745">
        <f t="shared" si="3"/>
        <v>0</v>
      </c>
    </row>
    <row r="72" spans="1:7" ht="18.75" hidden="1">
      <c r="A72" s="1745" t="s">
        <v>1935</v>
      </c>
      <c r="B72" s="140">
        <v>44741</v>
      </c>
      <c r="C72" s="1746">
        <v>44741</v>
      </c>
      <c r="D72" s="1745">
        <f t="shared" si="2"/>
        <v>0</v>
      </c>
      <c r="E72" s="141">
        <v>44701</v>
      </c>
      <c r="F72" s="1746">
        <v>44701</v>
      </c>
      <c r="G72" s="1745">
        <f t="shared" si="3"/>
        <v>0</v>
      </c>
    </row>
    <row r="73" spans="1:7" ht="18.75" hidden="1">
      <c r="A73" s="1745" t="s">
        <v>1936</v>
      </c>
      <c r="B73" s="140">
        <v>45321</v>
      </c>
      <c r="C73" s="1746">
        <v>45321</v>
      </c>
      <c r="D73" s="1745">
        <f t="shared" si="2"/>
        <v>0</v>
      </c>
      <c r="E73" s="141">
        <v>45281</v>
      </c>
      <c r="F73" s="1746">
        <v>45281</v>
      </c>
      <c r="G73" s="1745">
        <f t="shared" si="3"/>
        <v>0</v>
      </c>
    </row>
    <row r="74" spans="1:7" ht="18.75" hidden="1">
      <c r="A74" s="1745" t="s">
        <v>1666</v>
      </c>
      <c r="B74" s="140">
        <v>45035</v>
      </c>
      <c r="C74" s="1746">
        <v>45035</v>
      </c>
      <c r="D74" s="1745">
        <f t="shared" si="2"/>
        <v>0</v>
      </c>
      <c r="E74" s="141">
        <v>44995</v>
      </c>
      <c r="F74" s="1746">
        <v>44995</v>
      </c>
      <c r="G74" s="1745">
        <f t="shared" si="3"/>
        <v>0</v>
      </c>
    </row>
    <row r="75" spans="1:7" ht="18.75" hidden="1">
      <c r="A75" s="1745" t="s">
        <v>1668</v>
      </c>
      <c r="B75" s="140">
        <v>44846</v>
      </c>
      <c r="C75" s="1746">
        <v>44846</v>
      </c>
      <c r="D75" s="1745">
        <f t="shared" si="2"/>
        <v>0</v>
      </c>
      <c r="E75" s="141">
        <v>44876</v>
      </c>
      <c r="F75" s="1746">
        <v>44876</v>
      </c>
      <c r="G75" s="1745">
        <f t="shared" si="3"/>
        <v>0</v>
      </c>
    </row>
    <row r="76" spans="1:7" ht="18.75">
      <c r="A76" s="1747" t="s">
        <v>1669</v>
      </c>
      <c r="B76" s="1748">
        <v>44641</v>
      </c>
      <c r="C76" s="1749">
        <v>44698</v>
      </c>
      <c r="D76" s="1750">
        <f t="shared" si="2"/>
        <v>57</v>
      </c>
      <c r="E76" s="141">
        <v>44599</v>
      </c>
      <c r="F76" s="1746">
        <v>44599</v>
      </c>
      <c r="G76" s="1745">
        <f t="shared" si="3"/>
        <v>0</v>
      </c>
    </row>
    <row r="77" spans="1:7" ht="18.75" hidden="1">
      <c r="A77" s="1745" t="s">
        <v>1670</v>
      </c>
      <c r="B77" s="140">
        <v>44811</v>
      </c>
      <c r="C77" s="1746">
        <v>44811</v>
      </c>
      <c r="D77" s="1745">
        <f t="shared" si="2"/>
        <v>0</v>
      </c>
      <c r="E77" s="141">
        <v>44843</v>
      </c>
      <c r="F77" s="1746">
        <v>44843</v>
      </c>
      <c r="G77" s="1745">
        <f t="shared" si="3"/>
        <v>0</v>
      </c>
    </row>
    <row r="78" spans="1:7" ht="18.75" hidden="1">
      <c r="A78" s="1745" t="s">
        <v>1672</v>
      </c>
      <c r="B78" s="140">
        <v>45216</v>
      </c>
      <c r="C78" s="1746">
        <v>45216</v>
      </c>
      <c r="D78" s="1745">
        <f t="shared" si="2"/>
        <v>0</v>
      </c>
      <c r="E78" s="141">
        <v>45176</v>
      </c>
      <c r="F78" s="1746">
        <v>45176</v>
      </c>
      <c r="G78" s="1745">
        <f t="shared" si="3"/>
        <v>0</v>
      </c>
    </row>
    <row r="79" spans="1:7" ht="18.75" hidden="1">
      <c r="A79" s="1745" t="s">
        <v>1674</v>
      </c>
      <c r="B79" s="140">
        <v>44713</v>
      </c>
      <c r="C79" s="1746">
        <v>44713</v>
      </c>
      <c r="D79" s="1745">
        <f t="shared" si="2"/>
        <v>0</v>
      </c>
      <c r="E79" s="141">
        <v>44674</v>
      </c>
      <c r="F79" s="1746">
        <v>44674</v>
      </c>
      <c r="G79" s="1745">
        <f t="shared" si="3"/>
        <v>0</v>
      </c>
    </row>
    <row r="80" spans="1:7" ht="18.75">
      <c r="A80" s="1747" t="s">
        <v>1675</v>
      </c>
      <c r="B80" s="1748">
        <v>44684</v>
      </c>
      <c r="C80" s="1749">
        <v>44766</v>
      </c>
      <c r="D80" s="1750">
        <f t="shared" si="2"/>
        <v>82</v>
      </c>
      <c r="E80" s="141">
        <v>44576</v>
      </c>
      <c r="F80" s="1746">
        <v>44576</v>
      </c>
      <c r="G80" s="1745">
        <f t="shared" si="3"/>
        <v>0</v>
      </c>
    </row>
    <row r="81" spans="1:7" ht="18.75" hidden="1">
      <c r="A81" s="1745" t="s">
        <v>1676</v>
      </c>
      <c r="B81" s="140">
        <v>44796</v>
      </c>
      <c r="C81" s="1746">
        <v>44796</v>
      </c>
      <c r="D81" s="1745">
        <f t="shared" si="2"/>
        <v>0</v>
      </c>
      <c r="E81" s="141">
        <v>44756</v>
      </c>
      <c r="F81" s="1746">
        <v>44756</v>
      </c>
      <c r="G81" s="1745">
        <f t="shared" si="3"/>
        <v>0</v>
      </c>
    </row>
    <row r="82" spans="1:7" ht="18.75" hidden="1">
      <c r="A82" s="1745" t="s">
        <v>1677</v>
      </c>
      <c r="B82" s="140">
        <v>44999</v>
      </c>
      <c r="C82" s="1746">
        <v>44999</v>
      </c>
      <c r="D82" s="1745">
        <f t="shared" si="2"/>
        <v>0</v>
      </c>
      <c r="E82" s="141">
        <v>44959</v>
      </c>
      <c r="F82" s="1746">
        <v>44959</v>
      </c>
      <c r="G82" s="1745">
        <f t="shared" si="3"/>
        <v>0</v>
      </c>
    </row>
    <row r="83" spans="1:7" ht="18.75" hidden="1">
      <c r="A83" s="1745" t="s">
        <v>1678</v>
      </c>
      <c r="B83" s="140">
        <v>44951</v>
      </c>
      <c r="C83" s="1746">
        <v>44951</v>
      </c>
      <c r="D83" s="1745">
        <f t="shared" si="2"/>
        <v>0</v>
      </c>
      <c r="E83" s="141">
        <v>44912</v>
      </c>
      <c r="F83" s="1746">
        <v>44912</v>
      </c>
      <c r="G83" s="1745">
        <f t="shared" si="3"/>
        <v>0</v>
      </c>
    </row>
    <row r="84" spans="1:7" ht="18.75" hidden="1">
      <c r="A84" s="1745" t="s">
        <v>1680</v>
      </c>
      <c r="B84" s="140">
        <v>44963</v>
      </c>
      <c r="C84" s="1746">
        <v>44963</v>
      </c>
      <c r="D84" s="1745">
        <f t="shared" si="2"/>
        <v>0</v>
      </c>
      <c r="E84" s="141">
        <v>44921</v>
      </c>
      <c r="F84" s="1746">
        <v>44921</v>
      </c>
      <c r="G84" s="1745">
        <f t="shared" si="3"/>
        <v>0</v>
      </c>
    </row>
    <row r="85" spans="1:7" ht="18.75" hidden="1">
      <c r="A85" s="1745" t="s">
        <v>1681</v>
      </c>
      <c r="B85" s="140">
        <v>45041</v>
      </c>
      <c r="C85" s="1746">
        <v>45041</v>
      </c>
      <c r="D85" s="1745">
        <f t="shared" si="2"/>
        <v>0</v>
      </c>
      <c r="E85" s="141">
        <v>45000</v>
      </c>
      <c r="F85" s="1746">
        <v>45000</v>
      </c>
      <c r="G85" s="1745">
        <f t="shared" si="3"/>
        <v>0</v>
      </c>
    </row>
    <row r="86" spans="1:7" ht="18.75" hidden="1">
      <c r="A86" s="1745" t="s">
        <v>1682</v>
      </c>
      <c r="B86" s="140">
        <v>45049</v>
      </c>
      <c r="C86" s="1746">
        <v>45049</v>
      </c>
      <c r="D86" s="1745">
        <f t="shared" si="2"/>
        <v>0</v>
      </c>
      <c r="E86" s="141">
        <v>45009</v>
      </c>
      <c r="F86" s="1746">
        <v>45009</v>
      </c>
      <c r="G86" s="1745">
        <f t="shared" si="3"/>
        <v>0</v>
      </c>
    </row>
    <row r="87" spans="1:7" ht="18.75" hidden="1">
      <c r="A87" s="1745" t="s">
        <v>1683</v>
      </c>
      <c r="B87" s="140">
        <v>44951</v>
      </c>
      <c r="C87" s="1746">
        <v>44951</v>
      </c>
      <c r="D87" s="1745">
        <f t="shared" si="2"/>
        <v>0</v>
      </c>
      <c r="E87" s="141">
        <v>44913</v>
      </c>
      <c r="F87" s="1746">
        <v>44913</v>
      </c>
      <c r="G87" s="1745">
        <f t="shared" si="3"/>
        <v>0</v>
      </c>
    </row>
    <row r="88" spans="1:7" ht="18.75" hidden="1">
      <c r="A88" s="1745" t="s">
        <v>1684</v>
      </c>
      <c r="B88" s="140">
        <v>45097</v>
      </c>
      <c r="C88" s="1746">
        <v>45097</v>
      </c>
      <c r="D88" s="1745">
        <f t="shared" si="2"/>
        <v>0</v>
      </c>
      <c r="E88" s="141">
        <v>45056</v>
      </c>
      <c r="F88" s="1746">
        <v>45056</v>
      </c>
      <c r="G88" s="1745">
        <f t="shared" si="3"/>
        <v>0</v>
      </c>
    </row>
    <row r="89" spans="1:7" ht="18.75" hidden="1">
      <c r="A89" s="1745" t="s">
        <v>1685</v>
      </c>
      <c r="B89" s="140">
        <v>44874</v>
      </c>
      <c r="C89" s="1746">
        <v>44874</v>
      </c>
      <c r="D89" s="1745">
        <f t="shared" si="2"/>
        <v>0</v>
      </c>
      <c r="E89" s="141">
        <v>44834</v>
      </c>
      <c r="F89" s="1746">
        <v>44834</v>
      </c>
      <c r="G89" s="1745">
        <f t="shared" si="3"/>
        <v>0</v>
      </c>
    </row>
    <row r="90" spans="1:7" ht="18.75" hidden="1">
      <c r="A90" s="1745" t="s">
        <v>1686</v>
      </c>
      <c r="B90" s="140">
        <v>44909</v>
      </c>
      <c r="C90" s="1746">
        <v>44909</v>
      </c>
      <c r="D90" s="1745">
        <f t="shared" si="2"/>
        <v>0</v>
      </c>
      <c r="E90" s="141">
        <v>44869</v>
      </c>
      <c r="F90" s="1746">
        <v>44869</v>
      </c>
      <c r="G90" s="1745">
        <f t="shared" si="3"/>
        <v>0</v>
      </c>
    </row>
    <row r="91" spans="1:7" ht="18.75" hidden="1">
      <c r="A91" s="1745" t="s">
        <v>1687</v>
      </c>
      <c r="B91" s="140">
        <v>45255</v>
      </c>
      <c r="C91" s="1746">
        <v>45255</v>
      </c>
      <c r="D91" s="1745">
        <f t="shared" si="2"/>
        <v>0</v>
      </c>
      <c r="E91" s="141">
        <v>45293</v>
      </c>
      <c r="F91" s="1746">
        <v>45293</v>
      </c>
      <c r="G91" s="1745">
        <f t="shared" si="3"/>
        <v>0</v>
      </c>
    </row>
    <row r="92" spans="1:7" ht="18.75" hidden="1">
      <c r="A92" s="1745" t="s">
        <v>1688</v>
      </c>
      <c r="B92" s="140">
        <v>45021</v>
      </c>
      <c r="C92" s="1746">
        <v>45021</v>
      </c>
      <c r="D92" s="1745">
        <f t="shared" si="2"/>
        <v>0</v>
      </c>
      <c r="E92" s="141">
        <v>44981</v>
      </c>
      <c r="F92" s="1746">
        <v>44981</v>
      </c>
      <c r="G92" s="1745">
        <f t="shared" si="3"/>
        <v>0</v>
      </c>
    </row>
    <row r="93" spans="1:7" ht="18.75" hidden="1">
      <c r="A93" s="1745" t="s">
        <v>1689</v>
      </c>
      <c r="B93" s="140">
        <v>44895</v>
      </c>
      <c r="C93" s="1746">
        <v>44895</v>
      </c>
      <c r="D93" s="1745">
        <f t="shared" si="2"/>
        <v>0</v>
      </c>
      <c r="E93" s="141">
        <v>44856</v>
      </c>
      <c r="F93" s="1746">
        <v>44856</v>
      </c>
      <c r="G93" s="1745">
        <f t="shared" si="3"/>
        <v>0</v>
      </c>
    </row>
    <row r="94" spans="1:7" ht="18.75" hidden="1">
      <c r="A94" s="1745" t="s">
        <v>1690</v>
      </c>
      <c r="B94" s="140">
        <v>45090</v>
      </c>
      <c r="C94" s="1746">
        <v>45090</v>
      </c>
      <c r="D94" s="1745">
        <f t="shared" si="2"/>
        <v>0</v>
      </c>
      <c r="E94" s="141">
        <v>45049</v>
      </c>
      <c r="F94" s="1746">
        <v>45049</v>
      </c>
      <c r="G94" s="1745">
        <f t="shared" si="3"/>
        <v>0</v>
      </c>
    </row>
    <row r="95" spans="1:7" ht="18.75" hidden="1">
      <c r="A95" s="1745" t="s">
        <v>1692</v>
      </c>
      <c r="B95" s="140">
        <v>44845</v>
      </c>
      <c r="C95" s="1746">
        <v>44845</v>
      </c>
      <c r="D95" s="1745">
        <f t="shared" si="2"/>
        <v>0</v>
      </c>
      <c r="E95" s="141">
        <v>44804</v>
      </c>
      <c r="F95" s="1746">
        <v>44804</v>
      </c>
      <c r="G95" s="1745">
        <f t="shared" si="3"/>
        <v>0</v>
      </c>
    </row>
    <row r="96" spans="1:7" ht="18.75" hidden="1">
      <c r="A96" s="1745" t="s">
        <v>1937</v>
      </c>
      <c r="B96" s="140">
        <v>44741</v>
      </c>
      <c r="C96" s="1746">
        <v>44741</v>
      </c>
      <c r="D96" s="1745">
        <f t="shared" si="2"/>
        <v>0</v>
      </c>
      <c r="E96" s="141">
        <v>44701</v>
      </c>
      <c r="F96" s="1746">
        <v>44701</v>
      </c>
      <c r="G96" s="1745">
        <f t="shared" si="3"/>
        <v>0</v>
      </c>
    </row>
    <row r="97" spans="1:7" ht="18.75" hidden="1">
      <c r="A97" s="1745" t="s">
        <v>1938</v>
      </c>
      <c r="B97" s="140">
        <v>45294</v>
      </c>
      <c r="C97" s="1746">
        <v>45294</v>
      </c>
      <c r="D97" s="1745">
        <f t="shared" si="2"/>
        <v>0</v>
      </c>
      <c r="E97" s="141">
        <v>45254</v>
      </c>
      <c r="F97" s="1746">
        <v>45254</v>
      </c>
      <c r="G97" s="1745">
        <f t="shared" si="3"/>
        <v>0</v>
      </c>
    </row>
  </sheetData>
  <autoFilter ref="A1:G97">
    <filterColumn colId="3">
      <filters>
        <filter val="126"/>
        <filter val="134"/>
        <filter val="140"/>
        <filter val="147"/>
        <filter val="160"/>
        <filter val="161"/>
        <filter val="162"/>
        <filter val="166"/>
        <filter val="29"/>
        <filter val="364"/>
        <filter val="37"/>
        <filter val="42"/>
        <filter val="56"/>
        <filter val="57"/>
        <filter val="62"/>
        <filter val="63"/>
        <filter val="7"/>
        <filter val="70"/>
        <filter val="78"/>
        <filter val="82"/>
        <filter val="83"/>
        <filter val="84"/>
        <filter val="90"/>
      </filters>
    </filterColumn>
  </autoFilter>
  <conditionalFormatting sqref="B22:B97 B2:B20">
    <cfRule type="containsText" dxfId="9" priority="4" operator="containsText" text="ложь">
      <formula>NOT(ISERROR(SEARCH("ложь",B2)))</formula>
    </cfRule>
  </conditionalFormatting>
  <conditionalFormatting sqref="B22:B97 B2:B20">
    <cfRule type="expression" dxfId="8" priority="5">
      <formula>$O2=$O$2</formula>
    </cfRule>
    <cfRule type="expression" dxfId="7" priority="6">
      <formula>$D2=$H$1</formula>
    </cfRule>
  </conditionalFormatting>
  <conditionalFormatting sqref="B21">
    <cfRule type="containsText" dxfId="6" priority="7" operator="containsText" text="ложь">
      <formula>NOT(ISERROR(SEARCH("ложь",B21)))</formula>
    </cfRule>
  </conditionalFormatting>
  <conditionalFormatting sqref="B21">
    <cfRule type="expression" dxfId="5" priority="8">
      <formula>$O21=$O$2</formula>
    </cfRule>
    <cfRule type="expression" dxfId="4" priority="9">
      <formula>$D21=$H$1</formula>
    </cfRule>
  </conditionalFormatting>
  <conditionalFormatting sqref="E2:E97">
    <cfRule type="containsText" dxfId="3" priority="1" operator="containsText" text="ложь">
      <formula>NOT(ISERROR(SEARCH("ложь",E2)))</formula>
    </cfRule>
  </conditionalFormatting>
  <conditionalFormatting sqref="E2:E97">
    <cfRule type="expression" dxfId="2" priority="2">
      <formula>$O2=$O$2</formula>
    </cfRule>
    <cfRule type="expression" dxfId="1" priority="3">
      <formula>$D2=$H$1</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84807"/>
    <pageSetUpPr fitToPage="1"/>
  </sheetPr>
  <dimension ref="A2:AMK1077"/>
  <sheetViews>
    <sheetView tabSelected="1" view="pageBreakPreview" topLeftCell="D5" zoomScale="40" zoomScaleNormal="50" zoomScaleSheetLayoutView="40" zoomScalePageLayoutView="40" workbookViewId="0">
      <pane xSplit="1" ySplit="1" topLeftCell="E555" activePane="bottomRight" state="frozen"/>
      <selection activeCell="D5" sqref="D5"/>
      <selection pane="topRight" activeCell="F5" sqref="F5"/>
      <selection pane="bottomLeft" activeCell="D66" sqref="D66"/>
      <selection pane="bottomRight" activeCell="AU195" sqref="AU195"/>
    </sheetView>
  </sheetViews>
  <sheetFormatPr defaultRowHeight="26.25" outlineLevelCol="1"/>
  <cols>
    <col min="1" max="1" width="13.5703125" style="1481" customWidth="1"/>
    <col min="2" max="2" width="9.28515625" style="1394" customWidth="1" outlineLevel="1"/>
    <col min="3" max="3" width="9.28515625" style="1395" customWidth="1" outlineLevel="1"/>
    <col min="4" max="4" width="16" style="85" customWidth="1"/>
    <col min="5" max="5" width="15.5703125" style="85" customWidth="1"/>
    <col min="6" max="6" width="16.140625" style="85" customWidth="1"/>
    <col min="7" max="7" width="94.7109375" style="85" customWidth="1"/>
    <col min="8" max="8" width="103.42578125" style="85" customWidth="1"/>
    <col min="9" max="9" width="24.5703125" style="1481" hidden="1" customWidth="1" outlineLevel="1"/>
    <col min="10" max="12" width="27.85546875" style="1481" hidden="1" customWidth="1" outlineLevel="1"/>
    <col min="13" max="13" width="33.28515625" style="1481" hidden="1" customWidth="1" outlineLevel="1"/>
    <col min="14" max="16" width="27.85546875" style="1481" hidden="1" customWidth="1" outlineLevel="1"/>
    <col min="17" max="17" width="33.28515625" style="1481" hidden="1" customWidth="1" outlineLevel="1"/>
    <col min="18" max="18" width="32.5703125" style="1481" hidden="1" customWidth="1" outlineLevel="1"/>
    <col min="19" max="19" width="27.42578125" style="1481" hidden="1" customWidth="1" outlineLevel="1"/>
    <col min="20" max="20" width="28.140625" style="1481" hidden="1" customWidth="1" outlineLevel="1"/>
    <col min="21" max="21" width="24.5703125" style="1481" hidden="1" customWidth="1" outlineLevel="1"/>
    <col min="22" max="22" width="27.85546875" style="1481" hidden="1" customWidth="1" outlineLevel="1"/>
    <col min="23" max="23" width="28.85546875" style="1481" hidden="1" customWidth="1" outlineLevel="1"/>
    <col min="24" max="25" width="30.7109375" style="1481" hidden="1" customWidth="1" outlineLevel="1"/>
    <col min="26" max="27" width="27.42578125" style="1481" hidden="1" customWidth="1" outlineLevel="1"/>
    <col min="28" max="29" width="24.5703125" style="1481" hidden="1" customWidth="1" outlineLevel="1"/>
    <col min="30" max="30" width="27.7109375" style="1481" hidden="1" customWidth="1" outlineLevel="1"/>
    <col min="31" max="31" width="26.7109375" style="1481" hidden="1" customWidth="1" outlineLevel="1"/>
    <col min="32" max="32" width="27.140625" style="1481" hidden="1" customWidth="1" outlineLevel="1"/>
    <col min="33" max="33" width="24.5703125" style="1481" hidden="1" customWidth="1" outlineLevel="1"/>
    <col min="34" max="34" width="29.85546875" style="1481" hidden="1" customWidth="1" outlineLevel="1"/>
    <col min="35" max="35" width="30.5703125" style="1481" hidden="1" customWidth="1" outlineLevel="1"/>
    <col min="36" max="36" width="29.28515625" style="1481" hidden="1" customWidth="1" outlineLevel="1"/>
    <col min="37" max="37" width="30.140625" style="1481" hidden="1" customWidth="1" outlineLevel="1"/>
    <col min="38" max="38" width="24.42578125" style="1481" hidden="1" customWidth="1" outlineLevel="1"/>
    <col min="39" max="39" width="28" style="1481" customWidth="1" collapsed="1"/>
    <col min="40" max="40" width="26.140625" style="1481" customWidth="1"/>
    <col min="41" max="41" width="24.28515625" style="1480" customWidth="1"/>
    <col min="42" max="43" width="24.28515625" style="1481" customWidth="1"/>
    <col min="44" max="45" width="32" style="1481" customWidth="1"/>
    <col min="46" max="46" width="45.28515625" style="1481" customWidth="1"/>
    <col min="47" max="47" width="34.85546875" style="1481" customWidth="1"/>
    <col min="48" max="48" width="17.7109375" style="1481" customWidth="1"/>
    <col min="49" max="49" width="28.42578125" style="1481" customWidth="1"/>
    <col min="50" max="50" width="39.85546875" style="1481" customWidth="1"/>
    <col min="51" max="51" width="33.140625" style="1481" customWidth="1"/>
    <col min="52" max="52" width="22" style="1738" customWidth="1"/>
    <col min="53" max="1025" width="9.140625" style="1481" customWidth="1"/>
    <col min="1026" max="16384" width="9.140625" style="1405"/>
  </cols>
  <sheetData>
    <row r="2" spans="1:52" ht="45" customHeight="1">
      <c r="A2" s="1780" t="s">
        <v>99</v>
      </c>
      <c r="B2" s="1780"/>
      <c r="C2" s="1780"/>
      <c r="D2" s="1780"/>
      <c r="E2" s="1780"/>
      <c r="F2" s="1780"/>
      <c r="G2" s="1780"/>
      <c r="H2" s="1780"/>
      <c r="I2" s="1780"/>
      <c r="J2" s="1780"/>
      <c r="K2" s="1780"/>
      <c r="L2" s="1780"/>
      <c r="M2" s="1780"/>
      <c r="N2" s="1780"/>
      <c r="O2" s="1780"/>
      <c r="P2" s="1780"/>
      <c r="Q2" s="1780"/>
      <c r="R2" s="1780"/>
      <c r="S2" s="1780"/>
      <c r="T2" s="1780"/>
      <c r="U2" s="1780"/>
      <c r="V2" s="1780"/>
      <c r="W2" s="1780"/>
      <c r="X2" s="1780"/>
      <c r="Y2" s="1780"/>
      <c r="Z2" s="1780"/>
      <c r="AA2" s="1780"/>
      <c r="AB2" s="1780"/>
      <c r="AC2" s="1780"/>
      <c r="AD2" s="1780"/>
      <c r="AE2" s="1780"/>
      <c r="AF2" s="1780"/>
      <c r="AG2" s="1780"/>
      <c r="AH2" s="1780"/>
      <c r="AI2" s="1780"/>
      <c r="AJ2" s="1780"/>
      <c r="AK2" s="1780"/>
      <c r="AL2" s="1780"/>
      <c r="AM2" s="1780"/>
      <c r="AN2" s="1780"/>
      <c r="AP2" s="1480"/>
      <c r="AQ2" s="1480"/>
    </row>
    <row r="3" spans="1:52" s="1480" customFormat="1" ht="25.5">
      <c r="B3" s="1357"/>
      <c r="C3" s="1358"/>
      <c r="D3" s="1549" t="s">
        <v>2</v>
      </c>
      <c r="E3" s="1550"/>
      <c r="F3" s="88"/>
      <c r="G3" s="88"/>
      <c r="H3" s="88"/>
      <c r="AZ3" s="1739"/>
    </row>
    <row r="5" spans="1:52" s="1382" customFormat="1" ht="242.25" customHeight="1">
      <c r="A5" s="1408" t="s">
        <v>100</v>
      </c>
      <c r="B5" s="1359"/>
      <c r="C5" s="1360"/>
      <c r="D5" s="1551" t="s">
        <v>101</v>
      </c>
      <c r="E5" s="1551" t="s">
        <v>102</v>
      </c>
      <c r="F5" s="1552" t="s">
        <v>103</v>
      </c>
      <c r="G5" s="1551" t="s">
        <v>104</v>
      </c>
      <c r="H5" s="1551" t="s">
        <v>105</v>
      </c>
      <c r="I5" s="1417" t="s">
        <v>4</v>
      </c>
      <c r="J5" s="1483" t="str">
        <f>'ИСХОДНИК-даты-2х'!E6</f>
        <v>Предоставление в ПБ кодов KKS для каждой документации, входящей в состав лота</v>
      </c>
      <c r="K5" s="1483" t="str">
        <f>'ИСХОДНИК-даты-2х'!F6</f>
        <v>Формирование ПБ пакета ПД в объеме  лота ГПЗ и направление в УЭПСД</v>
      </c>
      <c r="L5" s="1483" t="str">
        <f>'ИСХОДНИК-даты-2х'!G6</f>
        <v>Входной контроль  ПСД (УЭПСД)</v>
      </c>
      <c r="M5" s="1483" t="str">
        <f>'ИСХОДНИК-даты-2х'!H6</f>
        <v>Размещение комплекта ПСД в объеме лота с отметкой о согласовании УЭПСД</v>
      </c>
      <c r="N5" s="1483" t="str">
        <f>'ИСХОДНИК-даты-2х'!I6</f>
        <v>Подготовка разделительной ведомости МТР и оборудования (Централизованная закупка) - давальческие</v>
      </c>
      <c r="O5" s="1483" t="str">
        <f>'ИСХОДНИК-даты-2х'!J6</f>
        <v xml:space="preserve">Подготовка разделительной ведомости МТР и оборудования с учетом локализации ресурсов  (ДЗО)        </v>
      </c>
      <c r="P5" s="1483" t="str">
        <f>'ИСХОДНИК-даты-2х'!K6</f>
        <v>ТЗ разработано и согласовано с Проектным Блоком (ПБ)</v>
      </c>
      <c r="Q5" s="1483" t="str">
        <f>'ИСХОДНИК-даты-2х'!L6</f>
        <v>Расчет, согласование, издание распоряжения о плановой стоимости закупки (бюджетных лимитов закупки), передача в ПАСЭ</v>
      </c>
      <c r="R5" s="1483" t="str">
        <f>'ИСХОДНИК-даты-2х'!M6</f>
        <v>Мониторинг ресурсов с учетом локализации</v>
      </c>
      <c r="S5" s="1483" t="str">
        <f>'ИСХОДНИК-даты-2х'!N6</f>
        <v xml:space="preserve">Разработка проекта договора </v>
      </c>
      <c r="T5" s="1483" t="str">
        <f>'ИСХОДНИК-даты-2х'!O6</f>
        <v>Передача комплекта документов в ДК СМР (До момента создания информационного ресурса ограниченного пользования)</v>
      </c>
      <c r="U5" s="1483" t="str">
        <f>'ИСХОДНИК-даты-2х'!P6</f>
        <v>Формирование заявки на закупку (подготовка, согласование, утверждение) 1 этап</v>
      </c>
      <c r="V5" s="1483" t="str">
        <f>'ИСХОДНИК-даты-2х'!Q6</f>
        <v>Формирование закупочной документации (подготовка, утверждение) 1 этап</v>
      </c>
      <c r="W5" s="1483" t="str">
        <f>'ИСХОДНИК-даты-2х'!R6</f>
        <v>Передача комплекта документов в ПАСЭ</v>
      </c>
      <c r="X5" s="1483" t="str">
        <f>'ИСХОДНИК-даты-2х'!S6</f>
        <v>Направление документов 1 этапа в адрес подрядчиков</v>
      </c>
      <c r="Y5" s="1483" t="str">
        <f>'ИСХОДНИК-даты-2х'!T6</f>
        <v>Подача и прием заявок на участие в закупке, вскрытие заявок (1 эт.)</v>
      </c>
      <c r="Z5" s="1483" t="str">
        <f>'ИСХОДНИК-даты-2х'!U6</f>
        <v>Проведение отборочной стадии (1 эт.)</v>
      </c>
      <c r="AA5" s="1483" t="str">
        <f>'ИСХОДНИК-даты-2х'!V6</f>
        <v>Расчет НМЦ</v>
      </c>
      <c r="AB5" s="1483" t="str">
        <f>'ИСХОДНИК-даты-2х'!W6</f>
        <v>Передача комплекта документов в блок стоимости</v>
      </c>
      <c r="AC5" s="1483" t="str">
        <f>'ИСХОДНИК-даты-2х'!X6</f>
        <v>Согласование НМЦ</v>
      </c>
      <c r="AD5" s="1483" t="str">
        <f>'ИСХОДНИК-даты-2х'!Y6</f>
        <v>Формирование заявки на закупку (подготовка, согласование, утверждение) 2 этап</v>
      </c>
      <c r="AE5" s="1483" t="str">
        <f>'ИСХОДНИК-даты-2х'!Z6</f>
        <v>Формирование закупочной документации (подготовка, утверждение) 2 этап</v>
      </c>
      <c r="AF5" s="1483" t="str">
        <f>'ИСХОДНИК-даты-2х'!AA6</f>
        <v>Передача комплекта документов в ПАСЭ</v>
      </c>
      <c r="AG5" s="1483" t="str">
        <f>'ИСХОДНИК-даты-2х'!AB6</f>
        <v>Направление документов 2 этапа в адрес подрядчиков</v>
      </c>
      <c r="AH5" s="1483" t="str">
        <f>'ИСХОДНИК-даты-2х'!AC6</f>
        <v>Подача и прием заявок на участие в закупке, вскрытие заявок (2 эт.)</v>
      </c>
      <c r="AI5" s="1483" t="str">
        <f>'ИСХОДНИК-даты-2х'!AD6</f>
        <v>Проведение отборочной стадии (2 эт.)</v>
      </c>
      <c r="AJ5" s="1483" t="str">
        <f>'ИСХОДНИК-даты-2х'!AE6</f>
        <v>Проведение аудита (при необходимости) (2 эт.)</v>
      </c>
      <c r="AK5" s="1483" t="str">
        <f>'ИСХОДНИК-даты-2х'!AF6</f>
        <v>Проведение оценочной стадии и, в случае последнего этапа заку-почной процедуры, подведение итогов (2 эт.)</v>
      </c>
      <c r="AL5" s="1483" t="str">
        <f>'ИСХОДНИК-даты-2х'!AG6</f>
        <v>Подписание договора со стороны Заказчика (АО АСЭ)</v>
      </c>
      <c r="AM5" s="1483" t="str">
        <f>'ИСХОДНИК-даты-2х'!AH6</f>
        <v>Подписание договора со стороны Подрядчика</v>
      </c>
      <c r="AN5" s="1483" t="str">
        <f>'ИСХОДНИК-даты-2х'!AI6</f>
        <v>Начало СМР</v>
      </c>
      <c r="AO5" s="1484" t="s">
        <v>106</v>
      </c>
      <c r="AP5" s="1363" t="s">
        <v>107</v>
      </c>
      <c r="AQ5" s="1363" t="s">
        <v>108</v>
      </c>
      <c r="AR5" s="1413" t="str">
        <f>AN5&amp;" 30.09.2019"</f>
        <v>Начало СМР 30.09.2019</v>
      </c>
      <c r="AS5" s="1413" t="str">
        <f>AR5 &amp; "+12 мес."</f>
        <v>Начало СМР 30.09.2019+12 мес.</v>
      </c>
      <c r="AT5" s="1414" t="s">
        <v>109</v>
      </c>
      <c r="AU5" s="1414" t="s">
        <v>110</v>
      </c>
      <c r="AV5" s="1731" t="s">
        <v>28734</v>
      </c>
      <c r="AW5" s="1415" t="s">
        <v>112</v>
      </c>
      <c r="AX5" s="1415" t="s">
        <v>28733</v>
      </c>
      <c r="AZ5" s="1738" t="s">
        <v>28734</v>
      </c>
    </row>
    <row r="6" spans="1:52" s="1382" customFormat="1" ht="33.75" customHeight="1">
      <c r="A6" s="1363">
        <v>1</v>
      </c>
      <c r="B6" s="1361"/>
      <c r="C6" s="1362"/>
      <c r="D6" s="1553">
        <f>A6+1</f>
        <v>2</v>
      </c>
      <c r="E6" s="1553">
        <f>D6+1</f>
        <v>3</v>
      </c>
      <c r="F6" s="1553">
        <f>E6+1</f>
        <v>4</v>
      </c>
      <c r="G6" s="1553">
        <f>F6+1</f>
        <v>5</v>
      </c>
      <c r="H6" s="1553">
        <f>G6+1</f>
        <v>6</v>
      </c>
      <c r="I6" s="1363">
        <f t="shared" ref="I6:AM6" si="0">H6+1</f>
        <v>7</v>
      </c>
      <c r="J6" s="1363">
        <f t="shared" si="0"/>
        <v>8</v>
      </c>
      <c r="K6" s="1363">
        <f t="shared" si="0"/>
        <v>9</v>
      </c>
      <c r="L6" s="1363">
        <f t="shared" si="0"/>
        <v>10</v>
      </c>
      <c r="M6" s="1363">
        <f t="shared" si="0"/>
        <v>11</v>
      </c>
      <c r="N6" s="1363">
        <f t="shared" si="0"/>
        <v>12</v>
      </c>
      <c r="O6" s="1363">
        <f t="shared" si="0"/>
        <v>13</v>
      </c>
      <c r="P6" s="1363">
        <f t="shared" si="0"/>
        <v>14</v>
      </c>
      <c r="Q6" s="1363">
        <f t="shared" si="0"/>
        <v>15</v>
      </c>
      <c r="R6" s="1363">
        <f t="shared" si="0"/>
        <v>16</v>
      </c>
      <c r="S6" s="1363">
        <f t="shared" si="0"/>
        <v>17</v>
      </c>
      <c r="T6" s="1363">
        <f t="shared" si="0"/>
        <v>18</v>
      </c>
      <c r="U6" s="1363">
        <f t="shared" si="0"/>
        <v>19</v>
      </c>
      <c r="V6" s="1363">
        <f t="shared" si="0"/>
        <v>20</v>
      </c>
      <c r="W6" s="1363">
        <f t="shared" si="0"/>
        <v>21</v>
      </c>
      <c r="X6" s="1363">
        <f t="shared" si="0"/>
        <v>22</v>
      </c>
      <c r="Y6" s="1363">
        <f t="shared" si="0"/>
        <v>23</v>
      </c>
      <c r="Z6" s="1363">
        <f t="shared" si="0"/>
        <v>24</v>
      </c>
      <c r="AA6" s="1363">
        <f t="shared" si="0"/>
        <v>25</v>
      </c>
      <c r="AB6" s="1363">
        <f t="shared" si="0"/>
        <v>26</v>
      </c>
      <c r="AC6" s="1363">
        <f t="shared" si="0"/>
        <v>27</v>
      </c>
      <c r="AD6" s="1363">
        <f t="shared" si="0"/>
        <v>28</v>
      </c>
      <c r="AE6" s="1363">
        <f t="shared" si="0"/>
        <v>29</v>
      </c>
      <c r="AF6" s="1363">
        <f t="shared" si="0"/>
        <v>30</v>
      </c>
      <c r="AG6" s="1363">
        <f t="shared" si="0"/>
        <v>31</v>
      </c>
      <c r="AH6" s="1363">
        <f t="shared" si="0"/>
        <v>32</v>
      </c>
      <c r="AI6" s="1363">
        <f t="shared" si="0"/>
        <v>33</v>
      </c>
      <c r="AJ6" s="1363">
        <f t="shared" si="0"/>
        <v>34</v>
      </c>
      <c r="AK6" s="1363">
        <f t="shared" si="0"/>
        <v>35</v>
      </c>
      <c r="AL6" s="1363">
        <f t="shared" si="0"/>
        <v>36</v>
      </c>
      <c r="AM6" s="1363">
        <f t="shared" si="0"/>
        <v>37</v>
      </c>
      <c r="AN6" s="1363">
        <f>AL6+1</f>
        <v>37</v>
      </c>
      <c r="AO6" s="1485"/>
      <c r="AP6" s="1485"/>
      <c r="AQ6" s="1485"/>
      <c r="AZ6" s="1738"/>
    </row>
    <row r="7" spans="1:52" s="1382" customFormat="1" ht="166.5" customHeight="1" thickBot="1">
      <c r="A7" s="1486"/>
      <c r="B7" s="1364"/>
      <c r="C7" s="1365"/>
      <c r="D7" s="1554"/>
      <c r="E7" s="1554"/>
      <c r="F7" s="1555"/>
      <c r="G7" s="1554"/>
      <c r="H7" s="1554"/>
      <c r="I7" s="1487"/>
      <c r="J7" s="1488" t="str">
        <f>'ИСХОДНИК-даты-2х'!E7</f>
        <v>Амбарцумян С.А</v>
      </c>
      <c r="K7" s="1488" t="str">
        <f>'ИСХОДНИК-даты-2х'!F7</f>
        <v>Митюхина Е.А.
Таланов Д.В.</v>
      </c>
      <c r="L7" s="1488" t="str">
        <f>'ИСХОДНИК-даты-2х'!G7</f>
        <v>Рымарь О.В.</v>
      </c>
      <c r="M7" s="1488" t="str">
        <f>'ИСХОДНИК-даты-2х'!H7</f>
        <v>Трошин А.Н. - передача по ЕОСДО 
Ильчук А.И. - размещение на спецресурсе</v>
      </c>
      <c r="N7" s="1488" t="str">
        <f>'ИСХОДНИК-даты-2х'!I7</f>
        <v>Синев В.Ю.</v>
      </c>
      <c r="O7" s="1488" t="str">
        <f>'ИСХОДНИК-даты-2х'!J7</f>
        <v>Петренко Н.В.</v>
      </c>
      <c r="P7" s="1488" t="str">
        <f>'ИСХОДНИК-даты-2х'!K7</f>
        <v>Амбарцумян С.А</v>
      </c>
      <c r="Q7" s="1488" t="str">
        <f>'ИСХОДНИК-даты-2х'!L7</f>
        <v>Рымарь О.В.</v>
      </c>
      <c r="R7" s="1488" t="str">
        <f>'ИСХОДНИК-даты-2х'!M7</f>
        <v>Аверин С.В.
Фирсов В.Б.</v>
      </c>
      <c r="S7" s="1488" t="str">
        <f>'ИСХОДНИК-даты-2х'!N7</f>
        <v>Юсупов И.Н.</v>
      </c>
      <c r="T7" s="1488" t="str">
        <f>'ИСХОДНИК-даты-2х'!O7</f>
        <v>Амбарцумян С.А</v>
      </c>
      <c r="U7" s="1488" t="str">
        <f>'ИСХОДНИК-даты-2х'!P7</f>
        <v>Лимаренко Д.В.</v>
      </c>
      <c r="V7" s="1488" t="str">
        <f>'ИСХОДНИК-даты-2х'!Q7</f>
        <v>Лимаренко Д.В.</v>
      </c>
      <c r="W7" s="1488" t="str">
        <f>'ИСХОДНИК-даты-2х'!R7</f>
        <v>Лимаренко Д.В.</v>
      </c>
      <c r="X7" s="1488" t="str">
        <f>'ИСХОДНИК-даты-2х'!S7</f>
        <v>Амбарцумян С.А</v>
      </c>
      <c r="Y7" s="1488" t="str">
        <f>'ИСХОДНИК-даты-2х'!T7</f>
        <v>Лимаренко Д.В.</v>
      </c>
      <c r="Z7" s="1488" t="str">
        <f>'ИСХОДНИК-даты-2х'!U7</f>
        <v>Лимаренко Д.В.</v>
      </c>
      <c r="AA7" s="1488" t="str">
        <f>'ИСХОДНИК-даты-2х'!V7</f>
        <v>Амбарцумян С.А</v>
      </c>
      <c r="AB7" s="1488" t="str">
        <f>'ИСХОДНИК-даты-2х'!W7</f>
        <v>Амбарцумян С.А</v>
      </c>
      <c r="AC7" s="1488" t="str">
        <f>'ИСХОДНИК-даты-2х'!X7</f>
        <v>Рымарь О.В.</v>
      </c>
      <c r="AD7" s="1488" t="str">
        <f>'ИСХОДНИК-даты-2х'!Y7</f>
        <v>Лимаренко Д.В.</v>
      </c>
      <c r="AE7" s="1488" t="str">
        <f>'ИСХОДНИК-даты-2х'!Z7</f>
        <v>Лимаренко Д.В.</v>
      </c>
      <c r="AF7" s="1488" t="str">
        <f>'ИСХОДНИК-даты-2х'!AA7</f>
        <v>Лимаренко Д.В.</v>
      </c>
      <c r="AG7" s="1488" t="str">
        <f>'ИСХОДНИК-даты-2х'!AB7</f>
        <v>Амбарцумян С.А</v>
      </c>
      <c r="AH7" s="1488" t="str">
        <f>'ИСХОДНИК-даты-2х'!AC7</f>
        <v>Лимаренко Д.В.</v>
      </c>
      <c r="AI7" s="1488" t="str">
        <f>'ИСХОДНИК-даты-2х'!AD7</f>
        <v>Лимаренко Д.В.</v>
      </c>
      <c r="AJ7" s="1488" t="str">
        <f>'ИСХОДНИК-даты-2х'!AE7</f>
        <v>Денисов А.В.</v>
      </c>
      <c r="AK7" s="1488" t="str">
        <f>'ИСХОДНИК-даты-2х'!AF7</f>
        <v>Лимаренко Д.В.</v>
      </c>
      <c r="AL7" s="1488" t="str">
        <f>'ИСХОДНИК-даты-2х'!AG7</f>
        <v>Юсупов И.Н.</v>
      </c>
      <c r="AM7" s="1488" t="str">
        <f>'ИСХОДНИК-даты-2х'!AH7</f>
        <v>Амбарцумян С.А</v>
      </c>
      <c r="AN7" s="1366"/>
      <c r="AO7" s="1485"/>
      <c r="AP7" s="1485"/>
      <c r="AQ7" s="1485"/>
      <c r="AZ7" s="1738"/>
    </row>
    <row r="8" spans="1:52" s="1382" customFormat="1" ht="180" customHeight="1" thickBot="1">
      <c r="A8" s="1781">
        <f>1</f>
        <v>1</v>
      </c>
      <c r="B8" s="1367">
        <v>5</v>
      </c>
      <c r="C8" s="1368" t="s">
        <v>114</v>
      </c>
      <c r="D8" s="1556" t="str">
        <f t="shared" ref="D8:D71" si="1">CONCATENATE(B8,,C8)</f>
        <v>5У_С</v>
      </c>
      <c r="E8" s="1557" t="s">
        <v>115</v>
      </c>
      <c r="F8" s="1558" t="s">
        <v>116</v>
      </c>
      <c r="G8" s="1559" t="str">
        <f>CONCATENATE("Выполнение строительно-монтажных работ по объектам ",,E8,", ",E9,", ",E10,", ",E11,", ",E12,", ",E13,", ",E14,", ",E15,", ",E16,", ",E17,", ",E18,", ",E19,", ",E20,", ",E21,", ",E22,", ",E23,", ",E24,", ",E25,", ",E26,", ",E27,", ",E28,", ",E29,", ",E30,", ",E31,", ",E32,", ",E33)</f>
        <v>Выполнение строительно-монтажных работ по объектам 21UQZ, 22UQZ, 23UQZ, 24UQZ, 34UQZ, 31UQZ, 32UQZ, 33UQZ, 21UUP, 22UUP, 23UUP, 31UUP, 32UUP, 33UUP, 31UUQ, 32UUQ, 33UUQ, 21UUQ, 22UUQ, 23UUQ, 03UPZ, 04UPZ, 37UPZ, 38UPZ, 27UPZ, 28UPZ</v>
      </c>
      <c r="H8" s="1560" t="s">
        <v>117</v>
      </c>
      <c r="I8" s="1339" t="s">
        <v>118</v>
      </c>
      <c r="J8" s="1369">
        <f>IFERROR(VLOOKUP(D8,'ИСХОДНИК-даты-2х'!$D$10:$AI$105,2,0),"-")</f>
        <v>44168</v>
      </c>
      <c r="K8" s="1369">
        <f>IFERROR(VLOOKUP(D8,'ИСХОДНИК-даты-2х'!$D$10:$AI$105,3,0),"-")</f>
        <v>44196</v>
      </c>
      <c r="L8" s="1369">
        <f>IFERROR(VLOOKUP(D8,'ИСХОДНИК-даты-2х'!$D$10:$AI$105,4,0),"-")</f>
        <v>44245</v>
      </c>
      <c r="M8" s="1369">
        <f>IFERROR(VLOOKUP(D8,'ИСХОДНИК-даты-2х'!$D$10:$AI$105,5,0),"-")</f>
        <v>44250</v>
      </c>
      <c r="N8" s="1369">
        <f>IFERROR(VLOOKUP(D8,'ИСХОДНИК-даты-2х'!$D$10:$AI$105,6,0),"-")</f>
        <v>44278</v>
      </c>
      <c r="O8" s="1369">
        <f>IFERROR(VLOOKUP(D8,'ИСХОДНИК-даты-2х'!$D$10:$AI$105,7,0),"-")</f>
        <v>44278</v>
      </c>
      <c r="P8" s="1369">
        <f>IFERROR(VLOOKUP(D8,'ИСХОДНИК-даты-2х'!$D$10:$AI$105,8,0),"-")</f>
        <v>44312</v>
      </c>
      <c r="Q8" s="1369">
        <f>IFERROR(VLOOKUP(D8,'ИСХОДНИК-даты-2х'!$D$10:$AI$105,9,0),"-")</f>
        <v>44342</v>
      </c>
      <c r="R8" s="1369">
        <f>IFERROR(VLOOKUP(D8,'ИСХОДНИК-даты-2х'!$D$10:$AI$105,10,0),"-")</f>
        <v>44342</v>
      </c>
      <c r="S8" s="1369">
        <f>IFERROR(VLOOKUP(D8,'ИСХОДНИК-даты-2х'!$D$10:$AI$105,11,0),"-")</f>
        <v>44341</v>
      </c>
      <c r="T8" s="1369">
        <f>IFERROR(VLOOKUP(D8,'ИСХОДНИК-даты-2х'!$D$10:$AI$105,12,0),"-")</f>
        <v>44341</v>
      </c>
      <c r="U8" s="1369">
        <f>IFERROR(VLOOKUP(D8,'ИСХОДНИК-даты-2х'!$D$10:$AI$105,13,0),"-")</f>
        <v>44362</v>
      </c>
      <c r="V8" s="1369">
        <f>IFERROR(VLOOKUP(D8,'ИСХОДНИК-даты-2х'!$D$10:$AI$105,14,0),"-")</f>
        <v>44369</v>
      </c>
      <c r="W8" s="1369">
        <f>IFERROR(VLOOKUP(D8,'ИСХОДНИК-даты-2х'!$D$10:$AI$105,15,0),"-")</f>
        <v>44372</v>
      </c>
      <c r="X8" s="1369">
        <f>IFERROR(VLOOKUP(D8,'ИСХОДНИК-даты-2х'!$D$10:$AI$105,16,0),"-")</f>
        <v>44377</v>
      </c>
      <c r="Y8" s="1369">
        <f>IFERROR(VLOOKUP(D8,'ИСХОДНИК-даты-2х'!$D$10:$AI$105,17,0),"-")</f>
        <v>44402</v>
      </c>
      <c r="Z8" s="1369">
        <f>IFERROR(VLOOKUP(D8,'ИСХОДНИК-даты-2х'!$D$10:$AI$105,18,0),"-")</f>
        <v>44422</v>
      </c>
      <c r="AA8" s="1369">
        <f>IFERROR(VLOOKUP(D8,'ИСХОДНИК-даты-2х'!$D$10:$AI$105,19,0),"-")</f>
        <v>44449</v>
      </c>
      <c r="AB8" s="1369">
        <f>IFERROR(VLOOKUP(D8,'ИСХОДНИК-даты-2х'!$D$10:$AI$105,20,0),"-")</f>
        <v>44454</v>
      </c>
      <c r="AC8" s="1369">
        <f>IFERROR(VLOOKUP(D8,'ИСХОДНИК-даты-2х'!$D$10:$AI$105,21,0),"-")</f>
        <v>44468</v>
      </c>
      <c r="AD8" s="1369">
        <f>IFERROR(VLOOKUP(D8,'ИСХОДНИК-даты-2х'!$D$10:$AI$105,22,0),"-")</f>
        <v>44489</v>
      </c>
      <c r="AE8" s="1369">
        <f>IFERROR(VLOOKUP(D8,'ИСХОДНИК-даты-2х'!$D$10:$AI$105,23,0),"-")</f>
        <v>44496</v>
      </c>
      <c r="AF8" s="1369">
        <f>IFERROR(VLOOKUP(D8,'ИСХОДНИК-даты-2х'!$D$10:$AI$105,24,0),"-")</f>
        <v>44501</v>
      </c>
      <c r="AG8" s="1369">
        <f>IFERROR(VLOOKUP(D8,'ИСХОДНИК-даты-2х'!$D$10:$AI$105,25,0),"-")</f>
        <v>44504</v>
      </c>
      <c r="AH8" s="1340">
        <f>IFERROR(VLOOKUP(D8,'ИСХОДНИК-даты-2х'!$D$10:$AI$105,26,0),"-")</f>
        <v>44529</v>
      </c>
      <c r="AI8" s="1340">
        <f>IFERROR(VLOOKUP(D8,'ИСХОДНИК-даты-2х'!$D$10:$AI$105,27,0),"-")</f>
        <v>44549</v>
      </c>
      <c r="AJ8" s="1340">
        <f>IFERROR(VLOOKUP(D8,'ИСХОДНИК-даты-2х'!$D$10:$AI$105,28,0),"-")</f>
        <v>44549</v>
      </c>
      <c r="AK8" s="1370">
        <f>IFERROR(VLOOKUP(D8,'ИСХОДНИК-даты-2х'!$D$10:$AI$105,29,0),"-")</f>
        <v>44559</v>
      </c>
      <c r="AL8" s="1370">
        <f>IFERROR(VLOOKUP(D8,'ИСХОДНИК-даты-2х'!$D$10:$AI$105,30,0),"-")</f>
        <v>44575</v>
      </c>
      <c r="AM8" s="1371">
        <f>IFERROR(VLOOKUP(D8,'ИСХОДНИК-даты-2х'!$D$10:$AI$105,31,0),"-")</f>
        <v>44579</v>
      </c>
      <c r="AN8" s="1372">
        <f>IFERROR(VLOOKUP(D8,'ИСХОДНИК-даты-2х'!$D$10:$AI$105,32,0),"-")</f>
        <v>44588</v>
      </c>
      <c r="AO8" s="1387">
        <v>44588</v>
      </c>
      <c r="AP8" s="1380">
        <v>27582</v>
      </c>
      <c r="AQ8" s="1437">
        <v>44787</v>
      </c>
      <c r="AR8" s="1424">
        <f>VLOOKUP(AP8,Schedule!$B$2:$F$14923,5,0)</f>
        <v>44104</v>
      </c>
      <c r="AS8" s="1424">
        <f t="shared" ref="AS8:AS27" si="2">AR8+365</f>
        <v>44469</v>
      </c>
      <c r="AT8" s="1425">
        <f>MIN(AS8:AS33)</f>
        <v>44447</v>
      </c>
      <c r="AU8" s="1426">
        <f>AM8+30</f>
        <v>44609</v>
      </c>
      <c r="AV8" s="1732">
        <f>AT8-AM8</f>
        <v>-132</v>
      </c>
      <c r="AW8" s="1383" t="s">
        <v>119</v>
      </c>
      <c r="AX8" s="1720">
        <v>44588</v>
      </c>
      <c r="AY8" s="1730" t="s">
        <v>28732</v>
      </c>
      <c r="AZ8" s="1743">
        <f>AN8-AM8</f>
        <v>9</v>
      </c>
    </row>
    <row r="9" spans="1:52" s="1382" customFormat="1" ht="51.95" customHeight="1" thickBot="1">
      <c r="A9" s="1781"/>
      <c r="B9" s="1489">
        <f t="shared" ref="B9:B33" si="3">B$8</f>
        <v>5</v>
      </c>
      <c r="C9" s="1490" t="str">
        <f t="shared" ref="C9:C33" si="4">$C$8</f>
        <v>У_С</v>
      </c>
      <c r="D9" s="1561" t="str">
        <f t="shared" si="1"/>
        <v>5У_С</v>
      </c>
      <c r="E9" s="1562" t="s">
        <v>121</v>
      </c>
      <c r="F9" s="1563" t="s">
        <v>116</v>
      </c>
      <c r="G9" s="1564" t="str">
        <f t="shared" ref="G9:G33" si="5">$G$8</f>
        <v>Выполнение строительно-монтажных работ по объектам 21UQZ, 22UQZ, 23UQZ, 24UQZ, 34UQZ, 31UQZ, 32UQZ, 33UQZ, 21UUP, 22UUP, 23UUP, 31UUP, 32UUP, 33UUP, 31UUQ, 32UUQ, 33UUQ, 21UUQ, 22UUQ, 23UUQ, 03UPZ, 04UPZ, 37UPZ, 38UPZ, 27UPZ, 28UPZ</v>
      </c>
      <c r="H9" s="1565" t="s">
        <v>122</v>
      </c>
      <c r="I9" s="1352"/>
      <c r="J9" s="1702">
        <f t="shared" ref="J9:S18" si="6">J$8</f>
        <v>44168</v>
      </c>
      <c r="K9" s="1702">
        <f t="shared" si="6"/>
        <v>44196</v>
      </c>
      <c r="L9" s="1702">
        <f t="shared" si="6"/>
        <v>44245</v>
      </c>
      <c r="M9" s="1702">
        <f t="shared" si="6"/>
        <v>44250</v>
      </c>
      <c r="N9" s="1702">
        <f t="shared" si="6"/>
        <v>44278</v>
      </c>
      <c r="O9" s="1702">
        <f t="shared" si="6"/>
        <v>44278</v>
      </c>
      <c r="P9" s="1702">
        <f t="shared" si="6"/>
        <v>44312</v>
      </c>
      <c r="Q9" s="1702">
        <f t="shared" si="6"/>
        <v>44342</v>
      </c>
      <c r="R9" s="1702">
        <f t="shared" si="6"/>
        <v>44342</v>
      </c>
      <c r="S9" s="1702">
        <f t="shared" si="6"/>
        <v>44341</v>
      </c>
      <c r="T9" s="1702">
        <f t="shared" ref="T9:AC18" si="7">T$8</f>
        <v>44341</v>
      </c>
      <c r="U9" s="1702">
        <f t="shared" si="7"/>
        <v>44362</v>
      </c>
      <c r="V9" s="1702">
        <f t="shared" si="7"/>
        <v>44369</v>
      </c>
      <c r="W9" s="1702">
        <f t="shared" si="7"/>
        <v>44372</v>
      </c>
      <c r="X9" s="1702">
        <f t="shared" si="7"/>
        <v>44377</v>
      </c>
      <c r="Y9" s="1702">
        <f t="shared" si="7"/>
        <v>44402</v>
      </c>
      <c r="Z9" s="1702">
        <f t="shared" si="7"/>
        <v>44422</v>
      </c>
      <c r="AA9" s="1702">
        <f t="shared" si="7"/>
        <v>44449</v>
      </c>
      <c r="AB9" s="1702">
        <f t="shared" si="7"/>
        <v>44454</v>
      </c>
      <c r="AC9" s="1702">
        <f t="shared" si="7"/>
        <v>44468</v>
      </c>
      <c r="AD9" s="1702">
        <f t="shared" ref="AD9:AN18" si="8">AD$8</f>
        <v>44489</v>
      </c>
      <c r="AE9" s="1702">
        <f t="shared" si="8"/>
        <v>44496</v>
      </c>
      <c r="AF9" s="1702">
        <f t="shared" si="8"/>
        <v>44501</v>
      </c>
      <c r="AG9" s="1702">
        <f t="shared" si="8"/>
        <v>44504</v>
      </c>
      <c r="AH9" s="1702">
        <f t="shared" si="8"/>
        <v>44529</v>
      </c>
      <c r="AI9" s="1702">
        <f t="shared" si="8"/>
        <v>44549</v>
      </c>
      <c r="AJ9" s="1702">
        <f t="shared" si="8"/>
        <v>44549</v>
      </c>
      <c r="AK9" s="1702">
        <f t="shared" si="8"/>
        <v>44559</v>
      </c>
      <c r="AL9" s="1702">
        <f t="shared" si="8"/>
        <v>44575</v>
      </c>
      <c r="AM9" s="1702">
        <f t="shared" si="8"/>
        <v>44579</v>
      </c>
      <c r="AN9" s="1702">
        <f t="shared" si="8"/>
        <v>44588</v>
      </c>
      <c r="AO9" s="1491">
        <f t="shared" ref="AO9:AO33" si="9">$AO$8</f>
        <v>44588</v>
      </c>
      <c r="AP9" s="1444">
        <v>27582</v>
      </c>
      <c r="AQ9" s="1440">
        <v>44787</v>
      </c>
      <c r="AR9" s="1424">
        <f>VLOOKUP(AP9,Schedule!$B$2:$F$14923,5,0)</f>
        <v>44104</v>
      </c>
      <c r="AS9" s="1424">
        <f t="shared" si="2"/>
        <v>44469</v>
      </c>
      <c r="AT9" s="1492"/>
      <c r="AY9" s="1493"/>
      <c r="AZ9" s="1739"/>
    </row>
    <row r="10" spans="1:52" s="1382" customFormat="1" ht="51.95" customHeight="1" thickBot="1">
      <c r="A10" s="1781"/>
      <c r="B10" s="1489">
        <f t="shared" si="3"/>
        <v>5</v>
      </c>
      <c r="C10" s="1490" t="str">
        <f t="shared" si="4"/>
        <v>У_С</v>
      </c>
      <c r="D10" s="1561" t="str">
        <f t="shared" si="1"/>
        <v>5У_С</v>
      </c>
      <c r="E10" s="1562" t="s">
        <v>123</v>
      </c>
      <c r="F10" s="1563" t="s">
        <v>116</v>
      </c>
      <c r="G10" s="1564" t="str">
        <f t="shared" si="5"/>
        <v>Выполнение строительно-монтажных работ по объектам 21UQZ, 22UQZ, 23UQZ, 24UQZ, 34UQZ, 31UQZ, 32UQZ, 33UQZ, 21UUP, 22UUP, 23UUP, 31UUP, 32UUP, 33UUP, 31UUQ, 32UUQ, 33UUQ, 21UUQ, 22UUQ, 23UUQ, 03UPZ, 04UPZ, 37UPZ, 38UPZ, 27UPZ, 28UPZ</v>
      </c>
      <c r="H10" s="1565" t="s">
        <v>124</v>
      </c>
      <c r="I10" s="1352"/>
      <c r="J10" s="1702">
        <f t="shared" si="6"/>
        <v>44168</v>
      </c>
      <c r="K10" s="1702">
        <f t="shared" si="6"/>
        <v>44196</v>
      </c>
      <c r="L10" s="1702">
        <f t="shared" si="6"/>
        <v>44245</v>
      </c>
      <c r="M10" s="1702">
        <f t="shared" si="6"/>
        <v>44250</v>
      </c>
      <c r="N10" s="1702">
        <f t="shared" si="6"/>
        <v>44278</v>
      </c>
      <c r="O10" s="1702">
        <f t="shared" si="6"/>
        <v>44278</v>
      </c>
      <c r="P10" s="1702">
        <f t="shared" si="6"/>
        <v>44312</v>
      </c>
      <c r="Q10" s="1702">
        <f t="shared" si="6"/>
        <v>44342</v>
      </c>
      <c r="R10" s="1702">
        <f t="shared" si="6"/>
        <v>44342</v>
      </c>
      <c r="S10" s="1702">
        <f t="shared" si="6"/>
        <v>44341</v>
      </c>
      <c r="T10" s="1702">
        <f t="shared" si="7"/>
        <v>44341</v>
      </c>
      <c r="U10" s="1702">
        <f t="shared" si="7"/>
        <v>44362</v>
      </c>
      <c r="V10" s="1702">
        <f t="shared" si="7"/>
        <v>44369</v>
      </c>
      <c r="W10" s="1702">
        <f t="shared" si="7"/>
        <v>44372</v>
      </c>
      <c r="X10" s="1702">
        <f t="shared" si="7"/>
        <v>44377</v>
      </c>
      <c r="Y10" s="1702">
        <f t="shared" si="7"/>
        <v>44402</v>
      </c>
      <c r="Z10" s="1702">
        <f t="shared" si="7"/>
        <v>44422</v>
      </c>
      <c r="AA10" s="1702">
        <f t="shared" si="7"/>
        <v>44449</v>
      </c>
      <c r="AB10" s="1702">
        <f t="shared" si="7"/>
        <v>44454</v>
      </c>
      <c r="AC10" s="1702">
        <f t="shared" si="7"/>
        <v>44468</v>
      </c>
      <c r="AD10" s="1702">
        <f t="shared" si="8"/>
        <v>44489</v>
      </c>
      <c r="AE10" s="1702">
        <f t="shared" si="8"/>
        <v>44496</v>
      </c>
      <c r="AF10" s="1702">
        <f t="shared" si="8"/>
        <v>44501</v>
      </c>
      <c r="AG10" s="1702">
        <f t="shared" si="8"/>
        <v>44504</v>
      </c>
      <c r="AH10" s="1702">
        <f t="shared" si="8"/>
        <v>44529</v>
      </c>
      <c r="AI10" s="1702">
        <f t="shared" si="8"/>
        <v>44549</v>
      </c>
      <c r="AJ10" s="1702">
        <f t="shared" si="8"/>
        <v>44549</v>
      </c>
      <c r="AK10" s="1702">
        <f t="shared" si="8"/>
        <v>44559</v>
      </c>
      <c r="AL10" s="1702">
        <f t="shared" si="8"/>
        <v>44575</v>
      </c>
      <c r="AM10" s="1702">
        <f t="shared" si="8"/>
        <v>44579</v>
      </c>
      <c r="AN10" s="1702">
        <f t="shared" si="8"/>
        <v>44588</v>
      </c>
      <c r="AO10" s="1491">
        <f t="shared" si="9"/>
        <v>44588</v>
      </c>
      <c r="AP10" s="1444">
        <v>27638</v>
      </c>
      <c r="AQ10" s="1440">
        <v>44663</v>
      </c>
      <c r="AR10" s="1424">
        <f>VLOOKUP(AP10,Schedule!$B$2:$F$14923,5,0)</f>
        <v>44082</v>
      </c>
      <c r="AS10" s="1424">
        <f t="shared" si="2"/>
        <v>44447</v>
      </c>
      <c r="AT10" s="1492"/>
      <c r="AY10" s="1493"/>
      <c r="AZ10" s="1739"/>
    </row>
    <row r="11" spans="1:52" s="1382" customFormat="1" ht="51.95" customHeight="1" thickBot="1">
      <c r="A11" s="1781"/>
      <c r="B11" s="1489">
        <f t="shared" si="3"/>
        <v>5</v>
      </c>
      <c r="C11" s="1490" t="str">
        <f t="shared" si="4"/>
        <v>У_С</v>
      </c>
      <c r="D11" s="1561" t="str">
        <f t="shared" si="1"/>
        <v>5У_С</v>
      </c>
      <c r="E11" s="1562" t="s">
        <v>125</v>
      </c>
      <c r="F11" s="1563" t="s">
        <v>116</v>
      </c>
      <c r="G11" s="1564" t="str">
        <f t="shared" si="5"/>
        <v>Выполнение строительно-монтажных работ по объектам 21UQZ, 22UQZ, 23UQZ, 24UQZ, 34UQZ, 31UQZ, 32UQZ, 33UQZ, 21UUP, 22UUP, 23UUP, 31UUP, 32UUP, 33UUP, 31UUQ, 32UUQ, 33UUQ, 21UUQ, 22UUQ, 23UUQ, 03UPZ, 04UPZ, 37UPZ, 38UPZ, 27UPZ, 28UPZ</v>
      </c>
      <c r="H11" s="1565" t="s">
        <v>126</v>
      </c>
      <c r="I11" s="1352"/>
      <c r="J11" s="1702">
        <f t="shared" si="6"/>
        <v>44168</v>
      </c>
      <c r="K11" s="1702">
        <f t="shared" si="6"/>
        <v>44196</v>
      </c>
      <c r="L11" s="1702">
        <f t="shared" si="6"/>
        <v>44245</v>
      </c>
      <c r="M11" s="1702">
        <f t="shared" si="6"/>
        <v>44250</v>
      </c>
      <c r="N11" s="1702">
        <f t="shared" si="6"/>
        <v>44278</v>
      </c>
      <c r="O11" s="1702">
        <f t="shared" si="6"/>
        <v>44278</v>
      </c>
      <c r="P11" s="1702">
        <f t="shared" si="6"/>
        <v>44312</v>
      </c>
      <c r="Q11" s="1702">
        <f t="shared" si="6"/>
        <v>44342</v>
      </c>
      <c r="R11" s="1702">
        <f t="shared" si="6"/>
        <v>44342</v>
      </c>
      <c r="S11" s="1702">
        <f t="shared" si="6"/>
        <v>44341</v>
      </c>
      <c r="T11" s="1702">
        <f t="shared" si="7"/>
        <v>44341</v>
      </c>
      <c r="U11" s="1702">
        <f t="shared" si="7"/>
        <v>44362</v>
      </c>
      <c r="V11" s="1702">
        <f t="shared" si="7"/>
        <v>44369</v>
      </c>
      <c r="W11" s="1702">
        <f t="shared" si="7"/>
        <v>44372</v>
      </c>
      <c r="X11" s="1702">
        <f t="shared" si="7"/>
        <v>44377</v>
      </c>
      <c r="Y11" s="1702">
        <f t="shared" si="7"/>
        <v>44402</v>
      </c>
      <c r="Z11" s="1702">
        <f t="shared" si="7"/>
        <v>44422</v>
      </c>
      <c r="AA11" s="1702">
        <f t="shared" si="7"/>
        <v>44449</v>
      </c>
      <c r="AB11" s="1702">
        <f t="shared" si="7"/>
        <v>44454</v>
      </c>
      <c r="AC11" s="1702">
        <f t="shared" si="7"/>
        <v>44468</v>
      </c>
      <c r="AD11" s="1702">
        <f t="shared" si="8"/>
        <v>44489</v>
      </c>
      <c r="AE11" s="1702">
        <f t="shared" si="8"/>
        <v>44496</v>
      </c>
      <c r="AF11" s="1702">
        <f t="shared" si="8"/>
        <v>44501</v>
      </c>
      <c r="AG11" s="1702">
        <f t="shared" si="8"/>
        <v>44504</v>
      </c>
      <c r="AH11" s="1702">
        <f t="shared" si="8"/>
        <v>44529</v>
      </c>
      <c r="AI11" s="1702">
        <f t="shared" si="8"/>
        <v>44549</v>
      </c>
      <c r="AJ11" s="1702">
        <f t="shared" si="8"/>
        <v>44549</v>
      </c>
      <c r="AK11" s="1702">
        <f t="shared" si="8"/>
        <v>44559</v>
      </c>
      <c r="AL11" s="1702">
        <f t="shared" si="8"/>
        <v>44575</v>
      </c>
      <c r="AM11" s="1702">
        <f t="shared" si="8"/>
        <v>44579</v>
      </c>
      <c r="AN11" s="1702">
        <f t="shared" si="8"/>
        <v>44588</v>
      </c>
      <c r="AO11" s="1491">
        <f t="shared" si="9"/>
        <v>44588</v>
      </c>
      <c r="AP11" s="1444">
        <v>27638</v>
      </c>
      <c r="AQ11" s="1440">
        <v>44663</v>
      </c>
      <c r="AR11" s="1424">
        <f>VLOOKUP(AP11,Schedule!$B$2:$F$14923,5,0)</f>
        <v>44082</v>
      </c>
      <c r="AS11" s="1424">
        <f t="shared" si="2"/>
        <v>44447</v>
      </c>
      <c r="AT11" s="1492"/>
      <c r="AY11" s="1493"/>
      <c r="AZ11" s="1739"/>
    </row>
    <row r="12" spans="1:52" s="1382" customFormat="1" ht="51.95" customHeight="1" thickBot="1">
      <c r="A12" s="1781"/>
      <c r="B12" s="1489">
        <f t="shared" si="3"/>
        <v>5</v>
      </c>
      <c r="C12" s="1490" t="str">
        <f t="shared" si="4"/>
        <v>У_С</v>
      </c>
      <c r="D12" s="1561" t="str">
        <f t="shared" si="1"/>
        <v>5У_С</v>
      </c>
      <c r="E12" s="1562" t="s">
        <v>127</v>
      </c>
      <c r="F12" s="1563" t="s">
        <v>116</v>
      </c>
      <c r="G12" s="1564" t="str">
        <f t="shared" si="5"/>
        <v>Выполнение строительно-монтажных работ по объектам 21UQZ, 22UQZ, 23UQZ, 24UQZ, 34UQZ, 31UQZ, 32UQZ, 33UQZ, 21UUP, 22UUP, 23UUP, 31UUP, 32UUP, 33UUP, 31UUQ, 32UUQ, 33UUQ, 21UUQ, 22UUQ, 23UUQ, 03UPZ, 04UPZ, 37UPZ, 38UPZ, 27UPZ, 28UPZ</v>
      </c>
      <c r="H12" s="1565" t="s">
        <v>128</v>
      </c>
      <c r="I12" s="1352"/>
      <c r="J12" s="1702">
        <f t="shared" si="6"/>
        <v>44168</v>
      </c>
      <c r="K12" s="1702">
        <f t="shared" si="6"/>
        <v>44196</v>
      </c>
      <c r="L12" s="1702">
        <f t="shared" si="6"/>
        <v>44245</v>
      </c>
      <c r="M12" s="1702">
        <f t="shared" si="6"/>
        <v>44250</v>
      </c>
      <c r="N12" s="1702">
        <f t="shared" si="6"/>
        <v>44278</v>
      </c>
      <c r="O12" s="1702">
        <f t="shared" si="6"/>
        <v>44278</v>
      </c>
      <c r="P12" s="1702">
        <f t="shared" si="6"/>
        <v>44312</v>
      </c>
      <c r="Q12" s="1702">
        <f t="shared" si="6"/>
        <v>44342</v>
      </c>
      <c r="R12" s="1702">
        <f t="shared" si="6"/>
        <v>44342</v>
      </c>
      <c r="S12" s="1702">
        <f t="shared" si="6"/>
        <v>44341</v>
      </c>
      <c r="T12" s="1702">
        <f t="shared" si="7"/>
        <v>44341</v>
      </c>
      <c r="U12" s="1702">
        <f t="shared" si="7"/>
        <v>44362</v>
      </c>
      <c r="V12" s="1702">
        <f t="shared" si="7"/>
        <v>44369</v>
      </c>
      <c r="W12" s="1702">
        <f t="shared" si="7"/>
        <v>44372</v>
      </c>
      <c r="X12" s="1702">
        <f t="shared" si="7"/>
        <v>44377</v>
      </c>
      <c r="Y12" s="1702">
        <f t="shared" si="7"/>
        <v>44402</v>
      </c>
      <c r="Z12" s="1702">
        <f t="shared" si="7"/>
        <v>44422</v>
      </c>
      <c r="AA12" s="1702">
        <f t="shared" si="7"/>
        <v>44449</v>
      </c>
      <c r="AB12" s="1702">
        <f t="shared" si="7"/>
        <v>44454</v>
      </c>
      <c r="AC12" s="1702">
        <f t="shared" si="7"/>
        <v>44468</v>
      </c>
      <c r="AD12" s="1702">
        <f t="shared" si="8"/>
        <v>44489</v>
      </c>
      <c r="AE12" s="1702">
        <f t="shared" si="8"/>
        <v>44496</v>
      </c>
      <c r="AF12" s="1702">
        <f t="shared" si="8"/>
        <v>44501</v>
      </c>
      <c r="AG12" s="1702">
        <f t="shared" si="8"/>
        <v>44504</v>
      </c>
      <c r="AH12" s="1702">
        <f t="shared" si="8"/>
        <v>44529</v>
      </c>
      <c r="AI12" s="1702">
        <f t="shared" si="8"/>
        <v>44549</v>
      </c>
      <c r="AJ12" s="1702">
        <f t="shared" si="8"/>
        <v>44549</v>
      </c>
      <c r="AK12" s="1702">
        <f t="shared" si="8"/>
        <v>44559</v>
      </c>
      <c r="AL12" s="1702">
        <f t="shared" si="8"/>
        <v>44575</v>
      </c>
      <c r="AM12" s="1702">
        <f t="shared" si="8"/>
        <v>44579</v>
      </c>
      <c r="AN12" s="1702">
        <f t="shared" si="8"/>
        <v>44588</v>
      </c>
      <c r="AO12" s="1491">
        <f t="shared" si="9"/>
        <v>44588</v>
      </c>
      <c r="AP12" s="1444">
        <v>34279</v>
      </c>
      <c r="AQ12" s="1440">
        <v>44598</v>
      </c>
      <c r="AR12" s="1424">
        <f>VLOOKUP(AP12,Schedule!$B$2:$F$14923,5,0)</f>
        <v>44598</v>
      </c>
      <c r="AS12" s="1424">
        <f t="shared" si="2"/>
        <v>44963</v>
      </c>
      <c r="AT12" s="1492"/>
      <c r="AY12" s="1493"/>
      <c r="AZ12" s="1739"/>
    </row>
    <row r="13" spans="1:52" s="1382" customFormat="1" ht="51.95" customHeight="1" thickBot="1">
      <c r="A13" s="1781"/>
      <c r="B13" s="1489">
        <f t="shared" si="3"/>
        <v>5</v>
      </c>
      <c r="C13" s="1490" t="str">
        <f t="shared" si="4"/>
        <v>У_С</v>
      </c>
      <c r="D13" s="1561" t="str">
        <f t="shared" si="1"/>
        <v>5У_С</v>
      </c>
      <c r="E13" s="1562" t="s">
        <v>129</v>
      </c>
      <c r="F13" s="1563" t="s">
        <v>116</v>
      </c>
      <c r="G13" s="1564" t="str">
        <f t="shared" si="5"/>
        <v>Выполнение строительно-монтажных работ по объектам 21UQZ, 22UQZ, 23UQZ, 24UQZ, 34UQZ, 31UQZ, 32UQZ, 33UQZ, 21UUP, 22UUP, 23UUP, 31UUP, 32UUP, 33UUP, 31UUQ, 32UUQ, 33UUQ, 21UUQ, 22UUQ, 23UUQ, 03UPZ, 04UPZ, 37UPZ, 38UPZ, 27UPZ, 28UPZ</v>
      </c>
      <c r="H13" s="1565" t="s">
        <v>130</v>
      </c>
      <c r="I13" s="1352"/>
      <c r="J13" s="1702">
        <f t="shared" si="6"/>
        <v>44168</v>
      </c>
      <c r="K13" s="1702">
        <f t="shared" si="6"/>
        <v>44196</v>
      </c>
      <c r="L13" s="1702">
        <f t="shared" si="6"/>
        <v>44245</v>
      </c>
      <c r="M13" s="1702">
        <f t="shared" si="6"/>
        <v>44250</v>
      </c>
      <c r="N13" s="1702">
        <f t="shared" si="6"/>
        <v>44278</v>
      </c>
      <c r="O13" s="1702">
        <f t="shared" si="6"/>
        <v>44278</v>
      </c>
      <c r="P13" s="1702">
        <f t="shared" si="6"/>
        <v>44312</v>
      </c>
      <c r="Q13" s="1702">
        <f t="shared" si="6"/>
        <v>44342</v>
      </c>
      <c r="R13" s="1702">
        <f t="shared" si="6"/>
        <v>44342</v>
      </c>
      <c r="S13" s="1702">
        <f t="shared" si="6"/>
        <v>44341</v>
      </c>
      <c r="T13" s="1702">
        <f t="shared" si="7"/>
        <v>44341</v>
      </c>
      <c r="U13" s="1702">
        <f t="shared" si="7"/>
        <v>44362</v>
      </c>
      <c r="V13" s="1702">
        <f t="shared" si="7"/>
        <v>44369</v>
      </c>
      <c r="W13" s="1702">
        <f t="shared" si="7"/>
        <v>44372</v>
      </c>
      <c r="X13" s="1702">
        <f t="shared" si="7"/>
        <v>44377</v>
      </c>
      <c r="Y13" s="1702">
        <f t="shared" si="7"/>
        <v>44402</v>
      </c>
      <c r="Z13" s="1702">
        <f t="shared" si="7"/>
        <v>44422</v>
      </c>
      <c r="AA13" s="1702">
        <f t="shared" si="7"/>
        <v>44449</v>
      </c>
      <c r="AB13" s="1702">
        <f t="shared" si="7"/>
        <v>44454</v>
      </c>
      <c r="AC13" s="1702">
        <f t="shared" si="7"/>
        <v>44468</v>
      </c>
      <c r="AD13" s="1702">
        <f t="shared" si="8"/>
        <v>44489</v>
      </c>
      <c r="AE13" s="1702">
        <f t="shared" si="8"/>
        <v>44496</v>
      </c>
      <c r="AF13" s="1702">
        <f t="shared" si="8"/>
        <v>44501</v>
      </c>
      <c r="AG13" s="1702">
        <f t="shared" si="8"/>
        <v>44504</v>
      </c>
      <c r="AH13" s="1702">
        <f t="shared" si="8"/>
        <v>44529</v>
      </c>
      <c r="AI13" s="1702">
        <f t="shared" si="8"/>
        <v>44549</v>
      </c>
      <c r="AJ13" s="1702">
        <f t="shared" si="8"/>
        <v>44549</v>
      </c>
      <c r="AK13" s="1702">
        <f t="shared" si="8"/>
        <v>44559</v>
      </c>
      <c r="AL13" s="1702">
        <f t="shared" si="8"/>
        <v>44575</v>
      </c>
      <c r="AM13" s="1702">
        <f t="shared" si="8"/>
        <v>44579</v>
      </c>
      <c r="AN13" s="1702">
        <f t="shared" si="8"/>
        <v>44588</v>
      </c>
      <c r="AO13" s="1491">
        <f t="shared" si="9"/>
        <v>44588</v>
      </c>
      <c r="AP13" s="1444">
        <v>34225</v>
      </c>
      <c r="AQ13" s="1440">
        <v>44588</v>
      </c>
      <c r="AR13" s="1424">
        <f>VLOOKUP(AP13,Schedule!$B$2:$F$14923,5,0)</f>
        <v>44588</v>
      </c>
      <c r="AS13" s="1424">
        <f t="shared" si="2"/>
        <v>44953</v>
      </c>
      <c r="AT13" s="1492"/>
      <c r="AY13" s="1493"/>
      <c r="AZ13" s="1739"/>
    </row>
    <row r="14" spans="1:52" s="1382" customFormat="1" ht="51.95" customHeight="1" thickBot="1">
      <c r="A14" s="1781"/>
      <c r="B14" s="1489">
        <f t="shared" si="3"/>
        <v>5</v>
      </c>
      <c r="C14" s="1490" t="str">
        <f t="shared" si="4"/>
        <v>У_С</v>
      </c>
      <c r="D14" s="1561" t="str">
        <f t="shared" si="1"/>
        <v>5У_С</v>
      </c>
      <c r="E14" s="1562" t="s">
        <v>131</v>
      </c>
      <c r="F14" s="1563" t="s">
        <v>116</v>
      </c>
      <c r="G14" s="1564" t="str">
        <f t="shared" si="5"/>
        <v>Выполнение строительно-монтажных работ по объектам 21UQZ, 22UQZ, 23UQZ, 24UQZ, 34UQZ, 31UQZ, 32UQZ, 33UQZ, 21UUP, 22UUP, 23UUP, 31UUP, 32UUP, 33UUP, 31UUQ, 32UUQ, 33UUQ, 21UUQ, 22UUQ, 23UUQ, 03UPZ, 04UPZ, 37UPZ, 38UPZ, 27UPZ, 28UPZ</v>
      </c>
      <c r="H14" s="1565" t="s">
        <v>132</v>
      </c>
      <c r="I14" s="1352"/>
      <c r="J14" s="1702">
        <f t="shared" si="6"/>
        <v>44168</v>
      </c>
      <c r="K14" s="1702">
        <f t="shared" si="6"/>
        <v>44196</v>
      </c>
      <c r="L14" s="1702">
        <f t="shared" si="6"/>
        <v>44245</v>
      </c>
      <c r="M14" s="1702">
        <f t="shared" si="6"/>
        <v>44250</v>
      </c>
      <c r="N14" s="1702">
        <f t="shared" si="6"/>
        <v>44278</v>
      </c>
      <c r="O14" s="1702">
        <f t="shared" si="6"/>
        <v>44278</v>
      </c>
      <c r="P14" s="1702">
        <f t="shared" si="6"/>
        <v>44312</v>
      </c>
      <c r="Q14" s="1702">
        <f t="shared" si="6"/>
        <v>44342</v>
      </c>
      <c r="R14" s="1702">
        <f t="shared" si="6"/>
        <v>44342</v>
      </c>
      <c r="S14" s="1702">
        <f t="shared" si="6"/>
        <v>44341</v>
      </c>
      <c r="T14" s="1702">
        <f t="shared" si="7"/>
        <v>44341</v>
      </c>
      <c r="U14" s="1702">
        <f t="shared" si="7"/>
        <v>44362</v>
      </c>
      <c r="V14" s="1702">
        <f t="shared" si="7"/>
        <v>44369</v>
      </c>
      <c r="W14" s="1702">
        <f t="shared" si="7"/>
        <v>44372</v>
      </c>
      <c r="X14" s="1702">
        <f t="shared" si="7"/>
        <v>44377</v>
      </c>
      <c r="Y14" s="1702">
        <f t="shared" si="7"/>
        <v>44402</v>
      </c>
      <c r="Z14" s="1702">
        <f t="shared" si="7"/>
        <v>44422</v>
      </c>
      <c r="AA14" s="1702">
        <f t="shared" si="7"/>
        <v>44449</v>
      </c>
      <c r="AB14" s="1702">
        <f t="shared" si="7"/>
        <v>44454</v>
      </c>
      <c r="AC14" s="1702">
        <f t="shared" si="7"/>
        <v>44468</v>
      </c>
      <c r="AD14" s="1702">
        <f t="shared" si="8"/>
        <v>44489</v>
      </c>
      <c r="AE14" s="1702">
        <f t="shared" si="8"/>
        <v>44496</v>
      </c>
      <c r="AF14" s="1702">
        <f t="shared" si="8"/>
        <v>44501</v>
      </c>
      <c r="AG14" s="1702">
        <f t="shared" si="8"/>
        <v>44504</v>
      </c>
      <c r="AH14" s="1702">
        <f t="shared" si="8"/>
        <v>44529</v>
      </c>
      <c r="AI14" s="1702">
        <f t="shared" si="8"/>
        <v>44549</v>
      </c>
      <c r="AJ14" s="1702">
        <f t="shared" si="8"/>
        <v>44549</v>
      </c>
      <c r="AK14" s="1702">
        <f t="shared" si="8"/>
        <v>44559</v>
      </c>
      <c r="AL14" s="1702">
        <f t="shared" si="8"/>
        <v>44575</v>
      </c>
      <c r="AM14" s="1702">
        <f t="shared" si="8"/>
        <v>44579</v>
      </c>
      <c r="AN14" s="1702">
        <f t="shared" si="8"/>
        <v>44588</v>
      </c>
      <c r="AO14" s="1491">
        <f t="shared" si="9"/>
        <v>44588</v>
      </c>
      <c r="AP14" s="1444">
        <v>34225</v>
      </c>
      <c r="AQ14" s="1440">
        <v>44588</v>
      </c>
      <c r="AR14" s="1424">
        <f>VLOOKUP(AP14,Schedule!$B$2:$F$14923,5,0)</f>
        <v>44588</v>
      </c>
      <c r="AS14" s="1424">
        <f t="shared" si="2"/>
        <v>44953</v>
      </c>
      <c r="AT14" s="1492"/>
      <c r="AY14" s="1493"/>
      <c r="AZ14" s="1739"/>
    </row>
    <row r="15" spans="1:52" s="1382" customFormat="1" ht="51.95" customHeight="1" thickBot="1">
      <c r="A15" s="1781"/>
      <c r="B15" s="1489">
        <f t="shared" si="3"/>
        <v>5</v>
      </c>
      <c r="C15" s="1490" t="str">
        <f t="shared" si="4"/>
        <v>У_С</v>
      </c>
      <c r="D15" s="1561" t="str">
        <f t="shared" si="1"/>
        <v>5У_С</v>
      </c>
      <c r="E15" s="1562" t="s">
        <v>133</v>
      </c>
      <c r="F15" s="1563" t="s">
        <v>116</v>
      </c>
      <c r="G15" s="1564" t="str">
        <f t="shared" si="5"/>
        <v>Выполнение строительно-монтажных работ по объектам 21UQZ, 22UQZ, 23UQZ, 24UQZ, 34UQZ, 31UQZ, 32UQZ, 33UQZ, 21UUP, 22UUP, 23UUP, 31UUP, 32UUP, 33UUP, 31UUQ, 32UUQ, 33UUQ, 21UUQ, 22UUQ, 23UUQ, 03UPZ, 04UPZ, 37UPZ, 38UPZ, 27UPZ, 28UPZ</v>
      </c>
      <c r="H15" s="1565" t="s">
        <v>134</v>
      </c>
      <c r="I15" s="1352"/>
      <c r="J15" s="1702">
        <f t="shared" si="6"/>
        <v>44168</v>
      </c>
      <c r="K15" s="1702">
        <f t="shared" si="6"/>
        <v>44196</v>
      </c>
      <c r="L15" s="1702">
        <f t="shared" si="6"/>
        <v>44245</v>
      </c>
      <c r="M15" s="1702">
        <f t="shared" si="6"/>
        <v>44250</v>
      </c>
      <c r="N15" s="1702">
        <f t="shared" si="6"/>
        <v>44278</v>
      </c>
      <c r="O15" s="1702">
        <f t="shared" si="6"/>
        <v>44278</v>
      </c>
      <c r="P15" s="1702">
        <f t="shared" si="6"/>
        <v>44312</v>
      </c>
      <c r="Q15" s="1702">
        <f t="shared" si="6"/>
        <v>44342</v>
      </c>
      <c r="R15" s="1702">
        <f t="shared" si="6"/>
        <v>44342</v>
      </c>
      <c r="S15" s="1702">
        <f t="shared" si="6"/>
        <v>44341</v>
      </c>
      <c r="T15" s="1702">
        <f t="shared" si="7"/>
        <v>44341</v>
      </c>
      <c r="U15" s="1702">
        <f t="shared" si="7"/>
        <v>44362</v>
      </c>
      <c r="V15" s="1702">
        <f t="shared" si="7"/>
        <v>44369</v>
      </c>
      <c r="W15" s="1702">
        <f t="shared" si="7"/>
        <v>44372</v>
      </c>
      <c r="X15" s="1702">
        <f t="shared" si="7"/>
        <v>44377</v>
      </c>
      <c r="Y15" s="1702">
        <f t="shared" si="7"/>
        <v>44402</v>
      </c>
      <c r="Z15" s="1702">
        <f t="shared" si="7"/>
        <v>44422</v>
      </c>
      <c r="AA15" s="1702">
        <f t="shared" si="7"/>
        <v>44449</v>
      </c>
      <c r="AB15" s="1702">
        <f t="shared" si="7"/>
        <v>44454</v>
      </c>
      <c r="AC15" s="1702">
        <f t="shared" si="7"/>
        <v>44468</v>
      </c>
      <c r="AD15" s="1702">
        <f t="shared" si="8"/>
        <v>44489</v>
      </c>
      <c r="AE15" s="1702">
        <f t="shared" si="8"/>
        <v>44496</v>
      </c>
      <c r="AF15" s="1702">
        <f t="shared" si="8"/>
        <v>44501</v>
      </c>
      <c r="AG15" s="1702">
        <f t="shared" si="8"/>
        <v>44504</v>
      </c>
      <c r="AH15" s="1702">
        <f t="shared" si="8"/>
        <v>44529</v>
      </c>
      <c r="AI15" s="1702">
        <f t="shared" si="8"/>
        <v>44549</v>
      </c>
      <c r="AJ15" s="1702">
        <f t="shared" si="8"/>
        <v>44549</v>
      </c>
      <c r="AK15" s="1702">
        <f t="shared" si="8"/>
        <v>44559</v>
      </c>
      <c r="AL15" s="1702">
        <f t="shared" si="8"/>
        <v>44575</v>
      </c>
      <c r="AM15" s="1702">
        <f t="shared" si="8"/>
        <v>44579</v>
      </c>
      <c r="AN15" s="1702">
        <f t="shared" si="8"/>
        <v>44588</v>
      </c>
      <c r="AO15" s="1491">
        <f t="shared" si="9"/>
        <v>44588</v>
      </c>
      <c r="AP15" s="1444">
        <v>34279</v>
      </c>
      <c r="AQ15" s="1440">
        <v>44598</v>
      </c>
      <c r="AR15" s="1424">
        <f>VLOOKUP(AP15,Schedule!$B$2:$F$14923,5,0)</f>
        <v>44598</v>
      </c>
      <c r="AS15" s="1424">
        <f t="shared" si="2"/>
        <v>44963</v>
      </c>
      <c r="AT15" s="1492"/>
      <c r="AY15" s="1493"/>
      <c r="AZ15" s="1739"/>
    </row>
    <row r="16" spans="1:52" s="1382" customFormat="1" ht="51.95" customHeight="1" thickBot="1">
      <c r="A16" s="1781"/>
      <c r="B16" s="1489">
        <f t="shared" si="3"/>
        <v>5</v>
      </c>
      <c r="C16" s="1490" t="str">
        <f t="shared" si="4"/>
        <v>У_С</v>
      </c>
      <c r="D16" s="1561" t="str">
        <f t="shared" si="1"/>
        <v>5У_С</v>
      </c>
      <c r="E16" s="1562" t="s">
        <v>135</v>
      </c>
      <c r="F16" s="1563" t="s">
        <v>116</v>
      </c>
      <c r="G16" s="1564" t="str">
        <f t="shared" si="5"/>
        <v>Выполнение строительно-монтажных работ по объектам 21UQZ, 22UQZ, 23UQZ, 24UQZ, 34UQZ, 31UQZ, 32UQZ, 33UQZ, 21UUP, 22UUP, 23UUP, 31UUP, 32UUP, 33UUP, 31UUQ, 32UUQ, 33UUQ, 21UUQ, 22UUQ, 23UUQ, 03UPZ, 04UPZ, 37UPZ, 38UPZ, 27UPZ, 28UPZ</v>
      </c>
      <c r="H16" s="1565" t="s">
        <v>136</v>
      </c>
      <c r="I16" s="1352"/>
      <c r="J16" s="1702">
        <f t="shared" si="6"/>
        <v>44168</v>
      </c>
      <c r="K16" s="1702">
        <f t="shared" si="6"/>
        <v>44196</v>
      </c>
      <c r="L16" s="1702">
        <f t="shared" si="6"/>
        <v>44245</v>
      </c>
      <c r="M16" s="1702">
        <f t="shared" si="6"/>
        <v>44250</v>
      </c>
      <c r="N16" s="1702">
        <f t="shared" si="6"/>
        <v>44278</v>
      </c>
      <c r="O16" s="1702">
        <f t="shared" si="6"/>
        <v>44278</v>
      </c>
      <c r="P16" s="1702">
        <f t="shared" si="6"/>
        <v>44312</v>
      </c>
      <c r="Q16" s="1702">
        <f t="shared" si="6"/>
        <v>44342</v>
      </c>
      <c r="R16" s="1702">
        <f t="shared" si="6"/>
        <v>44342</v>
      </c>
      <c r="S16" s="1702">
        <f t="shared" si="6"/>
        <v>44341</v>
      </c>
      <c r="T16" s="1702">
        <f t="shared" si="7"/>
        <v>44341</v>
      </c>
      <c r="U16" s="1702">
        <f t="shared" si="7"/>
        <v>44362</v>
      </c>
      <c r="V16" s="1702">
        <f t="shared" si="7"/>
        <v>44369</v>
      </c>
      <c r="W16" s="1702">
        <f t="shared" si="7"/>
        <v>44372</v>
      </c>
      <c r="X16" s="1702">
        <f t="shared" si="7"/>
        <v>44377</v>
      </c>
      <c r="Y16" s="1702">
        <f t="shared" si="7"/>
        <v>44402</v>
      </c>
      <c r="Z16" s="1702">
        <f t="shared" si="7"/>
        <v>44422</v>
      </c>
      <c r="AA16" s="1702">
        <f t="shared" si="7"/>
        <v>44449</v>
      </c>
      <c r="AB16" s="1702">
        <f t="shared" si="7"/>
        <v>44454</v>
      </c>
      <c r="AC16" s="1702">
        <f t="shared" si="7"/>
        <v>44468</v>
      </c>
      <c r="AD16" s="1702">
        <f t="shared" si="8"/>
        <v>44489</v>
      </c>
      <c r="AE16" s="1702">
        <f t="shared" si="8"/>
        <v>44496</v>
      </c>
      <c r="AF16" s="1702">
        <f t="shared" si="8"/>
        <v>44501</v>
      </c>
      <c r="AG16" s="1702">
        <f t="shared" si="8"/>
        <v>44504</v>
      </c>
      <c r="AH16" s="1702">
        <f t="shared" si="8"/>
        <v>44529</v>
      </c>
      <c r="AI16" s="1702">
        <f t="shared" si="8"/>
        <v>44549</v>
      </c>
      <c r="AJ16" s="1702">
        <f t="shared" si="8"/>
        <v>44549</v>
      </c>
      <c r="AK16" s="1702">
        <f t="shared" si="8"/>
        <v>44559</v>
      </c>
      <c r="AL16" s="1702">
        <f t="shared" si="8"/>
        <v>44575</v>
      </c>
      <c r="AM16" s="1702">
        <f t="shared" si="8"/>
        <v>44579</v>
      </c>
      <c r="AN16" s="1702">
        <f t="shared" si="8"/>
        <v>44588</v>
      </c>
      <c r="AO16" s="1491">
        <f t="shared" si="9"/>
        <v>44588</v>
      </c>
      <c r="AP16" s="1444">
        <v>28167</v>
      </c>
      <c r="AQ16" s="1440">
        <v>44700</v>
      </c>
      <c r="AR16" s="1424">
        <f>VLOOKUP(AP16,Schedule!$B$2:$F$14923,5,0)</f>
        <v>44114</v>
      </c>
      <c r="AS16" s="1424">
        <f t="shared" si="2"/>
        <v>44479</v>
      </c>
      <c r="AT16" s="1492"/>
      <c r="AY16" s="1493"/>
      <c r="AZ16" s="1739"/>
    </row>
    <row r="17" spans="1:52" s="1382" customFormat="1" ht="51.95" customHeight="1" thickBot="1">
      <c r="A17" s="1781"/>
      <c r="B17" s="1489">
        <f t="shared" si="3"/>
        <v>5</v>
      </c>
      <c r="C17" s="1490" t="str">
        <f t="shared" si="4"/>
        <v>У_С</v>
      </c>
      <c r="D17" s="1561" t="str">
        <f t="shared" si="1"/>
        <v>5У_С</v>
      </c>
      <c r="E17" s="1562" t="s">
        <v>137</v>
      </c>
      <c r="F17" s="1563" t="s">
        <v>116</v>
      </c>
      <c r="G17" s="1564" t="str">
        <f t="shared" si="5"/>
        <v>Выполнение строительно-монтажных работ по объектам 21UQZ, 22UQZ, 23UQZ, 24UQZ, 34UQZ, 31UQZ, 32UQZ, 33UQZ, 21UUP, 22UUP, 23UUP, 31UUP, 32UUP, 33UUP, 31UUQ, 32UUQ, 33UUQ, 21UUQ, 22UUQ, 23UUQ, 03UPZ, 04UPZ, 37UPZ, 38UPZ, 27UPZ, 28UPZ</v>
      </c>
      <c r="H17" s="1565" t="s">
        <v>138</v>
      </c>
      <c r="I17" s="1352"/>
      <c r="J17" s="1702">
        <f t="shared" si="6"/>
        <v>44168</v>
      </c>
      <c r="K17" s="1702">
        <f t="shared" si="6"/>
        <v>44196</v>
      </c>
      <c r="L17" s="1702">
        <f t="shared" si="6"/>
        <v>44245</v>
      </c>
      <c r="M17" s="1702">
        <f t="shared" si="6"/>
        <v>44250</v>
      </c>
      <c r="N17" s="1702">
        <f t="shared" si="6"/>
        <v>44278</v>
      </c>
      <c r="O17" s="1702">
        <f t="shared" si="6"/>
        <v>44278</v>
      </c>
      <c r="P17" s="1702">
        <f t="shared" si="6"/>
        <v>44312</v>
      </c>
      <c r="Q17" s="1702">
        <f t="shared" si="6"/>
        <v>44342</v>
      </c>
      <c r="R17" s="1702">
        <f t="shared" si="6"/>
        <v>44342</v>
      </c>
      <c r="S17" s="1702">
        <f t="shared" si="6"/>
        <v>44341</v>
      </c>
      <c r="T17" s="1702">
        <f t="shared" si="7"/>
        <v>44341</v>
      </c>
      <c r="U17" s="1702">
        <f t="shared" si="7"/>
        <v>44362</v>
      </c>
      <c r="V17" s="1702">
        <f t="shared" si="7"/>
        <v>44369</v>
      </c>
      <c r="W17" s="1702">
        <f t="shared" si="7"/>
        <v>44372</v>
      </c>
      <c r="X17" s="1702">
        <f t="shared" si="7"/>
        <v>44377</v>
      </c>
      <c r="Y17" s="1702">
        <f t="shared" si="7"/>
        <v>44402</v>
      </c>
      <c r="Z17" s="1702">
        <f t="shared" si="7"/>
        <v>44422</v>
      </c>
      <c r="AA17" s="1702">
        <f t="shared" si="7"/>
        <v>44449</v>
      </c>
      <c r="AB17" s="1702">
        <f t="shared" si="7"/>
        <v>44454</v>
      </c>
      <c r="AC17" s="1702">
        <f t="shared" si="7"/>
        <v>44468</v>
      </c>
      <c r="AD17" s="1702">
        <f t="shared" si="8"/>
        <v>44489</v>
      </c>
      <c r="AE17" s="1702">
        <f t="shared" si="8"/>
        <v>44496</v>
      </c>
      <c r="AF17" s="1702">
        <f t="shared" si="8"/>
        <v>44501</v>
      </c>
      <c r="AG17" s="1702">
        <f t="shared" si="8"/>
        <v>44504</v>
      </c>
      <c r="AH17" s="1702">
        <f t="shared" si="8"/>
        <v>44529</v>
      </c>
      <c r="AI17" s="1702">
        <f t="shared" si="8"/>
        <v>44549</v>
      </c>
      <c r="AJ17" s="1702">
        <f t="shared" si="8"/>
        <v>44549</v>
      </c>
      <c r="AK17" s="1702">
        <f t="shared" si="8"/>
        <v>44559</v>
      </c>
      <c r="AL17" s="1702">
        <f t="shared" si="8"/>
        <v>44575</v>
      </c>
      <c r="AM17" s="1702">
        <f t="shared" si="8"/>
        <v>44579</v>
      </c>
      <c r="AN17" s="1702">
        <f t="shared" si="8"/>
        <v>44588</v>
      </c>
      <c r="AO17" s="1491">
        <f t="shared" si="9"/>
        <v>44588</v>
      </c>
      <c r="AP17" s="1444">
        <v>28167</v>
      </c>
      <c r="AQ17" s="1440">
        <v>44700</v>
      </c>
      <c r="AR17" s="1424">
        <f>VLOOKUP(AP17,Schedule!$B$2:$F$14923,5,0)</f>
        <v>44114</v>
      </c>
      <c r="AS17" s="1424">
        <f t="shared" si="2"/>
        <v>44479</v>
      </c>
      <c r="AT17" s="1492"/>
      <c r="AY17" s="1493"/>
      <c r="AZ17" s="1739"/>
    </row>
    <row r="18" spans="1:52" s="1382" customFormat="1" ht="51.95" customHeight="1" thickBot="1">
      <c r="A18" s="1781"/>
      <c r="B18" s="1489">
        <f t="shared" si="3"/>
        <v>5</v>
      </c>
      <c r="C18" s="1490" t="str">
        <f t="shared" si="4"/>
        <v>У_С</v>
      </c>
      <c r="D18" s="1561" t="str">
        <f t="shared" si="1"/>
        <v>5У_С</v>
      </c>
      <c r="E18" s="1562" t="s">
        <v>139</v>
      </c>
      <c r="F18" s="1563" t="s">
        <v>116</v>
      </c>
      <c r="G18" s="1564" t="str">
        <f t="shared" si="5"/>
        <v>Выполнение строительно-монтажных работ по объектам 21UQZ, 22UQZ, 23UQZ, 24UQZ, 34UQZ, 31UQZ, 32UQZ, 33UQZ, 21UUP, 22UUP, 23UUP, 31UUP, 32UUP, 33UUP, 31UUQ, 32UUQ, 33UUQ, 21UUQ, 22UUQ, 23UUQ, 03UPZ, 04UPZ, 37UPZ, 38UPZ, 27UPZ, 28UPZ</v>
      </c>
      <c r="H18" s="1565" t="s">
        <v>140</v>
      </c>
      <c r="I18" s="1352"/>
      <c r="J18" s="1702">
        <f t="shared" si="6"/>
        <v>44168</v>
      </c>
      <c r="K18" s="1702">
        <f t="shared" si="6"/>
        <v>44196</v>
      </c>
      <c r="L18" s="1702">
        <f t="shared" si="6"/>
        <v>44245</v>
      </c>
      <c r="M18" s="1702">
        <f t="shared" si="6"/>
        <v>44250</v>
      </c>
      <c r="N18" s="1702">
        <f t="shared" si="6"/>
        <v>44278</v>
      </c>
      <c r="O18" s="1702">
        <f t="shared" si="6"/>
        <v>44278</v>
      </c>
      <c r="P18" s="1702">
        <f t="shared" si="6"/>
        <v>44312</v>
      </c>
      <c r="Q18" s="1702">
        <f t="shared" si="6"/>
        <v>44342</v>
      </c>
      <c r="R18" s="1702">
        <f t="shared" si="6"/>
        <v>44342</v>
      </c>
      <c r="S18" s="1702">
        <f t="shared" si="6"/>
        <v>44341</v>
      </c>
      <c r="T18" s="1702">
        <f t="shared" si="7"/>
        <v>44341</v>
      </c>
      <c r="U18" s="1702">
        <f t="shared" si="7"/>
        <v>44362</v>
      </c>
      <c r="V18" s="1702">
        <f t="shared" si="7"/>
        <v>44369</v>
      </c>
      <c r="W18" s="1702">
        <f t="shared" si="7"/>
        <v>44372</v>
      </c>
      <c r="X18" s="1702">
        <f t="shared" si="7"/>
        <v>44377</v>
      </c>
      <c r="Y18" s="1702">
        <f t="shared" si="7"/>
        <v>44402</v>
      </c>
      <c r="Z18" s="1702">
        <f t="shared" si="7"/>
        <v>44422</v>
      </c>
      <c r="AA18" s="1702">
        <f t="shared" si="7"/>
        <v>44449</v>
      </c>
      <c r="AB18" s="1702">
        <f t="shared" si="7"/>
        <v>44454</v>
      </c>
      <c r="AC18" s="1702">
        <f t="shared" si="7"/>
        <v>44468</v>
      </c>
      <c r="AD18" s="1702">
        <f t="shared" si="8"/>
        <v>44489</v>
      </c>
      <c r="AE18" s="1702">
        <f t="shared" si="8"/>
        <v>44496</v>
      </c>
      <c r="AF18" s="1702">
        <f t="shared" si="8"/>
        <v>44501</v>
      </c>
      <c r="AG18" s="1702">
        <f t="shared" si="8"/>
        <v>44504</v>
      </c>
      <c r="AH18" s="1702">
        <f t="shared" si="8"/>
        <v>44529</v>
      </c>
      <c r="AI18" s="1702">
        <f t="shared" si="8"/>
        <v>44549</v>
      </c>
      <c r="AJ18" s="1702">
        <f t="shared" si="8"/>
        <v>44549</v>
      </c>
      <c r="AK18" s="1702">
        <f t="shared" si="8"/>
        <v>44559</v>
      </c>
      <c r="AL18" s="1702">
        <f t="shared" si="8"/>
        <v>44575</v>
      </c>
      <c r="AM18" s="1702">
        <f t="shared" si="8"/>
        <v>44579</v>
      </c>
      <c r="AN18" s="1702">
        <f t="shared" si="8"/>
        <v>44588</v>
      </c>
      <c r="AO18" s="1491">
        <f t="shared" si="9"/>
        <v>44588</v>
      </c>
      <c r="AP18" s="1444">
        <v>28181</v>
      </c>
      <c r="AQ18" s="1443">
        <v>44910</v>
      </c>
      <c r="AR18" s="1424">
        <f>VLOOKUP(AP18,Schedule!$B$2:$F$14923,5,0)</f>
        <v>44114</v>
      </c>
      <c r="AS18" s="1424">
        <f t="shared" si="2"/>
        <v>44479</v>
      </c>
      <c r="AT18" s="1492"/>
      <c r="AY18" s="1493"/>
      <c r="AZ18" s="1739"/>
    </row>
    <row r="19" spans="1:52" s="1382" customFormat="1" ht="51.95" customHeight="1" thickBot="1">
      <c r="A19" s="1781"/>
      <c r="B19" s="1489">
        <f t="shared" si="3"/>
        <v>5</v>
      </c>
      <c r="C19" s="1490" t="str">
        <f t="shared" si="4"/>
        <v>У_С</v>
      </c>
      <c r="D19" s="1561" t="str">
        <f t="shared" si="1"/>
        <v>5У_С</v>
      </c>
      <c r="E19" s="1562" t="s">
        <v>141</v>
      </c>
      <c r="F19" s="1563" t="s">
        <v>116</v>
      </c>
      <c r="G19" s="1564" t="str">
        <f t="shared" si="5"/>
        <v>Выполнение строительно-монтажных работ по объектам 21UQZ, 22UQZ, 23UQZ, 24UQZ, 34UQZ, 31UQZ, 32UQZ, 33UQZ, 21UUP, 22UUP, 23UUP, 31UUP, 32UUP, 33UUP, 31UUQ, 32UUQ, 33UUQ, 21UUQ, 22UUQ, 23UUQ, 03UPZ, 04UPZ, 37UPZ, 38UPZ, 27UPZ, 28UPZ</v>
      </c>
      <c r="H19" s="1565" t="s">
        <v>142</v>
      </c>
      <c r="I19" s="1352"/>
      <c r="J19" s="1702">
        <f t="shared" ref="J19:S33" si="10">J$8</f>
        <v>44168</v>
      </c>
      <c r="K19" s="1702">
        <f t="shared" si="10"/>
        <v>44196</v>
      </c>
      <c r="L19" s="1702">
        <f t="shared" si="10"/>
        <v>44245</v>
      </c>
      <c r="M19" s="1702">
        <f t="shared" si="10"/>
        <v>44250</v>
      </c>
      <c r="N19" s="1702">
        <f t="shared" si="10"/>
        <v>44278</v>
      </c>
      <c r="O19" s="1702">
        <f t="shared" si="10"/>
        <v>44278</v>
      </c>
      <c r="P19" s="1702">
        <f t="shared" si="10"/>
        <v>44312</v>
      </c>
      <c r="Q19" s="1702">
        <f t="shared" si="10"/>
        <v>44342</v>
      </c>
      <c r="R19" s="1702">
        <f t="shared" si="10"/>
        <v>44342</v>
      </c>
      <c r="S19" s="1702">
        <f t="shared" si="10"/>
        <v>44341</v>
      </c>
      <c r="T19" s="1702">
        <f t="shared" ref="T19:AC33" si="11">T$8</f>
        <v>44341</v>
      </c>
      <c r="U19" s="1702">
        <f t="shared" si="11"/>
        <v>44362</v>
      </c>
      <c r="V19" s="1702">
        <f t="shared" si="11"/>
        <v>44369</v>
      </c>
      <c r="W19" s="1702">
        <f t="shared" si="11"/>
        <v>44372</v>
      </c>
      <c r="X19" s="1702">
        <f t="shared" si="11"/>
        <v>44377</v>
      </c>
      <c r="Y19" s="1702">
        <f t="shared" si="11"/>
        <v>44402</v>
      </c>
      <c r="Z19" s="1702">
        <f t="shared" si="11"/>
        <v>44422</v>
      </c>
      <c r="AA19" s="1702">
        <f t="shared" si="11"/>
        <v>44449</v>
      </c>
      <c r="AB19" s="1702">
        <f t="shared" si="11"/>
        <v>44454</v>
      </c>
      <c r="AC19" s="1702">
        <f t="shared" si="11"/>
        <v>44468</v>
      </c>
      <c r="AD19" s="1702">
        <f t="shared" ref="AD19:AN33" si="12">AD$8</f>
        <v>44489</v>
      </c>
      <c r="AE19" s="1702">
        <f t="shared" si="12"/>
        <v>44496</v>
      </c>
      <c r="AF19" s="1702">
        <f t="shared" si="12"/>
        <v>44501</v>
      </c>
      <c r="AG19" s="1702">
        <f t="shared" si="12"/>
        <v>44504</v>
      </c>
      <c r="AH19" s="1702">
        <f t="shared" si="12"/>
        <v>44529</v>
      </c>
      <c r="AI19" s="1702">
        <f t="shared" si="12"/>
        <v>44549</v>
      </c>
      <c r="AJ19" s="1702">
        <f t="shared" si="12"/>
        <v>44549</v>
      </c>
      <c r="AK19" s="1702">
        <f t="shared" si="12"/>
        <v>44559</v>
      </c>
      <c r="AL19" s="1702">
        <f t="shared" si="12"/>
        <v>44575</v>
      </c>
      <c r="AM19" s="1702">
        <f t="shared" si="12"/>
        <v>44579</v>
      </c>
      <c r="AN19" s="1702">
        <f t="shared" si="12"/>
        <v>44588</v>
      </c>
      <c r="AO19" s="1491">
        <f t="shared" si="9"/>
        <v>44588</v>
      </c>
      <c r="AP19" s="1444">
        <v>34507</v>
      </c>
      <c r="AQ19" s="1443">
        <v>44598</v>
      </c>
      <c r="AR19" s="1424">
        <f>VLOOKUP(AP19,Schedule!$B$2:$F$14923,5,0)</f>
        <v>44598</v>
      </c>
      <c r="AS19" s="1424">
        <f t="shared" si="2"/>
        <v>44963</v>
      </c>
      <c r="AT19" s="1492"/>
      <c r="AY19" s="1493"/>
      <c r="AZ19" s="1739"/>
    </row>
    <row r="20" spans="1:52" s="1382" customFormat="1" ht="51.95" customHeight="1" thickBot="1">
      <c r="A20" s="1781"/>
      <c r="B20" s="1489">
        <f t="shared" si="3"/>
        <v>5</v>
      </c>
      <c r="C20" s="1490" t="str">
        <f t="shared" si="4"/>
        <v>У_С</v>
      </c>
      <c r="D20" s="1561" t="str">
        <f t="shared" si="1"/>
        <v>5У_С</v>
      </c>
      <c r="E20" s="1562" t="s">
        <v>143</v>
      </c>
      <c r="F20" s="1563" t="s">
        <v>116</v>
      </c>
      <c r="G20" s="1564" t="str">
        <f t="shared" si="5"/>
        <v>Выполнение строительно-монтажных работ по объектам 21UQZ, 22UQZ, 23UQZ, 24UQZ, 34UQZ, 31UQZ, 32UQZ, 33UQZ, 21UUP, 22UUP, 23UUP, 31UUP, 32UUP, 33UUP, 31UUQ, 32UUQ, 33UUQ, 21UUQ, 22UUQ, 23UUQ, 03UPZ, 04UPZ, 37UPZ, 38UPZ, 27UPZ, 28UPZ</v>
      </c>
      <c r="H20" s="1565" t="s">
        <v>144</v>
      </c>
      <c r="I20" s="1352"/>
      <c r="J20" s="1702">
        <f t="shared" si="10"/>
        <v>44168</v>
      </c>
      <c r="K20" s="1702">
        <f t="shared" si="10"/>
        <v>44196</v>
      </c>
      <c r="L20" s="1702">
        <f t="shared" si="10"/>
        <v>44245</v>
      </c>
      <c r="M20" s="1702">
        <f t="shared" si="10"/>
        <v>44250</v>
      </c>
      <c r="N20" s="1702">
        <f t="shared" si="10"/>
        <v>44278</v>
      </c>
      <c r="O20" s="1702">
        <f t="shared" si="10"/>
        <v>44278</v>
      </c>
      <c r="P20" s="1702">
        <f t="shared" si="10"/>
        <v>44312</v>
      </c>
      <c r="Q20" s="1702">
        <f t="shared" si="10"/>
        <v>44342</v>
      </c>
      <c r="R20" s="1702">
        <f t="shared" si="10"/>
        <v>44342</v>
      </c>
      <c r="S20" s="1702">
        <f t="shared" si="10"/>
        <v>44341</v>
      </c>
      <c r="T20" s="1702">
        <f t="shared" si="11"/>
        <v>44341</v>
      </c>
      <c r="U20" s="1702">
        <f t="shared" si="11"/>
        <v>44362</v>
      </c>
      <c r="V20" s="1702">
        <f t="shared" si="11"/>
        <v>44369</v>
      </c>
      <c r="W20" s="1702">
        <f t="shared" si="11"/>
        <v>44372</v>
      </c>
      <c r="X20" s="1702">
        <f t="shared" si="11"/>
        <v>44377</v>
      </c>
      <c r="Y20" s="1702">
        <f t="shared" si="11"/>
        <v>44402</v>
      </c>
      <c r="Z20" s="1702">
        <f t="shared" si="11"/>
        <v>44422</v>
      </c>
      <c r="AA20" s="1702">
        <f t="shared" si="11"/>
        <v>44449</v>
      </c>
      <c r="AB20" s="1702">
        <f t="shared" si="11"/>
        <v>44454</v>
      </c>
      <c r="AC20" s="1702">
        <f t="shared" si="11"/>
        <v>44468</v>
      </c>
      <c r="AD20" s="1702">
        <f t="shared" si="12"/>
        <v>44489</v>
      </c>
      <c r="AE20" s="1702">
        <f t="shared" si="12"/>
        <v>44496</v>
      </c>
      <c r="AF20" s="1702">
        <f t="shared" si="12"/>
        <v>44501</v>
      </c>
      <c r="AG20" s="1702">
        <f t="shared" si="12"/>
        <v>44504</v>
      </c>
      <c r="AH20" s="1702">
        <f t="shared" si="12"/>
        <v>44529</v>
      </c>
      <c r="AI20" s="1702">
        <f t="shared" si="12"/>
        <v>44549</v>
      </c>
      <c r="AJ20" s="1702">
        <f t="shared" si="12"/>
        <v>44549</v>
      </c>
      <c r="AK20" s="1702">
        <f t="shared" si="12"/>
        <v>44559</v>
      </c>
      <c r="AL20" s="1702">
        <f t="shared" si="12"/>
        <v>44575</v>
      </c>
      <c r="AM20" s="1702">
        <f t="shared" si="12"/>
        <v>44579</v>
      </c>
      <c r="AN20" s="1702">
        <f t="shared" si="12"/>
        <v>44588</v>
      </c>
      <c r="AO20" s="1491">
        <f t="shared" si="9"/>
        <v>44588</v>
      </c>
      <c r="AP20" s="1444">
        <v>34507</v>
      </c>
      <c r="AQ20" s="1443">
        <v>44598</v>
      </c>
      <c r="AR20" s="1424">
        <f>VLOOKUP(AP20,Schedule!$B$2:$F$14923,5,0)</f>
        <v>44598</v>
      </c>
      <c r="AS20" s="1424">
        <f t="shared" si="2"/>
        <v>44963</v>
      </c>
      <c r="AT20" s="1492"/>
      <c r="AY20" s="1493"/>
      <c r="AZ20" s="1739"/>
    </row>
    <row r="21" spans="1:52" s="1382" customFormat="1" ht="51.95" customHeight="1" thickBot="1">
      <c r="A21" s="1781"/>
      <c r="B21" s="1489">
        <f t="shared" si="3"/>
        <v>5</v>
      </c>
      <c r="C21" s="1490" t="str">
        <f t="shared" si="4"/>
        <v>У_С</v>
      </c>
      <c r="D21" s="1561" t="str">
        <f t="shared" si="1"/>
        <v>5У_С</v>
      </c>
      <c r="E21" s="1562" t="s">
        <v>145</v>
      </c>
      <c r="F21" s="1563" t="s">
        <v>116</v>
      </c>
      <c r="G21" s="1564" t="str">
        <f t="shared" si="5"/>
        <v>Выполнение строительно-монтажных работ по объектам 21UQZ, 22UQZ, 23UQZ, 24UQZ, 34UQZ, 31UQZ, 32UQZ, 33UQZ, 21UUP, 22UUP, 23UUP, 31UUP, 32UUP, 33UUP, 31UUQ, 32UUQ, 33UUQ, 21UUQ, 22UUQ, 23UUQ, 03UPZ, 04UPZ, 37UPZ, 38UPZ, 27UPZ, 28UPZ</v>
      </c>
      <c r="H21" s="1565" t="s">
        <v>146</v>
      </c>
      <c r="I21" s="1352"/>
      <c r="J21" s="1702">
        <f t="shared" si="10"/>
        <v>44168</v>
      </c>
      <c r="K21" s="1702">
        <f t="shared" si="10"/>
        <v>44196</v>
      </c>
      <c r="L21" s="1702">
        <f t="shared" si="10"/>
        <v>44245</v>
      </c>
      <c r="M21" s="1702">
        <f t="shared" si="10"/>
        <v>44250</v>
      </c>
      <c r="N21" s="1702">
        <f t="shared" si="10"/>
        <v>44278</v>
      </c>
      <c r="O21" s="1702">
        <f t="shared" si="10"/>
        <v>44278</v>
      </c>
      <c r="P21" s="1702">
        <f t="shared" si="10"/>
        <v>44312</v>
      </c>
      <c r="Q21" s="1702">
        <f t="shared" si="10"/>
        <v>44342</v>
      </c>
      <c r="R21" s="1702">
        <f t="shared" si="10"/>
        <v>44342</v>
      </c>
      <c r="S21" s="1702">
        <f t="shared" si="10"/>
        <v>44341</v>
      </c>
      <c r="T21" s="1702">
        <f t="shared" si="11"/>
        <v>44341</v>
      </c>
      <c r="U21" s="1702">
        <f t="shared" si="11"/>
        <v>44362</v>
      </c>
      <c r="V21" s="1702">
        <f t="shared" si="11"/>
        <v>44369</v>
      </c>
      <c r="W21" s="1702">
        <f t="shared" si="11"/>
        <v>44372</v>
      </c>
      <c r="X21" s="1702">
        <f t="shared" si="11"/>
        <v>44377</v>
      </c>
      <c r="Y21" s="1702">
        <f t="shared" si="11"/>
        <v>44402</v>
      </c>
      <c r="Z21" s="1702">
        <f t="shared" si="11"/>
        <v>44422</v>
      </c>
      <c r="AA21" s="1702">
        <f t="shared" si="11"/>
        <v>44449</v>
      </c>
      <c r="AB21" s="1702">
        <f t="shared" si="11"/>
        <v>44454</v>
      </c>
      <c r="AC21" s="1702">
        <f t="shared" si="11"/>
        <v>44468</v>
      </c>
      <c r="AD21" s="1702">
        <f t="shared" si="12"/>
        <v>44489</v>
      </c>
      <c r="AE21" s="1702">
        <f t="shared" si="12"/>
        <v>44496</v>
      </c>
      <c r="AF21" s="1702">
        <f t="shared" si="12"/>
        <v>44501</v>
      </c>
      <c r="AG21" s="1702">
        <f t="shared" si="12"/>
        <v>44504</v>
      </c>
      <c r="AH21" s="1702">
        <f t="shared" si="12"/>
        <v>44529</v>
      </c>
      <c r="AI21" s="1702">
        <f t="shared" si="12"/>
        <v>44549</v>
      </c>
      <c r="AJ21" s="1702">
        <f t="shared" si="12"/>
        <v>44549</v>
      </c>
      <c r="AK21" s="1702">
        <f t="shared" si="12"/>
        <v>44559</v>
      </c>
      <c r="AL21" s="1702">
        <f t="shared" si="12"/>
        <v>44575</v>
      </c>
      <c r="AM21" s="1702">
        <f t="shared" si="12"/>
        <v>44579</v>
      </c>
      <c r="AN21" s="1702">
        <f t="shared" si="12"/>
        <v>44588</v>
      </c>
      <c r="AO21" s="1491">
        <f t="shared" si="9"/>
        <v>44588</v>
      </c>
      <c r="AP21" s="1444">
        <v>34522</v>
      </c>
      <c r="AQ21" s="1443">
        <v>44973</v>
      </c>
      <c r="AR21" s="1424">
        <f>VLOOKUP(AP21,Schedule!$B$2:$F$14923,5,0)</f>
        <v>44973</v>
      </c>
      <c r="AS21" s="1424">
        <f t="shared" si="2"/>
        <v>45338</v>
      </c>
      <c r="AT21" s="1492"/>
      <c r="AY21" s="1493"/>
      <c r="AZ21" s="1739"/>
    </row>
    <row r="22" spans="1:52" s="1382" customFormat="1" ht="51.95" customHeight="1" thickBot="1">
      <c r="A22" s="1781"/>
      <c r="B22" s="1489">
        <f t="shared" si="3"/>
        <v>5</v>
      </c>
      <c r="C22" s="1490" t="str">
        <f t="shared" si="4"/>
        <v>У_С</v>
      </c>
      <c r="D22" s="1561" t="str">
        <f t="shared" si="1"/>
        <v>5У_С</v>
      </c>
      <c r="E22" s="1562" t="s">
        <v>147</v>
      </c>
      <c r="F22" s="1563" t="s">
        <v>116</v>
      </c>
      <c r="G22" s="1564" t="str">
        <f t="shared" si="5"/>
        <v>Выполнение строительно-монтажных работ по объектам 21UQZ, 22UQZ, 23UQZ, 24UQZ, 34UQZ, 31UQZ, 32UQZ, 33UQZ, 21UUP, 22UUP, 23UUP, 31UUP, 32UUP, 33UUP, 31UUQ, 32UUQ, 33UUQ, 21UUQ, 22UUQ, 23UUQ, 03UPZ, 04UPZ, 37UPZ, 38UPZ, 27UPZ, 28UPZ</v>
      </c>
      <c r="H22" s="1565" t="s">
        <v>148</v>
      </c>
      <c r="I22" s="1352"/>
      <c r="J22" s="1702">
        <f t="shared" si="10"/>
        <v>44168</v>
      </c>
      <c r="K22" s="1702">
        <f t="shared" si="10"/>
        <v>44196</v>
      </c>
      <c r="L22" s="1702">
        <f t="shared" si="10"/>
        <v>44245</v>
      </c>
      <c r="M22" s="1702">
        <f t="shared" si="10"/>
        <v>44250</v>
      </c>
      <c r="N22" s="1702">
        <f t="shared" si="10"/>
        <v>44278</v>
      </c>
      <c r="O22" s="1702">
        <f t="shared" si="10"/>
        <v>44278</v>
      </c>
      <c r="P22" s="1702">
        <f t="shared" si="10"/>
        <v>44312</v>
      </c>
      <c r="Q22" s="1702">
        <f t="shared" si="10"/>
        <v>44342</v>
      </c>
      <c r="R22" s="1702">
        <f t="shared" si="10"/>
        <v>44342</v>
      </c>
      <c r="S22" s="1702">
        <f t="shared" si="10"/>
        <v>44341</v>
      </c>
      <c r="T22" s="1702">
        <f t="shared" si="11"/>
        <v>44341</v>
      </c>
      <c r="U22" s="1702">
        <f t="shared" si="11"/>
        <v>44362</v>
      </c>
      <c r="V22" s="1702">
        <f t="shared" si="11"/>
        <v>44369</v>
      </c>
      <c r="W22" s="1702">
        <f t="shared" si="11"/>
        <v>44372</v>
      </c>
      <c r="X22" s="1702">
        <f t="shared" si="11"/>
        <v>44377</v>
      </c>
      <c r="Y22" s="1702">
        <f t="shared" si="11"/>
        <v>44402</v>
      </c>
      <c r="Z22" s="1702">
        <f t="shared" si="11"/>
        <v>44422</v>
      </c>
      <c r="AA22" s="1702">
        <f t="shared" si="11"/>
        <v>44449</v>
      </c>
      <c r="AB22" s="1702">
        <f t="shared" si="11"/>
        <v>44454</v>
      </c>
      <c r="AC22" s="1702">
        <f t="shared" si="11"/>
        <v>44468</v>
      </c>
      <c r="AD22" s="1702">
        <f t="shared" si="12"/>
        <v>44489</v>
      </c>
      <c r="AE22" s="1702">
        <f t="shared" si="12"/>
        <v>44496</v>
      </c>
      <c r="AF22" s="1702">
        <f t="shared" si="12"/>
        <v>44501</v>
      </c>
      <c r="AG22" s="1702">
        <f t="shared" si="12"/>
        <v>44504</v>
      </c>
      <c r="AH22" s="1702">
        <f t="shared" si="12"/>
        <v>44529</v>
      </c>
      <c r="AI22" s="1702">
        <f t="shared" si="12"/>
        <v>44549</v>
      </c>
      <c r="AJ22" s="1702">
        <f t="shared" si="12"/>
        <v>44549</v>
      </c>
      <c r="AK22" s="1702">
        <f t="shared" si="12"/>
        <v>44559</v>
      </c>
      <c r="AL22" s="1702">
        <f t="shared" si="12"/>
        <v>44575</v>
      </c>
      <c r="AM22" s="1702">
        <f t="shared" si="12"/>
        <v>44579</v>
      </c>
      <c r="AN22" s="1702">
        <f t="shared" si="12"/>
        <v>44588</v>
      </c>
      <c r="AO22" s="1491">
        <f t="shared" si="9"/>
        <v>44588</v>
      </c>
      <c r="AP22" s="1444">
        <v>34548</v>
      </c>
      <c r="AQ22" s="1443">
        <v>44598</v>
      </c>
      <c r="AR22" s="1424">
        <f>VLOOKUP(AP22,Schedule!$B$2:$F$14923,5,0)</f>
        <v>44598</v>
      </c>
      <c r="AS22" s="1424">
        <f t="shared" si="2"/>
        <v>44963</v>
      </c>
      <c r="AT22" s="1492"/>
      <c r="AY22" s="1493"/>
      <c r="AZ22" s="1739"/>
    </row>
    <row r="23" spans="1:52" s="1382" customFormat="1" ht="51.95" customHeight="1" thickBot="1">
      <c r="A23" s="1781"/>
      <c r="B23" s="1489">
        <f t="shared" si="3"/>
        <v>5</v>
      </c>
      <c r="C23" s="1490" t="str">
        <f t="shared" si="4"/>
        <v>У_С</v>
      </c>
      <c r="D23" s="1561" t="str">
        <f t="shared" si="1"/>
        <v>5У_С</v>
      </c>
      <c r="E23" s="1562" t="s">
        <v>149</v>
      </c>
      <c r="F23" s="1563" t="s">
        <v>116</v>
      </c>
      <c r="G23" s="1564" t="str">
        <f t="shared" si="5"/>
        <v>Выполнение строительно-монтажных работ по объектам 21UQZ, 22UQZ, 23UQZ, 24UQZ, 34UQZ, 31UQZ, 32UQZ, 33UQZ, 21UUP, 22UUP, 23UUP, 31UUP, 32UUP, 33UUP, 31UUQ, 32UUQ, 33UUQ, 21UUQ, 22UUQ, 23UUQ, 03UPZ, 04UPZ, 37UPZ, 38UPZ, 27UPZ, 28UPZ</v>
      </c>
      <c r="H23" s="1565" t="s">
        <v>150</v>
      </c>
      <c r="I23" s="1352"/>
      <c r="J23" s="1702">
        <f t="shared" si="10"/>
        <v>44168</v>
      </c>
      <c r="K23" s="1702">
        <f t="shared" si="10"/>
        <v>44196</v>
      </c>
      <c r="L23" s="1702">
        <f t="shared" si="10"/>
        <v>44245</v>
      </c>
      <c r="M23" s="1702">
        <f t="shared" si="10"/>
        <v>44250</v>
      </c>
      <c r="N23" s="1702">
        <f t="shared" si="10"/>
        <v>44278</v>
      </c>
      <c r="O23" s="1702">
        <f t="shared" si="10"/>
        <v>44278</v>
      </c>
      <c r="P23" s="1702">
        <f t="shared" si="10"/>
        <v>44312</v>
      </c>
      <c r="Q23" s="1702">
        <f t="shared" si="10"/>
        <v>44342</v>
      </c>
      <c r="R23" s="1702">
        <f t="shared" si="10"/>
        <v>44342</v>
      </c>
      <c r="S23" s="1702">
        <f t="shared" si="10"/>
        <v>44341</v>
      </c>
      <c r="T23" s="1702">
        <f t="shared" si="11"/>
        <v>44341</v>
      </c>
      <c r="U23" s="1702">
        <f t="shared" si="11"/>
        <v>44362</v>
      </c>
      <c r="V23" s="1702">
        <f t="shared" si="11"/>
        <v>44369</v>
      </c>
      <c r="W23" s="1702">
        <f t="shared" si="11"/>
        <v>44372</v>
      </c>
      <c r="X23" s="1702">
        <f t="shared" si="11"/>
        <v>44377</v>
      </c>
      <c r="Y23" s="1702">
        <f t="shared" si="11"/>
        <v>44402</v>
      </c>
      <c r="Z23" s="1702">
        <f t="shared" si="11"/>
        <v>44422</v>
      </c>
      <c r="AA23" s="1702">
        <f t="shared" si="11"/>
        <v>44449</v>
      </c>
      <c r="AB23" s="1702">
        <f t="shared" si="11"/>
        <v>44454</v>
      </c>
      <c r="AC23" s="1702">
        <f t="shared" si="11"/>
        <v>44468</v>
      </c>
      <c r="AD23" s="1702">
        <f t="shared" si="12"/>
        <v>44489</v>
      </c>
      <c r="AE23" s="1702">
        <f t="shared" si="12"/>
        <v>44496</v>
      </c>
      <c r="AF23" s="1702">
        <f t="shared" si="12"/>
        <v>44501</v>
      </c>
      <c r="AG23" s="1702">
        <f t="shared" si="12"/>
        <v>44504</v>
      </c>
      <c r="AH23" s="1702">
        <f t="shared" si="12"/>
        <v>44529</v>
      </c>
      <c r="AI23" s="1702">
        <f t="shared" si="12"/>
        <v>44549</v>
      </c>
      <c r="AJ23" s="1702">
        <f t="shared" si="12"/>
        <v>44549</v>
      </c>
      <c r="AK23" s="1702">
        <f t="shared" si="12"/>
        <v>44559</v>
      </c>
      <c r="AL23" s="1702">
        <f t="shared" si="12"/>
        <v>44575</v>
      </c>
      <c r="AM23" s="1702">
        <f t="shared" si="12"/>
        <v>44579</v>
      </c>
      <c r="AN23" s="1702">
        <f t="shared" si="12"/>
        <v>44588</v>
      </c>
      <c r="AO23" s="1491">
        <f t="shared" si="9"/>
        <v>44588</v>
      </c>
      <c r="AP23" s="1444">
        <v>34548</v>
      </c>
      <c r="AQ23" s="1443">
        <v>44598</v>
      </c>
      <c r="AR23" s="1424">
        <f>VLOOKUP(AP23,Schedule!$B$2:$F$14923,5,0)</f>
        <v>44598</v>
      </c>
      <c r="AS23" s="1424">
        <f t="shared" si="2"/>
        <v>44963</v>
      </c>
      <c r="AT23" s="1492"/>
      <c r="AY23" s="1493"/>
      <c r="AZ23" s="1739"/>
    </row>
    <row r="24" spans="1:52" s="1382" customFormat="1" ht="51.95" customHeight="1" thickBot="1">
      <c r="A24" s="1781"/>
      <c r="B24" s="1489">
        <f t="shared" si="3"/>
        <v>5</v>
      </c>
      <c r="C24" s="1490" t="str">
        <f t="shared" si="4"/>
        <v>У_С</v>
      </c>
      <c r="D24" s="1561" t="str">
        <f t="shared" si="1"/>
        <v>5У_С</v>
      </c>
      <c r="E24" s="1562" t="s">
        <v>151</v>
      </c>
      <c r="F24" s="1563" t="s">
        <v>116</v>
      </c>
      <c r="G24" s="1564" t="str">
        <f t="shared" si="5"/>
        <v>Выполнение строительно-монтажных работ по объектам 21UQZ, 22UQZ, 23UQZ, 24UQZ, 34UQZ, 31UQZ, 32UQZ, 33UQZ, 21UUP, 22UUP, 23UUP, 31UUP, 32UUP, 33UUP, 31UUQ, 32UUQ, 33UUQ, 21UUQ, 22UUQ, 23UUQ, 03UPZ, 04UPZ, 37UPZ, 38UPZ, 27UPZ, 28UPZ</v>
      </c>
      <c r="H24" s="1565" t="s">
        <v>152</v>
      </c>
      <c r="I24" s="1352"/>
      <c r="J24" s="1702">
        <f t="shared" si="10"/>
        <v>44168</v>
      </c>
      <c r="K24" s="1702">
        <f t="shared" si="10"/>
        <v>44196</v>
      </c>
      <c r="L24" s="1702">
        <f t="shared" si="10"/>
        <v>44245</v>
      </c>
      <c r="M24" s="1702">
        <f t="shared" si="10"/>
        <v>44250</v>
      </c>
      <c r="N24" s="1702">
        <f t="shared" si="10"/>
        <v>44278</v>
      </c>
      <c r="O24" s="1702">
        <f t="shared" si="10"/>
        <v>44278</v>
      </c>
      <c r="P24" s="1702">
        <f t="shared" si="10"/>
        <v>44312</v>
      </c>
      <c r="Q24" s="1702">
        <f t="shared" si="10"/>
        <v>44342</v>
      </c>
      <c r="R24" s="1702">
        <f t="shared" si="10"/>
        <v>44342</v>
      </c>
      <c r="S24" s="1702">
        <f t="shared" si="10"/>
        <v>44341</v>
      </c>
      <c r="T24" s="1702">
        <f t="shared" si="11"/>
        <v>44341</v>
      </c>
      <c r="U24" s="1702">
        <f t="shared" si="11"/>
        <v>44362</v>
      </c>
      <c r="V24" s="1702">
        <f t="shared" si="11"/>
        <v>44369</v>
      </c>
      <c r="W24" s="1702">
        <f t="shared" si="11"/>
        <v>44372</v>
      </c>
      <c r="X24" s="1702">
        <f t="shared" si="11"/>
        <v>44377</v>
      </c>
      <c r="Y24" s="1702">
        <f t="shared" si="11"/>
        <v>44402</v>
      </c>
      <c r="Z24" s="1702">
        <f t="shared" si="11"/>
        <v>44422</v>
      </c>
      <c r="AA24" s="1702">
        <f t="shared" si="11"/>
        <v>44449</v>
      </c>
      <c r="AB24" s="1702">
        <f t="shared" si="11"/>
        <v>44454</v>
      </c>
      <c r="AC24" s="1702">
        <f t="shared" si="11"/>
        <v>44468</v>
      </c>
      <c r="AD24" s="1702">
        <f t="shared" si="12"/>
        <v>44489</v>
      </c>
      <c r="AE24" s="1702">
        <f t="shared" si="12"/>
        <v>44496</v>
      </c>
      <c r="AF24" s="1702">
        <f t="shared" si="12"/>
        <v>44501</v>
      </c>
      <c r="AG24" s="1702">
        <f t="shared" si="12"/>
        <v>44504</v>
      </c>
      <c r="AH24" s="1702">
        <f t="shared" si="12"/>
        <v>44529</v>
      </c>
      <c r="AI24" s="1702">
        <f t="shared" si="12"/>
        <v>44549</v>
      </c>
      <c r="AJ24" s="1702">
        <f t="shared" si="12"/>
        <v>44549</v>
      </c>
      <c r="AK24" s="1702">
        <f t="shared" si="12"/>
        <v>44559</v>
      </c>
      <c r="AL24" s="1702">
        <f t="shared" si="12"/>
        <v>44575</v>
      </c>
      <c r="AM24" s="1702">
        <f t="shared" si="12"/>
        <v>44579</v>
      </c>
      <c r="AN24" s="1702">
        <f t="shared" si="12"/>
        <v>44588</v>
      </c>
      <c r="AO24" s="1491">
        <f t="shared" si="9"/>
        <v>44588</v>
      </c>
      <c r="AP24" s="1444">
        <v>34563</v>
      </c>
      <c r="AQ24" s="1443">
        <v>44598</v>
      </c>
      <c r="AR24" s="1424">
        <f>VLOOKUP(AP24,Schedule!$B$2:$F$14923,5,0)</f>
        <v>44598</v>
      </c>
      <c r="AS24" s="1424">
        <f t="shared" si="2"/>
        <v>44963</v>
      </c>
      <c r="AT24" s="1492"/>
      <c r="AY24" s="1493"/>
      <c r="AZ24" s="1739"/>
    </row>
    <row r="25" spans="1:52" s="1382" customFormat="1" ht="51.95" customHeight="1" thickBot="1">
      <c r="A25" s="1781"/>
      <c r="B25" s="1489">
        <f t="shared" si="3"/>
        <v>5</v>
      </c>
      <c r="C25" s="1490" t="str">
        <f t="shared" si="4"/>
        <v>У_С</v>
      </c>
      <c r="D25" s="1561" t="str">
        <f t="shared" si="1"/>
        <v>5У_С</v>
      </c>
      <c r="E25" s="1562" t="s">
        <v>153</v>
      </c>
      <c r="F25" s="1563" t="s">
        <v>116</v>
      </c>
      <c r="G25" s="1564" t="str">
        <f t="shared" si="5"/>
        <v>Выполнение строительно-монтажных работ по объектам 21UQZ, 22UQZ, 23UQZ, 24UQZ, 34UQZ, 31UQZ, 32UQZ, 33UQZ, 21UUP, 22UUP, 23UUP, 31UUP, 32UUP, 33UUP, 31UUQ, 32UUQ, 33UUQ, 21UUQ, 22UUQ, 23UUQ, 03UPZ, 04UPZ, 37UPZ, 38UPZ, 27UPZ, 28UPZ</v>
      </c>
      <c r="H25" s="1565" t="s">
        <v>154</v>
      </c>
      <c r="I25" s="1352"/>
      <c r="J25" s="1702">
        <f t="shared" si="10"/>
        <v>44168</v>
      </c>
      <c r="K25" s="1702">
        <f t="shared" si="10"/>
        <v>44196</v>
      </c>
      <c r="L25" s="1702">
        <f t="shared" si="10"/>
        <v>44245</v>
      </c>
      <c r="M25" s="1702">
        <f t="shared" si="10"/>
        <v>44250</v>
      </c>
      <c r="N25" s="1702">
        <f t="shared" si="10"/>
        <v>44278</v>
      </c>
      <c r="O25" s="1702">
        <f t="shared" si="10"/>
        <v>44278</v>
      </c>
      <c r="P25" s="1702">
        <f t="shared" si="10"/>
        <v>44312</v>
      </c>
      <c r="Q25" s="1702">
        <f t="shared" si="10"/>
        <v>44342</v>
      </c>
      <c r="R25" s="1702">
        <f t="shared" si="10"/>
        <v>44342</v>
      </c>
      <c r="S25" s="1702">
        <f t="shared" si="10"/>
        <v>44341</v>
      </c>
      <c r="T25" s="1702">
        <f t="shared" si="11"/>
        <v>44341</v>
      </c>
      <c r="U25" s="1702">
        <f t="shared" si="11"/>
        <v>44362</v>
      </c>
      <c r="V25" s="1702">
        <f t="shared" si="11"/>
        <v>44369</v>
      </c>
      <c r="W25" s="1702">
        <f t="shared" si="11"/>
        <v>44372</v>
      </c>
      <c r="X25" s="1702">
        <f t="shared" si="11"/>
        <v>44377</v>
      </c>
      <c r="Y25" s="1702">
        <f t="shared" si="11"/>
        <v>44402</v>
      </c>
      <c r="Z25" s="1702">
        <f t="shared" si="11"/>
        <v>44422</v>
      </c>
      <c r="AA25" s="1702">
        <f t="shared" si="11"/>
        <v>44449</v>
      </c>
      <c r="AB25" s="1702">
        <f t="shared" si="11"/>
        <v>44454</v>
      </c>
      <c r="AC25" s="1702">
        <f t="shared" si="11"/>
        <v>44468</v>
      </c>
      <c r="AD25" s="1702">
        <f t="shared" si="12"/>
        <v>44489</v>
      </c>
      <c r="AE25" s="1702">
        <f t="shared" si="12"/>
        <v>44496</v>
      </c>
      <c r="AF25" s="1702">
        <f t="shared" si="12"/>
        <v>44501</v>
      </c>
      <c r="AG25" s="1702">
        <f t="shared" si="12"/>
        <v>44504</v>
      </c>
      <c r="AH25" s="1702">
        <f t="shared" si="12"/>
        <v>44529</v>
      </c>
      <c r="AI25" s="1702">
        <f t="shared" si="12"/>
        <v>44549</v>
      </c>
      <c r="AJ25" s="1702">
        <f t="shared" si="12"/>
        <v>44549</v>
      </c>
      <c r="AK25" s="1702">
        <f t="shared" si="12"/>
        <v>44559</v>
      </c>
      <c r="AL25" s="1702">
        <f t="shared" si="12"/>
        <v>44575</v>
      </c>
      <c r="AM25" s="1702">
        <f t="shared" si="12"/>
        <v>44579</v>
      </c>
      <c r="AN25" s="1702">
        <f t="shared" si="12"/>
        <v>44588</v>
      </c>
      <c r="AO25" s="1491">
        <f t="shared" si="9"/>
        <v>44588</v>
      </c>
      <c r="AP25" s="1444">
        <v>28208</v>
      </c>
      <c r="AQ25" s="1443">
        <v>44763</v>
      </c>
      <c r="AR25" s="1424">
        <f>VLOOKUP(AP25,Schedule!$B$2:$F$14923,5,0)</f>
        <v>44092</v>
      </c>
      <c r="AS25" s="1424">
        <f t="shared" si="2"/>
        <v>44457</v>
      </c>
      <c r="AT25" s="1492"/>
      <c r="AY25" s="1493"/>
      <c r="AZ25" s="1739"/>
    </row>
    <row r="26" spans="1:52" s="1382" customFormat="1" ht="51.95" customHeight="1" thickBot="1">
      <c r="A26" s="1781"/>
      <c r="B26" s="1489">
        <f t="shared" si="3"/>
        <v>5</v>
      </c>
      <c r="C26" s="1490" t="str">
        <f t="shared" si="4"/>
        <v>У_С</v>
      </c>
      <c r="D26" s="1561" t="str">
        <f t="shared" si="1"/>
        <v>5У_С</v>
      </c>
      <c r="E26" s="1562" t="s">
        <v>155</v>
      </c>
      <c r="F26" s="1563" t="s">
        <v>116</v>
      </c>
      <c r="G26" s="1564" t="str">
        <f t="shared" si="5"/>
        <v>Выполнение строительно-монтажных работ по объектам 21UQZ, 22UQZ, 23UQZ, 24UQZ, 34UQZ, 31UQZ, 32UQZ, 33UQZ, 21UUP, 22UUP, 23UUP, 31UUP, 32UUP, 33UUP, 31UUQ, 32UUQ, 33UUQ, 21UUQ, 22UUQ, 23UUQ, 03UPZ, 04UPZ, 37UPZ, 38UPZ, 27UPZ, 28UPZ</v>
      </c>
      <c r="H26" s="1565" t="s">
        <v>156</v>
      </c>
      <c r="I26" s="1352"/>
      <c r="J26" s="1702">
        <f t="shared" si="10"/>
        <v>44168</v>
      </c>
      <c r="K26" s="1702">
        <f t="shared" si="10"/>
        <v>44196</v>
      </c>
      <c r="L26" s="1702">
        <f t="shared" si="10"/>
        <v>44245</v>
      </c>
      <c r="M26" s="1702">
        <f t="shared" si="10"/>
        <v>44250</v>
      </c>
      <c r="N26" s="1702">
        <f t="shared" si="10"/>
        <v>44278</v>
      </c>
      <c r="O26" s="1702">
        <f t="shared" si="10"/>
        <v>44278</v>
      </c>
      <c r="P26" s="1702">
        <f t="shared" si="10"/>
        <v>44312</v>
      </c>
      <c r="Q26" s="1702">
        <f t="shared" si="10"/>
        <v>44342</v>
      </c>
      <c r="R26" s="1702">
        <f t="shared" si="10"/>
        <v>44342</v>
      </c>
      <c r="S26" s="1702">
        <f t="shared" si="10"/>
        <v>44341</v>
      </c>
      <c r="T26" s="1702">
        <f t="shared" si="11"/>
        <v>44341</v>
      </c>
      <c r="U26" s="1702">
        <f t="shared" si="11"/>
        <v>44362</v>
      </c>
      <c r="V26" s="1702">
        <f t="shared" si="11"/>
        <v>44369</v>
      </c>
      <c r="W26" s="1702">
        <f t="shared" si="11"/>
        <v>44372</v>
      </c>
      <c r="X26" s="1702">
        <f t="shared" si="11"/>
        <v>44377</v>
      </c>
      <c r="Y26" s="1702">
        <f t="shared" si="11"/>
        <v>44402</v>
      </c>
      <c r="Z26" s="1702">
        <f t="shared" si="11"/>
        <v>44422</v>
      </c>
      <c r="AA26" s="1702">
        <f t="shared" si="11"/>
        <v>44449</v>
      </c>
      <c r="AB26" s="1702">
        <f t="shared" si="11"/>
        <v>44454</v>
      </c>
      <c r="AC26" s="1702">
        <f t="shared" si="11"/>
        <v>44468</v>
      </c>
      <c r="AD26" s="1702">
        <f t="shared" si="12"/>
        <v>44489</v>
      </c>
      <c r="AE26" s="1702">
        <f t="shared" si="12"/>
        <v>44496</v>
      </c>
      <c r="AF26" s="1702">
        <f t="shared" si="12"/>
        <v>44501</v>
      </c>
      <c r="AG26" s="1702">
        <f t="shared" si="12"/>
        <v>44504</v>
      </c>
      <c r="AH26" s="1702">
        <f t="shared" si="12"/>
        <v>44529</v>
      </c>
      <c r="AI26" s="1702">
        <f t="shared" si="12"/>
        <v>44549</v>
      </c>
      <c r="AJ26" s="1702">
        <f t="shared" si="12"/>
        <v>44549</v>
      </c>
      <c r="AK26" s="1702">
        <f t="shared" si="12"/>
        <v>44559</v>
      </c>
      <c r="AL26" s="1702">
        <f t="shared" si="12"/>
        <v>44575</v>
      </c>
      <c r="AM26" s="1702">
        <f t="shared" si="12"/>
        <v>44579</v>
      </c>
      <c r="AN26" s="1702">
        <f t="shared" si="12"/>
        <v>44588</v>
      </c>
      <c r="AO26" s="1491">
        <f t="shared" si="9"/>
        <v>44588</v>
      </c>
      <c r="AP26" s="1444">
        <v>28208</v>
      </c>
      <c r="AQ26" s="1443">
        <v>44763</v>
      </c>
      <c r="AR26" s="1424">
        <f>VLOOKUP(AP26,Schedule!$B$2:$F$14923,5,0)</f>
        <v>44092</v>
      </c>
      <c r="AS26" s="1424">
        <f t="shared" si="2"/>
        <v>44457</v>
      </c>
      <c r="AT26" s="1492"/>
      <c r="AY26" s="1493"/>
      <c r="AZ26" s="1739"/>
    </row>
    <row r="27" spans="1:52" s="1382" customFormat="1" ht="51.95" customHeight="1" thickBot="1">
      <c r="A27" s="1781"/>
      <c r="B27" s="1489">
        <f t="shared" si="3"/>
        <v>5</v>
      </c>
      <c r="C27" s="1490" t="str">
        <f t="shared" si="4"/>
        <v>У_С</v>
      </c>
      <c r="D27" s="1561" t="str">
        <f t="shared" si="1"/>
        <v>5У_С</v>
      </c>
      <c r="E27" s="1562" t="s">
        <v>157</v>
      </c>
      <c r="F27" s="1563" t="s">
        <v>116</v>
      </c>
      <c r="G27" s="1564" t="str">
        <f t="shared" si="5"/>
        <v>Выполнение строительно-монтажных работ по объектам 21UQZ, 22UQZ, 23UQZ, 24UQZ, 34UQZ, 31UQZ, 32UQZ, 33UQZ, 21UUP, 22UUP, 23UUP, 31UUP, 32UUP, 33UUP, 31UUQ, 32UUQ, 33UUQ, 21UUQ, 22UUQ, 23UUQ, 03UPZ, 04UPZ, 37UPZ, 38UPZ, 27UPZ, 28UPZ</v>
      </c>
      <c r="H27" s="1565" t="s">
        <v>158</v>
      </c>
      <c r="I27" s="1352"/>
      <c r="J27" s="1702">
        <f t="shared" si="10"/>
        <v>44168</v>
      </c>
      <c r="K27" s="1702">
        <f t="shared" si="10"/>
        <v>44196</v>
      </c>
      <c r="L27" s="1702">
        <f t="shared" si="10"/>
        <v>44245</v>
      </c>
      <c r="M27" s="1702">
        <f t="shared" si="10"/>
        <v>44250</v>
      </c>
      <c r="N27" s="1702">
        <f t="shared" si="10"/>
        <v>44278</v>
      </c>
      <c r="O27" s="1702">
        <f t="shared" si="10"/>
        <v>44278</v>
      </c>
      <c r="P27" s="1702">
        <f t="shared" si="10"/>
        <v>44312</v>
      </c>
      <c r="Q27" s="1702">
        <f t="shared" si="10"/>
        <v>44342</v>
      </c>
      <c r="R27" s="1702">
        <f t="shared" si="10"/>
        <v>44342</v>
      </c>
      <c r="S27" s="1702">
        <f t="shared" si="10"/>
        <v>44341</v>
      </c>
      <c r="T27" s="1702">
        <f t="shared" si="11"/>
        <v>44341</v>
      </c>
      <c r="U27" s="1702">
        <f t="shared" si="11"/>
        <v>44362</v>
      </c>
      <c r="V27" s="1702">
        <f t="shared" si="11"/>
        <v>44369</v>
      </c>
      <c r="W27" s="1702">
        <f t="shared" si="11"/>
        <v>44372</v>
      </c>
      <c r="X27" s="1702">
        <f t="shared" si="11"/>
        <v>44377</v>
      </c>
      <c r="Y27" s="1702">
        <f t="shared" si="11"/>
        <v>44402</v>
      </c>
      <c r="Z27" s="1702">
        <f t="shared" si="11"/>
        <v>44422</v>
      </c>
      <c r="AA27" s="1702">
        <f t="shared" si="11"/>
        <v>44449</v>
      </c>
      <c r="AB27" s="1702">
        <f t="shared" si="11"/>
        <v>44454</v>
      </c>
      <c r="AC27" s="1702">
        <f t="shared" si="11"/>
        <v>44468</v>
      </c>
      <c r="AD27" s="1702">
        <f t="shared" si="12"/>
        <v>44489</v>
      </c>
      <c r="AE27" s="1702">
        <f t="shared" si="12"/>
        <v>44496</v>
      </c>
      <c r="AF27" s="1702">
        <f t="shared" si="12"/>
        <v>44501</v>
      </c>
      <c r="AG27" s="1702">
        <f t="shared" si="12"/>
        <v>44504</v>
      </c>
      <c r="AH27" s="1702">
        <f t="shared" si="12"/>
        <v>44529</v>
      </c>
      <c r="AI27" s="1702">
        <f t="shared" si="12"/>
        <v>44549</v>
      </c>
      <c r="AJ27" s="1702">
        <f t="shared" si="12"/>
        <v>44549</v>
      </c>
      <c r="AK27" s="1702">
        <f t="shared" si="12"/>
        <v>44559</v>
      </c>
      <c r="AL27" s="1702">
        <f t="shared" si="12"/>
        <v>44575</v>
      </c>
      <c r="AM27" s="1702">
        <f t="shared" si="12"/>
        <v>44579</v>
      </c>
      <c r="AN27" s="1702">
        <f t="shared" si="12"/>
        <v>44588</v>
      </c>
      <c r="AO27" s="1491">
        <f t="shared" si="9"/>
        <v>44588</v>
      </c>
      <c r="AP27" s="1444">
        <v>28223</v>
      </c>
      <c r="AQ27" s="1443">
        <v>45033</v>
      </c>
      <c r="AR27" s="1424">
        <f>VLOOKUP(AP27,Schedule!$B$2:$F$14923,5,0)</f>
        <v>44092</v>
      </c>
      <c r="AS27" s="1424">
        <f t="shared" si="2"/>
        <v>44457</v>
      </c>
      <c r="AT27" s="1492"/>
      <c r="AY27" s="1493"/>
      <c r="AZ27" s="1739"/>
    </row>
    <row r="28" spans="1:52" s="1382" customFormat="1" ht="51.95" customHeight="1" thickBot="1">
      <c r="A28" s="1781"/>
      <c r="B28" s="1489">
        <f t="shared" si="3"/>
        <v>5</v>
      </c>
      <c r="C28" s="1490" t="str">
        <f t="shared" si="4"/>
        <v>У_С</v>
      </c>
      <c r="D28" s="1561" t="str">
        <f t="shared" si="1"/>
        <v>5У_С</v>
      </c>
      <c r="E28" s="1562" t="s">
        <v>159</v>
      </c>
      <c r="F28" s="1563" t="s">
        <v>116</v>
      </c>
      <c r="G28" s="1564" t="str">
        <f t="shared" si="5"/>
        <v>Выполнение строительно-монтажных работ по объектам 21UQZ, 22UQZ, 23UQZ, 24UQZ, 34UQZ, 31UQZ, 32UQZ, 33UQZ, 21UUP, 22UUP, 23UUP, 31UUP, 32UUP, 33UUP, 31UUQ, 32UUQ, 33UUQ, 21UUQ, 22UUQ, 23UUQ, 03UPZ, 04UPZ, 37UPZ, 38UPZ, 27UPZ, 28UPZ</v>
      </c>
      <c r="H28" s="1565" t="s">
        <v>160</v>
      </c>
      <c r="I28" s="1352"/>
      <c r="J28" s="1702">
        <f t="shared" si="10"/>
        <v>44168</v>
      </c>
      <c r="K28" s="1702">
        <f t="shared" si="10"/>
        <v>44196</v>
      </c>
      <c r="L28" s="1702">
        <f t="shared" si="10"/>
        <v>44245</v>
      </c>
      <c r="M28" s="1702">
        <f t="shared" si="10"/>
        <v>44250</v>
      </c>
      <c r="N28" s="1702">
        <f t="shared" si="10"/>
        <v>44278</v>
      </c>
      <c r="O28" s="1702">
        <f t="shared" si="10"/>
        <v>44278</v>
      </c>
      <c r="P28" s="1702">
        <f t="shared" si="10"/>
        <v>44312</v>
      </c>
      <c r="Q28" s="1702">
        <f t="shared" si="10"/>
        <v>44342</v>
      </c>
      <c r="R28" s="1702">
        <f t="shared" si="10"/>
        <v>44342</v>
      </c>
      <c r="S28" s="1702">
        <f t="shared" si="10"/>
        <v>44341</v>
      </c>
      <c r="T28" s="1702">
        <f t="shared" si="11"/>
        <v>44341</v>
      </c>
      <c r="U28" s="1702">
        <f t="shared" si="11"/>
        <v>44362</v>
      </c>
      <c r="V28" s="1702">
        <f t="shared" si="11"/>
        <v>44369</v>
      </c>
      <c r="W28" s="1702">
        <f t="shared" si="11"/>
        <v>44372</v>
      </c>
      <c r="X28" s="1702">
        <f t="shared" si="11"/>
        <v>44377</v>
      </c>
      <c r="Y28" s="1702">
        <f t="shared" si="11"/>
        <v>44402</v>
      </c>
      <c r="Z28" s="1702">
        <f t="shared" si="11"/>
        <v>44422</v>
      </c>
      <c r="AA28" s="1702">
        <f t="shared" si="11"/>
        <v>44449</v>
      </c>
      <c r="AB28" s="1702">
        <f t="shared" si="11"/>
        <v>44454</v>
      </c>
      <c r="AC28" s="1702">
        <f t="shared" si="11"/>
        <v>44468</v>
      </c>
      <c r="AD28" s="1702">
        <f t="shared" si="12"/>
        <v>44489</v>
      </c>
      <c r="AE28" s="1702">
        <f t="shared" si="12"/>
        <v>44496</v>
      </c>
      <c r="AF28" s="1702">
        <f t="shared" si="12"/>
        <v>44501</v>
      </c>
      <c r="AG28" s="1702">
        <f t="shared" si="12"/>
        <v>44504</v>
      </c>
      <c r="AH28" s="1702">
        <f t="shared" si="12"/>
        <v>44529</v>
      </c>
      <c r="AI28" s="1702">
        <f t="shared" si="12"/>
        <v>44549</v>
      </c>
      <c r="AJ28" s="1702">
        <f t="shared" si="12"/>
        <v>44549</v>
      </c>
      <c r="AK28" s="1702">
        <f t="shared" si="12"/>
        <v>44559</v>
      </c>
      <c r="AL28" s="1702">
        <f t="shared" si="12"/>
        <v>44575</v>
      </c>
      <c r="AM28" s="1702">
        <f t="shared" si="12"/>
        <v>44579</v>
      </c>
      <c r="AN28" s="1702">
        <f t="shared" si="12"/>
        <v>44588</v>
      </c>
      <c r="AO28" s="1491">
        <f t="shared" si="9"/>
        <v>44588</v>
      </c>
      <c r="AP28" s="1428">
        <v>39256</v>
      </c>
      <c r="AQ28" s="1443">
        <v>44565</v>
      </c>
      <c r="AR28" s="1424"/>
      <c r="AS28" s="1424"/>
      <c r="AT28" s="1492"/>
      <c r="AY28" s="1493"/>
      <c r="AZ28" s="1739"/>
    </row>
    <row r="29" spans="1:52" s="1382" customFormat="1" ht="51.95" customHeight="1" thickBot="1">
      <c r="A29" s="1781"/>
      <c r="B29" s="1489">
        <f t="shared" si="3"/>
        <v>5</v>
      </c>
      <c r="C29" s="1490" t="str">
        <f t="shared" si="4"/>
        <v>У_С</v>
      </c>
      <c r="D29" s="1561" t="str">
        <f t="shared" si="1"/>
        <v>5У_С</v>
      </c>
      <c r="E29" s="1562" t="s">
        <v>161</v>
      </c>
      <c r="F29" s="1563" t="s">
        <v>116</v>
      </c>
      <c r="G29" s="1564" t="str">
        <f t="shared" si="5"/>
        <v>Выполнение строительно-монтажных работ по объектам 21UQZ, 22UQZ, 23UQZ, 24UQZ, 34UQZ, 31UQZ, 32UQZ, 33UQZ, 21UUP, 22UUP, 23UUP, 31UUP, 32UUP, 33UUP, 31UUQ, 32UUQ, 33UUQ, 21UUQ, 22UUQ, 23UUQ, 03UPZ, 04UPZ, 37UPZ, 38UPZ, 27UPZ, 28UPZ</v>
      </c>
      <c r="H29" s="1565" t="s">
        <v>162</v>
      </c>
      <c r="I29" s="1352"/>
      <c r="J29" s="1702">
        <f t="shared" si="10"/>
        <v>44168</v>
      </c>
      <c r="K29" s="1702">
        <f t="shared" si="10"/>
        <v>44196</v>
      </c>
      <c r="L29" s="1702">
        <f t="shared" si="10"/>
        <v>44245</v>
      </c>
      <c r="M29" s="1702">
        <f t="shared" si="10"/>
        <v>44250</v>
      </c>
      <c r="N29" s="1702">
        <f t="shared" si="10"/>
        <v>44278</v>
      </c>
      <c r="O29" s="1702">
        <f t="shared" si="10"/>
        <v>44278</v>
      </c>
      <c r="P29" s="1702">
        <f t="shared" si="10"/>
        <v>44312</v>
      </c>
      <c r="Q29" s="1702">
        <f t="shared" si="10"/>
        <v>44342</v>
      </c>
      <c r="R29" s="1702">
        <f t="shared" si="10"/>
        <v>44342</v>
      </c>
      <c r="S29" s="1702">
        <f t="shared" si="10"/>
        <v>44341</v>
      </c>
      <c r="T29" s="1702">
        <f t="shared" si="11"/>
        <v>44341</v>
      </c>
      <c r="U29" s="1702">
        <f t="shared" si="11"/>
        <v>44362</v>
      </c>
      <c r="V29" s="1702">
        <f t="shared" si="11"/>
        <v>44369</v>
      </c>
      <c r="W29" s="1702">
        <f t="shared" si="11"/>
        <v>44372</v>
      </c>
      <c r="X29" s="1702">
        <f t="shared" si="11"/>
        <v>44377</v>
      </c>
      <c r="Y29" s="1702">
        <f t="shared" si="11"/>
        <v>44402</v>
      </c>
      <c r="Z29" s="1702">
        <f t="shared" si="11"/>
        <v>44422</v>
      </c>
      <c r="AA29" s="1702">
        <f t="shared" si="11"/>
        <v>44449</v>
      </c>
      <c r="AB29" s="1702">
        <f t="shared" si="11"/>
        <v>44454</v>
      </c>
      <c r="AC29" s="1702">
        <f t="shared" si="11"/>
        <v>44468</v>
      </c>
      <c r="AD29" s="1702">
        <f t="shared" si="12"/>
        <v>44489</v>
      </c>
      <c r="AE29" s="1702">
        <f t="shared" si="12"/>
        <v>44496</v>
      </c>
      <c r="AF29" s="1702">
        <f t="shared" si="12"/>
        <v>44501</v>
      </c>
      <c r="AG29" s="1702">
        <f t="shared" si="12"/>
        <v>44504</v>
      </c>
      <c r="AH29" s="1702">
        <f t="shared" si="12"/>
        <v>44529</v>
      </c>
      <c r="AI29" s="1702">
        <f t="shared" si="12"/>
        <v>44549</v>
      </c>
      <c r="AJ29" s="1702">
        <f t="shared" si="12"/>
        <v>44549</v>
      </c>
      <c r="AK29" s="1702">
        <f t="shared" si="12"/>
        <v>44559</v>
      </c>
      <c r="AL29" s="1702">
        <f t="shared" si="12"/>
        <v>44575</v>
      </c>
      <c r="AM29" s="1702">
        <f t="shared" si="12"/>
        <v>44579</v>
      </c>
      <c r="AN29" s="1702">
        <f t="shared" si="12"/>
        <v>44588</v>
      </c>
      <c r="AO29" s="1491">
        <f t="shared" si="9"/>
        <v>44588</v>
      </c>
      <c r="AP29" s="1428">
        <v>39256</v>
      </c>
      <c r="AQ29" s="1443">
        <v>44565</v>
      </c>
      <c r="AR29" s="1424"/>
      <c r="AS29" s="1424"/>
      <c r="AT29" s="1492"/>
      <c r="AY29" s="1493"/>
      <c r="AZ29" s="1739"/>
    </row>
    <row r="30" spans="1:52" s="1382" customFormat="1" ht="51.95" customHeight="1" thickBot="1">
      <c r="A30" s="1781"/>
      <c r="B30" s="1489">
        <f t="shared" si="3"/>
        <v>5</v>
      </c>
      <c r="C30" s="1490" t="str">
        <f t="shared" si="4"/>
        <v>У_С</v>
      </c>
      <c r="D30" s="1561" t="str">
        <f t="shared" si="1"/>
        <v>5У_С</v>
      </c>
      <c r="E30" s="1562" t="s">
        <v>163</v>
      </c>
      <c r="F30" s="1563" t="s">
        <v>116</v>
      </c>
      <c r="G30" s="1564" t="str">
        <f t="shared" si="5"/>
        <v>Выполнение строительно-монтажных работ по объектам 21UQZ, 22UQZ, 23UQZ, 24UQZ, 34UQZ, 31UQZ, 32UQZ, 33UQZ, 21UUP, 22UUP, 23UUP, 31UUP, 32UUP, 33UUP, 31UUQ, 32UUQ, 33UUQ, 21UUQ, 22UUQ, 23UUQ, 03UPZ, 04UPZ, 37UPZ, 38UPZ, 27UPZ, 28UPZ</v>
      </c>
      <c r="H30" s="1565" t="s">
        <v>164</v>
      </c>
      <c r="I30" s="1352"/>
      <c r="J30" s="1702">
        <f t="shared" si="10"/>
        <v>44168</v>
      </c>
      <c r="K30" s="1702">
        <f t="shared" si="10"/>
        <v>44196</v>
      </c>
      <c r="L30" s="1702">
        <f t="shared" si="10"/>
        <v>44245</v>
      </c>
      <c r="M30" s="1702">
        <f t="shared" si="10"/>
        <v>44250</v>
      </c>
      <c r="N30" s="1702">
        <f t="shared" si="10"/>
        <v>44278</v>
      </c>
      <c r="O30" s="1702">
        <f t="shared" si="10"/>
        <v>44278</v>
      </c>
      <c r="P30" s="1702">
        <f t="shared" si="10"/>
        <v>44312</v>
      </c>
      <c r="Q30" s="1702">
        <f t="shared" si="10"/>
        <v>44342</v>
      </c>
      <c r="R30" s="1702">
        <f t="shared" si="10"/>
        <v>44342</v>
      </c>
      <c r="S30" s="1702">
        <f t="shared" si="10"/>
        <v>44341</v>
      </c>
      <c r="T30" s="1702">
        <f t="shared" si="11"/>
        <v>44341</v>
      </c>
      <c r="U30" s="1702">
        <f t="shared" si="11"/>
        <v>44362</v>
      </c>
      <c r="V30" s="1702">
        <f t="shared" si="11"/>
        <v>44369</v>
      </c>
      <c r="W30" s="1702">
        <f t="shared" si="11"/>
        <v>44372</v>
      </c>
      <c r="X30" s="1702">
        <f t="shared" si="11"/>
        <v>44377</v>
      </c>
      <c r="Y30" s="1702">
        <f t="shared" si="11"/>
        <v>44402</v>
      </c>
      <c r="Z30" s="1702">
        <f t="shared" si="11"/>
        <v>44422</v>
      </c>
      <c r="AA30" s="1702">
        <f t="shared" si="11"/>
        <v>44449</v>
      </c>
      <c r="AB30" s="1702">
        <f t="shared" si="11"/>
        <v>44454</v>
      </c>
      <c r="AC30" s="1702">
        <f t="shared" si="11"/>
        <v>44468</v>
      </c>
      <c r="AD30" s="1702">
        <f t="shared" si="12"/>
        <v>44489</v>
      </c>
      <c r="AE30" s="1702">
        <f t="shared" si="12"/>
        <v>44496</v>
      </c>
      <c r="AF30" s="1702">
        <f t="shared" si="12"/>
        <v>44501</v>
      </c>
      <c r="AG30" s="1702">
        <f t="shared" si="12"/>
        <v>44504</v>
      </c>
      <c r="AH30" s="1702">
        <f t="shared" si="12"/>
        <v>44529</v>
      </c>
      <c r="AI30" s="1702">
        <f t="shared" si="12"/>
        <v>44549</v>
      </c>
      <c r="AJ30" s="1702">
        <f t="shared" si="12"/>
        <v>44549</v>
      </c>
      <c r="AK30" s="1702">
        <f t="shared" si="12"/>
        <v>44559</v>
      </c>
      <c r="AL30" s="1702">
        <f t="shared" si="12"/>
        <v>44575</v>
      </c>
      <c r="AM30" s="1702">
        <f t="shared" si="12"/>
        <v>44579</v>
      </c>
      <c r="AN30" s="1702">
        <f t="shared" si="12"/>
        <v>44588</v>
      </c>
      <c r="AO30" s="1491">
        <f t="shared" si="9"/>
        <v>44588</v>
      </c>
      <c r="AP30" s="1444">
        <v>34126</v>
      </c>
      <c r="AQ30" s="1443">
        <v>44723</v>
      </c>
      <c r="AR30" s="1424">
        <f>VLOOKUP(AP30,Schedule!$B$2:$F$14923,5,0)</f>
        <v>44723</v>
      </c>
      <c r="AS30" s="1424">
        <f t="shared" ref="AS30:AS61" si="13">AR30+365</f>
        <v>45088</v>
      </c>
      <c r="AT30" s="1492"/>
      <c r="AY30" s="1493"/>
      <c r="AZ30" s="1739"/>
    </row>
    <row r="31" spans="1:52" s="1382" customFormat="1" ht="51.95" customHeight="1" thickBot="1">
      <c r="A31" s="1781"/>
      <c r="B31" s="1489">
        <f t="shared" si="3"/>
        <v>5</v>
      </c>
      <c r="C31" s="1490" t="str">
        <f t="shared" si="4"/>
        <v>У_С</v>
      </c>
      <c r="D31" s="1561" t="str">
        <f t="shared" si="1"/>
        <v>5У_С</v>
      </c>
      <c r="E31" s="1562" t="s">
        <v>165</v>
      </c>
      <c r="F31" s="1563" t="s">
        <v>116</v>
      </c>
      <c r="G31" s="1564" t="str">
        <f t="shared" si="5"/>
        <v>Выполнение строительно-монтажных работ по объектам 21UQZ, 22UQZ, 23UQZ, 24UQZ, 34UQZ, 31UQZ, 32UQZ, 33UQZ, 21UUP, 22UUP, 23UUP, 31UUP, 32UUP, 33UUP, 31UUQ, 32UUQ, 33UUQ, 21UUQ, 22UUQ, 23UUQ, 03UPZ, 04UPZ, 37UPZ, 38UPZ, 27UPZ, 28UPZ</v>
      </c>
      <c r="H31" s="1565" t="s">
        <v>166</v>
      </c>
      <c r="I31" s="1352"/>
      <c r="J31" s="1702">
        <f t="shared" si="10"/>
        <v>44168</v>
      </c>
      <c r="K31" s="1702">
        <f t="shared" si="10"/>
        <v>44196</v>
      </c>
      <c r="L31" s="1702">
        <f t="shared" si="10"/>
        <v>44245</v>
      </c>
      <c r="M31" s="1702">
        <f t="shared" si="10"/>
        <v>44250</v>
      </c>
      <c r="N31" s="1702">
        <f t="shared" si="10"/>
        <v>44278</v>
      </c>
      <c r="O31" s="1702">
        <f t="shared" si="10"/>
        <v>44278</v>
      </c>
      <c r="P31" s="1702">
        <f t="shared" si="10"/>
        <v>44312</v>
      </c>
      <c r="Q31" s="1702">
        <f t="shared" si="10"/>
        <v>44342</v>
      </c>
      <c r="R31" s="1702">
        <f t="shared" si="10"/>
        <v>44342</v>
      </c>
      <c r="S31" s="1702">
        <f t="shared" si="10"/>
        <v>44341</v>
      </c>
      <c r="T31" s="1702">
        <f t="shared" si="11"/>
        <v>44341</v>
      </c>
      <c r="U31" s="1702">
        <f t="shared" si="11"/>
        <v>44362</v>
      </c>
      <c r="V31" s="1702">
        <f t="shared" si="11"/>
        <v>44369</v>
      </c>
      <c r="W31" s="1702">
        <f t="shared" si="11"/>
        <v>44372</v>
      </c>
      <c r="X31" s="1702">
        <f t="shared" si="11"/>
        <v>44377</v>
      </c>
      <c r="Y31" s="1702">
        <f t="shared" si="11"/>
        <v>44402</v>
      </c>
      <c r="Z31" s="1702">
        <f t="shared" si="11"/>
        <v>44422</v>
      </c>
      <c r="AA31" s="1702">
        <f t="shared" si="11"/>
        <v>44449</v>
      </c>
      <c r="AB31" s="1702">
        <f t="shared" si="11"/>
        <v>44454</v>
      </c>
      <c r="AC31" s="1702">
        <f t="shared" si="11"/>
        <v>44468</v>
      </c>
      <c r="AD31" s="1702">
        <f t="shared" si="12"/>
        <v>44489</v>
      </c>
      <c r="AE31" s="1702">
        <f t="shared" si="12"/>
        <v>44496</v>
      </c>
      <c r="AF31" s="1702">
        <f t="shared" si="12"/>
        <v>44501</v>
      </c>
      <c r="AG31" s="1702">
        <f t="shared" si="12"/>
        <v>44504</v>
      </c>
      <c r="AH31" s="1702">
        <f t="shared" si="12"/>
        <v>44529</v>
      </c>
      <c r="AI31" s="1702">
        <f t="shared" si="12"/>
        <v>44549</v>
      </c>
      <c r="AJ31" s="1702">
        <f t="shared" si="12"/>
        <v>44549</v>
      </c>
      <c r="AK31" s="1702">
        <f t="shared" si="12"/>
        <v>44559</v>
      </c>
      <c r="AL31" s="1702">
        <f t="shared" si="12"/>
        <v>44575</v>
      </c>
      <c r="AM31" s="1702">
        <f t="shared" si="12"/>
        <v>44579</v>
      </c>
      <c r="AN31" s="1702">
        <f t="shared" si="12"/>
        <v>44588</v>
      </c>
      <c r="AO31" s="1491">
        <f t="shared" si="9"/>
        <v>44588</v>
      </c>
      <c r="AP31" s="1444">
        <v>34146</v>
      </c>
      <c r="AQ31" s="1443">
        <v>44723</v>
      </c>
      <c r="AR31" s="1424">
        <f>VLOOKUP(AP31,Schedule!$B$2:$F$14923,5,0)</f>
        <v>44723</v>
      </c>
      <c r="AS31" s="1424">
        <f t="shared" si="13"/>
        <v>45088</v>
      </c>
      <c r="AT31" s="1492"/>
      <c r="AY31" s="1493"/>
      <c r="AZ31" s="1739"/>
    </row>
    <row r="32" spans="1:52" s="1382" customFormat="1" ht="51.95" customHeight="1" thickBot="1">
      <c r="A32" s="1781"/>
      <c r="B32" s="1489">
        <f t="shared" si="3"/>
        <v>5</v>
      </c>
      <c r="C32" s="1490" t="str">
        <f t="shared" si="4"/>
        <v>У_С</v>
      </c>
      <c r="D32" s="1561" t="str">
        <f t="shared" si="1"/>
        <v>5У_С</v>
      </c>
      <c r="E32" s="1562" t="s">
        <v>167</v>
      </c>
      <c r="F32" s="1563" t="s">
        <v>116</v>
      </c>
      <c r="G32" s="1564" t="str">
        <f t="shared" si="5"/>
        <v>Выполнение строительно-монтажных работ по объектам 21UQZ, 22UQZ, 23UQZ, 24UQZ, 34UQZ, 31UQZ, 32UQZ, 33UQZ, 21UUP, 22UUP, 23UUP, 31UUP, 32UUP, 33UUP, 31UUQ, 32UUQ, 33UUQ, 21UUQ, 22UUQ, 23UUQ, 03UPZ, 04UPZ, 37UPZ, 38UPZ, 27UPZ, 28UPZ</v>
      </c>
      <c r="H32" s="1565" t="s">
        <v>168</v>
      </c>
      <c r="I32" s="1352"/>
      <c r="J32" s="1702">
        <f t="shared" si="10"/>
        <v>44168</v>
      </c>
      <c r="K32" s="1702">
        <f t="shared" si="10"/>
        <v>44196</v>
      </c>
      <c r="L32" s="1702">
        <f t="shared" si="10"/>
        <v>44245</v>
      </c>
      <c r="M32" s="1702">
        <f t="shared" si="10"/>
        <v>44250</v>
      </c>
      <c r="N32" s="1702">
        <f t="shared" si="10"/>
        <v>44278</v>
      </c>
      <c r="O32" s="1702">
        <f t="shared" si="10"/>
        <v>44278</v>
      </c>
      <c r="P32" s="1702">
        <f t="shared" si="10"/>
        <v>44312</v>
      </c>
      <c r="Q32" s="1702">
        <f t="shared" si="10"/>
        <v>44342</v>
      </c>
      <c r="R32" s="1702">
        <f t="shared" si="10"/>
        <v>44342</v>
      </c>
      <c r="S32" s="1702">
        <f t="shared" si="10"/>
        <v>44341</v>
      </c>
      <c r="T32" s="1702">
        <f t="shared" si="11"/>
        <v>44341</v>
      </c>
      <c r="U32" s="1702">
        <f t="shared" si="11"/>
        <v>44362</v>
      </c>
      <c r="V32" s="1702">
        <f t="shared" si="11"/>
        <v>44369</v>
      </c>
      <c r="W32" s="1702">
        <f t="shared" si="11"/>
        <v>44372</v>
      </c>
      <c r="X32" s="1702">
        <f t="shared" si="11"/>
        <v>44377</v>
      </c>
      <c r="Y32" s="1702">
        <f t="shared" si="11"/>
        <v>44402</v>
      </c>
      <c r="Z32" s="1702">
        <f t="shared" si="11"/>
        <v>44422</v>
      </c>
      <c r="AA32" s="1702">
        <f t="shared" si="11"/>
        <v>44449</v>
      </c>
      <c r="AB32" s="1702">
        <f t="shared" si="11"/>
        <v>44454</v>
      </c>
      <c r="AC32" s="1702">
        <f t="shared" si="11"/>
        <v>44468</v>
      </c>
      <c r="AD32" s="1702">
        <f t="shared" si="12"/>
        <v>44489</v>
      </c>
      <c r="AE32" s="1702">
        <f t="shared" si="12"/>
        <v>44496</v>
      </c>
      <c r="AF32" s="1702">
        <f t="shared" si="12"/>
        <v>44501</v>
      </c>
      <c r="AG32" s="1702">
        <f t="shared" si="12"/>
        <v>44504</v>
      </c>
      <c r="AH32" s="1702">
        <f t="shared" si="12"/>
        <v>44529</v>
      </c>
      <c r="AI32" s="1702">
        <f t="shared" si="12"/>
        <v>44549</v>
      </c>
      <c r="AJ32" s="1702">
        <f t="shared" si="12"/>
        <v>44549</v>
      </c>
      <c r="AK32" s="1702">
        <f t="shared" si="12"/>
        <v>44559</v>
      </c>
      <c r="AL32" s="1702">
        <f t="shared" si="12"/>
        <v>44575</v>
      </c>
      <c r="AM32" s="1702">
        <f t="shared" si="12"/>
        <v>44579</v>
      </c>
      <c r="AN32" s="1702">
        <f t="shared" si="12"/>
        <v>44588</v>
      </c>
      <c r="AO32" s="1491">
        <f t="shared" si="9"/>
        <v>44588</v>
      </c>
      <c r="AP32" s="1444">
        <v>27403</v>
      </c>
      <c r="AQ32" s="1443">
        <v>44846</v>
      </c>
      <c r="AR32" s="1424">
        <f>VLOOKUP(AP32,Schedule!$B$2:$F$14923,5,0)</f>
        <v>44176</v>
      </c>
      <c r="AS32" s="1424">
        <f t="shared" si="13"/>
        <v>44541</v>
      </c>
      <c r="AT32" s="1492"/>
      <c r="AY32" s="1493"/>
      <c r="AZ32" s="1739"/>
    </row>
    <row r="33" spans="1:52" s="1382" customFormat="1" ht="51.95" customHeight="1" thickBot="1">
      <c r="A33" s="1781"/>
      <c r="B33" s="1494">
        <f t="shared" si="3"/>
        <v>5</v>
      </c>
      <c r="C33" s="1495" t="str">
        <f t="shared" si="4"/>
        <v>У_С</v>
      </c>
      <c r="D33" s="1566" t="str">
        <f t="shared" si="1"/>
        <v>5У_С</v>
      </c>
      <c r="E33" s="1567" t="s">
        <v>169</v>
      </c>
      <c r="F33" s="1568" t="s">
        <v>116</v>
      </c>
      <c r="G33" s="1569" t="str">
        <f t="shared" si="5"/>
        <v>Выполнение строительно-монтажных работ по объектам 21UQZ, 22UQZ, 23UQZ, 24UQZ, 34UQZ, 31UQZ, 32UQZ, 33UQZ, 21UUP, 22UUP, 23UUP, 31UUP, 32UUP, 33UUP, 31UUQ, 32UUQ, 33UUQ, 21UUQ, 22UUQ, 23UUQ, 03UPZ, 04UPZ, 37UPZ, 38UPZ, 27UPZ, 28UPZ</v>
      </c>
      <c r="H33" s="1570" t="s">
        <v>170</v>
      </c>
      <c r="I33" s="1345"/>
      <c r="J33" s="1702">
        <f t="shared" si="10"/>
        <v>44168</v>
      </c>
      <c r="K33" s="1702">
        <f t="shared" si="10"/>
        <v>44196</v>
      </c>
      <c r="L33" s="1702">
        <f t="shared" si="10"/>
        <v>44245</v>
      </c>
      <c r="M33" s="1702">
        <f t="shared" si="10"/>
        <v>44250</v>
      </c>
      <c r="N33" s="1702">
        <f t="shared" si="10"/>
        <v>44278</v>
      </c>
      <c r="O33" s="1702">
        <f t="shared" si="10"/>
        <v>44278</v>
      </c>
      <c r="P33" s="1702">
        <f t="shared" si="10"/>
        <v>44312</v>
      </c>
      <c r="Q33" s="1702">
        <f t="shared" si="10"/>
        <v>44342</v>
      </c>
      <c r="R33" s="1702">
        <f t="shared" si="10"/>
        <v>44342</v>
      </c>
      <c r="S33" s="1702">
        <f t="shared" si="10"/>
        <v>44341</v>
      </c>
      <c r="T33" s="1702">
        <f t="shared" si="11"/>
        <v>44341</v>
      </c>
      <c r="U33" s="1702">
        <f t="shared" si="11"/>
        <v>44362</v>
      </c>
      <c r="V33" s="1702">
        <f t="shared" si="11"/>
        <v>44369</v>
      </c>
      <c r="W33" s="1702">
        <f t="shared" si="11"/>
        <v>44372</v>
      </c>
      <c r="X33" s="1702">
        <f t="shared" si="11"/>
        <v>44377</v>
      </c>
      <c r="Y33" s="1702">
        <f t="shared" si="11"/>
        <v>44402</v>
      </c>
      <c r="Z33" s="1702">
        <f t="shared" si="11"/>
        <v>44422</v>
      </c>
      <c r="AA33" s="1702">
        <f t="shared" si="11"/>
        <v>44449</v>
      </c>
      <c r="AB33" s="1702">
        <f t="shared" si="11"/>
        <v>44454</v>
      </c>
      <c r="AC33" s="1702">
        <f t="shared" si="11"/>
        <v>44468</v>
      </c>
      <c r="AD33" s="1702">
        <f t="shared" si="12"/>
        <v>44489</v>
      </c>
      <c r="AE33" s="1702">
        <f t="shared" si="12"/>
        <v>44496</v>
      </c>
      <c r="AF33" s="1702">
        <f t="shared" si="12"/>
        <v>44501</v>
      </c>
      <c r="AG33" s="1702">
        <f t="shared" si="12"/>
        <v>44504</v>
      </c>
      <c r="AH33" s="1702">
        <f t="shared" si="12"/>
        <v>44529</v>
      </c>
      <c r="AI33" s="1702">
        <f t="shared" si="12"/>
        <v>44549</v>
      </c>
      <c r="AJ33" s="1702">
        <f t="shared" si="12"/>
        <v>44549</v>
      </c>
      <c r="AK33" s="1702">
        <f t="shared" si="12"/>
        <v>44559</v>
      </c>
      <c r="AL33" s="1702">
        <f t="shared" si="12"/>
        <v>44575</v>
      </c>
      <c r="AM33" s="1702">
        <f t="shared" si="12"/>
        <v>44579</v>
      </c>
      <c r="AN33" s="1702">
        <f t="shared" si="12"/>
        <v>44588</v>
      </c>
      <c r="AO33" s="1491">
        <f t="shared" si="9"/>
        <v>44588</v>
      </c>
      <c r="AP33" s="1445">
        <v>27423</v>
      </c>
      <c r="AQ33" s="1447">
        <v>44846</v>
      </c>
      <c r="AR33" s="1424">
        <f>VLOOKUP(AP33,Schedule!$B$2:$F$14923,5,0)</f>
        <v>44176</v>
      </c>
      <c r="AS33" s="1424">
        <f t="shared" si="13"/>
        <v>44541</v>
      </c>
      <c r="AT33" s="1496"/>
      <c r="AY33" s="1493"/>
      <c r="AZ33" s="1739"/>
    </row>
    <row r="34" spans="1:52" s="1382" customFormat="1" ht="126" customHeight="1" thickBot="1">
      <c r="A34" s="1781">
        <f>A8+1</f>
        <v>2</v>
      </c>
      <c r="B34" s="1373">
        <v>10</v>
      </c>
      <c r="C34" s="1374" t="s">
        <v>114</v>
      </c>
      <c r="D34" s="1556" t="str">
        <f t="shared" si="1"/>
        <v>10У_С</v>
      </c>
      <c r="E34" s="1571" t="s">
        <v>171</v>
      </c>
      <c r="F34" s="1572" t="s">
        <v>116</v>
      </c>
      <c r="G34" s="1559" t="str">
        <f>CONCATENATE("Выполнение строительно-монтажных работ по объектам ",,E34,", ",E35,", ",E36,", ",E37,", ",E38,", ",E39,", ",E40,", ",E41,", ",E42,", ",E43,", ",E44,", ",E45,", ",E46,", ",E47,", ",E48,", ",E49)</f>
        <v>Выполнение строительно-монтажных работ по объектам 21UQF, 22UQF, 23UQF, 24UQF, 25UQF, 26UQF, 27UQF, 20UQE, 31UQF, 32UQF, 33UQF, 34UQF, 35UQF, 36UQF, 37UQF, 30UQE</v>
      </c>
      <c r="H34" s="1573" t="s">
        <v>172</v>
      </c>
      <c r="I34" s="1339" t="s">
        <v>118</v>
      </c>
      <c r="J34" s="1369">
        <f>IFERROR(VLOOKUP(D34,'ИСХОДНИК-даты-2х'!$D$10:$AI$105,2,0),"-")</f>
        <v>44481</v>
      </c>
      <c r="K34" s="1369">
        <f>IFERROR(VLOOKUP(D34,'ИСХОДНИК-даты-2х'!$D$10:$AI$105,3,0),"-")</f>
        <v>44509</v>
      </c>
      <c r="L34" s="1369">
        <f>IFERROR(VLOOKUP(D34,'ИСХОДНИК-даты-2х'!$D$10:$AI$105,4,0),"-")</f>
        <v>44558</v>
      </c>
      <c r="M34" s="1369">
        <f>IFERROR(VLOOKUP(D34,'ИСХОДНИК-даты-2х'!$D$10:$AI$105,5,0),"-")</f>
        <v>44561</v>
      </c>
      <c r="N34" s="1369">
        <f>IFERROR(VLOOKUP(D34,'ИСХОДНИК-даты-2х'!$D$10:$AI$105,6,0),"-")</f>
        <v>44589</v>
      </c>
      <c r="O34" s="1369">
        <f>IFERROR(VLOOKUP(D34,'ИСХОДНИК-даты-2х'!$D$10:$AI$105,7,0),"-")</f>
        <v>44589</v>
      </c>
      <c r="P34" s="1369">
        <f>IFERROR(VLOOKUP(D34,'ИСХОДНИК-даты-2х'!$D$10:$AI$105,8,0),"-")</f>
        <v>44673</v>
      </c>
      <c r="Q34" s="1369">
        <f>IFERROR(VLOOKUP(D34,'ИСХОДНИК-даты-2х'!$D$10:$AI$105,9,0),"-")</f>
        <v>44705</v>
      </c>
      <c r="R34" s="1369">
        <f>IFERROR(VLOOKUP(D34,'ИСХОДНИК-даты-2х'!$D$10:$AI$105,10,0),"-")</f>
        <v>44705</v>
      </c>
      <c r="S34" s="1369">
        <f>IFERROR(VLOOKUP(D34,'ИСХОДНИК-даты-2х'!$D$10:$AI$105,11,0),"-")</f>
        <v>44704</v>
      </c>
      <c r="T34" s="1369">
        <f>IFERROR(VLOOKUP(D34,'ИСХОДНИК-даты-2х'!$D$10:$AI$105,12,0),"-")</f>
        <v>44704</v>
      </c>
      <c r="U34" s="1369">
        <f>IFERROR(VLOOKUP(D34,'ИСХОДНИК-даты-2х'!$D$10:$AI$105,13,0),"-")</f>
        <v>44725</v>
      </c>
      <c r="V34" s="1369">
        <f>IFERROR(VLOOKUP(D34,'ИСХОДНИК-даты-2х'!$D$10:$AI$105,14,0),"-")</f>
        <v>44732</v>
      </c>
      <c r="W34" s="1369">
        <f>IFERROR(VLOOKUP(D34,'ИСХОДНИК-даты-2х'!$D$10:$AI$105,15,0),"-")</f>
        <v>44735</v>
      </c>
      <c r="X34" s="1369">
        <f>IFERROR(VLOOKUP(D34,'ИСХОДНИК-даты-2х'!$D$10:$AI$105,16,0),"-")</f>
        <v>44740</v>
      </c>
      <c r="Y34" s="1369">
        <f>IFERROR(VLOOKUP(D34,'ИСХОДНИК-даты-2х'!$D$10:$AI$105,17,0),"-")</f>
        <v>44765</v>
      </c>
      <c r="Z34" s="1369">
        <f>IFERROR(VLOOKUP(D34,'ИСХОДНИК-даты-2х'!$D$10:$AI$105,18,0),"-")</f>
        <v>44785</v>
      </c>
      <c r="AA34" s="1369">
        <f>IFERROR(VLOOKUP(D34,'ИСХОДНИК-даты-2х'!$D$10:$AI$105,19,0),"-")</f>
        <v>44813</v>
      </c>
      <c r="AB34" s="1369">
        <f>IFERROR(VLOOKUP(D34,'ИСХОДНИК-даты-2х'!$D$10:$AI$105,20,0),"-")</f>
        <v>44818</v>
      </c>
      <c r="AC34" s="1369">
        <f>IFERROR(VLOOKUP(D34,'ИСХОДНИК-даты-2х'!$D$10:$AI$105,21,0),"-")</f>
        <v>44832</v>
      </c>
      <c r="AD34" s="1369">
        <f>IFERROR(VLOOKUP(D34,'ИСХОДНИК-даты-2х'!$D$10:$AI$105,22,0),"-")</f>
        <v>44853</v>
      </c>
      <c r="AE34" s="1369">
        <f>IFERROR(VLOOKUP(D34,'ИСХОДНИК-даты-2х'!$D$10:$AI$105,23,0),"-")</f>
        <v>44860</v>
      </c>
      <c r="AF34" s="1369">
        <f>IFERROR(VLOOKUP(D34,'ИСХОДНИК-даты-2х'!$D$10:$AI$105,24,0),"-")</f>
        <v>44865</v>
      </c>
      <c r="AG34" s="1369">
        <f>IFERROR(VLOOKUP(D34,'ИСХОДНИК-даты-2х'!$D$10:$AI$105,25,0),"-")</f>
        <v>44868</v>
      </c>
      <c r="AH34" s="1340">
        <f>IFERROR(VLOOKUP(D34,'ИСХОДНИК-даты-2х'!$D$10:$AI$105,26,0),"-")</f>
        <v>44893</v>
      </c>
      <c r="AI34" s="1340">
        <f>IFERROR(VLOOKUP(D34,'ИСХОДНИК-даты-2х'!$D$10:$AI$105,27,0),"-")</f>
        <v>44913</v>
      </c>
      <c r="AJ34" s="1340">
        <f>IFERROR(VLOOKUP(D34,'ИСХОДНИК-даты-2х'!$D$10:$AI$105,28,0),"-")</f>
        <v>44913</v>
      </c>
      <c r="AK34" s="1370">
        <f>IFERROR(VLOOKUP(D34,'ИСХОДНИК-даты-2х'!$D$10:$AI$105,29,0),"-")</f>
        <v>44923</v>
      </c>
      <c r="AL34" s="1370">
        <f>IFERROR(VLOOKUP(D34,'ИСХОДНИК-даты-2х'!$D$10:$AI$105,30,0),"-")</f>
        <v>44939</v>
      </c>
      <c r="AM34" s="1371">
        <f>IFERROR(VLOOKUP(D34,'ИСХОДНИК-даты-2х'!$D$10:$AI$105,31,0),"-")</f>
        <v>44943</v>
      </c>
      <c r="AN34" s="1372">
        <v>44973</v>
      </c>
      <c r="AO34" s="1387">
        <f>MIN(AQ34:AQ49)</f>
        <v>44901</v>
      </c>
      <c r="AP34" s="1380">
        <v>27503</v>
      </c>
      <c r="AQ34" s="1381">
        <v>44901</v>
      </c>
      <c r="AR34" s="1424">
        <f>VLOOKUP(AP34,Schedule!$B$2:$F$14923,5,0)</f>
        <v>44777</v>
      </c>
      <c r="AS34" s="1424">
        <f t="shared" si="13"/>
        <v>45142</v>
      </c>
      <c r="AT34" s="1425">
        <f>MIN(AS34:AS49)</f>
        <v>45142</v>
      </c>
      <c r="AU34" s="1426">
        <f>AM34+30</f>
        <v>44973</v>
      </c>
      <c r="AV34" s="1732">
        <f>AT34-AM34</f>
        <v>199</v>
      </c>
      <c r="AW34" s="1383" t="s">
        <v>119</v>
      </c>
      <c r="AX34" s="1383">
        <v>44973</v>
      </c>
      <c r="AY34" s="1354" t="s">
        <v>173</v>
      </c>
      <c r="AZ34" s="1739">
        <f>AN34-AM34</f>
        <v>30</v>
      </c>
    </row>
    <row r="35" spans="1:52" s="1382" customFormat="1" ht="38.1" customHeight="1" thickBot="1">
      <c r="A35" s="1781"/>
      <c r="B35" s="1385">
        <f t="shared" ref="B35:B49" si="14">$B$34</f>
        <v>10</v>
      </c>
      <c r="C35" s="1386" t="str">
        <f t="shared" ref="C35:C49" si="15">$C$34</f>
        <v>У_С</v>
      </c>
      <c r="D35" s="1561" t="str">
        <f t="shared" si="1"/>
        <v>10У_С</v>
      </c>
      <c r="E35" s="1574" t="s">
        <v>174</v>
      </c>
      <c r="F35" s="1575" t="s">
        <v>116</v>
      </c>
      <c r="G35" s="1564" t="str">
        <f t="shared" ref="G35:G49" si="16">$G$34</f>
        <v>Выполнение строительно-монтажных работ по объектам 21UQF, 22UQF, 23UQF, 24UQF, 25UQF, 26UQF, 27UQF, 20UQE, 31UQF, 32UQF, 33UQF, 34UQF, 35UQF, 36UQF, 37UQF, 30UQE</v>
      </c>
      <c r="H35" s="1576" t="s">
        <v>175</v>
      </c>
      <c r="I35" s="1352"/>
      <c r="J35" s="1702">
        <f t="shared" ref="J35:S49" si="17">J$34</f>
        <v>44481</v>
      </c>
      <c r="K35" s="1702">
        <f t="shared" si="17"/>
        <v>44509</v>
      </c>
      <c r="L35" s="1702">
        <f t="shared" si="17"/>
        <v>44558</v>
      </c>
      <c r="M35" s="1702">
        <f t="shared" si="17"/>
        <v>44561</v>
      </c>
      <c r="N35" s="1702">
        <f t="shared" si="17"/>
        <v>44589</v>
      </c>
      <c r="O35" s="1702">
        <f t="shared" si="17"/>
        <v>44589</v>
      </c>
      <c r="P35" s="1702">
        <f t="shared" si="17"/>
        <v>44673</v>
      </c>
      <c r="Q35" s="1702">
        <f t="shared" si="17"/>
        <v>44705</v>
      </c>
      <c r="R35" s="1702">
        <f t="shared" si="17"/>
        <v>44705</v>
      </c>
      <c r="S35" s="1702">
        <f t="shared" si="17"/>
        <v>44704</v>
      </c>
      <c r="T35" s="1702">
        <f t="shared" ref="T35:AC49" si="18">T$34</f>
        <v>44704</v>
      </c>
      <c r="U35" s="1702">
        <f t="shared" si="18"/>
        <v>44725</v>
      </c>
      <c r="V35" s="1702">
        <f t="shared" si="18"/>
        <v>44732</v>
      </c>
      <c r="W35" s="1702">
        <f t="shared" si="18"/>
        <v>44735</v>
      </c>
      <c r="X35" s="1702">
        <f t="shared" si="18"/>
        <v>44740</v>
      </c>
      <c r="Y35" s="1702">
        <f t="shared" si="18"/>
        <v>44765</v>
      </c>
      <c r="Z35" s="1702">
        <f t="shared" si="18"/>
        <v>44785</v>
      </c>
      <c r="AA35" s="1702">
        <f t="shared" si="18"/>
        <v>44813</v>
      </c>
      <c r="AB35" s="1702">
        <f t="shared" si="18"/>
        <v>44818</v>
      </c>
      <c r="AC35" s="1702">
        <f t="shared" si="18"/>
        <v>44832</v>
      </c>
      <c r="AD35" s="1702">
        <f t="shared" ref="AD35:AN49" si="19">AD$34</f>
        <v>44853</v>
      </c>
      <c r="AE35" s="1702">
        <f t="shared" si="19"/>
        <v>44860</v>
      </c>
      <c r="AF35" s="1702">
        <f t="shared" si="19"/>
        <v>44865</v>
      </c>
      <c r="AG35" s="1702">
        <f t="shared" si="19"/>
        <v>44868</v>
      </c>
      <c r="AH35" s="1702">
        <f t="shared" si="19"/>
        <v>44893</v>
      </c>
      <c r="AI35" s="1702">
        <f t="shared" si="19"/>
        <v>44913</v>
      </c>
      <c r="AJ35" s="1702">
        <f t="shared" si="19"/>
        <v>44913</v>
      </c>
      <c r="AK35" s="1702">
        <f t="shared" si="19"/>
        <v>44923</v>
      </c>
      <c r="AL35" s="1702">
        <f t="shared" si="19"/>
        <v>44939</v>
      </c>
      <c r="AM35" s="1702">
        <f t="shared" si="19"/>
        <v>44943</v>
      </c>
      <c r="AN35" s="1702">
        <f t="shared" si="19"/>
        <v>44973</v>
      </c>
      <c r="AO35" s="1497">
        <f t="shared" ref="AO35:AO49" si="20">$AO$34</f>
        <v>44901</v>
      </c>
      <c r="AP35" s="1444">
        <v>27495</v>
      </c>
      <c r="AQ35" s="1443">
        <v>44901</v>
      </c>
      <c r="AR35" s="1424">
        <f>VLOOKUP(AP35,Schedule!$B$2:$F$14923,5,0)</f>
        <v>44777</v>
      </c>
      <c r="AS35" s="1424">
        <f t="shared" si="13"/>
        <v>45142</v>
      </c>
      <c r="AT35" s="1492"/>
      <c r="AY35" s="1493"/>
      <c r="AZ35" s="1739"/>
    </row>
    <row r="36" spans="1:52" s="1382" customFormat="1" ht="38.1" customHeight="1" thickBot="1">
      <c r="A36" s="1781"/>
      <c r="B36" s="1385">
        <f t="shared" si="14"/>
        <v>10</v>
      </c>
      <c r="C36" s="1386" t="str">
        <f t="shared" si="15"/>
        <v>У_С</v>
      </c>
      <c r="D36" s="1561" t="str">
        <f t="shared" si="1"/>
        <v>10У_С</v>
      </c>
      <c r="E36" s="1574" t="s">
        <v>176</v>
      </c>
      <c r="F36" s="1575" t="s">
        <v>116</v>
      </c>
      <c r="G36" s="1564" t="str">
        <f t="shared" si="16"/>
        <v>Выполнение строительно-монтажных работ по объектам 21UQF, 22UQF, 23UQF, 24UQF, 25UQF, 26UQF, 27UQF, 20UQE, 31UQF, 32UQF, 33UQF, 34UQF, 35UQF, 36UQF, 37UQF, 30UQE</v>
      </c>
      <c r="H36" s="1576" t="s">
        <v>177</v>
      </c>
      <c r="I36" s="1352"/>
      <c r="J36" s="1702">
        <f t="shared" si="17"/>
        <v>44481</v>
      </c>
      <c r="K36" s="1702">
        <f t="shared" si="17"/>
        <v>44509</v>
      </c>
      <c r="L36" s="1702">
        <f t="shared" si="17"/>
        <v>44558</v>
      </c>
      <c r="M36" s="1702">
        <f t="shared" si="17"/>
        <v>44561</v>
      </c>
      <c r="N36" s="1702">
        <f t="shared" si="17"/>
        <v>44589</v>
      </c>
      <c r="O36" s="1702">
        <f t="shared" si="17"/>
        <v>44589</v>
      </c>
      <c r="P36" s="1702">
        <f t="shared" si="17"/>
        <v>44673</v>
      </c>
      <c r="Q36" s="1702">
        <f t="shared" si="17"/>
        <v>44705</v>
      </c>
      <c r="R36" s="1702">
        <f t="shared" si="17"/>
        <v>44705</v>
      </c>
      <c r="S36" s="1702">
        <f t="shared" si="17"/>
        <v>44704</v>
      </c>
      <c r="T36" s="1702">
        <f t="shared" si="18"/>
        <v>44704</v>
      </c>
      <c r="U36" s="1702">
        <f t="shared" si="18"/>
        <v>44725</v>
      </c>
      <c r="V36" s="1702">
        <f t="shared" si="18"/>
        <v>44732</v>
      </c>
      <c r="W36" s="1702">
        <f t="shared" si="18"/>
        <v>44735</v>
      </c>
      <c r="X36" s="1702">
        <f t="shared" si="18"/>
        <v>44740</v>
      </c>
      <c r="Y36" s="1702">
        <f t="shared" si="18"/>
        <v>44765</v>
      </c>
      <c r="Z36" s="1702">
        <f t="shared" si="18"/>
        <v>44785</v>
      </c>
      <c r="AA36" s="1702">
        <f t="shared" si="18"/>
        <v>44813</v>
      </c>
      <c r="AB36" s="1702">
        <f t="shared" si="18"/>
        <v>44818</v>
      </c>
      <c r="AC36" s="1702">
        <f t="shared" si="18"/>
        <v>44832</v>
      </c>
      <c r="AD36" s="1702">
        <f t="shared" si="19"/>
        <v>44853</v>
      </c>
      <c r="AE36" s="1702">
        <f t="shared" si="19"/>
        <v>44860</v>
      </c>
      <c r="AF36" s="1702">
        <f t="shared" si="19"/>
        <v>44865</v>
      </c>
      <c r="AG36" s="1702">
        <f t="shared" si="19"/>
        <v>44868</v>
      </c>
      <c r="AH36" s="1702">
        <f t="shared" si="19"/>
        <v>44893</v>
      </c>
      <c r="AI36" s="1702">
        <f t="shared" si="19"/>
        <v>44913</v>
      </c>
      <c r="AJ36" s="1702">
        <f t="shared" si="19"/>
        <v>44913</v>
      </c>
      <c r="AK36" s="1702">
        <f t="shared" si="19"/>
        <v>44923</v>
      </c>
      <c r="AL36" s="1702">
        <f t="shared" si="19"/>
        <v>44939</v>
      </c>
      <c r="AM36" s="1702">
        <f t="shared" si="19"/>
        <v>44943</v>
      </c>
      <c r="AN36" s="1702">
        <f t="shared" si="19"/>
        <v>44973</v>
      </c>
      <c r="AO36" s="1497">
        <f t="shared" si="20"/>
        <v>44901</v>
      </c>
      <c r="AP36" s="1444">
        <v>27511</v>
      </c>
      <c r="AQ36" s="1443">
        <v>44901</v>
      </c>
      <c r="AR36" s="1424">
        <f>VLOOKUP(AP36,Schedule!$B$2:$F$14923,5,0)</f>
        <v>44777</v>
      </c>
      <c r="AS36" s="1424">
        <f t="shared" si="13"/>
        <v>45142</v>
      </c>
      <c r="AT36" s="1492"/>
      <c r="AY36" s="1493"/>
      <c r="AZ36" s="1739"/>
    </row>
    <row r="37" spans="1:52" s="1382" customFormat="1" ht="38.1" customHeight="1" thickBot="1">
      <c r="A37" s="1781"/>
      <c r="B37" s="1385">
        <f t="shared" si="14"/>
        <v>10</v>
      </c>
      <c r="C37" s="1386" t="str">
        <f t="shared" si="15"/>
        <v>У_С</v>
      </c>
      <c r="D37" s="1561" t="str">
        <f t="shared" si="1"/>
        <v>10У_С</v>
      </c>
      <c r="E37" s="1574" t="s">
        <v>178</v>
      </c>
      <c r="F37" s="1575" t="s">
        <v>116</v>
      </c>
      <c r="G37" s="1564" t="str">
        <f t="shared" si="16"/>
        <v>Выполнение строительно-монтажных работ по объектам 21UQF, 22UQF, 23UQF, 24UQF, 25UQF, 26UQF, 27UQF, 20UQE, 31UQF, 32UQF, 33UQF, 34UQF, 35UQF, 36UQF, 37UQF, 30UQE</v>
      </c>
      <c r="H37" s="1576" t="s">
        <v>179</v>
      </c>
      <c r="I37" s="1352"/>
      <c r="J37" s="1702">
        <f t="shared" si="17"/>
        <v>44481</v>
      </c>
      <c r="K37" s="1702">
        <f t="shared" si="17"/>
        <v>44509</v>
      </c>
      <c r="L37" s="1702">
        <f t="shared" si="17"/>
        <v>44558</v>
      </c>
      <c r="M37" s="1702">
        <f t="shared" si="17"/>
        <v>44561</v>
      </c>
      <c r="N37" s="1702">
        <f t="shared" si="17"/>
        <v>44589</v>
      </c>
      <c r="O37" s="1702">
        <f t="shared" si="17"/>
        <v>44589</v>
      </c>
      <c r="P37" s="1702">
        <f t="shared" si="17"/>
        <v>44673</v>
      </c>
      <c r="Q37" s="1702">
        <f t="shared" si="17"/>
        <v>44705</v>
      </c>
      <c r="R37" s="1702">
        <f t="shared" si="17"/>
        <v>44705</v>
      </c>
      <c r="S37" s="1702">
        <f t="shared" si="17"/>
        <v>44704</v>
      </c>
      <c r="T37" s="1702">
        <f t="shared" si="18"/>
        <v>44704</v>
      </c>
      <c r="U37" s="1702">
        <f t="shared" si="18"/>
        <v>44725</v>
      </c>
      <c r="V37" s="1702">
        <f t="shared" si="18"/>
        <v>44732</v>
      </c>
      <c r="W37" s="1702">
        <f t="shared" si="18"/>
        <v>44735</v>
      </c>
      <c r="X37" s="1702">
        <f t="shared" si="18"/>
        <v>44740</v>
      </c>
      <c r="Y37" s="1702">
        <f t="shared" si="18"/>
        <v>44765</v>
      </c>
      <c r="Z37" s="1702">
        <f t="shared" si="18"/>
        <v>44785</v>
      </c>
      <c r="AA37" s="1702">
        <f t="shared" si="18"/>
        <v>44813</v>
      </c>
      <c r="AB37" s="1702">
        <f t="shared" si="18"/>
        <v>44818</v>
      </c>
      <c r="AC37" s="1702">
        <f t="shared" si="18"/>
        <v>44832</v>
      </c>
      <c r="AD37" s="1702">
        <f t="shared" si="19"/>
        <v>44853</v>
      </c>
      <c r="AE37" s="1702">
        <f t="shared" si="19"/>
        <v>44860</v>
      </c>
      <c r="AF37" s="1702">
        <f t="shared" si="19"/>
        <v>44865</v>
      </c>
      <c r="AG37" s="1702">
        <f t="shared" si="19"/>
        <v>44868</v>
      </c>
      <c r="AH37" s="1702">
        <f t="shared" si="19"/>
        <v>44893</v>
      </c>
      <c r="AI37" s="1702">
        <f t="shared" si="19"/>
        <v>44913</v>
      </c>
      <c r="AJ37" s="1702">
        <f t="shared" si="19"/>
        <v>44913</v>
      </c>
      <c r="AK37" s="1702">
        <f t="shared" si="19"/>
        <v>44923</v>
      </c>
      <c r="AL37" s="1702">
        <f t="shared" si="19"/>
        <v>44939</v>
      </c>
      <c r="AM37" s="1702">
        <f t="shared" si="19"/>
        <v>44943</v>
      </c>
      <c r="AN37" s="1702">
        <f t="shared" si="19"/>
        <v>44973</v>
      </c>
      <c r="AO37" s="1497">
        <f t="shared" si="20"/>
        <v>44901</v>
      </c>
      <c r="AP37" s="1444">
        <v>27519</v>
      </c>
      <c r="AQ37" s="1443">
        <v>44901</v>
      </c>
      <c r="AR37" s="1424">
        <f>VLOOKUP(AP37,Schedule!$B$2:$F$14923,5,0)</f>
        <v>44777</v>
      </c>
      <c r="AS37" s="1424">
        <f t="shared" si="13"/>
        <v>45142</v>
      </c>
      <c r="AT37" s="1492"/>
      <c r="AY37" s="1493"/>
      <c r="AZ37" s="1739"/>
    </row>
    <row r="38" spans="1:52" s="1382" customFormat="1" ht="38.1" customHeight="1" thickBot="1">
      <c r="A38" s="1781"/>
      <c r="B38" s="1385">
        <f t="shared" si="14"/>
        <v>10</v>
      </c>
      <c r="C38" s="1386" t="str">
        <f t="shared" si="15"/>
        <v>У_С</v>
      </c>
      <c r="D38" s="1561" t="str">
        <f t="shared" si="1"/>
        <v>10У_С</v>
      </c>
      <c r="E38" s="1574" t="s">
        <v>180</v>
      </c>
      <c r="F38" s="1575" t="s">
        <v>116</v>
      </c>
      <c r="G38" s="1564" t="str">
        <f t="shared" si="16"/>
        <v>Выполнение строительно-монтажных работ по объектам 21UQF, 22UQF, 23UQF, 24UQF, 25UQF, 26UQF, 27UQF, 20UQE, 31UQF, 32UQF, 33UQF, 34UQF, 35UQF, 36UQF, 37UQF, 30UQE</v>
      </c>
      <c r="H38" s="1576" t="s">
        <v>181</v>
      </c>
      <c r="I38" s="1352"/>
      <c r="J38" s="1702">
        <f t="shared" si="17"/>
        <v>44481</v>
      </c>
      <c r="K38" s="1702">
        <f t="shared" si="17"/>
        <v>44509</v>
      </c>
      <c r="L38" s="1702">
        <f t="shared" si="17"/>
        <v>44558</v>
      </c>
      <c r="M38" s="1702">
        <f t="shared" si="17"/>
        <v>44561</v>
      </c>
      <c r="N38" s="1702">
        <f t="shared" si="17"/>
        <v>44589</v>
      </c>
      <c r="O38" s="1702">
        <f t="shared" si="17"/>
        <v>44589</v>
      </c>
      <c r="P38" s="1702">
        <f t="shared" si="17"/>
        <v>44673</v>
      </c>
      <c r="Q38" s="1702">
        <f t="shared" si="17"/>
        <v>44705</v>
      </c>
      <c r="R38" s="1702">
        <f t="shared" si="17"/>
        <v>44705</v>
      </c>
      <c r="S38" s="1702">
        <f t="shared" si="17"/>
        <v>44704</v>
      </c>
      <c r="T38" s="1702">
        <f t="shared" si="18"/>
        <v>44704</v>
      </c>
      <c r="U38" s="1702">
        <f t="shared" si="18"/>
        <v>44725</v>
      </c>
      <c r="V38" s="1702">
        <f t="shared" si="18"/>
        <v>44732</v>
      </c>
      <c r="W38" s="1702">
        <f t="shared" si="18"/>
        <v>44735</v>
      </c>
      <c r="X38" s="1702">
        <f t="shared" si="18"/>
        <v>44740</v>
      </c>
      <c r="Y38" s="1702">
        <f t="shared" si="18"/>
        <v>44765</v>
      </c>
      <c r="Z38" s="1702">
        <f t="shared" si="18"/>
        <v>44785</v>
      </c>
      <c r="AA38" s="1702">
        <f t="shared" si="18"/>
        <v>44813</v>
      </c>
      <c r="AB38" s="1702">
        <f t="shared" si="18"/>
        <v>44818</v>
      </c>
      <c r="AC38" s="1702">
        <f t="shared" si="18"/>
        <v>44832</v>
      </c>
      <c r="AD38" s="1702">
        <f t="shared" si="19"/>
        <v>44853</v>
      </c>
      <c r="AE38" s="1702">
        <f t="shared" si="19"/>
        <v>44860</v>
      </c>
      <c r="AF38" s="1702">
        <f t="shared" si="19"/>
        <v>44865</v>
      </c>
      <c r="AG38" s="1702">
        <f t="shared" si="19"/>
        <v>44868</v>
      </c>
      <c r="AH38" s="1702">
        <f t="shared" si="19"/>
        <v>44893</v>
      </c>
      <c r="AI38" s="1702">
        <f t="shared" si="19"/>
        <v>44913</v>
      </c>
      <c r="AJ38" s="1702">
        <f t="shared" si="19"/>
        <v>44913</v>
      </c>
      <c r="AK38" s="1702">
        <f t="shared" si="19"/>
        <v>44923</v>
      </c>
      <c r="AL38" s="1702">
        <f t="shared" si="19"/>
        <v>44939</v>
      </c>
      <c r="AM38" s="1702">
        <f t="shared" si="19"/>
        <v>44943</v>
      </c>
      <c r="AN38" s="1702">
        <f t="shared" si="19"/>
        <v>44973</v>
      </c>
      <c r="AO38" s="1497">
        <f t="shared" si="20"/>
        <v>44901</v>
      </c>
      <c r="AP38" s="1444">
        <v>27527</v>
      </c>
      <c r="AQ38" s="1443">
        <v>44901</v>
      </c>
      <c r="AR38" s="1424">
        <f>VLOOKUP(AP38,Schedule!$B$2:$F$14923,5,0)</f>
        <v>44777</v>
      </c>
      <c r="AS38" s="1424">
        <f t="shared" si="13"/>
        <v>45142</v>
      </c>
      <c r="AT38" s="1492"/>
      <c r="AY38" s="1493"/>
      <c r="AZ38" s="1739"/>
    </row>
    <row r="39" spans="1:52" s="1382" customFormat="1" ht="38.1" customHeight="1" thickBot="1">
      <c r="A39" s="1781"/>
      <c r="B39" s="1385">
        <f t="shared" si="14"/>
        <v>10</v>
      </c>
      <c r="C39" s="1386" t="str">
        <f t="shared" si="15"/>
        <v>У_С</v>
      </c>
      <c r="D39" s="1561" t="str">
        <f t="shared" si="1"/>
        <v>10У_С</v>
      </c>
      <c r="E39" s="1574" t="s">
        <v>182</v>
      </c>
      <c r="F39" s="1575" t="s">
        <v>116</v>
      </c>
      <c r="G39" s="1564" t="str">
        <f t="shared" si="16"/>
        <v>Выполнение строительно-монтажных работ по объектам 21UQF, 22UQF, 23UQF, 24UQF, 25UQF, 26UQF, 27UQF, 20UQE, 31UQF, 32UQF, 33UQF, 34UQF, 35UQF, 36UQF, 37UQF, 30UQE</v>
      </c>
      <c r="H39" s="1576" t="s">
        <v>183</v>
      </c>
      <c r="I39" s="1352"/>
      <c r="J39" s="1702">
        <f t="shared" si="17"/>
        <v>44481</v>
      </c>
      <c r="K39" s="1702">
        <f t="shared" si="17"/>
        <v>44509</v>
      </c>
      <c r="L39" s="1702">
        <f t="shared" si="17"/>
        <v>44558</v>
      </c>
      <c r="M39" s="1702">
        <f t="shared" si="17"/>
        <v>44561</v>
      </c>
      <c r="N39" s="1702">
        <f t="shared" si="17"/>
        <v>44589</v>
      </c>
      <c r="O39" s="1702">
        <f t="shared" si="17"/>
        <v>44589</v>
      </c>
      <c r="P39" s="1702">
        <f t="shared" si="17"/>
        <v>44673</v>
      </c>
      <c r="Q39" s="1702">
        <f t="shared" si="17"/>
        <v>44705</v>
      </c>
      <c r="R39" s="1702">
        <f t="shared" si="17"/>
        <v>44705</v>
      </c>
      <c r="S39" s="1702">
        <f t="shared" si="17"/>
        <v>44704</v>
      </c>
      <c r="T39" s="1702">
        <f t="shared" si="18"/>
        <v>44704</v>
      </c>
      <c r="U39" s="1702">
        <f t="shared" si="18"/>
        <v>44725</v>
      </c>
      <c r="V39" s="1702">
        <f t="shared" si="18"/>
        <v>44732</v>
      </c>
      <c r="W39" s="1702">
        <f t="shared" si="18"/>
        <v>44735</v>
      </c>
      <c r="X39" s="1702">
        <f t="shared" si="18"/>
        <v>44740</v>
      </c>
      <c r="Y39" s="1702">
        <f t="shared" si="18"/>
        <v>44765</v>
      </c>
      <c r="Z39" s="1702">
        <f t="shared" si="18"/>
        <v>44785</v>
      </c>
      <c r="AA39" s="1702">
        <f t="shared" si="18"/>
        <v>44813</v>
      </c>
      <c r="AB39" s="1702">
        <f t="shared" si="18"/>
        <v>44818</v>
      </c>
      <c r="AC39" s="1702">
        <f t="shared" si="18"/>
        <v>44832</v>
      </c>
      <c r="AD39" s="1702">
        <f t="shared" si="19"/>
        <v>44853</v>
      </c>
      <c r="AE39" s="1702">
        <f t="shared" si="19"/>
        <v>44860</v>
      </c>
      <c r="AF39" s="1702">
        <f t="shared" si="19"/>
        <v>44865</v>
      </c>
      <c r="AG39" s="1702">
        <f t="shared" si="19"/>
        <v>44868</v>
      </c>
      <c r="AH39" s="1702">
        <f t="shared" si="19"/>
        <v>44893</v>
      </c>
      <c r="AI39" s="1702">
        <f t="shared" si="19"/>
        <v>44913</v>
      </c>
      <c r="AJ39" s="1702">
        <f t="shared" si="19"/>
        <v>44913</v>
      </c>
      <c r="AK39" s="1702">
        <f t="shared" si="19"/>
        <v>44923</v>
      </c>
      <c r="AL39" s="1702">
        <f t="shared" si="19"/>
        <v>44939</v>
      </c>
      <c r="AM39" s="1702">
        <f t="shared" si="19"/>
        <v>44943</v>
      </c>
      <c r="AN39" s="1702">
        <f t="shared" si="19"/>
        <v>44973</v>
      </c>
      <c r="AO39" s="1497">
        <f t="shared" si="20"/>
        <v>44901</v>
      </c>
      <c r="AP39" s="1444">
        <v>27535</v>
      </c>
      <c r="AQ39" s="1443">
        <v>44901</v>
      </c>
      <c r="AR39" s="1424">
        <f>VLOOKUP(AP39,Schedule!$B$2:$F$14923,5,0)</f>
        <v>44777</v>
      </c>
      <c r="AS39" s="1424">
        <f t="shared" si="13"/>
        <v>45142</v>
      </c>
      <c r="AT39" s="1492"/>
      <c r="AY39" s="1493"/>
      <c r="AZ39" s="1739"/>
    </row>
    <row r="40" spans="1:52" s="1382" customFormat="1" ht="38.1" customHeight="1" thickBot="1">
      <c r="A40" s="1781"/>
      <c r="B40" s="1385">
        <f t="shared" si="14"/>
        <v>10</v>
      </c>
      <c r="C40" s="1386" t="str">
        <f t="shared" si="15"/>
        <v>У_С</v>
      </c>
      <c r="D40" s="1561" t="str">
        <f t="shared" si="1"/>
        <v>10У_С</v>
      </c>
      <c r="E40" s="1574" t="s">
        <v>184</v>
      </c>
      <c r="F40" s="1575" t="s">
        <v>116</v>
      </c>
      <c r="G40" s="1564" t="str">
        <f t="shared" si="16"/>
        <v>Выполнение строительно-монтажных работ по объектам 21UQF, 22UQF, 23UQF, 24UQF, 25UQF, 26UQF, 27UQF, 20UQE, 31UQF, 32UQF, 33UQF, 34UQF, 35UQF, 36UQF, 37UQF, 30UQE</v>
      </c>
      <c r="H40" s="1576" t="s">
        <v>185</v>
      </c>
      <c r="I40" s="1352"/>
      <c r="J40" s="1702">
        <f t="shared" si="17"/>
        <v>44481</v>
      </c>
      <c r="K40" s="1702">
        <f t="shared" si="17"/>
        <v>44509</v>
      </c>
      <c r="L40" s="1702">
        <f t="shared" si="17"/>
        <v>44558</v>
      </c>
      <c r="M40" s="1702">
        <f t="shared" si="17"/>
        <v>44561</v>
      </c>
      <c r="N40" s="1702">
        <f t="shared" si="17"/>
        <v>44589</v>
      </c>
      <c r="O40" s="1702">
        <f t="shared" si="17"/>
        <v>44589</v>
      </c>
      <c r="P40" s="1702">
        <f t="shared" si="17"/>
        <v>44673</v>
      </c>
      <c r="Q40" s="1702">
        <f t="shared" si="17"/>
        <v>44705</v>
      </c>
      <c r="R40" s="1702">
        <f t="shared" si="17"/>
        <v>44705</v>
      </c>
      <c r="S40" s="1702">
        <f t="shared" si="17"/>
        <v>44704</v>
      </c>
      <c r="T40" s="1702">
        <f t="shared" si="18"/>
        <v>44704</v>
      </c>
      <c r="U40" s="1702">
        <f t="shared" si="18"/>
        <v>44725</v>
      </c>
      <c r="V40" s="1702">
        <f t="shared" si="18"/>
        <v>44732</v>
      </c>
      <c r="W40" s="1702">
        <f t="shared" si="18"/>
        <v>44735</v>
      </c>
      <c r="X40" s="1702">
        <f t="shared" si="18"/>
        <v>44740</v>
      </c>
      <c r="Y40" s="1702">
        <f t="shared" si="18"/>
        <v>44765</v>
      </c>
      <c r="Z40" s="1702">
        <f t="shared" si="18"/>
        <v>44785</v>
      </c>
      <c r="AA40" s="1702">
        <f t="shared" si="18"/>
        <v>44813</v>
      </c>
      <c r="AB40" s="1702">
        <f t="shared" si="18"/>
        <v>44818</v>
      </c>
      <c r="AC40" s="1702">
        <f t="shared" si="18"/>
        <v>44832</v>
      </c>
      <c r="AD40" s="1702">
        <f t="shared" si="19"/>
        <v>44853</v>
      </c>
      <c r="AE40" s="1702">
        <f t="shared" si="19"/>
        <v>44860</v>
      </c>
      <c r="AF40" s="1702">
        <f t="shared" si="19"/>
        <v>44865</v>
      </c>
      <c r="AG40" s="1702">
        <f t="shared" si="19"/>
        <v>44868</v>
      </c>
      <c r="AH40" s="1702">
        <f t="shared" si="19"/>
        <v>44893</v>
      </c>
      <c r="AI40" s="1702">
        <f t="shared" si="19"/>
        <v>44913</v>
      </c>
      <c r="AJ40" s="1702">
        <f t="shared" si="19"/>
        <v>44913</v>
      </c>
      <c r="AK40" s="1702">
        <f t="shared" si="19"/>
        <v>44923</v>
      </c>
      <c r="AL40" s="1702">
        <f t="shared" si="19"/>
        <v>44939</v>
      </c>
      <c r="AM40" s="1702">
        <f t="shared" si="19"/>
        <v>44943</v>
      </c>
      <c r="AN40" s="1702">
        <f t="shared" si="19"/>
        <v>44973</v>
      </c>
      <c r="AO40" s="1497">
        <f t="shared" si="20"/>
        <v>44901</v>
      </c>
      <c r="AP40" s="1444">
        <v>27543</v>
      </c>
      <c r="AQ40" s="1443">
        <v>44901</v>
      </c>
      <c r="AR40" s="1424">
        <f>VLOOKUP(AP40,Schedule!$B$2:$F$14923,5,0)</f>
        <v>44777</v>
      </c>
      <c r="AS40" s="1424">
        <f t="shared" si="13"/>
        <v>45142</v>
      </c>
      <c r="AT40" s="1492"/>
      <c r="AY40" s="1493"/>
      <c r="AZ40" s="1739"/>
    </row>
    <row r="41" spans="1:52" s="1382" customFormat="1" ht="38.1" customHeight="1" thickBot="1">
      <c r="A41" s="1781"/>
      <c r="B41" s="1385">
        <f t="shared" si="14"/>
        <v>10</v>
      </c>
      <c r="C41" s="1386" t="str">
        <f t="shared" si="15"/>
        <v>У_С</v>
      </c>
      <c r="D41" s="1561" t="str">
        <f t="shared" si="1"/>
        <v>10У_С</v>
      </c>
      <c r="E41" s="1574" t="s">
        <v>186</v>
      </c>
      <c r="F41" s="1575" t="s">
        <v>116</v>
      </c>
      <c r="G41" s="1564" t="str">
        <f t="shared" si="16"/>
        <v>Выполнение строительно-монтажных работ по объектам 21UQF, 22UQF, 23UQF, 24UQF, 25UQF, 26UQF, 27UQF, 20UQE, 31UQF, 32UQF, 33UQF, 34UQF, 35UQF, 36UQF, 37UQF, 30UQE</v>
      </c>
      <c r="H41" s="1576" t="s">
        <v>187</v>
      </c>
      <c r="I41" s="1352"/>
      <c r="J41" s="1702">
        <f t="shared" si="17"/>
        <v>44481</v>
      </c>
      <c r="K41" s="1702">
        <f t="shared" si="17"/>
        <v>44509</v>
      </c>
      <c r="L41" s="1702">
        <f t="shared" si="17"/>
        <v>44558</v>
      </c>
      <c r="M41" s="1702">
        <f t="shared" si="17"/>
        <v>44561</v>
      </c>
      <c r="N41" s="1702">
        <f t="shared" si="17"/>
        <v>44589</v>
      </c>
      <c r="O41" s="1702">
        <f t="shared" si="17"/>
        <v>44589</v>
      </c>
      <c r="P41" s="1702">
        <f t="shared" si="17"/>
        <v>44673</v>
      </c>
      <c r="Q41" s="1702">
        <f t="shared" si="17"/>
        <v>44705</v>
      </c>
      <c r="R41" s="1702">
        <f t="shared" si="17"/>
        <v>44705</v>
      </c>
      <c r="S41" s="1702">
        <f t="shared" si="17"/>
        <v>44704</v>
      </c>
      <c r="T41" s="1702">
        <f t="shared" si="18"/>
        <v>44704</v>
      </c>
      <c r="U41" s="1702">
        <f t="shared" si="18"/>
        <v>44725</v>
      </c>
      <c r="V41" s="1702">
        <f t="shared" si="18"/>
        <v>44732</v>
      </c>
      <c r="W41" s="1702">
        <f t="shared" si="18"/>
        <v>44735</v>
      </c>
      <c r="X41" s="1702">
        <f t="shared" si="18"/>
        <v>44740</v>
      </c>
      <c r="Y41" s="1702">
        <f t="shared" si="18"/>
        <v>44765</v>
      </c>
      <c r="Z41" s="1702">
        <f t="shared" si="18"/>
        <v>44785</v>
      </c>
      <c r="AA41" s="1702">
        <f t="shared" si="18"/>
        <v>44813</v>
      </c>
      <c r="AB41" s="1702">
        <f t="shared" si="18"/>
        <v>44818</v>
      </c>
      <c r="AC41" s="1702">
        <f t="shared" si="18"/>
        <v>44832</v>
      </c>
      <c r="AD41" s="1702">
        <f t="shared" si="19"/>
        <v>44853</v>
      </c>
      <c r="AE41" s="1702">
        <f t="shared" si="19"/>
        <v>44860</v>
      </c>
      <c r="AF41" s="1702">
        <f t="shared" si="19"/>
        <v>44865</v>
      </c>
      <c r="AG41" s="1702">
        <f t="shared" si="19"/>
        <v>44868</v>
      </c>
      <c r="AH41" s="1702">
        <f t="shared" si="19"/>
        <v>44893</v>
      </c>
      <c r="AI41" s="1702">
        <f t="shared" si="19"/>
        <v>44913</v>
      </c>
      <c r="AJ41" s="1702">
        <f t="shared" si="19"/>
        <v>44913</v>
      </c>
      <c r="AK41" s="1702">
        <f t="shared" si="19"/>
        <v>44923</v>
      </c>
      <c r="AL41" s="1702">
        <f t="shared" si="19"/>
        <v>44939</v>
      </c>
      <c r="AM41" s="1702">
        <f t="shared" si="19"/>
        <v>44943</v>
      </c>
      <c r="AN41" s="1702">
        <f t="shared" si="19"/>
        <v>44973</v>
      </c>
      <c r="AO41" s="1497">
        <f t="shared" si="20"/>
        <v>44901</v>
      </c>
      <c r="AP41" s="1428">
        <v>27479</v>
      </c>
      <c r="AQ41" s="1443">
        <v>44901</v>
      </c>
      <c r="AR41" s="1424">
        <f>VLOOKUP(AP41,Schedule!$B$2:$F$14923,5,0)</f>
        <v>44777</v>
      </c>
      <c r="AS41" s="1424">
        <f t="shared" si="13"/>
        <v>45142</v>
      </c>
      <c r="AT41" s="1492"/>
      <c r="AY41" s="1493"/>
      <c r="AZ41" s="1739"/>
    </row>
    <row r="42" spans="1:52" s="1382" customFormat="1" ht="38.1" customHeight="1" thickBot="1">
      <c r="A42" s="1781"/>
      <c r="B42" s="1385">
        <f t="shared" si="14"/>
        <v>10</v>
      </c>
      <c r="C42" s="1386" t="str">
        <f t="shared" si="15"/>
        <v>У_С</v>
      </c>
      <c r="D42" s="1561" t="str">
        <f t="shared" si="1"/>
        <v>10У_С</v>
      </c>
      <c r="E42" s="1574" t="s">
        <v>188</v>
      </c>
      <c r="F42" s="1575" t="s">
        <v>116</v>
      </c>
      <c r="G42" s="1564" t="str">
        <f t="shared" si="16"/>
        <v>Выполнение строительно-монтажных работ по объектам 21UQF, 22UQF, 23UQF, 24UQF, 25UQF, 26UQF, 27UQF, 20UQE, 31UQF, 32UQF, 33UQF, 34UQF, 35UQF, 36UQF, 37UQF, 30UQE</v>
      </c>
      <c r="H42" s="1576" t="s">
        <v>189</v>
      </c>
      <c r="I42" s="1352"/>
      <c r="J42" s="1702">
        <f t="shared" si="17"/>
        <v>44481</v>
      </c>
      <c r="K42" s="1702">
        <f t="shared" si="17"/>
        <v>44509</v>
      </c>
      <c r="L42" s="1702">
        <f t="shared" si="17"/>
        <v>44558</v>
      </c>
      <c r="M42" s="1702">
        <f t="shared" si="17"/>
        <v>44561</v>
      </c>
      <c r="N42" s="1702">
        <f t="shared" si="17"/>
        <v>44589</v>
      </c>
      <c r="O42" s="1702">
        <f t="shared" si="17"/>
        <v>44589</v>
      </c>
      <c r="P42" s="1702">
        <f t="shared" si="17"/>
        <v>44673</v>
      </c>
      <c r="Q42" s="1702">
        <f t="shared" si="17"/>
        <v>44705</v>
      </c>
      <c r="R42" s="1702">
        <f t="shared" si="17"/>
        <v>44705</v>
      </c>
      <c r="S42" s="1702">
        <f t="shared" si="17"/>
        <v>44704</v>
      </c>
      <c r="T42" s="1702">
        <f t="shared" si="18"/>
        <v>44704</v>
      </c>
      <c r="U42" s="1702">
        <f t="shared" si="18"/>
        <v>44725</v>
      </c>
      <c r="V42" s="1702">
        <f t="shared" si="18"/>
        <v>44732</v>
      </c>
      <c r="W42" s="1702">
        <f t="shared" si="18"/>
        <v>44735</v>
      </c>
      <c r="X42" s="1702">
        <f t="shared" si="18"/>
        <v>44740</v>
      </c>
      <c r="Y42" s="1702">
        <f t="shared" si="18"/>
        <v>44765</v>
      </c>
      <c r="Z42" s="1702">
        <f t="shared" si="18"/>
        <v>44785</v>
      </c>
      <c r="AA42" s="1702">
        <f t="shared" si="18"/>
        <v>44813</v>
      </c>
      <c r="AB42" s="1702">
        <f t="shared" si="18"/>
        <v>44818</v>
      </c>
      <c r="AC42" s="1702">
        <f t="shared" si="18"/>
        <v>44832</v>
      </c>
      <c r="AD42" s="1702">
        <f t="shared" si="19"/>
        <v>44853</v>
      </c>
      <c r="AE42" s="1702">
        <f t="shared" si="19"/>
        <v>44860</v>
      </c>
      <c r="AF42" s="1702">
        <f t="shared" si="19"/>
        <v>44865</v>
      </c>
      <c r="AG42" s="1702">
        <f t="shared" si="19"/>
        <v>44868</v>
      </c>
      <c r="AH42" s="1702">
        <f t="shared" si="19"/>
        <v>44893</v>
      </c>
      <c r="AI42" s="1702">
        <f t="shared" si="19"/>
        <v>44913</v>
      </c>
      <c r="AJ42" s="1702">
        <f t="shared" si="19"/>
        <v>44913</v>
      </c>
      <c r="AK42" s="1702">
        <f t="shared" si="19"/>
        <v>44923</v>
      </c>
      <c r="AL42" s="1702">
        <f t="shared" si="19"/>
        <v>44939</v>
      </c>
      <c r="AM42" s="1702">
        <f t="shared" si="19"/>
        <v>44943</v>
      </c>
      <c r="AN42" s="1702">
        <f t="shared" si="19"/>
        <v>44973</v>
      </c>
      <c r="AO42" s="1497">
        <f t="shared" si="20"/>
        <v>44901</v>
      </c>
      <c r="AP42" s="1444">
        <v>34163</v>
      </c>
      <c r="AQ42" s="1443">
        <v>45453</v>
      </c>
      <c r="AR42" s="1424">
        <f>VLOOKUP(AP42,Schedule!$B$2:$F$14923,5,0)</f>
        <v>45533</v>
      </c>
      <c r="AS42" s="1424">
        <f t="shared" si="13"/>
        <v>45898</v>
      </c>
      <c r="AT42" s="1492"/>
      <c r="AY42" s="1493"/>
      <c r="AZ42" s="1739"/>
    </row>
    <row r="43" spans="1:52" s="1382" customFormat="1" ht="38.1" customHeight="1" thickBot="1">
      <c r="A43" s="1781"/>
      <c r="B43" s="1385">
        <f t="shared" si="14"/>
        <v>10</v>
      </c>
      <c r="C43" s="1386" t="str">
        <f t="shared" si="15"/>
        <v>У_С</v>
      </c>
      <c r="D43" s="1561" t="str">
        <f t="shared" si="1"/>
        <v>10У_С</v>
      </c>
      <c r="E43" s="1574" t="s">
        <v>190</v>
      </c>
      <c r="F43" s="1575" t="s">
        <v>116</v>
      </c>
      <c r="G43" s="1564" t="str">
        <f t="shared" si="16"/>
        <v>Выполнение строительно-монтажных работ по объектам 21UQF, 22UQF, 23UQF, 24UQF, 25UQF, 26UQF, 27UQF, 20UQE, 31UQF, 32UQF, 33UQF, 34UQF, 35UQF, 36UQF, 37UQF, 30UQE</v>
      </c>
      <c r="H43" s="1576" t="s">
        <v>191</v>
      </c>
      <c r="I43" s="1352"/>
      <c r="J43" s="1702">
        <f t="shared" si="17"/>
        <v>44481</v>
      </c>
      <c r="K43" s="1702">
        <f t="shared" si="17"/>
        <v>44509</v>
      </c>
      <c r="L43" s="1702">
        <f t="shared" si="17"/>
        <v>44558</v>
      </c>
      <c r="M43" s="1702">
        <f t="shared" si="17"/>
        <v>44561</v>
      </c>
      <c r="N43" s="1702">
        <f t="shared" si="17"/>
        <v>44589</v>
      </c>
      <c r="O43" s="1702">
        <f t="shared" si="17"/>
        <v>44589</v>
      </c>
      <c r="P43" s="1702">
        <f t="shared" si="17"/>
        <v>44673</v>
      </c>
      <c r="Q43" s="1702">
        <f t="shared" si="17"/>
        <v>44705</v>
      </c>
      <c r="R43" s="1702">
        <f t="shared" si="17"/>
        <v>44705</v>
      </c>
      <c r="S43" s="1702">
        <f t="shared" si="17"/>
        <v>44704</v>
      </c>
      <c r="T43" s="1702">
        <f t="shared" si="18"/>
        <v>44704</v>
      </c>
      <c r="U43" s="1702">
        <f t="shared" si="18"/>
        <v>44725</v>
      </c>
      <c r="V43" s="1702">
        <f t="shared" si="18"/>
        <v>44732</v>
      </c>
      <c r="W43" s="1702">
        <f t="shared" si="18"/>
        <v>44735</v>
      </c>
      <c r="X43" s="1702">
        <f t="shared" si="18"/>
        <v>44740</v>
      </c>
      <c r="Y43" s="1702">
        <f t="shared" si="18"/>
        <v>44765</v>
      </c>
      <c r="Z43" s="1702">
        <f t="shared" si="18"/>
        <v>44785</v>
      </c>
      <c r="AA43" s="1702">
        <f t="shared" si="18"/>
        <v>44813</v>
      </c>
      <c r="AB43" s="1702">
        <f t="shared" si="18"/>
        <v>44818</v>
      </c>
      <c r="AC43" s="1702">
        <f t="shared" si="18"/>
        <v>44832</v>
      </c>
      <c r="AD43" s="1702">
        <f t="shared" si="19"/>
        <v>44853</v>
      </c>
      <c r="AE43" s="1702">
        <f t="shared" si="19"/>
        <v>44860</v>
      </c>
      <c r="AF43" s="1702">
        <f t="shared" si="19"/>
        <v>44865</v>
      </c>
      <c r="AG43" s="1702">
        <f t="shared" si="19"/>
        <v>44868</v>
      </c>
      <c r="AH43" s="1702">
        <f t="shared" si="19"/>
        <v>44893</v>
      </c>
      <c r="AI43" s="1702">
        <f t="shared" si="19"/>
        <v>44913</v>
      </c>
      <c r="AJ43" s="1702">
        <f t="shared" si="19"/>
        <v>44913</v>
      </c>
      <c r="AK43" s="1702">
        <f t="shared" si="19"/>
        <v>44923</v>
      </c>
      <c r="AL43" s="1702">
        <f t="shared" si="19"/>
        <v>44939</v>
      </c>
      <c r="AM43" s="1702">
        <f t="shared" si="19"/>
        <v>44943</v>
      </c>
      <c r="AN43" s="1702">
        <f t="shared" si="19"/>
        <v>44973</v>
      </c>
      <c r="AO43" s="1497">
        <f t="shared" si="20"/>
        <v>44901</v>
      </c>
      <c r="AP43" s="1444">
        <v>34171</v>
      </c>
      <c r="AQ43" s="1443">
        <v>45453</v>
      </c>
      <c r="AR43" s="1424">
        <f>VLOOKUP(AP43,Schedule!$B$2:$F$14923,5,0)</f>
        <v>45533</v>
      </c>
      <c r="AS43" s="1424">
        <f t="shared" si="13"/>
        <v>45898</v>
      </c>
      <c r="AT43" s="1492"/>
      <c r="AY43" s="1493"/>
      <c r="AZ43" s="1739"/>
    </row>
    <row r="44" spans="1:52" s="1382" customFormat="1" ht="38.1" customHeight="1" thickBot="1">
      <c r="A44" s="1781"/>
      <c r="B44" s="1385">
        <f t="shared" si="14"/>
        <v>10</v>
      </c>
      <c r="C44" s="1386" t="str">
        <f t="shared" si="15"/>
        <v>У_С</v>
      </c>
      <c r="D44" s="1561" t="str">
        <f t="shared" si="1"/>
        <v>10У_С</v>
      </c>
      <c r="E44" s="1574" t="s">
        <v>192</v>
      </c>
      <c r="F44" s="1575" t="s">
        <v>116</v>
      </c>
      <c r="G44" s="1564" t="str">
        <f t="shared" si="16"/>
        <v>Выполнение строительно-монтажных работ по объектам 21UQF, 22UQF, 23UQF, 24UQF, 25UQF, 26UQF, 27UQF, 20UQE, 31UQF, 32UQF, 33UQF, 34UQF, 35UQF, 36UQF, 37UQF, 30UQE</v>
      </c>
      <c r="H44" s="1576" t="s">
        <v>193</v>
      </c>
      <c r="I44" s="1352"/>
      <c r="J44" s="1702">
        <f t="shared" si="17"/>
        <v>44481</v>
      </c>
      <c r="K44" s="1702">
        <f t="shared" si="17"/>
        <v>44509</v>
      </c>
      <c r="L44" s="1702">
        <f t="shared" si="17"/>
        <v>44558</v>
      </c>
      <c r="M44" s="1702">
        <f t="shared" si="17"/>
        <v>44561</v>
      </c>
      <c r="N44" s="1702">
        <f t="shared" si="17"/>
        <v>44589</v>
      </c>
      <c r="O44" s="1702">
        <f t="shared" si="17"/>
        <v>44589</v>
      </c>
      <c r="P44" s="1702">
        <f t="shared" si="17"/>
        <v>44673</v>
      </c>
      <c r="Q44" s="1702">
        <f t="shared" si="17"/>
        <v>44705</v>
      </c>
      <c r="R44" s="1702">
        <f t="shared" si="17"/>
        <v>44705</v>
      </c>
      <c r="S44" s="1702">
        <f t="shared" si="17"/>
        <v>44704</v>
      </c>
      <c r="T44" s="1702">
        <f t="shared" si="18"/>
        <v>44704</v>
      </c>
      <c r="U44" s="1702">
        <f t="shared" si="18"/>
        <v>44725</v>
      </c>
      <c r="V44" s="1702">
        <f t="shared" si="18"/>
        <v>44732</v>
      </c>
      <c r="W44" s="1702">
        <f t="shared" si="18"/>
        <v>44735</v>
      </c>
      <c r="X44" s="1702">
        <f t="shared" si="18"/>
        <v>44740</v>
      </c>
      <c r="Y44" s="1702">
        <f t="shared" si="18"/>
        <v>44765</v>
      </c>
      <c r="Z44" s="1702">
        <f t="shared" si="18"/>
        <v>44785</v>
      </c>
      <c r="AA44" s="1702">
        <f t="shared" si="18"/>
        <v>44813</v>
      </c>
      <c r="AB44" s="1702">
        <f t="shared" si="18"/>
        <v>44818</v>
      </c>
      <c r="AC44" s="1702">
        <f t="shared" si="18"/>
        <v>44832</v>
      </c>
      <c r="AD44" s="1702">
        <f t="shared" si="19"/>
        <v>44853</v>
      </c>
      <c r="AE44" s="1702">
        <f t="shared" si="19"/>
        <v>44860</v>
      </c>
      <c r="AF44" s="1702">
        <f t="shared" si="19"/>
        <v>44865</v>
      </c>
      <c r="AG44" s="1702">
        <f t="shared" si="19"/>
        <v>44868</v>
      </c>
      <c r="AH44" s="1702">
        <f t="shared" si="19"/>
        <v>44893</v>
      </c>
      <c r="AI44" s="1702">
        <f t="shared" si="19"/>
        <v>44913</v>
      </c>
      <c r="AJ44" s="1702">
        <f t="shared" si="19"/>
        <v>44913</v>
      </c>
      <c r="AK44" s="1702">
        <f t="shared" si="19"/>
        <v>44923</v>
      </c>
      <c r="AL44" s="1702">
        <f t="shared" si="19"/>
        <v>44939</v>
      </c>
      <c r="AM44" s="1702">
        <f t="shared" si="19"/>
        <v>44943</v>
      </c>
      <c r="AN44" s="1702">
        <f t="shared" si="19"/>
        <v>44973</v>
      </c>
      <c r="AO44" s="1497">
        <f t="shared" si="20"/>
        <v>44901</v>
      </c>
      <c r="AP44" s="1444">
        <v>34179</v>
      </c>
      <c r="AQ44" s="1443">
        <v>45453</v>
      </c>
      <c r="AR44" s="1424">
        <f>VLOOKUP(AP44,Schedule!$B$2:$F$14923,5,0)</f>
        <v>45533</v>
      </c>
      <c r="AS44" s="1424">
        <f t="shared" si="13"/>
        <v>45898</v>
      </c>
      <c r="AT44" s="1492"/>
      <c r="AY44" s="1493"/>
      <c r="AZ44" s="1739"/>
    </row>
    <row r="45" spans="1:52" s="1382" customFormat="1" ht="38.1" customHeight="1" thickBot="1">
      <c r="A45" s="1781"/>
      <c r="B45" s="1385">
        <f t="shared" si="14"/>
        <v>10</v>
      </c>
      <c r="C45" s="1386" t="str">
        <f t="shared" si="15"/>
        <v>У_С</v>
      </c>
      <c r="D45" s="1561" t="str">
        <f t="shared" si="1"/>
        <v>10У_С</v>
      </c>
      <c r="E45" s="1574" t="s">
        <v>194</v>
      </c>
      <c r="F45" s="1575" t="s">
        <v>116</v>
      </c>
      <c r="G45" s="1564" t="str">
        <f t="shared" si="16"/>
        <v>Выполнение строительно-монтажных работ по объектам 21UQF, 22UQF, 23UQF, 24UQF, 25UQF, 26UQF, 27UQF, 20UQE, 31UQF, 32UQF, 33UQF, 34UQF, 35UQF, 36UQF, 37UQF, 30UQE</v>
      </c>
      <c r="H45" s="1576" t="s">
        <v>195</v>
      </c>
      <c r="I45" s="1352"/>
      <c r="J45" s="1702">
        <f t="shared" si="17"/>
        <v>44481</v>
      </c>
      <c r="K45" s="1702">
        <f t="shared" si="17"/>
        <v>44509</v>
      </c>
      <c r="L45" s="1702">
        <f t="shared" si="17"/>
        <v>44558</v>
      </c>
      <c r="M45" s="1702">
        <f t="shared" si="17"/>
        <v>44561</v>
      </c>
      <c r="N45" s="1702">
        <f t="shared" si="17"/>
        <v>44589</v>
      </c>
      <c r="O45" s="1702">
        <f t="shared" si="17"/>
        <v>44589</v>
      </c>
      <c r="P45" s="1702">
        <f t="shared" si="17"/>
        <v>44673</v>
      </c>
      <c r="Q45" s="1702">
        <f t="shared" si="17"/>
        <v>44705</v>
      </c>
      <c r="R45" s="1702">
        <f t="shared" si="17"/>
        <v>44705</v>
      </c>
      <c r="S45" s="1702">
        <f t="shared" si="17"/>
        <v>44704</v>
      </c>
      <c r="T45" s="1702">
        <f t="shared" si="18"/>
        <v>44704</v>
      </c>
      <c r="U45" s="1702">
        <f t="shared" si="18"/>
        <v>44725</v>
      </c>
      <c r="V45" s="1702">
        <f t="shared" si="18"/>
        <v>44732</v>
      </c>
      <c r="W45" s="1702">
        <f t="shared" si="18"/>
        <v>44735</v>
      </c>
      <c r="X45" s="1702">
        <f t="shared" si="18"/>
        <v>44740</v>
      </c>
      <c r="Y45" s="1702">
        <f t="shared" si="18"/>
        <v>44765</v>
      </c>
      <c r="Z45" s="1702">
        <f t="shared" si="18"/>
        <v>44785</v>
      </c>
      <c r="AA45" s="1702">
        <f t="shared" si="18"/>
        <v>44813</v>
      </c>
      <c r="AB45" s="1702">
        <f t="shared" si="18"/>
        <v>44818</v>
      </c>
      <c r="AC45" s="1702">
        <f t="shared" si="18"/>
        <v>44832</v>
      </c>
      <c r="AD45" s="1702">
        <f t="shared" si="19"/>
        <v>44853</v>
      </c>
      <c r="AE45" s="1702">
        <f t="shared" si="19"/>
        <v>44860</v>
      </c>
      <c r="AF45" s="1702">
        <f t="shared" si="19"/>
        <v>44865</v>
      </c>
      <c r="AG45" s="1702">
        <f t="shared" si="19"/>
        <v>44868</v>
      </c>
      <c r="AH45" s="1702">
        <f t="shared" si="19"/>
        <v>44893</v>
      </c>
      <c r="AI45" s="1702">
        <f t="shared" si="19"/>
        <v>44913</v>
      </c>
      <c r="AJ45" s="1702">
        <f t="shared" si="19"/>
        <v>44913</v>
      </c>
      <c r="AK45" s="1702">
        <f t="shared" si="19"/>
        <v>44923</v>
      </c>
      <c r="AL45" s="1702">
        <f t="shared" si="19"/>
        <v>44939</v>
      </c>
      <c r="AM45" s="1702">
        <f t="shared" si="19"/>
        <v>44943</v>
      </c>
      <c r="AN45" s="1702">
        <f t="shared" si="19"/>
        <v>44973</v>
      </c>
      <c r="AO45" s="1497">
        <f t="shared" si="20"/>
        <v>44901</v>
      </c>
      <c r="AP45" s="1444">
        <v>34187</v>
      </c>
      <c r="AQ45" s="1443">
        <v>45453</v>
      </c>
      <c r="AR45" s="1424">
        <f>VLOOKUP(AP45,Schedule!$B$2:$F$14923,5,0)</f>
        <v>45533</v>
      </c>
      <c r="AS45" s="1424">
        <f t="shared" si="13"/>
        <v>45898</v>
      </c>
      <c r="AT45" s="1492"/>
      <c r="AY45" s="1493"/>
      <c r="AZ45" s="1739"/>
    </row>
    <row r="46" spans="1:52" s="1382" customFormat="1" ht="38.1" customHeight="1" thickBot="1">
      <c r="A46" s="1781"/>
      <c r="B46" s="1385">
        <f t="shared" si="14"/>
        <v>10</v>
      </c>
      <c r="C46" s="1386" t="str">
        <f t="shared" si="15"/>
        <v>У_С</v>
      </c>
      <c r="D46" s="1561" t="str">
        <f t="shared" si="1"/>
        <v>10У_С</v>
      </c>
      <c r="E46" s="1574" t="s">
        <v>196</v>
      </c>
      <c r="F46" s="1575" t="s">
        <v>116</v>
      </c>
      <c r="G46" s="1564" t="str">
        <f t="shared" si="16"/>
        <v>Выполнение строительно-монтажных работ по объектам 21UQF, 22UQF, 23UQF, 24UQF, 25UQF, 26UQF, 27UQF, 20UQE, 31UQF, 32UQF, 33UQF, 34UQF, 35UQF, 36UQF, 37UQF, 30UQE</v>
      </c>
      <c r="H46" s="1576" t="s">
        <v>197</v>
      </c>
      <c r="I46" s="1352"/>
      <c r="J46" s="1702">
        <f t="shared" si="17"/>
        <v>44481</v>
      </c>
      <c r="K46" s="1702">
        <f t="shared" si="17"/>
        <v>44509</v>
      </c>
      <c r="L46" s="1702">
        <f t="shared" si="17"/>
        <v>44558</v>
      </c>
      <c r="M46" s="1702">
        <f t="shared" si="17"/>
        <v>44561</v>
      </c>
      <c r="N46" s="1702">
        <f t="shared" si="17"/>
        <v>44589</v>
      </c>
      <c r="O46" s="1702">
        <f t="shared" si="17"/>
        <v>44589</v>
      </c>
      <c r="P46" s="1702">
        <f t="shared" si="17"/>
        <v>44673</v>
      </c>
      <c r="Q46" s="1702">
        <f t="shared" si="17"/>
        <v>44705</v>
      </c>
      <c r="R46" s="1702">
        <f t="shared" si="17"/>
        <v>44705</v>
      </c>
      <c r="S46" s="1702">
        <f t="shared" si="17"/>
        <v>44704</v>
      </c>
      <c r="T46" s="1702">
        <f t="shared" si="18"/>
        <v>44704</v>
      </c>
      <c r="U46" s="1702">
        <f t="shared" si="18"/>
        <v>44725</v>
      </c>
      <c r="V46" s="1702">
        <f t="shared" si="18"/>
        <v>44732</v>
      </c>
      <c r="W46" s="1702">
        <f t="shared" si="18"/>
        <v>44735</v>
      </c>
      <c r="X46" s="1702">
        <f t="shared" si="18"/>
        <v>44740</v>
      </c>
      <c r="Y46" s="1702">
        <f t="shared" si="18"/>
        <v>44765</v>
      </c>
      <c r="Z46" s="1702">
        <f t="shared" si="18"/>
        <v>44785</v>
      </c>
      <c r="AA46" s="1702">
        <f t="shared" si="18"/>
        <v>44813</v>
      </c>
      <c r="AB46" s="1702">
        <f t="shared" si="18"/>
        <v>44818</v>
      </c>
      <c r="AC46" s="1702">
        <f t="shared" si="18"/>
        <v>44832</v>
      </c>
      <c r="AD46" s="1702">
        <f t="shared" si="19"/>
        <v>44853</v>
      </c>
      <c r="AE46" s="1702">
        <f t="shared" si="19"/>
        <v>44860</v>
      </c>
      <c r="AF46" s="1702">
        <f t="shared" si="19"/>
        <v>44865</v>
      </c>
      <c r="AG46" s="1702">
        <f t="shared" si="19"/>
        <v>44868</v>
      </c>
      <c r="AH46" s="1702">
        <f t="shared" si="19"/>
        <v>44893</v>
      </c>
      <c r="AI46" s="1702">
        <f t="shared" si="19"/>
        <v>44913</v>
      </c>
      <c r="AJ46" s="1702">
        <f t="shared" si="19"/>
        <v>44913</v>
      </c>
      <c r="AK46" s="1702">
        <f t="shared" si="19"/>
        <v>44923</v>
      </c>
      <c r="AL46" s="1702">
        <f t="shared" si="19"/>
        <v>44939</v>
      </c>
      <c r="AM46" s="1702">
        <f t="shared" si="19"/>
        <v>44943</v>
      </c>
      <c r="AN46" s="1702">
        <f t="shared" si="19"/>
        <v>44973</v>
      </c>
      <c r="AO46" s="1497">
        <f t="shared" si="20"/>
        <v>44901</v>
      </c>
      <c r="AP46" s="1444">
        <v>34195</v>
      </c>
      <c r="AQ46" s="1443">
        <v>45453</v>
      </c>
      <c r="AR46" s="1424">
        <f>VLOOKUP(AP46,Schedule!$B$2:$F$14923,5,0)</f>
        <v>45533</v>
      </c>
      <c r="AS46" s="1424">
        <f t="shared" si="13"/>
        <v>45898</v>
      </c>
      <c r="AT46" s="1492"/>
      <c r="AY46" s="1493"/>
      <c r="AZ46" s="1739"/>
    </row>
    <row r="47" spans="1:52" s="1382" customFormat="1" ht="38.1" customHeight="1" thickBot="1">
      <c r="A47" s="1781"/>
      <c r="B47" s="1385">
        <f t="shared" si="14"/>
        <v>10</v>
      </c>
      <c r="C47" s="1386" t="str">
        <f t="shared" si="15"/>
        <v>У_С</v>
      </c>
      <c r="D47" s="1561" t="str">
        <f t="shared" si="1"/>
        <v>10У_С</v>
      </c>
      <c r="E47" s="1574" t="s">
        <v>198</v>
      </c>
      <c r="F47" s="1575" t="s">
        <v>116</v>
      </c>
      <c r="G47" s="1564" t="str">
        <f t="shared" si="16"/>
        <v>Выполнение строительно-монтажных работ по объектам 21UQF, 22UQF, 23UQF, 24UQF, 25UQF, 26UQF, 27UQF, 20UQE, 31UQF, 32UQF, 33UQF, 34UQF, 35UQF, 36UQF, 37UQF, 30UQE</v>
      </c>
      <c r="H47" s="1576" t="s">
        <v>199</v>
      </c>
      <c r="I47" s="1352"/>
      <c r="J47" s="1702">
        <f t="shared" si="17"/>
        <v>44481</v>
      </c>
      <c r="K47" s="1702">
        <f t="shared" si="17"/>
        <v>44509</v>
      </c>
      <c r="L47" s="1702">
        <f t="shared" si="17"/>
        <v>44558</v>
      </c>
      <c r="M47" s="1702">
        <f t="shared" si="17"/>
        <v>44561</v>
      </c>
      <c r="N47" s="1702">
        <f t="shared" si="17"/>
        <v>44589</v>
      </c>
      <c r="O47" s="1702">
        <f t="shared" si="17"/>
        <v>44589</v>
      </c>
      <c r="P47" s="1702">
        <f t="shared" si="17"/>
        <v>44673</v>
      </c>
      <c r="Q47" s="1702">
        <f t="shared" si="17"/>
        <v>44705</v>
      </c>
      <c r="R47" s="1702">
        <f t="shared" si="17"/>
        <v>44705</v>
      </c>
      <c r="S47" s="1702">
        <f t="shared" si="17"/>
        <v>44704</v>
      </c>
      <c r="T47" s="1702">
        <f t="shared" si="18"/>
        <v>44704</v>
      </c>
      <c r="U47" s="1702">
        <f t="shared" si="18"/>
        <v>44725</v>
      </c>
      <c r="V47" s="1702">
        <f t="shared" si="18"/>
        <v>44732</v>
      </c>
      <c r="W47" s="1702">
        <f t="shared" si="18"/>
        <v>44735</v>
      </c>
      <c r="X47" s="1702">
        <f t="shared" si="18"/>
        <v>44740</v>
      </c>
      <c r="Y47" s="1702">
        <f t="shared" si="18"/>
        <v>44765</v>
      </c>
      <c r="Z47" s="1702">
        <f t="shared" si="18"/>
        <v>44785</v>
      </c>
      <c r="AA47" s="1702">
        <f t="shared" si="18"/>
        <v>44813</v>
      </c>
      <c r="AB47" s="1702">
        <f t="shared" si="18"/>
        <v>44818</v>
      </c>
      <c r="AC47" s="1702">
        <f t="shared" si="18"/>
        <v>44832</v>
      </c>
      <c r="AD47" s="1702">
        <f t="shared" si="19"/>
        <v>44853</v>
      </c>
      <c r="AE47" s="1702">
        <f t="shared" si="19"/>
        <v>44860</v>
      </c>
      <c r="AF47" s="1702">
        <f t="shared" si="19"/>
        <v>44865</v>
      </c>
      <c r="AG47" s="1702">
        <f t="shared" si="19"/>
        <v>44868</v>
      </c>
      <c r="AH47" s="1702">
        <f t="shared" si="19"/>
        <v>44893</v>
      </c>
      <c r="AI47" s="1702">
        <f t="shared" si="19"/>
        <v>44913</v>
      </c>
      <c r="AJ47" s="1702">
        <f t="shared" si="19"/>
        <v>44913</v>
      </c>
      <c r="AK47" s="1702">
        <f t="shared" si="19"/>
        <v>44923</v>
      </c>
      <c r="AL47" s="1702">
        <f t="shared" si="19"/>
        <v>44939</v>
      </c>
      <c r="AM47" s="1702">
        <f t="shared" si="19"/>
        <v>44943</v>
      </c>
      <c r="AN47" s="1702">
        <f t="shared" si="19"/>
        <v>44973</v>
      </c>
      <c r="AO47" s="1497">
        <f t="shared" si="20"/>
        <v>44901</v>
      </c>
      <c r="AP47" s="1444">
        <v>34203</v>
      </c>
      <c r="AQ47" s="1443">
        <v>45453</v>
      </c>
      <c r="AR47" s="1424">
        <f>VLOOKUP(AP47,Schedule!$B$2:$F$14923,5,0)</f>
        <v>45533</v>
      </c>
      <c r="AS47" s="1424">
        <f t="shared" si="13"/>
        <v>45898</v>
      </c>
      <c r="AT47" s="1492"/>
      <c r="AY47" s="1493"/>
      <c r="AZ47" s="1739"/>
    </row>
    <row r="48" spans="1:52" s="1382" customFormat="1" ht="38.1" customHeight="1" thickBot="1">
      <c r="A48" s="1781"/>
      <c r="B48" s="1385">
        <f t="shared" si="14"/>
        <v>10</v>
      </c>
      <c r="C48" s="1386" t="str">
        <f t="shared" si="15"/>
        <v>У_С</v>
      </c>
      <c r="D48" s="1561" t="str">
        <f t="shared" si="1"/>
        <v>10У_С</v>
      </c>
      <c r="E48" s="1574" t="s">
        <v>200</v>
      </c>
      <c r="F48" s="1575" t="s">
        <v>116</v>
      </c>
      <c r="G48" s="1564" t="str">
        <f t="shared" si="16"/>
        <v>Выполнение строительно-монтажных работ по объектам 21UQF, 22UQF, 23UQF, 24UQF, 25UQF, 26UQF, 27UQF, 20UQE, 31UQF, 32UQF, 33UQF, 34UQF, 35UQF, 36UQF, 37UQF, 30UQE</v>
      </c>
      <c r="H48" s="1576" t="s">
        <v>201</v>
      </c>
      <c r="I48" s="1352"/>
      <c r="J48" s="1702">
        <f t="shared" si="17"/>
        <v>44481</v>
      </c>
      <c r="K48" s="1702">
        <f t="shared" si="17"/>
        <v>44509</v>
      </c>
      <c r="L48" s="1702">
        <f t="shared" si="17"/>
        <v>44558</v>
      </c>
      <c r="M48" s="1702">
        <f t="shared" si="17"/>
        <v>44561</v>
      </c>
      <c r="N48" s="1702">
        <f t="shared" si="17"/>
        <v>44589</v>
      </c>
      <c r="O48" s="1702">
        <f t="shared" si="17"/>
        <v>44589</v>
      </c>
      <c r="P48" s="1702">
        <f t="shared" si="17"/>
        <v>44673</v>
      </c>
      <c r="Q48" s="1702">
        <f t="shared" si="17"/>
        <v>44705</v>
      </c>
      <c r="R48" s="1702">
        <f t="shared" si="17"/>
        <v>44705</v>
      </c>
      <c r="S48" s="1702">
        <f t="shared" si="17"/>
        <v>44704</v>
      </c>
      <c r="T48" s="1702">
        <f t="shared" si="18"/>
        <v>44704</v>
      </c>
      <c r="U48" s="1702">
        <f t="shared" si="18"/>
        <v>44725</v>
      </c>
      <c r="V48" s="1702">
        <f t="shared" si="18"/>
        <v>44732</v>
      </c>
      <c r="W48" s="1702">
        <f t="shared" si="18"/>
        <v>44735</v>
      </c>
      <c r="X48" s="1702">
        <f t="shared" si="18"/>
        <v>44740</v>
      </c>
      <c r="Y48" s="1702">
        <f t="shared" si="18"/>
        <v>44765</v>
      </c>
      <c r="Z48" s="1702">
        <f t="shared" si="18"/>
        <v>44785</v>
      </c>
      <c r="AA48" s="1702">
        <f t="shared" si="18"/>
        <v>44813</v>
      </c>
      <c r="AB48" s="1702">
        <f t="shared" si="18"/>
        <v>44818</v>
      </c>
      <c r="AC48" s="1702">
        <f t="shared" si="18"/>
        <v>44832</v>
      </c>
      <c r="AD48" s="1702">
        <f t="shared" si="19"/>
        <v>44853</v>
      </c>
      <c r="AE48" s="1702">
        <f t="shared" si="19"/>
        <v>44860</v>
      </c>
      <c r="AF48" s="1702">
        <f t="shared" si="19"/>
        <v>44865</v>
      </c>
      <c r="AG48" s="1702">
        <f t="shared" si="19"/>
        <v>44868</v>
      </c>
      <c r="AH48" s="1702">
        <f t="shared" si="19"/>
        <v>44893</v>
      </c>
      <c r="AI48" s="1702">
        <f t="shared" si="19"/>
        <v>44913</v>
      </c>
      <c r="AJ48" s="1702">
        <f t="shared" si="19"/>
        <v>44913</v>
      </c>
      <c r="AK48" s="1702">
        <f t="shared" si="19"/>
        <v>44923</v>
      </c>
      <c r="AL48" s="1702">
        <f t="shared" si="19"/>
        <v>44939</v>
      </c>
      <c r="AM48" s="1702">
        <f t="shared" si="19"/>
        <v>44943</v>
      </c>
      <c r="AN48" s="1702">
        <f t="shared" si="19"/>
        <v>44973</v>
      </c>
      <c r="AO48" s="1497">
        <f t="shared" si="20"/>
        <v>44901</v>
      </c>
      <c r="AP48" s="1444">
        <v>34211</v>
      </c>
      <c r="AQ48" s="1443">
        <v>45453</v>
      </c>
      <c r="AR48" s="1424">
        <f>VLOOKUP(AP48,Schedule!$B$2:$F$14923,5,0)</f>
        <v>45533</v>
      </c>
      <c r="AS48" s="1424">
        <f t="shared" si="13"/>
        <v>45898</v>
      </c>
      <c r="AT48" s="1492"/>
      <c r="AY48" s="1493"/>
      <c r="AZ48" s="1739"/>
    </row>
    <row r="49" spans="1:52" s="1382" customFormat="1" ht="38.1" customHeight="1" thickBot="1">
      <c r="A49" s="1781"/>
      <c r="B49" s="1498">
        <f t="shared" si="14"/>
        <v>10</v>
      </c>
      <c r="C49" s="1499" t="str">
        <f t="shared" si="15"/>
        <v>У_С</v>
      </c>
      <c r="D49" s="1566" t="str">
        <f t="shared" si="1"/>
        <v>10У_С</v>
      </c>
      <c r="E49" s="1577" t="s">
        <v>202</v>
      </c>
      <c r="F49" s="1578" t="s">
        <v>116</v>
      </c>
      <c r="G49" s="1569" t="str">
        <f t="shared" si="16"/>
        <v>Выполнение строительно-монтажных работ по объектам 21UQF, 22UQF, 23UQF, 24UQF, 25UQF, 26UQF, 27UQF, 20UQE, 31UQF, 32UQF, 33UQF, 34UQF, 35UQF, 36UQF, 37UQF, 30UQE</v>
      </c>
      <c r="H49" s="1579" t="s">
        <v>203</v>
      </c>
      <c r="I49" s="1345"/>
      <c r="J49" s="1703">
        <f t="shared" si="17"/>
        <v>44481</v>
      </c>
      <c r="K49" s="1703">
        <f t="shared" si="17"/>
        <v>44509</v>
      </c>
      <c r="L49" s="1703">
        <f t="shared" si="17"/>
        <v>44558</v>
      </c>
      <c r="M49" s="1703">
        <f t="shared" si="17"/>
        <v>44561</v>
      </c>
      <c r="N49" s="1703">
        <f t="shared" si="17"/>
        <v>44589</v>
      </c>
      <c r="O49" s="1703">
        <f t="shared" si="17"/>
        <v>44589</v>
      </c>
      <c r="P49" s="1703">
        <f t="shared" si="17"/>
        <v>44673</v>
      </c>
      <c r="Q49" s="1703">
        <f t="shared" si="17"/>
        <v>44705</v>
      </c>
      <c r="R49" s="1703">
        <f t="shared" si="17"/>
        <v>44705</v>
      </c>
      <c r="S49" s="1703">
        <f t="shared" si="17"/>
        <v>44704</v>
      </c>
      <c r="T49" s="1703">
        <f t="shared" si="18"/>
        <v>44704</v>
      </c>
      <c r="U49" s="1703">
        <f t="shared" si="18"/>
        <v>44725</v>
      </c>
      <c r="V49" s="1703">
        <f t="shared" si="18"/>
        <v>44732</v>
      </c>
      <c r="W49" s="1703">
        <f t="shared" si="18"/>
        <v>44735</v>
      </c>
      <c r="X49" s="1703">
        <f t="shared" si="18"/>
        <v>44740</v>
      </c>
      <c r="Y49" s="1703">
        <f t="shared" si="18"/>
        <v>44765</v>
      </c>
      <c r="Z49" s="1703">
        <f t="shared" si="18"/>
        <v>44785</v>
      </c>
      <c r="AA49" s="1703">
        <f t="shared" si="18"/>
        <v>44813</v>
      </c>
      <c r="AB49" s="1703">
        <f t="shared" si="18"/>
        <v>44818</v>
      </c>
      <c r="AC49" s="1703">
        <f t="shared" si="18"/>
        <v>44832</v>
      </c>
      <c r="AD49" s="1703">
        <f t="shared" si="19"/>
        <v>44853</v>
      </c>
      <c r="AE49" s="1703">
        <f t="shared" si="19"/>
        <v>44860</v>
      </c>
      <c r="AF49" s="1703">
        <f t="shared" si="19"/>
        <v>44865</v>
      </c>
      <c r="AG49" s="1703">
        <f t="shared" si="19"/>
        <v>44868</v>
      </c>
      <c r="AH49" s="1703">
        <f t="shared" si="19"/>
        <v>44893</v>
      </c>
      <c r="AI49" s="1703">
        <f t="shared" si="19"/>
        <v>44913</v>
      </c>
      <c r="AJ49" s="1703">
        <f t="shared" si="19"/>
        <v>44913</v>
      </c>
      <c r="AK49" s="1703">
        <f t="shared" si="19"/>
        <v>44923</v>
      </c>
      <c r="AL49" s="1703">
        <f t="shared" si="19"/>
        <v>44939</v>
      </c>
      <c r="AM49" s="1703">
        <f t="shared" si="19"/>
        <v>44943</v>
      </c>
      <c r="AN49" s="1703">
        <f t="shared" si="19"/>
        <v>44973</v>
      </c>
      <c r="AO49" s="1497">
        <f t="shared" si="20"/>
        <v>44901</v>
      </c>
      <c r="AP49" s="1433">
        <v>32776</v>
      </c>
      <c r="AQ49" s="1447">
        <v>45453</v>
      </c>
      <c r="AR49" s="1424">
        <f>VLOOKUP(AP49,Schedule!$B$2:$F$14923,5,0)</f>
        <v>45533</v>
      </c>
      <c r="AS49" s="1424">
        <f t="shared" si="13"/>
        <v>45898</v>
      </c>
      <c r="AT49" s="1496"/>
      <c r="AY49" s="1493"/>
      <c r="AZ49" s="1739"/>
    </row>
    <row r="50" spans="1:52" s="1382" customFormat="1" ht="125.25" customHeight="1" thickBot="1">
      <c r="A50" s="1782">
        <f>A34+1</f>
        <v>3</v>
      </c>
      <c r="B50" s="1375">
        <v>13</v>
      </c>
      <c r="C50" s="1374" t="s">
        <v>114</v>
      </c>
      <c r="D50" s="1734" t="str">
        <f t="shared" si="1"/>
        <v>13У_С</v>
      </c>
      <c r="E50" s="1571" t="s">
        <v>204</v>
      </c>
      <c r="F50" s="1572" t="s">
        <v>116</v>
      </c>
      <c r="G50" s="1559" t="str">
        <f>CONCATENATE("Выполнение строительно-монтажных работ по объектам ",,E50,", ",E51,", ",E52,", ",E53,", ",E54,", ",E55,", ",E56,", ",E57,", ",E58,", ",E59,", ",E60,", ",E61,", ",E62,", ",E63)</f>
        <v>Выполнение строительно-монтажных работ по объектам 23UMW, 33UMW, 21ULD, 22ULD, 23ULD, 24ULD, 30UGB, 20UGB, 25USZ, 35USZ, 31ULD, 32ULD, 33ULD, 34ULD</v>
      </c>
      <c r="H50" s="1573" t="s">
        <v>205</v>
      </c>
      <c r="I50" s="1339" t="s">
        <v>118</v>
      </c>
      <c r="J50" s="1369">
        <f>IFERROR(VLOOKUP(D50,'ИСХОДНИК-даты-2х'!$D$10:$AI$105,2,0),"-")</f>
        <v>44231</v>
      </c>
      <c r="K50" s="1369">
        <f>IFERROR(VLOOKUP(D50,'ИСХОДНИК-даты-2х'!$D$10:$AI$105,3,0),"-")</f>
        <v>44259</v>
      </c>
      <c r="L50" s="1369">
        <f>IFERROR(VLOOKUP(D50,'ИСХОДНИК-даты-2х'!$D$10:$AI$105,4,0),"-")</f>
        <v>44308</v>
      </c>
      <c r="M50" s="1369">
        <f>IFERROR(VLOOKUP(D50,'ИСХОДНИК-даты-2х'!$D$10:$AI$105,5,0),"-")</f>
        <v>44316</v>
      </c>
      <c r="N50" s="1369">
        <f>IFERROR(VLOOKUP(D50,'ИСХОДНИК-даты-2х'!$D$10:$AI$105,6,0),"-")</f>
        <v>44344</v>
      </c>
      <c r="O50" s="1369">
        <f>IFERROR(VLOOKUP(D50,'ИСХОДНИК-даты-2х'!$D$10:$AI$105,7,0),"-")</f>
        <v>44344</v>
      </c>
      <c r="P50" s="1369">
        <f>IFERROR(VLOOKUP(D50,'ИСХОДНИК-даты-2х'!$D$10:$AI$105,8,0),"-")</f>
        <v>44428</v>
      </c>
      <c r="Q50" s="1369">
        <f>IFERROR(VLOOKUP(D50,'ИСХОДНИК-даты-2х'!$D$10:$AI$105,9,0),"-")</f>
        <v>44460</v>
      </c>
      <c r="R50" s="1369">
        <f>IFERROR(VLOOKUP(D50,'ИСХОДНИК-даты-2х'!$D$10:$AI$105,10,0),"-")</f>
        <v>44460</v>
      </c>
      <c r="S50" s="1369">
        <f>IFERROR(VLOOKUP(D50,'ИСХОДНИК-даты-2х'!$D$10:$AI$105,11,0),"-")</f>
        <v>44459</v>
      </c>
      <c r="T50" s="1369">
        <f>IFERROR(VLOOKUP(D50,'ИСХОДНИК-даты-2х'!$D$10:$AI$105,12,0),"-")</f>
        <v>44459</v>
      </c>
      <c r="U50" s="1369">
        <f>IFERROR(VLOOKUP(D50,'ИСХОДНИК-даты-2х'!$D$10:$AI$105,13,0),"-")</f>
        <v>44480</v>
      </c>
      <c r="V50" s="1369">
        <f>IFERROR(VLOOKUP(D50,'ИСХОДНИК-даты-2х'!$D$10:$AI$105,14,0),"-")</f>
        <v>44487</v>
      </c>
      <c r="W50" s="1369">
        <f>IFERROR(VLOOKUP(D50,'ИСХОДНИК-даты-2х'!$D$10:$AI$105,15,0),"-")</f>
        <v>44490</v>
      </c>
      <c r="X50" s="1369">
        <f>IFERROR(VLOOKUP(D50,'ИСХОДНИК-даты-2х'!$D$10:$AI$105,16,0),"-")</f>
        <v>44495</v>
      </c>
      <c r="Y50" s="1369">
        <f>IFERROR(VLOOKUP(D50,'ИСХОДНИК-даты-2х'!$D$10:$AI$105,17,0),"-")</f>
        <v>44520</v>
      </c>
      <c r="Z50" s="1369">
        <f>IFERROR(VLOOKUP(D50,'ИСХОДНИК-даты-2х'!$D$10:$AI$105,18,0),"-")</f>
        <v>44540</v>
      </c>
      <c r="AA50" s="1369">
        <f>IFERROR(VLOOKUP(D50,'ИСХОДНИК-даты-2х'!$D$10:$AI$105,19,0),"-")</f>
        <v>44568</v>
      </c>
      <c r="AB50" s="1369">
        <f>IFERROR(VLOOKUP(D50,'ИСХОДНИК-даты-2х'!$D$10:$AI$105,20,0),"-")</f>
        <v>44573</v>
      </c>
      <c r="AC50" s="1369">
        <f>IFERROR(VLOOKUP(D50,'ИСХОДНИК-даты-2х'!$D$10:$AI$105,21,0),"-")</f>
        <v>44587</v>
      </c>
      <c r="AD50" s="1369">
        <f>IFERROR(VLOOKUP(D50,'ИСХОДНИК-даты-2х'!$D$10:$AI$105,22,0),"-")</f>
        <v>44608</v>
      </c>
      <c r="AE50" s="1369">
        <f>IFERROR(VLOOKUP(D50,'ИСХОДНИК-даты-2х'!$D$10:$AI$105,23,0),"-")</f>
        <v>44615</v>
      </c>
      <c r="AF50" s="1369">
        <f>IFERROR(VLOOKUP(D50,'ИСХОДНИК-даты-2х'!$D$10:$AI$105,24,0),"-")</f>
        <v>44620</v>
      </c>
      <c r="AG50" s="1369">
        <f>IFERROR(VLOOKUP(D50,'ИСХОДНИК-даты-2х'!$D$10:$AI$105,25,0),"-")</f>
        <v>44623</v>
      </c>
      <c r="AH50" s="1340">
        <f>IFERROR(VLOOKUP(D50,'ИСХОДНИК-даты-2х'!$D$10:$AI$105,26,0),"-")</f>
        <v>44648</v>
      </c>
      <c r="AI50" s="1340">
        <f>IFERROR(VLOOKUP(D50,'ИСХОДНИК-даты-2х'!$D$10:$AI$105,27,0),"-")</f>
        <v>44668</v>
      </c>
      <c r="AJ50" s="1340">
        <f>IFERROR(VLOOKUP(D50,'ИСХОДНИК-даты-2х'!$D$10:$AI$105,28,0),"-")</f>
        <v>44668</v>
      </c>
      <c r="AK50" s="1370">
        <f>IFERROR(VLOOKUP(D50,'ИСХОДНИК-даты-2х'!$D$10:$AI$105,29,0),"-")</f>
        <v>44678</v>
      </c>
      <c r="AL50" s="1370">
        <f>IFERROR(VLOOKUP(D50,'ИСХОДНИК-даты-2х'!$D$10:$AI$105,30,0),"-")</f>
        <v>44694</v>
      </c>
      <c r="AM50" s="1371">
        <f>IFERROR(VLOOKUP(D50,'ИСХОДНИК-даты-2х'!$D$10:$AI$105,31,0),"-")</f>
        <v>44698</v>
      </c>
      <c r="AN50" s="1729">
        <v>44728</v>
      </c>
      <c r="AO50" s="1389">
        <v>44651</v>
      </c>
      <c r="AP50" s="1500">
        <v>27210</v>
      </c>
      <c r="AQ50" s="1381">
        <v>44651</v>
      </c>
      <c r="AR50" s="1424">
        <f>VLOOKUP(AP50,Schedule!$B$2:$F$14923,5,0)</f>
        <v>44621</v>
      </c>
      <c r="AS50" s="1424">
        <f t="shared" si="13"/>
        <v>44986</v>
      </c>
      <c r="AT50" s="1425">
        <f>MIN(AS50:AS63)</f>
        <v>44986</v>
      </c>
      <c r="AU50" s="1426">
        <f>AM50+30</f>
        <v>44728</v>
      </c>
      <c r="AV50" s="1732">
        <f>AT50-AM50</f>
        <v>288</v>
      </c>
      <c r="AW50" s="1383" t="s">
        <v>119</v>
      </c>
      <c r="AX50" s="1720">
        <v>44728</v>
      </c>
      <c r="AY50" s="1721" t="s">
        <v>173</v>
      </c>
      <c r="AZ50" s="1739">
        <f>AN50-AM50</f>
        <v>30</v>
      </c>
    </row>
    <row r="51" spans="1:52" s="1382" customFormat="1" ht="51.95" customHeight="1" thickBot="1">
      <c r="A51" s="1782"/>
      <c r="B51" s="1501">
        <f t="shared" ref="B51:B63" si="21">$B$50</f>
        <v>13</v>
      </c>
      <c r="C51" s="1386" t="str">
        <f t="shared" ref="C51:C63" si="22">$C$50</f>
        <v>У_С</v>
      </c>
      <c r="D51" s="1581" t="str">
        <f t="shared" si="1"/>
        <v>13У_С</v>
      </c>
      <c r="E51" s="1574" t="s">
        <v>206</v>
      </c>
      <c r="F51" s="1575" t="s">
        <v>116</v>
      </c>
      <c r="G51" s="1564" t="str">
        <f t="shared" ref="G51:G63" si="23">$G$50</f>
        <v>Выполнение строительно-монтажных работ по объектам 23UMW, 33UMW, 21ULD, 22ULD, 23ULD, 24ULD, 30UGB, 20UGB, 25USZ, 35USZ, 31ULD, 32ULD, 33ULD, 34ULD</v>
      </c>
      <c r="H51" s="1576" t="s">
        <v>207</v>
      </c>
      <c r="I51" s="1352"/>
      <c r="J51" s="1702">
        <f t="shared" ref="J51:S63" si="24">J$50</f>
        <v>44231</v>
      </c>
      <c r="K51" s="1702">
        <f t="shared" si="24"/>
        <v>44259</v>
      </c>
      <c r="L51" s="1702">
        <f t="shared" si="24"/>
        <v>44308</v>
      </c>
      <c r="M51" s="1702">
        <f t="shared" si="24"/>
        <v>44316</v>
      </c>
      <c r="N51" s="1702">
        <f t="shared" si="24"/>
        <v>44344</v>
      </c>
      <c r="O51" s="1702">
        <f t="shared" si="24"/>
        <v>44344</v>
      </c>
      <c r="P51" s="1702">
        <f t="shared" si="24"/>
        <v>44428</v>
      </c>
      <c r="Q51" s="1702">
        <f t="shared" si="24"/>
        <v>44460</v>
      </c>
      <c r="R51" s="1702">
        <f t="shared" si="24"/>
        <v>44460</v>
      </c>
      <c r="S51" s="1702">
        <f t="shared" si="24"/>
        <v>44459</v>
      </c>
      <c r="T51" s="1702">
        <f t="shared" ref="T51:AC63" si="25">T$50</f>
        <v>44459</v>
      </c>
      <c r="U51" s="1702">
        <f t="shared" si="25"/>
        <v>44480</v>
      </c>
      <c r="V51" s="1702">
        <f t="shared" si="25"/>
        <v>44487</v>
      </c>
      <c r="W51" s="1702">
        <f t="shared" si="25"/>
        <v>44490</v>
      </c>
      <c r="X51" s="1702">
        <f t="shared" si="25"/>
        <v>44495</v>
      </c>
      <c r="Y51" s="1702">
        <f t="shared" si="25"/>
        <v>44520</v>
      </c>
      <c r="Z51" s="1702">
        <f t="shared" si="25"/>
        <v>44540</v>
      </c>
      <c r="AA51" s="1702">
        <f t="shared" si="25"/>
        <v>44568</v>
      </c>
      <c r="AB51" s="1702">
        <f t="shared" si="25"/>
        <v>44573</v>
      </c>
      <c r="AC51" s="1702">
        <f t="shared" si="25"/>
        <v>44587</v>
      </c>
      <c r="AD51" s="1702">
        <f t="shared" ref="AD51:AN63" si="26">AD$50</f>
        <v>44608</v>
      </c>
      <c r="AE51" s="1702">
        <f t="shared" si="26"/>
        <v>44615</v>
      </c>
      <c r="AF51" s="1702">
        <f t="shared" si="26"/>
        <v>44620</v>
      </c>
      <c r="AG51" s="1702">
        <f t="shared" si="26"/>
        <v>44623</v>
      </c>
      <c r="AH51" s="1702">
        <f t="shared" si="26"/>
        <v>44648</v>
      </c>
      <c r="AI51" s="1702">
        <f t="shared" si="26"/>
        <v>44668</v>
      </c>
      <c r="AJ51" s="1702">
        <f t="shared" si="26"/>
        <v>44668</v>
      </c>
      <c r="AK51" s="1702">
        <f t="shared" si="26"/>
        <v>44678</v>
      </c>
      <c r="AL51" s="1702">
        <f t="shared" si="26"/>
        <v>44694</v>
      </c>
      <c r="AM51" s="1702">
        <f t="shared" si="26"/>
        <v>44698</v>
      </c>
      <c r="AN51" s="1702">
        <f t="shared" si="26"/>
        <v>44728</v>
      </c>
      <c r="AO51" s="1502">
        <f t="shared" ref="AO51:AO63" si="27">$AO$50</f>
        <v>44651</v>
      </c>
      <c r="AP51" s="1503">
        <v>34034</v>
      </c>
      <c r="AQ51" s="1443">
        <v>45103</v>
      </c>
      <c r="AR51" s="1424">
        <f>VLOOKUP(AP51,Schedule!$B$2:$F$14923,5,0)</f>
        <v>45103</v>
      </c>
      <c r="AS51" s="1424">
        <f t="shared" si="13"/>
        <v>45468</v>
      </c>
      <c r="AY51" s="1493"/>
      <c r="AZ51" s="1739"/>
    </row>
    <row r="52" spans="1:52" s="1382" customFormat="1" ht="51.95" customHeight="1" thickBot="1">
      <c r="A52" s="1782"/>
      <c r="B52" s="1501">
        <f t="shared" si="21"/>
        <v>13</v>
      </c>
      <c r="C52" s="1386" t="str">
        <f t="shared" si="22"/>
        <v>У_С</v>
      </c>
      <c r="D52" s="1581" t="str">
        <f t="shared" si="1"/>
        <v>13У_С</v>
      </c>
      <c r="E52" s="1574" t="s">
        <v>208</v>
      </c>
      <c r="F52" s="1575" t="s">
        <v>116</v>
      </c>
      <c r="G52" s="1564" t="str">
        <f t="shared" si="23"/>
        <v>Выполнение строительно-монтажных работ по объектам 23UMW, 33UMW, 21ULD, 22ULD, 23ULD, 24ULD, 30UGB, 20UGB, 25USZ, 35USZ, 31ULD, 32ULD, 33ULD, 34ULD</v>
      </c>
      <c r="H52" s="1576" t="s">
        <v>209</v>
      </c>
      <c r="I52" s="1352"/>
      <c r="J52" s="1702">
        <f t="shared" si="24"/>
        <v>44231</v>
      </c>
      <c r="K52" s="1702">
        <f t="shared" si="24"/>
        <v>44259</v>
      </c>
      <c r="L52" s="1702">
        <f t="shared" si="24"/>
        <v>44308</v>
      </c>
      <c r="M52" s="1702">
        <f t="shared" si="24"/>
        <v>44316</v>
      </c>
      <c r="N52" s="1702">
        <f t="shared" si="24"/>
        <v>44344</v>
      </c>
      <c r="O52" s="1702">
        <f t="shared" si="24"/>
        <v>44344</v>
      </c>
      <c r="P52" s="1702">
        <f t="shared" si="24"/>
        <v>44428</v>
      </c>
      <c r="Q52" s="1702">
        <f t="shared" si="24"/>
        <v>44460</v>
      </c>
      <c r="R52" s="1702">
        <f t="shared" si="24"/>
        <v>44460</v>
      </c>
      <c r="S52" s="1702">
        <f t="shared" si="24"/>
        <v>44459</v>
      </c>
      <c r="T52" s="1702">
        <f t="shared" si="25"/>
        <v>44459</v>
      </c>
      <c r="U52" s="1702">
        <f t="shared" si="25"/>
        <v>44480</v>
      </c>
      <c r="V52" s="1702">
        <f t="shared" si="25"/>
        <v>44487</v>
      </c>
      <c r="W52" s="1702">
        <f t="shared" si="25"/>
        <v>44490</v>
      </c>
      <c r="X52" s="1702">
        <f t="shared" si="25"/>
        <v>44495</v>
      </c>
      <c r="Y52" s="1702">
        <f t="shared" si="25"/>
        <v>44520</v>
      </c>
      <c r="Z52" s="1702">
        <f t="shared" si="25"/>
        <v>44540</v>
      </c>
      <c r="AA52" s="1702">
        <f t="shared" si="25"/>
        <v>44568</v>
      </c>
      <c r="AB52" s="1702">
        <f t="shared" si="25"/>
        <v>44573</v>
      </c>
      <c r="AC52" s="1702">
        <f t="shared" si="25"/>
        <v>44587</v>
      </c>
      <c r="AD52" s="1702">
        <f t="shared" si="26"/>
        <v>44608</v>
      </c>
      <c r="AE52" s="1702">
        <f t="shared" si="26"/>
        <v>44615</v>
      </c>
      <c r="AF52" s="1702">
        <f t="shared" si="26"/>
        <v>44620</v>
      </c>
      <c r="AG52" s="1702">
        <f t="shared" si="26"/>
        <v>44623</v>
      </c>
      <c r="AH52" s="1702">
        <f t="shared" si="26"/>
        <v>44648</v>
      </c>
      <c r="AI52" s="1702">
        <f t="shared" si="26"/>
        <v>44668</v>
      </c>
      <c r="AJ52" s="1702">
        <f t="shared" si="26"/>
        <v>44668</v>
      </c>
      <c r="AK52" s="1702">
        <f t="shared" si="26"/>
        <v>44678</v>
      </c>
      <c r="AL52" s="1702">
        <f t="shared" si="26"/>
        <v>44694</v>
      </c>
      <c r="AM52" s="1702">
        <f t="shared" si="26"/>
        <v>44698</v>
      </c>
      <c r="AN52" s="1702">
        <f t="shared" si="26"/>
        <v>44728</v>
      </c>
      <c r="AO52" s="1502">
        <f t="shared" si="27"/>
        <v>44651</v>
      </c>
      <c r="AP52" s="1503">
        <v>13724</v>
      </c>
      <c r="AQ52" s="1443">
        <v>44761</v>
      </c>
      <c r="AR52" s="1424">
        <f>VLOOKUP(AP52,Schedule!$B$2:$F$14923,5,0)</f>
        <v>44746</v>
      </c>
      <c r="AS52" s="1424">
        <f t="shared" si="13"/>
        <v>45111</v>
      </c>
      <c r="AY52" s="1493"/>
      <c r="AZ52" s="1739"/>
    </row>
    <row r="53" spans="1:52" s="1382" customFormat="1" ht="51.95" customHeight="1" thickBot="1">
      <c r="A53" s="1782"/>
      <c r="B53" s="1501">
        <f t="shared" si="21"/>
        <v>13</v>
      </c>
      <c r="C53" s="1386" t="str">
        <f t="shared" si="22"/>
        <v>У_С</v>
      </c>
      <c r="D53" s="1581" t="str">
        <f t="shared" si="1"/>
        <v>13У_С</v>
      </c>
      <c r="E53" s="1574" t="s">
        <v>210</v>
      </c>
      <c r="F53" s="1575" t="s">
        <v>116</v>
      </c>
      <c r="G53" s="1564" t="str">
        <f t="shared" si="23"/>
        <v>Выполнение строительно-монтажных работ по объектам 23UMW, 33UMW, 21ULD, 22ULD, 23ULD, 24ULD, 30UGB, 20UGB, 25USZ, 35USZ, 31ULD, 32ULD, 33ULD, 34ULD</v>
      </c>
      <c r="H53" s="1576" t="s">
        <v>211</v>
      </c>
      <c r="I53" s="1352"/>
      <c r="J53" s="1702">
        <f t="shared" si="24"/>
        <v>44231</v>
      </c>
      <c r="K53" s="1702">
        <f t="shared" si="24"/>
        <v>44259</v>
      </c>
      <c r="L53" s="1702">
        <f t="shared" si="24"/>
        <v>44308</v>
      </c>
      <c r="M53" s="1702">
        <f t="shared" si="24"/>
        <v>44316</v>
      </c>
      <c r="N53" s="1702">
        <f t="shared" si="24"/>
        <v>44344</v>
      </c>
      <c r="O53" s="1702">
        <f t="shared" si="24"/>
        <v>44344</v>
      </c>
      <c r="P53" s="1702">
        <f t="shared" si="24"/>
        <v>44428</v>
      </c>
      <c r="Q53" s="1702">
        <f t="shared" si="24"/>
        <v>44460</v>
      </c>
      <c r="R53" s="1702">
        <f t="shared" si="24"/>
        <v>44460</v>
      </c>
      <c r="S53" s="1702">
        <f t="shared" si="24"/>
        <v>44459</v>
      </c>
      <c r="T53" s="1702">
        <f t="shared" si="25"/>
        <v>44459</v>
      </c>
      <c r="U53" s="1702">
        <f t="shared" si="25"/>
        <v>44480</v>
      </c>
      <c r="V53" s="1702">
        <f t="shared" si="25"/>
        <v>44487</v>
      </c>
      <c r="W53" s="1702">
        <f t="shared" si="25"/>
        <v>44490</v>
      </c>
      <c r="X53" s="1702">
        <f t="shared" si="25"/>
        <v>44495</v>
      </c>
      <c r="Y53" s="1702">
        <f t="shared" si="25"/>
        <v>44520</v>
      </c>
      <c r="Z53" s="1702">
        <f t="shared" si="25"/>
        <v>44540</v>
      </c>
      <c r="AA53" s="1702">
        <f t="shared" si="25"/>
        <v>44568</v>
      </c>
      <c r="AB53" s="1702">
        <f t="shared" si="25"/>
        <v>44573</v>
      </c>
      <c r="AC53" s="1702">
        <f t="shared" si="25"/>
        <v>44587</v>
      </c>
      <c r="AD53" s="1702">
        <f t="shared" si="26"/>
        <v>44608</v>
      </c>
      <c r="AE53" s="1702">
        <f t="shared" si="26"/>
        <v>44615</v>
      </c>
      <c r="AF53" s="1702">
        <f t="shared" si="26"/>
        <v>44620</v>
      </c>
      <c r="AG53" s="1702">
        <f t="shared" si="26"/>
        <v>44623</v>
      </c>
      <c r="AH53" s="1702">
        <f t="shared" si="26"/>
        <v>44648</v>
      </c>
      <c r="AI53" s="1702">
        <f t="shared" si="26"/>
        <v>44668</v>
      </c>
      <c r="AJ53" s="1702">
        <f t="shared" si="26"/>
        <v>44668</v>
      </c>
      <c r="AK53" s="1702">
        <f t="shared" si="26"/>
        <v>44678</v>
      </c>
      <c r="AL53" s="1702">
        <f t="shared" si="26"/>
        <v>44694</v>
      </c>
      <c r="AM53" s="1702">
        <f t="shared" si="26"/>
        <v>44698</v>
      </c>
      <c r="AN53" s="1702">
        <f t="shared" si="26"/>
        <v>44728</v>
      </c>
      <c r="AO53" s="1502">
        <f t="shared" si="27"/>
        <v>44651</v>
      </c>
      <c r="AP53" s="1503">
        <v>13724</v>
      </c>
      <c r="AQ53" s="1443">
        <v>44761</v>
      </c>
      <c r="AR53" s="1424">
        <f>VLOOKUP(AP53,Schedule!$B$2:$F$14923,5,0)</f>
        <v>44746</v>
      </c>
      <c r="AS53" s="1424">
        <f t="shared" si="13"/>
        <v>45111</v>
      </c>
      <c r="AY53" s="1493"/>
      <c r="AZ53" s="1739"/>
    </row>
    <row r="54" spans="1:52" s="1382" customFormat="1" ht="51.95" customHeight="1" thickBot="1">
      <c r="A54" s="1782"/>
      <c r="B54" s="1501">
        <f t="shared" si="21"/>
        <v>13</v>
      </c>
      <c r="C54" s="1386" t="str">
        <f t="shared" si="22"/>
        <v>У_С</v>
      </c>
      <c r="D54" s="1581" t="str">
        <f t="shared" si="1"/>
        <v>13У_С</v>
      </c>
      <c r="E54" s="1574" t="s">
        <v>212</v>
      </c>
      <c r="F54" s="1575" t="s">
        <v>116</v>
      </c>
      <c r="G54" s="1564" t="str">
        <f t="shared" si="23"/>
        <v>Выполнение строительно-монтажных работ по объектам 23UMW, 33UMW, 21ULD, 22ULD, 23ULD, 24ULD, 30UGB, 20UGB, 25USZ, 35USZ, 31ULD, 32ULD, 33ULD, 34ULD</v>
      </c>
      <c r="H54" s="1576" t="s">
        <v>213</v>
      </c>
      <c r="I54" s="1352"/>
      <c r="J54" s="1702">
        <f t="shared" si="24"/>
        <v>44231</v>
      </c>
      <c r="K54" s="1702">
        <f t="shared" si="24"/>
        <v>44259</v>
      </c>
      <c r="L54" s="1702">
        <f t="shared" si="24"/>
        <v>44308</v>
      </c>
      <c r="M54" s="1702">
        <f t="shared" si="24"/>
        <v>44316</v>
      </c>
      <c r="N54" s="1702">
        <f t="shared" si="24"/>
        <v>44344</v>
      </c>
      <c r="O54" s="1702">
        <f t="shared" si="24"/>
        <v>44344</v>
      </c>
      <c r="P54" s="1702">
        <f t="shared" si="24"/>
        <v>44428</v>
      </c>
      <c r="Q54" s="1702">
        <f t="shared" si="24"/>
        <v>44460</v>
      </c>
      <c r="R54" s="1702">
        <f t="shared" si="24"/>
        <v>44460</v>
      </c>
      <c r="S54" s="1702">
        <f t="shared" si="24"/>
        <v>44459</v>
      </c>
      <c r="T54" s="1702">
        <f t="shared" si="25"/>
        <v>44459</v>
      </c>
      <c r="U54" s="1702">
        <f t="shared" si="25"/>
        <v>44480</v>
      </c>
      <c r="V54" s="1702">
        <f t="shared" si="25"/>
        <v>44487</v>
      </c>
      <c r="W54" s="1702">
        <f t="shared" si="25"/>
        <v>44490</v>
      </c>
      <c r="X54" s="1702">
        <f t="shared" si="25"/>
        <v>44495</v>
      </c>
      <c r="Y54" s="1702">
        <f t="shared" si="25"/>
        <v>44520</v>
      </c>
      <c r="Z54" s="1702">
        <f t="shared" si="25"/>
        <v>44540</v>
      </c>
      <c r="AA54" s="1702">
        <f t="shared" si="25"/>
        <v>44568</v>
      </c>
      <c r="AB54" s="1702">
        <f t="shared" si="25"/>
        <v>44573</v>
      </c>
      <c r="AC54" s="1702">
        <f t="shared" si="25"/>
        <v>44587</v>
      </c>
      <c r="AD54" s="1702">
        <f t="shared" si="26"/>
        <v>44608</v>
      </c>
      <c r="AE54" s="1702">
        <f t="shared" si="26"/>
        <v>44615</v>
      </c>
      <c r="AF54" s="1702">
        <f t="shared" si="26"/>
        <v>44620</v>
      </c>
      <c r="AG54" s="1702">
        <f t="shared" si="26"/>
        <v>44623</v>
      </c>
      <c r="AH54" s="1702">
        <f t="shared" si="26"/>
        <v>44648</v>
      </c>
      <c r="AI54" s="1702">
        <f t="shared" si="26"/>
        <v>44668</v>
      </c>
      <c r="AJ54" s="1702">
        <f t="shared" si="26"/>
        <v>44668</v>
      </c>
      <c r="AK54" s="1702">
        <f t="shared" si="26"/>
        <v>44678</v>
      </c>
      <c r="AL54" s="1702">
        <f t="shared" si="26"/>
        <v>44694</v>
      </c>
      <c r="AM54" s="1702">
        <f t="shared" si="26"/>
        <v>44698</v>
      </c>
      <c r="AN54" s="1702">
        <f t="shared" si="26"/>
        <v>44728</v>
      </c>
      <c r="AO54" s="1502">
        <f t="shared" si="27"/>
        <v>44651</v>
      </c>
      <c r="AP54" s="1503">
        <v>13724</v>
      </c>
      <c r="AQ54" s="1443">
        <v>44761</v>
      </c>
      <c r="AR54" s="1424">
        <f>VLOOKUP(AP54,Schedule!$B$2:$F$14923,5,0)</f>
        <v>44746</v>
      </c>
      <c r="AS54" s="1424">
        <f t="shared" si="13"/>
        <v>45111</v>
      </c>
      <c r="AY54" s="1493"/>
      <c r="AZ54" s="1739"/>
    </row>
    <row r="55" spans="1:52" s="1382" customFormat="1" ht="51.95" customHeight="1" thickBot="1">
      <c r="A55" s="1782"/>
      <c r="B55" s="1501">
        <f t="shared" si="21"/>
        <v>13</v>
      </c>
      <c r="C55" s="1386" t="str">
        <f t="shared" si="22"/>
        <v>У_С</v>
      </c>
      <c r="D55" s="1581" t="str">
        <f t="shared" si="1"/>
        <v>13У_С</v>
      </c>
      <c r="E55" s="1574" t="s">
        <v>214</v>
      </c>
      <c r="F55" s="1575" t="s">
        <v>116</v>
      </c>
      <c r="G55" s="1564" t="str">
        <f t="shared" si="23"/>
        <v>Выполнение строительно-монтажных работ по объектам 23UMW, 33UMW, 21ULD, 22ULD, 23ULD, 24ULD, 30UGB, 20UGB, 25USZ, 35USZ, 31ULD, 32ULD, 33ULD, 34ULD</v>
      </c>
      <c r="H55" s="1576" t="s">
        <v>215</v>
      </c>
      <c r="I55" s="1352"/>
      <c r="J55" s="1702">
        <f t="shared" si="24"/>
        <v>44231</v>
      </c>
      <c r="K55" s="1702">
        <f t="shared" si="24"/>
        <v>44259</v>
      </c>
      <c r="L55" s="1702">
        <f t="shared" si="24"/>
        <v>44308</v>
      </c>
      <c r="M55" s="1702">
        <f t="shared" si="24"/>
        <v>44316</v>
      </c>
      <c r="N55" s="1702">
        <f t="shared" si="24"/>
        <v>44344</v>
      </c>
      <c r="O55" s="1702">
        <f t="shared" si="24"/>
        <v>44344</v>
      </c>
      <c r="P55" s="1702">
        <f t="shared" si="24"/>
        <v>44428</v>
      </c>
      <c r="Q55" s="1702">
        <f t="shared" si="24"/>
        <v>44460</v>
      </c>
      <c r="R55" s="1702">
        <f t="shared" si="24"/>
        <v>44460</v>
      </c>
      <c r="S55" s="1702">
        <f t="shared" si="24"/>
        <v>44459</v>
      </c>
      <c r="T55" s="1702">
        <f t="shared" si="25"/>
        <v>44459</v>
      </c>
      <c r="U55" s="1702">
        <f t="shared" si="25"/>
        <v>44480</v>
      </c>
      <c r="V55" s="1702">
        <f t="shared" si="25"/>
        <v>44487</v>
      </c>
      <c r="W55" s="1702">
        <f t="shared" si="25"/>
        <v>44490</v>
      </c>
      <c r="X55" s="1702">
        <f t="shared" si="25"/>
        <v>44495</v>
      </c>
      <c r="Y55" s="1702">
        <f t="shared" si="25"/>
        <v>44520</v>
      </c>
      <c r="Z55" s="1702">
        <f t="shared" si="25"/>
        <v>44540</v>
      </c>
      <c r="AA55" s="1702">
        <f t="shared" si="25"/>
        <v>44568</v>
      </c>
      <c r="AB55" s="1702">
        <f t="shared" si="25"/>
        <v>44573</v>
      </c>
      <c r="AC55" s="1702">
        <f t="shared" si="25"/>
        <v>44587</v>
      </c>
      <c r="AD55" s="1702">
        <f t="shared" si="26"/>
        <v>44608</v>
      </c>
      <c r="AE55" s="1702">
        <f t="shared" si="26"/>
        <v>44615</v>
      </c>
      <c r="AF55" s="1702">
        <f t="shared" si="26"/>
        <v>44620</v>
      </c>
      <c r="AG55" s="1702">
        <f t="shared" si="26"/>
        <v>44623</v>
      </c>
      <c r="AH55" s="1702">
        <f t="shared" si="26"/>
        <v>44648</v>
      </c>
      <c r="AI55" s="1702">
        <f t="shared" si="26"/>
        <v>44668</v>
      </c>
      <c r="AJ55" s="1702">
        <f t="shared" si="26"/>
        <v>44668</v>
      </c>
      <c r="AK55" s="1702">
        <f t="shared" si="26"/>
        <v>44678</v>
      </c>
      <c r="AL55" s="1702">
        <f t="shared" si="26"/>
        <v>44694</v>
      </c>
      <c r="AM55" s="1702">
        <f t="shared" si="26"/>
        <v>44698</v>
      </c>
      <c r="AN55" s="1702">
        <f t="shared" si="26"/>
        <v>44728</v>
      </c>
      <c r="AO55" s="1502">
        <f t="shared" si="27"/>
        <v>44651</v>
      </c>
      <c r="AP55" s="1503">
        <v>13724</v>
      </c>
      <c r="AQ55" s="1443">
        <v>44761</v>
      </c>
      <c r="AR55" s="1424">
        <f>VLOOKUP(AP55,Schedule!$B$2:$F$14923,5,0)</f>
        <v>44746</v>
      </c>
      <c r="AS55" s="1424">
        <f t="shared" si="13"/>
        <v>45111</v>
      </c>
      <c r="AY55" s="1493"/>
      <c r="AZ55" s="1739"/>
    </row>
    <row r="56" spans="1:52" s="1382" customFormat="1" ht="51.95" customHeight="1" thickBot="1">
      <c r="A56" s="1782"/>
      <c r="B56" s="1501">
        <f t="shared" si="21"/>
        <v>13</v>
      </c>
      <c r="C56" s="1386" t="str">
        <f t="shared" si="22"/>
        <v>У_С</v>
      </c>
      <c r="D56" s="1581" t="str">
        <f t="shared" si="1"/>
        <v>13У_С</v>
      </c>
      <c r="E56" s="1582" t="s">
        <v>216</v>
      </c>
      <c r="F56" s="1583" t="s">
        <v>116</v>
      </c>
      <c r="G56" s="1564" t="str">
        <f t="shared" si="23"/>
        <v>Выполнение строительно-монтажных работ по объектам 23UMW, 33UMW, 21ULD, 22ULD, 23ULD, 24ULD, 30UGB, 20UGB, 25USZ, 35USZ, 31ULD, 32ULD, 33ULD, 34ULD</v>
      </c>
      <c r="H56" s="1584" t="s">
        <v>217</v>
      </c>
      <c r="I56" s="1352"/>
      <c r="J56" s="1702">
        <f t="shared" si="24"/>
        <v>44231</v>
      </c>
      <c r="K56" s="1702">
        <f t="shared" si="24"/>
        <v>44259</v>
      </c>
      <c r="L56" s="1702">
        <f t="shared" si="24"/>
        <v>44308</v>
      </c>
      <c r="M56" s="1702">
        <f t="shared" si="24"/>
        <v>44316</v>
      </c>
      <c r="N56" s="1702">
        <f t="shared" si="24"/>
        <v>44344</v>
      </c>
      <c r="O56" s="1702">
        <f t="shared" si="24"/>
        <v>44344</v>
      </c>
      <c r="P56" s="1702">
        <f t="shared" si="24"/>
        <v>44428</v>
      </c>
      <c r="Q56" s="1702">
        <f t="shared" si="24"/>
        <v>44460</v>
      </c>
      <c r="R56" s="1702">
        <f t="shared" si="24"/>
        <v>44460</v>
      </c>
      <c r="S56" s="1702">
        <f t="shared" si="24"/>
        <v>44459</v>
      </c>
      <c r="T56" s="1702">
        <f t="shared" si="25"/>
        <v>44459</v>
      </c>
      <c r="U56" s="1702">
        <f t="shared" si="25"/>
        <v>44480</v>
      </c>
      <c r="V56" s="1702">
        <f t="shared" si="25"/>
        <v>44487</v>
      </c>
      <c r="W56" s="1702">
        <f t="shared" si="25"/>
        <v>44490</v>
      </c>
      <c r="X56" s="1702">
        <f t="shared" si="25"/>
        <v>44495</v>
      </c>
      <c r="Y56" s="1702">
        <f t="shared" si="25"/>
        <v>44520</v>
      </c>
      <c r="Z56" s="1702">
        <f t="shared" si="25"/>
        <v>44540</v>
      </c>
      <c r="AA56" s="1702">
        <f t="shared" si="25"/>
        <v>44568</v>
      </c>
      <c r="AB56" s="1702">
        <f t="shared" si="25"/>
        <v>44573</v>
      </c>
      <c r="AC56" s="1702">
        <f t="shared" si="25"/>
        <v>44587</v>
      </c>
      <c r="AD56" s="1702">
        <f t="shared" si="26"/>
        <v>44608</v>
      </c>
      <c r="AE56" s="1702">
        <f t="shared" si="26"/>
        <v>44615</v>
      </c>
      <c r="AF56" s="1702">
        <f t="shared" si="26"/>
        <v>44620</v>
      </c>
      <c r="AG56" s="1702">
        <f t="shared" si="26"/>
        <v>44623</v>
      </c>
      <c r="AH56" s="1702">
        <f t="shared" si="26"/>
        <v>44648</v>
      </c>
      <c r="AI56" s="1702">
        <f t="shared" si="26"/>
        <v>44668</v>
      </c>
      <c r="AJ56" s="1702">
        <f t="shared" si="26"/>
        <v>44668</v>
      </c>
      <c r="AK56" s="1702">
        <f t="shared" si="26"/>
        <v>44678</v>
      </c>
      <c r="AL56" s="1702">
        <f t="shared" si="26"/>
        <v>44694</v>
      </c>
      <c r="AM56" s="1702">
        <f t="shared" si="26"/>
        <v>44698</v>
      </c>
      <c r="AN56" s="1702">
        <f t="shared" si="26"/>
        <v>44728</v>
      </c>
      <c r="AO56" s="1502">
        <f t="shared" si="27"/>
        <v>44651</v>
      </c>
      <c r="AP56" s="1503">
        <v>30376</v>
      </c>
      <c r="AQ56" s="1443">
        <v>45023</v>
      </c>
      <c r="AR56" s="1424">
        <f>VLOOKUP(AP56,Schedule!$B$2:$F$14923,5,0)</f>
        <v>45023</v>
      </c>
      <c r="AS56" s="1424">
        <f t="shared" si="13"/>
        <v>45388</v>
      </c>
      <c r="AY56" s="1493"/>
      <c r="AZ56" s="1739"/>
    </row>
    <row r="57" spans="1:52" s="1382" customFormat="1" ht="51.95" customHeight="1" thickBot="1">
      <c r="A57" s="1782"/>
      <c r="B57" s="1501">
        <f t="shared" si="21"/>
        <v>13</v>
      </c>
      <c r="C57" s="1386" t="str">
        <f t="shared" si="22"/>
        <v>У_С</v>
      </c>
      <c r="D57" s="1581" t="str">
        <f t="shared" si="1"/>
        <v>13У_С</v>
      </c>
      <c r="E57" s="1574" t="s">
        <v>218</v>
      </c>
      <c r="F57" s="1585" t="s">
        <v>116</v>
      </c>
      <c r="G57" s="1564" t="str">
        <f t="shared" si="23"/>
        <v>Выполнение строительно-монтажных работ по объектам 23UMW, 33UMW, 21ULD, 22ULD, 23ULD, 24ULD, 30UGB, 20UGB, 25USZ, 35USZ, 31ULD, 32ULD, 33ULD, 34ULD</v>
      </c>
      <c r="H57" s="1576" t="s">
        <v>219</v>
      </c>
      <c r="I57" s="1352"/>
      <c r="J57" s="1702">
        <f t="shared" si="24"/>
        <v>44231</v>
      </c>
      <c r="K57" s="1702">
        <f t="shared" si="24"/>
        <v>44259</v>
      </c>
      <c r="L57" s="1702">
        <f t="shared" si="24"/>
        <v>44308</v>
      </c>
      <c r="M57" s="1702">
        <f t="shared" si="24"/>
        <v>44316</v>
      </c>
      <c r="N57" s="1702">
        <f t="shared" si="24"/>
        <v>44344</v>
      </c>
      <c r="O57" s="1702">
        <f t="shared" si="24"/>
        <v>44344</v>
      </c>
      <c r="P57" s="1702">
        <f t="shared" si="24"/>
        <v>44428</v>
      </c>
      <c r="Q57" s="1702">
        <f t="shared" si="24"/>
        <v>44460</v>
      </c>
      <c r="R57" s="1702">
        <f t="shared" si="24"/>
        <v>44460</v>
      </c>
      <c r="S57" s="1702">
        <f t="shared" si="24"/>
        <v>44459</v>
      </c>
      <c r="T57" s="1702">
        <f t="shared" si="25"/>
        <v>44459</v>
      </c>
      <c r="U57" s="1702">
        <f t="shared" si="25"/>
        <v>44480</v>
      </c>
      <c r="V57" s="1702">
        <f t="shared" si="25"/>
        <v>44487</v>
      </c>
      <c r="W57" s="1702">
        <f t="shared" si="25"/>
        <v>44490</v>
      </c>
      <c r="X57" s="1702">
        <f t="shared" si="25"/>
        <v>44495</v>
      </c>
      <c r="Y57" s="1702">
        <f t="shared" si="25"/>
        <v>44520</v>
      </c>
      <c r="Z57" s="1702">
        <f t="shared" si="25"/>
        <v>44540</v>
      </c>
      <c r="AA57" s="1702">
        <f t="shared" si="25"/>
        <v>44568</v>
      </c>
      <c r="AB57" s="1702">
        <f t="shared" si="25"/>
        <v>44573</v>
      </c>
      <c r="AC57" s="1702">
        <f t="shared" si="25"/>
        <v>44587</v>
      </c>
      <c r="AD57" s="1702">
        <f t="shared" si="26"/>
        <v>44608</v>
      </c>
      <c r="AE57" s="1702">
        <f t="shared" si="26"/>
        <v>44615</v>
      </c>
      <c r="AF57" s="1702">
        <f t="shared" si="26"/>
        <v>44620</v>
      </c>
      <c r="AG57" s="1702">
        <f t="shared" si="26"/>
        <v>44623</v>
      </c>
      <c r="AH57" s="1702">
        <f t="shared" si="26"/>
        <v>44648</v>
      </c>
      <c r="AI57" s="1702">
        <f t="shared" si="26"/>
        <v>44668</v>
      </c>
      <c r="AJ57" s="1702">
        <f t="shared" si="26"/>
        <v>44668</v>
      </c>
      <c r="AK57" s="1702">
        <f t="shared" si="26"/>
        <v>44678</v>
      </c>
      <c r="AL57" s="1702">
        <f t="shared" si="26"/>
        <v>44694</v>
      </c>
      <c r="AM57" s="1702">
        <f t="shared" si="26"/>
        <v>44698</v>
      </c>
      <c r="AN57" s="1702">
        <f t="shared" si="26"/>
        <v>44728</v>
      </c>
      <c r="AO57" s="1502">
        <f t="shared" si="27"/>
        <v>44651</v>
      </c>
      <c r="AP57" s="1503">
        <v>12834</v>
      </c>
      <c r="AQ57" s="1443">
        <v>44671</v>
      </c>
      <c r="AR57" s="1424">
        <f>VLOOKUP(AP57,Schedule!$B$2:$F$14923,5,0)</f>
        <v>44656</v>
      </c>
      <c r="AS57" s="1424">
        <f t="shared" si="13"/>
        <v>45021</v>
      </c>
      <c r="AY57" s="1493"/>
      <c r="AZ57" s="1739"/>
    </row>
    <row r="58" spans="1:52" s="1382" customFormat="1" ht="51.95" customHeight="1" thickBot="1">
      <c r="A58" s="1782"/>
      <c r="B58" s="1501">
        <f t="shared" si="21"/>
        <v>13</v>
      </c>
      <c r="C58" s="1386" t="str">
        <f t="shared" si="22"/>
        <v>У_С</v>
      </c>
      <c r="D58" s="1581" t="str">
        <f t="shared" si="1"/>
        <v>13У_С</v>
      </c>
      <c r="E58" s="1574" t="s">
        <v>220</v>
      </c>
      <c r="F58" s="1585" t="s">
        <v>116</v>
      </c>
      <c r="G58" s="1564" t="str">
        <f t="shared" si="23"/>
        <v>Выполнение строительно-монтажных работ по объектам 23UMW, 33UMW, 21ULD, 22ULD, 23ULD, 24ULD, 30UGB, 20UGB, 25USZ, 35USZ, 31ULD, 32ULD, 33ULD, 34ULD</v>
      </c>
      <c r="H58" s="1576" t="s">
        <v>221</v>
      </c>
      <c r="I58" s="1352"/>
      <c r="J58" s="1702">
        <f t="shared" si="24"/>
        <v>44231</v>
      </c>
      <c r="K58" s="1702">
        <f t="shared" si="24"/>
        <v>44259</v>
      </c>
      <c r="L58" s="1702">
        <f t="shared" si="24"/>
        <v>44308</v>
      </c>
      <c r="M58" s="1702">
        <f t="shared" si="24"/>
        <v>44316</v>
      </c>
      <c r="N58" s="1702">
        <f t="shared" si="24"/>
        <v>44344</v>
      </c>
      <c r="O58" s="1702">
        <f t="shared" si="24"/>
        <v>44344</v>
      </c>
      <c r="P58" s="1702">
        <f t="shared" si="24"/>
        <v>44428</v>
      </c>
      <c r="Q58" s="1702">
        <f t="shared" si="24"/>
        <v>44460</v>
      </c>
      <c r="R58" s="1702">
        <f t="shared" si="24"/>
        <v>44460</v>
      </c>
      <c r="S58" s="1702">
        <f t="shared" si="24"/>
        <v>44459</v>
      </c>
      <c r="T58" s="1702">
        <f t="shared" si="25"/>
        <v>44459</v>
      </c>
      <c r="U58" s="1702">
        <f t="shared" si="25"/>
        <v>44480</v>
      </c>
      <c r="V58" s="1702">
        <f t="shared" si="25"/>
        <v>44487</v>
      </c>
      <c r="W58" s="1702">
        <f t="shared" si="25"/>
        <v>44490</v>
      </c>
      <c r="X58" s="1702">
        <f t="shared" si="25"/>
        <v>44495</v>
      </c>
      <c r="Y58" s="1702">
        <f t="shared" si="25"/>
        <v>44520</v>
      </c>
      <c r="Z58" s="1702">
        <f t="shared" si="25"/>
        <v>44540</v>
      </c>
      <c r="AA58" s="1702">
        <f t="shared" si="25"/>
        <v>44568</v>
      </c>
      <c r="AB58" s="1702">
        <f t="shared" si="25"/>
        <v>44573</v>
      </c>
      <c r="AC58" s="1702">
        <f t="shared" si="25"/>
        <v>44587</v>
      </c>
      <c r="AD58" s="1702">
        <f t="shared" si="26"/>
        <v>44608</v>
      </c>
      <c r="AE58" s="1702">
        <f t="shared" si="26"/>
        <v>44615</v>
      </c>
      <c r="AF58" s="1702">
        <f t="shared" si="26"/>
        <v>44620</v>
      </c>
      <c r="AG58" s="1702">
        <f t="shared" si="26"/>
        <v>44623</v>
      </c>
      <c r="AH58" s="1702">
        <f t="shared" si="26"/>
        <v>44648</v>
      </c>
      <c r="AI58" s="1702">
        <f t="shared" si="26"/>
        <v>44668</v>
      </c>
      <c r="AJ58" s="1702">
        <f t="shared" si="26"/>
        <v>44668</v>
      </c>
      <c r="AK58" s="1702">
        <f t="shared" si="26"/>
        <v>44678</v>
      </c>
      <c r="AL58" s="1702">
        <f t="shared" si="26"/>
        <v>44694</v>
      </c>
      <c r="AM58" s="1702">
        <f t="shared" si="26"/>
        <v>44698</v>
      </c>
      <c r="AN58" s="1702">
        <f t="shared" si="26"/>
        <v>44728</v>
      </c>
      <c r="AO58" s="1502">
        <f t="shared" si="27"/>
        <v>44651</v>
      </c>
      <c r="AP58" s="1503">
        <v>28011</v>
      </c>
      <c r="AQ58" s="1443">
        <v>44849</v>
      </c>
      <c r="AR58" s="1424">
        <f>VLOOKUP(AP58,Schedule!$B$2:$F$14923,5,0)</f>
        <v>44809</v>
      </c>
      <c r="AS58" s="1424">
        <f t="shared" si="13"/>
        <v>45174</v>
      </c>
      <c r="AY58" s="1493"/>
      <c r="AZ58" s="1739"/>
    </row>
    <row r="59" spans="1:52" s="1382" customFormat="1" ht="51.95" customHeight="1" thickBot="1">
      <c r="A59" s="1782"/>
      <c r="B59" s="1501">
        <f t="shared" si="21"/>
        <v>13</v>
      </c>
      <c r="C59" s="1386" t="str">
        <f t="shared" si="22"/>
        <v>У_С</v>
      </c>
      <c r="D59" s="1581" t="str">
        <f t="shared" si="1"/>
        <v>13У_С</v>
      </c>
      <c r="E59" s="1574" t="s">
        <v>222</v>
      </c>
      <c r="F59" s="1585" t="s">
        <v>116</v>
      </c>
      <c r="G59" s="1564" t="str">
        <f t="shared" si="23"/>
        <v>Выполнение строительно-монтажных работ по объектам 23UMW, 33UMW, 21ULD, 22ULD, 23ULD, 24ULD, 30UGB, 20UGB, 25USZ, 35USZ, 31ULD, 32ULD, 33ULD, 34ULD</v>
      </c>
      <c r="H59" s="1576" t="s">
        <v>223</v>
      </c>
      <c r="I59" s="1352"/>
      <c r="J59" s="1702">
        <f t="shared" si="24"/>
        <v>44231</v>
      </c>
      <c r="K59" s="1702">
        <f t="shared" si="24"/>
        <v>44259</v>
      </c>
      <c r="L59" s="1702">
        <f t="shared" si="24"/>
        <v>44308</v>
      </c>
      <c r="M59" s="1702">
        <f t="shared" si="24"/>
        <v>44316</v>
      </c>
      <c r="N59" s="1702">
        <f t="shared" si="24"/>
        <v>44344</v>
      </c>
      <c r="O59" s="1702">
        <f t="shared" si="24"/>
        <v>44344</v>
      </c>
      <c r="P59" s="1702">
        <f t="shared" si="24"/>
        <v>44428</v>
      </c>
      <c r="Q59" s="1702">
        <f t="shared" si="24"/>
        <v>44460</v>
      </c>
      <c r="R59" s="1702">
        <f t="shared" si="24"/>
        <v>44460</v>
      </c>
      <c r="S59" s="1702">
        <f t="shared" si="24"/>
        <v>44459</v>
      </c>
      <c r="T59" s="1702">
        <f t="shared" si="25"/>
        <v>44459</v>
      </c>
      <c r="U59" s="1702">
        <f t="shared" si="25"/>
        <v>44480</v>
      </c>
      <c r="V59" s="1702">
        <f t="shared" si="25"/>
        <v>44487</v>
      </c>
      <c r="W59" s="1702">
        <f t="shared" si="25"/>
        <v>44490</v>
      </c>
      <c r="X59" s="1702">
        <f t="shared" si="25"/>
        <v>44495</v>
      </c>
      <c r="Y59" s="1702">
        <f t="shared" si="25"/>
        <v>44520</v>
      </c>
      <c r="Z59" s="1702">
        <f t="shared" si="25"/>
        <v>44540</v>
      </c>
      <c r="AA59" s="1702">
        <f t="shared" si="25"/>
        <v>44568</v>
      </c>
      <c r="AB59" s="1702">
        <f t="shared" si="25"/>
        <v>44573</v>
      </c>
      <c r="AC59" s="1702">
        <f t="shared" si="25"/>
        <v>44587</v>
      </c>
      <c r="AD59" s="1702">
        <f t="shared" si="26"/>
        <v>44608</v>
      </c>
      <c r="AE59" s="1702">
        <f t="shared" si="26"/>
        <v>44615</v>
      </c>
      <c r="AF59" s="1702">
        <f t="shared" si="26"/>
        <v>44620</v>
      </c>
      <c r="AG59" s="1702">
        <f t="shared" si="26"/>
        <v>44623</v>
      </c>
      <c r="AH59" s="1702">
        <f t="shared" si="26"/>
        <v>44648</v>
      </c>
      <c r="AI59" s="1702">
        <f t="shared" si="26"/>
        <v>44668</v>
      </c>
      <c r="AJ59" s="1702">
        <f t="shared" si="26"/>
        <v>44668</v>
      </c>
      <c r="AK59" s="1702">
        <f t="shared" si="26"/>
        <v>44678</v>
      </c>
      <c r="AL59" s="1702">
        <f t="shared" si="26"/>
        <v>44694</v>
      </c>
      <c r="AM59" s="1702">
        <f t="shared" si="26"/>
        <v>44698</v>
      </c>
      <c r="AN59" s="1702">
        <f t="shared" si="26"/>
        <v>44728</v>
      </c>
      <c r="AO59" s="1502">
        <f t="shared" si="27"/>
        <v>44651</v>
      </c>
      <c r="AP59" s="1503">
        <v>34409</v>
      </c>
      <c r="AQ59" s="1443">
        <v>44968</v>
      </c>
      <c r="AR59" s="1424">
        <f>VLOOKUP(AP59,Schedule!$B$2:$F$14923,5,0)</f>
        <v>44968</v>
      </c>
      <c r="AS59" s="1424">
        <f t="shared" si="13"/>
        <v>45333</v>
      </c>
      <c r="AY59" s="1493"/>
      <c r="AZ59" s="1739"/>
    </row>
    <row r="60" spans="1:52" s="1382" customFormat="1" ht="51.95" customHeight="1" thickBot="1">
      <c r="A60" s="1782"/>
      <c r="B60" s="1501">
        <f t="shared" si="21"/>
        <v>13</v>
      </c>
      <c r="C60" s="1386" t="str">
        <f t="shared" si="22"/>
        <v>У_С</v>
      </c>
      <c r="D60" s="1581" t="str">
        <f t="shared" si="1"/>
        <v>13У_С</v>
      </c>
      <c r="E60" s="1586" t="s">
        <v>224</v>
      </c>
      <c r="F60" s="1587" t="s">
        <v>116</v>
      </c>
      <c r="G60" s="1564" t="str">
        <f t="shared" si="23"/>
        <v>Выполнение строительно-монтажных работ по объектам 23UMW, 33UMW, 21ULD, 22ULD, 23ULD, 24ULD, 30UGB, 20UGB, 25USZ, 35USZ, 31ULD, 32ULD, 33ULD, 34ULD</v>
      </c>
      <c r="H60" s="1588" t="s">
        <v>225</v>
      </c>
      <c r="I60" s="1352"/>
      <c r="J60" s="1702">
        <f t="shared" si="24"/>
        <v>44231</v>
      </c>
      <c r="K60" s="1702">
        <f t="shared" si="24"/>
        <v>44259</v>
      </c>
      <c r="L60" s="1702">
        <f t="shared" si="24"/>
        <v>44308</v>
      </c>
      <c r="M60" s="1702">
        <f t="shared" si="24"/>
        <v>44316</v>
      </c>
      <c r="N60" s="1702">
        <f t="shared" si="24"/>
        <v>44344</v>
      </c>
      <c r="O60" s="1702">
        <f t="shared" si="24"/>
        <v>44344</v>
      </c>
      <c r="P60" s="1702">
        <f t="shared" si="24"/>
        <v>44428</v>
      </c>
      <c r="Q60" s="1702">
        <f t="shared" si="24"/>
        <v>44460</v>
      </c>
      <c r="R60" s="1702">
        <f t="shared" si="24"/>
        <v>44460</v>
      </c>
      <c r="S60" s="1702">
        <f t="shared" si="24"/>
        <v>44459</v>
      </c>
      <c r="T60" s="1702">
        <f t="shared" si="25"/>
        <v>44459</v>
      </c>
      <c r="U60" s="1702">
        <f t="shared" si="25"/>
        <v>44480</v>
      </c>
      <c r="V60" s="1702">
        <f t="shared" si="25"/>
        <v>44487</v>
      </c>
      <c r="W60" s="1702">
        <f t="shared" si="25"/>
        <v>44490</v>
      </c>
      <c r="X60" s="1702">
        <f t="shared" si="25"/>
        <v>44495</v>
      </c>
      <c r="Y60" s="1702">
        <f t="shared" si="25"/>
        <v>44520</v>
      </c>
      <c r="Z60" s="1702">
        <f t="shared" si="25"/>
        <v>44540</v>
      </c>
      <c r="AA60" s="1702">
        <f t="shared" si="25"/>
        <v>44568</v>
      </c>
      <c r="AB60" s="1702">
        <f t="shared" si="25"/>
        <v>44573</v>
      </c>
      <c r="AC60" s="1702">
        <f t="shared" si="25"/>
        <v>44587</v>
      </c>
      <c r="AD60" s="1702">
        <f t="shared" si="26"/>
        <v>44608</v>
      </c>
      <c r="AE60" s="1702">
        <f t="shared" si="26"/>
        <v>44615</v>
      </c>
      <c r="AF60" s="1702">
        <f t="shared" si="26"/>
        <v>44620</v>
      </c>
      <c r="AG60" s="1702">
        <f t="shared" si="26"/>
        <v>44623</v>
      </c>
      <c r="AH60" s="1702">
        <f t="shared" si="26"/>
        <v>44648</v>
      </c>
      <c r="AI60" s="1702">
        <f t="shared" si="26"/>
        <v>44668</v>
      </c>
      <c r="AJ60" s="1702">
        <f t="shared" si="26"/>
        <v>44668</v>
      </c>
      <c r="AK60" s="1702">
        <f t="shared" si="26"/>
        <v>44678</v>
      </c>
      <c r="AL60" s="1702">
        <f t="shared" si="26"/>
        <v>44694</v>
      </c>
      <c r="AM60" s="1702">
        <f t="shared" si="26"/>
        <v>44698</v>
      </c>
      <c r="AN60" s="1702">
        <f t="shared" si="26"/>
        <v>44728</v>
      </c>
      <c r="AO60" s="1502">
        <f t="shared" si="27"/>
        <v>44651</v>
      </c>
      <c r="AP60" s="1503">
        <v>31298</v>
      </c>
      <c r="AQ60" s="1443">
        <v>45113</v>
      </c>
      <c r="AR60" s="1424">
        <f>VLOOKUP(AP60,Schedule!$B$2:$F$14923,5,0)</f>
        <v>45113</v>
      </c>
      <c r="AS60" s="1424">
        <f t="shared" si="13"/>
        <v>45478</v>
      </c>
      <c r="AY60" s="1493"/>
      <c r="AZ60" s="1739"/>
    </row>
    <row r="61" spans="1:52" s="1382" customFormat="1" ht="51.95" customHeight="1" thickBot="1">
      <c r="A61" s="1782"/>
      <c r="B61" s="1501">
        <f t="shared" si="21"/>
        <v>13</v>
      </c>
      <c r="C61" s="1386" t="str">
        <f t="shared" si="22"/>
        <v>У_С</v>
      </c>
      <c r="D61" s="1581" t="str">
        <f t="shared" si="1"/>
        <v>13У_С</v>
      </c>
      <c r="E61" s="1574" t="s">
        <v>226</v>
      </c>
      <c r="F61" s="1575" t="s">
        <v>116</v>
      </c>
      <c r="G61" s="1564" t="str">
        <f t="shared" si="23"/>
        <v>Выполнение строительно-монтажных работ по объектам 23UMW, 33UMW, 21ULD, 22ULD, 23ULD, 24ULD, 30UGB, 20UGB, 25USZ, 35USZ, 31ULD, 32ULD, 33ULD, 34ULD</v>
      </c>
      <c r="H61" s="1576" t="s">
        <v>227</v>
      </c>
      <c r="I61" s="1352"/>
      <c r="J61" s="1702">
        <f t="shared" si="24"/>
        <v>44231</v>
      </c>
      <c r="K61" s="1702">
        <f t="shared" si="24"/>
        <v>44259</v>
      </c>
      <c r="L61" s="1702">
        <f t="shared" si="24"/>
        <v>44308</v>
      </c>
      <c r="M61" s="1702">
        <f t="shared" si="24"/>
        <v>44316</v>
      </c>
      <c r="N61" s="1702">
        <f t="shared" si="24"/>
        <v>44344</v>
      </c>
      <c r="O61" s="1702">
        <f t="shared" si="24"/>
        <v>44344</v>
      </c>
      <c r="P61" s="1702">
        <f t="shared" si="24"/>
        <v>44428</v>
      </c>
      <c r="Q61" s="1702">
        <f t="shared" si="24"/>
        <v>44460</v>
      </c>
      <c r="R61" s="1702">
        <f t="shared" si="24"/>
        <v>44460</v>
      </c>
      <c r="S61" s="1702">
        <f t="shared" si="24"/>
        <v>44459</v>
      </c>
      <c r="T61" s="1702">
        <f t="shared" si="25"/>
        <v>44459</v>
      </c>
      <c r="U61" s="1702">
        <f t="shared" si="25"/>
        <v>44480</v>
      </c>
      <c r="V61" s="1702">
        <f t="shared" si="25"/>
        <v>44487</v>
      </c>
      <c r="W61" s="1702">
        <f t="shared" si="25"/>
        <v>44490</v>
      </c>
      <c r="X61" s="1702">
        <f t="shared" si="25"/>
        <v>44495</v>
      </c>
      <c r="Y61" s="1702">
        <f t="shared" si="25"/>
        <v>44520</v>
      </c>
      <c r="Z61" s="1702">
        <f t="shared" si="25"/>
        <v>44540</v>
      </c>
      <c r="AA61" s="1702">
        <f t="shared" si="25"/>
        <v>44568</v>
      </c>
      <c r="AB61" s="1702">
        <f t="shared" si="25"/>
        <v>44573</v>
      </c>
      <c r="AC61" s="1702">
        <f t="shared" si="25"/>
        <v>44587</v>
      </c>
      <c r="AD61" s="1702">
        <f t="shared" si="26"/>
        <v>44608</v>
      </c>
      <c r="AE61" s="1702">
        <f t="shared" si="26"/>
        <v>44615</v>
      </c>
      <c r="AF61" s="1702">
        <f t="shared" si="26"/>
        <v>44620</v>
      </c>
      <c r="AG61" s="1702">
        <f t="shared" si="26"/>
        <v>44623</v>
      </c>
      <c r="AH61" s="1702">
        <f t="shared" si="26"/>
        <v>44648</v>
      </c>
      <c r="AI61" s="1702">
        <f t="shared" si="26"/>
        <v>44668</v>
      </c>
      <c r="AJ61" s="1702">
        <f t="shared" si="26"/>
        <v>44668</v>
      </c>
      <c r="AK61" s="1702">
        <f t="shared" si="26"/>
        <v>44678</v>
      </c>
      <c r="AL61" s="1702">
        <f t="shared" si="26"/>
        <v>44694</v>
      </c>
      <c r="AM61" s="1702">
        <f t="shared" si="26"/>
        <v>44698</v>
      </c>
      <c r="AN61" s="1702">
        <f t="shared" si="26"/>
        <v>44728</v>
      </c>
      <c r="AO61" s="1502">
        <f t="shared" si="27"/>
        <v>44651</v>
      </c>
      <c r="AP61" s="1503">
        <v>31298</v>
      </c>
      <c r="AQ61" s="1443">
        <v>45113</v>
      </c>
      <c r="AR61" s="1424">
        <f>VLOOKUP(AP61,Schedule!$B$2:$F$14923,5,0)</f>
        <v>45113</v>
      </c>
      <c r="AS61" s="1424">
        <f t="shared" si="13"/>
        <v>45478</v>
      </c>
      <c r="AY61" s="1493"/>
      <c r="AZ61" s="1739"/>
    </row>
    <row r="62" spans="1:52" s="1382" customFormat="1" ht="51.95" customHeight="1" thickBot="1">
      <c r="A62" s="1782"/>
      <c r="B62" s="1501">
        <f t="shared" si="21"/>
        <v>13</v>
      </c>
      <c r="C62" s="1386" t="str">
        <f t="shared" si="22"/>
        <v>У_С</v>
      </c>
      <c r="D62" s="1581" t="str">
        <f t="shared" si="1"/>
        <v>13У_С</v>
      </c>
      <c r="E62" s="1574" t="s">
        <v>228</v>
      </c>
      <c r="F62" s="1575" t="s">
        <v>116</v>
      </c>
      <c r="G62" s="1564" t="str">
        <f t="shared" si="23"/>
        <v>Выполнение строительно-монтажных работ по объектам 23UMW, 33UMW, 21ULD, 22ULD, 23ULD, 24ULD, 30UGB, 20UGB, 25USZ, 35USZ, 31ULD, 32ULD, 33ULD, 34ULD</v>
      </c>
      <c r="H62" s="1576" t="s">
        <v>229</v>
      </c>
      <c r="I62" s="1352"/>
      <c r="J62" s="1702">
        <f t="shared" si="24"/>
        <v>44231</v>
      </c>
      <c r="K62" s="1702">
        <f t="shared" si="24"/>
        <v>44259</v>
      </c>
      <c r="L62" s="1702">
        <f t="shared" si="24"/>
        <v>44308</v>
      </c>
      <c r="M62" s="1702">
        <f t="shared" si="24"/>
        <v>44316</v>
      </c>
      <c r="N62" s="1702">
        <f t="shared" si="24"/>
        <v>44344</v>
      </c>
      <c r="O62" s="1702">
        <f t="shared" si="24"/>
        <v>44344</v>
      </c>
      <c r="P62" s="1702">
        <f t="shared" si="24"/>
        <v>44428</v>
      </c>
      <c r="Q62" s="1702">
        <f t="shared" si="24"/>
        <v>44460</v>
      </c>
      <c r="R62" s="1702">
        <f t="shared" si="24"/>
        <v>44460</v>
      </c>
      <c r="S62" s="1702">
        <f t="shared" si="24"/>
        <v>44459</v>
      </c>
      <c r="T62" s="1702">
        <f t="shared" si="25"/>
        <v>44459</v>
      </c>
      <c r="U62" s="1702">
        <f t="shared" si="25"/>
        <v>44480</v>
      </c>
      <c r="V62" s="1702">
        <f t="shared" si="25"/>
        <v>44487</v>
      </c>
      <c r="W62" s="1702">
        <f t="shared" si="25"/>
        <v>44490</v>
      </c>
      <c r="X62" s="1702">
        <f t="shared" si="25"/>
        <v>44495</v>
      </c>
      <c r="Y62" s="1702">
        <f t="shared" si="25"/>
        <v>44520</v>
      </c>
      <c r="Z62" s="1702">
        <f t="shared" si="25"/>
        <v>44540</v>
      </c>
      <c r="AA62" s="1702">
        <f t="shared" si="25"/>
        <v>44568</v>
      </c>
      <c r="AB62" s="1702">
        <f t="shared" si="25"/>
        <v>44573</v>
      </c>
      <c r="AC62" s="1702">
        <f t="shared" si="25"/>
        <v>44587</v>
      </c>
      <c r="AD62" s="1702">
        <f t="shared" si="26"/>
        <v>44608</v>
      </c>
      <c r="AE62" s="1702">
        <f t="shared" si="26"/>
        <v>44615</v>
      </c>
      <c r="AF62" s="1702">
        <f t="shared" si="26"/>
        <v>44620</v>
      </c>
      <c r="AG62" s="1702">
        <f t="shared" si="26"/>
        <v>44623</v>
      </c>
      <c r="AH62" s="1702">
        <f t="shared" si="26"/>
        <v>44648</v>
      </c>
      <c r="AI62" s="1702">
        <f t="shared" si="26"/>
        <v>44668</v>
      </c>
      <c r="AJ62" s="1702">
        <f t="shared" si="26"/>
        <v>44668</v>
      </c>
      <c r="AK62" s="1702">
        <f t="shared" si="26"/>
        <v>44678</v>
      </c>
      <c r="AL62" s="1702">
        <f t="shared" si="26"/>
        <v>44694</v>
      </c>
      <c r="AM62" s="1702">
        <f t="shared" si="26"/>
        <v>44698</v>
      </c>
      <c r="AN62" s="1702">
        <f t="shared" si="26"/>
        <v>44728</v>
      </c>
      <c r="AO62" s="1502">
        <f t="shared" si="27"/>
        <v>44651</v>
      </c>
      <c r="AP62" s="1503">
        <v>31298</v>
      </c>
      <c r="AQ62" s="1443">
        <v>45113</v>
      </c>
      <c r="AR62" s="1424">
        <f>VLOOKUP(AP62,Schedule!$B$2:$F$14923,5,0)</f>
        <v>45113</v>
      </c>
      <c r="AS62" s="1424">
        <f t="shared" ref="AS62:AS80" si="28">AR62+365</f>
        <v>45478</v>
      </c>
      <c r="AY62" s="1493"/>
      <c r="AZ62" s="1739"/>
    </row>
    <row r="63" spans="1:52" s="1382" customFormat="1" ht="51.95" customHeight="1" thickBot="1">
      <c r="A63" s="1782"/>
      <c r="B63" s="1504">
        <f t="shared" si="21"/>
        <v>13</v>
      </c>
      <c r="C63" s="1499" t="str">
        <f t="shared" si="22"/>
        <v>У_С</v>
      </c>
      <c r="D63" s="1589" t="str">
        <f t="shared" si="1"/>
        <v>13У_С</v>
      </c>
      <c r="E63" s="1577" t="s">
        <v>230</v>
      </c>
      <c r="F63" s="1578" t="s">
        <v>116</v>
      </c>
      <c r="G63" s="1569" t="str">
        <f t="shared" si="23"/>
        <v>Выполнение строительно-монтажных работ по объектам 23UMW, 33UMW, 21ULD, 22ULD, 23ULD, 24ULD, 30UGB, 20UGB, 25USZ, 35USZ, 31ULD, 32ULD, 33ULD, 34ULD</v>
      </c>
      <c r="H63" s="1579" t="s">
        <v>231</v>
      </c>
      <c r="I63" s="1345"/>
      <c r="J63" s="1702">
        <f t="shared" si="24"/>
        <v>44231</v>
      </c>
      <c r="K63" s="1702">
        <f t="shared" si="24"/>
        <v>44259</v>
      </c>
      <c r="L63" s="1702">
        <f t="shared" si="24"/>
        <v>44308</v>
      </c>
      <c r="M63" s="1702">
        <f t="shared" si="24"/>
        <v>44316</v>
      </c>
      <c r="N63" s="1702">
        <f t="shared" si="24"/>
        <v>44344</v>
      </c>
      <c r="O63" s="1702">
        <f t="shared" si="24"/>
        <v>44344</v>
      </c>
      <c r="P63" s="1702">
        <f t="shared" si="24"/>
        <v>44428</v>
      </c>
      <c r="Q63" s="1702">
        <f t="shared" si="24"/>
        <v>44460</v>
      </c>
      <c r="R63" s="1702">
        <f t="shared" si="24"/>
        <v>44460</v>
      </c>
      <c r="S63" s="1702">
        <f t="shared" si="24"/>
        <v>44459</v>
      </c>
      <c r="T63" s="1702">
        <f t="shared" si="25"/>
        <v>44459</v>
      </c>
      <c r="U63" s="1702">
        <f t="shared" si="25"/>
        <v>44480</v>
      </c>
      <c r="V63" s="1702">
        <f t="shared" si="25"/>
        <v>44487</v>
      </c>
      <c r="W63" s="1702">
        <f t="shared" si="25"/>
        <v>44490</v>
      </c>
      <c r="X63" s="1702">
        <f t="shared" si="25"/>
        <v>44495</v>
      </c>
      <c r="Y63" s="1702">
        <f t="shared" si="25"/>
        <v>44520</v>
      </c>
      <c r="Z63" s="1702">
        <f t="shared" si="25"/>
        <v>44540</v>
      </c>
      <c r="AA63" s="1702">
        <f t="shared" si="25"/>
        <v>44568</v>
      </c>
      <c r="AB63" s="1702">
        <f t="shared" si="25"/>
        <v>44573</v>
      </c>
      <c r="AC63" s="1702">
        <f t="shared" si="25"/>
        <v>44587</v>
      </c>
      <c r="AD63" s="1702">
        <f t="shared" si="26"/>
        <v>44608</v>
      </c>
      <c r="AE63" s="1702">
        <f t="shared" si="26"/>
        <v>44615</v>
      </c>
      <c r="AF63" s="1702">
        <f t="shared" si="26"/>
        <v>44620</v>
      </c>
      <c r="AG63" s="1702">
        <f t="shared" si="26"/>
        <v>44623</v>
      </c>
      <c r="AH63" s="1702">
        <f t="shared" si="26"/>
        <v>44648</v>
      </c>
      <c r="AI63" s="1702">
        <f t="shared" si="26"/>
        <v>44668</v>
      </c>
      <c r="AJ63" s="1702">
        <f t="shared" si="26"/>
        <v>44668</v>
      </c>
      <c r="AK63" s="1702">
        <f t="shared" si="26"/>
        <v>44678</v>
      </c>
      <c r="AL63" s="1702">
        <f t="shared" si="26"/>
        <v>44694</v>
      </c>
      <c r="AM63" s="1702">
        <f t="shared" si="26"/>
        <v>44698</v>
      </c>
      <c r="AN63" s="1702">
        <f t="shared" si="26"/>
        <v>44728</v>
      </c>
      <c r="AO63" s="1502">
        <f t="shared" si="27"/>
        <v>44651</v>
      </c>
      <c r="AP63" s="1505">
        <v>31298</v>
      </c>
      <c r="AQ63" s="1447">
        <v>45113</v>
      </c>
      <c r="AR63" s="1424">
        <f>VLOOKUP(AP63,Schedule!$B$2:$F$14923,5,0)</f>
        <v>45113</v>
      </c>
      <c r="AS63" s="1424">
        <f t="shared" si="28"/>
        <v>45478</v>
      </c>
      <c r="AY63" s="1493"/>
      <c r="AZ63" s="1739"/>
    </row>
    <row r="64" spans="1:52" s="1382" customFormat="1" ht="102.75" customHeight="1" thickBot="1">
      <c r="A64" s="1783">
        <f>A50+1</f>
        <v>4</v>
      </c>
      <c r="B64" s="1373">
        <v>4</v>
      </c>
      <c r="C64" s="1374" t="s">
        <v>114</v>
      </c>
      <c r="D64" s="1580" t="str">
        <f t="shared" si="1"/>
        <v>4У_С</v>
      </c>
      <c r="E64" s="1571" t="s">
        <v>232</v>
      </c>
      <c r="F64" s="1590" t="s">
        <v>116</v>
      </c>
      <c r="G64" s="1559" t="str">
        <f>CONCATENATE("Выполнение строительно-монтажных работ по объектам ",,E64,", ",E65,", ",E66,", ",E67,", ",E68,", ",E69,", ",E70,", ",E71,", ",E72,", ",E73,", ",E74)</f>
        <v>Выполнение строительно-монтажных работ по объектам 00UJY, 00UKY, 00UYZ, 35UBZ, 36UBZ, 37UBZ, 38UBZ, 25UBZ, 26UBZ, 27UBZ, 28UBZ</v>
      </c>
      <c r="H64" s="1573" t="s">
        <v>233</v>
      </c>
      <c r="I64" s="1339" t="s">
        <v>118</v>
      </c>
      <c r="J64" s="1369">
        <f>IFERROR(VLOOKUP(D64,'ИСХОДНИК-даты-2х'!$D$10:$AI$105,2,0),"-")</f>
        <v>44158</v>
      </c>
      <c r="K64" s="1369">
        <f>IFERROR(VLOOKUP(D64,'ИСХОДНИК-даты-2х'!$D$10:$AI$105,3,0),"-")</f>
        <v>44186</v>
      </c>
      <c r="L64" s="1369">
        <f>IFERROR(VLOOKUP(D64,'ИСХОДНИК-даты-2х'!$D$10:$AI$105,4,0),"-")</f>
        <v>44235</v>
      </c>
      <c r="M64" s="1369">
        <f>IFERROR(VLOOKUP(D64,'ИСХОДНИК-даты-2х'!$D$10:$AI$105,5,0),"-")</f>
        <v>44238</v>
      </c>
      <c r="N64" s="1369">
        <f>IFERROR(VLOOKUP(D64,'ИСХОДНИК-даты-2х'!$D$10:$AI$105,6,0),"-")</f>
        <v>44266</v>
      </c>
      <c r="O64" s="1369">
        <f>IFERROR(VLOOKUP(D64,'ИСХОДНИК-даты-2х'!$D$10:$AI$105,7,0),"-")</f>
        <v>44266</v>
      </c>
      <c r="P64" s="1369">
        <f>IFERROR(VLOOKUP(D64,'ИСХОДНИК-даты-2х'!$D$10:$AI$105,8,0),"-")</f>
        <v>44320</v>
      </c>
      <c r="Q64" s="1369">
        <f>IFERROR(VLOOKUP(D64,'ИСХОДНИК-даты-2х'!$D$10:$AI$105,9,0),"-")</f>
        <v>44350</v>
      </c>
      <c r="R64" s="1369">
        <f>IFERROR(VLOOKUP(D64,'ИСХОДНИК-даты-2х'!$D$10:$AI$105,10,0),"-")</f>
        <v>44350</v>
      </c>
      <c r="S64" s="1369">
        <f>IFERROR(VLOOKUP(D64,'ИСХОДНИК-даты-2х'!$D$10:$AI$105,11,0),"-")</f>
        <v>44349</v>
      </c>
      <c r="T64" s="1369">
        <f>IFERROR(VLOOKUP(D64,'ИСХОДНИК-даты-2х'!$D$10:$AI$105,12,0),"-")</f>
        <v>44349</v>
      </c>
      <c r="U64" s="1369">
        <f>IFERROR(VLOOKUP(D64,'ИСХОДНИК-даты-2х'!$D$10:$AI$105,13,0),"-")</f>
        <v>44370</v>
      </c>
      <c r="V64" s="1369">
        <f>IFERROR(VLOOKUP(D64,'ИСХОДНИК-даты-2х'!$D$10:$AI$105,14,0),"-")</f>
        <v>44377</v>
      </c>
      <c r="W64" s="1369">
        <f>IFERROR(VLOOKUP(D64,'ИСХОДНИК-даты-2х'!$D$10:$AI$105,15,0),"-")</f>
        <v>44382</v>
      </c>
      <c r="X64" s="1369">
        <f>IFERROR(VLOOKUP(D64,'ИСХОДНИК-даты-2х'!$D$10:$AI$105,16,0),"-")</f>
        <v>44385</v>
      </c>
      <c r="Y64" s="1369">
        <f>IFERROR(VLOOKUP(D64,'ИСХОДНИК-даты-2х'!$D$10:$AI$105,17,0),"-")</f>
        <v>44410</v>
      </c>
      <c r="Z64" s="1369">
        <f>IFERROR(VLOOKUP(D64,'ИСХОДНИК-даты-2х'!$D$10:$AI$105,18,0),"-")</f>
        <v>44430</v>
      </c>
      <c r="AA64" s="1369">
        <f>IFERROR(VLOOKUP(D64,'ИСХОДНИК-даты-2х'!$D$10:$AI$105,19,0),"-")</f>
        <v>44456</v>
      </c>
      <c r="AB64" s="1369">
        <f>IFERROR(VLOOKUP(D64,'ИСХОДНИК-даты-2х'!$D$10:$AI$105,20,0),"-")</f>
        <v>44461</v>
      </c>
      <c r="AC64" s="1369">
        <f>IFERROR(VLOOKUP(D64,'ИСХОДНИК-даты-2х'!$D$10:$AI$105,21,0),"-")</f>
        <v>44475</v>
      </c>
      <c r="AD64" s="1369">
        <f>IFERROR(VLOOKUP(D64,'ИСХОДНИК-даты-2х'!$D$10:$AI$105,22,0),"-")</f>
        <v>44496</v>
      </c>
      <c r="AE64" s="1369">
        <f>IFERROR(VLOOKUP(D64,'ИСХОДНИК-даты-2х'!$D$10:$AI$105,23,0),"-")</f>
        <v>44503</v>
      </c>
      <c r="AF64" s="1369">
        <f>IFERROR(VLOOKUP(D64,'ИСХОДНИК-даты-2х'!$D$10:$AI$105,24,0),"-")</f>
        <v>44508</v>
      </c>
      <c r="AG64" s="1369">
        <f>IFERROR(VLOOKUP(D64,'ИСХОДНИК-даты-2х'!$D$10:$AI$105,25,0),"-")</f>
        <v>44511</v>
      </c>
      <c r="AH64" s="1340">
        <f>IFERROR(VLOOKUP(D64,'ИСХОДНИК-даты-2х'!$D$10:$AI$105,26,0),"-")</f>
        <v>44536</v>
      </c>
      <c r="AI64" s="1340">
        <f>IFERROR(VLOOKUP(D64,'ИСХОДНИК-даты-2х'!$D$10:$AI$105,27,0),"-")</f>
        <v>44556</v>
      </c>
      <c r="AJ64" s="1340">
        <f>IFERROR(VLOOKUP(D64,'ИСХОДНИК-даты-2х'!$D$10:$AI$105,28,0),"-")</f>
        <v>44556</v>
      </c>
      <c r="AK64" s="1370">
        <f>IFERROR(VLOOKUP(D64,'ИСХОДНИК-даты-2х'!$D$10:$AI$105,29,0),"-")</f>
        <v>44566</v>
      </c>
      <c r="AL64" s="1370">
        <f>IFERROR(VLOOKUP(D64,'ИСХОДНИК-даты-2х'!$D$10:$AI$105,30,0),"-")</f>
        <v>44582</v>
      </c>
      <c r="AM64" s="1371">
        <f>IFERROR(VLOOKUP(D64,'ИСХОДНИК-даты-2х'!$D$10:$AI$105,31,0),"-")</f>
        <v>44586</v>
      </c>
      <c r="AN64" s="1372">
        <v>44596</v>
      </c>
      <c r="AO64" s="1389">
        <f>MIN(AQ64:AQ74)</f>
        <v>44578</v>
      </c>
      <c r="AP64" s="1500">
        <v>37114</v>
      </c>
      <c r="AQ64" s="1381">
        <v>44874</v>
      </c>
      <c r="AR64" s="1424">
        <f>VLOOKUP(AP64,Schedule!$B$2:$F$14923,5,0)</f>
        <v>44834</v>
      </c>
      <c r="AS64" s="1424">
        <f t="shared" si="28"/>
        <v>45199</v>
      </c>
      <c r="AT64" s="1425">
        <f>MIN(AS64:AS74)</f>
        <v>44596</v>
      </c>
      <c r="AU64" s="1426">
        <f>AM64+30</f>
        <v>44616</v>
      </c>
      <c r="AV64" s="1732">
        <f>AT64-AM64</f>
        <v>10</v>
      </c>
      <c r="AW64" s="1383" t="s">
        <v>119</v>
      </c>
      <c r="AX64" s="1383">
        <v>44596</v>
      </c>
      <c r="AY64" s="1384" t="s">
        <v>120</v>
      </c>
      <c r="AZ64" s="1739">
        <f>AN64-AM64</f>
        <v>10</v>
      </c>
    </row>
    <row r="65" spans="1:52" s="1382" customFormat="1" ht="51.95" customHeight="1" thickBot="1">
      <c r="A65" s="1783"/>
      <c r="B65" s="1385">
        <f t="shared" ref="B65:B74" si="29">$B$64</f>
        <v>4</v>
      </c>
      <c r="C65" s="1386" t="str">
        <f t="shared" ref="C65:C74" si="30">$C$64</f>
        <v>У_С</v>
      </c>
      <c r="D65" s="1581" t="str">
        <f t="shared" si="1"/>
        <v>4У_С</v>
      </c>
      <c r="E65" s="1574" t="s">
        <v>234</v>
      </c>
      <c r="F65" s="1585" t="s">
        <v>116</v>
      </c>
      <c r="G65" s="1564" t="str">
        <f t="shared" ref="G65:G74" si="31">$G$64</f>
        <v>Выполнение строительно-монтажных работ по объектам 00UJY, 00UKY, 00UYZ, 35UBZ, 36UBZ, 37UBZ, 38UBZ, 25UBZ, 26UBZ, 27UBZ, 28UBZ</v>
      </c>
      <c r="H65" s="1576" t="s">
        <v>235</v>
      </c>
      <c r="I65" s="1352"/>
      <c r="J65" s="1702">
        <f t="shared" ref="J65:S74" si="32">J$64</f>
        <v>44158</v>
      </c>
      <c r="K65" s="1702">
        <f t="shared" si="32"/>
        <v>44186</v>
      </c>
      <c r="L65" s="1702">
        <f t="shared" si="32"/>
        <v>44235</v>
      </c>
      <c r="M65" s="1702">
        <f t="shared" si="32"/>
        <v>44238</v>
      </c>
      <c r="N65" s="1702">
        <f t="shared" si="32"/>
        <v>44266</v>
      </c>
      <c r="O65" s="1702">
        <f t="shared" si="32"/>
        <v>44266</v>
      </c>
      <c r="P65" s="1702">
        <f t="shared" si="32"/>
        <v>44320</v>
      </c>
      <c r="Q65" s="1702">
        <f t="shared" si="32"/>
        <v>44350</v>
      </c>
      <c r="R65" s="1702">
        <f t="shared" si="32"/>
        <v>44350</v>
      </c>
      <c r="S65" s="1702">
        <f t="shared" si="32"/>
        <v>44349</v>
      </c>
      <c r="T65" s="1702">
        <f t="shared" ref="T65:AC74" si="33">T$64</f>
        <v>44349</v>
      </c>
      <c r="U65" s="1702">
        <f t="shared" si="33"/>
        <v>44370</v>
      </c>
      <c r="V65" s="1702">
        <f t="shared" si="33"/>
        <v>44377</v>
      </c>
      <c r="W65" s="1702">
        <f t="shared" si="33"/>
        <v>44382</v>
      </c>
      <c r="X65" s="1702">
        <f t="shared" si="33"/>
        <v>44385</v>
      </c>
      <c r="Y65" s="1702">
        <f t="shared" si="33"/>
        <v>44410</v>
      </c>
      <c r="Z65" s="1702">
        <f t="shared" si="33"/>
        <v>44430</v>
      </c>
      <c r="AA65" s="1702">
        <f t="shared" si="33"/>
        <v>44456</v>
      </c>
      <c r="AB65" s="1702">
        <f t="shared" si="33"/>
        <v>44461</v>
      </c>
      <c r="AC65" s="1702">
        <f t="shared" si="33"/>
        <v>44475</v>
      </c>
      <c r="AD65" s="1702">
        <f t="shared" ref="AD65:AN74" si="34">AD$64</f>
        <v>44496</v>
      </c>
      <c r="AE65" s="1702">
        <f t="shared" si="34"/>
        <v>44503</v>
      </c>
      <c r="AF65" s="1702">
        <f t="shared" si="34"/>
        <v>44508</v>
      </c>
      <c r="AG65" s="1702">
        <f t="shared" si="34"/>
        <v>44511</v>
      </c>
      <c r="AH65" s="1702">
        <f t="shared" si="34"/>
        <v>44536</v>
      </c>
      <c r="AI65" s="1702">
        <f t="shared" si="34"/>
        <v>44556</v>
      </c>
      <c r="AJ65" s="1702">
        <f t="shared" si="34"/>
        <v>44556</v>
      </c>
      <c r="AK65" s="1702">
        <f t="shared" si="34"/>
        <v>44566</v>
      </c>
      <c r="AL65" s="1702">
        <f t="shared" si="34"/>
        <v>44582</v>
      </c>
      <c r="AM65" s="1702">
        <f t="shared" si="34"/>
        <v>44586</v>
      </c>
      <c r="AN65" s="1702">
        <f t="shared" si="34"/>
        <v>44596</v>
      </c>
      <c r="AO65" s="1502">
        <f t="shared" ref="AO65:AO74" si="35">$AO$64</f>
        <v>44578</v>
      </c>
      <c r="AP65" s="1503">
        <v>37114</v>
      </c>
      <c r="AQ65" s="1443">
        <v>44874</v>
      </c>
      <c r="AR65" s="1424">
        <f>VLOOKUP(AP65,Schedule!$B$2:$F$14923,5,0)</f>
        <v>44834</v>
      </c>
      <c r="AS65" s="1424">
        <f t="shared" si="28"/>
        <v>45199</v>
      </c>
      <c r="AY65" s="1493"/>
      <c r="AZ65" s="1739"/>
    </row>
    <row r="66" spans="1:52" s="1382" customFormat="1" ht="51.95" customHeight="1" thickBot="1">
      <c r="A66" s="1783"/>
      <c r="B66" s="1385">
        <f t="shared" si="29"/>
        <v>4</v>
      </c>
      <c r="C66" s="1386" t="str">
        <f t="shared" si="30"/>
        <v>У_С</v>
      </c>
      <c r="D66" s="1581" t="str">
        <f t="shared" si="1"/>
        <v>4У_С</v>
      </c>
      <c r="E66" s="1574" t="s">
        <v>236</v>
      </c>
      <c r="F66" s="1585" t="s">
        <v>116</v>
      </c>
      <c r="G66" s="1564" t="str">
        <f t="shared" si="31"/>
        <v>Выполнение строительно-монтажных работ по объектам 00UJY, 00UKY, 00UYZ, 35UBZ, 36UBZ, 37UBZ, 38UBZ, 25UBZ, 26UBZ, 27UBZ, 28UBZ</v>
      </c>
      <c r="H66" s="1576" t="s">
        <v>237</v>
      </c>
      <c r="I66" s="1352"/>
      <c r="J66" s="1702">
        <f t="shared" si="32"/>
        <v>44158</v>
      </c>
      <c r="K66" s="1702">
        <f t="shared" si="32"/>
        <v>44186</v>
      </c>
      <c r="L66" s="1702">
        <f t="shared" si="32"/>
        <v>44235</v>
      </c>
      <c r="M66" s="1702">
        <f t="shared" si="32"/>
        <v>44238</v>
      </c>
      <c r="N66" s="1702">
        <f t="shared" si="32"/>
        <v>44266</v>
      </c>
      <c r="O66" s="1702">
        <f t="shared" si="32"/>
        <v>44266</v>
      </c>
      <c r="P66" s="1702">
        <f t="shared" si="32"/>
        <v>44320</v>
      </c>
      <c r="Q66" s="1702">
        <f t="shared" si="32"/>
        <v>44350</v>
      </c>
      <c r="R66" s="1702">
        <f t="shared" si="32"/>
        <v>44350</v>
      </c>
      <c r="S66" s="1702">
        <f t="shared" si="32"/>
        <v>44349</v>
      </c>
      <c r="T66" s="1702">
        <f t="shared" si="33"/>
        <v>44349</v>
      </c>
      <c r="U66" s="1702">
        <f t="shared" si="33"/>
        <v>44370</v>
      </c>
      <c r="V66" s="1702">
        <f t="shared" si="33"/>
        <v>44377</v>
      </c>
      <c r="W66" s="1702">
        <f t="shared" si="33"/>
        <v>44382</v>
      </c>
      <c r="X66" s="1702">
        <f t="shared" si="33"/>
        <v>44385</v>
      </c>
      <c r="Y66" s="1702">
        <f t="shared" si="33"/>
        <v>44410</v>
      </c>
      <c r="Z66" s="1702">
        <f t="shared" si="33"/>
        <v>44430</v>
      </c>
      <c r="AA66" s="1702">
        <f t="shared" si="33"/>
        <v>44456</v>
      </c>
      <c r="AB66" s="1702">
        <f t="shared" si="33"/>
        <v>44461</v>
      </c>
      <c r="AC66" s="1702">
        <f t="shared" si="33"/>
        <v>44475</v>
      </c>
      <c r="AD66" s="1702">
        <f t="shared" si="34"/>
        <v>44496</v>
      </c>
      <c r="AE66" s="1702">
        <f t="shared" si="34"/>
        <v>44503</v>
      </c>
      <c r="AF66" s="1702">
        <f t="shared" si="34"/>
        <v>44508</v>
      </c>
      <c r="AG66" s="1702">
        <f t="shared" si="34"/>
        <v>44511</v>
      </c>
      <c r="AH66" s="1702">
        <f t="shared" si="34"/>
        <v>44536</v>
      </c>
      <c r="AI66" s="1702">
        <f t="shared" si="34"/>
        <v>44556</v>
      </c>
      <c r="AJ66" s="1702">
        <f t="shared" si="34"/>
        <v>44556</v>
      </c>
      <c r="AK66" s="1702">
        <f t="shared" si="34"/>
        <v>44566</v>
      </c>
      <c r="AL66" s="1702">
        <f t="shared" si="34"/>
        <v>44582</v>
      </c>
      <c r="AM66" s="1702">
        <f t="shared" si="34"/>
        <v>44586</v>
      </c>
      <c r="AN66" s="1702">
        <f t="shared" si="34"/>
        <v>44596</v>
      </c>
      <c r="AO66" s="1502">
        <f t="shared" si="35"/>
        <v>44578</v>
      </c>
      <c r="AP66" s="1503">
        <v>35983</v>
      </c>
      <c r="AQ66" s="1443">
        <v>45068</v>
      </c>
      <c r="AR66" s="1424">
        <f>VLOOKUP(AP66,Schedule!$B$2:$F$14923,5,0)</f>
        <v>44680</v>
      </c>
      <c r="AS66" s="1424">
        <f t="shared" si="28"/>
        <v>45045</v>
      </c>
      <c r="AY66" s="1493"/>
      <c r="AZ66" s="1739"/>
    </row>
    <row r="67" spans="1:52" s="1382" customFormat="1" ht="51.95" customHeight="1" thickBot="1">
      <c r="A67" s="1783"/>
      <c r="B67" s="1385">
        <f t="shared" si="29"/>
        <v>4</v>
      </c>
      <c r="C67" s="1386" t="str">
        <f t="shared" si="30"/>
        <v>У_С</v>
      </c>
      <c r="D67" s="1581" t="str">
        <f t="shared" si="1"/>
        <v>4У_С</v>
      </c>
      <c r="E67" s="1574" t="s">
        <v>238</v>
      </c>
      <c r="F67" s="1585" t="s">
        <v>116</v>
      </c>
      <c r="G67" s="1564" t="str">
        <f t="shared" si="31"/>
        <v>Выполнение строительно-монтажных работ по объектам 00UJY, 00UKY, 00UYZ, 35UBZ, 36UBZ, 37UBZ, 38UBZ, 25UBZ, 26UBZ, 27UBZ, 28UBZ</v>
      </c>
      <c r="H67" s="1576" t="s">
        <v>239</v>
      </c>
      <c r="I67" s="1352"/>
      <c r="J67" s="1702">
        <f t="shared" si="32"/>
        <v>44158</v>
      </c>
      <c r="K67" s="1702">
        <f t="shared" si="32"/>
        <v>44186</v>
      </c>
      <c r="L67" s="1702">
        <f t="shared" si="32"/>
        <v>44235</v>
      </c>
      <c r="M67" s="1702">
        <f t="shared" si="32"/>
        <v>44238</v>
      </c>
      <c r="N67" s="1702">
        <f t="shared" si="32"/>
        <v>44266</v>
      </c>
      <c r="O67" s="1702">
        <f t="shared" si="32"/>
        <v>44266</v>
      </c>
      <c r="P67" s="1702">
        <f t="shared" si="32"/>
        <v>44320</v>
      </c>
      <c r="Q67" s="1702">
        <f t="shared" si="32"/>
        <v>44350</v>
      </c>
      <c r="R67" s="1702">
        <f t="shared" si="32"/>
        <v>44350</v>
      </c>
      <c r="S67" s="1702">
        <f t="shared" si="32"/>
        <v>44349</v>
      </c>
      <c r="T67" s="1702">
        <f t="shared" si="33"/>
        <v>44349</v>
      </c>
      <c r="U67" s="1702">
        <f t="shared" si="33"/>
        <v>44370</v>
      </c>
      <c r="V67" s="1702">
        <f t="shared" si="33"/>
        <v>44377</v>
      </c>
      <c r="W67" s="1702">
        <f t="shared" si="33"/>
        <v>44382</v>
      </c>
      <c r="X67" s="1702">
        <f t="shared" si="33"/>
        <v>44385</v>
      </c>
      <c r="Y67" s="1702">
        <f t="shared" si="33"/>
        <v>44410</v>
      </c>
      <c r="Z67" s="1702">
        <f t="shared" si="33"/>
        <v>44430</v>
      </c>
      <c r="AA67" s="1702">
        <f t="shared" si="33"/>
        <v>44456</v>
      </c>
      <c r="AB67" s="1702">
        <f t="shared" si="33"/>
        <v>44461</v>
      </c>
      <c r="AC67" s="1702">
        <f t="shared" si="33"/>
        <v>44475</v>
      </c>
      <c r="AD67" s="1702">
        <f t="shared" si="34"/>
        <v>44496</v>
      </c>
      <c r="AE67" s="1702">
        <f t="shared" si="34"/>
        <v>44503</v>
      </c>
      <c r="AF67" s="1702">
        <f t="shared" si="34"/>
        <v>44508</v>
      </c>
      <c r="AG67" s="1702">
        <f t="shared" si="34"/>
        <v>44511</v>
      </c>
      <c r="AH67" s="1702">
        <f t="shared" si="34"/>
        <v>44536</v>
      </c>
      <c r="AI67" s="1702">
        <f t="shared" si="34"/>
        <v>44556</v>
      </c>
      <c r="AJ67" s="1702">
        <f t="shared" si="34"/>
        <v>44556</v>
      </c>
      <c r="AK67" s="1702">
        <f t="shared" si="34"/>
        <v>44566</v>
      </c>
      <c r="AL67" s="1702">
        <f t="shared" si="34"/>
        <v>44582</v>
      </c>
      <c r="AM67" s="1702">
        <f t="shared" si="34"/>
        <v>44586</v>
      </c>
      <c r="AN67" s="1702">
        <f t="shared" si="34"/>
        <v>44596</v>
      </c>
      <c r="AO67" s="1502">
        <f t="shared" si="35"/>
        <v>44578</v>
      </c>
      <c r="AP67" s="1503">
        <v>33726</v>
      </c>
      <c r="AQ67" s="1443">
        <v>44578</v>
      </c>
      <c r="AR67" s="1424">
        <f>VLOOKUP(AP67,Schedule!$B$2:$F$14923,5,0)</f>
        <v>44578</v>
      </c>
      <c r="AS67" s="1424">
        <f t="shared" si="28"/>
        <v>44943</v>
      </c>
      <c r="AY67" s="1493"/>
      <c r="AZ67" s="1739"/>
    </row>
    <row r="68" spans="1:52" s="1382" customFormat="1" ht="51.95" customHeight="1" thickBot="1">
      <c r="A68" s="1783"/>
      <c r="B68" s="1385">
        <f t="shared" si="29"/>
        <v>4</v>
      </c>
      <c r="C68" s="1386" t="str">
        <f t="shared" si="30"/>
        <v>У_С</v>
      </c>
      <c r="D68" s="1581" t="str">
        <f t="shared" si="1"/>
        <v>4У_С</v>
      </c>
      <c r="E68" s="1574" t="s">
        <v>240</v>
      </c>
      <c r="F68" s="1585" t="s">
        <v>116</v>
      </c>
      <c r="G68" s="1564" t="str">
        <f t="shared" si="31"/>
        <v>Выполнение строительно-монтажных работ по объектам 00UJY, 00UKY, 00UYZ, 35UBZ, 36UBZ, 37UBZ, 38UBZ, 25UBZ, 26UBZ, 27UBZ, 28UBZ</v>
      </c>
      <c r="H68" s="1576" t="s">
        <v>241</v>
      </c>
      <c r="I68" s="1352"/>
      <c r="J68" s="1702">
        <f t="shared" si="32"/>
        <v>44158</v>
      </c>
      <c r="K68" s="1702">
        <f t="shared" si="32"/>
        <v>44186</v>
      </c>
      <c r="L68" s="1702">
        <f t="shared" si="32"/>
        <v>44235</v>
      </c>
      <c r="M68" s="1702">
        <f t="shared" si="32"/>
        <v>44238</v>
      </c>
      <c r="N68" s="1702">
        <f t="shared" si="32"/>
        <v>44266</v>
      </c>
      <c r="O68" s="1702">
        <f t="shared" si="32"/>
        <v>44266</v>
      </c>
      <c r="P68" s="1702">
        <f t="shared" si="32"/>
        <v>44320</v>
      </c>
      <c r="Q68" s="1702">
        <f t="shared" si="32"/>
        <v>44350</v>
      </c>
      <c r="R68" s="1702">
        <f t="shared" si="32"/>
        <v>44350</v>
      </c>
      <c r="S68" s="1702">
        <f t="shared" si="32"/>
        <v>44349</v>
      </c>
      <c r="T68" s="1702">
        <f t="shared" si="33"/>
        <v>44349</v>
      </c>
      <c r="U68" s="1702">
        <f t="shared" si="33"/>
        <v>44370</v>
      </c>
      <c r="V68" s="1702">
        <f t="shared" si="33"/>
        <v>44377</v>
      </c>
      <c r="W68" s="1702">
        <f t="shared" si="33"/>
        <v>44382</v>
      </c>
      <c r="X68" s="1702">
        <f t="shared" si="33"/>
        <v>44385</v>
      </c>
      <c r="Y68" s="1702">
        <f t="shared" si="33"/>
        <v>44410</v>
      </c>
      <c r="Z68" s="1702">
        <f t="shared" si="33"/>
        <v>44430</v>
      </c>
      <c r="AA68" s="1702">
        <f t="shared" si="33"/>
        <v>44456</v>
      </c>
      <c r="AB68" s="1702">
        <f t="shared" si="33"/>
        <v>44461</v>
      </c>
      <c r="AC68" s="1702">
        <f t="shared" si="33"/>
        <v>44475</v>
      </c>
      <c r="AD68" s="1702">
        <f t="shared" si="34"/>
        <v>44496</v>
      </c>
      <c r="AE68" s="1702">
        <f t="shared" si="34"/>
        <v>44503</v>
      </c>
      <c r="AF68" s="1702">
        <f t="shared" si="34"/>
        <v>44508</v>
      </c>
      <c r="AG68" s="1702">
        <f t="shared" si="34"/>
        <v>44511</v>
      </c>
      <c r="AH68" s="1702">
        <f t="shared" si="34"/>
        <v>44536</v>
      </c>
      <c r="AI68" s="1702">
        <f t="shared" si="34"/>
        <v>44556</v>
      </c>
      <c r="AJ68" s="1702">
        <f t="shared" si="34"/>
        <v>44556</v>
      </c>
      <c r="AK68" s="1702">
        <f t="shared" si="34"/>
        <v>44566</v>
      </c>
      <c r="AL68" s="1702">
        <f t="shared" si="34"/>
        <v>44582</v>
      </c>
      <c r="AM68" s="1702">
        <f t="shared" si="34"/>
        <v>44586</v>
      </c>
      <c r="AN68" s="1702">
        <f t="shared" si="34"/>
        <v>44596</v>
      </c>
      <c r="AO68" s="1502">
        <f t="shared" si="35"/>
        <v>44578</v>
      </c>
      <c r="AP68" s="1503">
        <v>33726</v>
      </c>
      <c r="AQ68" s="1443">
        <v>44578</v>
      </c>
      <c r="AR68" s="1424">
        <f>VLOOKUP(AP68,Schedule!$B$2:$F$14923,5,0)</f>
        <v>44578</v>
      </c>
      <c r="AS68" s="1424">
        <f t="shared" si="28"/>
        <v>44943</v>
      </c>
      <c r="AY68" s="1493"/>
      <c r="AZ68" s="1739"/>
    </row>
    <row r="69" spans="1:52" s="1382" customFormat="1" ht="51.95" customHeight="1" thickBot="1">
      <c r="A69" s="1783"/>
      <c r="B69" s="1385">
        <f t="shared" si="29"/>
        <v>4</v>
      </c>
      <c r="C69" s="1386" t="str">
        <f t="shared" si="30"/>
        <v>У_С</v>
      </c>
      <c r="D69" s="1581" t="str">
        <f t="shared" si="1"/>
        <v>4У_С</v>
      </c>
      <c r="E69" s="1574" t="s">
        <v>242</v>
      </c>
      <c r="F69" s="1585" t="s">
        <v>116</v>
      </c>
      <c r="G69" s="1564" t="str">
        <f t="shared" si="31"/>
        <v>Выполнение строительно-монтажных работ по объектам 00UJY, 00UKY, 00UYZ, 35UBZ, 36UBZ, 37UBZ, 38UBZ, 25UBZ, 26UBZ, 27UBZ, 28UBZ</v>
      </c>
      <c r="H69" s="1576" t="s">
        <v>243</v>
      </c>
      <c r="I69" s="1352"/>
      <c r="J69" s="1702">
        <f t="shared" si="32"/>
        <v>44158</v>
      </c>
      <c r="K69" s="1702">
        <f t="shared" si="32"/>
        <v>44186</v>
      </c>
      <c r="L69" s="1702">
        <f t="shared" si="32"/>
        <v>44235</v>
      </c>
      <c r="M69" s="1702">
        <f t="shared" si="32"/>
        <v>44238</v>
      </c>
      <c r="N69" s="1702">
        <f t="shared" si="32"/>
        <v>44266</v>
      </c>
      <c r="O69" s="1702">
        <f t="shared" si="32"/>
        <v>44266</v>
      </c>
      <c r="P69" s="1702">
        <f t="shared" si="32"/>
        <v>44320</v>
      </c>
      <c r="Q69" s="1702">
        <f t="shared" si="32"/>
        <v>44350</v>
      </c>
      <c r="R69" s="1702">
        <f t="shared" si="32"/>
        <v>44350</v>
      </c>
      <c r="S69" s="1702">
        <f t="shared" si="32"/>
        <v>44349</v>
      </c>
      <c r="T69" s="1702">
        <f t="shared" si="33"/>
        <v>44349</v>
      </c>
      <c r="U69" s="1702">
        <f t="shared" si="33"/>
        <v>44370</v>
      </c>
      <c r="V69" s="1702">
        <f t="shared" si="33"/>
        <v>44377</v>
      </c>
      <c r="W69" s="1702">
        <f t="shared" si="33"/>
        <v>44382</v>
      </c>
      <c r="X69" s="1702">
        <f t="shared" si="33"/>
        <v>44385</v>
      </c>
      <c r="Y69" s="1702">
        <f t="shared" si="33"/>
        <v>44410</v>
      </c>
      <c r="Z69" s="1702">
        <f t="shared" si="33"/>
        <v>44430</v>
      </c>
      <c r="AA69" s="1702">
        <f t="shared" si="33"/>
        <v>44456</v>
      </c>
      <c r="AB69" s="1702">
        <f t="shared" si="33"/>
        <v>44461</v>
      </c>
      <c r="AC69" s="1702">
        <f t="shared" si="33"/>
        <v>44475</v>
      </c>
      <c r="AD69" s="1702">
        <f t="shared" si="34"/>
        <v>44496</v>
      </c>
      <c r="AE69" s="1702">
        <f t="shared" si="34"/>
        <v>44503</v>
      </c>
      <c r="AF69" s="1702">
        <f t="shared" si="34"/>
        <v>44508</v>
      </c>
      <c r="AG69" s="1702">
        <f t="shared" si="34"/>
        <v>44511</v>
      </c>
      <c r="AH69" s="1702">
        <f t="shared" si="34"/>
        <v>44536</v>
      </c>
      <c r="AI69" s="1702">
        <f t="shared" si="34"/>
        <v>44556</v>
      </c>
      <c r="AJ69" s="1702">
        <f t="shared" si="34"/>
        <v>44556</v>
      </c>
      <c r="AK69" s="1702">
        <f t="shared" si="34"/>
        <v>44566</v>
      </c>
      <c r="AL69" s="1702">
        <f t="shared" si="34"/>
        <v>44582</v>
      </c>
      <c r="AM69" s="1702">
        <f t="shared" si="34"/>
        <v>44586</v>
      </c>
      <c r="AN69" s="1702">
        <f t="shared" si="34"/>
        <v>44596</v>
      </c>
      <c r="AO69" s="1502">
        <f t="shared" si="35"/>
        <v>44578</v>
      </c>
      <c r="AP69" s="1503">
        <v>33726</v>
      </c>
      <c r="AQ69" s="1443">
        <v>44578</v>
      </c>
      <c r="AR69" s="1424">
        <f>VLOOKUP(AP69,Schedule!$B$2:$F$14923,5,0)</f>
        <v>44578</v>
      </c>
      <c r="AS69" s="1424">
        <f t="shared" si="28"/>
        <v>44943</v>
      </c>
      <c r="AY69" s="1493"/>
      <c r="AZ69" s="1739"/>
    </row>
    <row r="70" spans="1:52" s="1382" customFormat="1" ht="51.95" customHeight="1" thickBot="1">
      <c r="A70" s="1783"/>
      <c r="B70" s="1385">
        <f t="shared" si="29"/>
        <v>4</v>
      </c>
      <c r="C70" s="1386" t="str">
        <f t="shared" si="30"/>
        <v>У_С</v>
      </c>
      <c r="D70" s="1581" t="str">
        <f t="shared" si="1"/>
        <v>4У_С</v>
      </c>
      <c r="E70" s="1574" t="s">
        <v>244</v>
      </c>
      <c r="F70" s="1585" t="s">
        <v>116</v>
      </c>
      <c r="G70" s="1564" t="str">
        <f t="shared" si="31"/>
        <v>Выполнение строительно-монтажных работ по объектам 00UJY, 00UKY, 00UYZ, 35UBZ, 36UBZ, 37UBZ, 38UBZ, 25UBZ, 26UBZ, 27UBZ, 28UBZ</v>
      </c>
      <c r="H70" s="1576" t="s">
        <v>245</v>
      </c>
      <c r="I70" s="1352"/>
      <c r="J70" s="1702">
        <f t="shared" si="32"/>
        <v>44158</v>
      </c>
      <c r="K70" s="1702">
        <f t="shared" si="32"/>
        <v>44186</v>
      </c>
      <c r="L70" s="1702">
        <f t="shared" si="32"/>
        <v>44235</v>
      </c>
      <c r="M70" s="1702">
        <f t="shared" si="32"/>
        <v>44238</v>
      </c>
      <c r="N70" s="1702">
        <f t="shared" si="32"/>
        <v>44266</v>
      </c>
      <c r="O70" s="1702">
        <f t="shared" si="32"/>
        <v>44266</v>
      </c>
      <c r="P70" s="1702">
        <f t="shared" si="32"/>
        <v>44320</v>
      </c>
      <c r="Q70" s="1702">
        <f t="shared" si="32"/>
        <v>44350</v>
      </c>
      <c r="R70" s="1702">
        <f t="shared" si="32"/>
        <v>44350</v>
      </c>
      <c r="S70" s="1702">
        <f t="shared" si="32"/>
        <v>44349</v>
      </c>
      <c r="T70" s="1702">
        <f t="shared" si="33"/>
        <v>44349</v>
      </c>
      <c r="U70" s="1702">
        <f t="shared" si="33"/>
        <v>44370</v>
      </c>
      <c r="V70" s="1702">
        <f t="shared" si="33"/>
        <v>44377</v>
      </c>
      <c r="W70" s="1702">
        <f t="shared" si="33"/>
        <v>44382</v>
      </c>
      <c r="X70" s="1702">
        <f t="shared" si="33"/>
        <v>44385</v>
      </c>
      <c r="Y70" s="1702">
        <f t="shared" si="33"/>
        <v>44410</v>
      </c>
      <c r="Z70" s="1702">
        <f t="shared" si="33"/>
        <v>44430</v>
      </c>
      <c r="AA70" s="1702">
        <f t="shared" si="33"/>
        <v>44456</v>
      </c>
      <c r="AB70" s="1702">
        <f t="shared" si="33"/>
        <v>44461</v>
      </c>
      <c r="AC70" s="1702">
        <f t="shared" si="33"/>
        <v>44475</v>
      </c>
      <c r="AD70" s="1702">
        <f t="shared" si="34"/>
        <v>44496</v>
      </c>
      <c r="AE70" s="1702">
        <f t="shared" si="34"/>
        <v>44503</v>
      </c>
      <c r="AF70" s="1702">
        <f t="shared" si="34"/>
        <v>44508</v>
      </c>
      <c r="AG70" s="1702">
        <f t="shared" si="34"/>
        <v>44511</v>
      </c>
      <c r="AH70" s="1702">
        <f t="shared" si="34"/>
        <v>44536</v>
      </c>
      <c r="AI70" s="1702">
        <f t="shared" si="34"/>
        <v>44556</v>
      </c>
      <c r="AJ70" s="1702">
        <f t="shared" si="34"/>
        <v>44556</v>
      </c>
      <c r="AK70" s="1702">
        <f t="shared" si="34"/>
        <v>44566</v>
      </c>
      <c r="AL70" s="1702">
        <f t="shared" si="34"/>
        <v>44582</v>
      </c>
      <c r="AM70" s="1702">
        <f t="shared" si="34"/>
        <v>44586</v>
      </c>
      <c r="AN70" s="1702">
        <f t="shared" si="34"/>
        <v>44596</v>
      </c>
      <c r="AO70" s="1502">
        <f t="shared" si="35"/>
        <v>44578</v>
      </c>
      <c r="AP70" s="1503">
        <v>33726</v>
      </c>
      <c r="AQ70" s="1443">
        <v>44578</v>
      </c>
      <c r="AR70" s="1424">
        <f>VLOOKUP(AP70,Schedule!$B$2:$F$14923,5,0)</f>
        <v>44578</v>
      </c>
      <c r="AS70" s="1424">
        <f t="shared" si="28"/>
        <v>44943</v>
      </c>
      <c r="AY70" s="1493"/>
      <c r="AZ70" s="1739"/>
    </row>
    <row r="71" spans="1:52" s="1382" customFormat="1" ht="51.95" customHeight="1" thickBot="1">
      <c r="A71" s="1783"/>
      <c r="B71" s="1385">
        <f t="shared" si="29"/>
        <v>4</v>
      </c>
      <c r="C71" s="1386" t="str">
        <f t="shared" si="30"/>
        <v>У_С</v>
      </c>
      <c r="D71" s="1581" t="str">
        <f t="shared" si="1"/>
        <v>4У_С</v>
      </c>
      <c r="E71" s="1574" t="s">
        <v>246</v>
      </c>
      <c r="F71" s="1585" t="s">
        <v>116</v>
      </c>
      <c r="G71" s="1564" t="str">
        <f t="shared" si="31"/>
        <v>Выполнение строительно-монтажных работ по объектам 00UJY, 00UKY, 00UYZ, 35UBZ, 36UBZ, 37UBZ, 38UBZ, 25UBZ, 26UBZ, 27UBZ, 28UBZ</v>
      </c>
      <c r="H71" s="1576" t="s">
        <v>247</v>
      </c>
      <c r="I71" s="1352"/>
      <c r="J71" s="1702">
        <f t="shared" si="32"/>
        <v>44158</v>
      </c>
      <c r="K71" s="1702">
        <f t="shared" si="32"/>
        <v>44186</v>
      </c>
      <c r="L71" s="1702">
        <f t="shared" si="32"/>
        <v>44235</v>
      </c>
      <c r="M71" s="1702">
        <f t="shared" si="32"/>
        <v>44238</v>
      </c>
      <c r="N71" s="1702">
        <f t="shared" si="32"/>
        <v>44266</v>
      </c>
      <c r="O71" s="1702">
        <f t="shared" si="32"/>
        <v>44266</v>
      </c>
      <c r="P71" s="1702">
        <f t="shared" si="32"/>
        <v>44320</v>
      </c>
      <c r="Q71" s="1702">
        <f t="shared" si="32"/>
        <v>44350</v>
      </c>
      <c r="R71" s="1702">
        <f t="shared" si="32"/>
        <v>44350</v>
      </c>
      <c r="S71" s="1702">
        <f t="shared" si="32"/>
        <v>44349</v>
      </c>
      <c r="T71" s="1702">
        <f t="shared" si="33"/>
        <v>44349</v>
      </c>
      <c r="U71" s="1702">
        <f t="shared" si="33"/>
        <v>44370</v>
      </c>
      <c r="V71" s="1702">
        <f t="shared" si="33"/>
        <v>44377</v>
      </c>
      <c r="W71" s="1702">
        <f t="shared" si="33"/>
        <v>44382</v>
      </c>
      <c r="X71" s="1702">
        <f t="shared" si="33"/>
        <v>44385</v>
      </c>
      <c r="Y71" s="1702">
        <f t="shared" si="33"/>
        <v>44410</v>
      </c>
      <c r="Z71" s="1702">
        <f t="shared" si="33"/>
        <v>44430</v>
      </c>
      <c r="AA71" s="1702">
        <f t="shared" si="33"/>
        <v>44456</v>
      </c>
      <c r="AB71" s="1702">
        <f t="shared" si="33"/>
        <v>44461</v>
      </c>
      <c r="AC71" s="1702">
        <f t="shared" si="33"/>
        <v>44475</v>
      </c>
      <c r="AD71" s="1702">
        <f t="shared" si="34"/>
        <v>44496</v>
      </c>
      <c r="AE71" s="1702">
        <f t="shared" si="34"/>
        <v>44503</v>
      </c>
      <c r="AF71" s="1702">
        <f t="shared" si="34"/>
        <v>44508</v>
      </c>
      <c r="AG71" s="1702">
        <f t="shared" si="34"/>
        <v>44511</v>
      </c>
      <c r="AH71" s="1702">
        <f t="shared" si="34"/>
        <v>44536</v>
      </c>
      <c r="AI71" s="1702">
        <f t="shared" si="34"/>
        <v>44556</v>
      </c>
      <c r="AJ71" s="1702">
        <f t="shared" si="34"/>
        <v>44556</v>
      </c>
      <c r="AK71" s="1702">
        <f t="shared" si="34"/>
        <v>44566</v>
      </c>
      <c r="AL71" s="1702">
        <f t="shared" si="34"/>
        <v>44582</v>
      </c>
      <c r="AM71" s="1702">
        <f t="shared" si="34"/>
        <v>44586</v>
      </c>
      <c r="AN71" s="1702">
        <f t="shared" si="34"/>
        <v>44596</v>
      </c>
      <c r="AO71" s="1502">
        <f t="shared" si="35"/>
        <v>44578</v>
      </c>
      <c r="AP71" s="1503">
        <v>25912</v>
      </c>
      <c r="AQ71" s="1443">
        <v>44633</v>
      </c>
      <c r="AR71" s="1424">
        <f>VLOOKUP(AP71,Schedule!$B$2:$F$14923,5,0)</f>
        <v>44231</v>
      </c>
      <c r="AS71" s="1424">
        <f t="shared" si="28"/>
        <v>44596</v>
      </c>
      <c r="AY71" s="1493"/>
      <c r="AZ71" s="1739"/>
    </row>
    <row r="72" spans="1:52" s="1382" customFormat="1" ht="51.95" customHeight="1" thickBot="1">
      <c r="A72" s="1783"/>
      <c r="B72" s="1385">
        <f t="shared" si="29"/>
        <v>4</v>
      </c>
      <c r="C72" s="1386" t="str">
        <f t="shared" si="30"/>
        <v>У_С</v>
      </c>
      <c r="D72" s="1581" t="str">
        <f t="shared" ref="D72:D135" si="36">CONCATENATE(B72,,C72)</f>
        <v>4У_С</v>
      </c>
      <c r="E72" s="1574" t="s">
        <v>248</v>
      </c>
      <c r="F72" s="1585" t="s">
        <v>116</v>
      </c>
      <c r="G72" s="1564" t="str">
        <f t="shared" si="31"/>
        <v>Выполнение строительно-монтажных работ по объектам 00UJY, 00UKY, 00UYZ, 35UBZ, 36UBZ, 37UBZ, 38UBZ, 25UBZ, 26UBZ, 27UBZ, 28UBZ</v>
      </c>
      <c r="H72" s="1576" t="s">
        <v>249</v>
      </c>
      <c r="I72" s="1352"/>
      <c r="J72" s="1702">
        <f t="shared" si="32"/>
        <v>44158</v>
      </c>
      <c r="K72" s="1702">
        <f t="shared" si="32"/>
        <v>44186</v>
      </c>
      <c r="L72" s="1702">
        <f t="shared" si="32"/>
        <v>44235</v>
      </c>
      <c r="M72" s="1702">
        <f t="shared" si="32"/>
        <v>44238</v>
      </c>
      <c r="N72" s="1702">
        <f t="shared" si="32"/>
        <v>44266</v>
      </c>
      <c r="O72" s="1702">
        <f t="shared" si="32"/>
        <v>44266</v>
      </c>
      <c r="P72" s="1702">
        <f t="shared" si="32"/>
        <v>44320</v>
      </c>
      <c r="Q72" s="1702">
        <f t="shared" si="32"/>
        <v>44350</v>
      </c>
      <c r="R72" s="1702">
        <f t="shared" si="32"/>
        <v>44350</v>
      </c>
      <c r="S72" s="1702">
        <f t="shared" si="32"/>
        <v>44349</v>
      </c>
      <c r="T72" s="1702">
        <f t="shared" si="33"/>
        <v>44349</v>
      </c>
      <c r="U72" s="1702">
        <f t="shared" si="33"/>
        <v>44370</v>
      </c>
      <c r="V72" s="1702">
        <f t="shared" si="33"/>
        <v>44377</v>
      </c>
      <c r="W72" s="1702">
        <f t="shared" si="33"/>
        <v>44382</v>
      </c>
      <c r="X72" s="1702">
        <f t="shared" si="33"/>
        <v>44385</v>
      </c>
      <c r="Y72" s="1702">
        <f t="shared" si="33"/>
        <v>44410</v>
      </c>
      <c r="Z72" s="1702">
        <f t="shared" si="33"/>
        <v>44430</v>
      </c>
      <c r="AA72" s="1702">
        <f t="shared" si="33"/>
        <v>44456</v>
      </c>
      <c r="AB72" s="1702">
        <f t="shared" si="33"/>
        <v>44461</v>
      </c>
      <c r="AC72" s="1702">
        <f t="shared" si="33"/>
        <v>44475</v>
      </c>
      <c r="AD72" s="1702">
        <f t="shared" si="34"/>
        <v>44496</v>
      </c>
      <c r="AE72" s="1702">
        <f t="shared" si="34"/>
        <v>44503</v>
      </c>
      <c r="AF72" s="1702">
        <f t="shared" si="34"/>
        <v>44508</v>
      </c>
      <c r="AG72" s="1702">
        <f t="shared" si="34"/>
        <v>44511</v>
      </c>
      <c r="AH72" s="1702">
        <f t="shared" si="34"/>
        <v>44536</v>
      </c>
      <c r="AI72" s="1702">
        <f t="shared" si="34"/>
        <v>44556</v>
      </c>
      <c r="AJ72" s="1702">
        <f t="shared" si="34"/>
        <v>44556</v>
      </c>
      <c r="AK72" s="1702">
        <f t="shared" si="34"/>
        <v>44566</v>
      </c>
      <c r="AL72" s="1702">
        <f t="shared" si="34"/>
        <v>44582</v>
      </c>
      <c r="AM72" s="1702">
        <f t="shared" si="34"/>
        <v>44586</v>
      </c>
      <c r="AN72" s="1702">
        <f t="shared" si="34"/>
        <v>44596</v>
      </c>
      <c r="AO72" s="1502">
        <f t="shared" si="35"/>
        <v>44578</v>
      </c>
      <c r="AP72" s="1503">
        <v>25912</v>
      </c>
      <c r="AQ72" s="1443">
        <v>44633</v>
      </c>
      <c r="AR72" s="1424">
        <f>VLOOKUP(AP72,Schedule!$B$2:$F$14923,5,0)</f>
        <v>44231</v>
      </c>
      <c r="AS72" s="1424">
        <f t="shared" si="28"/>
        <v>44596</v>
      </c>
      <c r="AY72" s="1493"/>
      <c r="AZ72" s="1739"/>
    </row>
    <row r="73" spans="1:52" s="1382" customFormat="1" ht="51.95" customHeight="1" thickBot="1">
      <c r="A73" s="1783"/>
      <c r="B73" s="1385">
        <f t="shared" si="29"/>
        <v>4</v>
      </c>
      <c r="C73" s="1386" t="str">
        <f t="shared" si="30"/>
        <v>У_С</v>
      </c>
      <c r="D73" s="1581" t="str">
        <f t="shared" si="36"/>
        <v>4У_С</v>
      </c>
      <c r="E73" s="1574" t="s">
        <v>250</v>
      </c>
      <c r="F73" s="1585" t="s">
        <v>116</v>
      </c>
      <c r="G73" s="1564" t="str">
        <f t="shared" si="31"/>
        <v>Выполнение строительно-монтажных работ по объектам 00UJY, 00UKY, 00UYZ, 35UBZ, 36UBZ, 37UBZ, 38UBZ, 25UBZ, 26UBZ, 27UBZ, 28UBZ</v>
      </c>
      <c r="H73" s="1576" t="s">
        <v>251</v>
      </c>
      <c r="I73" s="1352"/>
      <c r="J73" s="1702">
        <f t="shared" si="32"/>
        <v>44158</v>
      </c>
      <c r="K73" s="1702">
        <f t="shared" si="32"/>
        <v>44186</v>
      </c>
      <c r="L73" s="1702">
        <f t="shared" si="32"/>
        <v>44235</v>
      </c>
      <c r="M73" s="1702">
        <f t="shared" si="32"/>
        <v>44238</v>
      </c>
      <c r="N73" s="1702">
        <f t="shared" si="32"/>
        <v>44266</v>
      </c>
      <c r="O73" s="1702">
        <f t="shared" si="32"/>
        <v>44266</v>
      </c>
      <c r="P73" s="1702">
        <f t="shared" si="32"/>
        <v>44320</v>
      </c>
      <c r="Q73" s="1702">
        <f t="shared" si="32"/>
        <v>44350</v>
      </c>
      <c r="R73" s="1702">
        <f t="shared" si="32"/>
        <v>44350</v>
      </c>
      <c r="S73" s="1702">
        <f t="shared" si="32"/>
        <v>44349</v>
      </c>
      <c r="T73" s="1702">
        <f t="shared" si="33"/>
        <v>44349</v>
      </c>
      <c r="U73" s="1702">
        <f t="shared" si="33"/>
        <v>44370</v>
      </c>
      <c r="V73" s="1702">
        <f t="shared" si="33"/>
        <v>44377</v>
      </c>
      <c r="W73" s="1702">
        <f t="shared" si="33"/>
        <v>44382</v>
      </c>
      <c r="X73" s="1702">
        <f t="shared" si="33"/>
        <v>44385</v>
      </c>
      <c r="Y73" s="1702">
        <f t="shared" si="33"/>
        <v>44410</v>
      </c>
      <c r="Z73" s="1702">
        <f t="shared" si="33"/>
        <v>44430</v>
      </c>
      <c r="AA73" s="1702">
        <f t="shared" si="33"/>
        <v>44456</v>
      </c>
      <c r="AB73" s="1702">
        <f t="shared" si="33"/>
        <v>44461</v>
      </c>
      <c r="AC73" s="1702">
        <f t="shared" si="33"/>
        <v>44475</v>
      </c>
      <c r="AD73" s="1702">
        <f t="shared" si="34"/>
        <v>44496</v>
      </c>
      <c r="AE73" s="1702">
        <f t="shared" si="34"/>
        <v>44503</v>
      </c>
      <c r="AF73" s="1702">
        <f t="shared" si="34"/>
        <v>44508</v>
      </c>
      <c r="AG73" s="1702">
        <f t="shared" si="34"/>
        <v>44511</v>
      </c>
      <c r="AH73" s="1702">
        <f t="shared" si="34"/>
        <v>44536</v>
      </c>
      <c r="AI73" s="1702">
        <f t="shared" si="34"/>
        <v>44556</v>
      </c>
      <c r="AJ73" s="1702">
        <f t="shared" si="34"/>
        <v>44556</v>
      </c>
      <c r="AK73" s="1702">
        <f t="shared" si="34"/>
        <v>44566</v>
      </c>
      <c r="AL73" s="1702">
        <f t="shared" si="34"/>
        <v>44582</v>
      </c>
      <c r="AM73" s="1702">
        <f t="shared" si="34"/>
        <v>44586</v>
      </c>
      <c r="AN73" s="1702">
        <f t="shared" si="34"/>
        <v>44596</v>
      </c>
      <c r="AO73" s="1502">
        <f t="shared" si="35"/>
        <v>44578</v>
      </c>
      <c r="AP73" s="1503">
        <v>25912</v>
      </c>
      <c r="AQ73" s="1443">
        <v>44633</v>
      </c>
      <c r="AR73" s="1424">
        <f>VLOOKUP(AP73,Schedule!$B$2:$F$14923,5,0)</f>
        <v>44231</v>
      </c>
      <c r="AS73" s="1424">
        <f t="shared" si="28"/>
        <v>44596</v>
      </c>
      <c r="AY73" s="1493"/>
      <c r="AZ73" s="1739"/>
    </row>
    <row r="74" spans="1:52" s="1382" customFormat="1" ht="51.95" customHeight="1" thickBot="1">
      <c r="A74" s="1783"/>
      <c r="B74" s="1385">
        <f t="shared" si="29"/>
        <v>4</v>
      </c>
      <c r="C74" s="1386" t="str">
        <f t="shared" si="30"/>
        <v>У_С</v>
      </c>
      <c r="D74" s="1581" t="str">
        <f t="shared" si="36"/>
        <v>4У_С</v>
      </c>
      <c r="E74" s="1577" t="s">
        <v>252</v>
      </c>
      <c r="F74" s="1591" t="s">
        <v>116</v>
      </c>
      <c r="G74" s="1564" t="str">
        <f t="shared" si="31"/>
        <v>Выполнение строительно-монтажных работ по объектам 00UJY, 00UKY, 00UYZ, 35UBZ, 36UBZ, 37UBZ, 38UBZ, 25UBZ, 26UBZ, 27UBZ, 28UBZ</v>
      </c>
      <c r="H74" s="1579" t="s">
        <v>253</v>
      </c>
      <c r="I74" s="1352"/>
      <c r="J74" s="1702">
        <f t="shared" si="32"/>
        <v>44158</v>
      </c>
      <c r="K74" s="1702">
        <f t="shared" si="32"/>
        <v>44186</v>
      </c>
      <c r="L74" s="1702">
        <f t="shared" si="32"/>
        <v>44235</v>
      </c>
      <c r="M74" s="1702">
        <f t="shared" si="32"/>
        <v>44238</v>
      </c>
      <c r="N74" s="1702">
        <f t="shared" si="32"/>
        <v>44266</v>
      </c>
      <c r="O74" s="1702">
        <f t="shared" si="32"/>
        <v>44266</v>
      </c>
      <c r="P74" s="1702">
        <f t="shared" si="32"/>
        <v>44320</v>
      </c>
      <c r="Q74" s="1702">
        <f t="shared" si="32"/>
        <v>44350</v>
      </c>
      <c r="R74" s="1702">
        <f t="shared" si="32"/>
        <v>44350</v>
      </c>
      <c r="S74" s="1702">
        <f t="shared" si="32"/>
        <v>44349</v>
      </c>
      <c r="T74" s="1702">
        <f t="shared" si="33"/>
        <v>44349</v>
      </c>
      <c r="U74" s="1702">
        <f t="shared" si="33"/>
        <v>44370</v>
      </c>
      <c r="V74" s="1702">
        <f t="shared" si="33"/>
        <v>44377</v>
      </c>
      <c r="W74" s="1702">
        <f t="shared" si="33"/>
        <v>44382</v>
      </c>
      <c r="X74" s="1702">
        <f t="shared" si="33"/>
        <v>44385</v>
      </c>
      <c r="Y74" s="1702">
        <f t="shared" si="33"/>
        <v>44410</v>
      </c>
      <c r="Z74" s="1702">
        <f t="shared" si="33"/>
        <v>44430</v>
      </c>
      <c r="AA74" s="1702">
        <f t="shared" si="33"/>
        <v>44456</v>
      </c>
      <c r="AB74" s="1702">
        <f t="shared" si="33"/>
        <v>44461</v>
      </c>
      <c r="AC74" s="1702">
        <f t="shared" si="33"/>
        <v>44475</v>
      </c>
      <c r="AD74" s="1702">
        <f t="shared" si="34"/>
        <v>44496</v>
      </c>
      <c r="AE74" s="1702">
        <f t="shared" si="34"/>
        <v>44503</v>
      </c>
      <c r="AF74" s="1702">
        <f t="shared" si="34"/>
        <v>44508</v>
      </c>
      <c r="AG74" s="1702">
        <f t="shared" si="34"/>
        <v>44511</v>
      </c>
      <c r="AH74" s="1702">
        <f t="shared" si="34"/>
        <v>44536</v>
      </c>
      <c r="AI74" s="1702">
        <f t="shared" si="34"/>
        <v>44556</v>
      </c>
      <c r="AJ74" s="1702">
        <f t="shared" si="34"/>
        <v>44556</v>
      </c>
      <c r="AK74" s="1702">
        <f t="shared" si="34"/>
        <v>44566</v>
      </c>
      <c r="AL74" s="1702">
        <f t="shared" si="34"/>
        <v>44582</v>
      </c>
      <c r="AM74" s="1702">
        <f t="shared" si="34"/>
        <v>44586</v>
      </c>
      <c r="AN74" s="1702">
        <f t="shared" si="34"/>
        <v>44596</v>
      </c>
      <c r="AO74" s="1502">
        <f t="shared" si="35"/>
        <v>44578</v>
      </c>
      <c r="AP74" s="1505">
        <v>25912</v>
      </c>
      <c r="AQ74" s="1447">
        <v>44633</v>
      </c>
      <c r="AR74" s="1424">
        <f>VLOOKUP(AP74,Schedule!$B$2:$F$14923,5,0)</f>
        <v>44231</v>
      </c>
      <c r="AS74" s="1424">
        <f t="shared" si="28"/>
        <v>44596</v>
      </c>
      <c r="AY74" s="1493"/>
      <c r="AZ74" s="1739"/>
    </row>
    <row r="75" spans="1:52" s="1382" customFormat="1" ht="194.25" customHeight="1" thickBot="1">
      <c r="A75" s="1781">
        <f>A64+1</f>
        <v>5</v>
      </c>
      <c r="B75" s="1367">
        <v>9</v>
      </c>
      <c r="C75" s="1368" t="s">
        <v>114</v>
      </c>
      <c r="D75" s="1734" t="str">
        <f t="shared" si="36"/>
        <v>9У_С</v>
      </c>
      <c r="E75" s="1571" t="s">
        <v>254</v>
      </c>
      <c r="F75" s="1572" t="s">
        <v>116</v>
      </c>
      <c r="G75" s="1559" t="str">
        <f>CONCATENATE("Выполнение строительно-монтажных работ по объектам ",,E75,", ",E76,", ",E77,", ",E78,", ",E79,", ",E80,", ",E81,", ",E82,", ",E83,", ",E84,", ",E85,", ",E86,", ",E87,", ",E88,", ",E89,", ",E90,", ",E91,", ",E92,", ",E93,", ",E94,", ",E95,", ",E96,", ",E97,", ",E98,", ",E99,", ",E100,", ",E101,", ",E102,", ",E103,", ",E104,", ",E105,", ",E106,", ",E107,", ",E108,", ",E109,", ",E110)</f>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75" s="1573" t="s">
        <v>255</v>
      </c>
      <c r="I75" s="1339" t="s">
        <v>118</v>
      </c>
      <c r="J75" s="1369">
        <f>IFERROR(VLOOKUP(D75,'ИСХОДНИК-даты-2х'!$D$10:$AI$105,2,0),"-")</f>
        <v>44021</v>
      </c>
      <c r="K75" s="1369">
        <f>IFERROR(VLOOKUP(D75,'ИСХОДНИК-даты-2х'!$D$10:$AI$105,3,0),"-")</f>
        <v>44049</v>
      </c>
      <c r="L75" s="1369">
        <f>IFERROR(VLOOKUP(D75,'ИСХОДНИК-даты-2х'!$D$10:$AI$105,4,0),"-")</f>
        <v>44098</v>
      </c>
      <c r="M75" s="1369">
        <f>IFERROR(VLOOKUP(D75,'ИСХОДНИК-даты-2х'!$D$10:$AI$105,5,0),"-")</f>
        <v>44193</v>
      </c>
      <c r="N75" s="1369">
        <f>IFERROR(VLOOKUP(D75,'ИСХОДНИК-даты-2х'!$D$10:$AI$105,6,0),"-")</f>
        <v>44221</v>
      </c>
      <c r="O75" s="1369">
        <f>IFERROR(VLOOKUP(D75,'ИСХОДНИК-даты-2х'!$D$10:$AI$105,7,0),"-")</f>
        <v>44221</v>
      </c>
      <c r="P75" s="1369">
        <f>IFERROR(VLOOKUP(D75,'ИСХОДНИК-даты-2х'!$D$10:$AI$105,8,0),"-")</f>
        <v>44305</v>
      </c>
      <c r="Q75" s="1369">
        <f>IFERROR(VLOOKUP(D75,'ИСХОДНИК-даты-2х'!$D$10:$AI$105,9,0),"-")</f>
        <v>44335</v>
      </c>
      <c r="R75" s="1369">
        <f>IFERROR(VLOOKUP(D75,'ИСХОДНИК-даты-2х'!$D$10:$AI$105,10,0),"-")</f>
        <v>44335</v>
      </c>
      <c r="S75" s="1369">
        <f>IFERROR(VLOOKUP(D75,'ИСХОДНИК-даты-2х'!$D$10:$AI$105,11,0),"-")</f>
        <v>44334</v>
      </c>
      <c r="T75" s="1369">
        <f>IFERROR(VLOOKUP(D75,'ИСХОДНИК-даты-2х'!$D$10:$AI$105,12,0),"-")</f>
        <v>44334</v>
      </c>
      <c r="U75" s="1369">
        <f>IFERROR(VLOOKUP(D75,'ИСХОДНИК-даты-2х'!$D$10:$AI$105,13,0),"-")</f>
        <v>44355</v>
      </c>
      <c r="V75" s="1369">
        <f>IFERROR(VLOOKUP(D75,'ИСХОДНИК-даты-2х'!$D$10:$AI$105,14,0),"-")</f>
        <v>44362</v>
      </c>
      <c r="W75" s="1369">
        <f>IFERROR(VLOOKUP(D75,'ИСХОДНИК-даты-2х'!$D$10:$AI$105,15,0),"-")</f>
        <v>44365</v>
      </c>
      <c r="X75" s="1369">
        <f>IFERROR(VLOOKUP(D75,'ИСХОДНИК-даты-2х'!$D$10:$AI$105,16,0),"-")</f>
        <v>44370</v>
      </c>
      <c r="Y75" s="1369">
        <f>IFERROR(VLOOKUP(D75,'ИСХОДНИК-даты-2х'!$D$10:$AI$105,17,0),"-")</f>
        <v>44395</v>
      </c>
      <c r="Z75" s="1369">
        <f>IFERROR(VLOOKUP(D75,'ИСХОДНИК-даты-2х'!$D$10:$AI$105,18,0),"-")</f>
        <v>44415</v>
      </c>
      <c r="AA75" s="1369">
        <f>IFERROR(VLOOKUP(D75,'ИСХОДНИК-даты-2х'!$D$10:$AI$105,19,0),"-")</f>
        <v>44442</v>
      </c>
      <c r="AB75" s="1369">
        <f>IFERROR(VLOOKUP(D75,'ИСХОДНИК-даты-2х'!$D$10:$AI$105,20,0),"-")</f>
        <v>44447</v>
      </c>
      <c r="AC75" s="1369">
        <f>IFERROR(VLOOKUP(D75,'ИСХОДНИК-даты-2х'!$D$10:$AI$105,21,0),"-")</f>
        <v>44461</v>
      </c>
      <c r="AD75" s="1369">
        <f>IFERROR(VLOOKUP(D75,'ИСХОДНИК-даты-2х'!$D$10:$AI$105,22,0),"-")</f>
        <v>44482</v>
      </c>
      <c r="AE75" s="1369">
        <f>IFERROR(VLOOKUP(D75,'ИСХОДНИК-даты-2х'!$D$10:$AI$105,23,0),"-")</f>
        <v>44489</v>
      </c>
      <c r="AF75" s="1369">
        <f>IFERROR(VLOOKUP(D75,'ИСХОДНИК-даты-2х'!$D$10:$AI$105,24,0),"-")</f>
        <v>44494</v>
      </c>
      <c r="AG75" s="1369">
        <f>IFERROR(VLOOKUP(D75,'ИСХОДНИК-даты-2х'!$D$10:$AI$105,25,0),"-")</f>
        <v>44497</v>
      </c>
      <c r="AH75" s="1340">
        <f>IFERROR(VLOOKUP(D75,'ИСХОДНИК-даты-2х'!$D$10:$AI$105,26,0),"-")</f>
        <v>44522</v>
      </c>
      <c r="AI75" s="1340">
        <f>IFERROR(VLOOKUP(D75,'ИСХОДНИК-даты-2х'!$D$10:$AI$105,27,0),"-")</f>
        <v>44542</v>
      </c>
      <c r="AJ75" s="1340">
        <f>IFERROR(VLOOKUP(D75,'ИСХОДНИК-даты-2х'!$D$10:$AI$105,28,0),"-")</f>
        <v>44542</v>
      </c>
      <c r="AK75" s="1370">
        <f>IFERROR(VLOOKUP(D75,'ИСХОДНИК-даты-2х'!$D$10:$AI$105,29,0),"-")</f>
        <v>44552</v>
      </c>
      <c r="AL75" s="1370">
        <f>IFERROR(VLOOKUP(D75,'ИСХОДНИК-даты-2х'!$D$10:$AI$105,30,0),"-")</f>
        <v>44568</v>
      </c>
      <c r="AM75" s="1371">
        <f>IFERROR(VLOOKUP(D75,'ИСХОДНИК-даты-2х'!$D$10:$AI$105,31,0),"-")</f>
        <v>44572</v>
      </c>
      <c r="AN75" s="1729">
        <v>44576</v>
      </c>
      <c r="AO75" s="1387">
        <v>44421</v>
      </c>
      <c r="AP75" s="1380">
        <v>12678</v>
      </c>
      <c r="AQ75" s="1381">
        <v>44494</v>
      </c>
      <c r="AR75" s="1424">
        <f>VLOOKUP(AP75,Schedule!$B$2:$F$14923,5,0)</f>
        <v>44561</v>
      </c>
      <c r="AS75" s="1424">
        <f t="shared" si="28"/>
        <v>44926</v>
      </c>
      <c r="AT75" s="1425">
        <f>MIN(AS75:AS110)</f>
        <v>44526</v>
      </c>
      <c r="AU75" s="1426">
        <f>AM75+30</f>
        <v>44602</v>
      </c>
      <c r="AV75" s="1732">
        <f>AT75-AM75</f>
        <v>-46</v>
      </c>
      <c r="AW75" s="1383" t="s">
        <v>119</v>
      </c>
      <c r="AX75" s="1720">
        <v>44576</v>
      </c>
      <c r="AY75" s="1730" t="s">
        <v>28732</v>
      </c>
      <c r="AZ75" s="1739">
        <f>AN75-AM75</f>
        <v>4</v>
      </c>
    </row>
    <row r="76" spans="1:52" s="1382" customFormat="1" ht="51.95" customHeight="1" thickBot="1">
      <c r="A76" s="1781"/>
      <c r="B76" s="1489">
        <f t="shared" ref="B76:B110" si="37">$B$75</f>
        <v>9</v>
      </c>
      <c r="C76" s="1490" t="str">
        <f t="shared" ref="C76:C110" si="38">$C$75</f>
        <v>У_С</v>
      </c>
      <c r="D76" s="1581" t="str">
        <f t="shared" si="36"/>
        <v>9У_С</v>
      </c>
      <c r="E76" s="1582" t="s">
        <v>256</v>
      </c>
      <c r="F76" s="1583" t="s">
        <v>116</v>
      </c>
      <c r="G76" s="1564" t="str">
        <f t="shared" ref="G76:G110" si="39">$G$75</f>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76" s="1584" t="s">
        <v>257</v>
      </c>
      <c r="I76" s="1352"/>
      <c r="J76" s="1702">
        <f t="shared" ref="J76:S85" si="40">J$75</f>
        <v>44021</v>
      </c>
      <c r="K76" s="1702">
        <f t="shared" si="40"/>
        <v>44049</v>
      </c>
      <c r="L76" s="1702">
        <f t="shared" si="40"/>
        <v>44098</v>
      </c>
      <c r="M76" s="1702">
        <f t="shared" si="40"/>
        <v>44193</v>
      </c>
      <c r="N76" s="1702">
        <f t="shared" si="40"/>
        <v>44221</v>
      </c>
      <c r="O76" s="1702">
        <f t="shared" si="40"/>
        <v>44221</v>
      </c>
      <c r="P76" s="1702">
        <f t="shared" si="40"/>
        <v>44305</v>
      </c>
      <c r="Q76" s="1702">
        <f t="shared" si="40"/>
        <v>44335</v>
      </c>
      <c r="R76" s="1702">
        <f t="shared" si="40"/>
        <v>44335</v>
      </c>
      <c r="S76" s="1702">
        <f t="shared" si="40"/>
        <v>44334</v>
      </c>
      <c r="T76" s="1702">
        <f t="shared" ref="T76:AC85" si="41">T$75</f>
        <v>44334</v>
      </c>
      <c r="U76" s="1702">
        <f t="shared" si="41"/>
        <v>44355</v>
      </c>
      <c r="V76" s="1702">
        <f t="shared" si="41"/>
        <v>44362</v>
      </c>
      <c r="W76" s="1702">
        <f t="shared" si="41"/>
        <v>44365</v>
      </c>
      <c r="X76" s="1702">
        <f t="shared" si="41"/>
        <v>44370</v>
      </c>
      <c r="Y76" s="1702">
        <f t="shared" si="41"/>
        <v>44395</v>
      </c>
      <c r="Z76" s="1702">
        <f t="shared" si="41"/>
        <v>44415</v>
      </c>
      <c r="AA76" s="1702">
        <f t="shared" si="41"/>
        <v>44442</v>
      </c>
      <c r="AB76" s="1702">
        <f t="shared" si="41"/>
        <v>44447</v>
      </c>
      <c r="AC76" s="1702">
        <f t="shared" si="41"/>
        <v>44461</v>
      </c>
      <c r="AD76" s="1702">
        <f t="shared" ref="AD76:AN85" si="42">AD$75</f>
        <v>44482</v>
      </c>
      <c r="AE76" s="1702">
        <f t="shared" si="42"/>
        <v>44489</v>
      </c>
      <c r="AF76" s="1702">
        <f t="shared" si="42"/>
        <v>44494</v>
      </c>
      <c r="AG76" s="1702">
        <f t="shared" si="42"/>
        <v>44497</v>
      </c>
      <c r="AH76" s="1702">
        <f t="shared" si="42"/>
        <v>44522</v>
      </c>
      <c r="AI76" s="1702">
        <f t="shared" si="42"/>
        <v>44542</v>
      </c>
      <c r="AJ76" s="1702">
        <f t="shared" si="42"/>
        <v>44542</v>
      </c>
      <c r="AK76" s="1702">
        <f t="shared" si="42"/>
        <v>44552</v>
      </c>
      <c r="AL76" s="1702">
        <f t="shared" si="42"/>
        <v>44568</v>
      </c>
      <c r="AM76" s="1702">
        <f t="shared" si="42"/>
        <v>44572</v>
      </c>
      <c r="AN76" s="1702">
        <f t="shared" si="42"/>
        <v>44576</v>
      </c>
      <c r="AO76" s="1497">
        <f t="shared" ref="AO76:AO110" si="43">$AO$75</f>
        <v>44421</v>
      </c>
      <c r="AP76" s="1444">
        <v>30220</v>
      </c>
      <c r="AQ76" s="1443">
        <v>45063</v>
      </c>
      <c r="AR76" s="1424">
        <f>VLOOKUP(AP76,Schedule!$B$2:$F$14923,5,0)</f>
        <v>45063</v>
      </c>
      <c r="AS76" s="1424">
        <f t="shared" si="28"/>
        <v>45428</v>
      </c>
      <c r="AY76" s="1493"/>
      <c r="AZ76" s="1739"/>
    </row>
    <row r="77" spans="1:52" s="1382" customFormat="1" ht="51.95" customHeight="1" thickBot="1">
      <c r="A77" s="1781"/>
      <c r="B77" s="1489">
        <f t="shared" si="37"/>
        <v>9</v>
      </c>
      <c r="C77" s="1490" t="str">
        <f t="shared" si="38"/>
        <v>У_С</v>
      </c>
      <c r="D77" s="1581" t="str">
        <f t="shared" si="36"/>
        <v>9У_С</v>
      </c>
      <c r="E77" s="1574" t="s">
        <v>258</v>
      </c>
      <c r="F77" s="1585" t="s">
        <v>116</v>
      </c>
      <c r="G77"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77" s="1576" t="s">
        <v>259</v>
      </c>
      <c r="I77" s="1352"/>
      <c r="J77" s="1702">
        <f t="shared" si="40"/>
        <v>44021</v>
      </c>
      <c r="K77" s="1702">
        <f t="shared" si="40"/>
        <v>44049</v>
      </c>
      <c r="L77" s="1702">
        <f t="shared" si="40"/>
        <v>44098</v>
      </c>
      <c r="M77" s="1702">
        <f t="shared" si="40"/>
        <v>44193</v>
      </c>
      <c r="N77" s="1702">
        <f t="shared" si="40"/>
        <v>44221</v>
      </c>
      <c r="O77" s="1702">
        <f t="shared" si="40"/>
        <v>44221</v>
      </c>
      <c r="P77" s="1702">
        <f t="shared" si="40"/>
        <v>44305</v>
      </c>
      <c r="Q77" s="1702">
        <f t="shared" si="40"/>
        <v>44335</v>
      </c>
      <c r="R77" s="1702">
        <f t="shared" si="40"/>
        <v>44335</v>
      </c>
      <c r="S77" s="1702">
        <f t="shared" si="40"/>
        <v>44334</v>
      </c>
      <c r="T77" s="1702">
        <f t="shared" si="41"/>
        <v>44334</v>
      </c>
      <c r="U77" s="1702">
        <f t="shared" si="41"/>
        <v>44355</v>
      </c>
      <c r="V77" s="1702">
        <f t="shared" si="41"/>
        <v>44362</v>
      </c>
      <c r="W77" s="1702">
        <f t="shared" si="41"/>
        <v>44365</v>
      </c>
      <c r="X77" s="1702">
        <f t="shared" si="41"/>
        <v>44370</v>
      </c>
      <c r="Y77" s="1702">
        <f t="shared" si="41"/>
        <v>44395</v>
      </c>
      <c r="Z77" s="1702">
        <f t="shared" si="41"/>
        <v>44415</v>
      </c>
      <c r="AA77" s="1702">
        <f t="shared" si="41"/>
        <v>44442</v>
      </c>
      <c r="AB77" s="1702">
        <f t="shared" si="41"/>
        <v>44447</v>
      </c>
      <c r="AC77" s="1702">
        <f t="shared" si="41"/>
        <v>44461</v>
      </c>
      <c r="AD77" s="1702">
        <f t="shared" si="42"/>
        <v>44482</v>
      </c>
      <c r="AE77" s="1702">
        <f t="shared" si="42"/>
        <v>44489</v>
      </c>
      <c r="AF77" s="1702">
        <f t="shared" si="42"/>
        <v>44494</v>
      </c>
      <c r="AG77" s="1702">
        <f t="shared" si="42"/>
        <v>44497</v>
      </c>
      <c r="AH77" s="1702">
        <f t="shared" si="42"/>
        <v>44522</v>
      </c>
      <c r="AI77" s="1702">
        <f t="shared" si="42"/>
        <v>44542</v>
      </c>
      <c r="AJ77" s="1702">
        <f t="shared" si="42"/>
        <v>44542</v>
      </c>
      <c r="AK77" s="1702">
        <f t="shared" si="42"/>
        <v>44552</v>
      </c>
      <c r="AL77" s="1702">
        <f t="shared" si="42"/>
        <v>44568</v>
      </c>
      <c r="AM77" s="1702">
        <f t="shared" si="42"/>
        <v>44572</v>
      </c>
      <c r="AN77" s="1702">
        <f t="shared" si="42"/>
        <v>44576</v>
      </c>
      <c r="AO77" s="1497">
        <f t="shared" si="43"/>
        <v>44421</v>
      </c>
      <c r="AP77" s="1444">
        <v>16185</v>
      </c>
      <c r="AQ77" s="1443">
        <v>44256</v>
      </c>
      <c r="AR77" s="1424">
        <f>VLOOKUP(AP77,Schedule!$B$2:$F$14923,5,0)</f>
        <v>44161</v>
      </c>
      <c r="AS77" s="1424">
        <f t="shared" si="28"/>
        <v>44526</v>
      </c>
      <c r="AY77" s="1493"/>
      <c r="AZ77" s="1739"/>
    </row>
    <row r="78" spans="1:52" s="1382" customFormat="1" ht="51.95" customHeight="1" thickBot="1">
      <c r="A78" s="1781"/>
      <c r="B78" s="1489">
        <f t="shared" si="37"/>
        <v>9</v>
      </c>
      <c r="C78" s="1490" t="str">
        <f t="shared" si="38"/>
        <v>У_С</v>
      </c>
      <c r="D78" s="1581" t="str">
        <f t="shared" si="36"/>
        <v>9У_С</v>
      </c>
      <c r="E78" s="1574" t="s">
        <v>260</v>
      </c>
      <c r="F78" s="1585" t="s">
        <v>116</v>
      </c>
      <c r="G78"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78" s="1576" t="s">
        <v>261</v>
      </c>
      <c r="I78" s="1352"/>
      <c r="J78" s="1702">
        <f t="shared" si="40"/>
        <v>44021</v>
      </c>
      <c r="K78" s="1702">
        <f t="shared" si="40"/>
        <v>44049</v>
      </c>
      <c r="L78" s="1702">
        <f t="shared" si="40"/>
        <v>44098</v>
      </c>
      <c r="M78" s="1702">
        <f t="shared" si="40"/>
        <v>44193</v>
      </c>
      <c r="N78" s="1702">
        <f t="shared" si="40"/>
        <v>44221</v>
      </c>
      <c r="O78" s="1702">
        <f t="shared" si="40"/>
        <v>44221</v>
      </c>
      <c r="P78" s="1702">
        <f t="shared" si="40"/>
        <v>44305</v>
      </c>
      <c r="Q78" s="1702">
        <f t="shared" si="40"/>
        <v>44335</v>
      </c>
      <c r="R78" s="1702">
        <f t="shared" si="40"/>
        <v>44335</v>
      </c>
      <c r="S78" s="1702">
        <f t="shared" si="40"/>
        <v>44334</v>
      </c>
      <c r="T78" s="1702">
        <f t="shared" si="41"/>
        <v>44334</v>
      </c>
      <c r="U78" s="1702">
        <f t="shared" si="41"/>
        <v>44355</v>
      </c>
      <c r="V78" s="1702">
        <f t="shared" si="41"/>
        <v>44362</v>
      </c>
      <c r="W78" s="1702">
        <f t="shared" si="41"/>
        <v>44365</v>
      </c>
      <c r="X78" s="1702">
        <f t="shared" si="41"/>
        <v>44370</v>
      </c>
      <c r="Y78" s="1702">
        <f t="shared" si="41"/>
        <v>44395</v>
      </c>
      <c r="Z78" s="1702">
        <f t="shared" si="41"/>
        <v>44415</v>
      </c>
      <c r="AA78" s="1702">
        <f t="shared" si="41"/>
        <v>44442</v>
      </c>
      <c r="AB78" s="1702">
        <f t="shared" si="41"/>
        <v>44447</v>
      </c>
      <c r="AC78" s="1702">
        <f t="shared" si="41"/>
        <v>44461</v>
      </c>
      <c r="AD78" s="1702">
        <f t="shared" si="42"/>
        <v>44482</v>
      </c>
      <c r="AE78" s="1702">
        <f t="shared" si="42"/>
        <v>44489</v>
      </c>
      <c r="AF78" s="1702">
        <f t="shared" si="42"/>
        <v>44494</v>
      </c>
      <c r="AG78" s="1702">
        <f t="shared" si="42"/>
        <v>44497</v>
      </c>
      <c r="AH78" s="1702">
        <f t="shared" si="42"/>
        <v>44522</v>
      </c>
      <c r="AI78" s="1702">
        <f t="shared" si="42"/>
        <v>44542</v>
      </c>
      <c r="AJ78" s="1702">
        <f t="shared" si="42"/>
        <v>44542</v>
      </c>
      <c r="AK78" s="1702">
        <f t="shared" si="42"/>
        <v>44552</v>
      </c>
      <c r="AL78" s="1702">
        <f t="shared" si="42"/>
        <v>44568</v>
      </c>
      <c r="AM78" s="1702">
        <f t="shared" si="42"/>
        <v>44572</v>
      </c>
      <c r="AN78" s="1702">
        <f t="shared" si="42"/>
        <v>44576</v>
      </c>
      <c r="AO78" s="1497">
        <f t="shared" si="43"/>
        <v>44421</v>
      </c>
      <c r="AP78" s="1444">
        <v>26095</v>
      </c>
      <c r="AQ78" s="1443">
        <v>44316</v>
      </c>
      <c r="AR78" s="1424">
        <f>VLOOKUP(AP78,Schedule!$B$2:$F$14923,5,0)</f>
        <v>44221</v>
      </c>
      <c r="AS78" s="1424">
        <f t="shared" si="28"/>
        <v>44586</v>
      </c>
      <c r="AY78" s="1493"/>
      <c r="AZ78" s="1739"/>
    </row>
    <row r="79" spans="1:52" s="1382" customFormat="1" ht="51.95" customHeight="1" thickBot="1">
      <c r="A79" s="1781"/>
      <c r="B79" s="1489">
        <f t="shared" si="37"/>
        <v>9</v>
      </c>
      <c r="C79" s="1490" t="str">
        <f t="shared" si="38"/>
        <v>У_С</v>
      </c>
      <c r="D79" s="1581" t="str">
        <f t="shared" si="36"/>
        <v>9У_С</v>
      </c>
      <c r="E79" s="1586" t="s">
        <v>262</v>
      </c>
      <c r="F79" s="1587" t="s">
        <v>116</v>
      </c>
      <c r="G79"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79" s="1588" t="s">
        <v>263</v>
      </c>
      <c r="I79" s="1352"/>
      <c r="J79" s="1702">
        <f t="shared" si="40"/>
        <v>44021</v>
      </c>
      <c r="K79" s="1702">
        <f t="shared" si="40"/>
        <v>44049</v>
      </c>
      <c r="L79" s="1702">
        <f t="shared" si="40"/>
        <v>44098</v>
      </c>
      <c r="M79" s="1702">
        <f t="shared" si="40"/>
        <v>44193</v>
      </c>
      <c r="N79" s="1702">
        <f t="shared" si="40"/>
        <v>44221</v>
      </c>
      <c r="O79" s="1702">
        <f t="shared" si="40"/>
        <v>44221</v>
      </c>
      <c r="P79" s="1702">
        <f t="shared" si="40"/>
        <v>44305</v>
      </c>
      <c r="Q79" s="1702">
        <f t="shared" si="40"/>
        <v>44335</v>
      </c>
      <c r="R79" s="1702">
        <f t="shared" si="40"/>
        <v>44335</v>
      </c>
      <c r="S79" s="1702">
        <f t="shared" si="40"/>
        <v>44334</v>
      </c>
      <c r="T79" s="1702">
        <f t="shared" si="41"/>
        <v>44334</v>
      </c>
      <c r="U79" s="1702">
        <f t="shared" si="41"/>
        <v>44355</v>
      </c>
      <c r="V79" s="1702">
        <f t="shared" si="41"/>
        <v>44362</v>
      </c>
      <c r="W79" s="1702">
        <f t="shared" si="41"/>
        <v>44365</v>
      </c>
      <c r="X79" s="1702">
        <f t="shared" si="41"/>
        <v>44370</v>
      </c>
      <c r="Y79" s="1702">
        <f t="shared" si="41"/>
        <v>44395</v>
      </c>
      <c r="Z79" s="1702">
        <f t="shared" si="41"/>
        <v>44415</v>
      </c>
      <c r="AA79" s="1702">
        <f t="shared" si="41"/>
        <v>44442</v>
      </c>
      <c r="AB79" s="1702">
        <f t="shared" si="41"/>
        <v>44447</v>
      </c>
      <c r="AC79" s="1702">
        <f t="shared" si="41"/>
        <v>44461</v>
      </c>
      <c r="AD79" s="1702">
        <f t="shared" si="42"/>
        <v>44482</v>
      </c>
      <c r="AE79" s="1702">
        <f t="shared" si="42"/>
        <v>44489</v>
      </c>
      <c r="AF79" s="1702">
        <f t="shared" si="42"/>
        <v>44494</v>
      </c>
      <c r="AG79" s="1702">
        <f t="shared" si="42"/>
        <v>44497</v>
      </c>
      <c r="AH79" s="1702">
        <f t="shared" si="42"/>
        <v>44522</v>
      </c>
      <c r="AI79" s="1702">
        <f t="shared" si="42"/>
        <v>44542</v>
      </c>
      <c r="AJ79" s="1702">
        <f t="shared" si="42"/>
        <v>44542</v>
      </c>
      <c r="AK79" s="1702">
        <f t="shared" si="42"/>
        <v>44552</v>
      </c>
      <c r="AL79" s="1702">
        <f t="shared" si="42"/>
        <v>44568</v>
      </c>
      <c r="AM79" s="1702">
        <f t="shared" si="42"/>
        <v>44572</v>
      </c>
      <c r="AN79" s="1702">
        <f t="shared" si="42"/>
        <v>44576</v>
      </c>
      <c r="AO79" s="1497">
        <f t="shared" si="43"/>
        <v>44421</v>
      </c>
      <c r="AP79" s="1444">
        <v>33546</v>
      </c>
      <c r="AQ79" s="1443">
        <v>44471</v>
      </c>
      <c r="AR79" s="1424">
        <f>VLOOKUP(AP79,Schedule!$B$2:$F$14923,5,0)</f>
        <v>44526</v>
      </c>
      <c r="AS79" s="1424">
        <f t="shared" si="28"/>
        <v>44891</v>
      </c>
      <c r="AY79" s="1493"/>
      <c r="AZ79" s="1739"/>
    </row>
    <row r="80" spans="1:52" s="1382" customFormat="1" ht="51.95" customHeight="1" thickBot="1">
      <c r="A80" s="1781"/>
      <c r="B80" s="1489">
        <f t="shared" si="37"/>
        <v>9</v>
      </c>
      <c r="C80" s="1490" t="str">
        <f t="shared" si="38"/>
        <v>У_С</v>
      </c>
      <c r="D80" s="1581" t="str">
        <f t="shared" si="36"/>
        <v>9У_С</v>
      </c>
      <c r="E80" s="1574" t="s">
        <v>264</v>
      </c>
      <c r="F80" s="1575" t="s">
        <v>116</v>
      </c>
      <c r="G80"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80" s="1576" t="s">
        <v>265</v>
      </c>
      <c r="I80" s="1352"/>
      <c r="J80" s="1702">
        <f t="shared" si="40"/>
        <v>44021</v>
      </c>
      <c r="K80" s="1702">
        <f t="shared" si="40"/>
        <v>44049</v>
      </c>
      <c r="L80" s="1702">
        <f t="shared" si="40"/>
        <v>44098</v>
      </c>
      <c r="M80" s="1702">
        <f t="shared" si="40"/>
        <v>44193</v>
      </c>
      <c r="N80" s="1702">
        <f t="shared" si="40"/>
        <v>44221</v>
      </c>
      <c r="O80" s="1702">
        <f t="shared" si="40"/>
        <v>44221</v>
      </c>
      <c r="P80" s="1702">
        <f t="shared" si="40"/>
        <v>44305</v>
      </c>
      <c r="Q80" s="1702">
        <f t="shared" si="40"/>
        <v>44335</v>
      </c>
      <c r="R80" s="1702">
        <f t="shared" si="40"/>
        <v>44335</v>
      </c>
      <c r="S80" s="1702">
        <f t="shared" si="40"/>
        <v>44334</v>
      </c>
      <c r="T80" s="1702">
        <f t="shared" si="41"/>
        <v>44334</v>
      </c>
      <c r="U80" s="1702">
        <f t="shared" si="41"/>
        <v>44355</v>
      </c>
      <c r="V80" s="1702">
        <f t="shared" si="41"/>
        <v>44362</v>
      </c>
      <c r="W80" s="1702">
        <f t="shared" si="41"/>
        <v>44365</v>
      </c>
      <c r="X80" s="1702">
        <f t="shared" si="41"/>
        <v>44370</v>
      </c>
      <c r="Y80" s="1702">
        <f t="shared" si="41"/>
        <v>44395</v>
      </c>
      <c r="Z80" s="1702">
        <f t="shared" si="41"/>
        <v>44415</v>
      </c>
      <c r="AA80" s="1702">
        <f t="shared" si="41"/>
        <v>44442</v>
      </c>
      <c r="AB80" s="1702">
        <f t="shared" si="41"/>
        <v>44447</v>
      </c>
      <c r="AC80" s="1702">
        <f t="shared" si="41"/>
        <v>44461</v>
      </c>
      <c r="AD80" s="1702">
        <f t="shared" si="42"/>
        <v>44482</v>
      </c>
      <c r="AE80" s="1702">
        <f t="shared" si="42"/>
        <v>44489</v>
      </c>
      <c r="AF80" s="1702">
        <f t="shared" si="42"/>
        <v>44494</v>
      </c>
      <c r="AG80" s="1702">
        <f t="shared" si="42"/>
        <v>44497</v>
      </c>
      <c r="AH80" s="1702">
        <f t="shared" si="42"/>
        <v>44522</v>
      </c>
      <c r="AI80" s="1702">
        <f t="shared" si="42"/>
        <v>44542</v>
      </c>
      <c r="AJ80" s="1702">
        <f t="shared" si="42"/>
        <v>44542</v>
      </c>
      <c r="AK80" s="1702">
        <f t="shared" si="42"/>
        <v>44552</v>
      </c>
      <c r="AL80" s="1702">
        <f t="shared" si="42"/>
        <v>44568</v>
      </c>
      <c r="AM80" s="1702">
        <f t="shared" si="42"/>
        <v>44572</v>
      </c>
      <c r="AN80" s="1702">
        <f t="shared" si="42"/>
        <v>44576</v>
      </c>
      <c r="AO80" s="1497">
        <f t="shared" si="43"/>
        <v>44421</v>
      </c>
      <c r="AP80" s="1444">
        <v>33914</v>
      </c>
      <c r="AQ80" s="1443">
        <v>44531</v>
      </c>
      <c r="AR80" s="1424">
        <f>VLOOKUP(AP80,Schedule!$B$2:$F$14923,5,0)</f>
        <v>44586</v>
      </c>
      <c r="AS80" s="1424">
        <f t="shared" si="28"/>
        <v>44951</v>
      </c>
      <c r="AY80" s="1493"/>
      <c r="AZ80" s="1739"/>
    </row>
    <row r="81" spans="1:52" s="1382" customFormat="1" ht="51.95" customHeight="1" thickBot="1">
      <c r="A81" s="1781"/>
      <c r="B81" s="1489">
        <f t="shared" si="37"/>
        <v>9</v>
      </c>
      <c r="C81" s="1490" t="str">
        <f t="shared" si="38"/>
        <v>У_С</v>
      </c>
      <c r="D81" s="1581" t="str">
        <f t="shared" si="36"/>
        <v>9У_С</v>
      </c>
      <c r="E81" s="1592" t="s">
        <v>266</v>
      </c>
      <c r="F81" s="1593" t="s">
        <v>116</v>
      </c>
      <c r="G81"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81" s="1594" t="s">
        <v>267</v>
      </c>
      <c r="I81" s="1352"/>
      <c r="J81" s="1702">
        <f t="shared" si="40"/>
        <v>44021</v>
      </c>
      <c r="K81" s="1702">
        <f t="shared" si="40"/>
        <v>44049</v>
      </c>
      <c r="L81" s="1702">
        <f t="shared" si="40"/>
        <v>44098</v>
      </c>
      <c r="M81" s="1702">
        <f t="shared" si="40"/>
        <v>44193</v>
      </c>
      <c r="N81" s="1702">
        <f t="shared" si="40"/>
        <v>44221</v>
      </c>
      <c r="O81" s="1702">
        <f t="shared" si="40"/>
        <v>44221</v>
      </c>
      <c r="P81" s="1702">
        <f t="shared" si="40"/>
        <v>44305</v>
      </c>
      <c r="Q81" s="1702">
        <f t="shared" si="40"/>
        <v>44335</v>
      </c>
      <c r="R81" s="1702">
        <f t="shared" si="40"/>
        <v>44335</v>
      </c>
      <c r="S81" s="1702">
        <f t="shared" si="40"/>
        <v>44334</v>
      </c>
      <c r="T81" s="1702">
        <f t="shared" si="41"/>
        <v>44334</v>
      </c>
      <c r="U81" s="1702">
        <f t="shared" si="41"/>
        <v>44355</v>
      </c>
      <c r="V81" s="1702">
        <f t="shared" si="41"/>
        <v>44362</v>
      </c>
      <c r="W81" s="1702">
        <f t="shared" si="41"/>
        <v>44365</v>
      </c>
      <c r="X81" s="1702">
        <f t="shared" si="41"/>
        <v>44370</v>
      </c>
      <c r="Y81" s="1702">
        <f t="shared" si="41"/>
        <v>44395</v>
      </c>
      <c r="Z81" s="1702">
        <f t="shared" si="41"/>
        <v>44415</v>
      </c>
      <c r="AA81" s="1702">
        <f t="shared" si="41"/>
        <v>44442</v>
      </c>
      <c r="AB81" s="1702">
        <f t="shared" si="41"/>
        <v>44447</v>
      </c>
      <c r="AC81" s="1702">
        <f t="shared" si="41"/>
        <v>44461</v>
      </c>
      <c r="AD81" s="1702">
        <f t="shared" si="42"/>
        <v>44482</v>
      </c>
      <c r="AE81" s="1702">
        <f t="shared" si="42"/>
        <v>44489</v>
      </c>
      <c r="AF81" s="1702">
        <f t="shared" si="42"/>
        <v>44494</v>
      </c>
      <c r="AG81" s="1702">
        <f t="shared" si="42"/>
        <v>44497</v>
      </c>
      <c r="AH81" s="1702">
        <f t="shared" si="42"/>
        <v>44522</v>
      </c>
      <c r="AI81" s="1702">
        <f t="shared" si="42"/>
        <v>44542</v>
      </c>
      <c r="AJ81" s="1702">
        <f t="shared" si="42"/>
        <v>44542</v>
      </c>
      <c r="AK81" s="1702">
        <f t="shared" si="42"/>
        <v>44552</v>
      </c>
      <c r="AL81" s="1702">
        <f t="shared" si="42"/>
        <v>44568</v>
      </c>
      <c r="AM81" s="1702">
        <f t="shared" si="42"/>
        <v>44572</v>
      </c>
      <c r="AN81" s="1702">
        <f t="shared" si="42"/>
        <v>44576</v>
      </c>
      <c r="AO81" s="1497">
        <f t="shared" si="43"/>
        <v>44421</v>
      </c>
      <c r="AP81" s="1444">
        <v>39344</v>
      </c>
      <c r="AQ81" s="1443">
        <v>44494</v>
      </c>
      <c r="AR81" s="1424"/>
      <c r="AS81" s="1424"/>
      <c r="AY81" s="1493"/>
      <c r="AZ81" s="1739"/>
    </row>
    <row r="82" spans="1:52" s="1382" customFormat="1" ht="51.95" customHeight="1" thickBot="1">
      <c r="A82" s="1781"/>
      <c r="B82" s="1489">
        <f t="shared" si="37"/>
        <v>9</v>
      </c>
      <c r="C82" s="1490" t="str">
        <f t="shared" si="38"/>
        <v>У_С</v>
      </c>
      <c r="D82" s="1581" t="str">
        <f t="shared" si="36"/>
        <v>9У_С</v>
      </c>
      <c r="E82" s="1574" t="s">
        <v>268</v>
      </c>
      <c r="F82" s="1583" t="s">
        <v>116</v>
      </c>
      <c r="G82"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82" s="1576" t="s">
        <v>269</v>
      </c>
      <c r="I82" s="1352"/>
      <c r="J82" s="1702">
        <f t="shared" si="40"/>
        <v>44021</v>
      </c>
      <c r="K82" s="1702">
        <f t="shared" si="40"/>
        <v>44049</v>
      </c>
      <c r="L82" s="1702">
        <f t="shared" si="40"/>
        <v>44098</v>
      </c>
      <c r="M82" s="1702">
        <f t="shared" si="40"/>
        <v>44193</v>
      </c>
      <c r="N82" s="1702">
        <f t="shared" si="40"/>
        <v>44221</v>
      </c>
      <c r="O82" s="1702">
        <f t="shared" si="40"/>
        <v>44221</v>
      </c>
      <c r="P82" s="1702">
        <f t="shared" si="40"/>
        <v>44305</v>
      </c>
      <c r="Q82" s="1702">
        <f t="shared" si="40"/>
        <v>44335</v>
      </c>
      <c r="R82" s="1702">
        <f t="shared" si="40"/>
        <v>44335</v>
      </c>
      <c r="S82" s="1702">
        <f t="shared" si="40"/>
        <v>44334</v>
      </c>
      <c r="T82" s="1702">
        <f t="shared" si="41"/>
        <v>44334</v>
      </c>
      <c r="U82" s="1702">
        <f t="shared" si="41"/>
        <v>44355</v>
      </c>
      <c r="V82" s="1702">
        <f t="shared" si="41"/>
        <v>44362</v>
      </c>
      <c r="W82" s="1702">
        <f t="shared" si="41"/>
        <v>44365</v>
      </c>
      <c r="X82" s="1702">
        <f t="shared" si="41"/>
        <v>44370</v>
      </c>
      <c r="Y82" s="1702">
        <f t="shared" si="41"/>
        <v>44395</v>
      </c>
      <c r="Z82" s="1702">
        <f t="shared" si="41"/>
        <v>44415</v>
      </c>
      <c r="AA82" s="1702">
        <f t="shared" si="41"/>
        <v>44442</v>
      </c>
      <c r="AB82" s="1702">
        <f t="shared" si="41"/>
        <v>44447</v>
      </c>
      <c r="AC82" s="1702">
        <f t="shared" si="41"/>
        <v>44461</v>
      </c>
      <c r="AD82" s="1702">
        <f t="shared" si="42"/>
        <v>44482</v>
      </c>
      <c r="AE82" s="1702">
        <f t="shared" si="42"/>
        <v>44489</v>
      </c>
      <c r="AF82" s="1702">
        <f t="shared" si="42"/>
        <v>44494</v>
      </c>
      <c r="AG82" s="1702">
        <f t="shared" si="42"/>
        <v>44497</v>
      </c>
      <c r="AH82" s="1702">
        <f t="shared" si="42"/>
        <v>44522</v>
      </c>
      <c r="AI82" s="1702">
        <f t="shared" si="42"/>
        <v>44542</v>
      </c>
      <c r="AJ82" s="1702">
        <f t="shared" si="42"/>
        <v>44542</v>
      </c>
      <c r="AK82" s="1702">
        <f t="shared" si="42"/>
        <v>44552</v>
      </c>
      <c r="AL82" s="1702">
        <f t="shared" si="42"/>
        <v>44568</v>
      </c>
      <c r="AM82" s="1702">
        <f t="shared" si="42"/>
        <v>44572</v>
      </c>
      <c r="AN82" s="1702">
        <f t="shared" si="42"/>
        <v>44576</v>
      </c>
      <c r="AO82" s="1497">
        <f t="shared" si="43"/>
        <v>44421</v>
      </c>
      <c r="AP82" s="1444">
        <v>39447</v>
      </c>
      <c r="AQ82" s="1443">
        <v>45213</v>
      </c>
      <c r="AR82" s="1424"/>
      <c r="AS82" s="1424"/>
      <c r="AY82" s="1493"/>
      <c r="AZ82" s="1739"/>
    </row>
    <row r="83" spans="1:52" s="1382" customFormat="1" ht="51.95" customHeight="1" thickBot="1">
      <c r="A83" s="1781"/>
      <c r="B83" s="1489">
        <f t="shared" si="37"/>
        <v>9</v>
      </c>
      <c r="C83" s="1490" t="str">
        <f t="shared" si="38"/>
        <v>У_С</v>
      </c>
      <c r="D83" s="1581" t="str">
        <f t="shared" si="36"/>
        <v>9У_С</v>
      </c>
      <c r="E83" s="1574" t="s">
        <v>270</v>
      </c>
      <c r="F83" s="1575" t="s">
        <v>116</v>
      </c>
      <c r="G83"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83" s="1576" t="s">
        <v>271</v>
      </c>
      <c r="I83" s="1352"/>
      <c r="J83" s="1702">
        <f t="shared" si="40"/>
        <v>44021</v>
      </c>
      <c r="K83" s="1702">
        <f t="shared" si="40"/>
        <v>44049</v>
      </c>
      <c r="L83" s="1702">
        <f t="shared" si="40"/>
        <v>44098</v>
      </c>
      <c r="M83" s="1702">
        <f t="shared" si="40"/>
        <v>44193</v>
      </c>
      <c r="N83" s="1702">
        <f t="shared" si="40"/>
        <v>44221</v>
      </c>
      <c r="O83" s="1702">
        <f t="shared" si="40"/>
        <v>44221</v>
      </c>
      <c r="P83" s="1702">
        <f t="shared" si="40"/>
        <v>44305</v>
      </c>
      <c r="Q83" s="1702">
        <f t="shared" si="40"/>
        <v>44335</v>
      </c>
      <c r="R83" s="1702">
        <f t="shared" si="40"/>
        <v>44335</v>
      </c>
      <c r="S83" s="1702">
        <f t="shared" si="40"/>
        <v>44334</v>
      </c>
      <c r="T83" s="1702">
        <f t="shared" si="41"/>
        <v>44334</v>
      </c>
      <c r="U83" s="1702">
        <f t="shared" si="41"/>
        <v>44355</v>
      </c>
      <c r="V83" s="1702">
        <f t="shared" si="41"/>
        <v>44362</v>
      </c>
      <c r="W83" s="1702">
        <f t="shared" si="41"/>
        <v>44365</v>
      </c>
      <c r="X83" s="1702">
        <f t="shared" si="41"/>
        <v>44370</v>
      </c>
      <c r="Y83" s="1702">
        <f t="shared" si="41"/>
        <v>44395</v>
      </c>
      <c r="Z83" s="1702">
        <f t="shared" si="41"/>
        <v>44415</v>
      </c>
      <c r="AA83" s="1702">
        <f t="shared" si="41"/>
        <v>44442</v>
      </c>
      <c r="AB83" s="1702">
        <f t="shared" si="41"/>
        <v>44447</v>
      </c>
      <c r="AC83" s="1702">
        <f t="shared" si="41"/>
        <v>44461</v>
      </c>
      <c r="AD83" s="1702">
        <f t="shared" si="42"/>
        <v>44482</v>
      </c>
      <c r="AE83" s="1702">
        <f t="shared" si="42"/>
        <v>44489</v>
      </c>
      <c r="AF83" s="1702">
        <f t="shared" si="42"/>
        <v>44494</v>
      </c>
      <c r="AG83" s="1702">
        <f t="shared" si="42"/>
        <v>44497</v>
      </c>
      <c r="AH83" s="1702">
        <f t="shared" si="42"/>
        <v>44522</v>
      </c>
      <c r="AI83" s="1702">
        <f t="shared" si="42"/>
        <v>44542</v>
      </c>
      <c r="AJ83" s="1702">
        <f t="shared" si="42"/>
        <v>44542</v>
      </c>
      <c r="AK83" s="1702">
        <f t="shared" si="42"/>
        <v>44552</v>
      </c>
      <c r="AL83" s="1702">
        <f t="shared" si="42"/>
        <v>44568</v>
      </c>
      <c r="AM83" s="1702">
        <f t="shared" si="42"/>
        <v>44572</v>
      </c>
      <c r="AN83" s="1702">
        <f t="shared" si="42"/>
        <v>44576</v>
      </c>
      <c r="AO83" s="1497">
        <f t="shared" si="43"/>
        <v>44421</v>
      </c>
      <c r="AP83" s="1444">
        <v>27321</v>
      </c>
      <c r="AQ83" s="1443">
        <v>44291</v>
      </c>
      <c r="AR83" s="1424">
        <f>VLOOKUP(AP83,Schedule!$B$2:$F$14923,5,0)</f>
        <v>44176</v>
      </c>
      <c r="AS83" s="1424">
        <f t="shared" ref="AS83:AS88" si="44">AR83+365</f>
        <v>44541</v>
      </c>
      <c r="AY83" s="1493"/>
      <c r="AZ83" s="1739"/>
    </row>
    <row r="84" spans="1:52" s="1382" customFormat="1" ht="51.95" customHeight="1" thickBot="1">
      <c r="A84" s="1781"/>
      <c r="B84" s="1489">
        <f t="shared" si="37"/>
        <v>9</v>
      </c>
      <c r="C84" s="1490" t="str">
        <f t="shared" si="38"/>
        <v>У_С</v>
      </c>
      <c r="D84" s="1581" t="str">
        <f t="shared" si="36"/>
        <v>9У_С</v>
      </c>
      <c r="E84" s="1574" t="s">
        <v>272</v>
      </c>
      <c r="F84" s="1575" t="s">
        <v>116</v>
      </c>
      <c r="G84"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84" s="1576" t="s">
        <v>273</v>
      </c>
      <c r="I84" s="1352"/>
      <c r="J84" s="1702">
        <f t="shared" si="40"/>
        <v>44021</v>
      </c>
      <c r="K84" s="1702">
        <f t="shared" si="40"/>
        <v>44049</v>
      </c>
      <c r="L84" s="1702">
        <f t="shared" si="40"/>
        <v>44098</v>
      </c>
      <c r="M84" s="1702">
        <f t="shared" si="40"/>
        <v>44193</v>
      </c>
      <c r="N84" s="1702">
        <f t="shared" si="40"/>
        <v>44221</v>
      </c>
      <c r="O84" s="1702">
        <f t="shared" si="40"/>
        <v>44221</v>
      </c>
      <c r="P84" s="1702">
        <f t="shared" si="40"/>
        <v>44305</v>
      </c>
      <c r="Q84" s="1702">
        <f t="shared" si="40"/>
        <v>44335</v>
      </c>
      <c r="R84" s="1702">
        <f t="shared" si="40"/>
        <v>44335</v>
      </c>
      <c r="S84" s="1702">
        <f t="shared" si="40"/>
        <v>44334</v>
      </c>
      <c r="T84" s="1702">
        <f t="shared" si="41"/>
        <v>44334</v>
      </c>
      <c r="U84" s="1702">
        <f t="shared" si="41"/>
        <v>44355</v>
      </c>
      <c r="V84" s="1702">
        <f t="shared" si="41"/>
        <v>44362</v>
      </c>
      <c r="W84" s="1702">
        <f t="shared" si="41"/>
        <v>44365</v>
      </c>
      <c r="X84" s="1702">
        <f t="shared" si="41"/>
        <v>44370</v>
      </c>
      <c r="Y84" s="1702">
        <f t="shared" si="41"/>
        <v>44395</v>
      </c>
      <c r="Z84" s="1702">
        <f t="shared" si="41"/>
        <v>44415</v>
      </c>
      <c r="AA84" s="1702">
        <f t="shared" si="41"/>
        <v>44442</v>
      </c>
      <c r="AB84" s="1702">
        <f t="shared" si="41"/>
        <v>44447</v>
      </c>
      <c r="AC84" s="1702">
        <f t="shared" si="41"/>
        <v>44461</v>
      </c>
      <c r="AD84" s="1702">
        <f t="shared" si="42"/>
        <v>44482</v>
      </c>
      <c r="AE84" s="1702">
        <f t="shared" si="42"/>
        <v>44489</v>
      </c>
      <c r="AF84" s="1702">
        <f t="shared" si="42"/>
        <v>44494</v>
      </c>
      <c r="AG84" s="1702">
        <f t="shared" si="42"/>
        <v>44497</v>
      </c>
      <c r="AH84" s="1702">
        <f t="shared" si="42"/>
        <v>44522</v>
      </c>
      <c r="AI84" s="1702">
        <f t="shared" si="42"/>
        <v>44542</v>
      </c>
      <c r="AJ84" s="1702">
        <f t="shared" si="42"/>
        <v>44542</v>
      </c>
      <c r="AK84" s="1702">
        <f t="shared" si="42"/>
        <v>44552</v>
      </c>
      <c r="AL84" s="1702">
        <f t="shared" si="42"/>
        <v>44568</v>
      </c>
      <c r="AM84" s="1702">
        <f t="shared" si="42"/>
        <v>44572</v>
      </c>
      <c r="AN84" s="1702">
        <f t="shared" si="42"/>
        <v>44576</v>
      </c>
      <c r="AO84" s="1497">
        <f t="shared" si="43"/>
        <v>44421</v>
      </c>
      <c r="AP84" s="1444">
        <v>27321</v>
      </c>
      <c r="AQ84" s="1443">
        <v>44291</v>
      </c>
      <c r="AR84" s="1424">
        <f>VLOOKUP(AP84,Schedule!$B$2:$F$14923,5,0)</f>
        <v>44176</v>
      </c>
      <c r="AS84" s="1424">
        <f t="shared" si="44"/>
        <v>44541</v>
      </c>
      <c r="AY84" s="1493"/>
      <c r="AZ84" s="1739"/>
    </row>
    <row r="85" spans="1:52" s="1382" customFormat="1" ht="51.95" customHeight="1" thickBot="1">
      <c r="A85" s="1781"/>
      <c r="B85" s="1489">
        <f t="shared" si="37"/>
        <v>9</v>
      </c>
      <c r="C85" s="1490" t="str">
        <f t="shared" si="38"/>
        <v>У_С</v>
      </c>
      <c r="D85" s="1581" t="str">
        <f t="shared" si="36"/>
        <v>9У_С</v>
      </c>
      <c r="E85" s="1574" t="s">
        <v>274</v>
      </c>
      <c r="F85" s="1575" t="s">
        <v>116</v>
      </c>
      <c r="G85"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85" s="1576" t="s">
        <v>275</v>
      </c>
      <c r="I85" s="1352"/>
      <c r="J85" s="1702">
        <f t="shared" si="40"/>
        <v>44021</v>
      </c>
      <c r="K85" s="1702">
        <f t="shared" si="40"/>
        <v>44049</v>
      </c>
      <c r="L85" s="1702">
        <f t="shared" si="40"/>
        <v>44098</v>
      </c>
      <c r="M85" s="1702">
        <f t="shared" si="40"/>
        <v>44193</v>
      </c>
      <c r="N85" s="1702">
        <f t="shared" si="40"/>
        <v>44221</v>
      </c>
      <c r="O85" s="1702">
        <f t="shared" si="40"/>
        <v>44221</v>
      </c>
      <c r="P85" s="1702">
        <f t="shared" si="40"/>
        <v>44305</v>
      </c>
      <c r="Q85" s="1702">
        <f t="shared" si="40"/>
        <v>44335</v>
      </c>
      <c r="R85" s="1702">
        <f t="shared" si="40"/>
        <v>44335</v>
      </c>
      <c r="S85" s="1702">
        <f t="shared" si="40"/>
        <v>44334</v>
      </c>
      <c r="T85" s="1702">
        <f t="shared" si="41"/>
        <v>44334</v>
      </c>
      <c r="U85" s="1702">
        <f t="shared" si="41"/>
        <v>44355</v>
      </c>
      <c r="V85" s="1702">
        <f t="shared" si="41"/>
        <v>44362</v>
      </c>
      <c r="W85" s="1702">
        <f t="shared" si="41"/>
        <v>44365</v>
      </c>
      <c r="X85" s="1702">
        <f t="shared" si="41"/>
        <v>44370</v>
      </c>
      <c r="Y85" s="1702">
        <f t="shared" si="41"/>
        <v>44395</v>
      </c>
      <c r="Z85" s="1702">
        <f t="shared" si="41"/>
        <v>44415</v>
      </c>
      <c r="AA85" s="1702">
        <f t="shared" si="41"/>
        <v>44442</v>
      </c>
      <c r="AB85" s="1702">
        <f t="shared" si="41"/>
        <v>44447</v>
      </c>
      <c r="AC85" s="1702">
        <f t="shared" si="41"/>
        <v>44461</v>
      </c>
      <c r="AD85" s="1702">
        <f t="shared" si="42"/>
        <v>44482</v>
      </c>
      <c r="AE85" s="1702">
        <f t="shared" si="42"/>
        <v>44489</v>
      </c>
      <c r="AF85" s="1702">
        <f t="shared" si="42"/>
        <v>44494</v>
      </c>
      <c r="AG85" s="1702">
        <f t="shared" si="42"/>
        <v>44497</v>
      </c>
      <c r="AH85" s="1702">
        <f t="shared" si="42"/>
        <v>44522</v>
      </c>
      <c r="AI85" s="1702">
        <f t="shared" si="42"/>
        <v>44542</v>
      </c>
      <c r="AJ85" s="1702">
        <f t="shared" si="42"/>
        <v>44542</v>
      </c>
      <c r="AK85" s="1702">
        <f t="shared" si="42"/>
        <v>44552</v>
      </c>
      <c r="AL85" s="1702">
        <f t="shared" si="42"/>
        <v>44568</v>
      </c>
      <c r="AM85" s="1702">
        <f t="shared" si="42"/>
        <v>44572</v>
      </c>
      <c r="AN85" s="1702">
        <f t="shared" si="42"/>
        <v>44576</v>
      </c>
      <c r="AO85" s="1497">
        <f t="shared" si="43"/>
        <v>44421</v>
      </c>
      <c r="AP85" s="1444">
        <v>27321</v>
      </c>
      <c r="AQ85" s="1443">
        <v>44291</v>
      </c>
      <c r="AR85" s="1424">
        <f>VLOOKUP(AP85,Schedule!$B$2:$F$14923,5,0)</f>
        <v>44176</v>
      </c>
      <c r="AS85" s="1424">
        <f t="shared" si="44"/>
        <v>44541</v>
      </c>
      <c r="AY85" s="1493"/>
      <c r="AZ85" s="1739"/>
    </row>
    <row r="86" spans="1:52" s="1382" customFormat="1" ht="51.95" customHeight="1" thickBot="1">
      <c r="A86" s="1781"/>
      <c r="B86" s="1489">
        <f t="shared" si="37"/>
        <v>9</v>
      </c>
      <c r="C86" s="1490" t="str">
        <f t="shared" si="38"/>
        <v>У_С</v>
      </c>
      <c r="D86" s="1581" t="str">
        <f t="shared" si="36"/>
        <v>9У_С</v>
      </c>
      <c r="E86" s="1574" t="s">
        <v>276</v>
      </c>
      <c r="F86" s="1575" t="s">
        <v>116</v>
      </c>
      <c r="G86"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86" s="1576" t="s">
        <v>277</v>
      </c>
      <c r="I86" s="1352"/>
      <c r="J86" s="1702">
        <f t="shared" ref="J86:S95" si="45">J$75</f>
        <v>44021</v>
      </c>
      <c r="K86" s="1702">
        <f t="shared" si="45"/>
        <v>44049</v>
      </c>
      <c r="L86" s="1702">
        <f t="shared" si="45"/>
        <v>44098</v>
      </c>
      <c r="M86" s="1702">
        <f t="shared" si="45"/>
        <v>44193</v>
      </c>
      <c r="N86" s="1702">
        <f t="shared" si="45"/>
        <v>44221</v>
      </c>
      <c r="O86" s="1702">
        <f t="shared" si="45"/>
        <v>44221</v>
      </c>
      <c r="P86" s="1702">
        <f t="shared" si="45"/>
        <v>44305</v>
      </c>
      <c r="Q86" s="1702">
        <f t="shared" si="45"/>
        <v>44335</v>
      </c>
      <c r="R86" s="1702">
        <f t="shared" si="45"/>
        <v>44335</v>
      </c>
      <c r="S86" s="1702">
        <f t="shared" si="45"/>
        <v>44334</v>
      </c>
      <c r="T86" s="1702">
        <f t="shared" ref="T86:AC95" si="46">T$75</f>
        <v>44334</v>
      </c>
      <c r="U86" s="1702">
        <f t="shared" si="46"/>
        <v>44355</v>
      </c>
      <c r="V86" s="1702">
        <f t="shared" si="46"/>
        <v>44362</v>
      </c>
      <c r="W86" s="1702">
        <f t="shared" si="46"/>
        <v>44365</v>
      </c>
      <c r="X86" s="1702">
        <f t="shared" si="46"/>
        <v>44370</v>
      </c>
      <c r="Y86" s="1702">
        <f t="shared" si="46"/>
        <v>44395</v>
      </c>
      <c r="Z86" s="1702">
        <f t="shared" si="46"/>
        <v>44415</v>
      </c>
      <c r="AA86" s="1702">
        <f t="shared" si="46"/>
        <v>44442</v>
      </c>
      <c r="AB86" s="1702">
        <f t="shared" si="46"/>
        <v>44447</v>
      </c>
      <c r="AC86" s="1702">
        <f t="shared" si="46"/>
        <v>44461</v>
      </c>
      <c r="AD86" s="1702">
        <f t="shared" ref="AD86:AN95" si="47">AD$75</f>
        <v>44482</v>
      </c>
      <c r="AE86" s="1702">
        <f t="shared" si="47"/>
        <v>44489</v>
      </c>
      <c r="AF86" s="1702">
        <f t="shared" si="47"/>
        <v>44494</v>
      </c>
      <c r="AG86" s="1702">
        <f t="shared" si="47"/>
        <v>44497</v>
      </c>
      <c r="AH86" s="1702">
        <f t="shared" si="47"/>
        <v>44522</v>
      </c>
      <c r="AI86" s="1702">
        <f t="shared" si="47"/>
        <v>44542</v>
      </c>
      <c r="AJ86" s="1702">
        <f t="shared" si="47"/>
        <v>44542</v>
      </c>
      <c r="AK86" s="1702">
        <f t="shared" si="47"/>
        <v>44552</v>
      </c>
      <c r="AL86" s="1702">
        <f t="shared" si="47"/>
        <v>44568</v>
      </c>
      <c r="AM86" s="1702">
        <f t="shared" si="47"/>
        <v>44572</v>
      </c>
      <c r="AN86" s="1702">
        <f t="shared" si="47"/>
        <v>44576</v>
      </c>
      <c r="AO86" s="1497">
        <f t="shared" si="43"/>
        <v>44421</v>
      </c>
      <c r="AP86" s="1444">
        <v>27321</v>
      </c>
      <c r="AQ86" s="1443">
        <v>44291</v>
      </c>
      <c r="AR86" s="1424">
        <f>VLOOKUP(AP86,Schedule!$B$2:$F$14923,5,0)</f>
        <v>44176</v>
      </c>
      <c r="AS86" s="1424">
        <f t="shared" si="44"/>
        <v>44541</v>
      </c>
      <c r="AY86" s="1493"/>
      <c r="AZ86" s="1739"/>
    </row>
    <row r="87" spans="1:52" s="1382" customFormat="1" ht="51.95" customHeight="1" thickBot="1">
      <c r="A87" s="1781"/>
      <c r="B87" s="1489">
        <f t="shared" si="37"/>
        <v>9</v>
      </c>
      <c r="C87" s="1490" t="str">
        <f t="shared" si="38"/>
        <v>У_С</v>
      </c>
      <c r="D87" s="1581" t="str">
        <f t="shared" si="36"/>
        <v>9У_С</v>
      </c>
      <c r="E87" s="1574" t="s">
        <v>278</v>
      </c>
      <c r="F87" s="1575" t="s">
        <v>116</v>
      </c>
      <c r="G87"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87" s="1576" t="s">
        <v>279</v>
      </c>
      <c r="I87" s="1352"/>
      <c r="J87" s="1702">
        <f t="shared" si="45"/>
        <v>44021</v>
      </c>
      <c r="K87" s="1702">
        <f t="shared" si="45"/>
        <v>44049</v>
      </c>
      <c r="L87" s="1702">
        <f t="shared" si="45"/>
        <v>44098</v>
      </c>
      <c r="M87" s="1702">
        <f t="shared" si="45"/>
        <v>44193</v>
      </c>
      <c r="N87" s="1702">
        <f t="shared" si="45"/>
        <v>44221</v>
      </c>
      <c r="O87" s="1702">
        <f t="shared" si="45"/>
        <v>44221</v>
      </c>
      <c r="P87" s="1702">
        <f t="shared" si="45"/>
        <v>44305</v>
      </c>
      <c r="Q87" s="1702">
        <f t="shared" si="45"/>
        <v>44335</v>
      </c>
      <c r="R87" s="1702">
        <f t="shared" si="45"/>
        <v>44335</v>
      </c>
      <c r="S87" s="1702">
        <f t="shared" si="45"/>
        <v>44334</v>
      </c>
      <c r="T87" s="1702">
        <f t="shared" si="46"/>
        <v>44334</v>
      </c>
      <c r="U87" s="1702">
        <f t="shared" si="46"/>
        <v>44355</v>
      </c>
      <c r="V87" s="1702">
        <f t="shared" si="46"/>
        <v>44362</v>
      </c>
      <c r="W87" s="1702">
        <f t="shared" si="46"/>
        <v>44365</v>
      </c>
      <c r="X87" s="1702">
        <f t="shared" si="46"/>
        <v>44370</v>
      </c>
      <c r="Y87" s="1702">
        <f t="shared" si="46"/>
        <v>44395</v>
      </c>
      <c r="Z87" s="1702">
        <f t="shared" si="46"/>
        <v>44415</v>
      </c>
      <c r="AA87" s="1702">
        <f t="shared" si="46"/>
        <v>44442</v>
      </c>
      <c r="AB87" s="1702">
        <f t="shared" si="46"/>
        <v>44447</v>
      </c>
      <c r="AC87" s="1702">
        <f t="shared" si="46"/>
        <v>44461</v>
      </c>
      <c r="AD87" s="1702">
        <f t="shared" si="47"/>
        <v>44482</v>
      </c>
      <c r="AE87" s="1702">
        <f t="shared" si="47"/>
        <v>44489</v>
      </c>
      <c r="AF87" s="1702">
        <f t="shared" si="47"/>
        <v>44494</v>
      </c>
      <c r="AG87" s="1702">
        <f t="shared" si="47"/>
        <v>44497</v>
      </c>
      <c r="AH87" s="1702">
        <f t="shared" si="47"/>
        <v>44522</v>
      </c>
      <c r="AI87" s="1702">
        <f t="shared" si="47"/>
        <v>44542</v>
      </c>
      <c r="AJ87" s="1702">
        <f t="shared" si="47"/>
        <v>44542</v>
      </c>
      <c r="AK87" s="1702">
        <f t="shared" si="47"/>
        <v>44552</v>
      </c>
      <c r="AL87" s="1702">
        <f t="shared" si="47"/>
        <v>44568</v>
      </c>
      <c r="AM87" s="1702">
        <f t="shared" si="47"/>
        <v>44572</v>
      </c>
      <c r="AN87" s="1702">
        <f t="shared" si="47"/>
        <v>44576</v>
      </c>
      <c r="AO87" s="1497">
        <f t="shared" si="43"/>
        <v>44421</v>
      </c>
      <c r="AP87" s="1444">
        <v>27321</v>
      </c>
      <c r="AQ87" s="1443">
        <v>44291</v>
      </c>
      <c r="AR87" s="1424">
        <f>VLOOKUP(AP87,Schedule!$B$2:$F$14923,5,0)</f>
        <v>44176</v>
      </c>
      <c r="AS87" s="1424">
        <f t="shared" si="44"/>
        <v>44541</v>
      </c>
      <c r="AY87" s="1493"/>
      <c r="AZ87" s="1739"/>
    </row>
    <row r="88" spans="1:52" s="1382" customFormat="1" ht="51.95" customHeight="1" thickBot="1">
      <c r="A88" s="1781"/>
      <c r="B88" s="1489">
        <f t="shared" si="37"/>
        <v>9</v>
      </c>
      <c r="C88" s="1490" t="str">
        <f t="shared" si="38"/>
        <v>У_С</v>
      </c>
      <c r="D88" s="1581" t="str">
        <f t="shared" si="36"/>
        <v>9У_С</v>
      </c>
      <c r="E88" s="1574" t="s">
        <v>280</v>
      </c>
      <c r="F88" s="1575" t="s">
        <v>116</v>
      </c>
      <c r="G88"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88" s="1576" t="s">
        <v>281</v>
      </c>
      <c r="I88" s="1352"/>
      <c r="J88" s="1702">
        <f t="shared" si="45"/>
        <v>44021</v>
      </c>
      <c r="K88" s="1702">
        <f t="shared" si="45"/>
        <v>44049</v>
      </c>
      <c r="L88" s="1702">
        <f t="shared" si="45"/>
        <v>44098</v>
      </c>
      <c r="M88" s="1702">
        <f t="shared" si="45"/>
        <v>44193</v>
      </c>
      <c r="N88" s="1702">
        <f t="shared" si="45"/>
        <v>44221</v>
      </c>
      <c r="O88" s="1702">
        <f t="shared" si="45"/>
        <v>44221</v>
      </c>
      <c r="P88" s="1702">
        <f t="shared" si="45"/>
        <v>44305</v>
      </c>
      <c r="Q88" s="1702">
        <f t="shared" si="45"/>
        <v>44335</v>
      </c>
      <c r="R88" s="1702">
        <f t="shared" si="45"/>
        <v>44335</v>
      </c>
      <c r="S88" s="1702">
        <f t="shared" si="45"/>
        <v>44334</v>
      </c>
      <c r="T88" s="1702">
        <f t="shared" si="46"/>
        <v>44334</v>
      </c>
      <c r="U88" s="1702">
        <f t="shared" si="46"/>
        <v>44355</v>
      </c>
      <c r="V88" s="1702">
        <f t="shared" si="46"/>
        <v>44362</v>
      </c>
      <c r="W88" s="1702">
        <f t="shared" si="46"/>
        <v>44365</v>
      </c>
      <c r="X88" s="1702">
        <f t="shared" si="46"/>
        <v>44370</v>
      </c>
      <c r="Y88" s="1702">
        <f t="shared" si="46"/>
        <v>44395</v>
      </c>
      <c r="Z88" s="1702">
        <f t="shared" si="46"/>
        <v>44415</v>
      </c>
      <c r="AA88" s="1702">
        <f t="shared" si="46"/>
        <v>44442</v>
      </c>
      <c r="AB88" s="1702">
        <f t="shared" si="46"/>
        <v>44447</v>
      </c>
      <c r="AC88" s="1702">
        <f t="shared" si="46"/>
        <v>44461</v>
      </c>
      <c r="AD88" s="1702">
        <f t="shared" si="47"/>
        <v>44482</v>
      </c>
      <c r="AE88" s="1702">
        <f t="shared" si="47"/>
        <v>44489</v>
      </c>
      <c r="AF88" s="1702">
        <f t="shared" si="47"/>
        <v>44494</v>
      </c>
      <c r="AG88" s="1702">
        <f t="shared" si="47"/>
        <v>44497</v>
      </c>
      <c r="AH88" s="1702">
        <f t="shared" si="47"/>
        <v>44522</v>
      </c>
      <c r="AI88" s="1702">
        <f t="shared" si="47"/>
        <v>44542</v>
      </c>
      <c r="AJ88" s="1702">
        <f t="shared" si="47"/>
        <v>44542</v>
      </c>
      <c r="AK88" s="1702">
        <f t="shared" si="47"/>
        <v>44552</v>
      </c>
      <c r="AL88" s="1702">
        <f t="shared" si="47"/>
        <v>44568</v>
      </c>
      <c r="AM88" s="1702">
        <f t="shared" si="47"/>
        <v>44572</v>
      </c>
      <c r="AN88" s="1702">
        <f t="shared" si="47"/>
        <v>44576</v>
      </c>
      <c r="AO88" s="1497">
        <f t="shared" si="43"/>
        <v>44421</v>
      </c>
      <c r="AP88" s="1444">
        <v>27321</v>
      </c>
      <c r="AQ88" s="1443">
        <v>44291</v>
      </c>
      <c r="AR88" s="1424">
        <f>VLOOKUP(AP88,Schedule!$B$2:$F$14923,5,0)</f>
        <v>44176</v>
      </c>
      <c r="AS88" s="1424">
        <f t="shared" si="44"/>
        <v>44541</v>
      </c>
      <c r="AY88" s="1493"/>
      <c r="AZ88" s="1739"/>
    </row>
    <row r="89" spans="1:52" s="1382" customFormat="1" ht="51.95" customHeight="1" thickBot="1">
      <c r="A89" s="1781"/>
      <c r="B89" s="1489">
        <f t="shared" si="37"/>
        <v>9</v>
      </c>
      <c r="C89" s="1490" t="str">
        <f t="shared" si="38"/>
        <v>У_С</v>
      </c>
      <c r="D89" s="1581" t="str">
        <f t="shared" si="36"/>
        <v>9У_С</v>
      </c>
      <c r="E89" s="1574" t="s">
        <v>282</v>
      </c>
      <c r="F89" s="1575" t="s">
        <v>116</v>
      </c>
      <c r="G89"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89" s="1576" t="s">
        <v>283</v>
      </c>
      <c r="I89" s="1352"/>
      <c r="J89" s="1702">
        <f t="shared" si="45"/>
        <v>44021</v>
      </c>
      <c r="K89" s="1702">
        <f t="shared" si="45"/>
        <v>44049</v>
      </c>
      <c r="L89" s="1702">
        <f t="shared" si="45"/>
        <v>44098</v>
      </c>
      <c r="M89" s="1702">
        <f t="shared" si="45"/>
        <v>44193</v>
      </c>
      <c r="N89" s="1702">
        <f t="shared" si="45"/>
        <v>44221</v>
      </c>
      <c r="O89" s="1702">
        <f t="shared" si="45"/>
        <v>44221</v>
      </c>
      <c r="P89" s="1702">
        <f t="shared" si="45"/>
        <v>44305</v>
      </c>
      <c r="Q89" s="1702">
        <f t="shared" si="45"/>
        <v>44335</v>
      </c>
      <c r="R89" s="1702">
        <f t="shared" si="45"/>
        <v>44335</v>
      </c>
      <c r="S89" s="1702">
        <f t="shared" si="45"/>
        <v>44334</v>
      </c>
      <c r="T89" s="1702">
        <f t="shared" si="46"/>
        <v>44334</v>
      </c>
      <c r="U89" s="1702">
        <f t="shared" si="46"/>
        <v>44355</v>
      </c>
      <c r="V89" s="1702">
        <f t="shared" si="46"/>
        <v>44362</v>
      </c>
      <c r="W89" s="1702">
        <f t="shared" si="46"/>
        <v>44365</v>
      </c>
      <c r="X89" s="1702">
        <f t="shared" si="46"/>
        <v>44370</v>
      </c>
      <c r="Y89" s="1702">
        <f t="shared" si="46"/>
        <v>44395</v>
      </c>
      <c r="Z89" s="1702">
        <f t="shared" si="46"/>
        <v>44415</v>
      </c>
      <c r="AA89" s="1702">
        <f t="shared" si="46"/>
        <v>44442</v>
      </c>
      <c r="AB89" s="1702">
        <f t="shared" si="46"/>
        <v>44447</v>
      </c>
      <c r="AC89" s="1702">
        <f t="shared" si="46"/>
        <v>44461</v>
      </c>
      <c r="AD89" s="1702">
        <f t="shared" si="47"/>
        <v>44482</v>
      </c>
      <c r="AE89" s="1702">
        <f t="shared" si="47"/>
        <v>44489</v>
      </c>
      <c r="AF89" s="1702">
        <f t="shared" si="47"/>
        <v>44494</v>
      </c>
      <c r="AG89" s="1702">
        <f t="shared" si="47"/>
        <v>44497</v>
      </c>
      <c r="AH89" s="1702">
        <f t="shared" si="47"/>
        <v>44522</v>
      </c>
      <c r="AI89" s="1702">
        <f t="shared" si="47"/>
        <v>44542</v>
      </c>
      <c r="AJ89" s="1702">
        <f t="shared" si="47"/>
        <v>44542</v>
      </c>
      <c r="AK89" s="1702">
        <f t="shared" si="47"/>
        <v>44552</v>
      </c>
      <c r="AL89" s="1702">
        <f t="shared" si="47"/>
        <v>44568</v>
      </c>
      <c r="AM89" s="1702">
        <f t="shared" si="47"/>
        <v>44572</v>
      </c>
      <c r="AN89" s="1702">
        <f t="shared" si="47"/>
        <v>44576</v>
      </c>
      <c r="AO89" s="1497">
        <f t="shared" si="43"/>
        <v>44421</v>
      </c>
      <c r="AP89" s="1444">
        <v>39412</v>
      </c>
      <c r="AQ89" s="1443">
        <v>44760</v>
      </c>
      <c r="AR89" s="1424"/>
      <c r="AS89" s="1424"/>
      <c r="AY89" s="1493"/>
      <c r="AZ89" s="1739"/>
    </row>
    <row r="90" spans="1:52" s="1382" customFormat="1" ht="51.95" customHeight="1" thickBot="1">
      <c r="A90" s="1781"/>
      <c r="B90" s="1489">
        <f t="shared" si="37"/>
        <v>9</v>
      </c>
      <c r="C90" s="1490" t="str">
        <f t="shared" si="38"/>
        <v>У_С</v>
      </c>
      <c r="D90" s="1581" t="str">
        <f t="shared" si="36"/>
        <v>9У_С</v>
      </c>
      <c r="E90" s="1574" t="s">
        <v>284</v>
      </c>
      <c r="F90" s="1575" t="s">
        <v>116</v>
      </c>
      <c r="G90"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90" s="1576" t="s">
        <v>285</v>
      </c>
      <c r="I90" s="1352"/>
      <c r="J90" s="1702">
        <f t="shared" si="45"/>
        <v>44021</v>
      </c>
      <c r="K90" s="1702">
        <f t="shared" si="45"/>
        <v>44049</v>
      </c>
      <c r="L90" s="1702">
        <f t="shared" si="45"/>
        <v>44098</v>
      </c>
      <c r="M90" s="1702">
        <f t="shared" si="45"/>
        <v>44193</v>
      </c>
      <c r="N90" s="1702">
        <f t="shared" si="45"/>
        <v>44221</v>
      </c>
      <c r="O90" s="1702">
        <f t="shared" si="45"/>
        <v>44221</v>
      </c>
      <c r="P90" s="1702">
        <f t="shared" si="45"/>
        <v>44305</v>
      </c>
      <c r="Q90" s="1702">
        <f t="shared" si="45"/>
        <v>44335</v>
      </c>
      <c r="R90" s="1702">
        <f t="shared" si="45"/>
        <v>44335</v>
      </c>
      <c r="S90" s="1702">
        <f t="shared" si="45"/>
        <v>44334</v>
      </c>
      <c r="T90" s="1702">
        <f t="shared" si="46"/>
        <v>44334</v>
      </c>
      <c r="U90" s="1702">
        <f t="shared" si="46"/>
        <v>44355</v>
      </c>
      <c r="V90" s="1702">
        <f t="shared" si="46"/>
        <v>44362</v>
      </c>
      <c r="W90" s="1702">
        <f t="shared" si="46"/>
        <v>44365</v>
      </c>
      <c r="X90" s="1702">
        <f t="shared" si="46"/>
        <v>44370</v>
      </c>
      <c r="Y90" s="1702">
        <f t="shared" si="46"/>
        <v>44395</v>
      </c>
      <c r="Z90" s="1702">
        <f t="shared" si="46"/>
        <v>44415</v>
      </c>
      <c r="AA90" s="1702">
        <f t="shared" si="46"/>
        <v>44442</v>
      </c>
      <c r="AB90" s="1702">
        <f t="shared" si="46"/>
        <v>44447</v>
      </c>
      <c r="AC90" s="1702">
        <f t="shared" si="46"/>
        <v>44461</v>
      </c>
      <c r="AD90" s="1702">
        <f t="shared" si="47"/>
        <v>44482</v>
      </c>
      <c r="AE90" s="1702">
        <f t="shared" si="47"/>
        <v>44489</v>
      </c>
      <c r="AF90" s="1702">
        <f t="shared" si="47"/>
        <v>44494</v>
      </c>
      <c r="AG90" s="1702">
        <f t="shared" si="47"/>
        <v>44497</v>
      </c>
      <c r="AH90" s="1702">
        <f t="shared" si="47"/>
        <v>44522</v>
      </c>
      <c r="AI90" s="1702">
        <f t="shared" si="47"/>
        <v>44542</v>
      </c>
      <c r="AJ90" s="1702">
        <f t="shared" si="47"/>
        <v>44542</v>
      </c>
      <c r="AK90" s="1702">
        <f t="shared" si="47"/>
        <v>44552</v>
      </c>
      <c r="AL90" s="1702">
        <f t="shared" si="47"/>
        <v>44568</v>
      </c>
      <c r="AM90" s="1702">
        <f t="shared" si="47"/>
        <v>44572</v>
      </c>
      <c r="AN90" s="1702">
        <f t="shared" si="47"/>
        <v>44576</v>
      </c>
      <c r="AO90" s="1497">
        <f t="shared" si="43"/>
        <v>44421</v>
      </c>
      <c r="AP90" s="1444">
        <v>39419</v>
      </c>
      <c r="AQ90" s="1443">
        <v>44760</v>
      </c>
      <c r="AR90" s="1424"/>
      <c r="AS90" s="1424"/>
      <c r="AY90" s="1493"/>
      <c r="AZ90" s="1739"/>
    </row>
    <row r="91" spans="1:52" s="1382" customFormat="1" ht="51.95" customHeight="1" thickBot="1">
      <c r="A91" s="1781"/>
      <c r="B91" s="1489">
        <f t="shared" si="37"/>
        <v>9</v>
      </c>
      <c r="C91" s="1490" t="str">
        <f t="shared" si="38"/>
        <v>У_С</v>
      </c>
      <c r="D91" s="1581" t="str">
        <f t="shared" si="36"/>
        <v>9У_С</v>
      </c>
      <c r="E91" s="1574" t="s">
        <v>286</v>
      </c>
      <c r="F91" s="1575" t="s">
        <v>116</v>
      </c>
      <c r="G91"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91" s="1576" t="s">
        <v>287</v>
      </c>
      <c r="I91" s="1352"/>
      <c r="J91" s="1702">
        <f t="shared" si="45"/>
        <v>44021</v>
      </c>
      <c r="K91" s="1702">
        <f t="shared" si="45"/>
        <v>44049</v>
      </c>
      <c r="L91" s="1702">
        <f t="shared" si="45"/>
        <v>44098</v>
      </c>
      <c r="M91" s="1702">
        <f t="shared" si="45"/>
        <v>44193</v>
      </c>
      <c r="N91" s="1702">
        <f t="shared" si="45"/>
        <v>44221</v>
      </c>
      <c r="O91" s="1702">
        <f t="shared" si="45"/>
        <v>44221</v>
      </c>
      <c r="P91" s="1702">
        <f t="shared" si="45"/>
        <v>44305</v>
      </c>
      <c r="Q91" s="1702">
        <f t="shared" si="45"/>
        <v>44335</v>
      </c>
      <c r="R91" s="1702">
        <f t="shared" si="45"/>
        <v>44335</v>
      </c>
      <c r="S91" s="1702">
        <f t="shared" si="45"/>
        <v>44334</v>
      </c>
      <c r="T91" s="1702">
        <f t="shared" si="46"/>
        <v>44334</v>
      </c>
      <c r="U91" s="1702">
        <f t="shared" si="46"/>
        <v>44355</v>
      </c>
      <c r="V91" s="1702">
        <f t="shared" si="46"/>
        <v>44362</v>
      </c>
      <c r="W91" s="1702">
        <f t="shared" si="46"/>
        <v>44365</v>
      </c>
      <c r="X91" s="1702">
        <f t="shared" si="46"/>
        <v>44370</v>
      </c>
      <c r="Y91" s="1702">
        <f t="shared" si="46"/>
        <v>44395</v>
      </c>
      <c r="Z91" s="1702">
        <f t="shared" si="46"/>
        <v>44415</v>
      </c>
      <c r="AA91" s="1702">
        <f t="shared" si="46"/>
        <v>44442</v>
      </c>
      <c r="AB91" s="1702">
        <f t="shared" si="46"/>
        <v>44447</v>
      </c>
      <c r="AC91" s="1702">
        <f t="shared" si="46"/>
        <v>44461</v>
      </c>
      <c r="AD91" s="1702">
        <f t="shared" si="47"/>
        <v>44482</v>
      </c>
      <c r="AE91" s="1702">
        <f t="shared" si="47"/>
        <v>44489</v>
      </c>
      <c r="AF91" s="1702">
        <f t="shared" si="47"/>
        <v>44494</v>
      </c>
      <c r="AG91" s="1702">
        <f t="shared" si="47"/>
        <v>44497</v>
      </c>
      <c r="AH91" s="1702">
        <f t="shared" si="47"/>
        <v>44522</v>
      </c>
      <c r="AI91" s="1702">
        <f t="shared" si="47"/>
        <v>44542</v>
      </c>
      <c r="AJ91" s="1702">
        <f t="shared" si="47"/>
        <v>44542</v>
      </c>
      <c r="AK91" s="1702">
        <f t="shared" si="47"/>
        <v>44552</v>
      </c>
      <c r="AL91" s="1702">
        <f t="shared" si="47"/>
        <v>44568</v>
      </c>
      <c r="AM91" s="1702">
        <f t="shared" si="47"/>
        <v>44572</v>
      </c>
      <c r="AN91" s="1702">
        <f t="shared" si="47"/>
        <v>44576</v>
      </c>
      <c r="AO91" s="1497">
        <f t="shared" si="43"/>
        <v>44421</v>
      </c>
      <c r="AP91" s="1444">
        <v>34045</v>
      </c>
      <c r="AQ91" s="1443">
        <v>44723</v>
      </c>
      <c r="AR91" s="1424">
        <f>VLOOKUP(AP91,Schedule!$B$2:$F$14923,5,0)</f>
        <v>44723</v>
      </c>
      <c r="AS91" s="1424">
        <f t="shared" ref="AS91:AS122" si="48">AR91+365</f>
        <v>45088</v>
      </c>
      <c r="AY91" s="1493"/>
      <c r="AZ91" s="1739"/>
    </row>
    <row r="92" spans="1:52" s="1382" customFormat="1" ht="51.95" customHeight="1" thickBot="1">
      <c r="A92" s="1781"/>
      <c r="B92" s="1489">
        <f t="shared" si="37"/>
        <v>9</v>
      </c>
      <c r="C92" s="1490" t="str">
        <f t="shared" si="38"/>
        <v>У_С</v>
      </c>
      <c r="D92" s="1581" t="str">
        <f t="shared" si="36"/>
        <v>9У_С</v>
      </c>
      <c r="E92" s="1574" t="s">
        <v>288</v>
      </c>
      <c r="F92" s="1575" t="s">
        <v>116</v>
      </c>
      <c r="G92"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92" s="1576" t="s">
        <v>289</v>
      </c>
      <c r="I92" s="1352"/>
      <c r="J92" s="1702">
        <f t="shared" si="45"/>
        <v>44021</v>
      </c>
      <c r="K92" s="1702">
        <f t="shared" si="45"/>
        <v>44049</v>
      </c>
      <c r="L92" s="1702">
        <f t="shared" si="45"/>
        <v>44098</v>
      </c>
      <c r="M92" s="1702">
        <f t="shared" si="45"/>
        <v>44193</v>
      </c>
      <c r="N92" s="1702">
        <f t="shared" si="45"/>
        <v>44221</v>
      </c>
      <c r="O92" s="1702">
        <f t="shared" si="45"/>
        <v>44221</v>
      </c>
      <c r="P92" s="1702">
        <f t="shared" si="45"/>
        <v>44305</v>
      </c>
      <c r="Q92" s="1702">
        <f t="shared" si="45"/>
        <v>44335</v>
      </c>
      <c r="R92" s="1702">
        <f t="shared" si="45"/>
        <v>44335</v>
      </c>
      <c r="S92" s="1702">
        <f t="shared" si="45"/>
        <v>44334</v>
      </c>
      <c r="T92" s="1702">
        <f t="shared" si="46"/>
        <v>44334</v>
      </c>
      <c r="U92" s="1702">
        <f t="shared" si="46"/>
        <v>44355</v>
      </c>
      <c r="V92" s="1702">
        <f t="shared" si="46"/>
        <v>44362</v>
      </c>
      <c r="W92" s="1702">
        <f t="shared" si="46"/>
        <v>44365</v>
      </c>
      <c r="X92" s="1702">
        <f t="shared" si="46"/>
        <v>44370</v>
      </c>
      <c r="Y92" s="1702">
        <f t="shared" si="46"/>
        <v>44395</v>
      </c>
      <c r="Z92" s="1702">
        <f t="shared" si="46"/>
        <v>44415</v>
      </c>
      <c r="AA92" s="1702">
        <f t="shared" si="46"/>
        <v>44442</v>
      </c>
      <c r="AB92" s="1702">
        <f t="shared" si="46"/>
        <v>44447</v>
      </c>
      <c r="AC92" s="1702">
        <f t="shared" si="46"/>
        <v>44461</v>
      </c>
      <c r="AD92" s="1702">
        <f t="shared" si="47"/>
        <v>44482</v>
      </c>
      <c r="AE92" s="1702">
        <f t="shared" si="47"/>
        <v>44489</v>
      </c>
      <c r="AF92" s="1702">
        <f t="shared" si="47"/>
        <v>44494</v>
      </c>
      <c r="AG92" s="1702">
        <f t="shared" si="47"/>
        <v>44497</v>
      </c>
      <c r="AH92" s="1702">
        <f t="shared" si="47"/>
        <v>44522</v>
      </c>
      <c r="AI92" s="1702">
        <f t="shared" si="47"/>
        <v>44542</v>
      </c>
      <c r="AJ92" s="1702">
        <f t="shared" si="47"/>
        <v>44542</v>
      </c>
      <c r="AK92" s="1702">
        <f t="shared" si="47"/>
        <v>44552</v>
      </c>
      <c r="AL92" s="1702">
        <f t="shared" si="47"/>
        <v>44568</v>
      </c>
      <c r="AM92" s="1702">
        <f t="shared" si="47"/>
        <v>44572</v>
      </c>
      <c r="AN92" s="1702">
        <f t="shared" si="47"/>
        <v>44576</v>
      </c>
      <c r="AO92" s="1497">
        <f t="shared" si="43"/>
        <v>44421</v>
      </c>
      <c r="AP92" s="1444">
        <v>34045</v>
      </c>
      <c r="AQ92" s="1443">
        <v>44723</v>
      </c>
      <c r="AR92" s="1424">
        <f>VLOOKUP(AP92,Schedule!$B$2:$F$14923,5,0)</f>
        <v>44723</v>
      </c>
      <c r="AS92" s="1424">
        <f t="shared" si="48"/>
        <v>45088</v>
      </c>
      <c r="AY92" s="1493"/>
      <c r="AZ92" s="1739"/>
    </row>
    <row r="93" spans="1:52" s="1382" customFormat="1" ht="51.95" customHeight="1" thickBot="1">
      <c r="A93" s="1781"/>
      <c r="B93" s="1489">
        <f t="shared" si="37"/>
        <v>9</v>
      </c>
      <c r="C93" s="1490" t="str">
        <f t="shared" si="38"/>
        <v>У_С</v>
      </c>
      <c r="D93" s="1581" t="str">
        <f t="shared" si="36"/>
        <v>9У_С</v>
      </c>
      <c r="E93" s="1574" t="s">
        <v>290</v>
      </c>
      <c r="F93" s="1575" t="s">
        <v>116</v>
      </c>
      <c r="G93"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93" s="1576" t="s">
        <v>291</v>
      </c>
      <c r="I93" s="1352"/>
      <c r="J93" s="1702">
        <f t="shared" si="45"/>
        <v>44021</v>
      </c>
      <c r="K93" s="1702">
        <f t="shared" si="45"/>
        <v>44049</v>
      </c>
      <c r="L93" s="1702">
        <f t="shared" si="45"/>
        <v>44098</v>
      </c>
      <c r="M93" s="1702">
        <f t="shared" si="45"/>
        <v>44193</v>
      </c>
      <c r="N93" s="1702">
        <f t="shared" si="45"/>
        <v>44221</v>
      </c>
      <c r="O93" s="1702">
        <f t="shared" si="45"/>
        <v>44221</v>
      </c>
      <c r="P93" s="1702">
        <f t="shared" si="45"/>
        <v>44305</v>
      </c>
      <c r="Q93" s="1702">
        <f t="shared" si="45"/>
        <v>44335</v>
      </c>
      <c r="R93" s="1702">
        <f t="shared" si="45"/>
        <v>44335</v>
      </c>
      <c r="S93" s="1702">
        <f t="shared" si="45"/>
        <v>44334</v>
      </c>
      <c r="T93" s="1702">
        <f t="shared" si="46"/>
        <v>44334</v>
      </c>
      <c r="U93" s="1702">
        <f t="shared" si="46"/>
        <v>44355</v>
      </c>
      <c r="V93" s="1702">
        <f t="shared" si="46"/>
        <v>44362</v>
      </c>
      <c r="W93" s="1702">
        <f t="shared" si="46"/>
        <v>44365</v>
      </c>
      <c r="X93" s="1702">
        <f t="shared" si="46"/>
        <v>44370</v>
      </c>
      <c r="Y93" s="1702">
        <f t="shared" si="46"/>
        <v>44395</v>
      </c>
      <c r="Z93" s="1702">
        <f t="shared" si="46"/>
        <v>44415</v>
      </c>
      <c r="AA93" s="1702">
        <f t="shared" si="46"/>
        <v>44442</v>
      </c>
      <c r="AB93" s="1702">
        <f t="shared" si="46"/>
        <v>44447</v>
      </c>
      <c r="AC93" s="1702">
        <f t="shared" si="46"/>
        <v>44461</v>
      </c>
      <c r="AD93" s="1702">
        <f t="shared" si="47"/>
        <v>44482</v>
      </c>
      <c r="AE93" s="1702">
        <f t="shared" si="47"/>
        <v>44489</v>
      </c>
      <c r="AF93" s="1702">
        <f t="shared" si="47"/>
        <v>44494</v>
      </c>
      <c r="AG93" s="1702">
        <f t="shared" si="47"/>
        <v>44497</v>
      </c>
      <c r="AH93" s="1702">
        <f t="shared" si="47"/>
        <v>44522</v>
      </c>
      <c r="AI93" s="1702">
        <f t="shared" si="47"/>
        <v>44542</v>
      </c>
      <c r="AJ93" s="1702">
        <f t="shared" si="47"/>
        <v>44542</v>
      </c>
      <c r="AK93" s="1702">
        <f t="shared" si="47"/>
        <v>44552</v>
      </c>
      <c r="AL93" s="1702">
        <f t="shared" si="47"/>
        <v>44568</v>
      </c>
      <c r="AM93" s="1702">
        <f t="shared" si="47"/>
        <v>44572</v>
      </c>
      <c r="AN93" s="1702">
        <f t="shared" si="47"/>
        <v>44576</v>
      </c>
      <c r="AO93" s="1497">
        <f t="shared" si="43"/>
        <v>44421</v>
      </c>
      <c r="AP93" s="1444">
        <v>34045</v>
      </c>
      <c r="AQ93" s="1443">
        <v>44723</v>
      </c>
      <c r="AR93" s="1424">
        <f>VLOOKUP(AP93,Schedule!$B$2:$F$14923,5,0)</f>
        <v>44723</v>
      </c>
      <c r="AS93" s="1424">
        <f t="shared" si="48"/>
        <v>45088</v>
      </c>
      <c r="AY93" s="1493"/>
      <c r="AZ93" s="1739"/>
    </row>
    <row r="94" spans="1:52" s="1382" customFormat="1" ht="51.95" customHeight="1" thickBot="1">
      <c r="A94" s="1781"/>
      <c r="B94" s="1489">
        <f t="shared" si="37"/>
        <v>9</v>
      </c>
      <c r="C94" s="1490" t="str">
        <f t="shared" si="38"/>
        <v>У_С</v>
      </c>
      <c r="D94" s="1581" t="str">
        <f t="shared" si="36"/>
        <v>9У_С</v>
      </c>
      <c r="E94" s="1574" t="s">
        <v>292</v>
      </c>
      <c r="F94" s="1575" t="s">
        <v>116</v>
      </c>
      <c r="G94"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94" s="1576" t="s">
        <v>293</v>
      </c>
      <c r="I94" s="1352"/>
      <c r="J94" s="1702">
        <f t="shared" si="45"/>
        <v>44021</v>
      </c>
      <c r="K94" s="1702">
        <f t="shared" si="45"/>
        <v>44049</v>
      </c>
      <c r="L94" s="1702">
        <f t="shared" si="45"/>
        <v>44098</v>
      </c>
      <c r="M94" s="1702">
        <f t="shared" si="45"/>
        <v>44193</v>
      </c>
      <c r="N94" s="1702">
        <f t="shared" si="45"/>
        <v>44221</v>
      </c>
      <c r="O94" s="1702">
        <f t="shared" si="45"/>
        <v>44221</v>
      </c>
      <c r="P94" s="1702">
        <f t="shared" si="45"/>
        <v>44305</v>
      </c>
      <c r="Q94" s="1702">
        <f t="shared" si="45"/>
        <v>44335</v>
      </c>
      <c r="R94" s="1702">
        <f t="shared" si="45"/>
        <v>44335</v>
      </c>
      <c r="S94" s="1702">
        <f t="shared" si="45"/>
        <v>44334</v>
      </c>
      <c r="T94" s="1702">
        <f t="shared" si="46"/>
        <v>44334</v>
      </c>
      <c r="U94" s="1702">
        <f t="shared" si="46"/>
        <v>44355</v>
      </c>
      <c r="V94" s="1702">
        <f t="shared" si="46"/>
        <v>44362</v>
      </c>
      <c r="W94" s="1702">
        <f t="shared" si="46"/>
        <v>44365</v>
      </c>
      <c r="X94" s="1702">
        <f t="shared" si="46"/>
        <v>44370</v>
      </c>
      <c r="Y94" s="1702">
        <f t="shared" si="46"/>
        <v>44395</v>
      </c>
      <c r="Z94" s="1702">
        <f t="shared" si="46"/>
        <v>44415</v>
      </c>
      <c r="AA94" s="1702">
        <f t="shared" si="46"/>
        <v>44442</v>
      </c>
      <c r="AB94" s="1702">
        <f t="shared" si="46"/>
        <v>44447</v>
      </c>
      <c r="AC94" s="1702">
        <f t="shared" si="46"/>
        <v>44461</v>
      </c>
      <c r="AD94" s="1702">
        <f t="shared" si="47"/>
        <v>44482</v>
      </c>
      <c r="AE94" s="1702">
        <f t="shared" si="47"/>
        <v>44489</v>
      </c>
      <c r="AF94" s="1702">
        <f t="shared" si="47"/>
        <v>44494</v>
      </c>
      <c r="AG94" s="1702">
        <f t="shared" si="47"/>
        <v>44497</v>
      </c>
      <c r="AH94" s="1702">
        <f t="shared" si="47"/>
        <v>44522</v>
      </c>
      <c r="AI94" s="1702">
        <f t="shared" si="47"/>
        <v>44542</v>
      </c>
      <c r="AJ94" s="1702">
        <f t="shared" si="47"/>
        <v>44542</v>
      </c>
      <c r="AK94" s="1702">
        <f t="shared" si="47"/>
        <v>44552</v>
      </c>
      <c r="AL94" s="1702">
        <f t="shared" si="47"/>
        <v>44568</v>
      </c>
      <c r="AM94" s="1702">
        <f t="shared" si="47"/>
        <v>44572</v>
      </c>
      <c r="AN94" s="1702">
        <f t="shared" si="47"/>
        <v>44576</v>
      </c>
      <c r="AO94" s="1497">
        <f t="shared" si="43"/>
        <v>44421</v>
      </c>
      <c r="AP94" s="1444">
        <v>34045</v>
      </c>
      <c r="AQ94" s="1443">
        <v>44723</v>
      </c>
      <c r="AR94" s="1424">
        <f>VLOOKUP(AP94,Schedule!$B$2:$F$14923,5,0)</f>
        <v>44723</v>
      </c>
      <c r="AS94" s="1424">
        <f t="shared" si="48"/>
        <v>45088</v>
      </c>
      <c r="AY94" s="1493"/>
      <c r="AZ94" s="1739"/>
    </row>
    <row r="95" spans="1:52" s="1382" customFormat="1" ht="51.95" customHeight="1" thickBot="1">
      <c r="A95" s="1781"/>
      <c r="B95" s="1489">
        <f t="shared" si="37"/>
        <v>9</v>
      </c>
      <c r="C95" s="1490" t="str">
        <f t="shared" si="38"/>
        <v>У_С</v>
      </c>
      <c r="D95" s="1581" t="str">
        <f t="shared" si="36"/>
        <v>9У_С</v>
      </c>
      <c r="E95" s="1574" t="s">
        <v>294</v>
      </c>
      <c r="F95" s="1575" t="s">
        <v>116</v>
      </c>
      <c r="G95"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95" s="1576" t="s">
        <v>295</v>
      </c>
      <c r="I95" s="1352"/>
      <c r="J95" s="1702">
        <f t="shared" si="45"/>
        <v>44021</v>
      </c>
      <c r="K95" s="1702">
        <f t="shared" si="45"/>
        <v>44049</v>
      </c>
      <c r="L95" s="1702">
        <f t="shared" si="45"/>
        <v>44098</v>
      </c>
      <c r="M95" s="1702">
        <f t="shared" si="45"/>
        <v>44193</v>
      </c>
      <c r="N95" s="1702">
        <f t="shared" si="45"/>
        <v>44221</v>
      </c>
      <c r="O95" s="1702">
        <f t="shared" si="45"/>
        <v>44221</v>
      </c>
      <c r="P95" s="1702">
        <f t="shared" si="45"/>
        <v>44305</v>
      </c>
      <c r="Q95" s="1702">
        <f t="shared" si="45"/>
        <v>44335</v>
      </c>
      <c r="R95" s="1702">
        <f t="shared" si="45"/>
        <v>44335</v>
      </c>
      <c r="S95" s="1702">
        <f t="shared" si="45"/>
        <v>44334</v>
      </c>
      <c r="T95" s="1702">
        <f t="shared" si="46"/>
        <v>44334</v>
      </c>
      <c r="U95" s="1702">
        <f t="shared" si="46"/>
        <v>44355</v>
      </c>
      <c r="V95" s="1702">
        <f t="shared" si="46"/>
        <v>44362</v>
      </c>
      <c r="W95" s="1702">
        <f t="shared" si="46"/>
        <v>44365</v>
      </c>
      <c r="X95" s="1702">
        <f t="shared" si="46"/>
        <v>44370</v>
      </c>
      <c r="Y95" s="1702">
        <f t="shared" si="46"/>
        <v>44395</v>
      </c>
      <c r="Z95" s="1702">
        <f t="shared" si="46"/>
        <v>44415</v>
      </c>
      <c r="AA95" s="1702">
        <f t="shared" si="46"/>
        <v>44442</v>
      </c>
      <c r="AB95" s="1702">
        <f t="shared" si="46"/>
        <v>44447</v>
      </c>
      <c r="AC95" s="1702">
        <f t="shared" si="46"/>
        <v>44461</v>
      </c>
      <c r="AD95" s="1702">
        <f t="shared" si="47"/>
        <v>44482</v>
      </c>
      <c r="AE95" s="1702">
        <f t="shared" si="47"/>
        <v>44489</v>
      </c>
      <c r="AF95" s="1702">
        <f t="shared" si="47"/>
        <v>44494</v>
      </c>
      <c r="AG95" s="1702">
        <f t="shared" si="47"/>
        <v>44497</v>
      </c>
      <c r="AH95" s="1702">
        <f t="shared" si="47"/>
        <v>44522</v>
      </c>
      <c r="AI95" s="1702">
        <f t="shared" si="47"/>
        <v>44542</v>
      </c>
      <c r="AJ95" s="1702">
        <f t="shared" si="47"/>
        <v>44542</v>
      </c>
      <c r="AK95" s="1702">
        <f t="shared" si="47"/>
        <v>44552</v>
      </c>
      <c r="AL95" s="1702">
        <f t="shared" si="47"/>
        <v>44568</v>
      </c>
      <c r="AM95" s="1702">
        <f t="shared" si="47"/>
        <v>44572</v>
      </c>
      <c r="AN95" s="1702">
        <f t="shared" si="47"/>
        <v>44576</v>
      </c>
      <c r="AO95" s="1497">
        <f t="shared" si="43"/>
        <v>44421</v>
      </c>
      <c r="AP95" s="1444">
        <v>34045</v>
      </c>
      <c r="AQ95" s="1443">
        <v>44723</v>
      </c>
      <c r="AR95" s="1424">
        <f>VLOOKUP(AP95,Schedule!$B$2:$F$14923,5,0)</f>
        <v>44723</v>
      </c>
      <c r="AS95" s="1424">
        <f t="shared" si="48"/>
        <v>45088</v>
      </c>
      <c r="AY95" s="1493"/>
      <c r="AZ95" s="1739"/>
    </row>
    <row r="96" spans="1:52" s="1382" customFormat="1" ht="51.95" customHeight="1" thickBot="1">
      <c r="A96" s="1781"/>
      <c r="B96" s="1489">
        <f t="shared" si="37"/>
        <v>9</v>
      </c>
      <c r="C96" s="1490" t="str">
        <f t="shared" si="38"/>
        <v>У_С</v>
      </c>
      <c r="D96" s="1581" t="str">
        <f t="shared" si="36"/>
        <v>9У_С</v>
      </c>
      <c r="E96" s="1574" t="s">
        <v>296</v>
      </c>
      <c r="F96" s="1575" t="s">
        <v>116</v>
      </c>
      <c r="G96"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96" s="1576" t="s">
        <v>297</v>
      </c>
      <c r="I96" s="1352"/>
      <c r="J96" s="1702">
        <f t="shared" ref="J96:S110" si="49">J$75</f>
        <v>44021</v>
      </c>
      <c r="K96" s="1702">
        <f t="shared" si="49"/>
        <v>44049</v>
      </c>
      <c r="L96" s="1702">
        <f t="shared" si="49"/>
        <v>44098</v>
      </c>
      <c r="M96" s="1702">
        <f t="shared" si="49"/>
        <v>44193</v>
      </c>
      <c r="N96" s="1702">
        <f t="shared" si="49"/>
        <v>44221</v>
      </c>
      <c r="O96" s="1702">
        <f t="shared" si="49"/>
        <v>44221</v>
      </c>
      <c r="P96" s="1702">
        <f t="shared" si="49"/>
        <v>44305</v>
      </c>
      <c r="Q96" s="1702">
        <f t="shared" si="49"/>
        <v>44335</v>
      </c>
      <c r="R96" s="1702">
        <f t="shared" si="49"/>
        <v>44335</v>
      </c>
      <c r="S96" s="1702">
        <f t="shared" si="49"/>
        <v>44334</v>
      </c>
      <c r="T96" s="1702">
        <f t="shared" ref="T96:AC110" si="50">T$75</f>
        <v>44334</v>
      </c>
      <c r="U96" s="1702">
        <f t="shared" si="50"/>
        <v>44355</v>
      </c>
      <c r="V96" s="1702">
        <f t="shared" si="50"/>
        <v>44362</v>
      </c>
      <c r="W96" s="1702">
        <f t="shared" si="50"/>
        <v>44365</v>
      </c>
      <c r="X96" s="1702">
        <f t="shared" si="50"/>
        <v>44370</v>
      </c>
      <c r="Y96" s="1702">
        <f t="shared" si="50"/>
        <v>44395</v>
      </c>
      <c r="Z96" s="1702">
        <f t="shared" si="50"/>
        <v>44415</v>
      </c>
      <c r="AA96" s="1702">
        <f t="shared" si="50"/>
        <v>44442</v>
      </c>
      <c r="AB96" s="1702">
        <f t="shared" si="50"/>
        <v>44447</v>
      </c>
      <c r="AC96" s="1702">
        <f t="shared" si="50"/>
        <v>44461</v>
      </c>
      <c r="AD96" s="1702">
        <f t="shared" ref="AD96:AN110" si="51">AD$75</f>
        <v>44482</v>
      </c>
      <c r="AE96" s="1702">
        <f t="shared" si="51"/>
        <v>44489</v>
      </c>
      <c r="AF96" s="1702">
        <f t="shared" si="51"/>
        <v>44494</v>
      </c>
      <c r="AG96" s="1702">
        <f t="shared" si="51"/>
        <v>44497</v>
      </c>
      <c r="AH96" s="1702">
        <f t="shared" si="51"/>
        <v>44522</v>
      </c>
      <c r="AI96" s="1702">
        <f t="shared" si="51"/>
        <v>44542</v>
      </c>
      <c r="AJ96" s="1702">
        <f t="shared" si="51"/>
        <v>44542</v>
      </c>
      <c r="AK96" s="1702">
        <f t="shared" si="51"/>
        <v>44552</v>
      </c>
      <c r="AL96" s="1702">
        <f t="shared" si="51"/>
        <v>44568</v>
      </c>
      <c r="AM96" s="1702">
        <f t="shared" si="51"/>
        <v>44572</v>
      </c>
      <c r="AN96" s="1702">
        <f t="shared" si="51"/>
        <v>44576</v>
      </c>
      <c r="AO96" s="1497">
        <f t="shared" si="43"/>
        <v>44421</v>
      </c>
      <c r="AP96" s="1444">
        <v>34045</v>
      </c>
      <c r="AQ96" s="1443">
        <v>44723</v>
      </c>
      <c r="AR96" s="1424">
        <f>VLOOKUP(AP96,Schedule!$B$2:$F$14923,5,0)</f>
        <v>44723</v>
      </c>
      <c r="AS96" s="1424">
        <f t="shared" si="48"/>
        <v>45088</v>
      </c>
      <c r="AY96" s="1493"/>
      <c r="AZ96" s="1739"/>
    </row>
    <row r="97" spans="1:52" s="1382" customFormat="1" ht="51.95" customHeight="1" thickBot="1">
      <c r="A97" s="1781"/>
      <c r="B97" s="1489">
        <f t="shared" si="37"/>
        <v>9</v>
      </c>
      <c r="C97" s="1490" t="str">
        <f t="shared" si="38"/>
        <v>У_С</v>
      </c>
      <c r="D97" s="1581" t="str">
        <f t="shared" si="36"/>
        <v>9У_С</v>
      </c>
      <c r="E97" s="1574" t="s">
        <v>298</v>
      </c>
      <c r="F97" s="1575" t="s">
        <v>116</v>
      </c>
      <c r="G97"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97" s="1576" t="s">
        <v>299</v>
      </c>
      <c r="I97" s="1352"/>
      <c r="J97" s="1702">
        <f t="shared" si="49"/>
        <v>44021</v>
      </c>
      <c r="K97" s="1702">
        <f t="shared" si="49"/>
        <v>44049</v>
      </c>
      <c r="L97" s="1702">
        <f t="shared" si="49"/>
        <v>44098</v>
      </c>
      <c r="M97" s="1702">
        <f t="shared" si="49"/>
        <v>44193</v>
      </c>
      <c r="N97" s="1702">
        <f t="shared" si="49"/>
        <v>44221</v>
      </c>
      <c r="O97" s="1702">
        <f t="shared" si="49"/>
        <v>44221</v>
      </c>
      <c r="P97" s="1702">
        <f t="shared" si="49"/>
        <v>44305</v>
      </c>
      <c r="Q97" s="1702">
        <f t="shared" si="49"/>
        <v>44335</v>
      </c>
      <c r="R97" s="1702">
        <f t="shared" si="49"/>
        <v>44335</v>
      </c>
      <c r="S97" s="1702">
        <f t="shared" si="49"/>
        <v>44334</v>
      </c>
      <c r="T97" s="1702">
        <f t="shared" si="50"/>
        <v>44334</v>
      </c>
      <c r="U97" s="1702">
        <f t="shared" si="50"/>
        <v>44355</v>
      </c>
      <c r="V97" s="1702">
        <f t="shared" si="50"/>
        <v>44362</v>
      </c>
      <c r="W97" s="1702">
        <f t="shared" si="50"/>
        <v>44365</v>
      </c>
      <c r="X97" s="1702">
        <f t="shared" si="50"/>
        <v>44370</v>
      </c>
      <c r="Y97" s="1702">
        <f t="shared" si="50"/>
        <v>44395</v>
      </c>
      <c r="Z97" s="1702">
        <f t="shared" si="50"/>
        <v>44415</v>
      </c>
      <c r="AA97" s="1702">
        <f t="shared" si="50"/>
        <v>44442</v>
      </c>
      <c r="AB97" s="1702">
        <f t="shared" si="50"/>
        <v>44447</v>
      </c>
      <c r="AC97" s="1702">
        <f t="shared" si="50"/>
        <v>44461</v>
      </c>
      <c r="AD97" s="1702">
        <f t="shared" si="51"/>
        <v>44482</v>
      </c>
      <c r="AE97" s="1702">
        <f t="shared" si="51"/>
        <v>44489</v>
      </c>
      <c r="AF97" s="1702">
        <f t="shared" si="51"/>
        <v>44494</v>
      </c>
      <c r="AG97" s="1702">
        <f t="shared" si="51"/>
        <v>44497</v>
      </c>
      <c r="AH97" s="1702">
        <f t="shared" si="51"/>
        <v>44522</v>
      </c>
      <c r="AI97" s="1702">
        <f t="shared" si="51"/>
        <v>44542</v>
      </c>
      <c r="AJ97" s="1702">
        <f t="shared" si="51"/>
        <v>44542</v>
      </c>
      <c r="AK97" s="1702">
        <f t="shared" si="51"/>
        <v>44552</v>
      </c>
      <c r="AL97" s="1702">
        <f t="shared" si="51"/>
        <v>44568</v>
      </c>
      <c r="AM97" s="1702">
        <f t="shared" si="51"/>
        <v>44572</v>
      </c>
      <c r="AN97" s="1702">
        <f t="shared" si="51"/>
        <v>44576</v>
      </c>
      <c r="AO97" s="1497">
        <f t="shared" si="43"/>
        <v>44421</v>
      </c>
      <c r="AP97" s="1444">
        <v>38997</v>
      </c>
      <c r="AQ97" s="1443">
        <v>45168</v>
      </c>
      <c r="AR97" s="1424">
        <f>VLOOKUP(AP97,Schedule!$B$2:$F$14923,5,0)</f>
        <v>45268</v>
      </c>
      <c r="AS97" s="1424">
        <f t="shared" si="48"/>
        <v>45633</v>
      </c>
      <c r="AY97" s="1493"/>
      <c r="AZ97" s="1739"/>
    </row>
    <row r="98" spans="1:52" s="1382" customFormat="1" ht="51.95" customHeight="1" thickBot="1">
      <c r="A98" s="1781"/>
      <c r="B98" s="1489">
        <f t="shared" si="37"/>
        <v>9</v>
      </c>
      <c r="C98" s="1490" t="str">
        <f t="shared" si="38"/>
        <v>У_С</v>
      </c>
      <c r="D98" s="1581" t="str">
        <f t="shared" si="36"/>
        <v>9У_С</v>
      </c>
      <c r="E98" s="1574" t="s">
        <v>300</v>
      </c>
      <c r="F98" s="1575" t="s">
        <v>116</v>
      </c>
      <c r="G98"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98" s="1576" t="s">
        <v>301</v>
      </c>
      <c r="I98" s="1352"/>
      <c r="J98" s="1702">
        <f t="shared" si="49"/>
        <v>44021</v>
      </c>
      <c r="K98" s="1702">
        <f t="shared" si="49"/>
        <v>44049</v>
      </c>
      <c r="L98" s="1702">
        <f t="shared" si="49"/>
        <v>44098</v>
      </c>
      <c r="M98" s="1702">
        <f t="shared" si="49"/>
        <v>44193</v>
      </c>
      <c r="N98" s="1702">
        <f t="shared" si="49"/>
        <v>44221</v>
      </c>
      <c r="O98" s="1702">
        <f t="shared" si="49"/>
        <v>44221</v>
      </c>
      <c r="P98" s="1702">
        <f t="shared" si="49"/>
        <v>44305</v>
      </c>
      <c r="Q98" s="1702">
        <f t="shared" si="49"/>
        <v>44335</v>
      </c>
      <c r="R98" s="1702">
        <f t="shared" si="49"/>
        <v>44335</v>
      </c>
      <c r="S98" s="1702">
        <f t="shared" si="49"/>
        <v>44334</v>
      </c>
      <c r="T98" s="1702">
        <f t="shared" si="50"/>
        <v>44334</v>
      </c>
      <c r="U98" s="1702">
        <f t="shared" si="50"/>
        <v>44355</v>
      </c>
      <c r="V98" s="1702">
        <f t="shared" si="50"/>
        <v>44362</v>
      </c>
      <c r="W98" s="1702">
        <f t="shared" si="50"/>
        <v>44365</v>
      </c>
      <c r="X98" s="1702">
        <f t="shared" si="50"/>
        <v>44370</v>
      </c>
      <c r="Y98" s="1702">
        <f t="shared" si="50"/>
        <v>44395</v>
      </c>
      <c r="Z98" s="1702">
        <f t="shared" si="50"/>
        <v>44415</v>
      </c>
      <c r="AA98" s="1702">
        <f t="shared" si="50"/>
        <v>44442</v>
      </c>
      <c r="AB98" s="1702">
        <f t="shared" si="50"/>
        <v>44447</v>
      </c>
      <c r="AC98" s="1702">
        <f t="shared" si="50"/>
        <v>44461</v>
      </c>
      <c r="AD98" s="1702">
        <f t="shared" si="51"/>
        <v>44482</v>
      </c>
      <c r="AE98" s="1702">
        <f t="shared" si="51"/>
        <v>44489</v>
      </c>
      <c r="AF98" s="1702">
        <f t="shared" si="51"/>
        <v>44494</v>
      </c>
      <c r="AG98" s="1702">
        <f t="shared" si="51"/>
        <v>44497</v>
      </c>
      <c r="AH98" s="1702">
        <f t="shared" si="51"/>
        <v>44522</v>
      </c>
      <c r="AI98" s="1702">
        <f t="shared" si="51"/>
        <v>44542</v>
      </c>
      <c r="AJ98" s="1702">
        <f t="shared" si="51"/>
        <v>44542</v>
      </c>
      <c r="AK98" s="1702">
        <f t="shared" si="51"/>
        <v>44552</v>
      </c>
      <c r="AL98" s="1702">
        <f t="shared" si="51"/>
        <v>44568</v>
      </c>
      <c r="AM98" s="1702">
        <f t="shared" si="51"/>
        <v>44572</v>
      </c>
      <c r="AN98" s="1702">
        <f t="shared" si="51"/>
        <v>44576</v>
      </c>
      <c r="AO98" s="1497">
        <f t="shared" si="43"/>
        <v>44421</v>
      </c>
      <c r="AP98" s="1444">
        <v>38996</v>
      </c>
      <c r="AQ98" s="1443">
        <v>45168</v>
      </c>
      <c r="AR98" s="1424">
        <f>VLOOKUP(AP98,Schedule!$B$2:$F$14923,5,0)</f>
        <v>45268</v>
      </c>
      <c r="AS98" s="1424">
        <f t="shared" si="48"/>
        <v>45633</v>
      </c>
      <c r="AY98" s="1493"/>
      <c r="AZ98" s="1739"/>
    </row>
    <row r="99" spans="1:52" s="1382" customFormat="1" ht="51.95" customHeight="1" thickBot="1">
      <c r="A99" s="1781"/>
      <c r="B99" s="1489">
        <f t="shared" si="37"/>
        <v>9</v>
      </c>
      <c r="C99" s="1490" t="str">
        <f t="shared" si="38"/>
        <v>У_С</v>
      </c>
      <c r="D99" s="1581" t="str">
        <f t="shared" si="36"/>
        <v>9У_С</v>
      </c>
      <c r="E99" s="1574" t="s">
        <v>302</v>
      </c>
      <c r="F99" s="1575" t="s">
        <v>116</v>
      </c>
      <c r="G99"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99" s="1576" t="s">
        <v>303</v>
      </c>
      <c r="I99" s="1352"/>
      <c r="J99" s="1702">
        <f t="shared" si="49"/>
        <v>44021</v>
      </c>
      <c r="K99" s="1702">
        <f t="shared" si="49"/>
        <v>44049</v>
      </c>
      <c r="L99" s="1702">
        <f t="shared" si="49"/>
        <v>44098</v>
      </c>
      <c r="M99" s="1702">
        <f t="shared" si="49"/>
        <v>44193</v>
      </c>
      <c r="N99" s="1702">
        <f t="shared" si="49"/>
        <v>44221</v>
      </c>
      <c r="O99" s="1702">
        <f t="shared" si="49"/>
        <v>44221</v>
      </c>
      <c r="P99" s="1702">
        <f t="shared" si="49"/>
        <v>44305</v>
      </c>
      <c r="Q99" s="1702">
        <f t="shared" si="49"/>
        <v>44335</v>
      </c>
      <c r="R99" s="1702">
        <f t="shared" si="49"/>
        <v>44335</v>
      </c>
      <c r="S99" s="1702">
        <f t="shared" si="49"/>
        <v>44334</v>
      </c>
      <c r="T99" s="1702">
        <f t="shared" si="50"/>
        <v>44334</v>
      </c>
      <c r="U99" s="1702">
        <f t="shared" si="50"/>
        <v>44355</v>
      </c>
      <c r="V99" s="1702">
        <f t="shared" si="50"/>
        <v>44362</v>
      </c>
      <c r="W99" s="1702">
        <f t="shared" si="50"/>
        <v>44365</v>
      </c>
      <c r="X99" s="1702">
        <f t="shared" si="50"/>
        <v>44370</v>
      </c>
      <c r="Y99" s="1702">
        <f t="shared" si="50"/>
        <v>44395</v>
      </c>
      <c r="Z99" s="1702">
        <f t="shared" si="50"/>
        <v>44415</v>
      </c>
      <c r="AA99" s="1702">
        <f t="shared" si="50"/>
        <v>44442</v>
      </c>
      <c r="AB99" s="1702">
        <f t="shared" si="50"/>
        <v>44447</v>
      </c>
      <c r="AC99" s="1702">
        <f t="shared" si="50"/>
        <v>44461</v>
      </c>
      <c r="AD99" s="1702">
        <f t="shared" si="51"/>
        <v>44482</v>
      </c>
      <c r="AE99" s="1702">
        <f t="shared" si="51"/>
        <v>44489</v>
      </c>
      <c r="AF99" s="1702">
        <f t="shared" si="51"/>
        <v>44494</v>
      </c>
      <c r="AG99" s="1702">
        <f t="shared" si="51"/>
        <v>44497</v>
      </c>
      <c r="AH99" s="1702">
        <f t="shared" si="51"/>
        <v>44522</v>
      </c>
      <c r="AI99" s="1702">
        <f t="shared" si="51"/>
        <v>44542</v>
      </c>
      <c r="AJ99" s="1702">
        <f t="shared" si="51"/>
        <v>44542</v>
      </c>
      <c r="AK99" s="1702">
        <f t="shared" si="51"/>
        <v>44552</v>
      </c>
      <c r="AL99" s="1702">
        <f t="shared" si="51"/>
        <v>44568</v>
      </c>
      <c r="AM99" s="1702">
        <f t="shared" si="51"/>
        <v>44572</v>
      </c>
      <c r="AN99" s="1702">
        <f t="shared" si="51"/>
        <v>44576</v>
      </c>
      <c r="AO99" s="1497">
        <f t="shared" si="43"/>
        <v>44421</v>
      </c>
      <c r="AP99" s="1444">
        <v>27913</v>
      </c>
      <c r="AQ99" s="1443">
        <v>45069</v>
      </c>
      <c r="AR99" s="1424">
        <f>VLOOKUP(AP99,Schedule!$B$2:$F$14923,5,0)</f>
        <v>45029</v>
      </c>
      <c r="AS99" s="1424">
        <f t="shared" si="48"/>
        <v>45394</v>
      </c>
      <c r="AY99" s="1493"/>
      <c r="AZ99" s="1739"/>
    </row>
    <row r="100" spans="1:52" s="1382" customFormat="1" ht="51.95" customHeight="1" thickBot="1">
      <c r="A100" s="1781"/>
      <c r="B100" s="1489">
        <f t="shared" si="37"/>
        <v>9</v>
      </c>
      <c r="C100" s="1490" t="str">
        <f t="shared" si="38"/>
        <v>У_С</v>
      </c>
      <c r="D100" s="1581" t="str">
        <f t="shared" si="36"/>
        <v>9У_С</v>
      </c>
      <c r="E100" s="1574" t="s">
        <v>304</v>
      </c>
      <c r="F100" s="1575" t="s">
        <v>116</v>
      </c>
      <c r="G100"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100" s="1576" t="s">
        <v>305</v>
      </c>
      <c r="I100" s="1352"/>
      <c r="J100" s="1702">
        <f t="shared" si="49"/>
        <v>44021</v>
      </c>
      <c r="K100" s="1702">
        <f t="shared" si="49"/>
        <v>44049</v>
      </c>
      <c r="L100" s="1702">
        <f t="shared" si="49"/>
        <v>44098</v>
      </c>
      <c r="M100" s="1702">
        <f t="shared" si="49"/>
        <v>44193</v>
      </c>
      <c r="N100" s="1702">
        <f t="shared" si="49"/>
        <v>44221</v>
      </c>
      <c r="O100" s="1702">
        <f t="shared" si="49"/>
        <v>44221</v>
      </c>
      <c r="P100" s="1702">
        <f t="shared" si="49"/>
        <v>44305</v>
      </c>
      <c r="Q100" s="1702">
        <f t="shared" si="49"/>
        <v>44335</v>
      </c>
      <c r="R100" s="1702">
        <f t="shared" si="49"/>
        <v>44335</v>
      </c>
      <c r="S100" s="1702">
        <f t="shared" si="49"/>
        <v>44334</v>
      </c>
      <c r="T100" s="1702">
        <f t="shared" si="50"/>
        <v>44334</v>
      </c>
      <c r="U100" s="1702">
        <f t="shared" si="50"/>
        <v>44355</v>
      </c>
      <c r="V100" s="1702">
        <f t="shared" si="50"/>
        <v>44362</v>
      </c>
      <c r="W100" s="1702">
        <f t="shared" si="50"/>
        <v>44365</v>
      </c>
      <c r="X100" s="1702">
        <f t="shared" si="50"/>
        <v>44370</v>
      </c>
      <c r="Y100" s="1702">
        <f t="shared" si="50"/>
        <v>44395</v>
      </c>
      <c r="Z100" s="1702">
        <f t="shared" si="50"/>
        <v>44415</v>
      </c>
      <c r="AA100" s="1702">
        <f t="shared" si="50"/>
        <v>44442</v>
      </c>
      <c r="AB100" s="1702">
        <f t="shared" si="50"/>
        <v>44447</v>
      </c>
      <c r="AC100" s="1702">
        <f t="shared" si="50"/>
        <v>44461</v>
      </c>
      <c r="AD100" s="1702">
        <f t="shared" si="51"/>
        <v>44482</v>
      </c>
      <c r="AE100" s="1702">
        <f t="shared" si="51"/>
        <v>44489</v>
      </c>
      <c r="AF100" s="1702">
        <f t="shared" si="51"/>
        <v>44494</v>
      </c>
      <c r="AG100" s="1702">
        <f t="shared" si="51"/>
        <v>44497</v>
      </c>
      <c r="AH100" s="1702">
        <f t="shared" si="51"/>
        <v>44522</v>
      </c>
      <c r="AI100" s="1702">
        <f t="shared" si="51"/>
        <v>44542</v>
      </c>
      <c r="AJ100" s="1702">
        <f t="shared" si="51"/>
        <v>44542</v>
      </c>
      <c r="AK100" s="1702">
        <f t="shared" si="51"/>
        <v>44552</v>
      </c>
      <c r="AL100" s="1702">
        <f t="shared" si="51"/>
        <v>44568</v>
      </c>
      <c r="AM100" s="1702">
        <f t="shared" si="51"/>
        <v>44572</v>
      </c>
      <c r="AN100" s="1702">
        <f t="shared" si="51"/>
        <v>44576</v>
      </c>
      <c r="AO100" s="1497">
        <f t="shared" si="43"/>
        <v>44421</v>
      </c>
      <c r="AP100" s="1444">
        <v>27913</v>
      </c>
      <c r="AQ100" s="1443">
        <v>45069</v>
      </c>
      <c r="AR100" s="1424">
        <f>VLOOKUP(AP100,Schedule!$B$2:$F$14923,5,0)</f>
        <v>45029</v>
      </c>
      <c r="AS100" s="1424">
        <f t="shared" si="48"/>
        <v>45394</v>
      </c>
      <c r="AY100" s="1493"/>
      <c r="AZ100" s="1739"/>
    </row>
    <row r="101" spans="1:52" s="1382" customFormat="1" ht="51.95" customHeight="1" thickBot="1">
      <c r="A101" s="1781"/>
      <c r="B101" s="1489">
        <f t="shared" si="37"/>
        <v>9</v>
      </c>
      <c r="C101" s="1490" t="str">
        <f t="shared" si="38"/>
        <v>У_С</v>
      </c>
      <c r="D101" s="1581" t="str">
        <f t="shared" si="36"/>
        <v>9У_С</v>
      </c>
      <c r="E101" s="1574" t="s">
        <v>306</v>
      </c>
      <c r="F101" s="1575" t="s">
        <v>116</v>
      </c>
      <c r="G101"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101" s="1576" t="s">
        <v>307</v>
      </c>
      <c r="I101" s="1352"/>
      <c r="J101" s="1702">
        <f t="shared" si="49"/>
        <v>44021</v>
      </c>
      <c r="K101" s="1702">
        <f t="shared" si="49"/>
        <v>44049</v>
      </c>
      <c r="L101" s="1702">
        <f t="shared" si="49"/>
        <v>44098</v>
      </c>
      <c r="M101" s="1702">
        <f t="shared" si="49"/>
        <v>44193</v>
      </c>
      <c r="N101" s="1702">
        <f t="shared" si="49"/>
        <v>44221</v>
      </c>
      <c r="O101" s="1702">
        <f t="shared" si="49"/>
        <v>44221</v>
      </c>
      <c r="P101" s="1702">
        <f t="shared" si="49"/>
        <v>44305</v>
      </c>
      <c r="Q101" s="1702">
        <f t="shared" si="49"/>
        <v>44335</v>
      </c>
      <c r="R101" s="1702">
        <f t="shared" si="49"/>
        <v>44335</v>
      </c>
      <c r="S101" s="1702">
        <f t="shared" si="49"/>
        <v>44334</v>
      </c>
      <c r="T101" s="1702">
        <f t="shared" si="50"/>
        <v>44334</v>
      </c>
      <c r="U101" s="1702">
        <f t="shared" si="50"/>
        <v>44355</v>
      </c>
      <c r="V101" s="1702">
        <f t="shared" si="50"/>
        <v>44362</v>
      </c>
      <c r="W101" s="1702">
        <f t="shared" si="50"/>
        <v>44365</v>
      </c>
      <c r="X101" s="1702">
        <f t="shared" si="50"/>
        <v>44370</v>
      </c>
      <c r="Y101" s="1702">
        <f t="shared" si="50"/>
        <v>44395</v>
      </c>
      <c r="Z101" s="1702">
        <f t="shared" si="50"/>
        <v>44415</v>
      </c>
      <c r="AA101" s="1702">
        <f t="shared" si="50"/>
        <v>44442</v>
      </c>
      <c r="AB101" s="1702">
        <f t="shared" si="50"/>
        <v>44447</v>
      </c>
      <c r="AC101" s="1702">
        <f t="shared" si="50"/>
        <v>44461</v>
      </c>
      <c r="AD101" s="1702">
        <f t="shared" si="51"/>
        <v>44482</v>
      </c>
      <c r="AE101" s="1702">
        <f t="shared" si="51"/>
        <v>44489</v>
      </c>
      <c r="AF101" s="1702">
        <f t="shared" si="51"/>
        <v>44494</v>
      </c>
      <c r="AG101" s="1702">
        <f t="shared" si="51"/>
        <v>44497</v>
      </c>
      <c r="AH101" s="1702">
        <f t="shared" si="51"/>
        <v>44522</v>
      </c>
      <c r="AI101" s="1702">
        <f t="shared" si="51"/>
        <v>44542</v>
      </c>
      <c r="AJ101" s="1702">
        <f t="shared" si="51"/>
        <v>44542</v>
      </c>
      <c r="AK101" s="1702">
        <f t="shared" si="51"/>
        <v>44552</v>
      </c>
      <c r="AL101" s="1702">
        <f t="shared" si="51"/>
        <v>44568</v>
      </c>
      <c r="AM101" s="1702">
        <f t="shared" si="51"/>
        <v>44572</v>
      </c>
      <c r="AN101" s="1702">
        <f t="shared" si="51"/>
        <v>44576</v>
      </c>
      <c r="AO101" s="1497">
        <f t="shared" si="43"/>
        <v>44421</v>
      </c>
      <c r="AP101" s="1444">
        <v>27939</v>
      </c>
      <c r="AQ101" s="1443">
        <v>45069</v>
      </c>
      <c r="AR101" s="1424">
        <f>VLOOKUP(AP101,Schedule!$B$2:$F$14923,5,0)</f>
        <v>45029</v>
      </c>
      <c r="AS101" s="1424">
        <f t="shared" si="48"/>
        <v>45394</v>
      </c>
      <c r="AY101" s="1493"/>
      <c r="AZ101" s="1739"/>
    </row>
    <row r="102" spans="1:52" s="1382" customFormat="1" ht="51.95" customHeight="1" thickBot="1">
      <c r="A102" s="1781"/>
      <c r="B102" s="1489">
        <f t="shared" si="37"/>
        <v>9</v>
      </c>
      <c r="C102" s="1490" t="str">
        <f t="shared" si="38"/>
        <v>У_С</v>
      </c>
      <c r="D102" s="1581" t="str">
        <f t="shared" si="36"/>
        <v>9У_С</v>
      </c>
      <c r="E102" s="1574" t="s">
        <v>308</v>
      </c>
      <c r="F102" s="1575" t="s">
        <v>116</v>
      </c>
      <c r="G102"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102" s="1576" t="s">
        <v>309</v>
      </c>
      <c r="I102" s="1352"/>
      <c r="J102" s="1702">
        <f t="shared" si="49"/>
        <v>44021</v>
      </c>
      <c r="K102" s="1702">
        <f t="shared" si="49"/>
        <v>44049</v>
      </c>
      <c r="L102" s="1702">
        <f t="shared" si="49"/>
        <v>44098</v>
      </c>
      <c r="M102" s="1702">
        <f t="shared" si="49"/>
        <v>44193</v>
      </c>
      <c r="N102" s="1702">
        <f t="shared" si="49"/>
        <v>44221</v>
      </c>
      <c r="O102" s="1702">
        <f t="shared" si="49"/>
        <v>44221</v>
      </c>
      <c r="P102" s="1702">
        <f t="shared" si="49"/>
        <v>44305</v>
      </c>
      <c r="Q102" s="1702">
        <f t="shared" si="49"/>
        <v>44335</v>
      </c>
      <c r="R102" s="1702">
        <f t="shared" si="49"/>
        <v>44335</v>
      </c>
      <c r="S102" s="1702">
        <f t="shared" si="49"/>
        <v>44334</v>
      </c>
      <c r="T102" s="1702">
        <f t="shared" si="50"/>
        <v>44334</v>
      </c>
      <c r="U102" s="1702">
        <f t="shared" si="50"/>
        <v>44355</v>
      </c>
      <c r="V102" s="1702">
        <f t="shared" si="50"/>
        <v>44362</v>
      </c>
      <c r="W102" s="1702">
        <f t="shared" si="50"/>
        <v>44365</v>
      </c>
      <c r="X102" s="1702">
        <f t="shared" si="50"/>
        <v>44370</v>
      </c>
      <c r="Y102" s="1702">
        <f t="shared" si="50"/>
        <v>44395</v>
      </c>
      <c r="Z102" s="1702">
        <f t="shared" si="50"/>
        <v>44415</v>
      </c>
      <c r="AA102" s="1702">
        <f t="shared" si="50"/>
        <v>44442</v>
      </c>
      <c r="AB102" s="1702">
        <f t="shared" si="50"/>
        <v>44447</v>
      </c>
      <c r="AC102" s="1702">
        <f t="shared" si="50"/>
        <v>44461</v>
      </c>
      <c r="AD102" s="1702">
        <f t="shared" si="51"/>
        <v>44482</v>
      </c>
      <c r="AE102" s="1702">
        <f t="shared" si="51"/>
        <v>44489</v>
      </c>
      <c r="AF102" s="1702">
        <f t="shared" si="51"/>
        <v>44494</v>
      </c>
      <c r="AG102" s="1702">
        <f t="shared" si="51"/>
        <v>44497</v>
      </c>
      <c r="AH102" s="1702">
        <f t="shared" si="51"/>
        <v>44522</v>
      </c>
      <c r="AI102" s="1702">
        <f t="shared" si="51"/>
        <v>44542</v>
      </c>
      <c r="AJ102" s="1702">
        <f t="shared" si="51"/>
        <v>44542</v>
      </c>
      <c r="AK102" s="1702">
        <f t="shared" si="51"/>
        <v>44552</v>
      </c>
      <c r="AL102" s="1702">
        <f t="shared" si="51"/>
        <v>44568</v>
      </c>
      <c r="AM102" s="1702">
        <f t="shared" si="51"/>
        <v>44572</v>
      </c>
      <c r="AN102" s="1702">
        <f t="shared" si="51"/>
        <v>44576</v>
      </c>
      <c r="AO102" s="1497">
        <f t="shared" si="43"/>
        <v>44421</v>
      </c>
      <c r="AP102" s="1444">
        <v>34355</v>
      </c>
      <c r="AQ102" s="1443">
        <v>45413</v>
      </c>
      <c r="AR102" s="1424">
        <f>VLOOKUP(AP102,Schedule!$B$2:$F$14923,5,0)</f>
        <v>45413</v>
      </c>
      <c r="AS102" s="1424">
        <f t="shared" si="48"/>
        <v>45778</v>
      </c>
      <c r="AY102" s="1493"/>
      <c r="AZ102" s="1739"/>
    </row>
    <row r="103" spans="1:52" s="1382" customFormat="1" ht="51.95" customHeight="1" thickBot="1">
      <c r="A103" s="1781"/>
      <c r="B103" s="1489">
        <f t="shared" si="37"/>
        <v>9</v>
      </c>
      <c r="C103" s="1490" t="str">
        <f t="shared" si="38"/>
        <v>У_С</v>
      </c>
      <c r="D103" s="1581" t="str">
        <f t="shared" si="36"/>
        <v>9У_С</v>
      </c>
      <c r="E103" s="1574" t="s">
        <v>310</v>
      </c>
      <c r="F103" s="1583" t="s">
        <v>116</v>
      </c>
      <c r="G103"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103" s="1576" t="s">
        <v>311</v>
      </c>
      <c r="I103" s="1352"/>
      <c r="J103" s="1702">
        <f t="shared" si="49"/>
        <v>44021</v>
      </c>
      <c r="K103" s="1702">
        <f t="shared" si="49"/>
        <v>44049</v>
      </c>
      <c r="L103" s="1702">
        <f t="shared" si="49"/>
        <v>44098</v>
      </c>
      <c r="M103" s="1702">
        <f t="shared" si="49"/>
        <v>44193</v>
      </c>
      <c r="N103" s="1702">
        <f t="shared" si="49"/>
        <v>44221</v>
      </c>
      <c r="O103" s="1702">
        <f t="shared" si="49"/>
        <v>44221</v>
      </c>
      <c r="P103" s="1702">
        <f t="shared" si="49"/>
        <v>44305</v>
      </c>
      <c r="Q103" s="1702">
        <f t="shared" si="49"/>
        <v>44335</v>
      </c>
      <c r="R103" s="1702">
        <f t="shared" si="49"/>
        <v>44335</v>
      </c>
      <c r="S103" s="1702">
        <f t="shared" si="49"/>
        <v>44334</v>
      </c>
      <c r="T103" s="1702">
        <f t="shared" si="50"/>
        <v>44334</v>
      </c>
      <c r="U103" s="1702">
        <f t="shared" si="50"/>
        <v>44355</v>
      </c>
      <c r="V103" s="1702">
        <f t="shared" si="50"/>
        <v>44362</v>
      </c>
      <c r="W103" s="1702">
        <f t="shared" si="50"/>
        <v>44365</v>
      </c>
      <c r="X103" s="1702">
        <f t="shared" si="50"/>
        <v>44370</v>
      </c>
      <c r="Y103" s="1702">
        <f t="shared" si="50"/>
        <v>44395</v>
      </c>
      <c r="Z103" s="1702">
        <f t="shared" si="50"/>
        <v>44415</v>
      </c>
      <c r="AA103" s="1702">
        <f t="shared" si="50"/>
        <v>44442</v>
      </c>
      <c r="AB103" s="1702">
        <f t="shared" si="50"/>
        <v>44447</v>
      </c>
      <c r="AC103" s="1702">
        <f t="shared" si="50"/>
        <v>44461</v>
      </c>
      <c r="AD103" s="1702">
        <f t="shared" si="51"/>
        <v>44482</v>
      </c>
      <c r="AE103" s="1702">
        <f t="shared" si="51"/>
        <v>44489</v>
      </c>
      <c r="AF103" s="1702">
        <f t="shared" si="51"/>
        <v>44494</v>
      </c>
      <c r="AG103" s="1702">
        <f t="shared" si="51"/>
        <v>44497</v>
      </c>
      <c r="AH103" s="1702">
        <f t="shared" si="51"/>
        <v>44522</v>
      </c>
      <c r="AI103" s="1702">
        <f t="shared" si="51"/>
        <v>44542</v>
      </c>
      <c r="AJ103" s="1702">
        <f t="shared" si="51"/>
        <v>44542</v>
      </c>
      <c r="AK103" s="1702">
        <f t="shared" si="51"/>
        <v>44552</v>
      </c>
      <c r="AL103" s="1702">
        <f t="shared" si="51"/>
        <v>44568</v>
      </c>
      <c r="AM103" s="1702">
        <f t="shared" si="51"/>
        <v>44572</v>
      </c>
      <c r="AN103" s="1702">
        <f t="shared" si="51"/>
        <v>44576</v>
      </c>
      <c r="AO103" s="1497">
        <f t="shared" si="43"/>
        <v>44421</v>
      </c>
      <c r="AP103" s="1444">
        <v>34355</v>
      </c>
      <c r="AQ103" s="1443">
        <v>45413</v>
      </c>
      <c r="AR103" s="1424">
        <f>VLOOKUP(AP103,Schedule!$B$2:$F$14923,5,0)</f>
        <v>45413</v>
      </c>
      <c r="AS103" s="1424">
        <f t="shared" si="48"/>
        <v>45778</v>
      </c>
      <c r="AY103" s="1493"/>
      <c r="AZ103" s="1739"/>
    </row>
    <row r="104" spans="1:52" s="1382" customFormat="1" ht="51.95" customHeight="1" thickBot="1">
      <c r="A104" s="1781"/>
      <c r="B104" s="1489">
        <f t="shared" si="37"/>
        <v>9</v>
      </c>
      <c r="C104" s="1490" t="str">
        <f t="shared" si="38"/>
        <v>У_С</v>
      </c>
      <c r="D104" s="1581" t="str">
        <f t="shared" si="36"/>
        <v>9У_С</v>
      </c>
      <c r="E104" s="1574" t="s">
        <v>312</v>
      </c>
      <c r="F104" s="1575" t="s">
        <v>116</v>
      </c>
      <c r="G104"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104" s="1576" t="s">
        <v>313</v>
      </c>
      <c r="I104" s="1352"/>
      <c r="J104" s="1702">
        <f t="shared" si="49"/>
        <v>44021</v>
      </c>
      <c r="K104" s="1702">
        <f t="shared" si="49"/>
        <v>44049</v>
      </c>
      <c r="L104" s="1702">
        <f t="shared" si="49"/>
        <v>44098</v>
      </c>
      <c r="M104" s="1702">
        <f t="shared" si="49"/>
        <v>44193</v>
      </c>
      <c r="N104" s="1702">
        <f t="shared" si="49"/>
        <v>44221</v>
      </c>
      <c r="O104" s="1702">
        <f t="shared" si="49"/>
        <v>44221</v>
      </c>
      <c r="P104" s="1702">
        <f t="shared" si="49"/>
        <v>44305</v>
      </c>
      <c r="Q104" s="1702">
        <f t="shared" si="49"/>
        <v>44335</v>
      </c>
      <c r="R104" s="1702">
        <f t="shared" si="49"/>
        <v>44335</v>
      </c>
      <c r="S104" s="1702">
        <f t="shared" si="49"/>
        <v>44334</v>
      </c>
      <c r="T104" s="1702">
        <f t="shared" si="50"/>
        <v>44334</v>
      </c>
      <c r="U104" s="1702">
        <f t="shared" si="50"/>
        <v>44355</v>
      </c>
      <c r="V104" s="1702">
        <f t="shared" si="50"/>
        <v>44362</v>
      </c>
      <c r="W104" s="1702">
        <f t="shared" si="50"/>
        <v>44365</v>
      </c>
      <c r="X104" s="1702">
        <f t="shared" si="50"/>
        <v>44370</v>
      </c>
      <c r="Y104" s="1702">
        <f t="shared" si="50"/>
        <v>44395</v>
      </c>
      <c r="Z104" s="1702">
        <f t="shared" si="50"/>
        <v>44415</v>
      </c>
      <c r="AA104" s="1702">
        <f t="shared" si="50"/>
        <v>44442</v>
      </c>
      <c r="AB104" s="1702">
        <f t="shared" si="50"/>
        <v>44447</v>
      </c>
      <c r="AC104" s="1702">
        <f t="shared" si="50"/>
        <v>44461</v>
      </c>
      <c r="AD104" s="1702">
        <f t="shared" si="51"/>
        <v>44482</v>
      </c>
      <c r="AE104" s="1702">
        <f t="shared" si="51"/>
        <v>44489</v>
      </c>
      <c r="AF104" s="1702">
        <f t="shared" si="51"/>
        <v>44494</v>
      </c>
      <c r="AG104" s="1702">
        <f t="shared" si="51"/>
        <v>44497</v>
      </c>
      <c r="AH104" s="1702">
        <f t="shared" si="51"/>
        <v>44522</v>
      </c>
      <c r="AI104" s="1702">
        <f t="shared" si="51"/>
        <v>44542</v>
      </c>
      <c r="AJ104" s="1702">
        <f t="shared" si="51"/>
        <v>44542</v>
      </c>
      <c r="AK104" s="1702">
        <f t="shared" si="51"/>
        <v>44552</v>
      </c>
      <c r="AL104" s="1702">
        <f t="shared" si="51"/>
        <v>44568</v>
      </c>
      <c r="AM104" s="1702">
        <f t="shared" si="51"/>
        <v>44572</v>
      </c>
      <c r="AN104" s="1702">
        <f t="shared" si="51"/>
        <v>44576</v>
      </c>
      <c r="AO104" s="1497">
        <f t="shared" si="43"/>
        <v>44421</v>
      </c>
      <c r="AP104" s="1444">
        <v>34381</v>
      </c>
      <c r="AQ104" s="1443">
        <v>45413</v>
      </c>
      <c r="AR104" s="1424">
        <f>VLOOKUP(AP104,Schedule!$B$2:$F$14923,5,0)</f>
        <v>45413</v>
      </c>
      <c r="AS104" s="1424">
        <f t="shared" si="48"/>
        <v>45778</v>
      </c>
      <c r="AY104" s="1493"/>
      <c r="AZ104" s="1739"/>
    </row>
    <row r="105" spans="1:52" s="1382" customFormat="1" ht="51.95" customHeight="1" thickBot="1">
      <c r="A105" s="1781"/>
      <c r="B105" s="1489">
        <f t="shared" si="37"/>
        <v>9</v>
      </c>
      <c r="C105" s="1490" t="str">
        <f t="shared" si="38"/>
        <v>У_С</v>
      </c>
      <c r="D105" s="1581" t="str">
        <f t="shared" si="36"/>
        <v>9У_С</v>
      </c>
      <c r="E105" s="1574" t="s">
        <v>314</v>
      </c>
      <c r="F105" s="1575" t="s">
        <v>116</v>
      </c>
      <c r="G105"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105" s="1576" t="s">
        <v>315</v>
      </c>
      <c r="I105" s="1352"/>
      <c r="J105" s="1702">
        <f t="shared" si="49"/>
        <v>44021</v>
      </c>
      <c r="K105" s="1702">
        <f t="shared" si="49"/>
        <v>44049</v>
      </c>
      <c r="L105" s="1702">
        <f t="shared" si="49"/>
        <v>44098</v>
      </c>
      <c r="M105" s="1702">
        <f t="shared" si="49"/>
        <v>44193</v>
      </c>
      <c r="N105" s="1702">
        <f t="shared" si="49"/>
        <v>44221</v>
      </c>
      <c r="O105" s="1702">
        <f t="shared" si="49"/>
        <v>44221</v>
      </c>
      <c r="P105" s="1702">
        <f t="shared" si="49"/>
        <v>44305</v>
      </c>
      <c r="Q105" s="1702">
        <f t="shared" si="49"/>
        <v>44335</v>
      </c>
      <c r="R105" s="1702">
        <f t="shared" si="49"/>
        <v>44335</v>
      </c>
      <c r="S105" s="1702">
        <f t="shared" si="49"/>
        <v>44334</v>
      </c>
      <c r="T105" s="1702">
        <f t="shared" si="50"/>
        <v>44334</v>
      </c>
      <c r="U105" s="1702">
        <f t="shared" si="50"/>
        <v>44355</v>
      </c>
      <c r="V105" s="1702">
        <f t="shared" si="50"/>
        <v>44362</v>
      </c>
      <c r="W105" s="1702">
        <f t="shared" si="50"/>
        <v>44365</v>
      </c>
      <c r="X105" s="1702">
        <f t="shared" si="50"/>
        <v>44370</v>
      </c>
      <c r="Y105" s="1702">
        <f t="shared" si="50"/>
        <v>44395</v>
      </c>
      <c r="Z105" s="1702">
        <f t="shared" si="50"/>
        <v>44415</v>
      </c>
      <c r="AA105" s="1702">
        <f t="shared" si="50"/>
        <v>44442</v>
      </c>
      <c r="AB105" s="1702">
        <f t="shared" si="50"/>
        <v>44447</v>
      </c>
      <c r="AC105" s="1702">
        <f t="shared" si="50"/>
        <v>44461</v>
      </c>
      <c r="AD105" s="1702">
        <f t="shared" si="51"/>
        <v>44482</v>
      </c>
      <c r="AE105" s="1702">
        <f t="shared" si="51"/>
        <v>44489</v>
      </c>
      <c r="AF105" s="1702">
        <f t="shared" si="51"/>
        <v>44494</v>
      </c>
      <c r="AG105" s="1702">
        <f t="shared" si="51"/>
        <v>44497</v>
      </c>
      <c r="AH105" s="1702">
        <f t="shared" si="51"/>
        <v>44522</v>
      </c>
      <c r="AI105" s="1702">
        <f t="shared" si="51"/>
        <v>44542</v>
      </c>
      <c r="AJ105" s="1702">
        <f t="shared" si="51"/>
        <v>44542</v>
      </c>
      <c r="AK105" s="1702">
        <f t="shared" si="51"/>
        <v>44552</v>
      </c>
      <c r="AL105" s="1702">
        <f t="shared" si="51"/>
        <v>44568</v>
      </c>
      <c r="AM105" s="1702">
        <f t="shared" si="51"/>
        <v>44572</v>
      </c>
      <c r="AN105" s="1702">
        <f t="shared" si="51"/>
        <v>44576</v>
      </c>
      <c r="AO105" s="1497">
        <f t="shared" si="43"/>
        <v>44421</v>
      </c>
      <c r="AP105" s="1444">
        <v>27686</v>
      </c>
      <c r="AQ105" s="1443">
        <v>44651</v>
      </c>
      <c r="AR105" s="1424">
        <f>VLOOKUP(AP105,Schedule!$B$2:$F$14923,5,0)</f>
        <v>44567</v>
      </c>
      <c r="AS105" s="1424">
        <f t="shared" si="48"/>
        <v>44932</v>
      </c>
      <c r="AY105" s="1493"/>
      <c r="AZ105" s="1739"/>
    </row>
    <row r="106" spans="1:52" s="1382" customFormat="1" ht="51.95" customHeight="1" thickBot="1">
      <c r="A106" s="1781"/>
      <c r="B106" s="1489">
        <f t="shared" si="37"/>
        <v>9</v>
      </c>
      <c r="C106" s="1490" t="str">
        <f t="shared" si="38"/>
        <v>У_С</v>
      </c>
      <c r="D106" s="1581" t="str">
        <f t="shared" si="36"/>
        <v>9У_С</v>
      </c>
      <c r="E106" s="1574" t="s">
        <v>316</v>
      </c>
      <c r="F106" s="1575" t="s">
        <v>116</v>
      </c>
      <c r="G106"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106" s="1576" t="s">
        <v>317</v>
      </c>
      <c r="I106" s="1352"/>
      <c r="J106" s="1702">
        <f t="shared" si="49"/>
        <v>44021</v>
      </c>
      <c r="K106" s="1702">
        <f t="shared" si="49"/>
        <v>44049</v>
      </c>
      <c r="L106" s="1702">
        <f t="shared" si="49"/>
        <v>44098</v>
      </c>
      <c r="M106" s="1702">
        <f t="shared" si="49"/>
        <v>44193</v>
      </c>
      <c r="N106" s="1702">
        <f t="shared" si="49"/>
        <v>44221</v>
      </c>
      <c r="O106" s="1702">
        <f t="shared" si="49"/>
        <v>44221</v>
      </c>
      <c r="P106" s="1702">
        <f t="shared" si="49"/>
        <v>44305</v>
      </c>
      <c r="Q106" s="1702">
        <f t="shared" si="49"/>
        <v>44335</v>
      </c>
      <c r="R106" s="1702">
        <f t="shared" si="49"/>
        <v>44335</v>
      </c>
      <c r="S106" s="1702">
        <f t="shared" si="49"/>
        <v>44334</v>
      </c>
      <c r="T106" s="1702">
        <f t="shared" si="50"/>
        <v>44334</v>
      </c>
      <c r="U106" s="1702">
        <f t="shared" si="50"/>
        <v>44355</v>
      </c>
      <c r="V106" s="1702">
        <f t="shared" si="50"/>
        <v>44362</v>
      </c>
      <c r="W106" s="1702">
        <f t="shared" si="50"/>
        <v>44365</v>
      </c>
      <c r="X106" s="1702">
        <f t="shared" si="50"/>
        <v>44370</v>
      </c>
      <c r="Y106" s="1702">
        <f t="shared" si="50"/>
        <v>44395</v>
      </c>
      <c r="Z106" s="1702">
        <f t="shared" si="50"/>
        <v>44415</v>
      </c>
      <c r="AA106" s="1702">
        <f t="shared" si="50"/>
        <v>44442</v>
      </c>
      <c r="AB106" s="1702">
        <f t="shared" si="50"/>
        <v>44447</v>
      </c>
      <c r="AC106" s="1702">
        <f t="shared" si="50"/>
        <v>44461</v>
      </c>
      <c r="AD106" s="1702">
        <f t="shared" si="51"/>
        <v>44482</v>
      </c>
      <c r="AE106" s="1702">
        <f t="shared" si="51"/>
        <v>44489</v>
      </c>
      <c r="AF106" s="1702">
        <f t="shared" si="51"/>
        <v>44494</v>
      </c>
      <c r="AG106" s="1702">
        <f t="shared" si="51"/>
        <v>44497</v>
      </c>
      <c r="AH106" s="1702">
        <f t="shared" si="51"/>
        <v>44522</v>
      </c>
      <c r="AI106" s="1702">
        <f t="shared" si="51"/>
        <v>44542</v>
      </c>
      <c r="AJ106" s="1702">
        <f t="shared" si="51"/>
        <v>44542</v>
      </c>
      <c r="AK106" s="1702">
        <f t="shared" si="51"/>
        <v>44552</v>
      </c>
      <c r="AL106" s="1702">
        <f t="shared" si="51"/>
        <v>44568</v>
      </c>
      <c r="AM106" s="1702">
        <f t="shared" si="51"/>
        <v>44572</v>
      </c>
      <c r="AN106" s="1702">
        <f t="shared" si="51"/>
        <v>44576</v>
      </c>
      <c r="AO106" s="1497">
        <f t="shared" si="43"/>
        <v>44421</v>
      </c>
      <c r="AP106" s="1444">
        <v>27686</v>
      </c>
      <c r="AQ106" s="1443">
        <v>44651</v>
      </c>
      <c r="AR106" s="1424">
        <f>VLOOKUP(AP106,Schedule!$B$2:$F$14923,5,0)</f>
        <v>44567</v>
      </c>
      <c r="AS106" s="1424">
        <f t="shared" si="48"/>
        <v>44932</v>
      </c>
      <c r="AY106" s="1493"/>
      <c r="AZ106" s="1739"/>
    </row>
    <row r="107" spans="1:52" s="1382" customFormat="1" ht="51.95" customHeight="1" thickBot="1">
      <c r="A107" s="1781"/>
      <c r="B107" s="1489">
        <f t="shared" si="37"/>
        <v>9</v>
      </c>
      <c r="C107" s="1490" t="str">
        <f t="shared" si="38"/>
        <v>У_С</v>
      </c>
      <c r="D107" s="1581" t="str">
        <f t="shared" si="36"/>
        <v>9У_С</v>
      </c>
      <c r="E107" s="1574" t="s">
        <v>318</v>
      </c>
      <c r="F107" s="1575" t="s">
        <v>116</v>
      </c>
      <c r="G107"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107" s="1576" t="s">
        <v>319</v>
      </c>
      <c r="I107" s="1352"/>
      <c r="J107" s="1702">
        <f t="shared" si="49"/>
        <v>44021</v>
      </c>
      <c r="K107" s="1702">
        <f t="shared" si="49"/>
        <v>44049</v>
      </c>
      <c r="L107" s="1702">
        <f t="shared" si="49"/>
        <v>44098</v>
      </c>
      <c r="M107" s="1702">
        <f t="shared" si="49"/>
        <v>44193</v>
      </c>
      <c r="N107" s="1702">
        <f t="shared" si="49"/>
        <v>44221</v>
      </c>
      <c r="O107" s="1702">
        <f t="shared" si="49"/>
        <v>44221</v>
      </c>
      <c r="P107" s="1702">
        <f t="shared" si="49"/>
        <v>44305</v>
      </c>
      <c r="Q107" s="1702">
        <f t="shared" si="49"/>
        <v>44335</v>
      </c>
      <c r="R107" s="1702">
        <f t="shared" si="49"/>
        <v>44335</v>
      </c>
      <c r="S107" s="1702">
        <f t="shared" si="49"/>
        <v>44334</v>
      </c>
      <c r="T107" s="1702">
        <f t="shared" si="50"/>
        <v>44334</v>
      </c>
      <c r="U107" s="1702">
        <f t="shared" si="50"/>
        <v>44355</v>
      </c>
      <c r="V107" s="1702">
        <f t="shared" si="50"/>
        <v>44362</v>
      </c>
      <c r="W107" s="1702">
        <f t="shared" si="50"/>
        <v>44365</v>
      </c>
      <c r="X107" s="1702">
        <f t="shared" si="50"/>
        <v>44370</v>
      </c>
      <c r="Y107" s="1702">
        <f t="shared" si="50"/>
        <v>44395</v>
      </c>
      <c r="Z107" s="1702">
        <f t="shared" si="50"/>
        <v>44415</v>
      </c>
      <c r="AA107" s="1702">
        <f t="shared" si="50"/>
        <v>44442</v>
      </c>
      <c r="AB107" s="1702">
        <f t="shared" si="50"/>
        <v>44447</v>
      </c>
      <c r="AC107" s="1702">
        <f t="shared" si="50"/>
        <v>44461</v>
      </c>
      <c r="AD107" s="1702">
        <f t="shared" si="51"/>
        <v>44482</v>
      </c>
      <c r="AE107" s="1702">
        <f t="shared" si="51"/>
        <v>44489</v>
      </c>
      <c r="AF107" s="1702">
        <f t="shared" si="51"/>
        <v>44494</v>
      </c>
      <c r="AG107" s="1702">
        <f t="shared" si="51"/>
        <v>44497</v>
      </c>
      <c r="AH107" s="1702">
        <f t="shared" si="51"/>
        <v>44522</v>
      </c>
      <c r="AI107" s="1702">
        <f t="shared" si="51"/>
        <v>44542</v>
      </c>
      <c r="AJ107" s="1702">
        <f t="shared" si="51"/>
        <v>44542</v>
      </c>
      <c r="AK107" s="1702">
        <f t="shared" si="51"/>
        <v>44552</v>
      </c>
      <c r="AL107" s="1702">
        <f t="shared" si="51"/>
        <v>44568</v>
      </c>
      <c r="AM107" s="1702">
        <f t="shared" si="51"/>
        <v>44572</v>
      </c>
      <c r="AN107" s="1702">
        <f t="shared" si="51"/>
        <v>44576</v>
      </c>
      <c r="AO107" s="1497">
        <f t="shared" si="43"/>
        <v>44421</v>
      </c>
      <c r="AP107" s="1444">
        <v>34329</v>
      </c>
      <c r="AQ107" s="1443">
        <v>45055</v>
      </c>
      <c r="AR107" s="1424">
        <f>VLOOKUP(AP107,Schedule!$B$2:$F$14923,5,0)</f>
        <v>45055</v>
      </c>
      <c r="AS107" s="1424">
        <f t="shared" si="48"/>
        <v>45420</v>
      </c>
      <c r="AY107" s="1493"/>
      <c r="AZ107" s="1739"/>
    </row>
    <row r="108" spans="1:52" s="1382" customFormat="1" ht="51.95" customHeight="1" thickBot="1">
      <c r="A108" s="1781"/>
      <c r="B108" s="1489">
        <f t="shared" si="37"/>
        <v>9</v>
      </c>
      <c r="C108" s="1490" t="str">
        <f t="shared" si="38"/>
        <v>У_С</v>
      </c>
      <c r="D108" s="1581" t="str">
        <f t="shared" si="36"/>
        <v>9У_С</v>
      </c>
      <c r="E108" s="1574" t="s">
        <v>320</v>
      </c>
      <c r="F108" s="1575" t="s">
        <v>116</v>
      </c>
      <c r="G108"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108" s="1576" t="s">
        <v>321</v>
      </c>
      <c r="I108" s="1352"/>
      <c r="J108" s="1702">
        <f t="shared" si="49"/>
        <v>44021</v>
      </c>
      <c r="K108" s="1702">
        <f t="shared" si="49"/>
        <v>44049</v>
      </c>
      <c r="L108" s="1702">
        <f t="shared" si="49"/>
        <v>44098</v>
      </c>
      <c r="M108" s="1702">
        <f t="shared" si="49"/>
        <v>44193</v>
      </c>
      <c r="N108" s="1702">
        <f t="shared" si="49"/>
        <v>44221</v>
      </c>
      <c r="O108" s="1702">
        <f t="shared" si="49"/>
        <v>44221</v>
      </c>
      <c r="P108" s="1702">
        <f t="shared" si="49"/>
        <v>44305</v>
      </c>
      <c r="Q108" s="1702">
        <f t="shared" si="49"/>
        <v>44335</v>
      </c>
      <c r="R108" s="1702">
        <f t="shared" si="49"/>
        <v>44335</v>
      </c>
      <c r="S108" s="1702">
        <f t="shared" si="49"/>
        <v>44334</v>
      </c>
      <c r="T108" s="1702">
        <f t="shared" si="50"/>
        <v>44334</v>
      </c>
      <c r="U108" s="1702">
        <f t="shared" si="50"/>
        <v>44355</v>
      </c>
      <c r="V108" s="1702">
        <f t="shared" si="50"/>
        <v>44362</v>
      </c>
      <c r="W108" s="1702">
        <f t="shared" si="50"/>
        <v>44365</v>
      </c>
      <c r="X108" s="1702">
        <f t="shared" si="50"/>
        <v>44370</v>
      </c>
      <c r="Y108" s="1702">
        <f t="shared" si="50"/>
        <v>44395</v>
      </c>
      <c r="Z108" s="1702">
        <f t="shared" si="50"/>
        <v>44415</v>
      </c>
      <c r="AA108" s="1702">
        <f t="shared" si="50"/>
        <v>44442</v>
      </c>
      <c r="AB108" s="1702">
        <f t="shared" si="50"/>
        <v>44447</v>
      </c>
      <c r="AC108" s="1702">
        <f t="shared" si="50"/>
        <v>44461</v>
      </c>
      <c r="AD108" s="1702">
        <f t="shared" si="51"/>
        <v>44482</v>
      </c>
      <c r="AE108" s="1702">
        <f t="shared" si="51"/>
        <v>44489</v>
      </c>
      <c r="AF108" s="1702">
        <f t="shared" si="51"/>
        <v>44494</v>
      </c>
      <c r="AG108" s="1702">
        <f t="shared" si="51"/>
        <v>44497</v>
      </c>
      <c r="AH108" s="1702">
        <f t="shared" si="51"/>
        <v>44522</v>
      </c>
      <c r="AI108" s="1702">
        <f t="shared" si="51"/>
        <v>44542</v>
      </c>
      <c r="AJ108" s="1702">
        <f t="shared" si="51"/>
        <v>44542</v>
      </c>
      <c r="AK108" s="1702">
        <f t="shared" si="51"/>
        <v>44552</v>
      </c>
      <c r="AL108" s="1702">
        <f t="shared" si="51"/>
        <v>44568</v>
      </c>
      <c r="AM108" s="1702">
        <f t="shared" si="51"/>
        <v>44572</v>
      </c>
      <c r="AN108" s="1702">
        <f t="shared" si="51"/>
        <v>44576</v>
      </c>
      <c r="AO108" s="1497">
        <f t="shared" si="43"/>
        <v>44421</v>
      </c>
      <c r="AP108" s="1444">
        <v>34329</v>
      </c>
      <c r="AQ108" s="1443">
        <v>45055</v>
      </c>
      <c r="AR108" s="1424">
        <f>VLOOKUP(AP108,Schedule!$B$2:$F$14923,5,0)</f>
        <v>45055</v>
      </c>
      <c r="AS108" s="1424">
        <f t="shared" si="48"/>
        <v>45420</v>
      </c>
      <c r="AY108" s="1493"/>
      <c r="AZ108" s="1739"/>
    </row>
    <row r="109" spans="1:52" s="1382" customFormat="1" ht="51.95" customHeight="1" thickBot="1">
      <c r="A109" s="1781"/>
      <c r="B109" s="1489">
        <f t="shared" si="37"/>
        <v>9</v>
      </c>
      <c r="C109" s="1490" t="str">
        <f t="shared" si="38"/>
        <v>У_С</v>
      </c>
      <c r="D109" s="1581" t="str">
        <f t="shared" si="36"/>
        <v>9У_С</v>
      </c>
      <c r="E109" s="1574" t="s">
        <v>322</v>
      </c>
      <c r="F109" s="1575" t="s">
        <v>116</v>
      </c>
      <c r="G109" s="1564"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109" s="1576" t="s">
        <v>323</v>
      </c>
      <c r="I109" s="1352"/>
      <c r="J109" s="1702">
        <f t="shared" si="49"/>
        <v>44021</v>
      </c>
      <c r="K109" s="1702">
        <f t="shared" si="49"/>
        <v>44049</v>
      </c>
      <c r="L109" s="1702">
        <f t="shared" si="49"/>
        <v>44098</v>
      </c>
      <c r="M109" s="1702">
        <f t="shared" si="49"/>
        <v>44193</v>
      </c>
      <c r="N109" s="1702">
        <f t="shared" si="49"/>
        <v>44221</v>
      </c>
      <c r="O109" s="1702">
        <f t="shared" si="49"/>
        <v>44221</v>
      </c>
      <c r="P109" s="1702">
        <f t="shared" si="49"/>
        <v>44305</v>
      </c>
      <c r="Q109" s="1702">
        <f t="shared" si="49"/>
        <v>44335</v>
      </c>
      <c r="R109" s="1702">
        <f t="shared" si="49"/>
        <v>44335</v>
      </c>
      <c r="S109" s="1702">
        <f t="shared" si="49"/>
        <v>44334</v>
      </c>
      <c r="T109" s="1702">
        <f t="shared" si="50"/>
        <v>44334</v>
      </c>
      <c r="U109" s="1702">
        <f t="shared" si="50"/>
        <v>44355</v>
      </c>
      <c r="V109" s="1702">
        <f t="shared" si="50"/>
        <v>44362</v>
      </c>
      <c r="W109" s="1702">
        <f t="shared" si="50"/>
        <v>44365</v>
      </c>
      <c r="X109" s="1702">
        <f t="shared" si="50"/>
        <v>44370</v>
      </c>
      <c r="Y109" s="1702">
        <f t="shared" si="50"/>
        <v>44395</v>
      </c>
      <c r="Z109" s="1702">
        <f t="shared" si="50"/>
        <v>44415</v>
      </c>
      <c r="AA109" s="1702">
        <f t="shared" si="50"/>
        <v>44442</v>
      </c>
      <c r="AB109" s="1702">
        <f t="shared" si="50"/>
        <v>44447</v>
      </c>
      <c r="AC109" s="1702">
        <f t="shared" si="50"/>
        <v>44461</v>
      </c>
      <c r="AD109" s="1702">
        <f t="shared" si="51"/>
        <v>44482</v>
      </c>
      <c r="AE109" s="1702">
        <f t="shared" si="51"/>
        <v>44489</v>
      </c>
      <c r="AF109" s="1702">
        <f t="shared" si="51"/>
        <v>44494</v>
      </c>
      <c r="AG109" s="1702">
        <f t="shared" si="51"/>
        <v>44497</v>
      </c>
      <c r="AH109" s="1702">
        <f t="shared" si="51"/>
        <v>44522</v>
      </c>
      <c r="AI109" s="1702">
        <f t="shared" si="51"/>
        <v>44542</v>
      </c>
      <c r="AJ109" s="1702">
        <f t="shared" si="51"/>
        <v>44542</v>
      </c>
      <c r="AK109" s="1702">
        <f t="shared" si="51"/>
        <v>44552</v>
      </c>
      <c r="AL109" s="1702">
        <f t="shared" si="51"/>
        <v>44568</v>
      </c>
      <c r="AM109" s="1702">
        <f t="shared" si="51"/>
        <v>44572</v>
      </c>
      <c r="AN109" s="1702">
        <f t="shared" si="51"/>
        <v>44576</v>
      </c>
      <c r="AO109" s="1497">
        <f t="shared" si="43"/>
        <v>44421</v>
      </c>
      <c r="AP109" s="1444">
        <v>36306</v>
      </c>
      <c r="AQ109" s="1443">
        <v>44389</v>
      </c>
      <c r="AR109" s="1424">
        <f>VLOOKUP(AP109,Schedule!$B$2:$F$14923,5,0)</f>
        <v>44349</v>
      </c>
      <c r="AS109" s="1424">
        <f t="shared" si="48"/>
        <v>44714</v>
      </c>
      <c r="AY109" s="1493"/>
      <c r="AZ109" s="1739"/>
    </row>
    <row r="110" spans="1:52" s="1382" customFormat="1" ht="51.95" customHeight="1" thickBot="1">
      <c r="A110" s="1781"/>
      <c r="B110" s="1494">
        <f t="shared" si="37"/>
        <v>9</v>
      </c>
      <c r="C110" s="1495" t="str">
        <f t="shared" si="38"/>
        <v>У_С</v>
      </c>
      <c r="D110" s="1589" t="str">
        <f t="shared" si="36"/>
        <v>9У_С</v>
      </c>
      <c r="E110" s="1577" t="s">
        <v>324</v>
      </c>
      <c r="F110" s="1578" t="s">
        <v>116</v>
      </c>
      <c r="G110" s="1569" t="str">
        <f t="shared" si="39"/>
        <v>Выполнение строительно-монтажных работ по объектам 20UBF, 30UBF, 25UBN, 25UEJ, 35UBN, 35UEJ, 20UBH, 30UBH, 21UPZ, 22UPZ, 23UPZ, 24UPZ, 25UPZ, 26UPZ, 23USZ, 24USZ, 31UPZ, 32UPZ, 33UPZ, 34UPZ, 35UPZ, 36UPZ, 33USZ, 34USZ, 21USF, 22USF, 23USF, 31USF, 32USF, 33USF, 21USC, 22USC, 31USC, 32USC, 00UNA, 00UNJ</v>
      </c>
      <c r="H110" s="1579" t="s">
        <v>325</v>
      </c>
      <c r="I110" s="1345"/>
      <c r="J110" s="1702">
        <f t="shared" si="49"/>
        <v>44021</v>
      </c>
      <c r="K110" s="1702">
        <f t="shared" si="49"/>
        <v>44049</v>
      </c>
      <c r="L110" s="1702">
        <f t="shared" si="49"/>
        <v>44098</v>
      </c>
      <c r="M110" s="1702">
        <f t="shared" si="49"/>
        <v>44193</v>
      </c>
      <c r="N110" s="1702">
        <f t="shared" si="49"/>
        <v>44221</v>
      </c>
      <c r="O110" s="1702">
        <f t="shared" si="49"/>
        <v>44221</v>
      </c>
      <c r="P110" s="1702">
        <f t="shared" si="49"/>
        <v>44305</v>
      </c>
      <c r="Q110" s="1702">
        <f t="shared" si="49"/>
        <v>44335</v>
      </c>
      <c r="R110" s="1702">
        <f t="shared" si="49"/>
        <v>44335</v>
      </c>
      <c r="S110" s="1702">
        <f t="shared" si="49"/>
        <v>44334</v>
      </c>
      <c r="T110" s="1702">
        <f t="shared" si="50"/>
        <v>44334</v>
      </c>
      <c r="U110" s="1702">
        <f t="shared" si="50"/>
        <v>44355</v>
      </c>
      <c r="V110" s="1702">
        <f t="shared" si="50"/>
        <v>44362</v>
      </c>
      <c r="W110" s="1702">
        <f t="shared" si="50"/>
        <v>44365</v>
      </c>
      <c r="X110" s="1702">
        <f t="shared" si="50"/>
        <v>44370</v>
      </c>
      <c r="Y110" s="1702">
        <f t="shared" si="50"/>
        <v>44395</v>
      </c>
      <c r="Z110" s="1702">
        <f t="shared" si="50"/>
        <v>44415</v>
      </c>
      <c r="AA110" s="1702">
        <f t="shared" si="50"/>
        <v>44442</v>
      </c>
      <c r="AB110" s="1702">
        <f t="shared" si="50"/>
        <v>44447</v>
      </c>
      <c r="AC110" s="1702">
        <f t="shared" si="50"/>
        <v>44461</v>
      </c>
      <c r="AD110" s="1702">
        <f t="shared" si="51"/>
        <v>44482</v>
      </c>
      <c r="AE110" s="1702">
        <f t="shared" si="51"/>
        <v>44489</v>
      </c>
      <c r="AF110" s="1702">
        <f t="shared" si="51"/>
        <v>44494</v>
      </c>
      <c r="AG110" s="1702">
        <f t="shared" si="51"/>
        <v>44497</v>
      </c>
      <c r="AH110" s="1702">
        <f t="shared" si="51"/>
        <v>44522</v>
      </c>
      <c r="AI110" s="1702">
        <f t="shared" si="51"/>
        <v>44542</v>
      </c>
      <c r="AJ110" s="1702">
        <f t="shared" si="51"/>
        <v>44542</v>
      </c>
      <c r="AK110" s="1702">
        <f t="shared" si="51"/>
        <v>44552</v>
      </c>
      <c r="AL110" s="1702">
        <f t="shared" si="51"/>
        <v>44568</v>
      </c>
      <c r="AM110" s="1702">
        <f t="shared" si="51"/>
        <v>44572</v>
      </c>
      <c r="AN110" s="1702">
        <f t="shared" si="51"/>
        <v>44576</v>
      </c>
      <c r="AO110" s="1497">
        <f t="shared" si="43"/>
        <v>44421</v>
      </c>
      <c r="AP110" s="1445">
        <v>36338</v>
      </c>
      <c r="AQ110" s="1447">
        <v>44849</v>
      </c>
      <c r="AR110" s="1424">
        <f>VLOOKUP(AP110,Schedule!$B$2:$F$14923,5,0)</f>
        <v>44809</v>
      </c>
      <c r="AS110" s="1424">
        <f t="shared" si="48"/>
        <v>45174</v>
      </c>
      <c r="AY110" s="1493"/>
      <c r="AZ110" s="1739"/>
    </row>
    <row r="111" spans="1:52" s="1382" customFormat="1" ht="176.25" customHeight="1" thickBot="1">
      <c r="A111" s="1781">
        <f>A75+1</f>
        <v>6</v>
      </c>
      <c r="B111" s="1373">
        <v>17</v>
      </c>
      <c r="C111" s="1374" t="s">
        <v>114</v>
      </c>
      <c r="D111" s="1734" t="str">
        <f t="shared" si="36"/>
        <v>17У_С</v>
      </c>
      <c r="E111" s="1557" t="s">
        <v>326</v>
      </c>
      <c r="F111" s="1590" t="s">
        <v>116</v>
      </c>
      <c r="G111" s="1595" t="str">
        <f>CONCATENATE("Выполнение строительно-монтажных работ по объектам ",,E111,", ",E112,", ",E113,", ",E114,", ",E115,", ",E116,", ",E117,", ",E118,", ",E119,", ",E120,", ",E121,", ",E122,", ",E123,", ",E124,", ",E125,", ",E126,", ",E127,", ",E128,", ",E129,", ",E130,", ",E131,", ",E132,", ",E133,", ",E134,", ",E135,", ",E136,", ",E137,", ",E138)</f>
        <v>Выполнение строительно-монтажных работ по объектам 01UYX, 30UCB, 20UCB, 21UKZ, 22UKZ, 23UKZ, 24UKZ, 31UKZ, 32UKZ, 33UKZ, 34UKZ, 21UUK, 22UUK, 23UUK, 24UUK, 25UUK, 26UUK, 27UUK, 28UUK, 31UUK, 32UUK, 33UUK, 34UUK, 35UUK, 36UUK, 37UUK, 38UUK, 03UTZ</v>
      </c>
      <c r="H111" s="1573" t="s">
        <v>327</v>
      </c>
      <c r="I111" s="1339" t="s">
        <v>118</v>
      </c>
      <c r="J111" s="1369">
        <f>IFERROR(VLOOKUP(D111,'ИСХОДНИК-даты-2х'!$D$10:$AI$105,2,0),"-")</f>
        <v>43997</v>
      </c>
      <c r="K111" s="1369">
        <f>IFERROR(VLOOKUP(D111,'ИСХОДНИК-даты-2х'!$D$10:$AI$105,3,0),"-")</f>
        <v>44025</v>
      </c>
      <c r="L111" s="1369">
        <f>IFERROR(VLOOKUP(D111,'ИСХОДНИК-даты-2х'!$D$10:$AI$105,4,0),"-")</f>
        <v>44074</v>
      </c>
      <c r="M111" s="1369">
        <f>IFERROR(VLOOKUP(D111,'ИСХОДНИК-даты-2х'!$D$10:$AI$105,5,0),"-")</f>
        <v>44256</v>
      </c>
      <c r="N111" s="1369">
        <f>IFERROR(VLOOKUP(D111,'ИСХОДНИК-даты-2х'!$D$10:$AI$105,6,0),"-")</f>
        <v>44284</v>
      </c>
      <c r="O111" s="1369">
        <f>IFERROR(VLOOKUP(D111,'ИСХОДНИК-даты-2х'!$D$10:$AI$105,7,0),"-")</f>
        <v>44284</v>
      </c>
      <c r="P111" s="1369">
        <f>IFERROR(VLOOKUP(D111,'ИСХОДНИК-даты-2х'!$D$10:$AI$105,8,0),"-")</f>
        <v>44298</v>
      </c>
      <c r="Q111" s="1369">
        <f>IFERROR(VLOOKUP(D111,'ИСХОДНИК-даты-2х'!$D$10:$AI$105,9,0),"-")</f>
        <v>44328</v>
      </c>
      <c r="R111" s="1369">
        <f>IFERROR(VLOOKUP(D111,'ИСХОДНИК-даты-2х'!$D$10:$AI$105,10,0),"-")</f>
        <v>44328</v>
      </c>
      <c r="S111" s="1369">
        <f>IFERROR(VLOOKUP(D111,'ИСХОДНИК-даты-2х'!$D$10:$AI$105,11,0),"-")</f>
        <v>44327</v>
      </c>
      <c r="T111" s="1369">
        <f>IFERROR(VLOOKUP(D111,'ИСХОДНИК-даты-2х'!$D$10:$AI$105,12,0),"-")</f>
        <v>44327</v>
      </c>
      <c r="U111" s="1369">
        <f>IFERROR(VLOOKUP(D111,'ИСХОДНИК-даты-2х'!$D$10:$AI$105,13,0),"-")</f>
        <v>44348</v>
      </c>
      <c r="V111" s="1369">
        <f>IFERROR(VLOOKUP(D111,'ИСХОДНИК-даты-2х'!$D$10:$AI$105,14,0),"-")</f>
        <v>44355</v>
      </c>
      <c r="W111" s="1369">
        <f>IFERROR(VLOOKUP(D111,'ИСХОДНИК-даты-2х'!$D$10:$AI$105,15,0),"-")</f>
        <v>44358</v>
      </c>
      <c r="X111" s="1369">
        <f>IFERROR(VLOOKUP(D111,'ИСХОДНИК-даты-2х'!$D$10:$AI$105,16,0),"-")</f>
        <v>44363</v>
      </c>
      <c r="Y111" s="1369">
        <f>IFERROR(VLOOKUP(D111,'ИСХОДНИК-даты-2х'!$D$10:$AI$105,17,0),"-")</f>
        <v>44388</v>
      </c>
      <c r="Z111" s="1369">
        <f>IFERROR(VLOOKUP(D111,'ИСХОДНИК-даты-2х'!$D$10:$AI$105,18,0),"-")</f>
        <v>44408</v>
      </c>
      <c r="AA111" s="1369">
        <f>IFERROR(VLOOKUP(D111,'ИСХОДНИК-даты-2х'!$D$10:$AI$105,19,0),"-")</f>
        <v>44435</v>
      </c>
      <c r="AB111" s="1369">
        <f>IFERROR(VLOOKUP(D111,'ИСХОДНИК-даты-2х'!$D$10:$AI$105,20,0),"-")</f>
        <v>44440</v>
      </c>
      <c r="AC111" s="1369">
        <f>IFERROR(VLOOKUP(D111,'ИСХОДНИК-даты-2х'!$D$10:$AI$105,21,0),"-")</f>
        <v>44469</v>
      </c>
      <c r="AD111" s="1369">
        <f>IFERROR(VLOOKUP(D111,'ИСХОДНИК-даты-2х'!$D$10:$AI$105,22,0),"-")</f>
        <v>44490</v>
      </c>
      <c r="AE111" s="1369">
        <f>IFERROR(VLOOKUP(D111,'ИСХОДНИК-даты-2х'!$D$10:$AI$105,23,0),"-")</f>
        <v>44497</v>
      </c>
      <c r="AF111" s="1369">
        <f>IFERROR(VLOOKUP(D111,'ИСХОДНИК-даты-2х'!$D$10:$AI$105,24,0),"-")</f>
        <v>44502</v>
      </c>
      <c r="AG111" s="1369">
        <f>IFERROR(VLOOKUP(D111,'ИСХОДНИК-даты-2х'!$D$10:$AI$105,25,0),"-")</f>
        <v>44505</v>
      </c>
      <c r="AH111" s="1340">
        <f>IFERROR(VLOOKUP(D111,'ИСХОДНИК-даты-2х'!$D$10:$AI$105,26,0),"-")</f>
        <v>44530</v>
      </c>
      <c r="AI111" s="1340">
        <f>IFERROR(VLOOKUP(D111,'ИСХОДНИК-даты-2х'!$D$10:$AI$105,27,0),"-")</f>
        <v>44550</v>
      </c>
      <c r="AJ111" s="1340">
        <f>IFERROR(VLOOKUP(D111,'ИСХОДНИК-даты-2х'!$D$10:$AI$105,28,0),"-")</f>
        <v>44550</v>
      </c>
      <c r="AK111" s="1370">
        <f>IFERROR(VLOOKUP(D111,'ИСХОДНИК-даты-2х'!$D$10:$AI$105,29,0),"-")</f>
        <v>44560</v>
      </c>
      <c r="AL111" s="1370">
        <f>IFERROR(VLOOKUP(D111,'ИСХОДНИК-даты-2х'!$D$10:$AI$105,30,0),"-")</f>
        <v>44576</v>
      </c>
      <c r="AM111" s="1371">
        <f>IFERROR(VLOOKUP(D111,'ИСХОДНИК-даты-2х'!$D$10:$AI$105,31,0),"-")</f>
        <v>44580</v>
      </c>
      <c r="AN111" s="1729">
        <v>44610</v>
      </c>
      <c r="AO111" s="1387">
        <v>44399</v>
      </c>
      <c r="AP111" s="1380">
        <v>35966</v>
      </c>
      <c r="AQ111" s="1381">
        <v>44486</v>
      </c>
      <c r="AR111" s="1424">
        <f>VLOOKUP(AP111,Schedule!$B$2:$F$14923,5,0)</f>
        <v>44486</v>
      </c>
      <c r="AS111" s="1424">
        <f t="shared" si="48"/>
        <v>44851</v>
      </c>
      <c r="AT111" s="1425">
        <f>MIN(AS111:AS138)</f>
        <v>44661</v>
      </c>
      <c r="AU111" s="1426">
        <f>AM111+30</f>
        <v>44610</v>
      </c>
      <c r="AV111" s="1732">
        <f>AT111-AM111</f>
        <v>81</v>
      </c>
      <c r="AW111" s="1383" t="s">
        <v>119</v>
      </c>
      <c r="AX111" s="1720">
        <v>44610</v>
      </c>
      <c r="AY111" s="1721" t="s">
        <v>173</v>
      </c>
      <c r="AZ111" s="1739">
        <f>AN111-AM111</f>
        <v>30</v>
      </c>
    </row>
    <row r="112" spans="1:52" s="1382" customFormat="1" ht="57.75" customHeight="1" thickBot="1">
      <c r="A112" s="1781"/>
      <c r="B112" s="1385">
        <f t="shared" ref="B112:B138" si="52">$B$111</f>
        <v>17</v>
      </c>
      <c r="C112" s="1386" t="str">
        <f t="shared" ref="C112:C138" si="53">$C$111</f>
        <v>У_С</v>
      </c>
      <c r="D112" s="1581" t="str">
        <f t="shared" si="36"/>
        <v>17У_С</v>
      </c>
      <c r="E112" s="1562" t="s">
        <v>328</v>
      </c>
      <c r="F112" s="1585" t="s">
        <v>116</v>
      </c>
      <c r="G112" s="1564" t="str">
        <f t="shared" ref="G112:G138" si="54">$G$111</f>
        <v>Выполнение строительно-монтажных работ по объектам 01UYX, 30UCB, 20UCB, 21UKZ, 22UKZ, 23UKZ, 24UKZ, 31UKZ, 32UKZ, 33UKZ, 34UKZ, 21UUK, 22UUK, 23UUK, 24UUK, 25UUK, 26UUK, 27UUK, 28UUK, 31UUK, 32UUK, 33UUK, 34UUK, 35UUK, 36UUK, 37UUK, 38UUK, 03UTZ</v>
      </c>
      <c r="H112" s="1576" t="s">
        <v>329</v>
      </c>
      <c r="I112" s="1352"/>
      <c r="J112" s="1702">
        <f t="shared" ref="J112:S121" si="55">J$111</f>
        <v>43997</v>
      </c>
      <c r="K112" s="1702">
        <f t="shared" si="55"/>
        <v>44025</v>
      </c>
      <c r="L112" s="1702">
        <f t="shared" si="55"/>
        <v>44074</v>
      </c>
      <c r="M112" s="1702">
        <f t="shared" si="55"/>
        <v>44256</v>
      </c>
      <c r="N112" s="1702">
        <f t="shared" si="55"/>
        <v>44284</v>
      </c>
      <c r="O112" s="1702">
        <f t="shared" si="55"/>
        <v>44284</v>
      </c>
      <c r="P112" s="1702">
        <f t="shared" si="55"/>
        <v>44298</v>
      </c>
      <c r="Q112" s="1702">
        <f t="shared" si="55"/>
        <v>44328</v>
      </c>
      <c r="R112" s="1702">
        <f t="shared" si="55"/>
        <v>44328</v>
      </c>
      <c r="S112" s="1702">
        <f t="shared" si="55"/>
        <v>44327</v>
      </c>
      <c r="T112" s="1702">
        <f t="shared" ref="T112:AC121" si="56">T$111</f>
        <v>44327</v>
      </c>
      <c r="U112" s="1702">
        <f t="shared" si="56"/>
        <v>44348</v>
      </c>
      <c r="V112" s="1702">
        <f t="shared" si="56"/>
        <v>44355</v>
      </c>
      <c r="W112" s="1702">
        <f t="shared" si="56"/>
        <v>44358</v>
      </c>
      <c r="X112" s="1702">
        <f t="shared" si="56"/>
        <v>44363</v>
      </c>
      <c r="Y112" s="1702">
        <f t="shared" si="56"/>
        <v>44388</v>
      </c>
      <c r="Z112" s="1702">
        <f t="shared" si="56"/>
        <v>44408</v>
      </c>
      <c r="AA112" s="1702">
        <f t="shared" si="56"/>
        <v>44435</v>
      </c>
      <c r="AB112" s="1702">
        <f t="shared" si="56"/>
        <v>44440</v>
      </c>
      <c r="AC112" s="1702">
        <f t="shared" si="56"/>
        <v>44469</v>
      </c>
      <c r="AD112" s="1702">
        <f t="shared" ref="AD112:AN121" si="57">AD$111</f>
        <v>44490</v>
      </c>
      <c r="AE112" s="1702">
        <f t="shared" si="57"/>
        <v>44497</v>
      </c>
      <c r="AF112" s="1702">
        <f t="shared" si="57"/>
        <v>44502</v>
      </c>
      <c r="AG112" s="1702">
        <f t="shared" si="57"/>
        <v>44505</v>
      </c>
      <c r="AH112" s="1702">
        <f t="shared" si="57"/>
        <v>44530</v>
      </c>
      <c r="AI112" s="1702">
        <f t="shared" si="57"/>
        <v>44550</v>
      </c>
      <c r="AJ112" s="1702">
        <f t="shared" si="57"/>
        <v>44550</v>
      </c>
      <c r="AK112" s="1702">
        <f t="shared" si="57"/>
        <v>44560</v>
      </c>
      <c r="AL112" s="1702">
        <f t="shared" si="57"/>
        <v>44576</v>
      </c>
      <c r="AM112" s="1702">
        <f t="shared" si="57"/>
        <v>44580</v>
      </c>
      <c r="AN112" s="1702">
        <f t="shared" si="57"/>
        <v>44610</v>
      </c>
      <c r="AO112" s="1497">
        <f t="shared" ref="AO112:AO138" si="58">$AO$111</f>
        <v>44399</v>
      </c>
      <c r="AP112" s="1444">
        <v>36559</v>
      </c>
      <c r="AQ112" s="1443">
        <v>44851</v>
      </c>
      <c r="AR112" s="1424">
        <f>VLOOKUP(AP112,Schedule!$B$2:$F$14923,5,0)</f>
        <v>44767</v>
      </c>
      <c r="AS112" s="1424">
        <f t="shared" si="48"/>
        <v>45132</v>
      </c>
      <c r="AY112" s="1493"/>
      <c r="AZ112" s="1739"/>
    </row>
    <row r="113" spans="1:52" s="1382" customFormat="1" ht="51.95" customHeight="1" thickBot="1">
      <c r="A113" s="1781"/>
      <c r="B113" s="1385">
        <f t="shared" si="52"/>
        <v>17</v>
      </c>
      <c r="C113" s="1386" t="str">
        <f t="shared" si="53"/>
        <v>У_С</v>
      </c>
      <c r="D113" s="1581" t="str">
        <f t="shared" si="36"/>
        <v>17У_С</v>
      </c>
      <c r="E113" s="1562" t="s">
        <v>330</v>
      </c>
      <c r="F113" s="1585" t="s">
        <v>116</v>
      </c>
      <c r="G113"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13" s="1576" t="s">
        <v>331</v>
      </c>
      <c r="I113" s="1352"/>
      <c r="J113" s="1702">
        <f t="shared" si="55"/>
        <v>43997</v>
      </c>
      <c r="K113" s="1702">
        <f t="shared" si="55"/>
        <v>44025</v>
      </c>
      <c r="L113" s="1702">
        <f t="shared" si="55"/>
        <v>44074</v>
      </c>
      <c r="M113" s="1702">
        <f t="shared" si="55"/>
        <v>44256</v>
      </c>
      <c r="N113" s="1702">
        <f t="shared" si="55"/>
        <v>44284</v>
      </c>
      <c r="O113" s="1702">
        <f t="shared" si="55"/>
        <v>44284</v>
      </c>
      <c r="P113" s="1702">
        <f t="shared" si="55"/>
        <v>44298</v>
      </c>
      <c r="Q113" s="1702">
        <f t="shared" si="55"/>
        <v>44328</v>
      </c>
      <c r="R113" s="1702">
        <f t="shared" si="55"/>
        <v>44328</v>
      </c>
      <c r="S113" s="1702">
        <f t="shared" si="55"/>
        <v>44327</v>
      </c>
      <c r="T113" s="1702">
        <f t="shared" si="56"/>
        <v>44327</v>
      </c>
      <c r="U113" s="1702">
        <f t="shared" si="56"/>
        <v>44348</v>
      </c>
      <c r="V113" s="1702">
        <f t="shared" si="56"/>
        <v>44355</v>
      </c>
      <c r="W113" s="1702">
        <f t="shared" si="56"/>
        <v>44358</v>
      </c>
      <c r="X113" s="1702">
        <f t="shared" si="56"/>
        <v>44363</v>
      </c>
      <c r="Y113" s="1702">
        <f t="shared" si="56"/>
        <v>44388</v>
      </c>
      <c r="Z113" s="1702">
        <f t="shared" si="56"/>
        <v>44408</v>
      </c>
      <c r="AA113" s="1702">
        <f t="shared" si="56"/>
        <v>44435</v>
      </c>
      <c r="AB113" s="1702">
        <f t="shared" si="56"/>
        <v>44440</v>
      </c>
      <c r="AC113" s="1702">
        <f t="shared" si="56"/>
        <v>44469</v>
      </c>
      <c r="AD113" s="1702">
        <f t="shared" si="57"/>
        <v>44490</v>
      </c>
      <c r="AE113" s="1702">
        <f t="shared" si="57"/>
        <v>44497</v>
      </c>
      <c r="AF113" s="1702">
        <f t="shared" si="57"/>
        <v>44502</v>
      </c>
      <c r="AG113" s="1702">
        <f t="shared" si="57"/>
        <v>44505</v>
      </c>
      <c r="AH113" s="1702">
        <f t="shared" si="57"/>
        <v>44530</v>
      </c>
      <c r="AI113" s="1702">
        <f t="shared" si="57"/>
        <v>44550</v>
      </c>
      <c r="AJ113" s="1702">
        <f t="shared" si="57"/>
        <v>44550</v>
      </c>
      <c r="AK113" s="1702">
        <f t="shared" si="57"/>
        <v>44560</v>
      </c>
      <c r="AL113" s="1702">
        <f t="shared" si="57"/>
        <v>44576</v>
      </c>
      <c r="AM113" s="1702">
        <f t="shared" si="57"/>
        <v>44580</v>
      </c>
      <c r="AN113" s="1702">
        <f t="shared" si="57"/>
        <v>44610</v>
      </c>
      <c r="AO113" s="1497">
        <f t="shared" si="58"/>
        <v>44399</v>
      </c>
      <c r="AP113" s="1444">
        <v>12707</v>
      </c>
      <c r="AQ113" s="1443">
        <v>44296</v>
      </c>
      <c r="AR113" s="1424">
        <f>VLOOKUP(AP113,Schedule!$B$2:$F$14923,5,0)</f>
        <v>44296</v>
      </c>
      <c r="AS113" s="1424">
        <f t="shared" si="48"/>
        <v>44661</v>
      </c>
      <c r="AY113" s="1493"/>
      <c r="AZ113" s="1739"/>
    </row>
    <row r="114" spans="1:52" s="1382" customFormat="1" ht="51.95" customHeight="1" thickBot="1">
      <c r="A114" s="1781"/>
      <c r="B114" s="1385">
        <f t="shared" si="52"/>
        <v>17</v>
      </c>
      <c r="C114" s="1386" t="str">
        <f t="shared" si="53"/>
        <v>У_С</v>
      </c>
      <c r="D114" s="1581" t="str">
        <f t="shared" si="36"/>
        <v>17У_С</v>
      </c>
      <c r="E114" s="1562" t="s">
        <v>332</v>
      </c>
      <c r="F114" s="1585" t="s">
        <v>116</v>
      </c>
      <c r="G114"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14" s="1576" t="s">
        <v>333</v>
      </c>
      <c r="I114" s="1352"/>
      <c r="J114" s="1702">
        <f t="shared" si="55"/>
        <v>43997</v>
      </c>
      <c r="K114" s="1702">
        <f t="shared" si="55"/>
        <v>44025</v>
      </c>
      <c r="L114" s="1702">
        <f t="shared" si="55"/>
        <v>44074</v>
      </c>
      <c r="M114" s="1702">
        <f t="shared" si="55"/>
        <v>44256</v>
      </c>
      <c r="N114" s="1702">
        <f t="shared" si="55"/>
        <v>44284</v>
      </c>
      <c r="O114" s="1702">
        <f t="shared" si="55"/>
        <v>44284</v>
      </c>
      <c r="P114" s="1702">
        <f t="shared" si="55"/>
        <v>44298</v>
      </c>
      <c r="Q114" s="1702">
        <f t="shared" si="55"/>
        <v>44328</v>
      </c>
      <c r="R114" s="1702">
        <f t="shared" si="55"/>
        <v>44328</v>
      </c>
      <c r="S114" s="1702">
        <f t="shared" si="55"/>
        <v>44327</v>
      </c>
      <c r="T114" s="1702">
        <f t="shared" si="56"/>
        <v>44327</v>
      </c>
      <c r="U114" s="1702">
        <f t="shared" si="56"/>
        <v>44348</v>
      </c>
      <c r="V114" s="1702">
        <f t="shared" si="56"/>
        <v>44355</v>
      </c>
      <c r="W114" s="1702">
        <f t="shared" si="56"/>
        <v>44358</v>
      </c>
      <c r="X114" s="1702">
        <f t="shared" si="56"/>
        <v>44363</v>
      </c>
      <c r="Y114" s="1702">
        <f t="shared" si="56"/>
        <v>44388</v>
      </c>
      <c r="Z114" s="1702">
        <f t="shared" si="56"/>
        <v>44408</v>
      </c>
      <c r="AA114" s="1702">
        <f t="shared" si="56"/>
        <v>44435</v>
      </c>
      <c r="AB114" s="1702">
        <f t="shared" si="56"/>
        <v>44440</v>
      </c>
      <c r="AC114" s="1702">
        <f t="shared" si="56"/>
        <v>44469</v>
      </c>
      <c r="AD114" s="1702">
        <f t="shared" si="57"/>
        <v>44490</v>
      </c>
      <c r="AE114" s="1702">
        <f t="shared" si="57"/>
        <v>44497</v>
      </c>
      <c r="AF114" s="1702">
        <f t="shared" si="57"/>
        <v>44502</v>
      </c>
      <c r="AG114" s="1702">
        <f t="shared" si="57"/>
        <v>44505</v>
      </c>
      <c r="AH114" s="1702">
        <f t="shared" si="57"/>
        <v>44530</v>
      </c>
      <c r="AI114" s="1702">
        <f t="shared" si="57"/>
        <v>44550</v>
      </c>
      <c r="AJ114" s="1702">
        <f t="shared" si="57"/>
        <v>44550</v>
      </c>
      <c r="AK114" s="1702">
        <f t="shared" si="57"/>
        <v>44560</v>
      </c>
      <c r="AL114" s="1702">
        <f t="shared" si="57"/>
        <v>44576</v>
      </c>
      <c r="AM114" s="1702">
        <f t="shared" si="57"/>
        <v>44580</v>
      </c>
      <c r="AN114" s="1702">
        <f t="shared" si="57"/>
        <v>44610</v>
      </c>
      <c r="AO114" s="1497">
        <f t="shared" si="58"/>
        <v>44399</v>
      </c>
      <c r="AP114" s="1444">
        <v>27122</v>
      </c>
      <c r="AQ114" s="1443">
        <v>44476</v>
      </c>
      <c r="AR114" s="1424">
        <f>VLOOKUP(AP114,Schedule!$B$2:$F$14923,5,0)</f>
        <v>44476</v>
      </c>
      <c r="AS114" s="1424">
        <f t="shared" si="48"/>
        <v>44841</v>
      </c>
      <c r="AY114" s="1493"/>
      <c r="AZ114" s="1739"/>
    </row>
    <row r="115" spans="1:52" s="1382" customFormat="1" ht="51.95" customHeight="1" thickBot="1">
      <c r="A115" s="1781"/>
      <c r="B115" s="1385">
        <f t="shared" si="52"/>
        <v>17</v>
      </c>
      <c r="C115" s="1386" t="str">
        <f t="shared" si="53"/>
        <v>У_С</v>
      </c>
      <c r="D115" s="1581" t="str">
        <f t="shared" si="36"/>
        <v>17У_С</v>
      </c>
      <c r="E115" s="1562" t="s">
        <v>334</v>
      </c>
      <c r="F115" s="1585" t="s">
        <v>116</v>
      </c>
      <c r="G115"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15" s="1576" t="s">
        <v>335</v>
      </c>
      <c r="I115" s="1352"/>
      <c r="J115" s="1702">
        <f t="shared" si="55"/>
        <v>43997</v>
      </c>
      <c r="K115" s="1702">
        <f t="shared" si="55"/>
        <v>44025</v>
      </c>
      <c r="L115" s="1702">
        <f t="shared" si="55"/>
        <v>44074</v>
      </c>
      <c r="M115" s="1702">
        <f t="shared" si="55"/>
        <v>44256</v>
      </c>
      <c r="N115" s="1702">
        <f t="shared" si="55"/>
        <v>44284</v>
      </c>
      <c r="O115" s="1702">
        <f t="shared" si="55"/>
        <v>44284</v>
      </c>
      <c r="P115" s="1702">
        <f t="shared" si="55"/>
        <v>44298</v>
      </c>
      <c r="Q115" s="1702">
        <f t="shared" si="55"/>
        <v>44328</v>
      </c>
      <c r="R115" s="1702">
        <f t="shared" si="55"/>
        <v>44328</v>
      </c>
      <c r="S115" s="1702">
        <f t="shared" si="55"/>
        <v>44327</v>
      </c>
      <c r="T115" s="1702">
        <f t="shared" si="56"/>
        <v>44327</v>
      </c>
      <c r="U115" s="1702">
        <f t="shared" si="56"/>
        <v>44348</v>
      </c>
      <c r="V115" s="1702">
        <f t="shared" si="56"/>
        <v>44355</v>
      </c>
      <c r="W115" s="1702">
        <f t="shared" si="56"/>
        <v>44358</v>
      </c>
      <c r="X115" s="1702">
        <f t="shared" si="56"/>
        <v>44363</v>
      </c>
      <c r="Y115" s="1702">
        <f t="shared" si="56"/>
        <v>44388</v>
      </c>
      <c r="Z115" s="1702">
        <f t="shared" si="56"/>
        <v>44408</v>
      </c>
      <c r="AA115" s="1702">
        <f t="shared" si="56"/>
        <v>44435</v>
      </c>
      <c r="AB115" s="1702">
        <f t="shared" si="56"/>
        <v>44440</v>
      </c>
      <c r="AC115" s="1702">
        <f t="shared" si="56"/>
        <v>44469</v>
      </c>
      <c r="AD115" s="1702">
        <f t="shared" si="57"/>
        <v>44490</v>
      </c>
      <c r="AE115" s="1702">
        <f t="shared" si="57"/>
        <v>44497</v>
      </c>
      <c r="AF115" s="1702">
        <f t="shared" si="57"/>
        <v>44502</v>
      </c>
      <c r="AG115" s="1702">
        <f t="shared" si="57"/>
        <v>44505</v>
      </c>
      <c r="AH115" s="1702">
        <f t="shared" si="57"/>
        <v>44530</v>
      </c>
      <c r="AI115" s="1702">
        <f t="shared" si="57"/>
        <v>44550</v>
      </c>
      <c r="AJ115" s="1702">
        <f t="shared" si="57"/>
        <v>44550</v>
      </c>
      <c r="AK115" s="1702">
        <f t="shared" si="57"/>
        <v>44560</v>
      </c>
      <c r="AL115" s="1702">
        <f t="shared" si="57"/>
        <v>44576</v>
      </c>
      <c r="AM115" s="1702">
        <f t="shared" si="57"/>
        <v>44580</v>
      </c>
      <c r="AN115" s="1702">
        <f t="shared" si="57"/>
        <v>44610</v>
      </c>
      <c r="AO115" s="1497">
        <f t="shared" si="58"/>
        <v>44399</v>
      </c>
      <c r="AP115" s="1444">
        <v>27122</v>
      </c>
      <c r="AQ115" s="1443">
        <v>44476</v>
      </c>
      <c r="AR115" s="1424">
        <f>VLOOKUP(AP115,Schedule!$B$2:$F$14923,5,0)</f>
        <v>44476</v>
      </c>
      <c r="AS115" s="1424">
        <f t="shared" si="48"/>
        <v>44841</v>
      </c>
      <c r="AY115" s="1493"/>
      <c r="AZ115" s="1739"/>
    </row>
    <row r="116" spans="1:52" s="1382" customFormat="1" ht="51.95" customHeight="1" thickBot="1">
      <c r="A116" s="1781"/>
      <c r="B116" s="1385">
        <f t="shared" si="52"/>
        <v>17</v>
      </c>
      <c r="C116" s="1386" t="str">
        <f t="shared" si="53"/>
        <v>У_С</v>
      </c>
      <c r="D116" s="1581" t="str">
        <f t="shared" si="36"/>
        <v>17У_С</v>
      </c>
      <c r="E116" s="1562" t="s">
        <v>336</v>
      </c>
      <c r="F116" s="1585" t="s">
        <v>116</v>
      </c>
      <c r="G116"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16" s="1576" t="s">
        <v>337</v>
      </c>
      <c r="I116" s="1352"/>
      <c r="J116" s="1702">
        <f t="shared" si="55"/>
        <v>43997</v>
      </c>
      <c r="K116" s="1702">
        <f t="shared" si="55"/>
        <v>44025</v>
      </c>
      <c r="L116" s="1702">
        <f t="shared" si="55"/>
        <v>44074</v>
      </c>
      <c r="M116" s="1702">
        <f t="shared" si="55"/>
        <v>44256</v>
      </c>
      <c r="N116" s="1702">
        <f t="shared" si="55"/>
        <v>44284</v>
      </c>
      <c r="O116" s="1702">
        <f t="shared" si="55"/>
        <v>44284</v>
      </c>
      <c r="P116" s="1702">
        <f t="shared" si="55"/>
        <v>44298</v>
      </c>
      <c r="Q116" s="1702">
        <f t="shared" si="55"/>
        <v>44328</v>
      </c>
      <c r="R116" s="1702">
        <f t="shared" si="55"/>
        <v>44328</v>
      </c>
      <c r="S116" s="1702">
        <f t="shared" si="55"/>
        <v>44327</v>
      </c>
      <c r="T116" s="1702">
        <f t="shared" si="56"/>
        <v>44327</v>
      </c>
      <c r="U116" s="1702">
        <f t="shared" si="56"/>
        <v>44348</v>
      </c>
      <c r="V116" s="1702">
        <f t="shared" si="56"/>
        <v>44355</v>
      </c>
      <c r="W116" s="1702">
        <f t="shared" si="56"/>
        <v>44358</v>
      </c>
      <c r="X116" s="1702">
        <f t="shared" si="56"/>
        <v>44363</v>
      </c>
      <c r="Y116" s="1702">
        <f t="shared" si="56"/>
        <v>44388</v>
      </c>
      <c r="Z116" s="1702">
        <f t="shared" si="56"/>
        <v>44408</v>
      </c>
      <c r="AA116" s="1702">
        <f t="shared" si="56"/>
        <v>44435</v>
      </c>
      <c r="AB116" s="1702">
        <f t="shared" si="56"/>
        <v>44440</v>
      </c>
      <c r="AC116" s="1702">
        <f t="shared" si="56"/>
        <v>44469</v>
      </c>
      <c r="AD116" s="1702">
        <f t="shared" si="57"/>
        <v>44490</v>
      </c>
      <c r="AE116" s="1702">
        <f t="shared" si="57"/>
        <v>44497</v>
      </c>
      <c r="AF116" s="1702">
        <f t="shared" si="57"/>
        <v>44502</v>
      </c>
      <c r="AG116" s="1702">
        <f t="shared" si="57"/>
        <v>44505</v>
      </c>
      <c r="AH116" s="1702">
        <f t="shared" si="57"/>
        <v>44530</v>
      </c>
      <c r="AI116" s="1702">
        <f t="shared" si="57"/>
        <v>44550</v>
      </c>
      <c r="AJ116" s="1702">
        <f t="shared" si="57"/>
        <v>44550</v>
      </c>
      <c r="AK116" s="1702">
        <f t="shared" si="57"/>
        <v>44560</v>
      </c>
      <c r="AL116" s="1702">
        <f t="shared" si="57"/>
        <v>44576</v>
      </c>
      <c r="AM116" s="1702">
        <f t="shared" si="57"/>
        <v>44580</v>
      </c>
      <c r="AN116" s="1702">
        <f t="shared" si="57"/>
        <v>44610</v>
      </c>
      <c r="AO116" s="1497">
        <f t="shared" si="58"/>
        <v>44399</v>
      </c>
      <c r="AP116" s="1444">
        <v>27122</v>
      </c>
      <c r="AQ116" s="1443">
        <v>44476</v>
      </c>
      <c r="AR116" s="1424">
        <f>VLOOKUP(AP116,Schedule!$B$2:$F$14923,5,0)</f>
        <v>44476</v>
      </c>
      <c r="AS116" s="1424">
        <f t="shared" si="48"/>
        <v>44841</v>
      </c>
      <c r="AY116" s="1493"/>
      <c r="AZ116" s="1739"/>
    </row>
    <row r="117" spans="1:52" s="1382" customFormat="1" ht="51.95" customHeight="1" thickBot="1">
      <c r="A117" s="1781"/>
      <c r="B117" s="1385">
        <f t="shared" si="52"/>
        <v>17</v>
      </c>
      <c r="C117" s="1386" t="str">
        <f t="shared" si="53"/>
        <v>У_С</v>
      </c>
      <c r="D117" s="1581" t="str">
        <f t="shared" si="36"/>
        <v>17У_С</v>
      </c>
      <c r="E117" s="1562" t="s">
        <v>338</v>
      </c>
      <c r="F117" s="1585" t="s">
        <v>116</v>
      </c>
      <c r="G117"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17" s="1576" t="s">
        <v>339</v>
      </c>
      <c r="I117" s="1352"/>
      <c r="J117" s="1702">
        <f t="shared" si="55"/>
        <v>43997</v>
      </c>
      <c r="K117" s="1702">
        <f t="shared" si="55"/>
        <v>44025</v>
      </c>
      <c r="L117" s="1702">
        <f t="shared" si="55"/>
        <v>44074</v>
      </c>
      <c r="M117" s="1702">
        <f t="shared" si="55"/>
        <v>44256</v>
      </c>
      <c r="N117" s="1702">
        <f t="shared" si="55"/>
        <v>44284</v>
      </c>
      <c r="O117" s="1702">
        <f t="shared" si="55"/>
        <v>44284</v>
      </c>
      <c r="P117" s="1702">
        <f t="shared" si="55"/>
        <v>44298</v>
      </c>
      <c r="Q117" s="1702">
        <f t="shared" si="55"/>
        <v>44328</v>
      </c>
      <c r="R117" s="1702">
        <f t="shared" si="55"/>
        <v>44328</v>
      </c>
      <c r="S117" s="1702">
        <f t="shared" si="55"/>
        <v>44327</v>
      </c>
      <c r="T117" s="1702">
        <f t="shared" si="56"/>
        <v>44327</v>
      </c>
      <c r="U117" s="1702">
        <f t="shared" si="56"/>
        <v>44348</v>
      </c>
      <c r="V117" s="1702">
        <f t="shared" si="56"/>
        <v>44355</v>
      </c>
      <c r="W117" s="1702">
        <f t="shared" si="56"/>
        <v>44358</v>
      </c>
      <c r="X117" s="1702">
        <f t="shared" si="56"/>
        <v>44363</v>
      </c>
      <c r="Y117" s="1702">
        <f t="shared" si="56"/>
        <v>44388</v>
      </c>
      <c r="Z117" s="1702">
        <f t="shared" si="56"/>
        <v>44408</v>
      </c>
      <c r="AA117" s="1702">
        <f t="shared" si="56"/>
        <v>44435</v>
      </c>
      <c r="AB117" s="1702">
        <f t="shared" si="56"/>
        <v>44440</v>
      </c>
      <c r="AC117" s="1702">
        <f t="shared" si="56"/>
        <v>44469</v>
      </c>
      <c r="AD117" s="1702">
        <f t="shared" si="57"/>
        <v>44490</v>
      </c>
      <c r="AE117" s="1702">
        <f t="shared" si="57"/>
        <v>44497</v>
      </c>
      <c r="AF117" s="1702">
        <f t="shared" si="57"/>
        <v>44502</v>
      </c>
      <c r="AG117" s="1702">
        <f t="shared" si="57"/>
        <v>44505</v>
      </c>
      <c r="AH117" s="1702">
        <f t="shared" si="57"/>
        <v>44530</v>
      </c>
      <c r="AI117" s="1702">
        <f t="shared" si="57"/>
        <v>44550</v>
      </c>
      <c r="AJ117" s="1702">
        <f t="shared" si="57"/>
        <v>44550</v>
      </c>
      <c r="AK117" s="1702">
        <f t="shared" si="57"/>
        <v>44560</v>
      </c>
      <c r="AL117" s="1702">
        <f t="shared" si="57"/>
        <v>44576</v>
      </c>
      <c r="AM117" s="1702">
        <f t="shared" si="57"/>
        <v>44580</v>
      </c>
      <c r="AN117" s="1702">
        <f t="shared" si="57"/>
        <v>44610</v>
      </c>
      <c r="AO117" s="1497">
        <f t="shared" si="58"/>
        <v>44399</v>
      </c>
      <c r="AP117" s="1444">
        <v>27122</v>
      </c>
      <c r="AQ117" s="1443">
        <v>44476</v>
      </c>
      <c r="AR117" s="1424">
        <f>VLOOKUP(AP117,Schedule!$B$2:$F$14923,5,0)</f>
        <v>44476</v>
      </c>
      <c r="AS117" s="1424">
        <f t="shared" si="48"/>
        <v>44841</v>
      </c>
      <c r="AY117" s="1493"/>
      <c r="AZ117" s="1739"/>
    </row>
    <row r="118" spans="1:52" s="1382" customFormat="1" ht="51.95" customHeight="1" thickBot="1">
      <c r="A118" s="1781"/>
      <c r="B118" s="1385">
        <f t="shared" si="52"/>
        <v>17</v>
      </c>
      <c r="C118" s="1386" t="str">
        <f t="shared" si="53"/>
        <v>У_С</v>
      </c>
      <c r="D118" s="1581" t="str">
        <f t="shared" si="36"/>
        <v>17У_С</v>
      </c>
      <c r="E118" s="1562" t="s">
        <v>340</v>
      </c>
      <c r="F118" s="1585" t="s">
        <v>116</v>
      </c>
      <c r="G118"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18" s="1576" t="s">
        <v>341</v>
      </c>
      <c r="I118" s="1352"/>
      <c r="J118" s="1702">
        <f t="shared" si="55"/>
        <v>43997</v>
      </c>
      <c r="K118" s="1702">
        <f t="shared" si="55"/>
        <v>44025</v>
      </c>
      <c r="L118" s="1702">
        <f t="shared" si="55"/>
        <v>44074</v>
      </c>
      <c r="M118" s="1702">
        <f t="shared" si="55"/>
        <v>44256</v>
      </c>
      <c r="N118" s="1702">
        <f t="shared" si="55"/>
        <v>44284</v>
      </c>
      <c r="O118" s="1702">
        <f t="shared" si="55"/>
        <v>44284</v>
      </c>
      <c r="P118" s="1702">
        <f t="shared" si="55"/>
        <v>44298</v>
      </c>
      <c r="Q118" s="1702">
        <f t="shared" si="55"/>
        <v>44328</v>
      </c>
      <c r="R118" s="1702">
        <f t="shared" si="55"/>
        <v>44328</v>
      </c>
      <c r="S118" s="1702">
        <f t="shared" si="55"/>
        <v>44327</v>
      </c>
      <c r="T118" s="1702">
        <f t="shared" si="56"/>
        <v>44327</v>
      </c>
      <c r="U118" s="1702">
        <f t="shared" si="56"/>
        <v>44348</v>
      </c>
      <c r="V118" s="1702">
        <f t="shared" si="56"/>
        <v>44355</v>
      </c>
      <c r="W118" s="1702">
        <f t="shared" si="56"/>
        <v>44358</v>
      </c>
      <c r="X118" s="1702">
        <f t="shared" si="56"/>
        <v>44363</v>
      </c>
      <c r="Y118" s="1702">
        <f t="shared" si="56"/>
        <v>44388</v>
      </c>
      <c r="Z118" s="1702">
        <f t="shared" si="56"/>
        <v>44408</v>
      </c>
      <c r="AA118" s="1702">
        <f t="shared" si="56"/>
        <v>44435</v>
      </c>
      <c r="AB118" s="1702">
        <f t="shared" si="56"/>
        <v>44440</v>
      </c>
      <c r="AC118" s="1702">
        <f t="shared" si="56"/>
        <v>44469</v>
      </c>
      <c r="AD118" s="1702">
        <f t="shared" si="57"/>
        <v>44490</v>
      </c>
      <c r="AE118" s="1702">
        <f t="shared" si="57"/>
        <v>44497</v>
      </c>
      <c r="AF118" s="1702">
        <f t="shared" si="57"/>
        <v>44502</v>
      </c>
      <c r="AG118" s="1702">
        <f t="shared" si="57"/>
        <v>44505</v>
      </c>
      <c r="AH118" s="1702">
        <f t="shared" si="57"/>
        <v>44530</v>
      </c>
      <c r="AI118" s="1702">
        <f t="shared" si="57"/>
        <v>44550</v>
      </c>
      <c r="AJ118" s="1702">
        <f t="shared" si="57"/>
        <v>44550</v>
      </c>
      <c r="AK118" s="1702">
        <f t="shared" si="57"/>
        <v>44560</v>
      </c>
      <c r="AL118" s="1702">
        <f t="shared" si="57"/>
        <v>44576</v>
      </c>
      <c r="AM118" s="1702">
        <f t="shared" si="57"/>
        <v>44580</v>
      </c>
      <c r="AN118" s="1702">
        <f t="shared" si="57"/>
        <v>44610</v>
      </c>
      <c r="AO118" s="1497">
        <f t="shared" si="58"/>
        <v>44399</v>
      </c>
      <c r="AP118" s="1444">
        <v>33944</v>
      </c>
      <c r="AQ118" s="1443">
        <v>44993</v>
      </c>
      <c r="AR118" s="1424">
        <f>VLOOKUP(AP118,Schedule!$B$2:$F$14923,5,0)</f>
        <v>44993</v>
      </c>
      <c r="AS118" s="1424">
        <f t="shared" si="48"/>
        <v>45358</v>
      </c>
      <c r="AY118" s="1493"/>
      <c r="AZ118" s="1739"/>
    </row>
    <row r="119" spans="1:52" s="1382" customFormat="1" ht="51.95" customHeight="1" thickBot="1">
      <c r="A119" s="1781"/>
      <c r="B119" s="1385">
        <f t="shared" si="52"/>
        <v>17</v>
      </c>
      <c r="C119" s="1386" t="str">
        <f t="shared" si="53"/>
        <v>У_С</v>
      </c>
      <c r="D119" s="1581" t="str">
        <f t="shared" si="36"/>
        <v>17У_С</v>
      </c>
      <c r="E119" s="1562" t="s">
        <v>342</v>
      </c>
      <c r="F119" s="1585" t="s">
        <v>116</v>
      </c>
      <c r="G119"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19" s="1576" t="s">
        <v>343</v>
      </c>
      <c r="I119" s="1352"/>
      <c r="J119" s="1702">
        <f t="shared" si="55"/>
        <v>43997</v>
      </c>
      <c r="K119" s="1702">
        <f t="shared" si="55"/>
        <v>44025</v>
      </c>
      <c r="L119" s="1702">
        <f t="shared" si="55"/>
        <v>44074</v>
      </c>
      <c r="M119" s="1702">
        <f t="shared" si="55"/>
        <v>44256</v>
      </c>
      <c r="N119" s="1702">
        <f t="shared" si="55"/>
        <v>44284</v>
      </c>
      <c r="O119" s="1702">
        <f t="shared" si="55"/>
        <v>44284</v>
      </c>
      <c r="P119" s="1702">
        <f t="shared" si="55"/>
        <v>44298</v>
      </c>
      <c r="Q119" s="1702">
        <f t="shared" si="55"/>
        <v>44328</v>
      </c>
      <c r="R119" s="1702">
        <f t="shared" si="55"/>
        <v>44328</v>
      </c>
      <c r="S119" s="1702">
        <f t="shared" si="55"/>
        <v>44327</v>
      </c>
      <c r="T119" s="1702">
        <f t="shared" si="56"/>
        <v>44327</v>
      </c>
      <c r="U119" s="1702">
        <f t="shared" si="56"/>
        <v>44348</v>
      </c>
      <c r="V119" s="1702">
        <f t="shared" si="56"/>
        <v>44355</v>
      </c>
      <c r="W119" s="1702">
        <f t="shared" si="56"/>
        <v>44358</v>
      </c>
      <c r="X119" s="1702">
        <f t="shared" si="56"/>
        <v>44363</v>
      </c>
      <c r="Y119" s="1702">
        <f t="shared" si="56"/>
        <v>44388</v>
      </c>
      <c r="Z119" s="1702">
        <f t="shared" si="56"/>
        <v>44408</v>
      </c>
      <c r="AA119" s="1702">
        <f t="shared" si="56"/>
        <v>44435</v>
      </c>
      <c r="AB119" s="1702">
        <f t="shared" si="56"/>
        <v>44440</v>
      </c>
      <c r="AC119" s="1702">
        <f t="shared" si="56"/>
        <v>44469</v>
      </c>
      <c r="AD119" s="1702">
        <f t="shared" si="57"/>
        <v>44490</v>
      </c>
      <c r="AE119" s="1702">
        <f t="shared" si="57"/>
        <v>44497</v>
      </c>
      <c r="AF119" s="1702">
        <f t="shared" si="57"/>
        <v>44502</v>
      </c>
      <c r="AG119" s="1702">
        <f t="shared" si="57"/>
        <v>44505</v>
      </c>
      <c r="AH119" s="1702">
        <f t="shared" si="57"/>
        <v>44530</v>
      </c>
      <c r="AI119" s="1702">
        <f t="shared" si="57"/>
        <v>44550</v>
      </c>
      <c r="AJ119" s="1702">
        <f t="shared" si="57"/>
        <v>44550</v>
      </c>
      <c r="AK119" s="1702">
        <f t="shared" si="57"/>
        <v>44560</v>
      </c>
      <c r="AL119" s="1702">
        <f t="shared" si="57"/>
        <v>44576</v>
      </c>
      <c r="AM119" s="1702">
        <f t="shared" si="57"/>
        <v>44580</v>
      </c>
      <c r="AN119" s="1702">
        <f t="shared" si="57"/>
        <v>44610</v>
      </c>
      <c r="AO119" s="1497">
        <f t="shared" si="58"/>
        <v>44399</v>
      </c>
      <c r="AP119" s="1444">
        <v>33944</v>
      </c>
      <c r="AQ119" s="1443">
        <v>44993</v>
      </c>
      <c r="AR119" s="1424">
        <f>VLOOKUP(AP119,Schedule!$B$2:$F$14923,5,0)</f>
        <v>44993</v>
      </c>
      <c r="AS119" s="1424">
        <f t="shared" si="48"/>
        <v>45358</v>
      </c>
      <c r="AY119" s="1493"/>
      <c r="AZ119" s="1739"/>
    </row>
    <row r="120" spans="1:52" s="1382" customFormat="1" ht="51.95" customHeight="1" thickBot="1">
      <c r="A120" s="1781"/>
      <c r="B120" s="1385">
        <f t="shared" si="52"/>
        <v>17</v>
      </c>
      <c r="C120" s="1386" t="str">
        <f t="shared" si="53"/>
        <v>У_С</v>
      </c>
      <c r="D120" s="1581" t="str">
        <f t="shared" si="36"/>
        <v>17У_С</v>
      </c>
      <c r="E120" s="1562" t="s">
        <v>344</v>
      </c>
      <c r="F120" s="1585" t="s">
        <v>116</v>
      </c>
      <c r="G120"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20" s="1576" t="s">
        <v>345</v>
      </c>
      <c r="I120" s="1352"/>
      <c r="J120" s="1702">
        <f t="shared" si="55"/>
        <v>43997</v>
      </c>
      <c r="K120" s="1702">
        <f t="shared" si="55"/>
        <v>44025</v>
      </c>
      <c r="L120" s="1702">
        <f t="shared" si="55"/>
        <v>44074</v>
      </c>
      <c r="M120" s="1702">
        <f t="shared" si="55"/>
        <v>44256</v>
      </c>
      <c r="N120" s="1702">
        <f t="shared" si="55"/>
        <v>44284</v>
      </c>
      <c r="O120" s="1702">
        <f t="shared" si="55"/>
        <v>44284</v>
      </c>
      <c r="P120" s="1702">
        <f t="shared" si="55"/>
        <v>44298</v>
      </c>
      <c r="Q120" s="1702">
        <f t="shared" si="55"/>
        <v>44328</v>
      </c>
      <c r="R120" s="1702">
        <f t="shared" si="55"/>
        <v>44328</v>
      </c>
      <c r="S120" s="1702">
        <f t="shared" si="55"/>
        <v>44327</v>
      </c>
      <c r="T120" s="1702">
        <f t="shared" si="56"/>
        <v>44327</v>
      </c>
      <c r="U120" s="1702">
        <f t="shared" si="56"/>
        <v>44348</v>
      </c>
      <c r="V120" s="1702">
        <f t="shared" si="56"/>
        <v>44355</v>
      </c>
      <c r="W120" s="1702">
        <f t="shared" si="56"/>
        <v>44358</v>
      </c>
      <c r="X120" s="1702">
        <f t="shared" si="56"/>
        <v>44363</v>
      </c>
      <c r="Y120" s="1702">
        <f t="shared" si="56"/>
        <v>44388</v>
      </c>
      <c r="Z120" s="1702">
        <f t="shared" si="56"/>
        <v>44408</v>
      </c>
      <c r="AA120" s="1702">
        <f t="shared" si="56"/>
        <v>44435</v>
      </c>
      <c r="AB120" s="1702">
        <f t="shared" si="56"/>
        <v>44440</v>
      </c>
      <c r="AC120" s="1702">
        <f t="shared" si="56"/>
        <v>44469</v>
      </c>
      <c r="AD120" s="1702">
        <f t="shared" si="57"/>
        <v>44490</v>
      </c>
      <c r="AE120" s="1702">
        <f t="shared" si="57"/>
        <v>44497</v>
      </c>
      <c r="AF120" s="1702">
        <f t="shared" si="57"/>
        <v>44502</v>
      </c>
      <c r="AG120" s="1702">
        <f t="shared" si="57"/>
        <v>44505</v>
      </c>
      <c r="AH120" s="1702">
        <f t="shared" si="57"/>
        <v>44530</v>
      </c>
      <c r="AI120" s="1702">
        <f t="shared" si="57"/>
        <v>44550</v>
      </c>
      <c r="AJ120" s="1702">
        <f t="shared" si="57"/>
        <v>44550</v>
      </c>
      <c r="AK120" s="1702">
        <f t="shared" si="57"/>
        <v>44560</v>
      </c>
      <c r="AL120" s="1702">
        <f t="shared" si="57"/>
        <v>44576</v>
      </c>
      <c r="AM120" s="1702">
        <f t="shared" si="57"/>
        <v>44580</v>
      </c>
      <c r="AN120" s="1702">
        <f t="shared" si="57"/>
        <v>44610</v>
      </c>
      <c r="AO120" s="1497">
        <f t="shared" si="58"/>
        <v>44399</v>
      </c>
      <c r="AP120" s="1444">
        <v>33944</v>
      </c>
      <c r="AQ120" s="1443">
        <v>44993</v>
      </c>
      <c r="AR120" s="1424">
        <f>VLOOKUP(AP120,Schedule!$B$2:$F$14923,5,0)</f>
        <v>44993</v>
      </c>
      <c r="AS120" s="1424">
        <f t="shared" si="48"/>
        <v>45358</v>
      </c>
      <c r="AY120" s="1493"/>
      <c r="AZ120" s="1739"/>
    </row>
    <row r="121" spans="1:52" s="1382" customFormat="1" ht="51.95" customHeight="1" thickBot="1">
      <c r="A121" s="1781"/>
      <c r="B121" s="1385">
        <f t="shared" si="52"/>
        <v>17</v>
      </c>
      <c r="C121" s="1386" t="str">
        <f t="shared" si="53"/>
        <v>У_С</v>
      </c>
      <c r="D121" s="1581" t="str">
        <f t="shared" si="36"/>
        <v>17У_С</v>
      </c>
      <c r="E121" s="1562" t="s">
        <v>346</v>
      </c>
      <c r="F121" s="1585" t="s">
        <v>116</v>
      </c>
      <c r="G121"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21" s="1576" t="s">
        <v>347</v>
      </c>
      <c r="I121" s="1352"/>
      <c r="J121" s="1702">
        <f t="shared" si="55"/>
        <v>43997</v>
      </c>
      <c r="K121" s="1702">
        <f t="shared" si="55"/>
        <v>44025</v>
      </c>
      <c r="L121" s="1702">
        <f t="shared" si="55"/>
        <v>44074</v>
      </c>
      <c r="M121" s="1702">
        <f t="shared" si="55"/>
        <v>44256</v>
      </c>
      <c r="N121" s="1702">
        <f t="shared" si="55"/>
        <v>44284</v>
      </c>
      <c r="O121" s="1702">
        <f t="shared" si="55"/>
        <v>44284</v>
      </c>
      <c r="P121" s="1702">
        <f t="shared" si="55"/>
        <v>44298</v>
      </c>
      <c r="Q121" s="1702">
        <f t="shared" si="55"/>
        <v>44328</v>
      </c>
      <c r="R121" s="1702">
        <f t="shared" si="55"/>
        <v>44328</v>
      </c>
      <c r="S121" s="1702">
        <f t="shared" si="55"/>
        <v>44327</v>
      </c>
      <c r="T121" s="1702">
        <f t="shared" si="56"/>
        <v>44327</v>
      </c>
      <c r="U121" s="1702">
        <f t="shared" si="56"/>
        <v>44348</v>
      </c>
      <c r="V121" s="1702">
        <f t="shared" si="56"/>
        <v>44355</v>
      </c>
      <c r="W121" s="1702">
        <f t="shared" si="56"/>
        <v>44358</v>
      </c>
      <c r="X121" s="1702">
        <f t="shared" si="56"/>
        <v>44363</v>
      </c>
      <c r="Y121" s="1702">
        <f t="shared" si="56"/>
        <v>44388</v>
      </c>
      <c r="Z121" s="1702">
        <f t="shared" si="56"/>
        <v>44408</v>
      </c>
      <c r="AA121" s="1702">
        <f t="shared" si="56"/>
        <v>44435</v>
      </c>
      <c r="AB121" s="1702">
        <f t="shared" si="56"/>
        <v>44440</v>
      </c>
      <c r="AC121" s="1702">
        <f t="shared" si="56"/>
        <v>44469</v>
      </c>
      <c r="AD121" s="1702">
        <f t="shared" si="57"/>
        <v>44490</v>
      </c>
      <c r="AE121" s="1702">
        <f t="shared" si="57"/>
        <v>44497</v>
      </c>
      <c r="AF121" s="1702">
        <f t="shared" si="57"/>
        <v>44502</v>
      </c>
      <c r="AG121" s="1702">
        <f t="shared" si="57"/>
        <v>44505</v>
      </c>
      <c r="AH121" s="1702">
        <f t="shared" si="57"/>
        <v>44530</v>
      </c>
      <c r="AI121" s="1702">
        <f t="shared" si="57"/>
        <v>44550</v>
      </c>
      <c r="AJ121" s="1702">
        <f t="shared" si="57"/>
        <v>44550</v>
      </c>
      <c r="AK121" s="1702">
        <f t="shared" si="57"/>
        <v>44560</v>
      </c>
      <c r="AL121" s="1702">
        <f t="shared" si="57"/>
        <v>44576</v>
      </c>
      <c r="AM121" s="1702">
        <f t="shared" si="57"/>
        <v>44580</v>
      </c>
      <c r="AN121" s="1702">
        <f t="shared" si="57"/>
        <v>44610</v>
      </c>
      <c r="AO121" s="1497">
        <f t="shared" si="58"/>
        <v>44399</v>
      </c>
      <c r="AP121" s="1444">
        <v>33944</v>
      </c>
      <c r="AQ121" s="1443">
        <v>44993</v>
      </c>
      <c r="AR121" s="1424">
        <f>VLOOKUP(AP121,Schedule!$B$2:$F$14923,5,0)</f>
        <v>44993</v>
      </c>
      <c r="AS121" s="1424">
        <f t="shared" si="48"/>
        <v>45358</v>
      </c>
      <c r="AY121" s="1493"/>
      <c r="AZ121" s="1739"/>
    </row>
    <row r="122" spans="1:52" s="1382" customFormat="1" ht="51.95" customHeight="1" thickBot="1">
      <c r="A122" s="1781"/>
      <c r="B122" s="1385">
        <f t="shared" si="52"/>
        <v>17</v>
      </c>
      <c r="C122" s="1386" t="str">
        <f t="shared" si="53"/>
        <v>У_С</v>
      </c>
      <c r="D122" s="1581" t="str">
        <f t="shared" si="36"/>
        <v>17У_С</v>
      </c>
      <c r="E122" s="1562" t="s">
        <v>348</v>
      </c>
      <c r="F122" s="1585" t="s">
        <v>116</v>
      </c>
      <c r="G122"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22" s="1576" t="s">
        <v>349</v>
      </c>
      <c r="I122" s="1352"/>
      <c r="J122" s="1702">
        <f t="shared" ref="J122:S131" si="59">J$111</f>
        <v>43997</v>
      </c>
      <c r="K122" s="1702">
        <f t="shared" si="59"/>
        <v>44025</v>
      </c>
      <c r="L122" s="1702">
        <f t="shared" si="59"/>
        <v>44074</v>
      </c>
      <c r="M122" s="1702">
        <f t="shared" si="59"/>
        <v>44256</v>
      </c>
      <c r="N122" s="1702">
        <f t="shared" si="59"/>
        <v>44284</v>
      </c>
      <c r="O122" s="1702">
        <f t="shared" si="59"/>
        <v>44284</v>
      </c>
      <c r="P122" s="1702">
        <f t="shared" si="59"/>
        <v>44298</v>
      </c>
      <c r="Q122" s="1702">
        <f t="shared" si="59"/>
        <v>44328</v>
      </c>
      <c r="R122" s="1702">
        <f t="shared" si="59"/>
        <v>44328</v>
      </c>
      <c r="S122" s="1702">
        <f t="shared" si="59"/>
        <v>44327</v>
      </c>
      <c r="T122" s="1702">
        <f t="shared" ref="T122:AC131" si="60">T$111</f>
        <v>44327</v>
      </c>
      <c r="U122" s="1702">
        <f t="shared" si="60"/>
        <v>44348</v>
      </c>
      <c r="V122" s="1702">
        <f t="shared" si="60"/>
        <v>44355</v>
      </c>
      <c r="W122" s="1702">
        <f t="shared" si="60"/>
        <v>44358</v>
      </c>
      <c r="X122" s="1702">
        <f t="shared" si="60"/>
        <v>44363</v>
      </c>
      <c r="Y122" s="1702">
        <f t="shared" si="60"/>
        <v>44388</v>
      </c>
      <c r="Z122" s="1702">
        <f t="shared" si="60"/>
        <v>44408</v>
      </c>
      <c r="AA122" s="1702">
        <f t="shared" si="60"/>
        <v>44435</v>
      </c>
      <c r="AB122" s="1702">
        <f t="shared" si="60"/>
        <v>44440</v>
      </c>
      <c r="AC122" s="1702">
        <f t="shared" si="60"/>
        <v>44469</v>
      </c>
      <c r="AD122" s="1702">
        <f t="shared" ref="AD122:AN131" si="61">AD$111</f>
        <v>44490</v>
      </c>
      <c r="AE122" s="1702">
        <f t="shared" si="61"/>
        <v>44497</v>
      </c>
      <c r="AF122" s="1702">
        <f t="shared" si="61"/>
        <v>44502</v>
      </c>
      <c r="AG122" s="1702">
        <f t="shared" si="61"/>
        <v>44505</v>
      </c>
      <c r="AH122" s="1702">
        <f t="shared" si="61"/>
        <v>44530</v>
      </c>
      <c r="AI122" s="1702">
        <f t="shared" si="61"/>
        <v>44550</v>
      </c>
      <c r="AJ122" s="1702">
        <f t="shared" si="61"/>
        <v>44550</v>
      </c>
      <c r="AK122" s="1702">
        <f t="shared" si="61"/>
        <v>44560</v>
      </c>
      <c r="AL122" s="1702">
        <f t="shared" si="61"/>
        <v>44576</v>
      </c>
      <c r="AM122" s="1702">
        <f t="shared" si="61"/>
        <v>44580</v>
      </c>
      <c r="AN122" s="1702">
        <f t="shared" si="61"/>
        <v>44610</v>
      </c>
      <c r="AO122" s="1497">
        <f t="shared" si="58"/>
        <v>44399</v>
      </c>
      <c r="AP122" s="1444">
        <v>28104</v>
      </c>
      <c r="AQ122" s="1443">
        <v>44566</v>
      </c>
      <c r="AR122" s="1424">
        <f>VLOOKUP(AP122,Schedule!$B$2:$F$14923,5,0)</f>
        <v>44526</v>
      </c>
      <c r="AS122" s="1424">
        <f t="shared" si="48"/>
        <v>44891</v>
      </c>
      <c r="AY122" s="1493"/>
      <c r="AZ122" s="1739"/>
    </row>
    <row r="123" spans="1:52" s="1382" customFormat="1" ht="51.95" customHeight="1" thickBot="1">
      <c r="A123" s="1781"/>
      <c r="B123" s="1385">
        <f t="shared" si="52"/>
        <v>17</v>
      </c>
      <c r="C123" s="1386" t="str">
        <f t="shared" si="53"/>
        <v>У_С</v>
      </c>
      <c r="D123" s="1581" t="str">
        <f t="shared" si="36"/>
        <v>17У_С</v>
      </c>
      <c r="E123" s="1562" t="s">
        <v>350</v>
      </c>
      <c r="F123" s="1585" t="s">
        <v>116</v>
      </c>
      <c r="G123"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23" s="1576" t="s">
        <v>351</v>
      </c>
      <c r="I123" s="1352"/>
      <c r="J123" s="1702">
        <f t="shared" si="59"/>
        <v>43997</v>
      </c>
      <c r="K123" s="1702">
        <f t="shared" si="59"/>
        <v>44025</v>
      </c>
      <c r="L123" s="1702">
        <f t="shared" si="59"/>
        <v>44074</v>
      </c>
      <c r="M123" s="1702">
        <f t="shared" si="59"/>
        <v>44256</v>
      </c>
      <c r="N123" s="1702">
        <f t="shared" si="59"/>
        <v>44284</v>
      </c>
      <c r="O123" s="1702">
        <f t="shared" si="59"/>
        <v>44284</v>
      </c>
      <c r="P123" s="1702">
        <f t="shared" si="59"/>
        <v>44298</v>
      </c>
      <c r="Q123" s="1702">
        <f t="shared" si="59"/>
        <v>44328</v>
      </c>
      <c r="R123" s="1702">
        <f t="shared" si="59"/>
        <v>44328</v>
      </c>
      <c r="S123" s="1702">
        <f t="shared" si="59"/>
        <v>44327</v>
      </c>
      <c r="T123" s="1702">
        <f t="shared" si="60"/>
        <v>44327</v>
      </c>
      <c r="U123" s="1702">
        <f t="shared" si="60"/>
        <v>44348</v>
      </c>
      <c r="V123" s="1702">
        <f t="shared" si="60"/>
        <v>44355</v>
      </c>
      <c r="W123" s="1702">
        <f t="shared" si="60"/>
        <v>44358</v>
      </c>
      <c r="X123" s="1702">
        <f t="shared" si="60"/>
        <v>44363</v>
      </c>
      <c r="Y123" s="1702">
        <f t="shared" si="60"/>
        <v>44388</v>
      </c>
      <c r="Z123" s="1702">
        <f t="shared" si="60"/>
        <v>44408</v>
      </c>
      <c r="AA123" s="1702">
        <f t="shared" si="60"/>
        <v>44435</v>
      </c>
      <c r="AB123" s="1702">
        <f t="shared" si="60"/>
        <v>44440</v>
      </c>
      <c r="AC123" s="1702">
        <f t="shared" si="60"/>
        <v>44469</v>
      </c>
      <c r="AD123" s="1702">
        <f t="shared" si="61"/>
        <v>44490</v>
      </c>
      <c r="AE123" s="1702">
        <f t="shared" si="61"/>
        <v>44497</v>
      </c>
      <c r="AF123" s="1702">
        <f t="shared" si="61"/>
        <v>44502</v>
      </c>
      <c r="AG123" s="1702">
        <f t="shared" si="61"/>
        <v>44505</v>
      </c>
      <c r="AH123" s="1702">
        <f t="shared" si="61"/>
        <v>44530</v>
      </c>
      <c r="AI123" s="1702">
        <f t="shared" si="61"/>
        <v>44550</v>
      </c>
      <c r="AJ123" s="1702">
        <f t="shared" si="61"/>
        <v>44550</v>
      </c>
      <c r="AK123" s="1702">
        <f t="shared" si="61"/>
        <v>44560</v>
      </c>
      <c r="AL123" s="1702">
        <f t="shared" si="61"/>
        <v>44576</v>
      </c>
      <c r="AM123" s="1702">
        <f t="shared" si="61"/>
        <v>44580</v>
      </c>
      <c r="AN123" s="1702">
        <f t="shared" si="61"/>
        <v>44610</v>
      </c>
      <c r="AO123" s="1497">
        <f t="shared" si="58"/>
        <v>44399</v>
      </c>
      <c r="AP123" s="1444">
        <v>28104</v>
      </c>
      <c r="AQ123" s="1443">
        <v>44566</v>
      </c>
      <c r="AR123" s="1424">
        <f>VLOOKUP(AP123,Schedule!$B$2:$F$14923,5,0)</f>
        <v>44526</v>
      </c>
      <c r="AS123" s="1424">
        <f t="shared" ref="AS123:AS141" si="62">AR123+365</f>
        <v>44891</v>
      </c>
      <c r="AY123" s="1493"/>
      <c r="AZ123" s="1739"/>
    </row>
    <row r="124" spans="1:52" s="1382" customFormat="1" ht="51.95" customHeight="1" thickBot="1">
      <c r="A124" s="1781"/>
      <c r="B124" s="1385">
        <f t="shared" si="52"/>
        <v>17</v>
      </c>
      <c r="C124" s="1386" t="str">
        <f t="shared" si="53"/>
        <v>У_С</v>
      </c>
      <c r="D124" s="1581" t="str">
        <f t="shared" si="36"/>
        <v>17У_С</v>
      </c>
      <c r="E124" s="1562" t="s">
        <v>352</v>
      </c>
      <c r="F124" s="1585" t="s">
        <v>116</v>
      </c>
      <c r="G124"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24" s="1576" t="s">
        <v>353</v>
      </c>
      <c r="I124" s="1352"/>
      <c r="J124" s="1702">
        <f t="shared" si="59"/>
        <v>43997</v>
      </c>
      <c r="K124" s="1702">
        <f t="shared" si="59"/>
        <v>44025</v>
      </c>
      <c r="L124" s="1702">
        <f t="shared" si="59"/>
        <v>44074</v>
      </c>
      <c r="M124" s="1702">
        <f t="shared" si="59"/>
        <v>44256</v>
      </c>
      <c r="N124" s="1702">
        <f t="shared" si="59"/>
        <v>44284</v>
      </c>
      <c r="O124" s="1702">
        <f t="shared" si="59"/>
        <v>44284</v>
      </c>
      <c r="P124" s="1702">
        <f t="shared" si="59"/>
        <v>44298</v>
      </c>
      <c r="Q124" s="1702">
        <f t="shared" si="59"/>
        <v>44328</v>
      </c>
      <c r="R124" s="1702">
        <f t="shared" si="59"/>
        <v>44328</v>
      </c>
      <c r="S124" s="1702">
        <f t="shared" si="59"/>
        <v>44327</v>
      </c>
      <c r="T124" s="1702">
        <f t="shared" si="60"/>
        <v>44327</v>
      </c>
      <c r="U124" s="1702">
        <f t="shared" si="60"/>
        <v>44348</v>
      </c>
      <c r="V124" s="1702">
        <f t="shared" si="60"/>
        <v>44355</v>
      </c>
      <c r="W124" s="1702">
        <f t="shared" si="60"/>
        <v>44358</v>
      </c>
      <c r="X124" s="1702">
        <f t="shared" si="60"/>
        <v>44363</v>
      </c>
      <c r="Y124" s="1702">
        <f t="shared" si="60"/>
        <v>44388</v>
      </c>
      <c r="Z124" s="1702">
        <f t="shared" si="60"/>
        <v>44408</v>
      </c>
      <c r="AA124" s="1702">
        <f t="shared" si="60"/>
        <v>44435</v>
      </c>
      <c r="AB124" s="1702">
        <f t="shared" si="60"/>
        <v>44440</v>
      </c>
      <c r="AC124" s="1702">
        <f t="shared" si="60"/>
        <v>44469</v>
      </c>
      <c r="AD124" s="1702">
        <f t="shared" si="61"/>
        <v>44490</v>
      </c>
      <c r="AE124" s="1702">
        <f t="shared" si="61"/>
        <v>44497</v>
      </c>
      <c r="AF124" s="1702">
        <f t="shared" si="61"/>
        <v>44502</v>
      </c>
      <c r="AG124" s="1702">
        <f t="shared" si="61"/>
        <v>44505</v>
      </c>
      <c r="AH124" s="1702">
        <f t="shared" si="61"/>
        <v>44530</v>
      </c>
      <c r="AI124" s="1702">
        <f t="shared" si="61"/>
        <v>44550</v>
      </c>
      <c r="AJ124" s="1702">
        <f t="shared" si="61"/>
        <v>44550</v>
      </c>
      <c r="AK124" s="1702">
        <f t="shared" si="61"/>
        <v>44560</v>
      </c>
      <c r="AL124" s="1702">
        <f t="shared" si="61"/>
        <v>44576</v>
      </c>
      <c r="AM124" s="1702">
        <f t="shared" si="61"/>
        <v>44580</v>
      </c>
      <c r="AN124" s="1702">
        <f t="shared" si="61"/>
        <v>44610</v>
      </c>
      <c r="AO124" s="1497">
        <f t="shared" si="58"/>
        <v>44399</v>
      </c>
      <c r="AP124" s="1444">
        <v>28104</v>
      </c>
      <c r="AQ124" s="1443">
        <v>44566</v>
      </c>
      <c r="AR124" s="1424">
        <f>VLOOKUP(AP124,Schedule!$B$2:$F$14923,5,0)</f>
        <v>44526</v>
      </c>
      <c r="AS124" s="1424">
        <f t="shared" si="62"/>
        <v>44891</v>
      </c>
      <c r="AY124" s="1493"/>
      <c r="AZ124" s="1739"/>
    </row>
    <row r="125" spans="1:52" s="1382" customFormat="1" ht="51.95" customHeight="1" thickBot="1">
      <c r="A125" s="1781"/>
      <c r="B125" s="1385">
        <f t="shared" si="52"/>
        <v>17</v>
      </c>
      <c r="C125" s="1386" t="str">
        <f t="shared" si="53"/>
        <v>У_С</v>
      </c>
      <c r="D125" s="1581" t="str">
        <f t="shared" si="36"/>
        <v>17У_С</v>
      </c>
      <c r="E125" s="1562" t="s">
        <v>354</v>
      </c>
      <c r="F125" s="1585" t="s">
        <v>116</v>
      </c>
      <c r="G125"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25" s="1576" t="s">
        <v>355</v>
      </c>
      <c r="I125" s="1352"/>
      <c r="J125" s="1702">
        <f t="shared" si="59"/>
        <v>43997</v>
      </c>
      <c r="K125" s="1702">
        <f t="shared" si="59"/>
        <v>44025</v>
      </c>
      <c r="L125" s="1702">
        <f t="shared" si="59"/>
        <v>44074</v>
      </c>
      <c r="M125" s="1702">
        <f t="shared" si="59"/>
        <v>44256</v>
      </c>
      <c r="N125" s="1702">
        <f t="shared" si="59"/>
        <v>44284</v>
      </c>
      <c r="O125" s="1702">
        <f t="shared" si="59"/>
        <v>44284</v>
      </c>
      <c r="P125" s="1702">
        <f t="shared" si="59"/>
        <v>44298</v>
      </c>
      <c r="Q125" s="1702">
        <f t="shared" si="59"/>
        <v>44328</v>
      </c>
      <c r="R125" s="1702">
        <f t="shared" si="59"/>
        <v>44328</v>
      </c>
      <c r="S125" s="1702">
        <f t="shared" si="59"/>
        <v>44327</v>
      </c>
      <c r="T125" s="1702">
        <f t="shared" si="60"/>
        <v>44327</v>
      </c>
      <c r="U125" s="1702">
        <f t="shared" si="60"/>
        <v>44348</v>
      </c>
      <c r="V125" s="1702">
        <f t="shared" si="60"/>
        <v>44355</v>
      </c>
      <c r="W125" s="1702">
        <f t="shared" si="60"/>
        <v>44358</v>
      </c>
      <c r="X125" s="1702">
        <f t="shared" si="60"/>
        <v>44363</v>
      </c>
      <c r="Y125" s="1702">
        <f t="shared" si="60"/>
        <v>44388</v>
      </c>
      <c r="Z125" s="1702">
        <f t="shared" si="60"/>
        <v>44408</v>
      </c>
      <c r="AA125" s="1702">
        <f t="shared" si="60"/>
        <v>44435</v>
      </c>
      <c r="AB125" s="1702">
        <f t="shared" si="60"/>
        <v>44440</v>
      </c>
      <c r="AC125" s="1702">
        <f t="shared" si="60"/>
        <v>44469</v>
      </c>
      <c r="AD125" s="1702">
        <f t="shared" si="61"/>
        <v>44490</v>
      </c>
      <c r="AE125" s="1702">
        <f t="shared" si="61"/>
        <v>44497</v>
      </c>
      <c r="AF125" s="1702">
        <f t="shared" si="61"/>
        <v>44502</v>
      </c>
      <c r="AG125" s="1702">
        <f t="shared" si="61"/>
        <v>44505</v>
      </c>
      <c r="AH125" s="1702">
        <f t="shared" si="61"/>
        <v>44530</v>
      </c>
      <c r="AI125" s="1702">
        <f t="shared" si="61"/>
        <v>44550</v>
      </c>
      <c r="AJ125" s="1702">
        <f t="shared" si="61"/>
        <v>44550</v>
      </c>
      <c r="AK125" s="1702">
        <f t="shared" si="61"/>
        <v>44560</v>
      </c>
      <c r="AL125" s="1702">
        <f t="shared" si="61"/>
        <v>44576</v>
      </c>
      <c r="AM125" s="1702">
        <f t="shared" si="61"/>
        <v>44580</v>
      </c>
      <c r="AN125" s="1702">
        <f t="shared" si="61"/>
        <v>44610</v>
      </c>
      <c r="AO125" s="1497">
        <f t="shared" si="58"/>
        <v>44399</v>
      </c>
      <c r="AP125" s="1444">
        <v>28104</v>
      </c>
      <c r="AQ125" s="1443">
        <v>44566</v>
      </c>
      <c r="AR125" s="1424">
        <f>VLOOKUP(AP125,Schedule!$B$2:$F$14923,5,0)</f>
        <v>44526</v>
      </c>
      <c r="AS125" s="1424">
        <f t="shared" si="62"/>
        <v>44891</v>
      </c>
      <c r="AY125" s="1493"/>
      <c r="AZ125" s="1739"/>
    </row>
    <row r="126" spans="1:52" s="1382" customFormat="1" ht="51.95" customHeight="1" thickBot="1">
      <c r="A126" s="1781"/>
      <c r="B126" s="1385">
        <f t="shared" si="52"/>
        <v>17</v>
      </c>
      <c r="C126" s="1386" t="str">
        <f t="shared" si="53"/>
        <v>У_С</v>
      </c>
      <c r="D126" s="1581" t="str">
        <f t="shared" si="36"/>
        <v>17У_С</v>
      </c>
      <c r="E126" s="1562" t="s">
        <v>356</v>
      </c>
      <c r="F126" s="1585" t="s">
        <v>116</v>
      </c>
      <c r="G126"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26" s="1576" t="s">
        <v>357</v>
      </c>
      <c r="I126" s="1352"/>
      <c r="J126" s="1702">
        <f t="shared" si="59"/>
        <v>43997</v>
      </c>
      <c r="K126" s="1702">
        <f t="shared" si="59"/>
        <v>44025</v>
      </c>
      <c r="L126" s="1702">
        <f t="shared" si="59"/>
        <v>44074</v>
      </c>
      <c r="M126" s="1702">
        <f t="shared" si="59"/>
        <v>44256</v>
      </c>
      <c r="N126" s="1702">
        <f t="shared" si="59"/>
        <v>44284</v>
      </c>
      <c r="O126" s="1702">
        <f t="shared" si="59"/>
        <v>44284</v>
      </c>
      <c r="P126" s="1702">
        <f t="shared" si="59"/>
        <v>44298</v>
      </c>
      <c r="Q126" s="1702">
        <f t="shared" si="59"/>
        <v>44328</v>
      </c>
      <c r="R126" s="1702">
        <f t="shared" si="59"/>
        <v>44328</v>
      </c>
      <c r="S126" s="1702">
        <f t="shared" si="59"/>
        <v>44327</v>
      </c>
      <c r="T126" s="1702">
        <f t="shared" si="60"/>
        <v>44327</v>
      </c>
      <c r="U126" s="1702">
        <f t="shared" si="60"/>
        <v>44348</v>
      </c>
      <c r="V126" s="1702">
        <f t="shared" si="60"/>
        <v>44355</v>
      </c>
      <c r="W126" s="1702">
        <f t="shared" si="60"/>
        <v>44358</v>
      </c>
      <c r="X126" s="1702">
        <f t="shared" si="60"/>
        <v>44363</v>
      </c>
      <c r="Y126" s="1702">
        <f t="shared" si="60"/>
        <v>44388</v>
      </c>
      <c r="Z126" s="1702">
        <f t="shared" si="60"/>
        <v>44408</v>
      </c>
      <c r="AA126" s="1702">
        <f t="shared" si="60"/>
        <v>44435</v>
      </c>
      <c r="AB126" s="1702">
        <f t="shared" si="60"/>
        <v>44440</v>
      </c>
      <c r="AC126" s="1702">
        <f t="shared" si="60"/>
        <v>44469</v>
      </c>
      <c r="AD126" s="1702">
        <f t="shared" si="61"/>
        <v>44490</v>
      </c>
      <c r="AE126" s="1702">
        <f t="shared" si="61"/>
        <v>44497</v>
      </c>
      <c r="AF126" s="1702">
        <f t="shared" si="61"/>
        <v>44502</v>
      </c>
      <c r="AG126" s="1702">
        <f t="shared" si="61"/>
        <v>44505</v>
      </c>
      <c r="AH126" s="1702">
        <f t="shared" si="61"/>
        <v>44530</v>
      </c>
      <c r="AI126" s="1702">
        <f t="shared" si="61"/>
        <v>44550</v>
      </c>
      <c r="AJ126" s="1702">
        <f t="shared" si="61"/>
        <v>44550</v>
      </c>
      <c r="AK126" s="1702">
        <f t="shared" si="61"/>
        <v>44560</v>
      </c>
      <c r="AL126" s="1702">
        <f t="shared" si="61"/>
        <v>44576</v>
      </c>
      <c r="AM126" s="1702">
        <f t="shared" si="61"/>
        <v>44580</v>
      </c>
      <c r="AN126" s="1702">
        <f t="shared" si="61"/>
        <v>44610</v>
      </c>
      <c r="AO126" s="1497">
        <f t="shared" si="58"/>
        <v>44399</v>
      </c>
      <c r="AP126" s="1444">
        <v>28135</v>
      </c>
      <c r="AQ126" s="1443">
        <v>44626</v>
      </c>
      <c r="AR126" s="1424">
        <f>VLOOKUP(AP126,Schedule!$B$2:$F$14923,5,0)</f>
        <v>44526</v>
      </c>
      <c r="AS126" s="1424">
        <f t="shared" si="62"/>
        <v>44891</v>
      </c>
      <c r="AY126" s="1493"/>
      <c r="AZ126" s="1739"/>
    </row>
    <row r="127" spans="1:52" s="1382" customFormat="1" ht="51.95" customHeight="1" thickBot="1">
      <c r="A127" s="1781"/>
      <c r="B127" s="1385">
        <f t="shared" si="52"/>
        <v>17</v>
      </c>
      <c r="C127" s="1386" t="str">
        <f t="shared" si="53"/>
        <v>У_С</v>
      </c>
      <c r="D127" s="1581" t="str">
        <f t="shared" si="36"/>
        <v>17У_С</v>
      </c>
      <c r="E127" s="1562" t="s">
        <v>358</v>
      </c>
      <c r="F127" s="1585" t="s">
        <v>116</v>
      </c>
      <c r="G127"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27" s="1576" t="s">
        <v>359</v>
      </c>
      <c r="I127" s="1352"/>
      <c r="J127" s="1702">
        <f t="shared" si="59"/>
        <v>43997</v>
      </c>
      <c r="K127" s="1702">
        <f t="shared" si="59"/>
        <v>44025</v>
      </c>
      <c r="L127" s="1702">
        <f t="shared" si="59"/>
        <v>44074</v>
      </c>
      <c r="M127" s="1702">
        <f t="shared" si="59"/>
        <v>44256</v>
      </c>
      <c r="N127" s="1702">
        <f t="shared" si="59"/>
        <v>44284</v>
      </c>
      <c r="O127" s="1702">
        <f t="shared" si="59"/>
        <v>44284</v>
      </c>
      <c r="P127" s="1702">
        <f t="shared" si="59"/>
        <v>44298</v>
      </c>
      <c r="Q127" s="1702">
        <f t="shared" si="59"/>
        <v>44328</v>
      </c>
      <c r="R127" s="1702">
        <f t="shared" si="59"/>
        <v>44328</v>
      </c>
      <c r="S127" s="1702">
        <f t="shared" si="59"/>
        <v>44327</v>
      </c>
      <c r="T127" s="1702">
        <f t="shared" si="60"/>
        <v>44327</v>
      </c>
      <c r="U127" s="1702">
        <f t="shared" si="60"/>
        <v>44348</v>
      </c>
      <c r="V127" s="1702">
        <f t="shared" si="60"/>
        <v>44355</v>
      </c>
      <c r="W127" s="1702">
        <f t="shared" si="60"/>
        <v>44358</v>
      </c>
      <c r="X127" s="1702">
        <f t="shared" si="60"/>
        <v>44363</v>
      </c>
      <c r="Y127" s="1702">
        <f t="shared" si="60"/>
        <v>44388</v>
      </c>
      <c r="Z127" s="1702">
        <f t="shared" si="60"/>
        <v>44408</v>
      </c>
      <c r="AA127" s="1702">
        <f t="shared" si="60"/>
        <v>44435</v>
      </c>
      <c r="AB127" s="1702">
        <f t="shared" si="60"/>
        <v>44440</v>
      </c>
      <c r="AC127" s="1702">
        <f t="shared" si="60"/>
        <v>44469</v>
      </c>
      <c r="AD127" s="1702">
        <f t="shared" si="61"/>
        <v>44490</v>
      </c>
      <c r="AE127" s="1702">
        <f t="shared" si="61"/>
        <v>44497</v>
      </c>
      <c r="AF127" s="1702">
        <f t="shared" si="61"/>
        <v>44502</v>
      </c>
      <c r="AG127" s="1702">
        <f t="shared" si="61"/>
        <v>44505</v>
      </c>
      <c r="AH127" s="1702">
        <f t="shared" si="61"/>
        <v>44530</v>
      </c>
      <c r="AI127" s="1702">
        <f t="shared" si="61"/>
        <v>44550</v>
      </c>
      <c r="AJ127" s="1702">
        <f t="shared" si="61"/>
        <v>44550</v>
      </c>
      <c r="AK127" s="1702">
        <f t="shared" si="61"/>
        <v>44560</v>
      </c>
      <c r="AL127" s="1702">
        <f t="shared" si="61"/>
        <v>44576</v>
      </c>
      <c r="AM127" s="1702">
        <f t="shared" si="61"/>
        <v>44580</v>
      </c>
      <c r="AN127" s="1702">
        <f t="shared" si="61"/>
        <v>44610</v>
      </c>
      <c r="AO127" s="1497">
        <f t="shared" si="58"/>
        <v>44399</v>
      </c>
      <c r="AP127" s="1444">
        <v>28135</v>
      </c>
      <c r="AQ127" s="1443">
        <v>44626</v>
      </c>
      <c r="AR127" s="1424">
        <f>VLOOKUP(AP127,Schedule!$B$2:$F$14923,5,0)</f>
        <v>44526</v>
      </c>
      <c r="AS127" s="1424">
        <f t="shared" si="62"/>
        <v>44891</v>
      </c>
      <c r="AY127" s="1493"/>
      <c r="AZ127" s="1739"/>
    </row>
    <row r="128" spans="1:52" s="1382" customFormat="1" ht="51.95" customHeight="1" thickBot="1">
      <c r="A128" s="1781"/>
      <c r="B128" s="1385">
        <f t="shared" si="52"/>
        <v>17</v>
      </c>
      <c r="C128" s="1386" t="str">
        <f t="shared" si="53"/>
        <v>У_С</v>
      </c>
      <c r="D128" s="1581" t="str">
        <f t="shared" si="36"/>
        <v>17У_С</v>
      </c>
      <c r="E128" s="1562" t="s">
        <v>360</v>
      </c>
      <c r="F128" s="1585" t="s">
        <v>116</v>
      </c>
      <c r="G128"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28" s="1576" t="s">
        <v>361</v>
      </c>
      <c r="I128" s="1352"/>
      <c r="J128" s="1702">
        <f t="shared" si="59"/>
        <v>43997</v>
      </c>
      <c r="K128" s="1702">
        <f t="shared" si="59"/>
        <v>44025</v>
      </c>
      <c r="L128" s="1702">
        <f t="shared" si="59"/>
        <v>44074</v>
      </c>
      <c r="M128" s="1702">
        <f t="shared" si="59"/>
        <v>44256</v>
      </c>
      <c r="N128" s="1702">
        <f t="shared" si="59"/>
        <v>44284</v>
      </c>
      <c r="O128" s="1702">
        <f t="shared" si="59"/>
        <v>44284</v>
      </c>
      <c r="P128" s="1702">
        <f t="shared" si="59"/>
        <v>44298</v>
      </c>
      <c r="Q128" s="1702">
        <f t="shared" si="59"/>
        <v>44328</v>
      </c>
      <c r="R128" s="1702">
        <f t="shared" si="59"/>
        <v>44328</v>
      </c>
      <c r="S128" s="1702">
        <f t="shared" si="59"/>
        <v>44327</v>
      </c>
      <c r="T128" s="1702">
        <f t="shared" si="60"/>
        <v>44327</v>
      </c>
      <c r="U128" s="1702">
        <f t="shared" si="60"/>
        <v>44348</v>
      </c>
      <c r="V128" s="1702">
        <f t="shared" si="60"/>
        <v>44355</v>
      </c>
      <c r="W128" s="1702">
        <f t="shared" si="60"/>
        <v>44358</v>
      </c>
      <c r="X128" s="1702">
        <f t="shared" si="60"/>
        <v>44363</v>
      </c>
      <c r="Y128" s="1702">
        <f t="shared" si="60"/>
        <v>44388</v>
      </c>
      <c r="Z128" s="1702">
        <f t="shared" si="60"/>
        <v>44408</v>
      </c>
      <c r="AA128" s="1702">
        <f t="shared" si="60"/>
        <v>44435</v>
      </c>
      <c r="AB128" s="1702">
        <f t="shared" si="60"/>
        <v>44440</v>
      </c>
      <c r="AC128" s="1702">
        <f t="shared" si="60"/>
        <v>44469</v>
      </c>
      <c r="AD128" s="1702">
        <f t="shared" si="61"/>
        <v>44490</v>
      </c>
      <c r="AE128" s="1702">
        <f t="shared" si="61"/>
        <v>44497</v>
      </c>
      <c r="AF128" s="1702">
        <f t="shared" si="61"/>
        <v>44502</v>
      </c>
      <c r="AG128" s="1702">
        <f t="shared" si="61"/>
        <v>44505</v>
      </c>
      <c r="AH128" s="1702">
        <f t="shared" si="61"/>
        <v>44530</v>
      </c>
      <c r="AI128" s="1702">
        <f t="shared" si="61"/>
        <v>44550</v>
      </c>
      <c r="AJ128" s="1702">
        <f t="shared" si="61"/>
        <v>44550</v>
      </c>
      <c r="AK128" s="1702">
        <f t="shared" si="61"/>
        <v>44560</v>
      </c>
      <c r="AL128" s="1702">
        <f t="shared" si="61"/>
        <v>44576</v>
      </c>
      <c r="AM128" s="1702">
        <f t="shared" si="61"/>
        <v>44580</v>
      </c>
      <c r="AN128" s="1702">
        <f t="shared" si="61"/>
        <v>44610</v>
      </c>
      <c r="AO128" s="1497">
        <f t="shared" si="58"/>
        <v>44399</v>
      </c>
      <c r="AP128" s="1444">
        <v>28135</v>
      </c>
      <c r="AQ128" s="1443">
        <v>44626</v>
      </c>
      <c r="AR128" s="1424">
        <f>VLOOKUP(AP128,Schedule!$B$2:$F$14923,5,0)</f>
        <v>44526</v>
      </c>
      <c r="AS128" s="1424">
        <f t="shared" si="62"/>
        <v>44891</v>
      </c>
      <c r="AY128" s="1493"/>
      <c r="AZ128" s="1739"/>
    </row>
    <row r="129" spans="1:52" s="1382" customFormat="1" ht="51.95" customHeight="1" thickBot="1">
      <c r="A129" s="1781"/>
      <c r="B129" s="1385">
        <f t="shared" si="52"/>
        <v>17</v>
      </c>
      <c r="C129" s="1386" t="str">
        <f t="shared" si="53"/>
        <v>У_С</v>
      </c>
      <c r="D129" s="1581" t="str">
        <f t="shared" si="36"/>
        <v>17У_С</v>
      </c>
      <c r="E129" s="1562" t="s">
        <v>362</v>
      </c>
      <c r="F129" s="1585" t="s">
        <v>116</v>
      </c>
      <c r="G129"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29" s="1576" t="s">
        <v>363</v>
      </c>
      <c r="I129" s="1352"/>
      <c r="J129" s="1702">
        <f t="shared" si="59"/>
        <v>43997</v>
      </c>
      <c r="K129" s="1702">
        <f t="shared" si="59"/>
        <v>44025</v>
      </c>
      <c r="L129" s="1702">
        <f t="shared" si="59"/>
        <v>44074</v>
      </c>
      <c r="M129" s="1702">
        <f t="shared" si="59"/>
        <v>44256</v>
      </c>
      <c r="N129" s="1702">
        <f t="shared" si="59"/>
        <v>44284</v>
      </c>
      <c r="O129" s="1702">
        <f t="shared" si="59"/>
        <v>44284</v>
      </c>
      <c r="P129" s="1702">
        <f t="shared" si="59"/>
        <v>44298</v>
      </c>
      <c r="Q129" s="1702">
        <f t="shared" si="59"/>
        <v>44328</v>
      </c>
      <c r="R129" s="1702">
        <f t="shared" si="59"/>
        <v>44328</v>
      </c>
      <c r="S129" s="1702">
        <f t="shared" si="59"/>
        <v>44327</v>
      </c>
      <c r="T129" s="1702">
        <f t="shared" si="60"/>
        <v>44327</v>
      </c>
      <c r="U129" s="1702">
        <f t="shared" si="60"/>
        <v>44348</v>
      </c>
      <c r="V129" s="1702">
        <f t="shared" si="60"/>
        <v>44355</v>
      </c>
      <c r="W129" s="1702">
        <f t="shared" si="60"/>
        <v>44358</v>
      </c>
      <c r="X129" s="1702">
        <f t="shared" si="60"/>
        <v>44363</v>
      </c>
      <c r="Y129" s="1702">
        <f t="shared" si="60"/>
        <v>44388</v>
      </c>
      <c r="Z129" s="1702">
        <f t="shared" si="60"/>
        <v>44408</v>
      </c>
      <c r="AA129" s="1702">
        <f t="shared" si="60"/>
        <v>44435</v>
      </c>
      <c r="AB129" s="1702">
        <f t="shared" si="60"/>
        <v>44440</v>
      </c>
      <c r="AC129" s="1702">
        <f t="shared" si="60"/>
        <v>44469</v>
      </c>
      <c r="AD129" s="1702">
        <f t="shared" si="61"/>
        <v>44490</v>
      </c>
      <c r="AE129" s="1702">
        <f t="shared" si="61"/>
        <v>44497</v>
      </c>
      <c r="AF129" s="1702">
        <f t="shared" si="61"/>
        <v>44502</v>
      </c>
      <c r="AG129" s="1702">
        <f t="shared" si="61"/>
        <v>44505</v>
      </c>
      <c r="AH129" s="1702">
        <f t="shared" si="61"/>
        <v>44530</v>
      </c>
      <c r="AI129" s="1702">
        <f t="shared" si="61"/>
        <v>44550</v>
      </c>
      <c r="AJ129" s="1702">
        <f t="shared" si="61"/>
        <v>44550</v>
      </c>
      <c r="AK129" s="1702">
        <f t="shared" si="61"/>
        <v>44560</v>
      </c>
      <c r="AL129" s="1702">
        <f t="shared" si="61"/>
        <v>44576</v>
      </c>
      <c r="AM129" s="1702">
        <f t="shared" si="61"/>
        <v>44580</v>
      </c>
      <c r="AN129" s="1702">
        <f t="shared" si="61"/>
        <v>44610</v>
      </c>
      <c r="AO129" s="1497">
        <f t="shared" si="58"/>
        <v>44399</v>
      </c>
      <c r="AP129" s="1444">
        <v>28135</v>
      </c>
      <c r="AQ129" s="1443">
        <v>44626</v>
      </c>
      <c r="AR129" s="1424">
        <f>VLOOKUP(AP129,Schedule!$B$2:$F$14923,5,0)</f>
        <v>44526</v>
      </c>
      <c r="AS129" s="1424">
        <f t="shared" si="62"/>
        <v>44891</v>
      </c>
      <c r="AY129" s="1493"/>
      <c r="AZ129" s="1739"/>
    </row>
    <row r="130" spans="1:52" s="1382" customFormat="1" ht="51.95" customHeight="1" thickBot="1">
      <c r="A130" s="1781"/>
      <c r="B130" s="1385">
        <f t="shared" si="52"/>
        <v>17</v>
      </c>
      <c r="C130" s="1386" t="str">
        <f t="shared" si="53"/>
        <v>У_С</v>
      </c>
      <c r="D130" s="1581" t="str">
        <f t="shared" si="36"/>
        <v>17У_С</v>
      </c>
      <c r="E130" s="1562" t="s">
        <v>364</v>
      </c>
      <c r="F130" s="1585" t="s">
        <v>116</v>
      </c>
      <c r="G130"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30" s="1576" t="s">
        <v>365</v>
      </c>
      <c r="I130" s="1352"/>
      <c r="J130" s="1702">
        <f t="shared" si="59"/>
        <v>43997</v>
      </c>
      <c r="K130" s="1702">
        <f t="shared" si="59"/>
        <v>44025</v>
      </c>
      <c r="L130" s="1702">
        <f t="shared" si="59"/>
        <v>44074</v>
      </c>
      <c r="M130" s="1702">
        <f t="shared" si="59"/>
        <v>44256</v>
      </c>
      <c r="N130" s="1702">
        <f t="shared" si="59"/>
        <v>44284</v>
      </c>
      <c r="O130" s="1702">
        <f t="shared" si="59"/>
        <v>44284</v>
      </c>
      <c r="P130" s="1702">
        <f t="shared" si="59"/>
        <v>44298</v>
      </c>
      <c r="Q130" s="1702">
        <f t="shared" si="59"/>
        <v>44328</v>
      </c>
      <c r="R130" s="1702">
        <f t="shared" si="59"/>
        <v>44328</v>
      </c>
      <c r="S130" s="1702">
        <f t="shared" si="59"/>
        <v>44327</v>
      </c>
      <c r="T130" s="1702">
        <f t="shared" si="60"/>
        <v>44327</v>
      </c>
      <c r="U130" s="1702">
        <f t="shared" si="60"/>
        <v>44348</v>
      </c>
      <c r="V130" s="1702">
        <f t="shared" si="60"/>
        <v>44355</v>
      </c>
      <c r="W130" s="1702">
        <f t="shared" si="60"/>
        <v>44358</v>
      </c>
      <c r="X130" s="1702">
        <f t="shared" si="60"/>
        <v>44363</v>
      </c>
      <c r="Y130" s="1702">
        <f t="shared" si="60"/>
        <v>44388</v>
      </c>
      <c r="Z130" s="1702">
        <f t="shared" si="60"/>
        <v>44408</v>
      </c>
      <c r="AA130" s="1702">
        <f t="shared" si="60"/>
        <v>44435</v>
      </c>
      <c r="AB130" s="1702">
        <f t="shared" si="60"/>
        <v>44440</v>
      </c>
      <c r="AC130" s="1702">
        <f t="shared" si="60"/>
        <v>44469</v>
      </c>
      <c r="AD130" s="1702">
        <f t="shared" si="61"/>
        <v>44490</v>
      </c>
      <c r="AE130" s="1702">
        <f t="shared" si="61"/>
        <v>44497</v>
      </c>
      <c r="AF130" s="1702">
        <f t="shared" si="61"/>
        <v>44502</v>
      </c>
      <c r="AG130" s="1702">
        <f t="shared" si="61"/>
        <v>44505</v>
      </c>
      <c r="AH130" s="1702">
        <f t="shared" si="61"/>
        <v>44530</v>
      </c>
      <c r="AI130" s="1702">
        <f t="shared" si="61"/>
        <v>44550</v>
      </c>
      <c r="AJ130" s="1702">
        <f t="shared" si="61"/>
        <v>44550</v>
      </c>
      <c r="AK130" s="1702">
        <f t="shared" si="61"/>
        <v>44560</v>
      </c>
      <c r="AL130" s="1702">
        <f t="shared" si="61"/>
        <v>44576</v>
      </c>
      <c r="AM130" s="1702">
        <f t="shared" si="61"/>
        <v>44580</v>
      </c>
      <c r="AN130" s="1702">
        <f t="shared" si="61"/>
        <v>44610</v>
      </c>
      <c r="AO130" s="1497">
        <f t="shared" si="58"/>
        <v>44399</v>
      </c>
      <c r="AP130" s="1444">
        <v>34444</v>
      </c>
      <c r="AQ130" s="1443">
        <v>44993</v>
      </c>
      <c r="AR130" s="1424">
        <f>VLOOKUP(AP130,Schedule!$B$2:$F$14923,5,0)</f>
        <v>44993</v>
      </c>
      <c r="AS130" s="1424">
        <f t="shared" si="62"/>
        <v>45358</v>
      </c>
      <c r="AY130" s="1493"/>
      <c r="AZ130" s="1739"/>
    </row>
    <row r="131" spans="1:52" s="1382" customFormat="1" ht="51.95" customHeight="1" thickBot="1">
      <c r="A131" s="1781"/>
      <c r="B131" s="1385">
        <f t="shared" si="52"/>
        <v>17</v>
      </c>
      <c r="C131" s="1386" t="str">
        <f t="shared" si="53"/>
        <v>У_С</v>
      </c>
      <c r="D131" s="1581" t="str">
        <f t="shared" si="36"/>
        <v>17У_С</v>
      </c>
      <c r="E131" s="1562" t="s">
        <v>366</v>
      </c>
      <c r="F131" s="1585" t="s">
        <v>116</v>
      </c>
      <c r="G131"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31" s="1576" t="s">
        <v>367</v>
      </c>
      <c r="I131" s="1352"/>
      <c r="J131" s="1702">
        <f t="shared" si="59"/>
        <v>43997</v>
      </c>
      <c r="K131" s="1702">
        <f t="shared" si="59"/>
        <v>44025</v>
      </c>
      <c r="L131" s="1702">
        <f t="shared" si="59"/>
        <v>44074</v>
      </c>
      <c r="M131" s="1702">
        <f t="shared" si="59"/>
        <v>44256</v>
      </c>
      <c r="N131" s="1702">
        <f t="shared" si="59"/>
        <v>44284</v>
      </c>
      <c r="O131" s="1702">
        <f t="shared" si="59"/>
        <v>44284</v>
      </c>
      <c r="P131" s="1702">
        <f t="shared" si="59"/>
        <v>44298</v>
      </c>
      <c r="Q131" s="1702">
        <f t="shared" si="59"/>
        <v>44328</v>
      </c>
      <c r="R131" s="1702">
        <f t="shared" si="59"/>
        <v>44328</v>
      </c>
      <c r="S131" s="1702">
        <f t="shared" si="59"/>
        <v>44327</v>
      </c>
      <c r="T131" s="1702">
        <f t="shared" si="60"/>
        <v>44327</v>
      </c>
      <c r="U131" s="1702">
        <f t="shared" si="60"/>
        <v>44348</v>
      </c>
      <c r="V131" s="1702">
        <f t="shared" si="60"/>
        <v>44355</v>
      </c>
      <c r="W131" s="1702">
        <f t="shared" si="60"/>
        <v>44358</v>
      </c>
      <c r="X131" s="1702">
        <f t="shared" si="60"/>
        <v>44363</v>
      </c>
      <c r="Y131" s="1702">
        <f t="shared" si="60"/>
        <v>44388</v>
      </c>
      <c r="Z131" s="1702">
        <f t="shared" si="60"/>
        <v>44408</v>
      </c>
      <c r="AA131" s="1702">
        <f t="shared" si="60"/>
        <v>44435</v>
      </c>
      <c r="AB131" s="1702">
        <f t="shared" si="60"/>
        <v>44440</v>
      </c>
      <c r="AC131" s="1702">
        <f t="shared" si="60"/>
        <v>44469</v>
      </c>
      <c r="AD131" s="1702">
        <f t="shared" si="61"/>
        <v>44490</v>
      </c>
      <c r="AE131" s="1702">
        <f t="shared" si="61"/>
        <v>44497</v>
      </c>
      <c r="AF131" s="1702">
        <f t="shared" si="61"/>
        <v>44502</v>
      </c>
      <c r="AG131" s="1702">
        <f t="shared" si="61"/>
        <v>44505</v>
      </c>
      <c r="AH131" s="1702">
        <f t="shared" si="61"/>
        <v>44530</v>
      </c>
      <c r="AI131" s="1702">
        <f t="shared" si="61"/>
        <v>44550</v>
      </c>
      <c r="AJ131" s="1702">
        <f t="shared" si="61"/>
        <v>44550</v>
      </c>
      <c r="AK131" s="1702">
        <f t="shared" si="61"/>
        <v>44560</v>
      </c>
      <c r="AL131" s="1702">
        <f t="shared" si="61"/>
        <v>44576</v>
      </c>
      <c r="AM131" s="1702">
        <f t="shared" si="61"/>
        <v>44580</v>
      </c>
      <c r="AN131" s="1702">
        <f t="shared" si="61"/>
        <v>44610</v>
      </c>
      <c r="AO131" s="1497">
        <f t="shared" si="58"/>
        <v>44399</v>
      </c>
      <c r="AP131" s="1444">
        <v>34444</v>
      </c>
      <c r="AQ131" s="1443">
        <v>44993</v>
      </c>
      <c r="AR131" s="1424">
        <f>VLOOKUP(AP131,Schedule!$B$2:$F$14923,5,0)</f>
        <v>44993</v>
      </c>
      <c r="AS131" s="1424">
        <f t="shared" si="62"/>
        <v>45358</v>
      </c>
      <c r="AY131" s="1493"/>
      <c r="AZ131" s="1739"/>
    </row>
    <row r="132" spans="1:52" s="1382" customFormat="1" ht="51.95" customHeight="1" thickBot="1">
      <c r="A132" s="1781"/>
      <c r="B132" s="1385">
        <f t="shared" si="52"/>
        <v>17</v>
      </c>
      <c r="C132" s="1386" t="str">
        <f t="shared" si="53"/>
        <v>У_С</v>
      </c>
      <c r="D132" s="1581" t="str">
        <f t="shared" si="36"/>
        <v>17У_С</v>
      </c>
      <c r="E132" s="1562" t="s">
        <v>368</v>
      </c>
      <c r="F132" s="1585" t="s">
        <v>116</v>
      </c>
      <c r="G132"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32" s="1576" t="s">
        <v>369</v>
      </c>
      <c r="I132" s="1352"/>
      <c r="J132" s="1702">
        <f t="shared" ref="J132:S138" si="63">J$111</f>
        <v>43997</v>
      </c>
      <c r="K132" s="1702">
        <f t="shared" si="63"/>
        <v>44025</v>
      </c>
      <c r="L132" s="1702">
        <f t="shared" si="63"/>
        <v>44074</v>
      </c>
      <c r="M132" s="1702">
        <f t="shared" si="63"/>
        <v>44256</v>
      </c>
      <c r="N132" s="1702">
        <f t="shared" si="63"/>
        <v>44284</v>
      </c>
      <c r="O132" s="1702">
        <f t="shared" si="63"/>
        <v>44284</v>
      </c>
      <c r="P132" s="1702">
        <f t="shared" si="63"/>
        <v>44298</v>
      </c>
      <c r="Q132" s="1702">
        <f t="shared" si="63"/>
        <v>44328</v>
      </c>
      <c r="R132" s="1702">
        <f t="shared" si="63"/>
        <v>44328</v>
      </c>
      <c r="S132" s="1702">
        <f t="shared" si="63"/>
        <v>44327</v>
      </c>
      <c r="T132" s="1702">
        <f t="shared" ref="T132:AC138" si="64">T$111</f>
        <v>44327</v>
      </c>
      <c r="U132" s="1702">
        <f t="shared" si="64"/>
        <v>44348</v>
      </c>
      <c r="V132" s="1702">
        <f t="shared" si="64"/>
        <v>44355</v>
      </c>
      <c r="W132" s="1702">
        <f t="shared" si="64"/>
        <v>44358</v>
      </c>
      <c r="X132" s="1702">
        <f t="shared" si="64"/>
        <v>44363</v>
      </c>
      <c r="Y132" s="1702">
        <f t="shared" si="64"/>
        <v>44388</v>
      </c>
      <c r="Z132" s="1702">
        <f t="shared" si="64"/>
        <v>44408</v>
      </c>
      <c r="AA132" s="1702">
        <f t="shared" si="64"/>
        <v>44435</v>
      </c>
      <c r="AB132" s="1702">
        <f t="shared" si="64"/>
        <v>44440</v>
      </c>
      <c r="AC132" s="1702">
        <f t="shared" si="64"/>
        <v>44469</v>
      </c>
      <c r="AD132" s="1702">
        <f t="shared" ref="AD132:AN138" si="65">AD$111</f>
        <v>44490</v>
      </c>
      <c r="AE132" s="1702">
        <f t="shared" si="65"/>
        <v>44497</v>
      </c>
      <c r="AF132" s="1702">
        <f t="shared" si="65"/>
        <v>44502</v>
      </c>
      <c r="AG132" s="1702">
        <f t="shared" si="65"/>
        <v>44505</v>
      </c>
      <c r="AH132" s="1702">
        <f t="shared" si="65"/>
        <v>44530</v>
      </c>
      <c r="AI132" s="1702">
        <f t="shared" si="65"/>
        <v>44550</v>
      </c>
      <c r="AJ132" s="1702">
        <f t="shared" si="65"/>
        <v>44550</v>
      </c>
      <c r="AK132" s="1702">
        <f t="shared" si="65"/>
        <v>44560</v>
      </c>
      <c r="AL132" s="1702">
        <f t="shared" si="65"/>
        <v>44576</v>
      </c>
      <c r="AM132" s="1702">
        <f t="shared" si="65"/>
        <v>44580</v>
      </c>
      <c r="AN132" s="1702">
        <f t="shared" si="65"/>
        <v>44610</v>
      </c>
      <c r="AO132" s="1497">
        <f t="shared" si="58"/>
        <v>44399</v>
      </c>
      <c r="AP132" s="1444">
        <v>34444</v>
      </c>
      <c r="AQ132" s="1443">
        <v>44993</v>
      </c>
      <c r="AR132" s="1424">
        <f>VLOOKUP(AP132,Schedule!$B$2:$F$14923,5,0)</f>
        <v>44993</v>
      </c>
      <c r="AS132" s="1424">
        <f t="shared" si="62"/>
        <v>45358</v>
      </c>
      <c r="AY132" s="1493"/>
      <c r="AZ132" s="1739"/>
    </row>
    <row r="133" spans="1:52" s="1382" customFormat="1" ht="51.95" customHeight="1" thickBot="1">
      <c r="A133" s="1781"/>
      <c r="B133" s="1385">
        <f t="shared" si="52"/>
        <v>17</v>
      </c>
      <c r="C133" s="1386" t="str">
        <f t="shared" si="53"/>
        <v>У_С</v>
      </c>
      <c r="D133" s="1581" t="str">
        <f t="shared" si="36"/>
        <v>17У_С</v>
      </c>
      <c r="E133" s="1562" t="s">
        <v>370</v>
      </c>
      <c r="F133" s="1585" t="s">
        <v>116</v>
      </c>
      <c r="G133"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33" s="1576" t="s">
        <v>371</v>
      </c>
      <c r="I133" s="1352"/>
      <c r="J133" s="1702">
        <f t="shared" si="63"/>
        <v>43997</v>
      </c>
      <c r="K133" s="1702">
        <f t="shared" si="63"/>
        <v>44025</v>
      </c>
      <c r="L133" s="1702">
        <f t="shared" si="63"/>
        <v>44074</v>
      </c>
      <c r="M133" s="1702">
        <f t="shared" si="63"/>
        <v>44256</v>
      </c>
      <c r="N133" s="1702">
        <f t="shared" si="63"/>
        <v>44284</v>
      </c>
      <c r="O133" s="1702">
        <f t="shared" si="63"/>
        <v>44284</v>
      </c>
      <c r="P133" s="1702">
        <f t="shared" si="63"/>
        <v>44298</v>
      </c>
      <c r="Q133" s="1702">
        <f t="shared" si="63"/>
        <v>44328</v>
      </c>
      <c r="R133" s="1702">
        <f t="shared" si="63"/>
        <v>44328</v>
      </c>
      <c r="S133" s="1702">
        <f t="shared" si="63"/>
        <v>44327</v>
      </c>
      <c r="T133" s="1702">
        <f t="shared" si="64"/>
        <v>44327</v>
      </c>
      <c r="U133" s="1702">
        <f t="shared" si="64"/>
        <v>44348</v>
      </c>
      <c r="V133" s="1702">
        <f t="shared" si="64"/>
        <v>44355</v>
      </c>
      <c r="W133" s="1702">
        <f t="shared" si="64"/>
        <v>44358</v>
      </c>
      <c r="X133" s="1702">
        <f t="shared" si="64"/>
        <v>44363</v>
      </c>
      <c r="Y133" s="1702">
        <f t="shared" si="64"/>
        <v>44388</v>
      </c>
      <c r="Z133" s="1702">
        <f t="shared" si="64"/>
        <v>44408</v>
      </c>
      <c r="AA133" s="1702">
        <f t="shared" si="64"/>
        <v>44435</v>
      </c>
      <c r="AB133" s="1702">
        <f t="shared" si="64"/>
        <v>44440</v>
      </c>
      <c r="AC133" s="1702">
        <f t="shared" si="64"/>
        <v>44469</v>
      </c>
      <c r="AD133" s="1702">
        <f t="shared" si="65"/>
        <v>44490</v>
      </c>
      <c r="AE133" s="1702">
        <f t="shared" si="65"/>
        <v>44497</v>
      </c>
      <c r="AF133" s="1702">
        <f t="shared" si="65"/>
        <v>44502</v>
      </c>
      <c r="AG133" s="1702">
        <f t="shared" si="65"/>
        <v>44505</v>
      </c>
      <c r="AH133" s="1702">
        <f t="shared" si="65"/>
        <v>44530</v>
      </c>
      <c r="AI133" s="1702">
        <f t="shared" si="65"/>
        <v>44550</v>
      </c>
      <c r="AJ133" s="1702">
        <f t="shared" si="65"/>
        <v>44550</v>
      </c>
      <c r="AK133" s="1702">
        <f t="shared" si="65"/>
        <v>44560</v>
      </c>
      <c r="AL133" s="1702">
        <f t="shared" si="65"/>
        <v>44576</v>
      </c>
      <c r="AM133" s="1702">
        <f t="shared" si="65"/>
        <v>44580</v>
      </c>
      <c r="AN133" s="1702">
        <f t="shared" si="65"/>
        <v>44610</v>
      </c>
      <c r="AO133" s="1497">
        <f t="shared" si="58"/>
        <v>44399</v>
      </c>
      <c r="AP133" s="1444">
        <v>34444</v>
      </c>
      <c r="AQ133" s="1443">
        <v>44993</v>
      </c>
      <c r="AR133" s="1424">
        <f>VLOOKUP(AP133,Schedule!$B$2:$F$14923,5,0)</f>
        <v>44993</v>
      </c>
      <c r="AS133" s="1424">
        <f t="shared" si="62"/>
        <v>45358</v>
      </c>
      <c r="AY133" s="1493"/>
      <c r="AZ133" s="1739"/>
    </row>
    <row r="134" spans="1:52" s="1382" customFormat="1" ht="51.95" customHeight="1" thickBot="1">
      <c r="A134" s="1781"/>
      <c r="B134" s="1385">
        <f t="shared" si="52"/>
        <v>17</v>
      </c>
      <c r="C134" s="1386" t="str">
        <f t="shared" si="53"/>
        <v>У_С</v>
      </c>
      <c r="D134" s="1581" t="str">
        <f t="shared" si="36"/>
        <v>17У_С</v>
      </c>
      <c r="E134" s="1562" t="s">
        <v>372</v>
      </c>
      <c r="F134" s="1585" t="s">
        <v>116</v>
      </c>
      <c r="G134"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34" s="1576" t="s">
        <v>373</v>
      </c>
      <c r="I134" s="1352"/>
      <c r="J134" s="1702">
        <f t="shared" si="63"/>
        <v>43997</v>
      </c>
      <c r="K134" s="1702">
        <f t="shared" si="63"/>
        <v>44025</v>
      </c>
      <c r="L134" s="1702">
        <f t="shared" si="63"/>
        <v>44074</v>
      </c>
      <c r="M134" s="1702">
        <f t="shared" si="63"/>
        <v>44256</v>
      </c>
      <c r="N134" s="1702">
        <f t="shared" si="63"/>
        <v>44284</v>
      </c>
      <c r="O134" s="1702">
        <f t="shared" si="63"/>
        <v>44284</v>
      </c>
      <c r="P134" s="1702">
        <f t="shared" si="63"/>
        <v>44298</v>
      </c>
      <c r="Q134" s="1702">
        <f t="shared" si="63"/>
        <v>44328</v>
      </c>
      <c r="R134" s="1702">
        <f t="shared" si="63"/>
        <v>44328</v>
      </c>
      <c r="S134" s="1702">
        <f t="shared" si="63"/>
        <v>44327</v>
      </c>
      <c r="T134" s="1702">
        <f t="shared" si="64"/>
        <v>44327</v>
      </c>
      <c r="U134" s="1702">
        <f t="shared" si="64"/>
        <v>44348</v>
      </c>
      <c r="V134" s="1702">
        <f t="shared" si="64"/>
        <v>44355</v>
      </c>
      <c r="W134" s="1702">
        <f t="shared" si="64"/>
        <v>44358</v>
      </c>
      <c r="X134" s="1702">
        <f t="shared" si="64"/>
        <v>44363</v>
      </c>
      <c r="Y134" s="1702">
        <f t="shared" si="64"/>
        <v>44388</v>
      </c>
      <c r="Z134" s="1702">
        <f t="shared" si="64"/>
        <v>44408</v>
      </c>
      <c r="AA134" s="1702">
        <f t="shared" si="64"/>
        <v>44435</v>
      </c>
      <c r="AB134" s="1702">
        <f t="shared" si="64"/>
        <v>44440</v>
      </c>
      <c r="AC134" s="1702">
        <f t="shared" si="64"/>
        <v>44469</v>
      </c>
      <c r="AD134" s="1702">
        <f t="shared" si="65"/>
        <v>44490</v>
      </c>
      <c r="AE134" s="1702">
        <f t="shared" si="65"/>
        <v>44497</v>
      </c>
      <c r="AF134" s="1702">
        <f t="shared" si="65"/>
        <v>44502</v>
      </c>
      <c r="AG134" s="1702">
        <f t="shared" si="65"/>
        <v>44505</v>
      </c>
      <c r="AH134" s="1702">
        <f t="shared" si="65"/>
        <v>44530</v>
      </c>
      <c r="AI134" s="1702">
        <f t="shared" si="65"/>
        <v>44550</v>
      </c>
      <c r="AJ134" s="1702">
        <f t="shared" si="65"/>
        <v>44550</v>
      </c>
      <c r="AK134" s="1702">
        <f t="shared" si="65"/>
        <v>44560</v>
      </c>
      <c r="AL134" s="1702">
        <f t="shared" si="65"/>
        <v>44576</v>
      </c>
      <c r="AM134" s="1702">
        <f t="shared" si="65"/>
        <v>44580</v>
      </c>
      <c r="AN134" s="1702">
        <f t="shared" si="65"/>
        <v>44610</v>
      </c>
      <c r="AO134" s="1497">
        <f t="shared" si="58"/>
        <v>44399</v>
      </c>
      <c r="AP134" s="1444">
        <v>34476</v>
      </c>
      <c r="AQ134" s="1443">
        <v>44993</v>
      </c>
      <c r="AR134" s="1424">
        <f>VLOOKUP(AP134,Schedule!$B$2:$F$14923,5,0)</f>
        <v>44993</v>
      </c>
      <c r="AS134" s="1424">
        <f t="shared" si="62"/>
        <v>45358</v>
      </c>
      <c r="AY134" s="1493"/>
      <c r="AZ134" s="1739"/>
    </row>
    <row r="135" spans="1:52" s="1382" customFormat="1" ht="51.95" customHeight="1" thickBot="1">
      <c r="A135" s="1781"/>
      <c r="B135" s="1385">
        <f t="shared" si="52"/>
        <v>17</v>
      </c>
      <c r="C135" s="1386" t="str">
        <f t="shared" si="53"/>
        <v>У_С</v>
      </c>
      <c r="D135" s="1581" t="str">
        <f t="shared" si="36"/>
        <v>17У_С</v>
      </c>
      <c r="E135" s="1562" t="s">
        <v>374</v>
      </c>
      <c r="F135" s="1585" t="s">
        <v>116</v>
      </c>
      <c r="G135"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35" s="1576" t="s">
        <v>375</v>
      </c>
      <c r="I135" s="1352"/>
      <c r="J135" s="1702">
        <f t="shared" si="63"/>
        <v>43997</v>
      </c>
      <c r="K135" s="1702">
        <f t="shared" si="63"/>
        <v>44025</v>
      </c>
      <c r="L135" s="1702">
        <f t="shared" si="63"/>
        <v>44074</v>
      </c>
      <c r="M135" s="1702">
        <f t="shared" si="63"/>
        <v>44256</v>
      </c>
      <c r="N135" s="1702">
        <f t="shared" si="63"/>
        <v>44284</v>
      </c>
      <c r="O135" s="1702">
        <f t="shared" si="63"/>
        <v>44284</v>
      </c>
      <c r="P135" s="1702">
        <f t="shared" si="63"/>
        <v>44298</v>
      </c>
      <c r="Q135" s="1702">
        <f t="shared" si="63"/>
        <v>44328</v>
      </c>
      <c r="R135" s="1702">
        <f t="shared" si="63"/>
        <v>44328</v>
      </c>
      <c r="S135" s="1702">
        <f t="shared" si="63"/>
        <v>44327</v>
      </c>
      <c r="T135" s="1702">
        <f t="shared" si="64"/>
        <v>44327</v>
      </c>
      <c r="U135" s="1702">
        <f t="shared" si="64"/>
        <v>44348</v>
      </c>
      <c r="V135" s="1702">
        <f t="shared" si="64"/>
        <v>44355</v>
      </c>
      <c r="W135" s="1702">
        <f t="shared" si="64"/>
        <v>44358</v>
      </c>
      <c r="X135" s="1702">
        <f t="shared" si="64"/>
        <v>44363</v>
      </c>
      <c r="Y135" s="1702">
        <f t="shared" si="64"/>
        <v>44388</v>
      </c>
      <c r="Z135" s="1702">
        <f t="shared" si="64"/>
        <v>44408</v>
      </c>
      <c r="AA135" s="1702">
        <f t="shared" si="64"/>
        <v>44435</v>
      </c>
      <c r="AB135" s="1702">
        <f t="shared" si="64"/>
        <v>44440</v>
      </c>
      <c r="AC135" s="1702">
        <f t="shared" si="64"/>
        <v>44469</v>
      </c>
      <c r="AD135" s="1702">
        <f t="shared" si="65"/>
        <v>44490</v>
      </c>
      <c r="AE135" s="1702">
        <f t="shared" si="65"/>
        <v>44497</v>
      </c>
      <c r="AF135" s="1702">
        <f t="shared" si="65"/>
        <v>44502</v>
      </c>
      <c r="AG135" s="1702">
        <f t="shared" si="65"/>
        <v>44505</v>
      </c>
      <c r="AH135" s="1702">
        <f t="shared" si="65"/>
        <v>44530</v>
      </c>
      <c r="AI135" s="1702">
        <f t="shared" si="65"/>
        <v>44550</v>
      </c>
      <c r="AJ135" s="1702">
        <f t="shared" si="65"/>
        <v>44550</v>
      </c>
      <c r="AK135" s="1702">
        <f t="shared" si="65"/>
        <v>44560</v>
      </c>
      <c r="AL135" s="1702">
        <f t="shared" si="65"/>
        <v>44576</v>
      </c>
      <c r="AM135" s="1702">
        <f t="shared" si="65"/>
        <v>44580</v>
      </c>
      <c r="AN135" s="1702">
        <f t="shared" si="65"/>
        <v>44610</v>
      </c>
      <c r="AO135" s="1497">
        <f t="shared" si="58"/>
        <v>44399</v>
      </c>
      <c r="AP135" s="1444">
        <v>34476</v>
      </c>
      <c r="AQ135" s="1443">
        <v>44993</v>
      </c>
      <c r="AR135" s="1424">
        <f>VLOOKUP(AP135,Schedule!$B$2:$F$14923,5,0)</f>
        <v>44993</v>
      </c>
      <c r="AS135" s="1424">
        <f t="shared" si="62"/>
        <v>45358</v>
      </c>
      <c r="AY135" s="1493"/>
      <c r="AZ135" s="1739"/>
    </row>
    <row r="136" spans="1:52" s="1382" customFormat="1" ht="51.95" customHeight="1" thickBot="1">
      <c r="A136" s="1781"/>
      <c r="B136" s="1385">
        <f t="shared" si="52"/>
        <v>17</v>
      </c>
      <c r="C136" s="1386" t="str">
        <f t="shared" si="53"/>
        <v>У_С</v>
      </c>
      <c r="D136" s="1581" t="str">
        <f t="shared" ref="D136:D199" si="66">CONCATENATE(B136,,C136)</f>
        <v>17У_С</v>
      </c>
      <c r="E136" s="1562" t="s">
        <v>376</v>
      </c>
      <c r="F136" s="1585" t="s">
        <v>116</v>
      </c>
      <c r="G136"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36" s="1576" t="s">
        <v>377</v>
      </c>
      <c r="I136" s="1352"/>
      <c r="J136" s="1702">
        <f t="shared" si="63"/>
        <v>43997</v>
      </c>
      <c r="K136" s="1702">
        <f t="shared" si="63"/>
        <v>44025</v>
      </c>
      <c r="L136" s="1702">
        <f t="shared" si="63"/>
        <v>44074</v>
      </c>
      <c r="M136" s="1702">
        <f t="shared" si="63"/>
        <v>44256</v>
      </c>
      <c r="N136" s="1702">
        <f t="shared" si="63"/>
        <v>44284</v>
      </c>
      <c r="O136" s="1702">
        <f t="shared" si="63"/>
        <v>44284</v>
      </c>
      <c r="P136" s="1702">
        <f t="shared" si="63"/>
        <v>44298</v>
      </c>
      <c r="Q136" s="1702">
        <f t="shared" si="63"/>
        <v>44328</v>
      </c>
      <c r="R136" s="1702">
        <f t="shared" si="63"/>
        <v>44328</v>
      </c>
      <c r="S136" s="1702">
        <f t="shared" si="63"/>
        <v>44327</v>
      </c>
      <c r="T136" s="1702">
        <f t="shared" si="64"/>
        <v>44327</v>
      </c>
      <c r="U136" s="1702">
        <f t="shared" si="64"/>
        <v>44348</v>
      </c>
      <c r="V136" s="1702">
        <f t="shared" si="64"/>
        <v>44355</v>
      </c>
      <c r="W136" s="1702">
        <f t="shared" si="64"/>
        <v>44358</v>
      </c>
      <c r="X136" s="1702">
        <f t="shared" si="64"/>
        <v>44363</v>
      </c>
      <c r="Y136" s="1702">
        <f t="shared" si="64"/>
        <v>44388</v>
      </c>
      <c r="Z136" s="1702">
        <f t="shared" si="64"/>
        <v>44408</v>
      </c>
      <c r="AA136" s="1702">
        <f t="shared" si="64"/>
        <v>44435</v>
      </c>
      <c r="AB136" s="1702">
        <f t="shared" si="64"/>
        <v>44440</v>
      </c>
      <c r="AC136" s="1702">
        <f t="shared" si="64"/>
        <v>44469</v>
      </c>
      <c r="AD136" s="1702">
        <f t="shared" si="65"/>
        <v>44490</v>
      </c>
      <c r="AE136" s="1702">
        <f t="shared" si="65"/>
        <v>44497</v>
      </c>
      <c r="AF136" s="1702">
        <f t="shared" si="65"/>
        <v>44502</v>
      </c>
      <c r="AG136" s="1702">
        <f t="shared" si="65"/>
        <v>44505</v>
      </c>
      <c r="AH136" s="1702">
        <f t="shared" si="65"/>
        <v>44530</v>
      </c>
      <c r="AI136" s="1702">
        <f t="shared" si="65"/>
        <v>44550</v>
      </c>
      <c r="AJ136" s="1702">
        <f t="shared" si="65"/>
        <v>44550</v>
      </c>
      <c r="AK136" s="1702">
        <f t="shared" si="65"/>
        <v>44560</v>
      </c>
      <c r="AL136" s="1702">
        <f t="shared" si="65"/>
        <v>44576</v>
      </c>
      <c r="AM136" s="1702">
        <f t="shared" si="65"/>
        <v>44580</v>
      </c>
      <c r="AN136" s="1702">
        <f t="shared" si="65"/>
        <v>44610</v>
      </c>
      <c r="AO136" s="1497">
        <f t="shared" si="58"/>
        <v>44399</v>
      </c>
      <c r="AP136" s="1444">
        <v>34476</v>
      </c>
      <c r="AQ136" s="1443">
        <v>44993</v>
      </c>
      <c r="AR136" s="1424">
        <f>VLOOKUP(AP136,Schedule!$B$2:$F$14923,5,0)</f>
        <v>44993</v>
      </c>
      <c r="AS136" s="1424">
        <f t="shared" si="62"/>
        <v>45358</v>
      </c>
      <c r="AY136" s="1493"/>
      <c r="AZ136" s="1739"/>
    </row>
    <row r="137" spans="1:52" s="1382" customFormat="1" ht="51.95" customHeight="1" thickBot="1">
      <c r="A137" s="1781"/>
      <c r="B137" s="1385">
        <f t="shared" si="52"/>
        <v>17</v>
      </c>
      <c r="C137" s="1386" t="str">
        <f t="shared" si="53"/>
        <v>У_С</v>
      </c>
      <c r="D137" s="1581" t="str">
        <f t="shared" si="66"/>
        <v>17У_С</v>
      </c>
      <c r="E137" s="1562" t="s">
        <v>378</v>
      </c>
      <c r="F137" s="1585" t="s">
        <v>116</v>
      </c>
      <c r="G137" s="1564"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37" s="1576" t="s">
        <v>379</v>
      </c>
      <c r="I137" s="1352"/>
      <c r="J137" s="1702">
        <f t="shared" si="63"/>
        <v>43997</v>
      </c>
      <c r="K137" s="1702">
        <f t="shared" si="63"/>
        <v>44025</v>
      </c>
      <c r="L137" s="1702">
        <f t="shared" si="63"/>
        <v>44074</v>
      </c>
      <c r="M137" s="1702">
        <f t="shared" si="63"/>
        <v>44256</v>
      </c>
      <c r="N137" s="1702">
        <f t="shared" si="63"/>
        <v>44284</v>
      </c>
      <c r="O137" s="1702">
        <f t="shared" si="63"/>
        <v>44284</v>
      </c>
      <c r="P137" s="1702">
        <f t="shared" si="63"/>
        <v>44298</v>
      </c>
      <c r="Q137" s="1702">
        <f t="shared" si="63"/>
        <v>44328</v>
      </c>
      <c r="R137" s="1702">
        <f t="shared" si="63"/>
        <v>44328</v>
      </c>
      <c r="S137" s="1702">
        <f t="shared" si="63"/>
        <v>44327</v>
      </c>
      <c r="T137" s="1702">
        <f t="shared" si="64"/>
        <v>44327</v>
      </c>
      <c r="U137" s="1702">
        <f t="shared" si="64"/>
        <v>44348</v>
      </c>
      <c r="V137" s="1702">
        <f t="shared" si="64"/>
        <v>44355</v>
      </c>
      <c r="W137" s="1702">
        <f t="shared" si="64"/>
        <v>44358</v>
      </c>
      <c r="X137" s="1702">
        <f t="shared" si="64"/>
        <v>44363</v>
      </c>
      <c r="Y137" s="1702">
        <f t="shared" si="64"/>
        <v>44388</v>
      </c>
      <c r="Z137" s="1702">
        <f t="shared" si="64"/>
        <v>44408</v>
      </c>
      <c r="AA137" s="1702">
        <f t="shared" si="64"/>
        <v>44435</v>
      </c>
      <c r="AB137" s="1702">
        <f t="shared" si="64"/>
        <v>44440</v>
      </c>
      <c r="AC137" s="1702">
        <f t="shared" si="64"/>
        <v>44469</v>
      </c>
      <c r="AD137" s="1702">
        <f t="shared" si="65"/>
        <v>44490</v>
      </c>
      <c r="AE137" s="1702">
        <f t="shared" si="65"/>
        <v>44497</v>
      </c>
      <c r="AF137" s="1702">
        <f t="shared" si="65"/>
        <v>44502</v>
      </c>
      <c r="AG137" s="1702">
        <f t="shared" si="65"/>
        <v>44505</v>
      </c>
      <c r="AH137" s="1702">
        <f t="shared" si="65"/>
        <v>44530</v>
      </c>
      <c r="AI137" s="1702">
        <f t="shared" si="65"/>
        <v>44550</v>
      </c>
      <c r="AJ137" s="1702">
        <f t="shared" si="65"/>
        <v>44550</v>
      </c>
      <c r="AK137" s="1702">
        <f t="shared" si="65"/>
        <v>44560</v>
      </c>
      <c r="AL137" s="1702">
        <f t="shared" si="65"/>
        <v>44576</v>
      </c>
      <c r="AM137" s="1702">
        <f t="shared" si="65"/>
        <v>44580</v>
      </c>
      <c r="AN137" s="1702">
        <f t="shared" si="65"/>
        <v>44610</v>
      </c>
      <c r="AO137" s="1497">
        <f t="shared" si="58"/>
        <v>44399</v>
      </c>
      <c r="AP137" s="1444">
        <v>34476</v>
      </c>
      <c r="AQ137" s="1443">
        <v>44993</v>
      </c>
      <c r="AR137" s="1424">
        <f>VLOOKUP(AP137,Schedule!$B$2:$F$14923,5,0)</f>
        <v>44993</v>
      </c>
      <c r="AS137" s="1424">
        <f t="shared" si="62"/>
        <v>45358</v>
      </c>
      <c r="AY137" s="1493"/>
      <c r="AZ137" s="1739"/>
    </row>
    <row r="138" spans="1:52" s="1382" customFormat="1" ht="51.95" customHeight="1" thickBot="1">
      <c r="A138" s="1781"/>
      <c r="B138" s="1498">
        <f t="shared" si="52"/>
        <v>17</v>
      </c>
      <c r="C138" s="1499" t="str">
        <f t="shared" si="53"/>
        <v>У_С</v>
      </c>
      <c r="D138" s="1589" t="str">
        <f t="shared" si="66"/>
        <v>17У_С</v>
      </c>
      <c r="E138" s="1567" t="s">
        <v>380</v>
      </c>
      <c r="F138" s="1591" t="s">
        <v>116</v>
      </c>
      <c r="G138" s="1569" t="str">
        <f t="shared" si="54"/>
        <v>Выполнение строительно-монтажных работ по объектам 01UYX, 30UCB, 20UCB, 21UKZ, 22UKZ, 23UKZ, 24UKZ, 31UKZ, 32UKZ, 33UKZ, 34UKZ, 21UUK, 22UUK, 23UUK, 24UUK, 25UUK, 26UUK, 27UUK, 28UUK, 31UUK, 32UUK, 33UUK, 34UUK, 35UUK, 36UUK, 37UUK, 38UUK, 03UTZ</v>
      </c>
      <c r="H138" s="1579" t="s">
        <v>381</v>
      </c>
      <c r="I138" s="1345"/>
      <c r="J138" s="1702">
        <f t="shared" si="63"/>
        <v>43997</v>
      </c>
      <c r="K138" s="1702">
        <f t="shared" si="63"/>
        <v>44025</v>
      </c>
      <c r="L138" s="1702">
        <f t="shared" si="63"/>
        <v>44074</v>
      </c>
      <c r="M138" s="1702">
        <f t="shared" si="63"/>
        <v>44256</v>
      </c>
      <c r="N138" s="1702">
        <f t="shared" si="63"/>
        <v>44284</v>
      </c>
      <c r="O138" s="1702">
        <f t="shared" si="63"/>
        <v>44284</v>
      </c>
      <c r="P138" s="1702">
        <f t="shared" si="63"/>
        <v>44298</v>
      </c>
      <c r="Q138" s="1702">
        <f t="shared" si="63"/>
        <v>44328</v>
      </c>
      <c r="R138" s="1702">
        <f t="shared" si="63"/>
        <v>44328</v>
      </c>
      <c r="S138" s="1702">
        <f t="shared" si="63"/>
        <v>44327</v>
      </c>
      <c r="T138" s="1702">
        <f t="shared" si="64"/>
        <v>44327</v>
      </c>
      <c r="U138" s="1702">
        <f t="shared" si="64"/>
        <v>44348</v>
      </c>
      <c r="V138" s="1702">
        <f t="shared" si="64"/>
        <v>44355</v>
      </c>
      <c r="W138" s="1702">
        <f t="shared" si="64"/>
        <v>44358</v>
      </c>
      <c r="X138" s="1702">
        <f t="shared" si="64"/>
        <v>44363</v>
      </c>
      <c r="Y138" s="1702">
        <f t="shared" si="64"/>
        <v>44388</v>
      </c>
      <c r="Z138" s="1702">
        <f t="shared" si="64"/>
        <v>44408</v>
      </c>
      <c r="AA138" s="1702">
        <f t="shared" si="64"/>
        <v>44435</v>
      </c>
      <c r="AB138" s="1702">
        <f t="shared" si="64"/>
        <v>44440</v>
      </c>
      <c r="AC138" s="1702">
        <f t="shared" si="64"/>
        <v>44469</v>
      </c>
      <c r="AD138" s="1702">
        <f t="shared" si="65"/>
        <v>44490</v>
      </c>
      <c r="AE138" s="1702">
        <f t="shared" si="65"/>
        <v>44497</v>
      </c>
      <c r="AF138" s="1702">
        <f t="shared" si="65"/>
        <v>44502</v>
      </c>
      <c r="AG138" s="1702">
        <f t="shared" si="65"/>
        <v>44505</v>
      </c>
      <c r="AH138" s="1702">
        <f t="shared" si="65"/>
        <v>44530</v>
      </c>
      <c r="AI138" s="1702">
        <f t="shared" si="65"/>
        <v>44550</v>
      </c>
      <c r="AJ138" s="1702">
        <f t="shared" si="65"/>
        <v>44550</v>
      </c>
      <c r="AK138" s="1702">
        <f t="shared" si="65"/>
        <v>44560</v>
      </c>
      <c r="AL138" s="1702">
        <f t="shared" si="65"/>
        <v>44576</v>
      </c>
      <c r="AM138" s="1702">
        <f t="shared" si="65"/>
        <v>44580</v>
      </c>
      <c r="AN138" s="1702">
        <f t="shared" si="65"/>
        <v>44610</v>
      </c>
      <c r="AO138" s="1497">
        <f t="shared" si="58"/>
        <v>44399</v>
      </c>
      <c r="AP138" s="1445">
        <v>36100</v>
      </c>
      <c r="AQ138" s="1447">
        <v>44486</v>
      </c>
      <c r="AR138" s="1424">
        <f>VLOOKUP(AP138,Schedule!$B$2:$F$14923,5,0)</f>
        <v>44486</v>
      </c>
      <c r="AS138" s="1424">
        <f t="shared" si="62"/>
        <v>44851</v>
      </c>
      <c r="AY138" s="1493"/>
      <c r="AZ138" s="1739"/>
    </row>
    <row r="139" spans="1:52" s="1382" customFormat="1" ht="47.25" thickBot="1">
      <c r="A139" s="1781">
        <f>A111+1</f>
        <v>7</v>
      </c>
      <c r="B139" s="1367">
        <v>19</v>
      </c>
      <c r="C139" s="1368" t="s">
        <v>114</v>
      </c>
      <c r="D139" s="1733" t="str">
        <f t="shared" si="66"/>
        <v>19У_С</v>
      </c>
      <c r="E139" s="1557" t="s">
        <v>382</v>
      </c>
      <c r="F139" s="1572" t="s">
        <v>116</v>
      </c>
      <c r="G139" s="1559" t="str">
        <f>CONCATENATE("Выполнение строительно-монтажных работ по объектам ",,E139,", ",E140,", ",E141,", ",E142,", ",E143)</f>
        <v>Выполнение строительно-монтажных работ по объектам 05UBG, 00UKT, 00UKX, 06UTZ, 07UTZ</v>
      </c>
      <c r="H139" s="1573" t="s">
        <v>383</v>
      </c>
      <c r="I139" s="1339" t="s">
        <v>118</v>
      </c>
      <c r="J139" s="1369">
        <f>IFERROR(VLOOKUP(D139,'ИСХОДНИК-даты-2х'!$D$10:$AI$105,2,0),"-")</f>
        <v>44074</v>
      </c>
      <c r="K139" s="1369">
        <f>IFERROR(VLOOKUP(D139,'ИСХОДНИК-даты-2х'!$D$10:$AI$105,3,0),"-")</f>
        <v>44102</v>
      </c>
      <c r="L139" s="1369">
        <f>IFERROR(VLOOKUP(D139,'ИСХОДНИК-даты-2х'!$D$10:$AI$105,4,0),"-")</f>
        <v>44151</v>
      </c>
      <c r="M139" s="1369">
        <f>IFERROR(VLOOKUP(D139,'ИСХОДНИК-даты-2х'!$D$10:$AI$105,5,0),"-")</f>
        <v>44316</v>
      </c>
      <c r="N139" s="1369">
        <f>IFERROR(VLOOKUP(D139,'ИСХОДНИК-даты-2х'!$D$10:$AI$105,6,0),"-")</f>
        <v>44344</v>
      </c>
      <c r="O139" s="1369">
        <f>IFERROR(VLOOKUP(D139,'ИСХОДНИК-даты-2х'!$D$10:$AI$105,7,0),"-")</f>
        <v>44344</v>
      </c>
      <c r="P139" s="1369">
        <f>IFERROR(VLOOKUP(D139,'ИСХОДНИК-даты-2х'!$D$10:$AI$105,8,0),"-")</f>
        <v>44428</v>
      </c>
      <c r="Q139" s="1369">
        <f>IFERROR(VLOOKUP(D139,'ИСХОДНИК-даты-2х'!$D$10:$AI$105,9,0),"-")</f>
        <v>44460</v>
      </c>
      <c r="R139" s="1369">
        <f>IFERROR(VLOOKUP(D139,'ИСХОДНИК-даты-2х'!$D$10:$AI$105,10,0),"-")</f>
        <v>44460</v>
      </c>
      <c r="S139" s="1369">
        <f>IFERROR(VLOOKUP(D139,'ИСХОДНИК-даты-2х'!$D$10:$AI$105,11,0),"-")</f>
        <v>44459</v>
      </c>
      <c r="T139" s="1369">
        <f>IFERROR(VLOOKUP(D139,'ИСХОДНИК-даты-2х'!$D$10:$AI$105,12,0),"-")</f>
        <v>44459</v>
      </c>
      <c r="U139" s="1369">
        <f>IFERROR(VLOOKUP(D139,'ИСХОДНИК-даты-2х'!$D$10:$AI$105,13,0),"-")</f>
        <v>44480</v>
      </c>
      <c r="V139" s="1369">
        <f>IFERROR(VLOOKUP(D139,'ИСХОДНИК-даты-2х'!$D$10:$AI$105,14,0),"-")</f>
        <v>44487</v>
      </c>
      <c r="W139" s="1369">
        <f>IFERROR(VLOOKUP(D139,'ИСХОДНИК-даты-2х'!$D$10:$AI$105,15,0),"-")</f>
        <v>44490</v>
      </c>
      <c r="X139" s="1369">
        <f>IFERROR(VLOOKUP(D139,'ИСХОДНИК-даты-2х'!$D$10:$AI$105,16,0),"-")</f>
        <v>44495</v>
      </c>
      <c r="Y139" s="1369">
        <f>IFERROR(VLOOKUP(D139,'ИСХОДНИК-даты-2х'!$D$10:$AI$105,17,0),"-")</f>
        <v>44520</v>
      </c>
      <c r="Z139" s="1369">
        <f>IFERROR(VLOOKUP(D139,'ИСХОДНИК-даты-2х'!$D$10:$AI$105,18,0),"-")</f>
        <v>44540</v>
      </c>
      <c r="AA139" s="1369">
        <f>IFERROR(VLOOKUP(D139,'ИСХОДНИК-даты-2х'!$D$10:$AI$105,19,0),"-")</f>
        <v>44568</v>
      </c>
      <c r="AB139" s="1369">
        <f>IFERROR(VLOOKUP(D139,'ИСХОДНИК-даты-2х'!$D$10:$AI$105,20,0),"-")</f>
        <v>44573</v>
      </c>
      <c r="AC139" s="1369">
        <f>IFERROR(VLOOKUP(D139,'ИСХОДНИК-даты-2х'!$D$10:$AI$105,21,0),"-")</f>
        <v>44587</v>
      </c>
      <c r="AD139" s="1369">
        <f>IFERROR(VLOOKUP(D139,'ИСХОДНИК-даты-2х'!$D$10:$AI$105,22,0),"-")</f>
        <v>44608</v>
      </c>
      <c r="AE139" s="1369">
        <f>IFERROR(VLOOKUP(D139,'ИСХОДНИК-даты-2х'!$D$10:$AI$105,23,0),"-")</f>
        <v>44615</v>
      </c>
      <c r="AF139" s="1369">
        <f>IFERROR(VLOOKUP(D139,'ИСХОДНИК-даты-2х'!$D$10:$AI$105,24,0),"-")</f>
        <v>44620</v>
      </c>
      <c r="AG139" s="1369">
        <f>IFERROR(VLOOKUP(D139,'ИСХОДНИК-даты-2х'!$D$10:$AI$105,25,0),"-")</f>
        <v>44623</v>
      </c>
      <c r="AH139" s="1340">
        <f>IFERROR(VLOOKUP(D139,'ИСХОДНИК-даты-2х'!$D$10:$AI$105,26,0),"-")</f>
        <v>44648</v>
      </c>
      <c r="AI139" s="1340">
        <f>IFERROR(VLOOKUP(D139,'ИСХОДНИК-даты-2х'!$D$10:$AI$105,27,0),"-")</f>
        <v>44668</v>
      </c>
      <c r="AJ139" s="1340">
        <f>IFERROR(VLOOKUP(D139,'ИСХОДНИК-даты-2х'!$D$10:$AI$105,28,0),"-")</f>
        <v>44668</v>
      </c>
      <c r="AK139" s="1370">
        <f>IFERROR(VLOOKUP(D139,'ИСХОДНИК-даты-2х'!$D$10:$AI$105,29,0),"-")</f>
        <v>44678</v>
      </c>
      <c r="AL139" s="1370">
        <f>IFERROR(VLOOKUP(D139,'ИСХОДНИК-даты-2х'!$D$10:$AI$105,30,0),"-")</f>
        <v>44694</v>
      </c>
      <c r="AM139" s="1371">
        <f>IFERROR(VLOOKUP(D139,'ИСХОДНИК-даты-2х'!$D$10:$AI$105,31,0),"-")</f>
        <v>44698</v>
      </c>
      <c r="AN139" s="1729">
        <v>44728</v>
      </c>
      <c r="AO139" s="1387">
        <v>44494</v>
      </c>
      <c r="AP139" s="1380">
        <v>34836</v>
      </c>
      <c r="AQ139" s="1381">
        <v>44494</v>
      </c>
      <c r="AR139" s="1424">
        <f>VLOOKUP(AP139,Schedule!$B$2:$F$14923,5,0)</f>
        <v>44561</v>
      </c>
      <c r="AS139" s="1424">
        <f t="shared" si="62"/>
        <v>44926</v>
      </c>
      <c r="AT139" s="1425">
        <f>MIN(AS139:AS143)</f>
        <v>44926</v>
      </c>
      <c r="AU139" s="1426">
        <f>AM139+30</f>
        <v>44728</v>
      </c>
      <c r="AV139" s="1732">
        <f>AT139-AM139</f>
        <v>228</v>
      </c>
      <c r="AW139" s="1383" t="s">
        <v>119</v>
      </c>
      <c r="AX139" s="1720">
        <v>44728</v>
      </c>
      <c r="AY139" s="1721" t="s">
        <v>173</v>
      </c>
      <c r="AZ139" s="1739">
        <f>AN139-AM139</f>
        <v>30</v>
      </c>
    </row>
    <row r="140" spans="1:52" s="1382" customFormat="1" ht="51.95" customHeight="1" thickBot="1">
      <c r="A140" s="1781"/>
      <c r="B140" s="1489">
        <f>$B$139</f>
        <v>19</v>
      </c>
      <c r="C140" s="1490" t="str">
        <f>$C$139</f>
        <v>У_С</v>
      </c>
      <c r="D140" s="1561" t="str">
        <f t="shared" si="66"/>
        <v>19У_С</v>
      </c>
      <c r="E140" s="1562" t="s">
        <v>384</v>
      </c>
      <c r="F140" s="1575" t="s">
        <v>116</v>
      </c>
      <c r="G140" s="1564" t="str">
        <f>$G$139</f>
        <v>Выполнение строительно-монтажных работ по объектам 05UBG, 00UKT, 00UKX, 06UTZ, 07UTZ</v>
      </c>
      <c r="H140" s="1576" t="s">
        <v>385</v>
      </c>
      <c r="I140" s="1352"/>
      <c r="J140" s="1702">
        <f t="shared" ref="J140:S143" si="67">J$139</f>
        <v>44074</v>
      </c>
      <c r="K140" s="1702">
        <f t="shared" si="67"/>
        <v>44102</v>
      </c>
      <c r="L140" s="1702">
        <f t="shared" si="67"/>
        <v>44151</v>
      </c>
      <c r="M140" s="1702">
        <f t="shared" si="67"/>
        <v>44316</v>
      </c>
      <c r="N140" s="1702">
        <f t="shared" si="67"/>
        <v>44344</v>
      </c>
      <c r="O140" s="1702">
        <f t="shared" si="67"/>
        <v>44344</v>
      </c>
      <c r="P140" s="1702">
        <f t="shared" si="67"/>
        <v>44428</v>
      </c>
      <c r="Q140" s="1702">
        <f t="shared" si="67"/>
        <v>44460</v>
      </c>
      <c r="R140" s="1702">
        <f t="shared" si="67"/>
        <v>44460</v>
      </c>
      <c r="S140" s="1702">
        <f t="shared" si="67"/>
        <v>44459</v>
      </c>
      <c r="T140" s="1702">
        <f t="shared" ref="T140:AC143" si="68">T$139</f>
        <v>44459</v>
      </c>
      <c r="U140" s="1702">
        <f t="shared" si="68"/>
        <v>44480</v>
      </c>
      <c r="V140" s="1702">
        <f t="shared" si="68"/>
        <v>44487</v>
      </c>
      <c r="W140" s="1702">
        <f t="shared" si="68"/>
        <v>44490</v>
      </c>
      <c r="X140" s="1702">
        <f t="shared" si="68"/>
        <v>44495</v>
      </c>
      <c r="Y140" s="1702">
        <f t="shared" si="68"/>
        <v>44520</v>
      </c>
      <c r="Z140" s="1702">
        <f t="shared" si="68"/>
        <v>44540</v>
      </c>
      <c r="AA140" s="1702">
        <f t="shared" si="68"/>
        <v>44568</v>
      </c>
      <c r="AB140" s="1702">
        <f t="shared" si="68"/>
        <v>44573</v>
      </c>
      <c r="AC140" s="1702">
        <f t="shared" si="68"/>
        <v>44587</v>
      </c>
      <c r="AD140" s="1702">
        <f t="shared" ref="AD140:AN143" si="69">AD$139</f>
        <v>44608</v>
      </c>
      <c r="AE140" s="1702">
        <f t="shared" si="69"/>
        <v>44615</v>
      </c>
      <c r="AF140" s="1702">
        <f t="shared" si="69"/>
        <v>44620</v>
      </c>
      <c r="AG140" s="1702">
        <f t="shared" si="69"/>
        <v>44623</v>
      </c>
      <c r="AH140" s="1702">
        <f t="shared" si="69"/>
        <v>44648</v>
      </c>
      <c r="AI140" s="1702">
        <f t="shared" si="69"/>
        <v>44668</v>
      </c>
      <c r="AJ140" s="1702">
        <f t="shared" si="69"/>
        <v>44668</v>
      </c>
      <c r="AK140" s="1702">
        <f t="shared" si="69"/>
        <v>44678</v>
      </c>
      <c r="AL140" s="1702">
        <f t="shared" si="69"/>
        <v>44694</v>
      </c>
      <c r="AM140" s="1702">
        <f t="shared" si="69"/>
        <v>44698</v>
      </c>
      <c r="AN140" s="1702">
        <f t="shared" si="69"/>
        <v>44728</v>
      </c>
      <c r="AO140" s="1497">
        <f>$AO$139</f>
        <v>44494</v>
      </c>
      <c r="AP140" s="1444">
        <v>37388</v>
      </c>
      <c r="AQ140" s="1443">
        <v>44849</v>
      </c>
      <c r="AR140" s="1424">
        <f>VLOOKUP(AP140,Schedule!$B$2:$F$14923,5,0)</f>
        <v>44809</v>
      </c>
      <c r="AS140" s="1424">
        <f t="shared" si="62"/>
        <v>45174</v>
      </c>
      <c r="AY140" s="1493"/>
      <c r="AZ140" s="1739"/>
    </row>
    <row r="141" spans="1:52" s="1382" customFormat="1" ht="51.95" customHeight="1" thickBot="1">
      <c r="A141" s="1781"/>
      <c r="B141" s="1489">
        <f>$B$139</f>
        <v>19</v>
      </c>
      <c r="C141" s="1490" t="str">
        <f>$C$139</f>
        <v>У_С</v>
      </c>
      <c r="D141" s="1561" t="str">
        <f t="shared" si="66"/>
        <v>19У_С</v>
      </c>
      <c r="E141" s="1562" t="s">
        <v>386</v>
      </c>
      <c r="F141" s="1575" t="s">
        <v>116</v>
      </c>
      <c r="G141" s="1564" t="str">
        <f>$G$139</f>
        <v>Выполнение строительно-монтажных работ по объектам 05UBG, 00UKT, 00UKX, 06UTZ, 07UTZ</v>
      </c>
      <c r="H141" s="1576" t="s">
        <v>387</v>
      </c>
      <c r="I141" s="1352"/>
      <c r="J141" s="1702">
        <f t="shared" si="67"/>
        <v>44074</v>
      </c>
      <c r="K141" s="1702">
        <f t="shared" si="67"/>
        <v>44102</v>
      </c>
      <c r="L141" s="1702">
        <f t="shared" si="67"/>
        <v>44151</v>
      </c>
      <c r="M141" s="1702">
        <f t="shared" si="67"/>
        <v>44316</v>
      </c>
      <c r="N141" s="1702">
        <f t="shared" si="67"/>
        <v>44344</v>
      </c>
      <c r="O141" s="1702">
        <f t="shared" si="67"/>
        <v>44344</v>
      </c>
      <c r="P141" s="1702">
        <f t="shared" si="67"/>
        <v>44428</v>
      </c>
      <c r="Q141" s="1702">
        <f t="shared" si="67"/>
        <v>44460</v>
      </c>
      <c r="R141" s="1702">
        <f t="shared" si="67"/>
        <v>44460</v>
      </c>
      <c r="S141" s="1702">
        <f t="shared" si="67"/>
        <v>44459</v>
      </c>
      <c r="T141" s="1702">
        <f t="shared" si="68"/>
        <v>44459</v>
      </c>
      <c r="U141" s="1702">
        <f t="shared" si="68"/>
        <v>44480</v>
      </c>
      <c r="V141" s="1702">
        <f t="shared" si="68"/>
        <v>44487</v>
      </c>
      <c r="W141" s="1702">
        <f t="shared" si="68"/>
        <v>44490</v>
      </c>
      <c r="X141" s="1702">
        <f t="shared" si="68"/>
        <v>44495</v>
      </c>
      <c r="Y141" s="1702">
        <f t="shared" si="68"/>
        <v>44520</v>
      </c>
      <c r="Z141" s="1702">
        <f t="shared" si="68"/>
        <v>44540</v>
      </c>
      <c r="AA141" s="1702">
        <f t="shared" si="68"/>
        <v>44568</v>
      </c>
      <c r="AB141" s="1702">
        <f t="shared" si="68"/>
        <v>44573</v>
      </c>
      <c r="AC141" s="1702">
        <f t="shared" si="68"/>
        <v>44587</v>
      </c>
      <c r="AD141" s="1702">
        <f t="shared" si="69"/>
        <v>44608</v>
      </c>
      <c r="AE141" s="1702">
        <f t="shared" si="69"/>
        <v>44615</v>
      </c>
      <c r="AF141" s="1702">
        <f t="shared" si="69"/>
        <v>44620</v>
      </c>
      <c r="AG141" s="1702">
        <f t="shared" si="69"/>
        <v>44623</v>
      </c>
      <c r="AH141" s="1702">
        <f t="shared" si="69"/>
        <v>44648</v>
      </c>
      <c r="AI141" s="1702">
        <f t="shared" si="69"/>
        <v>44668</v>
      </c>
      <c r="AJ141" s="1702">
        <f t="shared" si="69"/>
        <v>44668</v>
      </c>
      <c r="AK141" s="1702">
        <f t="shared" si="69"/>
        <v>44678</v>
      </c>
      <c r="AL141" s="1702">
        <f t="shared" si="69"/>
        <v>44694</v>
      </c>
      <c r="AM141" s="1702">
        <f t="shared" si="69"/>
        <v>44698</v>
      </c>
      <c r="AN141" s="1702">
        <f t="shared" si="69"/>
        <v>44728</v>
      </c>
      <c r="AO141" s="1497">
        <f>$AO$139</f>
        <v>44494</v>
      </c>
      <c r="AP141" s="1444">
        <v>37558</v>
      </c>
      <c r="AQ141" s="1443">
        <v>44869</v>
      </c>
      <c r="AR141" s="1424">
        <f>VLOOKUP(AP141,Schedule!$B$2:$F$14923,5,0)</f>
        <v>44829</v>
      </c>
      <c r="AS141" s="1424">
        <f t="shared" si="62"/>
        <v>45194</v>
      </c>
      <c r="AY141" s="1493"/>
      <c r="AZ141" s="1739"/>
    </row>
    <row r="142" spans="1:52" s="1382" customFormat="1" ht="51.95" customHeight="1" thickBot="1">
      <c r="A142" s="1781"/>
      <c r="B142" s="1489">
        <f>$B$139</f>
        <v>19</v>
      </c>
      <c r="C142" s="1490" t="str">
        <f>$C$139</f>
        <v>У_С</v>
      </c>
      <c r="D142" s="1561" t="str">
        <f t="shared" si="66"/>
        <v>19У_С</v>
      </c>
      <c r="E142" s="1562" t="s">
        <v>388</v>
      </c>
      <c r="F142" s="1575" t="s">
        <v>116</v>
      </c>
      <c r="G142" s="1564" t="str">
        <f>$G$139</f>
        <v>Выполнение строительно-монтажных работ по объектам 05UBG, 00UKT, 00UKX, 06UTZ, 07UTZ</v>
      </c>
      <c r="H142" s="1576" t="s">
        <v>389</v>
      </c>
      <c r="I142" s="1352"/>
      <c r="J142" s="1702">
        <f t="shared" si="67"/>
        <v>44074</v>
      </c>
      <c r="K142" s="1702">
        <f t="shared" si="67"/>
        <v>44102</v>
      </c>
      <c r="L142" s="1702">
        <f t="shared" si="67"/>
        <v>44151</v>
      </c>
      <c r="M142" s="1702">
        <f t="shared" si="67"/>
        <v>44316</v>
      </c>
      <c r="N142" s="1702">
        <f t="shared" si="67"/>
        <v>44344</v>
      </c>
      <c r="O142" s="1702">
        <f t="shared" si="67"/>
        <v>44344</v>
      </c>
      <c r="P142" s="1702">
        <f t="shared" si="67"/>
        <v>44428</v>
      </c>
      <c r="Q142" s="1702">
        <f t="shared" si="67"/>
        <v>44460</v>
      </c>
      <c r="R142" s="1702">
        <f t="shared" si="67"/>
        <v>44460</v>
      </c>
      <c r="S142" s="1702">
        <f t="shared" si="67"/>
        <v>44459</v>
      </c>
      <c r="T142" s="1702">
        <f t="shared" si="68"/>
        <v>44459</v>
      </c>
      <c r="U142" s="1702">
        <f t="shared" si="68"/>
        <v>44480</v>
      </c>
      <c r="V142" s="1702">
        <f t="shared" si="68"/>
        <v>44487</v>
      </c>
      <c r="W142" s="1702">
        <f t="shared" si="68"/>
        <v>44490</v>
      </c>
      <c r="X142" s="1702">
        <f t="shared" si="68"/>
        <v>44495</v>
      </c>
      <c r="Y142" s="1702">
        <f t="shared" si="68"/>
        <v>44520</v>
      </c>
      <c r="Z142" s="1702">
        <f t="shared" si="68"/>
        <v>44540</v>
      </c>
      <c r="AA142" s="1702">
        <f t="shared" si="68"/>
        <v>44568</v>
      </c>
      <c r="AB142" s="1702">
        <f t="shared" si="68"/>
        <v>44573</v>
      </c>
      <c r="AC142" s="1702">
        <f t="shared" si="68"/>
        <v>44587</v>
      </c>
      <c r="AD142" s="1702">
        <f t="shared" si="69"/>
        <v>44608</v>
      </c>
      <c r="AE142" s="1702">
        <f t="shared" si="69"/>
        <v>44615</v>
      </c>
      <c r="AF142" s="1702">
        <f t="shared" si="69"/>
        <v>44620</v>
      </c>
      <c r="AG142" s="1702">
        <f t="shared" si="69"/>
        <v>44623</v>
      </c>
      <c r="AH142" s="1702">
        <f t="shared" si="69"/>
        <v>44648</v>
      </c>
      <c r="AI142" s="1702">
        <f t="shared" si="69"/>
        <v>44668</v>
      </c>
      <c r="AJ142" s="1702">
        <f t="shared" si="69"/>
        <v>44668</v>
      </c>
      <c r="AK142" s="1702">
        <f t="shared" si="69"/>
        <v>44678</v>
      </c>
      <c r="AL142" s="1702">
        <f t="shared" si="69"/>
        <v>44694</v>
      </c>
      <c r="AM142" s="1702">
        <f t="shared" si="69"/>
        <v>44698</v>
      </c>
      <c r="AN142" s="1702">
        <f t="shared" si="69"/>
        <v>44728</v>
      </c>
      <c r="AO142" s="1497">
        <f>$AO$139</f>
        <v>44494</v>
      </c>
      <c r="AP142" s="1444">
        <v>39486</v>
      </c>
      <c r="AQ142" s="1443">
        <v>44954</v>
      </c>
      <c r="AR142" s="1424"/>
      <c r="AS142" s="1424"/>
      <c r="AY142" s="1493"/>
      <c r="AZ142" s="1739"/>
    </row>
    <row r="143" spans="1:52" s="1382" customFormat="1" ht="51.95" customHeight="1" thickBot="1">
      <c r="A143" s="1781"/>
      <c r="B143" s="1494">
        <f>$B$139</f>
        <v>19</v>
      </c>
      <c r="C143" s="1495" t="str">
        <f>$C$139</f>
        <v>У_С</v>
      </c>
      <c r="D143" s="1566" t="str">
        <f t="shared" si="66"/>
        <v>19У_С</v>
      </c>
      <c r="E143" s="1567" t="s">
        <v>390</v>
      </c>
      <c r="F143" s="1578" t="s">
        <v>116</v>
      </c>
      <c r="G143" s="1569" t="str">
        <f>$G$139</f>
        <v>Выполнение строительно-монтажных работ по объектам 05UBG, 00UKT, 00UKX, 06UTZ, 07UTZ</v>
      </c>
      <c r="H143" s="1579" t="s">
        <v>391</v>
      </c>
      <c r="I143" s="1345"/>
      <c r="J143" s="1702">
        <f t="shared" si="67"/>
        <v>44074</v>
      </c>
      <c r="K143" s="1702">
        <f t="shared" si="67"/>
        <v>44102</v>
      </c>
      <c r="L143" s="1702">
        <f t="shared" si="67"/>
        <v>44151</v>
      </c>
      <c r="M143" s="1702">
        <f t="shared" si="67"/>
        <v>44316</v>
      </c>
      <c r="N143" s="1702">
        <f t="shared" si="67"/>
        <v>44344</v>
      </c>
      <c r="O143" s="1702">
        <f t="shared" si="67"/>
        <v>44344</v>
      </c>
      <c r="P143" s="1702">
        <f t="shared" si="67"/>
        <v>44428</v>
      </c>
      <c r="Q143" s="1702">
        <f t="shared" si="67"/>
        <v>44460</v>
      </c>
      <c r="R143" s="1702">
        <f t="shared" si="67"/>
        <v>44460</v>
      </c>
      <c r="S143" s="1702">
        <f t="shared" si="67"/>
        <v>44459</v>
      </c>
      <c r="T143" s="1702">
        <f t="shared" si="68"/>
        <v>44459</v>
      </c>
      <c r="U143" s="1702">
        <f t="shared" si="68"/>
        <v>44480</v>
      </c>
      <c r="V143" s="1702">
        <f t="shared" si="68"/>
        <v>44487</v>
      </c>
      <c r="W143" s="1702">
        <f t="shared" si="68"/>
        <v>44490</v>
      </c>
      <c r="X143" s="1702">
        <f t="shared" si="68"/>
        <v>44495</v>
      </c>
      <c r="Y143" s="1702">
        <f t="shared" si="68"/>
        <v>44520</v>
      </c>
      <c r="Z143" s="1702">
        <f t="shared" si="68"/>
        <v>44540</v>
      </c>
      <c r="AA143" s="1702">
        <f t="shared" si="68"/>
        <v>44568</v>
      </c>
      <c r="AB143" s="1702">
        <f t="shared" si="68"/>
        <v>44573</v>
      </c>
      <c r="AC143" s="1702">
        <f t="shared" si="68"/>
        <v>44587</v>
      </c>
      <c r="AD143" s="1702">
        <f t="shared" si="69"/>
        <v>44608</v>
      </c>
      <c r="AE143" s="1702">
        <f t="shared" si="69"/>
        <v>44615</v>
      </c>
      <c r="AF143" s="1702">
        <f t="shared" si="69"/>
        <v>44620</v>
      </c>
      <c r="AG143" s="1702">
        <f t="shared" si="69"/>
        <v>44623</v>
      </c>
      <c r="AH143" s="1702">
        <f t="shared" si="69"/>
        <v>44648</v>
      </c>
      <c r="AI143" s="1702">
        <f t="shared" si="69"/>
        <v>44668</v>
      </c>
      <c r="AJ143" s="1702">
        <f t="shared" si="69"/>
        <v>44668</v>
      </c>
      <c r="AK143" s="1702">
        <f t="shared" si="69"/>
        <v>44678</v>
      </c>
      <c r="AL143" s="1702">
        <f t="shared" si="69"/>
        <v>44694</v>
      </c>
      <c r="AM143" s="1702">
        <f t="shared" si="69"/>
        <v>44698</v>
      </c>
      <c r="AN143" s="1702">
        <f t="shared" si="69"/>
        <v>44728</v>
      </c>
      <c r="AO143" s="1497">
        <f>$AO$139</f>
        <v>44494</v>
      </c>
      <c r="AP143" s="1445">
        <v>39329</v>
      </c>
      <c r="AQ143" s="1447">
        <v>44954</v>
      </c>
      <c r="AR143" s="1424"/>
      <c r="AS143" s="1424"/>
      <c r="AY143" s="1493"/>
      <c r="AZ143" s="1739"/>
    </row>
    <row r="144" spans="1:52" s="1382" customFormat="1" ht="54" customHeight="1" thickBot="1">
      <c r="A144" s="1399">
        <f>A139+1</f>
        <v>8</v>
      </c>
      <c r="B144" s="1377">
        <f>B139+1</f>
        <v>20</v>
      </c>
      <c r="C144" s="1378" t="s">
        <v>114</v>
      </c>
      <c r="D144" s="1596" t="str">
        <f t="shared" si="66"/>
        <v>20У_С</v>
      </c>
      <c r="E144" s="1597" t="s">
        <v>392</v>
      </c>
      <c r="F144" s="1598" t="s">
        <v>116</v>
      </c>
      <c r="G144" s="1599" t="str">
        <f>CONCATENATE("Выполнение строительно-монтажных работ по объектам ",,E144)</f>
        <v>Выполнение строительно-монтажных работ по объектам 00UFA</v>
      </c>
      <c r="H144" s="1600" t="s">
        <v>393</v>
      </c>
      <c r="I144" s="1353" t="s">
        <v>118</v>
      </c>
      <c r="J144" s="1369">
        <f>IFERROR(VLOOKUP(D144,'ИСХОДНИК-даты-2х'!$D$10:$AI$105,2,0),"-")</f>
        <v>44541</v>
      </c>
      <c r="K144" s="1369">
        <f>IFERROR(VLOOKUP(D144,'ИСХОДНИК-даты-2х'!$D$10:$AI$105,3,0),"-")</f>
        <v>44568</v>
      </c>
      <c r="L144" s="1369">
        <f>IFERROR(VLOOKUP(D144,'ИСХОДНИК-даты-2х'!$D$10:$AI$105,4,0),"-")</f>
        <v>44617</v>
      </c>
      <c r="M144" s="1369">
        <f>IFERROR(VLOOKUP(D144,'ИСХОДНИК-даты-2х'!$D$10:$AI$105,5,0),"-")</f>
        <v>44622</v>
      </c>
      <c r="N144" s="1369">
        <f>IFERROR(VLOOKUP(D144,'ИСХОДНИК-даты-2х'!$D$10:$AI$105,6,0),"-")</f>
        <v>44650</v>
      </c>
      <c r="O144" s="1369">
        <f>IFERROR(VLOOKUP(D144,'ИСХОДНИК-даты-2х'!$D$10:$AI$105,7,0),"-")</f>
        <v>44650</v>
      </c>
      <c r="P144" s="1369">
        <f>IFERROR(VLOOKUP(D144,'ИСХОДНИК-даты-2х'!$D$10:$AI$105,8,0),"-")</f>
        <v>44734</v>
      </c>
      <c r="Q144" s="1369">
        <f>IFERROR(VLOOKUP(D144,'ИСХОДНИК-даты-2х'!$D$10:$AI$105,9,0),"-")</f>
        <v>44764</v>
      </c>
      <c r="R144" s="1369">
        <f>IFERROR(VLOOKUP(D144,'ИСХОДНИК-даты-2х'!$D$10:$AI$105,10,0),"-")</f>
        <v>44764</v>
      </c>
      <c r="S144" s="1369">
        <f>IFERROR(VLOOKUP(D144,'ИСХОДНИК-даты-2х'!$D$10:$AI$105,11,0),"-")</f>
        <v>44763</v>
      </c>
      <c r="T144" s="1369">
        <f>IFERROR(VLOOKUP(D144,'ИСХОДНИК-даты-2х'!$D$10:$AI$105,12,0),"-")</f>
        <v>44763</v>
      </c>
      <c r="U144" s="1369">
        <f>IFERROR(VLOOKUP(D144,'ИСХОДНИК-даты-2х'!$D$10:$AI$105,13,0),"-")</f>
        <v>44784</v>
      </c>
      <c r="V144" s="1369">
        <f>IFERROR(VLOOKUP(D144,'ИСХОДНИК-даты-2х'!$D$10:$AI$105,14,0),"-")</f>
        <v>44791</v>
      </c>
      <c r="W144" s="1369">
        <f>IFERROR(VLOOKUP(D144,'ИСХОДНИК-даты-2х'!$D$10:$AI$105,15,0),"-")</f>
        <v>44796</v>
      </c>
      <c r="X144" s="1369">
        <f>IFERROR(VLOOKUP(D144,'ИСХОДНИК-даты-2х'!$D$10:$AI$105,16,0),"-")</f>
        <v>44799</v>
      </c>
      <c r="Y144" s="1369">
        <f>IFERROR(VLOOKUP(D144,'ИСХОДНИК-даты-2х'!$D$10:$AI$105,17,0),"-")</f>
        <v>44824</v>
      </c>
      <c r="Z144" s="1369">
        <f>IFERROR(VLOOKUP(D144,'ИСХОДНИК-даты-2х'!$D$10:$AI$105,18,0),"-")</f>
        <v>44844</v>
      </c>
      <c r="AA144" s="1369">
        <f>IFERROR(VLOOKUP(D144,'ИСХОДНИК-даты-2х'!$D$10:$AI$105,19,0),"-")</f>
        <v>44872</v>
      </c>
      <c r="AB144" s="1369">
        <f>IFERROR(VLOOKUP(D144,'ИСХОДНИК-даты-2х'!$D$10:$AI$105,20,0),"-")</f>
        <v>44875</v>
      </c>
      <c r="AC144" s="1369">
        <f>IFERROR(VLOOKUP(D144,'ИСХОДНИК-даты-2х'!$D$10:$AI$105,21,0),"-")</f>
        <v>44889</v>
      </c>
      <c r="AD144" s="1369">
        <f>IFERROR(VLOOKUP(D144,'ИСХОДНИК-даты-2х'!$D$10:$AI$105,22,0),"-")</f>
        <v>44910</v>
      </c>
      <c r="AE144" s="1369">
        <f>IFERROR(VLOOKUP(D144,'ИСХОДНИК-даты-2х'!$D$10:$AI$105,23,0),"-")</f>
        <v>44917</v>
      </c>
      <c r="AF144" s="1369">
        <f>IFERROR(VLOOKUP(D144,'ИСХОДНИК-даты-2х'!$D$10:$AI$105,24,0),"-")</f>
        <v>44922</v>
      </c>
      <c r="AG144" s="1369">
        <f>IFERROR(VLOOKUP(D144,'ИСХОДНИК-даты-2х'!$D$10:$AI$105,25,0),"-")</f>
        <v>44925</v>
      </c>
      <c r="AH144" s="1340">
        <f>IFERROR(VLOOKUP(D144,'ИСХОДНИК-даты-2х'!$D$10:$AI$105,26,0),"-")</f>
        <v>44950</v>
      </c>
      <c r="AI144" s="1340">
        <f>IFERROR(VLOOKUP(D144,'ИСХОДНИК-даты-2х'!$D$10:$AI$105,27,0),"-")</f>
        <v>44970</v>
      </c>
      <c r="AJ144" s="1340">
        <f>IFERROR(VLOOKUP(D144,'ИСХОДНИК-даты-2х'!$D$10:$AI$105,28,0),"-")</f>
        <v>44970</v>
      </c>
      <c r="AK144" s="1370">
        <f>IFERROR(VLOOKUP(D144,'ИСХОДНИК-даты-2х'!$D$10:$AI$105,29,0),"-")</f>
        <v>44980</v>
      </c>
      <c r="AL144" s="1370">
        <f>IFERROR(VLOOKUP(D144,'ИСХОДНИК-даты-2х'!$D$10:$AI$105,30,0),"-")</f>
        <v>44996</v>
      </c>
      <c r="AM144" s="1371">
        <f>IFERROR(VLOOKUP(D144,'ИСХОДНИК-даты-2х'!$D$10:$AI$105,31,0),"-")</f>
        <v>45000</v>
      </c>
      <c r="AN144" s="1372">
        <v>45030</v>
      </c>
      <c r="AO144" s="1506">
        <v>44961</v>
      </c>
      <c r="AP144" s="1507">
        <v>38144</v>
      </c>
      <c r="AQ144" s="1508">
        <v>44961</v>
      </c>
      <c r="AR144" s="1424">
        <f>VLOOKUP(AP144,Schedule!$B$2:$F$14923,5,0)</f>
        <v>44961</v>
      </c>
      <c r="AS144" s="1424">
        <f>AR144+365</f>
        <v>45326</v>
      </c>
      <c r="AT144" s="1425">
        <f>MIN(AS144)</f>
        <v>45326</v>
      </c>
      <c r="AU144" s="1426">
        <f>AM144+30</f>
        <v>45030</v>
      </c>
      <c r="AV144" s="1732">
        <f t="shared" ref="AV144:AV145" si="70">AT144-AM144</f>
        <v>326</v>
      </c>
      <c r="AW144" s="1383" t="s">
        <v>119</v>
      </c>
      <c r="AX144" s="1383">
        <v>45030</v>
      </c>
      <c r="AY144" s="1354" t="s">
        <v>173</v>
      </c>
      <c r="AZ144" s="1739">
        <f t="shared" ref="AZ144:AZ145" si="71">AN144-AM144</f>
        <v>30</v>
      </c>
    </row>
    <row r="145" spans="1:52" s="1382" customFormat="1" ht="135" customHeight="1" thickBot="1">
      <c r="A145" s="1781">
        <f>A144+1</f>
        <v>9</v>
      </c>
      <c r="B145" s="1373">
        <f>B144+1</f>
        <v>21</v>
      </c>
      <c r="C145" s="1374" t="s">
        <v>114</v>
      </c>
      <c r="D145" s="1734" t="str">
        <f t="shared" si="66"/>
        <v>21У_С</v>
      </c>
      <c r="E145" s="1571" t="s">
        <v>394</v>
      </c>
      <c r="F145" s="1590" t="s">
        <v>116</v>
      </c>
      <c r="G145" s="1559" t="str">
        <f>CONCATENATE("Выполнение строительно-монтажных работ по объектам ",,E145,", ",E146,", ",E147,", ",E148,", ",E149,", ",E150,", ",E151,", ",E152,", ",E153,", ",E154,", ",E155,", ",E156,", ",E157,", ",E158,", ",E159,", ",E160,", ",E161,", ",E162)</f>
        <v>Выполнение строительно-монтажных работ по объектам 01UKH, 00UKS, 04USZ, 00UKU, 01UYY, 02UXZ, 02UKH, 07UEH, 06UEH, 01UUB, 02UUB, 03UXZ, 07USZ, 07UBG, 01UBZ, 02UBZ, 02UTZ, 04UTZ</v>
      </c>
      <c r="H145" s="1573" t="s">
        <v>395</v>
      </c>
      <c r="I145" s="1339" t="s">
        <v>118</v>
      </c>
      <c r="J145" s="1369">
        <f>IFERROR(VLOOKUP(D145,'ИСХОДНИК-даты-2х'!$D$10:$AI$105,2,0),"-")</f>
        <v>44074</v>
      </c>
      <c r="K145" s="1369">
        <f>IFERROR(VLOOKUP(D145,'ИСХОДНИК-даты-2х'!$D$10:$AI$105,3,0),"-")</f>
        <v>44102</v>
      </c>
      <c r="L145" s="1369">
        <f>IFERROR(VLOOKUP(D145,'ИСХОДНИК-даты-2х'!$D$10:$AI$105,4,0),"-")</f>
        <v>44151</v>
      </c>
      <c r="M145" s="1369">
        <f>IFERROR(VLOOKUP(D145,'ИСХОДНИК-даты-2х'!$D$10:$AI$105,5,0),"-")</f>
        <v>44270</v>
      </c>
      <c r="N145" s="1369">
        <f>IFERROR(VLOOKUP(D145,'ИСХОДНИК-даты-2х'!$D$10:$AI$105,6,0),"-")</f>
        <v>44298</v>
      </c>
      <c r="O145" s="1369">
        <f>IFERROR(VLOOKUP(D145,'ИСХОДНИК-даты-2х'!$D$10:$AI$105,7,0),"-")</f>
        <v>44298</v>
      </c>
      <c r="P145" s="1369">
        <f>IFERROR(VLOOKUP(D145,'ИСХОДНИК-даты-2х'!$D$10:$AI$105,8,0),"-")</f>
        <v>44312</v>
      </c>
      <c r="Q145" s="1369">
        <f>IFERROR(VLOOKUP(D145,'ИСХОДНИК-даты-2х'!$D$10:$AI$105,9,0),"-")</f>
        <v>44342</v>
      </c>
      <c r="R145" s="1369">
        <f>IFERROR(VLOOKUP(D145,'ИСХОДНИК-даты-2х'!$D$10:$AI$105,10,0),"-")</f>
        <v>44342</v>
      </c>
      <c r="S145" s="1369">
        <f>IFERROR(VLOOKUP(D145,'ИСХОДНИК-даты-2х'!$D$10:$AI$105,11,0),"-")</f>
        <v>44341</v>
      </c>
      <c r="T145" s="1369">
        <f>IFERROR(VLOOKUP(D145,'ИСХОДНИК-даты-2х'!$D$10:$AI$105,12,0),"-")</f>
        <v>44341</v>
      </c>
      <c r="U145" s="1369">
        <f>IFERROR(VLOOKUP(D145,'ИСХОДНИК-даты-2х'!$D$10:$AI$105,13,0),"-")</f>
        <v>44362</v>
      </c>
      <c r="V145" s="1369">
        <f>IFERROR(VLOOKUP(D145,'ИСХОДНИК-даты-2х'!$D$10:$AI$105,14,0),"-")</f>
        <v>44369</v>
      </c>
      <c r="W145" s="1369">
        <f>IFERROR(VLOOKUP(D145,'ИСХОДНИК-даты-2х'!$D$10:$AI$105,15,0),"-")</f>
        <v>44372</v>
      </c>
      <c r="X145" s="1369">
        <f>IFERROR(VLOOKUP(D145,'ИСХОДНИК-даты-2х'!$D$10:$AI$105,16,0),"-")</f>
        <v>44377</v>
      </c>
      <c r="Y145" s="1369">
        <f>IFERROR(VLOOKUP(D145,'ИСХОДНИК-даты-2х'!$D$10:$AI$105,17,0),"-")</f>
        <v>44402</v>
      </c>
      <c r="Z145" s="1369">
        <f>IFERROR(VLOOKUP(D145,'ИСХОДНИК-даты-2х'!$D$10:$AI$105,18,0),"-")</f>
        <v>44422</v>
      </c>
      <c r="AA145" s="1369">
        <f>IFERROR(VLOOKUP(D145,'ИСХОДНИК-даты-2х'!$D$10:$AI$105,19,0),"-")</f>
        <v>44449</v>
      </c>
      <c r="AB145" s="1369">
        <f>IFERROR(VLOOKUP(D145,'ИСХОДНИК-даты-2х'!$D$10:$AI$105,20,0),"-")</f>
        <v>44454</v>
      </c>
      <c r="AC145" s="1369">
        <f>IFERROR(VLOOKUP(D145,'ИСХОДНИК-даты-2х'!$D$10:$AI$105,21,0),"-")</f>
        <v>44468</v>
      </c>
      <c r="AD145" s="1369">
        <f>IFERROR(VLOOKUP(D145,'ИСХОДНИК-даты-2х'!$D$10:$AI$105,22,0),"-")</f>
        <v>44489</v>
      </c>
      <c r="AE145" s="1369">
        <f>IFERROR(VLOOKUP(D145,'ИСХОДНИК-даты-2х'!$D$10:$AI$105,23,0),"-")</f>
        <v>44496</v>
      </c>
      <c r="AF145" s="1369">
        <f>IFERROR(VLOOKUP(D145,'ИСХОДНИК-даты-2х'!$D$10:$AI$105,24,0),"-")</f>
        <v>44501</v>
      </c>
      <c r="AG145" s="1369">
        <f>IFERROR(VLOOKUP(D145,'ИСХОДНИК-даты-2х'!$D$10:$AI$105,25,0),"-")</f>
        <v>44504</v>
      </c>
      <c r="AH145" s="1340">
        <f>IFERROR(VLOOKUP(D145,'ИСХОДНИК-даты-2х'!$D$10:$AI$105,26,0),"-")</f>
        <v>44529</v>
      </c>
      <c r="AI145" s="1340">
        <f>IFERROR(VLOOKUP(D145,'ИСХОДНИК-даты-2х'!$D$10:$AI$105,27,0),"-")</f>
        <v>44549</v>
      </c>
      <c r="AJ145" s="1340">
        <f>IFERROR(VLOOKUP(D145,'ИСХОДНИК-даты-2х'!$D$10:$AI$105,28,0),"-")</f>
        <v>44549</v>
      </c>
      <c r="AK145" s="1370">
        <f>IFERROR(VLOOKUP(D145,'ИСХОДНИК-даты-2х'!$D$10:$AI$105,29,0),"-")</f>
        <v>44559</v>
      </c>
      <c r="AL145" s="1370">
        <f>IFERROR(VLOOKUP(D145,'ИСХОДНИК-даты-2х'!$D$10:$AI$105,30,0),"-")</f>
        <v>44575</v>
      </c>
      <c r="AM145" s="1762">
        <f>IFERROR(VLOOKUP(D145,'ИСХОДНИК-даты-2х'!$D$10:$AI$105,31,0),"-")</f>
        <v>44579</v>
      </c>
      <c r="AN145" s="1729">
        <v>44591</v>
      </c>
      <c r="AO145" s="1387">
        <v>44494</v>
      </c>
      <c r="AP145" s="1380">
        <v>37138</v>
      </c>
      <c r="AQ145" s="1381">
        <v>45398</v>
      </c>
      <c r="AR145" s="1424">
        <f>VLOOKUP(AP145,Schedule!$B$2:$F$14923,5,0)</f>
        <v>45094</v>
      </c>
      <c r="AS145" s="1424">
        <f>AR145+365</f>
        <v>45459</v>
      </c>
      <c r="AT145" s="1425">
        <f>MIN(AS145:AS162)</f>
        <v>44479</v>
      </c>
      <c r="AU145" s="1426">
        <f>AM145+30</f>
        <v>44609</v>
      </c>
      <c r="AV145" s="1732">
        <f t="shared" si="70"/>
        <v>-100</v>
      </c>
      <c r="AW145" s="1383" t="s">
        <v>119</v>
      </c>
      <c r="AX145" s="1720">
        <v>44591</v>
      </c>
      <c r="AY145" s="1730" t="s">
        <v>28732</v>
      </c>
      <c r="AZ145" s="1739">
        <f t="shared" si="71"/>
        <v>12</v>
      </c>
    </row>
    <row r="146" spans="1:52" s="1382" customFormat="1" ht="51.95" customHeight="1" thickBot="1">
      <c r="A146" s="1781"/>
      <c r="B146" s="1385">
        <f t="shared" ref="B146:B162" si="72">$B$145</f>
        <v>21</v>
      </c>
      <c r="C146" s="1386" t="str">
        <f t="shared" ref="C146:C162" si="73">$C$145</f>
        <v>У_С</v>
      </c>
      <c r="D146" s="1581" t="str">
        <f t="shared" si="66"/>
        <v>21У_С</v>
      </c>
      <c r="E146" s="1574" t="s">
        <v>396</v>
      </c>
      <c r="F146" s="1585" t="s">
        <v>116</v>
      </c>
      <c r="G146" s="1564" t="str">
        <f t="shared" ref="G146:G162" si="74">$G$145</f>
        <v>Выполнение строительно-монтажных работ по объектам 01UKH, 00UKS, 04USZ, 00UKU, 01UYY, 02UXZ, 02UKH, 07UEH, 06UEH, 01UUB, 02UUB, 03UXZ, 07USZ, 07UBG, 01UBZ, 02UBZ, 02UTZ, 04UTZ</v>
      </c>
      <c r="H146" s="1576" t="s">
        <v>397</v>
      </c>
      <c r="I146" s="1352"/>
      <c r="J146" s="1702">
        <f t="shared" ref="J146:S155" si="75">J$145</f>
        <v>44074</v>
      </c>
      <c r="K146" s="1702">
        <f t="shared" si="75"/>
        <v>44102</v>
      </c>
      <c r="L146" s="1702">
        <f t="shared" si="75"/>
        <v>44151</v>
      </c>
      <c r="M146" s="1702">
        <f t="shared" si="75"/>
        <v>44270</v>
      </c>
      <c r="N146" s="1702">
        <f t="shared" si="75"/>
        <v>44298</v>
      </c>
      <c r="O146" s="1702">
        <f t="shared" si="75"/>
        <v>44298</v>
      </c>
      <c r="P146" s="1702">
        <f t="shared" si="75"/>
        <v>44312</v>
      </c>
      <c r="Q146" s="1702">
        <f t="shared" si="75"/>
        <v>44342</v>
      </c>
      <c r="R146" s="1702">
        <f t="shared" si="75"/>
        <v>44342</v>
      </c>
      <c r="S146" s="1702">
        <f t="shared" si="75"/>
        <v>44341</v>
      </c>
      <c r="T146" s="1702">
        <f t="shared" ref="T146:AC155" si="76">T$145</f>
        <v>44341</v>
      </c>
      <c r="U146" s="1702">
        <f t="shared" si="76"/>
        <v>44362</v>
      </c>
      <c r="V146" s="1702">
        <f t="shared" si="76"/>
        <v>44369</v>
      </c>
      <c r="W146" s="1702">
        <f t="shared" si="76"/>
        <v>44372</v>
      </c>
      <c r="X146" s="1702">
        <f t="shared" si="76"/>
        <v>44377</v>
      </c>
      <c r="Y146" s="1702">
        <f t="shared" si="76"/>
        <v>44402</v>
      </c>
      <c r="Z146" s="1702">
        <f t="shared" si="76"/>
        <v>44422</v>
      </c>
      <c r="AA146" s="1702">
        <f t="shared" si="76"/>
        <v>44449</v>
      </c>
      <c r="AB146" s="1702">
        <f t="shared" si="76"/>
        <v>44454</v>
      </c>
      <c r="AC146" s="1702">
        <f t="shared" si="76"/>
        <v>44468</v>
      </c>
      <c r="AD146" s="1702">
        <f t="shared" ref="AD146:AN155" si="77">AD$145</f>
        <v>44489</v>
      </c>
      <c r="AE146" s="1702">
        <f t="shared" si="77"/>
        <v>44496</v>
      </c>
      <c r="AF146" s="1702">
        <f t="shared" si="77"/>
        <v>44501</v>
      </c>
      <c r="AG146" s="1702">
        <f t="shared" si="77"/>
        <v>44504</v>
      </c>
      <c r="AH146" s="1702">
        <f t="shared" si="77"/>
        <v>44529</v>
      </c>
      <c r="AI146" s="1702">
        <f t="shared" si="77"/>
        <v>44549</v>
      </c>
      <c r="AJ146" s="1702">
        <f t="shared" si="77"/>
        <v>44549</v>
      </c>
      <c r="AK146" s="1702">
        <f t="shared" si="77"/>
        <v>44559</v>
      </c>
      <c r="AL146" s="1702">
        <f t="shared" si="77"/>
        <v>44575</v>
      </c>
      <c r="AM146" s="1702">
        <f t="shared" si="77"/>
        <v>44579</v>
      </c>
      <c r="AN146" s="1702">
        <f t="shared" si="77"/>
        <v>44591</v>
      </c>
      <c r="AO146" s="1497">
        <f t="shared" ref="AO146:AO162" si="78">$AO$145</f>
        <v>44494</v>
      </c>
      <c r="AP146" s="1444">
        <v>37270</v>
      </c>
      <c r="AQ146" s="1443">
        <v>44838</v>
      </c>
      <c r="AR146" s="1424">
        <f>VLOOKUP(AP146,Schedule!$B$2:$F$14923,5,0)</f>
        <v>44444</v>
      </c>
      <c r="AS146" s="1424">
        <f>AR146+365</f>
        <v>44809</v>
      </c>
      <c r="AY146" s="1493"/>
      <c r="AZ146" s="1739"/>
    </row>
    <row r="147" spans="1:52" s="1382" customFormat="1" ht="51.95" customHeight="1" thickBot="1">
      <c r="A147" s="1781"/>
      <c r="B147" s="1385">
        <f t="shared" si="72"/>
        <v>21</v>
      </c>
      <c r="C147" s="1386" t="str">
        <f t="shared" si="73"/>
        <v>У_С</v>
      </c>
      <c r="D147" s="1581" t="str">
        <f t="shared" si="66"/>
        <v>21У_С</v>
      </c>
      <c r="E147" s="1574" t="s">
        <v>398</v>
      </c>
      <c r="F147" s="1585" t="s">
        <v>116</v>
      </c>
      <c r="G147" s="1564" t="str">
        <f t="shared" si="74"/>
        <v>Выполнение строительно-монтажных работ по объектам 01UKH, 00UKS, 04USZ, 00UKU, 01UYY, 02UXZ, 02UKH, 07UEH, 06UEH, 01UUB, 02UUB, 03UXZ, 07USZ, 07UBG, 01UBZ, 02UBZ, 02UTZ, 04UTZ</v>
      </c>
      <c r="H147" s="1576" t="s">
        <v>399</v>
      </c>
      <c r="I147" s="1352"/>
      <c r="J147" s="1702">
        <f t="shared" si="75"/>
        <v>44074</v>
      </c>
      <c r="K147" s="1702">
        <f t="shared" si="75"/>
        <v>44102</v>
      </c>
      <c r="L147" s="1702">
        <f t="shared" si="75"/>
        <v>44151</v>
      </c>
      <c r="M147" s="1702">
        <f t="shared" si="75"/>
        <v>44270</v>
      </c>
      <c r="N147" s="1702">
        <f t="shared" si="75"/>
        <v>44298</v>
      </c>
      <c r="O147" s="1702">
        <f t="shared" si="75"/>
        <v>44298</v>
      </c>
      <c r="P147" s="1702">
        <f t="shared" si="75"/>
        <v>44312</v>
      </c>
      <c r="Q147" s="1702">
        <f t="shared" si="75"/>
        <v>44342</v>
      </c>
      <c r="R147" s="1702">
        <f t="shared" si="75"/>
        <v>44342</v>
      </c>
      <c r="S147" s="1702">
        <f t="shared" si="75"/>
        <v>44341</v>
      </c>
      <c r="T147" s="1702">
        <f t="shared" si="76"/>
        <v>44341</v>
      </c>
      <c r="U147" s="1702">
        <f t="shared" si="76"/>
        <v>44362</v>
      </c>
      <c r="V147" s="1702">
        <f t="shared" si="76"/>
        <v>44369</v>
      </c>
      <c r="W147" s="1702">
        <f t="shared" si="76"/>
        <v>44372</v>
      </c>
      <c r="X147" s="1702">
        <f t="shared" si="76"/>
        <v>44377</v>
      </c>
      <c r="Y147" s="1702">
        <f t="shared" si="76"/>
        <v>44402</v>
      </c>
      <c r="Z147" s="1702">
        <f t="shared" si="76"/>
        <v>44422</v>
      </c>
      <c r="AA147" s="1702">
        <f t="shared" si="76"/>
        <v>44449</v>
      </c>
      <c r="AB147" s="1702">
        <f t="shared" si="76"/>
        <v>44454</v>
      </c>
      <c r="AC147" s="1702">
        <f t="shared" si="76"/>
        <v>44468</v>
      </c>
      <c r="AD147" s="1702">
        <f t="shared" si="77"/>
        <v>44489</v>
      </c>
      <c r="AE147" s="1702">
        <f t="shared" si="77"/>
        <v>44496</v>
      </c>
      <c r="AF147" s="1702">
        <f t="shared" si="77"/>
        <v>44501</v>
      </c>
      <c r="AG147" s="1702">
        <f t="shared" si="77"/>
        <v>44504</v>
      </c>
      <c r="AH147" s="1702">
        <f t="shared" si="77"/>
        <v>44529</v>
      </c>
      <c r="AI147" s="1702">
        <f t="shared" si="77"/>
        <v>44549</v>
      </c>
      <c r="AJ147" s="1702">
        <f t="shared" si="77"/>
        <v>44549</v>
      </c>
      <c r="AK147" s="1702">
        <f t="shared" si="77"/>
        <v>44559</v>
      </c>
      <c r="AL147" s="1702">
        <f t="shared" si="77"/>
        <v>44575</v>
      </c>
      <c r="AM147" s="1702">
        <f t="shared" si="77"/>
        <v>44579</v>
      </c>
      <c r="AN147" s="1702">
        <f t="shared" si="77"/>
        <v>44591</v>
      </c>
      <c r="AO147" s="1497">
        <f t="shared" si="78"/>
        <v>44494</v>
      </c>
      <c r="AP147" s="1444">
        <v>36432</v>
      </c>
      <c r="AQ147" s="1443">
        <v>45048</v>
      </c>
      <c r="AR147" s="1424">
        <f>VLOOKUP(AP147,Schedule!$B$2:$F$14923,5,0)</f>
        <v>44129</v>
      </c>
      <c r="AS147" s="1424">
        <f>AR147+365</f>
        <v>44494</v>
      </c>
      <c r="AY147" s="1493"/>
      <c r="AZ147" s="1739"/>
    </row>
    <row r="148" spans="1:52" s="1382" customFormat="1" ht="51.95" customHeight="1" thickBot="1">
      <c r="A148" s="1781"/>
      <c r="B148" s="1385">
        <f t="shared" si="72"/>
        <v>21</v>
      </c>
      <c r="C148" s="1386" t="str">
        <f t="shared" si="73"/>
        <v>У_С</v>
      </c>
      <c r="D148" s="1581" t="str">
        <f t="shared" si="66"/>
        <v>21У_С</v>
      </c>
      <c r="E148" s="1574" t="s">
        <v>400</v>
      </c>
      <c r="F148" s="1585" t="s">
        <v>116</v>
      </c>
      <c r="G148" s="1564" t="str">
        <f t="shared" si="74"/>
        <v>Выполнение строительно-монтажных работ по объектам 01UKH, 00UKS, 04USZ, 00UKU, 01UYY, 02UXZ, 02UKH, 07UEH, 06UEH, 01UUB, 02UUB, 03UXZ, 07USZ, 07UBG, 01UBZ, 02UBZ, 02UTZ, 04UTZ</v>
      </c>
      <c r="H148" s="1576" t="s">
        <v>401</v>
      </c>
      <c r="I148" s="1352"/>
      <c r="J148" s="1702">
        <f t="shared" si="75"/>
        <v>44074</v>
      </c>
      <c r="K148" s="1702">
        <f t="shared" si="75"/>
        <v>44102</v>
      </c>
      <c r="L148" s="1702">
        <f t="shared" si="75"/>
        <v>44151</v>
      </c>
      <c r="M148" s="1702">
        <f t="shared" si="75"/>
        <v>44270</v>
      </c>
      <c r="N148" s="1702">
        <f t="shared" si="75"/>
        <v>44298</v>
      </c>
      <c r="O148" s="1702">
        <f t="shared" si="75"/>
        <v>44298</v>
      </c>
      <c r="P148" s="1702">
        <f t="shared" si="75"/>
        <v>44312</v>
      </c>
      <c r="Q148" s="1702">
        <f t="shared" si="75"/>
        <v>44342</v>
      </c>
      <c r="R148" s="1702">
        <f t="shared" si="75"/>
        <v>44342</v>
      </c>
      <c r="S148" s="1702">
        <f t="shared" si="75"/>
        <v>44341</v>
      </c>
      <c r="T148" s="1702">
        <f t="shared" si="76"/>
        <v>44341</v>
      </c>
      <c r="U148" s="1702">
        <f t="shared" si="76"/>
        <v>44362</v>
      </c>
      <c r="V148" s="1702">
        <f t="shared" si="76"/>
        <v>44369</v>
      </c>
      <c r="W148" s="1702">
        <f t="shared" si="76"/>
        <v>44372</v>
      </c>
      <c r="X148" s="1702">
        <f t="shared" si="76"/>
        <v>44377</v>
      </c>
      <c r="Y148" s="1702">
        <f t="shared" si="76"/>
        <v>44402</v>
      </c>
      <c r="Z148" s="1702">
        <f t="shared" si="76"/>
        <v>44422</v>
      </c>
      <c r="AA148" s="1702">
        <f t="shared" si="76"/>
        <v>44449</v>
      </c>
      <c r="AB148" s="1702">
        <f t="shared" si="76"/>
        <v>44454</v>
      </c>
      <c r="AC148" s="1702">
        <f t="shared" si="76"/>
        <v>44468</v>
      </c>
      <c r="AD148" s="1702">
        <f t="shared" si="77"/>
        <v>44489</v>
      </c>
      <c r="AE148" s="1702">
        <f t="shared" si="77"/>
        <v>44496</v>
      </c>
      <c r="AF148" s="1702">
        <f t="shared" si="77"/>
        <v>44501</v>
      </c>
      <c r="AG148" s="1702">
        <f t="shared" si="77"/>
        <v>44504</v>
      </c>
      <c r="AH148" s="1702">
        <f t="shared" si="77"/>
        <v>44529</v>
      </c>
      <c r="AI148" s="1702">
        <f t="shared" si="77"/>
        <v>44549</v>
      </c>
      <c r="AJ148" s="1702">
        <f t="shared" si="77"/>
        <v>44549</v>
      </c>
      <c r="AK148" s="1702">
        <f t="shared" si="77"/>
        <v>44559</v>
      </c>
      <c r="AL148" s="1702">
        <f t="shared" si="77"/>
        <v>44575</v>
      </c>
      <c r="AM148" s="1702">
        <f t="shared" si="77"/>
        <v>44579</v>
      </c>
      <c r="AN148" s="1702">
        <f t="shared" si="77"/>
        <v>44591</v>
      </c>
      <c r="AO148" s="1497">
        <f t="shared" si="78"/>
        <v>44494</v>
      </c>
      <c r="AP148" s="1444">
        <v>37448</v>
      </c>
      <c r="AQ148" s="1443">
        <v>44508</v>
      </c>
      <c r="AR148" s="1424">
        <f>VLOOKUP(AP148,Schedule!$B$2:$F$14923,5,0)</f>
        <v>44114</v>
      </c>
      <c r="AS148" s="1424">
        <f>AR148+365</f>
        <v>44479</v>
      </c>
      <c r="AY148" s="1493"/>
      <c r="AZ148" s="1739"/>
    </row>
    <row r="149" spans="1:52" s="1382" customFormat="1" ht="51.95" customHeight="1" thickBot="1">
      <c r="A149" s="1781"/>
      <c r="B149" s="1385">
        <f t="shared" si="72"/>
        <v>21</v>
      </c>
      <c r="C149" s="1386" t="str">
        <f t="shared" si="73"/>
        <v>У_С</v>
      </c>
      <c r="D149" s="1581" t="str">
        <f t="shared" si="66"/>
        <v>21У_С</v>
      </c>
      <c r="E149" s="1574" t="s">
        <v>402</v>
      </c>
      <c r="F149" s="1585" t="s">
        <v>116</v>
      </c>
      <c r="G149" s="1564" t="str">
        <f t="shared" si="74"/>
        <v>Выполнение строительно-монтажных работ по объектам 01UKH, 00UKS, 04USZ, 00UKU, 01UYY, 02UXZ, 02UKH, 07UEH, 06UEH, 01UUB, 02UUB, 03UXZ, 07USZ, 07UBG, 01UBZ, 02UBZ, 02UTZ, 04UTZ</v>
      </c>
      <c r="H149" s="1576" t="s">
        <v>403</v>
      </c>
      <c r="I149" s="1352"/>
      <c r="J149" s="1702">
        <f t="shared" si="75"/>
        <v>44074</v>
      </c>
      <c r="K149" s="1702">
        <f t="shared" si="75"/>
        <v>44102</v>
      </c>
      <c r="L149" s="1702">
        <f t="shared" si="75"/>
        <v>44151</v>
      </c>
      <c r="M149" s="1702">
        <f t="shared" si="75"/>
        <v>44270</v>
      </c>
      <c r="N149" s="1702">
        <f t="shared" si="75"/>
        <v>44298</v>
      </c>
      <c r="O149" s="1702">
        <f t="shared" si="75"/>
        <v>44298</v>
      </c>
      <c r="P149" s="1702">
        <f t="shared" si="75"/>
        <v>44312</v>
      </c>
      <c r="Q149" s="1702">
        <f t="shared" si="75"/>
        <v>44342</v>
      </c>
      <c r="R149" s="1702">
        <f t="shared" si="75"/>
        <v>44342</v>
      </c>
      <c r="S149" s="1702">
        <f t="shared" si="75"/>
        <v>44341</v>
      </c>
      <c r="T149" s="1702">
        <f t="shared" si="76"/>
        <v>44341</v>
      </c>
      <c r="U149" s="1702">
        <f t="shared" si="76"/>
        <v>44362</v>
      </c>
      <c r="V149" s="1702">
        <f t="shared" si="76"/>
        <v>44369</v>
      </c>
      <c r="W149" s="1702">
        <f t="shared" si="76"/>
        <v>44372</v>
      </c>
      <c r="X149" s="1702">
        <f t="shared" si="76"/>
        <v>44377</v>
      </c>
      <c r="Y149" s="1702">
        <f t="shared" si="76"/>
        <v>44402</v>
      </c>
      <c r="Z149" s="1702">
        <f t="shared" si="76"/>
        <v>44422</v>
      </c>
      <c r="AA149" s="1702">
        <f t="shared" si="76"/>
        <v>44449</v>
      </c>
      <c r="AB149" s="1702">
        <f t="shared" si="76"/>
        <v>44454</v>
      </c>
      <c r="AC149" s="1702">
        <f t="shared" si="76"/>
        <v>44468</v>
      </c>
      <c r="AD149" s="1702">
        <f t="shared" si="77"/>
        <v>44489</v>
      </c>
      <c r="AE149" s="1702">
        <f t="shared" si="77"/>
        <v>44496</v>
      </c>
      <c r="AF149" s="1702">
        <f t="shared" si="77"/>
        <v>44501</v>
      </c>
      <c r="AG149" s="1702">
        <f t="shared" si="77"/>
        <v>44504</v>
      </c>
      <c r="AH149" s="1702">
        <f t="shared" si="77"/>
        <v>44529</v>
      </c>
      <c r="AI149" s="1702">
        <f t="shared" si="77"/>
        <v>44549</v>
      </c>
      <c r="AJ149" s="1702">
        <f t="shared" si="77"/>
        <v>44549</v>
      </c>
      <c r="AK149" s="1702">
        <f t="shared" si="77"/>
        <v>44559</v>
      </c>
      <c r="AL149" s="1702">
        <f t="shared" si="77"/>
        <v>44575</v>
      </c>
      <c r="AM149" s="1702">
        <f t="shared" si="77"/>
        <v>44579</v>
      </c>
      <c r="AN149" s="1702">
        <f t="shared" si="77"/>
        <v>44591</v>
      </c>
      <c r="AO149" s="1497">
        <f t="shared" si="78"/>
        <v>44494</v>
      </c>
      <c r="AP149" s="1509" t="s">
        <v>66</v>
      </c>
      <c r="AQ149" s="1510" t="s">
        <v>66</v>
      </c>
      <c r="AR149" s="1424"/>
      <c r="AS149" s="1424"/>
      <c r="AY149" s="1493"/>
      <c r="AZ149" s="1739"/>
    </row>
    <row r="150" spans="1:52" s="1382" customFormat="1" ht="51.95" customHeight="1" thickBot="1">
      <c r="A150" s="1781"/>
      <c r="B150" s="1385">
        <f t="shared" si="72"/>
        <v>21</v>
      </c>
      <c r="C150" s="1386" t="str">
        <f t="shared" si="73"/>
        <v>У_С</v>
      </c>
      <c r="D150" s="1581" t="str">
        <f t="shared" si="66"/>
        <v>21У_С</v>
      </c>
      <c r="E150" s="1574" t="s">
        <v>404</v>
      </c>
      <c r="F150" s="1585" t="s">
        <v>116</v>
      </c>
      <c r="G150" s="1564" t="str">
        <f t="shared" si="74"/>
        <v>Выполнение строительно-монтажных работ по объектам 01UKH, 00UKS, 04USZ, 00UKU, 01UYY, 02UXZ, 02UKH, 07UEH, 06UEH, 01UUB, 02UUB, 03UXZ, 07USZ, 07UBG, 01UBZ, 02UBZ, 02UTZ, 04UTZ</v>
      </c>
      <c r="H150" s="1576" t="s">
        <v>405</v>
      </c>
      <c r="I150" s="1352"/>
      <c r="J150" s="1702">
        <f t="shared" si="75"/>
        <v>44074</v>
      </c>
      <c r="K150" s="1702">
        <f t="shared" si="75"/>
        <v>44102</v>
      </c>
      <c r="L150" s="1702">
        <f t="shared" si="75"/>
        <v>44151</v>
      </c>
      <c r="M150" s="1702">
        <f t="shared" si="75"/>
        <v>44270</v>
      </c>
      <c r="N150" s="1702">
        <f t="shared" si="75"/>
        <v>44298</v>
      </c>
      <c r="O150" s="1702">
        <f t="shared" si="75"/>
        <v>44298</v>
      </c>
      <c r="P150" s="1702">
        <f t="shared" si="75"/>
        <v>44312</v>
      </c>
      <c r="Q150" s="1702">
        <f t="shared" si="75"/>
        <v>44342</v>
      </c>
      <c r="R150" s="1702">
        <f t="shared" si="75"/>
        <v>44342</v>
      </c>
      <c r="S150" s="1702">
        <f t="shared" si="75"/>
        <v>44341</v>
      </c>
      <c r="T150" s="1702">
        <f t="shared" si="76"/>
        <v>44341</v>
      </c>
      <c r="U150" s="1702">
        <f t="shared" si="76"/>
        <v>44362</v>
      </c>
      <c r="V150" s="1702">
        <f t="shared" si="76"/>
        <v>44369</v>
      </c>
      <c r="W150" s="1702">
        <f t="shared" si="76"/>
        <v>44372</v>
      </c>
      <c r="X150" s="1702">
        <f t="shared" si="76"/>
        <v>44377</v>
      </c>
      <c r="Y150" s="1702">
        <f t="shared" si="76"/>
        <v>44402</v>
      </c>
      <c r="Z150" s="1702">
        <f t="shared" si="76"/>
        <v>44422</v>
      </c>
      <c r="AA150" s="1702">
        <f t="shared" si="76"/>
        <v>44449</v>
      </c>
      <c r="AB150" s="1702">
        <f t="shared" si="76"/>
        <v>44454</v>
      </c>
      <c r="AC150" s="1702">
        <f t="shared" si="76"/>
        <v>44468</v>
      </c>
      <c r="AD150" s="1702">
        <f t="shared" si="77"/>
        <v>44489</v>
      </c>
      <c r="AE150" s="1702">
        <f t="shared" si="77"/>
        <v>44496</v>
      </c>
      <c r="AF150" s="1702">
        <f t="shared" si="77"/>
        <v>44501</v>
      </c>
      <c r="AG150" s="1702">
        <f t="shared" si="77"/>
        <v>44504</v>
      </c>
      <c r="AH150" s="1702">
        <f t="shared" si="77"/>
        <v>44529</v>
      </c>
      <c r="AI150" s="1702">
        <f t="shared" si="77"/>
        <v>44549</v>
      </c>
      <c r="AJ150" s="1702">
        <f t="shared" si="77"/>
        <v>44549</v>
      </c>
      <c r="AK150" s="1702">
        <f t="shared" si="77"/>
        <v>44559</v>
      </c>
      <c r="AL150" s="1702">
        <f t="shared" si="77"/>
        <v>44575</v>
      </c>
      <c r="AM150" s="1702">
        <f t="shared" si="77"/>
        <v>44579</v>
      </c>
      <c r="AN150" s="1702">
        <f t="shared" si="77"/>
        <v>44591</v>
      </c>
      <c r="AO150" s="1497">
        <f t="shared" si="78"/>
        <v>44494</v>
      </c>
      <c r="AP150" s="1444">
        <v>39276</v>
      </c>
      <c r="AQ150" s="1443">
        <v>44546</v>
      </c>
      <c r="AR150" s="1424"/>
      <c r="AS150" s="1424"/>
      <c r="AY150" s="1493"/>
      <c r="AZ150" s="1739"/>
    </row>
    <row r="151" spans="1:52" s="1382" customFormat="1" ht="51.95" customHeight="1" thickBot="1">
      <c r="A151" s="1781"/>
      <c r="B151" s="1385">
        <f t="shared" si="72"/>
        <v>21</v>
      </c>
      <c r="C151" s="1386" t="str">
        <f t="shared" si="73"/>
        <v>У_С</v>
      </c>
      <c r="D151" s="1581" t="str">
        <f t="shared" si="66"/>
        <v>21У_С</v>
      </c>
      <c r="E151" s="1574" t="s">
        <v>406</v>
      </c>
      <c r="F151" s="1585" t="s">
        <v>116</v>
      </c>
      <c r="G151" s="1564" t="str">
        <f t="shared" si="74"/>
        <v>Выполнение строительно-монтажных работ по объектам 01UKH, 00UKS, 04USZ, 00UKU, 01UYY, 02UXZ, 02UKH, 07UEH, 06UEH, 01UUB, 02UUB, 03UXZ, 07USZ, 07UBG, 01UBZ, 02UBZ, 02UTZ, 04UTZ</v>
      </c>
      <c r="H151" s="1576" t="s">
        <v>407</v>
      </c>
      <c r="I151" s="1352"/>
      <c r="J151" s="1702">
        <f t="shared" si="75"/>
        <v>44074</v>
      </c>
      <c r="K151" s="1702">
        <f t="shared" si="75"/>
        <v>44102</v>
      </c>
      <c r="L151" s="1702">
        <f t="shared" si="75"/>
        <v>44151</v>
      </c>
      <c r="M151" s="1702">
        <f t="shared" si="75"/>
        <v>44270</v>
      </c>
      <c r="N151" s="1702">
        <f t="shared" si="75"/>
        <v>44298</v>
      </c>
      <c r="O151" s="1702">
        <f t="shared" si="75"/>
        <v>44298</v>
      </c>
      <c r="P151" s="1702">
        <f t="shared" si="75"/>
        <v>44312</v>
      </c>
      <c r="Q151" s="1702">
        <f t="shared" si="75"/>
        <v>44342</v>
      </c>
      <c r="R151" s="1702">
        <f t="shared" si="75"/>
        <v>44342</v>
      </c>
      <c r="S151" s="1702">
        <f t="shared" si="75"/>
        <v>44341</v>
      </c>
      <c r="T151" s="1702">
        <f t="shared" si="76"/>
        <v>44341</v>
      </c>
      <c r="U151" s="1702">
        <f t="shared" si="76"/>
        <v>44362</v>
      </c>
      <c r="V151" s="1702">
        <f t="shared" si="76"/>
        <v>44369</v>
      </c>
      <c r="W151" s="1702">
        <f t="shared" si="76"/>
        <v>44372</v>
      </c>
      <c r="X151" s="1702">
        <f t="shared" si="76"/>
        <v>44377</v>
      </c>
      <c r="Y151" s="1702">
        <f t="shared" si="76"/>
        <v>44402</v>
      </c>
      <c r="Z151" s="1702">
        <f t="shared" si="76"/>
        <v>44422</v>
      </c>
      <c r="AA151" s="1702">
        <f t="shared" si="76"/>
        <v>44449</v>
      </c>
      <c r="AB151" s="1702">
        <f t="shared" si="76"/>
        <v>44454</v>
      </c>
      <c r="AC151" s="1702">
        <f t="shared" si="76"/>
        <v>44468</v>
      </c>
      <c r="AD151" s="1702">
        <f t="shared" si="77"/>
        <v>44489</v>
      </c>
      <c r="AE151" s="1702">
        <f t="shared" si="77"/>
        <v>44496</v>
      </c>
      <c r="AF151" s="1702">
        <f t="shared" si="77"/>
        <v>44501</v>
      </c>
      <c r="AG151" s="1702">
        <f t="shared" si="77"/>
        <v>44504</v>
      </c>
      <c r="AH151" s="1702">
        <f t="shared" si="77"/>
        <v>44529</v>
      </c>
      <c r="AI151" s="1702">
        <f t="shared" si="77"/>
        <v>44549</v>
      </c>
      <c r="AJ151" s="1702">
        <f t="shared" si="77"/>
        <v>44549</v>
      </c>
      <c r="AK151" s="1702">
        <f t="shared" si="77"/>
        <v>44559</v>
      </c>
      <c r="AL151" s="1702">
        <f t="shared" si="77"/>
        <v>44575</v>
      </c>
      <c r="AM151" s="1702">
        <f t="shared" si="77"/>
        <v>44579</v>
      </c>
      <c r="AN151" s="1702">
        <f t="shared" si="77"/>
        <v>44591</v>
      </c>
      <c r="AO151" s="1497">
        <f t="shared" si="78"/>
        <v>44494</v>
      </c>
      <c r="AP151" s="1444">
        <v>37459</v>
      </c>
      <c r="AQ151" s="1443">
        <v>45303</v>
      </c>
      <c r="AR151" s="1424">
        <f>VLOOKUP(AP151,Schedule!$B$2:$F$14923,5,0)</f>
        <v>44909</v>
      </c>
      <c r="AS151" s="1424">
        <f t="shared" ref="AS151:AS156" si="79">AR151+365</f>
        <v>45274</v>
      </c>
      <c r="AY151" s="1493"/>
      <c r="AZ151" s="1739"/>
    </row>
    <row r="152" spans="1:52" s="1382" customFormat="1" ht="51.95" customHeight="1" thickBot="1">
      <c r="A152" s="1781"/>
      <c r="B152" s="1385">
        <f t="shared" si="72"/>
        <v>21</v>
      </c>
      <c r="C152" s="1386" t="str">
        <f t="shared" si="73"/>
        <v>У_С</v>
      </c>
      <c r="D152" s="1581" t="str">
        <f t="shared" si="66"/>
        <v>21У_С</v>
      </c>
      <c r="E152" s="1574" t="s">
        <v>408</v>
      </c>
      <c r="F152" s="1585" t="s">
        <v>116</v>
      </c>
      <c r="G152" s="1564" t="str">
        <f t="shared" si="74"/>
        <v>Выполнение строительно-монтажных работ по объектам 01UKH, 00UKS, 04USZ, 00UKU, 01UYY, 02UXZ, 02UKH, 07UEH, 06UEH, 01UUB, 02UUB, 03UXZ, 07USZ, 07UBG, 01UBZ, 02UBZ, 02UTZ, 04UTZ</v>
      </c>
      <c r="H152" s="1576" t="s">
        <v>409</v>
      </c>
      <c r="I152" s="1352"/>
      <c r="J152" s="1702">
        <f t="shared" si="75"/>
        <v>44074</v>
      </c>
      <c r="K152" s="1702">
        <f t="shared" si="75"/>
        <v>44102</v>
      </c>
      <c r="L152" s="1702">
        <f t="shared" si="75"/>
        <v>44151</v>
      </c>
      <c r="M152" s="1702">
        <f t="shared" si="75"/>
        <v>44270</v>
      </c>
      <c r="N152" s="1702">
        <f t="shared" si="75"/>
        <v>44298</v>
      </c>
      <c r="O152" s="1702">
        <f t="shared" si="75"/>
        <v>44298</v>
      </c>
      <c r="P152" s="1702">
        <f t="shared" si="75"/>
        <v>44312</v>
      </c>
      <c r="Q152" s="1702">
        <f t="shared" si="75"/>
        <v>44342</v>
      </c>
      <c r="R152" s="1702">
        <f t="shared" si="75"/>
        <v>44342</v>
      </c>
      <c r="S152" s="1702">
        <f t="shared" si="75"/>
        <v>44341</v>
      </c>
      <c r="T152" s="1702">
        <f t="shared" si="76"/>
        <v>44341</v>
      </c>
      <c r="U152" s="1702">
        <f t="shared" si="76"/>
        <v>44362</v>
      </c>
      <c r="V152" s="1702">
        <f t="shared" si="76"/>
        <v>44369</v>
      </c>
      <c r="W152" s="1702">
        <f t="shared" si="76"/>
        <v>44372</v>
      </c>
      <c r="X152" s="1702">
        <f t="shared" si="76"/>
        <v>44377</v>
      </c>
      <c r="Y152" s="1702">
        <f t="shared" si="76"/>
        <v>44402</v>
      </c>
      <c r="Z152" s="1702">
        <f t="shared" si="76"/>
        <v>44422</v>
      </c>
      <c r="AA152" s="1702">
        <f t="shared" si="76"/>
        <v>44449</v>
      </c>
      <c r="AB152" s="1702">
        <f t="shared" si="76"/>
        <v>44454</v>
      </c>
      <c r="AC152" s="1702">
        <f t="shared" si="76"/>
        <v>44468</v>
      </c>
      <c r="AD152" s="1702">
        <f t="shared" si="77"/>
        <v>44489</v>
      </c>
      <c r="AE152" s="1702">
        <f t="shared" si="77"/>
        <v>44496</v>
      </c>
      <c r="AF152" s="1702">
        <f t="shared" si="77"/>
        <v>44501</v>
      </c>
      <c r="AG152" s="1702">
        <f t="shared" si="77"/>
        <v>44504</v>
      </c>
      <c r="AH152" s="1702">
        <f t="shared" si="77"/>
        <v>44529</v>
      </c>
      <c r="AI152" s="1702">
        <f t="shared" si="77"/>
        <v>44549</v>
      </c>
      <c r="AJ152" s="1702">
        <f t="shared" si="77"/>
        <v>44549</v>
      </c>
      <c r="AK152" s="1702">
        <f t="shared" si="77"/>
        <v>44559</v>
      </c>
      <c r="AL152" s="1702">
        <f t="shared" si="77"/>
        <v>44575</v>
      </c>
      <c r="AM152" s="1702">
        <f t="shared" si="77"/>
        <v>44579</v>
      </c>
      <c r="AN152" s="1702">
        <f t="shared" si="77"/>
        <v>44591</v>
      </c>
      <c r="AO152" s="1497">
        <f t="shared" si="78"/>
        <v>44494</v>
      </c>
      <c r="AP152" s="1444">
        <v>36688</v>
      </c>
      <c r="AQ152" s="1443">
        <v>45198</v>
      </c>
      <c r="AR152" s="1424">
        <f>VLOOKUP(AP152,Schedule!$B$2:$F$14923,5,0)</f>
        <v>44804</v>
      </c>
      <c r="AS152" s="1424">
        <f t="shared" si="79"/>
        <v>45169</v>
      </c>
      <c r="AY152" s="1493"/>
      <c r="AZ152" s="1739"/>
    </row>
    <row r="153" spans="1:52" s="1382" customFormat="1" ht="51.95" customHeight="1" thickBot="1">
      <c r="A153" s="1781"/>
      <c r="B153" s="1385">
        <f t="shared" si="72"/>
        <v>21</v>
      </c>
      <c r="C153" s="1386" t="str">
        <f t="shared" si="73"/>
        <v>У_С</v>
      </c>
      <c r="D153" s="1581" t="str">
        <f t="shared" si="66"/>
        <v>21У_С</v>
      </c>
      <c r="E153" s="1574" t="s">
        <v>410</v>
      </c>
      <c r="F153" s="1585" t="s">
        <v>116</v>
      </c>
      <c r="G153" s="1564" t="str">
        <f t="shared" si="74"/>
        <v>Выполнение строительно-монтажных работ по объектам 01UKH, 00UKS, 04USZ, 00UKU, 01UYY, 02UXZ, 02UKH, 07UEH, 06UEH, 01UUB, 02UUB, 03UXZ, 07USZ, 07UBG, 01UBZ, 02UBZ, 02UTZ, 04UTZ</v>
      </c>
      <c r="H153" s="1576" t="s">
        <v>411</v>
      </c>
      <c r="I153" s="1352"/>
      <c r="J153" s="1702">
        <f t="shared" si="75"/>
        <v>44074</v>
      </c>
      <c r="K153" s="1702">
        <f t="shared" si="75"/>
        <v>44102</v>
      </c>
      <c r="L153" s="1702">
        <f t="shared" si="75"/>
        <v>44151</v>
      </c>
      <c r="M153" s="1702">
        <f t="shared" si="75"/>
        <v>44270</v>
      </c>
      <c r="N153" s="1702">
        <f t="shared" si="75"/>
        <v>44298</v>
      </c>
      <c r="O153" s="1702">
        <f t="shared" si="75"/>
        <v>44298</v>
      </c>
      <c r="P153" s="1702">
        <f t="shared" si="75"/>
        <v>44312</v>
      </c>
      <c r="Q153" s="1702">
        <f t="shared" si="75"/>
        <v>44342</v>
      </c>
      <c r="R153" s="1702">
        <f t="shared" si="75"/>
        <v>44342</v>
      </c>
      <c r="S153" s="1702">
        <f t="shared" si="75"/>
        <v>44341</v>
      </c>
      <c r="T153" s="1702">
        <f t="shared" si="76"/>
        <v>44341</v>
      </c>
      <c r="U153" s="1702">
        <f t="shared" si="76"/>
        <v>44362</v>
      </c>
      <c r="V153" s="1702">
        <f t="shared" si="76"/>
        <v>44369</v>
      </c>
      <c r="W153" s="1702">
        <f t="shared" si="76"/>
        <v>44372</v>
      </c>
      <c r="X153" s="1702">
        <f t="shared" si="76"/>
        <v>44377</v>
      </c>
      <c r="Y153" s="1702">
        <f t="shared" si="76"/>
        <v>44402</v>
      </c>
      <c r="Z153" s="1702">
        <f t="shared" si="76"/>
        <v>44422</v>
      </c>
      <c r="AA153" s="1702">
        <f t="shared" si="76"/>
        <v>44449</v>
      </c>
      <c r="AB153" s="1702">
        <f t="shared" si="76"/>
        <v>44454</v>
      </c>
      <c r="AC153" s="1702">
        <f t="shared" si="76"/>
        <v>44468</v>
      </c>
      <c r="AD153" s="1702">
        <f t="shared" si="77"/>
        <v>44489</v>
      </c>
      <c r="AE153" s="1702">
        <f t="shared" si="77"/>
        <v>44496</v>
      </c>
      <c r="AF153" s="1702">
        <f t="shared" si="77"/>
        <v>44501</v>
      </c>
      <c r="AG153" s="1702">
        <f t="shared" si="77"/>
        <v>44504</v>
      </c>
      <c r="AH153" s="1702">
        <f t="shared" si="77"/>
        <v>44529</v>
      </c>
      <c r="AI153" s="1702">
        <f t="shared" si="77"/>
        <v>44549</v>
      </c>
      <c r="AJ153" s="1702">
        <f t="shared" si="77"/>
        <v>44549</v>
      </c>
      <c r="AK153" s="1702">
        <f t="shared" si="77"/>
        <v>44559</v>
      </c>
      <c r="AL153" s="1702">
        <f t="shared" si="77"/>
        <v>44575</v>
      </c>
      <c r="AM153" s="1702">
        <f t="shared" si="77"/>
        <v>44579</v>
      </c>
      <c r="AN153" s="1702">
        <f t="shared" si="77"/>
        <v>44591</v>
      </c>
      <c r="AO153" s="1497">
        <f t="shared" si="78"/>
        <v>44494</v>
      </c>
      <c r="AP153" s="1444">
        <v>36680</v>
      </c>
      <c r="AQ153" s="1443">
        <v>44730</v>
      </c>
      <c r="AR153" s="1424">
        <f>VLOOKUP(AP153,Schedule!$B$2:$F$14923,5,0)</f>
        <v>44984</v>
      </c>
      <c r="AS153" s="1424">
        <f t="shared" si="79"/>
        <v>45349</v>
      </c>
      <c r="AY153" s="1493"/>
      <c r="AZ153" s="1739"/>
    </row>
    <row r="154" spans="1:52" s="1382" customFormat="1" ht="51.95" customHeight="1" thickBot="1">
      <c r="A154" s="1781"/>
      <c r="B154" s="1385">
        <f t="shared" si="72"/>
        <v>21</v>
      </c>
      <c r="C154" s="1386" t="str">
        <f t="shared" si="73"/>
        <v>У_С</v>
      </c>
      <c r="D154" s="1581" t="str">
        <f t="shared" si="66"/>
        <v>21У_С</v>
      </c>
      <c r="E154" s="1574" t="s">
        <v>412</v>
      </c>
      <c r="F154" s="1585" t="s">
        <v>116</v>
      </c>
      <c r="G154" s="1564" t="str">
        <f t="shared" si="74"/>
        <v>Выполнение строительно-монтажных работ по объектам 01UKH, 00UKS, 04USZ, 00UKU, 01UYY, 02UXZ, 02UKH, 07UEH, 06UEH, 01UUB, 02UUB, 03UXZ, 07USZ, 07UBG, 01UBZ, 02UBZ, 02UTZ, 04UTZ</v>
      </c>
      <c r="H154" s="1576" t="s">
        <v>413</v>
      </c>
      <c r="I154" s="1352"/>
      <c r="J154" s="1702">
        <f t="shared" si="75"/>
        <v>44074</v>
      </c>
      <c r="K154" s="1702">
        <f t="shared" si="75"/>
        <v>44102</v>
      </c>
      <c r="L154" s="1702">
        <f t="shared" si="75"/>
        <v>44151</v>
      </c>
      <c r="M154" s="1702">
        <f t="shared" si="75"/>
        <v>44270</v>
      </c>
      <c r="N154" s="1702">
        <f t="shared" si="75"/>
        <v>44298</v>
      </c>
      <c r="O154" s="1702">
        <f t="shared" si="75"/>
        <v>44298</v>
      </c>
      <c r="P154" s="1702">
        <f t="shared" si="75"/>
        <v>44312</v>
      </c>
      <c r="Q154" s="1702">
        <f t="shared" si="75"/>
        <v>44342</v>
      </c>
      <c r="R154" s="1702">
        <f t="shared" si="75"/>
        <v>44342</v>
      </c>
      <c r="S154" s="1702">
        <f t="shared" si="75"/>
        <v>44341</v>
      </c>
      <c r="T154" s="1702">
        <f t="shared" si="76"/>
        <v>44341</v>
      </c>
      <c r="U154" s="1702">
        <f t="shared" si="76"/>
        <v>44362</v>
      </c>
      <c r="V154" s="1702">
        <f t="shared" si="76"/>
        <v>44369</v>
      </c>
      <c r="W154" s="1702">
        <f t="shared" si="76"/>
        <v>44372</v>
      </c>
      <c r="X154" s="1702">
        <f t="shared" si="76"/>
        <v>44377</v>
      </c>
      <c r="Y154" s="1702">
        <f t="shared" si="76"/>
        <v>44402</v>
      </c>
      <c r="Z154" s="1702">
        <f t="shared" si="76"/>
        <v>44422</v>
      </c>
      <c r="AA154" s="1702">
        <f t="shared" si="76"/>
        <v>44449</v>
      </c>
      <c r="AB154" s="1702">
        <f t="shared" si="76"/>
        <v>44454</v>
      </c>
      <c r="AC154" s="1702">
        <f t="shared" si="76"/>
        <v>44468</v>
      </c>
      <c r="AD154" s="1702">
        <f t="shared" si="77"/>
        <v>44489</v>
      </c>
      <c r="AE154" s="1702">
        <f t="shared" si="77"/>
        <v>44496</v>
      </c>
      <c r="AF154" s="1702">
        <f t="shared" si="77"/>
        <v>44501</v>
      </c>
      <c r="AG154" s="1702">
        <f t="shared" si="77"/>
        <v>44504</v>
      </c>
      <c r="AH154" s="1702">
        <f t="shared" si="77"/>
        <v>44529</v>
      </c>
      <c r="AI154" s="1702">
        <f t="shared" si="77"/>
        <v>44549</v>
      </c>
      <c r="AJ154" s="1702">
        <f t="shared" si="77"/>
        <v>44549</v>
      </c>
      <c r="AK154" s="1702">
        <f t="shared" si="77"/>
        <v>44559</v>
      </c>
      <c r="AL154" s="1702">
        <f t="shared" si="77"/>
        <v>44575</v>
      </c>
      <c r="AM154" s="1702">
        <f t="shared" si="77"/>
        <v>44579</v>
      </c>
      <c r="AN154" s="1702">
        <f t="shared" si="77"/>
        <v>44591</v>
      </c>
      <c r="AO154" s="1497">
        <f t="shared" si="78"/>
        <v>44494</v>
      </c>
      <c r="AP154" s="1444">
        <v>28078</v>
      </c>
      <c r="AQ154" s="1443">
        <v>44917</v>
      </c>
      <c r="AR154" s="1424">
        <f>VLOOKUP(AP154,Schedule!$B$2:$F$14923,5,0)</f>
        <v>44871</v>
      </c>
      <c r="AS154" s="1424">
        <f t="shared" si="79"/>
        <v>45236</v>
      </c>
      <c r="AY154" s="1493"/>
      <c r="AZ154" s="1739"/>
    </row>
    <row r="155" spans="1:52" s="1382" customFormat="1" ht="51.95" customHeight="1" thickBot="1">
      <c r="A155" s="1781"/>
      <c r="B155" s="1385">
        <f t="shared" si="72"/>
        <v>21</v>
      </c>
      <c r="C155" s="1386" t="str">
        <f t="shared" si="73"/>
        <v>У_С</v>
      </c>
      <c r="D155" s="1581" t="str">
        <f t="shared" si="66"/>
        <v>21У_С</v>
      </c>
      <c r="E155" s="1574" t="s">
        <v>414</v>
      </c>
      <c r="F155" s="1585" t="s">
        <v>116</v>
      </c>
      <c r="G155" s="1564" t="str">
        <f t="shared" si="74"/>
        <v>Выполнение строительно-монтажных работ по объектам 01UKH, 00UKS, 04USZ, 00UKU, 01UYY, 02UXZ, 02UKH, 07UEH, 06UEH, 01UUB, 02UUB, 03UXZ, 07USZ, 07UBG, 01UBZ, 02UBZ, 02UTZ, 04UTZ</v>
      </c>
      <c r="H155" s="1576" t="s">
        <v>415</v>
      </c>
      <c r="I155" s="1352"/>
      <c r="J155" s="1702">
        <f t="shared" si="75"/>
        <v>44074</v>
      </c>
      <c r="K155" s="1702">
        <f t="shared" si="75"/>
        <v>44102</v>
      </c>
      <c r="L155" s="1702">
        <f t="shared" si="75"/>
        <v>44151</v>
      </c>
      <c r="M155" s="1702">
        <f t="shared" si="75"/>
        <v>44270</v>
      </c>
      <c r="N155" s="1702">
        <f t="shared" si="75"/>
        <v>44298</v>
      </c>
      <c r="O155" s="1702">
        <f t="shared" si="75"/>
        <v>44298</v>
      </c>
      <c r="P155" s="1702">
        <f t="shared" si="75"/>
        <v>44312</v>
      </c>
      <c r="Q155" s="1702">
        <f t="shared" si="75"/>
        <v>44342</v>
      </c>
      <c r="R155" s="1702">
        <f t="shared" si="75"/>
        <v>44342</v>
      </c>
      <c r="S155" s="1702">
        <f t="shared" si="75"/>
        <v>44341</v>
      </c>
      <c r="T155" s="1702">
        <f t="shared" si="76"/>
        <v>44341</v>
      </c>
      <c r="U155" s="1702">
        <f t="shared" si="76"/>
        <v>44362</v>
      </c>
      <c r="V155" s="1702">
        <f t="shared" si="76"/>
        <v>44369</v>
      </c>
      <c r="W155" s="1702">
        <f t="shared" si="76"/>
        <v>44372</v>
      </c>
      <c r="X155" s="1702">
        <f t="shared" si="76"/>
        <v>44377</v>
      </c>
      <c r="Y155" s="1702">
        <f t="shared" si="76"/>
        <v>44402</v>
      </c>
      <c r="Z155" s="1702">
        <f t="shared" si="76"/>
        <v>44422</v>
      </c>
      <c r="AA155" s="1702">
        <f t="shared" si="76"/>
        <v>44449</v>
      </c>
      <c r="AB155" s="1702">
        <f t="shared" si="76"/>
        <v>44454</v>
      </c>
      <c r="AC155" s="1702">
        <f t="shared" si="76"/>
        <v>44468</v>
      </c>
      <c r="AD155" s="1702">
        <f t="shared" si="77"/>
        <v>44489</v>
      </c>
      <c r="AE155" s="1702">
        <f t="shared" si="77"/>
        <v>44496</v>
      </c>
      <c r="AF155" s="1702">
        <f t="shared" si="77"/>
        <v>44501</v>
      </c>
      <c r="AG155" s="1702">
        <f t="shared" si="77"/>
        <v>44504</v>
      </c>
      <c r="AH155" s="1702">
        <f t="shared" si="77"/>
        <v>44529</v>
      </c>
      <c r="AI155" s="1702">
        <f t="shared" si="77"/>
        <v>44549</v>
      </c>
      <c r="AJ155" s="1702">
        <f t="shared" si="77"/>
        <v>44549</v>
      </c>
      <c r="AK155" s="1702">
        <f t="shared" si="77"/>
        <v>44559</v>
      </c>
      <c r="AL155" s="1702">
        <f t="shared" si="77"/>
        <v>44575</v>
      </c>
      <c r="AM155" s="1702">
        <f t="shared" si="77"/>
        <v>44579</v>
      </c>
      <c r="AN155" s="1702">
        <f t="shared" si="77"/>
        <v>44591</v>
      </c>
      <c r="AO155" s="1497">
        <f t="shared" si="78"/>
        <v>44494</v>
      </c>
      <c r="AP155" s="1444">
        <v>28078</v>
      </c>
      <c r="AQ155" s="1443">
        <v>44917</v>
      </c>
      <c r="AR155" s="1424">
        <f>VLOOKUP(AP155,Schedule!$B$2:$F$14923,5,0)</f>
        <v>44871</v>
      </c>
      <c r="AS155" s="1424">
        <f t="shared" si="79"/>
        <v>45236</v>
      </c>
      <c r="AY155" s="1493"/>
      <c r="AZ155" s="1739"/>
    </row>
    <row r="156" spans="1:52" s="1382" customFormat="1" ht="51.95" customHeight="1" thickBot="1">
      <c r="A156" s="1781"/>
      <c r="B156" s="1385">
        <f t="shared" si="72"/>
        <v>21</v>
      </c>
      <c r="C156" s="1386" t="str">
        <f t="shared" si="73"/>
        <v>У_С</v>
      </c>
      <c r="D156" s="1581" t="str">
        <f t="shared" si="66"/>
        <v>21У_С</v>
      </c>
      <c r="E156" s="1574" t="s">
        <v>416</v>
      </c>
      <c r="F156" s="1585" t="s">
        <v>116</v>
      </c>
      <c r="G156" s="1564" t="str">
        <f t="shared" si="74"/>
        <v>Выполнение строительно-монтажных работ по объектам 01UKH, 00UKS, 04USZ, 00UKU, 01UYY, 02UXZ, 02UKH, 07UEH, 06UEH, 01UUB, 02UUB, 03UXZ, 07USZ, 07UBG, 01UBZ, 02UBZ, 02UTZ, 04UTZ</v>
      </c>
      <c r="H156" s="1576" t="s">
        <v>417</v>
      </c>
      <c r="I156" s="1352"/>
      <c r="J156" s="1702">
        <f t="shared" ref="J156:S162" si="80">J$145</f>
        <v>44074</v>
      </c>
      <c r="K156" s="1702">
        <f t="shared" si="80"/>
        <v>44102</v>
      </c>
      <c r="L156" s="1702">
        <f t="shared" si="80"/>
        <v>44151</v>
      </c>
      <c r="M156" s="1702">
        <f t="shared" si="80"/>
        <v>44270</v>
      </c>
      <c r="N156" s="1702">
        <f t="shared" si="80"/>
        <v>44298</v>
      </c>
      <c r="O156" s="1702">
        <f t="shared" si="80"/>
        <v>44298</v>
      </c>
      <c r="P156" s="1702">
        <f t="shared" si="80"/>
        <v>44312</v>
      </c>
      <c r="Q156" s="1702">
        <f t="shared" si="80"/>
        <v>44342</v>
      </c>
      <c r="R156" s="1702">
        <f t="shared" si="80"/>
        <v>44342</v>
      </c>
      <c r="S156" s="1702">
        <f t="shared" si="80"/>
        <v>44341</v>
      </c>
      <c r="T156" s="1702">
        <f t="shared" ref="T156:AC162" si="81">T$145</f>
        <v>44341</v>
      </c>
      <c r="U156" s="1702">
        <f t="shared" si="81"/>
        <v>44362</v>
      </c>
      <c r="V156" s="1702">
        <f t="shared" si="81"/>
        <v>44369</v>
      </c>
      <c r="W156" s="1702">
        <f t="shared" si="81"/>
        <v>44372</v>
      </c>
      <c r="X156" s="1702">
        <f t="shared" si="81"/>
        <v>44377</v>
      </c>
      <c r="Y156" s="1702">
        <f t="shared" si="81"/>
        <v>44402</v>
      </c>
      <c r="Z156" s="1702">
        <f t="shared" si="81"/>
        <v>44422</v>
      </c>
      <c r="AA156" s="1702">
        <f t="shared" si="81"/>
        <v>44449</v>
      </c>
      <c r="AB156" s="1702">
        <f t="shared" si="81"/>
        <v>44454</v>
      </c>
      <c r="AC156" s="1702">
        <f t="shared" si="81"/>
        <v>44468</v>
      </c>
      <c r="AD156" s="1702">
        <f t="shared" ref="AD156:AN162" si="82">AD$145</f>
        <v>44489</v>
      </c>
      <c r="AE156" s="1702">
        <f t="shared" si="82"/>
        <v>44496</v>
      </c>
      <c r="AF156" s="1702">
        <f t="shared" si="82"/>
        <v>44501</v>
      </c>
      <c r="AG156" s="1702">
        <f t="shared" si="82"/>
        <v>44504</v>
      </c>
      <c r="AH156" s="1702">
        <f t="shared" si="82"/>
        <v>44529</v>
      </c>
      <c r="AI156" s="1702">
        <f t="shared" si="82"/>
        <v>44549</v>
      </c>
      <c r="AJ156" s="1702">
        <f t="shared" si="82"/>
        <v>44549</v>
      </c>
      <c r="AK156" s="1702">
        <f t="shared" si="82"/>
        <v>44559</v>
      </c>
      <c r="AL156" s="1702">
        <f t="shared" si="82"/>
        <v>44575</v>
      </c>
      <c r="AM156" s="1702">
        <f t="shared" si="82"/>
        <v>44579</v>
      </c>
      <c r="AN156" s="1702">
        <f t="shared" si="82"/>
        <v>44591</v>
      </c>
      <c r="AO156" s="1497">
        <f t="shared" si="78"/>
        <v>44494</v>
      </c>
      <c r="AP156" s="1444">
        <v>35799</v>
      </c>
      <c r="AQ156" s="1443">
        <v>44948</v>
      </c>
      <c r="AR156" s="1424">
        <f>VLOOKUP(AP156,Schedule!$B$2:$F$14923,5,0)</f>
        <v>44380</v>
      </c>
      <c r="AS156" s="1424">
        <f t="shared" si="79"/>
        <v>44745</v>
      </c>
      <c r="AY156" s="1493"/>
      <c r="AZ156" s="1739"/>
    </row>
    <row r="157" spans="1:52" s="1382" customFormat="1" ht="51.95" customHeight="1" thickBot="1">
      <c r="A157" s="1781"/>
      <c r="B157" s="1385">
        <f t="shared" si="72"/>
        <v>21</v>
      </c>
      <c r="C157" s="1386" t="str">
        <f t="shared" si="73"/>
        <v>У_С</v>
      </c>
      <c r="D157" s="1581" t="str">
        <f t="shared" si="66"/>
        <v>21У_С</v>
      </c>
      <c r="E157" s="1574" t="s">
        <v>418</v>
      </c>
      <c r="F157" s="1585" t="s">
        <v>116</v>
      </c>
      <c r="G157" s="1564" t="str">
        <f t="shared" si="74"/>
        <v>Выполнение строительно-монтажных работ по объектам 01UKH, 00UKS, 04USZ, 00UKU, 01UYY, 02UXZ, 02UKH, 07UEH, 06UEH, 01UUB, 02UUB, 03UXZ, 07USZ, 07UBG, 01UBZ, 02UBZ, 02UTZ, 04UTZ</v>
      </c>
      <c r="H157" s="1576" t="s">
        <v>419</v>
      </c>
      <c r="I157" s="1352"/>
      <c r="J157" s="1702">
        <f t="shared" si="80"/>
        <v>44074</v>
      </c>
      <c r="K157" s="1702">
        <f t="shared" si="80"/>
        <v>44102</v>
      </c>
      <c r="L157" s="1702">
        <f t="shared" si="80"/>
        <v>44151</v>
      </c>
      <c r="M157" s="1702">
        <f t="shared" si="80"/>
        <v>44270</v>
      </c>
      <c r="N157" s="1702">
        <f t="shared" si="80"/>
        <v>44298</v>
      </c>
      <c r="O157" s="1702">
        <f t="shared" si="80"/>
        <v>44298</v>
      </c>
      <c r="P157" s="1702">
        <f t="shared" si="80"/>
        <v>44312</v>
      </c>
      <c r="Q157" s="1702">
        <f t="shared" si="80"/>
        <v>44342</v>
      </c>
      <c r="R157" s="1702">
        <f t="shared" si="80"/>
        <v>44342</v>
      </c>
      <c r="S157" s="1702">
        <f t="shared" si="80"/>
        <v>44341</v>
      </c>
      <c r="T157" s="1702">
        <f t="shared" si="81"/>
        <v>44341</v>
      </c>
      <c r="U157" s="1702">
        <f t="shared" si="81"/>
        <v>44362</v>
      </c>
      <c r="V157" s="1702">
        <f t="shared" si="81"/>
        <v>44369</v>
      </c>
      <c r="W157" s="1702">
        <f t="shared" si="81"/>
        <v>44372</v>
      </c>
      <c r="X157" s="1702">
        <f t="shared" si="81"/>
        <v>44377</v>
      </c>
      <c r="Y157" s="1702">
        <f t="shared" si="81"/>
        <v>44402</v>
      </c>
      <c r="Z157" s="1702">
        <f t="shared" si="81"/>
        <v>44422</v>
      </c>
      <c r="AA157" s="1702">
        <f t="shared" si="81"/>
        <v>44449</v>
      </c>
      <c r="AB157" s="1702">
        <f t="shared" si="81"/>
        <v>44454</v>
      </c>
      <c r="AC157" s="1702">
        <f t="shared" si="81"/>
        <v>44468</v>
      </c>
      <c r="AD157" s="1702">
        <f t="shared" si="82"/>
        <v>44489</v>
      </c>
      <c r="AE157" s="1702">
        <f t="shared" si="82"/>
        <v>44496</v>
      </c>
      <c r="AF157" s="1702">
        <f t="shared" si="82"/>
        <v>44501</v>
      </c>
      <c r="AG157" s="1702">
        <f t="shared" si="82"/>
        <v>44504</v>
      </c>
      <c r="AH157" s="1702">
        <f t="shared" si="82"/>
        <v>44529</v>
      </c>
      <c r="AI157" s="1702">
        <f t="shared" si="82"/>
        <v>44549</v>
      </c>
      <c r="AJ157" s="1702">
        <f t="shared" si="82"/>
        <v>44549</v>
      </c>
      <c r="AK157" s="1702">
        <f t="shared" si="82"/>
        <v>44559</v>
      </c>
      <c r="AL157" s="1702">
        <f t="shared" si="82"/>
        <v>44575</v>
      </c>
      <c r="AM157" s="1702">
        <f t="shared" si="82"/>
        <v>44579</v>
      </c>
      <c r="AN157" s="1702">
        <f t="shared" si="82"/>
        <v>44591</v>
      </c>
      <c r="AO157" s="1497">
        <f t="shared" si="78"/>
        <v>44494</v>
      </c>
      <c r="AP157" s="1444">
        <v>39297</v>
      </c>
      <c r="AQ157" s="1443">
        <v>44494</v>
      </c>
      <c r="AR157" s="1424"/>
      <c r="AS157" s="1424"/>
      <c r="AY157" s="1493"/>
      <c r="AZ157" s="1739"/>
    </row>
    <row r="158" spans="1:52" s="1382" customFormat="1" ht="51.95" customHeight="1" thickBot="1">
      <c r="A158" s="1781"/>
      <c r="B158" s="1385">
        <f t="shared" si="72"/>
        <v>21</v>
      </c>
      <c r="C158" s="1386" t="str">
        <f t="shared" si="73"/>
        <v>У_С</v>
      </c>
      <c r="D158" s="1581" t="str">
        <f t="shared" si="66"/>
        <v>21У_С</v>
      </c>
      <c r="E158" s="1574" t="s">
        <v>420</v>
      </c>
      <c r="F158" s="1585" t="s">
        <v>116</v>
      </c>
      <c r="G158" s="1564" t="str">
        <f t="shared" si="74"/>
        <v>Выполнение строительно-монтажных работ по объектам 01UKH, 00UKS, 04USZ, 00UKU, 01UYY, 02UXZ, 02UKH, 07UEH, 06UEH, 01UUB, 02UUB, 03UXZ, 07USZ, 07UBG, 01UBZ, 02UBZ, 02UTZ, 04UTZ</v>
      </c>
      <c r="H158" s="1576" t="s">
        <v>421</v>
      </c>
      <c r="I158" s="1352"/>
      <c r="J158" s="1702">
        <f t="shared" si="80"/>
        <v>44074</v>
      </c>
      <c r="K158" s="1702">
        <f t="shared" si="80"/>
        <v>44102</v>
      </c>
      <c r="L158" s="1702">
        <f t="shared" si="80"/>
        <v>44151</v>
      </c>
      <c r="M158" s="1702">
        <f t="shared" si="80"/>
        <v>44270</v>
      </c>
      <c r="N158" s="1702">
        <f t="shared" si="80"/>
        <v>44298</v>
      </c>
      <c r="O158" s="1702">
        <f t="shared" si="80"/>
        <v>44298</v>
      </c>
      <c r="P158" s="1702">
        <f t="shared" si="80"/>
        <v>44312</v>
      </c>
      <c r="Q158" s="1702">
        <f t="shared" si="80"/>
        <v>44342</v>
      </c>
      <c r="R158" s="1702">
        <f t="shared" si="80"/>
        <v>44342</v>
      </c>
      <c r="S158" s="1702">
        <f t="shared" si="80"/>
        <v>44341</v>
      </c>
      <c r="T158" s="1702">
        <f t="shared" si="81"/>
        <v>44341</v>
      </c>
      <c r="U158" s="1702">
        <f t="shared" si="81"/>
        <v>44362</v>
      </c>
      <c r="V158" s="1702">
        <f t="shared" si="81"/>
        <v>44369</v>
      </c>
      <c r="W158" s="1702">
        <f t="shared" si="81"/>
        <v>44372</v>
      </c>
      <c r="X158" s="1702">
        <f t="shared" si="81"/>
        <v>44377</v>
      </c>
      <c r="Y158" s="1702">
        <f t="shared" si="81"/>
        <v>44402</v>
      </c>
      <c r="Z158" s="1702">
        <f t="shared" si="81"/>
        <v>44422</v>
      </c>
      <c r="AA158" s="1702">
        <f t="shared" si="81"/>
        <v>44449</v>
      </c>
      <c r="AB158" s="1702">
        <f t="shared" si="81"/>
        <v>44454</v>
      </c>
      <c r="AC158" s="1702">
        <f t="shared" si="81"/>
        <v>44468</v>
      </c>
      <c r="AD158" s="1702">
        <f t="shared" si="82"/>
        <v>44489</v>
      </c>
      <c r="AE158" s="1702">
        <f t="shared" si="82"/>
        <v>44496</v>
      </c>
      <c r="AF158" s="1702">
        <f t="shared" si="82"/>
        <v>44501</v>
      </c>
      <c r="AG158" s="1702">
        <f t="shared" si="82"/>
        <v>44504</v>
      </c>
      <c r="AH158" s="1702">
        <f t="shared" si="82"/>
        <v>44529</v>
      </c>
      <c r="AI158" s="1702">
        <f t="shared" si="82"/>
        <v>44549</v>
      </c>
      <c r="AJ158" s="1702">
        <f t="shared" si="82"/>
        <v>44549</v>
      </c>
      <c r="AK158" s="1702">
        <f t="shared" si="82"/>
        <v>44559</v>
      </c>
      <c r="AL158" s="1702">
        <f t="shared" si="82"/>
        <v>44575</v>
      </c>
      <c r="AM158" s="1702">
        <f t="shared" si="82"/>
        <v>44579</v>
      </c>
      <c r="AN158" s="1702">
        <f t="shared" si="82"/>
        <v>44591</v>
      </c>
      <c r="AO158" s="1497">
        <f t="shared" si="78"/>
        <v>44494</v>
      </c>
      <c r="AP158" s="1444">
        <v>39326</v>
      </c>
      <c r="AQ158" s="1443">
        <v>44546</v>
      </c>
      <c r="AR158" s="1424"/>
      <c r="AS158" s="1424"/>
      <c r="AY158" s="1493"/>
      <c r="AZ158" s="1739"/>
    </row>
    <row r="159" spans="1:52" s="1382" customFormat="1" ht="51.95" customHeight="1" thickBot="1">
      <c r="A159" s="1781"/>
      <c r="B159" s="1385">
        <f t="shared" si="72"/>
        <v>21</v>
      </c>
      <c r="C159" s="1386" t="str">
        <f t="shared" si="73"/>
        <v>У_С</v>
      </c>
      <c r="D159" s="1581" t="str">
        <f t="shared" si="66"/>
        <v>21У_С</v>
      </c>
      <c r="E159" s="1574" t="s">
        <v>422</v>
      </c>
      <c r="F159" s="1585" t="s">
        <v>116</v>
      </c>
      <c r="G159" s="1564" t="str">
        <f t="shared" si="74"/>
        <v>Выполнение строительно-монтажных работ по объектам 01UKH, 00UKS, 04USZ, 00UKU, 01UYY, 02UXZ, 02UKH, 07UEH, 06UEH, 01UUB, 02UUB, 03UXZ, 07USZ, 07UBG, 01UBZ, 02UBZ, 02UTZ, 04UTZ</v>
      </c>
      <c r="H159" s="1576" t="s">
        <v>423</v>
      </c>
      <c r="I159" s="1352"/>
      <c r="J159" s="1702">
        <f t="shared" si="80"/>
        <v>44074</v>
      </c>
      <c r="K159" s="1702">
        <f t="shared" si="80"/>
        <v>44102</v>
      </c>
      <c r="L159" s="1702">
        <f t="shared" si="80"/>
        <v>44151</v>
      </c>
      <c r="M159" s="1702">
        <f t="shared" si="80"/>
        <v>44270</v>
      </c>
      <c r="N159" s="1702">
        <f t="shared" si="80"/>
        <v>44298</v>
      </c>
      <c r="O159" s="1702">
        <f t="shared" si="80"/>
        <v>44298</v>
      </c>
      <c r="P159" s="1702">
        <f t="shared" si="80"/>
        <v>44312</v>
      </c>
      <c r="Q159" s="1702">
        <f t="shared" si="80"/>
        <v>44342</v>
      </c>
      <c r="R159" s="1702">
        <f t="shared" si="80"/>
        <v>44342</v>
      </c>
      <c r="S159" s="1702">
        <f t="shared" si="80"/>
        <v>44341</v>
      </c>
      <c r="T159" s="1702">
        <f t="shared" si="81"/>
        <v>44341</v>
      </c>
      <c r="U159" s="1702">
        <f t="shared" si="81"/>
        <v>44362</v>
      </c>
      <c r="V159" s="1702">
        <f t="shared" si="81"/>
        <v>44369</v>
      </c>
      <c r="W159" s="1702">
        <f t="shared" si="81"/>
        <v>44372</v>
      </c>
      <c r="X159" s="1702">
        <f t="shared" si="81"/>
        <v>44377</v>
      </c>
      <c r="Y159" s="1702">
        <f t="shared" si="81"/>
        <v>44402</v>
      </c>
      <c r="Z159" s="1702">
        <f t="shared" si="81"/>
        <v>44422</v>
      </c>
      <c r="AA159" s="1702">
        <f t="shared" si="81"/>
        <v>44449</v>
      </c>
      <c r="AB159" s="1702">
        <f t="shared" si="81"/>
        <v>44454</v>
      </c>
      <c r="AC159" s="1702">
        <f t="shared" si="81"/>
        <v>44468</v>
      </c>
      <c r="AD159" s="1702">
        <f t="shared" si="82"/>
        <v>44489</v>
      </c>
      <c r="AE159" s="1702">
        <f t="shared" si="82"/>
        <v>44496</v>
      </c>
      <c r="AF159" s="1702">
        <f t="shared" si="82"/>
        <v>44501</v>
      </c>
      <c r="AG159" s="1702">
        <f t="shared" si="82"/>
        <v>44504</v>
      </c>
      <c r="AH159" s="1702">
        <f t="shared" si="82"/>
        <v>44529</v>
      </c>
      <c r="AI159" s="1702">
        <f t="shared" si="82"/>
        <v>44549</v>
      </c>
      <c r="AJ159" s="1702">
        <f t="shared" si="82"/>
        <v>44549</v>
      </c>
      <c r="AK159" s="1702">
        <f t="shared" si="82"/>
        <v>44559</v>
      </c>
      <c r="AL159" s="1702">
        <f t="shared" si="82"/>
        <v>44575</v>
      </c>
      <c r="AM159" s="1702">
        <f t="shared" si="82"/>
        <v>44579</v>
      </c>
      <c r="AN159" s="1702">
        <f t="shared" si="82"/>
        <v>44591</v>
      </c>
      <c r="AO159" s="1497">
        <f t="shared" si="78"/>
        <v>44494</v>
      </c>
      <c r="AP159" s="1444">
        <v>38450</v>
      </c>
      <c r="AQ159" s="1443">
        <v>44948</v>
      </c>
      <c r="AR159" s="1424"/>
      <c r="AS159" s="1424"/>
      <c r="AY159" s="1493"/>
      <c r="AZ159" s="1739"/>
    </row>
    <row r="160" spans="1:52" s="1382" customFormat="1" ht="51.95" customHeight="1" thickBot="1">
      <c r="A160" s="1781"/>
      <c r="B160" s="1385">
        <f t="shared" si="72"/>
        <v>21</v>
      </c>
      <c r="C160" s="1386" t="str">
        <f t="shared" si="73"/>
        <v>У_С</v>
      </c>
      <c r="D160" s="1581" t="str">
        <f t="shared" si="66"/>
        <v>21У_С</v>
      </c>
      <c r="E160" s="1574" t="s">
        <v>424</v>
      </c>
      <c r="F160" s="1585" t="s">
        <v>116</v>
      </c>
      <c r="G160" s="1564" t="str">
        <f t="shared" si="74"/>
        <v>Выполнение строительно-монтажных работ по объектам 01UKH, 00UKS, 04USZ, 00UKU, 01UYY, 02UXZ, 02UKH, 07UEH, 06UEH, 01UUB, 02UUB, 03UXZ, 07USZ, 07UBG, 01UBZ, 02UBZ, 02UTZ, 04UTZ</v>
      </c>
      <c r="H160" s="1576" t="s">
        <v>425</v>
      </c>
      <c r="I160" s="1352"/>
      <c r="J160" s="1702">
        <f t="shared" si="80"/>
        <v>44074</v>
      </c>
      <c r="K160" s="1702">
        <f t="shared" si="80"/>
        <v>44102</v>
      </c>
      <c r="L160" s="1702">
        <f t="shared" si="80"/>
        <v>44151</v>
      </c>
      <c r="M160" s="1702">
        <f t="shared" si="80"/>
        <v>44270</v>
      </c>
      <c r="N160" s="1702">
        <f t="shared" si="80"/>
        <v>44298</v>
      </c>
      <c r="O160" s="1702">
        <f t="shared" si="80"/>
        <v>44298</v>
      </c>
      <c r="P160" s="1702">
        <f t="shared" si="80"/>
        <v>44312</v>
      </c>
      <c r="Q160" s="1702">
        <f t="shared" si="80"/>
        <v>44342</v>
      </c>
      <c r="R160" s="1702">
        <f t="shared" si="80"/>
        <v>44342</v>
      </c>
      <c r="S160" s="1702">
        <f t="shared" si="80"/>
        <v>44341</v>
      </c>
      <c r="T160" s="1702">
        <f t="shared" si="81"/>
        <v>44341</v>
      </c>
      <c r="U160" s="1702">
        <f t="shared" si="81"/>
        <v>44362</v>
      </c>
      <c r="V160" s="1702">
        <f t="shared" si="81"/>
        <v>44369</v>
      </c>
      <c r="W160" s="1702">
        <f t="shared" si="81"/>
        <v>44372</v>
      </c>
      <c r="X160" s="1702">
        <f t="shared" si="81"/>
        <v>44377</v>
      </c>
      <c r="Y160" s="1702">
        <f t="shared" si="81"/>
        <v>44402</v>
      </c>
      <c r="Z160" s="1702">
        <f t="shared" si="81"/>
        <v>44422</v>
      </c>
      <c r="AA160" s="1702">
        <f t="shared" si="81"/>
        <v>44449</v>
      </c>
      <c r="AB160" s="1702">
        <f t="shared" si="81"/>
        <v>44454</v>
      </c>
      <c r="AC160" s="1702">
        <f t="shared" si="81"/>
        <v>44468</v>
      </c>
      <c r="AD160" s="1702">
        <f t="shared" si="82"/>
        <v>44489</v>
      </c>
      <c r="AE160" s="1702">
        <f t="shared" si="82"/>
        <v>44496</v>
      </c>
      <c r="AF160" s="1702">
        <f t="shared" si="82"/>
        <v>44501</v>
      </c>
      <c r="AG160" s="1702">
        <f t="shared" si="82"/>
        <v>44504</v>
      </c>
      <c r="AH160" s="1702">
        <f t="shared" si="82"/>
        <v>44529</v>
      </c>
      <c r="AI160" s="1702">
        <f t="shared" si="82"/>
        <v>44549</v>
      </c>
      <c r="AJ160" s="1702">
        <f t="shared" si="82"/>
        <v>44549</v>
      </c>
      <c r="AK160" s="1702">
        <f t="shared" si="82"/>
        <v>44559</v>
      </c>
      <c r="AL160" s="1702">
        <f t="shared" si="82"/>
        <v>44575</v>
      </c>
      <c r="AM160" s="1702">
        <f t="shared" si="82"/>
        <v>44579</v>
      </c>
      <c r="AN160" s="1702">
        <f t="shared" si="82"/>
        <v>44591</v>
      </c>
      <c r="AO160" s="1497">
        <f t="shared" si="78"/>
        <v>44494</v>
      </c>
      <c r="AP160" s="1444">
        <v>38975</v>
      </c>
      <c r="AQ160" s="1443">
        <v>44948</v>
      </c>
      <c r="AR160" s="1424"/>
      <c r="AS160" s="1424"/>
      <c r="AY160" s="1493"/>
      <c r="AZ160" s="1739"/>
    </row>
    <row r="161" spans="1:52" s="1382" customFormat="1" ht="51.95" customHeight="1" thickBot="1">
      <c r="A161" s="1781"/>
      <c r="B161" s="1385">
        <f t="shared" si="72"/>
        <v>21</v>
      </c>
      <c r="C161" s="1386" t="str">
        <f t="shared" si="73"/>
        <v>У_С</v>
      </c>
      <c r="D161" s="1581" t="str">
        <f t="shared" si="66"/>
        <v>21У_С</v>
      </c>
      <c r="E161" s="1574" t="s">
        <v>426</v>
      </c>
      <c r="F161" s="1585" t="s">
        <v>116</v>
      </c>
      <c r="G161" s="1564" t="str">
        <f t="shared" si="74"/>
        <v>Выполнение строительно-монтажных работ по объектам 01UKH, 00UKS, 04USZ, 00UKU, 01UYY, 02UXZ, 02UKH, 07UEH, 06UEH, 01UUB, 02UUB, 03UXZ, 07USZ, 07UBG, 01UBZ, 02UBZ, 02UTZ, 04UTZ</v>
      </c>
      <c r="H161" s="1576" t="s">
        <v>427</v>
      </c>
      <c r="I161" s="1352"/>
      <c r="J161" s="1702">
        <f t="shared" si="80"/>
        <v>44074</v>
      </c>
      <c r="K161" s="1702">
        <f t="shared" si="80"/>
        <v>44102</v>
      </c>
      <c r="L161" s="1702">
        <f t="shared" si="80"/>
        <v>44151</v>
      </c>
      <c r="M161" s="1702">
        <f t="shared" si="80"/>
        <v>44270</v>
      </c>
      <c r="N161" s="1702">
        <f t="shared" si="80"/>
        <v>44298</v>
      </c>
      <c r="O161" s="1702">
        <f t="shared" si="80"/>
        <v>44298</v>
      </c>
      <c r="P161" s="1702">
        <f t="shared" si="80"/>
        <v>44312</v>
      </c>
      <c r="Q161" s="1702">
        <f t="shared" si="80"/>
        <v>44342</v>
      </c>
      <c r="R161" s="1702">
        <f t="shared" si="80"/>
        <v>44342</v>
      </c>
      <c r="S161" s="1702">
        <f t="shared" si="80"/>
        <v>44341</v>
      </c>
      <c r="T161" s="1702">
        <f t="shared" si="81"/>
        <v>44341</v>
      </c>
      <c r="U161" s="1702">
        <f t="shared" si="81"/>
        <v>44362</v>
      </c>
      <c r="V161" s="1702">
        <f t="shared" si="81"/>
        <v>44369</v>
      </c>
      <c r="W161" s="1702">
        <f t="shared" si="81"/>
        <v>44372</v>
      </c>
      <c r="X161" s="1702">
        <f t="shared" si="81"/>
        <v>44377</v>
      </c>
      <c r="Y161" s="1702">
        <f t="shared" si="81"/>
        <v>44402</v>
      </c>
      <c r="Z161" s="1702">
        <f t="shared" si="81"/>
        <v>44422</v>
      </c>
      <c r="AA161" s="1702">
        <f t="shared" si="81"/>
        <v>44449</v>
      </c>
      <c r="AB161" s="1702">
        <f t="shared" si="81"/>
        <v>44454</v>
      </c>
      <c r="AC161" s="1702">
        <f t="shared" si="81"/>
        <v>44468</v>
      </c>
      <c r="AD161" s="1702">
        <f t="shared" si="82"/>
        <v>44489</v>
      </c>
      <c r="AE161" s="1702">
        <f t="shared" si="82"/>
        <v>44496</v>
      </c>
      <c r="AF161" s="1702">
        <f t="shared" si="82"/>
        <v>44501</v>
      </c>
      <c r="AG161" s="1702">
        <f t="shared" si="82"/>
        <v>44504</v>
      </c>
      <c r="AH161" s="1702">
        <f t="shared" si="82"/>
        <v>44529</v>
      </c>
      <c r="AI161" s="1702">
        <f t="shared" si="82"/>
        <v>44549</v>
      </c>
      <c r="AJ161" s="1702">
        <f t="shared" si="82"/>
        <v>44549</v>
      </c>
      <c r="AK161" s="1702">
        <f t="shared" si="82"/>
        <v>44559</v>
      </c>
      <c r="AL161" s="1702">
        <f t="shared" si="82"/>
        <v>44575</v>
      </c>
      <c r="AM161" s="1702">
        <f t="shared" si="82"/>
        <v>44579</v>
      </c>
      <c r="AN161" s="1702">
        <f t="shared" si="82"/>
        <v>44591</v>
      </c>
      <c r="AO161" s="1497">
        <f t="shared" si="78"/>
        <v>44494</v>
      </c>
      <c r="AP161" s="1444">
        <v>39490</v>
      </c>
      <c r="AQ161" s="1443">
        <v>44736</v>
      </c>
      <c r="AR161" s="1424"/>
      <c r="AS161" s="1424"/>
      <c r="AY161" s="1493"/>
      <c r="AZ161" s="1739"/>
    </row>
    <row r="162" spans="1:52" s="1382" customFormat="1" ht="51.95" customHeight="1" thickBot="1">
      <c r="A162" s="1781"/>
      <c r="B162" s="1498">
        <f t="shared" si="72"/>
        <v>21</v>
      </c>
      <c r="C162" s="1499" t="str">
        <f t="shared" si="73"/>
        <v>У_С</v>
      </c>
      <c r="D162" s="1589" t="str">
        <f t="shared" si="66"/>
        <v>21У_С</v>
      </c>
      <c r="E162" s="1577" t="s">
        <v>428</v>
      </c>
      <c r="F162" s="1591" t="s">
        <v>116</v>
      </c>
      <c r="G162" s="1569" t="str">
        <f t="shared" si="74"/>
        <v>Выполнение строительно-монтажных работ по объектам 01UKH, 00UKS, 04USZ, 00UKU, 01UYY, 02UXZ, 02UKH, 07UEH, 06UEH, 01UUB, 02UUB, 03UXZ, 07USZ, 07UBG, 01UBZ, 02UBZ, 02UTZ, 04UTZ</v>
      </c>
      <c r="H162" s="1579" t="s">
        <v>429</v>
      </c>
      <c r="I162" s="1345"/>
      <c r="J162" s="1702">
        <f t="shared" si="80"/>
        <v>44074</v>
      </c>
      <c r="K162" s="1702">
        <f t="shared" si="80"/>
        <v>44102</v>
      </c>
      <c r="L162" s="1702">
        <f t="shared" si="80"/>
        <v>44151</v>
      </c>
      <c r="M162" s="1702">
        <f t="shared" si="80"/>
        <v>44270</v>
      </c>
      <c r="N162" s="1702">
        <f t="shared" si="80"/>
        <v>44298</v>
      </c>
      <c r="O162" s="1702">
        <f t="shared" si="80"/>
        <v>44298</v>
      </c>
      <c r="P162" s="1702">
        <f t="shared" si="80"/>
        <v>44312</v>
      </c>
      <c r="Q162" s="1702">
        <f t="shared" si="80"/>
        <v>44342</v>
      </c>
      <c r="R162" s="1702">
        <f t="shared" si="80"/>
        <v>44342</v>
      </c>
      <c r="S162" s="1702">
        <f t="shared" si="80"/>
        <v>44341</v>
      </c>
      <c r="T162" s="1702">
        <f t="shared" si="81"/>
        <v>44341</v>
      </c>
      <c r="U162" s="1702">
        <f t="shared" si="81"/>
        <v>44362</v>
      </c>
      <c r="V162" s="1702">
        <f t="shared" si="81"/>
        <v>44369</v>
      </c>
      <c r="W162" s="1702">
        <f t="shared" si="81"/>
        <v>44372</v>
      </c>
      <c r="X162" s="1702">
        <f t="shared" si="81"/>
        <v>44377</v>
      </c>
      <c r="Y162" s="1702">
        <f t="shared" si="81"/>
        <v>44402</v>
      </c>
      <c r="Z162" s="1702">
        <f t="shared" si="81"/>
        <v>44422</v>
      </c>
      <c r="AA162" s="1702">
        <f t="shared" si="81"/>
        <v>44449</v>
      </c>
      <c r="AB162" s="1702">
        <f t="shared" si="81"/>
        <v>44454</v>
      </c>
      <c r="AC162" s="1702">
        <f t="shared" si="81"/>
        <v>44468</v>
      </c>
      <c r="AD162" s="1702">
        <f t="shared" si="82"/>
        <v>44489</v>
      </c>
      <c r="AE162" s="1702">
        <f t="shared" si="82"/>
        <v>44496</v>
      </c>
      <c r="AF162" s="1702">
        <f t="shared" si="82"/>
        <v>44501</v>
      </c>
      <c r="AG162" s="1702">
        <f t="shared" si="82"/>
        <v>44504</v>
      </c>
      <c r="AH162" s="1702">
        <f t="shared" si="82"/>
        <v>44529</v>
      </c>
      <c r="AI162" s="1702">
        <f t="shared" si="82"/>
        <v>44549</v>
      </c>
      <c r="AJ162" s="1702">
        <f t="shared" si="82"/>
        <v>44549</v>
      </c>
      <c r="AK162" s="1702">
        <f t="shared" si="82"/>
        <v>44559</v>
      </c>
      <c r="AL162" s="1702">
        <f t="shared" si="82"/>
        <v>44575</v>
      </c>
      <c r="AM162" s="1702">
        <f t="shared" si="82"/>
        <v>44579</v>
      </c>
      <c r="AN162" s="1702">
        <f t="shared" si="82"/>
        <v>44591</v>
      </c>
      <c r="AO162" s="1497">
        <f t="shared" si="78"/>
        <v>44494</v>
      </c>
      <c r="AP162" s="1445">
        <v>39490</v>
      </c>
      <c r="AQ162" s="1447">
        <v>44736</v>
      </c>
      <c r="AR162" s="1424"/>
      <c r="AS162" s="1424"/>
      <c r="AY162" s="1493"/>
      <c r="AZ162" s="1739"/>
    </row>
    <row r="163" spans="1:52" s="1382" customFormat="1" ht="47.25" thickBot="1">
      <c r="A163" s="1781">
        <f>A145+1</f>
        <v>10</v>
      </c>
      <c r="B163" s="1373">
        <f>B145+1</f>
        <v>22</v>
      </c>
      <c r="C163" s="1374" t="s">
        <v>114</v>
      </c>
      <c r="D163" s="1556" t="str">
        <f t="shared" si="66"/>
        <v>22У_С</v>
      </c>
      <c r="E163" s="1571" t="s">
        <v>430</v>
      </c>
      <c r="F163" s="1572" t="s">
        <v>116</v>
      </c>
      <c r="G163" s="1559" t="str">
        <f>CONCATENATE("Выполнение строительно-монтажных работ по объектам ",,E163,", ",E164,", ",E165,", ",E166,", ",E167,", ",E168)</f>
        <v>Выполнение строительно-монтажных работ по объектам 00UGD, 02UGD, 03UGD, 04UGD, 05USZ, 01UGD</v>
      </c>
      <c r="H163" s="1573" t="s">
        <v>431</v>
      </c>
      <c r="I163" s="1339" t="s">
        <v>118</v>
      </c>
      <c r="J163" s="1369">
        <f>IFERROR(VLOOKUP(D163,'ИСХОДНИК-даты-2х'!$D$10:$AI$105,2,0),"-")</f>
        <v>43971</v>
      </c>
      <c r="K163" s="1369">
        <f>IFERROR(VLOOKUP(D163,'ИСХОДНИК-даты-2х'!$D$10:$AI$105,3,0),"-")</f>
        <v>43999</v>
      </c>
      <c r="L163" s="1369">
        <f>IFERROR(VLOOKUP(D163,'ИСХОДНИК-даты-2х'!$D$10:$AI$105,4,0),"-")</f>
        <v>44048</v>
      </c>
      <c r="M163" s="1369">
        <f>IFERROR(VLOOKUP(D163,'ИСХОДНИК-даты-2х'!$D$10:$AI$105,5,0),"-")</f>
        <v>44139</v>
      </c>
      <c r="N163" s="1369">
        <f>IFERROR(VLOOKUP(D163,'ИСХОДНИК-даты-2х'!$D$10:$AI$105,6,0),"-")</f>
        <v>44167</v>
      </c>
      <c r="O163" s="1369">
        <f>IFERROR(VLOOKUP(D163,'ИСХОДНИК-даты-2х'!$D$10:$AI$105,7,0),"-")</f>
        <v>44167</v>
      </c>
      <c r="P163" s="1369">
        <f>IFERROR(VLOOKUP(D163,'ИСХОДНИК-даты-2х'!$D$10:$AI$105,8,0),"-")</f>
        <v>44181</v>
      </c>
      <c r="Q163" s="1369">
        <f>IFERROR(VLOOKUP(D163,'ИСХОДНИК-даты-2х'!$D$10:$AI$105,9,0),"-")</f>
        <v>44211</v>
      </c>
      <c r="R163" s="1369">
        <f>IFERROR(VLOOKUP(D163,'ИСХОДНИК-даты-2х'!$D$10:$AI$105,10,0),"-")</f>
        <v>44211</v>
      </c>
      <c r="S163" s="1369">
        <f>IFERROR(VLOOKUP(D163,'ИСХОДНИК-даты-2х'!$D$10:$AI$105,11,0),"-")</f>
        <v>44210</v>
      </c>
      <c r="T163" s="1369">
        <f>IFERROR(VLOOKUP(D163,'ИСХОДНИК-даты-2х'!$D$10:$AI$105,12,0),"-")</f>
        <v>44210</v>
      </c>
      <c r="U163" s="1369">
        <f>IFERROR(VLOOKUP(D163,'ИСХОДНИК-даты-2х'!$D$10:$AI$105,13,0),"-")</f>
        <v>44231</v>
      </c>
      <c r="V163" s="1369">
        <f>IFERROR(VLOOKUP(D163,'ИСХОДНИК-даты-2х'!$D$10:$AI$105,14,0),"-")</f>
        <v>44238</v>
      </c>
      <c r="W163" s="1369">
        <f>IFERROR(VLOOKUP(D163,'ИСХОДНИК-даты-2х'!$D$10:$AI$105,15,0),"-")</f>
        <v>44243</v>
      </c>
      <c r="X163" s="1369">
        <f>IFERROR(VLOOKUP(D163,'ИСХОДНИК-даты-2х'!$D$10:$AI$105,16,0),"-")</f>
        <v>44246</v>
      </c>
      <c r="Y163" s="1369">
        <f>IFERROR(VLOOKUP(D163,'ИСХОДНИК-даты-2х'!$D$10:$AI$105,17,0),"-")</f>
        <v>44271</v>
      </c>
      <c r="Z163" s="1369">
        <f>IFERROR(VLOOKUP(D163,'ИСХОДНИК-даты-2х'!$D$10:$AI$105,18,0),"-")</f>
        <v>44291</v>
      </c>
      <c r="AA163" s="1369">
        <f>IFERROR(VLOOKUP(D163,'ИСХОДНИК-даты-2х'!$D$10:$AI$105,19,0),"-")</f>
        <v>44319</v>
      </c>
      <c r="AB163" s="1369">
        <f>IFERROR(VLOOKUP(D163,'ИСХОДНИК-даты-2х'!$D$10:$AI$105,20,0),"-")</f>
        <v>44322</v>
      </c>
      <c r="AC163" s="1369">
        <f>IFERROR(VLOOKUP(D163,'ИСХОДНИК-даты-2х'!$D$10:$AI$105,21,0),"-")</f>
        <v>44336</v>
      </c>
      <c r="AD163" s="1369">
        <f>IFERROR(VLOOKUP(D163,'ИСХОДНИК-даты-2х'!$D$10:$AI$105,22,0),"-")</f>
        <v>44357</v>
      </c>
      <c r="AE163" s="1369">
        <f>IFERROR(VLOOKUP(D163,'ИСХОДНИК-даты-2х'!$D$10:$AI$105,23,0),"-")</f>
        <v>44364</v>
      </c>
      <c r="AF163" s="1369">
        <f>IFERROR(VLOOKUP(D163,'ИСХОДНИК-даты-2х'!$D$10:$AI$105,24,0),"-")</f>
        <v>44369</v>
      </c>
      <c r="AG163" s="1369">
        <f>IFERROR(VLOOKUP(D163,'ИСХОДНИК-даты-2х'!$D$10:$AI$105,25,0),"-")</f>
        <v>44372</v>
      </c>
      <c r="AH163" s="1340">
        <f>IFERROR(VLOOKUP(D163,'ИСХОДНИК-даты-2х'!$D$10:$AI$105,26,0),"-")</f>
        <v>44397</v>
      </c>
      <c r="AI163" s="1340">
        <f>IFERROR(VLOOKUP(D163,'ИСХОДНИК-даты-2х'!$D$10:$AI$105,27,0),"-")</f>
        <v>44417</v>
      </c>
      <c r="AJ163" s="1340">
        <f>IFERROR(VLOOKUP(D163,'ИСХОДНИК-даты-2х'!$D$10:$AI$105,28,0),"-")</f>
        <v>44417</v>
      </c>
      <c r="AK163" s="1370">
        <f>IFERROR(VLOOKUP(D163,'ИСХОДНИК-даты-2х'!$D$10:$AI$105,29,0),"-")</f>
        <v>44427</v>
      </c>
      <c r="AL163" s="1370">
        <f>IFERROR(VLOOKUP(D163,'ИСХОДНИК-даты-2х'!$D$10:$AI$105,30,0),"-")</f>
        <v>44443</v>
      </c>
      <c r="AM163" s="1371">
        <f>IFERROR(VLOOKUP(D163,'ИСХОДНИК-даты-2х'!$D$10:$AI$105,31,0),"-")</f>
        <v>44447</v>
      </c>
      <c r="AN163" s="1372">
        <v>44469</v>
      </c>
      <c r="AO163" s="1387">
        <v>44391</v>
      </c>
      <c r="AP163" s="1380">
        <v>36818</v>
      </c>
      <c r="AQ163" s="1381">
        <v>44391</v>
      </c>
      <c r="AR163" s="1424">
        <f>VLOOKUP(AP163,Schedule!$B$2:$F$14923,5,0)</f>
        <v>44026</v>
      </c>
      <c r="AS163" s="1424">
        <f>AR163+365</f>
        <v>44391</v>
      </c>
      <c r="AT163" s="1425">
        <f>MIN(AS163:AS168)</f>
        <v>44391</v>
      </c>
      <c r="AU163" s="1426">
        <f>AM163+30</f>
        <v>44477</v>
      </c>
      <c r="AV163" s="1732">
        <f>AT163-AM163</f>
        <v>-56</v>
      </c>
      <c r="AW163" s="1383" t="s">
        <v>119</v>
      </c>
      <c r="AX163" s="1383">
        <v>44469</v>
      </c>
      <c r="AY163" s="1384" t="s">
        <v>432</v>
      </c>
      <c r="AZ163" s="1739">
        <f>AN163-AM163</f>
        <v>22</v>
      </c>
    </row>
    <row r="164" spans="1:52" s="1382" customFormat="1" ht="51.95" customHeight="1" thickBot="1">
      <c r="A164" s="1781"/>
      <c r="B164" s="1385">
        <f>$B$163</f>
        <v>22</v>
      </c>
      <c r="C164" s="1386" t="str">
        <f>$C$163</f>
        <v>У_С</v>
      </c>
      <c r="D164" s="1561" t="str">
        <f t="shared" si="66"/>
        <v>22У_С</v>
      </c>
      <c r="E164" s="1574" t="s">
        <v>433</v>
      </c>
      <c r="F164" s="1575" t="s">
        <v>116</v>
      </c>
      <c r="G164" s="1564" t="str">
        <f>$G$163</f>
        <v>Выполнение строительно-монтажных работ по объектам 00UGD, 02UGD, 03UGD, 04UGD, 05USZ, 01UGD</v>
      </c>
      <c r="H164" s="1576" t="s">
        <v>434</v>
      </c>
      <c r="I164" s="1352"/>
      <c r="J164" s="1702">
        <f t="shared" ref="J164:S168" si="83">J$163</f>
        <v>43971</v>
      </c>
      <c r="K164" s="1702">
        <f t="shared" si="83"/>
        <v>43999</v>
      </c>
      <c r="L164" s="1702">
        <f t="shared" si="83"/>
        <v>44048</v>
      </c>
      <c r="M164" s="1702">
        <f t="shared" si="83"/>
        <v>44139</v>
      </c>
      <c r="N164" s="1702">
        <f t="shared" si="83"/>
        <v>44167</v>
      </c>
      <c r="O164" s="1702">
        <f t="shared" si="83"/>
        <v>44167</v>
      </c>
      <c r="P164" s="1702">
        <f t="shared" si="83"/>
        <v>44181</v>
      </c>
      <c r="Q164" s="1702">
        <f t="shared" si="83"/>
        <v>44211</v>
      </c>
      <c r="R164" s="1702">
        <f t="shared" si="83"/>
        <v>44211</v>
      </c>
      <c r="S164" s="1702">
        <f t="shared" si="83"/>
        <v>44210</v>
      </c>
      <c r="T164" s="1702">
        <f t="shared" ref="T164:AC168" si="84">T$163</f>
        <v>44210</v>
      </c>
      <c r="U164" s="1702">
        <f t="shared" si="84"/>
        <v>44231</v>
      </c>
      <c r="V164" s="1702">
        <f t="shared" si="84"/>
        <v>44238</v>
      </c>
      <c r="W164" s="1702">
        <f t="shared" si="84"/>
        <v>44243</v>
      </c>
      <c r="X164" s="1702">
        <f t="shared" si="84"/>
        <v>44246</v>
      </c>
      <c r="Y164" s="1702">
        <f t="shared" si="84"/>
        <v>44271</v>
      </c>
      <c r="Z164" s="1702">
        <f t="shared" si="84"/>
        <v>44291</v>
      </c>
      <c r="AA164" s="1702">
        <f t="shared" si="84"/>
        <v>44319</v>
      </c>
      <c r="AB164" s="1702">
        <f t="shared" si="84"/>
        <v>44322</v>
      </c>
      <c r="AC164" s="1702">
        <f t="shared" si="84"/>
        <v>44336</v>
      </c>
      <c r="AD164" s="1702">
        <f t="shared" ref="AD164:AL168" si="85">AD$163</f>
        <v>44357</v>
      </c>
      <c r="AE164" s="1702">
        <f t="shared" si="85"/>
        <v>44364</v>
      </c>
      <c r="AF164" s="1702">
        <f t="shared" si="85"/>
        <v>44369</v>
      </c>
      <c r="AG164" s="1702">
        <f t="shared" si="85"/>
        <v>44372</v>
      </c>
      <c r="AH164" s="1702">
        <f t="shared" si="85"/>
        <v>44397</v>
      </c>
      <c r="AI164" s="1702">
        <f t="shared" si="85"/>
        <v>44417</v>
      </c>
      <c r="AJ164" s="1702">
        <f t="shared" si="85"/>
        <v>44417</v>
      </c>
      <c r="AK164" s="1702">
        <f t="shared" si="85"/>
        <v>44427</v>
      </c>
      <c r="AL164" s="1702">
        <f t="shared" si="85"/>
        <v>44443</v>
      </c>
      <c r="AM164" s="1702">
        <f>AM163</f>
        <v>44447</v>
      </c>
      <c r="AN164" s="1702">
        <f>AN$163</f>
        <v>44469</v>
      </c>
      <c r="AO164" s="1497">
        <f>$AO$163</f>
        <v>44391</v>
      </c>
      <c r="AP164" s="1444">
        <v>39255</v>
      </c>
      <c r="AQ164" s="1443">
        <v>44481</v>
      </c>
      <c r="AR164" s="1424"/>
      <c r="AS164" s="1424"/>
      <c r="AY164" s="1493"/>
      <c r="AZ164" s="1739"/>
    </row>
    <row r="165" spans="1:52" s="1382" customFormat="1" ht="51.95" customHeight="1" thickBot="1">
      <c r="A165" s="1781"/>
      <c r="B165" s="1385">
        <f>$B$163</f>
        <v>22</v>
      </c>
      <c r="C165" s="1386" t="str">
        <f>$C$163</f>
        <v>У_С</v>
      </c>
      <c r="D165" s="1561" t="str">
        <f t="shared" si="66"/>
        <v>22У_С</v>
      </c>
      <c r="E165" s="1574" t="s">
        <v>435</v>
      </c>
      <c r="F165" s="1575" t="s">
        <v>116</v>
      </c>
      <c r="G165" s="1564" t="str">
        <f>$G$163</f>
        <v>Выполнение строительно-монтажных работ по объектам 00UGD, 02UGD, 03UGD, 04UGD, 05USZ, 01UGD</v>
      </c>
      <c r="H165" s="1576" t="s">
        <v>436</v>
      </c>
      <c r="I165" s="1352"/>
      <c r="J165" s="1702">
        <f t="shared" si="83"/>
        <v>43971</v>
      </c>
      <c r="K165" s="1702">
        <f t="shared" si="83"/>
        <v>43999</v>
      </c>
      <c r="L165" s="1702">
        <f t="shared" si="83"/>
        <v>44048</v>
      </c>
      <c r="M165" s="1702">
        <f t="shared" si="83"/>
        <v>44139</v>
      </c>
      <c r="N165" s="1702">
        <f t="shared" si="83"/>
        <v>44167</v>
      </c>
      <c r="O165" s="1702">
        <f t="shared" si="83"/>
        <v>44167</v>
      </c>
      <c r="P165" s="1702">
        <f t="shared" si="83"/>
        <v>44181</v>
      </c>
      <c r="Q165" s="1702">
        <f t="shared" si="83"/>
        <v>44211</v>
      </c>
      <c r="R165" s="1702">
        <f t="shared" si="83"/>
        <v>44211</v>
      </c>
      <c r="S165" s="1702">
        <f t="shared" si="83"/>
        <v>44210</v>
      </c>
      <c r="T165" s="1702">
        <f t="shared" si="84"/>
        <v>44210</v>
      </c>
      <c r="U165" s="1702">
        <f t="shared" si="84"/>
        <v>44231</v>
      </c>
      <c r="V165" s="1702">
        <f t="shared" si="84"/>
        <v>44238</v>
      </c>
      <c r="W165" s="1702">
        <f t="shared" si="84"/>
        <v>44243</v>
      </c>
      <c r="X165" s="1702">
        <f t="shared" si="84"/>
        <v>44246</v>
      </c>
      <c r="Y165" s="1702">
        <f t="shared" si="84"/>
        <v>44271</v>
      </c>
      <c r="Z165" s="1702">
        <f t="shared" si="84"/>
        <v>44291</v>
      </c>
      <c r="AA165" s="1702">
        <f t="shared" si="84"/>
        <v>44319</v>
      </c>
      <c r="AB165" s="1702">
        <f t="shared" si="84"/>
        <v>44322</v>
      </c>
      <c r="AC165" s="1702">
        <f t="shared" si="84"/>
        <v>44336</v>
      </c>
      <c r="AD165" s="1702">
        <f t="shared" si="85"/>
        <v>44357</v>
      </c>
      <c r="AE165" s="1702">
        <f t="shared" si="85"/>
        <v>44364</v>
      </c>
      <c r="AF165" s="1702">
        <f t="shared" si="85"/>
        <v>44369</v>
      </c>
      <c r="AG165" s="1702">
        <f t="shared" si="85"/>
        <v>44372</v>
      </c>
      <c r="AH165" s="1702">
        <f t="shared" si="85"/>
        <v>44397</v>
      </c>
      <c r="AI165" s="1702">
        <f t="shared" si="85"/>
        <v>44417</v>
      </c>
      <c r="AJ165" s="1702">
        <f t="shared" si="85"/>
        <v>44417</v>
      </c>
      <c r="AK165" s="1702">
        <f t="shared" si="85"/>
        <v>44427</v>
      </c>
      <c r="AL165" s="1702">
        <f t="shared" si="85"/>
        <v>44443</v>
      </c>
      <c r="AM165" s="1702">
        <f>AM$163</f>
        <v>44447</v>
      </c>
      <c r="AN165" s="1702">
        <f>AN$163</f>
        <v>44469</v>
      </c>
      <c r="AO165" s="1497">
        <f>$AO$163</f>
        <v>44391</v>
      </c>
      <c r="AP165" s="1444">
        <v>39255</v>
      </c>
      <c r="AQ165" s="1443">
        <v>44481</v>
      </c>
      <c r="AR165" s="1424"/>
      <c r="AS165" s="1424"/>
      <c r="AY165" s="1493"/>
      <c r="AZ165" s="1739"/>
    </row>
    <row r="166" spans="1:52" s="1382" customFormat="1" ht="51.95" customHeight="1" thickBot="1">
      <c r="A166" s="1781"/>
      <c r="B166" s="1385">
        <f>$B$163</f>
        <v>22</v>
      </c>
      <c r="C166" s="1386" t="str">
        <f>$C$163</f>
        <v>У_С</v>
      </c>
      <c r="D166" s="1561" t="str">
        <f t="shared" si="66"/>
        <v>22У_С</v>
      </c>
      <c r="E166" s="1574" t="s">
        <v>437</v>
      </c>
      <c r="F166" s="1575" t="s">
        <v>116</v>
      </c>
      <c r="G166" s="1564" t="str">
        <f>$G$163</f>
        <v>Выполнение строительно-монтажных работ по объектам 00UGD, 02UGD, 03UGD, 04UGD, 05USZ, 01UGD</v>
      </c>
      <c r="H166" s="1576" t="s">
        <v>438</v>
      </c>
      <c r="I166" s="1352"/>
      <c r="J166" s="1702">
        <f t="shared" si="83"/>
        <v>43971</v>
      </c>
      <c r="K166" s="1702">
        <f t="shared" si="83"/>
        <v>43999</v>
      </c>
      <c r="L166" s="1702">
        <f t="shared" si="83"/>
        <v>44048</v>
      </c>
      <c r="M166" s="1702">
        <f t="shared" si="83"/>
        <v>44139</v>
      </c>
      <c r="N166" s="1702">
        <f t="shared" si="83"/>
        <v>44167</v>
      </c>
      <c r="O166" s="1702">
        <f t="shared" si="83"/>
        <v>44167</v>
      </c>
      <c r="P166" s="1702">
        <f t="shared" si="83"/>
        <v>44181</v>
      </c>
      <c r="Q166" s="1702">
        <f t="shared" si="83"/>
        <v>44211</v>
      </c>
      <c r="R166" s="1702">
        <f t="shared" si="83"/>
        <v>44211</v>
      </c>
      <c r="S166" s="1702">
        <f t="shared" si="83"/>
        <v>44210</v>
      </c>
      <c r="T166" s="1702">
        <f t="shared" si="84"/>
        <v>44210</v>
      </c>
      <c r="U166" s="1702">
        <f t="shared" si="84"/>
        <v>44231</v>
      </c>
      <c r="V166" s="1702">
        <f t="shared" si="84"/>
        <v>44238</v>
      </c>
      <c r="W166" s="1702">
        <f t="shared" si="84"/>
        <v>44243</v>
      </c>
      <c r="X166" s="1702">
        <f t="shared" si="84"/>
        <v>44246</v>
      </c>
      <c r="Y166" s="1702">
        <f t="shared" si="84"/>
        <v>44271</v>
      </c>
      <c r="Z166" s="1702">
        <f t="shared" si="84"/>
        <v>44291</v>
      </c>
      <c r="AA166" s="1702">
        <f t="shared" si="84"/>
        <v>44319</v>
      </c>
      <c r="AB166" s="1702">
        <f t="shared" si="84"/>
        <v>44322</v>
      </c>
      <c r="AC166" s="1702">
        <f t="shared" si="84"/>
        <v>44336</v>
      </c>
      <c r="AD166" s="1702">
        <f t="shared" si="85"/>
        <v>44357</v>
      </c>
      <c r="AE166" s="1702">
        <f t="shared" si="85"/>
        <v>44364</v>
      </c>
      <c r="AF166" s="1702">
        <f t="shared" si="85"/>
        <v>44369</v>
      </c>
      <c r="AG166" s="1702">
        <f t="shared" si="85"/>
        <v>44372</v>
      </c>
      <c r="AH166" s="1702">
        <f t="shared" si="85"/>
        <v>44397</v>
      </c>
      <c r="AI166" s="1702">
        <f t="shared" si="85"/>
        <v>44417</v>
      </c>
      <c r="AJ166" s="1702">
        <f t="shared" si="85"/>
        <v>44417</v>
      </c>
      <c r="AK166" s="1702">
        <f t="shared" si="85"/>
        <v>44427</v>
      </c>
      <c r="AL166" s="1702">
        <f t="shared" si="85"/>
        <v>44443</v>
      </c>
      <c r="AM166" s="1702">
        <f>AM$163</f>
        <v>44447</v>
      </c>
      <c r="AN166" s="1702">
        <f>AN$163</f>
        <v>44469</v>
      </c>
      <c r="AO166" s="1497">
        <f>$AO$163</f>
        <v>44391</v>
      </c>
      <c r="AP166" s="1444">
        <v>39255</v>
      </c>
      <c r="AQ166" s="1443">
        <v>44481</v>
      </c>
      <c r="AR166" s="1424"/>
      <c r="AS166" s="1424"/>
      <c r="AY166" s="1493"/>
      <c r="AZ166" s="1739"/>
    </row>
    <row r="167" spans="1:52" s="1382" customFormat="1" ht="51.95" customHeight="1" thickBot="1">
      <c r="A167" s="1781"/>
      <c r="B167" s="1385">
        <f>$B$163</f>
        <v>22</v>
      </c>
      <c r="C167" s="1386" t="str">
        <f>$C$163</f>
        <v>У_С</v>
      </c>
      <c r="D167" s="1561" t="str">
        <f t="shared" si="66"/>
        <v>22У_С</v>
      </c>
      <c r="E167" s="1574" t="s">
        <v>439</v>
      </c>
      <c r="F167" s="1575" t="s">
        <v>116</v>
      </c>
      <c r="G167" s="1564" t="str">
        <f>$G$163</f>
        <v>Выполнение строительно-монтажных работ по объектам 00UGD, 02UGD, 03UGD, 04UGD, 05USZ, 01UGD</v>
      </c>
      <c r="H167" s="1576" t="s">
        <v>440</v>
      </c>
      <c r="I167" s="1352"/>
      <c r="J167" s="1702">
        <f t="shared" si="83"/>
        <v>43971</v>
      </c>
      <c r="K167" s="1702">
        <f t="shared" si="83"/>
        <v>43999</v>
      </c>
      <c r="L167" s="1702">
        <f t="shared" si="83"/>
        <v>44048</v>
      </c>
      <c r="M167" s="1702">
        <f t="shared" si="83"/>
        <v>44139</v>
      </c>
      <c r="N167" s="1702">
        <f t="shared" si="83"/>
        <v>44167</v>
      </c>
      <c r="O167" s="1702">
        <f t="shared" si="83"/>
        <v>44167</v>
      </c>
      <c r="P167" s="1702">
        <f t="shared" si="83"/>
        <v>44181</v>
      </c>
      <c r="Q167" s="1702">
        <f t="shared" si="83"/>
        <v>44211</v>
      </c>
      <c r="R167" s="1702">
        <f t="shared" si="83"/>
        <v>44211</v>
      </c>
      <c r="S167" s="1702">
        <f t="shared" si="83"/>
        <v>44210</v>
      </c>
      <c r="T167" s="1702">
        <f t="shared" si="84"/>
        <v>44210</v>
      </c>
      <c r="U167" s="1702">
        <f t="shared" si="84"/>
        <v>44231</v>
      </c>
      <c r="V167" s="1702">
        <f t="shared" si="84"/>
        <v>44238</v>
      </c>
      <c r="W167" s="1702">
        <f t="shared" si="84"/>
        <v>44243</v>
      </c>
      <c r="X167" s="1702">
        <f t="shared" si="84"/>
        <v>44246</v>
      </c>
      <c r="Y167" s="1702">
        <f t="shared" si="84"/>
        <v>44271</v>
      </c>
      <c r="Z167" s="1702">
        <f t="shared" si="84"/>
        <v>44291</v>
      </c>
      <c r="AA167" s="1702">
        <f t="shared" si="84"/>
        <v>44319</v>
      </c>
      <c r="AB167" s="1702">
        <f t="shared" si="84"/>
        <v>44322</v>
      </c>
      <c r="AC167" s="1702">
        <f t="shared" si="84"/>
        <v>44336</v>
      </c>
      <c r="AD167" s="1702">
        <f t="shared" si="85"/>
        <v>44357</v>
      </c>
      <c r="AE167" s="1702">
        <f t="shared" si="85"/>
        <v>44364</v>
      </c>
      <c r="AF167" s="1702">
        <f t="shared" si="85"/>
        <v>44369</v>
      </c>
      <c r="AG167" s="1702">
        <f t="shared" si="85"/>
        <v>44372</v>
      </c>
      <c r="AH167" s="1702">
        <f t="shared" si="85"/>
        <v>44397</v>
      </c>
      <c r="AI167" s="1702">
        <f t="shared" si="85"/>
        <v>44417</v>
      </c>
      <c r="AJ167" s="1702">
        <f t="shared" si="85"/>
        <v>44417</v>
      </c>
      <c r="AK167" s="1702">
        <f t="shared" si="85"/>
        <v>44427</v>
      </c>
      <c r="AL167" s="1702">
        <f t="shared" si="85"/>
        <v>44443</v>
      </c>
      <c r="AM167" s="1702">
        <f>AM$163</f>
        <v>44447</v>
      </c>
      <c r="AN167" s="1702">
        <f>AN$163</f>
        <v>44469</v>
      </c>
      <c r="AO167" s="1497">
        <f>$AO$163</f>
        <v>44391</v>
      </c>
      <c r="AP167" s="1444">
        <v>39317</v>
      </c>
      <c r="AQ167" s="1443">
        <v>44691</v>
      </c>
      <c r="AR167" s="1424"/>
      <c r="AS167" s="1424"/>
      <c r="AY167" s="1493"/>
      <c r="AZ167" s="1739"/>
    </row>
    <row r="168" spans="1:52" s="1382" customFormat="1" ht="51.95" customHeight="1" thickBot="1">
      <c r="A168" s="1781"/>
      <c r="B168" s="1498">
        <f>$B$163</f>
        <v>22</v>
      </c>
      <c r="C168" s="1499" t="str">
        <f>$C$163</f>
        <v>У_С</v>
      </c>
      <c r="D168" s="1566" t="str">
        <f t="shared" si="66"/>
        <v>22У_С</v>
      </c>
      <c r="E168" s="1577" t="s">
        <v>441</v>
      </c>
      <c r="F168" s="1578" t="s">
        <v>116</v>
      </c>
      <c r="G168" s="1569" t="str">
        <f>$G$163</f>
        <v>Выполнение строительно-монтажных работ по объектам 00UGD, 02UGD, 03UGD, 04UGD, 05USZ, 01UGD</v>
      </c>
      <c r="H168" s="1579" t="s">
        <v>442</v>
      </c>
      <c r="I168" s="1345"/>
      <c r="J168" s="1702">
        <f t="shared" si="83"/>
        <v>43971</v>
      </c>
      <c r="K168" s="1702">
        <f t="shared" si="83"/>
        <v>43999</v>
      </c>
      <c r="L168" s="1702">
        <f t="shared" si="83"/>
        <v>44048</v>
      </c>
      <c r="M168" s="1702">
        <f t="shared" si="83"/>
        <v>44139</v>
      </c>
      <c r="N168" s="1702">
        <f t="shared" si="83"/>
        <v>44167</v>
      </c>
      <c r="O168" s="1702">
        <f t="shared" si="83"/>
        <v>44167</v>
      </c>
      <c r="P168" s="1702">
        <f t="shared" si="83"/>
        <v>44181</v>
      </c>
      <c r="Q168" s="1702">
        <f t="shared" si="83"/>
        <v>44211</v>
      </c>
      <c r="R168" s="1702">
        <f t="shared" si="83"/>
        <v>44211</v>
      </c>
      <c r="S168" s="1702">
        <f t="shared" si="83"/>
        <v>44210</v>
      </c>
      <c r="T168" s="1702">
        <f t="shared" si="84"/>
        <v>44210</v>
      </c>
      <c r="U168" s="1702">
        <f t="shared" si="84"/>
        <v>44231</v>
      </c>
      <c r="V168" s="1702">
        <f t="shared" si="84"/>
        <v>44238</v>
      </c>
      <c r="W168" s="1702">
        <f t="shared" si="84"/>
        <v>44243</v>
      </c>
      <c r="X168" s="1702">
        <f t="shared" si="84"/>
        <v>44246</v>
      </c>
      <c r="Y168" s="1702">
        <f t="shared" si="84"/>
        <v>44271</v>
      </c>
      <c r="Z168" s="1702">
        <f t="shared" si="84"/>
        <v>44291</v>
      </c>
      <c r="AA168" s="1702">
        <f t="shared" si="84"/>
        <v>44319</v>
      </c>
      <c r="AB168" s="1702">
        <f t="shared" si="84"/>
        <v>44322</v>
      </c>
      <c r="AC168" s="1702">
        <f t="shared" si="84"/>
        <v>44336</v>
      </c>
      <c r="AD168" s="1702">
        <f t="shared" si="85"/>
        <v>44357</v>
      </c>
      <c r="AE168" s="1702">
        <f t="shared" si="85"/>
        <v>44364</v>
      </c>
      <c r="AF168" s="1702">
        <f t="shared" si="85"/>
        <v>44369</v>
      </c>
      <c r="AG168" s="1702">
        <f t="shared" si="85"/>
        <v>44372</v>
      </c>
      <c r="AH168" s="1702">
        <f t="shared" si="85"/>
        <v>44397</v>
      </c>
      <c r="AI168" s="1702">
        <f t="shared" si="85"/>
        <v>44417</v>
      </c>
      <c r="AJ168" s="1702">
        <f t="shared" si="85"/>
        <v>44417</v>
      </c>
      <c r="AK168" s="1702">
        <f t="shared" si="85"/>
        <v>44427</v>
      </c>
      <c r="AL168" s="1702">
        <f t="shared" si="85"/>
        <v>44443</v>
      </c>
      <c r="AM168" s="1702">
        <f>AM$163</f>
        <v>44447</v>
      </c>
      <c r="AN168" s="1702">
        <f>AN$163</f>
        <v>44469</v>
      </c>
      <c r="AO168" s="1497">
        <f>$AO$163</f>
        <v>44391</v>
      </c>
      <c r="AP168" s="1445">
        <v>39255</v>
      </c>
      <c r="AQ168" s="1447">
        <v>44481</v>
      </c>
      <c r="AR168" s="1424"/>
      <c r="AS168" s="1424"/>
      <c r="AY168" s="1493"/>
      <c r="AZ168" s="1739"/>
    </row>
    <row r="169" spans="1:52" s="1382" customFormat="1" ht="66.75" thickBot="1">
      <c r="A169" s="1781">
        <f>A163+1</f>
        <v>11</v>
      </c>
      <c r="B169" s="1373">
        <f>B163+1</f>
        <v>23</v>
      </c>
      <c r="C169" s="1374" t="s">
        <v>114</v>
      </c>
      <c r="D169" s="1734" t="str">
        <f t="shared" si="66"/>
        <v>23У_С</v>
      </c>
      <c r="E169" s="1571" t="s">
        <v>443</v>
      </c>
      <c r="F169" s="1590" t="s">
        <v>116</v>
      </c>
      <c r="G169" s="1559" t="str">
        <f>CONCATENATE("Выполнение строительно-монтажных работ по объектам ",,E169,", ",E170,", ",E171,", ",E172,", ",E173)</f>
        <v>Выполнение строительно-монтажных работ по объектам 00UYB, 03UKH, 00USV, 01USZ, 03USZ</v>
      </c>
      <c r="H169" s="1573" t="s">
        <v>444</v>
      </c>
      <c r="I169" s="1339" t="s">
        <v>118</v>
      </c>
      <c r="J169" s="1369">
        <f>IFERROR(VLOOKUP(D169,'ИСХОДНИК-даты-2х'!$D$10:$AI$105,2,0),"-")</f>
        <v>44053</v>
      </c>
      <c r="K169" s="1369">
        <f>IFERROR(VLOOKUP(D169,'ИСХОДНИК-даты-2х'!$D$10:$AI$105,3,0),"-")</f>
        <v>44081</v>
      </c>
      <c r="L169" s="1369">
        <f>IFERROR(VLOOKUP(D169,'ИСХОДНИК-даты-2х'!$D$10:$AI$105,4,0),"-")</f>
        <v>44130</v>
      </c>
      <c r="M169" s="1369">
        <f>IFERROR(VLOOKUP(D169,'ИСХОДНИК-даты-2х'!$D$10:$AI$105,5,0),"-")</f>
        <v>44270</v>
      </c>
      <c r="N169" s="1369">
        <f>IFERROR(VLOOKUP(D169,'ИСХОДНИК-даты-2х'!$D$10:$AI$105,6,0),"-")</f>
        <v>44298</v>
      </c>
      <c r="O169" s="1369">
        <f>IFERROR(VLOOKUP(D169,'ИСХОДНИК-даты-2х'!$D$10:$AI$105,7,0),"-")</f>
        <v>44298</v>
      </c>
      <c r="P169" s="1369">
        <f>IFERROR(VLOOKUP(D169,'ИСХОДНИК-даты-2х'!$D$10:$AI$105,8,0),"-")</f>
        <v>44382</v>
      </c>
      <c r="Q169" s="1369">
        <f>IFERROR(VLOOKUP(D169,'ИСХОДНИК-даты-2х'!$D$10:$AI$105,9,0),"-")</f>
        <v>44412</v>
      </c>
      <c r="R169" s="1369">
        <f>IFERROR(VLOOKUP(D169,'ИСХОДНИК-даты-2х'!$D$10:$AI$105,10,0),"-")</f>
        <v>44412</v>
      </c>
      <c r="S169" s="1369">
        <f>IFERROR(VLOOKUP(D169,'ИСХОДНИК-даты-2х'!$D$10:$AI$105,11,0),"-")</f>
        <v>44411</v>
      </c>
      <c r="T169" s="1369">
        <f>IFERROR(VLOOKUP(D169,'ИСХОДНИК-даты-2х'!$D$10:$AI$105,12,0),"-")</f>
        <v>44411</v>
      </c>
      <c r="U169" s="1369">
        <f>IFERROR(VLOOKUP(D169,'ИСХОДНИК-даты-2х'!$D$10:$AI$105,13,0),"-")</f>
        <v>44432</v>
      </c>
      <c r="V169" s="1369">
        <f>IFERROR(VLOOKUP(D169,'ИСХОДНИК-даты-2х'!$D$10:$AI$105,14,0),"-")</f>
        <v>44439</v>
      </c>
      <c r="W169" s="1369">
        <f>IFERROR(VLOOKUP(D169,'ИСХОДНИК-даты-2х'!$D$10:$AI$105,15,0),"-")</f>
        <v>44442</v>
      </c>
      <c r="X169" s="1369">
        <f>IFERROR(VLOOKUP(D169,'ИСХОДНИК-даты-2х'!$D$10:$AI$105,16,0),"-")</f>
        <v>44447</v>
      </c>
      <c r="Y169" s="1369">
        <f>IFERROR(VLOOKUP(D169,'ИСХОДНИК-даты-2х'!$D$10:$AI$105,17,0),"-")</f>
        <v>44472</v>
      </c>
      <c r="Z169" s="1369">
        <f>IFERROR(VLOOKUP(D169,'ИСХОДНИК-даты-2х'!$D$10:$AI$105,18,0),"-")</f>
        <v>44492</v>
      </c>
      <c r="AA169" s="1369">
        <f>IFERROR(VLOOKUP(D169,'ИСХОДНИК-даты-2х'!$D$10:$AI$105,19,0),"-")</f>
        <v>44519</v>
      </c>
      <c r="AB169" s="1369">
        <f>IFERROR(VLOOKUP(D169,'ИСХОДНИК-даты-2х'!$D$10:$AI$105,20,0),"-")</f>
        <v>44524</v>
      </c>
      <c r="AC169" s="1369">
        <f>IFERROR(VLOOKUP(D169,'ИСХОДНИК-даты-2х'!$D$10:$AI$105,21,0),"-")</f>
        <v>44538</v>
      </c>
      <c r="AD169" s="1369">
        <f>IFERROR(VLOOKUP(D169,'ИСХОДНИК-даты-2х'!$D$10:$AI$105,22,0),"-")</f>
        <v>44559</v>
      </c>
      <c r="AE169" s="1369">
        <f>IFERROR(VLOOKUP(D169,'ИСХОДНИК-даты-2х'!$D$10:$AI$105,23,0),"-")</f>
        <v>44566</v>
      </c>
      <c r="AF169" s="1369">
        <f>IFERROR(VLOOKUP(D169,'ИСХОДНИК-даты-2х'!$D$10:$AI$105,24,0),"-")</f>
        <v>44571</v>
      </c>
      <c r="AG169" s="1369">
        <f>IFERROR(VLOOKUP(D169,'ИСХОДНИК-даты-2х'!$D$10:$AI$105,25,0),"-")</f>
        <v>44574</v>
      </c>
      <c r="AH169" s="1340">
        <f>IFERROR(VLOOKUP(D169,'ИСХОДНИК-даты-2х'!$D$10:$AI$105,26,0),"-")</f>
        <v>44599</v>
      </c>
      <c r="AI169" s="1340">
        <f>IFERROR(VLOOKUP(D169,'ИСХОДНИК-даты-2х'!$D$10:$AI$105,27,0),"-")</f>
        <v>44619</v>
      </c>
      <c r="AJ169" s="1340">
        <f>IFERROR(VLOOKUP(D169,'ИСХОДНИК-даты-2х'!$D$10:$AI$105,28,0),"-")</f>
        <v>44619</v>
      </c>
      <c r="AK169" s="1370">
        <f>IFERROR(VLOOKUP(D169,'ИСХОДНИК-даты-2х'!$D$10:$AI$105,29,0),"-")</f>
        <v>44629</v>
      </c>
      <c r="AL169" s="1370">
        <f>IFERROR(VLOOKUP(D169,'ИСХОДНИК-даты-2х'!$D$10:$AI$105,30,0),"-")</f>
        <v>44645</v>
      </c>
      <c r="AM169" s="1371">
        <f>IFERROR(VLOOKUP(D169,'ИСХОДНИК-даты-2х'!$D$10:$AI$105,31,0),"-")</f>
        <v>44649</v>
      </c>
      <c r="AN169" s="1729">
        <v>44652</v>
      </c>
      <c r="AO169" s="1387">
        <v>44455</v>
      </c>
      <c r="AP169" s="1380">
        <v>35825</v>
      </c>
      <c r="AQ169" s="1381">
        <v>44354</v>
      </c>
      <c r="AR169" s="1424">
        <f>VLOOKUP(AP169,Schedule!$B$2:$F$14923,5,0)</f>
        <v>44314</v>
      </c>
      <c r="AS169" s="1424">
        <f>AR169+365</f>
        <v>44679</v>
      </c>
      <c r="AT169" s="1425">
        <f>MIN(AS169:AS173)</f>
        <v>44569</v>
      </c>
      <c r="AU169" s="1426">
        <f>AM169+30</f>
        <v>44679</v>
      </c>
      <c r="AV169" s="1732">
        <f>AT169-AM169</f>
        <v>-80</v>
      </c>
      <c r="AW169" s="1383" t="s">
        <v>119</v>
      </c>
      <c r="AX169" s="1720">
        <v>44652</v>
      </c>
      <c r="AY169" s="1730" t="s">
        <v>28732</v>
      </c>
      <c r="AZ169" s="1739">
        <f>AN169-AM169</f>
        <v>3</v>
      </c>
    </row>
    <row r="170" spans="1:52" s="1382" customFormat="1" ht="51.95" customHeight="1" thickBot="1">
      <c r="A170" s="1781"/>
      <c r="B170" s="1385">
        <f>$B$169</f>
        <v>23</v>
      </c>
      <c r="C170" s="1386" t="str">
        <f>$C$169</f>
        <v>У_С</v>
      </c>
      <c r="D170" s="1581" t="str">
        <f t="shared" si="66"/>
        <v>23У_С</v>
      </c>
      <c r="E170" s="1574" t="s">
        <v>445</v>
      </c>
      <c r="F170" s="1585" t="s">
        <v>116</v>
      </c>
      <c r="G170" s="1564" t="str">
        <f>$G$169</f>
        <v>Выполнение строительно-монтажных работ по объектам 00UYB, 03UKH, 00USV, 01USZ, 03USZ</v>
      </c>
      <c r="H170" s="1576" t="s">
        <v>446</v>
      </c>
      <c r="I170" s="1352"/>
      <c r="J170" s="1702">
        <f t="shared" ref="J170:S173" si="86">J$169</f>
        <v>44053</v>
      </c>
      <c r="K170" s="1702">
        <f t="shared" si="86"/>
        <v>44081</v>
      </c>
      <c r="L170" s="1702">
        <f t="shared" si="86"/>
        <v>44130</v>
      </c>
      <c r="M170" s="1702">
        <f t="shared" si="86"/>
        <v>44270</v>
      </c>
      <c r="N170" s="1702">
        <f t="shared" si="86"/>
        <v>44298</v>
      </c>
      <c r="O170" s="1702">
        <f t="shared" si="86"/>
        <v>44298</v>
      </c>
      <c r="P170" s="1702">
        <f t="shared" si="86"/>
        <v>44382</v>
      </c>
      <c r="Q170" s="1702">
        <f t="shared" si="86"/>
        <v>44412</v>
      </c>
      <c r="R170" s="1702">
        <f t="shared" si="86"/>
        <v>44412</v>
      </c>
      <c r="S170" s="1702">
        <f t="shared" si="86"/>
        <v>44411</v>
      </c>
      <c r="T170" s="1702">
        <f t="shared" ref="T170:AC173" si="87">T$169</f>
        <v>44411</v>
      </c>
      <c r="U170" s="1702">
        <f t="shared" si="87"/>
        <v>44432</v>
      </c>
      <c r="V170" s="1702">
        <f t="shared" si="87"/>
        <v>44439</v>
      </c>
      <c r="W170" s="1702">
        <f t="shared" si="87"/>
        <v>44442</v>
      </c>
      <c r="X170" s="1702">
        <f t="shared" si="87"/>
        <v>44447</v>
      </c>
      <c r="Y170" s="1702">
        <f t="shared" si="87"/>
        <v>44472</v>
      </c>
      <c r="Z170" s="1702">
        <f t="shared" si="87"/>
        <v>44492</v>
      </c>
      <c r="AA170" s="1702">
        <f t="shared" si="87"/>
        <v>44519</v>
      </c>
      <c r="AB170" s="1702">
        <f t="shared" si="87"/>
        <v>44524</v>
      </c>
      <c r="AC170" s="1702">
        <f t="shared" si="87"/>
        <v>44538</v>
      </c>
      <c r="AD170" s="1702">
        <f t="shared" ref="AD170:AN173" si="88">AD$169</f>
        <v>44559</v>
      </c>
      <c r="AE170" s="1702">
        <f t="shared" si="88"/>
        <v>44566</v>
      </c>
      <c r="AF170" s="1702">
        <f t="shared" si="88"/>
        <v>44571</v>
      </c>
      <c r="AG170" s="1702">
        <f t="shared" si="88"/>
        <v>44574</v>
      </c>
      <c r="AH170" s="1702">
        <f t="shared" si="88"/>
        <v>44599</v>
      </c>
      <c r="AI170" s="1702">
        <f t="shared" si="88"/>
        <v>44619</v>
      </c>
      <c r="AJ170" s="1702">
        <f t="shared" si="88"/>
        <v>44619</v>
      </c>
      <c r="AK170" s="1702">
        <f t="shared" si="88"/>
        <v>44629</v>
      </c>
      <c r="AL170" s="1702">
        <f t="shared" si="88"/>
        <v>44645</v>
      </c>
      <c r="AM170" s="1702">
        <f t="shared" si="88"/>
        <v>44649</v>
      </c>
      <c r="AN170" s="1702">
        <f t="shared" si="88"/>
        <v>44652</v>
      </c>
      <c r="AO170" s="1497">
        <f>$AO$169</f>
        <v>44455</v>
      </c>
      <c r="AP170" s="1444">
        <v>37138</v>
      </c>
      <c r="AQ170" s="1443">
        <v>45398</v>
      </c>
      <c r="AR170" s="1424">
        <f>VLOOKUP(AP170,Schedule!$B$2:$F$14923,5,0)</f>
        <v>45094</v>
      </c>
      <c r="AS170" s="1424">
        <f>AR170+365</f>
        <v>45459</v>
      </c>
      <c r="AY170" s="1493"/>
      <c r="AZ170" s="1739"/>
    </row>
    <row r="171" spans="1:52" s="1382" customFormat="1" ht="51.95" customHeight="1" thickBot="1">
      <c r="A171" s="1781"/>
      <c r="B171" s="1385">
        <f>$B$169</f>
        <v>23</v>
      </c>
      <c r="C171" s="1386" t="str">
        <f>$C$169</f>
        <v>У_С</v>
      </c>
      <c r="D171" s="1581" t="str">
        <f t="shared" si="66"/>
        <v>23У_С</v>
      </c>
      <c r="E171" s="1574" t="s">
        <v>447</v>
      </c>
      <c r="F171" s="1585" t="s">
        <v>116</v>
      </c>
      <c r="G171" s="1564" t="str">
        <f>$G$169</f>
        <v>Выполнение строительно-монтажных работ по объектам 00UYB, 03UKH, 00USV, 01USZ, 03USZ</v>
      </c>
      <c r="H171" s="1576" t="s">
        <v>448</v>
      </c>
      <c r="I171" s="1352"/>
      <c r="J171" s="1702">
        <f t="shared" si="86"/>
        <v>44053</v>
      </c>
      <c r="K171" s="1702">
        <f t="shared" si="86"/>
        <v>44081</v>
      </c>
      <c r="L171" s="1702">
        <f t="shared" si="86"/>
        <v>44130</v>
      </c>
      <c r="M171" s="1702">
        <f t="shared" si="86"/>
        <v>44270</v>
      </c>
      <c r="N171" s="1702">
        <f t="shared" si="86"/>
        <v>44298</v>
      </c>
      <c r="O171" s="1702">
        <f t="shared" si="86"/>
        <v>44298</v>
      </c>
      <c r="P171" s="1702">
        <f t="shared" si="86"/>
        <v>44382</v>
      </c>
      <c r="Q171" s="1702">
        <f t="shared" si="86"/>
        <v>44412</v>
      </c>
      <c r="R171" s="1702">
        <f t="shared" si="86"/>
        <v>44412</v>
      </c>
      <c r="S171" s="1702">
        <f t="shared" si="86"/>
        <v>44411</v>
      </c>
      <c r="T171" s="1702">
        <f t="shared" si="87"/>
        <v>44411</v>
      </c>
      <c r="U171" s="1702">
        <f t="shared" si="87"/>
        <v>44432</v>
      </c>
      <c r="V171" s="1702">
        <f t="shared" si="87"/>
        <v>44439</v>
      </c>
      <c r="W171" s="1702">
        <f t="shared" si="87"/>
        <v>44442</v>
      </c>
      <c r="X171" s="1702">
        <f t="shared" si="87"/>
        <v>44447</v>
      </c>
      <c r="Y171" s="1702">
        <f t="shared" si="87"/>
        <v>44472</v>
      </c>
      <c r="Z171" s="1702">
        <f t="shared" si="87"/>
        <v>44492</v>
      </c>
      <c r="AA171" s="1702">
        <f t="shared" si="87"/>
        <v>44519</v>
      </c>
      <c r="AB171" s="1702">
        <f t="shared" si="87"/>
        <v>44524</v>
      </c>
      <c r="AC171" s="1702">
        <f t="shared" si="87"/>
        <v>44538</v>
      </c>
      <c r="AD171" s="1702">
        <f t="shared" si="88"/>
        <v>44559</v>
      </c>
      <c r="AE171" s="1702">
        <f t="shared" si="88"/>
        <v>44566</v>
      </c>
      <c r="AF171" s="1702">
        <f t="shared" si="88"/>
        <v>44571</v>
      </c>
      <c r="AG171" s="1702">
        <f t="shared" si="88"/>
        <v>44574</v>
      </c>
      <c r="AH171" s="1702">
        <f t="shared" si="88"/>
        <v>44599</v>
      </c>
      <c r="AI171" s="1702">
        <f t="shared" si="88"/>
        <v>44619</v>
      </c>
      <c r="AJ171" s="1702">
        <f t="shared" si="88"/>
        <v>44619</v>
      </c>
      <c r="AK171" s="1702">
        <f t="shared" si="88"/>
        <v>44629</v>
      </c>
      <c r="AL171" s="1702">
        <f t="shared" si="88"/>
        <v>44645</v>
      </c>
      <c r="AM171" s="1702">
        <f t="shared" si="88"/>
        <v>44649</v>
      </c>
      <c r="AN171" s="1702">
        <f t="shared" si="88"/>
        <v>44652</v>
      </c>
      <c r="AO171" s="1497">
        <f>$AO$169</f>
        <v>44455</v>
      </c>
      <c r="AP171" s="1444">
        <v>36479</v>
      </c>
      <c r="AQ171" s="1443">
        <v>44598</v>
      </c>
      <c r="AR171" s="1424">
        <f>VLOOKUP(AP171,Schedule!$B$2:$F$14923,5,0)</f>
        <v>44204</v>
      </c>
      <c r="AS171" s="1424">
        <f>AR171+365</f>
        <v>44569</v>
      </c>
      <c r="AY171" s="1493"/>
      <c r="AZ171" s="1739"/>
    </row>
    <row r="172" spans="1:52" s="1382" customFormat="1" ht="51.95" customHeight="1" thickBot="1">
      <c r="A172" s="1781"/>
      <c r="B172" s="1385">
        <f>$B$169</f>
        <v>23</v>
      </c>
      <c r="C172" s="1386" t="str">
        <f>$C$169</f>
        <v>У_С</v>
      </c>
      <c r="D172" s="1581" t="str">
        <f t="shared" si="66"/>
        <v>23У_С</v>
      </c>
      <c r="E172" s="1574" t="s">
        <v>449</v>
      </c>
      <c r="F172" s="1585" t="s">
        <v>116</v>
      </c>
      <c r="G172" s="1564" t="str">
        <f>$G$169</f>
        <v>Выполнение строительно-монтажных работ по объектам 00UYB, 03UKH, 00USV, 01USZ, 03USZ</v>
      </c>
      <c r="H172" s="1576" t="s">
        <v>450</v>
      </c>
      <c r="I172" s="1352"/>
      <c r="J172" s="1702">
        <f t="shared" si="86"/>
        <v>44053</v>
      </c>
      <c r="K172" s="1702">
        <f t="shared" si="86"/>
        <v>44081</v>
      </c>
      <c r="L172" s="1702">
        <f t="shared" si="86"/>
        <v>44130</v>
      </c>
      <c r="M172" s="1702">
        <f t="shared" si="86"/>
        <v>44270</v>
      </c>
      <c r="N172" s="1702">
        <f t="shared" si="86"/>
        <v>44298</v>
      </c>
      <c r="O172" s="1702">
        <f t="shared" si="86"/>
        <v>44298</v>
      </c>
      <c r="P172" s="1702">
        <f t="shared" si="86"/>
        <v>44382</v>
      </c>
      <c r="Q172" s="1702">
        <f t="shared" si="86"/>
        <v>44412</v>
      </c>
      <c r="R172" s="1702">
        <f t="shared" si="86"/>
        <v>44412</v>
      </c>
      <c r="S172" s="1702">
        <f t="shared" si="86"/>
        <v>44411</v>
      </c>
      <c r="T172" s="1702">
        <f t="shared" si="87"/>
        <v>44411</v>
      </c>
      <c r="U172" s="1702">
        <f t="shared" si="87"/>
        <v>44432</v>
      </c>
      <c r="V172" s="1702">
        <f t="shared" si="87"/>
        <v>44439</v>
      </c>
      <c r="W172" s="1702">
        <f t="shared" si="87"/>
        <v>44442</v>
      </c>
      <c r="X172" s="1702">
        <f t="shared" si="87"/>
        <v>44447</v>
      </c>
      <c r="Y172" s="1702">
        <f t="shared" si="87"/>
        <v>44472</v>
      </c>
      <c r="Z172" s="1702">
        <f t="shared" si="87"/>
        <v>44492</v>
      </c>
      <c r="AA172" s="1702">
        <f t="shared" si="87"/>
        <v>44519</v>
      </c>
      <c r="AB172" s="1702">
        <f t="shared" si="87"/>
        <v>44524</v>
      </c>
      <c r="AC172" s="1702">
        <f t="shared" si="87"/>
        <v>44538</v>
      </c>
      <c r="AD172" s="1702">
        <f t="shared" si="88"/>
        <v>44559</v>
      </c>
      <c r="AE172" s="1702">
        <f t="shared" si="88"/>
        <v>44566</v>
      </c>
      <c r="AF172" s="1702">
        <f t="shared" si="88"/>
        <v>44571</v>
      </c>
      <c r="AG172" s="1702">
        <f t="shared" si="88"/>
        <v>44574</v>
      </c>
      <c r="AH172" s="1702">
        <f t="shared" si="88"/>
        <v>44599</v>
      </c>
      <c r="AI172" s="1702">
        <f t="shared" si="88"/>
        <v>44619</v>
      </c>
      <c r="AJ172" s="1702">
        <f t="shared" si="88"/>
        <v>44619</v>
      </c>
      <c r="AK172" s="1702">
        <f t="shared" si="88"/>
        <v>44629</v>
      </c>
      <c r="AL172" s="1702">
        <f t="shared" si="88"/>
        <v>44645</v>
      </c>
      <c r="AM172" s="1702">
        <f t="shared" si="88"/>
        <v>44649</v>
      </c>
      <c r="AN172" s="1702">
        <f t="shared" si="88"/>
        <v>44652</v>
      </c>
      <c r="AO172" s="1497">
        <f>$AO$169</f>
        <v>44455</v>
      </c>
      <c r="AP172" s="1444">
        <v>39264</v>
      </c>
      <c r="AQ172" s="1443">
        <v>44688</v>
      </c>
      <c r="AR172" s="1424"/>
      <c r="AS172" s="1424"/>
      <c r="AY172" s="1493"/>
      <c r="AZ172" s="1739"/>
    </row>
    <row r="173" spans="1:52" s="1382" customFormat="1" ht="51.95" customHeight="1" thickBot="1">
      <c r="A173" s="1781"/>
      <c r="B173" s="1498">
        <f>$B$169</f>
        <v>23</v>
      </c>
      <c r="C173" s="1499" t="str">
        <f>$C$169</f>
        <v>У_С</v>
      </c>
      <c r="D173" s="1589" t="str">
        <f t="shared" si="66"/>
        <v>23У_С</v>
      </c>
      <c r="E173" s="1577" t="s">
        <v>451</v>
      </c>
      <c r="F173" s="1591" t="s">
        <v>116</v>
      </c>
      <c r="G173" s="1569" t="str">
        <f>$G$169</f>
        <v>Выполнение строительно-монтажных работ по объектам 00UYB, 03UKH, 00USV, 01USZ, 03USZ</v>
      </c>
      <c r="H173" s="1579" t="s">
        <v>452</v>
      </c>
      <c r="I173" s="1345"/>
      <c r="J173" s="1702">
        <f t="shared" si="86"/>
        <v>44053</v>
      </c>
      <c r="K173" s="1702">
        <f t="shared" si="86"/>
        <v>44081</v>
      </c>
      <c r="L173" s="1702">
        <f t="shared" si="86"/>
        <v>44130</v>
      </c>
      <c r="M173" s="1702">
        <f t="shared" si="86"/>
        <v>44270</v>
      </c>
      <c r="N173" s="1702">
        <f t="shared" si="86"/>
        <v>44298</v>
      </c>
      <c r="O173" s="1702">
        <f t="shared" si="86"/>
        <v>44298</v>
      </c>
      <c r="P173" s="1702">
        <f t="shared" si="86"/>
        <v>44382</v>
      </c>
      <c r="Q173" s="1702">
        <f t="shared" si="86"/>
        <v>44412</v>
      </c>
      <c r="R173" s="1702">
        <f t="shared" si="86"/>
        <v>44412</v>
      </c>
      <c r="S173" s="1702">
        <f t="shared" si="86"/>
        <v>44411</v>
      </c>
      <c r="T173" s="1702">
        <f t="shared" si="87"/>
        <v>44411</v>
      </c>
      <c r="U173" s="1702">
        <f t="shared" si="87"/>
        <v>44432</v>
      </c>
      <c r="V173" s="1702">
        <f t="shared" si="87"/>
        <v>44439</v>
      </c>
      <c r="W173" s="1702">
        <f t="shared" si="87"/>
        <v>44442</v>
      </c>
      <c r="X173" s="1702">
        <f t="shared" si="87"/>
        <v>44447</v>
      </c>
      <c r="Y173" s="1702">
        <f t="shared" si="87"/>
        <v>44472</v>
      </c>
      <c r="Z173" s="1702">
        <f t="shared" si="87"/>
        <v>44492</v>
      </c>
      <c r="AA173" s="1702">
        <f t="shared" si="87"/>
        <v>44519</v>
      </c>
      <c r="AB173" s="1702">
        <f t="shared" si="87"/>
        <v>44524</v>
      </c>
      <c r="AC173" s="1702">
        <f t="shared" si="87"/>
        <v>44538</v>
      </c>
      <c r="AD173" s="1702">
        <f t="shared" si="88"/>
        <v>44559</v>
      </c>
      <c r="AE173" s="1702">
        <f t="shared" si="88"/>
        <v>44566</v>
      </c>
      <c r="AF173" s="1702">
        <f t="shared" si="88"/>
        <v>44571</v>
      </c>
      <c r="AG173" s="1702">
        <f t="shared" si="88"/>
        <v>44574</v>
      </c>
      <c r="AH173" s="1702">
        <f t="shared" si="88"/>
        <v>44599</v>
      </c>
      <c r="AI173" s="1702">
        <f t="shared" si="88"/>
        <v>44619</v>
      </c>
      <c r="AJ173" s="1702">
        <f t="shared" si="88"/>
        <v>44619</v>
      </c>
      <c r="AK173" s="1702">
        <f t="shared" si="88"/>
        <v>44629</v>
      </c>
      <c r="AL173" s="1702">
        <f t="shared" si="88"/>
        <v>44645</v>
      </c>
      <c r="AM173" s="1702">
        <f t="shared" si="88"/>
        <v>44649</v>
      </c>
      <c r="AN173" s="1702">
        <f t="shared" si="88"/>
        <v>44652</v>
      </c>
      <c r="AO173" s="1497">
        <f>$AO$169</f>
        <v>44455</v>
      </c>
      <c r="AP173" s="1445">
        <v>39297</v>
      </c>
      <c r="AQ173" s="1447">
        <v>44494</v>
      </c>
      <c r="AR173" s="1424"/>
      <c r="AS173" s="1424"/>
      <c r="AY173" s="1493"/>
      <c r="AZ173" s="1739"/>
    </row>
    <row r="174" spans="1:52" s="1382" customFormat="1" ht="126" customHeight="1" thickBot="1">
      <c r="A174" s="1781">
        <f>A169+1</f>
        <v>12</v>
      </c>
      <c r="B174" s="1373">
        <f>B169+1</f>
        <v>24</v>
      </c>
      <c r="C174" s="1374" t="s">
        <v>114</v>
      </c>
      <c r="D174" s="1580" t="str">
        <f t="shared" si="66"/>
        <v>24У_С</v>
      </c>
      <c r="E174" s="1571" t="s">
        <v>453</v>
      </c>
      <c r="F174" s="1590" t="s">
        <v>116</v>
      </c>
      <c r="G174" s="1559" t="str">
        <f>CONCATENATE("Выполнение строительно-монтажных работ по объектам ",,E174,", ",E175,", ",E176,", ",E177,", ",E178,", ",E179,", ",E180,", ",E181,", ",E182,", ",E183,", ",E184,", ",E185,", ",E186,", ",E187,", ",E188,", ",E189,", ",E190)</f>
        <v>Выполнение строительно-монтажных работ по объектам 00UEJ, 01UEK, 02UEK, 00USE, 02UZJ, 08USZ, 01UEH, 02UEH, 03UEH, 04UEH, 05UEH, 00UEL, 08UTZ, 09UTZ, 05UTZ, 01UTZ, 09USZ</v>
      </c>
      <c r="H174" s="1573" t="s">
        <v>454</v>
      </c>
      <c r="I174" s="1339" t="s">
        <v>118</v>
      </c>
      <c r="J174" s="1369">
        <f>IFERROR(VLOOKUP(D174,'ИСХОДНИК-даты-2х'!$D$10:$AI$105,2,0),"-")</f>
        <v>44188</v>
      </c>
      <c r="K174" s="1369">
        <f>IFERROR(VLOOKUP(D174,'ИСХОДНИК-даты-2х'!$D$10:$AI$105,3,0),"-")</f>
        <v>44216</v>
      </c>
      <c r="L174" s="1369">
        <f>IFERROR(VLOOKUP(D174,'ИСХОДНИК-даты-2х'!$D$10:$AI$105,4,0),"-")</f>
        <v>44265</v>
      </c>
      <c r="M174" s="1369">
        <f>IFERROR(VLOOKUP(D174,'ИСХОДНИК-даты-2х'!$D$10:$AI$105,5,0),"-")</f>
        <v>44316</v>
      </c>
      <c r="N174" s="1369">
        <f>IFERROR(VLOOKUP(D174,'ИСХОДНИК-даты-2х'!$D$10:$AI$105,6,0),"-")</f>
        <v>44344</v>
      </c>
      <c r="O174" s="1369">
        <f>IFERROR(VLOOKUP(D174,'ИСХОДНИК-даты-2х'!$D$10:$AI$105,7,0),"-")</f>
        <v>44344</v>
      </c>
      <c r="P174" s="1369">
        <f>IFERROR(VLOOKUP(D174,'ИСХОДНИК-даты-2х'!$D$10:$AI$105,8,0),"-")</f>
        <v>44382</v>
      </c>
      <c r="Q174" s="1369">
        <f>IFERROR(VLOOKUP(D174,'ИСХОДНИК-даты-2х'!$D$10:$AI$105,9,0),"-")</f>
        <v>44412</v>
      </c>
      <c r="R174" s="1369">
        <f>IFERROR(VLOOKUP(D174,'ИСХОДНИК-даты-2х'!$D$10:$AI$105,10,0),"-")</f>
        <v>44412</v>
      </c>
      <c r="S174" s="1369">
        <f>IFERROR(VLOOKUP(D174,'ИСХОДНИК-даты-2х'!$D$10:$AI$105,11,0),"-")</f>
        <v>44411</v>
      </c>
      <c r="T174" s="1369">
        <f>IFERROR(VLOOKUP(D174,'ИСХОДНИК-даты-2х'!$D$10:$AI$105,12,0),"-")</f>
        <v>44411</v>
      </c>
      <c r="U174" s="1369">
        <f>IFERROR(VLOOKUP(D174,'ИСХОДНИК-даты-2х'!$D$10:$AI$105,13,0),"-")</f>
        <v>44432</v>
      </c>
      <c r="V174" s="1369">
        <f>IFERROR(VLOOKUP(D174,'ИСХОДНИК-даты-2х'!$D$10:$AI$105,14,0),"-")</f>
        <v>44439</v>
      </c>
      <c r="W174" s="1369">
        <f>IFERROR(VLOOKUP(D174,'ИСХОДНИК-даты-2х'!$D$10:$AI$105,15,0),"-")</f>
        <v>44442</v>
      </c>
      <c r="X174" s="1369">
        <f>IFERROR(VLOOKUP(D174,'ИСХОДНИК-даты-2х'!$D$10:$AI$105,16,0),"-")</f>
        <v>44447</v>
      </c>
      <c r="Y174" s="1369">
        <f>IFERROR(VLOOKUP(D174,'ИСХОДНИК-даты-2х'!$D$10:$AI$105,17,0),"-")</f>
        <v>44472</v>
      </c>
      <c r="Z174" s="1369">
        <f>IFERROR(VLOOKUP(D174,'ИСХОДНИК-даты-2х'!$D$10:$AI$105,18,0),"-")</f>
        <v>44492</v>
      </c>
      <c r="AA174" s="1369">
        <f>IFERROR(VLOOKUP(D174,'ИСХОДНИК-даты-2х'!$D$10:$AI$105,19,0),"-")</f>
        <v>44519</v>
      </c>
      <c r="AB174" s="1369">
        <f>IFERROR(VLOOKUP(D174,'ИСХОДНИК-даты-2х'!$D$10:$AI$105,20,0),"-")</f>
        <v>44524</v>
      </c>
      <c r="AC174" s="1369">
        <f>IFERROR(VLOOKUP(D174,'ИСХОДНИК-даты-2х'!$D$10:$AI$105,21,0),"-")</f>
        <v>44538</v>
      </c>
      <c r="AD174" s="1369">
        <f>IFERROR(VLOOKUP(D174,'ИСХОДНИК-даты-2х'!$D$10:$AI$105,22,0),"-")</f>
        <v>44559</v>
      </c>
      <c r="AE174" s="1369">
        <f>IFERROR(VLOOKUP(D174,'ИСХОДНИК-даты-2х'!$D$10:$AI$105,23,0),"-")</f>
        <v>44566</v>
      </c>
      <c r="AF174" s="1369">
        <f>IFERROR(VLOOKUP(D174,'ИСХОДНИК-даты-2х'!$D$10:$AI$105,24,0),"-")</f>
        <v>44571</v>
      </c>
      <c r="AG174" s="1369">
        <f>IFERROR(VLOOKUP(D174,'ИСХОДНИК-даты-2х'!$D$10:$AI$105,25,0),"-")</f>
        <v>44574</v>
      </c>
      <c r="AH174" s="1340">
        <f>IFERROR(VLOOKUP(D174,'ИСХОДНИК-даты-2х'!$D$10:$AI$105,26,0),"-")</f>
        <v>44599</v>
      </c>
      <c r="AI174" s="1340">
        <f>IFERROR(VLOOKUP(D174,'ИСХОДНИК-даты-2х'!$D$10:$AI$105,27,0),"-")</f>
        <v>44619</v>
      </c>
      <c r="AJ174" s="1340">
        <f>IFERROR(VLOOKUP(D174,'ИСХОДНИК-даты-2х'!$D$10:$AI$105,28,0),"-")</f>
        <v>44619</v>
      </c>
      <c r="AK174" s="1370">
        <f>IFERROR(VLOOKUP(D174,'ИСХОДНИК-даты-2х'!$D$10:$AI$105,29,0),"-")</f>
        <v>44629</v>
      </c>
      <c r="AL174" s="1370">
        <f>IFERROR(VLOOKUP(D174,'ИСХОДНИК-даты-2х'!$D$10:$AI$105,30,0),"-")</f>
        <v>44645</v>
      </c>
      <c r="AM174" s="1371">
        <f>IFERROR(VLOOKUP(D174,'ИСХОДНИК-даты-2х'!$D$10:$AI$105,31,0),"-")</f>
        <v>44649</v>
      </c>
      <c r="AN174" s="1372">
        <v>44676</v>
      </c>
      <c r="AO174" s="1387">
        <v>44608</v>
      </c>
      <c r="AP174" s="1380">
        <v>36694</v>
      </c>
      <c r="AQ174" s="1381">
        <v>44608</v>
      </c>
      <c r="AR174" s="1424">
        <f>VLOOKUP(AP174,Schedule!$B$2:$F$14923,5,0)</f>
        <v>44442</v>
      </c>
      <c r="AS174" s="1424">
        <f>AR174+365</f>
        <v>44807</v>
      </c>
      <c r="AT174" s="1425">
        <f>MIN(AS174:AS190)</f>
        <v>44676</v>
      </c>
      <c r="AU174" s="1426">
        <f>AM174+30</f>
        <v>44679</v>
      </c>
      <c r="AV174" s="1732">
        <f>AT174-AM174</f>
        <v>27</v>
      </c>
      <c r="AW174" s="1383" t="s">
        <v>119</v>
      </c>
      <c r="AX174" s="1383">
        <v>44676</v>
      </c>
      <c r="AY174" s="1354" t="s">
        <v>120</v>
      </c>
      <c r="AZ174" s="1739">
        <f>AN174-AM174</f>
        <v>27</v>
      </c>
    </row>
    <row r="175" spans="1:52" s="1382" customFormat="1" ht="51.95" customHeight="1" thickBot="1">
      <c r="A175" s="1781"/>
      <c r="B175" s="1385">
        <f t="shared" ref="B175:B190" si="89">$B$174</f>
        <v>24</v>
      </c>
      <c r="C175" s="1386" t="str">
        <f t="shared" ref="C175:C190" si="90">$C$174</f>
        <v>У_С</v>
      </c>
      <c r="D175" s="1581" t="str">
        <f t="shared" si="66"/>
        <v>24У_С</v>
      </c>
      <c r="E175" s="1574" t="s">
        <v>455</v>
      </c>
      <c r="F175" s="1585" t="s">
        <v>116</v>
      </c>
      <c r="G175" s="1564" t="str">
        <f t="shared" ref="G175:G190" si="91">$G$174</f>
        <v>Выполнение строительно-монтажных работ по объектам 00UEJ, 01UEK, 02UEK, 00USE, 02UZJ, 08USZ, 01UEH, 02UEH, 03UEH, 04UEH, 05UEH, 00UEL, 08UTZ, 09UTZ, 05UTZ, 01UTZ, 09USZ</v>
      </c>
      <c r="H175" s="1576" t="s">
        <v>456</v>
      </c>
      <c r="I175" s="1352"/>
      <c r="J175" s="1702">
        <f t="shared" ref="J175:S184" si="92">J$174</f>
        <v>44188</v>
      </c>
      <c r="K175" s="1702">
        <f t="shared" si="92"/>
        <v>44216</v>
      </c>
      <c r="L175" s="1702">
        <f t="shared" si="92"/>
        <v>44265</v>
      </c>
      <c r="M175" s="1702">
        <f t="shared" si="92"/>
        <v>44316</v>
      </c>
      <c r="N175" s="1702">
        <f t="shared" si="92"/>
        <v>44344</v>
      </c>
      <c r="O175" s="1702">
        <f t="shared" si="92"/>
        <v>44344</v>
      </c>
      <c r="P175" s="1702">
        <f t="shared" si="92"/>
        <v>44382</v>
      </c>
      <c r="Q175" s="1702">
        <f t="shared" si="92"/>
        <v>44412</v>
      </c>
      <c r="R175" s="1702">
        <f t="shared" si="92"/>
        <v>44412</v>
      </c>
      <c r="S175" s="1702">
        <f t="shared" si="92"/>
        <v>44411</v>
      </c>
      <c r="T175" s="1702">
        <f t="shared" ref="T175:AC184" si="93">T$174</f>
        <v>44411</v>
      </c>
      <c r="U175" s="1702">
        <f t="shared" si="93"/>
        <v>44432</v>
      </c>
      <c r="V175" s="1702">
        <f t="shared" si="93"/>
        <v>44439</v>
      </c>
      <c r="W175" s="1702">
        <f t="shared" si="93"/>
        <v>44442</v>
      </c>
      <c r="X175" s="1702">
        <f t="shared" si="93"/>
        <v>44447</v>
      </c>
      <c r="Y175" s="1702">
        <f t="shared" si="93"/>
        <v>44472</v>
      </c>
      <c r="Z175" s="1702">
        <f t="shared" si="93"/>
        <v>44492</v>
      </c>
      <c r="AA175" s="1702">
        <f t="shared" si="93"/>
        <v>44519</v>
      </c>
      <c r="AB175" s="1702">
        <f t="shared" si="93"/>
        <v>44524</v>
      </c>
      <c r="AC175" s="1702">
        <f t="shared" si="93"/>
        <v>44538</v>
      </c>
      <c r="AD175" s="1702">
        <f t="shared" ref="AD175:AN184" si="94">AD$174</f>
        <v>44559</v>
      </c>
      <c r="AE175" s="1702">
        <f t="shared" si="94"/>
        <v>44566</v>
      </c>
      <c r="AF175" s="1702">
        <f t="shared" si="94"/>
        <v>44571</v>
      </c>
      <c r="AG175" s="1702">
        <f t="shared" si="94"/>
        <v>44574</v>
      </c>
      <c r="AH175" s="1702">
        <f t="shared" si="94"/>
        <v>44599</v>
      </c>
      <c r="AI175" s="1702">
        <f t="shared" si="94"/>
        <v>44619</v>
      </c>
      <c r="AJ175" s="1702">
        <f t="shared" si="94"/>
        <v>44619</v>
      </c>
      <c r="AK175" s="1702">
        <f t="shared" si="94"/>
        <v>44629</v>
      </c>
      <c r="AL175" s="1702">
        <f t="shared" si="94"/>
        <v>44645</v>
      </c>
      <c r="AM175" s="1702">
        <f t="shared" si="94"/>
        <v>44649</v>
      </c>
      <c r="AN175" s="1702">
        <f t="shared" si="94"/>
        <v>44676</v>
      </c>
      <c r="AO175" s="1497">
        <f t="shared" ref="AO175:AO190" si="95">$AO$174</f>
        <v>44608</v>
      </c>
      <c r="AP175" s="1444">
        <v>39249</v>
      </c>
      <c r="AQ175" s="1443">
        <v>45183</v>
      </c>
      <c r="AR175" s="1424"/>
      <c r="AS175" s="1424"/>
      <c r="AY175" s="1493"/>
      <c r="AZ175" s="1739"/>
    </row>
    <row r="176" spans="1:52" s="1382" customFormat="1" ht="51.95" customHeight="1" thickBot="1">
      <c r="A176" s="1781"/>
      <c r="B176" s="1385">
        <f t="shared" si="89"/>
        <v>24</v>
      </c>
      <c r="C176" s="1386" t="str">
        <f t="shared" si="90"/>
        <v>У_С</v>
      </c>
      <c r="D176" s="1581" t="str">
        <f t="shared" si="66"/>
        <v>24У_С</v>
      </c>
      <c r="E176" s="1574" t="s">
        <v>457</v>
      </c>
      <c r="F176" s="1585" t="s">
        <v>116</v>
      </c>
      <c r="G176" s="1564" t="str">
        <f t="shared" si="91"/>
        <v>Выполнение строительно-монтажных работ по объектам 00UEJ, 01UEK, 02UEK, 00USE, 02UZJ, 08USZ, 01UEH, 02UEH, 03UEH, 04UEH, 05UEH, 00UEL, 08UTZ, 09UTZ, 05UTZ, 01UTZ, 09USZ</v>
      </c>
      <c r="H176" s="1576" t="s">
        <v>458</v>
      </c>
      <c r="I176" s="1352"/>
      <c r="J176" s="1702">
        <f t="shared" si="92"/>
        <v>44188</v>
      </c>
      <c r="K176" s="1702">
        <f t="shared" si="92"/>
        <v>44216</v>
      </c>
      <c r="L176" s="1702">
        <f t="shared" si="92"/>
        <v>44265</v>
      </c>
      <c r="M176" s="1702">
        <f t="shared" si="92"/>
        <v>44316</v>
      </c>
      <c r="N176" s="1702">
        <f t="shared" si="92"/>
        <v>44344</v>
      </c>
      <c r="O176" s="1702">
        <f t="shared" si="92"/>
        <v>44344</v>
      </c>
      <c r="P176" s="1702">
        <f t="shared" si="92"/>
        <v>44382</v>
      </c>
      <c r="Q176" s="1702">
        <f t="shared" si="92"/>
        <v>44412</v>
      </c>
      <c r="R176" s="1702">
        <f t="shared" si="92"/>
        <v>44412</v>
      </c>
      <c r="S176" s="1702">
        <f t="shared" si="92"/>
        <v>44411</v>
      </c>
      <c r="T176" s="1702">
        <f t="shared" si="93"/>
        <v>44411</v>
      </c>
      <c r="U176" s="1702">
        <f t="shared" si="93"/>
        <v>44432</v>
      </c>
      <c r="V176" s="1702">
        <f t="shared" si="93"/>
        <v>44439</v>
      </c>
      <c r="W176" s="1702">
        <f t="shared" si="93"/>
        <v>44442</v>
      </c>
      <c r="X176" s="1702">
        <f t="shared" si="93"/>
        <v>44447</v>
      </c>
      <c r="Y176" s="1702">
        <f t="shared" si="93"/>
        <v>44472</v>
      </c>
      <c r="Z176" s="1702">
        <f t="shared" si="93"/>
        <v>44492</v>
      </c>
      <c r="AA176" s="1702">
        <f t="shared" si="93"/>
        <v>44519</v>
      </c>
      <c r="AB176" s="1702">
        <f t="shared" si="93"/>
        <v>44524</v>
      </c>
      <c r="AC176" s="1702">
        <f t="shared" si="93"/>
        <v>44538</v>
      </c>
      <c r="AD176" s="1702">
        <f t="shared" si="94"/>
        <v>44559</v>
      </c>
      <c r="AE176" s="1702">
        <f t="shared" si="94"/>
        <v>44566</v>
      </c>
      <c r="AF176" s="1702">
        <f t="shared" si="94"/>
        <v>44571</v>
      </c>
      <c r="AG176" s="1702">
        <f t="shared" si="94"/>
        <v>44574</v>
      </c>
      <c r="AH176" s="1702">
        <f t="shared" si="94"/>
        <v>44599</v>
      </c>
      <c r="AI176" s="1702">
        <f t="shared" si="94"/>
        <v>44619</v>
      </c>
      <c r="AJ176" s="1702">
        <f t="shared" si="94"/>
        <v>44619</v>
      </c>
      <c r="AK176" s="1702">
        <f t="shared" si="94"/>
        <v>44629</v>
      </c>
      <c r="AL176" s="1702">
        <f t="shared" si="94"/>
        <v>44645</v>
      </c>
      <c r="AM176" s="1702">
        <f t="shared" si="94"/>
        <v>44649</v>
      </c>
      <c r="AN176" s="1702">
        <f t="shared" si="94"/>
        <v>44676</v>
      </c>
      <c r="AO176" s="1497">
        <f t="shared" si="95"/>
        <v>44608</v>
      </c>
      <c r="AP176" s="1444">
        <v>39249</v>
      </c>
      <c r="AQ176" s="1443">
        <v>45183</v>
      </c>
      <c r="AR176" s="1424"/>
      <c r="AS176" s="1424"/>
      <c r="AY176" s="1493"/>
      <c r="AZ176" s="1739"/>
    </row>
    <row r="177" spans="1:52" s="1382" customFormat="1" ht="51.95" customHeight="1" thickBot="1">
      <c r="A177" s="1781"/>
      <c r="B177" s="1385">
        <f t="shared" si="89"/>
        <v>24</v>
      </c>
      <c r="C177" s="1386" t="str">
        <f t="shared" si="90"/>
        <v>У_С</v>
      </c>
      <c r="D177" s="1581" t="str">
        <f t="shared" si="66"/>
        <v>24У_С</v>
      </c>
      <c r="E177" s="1574" t="s">
        <v>459</v>
      </c>
      <c r="F177" s="1585" t="s">
        <v>116</v>
      </c>
      <c r="G177" s="1564" t="str">
        <f t="shared" si="91"/>
        <v>Выполнение строительно-монтажных работ по объектам 00UEJ, 01UEK, 02UEK, 00USE, 02UZJ, 08USZ, 01UEH, 02UEH, 03UEH, 04UEH, 05UEH, 00UEL, 08UTZ, 09UTZ, 05UTZ, 01UTZ, 09USZ</v>
      </c>
      <c r="H177" s="1576" t="s">
        <v>460</v>
      </c>
      <c r="I177" s="1352"/>
      <c r="J177" s="1702">
        <f t="shared" si="92"/>
        <v>44188</v>
      </c>
      <c r="K177" s="1702">
        <f t="shared" si="92"/>
        <v>44216</v>
      </c>
      <c r="L177" s="1702">
        <f t="shared" si="92"/>
        <v>44265</v>
      </c>
      <c r="M177" s="1702">
        <f t="shared" si="92"/>
        <v>44316</v>
      </c>
      <c r="N177" s="1702">
        <f t="shared" si="92"/>
        <v>44344</v>
      </c>
      <c r="O177" s="1702">
        <f t="shared" si="92"/>
        <v>44344</v>
      </c>
      <c r="P177" s="1702">
        <f t="shared" si="92"/>
        <v>44382</v>
      </c>
      <c r="Q177" s="1702">
        <f t="shared" si="92"/>
        <v>44412</v>
      </c>
      <c r="R177" s="1702">
        <f t="shared" si="92"/>
        <v>44412</v>
      </c>
      <c r="S177" s="1702">
        <f t="shared" si="92"/>
        <v>44411</v>
      </c>
      <c r="T177" s="1702">
        <f t="shared" si="93"/>
        <v>44411</v>
      </c>
      <c r="U177" s="1702">
        <f t="shared" si="93"/>
        <v>44432</v>
      </c>
      <c r="V177" s="1702">
        <f t="shared" si="93"/>
        <v>44439</v>
      </c>
      <c r="W177" s="1702">
        <f t="shared" si="93"/>
        <v>44442</v>
      </c>
      <c r="X177" s="1702">
        <f t="shared" si="93"/>
        <v>44447</v>
      </c>
      <c r="Y177" s="1702">
        <f t="shared" si="93"/>
        <v>44472</v>
      </c>
      <c r="Z177" s="1702">
        <f t="shared" si="93"/>
        <v>44492</v>
      </c>
      <c r="AA177" s="1702">
        <f t="shared" si="93"/>
        <v>44519</v>
      </c>
      <c r="AB177" s="1702">
        <f t="shared" si="93"/>
        <v>44524</v>
      </c>
      <c r="AC177" s="1702">
        <f t="shared" si="93"/>
        <v>44538</v>
      </c>
      <c r="AD177" s="1702">
        <f t="shared" si="94"/>
        <v>44559</v>
      </c>
      <c r="AE177" s="1702">
        <f t="shared" si="94"/>
        <v>44566</v>
      </c>
      <c r="AF177" s="1702">
        <f t="shared" si="94"/>
        <v>44571</v>
      </c>
      <c r="AG177" s="1702">
        <f t="shared" si="94"/>
        <v>44574</v>
      </c>
      <c r="AH177" s="1702">
        <f t="shared" si="94"/>
        <v>44599</v>
      </c>
      <c r="AI177" s="1702">
        <f t="shared" si="94"/>
        <v>44619</v>
      </c>
      <c r="AJ177" s="1702">
        <f t="shared" si="94"/>
        <v>44619</v>
      </c>
      <c r="AK177" s="1702">
        <f t="shared" si="94"/>
        <v>44629</v>
      </c>
      <c r="AL177" s="1702">
        <f t="shared" si="94"/>
        <v>44645</v>
      </c>
      <c r="AM177" s="1702">
        <f t="shared" si="94"/>
        <v>44649</v>
      </c>
      <c r="AN177" s="1702">
        <f t="shared" si="94"/>
        <v>44676</v>
      </c>
      <c r="AO177" s="1497">
        <f t="shared" si="95"/>
        <v>44608</v>
      </c>
      <c r="AP177" s="1444">
        <v>36450</v>
      </c>
      <c r="AQ177" s="1443">
        <v>44651</v>
      </c>
      <c r="AR177" s="1424">
        <f>VLOOKUP(AP177,Schedule!$B$2:$F$14923,5,0)</f>
        <v>44567</v>
      </c>
      <c r="AS177" s="1424">
        <f>AR177+365</f>
        <v>44932</v>
      </c>
      <c r="AY177" s="1493"/>
      <c r="AZ177" s="1739"/>
    </row>
    <row r="178" spans="1:52" s="1382" customFormat="1" ht="51.95" customHeight="1" thickBot="1">
      <c r="A178" s="1781"/>
      <c r="B178" s="1385">
        <f t="shared" si="89"/>
        <v>24</v>
      </c>
      <c r="C178" s="1386" t="str">
        <f t="shared" si="90"/>
        <v>У_С</v>
      </c>
      <c r="D178" s="1581" t="str">
        <f t="shared" si="66"/>
        <v>24У_С</v>
      </c>
      <c r="E178" s="1574" t="s">
        <v>461</v>
      </c>
      <c r="F178" s="1585" t="s">
        <v>116</v>
      </c>
      <c r="G178" s="1564" t="str">
        <f t="shared" si="91"/>
        <v>Выполнение строительно-монтажных работ по объектам 00UEJ, 01UEK, 02UEK, 00USE, 02UZJ, 08USZ, 01UEH, 02UEH, 03UEH, 04UEH, 05UEH, 00UEL, 08UTZ, 09UTZ, 05UTZ, 01UTZ, 09USZ</v>
      </c>
      <c r="H178" s="1576" t="s">
        <v>462</v>
      </c>
      <c r="I178" s="1352"/>
      <c r="J178" s="1702">
        <f t="shared" si="92"/>
        <v>44188</v>
      </c>
      <c r="K178" s="1702">
        <f t="shared" si="92"/>
        <v>44216</v>
      </c>
      <c r="L178" s="1702">
        <f t="shared" si="92"/>
        <v>44265</v>
      </c>
      <c r="M178" s="1702">
        <f t="shared" si="92"/>
        <v>44316</v>
      </c>
      <c r="N178" s="1702">
        <f t="shared" si="92"/>
        <v>44344</v>
      </c>
      <c r="O178" s="1702">
        <f t="shared" si="92"/>
        <v>44344</v>
      </c>
      <c r="P178" s="1702">
        <f t="shared" si="92"/>
        <v>44382</v>
      </c>
      <c r="Q178" s="1702">
        <f t="shared" si="92"/>
        <v>44412</v>
      </c>
      <c r="R178" s="1702">
        <f t="shared" si="92"/>
        <v>44412</v>
      </c>
      <c r="S178" s="1702">
        <f t="shared" si="92"/>
        <v>44411</v>
      </c>
      <c r="T178" s="1702">
        <f t="shared" si="93"/>
        <v>44411</v>
      </c>
      <c r="U178" s="1702">
        <f t="shared" si="93"/>
        <v>44432</v>
      </c>
      <c r="V178" s="1702">
        <f t="shared" si="93"/>
        <v>44439</v>
      </c>
      <c r="W178" s="1702">
        <f t="shared" si="93"/>
        <v>44442</v>
      </c>
      <c r="X178" s="1702">
        <f t="shared" si="93"/>
        <v>44447</v>
      </c>
      <c r="Y178" s="1702">
        <f t="shared" si="93"/>
        <v>44472</v>
      </c>
      <c r="Z178" s="1702">
        <f t="shared" si="93"/>
        <v>44492</v>
      </c>
      <c r="AA178" s="1702">
        <f t="shared" si="93"/>
        <v>44519</v>
      </c>
      <c r="AB178" s="1702">
        <f t="shared" si="93"/>
        <v>44524</v>
      </c>
      <c r="AC178" s="1702">
        <f t="shared" si="93"/>
        <v>44538</v>
      </c>
      <c r="AD178" s="1702">
        <f t="shared" si="94"/>
        <v>44559</v>
      </c>
      <c r="AE178" s="1702">
        <f t="shared" si="94"/>
        <v>44566</v>
      </c>
      <c r="AF178" s="1702">
        <f t="shared" si="94"/>
        <v>44571</v>
      </c>
      <c r="AG178" s="1702">
        <f t="shared" si="94"/>
        <v>44574</v>
      </c>
      <c r="AH178" s="1702">
        <f t="shared" si="94"/>
        <v>44599</v>
      </c>
      <c r="AI178" s="1702">
        <f t="shared" si="94"/>
        <v>44619</v>
      </c>
      <c r="AJ178" s="1702">
        <f t="shared" si="94"/>
        <v>44619</v>
      </c>
      <c r="AK178" s="1702">
        <f t="shared" si="94"/>
        <v>44629</v>
      </c>
      <c r="AL178" s="1702">
        <f t="shared" si="94"/>
        <v>44645</v>
      </c>
      <c r="AM178" s="1702">
        <f t="shared" si="94"/>
        <v>44649</v>
      </c>
      <c r="AN178" s="1702">
        <f t="shared" si="94"/>
        <v>44676</v>
      </c>
      <c r="AO178" s="1497">
        <f t="shared" si="95"/>
        <v>44608</v>
      </c>
      <c r="AP178" s="1444">
        <v>39280</v>
      </c>
      <c r="AQ178" s="1443">
        <v>45070</v>
      </c>
      <c r="AR178" s="1424"/>
      <c r="AS178" s="1424"/>
      <c r="AY178" s="1493"/>
      <c r="AZ178" s="1739"/>
    </row>
    <row r="179" spans="1:52" s="1382" customFormat="1" ht="51.95" customHeight="1" thickBot="1">
      <c r="A179" s="1781"/>
      <c r="B179" s="1385">
        <f t="shared" si="89"/>
        <v>24</v>
      </c>
      <c r="C179" s="1386" t="str">
        <f t="shared" si="90"/>
        <v>У_С</v>
      </c>
      <c r="D179" s="1581" t="str">
        <f t="shared" si="66"/>
        <v>24У_С</v>
      </c>
      <c r="E179" s="1574" t="s">
        <v>463</v>
      </c>
      <c r="F179" s="1585" t="s">
        <v>116</v>
      </c>
      <c r="G179" s="1564" t="str">
        <f t="shared" si="91"/>
        <v>Выполнение строительно-монтажных работ по объектам 00UEJ, 01UEK, 02UEK, 00USE, 02UZJ, 08USZ, 01UEH, 02UEH, 03UEH, 04UEH, 05UEH, 00UEL, 08UTZ, 09UTZ, 05UTZ, 01UTZ, 09USZ</v>
      </c>
      <c r="H179" s="1576" t="s">
        <v>464</v>
      </c>
      <c r="I179" s="1352"/>
      <c r="J179" s="1702">
        <f t="shared" si="92"/>
        <v>44188</v>
      </c>
      <c r="K179" s="1702">
        <f t="shared" si="92"/>
        <v>44216</v>
      </c>
      <c r="L179" s="1702">
        <f t="shared" si="92"/>
        <v>44265</v>
      </c>
      <c r="M179" s="1702">
        <f t="shared" si="92"/>
        <v>44316</v>
      </c>
      <c r="N179" s="1702">
        <f t="shared" si="92"/>
        <v>44344</v>
      </c>
      <c r="O179" s="1702">
        <f t="shared" si="92"/>
        <v>44344</v>
      </c>
      <c r="P179" s="1702">
        <f t="shared" si="92"/>
        <v>44382</v>
      </c>
      <c r="Q179" s="1702">
        <f t="shared" si="92"/>
        <v>44412</v>
      </c>
      <c r="R179" s="1702">
        <f t="shared" si="92"/>
        <v>44412</v>
      </c>
      <c r="S179" s="1702">
        <f t="shared" si="92"/>
        <v>44411</v>
      </c>
      <c r="T179" s="1702">
        <f t="shared" si="93"/>
        <v>44411</v>
      </c>
      <c r="U179" s="1702">
        <f t="shared" si="93"/>
        <v>44432</v>
      </c>
      <c r="V179" s="1702">
        <f t="shared" si="93"/>
        <v>44439</v>
      </c>
      <c r="W179" s="1702">
        <f t="shared" si="93"/>
        <v>44442</v>
      </c>
      <c r="X179" s="1702">
        <f t="shared" si="93"/>
        <v>44447</v>
      </c>
      <c r="Y179" s="1702">
        <f t="shared" si="93"/>
        <v>44472</v>
      </c>
      <c r="Z179" s="1702">
        <f t="shared" si="93"/>
        <v>44492</v>
      </c>
      <c r="AA179" s="1702">
        <f t="shared" si="93"/>
        <v>44519</v>
      </c>
      <c r="AB179" s="1702">
        <f t="shared" si="93"/>
        <v>44524</v>
      </c>
      <c r="AC179" s="1702">
        <f t="shared" si="93"/>
        <v>44538</v>
      </c>
      <c r="AD179" s="1702">
        <f t="shared" si="94"/>
        <v>44559</v>
      </c>
      <c r="AE179" s="1702">
        <f t="shared" si="94"/>
        <v>44566</v>
      </c>
      <c r="AF179" s="1702">
        <f t="shared" si="94"/>
        <v>44571</v>
      </c>
      <c r="AG179" s="1702">
        <f t="shared" si="94"/>
        <v>44574</v>
      </c>
      <c r="AH179" s="1702">
        <f t="shared" si="94"/>
        <v>44599</v>
      </c>
      <c r="AI179" s="1702">
        <f t="shared" si="94"/>
        <v>44619</v>
      </c>
      <c r="AJ179" s="1702">
        <f t="shared" si="94"/>
        <v>44619</v>
      </c>
      <c r="AK179" s="1702">
        <f t="shared" si="94"/>
        <v>44629</v>
      </c>
      <c r="AL179" s="1702">
        <f t="shared" si="94"/>
        <v>44645</v>
      </c>
      <c r="AM179" s="1702">
        <f t="shared" si="94"/>
        <v>44649</v>
      </c>
      <c r="AN179" s="1702">
        <f t="shared" si="94"/>
        <v>44676</v>
      </c>
      <c r="AO179" s="1497">
        <f t="shared" si="95"/>
        <v>44608</v>
      </c>
      <c r="AP179" s="1444">
        <v>39333</v>
      </c>
      <c r="AQ179" s="1443">
        <v>44730</v>
      </c>
      <c r="AR179" s="1424"/>
      <c r="AS179" s="1424"/>
      <c r="AY179" s="1493"/>
      <c r="AZ179" s="1739"/>
    </row>
    <row r="180" spans="1:52" s="1382" customFormat="1" ht="51.95" customHeight="1" thickBot="1">
      <c r="A180" s="1781"/>
      <c r="B180" s="1385">
        <f t="shared" si="89"/>
        <v>24</v>
      </c>
      <c r="C180" s="1386" t="str">
        <f t="shared" si="90"/>
        <v>У_С</v>
      </c>
      <c r="D180" s="1581" t="str">
        <f t="shared" si="66"/>
        <v>24У_С</v>
      </c>
      <c r="E180" s="1574" t="s">
        <v>465</v>
      </c>
      <c r="F180" s="1585" t="s">
        <v>116</v>
      </c>
      <c r="G180" s="1564" t="str">
        <f t="shared" si="91"/>
        <v>Выполнение строительно-монтажных работ по объектам 00UEJ, 01UEK, 02UEK, 00USE, 02UZJ, 08USZ, 01UEH, 02UEH, 03UEH, 04UEH, 05UEH, 00UEL, 08UTZ, 09UTZ, 05UTZ, 01UTZ, 09USZ</v>
      </c>
      <c r="H180" s="1576" t="s">
        <v>466</v>
      </c>
      <c r="I180" s="1352"/>
      <c r="J180" s="1702">
        <f t="shared" si="92"/>
        <v>44188</v>
      </c>
      <c r="K180" s="1702">
        <f t="shared" si="92"/>
        <v>44216</v>
      </c>
      <c r="L180" s="1702">
        <f t="shared" si="92"/>
        <v>44265</v>
      </c>
      <c r="M180" s="1702">
        <f t="shared" si="92"/>
        <v>44316</v>
      </c>
      <c r="N180" s="1702">
        <f t="shared" si="92"/>
        <v>44344</v>
      </c>
      <c r="O180" s="1702">
        <f t="shared" si="92"/>
        <v>44344</v>
      </c>
      <c r="P180" s="1702">
        <f t="shared" si="92"/>
        <v>44382</v>
      </c>
      <c r="Q180" s="1702">
        <f t="shared" si="92"/>
        <v>44412</v>
      </c>
      <c r="R180" s="1702">
        <f t="shared" si="92"/>
        <v>44412</v>
      </c>
      <c r="S180" s="1702">
        <f t="shared" si="92"/>
        <v>44411</v>
      </c>
      <c r="T180" s="1702">
        <f t="shared" si="93"/>
        <v>44411</v>
      </c>
      <c r="U180" s="1702">
        <f t="shared" si="93"/>
        <v>44432</v>
      </c>
      <c r="V180" s="1702">
        <f t="shared" si="93"/>
        <v>44439</v>
      </c>
      <c r="W180" s="1702">
        <f t="shared" si="93"/>
        <v>44442</v>
      </c>
      <c r="X180" s="1702">
        <f t="shared" si="93"/>
        <v>44447</v>
      </c>
      <c r="Y180" s="1702">
        <f t="shared" si="93"/>
        <v>44472</v>
      </c>
      <c r="Z180" s="1702">
        <f t="shared" si="93"/>
        <v>44492</v>
      </c>
      <c r="AA180" s="1702">
        <f t="shared" si="93"/>
        <v>44519</v>
      </c>
      <c r="AB180" s="1702">
        <f t="shared" si="93"/>
        <v>44524</v>
      </c>
      <c r="AC180" s="1702">
        <f t="shared" si="93"/>
        <v>44538</v>
      </c>
      <c r="AD180" s="1702">
        <f t="shared" si="94"/>
        <v>44559</v>
      </c>
      <c r="AE180" s="1702">
        <f t="shared" si="94"/>
        <v>44566</v>
      </c>
      <c r="AF180" s="1702">
        <f t="shared" si="94"/>
        <v>44571</v>
      </c>
      <c r="AG180" s="1702">
        <f t="shared" si="94"/>
        <v>44574</v>
      </c>
      <c r="AH180" s="1702">
        <f t="shared" si="94"/>
        <v>44599</v>
      </c>
      <c r="AI180" s="1702">
        <f t="shared" si="94"/>
        <v>44619</v>
      </c>
      <c r="AJ180" s="1702">
        <f t="shared" si="94"/>
        <v>44619</v>
      </c>
      <c r="AK180" s="1702">
        <f t="shared" si="94"/>
        <v>44629</v>
      </c>
      <c r="AL180" s="1702">
        <f t="shared" si="94"/>
        <v>44645</v>
      </c>
      <c r="AM180" s="1702">
        <f t="shared" si="94"/>
        <v>44649</v>
      </c>
      <c r="AN180" s="1702">
        <f t="shared" si="94"/>
        <v>44676</v>
      </c>
      <c r="AO180" s="1497">
        <f t="shared" si="95"/>
        <v>44608</v>
      </c>
      <c r="AP180" s="1444">
        <v>36651</v>
      </c>
      <c r="AQ180" s="1443">
        <v>44730</v>
      </c>
      <c r="AR180" s="1424">
        <f>VLOOKUP(AP180,Schedule!$B$2:$F$14923,5,0)</f>
        <v>44642</v>
      </c>
      <c r="AS180" s="1424">
        <f t="shared" ref="AS180:AS187" si="96">AR180+365</f>
        <v>45007</v>
      </c>
      <c r="AY180" s="1493"/>
      <c r="AZ180" s="1739"/>
    </row>
    <row r="181" spans="1:52" s="1382" customFormat="1" ht="51.95" customHeight="1" thickBot="1">
      <c r="A181" s="1781"/>
      <c r="B181" s="1385">
        <f t="shared" si="89"/>
        <v>24</v>
      </c>
      <c r="C181" s="1386" t="str">
        <f t="shared" si="90"/>
        <v>У_С</v>
      </c>
      <c r="D181" s="1581" t="str">
        <f t="shared" si="66"/>
        <v>24У_С</v>
      </c>
      <c r="E181" s="1574" t="s">
        <v>467</v>
      </c>
      <c r="F181" s="1585" t="s">
        <v>116</v>
      </c>
      <c r="G181" s="1564" t="str">
        <f t="shared" si="91"/>
        <v>Выполнение строительно-монтажных работ по объектам 00UEJ, 01UEK, 02UEK, 00USE, 02UZJ, 08USZ, 01UEH, 02UEH, 03UEH, 04UEH, 05UEH, 00UEL, 08UTZ, 09UTZ, 05UTZ, 01UTZ, 09USZ</v>
      </c>
      <c r="H181" s="1576" t="s">
        <v>468</v>
      </c>
      <c r="I181" s="1352"/>
      <c r="J181" s="1702">
        <f t="shared" si="92"/>
        <v>44188</v>
      </c>
      <c r="K181" s="1702">
        <f t="shared" si="92"/>
        <v>44216</v>
      </c>
      <c r="L181" s="1702">
        <f t="shared" si="92"/>
        <v>44265</v>
      </c>
      <c r="M181" s="1702">
        <f t="shared" si="92"/>
        <v>44316</v>
      </c>
      <c r="N181" s="1702">
        <f t="shared" si="92"/>
        <v>44344</v>
      </c>
      <c r="O181" s="1702">
        <f t="shared" si="92"/>
        <v>44344</v>
      </c>
      <c r="P181" s="1702">
        <f t="shared" si="92"/>
        <v>44382</v>
      </c>
      <c r="Q181" s="1702">
        <f t="shared" si="92"/>
        <v>44412</v>
      </c>
      <c r="R181" s="1702">
        <f t="shared" si="92"/>
        <v>44412</v>
      </c>
      <c r="S181" s="1702">
        <f t="shared" si="92"/>
        <v>44411</v>
      </c>
      <c r="T181" s="1702">
        <f t="shared" si="93"/>
        <v>44411</v>
      </c>
      <c r="U181" s="1702">
        <f t="shared" si="93"/>
        <v>44432</v>
      </c>
      <c r="V181" s="1702">
        <f t="shared" si="93"/>
        <v>44439</v>
      </c>
      <c r="W181" s="1702">
        <f t="shared" si="93"/>
        <v>44442</v>
      </c>
      <c r="X181" s="1702">
        <f t="shared" si="93"/>
        <v>44447</v>
      </c>
      <c r="Y181" s="1702">
        <f t="shared" si="93"/>
        <v>44472</v>
      </c>
      <c r="Z181" s="1702">
        <f t="shared" si="93"/>
        <v>44492</v>
      </c>
      <c r="AA181" s="1702">
        <f t="shared" si="93"/>
        <v>44519</v>
      </c>
      <c r="AB181" s="1702">
        <f t="shared" si="93"/>
        <v>44524</v>
      </c>
      <c r="AC181" s="1702">
        <f t="shared" si="93"/>
        <v>44538</v>
      </c>
      <c r="AD181" s="1702">
        <f t="shared" si="94"/>
        <v>44559</v>
      </c>
      <c r="AE181" s="1702">
        <f t="shared" si="94"/>
        <v>44566</v>
      </c>
      <c r="AF181" s="1702">
        <f t="shared" si="94"/>
        <v>44571</v>
      </c>
      <c r="AG181" s="1702">
        <f t="shared" si="94"/>
        <v>44574</v>
      </c>
      <c r="AH181" s="1702">
        <f t="shared" si="94"/>
        <v>44599</v>
      </c>
      <c r="AI181" s="1702">
        <f t="shared" si="94"/>
        <v>44619</v>
      </c>
      <c r="AJ181" s="1702">
        <f t="shared" si="94"/>
        <v>44619</v>
      </c>
      <c r="AK181" s="1702">
        <f t="shared" si="94"/>
        <v>44629</v>
      </c>
      <c r="AL181" s="1702">
        <f t="shared" si="94"/>
        <v>44645</v>
      </c>
      <c r="AM181" s="1702">
        <f t="shared" si="94"/>
        <v>44649</v>
      </c>
      <c r="AN181" s="1702">
        <f t="shared" si="94"/>
        <v>44676</v>
      </c>
      <c r="AO181" s="1497">
        <f t="shared" si="95"/>
        <v>44608</v>
      </c>
      <c r="AP181" s="1444">
        <v>36651</v>
      </c>
      <c r="AQ181" s="1443">
        <v>44730</v>
      </c>
      <c r="AR181" s="1424">
        <f>VLOOKUP(AP181,Schedule!$B$2:$F$14923,5,0)</f>
        <v>44642</v>
      </c>
      <c r="AS181" s="1424">
        <f t="shared" si="96"/>
        <v>45007</v>
      </c>
      <c r="AY181" s="1493"/>
      <c r="AZ181" s="1739"/>
    </row>
    <row r="182" spans="1:52" s="1382" customFormat="1" ht="51.95" customHeight="1" thickBot="1">
      <c r="A182" s="1781"/>
      <c r="B182" s="1385">
        <f t="shared" si="89"/>
        <v>24</v>
      </c>
      <c r="C182" s="1386" t="str">
        <f t="shared" si="90"/>
        <v>У_С</v>
      </c>
      <c r="D182" s="1581" t="str">
        <f t="shared" si="66"/>
        <v>24У_С</v>
      </c>
      <c r="E182" s="1574" t="s">
        <v>469</v>
      </c>
      <c r="F182" s="1585" t="s">
        <v>116</v>
      </c>
      <c r="G182" s="1564" t="str">
        <f t="shared" si="91"/>
        <v>Выполнение строительно-монтажных работ по объектам 00UEJ, 01UEK, 02UEK, 00USE, 02UZJ, 08USZ, 01UEH, 02UEH, 03UEH, 04UEH, 05UEH, 00UEL, 08UTZ, 09UTZ, 05UTZ, 01UTZ, 09USZ</v>
      </c>
      <c r="H182" s="1576" t="s">
        <v>470</v>
      </c>
      <c r="I182" s="1352"/>
      <c r="J182" s="1702">
        <f t="shared" si="92"/>
        <v>44188</v>
      </c>
      <c r="K182" s="1702">
        <f t="shared" si="92"/>
        <v>44216</v>
      </c>
      <c r="L182" s="1702">
        <f t="shared" si="92"/>
        <v>44265</v>
      </c>
      <c r="M182" s="1702">
        <f t="shared" si="92"/>
        <v>44316</v>
      </c>
      <c r="N182" s="1702">
        <f t="shared" si="92"/>
        <v>44344</v>
      </c>
      <c r="O182" s="1702">
        <f t="shared" si="92"/>
        <v>44344</v>
      </c>
      <c r="P182" s="1702">
        <f t="shared" si="92"/>
        <v>44382</v>
      </c>
      <c r="Q182" s="1702">
        <f t="shared" si="92"/>
        <v>44412</v>
      </c>
      <c r="R182" s="1702">
        <f t="shared" si="92"/>
        <v>44412</v>
      </c>
      <c r="S182" s="1702">
        <f t="shared" si="92"/>
        <v>44411</v>
      </c>
      <c r="T182" s="1702">
        <f t="shared" si="93"/>
        <v>44411</v>
      </c>
      <c r="U182" s="1702">
        <f t="shared" si="93"/>
        <v>44432</v>
      </c>
      <c r="V182" s="1702">
        <f t="shared" si="93"/>
        <v>44439</v>
      </c>
      <c r="W182" s="1702">
        <f t="shared" si="93"/>
        <v>44442</v>
      </c>
      <c r="X182" s="1702">
        <f t="shared" si="93"/>
        <v>44447</v>
      </c>
      <c r="Y182" s="1702">
        <f t="shared" si="93"/>
        <v>44472</v>
      </c>
      <c r="Z182" s="1702">
        <f t="shared" si="93"/>
        <v>44492</v>
      </c>
      <c r="AA182" s="1702">
        <f t="shared" si="93"/>
        <v>44519</v>
      </c>
      <c r="AB182" s="1702">
        <f t="shared" si="93"/>
        <v>44524</v>
      </c>
      <c r="AC182" s="1702">
        <f t="shared" si="93"/>
        <v>44538</v>
      </c>
      <c r="AD182" s="1702">
        <f t="shared" si="94"/>
        <v>44559</v>
      </c>
      <c r="AE182" s="1702">
        <f t="shared" si="94"/>
        <v>44566</v>
      </c>
      <c r="AF182" s="1702">
        <f t="shared" si="94"/>
        <v>44571</v>
      </c>
      <c r="AG182" s="1702">
        <f t="shared" si="94"/>
        <v>44574</v>
      </c>
      <c r="AH182" s="1702">
        <f t="shared" si="94"/>
        <v>44599</v>
      </c>
      <c r="AI182" s="1702">
        <f t="shared" si="94"/>
        <v>44619</v>
      </c>
      <c r="AJ182" s="1702">
        <f t="shared" si="94"/>
        <v>44619</v>
      </c>
      <c r="AK182" s="1702">
        <f t="shared" si="94"/>
        <v>44629</v>
      </c>
      <c r="AL182" s="1702">
        <f t="shared" si="94"/>
        <v>44645</v>
      </c>
      <c r="AM182" s="1702">
        <f t="shared" si="94"/>
        <v>44649</v>
      </c>
      <c r="AN182" s="1702">
        <f t="shared" si="94"/>
        <v>44676</v>
      </c>
      <c r="AO182" s="1497">
        <f t="shared" si="95"/>
        <v>44608</v>
      </c>
      <c r="AP182" s="1444">
        <v>36651</v>
      </c>
      <c r="AQ182" s="1443">
        <v>44730</v>
      </c>
      <c r="AR182" s="1424">
        <f>VLOOKUP(AP182,Schedule!$B$2:$F$14923,5,0)</f>
        <v>44642</v>
      </c>
      <c r="AS182" s="1424">
        <f t="shared" si="96"/>
        <v>45007</v>
      </c>
      <c r="AY182" s="1493"/>
      <c r="AZ182" s="1739"/>
    </row>
    <row r="183" spans="1:52" s="1382" customFormat="1" ht="51.95" customHeight="1" thickBot="1">
      <c r="A183" s="1781"/>
      <c r="B183" s="1385">
        <f t="shared" si="89"/>
        <v>24</v>
      </c>
      <c r="C183" s="1386" t="str">
        <f t="shared" si="90"/>
        <v>У_С</v>
      </c>
      <c r="D183" s="1581" t="str">
        <f t="shared" si="66"/>
        <v>24У_С</v>
      </c>
      <c r="E183" s="1574" t="s">
        <v>471</v>
      </c>
      <c r="F183" s="1585" t="s">
        <v>116</v>
      </c>
      <c r="G183" s="1564" t="str">
        <f t="shared" si="91"/>
        <v>Выполнение строительно-монтажных работ по объектам 00UEJ, 01UEK, 02UEK, 00USE, 02UZJ, 08USZ, 01UEH, 02UEH, 03UEH, 04UEH, 05UEH, 00UEL, 08UTZ, 09UTZ, 05UTZ, 01UTZ, 09USZ</v>
      </c>
      <c r="H183" s="1576" t="s">
        <v>472</v>
      </c>
      <c r="I183" s="1352"/>
      <c r="J183" s="1702">
        <f t="shared" si="92"/>
        <v>44188</v>
      </c>
      <c r="K183" s="1702">
        <f t="shared" si="92"/>
        <v>44216</v>
      </c>
      <c r="L183" s="1702">
        <f t="shared" si="92"/>
        <v>44265</v>
      </c>
      <c r="M183" s="1702">
        <f t="shared" si="92"/>
        <v>44316</v>
      </c>
      <c r="N183" s="1702">
        <f t="shared" si="92"/>
        <v>44344</v>
      </c>
      <c r="O183" s="1702">
        <f t="shared" si="92"/>
        <v>44344</v>
      </c>
      <c r="P183" s="1702">
        <f t="shared" si="92"/>
        <v>44382</v>
      </c>
      <c r="Q183" s="1702">
        <f t="shared" si="92"/>
        <v>44412</v>
      </c>
      <c r="R183" s="1702">
        <f t="shared" si="92"/>
        <v>44412</v>
      </c>
      <c r="S183" s="1702">
        <f t="shared" si="92"/>
        <v>44411</v>
      </c>
      <c r="T183" s="1702">
        <f t="shared" si="93"/>
        <v>44411</v>
      </c>
      <c r="U183" s="1702">
        <f t="shared" si="93"/>
        <v>44432</v>
      </c>
      <c r="V183" s="1702">
        <f t="shared" si="93"/>
        <v>44439</v>
      </c>
      <c r="W183" s="1702">
        <f t="shared" si="93"/>
        <v>44442</v>
      </c>
      <c r="X183" s="1702">
        <f t="shared" si="93"/>
        <v>44447</v>
      </c>
      <c r="Y183" s="1702">
        <f t="shared" si="93"/>
        <v>44472</v>
      </c>
      <c r="Z183" s="1702">
        <f t="shared" si="93"/>
        <v>44492</v>
      </c>
      <c r="AA183" s="1702">
        <f t="shared" si="93"/>
        <v>44519</v>
      </c>
      <c r="AB183" s="1702">
        <f t="shared" si="93"/>
        <v>44524</v>
      </c>
      <c r="AC183" s="1702">
        <f t="shared" si="93"/>
        <v>44538</v>
      </c>
      <c r="AD183" s="1702">
        <f t="shared" si="94"/>
        <v>44559</v>
      </c>
      <c r="AE183" s="1702">
        <f t="shared" si="94"/>
        <v>44566</v>
      </c>
      <c r="AF183" s="1702">
        <f t="shared" si="94"/>
        <v>44571</v>
      </c>
      <c r="AG183" s="1702">
        <f t="shared" si="94"/>
        <v>44574</v>
      </c>
      <c r="AH183" s="1702">
        <f t="shared" si="94"/>
        <v>44599</v>
      </c>
      <c r="AI183" s="1702">
        <f t="shared" si="94"/>
        <v>44619</v>
      </c>
      <c r="AJ183" s="1702">
        <f t="shared" si="94"/>
        <v>44619</v>
      </c>
      <c r="AK183" s="1702">
        <f t="shared" si="94"/>
        <v>44629</v>
      </c>
      <c r="AL183" s="1702">
        <f t="shared" si="94"/>
        <v>44645</v>
      </c>
      <c r="AM183" s="1702">
        <f t="shared" si="94"/>
        <v>44649</v>
      </c>
      <c r="AN183" s="1702">
        <f t="shared" si="94"/>
        <v>44676</v>
      </c>
      <c r="AO183" s="1497">
        <f t="shared" si="95"/>
        <v>44608</v>
      </c>
      <c r="AP183" s="1444">
        <v>36651</v>
      </c>
      <c r="AQ183" s="1443">
        <v>44730</v>
      </c>
      <c r="AR183" s="1424">
        <f>VLOOKUP(AP183,Schedule!$B$2:$F$14923,5,0)</f>
        <v>44642</v>
      </c>
      <c r="AS183" s="1424">
        <f t="shared" si="96"/>
        <v>45007</v>
      </c>
      <c r="AY183" s="1493"/>
      <c r="AZ183" s="1739"/>
    </row>
    <row r="184" spans="1:52" s="1382" customFormat="1" ht="51.95" customHeight="1" thickBot="1">
      <c r="A184" s="1781"/>
      <c r="B184" s="1385">
        <f t="shared" si="89"/>
        <v>24</v>
      </c>
      <c r="C184" s="1386" t="str">
        <f t="shared" si="90"/>
        <v>У_С</v>
      </c>
      <c r="D184" s="1581" t="str">
        <f t="shared" si="66"/>
        <v>24У_С</v>
      </c>
      <c r="E184" s="1574" t="s">
        <v>473</v>
      </c>
      <c r="F184" s="1585" t="s">
        <v>116</v>
      </c>
      <c r="G184" s="1564" t="str">
        <f t="shared" si="91"/>
        <v>Выполнение строительно-монтажных работ по объектам 00UEJ, 01UEK, 02UEK, 00USE, 02UZJ, 08USZ, 01UEH, 02UEH, 03UEH, 04UEH, 05UEH, 00UEL, 08UTZ, 09UTZ, 05UTZ, 01UTZ, 09USZ</v>
      </c>
      <c r="H184" s="1576" t="s">
        <v>474</v>
      </c>
      <c r="I184" s="1352"/>
      <c r="J184" s="1702">
        <f t="shared" si="92"/>
        <v>44188</v>
      </c>
      <c r="K184" s="1702">
        <f t="shared" si="92"/>
        <v>44216</v>
      </c>
      <c r="L184" s="1702">
        <f t="shared" si="92"/>
        <v>44265</v>
      </c>
      <c r="M184" s="1702">
        <f t="shared" si="92"/>
        <v>44316</v>
      </c>
      <c r="N184" s="1702">
        <f t="shared" si="92"/>
        <v>44344</v>
      </c>
      <c r="O184" s="1702">
        <f t="shared" si="92"/>
        <v>44344</v>
      </c>
      <c r="P184" s="1702">
        <f t="shared" si="92"/>
        <v>44382</v>
      </c>
      <c r="Q184" s="1702">
        <f t="shared" si="92"/>
        <v>44412</v>
      </c>
      <c r="R184" s="1702">
        <f t="shared" si="92"/>
        <v>44412</v>
      </c>
      <c r="S184" s="1702">
        <f t="shared" si="92"/>
        <v>44411</v>
      </c>
      <c r="T184" s="1702">
        <f t="shared" si="93"/>
        <v>44411</v>
      </c>
      <c r="U184" s="1702">
        <f t="shared" si="93"/>
        <v>44432</v>
      </c>
      <c r="V184" s="1702">
        <f t="shared" si="93"/>
        <v>44439</v>
      </c>
      <c r="W184" s="1702">
        <f t="shared" si="93"/>
        <v>44442</v>
      </c>
      <c r="X184" s="1702">
        <f t="shared" si="93"/>
        <v>44447</v>
      </c>
      <c r="Y184" s="1702">
        <f t="shared" si="93"/>
        <v>44472</v>
      </c>
      <c r="Z184" s="1702">
        <f t="shared" si="93"/>
        <v>44492</v>
      </c>
      <c r="AA184" s="1702">
        <f t="shared" si="93"/>
        <v>44519</v>
      </c>
      <c r="AB184" s="1702">
        <f t="shared" si="93"/>
        <v>44524</v>
      </c>
      <c r="AC184" s="1702">
        <f t="shared" si="93"/>
        <v>44538</v>
      </c>
      <c r="AD184" s="1702">
        <f t="shared" si="94"/>
        <v>44559</v>
      </c>
      <c r="AE184" s="1702">
        <f t="shared" si="94"/>
        <v>44566</v>
      </c>
      <c r="AF184" s="1702">
        <f t="shared" si="94"/>
        <v>44571</v>
      </c>
      <c r="AG184" s="1702">
        <f t="shared" si="94"/>
        <v>44574</v>
      </c>
      <c r="AH184" s="1702">
        <f t="shared" si="94"/>
        <v>44599</v>
      </c>
      <c r="AI184" s="1702">
        <f t="shared" si="94"/>
        <v>44619</v>
      </c>
      <c r="AJ184" s="1702">
        <f t="shared" si="94"/>
        <v>44619</v>
      </c>
      <c r="AK184" s="1702">
        <f t="shared" si="94"/>
        <v>44629</v>
      </c>
      <c r="AL184" s="1702">
        <f t="shared" si="94"/>
        <v>44645</v>
      </c>
      <c r="AM184" s="1702">
        <f t="shared" si="94"/>
        <v>44649</v>
      </c>
      <c r="AN184" s="1702">
        <f t="shared" si="94"/>
        <v>44676</v>
      </c>
      <c r="AO184" s="1497">
        <f t="shared" si="95"/>
        <v>44608</v>
      </c>
      <c r="AP184" s="1444">
        <v>36651</v>
      </c>
      <c r="AQ184" s="1443">
        <v>44730</v>
      </c>
      <c r="AR184" s="1424">
        <f>VLOOKUP(AP184,Schedule!$B$2:$F$14923,5,0)</f>
        <v>44642</v>
      </c>
      <c r="AS184" s="1424">
        <f t="shared" si="96"/>
        <v>45007</v>
      </c>
      <c r="AY184" s="1493"/>
      <c r="AZ184" s="1739"/>
    </row>
    <row r="185" spans="1:52" s="1382" customFormat="1" ht="51.95" customHeight="1" thickBot="1">
      <c r="A185" s="1781"/>
      <c r="B185" s="1385">
        <f t="shared" si="89"/>
        <v>24</v>
      </c>
      <c r="C185" s="1386" t="str">
        <f t="shared" si="90"/>
        <v>У_С</v>
      </c>
      <c r="D185" s="1581" t="str">
        <f t="shared" si="66"/>
        <v>24У_С</v>
      </c>
      <c r="E185" s="1574" t="s">
        <v>475</v>
      </c>
      <c r="F185" s="1585" t="s">
        <v>116</v>
      </c>
      <c r="G185" s="1564" t="str">
        <f t="shared" si="91"/>
        <v>Выполнение строительно-монтажных работ по объектам 00UEJ, 01UEK, 02UEK, 00USE, 02UZJ, 08USZ, 01UEH, 02UEH, 03UEH, 04UEH, 05UEH, 00UEL, 08UTZ, 09UTZ, 05UTZ, 01UTZ, 09USZ</v>
      </c>
      <c r="H185" s="1576" t="s">
        <v>476</v>
      </c>
      <c r="I185" s="1352"/>
      <c r="J185" s="1702">
        <f t="shared" ref="J185:S190" si="97">J$174</f>
        <v>44188</v>
      </c>
      <c r="K185" s="1702">
        <f t="shared" si="97"/>
        <v>44216</v>
      </c>
      <c r="L185" s="1702">
        <f t="shared" si="97"/>
        <v>44265</v>
      </c>
      <c r="M185" s="1702">
        <f t="shared" si="97"/>
        <v>44316</v>
      </c>
      <c r="N185" s="1702">
        <f t="shared" si="97"/>
        <v>44344</v>
      </c>
      <c r="O185" s="1702">
        <f t="shared" si="97"/>
        <v>44344</v>
      </c>
      <c r="P185" s="1702">
        <f t="shared" si="97"/>
        <v>44382</v>
      </c>
      <c r="Q185" s="1702">
        <f t="shared" si="97"/>
        <v>44412</v>
      </c>
      <c r="R185" s="1702">
        <f t="shared" si="97"/>
        <v>44412</v>
      </c>
      <c r="S185" s="1702">
        <f t="shared" si="97"/>
        <v>44411</v>
      </c>
      <c r="T185" s="1702">
        <f t="shared" ref="T185:AC190" si="98">T$174</f>
        <v>44411</v>
      </c>
      <c r="U185" s="1702">
        <f t="shared" si="98"/>
        <v>44432</v>
      </c>
      <c r="V185" s="1702">
        <f t="shared" si="98"/>
        <v>44439</v>
      </c>
      <c r="W185" s="1702">
        <f t="shared" si="98"/>
        <v>44442</v>
      </c>
      <c r="X185" s="1702">
        <f t="shared" si="98"/>
        <v>44447</v>
      </c>
      <c r="Y185" s="1702">
        <f t="shared" si="98"/>
        <v>44472</v>
      </c>
      <c r="Z185" s="1702">
        <f t="shared" si="98"/>
        <v>44492</v>
      </c>
      <c r="AA185" s="1702">
        <f t="shared" si="98"/>
        <v>44519</v>
      </c>
      <c r="AB185" s="1702">
        <f t="shared" si="98"/>
        <v>44524</v>
      </c>
      <c r="AC185" s="1702">
        <f t="shared" si="98"/>
        <v>44538</v>
      </c>
      <c r="AD185" s="1702">
        <f t="shared" ref="AD185:AN190" si="99">AD$174</f>
        <v>44559</v>
      </c>
      <c r="AE185" s="1702">
        <f t="shared" si="99"/>
        <v>44566</v>
      </c>
      <c r="AF185" s="1702">
        <f t="shared" si="99"/>
        <v>44571</v>
      </c>
      <c r="AG185" s="1702">
        <f t="shared" si="99"/>
        <v>44574</v>
      </c>
      <c r="AH185" s="1702">
        <f t="shared" si="99"/>
        <v>44599</v>
      </c>
      <c r="AI185" s="1702">
        <f t="shared" si="99"/>
        <v>44619</v>
      </c>
      <c r="AJ185" s="1702">
        <f t="shared" si="99"/>
        <v>44619</v>
      </c>
      <c r="AK185" s="1702">
        <f t="shared" si="99"/>
        <v>44629</v>
      </c>
      <c r="AL185" s="1702">
        <f t="shared" si="99"/>
        <v>44645</v>
      </c>
      <c r="AM185" s="1702">
        <f t="shared" si="99"/>
        <v>44649</v>
      </c>
      <c r="AN185" s="1702">
        <f t="shared" si="99"/>
        <v>44676</v>
      </c>
      <c r="AO185" s="1497">
        <f t="shared" si="95"/>
        <v>44608</v>
      </c>
      <c r="AP185" s="1444">
        <v>36755</v>
      </c>
      <c r="AQ185" s="1443">
        <v>44608</v>
      </c>
      <c r="AR185" s="1424">
        <f>VLOOKUP(AP185,Schedule!$B$2:$F$14923,5,0)</f>
        <v>44311</v>
      </c>
      <c r="AS185" s="1424">
        <f t="shared" si="96"/>
        <v>44676</v>
      </c>
      <c r="AY185" s="1493"/>
      <c r="AZ185" s="1739"/>
    </row>
    <row r="186" spans="1:52" s="1382" customFormat="1" ht="51.95" customHeight="1" thickBot="1">
      <c r="A186" s="1781"/>
      <c r="B186" s="1385">
        <f t="shared" si="89"/>
        <v>24</v>
      </c>
      <c r="C186" s="1386" t="str">
        <f t="shared" si="90"/>
        <v>У_С</v>
      </c>
      <c r="D186" s="1581" t="str">
        <f t="shared" si="66"/>
        <v>24У_С</v>
      </c>
      <c r="E186" s="1574" t="s">
        <v>477</v>
      </c>
      <c r="F186" s="1585" t="s">
        <v>116</v>
      </c>
      <c r="G186" s="1564" t="str">
        <f t="shared" si="91"/>
        <v>Выполнение строительно-монтажных работ по объектам 00UEJ, 01UEK, 02UEK, 00USE, 02UZJ, 08USZ, 01UEH, 02UEH, 03UEH, 04UEH, 05UEH, 00UEL, 08UTZ, 09UTZ, 05UTZ, 01UTZ, 09USZ</v>
      </c>
      <c r="H186" s="1576" t="s">
        <v>478</v>
      </c>
      <c r="I186" s="1352"/>
      <c r="J186" s="1702">
        <f t="shared" si="97"/>
        <v>44188</v>
      </c>
      <c r="K186" s="1702">
        <f t="shared" si="97"/>
        <v>44216</v>
      </c>
      <c r="L186" s="1702">
        <f t="shared" si="97"/>
        <v>44265</v>
      </c>
      <c r="M186" s="1702">
        <f t="shared" si="97"/>
        <v>44316</v>
      </c>
      <c r="N186" s="1702">
        <f t="shared" si="97"/>
        <v>44344</v>
      </c>
      <c r="O186" s="1702">
        <f t="shared" si="97"/>
        <v>44344</v>
      </c>
      <c r="P186" s="1702">
        <f t="shared" si="97"/>
        <v>44382</v>
      </c>
      <c r="Q186" s="1702">
        <f t="shared" si="97"/>
        <v>44412</v>
      </c>
      <c r="R186" s="1702">
        <f t="shared" si="97"/>
        <v>44412</v>
      </c>
      <c r="S186" s="1702">
        <f t="shared" si="97"/>
        <v>44411</v>
      </c>
      <c r="T186" s="1702">
        <f t="shared" si="98"/>
        <v>44411</v>
      </c>
      <c r="U186" s="1702">
        <f t="shared" si="98"/>
        <v>44432</v>
      </c>
      <c r="V186" s="1702">
        <f t="shared" si="98"/>
        <v>44439</v>
      </c>
      <c r="W186" s="1702">
        <f t="shared" si="98"/>
        <v>44442</v>
      </c>
      <c r="X186" s="1702">
        <f t="shared" si="98"/>
        <v>44447</v>
      </c>
      <c r="Y186" s="1702">
        <f t="shared" si="98"/>
        <v>44472</v>
      </c>
      <c r="Z186" s="1702">
        <f t="shared" si="98"/>
        <v>44492</v>
      </c>
      <c r="AA186" s="1702">
        <f t="shared" si="98"/>
        <v>44519</v>
      </c>
      <c r="AB186" s="1702">
        <f t="shared" si="98"/>
        <v>44524</v>
      </c>
      <c r="AC186" s="1702">
        <f t="shared" si="98"/>
        <v>44538</v>
      </c>
      <c r="AD186" s="1702">
        <f t="shared" si="99"/>
        <v>44559</v>
      </c>
      <c r="AE186" s="1702">
        <f t="shared" si="99"/>
        <v>44566</v>
      </c>
      <c r="AF186" s="1702">
        <f t="shared" si="99"/>
        <v>44571</v>
      </c>
      <c r="AG186" s="1702">
        <f t="shared" si="99"/>
        <v>44574</v>
      </c>
      <c r="AH186" s="1702">
        <f t="shared" si="99"/>
        <v>44599</v>
      </c>
      <c r="AI186" s="1702">
        <f t="shared" si="99"/>
        <v>44619</v>
      </c>
      <c r="AJ186" s="1702">
        <f t="shared" si="99"/>
        <v>44619</v>
      </c>
      <c r="AK186" s="1702">
        <f t="shared" si="99"/>
        <v>44629</v>
      </c>
      <c r="AL186" s="1702">
        <f t="shared" si="99"/>
        <v>44645</v>
      </c>
      <c r="AM186" s="1702">
        <f t="shared" si="99"/>
        <v>44649</v>
      </c>
      <c r="AN186" s="1702">
        <f t="shared" si="99"/>
        <v>44676</v>
      </c>
      <c r="AO186" s="1497">
        <f t="shared" si="95"/>
        <v>44608</v>
      </c>
      <c r="AP186" s="1444">
        <v>36092</v>
      </c>
      <c r="AQ186" s="1443">
        <v>44736</v>
      </c>
      <c r="AR186" s="1424">
        <f>VLOOKUP(AP186,Schedule!$B$2:$F$14923,5,0)</f>
        <v>44736</v>
      </c>
      <c r="AS186" s="1424">
        <f t="shared" si="96"/>
        <v>45101</v>
      </c>
      <c r="AY186" s="1493"/>
      <c r="AZ186" s="1739"/>
    </row>
    <row r="187" spans="1:52" s="1382" customFormat="1" ht="51.95" customHeight="1" thickBot="1">
      <c r="A187" s="1781"/>
      <c r="B187" s="1385">
        <f t="shared" si="89"/>
        <v>24</v>
      </c>
      <c r="C187" s="1386" t="str">
        <f t="shared" si="90"/>
        <v>У_С</v>
      </c>
      <c r="D187" s="1581" t="str">
        <f t="shared" si="66"/>
        <v>24У_С</v>
      </c>
      <c r="E187" s="1574" t="s">
        <v>479</v>
      </c>
      <c r="F187" s="1585" t="s">
        <v>116</v>
      </c>
      <c r="G187" s="1564" t="str">
        <f t="shared" si="91"/>
        <v>Выполнение строительно-монтажных работ по объектам 00UEJ, 01UEK, 02UEK, 00USE, 02UZJ, 08USZ, 01UEH, 02UEH, 03UEH, 04UEH, 05UEH, 00UEL, 08UTZ, 09UTZ, 05UTZ, 01UTZ, 09USZ</v>
      </c>
      <c r="H187" s="1576" t="s">
        <v>480</v>
      </c>
      <c r="I187" s="1352"/>
      <c r="J187" s="1702">
        <f t="shared" si="97"/>
        <v>44188</v>
      </c>
      <c r="K187" s="1702">
        <f t="shared" si="97"/>
        <v>44216</v>
      </c>
      <c r="L187" s="1702">
        <f t="shared" si="97"/>
        <v>44265</v>
      </c>
      <c r="M187" s="1702">
        <f t="shared" si="97"/>
        <v>44316</v>
      </c>
      <c r="N187" s="1702">
        <f t="shared" si="97"/>
        <v>44344</v>
      </c>
      <c r="O187" s="1702">
        <f t="shared" si="97"/>
        <v>44344</v>
      </c>
      <c r="P187" s="1702">
        <f t="shared" si="97"/>
        <v>44382</v>
      </c>
      <c r="Q187" s="1702">
        <f t="shared" si="97"/>
        <v>44412</v>
      </c>
      <c r="R187" s="1702">
        <f t="shared" si="97"/>
        <v>44412</v>
      </c>
      <c r="S187" s="1702">
        <f t="shared" si="97"/>
        <v>44411</v>
      </c>
      <c r="T187" s="1702">
        <f t="shared" si="98"/>
        <v>44411</v>
      </c>
      <c r="U187" s="1702">
        <f t="shared" si="98"/>
        <v>44432</v>
      </c>
      <c r="V187" s="1702">
        <f t="shared" si="98"/>
        <v>44439</v>
      </c>
      <c r="W187" s="1702">
        <f t="shared" si="98"/>
        <v>44442</v>
      </c>
      <c r="X187" s="1702">
        <f t="shared" si="98"/>
        <v>44447</v>
      </c>
      <c r="Y187" s="1702">
        <f t="shared" si="98"/>
        <v>44472</v>
      </c>
      <c r="Z187" s="1702">
        <f t="shared" si="98"/>
        <v>44492</v>
      </c>
      <c r="AA187" s="1702">
        <f t="shared" si="98"/>
        <v>44519</v>
      </c>
      <c r="AB187" s="1702">
        <f t="shared" si="98"/>
        <v>44524</v>
      </c>
      <c r="AC187" s="1702">
        <f t="shared" si="98"/>
        <v>44538</v>
      </c>
      <c r="AD187" s="1702">
        <f t="shared" si="99"/>
        <v>44559</v>
      </c>
      <c r="AE187" s="1702">
        <f t="shared" si="99"/>
        <v>44566</v>
      </c>
      <c r="AF187" s="1702">
        <f t="shared" si="99"/>
        <v>44571</v>
      </c>
      <c r="AG187" s="1702">
        <f t="shared" si="99"/>
        <v>44574</v>
      </c>
      <c r="AH187" s="1702">
        <f t="shared" si="99"/>
        <v>44599</v>
      </c>
      <c r="AI187" s="1702">
        <f t="shared" si="99"/>
        <v>44619</v>
      </c>
      <c r="AJ187" s="1702">
        <f t="shared" si="99"/>
        <v>44619</v>
      </c>
      <c r="AK187" s="1702">
        <f t="shared" si="99"/>
        <v>44629</v>
      </c>
      <c r="AL187" s="1702">
        <f t="shared" si="99"/>
        <v>44645</v>
      </c>
      <c r="AM187" s="1702">
        <f t="shared" si="99"/>
        <v>44649</v>
      </c>
      <c r="AN187" s="1702">
        <f t="shared" si="99"/>
        <v>44676</v>
      </c>
      <c r="AO187" s="1497">
        <f t="shared" si="95"/>
        <v>44608</v>
      </c>
      <c r="AP187" s="1444">
        <v>36092</v>
      </c>
      <c r="AQ187" s="1443">
        <v>44736</v>
      </c>
      <c r="AR187" s="1424">
        <f>VLOOKUP(AP187,Schedule!$B$2:$F$14923,5,0)</f>
        <v>44736</v>
      </c>
      <c r="AS187" s="1424">
        <f t="shared" si="96"/>
        <v>45101</v>
      </c>
      <c r="AY187" s="1493"/>
      <c r="AZ187" s="1739"/>
    </row>
    <row r="188" spans="1:52" s="1382" customFormat="1" ht="51.95" customHeight="1" thickBot="1">
      <c r="A188" s="1781"/>
      <c r="B188" s="1385">
        <f t="shared" si="89"/>
        <v>24</v>
      </c>
      <c r="C188" s="1386" t="str">
        <f t="shared" si="90"/>
        <v>У_С</v>
      </c>
      <c r="D188" s="1581" t="str">
        <f t="shared" si="66"/>
        <v>24У_С</v>
      </c>
      <c r="E188" s="1574" t="s">
        <v>481</v>
      </c>
      <c r="F188" s="1585" t="s">
        <v>116</v>
      </c>
      <c r="G188" s="1564" t="str">
        <f t="shared" si="91"/>
        <v>Выполнение строительно-монтажных работ по объектам 00UEJ, 01UEK, 02UEK, 00USE, 02UZJ, 08USZ, 01UEH, 02UEH, 03UEH, 04UEH, 05UEH, 00UEL, 08UTZ, 09UTZ, 05UTZ, 01UTZ, 09USZ</v>
      </c>
      <c r="H188" s="1576" t="s">
        <v>482</v>
      </c>
      <c r="I188" s="1352"/>
      <c r="J188" s="1702">
        <f t="shared" si="97"/>
        <v>44188</v>
      </c>
      <c r="K188" s="1702">
        <f t="shared" si="97"/>
        <v>44216</v>
      </c>
      <c r="L188" s="1702">
        <f t="shared" si="97"/>
        <v>44265</v>
      </c>
      <c r="M188" s="1702">
        <f t="shared" si="97"/>
        <v>44316</v>
      </c>
      <c r="N188" s="1702">
        <f t="shared" si="97"/>
        <v>44344</v>
      </c>
      <c r="O188" s="1702">
        <f t="shared" si="97"/>
        <v>44344</v>
      </c>
      <c r="P188" s="1702">
        <f t="shared" si="97"/>
        <v>44382</v>
      </c>
      <c r="Q188" s="1702">
        <f t="shared" si="97"/>
        <v>44412</v>
      </c>
      <c r="R188" s="1702">
        <f t="shared" si="97"/>
        <v>44412</v>
      </c>
      <c r="S188" s="1702">
        <f t="shared" si="97"/>
        <v>44411</v>
      </c>
      <c r="T188" s="1702">
        <f t="shared" si="98"/>
        <v>44411</v>
      </c>
      <c r="U188" s="1702">
        <f t="shared" si="98"/>
        <v>44432</v>
      </c>
      <c r="V188" s="1702">
        <f t="shared" si="98"/>
        <v>44439</v>
      </c>
      <c r="W188" s="1702">
        <f t="shared" si="98"/>
        <v>44442</v>
      </c>
      <c r="X188" s="1702">
        <f t="shared" si="98"/>
        <v>44447</v>
      </c>
      <c r="Y188" s="1702">
        <f t="shared" si="98"/>
        <v>44472</v>
      </c>
      <c r="Z188" s="1702">
        <f t="shared" si="98"/>
        <v>44492</v>
      </c>
      <c r="AA188" s="1702">
        <f t="shared" si="98"/>
        <v>44519</v>
      </c>
      <c r="AB188" s="1702">
        <f t="shared" si="98"/>
        <v>44524</v>
      </c>
      <c r="AC188" s="1702">
        <f t="shared" si="98"/>
        <v>44538</v>
      </c>
      <c r="AD188" s="1702">
        <f t="shared" si="99"/>
        <v>44559</v>
      </c>
      <c r="AE188" s="1702">
        <f t="shared" si="99"/>
        <v>44566</v>
      </c>
      <c r="AF188" s="1702">
        <f t="shared" si="99"/>
        <v>44571</v>
      </c>
      <c r="AG188" s="1702">
        <f t="shared" si="99"/>
        <v>44574</v>
      </c>
      <c r="AH188" s="1702">
        <f t="shared" si="99"/>
        <v>44599</v>
      </c>
      <c r="AI188" s="1702">
        <f t="shared" si="99"/>
        <v>44619</v>
      </c>
      <c r="AJ188" s="1702">
        <f t="shared" si="99"/>
        <v>44619</v>
      </c>
      <c r="AK188" s="1702">
        <f t="shared" si="99"/>
        <v>44629</v>
      </c>
      <c r="AL188" s="1702">
        <f t="shared" si="99"/>
        <v>44645</v>
      </c>
      <c r="AM188" s="1702">
        <f t="shared" si="99"/>
        <v>44649</v>
      </c>
      <c r="AN188" s="1702">
        <f t="shared" si="99"/>
        <v>44676</v>
      </c>
      <c r="AO188" s="1497">
        <f t="shared" si="95"/>
        <v>44608</v>
      </c>
      <c r="AP188" s="1444">
        <v>39319</v>
      </c>
      <c r="AQ188" s="1443">
        <v>44844</v>
      </c>
      <c r="AR188" s="1424"/>
      <c r="AS188" s="1424"/>
      <c r="AY188" s="1493"/>
      <c r="AZ188" s="1739"/>
    </row>
    <row r="189" spans="1:52" s="1382" customFormat="1" ht="51.95" customHeight="1" thickBot="1">
      <c r="A189" s="1781"/>
      <c r="B189" s="1385">
        <f t="shared" si="89"/>
        <v>24</v>
      </c>
      <c r="C189" s="1386" t="str">
        <f t="shared" si="90"/>
        <v>У_С</v>
      </c>
      <c r="D189" s="1581" t="str">
        <f t="shared" si="66"/>
        <v>24У_С</v>
      </c>
      <c r="E189" s="1574" t="s">
        <v>483</v>
      </c>
      <c r="F189" s="1585" t="s">
        <v>116</v>
      </c>
      <c r="G189" s="1564" t="str">
        <f t="shared" si="91"/>
        <v>Выполнение строительно-монтажных работ по объектам 00UEJ, 01UEK, 02UEK, 00USE, 02UZJ, 08USZ, 01UEH, 02UEH, 03UEH, 04UEH, 05UEH, 00UEL, 08UTZ, 09UTZ, 05UTZ, 01UTZ, 09USZ</v>
      </c>
      <c r="H189" s="1576" t="s">
        <v>484</v>
      </c>
      <c r="I189" s="1352"/>
      <c r="J189" s="1702">
        <f t="shared" si="97"/>
        <v>44188</v>
      </c>
      <c r="K189" s="1702">
        <f t="shared" si="97"/>
        <v>44216</v>
      </c>
      <c r="L189" s="1702">
        <f t="shared" si="97"/>
        <v>44265</v>
      </c>
      <c r="M189" s="1702">
        <f t="shared" si="97"/>
        <v>44316</v>
      </c>
      <c r="N189" s="1702">
        <f t="shared" si="97"/>
        <v>44344</v>
      </c>
      <c r="O189" s="1702">
        <f t="shared" si="97"/>
        <v>44344</v>
      </c>
      <c r="P189" s="1702">
        <f t="shared" si="97"/>
        <v>44382</v>
      </c>
      <c r="Q189" s="1702">
        <f t="shared" si="97"/>
        <v>44412</v>
      </c>
      <c r="R189" s="1702">
        <f t="shared" si="97"/>
        <v>44412</v>
      </c>
      <c r="S189" s="1702">
        <f t="shared" si="97"/>
        <v>44411</v>
      </c>
      <c r="T189" s="1702">
        <f t="shared" si="98"/>
        <v>44411</v>
      </c>
      <c r="U189" s="1702">
        <f t="shared" si="98"/>
        <v>44432</v>
      </c>
      <c r="V189" s="1702">
        <f t="shared" si="98"/>
        <v>44439</v>
      </c>
      <c r="W189" s="1702">
        <f t="shared" si="98"/>
        <v>44442</v>
      </c>
      <c r="X189" s="1702">
        <f t="shared" si="98"/>
        <v>44447</v>
      </c>
      <c r="Y189" s="1702">
        <f t="shared" si="98"/>
        <v>44472</v>
      </c>
      <c r="Z189" s="1702">
        <f t="shared" si="98"/>
        <v>44492</v>
      </c>
      <c r="AA189" s="1702">
        <f t="shared" si="98"/>
        <v>44519</v>
      </c>
      <c r="AB189" s="1702">
        <f t="shared" si="98"/>
        <v>44524</v>
      </c>
      <c r="AC189" s="1702">
        <f t="shared" si="98"/>
        <v>44538</v>
      </c>
      <c r="AD189" s="1702">
        <f t="shared" si="99"/>
        <v>44559</v>
      </c>
      <c r="AE189" s="1702">
        <f t="shared" si="99"/>
        <v>44566</v>
      </c>
      <c r="AF189" s="1702">
        <f t="shared" si="99"/>
        <v>44571</v>
      </c>
      <c r="AG189" s="1702">
        <f t="shared" si="99"/>
        <v>44574</v>
      </c>
      <c r="AH189" s="1702">
        <f t="shared" si="99"/>
        <v>44599</v>
      </c>
      <c r="AI189" s="1702">
        <f t="shared" si="99"/>
        <v>44619</v>
      </c>
      <c r="AJ189" s="1702">
        <f t="shared" si="99"/>
        <v>44619</v>
      </c>
      <c r="AK189" s="1702">
        <f t="shared" si="99"/>
        <v>44629</v>
      </c>
      <c r="AL189" s="1702">
        <f t="shared" si="99"/>
        <v>44645</v>
      </c>
      <c r="AM189" s="1702">
        <f t="shared" si="99"/>
        <v>44649</v>
      </c>
      <c r="AN189" s="1702">
        <f t="shared" si="99"/>
        <v>44676</v>
      </c>
      <c r="AO189" s="1497">
        <f t="shared" si="95"/>
        <v>44608</v>
      </c>
      <c r="AP189" s="1444">
        <v>36092</v>
      </c>
      <c r="AQ189" s="1443">
        <v>44806</v>
      </c>
      <c r="AR189" s="1424">
        <f>VLOOKUP(AP189,Schedule!$B$2:$F$14923,5,0)</f>
        <v>44736</v>
      </c>
      <c r="AS189" s="1424">
        <f t="shared" ref="AS189:AS194" si="100">AR189+365</f>
        <v>45101</v>
      </c>
      <c r="AY189" s="1493"/>
      <c r="AZ189" s="1739"/>
    </row>
    <row r="190" spans="1:52" s="1382" customFormat="1" ht="51.95" customHeight="1" thickBot="1">
      <c r="A190" s="1781"/>
      <c r="B190" s="1498">
        <f t="shared" si="89"/>
        <v>24</v>
      </c>
      <c r="C190" s="1499" t="str">
        <f t="shared" si="90"/>
        <v>У_С</v>
      </c>
      <c r="D190" s="1589" t="str">
        <f t="shared" si="66"/>
        <v>24У_С</v>
      </c>
      <c r="E190" s="1577" t="s">
        <v>485</v>
      </c>
      <c r="F190" s="1591" t="s">
        <v>116</v>
      </c>
      <c r="G190" s="1569" t="str">
        <f t="shared" si="91"/>
        <v>Выполнение строительно-монтажных работ по объектам 00UEJ, 01UEK, 02UEK, 00USE, 02UZJ, 08USZ, 01UEH, 02UEH, 03UEH, 04UEH, 05UEH, 00UEL, 08UTZ, 09UTZ, 05UTZ, 01UTZ, 09USZ</v>
      </c>
      <c r="H190" s="1579" t="s">
        <v>486</v>
      </c>
      <c r="I190" s="1345"/>
      <c r="J190" s="1702">
        <f t="shared" si="97"/>
        <v>44188</v>
      </c>
      <c r="K190" s="1702">
        <f t="shared" si="97"/>
        <v>44216</v>
      </c>
      <c r="L190" s="1702">
        <f t="shared" si="97"/>
        <v>44265</v>
      </c>
      <c r="M190" s="1702">
        <f t="shared" si="97"/>
        <v>44316</v>
      </c>
      <c r="N190" s="1702">
        <f t="shared" si="97"/>
        <v>44344</v>
      </c>
      <c r="O190" s="1702">
        <f t="shared" si="97"/>
        <v>44344</v>
      </c>
      <c r="P190" s="1702">
        <f t="shared" si="97"/>
        <v>44382</v>
      </c>
      <c r="Q190" s="1702">
        <f t="shared" si="97"/>
        <v>44412</v>
      </c>
      <c r="R190" s="1702">
        <f t="shared" si="97"/>
        <v>44412</v>
      </c>
      <c r="S190" s="1702">
        <f t="shared" si="97"/>
        <v>44411</v>
      </c>
      <c r="T190" s="1702">
        <f t="shared" si="98"/>
        <v>44411</v>
      </c>
      <c r="U190" s="1702">
        <f t="shared" si="98"/>
        <v>44432</v>
      </c>
      <c r="V190" s="1702">
        <f t="shared" si="98"/>
        <v>44439</v>
      </c>
      <c r="W190" s="1702">
        <f t="shared" si="98"/>
        <v>44442</v>
      </c>
      <c r="X190" s="1702">
        <f t="shared" si="98"/>
        <v>44447</v>
      </c>
      <c r="Y190" s="1702">
        <f t="shared" si="98"/>
        <v>44472</v>
      </c>
      <c r="Z190" s="1702">
        <f t="shared" si="98"/>
        <v>44492</v>
      </c>
      <c r="AA190" s="1702">
        <f t="shared" si="98"/>
        <v>44519</v>
      </c>
      <c r="AB190" s="1702">
        <f t="shared" si="98"/>
        <v>44524</v>
      </c>
      <c r="AC190" s="1702">
        <f t="shared" si="98"/>
        <v>44538</v>
      </c>
      <c r="AD190" s="1702">
        <f t="shared" si="99"/>
        <v>44559</v>
      </c>
      <c r="AE190" s="1702">
        <f t="shared" si="99"/>
        <v>44566</v>
      </c>
      <c r="AF190" s="1702">
        <f t="shared" si="99"/>
        <v>44571</v>
      </c>
      <c r="AG190" s="1702">
        <f t="shared" si="99"/>
        <v>44574</v>
      </c>
      <c r="AH190" s="1702">
        <f t="shared" si="99"/>
        <v>44599</v>
      </c>
      <c r="AI190" s="1702">
        <f t="shared" si="99"/>
        <v>44619</v>
      </c>
      <c r="AJ190" s="1702">
        <f t="shared" si="99"/>
        <v>44619</v>
      </c>
      <c r="AK190" s="1702">
        <f t="shared" si="99"/>
        <v>44629</v>
      </c>
      <c r="AL190" s="1702">
        <f t="shared" si="99"/>
        <v>44645</v>
      </c>
      <c r="AM190" s="1702">
        <f t="shared" si="99"/>
        <v>44649</v>
      </c>
      <c r="AN190" s="1702">
        <f t="shared" si="99"/>
        <v>44676</v>
      </c>
      <c r="AO190" s="1497">
        <f t="shared" si="95"/>
        <v>44608</v>
      </c>
      <c r="AP190" s="1445">
        <v>36442</v>
      </c>
      <c r="AQ190" s="1447">
        <v>44730</v>
      </c>
      <c r="AR190" s="1424">
        <f>VLOOKUP(AP190,Schedule!$B$2:$F$14923,5,0)</f>
        <v>44629</v>
      </c>
      <c r="AS190" s="1424">
        <f t="shared" si="100"/>
        <v>44994</v>
      </c>
      <c r="AY190" s="1493"/>
      <c r="AZ190" s="1739"/>
    </row>
    <row r="191" spans="1:52" s="1382" customFormat="1" ht="86.25" customHeight="1" thickBot="1">
      <c r="A191" s="1781">
        <f>A174+1</f>
        <v>13</v>
      </c>
      <c r="B191" s="1367">
        <f>B174+1</f>
        <v>25</v>
      </c>
      <c r="C191" s="1368" t="s">
        <v>114</v>
      </c>
      <c r="D191" s="1556" t="str">
        <f t="shared" si="66"/>
        <v>25У_С</v>
      </c>
      <c r="E191" s="1571" t="s">
        <v>487</v>
      </c>
      <c r="F191" s="1572" t="s">
        <v>116</v>
      </c>
      <c r="G191" s="1559" t="str">
        <f>CONCATENATE("Выполнение строительно-монтажных работ по объектам ",,E191,", ",E192,", ",E193,", ",E194,", ",E195,", ",E196,", ",E197)</f>
        <v>Выполнение строительно-монтажных работ по объектам 00UGW, 00UGH, 00UGM, 00UGV, 01UXZ, 04UXZ, 06UBG</v>
      </c>
      <c r="H191" s="1573" t="s">
        <v>488</v>
      </c>
      <c r="I191" s="1339" t="s">
        <v>118</v>
      </c>
      <c r="J191" s="1369">
        <f>IFERROR(VLOOKUP(D191,'ИСХОДНИК-даты-2х'!$D$10:$AI$105,2,0),"-")</f>
        <v>44341</v>
      </c>
      <c r="K191" s="1369">
        <f>IFERROR(VLOOKUP(D191,'ИСХОДНИК-даты-2х'!$D$10:$AI$105,3,0),"-")</f>
        <v>44369</v>
      </c>
      <c r="L191" s="1369">
        <f>IFERROR(VLOOKUP(D191,'ИСХОДНИК-даты-2х'!$D$10:$AI$105,4,0),"-")</f>
        <v>44418</v>
      </c>
      <c r="M191" s="1369">
        <f>IFERROR(VLOOKUP(D191,'ИСХОДНИК-даты-2х'!$D$10:$AI$105,5,0),"-")</f>
        <v>44421</v>
      </c>
      <c r="N191" s="1369">
        <f>IFERROR(VLOOKUP(D191,'ИСХОДНИК-даты-2х'!$D$10:$AI$105,6,0),"-")</f>
        <v>44449</v>
      </c>
      <c r="O191" s="1369">
        <f>IFERROR(VLOOKUP(D191,'ИСХОДНИК-даты-2х'!$D$10:$AI$105,7,0),"-")</f>
        <v>44449</v>
      </c>
      <c r="P191" s="1369">
        <f>IFERROR(VLOOKUP(D191,'ИСХОДНИК-даты-2х'!$D$10:$AI$105,8,0),"-")</f>
        <v>44533</v>
      </c>
      <c r="Q191" s="1369">
        <f>IFERROR(VLOOKUP(D191,'ИСХОДНИК-даты-2х'!$D$10:$AI$105,9,0),"-")</f>
        <v>44565</v>
      </c>
      <c r="R191" s="1369">
        <f>IFERROR(VLOOKUP(D191,'ИСХОДНИК-даты-2х'!$D$10:$AI$105,10,0),"-")</f>
        <v>44565</v>
      </c>
      <c r="S191" s="1369">
        <f>IFERROR(VLOOKUP(D191,'ИСХОДНИК-даты-2х'!$D$10:$AI$105,11,0),"-")</f>
        <v>44564</v>
      </c>
      <c r="T191" s="1369">
        <f>IFERROR(VLOOKUP(D191,'ИСХОДНИК-даты-2х'!$D$10:$AI$105,12,0),"-")</f>
        <v>44564</v>
      </c>
      <c r="U191" s="1369">
        <f>IFERROR(VLOOKUP(D191,'ИСХОДНИК-даты-2х'!$D$10:$AI$105,13,0),"-")</f>
        <v>44585</v>
      </c>
      <c r="V191" s="1369">
        <f>IFERROR(VLOOKUP(D191,'ИСХОДНИК-даты-2х'!$D$10:$AI$105,14,0),"-")</f>
        <v>44592</v>
      </c>
      <c r="W191" s="1369">
        <f>IFERROR(VLOOKUP(D191,'ИСХОДНИК-даты-2х'!$D$10:$AI$105,15,0),"-")</f>
        <v>44595</v>
      </c>
      <c r="X191" s="1369">
        <f>IFERROR(VLOOKUP(D191,'ИСХОДНИК-даты-2х'!$D$10:$AI$105,16,0),"-")</f>
        <v>44600</v>
      </c>
      <c r="Y191" s="1369">
        <f>IFERROR(VLOOKUP(D191,'ИСХОДНИК-даты-2х'!$D$10:$AI$105,17,0),"-")</f>
        <v>44625</v>
      </c>
      <c r="Z191" s="1369">
        <f>IFERROR(VLOOKUP(D191,'ИСХОДНИК-даты-2х'!$D$10:$AI$105,18,0),"-")</f>
        <v>44645</v>
      </c>
      <c r="AA191" s="1369">
        <f>IFERROR(VLOOKUP(D191,'ИСХОДНИК-даты-2х'!$D$10:$AI$105,19,0),"-")</f>
        <v>44673</v>
      </c>
      <c r="AB191" s="1369">
        <f>IFERROR(VLOOKUP(D191,'ИСХОДНИК-даты-2х'!$D$10:$AI$105,20,0),"-")</f>
        <v>44678</v>
      </c>
      <c r="AC191" s="1369">
        <f>IFERROR(VLOOKUP(D191,'ИСХОДНИК-даты-2х'!$D$10:$AI$105,21,0),"-")</f>
        <v>44692</v>
      </c>
      <c r="AD191" s="1369">
        <f>IFERROR(VLOOKUP(D191,'ИСХОДНИК-даты-2х'!$D$10:$AI$105,22,0),"-")</f>
        <v>44713</v>
      </c>
      <c r="AE191" s="1369">
        <f>IFERROR(VLOOKUP(D191,'ИСХОДНИК-даты-2х'!$D$10:$AI$105,23,0),"-")</f>
        <v>44720</v>
      </c>
      <c r="AF191" s="1369">
        <f>IFERROR(VLOOKUP(D191,'ИСХОДНИК-даты-2х'!$D$10:$AI$105,24,0),"-")</f>
        <v>44725</v>
      </c>
      <c r="AG191" s="1369">
        <f>IFERROR(VLOOKUP(D191,'ИСХОДНИК-даты-2х'!$D$10:$AI$105,25,0),"-")</f>
        <v>44728</v>
      </c>
      <c r="AH191" s="1340">
        <f>IFERROR(VLOOKUP(D191,'ИСХОДНИК-даты-2х'!$D$10:$AI$105,26,0),"-")</f>
        <v>44753</v>
      </c>
      <c r="AI191" s="1340">
        <f>IFERROR(VLOOKUP(D191,'ИСХОДНИК-даты-2х'!$D$10:$AI$105,27,0),"-")</f>
        <v>44773</v>
      </c>
      <c r="AJ191" s="1340">
        <f>IFERROR(VLOOKUP(D191,'ИСХОДНИК-даты-2х'!$D$10:$AI$105,28,0),"-")</f>
        <v>44773</v>
      </c>
      <c r="AK191" s="1370">
        <f>IFERROR(VLOOKUP(D191,'ИСХОДНИК-даты-2х'!$D$10:$AI$105,29,0),"-")</f>
        <v>44783</v>
      </c>
      <c r="AL191" s="1370">
        <f>IFERROR(VLOOKUP(D191,'ИСХОДНИК-даты-2х'!$D$10:$AI$105,30,0),"-")</f>
        <v>44799</v>
      </c>
      <c r="AM191" s="1371">
        <f>IFERROR(VLOOKUP(D191,'ИСХОДНИК-даты-2х'!$D$10:$AI$105,31,0),"-")</f>
        <v>44803</v>
      </c>
      <c r="AN191" s="1372">
        <v>44833</v>
      </c>
      <c r="AO191" s="1387">
        <v>44761</v>
      </c>
      <c r="AP191" s="1380">
        <v>37084</v>
      </c>
      <c r="AQ191" s="1381">
        <v>44869</v>
      </c>
      <c r="AR191" s="1424">
        <f>VLOOKUP(AP191,Schedule!$B$2:$F$14923,5,0)</f>
        <v>44829</v>
      </c>
      <c r="AS191" s="1424">
        <f t="shared" si="100"/>
        <v>45194</v>
      </c>
      <c r="AT191" s="1425">
        <f>MIN(AS191:AS197)</f>
        <v>45194</v>
      </c>
      <c r="AU191" s="1426">
        <f>AM191+30</f>
        <v>44833</v>
      </c>
      <c r="AV191" s="1732">
        <f>AT191-AM191</f>
        <v>391</v>
      </c>
      <c r="AW191" s="1383" t="s">
        <v>119</v>
      </c>
      <c r="AX191" s="1383">
        <v>44833</v>
      </c>
      <c r="AY191" s="1354" t="s">
        <v>173</v>
      </c>
      <c r="AZ191" s="1739">
        <f>AN191-AM191</f>
        <v>30</v>
      </c>
    </row>
    <row r="192" spans="1:52" s="1382" customFormat="1" ht="51.95" customHeight="1" thickBot="1">
      <c r="A192" s="1781"/>
      <c r="B192" s="1489">
        <f t="shared" ref="B192:B197" si="101">$B$191</f>
        <v>25</v>
      </c>
      <c r="C192" s="1490" t="str">
        <f t="shared" ref="C192:C197" si="102">$C$191</f>
        <v>У_С</v>
      </c>
      <c r="D192" s="1561" t="str">
        <f t="shared" si="66"/>
        <v>25У_С</v>
      </c>
      <c r="E192" s="1574" t="s">
        <v>489</v>
      </c>
      <c r="F192" s="1575" t="s">
        <v>116</v>
      </c>
      <c r="G192" s="1564" t="str">
        <f t="shared" ref="G192:G197" si="103">$G$191</f>
        <v>Выполнение строительно-монтажных работ по объектам 00UGW, 00UGH, 00UGM, 00UGV, 01UXZ, 04UXZ, 06UBG</v>
      </c>
      <c r="H192" s="1576" t="s">
        <v>490</v>
      </c>
      <c r="I192" s="1352"/>
      <c r="J192" s="1702">
        <f t="shared" ref="J192:S197" si="104">J$191</f>
        <v>44341</v>
      </c>
      <c r="K192" s="1702">
        <f t="shared" si="104"/>
        <v>44369</v>
      </c>
      <c r="L192" s="1702">
        <f t="shared" si="104"/>
        <v>44418</v>
      </c>
      <c r="M192" s="1702">
        <f t="shared" si="104"/>
        <v>44421</v>
      </c>
      <c r="N192" s="1702">
        <f t="shared" si="104"/>
        <v>44449</v>
      </c>
      <c r="O192" s="1702">
        <f t="shared" si="104"/>
        <v>44449</v>
      </c>
      <c r="P192" s="1702">
        <f t="shared" si="104"/>
        <v>44533</v>
      </c>
      <c r="Q192" s="1702">
        <f t="shared" si="104"/>
        <v>44565</v>
      </c>
      <c r="R192" s="1702">
        <f t="shared" si="104"/>
        <v>44565</v>
      </c>
      <c r="S192" s="1702">
        <f t="shared" si="104"/>
        <v>44564</v>
      </c>
      <c r="T192" s="1702">
        <f t="shared" ref="T192:AC197" si="105">T$191</f>
        <v>44564</v>
      </c>
      <c r="U192" s="1702">
        <f t="shared" si="105"/>
        <v>44585</v>
      </c>
      <c r="V192" s="1702">
        <f t="shared" si="105"/>
        <v>44592</v>
      </c>
      <c r="W192" s="1702">
        <f t="shared" si="105"/>
        <v>44595</v>
      </c>
      <c r="X192" s="1702">
        <f t="shared" si="105"/>
        <v>44600</v>
      </c>
      <c r="Y192" s="1702">
        <f t="shared" si="105"/>
        <v>44625</v>
      </c>
      <c r="Z192" s="1702">
        <f t="shared" si="105"/>
        <v>44645</v>
      </c>
      <c r="AA192" s="1702">
        <f t="shared" si="105"/>
        <v>44673</v>
      </c>
      <c r="AB192" s="1702">
        <f t="shared" si="105"/>
        <v>44678</v>
      </c>
      <c r="AC192" s="1702">
        <f t="shared" si="105"/>
        <v>44692</v>
      </c>
      <c r="AD192" s="1702">
        <f t="shared" ref="AD192:AN197" si="106">AD$191</f>
        <v>44713</v>
      </c>
      <c r="AE192" s="1702">
        <f t="shared" si="106"/>
        <v>44720</v>
      </c>
      <c r="AF192" s="1702">
        <f t="shared" si="106"/>
        <v>44725</v>
      </c>
      <c r="AG192" s="1702">
        <f t="shared" si="106"/>
        <v>44728</v>
      </c>
      <c r="AH192" s="1702">
        <f t="shared" si="106"/>
        <v>44753</v>
      </c>
      <c r="AI192" s="1702">
        <f t="shared" si="106"/>
        <v>44773</v>
      </c>
      <c r="AJ192" s="1702">
        <f t="shared" si="106"/>
        <v>44773</v>
      </c>
      <c r="AK192" s="1702">
        <f t="shared" si="106"/>
        <v>44783</v>
      </c>
      <c r="AL192" s="1702">
        <f t="shared" si="106"/>
        <v>44799</v>
      </c>
      <c r="AM192" s="1702">
        <f t="shared" si="106"/>
        <v>44803</v>
      </c>
      <c r="AN192" s="1702">
        <f t="shared" si="106"/>
        <v>44833</v>
      </c>
      <c r="AO192" s="1497">
        <f t="shared" ref="AO192:AO197" si="107">$AO$191</f>
        <v>44761</v>
      </c>
      <c r="AP192" s="1444">
        <v>36974</v>
      </c>
      <c r="AQ192" s="1443">
        <v>44869</v>
      </c>
      <c r="AR192" s="1424">
        <f>VLOOKUP(AP192,Schedule!$B$2:$F$14923,5,0)</f>
        <v>44829</v>
      </c>
      <c r="AS192" s="1424">
        <f t="shared" si="100"/>
        <v>45194</v>
      </c>
      <c r="AY192" s="1493"/>
      <c r="AZ192" s="1739"/>
    </row>
    <row r="193" spans="1:52" s="1382" customFormat="1" ht="51.95" customHeight="1" thickBot="1">
      <c r="A193" s="1781"/>
      <c r="B193" s="1489">
        <f t="shared" si="101"/>
        <v>25</v>
      </c>
      <c r="C193" s="1490" t="str">
        <f t="shared" si="102"/>
        <v>У_С</v>
      </c>
      <c r="D193" s="1561" t="str">
        <f t="shared" si="66"/>
        <v>25У_С</v>
      </c>
      <c r="E193" s="1574" t="s">
        <v>491</v>
      </c>
      <c r="F193" s="1575" t="s">
        <v>116</v>
      </c>
      <c r="G193" s="1564" t="str">
        <f t="shared" si="103"/>
        <v>Выполнение строительно-монтажных работ по объектам 00UGW, 00UGH, 00UGM, 00UGV, 01UXZ, 04UXZ, 06UBG</v>
      </c>
      <c r="H193" s="1576" t="s">
        <v>492</v>
      </c>
      <c r="I193" s="1352"/>
      <c r="J193" s="1702">
        <f t="shared" si="104"/>
        <v>44341</v>
      </c>
      <c r="K193" s="1702">
        <f t="shared" si="104"/>
        <v>44369</v>
      </c>
      <c r="L193" s="1702">
        <f t="shared" si="104"/>
        <v>44418</v>
      </c>
      <c r="M193" s="1702">
        <f t="shared" si="104"/>
        <v>44421</v>
      </c>
      <c r="N193" s="1702">
        <f t="shared" si="104"/>
        <v>44449</v>
      </c>
      <c r="O193" s="1702">
        <f t="shared" si="104"/>
        <v>44449</v>
      </c>
      <c r="P193" s="1702">
        <f t="shared" si="104"/>
        <v>44533</v>
      </c>
      <c r="Q193" s="1702">
        <f t="shared" si="104"/>
        <v>44565</v>
      </c>
      <c r="R193" s="1702">
        <f t="shared" si="104"/>
        <v>44565</v>
      </c>
      <c r="S193" s="1702">
        <f t="shared" si="104"/>
        <v>44564</v>
      </c>
      <c r="T193" s="1702">
        <f t="shared" si="105"/>
        <v>44564</v>
      </c>
      <c r="U193" s="1702">
        <f t="shared" si="105"/>
        <v>44585</v>
      </c>
      <c r="V193" s="1702">
        <f t="shared" si="105"/>
        <v>44592</v>
      </c>
      <c r="W193" s="1702">
        <f t="shared" si="105"/>
        <v>44595</v>
      </c>
      <c r="X193" s="1702">
        <f t="shared" si="105"/>
        <v>44600</v>
      </c>
      <c r="Y193" s="1702">
        <f t="shared" si="105"/>
        <v>44625</v>
      </c>
      <c r="Z193" s="1702">
        <f t="shared" si="105"/>
        <v>44645</v>
      </c>
      <c r="AA193" s="1702">
        <f t="shared" si="105"/>
        <v>44673</v>
      </c>
      <c r="AB193" s="1702">
        <f t="shared" si="105"/>
        <v>44678</v>
      </c>
      <c r="AC193" s="1702">
        <f t="shared" si="105"/>
        <v>44692</v>
      </c>
      <c r="AD193" s="1702">
        <f t="shared" si="106"/>
        <v>44713</v>
      </c>
      <c r="AE193" s="1702">
        <f t="shared" si="106"/>
        <v>44720</v>
      </c>
      <c r="AF193" s="1702">
        <f t="shared" si="106"/>
        <v>44725</v>
      </c>
      <c r="AG193" s="1702">
        <f t="shared" si="106"/>
        <v>44728</v>
      </c>
      <c r="AH193" s="1702">
        <f t="shared" si="106"/>
        <v>44753</v>
      </c>
      <c r="AI193" s="1702">
        <f t="shared" si="106"/>
        <v>44773</v>
      </c>
      <c r="AJ193" s="1702">
        <f t="shared" si="106"/>
        <v>44773</v>
      </c>
      <c r="AK193" s="1702">
        <f t="shared" si="106"/>
        <v>44783</v>
      </c>
      <c r="AL193" s="1702">
        <f t="shared" si="106"/>
        <v>44799</v>
      </c>
      <c r="AM193" s="1702">
        <f t="shared" si="106"/>
        <v>44803</v>
      </c>
      <c r="AN193" s="1702">
        <f t="shared" si="106"/>
        <v>44833</v>
      </c>
      <c r="AO193" s="1497">
        <f t="shared" si="107"/>
        <v>44761</v>
      </c>
      <c r="AP193" s="1444">
        <v>37009</v>
      </c>
      <c r="AQ193" s="1443">
        <v>44869</v>
      </c>
      <c r="AR193" s="1424">
        <f>VLOOKUP(AP193,Schedule!$B$2:$F$14923,5,0)</f>
        <v>44829</v>
      </c>
      <c r="AS193" s="1424">
        <f t="shared" si="100"/>
        <v>45194</v>
      </c>
      <c r="AY193" s="1493"/>
      <c r="AZ193" s="1739"/>
    </row>
    <row r="194" spans="1:52" s="1382" customFormat="1" ht="51.95" customHeight="1" thickBot="1">
      <c r="A194" s="1781"/>
      <c r="B194" s="1489">
        <f t="shared" si="101"/>
        <v>25</v>
      </c>
      <c r="C194" s="1490" t="str">
        <f t="shared" si="102"/>
        <v>У_С</v>
      </c>
      <c r="D194" s="1561" t="str">
        <f t="shared" si="66"/>
        <v>25У_С</v>
      </c>
      <c r="E194" s="1574" t="s">
        <v>493</v>
      </c>
      <c r="F194" s="1575" t="s">
        <v>116</v>
      </c>
      <c r="G194" s="1564" t="str">
        <f t="shared" si="103"/>
        <v>Выполнение строительно-монтажных работ по объектам 00UGW, 00UGH, 00UGM, 00UGV, 01UXZ, 04UXZ, 06UBG</v>
      </c>
      <c r="H194" s="1576" t="s">
        <v>494</v>
      </c>
      <c r="I194" s="1352"/>
      <c r="J194" s="1702">
        <f t="shared" si="104"/>
        <v>44341</v>
      </c>
      <c r="K194" s="1702">
        <f t="shared" si="104"/>
        <v>44369</v>
      </c>
      <c r="L194" s="1702">
        <f t="shared" si="104"/>
        <v>44418</v>
      </c>
      <c r="M194" s="1702">
        <f t="shared" si="104"/>
        <v>44421</v>
      </c>
      <c r="N194" s="1702">
        <f t="shared" si="104"/>
        <v>44449</v>
      </c>
      <c r="O194" s="1702">
        <f t="shared" si="104"/>
        <v>44449</v>
      </c>
      <c r="P194" s="1702">
        <f t="shared" si="104"/>
        <v>44533</v>
      </c>
      <c r="Q194" s="1702">
        <f t="shared" si="104"/>
        <v>44565</v>
      </c>
      <c r="R194" s="1702">
        <f t="shared" si="104"/>
        <v>44565</v>
      </c>
      <c r="S194" s="1702">
        <f t="shared" si="104"/>
        <v>44564</v>
      </c>
      <c r="T194" s="1702">
        <f t="shared" si="105"/>
        <v>44564</v>
      </c>
      <c r="U194" s="1702">
        <f t="shared" si="105"/>
        <v>44585</v>
      </c>
      <c r="V194" s="1702">
        <f t="shared" si="105"/>
        <v>44592</v>
      </c>
      <c r="W194" s="1702">
        <f t="shared" si="105"/>
        <v>44595</v>
      </c>
      <c r="X194" s="1702">
        <f t="shared" si="105"/>
        <v>44600</v>
      </c>
      <c r="Y194" s="1702">
        <f t="shared" si="105"/>
        <v>44625</v>
      </c>
      <c r="Z194" s="1702">
        <f t="shared" si="105"/>
        <v>44645</v>
      </c>
      <c r="AA194" s="1702">
        <f t="shared" si="105"/>
        <v>44673</v>
      </c>
      <c r="AB194" s="1702">
        <f t="shared" si="105"/>
        <v>44678</v>
      </c>
      <c r="AC194" s="1702">
        <f t="shared" si="105"/>
        <v>44692</v>
      </c>
      <c r="AD194" s="1702">
        <f t="shared" si="106"/>
        <v>44713</v>
      </c>
      <c r="AE194" s="1702">
        <f t="shared" si="106"/>
        <v>44720</v>
      </c>
      <c r="AF194" s="1702">
        <f t="shared" si="106"/>
        <v>44725</v>
      </c>
      <c r="AG194" s="1702">
        <f t="shared" si="106"/>
        <v>44728</v>
      </c>
      <c r="AH194" s="1702">
        <f t="shared" si="106"/>
        <v>44753</v>
      </c>
      <c r="AI194" s="1702">
        <f t="shared" si="106"/>
        <v>44773</v>
      </c>
      <c r="AJ194" s="1702">
        <f t="shared" si="106"/>
        <v>44773</v>
      </c>
      <c r="AK194" s="1702">
        <f t="shared" si="106"/>
        <v>44783</v>
      </c>
      <c r="AL194" s="1702">
        <f t="shared" si="106"/>
        <v>44799</v>
      </c>
      <c r="AM194" s="1702">
        <f t="shared" si="106"/>
        <v>44803</v>
      </c>
      <c r="AN194" s="1702">
        <f t="shared" si="106"/>
        <v>44833</v>
      </c>
      <c r="AO194" s="1497">
        <f t="shared" si="107"/>
        <v>44761</v>
      </c>
      <c r="AP194" s="1444">
        <v>37056</v>
      </c>
      <c r="AQ194" s="1443">
        <v>44869</v>
      </c>
      <c r="AR194" s="1424">
        <f>VLOOKUP(AP194,Schedule!$B$2:$F$14923,5,0)</f>
        <v>44829</v>
      </c>
      <c r="AS194" s="1424">
        <f t="shared" si="100"/>
        <v>45194</v>
      </c>
      <c r="AY194" s="1493"/>
      <c r="AZ194" s="1739"/>
    </row>
    <row r="195" spans="1:52" s="1382" customFormat="1" ht="51.95" customHeight="1" thickBot="1">
      <c r="A195" s="1781"/>
      <c r="B195" s="1489">
        <f t="shared" si="101"/>
        <v>25</v>
      </c>
      <c r="C195" s="1490" t="str">
        <f t="shared" si="102"/>
        <v>У_С</v>
      </c>
      <c r="D195" s="1561" t="str">
        <f t="shared" si="66"/>
        <v>25У_С</v>
      </c>
      <c r="E195" s="1574" t="s">
        <v>495</v>
      </c>
      <c r="F195" s="1575" t="s">
        <v>116</v>
      </c>
      <c r="G195" s="1564" t="str">
        <f t="shared" si="103"/>
        <v>Выполнение строительно-монтажных работ по объектам 00UGW, 00UGH, 00UGM, 00UGV, 01UXZ, 04UXZ, 06UBG</v>
      </c>
      <c r="H195" s="1576" t="s">
        <v>496</v>
      </c>
      <c r="I195" s="1352"/>
      <c r="J195" s="1702">
        <f t="shared" si="104"/>
        <v>44341</v>
      </c>
      <c r="K195" s="1702">
        <f t="shared" si="104"/>
        <v>44369</v>
      </c>
      <c r="L195" s="1702">
        <f t="shared" si="104"/>
        <v>44418</v>
      </c>
      <c r="M195" s="1702">
        <f t="shared" si="104"/>
        <v>44421</v>
      </c>
      <c r="N195" s="1702">
        <f t="shared" si="104"/>
        <v>44449</v>
      </c>
      <c r="O195" s="1702">
        <f t="shared" si="104"/>
        <v>44449</v>
      </c>
      <c r="P195" s="1702">
        <f t="shared" si="104"/>
        <v>44533</v>
      </c>
      <c r="Q195" s="1702">
        <f t="shared" si="104"/>
        <v>44565</v>
      </c>
      <c r="R195" s="1702">
        <f t="shared" si="104"/>
        <v>44565</v>
      </c>
      <c r="S195" s="1702">
        <f t="shared" si="104"/>
        <v>44564</v>
      </c>
      <c r="T195" s="1702">
        <f t="shared" si="105"/>
        <v>44564</v>
      </c>
      <c r="U195" s="1702">
        <f t="shared" si="105"/>
        <v>44585</v>
      </c>
      <c r="V195" s="1702">
        <f t="shared" si="105"/>
        <v>44592</v>
      </c>
      <c r="W195" s="1702">
        <f t="shared" si="105"/>
        <v>44595</v>
      </c>
      <c r="X195" s="1702">
        <f t="shared" si="105"/>
        <v>44600</v>
      </c>
      <c r="Y195" s="1702">
        <f t="shared" si="105"/>
        <v>44625</v>
      </c>
      <c r="Z195" s="1702">
        <f t="shared" si="105"/>
        <v>44645</v>
      </c>
      <c r="AA195" s="1702">
        <f t="shared" si="105"/>
        <v>44673</v>
      </c>
      <c r="AB195" s="1702">
        <f t="shared" si="105"/>
        <v>44678</v>
      </c>
      <c r="AC195" s="1702">
        <f t="shared" si="105"/>
        <v>44692</v>
      </c>
      <c r="AD195" s="1702">
        <f t="shared" si="106"/>
        <v>44713</v>
      </c>
      <c r="AE195" s="1702">
        <f t="shared" si="106"/>
        <v>44720</v>
      </c>
      <c r="AF195" s="1702">
        <f t="shared" si="106"/>
        <v>44725</v>
      </c>
      <c r="AG195" s="1702">
        <f t="shared" si="106"/>
        <v>44728</v>
      </c>
      <c r="AH195" s="1702">
        <f t="shared" si="106"/>
        <v>44753</v>
      </c>
      <c r="AI195" s="1702">
        <f t="shared" si="106"/>
        <v>44773</v>
      </c>
      <c r="AJ195" s="1702">
        <f t="shared" si="106"/>
        <v>44773</v>
      </c>
      <c r="AK195" s="1702">
        <f t="shared" si="106"/>
        <v>44783</v>
      </c>
      <c r="AL195" s="1702">
        <f t="shared" si="106"/>
        <v>44799</v>
      </c>
      <c r="AM195" s="1702">
        <f t="shared" si="106"/>
        <v>44803</v>
      </c>
      <c r="AN195" s="1702">
        <f t="shared" si="106"/>
        <v>44833</v>
      </c>
      <c r="AO195" s="1497">
        <f t="shared" si="107"/>
        <v>44761</v>
      </c>
      <c r="AP195" s="1444">
        <v>39267</v>
      </c>
      <c r="AQ195" s="1443">
        <v>44761</v>
      </c>
      <c r="AR195" s="1424"/>
      <c r="AS195" s="1424"/>
      <c r="AY195" s="1493"/>
      <c r="AZ195" s="1739"/>
    </row>
    <row r="196" spans="1:52" s="1382" customFormat="1" ht="51.95" customHeight="1" thickBot="1">
      <c r="A196" s="1781"/>
      <c r="B196" s="1489">
        <f t="shared" si="101"/>
        <v>25</v>
      </c>
      <c r="C196" s="1490" t="str">
        <f t="shared" si="102"/>
        <v>У_С</v>
      </c>
      <c r="D196" s="1561" t="str">
        <f t="shared" si="66"/>
        <v>25У_С</v>
      </c>
      <c r="E196" s="1574" t="s">
        <v>497</v>
      </c>
      <c r="F196" s="1575" t="s">
        <v>116</v>
      </c>
      <c r="G196" s="1564" t="str">
        <f t="shared" si="103"/>
        <v>Выполнение строительно-монтажных работ по объектам 00UGW, 00UGH, 00UGM, 00UGV, 01UXZ, 04UXZ, 06UBG</v>
      </c>
      <c r="H196" s="1576" t="s">
        <v>498</v>
      </c>
      <c r="I196" s="1352"/>
      <c r="J196" s="1702">
        <f t="shared" si="104"/>
        <v>44341</v>
      </c>
      <c r="K196" s="1702">
        <f t="shared" si="104"/>
        <v>44369</v>
      </c>
      <c r="L196" s="1702">
        <f t="shared" si="104"/>
        <v>44418</v>
      </c>
      <c r="M196" s="1702">
        <f t="shared" si="104"/>
        <v>44421</v>
      </c>
      <c r="N196" s="1702">
        <f t="shared" si="104"/>
        <v>44449</v>
      </c>
      <c r="O196" s="1702">
        <f t="shared" si="104"/>
        <v>44449</v>
      </c>
      <c r="P196" s="1702">
        <f t="shared" si="104"/>
        <v>44533</v>
      </c>
      <c r="Q196" s="1702">
        <f t="shared" si="104"/>
        <v>44565</v>
      </c>
      <c r="R196" s="1702">
        <f t="shared" si="104"/>
        <v>44565</v>
      </c>
      <c r="S196" s="1702">
        <f t="shared" si="104"/>
        <v>44564</v>
      </c>
      <c r="T196" s="1702">
        <f t="shared" si="105"/>
        <v>44564</v>
      </c>
      <c r="U196" s="1702">
        <f t="shared" si="105"/>
        <v>44585</v>
      </c>
      <c r="V196" s="1702">
        <f t="shared" si="105"/>
        <v>44592</v>
      </c>
      <c r="W196" s="1702">
        <f t="shared" si="105"/>
        <v>44595</v>
      </c>
      <c r="X196" s="1702">
        <f t="shared" si="105"/>
        <v>44600</v>
      </c>
      <c r="Y196" s="1702">
        <f t="shared" si="105"/>
        <v>44625</v>
      </c>
      <c r="Z196" s="1702">
        <f t="shared" si="105"/>
        <v>44645</v>
      </c>
      <c r="AA196" s="1702">
        <f t="shared" si="105"/>
        <v>44673</v>
      </c>
      <c r="AB196" s="1702">
        <f t="shared" si="105"/>
        <v>44678</v>
      </c>
      <c r="AC196" s="1702">
        <f t="shared" si="105"/>
        <v>44692</v>
      </c>
      <c r="AD196" s="1702">
        <f t="shared" si="106"/>
        <v>44713</v>
      </c>
      <c r="AE196" s="1702">
        <f t="shared" si="106"/>
        <v>44720</v>
      </c>
      <c r="AF196" s="1702">
        <f t="shared" si="106"/>
        <v>44725</v>
      </c>
      <c r="AG196" s="1702">
        <f t="shared" si="106"/>
        <v>44728</v>
      </c>
      <c r="AH196" s="1702">
        <f t="shared" si="106"/>
        <v>44753</v>
      </c>
      <c r="AI196" s="1702">
        <f t="shared" si="106"/>
        <v>44773</v>
      </c>
      <c r="AJ196" s="1702">
        <f t="shared" si="106"/>
        <v>44773</v>
      </c>
      <c r="AK196" s="1702">
        <f t="shared" si="106"/>
        <v>44783</v>
      </c>
      <c r="AL196" s="1702">
        <f t="shared" si="106"/>
        <v>44799</v>
      </c>
      <c r="AM196" s="1702">
        <f t="shared" si="106"/>
        <v>44803</v>
      </c>
      <c r="AN196" s="1702">
        <f t="shared" si="106"/>
        <v>44833</v>
      </c>
      <c r="AO196" s="1497">
        <f t="shared" si="107"/>
        <v>44761</v>
      </c>
      <c r="AP196" s="1444">
        <v>39311</v>
      </c>
      <c r="AQ196" s="1443">
        <v>44869</v>
      </c>
      <c r="AR196" s="1424"/>
      <c r="AS196" s="1424"/>
      <c r="AY196" s="1493"/>
      <c r="AZ196" s="1739"/>
    </row>
    <row r="197" spans="1:52" s="1382" customFormat="1" ht="51.95" customHeight="1" thickBot="1">
      <c r="A197" s="1781"/>
      <c r="B197" s="1494">
        <f t="shared" si="101"/>
        <v>25</v>
      </c>
      <c r="C197" s="1495" t="str">
        <f t="shared" si="102"/>
        <v>У_С</v>
      </c>
      <c r="D197" s="1566" t="str">
        <f t="shared" si="66"/>
        <v>25У_С</v>
      </c>
      <c r="E197" s="1577" t="s">
        <v>499</v>
      </c>
      <c r="F197" s="1578" t="s">
        <v>116</v>
      </c>
      <c r="G197" s="1569" t="str">
        <f t="shared" si="103"/>
        <v>Выполнение строительно-монтажных работ по объектам 00UGW, 00UGH, 00UGM, 00UGV, 01UXZ, 04UXZ, 06UBG</v>
      </c>
      <c r="H197" s="1579" t="s">
        <v>500</v>
      </c>
      <c r="I197" s="1345"/>
      <c r="J197" s="1702">
        <f t="shared" si="104"/>
        <v>44341</v>
      </c>
      <c r="K197" s="1702">
        <f t="shared" si="104"/>
        <v>44369</v>
      </c>
      <c r="L197" s="1702">
        <f t="shared" si="104"/>
        <v>44418</v>
      </c>
      <c r="M197" s="1702">
        <f t="shared" si="104"/>
        <v>44421</v>
      </c>
      <c r="N197" s="1702">
        <f t="shared" si="104"/>
        <v>44449</v>
      </c>
      <c r="O197" s="1702">
        <f t="shared" si="104"/>
        <v>44449</v>
      </c>
      <c r="P197" s="1702">
        <f t="shared" si="104"/>
        <v>44533</v>
      </c>
      <c r="Q197" s="1702">
        <f t="shared" si="104"/>
        <v>44565</v>
      </c>
      <c r="R197" s="1702">
        <f t="shared" si="104"/>
        <v>44565</v>
      </c>
      <c r="S197" s="1702">
        <f t="shared" si="104"/>
        <v>44564</v>
      </c>
      <c r="T197" s="1702">
        <f t="shared" si="105"/>
        <v>44564</v>
      </c>
      <c r="U197" s="1702">
        <f t="shared" si="105"/>
        <v>44585</v>
      </c>
      <c r="V197" s="1702">
        <f t="shared" si="105"/>
        <v>44592</v>
      </c>
      <c r="W197" s="1702">
        <f t="shared" si="105"/>
        <v>44595</v>
      </c>
      <c r="X197" s="1702">
        <f t="shared" si="105"/>
        <v>44600</v>
      </c>
      <c r="Y197" s="1702">
        <f t="shared" si="105"/>
        <v>44625</v>
      </c>
      <c r="Z197" s="1702">
        <f t="shared" si="105"/>
        <v>44645</v>
      </c>
      <c r="AA197" s="1702">
        <f t="shared" si="105"/>
        <v>44673</v>
      </c>
      <c r="AB197" s="1702">
        <f t="shared" si="105"/>
        <v>44678</v>
      </c>
      <c r="AC197" s="1702">
        <f t="shared" si="105"/>
        <v>44692</v>
      </c>
      <c r="AD197" s="1702">
        <f t="shared" si="106"/>
        <v>44713</v>
      </c>
      <c r="AE197" s="1702">
        <f t="shared" si="106"/>
        <v>44720</v>
      </c>
      <c r="AF197" s="1702">
        <f t="shared" si="106"/>
        <v>44725</v>
      </c>
      <c r="AG197" s="1702">
        <f t="shared" si="106"/>
        <v>44728</v>
      </c>
      <c r="AH197" s="1702">
        <f t="shared" si="106"/>
        <v>44753</v>
      </c>
      <c r="AI197" s="1702">
        <f t="shared" si="106"/>
        <v>44773</v>
      </c>
      <c r="AJ197" s="1702">
        <f t="shared" si="106"/>
        <v>44773</v>
      </c>
      <c r="AK197" s="1702">
        <f t="shared" si="106"/>
        <v>44783</v>
      </c>
      <c r="AL197" s="1702">
        <f t="shared" si="106"/>
        <v>44799</v>
      </c>
      <c r="AM197" s="1702">
        <f t="shared" si="106"/>
        <v>44803</v>
      </c>
      <c r="AN197" s="1702">
        <f t="shared" si="106"/>
        <v>44833</v>
      </c>
      <c r="AO197" s="1497">
        <f t="shared" si="107"/>
        <v>44761</v>
      </c>
      <c r="AP197" s="1445">
        <v>39323</v>
      </c>
      <c r="AQ197" s="1447">
        <v>44869</v>
      </c>
      <c r="AR197" s="1424"/>
      <c r="AS197" s="1424"/>
      <c r="AY197" s="1493"/>
      <c r="AZ197" s="1739"/>
    </row>
    <row r="198" spans="1:52" s="1382" customFormat="1" ht="107.25" customHeight="1" thickBot="1">
      <c r="A198" s="1781">
        <f>A191+1</f>
        <v>14</v>
      </c>
      <c r="B198" s="1373">
        <f>B191+1</f>
        <v>26</v>
      </c>
      <c r="C198" s="1374" t="s">
        <v>114</v>
      </c>
      <c r="D198" s="1733" t="str">
        <f t="shared" si="66"/>
        <v>26У_С</v>
      </c>
      <c r="E198" s="1571" t="s">
        <v>501</v>
      </c>
      <c r="F198" s="1572" t="s">
        <v>116</v>
      </c>
      <c r="G198" s="1559" t="str">
        <f>CONCATENATE("Выполнение строительно-монтажных работ по объектам ",,E198,", ",E199,", ",E200,", ",E201,", ",E202,", ",E203,", ",E204,", ",E205,", ",E206,", ",E207,", ",E208,", ",E209,", ",E210,", ",E211)</f>
        <v>Выполнение строительно-монтажных работ по объектам 01UBG, 02UBG, 03UBG, 03UBZ, 04UBZ, 05UBZ, 01UPZ, 02UPZ, 06UBZ, 07UBZ, 08UBZ, 09UBZ, 00USY, 06USZ</v>
      </c>
      <c r="H198" s="1573" t="s">
        <v>502</v>
      </c>
      <c r="I198" s="1339" t="s">
        <v>118</v>
      </c>
      <c r="J198" s="1369">
        <f>IFERROR(VLOOKUP(D198,'ИСХОДНИК-даты-2х'!$D$10:$AI$105,2,0),"-")</f>
        <v>44074</v>
      </c>
      <c r="K198" s="1369">
        <f>IFERROR(VLOOKUP(D198,'ИСХОДНИК-даты-2х'!$D$10:$AI$105,3,0),"-")</f>
        <v>44102</v>
      </c>
      <c r="L198" s="1369">
        <f>IFERROR(VLOOKUP(D198,'ИСХОДНИК-даты-2х'!$D$10:$AI$105,4,0),"-")</f>
        <v>44151</v>
      </c>
      <c r="M198" s="1369">
        <f>IFERROR(VLOOKUP(D198,'ИСХОДНИК-даты-2х'!$D$10:$AI$105,5,0),"-")</f>
        <v>44270</v>
      </c>
      <c r="N198" s="1369">
        <f>IFERROR(VLOOKUP(D198,'ИСХОДНИК-даты-2х'!$D$10:$AI$105,6,0),"-")</f>
        <v>44298</v>
      </c>
      <c r="O198" s="1369">
        <f>IFERROR(VLOOKUP(D198,'ИСХОДНИК-даты-2х'!$D$10:$AI$105,7,0),"-")</f>
        <v>44298</v>
      </c>
      <c r="P198" s="1369">
        <f>IFERROR(VLOOKUP(D198,'ИСХОДНИК-даты-2х'!$D$10:$AI$105,8,0),"-")</f>
        <v>44312</v>
      </c>
      <c r="Q198" s="1369">
        <f>IFERROR(VLOOKUP(D198,'ИСХОДНИК-даты-2х'!$D$10:$AI$105,9,0),"-")</f>
        <v>44342</v>
      </c>
      <c r="R198" s="1369">
        <f>IFERROR(VLOOKUP(D198,'ИСХОДНИК-даты-2х'!$D$10:$AI$105,10,0),"-")</f>
        <v>44342</v>
      </c>
      <c r="S198" s="1369">
        <f>IFERROR(VLOOKUP(D198,'ИСХОДНИК-даты-2х'!$D$10:$AI$105,11,0),"-")</f>
        <v>44341</v>
      </c>
      <c r="T198" s="1369">
        <f>IFERROR(VLOOKUP(D198,'ИСХОДНИК-даты-2х'!$D$10:$AI$105,12,0),"-")</f>
        <v>44341</v>
      </c>
      <c r="U198" s="1369">
        <f>IFERROR(VLOOKUP(D198,'ИСХОДНИК-даты-2х'!$D$10:$AI$105,13,0),"-")</f>
        <v>44362</v>
      </c>
      <c r="V198" s="1369">
        <f>IFERROR(VLOOKUP(D198,'ИСХОДНИК-даты-2х'!$D$10:$AI$105,14,0),"-")</f>
        <v>44369</v>
      </c>
      <c r="W198" s="1369">
        <f>IFERROR(VLOOKUP(D198,'ИСХОДНИК-даты-2х'!$D$10:$AI$105,15,0),"-")</f>
        <v>44372</v>
      </c>
      <c r="X198" s="1369">
        <f>IFERROR(VLOOKUP(D198,'ИСХОДНИК-даты-2х'!$D$10:$AI$105,16,0),"-")</f>
        <v>44377</v>
      </c>
      <c r="Y198" s="1369">
        <f>IFERROR(VLOOKUP(D198,'ИСХОДНИК-даты-2х'!$D$10:$AI$105,17,0),"-")</f>
        <v>44402</v>
      </c>
      <c r="Z198" s="1369">
        <f>IFERROR(VLOOKUP(D198,'ИСХОДНИК-даты-2х'!$D$10:$AI$105,18,0),"-")</f>
        <v>44422</v>
      </c>
      <c r="AA198" s="1369">
        <f>IFERROR(VLOOKUP(D198,'ИСХОДНИК-даты-2х'!$D$10:$AI$105,19,0),"-")</f>
        <v>44449</v>
      </c>
      <c r="AB198" s="1369">
        <f>IFERROR(VLOOKUP(D198,'ИСХОДНИК-даты-2х'!$D$10:$AI$105,20,0),"-")</f>
        <v>44454</v>
      </c>
      <c r="AC198" s="1369">
        <f>IFERROR(VLOOKUP(D198,'ИСХОДНИК-даты-2х'!$D$10:$AI$105,21,0),"-")</f>
        <v>44468</v>
      </c>
      <c r="AD198" s="1369">
        <f>IFERROR(VLOOKUP(D198,'ИСХОДНИК-даты-2х'!$D$10:$AI$105,22,0),"-")</f>
        <v>44489</v>
      </c>
      <c r="AE198" s="1369">
        <f>IFERROR(VLOOKUP(D198,'ИСХОДНИК-даты-2х'!$D$10:$AI$105,23,0),"-")</f>
        <v>44496</v>
      </c>
      <c r="AF198" s="1369">
        <f>IFERROR(VLOOKUP(D198,'ИСХОДНИК-даты-2х'!$D$10:$AI$105,24,0),"-")</f>
        <v>44501</v>
      </c>
      <c r="AG198" s="1369">
        <f>IFERROR(VLOOKUP(D198,'ИСХОДНИК-даты-2х'!$D$10:$AI$105,25,0),"-")</f>
        <v>44504</v>
      </c>
      <c r="AH198" s="1340">
        <f>IFERROR(VLOOKUP(D198,'ИСХОДНИК-даты-2х'!$D$10:$AI$105,26,0),"-")</f>
        <v>44529</v>
      </c>
      <c r="AI198" s="1340">
        <f>IFERROR(VLOOKUP(D198,'ИСХОДНИК-даты-2х'!$D$10:$AI$105,27,0),"-")</f>
        <v>44549</v>
      </c>
      <c r="AJ198" s="1340">
        <f>IFERROR(VLOOKUP(D198,'ИСХОДНИК-даты-2х'!$D$10:$AI$105,28,0),"-")</f>
        <v>44549</v>
      </c>
      <c r="AK198" s="1370">
        <f>IFERROR(VLOOKUP(D198,'ИСХОДНИК-даты-2х'!$D$10:$AI$105,29,0),"-")</f>
        <v>44559</v>
      </c>
      <c r="AL198" s="1370">
        <f>IFERROR(VLOOKUP(D198,'ИСХОДНИК-даты-2х'!$D$10:$AI$105,30,0),"-")</f>
        <v>44575</v>
      </c>
      <c r="AM198" s="1762">
        <f>IFERROR(VLOOKUP(D198,'ИСХОДНИК-даты-2х'!$D$10:$AI$105,31,0),"-")</f>
        <v>44579</v>
      </c>
      <c r="AN198" s="1729">
        <v>44591</v>
      </c>
      <c r="AO198" s="1379">
        <v>44494</v>
      </c>
      <c r="AP198" s="1380">
        <v>39109</v>
      </c>
      <c r="AQ198" s="1381">
        <v>44494</v>
      </c>
      <c r="AR198" s="1424">
        <f>VLOOKUP(AP198,Schedule!$B$2:$F$14923,5,0)</f>
        <v>43921</v>
      </c>
      <c r="AS198" s="1424">
        <f t="shared" ref="AS198:AS203" si="108">AR198+365</f>
        <v>44286</v>
      </c>
      <c r="AT198" s="1425">
        <f>MIN(AS198:AS211)</f>
        <v>44286</v>
      </c>
      <c r="AU198" s="1426">
        <f>AM198+30</f>
        <v>44609</v>
      </c>
      <c r="AV198" s="1732">
        <f>AT198-AM198</f>
        <v>-293</v>
      </c>
      <c r="AW198" s="1383" t="s">
        <v>119</v>
      </c>
      <c r="AX198" s="1720">
        <v>44591</v>
      </c>
      <c r="AY198" s="1730" t="s">
        <v>28732</v>
      </c>
      <c r="AZ198" s="1739">
        <f>AN198-AM198</f>
        <v>12</v>
      </c>
    </row>
    <row r="199" spans="1:52" s="1382" customFormat="1" ht="51.95" customHeight="1" thickBot="1">
      <c r="A199" s="1781"/>
      <c r="B199" s="1385">
        <f t="shared" ref="B199:C211" si="109">B$198</f>
        <v>26</v>
      </c>
      <c r="C199" s="1386" t="str">
        <f t="shared" si="109"/>
        <v>У_С</v>
      </c>
      <c r="D199" s="1561" t="str">
        <f t="shared" si="66"/>
        <v>26У_С</v>
      </c>
      <c r="E199" s="1574" t="s">
        <v>503</v>
      </c>
      <c r="F199" s="1575" t="s">
        <v>116</v>
      </c>
      <c r="G199" s="1564" t="str">
        <f t="shared" ref="G199:G211" si="110">$G$198</f>
        <v>Выполнение строительно-монтажных работ по объектам 01UBG, 02UBG, 03UBG, 03UBZ, 04UBZ, 05UBZ, 01UPZ, 02UPZ, 06UBZ, 07UBZ, 08UBZ, 09UBZ, 00USY, 06USZ</v>
      </c>
      <c r="H199" s="1576" t="s">
        <v>504</v>
      </c>
      <c r="I199" s="1352"/>
      <c r="J199" s="1702">
        <f t="shared" ref="J199:S211" si="111">J$198</f>
        <v>44074</v>
      </c>
      <c r="K199" s="1702">
        <f t="shared" si="111"/>
        <v>44102</v>
      </c>
      <c r="L199" s="1702">
        <f t="shared" si="111"/>
        <v>44151</v>
      </c>
      <c r="M199" s="1702">
        <f t="shared" si="111"/>
        <v>44270</v>
      </c>
      <c r="N199" s="1702">
        <f t="shared" si="111"/>
        <v>44298</v>
      </c>
      <c r="O199" s="1702">
        <f t="shared" si="111"/>
        <v>44298</v>
      </c>
      <c r="P199" s="1702">
        <f t="shared" si="111"/>
        <v>44312</v>
      </c>
      <c r="Q199" s="1702">
        <f t="shared" si="111"/>
        <v>44342</v>
      </c>
      <c r="R199" s="1702">
        <f t="shared" si="111"/>
        <v>44342</v>
      </c>
      <c r="S199" s="1702">
        <f t="shared" si="111"/>
        <v>44341</v>
      </c>
      <c r="T199" s="1702">
        <f t="shared" ref="T199:AC211" si="112">T$198</f>
        <v>44341</v>
      </c>
      <c r="U199" s="1702">
        <f t="shared" si="112"/>
        <v>44362</v>
      </c>
      <c r="V199" s="1702">
        <f t="shared" si="112"/>
        <v>44369</v>
      </c>
      <c r="W199" s="1702">
        <f t="shared" si="112"/>
        <v>44372</v>
      </c>
      <c r="X199" s="1702">
        <f t="shared" si="112"/>
        <v>44377</v>
      </c>
      <c r="Y199" s="1702">
        <f t="shared" si="112"/>
        <v>44402</v>
      </c>
      <c r="Z199" s="1702">
        <f t="shared" si="112"/>
        <v>44422</v>
      </c>
      <c r="AA199" s="1702">
        <f t="shared" si="112"/>
        <v>44449</v>
      </c>
      <c r="AB199" s="1702">
        <f t="shared" si="112"/>
        <v>44454</v>
      </c>
      <c r="AC199" s="1702">
        <f t="shared" si="112"/>
        <v>44468</v>
      </c>
      <c r="AD199" s="1702">
        <f t="shared" ref="AD199:AN211" si="113">AD$198</f>
        <v>44489</v>
      </c>
      <c r="AE199" s="1702">
        <f t="shared" si="113"/>
        <v>44496</v>
      </c>
      <c r="AF199" s="1702">
        <f t="shared" si="113"/>
        <v>44501</v>
      </c>
      <c r="AG199" s="1702">
        <f t="shared" si="113"/>
        <v>44504</v>
      </c>
      <c r="AH199" s="1702">
        <f t="shared" si="113"/>
        <v>44529</v>
      </c>
      <c r="AI199" s="1702">
        <f t="shared" si="113"/>
        <v>44549</v>
      </c>
      <c r="AJ199" s="1702">
        <f t="shared" si="113"/>
        <v>44549</v>
      </c>
      <c r="AK199" s="1702">
        <f t="shared" si="113"/>
        <v>44559</v>
      </c>
      <c r="AL199" s="1702">
        <f t="shared" si="113"/>
        <v>44575</v>
      </c>
      <c r="AM199" s="1702">
        <f t="shared" si="113"/>
        <v>44579</v>
      </c>
      <c r="AN199" s="1702">
        <f t="shared" si="113"/>
        <v>44591</v>
      </c>
      <c r="AO199" s="1511">
        <f t="shared" ref="AO199:AO211" si="114">$AO$198</f>
        <v>44494</v>
      </c>
      <c r="AP199" s="1444">
        <v>39109</v>
      </c>
      <c r="AQ199" s="1443">
        <v>44494</v>
      </c>
      <c r="AR199" s="1424">
        <f>VLOOKUP(AP199,Schedule!$B$2:$F$14923,5,0)</f>
        <v>43921</v>
      </c>
      <c r="AS199" s="1424">
        <f t="shared" si="108"/>
        <v>44286</v>
      </c>
      <c r="AY199" s="1493"/>
      <c r="AZ199" s="1739"/>
    </row>
    <row r="200" spans="1:52" s="1382" customFormat="1" ht="51.95" customHeight="1" thickBot="1">
      <c r="A200" s="1781"/>
      <c r="B200" s="1385">
        <f t="shared" si="109"/>
        <v>26</v>
      </c>
      <c r="C200" s="1386" t="str">
        <f t="shared" si="109"/>
        <v>У_С</v>
      </c>
      <c r="D200" s="1561" t="str">
        <f t="shared" ref="D200:D263" si="115">CONCATENATE(B200,,C200)</f>
        <v>26У_С</v>
      </c>
      <c r="E200" s="1574" t="s">
        <v>505</v>
      </c>
      <c r="F200" s="1575" t="s">
        <v>116</v>
      </c>
      <c r="G200" s="1564" t="str">
        <f t="shared" si="110"/>
        <v>Выполнение строительно-монтажных работ по объектам 01UBG, 02UBG, 03UBG, 03UBZ, 04UBZ, 05UBZ, 01UPZ, 02UPZ, 06UBZ, 07UBZ, 08UBZ, 09UBZ, 00USY, 06USZ</v>
      </c>
      <c r="H200" s="1576" t="s">
        <v>506</v>
      </c>
      <c r="I200" s="1352"/>
      <c r="J200" s="1702">
        <f t="shared" si="111"/>
        <v>44074</v>
      </c>
      <c r="K200" s="1702">
        <f t="shared" si="111"/>
        <v>44102</v>
      </c>
      <c r="L200" s="1702">
        <f t="shared" si="111"/>
        <v>44151</v>
      </c>
      <c r="M200" s="1702">
        <f t="shared" si="111"/>
        <v>44270</v>
      </c>
      <c r="N200" s="1702">
        <f t="shared" si="111"/>
        <v>44298</v>
      </c>
      <c r="O200" s="1702">
        <f t="shared" si="111"/>
        <v>44298</v>
      </c>
      <c r="P200" s="1702">
        <f t="shared" si="111"/>
        <v>44312</v>
      </c>
      <c r="Q200" s="1702">
        <f t="shared" si="111"/>
        <v>44342</v>
      </c>
      <c r="R200" s="1702">
        <f t="shared" si="111"/>
        <v>44342</v>
      </c>
      <c r="S200" s="1702">
        <f t="shared" si="111"/>
        <v>44341</v>
      </c>
      <c r="T200" s="1702">
        <f t="shared" si="112"/>
        <v>44341</v>
      </c>
      <c r="U200" s="1702">
        <f t="shared" si="112"/>
        <v>44362</v>
      </c>
      <c r="V200" s="1702">
        <f t="shared" si="112"/>
        <v>44369</v>
      </c>
      <c r="W200" s="1702">
        <f t="shared" si="112"/>
        <v>44372</v>
      </c>
      <c r="X200" s="1702">
        <f t="shared" si="112"/>
        <v>44377</v>
      </c>
      <c r="Y200" s="1702">
        <f t="shared" si="112"/>
        <v>44402</v>
      </c>
      <c r="Z200" s="1702">
        <f t="shared" si="112"/>
        <v>44422</v>
      </c>
      <c r="AA200" s="1702">
        <f t="shared" si="112"/>
        <v>44449</v>
      </c>
      <c r="AB200" s="1702">
        <f t="shared" si="112"/>
        <v>44454</v>
      </c>
      <c r="AC200" s="1702">
        <f t="shared" si="112"/>
        <v>44468</v>
      </c>
      <c r="AD200" s="1702">
        <f t="shared" si="113"/>
        <v>44489</v>
      </c>
      <c r="AE200" s="1702">
        <f t="shared" si="113"/>
        <v>44496</v>
      </c>
      <c r="AF200" s="1702">
        <f t="shared" si="113"/>
        <v>44501</v>
      </c>
      <c r="AG200" s="1702">
        <f t="shared" si="113"/>
        <v>44504</v>
      </c>
      <c r="AH200" s="1702">
        <f t="shared" si="113"/>
        <v>44529</v>
      </c>
      <c r="AI200" s="1702">
        <f t="shared" si="113"/>
        <v>44549</v>
      </c>
      <c r="AJ200" s="1702">
        <f t="shared" si="113"/>
        <v>44549</v>
      </c>
      <c r="AK200" s="1702">
        <f t="shared" si="113"/>
        <v>44559</v>
      </c>
      <c r="AL200" s="1702">
        <f t="shared" si="113"/>
        <v>44575</v>
      </c>
      <c r="AM200" s="1702">
        <f t="shared" si="113"/>
        <v>44579</v>
      </c>
      <c r="AN200" s="1702">
        <f t="shared" si="113"/>
        <v>44591</v>
      </c>
      <c r="AO200" s="1511">
        <f t="shared" si="114"/>
        <v>44494</v>
      </c>
      <c r="AP200" s="1444">
        <v>39109</v>
      </c>
      <c r="AQ200" s="1443">
        <v>44494</v>
      </c>
      <c r="AR200" s="1424">
        <f>VLOOKUP(AP200,Schedule!$B$2:$F$14923,5,0)</f>
        <v>43921</v>
      </c>
      <c r="AS200" s="1424">
        <f t="shared" si="108"/>
        <v>44286</v>
      </c>
      <c r="AY200" s="1493"/>
      <c r="AZ200" s="1739"/>
    </row>
    <row r="201" spans="1:52" s="1382" customFormat="1" ht="51.95" customHeight="1" thickBot="1">
      <c r="A201" s="1781"/>
      <c r="B201" s="1385">
        <f t="shared" si="109"/>
        <v>26</v>
      </c>
      <c r="C201" s="1386" t="str">
        <f t="shared" si="109"/>
        <v>У_С</v>
      </c>
      <c r="D201" s="1561" t="str">
        <f t="shared" si="115"/>
        <v>26У_С</v>
      </c>
      <c r="E201" s="1574" t="s">
        <v>507</v>
      </c>
      <c r="F201" s="1575" t="s">
        <v>116</v>
      </c>
      <c r="G201" s="1564" t="str">
        <f t="shared" si="110"/>
        <v>Выполнение строительно-монтажных работ по объектам 01UBG, 02UBG, 03UBG, 03UBZ, 04UBZ, 05UBZ, 01UPZ, 02UPZ, 06UBZ, 07UBZ, 08UBZ, 09UBZ, 00USY, 06USZ</v>
      </c>
      <c r="H201" s="1576" t="s">
        <v>508</v>
      </c>
      <c r="I201" s="1352"/>
      <c r="J201" s="1702">
        <f t="shared" si="111"/>
        <v>44074</v>
      </c>
      <c r="K201" s="1702">
        <f t="shared" si="111"/>
        <v>44102</v>
      </c>
      <c r="L201" s="1702">
        <f t="shared" si="111"/>
        <v>44151</v>
      </c>
      <c r="M201" s="1702">
        <f t="shared" si="111"/>
        <v>44270</v>
      </c>
      <c r="N201" s="1702">
        <f t="shared" si="111"/>
        <v>44298</v>
      </c>
      <c r="O201" s="1702">
        <f t="shared" si="111"/>
        <v>44298</v>
      </c>
      <c r="P201" s="1702">
        <f t="shared" si="111"/>
        <v>44312</v>
      </c>
      <c r="Q201" s="1702">
        <f t="shared" si="111"/>
        <v>44342</v>
      </c>
      <c r="R201" s="1702">
        <f t="shared" si="111"/>
        <v>44342</v>
      </c>
      <c r="S201" s="1702">
        <f t="shared" si="111"/>
        <v>44341</v>
      </c>
      <c r="T201" s="1702">
        <f t="shared" si="112"/>
        <v>44341</v>
      </c>
      <c r="U201" s="1702">
        <f t="shared" si="112"/>
        <v>44362</v>
      </c>
      <c r="V201" s="1702">
        <f t="shared" si="112"/>
        <v>44369</v>
      </c>
      <c r="W201" s="1702">
        <f t="shared" si="112"/>
        <v>44372</v>
      </c>
      <c r="X201" s="1702">
        <f t="shared" si="112"/>
        <v>44377</v>
      </c>
      <c r="Y201" s="1702">
        <f t="shared" si="112"/>
        <v>44402</v>
      </c>
      <c r="Z201" s="1702">
        <f t="shared" si="112"/>
        <v>44422</v>
      </c>
      <c r="AA201" s="1702">
        <f t="shared" si="112"/>
        <v>44449</v>
      </c>
      <c r="AB201" s="1702">
        <f t="shared" si="112"/>
        <v>44454</v>
      </c>
      <c r="AC201" s="1702">
        <f t="shared" si="112"/>
        <v>44468</v>
      </c>
      <c r="AD201" s="1702">
        <f t="shared" si="113"/>
        <v>44489</v>
      </c>
      <c r="AE201" s="1702">
        <f t="shared" si="113"/>
        <v>44496</v>
      </c>
      <c r="AF201" s="1702">
        <f t="shared" si="113"/>
        <v>44501</v>
      </c>
      <c r="AG201" s="1702">
        <f t="shared" si="113"/>
        <v>44504</v>
      </c>
      <c r="AH201" s="1702">
        <f t="shared" si="113"/>
        <v>44529</v>
      </c>
      <c r="AI201" s="1702">
        <f t="shared" si="113"/>
        <v>44549</v>
      </c>
      <c r="AJ201" s="1702">
        <f t="shared" si="113"/>
        <v>44549</v>
      </c>
      <c r="AK201" s="1702">
        <f t="shared" si="113"/>
        <v>44559</v>
      </c>
      <c r="AL201" s="1702">
        <f t="shared" si="113"/>
        <v>44575</v>
      </c>
      <c r="AM201" s="1702">
        <f t="shared" si="113"/>
        <v>44579</v>
      </c>
      <c r="AN201" s="1702">
        <f t="shared" si="113"/>
        <v>44591</v>
      </c>
      <c r="AO201" s="1511">
        <f t="shared" si="114"/>
        <v>44494</v>
      </c>
      <c r="AP201" s="1444">
        <v>36222</v>
      </c>
      <c r="AQ201" s="1443">
        <v>44574</v>
      </c>
      <c r="AR201" s="1424">
        <f>VLOOKUP(AP201,Schedule!$B$2:$F$14923,5,0)</f>
        <v>44221</v>
      </c>
      <c r="AS201" s="1424">
        <f t="shared" si="108"/>
        <v>44586</v>
      </c>
      <c r="AY201" s="1493"/>
      <c r="AZ201" s="1739"/>
    </row>
    <row r="202" spans="1:52" s="1382" customFormat="1" ht="51.95" customHeight="1" thickBot="1">
      <c r="A202" s="1781"/>
      <c r="B202" s="1385">
        <f t="shared" si="109"/>
        <v>26</v>
      </c>
      <c r="C202" s="1386" t="str">
        <f t="shared" si="109"/>
        <v>У_С</v>
      </c>
      <c r="D202" s="1561" t="str">
        <f t="shared" si="115"/>
        <v>26У_С</v>
      </c>
      <c r="E202" s="1574" t="s">
        <v>509</v>
      </c>
      <c r="F202" s="1575" t="s">
        <v>116</v>
      </c>
      <c r="G202" s="1564" t="str">
        <f t="shared" si="110"/>
        <v>Выполнение строительно-монтажных работ по объектам 01UBG, 02UBG, 03UBG, 03UBZ, 04UBZ, 05UBZ, 01UPZ, 02UPZ, 06UBZ, 07UBZ, 08UBZ, 09UBZ, 00USY, 06USZ</v>
      </c>
      <c r="H202" s="1576" t="s">
        <v>510</v>
      </c>
      <c r="I202" s="1352"/>
      <c r="J202" s="1702">
        <f t="shared" si="111"/>
        <v>44074</v>
      </c>
      <c r="K202" s="1702">
        <f t="shared" si="111"/>
        <v>44102</v>
      </c>
      <c r="L202" s="1702">
        <f t="shared" si="111"/>
        <v>44151</v>
      </c>
      <c r="M202" s="1702">
        <f t="shared" si="111"/>
        <v>44270</v>
      </c>
      <c r="N202" s="1702">
        <f t="shared" si="111"/>
        <v>44298</v>
      </c>
      <c r="O202" s="1702">
        <f t="shared" si="111"/>
        <v>44298</v>
      </c>
      <c r="P202" s="1702">
        <f t="shared" si="111"/>
        <v>44312</v>
      </c>
      <c r="Q202" s="1702">
        <f t="shared" si="111"/>
        <v>44342</v>
      </c>
      <c r="R202" s="1702">
        <f t="shared" si="111"/>
        <v>44342</v>
      </c>
      <c r="S202" s="1702">
        <f t="shared" si="111"/>
        <v>44341</v>
      </c>
      <c r="T202" s="1702">
        <f t="shared" si="112"/>
        <v>44341</v>
      </c>
      <c r="U202" s="1702">
        <f t="shared" si="112"/>
        <v>44362</v>
      </c>
      <c r="V202" s="1702">
        <f t="shared" si="112"/>
        <v>44369</v>
      </c>
      <c r="W202" s="1702">
        <f t="shared" si="112"/>
        <v>44372</v>
      </c>
      <c r="X202" s="1702">
        <f t="shared" si="112"/>
        <v>44377</v>
      </c>
      <c r="Y202" s="1702">
        <f t="shared" si="112"/>
        <v>44402</v>
      </c>
      <c r="Z202" s="1702">
        <f t="shared" si="112"/>
        <v>44422</v>
      </c>
      <c r="AA202" s="1702">
        <f t="shared" si="112"/>
        <v>44449</v>
      </c>
      <c r="AB202" s="1702">
        <f t="shared" si="112"/>
        <v>44454</v>
      </c>
      <c r="AC202" s="1702">
        <f t="shared" si="112"/>
        <v>44468</v>
      </c>
      <c r="AD202" s="1702">
        <f t="shared" si="113"/>
        <v>44489</v>
      </c>
      <c r="AE202" s="1702">
        <f t="shared" si="113"/>
        <v>44496</v>
      </c>
      <c r="AF202" s="1702">
        <f t="shared" si="113"/>
        <v>44501</v>
      </c>
      <c r="AG202" s="1702">
        <f t="shared" si="113"/>
        <v>44504</v>
      </c>
      <c r="AH202" s="1702">
        <f t="shared" si="113"/>
        <v>44529</v>
      </c>
      <c r="AI202" s="1702">
        <f t="shared" si="113"/>
        <v>44549</v>
      </c>
      <c r="AJ202" s="1702">
        <f t="shared" si="113"/>
        <v>44549</v>
      </c>
      <c r="AK202" s="1702">
        <f t="shared" si="113"/>
        <v>44559</v>
      </c>
      <c r="AL202" s="1702">
        <f t="shared" si="113"/>
        <v>44575</v>
      </c>
      <c r="AM202" s="1702">
        <f t="shared" si="113"/>
        <v>44579</v>
      </c>
      <c r="AN202" s="1702">
        <f t="shared" si="113"/>
        <v>44591</v>
      </c>
      <c r="AO202" s="1511">
        <f t="shared" si="114"/>
        <v>44494</v>
      </c>
      <c r="AP202" s="1444">
        <v>36222</v>
      </c>
      <c r="AQ202" s="1443">
        <v>44574</v>
      </c>
      <c r="AR202" s="1424">
        <f>VLOOKUP(AP202,Schedule!$B$2:$F$14923,5,0)</f>
        <v>44221</v>
      </c>
      <c r="AS202" s="1424">
        <f t="shared" si="108"/>
        <v>44586</v>
      </c>
      <c r="AY202" s="1493"/>
      <c r="AZ202" s="1739"/>
    </row>
    <row r="203" spans="1:52" s="1382" customFormat="1" ht="51.95" customHeight="1" thickBot="1">
      <c r="A203" s="1781"/>
      <c r="B203" s="1385">
        <f t="shared" si="109"/>
        <v>26</v>
      </c>
      <c r="C203" s="1386" t="str">
        <f t="shared" si="109"/>
        <v>У_С</v>
      </c>
      <c r="D203" s="1561" t="str">
        <f t="shared" si="115"/>
        <v>26У_С</v>
      </c>
      <c r="E203" s="1574" t="s">
        <v>511</v>
      </c>
      <c r="F203" s="1575" t="s">
        <v>116</v>
      </c>
      <c r="G203" s="1564" t="str">
        <f t="shared" si="110"/>
        <v>Выполнение строительно-монтажных работ по объектам 01UBG, 02UBG, 03UBG, 03UBZ, 04UBZ, 05UBZ, 01UPZ, 02UPZ, 06UBZ, 07UBZ, 08UBZ, 09UBZ, 00USY, 06USZ</v>
      </c>
      <c r="H203" s="1576" t="s">
        <v>512</v>
      </c>
      <c r="I203" s="1352"/>
      <c r="J203" s="1702">
        <f t="shared" si="111"/>
        <v>44074</v>
      </c>
      <c r="K203" s="1702">
        <f t="shared" si="111"/>
        <v>44102</v>
      </c>
      <c r="L203" s="1702">
        <f t="shared" si="111"/>
        <v>44151</v>
      </c>
      <c r="M203" s="1702">
        <f t="shared" si="111"/>
        <v>44270</v>
      </c>
      <c r="N203" s="1702">
        <f t="shared" si="111"/>
        <v>44298</v>
      </c>
      <c r="O203" s="1702">
        <f t="shared" si="111"/>
        <v>44298</v>
      </c>
      <c r="P203" s="1702">
        <f t="shared" si="111"/>
        <v>44312</v>
      </c>
      <c r="Q203" s="1702">
        <f t="shared" si="111"/>
        <v>44342</v>
      </c>
      <c r="R203" s="1702">
        <f t="shared" si="111"/>
        <v>44342</v>
      </c>
      <c r="S203" s="1702">
        <f t="shared" si="111"/>
        <v>44341</v>
      </c>
      <c r="T203" s="1702">
        <f t="shared" si="112"/>
        <v>44341</v>
      </c>
      <c r="U203" s="1702">
        <f t="shared" si="112"/>
        <v>44362</v>
      </c>
      <c r="V203" s="1702">
        <f t="shared" si="112"/>
        <v>44369</v>
      </c>
      <c r="W203" s="1702">
        <f t="shared" si="112"/>
        <v>44372</v>
      </c>
      <c r="X203" s="1702">
        <f t="shared" si="112"/>
        <v>44377</v>
      </c>
      <c r="Y203" s="1702">
        <f t="shared" si="112"/>
        <v>44402</v>
      </c>
      <c r="Z203" s="1702">
        <f t="shared" si="112"/>
        <v>44422</v>
      </c>
      <c r="AA203" s="1702">
        <f t="shared" si="112"/>
        <v>44449</v>
      </c>
      <c r="AB203" s="1702">
        <f t="shared" si="112"/>
        <v>44454</v>
      </c>
      <c r="AC203" s="1702">
        <f t="shared" si="112"/>
        <v>44468</v>
      </c>
      <c r="AD203" s="1702">
        <f t="shared" si="113"/>
        <v>44489</v>
      </c>
      <c r="AE203" s="1702">
        <f t="shared" si="113"/>
        <v>44496</v>
      </c>
      <c r="AF203" s="1702">
        <f t="shared" si="113"/>
        <v>44501</v>
      </c>
      <c r="AG203" s="1702">
        <f t="shared" si="113"/>
        <v>44504</v>
      </c>
      <c r="AH203" s="1702">
        <f t="shared" si="113"/>
        <v>44529</v>
      </c>
      <c r="AI203" s="1702">
        <f t="shared" si="113"/>
        <v>44549</v>
      </c>
      <c r="AJ203" s="1702">
        <f t="shared" si="113"/>
        <v>44549</v>
      </c>
      <c r="AK203" s="1702">
        <f t="shared" si="113"/>
        <v>44559</v>
      </c>
      <c r="AL203" s="1702">
        <f t="shared" si="113"/>
        <v>44575</v>
      </c>
      <c r="AM203" s="1702">
        <f t="shared" si="113"/>
        <v>44579</v>
      </c>
      <c r="AN203" s="1702">
        <f t="shared" si="113"/>
        <v>44591</v>
      </c>
      <c r="AO203" s="1511">
        <f t="shared" si="114"/>
        <v>44494</v>
      </c>
      <c r="AP203" s="1444">
        <v>36246</v>
      </c>
      <c r="AQ203" s="1443">
        <v>44574</v>
      </c>
      <c r="AR203" s="1424">
        <f>VLOOKUP(AP203,Schedule!$B$2:$F$14923,5,0)</f>
        <v>44221</v>
      </c>
      <c r="AS203" s="1424">
        <f t="shared" si="108"/>
        <v>44586</v>
      </c>
      <c r="AY203" s="1493"/>
      <c r="AZ203" s="1739"/>
    </row>
    <row r="204" spans="1:52" s="1382" customFormat="1" ht="51.95" customHeight="1" thickBot="1">
      <c r="A204" s="1781"/>
      <c r="B204" s="1385">
        <f t="shared" si="109"/>
        <v>26</v>
      </c>
      <c r="C204" s="1386" t="str">
        <f t="shared" si="109"/>
        <v>У_С</v>
      </c>
      <c r="D204" s="1561" t="str">
        <f t="shared" si="115"/>
        <v>26У_С</v>
      </c>
      <c r="E204" s="1574" t="s">
        <v>513</v>
      </c>
      <c r="F204" s="1575" t="s">
        <v>514</v>
      </c>
      <c r="G204" s="1564" t="str">
        <f t="shared" si="110"/>
        <v>Выполнение строительно-монтажных работ по объектам 01UBG, 02UBG, 03UBG, 03UBZ, 04UBZ, 05UBZ, 01UPZ, 02UPZ, 06UBZ, 07UBZ, 08UBZ, 09UBZ, 00USY, 06USZ</v>
      </c>
      <c r="H204" s="1576" t="s">
        <v>515</v>
      </c>
      <c r="I204" s="1352"/>
      <c r="J204" s="1702">
        <f t="shared" si="111"/>
        <v>44074</v>
      </c>
      <c r="K204" s="1702">
        <f t="shared" si="111"/>
        <v>44102</v>
      </c>
      <c r="L204" s="1702">
        <f t="shared" si="111"/>
        <v>44151</v>
      </c>
      <c r="M204" s="1702">
        <f t="shared" si="111"/>
        <v>44270</v>
      </c>
      <c r="N204" s="1702">
        <f t="shared" si="111"/>
        <v>44298</v>
      </c>
      <c r="O204" s="1702">
        <f t="shared" si="111"/>
        <v>44298</v>
      </c>
      <c r="P204" s="1702">
        <f t="shared" si="111"/>
        <v>44312</v>
      </c>
      <c r="Q204" s="1702">
        <f t="shared" si="111"/>
        <v>44342</v>
      </c>
      <c r="R204" s="1702">
        <f t="shared" si="111"/>
        <v>44342</v>
      </c>
      <c r="S204" s="1702">
        <f t="shared" si="111"/>
        <v>44341</v>
      </c>
      <c r="T204" s="1702">
        <f t="shared" si="112"/>
        <v>44341</v>
      </c>
      <c r="U204" s="1702">
        <f t="shared" si="112"/>
        <v>44362</v>
      </c>
      <c r="V204" s="1702">
        <f t="shared" si="112"/>
        <v>44369</v>
      </c>
      <c r="W204" s="1702">
        <f t="shared" si="112"/>
        <v>44372</v>
      </c>
      <c r="X204" s="1702">
        <f t="shared" si="112"/>
        <v>44377</v>
      </c>
      <c r="Y204" s="1702">
        <f t="shared" si="112"/>
        <v>44402</v>
      </c>
      <c r="Z204" s="1702">
        <f t="shared" si="112"/>
        <v>44422</v>
      </c>
      <c r="AA204" s="1702">
        <f t="shared" si="112"/>
        <v>44449</v>
      </c>
      <c r="AB204" s="1702">
        <f t="shared" si="112"/>
        <v>44454</v>
      </c>
      <c r="AC204" s="1702">
        <f t="shared" si="112"/>
        <v>44468</v>
      </c>
      <c r="AD204" s="1702">
        <f t="shared" si="113"/>
        <v>44489</v>
      </c>
      <c r="AE204" s="1702">
        <f t="shared" si="113"/>
        <v>44496</v>
      </c>
      <c r="AF204" s="1702">
        <f t="shared" si="113"/>
        <v>44501</v>
      </c>
      <c r="AG204" s="1702">
        <f t="shared" si="113"/>
        <v>44504</v>
      </c>
      <c r="AH204" s="1702">
        <f t="shared" si="113"/>
        <v>44529</v>
      </c>
      <c r="AI204" s="1702">
        <f t="shared" si="113"/>
        <v>44549</v>
      </c>
      <c r="AJ204" s="1702">
        <f t="shared" si="113"/>
        <v>44549</v>
      </c>
      <c r="AK204" s="1702">
        <f t="shared" si="113"/>
        <v>44559</v>
      </c>
      <c r="AL204" s="1702">
        <f t="shared" si="113"/>
        <v>44575</v>
      </c>
      <c r="AM204" s="1702">
        <f t="shared" si="113"/>
        <v>44579</v>
      </c>
      <c r="AN204" s="1702">
        <f t="shared" si="113"/>
        <v>44591</v>
      </c>
      <c r="AO204" s="1511">
        <f t="shared" si="114"/>
        <v>44494</v>
      </c>
      <c r="AP204" s="1444">
        <v>39256</v>
      </c>
      <c r="AQ204" s="1443">
        <v>44565</v>
      </c>
      <c r="AR204" s="1424"/>
      <c r="AS204" s="1424"/>
      <c r="AY204" s="1493"/>
      <c r="AZ204" s="1739"/>
    </row>
    <row r="205" spans="1:52" s="1382" customFormat="1" ht="51.95" customHeight="1" thickBot="1">
      <c r="A205" s="1781"/>
      <c r="B205" s="1385">
        <f t="shared" si="109"/>
        <v>26</v>
      </c>
      <c r="C205" s="1386" t="str">
        <f t="shared" si="109"/>
        <v>У_С</v>
      </c>
      <c r="D205" s="1561" t="str">
        <f t="shared" si="115"/>
        <v>26У_С</v>
      </c>
      <c r="E205" s="1574" t="s">
        <v>516</v>
      </c>
      <c r="F205" s="1575" t="s">
        <v>514</v>
      </c>
      <c r="G205" s="1564" t="str">
        <f t="shared" si="110"/>
        <v>Выполнение строительно-монтажных работ по объектам 01UBG, 02UBG, 03UBG, 03UBZ, 04UBZ, 05UBZ, 01UPZ, 02UPZ, 06UBZ, 07UBZ, 08UBZ, 09UBZ, 00USY, 06USZ</v>
      </c>
      <c r="H205" s="1576" t="s">
        <v>517</v>
      </c>
      <c r="I205" s="1352"/>
      <c r="J205" s="1702">
        <f t="shared" si="111"/>
        <v>44074</v>
      </c>
      <c r="K205" s="1702">
        <f t="shared" si="111"/>
        <v>44102</v>
      </c>
      <c r="L205" s="1702">
        <f t="shared" si="111"/>
        <v>44151</v>
      </c>
      <c r="M205" s="1702">
        <f t="shared" si="111"/>
        <v>44270</v>
      </c>
      <c r="N205" s="1702">
        <f t="shared" si="111"/>
        <v>44298</v>
      </c>
      <c r="O205" s="1702">
        <f t="shared" si="111"/>
        <v>44298</v>
      </c>
      <c r="P205" s="1702">
        <f t="shared" si="111"/>
        <v>44312</v>
      </c>
      <c r="Q205" s="1702">
        <f t="shared" si="111"/>
        <v>44342</v>
      </c>
      <c r="R205" s="1702">
        <f t="shared" si="111"/>
        <v>44342</v>
      </c>
      <c r="S205" s="1702">
        <f t="shared" si="111"/>
        <v>44341</v>
      </c>
      <c r="T205" s="1702">
        <f t="shared" si="112"/>
        <v>44341</v>
      </c>
      <c r="U205" s="1702">
        <f t="shared" si="112"/>
        <v>44362</v>
      </c>
      <c r="V205" s="1702">
        <f t="shared" si="112"/>
        <v>44369</v>
      </c>
      <c r="W205" s="1702">
        <f t="shared" si="112"/>
        <v>44372</v>
      </c>
      <c r="X205" s="1702">
        <f t="shared" si="112"/>
        <v>44377</v>
      </c>
      <c r="Y205" s="1702">
        <f t="shared" si="112"/>
        <v>44402</v>
      </c>
      <c r="Z205" s="1702">
        <f t="shared" si="112"/>
        <v>44422</v>
      </c>
      <c r="AA205" s="1702">
        <f t="shared" si="112"/>
        <v>44449</v>
      </c>
      <c r="AB205" s="1702">
        <f t="shared" si="112"/>
        <v>44454</v>
      </c>
      <c r="AC205" s="1702">
        <f t="shared" si="112"/>
        <v>44468</v>
      </c>
      <c r="AD205" s="1702">
        <f t="shared" si="113"/>
        <v>44489</v>
      </c>
      <c r="AE205" s="1702">
        <f t="shared" si="113"/>
        <v>44496</v>
      </c>
      <c r="AF205" s="1702">
        <f t="shared" si="113"/>
        <v>44501</v>
      </c>
      <c r="AG205" s="1702">
        <f t="shared" si="113"/>
        <v>44504</v>
      </c>
      <c r="AH205" s="1702">
        <f t="shared" si="113"/>
        <v>44529</v>
      </c>
      <c r="AI205" s="1702">
        <f t="shared" si="113"/>
        <v>44549</v>
      </c>
      <c r="AJ205" s="1702">
        <f t="shared" si="113"/>
        <v>44549</v>
      </c>
      <c r="AK205" s="1702">
        <f t="shared" si="113"/>
        <v>44559</v>
      </c>
      <c r="AL205" s="1702">
        <f t="shared" si="113"/>
        <v>44575</v>
      </c>
      <c r="AM205" s="1702">
        <f t="shared" si="113"/>
        <v>44579</v>
      </c>
      <c r="AN205" s="1702">
        <f t="shared" si="113"/>
        <v>44591</v>
      </c>
      <c r="AO205" s="1511">
        <f t="shared" si="114"/>
        <v>44494</v>
      </c>
      <c r="AP205" s="1444">
        <v>39272</v>
      </c>
      <c r="AQ205" s="1443">
        <v>44565</v>
      </c>
      <c r="AR205" s="1424"/>
      <c r="AS205" s="1424"/>
      <c r="AY205" s="1493"/>
      <c r="AZ205" s="1739"/>
    </row>
    <row r="206" spans="1:52" s="1382" customFormat="1" ht="51.95" customHeight="1" thickBot="1">
      <c r="A206" s="1781"/>
      <c r="B206" s="1385">
        <f t="shared" si="109"/>
        <v>26</v>
      </c>
      <c r="C206" s="1386" t="str">
        <f t="shared" si="109"/>
        <v>У_С</v>
      </c>
      <c r="D206" s="1561" t="str">
        <f t="shared" si="115"/>
        <v>26У_С</v>
      </c>
      <c r="E206" s="1574" t="s">
        <v>518</v>
      </c>
      <c r="F206" s="1575" t="s">
        <v>116</v>
      </c>
      <c r="G206" s="1564" t="str">
        <f t="shared" si="110"/>
        <v>Выполнение строительно-монтажных работ по объектам 01UBG, 02UBG, 03UBG, 03UBZ, 04UBZ, 05UBZ, 01UPZ, 02UPZ, 06UBZ, 07UBZ, 08UBZ, 09UBZ, 00USY, 06USZ</v>
      </c>
      <c r="H206" s="1576" t="s">
        <v>519</v>
      </c>
      <c r="I206" s="1352"/>
      <c r="J206" s="1702">
        <f t="shared" si="111"/>
        <v>44074</v>
      </c>
      <c r="K206" s="1702">
        <f t="shared" si="111"/>
        <v>44102</v>
      </c>
      <c r="L206" s="1702">
        <f t="shared" si="111"/>
        <v>44151</v>
      </c>
      <c r="M206" s="1702">
        <f t="shared" si="111"/>
        <v>44270</v>
      </c>
      <c r="N206" s="1702">
        <f t="shared" si="111"/>
        <v>44298</v>
      </c>
      <c r="O206" s="1702">
        <f t="shared" si="111"/>
        <v>44298</v>
      </c>
      <c r="P206" s="1702">
        <f t="shared" si="111"/>
        <v>44312</v>
      </c>
      <c r="Q206" s="1702">
        <f t="shared" si="111"/>
        <v>44342</v>
      </c>
      <c r="R206" s="1702">
        <f t="shared" si="111"/>
        <v>44342</v>
      </c>
      <c r="S206" s="1702">
        <f t="shared" si="111"/>
        <v>44341</v>
      </c>
      <c r="T206" s="1702">
        <f t="shared" si="112"/>
        <v>44341</v>
      </c>
      <c r="U206" s="1702">
        <f t="shared" si="112"/>
        <v>44362</v>
      </c>
      <c r="V206" s="1702">
        <f t="shared" si="112"/>
        <v>44369</v>
      </c>
      <c r="W206" s="1702">
        <f t="shared" si="112"/>
        <v>44372</v>
      </c>
      <c r="X206" s="1702">
        <f t="shared" si="112"/>
        <v>44377</v>
      </c>
      <c r="Y206" s="1702">
        <f t="shared" si="112"/>
        <v>44402</v>
      </c>
      <c r="Z206" s="1702">
        <f t="shared" si="112"/>
        <v>44422</v>
      </c>
      <c r="AA206" s="1702">
        <f t="shared" si="112"/>
        <v>44449</v>
      </c>
      <c r="AB206" s="1702">
        <f t="shared" si="112"/>
        <v>44454</v>
      </c>
      <c r="AC206" s="1702">
        <f t="shared" si="112"/>
        <v>44468</v>
      </c>
      <c r="AD206" s="1702">
        <f t="shared" si="113"/>
        <v>44489</v>
      </c>
      <c r="AE206" s="1702">
        <f t="shared" si="113"/>
        <v>44496</v>
      </c>
      <c r="AF206" s="1702">
        <f t="shared" si="113"/>
        <v>44501</v>
      </c>
      <c r="AG206" s="1702">
        <f t="shared" si="113"/>
        <v>44504</v>
      </c>
      <c r="AH206" s="1702">
        <f t="shared" si="113"/>
        <v>44529</v>
      </c>
      <c r="AI206" s="1702">
        <f t="shared" si="113"/>
        <v>44549</v>
      </c>
      <c r="AJ206" s="1702">
        <f t="shared" si="113"/>
        <v>44549</v>
      </c>
      <c r="AK206" s="1702">
        <f t="shared" si="113"/>
        <v>44559</v>
      </c>
      <c r="AL206" s="1702">
        <f t="shared" si="113"/>
        <v>44575</v>
      </c>
      <c r="AM206" s="1702">
        <f t="shared" si="113"/>
        <v>44579</v>
      </c>
      <c r="AN206" s="1702">
        <f t="shared" si="113"/>
        <v>44591</v>
      </c>
      <c r="AO206" s="1511">
        <f t="shared" si="114"/>
        <v>44494</v>
      </c>
      <c r="AP206" s="1444">
        <v>39092</v>
      </c>
      <c r="AQ206" s="1443">
        <v>44574</v>
      </c>
      <c r="AR206" s="1424">
        <f>VLOOKUP(AP206,Schedule!$B$2:$F$14923,5,0)</f>
        <v>44321</v>
      </c>
      <c r="AS206" s="1424">
        <f>AR206+365</f>
        <v>44686</v>
      </c>
      <c r="AY206" s="1493"/>
      <c r="AZ206" s="1739"/>
    </row>
    <row r="207" spans="1:52" s="1382" customFormat="1" ht="51.95" customHeight="1" thickBot="1">
      <c r="A207" s="1781"/>
      <c r="B207" s="1385">
        <f t="shared" si="109"/>
        <v>26</v>
      </c>
      <c r="C207" s="1386" t="str">
        <f t="shared" si="109"/>
        <v>У_С</v>
      </c>
      <c r="D207" s="1561" t="str">
        <f t="shared" si="115"/>
        <v>26У_С</v>
      </c>
      <c r="E207" s="1574" t="s">
        <v>520</v>
      </c>
      <c r="F207" s="1575" t="s">
        <v>116</v>
      </c>
      <c r="G207" s="1564" t="str">
        <f t="shared" si="110"/>
        <v>Выполнение строительно-монтажных работ по объектам 01UBG, 02UBG, 03UBG, 03UBZ, 04UBZ, 05UBZ, 01UPZ, 02UPZ, 06UBZ, 07UBZ, 08UBZ, 09UBZ, 00USY, 06USZ</v>
      </c>
      <c r="H207" s="1576" t="s">
        <v>521</v>
      </c>
      <c r="I207" s="1352"/>
      <c r="J207" s="1702">
        <f t="shared" si="111"/>
        <v>44074</v>
      </c>
      <c r="K207" s="1702">
        <f t="shared" si="111"/>
        <v>44102</v>
      </c>
      <c r="L207" s="1702">
        <f t="shared" si="111"/>
        <v>44151</v>
      </c>
      <c r="M207" s="1702">
        <f t="shared" si="111"/>
        <v>44270</v>
      </c>
      <c r="N207" s="1702">
        <f t="shared" si="111"/>
        <v>44298</v>
      </c>
      <c r="O207" s="1702">
        <f t="shared" si="111"/>
        <v>44298</v>
      </c>
      <c r="P207" s="1702">
        <f t="shared" si="111"/>
        <v>44312</v>
      </c>
      <c r="Q207" s="1702">
        <f t="shared" si="111"/>
        <v>44342</v>
      </c>
      <c r="R207" s="1702">
        <f t="shared" si="111"/>
        <v>44342</v>
      </c>
      <c r="S207" s="1702">
        <f t="shared" si="111"/>
        <v>44341</v>
      </c>
      <c r="T207" s="1702">
        <f t="shared" si="112"/>
        <v>44341</v>
      </c>
      <c r="U207" s="1702">
        <f t="shared" si="112"/>
        <v>44362</v>
      </c>
      <c r="V207" s="1702">
        <f t="shared" si="112"/>
        <v>44369</v>
      </c>
      <c r="W207" s="1702">
        <f t="shared" si="112"/>
        <v>44372</v>
      </c>
      <c r="X207" s="1702">
        <f t="shared" si="112"/>
        <v>44377</v>
      </c>
      <c r="Y207" s="1702">
        <f t="shared" si="112"/>
        <v>44402</v>
      </c>
      <c r="Z207" s="1702">
        <f t="shared" si="112"/>
        <v>44422</v>
      </c>
      <c r="AA207" s="1702">
        <f t="shared" si="112"/>
        <v>44449</v>
      </c>
      <c r="AB207" s="1702">
        <f t="shared" si="112"/>
        <v>44454</v>
      </c>
      <c r="AC207" s="1702">
        <f t="shared" si="112"/>
        <v>44468</v>
      </c>
      <c r="AD207" s="1702">
        <f t="shared" si="113"/>
        <v>44489</v>
      </c>
      <c r="AE207" s="1702">
        <f t="shared" si="113"/>
        <v>44496</v>
      </c>
      <c r="AF207" s="1702">
        <f t="shared" si="113"/>
        <v>44501</v>
      </c>
      <c r="AG207" s="1702">
        <f t="shared" si="113"/>
        <v>44504</v>
      </c>
      <c r="AH207" s="1702">
        <f t="shared" si="113"/>
        <v>44529</v>
      </c>
      <c r="AI207" s="1702">
        <f t="shared" si="113"/>
        <v>44549</v>
      </c>
      <c r="AJ207" s="1702">
        <f t="shared" si="113"/>
        <v>44549</v>
      </c>
      <c r="AK207" s="1702">
        <f t="shared" si="113"/>
        <v>44559</v>
      </c>
      <c r="AL207" s="1702">
        <f t="shared" si="113"/>
        <v>44575</v>
      </c>
      <c r="AM207" s="1702">
        <f t="shared" si="113"/>
        <v>44579</v>
      </c>
      <c r="AN207" s="1702">
        <f t="shared" si="113"/>
        <v>44591</v>
      </c>
      <c r="AO207" s="1511">
        <f t="shared" si="114"/>
        <v>44494</v>
      </c>
      <c r="AP207" s="1444">
        <v>39085</v>
      </c>
      <c r="AQ207" s="1443">
        <v>44574</v>
      </c>
      <c r="AR207" s="1424">
        <f>VLOOKUP(AP207,Schedule!$B$2:$F$14923,5,0)</f>
        <v>44321</v>
      </c>
      <c r="AS207" s="1424">
        <f>AR207+365</f>
        <v>44686</v>
      </c>
      <c r="AY207" s="1493"/>
      <c r="AZ207" s="1739"/>
    </row>
    <row r="208" spans="1:52" s="1382" customFormat="1" ht="51.95" customHeight="1" thickBot="1">
      <c r="A208" s="1781"/>
      <c r="B208" s="1385">
        <f t="shared" si="109"/>
        <v>26</v>
      </c>
      <c r="C208" s="1386" t="str">
        <f t="shared" si="109"/>
        <v>У_С</v>
      </c>
      <c r="D208" s="1561" t="str">
        <f t="shared" si="115"/>
        <v>26У_С</v>
      </c>
      <c r="E208" s="1574" t="s">
        <v>522</v>
      </c>
      <c r="F208" s="1575" t="s">
        <v>116</v>
      </c>
      <c r="G208" s="1564" t="str">
        <f t="shared" si="110"/>
        <v>Выполнение строительно-монтажных работ по объектам 01UBG, 02UBG, 03UBG, 03UBZ, 04UBZ, 05UBZ, 01UPZ, 02UPZ, 06UBZ, 07UBZ, 08UBZ, 09UBZ, 00USY, 06USZ</v>
      </c>
      <c r="H208" s="1576" t="s">
        <v>523</v>
      </c>
      <c r="I208" s="1352"/>
      <c r="J208" s="1702">
        <f t="shared" si="111"/>
        <v>44074</v>
      </c>
      <c r="K208" s="1702">
        <f t="shared" si="111"/>
        <v>44102</v>
      </c>
      <c r="L208" s="1702">
        <f t="shared" si="111"/>
        <v>44151</v>
      </c>
      <c r="M208" s="1702">
        <f t="shared" si="111"/>
        <v>44270</v>
      </c>
      <c r="N208" s="1702">
        <f t="shared" si="111"/>
        <v>44298</v>
      </c>
      <c r="O208" s="1702">
        <f t="shared" si="111"/>
        <v>44298</v>
      </c>
      <c r="P208" s="1702">
        <f t="shared" si="111"/>
        <v>44312</v>
      </c>
      <c r="Q208" s="1702">
        <f t="shared" si="111"/>
        <v>44342</v>
      </c>
      <c r="R208" s="1702">
        <f t="shared" si="111"/>
        <v>44342</v>
      </c>
      <c r="S208" s="1702">
        <f t="shared" si="111"/>
        <v>44341</v>
      </c>
      <c r="T208" s="1702">
        <f t="shared" si="112"/>
        <v>44341</v>
      </c>
      <c r="U208" s="1702">
        <f t="shared" si="112"/>
        <v>44362</v>
      </c>
      <c r="V208" s="1702">
        <f t="shared" si="112"/>
        <v>44369</v>
      </c>
      <c r="W208" s="1702">
        <f t="shared" si="112"/>
        <v>44372</v>
      </c>
      <c r="X208" s="1702">
        <f t="shared" si="112"/>
        <v>44377</v>
      </c>
      <c r="Y208" s="1702">
        <f t="shared" si="112"/>
        <v>44402</v>
      </c>
      <c r="Z208" s="1702">
        <f t="shared" si="112"/>
        <v>44422</v>
      </c>
      <c r="AA208" s="1702">
        <f t="shared" si="112"/>
        <v>44449</v>
      </c>
      <c r="AB208" s="1702">
        <f t="shared" si="112"/>
        <v>44454</v>
      </c>
      <c r="AC208" s="1702">
        <f t="shared" si="112"/>
        <v>44468</v>
      </c>
      <c r="AD208" s="1702">
        <f t="shared" si="113"/>
        <v>44489</v>
      </c>
      <c r="AE208" s="1702">
        <f t="shared" si="113"/>
        <v>44496</v>
      </c>
      <c r="AF208" s="1702">
        <f t="shared" si="113"/>
        <v>44501</v>
      </c>
      <c r="AG208" s="1702">
        <f t="shared" si="113"/>
        <v>44504</v>
      </c>
      <c r="AH208" s="1702">
        <f t="shared" si="113"/>
        <v>44529</v>
      </c>
      <c r="AI208" s="1702">
        <f t="shared" si="113"/>
        <v>44549</v>
      </c>
      <c r="AJ208" s="1702">
        <f t="shared" si="113"/>
        <v>44549</v>
      </c>
      <c r="AK208" s="1702">
        <f t="shared" si="113"/>
        <v>44559</v>
      </c>
      <c r="AL208" s="1702">
        <f t="shared" si="113"/>
        <v>44575</v>
      </c>
      <c r="AM208" s="1702">
        <f t="shared" si="113"/>
        <v>44579</v>
      </c>
      <c r="AN208" s="1702">
        <f t="shared" si="113"/>
        <v>44591</v>
      </c>
      <c r="AO208" s="1511">
        <f t="shared" si="114"/>
        <v>44494</v>
      </c>
      <c r="AP208" s="1444">
        <v>39333</v>
      </c>
      <c r="AQ208" s="1443">
        <v>44730</v>
      </c>
      <c r="AR208" s="1424"/>
      <c r="AS208" s="1424"/>
      <c r="AY208" s="1493"/>
      <c r="AZ208" s="1739"/>
    </row>
    <row r="209" spans="1:52" s="1382" customFormat="1" ht="51.95" customHeight="1" thickBot="1">
      <c r="A209" s="1781"/>
      <c r="B209" s="1385">
        <f t="shared" si="109"/>
        <v>26</v>
      </c>
      <c r="C209" s="1386" t="str">
        <f t="shared" si="109"/>
        <v>У_С</v>
      </c>
      <c r="D209" s="1561" t="str">
        <f t="shared" si="115"/>
        <v>26У_С</v>
      </c>
      <c r="E209" s="1574" t="s">
        <v>524</v>
      </c>
      <c r="F209" s="1575" t="s">
        <v>116</v>
      </c>
      <c r="G209" s="1564" t="str">
        <f t="shared" si="110"/>
        <v>Выполнение строительно-монтажных работ по объектам 01UBG, 02UBG, 03UBG, 03UBZ, 04UBZ, 05UBZ, 01UPZ, 02UPZ, 06UBZ, 07UBZ, 08UBZ, 09UBZ, 00USY, 06USZ</v>
      </c>
      <c r="H209" s="1576" t="s">
        <v>525</v>
      </c>
      <c r="I209" s="1352"/>
      <c r="J209" s="1702">
        <f t="shared" si="111"/>
        <v>44074</v>
      </c>
      <c r="K209" s="1702">
        <f t="shared" si="111"/>
        <v>44102</v>
      </c>
      <c r="L209" s="1702">
        <f t="shared" si="111"/>
        <v>44151</v>
      </c>
      <c r="M209" s="1702">
        <f t="shared" si="111"/>
        <v>44270</v>
      </c>
      <c r="N209" s="1702">
        <f t="shared" si="111"/>
        <v>44298</v>
      </c>
      <c r="O209" s="1702">
        <f t="shared" si="111"/>
        <v>44298</v>
      </c>
      <c r="P209" s="1702">
        <f t="shared" si="111"/>
        <v>44312</v>
      </c>
      <c r="Q209" s="1702">
        <f t="shared" si="111"/>
        <v>44342</v>
      </c>
      <c r="R209" s="1702">
        <f t="shared" si="111"/>
        <v>44342</v>
      </c>
      <c r="S209" s="1702">
        <f t="shared" si="111"/>
        <v>44341</v>
      </c>
      <c r="T209" s="1702">
        <f t="shared" si="112"/>
        <v>44341</v>
      </c>
      <c r="U209" s="1702">
        <f t="shared" si="112"/>
        <v>44362</v>
      </c>
      <c r="V209" s="1702">
        <f t="shared" si="112"/>
        <v>44369</v>
      </c>
      <c r="W209" s="1702">
        <f t="shared" si="112"/>
        <v>44372</v>
      </c>
      <c r="X209" s="1702">
        <f t="shared" si="112"/>
        <v>44377</v>
      </c>
      <c r="Y209" s="1702">
        <f t="shared" si="112"/>
        <v>44402</v>
      </c>
      <c r="Z209" s="1702">
        <f t="shared" si="112"/>
        <v>44422</v>
      </c>
      <c r="AA209" s="1702">
        <f t="shared" si="112"/>
        <v>44449</v>
      </c>
      <c r="AB209" s="1702">
        <f t="shared" si="112"/>
        <v>44454</v>
      </c>
      <c r="AC209" s="1702">
        <f t="shared" si="112"/>
        <v>44468</v>
      </c>
      <c r="AD209" s="1702">
        <f t="shared" si="113"/>
        <v>44489</v>
      </c>
      <c r="AE209" s="1702">
        <f t="shared" si="113"/>
        <v>44496</v>
      </c>
      <c r="AF209" s="1702">
        <f t="shared" si="113"/>
        <v>44501</v>
      </c>
      <c r="AG209" s="1702">
        <f t="shared" si="113"/>
        <v>44504</v>
      </c>
      <c r="AH209" s="1702">
        <f t="shared" si="113"/>
        <v>44529</v>
      </c>
      <c r="AI209" s="1702">
        <f t="shared" si="113"/>
        <v>44549</v>
      </c>
      <c r="AJ209" s="1702">
        <f t="shared" si="113"/>
        <v>44549</v>
      </c>
      <c r="AK209" s="1702">
        <f t="shared" si="113"/>
        <v>44559</v>
      </c>
      <c r="AL209" s="1702">
        <f t="shared" si="113"/>
        <v>44575</v>
      </c>
      <c r="AM209" s="1702">
        <f t="shared" si="113"/>
        <v>44579</v>
      </c>
      <c r="AN209" s="1702">
        <f t="shared" si="113"/>
        <v>44591</v>
      </c>
      <c r="AO209" s="1511">
        <f t="shared" si="114"/>
        <v>44494</v>
      </c>
      <c r="AP209" s="1444">
        <v>39333</v>
      </c>
      <c r="AQ209" s="1443">
        <v>44730</v>
      </c>
      <c r="AR209" s="1424"/>
      <c r="AS209" s="1424"/>
      <c r="AY209" s="1493"/>
      <c r="AZ209" s="1739"/>
    </row>
    <row r="210" spans="1:52" s="1382" customFormat="1" ht="51.95" customHeight="1" thickBot="1">
      <c r="A210" s="1781"/>
      <c r="B210" s="1385">
        <f t="shared" si="109"/>
        <v>26</v>
      </c>
      <c r="C210" s="1386" t="str">
        <f t="shared" si="109"/>
        <v>У_С</v>
      </c>
      <c r="D210" s="1561" t="str">
        <f t="shared" si="115"/>
        <v>26У_С</v>
      </c>
      <c r="E210" s="1574" t="s">
        <v>526</v>
      </c>
      <c r="F210" s="1575" t="s">
        <v>116</v>
      </c>
      <c r="G210" s="1564" t="str">
        <f t="shared" si="110"/>
        <v>Выполнение строительно-монтажных работ по объектам 01UBG, 02UBG, 03UBG, 03UBZ, 04UBZ, 05UBZ, 01UPZ, 02UPZ, 06UBZ, 07UBZ, 08UBZ, 09UBZ, 00USY, 06USZ</v>
      </c>
      <c r="H210" s="1576" t="s">
        <v>527</v>
      </c>
      <c r="I210" s="1352"/>
      <c r="J210" s="1702">
        <f t="shared" si="111"/>
        <v>44074</v>
      </c>
      <c r="K210" s="1702">
        <f t="shared" si="111"/>
        <v>44102</v>
      </c>
      <c r="L210" s="1702">
        <f t="shared" si="111"/>
        <v>44151</v>
      </c>
      <c r="M210" s="1702">
        <f t="shared" si="111"/>
        <v>44270</v>
      </c>
      <c r="N210" s="1702">
        <f t="shared" si="111"/>
        <v>44298</v>
      </c>
      <c r="O210" s="1702">
        <f t="shared" si="111"/>
        <v>44298</v>
      </c>
      <c r="P210" s="1702">
        <f t="shared" si="111"/>
        <v>44312</v>
      </c>
      <c r="Q210" s="1702">
        <f t="shared" si="111"/>
        <v>44342</v>
      </c>
      <c r="R210" s="1702">
        <f t="shared" si="111"/>
        <v>44342</v>
      </c>
      <c r="S210" s="1702">
        <f t="shared" si="111"/>
        <v>44341</v>
      </c>
      <c r="T210" s="1702">
        <f t="shared" si="112"/>
        <v>44341</v>
      </c>
      <c r="U210" s="1702">
        <f t="shared" si="112"/>
        <v>44362</v>
      </c>
      <c r="V210" s="1702">
        <f t="shared" si="112"/>
        <v>44369</v>
      </c>
      <c r="W210" s="1702">
        <f t="shared" si="112"/>
        <v>44372</v>
      </c>
      <c r="X210" s="1702">
        <f t="shared" si="112"/>
        <v>44377</v>
      </c>
      <c r="Y210" s="1702">
        <f t="shared" si="112"/>
        <v>44402</v>
      </c>
      <c r="Z210" s="1702">
        <f t="shared" si="112"/>
        <v>44422</v>
      </c>
      <c r="AA210" s="1702">
        <f t="shared" si="112"/>
        <v>44449</v>
      </c>
      <c r="AB210" s="1702">
        <f t="shared" si="112"/>
        <v>44454</v>
      </c>
      <c r="AC210" s="1702">
        <f t="shared" si="112"/>
        <v>44468</v>
      </c>
      <c r="AD210" s="1702">
        <f t="shared" si="113"/>
        <v>44489</v>
      </c>
      <c r="AE210" s="1702">
        <f t="shared" si="113"/>
        <v>44496</v>
      </c>
      <c r="AF210" s="1702">
        <f t="shared" si="113"/>
        <v>44501</v>
      </c>
      <c r="AG210" s="1702">
        <f t="shared" si="113"/>
        <v>44504</v>
      </c>
      <c r="AH210" s="1702">
        <f t="shared" si="113"/>
        <v>44529</v>
      </c>
      <c r="AI210" s="1702">
        <f t="shared" si="113"/>
        <v>44549</v>
      </c>
      <c r="AJ210" s="1702">
        <f t="shared" si="113"/>
        <v>44549</v>
      </c>
      <c r="AK210" s="1702">
        <f t="shared" si="113"/>
        <v>44559</v>
      </c>
      <c r="AL210" s="1702">
        <f t="shared" si="113"/>
        <v>44575</v>
      </c>
      <c r="AM210" s="1702">
        <f t="shared" si="113"/>
        <v>44579</v>
      </c>
      <c r="AN210" s="1702">
        <f t="shared" si="113"/>
        <v>44591</v>
      </c>
      <c r="AO210" s="1511">
        <f t="shared" si="114"/>
        <v>44494</v>
      </c>
      <c r="AP210" s="1444">
        <v>36544</v>
      </c>
      <c r="AQ210" s="1443">
        <v>44671</v>
      </c>
      <c r="AR210" s="1424">
        <f>VLOOKUP(AP210,Schedule!$B$2:$F$14923,5,0)</f>
        <v>44656</v>
      </c>
      <c r="AS210" s="1424">
        <f>AR210+365</f>
        <v>45021</v>
      </c>
      <c r="AY210" s="1493"/>
      <c r="AZ210" s="1739"/>
    </row>
    <row r="211" spans="1:52" s="1382" customFormat="1" ht="51.95" customHeight="1" thickBot="1">
      <c r="A211" s="1781"/>
      <c r="B211" s="1498">
        <f t="shared" si="109"/>
        <v>26</v>
      </c>
      <c r="C211" s="1499" t="str">
        <f t="shared" si="109"/>
        <v>У_С</v>
      </c>
      <c r="D211" s="1566" t="str">
        <f t="shared" si="115"/>
        <v>26У_С</v>
      </c>
      <c r="E211" s="1577" t="s">
        <v>528</v>
      </c>
      <c r="F211" s="1578" t="s">
        <v>116</v>
      </c>
      <c r="G211" s="1569" t="str">
        <f t="shared" si="110"/>
        <v>Выполнение строительно-монтажных работ по объектам 01UBG, 02UBG, 03UBG, 03UBZ, 04UBZ, 05UBZ, 01UPZ, 02UPZ, 06UBZ, 07UBZ, 08UBZ, 09UBZ, 00USY, 06USZ</v>
      </c>
      <c r="H211" s="1579" t="s">
        <v>529</v>
      </c>
      <c r="I211" s="1345"/>
      <c r="J211" s="1702">
        <f t="shared" si="111"/>
        <v>44074</v>
      </c>
      <c r="K211" s="1702">
        <f t="shared" si="111"/>
        <v>44102</v>
      </c>
      <c r="L211" s="1702">
        <f t="shared" si="111"/>
        <v>44151</v>
      </c>
      <c r="M211" s="1702">
        <f t="shared" si="111"/>
        <v>44270</v>
      </c>
      <c r="N211" s="1702">
        <f t="shared" si="111"/>
        <v>44298</v>
      </c>
      <c r="O211" s="1702">
        <f t="shared" si="111"/>
        <v>44298</v>
      </c>
      <c r="P211" s="1702">
        <f t="shared" si="111"/>
        <v>44312</v>
      </c>
      <c r="Q211" s="1702">
        <f t="shared" si="111"/>
        <v>44342</v>
      </c>
      <c r="R211" s="1702">
        <f t="shared" si="111"/>
        <v>44342</v>
      </c>
      <c r="S211" s="1702">
        <f t="shared" si="111"/>
        <v>44341</v>
      </c>
      <c r="T211" s="1702">
        <f t="shared" si="112"/>
        <v>44341</v>
      </c>
      <c r="U211" s="1702">
        <f t="shared" si="112"/>
        <v>44362</v>
      </c>
      <c r="V211" s="1702">
        <f t="shared" si="112"/>
        <v>44369</v>
      </c>
      <c r="W211" s="1702">
        <f t="shared" si="112"/>
        <v>44372</v>
      </c>
      <c r="X211" s="1702">
        <f t="shared" si="112"/>
        <v>44377</v>
      </c>
      <c r="Y211" s="1702">
        <f t="shared" si="112"/>
        <v>44402</v>
      </c>
      <c r="Z211" s="1702">
        <f t="shared" si="112"/>
        <v>44422</v>
      </c>
      <c r="AA211" s="1702">
        <f t="shared" si="112"/>
        <v>44449</v>
      </c>
      <c r="AB211" s="1702">
        <f t="shared" si="112"/>
        <v>44454</v>
      </c>
      <c r="AC211" s="1702">
        <f t="shared" si="112"/>
        <v>44468</v>
      </c>
      <c r="AD211" s="1702">
        <f t="shared" si="113"/>
        <v>44489</v>
      </c>
      <c r="AE211" s="1702">
        <f t="shared" si="113"/>
        <v>44496</v>
      </c>
      <c r="AF211" s="1702">
        <f t="shared" si="113"/>
        <v>44501</v>
      </c>
      <c r="AG211" s="1702">
        <f t="shared" si="113"/>
        <v>44504</v>
      </c>
      <c r="AH211" s="1702">
        <f t="shared" si="113"/>
        <v>44529</v>
      </c>
      <c r="AI211" s="1702">
        <f t="shared" si="113"/>
        <v>44549</v>
      </c>
      <c r="AJ211" s="1702">
        <f t="shared" si="113"/>
        <v>44549</v>
      </c>
      <c r="AK211" s="1702">
        <f t="shared" si="113"/>
        <v>44559</v>
      </c>
      <c r="AL211" s="1702">
        <f t="shared" si="113"/>
        <v>44575</v>
      </c>
      <c r="AM211" s="1702">
        <f t="shared" si="113"/>
        <v>44579</v>
      </c>
      <c r="AN211" s="1702">
        <f t="shared" si="113"/>
        <v>44591</v>
      </c>
      <c r="AO211" s="1511">
        <f t="shared" si="114"/>
        <v>44494</v>
      </c>
      <c r="AP211" s="1445">
        <v>39297</v>
      </c>
      <c r="AQ211" s="1447">
        <v>44494</v>
      </c>
      <c r="AR211" s="1424"/>
      <c r="AS211" s="1424"/>
      <c r="AY211" s="1493"/>
      <c r="AZ211" s="1739"/>
    </row>
    <row r="212" spans="1:52" s="1382" customFormat="1" ht="81.75" customHeight="1" thickBot="1">
      <c r="A212" s="1781">
        <f>A198+1</f>
        <v>15</v>
      </c>
      <c r="B212" s="1373">
        <f>B198+1</f>
        <v>27</v>
      </c>
      <c r="C212" s="1374" t="s">
        <v>114</v>
      </c>
      <c r="D212" s="1733" t="str">
        <f t="shared" si="115"/>
        <v>27У_С</v>
      </c>
      <c r="E212" s="1571" t="s">
        <v>530</v>
      </c>
      <c r="F212" s="1572" t="s">
        <v>116</v>
      </c>
      <c r="G212" s="1559" t="str">
        <f>CONCATENATE("Выполнение строительно-монтажных работ по объектам ",,E212,", ",E213,", ",E214,", ",E215,", ",E216,", ",E217)</f>
        <v>Выполнение строительно-монтажных работ по объектам 00UQW, 20UQN, 30UQN, 20UQX, 30UQX, 00UQG</v>
      </c>
      <c r="H212" s="1573" t="s">
        <v>531</v>
      </c>
      <c r="I212" s="1339" t="s">
        <v>118</v>
      </c>
      <c r="J212" s="1369">
        <f>IFERROR(VLOOKUP(D212,'ИСХОДНИК-даты-2х'!$D$10:$AI$105,2,0),"-")</f>
        <v>44011</v>
      </c>
      <c r="K212" s="1369">
        <f>IFERROR(VLOOKUP(D212,'ИСХОДНИК-даты-2х'!$D$10:$AI$105,3,0),"-")</f>
        <v>44039</v>
      </c>
      <c r="L212" s="1369">
        <f>IFERROR(VLOOKUP(D212,'ИСХОДНИК-даты-2х'!$D$10:$AI$105,4,0),"-")</f>
        <v>44088</v>
      </c>
      <c r="M212" s="1369">
        <f>IFERROR(VLOOKUP(D212,'ИСХОДНИК-даты-2х'!$D$10:$AI$105,5,0),"-")</f>
        <v>44270</v>
      </c>
      <c r="N212" s="1369">
        <f>IFERROR(VLOOKUP(D212,'ИСХОДНИК-даты-2х'!$D$10:$AI$105,6,0),"-")</f>
        <v>44298</v>
      </c>
      <c r="O212" s="1369">
        <f>IFERROR(VLOOKUP(D212,'ИСХОДНИК-даты-2х'!$D$10:$AI$105,7,0),"-")</f>
        <v>44298</v>
      </c>
      <c r="P212" s="1369">
        <f>IFERROR(VLOOKUP(D212,'ИСХОДНИК-даты-2х'!$D$10:$AI$105,8,0),"-")</f>
        <v>44332</v>
      </c>
      <c r="Q212" s="1369">
        <f>IFERROR(VLOOKUP(D212,'ИСХОДНИК-даты-2х'!$D$10:$AI$105,9,0),"-")</f>
        <v>44362</v>
      </c>
      <c r="R212" s="1369">
        <f>IFERROR(VLOOKUP(D212,'ИСХОДНИК-даты-2х'!$D$10:$AI$105,10,0),"-")</f>
        <v>44362</v>
      </c>
      <c r="S212" s="1369">
        <f>IFERROR(VLOOKUP(D212,'ИСХОДНИК-даты-2х'!$D$10:$AI$105,11,0),"-")</f>
        <v>44361</v>
      </c>
      <c r="T212" s="1369">
        <f>IFERROR(VLOOKUP(D212,'ИСХОДНИК-даты-2х'!$D$10:$AI$105,12,0),"-")</f>
        <v>44361</v>
      </c>
      <c r="U212" s="1369">
        <f>IFERROR(VLOOKUP(D212,'ИСХОДНИК-даты-2х'!$D$10:$AI$105,13,0),"-")</f>
        <v>44382</v>
      </c>
      <c r="V212" s="1369">
        <f>IFERROR(VLOOKUP(D212,'ИСХОДНИК-даты-2х'!$D$10:$AI$105,14,0),"-")</f>
        <v>44389</v>
      </c>
      <c r="W212" s="1369">
        <f>IFERROR(VLOOKUP(D212,'ИСХОДНИК-даты-2х'!$D$10:$AI$105,15,0),"-")</f>
        <v>44392</v>
      </c>
      <c r="X212" s="1369">
        <f>IFERROR(VLOOKUP(D212,'ИСХОДНИК-даты-2х'!$D$10:$AI$105,16,0),"-")</f>
        <v>44397</v>
      </c>
      <c r="Y212" s="1369">
        <f>IFERROR(VLOOKUP(D212,'ИСХОДНИК-даты-2х'!$D$10:$AI$105,17,0),"-")</f>
        <v>44422</v>
      </c>
      <c r="Z212" s="1369">
        <f>IFERROR(VLOOKUP(D212,'ИСХОДНИК-даты-2х'!$D$10:$AI$105,18,0),"-")</f>
        <v>44442</v>
      </c>
      <c r="AA212" s="1369">
        <f>IFERROR(VLOOKUP(D212,'ИСХОДНИК-даты-2х'!$D$10:$AI$105,19,0),"-")</f>
        <v>44470</v>
      </c>
      <c r="AB212" s="1369">
        <f>IFERROR(VLOOKUP(D212,'ИСХОДНИК-даты-2х'!$D$10:$AI$105,20,0),"-")</f>
        <v>44475</v>
      </c>
      <c r="AC212" s="1369">
        <f>IFERROR(VLOOKUP(D212,'ИСХОДНИК-даты-2х'!$D$10:$AI$105,21,0),"-")</f>
        <v>44489</v>
      </c>
      <c r="AD212" s="1369">
        <f>IFERROR(VLOOKUP(D212,'ИСХОДНИК-даты-2х'!$D$10:$AI$105,22,0),"-")</f>
        <v>44510</v>
      </c>
      <c r="AE212" s="1369">
        <f>IFERROR(VLOOKUP(D212,'ИСХОДНИК-даты-2х'!$D$10:$AI$105,23,0),"-")</f>
        <v>44517</v>
      </c>
      <c r="AF212" s="1369">
        <f>IFERROR(VLOOKUP(D212,'ИСХОДНИК-даты-2х'!$D$10:$AI$105,24,0),"-")</f>
        <v>44522</v>
      </c>
      <c r="AG212" s="1369">
        <f>IFERROR(VLOOKUP(D212,'ИСХОДНИК-даты-2х'!$D$10:$AI$105,25,0),"-")</f>
        <v>44525</v>
      </c>
      <c r="AH212" s="1340">
        <f>IFERROR(VLOOKUP(D212,'ИСХОДНИК-даты-2х'!$D$10:$AI$105,26,0),"-")</f>
        <v>44550</v>
      </c>
      <c r="AI212" s="1340">
        <f>IFERROR(VLOOKUP(D212,'ИСХОДНИК-даты-2х'!$D$10:$AI$105,27,0),"-")</f>
        <v>44570</v>
      </c>
      <c r="AJ212" s="1340">
        <f>IFERROR(VLOOKUP(D212,'ИСХОДНИК-даты-2х'!$D$10:$AI$105,28,0),"-")</f>
        <v>44570</v>
      </c>
      <c r="AK212" s="1370">
        <f>IFERROR(VLOOKUP(D212,'ИСХОДНИК-даты-2х'!$D$10:$AI$105,29,0),"-")</f>
        <v>44580</v>
      </c>
      <c r="AL212" s="1370">
        <f>IFERROR(VLOOKUP(D212,'ИСХОДНИК-даты-2х'!$D$10:$AI$105,30,0),"-")</f>
        <v>44596</v>
      </c>
      <c r="AM212" s="1371">
        <f>IFERROR(VLOOKUP(D212,'ИСХОДНИК-даты-2х'!$D$10:$AI$105,31,0),"-")</f>
        <v>44600</v>
      </c>
      <c r="AN212" s="1729">
        <v>44602</v>
      </c>
      <c r="AO212" s="1379">
        <v>44413</v>
      </c>
      <c r="AP212" s="1380">
        <v>36294</v>
      </c>
      <c r="AQ212" s="1381">
        <v>44995</v>
      </c>
      <c r="AR212" s="1424">
        <f>VLOOKUP(AP212,Schedule!$B$2:$F$14923,5,0)</f>
        <v>44879</v>
      </c>
      <c r="AS212" s="1424">
        <f t="shared" ref="AS212:AS221" si="116">AR212+365</f>
        <v>45244</v>
      </c>
      <c r="AT212" s="1425">
        <f>MIN(AS212:AS217)</f>
        <v>44391</v>
      </c>
      <c r="AU212" s="1426">
        <f>AM212+30</f>
        <v>44630</v>
      </c>
      <c r="AV212" s="1732">
        <f>AT212-AM212</f>
        <v>-209</v>
      </c>
      <c r="AW212" s="1383" t="s">
        <v>119</v>
      </c>
      <c r="AX212" s="1720">
        <v>44602</v>
      </c>
      <c r="AY212" s="1730" t="s">
        <v>28732</v>
      </c>
      <c r="AZ212" s="1739">
        <f>AN212-AM212</f>
        <v>2</v>
      </c>
    </row>
    <row r="213" spans="1:52" s="1382" customFormat="1" ht="51.95" customHeight="1" thickBot="1">
      <c r="A213" s="1781"/>
      <c r="B213" s="1385">
        <f>$B$212</f>
        <v>27</v>
      </c>
      <c r="C213" s="1386" t="str">
        <f>$C$212</f>
        <v>У_С</v>
      </c>
      <c r="D213" s="1561" t="str">
        <f t="shared" si="115"/>
        <v>27У_С</v>
      </c>
      <c r="E213" s="1574" t="s">
        <v>532</v>
      </c>
      <c r="F213" s="1575" t="s">
        <v>116</v>
      </c>
      <c r="G213" s="1564" t="str">
        <f>$G$212</f>
        <v>Выполнение строительно-монтажных работ по объектам 00UQW, 20UQN, 30UQN, 20UQX, 30UQX, 00UQG</v>
      </c>
      <c r="H213" s="1576" t="s">
        <v>533</v>
      </c>
      <c r="I213" s="1352"/>
      <c r="J213" s="1702">
        <f t="shared" ref="J213:S217" si="117">J$212</f>
        <v>44011</v>
      </c>
      <c r="K213" s="1702">
        <f t="shared" si="117"/>
        <v>44039</v>
      </c>
      <c r="L213" s="1702">
        <f t="shared" si="117"/>
        <v>44088</v>
      </c>
      <c r="M213" s="1702">
        <f t="shared" si="117"/>
        <v>44270</v>
      </c>
      <c r="N213" s="1702">
        <f t="shared" si="117"/>
        <v>44298</v>
      </c>
      <c r="O213" s="1702">
        <f t="shared" si="117"/>
        <v>44298</v>
      </c>
      <c r="P213" s="1702">
        <f t="shared" si="117"/>
        <v>44332</v>
      </c>
      <c r="Q213" s="1702">
        <f t="shared" si="117"/>
        <v>44362</v>
      </c>
      <c r="R213" s="1702">
        <f t="shared" si="117"/>
        <v>44362</v>
      </c>
      <c r="S213" s="1702">
        <f t="shared" si="117"/>
        <v>44361</v>
      </c>
      <c r="T213" s="1702">
        <f t="shared" ref="T213:AC217" si="118">T$212</f>
        <v>44361</v>
      </c>
      <c r="U213" s="1702">
        <f t="shared" si="118"/>
        <v>44382</v>
      </c>
      <c r="V213" s="1702">
        <f t="shared" si="118"/>
        <v>44389</v>
      </c>
      <c r="W213" s="1702">
        <f t="shared" si="118"/>
        <v>44392</v>
      </c>
      <c r="X213" s="1702">
        <f t="shared" si="118"/>
        <v>44397</v>
      </c>
      <c r="Y213" s="1702">
        <f t="shared" si="118"/>
        <v>44422</v>
      </c>
      <c r="Z213" s="1702">
        <f t="shared" si="118"/>
        <v>44442</v>
      </c>
      <c r="AA213" s="1702">
        <f t="shared" si="118"/>
        <v>44470</v>
      </c>
      <c r="AB213" s="1702">
        <f t="shared" si="118"/>
        <v>44475</v>
      </c>
      <c r="AC213" s="1702">
        <f t="shared" si="118"/>
        <v>44489</v>
      </c>
      <c r="AD213" s="1702">
        <f t="shared" ref="AD213:AN217" si="119">AD$212</f>
        <v>44510</v>
      </c>
      <c r="AE213" s="1702">
        <f t="shared" si="119"/>
        <v>44517</v>
      </c>
      <c r="AF213" s="1702">
        <f t="shared" si="119"/>
        <v>44522</v>
      </c>
      <c r="AG213" s="1702">
        <f t="shared" si="119"/>
        <v>44525</v>
      </c>
      <c r="AH213" s="1702">
        <f t="shared" si="119"/>
        <v>44550</v>
      </c>
      <c r="AI213" s="1702">
        <f t="shared" si="119"/>
        <v>44570</v>
      </c>
      <c r="AJ213" s="1702">
        <f t="shared" si="119"/>
        <v>44570</v>
      </c>
      <c r="AK213" s="1702">
        <f t="shared" si="119"/>
        <v>44580</v>
      </c>
      <c r="AL213" s="1702">
        <f t="shared" si="119"/>
        <v>44596</v>
      </c>
      <c r="AM213" s="1702">
        <f t="shared" si="119"/>
        <v>44600</v>
      </c>
      <c r="AN213" s="1702">
        <f t="shared" si="119"/>
        <v>44602</v>
      </c>
      <c r="AO213" s="1511">
        <f>$AO$212</f>
        <v>44413</v>
      </c>
      <c r="AP213" s="1444">
        <v>15212</v>
      </c>
      <c r="AQ213" s="1443">
        <v>44379</v>
      </c>
      <c r="AR213" s="1424">
        <f>VLOOKUP(AP213,Schedule!$B$2:$F$14923,5,0)</f>
        <v>44339</v>
      </c>
      <c r="AS213" s="1424">
        <f t="shared" si="116"/>
        <v>44704</v>
      </c>
      <c r="AY213" s="1493"/>
      <c r="AZ213" s="1739"/>
    </row>
    <row r="214" spans="1:52" s="1382" customFormat="1" ht="51.95" customHeight="1" thickBot="1">
      <c r="A214" s="1781"/>
      <c r="B214" s="1385">
        <f>$B$212</f>
        <v>27</v>
      </c>
      <c r="C214" s="1386" t="str">
        <f>$C$212</f>
        <v>У_С</v>
      </c>
      <c r="D214" s="1561" t="str">
        <f t="shared" si="115"/>
        <v>27У_С</v>
      </c>
      <c r="E214" s="1574" t="s">
        <v>534</v>
      </c>
      <c r="F214" s="1575" t="s">
        <v>116</v>
      </c>
      <c r="G214" s="1564" t="str">
        <f>$G$212</f>
        <v>Выполнение строительно-монтажных работ по объектам 00UQW, 20UQN, 30UQN, 20UQX, 30UQX, 00UQG</v>
      </c>
      <c r="H214" s="1576" t="s">
        <v>535</v>
      </c>
      <c r="I214" s="1352"/>
      <c r="J214" s="1702">
        <f t="shared" si="117"/>
        <v>44011</v>
      </c>
      <c r="K214" s="1702">
        <f t="shared" si="117"/>
        <v>44039</v>
      </c>
      <c r="L214" s="1702">
        <f t="shared" si="117"/>
        <v>44088</v>
      </c>
      <c r="M214" s="1702">
        <f t="shared" si="117"/>
        <v>44270</v>
      </c>
      <c r="N214" s="1702">
        <f t="shared" si="117"/>
        <v>44298</v>
      </c>
      <c r="O214" s="1702">
        <f t="shared" si="117"/>
        <v>44298</v>
      </c>
      <c r="P214" s="1702">
        <f t="shared" si="117"/>
        <v>44332</v>
      </c>
      <c r="Q214" s="1702">
        <f t="shared" si="117"/>
        <v>44362</v>
      </c>
      <c r="R214" s="1702">
        <f t="shared" si="117"/>
        <v>44362</v>
      </c>
      <c r="S214" s="1702">
        <f t="shared" si="117"/>
        <v>44361</v>
      </c>
      <c r="T214" s="1702">
        <f t="shared" si="118"/>
        <v>44361</v>
      </c>
      <c r="U214" s="1702">
        <f t="shared" si="118"/>
        <v>44382</v>
      </c>
      <c r="V214" s="1702">
        <f t="shared" si="118"/>
        <v>44389</v>
      </c>
      <c r="W214" s="1702">
        <f t="shared" si="118"/>
        <v>44392</v>
      </c>
      <c r="X214" s="1702">
        <f t="shared" si="118"/>
        <v>44397</v>
      </c>
      <c r="Y214" s="1702">
        <f t="shared" si="118"/>
        <v>44422</v>
      </c>
      <c r="Z214" s="1702">
        <f t="shared" si="118"/>
        <v>44442</v>
      </c>
      <c r="AA214" s="1702">
        <f t="shared" si="118"/>
        <v>44470</v>
      </c>
      <c r="AB214" s="1702">
        <f t="shared" si="118"/>
        <v>44475</v>
      </c>
      <c r="AC214" s="1702">
        <f t="shared" si="118"/>
        <v>44489</v>
      </c>
      <c r="AD214" s="1702">
        <f t="shared" si="119"/>
        <v>44510</v>
      </c>
      <c r="AE214" s="1702">
        <f t="shared" si="119"/>
        <v>44517</v>
      </c>
      <c r="AF214" s="1702">
        <f t="shared" si="119"/>
        <v>44522</v>
      </c>
      <c r="AG214" s="1702">
        <f t="shared" si="119"/>
        <v>44525</v>
      </c>
      <c r="AH214" s="1702">
        <f t="shared" si="119"/>
        <v>44550</v>
      </c>
      <c r="AI214" s="1702">
        <f t="shared" si="119"/>
        <v>44570</v>
      </c>
      <c r="AJ214" s="1702">
        <f t="shared" si="119"/>
        <v>44570</v>
      </c>
      <c r="AK214" s="1702">
        <f t="shared" si="119"/>
        <v>44580</v>
      </c>
      <c r="AL214" s="1702">
        <f t="shared" si="119"/>
        <v>44596</v>
      </c>
      <c r="AM214" s="1702">
        <f t="shared" si="119"/>
        <v>44600</v>
      </c>
      <c r="AN214" s="1702">
        <f t="shared" si="119"/>
        <v>44602</v>
      </c>
      <c r="AO214" s="1511">
        <f>$AO$212</f>
        <v>44413</v>
      </c>
      <c r="AP214" s="1444">
        <v>32791</v>
      </c>
      <c r="AQ214" s="1443">
        <v>44768</v>
      </c>
      <c r="AR214" s="1424">
        <f>VLOOKUP(AP214,Schedule!$B$2:$F$14923,5,0)</f>
        <v>44768</v>
      </c>
      <c r="AS214" s="1424">
        <f t="shared" si="116"/>
        <v>45133</v>
      </c>
      <c r="AY214" s="1493"/>
      <c r="AZ214" s="1739"/>
    </row>
    <row r="215" spans="1:52" s="1382" customFormat="1" ht="51.95" customHeight="1" thickBot="1">
      <c r="A215" s="1781"/>
      <c r="B215" s="1385">
        <f>$B$212</f>
        <v>27</v>
      </c>
      <c r="C215" s="1386" t="str">
        <f>$C$212</f>
        <v>У_С</v>
      </c>
      <c r="D215" s="1561" t="str">
        <f t="shared" si="115"/>
        <v>27У_С</v>
      </c>
      <c r="E215" s="1574" t="s">
        <v>536</v>
      </c>
      <c r="F215" s="1575" t="s">
        <v>116</v>
      </c>
      <c r="G215" s="1564" t="str">
        <f>$G$212</f>
        <v>Выполнение строительно-монтажных работ по объектам 00UQW, 20UQN, 30UQN, 20UQX, 30UQX, 00UQG</v>
      </c>
      <c r="H215" s="1576" t="s">
        <v>537</v>
      </c>
      <c r="I215" s="1352"/>
      <c r="J215" s="1702">
        <f t="shared" si="117"/>
        <v>44011</v>
      </c>
      <c r="K215" s="1702">
        <f t="shared" si="117"/>
        <v>44039</v>
      </c>
      <c r="L215" s="1702">
        <f t="shared" si="117"/>
        <v>44088</v>
      </c>
      <c r="M215" s="1702">
        <f t="shared" si="117"/>
        <v>44270</v>
      </c>
      <c r="N215" s="1702">
        <f t="shared" si="117"/>
        <v>44298</v>
      </c>
      <c r="O215" s="1702">
        <f t="shared" si="117"/>
        <v>44298</v>
      </c>
      <c r="P215" s="1702">
        <f t="shared" si="117"/>
        <v>44332</v>
      </c>
      <c r="Q215" s="1702">
        <f t="shared" si="117"/>
        <v>44362</v>
      </c>
      <c r="R215" s="1702">
        <f t="shared" si="117"/>
        <v>44362</v>
      </c>
      <c r="S215" s="1702">
        <f t="shared" si="117"/>
        <v>44361</v>
      </c>
      <c r="T215" s="1702">
        <f t="shared" si="118"/>
        <v>44361</v>
      </c>
      <c r="U215" s="1702">
        <f t="shared" si="118"/>
        <v>44382</v>
      </c>
      <c r="V215" s="1702">
        <f t="shared" si="118"/>
        <v>44389</v>
      </c>
      <c r="W215" s="1702">
        <f t="shared" si="118"/>
        <v>44392</v>
      </c>
      <c r="X215" s="1702">
        <f t="shared" si="118"/>
        <v>44397</v>
      </c>
      <c r="Y215" s="1702">
        <f t="shared" si="118"/>
        <v>44422</v>
      </c>
      <c r="Z215" s="1702">
        <f t="shared" si="118"/>
        <v>44442</v>
      </c>
      <c r="AA215" s="1702">
        <f t="shared" si="118"/>
        <v>44470</v>
      </c>
      <c r="AB215" s="1702">
        <f t="shared" si="118"/>
        <v>44475</v>
      </c>
      <c r="AC215" s="1702">
        <f t="shared" si="118"/>
        <v>44489</v>
      </c>
      <c r="AD215" s="1702">
        <f t="shared" si="119"/>
        <v>44510</v>
      </c>
      <c r="AE215" s="1702">
        <f t="shared" si="119"/>
        <v>44517</v>
      </c>
      <c r="AF215" s="1702">
        <f t="shared" si="119"/>
        <v>44522</v>
      </c>
      <c r="AG215" s="1702">
        <f t="shared" si="119"/>
        <v>44525</v>
      </c>
      <c r="AH215" s="1702">
        <f t="shared" si="119"/>
        <v>44550</v>
      </c>
      <c r="AI215" s="1702">
        <f t="shared" si="119"/>
        <v>44570</v>
      </c>
      <c r="AJ215" s="1702">
        <f t="shared" si="119"/>
        <v>44570</v>
      </c>
      <c r="AK215" s="1702">
        <f t="shared" si="119"/>
        <v>44580</v>
      </c>
      <c r="AL215" s="1702">
        <f t="shared" si="119"/>
        <v>44596</v>
      </c>
      <c r="AM215" s="1702">
        <f t="shared" si="119"/>
        <v>44600</v>
      </c>
      <c r="AN215" s="1702">
        <f t="shared" si="119"/>
        <v>44602</v>
      </c>
      <c r="AO215" s="1511">
        <f>$AO$212</f>
        <v>44413</v>
      </c>
      <c r="AP215" s="1444">
        <v>15229</v>
      </c>
      <c r="AQ215" s="1443">
        <v>44599</v>
      </c>
      <c r="AR215" s="1424">
        <f>VLOOKUP(AP215,Schedule!$B$2:$F$14923,5,0)</f>
        <v>44469</v>
      </c>
      <c r="AS215" s="1424">
        <f t="shared" si="116"/>
        <v>44834</v>
      </c>
      <c r="AY215" s="1493"/>
      <c r="AZ215" s="1739"/>
    </row>
    <row r="216" spans="1:52" s="1382" customFormat="1" ht="51.95" customHeight="1" thickBot="1">
      <c r="A216" s="1781"/>
      <c r="B216" s="1385">
        <f>$B$212</f>
        <v>27</v>
      </c>
      <c r="C216" s="1386" t="str">
        <f>$C$212</f>
        <v>У_С</v>
      </c>
      <c r="D216" s="1561" t="str">
        <f t="shared" si="115"/>
        <v>27У_С</v>
      </c>
      <c r="E216" s="1574" t="s">
        <v>538</v>
      </c>
      <c r="F216" s="1575" t="s">
        <v>116</v>
      </c>
      <c r="G216" s="1564" t="str">
        <f>$G$212</f>
        <v>Выполнение строительно-монтажных работ по объектам 00UQW, 20UQN, 30UQN, 20UQX, 30UQX, 00UQG</v>
      </c>
      <c r="H216" s="1576" t="s">
        <v>539</v>
      </c>
      <c r="I216" s="1352"/>
      <c r="J216" s="1702">
        <f t="shared" si="117"/>
        <v>44011</v>
      </c>
      <c r="K216" s="1702">
        <f t="shared" si="117"/>
        <v>44039</v>
      </c>
      <c r="L216" s="1702">
        <f t="shared" si="117"/>
        <v>44088</v>
      </c>
      <c r="M216" s="1702">
        <f t="shared" si="117"/>
        <v>44270</v>
      </c>
      <c r="N216" s="1702">
        <f t="shared" si="117"/>
        <v>44298</v>
      </c>
      <c r="O216" s="1702">
        <f t="shared" si="117"/>
        <v>44298</v>
      </c>
      <c r="P216" s="1702">
        <f t="shared" si="117"/>
        <v>44332</v>
      </c>
      <c r="Q216" s="1702">
        <f t="shared" si="117"/>
        <v>44362</v>
      </c>
      <c r="R216" s="1702">
        <f t="shared" si="117"/>
        <v>44362</v>
      </c>
      <c r="S216" s="1702">
        <f t="shared" si="117"/>
        <v>44361</v>
      </c>
      <c r="T216" s="1702">
        <f t="shared" si="118"/>
        <v>44361</v>
      </c>
      <c r="U216" s="1702">
        <f t="shared" si="118"/>
        <v>44382</v>
      </c>
      <c r="V216" s="1702">
        <f t="shared" si="118"/>
        <v>44389</v>
      </c>
      <c r="W216" s="1702">
        <f t="shared" si="118"/>
        <v>44392</v>
      </c>
      <c r="X216" s="1702">
        <f t="shared" si="118"/>
        <v>44397</v>
      </c>
      <c r="Y216" s="1702">
        <f t="shared" si="118"/>
        <v>44422</v>
      </c>
      <c r="Z216" s="1702">
        <f t="shared" si="118"/>
        <v>44442</v>
      </c>
      <c r="AA216" s="1702">
        <f t="shared" si="118"/>
        <v>44470</v>
      </c>
      <c r="AB216" s="1702">
        <f t="shared" si="118"/>
        <v>44475</v>
      </c>
      <c r="AC216" s="1702">
        <f t="shared" si="118"/>
        <v>44489</v>
      </c>
      <c r="AD216" s="1702">
        <f t="shared" si="119"/>
        <v>44510</v>
      </c>
      <c r="AE216" s="1702">
        <f t="shared" si="119"/>
        <v>44517</v>
      </c>
      <c r="AF216" s="1702">
        <f t="shared" si="119"/>
        <v>44522</v>
      </c>
      <c r="AG216" s="1702">
        <f t="shared" si="119"/>
        <v>44525</v>
      </c>
      <c r="AH216" s="1702">
        <f t="shared" si="119"/>
        <v>44550</v>
      </c>
      <c r="AI216" s="1702">
        <f t="shared" si="119"/>
        <v>44570</v>
      </c>
      <c r="AJ216" s="1702">
        <f t="shared" si="119"/>
        <v>44570</v>
      </c>
      <c r="AK216" s="1702">
        <f t="shared" si="119"/>
        <v>44580</v>
      </c>
      <c r="AL216" s="1702">
        <f t="shared" si="119"/>
        <v>44596</v>
      </c>
      <c r="AM216" s="1702">
        <f t="shared" si="119"/>
        <v>44600</v>
      </c>
      <c r="AN216" s="1702">
        <f t="shared" si="119"/>
        <v>44602</v>
      </c>
      <c r="AO216" s="1511">
        <f>$AO$212</f>
        <v>44413</v>
      </c>
      <c r="AP216" s="1444">
        <v>32807</v>
      </c>
      <c r="AQ216" s="1443">
        <v>44903</v>
      </c>
      <c r="AR216" s="1424">
        <f>VLOOKUP(AP216,Schedule!$B$2:$F$14923,5,0)</f>
        <v>44903</v>
      </c>
      <c r="AS216" s="1424">
        <f t="shared" si="116"/>
        <v>45268</v>
      </c>
      <c r="AY216" s="1493"/>
      <c r="AZ216" s="1739"/>
    </row>
    <row r="217" spans="1:52" s="1382" customFormat="1" ht="51.95" customHeight="1" thickBot="1">
      <c r="A217" s="1781"/>
      <c r="B217" s="1498">
        <f>$B$212</f>
        <v>27</v>
      </c>
      <c r="C217" s="1499" t="str">
        <f>$C$212</f>
        <v>У_С</v>
      </c>
      <c r="D217" s="1566" t="str">
        <f t="shared" si="115"/>
        <v>27У_С</v>
      </c>
      <c r="E217" s="1577" t="s">
        <v>540</v>
      </c>
      <c r="F217" s="1578" t="s">
        <v>116</v>
      </c>
      <c r="G217" s="1569" t="str">
        <f>$G$212</f>
        <v>Выполнение строительно-монтажных работ по объектам 00UQW, 20UQN, 30UQN, 20UQX, 30UQX, 00UQG</v>
      </c>
      <c r="H217" s="1579" t="s">
        <v>541</v>
      </c>
      <c r="I217" s="1345"/>
      <c r="J217" s="1702">
        <f t="shared" si="117"/>
        <v>44011</v>
      </c>
      <c r="K217" s="1702">
        <f t="shared" si="117"/>
        <v>44039</v>
      </c>
      <c r="L217" s="1702">
        <f t="shared" si="117"/>
        <v>44088</v>
      </c>
      <c r="M217" s="1702">
        <f t="shared" si="117"/>
        <v>44270</v>
      </c>
      <c r="N217" s="1702">
        <f t="shared" si="117"/>
        <v>44298</v>
      </c>
      <c r="O217" s="1702">
        <f t="shared" si="117"/>
        <v>44298</v>
      </c>
      <c r="P217" s="1702">
        <f t="shared" si="117"/>
        <v>44332</v>
      </c>
      <c r="Q217" s="1702">
        <f t="shared" si="117"/>
        <v>44362</v>
      </c>
      <c r="R217" s="1702">
        <f t="shared" si="117"/>
        <v>44362</v>
      </c>
      <c r="S217" s="1702">
        <f t="shared" si="117"/>
        <v>44361</v>
      </c>
      <c r="T217" s="1702">
        <f t="shared" si="118"/>
        <v>44361</v>
      </c>
      <c r="U217" s="1702">
        <f t="shared" si="118"/>
        <v>44382</v>
      </c>
      <c r="V217" s="1702">
        <f t="shared" si="118"/>
        <v>44389</v>
      </c>
      <c r="W217" s="1702">
        <f t="shared" si="118"/>
        <v>44392</v>
      </c>
      <c r="X217" s="1702">
        <f t="shared" si="118"/>
        <v>44397</v>
      </c>
      <c r="Y217" s="1702">
        <f t="shared" si="118"/>
        <v>44422</v>
      </c>
      <c r="Z217" s="1702">
        <f t="shared" si="118"/>
        <v>44442</v>
      </c>
      <c r="AA217" s="1702">
        <f t="shared" si="118"/>
        <v>44470</v>
      </c>
      <c r="AB217" s="1702">
        <f t="shared" si="118"/>
        <v>44475</v>
      </c>
      <c r="AC217" s="1702">
        <f t="shared" si="118"/>
        <v>44489</v>
      </c>
      <c r="AD217" s="1702">
        <f t="shared" si="119"/>
        <v>44510</v>
      </c>
      <c r="AE217" s="1702">
        <f t="shared" si="119"/>
        <v>44517</v>
      </c>
      <c r="AF217" s="1702">
        <f t="shared" si="119"/>
        <v>44522</v>
      </c>
      <c r="AG217" s="1702">
        <f t="shared" si="119"/>
        <v>44525</v>
      </c>
      <c r="AH217" s="1702">
        <f t="shared" si="119"/>
        <v>44550</v>
      </c>
      <c r="AI217" s="1702">
        <f t="shared" si="119"/>
        <v>44570</v>
      </c>
      <c r="AJ217" s="1702">
        <f t="shared" si="119"/>
        <v>44570</v>
      </c>
      <c r="AK217" s="1702">
        <f t="shared" si="119"/>
        <v>44580</v>
      </c>
      <c r="AL217" s="1702">
        <f t="shared" si="119"/>
        <v>44596</v>
      </c>
      <c r="AM217" s="1702">
        <f t="shared" si="119"/>
        <v>44600</v>
      </c>
      <c r="AN217" s="1702">
        <f t="shared" si="119"/>
        <v>44602</v>
      </c>
      <c r="AO217" s="1511">
        <f>$AO$212</f>
        <v>44413</v>
      </c>
      <c r="AP217" s="1445">
        <v>36277</v>
      </c>
      <c r="AQ217" s="1447">
        <v>44309</v>
      </c>
      <c r="AR217" s="1424">
        <f>VLOOKUP(AP217,Schedule!$B$2:$F$14923,5,0)</f>
        <v>44026</v>
      </c>
      <c r="AS217" s="1424">
        <f t="shared" si="116"/>
        <v>44391</v>
      </c>
      <c r="AY217" s="1493"/>
      <c r="AZ217" s="1739"/>
    </row>
    <row r="218" spans="1:52" s="1382" customFormat="1" ht="71.25" customHeight="1" thickBot="1">
      <c r="A218" s="1781">
        <f>A212+1</f>
        <v>16</v>
      </c>
      <c r="B218" s="1373">
        <f>B212+1</f>
        <v>28</v>
      </c>
      <c r="C218" s="1374" t="s">
        <v>114</v>
      </c>
      <c r="D218" s="1556" t="str">
        <f t="shared" si="115"/>
        <v>28У_С</v>
      </c>
      <c r="E218" s="1571" t="s">
        <v>542</v>
      </c>
      <c r="F218" s="1572" t="s">
        <v>116</v>
      </c>
      <c r="G218" s="1559" t="str">
        <f>CONCATENATE("Выполнение строительно-монтажных работ по объектам ",,E218,", ",E219,", ",E220,", ",E221)</f>
        <v>Выполнение строительно-монтажных работ по объектам 03UGF, 01UGF, 02UGF, 02USZ</v>
      </c>
      <c r="H218" s="1573" t="s">
        <v>543</v>
      </c>
      <c r="I218" s="1339" t="s">
        <v>118</v>
      </c>
      <c r="J218" s="1369">
        <f>IFERROR(VLOOKUP(D218,'ИСХОДНИК-даты-2х'!$D$10:$AI$105,2,0),"-")</f>
        <v>43973</v>
      </c>
      <c r="K218" s="1369">
        <f>IFERROR(VLOOKUP(D218,'ИСХОДНИК-даты-2х'!$D$10:$AI$105,3,0),"-")</f>
        <v>44001</v>
      </c>
      <c r="L218" s="1369">
        <f>IFERROR(VLOOKUP(D218,'ИСХОДНИК-даты-2х'!$D$10:$AI$105,4,0),"-")</f>
        <v>44050</v>
      </c>
      <c r="M218" s="1369">
        <f>IFERROR(VLOOKUP(D218,'ИСХОДНИК-даты-2х'!$D$10:$AI$105,5,0),"-")</f>
        <v>44173</v>
      </c>
      <c r="N218" s="1369">
        <f>IFERROR(VLOOKUP(D218,'ИСХОДНИК-даты-2х'!$D$10:$AI$105,6,0),"-")</f>
        <v>44201</v>
      </c>
      <c r="O218" s="1369">
        <f>IFERROR(VLOOKUP(D218,'ИСХОДНИК-даты-2х'!$D$10:$AI$105,7,0),"-")</f>
        <v>44201</v>
      </c>
      <c r="P218" s="1369">
        <f>IFERROR(VLOOKUP(D218,'ИСХОДНИК-даты-2х'!$D$10:$AI$105,8,0),"-")</f>
        <v>44235</v>
      </c>
      <c r="Q218" s="1369">
        <f>IFERROR(VLOOKUP(D218,'ИСХОДНИК-даты-2х'!$D$10:$AI$105,9,0),"-")</f>
        <v>44265</v>
      </c>
      <c r="R218" s="1369">
        <f>IFERROR(VLOOKUP(D218,'ИСХОДНИК-даты-2х'!$D$10:$AI$105,10,0),"-")</f>
        <v>44265</v>
      </c>
      <c r="S218" s="1369">
        <f>IFERROR(VLOOKUP(D218,'ИСХОДНИК-даты-2х'!$D$10:$AI$105,11,0),"-")</f>
        <v>44264</v>
      </c>
      <c r="T218" s="1369">
        <f>IFERROR(VLOOKUP(D218,'ИСХОДНИК-даты-2х'!$D$10:$AI$105,12,0),"-")</f>
        <v>44264</v>
      </c>
      <c r="U218" s="1369">
        <f>IFERROR(VLOOKUP(D218,'ИСХОДНИК-даты-2х'!$D$10:$AI$105,13,0),"-")</f>
        <v>44285</v>
      </c>
      <c r="V218" s="1369">
        <f>IFERROR(VLOOKUP(D218,'ИСХОДНИК-даты-2х'!$D$10:$AI$105,14,0),"-")</f>
        <v>44292</v>
      </c>
      <c r="W218" s="1369">
        <f>IFERROR(VLOOKUP(D218,'ИСХОДНИК-даты-2х'!$D$10:$AI$105,15,0),"-")</f>
        <v>44295</v>
      </c>
      <c r="X218" s="1369">
        <f>IFERROR(VLOOKUP(D218,'ИСХОДНИК-даты-2х'!$D$10:$AI$105,16,0),"-")</f>
        <v>44300</v>
      </c>
      <c r="Y218" s="1369">
        <f>IFERROR(VLOOKUP(D218,'ИСХОДНИК-даты-2х'!$D$10:$AI$105,17,0),"-")</f>
        <v>44325</v>
      </c>
      <c r="Z218" s="1369">
        <f>IFERROR(VLOOKUP(D218,'ИСХОДНИК-даты-2х'!$D$10:$AI$105,18,0),"-")</f>
        <v>44345</v>
      </c>
      <c r="AA218" s="1369">
        <f>IFERROR(VLOOKUP(D218,'ИСХОДНИК-даты-2х'!$D$10:$AI$105,19,0),"-")</f>
        <v>44372</v>
      </c>
      <c r="AB218" s="1369">
        <f>IFERROR(VLOOKUP(D218,'ИСХОДНИК-даты-2х'!$D$10:$AI$105,20,0),"-")</f>
        <v>44377</v>
      </c>
      <c r="AC218" s="1369">
        <f>IFERROR(VLOOKUP(D218,'ИСХОДНИК-даты-2х'!$D$10:$AI$105,21,0),"-")</f>
        <v>44391</v>
      </c>
      <c r="AD218" s="1369">
        <f>IFERROR(VLOOKUP(D218,'ИСХОДНИК-даты-2х'!$D$10:$AI$105,22,0),"-")</f>
        <v>44412</v>
      </c>
      <c r="AE218" s="1369">
        <f>IFERROR(VLOOKUP(D218,'ИСХОДНИК-даты-2х'!$D$10:$AI$105,23,0),"-")</f>
        <v>44419</v>
      </c>
      <c r="AF218" s="1369">
        <f>IFERROR(VLOOKUP(D218,'ИСХОДНИК-даты-2х'!$D$10:$AI$105,24,0),"-")</f>
        <v>44424</v>
      </c>
      <c r="AG218" s="1369">
        <f>IFERROR(VLOOKUP(D218,'ИСХОДНИК-даты-2х'!$D$10:$AI$105,25,0),"-")</f>
        <v>44427</v>
      </c>
      <c r="AH218" s="1340">
        <f>IFERROR(VLOOKUP(D218,'ИСХОДНИК-даты-2х'!$D$10:$AI$105,26,0),"-")</f>
        <v>44452</v>
      </c>
      <c r="AI218" s="1340">
        <f>IFERROR(VLOOKUP(D218,'ИСХОДНИК-даты-2х'!$D$10:$AI$105,27,0),"-")</f>
        <v>44472</v>
      </c>
      <c r="AJ218" s="1340">
        <f>IFERROR(VLOOKUP(D218,'ИСХОДНИК-даты-2х'!$D$10:$AI$105,28,0),"-")</f>
        <v>44472</v>
      </c>
      <c r="AK218" s="1370">
        <f>IFERROR(VLOOKUP(D218,'ИСХОДНИК-даты-2х'!$D$10:$AI$105,29,0),"-")</f>
        <v>44482</v>
      </c>
      <c r="AL218" s="1370">
        <f>IFERROR(VLOOKUP(D218,'ИСХОДНИК-даты-2х'!$D$10:$AI$105,30,0),"-")</f>
        <v>44498</v>
      </c>
      <c r="AM218" s="1371">
        <f>IFERROR(VLOOKUP(D218,'ИСХОДНИК-даты-2х'!$D$10:$AI$105,31,0),"-")</f>
        <v>44502</v>
      </c>
      <c r="AN218" s="1372">
        <f>IFERROR(VLOOKUP(D218,'ИСХОДНИК-даты-2х'!$D$10:$AI$105,32,0),"-")</f>
        <v>44511</v>
      </c>
      <c r="AO218" s="1387">
        <v>44393</v>
      </c>
      <c r="AP218" s="1380">
        <v>36937</v>
      </c>
      <c r="AQ218" s="1381">
        <v>44393</v>
      </c>
      <c r="AR218" s="1424">
        <f>VLOOKUP(AP218,Schedule!$B$2:$F$14923,5,0)</f>
        <v>44115</v>
      </c>
      <c r="AS218" s="1424">
        <f t="shared" si="116"/>
        <v>44480</v>
      </c>
      <c r="AT218" s="1425">
        <f>MIN(AS218:AS221)</f>
        <v>44480</v>
      </c>
      <c r="AU218" s="1426">
        <f>AM218+30</f>
        <v>44532</v>
      </c>
      <c r="AV218" s="1732">
        <f>AT218-AM218</f>
        <v>-22</v>
      </c>
      <c r="AW218" s="1383" t="s">
        <v>119</v>
      </c>
      <c r="AX218" s="1720">
        <v>44511</v>
      </c>
      <c r="AY218" s="1730" t="s">
        <v>28732</v>
      </c>
      <c r="AZ218" s="1739">
        <f>AN218-AM218</f>
        <v>9</v>
      </c>
    </row>
    <row r="219" spans="1:52" s="1382" customFormat="1" ht="51.95" customHeight="1" thickBot="1">
      <c r="A219" s="1781"/>
      <c r="B219" s="1385">
        <f t="shared" ref="B219:C221" si="120">B$218</f>
        <v>28</v>
      </c>
      <c r="C219" s="1386" t="str">
        <f t="shared" si="120"/>
        <v>У_С</v>
      </c>
      <c r="D219" s="1561" t="str">
        <f t="shared" si="115"/>
        <v>28У_С</v>
      </c>
      <c r="E219" s="1574" t="s">
        <v>544</v>
      </c>
      <c r="F219" s="1575" t="s">
        <v>116</v>
      </c>
      <c r="G219" s="1564" t="str">
        <f>$G$218</f>
        <v>Выполнение строительно-монтажных работ по объектам 03UGF, 01UGF, 02UGF, 02USZ</v>
      </c>
      <c r="H219" s="1576" t="s">
        <v>545</v>
      </c>
      <c r="I219" s="1352"/>
      <c r="J219" s="1702">
        <f t="shared" ref="J219:S221" si="121">J$218</f>
        <v>43973</v>
      </c>
      <c r="K219" s="1702">
        <f t="shared" si="121"/>
        <v>44001</v>
      </c>
      <c r="L219" s="1702">
        <f t="shared" si="121"/>
        <v>44050</v>
      </c>
      <c r="M219" s="1702">
        <f t="shared" si="121"/>
        <v>44173</v>
      </c>
      <c r="N219" s="1702">
        <f t="shared" si="121"/>
        <v>44201</v>
      </c>
      <c r="O219" s="1702">
        <f t="shared" si="121"/>
        <v>44201</v>
      </c>
      <c r="P219" s="1702">
        <f t="shared" si="121"/>
        <v>44235</v>
      </c>
      <c r="Q219" s="1702">
        <f t="shared" si="121"/>
        <v>44265</v>
      </c>
      <c r="R219" s="1702">
        <f t="shared" si="121"/>
        <v>44265</v>
      </c>
      <c r="S219" s="1702">
        <f t="shared" si="121"/>
        <v>44264</v>
      </c>
      <c r="T219" s="1702">
        <f t="shared" ref="T219:AC221" si="122">T$218</f>
        <v>44264</v>
      </c>
      <c r="U219" s="1702">
        <f t="shared" si="122"/>
        <v>44285</v>
      </c>
      <c r="V219" s="1702">
        <f t="shared" si="122"/>
        <v>44292</v>
      </c>
      <c r="W219" s="1702">
        <f t="shared" si="122"/>
        <v>44295</v>
      </c>
      <c r="X219" s="1702">
        <f t="shared" si="122"/>
        <v>44300</v>
      </c>
      <c r="Y219" s="1702">
        <f t="shared" si="122"/>
        <v>44325</v>
      </c>
      <c r="Z219" s="1702">
        <f t="shared" si="122"/>
        <v>44345</v>
      </c>
      <c r="AA219" s="1702">
        <f t="shared" si="122"/>
        <v>44372</v>
      </c>
      <c r="AB219" s="1702">
        <f t="shared" si="122"/>
        <v>44377</v>
      </c>
      <c r="AC219" s="1702">
        <f t="shared" si="122"/>
        <v>44391</v>
      </c>
      <c r="AD219" s="1702">
        <f t="shared" ref="AD219:AN221" si="123">AD$218</f>
        <v>44412</v>
      </c>
      <c r="AE219" s="1702">
        <f t="shared" si="123"/>
        <v>44419</v>
      </c>
      <c r="AF219" s="1702">
        <f t="shared" si="123"/>
        <v>44424</v>
      </c>
      <c r="AG219" s="1702">
        <f t="shared" si="123"/>
        <v>44427</v>
      </c>
      <c r="AH219" s="1702">
        <f t="shared" si="123"/>
        <v>44452</v>
      </c>
      <c r="AI219" s="1702">
        <f t="shared" si="123"/>
        <v>44472</v>
      </c>
      <c r="AJ219" s="1702">
        <f t="shared" si="123"/>
        <v>44472</v>
      </c>
      <c r="AK219" s="1702">
        <f t="shared" si="123"/>
        <v>44482</v>
      </c>
      <c r="AL219" s="1702">
        <f t="shared" si="123"/>
        <v>44498</v>
      </c>
      <c r="AM219" s="1702">
        <f t="shared" si="123"/>
        <v>44502</v>
      </c>
      <c r="AN219" s="1702">
        <f t="shared" si="123"/>
        <v>44511</v>
      </c>
      <c r="AO219" s="1497">
        <f>$AO$218</f>
        <v>44393</v>
      </c>
      <c r="AP219" s="1444">
        <v>36919</v>
      </c>
      <c r="AQ219" s="1443">
        <v>44761</v>
      </c>
      <c r="AR219" s="1424">
        <f>VLOOKUP(AP219,Schedule!$B$2:$F$14923,5,0)</f>
        <v>44115</v>
      </c>
      <c r="AS219" s="1424">
        <f t="shared" si="116"/>
        <v>44480</v>
      </c>
      <c r="AY219" s="1493"/>
      <c r="AZ219" s="1739"/>
    </row>
    <row r="220" spans="1:52" s="1382" customFormat="1" ht="51.95" customHeight="1" thickBot="1">
      <c r="A220" s="1781"/>
      <c r="B220" s="1385">
        <f t="shared" si="120"/>
        <v>28</v>
      </c>
      <c r="C220" s="1386" t="str">
        <f t="shared" si="120"/>
        <v>У_С</v>
      </c>
      <c r="D220" s="1561" t="str">
        <f t="shared" si="115"/>
        <v>28У_С</v>
      </c>
      <c r="E220" s="1574" t="s">
        <v>546</v>
      </c>
      <c r="F220" s="1575" t="s">
        <v>116</v>
      </c>
      <c r="G220" s="1564" t="str">
        <f>$G$218</f>
        <v>Выполнение строительно-монтажных работ по объектам 03UGF, 01UGF, 02UGF, 02USZ</v>
      </c>
      <c r="H220" s="1576" t="s">
        <v>547</v>
      </c>
      <c r="I220" s="1352"/>
      <c r="J220" s="1702">
        <f t="shared" si="121"/>
        <v>43973</v>
      </c>
      <c r="K220" s="1702">
        <f t="shared" si="121"/>
        <v>44001</v>
      </c>
      <c r="L220" s="1702">
        <f t="shared" si="121"/>
        <v>44050</v>
      </c>
      <c r="M220" s="1702">
        <f t="shared" si="121"/>
        <v>44173</v>
      </c>
      <c r="N220" s="1702">
        <f t="shared" si="121"/>
        <v>44201</v>
      </c>
      <c r="O220" s="1702">
        <f t="shared" si="121"/>
        <v>44201</v>
      </c>
      <c r="P220" s="1702">
        <f t="shared" si="121"/>
        <v>44235</v>
      </c>
      <c r="Q220" s="1702">
        <f t="shared" si="121"/>
        <v>44265</v>
      </c>
      <c r="R220" s="1702">
        <f t="shared" si="121"/>
        <v>44265</v>
      </c>
      <c r="S220" s="1702">
        <f t="shared" si="121"/>
        <v>44264</v>
      </c>
      <c r="T220" s="1702">
        <f t="shared" si="122"/>
        <v>44264</v>
      </c>
      <c r="U220" s="1702">
        <f t="shared" si="122"/>
        <v>44285</v>
      </c>
      <c r="V220" s="1702">
        <f t="shared" si="122"/>
        <v>44292</v>
      </c>
      <c r="W220" s="1702">
        <f t="shared" si="122"/>
        <v>44295</v>
      </c>
      <c r="X220" s="1702">
        <f t="shared" si="122"/>
        <v>44300</v>
      </c>
      <c r="Y220" s="1702">
        <f t="shared" si="122"/>
        <v>44325</v>
      </c>
      <c r="Z220" s="1702">
        <f t="shared" si="122"/>
        <v>44345</v>
      </c>
      <c r="AA220" s="1702">
        <f t="shared" si="122"/>
        <v>44372</v>
      </c>
      <c r="AB220" s="1702">
        <f t="shared" si="122"/>
        <v>44377</v>
      </c>
      <c r="AC220" s="1702">
        <f t="shared" si="122"/>
        <v>44391</v>
      </c>
      <c r="AD220" s="1702">
        <f t="shared" si="123"/>
        <v>44412</v>
      </c>
      <c r="AE220" s="1702">
        <f t="shared" si="123"/>
        <v>44419</v>
      </c>
      <c r="AF220" s="1702">
        <f t="shared" si="123"/>
        <v>44424</v>
      </c>
      <c r="AG220" s="1702">
        <f t="shared" si="123"/>
        <v>44427</v>
      </c>
      <c r="AH220" s="1702">
        <f t="shared" si="123"/>
        <v>44452</v>
      </c>
      <c r="AI220" s="1702">
        <f t="shared" si="123"/>
        <v>44472</v>
      </c>
      <c r="AJ220" s="1702">
        <f t="shared" si="123"/>
        <v>44472</v>
      </c>
      <c r="AK220" s="1702">
        <f t="shared" si="123"/>
        <v>44482</v>
      </c>
      <c r="AL220" s="1702">
        <f t="shared" si="123"/>
        <v>44498</v>
      </c>
      <c r="AM220" s="1702">
        <f t="shared" si="123"/>
        <v>44502</v>
      </c>
      <c r="AN220" s="1702">
        <f t="shared" si="123"/>
        <v>44511</v>
      </c>
      <c r="AO220" s="1497">
        <f>$AO$218</f>
        <v>44393</v>
      </c>
      <c r="AP220" s="1444">
        <v>36929</v>
      </c>
      <c r="AQ220" s="1443">
        <v>44761</v>
      </c>
      <c r="AR220" s="1424">
        <f>VLOOKUP(AP220,Schedule!$B$2:$F$14923,5,0)</f>
        <v>44115</v>
      </c>
      <c r="AS220" s="1424">
        <f t="shared" si="116"/>
        <v>44480</v>
      </c>
      <c r="AY220" s="1493"/>
      <c r="AZ220" s="1739"/>
    </row>
    <row r="221" spans="1:52" s="1382" customFormat="1" ht="51.95" customHeight="1" thickBot="1">
      <c r="A221" s="1781"/>
      <c r="B221" s="1498">
        <f t="shared" si="120"/>
        <v>28</v>
      </c>
      <c r="C221" s="1499" t="str">
        <f t="shared" si="120"/>
        <v>У_С</v>
      </c>
      <c r="D221" s="1566" t="str">
        <f t="shared" si="115"/>
        <v>28У_С</v>
      </c>
      <c r="E221" s="1577" t="s">
        <v>548</v>
      </c>
      <c r="F221" s="1578" t="s">
        <v>116</v>
      </c>
      <c r="G221" s="1569" t="str">
        <f>$G$218</f>
        <v>Выполнение строительно-монтажных работ по объектам 03UGF, 01UGF, 02UGF, 02USZ</v>
      </c>
      <c r="H221" s="1579" t="s">
        <v>549</v>
      </c>
      <c r="I221" s="1345"/>
      <c r="J221" s="1702">
        <f t="shared" si="121"/>
        <v>43973</v>
      </c>
      <c r="K221" s="1702">
        <f t="shared" si="121"/>
        <v>44001</v>
      </c>
      <c r="L221" s="1702">
        <f t="shared" si="121"/>
        <v>44050</v>
      </c>
      <c r="M221" s="1702">
        <f t="shared" si="121"/>
        <v>44173</v>
      </c>
      <c r="N221" s="1702">
        <f t="shared" si="121"/>
        <v>44201</v>
      </c>
      <c r="O221" s="1702">
        <f t="shared" si="121"/>
        <v>44201</v>
      </c>
      <c r="P221" s="1702">
        <f t="shared" si="121"/>
        <v>44235</v>
      </c>
      <c r="Q221" s="1702">
        <f t="shared" si="121"/>
        <v>44265</v>
      </c>
      <c r="R221" s="1702">
        <f t="shared" si="121"/>
        <v>44265</v>
      </c>
      <c r="S221" s="1702">
        <f t="shared" si="121"/>
        <v>44264</v>
      </c>
      <c r="T221" s="1702">
        <f t="shared" si="122"/>
        <v>44264</v>
      </c>
      <c r="U221" s="1702">
        <f t="shared" si="122"/>
        <v>44285</v>
      </c>
      <c r="V221" s="1702">
        <f t="shared" si="122"/>
        <v>44292</v>
      </c>
      <c r="W221" s="1702">
        <f t="shared" si="122"/>
        <v>44295</v>
      </c>
      <c r="X221" s="1702">
        <f t="shared" si="122"/>
        <v>44300</v>
      </c>
      <c r="Y221" s="1702">
        <f t="shared" si="122"/>
        <v>44325</v>
      </c>
      <c r="Z221" s="1702">
        <f t="shared" si="122"/>
        <v>44345</v>
      </c>
      <c r="AA221" s="1702">
        <f t="shared" si="122"/>
        <v>44372</v>
      </c>
      <c r="AB221" s="1702">
        <f t="shared" si="122"/>
        <v>44377</v>
      </c>
      <c r="AC221" s="1702">
        <f t="shared" si="122"/>
        <v>44391</v>
      </c>
      <c r="AD221" s="1702">
        <f t="shared" si="123"/>
        <v>44412</v>
      </c>
      <c r="AE221" s="1702">
        <f t="shared" si="123"/>
        <v>44419</v>
      </c>
      <c r="AF221" s="1702">
        <f t="shared" si="123"/>
        <v>44424</v>
      </c>
      <c r="AG221" s="1702">
        <f t="shared" si="123"/>
        <v>44427</v>
      </c>
      <c r="AH221" s="1702">
        <f t="shared" si="123"/>
        <v>44452</v>
      </c>
      <c r="AI221" s="1702">
        <f t="shared" si="123"/>
        <v>44472</v>
      </c>
      <c r="AJ221" s="1702">
        <f t="shared" si="123"/>
        <v>44472</v>
      </c>
      <c r="AK221" s="1702">
        <f t="shared" si="123"/>
        <v>44482</v>
      </c>
      <c r="AL221" s="1702">
        <f t="shared" si="123"/>
        <v>44498</v>
      </c>
      <c r="AM221" s="1702">
        <f t="shared" si="123"/>
        <v>44502</v>
      </c>
      <c r="AN221" s="1702">
        <f t="shared" si="123"/>
        <v>44511</v>
      </c>
      <c r="AO221" s="1497">
        <f>$AO$218</f>
        <v>44393</v>
      </c>
      <c r="AP221" s="1445">
        <v>36419</v>
      </c>
      <c r="AQ221" s="1447">
        <v>44623</v>
      </c>
      <c r="AR221" s="1424">
        <f>VLOOKUP(AP221,Schedule!$B$2:$F$14923,5,0)</f>
        <v>44129</v>
      </c>
      <c r="AS221" s="1424">
        <f t="shared" si="116"/>
        <v>44494</v>
      </c>
      <c r="AY221" s="1493"/>
      <c r="AZ221" s="1739"/>
    </row>
    <row r="222" spans="1:52" s="1382" customFormat="1" ht="76.5" customHeight="1" thickBot="1">
      <c r="A222" s="1781">
        <f>A218+1</f>
        <v>17</v>
      </c>
      <c r="B222" s="1373">
        <f>B218+1</f>
        <v>29</v>
      </c>
      <c r="C222" s="1374" t="s">
        <v>114</v>
      </c>
      <c r="D222" s="1733" t="str">
        <f t="shared" si="115"/>
        <v>29У_С</v>
      </c>
      <c r="E222" s="1601" t="s">
        <v>550</v>
      </c>
      <c r="F222" s="1590" t="s">
        <v>116</v>
      </c>
      <c r="G222" s="1559" t="str">
        <f>CONCATENATE("Выполнение строительно-монтажных работ по объектам ",,E222,", ",E223,", ",E224,", ",E225,", ",E226)</f>
        <v>Выполнение строительно-монтажных работ по объектам 00UPU, 00UPX, 00UPC, 00UZQ, 00UZP</v>
      </c>
      <c r="H222" s="1573" t="s">
        <v>551</v>
      </c>
      <c r="I222" s="1339" t="s">
        <v>118</v>
      </c>
      <c r="J222" s="1369">
        <f>IFERROR(VLOOKUP(D222,'ИСХОДНИК-даты-2х'!$D$10:$AI$105,2,0),"-")</f>
        <v>44015</v>
      </c>
      <c r="K222" s="1369">
        <f>IFERROR(VLOOKUP(D222,'ИСХОДНИК-даты-2х'!$D$10:$AI$105,3,0),"-")</f>
        <v>44043</v>
      </c>
      <c r="L222" s="1369">
        <f>IFERROR(VLOOKUP(D222,'ИСХОДНИК-даты-2х'!$D$10:$AI$105,4,0),"-")</f>
        <v>44092</v>
      </c>
      <c r="M222" s="1369">
        <f>IFERROR(VLOOKUP(D222,'ИСХОДНИК-даты-2х'!$D$10:$AI$105,5,0),"-")</f>
        <v>44256</v>
      </c>
      <c r="N222" s="1369">
        <f>IFERROR(VLOOKUP(D222,'ИСХОДНИК-даты-2х'!$D$10:$AI$105,6,0),"-")</f>
        <v>44284</v>
      </c>
      <c r="O222" s="1369">
        <f>IFERROR(VLOOKUP(D222,'ИСХОДНИК-даты-2х'!$D$10:$AI$105,7,0),"-")</f>
        <v>44284</v>
      </c>
      <c r="P222" s="1369">
        <f>IFERROR(VLOOKUP(D222,'ИСХОДНИК-даты-2х'!$D$10:$AI$105,8,0),"-")</f>
        <v>44368</v>
      </c>
      <c r="Q222" s="1369">
        <f>IFERROR(VLOOKUP(D222,'ИСХОДНИК-даты-2х'!$D$10:$AI$105,9,0),"-")</f>
        <v>44398</v>
      </c>
      <c r="R222" s="1369">
        <f>IFERROR(VLOOKUP(D222,'ИСХОДНИК-даты-2х'!$D$10:$AI$105,10,0),"-")</f>
        <v>44398</v>
      </c>
      <c r="S222" s="1369">
        <f>IFERROR(VLOOKUP(D222,'ИСХОДНИК-даты-2х'!$D$10:$AI$105,11,0),"-")</f>
        <v>44397</v>
      </c>
      <c r="T222" s="1369">
        <f>IFERROR(VLOOKUP(D222,'ИСХОДНИК-даты-2х'!$D$10:$AI$105,12,0),"-")</f>
        <v>44397</v>
      </c>
      <c r="U222" s="1369">
        <f>IFERROR(VLOOKUP(D222,'ИСХОДНИК-даты-2х'!$D$10:$AI$105,13,0),"-")</f>
        <v>44418</v>
      </c>
      <c r="V222" s="1369">
        <f>IFERROR(VLOOKUP(D222,'ИСХОДНИК-даты-2х'!$D$10:$AI$105,14,0),"-")</f>
        <v>44425</v>
      </c>
      <c r="W222" s="1369">
        <f>IFERROR(VLOOKUP(D222,'ИСХОДНИК-даты-2х'!$D$10:$AI$105,15,0),"-")</f>
        <v>44428</v>
      </c>
      <c r="X222" s="1369">
        <f>IFERROR(VLOOKUP(D222,'ИСХОДНИК-даты-2х'!$D$10:$AI$105,16,0),"-")</f>
        <v>44433</v>
      </c>
      <c r="Y222" s="1369">
        <f>IFERROR(VLOOKUP(D222,'ИСХОДНИК-даты-2х'!$D$10:$AI$105,17,0),"-")</f>
        <v>44458</v>
      </c>
      <c r="Z222" s="1369">
        <f>IFERROR(VLOOKUP(D222,'ИСХОДНИК-даты-2х'!$D$10:$AI$105,18,0),"-")</f>
        <v>44478</v>
      </c>
      <c r="AA222" s="1369">
        <f>IFERROR(VLOOKUP(D222,'ИСХОДНИК-даты-2х'!$D$10:$AI$105,19,0),"-")</f>
        <v>44505</v>
      </c>
      <c r="AB222" s="1369">
        <f>IFERROR(VLOOKUP(D222,'ИСХОДНИК-даты-2х'!$D$10:$AI$105,20,0),"-")</f>
        <v>44510</v>
      </c>
      <c r="AC222" s="1369">
        <f>IFERROR(VLOOKUP(D222,'ИСХОДНИК-даты-2х'!$D$10:$AI$105,21,0),"-")</f>
        <v>44524</v>
      </c>
      <c r="AD222" s="1369">
        <f>IFERROR(VLOOKUP(D222,'ИСХОДНИК-даты-2х'!$D$10:$AI$105,22,0),"-")</f>
        <v>44545</v>
      </c>
      <c r="AE222" s="1369">
        <f>IFERROR(VLOOKUP(D222,'ИСХОДНИК-даты-2х'!$D$10:$AI$105,23,0),"-")</f>
        <v>44552</v>
      </c>
      <c r="AF222" s="1369">
        <f>IFERROR(VLOOKUP(D222,'ИСХОДНИК-даты-2х'!$D$10:$AI$105,24,0),"-")</f>
        <v>44557</v>
      </c>
      <c r="AG222" s="1369">
        <f>IFERROR(VLOOKUP(D222,'ИСХОДНИК-даты-2х'!$D$10:$AI$105,25,0),"-")</f>
        <v>44560</v>
      </c>
      <c r="AH222" s="1340">
        <f>IFERROR(VLOOKUP(D222,'ИСХОДНИК-даты-2х'!$D$10:$AI$105,26,0),"-")</f>
        <v>44585</v>
      </c>
      <c r="AI222" s="1340">
        <f>IFERROR(VLOOKUP(D222,'ИСХОДНИК-даты-2х'!$D$10:$AI$105,27,0),"-")</f>
        <v>44605</v>
      </c>
      <c r="AJ222" s="1340">
        <f>IFERROR(VLOOKUP(D222,'ИСХОДНИК-даты-2х'!$D$10:$AI$105,28,0),"-")</f>
        <v>44605</v>
      </c>
      <c r="AK222" s="1370">
        <f>IFERROR(VLOOKUP(D222,'ИСХОДНИК-даты-2х'!$D$10:$AI$105,29,0),"-")</f>
        <v>44615</v>
      </c>
      <c r="AL222" s="1370">
        <f>IFERROR(VLOOKUP(D222,'ИСХОДНИК-даты-2х'!$D$10:$AI$105,30,0),"-")</f>
        <v>44631</v>
      </c>
      <c r="AM222" s="1371">
        <f>IFERROR(VLOOKUP(D222,'ИСХОДНИК-даты-2х'!$D$10:$AI$105,31,0),"-")</f>
        <v>44635</v>
      </c>
      <c r="AN222" s="1729">
        <v>44665</v>
      </c>
      <c r="AO222" s="1387">
        <f>MIN(AQ222:AQ226)</f>
        <v>44435</v>
      </c>
      <c r="AP222" s="1380">
        <v>39504</v>
      </c>
      <c r="AQ222" s="1381">
        <v>44510</v>
      </c>
      <c r="AR222" s="1424"/>
      <c r="AS222" s="1424"/>
      <c r="AT222" s="1425">
        <f>MIN(AS222:AS226)</f>
        <v>44727</v>
      </c>
      <c r="AU222" s="1426">
        <f>AM222+30</f>
        <v>44665</v>
      </c>
      <c r="AV222" s="1732">
        <f>AT222-AM222</f>
        <v>92</v>
      </c>
      <c r="AW222" s="1383" t="s">
        <v>119</v>
      </c>
      <c r="AX222" s="1720">
        <v>44665</v>
      </c>
      <c r="AY222" s="1721" t="s">
        <v>173</v>
      </c>
      <c r="AZ222" s="1739">
        <f>AN222-AM222</f>
        <v>30</v>
      </c>
    </row>
    <row r="223" spans="1:52" s="1382" customFormat="1" ht="51.95" customHeight="1" thickBot="1">
      <c r="A223" s="1781"/>
      <c r="B223" s="1385">
        <f t="shared" ref="B223:C226" si="124">B$222</f>
        <v>29</v>
      </c>
      <c r="C223" s="1386" t="str">
        <f t="shared" si="124"/>
        <v>У_С</v>
      </c>
      <c r="D223" s="1561" t="str">
        <f t="shared" si="115"/>
        <v>29У_С</v>
      </c>
      <c r="E223" s="1602" t="s">
        <v>552</v>
      </c>
      <c r="F223" s="1585" t="s">
        <v>116</v>
      </c>
      <c r="G223" s="1564" t="str">
        <f>$G$222</f>
        <v>Выполнение строительно-монтажных работ по объектам 00UPU, 00UPX, 00UPC, 00UZQ, 00UZP</v>
      </c>
      <c r="H223" s="1576" t="s">
        <v>553</v>
      </c>
      <c r="I223" s="1352"/>
      <c r="J223" s="1702">
        <f t="shared" ref="J223:S226" si="125">J$222</f>
        <v>44015</v>
      </c>
      <c r="K223" s="1702">
        <f t="shared" si="125"/>
        <v>44043</v>
      </c>
      <c r="L223" s="1702">
        <f t="shared" si="125"/>
        <v>44092</v>
      </c>
      <c r="M223" s="1702">
        <f t="shared" si="125"/>
        <v>44256</v>
      </c>
      <c r="N223" s="1702">
        <f t="shared" si="125"/>
        <v>44284</v>
      </c>
      <c r="O223" s="1702">
        <f t="shared" si="125"/>
        <v>44284</v>
      </c>
      <c r="P223" s="1702">
        <f t="shared" si="125"/>
        <v>44368</v>
      </c>
      <c r="Q223" s="1702">
        <f t="shared" si="125"/>
        <v>44398</v>
      </c>
      <c r="R223" s="1702">
        <f t="shared" si="125"/>
        <v>44398</v>
      </c>
      <c r="S223" s="1702">
        <f t="shared" si="125"/>
        <v>44397</v>
      </c>
      <c r="T223" s="1702">
        <f t="shared" ref="T223:AC226" si="126">T$222</f>
        <v>44397</v>
      </c>
      <c r="U223" s="1702">
        <f t="shared" si="126"/>
        <v>44418</v>
      </c>
      <c r="V223" s="1702">
        <f t="shared" si="126"/>
        <v>44425</v>
      </c>
      <c r="W223" s="1702">
        <f t="shared" si="126"/>
        <v>44428</v>
      </c>
      <c r="X223" s="1702">
        <f t="shared" si="126"/>
        <v>44433</v>
      </c>
      <c r="Y223" s="1702">
        <f t="shared" si="126"/>
        <v>44458</v>
      </c>
      <c r="Z223" s="1702">
        <f t="shared" si="126"/>
        <v>44478</v>
      </c>
      <c r="AA223" s="1702">
        <f t="shared" si="126"/>
        <v>44505</v>
      </c>
      <c r="AB223" s="1702">
        <f t="shared" si="126"/>
        <v>44510</v>
      </c>
      <c r="AC223" s="1702">
        <f t="shared" si="126"/>
        <v>44524</v>
      </c>
      <c r="AD223" s="1702">
        <f t="shared" ref="AD223:AN226" si="127">AD$222</f>
        <v>44545</v>
      </c>
      <c r="AE223" s="1702">
        <f t="shared" si="127"/>
        <v>44552</v>
      </c>
      <c r="AF223" s="1702">
        <f t="shared" si="127"/>
        <v>44557</v>
      </c>
      <c r="AG223" s="1702">
        <f t="shared" si="127"/>
        <v>44560</v>
      </c>
      <c r="AH223" s="1702">
        <f t="shared" si="127"/>
        <v>44585</v>
      </c>
      <c r="AI223" s="1702">
        <f t="shared" si="127"/>
        <v>44605</v>
      </c>
      <c r="AJ223" s="1702">
        <f t="shared" si="127"/>
        <v>44605</v>
      </c>
      <c r="AK223" s="1702">
        <f t="shared" si="127"/>
        <v>44615</v>
      </c>
      <c r="AL223" s="1702">
        <f t="shared" si="127"/>
        <v>44631</v>
      </c>
      <c r="AM223" s="1702">
        <f t="shared" si="127"/>
        <v>44635</v>
      </c>
      <c r="AN223" s="1702">
        <f t="shared" si="127"/>
        <v>44665</v>
      </c>
      <c r="AO223" s="1497">
        <f>$AO$222</f>
        <v>44435</v>
      </c>
      <c r="AP223" s="1444">
        <v>36397</v>
      </c>
      <c r="AQ223" s="1443">
        <v>44950</v>
      </c>
      <c r="AR223" s="1424">
        <f>VLOOKUP(AP223,Schedule!$B$2:$F$14923,5,0)</f>
        <v>44879</v>
      </c>
      <c r="AS223" s="1424">
        <f>AR223+365</f>
        <v>45244</v>
      </c>
      <c r="AY223" s="1493"/>
      <c r="AZ223" s="1739"/>
    </row>
    <row r="224" spans="1:52" s="1382" customFormat="1" ht="51.95" customHeight="1" thickBot="1">
      <c r="A224" s="1781"/>
      <c r="B224" s="1385">
        <f t="shared" si="124"/>
        <v>29</v>
      </c>
      <c r="C224" s="1386" t="str">
        <f t="shared" si="124"/>
        <v>У_С</v>
      </c>
      <c r="D224" s="1561" t="str">
        <f t="shared" si="115"/>
        <v>29У_С</v>
      </c>
      <c r="E224" s="1602" t="s">
        <v>554</v>
      </c>
      <c r="F224" s="1585" t="s">
        <v>116</v>
      </c>
      <c r="G224" s="1564" t="str">
        <f>$G$222</f>
        <v>Выполнение строительно-монтажных работ по объектам 00UPU, 00UPX, 00UPC, 00UZQ, 00UZP</v>
      </c>
      <c r="H224" s="1576" t="s">
        <v>555</v>
      </c>
      <c r="I224" s="1352"/>
      <c r="J224" s="1702">
        <f t="shared" si="125"/>
        <v>44015</v>
      </c>
      <c r="K224" s="1702">
        <f t="shared" si="125"/>
        <v>44043</v>
      </c>
      <c r="L224" s="1702">
        <f t="shared" si="125"/>
        <v>44092</v>
      </c>
      <c r="M224" s="1702">
        <f t="shared" si="125"/>
        <v>44256</v>
      </c>
      <c r="N224" s="1702">
        <f t="shared" si="125"/>
        <v>44284</v>
      </c>
      <c r="O224" s="1702">
        <f t="shared" si="125"/>
        <v>44284</v>
      </c>
      <c r="P224" s="1702">
        <f t="shared" si="125"/>
        <v>44368</v>
      </c>
      <c r="Q224" s="1702">
        <f t="shared" si="125"/>
        <v>44398</v>
      </c>
      <c r="R224" s="1702">
        <f t="shared" si="125"/>
        <v>44398</v>
      </c>
      <c r="S224" s="1702">
        <f t="shared" si="125"/>
        <v>44397</v>
      </c>
      <c r="T224" s="1702">
        <f t="shared" si="126"/>
        <v>44397</v>
      </c>
      <c r="U224" s="1702">
        <f t="shared" si="126"/>
        <v>44418</v>
      </c>
      <c r="V224" s="1702">
        <f t="shared" si="126"/>
        <v>44425</v>
      </c>
      <c r="W224" s="1702">
        <f t="shared" si="126"/>
        <v>44428</v>
      </c>
      <c r="X224" s="1702">
        <f t="shared" si="126"/>
        <v>44433</v>
      </c>
      <c r="Y224" s="1702">
        <f t="shared" si="126"/>
        <v>44458</v>
      </c>
      <c r="Z224" s="1702">
        <f t="shared" si="126"/>
        <v>44478</v>
      </c>
      <c r="AA224" s="1702">
        <f t="shared" si="126"/>
        <v>44505</v>
      </c>
      <c r="AB224" s="1702">
        <f t="shared" si="126"/>
        <v>44510</v>
      </c>
      <c r="AC224" s="1702">
        <f t="shared" si="126"/>
        <v>44524</v>
      </c>
      <c r="AD224" s="1702">
        <f t="shared" si="127"/>
        <v>44545</v>
      </c>
      <c r="AE224" s="1702">
        <f t="shared" si="127"/>
        <v>44552</v>
      </c>
      <c r="AF224" s="1702">
        <f t="shared" si="127"/>
        <v>44557</v>
      </c>
      <c r="AG224" s="1702">
        <f t="shared" si="127"/>
        <v>44560</v>
      </c>
      <c r="AH224" s="1702">
        <f t="shared" si="127"/>
        <v>44585</v>
      </c>
      <c r="AI224" s="1702">
        <f t="shared" si="127"/>
        <v>44605</v>
      </c>
      <c r="AJ224" s="1702">
        <f t="shared" si="127"/>
        <v>44605</v>
      </c>
      <c r="AK224" s="1702">
        <f t="shared" si="127"/>
        <v>44615</v>
      </c>
      <c r="AL224" s="1702">
        <f t="shared" si="127"/>
        <v>44631</v>
      </c>
      <c r="AM224" s="1702">
        <f t="shared" si="127"/>
        <v>44635</v>
      </c>
      <c r="AN224" s="1702">
        <f t="shared" si="127"/>
        <v>44665</v>
      </c>
      <c r="AO224" s="1497">
        <f>$AO$222</f>
        <v>44435</v>
      </c>
      <c r="AP224" s="1444">
        <v>36388</v>
      </c>
      <c r="AQ224" s="1443">
        <v>44950</v>
      </c>
      <c r="AR224" s="1424">
        <f>VLOOKUP(AP224,Schedule!$B$2:$F$14923,5,0)</f>
        <v>44879</v>
      </c>
      <c r="AS224" s="1424">
        <f>AR224+365</f>
        <v>45244</v>
      </c>
      <c r="AY224" s="1493"/>
      <c r="AZ224" s="1739"/>
    </row>
    <row r="225" spans="1:52" s="1382" customFormat="1" ht="51.95" customHeight="1" thickBot="1">
      <c r="A225" s="1781"/>
      <c r="B225" s="1385">
        <f t="shared" si="124"/>
        <v>29</v>
      </c>
      <c r="C225" s="1386" t="str">
        <f t="shared" si="124"/>
        <v>У_С</v>
      </c>
      <c r="D225" s="1561" t="str">
        <f t="shared" si="115"/>
        <v>29У_С</v>
      </c>
      <c r="E225" s="1602" t="s">
        <v>556</v>
      </c>
      <c r="F225" s="1585" t="s">
        <v>116</v>
      </c>
      <c r="G225" s="1564" t="str">
        <f>$G$222</f>
        <v>Выполнение строительно-монтажных работ по объектам 00UPU, 00UPX, 00UPC, 00UZQ, 00UZP</v>
      </c>
      <c r="H225" s="1576" t="s">
        <v>557</v>
      </c>
      <c r="I225" s="1352"/>
      <c r="J225" s="1702">
        <f t="shared" si="125"/>
        <v>44015</v>
      </c>
      <c r="K225" s="1702">
        <f t="shared" si="125"/>
        <v>44043</v>
      </c>
      <c r="L225" s="1702">
        <f t="shared" si="125"/>
        <v>44092</v>
      </c>
      <c r="M225" s="1702">
        <f t="shared" si="125"/>
        <v>44256</v>
      </c>
      <c r="N225" s="1702">
        <f t="shared" si="125"/>
        <v>44284</v>
      </c>
      <c r="O225" s="1702">
        <f t="shared" si="125"/>
        <v>44284</v>
      </c>
      <c r="P225" s="1702">
        <f t="shared" si="125"/>
        <v>44368</v>
      </c>
      <c r="Q225" s="1702">
        <f t="shared" si="125"/>
        <v>44398</v>
      </c>
      <c r="R225" s="1702">
        <f t="shared" si="125"/>
        <v>44398</v>
      </c>
      <c r="S225" s="1702">
        <f t="shared" si="125"/>
        <v>44397</v>
      </c>
      <c r="T225" s="1702">
        <f t="shared" si="126"/>
        <v>44397</v>
      </c>
      <c r="U225" s="1702">
        <f t="shared" si="126"/>
        <v>44418</v>
      </c>
      <c r="V225" s="1702">
        <f t="shared" si="126"/>
        <v>44425</v>
      </c>
      <c r="W225" s="1702">
        <f t="shared" si="126"/>
        <v>44428</v>
      </c>
      <c r="X225" s="1702">
        <f t="shared" si="126"/>
        <v>44433</v>
      </c>
      <c r="Y225" s="1702">
        <f t="shared" si="126"/>
        <v>44458</v>
      </c>
      <c r="Z225" s="1702">
        <f t="shared" si="126"/>
        <v>44478</v>
      </c>
      <c r="AA225" s="1702">
        <f t="shared" si="126"/>
        <v>44505</v>
      </c>
      <c r="AB225" s="1702">
        <f t="shared" si="126"/>
        <v>44510</v>
      </c>
      <c r="AC225" s="1702">
        <f t="shared" si="126"/>
        <v>44524</v>
      </c>
      <c r="AD225" s="1702">
        <f t="shared" si="127"/>
        <v>44545</v>
      </c>
      <c r="AE225" s="1702">
        <f t="shared" si="127"/>
        <v>44552</v>
      </c>
      <c r="AF225" s="1702">
        <f t="shared" si="127"/>
        <v>44557</v>
      </c>
      <c r="AG225" s="1702">
        <f t="shared" si="127"/>
        <v>44560</v>
      </c>
      <c r="AH225" s="1702">
        <f t="shared" si="127"/>
        <v>44585</v>
      </c>
      <c r="AI225" s="1702">
        <f t="shared" si="127"/>
        <v>44605</v>
      </c>
      <c r="AJ225" s="1702">
        <f t="shared" si="127"/>
        <v>44605</v>
      </c>
      <c r="AK225" s="1702">
        <f t="shared" si="127"/>
        <v>44615</v>
      </c>
      <c r="AL225" s="1702">
        <f t="shared" si="127"/>
        <v>44631</v>
      </c>
      <c r="AM225" s="1702">
        <f t="shared" si="127"/>
        <v>44635</v>
      </c>
      <c r="AN225" s="1702">
        <f t="shared" si="127"/>
        <v>44665</v>
      </c>
      <c r="AO225" s="1497">
        <f>$AO$222</f>
        <v>44435</v>
      </c>
      <c r="AP225" s="1444">
        <v>36026</v>
      </c>
      <c r="AQ225" s="1443">
        <v>44435</v>
      </c>
      <c r="AR225" s="1424">
        <f>VLOOKUP(AP225,Schedule!$B$2:$F$14923,5,0)</f>
        <v>44362</v>
      </c>
      <c r="AS225" s="1424">
        <f>AR225+365</f>
        <v>44727</v>
      </c>
      <c r="AY225" s="1493"/>
      <c r="AZ225" s="1739"/>
    </row>
    <row r="226" spans="1:52" s="1382" customFormat="1" ht="51.95" customHeight="1" thickBot="1">
      <c r="A226" s="1781"/>
      <c r="B226" s="1498">
        <f t="shared" si="124"/>
        <v>29</v>
      </c>
      <c r="C226" s="1499" t="str">
        <f t="shared" si="124"/>
        <v>У_С</v>
      </c>
      <c r="D226" s="1566" t="str">
        <f t="shared" si="115"/>
        <v>29У_С</v>
      </c>
      <c r="E226" s="1603" t="s">
        <v>558</v>
      </c>
      <c r="F226" s="1591" t="s">
        <v>116</v>
      </c>
      <c r="G226" s="1569" t="str">
        <f>$G$222</f>
        <v>Выполнение строительно-монтажных работ по объектам 00UPU, 00UPX, 00UPC, 00UZQ, 00UZP</v>
      </c>
      <c r="H226" s="1579" t="s">
        <v>559</v>
      </c>
      <c r="I226" s="1345"/>
      <c r="J226" s="1702">
        <f t="shared" si="125"/>
        <v>44015</v>
      </c>
      <c r="K226" s="1702">
        <f t="shared" si="125"/>
        <v>44043</v>
      </c>
      <c r="L226" s="1702">
        <f t="shared" si="125"/>
        <v>44092</v>
      </c>
      <c r="M226" s="1702">
        <f t="shared" si="125"/>
        <v>44256</v>
      </c>
      <c r="N226" s="1702">
        <f t="shared" si="125"/>
        <v>44284</v>
      </c>
      <c r="O226" s="1702">
        <f t="shared" si="125"/>
        <v>44284</v>
      </c>
      <c r="P226" s="1702">
        <f t="shared" si="125"/>
        <v>44368</v>
      </c>
      <c r="Q226" s="1702">
        <f t="shared" si="125"/>
        <v>44398</v>
      </c>
      <c r="R226" s="1702">
        <f t="shared" si="125"/>
        <v>44398</v>
      </c>
      <c r="S226" s="1702">
        <f t="shared" si="125"/>
        <v>44397</v>
      </c>
      <c r="T226" s="1702">
        <f t="shared" si="126"/>
        <v>44397</v>
      </c>
      <c r="U226" s="1702">
        <f t="shared" si="126"/>
        <v>44418</v>
      </c>
      <c r="V226" s="1702">
        <f t="shared" si="126"/>
        <v>44425</v>
      </c>
      <c r="W226" s="1702">
        <f t="shared" si="126"/>
        <v>44428</v>
      </c>
      <c r="X226" s="1702">
        <f t="shared" si="126"/>
        <v>44433</v>
      </c>
      <c r="Y226" s="1702">
        <f t="shared" si="126"/>
        <v>44458</v>
      </c>
      <c r="Z226" s="1702">
        <f t="shared" si="126"/>
        <v>44478</v>
      </c>
      <c r="AA226" s="1702">
        <f t="shared" si="126"/>
        <v>44505</v>
      </c>
      <c r="AB226" s="1702">
        <f t="shared" si="126"/>
        <v>44510</v>
      </c>
      <c r="AC226" s="1702">
        <f t="shared" si="126"/>
        <v>44524</v>
      </c>
      <c r="AD226" s="1702">
        <f t="shared" si="127"/>
        <v>44545</v>
      </c>
      <c r="AE226" s="1702">
        <f t="shared" si="127"/>
        <v>44552</v>
      </c>
      <c r="AF226" s="1702">
        <f t="shared" si="127"/>
        <v>44557</v>
      </c>
      <c r="AG226" s="1702">
        <f t="shared" si="127"/>
        <v>44560</v>
      </c>
      <c r="AH226" s="1702">
        <f t="shared" si="127"/>
        <v>44585</v>
      </c>
      <c r="AI226" s="1702">
        <f t="shared" si="127"/>
        <v>44605</v>
      </c>
      <c r="AJ226" s="1702">
        <f t="shared" si="127"/>
        <v>44605</v>
      </c>
      <c r="AK226" s="1702">
        <f t="shared" si="127"/>
        <v>44615</v>
      </c>
      <c r="AL226" s="1702">
        <f t="shared" si="127"/>
        <v>44631</v>
      </c>
      <c r="AM226" s="1702">
        <f t="shared" si="127"/>
        <v>44635</v>
      </c>
      <c r="AN226" s="1702">
        <f t="shared" si="127"/>
        <v>44665</v>
      </c>
      <c r="AO226" s="1497">
        <f>$AO$222</f>
        <v>44435</v>
      </c>
      <c r="AP226" s="1445">
        <v>36022</v>
      </c>
      <c r="AQ226" s="1447">
        <v>44435</v>
      </c>
      <c r="AR226" s="1424">
        <f>VLOOKUP(AP226,Schedule!$B$2:$F$14923,5,0)</f>
        <v>44364</v>
      </c>
      <c r="AS226" s="1424">
        <f>AR226+365</f>
        <v>44729</v>
      </c>
      <c r="AY226" s="1493"/>
      <c r="AZ226" s="1739"/>
    </row>
    <row r="227" spans="1:52" s="1382" customFormat="1" ht="135.75" customHeight="1" thickBot="1">
      <c r="A227" s="1781">
        <f>A222+1</f>
        <v>18</v>
      </c>
      <c r="B227" s="1373">
        <f>B222+1</f>
        <v>30</v>
      </c>
      <c r="C227" s="1374" t="s">
        <v>114</v>
      </c>
      <c r="D227" s="1556" t="str">
        <f t="shared" si="115"/>
        <v>30У_С</v>
      </c>
      <c r="E227" s="1571" t="s">
        <v>560</v>
      </c>
      <c r="F227" s="1572" t="s">
        <v>116</v>
      </c>
      <c r="G227" s="1559" t="str">
        <f>CONCATENATE("Выполнение строительно-монтажных работ по объектам ",,E227,", ",E228,", ",E229,", ",E230,", ",E231,", ",E232,", ",E233,", ",E234,", ",E235,", ",E236,", ",E237,", ",E238,", ",E239,", ",E240,", ",E241)</f>
        <v>Выполнение строительно-монтажных работ по объектам 01UZJ, 26USZ, 27USZ, 28USZ, 29USZ, 36USZ, 37USZ, 38USZ, 39USZ, 05UXZ, 06UXZ, 07UXZ, 00UZT, 30UKY, 20UKY</v>
      </c>
      <c r="H227" s="1573" t="s">
        <v>561</v>
      </c>
      <c r="I227" s="1339" t="s">
        <v>118</v>
      </c>
      <c r="J227" s="1369">
        <f>IFERROR(VLOOKUP(D227,'ИСХОДНИК-даты-2х'!$D$10:$AI$105,2,0),"-")</f>
        <v>44126</v>
      </c>
      <c r="K227" s="1369">
        <f>IFERROR(VLOOKUP(D227,'ИСХОДНИК-даты-2х'!$D$10:$AI$105,3,0),"-")</f>
        <v>44154</v>
      </c>
      <c r="L227" s="1369">
        <f>IFERROR(VLOOKUP(D227,'ИСХОДНИК-даты-2х'!$D$10:$AI$105,4,0),"-")</f>
        <v>44203</v>
      </c>
      <c r="M227" s="1369">
        <f>IFERROR(VLOOKUP(D227,'ИСХОДНИК-даты-2х'!$D$10:$AI$105,5,0),"-")</f>
        <v>44208</v>
      </c>
      <c r="N227" s="1369">
        <f>IFERROR(VLOOKUP(D227,'ИСХОДНИК-даты-2х'!$D$10:$AI$105,6,0),"-")</f>
        <v>44236</v>
      </c>
      <c r="O227" s="1369">
        <f>IFERROR(VLOOKUP(D227,'ИСХОДНИК-даты-2х'!$D$10:$AI$105,7,0),"-")</f>
        <v>44236</v>
      </c>
      <c r="P227" s="1369">
        <f>IFERROR(VLOOKUP(D227,'ИСХОДНИК-даты-2х'!$D$10:$AI$105,8,0),"-")</f>
        <v>44270</v>
      </c>
      <c r="Q227" s="1369">
        <f>IFERROR(VLOOKUP(D227,'ИСХОДНИК-даты-2х'!$D$10:$AI$105,9,0),"-")</f>
        <v>44300</v>
      </c>
      <c r="R227" s="1369">
        <f>IFERROR(VLOOKUP(D227,'ИСХОДНИК-даты-2х'!$D$10:$AI$105,10,0),"-")</f>
        <v>44300</v>
      </c>
      <c r="S227" s="1369">
        <f>IFERROR(VLOOKUP(D227,'ИСХОДНИК-даты-2х'!$D$10:$AI$105,11,0),"-")</f>
        <v>44299</v>
      </c>
      <c r="T227" s="1369">
        <f>IFERROR(VLOOKUP(D227,'ИСХОДНИК-даты-2х'!$D$10:$AI$105,12,0),"-")</f>
        <v>44299</v>
      </c>
      <c r="U227" s="1369">
        <f>IFERROR(VLOOKUP(D227,'ИСХОДНИК-даты-2х'!$D$10:$AI$105,13,0),"-")</f>
        <v>44320</v>
      </c>
      <c r="V227" s="1369">
        <f>IFERROR(VLOOKUP(D227,'ИСХОДНИК-даты-2х'!$D$10:$AI$105,14,0),"-")</f>
        <v>44327</v>
      </c>
      <c r="W227" s="1369">
        <f>IFERROR(VLOOKUP(D227,'ИСХОДНИК-даты-2х'!$D$10:$AI$105,15,0),"-")</f>
        <v>44330</v>
      </c>
      <c r="X227" s="1369">
        <f>IFERROR(VLOOKUP(D227,'ИСХОДНИК-даты-2х'!$D$10:$AI$105,16,0),"-")</f>
        <v>44335</v>
      </c>
      <c r="Y227" s="1369">
        <f>IFERROR(VLOOKUP(D227,'ИСХОДНИК-даты-2х'!$D$10:$AI$105,17,0),"-")</f>
        <v>44360</v>
      </c>
      <c r="Z227" s="1369">
        <f>IFERROR(VLOOKUP(D227,'ИСХОДНИК-даты-2х'!$D$10:$AI$105,18,0),"-")</f>
        <v>44380</v>
      </c>
      <c r="AA227" s="1369">
        <f>IFERROR(VLOOKUP(D227,'ИСХОДНИК-даты-2х'!$D$10:$AI$105,19,0),"-")</f>
        <v>44407</v>
      </c>
      <c r="AB227" s="1369">
        <f>IFERROR(VLOOKUP(D227,'ИСХОДНИК-даты-2х'!$D$10:$AI$105,20,0),"-")</f>
        <v>44412</v>
      </c>
      <c r="AC227" s="1369">
        <f>IFERROR(VLOOKUP(D227,'ИСХОДНИК-даты-2х'!$D$10:$AI$105,21,0),"-")</f>
        <v>44426</v>
      </c>
      <c r="AD227" s="1369">
        <f>IFERROR(VLOOKUP(D227,'ИСХОДНИК-даты-2х'!$D$10:$AI$105,22,0),"-")</f>
        <v>44447</v>
      </c>
      <c r="AE227" s="1369">
        <f>IFERROR(VLOOKUP(D227,'ИСХОДНИК-даты-2х'!$D$10:$AI$105,23,0),"-")</f>
        <v>44454</v>
      </c>
      <c r="AF227" s="1369">
        <f>IFERROR(VLOOKUP(D227,'ИСХОДНИК-даты-2х'!$D$10:$AI$105,24,0),"-")</f>
        <v>44459</v>
      </c>
      <c r="AG227" s="1369">
        <f>IFERROR(VLOOKUP(D227,'ИСХОДНИК-даты-2х'!$D$10:$AI$105,25,0),"-")</f>
        <v>44462</v>
      </c>
      <c r="AH227" s="1340">
        <f>IFERROR(VLOOKUP(D227,'ИСХОДНИК-даты-2х'!$D$10:$AI$105,26,0),"-")</f>
        <v>44487</v>
      </c>
      <c r="AI227" s="1340">
        <f>IFERROR(VLOOKUP(D227,'ИСХОДНИК-даты-2х'!$D$10:$AI$105,27,0),"-")</f>
        <v>44507</v>
      </c>
      <c r="AJ227" s="1340">
        <f>IFERROR(VLOOKUP(D227,'ИСХОДНИК-даты-2х'!$D$10:$AI$105,28,0),"-")</f>
        <v>44507</v>
      </c>
      <c r="AK227" s="1370">
        <f>IFERROR(VLOOKUP(D227,'ИСХОДНИК-даты-2х'!$D$10:$AI$105,29,0),"-")</f>
        <v>44517</v>
      </c>
      <c r="AL227" s="1370">
        <f>IFERROR(VLOOKUP(D227,'ИСХОДНИК-даты-2х'!$D$10:$AI$105,30,0),"-")</f>
        <v>44533</v>
      </c>
      <c r="AM227" s="1371">
        <f>IFERROR(VLOOKUP(D227,'ИСХОДНИК-даты-2х'!$D$10:$AI$105,31,0),"-")</f>
        <v>44537</v>
      </c>
      <c r="AN227" s="1372">
        <f>IFERROR(VLOOKUP(D227,'ИСХОДНИК-даты-2х'!$D$10:$AI$105,32,0),"-")</f>
        <v>44546</v>
      </c>
      <c r="AO227" s="1512">
        <f>MIN(AQ227:AQ241)</f>
        <v>44546</v>
      </c>
      <c r="AP227" s="1482">
        <v>38397</v>
      </c>
      <c r="AQ227" s="1379">
        <v>44760</v>
      </c>
      <c r="AR227" s="1424"/>
      <c r="AS227" s="1424"/>
      <c r="AT227" s="1425">
        <f>MIN(AS227:AS241)</f>
        <v>44509</v>
      </c>
      <c r="AU227" s="1426">
        <f>AM227+30</f>
        <v>44567</v>
      </c>
      <c r="AV227" s="1732">
        <f>AT227-AM227</f>
        <v>-28</v>
      </c>
      <c r="AW227" s="1383" t="s">
        <v>119</v>
      </c>
      <c r="AX227" s="1720">
        <v>44546</v>
      </c>
      <c r="AY227" s="1730" t="s">
        <v>28732</v>
      </c>
      <c r="AZ227" s="1739">
        <f>AN227-AM227</f>
        <v>9</v>
      </c>
    </row>
    <row r="228" spans="1:52" s="1382" customFormat="1" ht="51.95" customHeight="1" thickBot="1">
      <c r="A228" s="1781"/>
      <c r="B228" s="1385">
        <f t="shared" ref="B228:C241" si="128">B$227</f>
        <v>30</v>
      </c>
      <c r="C228" s="1386" t="str">
        <f t="shared" si="128"/>
        <v>У_С</v>
      </c>
      <c r="D228" s="1561" t="str">
        <f t="shared" si="115"/>
        <v>30У_С</v>
      </c>
      <c r="E228" s="1574" t="s">
        <v>562</v>
      </c>
      <c r="F228" s="1575" t="s">
        <v>116</v>
      </c>
      <c r="G228" s="1564" t="str">
        <f t="shared" ref="G228:G241" si="129">$G$227</f>
        <v>Выполнение строительно-монтажных работ по объектам 01UZJ, 26USZ, 27USZ, 28USZ, 29USZ, 36USZ, 37USZ, 38USZ, 39USZ, 05UXZ, 06UXZ, 07UXZ, 00UZT, 30UKY, 20UKY</v>
      </c>
      <c r="H228" s="1576" t="s">
        <v>563</v>
      </c>
      <c r="I228" s="1352"/>
      <c r="J228" s="1702">
        <f t="shared" ref="J228:S241" si="130">J$227</f>
        <v>44126</v>
      </c>
      <c r="K228" s="1702">
        <f t="shared" si="130"/>
        <v>44154</v>
      </c>
      <c r="L228" s="1702">
        <f t="shared" si="130"/>
        <v>44203</v>
      </c>
      <c r="M228" s="1702">
        <f t="shared" si="130"/>
        <v>44208</v>
      </c>
      <c r="N228" s="1702">
        <f t="shared" si="130"/>
        <v>44236</v>
      </c>
      <c r="O228" s="1702">
        <f t="shared" si="130"/>
        <v>44236</v>
      </c>
      <c r="P228" s="1702">
        <f t="shared" si="130"/>
        <v>44270</v>
      </c>
      <c r="Q228" s="1702">
        <f t="shared" si="130"/>
        <v>44300</v>
      </c>
      <c r="R228" s="1702">
        <f t="shared" si="130"/>
        <v>44300</v>
      </c>
      <c r="S228" s="1702">
        <f t="shared" si="130"/>
        <v>44299</v>
      </c>
      <c r="T228" s="1702">
        <f t="shared" ref="T228:AC241" si="131">T$227</f>
        <v>44299</v>
      </c>
      <c r="U228" s="1702">
        <f t="shared" si="131"/>
        <v>44320</v>
      </c>
      <c r="V228" s="1702">
        <f t="shared" si="131"/>
        <v>44327</v>
      </c>
      <c r="W228" s="1702">
        <f t="shared" si="131"/>
        <v>44330</v>
      </c>
      <c r="X228" s="1702">
        <f t="shared" si="131"/>
        <v>44335</v>
      </c>
      <c r="Y228" s="1702">
        <f t="shared" si="131"/>
        <v>44360</v>
      </c>
      <c r="Z228" s="1702">
        <f t="shared" si="131"/>
        <v>44380</v>
      </c>
      <c r="AA228" s="1702">
        <f t="shared" si="131"/>
        <v>44407</v>
      </c>
      <c r="AB228" s="1702">
        <f t="shared" si="131"/>
        <v>44412</v>
      </c>
      <c r="AC228" s="1702">
        <f t="shared" si="131"/>
        <v>44426</v>
      </c>
      <c r="AD228" s="1702">
        <f t="shared" ref="AD228:AN241" si="132">AD$227</f>
        <v>44447</v>
      </c>
      <c r="AE228" s="1702">
        <f t="shared" si="132"/>
        <v>44454</v>
      </c>
      <c r="AF228" s="1702">
        <f t="shared" si="132"/>
        <v>44459</v>
      </c>
      <c r="AG228" s="1702">
        <f t="shared" si="132"/>
        <v>44462</v>
      </c>
      <c r="AH228" s="1702">
        <f t="shared" si="132"/>
        <v>44487</v>
      </c>
      <c r="AI228" s="1702">
        <f t="shared" si="132"/>
        <v>44507</v>
      </c>
      <c r="AJ228" s="1702">
        <f t="shared" si="132"/>
        <v>44507</v>
      </c>
      <c r="AK228" s="1702">
        <f t="shared" si="132"/>
        <v>44517</v>
      </c>
      <c r="AL228" s="1702">
        <f t="shared" si="132"/>
        <v>44533</v>
      </c>
      <c r="AM228" s="1702">
        <f t="shared" si="132"/>
        <v>44537</v>
      </c>
      <c r="AN228" s="1702">
        <f t="shared" si="132"/>
        <v>44546</v>
      </c>
      <c r="AO228" s="1513">
        <f t="shared" ref="AO228:AO241" si="133">$AO$227</f>
        <v>44546</v>
      </c>
      <c r="AP228" s="1514">
        <v>39425</v>
      </c>
      <c r="AQ228" s="1511">
        <v>44760</v>
      </c>
      <c r="AR228" s="1424"/>
      <c r="AS228" s="1424"/>
      <c r="AZ228" s="1739"/>
    </row>
    <row r="229" spans="1:52" s="1382" customFormat="1" ht="51.95" customHeight="1" thickBot="1">
      <c r="A229" s="1781"/>
      <c r="B229" s="1385">
        <f t="shared" si="128"/>
        <v>30</v>
      </c>
      <c r="C229" s="1386" t="str">
        <f t="shared" si="128"/>
        <v>У_С</v>
      </c>
      <c r="D229" s="1561" t="str">
        <f t="shared" si="115"/>
        <v>30У_С</v>
      </c>
      <c r="E229" s="1574" t="s">
        <v>564</v>
      </c>
      <c r="F229" s="1575" t="s">
        <v>116</v>
      </c>
      <c r="G229" s="1564" t="str">
        <f t="shared" si="129"/>
        <v>Выполнение строительно-монтажных работ по объектам 01UZJ, 26USZ, 27USZ, 28USZ, 29USZ, 36USZ, 37USZ, 38USZ, 39USZ, 05UXZ, 06UXZ, 07UXZ, 00UZT, 30UKY, 20UKY</v>
      </c>
      <c r="H229" s="1576" t="s">
        <v>565</v>
      </c>
      <c r="I229" s="1352"/>
      <c r="J229" s="1702">
        <f t="shared" si="130"/>
        <v>44126</v>
      </c>
      <c r="K229" s="1702">
        <f t="shared" si="130"/>
        <v>44154</v>
      </c>
      <c r="L229" s="1702">
        <f t="shared" si="130"/>
        <v>44203</v>
      </c>
      <c r="M229" s="1702">
        <f t="shared" si="130"/>
        <v>44208</v>
      </c>
      <c r="N229" s="1702">
        <f t="shared" si="130"/>
        <v>44236</v>
      </c>
      <c r="O229" s="1702">
        <f t="shared" si="130"/>
        <v>44236</v>
      </c>
      <c r="P229" s="1702">
        <f t="shared" si="130"/>
        <v>44270</v>
      </c>
      <c r="Q229" s="1702">
        <f t="shared" si="130"/>
        <v>44300</v>
      </c>
      <c r="R229" s="1702">
        <f t="shared" si="130"/>
        <v>44300</v>
      </c>
      <c r="S229" s="1702">
        <f t="shared" si="130"/>
        <v>44299</v>
      </c>
      <c r="T229" s="1702">
        <f t="shared" si="131"/>
        <v>44299</v>
      </c>
      <c r="U229" s="1702">
        <f t="shared" si="131"/>
        <v>44320</v>
      </c>
      <c r="V229" s="1702">
        <f t="shared" si="131"/>
        <v>44327</v>
      </c>
      <c r="W229" s="1702">
        <f t="shared" si="131"/>
        <v>44330</v>
      </c>
      <c r="X229" s="1702">
        <f t="shared" si="131"/>
        <v>44335</v>
      </c>
      <c r="Y229" s="1702">
        <f t="shared" si="131"/>
        <v>44360</v>
      </c>
      <c r="Z229" s="1702">
        <f t="shared" si="131"/>
        <v>44380</v>
      </c>
      <c r="AA229" s="1702">
        <f t="shared" si="131"/>
        <v>44407</v>
      </c>
      <c r="AB229" s="1702">
        <f t="shared" si="131"/>
        <v>44412</v>
      </c>
      <c r="AC229" s="1702">
        <f t="shared" si="131"/>
        <v>44426</v>
      </c>
      <c r="AD229" s="1702">
        <f t="shared" si="132"/>
        <v>44447</v>
      </c>
      <c r="AE229" s="1702">
        <f t="shared" si="132"/>
        <v>44454</v>
      </c>
      <c r="AF229" s="1702">
        <f t="shared" si="132"/>
        <v>44459</v>
      </c>
      <c r="AG229" s="1702">
        <f t="shared" si="132"/>
        <v>44462</v>
      </c>
      <c r="AH229" s="1702">
        <f t="shared" si="132"/>
        <v>44487</v>
      </c>
      <c r="AI229" s="1702">
        <f t="shared" si="132"/>
        <v>44507</v>
      </c>
      <c r="AJ229" s="1702">
        <f t="shared" si="132"/>
        <v>44507</v>
      </c>
      <c r="AK229" s="1702">
        <f t="shared" si="132"/>
        <v>44517</v>
      </c>
      <c r="AL229" s="1702">
        <f t="shared" si="132"/>
        <v>44533</v>
      </c>
      <c r="AM229" s="1702">
        <f t="shared" si="132"/>
        <v>44537</v>
      </c>
      <c r="AN229" s="1702">
        <f t="shared" si="132"/>
        <v>44546</v>
      </c>
      <c r="AO229" s="1513">
        <f t="shared" si="133"/>
        <v>44546</v>
      </c>
      <c r="AP229" s="1514">
        <v>39427</v>
      </c>
      <c r="AQ229" s="1511">
        <v>44760</v>
      </c>
      <c r="AR229" s="1424"/>
      <c r="AS229" s="1424"/>
      <c r="AZ229" s="1739"/>
    </row>
    <row r="230" spans="1:52" s="1382" customFormat="1" ht="51.95" customHeight="1" thickBot="1">
      <c r="A230" s="1781"/>
      <c r="B230" s="1385">
        <f t="shared" si="128"/>
        <v>30</v>
      </c>
      <c r="C230" s="1386" t="str">
        <f t="shared" si="128"/>
        <v>У_С</v>
      </c>
      <c r="D230" s="1561" t="str">
        <f t="shared" si="115"/>
        <v>30У_С</v>
      </c>
      <c r="E230" s="1574" t="s">
        <v>566</v>
      </c>
      <c r="F230" s="1575" t="s">
        <v>116</v>
      </c>
      <c r="G230" s="1564" t="str">
        <f t="shared" si="129"/>
        <v>Выполнение строительно-монтажных работ по объектам 01UZJ, 26USZ, 27USZ, 28USZ, 29USZ, 36USZ, 37USZ, 38USZ, 39USZ, 05UXZ, 06UXZ, 07UXZ, 00UZT, 30UKY, 20UKY</v>
      </c>
      <c r="H230" s="1576" t="s">
        <v>567</v>
      </c>
      <c r="I230" s="1352"/>
      <c r="J230" s="1702">
        <f t="shared" si="130"/>
        <v>44126</v>
      </c>
      <c r="K230" s="1702">
        <f t="shared" si="130"/>
        <v>44154</v>
      </c>
      <c r="L230" s="1702">
        <f t="shared" si="130"/>
        <v>44203</v>
      </c>
      <c r="M230" s="1702">
        <f t="shared" si="130"/>
        <v>44208</v>
      </c>
      <c r="N230" s="1702">
        <f t="shared" si="130"/>
        <v>44236</v>
      </c>
      <c r="O230" s="1702">
        <f t="shared" si="130"/>
        <v>44236</v>
      </c>
      <c r="P230" s="1702">
        <f t="shared" si="130"/>
        <v>44270</v>
      </c>
      <c r="Q230" s="1702">
        <f t="shared" si="130"/>
        <v>44300</v>
      </c>
      <c r="R230" s="1702">
        <f t="shared" si="130"/>
        <v>44300</v>
      </c>
      <c r="S230" s="1702">
        <f t="shared" si="130"/>
        <v>44299</v>
      </c>
      <c r="T230" s="1702">
        <f t="shared" si="131"/>
        <v>44299</v>
      </c>
      <c r="U230" s="1702">
        <f t="shared" si="131"/>
        <v>44320</v>
      </c>
      <c r="V230" s="1702">
        <f t="shared" si="131"/>
        <v>44327</v>
      </c>
      <c r="W230" s="1702">
        <f t="shared" si="131"/>
        <v>44330</v>
      </c>
      <c r="X230" s="1702">
        <f t="shared" si="131"/>
        <v>44335</v>
      </c>
      <c r="Y230" s="1702">
        <f t="shared" si="131"/>
        <v>44360</v>
      </c>
      <c r="Z230" s="1702">
        <f t="shared" si="131"/>
        <v>44380</v>
      </c>
      <c r="AA230" s="1702">
        <f t="shared" si="131"/>
        <v>44407</v>
      </c>
      <c r="AB230" s="1702">
        <f t="shared" si="131"/>
        <v>44412</v>
      </c>
      <c r="AC230" s="1702">
        <f t="shared" si="131"/>
        <v>44426</v>
      </c>
      <c r="AD230" s="1702">
        <f t="shared" si="132"/>
        <v>44447</v>
      </c>
      <c r="AE230" s="1702">
        <f t="shared" si="132"/>
        <v>44454</v>
      </c>
      <c r="AF230" s="1702">
        <f t="shared" si="132"/>
        <v>44459</v>
      </c>
      <c r="AG230" s="1702">
        <f t="shared" si="132"/>
        <v>44462</v>
      </c>
      <c r="AH230" s="1702">
        <f t="shared" si="132"/>
        <v>44487</v>
      </c>
      <c r="AI230" s="1702">
        <f t="shared" si="132"/>
        <v>44507</v>
      </c>
      <c r="AJ230" s="1702">
        <f t="shared" si="132"/>
        <v>44507</v>
      </c>
      <c r="AK230" s="1702">
        <f t="shared" si="132"/>
        <v>44517</v>
      </c>
      <c r="AL230" s="1702">
        <f t="shared" si="132"/>
        <v>44533</v>
      </c>
      <c r="AM230" s="1702">
        <f t="shared" si="132"/>
        <v>44537</v>
      </c>
      <c r="AN230" s="1702">
        <f t="shared" si="132"/>
        <v>44546</v>
      </c>
      <c r="AO230" s="1513">
        <f t="shared" si="133"/>
        <v>44546</v>
      </c>
      <c r="AP230" s="1514">
        <v>38429</v>
      </c>
      <c r="AQ230" s="1511">
        <v>44760</v>
      </c>
      <c r="AR230" s="1424"/>
      <c r="AS230" s="1424"/>
      <c r="AZ230" s="1739"/>
    </row>
    <row r="231" spans="1:52" s="1382" customFormat="1" ht="51.95" customHeight="1" thickBot="1">
      <c r="A231" s="1781"/>
      <c r="B231" s="1385">
        <f t="shared" si="128"/>
        <v>30</v>
      </c>
      <c r="C231" s="1386" t="str">
        <f t="shared" si="128"/>
        <v>У_С</v>
      </c>
      <c r="D231" s="1561" t="str">
        <f t="shared" si="115"/>
        <v>30У_С</v>
      </c>
      <c r="E231" s="1574" t="s">
        <v>568</v>
      </c>
      <c r="F231" s="1575" t="s">
        <v>116</v>
      </c>
      <c r="G231" s="1564" t="str">
        <f t="shared" si="129"/>
        <v>Выполнение строительно-монтажных работ по объектам 01UZJ, 26USZ, 27USZ, 28USZ, 29USZ, 36USZ, 37USZ, 38USZ, 39USZ, 05UXZ, 06UXZ, 07UXZ, 00UZT, 30UKY, 20UKY</v>
      </c>
      <c r="H231" s="1576" t="s">
        <v>569</v>
      </c>
      <c r="I231" s="1352"/>
      <c r="J231" s="1702">
        <f t="shared" si="130"/>
        <v>44126</v>
      </c>
      <c r="K231" s="1702">
        <f t="shared" si="130"/>
        <v>44154</v>
      </c>
      <c r="L231" s="1702">
        <f t="shared" si="130"/>
        <v>44203</v>
      </c>
      <c r="M231" s="1702">
        <f t="shared" si="130"/>
        <v>44208</v>
      </c>
      <c r="N231" s="1702">
        <f t="shared" si="130"/>
        <v>44236</v>
      </c>
      <c r="O231" s="1702">
        <f t="shared" si="130"/>
        <v>44236</v>
      </c>
      <c r="P231" s="1702">
        <f t="shared" si="130"/>
        <v>44270</v>
      </c>
      <c r="Q231" s="1702">
        <f t="shared" si="130"/>
        <v>44300</v>
      </c>
      <c r="R231" s="1702">
        <f t="shared" si="130"/>
        <v>44300</v>
      </c>
      <c r="S231" s="1702">
        <f t="shared" si="130"/>
        <v>44299</v>
      </c>
      <c r="T231" s="1702">
        <f t="shared" si="131"/>
        <v>44299</v>
      </c>
      <c r="U231" s="1702">
        <f t="shared" si="131"/>
        <v>44320</v>
      </c>
      <c r="V231" s="1702">
        <f t="shared" si="131"/>
        <v>44327</v>
      </c>
      <c r="W231" s="1702">
        <f t="shared" si="131"/>
        <v>44330</v>
      </c>
      <c r="X231" s="1702">
        <f t="shared" si="131"/>
        <v>44335</v>
      </c>
      <c r="Y231" s="1702">
        <f t="shared" si="131"/>
        <v>44360</v>
      </c>
      <c r="Z231" s="1702">
        <f t="shared" si="131"/>
        <v>44380</v>
      </c>
      <c r="AA231" s="1702">
        <f t="shared" si="131"/>
        <v>44407</v>
      </c>
      <c r="AB231" s="1702">
        <f t="shared" si="131"/>
        <v>44412</v>
      </c>
      <c r="AC231" s="1702">
        <f t="shared" si="131"/>
        <v>44426</v>
      </c>
      <c r="AD231" s="1702">
        <f t="shared" si="132"/>
        <v>44447</v>
      </c>
      <c r="AE231" s="1702">
        <f t="shared" si="132"/>
        <v>44454</v>
      </c>
      <c r="AF231" s="1702">
        <f t="shared" si="132"/>
        <v>44459</v>
      </c>
      <c r="AG231" s="1702">
        <f t="shared" si="132"/>
        <v>44462</v>
      </c>
      <c r="AH231" s="1702">
        <f t="shared" si="132"/>
        <v>44487</v>
      </c>
      <c r="AI231" s="1702">
        <f t="shared" si="132"/>
        <v>44507</v>
      </c>
      <c r="AJ231" s="1702">
        <f t="shared" si="132"/>
        <v>44507</v>
      </c>
      <c r="AK231" s="1702">
        <f t="shared" si="132"/>
        <v>44517</v>
      </c>
      <c r="AL231" s="1702">
        <f t="shared" si="132"/>
        <v>44533</v>
      </c>
      <c r="AM231" s="1702">
        <f t="shared" si="132"/>
        <v>44537</v>
      </c>
      <c r="AN231" s="1702">
        <f t="shared" si="132"/>
        <v>44546</v>
      </c>
      <c r="AO231" s="1513">
        <f t="shared" si="133"/>
        <v>44546</v>
      </c>
      <c r="AP231" s="1514">
        <v>38430</v>
      </c>
      <c r="AQ231" s="1511">
        <v>44760</v>
      </c>
      <c r="AR231" s="1424"/>
      <c r="AS231" s="1424"/>
      <c r="AZ231" s="1739"/>
    </row>
    <row r="232" spans="1:52" s="1382" customFormat="1" ht="51.95" customHeight="1" thickBot="1">
      <c r="A232" s="1781"/>
      <c r="B232" s="1385">
        <f t="shared" si="128"/>
        <v>30</v>
      </c>
      <c r="C232" s="1386" t="str">
        <f t="shared" si="128"/>
        <v>У_С</v>
      </c>
      <c r="D232" s="1561" t="str">
        <f t="shared" si="115"/>
        <v>30У_С</v>
      </c>
      <c r="E232" s="1574" t="s">
        <v>570</v>
      </c>
      <c r="F232" s="1575" t="s">
        <v>116</v>
      </c>
      <c r="G232" s="1564" t="str">
        <f t="shared" si="129"/>
        <v>Выполнение строительно-монтажных работ по объектам 01UZJ, 26USZ, 27USZ, 28USZ, 29USZ, 36USZ, 37USZ, 38USZ, 39USZ, 05UXZ, 06UXZ, 07UXZ, 00UZT, 30UKY, 20UKY</v>
      </c>
      <c r="H232" s="1576" t="s">
        <v>571</v>
      </c>
      <c r="I232" s="1352"/>
      <c r="J232" s="1702">
        <f t="shared" si="130"/>
        <v>44126</v>
      </c>
      <c r="K232" s="1702">
        <f t="shared" si="130"/>
        <v>44154</v>
      </c>
      <c r="L232" s="1702">
        <f t="shared" si="130"/>
        <v>44203</v>
      </c>
      <c r="M232" s="1702">
        <f t="shared" si="130"/>
        <v>44208</v>
      </c>
      <c r="N232" s="1702">
        <f t="shared" si="130"/>
        <v>44236</v>
      </c>
      <c r="O232" s="1702">
        <f t="shared" si="130"/>
        <v>44236</v>
      </c>
      <c r="P232" s="1702">
        <f t="shared" si="130"/>
        <v>44270</v>
      </c>
      <c r="Q232" s="1702">
        <f t="shared" si="130"/>
        <v>44300</v>
      </c>
      <c r="R232" s="1702">
        <f t="shared" si="130"/>
        <v>44300</v>
      </c>
      <c r="S232" s="1702">
        <f t="shared" si="130"/>
        <v>44299</v>
      </c>
      <c r="T232" s="1702">
        <f t="shared" si="131"/>
        <v>44299</v>
      </c>
      <c r="U232" s="1702">
        <f t="shared" si="131"/>
        <v>44320</v>
      </c>
      <c r="V232" s="1702">
        <f t="shared" si="131"/>
        <v>44327</v>
      </c>
      <c r="W232" s="1702">
        <f t="shared" si="131"/>
        <v>44330</v>
      </c>
      <c r="X232" s="1702">
        <f t="shared" si="131"/>
        <v>44335</v>
      </c>
      <c r="Y232" s="1702">
        <f t="shared" si="131"/>
        <v>44360</v>
      </c>
      <c r="Z232" s="1702">
        <f t="shared" si="131"/>
        <v>44380</v>
      </c>
      <c r="AA232" s="1702">
        <f t="shared" si="131"/>
        <v>44407</v>
      </c>
      <c r="AB232" s="1702">
        <f t="shared" si="131"/>
        <v>44412</v>
      </c>
      <c r="AC232" s="1702">
        <f t="shared" si="131"/>
        <v>44426</v>
      </c>
      <c r="AD232" s="1702">
        <f t="shared" si="132"/>
        <v>44447</v>
      </c>
      <c r="AE232" s="1702">
        <f t="shared" si="132"/>
        <v>44454</v>
      </c>
      <c r="AF232" s="1702">
        <f t="shared" si="132"/>
        <v>44459</v>
      </c>
      <c r="AG232" s="1702">
        <f t="shared" si="132"/>
        <v>44462</v>
      </c>
      <c r="AH232" s="1702">
        <f t="shared" si="132"/>
        <v>44487</v>
      </c>
      <c r="AI232" s="1702">
        <f t="shared" si="132"/>
        <v>44507</v>
      </c>
      <c r="AJ232" s="1702">
        <f t="shared" si="132"/>
        <v>44507</v>
      </c>
      <c r="AK232" s="1702">
        <f t="shared" si="132"/>
        <v>44517</v>
      </c>
      <c r="AL232" s="1702">
        <f t="shared" si="132"/>
        <v>44533</v>
      </c>
      <c r="AM232" s="1702">
        <f t="shared" si="132"/>
        <v>44537</v>
      </c>
      <c r="AN232" s="1702">
        <f t="shared" si="132"/>
        <v>44546</v>
      </c>
      <c r="AO232" s="1513">
        <f t="shared" si="133"/>
        <v>44546</v>
      </c>
      <c r="AP232" s="1514">
        <v>38994</v>
      </c>
      <c r="AQ232" s="1511">
        <v>45168</v>
      </c>
      <c r="AR232" s="1424">
        <f>VLOOKUP(AP232,Schedule!$B$2:$F$14923,5,0)</f>
        <v>44723</v>
      </c>
      <c r="AS232" s="1424">
        <f>AR232+365</f>
        <v>45088</v>
      </c>
      <c r="AZ232" s="1739"/>
    </row>
    <row r="233" spans="1:52" s="1382" customFormat="1" ht="51.95" customHeight="1" thickBot="1">
      <c r="A233" s="1781"/>
      <c r="B233" s="1385">
        <f t="shared" si="128"/>
        <v>30</v>
      </c>
      <c r="C233" s="1386" t="str">
        <f t="shared" si="128"/>
        <v>У_С</v>
      </c>
      <c r="D233" s="1561" t="str">
        <f t="shared" si="115"/>
        <v>30У_С</v>
      </c>
      <c r="E233" s="1574" t="s">
        <v>572</v>
      </c>
      <c r="F233" s="1575" t="s">
        <v>116</v>
      </c>
      <c r="G233" s="1564" t="str">
        <f t="shared" si="129"/>
        <v>Выполнение строительно-монтажных работ по объектам 01UZJ, 26USZ, 27USZ, 28USZ, 29USZ, 36USZ, 37USZ, 38USZ, 39USZ, 05UXZ, 06UXZ, 07UXZ, 00UZT, 30UKY, 20UKY</v>
      </c>
      <c r="H233" s="1576" t="s">
        <v>573</v>
      </c>
      <c r="I233" s="1352"/>
      <c r="J233" s="1702">
        <f t="shared" si="130"/>
        <v>44126</v>
      </c>
      <c r="K233" s="1702">
        <f t="shared" si="130"/>
        <v>44154</v>
      </c>
      <c r="L233" s="1702">
        <f t="shared" si="130"/>
        <v>44203</v>
      </c>
      <c r="M233" s="1702">
        <f t="shared" si="130"/>
        <v>44208</v>
      </c>
      <c r="N233" s="1702">
        <f t="shared" si="130"/>
        <v>44236</v>
      </c>
      <c r="O233" s="1702">
        <f t="shared" si="130"/>
        <v>44236</v>
      </c>
      <c r="P233" s="1702">
        <f t="shared" si="130"/>
        <v>44270</v>
      </c>
      <c r="Q233" s="1702">
        <f t="shared" si="130"/>
        <v>44300</v>
      </c>
      <c r="R233" s="1702">
        <f t="shared" si="130"/>
        <v>44300</v>
      </c>
      <c r="S233" s="1702">
        <f t="shared" si="130"/>
        <v>44299</v>
      </c>
      <c r="T233" s="1702">
        <f t="shared" si="131"/>
        <v>44299</v>
      </c>
      <c r="U233" s="1702">
        <f t="shared" si="131"/>
        <v>44320</v>
      </c>
      <c r="V233" s="1702">
        <f t="shared" si="131"/>
        <v>44327</v>
      </c>
      <c r="W233" s="1702">
        <f t="shared" si="131"/>
        <v>44330</v>
      </c>
      <c r="X233" s="1702">
        <f t="shared" si="131"/>
        <v>44335</v>
      </c>
      <c r="Y233" s="1702">
        <f t="shared" si="131"/>
        <v>44360</v>
      </c>
      <c r="Z233" s="1702">
        <f t="shared" si="131"/>
        <v>44380</v>
      </c>
      <c r="AA233" s="1702">
        <f t="shared" si="131"/>
        <v>44407</v>
      </c>
      <c r="AB233" s="1702">
        <f t="shared" si="131"/>
        <v>44412</v>
      </c>
      <c r="AC233" s="1702">
        <f t="shared" si="131"/>
        <v>44426</v>
      </c>
      <c r="AD233" s="1702">
        <f t="shared" si="132"/>
        <v>44447</v>
      </c>
      <c r="AE233" s="1702">
        <f t="shared" si="132"/>
        <v>44454</v>
      </c>
      <c r="AF233" s="1702">
        <f t="shared" si="132"/>
        <v>44459</v>
      </c>
      <c r="AG233" s="1702">
        <f t="shared" si="132"/>
        <v>44462</v>
      </c>
      <c r="AH233" s="1702">
        <f t="shared" si="132"/>
        <v>44487</v>
      </c>
      <c r="AI233" s="1702">
        <f t="shared" si="132"/>
        <v>44507</v>
      </c>
      <c r="AJ233" s="1702">
        <f t="shared" si="132"/>
        <v>44507</v>
      </c>
      <c r="AK233" s="1702">
        <f t="shared" si="132"/>
        <v>44517</v>
      </c>
      <c r="AL233" s="1702">
        <f t="shared" si="132"/>
        <v>44533</v>
      </c>
      <c r="AM233" s="1702">
        <f t="shared" si="132"/>
        <v>44537</v>
      </c>
      <c r="AN233" s="1702">
        <f t="shared" si="132"/>
        <v>44546</v>
      </c>
      <c r="AO233" s="1513">
        <f t="shared" si="133"/>
        <v>44546</v>
      </c>
      <c r="AP233" s="1514">
        <v>38993</v>
      </c>
      <c r="AQ233" s="1511">
        <v>45168</v>
      </c>
      <c r="AR233" s="1424">
        <f>VLOOKUP(AP233,Schedule!$B$2:$F$14923,5,0)</f>
        <v>44723</v>
      </c>
      <c r="AS233" s="1424">
        <f>AR233+365</f>
        <v>45088</v>
      </c>
      <c r="AZ233" s="1739"/>
    </row>
    <row r="234" spans="1:52" s="1382" customFormat="1" ht="51.95" customHeight="1" thickBot="1">
      <c r="A234" s="1781"/>
      <c r="B234" s="1385">
        <f t="shared" si="128"/>
        <v>30</v>
      </c>
      <c r="C234" s="1386" t="str">
        <f t="shared" si="128"/>
        <v>У_С</v>
      </c>
      <c r="D234" s="1561" t="str">
        <f t="shared" si="115"/>
        <v>30У_С</v>
      </c>
      <c r="E234" s="1574" t="s">
        <v>574</v>
      </c>
      <c r="F234" s="1575" t="s">
        <v>116</v>
      </c>
      <c r="G234" s="1564" t="str">
        <f t="shared" si="129"/>
        <v>Выполнение строительно-монтажных работ по объектам 01UZJ, 26USZ, 27USZ, 28USZ, 29USZ, 36USZ, 37USZ, 38USZ, 39USZ, 05UXZ, 06UXZ, 07UXZ, 00UZT, 30UKY, 20UKY</v>
      </c>
      <c r="H234" s="1576" t="s">
        <v>575</v>
      </c>
      <c r="I234" s="1352"/>
      <c r="J234" s="1702">
        <f t="shared" si="130"/>
        <v>44126</v>
      </c>
      <c r="K234" s="1702">
        <f t="shared" si="130"/>
        <v>44154</v>
      </c>
      <c r="L234" s="1702">
        <f t="shared" si="130"/>
        <v>44203</v>
      </c>
      <c r="M234" s="1702">
        <f t="shared" si="130"/>
        <v>44208</v>
      </c>
      <c r="N234" s="1702">
        <f t="shared" si="130"/>
        <v>44236</v>
      </c>
      <c r="O234" s="1702">
        <f t="shared" si="130"/>
        <v>44236</v>
      </c>
      <c r="P234" s="1702">
        <f t="shared" si="130"/>
        <v>44270</v>
      </c>
      <c r="Q234" s="1702">
        <f t="shared" si="130"/>
        <v>44300</v>
      </c>
      <c r="R234" s="1702">
        <f t="shared" si="130"/>
        <v>44300</v>
      </c>
      <c r="S234" s="1702">
        <f t="shared" si="130"/>
        <v>44299</v>
      </c>
      <c r="T234" s="1702">
        <f t="shared" si="131"/>
        <v>44299</v>
      </c>
      <c r="U234" s="1702">
        <f t="shared" si="131"/>
        <v>44320</v>
      </c>
      <c r="V234" s="1702">
        <f t="shared" si="131"/>
        <v>44327</v>
      </c>
      <c r="W234" s="1702">
        <f t="shared" si="131"/>
        <v>44330</v>
      </c>
      <c r="X234" s="1702">
        <f t="shared" si="131"/>
        <v>44335</v>
      </c>
      <c r="Y234" s="1702">
        <f t="shared" si="131"/>
        <v>44360</v>
      </c>
      <c r="Z234" s="1702">
        <f t="shared" si="131"/>
        <v>44380</v>
      </c>
      <c r="AA234" s="1702">
        <f t="shared" si="131"/>
        <v>44407</v>
      </c>
      <c r="AB234" s="1702">
        <f t="shared" si="131"/>
        <v>44412</v>
      </c>
      <c r="AC234" s="1702">
        <f t="shared" si="131"/>
        <v>44426</v>
      </c>
      <c r="AD234" s="1702">
        <f t="shared" si="132"/>
        <v>44447</v>
      </c>
      <c r="AE234" s="1702">
        <f t="shared" si="132"/>
        <v>44454</v>
      </c>
      <c r="AF234" s="1702">
        <f t="shared" si="132"/>
        <v>44459</v>
      </c>
      <c r="AG234" s="1702">
        <f t="shared" si="132"/>
        <v>44462</v>
      </c>
      <c r="AH234" s="1702">
        <f t="shared" si="132"/>
        <v>44487</v>
      </c>
      <c r="AI234" s="1702">
        <f t="shared" si="132"/>
        <v>44507</v>
      </c>
      <c r="AJ234" s="1702">
        <f t="shared" si="132"/>
        <v>44507</v>
      </c>
      <c r="AK234" s="1702">
        <f t="shared" si="132"/>
        <v>44517</v>
      </c>
      <c r="AL234" s="1702">
        <f t="shared" si="132"/>
        <v>44533</v>
      </c>
      <c r="AM234" s="1702">
        <f t="shared" si="132"/>
        <v>44537</v>
      </c>
      <c r="AN234" s="1702">
        <f t="shared" si="132"/>
        <v>44546</v>
      </c>
      <c r="AO234" s="1513">
        <f t="shared" si="133"/>
        <v>44546</v>
      </c>
      <c r="AP234" s="1514">
        <v>38988</v>
      </c>
      <c r="AQ234" s="1511">
        <v>45168</v>
      </c>
      <c r="AR234" s="1424">
        <f>VLOOKUP(AP234,Schedule!$B$2:$F$14923,5,0)</f>
        <v>44723</v>
      </c>
      <c r="AS234" s="1424">
        <f>AR234+365</f>
        <v>45088</v>
      </c>
      <c r="AZ234" s="1739"/>
    </row>
    <row r="235" spans="1:52" s="1382" customFormat="1" ht="51.95" customHeight="1" thickBot="1">
      <c r="A235" s="1781"/>
      <c r="B235" s="1385">
        <f t="shared" si="128"/>
        <v>30</v>
      </c>
      <c r="C235" s="1386" t="str">
        <f t="shared" si="128"/>
        <v>У_С</v>
      </c>
      <c r="D235" s="1561" t="str">
        <f t="shared" si="115"/>
        <v>30У_С</v>
      </c>
      <c r="E235" s="1574" t="s">
        <v>576</v>
      </c>
      <c r="F235" s="1575" t="s">
        <v>116</v>
      </c>
      <c r="G235" s="1564" t="str">
        <f t="shared" si="129"/>
        <v>Выполнение строительно-монтажных работ по объектам 01UZJ, 26USZ, 27USZ, 28USZ, 29USZ, 36USZ, 37USZ, 38USZ, 39USZ, 05UXZ, 06UXZ, 07UXZ, 00UZT, 30UKY, 20UKY</v>
      </c>
      <c r="H235" s="1576" t="s">
        <v>577</v>
      </c>
      <c r="I235" s="1352"/>
      <c r="J235" s="1702">
        <f t="shared" si="130"/>
        <v>44126</v>
      </c>
      <c r="K235" s="1702">
        <f t="shared" si="130"/>
        <v>44154</v>
      </c>
      <c r="L235" s="1702">
        <f t="shared" si="130"/>
        <v>44203</v>
      </c>
      <c r="M235" s="1702">
        <f t="shared" si="130"/>
        <v>44208</v>
      </c>
      <c r="N235" s="1702">
        <f t="shared" si="130"/>
        <v>44236</v>
      </c>
      <c r="O235" s="1702">
        <f t="shared" si="130"/>
        <v>44236</v>
      </c>
      <c r="P235" s="1702">
        <f t="shared" si="130"/>
        <v>44270</v>
      </c>
      <c r="Q235" s="1702">
        <f t="shared" si="130"/>
        <v>44300</v>
      </c>
      <c r="R235" s="1702">
        <f t="shared" si="130"/>
        <v>44300</v>
      </c>
      <c r="S235" s="1702">
        <f t="shared" si="130"/>
        <v>44299</v>
      </c>
      <c r="T235" s="1702">
        <f t="shared" si="131"/>
        <v>44299</v>
      </c>
      <c r="U235" s="1702">
        <f t="shared" si="131"/>
        <v>44320</v>
      </c>
      <c r="V235" s="1702">
        <f t="shared" si="131"/>
        <v>44327</v>
      </c>
      <c r="W235" s="1702">
        <f t="shared" si="131"/>
        <v>44330</v>
      </c>
      <c r="X235" s="1702">
        <f t="shared" si="131"/>
        <v>44335</v>
      </c>
      <c r="Y235" s="1702">
        <f t="shared" si="131"/>
        <v>44360</v>
      </c>
      <c r="Z235" s="1702">
        <f t="shared" si="131"/>
        <v>44380</v>
      </c>
      <c r="AA235" s="1702">
        <f t="shared" si="131"/>
        <v>44407</v>
      </c>
      <c r="AB235" s="1702">
        <f t="shared" si="131"/>
        <v>44412</v>
      </c>
      <c r="AC235" s="1702">
        <f t="shared" si="131"/>
        <v>44426</v>
      </c>
      <c r="AD235" s="1702">
        <f t="shared" si="132"/>
        <v>44447</v>
      </c>
      <c r="AE235" s="1702">
        <f t="shared" si="132"/>
        <v>44454</v>
      </c>
      <c r="AF235" s="1702">
        <f t="shared" si="132"/>
        <v>44459</v>
      </c>
      <c r="AG235" s="1702">
        <f t="shared" si="132"/>
        <v>44462</v>
      </c>
      <c r="AH235" s="1702">
        <f t="shared" si="132"/>
        <v>44487</v>
      </c>
      <c r="AI235" s="1702">
        <f t="shared" si="132"/>
        <v>44507</v>
      </c>
      <c r="AJ235" s="1702">
        <f t="shared" si="132"/>
        <v>44507</v>
      </c>
      <c r="AK235" s="1702">
        <f t="shared" si="132"/>
        <v>44517</v>
      </c>
      <c r="AL235" s="1702">
        <f t="shared" si="132"/>
        <v>44533</v>
      </c>
      <c r="AM235" s="1702">
        <f t="shared" si="132"/>
        <v>44537</v>
      </c>
      <c r="AN235" s="1702">
        <f t="shared" si="132"/>
        <v>44546</v>
      </c>
      <c r="AO235" s="1513">
        <f t="shared" si="133"/>
        <v>44546</v>
      </c>
      <c r="AP235" s="1514">
        <v>38445</v>
      </c>
      <c r="AQ235" s="1511">
        <v>45168</v>
      </c>
      <c r="AR235" s="1424"/>
      <c r="AS235" s="1424"/>
      <c r="AZ235" s="1739"/>
    </row>
    <row r="236" spans="1:52" s="1382" customFormat="1" ht="51.95" customHeight="1" thickBot="1">
      <c r="A236" s="1781"/>
      <c r="B236" s="1385">
        <f t="shared" si="128"/>
        <v>30</v>
      </c>
      <c r="C236" s="1386" t="str">
        <f t="shared" si="128"/>
        <v>У_С</v>
      </c>
      <c r="D236" s="1561" t="str">
        <f t="shared" si="115"/>
        <v>30У_С</v>
      </c>
      <c r="E236" s="1574" t="s">
        <v>578</v>
      </c>
      <c r="F236" s="1575" t="s">
        <v>116</v>
      </c>
      <c r="G236" s="1564" t="str">
        <f t="shared" si="129"/>
        <v>Выполнение строительно-монтажных работ по объектам 01UZJ, 26USZ, 27USZ, 28USZ, 29USZ, 36USZ, 37USZ, 38USZ, 39USZ, 05UXZ, 06UXZ, 07UXZ, 00UZT, 30UKY, 20UKY</v>
      </c>
      <c r="H236" s="1576" t="s">
        <v>579</v>
      </c>
      <c r="I236" s="1352"/>
      <c r="J236" s="1702">
        <f t="shared" si="130"/>
        <v>44126</v>
      </c>
      <c r="K236" s="1702">
        <f t="shared" si="130"/>
        <v>44154</v>
      </c>
      <c r="L236" s="1702">
        <f t="shared" si="130"/>
        <v>44203</v>
      </c>
      <c r="M236" s="1702">
        <f t="shared" si="130"/>
        <v>44208</v>
      </c>
      <c r="N236" s="1702">
        <f t="shared" si="130"/>
        <v>44236</v>
      </c>
      <c r="O236" s="1702">
        <f t="shared" si="130"/>
        <v>44236</v>
      </c>
      <c r="P236" s="1702">
        <f t="shared" si="130"/>
        <v>44270</v>
      </c>
      <c r="Q236" s="1702">
        <f t="shared" si="130"/>
        <v>44300</v>
      </c>
      <c r="R236" s="1702">
        <f t="shared" si="130"/>
        <v>44300</v>
      </c>
      <c r="S236" s="1702">
        <f t="shared" si="130"/>
        <v>44299</v>
      </c>
      <c r="T236" s="1702">
        <f t="shared" si="131"/>
        <v>44299</v>
      </c>
      <c r="U236" s="1702">
        <f t="shared" si="131"/>
        <v>44320</v>
      </c>
      <c r="V236" s="1702">
        <f t="shared" si="131"/>
        <v>44327</v>
      </c>
      <c r="W236" s="1702">
        <f t="shared" si="131"/>
        <v>44330</v>
      </c>
      <c r="X236" s="1702">
        <f t="shared" si="131"/>
        <v>44335</v>
      </c>
      <c r="Y236" s="1702">
        <f t="shared" si="131"/>
        <v>44360</v>
      </c>
      <c r="Z236" s="1702">
        <f t="shared" si="131"/>
        <v>44380</v>
      </c>
      <c r="AA236" s="1702">
        <f t="shared" si="131"/>
        <v>44407</v>
      </c>
      <c r="AB236" s="1702">
        <f t="shared" si="131"/>
        <v>44412</v>
      </c>
      <c r="AC236" s="1702">
        <f t="shared" si="131"/>
        <v>44426</v>
      </c>
      <c r="AD236" s="1702">
        <f t="shared" si="132"/>
        <v>44447</v>
      </c>
      <c r="AE236" s="1702">
        <f t="shared" si="132"/>
        <v>44454</v>
      </c>
      <c r="AF236" s="1702">
        <f t="shared" si="132"/>
        <v>44459</v>
      </c>
      <c r="AG236" s="1702">
        <f t="shared" si="132"/>
        <v>44462</v>
      </c>
      <c r="AH236" s="1702">
        <f t="shared" si="132"/>
        <v>44487</v>
      </c>
      <c r="AI236" s="1702">
        <f t="shared" si="132"/>
        <v>44507</v>
      </c>
      <c r="AJ236" s="1702">
        <f t="shared" si="132"/>
        <v>44507</v>
      </c>
      <c r="AK236" s="1702">
        <f t="shared" si="132"/>
        <v>44517</v>
      </c>
      <c r="AL236" s="1702">
        <f t="shared" si="132"/>
        <v>44533</v>
      </c>
      <c r="AM236" s="1702">
        <f t="shared" si="132"/>
        <v>44537</v>
      </c>
      <c r="AN236" s="1702">
        <f t="shared" si="132"/>
        <v>44546</v>
      </c>
      <c r="AO236" s="1513">
        <f t="shared" si="133"/>
        <v>44546</v>
      </c>
      <c r="AP236" s="1514">
        <v>38411</v>
      </c>
      <c r="AQ236" s="1511">
        <v>44546</v>
      </c>
      <c r="AR236" s="1424"/>
      <c r="AS236" s="1424"/>
      <c r="AZ236" s="1739"/>
    </row>
    <row r="237" spans="1:52" s="1382" customFormat="1" ht="51.95" customHeight="1" thickBot="1">
      <c r="A237" s="1781"/>
      <c r="B237" s="1385">
        <f t="shared" si="128"/>
        <v>30</v>
      </c>
      <c r="C237" s="1386" t="str">
        <f t="shared" si="128"/>
        <v>У_С</v>
      </c>
      <c r="D237" s="1561" t="str">
        <f t="shared" si="115"/>
        <v>30У_С</v>
      </c>
      <c r="E237" s="1574" t="s">
        <v>580</v>
      </c>
      <c r="F237" s="1575" t="s">
        <v>116</v>
      </c>
      <c r="G237" s="1564" t="str">
        <f t="shared" si="129"/>
        <v>Выполнение строительно-монтажных работ по объектам 01UZJ, 26USZ, 27USZ, 28USZ, 29USZ, 36USZ, 37USZ, 38USZ, 39USZ, 05UXZ, 06UXZ, 07UXZ, 00UZT, 30UKY, 20UKY</v>
      </c>
      <c r="H237" s="1576" t="s">
        <v>581</v>
      </c>
      <c r="I237" s="1352"/>
      <c r="J237" s="1702">
        <f t="shared" si="130"/>
        <v>44126</v>
      </c>
      <c r="K237" s="1702">
        <f t="shared" si="130"/>
        <v>44154</v>
      </c>
      <c r="L237" s="1702">
        <f t="shared" si="130"/>
        <v>44203</v>
      </c>
      <c r="M237" s="1702">
        <f t="shared" si="130"/>
        <v>44208</v>
      </c>
      <c r="N237" s="1702">
        <f t="shared" si="130"/>
        <v>44236</v>
      </c>
      <c r="O237" s="1702">
        <f t="shared" si="130"/>
        <v>44236</v>
      </c>
      <c r="P237" s="1702">
        <f t="shared" si="130"/>
        <v>44270</v>
      </c>
      <c r="Q237" s="1702">
        <f t="shared" si="130"/>
        <v>44300</v>
      </c>
      <c r="R237" s="1702">
        <f t="shared" si="130"/>
        <v>44300</v>
      </c>
      <c r="S237" s="1702">
        <f t="shared" si="130"/>
        <v>44299</v>
      </c>
      <c r="T237" s="1702">
        <f t="shared" si="131"/>
        <v>44299</v>
      </c>
      <c r="U237" s="1702">
        <f t="shared" si="131"/>
        <v>44320</v>
      </c>
      <c r="V237" s="1702">
        <f t="shared" si="131"/>
        <v>44327</v>
      </c>
      <c r="W237" s="1702">
        <f t="shared" si="131"/>
        <v>44330</v>
      </c>
      <c r="X237" s="1702">
        <f t="shared" si="131"/>
        <v>44335</v>
      </c>
      <c r="Y237" s="1702">
        <f t="shared" si="131"/>
        <v>44360</v>
      </c>
      <c r="Z237" s="1702">
        <f t="shared" si="131"/>
        <v>44380</v>
      </c>
      <c r="AA237" s="1702">
        <f t="shared" si="131"/>
        <v>44407</v>
      </c>
      <c r="AB237" s="1702">
        <f t="shared" si="131"/>
        <v>44412</v>
      </c>
      <c r="AC237" s="1702">
        <f t="shared" si="131"/>
        <v>44426</v>
      </c>
      <c r="AD237" s="1702">
        <f t="shared" si="132"/>
        <v>44447</v>
      </c>
      <c r="AE237" s="1702">
        <f t="shared" si="132"/>
        <v>44454</v>
      </c>
      <c r="AF237" s="1702">
        <f t="shared" si="132"/>
        <v>44459</v>
      </c>
      <c r="AG237" s="1702">
        <f t="shared" si="132"/>
        <v>44462</v>
      </c>
      <c r="AH237" s="1702">
        <f t="shared" si="132"/>
        <v>44487</v>
      </c>
      <c r="AI237" s="1702">
        <f t="shared" si="132"/>
        <v>44507</v>
      </c>
      <c r="AJ237" s="1702">
        <f t="shared" si="132"/>
        <v>44507</v>
      </c>
      <c r="AK237" s="1702">
        <f t="shared" si="132"/>
        <v>44517</v>
      </c>
      <c r="AL237" s="1702">
        <f t="shared" si="132"/>
        <v>44533</v>
      </c>
      <c r="AM237" s="1702">
        <f t="shared" si="132"/>
        <v>44537</v>
      </c>
      <c r="AN237" s="1702">
        <f t="shared" si="132"/>
        <v>44546</v>
      </c>
      <c r="AO237" s="1513">
        <f t="shared" si="133"/>
        <v>44546</v>
      </c>
      <c r="AP237" s="1514">
        <v>38413</v>
      </c>
      <c r="AQ237" s="1511">
        <v>44546</v>
      </c>
      <c r="AR237" s="1424"/>
      <c r="AS237" s="1424"/>
      <c r="AZ237" s="1739"/>
    </row>
    <row r="238" spans="1:52" s="1382" customFormat="1" ht="51.95" customHeight="1" thickBot="1">
      <c r="A238" s="1781"/>
      <c r="B238" s="1385">
        <f t="shared" si="128"/>
        <v>30</v>
      </c>
      <c r="C238" s="1386" t="str">
        <f t="shared" si="128"/>
        <v>У_С</v>
      </c>
      <c r="D238" s="1561" t="str">
        <f t="shared" si="115"/>
        <v>30У_С</v>
      </c>
      <c r="E238" s="1574" t="s">
        <v>582</v>
      </c>
      <c r="F238" s="1583" t="s">
        <v>116</v>
      </c>
      <c r="G238" s="1564" t="str">
        <f t="shared" si="129"/>
        <v>Выполнение строительно-монтажных работ по объектам 01UZJ, 26USZ, 27USZ, 28USZ, 29USZ, 36USZ, 37USZ, 38USZ, 39USZ, 05UXZ, 06UXZ, 07UXZ, 00UZT, 30UKY, 20UKY</v>
      </c>
      <c r="H238" s="1576" t="s">
        <v>583</v>
      </c>
      <c r="I238" s="1352"/>
      <c r="J238" s="1702">
        <f t="shared" si="130"/>
        <v>44126</v>
      </c>
      <c r="K238" s="1702">
        <f t="shared" si="130"/>
        <v>44154</v>
      </c>
      <c r="L238" s="1702">
        <f t="shared" si="130"/>
        <v>44203</v>
      </c>
      <c r="M238" s="1702">
        <f t="shared" si="130"/>
        <v>44208</v>
      </c>
      <c r="N238" s="1702">
        <f t="shared" si="130"/>
        <v>44236</v>
      </c>
      <c r="O238" s="1702">
        <f t="shared" si="130"/>
        <v>44236</v>
      </c>
      <c r="P238" s="1702">
        <f t="shared" si="130"/>
        <v>44270</v>
      </c>
      <c r="Q238" s="1702">
        <f t="shared" si="130"/>
        <v>44300</v>
      </c>
      <c r="R238" s="1702">
        <f t="shared" si="130"/>
        <v>44300</v>
      </c>
      <c r="S238" s="1702">
        <f t="shared" si="130"/>
        <v>44299</v>
      </c>
      <c r="T238" s="1702">
        <f t="shared" si="131"/>
        <v>44299</v>
      </c>
      <c r="U238" s="1702">
        <f t="shared" si="131"/>
        <v>44320</v>
      </c>
      <c r="V238" s="1702">
        <f t="shared" si="131"/>
        <v>44327</v>
      </c>
      <c r="W238" s="1702">
        <f t="shared" si="131"/>
        <v>44330</v>
      </c>
      <c r="X238" s="1702">
        <f t="shared" si="131"/>
        <v>44335</v>
      </c>
      <c r="Y238" s="1702">
        <f t="shared" si="131"/>
        <v>44360</v>
      </c>
      <c r="Z238" s="1702">
        <f t="shared" si="131"/>
        <v>44380</v>
      </c>
      <c r="AA238" s="1702">
        <f t="shared" si="131"/>
        <v>44407</v>
      </c>
      <c r="AB238" s="1702">
        <f t="shared" si="131"/>
        <v>44412</v>
      </c>
      <c r="AC238" s="1702">
        <f t="shared" si="131"/>
        <v>44426</v>
      </c>
      <c r="AD238" s="1702">
        <f t="shared" si="132"/>
        <v>44447</v>
      </c>
      <c r="AE238" s="1702">
        <f t="shared" si="132"/>
        <v>44454</v>
      </c>
      <c r="AF238" s="1702">
        <f t="shared" si="132"/>
        <v>44459</v>
      </c>
      <c r="AG238" s="1702">
        <f t="shared" si="132"/>
        <v>44462</v>
      </c>
      <c r="AH238" s="1702">
        <f t="shared" si="132"/>
        <v>44487</v>
      </c>
      <c r="AI238" s="1702">
        <f t="shared" si="132"/>
        <v>44507</v>
      </c>
      <c r="AJ238" s="1702">
        <f t="shared" si="132"/>
        <v>44507</v>
      </c>
      <c r="AK238" s="1702">
        <f t="shared" si="132"/>
        <v>44517</v>
      </c>
      <c r="AL238" s="1702">
        <f t="shared" si="132"/>
        <v>44533</v>
      </c>
      <c r="AM238" s="1702">
        <f t="shared" si="132"/>
        <v>44537</v>
      </c>
      <c r="AN238" s="1702">
        <f t="shared" si="132"/>
        <v>44546</v>
      </c>
      <c r="AO238" s="1513">
        <f t="shared" si="133"/>
        <v>44546</v>
      </c>
      <c r="AP238" s="1514">
        <v>38415</v>
      </c>
      <c r="AQ238" s="1511">
        <v>44546</v>
      </c>
      <c r="AR238" s="1424"/>
      <c r="AS238" s="1424"/>
      <c r="AZ238" s="1739"/>
    </row>
    <row r="239" spans="1:52" s="1382" customFormat="1" ht="51.95" customHeight="1" thickBot="1">
      <c r="A239" s="1781"/>
      <c r="B239" s="1385">
        <f t="shared" si="128"/>
        <v>30</v>
      </c>
      <c r="C239" s="1386" t="str">
        <f t="shared" si="128"/>
        <v>У_С</v>
      </c>
      <c r="D239" s="1561" t="str">
        <f t="shared" si="115"/>
        <v>30У_С</v>
      </c>
      <c r="E239" s="1604" t="s">
        <v>584</v>
      </c>
      <c r="F239" s="1583" t="s">
        <v>116</v>
      </c>
      <c r="G239" s="1564" t="str">
        <f t="shared" si="129"/>
        <v>Выполнение строительно-монтажных работ по объектам 01UZJ, 26USZ, 27USZ, 28USZ, 29USZ, 36USZ, 37USZ, 38USZ, 39USZ, 05UXZ, 06UXZ, 07UXZ, 00UZT, 30UKY, 20UKY</v>
      </c>
      <c r="H239" s="1605" t="s">
        <v>585</v>
      </c>
      <c r="I239" s="1352"/>
      <c r="J239" s="1702">
        <f t="shared" si="130"/>
        <v>44126</v>
      </c>
      <c r="K239" s="1702">
        <f t="shared" si="130"/>
        <v>44154</v>
      </c>
      <c r="L239" s="1702">
        <f t="shared" si="130"/>
        <v>44203</v>
      </c>
      <c r="M239" s="1702">
        <f t="shared" si="130"/>
        <v>44208</v>
      </c>
      <c r="N239" s="1702">
        <f t="shared" si="130"/>
        <v>44236</v>
      </c>
      <c r="O239" s="1702">
        <f t="shared" si="130"/>
        <v>44236</v>
      </c>
      <c r="P239" s="1702">
        <f t="shared" si="130"/>
        <v>44270</v>
      </c>
      <c r="Q239" s="1702">
        <f t="shared" si="130"/>
        <v>44300</v>
      </c>
      <c r="R239" s="1702">
        <f t="shared" si="130"/>
        <v>44300</v>
      </c>
      <c r="S239" s="1702">
        <f t="shared" si="130"/>
        <v>44299</v>
      </c>
      <c r="T239" s="1702">
        <f t="shared" si="131"/>
        <v>44299</v>
      </c>
      <c r="U239" s="1702">
        <f t="shared" si="131"/>
        <v>44320</v>
      </c>
      <c r="V239" s="1702">
        <f t="shared" si="131"/>
        <v>44327</v>
      </c>
      <c r="W239" s="1702">
        <f t="shared" si="131"/>
        <v>44330</v>
      </c>
      <c r="X239" s="1702">
        <f t="shared" si="131"/>
        <v>44335</v>
      </c>
      <c r="Y239" s="1702">
        <f t="shared" si="131"/>
        <v>44360</v>
      </c>
      <c r="Z239" s="1702">
        <f t="shared" si="131"/>
        <v>44380</v>
      </c>
      <c r="AA239" s="1702">
        <f t="shared" si="131"/>
        <v>44407</v>
      </c>
      <c r="AB239" s="1702">
        <f t="shared" si="131"/>
        <v>44412</v>
      </c>
      <c r="AC239" s="1702">
        <f t="shared" si="131"/>
        <v>44426</v>
      </c>
      <c r="AD239" s="1702">
        <f t="shared" si="132"/>
        <v>44447</v>
      </c>
      <c r="AE239" s="1702">
        <f t="shared" si="132"/>
        <v>44454</v>
      </c>
      <c r="AF239" s="1702">
        <f t="shared" si="132"/>
        <v>44459</v>
      </c>
      <c r="AG239" s="1702">
        <f t="shared" si="132"/>
        <v>44462</v>
      </c>
      <c r="AH239" s="1702">
        <f t="shared" si="132"/>
        <v>44487</v>
      </c>
      <c r="AI239" s="1702">
        <f t="shared" si="132"/>
        <v>44507</v>
      </c>
      <c r="AJ239" s="1702">
        <f t="shared" si="132"/>
        <v>44507</v>
      </c>
      <c r="AK239" s="1702">
        <f t="shared" si="132"/>
        <v>44517</v>
      </c>
      <c r="AL239" s="1702">
        <f t="shared" si="132"/>
        <v>44533</v>
      </c>
      <c r="AM239" s="1702">
        <f t="shared" si="132"/>
        <v>44537</v>
      </c>
      <c r="AN239" s="1702">
        <f t="shared" si="132"/>
        <v>44546</v>
      </c>
      <c r="AO239" s="1513">
        <f t="shared" si="133"/>
        <v>44546</v>
      </c>
      <c r="AP239" s="1514">
        <v>36037</v>
      </c>
      <c r="AQ239" s="1511">
        <v>44546</v>
      </c>
      <c r="AR239" s="1424">
        <f>VLOOKUP(AP239,Schedule!$B$2:$F$14923,5,0)</f>
        <v>44144</v>
      </c>
      <c r="AS239" s="1424">
        <f t="shared" ref="AS239:AS247" si="134">AR239+365</f>
        <v>44509</v>
      </c>
      <c r="AZ239" s="1739"/>
    </row>
    <row r="240" spans="1:52" s="1382" customFormat="1" ht="51.95" customHeight="1" thickBot="1">
      <c r="A240" s="1781"/>
      <c r="B240" s="1385">
        <f t="shared" si="128"/>
        <v>30</v>
      </c>
      <c r="C240" s="1386" t="str">
        <f t="shared" si="128"/>
        <v>У_С</v>
      </c>
      <c r="D240" s="1561" t="str">
        <f t="shared" si="115"/>
        <v>30У_С</v>
      </c>
      <c r="E240" s="1574" t="s">
        <v>586</v>
      </c>
      <c r="F240" s="1585" t="s">
        <v>116</v>
      </c>
      <c r="G240" s="1564" t="str">
        <f t="shared" si="129"/>
        <v>Выполнение строительно-монтажных работ по объектам 01UZJ, 26USZ, 27USZ, 28USZ, 29USZ, 36USZ, 37USZ, 38USZ, 39USZ, 05UXZ, 06UXZ, 07UXZ, 00UZT, 30UKY, 20UKY</v>
      </c>
      <c r="H240" s="1576" t="s">
        <v>587</v>
      </c>
      <c r="I240" s="1352"/>
      <c r="J240" s="1702">
        <f t="shared" si="130"/>
        <v>44126</v>
      </c>
      <c r="K240" s="1702">
        <f t="shared" si="130"/>
        <v>44154</v>
      </c>
      <c r="L240" s="1702">
        <f t="shared" si="130"/>
        <v>44203</v>
      </c>
      <c r="M240" s="1702">
        <f t="shared" si="130"/>
        <v>44208</v>
      </c>
      <c r="N240" s="1702">
        <f t="shared" si="130"/>
        <v>44236</v>
      </c>
      <c r="O240" s="1702">
        <f t="shared" si="130"/>
        <v>44236</v>
      </c>
      <c r="P240" s="1702">
        <f t="shared" si="130"/>
        <v>44270</v>
      </c>
      <c r="Q240" s="1702">
        <f t="shared" si="130"/>
        <v>44300</v>
      </c>
      <c r="R240" s="1702">
        <f t="shared" si="130"/>
        <v>44300</v>
      </c>
      <c r="S240" s="1702">
        <f t="shared" si="130"/>
        <v>44299</v>
      </c>
      <c r="T240" s="1702">
        <f t="shared" si="131"/>
        <v>44299</v>
      </c>
      <c r="U240" s="1702">
        <f t="shared" si="131"/>
        <v>44320</v>
      </c>
      <c r="V240" s="1702">
        <f t="shared" si="131"/>
        <v>44327</v>
      </c>
      <c r="W240" s="1702">
        <f t="shared" si="131"/>
        <v>44330</v>
      </c>
      <c r="X240" s="1702">
        <f t="shared" si="131"/>
        <v>44335</v>
      </c>
      <c r="Y240" s="1702">
        <f t="shared" si="131"/>
        <v>44360</v>
      </c>
      <c r="Z240" s="1702">
        <f t="shared" si="131"/>
        <v>44380</v>
      </c>
      <c r="AA240" s="1702">
        <f t="shared" si="131"/>
        <v>44407</v>
      </c>
      <c r="AB240" s="1702">
        <f t="shared" si="131"/>
        <v>44412</v>
      </c>
      <c r="AC240" s="1702">
        <f t="shared" si="131"/>
        <v>44426</v>
      </c>
      <c r="AD240" s="1702">
        <f t="shared" si="132"/>
        <v>44447</v>
      </c>
      <c r="AE240" s="1702">
        <f t="shared" si="132"/>
        <v>44454</v>
      </c>
      <c r="AF240" s="1702">
        <f t="shared" si="132"/>
        <v>44459</v>
      </c>
      <c r="AG240" s="1702">
        <f t="shared" si="132"/>
        <v>44462</v>
      </c>
      <c r="AH240" s="1702">
        <f t="shared" si="132"/>
        <v>44487</v>
      </c>
      <c r="AI240" s="1702">
        <f t="shared" si="132"/>
        <v>44507</v>
      </c>
      <c r="AJ240" s="1702">
        <f t="shared" si="132"/>
        <v>44507</v>
      </c>
      <c r="AK240" s="1702">
        <f t="shared" si="132"/>
        <v>44517</v>
      </c>
      <c r="AL240" s="1702">
        <f t="shared" si="132"/>
        <v>44533</v>
      </c>
      <c r="AM240" s="1702">
        <f t="shared" si="132"/>
        <v>44537</v>
      </c>
      <c r="AN240" s="1702">
        <f t="shared" si="132"/>
        <v>44546</v>
      </c>
      <c r="AO240" s="1513">
        <f t="shared" si="133"/>
        <v>44546</v>
      </c>
      <c r="AP240" s="1514">
        <v>31285</v>
      </c>
      <c r="AQ240" s="1511">
        <v>45193</v>
      </c>
      <c r="AR240" s="1424">
        <f>VLOOKUP(AP240,Schedule!$B$2:$F$14923,5,0)</f>
        <v>45193</v>
      </c>
      <c r="AS240" s="1424">
        <f t="shared" si="134"/>
        <v>45558</v>
      </c>
      <c r="AZ240" s="1739"/>
    </row>
    <row r="241" spans="1:52" s="1382" customFormat="1" ht="51.95" customHeight="1" thickBot="1">
      <c r="A241" s="1781"/>
      <c r="B241" s="1498">
        <f t="shared" si="128"/>
        <v>30</v>
      </c>
      <c r="C241" s="1499" t="str">
        <f t="shared" si="128"/>
        <v>У_С</v>
      </c>
      <c r="D241" s="1566" t="str">
        <f t="shared" si="115"/>
        <v>30У_С</v>
      </c>
      <c r="E241" s="1577" t="s">
        <v>588</v>
      </c>
      <c r="F241" s="1591" t="s">
        <v>116</v>
      </c>
      <c r="G241" s="1569" t="str">
        <f t="shared" si="129"/>
        <v>Выполнение строительно-монтажных работ по объектам 01UZJ, 26USZ, 27USZ, 28USZ, 29USZ, 36USZ, 37USZ, 38USZ, 39USZ, 05UXZ, 06UXZ, 07UXZ, 00UZT, 30UKY, 20UKY</v>
      </c>
      <c r="H241" s="1579" t="s">
        <v>589</v>
      </c>
      <c r="I241" s="1345"/>
      <c r="J241" s="1702">
        <f t="shared" si="130"/>
        <v>44126</v>
      </c>
      <c r="K241" s="1702">
        <f t="shared" si="130"/>
        <v>44154</v>
      </c>
      <c r="L241" s="1702">
        <f t="shared" si="130"/>
        <v>44203</v>
      </c>
      <c r="M241" s="1702">
        <f t="shared" si="130"/>
        <v>44208</v>
      </c>
      <c r="N241" s="1702">
        <f t="shared" si="130"/>
        <v>44236</v>
      </c>
      <c r="O241" s="1702">
        <f t="shared" si="130"/>
        <v>44236</v>
      </c>
      <c r="P241" s="1702">
        <f t="shared" si="130"/>
        <v>44270</v>
      </c>
      <c r="Q241" s="1702">
        <f t="shared" si="130"/>
        <v>44300</v>
      </c>
      <c r="R241" s="1702">
        <f t="shared" si="130"/>
        <v>44300</v>
      </c>
      <c r="S241" s="1702">
        <f t="shared" si="130"/>
        <v>44299</v>
      </c>
      <c r="T241" s="1702">
        <f t="shared" si="131"/>
        <v>44299</v>
      </c>
      <c r="U241" s="1702">
        <f t="shared" si="131"/>
        <v>44320</v>
      </c>
      <c r="V241" s="1702">
        <f t="shared" si="131"/>
        <v>44327</v>
      </c>
      <c r="W241" s="1702">
        <f t="shared" si="131"/>
        <v>44330</v>
      </c>
      <c r="X241" s="1702">
        <f t="shared" si="131"/>
        <v>44335</v>
      </c>
      <c r="Y241" s="1702">
        <f t="shared" si="131"/>
        <v>44360</v>
      </c>
      <c r="Z241" s="1702">
        <f t="shared" si="131"/>
        <v>44380</v>
      </c>
      <c r="AA241" s="1702">
        <f t="shared" si="131"/>
        <v>44407</v>
      </c>
      <c r="AB241" s="1702">
        <f t="shared" si="131"/>
        <v>44412</v>
      </c>
      <c r="AC241" s="1702">
        <f t="shared" si="131"/>
        <v>44426</v>
      </c>
      <c r="AD241" s="1702">
        <f t="shared" si="132"/>
        <v>44447</v>
      </c>
      <c r="AE241" s="1702">
        <f t="shared" si="132"/>
        <v>44454</v>
      </c>
      <c r="AF241" s="1702">
        <f t="shared" si="132"/>
        <v>44459</v>
      </c>
      <c r="AG241" s="1702">
        <f t="shared" si="132"/>
        <v>44462</v>
      </c>
      <c r="AH241" s="1702">
        <f t="shared" si="132"/>
        <v>44487</v>
      </c>
      <c r="AI241" s="1702">
        <f t="shared" si="132"/>
        <v>44507</v>
      </c>
      <c r="AJ241" s="1702">
        <f t="shared" si="132"/>
        <v>44507</v>
      </c>
      <c r="AK241" s="1702">
        <f t="shared" si="132"/>
        <v>44517</v>
      </c>
      <c r="AL241" s="1702">
        <f t="shared" si="132"/>
        <v>44533</v>
      </c>
      <c r="AM241" s="1702">
        <f t="shared" si="132"/>
        <v>44537</v>
      </c>
      <c r="AN241" s="1702">
        <f t="shared" si="132"/>
        <v>44546</v>
      </c>
      <c r="AO241" s="1513">
        <f t="shared" si="133"/>
        <v>44546</v>
      </c>
      <c r="AP241" s="1515">
        <v>27107</v>
      </c>
      <c r="AQ241" s="1516">
        <v>44869</v>
      </c>
      <c r="AR241" s="1424">
        <f>VLOOKUP(AP241,Schedule!$B$2:$F$14923,5,0)</f>
        <v>44829</v>
      </c>
      <c r="AS241" s="1424">
        <f t="shared" si="134"/>
        <v>45194</v>
      </c>
      <c r="AZ241" s="1739"/>
    </row>
    <row r="242" spans="1:52" s="1382" customFormat="1" ht="408" customHeight="1" thickBot="1">
      <c r="A242" s="1781">
        <f>A227+1</f>
        <v>19</v>
      </c>
      <c r="B242" s="1367">
        <f>B227+1</f>
        <v>31</v>
      </c>
      <c r="C242" s="1368" t="s">
        <v>114</v>
      </c>
      <c r="D242" s="1733" t="str">
        <f t="shared" si="115"/>
        <v>31У_С</v>
      </c>
      <c r="E242" s="1606" t="s">
        <v>590</v>
      </c>
      <c r="F242" s="1572" t="s">
        <v>116</v>
      </c>
      <c r="G242" s="1559" t="str">
        <f>CONCATENATE("Выполнение работ по Антикоррозийной защите строительных контрукций зоны контролируемого доступа по объектам ",,E242,",",E243,",",E244,",",E245,", ", "зоны свободного доступа ", ,E318,", ",E319,", ",E320,", ",E3790,,"антикоррозийная защита трубопроводов и воздуховодов объектов: ",,E246,", ",E247,", ",E248,", ",E249,", ",E250,", ",E251,", ",E252,", ",E253,", ",E254,", ",E255,", ",E256,", ",E257,", ",E258,", ",E259,", ",E260,", ",E261,", ",E262,", ",E263,", ",E264,", ",E265,", ",E266,", ",E267,", ",E268,", ",E269,", ",E270,", ",E271,", ",E272,", ",E273,", ",E274,", ",E275,", ",E276,", ",E277,", ",E278,", ",E279,", ",E280,", ",E281, , " ,антикоррозийная работа и тепловая иоляция в зданиях: ",,E282,,", ",E283,", ",E284,", ",E285,", ",E286,", ",E287,", ",E288,", ",E289,", ",E290,", ",E291,", ",E292,", ",E293,", ",E294,", ",E295,", ",E296,", ",E297,", ",E298,", ",E299,", ",E300,", ",E301,", ",E302,", ",E303,", ",E304,", ",E305,", ",E306,", ",E307,", ",E308,", ",E309,", ",E310,", ",E311,", ",E312,", ",E313,", ",E314,", ",E315,", ",E316,", ",E317,", ",E321,", ",E322,", ",E323,", ",E324,", ",E325,", ",E326,", ",E327,", ",E328,", ",E329,", ",E330,", ",E331,)</f>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42" s="1600" t="s">
        <v>591</v>
      </c>
      <c r="I242" s="1339" t="s">
        <v>118</v>
      </c>
      <c r="J242" s="1369">
        <f>IFERROR(VLOOKUP(D242,'ИСХОДНИК-даты-2х'!$D$10:$AI$105,2,0),"-")</f>
        <v>44051</v>
      </c>
      <c r="K242" s="1369">
        <f>IFERROR(VLOOKUP(D242,'ИСХОДНИК-даты-2х'!$D$10:$AI$105,3,0),"-")</f>
        <v>44078</v>
      </c>
      <c r="L242" s="1369">
        <f>IFERROR(VLOOKUP(D242,'ИСХОДНИК-даты-2х'!$D$10:$AI$105,4,0),"-")</f>
        <v>44127</v>
      </c>
      <c r="M242" s="1369">
        <f>IFERROR(VLOOKUP(D242,'ИСХОДНИК-даты-2х'!$D$10:$AI$105,5,0),"-")</f>
        <v>44256</v>
      </c>
      <c r="N242" s="1369">
        <f>IFERROR(VLOOKUP(D242,'ИСХОДНИК-даты-2х'!$D$10:$AI$105,6,0),"-")</f>
        <v>44284</v>
      </c>
      <c r="O242" s="1369">
        <f>IFERROR(VLOOKUP(D242,'ИСХОДНИК-даты-2х'!$D$10:$AI$105,7,0),"-")</f>
        <v>44284</v>
      </c>
      <c r="P242" s="1369">
        <f>IFERROR(VLOOKUP(D242,'ИСХОДНИК-даты-2х'!$D$10:$AI$105,8,0),"-")</f>
        <v>44368</v>
      </c>
      <c r="Q242" s="1369">
        <f>IFERROR(VLOOKUP(D242,'ИСХОДНИК-даты-2х'!$D$10:$AI$105,9,0),"-")</f>
        <v>44398</v>
      </c>
      <c r="R242" s="1369">
        <f>IFERROR(VLOOKUP(D242,'ИСХОДНИК-даты-2х'!$D$10:$AI$105,10,0),"-")</f>
        <v>44398</v>
      </c>
      <c r="S242" s="1369">
        <f>IFERROR(VLOOKUP(D242,'ИСХОДНИК-даты-2х'!$D$10:$AI$105,11,0),"-")</f>
        <v>44397</v>
      </c>
      <c r="T242" s="1369">
        <f>IFERROR(VLOOKUP(D242,'ИСХОДНИК-даты-2х'!$D$10:$AI$105,12,0),"-")</f>
        <v>44397</v>
      </c>
      <c r="U242" s="1369">
        <f>IFERROR(VLOOKUP(D242,'ИСХОДНИК-даты-2х'!$D$10:$AI$105,13,0),"-")</f>
        <v>44418</v>
      </c>
      <c r="V242" s="1369">
        <f>IFERROR(VLOOKUP(D242,'ИСХОДНИК-даты-2х'!$D$10:$AI$105,14,0),"-")</f>
        <v>44425</v>
      </c>
      <c r="W242" s="1369">
        <f>IFERROR(VLOOKUP(D242,'ИСХОДНИК-даты-2х'!$D$10:$AI$105,15,0),"-")</f>
        <v>44428</v>
      </c>
      <c r="X242" s="1369">
        <f>IFERROR(VLOOKUP(D242,'ИСХОДНИК-даты-2х'!$D$10:$AI$105,16,0),"-")</f>
        <v>44433</v>
      </c>
      <c r="Y242" s="1369">
        <f>IFERROR(VLOOKUP(D242,'ИСХОДНИК-даты-2х'!$D$10:$AI$105,17,0),"-")</f>
        <v>44458</v>
      </c>
      <c r="Z242" s="1369">
        <f>IFERROR(VLOOKUP(D242,'ИСХОДНИК-даты-2х'!$D$10:$AI$105,18,0),"-")</f>
        <v>44478</v>
      </c>
      <c r="AA242" s="1369">
        <f>IFERROR(VLOOKUP(D242,'ИСХОДНИК-даты-2х'!$D$10:$AI$105,19,0),"-")</f>
        <v>44505</v>
      </c>
      <c r="AB242" s="1369">
        <f>IFERROR(VLOOKUP(D242,'ИСХОДНИК-даты-2х'!$D$10:$AI$105,20,0),"-")</f>
        <v>44510</v>
      </c>
      <c r="AC242" s="1369">
        <f>IFERROR(VLOOKUP(D242,'ИСХОДНИК-даты-2х'!$D$10:$AI$105,21,0),"-")</f>
        <v>44524</v>
      </c>
      <c r="AD242" s="1369">
        <f>IFERROR(VLOOKUP(D242,'ИСХОДНИК-даты-2х'!$D$10:$AI$105,22,0),"-")</f>
        <v>44545</v>
      </c>
      <c r="AE242" s="1369">
        <f>IFERROR(VLOOKUP(D242,'ИСХОДНИК-даты-2х'!$D$10:$AI$105,23,0),"-")</f>
        <v>44552</v>
      </c>
      <c r="AF242" s="1369">
        <f>IFERROR(VLOOKUP(D242,'ИСХОДНИК-даты-2х'!$D$10:$AI$105,24,0),"-")</f>
        <v>44557</v>
      </c>
      <c r="AG242" s="1369">
        <f>IFERROR(VLOOKUP(D242,'ИСХОДНИК-даты-2х'!$D$10:$AI$105,25,0),"-")</f>
        <v>44560</v>
      </c>
      <c r="AH242" s="1340">
        <f>IFERROR(VLOOKUP(D242,'ИСХОДНИК-даты-2х'!$D$10:$AI$105,26,0),"-")</f>
        <v>44585</v>
      </c>
      <c r="AI242" s="1340">
        <f>IFERROR(VLOOKUP(D242,'ИСХОДНИК-даты-2х'!$D$10:$AI$105,27,0),"-")</f>
        <v>44605</v>
      </c>
      <c r="AJ242" s="1340">
        <f>IFERROR(VLOOKUP(D242,'ИСХОДНИК-даты-2х'!$D$10:$AI$105,28,0),"-")</f>
        <v>44605</v>
      </c>
      <c r="AK242" s="1370">
        <f>IFERROR(VLOOKUP(D242,'ИСХОДНИК-даты-2х'!$D$10:$AI$105,29,0),"-")</f>
        <v>44615</v>
      </c>
      <c r="AL242" s="1370">
        <f>IFERROR(VLOOKUP(D242,'ИСХОДНИК-даты-2х'!$D$10:$AI$105,30,0),"-")</f>
        <v>44631</v>
      </c>
      <c r="AM242" s="1371">
        <f>IFERROR(VLOOKUP(D242,'ИСХОДНИК-даты-2х'!$D$10:$AI$105,31,0),"-")</f>
        <v>44635</v>
      </c>
      <c r="AN242" s="1729">
        <v>44636</v>
      </c>
      <c r="AO242" s="1387">
        <v>44450</v>
      </c>
      <c r="AP242" s="1380">
        <v>13234</v>
      </c>
      <c r="AQ242" s="1381">
        <v>45001</v>
      </c>
      <c r="AR242" s="1424">
        <f>VLOOKUP(AP242,Schedule!$B$2:$F$14923,5,0)</f>
        <v>44917</v>
      </c>
      <c r="AS242" s="1424">
        <f t="shared" si="134"/>
        <v>45282</v>
      </c>
      <c r="AT242" s="1425">
        <f>MIN(AS242:AS331)</f>
        <v>44632</v>
      </c>
      <c r="AU242" s="1426">
        <f>AM242+30</f>
        <v>44665</v>
      </c>
      <c r="AV242" s="1732">
        <f>AT242-AM242</f>
        <v>-3</v>
      </c>
      <c r="AW242" s="1383" t="s">
        <v>119</v>
      </c>
      <c r="AX242" s="1720">
        <v>44636</v>
      </c>
      <c r="AY242" s="1730" t="s">
        <v>28732</v>
      </c>
      <c r="AZ242" s="1739">
        <f>AN242-AM242</f>
        <v>1</v>
      </c>
    </row>
    <row r="243" spans="1:52" s="1382" customFormat="1" ht="53.25" customHeight="1" thickBot="1">
      <c r="A243" s="1781"/>
      <c r="B243" s="1489">
        <f t="shared" ref="B243:B274" si="135">$B$242</f>
        <v>31</v>
      </c>
      <c r="C243" s="1490" t="str">
        <f t="shared" ref="C243:C274" si="136">$C$242</f>
        <v>У_С</v>
      </c>
      <c r="D243" s="1561" t="str">
        <f t="shared" si="115"/>
        <v>31У_С</v>
      </c>
      <c r="E243" s="1606" t="s">
        <v>592</v>
      </c>
      <c r="F243" s="1575" t="s">
        <v>116</v>
      </c>
      <c r="G243" s="1564" t="str">
        <f t="shared" ref="G243:G306" si="137">$G$242</f>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43" s="1600" t="s">
        <v>593</v>
      </c>
      <c r="I243" s="1718" t="str">
        <f t="shared" ref="I243:R252" si="138">I$242</f>
        <v>2-х этапный ЗЗП, с ПС</v>
      </c>
      <c r="J243" s="1704">
        <f t="shared" si="138"/>
        <v>44051</v>
      </c>
      <c r="K243" s="1704">
        <f t="shared" si="138"/>
        <v>44078</v>
      </c>
      <c r="L243" s="1704">
        <f t="shared" si="138"/>
        <v>44127</v>
      </c>
      <c r="M243" s="1704">
        <f t="shared" si="138"/>
        <v>44256</v>
      </c>
      <c r="N243" s="1704">
        <f t="shared" si="138"/>
        <v>44284</v>
      </c>
      <c r="O243" s="1704">
        <f t="shared" si="138"/>
        <v>44284</v>
      </c>
      <c r="P243" s="1704">
        <f t="shared" si="138"/>
        <v>44368</v>
      </c>
      <c r="Q243" s="1704">
        <f t="shared" si="138"/>
        <v>44398</v>
      </c>
      <c r="R243" s="1704">
        <f t="shared" si="138"/>
        <v>44398</v>
      </c>
      <c r="S243" s="1704">
        <f t="shared" ref="S243:AB252" si="139">S$242</f>
        <v>44397</v>
      </c>
      <c r="T243" s="1704">
        <f t="shared" si="139"/>
        <v>44397</v>
      </c>
      <c r="U243" s="1704">
        <f t="shared" si="139"/>
        <v>44418</v>
      </c>
      <c r="V243" s="1704">
        <f t="shared" si="139"/>
        <v>44425</v>
      </c>
      <c r="W243" s="1704">
        <f t="shared" si="139"/>
        <v>44428</v>
      </c>
      <c r="X243" s="1704">
        <f t="shared" si="139"/>
        <v>44433</v>
      </c>
      <c r="Y243" s="1704">
        <f t="shared" si="139"/>
        <v>44458</v>
      </c>
      <c r="Z243" s="1704">
        <f t="shared" si="139"/>
        <v>44478</v>
      </c>
      <c r="AA243" s="1704">
        <f t="shared" si="139"/>
        <v>44505</v>
      </c>
      <c r="AB243" s="1704">
        <f t="shared" si="139"/>
        <v>44510</v>
      </c>
      <c r="AC243" s="1704">
        <f t="shared" ref="AC243:AN252" si="140">AC$242</f>
        <v>44524</v>
      </c>
      <c r="AD243" s="1704">
        <f t="shared" si="140"/>
        <v>44545</v>
      </c>
      <c r="AE243" s="1704">
        <f t="shared" si="140"/>
        <v>44552</v>
      </c>
      <c r="AF243" s="1704">
        <f t="shared" si="140"/>
        <v>44557</v>
      </c>
      <c r="AG243" s="1704">
        <f t="shared" si="140"/>
        <v>44560</v>
      </c>
      <c r="AH243" s="1704">
        <f t="shared" si="140"/>
        <v>44585</v>
      </c>
      <c r="AI243" s="1704">
        <f t="shared" si="140"/>
        <v>44605</v>
      </c>
      <c r="AJ243" s="1704">
        <f t="shared" si="140"/>
        <v>44605</v>
      </c>
      <c r="AK243" s="1704">
        <f t="shared" si="140"/>
        <v>44615</v>
      </c>
      <c r="AL243" s="1704">
        <f t="shared" si="140"/>
        <v>44631</v>
      </c>
      <c r="AM243" s="1704">
        <f t="shared" si="140"/>
        <v>44635</v>
      </c>
      <c r="AN243" s="1704">
        <f t="shared" si="140"/>
        <v>44636</v>
      </c>
      <c r="AO243" s="1497">
        <f t="shared" ref="AO243:AO274" si="141">$AO$242</f>
        <v>44450</v>
      </c>
      <c r="AP243" s="1444">
        <v>30875</v>
      </c>
      <c r="AQ243" s="1443">
        <v>45415</v>
      </c>
      <c r="AR243" s="1424">
        <f>VLOOKUP(AP243,Schedule!$B$2:$F$14923,5,0)</f>
        <v>45415</v>
      </c>
      <c r="AS243" s="1424">
        <f t="shared" si="134"/>
        <v>45780</v>
      </c>
      <c r="AZ243" s="1739"/>
    </row>
    <row r="244" spans="1:52" s="1382" customFormat="1" ht="55.5" customHeight="1" thickBot="1">
      <c r="A244" s="1781"/>
      <c r="B244" s="1489">
        <f t="shared" si="135"/>
        <v>31</v>
      </c>
      <c r="C244" s="1490" t="str">
        <f t="shared" si="136"/>
        <v>У_С</v>
      </c>
      <c r="D244" s="1561" t="str">
        <f t="shared" si="115"/>
        <v>31У_С</v>
      </c>
      <c r="E244" s="1606" t="s">
        <v>594</v>
      </c>
      <c r="F244" s="1575" t="s">
        <v>116</v>
      </c>
      <c r="G244"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44" s="1600" t="s">
        <v>595</v>
      </c>
      <c r="I244" s="1718" t="str">
        <f t="shared" si="138"/>
        <v>2-х этапный ЗЗП, с ПС</v>
      </c>
      <c r="J244" s="1704">
        <f t="shared" si="138"/>
        <v>44051</v>
      </c>
      <c r="K244" s="1704">
        <f t="shared" si="138"/>
        <v>44078</v>
      </c>
      <c r="L244" s="1704">
        <f t="shared" si="138"/>
        <v>44127</v>
      </c>
      <c r="M244" s="1704">
        <f t="shared" si="138"/>
        <v>44256</v>
      </c>
      <c r="N244" s="1704">
        <f t="shared" si="138"/>
        <v>44284</v>
      </c>
      <c r="O244" s="1704">
        <f t="shared" si="138"/>
        <v>44284</v>
      </c>
      <c r="P244" s="1704">
        <f t="shared" si="138"/>
        <v>44368</v>
      </c>
      <c r="Q244" s="1704">
        <f t="shared" si="138"/>
        <v>44398</v>
      </c>
      <c r="R244" s="1704">
        <f t="shared" si="138"/>
        <v>44398</v>
      </c>
      <c r="S244" s="1704">
        <f t="shared" si="139"/>
        <v>44397</v>
      </c>
      <c r="T244" s="1704">
        <f t="shared" si="139"/>
        <v>44397</v>
      </c>
      <c r="U244" s="1704">
        <f t="shared" si="139"/>
        <v>44418</v>
      </c>
      <c r="V244" s="1704">
        <f t="shared" si="139"/>
        <v>44425</v>
      </c>
      <c r="W244" s="1704">
        <f t="shared" si="139"/>
        <v>44428</v>
      </c>
      <c r="X244" s="1704">
        <f t="shared" si="139"/>
        <v>44433</v>
      </c>
      <c r="Y244" s="1704">
        <f t="shared" si="139"/>
        <v>44458</v>
      </c>
      <c r="Z244" s="1704">
        <f t="shared" si="139"/>
        <v>44478</v>
      </c>
      <c r="AA244" s="1704">
        <f t="shared" si="139"/>
        <v>44505</v>
      </c>
      <c r="AB244" s="1704">
        <f t="shared" si="139"/>
        <v>44510</v>
      </c>
      <c r="AC244" s="1704">
        <f t="shared" si="140"/>
        <v>44524</v>
      </c>
      <c r="AD244" s="1704">
        <f t="shared" si="140"/>
        <v>44545</v>
      </c>
      <c r="AE244" s="1704">
        <f t="shared" si="140"/>
        <v>44552</v>
      </c>
      <c r="AF244" s="1704">
        <f t="shared" si="140"/>
        <v>44557</v>
      </c>
      <c r="AG244" s="1704">
        <f t="shared" si="140"/>
        <v>44560</v>
      </c>
      <c r="AH244" s="1704">
        <f t="shared" si="140"/>
        <v>44585</v>
      </c>
      <c r="AI244" s="1704">
        <f t="shared" si="140"/>
        <v>44605</v>
      </c>
      <c r="AJ244" s="1704">
        <f t="shared" si="140"/>
        <v>44605</v>
      </c>
      <c r="AK244" s="1704">
        <f t="shared" si="140"/>
        <v>44615</v>
      </c>
      <c r="AL244" s="1704">
        <f t="shared" si="140"/>
        <v>44631</v>
      </c>
      <c r="AM244" s="1704">
        <f t="shared" si="140"/>
        <v>44635</v>
      </c>
      <c r="AN244" s="1704">
        <f t="shared" si="140"/>
        <v>44636</v>
      </c>
      <c r="AO244" s="1497">
        <f t="shared" si="141"/>
        <v>44450</v>
      </c>
      <c r="AP244" s="1444">
        <v>26632</v>
      </c>
      <c r="AQ244" s="1443">
        <v>45239</v>
      </c>
      <c r="AR244" s="1424">
        <f>VLOOKUP(AP244,Schedule!$B$2:$F$14923,5,0)</f>
        <v>45199</v>
      </c>
      <c r="AS244" s="1424">
        <f t="shared" si="134"/>
        <v>45564</v>
      </c>
      <c r="AZ244" s="1739"/>
    </row>
    <row r="245" spans="1:52" s="1382" customFormat="1" ht="54" customHeight="1" thickBot="1">
      <c r="A245" s="1781"/>
      <c r="B245" s="1489">
        <f t="shared" si="135"/>
        <v>31</v>
      </c>
      <c r="C245" s="1490" t="str">
        <f t="shared" si="136"/>
        <v>У_С</v>
      </c>
      <c r="D245" s="1561" t="str">
        <f t="shared" si="115"/>
        <v>31У_С</v>
      </c>
      <c r="E245" s="1606" t="s">
        <v>596</v>
      </c>
      <c r="F245" s="1575" t="s">
        <v>116</v>
      </c>
      <c r="G245"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45" s="1600" t="s">
        <v>597</v>
      </c>
      <c r="I245" s="1718" t="str">
        <f t="shared" si="138"/>
        <v>2-х этапный ЗЗП, с ПС</v>
      </c>
      <c r="J245" s="1704">
        <f t="shared" si="138"/>
        <v>44051</v>
      </c>
      <c r="K245" s="1704">
        <f t="shared" si="138"/>
        <v>44078</v>
      </c>
      <c r="L245" s="1704">
        <f t="shared" si="138"/>
        <v>44127</v>
      </c>
      <c r="M245" s="1704">
        <f t="shared" si="138"/>
        <v>44256</v>
      </c>
      <c r="N245" s="1704">
        <f t="shared" si="138"/>
        <v>44284</v>
      </c>
      <c r="O245" s="1704">
        <f t="shared" si="138"/>
        <v>44284</v>
      </c>
      <c r="P245" s="1704">
        <f t="shared" si="138"/>
        <v>44368</v>
      </c>
      <c r="Q245" s="1704">
        <f t="shared" si="138"/>
        <v>44398</v>
      </c>
      <c r="R245" s="1704">
        <f t="shared" si="138"/>
        <v>44398</v>
      </c>
      <c r="S245" s="1704">
        <f t="shared" si="139"/>
        <v>44397</v>
      </c>
      <c r="T245" s="1704">
        <f t="shared" si="139"/>
        <v>44397</v>
      </c>
      <c r="U245" s="1704">
        <f t="shared" si="139"/>
        <v>44418</v>
      </c>
      <c r="V245" s="1704">
        <f t="shared" si="139"/>
        <v>44425</v>
      </c>
      <c r="W245" s="1704">
        <f t="shared" si="139"/>
        <v>44428</v>
      </c>
      <c r="X245" s="1704">
        <f t="shared" si="139"/>
        <v>44433</v>
      </c>
      <c r="Y245" s="1704">
        <f t="shared" si="139"/>
        <v>44458</v>
      </c>
      <c r="Z245" s="1704">
        <f t="shared" si="139"/>
        <v>44478</v>
      </c>
      <c r="AA245" s="1704">
        <f t="shared" si="139"/>
        <v>44505</v>
      </c>
      <c r="AB245" s="1704">
        <f t="shared" si="139"/>
        <v>44510</v>
      </c>
      <c r="AC245" s="1704">
        <f t="shared" si="140"/>
        <v>44524</v>
      </c>
      <c r="AD245" s="1704">
        <f t="shared" si="140"/>
        <v>44545</v>
      </c>
      <c r="AE245" s="1704">
        <f t="shared" si="140"/>
        <v>44552</v>
      </c>
      <c r="AF245" s="1704">
        <f t="shared" si="140"/>
        <v>44557</v>
      </c>
      <c r="AG245" s="1704">
        <f t="shared" si="140"/>
        <v>44560</v>
      </c>
      <c r="AH245" s="1704">
        <f t="shared" si="140"/>
        <v>44585</v>
      </c>
      <c r="AI245" s="1704">
        <f t="shared" si="140"/>
        <v>44605</v>
      </c>
      <c r="AJ245" s="1704">
        <f t="shared" si="140"/>
        <v>44605</v>
      </c>
      <c r="AK245" s="1704">
        <f t="shared" si="140"/>
        <v>44615</v>
      </c>
      <c r="AL245" s="1704">
        <f t="shared" si="140"/>
        <v>44631</v>
      </c>
      <c r="AM245" s="1704">
        <f t="shared" si="140"/>
        <v>44635</v>
      </c>
      <c r="AN245" s="1704">
        <f t="shared" si="140"/>
        <v>44636</v>
      </c>
      <c r="AO245" s="1497">
        <f t="shared" si="141"/>
        <v>44450</v>
      </c>
      <c r="AP245" s="1444">
        <v>31275</v>
      </c>
      <c r="AQ245" s="1443">
        <v>45483</v>
      </c>
      <c r="AR245" s="1424">
        <f>VLOOKUP(AP245,Schedule!$B$2:$F$14923,5,0)</f>
        <v>45483</v>
      </c>
      <c r="AS245" s="1424">
        <f t="shared" si="134"/>
        <v>45848</v>
      </c>
      <c r="AZ245" s="1739"/>
    </row>
    <row r="246" spans="1:52" s="1382" customFormat="1" ht="36" customHeight="1" thickBot="1">
      <c r="A246" s="1781"/>
      <c r="B246" s="1489">
        <f t="shared" si="135"/>
        <v>31</v>
      </c>
      <c r="C246" s="1490" t="str">
        <f t="shared" si="136"/>
        <v>У_С</v>
      </c>
      <c r="D246" s="1561" t="str">
        <f t="shared" si="115"/>
        <v>31У_С</v>
      </c>
      <c r="E246" s="1606" t="s">
        <v>598</v>
      </c>
      <c r="F246" s="1575" t="s">
        <v>116</v>
      </c>
      <c r="G246"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46" s="1600" t="s">
        <v>599</v>
      </c>
      <c r="I246" s="1718" t="str">
        <f t="shared" si="138"/>
        <v>2-х этапный ЗЗП, с ПС</v>
      </c>
      <c r="J246" s="1704">
        <f t="shared" si="138"/>
        <v>44051</v>
      </c>
      <c r="K246" s="1704">
        <f t="shared" si="138"/>
        <v>44078</v>
      </c>
      <c r="L246" s="1704">
        <f t="shared" si="138"/>
        <v>44127</v>
      </c>
      <c r="M246" s="1704">
        <f t="shared" si="138"/>
        <v>44256</v>
      </c>
      <c r="N246" s="1704">
        <f t="shared" si="138"/>
        <v>44284</v>
      </c>
      <c r="O246" s="1704">
        <f t="shared" si="138"/>
        <v>44284</v>
      </c>
      <c r="P246" s="1704">
        <f t="shared" si="138"/>
        <v>44368</v>
      </c>
      <c r="Q246" s="1704">
        <f t="shared" si="138"/>
        <v>44398</v>
      </c>
      <c r="R246" s="1704">
        <f t="shared" si="138"/>
        <v>44398</v>
      </c>
      <c r="S246" s="1704">
        <f t="shared" si="139"/>
        <v>44397</v>
      </c>
      <c r="T246" s="1704">
        <f t="shared" si="139"/>
        <v>44397</v>
      </c>
      <c r="U246" s="1704">
        <f t="shared" si="139"/>
        <v>44418</v>
      </c>
      <c r="V246" s="1704">
        <f t="shared" si="139"/>
        <v>44425</v>
      </c>
      <c r="W246" s="1704">
        <f t="shared" si="139"/>
        <v>44428</v>
      </c>
      <c r="X246" s="1704">
        <f t="shared" si="139"/>
        <v>44433</v>
      </c>
      <c r="Y246" s="1704">
        <f t="shared" si="139"/>
        <v>44458</v>
      </c>
      <c r="Z246" s="1704">
        <f t="shared" si="139"/>
        <v>44478</v>
      </c>
      <c r="AA246" s="1704">
        <f t="shared" si="139"/>
        <v>44505</v>
      </c>
      <c r="AB246" s="1704">
        <f t="shared" si="139"/>
        <v>44510</v>
      </c>
      <c r="AC246" s="1704">
        <f t="shared" si="140"/>
        <v>44524</v>
      </c>
      <c r="AD246" s="1704">
        <f t="shared" si="140"/>
        <v>44545</v>
      </c>
      <c r="AE246" s="1704">
        <f t="shared" si="140"/>
        <v>44552</v>
      </c>
      <c r="AF246" s="1704">
        <f t="shared" si="140"/>
        <v>44557</v>
      </c>
      <c r="AG246" s="1704">
        <f t="shared" si="140"/>
        <v>44560</v>
      </c>
      <c r="AH246" s="1704">
        <f t="shared" si="140"/>
        <v>44585</v>
      </c>
      <c r="AI246" s="1704">
        <f t="shared" si="140"/>
        <v>44605</v>
      </c>
      <c r="AJ246" s="1704">
        <f t="shared" si="140"/>
        <v>44605</v>
      </c>
      <c r="AK246" s="1704">
        <f t="shared" si="140"/>
        <v>44615</v>
      </c>
      <c r="AL246" s="1704">
        <f t="shared" si="140"/>
        <v>44631</v>
      </c>
      <c r="AM246" s="1704">
        <f t="shared" si="140"/>
        <v>44635</v>
      </c>
      <c r="AN246" s="1704">
        <f t="shared" si="140"/>
        <v>44636</v>
      </c>
      <c r="AO246" s="1497">
        <f t="shared" si="141"/>
        <v>44450</v>
      </c>
      <c r="AP246" s="1444">
        <v>12395</v>
      </c>
      <c r="AQ246" s="1443">
        <v>45215</v>
      </c>
      <c r="AR246" s="1424">
        <f>VLOOKUP(AP246,Schedule!$B$2:$F$14923,5,0)</f>
        <v>45175</v>
      </c>
      <c r="AS246" s="1424">
        <f t="shared" si="134"/>
        <v>45540</v>
      </c>
      <c r="AZ246" s="1739"/>
    </row>
    <row r="247" spans="1:52" s="1382" customFormat="1" ht="46.5" customHeight="1" thickBot="1">
      <c r="A247" s="1781"/>
      <c r="B247" s="1489">
        <f t="shared" si="135"/>
        <v>31</v>
      </c>
      <c r="C247" s="1490" t="str">
        <f t="shared" si="136"/>
        <v>У_С</v>
      </c>
      <c r="D247" s="1561" t="str">
        <f t="shared" si="115"/>
        <v>31У_С</v>
      </c>
      <c r="E247" s="1606" t="s">
        <v>600</v>
      </c>
      <c r="F247" s="1575" t="s">
        <v>116</v>
      </c>
      <c r="G247"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47" s="1600" t="s">
        <v>601</v>
      </c>
      <c r="I247" s="1718" t="str">
        <f t="shared" si="138"/>
        <v>2-х этапный ЗЗП, с ПС</v>
      </c>
      <c r="J247" s="1704">
        <f t="shared" si="138"/>
        <v>44051</v>
      </c>
      <c r="K247" s="1704">
        <f t="shared" si="138"/>
        <v>44078</v>
      </c>
      <c r="L247" s="1704">
        <f t="shared" si="138"/>
        <v>44127</v>
      </c>
      <c r="M247" s="1704">
        <f t="shared" si="138"/>
        <v>44256</v>
      </c>
      <c r="N247" s="1704">
        <f t="shared" si="138"/>
        <v>44284</v>
      </c>
      <c r="O247" s="1704">
        <f t="shared" si="138"/>
        <v>44284</v>
      </c>
      <c r="P247" s="1704">
        <f t="shared" si="138"/>
        <v>44368</v>
      </c>
      <c r="Q247" s="1704">
        <f t="shared" si="138"/>
        <v>44398</v>
      </c>
      <c r="R247" s="1704">
        <f t="shared" si="138"/>
        <v>44398</v>
      </c>
      <c r="S247" s="1704">
        <f t="shared" si="139"/>
        <v>44397</v>
      </c>
      <c r="T247" s="1704">
        <f t="shared" si="139"/>
        <v>44397</v>
      </c>
      <c r="U247" s="1704">
        <f t="shared" si="139"/>
        <v>44418</v>
      </c>
      <c r="V247" s="1704">
        <f t="shared" si="139"/>
        <v>44425</v>
      </c>
      <c r="W247" s="1704">
        <f t="shared" si="139"/>
        <v>44428</v>
      </c>
      <c r="X247" s="1704">
        <f t="shared" si="139"/>
        <v>44433</v>
      </c>
      <c r="Y247" s="1704">
        <f t="shared" si="139"/>
        <v>44458</v>
      </c>
      <c r="Z247" s="1704">
        <f t="shared" si="139"/>
        <v>44478</v>
      </c>
      <c r="AA247" s="1704">
        <f t="shared" si="139"/>
        <v>44505</v>
      </c>
      <c r="AB247" s="1704">
        <f t="shared" si="139"/>
        <v>44510</v>
      </c>
      <c r="AC247" s="1704">
        <f t="shared" si="140"/>
        <v>44524</v>
      </c>
      <c r="AD247" s="1704">
        <f t="shared" si="140"/>
        <v>44545</v>
      </c>
      <c r="AE247" s="1704">
        <f t="shared" si="140"/>
        <v>44552</v>
      </c>
      <c r="AF247" s="1704">
        <f t="shared" si="140"/>
        <v>44557</v>
      </c>
      <c r="AG247" s="1704">
        <f t="shared" si="140"/>
        <v>44560</v>
      </c>
      <c r="AH247" s="1704">
        <f t="shared" si="140"/>
        <v>44585</v>
      </c>
      <c r="AI247" s="1704">
        <f t="shared" si="140"/>
        <v>44605</v>
      </c>
      <c r="AJ247" s="1704">
        <f t="shared" si="140"/>
        <v>44605</v>
      </c>
      <c r="AK247" s="1704">
        <f t="shared" si="140"/>
        <v>44615</v>
      </c>
      <c r="AL247" s="1704">
        <f t="shared" si="140"/>
        <v>44631</v>
      </c>
      <c r="AM247" s="1704">
        <f t="shared" si="140"/>
        <v>44635</v>
      </c>
      <c r="AN247" s="1704">
        <f t="shared" si="140"/>
        <v>44636</v>
      </c>
      <c r="AO247" s="1497">
        <f t="shared" si="141"/>
        <v>44450</v>
      </c>
      <c r="AP247" s="1444">
        <v>29682</v>
      </c>
      <c r="AQ247" s="1443">
        <v>44563</v>
      </c>
      <c r="AR247" s="1424">
        <f>VLOOKUP(AP247,Schedule!$B$2:$F$14923,5,0)</f>
        <v>44563</v>
      </c>
      <c r="AS247" s="1424">
        <f t="shared" si="134"/>
        <v>44928</v>
      </c>
      <c r="AZ247" s="1739"/>
    </row>
    <row r="248" spans="1:52" s="1382" customFormat="1" ht="31.5" customHeight="1" thickBot="1">
      <c r="A248" s="1781"/>
      <c r="B248" s="1489">
        <f t="shared" si="135"/>
        <v>31</v>
      </c>
      <c r="C248" s="1490" t="str">
        <f t="shared" si="136"/>
        <v>У_С</v>
      </c>
      <c r="D248" s="1561" t="str">
        <f t="shared" si="115"/>
        <v>31У_С</v>
      </c>
      <c r="E248" s="1606" t="s">
        <v>602</v>
      </c>
      <c r="F248" s="1575" t="s">
        <v>116</v>
      </c>
      <c r="G248"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48" s="1600" t="s">
        <v>603</v>
      </c>
      <c r="I248" s="1718" t="str">
        <f t="shared" si="138"/>
        <v>2-х этапный ЗЗП, с ПС</v>
      </c>
      <c r="J248" s="1704">
        <f t="shared" si="138"/>
        <v>44051</v>
      </c>
      <c r="K248" s="1704">
        <f t="shared" si="138"/>
        <v>44078</v>
      </c>
      <c r="L248" s="1704">
        <f t="shared" si="138"/>
        <v>44127</v>
      </c>
      <c r="M248" s="1704">
        <f t="shared" si="138"/>
        <v>44256</v>
      </c>
      <c r="N248" s="1704">
        <f t="shared" si="138"/>
        <v>44284</v>
      </c>
      <c r="O248" s="1704">
        <f t="shared" si="138"/>
        <v>44284</v>
      </c>
      <c r="P248" s="1704">
        <f t="shared" si="138"/>
        <v>44368</v>
      </c>
      <c r="Q248" s="1704">
        <f t="shared" si="138"/>
        <v>44398</v>
      </c>
      <c r="R248" s="1704">
        <f t="shared" si="138"/>
        <v>44398</v>
      </c>
      <c r="S248" s="1704">
        <f t="shared" si="139"/>
        <v>44397</v>
      </c>
      <c r="T248" s="1704">
        <f t="shared" si="139"/>
        <v>44397</v>
      </c>
      <c r="U248" s="1704">
        <f t="shared" si="139"/>
        <v>44418</v>
      </c>
      <c r="V248" s="1704">
        <f t="shared" si="139"/>
        <v>44425</v>
      </c>
      <c r="W248" s="1704">
        <f t="shared" si="139"/>
        <v>44428</v>
      </c>
      <c r="X248" s="1704">
        <f t="shared" si="139"/>
        <v>44433</v>
      </c>
      <c r="Y248" s="1704">
        <f t="shared" si="139"/>
        <v>44458</v>
      </c>
      <c r="Z248" s="1704">
        <f t="shared" si="139"/>
        <v>44478</v>
      </c>
      <c r="AA248" s="1704">
        <f t="shared" si="139"/>
        <v>44505</v>
      </c>
      <c r="AB248" s="1704">
        <f t="shared" si="139"/>
        <v>44510</v>
      </c>
      <c r="AC248" s="1704">
        <f t="shared" si="140"/>
        <v>44524</v>
      </c>
      <c r="AD248" s="1704">
        <f t="shared" si="140"/>
        <v>44545</v>
      </c>
      <c r="AE248" s="1704">
        <f t="shared" si="140"/>
        <v>44552</v>
      </c>
      <c r="AF248" s="1704">
        <f t="shared" si="140"/>
        <v>44557</v>
      </c>
      <c r="AG248" s="1704">
        <f t="shared" si="140"/>
        <v>44560</v>
      </c>
      <c r="AH248" s="1704">
        <f t="shared" si="140"/>
        <v>44585</v>
      </c>
      <c r="AI248" s="1704">
        <f t="shared" si="140"/>
        <v>44605</v>
      </c>
      <c r="AJ248" s="1704">
        <f t="shared" si="140"/>
        <v>44605</v>
      </c>
      <c r="AK248" s="1704">
        <f t="shared" si="140"/>
        <v>44615</v>
      </c>
      <c r="AL248" s="1704">
        <f t="shared" si="140"/>
        <v>44631</v>
      </c>
      <c r="AM248" s="1704">
        <f t="shared" si="140"/>
        <v>44635</v>
      </c>
      <c r="AN248" s="1704">
        <f t="shared" si="140"/>
        <v>44636</v>
      </c>
      <c r="AO248" s="1497">
        <f t="shared" si="141"/>
        <v>44450</v>
      </c>
      <c r="AP248" s="1444" t="s">
        <v>66</v>
      </c>
      <c r="AQ248" s="1510" t="s">
        <v>66</v>
      </c>
      <c r="AR248" s="1424"/>
      <c r="AS248" s="1424"/>
      <c r="AZ248" s="1739"/>
    </row>
    <row r="249" spans="1:52" s="1382" customFormat="1" ht="31.5" customHeight="1" thickBot="1">
      <c r="A249" s="1781"/>
      <c r="B249" s="1489">
        <f t="shared" si="135"/>
        <v>31</v>
      </c>
      <c r="C249" s="1490" t="str">
        <f t="shared" si="136"/>
        <v>У_С</v>
      </c>
      <c r="D249" s="1561" t="str">
        <f t="shared" si="115"/>
        <v>31У_С</v>
      </c>
      <c r="E249" s="1606" t="s">
        <v>604</v>
      </c>
      <c r="F249" s="1575" t="s">
        <v>116</v>
      </c>
      <c r="G249"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49" s="1600" t="s">
        <v>605</v>
      </c>
      <c r="I249" s="1718" t="str">
        <f t="shared" si="138"/>
        <v>2-х этапный ЗЗП, с ПС</v>
      </c>
      <c r="J249" s="1704">
        <f t="shared" si="138"/>
        <v>44051</v>
      </c>
      <c r="K249" s="1704">
        <f t="shared" si="138"/>
        <v>44078</v>
      </c>
      <c r="L249" s="1704">
        <f t="shared" si="138"/>
        <v>44127</v>
      </c>
      <c r="M249" s="1704">
        <f t="shared" si="138"/>
        <v>44256</v>
      </c>
      <c r="N249" s="1704">
        <f t="shared" si="138"/>
        <v>44284</v>
      </c>
      <c r="O249" s="1704">
        <f t="shared" si="138"/>
        <v>44284</v>
      </c>
      <c r="P249" s="1704">
        <f t="shared" si="138"/>
        <v>44368</v>
      </c>
      <c r="Q249" s="1704">
        <f t="shared" si="138"/>
        <v>44398</v>
      </c>
      <c r="R249" s="1704">
        <f t="shared" si="138"/>
        <v>44398</v>
      </c>
      <c r="S249" s="1704">
        <f t="shared" si="139"/>
        <v>44397</v>
      </c>
      <c r="T249" s="1704">
        <f t="shared" si="139"/>
        <v>44397</v>
      </c>
      <c r="U249" s="1704">
        <f t="shared" si="139"/>
        <v>44418</v>
      </c>
      <c r="V249" s="1704">
        <f t="shared" si="139"/>
        <v>44425</v>
      </c>
      <c r="W249" s="1704">
        <f t="shared" si="139"/>
        <v>44428</v>
      </c>
      <c r="X249" s="1704">
        <f t="shared" si="139"/>
        <v>44433</v>
      </c>
      <c r="Y249" s="1704">
        <f t="shared" si="139"/>
        <v>44458</v>
      </c>
      <c r="Z249" s="1704">
        <f t="shared" si="139"/>
        <v>44478</v>
      </c>
      <c r="AA249" s="1704">
        <f t="shared" si="139"/>
        <v>44505</v>
      </c>
      <c r="AB249" s="1704">
        <f t="shared" si="139"/>
        <v>44510</v>
      </c>
      <c r="AC249" s="1704">
        <f t="shared" si="140"/>
        <v>44524</v>
      </c>
      <c r="AD249" s="1704">
        <f t="shared" si="140"/>
        <v>44545</v>
      </c>
      <c r="AE249" s="1704">
        <f t="shared" si="140"/>
        <v>44552</v>
      </c>
      <c r="AF249" s="1704">
        <f t="shared" si="140"/>
        <v>44557</v>
      </c>
      <c r="AG249" s="1704">
        <f t="shared" si="140"/>
        <v>44560</v>
      </c>
      <c r="AH249" s="1704">
        <f t="shared" si="140"/>
        <v>44585</v>
      </c>
      <c r="AI249" s="1704">
        <f t="shared" si="140"/>
        <v>44605</v>
      </c>
      <c r="AJ249" s="1704">
        <f t="shared" si="140"/>
        <v>44605</v>
      </c>
      <c r="AK249" s="1704">
        <f t="shared" si="140"/>
        <v>44615</v>
      </c>
      <c r="AL249" s="1704">
        <f t="shared" si="140"/>
        <v>44631</v>
      </c>
      <c r="AM249" s="1704">
        <f t="shared" si="140"/>
        <v>44635</v>
      </c>
      <c r="AN249" s="1704">
        <f t="shared" si="140"/>
        <v>44636</v>
      </c>
      <c r="AO249" s="1497">
        <f t="shared" si="141"/>
        <v>44450</v>
      </c>
      <c r="AP249" s="1444" t="s">
        <v>66</v>
      </c>
      <c r="AQ249" s="1510" t="s">
        <v>66</v>
      </c>
      <c r="AR249" s="1424"/>
      <c r="AS249" s="1424"/>
      <c r="AZ249" s="1739"/>
    </row>
    <row r="250" spans="1:52" s="1382" customFormat="1" ht="31.5" customHeight="1" thickBot="1">
      <c r="A250" s="1781"/>
      <c r="B250" s="1489">
        <f t="shared" si="135"/>
        <v>31</v>
      </c>
      <c r="C250" s="1490" t="str">
        <f t="shared" si="136"/>
        <v>У_С</v>
      </c>
      <c r="D250" s="1561" t="str">
        <f t="shared" si="115"/>
        <v>31У_С</v>
      </c>
      <c r="E250" s="1606" t="s">
        <v>590</v>
      </c>
      <c r="F250" s="1575" t="s">
        <v>116</v>
      </c>
      <c r="G250"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50" s="1600" t="s">
        <v>606</v>
      </c>
      <c r="I250" s="1718" t="str">
        <f t="shared" si="138"/>
        <v>2-х этапный ЗЗП, с ПС</v>
      </c>
      <c r="J250" s="1704">
        <f t="shared" si="138"/>
        <v>44051</v>
      </c>
      <c r="K250" s="1704">
        <f t="shared" si="138"/>
        <v>44078</v>
      </c>
      <c r="L250" s="1704">
        <f t="shared" si="138"/>
        <v>44127</v>
      </c>
      <c r="M250" s="1704">
        <f t="shared" si="138"/>
        <v>44256</v>
      </c>
      <c r="N250" s="1704">
        <f t="shared" si="138"/>
        <v>44284</v>
      </c>
      <c r="O250" s="1704">
        <f t="shared" si="138"/>
        <v>44284</v>
      </c>
      <c r="P250" s="1704">
        <f t="shared" si="138"/>
        <v>44368</v>
      </c>
      <c r="Q250" s="1704">
        <f t="shared" si="138"/>
        <v>44398</v>
      </c>
      <c r="R250" s="1704">
        <f t="shared" si="138"/>
        <v>44398</v>
      </c>
      <c r="S250" s="1704">
        <f t="shared" si="139"/>
        <v>44397</v>
      </c>
      <c r="T250" s="1704">
        <f t="shared" si="139"/>
        <v>44397</v>
      </c>
      <c r="U250" s="1704">
        <f t="shared" si="139"/>
        <v>44418</v>
      </c>
      <c r="V250" s="1704">
        <f t="shared" si="139"/>
        <v>44425</v>
      </c>
      <c r="W250" s="1704">
        <f t="shared" si="139"/>
        <v>44428</v>
      </c>
      <c r="X250" s="1704">
        <f t="shared" si="139"/>
        <v>44433</v>
      </c>
      <c r="Y250" s="1704">
        <f t="shared" si="139"/>
        <v>44458</v>
      </c>
      <c r="Z250" s="1704">
        <f t="shared" si="139"/>
        <v>44478</v>
      </c>
      <c r="AA250" s="1704">
        <f t="shared" si="139"/>
        <v>44505</v>
      </c>
      <c r="AB250" s="1704">
        <f t="shared" si="139"/>
        <v>44510</v>
      </c>
      <c r="AC250" s="1704">
        <f t="shared" si="140"/>
        <v>44524</v>
      </c>
      <c r="AD250" s="1704">
        <f t="shared" si="140"/>
        <v>44545</v>
      </c>
      <c r="AE250" s="1704">
        <f t="shared" si="140"/>
        <v>44552</v>
      </c>
      <c r="AF250" s="1704">
        <f t="shared" si="140"/>
        <v>44557</v>
      </c>
      <c r="AG250" s="1704">
        <f t="shared" si="140"/>
        <v>44560</v>
      </c>
      <c r="AH250" s="1704">
        <f t="shared" si="140"/>
        <v>44585</v>
      </c>
      <c r="AI250" s="1704">
        <f t="shared" si="140"/>
        <v>44605</v>
      </c>
      <c r="AJ250" s="1704">
        <f t="shared" si="140"/>
        <v>44605</v>
      </c>
      <c r="AK250" s="1704">
        <f t="shared" si="140"/>
        <v>44615</v>
      </c>
      <c r="AL250" s="1704">
        <f t="shared" si="140"/>
        <v>44631</v>
      </c>
      <c r="AM250" s="1704">
        <f t="shared" si="140"/>
        <v>44635</v>
      </c>
      <c r="AN250" s="1704">
        <f t="shared" si="140"/>
        <v>44636</v>
      </c>
      <c r="AO250" s="1497">
        <f t="shared" si="141"/>
        <v>44450</v>
      </c>
      <c r="AP250" s="1444">
        <v>13226</v>
      </c>
      <c r="AQ250" s="1443">
        <v>44351</v>
      </c>
      <c r="AR250" s="1424">
        <f>VLOOKUP(AP250,Schedule!$B$2:$F$14923,5,0)</f>
        <v>44267</v>
      </c>
      <c r="AS250" s="1424">
        <f t="shared" ref="AS250:AS281" si="142">AR250+365</f>
        <v>44632</v>
      </c>
      <c r="AZ250" s="1739"/>
    </row>
    <row r="251" spans="1:52" s="1382" customFormat="1" ht="31.5" customHeight="1" thickBot="1">
      <c r="A251" s="1781"/>
      <c r="B251" s="1489">
        <f t="shared" si="135"/>
        <v>31</v>
      </c>
      <c r="C251" s="1490" t="str">
        <f t="shared" si="136"/>
        <v>У_С</v>
      </c>
      <c r="D251" s="1561" t="str">
        <f t="shared" si="115"/>
        <v>31У_С</v>
      </c>
      <c r="E251" s="1606" t="s">
        <v>592</v>
      </c>
      <c r="F251" s="1575" t="s">
        <v>116</v>
      </c>
      <c r="G251"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51" s="1600" t="s">
        <v>607</v>
      </c>
      <c r="I251" s="1718" t="str">
        <f t="shared" si="138"/>
        <v>2-х этапный ЗЗП, с ПС</v>
      </c>
      <c r="J251" s="1704">
        <f t="shared" si="138"/>
        <v>44051</v>
      </c>
      <c r="K251" s="1704">
        <f t="shared" si="138"/>
        <v>44078</v>
      </c>
      <c r="L251" s="1704">
        <f t="shared" si="138"/>
        <v>44127</v>
      </c>
      <c r="M251" s="1704">
        <f t="shared" si="138"/>
        <v>44256</v>
      </c>
      <c r="N251" s="1704">
        <f t="shared" si="138"/>
        <v>44284</v>
      </c>
      <c r="O251" s="1704">
        <f t="shared" si="138"/>
        <v>44284</v>
      </c>
      <c r="P251" s="1704">
        <f t="shared" si="138"/>
        <v>44368</v>
      </c>
      <c r="Q251" s="1704">
        <f t="shared" si="138"/>
        <v>44398</v>
      </c>
      <c r="R251" s="1704">
        <f t="shared" si="138"/>
        <v>44398</v>
      </c>
      <c r="S251" s="1704">
        <f t="shared" si="139"/>
        <v>44397</v>
      </c>
      <c r="T251" s="1704">
        <f t="shared" si="139"/>
        <v>44397</v>
      </c>
      <c r="U251" s="1704">
        <f t="shared" si="139"/>
        <v>44418</v>
      </c>
      <c r="V251" s="1704">
        <f t="shared" si="139"/>
        <v>44425</v>
      </c>
      <c r="W251" s="1704">
        <f t="shared" si="139"/>
        <v>44428</v>
      </c>
      <c r="X251" s="1704">
        <f t="shared" si="139"/>
        <v>44433</v>
      </c>
      <c r="Y251" s="1704">
        <f t="shared" si="139"/>
        <v>44458</v>
      </c>
      <c r="Z251" s="1704">
        <f t="shared" si="139"/>
        <v>44478</v>
      </c>
      <c r="AA251" s="1704">
        <f t="shared" si="139"/>
        <v>44505</v>
      </c>
      <c r="AB251" s="1704">
        <f t="shared" si="139"/>
        <v>44510</v>
      </c>
      <c r="AC251" s="1704">
        <f t="shared" si="140"/>
        <v>44524</v>
      </c>
      <c r="AD251" s="1704">
        <f t="shared" si="140"/>
        <v>44545</v>
      </c>
      <c r="AE251" s="1704">
        <f t="shared" si="140"/>
        <v>44552</v>
      </c>
      <c r="AF251" s="1704">
        <f t="shared" si="140"/>
        <v>44557</v>
      </c>
      <c r="AG251" s="1704">
        <f t="shared" si="140"/>
        <v>44560</v>
      </c>
      <c r="AH251" s="1704">
        <f t="shared" si="140"/>
        <v>44585</v>
      </c>
      <c r="AI251" s="1704">
        <f t="shared" si="140"/>
        <v>44605</v>
      </c>
      <c r="AJ251" s="1704">
        <f t="shared" si="140"/>
        <v>44605</v>
      </c>
      <c r="AK251" s="1704">
        <f t="shared" si="140"/>
        <v>44615</v>
      </c>
      <c r="AL251" s="1704">
        <f t="shared" si="140"/>
        <v>44631</v>
      </c>
      <c r="AM251" s="1704">
        <f t="shared" si="140"/>
        <v>44635</v>
      </c>
      <c r="AN251" s="1704">
        <f t="shared" si="140"/>
        <v>44636</v>
      </c>
      <c r="AO251" s="1497">
        <f t="shared" si="141"/>
        <v>44450</v>
      </c>
      <c r="AP251" s="1444">
        <v>30780</v>
      </c>
      <c r="AQ251" s="1443">
        <v>44755</v>
      </c>
      <c r="AR251" s="1424">
        <f>VLOOKUP(AP251,Schedule!$B$2:$F$14923,5,0)</f>
        <v>44755</v>
      </c>
      <c r="AS251" s="1424">
        <f t="shared" si="142"/>
        <v>45120</v>
      </c>
      <c r="AZ251" s="1739"/>
    </row>
    <row r="252" spans="1:52" s="1382" customFormat="1" ht="31.5" customHeight="1" thickBot="1">
      <c r="A252" s="1781"/>
      <c r="B252" s="1489">
        <f t="shared" si="135"/>
        <v>31</v>
      </c>
      <c r="C252" s="1490" t="str">
        <f t="shared" si="136"/>
        <v>У_С</v>
      </c>
      <c r="D252" s="1561" t="str">
        <f t="shared" si="115"/>
        <v>31У_С</v>
      </c>
      <c r="E252" s="1606" t="s">
        <v>608</v>
      </c>
      <c r="F252" s="1575" t="s">
        <v>116</v>
      </c>
      <c r="G252"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52" s="1600" t="s">
        <v>609</v>
      </c>
      <c r="I252" s="1718" t="str">
        <f t="shared" si="138"/>
        <v>2-х этапный ЗЗП, с ПС</v>
      </c>
      <c r="J252" s="1704">
        <f t="shared" si="138"/>
        <v>44051</v>
      </c>
      <c r="K252" s="1704">
        <f t="shared" si="138"/>
        <v>44078</v>
      </c>
      <c r="L252" s="1704">
        <f t="shared" si="138"/>
        <v>44127</v>
      </c>
      <c r="M252" s="1704">
        <f t="shared" si="138"/>
        <v>44256</v>
      </c>
      <c r="N252" s="1704">
        <f t="shared" si="138"/>
        <v>44284</v>
      </c>
      <c r="O252" s="1704">
        <f t="shared" si="138"/>
        <v>44284</v>
      </c>
      <c r="P252" s="1704">
        <f t="shared" si="138"/>
        <v>44368</v>
      </c>
      <c r="Q252" s="1704">
        <f t="shared" si="138"/>
        <v>44398</v>
      </c>
      <c r="R252" s="1704">
        <f t="shared" si="138"/>
        <v>44398</v>
      </c>
      <c r="S252" s="1704">
        <f t="shared" si="139"/>
        <v>44397</v>
      </c>
      <c r="T252" s="1704">
        <f t="shared" si="139"/>
        <v>44397</v>
      </c>
      <c r="U252" s="1704">
        <f t="shared" si="139"/>
        <v>44418</v>
      </c>
      <c r="V252" s="1704">
        <f t="shared" si="139"/>
        <v>44425</v>
      </c>
      <c r="W252" s="1704">
        <f t="shared" si="139"/>
        <v>44428</v>
      </c>
      <c r="X252" s="1704">
        <f t="shared" si="139"/>
        <v>44433</v>
      </c>
      <c r="Y252" s="1704">
        <f t="shared" si="139"/>
        <v>44458</v>
      </c>
      <c r="Z252" s="1704">
        <f t="shared" si="139"/>
        <v>44478</v>
      </c>
      <c r="AA252" s="1704">
        <f t="shared" si="139"/>
        <v>44505</v>
      </c>
      <c r="AB252" s="1704">
        <f t="shared" si="139"/>
        <v>44510</v>
      </c>
      <c r="AC252" s="1704">
        <f t="shared" si="140"/>
        <v>44524</v>
      </c>
      <c r="AD252" s="1704">
        <f t="shared" si="140"/>
        <v>44545</v>
      </c>
      <c r="AE252" s="1704">
        <f t="shared" si="140"/>
        <v>44552</v>
      </c>
      <c r="AF252" s="1704">
        <f t="shared" si="140"/>
        <v>44557</v>
      </c>
      <c r="AG252" s="1704">
        <f t="shared" si="140"/>
        <v>44560</v>
      </c>
      <c r="AH252" s="1704">
        <f t="shared" si="140"/>
        <v>44585</v>
      </c>
      <c r="AI252" s="1704">
        <f t="shared" si="140"/>
        <v>44605</v>
      </c>
      <c r="AJ252" s="1704">
        <f t="shared" si="140"/>
        <v>44605</v>
      </c>
      <c r="AK252" s="1704">
        <f t="shared" si="140"/>
        <v>44615</v>
      </c>
      <c r="AL252" s="1704">
        <f t="shared" si="140"/>
        <v>44631</v>
      </c>
      <c r="AM252" s="1704">
        <f t="shared" si="140"/>
        <v>44635</v>
      </c>
      <c r="AN252" s="1704">
        <f t="shared" si="140"/>
        <v>44636</v>
      </c>
      <c r="AO252" s="1497">
        <f t="shared" si="141"/>
        <v>44450</v>
      </c>
      <c r="AP252" s="1444">
        <v>14450</v>
      </c>
      <c r="AQ252" s="1443">
        <v>45398</v>
      </c>
      <c r="AR252" s="1424">
        <f>VLOOKUP(AP252,Schedule!$B$2:$F$14923,5,0)</f>
        <v>45293</v>
      </c>
      <c r="AS252" s="1424">
        <f t="shared" si="142"/>
        <v>45658</v>
      </c>
      <c r="AZ252" s="1739"/>
    </row>
    <row r="253" spans="1:52" s="1382" customFormat="1" ht="31.5" customHeight="1" thickBot="1">
      <c r="A253" s="1781"/>
      <c r="B253" s="1489">
        <f t="shared" si="135"/>
        <v>31</v>
      </c>
      <c r="C253" s="1490" t="str">
        <f t="shared" si="136"/>
        <v>У_С</v>
      </c>
      <c r="D253" s="1561" t="str">
        <f t="shared" si="115"/>
        <v>31У_С</v>
      </c>
      <c r="E253" s="1606" t="s">
        <v>610</v>
      </c>
      <c r="F253" s="1575" t="s">
        <v>116</v>
      </c>
      <c r="G253"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53" s="1600" t="s">
        <v>611</v>
      </c>
      <c r="I253" s="1718" t="str">
        <f t="shared" ref="I253:R262" si="143">I$242</f>
        <v>2-х этапный ЗЗП, с ПС</v>
      </c>
      <c r="J253" s="1704">
        <f t="shared" si="143"/>
        <v>44051</v>
      </c>
      <c r="K253" s="1704">
        <f t="shared" si="143"/>
        <v>44078</v>
      </c>
      <c r="L253" s="1704">
        <f t="shared" si="143"/>
        <v>44127</v>
      </c>
      <c r="M253" s="1704">
        <f t="shared" si="143"/>
        <v>44256</v>
      </c>
      <c r="N253" s="1704">
        <f t="shared" si="143"/>
        <v>44284</v>
      </c>
      <c r="O253" s="1704">
        <f t="shared" si="143"/>
        <v>44284</v>
      </c>
      <c r="P253" s="1704">
        <f t="shared" si="143"/>
        <v>44368</v>
      </c>
      <c r="Q253" s="1704">
        <f t="shared" si="143"/>
        <v>44398</v>
      </c>
      <c r="R253" s="1704">
        <f t="shared" si="143"/>
        <v>44398</v>
      </c>
      <c r="S253" s="1704">
        <f t="shared" ref="S253:AB262" si="144">S$242</f>
        <v>44397</v>
      </c>
      <c r="T253" s="1704">
        <f t="shared" si="144"/>
        <v>44397</v>
      </c>
      <c r="U253" s="1704">
        <f t="shared" si="144"/>
        <v>44418</v>
      </c>
      <c r="V253" s="1704">
        <f t="shared" si="144"/>
        <v>44425</v>
      </c>
      <c r="W253" s="1704">
        <f t="shared" si="144"/>
        <v>44428</v>
      </c>
      <c r="X253" s="1704">
        <f t="shared" si="144"/>
        <v>44433</v>
      </c>
      <c r="Y253" s="1704">
        <f t="shared" si="144"/>
        <v>44458</v>
      </c>
      <c r="Z253" s="1704">
        <f t="shared" si="144"/>
        <v>44478</v>
      </c>
      <c r="AA253" s="1704">
        <f t="shared" si="144"/>
        <v>44505</v>
      </c>
      <c r="AB253" s="1704">
        <f t="shared" si="144"/>
        <v>44510</v>
      </c>
      <c r="AC253" s="1704">
        <f t="shared" ref="AC253:AN262" si="145">AC$242</f>
        <v>44524</v>
      </c>
      <c r="AD253" s="1704">
        <f t="shared" si="145"/>
        <v>44545</v>
      </c>
      <c r="AE253" s="1704">
        <f t="shared" si="145"/>
        <v>44552</v>
      </c>
      <c r="AF253" s="1704">
        <f t="shared" si="145"/>
        <v>44557</v>
      </c>
      <c r="AG253" s="1704">
        <f t="shared" si="145"/>
        <v>44560</v>
      </c>
      <c r="AH253" s="1704">
        <f t="shared" si="145"/>
        <v>44585</v>
      </c>
      <c r="AI253" s="1704">
        <f t="shared" si="145"/>
        <v>44605</v>
      </c>
      <c r="AJ253" s="1704">
        <f t="shared" si="145"/>
        <v>44605</v>
      </c>
      <c r="AK253" s="1704">
        <f t="shared" si="145"/>
        <v>44615</v>
      </c>
      <c r="AL253" s="1704">
        <f t="shared" si="145"/>
        <v>44631</v>
      </c>
      <c r="AM253" s="1704">
        <f t="shared" si="145"/>
        <v>44635</v>
      </c>
      <c r="AN253" s="1704">
        <f t="shared" si="145"/>
        <v>44636</v>
      </c>
      <c r="AO253" s="1497">
        <f t="shared" si="141"/>
        <v>44450</v>
      </c>
      <c r="AP253" s="1444">
        <v>32021</v>
      </c>
      <c r="AQ253" s="1443">
        <v>45835</v>
      </c>
      <c r="AR253" s="1424">
        <f>VLOOKUP(AP253,Schedule!$B$2:$F$14923,5,0)</f>
        <v>45842</v>
      </c>
      <c r="AS253" s="1424">
        <f t="shared" si="142"/>
        <v>46207</v>
      </c>
      <c r="AZ253" s="1739"/>
    </row>
    <row r="254" spans="1:52" s="1382" customFormat="1" ht="31.5" customHeight="1" thickBot="1">
      <c r="A254" s="1781"/>
      <c r="B254" s="1489">
        <f t="shared" si="135"/>
        <v>31</v>
      </c>
      <c r="C254" s="1490" t="str">
        <f t="shared" si="136"/>
        <v>У_С</v>
      </c>
      <c r="D254" s="1561" t="str">
        <f t="shared" si="115"/>
        <v>31У_С</v>
      </c>
      <c r="E254" s="1606" t="s">
        <v>612</v>
      </c>
      <c r="F254" s="1575" t="s">
        <v>116</v>
      </c>
      <c r="G254"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54" s="1600" t="s">
        <v>613</v>
      </c>
      <c r="I254" s="1718" t="str">
        <f t="shared" si="143"/>
        <v>2-х этапный ЗЗП, с ПС</v>
      </c>
      <c r="J254" s="1704">
        <f t="shared" si="143"/>
        <v>44051</v>
      </c>
      <c r="K254" s="1704">
        <f t="shared" si="143"/>
        <v>44078</v>
      </c>
      <c r="L254" s="1704">
        <f t="shared" si="143"/>
        <v>44127</v>
      </c>
      <c r="M254" s="1704">
        <f t="shared" si="143"/>
        <v>44256</v>
      </c>
      <c r="N254" s="1704">
        <f t="shared" si="143"/>
        <v>44284</v>
      </c>
      <c r="O254" s="1704">
        <f t="shared" si="143"/>
        <v>44284</v>
      </c>
      <c r="P254" s="1704">
        <f t="shared" si="143"/>
        <v>44368</v>
      </c>
      <c r="Q254" s="1704">
        <f t="shared" si="143"/>
        <v>44398</v>
      </c>
      <c r="R254" s="1704">
        <f t="shared" si="143"/>
        <v>44398</v>
      </c>
      <c r="S254" s="1704">
        <f t="shared" si="144"/>
        <v>44397</v>
      </c>
      <c r="T254" s="1704">
        <f t="shared" si="144"/>
        <v>44397</v>
      </c>
      <c r="U254" s="1704">
        <f t="shared" si="144"/>
        <v>44418</v>
      </c>
      <c r="V254" s="1704">
        <f t="shared" si="144"/>
        <v>44425</v>
      </c>
      <c r="W254" s="1704">
        <f t="shared" si="144"/>
        <v>44428</v>
      </c>
      <c r="X254" s="1704">
        <f t="shared" si="144"/>
        <v>44433</v>
      </c>
      <c r="Y254" s="1704">
        <f t="shared" si="144"/>
        <v>44458</v>
      </c>
      <c r="Z254" s="1704">
        <f t="shared" si="144"/>
        <v>44478</v>
      </c>
      <c r="AA254" s="1704">
        <f t="shared" si="144"/>
        <v>44505</v>
      </c>
      <c r="AB254" s="1704">
        <f t="shared" si="144"/>
        <v>44510</v>
      </c>
      <c r="AC254" s="1704">
        <f t="shared" si="145"/>
        <v>44524</v>
      </c>
      <c r="AD254" s="1704">
        <f t="shared" si="145"/>
        <v>44545</v>
      </c>
      <c r="AE254" s="1704">
        <f t="shared" si="145"/>
        <v>44552</v>
      </c>
      <c r="AF254" s="1704">
        <f t="shared" si="145"/>
        <v>44557</v>
      </c>
      <c r="AG254" s="1704">
        <f t="shared" si="145"/>
        <v>44560</v>
      </c>
      <c r="AH254" s="1704">
        <f t="shared" si="145"/>
        <v>44585</v>
      </c>
      <c r="AI254" s="1704">
        <f t="shared" si="145"/>
        <v>44605</v>
      </c>
      <c r="AJ254" s="1704">
        <f t="shared" si="145"/>
        <v>44605</v>
      </c>
      <c r="AK254" s="1704">
        <f t="shared" si="145"/>
        <v>44615</v>
      </c>
      <c r="AL254" s="1704">
        <f t="shared" si="145"/>
        <v>44631</v>
      </c>
      <c r="AM254" s="1704">
        <f t="shared" si="145"/>
        <v>44635</v>
      </c>
      <c r="AN254" s="1704">
        <f t="shared" si="145"/>
        <v>44636</v>
      </c>
      <c r="AO254" s="1497">
        <f t="shared" si="141"/>
        <v>44450</v>
      </c>
      <c r="AP254" s="1444">
        <v>15545</v>
      </c>
      <c r="AQ254" s="1443">
        <v>44977</v>
      </c>
      <c r="AR254" s="1424">
        <f>VLOOKUP(AP254,Schedule!$B$2:$F$14923,5,0)</f>
        <v>44811</v>
      </c>
      <c r="AS254" s="1424">
        <f t="shared" si="142"/>
        <v>45176</v>
      </c>
      <c r="AZ254" s="1739"/>
    </row>
    <row r="255" spans="1:52" s="1382" customFormat="1" ht="31.5" customHeight="1" thickBot="1">
      <c r="A255" s="1781"/>
      <c r="B255" s="1489">
        <f t="shared" si="135"/>
        <v>31</v>
      </c>
      <c r="C255" s="1490" t="str">
        <f t="shared" si="136"/>
        <v>У_С</v>
      </c>
      <c r="D255" s="1561" t="str">
        <f t="shared" si="115"/>
        <v>31У_С</v>
      </c>
      <c r="E255" s="1606" t="s">
        <v>614</v>
      </c>
      <c r="F255" s="1575" t="s">
        <v>116</v>
      </c>
      <c r="G255"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55" s="1600" t="s">
        <v>615</v>
      </c>
      <c r="I255" s="1718" t="str">
        <f t="shared" si="143"/>
        <v>2-х этапный ЗЗП, с ПС</v>
      </c>
      <c r="J255" s="1704">
        <f t="shared" si="143"/>
        <v>44051</v>
      </c>
      <c r="K255" s="1704">
        <f t="shared" si="143"/>
        <v>44078</v>
      </c>
      <c r="L255" s="1704">
        <f t="shared" si="143"/>
        <v>44127</v>
      </c>
      <c r="M255" s="1704">
        <f t="shared" si="143"/>
        <v>44256</v>
      </c>
      <c r="N255" s="1704">
        <f t="shared" si="143"/>
        <v>44284</v>
      </c>
      <c r="O255" s="1704">
        <f t="shared" si="143"/>
        <v>44284</v>
      </c>
      <c r="P255" s="1704">
        <f t="shared" si="143"/>
        <v>44368</v>
      </c>
      <c r="Q255" s="1704">
        <f t="shared" si="143"/>
        <v>44398</v>
      </c>
      <c r="R255" s="1704">
        <f t="shared" si="143"/>
        <v>44398</v>
      </c>
      <c r="S255" s="1704">
        <f t="shared" si="144"/>
        <v>44397</v>
      </c>
      <c r="T255" s="1704">
        <f t="shared" si="144"/>
        <v>44397</v>
      </c>
      <c r="U255" s="1704">
        <f t="shared" si="144"/>
        <v>44418</v>
      </c>
      <c r="V255" s="1704">
        <f t="shared" si="144"/>
        <v>44425</v>
      </c>
      <c r="W255" s="1704">
        <f t="shared" si="144"/>
        <v>44428</v>
      </c>
      <c r="X255" s="1704">
        <f t="shared" si="144"/>
        <v>44433</v>
      </c>
      <c r="Y255" s="1704">
        <f t="shared" si="144"/>
        <v>44458</v>
      </c>
      <c r="Z255" s="1704">
        <f t="shared" si="144"/>
        <v>44478</v>
      </c>
      <c r="AA255" s="1704">
        <f t="shared" si="144"/>
        <v>44505</v>
      </c>
      <c r="AB255" s="1704">
        <f t="shared" si="144"/>
        <v>44510</v>
      </c>
      <c r="AC255" s="1704">
        <f t="shared" si="145"/>
        <v>44524</v>
      </c>
      <c r="AD255" s="1704">
        <f t="shared" si="145"/>
        <v>44545</v>
      </c>
      <c r="AE255" s="1704">
        <f t="shared" si="145"/>
        <v>44552</v>
      </c>
      <c r="AF255" s="1704">
        <f t="shared" si="145"/>
        <v>44557</v>
      </c>
      <c r="AG255" s="1704">
        <f t="shared" si="145"/>
        <v>44560</v>
      </c>
      <c r="AH255" s="1704">
        <f t="shared" si="145"/>
        <v>44585</v>
      </c>
      <c r="AI255" s="1704">
        <f t="shared" si="145"/>
        <v>44605</v>
      </c>
      <c r="AJ255" s="1704">
        <f t="shared" si="145"/>
        <v>44605</v>
      </c>
      <c r="AK255" s="1704">
        <f t="shared" si="145"/>
        <v>44615</v>
      </c>
      <c r="AL255" s="1704">
        <f t="shared" si="145"/>
        <v>44631</v>
      </c>
      <c r="AM255" s="1704">
        <f t="shared" si="145"/>
        <v>44635</v>
      </c>
      <c r="AN255" s="1704">
        <f t="shared" si="145"/>
        <v>44636</v>
      </c>
      <c r="AO255" s="1497">
        <f t="shared" si="141"/>
        <v>44450</v>
      </c>
      <c r="AP255" s="1444">
        <v>15700</v>
      </c>
      <c r="AQ255" s="1443">
        <v>44977</v>
      </c>
      <c r="AR255" s="1424">
        <f>VLOOKUP(AP255,Schedule!$B$2:$F$14923,5,0)</f>
        <v>44811</v>
      </c>
      <c r="AS255" s="1424">
        <f t="shared" si="142"/>
        <v>45176</v>
      </c>
      <c r="AZ255" s="1739"/>
    </row>
    <row r="256" spans="1:52" s="1382" customFormat="1" ht="31.5" customHeight="1" thickBot="1">
      <c r="A256" s="1781"/>
      <c r="B256" s="1489">
        <f t="shared" si="135"/>
        <v>31</v>
      </c>
      <c r="C256" s="1490" t="str">
        <f t="shared" si="136"/>
        <v>У_С</v>
      </c>
      <c r="D256" s="1561" t="str">
        <f t="shared" si="115"/>
        <v>31У_С</v>
      </c>
      <c r="E256" s="1606" t="s">
        <v>616</v>
      </c>
      <c r="F256" s="1575" t="s">
        <v>116</v>
      </c>
      <c r="G256"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56" s="1600" t="s">
        <v>617</v>
      </c>
      <c r="I256" s="1718" t="str">
        <f t="shared" si="143"/>
        <v>2-х этапный ЗЗП, с ПС</v>
      </c>
      <c r="J256" s="1704">
        <f t="shared" si="143"/>
        <v>44051</v>
      </c>
      <c r="K256" s="1704">
        <f t="shared" si="143"/>
        <v>44078</v>
      </c>
      <c r="L256" s="1704">
        <f t="shared" si="143"/>
        <v>44127</v>
      </c>
      <c r="M256" s="1704">
        <f t="shared" si="143"/>
        <v>44256</v>
      </c>
      <c r="N256" s="1704">
        <f t="shared" si="143"/>
        <v>44284</v>
      </c>
      <c r="O256" s="1704">
        <f t="shared" si="143"/>
        <v>44284</v>
      </c>
      <c r="P256" s="1704">
        <f t="shared" si="143"/>
        <v>44368</v>
      </c>
      <c r="Q256" s="1704">
        <f t="shared" si="143"/>
        <v>44398</v>
      </c>
      <c r="R256" s="1704">
        <f t="shared" si="143"/>
        <v>44398</v>
      </c>
      <c r="S256" s="1704">
        <f t="shared" si="144"/>
        <v>44397</v>
      </c>
      <c r="T256" s="1704">
        <f t="shared" si="144"/>
        <v>44397</v>
      </c>
      <c r="U256" s="1704">
        <f t="shared" si="144"/>
        <v>44418</v>
      </c>
      <c r="V256" s="1704">
        <f t="shared" si="144"/>
        <v>44425</v>
      </c>
      <c r="W256" s="1704">
        <f t="shared" si="144"/>
        <v>44428</v>
      </c>
      <c r="X256" s="1704">
        <f t="shared" si="144"/>
        <v>44433</v>
      </c>
      <c r="Y256" s="1704">
        <f t="shared" si="144"/>
        <v>44458</v>
      </c>
      <c r="Z256" s="1704">
        <f t="shared" si="144"/>
        <v>44478</v>
      </c>
      <c r="AA256" s="1704">
        <f t="shared" si="144"/>
        <v>44505</v>
      </c>
      <c r="AB256" s="1704">
        <f t="shared" si="144"/>
        <v>44510</v>
      </c>
      <c r="AC256" s="1704">
        <f t="shared" si="145"/>
        <v>44524</v>
      </c>
      <c r="AD256" s="1704">
        <f t="shared" si="145"/>
        <v>44545</v>
      </c>
      <c r="AE256" s="1704">
        <f t="shared" si="145"/>
        <v>44552</v>
      </c>
      <c r="AF256" s="1704">
        <f t="shared" si="145"/>
        <v>44557</v>
      </c>
      <c r="AG256" s="1704">
        <f t="shared" si="145"/>
        <v>44560</v>
      </c>
      <c r="AH256" s="1704">
        <f t="shared" si="145"/>
        <v>44585</v>
      </c>
      <c r="AI256" s="1704">
        <f t="shared" si="145"/>
        <v>44605</v>
      </c>
      <c r="AJ256" s="1704">
        <f t="shared" si="145"/>
        <v>44605</v>
      </c>
      <c r="AK256" s="1704">
        <f t="shared" si="145"/>
        <v>44615</v>
      </c>
      <c r="AL256" s="1704">
        <f t="shared" si="145"/>
        <v>44631</v>
      </c>
      <c r="AM256" s="1704">
        <f t="shared" si="145"/>
        <v>44635</v>
      </c>
      <c r="AN256" s="1704">
        <f t="shared" si="145"/>
        <v>44636</v>
      </c>
      <c r="AO256" s="1497">
        <f t="shared" si="141"/>
        <v>44450</v>
      </c>
      <c r="AP256" s="1444">
        <v>15879</v>
      </c>
      <c r="AQ256" s="1443">
        <v>44977</v>
      </c>
      <c r="AR256" s="1424">
        <f>VLOOKUP(AP256,Schedule!$B$2:$F$14923,5,0)</f>
        <v>44811</v>
      </c>
      <c r="AS256" s="1424">
        <f t="shared" si="142"/>
        <v>45176</v>
      </c>
      <c r="AZ256" s="1739"/>
    </row>
    <row r="257" spans="1:52" s="1382" customFormat="1" ht="31.5" customHeight="1" thickBot="1">
      <c r="A257" s="1781"/>
      <c r="B257" s="1489">
        <f t="shared" si="135"/>
        <v>31</v>
      </c>
      <c r="C257" s="1490" t="str">
        <f t="shared" si="136"/>
        <v>У_С</v>
      </c>
      <c r="D257" s="1561" t="str">
        <f t="shared" si="115"/>
        <v>31У_С</v>
      </c>
      <c r="E257" s="1606" t="s">
        <v>618</v>
      </c>
      <c r="F257" s="1575" t="s">
        <v>116</v>
      </c>
      <c r="G257"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57" s="1600" t="s">
        <v>619</v>
      </c>
      <c r="I257" s="1718" t="str">
        <f t="shared" si="143"/>
        <v>2-х этапный ЗЗП, с ПС</v>
      </c>
      <c r="J257" s="1704">
        <f t="shared" si="143"/>
        <v>44051</v>
      </c>
      <c r="K257" s="1704">
        <f t="shared" si="143"/>
        <v>44078</v>
      </c>
      <c r="L257" s="1704">
        <f t="shared" si="143"/>
        <v>44127</v>
      </c>
      <c r="M257" s="1704">
        <f t="shared" si="143"/>
        <v>44256</v>
      </c>
      <c r="N257" s="1704">
        <f t="shared" si="143"/>
        <v>44284</v>
      </c>
      <c r="O257" s="1704">
        <f t="shared" si="143"/>
        <v>44284</v>
      </c>
      <c r="P257" s="1704">
        <f t="shared" si="143"/>
        <v>44368</v>
      </c>
      <c r="Q257" s="1704">
        <f t="shared" si="143"/>
        <v>44398</v>
      </c>
      <c r="R257" s="1704">
        <f t="shared" si="143"/>
        <v>44398</v>
      </c>
      <c r="S257" s="1704">
        <f t="shared" si="144"/>
        <v>44397</v>
      </c>
      <c r="T257" s="1704">
        <f t="shared" si="144"/>
        <v>44397</v>
      </c>
      <c r="U257" s="1704">
        <f t="shared" si="144"/>
        <v>44418</v>
      </c>
      <c r="V257" s="1704">
        <f t="shared" si="144"/>
        <v>44425</v>
      </c>
      <c r="W257" s="1704">
        <f t="shared" si="144"/>
        <v>44428</v>
      </c>
      <c r="X257" s="1704">
        <f t="shared" si="144"/>
        <v>44433</v>
      </c>
      <c r="Y257" s="1704">
        <f t="shared" si="144"/>
        <v>44458</v>
      </c>
      <c r="Z257" s="1704">
        <f t="shared" si="144"/>
        <v>44478</v>
      </c>
      <c r="AA257" s="1704">
        <f t="shared" si="144"/>
        <v>44505</v>
      </c>
      <c r="AB257" s="1704">
        <f t="shared" si="144"/>
        <v>44510</v>
      </c>
      <c r="AC257" s="1704">
        <f t="shared" si="145"/>
        <v>44524</v>
      </c>
      <c r="AD257" s="1704">
        <f t="shared" si="145"/>
        <v>44545</v>
      </c>
      <c r="AE257" s="1704">
        <f t="shared" si="145"/>
        <v>44552</v>
      </c>
      <c r="AF257" s="1704">
        <f t="shared" si="145"/>
        <v>44557</v>
      </c>
      <c r="AG257" s="1704">
        <f t="shared" si="145"/>
        <v>44560</v>
      </c>
      <c r="AH257" s="1704">
        <f t="shared" si="145"/>
        <v>44585</v>
      </c>
      <c r="AI257" s="1704">
        <f t="shared" si="145"/>
        <v>44605</v>
      </c>
      <c r="AJ257" s="1704">
        <f t="shared" si="145"/>
        <v>44605</v>
      </c>
      <c r="AK257" s="1704">
        <f t="shared" si="145"/>
        <v>44615</v>
      </c>
      <c r="AL257" s="1704">
        <f t="shared" si="145"/>
        <v>44631</v>
      </c>
      <c r="AM257" s="1704">
        <f t="shared" si="145"/>
        <v>44635</v>
      </c>
      <c r="AN257" s="1704">
        <f t="shared" si="145"/>
        <v>44636</v>
      </c>
      <c r="AO257" s="1497">
        <f t="shared" si="141"/>
        <v>44450</v>
      </c>
      <c r="AP257" s="1444">
        <v>16040</v>
      </c>
      <c r="AQ257" s="1443">
        <v>44977</v>
      </c>
      <c r="AR257" s="1424">
        <f>VLOOKUP(AP257,Schedule!$B$2:$F$14923,5,0)</f>
        <v>44811</v>
      </c>
      <c r="AS257" s="1424">
        <f t="shared" si="142"/>
        <v>45176</v>
      </c>
      <c r="AZ257" s="1739"/>
    </row>
    <row r="258" spans="1:52" s="1382" customFormat="1" ht="31.5" customHeight="1" thickBot="1">
      <c r="A258" s="1781"/>
      <c r="B258" s="1489">
        <f t="shared" si="135"/>
        <v>31</v>
      </c>
      <c r="C258" s="1490" t="str">
        <f t="shared" si="136"/>
        <v>У_С</v>
      </c>
      <c r="D258" s="1561" t="str">
        <f t="shared" si="115"/>
        <v>31У_С</v>
      </c>
      <c r="E258" s="1606" t="s">
        <v>620</v>
      </c>
      <c r="F258" s="1575" t="s">
        <v>116</v>
      </c>
      <c r="G258"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58" s="1600" t="s">
        <v>621</v>
      </c>
      <c r="I258" s="1718" t="str">
        <f t="shared" si="143"/>
        <v>2-х этапный ЗЗП, с ПС</v>
      </c>
      <c r="J258" s="1704">
        <f t="shared" si="143"/>
        <v>44051</v>
      </c>
      <c r="K258" s="1704">
        <f t="shared" si="143"/>
        <v>44078</v>
      </c>
      <c r="L258" s="1704">
        <f t="shared" si="143"/>
        <v>44127</v>
      </c>
      <c r="M258" s="1704">
        <f t="shared" si="143"/>
        <v>44256</v>
      </c>
      <c r="N258" s="1704">
        <f t="shared" si="143"/>
        <v>44284</v>
      </c>
      <c r="O258" s="1704">
        <f t="shared" si="143"/>
        <v>44284</v>
      </c>
      <c r="P258" s="1704">
        <f t="shared" si="143"/>
        <v>44368</v>
      </c>
      <c r="Q258" s="1704">
        <f t="shared" si="143"/>
        <v>44398</v>
      </c>
      <c r="R258" s="1704">
        <f t="shared" si="143"/>
        <v>44398</v>
      </c>
      <c r="S258" s="1704">
        <f t="shared" si="144"/>
        <v>44397</v>
      </c>
      <c r="T258" s="1704">
        <f t="shared" si="144"/>
        <v>44397</v>
      </c>
      <c r="U258" s="1704">
        <f t="shared" si="144"/>
        <v>44418</v>
      </c>
      <c r="V258" s="1704">
        <f t="shared" si="144"/>
        <v>44425</v>
      </c>
      <c r="W258" s="1704">
        <f t="shared" si="144"/>
        <v>44428</v>
      </c>
      <c r="X258" s="1704">
        <f t="shared" si="144"/>
        <v>44433</v>
      </c>
      <c r="Y258" s="1704">
        <f t="shared" si="144"/>
        <v>44458</v>
      </c>
      <c r="Z258" s="1704">
        <f t="shared" si="144"/>
        <v>44478</v>
      </c>
      <c r="AA258" s="1704">
        <f t="shared" si="144"/>
        <v>44505</v>
      </c>
      <c r="AB258" s="1704">
        <f t="shared" si="144"/>
        <v>44510</v>
      </c>
      <c r="AC258" s="1704">
        <f t="shared" si="145"/>
        <v>44524</v>
      </c>
      <c r="AD258" s="1704">
        <f t="shared" si="145"/>
        <v>44545</v>
      </c>
      <c r="AE258" s="1704">
        <f t="shared" si="145"/>
        <v>44552</v>
      </c>
      <c r="AF258" s="1704">
        <f t="shared" si="145"/>
        <v>44557</v>
      </c>
      <c r="AG258" s="1704">
        <f t="shared" si="145"/>
        <v>44560</v>
      </c>
      <c r="AH258" s="1704">
        <f t="shared" si="145"/>
        <v>44585</v>
      </c>
      <c r="AI258" s="1704">
        <f t="shared" si="145"/>
        <v>44605</v>
      </c>
      <c r="AJ258" s="1704">
        <f t="shared" si="145"/>
        <v>44605</v>
      </c>
      <c r="AK258" s="1704">
        <f t="shared" si="145"/>
        <v>44615</v>
      </c>
      <c r="AL258" s="1704">
        <f t="shared" si="145"/>
        <v>44631</v>
      </c>
      <c r="AM258" s="1704">
        <f t="shared" si="145"/>
        <v>44635</v>
      </c>
      <c r="AN258" s="1704">
        <f t="shared" si="145"/>
        <v>44636</v>
      </c>
      <c r="AO258" s="1497">
        <f t="shared" si="141"/>
        <v>44450</v>
      </c>
      <c r="AP258" s="1444">
        <v>32867</v>
      </c>
      <c r="AQ258" s="1443">
        <v>45835</v>
      </c>
      <c r="AR258" s="1424">
        <f>VLOOKUP(AP258,Schedule!$B$2:$F$14923,5,0)</f>
        <v>45842</v>
      </c>
      <c r="AS258" s="1424">
        <f t="shared" si="142"/>
        <v>46207</v>
      </c>
      <c r="AZ258" s="1739"/>
    </row>
    <row r="259" spans="1:52" s="1382" customFormat="1" ht="31.5" customHeight="1" thickBot="1">
      <c r="A259" s="1781"/>
      <c r="B259" s="1489">
        <f t="shared" si="135"/>
        <v>31</v>
      </c>
      <c r="C259" s="1490" t="str">
        <f t="shared" si="136"/>
        <v>У_С</v>
      </c>
      <c r="D259" s="1561" t="str">
        <f t="shared" si="115"/>
        <v>31У_С</v>
      </c>
      <c r="E259" s="1606" t="s">
        <v>622</v>
      </c>
      <c r="F259" s="1575" t="s">
        <v>116</v>
      </c>
      <c r="G259"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59" s="1600" t="s">
        <v>623</v>
      </c>
      <c r="I259" s="1718" t="str">
        <f t="shared" si="143"/>
        <v>2-х этапный ЗЗП, с ПС</v>
      </c>
      <c r="J259" s="1704">
        <f t="shared" si="143"/>
        <v>44051</v>
      </c>
      <c r="K259" s="1704">
        <f t="shared" si="143"/>
        <v>44078</v>
      </c>
      <c r="L259" s="1704">
        <f t="shared" si="143"/>
        <v>44127</v>
      </c>
      <c r="M259" s="1704">
        <f t="shared" si="143"/>
        <v>44256</v>
      </c>
      <c r="N259" s="1704">
        <f t="shared" si="143"/>
        <v>44284</v>
      </c>
      <c r="O259" s="1704">
        <f t="shared" si="143"/>
        <v>44284</v>
      </c>
      <c r="P259" s="1704">
        <f t="shared" si="143"/>
        <v>44368</v>
      </c>
      <c r="Q259" s="1704">
        <f t="shared" si="143"/>
        <v>44398</v>
      </c>
      <c r="R259" s="1704">
        <f t="shared" si="143"/>
        <v>44398</v>
      </c>
      <c r="S259" s="1704">
        <f t="shared" si="144"/>
        <v>44397</v>
      </c>
      <c r="T259" s="1704">
        <f t="shared" si="144"/>
        <v>44397</v>
      </c>
      <c r="U259" s="1704">
        <f t="shared" si="144"/>
        <v>44418</v>
      </c>
      <c r="V259" s="1704">
        <f t="shared" si="144"/>
        <v>44425</v>
      </c>
      <c r="W259" s="1704">
        <f t="shared" si="144"/>
        <v>44428</v>
      </c>
      <c r="X259" s="1704">
        <f t="shared" si="144"/>
        <v>44433</v>
      </c>
      <c r="Y259" s="1704">
        <f t="shared" si="144"/>
        <v>44458</v>
      </c>
      <c r="Z259" s="1704">
        <f t="shared" si="144"/>
        <v>44478</v>
      </c>
      <c r="AA259" s="1704">
        <f t="shared" si="144"/>
        <v>44505</v>
      </c>
      <c r="AB259" s="1704">
        <f t="shared" si="144"/>
        <v>44510</v>
      </c>
      <c r="AC259" s="1704">
        <f t="shared" si="145"/>
        <v>44524</v>
      </c>
      <c r="AD259" s="1704">
        <f t="shared" si="145"/>
        <v>44545</v>
      </c>
      <c r="AE259" s="1704">
        <f t="shared" si="145"/>
        <v>44552</v>
      </c>
      <c r="AF259" s="1704">
        <f t="shared" si="145"/>
        <v>44557</v>
      </c>
      <c r="AG259" s="1704">
        <f t="shared" si="145"/>
        <v>44560</v>
      </c>
      <c r="AH259" s="1704">
        <f t="shared" si="145"/>
        <v>44585</v>
      </c>
      <c r="AI259" s="1704">
        <f t="shared" si="145"/>
        <v>44605</v>
      </c>
      <c r="AJ259" s="1704">
        <f t="shared" si="145"/>
        <v>44605</v>
      </c>
      <c r="AK259" s="1704">
        <f t="shared" si="145"/>
        <v>44615</v>
      </c>
      <c r="AL259" s="1704">
        <f t="shared" si="145"/>
        <v>44631</v>
      </c>
      <c r="AM259" s="1704">
        <f t="shared" si="145"/>
        <v>44635</v>
      </c>
      <c r="AN259" s="1704">
        <f t="shared" si="145"/>
        <v>44636</v>
      </c>
      <c r="AO259" s="1497">
        <f t="shared" si="141"/>
        <v>44450</v>
      </c>
      <c r="AP259" s="1444">
        <v>33035</v>
      </c>
      <c r="AQ259" s="1443">
        <v>45865</v>
      </c>
      <c r="AR259" s="1424">
        <f>VLOOKUP(AP259,Schedule!$B$2:$F$14923,5,0)</f>
        <v>45872</v>
      </c>
      <c r="AS259" s="1424">
        <f t="shared" si="142"/>
        <v>46237</v>
      </c>
      <c r="AZ259" s="1739"/>
    </row>
    <row r="260" spans="1:52" s="1382" customFormat="1" ht="31.5" customHeight="1" thickBot="1">
      <c r="A260" s="1781"/>
      <c r="B260" s="1489">
        <f t="shared" si="135"/>
        <v>31</v>
      </c>
      <c r="C260" s="1490" t="str">
        <f t="shared" si="136"/>
        <v>У_С</v>
      </c>
      <c r="D260" s="1561" t="str">
        <f t="shared" si="115"/>
        <v>31У_С</v>
      </c>
      <c r="E260" s="1606" t="s">
        <v>624</v>
      </c>
      <c r="F260" s="1575" t="s">
        <v>116</v>
      </c>
      <c r="G260"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60" s="1600" t="s">
        <v>625</v>
      </c>
      <c r="I260" s="1718" t="str">
        <f t="shared" si="143"/>
        <v>2-х этапный ЗЗП, с ПС</v>
      </c>
      <c r="J260" s="1704">
        <f t="shared" si="143"/>
        <v>44051</v>
      </c>
      <c r="K260" s="1704">
        <f t="shared" si="143"/>
        <v>44078</v>
      </c>
      <c r="L260" s="1704">
        <f t="shared" si="143"/>
        <v>44127</v>
      </c>
      <c r="M260" s="1704">
        <f t="shared" si="143"/>
        <v>44256</v>
      </c>
      <c r="N260" s="1704">
        <f t="shared" si="143"/>
        <v>44284</v>
      </c>
      <c r="O260" s="1704">
        <f t="shared" si="143"/>
        <v>44284</v>
      </c>
      <c r="P260" s="1704">
        <f t="shared" si="143"/>
        <v>44368</v>
      </c>
      <c r="Q260" s="1704">
        <f t="shared" si="143"/>
        <v>44398</v>
      </c>
      <c r="R260" s="1704">
        <f t="shared" si="143"/>
        <v>44398</v>
      </c>
      <c r="S260" s="1704">
        <f t="shared" si="144"/>
        <v>44397</v>
      </c>
      <c r="T260" s="1704">
        <f t="shared" si="144"/>
        <v>44397</v>
      </c>
      <c r="U260" s="1704">
        <f t="shared" si="144"/>
        <v>44418</v>
      </c>
      <c r="V260" s="1704">
        <f t="shared" si="144"/>
        <v>44425</v>
      </c>
      <c r="W260" s="1704">
        <f t="shared" si="144"/>
        <v>44428</v>
      </c>
      <c r="X260" s="1704">
        <f t="shared" si="144"/>
        <v>44433</v>
      </c>
      <c r="Y260" s="1704">
        <f t="shared" si="144"/>
        <v>44458</v>
      </c>
      <c r="Z260" s="1704">
        <f t="shared" si="144"/>
        <v>44478</v>
      </c>
      <c r="AA260" s="1704">
        <f t="shared" si="144"/>
        <v>44505</v>
      </c>
      <c r="AB260" s="1704">
        <f t="shared" si="144"/>
        <v>44510</v>
      </c>
      <c r="AC260" s="1704">
        <f t="shared" si="145"/>
        <v>44524</v>
      </c>
      <c r="AD260" s="1704">
        <f t="shared" si="145"/>
        <v>44545</v>
      </c>
      <c r="AE260" s="1704">
        <f t="shared" si="145"/>
        <v>44552</v>
      </c>
      <c r="AF260" s="1704">
        <f t="shared" si="145"/>
        <v>44557</v>
      </c>
      <c r="AG260" s="1704">
        <f t="shared" si="145"/>
        <v>44560</v>
      </c>
      <c r="AH260" s="1704">
        <f t="shared" si="145"/>
        <v>44585</v>
      </c>
      <c r="AI260" s="1704">
        <f t="shared" si="145"/>
        <v>44605</v>
      </c>
      <c r="AJ260" s="1704">
        <f t="shared" si="145"/>
        <v>44605</v>
      </c>
      <c r="AK260" s="1704">
        <f t="shared" si="145"/>
        <v>44615</v>
      </c>
      <c r="AL260" s="1704">
        <f t="shared" si="145"/>
        <v>44631</v>
      </c>
      <c r="AM260" s="1704">
        <f t="shared" si="145"/>
        <v>44635</v>
      </c>
      <c r="AN260" s="1704">
        <f t="shared" si="145"/>
        <v>44636</v>
      </c>
      <c r="AO260" s="1497">
        <f t="shared" si="141"/>
        <v>44450</v>
      </c>
      <c r="AP260" s="1444">
        <v>33232</v>
      </c>
      <c r="AQ260" s="1443">
        <v>45865</v>
      </c>
      <c r="AR260" s="1424">
        <f>VLOOKUP(AP260,Schedule!$B$2:$F$14923,5,0)</f>
        <v>45872</v>
      </c>
      <c r="AS260" s="1424">
        <f t="shared" si="142"/>
        <v>46237</v>
      </c>
      <c r="AZ260" s="1739"/>
    </row>
    <row r="261" spans="1:52" s="1382" customFormat="1" ht="31.5" customHeight="1" thickBot="1">
      <c r="A261" s="1781"/>
      <c r="B261" s="1489">
        <f t="shared" si="135"/>
        <v>31</v>
      </c>
      <c r="C261" s="1490" t="str">
        <f t="shared" si="136"/>
        <v>У_С</v>
      </c>
      <c r="D261" s="1561" t="str">
        <f t="shared" si="115"/>
        <v>31У_С</v>
      </c>
      <c r="E261" s="1606" t="s">
        <v>626</v>
      </c>
      <c r="F261" s="1575" t="s">
        <v>116</v>
      </c>
      <c r="G261"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61" s="1600" t="s">
        <v>627</v>
      </c>
      <c r="I261" s="1718" t="str">
        <f t="shared" si="143"/>
        <v>2-х этапный ЗЗП, с ПС</v>
      </c>
      <c r="J261" s="1704">
        <f t="shared" si="143"/>
        <v>44051</v>
      </c>
      <c r="K261" s="1704">
        <f t="shared" si="143"/>
        <v>44078</v>
      </c>
      <c r="L261" s="1704">
        <f t="shared" si="143"/>
        <v>44127</v>
      </c>
      <c r="M261" s="1704">
        <f t="shared" si="143"/>
        <v>44256</v>
      </c>
      <c r="N261" s="1704">
        <f t="shared" si="143"/>
        <v>44284</v>
      </c>
      <c r="O261" s="1704">
        <f t="shared" si="143"/>
        <v>44284</v>
      </c>
      <c r="P261" s="1704">
        <f t="shared" si="143"/>
        <v>44368</v>
      </c>
      <c r="Q261" s="1704">
        <f t="shared" si="143"/>
        <v>44398</v>
      </c>
      <c r="R261" s="1704">
        <f t="shared" si="143"/>
        <v>44398</v>
      </c>
      <c r="S261" s="1704">
        <f t="shared" si="144"/>
        <v>44397</v>
      </c>
      <c r="T261" s="1704">
        <f t="shared" si="144"/>
        <v>44397</v>
      </c>
      <c r="U261" s="1704">
        <f t="shared" si="144"/>
        <v>44418</v>
      </c>
      <c r="V261" s="1704">
        <f t="shared" si="144"/>
        <v>44425</v>
      </c>
      <c r="W261" s="1704">
        <f t="shared" si="144"/>
        <v>44428</v>
      </c>
      <c r="X261" s="1704">
        <f t="shared" si="144"/>
        <v>44433</v>
      </c>
      <c r="Y261" s="1704">
        <f t="shared" si="144"/>
        <v>44458</v>
      </c>
      <c r="Z261" s="1704">
        <f t="shared" si="144"/>
        <v>44478</v>
      </c>
      <c r="AA261" s="1704">
        <f t="shared" si="144"/>
        <v>44505</v>
      </c>
      <c r="AB261" s="1704">
        <f t="shared" si="144"/>
        <v>44510</v>
      </c>
      <c r="AC261" s="1704">
        <f t="shared" si="145"/>
        <v>44524</v>
      </c>
      <c r="AD261" s="1704">
        <f t="shared" si="145"/>
        <v>44545</v>
      </c>
      <c r="AE261" s="1704">
        <f t="shared" si="145"/>
        <v>44552</v>
      </c>
      <c r="AF261" s="1704">
        <f t="shared" si="145"/>
        <v>44557</v>
      </c>
      <c r="AG261" s="1704">
        <f t="shared" si="145"/>
        <v>44560</v>
      </c>
      <c r="AH261" s="1704">
        <f t="shared" si="145"/>
        <v>44585</v>
      </c>
      <c r="AI261" s="1704">
        <f t="shared" si="145"/>
        <v>44605</v>
      </c>
      <c r="AJ261" s="1704">
        <f t="shared" si="145"/>
        <v>44605</v>
      </c>
      <c r="AK261" s="1704">
        <f t="shared" si="145"/>
        <v>44615</v>
      </c>
      <c r="AL261" s="1704">
        <f t="shared" si="145"/>
        <v>44631</v>
      </c>
      <c r="AM261" s="1704">
        <f t="shared" si="145"/>
        <v>44635</v>
      </c>
      <c r="AN261" s="1704">
        <f t="shared" si="145"/>
        <v>44636</v>
      </c>
      <c r="AO261" s="1497">
        <f t="shared" si="141"/>
        <v>44450</v>
      </c>
      <c r="AP261" s="1444">
        <v>33400</v>
      </c>
      <c r="AQ261" s="1443">
        <v>45865</v>
      </c>
      <c r="AR261" s="1424">
        <f>VLOOKUP(AP261,Schedule!$B$2:$F$14923,5,0)</f>
        <v>45872</v>
      </c>
      <c r="AS261" s="1424">
        <f t="shared" si="142"/>
        <v>46237</v>
      </c>
      <c r="AZ261" s="1739"/>
    </row>
    <row r="262" spans="1:52" s="1382" customFormat="1" ht="31.5" customHeight="1" thickBot="1">
      <c r="A262" s="1781"/>
      <c r="B262" s="1489">
        <f t="shared" si="135"/>
        <v>31</v>
      </c>
      <c r="C262" s="1490" t="str">
        <f t="shared" si="136"/>
        <v>У_С</v>
      </c>
      <c r="D262" s="1561" t="str">
        <f t="shared" si="115"/>
        <v>31У_С</v>
      </c>
      <c r="E262" s="1606" t="s">
        <v>628</v>
      </c>
      <c r="F262" s="1575" t="s">
        <v>116</v>
      </c>
      <c r="G262"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62" s="1600" t="s">
        <v>629</v>
      </c>
      <c r="I262" s="1718" t="str">
        <f t="shared" si="143"/>
        <v>2-х этапный ЗЗП, с ПС</v>
      </c>
      <c r="J262" s="1704">
        <f t="shared" si="143"/>
        <v>44051</v>
      </c>
      <c r="K262" s="1704">
        <f t="shared" si="143"/>
        <v>44078</v>
      </c>
      <c r="L262" s="1704">
        <f t="shared" si="143"/>
        <v>44127</v>
      </c>
      <c r="M262" s="1704">
        <f t="shared" si="143"/>
        <v>44256</v>
      </c>
      <c r="N262" s="1704">
        <f t="shared" si="143"/>
        <v>44284</v>
      </c>
      <c r="O262" s="1704">
        <f t="shared" si="143"/>
        <v>44284</v>
      </c>
      <c r="P262" s="1704">
        <f t="shared" si="143"/>
        <v>44368</v>
      </c>
      <c r="Q262" s="1704">
        <f t="shared" si="143"/>
        <v>44398</v>
      </c>
      <c r="R262" s="1704">
        <f t="shared" si="143"/>
        <v>44398</v>
      </c>
      <c r="S262" s="1704">
        <f t="shared" si="144"/>
        <v>44397</v>
      </c>
      <c r="T262" s="1704">
        <f t="shared" si="144"/>
        <v>44397</v>
      </c>
      <c r="U262" s="1704">
        <f t="shared" si="144"/>
        <v>44418</v>
      </c>
      <c r="V262" s="1704">
        <f t="shared" si="144"/>
        <v>44425</v>
      </c>
      <c r="W262" s="1704">
        <f t="shared" si="144"/>
        <v>44428</v>
      </c>
      <c r="X262" s="1704">
        <f t="shared" si="144"/>
        <v>44433</v>
      </c>
      <c r="Y262" s="1704">
        <f t="shared" si="144"/>
        <v>44458</v>
      </c>
      <c r="Z262" s="1704">
        <f t="shared" si="144"/>
        <v>44478</v>
      </c>
      <c r="AA262" s="1704">
        <f t="shared" si="144"/>
        <v>44505</v>
      </c>
      <c r="AB262" s="1704">
        <f t="shared" si="144"/>
        <v>44510</v>
      </c>
      <c r="AC262" s="1704">
        <f t="shared" si="145"/>
        <v>44524</v>
      </c>
      <c r="AD262" s="1704">
        <f t="shared" si="145"/>
        <v>44545</v>
      </c>
      <c r="AE262" s="1704">
        <f t="shared" si="145"/>
        <v>44552</v>
      </c>
      <c r="AF262" s="1704">
        <f t="shared" si="145"/>
        <v>44557</v>
      </c>
      <c r="AG262" s="1704">
        <f t="shared" si="145"/>
        <v>44560</v>
      </c>
      <c r="AH262" s="1704">
        <f t="shared" si="145"/>
        <v>44585</v>
      </c>
      <c r="AI262" s="1704">
        <f t="shared" si="145"/>
        <v>44605</v>
      </c>
      <c r="AJ262" s="1704">
        <f t="shared" si="145"/>
        <v>44605</v>
      </c>
      <c r="AK262" s="1704">
        <f t="shared" si="145"/>
        <v>44615</v>
      </c>
      <c r="AL262" s="1704">
        <f t="shared" si="145"/>
        <v>44631</v>
      </c>
      <c r="AM262" s="1704">
        <f t="shared" si="145"/>
        <v>44635</v>
      </c>
      <c r="AN262" s="1704">
        <f t="shared" si="145"/>
        <v>44636</v>
      </c>
      <c r="AO262" s="1497">
        <f t="shared" si="141"/>
        <v>44450</v>
      </c>
      <c r="AP262" s="1444">
        <v>25987</v>
      </c>
      <c r="AQ262" s="1443">
        <v>45243</v>
      </c>
      <c r="AR262" s="1424">
        <f>VLOOKUP(AP262,Schedule!$B$2:$F$14923,5,0)</f>
        <v>45077</v>
      </c>
      <c r="AS262" s="1424">
        <f t="shared" si="142"/>
        <v>45442</v>
      </c>
      <c r="AZ262" s="1739"/>
    </row>
    <row r="263" spans="1:52" s="1382" customFormat="1" ht="31.5" customHeight="1" thickBot="1">
      <c r="A263" s="1781"/>
      <c r="B263" s="1489">
        <f t="shared" si="135"/>
        <v>31</v>
      </c>
      <c r="C263" s="1490" t="str">
        <f t="shared" si="136"/>
        <v>У_С</v>
      </c>
      <c r="D263" s="1561" t="str">
        <f t="shared" si="115"/>
        <v>31У_С</v>
      </c>
      <c r="E263" s="1606" t="s">
        <v>630</v>
      </c>
      <c r="F263" s="1575" t="s">
        <v>116</v>
      </c>
      <c r="G263"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63" s="1600" t="s">
        <v>631</v>
      </c>
      <c r="I263" s="1718" t="str">
        <f t="shared" ref="I263:R272" si="146">I$242</f>
        <v>2-х этапный ЗЗП, с ПС</v>
      </c>
      <c r="J263" s="1704">
        <f t="shared" si="146"/>
        <v>44051</v>
      </c>
      <c r="K263" s="1704">
        <f t="shared" si="146"/>
        <v>44078</v>
      </c>
      <c r="L263" s="1704">
        <f t="shared" si="146"/>
        <v>44127</v>
      </c>
      <c r="M263" s="1704">
        <f t="shared" si="146"/>
        <v>44256</v>
      </c>
      <c r="N263" s="1704">
        <f t="shared" si="146"/>
        <v>44284</v>
      </c>
      <c r="O263" s="1704">
        <f t="shared" si="146"/>
        <v>44284</v>
      </c>
      <c r="P263" s="1704">
        <f t="shared" si="146"/>
        <v>44368</v>
      </c>
      <c r="Q263" s="1704">
        <f t="shared" si="146"/>
        <v>44398</v>
      </c>
      <c r="R263" s="1704">
        <f t="shared" si="146"/>
        <v>44398</v>
      </c>
      <c r="S263" s="1704">
        <f t="shared" ref="S263:AB272" si="147">S$242</f>
        <v>44397</v>
      </c>
      <c r="T263" s="1704">
        <f t="shared" si="147"/>
        <v>44397</v>
      </c>
      <c r="U263" s="1704">
        <f t="shared" si="147"/>
        <v>44418</v>
      </c>
      <c r="V263" s="1704">
        <f t="shared" si="147"/>
        <v>44425</v>
      </c>
      <c r="W263" s="1704">
        <f t="shared" si="147"/>
        <v>44428</v>
      </c>
      <c r="X263" s="1704">
        <f t="shared" si="147"/>
        <v>44433</v>
      </c>
      <c r="Y263" s="1704">
        <f t="shared" si="147"/>
        <v>44458</v>
      </c>
      <c r="Z263" s="1704">
        <f t="shared" si="147"/>
        <v>44478</v>
      </c>
      <c r="AA263" s="1704">
        <f t="shared" si="147"/>
        <v>44505</v>
      </c>
      <c r="AB263" s="1704">
        <f t="shared" si="147"/>
        <v>44510</v>
      </c>
      <c r="AC263" s="1704">
        <f t="shared" ref="AC263:AN272" si="148">AC$242</f>
        <v>44524</v>
      </c>
      <c r="AD263" s="1704">
        <f t="shared" si="148"/>
        <v>44545</v>
      </c>
      <c r="AE263" s="1704">
        <f t="shared" si="148"/>
        <v>44552</v>
      </c>
      <c r="AF263" s="1704">
        <f t="shared" si="148"/>
        <v>44557</v>
      </c>
      <c r="AG263" s="1704">
        <f t="shared" si="148"/>
        <v>44560</v>
      </c>
      <c r="AH263" s="1704">
        <f t="shared" si="148"/>
        <v>44585</v>
      </c>
      <c r="AI263" s="1704">
        <f t="shared" si="148"/>
        <v>44605</v>
      </c>
      <c r="AJ263" s="1704">
        <f t="shared" si="148"/>
        <v>44605</v>
      </c>
      <c r="AK263" s="1704">
        <f t="shared" si="148"/>
        <v>44615</v>
      </c>
      <c r="AL263" s="1704">
        <f t="shared" si="148"/>
        <v>44631</v>
      </c>
      <c r="AM263" s="1704">
        <f t="shared" si="148"/>
        <v>44635</v>
      </c>
      <c r="AN263" s="1704">
        <f t="shared" si="148"/>
        <v>44636</v>
      </c>
      <c r="AO263" s="1497">
        <f t="shared" si="141"/>
        <v>44450</v>
      </c>
      <c r="AP263" s="1444">
        <v>26012</v>
      </c>
      <c r="AQ263" s="1443">
        <v>45243</v>
      </c>
      <c r="AR263" s="1424">
        <f>VLOOKUP(AP263,Schedule!$B$2:$F$14923,5,0)</f>
        <v>45077</v>
      </c>
      <c r="AS263" s="1424">
        <f t="shared" si="142"/>
        <v>45442</v>
      </c>
      <c r="AZ263" s="1739"/>
    </row>
    <row r="264" spans="1:52" s="1382" customFormat="1" ht="31.5" customHeight="1" thickBot="1">
      <c r="A264" s="1781"/>
      <c r="B264" s="1489">
        <f t="shared" si="135"/>
        <v>31</v>
      </c>
      <c r="C264" s="1490" t="str">
        <f t="shared" si="136"/>
        <v>У_С</v>
      </c>
      <c r="D264" s="1561" t="str">
        <f t="shared" ref="D264:D327" si="149">CONCATENATE(B264,,C264)</f>
        <v>31У_С</v>
      </c>
      <c r="E264" s="1606" t="s">
        <v>632</v>
      </c>
      <c r="F264" s="1575" t="s">
        <v>116</v>
      </c>
      <c r="G264"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64" s="1600" t="s">
        <v>633</v>
      </c>
      <c r="I264" s="1718" t="str">
        <f t="shared" si="146"/>
        <v>2-х этапный ЗЗП, с ПС</v>
      </c>
      <c r="J264" s="1704">
        <f t="shared" si="146"/>
        <v>44051</v>
      </c>
      <c r="K264" s="1704">
        <f t="shared" si="146"/>
        <v>44078</v>
      </c>
      <c r="L264" s="1704">
        <f t="shared" si="146"/>
        <v>44127</v>
      </c>
      <c r="M264" s="1704">
        <f t="shared" si="146"/>
        <v>44256</v>
      </c>
      <c r="N264" s="1704">
        <f t="shared" si="146"/>
        <v>44284</v>
      </c>
      <c r="O264" s="1704">
        <f t="shared" si="146"/>
        <v>44284</v>
      </c>
      <c r="P264" s="1704">
        <f t="shared" si="146"/>
        <v>44368</v>
      </c>
      <c r="Q264" s="1704">
        <f t="shared" si="146"/>
        <v>44398</v>
      </c>
      <c r="R264" s="1704">
        <f t="shared" si="146"/>
        <v>44398</v>
      </c>
      <c r="S264" s="1704">
        <f t="shared" si="147"/>
        <v>44397</v>
      </c>
      <c r="T264" s="1704">
        <f t="shared" si="147"/>
        <v>44397</v>
      </c>
      <c r="U264" s="1704">
        <f t="shared" si="147"/>
        <v>44418</v>
      </c>
      <c r="V264" s="1704">
        <f t="shared" si="147"/>
        <v>44425</v>
      </c>
      <c r="W264" s="1704">
        <f t="shared" si="147"/>
        <v>44428</v>
      </c>
      <c r="X264" s="1704">
        <f t="shared" si="147"/>
        <v>44433</v>
      </c>
      <c r="Y264" s="1704">
        <f t="shared" si="147"/>
        <v>44458</v>
      </c>
      <c r="Z264" s="1704">
        <f t="shared" si="147"/>
        <v>44478</v>
      </c>
      <c r="AA264" s="1704">
        <f t="shared" si="147"/>
        <v>44505</v>
      </c>
      <c r="AB264" s="1704">
        <f t="shared" si="147"/>
        <v>44510</v>
      </c>
      <c r="AC264" s="1704">
        <f t="shared" si="148"/>
        <v>44524</v>
      </c>
      <c r="AD264" s="1704">
        <f t="shared" si="148"/>
        <v>44545</v>
      </c>
      <c r="AE264" s="1704">
        <f t="shared" si="148"/>
        <v>44552</v>
      </c>
      <c r="AF264" s="1704">
        <f t="shared" si="148"/>
        <v>44557</v>
      </c>
      <c r="AG264" s="1704">
        <f t="shared" si="148"/>
        <v>44560</v>
      </c>
      <c r="AH264" s="1704">
        <f t="shared" si="148"/>
        <v>44585</v>
      </c>
      <c r="AI264" s="1704">
        <f t="shared" si="148"/>
        <v>44605</v>
      </c>
      <c r="AJ264" s="1704">
        <f t="shared" si="148"/>
        <v>44605</v>
      </c>
      <c r="AK264" s="1704">
        <f t="shared" si="148"/>
        <v>44615</v>
      </c>
      <c r="AL264" s="1704">
        <f t="shared" si="148"/>
        <v>44631</v>
      </c>
      <c r="AM264" s="1704">
        <f t="shared" si="148"/>
        <v>44635</v>
      </c>
      <c r="AN264" s="1704">
        <f t="shared" si="148"/>
        <v>44636</v>
      </c>
      <c r="AO264" s="1497">
        <f t="shared" si="141"/>
        <v>44450</v>
      </c>
      <c r="AP264" s="1444">
        <v>26047</v>
      </c>
      <c r="AQ264" s="1443">
        <v>44861</v>
      </c>
      <c r="AR264" s="1424">
        <f>VLOOKUP(AP264,Schedule!$B$2:$F$14923,5,0)</f>
        <v>44753</v>
      </c>
      <c r="AS264" s="1424">
        <f t="shared" si="142"/>
        <v>45118</v>
      </c>
      <c r="AZ264" s="1739"/>
    </row>
    <row r="265" spans="1:52" s="1382" customFormat="1" ht="31.5" customHeight="1" thickBot="1">
      <c r="A265" s="1781"/>
      <c r="B265" s="1489">
        <f t="shared" si="135"/>
        <v>31</v>
      </c>
      <c r="C265" s="1490" t="str">
        <f t="shared" si="136"/>
        <v>У_С</v>
      </c>
      <c r="D265" s="1561" t="str">
        <f t="shared" si="149"/>
        <v>31У_С</v>
      </c>
      <c r="E265" s="1606" t="s">
        <v>634</v>
      </c>
      <c r="F265" s="1575" t="s">
        <v>116</v>
      </c>
      <c r="G265"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65" s="1600" t="s">
        <v>635</v>
      </c>
      <c r="I265" s="1718" t="str">
        <f t="shared" si="146"/>
        <v>2-х этапный ЗЗП, с ПС</v>
      </c>
      <c r="J265" s="1704">
        <f t="shared" si="146"/>
        <v>44051</v>
      </c>
      <c r="K265" s="1704">
        <f t="shared" si="146"/>
        <v>44078</v>
      </c>
      <c r="L265" s="1704">
        <f t="shared" si="146"/>
        <v>44127</v>
      </c>
      <c r="M265" s="1704">
        <f t="shared" si="146"/>
        <v>44256</v>
      </c>
      <c r="N265" s="1704">
        <f t="shared" si="146"/>
        <v>44284</v>
      </c>
      <c r="O265" s="1704">
        <f t="shared" si="146"/>
        <v>44284</v>
      </c>
      <c r="P265" s="1704">
        <f t="shared" si="146"/>
        <v>44368</v>
      </c>
      <c r="Q265" s="1704">
        <f t="shared" si="146"/>
        <v>44398</v>
      </c>
      <c r="R265" s="1704">
        <f t="shared" si="146"/>
        <v>44398</v>
      </c>
      <c r="S265" s="1704">
        <f t="shared" si="147"/>
        <v>44397</v>
      </c>
      <c r="T265" s="1704">
        <f t="shared" si="147"/>
        <v>44397</v>
      </c>
      <c r="U265" s="1704">
        <f t="shared" si="147"/>
        <v>44418</v>
      </c>
      <c r="V265" s="1704">
        <f t="shared" si="147"/>
        <v>44425</v>
      </c>
      <c r="W265" s="1704">
        <f t="shared" si="147"/>
        <v>44428</v>
      </c>
      <c r="X265" s="1704">
        <f t="shared" si="147"/>
        <v>44433</v>
      </c>
      <c r="Y265" s="1704">
        <f t="shared" si="147"/>
        <v>44458</v>
      </c>
      <c r="Z265" s="1704">
        <f t="shared" si="147"/>
        <v>44478</v>
      </c>
      <c r="AA265" s="1704">
        <f t="shared" si="147"/>
        <v>44505</v>
      </c>
      <c r="AB265" s="1704">
        <f t="shared" si="147"/>
        <v>44510</v>
      </c>
      <c r="AC265" s="1704">
        <f t="shared" si="148"/>
        <v>44524</v>
      </c>
      <c r="AD265" s="1704">
        <f t="shared" si="148"/>
        <v>44545</v>
      </c>
      <c r="AE265" s="1704">
        <f t="shared" si="148"/>
        <v>44552</v>
      </c>
      <c r="AF265" s="1704">
        <f t="shared" si="148"/>
        <v>44557</v>
      </c>
      <c r="AG265" s="1704">
        <f t="shared" si="148"/>
        <v>44560</v>
      </c>
      <c r="AH265" s="1704">
        <f t="shared" si="148"/>
        <v>44585</v>
      </c>
      <c r="AI265" s="1704">
        <f t="shared" si="148"/>
        <v>44605</v>
      </c>
      <c r="AJ265" s="1704">
        <f t="shared" si="148"/>
        <v>44605</v>
      </c>
      <c r="AK265" s="1704">
        <f t="shared" si="148"/>
        <v>44615</v>
      </c>
      <c r="AL265" s="1704">
        <f t="shared" si="148"/>
        <v>44631</v>
      </c>
      <c r="AM265" s="1704">
        <f t="shared" si="148"/>
        <v>44635</v>
      </c>
      <c r="AN265" s="1704">
        <f t="shared" si="148"/>
        <v>44636</v>
      </c>
      <c r="AO265" s="1497">
        <f t="shared" si="141"/>
        <v>44450</v>
      </c>
      <c r="AP265" s="1444">
        <v>26076</v>
      </c>
      <c r="AQ265" s="1443">
        <v>44861</v>
      </c>
      <c r="AR265" s="1424">
        <f>VLOOKUP(AP265,Schedule!$B$2:$F$14923,5,0)</f>
        <v>44753</v>
      </c>
      <c r="AS265" s="1424">
        <f t="shared" si="142"/>
        <v>45118</v>
      </c>
      <c r="AZ265" s="1739"/>
    </row>
    <row r="266" spans="1:52" s="1382" customFormat="1" ht="31.5" customHeight="1" thickBot="1">
      <c r="A266" s="1781"/>
      <c r="B266" s="1489">
        <f t="shared" si="135"/>
        <v>31</v>
      </c>
      <c r="C266" s="1490" t="str">
        <f t="shared" si="136"/>
        <v>У_С</v>
      </c>
      <c r="D266" s="1561" t="str">
        <f t="shared" si="149"/>
        <v>31У_С</v>
      </c>
      <c r="E266" s="1606" t="s">
        <v>636</v>
      </c>
      <c r="F266" s="1575" t="s">
        <v>116</v>
      </c>
      <c r="G266"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66" s="1600" t="s">
        <v>637</v>
      </c>
      <c r="I266" s="1718" t="str">
        <f t="shared" si="146"/>
        <v>2-х этапный ЗЗП, с ПС</v>
      </c>
      <c r="J266" s="1704">
        <f t="shared" si="146"/>
        <v>44051</v>
      </c>
      <c r="K266" s="1704">
        <f t="shared" si="146"/>
        <v>44078</v>
      </c>
      <c r="L266" s="1704">
        <f t="shared" si="146"/>
        <v>44127</v>
      </c>
      <c r="M266" s="1704">
        <f t="shared" si="146"/>
        <v>44256</v>
      </c>
      <c r="N266" s="1704">
        <f t="shared" si="146"/>
        <v>44284</v>
      </c>
      <c r="O266" s="1704">
        <f t="shared" si="146"/>
        <v>44284</v>
      </c>
      <c r="P266" s="1704">
        <f t="shared" si="146"/>
        <v>44368</v>
      </c>
      <c r="Q266" s="1704">
        <f t="shared" si="146"/>
        <v>44398</v>
      </c>
      <c r="R266" s="1704">
        <f t="shared" si="146"/>
        <v>44398</v>
      </c>
      <c r="S266" s="1704">
        <f t="shared" si="147"/>
        <v>44397</v>
      </c>
      <c r="T266" s="1704">
        <f t="shared" si="147"/>
        <v>44397</v>
      </c>
      <c r="U266" s="1704">
        <f t="shared" si="147"/>
        <v>44418</v>
      </c>
      <c r="V266" s="1704">
        <f t="shared" si="147"/>
        <v>44425</v>
      </c>
      <c r="W266" s="1704">
        <f t="shared" si="147"/>
        <v>44428</v>
      </c>
      <c r="X266" s="1704">
        <f t="shared" si="147"/>
        <v>44433</v>
      </c>
      <c r="Y266" s="1704">
        <f t="shared" si="147"/>
        <v>44458</v>
      </c>
      <c r="Z266" s="1704">
        <f t="shared" si="147"/>
        <v>44478</v>
      </c>
      <c r="AA266" s="1704">
        <f t="shared" si="147"/>
        <v>44505</v>
      </c>
      <c r="AB266" s="1704">
        <f t="shared" si="147"/>
        <v>44510</v>
      </c>
      <c r="AC266" s="1704">
        <f t="shared" si="148"/>
        <v>44524</v>
      </c>
      <c r="AD266" s="1704">
        <f t="shared" si="148"/>
        <v>44545</v>
      </c>
      <c r="AE266" s="1704">
        <f t="shared" si="148"/>
        <v>44552</v>
      </c>
      <c r="AF266" s="1704">
        <f t="shared" si="148"/>
        <v>44557</v>
      </c>
      <c r="AG266" s="1704">
        <f t="shared" si="148"/>
        <v>44560</v>
      </c>
      <c r="AH266" s="1704">
        <f t="shared" si="148"/>
        <v>44585</v>
      </c>
      <c r="AI266" s="1704">
        <f t="shared" si="148"/>
        <v>44605</v>
      </c>
      <c r="AJ266" s="1704">
        <f t="shared" si="148"/>
        <v>44605</v>
      </c>
      <c r="AK266" s="1704">
        <f t="shared" si="148"/>
        <v>44615</v>
      </c>
      <c r="AL266" s="1704">
        <f t="shared" si="148"/>
        <v>44631</v>
      </c>
      <c r="AM266" s="1704">
        <f t="shared" si="148"/>
        <v>44635</v>
      </c>
      <c r="AN266" s="1704">
        <f t="shared" si="148"/>
        <v>44636</v>
      </c>
      <c r="AO266" s="1497">
        <f t="shared" si="141"/>
        <v>44450</v>
      </c>
      <c r="AP266" s="1444">
        <v>33795</v>
      </c>
      <c r="AQ266" s="1443">
        <v>45238</v>
      </c>
      <c r="AR266" s="1424">
        <f>VLOOKUP(AP266,Schedule!$B$2:$F$14923,5,0)</f>
        <v>45238</v>
      </c>
      <c r="AS266" s="1424">
        <f t="shared" si="142"/>
        <v>45603</v>
      </c>
      <c r="AZ266" s="1739"/>
    </row>
    <row r="267" spans="1:52" s="1382" customFormat="1" ht="31.5" customHeight="1" thickBot="1">
      <c r="A267" s="1781"/>
      <c r="B267" s="1489">
        <f t="shared" si="135"/>
        <v>31</v>
      </c>
      <c r="C267" s="1490" t="str">
        <f t="shared" si="136"/>
        <v>У_С</v>
      </c>
      <c r="D267" s="1561" t="str">
        <f t="shared" si="149"/>
        <v>31У_С</v>
      </c>
      <c r="E267" s="1606" t="s">
        <v>638</v>
      </c>
      <c r="F267" s="1575" t="s">
        <v>116</v>
      </c>
      <c r="G267"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67" s="1600" t="s">
        <v>639</v>
      </c>
      <c r="I267" s="1718" t="str">
        <f t="shared" si="146"/>
        <v>2-х этапный ЗЗП, с ПС</v>
      </c>
      <c r="J267" s="1704">
        <f t="shared" si="146"/>
        <v>44051</v>
      </c>
      <c r="K267" s="1704">
        <f t="shared" si="146"/>
        <v>44078</v>
      </c>
      <c r="L267" s="1704">
        <f t="shared" si="146"/>
        <v>44127</v>
      </c>
      <c r="M267" s="1704">
        <f t="shared" si="146"/>
        <v>44256</v>
      </c>
      <c r="N267" s="1704">
        <f t="shared" si="146"/>
        <v>44284</v>
      </c>
      <c r="O267" s="1704">
        <f t="shared" si="146"/>
        <v>44284</v>
      </c>
      <c r="P267" s="1704">
        <f t="shared" si="146"/>
        <v>44368</v>
      </c>
      <c r="Q267" s="1704">
        <f t="shared" si="146"/>
        <v>44398</v>
      </c>
      <c r="R267" s="1704">
        <f t="shared" si="146"/>
        <v>44398</v>
      </c>
      <c r="S267" s="1704">
        <f t="shared" si="147"/>
        <v>44397</v>
      </c>
      <c r="T267" s="1704">
        <f t="shared" si="147"/>
        <v>44397</v>
      </c>
      <c r="U267" s="1704">
        <f t="shared" si="147"/>
        <v>44418</v>
      </c>
      <c r="V267" s="1704">
        <f t="shared" si="147"/>
        <v>44425</v>
      </c>
      <c r="W267" s="1704">
        <f t="shared" si="147"/>
        <v>44428</v>
      </c>
      <c r="X267" s="1704">
        <f t="shared" si="147"/>
        <v>44433</v>
      </c>
      <c r="Y267" s="1704">
        <f t="shared" si="147"/>
        <v>44458</v>
      </c>
      <c r="Z267" s="1704">
        <f t="shared" si="147"/>
        <v>44478</v>
      </c>
      <c r="AA267" s="1704">
        <f t="shared" si="147"/>
        <v>44505</v>
      </c>
      <c r="AB267" s="1704">
        <f t="shared" si="147"/>
        <v>44510</v>
      </c>
      <c r="AC267" s="1704">
        <f t="shared" si="148"/>
        <v>44524</v>
      </c>
      <c r="AD267" s="1704">
        <f t="shared" si="148"/>
        <v>44545</v>
      </c>
      <c r="AE267" s="1704">
        <f t="shared" si="148"/>
        <v>44552</v>
      </c>
      <c r="AF267" s="1704">
        <f t="shared" si="148"/>
        <v>44557</v>
      </c>
      <c r="AG267" s="1704">
        <f t="shared" si="148"/>
        <v>44560</v>
      </c>
      <c r="AH267" s="1704">
        <f t="shared" si="148"/>
        <v>44585</v>
      </c>
      <c r="AI267" s="1704">
        <f t="shared" si="148"/>
        <v>44605</v>
      </c>
      <c r="AJ267" s="1704">
        <f t="shared" si="148"/>
        <v>44605</v>
      </c>
      <c r="AK267" s="1704">
        <f t="shared" si="148"/>
        <v>44615</v>
      </c>
      <c r="AL267" s="1704">
        <f t="shared" si="148"/>
        <v>44631</v>
      </c>
      <c r="AM267" s="1704">
        <f t="shared" si="148"/>
        <v>44635</v>
      </c>
      <c r="AN267" s="1704">
        <f t="shared" si="148"/>
        <v>44636</v>
      </c>
      <c r="AO267" s="1497">
        <f t="shared" si="141"/>
        <v>44450</v>
      </c>
      <c r="AP267" s="1444">
        <v>33817</v>
      </c>
      <c r="AQ267" s="1443">
        <v>45238</v>
      </c>
      <c r="AR267" s="1424">
        <f>VLOOKUP(AP267,Schedule!$B$2:$F$14923,5,0)</f>
        <v>45238</v>
      </c>
      <c r="AS267" s="1424">
        <f t="shared" si="142"/>
        <v>45603</v>
      </c>
      <c r="AZ267" s="1739"/>
    </row>
    <row r="268" spans="1:52" s="1382" customFormat="1" ht="31.5" customHeight="1" thickBot="1">
      <c r="A268" s="1781"/>
      <c r="B268" s="1489">
        <f t="shared" si="135"/>
        <v>31</v>
      </c>
      <c r="C268" s="1490" t="str">
        <f t="shared" si="136"/>
        <v>У_С</v>
      </c>
      <c r="D268" s="1561" t="str">
        <f t="shared" si="149"/>
        <v>31У_С</v>
      </c>
      <c r="E268" s="1606" t="s">
        <v>640</v>
      </c>
      <c r="F268" s="1575" t="s">
        <v>116</v>
      </c>
      <c r="G268"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68" s="1600" t="s">
        <v>641</v>
      </c>
      <c r="I268" s="1718" t="str">
        <f t="shared" si="146"/>
        <v>2-х этапный ЗЗП, с ПС</v>
      </c>
      <c r="J268" s="1704">
        <f t="shared" si="146"/>
        <v>44051</v>
      </c>
      <c r="K268" s="1704">
        <f t="shared" si="146"/>
        <v>44078</v>
      </c>
      <c r="L268" s="1704">
        <f t="shared" si="146"/>
        <v>44127</v>
      </c>
      <c r="M268" s="1704">
        <f t="shared" si="146"/>
        <v>44256</v>
      </c>
      <c r="N268" s="1704">
        <f t="shared" si="146"/>
        <v>44284</v>
      </c>
      <c r="O268" s="1704">
        <f t="shared" si="146"/>
        <v>44284</v>
      </c>
      <c r="P268" s="1704">
        <f t="shared" si="146"/>
        <v>44368</v>
      </c>
      <c r="Q268" s="1704">
        <f t="shared" si="146"/>
        <v>44398</v>
      </c>
      <c r="R268" s="1704">
        <f t="shared" si="146"/>
        <v>44398</v>
      </c>
      <c r="S268" s="1704">
        <f t="shared" si="147"/>
        <v>44397</v>
      </c>
      <c r="T268" s="1704">
        <f t="shared" si="147"/>
        <v>44397</v>
      </c>
      <c r="U268" s="1704">
        <f t="shared" si="147"/>
        <v>44418</v>
      </c>
      <c r="V268" s="1704">
        <f t="shared" si="147"/>
        <v>44425</v>
      </c>
      <c r="W268" s="1704">
        <f t="shared" si="147"/>
        <v>44428</v>
      </c>
      <c r="X268" s="1704">
        <f t="shared" si="147"/>
        <v>44433</v>
      </c>
      <c r="Y268" s="1704">
        <f t="shared" si="147"/>
        <v>44458</v>
      </c>
      <c r="Z268" s="1704">
        <f t="shared" si="147"/>
        <v>44478</v>
      </c>
      <c r="AA268" s="1704">
        <f t="shared" si="147"/>
        <v>44505</v>
      </c>
      <c r="AB268" s="1704">
        <f t="shared" si="147"/>
        <v>44510</v>
      </c>
      <c r="AC268" s="1704">
        <f t="shared" si="148"/>
        <v>44524</v>
      </c>
      <c r="AD268" s="1704">
        <f t="shared" si="148"/>
        <v>44545</v>
      </c>
      <c r="AE268" s="1704">
        <f t="shared" si="148"/>
        <v>44552</v>
      </c>
      <c r="AF268" s="1704">
        <f t="shared" si="148"/>
        <v>44557</v>
      </c>
      <c r="AG268" s="1704">
        <f t="shared" si="148"/>
        <v>44560</v>
      </c>
      <c r="AH268" s="1704">
        <f t="shared" si="148"/>
        <v>44585</v>
      </c>
      <c r="AI268" s="1704">
        <f t="shared" si="148"/>
        <v>44605</v>
      </c>
      <c r="AJ268" s="1704">
        <f t="shared" si="148"/>
        <v>44605</v>
      </c>
      <c r="AK268" s="1704">
        <f t="shared" si="148"/>
        <v>44615</v>
      </c>
      <c r="AL268" s="1704">
        <f t="shared" si="148"/>
        <v>44631</v>
      </c>
      <c r="AM268" s="1704">
        <f t="shared" si="148"/>
        <v>44635</v>
      </c>
      <c r="AN268" s="1704">
        <f t="shared" si="148"/>
        <v>44636</v>
      </c>
      <c r="AO268" s="1497">
        <f t="shared" si="141"/>
        <v>44450</v>
      </c>
      <c r="AP268" s="1444">
        <v>33858</v>
      </c>
      <c r="AQ268" s="1443">
        <v>45336</v>
      </c>
      <c r="AR268" s="1424">
        <f>VLOOKUP(AP268,Schedule!$B$2:$F$14923,5,0)</f>
        <v>45282</v>
      </c>
      <c r="AS268" s="1424">
        <f t="shared" si="142"/>
        <v>45647</v>
      </c>
      <c r="AZ268" s="1739"/>
    </row>
    <row r="269" spans="1:52" s="1382" customFormat="1" ht="31.5" customHeight="1" thickBot="1">
      <c r="A269" s="1781"/>
      <c r="B269" s="1489">
        <f t="shared" si="135"/>
        <v>31</v>
      </c>
      <c r="C269" s="1490" t="str">
        <f t="shared" si="136"/>
        <v>У_С</v>
      </c>
      <c r="D269" s="1561" t="str">
        <f t="shared" si="149"/>
        <v>31У_С</v>
      </c>
      <c r="E269" s="1606" t="s">
        <v>642</v>
      </c>
      <c r="F269" s="1575" t="s">
        <v>116</v>
      </c>
      <c r="G269"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69" s="1600" t="s">
        <v>643</v>
      </c>
      <c r="I269" s="1718" t="str">
        <f t="shared" si="146"/>
        <v>2-х этапный ЗЗП, с ПС</v>
      </c>
      <c r="J269" s="1704">
        <f t="shared" si="146"/>
        <v>44051</v>
      </c>
      <c r="K269" s="1704">
        <f t="shared" si="146"/>
        <v>44078</v>
      </c>
      <c r="L269" s="1704">
        <f t="shared" si="146"/>
        <v>44127</v>
      </c>
      <c r="M269" s="1704">
        <f t="shared" si="146"/>
        <v>44256</v>
      </c>
      <c r="N269" s="1704">
        <f t="shared" si="146"/>
        <v>44284</v>
      </c>
      <c r="O269" s="1704">
        <f t="shared" si="146"/>
        <v>44284</v>
      </c>
      <c r="P269" s="1704">
        <f t="shared" si="146"/>
        <v>44368</v>
      </c>
      <c r="Q269" s="1704">
        <f t="shared" si="146"/>
        <v>44398</v>
      </c>
      <c r="R269" s="1704">
        <f t="shared" si="146"/>
        <v>44398</v>
      </c>
      <c r="S269" s="1704">
        <f t="shared" si="147"/>
        <v>44397</v>
      </c>
      <c r="T269" s="1704">
        <f t="shared" si="147"/>
        <v>44397</v>
      </c>
      <c r="U269" s="1704">
        <f t="shared" si="147"/>
        <v>44418</v>
      </c>
      <c r="V269" s="1704">
        <f t="shared" si="147"/>
        <v>44425</v>
      </c>
      <c r="W269" s="1704">
        <f t="shared" si="147"/>
        <v>44428</v>
      </c>
      <c r="X269" s="1704">
        <f t="shared" si="147"/>
        <v>44433</v>
      </c>
      <c r="Y269" s="1704">
        <f t="shared" si="147"/>
        <v>44458</v>
      </c>
      <c r="Z269" s="1704">
        <f t="shared" si="147"/>
        <v>44478</v>
      </c>
      <c r="AA269" s="1704">
        <f t="shared" si="147"/>
        <v>44505</v>
      </c>
      <c r="AB269" s="1704">
        <f t="shared" si="147"/>
        <v>44510</v>
      </c>
      <c r="AC269" s="1704">
        <f t="shared" si="148"/>
        <v>44524</v>
      </c>
      <c r="AD269" s="1704">
        <f t="shared" si="148"/>
        <v>44545</v>
      </c>
      <c r="AE269" s="1704">
        <f t="shared" si="148"/>
        <v>44552</v>
      </c>
      <c r="AF269" s="1704">
        <f t="shared" si="148"/>
        <v>44557</v>
      </c>
      <c r="AG269" s="1704">
        <f t="shared" si="148"/>
        <v>44560</v>
      </c>
      <c r="AH269" s="1704">
        <f t="shared" si="148"/>
        <v>44585</v>
      </c>
      <c r="AI269" s="1704">
        <f t="shared" si="148"/>
        <v>44605</v>
      </c>
      <c r="AJ269" s="1704">
        <f t="shared" si="148"/>
        <v>44605</v>
      </c>
      <c r="AK269" s="1704">
        <f t="shared" si="148"/>
        <v>44615</v>
      </c>
      <c r="AL269" s="1704">
        <f t="shared" si="148"/>
        <v>44631</v>
      </c>
      <c r="AM269" s="1704">
        <f t="shared" si="148"/>
        <v>44635</v>
      </c>
      <c r="AN269" s="1704">
        <f t="shared" si="148"/>
        <v>44636</v>
      </c>
      <c r="AO269" s="1497">
        <f t="shared" si="141"/>
        <v>44450</v>
      </c>
      <c r="AP269" s="1444">
        <v>33881</v>
      </c>
      <c r="AQ269" s="1443">
        <v>45336</v>
      </c>
      <c r="AR269" s="1424">
        <f>VLOOKUP(AP269,Schedule!$B$2:$F$14923,5,0)</f>
        <v>45282</v>
      </c>
      <c r="AS269" s="1424">
        <f t="shared" si="142"/>
        <v>45647</v>
      </c>
      <c r="AZ269" s="1739"/>
    </row>
    <row r="270" spans="1:52" s="1382" customFormat="1" ht="31.5" customHeight="1" thickBot="1">
      <c r="A270" s="1781"/>
      <c r="B270" s="1489">
        <f t="shared" si="135"/>
        <v>31</v>
      </c>
      <c r="C270" s="1490" t="str">
        <f t="shared" si="136"/>
        <v>У_С</v>
      </c>
      <c r="D270" s="1561" t="str">
        <f t="shared" si="149"/>
        <v>31У_С</v>
      </c>
      <c r="E270" s="1606" t="s">
        <v>258</v>
      </c>
      <c r="F270" s="1575" t="s">
        <v>116</v>
      </c>
      <c r="G270"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70" s="1600" t="s">
        <v>644</v>
      </c>
      <c r="I270" s="1718" t="str">
        <f t="shared" si="146"/>
        <v>2-х этапный ЗЗП, с ПС</v>
      </c>
      <c r="J270" s="1704">
        <f t="shared" si="146"/>
        <v>44051</v>
      </c>
      <c r="K270" s="1704">
        <f t="shared" si="146"/>
        <v>44078</v>
      </c>
      <c r="L270" s="1704">
        <f t="shared" si="146"/>
        <v>44127</v>
      </c>
      <c r="M270" s="1704">
        <f t="shared" si="146"/>
        <v>44256</v>
      </c>
      <c r="N270" s="1704">
        <f t="shared" si="146"/>
        <v>44284</v>
      </c>
      <c r="O270" s="1704">
        <f t="shared" si="146"/>
        <v>44284</v>
      </c>
      <c r="P270" s="1704">
        <f t="shared" si="146"/>
        <v>44368</v>
      </c>
      <c r="Q270" s="1704">
        <f t="shared" si="146"/>
        <v>44398</v>
      </c>
      <c r="R270" s="1704">
        <f t="shared" si="146"/>
        <v>44398</v>
      </c>
      <c r="S270" s="1704">
        <f t="shared" si="147"/>
        <v>44397</v>
      </c>
      <c r="T270" s="1704">
        <f t="shared" si="147"/>
        <v>44397</v>
      </c>
      <c r="U270" s="1704">
        <f t="shared" si="147"/>
        <v>44418</v>
      </c>
      <c r="V270" s="1704">
        <f t="shared" si="147"/>
        <v>44425</v>
      </c>
      <c r="W270" s="1704">
        <f t="shared" si="147"/>
        <v>44428</v>
      </c>
      <c r="X270" s="1704">
        <f t="shared" si="147"/>
        <v>44433</v>
      </c>
      <c r="Y270" s="1704">
        <f t="shared" si="147"/>
        <v>44458</v>
      </c>
      <c r="Z270" s="1704">
        <f t="shared" si="147"/>
        <v>44478</v>
      </c>
      <c r="AA270" s="1704">
        <f t="shared" si="147"/>
        <v>44505</v>
      </c>
      <c r="AB270" s="1704">
        <f t="shared" si="147"/>
        <v>44510</v>
      </c>
      <c r="AC270" s="1704">
        <f t="shared" si="148"/>
        <v>44524</v>
      </c>
      <c r="AD270" s="1704">
        <f t="shared" si="148"/>
        <v>44545</v>
      </c>
      <c r="AE270" s="1704">
        <f t="shared" si="148"/>
        <v>44552</v>
      </c>
      <c r="AF270" s="1704">
        <f t="shared" si="148"/>
        <v>44557</v>
      </c>
      <c r="AG270" s="1704">
        <f t="shared" si="148"/>
        <v>44560</v>
      </c>
      <c r="AH270" s="1704">
        <f t="shared" si="148"/>
        <v>44585</v>
      </c>
      <c r="AI270" s="1704">
        <f t="shared" si="148"/>
        <v>44605</v>
      </c>
      <c r="AJ270" s="1704">
        <f t="shared" si="148"/>
        <v>44605</v>
      </c>
      <c r="AK270" s="1704">
        <f t="shared" si="148"/>
        <v>44615</v>
      </c>
      <c r="AL270" s="1704">
        <f t="shared" si="148"/>
        <v>44631</v>
      </c>
      <c r="AM270" s="1704">
        <f t="shared" si="148"/>
        <v>44635</v>
      </c>
      <c r="AN270" s="1704">
        <f t="shared" si="148"/>
        <v>44636</v>
      </c>
      <c r="AO270" s="1497">
        <f t="shared" si="141"/>
        <v>44450</v>
      </c>
      <c r="AP270" s="1444">
        <v>16224</v>
      </c>
      <c r="AQ270" s="1443">
        <v>45213</v>
      </c>
      <c r="AR270" s="1424">
        <f>VLOOKUP(AP270,Schedule!$B$2:$F$14923,5,0)</f>
        <v>45118</v>
      </c>
      <c r="AS270" s="1424">
        <f t="shared" si="142"/>
        <v>45483</v>
      </c>
      <c r="AZ270" s="1739"/>
    </row>
    <row r="271" spans="1:52" s="1382" customFormat="1" ht="31.5" customHeight="1" thickBot="1">
      <c r="A271" s="1781"/>
      <c r="B271" s="1489">
        <f t="shared" si="135"/>
        <v>31</v>
      </c>
      <c r="C271" s="1490" t="str">
        <f t="shared" si="136"/>
        <v>У_С</v>
      </c>
      <c r="D271" s="1561" t="str">
        <f t="shared" si="149"/>
        <v>31У_С</v>
      </c>
      <c r="E271" s="1606" t="s">
        <v>262</v>
      </c>
      <c r="F271" s="1575" t="s">
        <v>116</v>
      </c>
      <c r="G271"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71" s="1600" t="s">
        <v>645</v>
      </c>
      <c r="I271" s="1718" t="str">
        <f t="shared" si="146"/>
        <v>2-х этапный ЗЗП, с ПС</v>
      </c>
      <c r="J271" s="1704">
        <f t="shared" si="146"/>
        <v>44051</v>
      </c>
      <c r="K271" s="1704">
        <f t="shared" si="146"/>
        <v>44078</v>
      </c>
      <c r="L271" s="1704">
        <f t="shared" si="146"/>
        <v>44127</v>
      </c>
      <c r="M271" s="1704">
        <f t="shared" si="146"/>
        <v>44256</v>
      </c>
      <c r="N271" s="1704">
        <f t="shared" si="146"/>
        <v>44284</v>
      </c>
      <c r="O271" s="1704">
        <f t="shared" si="146"/>
        <v>44284</v>
      </c>
      <c r="P271" s="1704">
        <f t="shared" si="146"/>
        <v>44368</v>
      </c>
      <c r="Q271" s="1704">
        <f t="shared" si="146"/>
        <v>44398</v>
      </c>
      <c r="R271" s="1704">
        <f t="shared" si="146"/>
        <v>44398</v>
      </c>
      <c r="S271" s="1704">
        <f t="shared" si="147"/>
        <v>44397</v>
      </c>
      <c r="T271" s="1704">
        <f t="shared" si="147"/>
        <v>44397</v>
      </c>
      <c r="U271" s="1704">
        <f t="shared" si="147"/>
        <v>44418</v>
      </c>
      <c r="V271" s="1704">
        <f t="shared" si="147"/>
        <v>44425</v>
      </c>
      <c r="W271" s="1704">
        <f t="shared" si="147"/>
        <v>44428</v>
      </c>
      <c r="X271" s="1704">
        <f t="shared" si="147"/>
        <v>44433</v>
      </c>
      <c r="Y271" s="1704">
        <f t="shared" si="147"/>
        <v>44458</v>
      </c>
      <c r="Z271" s="1704">
        <f t="shared" si="147"/>
        <v>44478</v>
      </c>
      <c r="AA271" s="1704">
        <f t="shared" si="147"/>
        <v>44505</v>
      </c>
      <c r="AB271" s="1704">
        <f t="shared" si="147"/>
        <v>44510</v>
      </c>
      <c r="AC271" s="1704">
        <f t="shared" si="148"/>
        <v>44524</v>
      </c>
      <c r="AD271" s="1704">
        <f t="shared" si="148"/>
        <v>44545</v>
      </c>
      <c r="AE271" s="1704">
        <f t="shared" si="148"/>
        <v>44552</v>
      </c>
      <c r="AF271" s="1704">
        <f t="shared" si="148"/>
        <v>44557</v>
      </c>
      <c r="AG271" s="1704">
        <f t="shared" si="148"/>
        <v>44560</v>
      </c>
      <c r="AH271" s="1704">
        <f t="shared" si="148"/>
        <v>44585</v>
      </c>
      <c r="AI271" s="1704">
        <f t="shared" si="148"/>
        <v>44605</v>
      </c>
      <c r="AJ271" s="1704">
        <f t="shared" si="148"/>
        <v>44605</v>
      </c>
      <c r="AK271" s="1704">
        <f t="shared" si="148"/>
        <v>44615</v>
      </c>
      <c r="AL271" s="1704">
        <f t="shared" si="148"/>
        <v>44631</v>
      </c>
      <c r="AM271" s="1704">
        <f t="shared" si="148"/>
        <v>44635</v>
      </c>
      <c r="AN271" s="1704">
        <f t="shared" si="148"/>
        <v>44636</v>
      </c>
      <c r="AO271" s="1497">
        <f t="shared" si="141"/>
        <v>44450</v>
      </c>
      <c r="AP271" s="1444">
        <v>33589</v>
      </c>
      <c r="AQ271" s="1443">
        <v>45473</v>
      </c>
      <c r="AR271" s="1424">
        <f>VLOOKUP(AP271,Schedule!$B$2:$F$14923,5,0)</f>
        <v>45528</v>
      </c>
      <c r="AS271" s="1424">
        <f t="shared" si="142"/>
        <v>45893</v>
      </c>
      <c r="AZ271" s="1739"/>
    </row>
    <row r="272" spans="1:52" s="1382" customFormat="1" ht="31.5" customHeight="1" thickBot="1">
      <c r="A272" s="1781"/>
      <c r="B272" s="1489">
        <f t="shared" si="135"/>
        <v>31</v>
      </c>
      <c r="C272" s="1490" t="str">
        <f t="shared" si="136"/>
        <v>У_С</v>
      </c>
      <c r="D272" s="1561" t="str">
        <f t="shared" si="149"/>
        <v>31У_С</v>
      </c>
      <c r="E272" s="1606" t="s">
        <v>260</v>
      </c>
      <c r="F272" s="1575" t="s">
        <v>116</v>
      </c>
      <c r="G272"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72" s="1600" t="s">
        <v>646</v>
      </c>
      <c r="I272" s="1718" t="str">
        <f t="shared" si="146"/>
        <v>2-х этапный ЗЗП, с ПС</v>
      </c>
      <c r="J272" s="1704">
        <f t="shared" si="146"/>
        <v>44051</v>
      </c>
      <c r="K272" s="1704">
        <f t="shared" si="146"/>
        <v>44078</v>
      </c>
      <c r="L272" s="1704">
        <f t="shared" si="146"/>
        <v>44127</v>
      </c>
      <c r="M272" s="1704">
        <f t="shared" si="146"/>
        <v>44256</v>
      </c>
      <c r="N272" s="1704">
        <f t="shared" si="146"/>
        <v>44284</v>
      </c>
      <c r="O272" s="1704">
        <f t="shared" si="146"/>
        <v>44284</v>
      </c>
      <c r="P272" s="1704">
        <f t="shared" si="146"/>
        <v>44368</v>
      </c>
      <c r="Q272" s="1704">
        <f t="shared" si="146"/>
        <v>44398</v>
      </c>
      <c r="R272" s="1704">
        <f t="shared" si="146"/>
        <v>44398</v>
      </c>
      <c r="S272" s="1704">
        <f t="shared" si="147"/>
        <v>44397</v>
      </c>
      <c r="T272" s="1704">
        <f t="shared" si="147"/>
        <v>44397</v>
      </c>
      <c r="U272" s="1704">
        <f t="shared" si="147"/>
        <v>44418</v>
      </c>
      <c r="V272" s="1704">
        <f t="shared" si="147"/>
        <v>44425</v>
      </c>
      <c r="W272" s="1704">
        <f t="shared" si="147"/>
        <v>44428</v>
      </c>
      <c r="X272" s="1704">
        <f t="shared" si="147"/>
        <v>44433</v>
      </c>
      <c r="Y272" s="1704">
        <f t="shared" si="147"/>
        <v>44458</v>
      </c>
      <c r="Z272" s="1704">
        <f t="shared" si="147"/>
        <v>44478</v>
      </c>
      <c r="AA272" s="1704">
        <f t="shared" si="147"/>
        <v>44505</v>
      </c>
      <c r="AB272" s="1704">
        <f t="shared" si="147"/>
        <v>44510</v>
      </c>
      <c r="AC272" s="1704">
        <f t="shared" si="148"/>
        <v>44524</v>
      </c>
      <c r="AD272" s="1704">
        <f t="shared" si="148"/>
        <v>44545</v>
      </c>
      <c r="AE272" s="1704">
        <f t="shared" si="148"/>
        <v>44552</v>
      </c>
      <c r="AF272" s="1704">
        <f t="shared" si="148"/>
        <v>44557</v>
      </c>
      <c r="AG272" s="1704">
        <f t="shared" si="148"/>
        <v>44560</v>
      </c>
      <c r="AH272" s="1704">
        <f t="shared" si="148"/>
        <v>44585</v>
      </c>
      <c r="AI272" s="1704">
        <f t="shared" si="148"/>
        <v>44605</v>
      </c>
      <c r="AJ272" s="1704">
        <f t="shared" si="148"/>
        <v>44605</v>
      </c>
      <c r="AK272" s="1704">
        <f t="shared" si="148"/>
        <v>44615</v>
      </c>
      <c r="AL272" s="1704">
        <f t="shared" si="148"/>
        <v>44631</v>
      </c>
      <c r="AM272" s="1704">
        <f t="shared" si="148"/>
        <v>44635</v>
      </c>
      <c r="AN272" s="1704">
        <f t="shared" si="148"/>
        <v>44636</v>
      </c>
      <c r="AO272" s="1497">
        <f t="shared" si="141"/>
        <v>44450</v>
      </c>
      <c r="AP272" s="1444">
        <v>26114</v>
      </c>
      <c r="AQ272" s="1443">
        <v>45121</v>
      </c>
      <c r="AR272" s="1424">
        <f>VLOOKUP(AP272,Schedule!$B$2:$F$14923,5,0)</f>
        <v>45026</v>
      </c>
      <c r="AS272" s="1424">
        <f t="shared" si="142"/>
        <v>45391</v>
      </c>
      <c r="AZ272" s="1739"/>
    </row>
    <row r="273" spans="1:52" s="1382" customFormat="1" ht="31.5" customHeight="1" thickBot="1">
      <c r="A273" s="1781"/>
      <c r="B273" s="1489">
        <f t="shared" si="135"/>
        <v>31</v>
      </c>
      <c r="C273" s="1490" t="str">
        <f t="shared" si="136"/>
        <v>У_С</v>
      </c>
      <c r="D273" s="1561" t="str">
        <f t="shared" si="149"/>
        <v>31У_С</v>
      </c>
      <c r="E273" s="1606" t="s">
        <v>264</v>
      </c>
      <c r="F273" s="1575" t="s">
        <v>116</v>
      </c>
      <c r="G273"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73" s="1600" t="s">
        <v>647</v>
      </c>
      <c r="I273" s="1718" t="str">
        <f t="shared" ref="I273:R282" si="150">I$242</f>
        <v>2-х этапный ЗЗП, с ПС</v>
      </c>
      <c r="J273" s="1704">
        <f t="shared" si="150"/>
        <v>44051</v>
      </c>
      <c r="K273" s="1704">
        <f t="shared" si="150"/>
        <v>44078</v>
      </c>
      <c r="L273" s="1704">
        <f t="shared" si="150"/>
        <v>44127</v>
      </c>
      <c r="M273" s="1704">
        <f t="shared" si="150"/>
        <v>44256</v>
      </c>
      <c r="N273" s="1704">
        <f t="shared" si="150"/>
        <v>44284</v>
      </c>
      <c r="O273" s="1704">
        <f t="shared" si="150"/>
        <v>44284</v>
      </c>
      <c r="P273" s="1704">
        <f t="shared" si="150"/>
        <v>44368</v>
      </c>
      <c r="Q273" s="1704">
        <f t="shared" si="150"/>
        <v>44398</v>
      </c>
      <c r="R273" s="1704">
        <f t="shared" si="150"/>
        <v>44398</v>
      </c>
      <c r="S273" s="1704">
        <f t="shared" ref="S273:AB282" si="151">S$242</f>
        <v>44397</v>
      </c>
      <c r="T273" s="1704">
        <f t="shared" si="151"/>
        <v>44397</v>
      </c>
      <c r="U273" s="1704">
        <f t="shared" si="151"/>
        <v>44418</v>
      </c>
      <c r="V273" s="1704">
        <f t="shared" si="151"/>
        <v>44425</v>
      </c>
      <c r="W273" s="1704">
        <f t="shared" si="151"/>
        <v>44428</v>
      </c>
      <c r="X273" s="1704">
        <f t="shared" si="151"/>
        <v>44433</v>
      </c>
      <c r="Y273" s="1704">
        <f t="shared" si="151"/>
        <v>44458</v>
      </c>
      <c r="Z273" s="1704">
        <f t="shared" si="151"/>
        <v>44478</v>
      </c>
      <c r="AA273" s="1704">
        <f t="shared" si="151"/>
        <v>44505</v>
      </c>
      <c r="AB273" s="1704">
        <f t="shared" si="151"/>
        <v>44510</v>
      </c>
      <c r="AC273" s="1704">
        <f t="shared" ref="AC273:AN282" si="152">AC$242</f>
        <v>44524</v>
      </c>
      <c r="AD273" s="1704">
        <f t="shared" si="152"/>
        <v>44545</v>
      </c>
      <c r="AE273" s="1704">
        <f t="shared" si="152"/>
        <v>44552</v>
      </c>
      <c r="AF273" s="1704">
        <f t="shared" si="152"/>
        <v>44557</v>
      </c>
      <c r="AG273" s="1704">
        <f t="shared" si="152"/>
        <v>44560</v>
      </c>
      <c r="AH273" s="1704">
        <f t="shared" si="152"/>
        <v>44585</v>
      </c>
      <c r="AI273" s="1704">
        <f t="shared" si="152"/>
        <v>44605</v>
      </c>
      <c r="AJ273" s="1704">
        <f t="shared" si="152"/>
        <v>44605</v>
      </c>
      <c r="AK273" s="1704">
        <f t="shared" si="152"/>
        <v>44615</v>
      </c>
      <c r="AL273" s="1704">
        <f t="shared" si="152"/>
        <v>44631</v>
      </c>
      <c r="AM273" s="1704">
        <f t="shared" si="152"/>
        <v>44635</v>
      </c>
      <c r="AN273" s="1704">
        <f t="shared" si="152"/>
        <v>44636</v>
      </c>
      <c r="AO273" s="1497">
        <f t="shared" si="141"/>
        <v>44450</v>
      </c>
      <c r="AP273" s="1444">
        <v>33926</v>
      </c>
      <c r="AQ273" s="1443">
        <v>45156</v>
      </c>
      <c r="AR273" s="1424">
        <f>VLOOKUP(AP273,Schedule!$B$2:$F$14923,5,0)</f>
        <v>45211</v>
      </c>
      <c r="AS273" s="1424">
        <f t="shared" si="142"/>
        <v>45576</v>
      </c>
      <c r="AZ273" s="1739"/>
    </row>
    <row r="274" spans="1:52" s="1382" customFormat="1" ht="31.5" customHeight="1" thickBot="1">
      <c r="A274" s="1781"/>
      <c r="B274" s="1489">
        <f t="shared" si="135"/>
        <v>31</v>
      </c>
      <c r="C274" s="1490" t="str">
        <f t="shared" si="136"/>
        <v>У_С</v>
      </c>
      <c r="D274" s="1561" t="str">
        <f t="shared" si="149"/>
        <v>31У_С</v>
      </c>
      <c r="E274" s="1606" t="s">
        <v>332</v>
      </c>
      <c r="F274" s="1575" t="s">
        <v>116</v>
      </c>
      <c r="G274"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74" s="1600" t="s">
        <v>648</v>
      </c>
      <c r="I274" s="1718" t="str">
        <f t="shared" si="150"/>
        <v>2-х этапный ЗЗП, с ПС</v>
      </c>
      <c r="J274" s="1704">
        <f t="shared" si="150"/>
        <v>44051</v>
      </c>
      <c r="K274" s="1704">
        <f t="shared" si="150"/>
        <v>44078</v>
      </c>
      <c r="L274" s="1704">
        <f t="shared" si="150"/>
        <v>44127</v>
      </c>
      <c r="M274" s="1704">
        <f t="shared" si="150"/>
        <v>44256</v>
      </c>
      <c r="N274" s="1704">
        <f t="shared" si="150"/>
        <v>44284</v>
      </c>
      <c r="O274" s="1704">
        <f t="shared" si="150"/>
        <v>44284</v>
      </c>
      <c r="P274" s="1704">
        <f t="shared" si="150"/>
        <v>44368</v>
      </c>
      <c r="Q274" s="1704">
        <f t="shared" si="150"/>
        <v>44398</v>
      </c>
      <c r="R274" s="1704">
        <f t="shared" si="150"/>
        <v>44398</v>
      </c>
      <c r="S274" s="1704">
        <f t="shared" si="151"/>
        <v>44397</v>
      </c>
      <c r="T274" s="1704">
        <f t="shared" si="151"/>
        <v>44397</v>
      </c>
      <c r="U274" s="1704">
        <f t="shared" si="151"/>
        <v>44418</v>
      </c>
      <c r="V274" s="1704">
        <f t="shared" si="151"/>
        <v>44425</v>
      </c>
      <c r="W274" s="1704">
        <f t="shared" si="151"/>
        <v>44428</v>
      </c>
      <c r="X274" s="1704">
        <f t="shared" si="151"/>
        <v>44433</v>
      </c>
      <c r="Y274" s="1704">
        <f t="shared" si="151"/>
        <v>44458</v>
      </c>
      <c r="Z274" s="1704">
        <f t="shared" si="151"/>
        <v>44478</v>
      </c>
      <c r="AA274" s="1704">
        <f t="shared" si="151"/>
        <v>44505</v>
      </c>
      <c r="AB274" s="1704">
        <f t="shared" si="151"/>
        <v>44510</v>
      </c>
      <c r="AC274" s="1704">
        <f t="shared" si="152"/>
        <v>44524</v>
      </c>
      <c r="AD274" s="1704">
        <f t="shared" si="152"/>
        <v>44545</v>
      </c>
      <c r="AE274" s="1704">
        <f t="shared" si="152"/>
        <v>44552</v>
      </c>
      <c r="AF274" s="1704">
        <f t="shared" si="152"/>
        <v>44557</v>
      </c>
      <c r="AG274" s="1704">
        <f t="shared" si="152"/>
        <v>44560</v>
      </c>
      <c r="AH274" s="1704">
        <f t="shared" si="152"/>
        <v>44585</v>
      </c>
      <c r="AI274" s="1704">
        <f t="shared" si="152"/>
        <v>44605</v>
      </c>
      <c r="AJ274" s="1704">
        <f t="shared" si="152"/>
        <v>44605</v>
      </c>
      <c r="AK274" s="1704">
        <f t="shared" si="152"/>
        <v>44615</v>
      </c>
      <c r="AL274" s="1704">
        <f t="shared" si="152"/>
        <v>44631</v>
      </c>
      <c r="AM274" s="1704">
        <f t="shared" si="152"/>
        <v>44635</v>
      </c>
      <c r="AN274" s="1704">
        <f t="shared" si="152"/>
        <v>44636</v>
      </c>
      <c r="AO274" s="1497">
        <f t="shared" si="141"/>
        <v>44450</v>
      </c>
      <c r="AP274" s="1444">
        <v>27125</v>
      </c>
      <c r="AQ274" s="1443">
        <v>45096</v>
      </c>
      <c r="AR274" s="1424">
        <f>VLOOKUP(AP274,Schedule!$B$2:$F$14923,5,0)</f>
        <v>45206</v>
      </c>
      <c r="AS274" s="1424">
        <f t="shared" si="142"/>
        <v>45571</v>
      </c>
      <c r="AZ274" s="1739"/>
    </row>
    <row r="275" spans="1:52" s="1382" customFormat="1" ht="31.5" customHeight="1" thickBot="1">
      <c r="A275" s="1781"/>
      <c r="B275" s="1489">
        <f t="shared" ref="B275:B306" si="153">$B$242</f>
        <v>31</v>
      </c>
      <c r="C275" s="1490" t="str">
        <f t="shared" ref="C275:C306" si="154">$C$242</f>
        <v>У_С</v>
      </c>
      <c r="D275" s="1561" t="str">
        <f t="shared" si="149"/>
        <v>31У_С</v>
      </c>
      <c r="E275" s="1606" t="s">
        <v>334</v>
      </c>
      <c r="F275" s="1575" t="s">
        <v>116</v>
      </c>
      <c r="G275"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75" s="1600" t="s">
        <v>649</v>
      </c>
      <c r="I275" s="1718" t="str">
        <f t="shared" si="150"/>
        <v>2-х этапный ЗЗП, с ПС</v>
      </c>
      <c r="J275" s="1704">
        <f t="shared" si="150"/>
        <v>44051</v>
      </c>
      <c r="K275" s="1704">
        <f t="shared" si="150"/>
        <v>44078</v>
      </c>
      <c r="L275" s="1704">
        <f t="shared" si="150"/>
        <v>44127</v>
      </c>
      <c r="M275" s="1704">
        <f t="shared" si="150"/>
        <v>44256</v>
      </c>
      <c r="N275" s="1704">
        <f t="shared" si="150"/>
        <v>44284</v>
      </c>
      <c r="O275" s="1704">
        <f t="shared" si="150"/>
        <v>44284</v>
      </c>
      <c r="P275" s="1704">
        <f t="shared" si="150"/>
        <v>44368</v>
      </c>
      <c r="Q275" s="1704">
        <f t="shared" si="150"/>
        <v>44398</v>
      </c>
      <c r="R275" s="1704">
        <f t="shared" si="150"/>
        <v>44398</v>
      </c>
      <c r="S275" s="1704">
        <f t="shared" si="151"/>
        <v>44397</v>
      </c>
      <c r="T275" s="1704">
        <f t="shared" si="151"/>
        <v>44397</v>
      </c>
      <c r="U275" s="1704">
        <f t="shared" si="151"/>
        <v>44418</v>
      </c>
      <c r="V275" s="1704">
        <f t="shared" si="151"/>
        <v>44425</v>
      </c>
      <c r="W275" s="1704">
        <f t="shared" si="151"/>
        <v>44428</v>
      </c>
      <c r="X275" s="1704">
        <f t="shared" si="151"/>
        <v>44433</v>
      </c>
      <c r="Y275" s="1704">
        <f t="shared" si="151"/>
        <v>44458</v>
      </c>
      <c r="Z275" s="1704">
        <f t="shared" si="151"/>
        <v>44478</v>
      </c>
      <c r="AA275" s="1704">
        <f t="shared" si="151"/>
        <v>44505</v>
      </c>
      <c r="AB275" s="1704">
        <f t="shared" si="151"/>
        <v>44510</v>
      </c>
      <c r="AC275" s="1704">
        <f t="shared" si="152"/>
        <v>44524</v>
      </c>
      <c r="AD275" s="1704">
        <f t="shared" si="152"/>
        <v>44545</v>
      </c>
      <c r="AE275" s="1704">
        <f t="shared" si="152"/>
        <v>44552</v>
      </c>
      <c r="AF275" s="1704">
        <f t="shared" si="152"/>
        <v>44557</v>
      </c>
      <c r="AG275" s="1704">
        <f t="shared" si="152"/>
        <v>44560</v>
      </c>
      <c r="AH275" s="1704">
        <f t="shared" si="152"/>
        <v>44585</v>
      </c>
      <c r="AI275" s="1704">
        <f t="shared" si="152"/>
        <v>44605</v>
      </c>
      <c r="AJ275" s="1704">
        <f t="shared" si="152"/>
        <v>44605</v>
      </c>
      <c r="AK275" s="1704">
        <f t="shared" si="152"/>
        <v>44615</v>
      </c>
      <c r="AL275" s="1704">
        <f t="shared" si="152"/>
        <v>44631</v>
      </c>
      <c r="AM275" s="1704">
        <f t="shared" si="152"/>
        <v>44635</v>
      </c>
      <c r="AN275" s="1704">
        <f t="shared" si="152"/>
        <v>44636</v>
      </c>
      <c r="AO275" s="1497">
        <f t="shared" ref="AO275:AO306" si="155">$AO$242</f>
        <v>44450</v>
      </c>
      <c r="AP275" s="1444">
        <v>27148</v>
      </c>
      <c r="AQ275" s="1443">
        <v>45096</v>
      </c>
      <c r="AR275" s="1424">
        <f>VLOOKUP(AP275,Schedule!$B$2:$F$14923,5,0)</f>
        <v>45216</v>
      </c>
      <c r="AS275" s="1424">
        <f t="shared" si="142"/>
        <v>45581</v>
      </c>
      <c r="AZ275" s="1739"/>
    </row>
    <row r="276" spans="1:52" s="1382" customFormat="1" ht="31.5" customHeight="1" thickBot="1">
      <c r="A276" s="1781"/>
      <c r="B276" s="1489">
        <f t="shared" si="153"/>
        <v>31</v>
      </c>
      <c r="C276" s="1490" t="str">
        <f t="shared" si="154"/>
        <v>У_С</v>
      </c>
      <c r="D276" s="1561" t="str">
        <f t="shared" si="149"/>
        <v>31У_С</v>
      </c>
      <c r="E276" s="1606" t="s">
        <v>336</v>
      </c>
      <c r="F276" s="1575" t="s">
        <v>116</v>
      </c>
      <c r="G276"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76" s="1600" t="s">
        <v>650</v>
      </c>
      <c r="I276" s="1718" t="str">
        <f t="shared" si="150"/>
        <v>2-х этапный ЗЗП, с ПС</v>
      </c>
      <c r="J276" s="1704">
        <f t="shared" si="150"/>
        <v>44051</v>
      </c>
      <c r="K276" s="1704">
        <f t="shared" si="150"/>
        <v>44078</v>
      </c>
      <c r="L276" s="1704">
        <f t="shared" si="150"/>
        <v>44127</v>
      </c>
      <c r="M276" s="1704">
        <f t="shared" si="150"/>
        <v>44256</v>
      </c>
      <c r="N276" s="1704">
        <f t="shared" si="150"/>
        <v>44284</v>
      </c>
      <c r="O276" s="1704">
        <f t="shared" si="150"/>
        <v>44284</v>
      </c>
      <c r="P276" s="1704">
        <f t="shared" si="150"/>
        <v>44368</v>
      </c>
      <c r="Q276" s="1704">
        <f t="shared" si="150"/>
        <v>44398</v>
      </c>
      <c r="R276" s="1704">
        <f t="shared" si="150"/>
        <v>44398</v>
      </c>
      <c r="S276" s="1704">
        <f t="shared" si="151"/>
        <v>44397</v>
      </c>
      <c r="T276" s="1704">
        <f t="shared" si="151"/>
        <v>44397</v>
      </c>
      <c r="U276" s="1704">
        <f t="shared" si="151"/>
        <v>44418</v>
      </c>
      <c r="V276" s="1704">
        <f t="shared" si="151"/>
        <v>44425</v>
      </c>
      <c r="W276" s="1704">
        <f t="shared" si="151"/>
        <v>44428</v>
      </c>
      <c r="X276" s="1704">
        <f t="shared" si="151"/>
        <v>44433</v>
      </c>
      <c r="Y276" s="1704">
        <f t="shared" si="151"/>
        <v>44458</v>
      </c>
      <c r="Z276" s="1704">
        <f t="shared" si="151"/>
        <v>44478</v>
      </c>
      <c r="AA276" s="1704">
        <f t="shared" si="151"/>
        <v>44505</v>
      </c>
      <c r="AB276" s="1704">
        <f t="shared" si="151"/>
        <v>44510</v>
      </c>
      <c r="AC276" s="1704">
        <f t="shared" si="152"/>
        <v>44524</v>
      </c>
      <c r="AD276" s="1704">
        <f t="shared" si="152"/>
        <v>44545</v>
      </c>
      <c r="AE276" s="1704">
        <f t="shared" si="152"/>
        <v>44552</v>
      </c>
      <c r="AF276" s="1704">
        <f t="shared" si="152"/>
        <v>44557</v>
      </c>
      <c r="AG276" s="1704">
        <f t="shared" si="152"/>
        <v>44560</v>
      </c>
      <c r="AH276" s="1704">
        <f t="shared" si="152"/>
        <v>44585</v>
      </c>
      <c r="AI276" s="1704">
        <f t="shared" si="152"/>
        <v>44605</v>
      </c>
      <c r="AJ276" s="1704">
        <f t="shared" si="152"/>
        <v>44605</v>
      </c>
      <c r="AK276" s="1704">
        <f t="shared" si="152"/>
        <v>44615</v>
      </c>
      <c r="AL276" s="1704">
        <f t="shared" si="152"/>
        <v>44631</v>
      </c>
      <c r="AM276" s="1704">
        <f t="shared" si="152"/>
        <v>44635</v>
      </c>
      <c r="AN276" s="1704">
        <f t="shared" si="152"/>
        <v>44636</v>
      </c>
      <c r="AO276" s="1497">
        <f t="shared" si="155"/>
        <v>44450</v>
      </c>
      <c r="AP276" s="1444">
        <v>27170</v>
      </c>
      <c r="AQ276" s="1443">
        <v>45096</v>
      </c>
      <c r="AR276" s="1424">
        <f>VLOOKUP(AP276,Schedule!$B$2:$F$14923,5,0)</f>
        <v>45216</v>
      </c>
      <c r="AS276" s="1424">
        <f t="shared" si="142"/>
        <v>45581</v>
      </c>
      <c r="AZ276" s="1739"/>
    </row>
    <row r="277" spans="1:52" s="1382" customFormat="1" ht="31.5" customHeight="1" thickBot="1">
      <c r="A277" s="1781"/>
      <c r="B277" s="1489">
        <f t="shared" si="153"/>
        <v>31</v>
      </c>
      <c r="C277" s="1490" t="str">
        <f t="shared" si="154"/>
        <v>У_С</v>
      </c>
      <c r="D277" s="1561" t="str">
        <f t="shared" si="149"/>
        <v>31У_С</v>
      </c>
      <c r="E277" s="1606" t="s">
        <v>338</v>
      </c>
      <c r="F277" s="1575" t="s">
        <v>116</v>
      </c>
      <c r="G277"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77" s="1600" t="s">
        <v>651</v>
      </c>
      <c r="I277" s="1718" t="str">
        <f t="shared" si="150"/>
        <v>2-х этапный ЗЗП, с ПС</v>
      </c>
      <c r="J277" s="1704">
        <f t="shared" si="150"/>
        <v>44051</v>
      </c>
      <c r="K277" s="1704">
        <f t="shared" si="150"/>
        <v>44078</v>
      </c>
      <c r="L277" s="1704">
        <f t="shared" si="150"/>
        <v>44127</v>
      </c>
      <c r="M277" s="1704">
        <f t="shared" si="150"/>
        <v>44256</v>
      </c>
      <c r="N277" s="1704">
        <f t="shared" si="150"/>
        <v>44284</v>
      </c>
      <c r="O277" s="1704">
        <f t="shared" si="150"/>
        <v>44284</v>
      </c>
      <c r="P277" s="1704">
        <f t="shared" si="150"/>
        <v>44368</v>
      </c>
      <c r="Q277" s="1704">
        <f t="shared" si="150"/>
        <v>44398</v>
      </c>
      <c r="R277" s="1704">
        <f t="shared" si="150"/>
        <v>44398</v>
      </c>
      <c r="S277" s="1704">
        <f t="shared" si="151"/>
        <v>44397</v>
      </c>
      <c r="T277" s="1704">
        <f t="shared" si="151"/>
        <v>44397</v>
      </c>
      <c r="U277" s="1704">
        <f t="shared" si="151"/>
        <v>44418</v>
      </c>
      <c r="V277" s="1704">
        <f t="shared" si="151"/>
        <v>44425</v>
      </c>
      <c r="W277" s="1704">
        <f t="shared" si="151"/>
        <v>44428</v>
      </c>
      <c r="X277" s="1704">
        <f t="shared" si="151"/>
        <v>44433</v>
      </c>
      <c r="Y277" s="1704">
        <f t="shared" si="151"/>
        <v>44458</v>
      </c>
      <c r="Z277" s="1704">
        <f t="shared" si="151"/>
        <v>44478</v>
      </c>
      <c r="AA277" s="1704">
        <f t="shared" si="151"/>
        <v>44505</v>
      </c>
      <c r="AB277" s="1704">
        <f t="shared" si="151"/>
        <v>44510</v>
      </c>
      <c r="AC277" s="1704">
        <f t="shared" si="152"/>
        <v>44524</v>
      </c>
      <c r="AD277" s="1704">
        <f t="shared" si="152"/>
        <v>44545</v>
      </c>
      <c r="AE277" s="1704">
        <f t="shared" si="152"/>
        <v>44552</v>
      </c>
      <c r="AF277" s="1704">
        <f t="shared" si="152"/>
        <v>44557</v>
      </c>
      <c r="AG277" s="1704">
        <f t="shared" si="152"/>
        <v>44560</v>
      </c>
      <c r="AH277" s="1704">
        <f t="shared" si="152"/>
        <v>44585</v>
      </c>
      <c r="AI277" s="1704">
        <f t="shared" si="152"/>
        <v>44605</v>
      </c>
      <c r="AJ277" s="1704">
        <f t="shared" si="152"/>
        <v>44605</v>
      </c>
      <c r="AK277" s="1704">
        <f t="shared" si="152"/>
        <v>44615</v>
      </c>
      <c r="AL277" s="1704">
        <f t="shared" si="152"/>
        <v>44631</v>
      </c>
      <c r="AM277" s="1704">
        <f t="shared" si="152"/>
        <v>44635</v>
      </c>
      <c r="AN277" s="1704">
        <f t="shared" si="152"/>
        <v>44636</v>
      </c>
      <c r="AO277" s="1497">
        <f t="shared" si="155"/>
        <v>44450</v>
      </c>
      <c r="AP277" s="1444">
        <v>27190</v>
      </c>
      <c r="AQ277" s="1443">
        <v>45096</v>
      </c>
      <c r="AR277" s="1424">
        <f>VLOOKUP(AP277,Schedule!$B$2:$F$14923,5,0)</f>
        <v>45316</v>
      </c>
      <c r="AS277" s="1424">
        <f t="shared" si="142"/>
        <v>45681</v>
      </c>
      <c r="AZ277" s="1739"/>
    </row>
    <row r="278" spans="1:52" s="1382" customFormat="1" ht="31.5" customHeight="1" thickBot="1">
      <c r="A278" s="1781"/>
      <c r="B278" s="1489">
        <f t="shared" si="153"/>
        <v>31</v>
      </c>
      <c r="C278" s="1490" t="str">
        <f t="shared" si="154"/>
        <v>У_С</v>
      </c>
      <c r="D278" s="1561" t="str">
        <f t="shared" si="149"/>
        <v>31У_С</v>
      </c>
      <c r="E278" s="1606" t="s">
        <v>340</v>
      </c>
      <c r="F278" s="1575" t="s">
        <v>116</v>
      </c>
      <c r="G278"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78" s="1600" t="s">
        <v>652</v>
      </c>
      <c r="I278" s="1718" t="str">
        <f t="shared" si="150"/>
        <v>2-х этапный ЗЗП, с ПС</v>
      </c>
      <c r="J278" s="1704">
        <f t="shared" si="150"/>
        <v>44051</v>
      </c>
      <c r="K278" s="1704">
        <f t="shared" si="150"/>
        <v>44078</v>
      </c>
      <c r="L278" s="1704">
        <f t="shared" si="150"/>
        <v>44127</v>
      </c>
      <c r="M278" s="1704">
        <f t="shared" si="150"/>
        <v>44256</v>
      </c>
      <c r="N278" s="1704">
        <f t="shared" si="150"/>
        <v>44284</v>
      </c>
      <c r="O278" s="1704">
        <f t="shared" si="150"/>
        <v>44284</v>
      </c>
      <c r="P278" s="1704">
        <f t="shared" si="150"/>
        <v>44368</v>
      </c>
      <c r="Q278" s="1704">
        <f t="shared" si="150"/>
        <v>44398</v>
      </c>
      <c r="R278" s="1704">
        <f t="shared" si="150"/>
        <v>44398</v>
      </c>
      <c r="S278" s="1704">
        <f t="shared" si="151"/>
        <v>44397</v>
      </c>
      <c r="T278" s="1704">
        <f t="shared" si="151"/>
        <v>44397</v>
      </c>
      <c r="U278" s="1704">
        <f t="shared" si="151"/>
        <v>44418</v>
      </c>
      <c r="V278" s="1704">
        <f t="shared" si="151"/>
        <v>44425</v>
      </c>
      <c r="W278" s="1704">
        <f t="shared" si="151"/>
        <v>44428</v>
      </c>
      <c r="X278" s="1704">
        <f t="shared" si="151"/>
        <v>44433</v>
      </c>
      <c r="Y278" s="1704">
        <f t="shared" si="151"/>
        <v>44458</v>
      </c>
      <c r="Z278" s="1704">
        <f t="shared" si="151"/>
        <v>44478</v>
      </c>
      <c r="AA278" s="1704">
        <f t="shared" si="151"/>
        <v>44505</v>
      </c>
      <c r="AB278" s="1704">
        <f t="shared" si="151"/>
        <v>44510</v>
      </c>
      <c r="AC278" s="1704">
        <f t="shared" si="152"/>
        <v>44524</v>
      </c>
      <c r="AD278" s="1704">
        <f t="shared" si="152"/>
        <v>44545</v>
      </c>
      <c r="AE278" s="1704">
        <f t="shared" si="152"/>
        <v>44552</v>
      </c>
      <c r="AF278" s="1704">
        <f t="shared" si="152"/>
        <v>44557</v>
      </c>
      <c r="AG278" s="1704">
        <f t="shared" si="152"/>
        <v>44560</v>
      </c>
      <c r="AH278" s="1704">
        <f t="shared" si="152"/>
        <v>44585</v>
      </c>
      <c r="AI278" s="1704">
        <f t="shared" si="152"/>
        <v>44605</v>
      </c>
      <c r="AJ278" s="1704">
        <f t="shared" si="152"/>
        <v>44605</v>
      </c>
      <c r="AK278" s="1704">
        <f t="shared" si="152"/>
        <v>44615</v>
      </c>
      <c r="AL278" s="1704">
        <f t="shared" si="152"/>
        <v>44631</v>
      </c>
      <c r="AM278" s="1704">
        <f t="shared" si="152"/>
        <v>44635</v>
      </c>
      <c r="AN278" s="1704">
        <f t="shared" si="152"/>
        <v>44636</v>
      </c>
      <c r="AO278" s="1497">
        <f t="shared" si="155"/>
        <v>44450</v>
      </c>
      <c r="AP278" s="1444">
        <v>33952</v>
      </c>
      <c r="AQ278" s="1443">
        <v>45723</v>
      </c>
      <c r="AR278" s="1424">
        <f>VLOOKUP(AP278,Schedule!$B$2:$F$14923,5,0)</f>
        <v>45723</v>
      </c>
      <c r="AS278" s="1424">
        <f t="shared" si="142"/>
        <v>46088</v>
      </c>
      <c r="AZ278" s="1739"/>
    </row>
    <row r="279" spans="1:52" s="1382" customFormat="1" ht="31.5" customHeight="1" thickBot="1">
      <c r="A279" s="1781"/>
      <c r="B279" s="1489">
        <f t="shared" si="153"/>
        <v>31</v>
      </c>
      <c r="C279" s="1490" t="str">
        <f t="shared" si="154"/>
        <v>У_С</v>
      </c>
      <c r="D279" s="1561" t="str">
        <f t="shared" si="149"/>
        <v>31У_С</v>
      </c>
      <c r="E279" s="1606" t="s">
        <v>342</v>
      </c>
      <c r="F279" s="1575" t="s">
        <v>116</v>
      </c>
      <c r="G279"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79" s="1600" t="s">
        <v>653</v>
      </c>
      <c r="I279" s="1718" t="str">
        <f t="shared" si="150"/>
        <v>2-х этапный ЗЗП, с ПС</v>
      </c>
      <c r="J279" s="1704">
        <f t="shared" si="150"/>
        <v>44051</v>
      </c>
      <c r="K279" s="1704">
        <f t="shared" si="150"/>
        <v>44078</v>
      </c>
      <c r="L279" s="1704">
        <f t="shared" si="150"/>
        <v>44127</v>
      </c>
      <c r="M279" s="1704">
        <f t="shared" si="150"/>
        <v>44256</v>
      </c>
      <c r="N279" s="1704">
        <f t="shared" si="150"/>
        <v>44284</v>
      </c>
      <c r="O279" s="1704">
        <f t="shared" si="150"/>
        <v>44284</v>
      </c>
      <c r="P279" s="1704">
        <f t="shared" si="150"/>
        <v>44368</v>
      </c>
      <c r="Q279" s="1704">
        <f t="shared" si="150"/>
        <v>44398</v>
      </c>
      <c r="R279" s="1704">
        <f t="shared" si="150"/>
        <v>44398</v>
      </c>
      <c r="S279" s="1704">
        <f t="shared" si="151"/>
        <v>44397</v>
      </c>
      <c r="T279" s="1704">
        <f t="shared" si="151"/>
        <v>44397</v>
      </c>
      <c r="U279" s="1704">
        <f t="shared" si="151"/>
        <v>44418</v>
      </c>
      <c r="V279" s="1704">
        <f t="shared" si="151"/>
        <v>44425</v>
      </c>
      <c r="W279" s="1704">
        <f t="shared" si="151"/>
        <v>44428</v>
      </c>
      <c r="X279" s="1704">
        <f t="shared" si="151"/>
        <v>44433</v>
      </c>
      <c r="Y279" s="1704">
        <f t="shared" si="151"/>
        <v>44458</v>
      </c>
      <c r="Z279" s="1704">
        <f t="shared" si="151"/>
        <v>44478</v>
      </c>
      <c r="AA279" s="1704">
        <f t="shared" si="151"/>
        <v>44505</v>
      </c>
      <c r="AB279" s="1704">
        <f t="shared" si="151"/>
        <v>44510</v>
      </c>
      <c r="AC279" s="1704">
        <f t="shared" si="152"/>
        <v>44524</v>
      </c>
      <c r="AD279" s="1704">
        <f t="shared" si="152"/>
        <v>44545</v>
      </c>
      <c r="AE279" s="1704">
        <f t="shared" si="152"/>
        <v>44552</v>
      </c>
      <c r="AF279" s="1704">
        <f t="shared" si="152"/>
        <v>44557</v>
      </c>
      <c r="AG279" s="1704">
        <f t="shared" si="152"/>
        <v>44560</v>
      </c>
      <c r="AH279" s="1704">
        <f t="shared" si="152"/>
        <v>44585</v>
      </c>
      <c r="AI279" s="1704">
        <f t="shared" si="152"/>
        <v>44605</v>
      </c>
      <c r="AJ279" s="1704">
        <f t="shared" si="152"/>
        <v>44605</v>
      </c>
      <c r="AK279" s="1704">
        <f t="shared" si="152"/>
        <v>44615</v>
      </c>
      <c r="AL279" s="1704">
        <f t="shared" si="152"/>
        <v>44631</v>
      </c>
      <c r="AM279" s="1704">
        <f t="shared" si="152"/>
        <v>44635</v>
      </c>
      <c r="AN279" s="1704">
        <f t="shared" si="152"/>
        <v>44636</v>
      </c>
      <c r="AO279" s="1497">
        <f t="shared" si="155"/>
        <v>44450</v>
      </c>
      <c r="AP279" s="1444">
        <v>33971</v>
      </c>
      <c r="AQ279" s="1443">
        <v>45733</v>
      </c>
      <c r="AR279" s="1424">
        <f>VLOOKUP(AP279,Schedule!$B$2:$F$14923,5,0)</f>
        <v>45733</v>
      </c>
      <c r="AS279" s="1424">
        <f t="shared" si="142"/>
        <v>46098</v>
      </c>
      <c r="AZ279" s="1739"/>
    </row>
    <row r="280" spans="1:52" s="1382" customFormat="1" ht="31.5" customHeight="1" thickBot="1">
      <c r="A280" s="1781"/>
      <c r="B280" s="1489">
        <f t="shared" si="153"/>
        <v>31</v>
      </c>
      <c r="C280" s="1490" t="str">
        <f t="shared" si="154"/>
        <v>У_С</v>
      </c>
      <c r="D280" s="1561" t="str">
        <f t="shared" si="149"/>
        <v>31У_С</v>
      </c>
      <c r="E280" s="1606" t="s">
        <v>344</v>
      </c>
      <c r="F280" s="1575" t="s">
        <v>116</v>
      </c>
      <c r="G280"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80" s="1600" t="s">
        <v>654</v>
      </c>
      <c r="I280" s="1718" t="str">
        <f t="shared" si="150"/>
        <v>2-х этапный ЗЗП, с ПС</v>
      </c>
      <c r="J280" s="1704">
        <f t="shared" si="150"/>
        <v>44051</v>
      </c>
      <c r="K280" s="1704">
        <f t="shared" si="150"/>
        <v>44078</v>
      </c>
      <c r="L280" s="1704">
        <f t="shared" si="150"/>
        <v>44127</v>
      </c>
      <c r="M280" s="1704">
        <f t="shared" si="150"/>
        <v>44256</v>
      </c>
      <c r="N280" s="1704">
        <f t="shared" si="150"/>
        <v>44284</v>
      </c>
      <c r="O280" s="1704">
        <f t="shared" si="150"/>
        <v>44284</v>
      </c>
      <c r="P280" s="1704">
        <f t="shared" si="150"/>
        <v>44368</v>
      </c>
      <c r="Q280" s="1704">
        <f t="shared" si="150"/>
        <v>44398</v>
      </c>
      <c r="R280" s="1704">
        <f t="shared" si="150"/>
        <v>44398</v>
      </c>
      <c r="S280" s="1704">
        <f t="shared" si="151"/>
        <v>44397</v>
      </c>
      <c r="T280" s="1704">
        <f t="shared" si="151"/>
        <v>44397</v>
      </c>
      <c r="U280" s="1704">
        <f t="shared" si="151"/>
        <v>44418</v>
      </c>
      <c r="V280" s="1704">
        <f t="shared" si="151"/>
        <v>44425</v>
      </c>
      <c r="W280" s="1704">
        <f t="shared" si="151"/>
        <v>44428</v>
      </c>
      <c r="X280" s="1704">
        <f t="shared" si="151"/>
        <v>44433</v>
      </c>
      <c r="Y280" s="1704">
        <f t="shared" si="151"/>
        <v>44458</v>
      </c>
      <c r="Z280" s="1704">
        <f t="shared" si="151"/>
        <v>44478</v>
      </c>
      <c r="AA280" s="1704">
        <f t="shared" si="151"/>
        <v>44505</v>
      </c>
      <c r="AB280" s="1704">
        <f t="shared" si="151"/>
        <v>44510</v>
      </c>
      <c r="AC280" s="1704">
        <f t="shared" si="152"/>
        <v>44524</v>
      </c>
      <c r="AD280" s="1704">
        <f t="shared" si="152"/>
        <v>44545</v>
      </c>
      <c r="AE280" s="1704">
        <f t="shared" si="152"/>
        <v>44552</v>
      </c>
      <c r="AF280" s="1704">
        <f t="shared" si="152"/>
        <v>44557</v>
      </c>
      <c r="AG280" s="1704">
        <f t="shared" si="152"/>
        <v>44560</v>
      </c>
      <c r="AH280" s="1704">
        <f t="shared" si="152"/>
        <v>44585</v>
      </c>
      <c r="AI280" s="1704">
        <f t="shared" si="152"/>
        <v>44605</v>
      </c>
      <c r="AJ280" s="1704">
        <f t="shared" si="152"/>
        <v>44605</v>
      </c>
      <c r="AK280" s="1704">
        <f t="shared" si="152"/>
        <v>44615</v>
      </c>
      <c r="AL280" s="1704">
        <f t="shared" si="152"/>
        <v>44631</v>
      </c>
      <c r="AM280" s="1704">
        <f t="shared" si="152"/>
        <v>44635</v>
      </c>
      <c r="AN280" s="1704">
        <f t="shared" si="152"/>
        <v>44636</v>
      </c>
      <c r="AO280" s="1497">
        <f t="shared" si="155"/>
        <v>44450</v>
      </c>
      <c r="AP280" s="1444">
        <v>33992</v>
      </c>
      <c r="AQ280" s="1443">
        <v>45733</v>
      </c>
      <c r="AR280" s="1424">
        <f>VLOOKUP(AP280,Schedule!$B$2:$F$14923,5,0)</f>
        <v>45733</v>
      </c>
      <c r="AS280" s="1424">
        <f t="shared" si="142"/>
        <v>46098</v>
      </c>
      <c r="AZ280" s="1739"/>
    </row>
    <row r="281" spans="1:52" s="1382" customFormat="1" ht="31.5" customHeight="1" thickBot="1">
      <c r="A281" s="1781"/>
      <c r="B281" s="1489">
        <f t="shared" si="153"/>
        <v>31</v>
      </c>
      <c r="C281" s="1490" t="str">
        <f t="shared" si="154"/>
        <v>У_С</v>
      </c>
      <c r="D281" s="1561" t="str">
        <f t="shared" si="149"/>
        <v>31У_С</v>
      </c>
      <c r="E281" s="1606" t="s">
        <v>346</v>
      </c>
      <c r="F281" s="1575" t="s">
        <v>116</v>
      </c>
      <c r="G281"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81" s="1600" t="s">
        <v>655</v>
      </c>
      <c r="I281" s="1718" t="str">
        <f t="shared" si="150"/>
        <v>2-х этапный ЗЗП, с ПС</v>
      </c>
      <c r="J281" s="1704">
        <f t="shared" si="150"/>
        <v>44051</v>
      </c>
      <c r="K281" s="1704">
        <f t="shared" si="150"/>
        <v>44078</v>
      </c>
      <c r="L281" s="1704">
        <f t="shared" si="150"/>
        <v>44127</v>
      </c>
      <c r="M281" s="1704">
        <f t="shared" si="150"/>
        <v>44256</v>
      </c>
      <c r="N281" s="1704">
        <f t="shared" si="150"/>
        <v>44284</v>
      </c>
      <c r="O281" s="1704">
        <f t="shared" si="150"/>
        <v>44284</v>
      </c>
      <c r="P281" s="1704">
        <f t="shared" si="150"/>
        <v>44368</v>
      </c>
      <c r="Q281" s="1704">
        <f t="shared" si="150"/>
        <v>44398</v>
      </c>
      <c r="R281" s="1704">
        <f t="shared" si="150"/>
        <v>44398</v>
      </c>
      <c r="S281" s="1704">
        <f t="shared" si="151"/>
        <v>44397</v>
      </c>
      <c r="T281" s="1704">
        <f t="shared" si="151"/>
        <v>44397</v>
      </c>
      <c r="U281" s="1704">
        <f t="shared" si="151"/>
        <v>44418</v>
      </c>
      <c r="V281" s="1704">
        <f t="shared" si="151"/>
        <v>44425</v>
      </c>
      <c r="W281" s="1704">
        <f t="shared" si="151"/>
        <v>44428</v>
      </c>
      <c r="X281" s="1704">
        <f t="shared" si="151"/>
        <v>44433</v>
      </c>
      <c r="Y281" s="1704">
        <f t="shared" si="151"/>
        <v>44458</v>
      </c>
      <c r="Z281" s="1704">
        <f t="shared" si="151"/>
        <v>44478</v>
      </c>
      <c r="AA281" s="1704">
        <f t="shared" si="151"/>
        <v>44505</v>
      </c>
      <c r="AB281" s="1704">
        <f t="shared" si="151"/>
        <v>44510</v>
      </c>
      <c r="AC281" s="1704">
        <f t="shared" si="152"/>
        <v>44524</v>
      </c>
      <c r="AD281" s="1704">
        <f t="shared" si="152"/>
        <v>44545</v>
      </c>
      <c r="AE281" s="1704">
        <f t="shared" si="152"/>
        <v>44552</v>
      </c>
      <c r="AF281" s="1704">
        <f t="shared" si="152"/>
        <v>44557</v>
      </c>
      <c r="AG281" s="1704">
        <f t="shared" si="152"/>
        <v>44560</v>
      </c>
      <c r="AH281" s="1704">
        <f t="shared" si="152"/>
        <v>44585</v>
      </c>
      <c r="AI281" s="1704">
        <f t="shared" si="152"/>
        <v>44605</v>
      </c>
      <c r="AJ281" s="1704">
        <f t="shared" si="152"/>
        <v>44605</v>
      </c>
      <c r="AK281" s="1704">
        <f t="shared" si="152"/>
        <v>44615</v>
      </c>
      <c r="AL281" s="1704">
        <f t="shared" si="152"/>
        <v>44631</v>
      </c>
      <c r="AM281" s="1704">
        <f t="shared" si="152"/>
        <v>44635</v>
      </c>
      <c r="AN281" s="1704">
        <f t="shared" si="152"/>
        <v>44636</v>
      </c>
      <c r="AO281" s="1497">
        <f t="shared" si="155"/>
        <v>44450</v>
      </c>
      <c r="AP281" s="1444">
        <v>34013</v>
      </c>
      <c r="AQ281" s="1443">
        <v>45833</v>
      </c>
      <c r="AR281" s="1424">
        <f>VLOOKUP(AP281,Schedule!$B$2:$F$14923,5,0)</f>
        <v>45833</v>
      </c>
      <c r="AS281" s="1424">
        <f t="shared" si="142"/>
        <v>46198</v>
      </c>
      <c r="AZ281" s="1739"/>
    </row>
    <row r="282" spans="1:52" s="1382" customFormat="1" ht="31.5" customHeight="1" thickBot="1">
      <c r="A282" s="1781"/>
      <c r="B282" s="1489">
        <f t="shared" si="153"/>
        <v>31</v>
      </c>
      <c r="C282" s="1490" t="str">
        <f t="shared" si="154"/>
        <v>У_С</v>
      </c>
      <c r="D282" s="1561" t="str">
        <f t="shared" si="149"/>
        <v>31У_С</v>
      </c>
      <c r="E282" s="1606" t="s">
        <v>598</v>
      </c>
      <c r="F282" s="1575" t="s">
        <v>116</v>
      </c>
      <c r="G282"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82" s="1600" t="s">
        <v>656</v>
      </c>
      <c r="I282" s="1718" t="str">
        <f t="shared" si="150"/>
        <v>2-х этапный ЗЗП, с ПС</v>
      </c>
      <c r="J282" s="1704">
        <f t="shared" si="150"/>
        <v>44051</v>
      </c>
      <c r="K282" s="1704">
        <f t="shared" si="150"/>
        <v>44078</v>
      </c>
      <c r="L282" s="1704">
        <f t="shared" si="150"/>
        <v>44127</v>
      </c>
      <c r="M282" s="1704">
        <f t="shared" si="150"/>
        <v>44256</v>
      </c>
      <c r="N282" s="1704">
        <f t="shared" si="150"/>
        <v>44284</v>
      </c>
      <c r="O282" s="1704">
        <f t="shared" si="150"/>
        <v>44284</v>
      </c>
      <c r="P282" s="1704">
        <f t="shared" si="150"/>
        <v>44368</v>
      </c>
      <c r="Q282" s="1704">
        <f t="shared" si="150"/>
        <v>44398</v>
      </c>
      <c r="R282" s="1704">
        <f t="shared" si="150"/>
        <v>44398</v>
      </c>
      <c r="S282" s="1704">
        <f t="shared" si="151"/>
        <v>44397</v>
      </c>
      <c r="T282" s="1704">
        <f t="shared" si="151"/>
        <v>44397</v>
      </c>
      <c r="U282" s="1704">
        <f t="shared" si="151"/>
        <v>44418</v>
      </c>
      <c r="V282" s="1704">
        <f t="shared" si="151"/>
        <v>44425</v>
      </c>
      <c r="W282" s="1704">
        <f t="shared" si="151"/>
        <v>44428</v>
      </c>
      <c r="X282" s="1704">
        <f t="shared" si="151"/>
        <v>44433</v>
      </c>
      <c r="Y282" s="1704">
        <f t="shared" si="151"/>
        <v>44458</v>
      </c>
      <c r="Z282" s="1704">
        <f t="shared" si="151"/>
        <v>44478</v>
      </c>
      <c r="AA282" s="1704">
        <f t="shared" si="151"/>
        <v>44505</v>
      </c>
      <c r="AB282" s="1704">
        <f t="shared" si="151"/>
        <v>44510</v>
      </c>
      <c r="AC282" s="1704">
        <f t="shared" si="152"/>
        <v>44524</v>
      </c>
      <c r="AD282" s="1704">
        <f t="shared" si="152"/>
        <v>44545</v>
      </c>
      <c r="AE282" s="1704">
        <f t="shared" si="152"/>
        <v>44552</v>
      </c>
      <c r="AF282" s="1704">
        <f t="shared" si="152"/>
        <v>44557</v>
      </c>
      <c r="AG282" s="1704">
        <f t="shared" si="152"/>
        <v>44560</v>
      </c>
      <c r="AH282" s="1704">
        <f t="shared" si="152"/>
        <v>44585</v>
      </c>
      <c r="AI282" s="1704">
        <f t="shared" si="152"/>
        <v>44605</v>
      </c>
      <c r="AJ282" s="1704">
        <f t="shared" si="152"/>
        <v>44605</v>
      </c>
      <c r="AK282" s="1704">
        <f t="shared" si="152"/>
        <v>44615</v>
      </c>
      <c r="AL282" s="1704">
        <f t="shared" si="152"/>
        <v>44631</v>
      </c>
      <c r="AM282" s="1704">
        <f t="shared" si="152"/>
        <v>44635</v>
      </c>
      <c r="AN282" s="1704">
        <f t="shared" si="152"/>
        <v>44636</v>
      </c>
      <c r="AO282" s="1497">
        <f t="shared" si="155"/>
        <v>44450</v>
      </c>
      <c r="AP282" s="1444">
        <v>12394</v>
      </c>
      <c r="AQ282" s="1443">
        <v>45215</v>
      </c>
      <c r="AR282" s="1424">
        <f>VLOOKUP(AP282,Schedule!$B$2:$F$14923,5,0)</f>
        <v>45175</v>
      </c>
      <c r="AS282" s="1424">
        <f t="shared" ref="AS282:AS313" si="156">AR282+365</f>
        <v>45540</v>
      </c>
      <c r="AZ282" s="1739"/>
    </row>
    <row r="283" spans="1:52" s="1382" customFormat="1" ht="31.5" customHeight="1" thickBot="1">
      <c r="A283" s="1781"/>
      <c r="B283" s="1489">
        <f t="shared" si="153"/>
        <v>31</v>
      </c>
      <c r="C283" s="1490" t="str">
        <f t="shared" si="154"/>
        <v>У_С</v>
      </c>
      <c r="D283" s="1561" t="str">
        <f t="shared" si="149"/>
        <v>31У_С</v>
      </c>
      <c r="E283" s="1606" t="s">
        <v>600</v>
      </c>
      <c r="F283" s="1575" t="s">
        <v>116</v>
      </c>
      <c r="G283"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83" s="1600" t="s">
        <v>657</v>
      </c>
      <c r="I283" s="1718" t="str">
        <f t="shared" ref="I283:R292" si="157">I$242</f>
        <v>2-х этапный ЗЗП, с ПС</v>
      </c>
      <c r="J283" s="1704">
        <f t="shared" si="157"/>
        <v>44051</v>
      </c>
      <c r="K283" s="1704">
        <f t="shared" si="157"/>
        <v>44078</v>
      </c>
      <c r="L283" s="1704">
        <f t="shared" si="157"/>
        <v>44127</v>
      </c>
      <c r="M283" s="1704">
        <f t="shared" si="157"/>
        <v>44256</v>
      </c>
      <c r="N283" s="1704">
        <f t="shared" si="157"/>
        <v>44284</v>
      </c>
      <c r="O283" s="1704">
        <f t="shared" si="157"/>
        <v>44284</v>
      </c>
      <c r="P283" s="1704">
        <f t="shared" si="157"/>
        <v>44368</v>
      </c>
      <c r="Q283" s="1704">
        <f t="shared" si="157"/>
        <v>44398</v>
      </c>
      <c r="R283" s="1704">
        <f t="shared" si="157"/>
        <v>44398</v>
      </c>
      <c r="S283" s="1704">
        <f t="shared" ref="S283:AB292" si="158">S$242</f>
        <v>44397</v>
      </c>
      <c r="T283" s="1704">
        <f t="shared" si="158"/>
        <v>44397</v>
      </c>
      <c r="U283" s="1704">
        <f t="shared" si="158"/>
        <v>44418</v>
      </c>
      <c r="V283" s="1704">
        <f t="shared" si="158"/>
        <v>44425</v>
      </c>
      <c r="W283" s="1704">
        <f t="shared" si="158"/>
        <v>44428</v>
      </c>
      <c r="X283" s="1704">
        <f t="shared" si="158"/>
        <v>44433</v>
      </c>
      <c r="Y283" s="1704">
        <f t="shared" si="158"/>
        <v>44458</v>
      </c>
      <c r="Z283" s="1704">
        <f t="shared" si="158"/>
        <v>44478</v>
      </c>
      <c r="AA283" s="1704">
        <f t="shared" si="158"/>
        <v>44505</v>
      </c>
      <c r="AB283" s="1704">
        <f t="shared" si="158"/>
        <v>44510</v>
      </c>
      <c r="AC283" s="1704">
        <f t="shared" ref="AC283:AN292" si="159">AC$242</f>
        <v>44524</v>
      </c>
      <c r="AD283" s="1704">
        <f t="shared" si="159"/>
        <v>44545</v>
      </c>
      <c r="AE283" s="1704">
        <f t="shared" si="159"/>
        <v>44552</v>
      </c>
      <c r="AF283" s="1704">
        <f t="shared" si="159"/>
        <v>44557</v>
      </c>
      <c r="AG283" s="1704">
        <f t="shared" si="159"/>
        <v>44560</v>
      </c>
      <c r="AH283" s="1704">
        <f t="shared" si="159"/>
        <v>44585</v>
      </c>
      <c r="AI283" s="1704">
        <f t="shared" si="159"/>
        <v>44605</v>
      </c>
      <c r="AJ283" s="1704">
        <f t="shared" si="159"/>
        <v>44605</v>
      </c>
      <c r="AK283" s="1704">
        <f t="shared" si="159"/>
        <v>44615</v>
      </c>
      <c r="AL283" s="1704">
        <f t="shared" si="159"/>
        <v>44631</v>
      </c>
      <c r="AM283" s="1704">
        <f t="shared" si="159"/>
        <v>44635</v>
      </c>
      <c r="AN283" s="1704">
        <f t="shared" si="159"/>
        <v>44636</v>
      </c>
      <c r="AO283" s="1497">
        <f t="shared" si="155"/>
        <v>44450</v>
      </c>
      <c r="AP283" s="1444">
        <v>36625</v>
      </c>
      <c r="AQ283" s="1443">
        <v>44671</v>
      </c>
      <c r="AR283" s="1424">
        <f>VLOOKUP(AP283,Schedule!$B$2:$F$14923,5,0)</f>
        <v>44656</v>
      </c>
      <c r="AS283" s="1424">
        <f t="shared" si="156"/>
        <v>45021</v>
      </c>
      <c r="AZ283" s="1739"/>
    </row>
    <row r="284" spans="1:52" s="1382" customFormat="1" ht="31.5" customHeight="1" thickBot="1">
      <c r="A284" s="1781"/>
      <c r="B284" s="1489">
        <f t="shared" si="153"/>
        <v>31</v>
      </c>
      <c r="C284" s="1490" t="str">
        <f t="shared" si="154"/>
        <v>У_С</v>
      </c>
      <c r="D284" s="1561" t="str">
        <f t="shared" si="149"/>
        <v>31У_С</v>
      </c>
      <c r="E284" s="1606" t="s">
        <v>590</v>
      </c>
      <c r="F284" s="1575" t="s">
        <v>116</v>
      </c>
      <c r="G284"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84" s="1600" t="s">
        <v>658</v>
      </c>
      <c r="I284" s="1718" t="str">
        <f t="shared" si="157"/>
        <v>2-х этапный ЗЗП, с ПС</v>
      </c>
      <c r="J284" s="1704">
        <f t="shared" si="157"/>
        <v>44051</v>
      </c>
      <c r="K284" s="1704">
        <f t="shared" si="157"/>
        <v>44078</v>
      </c>
      <c r="L284" s="1704">
        <f t="shared" si="157"/>
        <v>44127</v>
      </c>
      <c r="M284" s="1704">
        <f t="shared" si="157"/>
        <v>44256</v>
      </c>
      <c r="N284" s="1704">
        <f t="shared" si="157"/>
        <v>44284</v>
      </c>
      <c r="O284" s="1704">
        <f t="shared" si="157"/>
        <v>44284</v>
      </c>
      <c r="P284" s="1704">
        <f t="shared" si="157"/>
        <v>44368</v>
      </c>
      <c r="Q284" s="1704">
        <f t="shared" si="157"/>
        <v>44398</v>
      </c>
      <c r="R284" s="1704">
        <f t="shared" si="157"/>
        <v>44398</v>
      </c>
      <c r="S284" s="1704">
        <f t="shared" si="158"/>
        <v>44397</v>
      </c>
      <c r="T284" s="1704">
        <f t="shared" si="158"/>
        <v>44397</v>
      </c>
      <c r="U284" s="1704">
        <f t="shared" si="158"/>
        <v>44418</v>
      </c>
      <c r="V284" s="1704">
        <f t="shared" si="158"/>
        <v>44425</v>
      </c>
      <c r="W284" s="1704">
        <f t="shared" si="158"/>
        <v>44428</v>
      </c>
      <c r="X284" s="1704">
        <f t="shared" si="158"/>
        <v>44433</v>
      </c>
      <c r="Y284" s="1704">
        <f t="shared" si="158"/>
        <v>44458</v>
      </c>
      <c r="Z284" s="1704">
        <f t="shared" si="158"/>
        <v>44478</v>
      </c>
      <c r="AA284" s="1704">
        <f t="shared" si="158"/>
        <v>44505</v>
      </c>
      <c r="AB284" s="1704">
        <f t="shared" si="158"/>
        <v>44510</v>
      </c>
      <c r="AC284" s="1704">
        <f t="shared" si="159"/>
        <v>44524</v>
      </c>
      <c r="AD284" s="1704">
        <f t="shared" si="159"/>
        <v>44545</v>
      </c>
      <c r="AE284" s="1704">
        <f t="shared" si="159"/>
        <v>44552</v>
      </c>
      <c r="AF284" s="1704">
        <f t="shared" si="159"/>
        <v>44557</v>
      </c>
      <c r="AG284" s="1704">
        <f t="shared" si="159"/>
        <v>44560</v>
      </c>
      <c r="AH284" s="1704">
        <f t="shared" si="159"/>
        <v>44585</v>
      </c>
      <c r="AI284" s="1704">
        <f t="shared" si="159"/>
        <v>44605</v>
      </c>
      <c r="AJ284" s="1704">
        <f t="shared" si="159"/>
        <v>44605</v>
      </c>
      <c r="AK284" s="1704">
        <f t="shared" si="159"/>
        <v>44615</v>
      </c>
      <c r="AL284" s="1704">
        <f t="shared" si="159"/>
        <v>44631</v>
      </c>
      <c r="AM284" s="1704">
        <f t="shared" si="159"/>
        <v>44635</v>
      </c>
      <c r="AN284" s="1704">
        <f t="shared" si="159"/>
        <v>44636</v>
      </c>
      <c r="AO284" s="1497">
        <f t="shared" si="155"/>
        <v>44450</v>
      </c>
      <c r="AP284" s="1444">
        <v>13458</v>
      </c>
      <c r="AQ284" s="1443">
        <v>45001</v>
      </c>
      <c r="AR284" s="1424">
        <f>VLOOKUP(AP284,Schedule!$B$2:$F$14923,5,0)</f>
        <v>44917</v>
      </c>
      <c r="AS284" s="1424">
        <f t="shared" si="156"/>
        <v>45282</v>
      </c>
      <c r="AZ284" s="1739"/>
    </row>
    <row r="285" spans="1:52" s="1382" customFormat="1" ht="31.5" customHeight="1" thickBot="1">
      <c r="A285" s="1781"/>
      <c r="B285" s="1489">
        <f t="shared" si="153"/>
        <v>31</v>
      </c>
      <c r="C285" s="1490" t="str">
        <f t="shared" si="154"/>
        <v>У_С</v>
      </c>
      <c r="D285" s="1561" t="str">
        <f t="shared" si="149"/>
        <v>31У_С</v>
      </c>
      <c r="E285" s="1606" t="s">
        <v>592</v>
      </c>
      <c r="F285" s="1575" t="s">
        <v>116</v>
      </c>
      <c r="G285"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85" s="1600" t="s">
        <v>659</v>
      </c>
      <c r="I285" s="1718" t="str">
        <f t="shared" si="157"/>
        <v>2-х этапный ЗЗП, с ПС</v>
      </c>
      <c r="J285" s="1704">
        <f t="shared" si="157"/>
        <v>44051</v>
      </c>
      <c r="K285" s="1704">
        <f t="shared" si="157"/>
        <v>44078</v>
      </c>
      <c r="L285" s="1704">
        <f t="shared" si="157"/>
        <v>44127</v>
      </c>
      <c r="M285" s="1704">
        <f t="shared" si="157"/>
        <v>44256</v>
      </c>
      <c r="N285" s="1704">
        <f t="shared" si="157"/>
        <v>44284</v>
      </c>
      <c r="O285" s="1704">
        <f t="shared" si="157"/>
        <v>44284</v>
      </c>
      <c r="P285" s="1704">
        <f t="shared" si="157"/>
        <v>44368</v>
      </c>
      <c r="Q285" s="1704">
        <f t="shared" si="157"/>
        <v>44398</v>
      </c>
      <c r="R285" s="1704">
        <f t="shared" si="157"/>
        <v>44398</v>
      </c>
      <c r="S285" s="1704">
        <f t="shared" si="158"/>
        <v>44397</v>
      </c>
      <c r="T285" s="1704">
        <f t="shared" si="158"/>
        <v>44397</v>
      </c>
      <c r="U285" s="1704">
        <f t="shared" si="158"/>
        <v>44418</v>
      </c>
      <c r="V285" s="1704">
        <f t="shared" si="158"/>
        <v>44425</v>
      </c>
      <c r="W285" s="1704">
        <f t="shared" si="158"/>
        <v>44428</v>
      </c>
      <c r="X285" s="1704">
        <f t="shared" si="158"/>
        <v>44433</v>
      </c>
      <c r="Y285" s="1704">
        <f t="shared" si="158"/>
        <v>44458</v>
      </c>
      <c r="Z285" s="1704">
        <f t="shared" si="158"/>
        <v>44478</v>
      </c>
      <c r="AA285" s="1704">
        <f t="shared" si="158"/>
        <v>44505</v>
      </c>
      <c r="AB285" s="1704">
        <f t="shared" si="158"/>
        <v>44510</v>
      </c>
      <c r="AC285" s="1704">
        <f t="shared" si="159"/>
        <v>44524</v>
      </c>
      <c r="AD285" s="1704">
        <f t="shared" si="159"/>
        <v>44545</v>
      </c>
      <c r="AE285" s="1704">
        <f t="shared" si="159"/>
        <v>44552</v>
      </c>
      <c r="AF285" s="1704">
        <f t="shared" si="159"/>
        <v>44557</v>
      </c>
      <c r="AG285" s="1704">
        <f t="shared" si="159"/>
        <v>44560</v>
      </c>
      <c r="AH285" s="1704">
        <f t="shared" si="159"/>
        <v>44585</v>
      </c>
      <c r="AI285" s="1704">
        <f t="shared" si="159"/>
        <v>44605</v>
      </c>
      <c r="AJ285" s="1704">
        <f t="shared" si="159"/>
        <v>44605</v>
      </c>
      <c r="AK285" s="1704">
        <f t="shared" si="159"/>
        <v>44615</v>
      </c>
      <c r="AL285" s="1704">
        <f t="shared" si="159"/>
        <v>44631</v>
      </c>
      <c r="AM285" s="1704">
        <f t="shared" si="159"/>
        <v>44635</v>
      </c>
      <c r="AN285" s="1704">
        <f t="shared" si="159"/>
        <v>44636</v>
      </c>
      <c r="AO285" s="1497">
        <f t="shared" si="155"/>
        <v>44450</v>
      </c>
      <c r="AP285" s="1444">
        <v>31013</v>
      </c>
      <c r="AQ285" s="1443">
        <v>45415</v>
      </c>
      <c r="AR285" s="1424">
        <f>VLOOKUP(AP285,Schedule!$B$2:$F$14923,5,0)</f>
        <v>45415</v>
      </c>
      <c r="AS285" s="1424">
        <f t="shared" si="156"/>
        <v>45780</v>
      </c>
      <c r="AZ285" s="1739"/>
    </row>
    <row r="286" spans="1:52" s="1382" customFormat="1" ht="31.5" customHeight="1" thickBot="1">
      <c r="A286" s="1781"/>
      <c r="B286" s="1489">
        <f t="shared" si="153"/>
        <v>31</v>
      </c>
      <c r="C286" s="1490" t="str">
        <f t="shared" si="154"/>
        <v>У_С</v>
      </c>
      <c r="D286" s="1561" t="str">
        <f t="shared" si="149"/>
        <v>31У_С</v>
      </c>
      <c r="E286" s="1606" t="s">
        <v>594</v>
      </c>
      <c r="F286" s="1575" t="s">
        <v>116</v>
      </c>
      <c r="G286"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86" s="1600" t="s">
        <v>660</v>
      </c>
      <c r="I286" s="1718" t="str">
        <f t="shared" si="157"/>
        <v>2-х этапный ЗЗП, с ПС</v>
      </c>
      <c r="J286" s="1704">
        <f t="shared" si="157"/>
        <v>44051</v>
      </c>
      <c r="K286" s="1704">
        <f t="shared" si="157"/>
        <v>44078</v>
      </c>
      <c r="L286" s="1704">
        <f t="shared" si="157"/>
        <v>44127</v>
      </c>
      <c r="M286" s="1704">
        <f t="shared" si="157"/>
        <v>44256</v>
      </c>
      <c r="N286" s="1704">
        <f t="shared" si="157"/>
        <v>44284</v>
      </c>
      <c r="O286" s="1704">
        <f t="shared" si="157"/>
        <v>44284</v>
      </c>
      <c r="P286" s="1704">
        <f t="shared" si="157"/>
        <v>44368</v>
      </c>
      <c r="Q286" s="1704">
        <f t="shared" si="157"/>
        <v>44398</v>
      </c>
      <c r="R286" s="1704">
        <f t="shared" si="157"/>
        <v>44398</v>
      </c>
      <c r="S286" s="1704">
        <f t="shared" si="158"/>
        <v>44397</v>
      </c>
      <c r="T286" s="1704">
        <f t="shared" si="158"/>
        <v>44397</v>
      </c>
      <c r="U286" s="1704">
        <f t="shared" si="158"/>
        <v>44418</v>
      </c>
      <c r="V286" s="1704">
        <f t="shared" si="158"/>
        <v>44425</v>
      </c>
      <c r="W286" s="1704">
        <f t="shared" si="158"/>
        <v>44428</v>
      </c>
      <c r="X286" s="1704">
        <f t="shared" si="158"/>
        <v>44433</v>
      </c>
      <c r="Y286" s="1704">
        <f t="shared" si="158"/>
        <v>44458</v>
      </c>
      <c r="Z286" s="1704">
        <f t="shared" si="158"/>
        <v>44478</v>
      </c>
      <c r="AA286" s="1704">
        <f t="shared" si="158"/>
        <v>44505</v>
      </c>
      <c r="AB286" s="1704">
        <f t="shared" si="158"/>
        <v>44510</v>
      </c>
      <c r="AC286" s="1704">
        <f t="shared" si="159"/>
        <v>44524</v>
      </c>
      <c r="AD286" s="1704">
        <f t="shared" si="159"/>
        <v>44545</v>
      </c>
      <c r="AE286" s="1704">
        <f t="shared" si="159"/>
        <v>44552</v>
      </c>
      <c r="AF286" s="1704">
        <f t="shared" si="159"/>
        <v>44557</v>
      </c>
      <c r="AG286" s="1704">
        <f t="shared" si="159"/>
        <v>44560</v>
      </c>
      <c r="AH286" s="1704">
        <f t="shared" si="159"/>
        <v>44585</v>
      </c>
      <c r="AI286" s="1704">
        <f t="shared" si="159"/>
        <v>44605</v>
      </c>
      <c r="AJ286" s="1704">
        <f t="shared" si="159"/>
        <v>44605</v>
      </c>
      <c r="AK286" s="1704">
        <f t="shared" si="159"/>
        <v>44615</v>
      </c>
      <c r="AL286" s="1704">
        <f t="shared" si="159"/>
        <v>44631</v>
      </c>
      <c r="AM286" s="1704">
        <f t="shared" si="159"/>
        <v>44635</v>
      </c>
      <c r="AN286" s="1704">
        <f t="shared" si="159"/>
        <v>44636</v>
      </c>
      <c r="AO286" s="1497">
        <f t="shared" si="155"/>
        <v>44450</v>
      </c>
      <c r="AP286" s="1444">
        <v>26635</v>
      </c>
      <c r="AQ286" s="1443">
        <v>45419</v>
      </c>
      <c r="AR286" s="1424">
        <f>VLOOKUP(AP286,Schedule!$B$2:$F$14923,5,0)</f>
        <v>45379</v>
      </c>
      <c r="AS286" s="1424">
        <f t="shared" si="156"/>
        <v>45744</v>
      </c>
      <c r="AZ286" s="1739"/>
    </row>
    <row r="287" spans="1:52" s="1382" customFormat="1" ht="31.5" customHeight="1" thickBot="1">
      <c r="A287" s="1781"/>
      <c r="B287" s="1489">
        <f t="shared" si="153"/>
        <v>31</v>
      </c>
      <c r="C287" s="1490" t="str">
        <f t="shared" si="154"/>
        <v>У_С</v>
      </c>
      <c r="D287" s="1561" t="str">
        <f t="shared" si="149"/>
        <v>31У_С</v>
      </c>
      <c r="E287" s="1606" t="s">
        <v>596</v>
      </c>
      <c r="F287" s="1575" t="s">
        <v>116</v>
      </c>
      <c r="G287"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87" s="1600" t="s">
        <v>661</v>
      </c>
      <c r="I287" s="1718" t="str">
        <f t="shared" si="157"/>
        <v>2-х этапный ЗЗП, с ПС</v>
      </c>
      <c r="J287" s="1704">
        <f t="shared" si="157"/>
        <v>44051</v>
      </c>
      <c r="K287" s="1704">
        <f t="shared" si="157"/>
        <v>44078</v>
      </c>
      <c r="L287" s="1704">
        <f t="shared" si="157"/>
        <v>44127</v>
      </c>
      <c r="M287" s="1704">
        <f t="shared" si="157"/>
        <v>44256</v>
      </c>
      <c r="N287" s="1704">
        <f t="shared" si="157"/>
        <v>44284</v>
      </c>
      <c r="O287" s="1704">
        <f t="shared" si="157"/>
        <v>44284</v>
      </c>
      <c r="P287" s="1704">
        <f t="shared" si="157"/>
        <v>44368</v>
      </c>
      <c r="Q287" s="1704">
        <f t="shared" si="157"/>
        <v>44398</v>
      </c>
      <c r="R287" s="1704">
        <f t="shared" si="157"/>
        <v>44398</v>
      </c>
      <c r="S287" s="1704">
        <f t="shared" si="158"/>
        <v>44397</v>
      </c>
      <c r="T287" s="1704">
        <f t="shared" si="158"/>
        <v>44397</v>
      </c>
      <c r="U287" s="1704">
        <f t="shared" si="158"/>
        <v>44418</v>
      </c>
      <c r="V287" s="1704">
        <f t="shared" si="158"/>
        <v>44425</v>
      </c>
      <c r="W287" s="1704">
        <f t="shared" si="158"/>
        <v>44428</v>
      </c>
      <c r="X287" s="1704">
        <f t="shared" si="158"/>
        <v>44433</v>
      </c>
      <c r="Y287" s="1704">
        <f t="shared" si="158"/>
        <v>44458</v>
      </c>
      <c r="Z287" s="1704">
        <f t="shared" si="158"/>
        <v>44478</v>
      </c>
      <c r="AA287" s="1704">
        <f t="shared" si="158"/>
        <v>44505</v>
      </c>
      <c r="AB287" s="1704">
        <f t="shared" si="158"/>
        <v>44510</v>
      </c>
      <c r="AC287" s="1704">
        <f t="shared" si="159"/>
        <v>44524</v>
      </c>
      <c r="AD287" s="1704">
        <f t="shared" si="159"/>
        <v>44545</v>
      </c>
      <c r="AE287" s="1704">
        <f t="shared" si="159"/>
        <v>44552</v>
      </c>
      <c r="AF287" s="1704">
        <f t="shared" si="159"/>
        <v>44557</v>
      </c>
      <c r="AG287" s="1704">
        <f t="shared" si="159"/>
        <v>44560</v>
      </c>
      <c r="AH287" s="1704">
        <f t="shared" si="159"/>
        <v>44585</v>
      </c>
      <c r="AI287" s="1704">
        <f t="shared" si="159"/>
        <v>44605</v>
      </c>
      <c r="AJ287" s="1704">
        <f t="shared" si="159"/>
        <v>44605</v>
      </c>
      <c r="AK287" s="1704">
        <f t="shared" si="159"/>
        <v>44615</v>
      </c>
      <c r="AL287" s="1704">
        <f t="shared" si="159"/>
        <v>44631</v>
      </c>
      <c r="AM287" s="1704">
        <f t="shared" si="159"/>
        <v>44635</v>
      </c>
      <c r="AN287" s="1704">
        <f t="shared" si="159"/>
        <v>44636</v>
      </c>
      <c r="AO287" s="1497">
        <f t="shared" si="155"/>
        <v>44450</v>
      </c>
      <c r="AP287" s="1444">
        <v>31278</v>
      </c>
      <c r="AQ287" s="1443">
        <v>45663</v>
      </c>
      <c r="AR287" s="1424">
        <f>VLOOKUP(AP287,Schedule!$B$2:$F$14923,5,0)</f>
        <v>45663</v>
      </c>
      <c r="AS287" s="1424">
        <f t="shared" si="156"/>
        <v>46028</v>
      </c>
      <c r="AZ287" s="1739"/>
    </row>
    <row r="288" spans="1:52" s="1382" customFormat="1" ht="31.5" customHeight="1" thickBot="1">
      <c r="A288" s="1781"/>
      <c r="B288" s="1489">
        <f t="shared" si="153"/>
        <v>31</v>
      </c>
      <c r="C288" s="1490" t="str">
        <f t="shared" si="154"/>
        <v>У_С</v>
      </c>
      <c r="D288" s="1561" t="str">
        <f t="shared" si="149"/>
        <v>31У_С</v>
      </c>
      <c r="E288" s="1606" t="s">
        <v>608</v>
      </c>
      <c r="F288" s="1575" t="s">
        <v>116</v>
      </c>
      <c r="G288"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88" s="1600" t="s">
        <v>662</v>
      </c>
      <c r="I288" s="1718" t="str">
        <f t="shared" si="157"/>
        <v>2-х этапный ЗЗП, с ПС</v>
      </c>
      <c r="J288" s="1704">
        <f t="shared" si="157"/>
        <v>44051</v>
      </c>
      <c r="K288" s="1704">
        <f t="shared" si="157"/>
        <v>44078</v>
      </c>
      <c r="L288" s="1704">
        <f t="shared" si="157"/>
        <v>44127</v>
      </c>
      <c r="M288" s="1704">
        <f t="shared" si="157"/>
        <v>44256</v>
      </c>
      <c r="N288" s="1704">
        <f t="shared" si="157"/>
        <v>44284</v>
      </c>
      <c r="O288" s="1704">
        <f t="shared" si="157"/>
        <v>44284</v>
      </c>
      <c r="P288" s="1704">
        <f t="shared" si="157"/>
        <v>44368</v>
      </c>
      <c r="Q288" s="1704">
        <f t="shared" si="157"/>
        <v>44398</v>
      </c>
      <c r="R288" s="1704">
        <f t="shared" si="157"/>
        <v>44398</v>
      </c>
      <c r="S288" s="1704">
        <f t="shared" si="158"/>
        <v>44397</v>
      </c>
      <c r="T288" s="1704">
        <f t="shared" si="158"/>
        <v>44397</v>
      </c>
      <c r="U288" s="1704">
        <f t="shared" si="158"/>
        <v>44418</v>
      </c>
      <c r="V288" s="1704">
        <f t="shared" si="158"/>
        <v>44425</v>
      </c>
      <c r="W288" s="1704">
        <f t="shared" si="158"/>
        <v>44428</v>
      </c>
      <c r="X288" s="1704">
        <f t="shared" si="158"/>
        <v>44433</v>
      </c>
      <c r="Y288" s="1704">
        <f t="shared" si="158"/>
        <v>44458</v>
      </c>
      <c r="Z288" s="1704">
        <f t="shared" si="158"/>
        <v>44478</v>
      </c>
      <c r="AA288" s="1704">
        <f t="shared" si="158"/>
        <v>44505</v>
      </c>
      <c r="AB288" s="1704">
        <f t="shared" si="158"/>
        <v>44510</v>
      </c>
      <c r="AC288" s="1704">
        <f t="shared" si="159"/>
        <v>44524</v>
      </c>
      <c r="AD288" s="1704">
        <f t="shared" si="159"/>
        <v>44545</v>
      </c>
      <c r="AE288" s="1704">
        <f t="shared" si="159"/>
        <v>44552</v>
      </c>
      <c r="AF288" s="1704">
        <f t="shared" si="159"/>
        <v>44557</v>
      </c>
      <c r="AG288" s="1704">
        <f t="shared" si="159"/>
        <v>44560</v>
      </c>
      <c r="AH288" s="1704">
        <f t="shared" si="159"/>
        <v>44585</v>
      </c>
      <c r="AI288" s="1704">
        <f t="shared" si="159"/>
        <v>44605</v>
      </c>
      <c r="AJ288" s="1704">
        <f t="shared" si="159"/>
        <v>44605</v>
      </c>
      <c r="AK288" s="1704">
        <f t="shared" si="159"/>
        <v>44615</v>
      </c>
      <c r="AL288" s="1704">
        <f t="shared" si="159"/>
        <v>44631</v>
      </c>
      <c r="AM288" s="1704">
        <f t="shared" si="159"/>
        <v>44635</v>
      </c>
      <c r="AN288" s="1704">
        <f t="shared" si="159"/>
        <v>44636</v>
      </c>
      <c r="AO288" s="1497">
        <f t="shared" si="155"/>
        <v>44450</v>
      </c>
      <c r="AP288" s="1444">
        <v>14449</v>
      </c>
      <c r="AQ288" s="1443">
        <v>45398</v>
      </c>
      <c r="AR288" s="1424">
        <f>VLOOKUP(AP288,Schedule!$B$2:$F$14923,5,0)</f>
        <v>45293</v>
      </c>
      <c r="AS288" s="1424">
        <f t="shared" si="156"/>
        <v>45658</v>
      </c>
      <c r="AZ288" s="1739"/>
    </row>
    <row r="289" spans="1:52" s="1382" customFormat="1" ht="31.5" customHeight="1" thickBot="1">
      <c r="A289" s="1781"/>
      <c r="B289" s="1489">
        <f t="shared" si="153"/>
        <v>31</v>
      </c>
      <c r="C289" s="1490" t="str">
        <f t="shared" si="154"/>
        <v>У_С</v>
      </c>
      <c r="D289" s="1561" t="str">
        <f t="shared" si="149"/>
        <v>31У_С</v>
      </c>
      <c r="E289" s="1606" t="s">
        <v>610</v>
      </c>
      <c r="F289" s="1575" t="s">
        <v>116</v>
      </c>
      <c r="G289"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89" s="1600" t="s">
        <v>663</v>
      </c>
      <c r="I289" s="1718" t="str">
        <f t="shared" si="157"/>
        <v>2-х этапный ЗЗП, с ПС</v>
      </c>
      <c r="J289" s="1704">
        <f t="shared" si="157"/>
        <v>44051</v>
      </c>
      <c r="K289" s="1704">
        <f t="shared" si="157"/>
        <v>44078</v>
      </c>
      <c r="L289" s="1704">
        <f t="shared" si="157"/>
        <v>44127</v>
      </c>
      <c r="M289" s="1704">
        <f t="shared" si="157"/>
        <v>44256</v>
      </c>
      <c r="N289" s="1704">
        <f t="shared" si="157"/>
        <v>44284</v>
      </c>
      <c r="O289" s="1704">
        <f t="shared" si="157"/>
        <v>44284</v>
      </c>
      <c r="P289" s="1704">
        <f t="shared" si="157"/>
        <v>44368</v>
      </c>
      <c r="Q289" s="1704">
        <f t="shared" si="157"/>
        <v>44398</v>
      </c>
      <c r="R289" s="1704">
        <f t="shared" si="157"/>
        <v>44398</v>
      </c>
      <c r="S289" s="1704">
        <f t="shared" si="158"/>
        <v>44397</v>
      </c>
      <c r="T289" s="1704">
        <f t="shared" si="158"/>
        <v>44397</v>
      </c>
      <c r="U289" s="1704">
        <f t="shared" si="158"/>
        <v>44418</v>
      </c>
      <c r="V289" s="1704">
        <f t="shared" si="158"/>
        <v>44425</v>
      </c>
      <c r="W289" s="1704">
        <f t="shared" si="158"/>
        <v>44428</v>
      </c>
      <c r="X289" s="1704">
        <f t="shared" si="158"/>
        <v>44433</v>
      </c>
      <c r="Y289" s="1704">
        <f t="shared" si="158"/>
        <v>44458</v>
      </c>
      <c r="Z289" s="1704">
        <f t="shared" si="158"/>
        <v>44478</v>
      </c>
      <c r="AA289" s="1704">
        <f t="shared" si="158"/>
        <v>44505</v>
      </c>
      <c r="AB289" s="1704">
        <f t="shared" si="158"/>
        <v>44510</v>
      </c>
      <c r="AC289" s="1704">
        <f t="shared" si="159"/>
        <v>44524</v>
      </c>
      <c r="AD289" s="1704">
        <f t="shared" si="159"/>
        <v>44545</v>
      </c>
      <c r="AE289" s="1704">
        <f t="shared" si="159"/>
        <v>44552</v>
      </c>
      <c r="AF289" s="1704">
        <f t="shared" si="159"/>
        <v>44557</v>
      </c>
      <c r="AG289" s="1704">
        <f t="shared" si="159"/>
        <v>44560</v>
      </c>
      <c r="AH289" s="1704">
        <f t="shared" si="159"/>
        <v>44585</v>
      </c>
      <c r="AI289" s="1704">
        <f t="shared" si="159"/>
        <v>44605</v>
      </c>
      <c r="AJ289" s="1704">
        <f t="shared" si="159"/>
        <v>44605</v>
      </c>
      <c r="AK289" s="1704">
        <f t="shared" si="159"/>
        <v>44615</v>
      </c>
      <c r="AL289" s="1704">
        <f t="shared" si="159"/>
        <v>44631</v>
      </c>
      <c r="AM289" s="1704">
        <f t="shared" si="159"/>
        <v>44635</v>
      </c>
      <c r="AN289" s="1704">
        <f t="shared" si="159"/>
        <v>44636</v>
      </c>
      <c r="AO289" s="1497">
        <f t="shared" si="155"/>
        <v>44450</v>
      </c>
      <c r="AP289" s="1444">
        <v>32020</v>
      </c>
      <c r="AQ289" s="1443">
        <v>45835</v>
      </c>
      <c r="AR289" s="1424">
        <f>VLOOKUP(AP289,Schedule!$B$2:$F$14923,5,0)</f>
        <v>45842</v>
      </c>
      <c r="AS289" s="1424">
        <f t="shared" si="156"/>
        <v>46207</v>
      </c>
      <c r="AZ289" s="1739"/>
    </row>
    <row r="290" spans="1:52" s="1382" customFormat="1" ht="31.5" customHeight="1" thickBot="1">
      <c r="A290" s="1781"/>
      <c r="B290" s="1489">
        <f t="shared" si="153"/>
        <v>31</v>
      </c>
      <c r="C290" s="1490" t="str">
        <f t="shared" si="154"/>
        <v>У_С</v>
      </c>
      <c r="D290" s="1561" t="str">
        <f t="shared" si="149"/>
        <v>31У_С</v>
      </c>
      <c r="E290" s="1606" t="s">
        <v>612</v>
      </c>
      <c r="F290" s="1575" t="s">
        <v>116</v>
      </c>
      <c r="G290"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90" s="1600" t="s">
        <v>664</v>
      </c>
      <c r="I290" s="1718" t="str">
        <f t="shared" si="157"/>
        <v>2-х этапный ЗЗП, с ПС</v>
      </c>
      <c r="J290" s="1704">
        <f t="shared" si="157"/>
        <v>44051</v>
      </c>
      <c r="K290" s="1704">
        <f t="shared" si="157"/>
        <v>44078</v>
      </c>
      <c r="L290" s="1704">
        <f t="shared" si="157"/>
        <v>44127</v>
      </c>
      <c r="M290" s="1704">
        <f t="shared" si="157"/>
        <v>44256</v>
      </c>
      <c r="N290" s="1704">
        <f t="shared" si="157"/>
        <v>44284</v>
      </c>
      <c r="O290" s="1704">
        <f t="shared" si="157"/>
        <v>44284</v>
      </c>
      <c r="P290" s="1704">
        <f t="shared" si="157"/>
        <v>44368</v>
      </c>
      <c r="Q290" s="1704">
        <f t="shared" si="157"/>
        <v>44398</v>
      </c>
      <c r="R290" s="1704">
        <f t="shared" si="157"/>
        <v>44398</v>
      </c>
      <c r="S290" s="1704">
        <f t="shared" si="158"/>
        <v>44397</v>
      </c>
      <c r="T290" s="1704">
        <f t="shared" si="158"/>
        <v>44397</v>
      </c>
      <c r="U290" s="1704">
        <f t="shared" si="158"/>
        <v>44418</v>
      </c>
      <c r="V290" s="1704">
        <f t="shared" si="158"/>
        <v>44425</v>
      </c>
      <c r="W290" s="1704">
        <f t="shared" si="158"/>
        <v>44428</v>
      </c>
      <c r="X290" s="1704">
        <f t="shared" si="158"/>
        <v>44433</v>
      </c>
      <c r="Y290" s="1704">
        <f t="shared" si="158"/>
        <v>44458</v>
      </c>
      <c r="Z290" s="1704">
        <f t="shared" si="158"/>
        <v>44478</v>
      </c>
      <c r="AA290" s="1704">
        <f t="shared" si="158"/>
        <v>44505</v>
      </c>
      <c r="AB290" s="1704">
        <f t="shared" si="158"/>
        <v>44510</v>
      </c>
      <c r="AC290" s="1704">
        <f t="shared" si="159"/>
        <v>44524</v>
      </c>
      <c r="AD290" s="1704">
        <f t="shared" si="159"/>
        <v>44545</v>
      </c>
      <c r="AE290" s="1704">
        <f t="shared" si="159"/>
        <v>44552</v>
      </c>
      <c r="AF290" s="1704">
        <f t="shared" si="159"/>
        <v>44557</v>
      </c>
      <c r="AG290" s="1704">
        <f t="shared" si="159"/>
        <v>44560</v>
      </c>
      <c r="AH290" s="1704">
        <f t="shared" si="159"/>
        <v>44585</v>
      </c>
      <c r="AI290" s="1704">
        <f t="shared" si="159"/>
        <v>44605</v>
      </c>
      <c r="AJ290" s="1704">
        <f t="shared" si="159"/>
        <v>44605</v>
      </c>
      <c r="AK290" s="1704">
        <f t="shared" si="159"/>
        <v>44615</v>
      </c>
      <c r="AL290" s="1704">
        <f t="shared" si="159"/>
        <v>44631</v>
      </c>
      <c r="AM290" s="1704">
        <f t="shared" si="159"/>
        <v>44635</v>
      </c>
      <c r="AN290" s="1704">
        <f t="shared" si="159"/>
        <v>44636</v>
      </c>
      <c r="AO290" s="1497">
        <f t="shared" si="155"/>
        <v>44450</v>
      </c>
      <c r="AP290" s="1444">
        <v>15547</v>
      </c>
      <c r="AQ290" s="1443">
        <v>44977</v>
      </c>
      <c r="AR290" s="1424">
        <f>VLOOKUP(AP290,Schedule!$B$2:$F$14923,5,0)</f>
        <v>44811</v>
      </c>
      <c r="AS290" s="1424">
        <f t="shared" si="156"/>
        <v>45176</v>
      </c>
      <c r="AZ290" s="1739"/>
    </row>
    <row r="291" spans="1:52" s="1382" customFormat="1" ht="31.5" customHeight="1" thickBot="1">
      <c r="A291" s="1781"/>
      <c r="B291" s="1489">
        <f t="shared" si="153"/>
        <v>31</v>
      </c>
      <c r="C291" s="1490" t="str">
        <f t="shared" si="154"/>
        <v>У_С</v>
      </c>
      <c r="D291" s="1561" t="str">
        <f t="shared" si="149"/>
        <v>31У_С</v>
      </c>
      <c r="E291" s="1606" t="s">
        <v>614</v>
      </c>
      <c r="F291" s="1575" t="s">
        <v>116</v>
      </c>
      <c r="G291"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91" s="1600" t="s">
        <v>665</v>
      </c>
      <c r="I291" s="1718" t="str">
        <f t="shared" si="157"/>
        <v>2-х этапный ЗЗП, с ПС</v>
      </c>
      <c r="J291" s="1704">
        <f t="shared" si="157"/>
        <v>44051</v>
      </c>
      <c r="K291" s="1704">
        <f t="shared" si="157"/>
        <v>44078</v>
      </c>
      <c r="L291" s="1704">
        <f t="shared" si="157"/>
        <v>44127</v>
      </c>
      <c r="M291" s="1704">
        <f t="shared" si="157"/>
        <v>44256</v>
      </c>
      <c r="N291" s="1704">
        <f t="shared" si="157"/>
        <v>44284</v>
      </c>
      <c r="O291" s="1704">
        <f t="shared" si="157"/>
        <v>44284</v>
      </c>
      <c r="P291" s="1704">
        <f t="shared" si="157"/>
        <v>44368</v>
      </c>
      <c r="Q291" s="1704">
        <f t="shared" si="157"/>
        <v>44398</v>
      </c>
      <c r="R291" s="1704">
        <f t="shared" si="157"/>
        <v>44398</v>
      </c>
      <c r="S291" s="1704">
        <f t="shared" si="158"/>
        <v>44397</v>
      </c>
      <c r="T291" s="1704">
        <f t="shared" si="158"/>
        <v>44397</v>
      </c>
      <c r="U291" s="1704">
        <f t="shared" si="158"/>
        <v>44418</v>
      </c>
      <c r="V291" s="1704">
        <f t="shared" si="158"/>
        <v>44425</v>
      </c>
      <c r="W291" s="1704">
        <f t="shared" si="158"/>
        <v>44428</v>
      </c>
      <c r="X291" s="1704">
        <f t="shared" si="158"/>
        <v>44433</v>
      </c>
      <c r="Y291" s="1704">
        <f t="shared" si="158"/>
        <v>44458</v>
      </c>
      <c r="Z291" s="1704">
        <f t="shared" si="158"/>
        <v>44478</v>
      </c>
      <c r="AA291" s="1704">
        <f t="shared" si="158"/>
        <v>44505</v>
      </c>
      <c r="AB291" s="1704">
        <f t="shared" si="158"/>
        <v>44510</v>
      </c>
      <c r="AC291" s="1704">
        <f t="shared" si="159"/>
        <v>44524</v>
      </c>
      <c r="AD291" s="1704">
        <f t="shared" si="159"/>
        <v>44545</v>
      </c>
      <c r="AE291" s="1704">
        <f t="shared" si="159"/>
        <v>44552</v>
      </c>
      <c r="AF291" s="1704">
        <f t="shared" si="159"/>
        <v>44557</v>
      </c>
      <c r="AG291" s="1704">
        <f t="shared" si="159"/>
        <v>44560</v>
      </c>
      <c r="AH291" s="1704">
        <f t="shared" si="159"/>
        <v>44585</v>
      </c>
      <c r="AI291" s="1704">
        <f t="shared" si="159"/>
        <v>44605</v>
      </c>
      <c r="AJ291" s="1704">
        <f t="shared" si="159"/>
        <v>44605</v>
      </c>
      <c r="AK291" s="1704">
        <f t="shared" si="159"/>
        <v>44615</v>
      </c>
      <c r="AL291" s="1704">
        <f t="shared" si="159"/>
        <v>44631</v>
      </c>
      <c r="AM291" s="1704">
        <f t="shared" si="159"/>
        <v>44635</v>
      </c>
      <c r="AN291" s="1704">
        <f t="shared" si="159"/>
        <v>44636</v>
      </c>
      <c r="AO291" s="1497">
        <f t="shared" si="155"/>
        <v>44450</v>
      </c>
      <c r="AP291" s="1444">
        <v>15702</v>
      </c>
      <c r="AQ291" s="1443">
        <v>44977</v>
      </c>
      <c r="AR291" s="1424">
        <f>VLOOKUP(AP291,Schedule!$B$2:$F$14923,5,0)</f>
        <v>44811</v>
      </c>
      <c r="AS291" s="1424">
        <f t="shared" si="156"/>
        <v>45176</v>
      </c>
      <c r="AZ291" s="1739"/>
    </row>
    <row r="292" spans="1:52" s="1382" customFormat="1" ht="31.5" customHeight="1" thickBot="1">
      <c r="A292" s="1781"/>
      <c r="B292" s="1489">
        <f t="shared" si="153"/>
        <v>31</v>
      </c>
      <c r="C292" s="1490" t="str">
        <f t="shared" si="154"/>
        <v>У_С</v>
      </c>
      <c r="D292" s="1561" t="str">
        <f t="shared" si="149"/>
        <v>31У_С</v>
      </c>
      <c r="E292" s="1606" t="s">
        <v>616</v>
      </c>
      <c r="F292" s="1575" t="s">
        <v>116</v>
      </c>
      <c r="G292"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92" s="1600" t="s">
        <v>666</v>
      </c>
      <c r="I292" s="1718" t="str">
        <f t="shared" si="157"/>
        <v>2-х этапный ЗЗП, с ПС</v>
      </c>
      <c r="J292" s="1704">
        <f t="shared" si="157"/>
        <v>44051</v>
      </c>
      <c r="K292" s="1704">
        <f t="shared" si="157"/>
        <v>44078</v>
      </c>
      <c r="L292" s="1704">
        <f t="shared" si="157"/>
        <v>44127</v>
      </c>
      <c r="M292" s="1704">
        <f t="shared" si="157"/>
        <v>44256</v>
      </c>
      <c r="N292" s="1704">
        <f t="shared" si="157"/>
        <v>44284</v>
      </c>
      <c r="O292" s="1704">
        <f t="shared" si="157"/>
        <v>44284</v>
      </c>
      <c r="P292" s="1704">
        <f t="shared" si="157"/>
        <v>44368</v>
      </c>
      <c r="Q292" s="1704">
        <f t="shared" si="157"/>
        <v>44398</v>
      </c>
      <c r="R292" s="1704">
        <f t="shared" si="157"/>
        <v>44398</v>
      </c>
      <c r="S292" s="1704">
        <f t="shared" si="158"/>
        <v>44397</v>
      </c>
      <c r="T292" s="1704">
        <f t="shared" si="158"/>
        <v>44397</v>
      </c>
      <c r="U292" s="1704">
        <f t="shared" si="158"/>
        <v>44418</v>
      </c>
      <c r="V292" s="1704">
        <f t="shared" si="158"/>
        <v>44425</v>
      </c>
      <c r="W292" s="1704">
        <f t="shared" si="158"/>
        <v>44428</v>
      </c>
      <c r="X292" s="1704">
        <f t="shared" si="158"/>
        <v>44433</v>
      </c>
      <c r="Y292" s="1704">
        <f t="shared" si="158"/>
        <v>44458</v>
      </c>
      <c r="Z292" s="1704">
        <f t="shared" si="158"/>
        <v>44478</v>
      </c>
      <c r="AA292" s="1704">
        <f t="shared" si="158"/>
        <v>44505</v>
      </c>
      <c r="AB292" s="1704">
        <f t="shared" si="158"/>
        <v>44510</v>
      </c>
      <c r="AC292" s="1704">
        <f t="shared" si="159"/>
        <v>44524</v>
      </c>
      <c r="AD292" s="1704">
        <f t="shared" si="159"/>
        <v>44545</v>
      </c>
      <c r="AE292" s="1704">
        <f t="shared" si="159"/>
        <v>44552</v>
      </c>
      <c r="AF292" s="1704">
        <f t="shared" si="159"/>
        <v>44557</v>
      </c>
      <c r="AG292" s="1704">
        <f t="shared" si="159"/>
        <v>44560</v>
      </c>
      <c r="AH292" s="1704">
        <f t="shared" si="159"/>
        <v>44585</v>
      </c>
      <c r="AI292" s="1704">
        <f t="shared" si="159"/>
        <v>44605</v>
      </c>
      <c r="AJ292" s="1704">
        <f t="shared" si="159"/>
        <v>44605</v>
      </c>
      <c r="AK292" s="1704">
        <f t="shared" si="159"/>
        <v>44615</v>
      </c>
      <c r="AL292" s="1704">
        <f t="shared" si="159"/>
        <v>44631</v>
      </c>
      <c r="AM292" s="1704">
        <f t="shared" si="159"/>
        <v>44635</v>
      </c>
      <c r="AN292" s="1704">
        <f t="shared" si="159"/>
        <v>44636</v>
      </c>
      <c r="AO292" s="1497">
        <f t="shared" si="155"/>
        <v>44450</v>
      </c>
      <c r="AP292" s="1444">
        <v>15881</v>
      </c>
      <c r="AQ292" s="1443">
        <v>44977</v>
      </c>
      <c r="AR292" s="1424">
        <f>VLOOKUP(AP292,Schedule!$B$2:$F$14923,5,0)</f>
        <v>44811</v>
      </c>
      <c r="AS292" s="1424">
        <f t="shared" si="156"/>
        <v>45176</v>
      </c>
      <c r="AZ292" s="1739"/>
    </row>
    <row r="293" spans="1:52" s="1382" customFormat="1" ht="31.5" customHeight="1" thickBot="1">
      <c r="A293" s="1781"/>
      <c r="B293" s="1489">
        <f t="shared" si="153"/>
        <v>31</v>
      </c>
      <c r="C293" s="1490" t="str">
        <f t="shared" si="154"/>
        <v>У_С</v>
      </c>
      <c r="D293" s="1561" t="str">
        <f t="shared" si="149"/>
        <v>31У_С</v>
      </c>
      <c r="E293" s="1606" t="s">
        <v>618</v>
      </c>
      <c r="F293" s="1575" t="s">
        <v>116</v>
      </c>
      <c r="G293"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93" s="1600" t="s">
        <v>667</v>
      </c>
      <c r="I293" s="1718" t="str">
        <f t="shared" ref="I293:R302" si="160">I$242</f>
        <v>2-х этапный ЗЗП, с ПС</v>
      </c>
      <c r="J293" s="1704">
        <f t="shared" si="160"/>
        <v>44051</v>
      </c>
      <c r="K293" s="1704">
        <f t="shared" si="160"/>
        <v>44078</v>
      </c>
      <c r="L293" s="1704">
        <f t="shared" si="160"/>
        <v>44127</v>
      </c>
      <c r="M293" s="1704">
        <f t="shared" si="160"/>
        <v>44256</v>
      </c>
      <c r="N293" s="1704">
        <f t="shared" si="160"/>
        <v>44284</v>
      </c>
      <c r="O293" s="1704">
        <f t="shared" si="160"/>
        <v>44284</v>
      </c>
      <c r="P293" s="1704">
        <f t="shared" si="160"/>
        <v>44368</v>
      </c>
      <c r="Q293" s="1704">
        <f t="shared" si="160"/>
        <v>44398</v>
      </c>
      <c r="R293" s="1704">
        <f t="shared" si="160"/>
        <v>44398</v>
      </c>
      <c r="S293" s="1704">
        <f t="shared" ref="S293:AB302" si="161">S$242</f>
        <v>44397</v>
      </c>
      <c r="T293" s="1704">
        <f t="shared" si="161"/>
        <v>44397</v>
      </c>
      <c r="U293" s="1704">
        <f t="shared" si="161"/>
        <v>44418</v>
      </c>
      <c r="V293" s="1704">
        <f t="shared" si="161"/>
        <v>44425</v>
      </c>
      <c r="W293" s="1704">
        <f t="shared" si="161"/>
        <v>44428</v>
      </c>
      <c r="X293" s="1704">
        <f t="shared" si="161"/>
        <v>44433</v>
      </c>
      <c r="Y293" s="1704">
        <f t="shared" si="161"/>
        <v>44458</v>
      </c>
      <c r="Z293" s="1704">
        <f t="shared" si="161"/>
        <v>44478</v>
      </c>
      <c r="AA293" s="1704">
        <f t="shared" si="161"/>
        <v>44505</v>
      </c>
      <c r="AB293" s="1704">
        <f t="shared" si="161"/>
        <v>44510</v>
      </c>
      <c r="AC293" s="1704">
        <f t="shared" ref="AC293:AN302" si="162">AC$242</f>
        <v>44524</v>
      </c>
      <c r="AD293" s="1704">
        <f t="shared" si="162"/>
        <v>44545</v>
      </c>
      <c r="AE293" s="1704">
        <f t="shared" si="162"/>
        <v>44552</v>
      </c>
      <c r="AF293" s="1704">
        <f t="shared" si="162"/>
        <v>44557</v>
      </c>
      <c r="AG293" s="1704">
        <f t="shared" si="162"/>
        <v>44560</v>
      </c>
      <c r="AH293" s="1704">
        <f t="shared" si="162"/>
        <v>44585</v>
      </c>
      <c r="AI293" s="1704">
        <f t="shared" si="162"/>
        <v>44605</v>
      </c>
      <c r="AJ293" s="1704">
        <f t="shared" si="162"/>
        <v>44605</v>
      </c>
      <c r="AK293" s="1704">
        <f t="shared" si="162"/>
        <v>44615</v>
      </c>
      <c r="AL293" s="1704">
        <f t="shared" si="162"/>
        <v>44631</v>
      </c>
      <c r="AM293" s="1704">
        <f t="shared" si="162"/>
        <v>44635</v>
      </c>
      <c r="AN293" s="1704">
        <f t="shared" si="162"/>
        <v>44636</v>
      </c>
      <c r="AO293" s="1497">
        <f t="shared" si="155"/>
        <v>44450</v>
      </c>
      <c r="AP293" s="1444">
        <v>16042</v>
      </c>
      <c r="AQ293" s="1443">
        <v>44977</v>
      </c>
      <c r="AR293" s="1424">
        <f>VLOOKUP(AP293,Schedule!$B$2:$F$14923,5,0)</f>
        <v>44811</v>
      </c>
      <c r="AS293" s="1424">
        <f t="shared" si="156"/>
        <v>45176</v>
      </c>
      <c r="AZ293" s="1739"/>
    </row>
    <row r="294" spans="1:52" s="1382" customFormat="1" ht="31.5" customHeight="1" thickBot="1">
      <c r="A294" s="1781"/>
      <c r="B294" s="1489">
        <f t="shared" si="153"/>
        <v>31</v>
      </c>
      <c r="C294" s="1490" t="str">
        <f t="shared" si="154"/>
        <v>У_С</v>
      </c>
      <c r="D294" s="1561" t="str">
        <f t="shared" si="149"/>
        <v>31У_С</v>
      </c>
      <c r="E294" s="1606" t="s">
        <v>620</v>
      </c>
      <c r="F294" s="1575" t="s">
        <v>116</v>
      </c>
      <c r="G294"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94" s="1600" t="s">
        <v>668</v>
      </c>
      <c r="I294" s="1718" t="str">
        <f t="shared" si="160"/>
        <v>2-х этапный ЗЗП, с ПС</v>
      </c>
      <c r="J294" s="1704">
        <f t="shared" si="160"/>
        <v>44051</v>
      </c>
      <c r="K294" s="1704">
        <f t="shared" si="160"/>
        <v>44078</v>
      </c>
      <c r="L294" s="1704">
        <f t="shared" si="160"/>
        <v>44127</v>
      </c>
      <c r="M294" s="1704">
        <f t="shared" si="160"/>
        <v>44256</v>
      </c>
      <c r="N294" s="1704">
        <f t="shared" si="160"/>
        <v>44284</v>
      </c>
      <c r="O294" s="1704">
        <f t="shared" si="160"/>
        <v>44284</v>
      </c>
      <c r="P294" s="1704">
        <f t="shared" si="160"/>
        <v>44368</v>
      </c>
      <c r="Q294" s="1704">
        <f t="shared" si="160"/>
        <v>44398</v>
      </c>
      <c r="R294" s="1704">
        <f t="shared" si="160"/>
        <v>44398</v>
      </c>
      <c r="S294" s="1704">
        <f t="shared" si="161"/>
        <v>44397</v>
      </c>
      <c r="T294" s="1704">
        <f t="shared" si="161"/>
        <v>44397</v>
      </c>
      <c r="U294" s="1704">
        <f t="shared" si="161"/>
        <v>44418</v>
      </c>
      <c r="V294" s="1704">
        <f t="shared" si="161"/>
        <v>44425</v>
      </c>
      <c r="W294" s="1704">
        <f t="shared" si="161"/>
        <v>44428</v>
      </c>
      <c r="X294" s="1704">
        <f t="shared" si="161"/>
        <v>44433</v>
      </c>
      <c r="Y294" s="1704">
        <f t="shared" si="161"/>
        <v>44458</v>
      </c>
      <c r="Z294" s="1704">
        <f t="shared" si="161"/>
        <v>44478</v>
      </c>
      <c r="AA294" s="1704">
        <f t="shared" si="161"/>
        <v>44505</v>
      </c>
      <c r="AB294" s="1704">
        <f t="shared" si="161"/>
        <v>44510</v>
      </c>
      <c r="AC294" s="1704">
        <f t="shared" si="162"/>
        <v>44524</v>
      </c>
      <c r="AD294" s="1704">
        <f t="shared" si="162"/>
        <v>44545</v>
      </c>
      <c r="AE294" s="1704">
        <f t="shared" si="162"/>
        <v>44552</v>
      </c>
      <c r="AF294" s="1704">
        <f t="shared" si="162"/>
        <v>44557</v>
      </c>
      <c r="AG294" s="1704">
        <f t="shared" si="162"/>
        <v>44560</v>
      </c>
      <c r="AH294" s="1704">
        <f t="shared" si="162"/>
        <v>44585</v>
      </c>
      <c r="AI294" s="1704">
        <f t="shared" si="162"/>
        <v>44605</v>
      </c>
      <c r="AJ294" s="1704">
        <f t="shared" si="162"/>
        <v>44605</v>
      </c>
      <c r="AK294" s="1704">
        <f t="shared" si="162"/>
        <v>44615</v>
      </c>
      <c r="AL294" s="1704">
        <f t="shared" si="162"/>
        <v>44631</v>
      </c>
      <c r="AM294" s="1704">
        <f t="shared" si="162"/>
        <v>44635</v>
      </c>
      <c r="AN294" s="1704">
        <f t="shared" si="162"/>
        <v>44636</v>
      </c>
      <c r="AO294" s="1497">
        <f t="shared" si="155"/>
        <v>44450</v>
      </c>
      <c r="AP294" s="1444">
        <v>32888</v>
      </c>
      <c r="AQ294" s="1443">
        <v>45077</v>
      </c>
      <c r="AR294" s="1424">
        <f>VLOOKUP(AP294,Schedule!$B$2:$F$14923,5,0)</f>
        <v>45077</v>
      </c>
      <c r="AS294" s="1424">
        <f t="shared" si="156"/>
        <v>45442</v>
      </c>
      <c r="AZ294" s="1739"/>
    </row>
    <row r="295" spans="1:52" s="1382" customFormat="1" ht="31.5" customHeight="1" thickBot="1">
      <c r="A295" s="1781"/>
      <c r="B295" s="1489">
        <f t="shared" si="153"/>
        <v>31</v>
      </c>
      <c r="C295" s="1490" t="str">
        <f t="shared" si="154"/>
        <v>У_С</v>
      </c>
      <c r="D295" s="1561" t="str">
        <f t="shared" si="149"/>
        <v>31У_С</v>
      </c>
      <c r="E295" s="1606" t="s">
        <v>622</v>
      </c>
      <c r="F295" s="1575" t="s">
        <v>116</v>
      </c>
      <c r="G295"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95" s="1600" t="s">
        <v>669</v>
      </c>
      <c r="I295" s="1718" t="str">
        <f t="shared" si="160"/>
        <v>2-х этапный ЗЗП, с ПС</v>
      </c>
      <c r="J295" s="1704">
        <f t="shared" si="160"/>
        <v>44051</v>
      </c>
      <c r="K295" s="1704">
        <f t="shared" si="160"/>
        <v>44078</v>
      </c>
      <c r="L295" s="1704">
        <f t="shared" si="160"/>
        <v>44127</v>
      </c>
      <c r="M295" s="1704">
        <f t="shared" si="160"/>
        <v>44256</v>
      </c>
      <c r="N295" s="1704">
        <f t="shared" si="160"/>
        <v>44284</v>
      </c>
      <c r="O295" s="1704">
        <f t="shared" si="160"/>
        <v>44284</v>
      </c>
      <c r="P295" s="1704">
        <f t="shared" si="160"/>
        <v>44368</v>
      </c>
      <c r="Q295" s="1704">
        <f t="shared" si="160"/>
        <v>44398</v>
      </c>
      <c r="R295" s="1704">
        <f t="shared" si="160"/>
        <v>44398</v>
      </c>
      <c r="S295" s="1704">
        <f t="shared" si="161"/>
        <v>44397</v>
      </c>
      <c r="T295" s="1704">
        <f t="shared" si="161"/>
        <v>44397</v>
      </c>
      <c r="U295" s="1704">
        <f t="shared" si="161"/>
        <v>44418</v>
      </c>
      <c r="V295" s="1704">
        <f t="shared" si="161"/>
        <v>44425</v>
      </c>
      <c r="W295" s="1704">
        <f t="shared" si="161"/>
        <v>44428</v>
      </c>
      <c r="X295" s="1704">
        <f t="shared" si="161"/>
        <v>44433</v>
      </c>
      <c r="Y295" s="1704">
        <f t="shared" si="161"/>
        <v>44458</v>
      </c>
      <c r="Z295" s="1704">
        <f t="shared" si="161"/>
        <v>44478</v>
      </c>
      <c r="AA295" s="1704">
        <f t="shared" si="161"/>
        <v>44505</v>
      </c>
      <c r="AB295" s="1704">
        <f t="shared" si="161"/>
        <v>44510</v>
      </c>
      <c r="AC295" s="1704">
        <f t="shared" si="162"/>
        <v>44524</v>
      </c>
      <c r="AD295" s="1704">
        <f t="shared" si="162"/>
        <v>44545</v>
      </c>
      <c r="AE295" s="1704">
        <f t="shared" si="162"/>
        <v>44552</v>
      </c>
      <c r="AF295" s="1704">
        <f t="shared" si="162"/>
        <v>44557</v>
      </c>
      <c r="AG295" s="1704">
        <f t="shared" si="162"/>
        <v>44560</v>
      </c>
      <c r="AH295" s="1704">
        <f t="shared" si="162"/>
        <v>44585</v>
      </c>
      <c r="AI295" s="1704">
        <f t="shared" si="162"/>
        <v>44605</v>
      </c>
      <c r="AJ295" s="1704">
        <f t="shared" si="162"/>
        <v>44605</v>
      </c>
      <c r="AK295" s="1704">
        <f t="shared" si="162"/>
        <v>44615</v>
      </c>
      <c r="AL295" s="1704">
        <f t="shared" si="162"/>
        <v>44631</v>
      </c>
      <c r="AM295" s="1704">
        <f t="shared" si="162"/>
        <v>44635</v>
      </c>
      <c r="AN295" s="1704">
        <f t="shared" si="162"/>
        <v>44636</v>
      </c>
      <c r="AO295" s="1497">
        <f t="shared" si="155"/>
        <v>44450</v>
      </c>
      <c r="AP295" s="1444">
        <v>33056</v>
      </c>
      <c r="AQ295" s="1443">
        <v>45197</v>
      </c>
      <c r="AR295" s="1424">
        <f>VLOOKUP(AP295,Schedule!$B$2:$F$14923,5,0)</f>
        <v>45197</v>
      </c>
      <c r="AS295" s="1424">
        <f t="shared" si="156"/>
        <v>45562</v>
      </c>
      <c r="AZ295" s="1739"/>
    </row>
    <row r="296" spans="1:52" s="1382" customFormat="1" ht="31.5" customHeight="1" thickBot="1">
      <c r="A296" s="1781"/>
      <c r="B296" s="1489">
        <f t="shared" si="153"/>
        <v>31</v>
      </c>
      <c r="C296" s="1490" t="str">
        <f t="shared" si="154"/>
        <v>У_С</v>
      </c>
      <c r="D296" s="1561" t="str">
        <f t="shared" si="149"/>
        <v>31У_С</v>
      </c>
      <c r="E296" s="1606" t="s">
        <v>624</v>
      </c>
      <c r="F296" s="1575" t="s">
        <v>116</v>
      </c>
      <c r="G296"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96" s="1600" t="s">
        <v>670</v>
      </c>
      <c r="I296" s="1718" t="str">
        <f t="shared" si="160"/>
        <v>2-х этапный ЗЗП, с ПС</v>
      </c>
      <c r="J296" s="1704">
        <f t="shared" si="160"/>
        <v>44051</v>
      </c>
      <c r="K296" s="1704">
        <f t="shared" si="160"/>
        <v>44078</v>
      </c>
      <c r="L296" s="1704">
        <f t="shared" si="160"/>
        <v>44127</v>
      </c>
      <c r="M296" s="1704">
        <f t="shared" si="160"/>
        <v>44256</v>
      </c>
      <c r="N296" s="1704">
        <f t="shared" si="160"/>
        <v>44284</v>
      </c>
      <c r="O296" s="1704">
        <f t="shared" si="160"/>
        <v>44284</v>
      </c>
      <c r="P296" s="1704">
        <f t="shared" si="160"/>
        <v>44368</v>
      </c>
      <c r="Q296" s="1704">
        <f t="shared" si="160"/>
        <v>44398</v>
      </c>
      <c r="R296" s="1704">
        <f t="shared" si="160"/>
        <v>44398</v>
      </c>
      <c r="S296" s="1704">
        <f t="shared" si="161"/>
        <v>44397</v>
      </c>
      <c r="T296" s="1704">
        <f t="shared" si="161"/>
        <v>44397</v>
      </c>
      <c r="U296" s="1704">
        <f t="shared" si="161"/>
        <v>44418</v>
      </c>
      <c r="V296" s="1704">
        <f t="shared" si="161"/>
        <v>44425</v>
      </c>
      <c r="W296" s="1704">
        <f t="shared" si="161"/>
        <v>44428</v>
      </c>
      <c r="X296" s="1704">
        <f t="shared" si="161"/>
        <v>44433</v>
      </c>
      <c r="Y296" s="1704">
        <f t="shared" si="161"/>
        <v>44458</v>
      </c>
      <c r="Z296" s="1704">
        <f t="shared" si="161"/>
        <v>44478</v>
      </c>
      <c r="AA296" s="1704">
        <f t="shared" si="161"/>
        <v>44505</v>
      </c>
      <c r="AB296" s="1704">
        <f t="shared" si="161"/>
        <v>44510</v>
      </c>
      <c r="AC296" s="1704">
        <f t="shared" si="162"/>
        <v>44524</v>
      </c>
      <c r="AD296" s="1704">
        <f t="shared" si="162"/>
        <v>44545</v>
      </c>
      <c r="AE296" s="1704">
        <f t="shared" si="162"/>
        <v>44552</v>
      </c>
      <c r="AF296" s="1704">
        <f t="shared" si="162"/>
        <v>44557</v>
      </c>
      <c r="AG296" s="1704">
        <f t="shared" si="162"/>
        <v>44560</v>
      </c>
      <c r="AH296" s="1704">
        <f t="shared" si="162"/>
        <v>44585</v>
      </c>
      <c r="AI296" s="1704">
        <f t="shared" si="162"/>
        <v>44605</v>
      </c>
      <c r="AJ296" s="1704">
        <f t="shared" si="162"/>
        <v>44605</v>
      </c>
      <c r="AK296" s="1704">
        <f t="shared" si="162"/>
        <v>44615</v>
      </c>
      <c r="AL296" s="1704">
        <f t="shared" si="162"/>
        <v>44631</v>
      </c>
      <c r="AM296" s="1704">
        <f t="shared" si="162"/>
        <v>44635</v>
      </c>
      <c r="AN296" s="1704">
        <f t="shared" si="162"/>
        <v>44636</v>
      </c>
      <c r="AO296" s="1497">
        <f t="shared" si="155"/>
        <v>44450</v>
      </c>
      <c r="AP296" s="1444">
        <v>33239</v>
      </c>
      <c r="AQ296" s="1443">
        <v>45227</v>
      </c>
      <c r="AR296" s="1424">
        <f>VLOOKUP(AP296,Schedule!$B$2:$F$14923,5,0)</f>
        <v>45227</v>
      </c>
      <c r="AS296" s="1424">
        <f t="shared" si="156"/>
        <v>45592</v>
      </c>
      <c r="AZ296" s="1739"/>
    </row>
    <row r="297" spans="1:52" s="1382" customFormat="1" ht="31.5" customHeight="1" thickBot="1">
      <c r="A297" s="1781"/>
      <c r="B297" s="1489">
        <f t="shared" si="153"/>
        <v>31</v>
      </c>
      <c r="C297" s="1490" t="str">
        <f t="shared" si="154"/>
        <v>У_С</v>
      </c>
      <c r="D297" s="1561" t="str">
        <f t="shared" si="149"/>
        <v>31У_С</v>
      </c>
      <c r="E297" s="1606" t="s">
        <v>626</v>
      </c>
      <c r="F297" s="1575" t="s">
        <v>116</v>
      </c>
      <c r="G297"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97" s="1600" t="s">
        <v>671</v>
      </c>
      <c r="I297" s="1718" t="str">
        <f t="shared" si="160"/>
        <v>2-х этапный ЗЗП, с ПС</v>
      </c>
      <c r="J297" s="1704">
        <f t="shared" si="160"/>
        <v>44051</v>
      </c>
      <c r="K297" s="1704">
        <f t="shared" si="160"/>
        <v>44078</v>
      </c>
      <c r="L297" s="1704">
        <f t="shared" si="160"/>
        <v>44127</v>
      </c>
      <c r="M297" s="1704">
        <f t="shared" si="160"/>
        <v>44256</v>
      </c>
      <c r="N297" s="1704">
        <f t="shared" si="160"/>
        <v>44284</v>
      </c>
      <c r="O297" s="1704">
        <f t="shared" si="160"/>
        <v>44284</v>
      </c>
      <c r="P297" s="1704">
        <f t="shared" si="160"/>
        <v>44368</v>
      </c>
      <c r="Q297" s="1704">
        <f t="shared" si="160"/>
        <v>44398</v>
      </c>
      <c r="R297" s="1704">
        <f t="shared" si="160"/>
        <v>44398</v>
      </c>
      <c r="S297" s="1704">
        <f t="shared" si="161"/>
        <v>44397</v>
      </c>
      <c r="T297" s="1704">
        <f t="shared" si="161"/>
        <v>44397</v>
      </c>
      <c r="U297" s="1704">
        <f t="shared" si="161"/>
        <v>44418</v>
      </c>
      <c r="V297" s="1704">
        <f t="shared" si="161"/>
        <v>44425</v>
      </c>
      <c r="W297" s="1704">
        <f t="shared" si="161"/>
        <v>44428</v>
      </c>
      <c r="X297" s="1704">
        <f t="shared" si="161"/>
        <v>44433</v>
      </c>
      <c r="Y297" s="1704">
        <f t="shared" si="161"/>
        <v>44458</v>
      </c>
      <c r="Z297" s="1704">
        <f t="shared" si="161"/>
        <v>44478</v>
      </c>
      <c r="AA297" s="1704">
        <f t="shared" si="161"/>
        <v>44505</v>
      </c>
      <c r="AB297" s="1704">
        <f t="shared" si="161"/>
        <v>44510</v>
      </c>
      <c r="AC297" s="1704">
        <f t="shared" si="162"/>
        <v>44524</v>
      </c>
      <c r="AD297" s="1704">
        <f t="shared" si="162"/>
        <v>44545</v>
      </c>
      <c r="AE297" s="1704">
        <f t="shared" si="162"/>
        <v>44552</v>
      </c>
      <c r="AF297" s="1704">
        <f t="shared" si="162"/>
        <v>44557</v>
      </c>
      <c r="AG297" s="1704">
        <f t="shared" si="162"/>
        <v>44560</v>
      </c>
      <c r="AH297" s="1704">
        <f t="shared" si="162"/>
        <v>44585</v>
      </c>
      <c r="AI297" s="1704">
        <f t="shared" si="162"/>
        <v>44605</v>
      </c>
      <c r="AJ297" s="1704">
        <f t="shared" si="162"/>
        <v>44605</v>
      </c>
      <c r="AK297" s="1704">
        <f t="shared" si="162"/>
        <v>44615</v>
      </c>
      <c r="AL297" s="1704">
        <f t="shared" si="162"/>
        <v>44631</v>
      </c>
      <c r="AM297" s="1704">
        <f t="shared" si="162"/>
        <v>44635</v>
      </c>
      <c r="AN297" s="1704">
        <f t="shared" si="162"/>
        <v>44636</v>
      </c>
      <c r="AO297" s="1497">
        <f t="shared" si="155"/>
        <v>44450</v>
      </c>
      <c r="AP297" s="1444">
        <v>33408</v>
      </c>
      <c r="AQ297" s="1443">
        <v>45257</v>
      </c>
      <c r="AR297" s="1424">
        <f>VLOOKUP(AP297,Schedule!$B$2:$F$14923,5,0)</f>
        <v>45257</v>
      </c>
      <c r="AS297" s="1424">
        <f t="shared" si="156"/>
        <v>45622</v>
      </c>
      <c r="AZ297" s="1739"/>
    </row>
    <row r="298" spans="1:52" s="1382" customFormat="1" ht="31.5" customHeight="1" thickBot="1">
      <c r="A298" s="1781"/>
      <c r="B298" s="1489">
        <f t="shared" si="153"/>
        <v>31</v>
      </c>
      <c r="C298" s="1490" t="str">
        <f t="shared" si="154"/>
        <v>У_С</v>
      </c>
      <c r="D298" s="1561" t="str">
        <f t="shared" si="149"/>
        <v>31У_С</v>
      </c>
      <c r="E298" s="1606" t="s">
        <v>258</v>
      </c>
      <c r="F298" s="1575" t="s">
        <v>116</v>
      </c>
      <c r="G298"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98" s="1600" t="s">
        <v>672</v>
      </c>
      <c r="I298" s="1718" t="str">
        <f t="shared" si="160"/>
        <v>2-х этапный ЗЗП, с ПС</v>
      </c>
      <c r="J298" s="1704">
        <f t="shared" si="160"/>
        <v>44051</v>
      </c>
      <c r="K298" s="1704">
        <f t="shared" si="160"/>
        <v>44078</v>
      </c>
      <c r="L298" s="1704">
        <f t="shared" si="160"/>
        <v>44127</v>
      </c>
      <c r="M298" s="1704">
        <f t="shared" si="160"/>
        <v>44256</v>
      </c>
      <c r="N298" s="1704">
        <f t="shared" si="160"/>
        <v>44284</v>
      </c>
      <c r="O298" s="1704">
        <f t="shared" si="160"/>
        <v>44284</v>
      </c>
      <c r="P298" s="1704">
        <f t="shared" si="160"/>
        <v>44368</v>
      </c>
      <c r="Q298" s="1704">
        <f t="shared" si="160"/>
        <v>44398</v>
      </c>
      <c r="R298" s="1704">
        <f t="shared" si="160"/>
        <v>44398</v>
      </c>
      <c r="S298" s="1704">
        <f t="shared" si="161"/>
        <v>44397</v>
      </c>
      <c r="T298" s="1704">
        <f t="shared" si="161"/>
        <v>44397</v>
      </c>
      <c r="U298" s="1704">
        <f t="shared" si="161"/>
        <v>44418</v>
      </c>
      <c r="V298" s="1704">
        <f t="shared" si="161"/>
        <v>44425</v>
      </c>
      <c r="W298" s="1704">
        <f t="shared" si="161"/>
        <v>44428</v>
      </c>
      <c r="X298" s="1704">
        <f t="shared" si="161"/>
        <v>44433</v>
      </c>
      <c r="Y298" s="1704">
        <f t="shared" si="161"/>
        <v>44458</v>
      </c>
      <c r="Z298" s="1704">
        <f t="shared" si="161"/>
        <v>44478</v>
      </c>
      <c r="AA298" s="1704">
        <f t="shared" si="161"/>
        <v>44505</v>
      </c>
      <c r="AB298" s="1704">
        <f t="shared" si="161"/>
        <v>44510</v>
      </c>
      <c r="AC298" s="1704">
        <f t="shared" si="162"/>
        <v>44524</v>
      </c>
      <c r="AD298" s="1704">
        <f t="shared" si="162"/>
        <v>44545</v>
      </c>
      <c r="AE298" s="1704">
        <f t="shared" si="162"/>
        <v>44552</v>
      </c>
      <c r="AF298" s="1704">
        <f t="shared" si="162"/>
        <v>44557</v>
      </c>
      <c r="AG298" s="1704">
        <f t="shared" si="162"/>
        <v>44560</v>
      </c>
      <c r="AH298" s="1704">
        <f t="shared" si="162"/>
        <v>44585</v>
      </c>
      <c r="AI298" s="1704">
        <f t="shared" si="162"/>
        <v>44605</v>
      </c>
      <c r="AJ298" s="1704">
        <f t="shared" si="162"/>
        <v>44605</v>
      </c>
      <c r="AK298" s="1704">
        <f t="shared" si="162"/>
        <v>44615</v>
      </c>
      <c r="AL298" s="1704">
        <f t="shared" si="162"/>
        <v>44631</v>
      </c>
      <c r="AM298" s="1704">
        <f t="shared" si="162"/>
        <v>44635</v>
      </c>
      <c r="AN298" s="1704">
        <f t="shared" si="162"/>
        <v>44636</v>
      </c>
      <c r="AO298" s="1497">
        <f t="shared" si="155"/>
        <v>44450</v>
      </c>
      <c r="AP298" s="1444">
        <v>16218</v>
      </c>
      <c r="AQ298" s="1443">
        <v>45243</v>
      </c>
      <c r="AR298" s="1424">
        <f>VLOOKUP(AP298,Schedule!$B$2:$F$14923,5,0)</f>
        <v>45148</v>
      </c>
      <c r="AS298" s="1424">
        <f t="shared" si="156"/>
        <v>45513</v>
      </c>
      <c r="AZ298" s="1739"/>
    </row>
    <row r="299" spans="1:52" s="1382" customFormat="1" ht="31.5" customHeight="1" thickBot="1">
      <c r="A299" s="1781"/>
      <c r="B299" s="1489">
        <f t="shared" si="153"/>
        <v>31</v>
      </c>
      <c r="C299" s="1490" t="str">
        <f t="shared" si="154"/>
        <v>У_С</v>
      </c>
      <c r="D299" s="1561" t="str">
        <f t="shared" si="149"/>
        <v>31У_С</v>
      </c>
      <c r="E299" s="1606" t="s">
        <v>262</v>
      </c>
      <c r="F299" s="1575" t="s">
        <v>116</v>
      </c>
      <c r="G299"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299" s="1600" t="s">
        <v>673</v>
      </c>
      <c r="I299" s="1718" t="str">
        <f t="shared" si="160"/>
        <v>2-х этапный ЗЗП, с ПС</v>
      </c>
      <c r="J299" s="1704">
        <f t="shared" si="160"/>
        <v>44051</v>
      </c>
      <c r="K299" s="1704">
        <f t="shared" si="160"/>
        <v>44078</v>
      </c>
      <c r="L299" s="1704">
        <f t="shared" si="160"/>
        <v>44127</v>
      </c>
      <c r="M299" s="1704">
        <f t="shared" si="160"/>
        <v>44256</v>
      </c>
      <c r="N299" s="1704">
        <f t="shared" si="160"/>
        <v>44284</v>
      </c>
      <c r="O299" s="1704">
        <f t="shared" si="160"/>
        <v>44284</v>
      </c>
      <c r="P299" s="1704">
        <f t="shared" si="160"/>
        <v>44368</v>
      </c>
      <c r="Q299" s="1704">
        <f t="shared" si="160"/>
        <v>44398</v>
      </c>
      <c r="R299" s="1704">
        <f t="shared" si="160"/>
        <v>44398</v>
      </c>
      <c r="S299" s="1704">
        <f t="shared" si="161"/>
        <v>44397</v>
      </c>
      <c r="T299" s="1704">
        <f t="shared" si="161"/>
        <v>44397</v>
      </c>
      <c r="U299" s="1704">
        <f t="shared" si="161"/>
        <v>44418</v>
      </c>
      <c r="V299" s="1704">
        <f t="shared" si="161"/>
        <v>44425</v>
      </c>
      <c r="W299" s="1704">
        <f t="shared" si="161"/>
        <v>44428</v>
      </c>
      <c r="X299" s="1704">
        <f t="shared" si="161"/>
        <v>44433</v>
      </c>
      <c r="Y299" s="1704">
        <f t="shared" si="161"/>
        <v>44458</v>
      </c>
      <c r="Z299" s="1704">
        <f t="shared" si="161"/>
        <v>44478</v>
      </c>
      <c r="AA299" s="1704">
        <f t="shared" si="161"/>
        <v>44505</v>
      </c>
      <c r="AB299" s="1704">
        <f t="shared" si="161"/>
        <v>44510</v>
      </c>
      <c r="AC299" s="1704">
        <f t="shared" si="162"/>
        <v>44524</v>
      </c>
      <c r="AD299" s="1704">
        <f t="shared" si="162"/>
        <v>44545</v>
      </c>
      <c r="AE299" s="1704">
        <f t="shared" si="162"/>
        <v>44552</v>
      </c>
      <c r="AF299" s="1704">
        <f t="shared" si="162"/>
        <v>44557</v>
      </c>
      <c r="AG299" s="1704">
        <f t="shared" si="162"/>
        <v>44560</v>
      </c>
      <c r="AH299" s="1704">
        <f t="shared" si="162"/>
        <v>44585</v>
      </c>
      <c r="AI299" s="1704">
        <f t="shared" si="162"/>
        <v>44605</v>
      </c>
      <c r="AJ299" s="1704">
        <f t="shared" si="162"/>
        <v>44605</v>
      </c>
      <c r="AK299" s="1704">
        <f t="shared" si="162"/>
        <v>44615</v>
      </c>
      <c r="AL299" s="1704">
        <f t="shared" si="162"/>
        <v>44631</v>
      </c>
      <c r="AM299" s="1704">
        <f t="shared" si="162"/>
        <v>44635</v>
      </c>
      <c r="AN299" s="1704">
        <f t="shared" si="162"/>
        <v>44636</v>
      </c>
      <c r="AO299" s="1497">
        <f t="shared" si="155"/>
        <v>44450</v>
      </c>
      <c r="AP299" s="1444">
        <v>33588</v>
      </c>
      <c r="AQ299" s="1443">
        <v>45503</v>
      </c>
      <c r="AR299" s="1424">
        <f>VLOOKUP(AP299,Schedule!$B$2:$F$14923,5,0)</f>
        <v>45558</v>
      </c>
      <c r="AS299" s="1424">
        <f t="shared" si="156"/>
        <v>45923</v>
      </c>
      <c r="AZ299" s="1739"/>
    </row>
    <row r="300" spans="1:52" s="1382" customFormat="1" ht="31.5" customHeight="1" thickBot="1">
      <c r="A300" s="1781"/>
      <c r="B300" s="1489">
        <f t="shared" si="153"/>
        <v>31</v>
      </c>
      <c r="C300" s="1490" t="str">
        <f t="shared" si="154"/>
        <v>У_С</v>
      </c>
      <c r="D300" s="1561" t="str">
        <f t="shared" si="149"/>
        <v>31У_С</v>
      </c>
      <c r="E300" s="1606" t="s">
        <v>628</v>
      </c>
      <c r="F300" s="1575" t="s">
        <v>116</v>
      </c>
      <c r="G300"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00" s="1600" t="s">
        <v>674</v>
      </c>
      <c r="I300" s="1718" t="str">
        <f t="shared" si="160"/>
        <v>2-х этапный ЗЗП, с ПС</v>
      </c>
      <c r="J300" s="1704">
        <f t="shared" si="160"/>
        <v>44051</v>
      </c>
      <c r="K300" s="1704">
        <f t="shared" si="160"/>
        <v>44078</v>
      </c>
      <c r="L300" s="1704">
        <f t="shared" si="160"/>
        <v>44127</v>
      </c>
      <c r="M300" s="1704">
        <f t="shared" si="160"/>
        <v>44256</v>
      </c>
      <c r="N300" s="1704">
        <f t="shared" si="160"/>
        <v>44284</v>
      </c>
      <c r="O300" s="1704">
        <f t="shared" si="160"/>
        <v>44284</v>
      </c>
      <c r="P300" s="1704">
        <f t="shared" si="160"/>
        <v>44368</v>
      </c>
      <c r="Q300" s="1704">
        <f t="shared" si="160"/>
        <v>44398</v>
      </c>
      <c r="R300" s="1704">
        <f t="shared" si="160"/>
        <v>44398</v>
      </c>
      <c r="S300" s="1704">
        <f t="shared" si="161"/>
        <v>44397</v>
      </c>
      <c r="T300" s="1704">
        <f t="shared" si="161"/>
        <v>44397</v>
      </c>
      <c r="U300" s="1704">
        <f t="shared" si="161"/>
        <v>44418</v>
      </c>
      <c r="V300" s="1704">
        <f t="shared" si="161"/>
        <v>44425</v>
      </c>
      <c r="W300" s="1704">
        <f t="shared" si="161"/>
        <v>44428</v>
      </c>
      <c r="X300" s="1704">
        <f t="shared" si="161"/>
        <v>44433</v>
      </c>
      <c r="Y300" s="1704">
        <f t="shared" si="161"/>
        <v>44458</v>
      </c>
      <c r="Z300" s="1704">
        <f t="shared" si="161"/>
        <v>44478</v>
      </c>
      <c r="AA300" s="1704">
        <f t="shared" si="161"/>
        <v>44505</v>
      </c>
      <c r="AB300" s="1704">
        <f t="shared" si="161"/>
        <v>44510</v>
      </c>
      <c r="AC300" s="1704">
        <f t="shared" si="162"/>
        <v>44524</v>
      </c>
      <c r="AD300" s="1704">
        <f t="shared" si="162"/>
        <v>44545</v>
      </c>
      <c r="AE300" s="1704">
        <f t="shared" si="162"/>
        <v>44552</v>
      </c>
      <c r="AF300" s="1704">
        <f t="shared" si="162"/>
        <v>44557</v>
      </c>
      <c r="AG300" s="1704">
        <f t="shared" si="162"/>
        <v>44560</v>
      </c>
      <c r="AH300" s="1704">
        <f t="shared" si="162"/>
        <v>44585</v>
      </c>
      <c r="AI300" s="1704">
        <f t="shared" si="162"/>
        <v>44605</v>
      </c>
      <c r="AJ300" s="1704">
        <f t="shared" si="162"/>
        <v>44605</v>
      </c>
      <c r="AK300" s="1704">
        <f t="shared" si="162"/>
        <v>44615</v>
      </c>
      <c r="AL300" s="1704">
        <f t="shared" si="162"/>
        <v>44631</v>
      </c>
      <c r="AM300" s="1704">
        <f t="shared" si="162"/>
        <v>44635</v>
      </c>
      <c r="AN300" s="1704">
        <f t="shared" si="162"/>
        <v>44636</v>
      </c>
      <c r="AO300" s="1497">
        <f t="shared" si="155"/>
        <v>44450</v>
      </c>
      <c r="AP300" s="1444">
        <v>25983</v>
      </c>
      <c r="AQ300" s="1443">
        <v>45273</v>
      </c>
      <c r="AR300" s="1424">
        <f>VLOOKUP(AP300,Schedule!$B$2:$F$14923,5,0)</f>
        <v>45107</v>
      </c>
      <c r="AS300" s="1424">
        <f t="shared" si="156"/>
        <v>45472</v>
      </c>
      <c r="AZ300" s="1739"/>
    </row>
    <row r="301" spans="1:52" s="1382" customFormat="1" ht="31.5" customHeight="1" thickBot="1">
      <c r="A301" s="1781"/>
      <c r="B301" s="1489">
        <f t="shared" si="153"/>
        <v>31</v>
      </c>
      <c r="C301" s="1490" t="str">
        <f t="shared" si="154"/>
        <v>У_С</v>
      </c>
      <c r="D301" s="1561" t="str">
        <f t="shared" si="149"/>
        <v>31У_С</v>
      </c>
      <c r="E301" s="1606" t="s">
        <v>630</v>
      </c>
      <c r="F301" s="1575" t="s">
        <v>116</v>
      </c>
      <c r="G301"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01" s="1600" t="s">
        <v>675</v>
      </c>
      <c r="I301" s="1718" t="str">
        <f t="shared" si="160"/>
        <v>2-х этапный ЗЗП, с ПС</v>
      </c>
      <c r="J301" s="1704">
        <f t="shared" si="160"/>
        <v>44051</v>
      </c>
      <c r="K301" s="1704">
        <f t="shared" si="160"/>
        <v>44078</v>
      </c>
      <c r="L301" s="1704">
        <f t="shared" si="160"/>
        <v>44127</v>
      </c>
      <c r="M301" s="1704">
        <f t="shared" si="160"/>
        <v>44256</v>
      </c>
      <c r="N301" s="1704">
        <f t="shared" si="160"/>
        <v>44284</v>
      </c>
      <c r="O301" s="1704">
        <f t="shared" si="160"/>
        <v>44284</v>
      </c>
      <c r="P301" s="1704">
        <f t="shared" si="160"/>
        <v>44368</v>
      </c>
      <c r="Q301" s="1704">
        <f t="shared" si="160"/>
        <v>44398</v>
      </c>
      <c r="R301" s="1704">
        <f t="shared" si="160"/>
        <v>44398</v>
      </c>
      <c r="S301" s="1704">
        <f t="shared" si="161"/>
        <v>44397</v>
      </c>
      <c r="T301" s="1704">
        <f t="shared" si="161"/>
        <v>44397</v>
      </c>
      <c r="U301" s="1704">
        <f t="shared" si="161"/>
        <v>44418</v>
      </c>
      <c r="V301" s="1704">
        <f t="shared" si="161"/>
        <v>44425</v>
      </c>
      <c r="W301" s="1704">
        <f t="shared" si="161"/>
        <v>44428</v>
      </c>
      <c r="X301" s="1704">
        <f t="shared" si="161"/>
        <v>44433</v>
      </c>
      <c r="Y301" s="1704">
        <f t="shared" si="161"/>
        <v>44458</v>
      </c>
      <c r="Z301" s="1704">
        <f t="shared" si="161"/>
        <v>44478</v>
      </c>
      <c r="AA301" s="1704">
        <f t="shared" si="161"/>
        <v>44505</v>
      </c>
      <c r="AB301" s="1704">
        <f t="shared" si="161"/>
        <v>44510</v>
      </c>
      <c r="AC301" s="1704">
        <f t="shared" si="162"/>
        <v>44524</v>
      </c>
      <c r="AD301" s="1704">
        <f t="shared" si="162"/>
        <v>44545</v>
      </c>
      <c r="AE301" s="1704">
        <f t="shared" si="162"/>
        <v>44552</v>
      </c>
      <c r="AF301" s="1704">
        <f t="shared" si="162"/>
        <v>44557</v>
      </c>
      <c r="AG301" s="1704">
        <f t="shared" si="162"/>
        <v>44560</v>
      </c>
      <c r="AH301" s="1704">
        <f t="shared" si="162"/>
        <v>44585</v>
      </c>
      <c r="AI301" s="1704">
        <f t="shared" si="162"/>
        <v>44605</v>
      </c>
      <c r="AJ301" s="1704">
        <f t="shared" si="162"/>
        <v>44605</v>
      </c>
      <c r="AK301" s="1704">
        <f t="shared" si="162"/>
        <v>44615</v>
      </c>
      <c r="AL301" s="1704">
        <f t="shared" si="162"/>
        <v>44631</v>
      </c>
      <c r="AM301" s="1704">
        <f t="shared" si="162"/>
        <v>44635</v>
      </c>
      <c r="AN301" s="1704">
        <f t="shared" si="162"/>
        <v>44636</v>
      </c>
      <c r="AO301" s="1497">
        <f t="shared" si="155"/>
        <v>44450</v>
      </c>
      <c r="AP301" s="1444">
        <v>26011</v>
      </c>
      <c r="AQ301" s="1443">
        <v>45273</v>
      </c>
      <c r="AR301" s="1424">
        <f>VLOOKUP(AP301,Schedule!$B$2:$F$14923,5,0)</f>
        <v>45107</v>
      </c>
      <c r="AS301" s="1424">
        <f t="shared" si="156"/>
        <v>45472</v>
      </c>
      <c r="AZ301" s="1739"/>
    </row>
    <row r="302" spans="1:52" s="1382" customFormat="1" ht="31.5" customHeight="1" thickBot="1">
      <c r="A302" s="1781"/>
      <c r="B302" s="1489">
        <f t="shared" si="153"/>
        <v>31</v>
      </c>
      <c r="C302" s="1490" t="str">
        <f t="shared" si="154"/>
        <v>У_С</v>
      </c>
      <c r="D302" s="1561" t="str">
        <f t="shared" si="149"/>
        <v>31У_С</v>
      </c>
      <c r="E302" s="1606" t="s">
        <v>632</v>
      </c>
      <c r="F302" s="1575" t="s">
        <v>116</v>
      </c>
      <c r="G302"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02" s="1600" t="s">
        <v>676</v>
      </c>
      <c r="I302" s="1718" t="str">
        <f t="shared" si="160"/>
        <v>2-х этапный ЗЗП, с ПС</v>
      </c>
      <c r="J302" s="1704">
        <f t="shared" si="160"/>
        <v>44051</v>
      </c>
      <c r="K302" s="1704">
        <f t="shared" si="160"/>
        <v>44078</v>
      </c>
      <c r="L302" s="1704">
        <f t="shared" si="160"/>
        <v>44127</v>
      </c>
      <c r="M302" s="1704">
        <f t="shared" si="160"/>
        <v>44256</v>
      </c>
      <c r="N302" s="1704">
        <f t="shared" si="160"/>
        <v>44284</v>
      </c>
      <c r="O302" s="1704">
        <f t="shared" si="160"/>
        <v>44284</v>
      </c>
      <c r="P302" s="1704">
        <f t="shared" si="160"/>
        <v>44368</v>
      </c>
      <c r="Q302" s="1704">
        <f t="shared" si="160"/>
        <v>44398</v>
      </c>
      <c r="R302" s="1704">
        <f t="shared" si="160"/>
        <v>44398</v>
      </c>
      <c r="S302" s="1704">
        <f t="shared" si="161"/>
        <v>44397</v>
      </c>
      <c r="T302" s="1704">
        <f t="shared" si="161"/>
        <v>44397</v>
      </c>
      <c r="U302" s="1704">
        <f t="shared" si="161"/>
        <v>44418</v>
      </c>
      <c r="V302" s="1704">
        <f t="shared" si="161"/>
        <v>44425</v>
      </c>
      <c r="W302" s="1704">
        <f t="shared" si="161"/>
        <v>44428</v>
      </c>
      <c r="X302" s="1704">
        <f t="shared" si="161"/>
        <v>44433</v>
      </c>
      <c r="Y302" s="1704">
        <f t="shared" si="161"/>
        <v>44458</v>
      </c>
      <c r="Z302" s="1704">
        <f t="shared" si="161"/>
        <v>44478</v>
      </c>
      <c r="AA302" s="1704">
        <f t="shared" si="161"/>
        <v>44505</v>
      </c>
      <c r="AB302" s="1704">
        <f t="shared" si="161"/>
        <v>44510</v>
      </c>
      <c r="AC302" s="1704">
        <f t="shared" si="162"/>
        <v>44524</v>
      </c>
      <c r="AD302" s="1704">
        <f t="shared" si="162"/>
        <v>44545</v>
      </c>
      <c r="AE302" s="1704">
        <f t="shared" si="162"/>
        <v>44552</v>
      </c>
      <c r="AF302" s="1704">
        <f t="shared" si="162"/>
        <v>44557</v>
      </c>
      <c r="AG302" s="1704">
        <f t="shared" si="162"/>
        <v>44560</v>
      </c>
      <c r="AH302" s="1704">
        <f t="shared" si="162"/>
        <v>44585</v>
      </c>
      <c r="AI302" s="1704">
        <f t="shared" si="162"/>
        <v>44605</v>
      </c>
      <c r="AJ302" s="1704">
        <f t="shared" si="162"/>
        <v>44605</v>
      </c>
      <c r="AK302" s="1704">
        <f t="shared" si="162"/>
        <v>44615</v>
      </c>
      <c r="AL302" s="1704">
        <f t="shared" si="162"/>
        <v>44631</v>
      </c>
      <c r="AM302" s="1704">
        <f t="shared" si="162"/>
        <v>44635</v>
      </c>
      <c r="AN302" s="1704">
        <f t="shared" si="162"/>
        <v>44636</v>
      </c>
      <c r="AO302" s="1497">
        <f t="shared" si="155"/>
        <v>44450</v>
      </c>
      <c r="AP302" s="1444">
        <v>26054</v>
      </c>
      <c r="AQ302" s="1443">
        <v>44891</v>
      </c>
      <c r="AR302" s="1424">
        <f>VLOOKUP(AP302,Schedule!$B$2:$F$14923,5,0)</f>
        <v>44783</v>
      </c>
      <c r="AS302" s="1424">
        <f t="shared" si="156"/>
        <v>45148</v>
      </c>
      <c r="AZ302" s="1739"/>
    </row>
    <row r="303" spans="1:52" s="1382" customFormat="1" ht="31.5" customHeight="1" thickBot="1">
      <c r="A303" s="1781"/>
      <c r="B303" s="1489">
        <f t="shared" si="153"/>
        <v>31</v>
      </c>
      <c r="C303" s="1490" t="str">
        <f t="shared" si="154"/>
        <v>У_С</v>
      </c>
      <c r="D303" s="1561" t="str">
        <f t="shared" si="149"/>
        <v>31У_С</v>
      </c>
      <c r="E303" s="1606" t="s">
        <v>634</v>
      </c>
      <c r="F303" s="1575" t="s">
        <v>116</v>
      </c>
      <c r="G303"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03" s="1600" t="s">
        <v>677</v>
      </c>
      <c r="I303" s="1718" t="str">
        <f t="shared" ref="I303:R312" si="163">I$242</f>
        <v>2-х этапный ЗЗП, с ПС</v>
      </c>
      <c r="J303" s="1704">
        <f t="shared" si="163"/>
        <v>44051</v>
      </c>
      <c r="K303" s="1704">
        <f t="shared" si="163"/>
        <v>44078</v>
      </c>
      <c r="L303" s="1704">
        <f t="shared" si="163"/>
        <v>44127</v>
      </c>
      <c r="M303" s="1704">
        <f t="shared" si="163"/>
        <v>44256</v>
      </c>
      <c r="N303" s="1704">
        <f t="shared" si="163"/>
        <v>44284</v>
      </c>
      <c r="O303" s="1704">
        <f t="shared" si="163"/>
        <v>44284</v>
      </c>
      <c r="P303" s="1704">
        <f t="shared" si="163"/>
        <v>44368</v>
      </c>
      <c r="Q303" s="1704">
        <f t="shared" si="163"/>
        <v>44398</v>
      </c>
      <c r="R303" s="1704">
        <f t="shared" si="163"/>
        <v>44398</v>
      </c>
      <c r="S303" s="1704">
        <f t="shared" ref="S303:AB312" si="164">S$242</f>
        <v>44397</v>
      </c>
      <c r="T303" s="1704">
        <f t="shared" si="164"/>
        <v>44397</v>
      </c>
      <c r="U303" s="1704">
        <f t="shared" si="164"/>
        <v>44418</v>
      </c>
      <c r="V303" s="1704">
        <f t="shared" si="164"/>
        <v>44425</v>
      </c>
      <c r="W303" s="1704">
        <f t="shared" si="164"/>
        <v>44428</v>
      </c>
      <c r="X303" s="1704">
        <f t="shared" si="164"/>
        <v>44433</v>
      </c>
      <c r="Y303" s="1704">
        <f t="shared" si="164"/>
        <v>44458</v>
      </c>
      <c r="Z303" s="1704">
        <f t="shared" si="164"/>
        <v>44478</v>
      </c>
      <c r="AA303" s="1704">
        <f t="shared" si="164"/>
        <v>44505</v>
      </c>
      <c r="AB303" s="1704">
        <f t="shared" si="164"/>
        <v>44510</v>
      </c>
      <c r="AC303" s="1704">
        <f t="shared" ref="AC303:AN312" si="165">AC$242</f>
        <v>44524</v>
      </c>
      <c r="AD303" s="1704">
        <f t="shared" si="165"/>
        <v>44545</v>
      </c>
      <c r="AE303" s="1704">
        <f t="shared" si="165"/>
        <v>44552</v>
      </c>
      <c r="AF303" s="1704">
        <f t="shared" si="165"/>
        <v>44557</v>
      </c>
      <c r="AG303" s="1704">
        <f t="shared" si="165"/>
        <v>44560</v>
      </c>
      <c r="AH303" s="1704">
        <f t="shared" si="165"/>
        <v>44585</v>
      </c>
      <c r="AI303" s="1704">
        <f t="shared" si="165"/>
        <v>44605</v>
      </c>
      <c r="AJ303" s="1704">
        <f t="shared" si="165"/>
        <v>44605</v>
      </c>
      <c r="AK303" s="1704">
        <f t="shared" si="165"/>
        <v>44615</v>
      </c>
      <c r="AL303" s="1704">
        <f t="shared" si="165"/>
        <v>44631</v>
      </c>
      <c r="AM303" s="1704">
        <f t="shared" si="165"/>
        <v>44635</v>
      </c>
      <c r="AN303" s="1704">
        <f t="shared" si="165"/>
        <v>44636</v>
      </c>
      <c r="AO303" s="1497">
        <f t="shared" si="155"/>
        <v>44450</v>
      </c>
      <c r="AP303" s="1444">
        <v>26075</v>
      </c>
      <c r="AQ303" s="1443">
        <v>44891</v>
      </c>
      <c r="AR303" s="1424">
        <f>VLOOKUP(AP303,Schedule!$B$2:$F$14923,5,0)</f>
        <v>44783</v>
      </c>
      <c r="AS303" s="1424">
        <f t="shared" si="156"/>
        <v>45148</v>
      </c>
      <c r="AZ303" s="1739"/>
    </row>
    <row r="304" spans="1:52" s="1382" customFormat="1" ht="31.5" customHeight="1" thickBot="1">
      <c r="A304" s="1781"/>
      <c r="B304" s="1489">
        <f t="shared" si="153"/>
        <v>31</v>
      </c>
      <c r="C304" s="1490" t="str">
        <f t="shared" si="154"/>
        <v>У_С</v>
      </c>
      <c r="D304" s="1561" t="str">
        <f t="shared" si="149"/>
        <v>31У_С</v>
      </c>
      <c r="E304" s="1606" t="s">
        <v>636</v>
      </c>
      <c r="F304" s="1575" t="s">
        <v>116</v>
      </c>
      <c r="G304"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04" s="1600" t="s">
        <v>678</v>
      </c>
      <c r="I304" s="1718" t="str">
        <f t="shared" si="163"/>
        <v>2-х этапный ЗЗП, с ПС</v>
      </c>
      <c r="J304" s="1704">
        <f t="shared" si="163"/>
        <v>44051</v>
      </c>
      <c r="K304" s="1704">
        <f t="shared" si="163"/>
        <v>44078</v>
      </c>
      <c r="L304" s="1704">
        <f t="shared" si="163"/>
        <v>44127</v>
      </c>
      <c r="M304" s="1704">
        <f t="shared" si="163"/>
        <v>44256</v>
      </c>
      <c r="N304" s="1704">
        <f t="shared" si="163"/>
        <v>44284</v>
      </c>
      <c r="O304" s="1704">
        <f t="shared" si="163"/>
        <v>44284</v>
      </c>
      <c r="P304" s="1704">
        <f t="shared" si="163"/>
        <v>44368</v>
      </c>
      <c r="Q304" s="1704">
        <f t="shared" si="163"/>
        <v>44398</v>
      </c>
      <c r="R304" s="1704">
        <f t="shared" si="163"/>
        <v>44398</v>
      </c>
      <c r="S304" s="1704">
        <f t="shared" si="164"/>
        <v>44397</v>
      </c>
      <c r="T304" s="1704">
        <f t="shared" si="164"/>
        <v>44397</v>
      </c>
      <c r="U304" s="1704">
        <f t="shared" si="164"/>
        <v>44418</v>
      </c>
      <c r="V304" s="1704">
        <f t="shared" si="164"/>
        <v>44425</v>
      </c>
      <c r="W304" s="1704">
        <f t="shared" si="164"/>
        <v>44428</v>
      </c>
      <c r="X304" s="1704">
        <f t="shared" si="164"/>
        <v>44433</v>
      </c>
      <c r="Y304" s="1704">
        <f t="shared" si="164"/>
        <v>44458</v>
      </c>
      <c r="Z304" s="1704">
        <f t="shared" si="164"/>
        <v>44478</v>
      </c>
      <c r="AA304" s="1704">
        <f t="shared" si="164"/>
        <v>44505</v>
      </c>
      <c r="AB304" s="1704">
        <f t="shared" si="164"/>
        <v>44510</v>
      </c>
      <c r="AC304" s="1704">
        <f t="shared" si="165"/>
        <v>44524</v>
      </c>
      <c r="AD304" s="1704">
        <f t="shared" si="165"/>
        <v>44545</v>
      </c>
      <c r="AE304" s="1704">
        <f t="shared" si="165"/>
        <v>44552</v>
      </c>
      <c r="AF304" s="1704">
        <f t="shared" si="165"/>
        <v>44557</v>
      </c>
      <c r="AG304" s="1704">
        <f t="shared" si="165"/>
        <v>44560</v>
      </c>
      <c r="AH304" s="1704">
        <f t="shared" si="165"/>
        <v>44585</v>
      </c>
      <c r="AI304" s="1704">
        <f t="shared" si="165"/>
        <v>44605</v>
      </c>
      <c r="AJ304" s="1704">
        <f t="shared" si="165"/>
        <v>44605</v>
      </c>
      <c r="AK304" s="1704">
        <f t="shared" si="165"/>
        <v>44615</v>
      </c>
      <c r="AL304" s="1704">
        <f t="shared" si="165"/>
        <v>44631</v>
      </c>
      <c r="AM304" s="1704">
        <f t="shared" si="165"/>
        <v>44635</v>
      </c>
      <c r="AN304" s="1704">
        <f t="shared" si="165"/>
        <v>44636</v>
      </c>
      <c r="AO304" s="1497">
        <f t="shared" si="155"/>
        <v>44450</v>
      </c>
      <c r="AP304" s="1444">
        <v>33794</v>
      </c>
      <c r="AQ304" s="1443">
        <v>45268</v>
      </c>
      <c r="AR304" s="1424">
        <f>VLOOKUP(AP304,Schedule!$B$2:$F$14923,5,0)</f>
        <v>45268</v>
      </c>
      <c r="AS304" s="1424">
        <f t="shared" si="156"/>
        <v>45633</v>
      </c>
      <c r="AZ304" s="1739"/>
    </row>
    <row r="305" spans="1:52" s="1382" customFormat="1" ht="31.5" customHeight="1" thickBot="1">
      <c r="A305" s="1781"/>
      <c r="B305" s="1489">
        <f t="shared" si="153"/>
        <v>31</v>
      </c>
      <c r="C305" s="1490" t="str">
        <f t="shared" si="154"/>
        <v>У_С</v>
      </c>
      <c r="D305" s="1561" t="str">
        <f t="shared" si="149"/>
        <v>31У_С</v>
      </c>
      <c r="E305" s="1606" t="s">
        <v>638</v>
      </c>
      <c r="F305" s="1575" t="s">
        <v>116</v>
      </c>
      <c r="G305"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05" s="1600" t="s">
        <v>679</v>
      </c>
      <c r="I305" s="1718" t="str">
        <f t="shared" si="163"/>
        <v>2-х этапный ЗЗП, с ПС</v>
      </c>
      <c r="J305" s="1704">
        <f t="shared" si="163"/>
        <v>44051</v>
      </c>
      <c r="K305" s="1704">
        <f t="shared" si="163"/>
        <v>44078</v>
      </c>
      <c r="L305" s="1704">
        <f t="shared" si="163"/>
        <v>44127</v>
      </c>
      <c r="M305" s="1704">
        <f t="shared" si="163"/>
        <v>44256</v>
      </c>
      <c r="N305" s="1704">
        <f t="shared" si="163"/>
        <v>44284</v>
      </c>
      <c r="O305" s="1704">
        <f t="shared" si="163"/>
        <v>44284</v>
      </c>
      <c r="P305" s="1704">
        <f t="shared" si="163"/>
        <v>44368</v>
      </c>
      <c r="Q305" s="1704">
        <f t="shared" si="163"/>
        <v>44398</v>
      </c>
      <c r="R305" s="1704">
        <f t="shared" si="163"/>
        <v>44398</v>
      </c>
      <c r="S305" s="1704">
        <f t="shared" si="164"/>
        <v>44397</v>
      </c>
      <c r="T305" s="1704">
        <f t="shared" si="164"/>
        <v>44397</v>
      </c>
      <c r="U305" s="1704">
        <f t="shared" si="164"/>
        <v>44418</v>
      </c>
      <c r="V305" s="1704">
        <f t="shared" si="164"/>
        <v>44425</v>
      </c>
      <c r="W305" s="1704">
        <f t="shared" si="164"/>
        <v>44428</v>
      </c>
      <c r="X305" s="1704">
        <f t="shared" si="164"/>
        <v>44433</v>
      </c>
      <c r="Y305" s="1704">
        <f t="shared" si="164"/>
        <v>44458</v>
      </c>
      <c r="Z305" s="1704">
        <f t="shared" si="164"/>
        <v>44478</v>
      </c>
      <c r="AA305" s="1704">
        <f t="shared" si="164"/>
        <v>44505</v>
      </c>
      <c r="AB305" s="1704">
        <f t="shared" si="164"/>
        <v>44510</v>
      </c>
      <c r="AC305" s="1704">
        <f t="shared" si="165"/>
        <v>44524</v>
      </c>
      <c r="AD305" s="1704">
        <f t="shared" si="165"/>
        <v>44545</v>
      </c>
      <c r="AE305" s="1704">
        <f t="shared" si="165"/>
        <v>44552</v>
      </c>
      <c r="AF305" s="1704">
        <f t="shared" si="165"/>
        <v>44557</v>
      </c>
      <c r="AG305" s="1704">
        <f t="shared" si="165"/>
        <v>44560</v>
      </c>
      <c r="AH305" s="1704">
        <f t="shared" si="165"/>
        <v>44585</v>
      </c>
      <c r="AI305" s="1704">
        <f t="shared" si="165"/>
        <v>44605</v>
      </c>
      <c r="AJ305" s="1704">
        <f t="shared" si="165"/>
        <v>44605</v>
      </c>
      <c r="AK305" s="1704">
        <f t="shared" si="165"/>
        <v>44615</v>
      </c>
      <c r="AL305" s="1704">
        <f t="shared" si="165"/>
        <v>44631</v>
      </c>
      <c r="AM305" s="1704">
        <f t="shared" si="165"/>
        <v>44635</v>
      </c>
      <c r="AN305" s="1704">
        <f t="shared" si="165"/>
        <v>44636</v>
      </c>
      <c r="AO305" s="1497">
        <f t="shared" si="155"/>
        <v>44450</v>
      </c>
      <c r="AP305" s="1444">
        <v>33816</v>
      </c>
      <c r="AQ305" s="1443">
        <v>45268</v>
      </c>
      <c r="AR305" s="1424">
        <f>VLOOKUP(AP305,Schedule!$B$2:$F$14923,5,0)</f>
        <v>45268</v>
      </c>
      <c r="AS305" s="1424">
        <f t="shared" si="156"/>
        <v>45633</v>
      </c>
      <c r="AZ305" s="1739"/>
    </row>
    <row r="306" spans="1:52" s="1382" customFormat="1" ht="31.5" customHeight="1" thickBot="1">
      <c r="A306" s="1781"/>
      <c r="B306" s="1489">
        <f t="shared" si="153"/>
        <v>31</v>
      </c>
      <c r="C306" s="1490" t="str">
        <f t="shared" si="154"/>
        <v>У_С</v>
      </c>
      <c r="D306" s="1561" t="str">
        <f t="shared" si="149"/>
        <v>31У_С</v>
      </c>
      <c r="E306" s="1606" t="s">
        <v>640</v>
      </c>
      <c r="F306" s="1575" t="s">
        <v>116</v>
      </c>
      <c r="G306" s="1564" t="str">
        <f t="shared" si="137"/>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06" s="1600" t="s">
        <v>680</v>
      </c>
      <c r="I306" s="1718" t="str">
        <f t="shared" si="163"/>
        <v>2-х этапный ЗЗП, с ПС</v>
      </c>
      <c r="J306" s="1704">
        <f t="shared" si="163"/>
        <v>44051</v>
      </c>
      <c r="K306" s="1704">
        <f t="shared" si="163"/>
        <v>44078</v>
      </c>
      <c r="L306" s="1704">
        <f t="shared" si="163"/>
        <v>44127</v>
      </c>
      <c r="M306" s="1704">
        <f t="shared" si="163"/>
        <v>44256</v>
      </c>
      <c r="N306" s="1704">
        <f t="shared" si="163"/>
        <v>44284</v>
      </c>
      <c r="O306" s="1704">
        <f t="shared" si="163"/>
        <v>44284</v>
      </c>
      <c r="P306" s="1704">
        <f t="shared" si="163"/>
        <v>44368</v>
      </c>
      <c r="Q306" s="1704">
        <f t="shared" si="163"/>
        <v>44398</v>
      </c>
      <c r="R306" s="1704">
        <f t="shared" si="163"/>
        <v>44398</v>
      </c>
      <c r="S306" s="1704">
        <f t="shared" si="164"/>
        <v>44397</v>
      </c>
      <c r="T306" s="1704">
        <f t="shared" si="164"/>
        <v>44397</v>
      </c>
      <c r="U306" s="1704">
        <f t="shared" si="164"/>
        <v>44418</v>
      </c>
      <c r="V306" s="1704">
        <f t="shared" si="164"/>
        <v>44425</v>
      </c>
      <c r="W306" s="1704">
        <f t="shared" si="164"/>
        <v>44428</v>
      </c>
      <c r="X306" s="1704">
        <f t="shared" si="164"/>
        <v>44433</v>
      </c>
      <c r="Y306" s="1704">
        <f t="shared" si="164"/>
        <v>44458</v>
      </c>
      <c r="Z306" s="1704">
        <f t="shared" si="164"/>
        <v>44478</v>
      </c>
      <c r="AA306" s="1704">
        <f t="shared" si="164"/>
        <v>44505</v>
      </c>
      <c r="AB306" s="1704">
        <f t="shared" si="164"/>
        <v>44510</v>
      </c>
      <c r="AC306" s="1704">
        <f t="shared" si="165"/>
        <v>44524</v>
      </c>
      <c r="AD306" s="1704">
        <f t="shared" si="165"/>
        <v>44545</v>
      </c>
      <c r="AE306" s="1704">
        <f t="shared" si="165"/>
        <v>44552</v>
      </c>
      <c r="AF306" s="1704">
        <f t="shared" si="165"/>
        <v>44557</v>
      </c>
      <c r="AG306" s="1704">
        <f t="shared" si="165"/>
        <v>44560</v>
      </c>
      <c r="AH306" s="1704">
        <f t="shared" si="165"/>
        <v>44585</v>
      </c>
      <c r="AI306" s="1704">
        <f t="shared" si="165"/>
        <v>44605</v>
      </c>
      <c r="AJ306" s="1704">
        <f t="shared" si="165"/>
        <v>44605</v>
      </c>
      <c r="AK306" s="1704">
        <f t="shared" si="165"/>
        <v>44615</v>
      </c>
      <c r="AL306" s="1704">
        <f t="shared" si="165"/>
        <v>44631</v>
      </c>
      <c r="AM306" s="1704">
        <f t="shared" si="165"/>
        <v>44635</v>
      </c>
      <c r="AN306" s="1704">
        <f t="shared" si="165"/>
        <v>44636</v>
      </c>
      <c r="AO306" s="1497">
        <f t="shared" si="155"/>
        <v>44450</v>
      </c>
      <c r="AP306" s="1444">
        <v>33857</v>
      </c>
      <c r="AQ306" s="1443">
        <v>45366</v>
      </c>
      <c r="AR306" s="1424">
        <f>VLOOKUP(AP306,Schedule!$B$2:$F$14923,5,0)</f>
        <v>45312</v>
      </c>
      <c r="AS306" s="1424">
        <f t="shared" si="156"/>
        <v>45677</v>
      </c>
      <c r="AZ306" s="1739"/>
    </row>
    <row r="307" spans="1:52" s="1382" customFormat="1" ht="31.5" customHeight="1" thickBot="1">
      <c r="A307" s="1781"/>
      <c r="B307" s="1489">
        <f t="shared" ref="B307:B331" si="166">$B$242</f>
        <v>31</v>
      </c>
      <c r="C307" s="1490" t="str">
        <f t="shared" ref="C307:C331" si="167">$C$242</f>
        <v>У_С</v>
      </c>
      <c r="D307" s="1561" t="str">
        <f t="shared" si="149"/>
        <v>31У_С</v>
      </c>
      <c r="E307" s="1606" t="s">
        <v>642</v>
      </c>
      <c r="F307" s="1575" t="s">
        <v>116</v>
      </c>
      <c r="G307" s="1564" t="str">
        <f t="shared" ref="G307:G331" si="168">$G$242</f>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07" s="1600" t="s">
        <v>681</v>
      </c>
      <c r="I307" s="1718" t="str">
        <f t="shared" si="163"/>
        <v>2-х этапный ЗЗП, с ПС</v>
      </c>
      <c r="J307" s="1704">
        <f t="shared" si="163"/>
        <v>44051</v>
      </c>
      <c r="K307" s="1704">
        <f t="shared" si="163"/>
        <v>44078</v>
      </c>
      <c r="L307" s="1704">
        <f t="shared" si="163"/>
        <v>44127</v>
      </c>
      <c r="M307" s="1704">
        <f t="shared" si="163"/>
        <v>44256</v>
      </c>
      <c r="N307" s="1704">
        <f t="shared" si="163"/>
        <v>44284</v>
      </c>
      <c r="O307" s="1704">
        <f t="shared" si="163"/>
        <v>44284</v>
      </c>
      <c r="P307" s="1704">
        <f t="shared" si="163"/>
        <v>44368</v>
      </c>
      <c r="Q307" s="1704">
        <f t="shared" si="163"/>
        <v>44398</v>
      </c>
      <c r="R307" s="1704">
        <f t="shared" si="163"/>
        <v>44398</v>
      </c>
      <c r="S307" s="1704">
        <f t="shared" si="164"/>
        <v>44397</v>
      </c>
      <c r="T307" s="1704">
        <f t="shared" si="164"/>
        <v>44397</v>
      </c>
      <c r="U307" s="1704">
        <f t="shared" si="164"/>
        <v>44418</v>
      </c>
      <c r="V307" s="1704">
        <f t="shared" si="164"/>
        <v>44425</v>
      </c>
      <c r="W307" s="1704">
        <f t="shared" si="164"/>
        <v>44428</v>
      </c>
      <c r="X307" s="1704">
        <f t="shared" si="164"/>
        <v>44433</v>
      </c>
      <c r="Y307" s="1704">
        <f t="shared" si="164"/>
        <v>44458</v>
      </c>
      <c r="Z307" s="1704">
        <f t="shared" si="164"/>
        <v>44478</v>
      </c>
      <c r="AA307" s="1704">
        <f t="shared" si="164"/>
        <v>44505</v>
      </c>
      <c r="AB307" s="1704">
        <f t="shared" si="164"/>
        <v>44510</v>
      </c>
      <c r="AC307" s="1704">
        <f t="shared" si="165"/>
        <v>44524</v>
      </c>
      <c r="AD307" s="1704">
        <f t="shared" si="165"/>
        <v>44545</v>
      </c>
      <c r="AE307" s="1704">
        <f t="shared" si="165"/>
        <v>44552</v>
      </c>
      <c r="AF307" s="1704">
        <f t="shared" si="165"/>
        <v>44557</v>
      </c>
      <c r="AG307" s="1704">
        <f t="shared" si="165"/>
        <v>44560</v>
      </c>
      <c r="AH307" s="1704">
        <f t="shared" si="165"/>
        <v>44585</v>
      </c>
      <c r="AI307" s="1704">
        <f t="shared" si="165"/>
        <v>44605</v>
      </c>
      <c r="AJ307" s="1704">
        <f t="shared" si="165"/>
        <v>44605</v>
      </c>
      <c r="AK307" s="1704">
        <f t="shared" si="165"/>
        <v>44615</v>
      </c>
      <c r="AL307" s="1704">
        <f t="shared" si="165"/>
        <v>44631</v>
      </c>
      <c r="AM307" s="1704">
        <f t="shared" si="165"/>
        <v>44635</v>
      </c>
      <c r="AN307" s="1704">
        <f t="shared" si="165"/>
        <v>44636</v>
      </c>
      <c r="AO307" s="1497">
        <f t="shared" ref="AO307:AO331" si="169">$AO$242</f>
        <v>44450</v>
      </c>
      <c r="AP307" s="1444">
        <v>33880</v>
      </c>
      <c r="AQ307" s="1443">
        <v>45366</v>
      </c>
      <c r="AR307" s="1424">
        <f>VLOOKUP(AP307,Schedule!$B$2:$F$14923,5,0)</f>
        <v>45312</v>
      </c>
      <c r="AS307" s="1424">
        <f t="shared" si="156"/>
        <v>45677</v>
      </c>
      <c r="AZ307" s="1739"/>
    </row>
    <row r="308" spans="1:52" s="1382" customFormat="1" ht="31.5" customHeight="1" thickBot="1">
      <c r="A308" s="1781"/>
      <c r="B308" s="1489">
        <f t="shared" si="166"/>
        <v>31</v>
      </c>
      <c r="C308" s="1490" t="str">
        <f t="shared" si="167"/>
        <v>У_С</v>
      </c>
      <c r="D308" s="1561" t="str">
        <f t="shared" si="149"/>
        <v>31У_С</v>
      </c>
      <c r="E308" s="1606" t="s">
        <v>260</v>
      </c>
      <c r="F308" s="1575" t="s">
        <v>116</v>
      </c>
      <c r="G308" s="1564"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08" s="1600" t="s">
        <v>682</v>
      </c>
      <c r="I308" s="1718" t="str">
        <f t="shared" si="163"/>
        <v>2-х этапный ЗЗП, с ПС</v>
      </c>
      <c r="J308" s="1704">
        <f t="shared" si="163"/>
        <v>44051</v>
      </c>
      <c r="K308" s="1704">
        <f t="shared" si="163"/>
        <v>44078</v>
      </c>
      <c r="L308" s="1704">
        <f t="shared" si="163"/>
        <v>44127</v>
      </c>
      <c r="M308" s="1704">
        <f t="shared" si="163"/>
        <v>44256</v>
      </c>
      <c r="N308" s="1704">
        <f t="shared" si="163"/>
        <v>44284</v>
      </c>
      <c r="O308" s="1704">
        <f t="shared" si="163"/>
        <v>44284</v>
      </c>
      <c r="P308" s="1704">
        <f t="shared" si="163"/>
        <v>44368</v>
      </c>
      <c r="Q308" s="1704">
        <f t="shared" si="163"/>
        <v>44398</v>
      </c>
      <c r="R308" s="1704">
        <f t="shared" si="163"/>
        <v>44398</v>
      </c>
      <c r="S308" s="1704">
        <f t="shared" si="164"/>
        <v>44397</v>
      </c>
      <c r="T308" s="1704">
        <f t="shared" si="164"/>
        <v>44397</v>
      </c>
      <c r="U308" s="1704">
        <f t="shared" si="164"/>
        <v>44418</v>
      </c>
      <c r="V308" s="1704">
        <f t="shared" si="164"/>
        <v>44425</v>
      </c>
      <c r="W308" s="1704">
        <f t="shared" si="164"/>
        <v>44428</v>
      </c>
      <c r="X308" s="1704">
        <f t="shared" si="164"/>
        <v>44433</v>
      </c>
      <c r="Y308" s="1704">
        <f t="shared" si="164"/>
        <v>44458</v>
      </c>
      <c r="Z308" s="1704">
        <f t="shared" si="164"/>
        <v>44478</v>
      </c>
      <c r="AA308" s="1704">
        <f t="shared" si="164"/>
        <v>44505</v>
      </c>
      <c r="AB308" s="1704">
        <f t="shared" si="164"/>
        <v>44510</v>
      </c>
      <c r="AC308" s="1704">
        <f t="shared" si="165"/>
        <v>44524</v>
      </c>
      <c r="AD308" s="1704">
        <f t="shared" si="165"/>
        <v>44545</v>
      </c>
      <c r="AE308" s="1704">
        <f t="shared" si="165"/>
        <v>44552</v>
      </c>
      <c r="AF308" s="1704">
        <f t="shared" si="165"/>
        <v>44557</v>
      </c>
      <c r="AG308" s="1704">
        <f t="shared" si="165"/>
        <v>44560</v>
      </c>
      <c r="AH308" s="1704">
        <f t="shared" si="165"/>
        <v>44585</v>
      </c>
      <c r="AI308" s="1704">
        <f t="shared" si="165"/>
        <v>44605</v>
      </c>
      <c r="AJ308" s="1704">
        <f t="shared" si="165"/>
        <v>44605</v>
      </c>
      <c r="AK308" s="1704">
        <f t="shared" si="165"/>
        <v>44615</v>
      </c>
      <c r="AL308" s="1704">
        <f t="shared" si="165"/>
        <v>44631</v>
      </c>
      <c r="AM308" s="1704">
        <f t="shared" si="165"/>
        <v>44635</v>
      </c>
      <c r="AN308" s="1704">
        <f t="shared" si="165"/>
        <v>44636</v>
      </c>
      <c r="AO308" s="1497">
        <f t="shared" si="169"/>
        <v>44450</v>
      </c>
      <c r="AP308" s="1444">
        <v>26117</v>
      </c>
      <c r="AQ308" s="1443">
        <v>44971</v>
      </c>
      <c r="AR308" s="1424">
        <f>VLOOKUP(AP308,Schedule!$B$2:$F$14923,5,0)</f>
        <v>44876</v>
      </c>
      <c r="AS308" s="1424">
        <f t="shared" si="156"/>
        <v>45241</v>
      </c>
      <c r="AZ308" s="1739"/>
    </row>
    <row r="309" spans="1:52" s="1382" customFormat="1" ht="31.5" customHeight="1" thickBot="1">
      <c r="A309" s="1781"/>
      <c r="B309" s="1489">
        <f t="shared" si="166"/>
        <v>31</v>
      </c>
      <c r="C309" s="1490" t="str">
        <f t="shared" si="167"/>
        <v>У_С</v>
      </c>
      <c r="D309" s="1561" t="str">
        <f t="shared" si="149"/>
        <v>31У_С</v>
      </c>
      <c r="E309" s="1606" t="s">
        <v>264</v>
      </c>
      <c r="F309" s="1575" t="s">
        <v>116</v>
      </c>
      <c r="G309" s="1564"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09" s="1600" t="s">
        <v>683</v>
      </c>
      <c r="I309" s="1718" t="str">
        <f t="shared" si="163"/>
        <v>2-х этапный ЗЗП, с ПС</v>
      </c>
      <c r="J309" s="1704">
        <f t="shared" si="163"/>
        <v>44051</v>
      </c>
      <c r="K309" s="1704">
        <f t="shared" si="163"/>
        <v>44078</v>
      </c>
      <c r="L309" s="1704">
        <f t="shared" si="163"/>
        <v>44127</v>
      </c>
      <c r="M309" s="1704">
        <f t="shared" si="163"/>
        <v>44256</v>
      </c>
      <c r="N309" s="1704">
        <f t="shared" si="163"/>
        <v>44284</v>
      </c>
      <c r="O309" s="1704">
        <f t="shared" si="163"/>
        <v>44284</v>
      </c>
      <c r="P309" s="1704">
        <f t="shared" si="163"/>
        <v>44368</v>
      </c>
      <c r="Q309" s="1704">
        <f t="shared" si="163"/>
        <v>44398</v>
      </c>
      <c r="R309" s="1704">
        <f t="shared" si="163"/>
        <v>44398</v>
      </c>
      <c r="S309" s="1704">
        <f t="shared" si="164"/>
        <v>44397</v>
      </c>
      <c r="T309" s="1704">
        <f t="shared" si="164"/>
        <v>44397</v>
      </c>
      <c r="U309" s="1704">
        <f t="shared" si="164"/>
        <v>44418</v>
      </c>
      <c r="V309" s="1704">
        <f t="shared" si="164"/>
        <v>44425</v>
      </c>
      <c r="W309" s="1704">
        <f t="shared" si="164"/>
        <v>44428</v>
      </c>
      <c r="X309" s="1704">
        <f t="shared" si="164"/>
        <v>44433</v>
      </c>
      <c r="Y309" s="1704">
        <f t="shared" si="164"/>
        <v>44458</v>
      </c>
      <c r="Z309" s="1704">
        <f t="shared" si="164"/>
        <v>44478</v>
      </c>
      <c r="AA309" s="1704">
        <f t="shared" si="164"/>
        <v>44505</v>
      </c>
      <c r="AB309" s="1704">
        <f t="shared" si="164"/>
        <v>44510</v>
      </c>
      <c r="AC309" s="1704">
        <f t="shared" si="165"/>
        <v>44524</v>
      </c>
      <c r="AD309" s="1704">
        <f t="shared" si="165"/>
        <v>44545</v>
      </c>
      <c r="AE309" s="1704">
        <f t="shared" si="165"/>
        <v>44552</v>
      </c>
      <c r="AF309" s="1704">
        <f t="shared" si="165"/>
        <v>44557</v>
      </c>
      <c r="AG309" s="1704">
        <f t="shared" si="165"/>
        <v>44560</v>
      </c>
      <c r="AH309" s="1704">
        <f t="shared" si="165"/>
        <v>44585</v>
      </c>
      <c r="AI309" s="1704">
        <f t="shared" si="165"/>
        <v>44605</v>
      </c>
      <c r="AJ309" s="1704">
        <f t="shared" si="165"/>
        <v>44605</v>
      </c>
      <c r="AK309" s="1704">
        <f t="shared" si="165"/>
        <v>44615</v>
      </c>
      <c r="AL309" s="1704">
        <f t="shared" si="165"/>
        <v>44631</v>
      </c>
      <c r="AM309" s="1704">
        <f t="shared" si="165"/>
        <v>44635</v>
      </c>
      <c r="AN309" s="1704">
        <f t="shared" si="165"/>
        <v>44636</v>
      </c>
      <c r="AO309" s="1497">
        <f t="shared" si="169"/>
        <v>44450</v>
      </c>
      <c r="AP309" s="1444">
        <v>33928</v>
      </c>
      <c r="AQ309" s="1443">
        <v>45186</v>
      </c>
      <c r="AR309" s="1424">
        <f>VLOOKUP(AP309,Schedule!$B$2:$F$14923,5,0)</f>
        <v>45241</v>
      </c>
      <c r="AS309" s="1424">
        <f t="shared" si="156"/>
        <v>45606</v>
      </c>
      <c r="AZ309" s="1739"/>
    </row>
    <row r="310" spans="1:52" s="1382" customFormat="1" ht="31.5" customHeight="1" thickBot="1">
      <c r="A310" s="1781"/>
      <c r="B310" s="1489">
        <f t="shared" si="166"/>
        <v>31</v>
      </c>
      <c r="C310" s="1490" t="str">
        <f t="shared" si="167"/>
        <v>У_С</v>
      </c>
      <c r="D310" s="1561" t="str">
        <f t="shared" si="149"/>
        <v>31У_С</v>
      </c>
      <c r="E310" s="1606" t="s">
        <v>332</v>
      </c>
      <c r="F310" s="1575" t="s">
        <v>116</v>
      </c>
      <c r="G310" s="1564"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10" s="1600" t="s">
        <v>684</v>
      </c>
      <c r="I310" s="1718" t="str">
        <f t="shared" si="163"/>
        <v>2-х этапный ЗЗП, с ПС</v>
      </c>
      <c r="J310" s="1704">
        <f t="shared" si="163"/>
        <v>44051</v>
      </c>
      <c r="K310" s="1704">
        <f t="shared" si="163"/>
        <v>44078</v>
      </c>
      <c r="L310" s="1704">
        <f t="shared" si="163"/>
        <v>44127</v>
      </c>
      <c r="M310" s="1704">
        <f t="shared" si="163"/>
        <v>44256</v>
      </c>
      <c r="N310" s="1704">
        <f t="shared" si="163"/>
        <v>44284</v>
      </c>
      <c r="O310" s="1704">
        <f t="shared" si="163"/>
        <v>44284</v>
      </c>
      <c r="P310" s="1704">
        <f t="shared" si="163"/>
        <v>44368</v>
      </c>
      <c r="Q310" s="1704">
        <f t="shared" si="163"/>
        <v>44398</v>
      </c>
      <c r="R310" s="1704">
        <f t="shared" si="163"/>
        <v>44398</v>
      </c>
      <c r="S310" s="1704">
        <f t="shared" si="164"/>
        <v>44397</v>
      </c>
      <c r="T310" s="1704">
        <f t="shared" si="164"/>
        <v>44397</v>
      </c>
      <c r="U310" s="1704">
        <f t="shared" si="164"/>
        <v>44418</v>
      </c>
      <c r="V310" s="1704">
        <f t="shared" si="164"/>
        <v>44425</v>
      </c>
      <c r="W310" s="1704">
        <f t="shared" si="164"/>
        <v>44428</v>
      </c>
      <c r="X310" s="1704">
        <f t="shared" si="164"/>
        <v>44433</v>
      </c>
      <c r="Y310" s="1704">
        <f t="shared" si="164"/>
        <v>44458</v>
      </c>
      <c r="Z310" s="1704">
        <f t="shared" si="164"/>
        <v>44478</v>
      </c>
      <c r="AA310" s="1704">
        <f t="shared" si="164"/>
        <v>44505</v>
      </c>
      <c r="AB310" s="1704">
        <f t="shared" si="164"/>
        <v>44510</v>
      </c>
      <c r="AC310" s="1704">
        <f t="shared" si="165"/>
        <v>44524</v>
      </c>
      <c r="AD310" s="1704">
        <f t="shared" si="165"/>
        <v>44545</v>
      </c>
      <c r="AE310" s="1704">
        <f t="shared" si="165"/>
        <v>44552</v>
      </c>
      <c r="AF310" s="1704">
        <f t="shared" si="165"/>
        <v>44557</v>
      </c>
      <c r="AG310" s="1704">
        <f t="shared" si="165"/>
        <v>44560</v>
      </c>
      <c r="AH310" s="1704">
        <f t="shared" si="165"/>
        <v>44585</v>
      </c>
      <c r="AI310" s="1704">
        <f t="shared" si="165"/>
        <v>44605</v>
      </c>
      <c r="AJ310" s="1704">
        <f t="shared" si="165"/>
        <v>44605</v>
      </c>
      <c r="AK310" s="1704">
        <f t="shared" si="165"/>
        <v>44615</v>
      </c>
      <c r="AL310" s="1704">
        <f t="shared" si="165"/>
        <v>44631</v>
      </c>
      <c r="AM310" s="1704">
        <f t="shared" si="165"/>
        <v>44635</v>
      </c>
      <c r="AN310" s="1704">
        <f t="shared" si="165"/>
        <v>44636</v>
      </c>
      <c r="AO310" s="1497">
        <f t="shared" si="169"/>
        <v>44450</v>
      </c>
      <c r="AP310" s="1444">
        <v>27124</v>
      </c>
      <c r="AQ310" s="1443">
        <v>45096</v>
      </c>
      <c r="AR310" s="1424">
        <f>VLOOKUP(AP310,Schedule!$B$2:$F$14923,5,0)</f>
        <v>45306</v>
      </c>
      <c r="AS310" s="1424">
        <f t="shared" si="156"/>
        <v>45671</v>
      </c>
      <c r="AZ310" s="1739"/>
    </row>
    <row r="311" spans="1:52" s="1382" customFormat="1" ht="31.5" customHeight="1" thickBot="1">
      <c r="A311" s="1781"/>
      <c r="B311" s="1489">
        <f t="shared" si="166"/>
        <v>31</v>
      </c>
      <c r="C311" s="1490" t="str">
        <f t="shared" si="167"/>
        <v>У_С</v>
      </c>
      <c r="D311" s="1561" t="str">
        <f t="shared" si="149"/>
        <v>31У_С</v>
      </c>
      <c r="E311" s="1606" t="s">
        <v>334</v>
      </c>
      <c r="F311" s="1575" t="s">
        <v>116</v>
      </c>
      <c r="G311" s="1564"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11" s="1600" t="s">
        <v>685</v>
      </c>
      <c r="I311" s="1718" t="str">
        <f t="shared" si="163"/>
        <v>2-х этапный ЗЗП, с ПС</v>
      </c>
      <c r="J311" s="1704">
        <f t="shared" si="163"/>
        <v>44051</v>
      </c>
      <c r="K311" s="1704">
        <f t="shared" si="163"/>
        <v>44078</v>
      </c>
      <c r="L311" s="1704">
        <f t="shared" si="163"/>
        <v>44127</v>
      </c>
      <c r="M311" s="1704">
        <f t="shared" si="163"/>
        <v>44256</v>
      </c>
      <c r="N311" s="1704">
        <f t="shared" si="163"/>
        <v>44284</v>
      </c>
      <c r="O311" s="1704">
        <f t="shared" si="163"/>
        <v>44284</v>
      </c>
      <c r="P311" s="1704">
        <f t="shared" si="163"/>
        <v>44368</v>
      </c>
      <c r="Q311" s="1704">
        <f t="shared" si="163"/>
        <v>44398</v>
      </c>
      <c r="R311" s="1704">
        <f t="shared" si="163"/>
        <v>44398</v>
      </c>
      <c r="S311" s="1704">
        <f t="shared" si="164"/>
        <v>44397</v>
      </c>
      <c r="T311" s="1704">
        <f t="shared" si="164"/>
        <v>44397</v>
      </c>
      <c r="U311" s="1704">
        <f t="shared" si="164"/>
        <v>44418</v>
      </c>
      <c r="V311" s="1704">
        <f t="shared" si="164"/>
        <v>44425</v>
      </c>
      <c r="W311" s="1704">
        <f t="shared" si="164"/>
        <v>44428</v>
      </c>
      <c r="X311" s="1704">
        <f t="shared" si="164"/>
        <v>44433</v>
      </c>
      <c r="Y311" s="1704">
        <f t="shared" si="164"/>
        <v>44458</v>
      </c>
      <c r="Z311" s="1704">
        <f t="shared" si="164"/>
        <v>44478</v>
      </c>
      <c r="AA311" s="1704">
        <f t="shared" si="164"/>
        <v>44505</v>
      </c>
      <c r="AB311" s="1704">
        <f t="shared" si="164"/>
        <v>44510</v>
      </c>
      <c r="AC311" s="1704">
        <f t="shared" si="165"/>
        <v>44524</v>
      </c>
      <c r="AD311" s="1704">
        <f t="shared" si="165"/>
        <v>44545</v>
      </c>
      <c r="AE311" s="1704">
        <f t="shared" si="165"/>
        <v>44552</v>
      </c>
      <c r="AF311" s="1704">
        <f t="shared" si="165"/>
        <v>44557</v>
      </c>
      <c r="AG311" s="1704">
        <f t="shared" si="165"/>
        <v>44560</v>
      </c>
      <c r="AH311" s="1704">
        <f t="shared" si="165"/>
        <v>44585</v>
      </c>
      <c r="AI311" s="1704">
        <f t="shared" si="165"/>
        <v>44605</v>
      </c>
      <c r="AJ311" s="1704">
        <f t="shared" si="165"/>
        <v>44605</v>
      </c>
      <c r="AK311" s="1704">
        <f t="shared" si="165"/>
        <v>44615</v>
      </c>
      <c r="AL311" s="1704">
        <f t="shared" si="165"/>
        <v>44631</v>
      </c>
      <c r="AM311" s="1704">
        <f t="shared" si="165"/>
        <v>44635</v>
      </c>
      <c r="AN311" s="1704">
        <f t="shared" si="165"/>
        <v>44636</v>
      </c>
      <c r="AO311" s="1497">
        <f t="shared" si="169"/>
        <v>44450</v>
      </c>
      <c r="AP311" s="1444">
        <v>27151</v>
      </c>
      <c r="AQ311" s="1443">
        <v>45096</v>
      </c>
      <c r="AR311" s="1424">
        <f>VLOOKUP(AP311,Schedule!$B$2:$F$14923,5,0)</f>
        <v>45316</v>
      </c>
      <c r="AS311" s="1424">
        <f t="shared" si="156"/>
        <v>45681</v>
      </c>
      <c r="AZ311" s="1739"/>
    </row>
    <row r="312" spans="1:52" s="1382" customFormat="1" ht="31.5" customHeight="1" thickBot="1">
      <c r="A312" s="1781"/>
      <c r="B312" s="1489">
        <f t="shared" si="166"/>
        <v>31</v>
      </c>
      <c r="C312" s="1490" t="str">
        <f t="shared" si="167"/>
        <v>У_С</v>
      </c>
      <c r="D312" s="1561" t="str">
        <f t="shared" si="149"/>
        <v>31У_С</v>
      </c>
      <c r="E312" s="1606" t="s">
        <v>336</v>
      </c>
      <c r="F312" s="1575" t="s">
        <v>116</v>
      </c>
      <c r="G312" s="1564"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12" s="1600" t="s">
        <v>686</v>
      </c>
      <c r="I312" s="1718" t="str">
        <f t="shared" si="163"/>
        <v>2-х этапный ЗЗП, с ПС</v>
      </c>
      <c r="J312" s="1704">
        <f t="shared" si="163"/>
        <v>44051</v>
      </c>
      <c r="K312" s="1704">
        <f t="shared" si="163"/>
        <v>44078</v>
      </c>
      <c r="L312" s="1704">
        <f t="shared" si="163"/>
        <v>44127</v>
      </c>
      <c r="M312" s="1704">
        <f t="shared" si="163"/>
        <v>44256</v>
      </c>
      <c r="N312" s="1704">
        <f t="shared" si="163"/>
        <v>44284</v>
      </c>
      <c r="O312" s="1704">
        <f t="shared" si="163"/>
        <v>44284</v>
      </c>
      <c r="P312" s="1704">
        <f t="shared" si="163"/>
        <v>44368</v>
      </c>
      <c r="Q312" s="1704">
        <f t="shared" si="163"/>
        <v>44398</v>
      </c>
      <c r="R312" s="1704">
        <f t="shared" si="163"/>
        <v>44398</v>
      </c>
      <c r="S312" s="1704">
        <f t="shared" si="164"/>
        <v>44397</v>
      </c>
      <c r="T312" s="1704">
        <f t="shared" si="164"/>
        <v>44397</v>
      </c>
      <c r="U312" s="1704">
        <f t="shared" si="164"/>
        <v>44418</v>
      </c>
      <c r="V312" s="1704">
        <f t="shared" si="164"/>
        <v>44425</v>
      </c>
      <c r="W312" s="1704">
        <f t="shared" si="164"/>
        <v>44428</v>
      </c>
      <c r="X312" s="1704">
        <f t="shared" si="164"/>
        <v>44433</v>
      </c>
      <c r="Y312" s="1704">
        <f t="shared" si="164"/>
        <v>44458</v>
      </c>
      <c r="Z312" s="1704">
        <f t="shared" si="164"/>
        <v>44478</v>
      </c>
      <c r="AA312" s="1704">
        <f t="shared" si="164"/>
        <v>44505</v>
      </c>
      <c r="AB312" s="1704">
        <f t="shared" si="164"/>
        <v>44510</v>
      </c>
      <c r="AC312" s="1704">
        <f t="shared" si="165"/>
        <v>44524</v>
      </c>
      <c r="AD312" s="1704">
        <f t="shared" si="165"/>
        <v>44545</v>
      </c>
      <c r="AE312" s="1704">
        <f t="shared" si="165"/>
        <v>44552</v>
      </c>
      <c r="AF312" s="1704">
        <f t="shared" si="165"/>
        <v>44557</v>
      </c>
      <c r="AG312" s="1704">
        <f t="shared" si="165"/>
        <v>44560</v>
      </c>
      <c r="AH312" s="1704">
        <f t="shared" si="165"/>
        <v>44585</v>
      </c>
      <c r="AI312" s="1704">
        <f t="shared" si="165"/>
        <v>44605</v>
      </c>
      <c r="AJ312" s="1704">
        <f t="shared" si="165"/>
        <v>44605</v>
      </c>
      <c r="AK312" s="1704">
        <f t="shared" si="165"/>
        <v>44615</v>
      </c>
      <c r="AL312" s="1704">
        <f t="shared" si="165"/>
        <v>44631</v>
      </c>
      <c r="AM312" s="1704">
        <f t="shared" si="165"/>
        <v>44635</v>
      </c>
      <c r="AN312" s="1704">
        <f t="shared" si="165"/>
        <v>44636</v>
      </c>
      <c r="AO312" s="1497">
        <f t="shared" si="169"/>
        <v>44450</v>
      </c>
      <c r="AP312" s="1444">
        <v>27152</v>
      </c>
      <c r="AQ312" s="1443">
        <v>45096</v>
      </c>
      <c r="AR312" s="1424">
        <f>VLOOKUP(AP312,Schedule!$B$2:$F$14923,5,0)</f>
        <v>45316</v>
      </c>
      <c r="AS312" s="1424">
        <f t="shared" si="156"/>
        <v>45681</v>
      </c>
      <c r="AZ312" s="1739"/>
    </row>
    <row r="313" spans="1:52" s="1382" customFormat="1" ht="31.5" customHeight="1" thickBot="1">
      <c r="A313" s="1781"/>
      <c r="B313" s="1489">
        <f t="shared" si="166"/>
        <v>31</v>
      </c>
      <c r="C313" s="1490" t="str">
        <f t="shared" si="167"/>
        <v>У_С</v>
      </c>
      <c r="D313" s="1561" t="str">
        <f t="shared" si="149"/>
        <v>31У_С</v>
      </c>
      <c r="E313" s="1606" t="s">
        <v>338</v>
      </c>
      <c r="F313" s="1575" t="s">
        <v>116</v>
      </c>
      <c r="G313" s="1564"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13" s="1600" t="s">
        <v>687</v>
      </c>
      <c r="I313" s="1718" t="str">
        <f t="shared" ref="I313:R322" si="170">I$242</f>
        <v>2-х этапный ЗЗП, с ПС</v>
      </c>
      <c r="J313" s="1704">
        <f t="shared" si="170"/>
        <v>44051</v>
      </c>
      <c r="K313" s="1704">
        <f t="shared" si="170"/>
        <v>44078</v>
      </c>
      <c r="L313" s="1704">
        <f t="shared" si="170"/>
        <v>44127</v>
      </c>
      <c r="M313" s="1704">
        <f t="shared" si="170"/>
        <v>44256</v>
      </c>
      <c r="N313" s="1704">
        <f t="shared" si="170"/>
        <v>44284</v>
      </c>
      <c r="O313" s="1704">
        <f t="shared" si="170"/>
        <v>44284</v>
      </c>
      <c r="P313" s="1704">
        <f t="shared" si="170"/>
        <v>44368</v>
      </c>
      <c r="Q313" s="1704">
        <f t="shared" si="170"/>
        <v>44398</v>
      </c>
      <c r="R313" s="1704">
        <f t="shared" si="170"/>
        <v>44398</v>
      </c>
      <c r="S313" s="1704">
        <f t="shared" ref="S313:AB322" si="171">S$242</f>
        <v>44397</v>
      </c>
      <c r="T313" s="1704">
        <f t="shared" si="171"/>
        <v>44397</v>
      </c>
      <c r="U313" s="1704">
        <f t="shared" si="171"/>
        <v>44418</v>
      </c>
      <c r="V313" s="1704">
        <f t="shared" si="171"/>
        <v>44425</v>
      </c>
      <c r="W313" s="1704">
        <f t="shared" si="171"/>
        <v>44428</v>
      </c>
      <c r="X313" s="1704">
        <f t="shared" si="171"/>
        <v>44433</v>
      </c>
      <c r="Y313" s="1704">
        <f t="shared" si="171"/>
        <v>44458</v>
      </c>
      <c r="Z313" s="1704">
        <f t="shared" si="171"/>
        <v>44478</v>
      </c>
      <c r="AA313" s="1704">
        <f t="shared" si="171"/>
        <v>44505</v>
      </c>
      <c r="AB313" s="1704">
        <f t="shared" si="171"/>
        <v>44510</v>
      </c>
      <c r="AC313" s="1704">
        <f t="shared" ref="AC313:AN322" si="172">AC$242</f>
        <v>44524</v>
      </c>
      <c r="AD313" s="1704">
        <f t="shared" si="172"/>
        <v>44545</v>
      </c>
      <c r="AE313" s="1704">
        <f t="shared" si="172"/>
        <v>44552</v>
      </c>
      <c r="AF313" s="1704">
        <f t="shared" si="172"/>
        <v>44557</v>
      </c>
      <c r="AG313" s="1704">
        <f t="shared" si="172"/>
        <v>44560</v>
      </c>
      <c r="AH313" s="1704">
        <f t="shared" si="172"/>
        <v>44585</v>
      </c>
      <c r="AI313" s="1704">
        <f t="shared" si="172"/>
        <v>44605</v>
      </c>
      <c r="AJ313" s="1704">
        <f t="shared" si="172"/>
        <v>44605</v>
      </c>
      <c r="AK313" s="1704">
        <f t="shared" si="172"/>
        <v>44615</v>
      </c>
      <c r="AL313" s="1704">
        <f t="shared" si="172"/>
        <v>44631</v>
      </c>
      <c r="AM313" s="1704">
        <f t="shared" si="172"/>
        <v>44635</v>
      </c>
      <c r="AN313" s="1704">
        <f t="shared" si="172"/>
        <v>44636</v>
      </c>
      <c r="AO313" s="1497">
        <f t="shared" si="169"/>
        <v>44450</v>
      </c>
      <c r="AP313" s="1444">
        <v>27189</v>
      </c>
      <c r="AQ313" s="1443">
        <v>44806</v>
      </c>
      <c r="AR313" s="1424">
        <f>VLOOKUP(AP313,Schedule!$B$2:$F$14923,5,0)</f>
        <v>44816</v>
      </c>
      <c r="AS313" s="1424">
        <f t="shared" si="156"/>
        <v>45181</v>
      </c>
      <c r="AZ313" s="1739"/>
    </row>
    <row r="314" spans="1:52" s="1382" customFormat="1" ht="31.5" customHeight="1" thickBot="1">
      <c r="A314" s="1781"/>
      <c r="B314" s="1489">
        <f t="shared" si="166"/>
        <v>31</v>
      </c>
      <c r="C314" s="1490" t="str">
        <f t="shared" si="167"/>
        <v>У_С</v>
      </c>
      <c r="D314" s="1561" t="str">
        <f t="shared" si="149"/>
        <v>31У_С</v>
      </c>
      <c r="E314" s="1606" t="s">
        <v>340</v>
      </c>
      <c r="F314" s="1575" t="s">
        <v>116</v>
      </c>
      <c r="G314" s="1564"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14" s="1600" t="s">
        <v>688</v>
      </c>
      <c r="I314" s="1718" t="str">
        <f t="shared" si="170"/>
        <v>2-х этапный ЗЗП, с ПС</v>
      </c>
      <c r="J314" s="1704">
        <f t="shared" si="170"/>
        <v>44051</v>
      </c>
      <c r="K314" s="1704">
        <f t="shared" si="170"/>
        <v>44078</v>
      </c>
      <c r="L314" s="1704">
        <f t="shared" si="170"/>
        <v>44127</v>
      </c>
      <c r="M314" s="1704">
        <f t="shared" si="170"/>
        <v>44256</v>
      </c>
      <c r="N314" s="1704">
        <f t="shared" si="170"/>
        <v>44284</v>
      </c>
      <c r="O314" s="1704">
        <f t="shared" si="170"/>
        <v>44284</v>
      </c>
      <c r="P314" s="1704">
        <f t="shared" si="170"/>
        <v>44368</v>
      </c>
      <c r="Q314" s="1704">
        <f t="shared" si="170"/>
        <v>44398</v>
      </c>
      <c r="R314" s="1704">
        <f t="shared" si="170"/>
        <v>44398</v>
      </c>
      <c r="S314" s="1704">
        <f t="shared" si="171"/>
        <v>44397</v>
      </c>
      <c r="T314" s="1704">
        <f t="shared" si="171"/>
        <v>44397</v>
      </c>
      <c r="U314" s="1704">
        <f t="shared" si="171"/>
        <v>44418</v>
      </c>
      <c r="V314" s="1704">
        <f t="shared" si="171"/>
        <v>44425</v>
      </c>
      <c r="W314" s="1704">
        <f t="shared" si="171"/>
        <v>44428</v>
      </c>
      <c r="X314" s="1704">
        <f t="shared" si="171"/>
        <v>44433</v>
      </c>
      <c r="Y314" s="1704">
        <f t="shared" si="171"/>
        <v>44458</v>
      </c>
      <c r="Z314" s="1704">
        <f t="shared" si="171"/>
        <v>44478</v>
      </c>
      <c r="AA314" s="1704">
        <f t="shared" si="171"/>
        <v>44505</v>
      </c>
      <c r="AB314" s="1704">
        <f t="shared" si="171"/>
        <v>44510</v>
      </c>
      <c r="AC314" s="1704">
        <f t="shared" si="172"/>
        <v>44524</v>
      </c>
      <c r="AD314" s="1704">
        <f t="shared" si="172"/>
        <v>44545</v>
      </c>
      <c r="AE314" s="1704">
        <f t="shared" si="172"/>
        <v>44552</v>
      </c>
      <c r="AF314" s="1704">
        <f t="shared" si="172"/>
        <v>44557</v>
      </c>
      <c r="AG314" s="1704">
        <f t="shared" si="172"/>
        <v>44560</v>
      </c>
      <c r="AH314" s="1704">
        <f t="shared" si="172"/>
        <v>44585</v>
      </c>
      <c r="AI314" s="1704">
        <f t="shared" si="172"/>
        <v>44605</v>
      </c>
      <c r="AJ314" s="1704">
        <f t="shared" si="172"/>
        <v>44605</v>
      </c>
      <c r="AK314" s="1704">
        <f t="shared" si="172"/>
        <v>44615</v>
      </c>
      <c r="AL314" s="1704">
        <f t="shared" si="172"/>
        <v>44631</v>
      </c>
      <c r="AM314" s="1704">
        <f t="shared" si="172"/>
        <v>44635</v>
      </c>
      <c r="AN314" s="1704">
        <f t="shared" si="172"/>
        <v>44636</v>
      </c>
      <c r="AO314" s="1497">
        <f t="shared" si="169"/>
        <v>44450</v>
      </c>
      <c r="AP314" s="1444">
        <v>33951</v>
      </c>
      <c r="AQ314" s="1443">
        <v>45823</v>
      </c>
      <c r="AR314" s="1424">
        <f>VLOOKUP(AP314,Schedule!$B$2:$F$14923,5,0)</f>
        <v>45823</v>
      </c>
      <c r="AS314" s="1424">
        <f t="shared" ref="AS314:AS331" si="173">AR314+365</f>
        <v>46188</v>
      </c>
      <c r="AZ314" s="1739"/>
    </row>
    <row r="315" spans="1:52" s="1382" customFormat="1" ht="31.5" customHeight="1" thickBot="1">
      <c r="A315" s="1781"/>
      <c r="B315" s="1489">
        <f t="shared" si="166"/>
        <v>31</v>
      </c>
      <c r="C315" s="1490" t="str">
        <f t="shared" si="167"/>
        <v>У_С</v>
      </c>
      <c r="D315" s="1561" t="str">
        <f t="shared" si="149"/>
        <v>31У_С</v>
      </c>
      <c r="E315" s="1606" t="s">
        <v>342</v>
      </c>
      <c r="F315" s="1575" t="s">
        <v>116</v>
      </c>
      <c r="G315" s="1564"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15" s="1600" t="s">
        <v>689</v>
      </c>
      <c r="I315" s="1718" t="str">
        <f t="shared" si="170"/>
        <v>2-х этапный ЗЗП, с ПС</v>
      </c>
      <c r="J315" s="1704">
        <f t="shared" si="170"/>
        <v>44051</v>
      </c>
      <c r="K315" s="1704">
        <f t="shared" si="170"/>
        <v>44078</v>
      </c>
      <c r="L315" s="1704">
        <f t="shared" si="170"/>
        <v>44127</v>
      </c>
      <c r="M315" s="1704">
        <f t="shared" si="170"/>
        <v>44256</v>
      </c>
      <c r="N315" s="1704">
        <f t="shared" si="170"/>
        <v>44284</v>
      </c>
      <c r="O315" s="1704">
        <f t="shared" si="170"/>
        <v>44284</v>
      </c>
      <c r="P315" s="1704">
        <f t="shared" si="170"/>
        <v>44368</v>
      </c>
      <c r="Q315" s="1704">
        <f t="shared" si="170"/>
        <v>44398</v>
      </c>
      <c r="R315" s="1704">
        <f t="shared" si="170"/>
        <v>44398</v>
      </c>
      <c r="S315" s="1704">
        <f t="shared" si="171"/>
        <v>44397</v>
      </c>
      <c r="T315" s="1704">
        <f t="shared" si="171"/>
        <v>44397</v>
      </c>
      <c r="U315" s="1704">
        <f t="shared" si="171"/>
        <v>44418</v>
      </c>
      <c r="V315" s="1704">
        <f t="shared" si="171"/>
        <v>44425</v>
      </c>
      <c r="W315" s="1704">
        <f t="shared" si="171"/>
        <v>44428</v>
      </c>
      <c r="X315" s="1704">
        <f t="shared" si="171"/>
        <v>44433</v>
      </c>
      <c r="Y315" s="1704">
        <f t="shared" si="171"/>
        <v>44458</v>
      </c>
      <c r="Z315" s="1704">
        <f t="shared" si="171"/>
        <v>44478</v>
      </c>
      <c r="AA315" s="1704">
        <f t="shared" si="171"/>
        <v>44505</v>
      </c>
      <c r="AB315" s="1704">
        <f t="shared" si="171"/>
        <v>44510</v>
      </c>
      <c r="AC315" s="1704">
        <f t="shared" si="172"/>
        <v>44524</v>
      </c>
      <c r="AD315" s="1704">
        <f t="shared" si="172"/>
        <v>44545</v>
      </c>
      <c r="AE315" s="1704">
        <f t="shared" si="172"/>
        <v>44552</v>
      </c>
      <c r="AF315" s="1704">
        <f t="shared" si="172"/>
        <v>44557</v>
      </c>
      <c r="AG315" s="1704">
        <f t="shared" si="172"/>
        <v>44560</v>
      </c>
      <c r="AH315" s="1704">
        <f t="shared" si="172"/>
        <v>44585</v>
      </c>
      <c r="AI315" s="1704">
        <f t="shared" si="172"/>
        <v>44605</v>
      </c>
      <c r="AJ315" s="1704">
        <f t="shared" si="172"/>
        <v>44605</v>
      </c>
      <c r="AK315" s="1704">
        <f t="shared" si="172"/>
        <v>44615</v>
      </c>
      <c r="AL315" s="1704">
        <f t="shared" si="172"/>
        <v>44631</v>
      </c>
      <c r="AM315" s="1704">
        <f t="shared" si="172"/>
        <v>44635</v>
      </c>
      <c r="AN315" s="1704">
        <f t="shared" si="172"/>
        <v>44636</v>
      </c>
      <c r="AO315" s="1497">
        <f t="shared" si="169"/>
        <v>44450</v>
      </c>
      <c r="AP315" s="1444">
        <v>33970</v>
      </c>
      <c r="AQ315" s="1443">
        <v>45733</v>
      </c>
      <c r="AR315" s="1424">
        <f>VLOOKUP(AP315,Schedule!$B$2:$F$14923,5,0)</f>
        <v>45733</v>
      </c>
      <c r="AS315" s="1424">
        <f t="shared" si="173"/>
        <v>46098</v>
      </c>
      <c r="AZ315" s="1739"/>
    </row>
    <row r="316" spans="1:52" s="1382" customFormat="1" ht="31.5" customHeight="1" thickBot="1">
      <c r="A316" s="1781"/>
      <c r="B316" s="1489">
        <f t="shared" si="166"/>
        <v>31</v>
      </c>
      <c r="C316" s="1490" t="str">
        <f t="shared" si="167"/>
        <v>У_С</v>
      </c>
      <c r="D316" s="1561" t="str">
        <f t="shared" si="149"/>
        <v>31У_С</v>
      </c>
      <c r="E316" s="1606" t="s">
        <v>344</v>
      </c>
      <c r="F316" s="1575" t="s">
        <v>116</v>
      </c>
      <c r="G316" s="1564"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16" s="1600" t="s">
        <v>690</v>
      </c>
      <c r="I316" s="1718" t="str">
        <f t="shared" si="170"/>
        <v>2-х этапный ЗЗП, с ПС</v>
      </c>
      <c r="J316" s="1704">
        <f t="shared" si="170"/>
        <v>44051</v>
      </c>
      <c r="K316" s="1704">
        <f t="shared" si="170"/>
        <v>44078</v>
      </c>
      <c r="L316" s="1704">
        <f t="shared" si="170"/>
        <v>44127</v>
      </c>
      <c r="M316" s="1704">
        <f t="shared" si="170"/>
        <v>44256</v>
      </c>
      <c r="N316" s="1704">
        <f t="shared" si="170"/>
        <v>44284</v>
      </c>
      <c r="O316" s="1704">
        <f t="shared" si="170"/>
        <v>44284</v>
      </c>
      <c r="P316" s="1704">
        <f t="shared" si="170"/>
        <v>44368</v>
      </c>
      <c r="Q316" s="1704">
        <f t="shared" si="170"/>
        <v>44398</v>
      </c>
      <c r="R316" s="1704">
        <f t="shared" si="170"/>
        <v>44398</v>
      </c>
      <c r="S316" s="1704">
        <f t="shared" si="171"/>
        <v>44397</v>
      </c>
      <c r="T316" s="1704">
        <f t="shared" si="171"/>
        <v>44397</v>
      </c>
      <c r="U316" s="1704">
        <f t="shared" si="171"/>
        <v>44418</v>
      </c>
      <c r="V316" s="1704">
        <f t="shared" si="171"/>
        <v>44425</v>
      </c>
      <c r="W316" s="1704">
        <f t="shared" si="171"/>
        <v>44428</v>
      </c>
      <c r="X316" s="1704">
        <f t="shared" si="171"/>
        <v>44433</v>
      </c>
      <c r="Y316" s="1704">
        <f t="shared" si="171"/>
        <v>44458</v>
      </c>
      <c r="Z316" s="1704">
        <f t="shared" si="171"/>
        <v>44478</v>
      </c>
      <c r="AA316" s="1704">
        <f t="shared" si="171"/>
        <v>44505</v>
      </c>
      <c r="AB316" s="1704">
        <f t="shared" si="171"/>
        <v>44510</v>
      </c>
      <c r="AC316" s="1704">
        <f t="shared" si="172"/>
        <v>44524</v>
      </c>
      <c r="AD316" s="1704">
        <f t="shared" si="172"/>
        <v>44545</v>
      </c>
      <c r="AE316" s="1704">
        <f t="shared" si="172"/>
        <v>44552</v>
      </c>
      <c r="AF316" s="1704">
        <f t="shared" si="172"/>
        <v>44557</v>
      </c>
      <c r="AG316" s="1704">
        <f t="shared" si="172"/>
        <v>44560</v>
      </c>
      <c r="AH316" s="1704">
        <f t="shared" si="172"/>
        <v>44585</v>
      </c>
      <c r="AI316" s="1704">
        <f t="shared" si="172"/>
        <v>44605</v>
      </c>
      <c r="AJ316" s="1704">
        <f t="shared" si="172"/>
        <v>44605</v>
      </c>
      <c r="AK316" s="1704">
        <f t="shared" si="172"/>
        <v>44615</v>
      </c>
      <c r="AL316" s="1704">
        <f t="shared" si="172"/>
        <v>44631</v>
      </c>
      <c r="AM316" s="1704">
        <f t="shared" si="172"/>
        <v>44635</v>
      </c>
      <c r="AN316" s="1704">
        <f t="shared" si="172"/>
        <v>44636</v>
      </c>
      <c r="AO316" s="1497">
        <f t="shared" si="169"/>
        <v>44450</v>
      </c>
      <c r="AP316" s="1444">
        <v>33991</v>
      </c>
      <c r="AQ316" s="1443">
        <v>45733</v>
      </c>
      <c r="AR316" s="1424">
        <f>VLOOKUP(AP316,Schedule!$B$2:$F$14923,5,0)</f>
        <v>45733</v>
      </c>
      <c r="AS316" s="1424">
        <f t="shared" si="173"/>
        <v>46098</v>
      </c>
      <c r="AZ316" s="1739"/>
    </row>
    <row r="317" spans="1:52" s="1382" customFormat="1" ht="31.5" customHeight="1" thickBot="1">
      <c r="A317" s="1781"/>
      <c r="B317" s="1489">
        <f t="shared" si="166"/>
        <v>31</v>
      </c>
      <c r="C317" s="1490" t="str">
        <f t="shared" si="167"/>
        <v>У_С</v>
      </c>
      <c r="D317" s="1561" t="str">
        <f t="shared" si="149"/>
        <v>31У_С</v>
      </c>
      <c r="E317" s="1606" t="s">
        <v>346</v>
      </c>
      <c r="F317" s="1575" t="s">
        <v>116</v>
      </c>
      <c r="G317" s="1564"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17" s="1600" t="s">
        <v>691</v>
      </c>
      <c r="I317" s="1718" t="str">
        <f t="shared" si="170"/>
        <v>2-х этапный ЗЗП, с ПС</v>
      </c>
      <c r="J317" s="1704">
        <f t="shared" si="170"/>
        <v>44051</v>
      </c>
      <c r="K317" s="1704">
        <f t="shared" si="170"/>
        <v>44078</v>
      </c>
      <c r="L317" s="1704">
        <f t="shared" si="170"/>
        <v>44127</v>
      </c>
      <c r="M317" s="1704">
        <f t="shared" si="170"/>
        <v>44256</v>
      </c>
      <c r="N317" s="1704">
        <f t="shared" si="170"/>
        <v>44284</v>
      </c>
      <c r="O317" s="1704">
        <f t="shared" si="170"/>
        <v>44284</v>
      </c>
      <c r="P317" s="1704">
        <f t="shared" si="170"/>
        <v>44368</v>
      </c>
      <c r="Q317" s="1704">
        <f t="shared" si="170"/>
        <v>44398</v>
      </c>
      <c r="R317" s="1704">
        <f t="shared" si="170"/>
        <v>44398</v>
      </c>
      <c r="S317" s="1704">
        <f t="shared" si="171"/>
        <v>44397</v>
      </c>
      <c r="T317" s="1704">
        <f t="shared" si="171"/>
        <v>44397</v>
      </c>
      <c r="U317" s="1704">
        <f t="shared" si="171"/>
        <v>44418</v>
      </c>
      <c r="V317" s="1704">
        <f t="shared" si="171"/>
        <v>44425</v>
      </c>
      <c r="W317" s="1704">
        <f t="shared" si="171"/>
        <v>44428</v>
      </c>
      <c r="X317" s="1704">
        <f t="shared" si="171"/>
        <v>44433</v>
      </c>
      <c r="Y317" s="1704">
        <f t="shared" si="171"/>
        <v>44458</v>
      </c>
      <c r="Z317" s="1704">
        <f t="shared" si="171"/>
        <v>44478</v>
      </c>
      <c r="AA317" s="1704">
        <f t="shared" si="171"/>
        <v>44505</v>
      </c>
      <c r="AB317" s="1704">
        <f t="shared" si="171"/>
        <v>44510</v>
      </c>
      <c r="AC317" s="1704">
        <f t="shared" si="172"/>
        <v>44524</v>
      </c>
      <c r="AD317" s="1704">
        <f t="shared" si="172"/>
        <v>44545</v>
      </c>
      <c r="AE317" s="1704">
        <f t="shared" si="172"/>
        <v>44552</v>
      </c>
      <c r="AF317" s="1704">
        <f t="shared" si="172"/>
        <v>44557</v>
      </c>
      <c r="AG317" s="1704">
        <f t="shared" si="172"/>
        <v>44560</v>
      </c>
      <c r="AH317" s="1704">
        <f t="shared" si="172"/>
        <v>44585</v>
      </c>
      <c r="AI317" s="1704">
        <f t="shared" si="172"/>
        <v>44605</v>
      </c>
      <c r="AJ317" s="1704">
        <f t="shared" si="172"/>
        <v>44605</v>
      </c>
      <c r="AK317" s="1704">
        <f t="shared" si="172"/>
        <v>44615</v>
      </c>
      <c r="AL317" s="1704">
        <f t="shared" si="172"/>
        <v>44631</v>
      </c>
      <c r="AM317" s="1704">
        <f t="shared" si="172"/>
        <v>44635</v>
      </c>
      <c r="AN317" s="1704">
        <f t="shared" si="172"/>
        <v>44636</v>
      </c>
      <c r="AO317" s="1497">
        <f t="shared" si="169"/>
        <v>44450</v>
      </c>
      <c r="AP317" s="1444">
        <v>34012</v>
      </c>
      <c r="AQ317" s="1443">
        <v>45333</v>
      </c>
      <c r="AR317" s="1424">
        <f>VLOOKUP(AP317,Schedule!$B$2:$F$14923,5,0)</f>
        <v>45333</v>
      </c>
      <c r="AS317" s="1424">
        <f t="shared" si="173"/>
        <v>45698</v>
      </c>
      <c r="AZ317" s="1739"/>
    </row>
    <row r="318" spans="1:52" s="1382" customFormat="1" ht="51.95" customHeight="1" thickBot="1">
      <c r="A318" s="1781"/>
      <c r="B318" s="1489">
        <f t="shared" si="166"/>
        <v>31</v>
      </c>
      <c r="C318" s="1490" t="str">
        <f t="shared" si="167"/>
        <v>У_С</v>
      </c>
      <c r="D318" s="1561" t="str">
        <f t="shared" si="149"/>
        <v>31У_С</v>
      </c>
      <c r="E318" s="1606" t="s">
        <v>590</v>
      </c>
      <c r="F318" s="1575" t="s">
        <v>116</v>
      </c>
      <c r="G318" s="1564"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18" s="1600" t="s">
        <v>692</v>
      </c>
      <c r="I318" s="1718" t="str">
        <f t="shared" si="170"/>
        <v>2-х этапный ЗЗП, с ПС</v>
      </c>
      <c r="J318" s="1704">
        <f t="shared" si="170"/>
        <v>44051</v>
      </c>
      <c r="K318" s="1704">
        <f t="shared" si="170"/>
        <v>44078</v>
      </c>
      <c r="L318" s="1704">
        <f t="shared" si="170"/>
        <v>44127</v>
      </c>
      <c r="M318" s="1704">
        <f t="shared" si="170"/>
        <v>44256</v>
      </c>
      <c r="N318" s="1704">
        <f t="shared" si="170"/>
        <v>44284</v>
      </c>
      <c r="O318" s="1704">
        <f t="shared" si="170"/>
        <v>44284</v>
      </c>
      <c r="P318" s="1704">
        <f t="shared" si="170"/>
        <v>44368</v>
      </c>
      <c r="Q318" s="1704">
        <f t="shared" si="170"/>
        <v>44398</v>
      </c>
      <c r="R318" s="1704">
        <f t="shared" si="170"/>
        <v>44398</v>
      </c>
      <c r="S318" s="1704">
        <f t="shared" si="171"/>
        <v>44397</v>
      </c>
      <c r="T318" s="1704">
        <f t="shared" si="171"/>
        <v>44397</v>
      </c>
      <c r="U318" s="1704">
        <f t="shared" si="171"/>
        <v>44418</v>
      </c>
      <c r="V318" s="1704">
        <f t="shared" si="171"/>
        <v>44425</v>
      </c>
      <c r="W318" s="1704">
        <f t="shared" si="171"/>
        <v>44428</v>
      </c>
      <c r="X318" s="1704">
        <f t="shared" si="171"/>
        <v>44433</v>
      </c>
      <c r="Y318" s="1704">
        <f t="shared" si="171"/>
        <v>44458</v>
      </c>
      <c r="Z318" s="1704">
        <f t="shared" si="171"/>
        <v>44478</v>
      </c>
      <c r="AA318" s="1704">
        <f t="shared" si="171"/>
        <v>44505</v>
      </c>
      <c r="AB318" s="1704">
        <f t="shared" si="171"/>
        <v>44510</v>
      </c>
      <c r="AC318" s="1704">
        <f t="shared" si="172"/>
        <v>44524</v>
      </c>
      <c r="AD318" s="1704">
        <f t="shared" si="172"/>
        <v>44545</v>
      </c>
      <c r="AE318" s="1704">
        <f t="shared" si="172"/>
        <v>44552</v>
      </c>
      <c r="AF318" s="1704">
        <f t="shared" si="172"/>
        <v>44557</v>
      </c>
      <c r="AG318" s="1704">
        <f t="shared" si="172"/>
        <v>44560</v>
      </c>
      <c r="AH318" s="1704">
        <f t="shared" si="172"/>
        <v>44585</v>
      </c>
      <c r="AI318" s="1704">
        <f t="shared" si="172"/>
        <v>44605</v>
      </c>
      <c r="AJ318" s="1704">
        <f t="shared" si="172"/>
        <v>44605</v>
      </c>
      <c r="AK318" s="1704">
        <f t="shared" si="172"/>
        <v>44615</v>
      </c>
      <c r="AL318" s="1704">
        <f t="shared" si="172"/>
        <v>44631</v>
      </c>
      <c r="AM318" s="1704">
        <f t="shared" si="172"/>
        <v>44635</v>
      </c>
      <c r="AN318" s="1704">
        <f t="shared" si="172"/>
        <v>44636</v>
      </c>
      <c r="AO318" s="1497">
        <f t="shared" si="169"/>
        <v>44450</v>
      </c>
      <c r="AP318" s="1444">
        <v>13226</v>
      </c>
      <c r="AQ318" s="1443">
        <v>44351</v>
      </c>
      <c r="AR318" s="1424">
        <f>VLOOKUP(AP318,Schedule!$B$2:$F$14923,5,0)</f>
        <v>44267</v>
      </c>
      <c r="AS318" s="1424">
        <f t="shared" si="173"/>
        <v>44632</v>
      </c>
      <c r="AZ318" s="1739"/>
    </row>
    <row r="319" spans="1:52" s="1382" customFormat="1" ht="51.95" customHeight="1" thickBot="1">
      <c r="A319" s="1781"/>
      <c r="B319" s="1489">
        <f t="shared" si="166"/>
        <v>31</v>
      </c>
      <c r="C319" s="1490" t="str">
        <f t="shared" si="167"/>
        <v>У_С</v>
      </c>
      <c r="D319" s="1561" t="str">
        <f t="shared" si="149"/>
        <v>31У_С</v>
      </c>
      <c r="E319" s="1606" t="s">
        <v>592</v>
      </c>
      <c r="F319" s="1575" t="s">
        <v>116</v>
      </c>
      <c r="G319" s="1564"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19" s="1600" t="s">
        <v>693</v>
      </c>
      <c r="I319" s="1718" t="str">
        <f t="shared" si="170"/>
        <v>2-х этапный ЗЗП, с ПС</v>
      </c>
      <c r="J319" s="1704">
        <f t="shared" si="170"/>
        <v>44051</v>
      </c>
      <c r="K319" s="1704">
        <f t="shared" si="170"/>
        <v>44078</v>
      </c>
      <c r="L319" s="1704">
        <f t="shared" si="170"/>
        <v>44127</v>
      </c>
      <c r="M319" s="1704">
        <f t="shared" si="170"/>
        <v>44256</v>
      </c>
      <c r="N319" s="1704">
        <f t="shared" si="170"/>
        <v>44284</v>
      </c>
      <c r="O319" s="1704">
        <f t="shared" si="170"/>
        <v>44284</v>
      </c>
      <c r="P319" s="1704">
        <f t="shared" si="170"/>
        <v>44368</v>
      </c>
      <c r="Q319" s="1704">
        <f t="shared" si="170"/>
        <v>44398</v>
      </c>
      <c r="R319" s="1704">
        <f t="shared" si="170"/>
        <v>44398</v>
      </c>
      <c r="S319" s="1704">
        <f t="shared" si="171"/>
        <v>44397</v>
      </c>
      <c r="T319" s="1704">
        <f t="shared" si="171"/>
        <v>44397</v>
      </c>
      <c r="U319" s="1704">
        <f t="shared" si="171"/>
        <v>44418</v>
      </c>
      <c r="V319" s="1704">
        <f t="shared" si="171"/>
        <v>44425</v>
      </c>
      <c r="W319" s="1704">
        <f t="shared" si="171"/>
        <v>44428</v>
      </c>
      <c r="X319" s="1704">
        <f t="shared" si="171"/>
        <v>44433</v>
      </c>
      <c r="Y319" s="1704">
        <f t="shared" si="171"/>
        <v>44458</v>
      </c>
      <c r="Z319" s="1704">
        <f t="shared" si="171"/>
        <v>44478</v>
      </c>
      <c r="AA319" s="1704">
        <f t="shared" si="171"/>
        <v>44505</v>
      </c>
      <c r="AB319" s="1704">
        <f t="shared" si="171"/>
        <v>44510</v>
      </c>
      <c r="AC319" s="1704">
        <f t="shared" si="172"/>
        <v>44524</v>
      </c>
      <c r="AD319" s="1704">
        <f t="shared" si="172"/>
        <v>44545</v>
      </c>
      <c r="AE319" s="1704">
        <f t="shared" si="172"/>
        <v>44552</v>
      </c>
      <c r="AF319" s="1704">
        <f t="shared" si="172"/>
        <v>44557</v>
      </c>
      <c r="AG319" s="1704">
        <f t="shared" si="172"/>
        <v>44560</v>
      </c>
      <c r="AH319" s="1704">
        <f t="shared" si="172"/>
        <v>44585</v>
      </c>
      <c r="AI319" s="1704">
        <f t="shared" si="172"/>
        <v>44605</v>
      </c>
      <c r="AJ319" s="1704">
        <f t="shared" si="172"/>
        <v>44605</v>
      </c>
      <c r="AK319" s="1704">
        <f t="shared" si="172"/>
        <v>44615</v>
      </c>
      <c r="AL319" s="1704">
        <f t="shared" si="172"/>
        <v>44631</v>
      </c>
      <c r="AM319" s="1704">
        <f t="shared" si="172"/>
        <v>44635</v>
      </c>
      <c r="AN319" s="1704">
        <f t="shared" si="172"/>
        <v>44636</v>
      </c>
      <c r="AO319" s="1497">
        <f t="shared" si="169"/>
        <v>44450</v>
      </c>
      <c r="AP319" s="1444">
        <v>30780</v>
      </c>
      <c r="AQ319" s="1443">
        <v>44755</v>
      </c>
      <c r="AR319" s="1424">
        <f>VLOOKUP(AP319,Schedule!$B$2:$F$14923,5,0)</f>
        <v>44755</v>
      </c>
      <c r="AS319" s="1424">
        <f t="shared" si="173"/>
        <v>45120</v>
      </c>
      <c r="AZ319" s="1739"/>
    </row>
    <row r="320" spans="1:52" s="1382" customFormat="1" ht="51.95" customHeight="1" thickBot="1">
      <c r="A320" s="1781"/>
      <c r="B320" s="1489">
        <f t="shared" si="166"/>
        <v>31</v>
      </c>
      <c r="C320" s="1490" t="str">
        <f t="shared" si="167"/>
        <v>У_С</v>
      </c>
      <c r="D320" s="1561" t="str">
        <f t="shared" si="149"/>
        <v>31У_С</v>
      </c>
      <c r="E320" s="1606" t="s">
        <v>608</v>
      </c>
      <c r="F320" s="1575" t="s">
        <v>116</v>
      </c>
      <c r="G320" s="1564"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20" s="1600" t="s">
        <v>694</v>
      </c>
      <c r="I320" s="1718" t="str">
        <f t="shared" si="170"/>
        <v>2-х этапный ЗЗП, с ПС</v>
      </c>
      <c r="J320" s="1704">
        <f t="shared" si="170"/>
        <v>44051</v>
      </c>
      <c r="K320" s="1704">
        <f t="shared" si="170"/>
        <v>44078</v>
      </c>
      <c r="L320" s="1704">
        <f t="shared" si="170"/>
        <v>44127</v>
      </c>
      <c r="M320" s="1704">
        <f t="shared" si="170"/>
        <v>44256</v>
      </c>
      <c r="N320" s="1704">
        <f t="shared" si="170"/>
        <v>44284</v>
      </c>
      <c r="O320" s="1704">
        <f t="shared" si="170"/>
        <v>44284</v>
      </c>
      <c r="P320" s="1704">
        <f t="shared" si="170"/>
        <v>44368</v>
      </c>
      <c r="Q320" s="1704">
        <f t="shared" si="170"/>
        <v>44398</v>
      </c>
      <c r="R320" s="1704">
        <f t="shared" si="170"/>
        <v>44398</v>
      </c>
      <c r="S320" s="1704">
        <f t="shared" si="171"/>
        <v>44397</v>
      </c>
      <c r="T320" s="1704">
        <f t="shared" si="171"/>
        <v>44397</v>
      </c>
      <c r="U320" s="1704">
        <f t="shared" si="171"/>
        <v>44418</v>
      </c>
      <c r="V320" s="1704">
        <f t="shared" si="171"/>
        <v>44425</v>
      </c>
      <c r="W320" s="1704">
        <f t="shared" si="171"/>
        <v>44428</v>
      </c>
      <c r="X320" s="1704">
        <f t="shared" si="171"/>
        <v>44433</v>
      </c>
      <c r="Y320" s="1704">
        <f t="shared" si="171"/>
        <v>44458</v>
      </c>
      <c r="Z320" s="1704">
        <f t="shared" si="171"/>
        <v>44478</v>
      </c>
      <c r="AA320" s="1704">
        <f t="shared" si="171"/>
        <v>44505</v>
      </c>
      <c r="AB320" s="1704">
        <f t="shared" si="171"/>
        <v>44510</v>
      </c>
      <c r="AC320" s="1704">
        <f t="shared" si="172"/>
        <v>44524</v>
      </c>
      <c r="AD320" s="1704">
        <f t="shared" si="172"/>
        <v>44545</v>
      </c>
      <c r="AE320" s="1704">
        <f t="shared" si="172"/>
        <v>44552</v>
      </c>
      <c r="AF320" s="1704">
        <f t="shared" si="172"/>
        <v>44557</v>
      </c>
      <c r="AG320" s="1704">
        <f t="shared" si="172"/>
        <v>44560</v>
      </c>
      <c r="AH320" s="1704">
        <f t="shared" si="172"/>
        <v>44585</v>
      </c>
      <c r="AI320" s="1704">
        <f t="shared" si="172"/>
        <v>44605</v>
      </c>
      <c r="AJ320" s="1704">
        <f t="shared" si="172"/>
        <v>44605</v>
      </c>
      <c r="AK320" s="1704">
        <f t="shared" si="172"/>
        <v>44615</v>
      </c>
      <c r="AL320" s="1704">
        <f t="shared" si="172"/>
        <v>44631</v>
      </c>
      <c r="AM320" s="1704">
        <f t="shared" si="172"/>
        <v>44635</v>
      </c>
      <c r="AN320" s="1704">
        <f t="shared" si="172"/>
        <v>44636</v>
      </c>
      <c r="AO320" s="1497">
        <f t="shared" si="169"/>
        <v>44450</v>
      </c>
      <c r="AP320" s="1444">
        <v>14450</v>
      </c>
      <c r="AQ320" s="1443">
        <v>45398</v>
      </c>
      <c r="AR320" s="1424">
        <f>VLOOKUP(AP320,Schedule!$B$2:$F$14923,5,0)</f>
        <v>45293</v>
      </c>
      <c r="AS320" s="1424">
        <f t="shared" si="173"/>
        <v>45658</v>
      </c>
      <c r="AZ320" s="1739"/>
    </row>
    <row r="321" spans="1:52" s="1382" customFormat="1" ht="51.95" customHeight="1" thickBot="1">
      <c r="A321" s="1781"/>
      <c r="B321" s="1489">
        <f t="shared" si="166"/>
        <v>31</v>
      </c>
      <c r="C321" s="1490" t="str">
        <f t="shared" si="167"/>
        <v>У_С</v>
      </c>
      <c r="D321" s="1561" t="str">
        <f t="shared" si="149"/>
        <v>31У_С</v>
      </c>
      <c r="E321" s="1606" t="s">
        <v>610</v>
      </c>
      <c r="F321" s="1575" t="s">
        <v>116</v>
      </c>
      <c r="G321" s="1564"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21" s="1600" t="s">
        <v>695</v>
      </c>
      <c r="I321" s="1718" t="str">
        <f t="shared" si="170"/>
        <v>2-х этапный ЗЗП, с ПС</v>
      </c>
      <c r="J321" s="1704">
        <f t="shared" si="170"/>
        <v>44051</v>
      </c>
      <c r="K321" s="1704">
        <f t="shared" si="170"/>
        <v>44078</v>
      </c>
      <c r="L321" s="1704">
        <f t="shared" si="170"/>
        <v>44127</v>
      </c>
      <c r="M321" s="1704">
        <f t="shared" si="170"/>
        <v>44256</v>
      </c>
      <c r="N321" s="1704">
        <f t="shared" si="170"/>
        <v>44284</v>
      </c>
      <c r="O321" s="1704">
        <f t="shared" si="170"/>
        <v>44284</v>
      </c>
      <c r="P321" s="1704">
        <f t="shared" si="170"/>
        <v>44368</v>
      </c>
      <c r="Q321" s="1704">
        <f t="shared" si="170"/>
        <v>44398</v>
      </c>
      <c r="R321" s="1704">
        <f t="shared" si="170"/>
        <v>44398</v>
      </c>
      <c r="S321" s="1704">
        <f t="shared" si="171"/>
        <v>44397</v>
      </c>
      <c r="T321" s="1704">
        <f t="shared" si="171"/>
        <v>44397</v>
      </c>
      <c r="U321" s="1704">
        <f t="shared" si="171"/>
        <v>44418</v>
      </c>
      <c r="V321" s="1704">
        <f t="shared" si="171"/>
        <v>44425</v>
      </c>
      <c r="W321" s="1704">
        <f t="shared" si="171"/>
        <v>44428</v>
      </c>
      <c r="X321" s="1704">
        <f t="shared" si="171"/>
        <v>44433</v>
      </c>
      <c r="Y321" s="1704">
        <f t="shared" si="171"/>
        <v>44458</v>
      </c>
      <c r="Z321" s="1704">
        <f t="shared" si="171"/>
        <v>44478</v>
      </c>
      <c r="AA321" s="1704">
        <f t="shared" si="171"/>
        <v>44505</v>
      </c>
      <c r="AB321" s="1704">
        <f t="shared" si="171"/>
        <v>44510</v>
      </c>
      <c r="AC321" s="1704">
        <f t="shared" si="172"/>
        <v>44524</v>
      </c>
      <c r="AD321" s="1704">
        <f t="shared" si="172"/>
        <v>44545</v>
      </c>
      <c r="AE321" s="1704">
        <f t="shared" si="172"/>
        <v>44552</v>
      </c>
      <c r="AF321" s="1704">
        <f t="shared" si="172"/>
        <v>44557</v>
      </c>
      <c r="AG321" s="1704">
        <f t="shared" si="172"/>
        <v>44560</v>
      </c>
      <c r="AH321" s="1704">
        <f t="shared" si="172"/>
        <v>44585</v>
      </c>
      <c r="AI321" s="1704">
        <f t="shared" si="172"/>
        <v>44605</v>
      </c>
      <c r="AJ321" s="1704">
        <f t="shared" si="172"/>
        <v>44605</v>
      </c>
      <c r="AK321" s="1704">
        <f t="shared" si="172"/>
        <v>44615</v>
      </c>
      <c r="AL321" s="1704">
        <f t="shared" si="172"/>
        <v>44631</v>
      </c>
      <c r="AM321" s="1704">
        <f t="shared" si="172"/>
        <v>44635</v>
      </c>
      <c r="AN321" s="1704">
        <f t="shared" si="172"/>
        <v>44636</v>
      </c>
      <c r="AO321" s="1497">
        <f t="shared" si="169"/>
        <v>44450</v>
      </c>
      <c r="AP321" s="1444">
        <v>32021</v>
      </c>
      <c r="AQ321" s="1443">
        <v>45835</v>
      </c>
      <c r="AR321" s="1424">
        <f>VLOOKUP(AP321,Schedule!$B$2:$F$14923,5,0)</f>
        <v>45842</v>
      </c>
      <c r="AS321" s="1424">
        <f t="shared" si="173"/>
        <v>46207</v>
      </c>
      <c r="AZ321" s="1739"/>
    </row>
    <row r="322" spans="1:52" s="1382" customFormat="1" ht="51.95" customHeight="1" thickBot="1">
      <c r="A322" s="1781"/>
      <c r="B322" s="1489">
        <f t="shared" si="166"/>
        <v>31</v>
      </c>
      <c r="C322" s="1490" t="str">
        <f t="shared" si="167"/>
        <v>У_С</v>
      </c>
      <c r="D322" s="1561" t="str">
        <f t="shared" si="149"/>
        <v>31У_С</v>
      </c>
      <c r="E322" s="1606" t="s">
        <v>696</v>
      </c>
      <c r="F322" s="1575" t="s">
        <v>116</v>
      </c>
      <c r="G322" s="1564"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22" s="1600" t="s">
        <v>697</v>
      </c>
      <c r="I322" s="1718" t="str">
        <f t="shared" si="170"/>
        <v>2-х этапный ЗЗП, с ПС</v>
      </c>
      <c r="J322" s="1704">
        <f t="shared" si="170"/>
        <v>44051</v>
      </c>
      <c r="K322" s="1704">
        <f t="shared" si="170"/>
        <v>44078</v>
      </c>
      <c r="L322" s="1704">
        <f t="shared" si="170"/>
        <v>44127</v>
      </c>
      <c r="M322" s="1704">
        <f t="shared" si="170"/>
        <v>44256</v>
      </c>
      <c r="N322" s="1704">
        <f t="shared" si="170"/>
        <v>44284</v>
      </c>
      <c r="O322" s="1704">
        <f t="shared" si="170"/>
        <v>44284</v>
      </c>
      <c r="P322" s="1704">
        <f t="shared" si="170"/>
        <v>44368</v>
      </c>
      <c r="Q322" s="1704">
        <f t="shared" si="170"/>
        <v>44398</v>
      </c>
      <c r="R322" s="1704">
        <f t="shared" si="170"/>
        <v>44398</v>
      </c>
      <c r="S322" s="1704">
        <f t="shared" si="171"/>
        <v>44397</v>
      </c>
      <c r="T322" s="1704">
        <f t="shared" si="171"/>
        <v>44397</v>
      </c>
      <c r="U322" s="1704">
        <f t="shared" si="171"/>
        <v>44418</v>
      </c>
      <c r="V322" s="1704">
        <f t="shared" si="171"/>
        <v>44425</v>
      </c>
      <c r="W322" s="1704">
        <f t="shared" si="171"/>
        <v>44428</v>
      </c>
      <c r="X322" s="1704">
        <f t="shared" si="171"/>
        <v>44433</v>
      </c>
      <c r="Y322" s="1704">
        <f t="shared" si="171"/>
        <v>44458</v>
      </c>
      <c r="Z322" s="1704">
        <f t="shared" si="171"/>
        <v>44478</v>
      </c>
      <c r="AA322" s="1704">
        <f t="shared" si="171"/>
        <v>44505</v>
      </c>
      <c r="AB322" s="1704">
        <f t="shared" si="171"/>
        <v>44510</v>
      </c>
      <c r="AC322" s="1704">
        <f t="shared" si="172"/>
        <v>44524</v>
      </c>
      <c r="AD322" s="1704">
        <f t="shared" si="172"/>
        <v>44545</v>
      </c>
      <c r="AE322" s="1704">
        <f t="shared" si="172"/>
        <v>44552</v>
      </c>
      <c r="AF322" s="1704">
        <f t="shared" si="172"/>
        <v>44557</v>
      </c>
      <c r="AG322" s="1704">
        <f t="shared" si="172"/>
        <v>44560</v>
      </c>
      <c r="AH322" s="1704">
        <f t="shared" si="172"/>
        <v>44585</v>
      </c>
      <c r="AI322" s="1704">
        <f t="shared" si="172"/>
        <v>44605</v>
      </c>
      <c r="AJ322" s="1704">
        <f t="shared" si="172"/>
        <v>44605</v>
      </c>
      <c r="AK322" s="1704">
        <f t="shared" si="172"/>
        <v>44615</v>
      </c>
      <c r="AL322" s="1704">
        <f t="shared" si="172"/>
        <v>44631</v>
      </c>
      <c r="AM322" s="1704">
        <f t="shared" si="172"/>
        <v>44635</v>
      </c>
      <c r="AN322" s="1704">
        <f t="shared" si="172"/>
        <v>44636</v>
      </c>
      <c r="AO322" s="1497">
        <f t="shared" si="169"/>
        <v>44450</v>
      </c>
      <c r="AP322" s="1444">
        <v>14212</v>
      </c>
      <c r="AQ322" s="1443">
        <v>45398</v>
      </c>
      <c r="AR322" s="1424">
        <f>VLOOKUP(AP322,Schedule!$B$2:$F$14923,5,0)</f>
        <v>45293</v>
      </c>
      <c r="AS322" s="1424">
        <f t="shared" si="173"/>
        <v>45658</v>
      </c>
      <c r="AZ322" s="1739"/>
    </row>
    <row r="323" spans="1:52" s="1382" customFormat="1" ht="51.95" customHeight="1" thickBot="1">
      <c r="A323" s="1781"/>
      <c r="B323" s="1489">
        <f t="shared" si="166"/>
        <v>31</v>
      </c>
      <c r="C323" s="1490" t="str">
        <f t="shared" si="167"/>
        <v>У_С</v>
      </c>
      <c r="D323" s="1561" t="str">
        <f t="shared" si="149"/>
        <v>31У_С</v>
      </c>
      <c r="E323" s="1606" t="s">
        <v>698</v>
      </c>
      <c r="F323" s="1575" t="s">
        <v>116</v>
      </c>
      <c r="G323" s="1564"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23" s="1600" t="s">
        <v>699</v>
      </c>
      <c r="I323" s="1718" t="str">
        <f t="shared" ref="I323:R331" si="174">I$242</f>
        <v>2-х этапный ЗЗП, с ПС</v>
      </c>
      <c r="J323" s="1704">
        <f t="shared" si="174"/>
        <v>44051</v>
      </c>
      <c r="K323" s="1704">
        <f t="shared" si="174"/>
        <v>44078</v>
      </c>
      <c r="L323" s="1704">
        <f t="shared" si="174"/>
        <v>44127</v>
      </c>
      <c r="M323" s="1704">
        <f t="shared" si="174"/>
        <v>44256</v>
      </c>
      <c r="N323" s="1704">
        <f t="shared" si="174"/>
        <v>44284</v>
      </c>
      <c r="O323" s="1704">
        <f t="shared" si="174"/>
        <v>44284</v>
      </c>
      <c r="P323" s="1704">
        <f t="shared" si="174"/>
        <v>44368</v>
      </c>
      <c r="Q323" s="1704">
        <f t="shared" si="174"/>
        <v>44398</v>
      </c>
      <c r="R323" s="1704">
        <f t="shared" si="174"/>
        <v>44398</v>
      </c>
      <c r="S323" s="1704">
        <f t="shared" ref="S323:AB331" si="175">S$242</f>
        <v>44397</v>
      </c>
      <c r="T323" s="1704">
        <f t="shared" si="175"/>
        <v>44397</v>
      </c>
      <c r="U323" s="1704">
        <f t="shared" si="175"/>
        <v>44418</v>
      </c>
      <c r="V323" s="1704">
        <f t="shared" si="175"/>
        <v>44425</v>
      </c>
      <c r="W323" s="1704">
        <f t="shared" si="175"/>
        <v>44428</v>
      </c>
      <c r="X323" s="1704">
        <f t="shared" si="175"/>
        <v>44433</v>
      </c>
      <c r="Y323" s="1704">
        <f t="shared" si="175"/>
        <v>44458</v>
      </c>
      <c r="Z323" s="1704">
        <f t="shared" si="175"/>
        <v>44478</v>
      </c>
      <c r="AA323" s="1704">
        <f t="shared" si="175"/>
        <v>44505</v>
      </c>
      <c r="AB323" s="1704">
        <f t="shared" si="175"/>
        <v>44510</v>
      </c>
      <c r="AC323" s="1704">
        <f t="shared" ref="AC323:AN331" si="176">AC$242</f>
        <v>44524</v>
      </c>
      <c r="AD323" s="1704">
        <f t="shared" si="176"/>
        <v>44545</v>
      </c>
      <c r="AE323" s="1704">
        <f t="shared" si="176"/>
        <v>44552</v>
      </c>
      <c r="AF323" s="1704">
        <f t="shared" si="176"/>
        <v>44557</v>
      </c>
      <c r="AG323" s="1704">
        <f t="shared" si="176"/>
        <v>44560</v>
      </c>
      <c r="AH323" s="1704">
        <f t="shared" si="176"/>
        <v>44585</v>
      </c>
      <c r="AI323" s="1704">
        <f t="shared" si="176"/>
        <v>44605</v>
      </c>
      <c r="AJ323" s="1704">
        <f t="shared" si="176"/>
        <v>44605</v>
      </c>
      <c r="AK323" s="1704">
        <f t="shared" si="176"/>
        <v>44615</v>
      </c>
      <c r="AL323" s="1704">
        <f t="shared" si="176"/>
        <v>44631</v>
      </c>
      <c r="AM323" s="1704">
        <f t="shared" si="176"/>
        <v>44635</v>
      </c>
      <c r="AN323" s="1704">
        <f t="shared" si="176"/>
        <v>44636</v>
      </c>
      <c r="AO323" s="1497">
        <f t="shared" si="169"/>
        <v>44450</v>
      </c>
      <c r="AP323" s="1444">
        <v>31847</v>
      </c>
      <c r="AQ323" s="1443">
        <v>45835</v>
      </c>
      <c r="AR323" s="1424">
        <f>VLOOKUP(AP323,Schedule!$B$2:$F$14923,5,0)</f>
        <v>45842</v>
      </c>
      <c r="AS323" s="1424">
        <f t="shared" si="173"/>
        <v>46207</v>
      </c>
      <c r="AZ323" s="1739"/>
    </row>
    <row r="324" spans="1:52" s="1382" customFormat="1" ht="51.95" customHeight="1" thickBot="1">
      <c r="A324" s="1781"/>
      <c r="B324" s="1489">
        <f t="shared" si="166"/>
        <v>31</v>
      </c>
      <c r="C324" s="1490" t="str">
        <f t="shared" si="167"/>
        <v>У_С</v>
      </c>
      <c r="D324" s="1561" t="str">
        <f t="shared" si="149"/>
        <v>31У_С</v>
      </c>
      <c r="E324" s="1606" t="s">
        <v>700</v>
      </c>
      <c r="F324" s="1575" t="s">
        <v>116</v>
      </c>
      <c r="G324" s="1564"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24" s="1600" t="s">
        <v>701</v>
      </c>
      <c r="I324" s="1718" t="str">
        <f t="shared" si="174"/>
        <v>2-х этапный ЗЗП, с ПС</v>
      </c>
      <c r="J324" s="1704">
        <f t="shared" si="174"/>
        <v>44051</v>
      </c>
      <c r="K324" s="1704">
        <f t="shared" si="174"/>
        <v>44078</v>
      </c>
      <c r="L324" s="1704">
        <f t="shared" si="174"/>
        <v>44127</v>
      </c>
      <c r="M324" s="1704">
        <f t="shared" si="174"/>
        <v>44256</v>
      </c>
      <c r="N324" s="1704">
        <f t="shared" si="174"/>
        <v>44284</v>
      </c>
      <c r="O324" s="1704">
        <f t="shared" si="174"/>
        <v>44284</v>
      </c>
      <c r="P324" s="1704">
        <f t="shared" si="174"/>
        <v>44368</v>
      </c>
      <c r="Q324" s="1704">
        <f t="shared" si="174"/>
        <v>44398</v>
      </c>
      <c r="R324" s="1704">
        <f t="shared" si="174"/>
        <v>44398</v>
      </c>
      <c r="S324" s="1704">
        <f t="shared" si="175"/>
        <v>44397</v>
      </c>
      <c r="T324" s="1704">
        <f t="shared" si="175"/>
        <v>44397</v>
      </c>
      <c r="U324" s="1704">
        <f t="shared" si="175"/>
        <v>44418</v>
      </c>
      <c r="V324" s="1704">
        <f t="shared" si="175"/>
        <v>44425</v>
      </c>
      <c r="W324" s="1704">
        <f t="shared" si="175"/>
        <v>44428</v>
      </c>
      <c r="X324" s="1704">
        <f t="shared" si="175"/>
        <v>44433</v>
      </c>
      <c r="Y324" s="1704">
        <f t="shared" si="175"/>
        <v>44458</v>
      </c>
      <c r="Z324" s="1704">
        <f t="shared" si="175"/>
        <v>44478</v>
      </c>
      <c r="AA324" s="1704">
        <f t="shared" si="175"/>
        <v>44505</v>
      </c>
      <c r="AB324" s="1704">
        <f t="shared" si="175"/>
        <v>44510</v>
      </c>
      <c r="AC324" s="1704">
        <f t="shared" si="176"/>
        <v>44524</v>
      </c>
      <c r="AD324" s="1704">
        <f t="shared" si="176"/>
        <v>44545</v>
      </c>
      <c r="AE324" s="1704">
        <f t="shared" si="176"/>
        <v>44552</v>
      </c>
      <c r="AF324" s="1704">
        <f t="shared" si="176"/>
        <v>44557</v>
      </c>
      <c r="AG324" s="1704">
        <f t="shared" si="176"/>
        <v>44560</v>
      </c>
      <c r="AH324" s="1704">
        <f t="shared" si="176"/>
        <v>44585</v>
      </c>
      <c r="AI324" s="1704">
        <f t="shared" si="176"/>
        <v>44605</v>
      </c>
      <c r="AJ324" s="1704">
        <f t="shared" si="176"/>
        <v>44605</v>
      </c>
      <c r="AK324" s="1704">
        <f t="shared" si="176"/>
        <v>44615</v>
      </c>
      <c r="AL324" s="1704">
        <f t="shared" si="176"/>
        <v>44631</v>
      </c>
      <c r="AM324" s="1704">
        <f t="shared" si="176"/>
        <v>44635</v>
      </c>
      <c r="AN324" s="1704">
        <f t="shared" si="176"/>
        <v>44636</v>
      </c>
      <c r="AO324" s="1497">
        <f t="shared" si="169"/>
        <v>44450</v>
      </c>
      <c r="AP324" s="1444">
        <v>14737</v>
      </c>
      <c r="AQ324" s="1443">
        <v>44716</v>
      </c>
      <c r="AR324" s="1424">
        <f>VLOOKUP(AP324,Schedule!$B$2:$F$14923,5,0)</f>
        <v>44861</v>
      </c>
      <c r="AS324" s="1424">
        <f t="shared" si="173"/>
        <v>45226</v>
      </c>
      <c r="AZ324" s="1739"/>
    </row>
    <row r="325" spans="1:52" s="1382" customFormat="1" ht="51.95" customHeight="1" thickBot="1">
      <c r="A325" s="1781"/>
      <c r="B325" s="1489">
        <f t="shared" si="166"/>
        <v>31</v>
      </c>
      <c r="C325" s="1490" t="str">
        <f t="shared" si="167"/>
        <v>У_С</v>
      </c>
      <c r="D325" s="1561" t="str">
        <f t="shared" si="149"/>
        <v>31У_С</v>
      </c>
      <c r="E325" s="1606" t="s">
        <v>702</v>
      </c>
      <c r="F325" s="1575" t="s">
        <v>116</v>
      </c>
      <c r="G325" s="1564"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25" s="1600" t="s">
        <v>703</v>
      </c>
      <c r="I325" s="1718" t="str">
        <f t="shared" si="174"/>
        <v>2-х этапный ЗЗП, с ПС</v>
      </c>
      <c r="J325" s="1704">
        <f t="shared" si="174"/>
        <v>44051</v>
      </c>
      <c r="K325" s="1704">
        <f t="shared" si="174"/>
        <v>44078</v>
      </c>
      <c r="L325" s="1704">
        <f t="shared" si="174"/>
        <v>44127</v>
      </c>
      <c r="M325" s="1704">
        <f t="shared" si="174"/>
        <v>44256</v>
      </c>
      <c r="N325" s="1704">
        <f t="shared" si="174"/>
        <v>44284</v>
      </c>
      <c r="O325" s="1704">
        <f t="shared" si="174"/>
        <v>44284</v>
      </c>
      <c r="P325" s="1704">
        <f t="shared" si="174"/>
        <v>44368</v>
      </c>
      <c r="Q325" s="1704">
        <f t="shared" si="174"/>
        <v>44398</v>
      </c>
      <c r="R325" s="1704">
        <f t="shared" si="174"/>
        <v>44398</v>
      </c>
      <c r="S325" s="1704">
        <f t="shared" si="175"/>
        <v>44397</v>
      </c>
      <c r="T325" s="1704">
        <f t="shared" si="175"/>
        <v>44397</v>
      </c>
      <c r="U325" s="1704">
        <f t="shared" si="175"/>
        <v>44418</v>
      </c>
      <c r="V325" s="1704">
        <f t="shared" si="175"/>
        <v>44425</v>
      </c>
      <c r="W325" s="1704">
        <f t="shared" si="175"/>
        <v>44428</v>
      </c>
      <c r="X325" s="1704">
        <f t="shared" si="175"/>
        <v>44433</v>
      </c>
      <c r="Y325" s="1704">
        <f t="shared" si="175"/>
        <v>44458</v>
      </c>
      <c r="Z325" s="1704">
        <f t="shared" si="175"/>
        <v>44478</v>
      </c>
      <c r="AA325" s="1704">
        <f t="shared" si="175"/>
        <v>44505</v>
      </c>
      <c r="AB325" s="1704">
        <f t="shared" si="175"/>
        <v>44510</v>
      </c>
      <c r="AC325" s="1704">
        <f t="shared" si="176"/>
        <v>44524</v>
      </c>
      <c r="AD325" s="1704">
        <f t="shared" si="176"/>
        <v>44545</v>
      </c>
      <c r="AE325" s="1704">
        <f t="shared" si="176"/>
        <v>44552</v>
      </c>
      <c r="AF325" s="1704">
        <f t="shared" si="176"/>
        <v>44557</v>
      </c>
      <c r="AG325" s="1704">
        <f t="shared" si="176"/>
        <v>44560</v>
      </c>
      <c r="AH325" s="1704">
        <f t="shared" si="176"/>
        <v>44585</v>
      </c>
      <c r="AI325" s="1704">
        <f t="shared" si="176"/>
        <v>44605</v>
      </c>
      <c r="AJ325" s="1704">
        <f t="shared" si="176"/>
        <v>44605</v>
      </c>
      <c r="AK325" s="1704">
        <f t="shared" si="176"/>
        <v>44615</v>
      </c>
      <c r="AL325" s="1704">
        <f t="shared" si="176"/>
        <v>44631</v>
      </c>
      <c r="AM325" s="1704">
        <f t="shared" si="176"/>
        <v>44635</v>
      </c>
      <c r="AN325" s="1704">
        <f t="shared" si="176"/>
        <v>44636</v>
      </c>
      <c r="AO325" s="1497">
        <f t="shared" si="169"/>
        <v>44450</v>
      </c>
      <c r="AP325" s="1444">
        <v>32416</v>
      </c>
      <c r="AQ325" s="1443">
        <v>45196</v>
      </c>
      <c r="AR325" s="1424">
        <f>VLOOKUP(AP325,Schedule!$B$2:$F$14923,5,0)</f>
        <v>45196</v>
      </c>
      <c r="AS325" s="1424">
        <f t="shared" si="173"/>
        <v>45561</v>
      </c>
      <c r="AZ325" s="1739"/>
    </row>
    <row r="326" spans="1:52" s="1382" customFormat="1" ht="51.95" customHeight="1" thickBot="1">
      <c r="A326" s="1781"/>
      <c r="B326" s="1489">
        <f t="shared" si="166"/>
        <v>31</v>
      </c>
      <c r="C326" s="1490" t="str">
        <f t="shared" si="167"/>
        <v>У_С</v>
      </c>
      <c r="D326" s="1561" t="str">
        <f t="shared" si="149"/>
        <v>31У_С</v>
      </c>
      <c r="E326" s="1606" t="s">
        <v>704</v>
      </c>
      <c r="F326" s="1575" t="s">
        <v>116</v>
      </c>
      <c r="G326" s="1564"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26" s="1600" t="s">
        <v>705</v>
      </c>
      <c r="I326" s="1718" t="str">
        <f t="shared" si="174"/>
        <v>2-х этапный ЗЗП, с ПС</v>
      </c>
      <c r="J326" s="1704">
        <f t="shared" si="174"/>
        <v>44051</v>
      </c>
      <c r="K326" s="1704">
        <f t="shared" si="174"/>
        <v>44078</v>
      </c>
      <c r="L326" s="1704">
        <f t="shared" si="174"/>
        <v>44127</v>
      </c>
      <c r="M326" s="1704">
        <f t="shared" si="174"/>
        <v>44256</v>
      </c>
      <c r="N326" s="1704">
        <f t="shared" si="174"/>
        <v>44284</v>
      </c>
      <c r="O326" s="1704">
        <f t="shared" si="174"/>
        <v>44284</v>
      </c>
      <c r="P326" s="1704">
        <f t="shared" si="174"/>
        <v>44368</v>
      </c>
      <c r="Q326" s="1704">
        <f t="shared" si="174"/>
        <v>44398</v>
      </c>
      <c r="R326" s="1704">
        <f t="shared" si="174"/>
        <v>44398</v>
      </c>
      <c r="S326" s="1704">
        <f t="shared" si="175"/>
        <v>44397</v>
      </c>
      <c r="T326" s="1704">
        <f t="shared" si="175"/>
        <v>44397</v>
      </c>
      <c r="U326" s="1704">
        <f t="shared" si="175"/>
        <v>44418</v>
      </c>
      <c r="V326" s="1704">
        <f t="shared" si="175"/>
        <v>44425</v>
      </c>
      <c r="W326" s="1704">
        <f t="shared" si="175"/>
        <v>44428</v>
      </c>
      <c r="X326" s="1704">
        <f t="shared" si="175"/>
        <v>44433</v>
      </c>
      <c r="Y326" s="1704">
        <f t="shared" si="175"/>
        <v>44458</v>
      </c>
      <c r="Z326" s="1704">
        <f t="shared" si="175"/>
        <v>44478</v>
      </c>
      <c r="AA326" s="1704">
        <f t="shared" si="175"/>
        <v>44505</v>
      </c>
      <c r="AB326" s="1704">
        <f t="shared" si="175"/>
        <v>44510</v>
      </c>
      <c r="AC326" s="1704">
        <f t="shared" si="176"/>
        <v>44524</v>
      </c>
      <c r="AD326" s="1704">
        <f t="shared" si="176"/>
        <v>44545</v>
      </c>
      <c r="AE326" s="1704">
        <f t="shared" si="176"/>
        <v>44552</v>
      </c>
      <c r="AF326" s="1704">
        <f t="shared" si="176"/>
        <v>44557</v>
      </c>
      <c r="AG326" s="1704">
        <f t="shared" si="176"/>
        <v>44560</v>
      </c>
      <c r="AH326" s="1704">
        <f t="shared" si="176"/>
        <v>44585</v>
      </c>
      <c r="AI326" s="1704">
        <f t="shared" si="176"/>
        <v>44605</v>
      </c>
      <c r="AJ326" s="1704">
        <f t="shared" si="176"/>
        <v>44605</v>
      </c>
      <c r="AK326" s="1704">
        <f t="shared" si="176"/>
        <v>44615</v>
      </c>
      <c r="AL326" s="1704">
        <f t="shared" si="176"/>
        <v>44631</v>
      </c>
      <c r="AM326" s="1704">
        <f t="shared" si="176"/>
        <v>44635</v>
      </c>
      <c r="AN326" s="1704">
        <f t="shared" si="176"/>
        <v>44636</v>
      </c>
      <c r="AO326" s="1497">
        <f t="shared" si="169"/>
        <v>44450</v>
      </c>
      <c r="AP326" s="1444">
        <v>14867</v>
      </c>
      <c r="AQ326" s="1443">
        <v>44760</v>
      </c>
      <c r="AR326" s="1424">
        <f>VLOOKUP(AP326,Schedule!$B$2:$F$14923,5,0)</f>
        <v>44745</v>
      </c>
      <c r="AS326" s="1424">
        <f t="shared" si="173"/>
        <v>45110</v>
      </c>
      <c r="AZ326" s="1739"/>
    </row>
    <row r="327" spans="1:52" s="1382" customFormat="1" ht="51.95" customHeight="1" thickBot="1">
      <c r="A327" s="1781"/>
      <c r="B327" s="1489">
        <f t="shared" si="166"/>
        <v>31</v>
      </c>
      <c r="C327" s="1490" t="str">
        <f t="shared" si="167"/>
        <v>У_С</v>
      </c>
      <c r="D327" s="1561" t="str">
        <f t="shared" si="149"/>
        <v>31У_С</v>
      </c>
      <c r="E327" s="1606" t="s">
        <v>706</v>
      </c>
      <c r="F327" s="1575" t="s">
        <v>116</v>
      </c>
      <c r="G327" s="1564"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27" s="1600" t="s">
        <v>707</v>
      </c>
      <c r="I327" s="1718" t="str">
        <f t="shared" si="174"/>
        <v>2-х этапный ЗЗП, с ПС</v>
      </c>
      <c r="J327" s="1704">
        <f t="shared" si="174"/>
        <v>44051</v>
      </c>
      <c r="K327" s="1704">
        <f t="shared" si="174"/>
        <v>44078</v>
      </c>
      <c r="L327" s="1704">
        <f t="shared" si="174"/>
        <v>44127</v>
      </c>
      <c r="M327" s="1704">
        <f t="shared" si="174"/>
        <v>44256</v>
      </c>
      <c r="N327" s="1704">
        <f t="shared" si="174"/>
        <v>44284</v>
      </c>
      <c r="O327" s="1704">
        <f t="shared" si="174"/>
        <v>44284</v>
      </c>
      <c r="P327" s="1704">
        <f t="shared" si="174"/>
        <v>44368</v>
      </c>
      <c r="Q327" s="1704">
        <f t="shared" si="174"/>
        <v>44398</v>
      </c>
      <c r="R327" s="1704">
        <f t="shared" si="174"/>
        <v>44398</v>
      </c>
      <c r="S327" s="1704">
        <f t="shared" si="175"/>
        <v>44397</v>
      </c>
      <c r="T327" s="1704">
        <f t="shared" si="175"/>
        <v>44397</v>
      </c>
      <c r="U327" s="1704">
        <f t="shared" si="175"/>
        <v>44418</v>
      </c>
      <c r="V327" s="1704">
        <f t="shared" si="175"/>
        <v>44425</v>
      </c>
      <c r="W327" s="1704">
        <f t="shared" si="175"/>
        <v>44428</v>
      </c>
      <c r="X327" s="1704">
        <f t="shared" si="175"/>
        <v>44433</v>
      </c>
      <c r="Y327" s="1704">
        <f t="shared" si="175"/>
        <v>44458</v>
      </c>
      <c r="Z327" s="1704">
        <f t="shared" si="175"/>
        <v>44478</v>
      </c>
      <c r="AA327" s="1704">
        <f t="shared" si="175"/>
        <v>44505</v>
      </c>
      <c r="AB327" s="1704">
        <f t="shared" si="175"/>
        <v>44510</v>
      </c>
      <c r="AC327" s="1704">
        <f t="shared" si="176"/>
        <v>44524</v>
      </c>
      <c r="AD327" s="1704">
        <f t="shared" si="176"/>
        <v>44545</v>
      </c>
      <c r="AE327" s="1704">
        <f t="shared" si="176"/>
        <v>44552</v>
      </c>
      <c r="AF327" s="1704">
        <f t="shared" si="176"/>
        <v>44557</v>
      </c>
      <c r="AG327" s="1704">
        <f t="shared" si="176"/>
        <v>44560</v>
      </c>
      <c r="AH327" s="1704">
        <f t="shared" si="176"/>
        <v>44585</v>
      </c>
      <c r="AI327" s="1704">
        <f t="shared" si="176"/>
        <v>44605</v>
      </c>
      <c r="AJ327" s="1704">
        <f t="shared" si="176"/>
        <v>44605</v>
      </c>
      <c r="AK327" s="1704">
        <f t="shared" si="176"/>
        <v>44615</v>
      </c>
      <c r="AL327" s="1704">
        <f t="shared" si="176"/>
        <v>44631</v>
      </c>
      <c r="AM327" s="1704">
        <f t="shared" si="176"/>
        <v>44635</v>
      </c>
      <c r="AN327" s="1704">
        <f t="shared" si="176"/>
        <v>44636</v>
      </c>
      <c r="AO327" s="1497">
        <f t="shared" si="169"/>
        <v>44450</v>
      </c>
      <c r="AP327" s="1444">
        <v>32252</v>
      </c>
      <c r="AQ327" s="1443">
        <v>45112</v>
      </c>
      <c r="AR327" s="1424">
        <f>VLOOKUP(AP327,Schedule!$B$2:$F$14923,5,0)</f>
        <v>45112</v>
      </c>
      <c r="AS327" s="1424">
        <f t="shared" si="173"/>
        <v>45477</v>
      </c>
      <c r="AZ327" s="1739"/>
    </row>
    <row r="328" spans="1:52" s="1382" customFormat="1" ht="51.95" customHeight="1" thickBot="1">
      <c r="A328" s="1781"/>
      <c r="B328" s="1489">
        <f t="shared" si="166"/>
        <v>31</v>
      </c>
      <c r="C328" s="1490" t="str">
        <f t="shared" si="167"/>
        <v>У_С</v>
      </c>
      <c r="D328" s="1561" t="str">
        <f t="shared" ref="D328:D391" si="177">CONCATENATE(B328,,C328)</f>
        <v>31У_С</v>
      </c>
      <c r="E328" s="1606" t="s">
        <v>218</v>
      </c>
      <c r="F328" s="1575" t="s">
        <v>116</v>
      </c>
      <c r="G328" s="1564"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28" s="1600" t="s">
        <v>708</v>
      </c>
      <c r="I328" s="1718" t="str">
        <f t="shared" si="174"/>
        <v>2-х этапный ЗЗП, с ПС</v>
      </c>
      <c r="J328" s="1704">
        <f t="shared" si="174"/>
        <v>44051</v>
      </c>
      <c r="K328" s="1704">
        <f t="shared" si="174"/>
        <v>44078</v>
      </c>
      <c r="L328" s="1704">
        <f t="shared" si="174"/>
        <v>44127</v>
      </c>
      <c r="M328" s="1704">
        <f t="shared" si="174"/>
        <v>44256</v>
      </c>
      <c r="N328" s="1704">
        <f t="shared" si="174"/>
        <v>44284</v>
      </c>
      <c r="O328" s="1704">
        <f t="shared" si="174"/>
        <v>44284</v>
      </c>
      <c r="P328" s="1704">
        <f t="shared" si="174"/>
        <v>44368</v>
      </c>
      <c r="Q328" s="1704">
        <f t="shared" si="174"/>
        <v>44398</v>
      </c>
      <c r="R328" s="1704">
        <f t="shared" si="174"/>
        <v>44398</v>
      </c>
      <c r="S328" s="1704">
        <f t="shared" si="175"/>
        <v>44397</v>
      </c>
      <c r="T328" s="1704">
        <f t="shared" si="175"/>
        <v>44397</v>
      </c>
      <c r="U328" s="1704">
        <f t="shared" si="175"/>
        <v>44418</v>
      </c>
      <c r="V328" s="1704">
        <f t="shared" si="175"/>
        <v>44425</v>
      </c>
      <c r="W328" s="1704">
        <f t="shared" si="175"/>
        <v>44428</v>
      </c>
      <c r="X328" s="1704">
        <f t="shared" si="175"/>
        <v>44433</v>
      </c>
      <c r="Y328" s="1704">
        <f t="shared" si="175"/>
        <v>44458</v>
      </c>
      <c r="Z328" s="1704">
        <f t="shared" si="175"/>
        <v>44478</v>
      </c>
      <c r="AA328" s="1704">
        <f t="shared" si="175"/>
        <v>44505</v>
      </c>
      <c r="AB328" s="1704">
        <f t="shared" si="175"/>
        <v>44510</v>
      </c>
      <c r="AC328" s="1704">
        <f t="shared" si="176"/>
        <v>44524</v>
      </c>
      <c r="AD328" s="1704">
        <f t="shared" si="176"/>
        <v>44545</v>
      </c>
      <c r="AE328" s="1704">
        <f t="shared" si="176"/>
        <v>44552</v>
      </c>
      <c r="AF328" s="1704">
        <f t="shared" si="176"/>
        <v>44557</v>
      </c>
      <c r="AG328" s="1704">
        <f t="shared" si="176"/>
        <v>44560</v>
      </c>
      <c r="AH328" s="1704">
        <f t="shared" si="176"/>
        <v>44585</v>
      </c>
      <c r="AI328" s="1704">
        <f t="shared" si="176"/>
        <v>44605</v>
      </c>
      <c r="AJ328" s="1704">
        <f t="shared" si="176"/>
        <v>44605</v>
      </c>
      <c r="AK328" s="1704">
        <f t="shared" si="176"/>
        <v>44615</v>
      </c>
      <c r="AL328" s="1704">
        <f t="shared" si="176"/>
        <v>44631</v>
      </c>
      <c r="AM328" s="1704">
        <f t="shared" si="176"/>
        <v>44635</v>
      </c>
      <c r="AN328" s="1704">
        <f t="shared" si="176"/>
        <v>44636</v>
      </c>
      <c r="AO328" s="1497">
        <f t="shared" si="169"/>
        <v>44450</v>
      </c>
      <c r="AP328" s="1444">
        <v>12837</v>
      </c>
      <c r="AQ328" s="1443">
        <v>44911</v>
      </c>
      <c r="AR328" s="1424">
        <f>VLOOKUP(AP328,Schedule!$B$2:$F$14923,5,0)</f>
        <v>44836</v>
      </c>
      <c r="AS328" s="1424">
        <f t="shared" si="173"/>
        <v>45201</v>
      </c>
      <c r="AZ328" s="1739"/>
    </row>
    <row r="329" spans="1:52" s="1382" customFormat="1" ht="51.95" customHeight="1" thickBot="1">
      <c r="A329" s="1781"/>
      <c r="B329" s="1489">
        <f t="shared" si="166"/>
        <v>31</v>
      </c>
      <c r="C329" s="1490" t="str">
        <f t="shared" si="167"/>
        <v>У_С</v>
      </c>
      <c r="D329" s="1561" t="str">
        <f t="shared" si="177"/>
        <v>31У_С</v>
      </c>
      <c r="E329" s="1606" t="s">
        <v>216</v>
      </c>
      <c r="F329" s="1575" t="s">
        <v>116</v>
      </c>
      <c r="G329" s="1564"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29" s="1600" t="s">
        <v>709</v>
      </c>
      <c r="I329" s="1718" t="str">
        <f t="shared" si="174"/>
        <v>2-х этапный ЗЗП, с ПС</v>
      </c>
      <c r="J329" s="1704">
        <f t="shared" si="174"/>
        <v>44051</v>
      </c>
      <c r="K329" s="1704">
        <f t="shared" si="174"/>
        <v>44078</v>
      </c>
      <c r="L329" s="1704">
        <f t="shared" si="174"/>
        <v>44127</v>
      </c>
      <c r="M329" s="1704">
        <f t="shared" si="174"/>
        <v>44256</v>
      </c>
      <c r="N329" s="1704">
        <f t="shared" si="174"/>
        <v>44284</v>
      </c>
      <c r="O329" s="1704">
        <f t="shared" si="174"/>
        <v>44284</v>
      </c>
      <c r="P329" s="1704">
        <f t="shared" si="174"/>
        <v>44368</v>
      </c>
      <c r="Q329" s="1704">
        <f t="shared" si="174"/>
        <v>44398</v>
      </c>
      <c r="R329" s="1704">
        <f t="shared" si="174"/>
        <v>44398</v>
      </c>
      <c r="S329" s="1704">
        <f t="shared" si="175"/>
        <v>44397</v>
      </c>
      <c r="T329" s="1704">
        <f t="shared" si="175"/>
        <v>44397</v>
      </c>
      <c r="U329" s="1704">
        <f t="shared" si="175"/>
        <v>44418</v>
      </c>
      <c r="V329" s="1704">
        <f t="shared" si="175"/>
        <v>44425</v>
      </c>
      <c r="W329" s="1704">
        <f t="shared" si="175"/>
        <v>44428</v>
      </c>
      <c r="X329" s="1704">
        <f t="shared" si="175"/>
        <v>44433</v>
      </c>
      <c r="Y329" s="1704">
        <f t="shared" si="175"/>
        <v>44458</v>
      </c>
      <c r="Z329" s="1704">
        <f t="shared" si="175"/>
        <v>44478</v>
      </c>
      <c r="AA329" s="1704">
        <f t="shared" si="175"/>
        <v>44505</v>
      </c>
      <c r="AB329" s="1704">
        <f t="shared" si="175"/>
        <v>44510</v>
      </c>
      <c r="AC329" s="1704">
        <f t="shared" si="176"/>
        <v>44524</v>
      </c>
      <c r="AD329" s="1704">
        <f t="shared" si="176"/>
        <v>44545</v>
      </c>
      <c r="AE329" s="1704">
        <f t="shared" si="176"/>
        <v>44552</v>
      </c>
      <c r="AF329" s="1704">
        <f t="shared" si="176"/>
        <v>44557</v>
      </c>
      <c r="AG329" s="1704">
        <f t="shared" si="176"/>
        <v>44560</v>
      </c>
      <c r="AH329" s="1704">
        <f t="shared" si="176"/>
        <v>44585</v>
      </c>
      <c r="AI329" s="1704">
        <f t="shared" si="176"/>
        <v>44605</v>
      </c>
      <c r="AJ329" s="1704">
        <f t="shared" si="176"/>
        <v>44605</v>
      </c>
      <c r="AK329" s="1704">
        <f t="shared" si="176"/>
        <v>44615</v>
      </c>
      <c r="AL329" s="1704">
        <f t="shared" si="176"/>
        <v>44631</v>
      </c>
      <c r="AM329" s="1704">
        <f t="shared" si="176"/>
        <v>44635</v>
      </c>
      <c r="AN329" s="1704">
        <f t="shared" si="176"/>
        <v>44636</v>
      </c>
      <c r="AO329" s="1497">
        <f t="shared" si="169"/>
        <v>44450</v>
      </c>
      <c r="AP329" s="1444">
        <v>30380</v>
      </c>
      <c r="AQ329" s="1443">
        <v>45203</v>
      </c>
      <c r="AR329" s="1424">
        <f>VLOOKUP(AP329,Schedule!$B$2:$F$14923,5,0)</f>
        <v>45203</v>
      </c>
      <c r="AS329" s="1424">
        <f t="shared" si="173"/>
        <v>45568</v>
      </c>
      <c r="AZ329" s="1739"/>
    </row>
    <row r="330" spans="1:52" s="1382" customFormat="1" ht="51.95" customHeight="1" thickBot="1">
      <c r="A330" s="1781"/>
      <c r="B330" s="1489">
        <f t="shared" si="166"/>
        <v>31</v>
      </c>
      <c r="C330" s="1490" t="str">
        <f t="shared" si="167"/>
        <v>У_С</v>
      </c>
      <c r="D330" s="1561" t="str">
        <f t="shared" si="177"/>
        <v>31У_С</v>
      </c>
      <c r="E330" s="1606" t="s">
        <v>710</v>
      </c>
      <c r="F330" s="1575" t="s">
        <v>116</v>
      </c>
      <c r="G330" s="1564"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30" s="1600" t="s">
        <v>711</v>
      </c>
      <c r="I330" s="1718" t="str">
        <f t="shared" si="174"/>
        <v>2-х этапный ЗЗП, с ПС</v>
      </c>
      <c r="J330" s="1704">
        <f t="shared" si="174"/>
        <v>44051</v>
      </c>
      <c r="K330" s="1704">
        <f t="shared" si="174"/>
        <v>44078</v>
      </c>
      <c r="L330" s="1704">
        <f t="shared" si="174"/>
        <v>44127</v>
      </c>
      <c r="M330" s="1704">
        <f t="shared" si="174"/>
        <v>44256</v>
      </c>
      <c r="N330" s="1704">
        <f t="shared" si="174"/>
        <v>44284</v>
      </c>
      <c r="O330" s="1704">
        <f t="shared" si="174"/>
        <v>44284</v>
      </c>
      <c r="P330" s="1704">
        <f t="shared" si="174"/>
        <v>44368</v>
      </c>
      <c r="Q330" s="1704">
        <f t="shared" si="174"/>
        <v>44398</v>
      </c>
      <c r="R330" s="1704">
        <f t="shared" si="174"/>
        <v>44398</v>
      </c>
      <c r="S330" s="1704">
        <f t="shared" si="175"/>
        <v>44397</v>
      </c>
      <c r="T330" s="1704">
        <f t="shared" si="175"/>
        <v>44397</v>
      </c>
      <c r="U330" s="1704">
        <f t="shared" si="175"/>
        <v>44418</v>
      </c>
      <c r="V330" s="1704">
        <f t="shared" si="175"/>
        <v>44425</v>
      </c>
      <c r="W330" s="1704">
        <f t="shared" si="175"/>
        <v>44428</v>
      </c>
      <c r="X330" s="1704">
        <f t="shared" si="175"/>
        <v>44433</v>
      </c>
      <c r="Y330" s="1704">
        <f t="shared" si="175"/>
        <v>44458</v>
      </c>
      <c r="Z330" s="1704">
        <f t="shared" si="175"/>
        <v>44478</v>
      </c>
      <c r="AA330" s="1704">
        <f t="shared" si="175"/>
        <v>44505</v>
      </c>
      <c r="AB330" s="1704">
        <f t="shared" si="175"/>
        <v>44510</v>
      </c>
      <c r="AC330" s="1704">
        <f t="shared" si="176"/>
        <v>44524</v>
      </c>
      <c r="AD330" s="1704">
        <f t="shared" si="176"/>
        <v>44545</v>
      </c>
      <c r="AE330" s="1704">
        <f t="shared" si="176"/>
        <v>44552</v>
      </c>
      <c r="AF330" s="1704">
        <f t="shared" si="176"/>
        <v>44557</v>
      </c>
      <c r="AG330" s="1704">
        <f t="shared" si="176"/>
        <v>44560</v>
      </c>
      <c r="AH330" s="1704">
        <f t="shared" si="176"/>
        <v>44585</v>
      </c>
      <c r="AI330" s="1704">
        <f t="shared" si="176"/>
        <v>44605</v>
      </c>
      <c r="AJ330" s="1704">
        <f t="shared" si="176"/>
        <v>44605</v>
      </c>
      <c r="AK330" s="1704">
        <f t="shared" si="176"/>
        <v>44615</v>
      </c>
      <c r="AL330" s="1704">
        <f t="shared" si="176"/>
        <v>44631</v>
      </c>
      <c r="AM330" s="1704">
        <f t="shared" si="176"/>
        <v>44635</v>
      </c>
      <c r="AN330" s="1704">
        <f t="shared" si="176"/>
        <v>44636</v>
      </c>
      <c r="AO330" s="1497">
        <f t="shared" si="169"/>
        <v>44450</v>
      </c>
      <c r="AP330" s="1444">
        <v>13728</v>
      </c>
      <c r="AQ330" s="1443">
        <v>44851</v>
      </c>
      <c r="AR330" s="1424">
        <f>VLOOKUP(AP330,Schedule!$B$2:$F$14923,5,0)</f>
        <v>44836</v>
      </c>
      <c r="AS330" s="1424">
        <f t="shared" si="173"/>
        <v>45201</v>
      </c>
      <c r="AZ330" s="1739"/>
    </row>
    <row r="331" spans="1:52" s="1382" customFormat="1" ht="51.95" customHeight="1" thickBot="1">
      <c r="A331" s="1781"/>
      <c r="B331" s="1494">
        <f t="shared" si="166"/>
        <v>31</v>
      </c>
      <c r="C331" s="1495" t="str">
        <f t="shared" si="167"/>
        <v>У_С</v>
      </c>
      <c r="D331" s="1566" t="str">
        <f t="shared" si="177"/>
        <v>31У_С</v>
      </c>
      <c r="E331" s="1606" t="s">
        <v>712</v>
      </c>
      <c r="F331" s="1578" t="s">
        <v>116</v>
      </c>
      <c r="G331" s="1569" t="str">
        <f t="shared" si="168"/>
        <v>Выполнение работ по Антикоррозийной защите строительных контрукций зоны контролируемого доступа по объектам 20UKC,30UKC,20UKH,30UKH, зоны свободного доступа 20UKC, 30UKC, 20UBA, антикоррозийная защита трубопроводов и воздуховодов объектов: 20UJA, 30UJA, 20UJG, 30UJG, 20UKC, 30UKC, 20UBA, 30UBA, 21UBN, 22UBN, 23UBN, 24UBN, 31UBN, 32UBN, 33UBN, 34UBN, 21UEJ, 22UEJ, 23UEJ, 24UEJ, 31UEJ, 32UEJ, 33UEJ, 34UEJ, 25UBN, 35UBN, 25UEJ, 35UEJ, 21UKZ, 22UKZ, 23UKZ, 24UKZ, 31UKZ, 32UKZ, 33UKZ, 34UKZ ,антикоррозийная работа и тепловая иоляция в зданиях: 20UJA, 30UJA, 20UKC, 30UKC, 20UKH, 30UKH, 20UBA, 30UBA, 21UBN, 22UBN, 23UBN, 24UBN, 31UBN, 32UBN, 33UBN, 34UBN, 25UBN, 35UBN, 21UEJ, 22UEJ, 23UEJ, 24UEJ, 31UEJ, 32UEJ, 33UEJ, 34UEJ, 25UEJ, 35UEJ, 21UKZ, 22UKZ, 23UKZ, 24UKZ, 31UKZ, 32UKZ, 33UKZ, 34UKZ, 30UBA, 20UMA, 30UMA, 20UMV,  30UMV, 20UMX, 30UMX, 20UGB, 30UGB, 20ULD, 30ULD</v>
      </c>
      <c r="H331" s="1600" t="s">
        <v>713</v>
      </c>
      <c r="I331" s="1719" t="str">
        <f t="shared" si="174"/>
        <v>2-х этапный ЗЗП, с ПС</v>
      </c>
      <c r="J331" s="1704">
        <f t="shared" si="174"/>
        <v>44051</v>
      </c>
      <c r="K331" s="1704">
        <f t="shared" si="174"/>
        <v>44078</v>
      </c>
      <c r="L331" s="1704">
        <f t="shared" si="174"/>
        <v>44127</v>
      </c>
      <c r="M331" s="1704">
        <f t="shared" si="174"/>
        <v>44256</v>
      </c>
      <c r="N331" s="1704">
        <f t="shared" si="174"/>
        <v>44284</v>
      </c>
      <c r="O331" s="1704">
        <f t="shared" si="174"/>
        <v>44284</v>
      </c>
      <c r="P331" s="1704">
        <f t="shared" si="174"/>
        <v>44368</v>
      </c>
      <c r="Q331" s="1704">
        <f t="shared" si="174"/>
        <v>44398</v>
      </c>
      <c r="R331" s="1704">
        <f t="shared" si="174"/>
        <v>44398</v>
      </c>
      <c r="S331" s="1704">
        <f t="shared" si="175"/>
        <v>44397</v>
      </c>
      <c r="T331" s="1704">
        <f t="shared" si="175"/>
        <v>44397</v>
      </c>
      <c r="U331" s="1704">
        <f t="shared" si="175"/>
        <v>44418</v>
      </c>
      <c r="V331" s="1704">
        <f t="shared" si="175"/>
        <v>44425</v>
      </c>
      <c r="W331" s="1704">
        <f t="shared" si="175"/>
        <v>44428</v>
      </c>
      <c r="X331" s="1704">
        <f t="shared" si="175"/>
        <v>44433</v>
      </c>
      <c r="Y331" s="1704">
        <f t="shared" si="175"/>
        <v>44458</v>
      </c>
      <c r="Z331" s="1704">
        <f t="shared" si="175"/>
        <v>44478</v>
      </c>
      <c r="AA331" s="1704">
        <f t="shared" si="175"/>
        <v>44505</v>
      </c>
      <c r="AB331" s="1704">
        <f t="shared" si="175"/>
        <v>44510</v>
      </c>
      <c r="AC331" s="1704">
        <f t="shared" si="176"/>
        <v>44524</v>
      </c>
      <c r="AD331" s="1704">
        <f t="shared" si="176"/>
        <v>44545</v>
      </c>
      <c r="AE331" s="1704">
        <f t="shared" si="176"/>
        <v>44552</v>
      </c>
      <c r="AF331" s="1704">
        <f t="shared" si="176"/>
        <v>44557</v>
      </c>
      <c r="AG331" s="1704">
        <f t="shared" si="176"/>
        <v>44560</v>
      </c>
      <c r="AH331" s="1704">
        <f t="shared" si="176"/>
        <v>44585</v>
      </c>
      <c r="AI331" s="1704">
        <f t="shared" si="176"/>
        <v>44605</v>
      </c>
      <c r="AJ331" s="1704">
        <f t="shared" si="176"/>
        <v>44605</v>
      </c>
      <c r="AK331" s="1704">
        <f t="shared" si="176"/>
        <v>44615</v>
      </c>
      <c r="AL331" s="1704">
        <f t="shared" si="176"/>
        <v>44631</v>
      </c>
      <c r="AM331" s="1704">
        <f t="shared" si="176"/>
        <v>44635</v>
      </c>
      <c r="AN331" s="1704">
        <f t="shared" si="176"/>
        <v>44636</v>
      </c>
      <c r="AO331" s="1497">
        <f t="shared" si="169"/>
        <v>44450</v>
      </c>
      <c r="AP331" s="1445">
        <v>31306</v>
      </c>
      <c r="AQ331" s="1447">
        <v>45383</v>
      </c>
      <c r="AR331" s="1424">
        <f>VLOOKUP(AP331,Schedule!$B$2:$F$14923,5,0)</f>
        <v>45383</v>
      </c>
      <c r="AS331" s="1424">
        <f t="shared" si="173"/>
        <v>45748</v>
      </c>
      <c r="AZ331" s="1739"/>
    </row>
    <row r="332" spans="1:52" s="1382" customFormat="1" ht="103.5" customHeight="1" thickBot="1">
      <c r="A332" s="1784">
        <f>A242+1</f>
        <v>20</v>
      </c>
      <c r="B332" s="1367">
        <f>B242+1</f>
        <v>32</v>
      </c>
      <c r="C332" s="1368" t="s">
        <v>114</v>
      </c>
      <c r="D332" s="1580" t="str">
        <f t="shared" si="177"/>
        <v>32У_С</v>
      </c>
      <c r="E332" s="1557" t="s">
        <v>696</v>
      </c>
      <c r="F332" s="1607" t="s">
        <v>116</v>
      </c>
      <c r="G332" s="1608" t="str">
        <f>CONCATENATE("Выполнение работ по Огнезащите объектов ",,E332,",",,E333,",",E334,",",E335,",",E336,",",E337,",",E338,",",E339,",",E340,",",E341,",",E342,",",E343,",",E344,",",E345,",",E346,",",E347,",",E348,",",E349,",",E350,",",E351,",",E352,",",E353)</f>
        <v>Выполнение работ по Огнезащите объектов 20UMA,30UMA,20UMX,30UMX,01UPZ,00USY,00UAB,00UST,00UYB,00UKU,00UYD,20UAZ,30UAZ,01UAX,20UJA,30UJA,00UGD,00UTF,01USK,02USK,00USK,00UPK</v>
      </c>
      <c r="H332" s="1609" t="str">
        <f>CONCATENATE("Огнезащита в здание турбины ", ,"",E332,)</f>
        <v>Огнезащита в здание турбины 20UMA</v>
      </c>
      <c r="I332" s="1376" t="s">
        <v>118</v>
      </c>
      <c r="J332" s="1369">
        <f>IFERROR(VLOOKUP(D332,'ИСХОДНИК-даты-2х'!$D$10:$AI$105,2,0),"-")</f>
        <v>44018</v>
      </c>
      <c r="K332" s="1369">
        <f>IFERROR(VLOOKUP(D332,'ИСХОДНИК-даты-2х'!$D$10:$AI$105,3,0),"-")</f>
        <v>44046</v>
      </c>
      <c r="L332" s="1369">
        <f>IFERROR(VLOOKUP(D332,'ИСХОДНИК-даты-2х'!$D$10:$AI$105,4,0),"-")</f>
        <v>44095</v>
      </c>
      <c r="M332" s="1369">
        <f>IFERROR(VLOOKUP(D332,'ИСХОДНИК-даты-2х'!$D$10:$AI$105,5,0),"-")</f>
        <v>44180</v>
      </c>
      <c r="N332" s="1369">
        <f>IFERROR(VLOOKUP(D332,'ИСХОДНИК-даты-2х'!$D$10:$AI$105,6,0),"-")</f>
        <v>44208</v>
      </c>
      <c r="O332" s="1369">
        <f>IFERROR(VLOOKUP(D332,'ИСХОДНИК-даты-2х'!$D$10:$AI$105,7,0),"-")</f>
        <v>44208</v>
      </c>
      <c r="P332" s="1369">
        <f>IFERROR(VLOOKUP(D332,'ИСХОДНИК-даты-2х'!$D$10:$AI$105,8,0),"-")</f>
        <v>44292</v>
      </c>
      <c r="Q332" s="1369">
        <f>IFERROR(VLOOKUP(D332,'ИСХОДНИК-даты-2х'!$D$10:$AI$105,9,0),"-")</f>
        <v>44322</v>
      </c>
      <c r="R332" s="1369">
        <f>IFERROR(VLOOKUP(D332,'ИСХОДНИК-даты-2х'!$D$10:$AI$105,10,0),"-")</f>
        <v>44322</v>
      </c>
      <c r="S332" s="1369">
        <f>IFERROR(VLOOKUP(D332,'ИСХОДНИК-даты-2х'!$D$10:$AI$105,11,0),"-")</f>
        <v>44321</v>
      </c>
      <c r="T332" s="1369">
        <f>IFERROR(VLOOKUP(D332,'ИСХОДНИК-даты-2х'!$D$10:$AI$105,12,0),"-")</f>
        <v>44321</v>
      </c>
      <c r="U332" s="1369">
        <f>IFERROR(VLOOKUP(D332,'ИСХОДНИК-даты-2х'!$D$10:$AI$105,13,0),"-")</f>
        <v>44342</v>
      </c>
      <c r="V332" s="1369">
        <f>IFERROR(VLOOKUP(D332,'ИСХОДНИК-даты-2х'!$D$10:$AI$105,14,0),"-")</f>
        <v>44349</v>
      </c>
      <c r="W332" s="1369">
        <f>IFERROR(VLOOKUP(D332,'ИСХОДНИК-даты-2х'!$D$10:$AI$105,15,0),"-")</f>
        <v>44354</v>
      </c>
      <c r="X332" s="1369">
        <f>IFERROR(VLOOKUP(D332,'ИСХОДНИК-даты-2х'!$D$10:$AI$105,16,0),"-")</f>
        <v>44357</v>
      </c>
      <c r="Y332" s="1369">
        <f>IFERROR(VLOOKUP(D332,'ИСХОДНИК-даты-2х'!$D$10:$AI$105,17,0),"-")</f>
        <v>44382</v>
      </c>
      <c r="Z332" s="1369">
        <f>IFERROR(VLOOKUP(D332,'ИСХОДНИК-даты-2х'!$D$10:$AI$105,18,0),"-")</f>
        <v>44402</v>
      </c>
      <c r="AA332" s="1369">
        <f>IFERROR(VLOOKUP(D332,'ИСХОДНИК-даты-2х'!$D$10:$AI$105,19,0),"-")</f>
        <v>44428</v>
      </c>
      <c r="AB332" s="1369">
        <f>IFERROR(VLOOKUP(D332,'ИСХОДНИК-даты-2х'!$D$10:$AI$105,20,0),"-")</f>
        <v>44433</v>
      </c>
      <c r="AC332" s="1369">
        <f>IFERROR(VLOOKUP(D332,'ИСХОДНИК-даты-2х'!$D$10:$AI$105,21,0),"-")</f>
        <v>44447</v>
      </c>
      <c r="AD332" s="1369">
        <f>IFERROR(VLOOKUP(D332,'ИСХОДНИК-даты-2х'!$D$10:$AI$105,22,0),"-")</f>
        <v>44468</v>
      </c>
      <c r="AE332" s="1369">
        <f>IFERROR(VLOOKUP(D332,'ИСХОДНИК-даты-2х'!$D$10:$AI$105,23,0),"-")</f>
        <v>44475</v>
      </c>
      <c r="AF332" s="1369">
        <f>IFERROR(VLOOKUP(D332,'ИСХОДНИК-даты-2х'!$D$10:$AI$105,24,0),"-")</f>
        <v>44480</v>
      </c>
      <c r="AG332" s="1369">
        <f>IFERROR(VLOOKUP(D332,'ИСХОДНИК-даты-2х'!$D$10:$AI$105,25,0),"-")</f>
        <v>44483</v>
      </c>
      <c r="AH332" s="1340">
        <f>IFERROR(VLOOKUP(D332,'ИСХОДНИК-даты-2х'!$D$10:$AI$105,26,0),"-")</f>
        <v>44508</v>
      </c>
      <c r="AI332" s="1340">
        <f>IFERROR(VLOOKUP(D332,'ИСХОДНИК-даты-2х'!$D$10:$AI$105,27,0),"-")</f>
        <v>44528</v>
      </c>
      <c r="AJ332" s="1340">
        <f>IFERROR(VLOOKUP(D332,'ИСХОДНИК-даты-2х'!$D$10:$AI$105,28,0),"-")</f>
        <v>44528</v>
      </c>
      <c r="AK332" s="1370">
        <f>IFERROR(VLOOKUP(D332,'ИСХОДНИК-даты-2х'!$D$10:$AI$105,29,0),"-")</f>
        <v>44538</v>
      </c>
      <c r="AL332" s="1370">
        <f>IFERROR(VLOOKUP(D332,'ИСХОДНИК-даты-2х'!$D$10:$AI$105,30,0),"-")</f>
        <v>44554</v>
      </c>
      <c r="AM332" s="1371">
        <f>IFERROR(VLOOKUP(D332,'ИСХОДНИК-даты-2х'!$D$10:$AI$105,31,0),"-")</f>
        <v>44558</v>
      </c>
      <c r="AN332" s="1372">
        <v>44588</v>
      </c>
      <c r="AO332" s="1517">
        <v>44420</v>
      </c>
      <c r="AP332" s="1518"/>
      <c r="AQ332" s="1519"/>
      <c r="AR332" s="1424"/>
      <c r="AS332" s="1424"/>
      <c r="AT332" s="1425"/>
      <c r="AU332" s="1426">
        <f>AM332+30</f>
        <v>44588</v>
      </c>
      <c r="AV332" s="1732"/>
      <c r="AW332" s="1383" t="s">
        <v>119</v>
      </c>
      <c r="AX332" s="1383">
        <v>44588</v>
      </c>
      <c r="AY332" s="1384" t="s">
        <v>120</v>
      </c>
      <c r="AZ332" s="1739">
        <f>AN332-AM332</f>
        <v>30</v>
      </c>
    </row>
    <row r="333" spans="1:52" s="1382" customFormat="1" ht="39" customHeight="1" thickBot="1">
      <c r="A333" s="1784"/>
      <c r="B333" s="1489">
        <f t="shared" ref="B333:C353" si="178">B$332</f>
        <v>32</v>
      </c>
      <c r="C333" s="1520" t="str">
        <f t="shared" si="178"/>
        <v>У_С</v>
      </c>
      <c r="D333" s="1581" t="str">
        <f t="shared" si="177"/>
        <v>32У_С</v>
      </c>
      <c r="E333" s="1562" t="s">
        <v>698</v>
      </c>
      <c r="F333" s="1610" t="s">
        <v>116</v>
      </c>
      <c r="G333" s="1611" t="str">
        <f t="shared" ref="G333:G353" si="179">$G$332</f>
        <v>Выполнение работ по Огнезащите объектов 20UMA,30UMA,20UMX,30UMX,01UPZ,00USY,00UAB,00UST,00UYB,00UKU,00UYD,20UAZ,30UAZ,01UAX,20UJA,30UJA,00UGD,00UTF,01USK,02USK,00USK,00UPK</v>
      </c>
      <c r="H333" s="1612" t="str">
        <f>CONCATENATE("Огнезащита в здание турбины ", ,"",E333,)</f>
        <v>Огнезащита в здание турбины 30UMA</v>
      </c>
      <c r="I333" s="1356"/>
      <c r="J333" s="1705">
        <f t="shared" ref="J333:S342" si="180">J$332</f>
        <v>44018</v>
      </c>
      <c r="K333" s="1705">
        <f t="shared" si="180"/>
        <v>44046</v>
      </c>
      <c r="L333" s="1705">
        <f t="shared" si="180"/>
        <v>44095</v>
      </c>
      <c r="M333" s="1705">
        <f t="shared" si="180"/>
        <v>44180</v>
      </c>
      <c r="N333" s="1705">
        <f t="shared" si="180"/>
        <v>44208</v>
      </c>
      <c r="O333" s="1705">
        <f t="shared" si="180"/>
        <v>44208</v>
      </c>
      <c r="P333" s="1705">
        <f t="shared" si="180"/>
        <v>44292</v>
      </c>
      <c r="Q333" s="1705">
        <f t="shared" si="180"/>
        <v>44322</v>
      </c>
      <c r="R333" s="1705">
        <f t="shared" si="180"/>
        <v>44322</v>
      </c>
      <c r="S333" s="1705">
        <f t="shared" si="180"/>
        <v>44321</v>
      </c>
      <c r="T333" s="1705">
        <f t="shared" ref="T333:AC342" si="181">T$332</f>
        <v>44321</v>
      </c>
      <c r="U333" s="1705">
        <f t="shared" si="181"/>
        <v>44342</v>
      </c>
      <c r="V333" s="1705">
        <f t="shared" si="181"/>
        <v>44349</v>
      </c>
      <c r="W333" s="1705">
        <f t="shared" si="181"/>
        <v>44354</v>
      </c>
      <c r="X333" s="1705">
        <f t="shared" si="181"/>
        <v>44357</v>
      </c>
      <c r="Y333" s="1705">
        <f t="shared" si="181"/>
        <v>44382</v>
      </c>
      <c r="Z333" s="1705">
        <f t="shared" si="181"/>
        <v>44402</v>
      </c>
      <c r="AA333" s="1705">
        <f t="shared" si="181"/>
        <v>44428</v>
      </c>
      <c r="AB333" s="1705">
        <f t="shared" si="181"/>
        <v>44433</v>
      </c>
      <c r="AC333" s="1705">
        <f t="shared" si="181"/>
        <v>44447</v>
      </c>
      <c r="AD333" s="1705">
        <f t="shared" ref="AD333:AN342" si="182">AD$332</f>
        <v>44468</v>
      </c>
      <c r="AE333" s="1705">
        <f t="shared" si="182"/>
        <v>44475</v>
      </c>
      <c r="AF333" s="1705">
        <f t="shared" si="182"/>
        <v>44480</v>
      </c>
      <c r="AG333" s="1705">
        <f t="shared" si="182"/>
        <v>44483</v>
      </c>
      <c r="AH333" s="1705">
        <f t="shared" si="182"/>
        <v>44508</v>
      </c>
      <c r="AI333" s="1705">
        <f t="shared" si="182"/>
        <v>44528</v>
      </c>
      <c r="AJ333" s="1705">
        <f t="shared" si="182"/>
        <v>44528</v>
      </c>
      <c r="AK333" s="1705">
        <f t="shared" si="182"/>
        <v>44538</v>
      </c>
      <c r="AL333" s="1705">
        <f t="shared" si="182"/>
        <v>44554</v>
      </c>
      <c r="AM333" s="1705">
        <f t="shared" si="182"/>
        <v>44558</v>
      </c>
      <c r="AN333" s="1705">
        <f t="shared" si="182"/>
        <v>44588</v>
      </c>
      <c r="AO333" s="1517"/>
      <c r="AP333" s="1518"/>
      <c r="AQ333" s="1519"/>
      <c r="AR333" s="1424"/>
      <c r="AS333" s="1424"/>
      <c r="AZ333" s="1739"/>
    </row>
    <row r="334" spans="1:52" s="1382" customFormat="1" ht="39" customHeight="1" thickBot="1">
      <c r="A334" s="1784"/>
      <c r="B334" s="1489">
        <f t="shared" si="178"/>
        <v>32</v>
      </c>
      <c r="C334" s="1520" t="str">
        <f t="shared" si="178"/>
        <v>У_С</v>
      </c>
      <c r="D334" s="1581" t="str">
        <f t="shared" si="177"/>
        <v>32У_С</v>
      </c>
      <c r="E334" s="1562" t="s">
        <v>704</v>
      </c>
      <c r="F334" s="1610" t="s">
        <v>116</v>
      </c>
      <c r="G334" s="1611" t="str">
        <f t="shared" si="179"/>
        <v>Выполнение работ по Огнезащите объектов 20UMA,30UMA,20UMX,30UMX,01UPZ,00USY,00UAB,00UST,00UYB,00UKU,00UYD,20UAZ,30UAZ,01UAX,20UJA,30UJA,00UGD,00UTF,01USK,02USK,00USK,00UPK</v>
      </c>
      <c r="H334" s="1612" t="str">
        <f>CONCATENATE("Огнезащита в здание блочной обессоливающей установки ", ,"",E334,)</f>
        <v>Огнезащита в здание блочной обессоливающей установки 20UMX</v>
      </c>
      <c r="I334" s="1356"/>
      <c r="J334" s="1705">
        <f t="shared" si="180"/>
        <v>44018</v>
      </c>
      <c r="K334" s="1705">
        <f t="shared" si="180"/>
        <v>44046</v>
      </c>
      <c r="L334" s="1705">
        <f t="shared" si="180"/>
        <v>44095</v>
      </c>
      <c r="M334" s="1705">
        <f t="shared" si="180"/>
        <v>44180</v>
      </c>
      <c r="N334" s="1705">
        <f t="shared" si="180"/>
        <v>44208</v>
      </c>
      <c r="O334" s="1705">
        <f t="shared" si="180"/>
        <v>44208</v>
      </c>
      <c r="P334" s="1705">
        <f t="shared" si="180"/>
        <v>44292</v>
      </c>
      <c r="Q334" s="1705">
        <f t="shared" si="180"/>
        <v>44322</v>
      </c>
      <c r="R334" s="1705">
        <f t="shared" si="180"/>
        <v>44322</v>
      </c>
      <c r="S334" s="1705">
        <f t="shared" si="180"/>
        <v>44321</v>
      </c>
      <c r="T334" s="1705">
        <f t="shared" si="181"/>
        <v>44321</v>
      </c>
      <c r="U334" s="1705">
        <f t="shared" si="181"/>
        <v>44342</v>
      </c>
      <c r="V334" s="1705">
        <f t="shared" si="181"/>
        <v>44349</v>
      </c>
      <c r="W334" s="1705">
        <f t="shared" si="181"/>
        <v>44354</v>
      </c>
      <c r="X334" s="1705">
        <f t="shared" si="181"/>
        <v>44357</v>
      </c>
      <c r="Y334" s="1705">
        <f t="shared" si="181"/>
        <v>44382</v>
      </c>
      <c r="Z334" s="1705">
        <f t="shared" si="181"/>
        <v>44402</v>
      </c>
      <c r="AA334" s="1705">
        <f t="shared" si="181"/>
        <v>44428</v>
      </c>
      <c r="AB334" s="1705">
        <f t="shared" si="181"/>
        <v>44433</v>
      </c>
      <c r="AC334" s="1705">
        <f t="shared" si="181"/>
        <v>44447</v>
      </c>
      <c r="AD334" s="1705">
        <f t="shared" si="182"/>
        <v>44468</v>
      </c>
      <c r="AE334" s="1705">
        <f t="shared" si="182"/>
        <v>44475</v>
      </c>
      <c r="AF334" s="1705">
        <f t="shared" si="182"/>
        <v>44480</v>
      </c>
      <c r="AG334" s="1705">
        <f t="shared" si="182"/>
        <v>44483</v>
      </c>
      <c r="AH334" s="1705">
        <f t="shared" si="182"/>
        <v>44508</v>
      </c>
      <c r="AI334" s="1705">
        <f t="shared" si="182"/>
        <v>44528</v>
      </c>
      <c r="AJ334" s="1705">
        <f t="shared" si="182"/>
        <v>44528</v>
      </c>
      <c r="AK334" s="1705">
        <f t="shared" si="182"/>
        <v>44538</v>
      </c>
      <c r="AL334" s="1705">
        <f t="shared" si="182"/>
        <v>44554</v>
      </c>
      <c r="AM334" s="1705">
        <f t="shared" si="182"/>
        <v>44558</v>
      </c>
      <c r="AN334" s="1705">
        <f t="shared" si="182"/>
        <v>44588</v>
      </c>
      <c r="AO334" s="1517"/>
      <c r="AP334" s="1518"/>
      <c r="AQ334" s="1519"/>
      <c r="AR334" s="1424"/>
      <c r="AS334" s="1424"/>
      <c r="AZ334" s="1739"/>
    </row>
    <row r="335" spans="1:52" s="1382" customFormat="1" ht="39" customHeight="1" thickBot="1">
      <c r="A335" s="1784"/>
      <c r="B335" s="1489">
        <f t="shared" si="178"/>
        <v>32</v>
      </c>
      <c r="C335" s="1520" t="str">
        <f t="shared" si="178"/>
        <v>У_С</v>
      </c>
      <c r="D335" s="1581" t="str">
        <f t="shared" si="177"/>
        <v>32У_С</v>
      </c>
      <c r="E335" s="1562" t="s">
        <v>706</v>
      </c>
      <c r="F335" s="1610" t="s">
        <v>116</v>
      </c>
      <c r="G335" s="1611" t="str">
        <f t="shared" si="179"/>
        <v>Выполнение работ по Огнезащите объектов 20UMA,30UMA,20UMX,30UMX,01UPZ,00USY,00UAB,00UST,00UYB,00UKU,00UYD,20UAZ,30UAZ,01UAX,20UJA,30UJA,00UGD,00UTF,01USK,02USK,00USK,00UPK</v>
      </c>
      <c r="H335" s="1612" t="str">
        <f>CONCATENATE("Огнезащита в здание блочной обессоливающей установки ", ,"",E335,)</f>
        <v>Огнезащита в здание блочной обессоливающей установки 30UMX</v>
      </c>
      <c r="I335" s="1356"/>
      <c r="J335" s="1705">
        <f t="shared" si="180"/>
        <v>44018</v>
      </c>
      <c r="K335" s="1705">
        <f t="shared" si="180"/>
        <v>44046</v>
      </c>
      <c r="L335" s="1705">
        <f t="shared" si="180"/>
        <v>44095</v>
      </c>
      <c r="M335" s="1705">
        <f t="shared" si="180"/>
        <v>44180</v>
      </c>
      <c r="N335" s="1705">
        <f t="shared" si="180"/>
        <v>44208</v>
      </c>
      <c r="O335" s="1705">
        <f t="shared" si="180"/>
        <v>44208</v>
      </c>
      <c r="P335" s="1705">
        <f t="shared" si="180"/>
        <v>44292</v>
      </c>
      <c r="Q335" s="1705">
        <f t="shared" si="180"/>
        <v>44322</v>
      </c>
      <c r="R335" s="1705">
        <f t="shared" si="180"/>
        <v>44322</v>
      </c>
      <c r="S335" s="1705">
        <f t="shared" si="180"/>
        <v>44321</v>
      </c>
      <c r="T335" s="1705">
        <f t="shared" si="181"/>
        <v>44321</v>
      </c>
      <c r="U335" s="1705">
        <f t="shared" si="181"/>
        <v>44342</v>
      </c>
      <c r="V335" s="1705">
        <f t="shared" si="181"/>
        <v>44349</v>
      </c>
      <c r="W335" s="1705">
        <f t="shared" si="181"/>
        <v>44354</v>
      </c>
      <c r="X335" s="1705">
        <f t="shared" si="181"/>
        <v>44357</v>
      </c>
      <c r="Y335" s="1705">
        <f t="shared" si="181"/>
        <v>44382</v>
      </c>
      <c r="Z335" s="1705">
        <f t="shared" si="181"/>
        <v>44402</v>
      </c>
      <c r="AA335" s="1705">
        <f t="shared" si="181"/>
        <v>44428</v>
      </c>
      <c r="AB335" s="1705">
        <f t="shared" si="181"/>
        <v>44433</v>
      </c>
      <c r="AC335" s="1705">
        <f t="shared" si="181"/>
        <v>44447</v>
      </c>
      <c r="AD335" s="1705">
        <f t="shared" si="182"/>
        <v>44468</v>
      </c>
      <c r="AE335" s="1705">
        <f t="shared" si="182"/>
        <v>44475</v>
      </c>
      <c r="AF335" s="1705">
        <f t="shared" si="182"/>
        <v>44480</v>
      </c>
      <c r="AG335" s="1705">
        <f t="shared" si="182"/>
        <v>44483</v>
      </c>
      <c r="AH335" s="1705">
        <f t="shared" si="182"/>
        <v>44508</v>
      </c>
      <c r="AI335" s="1705">
        <f t="shared" si="182"/>
        <v>44528</v>
      </c>
      <c r="AJ335" s="1705">
        <f t="shared" si="182"/>
        <v>44528</v>
      </c>
      <c r="AK335" s="1705">
        <f t="shared" si="182"/>
        <v>44538</v>
      </c>
      <c r="AL335" s="1705">
        <f t="shared" si="182"/>
        <v>44554</v>
      </c>
      <c r="AM335" s="1705">
        <f t="shared" si="182"/>
        <v>44558</v>
      </c>
      <c r="AN335" s="1705">
        <f t="shared" si="182"/>
        <v>44588</v>
      </c>
      <c r="AO335" s="1517"/>
      <c r="AP335" s="1518"/>
      <c r="AQ335" s="1519"/>
      <c r="AR335" s="1424"/>
      <c r="AS335" s="1424"/>
      <c r="AZ335" s="1739"/>
    </row>
    <row r="336" spans="1:52" s="1382" customFormat="1" ht="57.75" customHeight="1" thickBot="1">
      <c r="A336" s="1784"/>
      <c r="B336" s="1489">
        <f t="shared" si="178"/>
        <v>32</v>
      </c>
      <c r="C336" s="1520" t="str">
        <f t="shared" si="178"/>
        <v>У_С</v>
      </c>
      <c r="D336" s="1581" t="str">
        <f t="shared" si="177"/>
        <v>32У_С</v>
      </c>
      <c r="E336" s="1562" t="s">
        <v>513</v>
      </c>
      <c r="F336" s="1610" t="s">
        <v>116</v>
      </c>
      <c r="G336" s="1611" t="str">
        <f t="shared" si="179"/>
        <v>Выполнение работ по Огнезащите объектов 20UMA,30UMA,20UMX,30UMX,01UPZ,00USY,00UAB,00UST,00UYB,00UKU,00UYD,20UAZ,30UAZ,01UAX,20UJA,30UJA,00UGD,00UTF,01USK,02USK,00USK,00UPK</v>
      </c>
      <c r="H336" s="1612" t="str">
        <f>CONCATENATE("Огнезащита в кабельном туннели системы нормальной эксплуатации ", ,"",E336,)</f>
        <v>Огнезащита в кабельном туннели системы нормальной эксплуатации 01UPZ</v>
      </c>
      <c r="I336" s="1356"/>
      <c r="J336" s="1705">
        <f t="shared" si="180"/>
        <v>44018</v>
      </c>
      <c r="K336" s="1705">
        <f t="shared" si="180"/>
        <v>44046</v>
      </c>
      <c r="L336" s="1705">
        <f t="shared" si="180"/>
        <v>44095</v>
      </c>
      <c r="M336" s="1705">
        <f t="shared" si="180"/>
        <v>44180</v>
      </c>
      <c r="N336" s="1705">
        <f t="shared" si="180"/>
        <v>44208</v>
      </c>
      <c r="O336" s="1705">
        <f t="shared" si="180"/>
        <v>44208</v>
      </c>
      <c r="P336" s="1705">
        <f t="shared" si="180"/>
        <v>44292</v>
      </c>
      <c r="Q336" s="1705">
        <f t="shared" si="180"/>
        <v>44322</v>
      </c>
      <c r="R336" s="1705">
        <f t="shared" si="180"/>
        <v>44322</v>
      </c>
      <c r="S336" s="1705">
        <f t="shared" si="180"/>
        <v>44321</v>
      </c>
      <c r="T336" s="1705">
        <f t="shared" si="181"/>
        <v>44321</v>
      </c>
      <c r="U336" s="1705">
        <f t="shared" si="181"/>
        <v>44342</v>
      </c>
      <c r="V336" s="1705">
        <f t="shared" si="181"/>
        <v>44349</v>
      </c>
      <c r="W336" s="1705">
        <f t="shared" si="181"/>
        <v>44354</v>
      </c>
      <c r="X336" s="1705">
        <f t="shared" si="181"/>
        <v>44357</v>
      </c>
      <c r="Y336" s="1705">
        <f t="shared" si="181"/>
        <v>44382</v>
      </c>
      <c r="Z336" s="1705">
        <f t="shared" si="181"/>
        <v>44402</v>
      </c>
      <c r="AA336" s="1705">
        <f t="shared" si="181"/>
        <v>44428</v>
      </c>
      <c r="AB336" s="1705">
        <f t="shared" si="181"/>
        <v>44433</v>
      </c>
      <c r="AC336" s="1705">
        <f t="shared" si="181"/>
        <v>44447</v>
      </c>
      <c r="AD336" s="1705">
        <f t="shared" si="182"/>
        <v>44468</v>
      </c>
      <c r="AE336" s="1705">
        <f t="shared" si="182"/>
        <v>44475</v>
      </c>
      <c r="AF336" s="1705">
        <f t="shared" si="182"/>
        <v>44480</v>
      </c>
      <c r="AG336" s="1705">
        <f t="shared" si="182"/>
        <v>44483</v>
      </c>
      <c r="AH336" s="1705">
        <f t="shared" si="182"/>
        <v>44508</v>
      </c>
      <c r="AI336" s="1705">
        <f t="shared" si="182"/>
        <v>44528</v>
      </c>
      <c r="AJ336" s="1705">
        <f t="shared" si="182"/>
        <v>44528</v>
      </c>
      <c r="AK336" s="1705">
        <f t="shared" si="182"/>
        <v>44538</v>
      </c>
      <c r="AL336" s="1705">
        <f t="shared" si="182"/>
        <v>44554</v>
      </c>
      <c r="AM336" s="1705">
        <f t="shared" si="182"/>
        <v>44558</v>
      </c>
      <c r="AN336" s="1705">
        <f t="shared" si="182"/>
        <v>44588</v>
      </c>
      <c r="AO336" s="1517"/>
      <c r="AP336" s="1518"/>
      <c r="AQ336" s="1519"/>
      <c r="AR336" s="1424"/>
      <c r="AS336" s="1424"/>
      <c r="AZ336" s="1739"/>
    </row>
    <row r="337" spans="1:52" s="1382" customFormat="1" ht="48.75" customHeight="1" thickBot="1">
      <c r="A337" s="1784"/>
      <c r="B337" s="1489">
        <f t="shared" si="178"/>
        <v>32</v>
      </c>
      <c r="C337" s="1520" t="str">
        <f t="shared" si="178"/>
        <v>У_С</v>
      </c>
      <c r="D337" s="1581" t="str">
        <f t="shared" si="177"/>
        <v>32У_С</v>
      </c>
      <c r="E337" s="1562" t="s">
        <v>526</v>
      </c>
      <c r="F337" s="1610" t="s">
        <v>116</v>
      </c>
      <c r="G337" s="1611" t="str">
        <f t="shared" si="179"/>
        <v>Выполнение работ по Огнезащите объектов 20UMA,30UMA,20UMX,30UMX,01UPZ,00USY,00UAB,00UST,00UYB,00UKU,00UYD,20UAZ,30UAZ,01UAX,20UJA,30UJA,00UGD,00UTF,01USK,02USK,00USK,00UPK</v>
      </c>
      <c r="H337" s="1612" t="str">
        <f>CONCATENATE("Огнезащита на объекте: ",,"Эстакада технологических трубопроводов ",,"",E337,)</f>
        <v>Огнезащита на объекте: Эстакада технологических трубопроводов 00USY</v>
      </c>
      <c r="I337" s="1356"/>
      <c r="J337" s="1705">
        <f t="shared" si="180"/>
        <v>44018</v>
      </c>
      <c r="K337" s="1705">
        <f t="shared" si="180"/>
        <v>44046</v>
      </c>
      <c r="L337" s="1705">
        <f t="shared" si="180"/>
        <v>44095</v>
      </c>
      <c r="M337" s="1705">
        <f t="shared" si="180"/>
        <v>44180</v>
      </c>
      <c r="N337" s="1705">
        <f t="shared" si="180"/>
        <v>44208</v>
      </c>
      <c r="O337" s="1705">
        <f t="shared" si="180"/>
        <v>44208</v>
      </c>
      <c r="P337" s="1705">
        <f t="shared" si="180"/>
        <v>44292</v>
      </c>
      <c r="Q337" s="1705">
        <f t="shared" si="180"/>
        <v>44322</v>
      </c>
      <c r="R337" s="1705">
        <f t="shared" si="180"/>
        <v>44322</v>
      </c>
      <c r="S337" s="1705">
        <f t="shared" si="180"/>
        <v>44321</v>
      </c>
      <c r="T337" s="1705">
        <f t="shared" si="181"/>
        <v>44321</v>
      </c>
      <c r="U337" s="1705">
        <f t="shared" si="181"/>
        <v>44342</v>
      </c>
      <c r="V337" s="1705">
        <f t="shared" si="181"/>
        <v>44349</v>
      </c>
      <c r="W337" s="1705">
        <f t="shared" si="181"/>
        <v>44354</v>
      </c>
      <c r="X337" s="1705">
        <f t="shared" si="181"/>
        <v>44357</v>
      </c>
      <c r="Y337" s="1705">
        <f t="shared" si="181"/>
        <v>44382</v>
      </c>
      <c r="Z337" s="1705">
        <f t="shared" si="181"/>
        <v>44402</v>
      </c>
      <c r="AA337" s="1705">
        <f t="shared" si="181"/>
        <v>44428</v>
      </c>
      <c r="AB337" s="1705">
        <f t="shared" si="181"/>
        <v>44433</v>
      </c>
      <c r="AC337" s="1705">
        <f t="shared" si="181"/>
        <v>44447</v>
      </c>
      <c r="AD337" s="1705">
        <f t="shared" si="182"/>
        <v>44468</v>
      </c>
      <c r="AE337" s="1705">
        <f t="shared" si="182"/>
        <v>44475</v>
      </c>
      <c r="AF337" s="1705">
        <f t="shared" si="182"/>
        <v>44480</v>
      </c>
      <c r="AG337" s="1705">
        <f t="shared" si="182"/>
        <v>44483</v>
      </c>
      <c r="AH337" s="1705">
        <f t="shared" si="182"/>
        <v>44508</v>
      </c>
      <c r="AI337" s="1705">
        <f t="shared" si="182"/>
        <v>44528</v>
      </c>
      <c r="AJ337" s="1705">
        <f t="shared" si="182"/>
        <v>44528</v>
      </c>
      <c r="AK337" s="1705">
        <f t="shared" si="182"/>
        <v>44538</v>
      </c>
      <c r="AL337" s="1705">
        <f t="shared" si="182"/>
        <v>44554</v>
      </c>
      <c r="AM337" s="1705">
        <f t="shared" si="182"/>
        <v>44558</v>
      </c>
      <c r="AN337" s="1705">
        <f t="shared" si="182"/>
        <v>44588</v>
      </c>
      <c r="AO337" s="1517"/>
      <c r="AP337" s="1518"/>
      <c r="AQ337" s="1519"/>
      <c r="AR337" s="1424"/>
      <c r="AS337" s="1424"/>
      <c r="AZ337" s="1739"/>
    </row>
    <row r="338" spans="1:52" s="1382" customFormat="1" ht="54" customHeight="1" thickBot="1">
      <c r="A338" s="1784"/>
      <c r="B338" s="1489">
        <f t="shared" si="178"/>
        <v>32</v>
      </c>
      <c r="C338" s="1520" t="str">
        <f t="shared" si="178"/>
        <v>У_С</v>
      </c>
      <c r="D338" s="1581" t="str">
        <f t="shared" si="177"/>
        <v>32У_С</v>
      </c>
      <c r="E338" s="1562" t="s">
        <v>714</v>
      </c>
      <c r="F338" s="1610" t="s">
        <v>116</v>
      </c>
      <c r="G338" s="1611" t="str">
        <f t="shared" si="179"/>
        <v>Выполнение работ по Огнезащите объектов 20UMA,30UMA,20UMX,30UMX,01UPZ,00USY,00UAB,00UST,00UYB,00UKU,00UYD,20UAZ,30UAZ,01UAX,20UJA,30UJA,00UGD,00UTF,01USK,02USK,00USK,00UPK</v>
      </c>
      <c r="H338" s="1612" t="str">
        <f>CONCATENATE("Огнезащита на объекте: ",,"Здание элегазового комплектного распределительного устройства 400Кв ",,"",E338,)</f>
        <v>Огнезащита на объекте: Здание элегазового комплектного распределительного устройства 400Кв 00UAB</v>
      </c>
      <c r="I338" s="1356"/>
      <c r="J338" s="1705">
        <f t="shared" si="180"/>
        <v>44018</v>
      </c>
      <c r="K338" s="1705">
        <f t="shared" si="180"/>
        <v>44046</v>
      </c>
      <c r="L338" s="1705">
        <f t="shared" si="180"/>
        <v>44095</v>
      </c>
      <c r="M338" s="1705">
        <f t="shared" si="180"/>
        <v>44180</v>
      </c>
      <c r="N338" s="1705">
        <f t="shared" si="180"/>
        <v>44208</v>
      </c>
      <c r="O338" s="1705">
        <f t="shared" si="180"/>
        <v>44208</v>
      </c>
      <c r="P338" s="1705">
        <f t="shared" si="180"/>
        <v>44292</v>
      </c>
      <c r="Q338" s="1705">
        <f t="shared" si="180"/>
        <v>44322</v>
      </c>
      <c r="R338" s="1705">
        <f t="shared" si="180"/>
        <v>44322</v>
      </c>
      <c r="S338" s="1705">
        <f t="shared" si="180"/>
        <v>44321</v>
      </c>
      <c r="T338" s="1705">
        <f t="shared" si="181"/>
        <v>44321</v>
      </c>
      <c r="U338" s="1705">
        <f t="shared" si="181"/>
        <v>44342</v>
      </c>
      <c r="V338" s="1705">
        <f t="shared" si="181"/>
        <v>44349</v>
      </c>
      <c r="W338" s="1705">
        <f t="shared" si="181"/>
        <v>44354</v>
      </c>
      <c r="X338" s="1705">
        <f t="shared" si="181"/>
        <v>44357</v>
      </c>
      <c r="Y338" s="1705">
        <f t="shared" si="181"/>
        <v>44382</v>
      </c>
      <c r="Z338" s="1705">
        <f t="shared" si="181"/>
        <v>44402</v>
      </c>
      <c r="AA338" s="1705">
        <f t="shared" si="181"/>
        <v>44428</v>
      </c>
      <c r="AB338" s="1705">
        <f t="shared" si="181"/>
        <v>44433</v>
      </c>
      <c r="AC338" s="1705">
        <f t="shared" si="181"/>
        <v>44447</v>
      </c>
      <c r="AD338" s="1705">
        <f t="shared" si="182"/>
        <v>44468</v>
      </c>
      <c r="AE338" s="1705">
        <f t="shared" si="182"/>
        <v>44475</v>
      </c>
      <c r="AF338" s="1705">
        <f t="shared" si="182"/>
        <v>44480</v>
      </c>
      <c r="AG338" s="1705">
        <f t="shared" si="182"/>
        <v>44483</v>
      </c>
      <c r="AH338" s="1705">
        <f t="shared" si="182"/>
        <v>44508</v>
      </c>
      <c r="AI338" s="1705">
        <f t="shared" si="182"/>
        <v>44528</v>
      </c>
      <c r="AJ338" s="1705">
        <f t="shared" si="182"/>
        <v>44528</v>
      </c>
      <c r="AK338" s="1705">
        <f t="shared" si="182"/>
        <v>44538</v>
      </c>
      <c r="AL338" s="1705">
        <f t="shared" si="182"/>
        <v>44554</v>
      </c>
      <c r="AM338" s="1705">
        <f t="shared" si="182"/>
        <v>44558</v>
      </c>
      <c r="AN338" s="1705">
        <f t="shared" si="182"/>
        <v>44588</v>
      </c>
      <c r="AO338" s="1517"/>
      <c r="AP338" s="1518"/>
      <c r="AQ338" s="1519"/>
      <c r="AR338" s="1424"/>
      <c r="AS338" s="1424"/>
      <c r="AZ338" s="1739"/>
    </row>
    <row r="339" spans="1:52" s="1382" customFormat="1" ht="57.75" customHeight="1" thickBot="1">
      <c r="A339" s="1784"/>
      <c r="B339" s="1489">
        <f t="shared" si="178"/>
        <v>32</v>
      </c>
      <c r="C339" s="1520" t="str">
        <f t="shared" si="178"/>
        <v>У_С</v>
      </c>
      <c r="D339" s="1581" t="str">
        <f t="shared" si="177"/>
        <v>32У_С</v>
      </c>
      <c r="E339" s="1562" t="s">
        <v>715</v>
      </c>
      <c r="F339" s="1610" t="s">
        <v>116</v>
      </c>
      <c r="G339" s="1611" t="str">
        <f t="shared" si="179"/>
        <v>Выполнение работ по Огнезащите объектов 20UMA,30UMA,20UMX,30UMX,01UPZ,00USY,00UAB,00UST,00UYB,00UKU,00UYD,20UAZ,30UAZ,01UAX,20UJA,30UJA,00UGD,00UTF,01USK,02USK,00USK,00UPK</v>
      </c>
      <c r="H339" s="1612" t="str">
        <f>CONCATENATE("Огнезащита на объекте: ",,"Мастерские зоны свободного доступа ",,"",E339,)</f>
        <v>Огнезащита на объекте: Мастерские зоны свободного доступа 00UST</v>
      </c>
      <c r="I339" s="1356"/>
      <c r="J339" s="1705">
        <f t="shared" si="180"/>
        <v>44018</v>
      </c>
      <c r="K339" s="1705">
        <f t="shared" si="180"/>
        <v>44046</v>
      </c>
      <c r="L339" s="1705">
        <f t="shared" si="180"/>
        <v>44095</v>
      </c>
      <c r="M339" s="1705">
        <f t="shared" si="180"/>
        <v>44180</v>
      </c>
      <c r="N339" s="1705">
        <f t="shared" si="180"/>
        <v>44208</v>
      </c>
      <c r="O339" s="1705">
        <f t="shared" si="180"/>
        <v>44208</v>
      </c>
      <c r="P339" s="1705">
        <f t="shared" si="180"/>
        <v>44292</v>
      </c>
      <c r="Q339" s="1705">
        <f t="shared" si="180"/>
        <v>44322</v>
      </c>
      <c r="R339" s="1705">
        <f t="shared" si="180"/>
        <v>44322</v>
      </c>
      <c r="S339" s="1705">
        <f t="shared" si="180"/>
        <v>44321</v>
      </c>
      <c r="T339" s="1705">
        <f t="shared" si="181"/>
        <v>44321</v>
      </c>
      <c r="U339" s="1705">
        <f t="shared" si="181"/>
        <v>44342</v>
      </c>
      <c r="V339" s="1705">
        <f t="shared" si="181"/>
        <v>44349</v>
      </c>
      <c r="W339" s="1705">
        <f t="shared" si="181"/>
        <v>44354</v>
      </c>
      <c r="X339" s="1705">
        <f t="shared" si="181"/>
        <v>44357</v>
      </c>
      <c r="Y339" s="1705">
        <f t="shared" si="181"/>
        <v>44382</v>
      </c>
      <c r="Z339" s="1705">
        <f t="shared" si="181"/>
        <v>44402</v>
      </c>
      <c r="AA339" s="1705">
        <f t="shared" si="181"/>
        <v>44428</v>
      </c>
      <c r="AB339" s="1705">
        <f t="shared" si="181"/>
        <v>44433</v>
      </c>
      <c r="AC339" s="1705">
        <f t="shared" si="181"/>
        <v>44447</v>
      </c>
      <c r="AD339" s="1705">
        <f t="shared" si="182"/>
        <v>44468</v>
      </c>
      <c r="AE339" s="1705">
        <f t="shared" si="182"/>
        <v>44475</v>
      </c>
      <c r="AF339" s="1705">
        <f t="shared" si="182"/>
        <v>44480</v>
      </c>
      <c r="AG339" s="1705">
        <f t="shared" si="182"/>
        <v>44483</v>
      </c>
      <c r="AH339" s="1705">
        <f t="shared" si="182"/>
        <v>44508</v>
      </c>
      <c r="AI339" s="1705">
        <f t="shared" si="182"/>
        <v>44528</v>
      </c>
      <c r="AJ339" s="1705">
        <f t="shared" si="182"/>
        <v>44528</v>
      </c>
      <c r="AK339" s="1705">
        <f t="shared" si="182"/>
        <v>44538</v>
      </c>
      <c r="AL339" s="1705">
        <f t="shared" si="182"/>
        <v>44554</v>
      </c>
      <c r="AM339" s="1705">
        <f t="shared" si="182"/>
        <v>44558</v>
      </c>
      <c r="AN339" s="1705">
        <f t="shared" si="182"/>
        <v>44588</v>
      </c>
      <c r="AO339" s="1517"/>
      <c r="AP339" s="1518"/>
      <c r="AQ339" s="1519"/>
      <c r="AR339" s="1424"/>
      <c r="AS339" s="1424"/>
      <c r="AZ339" s="1739"/>
    </row>
    <row r="340" spans="1:52" s="1382" customFormat="1" ht="56.25" customHeight="1" thickBot="1">
      <c r="A340" s="1784"/>
      <c r="B340" s="1489">
        <f t="shared" si="178"/>
        <v>32</v>
      </c>
      <c r="C340" s="1520" t="str">
        <f t="shared" si="178"/>
        <v>У_С</v>
      </c>
      <c r="D340" s="1581" t="str">
        <f t="shared" si="177"/>
        <v>32У_С</v>
      </c>
      <c r="E340" s="1562" t="s">
        <v>443</v>
      </c>
      <c r="F340" s="1610" t="s">
        <v>116</v>
      </c>
      <c r="G340" s="1611" t="str">
        <f t="shared" si="179"/>
        <v>Выполнение работ по Огнезащите объектов 20UMA,30UMA,20UMX,30UMX,01UPZ,00USY,00UAB,00UST,00UYB,00UKU,00UYD,20UAZ,30UAZ,01UAX,20UJA,30UJA,00UGD,00UTF,01USK,02USK,00USK,00UPK</v>
      </c>
      <c r="H340" s="1612" t="str">
        <f>CONCATENATE("Огнезащита на объекте: ",,"Санитарно-бытовой корпус зоны контролируемого доступа ",,"",E340,)</f>
        <v>Огнезащита на объекте: Санитарно-бытовой корпус зоны контролируемого доступа 00UYB</v>
      </c>
      <c r="I340" s="1356"/>
      <c r="J340" s="1705">
        <f t="shared" si="180"/>
        <v>44018</v>
      </c>
      <c r="K340" s="1705">
        <f t="shared" si="180"/>
        <v>44046</v>
      </c>
      <c r="L340" s="1705">
        <f t="shared" si="180"/>
        <v>44095</v>
      </c>
      <c r="M340" s="1705">
        <f t="shared" si="180"/>
        <v>44180</v>
      </c>
      <c r="N340" s="1705">
        <f t="shared" si="180"/>
        <v>44208</v>
      </c>
      <c r="O340" s="1705">
        <f t="shared" si="180"/>
        <v>44208</v>
      </c>
      <c r="P340" s="1705">
        <f t="shared" si="180"/>
        <v>44292</v>
      </c>
      <c r="Q340" s="1705">
        <f t="shared" si="180"/>
        <v>44322</v>
      </c>
      <c r="R340" s="1705">
        <f t="shared" si="180"/>
        <v>44322</v>
      </c>
      <c r="S340" s="1705">
        <f t="shared" si="180"/>
        <v>44321</v>
      </c>
      <c r="T340" s="1705">
        <f t="shared" si="181"/>
        <v>44321</v>
      </c>
      <c r="U340" s="1705">
        <f t="shared" si="181"/>
        <v>44342</v>
      </c>
      <c r="V340" s="1705">
        <f t="shared" si="181"/>
        <v>44349</v>
      </c>
      <c r="W340" s="1705">
        <f t="shared" si="181"/>
        <v>44354</v>
      </c>
      <c r="X340" s="1705">
        <f t="shared" si="181"/>
        <v>44357</v>
      </c>
      <c r="Y340" s="1705">
        <f t="shared" si="181"/>
        <v>44382</v>
      </c>
      <c r="Z340" s="1705">
        <f t="shared" si="181"/>
        <v>44402</v>
      </c>
      <c r="AA340" s="1705">
        <f t="shared" si="181"/>
        <v>44428</v>
      </c>
      <c r="AB340" s="1705">
        <f t="shared" si="181"/>
        <v>44433</v>
      </c>
      <c r="AC340" s="1705">
        <f t="shared" si="181"/>
        <v>44447</v>
      </c>
      <c r="AD340" s="1705">
        <f t="shared" si="182"/>
        <v>44468</v>
      </c>
      <c r="AE340" s="1705">
        <f t="shared" si="182"/>
        <v>44475</v>
      </c>
      <c r="AF340" s="1705">
        <f t="shared" si="182"/>
        <v>44480</v>
      </c>
      <c r="AG340" s="1705">
        <f t="shared" si="182"/>
        <v>44483</v>
      </c>
      <c r="AH340" s="1705">
        <f t="shared" si="182"/>
        <v>44508</v>
      </c>
      <c r="AI340" s="1705">
        <f t="shared" si="182"/>
        <v>44528</v>
      </c>
      <c r="AJ340" s="1705">
        <f t="shared" si="182"/>
        <v>44528</v>
      </c>
      <c r="AK340" s="1705">
        <f t="shared" si="182"/>
        <v>44538</v>
      </c>
      <c r="AL340" s="1705">
        <f t="shared" si="182"/>
        <v>44554</v>
      </c>
      <c r="AM340" s="1705">
        <f t="shared" si="182"/>
        <v>44558</v>
      </c>
      <c r="AN340" s="1705">
        <f t="shared" si="182"/>
        <v>44588</v>
      </c>
      <c r="AO340" s="1517"/>
      <c r="AP340" s="1518"/>
      <c r="AQ340" s="1519"/>
      <c r="AR340" s="1424"/>
      <c r="AS340" s="1424"/>
      <c r="AZ340" s="1739"/>
    </row>
    <row r="341" spans="1:52" s="1382" customFormat="1" ht="50.25" customHeight="1" thickBot="1">
      <c r="A341" s="1784"/>
      <c r="B341" s="1489">
        <f t="shared" si="178"/>
        <v>32</v>
      </c>
      <c r="C341" s="1520" t="str">
        <f t="shared" si="178"/>
        <v>У_С</v>
      </c>
      <c r="D341" s="1581" t="str">
        <f t="shared" si="177"/>
        <v>32У_С</v>
      </c>
      <c r="E341" s="1562" t="s">
        <v>400</v>
      </c>
      <c r="F341" s="1610" t="s">
        <v>116</v>
      </c>
      <c r="G341" s="1611" t="str">
        <f t="shared" si="179"/>
        <v>Выполнение работ по Огнезащите объектов 20UMA,30UMA,20UMX,30UMX,01UPZ,00USY,00UAB,00UST,00UYB,00UKU,00UYD,20UAZ,30UAZ,01UAX,20UJA,30UJA,00UGD,00UTF,01USK,02USK,00USK,00UPK</v>
      </c>
      <c r="H341" s="1612" t="str">
        <f>CONCATENATE("Огнезащита на объекте: ",,"Мастерские зоны контролируемого доступа ",,"",E341,)</f>
        <v>Огнезащита на объекте: Мастерские зоны контролируемого доступа 00UKU</v>
      </c>
      <c r="I341" s="1356"/>
      <c r="J341" s="1705">
        <f t="shared" si="180"/>
        <v>44018</v>
      </c>
      <c r="K341" s="1705">
        <f t="shared" si="180"/>
        <v>44046</v>
      </c>
      <c r="L341" s="1705">
        <f t="shared" si="180"/>
        <v>44095</v>
      </c>
      <c r="M341" s="1705">
        <f t="shared" si="180"/>
        <v>44180</v>
      </c>
      <c r="N341" s="1705">
        <f t="shared" si="180"/>
        <v>44208</v>
      </c>
      <c r="O341" s="1705">
        <f t="shared" si="180"/>
        <v>44208</v>
      </c>
      <c r="P341" s="1705">
        <f t="shared" si="180"/>
        <v>44292</v>
      </c>
      <c r="Q341" s="1705">
        <f t="shared" si="180"/>
        <v>44322</v>
      </c>
      <c r="R341" s="1705">
        <f t="shared" si="180"/>
        <v>44322</v>
      </c>
      <c r="S341" s="1705">
        <f t="shared" si="180"/>
        <v>44321</v>
      </c>
      <c r="T341" s="1705">
        <f t="shared" si="181"/>
        <v>44321</v>
      </c>
      <c r="U341" s="1705">
        <f t="shared" si="181"/>
        <v>44342</v>
      </c>
      <c r="V341" s="1705">
        <f t="shared" si="181"/>
        <v>44349</v>
      </c>
      <c r="W341" s="1705">
        <f t="shared" si="181"/>
        <v>44354</v>
      </c>
      <c r="X341" s="1705">
        <f t="shared" si="181"/>
        <v>44357</v>
      </c>
      <c r="Y341" s="1705">
        <f t="shared" si="181"/>
        <v>44382</v>
      </c>
      <c r="Z341" s="1705">
        <f t="shared" si="181"/>
        <v>44402</v>
      </c>
      <c r="AA341" s="1705">
        <f t="shared" si="181"/>
        <v>44428</v>
      </c>
      <c r="AB341" s="1705">
        <f t="shared" si="181"/>
        <v>44433</v>
      </c>
      <c r="AC341" s="1705">
        <f t="shared" si="181"/>
        <v>44447</v>
      </c>
      <c r="AD341" s="1705">
        <f t="shared" si="182"/>
        <v>44468</v>
      </c>
      <c r="AE341" s="1705">
        <f t="shared" si="182"/>
        <v>44475</v>
      </c>
      <c r="AF341" s="1705">
        <f t="shared" si="182"/>
        <v>44480</v>
      </c>
      <c r="AG341" s="1705">
        <f t="shared" si="182"/>
        <v>44483</v>
      </c>
      <c r="AH341" s="1705">
        <f t="shared" si="182"/>
        <v>44508</v>
      </c>
      <c r="AI341" s="1705">
        <f t="shared" si="182"/>
        <v>44528</v>
      </c>
      <c r="AJ341" s="1705">
        <f t="shared" si="182"/>
        <v>44528</v>
      </c>
      <c r="AK341" s="1705">
        <f t="shared" si="182"/>
        <v>44538</v>
      </c>
      <c r="AL341" s="1705">
        <f t="shared" si="182"/>
        <v>44554</v>
      </c>
      <c r="AM341" s="1705">
        <f t="shared" si="182"/>
        <v>44558</v>
      </c>
      <c r="AN341" s="1705">
        <f t="shared" si="182"/>
        <v>44588</v>
      </c>
      <c r="AO341" s="1517"/>
      <c r="AP341" s="1518"/>
      <c r="AQ341" s="1519"/>
      <c r="AR341" s="1424"/>
      <c r="AS341" s="1424"/>
      <c r="AZ341" s="1739"/>
    </row>
    <row r="342" spans="1:52" s="1382" customFormat="1" ht="39" customHeight="1" thickBot="1">
      <c r="A342" s="1784"/>
      <c r="B342" s="1489">
        <f t="shared" si="178"/>
        <v>32</v>
      </c>
      <c r="C342" s="1520" t="str">
        <f t="shared" si="178"/>
        <v>У_С</v>
      </c>
      <c r="D342" s="1581" t="str">
        <f t="shared" si="177"/>
        <v>32У_С</v>
      </c>
      <c r="E342" s="1562" t="s">
        <v>716</v>
      </c>
      <c r="F342" s="1610" t="s">
        <v>116</v>
      </c>
      <c r="G342" s="1611" t="str">
        <f t="shared" si="179"/>
        <v>Выполнение работ по Огнезащите объектов 20UMA,30UMA,20UMX,30UMX,01UPZ,00USY,00UAB,00UST,00UYB,00UKU,00UYD,20UAZ,30UAZ,01UAX,20UJA,30UJA,00UGD,00UTF,01USK,02USK,00USK,00UPK</v>
      </c>
      <c r="H342" s="1612" t="str">
        <f>CONCATENATE("Огнезащита на объекте: ",,"Столовая ",,"",E342,)</f>
        <v>Огнезащита на объекте: Столовая 00UYD</v>
      </c>
      <c r="I342" s="1356"/>
      <c r="J342" s="1705">
        <f t="shared" si="180"/>
        <v>44018</v>
      </c>
      <c r="K342" s="1705">
        <f t="shared" si="180"/>
        <v>44046</v>
      </c>
      <c r="L342" s="1705">
        <f t="shared" si="180"/>
        <v>44095</v>
      </c>
      <c r="M342" s="1705">
        <f t="shared" si="180"/>
        <v>44180</v>
      </c>
      <c r="N342" s="1705">
        <f t="shared" si="180"/>
        <v>44208</v>
      </c>
      <c r="O342" s="1705">
        <f t="shared" si="180"/>
        <v>44208</v>
      </c>
      <c r="P342" s="1705">
        <f t="shared" si="180"/>
        <v>44292</v>
      </c>
      <c r="Q342" s="1705">
        <f t="shared" si="180"/>
        <v>44322</v>
      </c>
      <c r="R342" s="1705">
        <f t="shared" si="180"/>
        <v>44322</v>
      </c>
      <c r="S342" s="1705">
        <f t="shared" si="180"/>
        <v>44321</v>
      </c>
      <c r="T342" s="1705">
        <f t="shared" si="181"/>
        <v>44321</v>
      </c>
      <c r="U342" s="1705">
        <f t="shared" si="181"/>
        <v>44342</v>
      </c>
      <c r="V342" s="1705">
        <f t="shared" si="181"/>
        <v>44349</v>
      </c>
      <c r="W342" s="1705">
        <f t="shared" si="181"/>
        <v>44354</v>
      </c>
      <c r="X342" s="1705">
        <f t="shared" si="181"/>
        <v>44357</v>
      </c>
      <c r="Y342" s="1705">
        <f t="shared" si="181"/>
        <v>44382</v>
      </c>
      <c r="Z342" s="1705">
        <f t="shared" si="181"/>
        <v>44402</v>
      </c>
      <c r="AA342" s="1705">
        <f t="shared" si="181"/>
        <v>44428</v>
      </c>
      <c r="AB342" s="1705">
        <f t="shared" si="181"/>
        <v>44433</v>
      </c>
      <c r="AC342" s="1705">
        <f t="shared" si="181"/>
        <v>44447</v>
      </c>
      <c r="AD342" s="1705">
        <f t="shared" si="182"/>
        <v>44468</v>
      </c>
      <c r="AE342" s="1705">
        <f t="shared" si="182"/>
        <v>44475</v>
      </c>
      <c r="AF342" s="1705">
        <f t="shared" si="182"/>
        <v>44480</v>
      </c>
      <c r="AG342" s="1705">
        <f t="shared" si="182"/>
        <v>44483</v>
      </c>
      <c r="AH342" s="1705">
        <f t="shared" si="182"/>
        <v>44508</v>
      </c>
      <c r="AI342" s="1705">
        <f t="shared" si="182"/>
        <v>44528</v>
      </c>
      <c r="AJ342" s="1705">
        <f t="shared" si="182"/>
        <v>44528</v>
      </c>
      <c r="AK342" s="1705">
        <f t="shared" si="182"/>
        <v>44538</v>
      </c>
      <c r="AL342" s="1705">
        <f t="shared" si="182"/>
        <v>44554</v>
      </c>
      <c r="AM342" s="1705">
        <f t="shared" si="182"/>
        <v>44558</v>
      </c>
      <c r="AN342" s="1705">
        <f t="shared" si="182"/>
        <v>44588</v>
      </c>
      <c r="AO342" s="1517"/>
      <c r="AP342" s="1518"/>
      <c r="AQ342" s="1519"/>
      <c r="AR342" s="1424"/>
      <c r="AS342" s="1424"/>
      <c r="AZ342" s="1739"/>
    </row>
    <row r="343" spans="1:52" s="1382" customFormat="1" ht="52.5" customHeight="1" thickBot="1">
      <c r="A343" s="1784"/>
      <c r="B343" s="1489">
        <f t="shared" si="178"/>
        <v>32</v>
      </c>
      <c r="C343" s="1520" t="str">
        <f t="shared" si="178"/>
        <v>У_С</v>
      </c>
      <c r="D343" s="1581" t="str">
        <f t="shared" si="177"/>
        <v>32У_С</v>
      </c>
      <c r="E343" s="1562" t="s">
        <v>717</v>
      </c>
      <c r="F343" s="1610" t="s">
        <v>116</v>
      </c>
      <c r="G343" s="1611" t="str">
        <f t="shared" si="179"/>
        <v>Выполнение работ по Огнезащите объектов 20UMA,30UMA,20UMX,30UMX,01UPZ,00USY,00UAB,00UST,00UYB,00UKU,00UYD,20UAZ,30UAZ,01UAX,20UJA,30UJA,00UGD,00UTF,01USK,02USK,00USK,00UPK</v>
      </c>
      <c r="H343" s="1612" t="str">
        <f>CONCATENATE("Огнезащита на объекте: ",,"Тонеель токопроводов 400Кв системы выдачи мощности ",,"",E343,)</f>
        <v>Огнезащита на объекте: Тонеель токопроводов 400Кв системы выдачи мощности 20UAZ</v>
      </c>
      <c r="I343" s="1356"/>
      <c r="J343" s="1705">
        <f t="shared" ref="J343:S353" si="183">J$332</f>
        <v>44018</v>
      </c>
      <c r="K343" s="1705">
        <f t="shared" si="183"/>
        <v>44046</v>
      </c>
      <c r="L343" s="1705">
        <f t="shared" si="183"/>
        <v>44095</v>
      </c>
      <c r="M343" s="1705">
        <f t="shared" si="183"/>
        <v>44180</v>
      </c>
      <c r="N343" s="1705">
        <f t="shared" si="183"/>
        <v>44208</v>
      </c>
      <c r="O343" s="1705">
        <f t="shared" si="183"/>
        <v>44208</v>
      </c>
      <c r="P343" s="1705">
        <f t="shared" si="183"/>
        <v>44292</v>
      </c>
      <c r="Q343" s="1705">
        <f t="shared" si="183"/>
        <v>44322</v>
      </c>
      <c r="R343" s="1705">
        <f t="shared" si="183"/>
        <v>44322</v>
      </c>
      <c r="S343" s="1705">
        <f t="shared" si="183"/>
        <v>44321</v>
      </c>
      <c r="T343" s="1705">
        <f t="shared" ref="T343:AC353" si="184">T$332</f>
        <v>44321</v>
      </c>
      <c r="U343" s="1705">
        <f t="shared" si="184"/>
        <v>44342</v>
      </c>
      <c r="V343" s="1705">
        <f t="shared" si="184"/>
        <v>44349</v>
      </c>
      <c r="W343" s="1705">
        <f t="shared" si="184"/>
        <v>44354</v>
      </c>
      <c r="X343" s="1705">
        <f t="shared" si="184"/>
        <v>44357</v>
      </c>
      <c r="Y343" s="1705">
        <f t="shared" si="184"/>
        <v>44382</v>
      </c>
      <c r="Z343" s="1705">
        <f t="shared" si="184"/>
        <v>44402</v>
      </c>
      <c r="AA343" s="1705">
        <f t="shared" si="184"/>
        <v>44428</v>
      </c>
      <c r="AB343" s="1705">
        <f t="shared" si="184"/>
        <v>44433</v>
      </c>
      <c r="AC343" s="1705">
        <f t="shared" si="184"/>
        <v>44447</v>
      </c>
      <c r="AD343" s="1705">
        <f t="shared" ref="AD343:AN353" si="185">AD$332</f>
        <v>44468</v>
      </c>
      <c r="AE343" s="1705">
        <f t="shared" si="185"/>
        <v>44475</v>
      </c>
      <c r="AF343" s="1705">
        <f t="shared" si="185"/>
        <v>44480</v>
      </c>
      <c r="AG343" s="1705">
        <f t="shared" si="185"/>
        <v>44483</v>
      </c>
      <c r="AH343" s="1705">
        <f t="shared" si="185"/>
        <v>44508</v>
      </c>
      <c r="AI343" s="1705">
        <f t="shared" si="185"/>
        <v>44528</v>
      </c>
      <c r="AJ343" s="1705">
        <f t="shared" si="185"/>
        <v>44528</v>
      </c>
      <c r="AK343" s="1705">
        <f t="shared" si="185"/>
        <v>44538</v>
      </c>
      <c r="AL343" s="1705">
        <f t="shared" si="185"/>
        <v>44554</v>
      </c>
      <c r="AM343" s="1705">
        <f t="shared" si="185"/>
        <v>44558</v>
      </c>
      <c r="AN343" s="1705">
        <f t="shared" si="185"/>
        <v>44588</v>
      </c>
      <c r="AO343" s="1517"/>
      <c r="AP343" s="1518"/>
      <c r="AQ343" s="1519"/>
      <c r="AR343" s="1424"/>
      <c r="AS343" s="1424"/>
      <c r="AZ343" s="1739"/>
    </row>
    <row r="344" spans="1:52" s="1382" customFormat="1" ht="52.5" customHeight="1" thickBot="1">
      <c r="A344" s="1784"/>
      <c r="B344" s="1489">
        <f t="shared" si="178"/>
        <v>32</v>
      </c>
      <c r="C344" s="1520" t="str">
        <f t="shared" si="178"/>
        <v>У_С</v>
      </c>
      <c r="D344" s="1581" t="str">
        <f t="shared" si="177"/>
        <v>32У_С</v>
      </c>
      <c r="E344" s="1562" t="s">
        <v>718</v>
      </c>
      <c r="F344" s="1610" t="s">
        <v>116</v>
      </c>
      <c r="G344" s="1611" t="str">
        <f t="shared" si="179"/>
        <v>Выполнение работ по Огнезащите объектов 20UMA,30UMA,20UMX,30UMX,01UPZ,00USY,00UAB,00UST,00UYB,00UKU,00UYD,20UAZ,30UAZ,01UAX,20UJA,30UJA,00UGD,00UTF,01USK,02USK,00USK,00UPK</v>
      </c>
      <c r="H344" s="1612" t="str">
        <f>CONCATENATE("Огнезащита на объекте: ",,"Тоннель токопроводов 400Кв системы выдачи мощности ",,"",E344,)</f>
        <v>Огнезащита на объекте: Тоннель токопроводов 400Кв системы выдачи мощности 30UAZ</v>
      </c>
      <c r="I344" s="1356"/>
      <c r="J344" s="1705">
        <f t="shared" si="183"/>
        <v>44018</v>
      </c>
      <c r="K344" s="1705">
        <f t="shared" si="183"/>
        <v>44046</v>
      </c>
      <c r="L344" s="1705">
        <f t="shared" si="183"/>
        <v>44095</v>
      </c>
      <c r="M344" s="1705">
        <f t="shared" si="183"/>
        <v>44180</v>
      </c>
      <c r="N344" s="1705">
        <f t="shared" si="183"/>
        <v>44208</v>
      </c>
      <c r="O344" s="1705">
        <f t="shared" si="183"/>
        <v>44208</v>
      </c>
      <c r="P344" s="1705">
        <f t="shared" si="183"/>
        <v>44292</v>
      </c>
      <c r="Q344" s="1705">
        <f t="shared" si="183"/>
        <v>44322</v>
      </c>
      <c r="R344" s="1705">
        <f t="shared" si="183"/>
        <v>44322</v>
      </c>
      <c r="S344" s="1705">
        <f t="shared" si="183"/>
        <v>44321</v>
      </c>
      <c r="T344" s="1705">
        <f t="shared" si="184"/>
        <v>44321</v>
      </c>
      <c r="U344" s="1705">
        <f t="shared" si="184"/>
        <v>44342</v>
      </c>
      <c r="V344" s="1705">
        <f t="shared" si="184"/>
        <v>44349</v>
      </c>
      <c r="W344" s="1705">
        <f t="shared" si="184"/>
        <v>44354</v>
      </c>
      <c r="X344" s="1705">
        <f t="shared" si="184"/>
        <v>44357</v>
      </c>
      <c r="Y344" s="1705">
        <f t="shared" si="184"/>
        <v>44382</v>
      </c>
      <c r="Z344" s="1705">
        <f t="shared" si="184"/>
        <v>44402</v>
      </c>
      <c r="AA344" s="1705">
        <f t="shared" si="184"/>
        <v>44428</v>
      </c>
      <c r="AB344" s="1705">
        <f t="shared" si="184"/>
        <v>44433</v>
      </c>
      <c r="AC344" s="1705">
        <f t="shared" si="184"/>
        <v>44447</v>
      </c>
      <c r="AD344" s="1705">
        <f t="shared" si="185"/>
        <v>44468</v>
      </c>
      <c r="AE344" s="1705">
        <f t="shared" si="185"/>
        <v>44475</v>
      </c>
      <c r="AF344" s="1705">
        <f t="shared" si="185"/>
        <v>44480</v>
      </c>
      <c r="AG344" s="1705">
        <f t="shared" si="185"/>
        <v>44483</v>
      </c>
      <c r="AH344" s="1705">
        <f t="shared" si="185"/>
        <v>44508</v>
      </c>
      <c r="AI344" s="1705">
        <f t="shared" si="185"/>
        <v>44528</v>
      </c>
      <c r="AJ344" s="1705">
        <f t="shared" si="185"/>
        <v>44528</v>
      </c>
      <c r="AK344" s="1705">
        <f t="shared" si="185"/>
        <v>44538</v>
      </c>
      <c r="AL344" s="1705">
        <f t="shared" si="185"/>
        <v>44554</v>
      </c>
      <c r="AM344" s="1705">
        <f t="shared" si="185"/>
        <v>44558</v>
      </c>
      <c r="AN344" s="1705">
        <f t="shared" si="185"/>
        <v>44588</v>
      </c>
      <c r="AO344" s="1517"/>
      <c r="AP344" s="1518"/>
      <c r="AQ344" s="1519"/>
      <c r="AR344" s="1424"/>
      <c r="AS344" s="1424"/>
      <c r="AZ344" s="1739"/>
    </row>
    <row r="345" spans="1:52" s="1382" customFormat="1" ht="48.75" customHeight="1" thickBot="1">
      <c r="A345" s="1784"/>
      <c r="B345" s="1489">
        <f t="shared" si="178"/>
        <v>32</v>
      </c>
      <c r="C345" s="1520" t="str">
        <f t="shared" si="178"/>
        <v>У_С</v>
      </c>
      <c r="D345" s="1581" t="str">
        <f t="shared" si="177"/>
        <v>32У_С</v>
      </c>
      <c r="E345" s="1562" t="s">
        <v>719</v>
      </c>
      <c r="F345" s="1610" t="s">
        <v>116</v>
      </c>
      <c r="G345" s="1611" t="str">
        <f t="shared" si="179"/>
        <v>Выполнение работ по Огнезащите объектов 20UMA,30UMA,20UMX,30UMX,01UPZ,00USY,00UAB,00UST,00UYB,00UKU,00UYD,20UAZ,30UAZ,01UAX,20UJA,30UJA,00UGD,00UTF,01USK,02USK,00USK,00UPK</v>
      </c>
      <c r="H345" s="1612" t="str">
        <f>CONCATENATE("Огнезащита на объекте: ",,"Тоннель трубопроводов 230Кв для связи с трансформатором ",,"",E345,)</f>
        <v>Огнезащита на объекте: Тоннель трубопроводов 230Кв для связи с трансформатором 01UAX</v>
      </c>
      <c r="I345" s="1356"/>
      <c r="J345" s="1705">
        <f t="shared" si="183"/>
        <v>44018</v>
      </c>
      <c r="K345" s="1705">
        <f t="shared" si="183"/>
        <v>44046</v>
      </c>
      <c r="L345" s="1705">
        <f t="shared" si="183"/>
        <v>44095</v>
      </c>
      <c r="M345" s="1705">
        <f t="shared" si="183"/>
        <v>44180</v>
      </c>
      <c r="N345" s="1705">
        <f t="shared" si="183"/>
        <v>44208</v>
      </c>
      <c r="O345" s="1705">
        <f t="shared" si="183"/>
        <v>44208</v>
      </c>
      <c r="P345" s="1705">
        <f t="shared" si="183"/>
        <v>44292</v>
      </c>
      <c r="Q345" s="1705">
        <f t="shared" si="183"/>
        <v>44322</v>
      </c>
      <c r="R345" s="1705">
        <f t="shared" si="183"/>
        <v>44322</v>
      </c>
      <c r="S345" s="1705">
        <f t="shared" si="183"/>
        <v>44321</v>
      </c>
      <c r="T345" s="1705">
        <f t="shared" si="184"/>
        <v>44321</v>
      </c>
      <c r="U345" s="1705">
        <f t="shared" si="184"/>
        <v>44342</v>
      </c>
      <c r="V345" s="1705">
        <f t="shared" si="184"/>
        <v>44349</v>
      </c>
      <c r="W345" s="1705">
        <f t="shared" si="184"/>
        <v>44354</v>
      </c>
      <c r="X345" s="1705">
        <f t="shared" si="184"/>
        <v>44357</v>
      </c>
      <c r="Y345" s="1705">
        <f t="shared" si="184"/>
        <v>44382</v>
      </c>
      <c r="Z345" s="1705">
        <f t="shared" si="184"/>
        <v>44402</v>
      </c>
      <c r="AA345" s="1705">
        <f t="shared" si="184"/>
        <v>44428</v>
      </c>
      <c r="AB345" s="1705">
        <f t="shared" si="184"/>
        <v>44433</v>
      </c>
      <c r="AC345" s="1705">
        <f t="shared" si="184"/>
        <v>44447</v>
      </c>
      <c r="AD345" s="1705">
        <f t="shared" si="185"/>
        <v>44468</v>
      </c>
      <c r="AE345" s="1705">
        <f t="shared" si="185"/>
        <v>44475</v>
      </c>
      <c r="AF345" s="1705">
        <f t="shared" si="185"/>
        <v>44480</v>
      </c>
      <c r="AG345" s="1705">
        <f t="shared" si="185"/>
        <v>44483</v>
      </c>
      <c r="AH345" s="1705">
        <f t="shared" si="185"/>
        <v>44508</v>
      </c>
      <c r="AI345" s="1705">
        <f t="shared" si="185"/>
        <v>44528</v>
      </c>
      <c r="AJ345" s="1705">
        <f t="shared" si="185"/>
        <v>44528</v>
      </c>
      <c r="AK345" s="1705">
        <f t="shared" si="185"/>
        <v>44538</v>
      </c>
      <c r="AL345" s="1705">
        <f t="shared" si="185"/>
        <v>44554</v>
      </c>
      <c r="AM345" s="1705">
        <f t="shared" si="185"/>
        <v>44558</v>
      </c>
      <c r="AN345" s="1705">
        <f t="shared" si="185"/>
        <v>44588</v>
      </c>
      <c r="AO345" s="1517"/>
      <c r="AP345" s="1518"/>
      <c r="AQ345" s="1519"/>
      <c r="AR345" s="1424"/>
      <c r="AS345" s="1424"/>
      <c r="AZ345" s="1739"/>
    </row>
    <row r="346" spans="1:52" s="1382" customFormat="1" ht="39" customHeight="1" thickBot="1">
      <c r="A346" s="1784"/>
      <c r="B346" s="1489">
        <f t="shared" si="178"/>
        <v>32</v>
      </c>
      <c r="C346" s="1520" t="str">
        <f t="shared" si="178"/>
        <v>У_С</v>
      </c>
      <c r="D346" s="1581" t="str">
        <f t="shared" si="177"/>
        <v>32У_С</v>
      </c>
      <c r="E346" s="1562" t="s">
        <v>598</v>
      </c>
      <c r="F346" s="1610" t="s">
        <v>116</v>
      </c>
      <c r="G346" s="1611" t="str">
        <f t="shared" si="179"/>
        <v>Выполнение работ по Огнезащите объектов 20UMA,30UMA,20UMX,30UMX,01UPZ,00USY,00UAB,00UST,00UYB,00UKU,00UYD,20UAZ,30UAZ,01UAX,20UJA,30UJA,00UGD,00UTF,01USK,02USK,00USK,00UPK</v>
      </c>
      <c r="H346" s="1612" t="str">
        <f>CONCATENATE("Огнезащита на объекте: ",,"Реакторное здание ",,"",E346,)</f>
        <v>Огнезащита на объекте: Реакторное здание 20UJA</v>
      </c>
      <c r="I346" s="1356"/>
      <c r="J346" s="1705">
        <f t="shared" si="183"/>
        <v>44018</v>
      </c>
      <c r="K346" s="1705">
        <f t="shared" si="183"/>
        <v>44046</v>
      </c>
      <c r="L346" s="1705">
        <f t="shared" si="183"/>
        <v>44095</v>
      </c>
      <c r="M346" s="1705">
        <f t="shared" si="183"/>
        <v>44180</v>
      </c>
      <c r="N346" s="1705">
        <f t="shared" si="183"/>
        <v>44208</v>
      </c>
      <c r="O346" s="1705">
        <f t="shared" si="183"/>
        <v>44208</v>
      </c>
      <c r="P346" s="1705">
        <f t="shared" si="183"/>
        <v>44292</v>
      </c>
      <c r="Q346" s="1705">
        <f t="shared" si="183"/>
        <v>44322</v>
      </c>
      <c r="R346" s="1705">
        <f t="shared" si="183"/>
        <v>44322</v>
      </c>
      <c r="S346" s="1705">
        <f t="shared" si="183"/>
        <v>44321</v>
      </c>
      <c r="T346" s="1705">
        <f t="shared" si="184"/>
        <v>44321</v>
      </c>
      <c r="U346" s="1705">
        <f t="shared" si="184"/>
        <v>44342</v>
      </c>
      <c r="V346" s="1705">
        <f t="shared" si="184"/>
        <v>44349</v>
      </c>
      <c r="W346" s="1705">
        <f t="shared" si="184"/>
        <v>44354</v>
      </c>
      <c r="X346" s="1705">
        <f t="shared" si="184"/>
        <v>44357</v>
      </c>
      <c r="Y346" s="1705">
        <f t="shared" si="184"/>
        <v>44382</v>
      </c>
      <c r="Z346" s="1705">
        <f t="shared" si="184"/>
        <v>44402</v>
      </c>
      <c r="AA346" s="1705">
        <f t="shared" si="184"/>
        <v>44428</v>
      </c>
      <c r="AB346" s="1705">
        <f t="shared" si="184"/>
        <v>44433</v>
      </c>
      <c r="AC346" s="1705">
        <f t="shared" si="184"/>
        <v>44447</v>
      </c>
      <c r="AD346" s="1705">
        <f t="shared" si="185"/>
        <v>44468</v>
      </c>
      <c r="AE346" s="1705">
        <f t="shared" si="185"/>
        <v>44475</v>
      </c>
      <c r="AF346" s="1705">
        <f t="shared" si="185"/>
        <v>44480</v>
      </c>
      <c r="AG346" s="1705">
        <f t="shared" si="185"/>
        <v>44483</v>
      </c>
      <c r="AH346" s="1705">
        <f t="shared" si="185"/>
        <v>44508</v>
      </c>
      <c r="AI346" s="1705">
        <f t="shared" si="185"/>
        <v>44528</v>
      </c>
      <c r="AJ346" s="1705">
        <f t="shared" si="185"/>
        <v>44528</v>
      </c>
      <c r="AK346" s="1705">
        <f t="shared" si="185"/>
        <v>44538</v>
      </c>
      <c r="AL346" s="1705">
        <f t="shared" si="185"/>
        <v>44554</v>
      </c>
      <c r="AM346" s="1705">
        <f t="shared" si="185"/>
        <v>44558</v>
      </c>
      <c r="AN346" s="1705">
        <f t="shared" si="185"/>
        <v>44588</v>
      </c>
      <c r="AO346" s="1517"/>
      <c r="AP346" s="1518"/>
      <c r="AQ346" s="1519"/>
      <c r="AR346" s="1424"/>
      <c r="AS346" s="1424"/>
      <c r="AZ346" s="1739"/>
    </row>
    <row r="347" spans="1:52" s="1382" customFormat="1" ht="39" customHeight="1" thickBot="1">
      <c r="A347" s="1784"/>
      <c r="B347" s="1489">
        <f t="shared" si="178"/>
        <v>32</v>
      </c>
      <c r="C347" s="1520" t="str">
        <f t="shared" si="178"/>
        <v>У_С</v>
      </c>
      <c r="D347" s="1581" t="str">
        <f t="shared" si="177"/>
        <v>32У_С</v>
      </c>
      <c r="E347" s="1562" t="s">
        <v>600</v>
      </c>
      <c r="F347" s="1610" t="s">
        <v>116</v>
      </c>
      <c r="G347" s="1611" t="str">
        <f t="shared" si="179"/>
        <v>Выполнение работ по Огнезащите объектов 20UMA,30UMA,20UMX,30UMX,01UPZ,00USY,00UAB,00UST,00UYB,00UKU,00UYD,20UAZ,30UAZ,01UAX,20UJA,30UJA,00UGD,00UTF,01USK,02USK,00USK,00UPK</v>
      </c>
      <c r="H347" s="1612" t="str">
        <f>CONCATENATE("Огнезащита на объекте: ",,"Реакторное здание ",,"",E347,)</f>
        <v>Огнезащита на объекте: Реакторное здание 30UJA</v>
      </c>
      <c r="I347" s="1356"/>
      <c r="J347" s="1705">
        <f t="shared" si="183"/>
        <v>44018</v>
      </c>
      <c r="K347" s="1705">
        <f t="shared" si="183"/>
        <v>44046</v>
      </c>
      <c r="L347" s="1705">
        <f t="shared" si="183"/>
        <v>44095</v>
      </c>
      <c r="M347" s="1705">
        <f t="shared" si="183"/>
        <v>44180</v>
      </c>
      <c r="N347" s="1705">
        <f t="shared" si="183"/>
        <v>44208</v>
      </c>
      <c r="O347" s="1705">
        <f t="shared" si="183"/>
        <v>44208</v>
      </c>
      <c r="P347" s="1705">
        <f t="shared" si="183"/>
        <v>44292</v>
      </c>
      <c r="Q347" s="1705">
        <f t="shared" si="183"/>
        <v>44322</v>
      </c>
      <c r="R347" s="1705">
        <f t="shared" si="183"/>
        <v>44322</v>
      </c>
      <c r="S347" s="1705">
        <f t="shared" si="183"/>
        <v>44321</v>
      </c>
      <c r="T347" s="1705">
        <f t="shared" si="184"/>
        <v>44321</v>
      </c>
      <c r="U347" s="1705">
        <f t="shared" si="184"/>
        <v>44342</v>
      </c>
      <c r="V347" s="1705">
        <f t="shared" si="184"/>
        <v>44349</v>
      </c>
      <c r="W347" s="1705">
        <f t="shared" si="184"/>
        <v>44354</v>
      </c>
      <c r="X347" s="1705">
        <f t="shared" si="184"/>
        <v>44357</v>
      </c>
      <c r="Y347" s="1705">
        <f t="shared" si="184"/>
        <v>44382</v>
      </c>
      <c r="Z347" s="1705">
        <f t="shared" si="184"/>
        <v>44402</v>
      </c>
      <c r="AA347" s="1705">
        <f t="shared" si="184"/>
        <v>44428</v>
      </c>
      <c r="AB347" s="1705">
        <f t="shared" si="184"/>
        <v>44433</v>
      </c>
      <c r="AC347" s="1705">
        <f t="shared" si="184"/>
        <v>44447</v>
      </c>
      <c r="AD347" s="1705">
        <f t="shared" si="185"/>
        <v>44468</v>
      </c>
      <c r="AE347" s="1705">
        <f t="shared" si="185"/>
        <v>44475</v>
      </c>
      <c r="AF347" s="1705">
        <f t="shared" si="185"/>
        <v>44480</v>
      </c>
      <c r="AG347" s="1705">
        <f t="shared" si="185"/>
        <v>44483</v>
      </c>
      <c r="AH347" s="1705">
        <f t="shared" si="185"/>
        <v>44508</v>
      </c>
      <c r="AI347" s="1705">
        <f t="shared" si="185"/>
        <v>44528</v>
      </c>
      <c r="AJ347" s="1705">
        <f t="shared" si="185"/>
        <v>44528</v>
      </c>
      <c r="AK347" s="1705">
        <f t="shared" si="185"/>
        <v>44538</v>
      </c>
      <c r="AL347" s="1705">
        <f t="shared" si="185"/>
        <v>44554</v>
      </c>
      <c r="AM347" s="1705">
        <f t="shared" si="185"/>
        <v>44558</v>
      </c>
      <c r="AN347" s="1705">
        <f t="shared" si="185"/>
        <v>44588</v>
      </c>
      <c r="AO347" s="1517"/>
      <c r="AP347" s="1518"/>
      <c r="AQ347" s="1519"/>
      <c r="AR347" s="1424"/>
      <c r="AS347" s="1424"/>
      <c r="AZ347" s="1739"/>
    </row>
    <row r="348" spans="1:52" s="1382" customFormat="1" ht="39" customHeight="1" thickBot="1">
      <c r="A348" s="1784"/>
      <c r="B348" s="1489">
        <f t="shared" si="178"/>
        <v>32</v>
      </c>
      <c r="C348" s="1520" t="str">
        <f t="shared" si="178"/>
        <v>У_С</v>
      </c>
      <c r="D348" s="1581" t="str">
        <f t="shared" si="177"/>
        <v>32У_С</v>
      </c>
      <c r="E348" s="1562" t="s">
        <v>430</v>
      </c>
      <c r="F348" s="1610" t="s">
        <v>116</v>
      </c>
      <c r="G348" s="1611" t="str">
        <f t="shared" si="179"/>
        <v>Выполнение работ по Огнезащите объектов 20UMA,30UMA,20UMX,30UMX,01UPZ,00USY,00UAB,00UST,00UYB,00UKU,00UYD,20UAZ,30UAZ,01UAX,20UJA,30UJA,00UGD,00UTF,01USK,02USK,00USK,00UPK</v>
      </c>
      <c r="H348" s="1612" t="str">
        <f>CONCATENATE("Огнезащита на объекте: ",,"Здание обессоливающей установки ",,"",E348,)</f>
        <v>Огнезащита на объекте: Здание обессоливающей установки 00UGD</v>
      </c>
      <c r="I348" s="1356"/>
      <c r="J348" s="1705">
        <f t="shared" si="183"/>
        <v>44018</v>
      </c>
      <c r="K348" s="1705">
        <f t="shared" si="183"/>
        <v>44046</v>
      </c>
      <c r="L348" s="1705">
        <f t="shared" si="183"/>
        <v>44095</v>
      </c>
      <c r="M348" s="1705">
        <f t="shared" si="183"/>
        <v>44180</v>
      </c>
      <c r="N348" s="1705">
        <f t="shared" si="183"/>
        <v>44208</v>
      </c>
      <c r="O348" s="1705">
        <f t="shared" si="183"/>
        <v>44208</v>
      </c>
      <c r="P348" s="1705">
        <f t="shared" si="183"/>
        <v>44292</v>
      </c>
      <c r="Q348" s="1705">
        <f t="shared" si="183"/>
        <v>44322</v>
      </c>
      <c r="R348" s="1705">
        <f t="shared" si="183"/>
        <v>44322</v>
      </c>
      <c r="S348" s="1705">
        <f t="shared" si="183"/>
        <v>44321</v>
      </c>
      <c r="T348" s="1705">
        <f t="shared" si="184"/>
        <v>44321</v>
      </c>
      <c r="U348" s="1705">
        <f t="shared" si="184"/>
        <v>44342</v>
      </c>
      <c r="V348" s="1705">
        <f t="shared" si="184"/>
        <v>44349</v>
      </c>
      <c r="W348" s="1705">
        <f t="shared" si="184"/>
        <v>44354</v>
      </c>
      <c r="X348" s="1705">
        <f t="shared" si="184"/>
        <v>44357</v>
      </c>
      <c r="Y348" s="1705">
        <f t="shared" si="184"/>
        <v>44382</v>
      </c>
      <c r="Z348" s="1705">
        <f t="shared" si="184"/>
        <v>44402</v>
      </c>
      <c r="AA348" s="1705">
        <f t="shared" si="184"/>
        <v>44428</v>
      </c>
      <c r="AB348" s="1705">
        <f t="shared" si="184"/>
        <v>44433</v>
      </c>
      <c r="AC348" s="1705">
        <f t="shared" si="184"/>
        <v>44447</v>
      </c>
      <c r="AD348" s="1705">
        <f t="shared" si="185"/>
        <v>44468</v>
      </c>
      <c r="AE348" s="1705">
        <f t="shared" si="185"/>
        <v>44475</v>
      </c>
      <c r="AF348" s="1705">
        <f t="shared" si="185"/>
        <v>44480</v>
      </c>
      <c r="AG348" s="1705">
        <f t="shared" si="185"/>
        <v>44483</v>
      </c>
      <c r="AH348" s="1705">
        <f t="shared" si="185"/>
        <v>44508</v>
      </c>
      <c r="AI348" s="1705">
        <f t="shared" si="185"/>
        <v>44528</v>
      </c>
      <c r="AJ348" s="1705">
        <f t="shared" si="185"/>
        <v>44528</v>
      </c>
      <c r="AK348" s="1705">
        <f t="shared" si="185"/>
        <v>44538</v>
      </c>
      <c r="AL348" s="1705">
        <f t="shared" si="185"/>
        <v>44554</v>
      </c>
      <c r="AM348" s="1705">
        <f t="shared" si="185"/>
        <v>44558</v>
      </c>
      <c r="AN348" s="1705">
        <f t="shared" si="185"/>
        <v>44588</v>
      </c>
      <c r="AO348" s="1517"/>
      <c r="AP348" s="1518"/>
      <c r="AQ348" s="1519"/>
      <c r="AR348" s="1424"/>
      <c r="AS348" s="1424"/>
      <c r="AZ348" s="1739"/>
    </row>
    <row r="349" spans="1:52" s="1382" customFormat="1" ht="39" customHeight="1" thickBot="1">
      <c r="A349" s="1784"/>
      <c r="B349" s="1489">
        <f t="shared" si="178"/>
        <v>32</v>
      </c>
      <c r="C349" s="1520" t="str">
        <f t="shared" si="178"/>
        <v>У_С</v>
      </c>
      <c r="D349" s="1581" t="str">
        <f t="shared" si="177"/>
        <v>32У_С</v>
      </c>
      <c r="E349" s="1562" t="s">
        <v>720</v>
      </c>
      <c r="F349" s="1610" t="s">
        <v>116</v>
      </c>
      <c r="G349" s="1611" t="str">
        <f t="shared" si="179"/>
        <v>Выполнение работ по Огнезащите объектов 20UMA,30UMA,20UMX,30UMX,01UPZ,00USY,00UAB,00UST,00UYB,00UKU,00UYD,20UAZ,30UAZ,01UAX,20UJA,30UJA,00UGD,00UTF,01USK,02USK,00USK,00UPK</v>
      </c>
      <c r="H349" s="1612" t="str">
        <f>CONCATENATE("Огнезащита на объекте: ",,"Здание компрессорной ",,"",E349,)</f>
        <v>Огнезащита на объекте: Здание компрессорной 00UTF</v>
      </c>
      <c r="I349" s="1356"/>
      <c r="J349" s="1705">
        <f t="shared" si="183"/>
        <v>44018</v>
      </c>
      <c r="K349" s="1705">
        <f t="shared" si="183"/>
        <v>44046</v>
      </c>
      <c r="L349" s="1705">
        <f t="shared" si="183"/>
        <v>44095</v>
      </c>
      <c r="M349" s="1705">
        <f t="shared" si="183"/>
        <v>44180</v>
      </c>
      <c r="N349" s="1705">
        <f t="shared" si="183"/>
        <v>44208</v>
      </c>
      <c r="O349" s="1705">
        <f t="shared" si="183"/>
        <v>44208</v>
      </c>
      <c r="P349" s="1705">
        <f t="shared" si="183"/>
        <v>44292</v>
      </c>
      <c r="Q349" s="1705">
        <f t="shared" si="183"/>
        <v>44322</v>
      </c>
      <c r="R349" s="1705">
        <f t="shared" si="183"/>
        <v>44322</v>
      </c>
      <c r="S349" s="1705">
        <f t="shared" si="183"/>
        <v>44321</v>
      </c>
      <c r="T349" s="1705">
        <f t="shared" si="184"/>
        <v>44321</v>
      </c>
      <c r="U349" s="1705">
        <f t="shared" si="184"/>
        <v>44342</v>
      </c>
      <c r="V349" s="1705">
        <f t="shared" si="184"/>
        <v>44349</v>
      </c>
      <c r="W349" s="1705">
        <f t="shared" si="184"/>
        <v>44354</v>
      </c>
      <c r="X349" s="1705">
        <f t="shared" si="184"/>
        <v>44357</v>
      </c>
      <c r="Y349" s="1705">
        <f t="shared" si="184"/>
        <v>44382</v>
      </c>
      <c r="Z349" s="1705">
        <f t="shared" si="184"/>
        <v>44402</v>
      </c>
      <c r="AA349" s="1705">
        <f t="shared" si="184"/>
        <v>44428</v>
      </c>
      <c r="AB349" s="1705">
        <f t="shared" si="184"/>
        <v>44433</v>
      </c>
      <c r="AC349" s="1705">
        <f t="shared" si="184"/>
        <v>44447</v>
      </c>
      <c r="AD349" s="1705">
        <f t="shared" si="185"/>
        <v>44468</v>
      </c>
      <c r="AE349" s="1705">
        <f t="shared" si="185"/>
        <v>44475</v>
      </c>
      <c r="AF349" s="1705">
        <f t="shared" si="185"/>
        <v>44480</v>
      </c>
      <c r="AG349" s="1705">
        <f t="shared" si="185"/>
        <v>44483</v>
      </c>
      <c r="AH349" s="1705">
        <f t="shared" si="185"/>
        <v>44508</v>
      </c>
      <c r="AI349" s="1705">
        <f t="shared" si="185"/>
        <v>44528</v>
      </c>
      <c r="AJ349" s="1705">
        <f t="shared" si="185"/>
        <v>44528</v>
      </c>
      <c r="AK349" s="1705">
        <f t="shared" si="185"/>
        <v>44538</v>
      </c>
      <c r="AL349" s="1705">
        <f t="shared" si="185"/>
        <v>44554</v>
      </c>
      <c r="AM349" s="1705">
        <f t="shared" si="185"/>
        <v>44558</v>
      </c>
      <c r="AN349" s="1705">
        <f t="shared" si="185"/>
        <v>44588</v>
      </c>
      <c r="AO349" s="1517"/>
      <c r="AP349" s="1518"/>
      <c r="AQ349" s="1519"/>
      <c r="AR349" s="1424"/>
      <c r="AS349" s="1424"/>
      <c r="AZ349" s="1739"/>
    </row>
    <row r="350" spans="1:52" s="1382" customFormat="1" ht="39" customHeight="1" thickBot="1">
      <c r="A350" s="1784"/>
      <c r="B350" s="1489">
        <f t="shared" si="178"/>
        <v>32</v>
      </c>
      <c r="C350" s="1520" t="str">
        <f t="shared" si="178"/>
        <v>У_С</v>
      </c>
      <c r="D350" s="1581" t="str">
        <f t="shared" si="177"/>
        <v>32У_С</v>
      </c>
      <c r="E350" s="1562" t="s">
        <v>721</v>
      </c>
      <c r="F350" s="1610" t="s">
        <v>116</v>
      </c>
      <c r="G350" s="1611" t="str">
        <f t="shared" si="179"/>
        <v>Выполнение работ по Огнезащите объектов 20UMA,30UMA,20UMX,30UMX,01UPZ,00USY,00UAB,00UST,00UYB,00UKU,00UYD,20UAZ,30UAZ,01UAX,20UJA,30UJA,00UGD,00UTF,01USK,02USK,00USK,00UPK</v>
      </c>
      <c r="H350" s="1612" t="str">
        <f>CONCATENATE("Огнезащита на объекте: ",,"Склад баллонов негорючих газов ",,"",E350,)</f>
        <v>Огнезащита на объекте: Склад баллонов негорючих газов 01USK</v>
      </c>
      <c r="I350" s="1356"/>
      <c r="J350" s="1705">
        <f t="shared" si="183"/>
        <v>44018</v>
      </c>
      <c r="K350" s="1705">
        <f t="shared" si="183"/>
        <v>44046</v>
      </c>
      <c r="L350" s="1705">
        <f t="shared" si="183"/>
        <v>44095</v>
      </c>
      <c r="M350" s="1705">
        <f t="shared" si="183"/>
        <v>44180</v>
      </c>
      <c r="N350" s="1705">
        <f t="shared" si="183"/>
        <v>44208</v>
      </c>
      <c r="O350" s="1705">
        <f t="shared" si="183"/>
        <v>44208</v>
      </c>
      <c r="P350" s="1705">
        <f t="shared" si="183"/>
        <v>44292</v>
      </c>
      <c r="Q350" s="1705">
        <f t="shared" si="183"/>
        <v>44322</v>
      </c>
      <c r="R350" s="1705">
        <f t="shared" si="183"/>
        <v>44322</v>
      </c>
      <c r="S350" s="1705">
        <f t="shared" si="183"/>
        <v>44321</v>
      </c>
      <c r="T350" s="1705">
        <f t="shared" si="184"/>
        <v>44321</v>
      </c>
      <c r="U350" s="1705">
        <f t="shared" si="184"/>
        <v>44342</v>
      </c>
      <c r="V350" s="1705">
        <f t="shared" si="184"/>
        <v>44349</v>
      </c>
      <c r="W350" s="1705">
        <f t="shared" si="184"/>
        <v>44354</v>
      </c>
      <c r="X350" s="1705">
        <f t="shared" si="184"/>
        <v>44357</v>
      </c>
      <c r="Y350" s="1705">
        <f t="shared" si="184"/>
        <v>44382</v>
      </c>
      <c r="Z350" s="1705">
        <f t="shared" si="184"/>
        <v>44402</v>
      </c>
      <c r="AA350" s="1705">
        <f t="shared" si="184"/>
        <v>44428</v>
      </c>
      <c r="AB350" s="1705">
        <f t="shared" si="184"/>
        <v>44433</v>
      </c>
      <c r="AC350" s="1705">
        <f t="shared" si="184"/>
        <v>44447</v>
      </c>
      <c r="AD350" s="1705">
        <f t="shared" si="185"/>
        <v>44468</v>
      </c>
      <c r="AE350" s="1705">
        <f t="shared" si="185"/>
        <v>44475</v>
      </c>
      <c r="AF350" s="1705">
        <f t="shared" si="185"/>
        <v>44480</v>
      </c>
      <c r="AG350" s="1705">
        <f t="shared" si="185"/>
        <v>44483</v>
      </c>
      <c r="AH350" s="1705">
        <f t="shared" si="185"/>
        <v>44508</v>
      </c>
      <c r="AI350" s="1705">
        <f t="shared" si="185"/>
        <v>44528</v>
      </c>
      <c r="AJ350" s="1705">
        <f t="shared" si="185"/>
        <v>44528</v>
      </c>
      <c r="AK350" s="1705">
        <f t="shared" si="185"/>
        <v>44538</v>
      </c>
      <c r="AL350" s="1705">
        <f t="shared" si="185"/>
        <v>44554</v>
      </c>
      <c r="AM350" s="1705">
        <f t="shared" si="185"/>
        <v>44558</v>
      </c>
      <c r="AN350" s="1705">
        <f t="shared" si="185"/>
        <v>44588</v>
      </c>
      <c r="AO350" s="1517"/>
      <c r="AP350" s="1518"/>
      <c r="AQ350" s="1519"/>
      <c r="AR350" s="1424"/>
      <c r="AS350" s="1424"/>
      <c r="AZ350" s="1739"/>
    </row>
    <row r="351" spans="1:52" s="1382" customFormat="1" ht="39" customHeight="1" thickBot="1">
      <c r="A351" s="1784"/>
      <c r="B351" s="1489">
        <f t="shared" si="178"/>
        <v>32</v>
      </c>
      <c r="C351" s="1520" t="str">
        <f t="shared" si="178"/>
        <v>У_С</v>
      </c>
      <c r="D351" s="1581" t="str">
        <f t="shared" si="177"/>
        <v>32У_С</v>
      </c>
      <c r="E351" s="1562" t="s">
        <v>722</v>
      </c>
      <c r="F351" s="1610" t="s">
        <v>116</v>
      </c>
      <c r="G351" s="1611" t="str">
        <f t="shared" si="179"/>
        <v>Выполнение работ по Огнезащите объектов 20UMA,30UMA,20UMX,30UMX,01UPZ,00USY,00UAB,00UST,00UYB,00UKU,00UYD,20UAZ,30UAZ,01UAX,20UJA,30UJA,00UGD,00UTF,01USK,02USK,00USK,00UPK</v>
      </c>
      <c r="H351" s="1612" t="str">
        <f>CONCATENATE("Огнезащита на объекте: ",,"Склад баллонов горючих газов ",,"",E351,)</f>
        <v>Огнезащита на объекте: Склад баллонов горючих газов 02USK</v>
      </c>
      <c r="I351" s="1356"/>
      <c r="J351" s="1705">
        <f t="shared" si="183"/>
        <v>44018</v>
      </c>
      <c r="K351" s="1705">
        <f t="shared" si="183"/>
        <v>44046</v>
      </c>
      <c r="L351" s="1705">
        <f t="shared" si="183"/>
        <v>44095</v>
      </c>
      <c r="M351" s="1705">
        <f t="shared" si="183"/>
        <v>44180</v>
      </c>
      <c r="N351" s="1705">
        <f t="shared" si="183"/>
        <v>44208</v>
      </c>
      <c r="O351" s="1705">
        <f t="shared" si="183"/>
        <v>44208</v>
      </c>
      <c r="P351" s="1705">
        <f t="shared" si="183"/>
        <v>44292</v>
      </c>
      <c r="Q351" s="1705">
        <f t="shared" si="183"/>
        <v>44322</v>
      </c>
      <c r="R351" s="1705">
        <f t="shared" si="183"/>
        <v>44322</v>
      </c>
      <c r="S351" s="1705">
        <f t="shared" si="183"/>
        <v>44321</v>
      </c>
      <c r="T351" s="1705">
        <f t="shared" si="184"/>
        <v>44321</v>
      </c>
      <c r="U351" s="1705">
        <f t="shared" si="184"/>
        <v>44342</v>
      </c>
      <c r="V351" s="1705">
        <f t="shared" si="184"/>
        <v>44349</v>
      </c>
      <c r="W351" s="1705">
        <f t="shared" si="184"/>
        <v>44354</v>
      </c>
      <c r="X351" s="1705">
        <f t="shared" si="184"/>
        <v>44357</v>
      </c>
      <c r="Y351" s="1705">
        <f t="shared" si="184"/>
        <v>44382</v>
      </c>
      <c r="Z351" s="1705">
        <f t="shared" si="184"/>
        <v>44402</v>
      </c>
      <c r="AA351" s="1705">
        <f t="shared" si="184"/>
        <v>44428</v>
      </c>
      <c r="AB351" s="1705">
        <f t="shared" si="184"/>
        <v>44433</v>
      </c>
      <c r="AC351" s="1705">
        <f t="shared" si="184"/>
        <v>44447</v>
      </c>
      <c r="AD351" s="1705">
        <f t="shared" si="185"/>
        <v>44468</v>
      </c>
      <c r="AE351" s="1705">
        <f t="shared" si="185"/>
        <v>44475</v>
      </c>
      <c r="AF351" s="1705">
        <f t="shared" si="185"/>
        <v>44480</v>
      </c>
      <c r="AG351" s="1705">
        <f t="shared" si="185"/>
        <v>44483</v>
      </c>
      <c r="AH351" s="1705">
        <f t="shared" si="185"/>
        <v>44508</v>
      </c>
      <c r="AI351" s="1705">
        <f t="shared" si="185"/>
        <v>44528</v>
      </c>
      <c r="AJ351" s="1705">
        <f t="shared" si="185"/>
        <v>44528</v>
      </c>
      <c r="AK351" s="1705">
        <f t="shared" si="185"/>
        <v>44538</v>
      </c>
      <c r="AL351" s="1705">
        <f t="shared" si="185"/>
        <v>44554</v>
      </c>
      <c r="AM351" s="1705">
        <f t="shared" si="185"/>
        <v>44558</v>
      </c>
      <c r="AN351" s="1705">
        <f t="shared" si="185"/>
        <v>44588</v>
      </c>
      <c r="AO351" s="1517"/>
      <c r="AP351" s="1518"/>
      <c r="AQ351" s="1519"/>
      <c r="AR351" s="1424"/>
      <c r="AS351" s="1424"/>
      <c r="AZ351" s="1739"/>
    </row>
    <row r="352" spans="1:52" s="1382" customFormat="1" ht="52.5" customHeight="1" thickBot="1">
      <c r="A352" s="1784"/>
      <c r="B352" s="1489">
        <f t="shared" si="178"/>
        <v>32</v>
      </c>
      <c r="C352" s="1520" t="str">
        <f t="shared" si="178"/>
        <v>У_С</v>
      </c>
      <c r="D352" s="1581" t="str">
        <f t="shared" si="177"/>
        <v>32У_С</v>
      </c>
      <c r="E352" s="1562" t="s">
        <v>723</v>
      </c>
      <c r="F352" s="1610" t="s">
        <v>116</v>
      </c>
      <c r="G352" s="1611" t="str">
        <f t="shared" si="179"/>
        <v>Выполнение работ по Огнезащите объектов 20UMA,30UMA,20UMX,30UMX,01UPZ,00USY,00UAB,00UST,00UYB,00UKU,00UYD,20UAZ,30UAZ,01UAX,20UJA,30UJA,00UGD,00UTF,01USK,02USK,00USK,00UPK</v>
      </c>
      <c r="H352" s="1612" t="str">
        <f>CONCATENATE("Огнезащита на объекте: ",,"Здание переработки и хранения радиоактивных отходов ",,"",E352,)</f>
        <v>Огнезащита на объекте: Здание переработки и хранения радиоактивных отходов 00USK</v>
      </c>
      <c r="I352" s="1356"/>
      <c r="J352" s="1705">
        <f t="shared" si="183"/>
        <v>44018</v>
      </c>
      <c r="K352" s="1705">
        <f t="shared" si="183"/>
        <v>44046</v>
      </c>
      <c r="L352" s="1705">
        <f t="shared" si="183"/>
        <v>44095</v>
      </c>
      <c r="M352" s="1705">
        <f t="shared" si="183"/>
        <v>44180</v>
      </c>
      <c r="N352" s="1705">
        <f t="shared" si="183"/>
        <v>44208</v>
      </c>
      <c r="O352" s="1705">
        <f t="shared" si="183"/>
        <v>44208</v>
      </c>
      <c r="P352" s="1705">
        <f t="shared" si="183"/>
        <v>44292</v>
      </c>
      <c r="Q352" s="1705">
        <f t="shared" si="183"/>
        <v>44322</v>
      </c>
      <c r="R352" s="1705">
        <f t="shared" si="183"/>
        <v>44322</v>
      </c>
      <c r="S352" s="1705">
        <f t="shared" si="183"/>
        <v>44321</v>
      </c>
      <c r="T352" s="1705">
        <f t="shared" si="184"/>
        <v>44321</v>
      </c>
      <c r="U352" s="1705">
        <f t="shared" si="184"/>
        <v>44342</v>
      </c>
      <c r="V352" s="1705">
        <f t="shared" si="184"/>
        <v>44349</v>
      </c>
      <c r="W352" s="1705">
        <f t="shared" si="184"/>
        <v>44354</v>
      </c>
      <c r="X352" s="1705">
        <f t="shared" si="184"/>
        <v>44357</v>
      </c>
      <c r="Y352" s="1705">
        <f t="shared" si="184"/>
        <v>44382</v>
      </c>
      <c r="Z352" s="1705">
        <f t="shared" si="184"/>
        <v>44402</v>
      </c>
      <c r="AA352" s="1705">
        <f t="shared" si="184"/>
        <v>44428</v>
      </c>
      <c r="AB352" s="1705">
        <f t="shared" si="184"/>
        <v>44433</v>
      </c>
      <c r="AC352" s="1705">
        <f t="shared" si="184"/>
        <v>44447</v>
      </c>
      <c r="AD352" s="1705">
        <f t="shared" si="185"/>
        <v>44468</v>
      </c>
      <c r="AE352" s="1705">
        <f t="shared" si="185"/>
        <v>44475</v>
      </c>
      <c r="AF352" s="1705">
        <f t="shared" si="185"/>
        <v>44480</v>
      </c>
      <c r="AG352" s="1705">
        <f t="shared" si="185"/>
        <v>44483</v>
      </c>
      <c r="AH352" s="1705">
        <f t="shared" si="185"/>
        <v>44508</v>
      </c>
      <c r="AI352" s="1705">
        <f t="shared" si="185"/>
        <v>44528</v>
      </c>
      <c r="AJ352" s="1705">
        <f t="shared" si="185"/>
        <v>44528</v>
      </c>
      <c r="AK352" s="1705">
        <f t="shared" si="185"/>
        <v>44538</v>
      </c>
      <c r="AL352" s="1705">
        <f t="shared" si="185"/>
        <v>44554</v>
      </c>
      <c r="AM352" s="1705">
        <f t="shared" si="185"/>
        <v>44558</v>
      </c>
      <c r="AN352" s="1705">
        <f t="shared" si="185"/>
        <v>44588</v>
      </c>
      <c r="AO352" s="1517"/>
      <c r="AP352" s="1518"/>
      <c r="AQ352" s="1519"/>
      <c r="AR352" s="1424"/>
      <c r="AS352" s="1424"/>
      <c r="AZ352" s="1739"/>
    </row>
    <row r="353" spans="1:52" s="1382" customFormat="1" ht="60" customHeight="1" thickBot="1">
      <c r="A353" s="1784"/>
      <c r="B353" s="1489">
        <f t="shared" si="178"/>
        <v>32</v>
      </c>
      <c r="C353" s="1520" t="str">
        <f t="shared" si="178"/>
        <v>У_С</v>
      </c>
      <c r="D353" s="1581" t="str">
        <f t="shared" si="177"/>
        <v>32У_С</v>
      </c>
      <c r="E353" s="1567" t="s">
        <v>724</v>
      </c>
      <c r="F353" s="1613" t="s">
        <v>116</v>
      </c>
      <c r="G353" s="1611" t="str">
        <f t="shared" si="179"/>
        <v>Выполнение работ по Огнезащите объектов 20UMA,30UMA,20UMX,30UMX,01UPZ,00USY,00UAB,00UST,00UYB,00UKU,00UYD,20UAZ,30UAZ,01UAX,20UJA,30UJA,00UGD,00UTF,01USK,02USK,00USK,00UPK</v>
      </c>
      <c r="H353" s="1612" t="str">
        <f>CONCATENATE("Огнезащита на объекте: ",,"Сооружение по обработке морской воды ",,"",E353,)</f>
        <v>Огнезащита на объекте: Сооружение по обработке морской воды 00UPK</v>
      </c>
      <c r="I353" s="1356"/>
      <c r="J353" s="1705">
        <f t="shared" si="183"/>
        <v>44018</v>
      </c>
      <c r="K353" s="1705">
        <f t="shared" si="183"/>
        <v>44046</v>
      </c>
      <c r="L353" s="1705">
        <f t="shared" si="183"/>
        <v>44095</v>
      </c>
      <c r="M353" s="1705">
        <f t="shared" si="183"/>
        <v>44180</v>
      </c>
      <c r="N353" s="1705">
        <f t="shared" si="183"/>
        <v>44208</v>
      </c>
      <c r="O353" s="1705">
        <f t="shared" si="183"/>
        <v>44208</v>
      </c>
      <c r="P353" s="1705">
        <f t="shared" si="183"/>
        <v>44292</v>
      </c>
      <c r="Q353" s="1705">
        <f t="shared" si="183"/>
        <v>44322</v>
      </c>
      <c r="R353" s="1705">
        <f t="shared" si="183"/>
        <v>44322</v>
      </c>
      <c r="S353" s="1705">
        <f t="shared" si="183"/>
        <v>44321</v>
      </c>
      <c r="T353" s="1705">
        <f t="shared" si="184"/>
        <v>44321</v>
      </c>
      <c r="U353" s="1705">
        <f t="shared" si="184"/>
        <v>44342</v>
      </c>
      <c r="V353" s="1705">
        <f t="shared" si="184"/>
        <v>44349</v>
      </c>
      <c r="W353" s="1705">
        <f t="shared" si="184"/>
        <v>44354</v>
      </c>
      <c r="X353" s="1705">
        <f t="shared" si="184"/>
        <v>44357</v>
      </c>
      <c r="Y353" s="1705">
        <f t="shared" si="184"/>
        <v>44382</v>
      </c>
      <c r="Z353" s="1705">
        <f t="shared" si="184"/>
        <v>44402</v>
      </c>
      <c r="AA353" s="1705">
        <f t="shared" si="184"/>
        <v>44428</v>
      </c>
      <c r="AB353" s="1705">
        <f t="shared" si="184"/>
        <v>44433</v>
      </c>
      <c r="AC353" s="1705">
        <f t="shared" si="184"/>
        <v>44447</v>
      </c>
      <c r="AD353" s="1705">
        <f t="shared" si="185"/>
        <v>44468</v>
      </c>
      <c r="AE353" s="1705">
        <f t="shared" si="185"/>
        <v>44475</v>
      </c>
      <c r="AF353" s="1705">
        <f t="shared" si="185"/>
        <v>44480</v>
      </c>
      <c r="AG353" s="1705">
        <f t="shared" si="185"/>
        <v>44483</v>
      </c>
      <c r="AH353" s="1705">
        <f t="shared" si="185"/>
        <v>44508</v>
      </c>
      <c r="AI353" s="1705">
        <f t="shared" si="185"/>
        <v>44528</v>
      </c>
      <c r="AJ353" s="1705">
        <f t="shared" si="185"/>
        <v>44528</v>
      </c>
      <c r="AK353" s="1705">
        <f t="shared" si="185"/>
        <v>44538</v>
      </c>
      <c r="AL353" s="1705">
        <f t="shared" si="185"/>
        <v>44554</v>
      </c>
      <c r="AM353" s="1705">
        <f t="shared" si="185"/>
        <v>44558</v>
      </c>
      <c r="AN353" s="1705">
        <f t="shared" si="185"/>
        <v>44588</v>
      </c>
      <c r="AO353" s="1517"/>
      <c r="AP353" s="1518"/>
      <c r="AQ353" s="1519"/>
      <c r="AR353" s="1424"/>
      <c r="AS353" s="1424"/>
      <c r="AZ353" s="1739"/>
    </row>
    <row r="354" spans="1:52" s="1382" customFormat="1" ht="66.75" thickBot="1">
      <c r="A354" s="1521">
        <f>A332+1</f>
        <v>21</v>
      </c>
      <c r="B354" s="1373">
        <f>B332+1</f>
        <v>33</v>
      </c>
      <c r="C354" s="1374" t="str">
        <f>C$332</f>
        <v>У_С</v>
      </c>
      <c r="D354" s="1755" t="str">
        <f t="shared" si="177"/>
        <v>33У_С</v>
      </c>
      <c r="E354" s="1614"/>
      <c r="F354" s="1615"/>
      <c r="G354" s="1616" t="s">
        <v>725</v>
      </c>
      <c r="H354" s="1617" t="s">
        <v>726</v>
      </c>
      <c r="I354" s="1339" t="s">
        <v>118</v>
      </c>
      <c r="J354" s="1369">
        <f>IFERROR(VLOOKUP(D354,'ИСХОДНИК-даты-2х'!$D$10:$AI$105,2,0),"-")</f>
        <v>44018</v>
      </c>
      <c r="K354" s="1369">
        <f>IFERROR(VLOOKUP(D354,'ИСХОДНИК-даты-2х'!$D$10:$AI$105,3,0),"-")</f>
        <v>44046</v>
      </c>
      <c r="L354" s="1369">
        <f>IFERROR(VLOOKUP(D354,'ИСХОДНИК-даты-2х'!$D$10:$AI$105,4,0),"-")</f>
        <v>44095</v>
      </c>
      <c r="M354" s="1369">
        <f>IFERROR(VLOOKUP(D354,'ИСХОДНИК-даты-2х'!$D$10:$AI$105,5,0),"-")</f>
        <v>44550</v>
      </c>
      <c r="N354" s="1369">
        <f>IFERROR(VLOOKUP(D354,'ИСХОДНИК-даты-2х'!$D$10:$AI$105,6,0),"-")</f>
        <v>44578</v>
      </c>
      <c r="O354" s="1369">
        <f>IFERROR(VLOOKUP(D354,'ИСХОДНИК-даты-2х'!$D$10:$AI$105,7,0),"-")</f>
        <v>44578</v>
      </c>
      <c r="P354" s="1369">
        <f>IFERROR(VLOOKUP(D354,'ИСХОДНИК-даты-2х'!$D$10:$AI$105,8,0),"-")</f>
        <v>44662</v>
      </c>
      <c r="Q354" s="1369">
        <f>IFERROR(VLOOKUP(D354,'ИСХОДНИК-даты-2х'!$D$10:$AI$105,9,0),"-")</f>
        <v>44692</v>
      </c>
      <c r="R354" s="1369">
        <f>IFERROR(VLOOKUP(D354,'ИСХОДНИК-даты-2х'!$D$10:$AI$105,10,0),"-")</f>
        <v>44692</v>
      </c>
      <c r="S354" s="1369">
        <f>IFERROR(VLOOKUP(D354,'ИСХОДНИК-даты-2х'!$D$10:$AI$105,11,0),"-")</f>
        <v>44691</v>
      </c>
      <c r="T354" s="1369">
        <f>IFERROR(VLOOKUP(D354,'ИСХОДНИК-даты-2х'!$D$10:$AI$105,12,0),"-")</f>
        <v>44691</v>
      </c>
      <c r="U354" s="1369">
        <f>IFERROR(VLOOKUP(D354,'ИСХОДНИК-даты-2х'!$D$10:$AI$105,13,0),"-")</f>
        <v>44712</v>
      </c>
      <c r="V354" s="1369">
        <f>IFERROR(VLOOKUP(D354,'ИСХОДНИК-даты-2х'!$D$10:$AI$105,14,0),"-")</f>
        <v>44719</v>
      </c>
      <c r="W354" s="1369">
        <f>IFERROR(VLOOKUP(D354,'ИСХОДНИК-даты-2х'!$D$10:$AI$105,15,0),"-")</f>
        <v>44722</v>
      </c>
      <c r="X354" s="1369">
        <f>IFERROR(VLOOKUP(D354,'ИСХОДНИК-даты-2х'!$D$10:$AI$105,16,0),"-")</f>
        <v>44727</v>
      </c>
      <c r="Y354" s="1369">
        <f>IFERROR(VLOOKUP(D354,'ИСХОДНИК-даты-2х'!$D$10:$AI$105,17,0),"-")</f>
        <v>44752</v>
      </c>
      <c r="Z354" s="1369">
        <f>IFERROR(VLOOKUP(D354,'ИСХОДНИК-даты-2х'!$D$10:$AI$105,18,0),"-")</f>
        <v>44772</v>
      </c>
      <c r="AA354" s="1369">
        <f>IFERROR(VLOOKUP(D354,'ИСХОДНИК-даты-2х'!$D$10:$AI$105,19,0),"-")</f>
        <v>44799</v>
      </c>
      <c r="AB354" s="1369">
        <f>IFERROR(VLOOKUP(D354,'ИСХОДНИК-даты-2х'!$D$10:$AI$105,20,0),"-")</f>
        <v>44804</v>
      </c>
      <c r="AC354" s="1369">
        <f>IFERROR(VLOOKUP(D354,'ИСХОДНИК-даты-2х'!$D$10:$AI$105,21,0),"-")</f>
        <v>44818</v>
      </c>
      <c r="AD354" s="1369">
        <f>IFERROR(VLOOKUP(D354,'ИСХОДНИК-даты-2х'!$D$10:$AI$105,22,0),"-")</f>
        <v>44839</v>
      </c>
      <c r="AE354" s="1369">
        <f>IFERROR(VLOOKUP(D354,'ИСХОДНИК-даты-2х'!$D$10:$AI$105,23,0),"-")</f>
        <v>44846</v>
      </c>
      <c r="AF354" s="1369">
        <f>IFERROR(VLOOKUP(D354,'ИСХОДНИК-даты-2х'!$D$10:$AI$105,24,0),"-")</f>
        <v>44851</v>
      </c>
      <c r="AG354" s="1369">
        <f>IFERROR(VLOOKUP(D354,'ИСХОДНИК-даты-2х'!$D$10:$AI$105,25,0),"-")</f>
        <v>44854</v>
      </c>
      <c r="AH354" s="1340">
        <f>IFERROR(VLOOKUP(D354,'ИСХОДНИК-даты-2х'!$D$10:$AI$105,26,0),"-")</f>
        <v>44879</v>
      </c>
      <c r="AI354" s="1340">
        <f>IFERROR(VLOOKUP(D354,'ИСХОДНИК-даты-2х'!$D$10:$AI$105,27,0),"-")</f>
        <v>44899</v>
      </c>
      <c r="AJ354" s="1340">
        <f>IFERROR(VLOOKUP(D354,'ИСХОДНИК-даты-2х'!$D$10:$AI$105,28,0),"-")</f>
        <v>44899</v>
      </c>
      <c r="AK354" s="1370">
        <f>IFERROR(VLOOKUP(D354,'ИСХОДНИК-даты-2х'!$D$10:$AI$105,29,0),"-")</f>
        <v>44909</v>
      </c>
      <c r="AL354" s="1370">
        <f>IFERROR(VLOOKUP(D354,'ИСХОДНИК-даты-2х'!$D$10:$AI$105,30,0),"-")</f>
        <v>44925</v>
      </c>
      <c r="AM354" s="1371">
        <f>IFERROR(VLOOKUP(D354,'ИСХОДНИК-даты-2х'!$D$10:$AI$105,31,0),"-")</f>
        <v>44929</v>
      </c>
      <c r="AN354" s="1729">
        <v>44930</v>
      </c>
      <c r="AO354" s="1517">
        <v>44420</v>
      </c>
      <c r="AP354" s="1518"/>
      <c r="AQ354" s="1519"/>
      <c r="AR354" s="1424"/>
      <c r="AS354" s="1424"/>
      <c r="AT354" s="1425"/>
      <c r="AU354" s="1426">
        <f>AM354+30</f>
        <v>44959</v>
      </c>
      <c r="AV354" s="1732"/>
      <c r="AW354" s="1383" t="s">
        <v>119</v>
      </c>
      <c r="AX354" s="1720">
        <v>44930</v>
      </c>
      <c r="AY354" s="1730" t="s">
        <v>28732</v>
      </c>
      <c r="AZ354" s="1739">
        <f t="shared" ref="AZ354:AZ355" si="186">AN354-AM354</f>
        <v>1</v>
      </c>
    </row>
    <row r="355" spans="1:52" s="1382" customFormat="1" ht="108" customHeight="1" thickBot="1">
      <c r="A355" s="1781">
        <f>A354+1</f>
        <v>22</v>
      </c>
      <c r="B355" s="1373">
        <f>B354+1</f>
        <v>34</v>
      </c>
      <c r="C355" s="1374" t="s">
        <v>727</v>
      </c>
      <c r="D355" s="1733" t="str">
        <f t="shared" si="177"/>
        <v>34У_Т</v>
      </c>
      <c r="E355" s="1601" t="s">
        <v>147</v>
      </c>
      <c r="F355" s="1558" t="s">
        <v>514</v>
      </c>
      <c r="G355" s="1559" t="str">
        <f>CONCATENATE("Выполнение технологических работ по объектам ", , E355,",", E356,",", E357, ",",E358,",",E359,",",E360,",",E361,",",E362,",",E363,",",E364,",",E365,",",E366,",",E367,",",E368,)</f>
        <v>Выполнение технологических работ по объектам 31UUQ,32UUQ,33UUQ,31UQZ,32UQZ,33UQZ,34UQZ,21UQZ,22UQZ,23UQZ,24UQZ,21UUQ,22UUQ,23UUQ</v>
      </c>
      <c r="H355" s="1560" t="s">
        <v>728</v>
      </c>
      <c r="I355" s="1339" t="s">
        <v>118</v>
      </c>
      <c r="J355" s="1369">
        <f>IFERROR(VLOOKUP(D355,'ИСХОДНИК-даты-2х'!$D$10:$AI$105,2,0),"-")</f>
        <v>44178</v>
      </c>
      <c r="K355" s="1369">
        <f>IFERROR(VLOOKUP(D355,'ИСХОДНИК-даты-2х'!$D$10:$AI$105,3,0),"-")</f>
        <v>44204</v>
      </c>
      <c r="L355" s="1369">
        <f>IFERROR(VLOOKUP(D355,'ИСХОДНИК-даты-2х'!$D$10:$AI$105,4,0),"-")</f>
        <v>44253</v>
      </c>
      <c r="M355" s="1369">
        <f>IFERROR(VLOOKUP(D355,'ИСХОДНИК-даты-2х'!$D$10:$AI$105,5,0),"-")</f>
        <v>44316</v>
      </c>
      <c r="N355" s="1369">
        <f>IFERROR(VLOOKUP(D355,'ИСХОДНИК-даты-2х'!$D$10:$AI$105,6,0),"-")</f>
        <v>44344</v>
      </c>
      <c r="O355" s="1369">
        <f>IFERROR(VLOOKUP(D355,'ИСХОДНИК-даты-2х'!$D$10:$AI$105,7,0),"-")</f>
        <v>44344</v>
      </c>
      <c r="P355" s="1369">
        <f>IFERROR(VLOOKUP(D355,'ИСХОДНИК-даты-2х'!$D$10:$AI$105,8,0),"-")</f>
        <v>44428</v>
      </c>
      <c r="Q355" s="1369">
        <f>IFERROR(VLOOKUP(D355,'ИСХОДНИК-даты-2х'!$D$10:$AI$105,9,0),"-")</f>
        <v>44460</v>
      </c>
      <c r="R355" s="1369">
        <f>IFERROR(VLOOKUP(D355,'ИСХОДНИК-даты-2х'!$D$10:$AI$105,10,0),"-")</f>
        <v>44460</v>
      </c>
      <c r="S355" s="1369">
        <f>IFERROR(VLOOKUP(D355,'ИСХОДНИК-даты-2х'!$D$10:$AI$105,11,0),"-")</f>
        <v>44459</v>
      </c>
      <c r="T355" s="1369">
        <f>IFERROR(VLOOKUP(D355,'ИСХОДНИК-даты-2х'!$D$10:$AI$105,12,0),"-")</f>
        <v>44459</v>
      </c>
      <c r="U355" s="1369">
        <f>IFERROR(VLOOKUP(D355,'ИСХОДНИК-даты-2х'!$D$10:$AI$105,13,0),"-")</f>
        <v>44480</v>
      </c>
      <c r="V355" s="1369">
        <f>IFERROR(VLOOKUP(D355,'ИСХОДНИК-даты-2х'!$D$10:$AI$105,14,0),"-")</f>
        <v>44487</v>
      </c>
      <c r="W355" s="1369">
        <f>IFERROR(VLOOKUP(D355,'ИСХОДНИК-даты-2х'!$D$10:$AI$105,15,0),"-")</f>
        <v>44490</v>
      </c>
      <c r="X355" s="1369">
        <f>IFERROR(VLOOKUP(D355,'ИСХОДНИК-даты-2х'!$D$10:$AI$105,16,0),"-")</f>
        <v>44495</v>
      </c>
      <c r="Y355" s="1369">
        <f>IFERROR(VLOOKUP(D355,'ИСХОДНИК-даты-2х'!$D$10:$AI$105,17,0),"-")</f>
        <v>44520</v>
      </c>
      <c r="Z355" s="1369">
        <f>IFERROR(VLOOKUP(D355,'ИСХОДНИК-даты-2х'!$D$10:$AI$105,18,0),"-")</f>
        <v>44540</v>
      </c>
      <c r="AA355" s="1369">
        <f>IFERROR(VLOOKUP(D355,'ИСХОДНИК-даты-2х'!$D$10:$AI$105,19,0),"-")</f>
        <v>44568</v>
      </c>
      <c r="AB355" s="1369">
        <f>IFERROR(VLOOKUP(D355,'ИСХОДНИК-даты-2х'!$D$10:$AI$105,20,0),"-")</f>
        <v>44573</v>
      </c>
      <c r="AC355" s="1369">
        <f>IFERROR(VLOOKUP(D355,'ИСХОДНИК-даты-2х'!$D$10:$AI$105,21,0),"-")</f>
        <v>44587</v>
      </c>
      <c r="AD355" s="1369">
        <f>IFERROR(VLOOKUP(D355,'ИСХОДНИК-даты-2х'!$D$10:$AI$105,22,0),"-")</f>
        <v>44608</v>
      </c>
      <c r="AE355" s="1369">
        <f>IFERROR(VLOOKUP(D355,'ИСХОДНИК-даты-2х'!$D$10:$AI$105,23,0),"-")</f>
        <v>44615</v>
      </c>
      <c r="AF355" s="1369">
        <f>IFERROR(VLOOKUP(D355,'ИСХОДНИК-даты-2х'!$D$10:$AI$105,24,0),"-")</f>
        <v>44620</v>
      </c>
      <c r="AG355" s="1369">
        <f>IFERROR(VLOOKUP(D355,'ИСХОДНИК-даты-2х'!$D$10:$AI$105,25,0),"-")</f>
        <v>44623</v>
      </c>
      <c r="AH355" s="1340">
        <f>IFERROR(VLOOKUP(D355,'ИСХОДНИК-даты-2х'!$D$10:$AI$105,26,0),"-")</f>
        <v>44648</v>
      </c>
      <c r="AI355" s="1340">
        <f>IFERROR(VLOOKUP(D355,'ИСХОДНИК-даты-2х'!$D$10:$AI$105,27,0),"-")</f>
        <v>44668</v>
      </c>
      <c r="AJ355" s="1340">
        <f>IFERROR(VLOOKUP(D355,'ИСХОДНИК-даты-2х'!$D$10:$AI$105,28,0),"-")</f>
        <v>44668</v>
      </c>
      <c r="AK355" s="1370">
        <f>IFERROR(VLOOKUP(D355,'ИСХОДНИК-даты-2х'!$D$10:$AI$105,29,0),"-")</f>
        <v>44678</v>
      </c>
      <c r="AL355" s="1370">
        <f>IFERROR(VLOOKUP(D355,'ИСХОДНИК-даты-2х'!$D$10:$AI$105,30,0),"-")</f>
        <v>44694</v>
      </c>
      <c r="AM355" s="1371">
        <f>IFERROR(VLOOKUP(D355,'ИСХОДНИК-даты-2х'!$D$10:$AI$105,31,0),"-")</f>
        <v>44698</v>
      </c>
      <c r="AN355" s="1729">
        <v>44699</v>
      </c>
      <c r="AO355" s="1387">
        <v>44598</v>
      </c>
      <c r="AP355" s="1380">
        <v>34546</v>
      </c>
      <c r="AQ355" s="1381">
        <v>44598</v>
      </c>
      <c r="AR355" s="1424">
        <f>VLOOKUP(AP355,Schedule!$B$2:$F$14923,5,0)</f>
        <v>44598</v>
      </c>
      <c r="AS355" s="1424">
        <f t="shared" ref="AS355:AS373" si="187">AR355+365</f>
        <v>44963</v>
      </c>
      <c r="AT355" s="1425">
        <f>MIN(AS355:AS368)</f>
        <v>44457</v>
      </c>
      <c r="AU355" s="1426">
        <f>AM355+30</f>
        <v>44728</v>
      </c>
      <c r="AV355" s="1732">
        <f t="shared" ref="AV355" si="188">AT355-AM355</f>
        <v>-241</v>
      </c>
      <c r="AW355" s="1383" t="s">
        <v>119</v>
      </c>
      <c r="AX355" s="1720">
        <v>44699</v>
      </c>
      <c r="AY355" s="1730" t="s">
        <v>28732</v>
      </c>
      <c r="AZ355" s="1739">
        <f t="shared" si="186"/>
        <v>1</v>
      </c>
    </row>
    <row r="356" spans="1:52" s="1382" customFormat="1" ht="51.95" customHeight="1" thickBot="1">
      <c r="A356" s="1781"/>
      <c r="B356" s="1385">
        <f t="shared" ref="B356:C368" si="189">B$355</f>
        <v>34</v>
      </c>
      <c r="C356" s="1386" t="str">
        <f t="shared" si="189"/>
        <v>У_Т</v>
      </c>
      <c r="D356" s="1561" t="str">
        <f t="shared" si="177"/>
        <v>34У_Т</v>
      </c>
      <c r="E356" s="1602" t="s">
        <v>149</v>
      </c>
      <c r="F356" s="1563" t="s">
        <v>514</v>
      </c>
      <c r="G356" s="1564" t="str">
        <f t="shared" ref="G356:G368" si="190">$G$355</f>
        <v>Выполнение технологических работ по объектам 31UUQ,32UUQ,33UUQ,31UQZ,32UQZ,33UQZ,34UQZ,21UQZ,22UQZ,23UQZ,24UQZ,21UUQ,22UUQ,23UUQ</v>
      </c>
      <c r="H356" s="1565" t="s">
        <v>728</v>
      </c>
      <c r="I356" s="1352"/>
      <c r="J356" s="1702">
        <f t="shared" ref="J356:S368" si="191">J$355</f>
        <v>44178</v>
      </c>
      <c r="K356" s="1702">
        <f t="shared" si="191"/>
        <v>44204</v>
      </c>
      <c r="L356" s="1702">
        <f t="shared" si="191"/>
        <v>44253</v>
      </c>
      <c r="M356" s="1702">
        <f t="shared" si="191"/>
        <v>44316</v>
      </c>
      <c r="N356" s="1702">
        <f t="shared" si="191"/>
        <v>44344</v>
      </c>
      <c r="O356" s="1702">
        <f t="shared" si="191"/>
        <v>44344</v>
      </c>
      <c r="P356" s="1702">
        <f t="shared" si="191"/>
        <v>44428</v>
      </c>
      <c r="Q356" s="1702">
        <f t="shared" si="191"/>
        <v>44460</v>
      </c>
      <c r="R356" s="1702">
        <f t="shared" si="191"/>
        <v>44460</v>
      </c>
      <c r="S356" s="1702">
        <f t="shared" si="191"/>
        <v>44459</v>
      </c>
      <c r="T356" s="1702">
        <f t="shared" ref="T356:AC368" si="192">T$355</f>
        <v>44459</v>
      </c>
      <c r="U356" s="1702">
        <f t="shared" si="192"/>
        <v>44480</v>
      </c>
      <c r="V356" s="1702">
        <f t="shared" si="192"/>
        <v>44487</v>
      </c>
      <c r="W356" s="1702">
        <f t="shared" si="192"/>
        <v>44490</v>
      </c>
      <c r="X356" s="1702">
        <f t="shared" si="192"/>
        <v>44495</v>
      </c>
      <c r="Y356" s="1702">
        <f t="shared" si="192"/>
        <v>44520</v>
      </c>
      <c r="Z356" s="1702">
        <f t="shared" si="192"/>
        <v>44540</v>
      </c>
      <c r="AA356" s="1702">
        <f t="shared" si="192"/>
        <v>44568</v>
      </c>
      <c r="AB356" s="1702">
        <f t="shared" si="192"/>
        <v>44573</v>
      </c>
      <c r="AC356" s="1702">
        <f t="shared" si="192"/>
        <v>44587</v>
      </c>
      <c r="AD356" s="1702">
        <f t="shared" ref="AD356:AN368" si="193">AD$355</f>
        <v>44608</v>
      </c>
      <c r="AE356" s="1702">
        <f t="shared" si="193"/>
        <v>44615</v>
      </c>
      <c r="AF356" s="1702">
        <f t="shared" si="193"/>
        <v>44620</v>
      </c>
      <c r="AG356" s="1702">
        <f t="shared" si="193"/>
        <v>44623</v>
      </c>
      <c r="AH356" s="1702">
        <f t="shared" si="193"/>
        <v>44648</v>
      </c>
      <c r="AI356" s="1702">
        <f t="shared" si="193"/>
        <v>44668</v>
      </c>
      <c r="AJ356" s="1702">
        <f t="shared" si="193"/>
        <v>44668</v>
      </c>
      <c r="AK356" s="1702">
        <f t="shared" si="193"/>
        <v>44678</v>
      </c>
      <c r="AL356" s="1702">
        <f t="shared" si="193"/>
        <v>44694</v>
      </c>
      <c r="AM356" s="1702">
        <f t="shared" si="193"/>
        <v>44698</v>
      </c>
      <c r="AN356" s="1702">
        <f t="shared" si="193"/>
        <v>44699</v>
      </c>
      <c r="AO356" s="1497">
        <f t="shared" ref="AO356:AO368" si="194">$AO$355</f>
        <v>44598</v>
      </c>
      <c r="AP356" s="1444">
        <v>34557</v>
      </c>
      <c r="AQ356" s="1443">
        <v>44598</v>
      </c>
      <c r="AR356" s="1424">
        <f>VLOOKUP(AP356,Schedule!$B$2:$F$14923,5,0)</f>
        <v>44598</v>
      </c>
      <c r="AS356" s="1424">
        <f t="shared" si="187"/>
        <v>44963</v>
      </c>
      <c r="AZ356" s="1739"/>
    </row>
    <row r="357" spans="1:52" s="1382" customFormat="1" ht="51.95" customHeight="1" thickBot="1">
      <c r="A357" s="1781"/>
      <c r="B357" s="1385">
        <f t="shared" si="189"/>
        <v>34</v>
      </c>
      <c r="C357" s="1386" t="str">
        <f t="shared" si="189"/>
        <v>У_Т</v>
      </c>
      <c r="D357" s="1561" t="str">
        <f t="shared" si="177"/>
        <v>34У_Т</v>
      </c>
      <c r="E357" s="1602" t="s">
        <v>151</v>
      </c>
      <c r="F357" s="1563" t="s">
        <v>514</v>
      </c>
      <c r="G357" s="1564" t="str">
        <f t="shared" si="190"/>
        <v>Выполнение технологических работ по объектам 31UUQ,32UUQ,33UUQ,31UQZ,32UQZ,33UQZ,34UQZ,21UQZ,22UQZ,23UQZ,24UQZ,21UUQ,22UUQ,23UUQ</v>
      </c>
      <c r="H357" s="1565" t="s">
        <v>728</v>
      </c>
      <c r="I357" s="1352"/>
      <c r="J357" s="1702">
        <f t="shared" si="191"/>
        <v>44178</v>
      </c>
      <c r="K357" s="1702">
        <f t="shared" si="191"/>
        <v>44204</v>
      </c>
      <c r="L357" s="1702">
        <f t="shared" si="191"/>
        <v>44253</v>
      </c>
      <c r="M357" s="1702">
        <f t="shared" si="191"/>
        <v>44316</v>
      </c>
      <c r="N357" s="1702">
        <f t="shared" si="191"/>
        <v>44344</v>
      </c>
      <c r="O357" s="1702">
        <f t="shared" si="191"/>
        <v>44344</v>
      </c>
      <c r="P357" s="1702">
        <f t="shared" si="191"/>
        <v>44428</v>
      </c>
      <c r="Q357" s="1702">
        <f t="shared" si="191"/>
        <v>44460</v>
      </c>
      <c r="R357" s="1702">
        <f t="shared" si="191"/>
        <v>44460</v>
      </c>
      <c r="S357" s="1702">
        <f t="shared" si="191"/>
        <v>44459</v>
      </c>
      <c r="T357" s="1702">
        <f t="shared" si="192"/>
        <v>44459</v>
      </c>
      <c r="U357" s="1702">
        <f t="shared" si="192"/>
        <v>44480</v>
      </c>
      <c r="V357" s="1702">
        <f t="shared" si="192"/>
        <v>44487</v>
      </c>
      <c r="W357" s="1702">
        <f t="shared" si="192"/>
        <v>44490</v>
      </c>
      <c r="X357" s="1702">
        <f t="shared" si="192"/>
        <v>44495</v>
      </c>
      <c r="Y357" s="1702">
        <f t="shared" si="192"/>
        <v>44520</v>
      </c>
      <c r="Z357" s="1702">
        <f t="shared" si="192"/>
        <v>44540</v>
      </c>
      <c r="AA357" s="1702">
        <f t="shared" si="192"/>
        <v>44568</v>
      </c>
      <c r="AB357" s="1702">
        <f t="shared" si="192"/>
        <v>44573</v>
      </c>
      <c r="AC357" s="1702">
        <f t="shared" si="192"/>
        <v>44587</v>
      </c>
      <c r="AD357" s="1702">
        <f t="shared" si="193"/>
        <v>44608</v>
      </c>
      <c r="AE357" s="1702">
        <f t="shared" si="193"/>
        <v>44615</v>
      </c>
      <c r="AF357" s="1702">
        <f t="shared" si="193"/>
        <v>44620</v>
      </c>
      <c r="AG357" s="1702">
        <f t="shared" si="193"/>
        <v>44623</v>
      </c>
      <c r="AH357" s="1702">
        <f t="shared" si="193"/>
        <v>44648</v>
      </c>
      <c r="AI357" s="1702">
        <f t="shared" si="193"/>
        <v>44668</v>
      </c>
      <c r="AJ357" s="1702">
        <f t="shared" si="193"/>
        <v>44668</v>
      </c>
      <c r="AK357" s="1702">
        <f t="shared" si="193"/>
        <v>44678</v>
      </c>
      <c r="AL357" s="1702">
        <f t="shared" si="193"/>
        <v>44694</v>
      </c>
      <c r="AM357" s="1702">
        <f t="shared" si="193"/>
        <v>44698</v>
      </c>
      <c r="AN357" s="1702">
        <f t="shared" si="193"/>
        <v>44699</v>
      </c>
      <c r="AO357" s="1497">
        <f t="shared" si="194"/>
        <v>44598</v>
      </c>
      <c r="AP357" s="1444">
        <v>34561</v>
      </c>
      <c r="AQ357" s="1443">
        <v>44598</v>
      </c>
      <c r="AR357" s="1424">
        <f>VLOOKUP(AP357,Schedule!$B$2:$F$14923,5,0)</f>
        <v>44598</v>
      </c>
      <c r="AS357" s="1424">
        <f t="shared" si="187"/>
        <v>44963</v>
      </c>
      <c r="AZ357" s="1739"/>
    </row>
    <row r="358" spans="1:52" s="1382" customFormat="1" ht="51.95" customHeight="1" thickBot="1">
      <c r="A358" s="1781"/>
      <c r="B358" s="1385">
        <f t="shared" si="189"/>
        <v>34</v>
      </c>
      <c r="C358" s="1386" t="str">
        <f t="shared" si="189"/>
        <v>У_Т</v>
      </c>
      <c r="D358" s="1561" t="str">
        <f t="shared" si="177"/>
        <v>34У_Т</v>
      </c>
      <c r="E358" s="1602" t="s">
        <v>129</v>
      </c>
      <c r="F358" s="1563" t="s">
        <v>514</v>
      </c>
      <c r="G358" s="1564" t="str">
        <f t="shared" si="190"/>
        <v>Выполнение технологических работ по объектам 31UUQ,32UUQ,33UUQ,31UQZ,32UQZ,33UQZ,34UQZ,21UQZ,22UQZ,23UQZ,24UQZ,21UUQ,22UUQ,23UUQ</v>
      </c>
      <c r="H358" s="1565" t="s">
        <v>729</v>
      </c>
      <c r="I358" s="1352"/>
      <c r="J358" s="1702">
        <f t="shared" si="191"/>
        <v>44178</v>
      </c>
      <c r="K358" s="1702">
        <f t="shared" si="191"/>
        <v>44204</v>
      </c>
      <c r="L358" s="1702">
        <f t="shared" si="191"/>
        <v>44253</v>
      </c>
      <c r="M358" s="1702">
        <f t="shared" si="191"/>
        <v>44316</v>
      </c>
      <c r="N358" s="1702">
        <f t="shared" si="191"/>
        <v>44344</v>
      </c>
      <c r="O358" s="1702">
        <f t="shared" si="191"/>
        <v>44344</v>
      </c>
      <c r="P358" s="1702">
        <f t="shared" si="191"/>
        <v>44428</v>
      </c>
      <c r="Q358" s="1702">
        <f t="shared" si="191"/>
        <v>44460</v>
      </c>
      <c r="R358" s="1702">
        <f t="shared" si="191"/>
        <v>44460</v>
      </c>
      <c r="S358" s="1702">
        <f t="shared" si="191"/>
        <v>44459</v>
      </c>
      <c r="T358" s="1702">
        <f t="shared" si="192"/>
        <v>44459</v>
      </c>
      <c r="U358" s="1702">
        <f t="shared" si="192"/>
        <v>44480</v>
      </c>
      <c r="V358" s="1702">
        <f t="shared" si="192"/>
        <v>44487</v>
      </c>
      <c r="W358" s="1702">
        <f t="shared" si="192"/>
        <v>44490</v>
      </c>
      <c r="X358" s="1702">
        <f t="shared" si="192"/>
        <v>44495</v>
      </c>
      <c r="Y358" s="1702">
        <f t="shared" si="192"/>
        <v>44520</v>
      </c>
      <c r="Z358" s="1702">
        <f t="shared" si="192"/>
        <v>44540</v>
      </c>
      <c r="AA358" s="1702">
        <f t="shared" si="192"/>
        <v>44568</v>
      </c>
      <c r="AB358" s="1702">
        <f t="shared" si="192"/>
        <v>44573</v>
      </c>
      <c r="AC358" s="1702">
        <f t="shared" si="192"/>
        <v>44587</v>
      </c>
      <c r="AD358" s="1702">
        <f t="shared" si="193"/>
        <v>44608</v>
      </c>
      <c r="AE358" s="1702">
        <f t="shared" si="193"/>
        <v>44615</v>
      </c>
      <c r="AF358" s="1702">
        <f t="shared" si="193"/>
        <v>44620</v>
      </c>
      <c r="AG358" s="1702">
        <f t="shared" si="193"/>
        <v>44623</v>
      </c>
      <c r="AH358" s="1702">
        <f t="shared" si="193"/>
        <v>44648</v>
      </c>
      <c r="AI358" s="1702">
        <f t="shared" si="193"/>
        <v>44668</v>
      </c>
      <c r="AJ358" s="1702">
        <f t="shared" si="193"/>
        <v>44668</v>
      </c>
      <c r="AK358" s="1702">
        <f t="shared" si="193"/>
        <v>44678</v>
      </c>
      <c r="AL358" s="1702">
        <f t="shared" si="193"/>
        <v>44694</v>
      </c>
      <c r="AM358" s="1702">
        <f t="shared" si="193"/>
        <v>44698</v>
      </c>
      <c r="AN358" s="1702">
        <f t="shared" si="193"/>
        <v>44699</v>
      </c>
      <c r="AO358" s="1497">
        <f t="shared" si="194"/>
        <v>44598</v>
      </c>
      <c r="AP358" s="1444">
        <v>34230</v>
      </c>
      <c r="AQ358" s="1443">
        <v>44968</v>
      </c>
      <c r="AR358" s="1424">
        <f>VLOOKUP(AP358,Schedule!$B$2:$F$14923,5,0)</f>
        <v>44788</v>
      </c>
      <c r="AS358" s="1424">
        <f t="shared" si="187"/>
        <v>45153</v>
      </c>
      <c r="AZ358" s="1739"/>
    </row>
    <row r="359" spans="1:52" s="1382" customFormat="1" ht="51.95" customHeight="1" thickBot="1">
      <c r="A359" s="1781"/>
      <c r="B359" s="1385">
        <f t="shared" si="189"/>
        <v>34</v>
      </c>
      <c r="C359" s="1386" t="str">
        <f t="shared" si="189"/>
        <v>У_Т</v>
      </c>
      <c r="D359" s="1561" t="str">
        <f t="shared" si="177"/>
        <v>34У_Т</v>
      </c>
      <c r="E359" s="1602" t="s">
        <v>131</v>
      </c>
      <c r="F359" s="1563" t="s">
        <v>514</v>
      </c>
      <c r="G359" s="1564" t="str">
        <f t="shared" si="190"/>
        <v>Выполнение технологических работ по объектам 31UUQ,32UUQ,33UUQ,31UQZ,32UQZ,33UQZ,34UQZ,21UQZ,22UQZ,23UQZ,24UQZ,21UUQ,22UUQ,23UUQ</v>
      </c>
      <c r="H359" s="1565" t="s">
        <v>729</v>
      </c>
      <c r="I359" s="1352"/>
      <c r="J359" s="1702">
        <f t="shared" si="191"/>
        <v>44178</v>
      </c>
      <c r="K359" s="1702">
        <f t="shared" si="191"/>
        <v>44204</v>
      </c>
      <c r="L359" s="1702">
        <f t="shared" si="191"/>
        <v>44253</v>
      </c>
      <c r="M359" s="1702">
        <f t="shared" si="191"/>
        <v>44316</v>
      </c>
      <c r="N359" s="1702">
        <f t="shared" si="191"/>
        <v>44344</v>
      </c>
      <c r="O359" s="1702">
        <f t="shared" si="191"/>
        <v>44344</v>
      </c>
      <c r="P359" s="1702">
        <f t="shared" si="191"/>
        <v>44428</v>
      </c>
      <c r="Q359" s="1702">
        <f t="shared" si="191"/>
        <v>44460</v>
      </c>
      <c r="R359" s="1702">
        <f t="shared" si="191"/>
        <v>44460</v>
      </c>
      <c r="S359" s="1702">
        <f t="shared" si="191"/>
        <v>44459</v>
      </c>
      <c r="T359" s="1702">
        <f t="shared" si="192"/>
        <v>44459</v>
      </c>
      <c r="U359" s="1702">
        <f t="shared" si="192"/>
        <v>44480</v>
      </c>
      <c r="V359" s="1702">
        <f t="shared" si="192"/>
        <v>44487</v>
      </c>
      <c r="W359" s="1702">
        <f t="shared" si="192"/>
        <v>44490</v>
      </c>
      <c r="X359" s="1702">
        <f t="shared" si="192"/>
        <v>44495</v>
      </c>
      <c r="Y359" s="1702">
        <f t="shared" si="192"/>
        <v>44520</v>
      </c>
      <c r="Z359" s="1702">
        <f t="shared" si="192"/>
        <v>44540</v>
      </c>
      <c r="AA359" s="1702">
        <f t="shared" si="192"/>
        <v>44568</v>
      </c>
      <c r="AB359" s="1702">
        <f t="shared" si="192"/>
        <v>44573</v>
      </c>
      <c r="AC359" s="1702">
        <f t="shared" si="192"/>
        <v>44587</v>
      </c>
      <c r="AD359" s="1702">
        <f t="shared" si="193"/>
        <v>44608</v>
      </c>
      <c r="AE359" s="1702">
        <f t="shared" si="193"/>
        <v>44615</v>
      </c>
      <c r="AF359" s="1702">
        <f t="shared" si="193"/>
        <v>44620</v>
      </c>
      <c r="AG359" s="1702">
        <f t="shared" si="193"/>
        <v>44623</v>
      </c>
      <c r="AH359" s="1702">
        <f t="shared" si="193"/>
        <v>44648</v>
      </c>
      <c r="AI359" s="1702">
        <f t="shared" si="193"/>
        <v>44668</v>
      </c>
      <c r="AJ359" s="1702">
        <f t="shared" si="193"/>
        <v>44668</v>
      </c>
      <c r="AK359" s="1702">
        <f t="shared" si="193"/>
        <v>44678</v>
      </c>
      <c r="AL359" s="1702">
        <f t="shared" si="193"/>
        <v>44694</v>
      </c>
      <c r="AM359" s="1702">
        <f t="shared" si="193"/>
        <v>44698</v>
      </c>
      <c r="AN359" s="1702">
        <f t="shared" si="193"/>
        <v>44699</v>
      </c>
      <c r="AO359" s="1497">
        <f t="shared" si="194"/>
        <v>44598</v>
      </c>
      <c r="AP359" s="1444">
        <v>34258</v>
      </c>
      <c r="AQ359" s="1443">
        <v>44968</v>
      </c>
      <c r="AR359" s="1424">
        <f>VLOOKUP(AP359,Schedule!$B$2:$F$14923,5,0)</f>
        <v>44788</v>
      </c>
      <c r="AS359" s="1424">
        <f t="shared" si="187"/>
        <v>45153</v>
      </c>
      <c r="AZ359" s="1739"/>
    </row>
    <row r="360" spans="1:52" s="1382" customFormat="1" ht="51.95" customHeight="1" thickBot="1">
      <c r="A360" s="1781"/>
      <c r="B360" s="1385">
        <f t="shared" si="189"/>
        <v>34</v>
      </c>
      <c r="C360" s="1386" t="str">
        <f t="shared" si="189"/>
        <v>У_Т</v>
      </c>
      <c r="D360" s="1561" t="str">
        <f t="shared" si="177"/>
        <v>34У_Т</v>
      </c>
      <c r="E360" s="1602" t="s">
        <v>133</v>
      </c>
      <c r="F360" s="1563" t="s">
        <v>514</v>
      </c>
      <c r="G360" s="1564" t="str">
        <f t="shared" si="190"/>
        <v>Выполнение технологических работ по объектам 31UUQ,32UUQ,33UUQ,31UQZ,32UQZ,33UQZ,34UQZ,21UQZ,22UQZ,23UQZ,24UQZ,21UUQ,22UUQ,23UUQ</v>
      </c>
      <c r="H360" s="1565" t="s">
        <v>729</v>
      </c>
      <c r="I360" s="1352"/>
      <c r="J360" s="1702">
        <f t="shared" si="191"/>
        <v>44178</v>
      </c>
      <c r="K360" s="1702">
        <f t="shared" si="191"/>
        <v>44204</v>
      </c>
      <c r="L360" s="1702">
        <f t="shared" si="191"/>
        <v>44253</v>
      </c>
      <c r="M360" s="1702">
        <f t="shared" si="191"/>
        <v>44316</v>
      </c>
      <c r="N360" s="1702">
        <f t="shared" si="191"/>
        <v>44344</v>
      </c>
      <c r="O360" s="1702">
        <f t="shared" si="191"/>
        <v>44344</v>
      </c>
      <c r="P360" s="1702">
        <f t="shared" si="191"/>
        <v>44428</v>
      </c>
      <c r="Q360" s="1702">
        <f t="shared" si="191"/>
        <v>44460</v>
      </c>
      <c r="R360" s="1702">
        <f t="shared" si="191"/>
        <v>44460</v>
      </c>
      <c r="S360" s="1702">
        <f t="shared" si="191"/>
        <v>44459</v>
      </c>
      <c r="T360" s="1702">
        <f t="shared" si="192"/>
        <v>44459</v>
      </c>
      <c r="U360" s="1702">
        <f t="shared" si="192"/>
        <v>44480</v>
      </c>
      <c r="V360" s="1702">
        <f t="shared" si="192"/>
        <v>44487</v>
      </c>
      <c r="W360" s="1702">
        <f t="shared" si="192"/>
        <v>44490</v>
      </c>
      <c r="X360" s="1702">
        <f t="shared" si="192"/>
        <v>44495</v>
      </c>
      <c r="Y360" s="1702">
        <f t="shared" si="192"/>
        <v>44520</v>
      </c>
      <c r="Z360" s="1702">
        <f t="shared" si="192"/>
        <v>44540</v>
      </c>
      <c r="AA360" s="1702">
        <f t="shared" si="192"/>
        <v>44568</v>
      </c>
      <c r="AB360" s="1702">
        <f t="shared" si="192"/>
        <v>44573</v>
      </c>
      <c r="AC360" s="1702">
        <f t="shared" si="192"/>
        <v>44587</v>
      </c>
      <c r="AD360" s="1702">
        <f t="shared" si="193"/>
        <v>44608</v>
      </c>
      <c r="AE360" s="1702">
        <f t="shared" si="193"/>
        <v>44615</v>
      </c>
      <c r="AF360" s="1702">
        <f t="shared" si="193"/>
        <v>44620</v>
      </c>
      <c r="AG360" s="1702">
        <f t="shared" si="193"/>
        <v>44623</v>
      </c>
      <c r="AH360" s="1702">
        <f t="shared" si="193"/>
        <v>44648</v>
      </c>
      <c r="AI360" s="1702">
        <f t="shared" si="193"/>
        <v>44668</v>
      </c>
      <c r="AJ360" s="1702">
        <f t="shared" si="193"/>
        <v>44668</v>
      </c>
      <c r="AK360" s="1702">
        <f t="shared" si="193"/>
        <v>44678</v>
      </c>
      <c r="AL360" s="1702">
        <f t="shared" si="193"/>
        <v>44694</v>
      </c>
      <c r="AM360" s="1702">
        <f t="shared" si="193"/>
        <v>44698</v>
      </c>
      <c r="AN360" s="1702">
        <f t="shared" si="193"/>
        <v>44699</v>
      </c>
      <c r="AO360" s="1497">
        <f t="shared" si="194"/>
        <v>44598</v>
      </c>
      <c r="AP360" s="1444">
        <v>34284</v>
      </c>
      <c r="AQ360" s="1443">
        <v>44968</v>
      </c>
      <c r="AR360" s="1424">
        <f>VLOOKUP(AP360,Schedule!$B$2:$F$14923,5,0)</f>
        <v>44808</v>
      </c>
      <c r="AS360" s="1424">
        <f t="shared" si="187"/>
        <v>45173</v>
      </c>
      <c r="AZ360" s="1739"/>
    </row>
    <row r="361" spans="1:52" s="1382" customFormat="1" ht="51.95" customHeight="1" thickBot="1">
      <c r="A361" s="1781"/>
      <c r="B361" s="1385">
        <f t="shared" si="189"/>
        <v>34</v>
      </c>
      <c r="C361" s="1386" t="str">
        <f t="shared" si="189"/>
        <v>У_Т</v>
      </c>
      <c r="D361" s="1561" t="str">
        <f t="shared" si="177"/>
        <v>34У_Т</v>
      </c>
      <c r="E361" s="1602" t="s">
        <v>127</v>
      </c>
      <c r="F361" s="1563" t="s">
        <v>514</v>
      </c>
      <c r="G361" s="1564" t="str">
        <f t="shared" si="190"/>
        <v>Выполнение технологических работ по объектам 31UUQ,32UUQ,33UUQ,31UQZ,32UQZ,33UQZ,34UQZ,21UQZ,22UQZ,23UQZ,24UQZ,21UUQ,22UUQ,23UUQ</v>
      </c>
      <c r="H361" s="1565" t="s">
        <v>729</v>
      </c>
      <c r="I361" s="1352"/>
      <c r="J361" s="1702">
        <f t="shared" si="191"/>
        <v>44178</v>
      </c>
      <c r="K361" s="1702">
        <f t="shared" si="191"/>
        <v>44204</v>
      </c>
      <c r="L361" s="1702">
        <f t="shared" si="191"/>
        <v>44253</v>
      </c>
      <c r="M361" s="1702">
        <f t="shared" si="191"/>
        <v>44316</v>
      </c>
      <c r="N361" s="1702">
        <f t="shared" si="191"/>
        <v>44344</v>
      </c>
      <c r="O361" s="1702">
        <f t="shared" si="191"/>
        <v>44344</v>
      </c>
      <c r="P361" s="1702">
        <f t="shared" si="191"/>
        <v>44428</v>
      </c>
      <c r="Q361" s="1702">
        <f t="shared" si="191"/>
        <v>44460</v>
      </c>
      <c r="R361" s="1702">
        <f t="shared" si="191"/>
        <v>44460</v>
      </c>
      <c r="S361" s="1702">
        <f t="shared" si="191"/>
        <v>44459</v>
      </c>
      <c r="T361" s="1702">
        <f t="shared" si="192"/>
        <v>44459</v>
      </c>
      <c r="U361" s="1702">
        <f t="shared" si="192"/>
        <v>44480</v>
      </c>
      <c r="V361" s="1702">
        <f t="shared" si="192"/>
        <v>44487</v>
      </c>
      <c r="W361" s="1702">
        <f t="shared" si="192"/>
        <v>44490</v>
      </c>
      <c r="X361" s="1702">
        <f t="shared" si="192"/>
        <v>44495</v>
      </c>
      <c r="Y361" s="1702">
        <f t="shared" si="192"/>
        <v>44520</v>
      </c>
      <c r="Z361" s="1702">
        <f t="shared" si="192"/>
        <v>44540</v>
      </c>
      <c r="AA361" s="1702">
        <f t="shared" si="192"/>
        <v>44568</v>
      </c>
      <c r="AB361" s="1702">
        <f t="shared" si="192"/>
        <v>44573</v>
      </c>
      <c r="AC361" s="1702">
        <f t="shared" si="192"/>
        <v>44587</v>
      </c>
      <c r="AD361" s="1702">
        <f t="shared" si="193"/>
        <v>44608</v>
      </c>
      <c r="AE361" s="1702">
        <f t="shared" si="193"/>
        <v>44615</v>
      </c>
      <c r="AF361" s="1702">
        <f t="shared" si="193"/>
        <v>44620</v>
      </c>
      <c r="AG361" s="1702">
        <f t="shared" si="193"/>
        <v>44623</v>
      </c>
      <c r="AH361" s="1702">
        <f t="shared" si="193"/>
        <v>44648</v>
      </c>
      <c r="AI361" s="1702">
        <f t="shared" si="193"/>
        <v>44668</v>
      </c>
      <c r="AJ361" s="1702">
        <f t="shared" si="193"/>
        <v>44668</v>
      </c>
      <c r="AK361" s="1702">
        <f t="shared" si="193"/>
        <v>44678</v>
      </c>
      <c r="AL361" s="1702">
        <f t="shared" si="193"/>
        <v>44694</v>
      </c>
      <c r="AM361" s="1702">
        <f t="shared" si="193"/>
        <v>44698</v>
      </c>
      <c r="AN361" s="1702">
        <f t="shared" si="193"/>
        <v>44699</v>
      </c>
      <c r="AO361" s="1497">
        <f t="shared" si="194"/>
        <v>44598</v>
      </c>
      <c r="AP361" s="1444">
        <v>34308</v>
      </c>
      <c r="AQ361" s="1443">
        <v>44968</v>
      </c>
      <c r="AR361" s="1424">
        <f>VLOOKUP(AP361,Schedule!$B$2:$F$14923,5,0)</f>
        <v>44788</v>
      </c>
      <c r="AS361" s="1424">
        <f t="shared" si="187"/>
        <v>45153</v>
      </c>
      <c r="AZ361" s="1739"/>
    </row>
    <row r="362" spans="1:52" s="1382" customFormat="1" ht="51.95" customHeight="1" thickBot="1">
      <c r="A362" s="1781"/>
      <c r="B362" s="1385">
        <f t="shared" si="189"/>
        <v>34</v>
      </c>
      <c r="C362" s="1386" t="str">
        <f t="shared" si="189"/>
        <v>У_Т</v>
      </c>
      <c r="D362" s="1561" t="str">
        <f t="shared" si="177"/>
        <v>34У_Т</v>
      </c>
      <c r="E362" s="1602" t="s">
        <v>115</v>
      </c>
      <c r="F362" s="1563" t="s">
        <v>514</v>
      </c>
      <c r="G362" s="1564" t="str">
        <f t="shared" si="190"/>
        <v>Выполнение технологических работ по объектам 31UUQ,32UUQ,33UUQ,31UQZ,32UQZ,33UQZ,34UQZ,21UQZ,22UQZ,23UQZ,24UQZ,21UUQ,22UUQ,23UUQ</v>
      </c>
      <c r="H362" s="1565" t="s">
        <v>730</v>
      </c>
      <c r="I362" s="1352"/>
      <c r="J362" s="1702">
        <f t="shared" si="191"/>
        <v>44178</v>
      </c>
      <c r="K362" s="1702">
        <f t="shared" si="191"/>
        <v>44204</v>
      </c>
      <c r="L362" s="1702">
        <f t="shared" si="191"/>
        <v>44253</v>
      </c>
      <c r="M362" s="1702">
        <f t="shared" si="191"/>
        <v>44316</v>
      </c>
      <c r="N362" s="1702">
        <f t="shared" si="191"/>
        <v>44344</v>
      </c>
      <c r="O362" s="1702">
        <f t="shared" si="191"/>
        <v>44344</v>
      </c>
      <c r="P362" s="1702">
        <f t="shared" si="191"/>
        <v>44428</v>
      </c>
      <c r="Q362" s="1702">
        <f t="shared" si="191"/>
        <v>44460</v>
      </c>
      <c r="R362" s="1702">
        <f t="shared" si="191"/>
        <v>44460</v>
      </c>
      <c r="S362" s="1702">
        <f t="shared" si="191"/>
        <v>44459</v>
      </c>
      <c r="T362" s="1702">
        <f t="shared" si="192"/>
        <v>44459</v>
      </c>
      <c r="U362" s="1702">
        <f t="shared" si="192"/>
        <v>44480</v>
      </c>
      <c r="V362" s="1702">
        <f t="shared" si="192"/>
        <v>44487</v>
      </c>
      <c r="W362" s="1702">
        <f t="shared" si="192"/>
        <v>44490</v>
      </c>
      <c r="X362" s="1702">
        <f t="shared" si="192"/>
        <v>44495</v>
      </c>
      <c r="Y362" s="1702">
        <f t="shared" si="192"/>
        <v>44520</v>
      </c>
      <c r="Z362" s="1702">
        <f t="shared" si="192"/>
        <v>44540</v>
      </c>
      <c r="AA362" s="1702">
        <f t="shared" si="192"/>
        <v>44568</v>
      </c>
      <c r="AB362" s="1702">
        <f t="shared" si="192"/>
        <v>44573</v>
      </c>
      <c r="AC362" s="1702">
        <f t="shared" si="192"/>
        <v>44587</v>
      </c>
      <c r="AD362" s="1702">
        <f t="shared" si="193"/>
        <v>44608</v>
      </c>
      <c r="AE362" s="1702">
        <f t="shared" si="193"/>
        <v>44615</v>
      </c>
      <c r="AF362" s="1702">
        <f t="shared" si="193"/>
        <v>44620</v>
      </c>
      <c r="AG362" s="1702">
        <f t="shared" si="193"/>
        <v>44623</v>
      </c>
      <c r="AH362" s="1702">
        <f t="shared" si="193"/>
        <v>44648</v>
      </c>
      <c r="AI362" s="1702">
        <f t="shared" si="193"/>
        <v>44668</v>
      </c>
      <c r="AJ362" s="1702">
        <f t="shared" si="193"/>
        <v>44668</v>
      </c>
      <c r="AK362" s="1702">
        <f t="shared" si="193"/>
        <v>44678</v>
      </c>
      <c r="AL362" s="1702">
        <f t="shared" si="193"/>
        <v>44694</v>
      </c>
      <c r="AM362" s="1702">
        <f t="shared" si="193"/>
        <v>44698</v>
      </c>
      <c r="AN362" s="1702">
        <f t="shared" si="193"/>
        <v>44699</v>
      </c>
      <c r="AO362" s="1497">
        <f t="shared" si="194"/>
        <v>44598</v>
      </c>
      <c r="AP362" s="1444">
        <v>27587</v>
      </c>
      <c r="AQ362" s="1443">
        <v>44897</v>
      </c>
      <c r="AR362" s="1424">
        <f>VLOOKUP(AP362,Schedule!$B$2:$F$14923,5,0)</f>
        <v>44424</v>
      </c>
      <c r="AS362" s="1424">
        <f t="shared" si="187"/>
        <v>44789</v>
      </c>
      <c r="AZ362" s="1739"/>
    </row>
    <row r="363" spans="1:52" s="1382" customFormat="1" ht="51.95" customHeight="1" thickBot="1">
      <c r="A363" s="1781"/>
      <c r="B363" s="1385">
        <f t="shared" si="189"/>
        <v>34</v>
      </c>
      <c r="C363" s="1386" t="str">
        <f t="shared" si="189"/>
        <v>У_Т</v>
      </c>
      <c r="D363" s="1561" t="str">
        <f t="shared" si="177"/>
        <v>34У_Т</v>
      </c>
      <c r="E363" s="1602" t="s">
        <v>121</v>
      </c>
      <c r="F363" s="1563" t="s">
        <v>514</v>
      </c>
      <c r="G363" s="1564" t="str">
        <f t="shared" si="190"/>
        <v>Выполнение технологических работ по объектам 31UUQ,32UUQ,33UUQ,31UQZ,32UQZ,33UQZ,34UQZ,21UQZ,22UQZ,23UQZ,24UQZ,21UUQ,22UUQ,23UUQ</v>
      </c>
      <c r="H363" s="1565" t="s">
        <v>730</v>
      </c>
      <c r="I363" s="1352"/>
      <c r="J363" s="1702">
        <f t="shared" si="191"/>
        <v>44178</v>
      </c>
      <c r="K363" s="1702">
        <f t="shared" si="191"/>
        <v>44204</v>
      </c>
      <c r="L363" s="1702">
        <f t="shared" si="191"/>
        <v>44253</v>
      </c>
      <c r="M363" s="1702">
        <f t="shared" si="191"/>
        <v>44316</v>
      </c>
      <c r="N363" s="1702">
        <f t="shared" si="191"/>
        <v>44344</v>
      </c>
      <c r="O363" s="1702">
        <f t="shared" si="191"/>
        <v>44344</v>
      </c>
      <c r="P363" s="1702">
        <f t="shared" si="191"/>
        <v>44428</v>
      </c>
      <c r="Q363" s="1702">
        <f t="shared" si="191"/>
        <v>44460</v>
      </c>
      <c r="R363" s="1702">
        <f t="shared" si="191"/>
        <v>44460</v>
      </c>
      <c r="S363" s="1702">
        <f t="shared" si="191"/>
        <v>44459</v>
      </c>
      <c r="T363" s="1702">
        <f t="shared" si="192"/>
        <v>44459</v>
      </c>
      <c r="U363" s="1702">
        <f t="shared" si="192"/>
        <v>44480</v>
      </c>
      <c r="V363" s="1702">
        <f t="shared" si="192"/>
        <v>44487</v>
      </c>
      <c r="W363" s="1702">
        <f t="shared" si="192"/>
        <v>44490</v>
      </c>
      <c r="X363" s="1702">
        <f t="shared" si="192"/>
        <v>44495</v>
      </c>
      <c r="Y363" s="1702">
        <f t="shared" si="192"/>
        <v>44520</v>
      </c>
      <c r="Z363" s="1702">
        <f t="shared" si="192"/>
        <v>44540</v>
      </c>
      <c r="AA363" s="1702">
        <f t="shared" si="192"/>
        <v>44568</v>
      </c>
      <c r="AB363" s="1702">
        <f t="shared" si="192"/>
        <v>44573</v>
      </c>
      <c r="AC363" s="1702">
        <f t="shared" si="192"/>
        <v>44587</v>
      </c>
      <c r="AD363" s="1702">
        <f t="shared" si="193"/>
        <v>44608</v>
      </c>
      <c r="AE363" s="1702">
        <f t="shared" si="193"/>
        <v>44615</v>
      </c>
      <c r="AF363" s="1702">
        <f t="shared" si="193"/>
        <v>44620</v>
      </c>
      <c r="AG363" s="1702">
        <f t="shared" si="193"/>
        <v>44623</v>
      </c>
      <c r="AH363" s="1702">
        <f t="shared" si="193"/>
        <v>44648</v>
      </c>
      <c r="AI363" s="1702">
        <f t="shared" si="193"/>
        <v>44668</v>
      </c>
      <c r="AJ363" s="1702">
        <f t="shared" si="193"/>
        <v>44668</v>
      </c>
      <c r="AK363" s="1702">
        <f t="shared" si="193"/>
        <v>44678</v>
      </c>
      <c r="AL363" s="1702">
        <f t="shared" si="193"/>
        <v>44694</v>
      </c>
      <c r="AM363" s="1702">
        <f t="shared" si="193"/>
        <v>44698</v>
      </c>
      <c r="AN363" s="1702">
        <f t="shared" si="193"/>
        <v>44699</v>
      </c>
      <c r="AO363" s="1497">
        <f t="shared" si="194"/>
        <v>44598</v>
      </c>
      <c r="AP363" s="1444">
        <v>27615</v>
      </c>
      <c r="AQ363" s="1443">
        <v>44897</v>
      </c>
      <c r="AR363" s="1424">
        <f>VLOOKUP(AP363,Schedule!$B$2:$F$14923,5,0)</f>
        <v>44424</v>
      </c>
      <c r="AS363" s="1424">
        <f t="shared" si="187"/>
        <v>44789</v>
      </c>
      <c r="AZ363" s="1739"/>
    </row>
    <row r="364" spans="1:52" s="1382" customFormat="1" ht="51.95" customHeight="1" thickBot="1">
      <c r="A364" s="1781"/>
      <c r="B364" s="1385">
        <f t="shared" si="189"/>
        <v>34</v>
      </c>
      <c r="C364" s="1386" t="str">
        <f t="shared" si="189"/>
        <v>У_Т</v>
      </c>
      <c r="D364" s="1561" t="str">
        <f t="shared" si="177"/>
        <v>34У_Т</v>
      </c>
      <c r="E364" s="1602" t="s">
        <v>123</v>
      </c>
      <c r="F364" s="1563" t="s">
        <v>514</v>
      </c>
      <c r="G364" s="1564" t="str">
        <f t="shared" si="190"/>
        <v>Выполнение технологических работ по объектам 31UUQ,32UUQ,33UUQ,31UQZ,32UQZ,33UQZ,34UQZ,21UQZ,22UQZ,23UQZ,24UQZ,21UUQ,22UUQ,23UUQ</v>
      </c>
      <c r="H364" s="1565" t="s">
        <v>730</v>
      </c>
      <c r="I364" s="1352"/>
      <c r="J364" s="1702">
        <f t="shared" si="191"/>
        <v>44178</v>
      </c>
      <c r="K364" s="1702">
        <f t="shared" si="191"/>
        <v>44204</v>
      </c>
      <c r="L364" s="1702">
        <f t="shared" si="191"/>
        <v>44253</v>
      </c>
      <c r="M364" s="1702">
        <f t="shared" si="191"/>
        <v>44316</v>
      </c>
      <c r="N364" s="1702">
        <f t="shared" si="191"/>
        <v>44344</v>
      </c>
      <c r="O364" s="1702">
        <f t="shared" si="191"/>
        <v>44344</v>
      </c>
      <c r="P364" s="1702">
        <f t="shared" si="191"/>
        <v>44428</v>
      </c>
      <c r="Q364" s="1702">
        <f t="shared" si="191"/>
        <v>44460</v>
      </c>
      <c r="R364" s="1702">
        <f t="shared" si="191"/>
        <v>44460</v>
      </c>
      <c r="S364" s="1702">
        <f t="shared" si="191"/>
        <v>44459</v>
      </c>
      <c r="T364" s="1702">
        <f t="shared" si="192"/>
        <v>44459</v>
      </c>
      <c r="U364" s="1702">
        <f t="shared" si="192"/>
        <v>44480</v>
      </c>
      <c r="V364" s="1702">
        <f t="shared" si="192"/>
        <v>44487</v>
      </c>
      <c r="W364" s="1702">
        <f t="shared" si="192"/>
        <v>44490</v>
      </c>
      <c r="X364" s="1702">
        <f t="shared" si="192"/>
        <v>44495</v>
      </c>
      <c r="Y364" s="1702">
        <f t="shared" si="192"/>
        <v>44520</v>
      </c>
      <c r="Z364" s="1702">
        <f t="shared" si="192"/>
        <v>44540</v>
      </c>
      <c r="AA364" s="1702">
        <f t="shared" si="192"/>
        <v>44568</v>
      </c>
      <c r="AB364" s="1702">
        <f t="shared" si="192"/>
        <v>44573</v>
      </c>
      <c r="AC364" s="1702">
        <f t="shared" si="192"/>
        <v>44587</v>
      </c>
      <c r="AD364" s="1702">
        <f t="shared" si="193"/>
        <v>44608</v>
      </c>
      <c r="AE364" s="1702">
        <f t="shared" si="193"/>
        <v>44615</v>
      </c>
      <c r="AF364" s="1702">
        <f t="shared" si="193"/>
        <v>44620</v>
      </c>
      <c r="AG364" s="1702">
        <f t="shared" si="193"/>
        <v>44623</v>
      </c>
      <c r="AH364" s="1702">
        <f t="shared" si="193"/>
        <v>44648</v>
      </c>
      <c r="AI364" s="1702">
        <f t="shared" si="193"/>
        <v>44668</v>
      </c>
      <c r="AJ364" s="1702">
        <f t="shared" si="193"/>
        <v>44668</v>
      </c>
      <c r="AK364" s="1702">
        <f t="shared" si="193"/>
        <v>44678</v>
      </c>
      <c r="AL364" s="1702">
        <f t="shared" si="193"/>
        <v>44694</v>
      </c>
      <c r="AM364" s="1702">
        <f t="shared" si="193"/>
        <v>44698</v>
      </c>
      <c r="AN364" s="1702">
        <f t="shared" si="193"/>
        <v>44699</v>
      </c>
      <c r="AO364" s="1497">
        <f t="shared" si="194"/>
        <v>44598</v>
      </c>
      <c r="AP364" s="1444">
        <v>27641</v>
      </c>
      <c r="AQ364" s="1443">
        <v>45033</v>
      </c>
      <c r="AR364" s="1424">
        <f>VLOOKUP(AP364,Schedule!$B$2:$F$14923,5,0)</f>
        <v>44302</v>
      </c>
      <c r="AS364" s="1424">
        <f t="shared" si="187"/>
        <v>44667</v>
      </c>
      <c r="AZ364" s="1739"/>
    </row>
    <row r="365" spans="1:52" s="1382" customFormat="1" ht="51.95" customHeight="1" thickBot="1">
      <c r="A365" s="1781"/>
      <c r="B365" s="1385">
        <f t="shared" si="189"/>
        <v>34</v>
      </c>
      <c r="C365" s="1386" t="str">
        <f t="shared" si="189"/>
        <v>У_Т</v>
      </c>
      <c r="D365" s="1561" t="str">
        <f t="shared" si="177"/>
        <v>34У_Т</v>
      </c>
      <c r="E365" s="1602" t="s">
        <v>125</v>
      </c>
      <c r="F365" s="1563" t="s">
        <v>514</v>
      </c>
      <c r="G365" s="1564" t="str">
        <f t="shared" si="190"/>
        <v>Выполнение технологических работ по объектам 31UUQ,32UUQ,33UUQ,31UQZ,32UQZ,33UQZ,34UQZ,21UQZ,22UQZ,23UQZ,24UQZ,21UUQ,22UUQ,23UUQ</v>
      </c>
      <c r="H365" s="1565" t="s">
        <v>730</v>
      </c>
      <c r="I365" s="1352"/>
      <c r="J365" s="1702">
        <f t="shared" si="191"/>
        <v>44178</v>
      </c>
      <c r="K365" s="1702">
        <f t="shared" si="191"/>
        <v>44204</v>
      </c>
      <c r="L365" s="1702">
        <f t="shared" si="191"/>
        <v>44253</v>
      </c>
      <c r="M365" s="1702">
        <f t="shared" si="191"/>
        <v>44316</v>
      </c>
      <c r="N365" s="1702">
        <f t="shared" si="191"/>
        <v>44344</v>
      </c>
      <c r="O365" s="1702">
        <f t="shared" si="191"/>
        <v>44344</v>
      </c>
      <c r="P365" s="1702">
        <f t="shared" si="191"/>
        <v>44428</v>
      </c>
      <c r="Q365" s="1702">
        <f t="shared" si="191"/>
        <v>44460</v>
      </c>
      <c r="R365" s="1702">
        <f t="shared" si="191"/>
        <v>44460</v>
      </c>
      <c r="S365" s="1702">
        <f t="shared" si="191"/>
        <v>44459</v>
      </c>
      <c r="T365" s="1702">
        <f t="shared" si="192"/>
        <v>44459</v>
      </c>
      <c r="U365" s="1702">
        <f t="shared" si="192"/>
        <v>44480</v>
      </c>
      <c r="V365" s="1702">
        <f t="shared" si="192"/>
        <v>44487</v>
      </c>
      <c r="W365" s="1702">
        <f t="shared" si="192"/>
        <v>44490</v>
      </c>
      <c r="X365" s="1702">
        <f t="shared" si="192"/>
        <v>44495</v>
      </c>
      <c r="Y365" s="1702">
        <f t="shared" si="192"/>
        <v>44520</v>
      </c>
      <c r="Z365" s="1702">
        <f t="shared" si="192"/>
        <v>44540</v>
      </c>
      <c r="AA365" s="1702">
        <f t="shared" si="192"/>
        <v>44568</v>
      </c>
      <c r="AB365" s="1702">
        <f t="shared" si="192"/>
        <v>44573</v>
      </c>
      <c r="AC365" s="1702">
        <f t="shared" si="192"/>
        <v>44587</v>
      </c>
      <c r="AD365" s="1702">
        <f t="shared" si="193"/>
        <v>44608</v>
      </c>
      <c r="AE365" s="1702">
        <f t="shared" si="193"/>
        <v>44615</v>
      </c>
      <c r="AF365" s="1702">
        <f t="shared" si="193"/>
        <v>44620</v>
      </c>
      <c r="AG365" s="1702">
        <f t="shared" si="193"/>
        <v>44623</v>
      </c>
      <c r="AH365" s="1702">
        <f t="shared" si="193"/>
        <v>44648</v>
      </c>
      <c r="AI365" s="1702">
        <f t="shared" si="193"/>
        <v>44668</v>
      </c>
      <c r="AJ365" s="1702">
        <f t="shared" si="193"/>
        <v>44668</v>
      </c>
      <c r="AK365" s="1702">
        <f t="shared" si="193"/>
        <v>44678</v>
      </c>
      <c r="AL365" s="1702">
        <f t="shared" si="193"/>
        <v>44694</v>
      </c>
      <c r="AM365" s="1702">
        <f t="shared" si="193"/>
        <v>44698</v>
      </c>
      <c r="AN365" s="1702">
        <f t="shared" si="193"/>
        <v>44699</v>
      </c>
      <c r="AO365" s="1497">
        <f t="shared" si="194"/>
        <v>44598</v>
      </c>
      <c r="AP365" s="1444">
        <v>27665</v>
      </c>
      <c r="AQ365" s="1443">
        <v>45035</v>
      </c>
      <c r="AR365" s="1424">
        <f>VLOOKUP(AP365,Schedule!$B$2:$F$14923,5,0)</f>
        <v>44424</v>
      </c>
      <c r="AS365" s="1424">
        <f t="shared" si="187"/>
        <v>44789</v>
      </c>
      <c r="AZ365" s="1739"/>
    </row>
    <row r="366" spans="1:52" s="1382" customFormat="1" ht="51.95" customHeight="1" thickBot="1">
      <c r="A366" s="1781"/>
      <c r="B366" s="1385">
        <f t="shared" si="189"/>
        <v>34</v>
      </c>
      <c r="C366" s="1386" t="str">
        <f t="shared" si="189"/>
        <v>У_Т</v>
      </c>
      <c r="D366" s="1561" t="str">
        <f t="shared" si="177"/>
        <v>34У_Т</v>
      </c>
      <c r="E366" s="1602" t="s">
        <v>153</v>
      </c>
      <c r="F366" s="1563" t="s">
        <v>514</v>
      </c>
      <c r="G366" s="1564" t="str">
        <f t="shared" si="190"/>
        <v>Выполнение технологических работ по объектам 31UUQ,32UUQ,33UUQ,31UQZ,32UQZ,33UQZ,34UQZ,21UQZ,22UQZ,23UQZ,24UQZ,21UUQ,22UUQ,23UUQ</v>
      </c>
      <c r="H366" s="1565" t="s">
        <v>731</v>
      </c>
      <c r="I366" s="1352"/>
      <c r="J366" s="1702">
        <f t="shared" si="191"/>
        <v>44178</v>
      </c>
      <c r="K366" s="1702">
        <f t="shared" si="191"/>
        <v>44204</v>
      </c>
      <c r="L366" s="1702">
        <f t="shared" si="191"/>
        <v>44253</v>
      </c>
      <c r="M366" s="1702">
        <f t="shared" si="191"/>
        <v>44316</v>
      </c>
      <c r="N366" s="1702">
        <f t="shared" si="191"/>
        <v>44344</v>
      </c>
      <c r="O366" s="1702">
        <f t="shared" si="191"/>
        <v>44344</v>
      </c>
      <c r="P366" s="1702">
        <f t="shared" si="191"/>
        <v>44428</v>
      </c>
      <c r="Q366" s="1702">
        <f t="shared" si="191"/>
        <v>44460</v>
      </c>
      <c r="R366" s="1702">
        <f t="shared" si="191"/>
        <v>44460</v>
      </c>
      <c r="S366" s="1702">
        <f t="shared" si="191"/>
        <v>44459</v>
      </c>
      <c r="T366" s="1702">
        <f t="shared" si="192"/>
        <v>44459</v>
      </c>
      <c r="U366" s="1702">
        <f t="shared" si="192"/>
        <v>44480</v>
      </c>
      <c r="V366" s="1702">
        <f t="shared" si="192"/>
        <v>44487</v>
      </c>
      <c r="W366" s="1702">
        <f t="shared" si="192"/>
        <v>44490</v>
      </c>
      <c r="X366" s="1702">
        <f t="shared" si="192"/>
        <v>44495</v>
      </c>
      <c r="Y366" s="1702">
        <f t="shared" si="192"/>
        <v>44520</v>
      </c>
      <c r="Z366" s="1702">
        <f t="shared" si="192"/>
        <v>44540</v>
      </c>
      <c r="AA366" s="1702">
        <f t="shared" si="192"/>
        <v>44568</v>
      </c>
      <c r="AB366" s="1702">
        <f t="shared" si="192"/>
        <v>44573</v>
      </c>
      <c r="AC366" s="1702">
        <f t="shared" si="192"/>
        <v>44587</v>
      </c>
      <c r="AD366" s="1702">
        <f t="shared" si="193"/>
        <v>44608</v>
      </c>
      <c r="AE366" s="1702">
        <f t="shared" si="193"/>
        <v>44615</v>
      </c>
      <c r="AF366" s="1702">
        <f t="shared" si="193"/>
        <v>44620</v>
      </c>
      <c r="AG366" s="1702">
        <f t="shared" si="193"/>
        <v>44623</v>
      </c>
      <c r="AH366" s="1702">
        <f t="shared" si="193"/>
        <v>44648</v>
      </c>
      <c r="AI366" s="1702">
        <f t="shared" si="193"/>
        <v>44668</v>
      </c>
      <c r="AJ366" s="1702">
        <f t="shared" si="193"/>
        <v>44668</v>
      </c>
      <c r="AK366" s="1702">
        <f t="shared" si="193"/>
        <v>44678</v>
      </c>
      <c r="AL366" s="1702">
        <f t="shared" si="193"/>
        <v>44694</v>
      </c>
      <c r="AM366" s="1702">
        <f t="shared" si="193"/>
        <v>44698</v>
      </c>
      <c r="AN366" s="1702">
        <f t="shared" si="193"/>
        <v>44699</v>
      </c>
      <c r="AO366" s="1497">
        <f t="shared" si="194"/>
        <v>44598</v>
      </c>
      <c r="AP366" s="1444">
        <v>28206</v>
      </c>
      <c r="AQ366" s="1443">
        <v>44763</v>
      </c>
      <c r="AR366" s="1424">
        <f>VLOOKUP(AP366,Schedule!$B$2:$F$14923,5,0)</f>
        <v>44092</v>
      </c>
      <c r="AS366" s="1424">
        <f t="shared" si="187"/>
        <v>44457</v>
      </c>
      <c r="AZ366" s="1739"/>
    </row>
    <row r="367" spans="1:52" s="1382" customFormat="1" ht="51.95" customHeight="1" thickBot="1">
      <c r="A367" s="1781"/>
      <c r="B367" s="1385">
        <f t="shared" si="189"/>
        <v>34</v>
      </c>
      <c r="C367" s="1386" t="str">
        <f t="shared" si="189"/>
        <v>У_Т</v>
      </c>
      <c r="D367" s="1561" t="str">
        <f t="shared" si="177"/>
        <v>34У_Т</v>
      </c>
      <c r="E367" s="1602" t="s">
        <v>155</v>
      </c>
      <c r="F367" s="1563" t="s">
        <v>514</v>
      </c>
      <c r="G367" s="1564" t="str">
        <f t="shared" si="190"/>
        <v>Выполнение технологических работ по объектам 31UUQ,32UUQ,33UUQ,31UQZ,32UQZ,33UQZ,34UQZ,21UQZ,22UQZ,23UQZ,24UQZ,21UUQ,22UUQ,23UUQ</v>
      </c>
      <c r="H367" s="1565" t="s">
        <v>731</v>
      </c>
      <c r="I367" s="1352"/>
      <c r="J367" s="1702">
        <f t="shared" si="191"/>
        <v>44178</v>
      </c>
      <c r="K367" s="1702">
        <f t="shared" si="191"/>
        <v>44204</v>
      </c>
      <c r="L367" s="1702">
        <f t="shared" si="191"/>
        <v>44253</v>
      </c>
      <c r="M367" s="1702">
        <f t="shared" si="191"/>
        <v>44316</v>
      </c>
      <c r="N367" s="1702">
        <f t="shared" si="191"/>
        <v>44344</v>
      </c>
      <c r="O367" s="1702">
        <f t="shared" si="191"/>
        <v>44344</v>
      </c>
      <c r="P367" s="1702">
        <f t="shared" si="191"/>
        <v>44428</v>
      </c>
      <c r="Q367" s="1702">
        <f t="shared" si="191"/>
        <v>44460</v>
      </c>
      <c r="R367" s="1702">
        <f t="shared" si="191"/>
        <v>44460</v>
      </c>
      <c r="S367" s="1702">
        <f t="shared" si="191"/>
        <v>44459</v>
      </c>
      <c r="T367" s="1702">
        <f t="shared" si="192"/>
        <v>44459</v>
      </c>
      <c r="U367" s="1702">
        <f t="shared" si="192"/>
        <v>44480</v>
      </c>
      <c r="V367" s="1702">
        <f t="shared" si="192"/>
        <v>44487</v>
      </c>
      <c r="W367" s="1702">
        <f t="shared" si="192"/>
        <v>44490</v>
      </c>
      <c r="X367" s="1702">
        <f t="shared" si="192"/>
        <v>44495</v>
      </c>
      <c r="Y367" s="1702">
        <f t="shared" si="192"/>
        <v>44520</v>
      </c>
      <c r="Z367" s="1702">
        <f t="shared" si="192"/>
        <v>44540</v>
      </c>
      <c r="AA367" s="1702">
        <f t="shared" si="192"/>
        <v>44568</v>
      </c>
      <c r="AB367" s="1702">
        <f t="shared" si="192"/>
        <v>44573</v>
      </c>
      <c r="AC367" s="1702">
        <f t="shared" si="192"/>
        <v>44587</v>
      </c>
      <c r="AD367" s="1702">
        <f t="shared" si="193"/>
        <v>44608</v>
      </c>
      <c r="AE367" s="1702">
        <f t="shared" si="193"/>
        <v>44615</v>
      </c>
      <c r="AF367" s="1702">
        <f t="shared" si="193"/>
        <v>44620</v>
      </c>
      <c r="AG367" s="1702">
        <f t="shared" si="193"/>
        <v>44623</v>
      </c>
      <c r="AH367" s="1702">
        <f t="shared" si="193"/>
        <v>44648</v>
      </c>
      <c r="AI367" s="1702">
        <f t="shared" si="193"/>
        <v>44668</v>
      </c>
      <c r="AJ367" s="1702">
        <f t="shared" si="193"/>
        <v>44668</v>
      </c>
      <c r="AK367" s="1702">
        <f t="shared" si="193"/>
        <v>44678</v>
      </c>
      <c r="AL367" s="1702">
        <f t="shared" si="193"/>
        <v>44694</v>
      </c>
      <c r="AM367" s="1702">
        <f t="shared" si="193"/>
        <v>44698</v>
      </c>
      <c r="AN367" s="1702">
        <f t="shared" si="193"/>
        <v>44699</v>
      </c>
      <c r="AO367" s="1497">
        <f t="shared" si="194"/>
        <v>44598</v>
      </c>
      <c r="AP367" s="1444">
        <v>28217</v>
      </c>
      <c r="AQ367" s="1443">
        <v>44973</v>
      </c>
      <c r="AR367" s="1424">
        <f>VLOOKUP(AP367,Schedule!$B$2:$F$14923,5,0)</f>
        <v>44092</v>
      </c>
      <c r="AS367" s="1424">
        <f t="shared" si="187"/>
        <v>44457</v>
      </c>
      <c r="AZ367" s="1739"/>
    </row>
    <row r="368" spans="1:52" s="1382" customFormat="1" ht="51.95" customHeight="1" thickBot="1">
      <c r="A368" s="1781"/>
      <c r="B368" s="1498">
        <f t="shared" si="189"/>
        <v>34</v>
      </c>
      <c r="C368" s="1499" t="str">
        <f t="shared" si="189"/>
        <v>У_Т</v>
      </c>
      <c r="D368" s="1566" t="str">
        <f t="shared" si="177"/>
        <v>34У_Т</v>
      </c>
      <c r="E368" s="1603" t="s">
        <v>157</v>
      </c>
      <c r="F368" s="1568" t="s">
        <v>514</v>
      </c>
      <c r="G368" s="1569" t="str">
        <f t="shared" si="190"/>
        <v>Выполнение технологических работ по объектам 31UUQ,32UUQ,33UUQ,31UQZ,32UQZ,33UQZ,34UQZ,21UQZ,22UQZ,23UQZ,24UQZ,21UUQ,22UUQ,23UUQ</v>
      </c>
      <c r="H368" s="1570" t="s">
        <v>731</v>
      </c>
      <c r="I368" s="1345"/>
      <c r="J368" s="1702">
        <f t="shared" si="191"/>
        <v>44178</v>
      </c>
      <c r="K368" s="1702">
        <f t="shared" si="191"/>
        <v>44204</v>
      </c>
      <c r="L368" s="1702">
        <f t="shared" si="191"/>
        <v>44253</v>
      </c>
      <c r="M368" s="1702">
        <f t="shared" si="191"/>
        <v>44316</v>
      </c>
      <c r="N368" s="1702">
        <f t="shared" si="191"/>
        <v>44344</v>
      </c>
      <c r="O368" s="1702">
        <f t="shared" si="191"/>
        <v>44344</v>
      </c>
      <c r="P368" s="1702">
        <f t="shared" si="191"/>
        <v>44428</v>
      </c>
      <c r="Q368" s="1702">
        <f t="shared" si="191"/>
        <v>44460</v>
      </c>
      <c r="R368" s="1702">
        <f t="shared" si="191"/>
        <v>44460</v>
      </c>
      <c r="S368" s="1702">
        <f t="shared" si="191"/>
        <v>44459</v>
      </c>
      <c r="T368" s="1702">
        <f t="shared" si="192"/>
        <v>44459</v>
      </c>
      <c r="U368" s="1702">
        <f t="shared" si="192"/>
        <v>44480</v>
      </c>
      <c r="V368" s="1702">
        <f t="shared" si="192"/>
        <v>44487</v>
      </c>
      <c r="W368" s="1702">
        <f t="shared" si="192"/>
        <v>44490</v>
      </c>
      <c r="X368" s="1702">
        <f t="shared" si="192"/>
        <v>44495</v>
      </c>
      <c r="Y368" s="1702">
        <f t="shared" si="192"/>
        <v>44520</v>
      </c>
      <c r="Z368" s="1702">
        <f t="shared" si="192"/>
        <v>44540</v>
      </c>
      <c r="AA368" s="1702">
        <f t="shared" si="192"/>
        <v>44568</v>
      </c>
      <c r="AB368" s="1702">
        <f t="shared" si="192"/>
        <v>44573</v>
      </c>
      <c r="AC368" s="1702">
        <f t="shared" si="192"/>
        <v>44587</v>
      </c>
      <c r="AD368" s="1702">
        <f t="shared" si="193"/>
        <v>44608</v>
      </c>
      <c r="AE368" s="1702">
        <f t="shared" si="193"/>
        <v>44615</v>
      </c>
      <c r="AF368" s="1702">
        <f t="shared" si="193"/>
        <v>44620</v>
      </c>
      <c r="AG368" s="1702">
        <f t="shared" si="193"/>
        <v>44623</v>
      </c>
      <c r="AH368" s="1702">
        <f t="shared" si="193"/>
        <v>44648</v>
      </c>
      <c r="AI368" s="1702">
        <f t="shared" si="193"/>
        <v>44668</v>
      </c>
      <c r="AJ368" s="1702">
        <f t="shared" si="193"/>
        <v>44668</v>
      </c>
      <c r="AK368" s="1702">
        <f t="shared" si="193"/>
        <v>44678</v>
      </c>
      <c r="AL368" s="1702">
        <f t="shared" si="193"/>
        <v>44694</v>
      </c>
      <c r="AM368" s="1702">
        <f t="shared" si="193"/>
        <v>44698</v>
      </c>
      <c r="AN368" s="1702">
        <f t="shared" si="193"/>
        <v>44699</v>
      </c>
      <c r="AO368" s="1497">
        <f t="shared" si="194"/>
        <v>44598</v>
      </c>
      <c r="AP368" s="1445">
        <v>28221</v>
      </c>
      <c r="AQ368" s="1447">
        <v>45033</v>
      </c>
      <c r="AR368" s="1424">
        <f>VLOOKUP(AP368,Schedule!$B$2:$F$14923,5,0)</f>
        <v>44092</v>
      </c>
      <c r="AS368" s="1424">
        <f t="shared" si="187"/>
        <v>44457</v>
      </c>
      <c r="AZ368" s="1739"/>
    </row>
    <row r="369" spans="1:52" s="1382" customFormat="1" ht="45.75" customHeight="1" thickBot="1">
      <c r="A369" s="1400">
        <f>A355+1</f>
        <v>23</v>
      </c>
      <c r="B369" s="1373">
        <f>B355+1</f>
        <v>35</v>
      </c>
      <c r="C369" s="1374" t="s">
        <v>114</v>
      </c>
      <c r="D369" s="1733" t="str">
        <f t="shared" si="177"/>
        <v>35У_С</v>
      </c>
      <c r="E369" s="1618" t="s">
        <v>732</v>
      </c>
      <c r="F369" s="1619" t="s">
        <v>116</v>
      </c>
      <c r="G369" s="1595" t="str">
        <f>CONCATENATE("Выполнение строительных работ по объектам ", , E369,)</f>
        <v>Выполнение строительных работ по объектам 00UQU</v>
      </c>
      <c r="H369" s="1620" t="s">
        <v>733</v>
      </c>
      <c r="I369" s="1339" t="s">
        <v>118</v>
      </c>
      <c r="J369" s="1369">
        <f>IFERROR(VLOOKUP(D369,'ИСХОДНИК-даты-2х'!$D$10:$AI$105,2,0),"-")</f>
        <v>44090</v>
      </c>
      <c r="K369" s="1369">
        <f>IFERROR(VLOOKUP(D369,'ИСХОДНИК-даты-2х'!$D$10:$AI$105,3,0),"-")</f>
        <v>44118</v>
      </c>
      <c r="L369" s="1369">
        <f>IFERROR(VLOOKUP(D369,'ИСХОДНИК-даты-2х'!$D$10:$AI$105,4,0),"-")</f>
        <v>44167</v>
      </c>
      <c r="M369" s="1369">
        <f>IFERROR(VLOOKUP(D369,'ИСХОДНИК-даты-2х'!$D$10:$AI$105,5,0),"-")</f>
        <v>44316</v>
      </c>
      <c r="N369" s="1369">
        <f>IFERROR(VLOOKUP(D369,'ИСХОДНИК-даты-2х'!$D$10:$AI$105,6,0),"-")</f>
        <v>44344</v>
      </c>
      <c r="O369" s="1369">
        <f>IFERROR(VLOOKUP(D369,'ИСХОДНИК-даты-2х'!$D$10:$AI$105,7,0),"-")</f>
        <v>44344</v>
      </c>
      <c r="P369" s="1369">
        <f>IFERROR(VLOOKUP(D369,'ИСХОДНИК-даты-2х'!$D$10:$AI$105,8,0),"-")</f>
        <v>44428</v>
      </c>
      <c r="Q369" s="1369">
        <f>IFERROR(VLOOKUP(D369,'ИСХОДНИК-даты-2х'!$D$10:$AI$105,9,0),"-")</f>
        <v>44460</v>
      </c>
      <c r="R369" s="1369">
        <f>IFERROR(VLOOKUP(D369,'ИСХОДНИК-даты-2х'!$D$10:$AI$105,10,0),"-")</f>
        <v>44460</v>
      </c>
      <c r="S369" s="1369">
        <f>IFERROR(VLOOKUP(D369,'ИСХОДНИК-даты-2х'!$D$10:$AI$105,11,0),"-")</f>
        <v>44459</v>
      </c>
      <c r="T369" s="1369">
        <f>IFERROR(VLOOKUP(D369,'ИСХОДНИК-даты-2х'!$D$10:$AI$105,12,0),"-")</f>
        <v>44459</v>
      </c>
      <c r="U369" s="1369">
        <f>IFERROR(VLOOKUP(D369,'ИСХОДНИК-даты-2х'!$D$10:$AI$105,13,0),"-")</f>
        <v>44480</v>
      </c>
      <c r="V369" s="1369">
        <f>IFERROR(VLOOKUP(D369,'ИСХОДНИК-даты-2х'!$D$10:$AI$105,14,0),"-")</f>
        <v>44487</v>
      </c>
      <c r="W369" s="1369">
        <f>IFERROR(VLOOKUP(D369,'ИСХОДНИК-даты-2х'!$D$10:$AI$105,15,0),"-")</f>
        <v>44490</v>
      </c>
      <c r="X369" s="1369">
        <f>IFERROR(VLOOKUP(D369,'ИСХОДНИК-даты-2х'!$D$10:$AI$105,16,0),"-")</f>
        <v>44495</v>
      </c>
      <c r="Y369" s="1369">
        <f>IFERROR(VLOOKUP(D369,'ИСХОДНИК-даты-2х'!$D$10:$AI$105,17,0),"-")</f>
        <v>44520</v>
      </c>
      <c r="Z369" s="1369">
        <f>IFERROR(VLOOKUP(D369,'ИСХОДНИК-даты-2х'!$D$10:$AI$105,18,0),"-")</f>
        <v>44540</v>
      </c>
      <c r="AA369" s="1369">
        <f>IFERROR(VLOOKUP(D369,'ИСХОДНИК-даты-2х'!$D$10:$AI$105,19,0),"-")</f>
        <v>44568</v>
      </c>
      <c r="AB369" s="1369">
        <f>IFERROR(VLOOKUP(D369,'ИСХОДНИК-даты-2х'!$D$10:$AI$105,20,0),"-")</f>
        <v>44573</v>
      </c>
      <c r="AC369" s="1369">
        <f>IFERROR(VLOOKUP(D369,'ИСХОДНИК-даты-2х'!$D$10:$AI$105,21,0),"-")</f>
        <v>44587</v>
      </c>
      <c r="AD369" s="1369">
        <f>IFERROR(VLOOKUP(D369,'ИСХОДНИК-даты-2х'!$D$10:$AI$105,22,0),"-")</f>
        <v>44608</v>
      </c>
      <c r="AE369" s="1369">
        <f>IFERROR(VLOOKUP(D369,'ИСХОДНИК-даты-2х'!$D$10:$AI$105,23,0),"-")</f>
        <v>44615</v>
      </c>
      <c r="AF369" s="1369">
        <f>IFERROR(VLOOKUP(D369,'ИСХОДНИК-даты-2х'!$D$10:$AI$105,24,0),"-")</f>
        <v>44620</v>
      </c>
      <c r="AG369" s="1369">
        <f>IFERROR(VLOOKUP(D369,'ИСХОДНИК-даты-2х'!$D$10:$AI$105,25,0),"-")</f>
        <v>44623</v>
      </c>
      <c r="AH369" s="1340">
        <f>IFERROR(VLOOKUP(D369,'ИСХОДНИК-даты-2х'!$D$10:$AI$105,26,0),"-")</f>
        <v>44648</v>
      </c>
      <c r="AI369" s="1340">
        <f>IFERROR(VLOOKUP(D369,'ИСХОДНИК-даты-2х'!$D$10:$AI$105,27,0),"-")</f>
        <v>44668</v>
      </c>
      <c r="AJ369" s="1340">
        <f>IFERROR(VLOOKUP(D369,'ИСХОДНИК-даты-2х'!$D$10:$AI$105,28,0),"-")</f>
        <v>44668</v>
      </c>
      <c r="AK369" s="1370">
        <f>IFERROR(VLOOKUP(D369,'ИСХОДНИК-даты-2х'!$D$10:$AI$105,29,0),"-")</f>
        <v>44678</v>
      </c>
      <c r="AL369" s="1370">
        <f>IFERROR(VLOOKUP(D369,'ИСХОДНИК-даты-2х'!$D$10:$AI$105,30,0),"-")</f>
        <v>44694</v>
      </c>
      <c r="AM369" s="1371">
        <f>IFERROR(VLOOKUP(D369,'ИСХОДНИК-даты-2х'!$D$10:$AI$105,31,0),"-")</f>
        <v>44698</v>
      </c>
      <c r="AN369" s="1729">
        <v>44728</v>
      </c>
      <c r="AO369" s="1506">
        <v>44510</v>
      </c>
      <c r="AP369" s="1507">
        <v>36286</v>
      </c>
      <c r="AQ369" s="1508">
        <v>44510</v>
      </c>
      <c r="AR369" s="1424">
        <f>VLOOKUP(AP369,Schedule!$B$2:$F$14923,5,0)</f>
        <v>44439</v>
      </c>
      <c r="AS369" s="1424">
        <f t="shared" si="187"/>
        <v>44804</v>
      </c>
      <c r="AT369" s="1425">
        <f>MIN(AS369)</f>
        <v>44804</v>
      </c>
      <c r="AU369" s="1426">
        <f>AM369+30</f>
        <v>44728</v>
      </c>
      <c r="AV369" s="1732">
        <f t="shared" ref="AV369:AV370" si="195">AT369-AM369</f>
        <v>106</v>
      </c>
      <c r="AW369" s="1383" t="s">
        <v>119</v>
      </c>
      <c r="AX369" s="1720">
        <v>44728</v>
      </c>
      <c r="AY369" s="1721" t="s">
        <v>173</v>
      </c>
      <c r="AZ369" s="1739">
        <f t="shared" ref="AZ369:AZ370" si="196">AN369-AM369</f>
        <v>30</v>
      </c>
    </row>
    <row r="370" spans="1:52" s="1382" customFormat="1" ht="66.75" thickBot="1">
      <c r="A370" s="1785">
        <f>A369+1</f>
        <v>24</v>
      </c>
      <c r="B370" s="1373">
        <f>B355+2</f>
        <v>36</v>
      </c>
      <c r="C370" s="1374" t="s">
        <v>727</v>
      </c>
      <c r="D370" s="1734" t="str">
        <f t="shared" si="177"/>
        <v>36У_Т</v>
      </c>
      <c r="E370" s="1557" t="s">
        <v>696</v>
      </c>
      <c r="F370" s="1621" t="s">
        <v>514</v>
      </c>
      <c r="G370" s="1622" t="str">
        <f>CONCATENATE("Выполнение технологических работ по объектам ", , E370,",", E371,",", E373,)</f>
        <v>Выполнение технологических работ по объектам 20UMA,20UMX,20UMV</v>
      </c>
      <c r="H370" s="1573" t="s">
        <v>734</v>
      </c>
      <c r="I370" s="1339" t="s">
        <v>118</v>
      </c>
      <c r="J370" s="1369">
        <f>IFERROR(VLOOKUP(D370,'ИСХОДНИК-даты-2х'!$D$10:$AI$105,2,0),"-")</f>
        <v>43992</v>
      </c>
      <c r="K370" s="1369">
        <f>IFERROR(VLOOKUP(D370,'ИСХОДНИК-даты-2х'!$D$10:$AI$105,3,0),"-")</f>
        <v>44020</v>
      </c>
      <c r="L370" s="1369">
        <f>IFERROR(VLOOKUP(D370,'ИСХОДНИК-даты-2х'!$D$10:$AI$105,4,0),"-")</f>
        <v>44069</v>
      </c>
      <c r="M370" s="1369">
        <f>IFERROR(VLOOKUP(D370,'ИСХОДНИК-даты-2х'!$D$10:$AI$105,5,0),"-")</f>
        <v>44242</v>
      </c>
      <c r="N370" s="1369">
        <f>IFERROR(VLOOKUP(D370,'ИСХОДНИК-даты-2х'!$D$10:$AI$105,6,0),"-")</f>
        <v>44265</v>
      </c>
      <c r="O370" s="1369">
        <f>IFERROR(VLOOKUP(D370,'ИСХОДНИК-даты-2х'!$D$10:$AI$105,7,0),"-")</f>
        <v>44265</v>
      </c>
      <c r="P370" s="1369">
        <f>IFERROR(VLOOKUP(D370,'ИСХОДНИК-даты-2х'!$D$10:$AI$105,8,0),"-")</f>
        <v>44279</v>
      </c>
      <c r="Q370" s="1369">
        <f>IFERROR(VLOOKUP(D370,'ИСХОДНИК-даты-2х'!$D$10:$AI$105,9,0),"-")</f>
        <v>44309</v>
      </c>
      <c r="R370" s="1369">
        <f>IFERROR(VLOOKUP(D370,'ИСХОДНИК-даты-2х'!$D$10:$AI$105,10,0),"-")</f>
        <v>44309</v>
      </c>
      <c r="S370" s="1369">
        <f>IFERROR(VLOOKUP(D370,'ИСХОДНИК-даты-2х'!$D$10:$AI$105,11,0),"-")</f>
        <v>44308</v>
      </c>
      <c r="T370" s="1369">
        <f>IFERROR(VLOOKUP(D370,'ИСХОДНИК-даты-2х'!$D$10:$AI$105,12,0),"-")</f>
        <v>44308</v>
      </c>
      <c r="U370" s="1369">
        <f>IFERROR(VLOOKUP(D370,'ИСХОДНИК-даты-2х'!$D$10:$AI$105,13,0),"-")</f>
        <v>44329</v>
      </c>
      <c r="V370" s="1369">
        <f>IFERROR(VLOOKUP(D370,'ИСХОДНИК-даты-2х'!$D$10:$AI$105,14,0),"-")</f>
        <v>44336</v>
      </c>
      <c r="W370" s="1369">
        <f>IFERROR(VLOOKUP(D370,'ИСХОДНИК-даты-2х'!$D$10:$AI$105,15,0),"-")</f>
        <v>44341</v>
      </c>
      <c r="X370" s="1369">
        <f>IFERROR(VLOOKUP(D370,'ИСХОДНИК-даты-2х'!$D$10:$AI$105,16,0),"-")</f>
        <v>44344</v>
      </c>
      <c r="Y370" s="1369">
        <f>IFERROR(VLOOKUP(D370,'ИСХОДНИК-даты-2х'!$D$10:$AI$105,17,0),"-")</f>
        <v>44369</v>
      </c>
      <c r="Z370" s="1369">
        <f>IFERROR(VLOOKUP(D370,'ИСХОДНИК-даты-2х'!$D$10:$AI$105,18,0),"-")</f>
        <v>44389</v>
      </c>
      <c r="AA370" s="1369">
        <f>IFERROR(VLOOKUP(D370,'ИСХОДНИК-даты-2х'!$D$10:$AI$105,19,0),"-")</f>
        <v>44417</v>
      </c>
      <c r="AB370" s="1369">
        <f>IFERROR(VLOOKUP(D370,'ИСХОДНИК-даты-2х'!$D$10:$AI$105,20,0),"-")</f>
        <v>44420</v>
      </c>
      <c r="AC370" s="1369">
        <f>IFERROR(VLOOKUP(D370,'ИСХОДНИК-даты-2х'!$D$10:$AI$105,21,0),"-")</f>
        <v>44434</v>
      </c>
      <c r="AD370" s="1369">
        <f>IFERROR(VLOOKUP(D370,'ИСХОДНИК-даты-2х'!$D$10:$AI$105,22,0),"-")</f>
        <v>44455</v>
      </c>
      <c r="AE370" s="1369">
        <f>IFERROR(VLOOKUP(D370,'ИСХОДНИК-даты-2х'!$D$10:$AI$105,23,0),"-")</f>
        <v>44462</v>
      </c>
      <c r="AF370" s="1369">
        <f>IFERROR(VLOOKUP(D370,'ИСХОДНИК-даты-2х'!$D$10:$AI$105,24,0),"-")</f>
        <v>44467</v>
      </c>
      <c r="AG370" s="1369">
        <f>IFERROR(VLOOKUP(D370,'ИСХОДНИК-даты-2х'!$D$10:$AI$105,25,0),"-")</f>
        <v>44470</v>
      </c>
      <c r="AH370" s="1340">
        <f>IFERROR(VLOOKUP(D370,'ИСХОДНИК-даты-2х'!$D$10:$AI$105,26,0),"-")</f>
        <v>44495</v>
      </c>
      <c r="AI370" s="1340">
        <f>IFERROR(VLOOKUP(D370,'ИСХОДНИК-даты-2х'!$D$10:$AI$105,27,0),"-")</f>
        <v>44515</v>
      </c>
      <c r="AJ370" s="1340">
        <f>IFERROR(VLOOKUP(D370,'ИСХОДНИК-даты-2х'!$D$10:$AI$105,28,0),"-")</f>
        <v>44515</v>
      </c>
      <c r="AK370" s="1370">
        <f>IFERROR(VLOOKUP(D370,'ИСХОДНИК-даты-2х'!$D$10:$AI$105,29,0),"-")</f>
        <v>44525</v>
      </c>
      <c r="AL370" s="1370">
        <f>IFERROR(VLOOKUP(D370,'ИСХОДНИК-даты-2х'!$D$10:$AI$105,30,0),"-")</f>
        <v>44541</v>
      </c>
      <c r="AM370" s="1371">
        <f>IFERROR(VLOOKUP(D370,'ИСХОДНИК-даты-2х'!$D$10:$AI$105,31,0),"-")</f>
        <v>44545</v>
      </c>
      <c r="AN370" s="1729">
        <v>44546</v>
      </c>
      <c r="AO370" s="1522">
        <v>44411</v>
      </c>
      <c r="AP370" s="1408">
        <v>13809</v>
      </c>
      <c r="AQ370" s="1379">
        <v>44246</v>
      </c>
      <c r="AR370" s="1424">
        <f>VLOOKUP(AP370,Schedule!$B$2:$F$14923,5,0)</f>
        <v>44146</v>
      </c>
      <c r="AS370" s="1424">
        <f t="shared" si="187"/>
        <v>44511</v>
      </c>
      <c r="AT370" s="1425">
        <f>MIN(AS370:AS373)</f>
        <v>44511</v>
      </c>
      <c r="AU370" s="1426">
        <f>AM370+30</f>
        <v>44575</v>
      </c>
      <c r="AV370" s="1732">
        <f t="shared" si="195"/>
        <v>-34</v>
      </c>
      <c r="AW370" s="1383" t="s">
        <v>119</v>
      </c>
      <c r="AX370" s="1720">
        <v>44546</v>
      </c>
      <c r="AY370" s="1730" t="s">
        <v>28732</v>
      </c>
      <c r="AZ370" s="1739">
        <f t="shared" si="196"/>
        <v>1</v>
      </c>
    </row>
    <row r="371" spans="1:52" s="1382" customFormat="1" ht="51.95" customHeight="1" thickBot="1">
      <c r="A371" s="1785"/>
      <c r="B371" s="1385">
        <f t="shared" ref="B371:C373" si="197">B$370</f>
        <v>36</v>
      </c>
      <c r="C371" s="1386" t="str">
        <f t="shared" si="197"/>
        <v>У_Т</v>
      </c>
      <c r="D371" s="1581" t="str">
        <f t="shared" si="177"/>
        <v>36У_Т</v>
      </c>
      <c r="E371" s="1562" t="s">
        <v>704</v>
      </c>
      <c r="F371" s="1623" t="s">
        <v>514</v>
      </c>
      <c r="G371" s="1624" t="str">
        <f>$G$370</f>
        <v>Выполнение технологических работ по объектам 20UMA,20UMX,20UMV</v>
      </c>
      <c r="H371" s="1565" t="s">
        <v>735</v>
      </c>
      <c r="I371" s="1352"/>
      <c r="J371" s="1702">
        <f t="shared" ref="J371:S373" si="198">J$370</f>
        <v>43992</v>
      </c>
      <c r="K371" s="1702">
        <f t="shared" si="198"/>
        <v>44020</v>
      </c>
      <c r="L371" s="1702">
        <f t="shared" si="198"/>
        <v>44069</v>
      </c>
      <c r="M371" s="1702">
        <f t="shared" si="198"/>
        <v>44242</v>
      </c>
      <c r="N371" s="1702">
        <f t="shared" si="198"/>
        <v>44265</v>
      </c>
      <c r="O371" s="1702">
        <f t="shared" si="198"/>
        <v>44265</v>
      </c>
      <c r="P371" s="1702">
        <f t="shared" si="198"/>
        <v>44279</v>
      </c>
      <c r="Q371" s="1702">
        <f t="shared" si="198"/>
        <v>44309</v>
      </c>
      <c r="R371" s="1702">
        <f t="shared" si="198"/>
        <v>44309</v>
      </c>
      <c r="S371" s="1702">
        <f t="shared" si="198"/>
        <v>44308</v>
      </c>
      <c r="T371" s="1702">
        <f t="shared" ref="T371:AC373" si="199">T$370</f>
        <v>44308</v>
      </c>
      <c r="U371" s="1702">
        <f t="shared" si="199"/>
        <v>44329</v>
      </c>
      <c r="V371" s="1702">
        <f t="shared" si="199"/>
        <v>44336</v>
      </c>
      <c r="W371" s="1702">
        <f t="shared" si="199"/>
        <v>44341</v>
      </c>
      <c r="X371" s="1702">
        <f t="shared" si="199"/>
        <v>44344</v>
      </c>
      <c r="Y371" s="1702">
        <f t="shared" si="199"/>
        <v>44369</v>
      </c>
      <c r="Z371" s="1702">
        <f t="shared" si="199"/>
        <v>44389</v>
      </c>
      <c r="AA371" s="1702">
        <f t="shared" si="199"/>
        <v>44417</v>
      </c>
      <c r="AB371" s="1702">
        <f t="shared" si="199"/>
        <v>44420</v>
      </c>
      <c r="AC371" s="1702">
        <f t="shared" si="199"/>
        <v>44434</v>
      </c>
      <c r="AD371" s="1702">
        <f t="shared" ref="AD371:AN373" si="200">AD$370</f>
        <v>44455</v>
      </c>
      <c r="AE371" s="1702">
        <f t="shared" si="200"/>
        <v>44462</v>
      </c>
      <c r="AF371" s="1702">
        <f t="shared" si="200"/>
        <v>44467</v>
      </c>
      <c r="AG371" s="1702">
        <f t="shared" si="200"/>
        <v>44470</v>
      </c>
      <c r="AH371" s="1702">
        <f t="shared" si="200"/>
        <v>44495</v>
      </c>
      <c r="AI371" s="1702">
        <f t="shared" si="200"/>
        <v>44515</v>
      </c>
      <c r="AJ371" s="1702">
        <f t="shared" si="200"/>
        <v>44515</v>
      </c>
      <c r="AK371" s="1702">
        <f t="shared" si="200"/>
        <v>44525</v>
      </c>
      <c r="AL371" s="1702">
        <f t="shared" si="200"/>
        <v>44541</v>
      </c>
      <c r="AM371" s="1702">
        <f t="shared" si="200"/>
        <v>44545</v>
      </c>
      <c r="AN371" s="1702">
        <f t="shared" si="200"/>
        <v>44546</v>
      </c>
      <c r="AO371" s="1523">
        <f>$AO$370</f>
        <v>44411</v>
      </c>
      <c r="AP371" s="1524">
        <v>14812</v>
      </c>
      <c r="AQ371" s="1511">
        <v>44671</v>
      </c>
      <c r="AR371" s="1424">
        <f>VLOOKUP(AP371,Schedule!$B$2:$F$14923,5,0)</f>
        <v>44656</v>
      </c>
      <c r="AS371" s="1424">
        <f t="shared" si="187"/>
        <v>45021</v>
      </c>
      <c r="AZ371" s="1739"/>
    </row>
    <row r="372" spans="1:52" s="1382" customFormat="1" ht="51.95" customHeight="1" thickBot="1">
      <c r="A372" s="1785"/>
      <c r="B372" s="1385">
        <f t="shared" si="197"/>
        <v>36</v>
      </c>
      <c r="C372" s="1386" t="str">
        <f t="shared" si="197"/>
        <v>У_Т</v>
      </c>
      <c r="D372" s="1581" t="str">
        <f t="shared" si="177"/>
        <v>36У_Т</v>
      </c>
      <c r="E372" s="1562" t="s">
        <v>218</v>
      </c>
      <c r="F372" s="1625" t="s">
        <v>514</v>
      </c>
      <c r="G372" s="1624" t="str">
        <f>$G$370</f>
        <v>Выполнение технологических работ по объектам 20UMA,20UMX,20UMV</v>
      </c>
      <c r="H372" s="1626" t="s">
        <v>736</v>
      </c>
      <c r="I372" s="1352"/>
      <c r="J372" s="1702">
        <f t="shared" si="198"/>
        <v>43992</v>
      </c>
      <c r="K372" s="1702">
        <f t="shared" si="198"/>
        <v>44020</v>
      </c>
      <c r="L372" s="1702">
        <f t="shared" si="198"/>
        <v>44069</v>
      </c>
      <c r="M372" s="1702">
        <f t="shared" si="198"/>
        <v>44242</v>
      </c>
      <c r="N372" s="1702">
        <f t="shared" si="198"/>
        <v>44265</v>
      </c>
      <c r="O372" s="1702">
        <f t="shared" si="198"/>
        <v>44265</v>
      </c>
      <c r="P372" s="1702">
        <f t="shared" si="198"/>
        <v>44279</v>
      </c>
      <c r="Q372" s="1702">
        <f t="shared" si="198"/>
        <v>44309</v>
      </c>
      <c r="R372" s="1702">
        <f t="shared" si="198"/>
        <v>44309</v>
      </c>
      <c r="S372" s="1702">
        <f t="shared" si="198"/>
        <v>44308</v>
      </c>
      <c r="T372" s="1702">
        <f t="shared" si="199"/>
        <v>44308</v>
      </c>
      <c r="U372" s="1702">
        <f t="shared" si="199"/>
        <v>44329</v>
      </c>
      <c r="V372" s="1702">
        <f t="shared" si="199"/>
        <v>44336</v>
      </c>
      <c r="W372" s="1702">
        <f t="shared" si="199"/>
        <v>44341</v>
      </c>
      <c r="X372" s="1702">
        <f t="shared" si="199"/>
        <v>44344</v>
      </c>
      <c r="Y372" s="1702">
        <f t="shared" si="199"/>
        <v>44369</v>
      </c>
      <c r="Z372" s="1702">
        <f t="shared" si="199"/>
        <v>44389</v>
      </c>
      <c r="AA372" s="1702">
        <f t="shared" si="199"/>
        <v>44417</v>
      </c>
      <c r="AB372" s="1702">
        <f t="shared" si="199"/>
        <v>44420</v>
      </c>
      <c r="AC372" s="1702">
        <f t="shared" si="199"/>
        <v>44434</v>
      </c>
      <c r="AD372" s="1702">
        <f t="shared" si="200"/>
        <v>44455</v>
      </c>
      <c r="AE372" s="1702">
        <f t="shared" si="200"/>
        <v>44462</v>
      </c>
      <c r="AF372" s="1702">
        <f t="shared" si="200"/>
        <v>44467</v>
      </c>
      <c r="AG372" s="1702">
        <f t="shared" si="200"/>
        <v>44470</v>
      </c>
      <c r="AH372" s="1702">
        <f t="shared" si="200"/>
        <v>44495</v>
      </c>
      <c r="AI372" s="1702">
        <f t="shared" si="200"/>
        <v>44515</v>
      </c>
      <c r="AJ372" s="1702">
        <f t="shared" si="200"/>
        <v>44515</v>
      </c>
      <c r="AK372" s="1702">
        <f t="shared" si="200"/>
        <v>44525</v>
      </c>
      <c r="AL372" s="1702">
        <f t="shared" si="200"/>
        <v>44541</v>
      </c>
      <c r="AM372" s="1702">
        <f t="shared" si="200"/>
        <v>44545</v>
      </c>
      <c r="AN372" s="1702">
        <f t="shared" si="200"/>
        <v>44546</v>
      </c>
      <c r="AO372" s="1523">
        <f>$AO$370</f>
        <v>44411</v>
      </c>
      <c r="AP372" s="1524">
        <v>12843</v>
      </c>
      <c r="AQ372" s="1511">
        <v>44761</v>
      </c>
      <c r="AR372" s="1424">
        <f>VLOOKUP(AP372,Schedule!$B$2:$F$14923,5,0)</f>
        <v>44746</v>
      </c>
      <c r="AS372" s="1424">
        <f t="shared" si="187"/>
        <v>45111</v>
      </c>
      <c r="AZ372" s="1739"/>
    </row>
    <row r="373" spans="1:52" s="1382" customFormat="1" ht="51.95" customHeight="1" thickBot="1">
      <c r="A373" s="1785"/>
      <c r="B373" s="1498">
        <f t="shared" si="197"/>
        <v>36</v>
      </c>
      <c r="C373" s="1499" t="str">
        <f t="shared" si="197"/>
        <v>У_Т</v>
      </c>
      <c r="D373" s="1581" t="str">
        <f t="shared" si="177"/>
        <v>36У_Т</v>
      </c>
      <c r="E373" s="1567" t="s">
        <v>700</v>
      </c>
      <c r="F373" s="1627" t="s">
        <v>514</v>
      </c>
      <c r="G373" s="1628" t="str">
        <f>$G$370</f>
        <v>Выполнение технологических работ по объектам 20UMA,20UMX,20UMV</v>
      </c>
      <c r="H373" s="1570" t="s">
        <v>737</v>
      </c>
      <c r="I373" s="1345"/>
      <c r="J373" s="1702">
        <f t="shared" si="198"/>
        <v>43992</v>
      </c>
      <c r="K373" s="1702">
        <f t="shared" si="198"/>
        <v>44020</v>
      </c>
      <c r="L373" s="1702">
        <f t="shared" si="198"/>
        <v>44069</v>
      </c>
      <c r="M373" s="1702">
        <f t="shared" si="198"/>
        <v>44242</v>
      </c>
      <c r="N373" s="1702">
        <f t="shared" si="198"/>
        <v>44265</v>
      </c>
      <c r="O373" s="1702">
        <f t="shared" si="198"/>
        <v>44265</v>
      </c>
      <c r="P373" s="1702">
        <f t="shared" si="198"/>
        <v>44279</v>
      </c>
      <c r="Q373" s="1702">
        <f t="shared" si="198"/>
        <v>44309</v>
      </c>
      <c r="R373" s="1702">
        <f t="shared" si="198"/>
        <v>44309</v>
      </c>
      <c r="S373" s="1702">
        <f t="shared" si="198"/>
        <v>44308</v>
      </c>
      <c r="T373" s="1702">
        <f t="shared" si="199"/>
        <v>44308</v>
      </c>
      <c r="U373" s="1702">
        <f t="shared" si="199"/>
        <v>44329</v>
      </c>
      <c r="V373" s="1702">
        <f t="shared" si="199"/>
        <v>44336</v>
      </c>
      <c r="W373" s="1702">
        <f t="shared" si="199"/>
        <v>44341</v>
      </c>
      <c r="X373" s="1702">
        <f t="shared" si="199"/>
        <v>44344</v>
      </c>
      <c r="Y373" s="1702">
        <f t="shared" si="199"/>
        <v>44369</v>
      </c>
      <c r="Z373" s="1702">
        <f t="shared" si="199"/>
        <v>44389</v>
      </c>
      <c r="AA373" s="1702">
        <f t="shared" si="199"/>
        <v>44417</v>
      </c>
      <c r="AB373" s="1702">
        <f t="shared" si="199"/>
        <v>44420</v>
      </c>
      <c r="AC373" s="1702">
        <f t="shared" si="199"/>
        <v>44434</v>
      </c>
      <c r="AD373" s="1702">
        <f t="shared" si="200"/>
        <v>44455</v>
      </c>
      <c r="AE373" s="1702">
        <f t="shared" si="200"/>
        <v>44462</v>
      </c>
      <c r="AF373" s="1702">
        <f t="shared" si="200"/>
        <v>44467</v>
      </c>
      <c r="AG373" s="1702">
        <f t="shared" si="200"/>
        <v>44470</v>
      </c>
      <c r="AH373" s="1702">
        <f t="shared" si="200"/>
        <v>44495</v>
      </c>
      <c r="AI373" s="1702">
        <f t="shared" si="200"/>
        <v>44515</v>
      </c>
      <c r="AJ373" s="1702">
        <f t="shared" si="200"/>
        <v>44515</v>
      </c>
      <c r="AK373" s="1702">
        <f t="shared" si="200"/>
        <v>44525</v>
      </c>
      <c r="AL373" s="1702">
        <f t="shared" si="200"/>
        <v>44541</v>
      </c>
      <c r="AM373" s="1702">
        <f t="shared" si="200"/>
        <v>44545</v>
      </c>
      <c r="AN373" s="1702">
        <f t="shared" si="200"/>
        <v>44546</v>
      </c>
      <c r="AO373" s="1523">
        <f>$AO$370</f>
        <v>44411</v>
      </c>
      <c r="AP373" s="1525">
        <v>14675</v>
      </c>
      <c r="AQ373" s="1516">
        <v>44617</v>
      </c>
      <c r="AR373" s="1424">
        <f>VLOOKUP(AP373,Schedule!$B$2:$F$14923,5,0)</f>
        <v>44681</v>
      </c>
      <c r="AS373" s="1424">
        <f t="shared" si="187"/>
        <v>45046</v>
      </c>
      <c r="AZ373" s="1739"/>
    </row>
    <row r="374" spans="1:52" s="1382" customFormat="1" ht="66.75" thickBot="1">
      <c r="A374" s="1781">
        <f>A370+1</f>
        <v>25</v>
      </c>
      <c r="B374" s="1373">
        <f>B370+1</f>
        <v>37</v>
      </c>
      <c r="C374" s="1374" t="s">
        <v>727</v>
      </c>
      <c r="D374" s="1733" t="str">
        <f t="shared" si="177"/>
        <v>37У_Т</v>
      </c>
      <c r="E374" s="1601" t="s">
        <v>254</v>
      </c>
      <c r="F374" s="1558" t="s">
        <v>514</v>
      </c>
      <c r="G374" s="1559" t="str">
        <f>CONCATENATE("Выполнение технологических работ по объектам ", , E374,",", E375,",", E376,,",",E377,)</f>
        <v>Выполнение технологических работ по объектам 20UBF,30UBF,20UBH,30UBH</v>
      </c>
      <c r="H374" s="1560" t="s">
        <v>738</v>
      </c>
      <c r="I374" s="1339" t="s">
        <v>118</v>
      </c>
      <c r="J374" s="1369">
        <f>IFERROR(VLOOKUP(D374,'ИСХОДНИК-даты-2х'!$D$10:$AI$105,2,0),"-")</f>
        <v>44074</v>
      </c>
      <c r="K374" s="1369">
        <f>IFERROR(VLOOKUP(D374,'ИСХОДНИК-даты-2х'!$D$10:$AI$105,3,0),"-")</f>
        <v>44102</v>
      </c>
      <c r="L374" s="1369">
        <f>IFERROR(VLOOKUP(D374,'ИСХОДНИК-даты-2х'!$D$10:$AI$105,4,0),"-")</f>
        <v>44151</v>
      </c>
      <c r="M374" s="1369">
        <f>IFERROR(VLOOKUP(D374,'ИСХОДНИК-даты-2х'!$D$10:$AI$105,5,0),"-")</f>
        <v>44316</v>
      </c>
      <c r="N374" s="1369">
        <f>IFERROR(VLOOKUP(D374,'ИСХОДНИК-даты-2х'!$D$10:$AI$105,6,0),"-")</f>
        <v>44344</v>
      </c>
      <c r="O374" s="1369">
        <f>IFERROR(VLOOKUP(D374,'ИСХОДНИК-даты-2х'!$D$10:$AI$105,7,0),"-")</f>
        <v>44344</v>
      </c>
      <c r="P374" s="1369">
        <f>IFERROR(VLOOKUP(D374,'ИСХОДНИК-даты-2х'!$D$10:$AI$105,8,0),"-")</f>
        <v>44428</v>
      </c>
      <c r="Q374" s="1369">
        <f>IFERROR(VLOOKUP(D374,'ИСХОДНИК-даты-2х'!$D$10:$AI$105,9,0),"-")</f>
        <v>44460</v>
      </c>
      <c r="R374" s="1369">
        <f>IFERROR(VLOOKUP(D374,'ИСХОДНИК-даты-2х'!$D$10:$AI$105,10,0),"-")</f>
        <v>44460</v>
      </c>
      <c r="S374" s="1369">
        <f>IFERROR(VLOOKUP(D374,'ИСХОДНИК-даты-2х'!$D$10:$AI$105,11,0),"-")</f>
        <v>44459</v>
      </c>
      <c r="T374" s="1369">
        <f>IFERROR(VLOOKUP(D374,'ИСХОДНИК-даты-2х'!$D$10:$AI$105,12,0),"-")</f>
        <v>44459</v>
      </c>
      <c r="U374" s="1369">
        <f>IFERROR(VLOOKUP(D374,'ИСХОДНИК-даты-2х'!$D$10:$AI$105,13,0),"-")</f>
        <v>44480</v>
      </c>
      <c r="V374" s="1369">
        <f>IFERROR(VLOOKUP(D374,'ИСХОДНИК-даты-2х'!$D$10:$AI$105,14,0),"-")</f>
        <v>44487</v>
      </c>
      <c r="W374" s="1369">
        <f>IFERROR(VLOOKUP(D374,'ИСХОДНИК-даты-2х'!$D$10:$AI$105,15,0),"-")</f>
        <v>44490</v>
      </c>
      <c r="X374" s="1369">
        <f>IFERROR(VLOOKUP(D374,'ИСХОДНИК-даты-2х'!$D$10:$AI$105,16,0),"-")</f>
        <v>44495</v>
      </c>
      <c r="Y374" s="1369">
        <f>IFERROR(VLOOKUP(D374,'ИСХОДНИК-даты-2х'!$D$10:$AI$105,17,0),"-")</f>
        <v>44520</v>
      </c>
      <c r="Z374" s="1369">
        <f>IFERROR(VLOOKUP(D374,'ИСХОДНИК-даты-2х'!$D$10:$AI$105,18,0),"-")</f>
        <v>44540</v>
      </c>
      <c r="AA374" s="1369">
        <f>IFERROR(VLOOKUP(D374,'ИСХОДНИК-даты-2х'!$D$10:$AI$105,19,0),"-")</f>
        <v>44568</v>
      </c>
      <c r="AB374" s="1369">
        <f>IFERROR(VLOOKUP(D374,'ИСХОДНИК-даты-2х'!$D$10:$AI$105,20,0),"-")</f>
        <v>44573</v>
      </c>
      <c r="AC374" s="1369">
        <f>IFERROR(VLOOKUP(D374,'ИСХОДНИК-даты-2х'!$D$10:$AI$105,21,0),"-")</f>
        <v>44587</v>
      </c>
      <c r="AD374" s="1369">
        <f>IFERROR(VLOOKUP(D374,'ИСХОДНИК-даты-2х'!$D$10:$AI$105,22,0),"-")</f>
        <v>44608</v>
      </c>
      <c r="AE374" s="1369">
        <f>IFERROR(VLOOKUP(D374,'ИСХОДНИК-даты-2х'!$D$10:$AI$105,23,0),"-")</f>
        <v>44615</v>
      </c>
      <c r="AF374" s="1369">
        <f>IFERROR(VLOOKUP(D374,'ИСХОДНИК-даты-2х'!$D$10:$AI$105,24,0),"-")</f>
        <v>44620</v>
      </c>
      <c r="AG374" s="1369">
        <f>IFERROR(VLOOKUP(D374,'ИСХОДНИК-даты-2х'!$D$10:$AI$105,25,0),"-")</f>
        <v>44623</v>
      </c>
      <c r="AH374" s="1340">
        <f>IFERROR(VLOOKUP(D374,'ИСХОДНИК-даты-2х'!$D$10:$AI$105,26,0),"-")</f>
        <v>44648</v>
      </c>
      <c r="AI374" s="1340">
        <f>IFERROR(VLOOKUP(D374,'ИСХОДНИК-даты-2х'!$D$10:$AI$105,27,0),"-")</f>
        <v>44668</v>
      </c>
      <c r="AJ374" s="1340">
        <f>IFERROR(VLOOKUP(D374,'ИСХОДНИК-даты-2х'!$D$10:$AI$105,28,0),"-")</f>
        <v>44668</v>
      </c>
      <c r="AK374" s="1370">
        <f>IFERROR(VLOOKUP(D374,'ИСХОДНИК-даты-2х'!$D$10:$AI$105,29,0),"-")</f>
        <v>44678</v>
      </c>
      <c r="AL374" s="1370">
        <f>IFERROR(VLOOKUP(D374,'ИСХОДНИК-даты-2х'!$D$10:$AI$105,30,0),"-")</f>
        <v>44694</v>
      </c>
      <c r="AM374" s="1371">
        <f>IFERROR(VLOOKUP(D374,'ИСХОДНИК-даты-2х'!$D$10:$AI$105,31,0),"-")</f>
        <v>44698</v>
      </c>
      <c r="AN374" s="1729">
        <v>44728</v>
      </c>
      <c r="AO374" s="1387">
        <v>44494</v>
      </c>
      <c r="AP374" s="1380">
        <v>39992</v>
      </c>
      <c r="AQ374" s="1381">
        <v>44744</v>
      </c>
      <c r="AR374" s="1737" t="s">
        <v>28735</v>
      </c>
      <c r="AS374" s="1735">
        <v>45060</v>
      </c>
      <c r="AT374" s="1736">
        <f>MIN(AS374:AS377)</f>
        <v>44810</v>
      </c>
      <c r="AU374" s="1426">
        <f>AM374+30</f>
        <v>44728</v>
      </c>
      <c r="AV374" s="1732"/>
      <c r="AW374" s="1383" t="s">
        <v>119</v>
      </c>
      <c r="AX374" s="1720">
        <v>44728</v>
      </c>
      <c r="AY374" s="1730" t="s">
        <v>28732</v>
      </c>
      <c r="AZ374" s="1739">
        <f>AN374-AM374</f>
        <v>30</v>
      </c>
    </row>
    <row r="375" spans="1:52" s="1382" customFormat="1" ht="51.95" customHeight="1" thickBot="1">
      <c r="A375" s="1781"/>
      <c r="B375" s="1385">
        <f>B$374</f>
        <v>37</v>
      </c>
      <c r="C375" s="1386" t="str">
        <f>C$370</f>
        <v>У_Т</v>
      </c>
      <c r="D375" s="1561" t="str">
        <f t="shared" si="177"/>
        <v>37У_Т</v>
      </c>
      <c r="E375" s="1602" t="s">
        <v>256</v>
      </c>
      <c r="F375" s="1563" t="s">
        <v>514</v>
      </c>
      <c r="G375" s="1564" t="str">
        <f>$G$374</f>
        <v>Выполнение технологических работ по объектам 20UBF,30UBF,20UBH,30UBH</v>
      </c>
      <c r="H375" s="1565" t="s">
        <v>739</v>
      </c>
      <c r="I375" s="1352"/>
      <c r="J375" s="1702">
        <f t="shared" ref="J375:S377" si="201">J$374</f>
        <v>44074</v>
      </c>
      <c r="K375" s="1702">
        <f t="shared" si="201"/>
        <v>44102</v>
      </c>
      <c r="L375" s="1702">
        <f t="shared" si="201"/>
        <v>44151</v>
      </c>
      <c r="M375" s="1702">
        <f t="shared" si="201"/>
        <v>44316</v>
      </c>
      <c r="N375" s="1702">
        <f t="shared" si="201"/>
        <v>44344</v>
      </c>
      <c r="O375" s="1702">
        <f t="shared" si="201"/>
        <v>44344</v>
      </c>
      <c r="P375" s="1702">
        <f t="shared" si="201"/>
        <v>44428</v>
      </c>
      <c r="Q375" s="1702">
        <f t="shared" si="201"/>
        <v>44460</v>
      </c>
      <c r="R375" s="1702">
        <f t="shared" si="201"/>
        <v>44460</v>
      </c>
      <c r="S375" s="1702">
        <f t="shared" si="201"/>
        <v>44459</v>
      </c>
      <c r="T375" s="1702">
        <f t="shared" ref="T375:AC377" si="202">T$374</f>
        <v>44459</v>
      </c>
      <c r="U375" s="1702">
        <f t="shared" si="202"/>
        <v>44480</v>
      </c>
      <c r="V375" s="1702">
        <f t="shared" si="202"/>
        <v>44487</v>
      </c>
      <c r="W375" s="1702">
        <f t="shared" si="202"/>
        <v>44490</v>
      </c>
      <c r="X375" s="1702">
        <f t="shared" si="202"/>
        <v>44495</v>
      </c>
      <c r="Y375" s="1702">
        <f t="shared" si="202"/>
        <v>44520</v>
      </c>
      <c r="Z375" s="1702">
        <f t="shared" si="202"/>
        <v>44540</v>
      </c>
      <c r="AA375" s="1702">
        <f t="shared" si="202"/>
        <v>44568</v>
      </c>
      <c r="AB375" s="1702">
        <f t="shared" si="202"/>
        <v>44573</v>
      </c>
      <c r="AC375" s="1702">
        <f t="shared" si="202"/>
        <v>44587</v>
      </c>
      <c r="AD375" s="1702">
        <f t="shared" ref="AD375:AN377" si="203">AD$374</f>
        <v>44608</v>
      </c>
      <c r="AE375" s="1702">
        <f t="shared" si="203"/>
        <v>44615</v>
      </c>
      <c r="AF375" s="1702">
        <f t="shared" si="203"/>
        <v>44620</v>
      </c>
      <c r="AG375" s="1702">
        <f t="shared" si="203"/>
        <v>44623</v>
      </c>
      <c r="AH375" s="1702">
        <f t="shared" si="203"/>
        <v>44648</v>
      </c>
      <c r="AI375" s="1702">
        <f t="shared" si="203"/>
        <v>44668</v>
      </c>
      <c r="AJ375" s="1702">
        <f t="shared" si="203"/>
        <v>44668</v>
      </c>
      <c r="AK375" s="1702">
        <f t="shared" si="203"/>
        <v>44678</v>
      </c>
      <c r="AL375" s="1702">
        <f t="shared" si="203"/>
        <v>44694</v>
      </c>
      <c r="AM375" s="1702">
        <f t="shared" si="203"/>
        <v>44698</v>
      </c>
      <c r="AN375" s="1702">
        <f t="shared" si="203"/>
        <v>44728</v>
      </c>
      <c r="AO375" s="1497">
        <f>$AO$374</f>
        <v>44494</v>
      </c>
      <c r="AP375" s="1444">
        <v>39994</v>
      </c>
      <c r="AQ375" s="1443">
        <v>45313</v>
      </c>
      <c r="AR375" s="1737" t="s">
        <v>28735</v>
      </c>
      <c r="AS375" s="1735">
        <v>45498</v>
      </c>
      <c r="AZ375" s="1739"/>
    </row>
    <row r="376" spans="1:52" s="1382" customFormat="1" ht="51.95" customHeight="1" thickBot="1">
      <c r="A376" s="1781"/>
      <c r="B376" s="1385">
        <f>B$374</f>
        <v>37</v>
      </c>
      <c r="C376" s="1386" t="str">
        <f>C$370</f>
        <v>У_Т</v>
      </c>
      <c r="D376" s="1561" t="str">
        <f t="shared" si="177"/>
        <v>37У_Т</v>
      </c>
      <c r="E376" s="1602" t="s">
        <v>266</v>
      </c>
      <c r="F376" s="1563" t="s">
        <v>514</v>
      </c>
      <c r="G376" s="1564" t="str">
        <f>$G$374</f>
        <v>Выполнение технологических работ по объектам 20UBF,30UBF,20UBH,30UBH</v>
      </c>
      <c r="H376" s="1565" t="s">
        <v>740</v>
      </c>
      <c r="I376" s="1352"/>
      <c r="J376" s="1702">
        <f t="shared" si="201"/>
        <v>44074</v>
      </c>
      <c r="K376" s="1702">
        <f t="shared" si="201"/>
        <v>44102</v>
      </c>
      <c r="L376" s="1702">
        <f t="shared" si="201"/>
        <v>44151</v>
      </c>
      <c r="M376" s="1702">
        <f t="shared" si="201"/>
        <v>44316</v>
      </c>
      <c r="N376" s="1702">
        <f t="shared" si="201"/>
        <v>44344</v>
      </c>
      <c r="O376" s="1702">
        <f t="shared" si="201"/>
        <v>44344</v>
      </c>
      <c r="P376" s="1702">
        <f t="shared" si="201"/>
        <v>44428</v>
      </c>
      <c r="Q376" s="1702">
        <f t="shared" si="201"/>
        <v>44460</v>
      </c>
      <c r="R376" s="1702">
        <f t="shared" si="201"/>
        <v>44460</v>
      </c>
      <c r="S376" s="1702">
        <f t="shared" si="201"/>
        <v>44459</v>
      </c>
      <c r="T376" s="1702">
        <f t="shared" si="202"/>
        <v>44459</v>
      </c>
      <c r="U376" s="1702">
        <f t="shared" si="202"/>
        <v>44480</v>
      </c>
      <c r="V376" s="1702">
        <f t="shared" si="202"/>
        <v>44487</v>
      </c>
      <c r="W376" s="1702">
        <f t="shared" si="202"/>
        <v>44490</v>
      </c>
      <c r="X376" s="1702">
        <f t="shared" si="202"/>
        <v>44495</v>
      </c>
      <c r="Y376" s="1702">
        <f t="shared" si="202"/>
        <v>44520</v>
      </c>
      <c r="Z376" s="1702">
        <f t="shared" si="202"/>
        <v>44540</v>
      </c>
      <c r="AA376" s="1702">
        <f t="shared" si="202"/>
        <v>44568</v>
      </c>
      <c r="AB376" s="1702">
        <f t="shared" si="202"/>
        <v>44573</v>
      </c>
      <c r="AC376" s="1702">
        <f t="shared" si="202"/>
        <v>44587</v>
      </c>
      <c r="AD376" s="1702">
        <f t="shared" si="203"/>
        <v>44608</v>
      </c>
      <c r="AE376" s="1702">
        <f t="shared" si="203"/>
        <v>44615</v>
      </c>
      <c r="AF376" s="1702">
        <f t="shared" si="203"/>
        <v>44620</v>
      </c>
      <c r="AG376" s="1702">
        <f t="shared" si="203"/>
        <v>44623</v>
      </c>
      <c r="AH376" s="1702">
        <f t="shared" si="203"/>
        <v>44648</v>
      </c>
      <c r="AI376" s="1702">
        <f t="shared" si="203"/>
        <v>44668</v>
      </c>
      <c r="AJ376" s="1702">
        <f t="shared" si="203"/>
        <v>44668</v>
      </c>
      <c r="AK376" s="1702">
        <f t="shared" si="203"/>
        <v>44678</v>
      </c>
      <c r="AL376" s="1702">
        <f t="shared" si="203"/>
        <v>44694</v>
      </c>
      <c r="AM376" s="1702">
        <f t="shared" si="203"/>
        <v>44698</v>
      </c>
      <c r="AN376" s="1702">
        <f t="shared" si="203"/>
        <v>44728</v>
      </c>
      <c r="AO376" s="1497">
        <f>$AO$374</f>
        <v>44494</v>
      </c>
      <c r="AP376" s="1444">
        <v>39343</v>
      </c>
      <c r="AQ376" s="1443">
        <v>44494</v>
      </c>
      <c r="AR376" s="1737" t="s">
        <v>28735</v>
      </c>
      <c r="AS376" s="1735">
        <v>44810</v>
      </c>
      <c r="AZ376" s="1739"/>
    </row>
    <row r="377" spans="1:52" s="1382" customFormat="1" ht="51.95" customHeight="1" thickBot="1">
      <c r="A377" s="1781"/>
      <c r="B377" s="1498">
        <f>B$374</f>
        <v>37</v>
      </c>
      <c r="C377" s="1499" t="str">
        <f>C$370</f>
        <v>У_Т</v>
      </c>
      <c r="D377" s="1566" t="str">
        <f t="shared" si="177"/>
        <v>37У_Т</v>
      </c>
      <c r="E377" s="1603" t="s">
        <v>268</v>
      </c>
      <c r="F377" s="1568" t="s">
        <v>514</v>
      </c>
      <c r="G377" s="1569" t="str">
        <f>$G$374</f>
        <v>Выполнение технологических работ по объектам 20UBF,30UBF,20UBH,30UBH</v>
      </c>
      <c r="H377" s="1570" t="s">
        <v>741</v>
      </c>
      <c r="I377" s="1345"/>
      <c r="J377" s="1702">
        <f t="shared" si="201"/>
        <v>44074</v>
      </c>
      <c r="K377" s="1702">
        <f t="shared" si="201"/>
        <v>44102</v>
      </c>
      <c r="L377" s="1702">
        <f t="shared" si="201"/>
        <v>44151</v>
      </c>
      <c r="M377" s="1702">
        <f t="shared" si="201"/>
        <v>44316</v>
      </c>
      <c r="N377" s="1702">
        <f t="shared" si="201"/>
        <v>44344</v>
      </c>
      <c r="O377" s="1702">
        <f t="shared" si="201"/>
        <v>44344</v>
      </c>
      <c r="P377" s="1702">
        <f t="shared" si="201"/>
        <v>44428</v>
      </c>
      <c r="Q377" s="1702">
        <f t="shared" si="201"/>
        <v>44460</v>
      </c>
      <c r="R377" s="1702">
        <f t="shared" si="201"/>
        <v>44460</v>
      </c>
      <c r="S377" s="1702">
        <f t="shared" si="201"/>
        <v>44459</v>
      </c>
      <c r="T377" s="1702">
        <f t="shared" si="202"/>
        <v>44459</v>
      </c>
      <c r="U377" s="1702">
        <f t="shared" si="202"/>
        <v>44480</v>
      </c>
      <c r="V377" s="1702">
        <f t="shared" si="202"/>
        <v>44487</v>
      </c>
      <c r="W377" s="1702">
        <f t="shared" si="202"/>
        <v>44490</v>
      </c>
      <c r="X377" s="1702">
        <f t="shared" si="202"/>
        <v>44495</v>
      </c>
      <c r="Y377" s="1702">
        <f t="shared" si="202"/>
        <v>44520</v>
      </c>
      <c r="Z377" s="1702">
        <f t="shared" si="202"/>
        <v>44540</v>
      </c>
      <c r="AA377" s="1702">
        <f t="shared" si="202"/>
        <v>44568</v>
      </c>
      <c r="AB377" s="1702">
        <f t="shared" si="202"/>
        <v>44573</v>
      </c>
      <c r="AC377" s="1702">
        <f t="shared" si="202"/>
        <v>44587</v>
      </c>
      <c r="AD377" s="1702">
        <f t="shared" si="203"/>
        <v>44608</v>
      </c>
      <c r="AE377" s="1702">
        <f t="shared" si="203"/>
        <v>44615</v>
      </c>
      <c r="AF377" s="1702">
        <f t="shared" si="203"/>
        <v>44620</v>
      </c>
      <c r="AG377" s="1702">
        <f t="shared" si="203"/>
        <v>44623</v>
      </c>
      <c r="AH377" s="1702">
        <f t="shared" si="203"/>
        <v>44648</v>
      </c>
      <c r="AI377" s="1702">
        <f t="shared" si="203"/>
        <v>44668</v>
      </c>
      <c r="AJ377" s="1702">
        <f t="shared" si="203"/>
        <v>44668</v>
      </c>
      <c r="AK377" s="1702">
        <f t="shared" si="203"/>
        <v>44678</v>
      </c>
      <c r="AL377" s="1702">
        <f t="shared" si="203"/>
        <v>44694</v>
      </c>
      <c r="AM377" s="1702">
        <f t="shared" si="203"/>
        <v>44698</v>
      </c>
      <c r="AN377" s="1702">
        <f t="shared" si="203"/>
        <v>44728</v>
      </c>
      <c r="AO377" s="1497">
        <f>$AO$374</f>
        <v>44494</v>
      </c>
      <c r="AP377" s="1445">
        <v>39448</v>
      </c>
      <c r="AQ377" s="1447">
        <v>45213</v>
      </c>
      <c r="AR377" s="1737" t="s">
        <v>28735</v>
      </c>
      <c r="AS377" s="1735">
        <v>45248</v>
      </c>
      <c r="AZ377" s="1739"/>
    </row>
    <row r="378" spans="1:52" s="1382" customFormat="1" ht="70.5" thickBot="1">
      <c r="A378" s="1781">
        <f>A374+1</f>
        <v>26</v>
      </c>
      <c r="B378" s="1373">
        <f>B374+1</f>
        <v>38</v>
      </c>
      <c r="C378" s="1374" t="s">
        <v>727</v>
      </c>
      <c r="D378" s="1733" t="str">
        <f t="shared" si="177"/>
        <v>38У_Т</v>
      </c>
      <c r="E378" s="1602" t="s">
        <v>430</v>
      </c>
      <c r="F378" s="1563" t="s">
        <v>514</v>
      </c>
      <c r="G378" s="1595" t="str">
        <f>CONCATENATE("Выполнение технологических работ по объектам ", , E378,",", E379, ",",E380,",",E381,",",E382,",",E383,",",E384,",",E385,,",",E386,)</f>
        <v>Выполнение технологических работ по объектам 00UGD,01UGD,02UGD,03UGD,04UGD,05USZ,21UUP,22UUP,23UUP</v>
      </c>
      <c r="H378" s="1565" t="s">
        <v>742</v>
      </c>
      <c r="I378" s="1339" t="s">
        <v>118</v>
      </c>
      <c r="J378" s="1369">
        <f>IFERROR(VLOOKUP(D378,'ИСХОДНИК-даты-2х'!$D$10:$AI$105,2,0),"-")</f>
        <v>44150</v>
      </c>
      <c r="K378" s="1369">
        <f>IFERROR(VLOOKUP(D378,'ИСХОДНИК-даты-2х'!$D$10:$AI$105,3,0),"-")</f>
        <v>44176</v>
      </c>
      <c r="L378" s="1369">
        <f>IFERROR(VLOOKUP(D378,'ИСХОДНИК-даты-2х'!$D$10:$AI$105,4,0),"-")</f>
        <v>44225</v>
      </c>
      <c r="M378" s="1369">
        <f>IFERROR(VLOOKUP(D378,'ИСХОДНИК-даты-2х'!$D$10:$AI$105,5,0),"-")</f>
        <v>44316</v>
      </c>
      <c r="N378" s="1369">
        <f>IFERROR(VLOOKUP(D378,'ИСХОДНИК-даты-2х'!$D$10:$AI$105,6,0),"-")</f>
        <v>44344</v>
      </c>
      <c r="O378" s="1369">
        <f>IFERROR(VLOOKUP(D378,'ИСХОДНИК-даты-2х'!$D$10:$AI$105,7,0),"-")</f>
        <v>44344</v>
      </c>
      <c r="P378" s="1369">
        <f>IFERROR(VLOOKUP(D378,'ИСХОДНИК-даты-2х'!$D$10:$AI$105,8,0),"-")</f>
        <v>44358</v>
      </c>
      <c r="Q378" s="1369">
        <f>IFERROR(VLOOKUP(D378,'ИСХОДНИК-даты-2х'!$D$10:$AI$105,9,0),"-")</f>
        <v>44390</v>
      </c>
      <c r="R378" s="1369">
        <f>IFERROR(VLOOKUP(D378,'ИСХОДНИК-даты-2х'!$D$10:$AI$105,10,0),"-")</f>
        <v>44390</v>
      </c>
      <c r="S378" s="1369">
        <f>IFERROR(VLOOKUP(D378,'ИСХОДНИК-даты-2х'!$D$10:$AI$105,11,0),"-")</f>
        <v>44389</v>
      </c>
      <c r="T378" s="1369">
        <f>IFERROR(VLOOKUP(D378,'ИСХОДНИК-даты-2х'!$D$10:$AI$105,12,0),"-")</f>
        <v>44389</v>
      </c>
      <c r="U378" s="1369">
        <f>IFERROR(VLOOKUP(D378,'ИСХОДНИК-даты-2х'!$D$10:$AI$105,13,0),"-")</f>
        <v>44410</v>
      </c>
      <c r="V378" s="1369">
        <f>IFERROR(VLOOKUP(D378,'ИСХОДНИК-даты-2х'!$D$10:$AI$105,14,0),"-")</f>
        <v>44417</v>
      </c>
      <c r="W378" s="1369">
        <f>IFERROR(VLOOKUP(D378,'ИСХОДНИК-даты-2х'!$D$10:$AI$105,15,0),"-")</f>
        <v>44420</v>
      </c>
      <c r="X378" s="1369">
        <f>IFERROR(VLOOKUP(D378,'ИСХОДНИК-даты-2х'!$D$10:$AI$105,16,0),"-")</f>
        <v>44425</v>
      </c>
      <c r="Y378" s="1369">
        <f>IFERROR(VLOOKUP(D378,'ИСХОДНИК-даты-2х'!$D$10:$AI$105,17,0),"-")</f>
        <v>44450</v>
      </c>
      <c r="Z378" s="1369">
        <f>IFERROR(VLOOKUP(D378,'ИСХОДНИК-даты-2х'!$D$10:$AI$105,18,0),"-")</f>
        <v>44470</v>
      </c>
      <c r="AA378" s="1369">
        <f>IFERROR(VLOOKUP(D378,'ИСХОДНИК-даты-2х'!$D$10:$AI$105,19,0),"-")</f>
        <v>44498</v>
      </c>
      <c r="AB378" s="1369">
        <f>IFERROR(VLOOKUP(D378,'ИСХОДНИК-даты-2х'!$D$10:$AI$105,20,0),"-")</f>
        <v>44503</v>
      </c>
      <c r="AC378" s="1369">
        <f>IFERROR(VLOOKUP(D378,'ИСХОДНИК-даты-2х'!$D$10:$AI$105,21,0),"-")</f>
        <v>44517</v>
      </c>
      <c r="AD378" s="1369">
        <f>IFERROR(VLOOKUP(D378,'ИСХОДНИК-даты-2х'!$D$10:$AI$105,22,0),"-")</f>
        <v>44538</v>
      </c>
      <c r="AE378" s="1369">
        <f>IFERROR(VLOOKUP(D378,'ИСХОДНИК-даты-2х'!$D$10:$AI$105,23,0),"-")</f>
        <v>44545</v>
      </c>
      <c r="AF378" s="1369">
        <f>IFERROR(VLOOKUP(D378,'ИСХОДНИК-даты-2х'!$D$10:$AI$105,24,0),"-")</f>
        <v>44550</v>
      </c>
      <c r="AG378" s="1369">
        <f>IFERROR(VLOOKUP(D378,'ИСХОДНИК-даты-2х'!$D$10:$AI$105,25,0),"-")</f>
        <v>44553</v>
      </c>
      <c r="AH378" s="1340">
        <f>IFERROR(VLOOKUP(D378,'ИСХОДНИК-даты-2х'!$D$10:$AI$105,26,0),"-")</f>
        <v>44578</v>
      </c>
      <c r="AI378" s="1340">
        <f>IFERROR(VLOOKUP(D378,'ИСХОДНИК-даты-2х'!$D$10:$AI$105,27,0),"-")</f>
        <v>44598</v>
      </c>
      <c r="AJ378" s="1340">
        <f>IFERROR(VLOOKUP(D378,'ИСХОДНИК-даты-2х'!$D$10:$AI$105,28,0),"-")</f>
        <v>44598</v>
      </c>
      <c r="AK378" s="1370">
        <f>IFERROR(VLOOKUP(D378,'ИСХОДНИК-даты-2х'!$D$10:$AI$105,29,0),"-")</f>
        <v>44608</v>
      </c>
      <c r="AL378" s="1370">
        <f>IFERROR(VLOOKUP(D378,'ИСХОДНИК-даты-2х'!$D$10:$AI$105,30,0),"-")</f>
        <v>44624</v>
      </c>
      <c r="AM378" s="1371">
        <f>IFERROR(VLOOKUP(D378,'ИСХОДНИК-даты-2х'!$D$10:$AI$105,31,0),"-")</f>
        <v>44628</v>
      </c>
      <c r="AN378" s="1729">
        <v>44635</v>
      </c>
      <c r="AO378" s="1387">
        <v>44570</v>
      </c>
      <c r="AP378" s="1444">
        <v>36848</v>
      </c>
      <c r="AQ378" s="1443">
        <v>44741</v>
      </c>
      <c r="AR378" s="1424">
        <f>VLOOKUP(AP378,Schedule!$B$2:$F$14923,5,0)</f>
        <v>44511</v>
      </c>
      <c r="AS378" s="1424">
        <f>AR378+365</f>
        <v>44876</v>
      </c>
      <c r="AT378" s="1425">
        <f>MIN(AS378:AS386)</f>
        <v>44479</v>
      </c>
      <c r="AU378" s="1426">
        <f>AM378+30</f>
        <v>44658</v>
      </c>
      <c r="AV378" s="1732">
        <f>AT378-AM378</f>
        <v>-149</v>
      </c>
      <c r="AW378" s="1383" t="s">
        <v>119</v>
      </c>
      <c r="AX378" s="1720">
        <v>44635</v>
      </c>
      <c r="AY378" s="1730" t="s">
        <v>28732</v>
      </c>
      <c r="AZ378" s="1739">
        <f>AN378-AM378</f>
        <v>7</v>
      </c>
    </row>
    <row r="379" spans="1:52" s="1382" customFormat="1" ht="51.95" customHeight="1" thickBot="1">
      <c r="A379" s="1781"/>
      <c r="B379" s="1385">
        <f t="shared" ref="B379:C386" si="204">B$378</f>
        <v>38</v>
      </c>
      <c r="C379" s="1386" t="str">
        <f t="shared" si="204"/>
        <v>У_Т</v>
      </c>
      <c r="D379" s="1561" t="str">
        <f t="shared" si="177"/>
        <v>38У_Т</v>
      </c>
      <c r="E379" s="1602" t="s">
        <v>441</v>
      </c>
      <c r="F379" s="1563" t="s">
        <v>514</v>
      </c>
      <c r="G379" s="1564" t="str">
        <f t="shared" ref="G379:G386" si="205">$G$378</f>
        <v>Выполнение технологических работ по объектам 00UGD,01UGD,02UGD,03UGD,04UGD,05USZ,21UUP,22UUP,23UUP</v>
      </c>
      <c r="H379" s="1565" t="s">
        <v>743</v>
      </c>
      <c r="I379" s="1352"/>
      <c r="J379" s="1702">
        <f t="shared" ref="J379:S386" si="206">J$378</f>
        <v>44150</v>
      </c>
      <c r="K379" s="1702">
        <f t="shared" si="206"/>
        <v>44176</v>
      </c>
      <c r="L379" s="1702">
        <f t="shared" si="206"/>
        <v>44225</v>
      </c>
      <c r="M379" s="1702">
        <f t="shared" si="206"/>
        <v>44316</v>
      </c>
      <c r="N379" s="1702">
        <f t="shared" si="206"/>
        <v>44344</v>
      </c>
      <c r="O379" s="1702">
        <f t="shared" si="206"/>
        <v>44344</v>
      </c>
      <c r="P379" s="1702">
        <f t="shared" si="206"/>
        <v>44358</v>
      </c>
      <c r="Q379" s="1702">
        <f t="shared" si="206"/>
        <v>44390</v>
      </c>
      <c r="R379" s="1702">
        <f t="shared" si="206"/>
        <v>44390</v>
      </c>
      <c r="S379" s="1702">
        <f t="shared" si="206"/>
        <v>44389</v>
      </c>
      <c r="T379" s="1702">
        <f t="shared" ref="T379:AC386" si="207">T$378</f>
        <v>44389</v>
      </c>
      <c r="U379" s="1702">
        <f t="shared" si="207"/>
        <v>44410</v>
      </c>
      <c r="V379" s="1702">
        <f t="shared" si="207"/>
        <v>44417</v>
      </c>
      <c r="W379" s="1702">
        <f t="shared" si="207"/>
        <v>44420</v>
      </c>
      <c r="X379" s="1702">
        <f t="shared" si="207"/>
        <v>44425</v>
      </c>
      <c r="Y379" s="1702">
        <f t="shared" si="207"/>
        <v>44450</v>
      </c>
      <c r="Z379" s="1702">
        <f t="shared" si="207"/>
        <v>44470</v>
      </c>
      <c r="AA379" s="1702">
        <f t="shared" si="207"/>
        <v>44498</v>
      </c>
      <c r="AB379" s="1702">
        <f t="shared" si="207"/>
        <v>44503</v>
      </c>
      <c r="AC379" s="1702">
        <f t="shared" si="207"/>
        <v>44517</v>
      </c>
      <c r="AD379" s="1702">
        <f t="shared" ref="AD379:AN386" si="208">AD$378</f>
        <v>44538</v>
      </c>
      <c r="AE379" s="1702">
        <f t="shared" si="208"/>
        <v>44545</v>
      </c>
      <c r="AF379" s="1702">
        <f t="shared" si="208"/>
        <v>44550</v>
      </c>
      <c r="AG379" s="1702">
        <f t="shared" si="208"/>
        <v>44553</v>
      </c>
      <c r="AH379" s="1702">
        <f t="shared" si="208"/>
        <v>44578</v>
      </c>
      <c r="AI379" s="1702">
        <f t="shared" si="208"/>
        <v>44598</v>
      </c>
      <c r="AJ379" s="1702">
        <f t="shared" si="208"/>
        <v>44598</v>
      </c>
      <c r="AK379" s="1702">
        <f t="shared" si="208"/>
        <v>44608</v>
      </c>
      <c r="AL379" s="1702">
        <f t="shared" si="208"/>
        <v>44624</v>
      </c>
      <c r="AM379" s="1702">
        <f t="shared" si="208"/>
        <v>44628</v>
      </c>
      <c r="AN379" s="1702">
        <f t="shared" si="208"/>
        <v>44635</v>
      </c>
      <c r="AO379" s="1497">
        <f t="shared" ref="AO379:AO386" si="209">$AO$378</f>
        <v>44570</v>
      </c>
      <c r="AP379" s="1444">
        <v>39255</v>
      </c>
      <c r="AQ379" s="1443">
        <v>44570</v>
      </c>
      <c r="AR379" s="1424" t="e">
        <f>VLOOKUP(AP379,Schedule!$B$2:$F$14923,5,0)</f>
        <v>#N/A</v>
      </c>
      <c r="AS379" s="1424"/>
      <c r="AZ379" s="1739"/>
    </row>
    <row r="380" spans="1:52" s="1382" customFormat="1" ht="51.95" customHeight="1" thickBot="1">
      <c r="A380" s="1781"/>
      <c r="B380" s="1385">
        <f t="shared" si="204"/>
        <v>38</v>
      </c>
      <c r="C380" s="1386" t="str">
        <f t="shared" si="204"/>
        <v>У_Т</v>
      </c>
      <c r="D380" s="1561" t="str">
        <f t="shared" si="177"/>
        <v>38У_Т</v>
      </c>
      <c r="E380" s="1602" t="s">
        <v>433</v>
      </c>
      <c r="F380" s="1563" t="s">
        <v>514</v>
      </c>
      <c r="G380" s="1564" t="str">
        <f t="shared" si="205"/>
        <v>Выполнение технологических работ по объектам 00UGD,01UGD,02UGD,03UGD,04UGD,05USZ,21UUP,22UUP,23UUP</v>
      </c>
      <c r="H380" s="1565" t="s">
        <v>744</v>
      </c>
      <c r="I380" s="1352"/>
      <c r="J380" s="1702">
        <f t="shared" si="206"/>
        <v>44150</v>
      </c>
      <c r="K380" s="1702">
        <f t="shared" si="206"/>
        <v>44176</v>
      </c>
      <c r="L380" s="1702">
        <f t="shared" si="206"/>
        <v>44225</v>
      </c>
      <c r="M380" s="1702">
        <f t="shared" si="206"/>
        <v>44316</v>
      </c>
      <c r="N380" s="1702">
        <f t="shared" si="206"/>
        <v>44344</v>
      </c>
      <c r="O380" s="1702">
        <f t="shared" si="206"/>
        <v>44344</v>
      </c>
      <c r="P380" s="1702">
        <f t="shared" si="206"/>
        <v>44358</v>
      </c>
      <c r="Q380" s="1702">
        <f t="shared" si="206"/>
        <v>44390</v>
      </c>
      <c r="R380" s="1702">
        <f t="shared" si="206"/>
        <v>44390</v>
      </c>
      <c r="S380" s="1702">
        <f t="shared" si="206"/>
        <v>44389</v>
      </c>
      <c r="T380" s="1702">
        <f t="shared" si="207"/>
        <v>44389</v>
      </c>
      <c r="U380" s="1702">
        <f t="shared" si="207"/>
        <v>44410</v>
      </c>
      <c r="V380" s="1702">
        <f t="shared" si="207"/>
        <v>44417</v>
      </c>
      <c r="W380" s="1702">
        <f t="shared" si="207"/>
        <v>44420</v>
      </c>
      <c r="X380" s="1702">
        <f t="shared" si="207"/>
        <v>44425</v>
      </c>
      <c r="Y380" s="1702">
        <f t="shared" si="207"/>
        <v>44450</v>
      </c>
      <c r="Z380" s="1702">
        <f t="shared" si="207"/>
        <v>44470</v>
      </c>
      <c r="AA380" s="1702">
        <f t="shared" si="207"/>
        <v>44498</v>
      </c>
      <c r="AB380" s="1702">
        <f t="shared" si="207"/>
        <v>44503</v>
      </c>
      <c r="AC380" s="1702">
        <f t="shared" si="207"/>
        <v>44517</v>
      </c>
      <c r="AD380" s="1702">
        <f t="shared" si="208"/>
        <v>44538</v>
      </c>
      <c r="AE380" s="1702">
        <f t="shared" si="208"/>
        <v>44545</v>
      </c>
      <c r="AF380" s="1702">
        <f t="shared" si="208"/>
        <v>44550</v>
      </c>
      <c r="AG380" s="1702">
        <f t="shared" si="208"/>
        <v>44553</v>
      </c>
      <c r="AH380" s="1702">
        <f t="shared" si="208"/>
        <v>44578</v>
      </c>
      <c r="AI380" s="1702">
        <f t="shared" si="208"/>
        <v>44598</v>
      </c>
      <c r="AJ380" s="1702">
        <f t="shared" si="208"/>
        <v>44598</v>
      </c>
      <c r="AK380" s="1702">
        <f t="shared" si="208"/>
        <v>44608</v>
      </c>
      <c r="AL380" s="1702">
        <f t="shared" si="208"/>
        <v>44624</v>
      </c>
      <c r="AM380" s="1702">
        <f t="shared" si="208"/>
        <v>44628</v>
      </c>
      <c r="AN380" s="1702">
        <f t="shared" si="208"/>
        <v>44635</v>
      </c>
      <c r="AO380" s="1497">
        <f t="shared" si="209"/>
        <v>44570</v>
      </c>
      <c r="AP380" s="1444">
        <v>39255</v>
      </c>
      <c r="AQ380" s="1443">
        <v>44570</v>
      </c>
      <c r="AR380" s="1424" t="e">
        <f>VLOOKUP(AP380,Schedule!$B$2:$F$14923,5,0)</f>
        <v>#N/A</v>
      </c>
      <c r="AS380" s="1424"/>
      <c r="AZ380" s="1739"/>
    </row>
    <row r="381" spans="1:52" s="1382" customFormat="1" ht="51.95" customHeight="1" thickBot="1">
      <c r="A381" s="1781"/>
      <c r="B381" s="1385">
        <f t="shared" si="204"/>
        <v>38</v>
      </c>
      <c r="C381" s="1386" t="str">
        <f t="shared" si="204"/>
        <v>У_Т</v>
      </c>
      <c r="D381" s="1561" t="str">
        <f t="shared" si="177"/>
        <v>38У_Т</v>
      </c>
      <c r="E381" s="1602" t="s">
        <v>435</v>
      </c>
      <c r="F381" s="1563" t="s">
        <v>514</v>
      </c>
      <c r="G381" s="1564" t="str">
        <f t="shared" si="205"/>
        <v>Выполнение технологических работ по объектам 00UGD,01UGD,02UGD,03UGD,04UGD,05USZ,21UUP,22UUP,23UUP</v>
      </c>
      <c r="H381" s="1565" t="s">
        <v>745</v>
      </c>
      <c r="I381" s="1352"/>
      <c r="J381" s="1702">
        <f t="shared" si="206"/>
        <v>44150</v>
      </c>
      <c r="K381" s="1702">
        <f t="shared" si="206"/>
        <v>44176</v>
      </c>
      <c r="L381" s="1702">
        <f t="shared" si="206"/>
        <v>44225</v>
      </c>
      <c r="M381" s="1702">
        <f t="shared" si="206"/>
        <v>44316</v>
      </c>
      <c r="N381" s="1702">
        <f t="shared" si="206"/>
        <v>44344</v>
      </c>
      <c r="O381" s="1702">
        <f t="shared" si="206"/>
        <v>44344</v>
      </c>
      <c r="P381" s="1702">
        <f t="shared" si="206"/>
        <v>44358</v>
      </c>
      <c r="Q381" s="1702">
        <f t="shared" si="206"/>
        <v>44390</v>
      </c>
      <c r="R381" s="1702">
        <f t="shared" si="206"/>
        <v>44390</v>
      </c>
      <c r="S381" s="1702">
        <f t="shared" si="206"/>
        <v>44389</v>
      </c>
      <c r="T381" s="1702">
        <f t="shared" si="207"/>
        <v>44389</v>
      </c>
      <c r="U381" s="1702">
        <f t="shared" si="207"/>
        <v>44410</v>
      </c>
      <c r="V381" s="1702">
        <f t="shared" si="207"/>
        <v>44417</v>
      </c>
      <c r="W381" s="1702">
        <f t="shared" si="207"/>
        <v>44420</v>
      </c>
      <c r="X381" s="1702">
        <f t="shared" si="207"/>
        <v>44425</v>
      </c>
      <c r="Y381" s="1702">
        <f t="shared" si="207"/>
        <v>44450</v>
      </c>
      <c r="Z381" s="1702">
        <f t="shared" si="207"/>
        <v>44470</v>
      </c>
      <c r="AA381" s="1702">
        <f t="shared" si="207"/>
        <v>44498</v>
      </c>
      <c r="AB381" s="1702">
        <f t="shared" si="207"/>
        <v>44503</v>
      </c>
      <c r="AC381" s="1702">
        <f t="shared" si="207"/>
        <v>44517</v>
      </c>
      <c r="AD381" s="1702">
        <f t="shared" si="208"/>
        <v>44538</v>
      </c>
      <c r="AE381" s="1702">
        <f t="shared" si="208"/>
        <v>44545</v>
      </c>
      <c r="AF381" s="1702">
        <f t="shared" si="208"/>
        <v>44550</v>
      </c>
      <c r="AG381" s="1702">
        <f t="shared" si="208"/>
        <v>44553</v>
      </c>
      <c r="AH381" s="1702">
        <f t="shared" si="208"/>
        <v>44578</v>
      </c>
      <c r="AI381" s="1702">
        <f t="shared" si="208"/>
        <v>44598</v>
      </c>
      <c r="AJ381" s="1702">
        <f t="shared" si="208"/>
        <v>44598</v>
      </c>
      <c r="AK381" s="1702">
        <f t="shared" si="208"/>
        <v>44608</v>
      </c>
      <c r="AL381" s="1702">
        <f t="shared" si="208"/>
        <v>44624</v>
      </c>
      <c r="AM381" s="1702">
        <f t="shared" si="208"/>
        <v>44628</v>
      </c>
      <c r="AN381" s="1702">
        <f t="shared" si="208"/>
        <v>44635</v>
      </c>
      <c r="AO381" s="1497">
        <f t="shared" si="209"/>
        <v>44570</v>
      </c>
      <c r="AP381" s="1444">
        <v>39255</v>
      </c>
      <c r="AQ381" s="1443">
        <v>44570</v>
      </c>
      <c r="AR381" s="1424" t="e">
        <f>VLOOKUP(AP381,Schedule!$B$2:$F$14923,5,0)</f>
        <v>#N/A</v>
      </c>
      <c r="AS381" s="1424"/>
      <c r="AZ381" s="1739"/>
    </row>
    <row r="382" spans="1:52" s="1382" customFormat="1" ht="51.95" customHeight="1" thickBot="1">
      <c r="A382" s="1781"/>
      <c r="B382" s="1385">
        <f t="shared" si="204"/>
        <v>38</v>
      </c>
      <c r="C382" s="1386" t="str">
        <f t="shared" si="204"/>
        <v>У_Т</v>
      </c>
      <c r="D382" s="1561" t="str">
        <f t="shared" si="177"/>
        <v>38У_Т</v>
      </c>
      <c r="E382" s="1602" t="s">
        <v>437</v>
      </c>
      <c r="F382" s="1563" t="s">
        <v>514</v>
      </c>
      <c r="G382" s="1564" t="str">
        <f t="shared" si="205"/>
        <v>Выполнение технологических работ по объектам 00UGD,01UGD,02UGD,03UGD,04UGD,05USZ,21UUP,22UUP,23UUP</v>
      </c>
      <c r="H382" s="1565" t="s">
        <v>746</v>
      </c>
      <c r="I382" s="1352"/>
      <c r="J382" s="1702">
        <f t="shared" si="206"/>
        <v>44150</v>
      </c>
      <c r="K382" s="1702">
        <f t="shared" si="206"/>
        <v>44176</v>
      </c>
      <c r="L382" s="1702">
        <f t="shared" si="206"/>
        <v>44225</v>
      </c>
      <c r="M382" s="1702">
        <f t="shared" si="206"/>
        <v>44316</v>
      </c>
      <c r="N382" s="1702">
        <f t="shared" si="206"/>
        <v>44344</v>
      </c>
      <c r="O382" s="1702">
        <f t="shared" si="206"/>
        <v>44344</v>
      </c>
      <c r="P382" s="1702">
        <f t="shared" si="206"/>
        <v>44358</v>
      </c>
      <c r="Q382" s="1702">
        <f t="shared" si="206"/>
        <v>44390</v>
      </c>
      <c r="R382" s="1702">
        <f t="shared" si="206"/>
        <v>44390</v>
      </c>
      <c r="S382" s="1702">
        <f t="shared" si="206"/>
        <v>44389</v>
      </c>
      <c r="T382" s="1702">
        <f t="shared" si="207"/>
        <v>44389</v>
      </c>
      <c r="U382" s="1702">
        <f t="shared" si="207"/>
        <v>44410</v>
      </c>
      <c r="V382" s="1702">
        <f t="shared" si="207"/>
        <v>44417</v>
      </c>
      <c r="W382" s="1702">
        <f t="shared" si="207"/>
        <v>44420</v>
      </c>
      <c r="X382" s="1702">
        <f t="shared" si="207"/>
        <v>44425</v>
      </c>
      <c r="Y382" s="1702">
        <f t="shared" si="207"/>
        <v>44450</v>
      </c>
      <c r="Z382" s="1702">
        <f t="shared" si="207"/>
        <v>44470</v>
      </c>
      <c r="AA382" s="1702">
        <f t="shared" si="207"/>
        <v>44498</v>
      </c>
      <c r="AB382" s="1702">
        <f t="shared" si="207"/>
        <v>44503</v>
      </c>
      <c r="AC382" s="1702">
        <f t="shared" si="207"/>
        <v>44517</v>
      </c>
      <c r="AD382" s="1702">
        <f t="shared" si="208"/>
        <v>44538</v>
      </c>
      <c r="AE382" s="1702">
        <f t="shared" si="208"/>
        <v>44545</v>
      </c>
      <c r="AF382" s="1702">
        <f t="shared" si="208"/>
        <v>44550</v>
      </c>
      <c r="AG382" s="1702">
        <f t="shared" si="208"/>
        <v>44553</v>
      </c>
      <c r="AH382" s="1702">
        <f t="shared" si="208"/>
        <v>44578</v>
      </c>
      <c r="AI382" s="1702">
        <f t="shared" si="208"/>
        <v>44598</v>
      </c>
      <c r="AJ382" s="1702">
        <f t="shared" si="208"/>
        <v>44598</v>
      </c>
      <c r="AK382" s="1702">
        <f t="shared" si="208"/>
        <v>44608</v>
      </c>
      <c r="AL382" s="1702">
        <f t="shared" si="208"/>
        <v>44624</v>
      </c>
      <c r="AM382" s="1702">
        <f t="shared" si="208"/>
        <v>44628</v>
      </c>
      <c r="AN382" s="1702">
        <f t="shared" si="208"/>
        <v>44635</v>
      </c>
      <c r="AO382" s="1497">
        <f t="shared" si="209"/>
        <v>44570</v>
      </c>
      <c r="AP382" s="1444">
        <v>39255</v>
      </c>
      <c r="AQ382" s="1443">
        <v>44570</v>
      </c>
      <c r="AR382" s="1424" t="e">
        <f>VLOOKUP(AP382,Schedule!$B$2:$F$14923,5,0)</f>
        <v>#N/A</v>
      </c>
      <c r="AS382" s="1424"/>
      <c r="AZ382" s="1739"/>
    </row>
    <row r="383" spans="1:52" s="1382" customFormat="1" ht="51.95" customHeight="1" thickBot="1">
      <c r="A383" s="1781"/>
      <c r="B383" s="1385">
        <f t="shared" si="204"/>
        <v>38</v>
      </c>
      <c r="C383" s="1386" t="str">
        <f t="shared" si="204"/>
        <v>У_Т</v>
      </c>
      <c r="D383" s="1561" t="str">
        <f t="shared" si="177"/>
        <v>38У_Т</v>
      </c>
      <c r="E383" s="1602" t="s">
        <v>439</v>
      </c>
      <c r="F383" s="1563" t="s">
        <v>514</v>
      </c>
      <c r="G383" s="1564" t="str">
        <f t="shared" si="205"/>
        <v>Выполнение технологических работ по объектам 00UGD,01UGD,02UGD,03UGD,04UGD,05USZ,21UUP,22UUP,23UUP</v>
      </c>
      <c r="H383" s="1565" t="s">
        <v>747</v>
      </c>
      <c r="I383" s="1352"/>
      <c r="J383" s="1702">
        <f t="shared" si="206"/>
        <v>44150</v>
      </c>
      <c r="K383" s="1702">
        <f t="shared" si="206"/>
        <v>44176</v>
      </c>
      <c r="L383" s="1702">
        <f t="shared" si="206"/>
        <v>44225</v>
      </c>
      <c r="M383" s="1702">
        <f t="shared" si="206"/>
        <v>44316</v>
      </c>
      <c r="N383" s="1702">
        <f t="shared" si="206"/>
        <v>44344</v>
      </c>
      <c r="O383" s="1702">
        <f t="shared" si="206"/>
        <v>44344</v>
      </c>
      <c r="P383" s="1702">
        <f t="shared" si="206"/>
        <v>44358</v>
      </c>
      <c r="Q383" s="1702">
        <f t="shared" si="206"/>
        <v>44390</v>
      </c>
      <c r="R383" s="1702">
        <f t="shared" si="206"/>
        <v>44390</v>
      </c>
      <c r="S383" s="1702">
        <f t="shared" si="206"/>
        <v>44389</v>
      </c>
      <c r="T383" s="1702">
        <f t="shared" si="207"/>
        <v>44389</v>
      </c>
      <c r="U383" s="1702">
        <f t="shared" si="207"/>
        <v>44410</v>
      </c>
      <c r="V383" s="1702">
        <f t="shared" si="207"/>
        <v>44417</v>
      </c>
      <c r="W383" s="1702">
        <f t="shared" si="207"/>
        <v>44420</v>
      </c>
      <c r="X383" s="1702">
        <f t="shared" si="207"/>
        <v>44425</v>
      </c>
      <c r="Y383" s="1702">
        <f t="shared" si="207"/>
        <v>44450</v>
      </c>
      <c r="Z383" s="1702">
        <f t="shared" si="207"/>
        <v>44470</v>
      </c>
      <c r="AA383" s="1702">
        <f t="shared" si="207"/>
        <v>44498</v>
      </c>
      <c r="AB383" s="1702">
        <f t="shared" si="207"/>
        <v>44503</v>
      </c>
      <c r="AC383" s="1702">
        <f t="shared" si="207"/>
        <v>44517</v>
      </c>
      <c r="AD383" s="1702">
        <f t="shared" si="208"/>
        <v>44538</v>
      </c>
      <c r="AE383" s="1702">
        <f t="shared" si="208"/>
        <v>44545</v>
      </c>
      <c r="AF383" s="1702">
        <f t="shared" si="208"/>
        <v>44550</v>
      </c>
      <c r="AG383" s="1702">
        <f t="shared" si="208"/>
        <v>44553</v>
      </c>
      <c r="AH383" s="1702">
        <f t="shared" si="208"/>
        <v>44578</v>
      </c>
      <c r="AI383" s="1702">
        <f t="shared" si="208"/>
        <v>44598</v>
      </c>
      <c r="AJ383" s="1702">
        <f t="shared" si="208"/>
        <v>44598</v>
      </c>
      <c r="AK383" s="1702">
        <f t="shared" si="208"/>
        <v>44608</v>
      </c>
      <c r="AL383" s="1702">
        <f t="shared" si="208"/>
        <v>44624</v>
      </c>
      <c r="AM383" s="1702">
        <f t="shared" si="208"/>
        <v>44628</v>
      </c>
      <c r="AN383" s="1702">
        <f t="shared" si="208"/>
        <v>44635</v>
      </c>
      <c r="AO383" s="1497">
        <f t="shared" si="209"/>
        <v>44570</v>
      </c>
      <c r="AP383" s="1444">
        <v>36441</v>
      </c>
      <c r="AQ383" s="1443">
        <v>44891</v>
      </c>
      <c r="AR383" s="1424">
        <f>VLOOKUP(AP383,Schedule!$B$2:$F$14923,5,0)</f>
        <v>44501</v>
      </c>
      <c r="AS383" s="1424">
        <f t="shared" ref="AS383:AS390" si="210">AR383+365</f>
        <v>44866</v>
      </c>
      <c r="AZ383" s="1739"/>
    </row>
    <row r="384" spans="1:52" s="1382" customFormat="1" ht="51.95" customHeight="1" thickBot="1">
      <c r="A384" s="1781"/>
      <c r="B384" s="1385">
        <f t="shared" si="204"/>
        <v>38</v>
      </c>
      <c r="C384" s="1386" t="str">
        <f t="shared" si="204"/>
        <v>У_Т</v>
      </c>
      <c r="D384" s="1561" t="str">
        <f t="shared" si="177"/>
        <v>38У_Т</v>
      </c>
      <c r="E384" s="1602" t="s">
        <v>135</v>
      </c>
      <c r="F384" s="1563" t="s">
        <v>514</v>
      </c>
      <c r="G384" s="1564" t="str">
        <f t="shared" si="205"/>
        <v>Выполнение технологических работ по объектам 00UGD,01UGD,02UGD,03UGD,04UGD,05USZ,21UUP,22UUP,23UUP</v>
      </c>
      <c r="H384" s="1565" t="s">
        <v>748</v>
      </c>
      <c r="I384" s="1352"/>
      <c r="J384" s="1702">
        <f t="shared" si="206"/>
        <v>44150</v>
      </c>
      <c r="K384" s="1702">
        <f t="shared" si="206"/>
        <v>44176</v>
      </c>
      <c r="L384" s="1702">
        <f t="shared" si="206"/>
        <v>44225</v>
      </c>
      <c r="M384" s="1702">
        <f t="shared" si="206"/>
        <v>44316</v>
      </c>
      <c r="N384" s="1702">
        <f t="shared" si="206"/>
        <v>44344</v>
      </c>
      <c r="O384" s="1702">
        <f t="shared" si="206"/>
        <v>44344</v>
      </c>
      <c r="P384" s="1702">
        <f t="shared" si="206"/>
        <v>44358</v>
      </c>
      <c r="Q384" s="1702">
        <f t="shared" si="206"/>
        <v>44390</v>
      </c>
      <c r="R384" s="1702">
        <f t="shared" si="206"/>
        <v>44390</v>
      </c>
      <c r="S384" s="1702">
        <f t="shared" si="206"/>
        <v>44389</v>
      </c>
      <c r="T384" s="1702">
        <f t="shared" si="207"/>
        <v>44389</v>
      </c>
      <c r="U384" s="1702">
        <f t="shared" si="207"/>
        <v>44410</v>
      </c>
      <c r="V384" s="1702">
        <f t="shared" si="207"/>
        <v>44417</v>
      </c>
      <c r="W384" s="1702">
        <f t="shared" si="207"/>
        <v>44420</v>
      </c>
      <c r="X384" s="1702">
        <f t="shared" si="207"/>
        <v>44425</v>
      </c>
      <c r="Y384" s="1702">
        <f t="shared" si="207"/>
        <v>44450</v>
      </c>
      <c r="Z384" s="1702">
        <f t="shared" si="207"/>
        <v>44470</v>
      </c>
      <c r="AA384" s="1702">
        <f t="shared" si="207"/>
        <v>44498</v>
      </c>
      <c r="AB384" s="1702">
        <f t="shared" si="207"/>
        <v>44503</v>
      </c>
      <c r="AC384" s="1702">
        <f t="shared" si="207"/>
        <v>44517</v>
      </c>
      <c r="AD384" s="1702">
        <f t="shared" si="208"/>
        <v>44538</v>
      </c>
      <c r="AE384" s="1702">
        <f t="shared" si="208"/>
        <v>44545</v>
      </c>
      <c r="AF384" s="1702">
        <f t="shared" si="208"/>
        <v>44550</v>
      </c>
      <c r="AG384" s="1702">
        <f t="shared" si="208"/>
        <v>44553</v>
      </c>
      <c r="AH384" s="1702">
        <f t="shared" si="208"/>
        <v>44578</v>
      </c>
      <c r="AI384" s="1702">
        <f t="shared" si="208"/>
        <v>44598</v>
      </c>
      <c r="AJ384" s="1702">
        <f t="shared" si="208"/>
        <v>44598</v>
      </c>
      <c r="AK384" s="1702">
        <f t="shared" si="208"/>
        <v>44608</v>
      </c>
      <c r="AL384" s="1702">
        <f t="shared" si="208"/>
        <v>44624</v>
      </c>
      <c r="AM384" s="1702">
        <f t="shared" si="208"/>
        <v>44628</v>
      </c>
      <c r="AN384" s="1702">
        <f t="shared" si="208"/>
        <v>44635</v>
      </c>
      <c r="AO384" s="1497">
        <f t="shared" si="209"/>
        <v>44570</v>
      </c>
      <c r="AP384" s="1444">
        <v>28165</v>
      </c>
      <c r="AQ384" s="1443">
        <v>44700</v>
      </c>
      <c r="AR384" s="1424">
        <f>VLOOKUP(AP384,Schedule!$B$2:$F$14923,5,0)</f>
        <v>44114</v>
      </c>
      <c r="AS384" s="1424">
        <f t="shared" si="210"/>
        <v>44479</v>
      </c>
      <c r="AZ384" s="1739"/>
    </row>
    <row r="385" spans="1:52" s="1382" customFormat="1" ht="51.95" customHeight="1" thickBot="1">
      <c r="A385" s="1781"/>
      <c r="B385" s="1385">
        <f t="shared" si="204"/>
        <v>38</v>
      </c>
      <c r="C385" s="1386" t="str">
        <f t="shared" si="204"/>
        <v>У_Т</v>
      </c>
      <c r="D385" s="1561" t="str">
        <f t="shared" si="177"/>
        <v>38У_Т</v>
      </c>
      <c r="E385" s="1602" t="s">
        <v>137</v>
      </c>
      <c r="F385" s="1563" t="s">
        <v>514</v>
      </c>
      <c r="G385" s="1564" t="str">
        <f t="shared" si="205"/>
        <v>Выполнение технологических работ по объектам 00UGD,01UGD,02UGD,03UGD,04UGD,05USZ,21UUP,22UUP,23UUP</v>
      </c>
      <c r="H385" s="1565" t="s">
        <v>748</v>
      </c>
      <c r="I385" s="1352"/>
      <c r="J385" s="1702">
        <f t="shared" si="206"/>
        <v>44150</v>
      </c>
      <c r="K385" s="1702">
        <f t="shared" si="206"/>
        <v>44176</v>
      </c>
      <c r="L385" s="1702">
        <f t="shared" si="206"/>
        <v>44225</v>
      </c>
      <c r="M385" s="1702">
        <f t="shared" si="206"/>
        <v>44316</v>
      </c>
      <c r="N385" s="1702">
        <f t="shared" si="206"/>
        <v>44344</v>
      </c>
      <c r="O385" s="1702">
        <f t="shared" si="206"/>
        <v>44344</v>
      </c>
      <c r="P385" s="1702">
        <f t="shared" si="206"/>
        <v>44358</v>
      </c>
      <c r="Q385" s="1702">
        <f t="shared" si="206"/>
        <v>44390</v>
      </c>
      <c r="R385" s="1702">
        <f t="shared" si="206"/>
        <v>44390</v>
      </c>
      <c r="S385" s="1702">
        <f t="shared" si="206"/>
        <v>44389</v>
      </c>
      <c r="T385" s="1702">
        <f t="shared" si="207"/>
        <v>44389</v>
      </c>
      <c r="U385" s="1702">
        <f t="shared" si="207"/>
        <v>44410</v>
      </c>
      <c r="V385" s="1702">
        <f t="shared" si="207"/>
        <v>44417</v>
      </c>
      <c r="W385" s="1702">
        <f t="shared" si="207"/>
        <v>44420</v>
      </c>
      <c r="X385" s="1702">
        <f t="shared" si="207"/>
        <v>44425</v>
      </c>
      <c r="Y385" s="1702">
        <f t="shared" si="207"/>
        <v>44450</v>
      </c>
      <c r="Z385" s="1702">
        <f t="shared" si="207"/>
        <v>44470</v>
      </c>
      <c r="AA385" s="1702">
        <f t="shared" si="207"/>
        <v>44498</v>
      </c>
      <c r="AB385" s="1702">
        <f t="shared" si="207"/>
        <v>44503</v>
      </c>
      <c r="AC385" s="1702">
        <f t="shared" si="207"/>
        <v>44517</v>
      </c>
      <c r="AD385" s="1702">
        <f t="shared" si="208"/>
        <v>44538</v>
      </c>
      <c r="AE385" s="1702">
        <f t="shared" si="208"/>
        <v>44545</v>
      </c>
      <c r="AF385" s="1702">
        <f t="shared" si="208"/>
        <v>44550</v>
      </c>
      <c r="AG385" s="1702">
        <f t="shared" si="208"/>
        <v>44553</v>
      </c>
      <c r="AH385" s="1702">
        <f t="shared" si="208"/>
        <v>44578</v>
      </c>
      <c r="AI385" s="1702">
        <f t="shared" si="208"/>
        <v>44598</v>
      </c>
      <c r="AJ385" s="1702">
        <f t="shared" si="208"/>
        <v>44598</v>
      </c>
      <c r="AK385" s="1702">
        <f t="shared" si="208"/>
        <v>44608</v>
      </c>
      <c r="AL385" s="1702">
        <f t="shared" si="208"/>
        <v>44624</v>
      </c>
      <c r="AM385" s="1702">
        <f t="shared" si="208"/>
        <v>44628</v>
      </c>
      <c r="AN385" s="1702">
        <f t="shared" si="208"/>
        <v>44635</v>
      </c>
      <c r="AO385" s="1497">
        <f t="shared" si="209"/>
        <v>44570</v>
      </c>
      <c r="AP385" s="1444">
        <v>28176</v>
      </c>
      <c r="AQ385" s="1443">
        <v>44910</v>
      </c>
      <c r="AR385" s="1424">
        <f>VLOOKUP(AP385,Schedule!$B$2:$F$14923,5,0)</f>
        <v>44114</v>
      </c>
      <c r="AS385" s="1424">
        <f t="shared" si="210"/>
        <v>44479</v>
      </c>
      <c r="AZ385" s="1739"/>
    </row>
    <row r="386" spans="1:52" s="1382" customFormat="1" ht="51.95" customHeight="1" thickBot="1">
      <c r="A386" s="1781"/>
      <c r="B386" s="1498">
        <f t="shared" si="204"/>
        <v>38</v>
      </c>
      <c r="C386" s="1499" t="str">
        <f t="shared" si="204"/>
        <v>У_Т</v>
      </c>
      <c r="D386" s="1566" t="str">
        <f t="shared" si="177"/>
        <v>38У_Т</v>
      </c>
      <c r="E386" s="1603" t="s">
        <v>139</v>
      </c>
      <c r="F386" s="1568" t="s">
        <v>514</v>
      </c>
      <c r="G386" s="1569" t="str">
        <f t="shared" si="205"/>
        <v>Выполнение технологических работ по объектам 00UGD,01UGD,02UGD,03UGD,04UGD,05USZ,21UUP,22UUP,23UUP</v>
      </c>
      <c r="H386" s="1570" t="s">
        <v>748</v>
      </c>
      <c r="I386" s="1345"/>
      <c r="J386" s="1702">
        <f t="shared" si="206"/>
        <v>44150</v>
      </c>
      <c r="K386" s="1702">
        <f t="shared" si="206"/>
        <v>44176</v>
      </c>
      <c r="L386" s="1702">
        <f t="shared" si="206"/>
        <v>44225</v>
      </c>
      <c r="M386" s="1702">
        <f t="shared" si="206"/>
        <v>44316</v>
      </c>
      <c r="N386" s="1702">
        <f t="shared" si="206"/>
        <v>44344</v>
      </c>
      <c r="O386" s="1702">
        <f t="shared" si="206"/>
        <v>44344</v>
      </c>
      <c r="P386" s="1702">
        <f t="shared" si="206"/>
        <v>44358</v>
      </c>
      <c r="Q386" s="1702">
        <f t="shared" si="206"/>
        <v>44390</v>
      </c>
      <c r="R386" s="1702">
        <f t="shared" si="206"/>
        <v>44390</v>
      </c>
      <c r="S386" s="1702">
        <f t="shared" si="206"/>
        <v>44389</v>
      </c>
      <c r="T386" s="1702">
        <f t="shared" si="207"/>
        <v>44389</v>
      </c>
      <c r="U386" s="1702">
        <f t="shared" si="207"/>
        <v>44410</v>
      </c>
      <c r="V386" s="1702">
        <f t="shared" si="207"/>
        <v>44417</v>
      </c>
      <c r="W386" s="1702">
        <f t="shared" si="207"/>
        <v>44420</v>
      </c>
      <c r="X386" s="1702">
        <f t="shared" si="207"/>
        <v>44425</v>
      </c>
      <c r="Y386" s="1702">
        <f t="shared" si="207"/>
        <v>44450</v>
      </c>
      <c r="Z386" s="1702">
        <f t="shared" si="207"/>
        <v>44470</v>
      </c>
      <c r="AA386" s="1702">
        <f t="shared" si="207"/>
        <v>44498</v>
      </c>
      <c r="AB386" s="1702">
        <f t="shared" si="207"/>
        <v>44503</v>
      </c>
      <c r="AC386" s="1702">
        <f t="shared" si="207"/>
        <v>44517</v>
      </c>
      <c r="AD386" s="1702">
        <f t="shared" si="208"/>
        <v>44538</v>
      </c>
      <c r="AE386" s="1702">
        <f t="shared" si="208"/>
        <v>44545</v>
      </c>
      <c r="AF386" s="1702">
        <f t="shared" si="208"/>
        <v>44550</v>
      </c>
      <c r="AG386" s="1702">
        <f t="shared" si="208"/>
        <v>44553</v>
      </c>
      <c r="AH386" s="1702">
        <f t="shared" si="208"/>
        <v>44578</v>
      </c>
      <c r="AI386" s="1702">
        <f t="shared" si="208"/>
        <v>44598</v>
      </c>
      <c r="AJ386" s="1702">
        <f t="shared" si="208"/>
        <v>44598</v>
      </c>
      <c r="AK386" s="1702">
        <f t="shared" si="208"/>
        <v>44608</v>
      </c>
      <c r="AL386" s="1702">
        <f t="shared" si="208"/>
        <v>44624</v>
      </c>
      <c r="AM386" s="1702">
        <f t="shared" si="208"/>
        <v>44628</v>
      </c>
      <c r="AN386" s="1702">
        <f t="shared" si="208"/>
        <v>44635</v>
      </c>
      <c r="AO386" s="1497">
        <f t="shared" si="209"/>
        <v>44570</v>
      </c>
      <c r="AP386" s="1445">
        <v>28180</v>
      </c>
      <c r="AQ386" s="1447">
        <v>44910</v>
      </c>
      <c r="AR386" s="1424">
        <f>VLOOKUP(AP386,Schedule!$B$2:$F$14923,5,0)</f>
        <v>44114</v>
      </c>
      <c r="AS386" s="1424">
        <f t="shared" si="210"/>
        <v>44479</v>
      </c>
      <c r="AZ386" s="1739"/>
    </row>
    <row r="387" spans="1:52" s="1382" customFormat="1" ht="70.5" thickBot="1">
      <c r="A387" s="1781">
        <f>A378+1</f>
        <v>27</v>
      </c>
      <c r="B387" s="1373">
        <f>B378+1</f>
        <v>39</v>
      </c>
      <c r="C387" s="1374" t="s">
        <v>727</v>
      </c>
      <c r="D387" s="1556" t="str">
        <f t="shared" si="177"/>
        <v>39У_Т</v>
      </c>
      <c r="E387" s="1601" t="s">
        <v>453</v>
      </c>
      <c r="F387" s="1558" t="s">
        <v>514</v>
      </c>
      <c r="G387" s="1559" t="str">
        <f>CONCATENATE("Выполнение технологических работ по объектам ", , E387,",", E388,",", E389, ",",E390,",",E391,",",E392,",",E393,",",E394,",",E395,,",",E396,)</f>
        <v>Выполнение технологических работ по объектам 00UEJ,02UEK,01UEK,00UEL,08USZ,01UEH,02UEH,03UEH,04UEH,05UEH</v>
      </c>
      <c r="H387" s="1560" t="s">
        <v>749</v>
      </c>
      <c r="I387" s="1339" t="s">
        <v>118</v>
      </c>
      <c r="J387" s="1369">
        <f>IFERROR(VLOOKUP(D387,'ИСХОДНИК-даты-2х'!$D$10:$AI$105,2,0),"-")</f>
        <v>44490</v>
      </c>
      <c r="K387" s="1369">
        <f>IFERROR(VLOOKUP(D387,'ИСХОДНИК-даты-2х'!$D$10:$AI$105,3,0),"-")</f>
        <v>44518</v>
      </c>
      <c r="L387" s="1369">
        <f>IFERROR(VLOOKUP(D387,'ИСХОДНИК-даты-2х'!$D$10:$AI$105,4,0),"-")</f>
        <v>44567</v>
      </c>
      <c r="M387" s="1369">
        <f>IFERROR(VLOOKUP(D387,'ИСХОДНИК-даты-2х'!$D$10:$AI$105,5,0),"-")</f>
        <v>44572</v>
      </c>
      <c r="N387" s="1369">
        <f>IFERROR(VLOOKUP(D387,'ИСХОДНИК-даты-2х'!$D$10:$AI$105,6,0),"-")</f>
        <v>44600</v>
      </c>
      <c r="O387" s="1369">
        <f>IFERROR(VLOOKUP(D387,'ИСХОДНИК-даты-2х'!$D$10:$AI$105,7,0),"-")</f>
        <v>44600</v>
      </c>
      <c r="P387" s="1369">
        <f>IFERROR(VLOOKUP(D387,'ИСХОДНИК-даты-2х'!$D$10:$AI$105,8,0),"-")</f>
        <v>44684</v>
      </c>
      <c r="Q387" s="1369">
        <f>IFERROR(VLOOKUP(D387,'ИСХОДНИК-даты-2х'!$D$10:$AI$105,9,0),"-")</f>
        <v>44714</v>
      </c>
      <c r="R387" s="1369">
        <f>IFERROR(VLOOKUP(D387,'ИСХОДНИК-даты-2х'!$D$10:$AI$105,10,0),"-")</f>
        <v>44714</v>
      </c>
      <c r="S387" s="1369">
        <f>IFERROR(VLOOKUP(D387,'ИСХОДНИК-даты-2х'!$D$10:$AI$105,11,0),"-")</f>
        <v>44713</v>
      </c>
      <c r="T387" s="1369">
        <f>IFERROR(VLOOKUP(D387,'ИСХОДНИК-даты-2х'!$D$10:$AI$105,12,0),"-")</f>
        <v>44713</v>
      </c>
      <c r="U387" s="1369">
        <f>IFERROR(VLOOKUP(D387,'ИСХОДНИК-даты-2х'!$D$10:$AI$105,13,0),"-")</f>
        <v>44734</v>
      </c>
      <c r="V387" s="1369">
        <f>IFERROR(VLOOKUP(D387,'ИСХОДНИК-даты-2х'!$D$10:$AI$105,14,0),"-")</f>
        <v>44741</v>
      </c>
      <c r="W387" s="1369">
        <f>IFERROR(VLOOKUP(D387,'ИСХОДНИК-даты-2х'!$D$10:$AI$105,15,0),"-")</f>
        <v>44746</v>
      </c>
      <c r="X387" s="1369">
        <f>IFERROR(VLOOKUP(D387,'ИСХОДНИК-даты-2х'!$D$10:$AI$105,16,0),"-")</f>
        <v>44749</v>
      </c>
      <c r="Y387" s="1369">
        <f>IFERROR(VLOOKUP(D387,'ИСХОДНИК-даты-2х'!$D$10:$AI$105,17,0),"-")</f>
        <v>44774</v>
      </c>
      <c r="Z387" s="1369">
        <f>IFERROR(VLOOKUP(D387,'ИСХОДНИК-даты-2х'!$D$10:$AI$105,18,0),"-")</f>
        <v>44794</v>
      </c>
      <c r="AA387" s="1369">
        <f>IFERROR(VLOOKUP(D387,'ИСХОДНИК-даты-2х'!$D$10:$AI$105,19,0),"-")</f>
        <v>44820</v>
      </c>
      <c r="AB387" s="1369">
        <f>IFERROR(VLOOKUP(D387,'ИСХОДНИК-даты-2х'!$D$10:$AI$105,20,0),"-")</f>
        <v>44825</v>
      </c>
      <c r="AC387" s="1369">
        <f>IFERROR(VLOOKUP(D387,'ИСХОДНИК-даты-2х'!$D$10:$AI$105,21,0),"-")</f>
        <v>44839</v>
      </c>
      <c r="AD387" s="1369">
        <f>IFERROR(VLOOKUP(D387,'ИСХОДНИК-даты-2х'!$D$10:$AI$105,22,0),"-")</f>
        <v>44860</v>
      </c>
      <c r="AE387" s="1369">
        <f>IFERROR(VLOOKUP(D387,'ИСХОДНИК-даты-2х'!$D$10:$AI$105,23,0),"-")</f>
        <v>44867</v>
      </c>
      <c r="AF387" s="1369">
        <f>IFERROR(VLOOKUP(D387,'ИСХОДНИК-даты-2х'!$D$10:$AI$105,24,0),"-")</f>
        <v>44872</v>
      </c>
      <c r="AG387" s="1369">
        <f>IFERROR(VLOOKUP(D387,'ИСХОДНИК-даты-2х'!$D$10:$AI$105,25,0),"-")</f>
        <v>44875</v>
      </c>
      <c r="AH387" s="1340">
        <f>IFERROR(VLOOKUP(D387,'ИСХОДНИК-даты-2х'!$D$10:$AI$105,26,0),"-")</f>
        <v>44900</v>
      </c>
      <c r="AI387" s="1340">
        <f>IFERROR(VLOOKUP(D387,'ИСХОДНИК-даты-2х'!$D$10:$AI$105,27,0),"-")</f>
        <v>44920</v>
      </c>
      <c r="AJ387" s="1340">
        <f>IFERROR(VLOOKUP(D387,'ИСХОДНИК-даты-2х'!$D$10:$AI$105,28,0),"-")</f>
        <v>44920</v>
      </c>
      <c r="AK387" s="1370">
        <f>IFERROR(VLOOKUP(D387,'ИСХОДНИК-даты-2х'!$D$10:$AI$105,29,0),"-")</f>
        <v>44930</v>
      </c>
      <c r="AL387" s="1370">
        <f>IFERROR(VLOOKUP(D387,'ИСХОДНИК-даты-2х'!$D$10:$AI$105,30,0),"-")</f>
        <v>44946</v>
      </c>
      <c r="AM387" s="1371">
        <f>IFERROR(VLOOKUP(D387,'ИСХОДНИК-даты-2х'!$D$10:$AI$105,31,0),"-")</f>
        <v>44950</v>
      </c>
      <c r="AN387" s="1372">
        <v>44976</v>
      </c>
      <c r="AO387" s="1387">
        <v>44910</v>
      </c>
      <c r="AP387" s="1380">
        <v>36695</v>
      </c>
      <c r="AQ387" s="1381">
        <v>45183</v>
      </c>
      <c r="AR387" s="1424">
        <f>VLOOKUP(AP387,Schedule!$B$2:$F$14923,5,0)</f>
        <v>45017</v>
      </c>
      <c r="AS387" s="1424">
        <f t="shared" si="210"/>
        <v>45382</v>
      </c>
      <c r="AT387" s="1425">
        <f>MIN(AS387:AS396)</f>
        <v>44976</v>
      </c>
      <c r="AU387" s="1426">
        <f>AM387+30</f>
        <v>44980</v>
      </c>
      <c r="AV387" s="1732">
        <f>AT387-AM387</f>
        <v>26</v>
      </c>
      <c r="AW387" s="1383" t="s">
        <v>119</v>
      </c>
      <c r="AX387" s="1383">
        <v>44976</v>
      </c>
      <c r="AY387" s="1384" t="s">
        <v>120</v>
      </c>
      <c r="AZ387" s="1739">
        <f>AN387-AM387</f>
        <v>26</v>
      </c>
    </row>
    <row r="388" spans="1:52" s="1382" customFormat="1" ht="51.95" customHeight="1" thickBot="1">
      <c r="A388" s="1781"/>
      <c r="B388" s="1385">
        <f t="shared" ref="B388:C396" si="211">B$387</f>
        <v>39</v>
      </c>
      <c r="C388" s="1386" t="str">
        <f t="shared" si="211"/>
        <v>У_Т</v>
      </c>
      <c r="D388" s="1561" t="str">
        <f t="shared" si="177"/>
        <v>39У_Т</v>
      </c>
      <c r="E388" s="1602" t="s">
        <v>457</v>
      </c>
      <c r="F388" s="1563" t="s">
        <v>514</v>
      </c>
      <c r="G388" s="1564" t="str">
        <f t="shared" ref="G388:G396" si="212">$G$387</f>
        <v>Выполнение технологических работ по объектам 00UEJ,02UEK,01UEK,00UEL,08USZ,01UEH,02UEH,03UEH,04UEH,05UEH</v>
      </c>
      <c r="H388" s="1565" t="s">
        <v>750</v>
      </c>
      <c r="I388" s="1352"/>
      <c r="J388" s="1702">
        <f t="shared" ref="J388:S396" si="213">J$387</f>
        <v>44490</v>
      </c>
      <c r="K388" s="1702">
        <f t="shared" si="213"/>
        <v>44518</v>
      </c>
      <c r="L388" s="1702">
        <f t="shared" si="213"/>
        <v>44567</v>
      </c>
      <c r="M388" s="1702">
        <f t="shared" si="213"/>
        <v>44572</v>
      </c>
      <c r="N388" s="1702">
        <f t="shared" si="213"/>
        <v>44600</v>
      </c>
      <c r="O388" s="1702">
        <f t="shared" si="213"/>
        <v>44600</v>
      </c>
      <c r="P388" s="1702">
        <f t="shared" si="213"/>
        <v>44684</v>
      </c>
      <c r="Q388" s="1702">
        <f t="shared" si="213"/>
        <v>44714</v>
      </c>
      <c r="R388" s="1702">
        <f t="shared" si="213"/>
        <v>44714</v>
      </c>
      <c r="S388" s="1702">
        <f t="shared" si="213"/>
        <v>44713</v>
      </c>
      <c r="T388" s="1702">
        <f t="shared" ref="T388:AC396" si="214">T$387</f>
        <v>44713</v>
      </c>
      <c r="U388" s="1702">
        <f t="shared" si="214"/>
        <v>44734</v>
      </c>
      <c r="V388" s="1702">
        <f t="shared" si="214"/>
        <v>44741</v>
      </c>
      <c r="W388" s="1702">
        <f t="shared" si="214"/>
        <v>44746</v>
      </c>
      <c r="X388" s="1702">
        <f t="shared" si="214"/>
        <v>44749</v>
      </c>
      <c r="Y388" s="1702">
        <f t="shared" si="214"/>
        <v>44774</v>
      </c>
      <c r="Z388" s="1702">
        <f t="shared" si="214"/>
        <v>44794</v>
      </c>
      <c r="AA388" s="1702">
        <f t="shared" si="214"/>
        <v>44820</v>
      </c>
      <c r="AB388" s="1702">
        <f t="shared" si="214"/>
        <v>44825</v>
      </c>
      <c r="AC388" s="1702">
        <f t="shared" si="214"/>
        <v>44839</v>
      </c>
      <c r="AD388" s="1702">
        <f t="shared" ref="AD388:AN396" si="215">AD$387</f>
        <v>44860</v>
      </c>
      <c r="AE388" s="1702">
        <f t="shared" si="215"/>
        <v>44867</v>
      </c>
      <c r="AF388" s="1702">
        <f t="shared" si="215"/>
        <v>44872</v>
      </c>
      <c r="AG388" s="1702">
        <f t="shared" si="215"/>
        <v>44875</v>
      </c>
      <c r="AH388" s="1702">
        <f t="shared" si="215"/>
        <v>44900</v>
      </c>
      <c r="AI388" s="1702">
        <f t="shared" si="215"/>
        <v>44920</v>
      </c>
      <c r="AJ388" s="1702">
        <f t="shared" si="215"/>
        <v>44920</v>
      </c>
      <c r="AK388" s="1702">
        <f t="shared" si="215"/>
        <v>44930</v>
      </c>
      <c r="AL388" s="1702">
        <f t="shared" si="215"/>
        <v>44946</v>
      </c>
      <c r="AM388" s="1702">
        <f t="shared" si="215"/>
        <v>44950</v>
      </c>
      <c r="AN388" s="1702">
        <f t="shared" si="215"/>
        <v>44976</v>
      </c>
      <c r="AO388" s="1497">
        <f t="shared" ref="AO388:AO396" si="216">$AO$387</f>
        <v>44910</v>
      </c>
      <c r="AP388" s="1444">
        <v>36713</v>
      </c>
      <c r="AQ388" s="1443">
        <v>45423</v>
      </c>
      <c r="AR388" s="1424">
        <f>VLOOKUP(AP388,Schedule!$B$2:$F$14923,5,0)</f>
        <v>44882</v>
      </c>
      <c r="AS388" s="1424">
        <f t="shared" si="210"/>
        <v>45247</v>
      </c>
      <c r="AZ388" s="1739"/>
    </row>
    <row r="389" spans="1:52" s="1382" customFormat="1" ht="51.95" customHeight="1" thickBot="1">
      <c r="A389" s="1781"/>
      <c r="B389" s="1385">
        <f t="shared" si="211"/>
        <v>39</v>
      </c>
      <c r="C389" s="1386" t="str">
        <f t="shared" si="211"/>
        <v>У_Т</v>
      </c>
      <c r="D389" s="1561" t="str">
        <f t="shared" si="177"/>
        <v>39У_Т</v>
      </c>
      <c r="E389" s="1602" t="s">
        <v>455</v>
      </c>
      <c r="F389" s="1563" t="s">
        <v>514</v>
      </c>
      <c r="G389" s="1564" t="str">
        <f t="shared" si="212"/>
        <v>Выполнение технологических работ по объектам 00UEJ,02UEK,01UEK,00UEL,08USZ,01UEH,02UEH,03UEH,04UEH,05UEH</v>
      </c>
      <c r="H389" s="1565" t="s">
        <v>751</v>
      </c>
      <c r="I389" s="1352"/>
      <c r="J389" s="1702">
        <f t="shared" si="213"/>
        <v>44490</v>
      </c>
      <c r="K389" s="1702">
        <f t="shared" si="213"/>
        <v>44518</v>
      </c>
      <c r="L389" s="1702">
        <f t="shared" si="213"/>
        <v>44567</v>
      </c>
      <c r="M389" s="1702">
        <f t="shared" si="213"/>
        <v>44572</v>
      </c>
      <c r="N389" s="1702">
        <f t="shared" si="213"/>
        <v>44600</v>
      </c>
      <c r="O389" s="1702">
        <f t="shared" si="213"/>
        <v>44600</v>
      </c>
      <c r="P389" s="1702">
        <f t="shared" si="213"/>
        <v>44684</v>
      </c>
      <c r="Q389" s="1702">
        <f t="shared" si="213"/>
        <v>44714</v>
      </c>
      <c r="R389" s="1702">
        <f t="shared" si="213"/>
        <v>44714</v>
      </c>
      <c r="S389" s="1702">
        <f t="shared" si="213"/>
        <v>44713</v>
      </c>
      <c r="T389" s="1702">
        <f t="shared" si="214"/>
        <v>44713</v>
      </c>
      <c r="U389" s="1702">
        <f t="shared" si="214"/>
        <v>44734</v>
      </c>
      <c r="V389" s="1702">
        <f t="shared" si="214"/>
        <v>44741</v>
      </c>
      <c r="W389" s="1702">
        <f t="shared" si="214"/>
        <v>44746</v>
      </c>
      <c r="X389" s="1702">
        <f t="shared" si="214"/>
        <v>44749</v>
      </c>
      <c r="Y389" s="1702">
        <f t="shared" si="214"/>
        <v>44774</v>
      </c>
      <c r="Z389" s="1702">
        <f t="shared" si="214"/>
        <v>44794</v>
      </c>
      <c r="AA389" s="1702">
        <f t="shared" si="214"/>
        <v>44820</v>
      </c>
      <c r="AB389" s="1702">
        <f t="shared" si="214"/>
        <v>44825</v>
      </c>
      <c r="AC389" s="1702">
        <f t="shared" si="214"/>
        <v>44839</v>
      </c>
      <c r="AD389" s="1702">
        <f t="shared" si="215"/>
        <v>44860</v>
      </c>
      <c r="AE389" s="1702">
        <f t="shared" si="215"/>
        <v>44867</v>
      </c>
      <c r="AF389" s="1702">
        <f t="shared" si="215"/>
        <v>44872</v>
      </c>
      <c r="AG389" s="1702">
        <f t="shared" si="215"/>
        <v>44875</v>
      </c>
      <c r="AH389" s="1702">
        <f t="shared" si="215"/>
        <v>44900</v>
      </c>
      <c r="AI389" s="1702">
        <f t="shared" si="215"/>
        <v>44920</v>
      </c>
      <c r="AJ389" s="1702">
        <f t="shared" si="215"/>
        <v>44920</v>
      </c>
      <c r="AK389" s="1702">
        <f t="shared" si="215"/>
        <v>44930</v>
      </c>
      <c r="AL389" s="1702">
        <f t="shared" si="215"/>
        <v>44946</v>
      </c>
      <c r="AM389" s="1702">
        <f t="shared" si="215"/>
        <v>44950</v>
      </c>
      <c r="AN389" s="1702">
        <f t="shared" si="215"/>
        <v>44976</v>
      </c>
      <c r="AO389" s="1497">
        <f t="shared" si="216"/>
        <v>44910</v>
      </c>
      <c r="AP389" s="1444">
        <v>36713</v>
      </c>
      <c r="AQ389" s="1443">
        <v>45423</v>
      </c>
      <c r="AR389" s="1424">
        <f>VLOOKUP(AP389,Schedule!$B$2:$F$14923,5,0)</f>
        <v>44882</v>
      </c>
      <c r="AS389" s="1424">
        <f t="shared" si="210"/>
        <v>45247</v>
      </c>
      <c r="AZ389" s="1739"/>
    </row>
    <row r="390" spans="1:52" s="1382" customFormat="1" ht="51.95" customHeight="1" thickBot="1">
      <c r="A390" s="1781"/>
      <c r="B390" s="1385">
        <f t="shared" si="211"/>
        <v>39</v>
      </c>
      <c r="C390" s="1386" t="str">
        <f t="shared" si="211"/>
        <v>У_Т</v>
      </c>
      <c r="D390" s="1561" t="str">
        <f t="shared" si="177"/>
        <v>39У_Т</v>
      </c>
      <c r="E390" s="1602" t="s">
        <v>475</v>
      </c>
      <c r="F390" s="1563" t="s">
        <v>514</v>
      </c>
      <c r="G390" s="1564" t="str">
        <f t="shared" si="212"/>
        <v>Выполнение технологических работ по объектам 00UEJ,02UEK,01UEK,00UEL,08USZ,01UEH,02UEH,03UEH,04UEH,05UEH</v>
      </c>
      <c r="H390" s="1565" t="s">
        <v>752</v>
      </c>
      <c r="I390" s="1352"/>
      <c r="J390" s="1702">
        <f t="shared" si="213"/>
        <v>44490</v>
      </c>
      <c r="K390" s="1702">
        <f t="shared" si="213"/>
        <v>44518</v>
      </c>
      <c r="L390" s="1702">
        <f t="shared" si="213"/>
        <v>44567</v>
      </c>
      <c r="M390" s="1702">
        <f t="shared" si="213"/>
        <v>44572</v>
      </c>
      <c r="N390" s="1702">
        <f t="shared" si="213"/>
        <v>44600</v>
      </c>
      <c r="O390" s="1702">
        <f t="shared" si="213"/>
        <v>44600</v>
      </c>
      <c r="P390" s="1702">
        <f t="shared" si="213"/>
        <v>44684</v>
      </c>
      <c r="Q390" s="1702">
        <f t="shared" si="213"/>
        <v>44714</v>
      </c>
      <c r="R390" s="1702">
        <f t="shared" si="213"/>
        <v>44714</v>
      </c>
      <c r="S390" s="1702">
        <f t="shared" si="213"/>
        <v>44713</v>
      </c>
      <c r="T390" s="1702">
        <f t="shared" si="214"/>
        <v>44713</v>
      </c>
      <c r="U390" s="1702">
        <f t="shared" si="214"/>
        <v>44734</v>
      </c>
      <c r="V390" s="1702">
        <f t="shared" si="214"/>
        <v>44741</v>
      </c>
      <c r="W390" s="1702">
        <f t="shared" si="214"/>
        <v>44746</v>
      </c>
      <c r="X390" s="1702">
        <f t="shared" si="214"/>
        <v>44749</v>
      </c>
      <c r="Y390" s="1702">
        <f t="shared" si="214"/>
        <v>44774</v>
      </c>
      <c r="Z390" s="1702">
        <f t="shared" si="214"/>
        <v>44794</v>
      </c>
      <c r="AA390" s="1702">
        <f t="shared" si="214"/>
        <v>44820</v>
      </c>
      <c r="AB390" s="1702">
        <f t="shared" si="214"/>
        <v>44825</v>
      </c>
      <c r="AC390" s="1702">
        <f t="shared" si="214"/>
        <v>44839</v>
      </c>
      <c r="AD390" s="1702">
        <f t="shared" si="215"/>
        <v>44860</v>
      </c>
      <c r="AE390" s="1702">
        <f t="shared" si="215"/>
        <v>44867</v>
      </c>
      <c r="AF390" s="1702">
        <f t="shared" si="215"/>
        <v>44872</v>
      </c>
      <c r="AG390" s="1702">
        <f t="shared" si="215"/>
        <v>44875</v>
      </c>
      <c r="AH390" s="1702">
        <f t="shared" si="215"/>
        <v>44900</v>
      </c>
      <c r="AI390" s="1702">
        <f t="shared" si="215"/>
        <v>44920</v>
      </c>
      <c r="AJ390" s="1702">
        <f t="shared" si="215"/>
        <v>44920</v>
      </c>
      <c r="AK390" s="1702">
        <f t="shared" si="215"/>
        <v>44930</v>
      </c>
      <c r="AL390" s="1702">
        <f t="shared" si="215"/>
        <v>44946</v>
      </c>
      <c r="AM390" s="1702">
        <f t="shared" si="215"/>
        <v>44950</v>
      </c>
      <c r="AN390" s="1702">
        <f t="shared" si="215"/>
        <v>44976</v>
      </c>
      <c r="AO390" s="1497">
        <f t="shared" si="216"/>
        <v>44910</v>
      </c>
      <c r="AP390" s="1444">
        <v>36764</v>
      </c>
      <c r="AQ390" s="1443">
        <v>44910</v>
      </c>
      <c r="AR390" s="1424">
        <f>VLOOKUP(AP390,Schedule!$B$2:$F$14923,5,0)</f>
        <v>44611</v>
      </c>
      <c r="AS390" s="1424">
        <f t="shared" si="210"/>
        <v>44976</v>
      </c>
      <c r="AZ390" s="1739"/>
    </row>
    <row r="391" spans="1:52" s="1382" customFormat="1" ht="51.95" customHeight="1" thickBot="1">
      <c r="A391" s="1781"/>
      <c r="B391" s="1385">
        <f t="shared" si="211"/>
        <v>39</v>
      </c>
      <c r="C391" s="1386" t="str">
        <f t="shared" si="211"/>
        <v>У_Т</v>
      </c>
      <c r="D391" s="1561" t="str">
        <f t="shared" si="177"/>
        <v>39У_Т</v>
      </c>
      <c r="E391" s="1602" t="s">
        <v>463</v>
      </c>
      <c r="F391" s="1563" t="s">
        <v>514</v>
      </c>
      <c r="G391" s="1564" t="str">
        <f t="shared" si="212"/>
        <v>Выполнение технологических работ по объектам 00UEJ,02UEK,01UEK,00UEL,08USZ,01UEH,02UEH,03UEH,04UEH,05UEH</v>
      </c>
      <c r="H391" s="1565" t="s">
        <v>753</v>
      </c>
      <c r="I391" s="1352"/>
      <c r="J391" s="1702">
        <f t="shared" si="213"/>
        <v>44490</v>
      </c>
      <c r="K391" s="1702">
        <f t="shared" si="213"/>
        <v>44518</v>
      </c>
      <c r="L391" s="1702">
        <f t="shared" si="213"/>
        <v>44567</v>
      </c>
      <c r="M391" s="1702">
        <f t="shared" si="213"/>
        <v>44572</v>
      </c>
      <c r="N391" s="1702">
        <f t="shared" si="213"/>
        <v>44600</v>
      </c>
      <c r="O391" s="1702">
        <f t="shared" si="213"/>
        <v>44600</v>
      </c>
      <c r="P391" s="1702">
        <f t="shared" si="213"/>
        <v>44684</v>
      </c>
      <c r="Q391" s="1702">
        <f t="shared" si="213"/>
        <v>44714</v>
      </c>
      <c r="R391" s="1702">
        <f t="shared" si="213"/>
        <v>44714</v>
      </c>
      <c r="S391" s="1702">
        <f t="shared" si="213"/>
        <v>44713</v>
      </c>
      <c r="T391" s="1702">
        <f t="shared" si="214"/>
        <v>44713</v>
      </c>
      <c r="U391" s="1702">
        <f t="shared" si="214"/>
        <v>44734</v>
      </c>
      <c r="V391" s="1702">
        <f t="shared" si="214"/>
        <v>44741</v>
      </c>
      <c r="W391" s="1702">
        <f t="shared" si="214"/>
        <v>44746</v>
      </c>
      <c r="X391" s="1702">
        <f t="shared" si="214"/>
        <v>44749</v>
      </c>
      <c r="Y391" s="1702">
        <f t="shared" si="214"/>
        <v>44774</v>
      </c>
      <c r="Z391" s="1702">
        <f t="shared" si="214"/>
        <v>44794</v>
      </c>
      <c r="AA391" s="1702">
        <f t="shared" si="214"/>
        <v>44820</v>
      </c>
      <c r="AB391" s="1702">
        <f t="shared" si="214"/>
        <v>44825</v>
      </c>
      <c r="AC391" s="1702">
        <f t="shared" si="214"/>
        <v>44839</v>
      </c>
      <c r="AD391" s="1702">
        <f t="shared" si="215"/>
        <v>44860</v>
      </c>
      <c r="AE391" s="1702">
        <f t="shared" si="215"/>
        <v>44867</v>
      </c>
      <c r="AF391" s="1702">
        <f t="shared" si="215"/>
        <v>44872</v>
      </c>
      <c r="AG391" s="1702">
        <f t="shared" si="215"/>
        <v>44875</v>
      </c>
      <c r="AH391" s="1702">
        <f t="shared" si="215"/>
        <v>44900</v>
      </c>
      <c r="AI391" s="1702">
        <f t="shared" si="215"/>
        <v>44920</v>
      </c>
      <c r="AJ391" s="1702">
        <f t="shared" si="215"/>
        <v>44920</v>
      </c>
      <c r="AK391" s="1702">
        <f t="shared" si="215"/>
        <v>44930</v>
      </c>
      <c r="AL391" s="1702">
        <f t="shared" si="215"/>
        <v>44946</v>
      </c>
      <c r="AM391" s="1702">
        <f t="shared" si="215"/>
        <v>44950</v>
      </c>
      <c r="AN391" s="1702">
        <f t="shared" si="215"/>
        <v>44976</v>
      </c>
      <c r="AO391" s="1497">
        <f t="shared" si="216"/>
        <v>44910</v>
      </c>
      <c r="AP391" s="1444">
        <v>39334</v>
      </c>
      <c r="AQ391" s="1443">
        <v>45010</v>
      </c>
      <c r="AR391" s="1424"/>
      <c r="AS391" s="1424"/>
      <c r="AZ391" s="1739"/>
    </row>
    <row r="392" spans="1:52" s="1382" customFormat="1" ht="51.95" customHeight="1" thickBot="1">
      <c r="A392" s="1781"/>
      <c r="B392" s="1385">
        <f t="shared" si="211"/>
        <v>39</v>
      </c>
      <c r="C392" s="1386" t="str">
        <f t="shared" si="211"/>
        <v>У_Т</v>
      </c>
      <c r="D392" s="1561" t="str">
        <f t="shared" ref="D392:D455" si="217">CONCATENATE(B392,,C392)</f>
        <v>39У_Т</v>
      </c>
      <c r="E392" s="1602" t="s">
        <v>465</v>
      </c>
      <c r="F392" s="1563" t="s">
        <v>514</v>
      </c>
      <c r="G392" s="1564" t="str">
        <f t="shared" si="212"/>
        <v>Выполнение технологических работ по объектам 00UEJ,02UEK,01UEK,00UEL,08USZ,01UEH,02UEH,03UEH,04UEH,05UEH</v>
      </c>
      <c r="H392" s="1565" t="s">
        <v>754</v>
      </c>
      <c r="I392" s="1352"/>
      <c r="J392" s="1702">
        <f t="shared" si="213"/>
        <v>44490</v>
      </c>
      <c r="K392" s="1702">
        <f t="shared" si="213"/>
        <v>44518</v>
      </c>
      <c r="L392" s="1702">
        <f t="shared" si="213"/>
        <v>44567</v>
      </c>
      <c r="M392" s="1702">
        <f t="shared" si="213"/>
        <v>44572</v>
      </c>
      <c r="N392" s="1702">
        <f t="shared" si="213"/>
        <v>44600</v>
      </c>
      <c r="O392" s="1702">
        <f t="shared" si="213"/>
        <v>44600</v>
      </c>
      <c r="P392" s="1702">
        <f t="shared" si="213"/>
        <v>44684</v>
      </c>
      <c r="Q392" s="1702">
        <f t="shared" si="213"/>
        <v>44714</v>
      </c>
      <c r="R392" s="1702">
        <f t="shared" si="213"/>
        <v>44714</v>
      </c>
      <c r="S392" s="1702">
        <f t="shared" si="213"/>
        <v>44713</v>
      </c>
      <c r="T392" s="1702">
        <f t="shared" si="214"/>
        <v>44713</v>
      </c>
      <c r="U392" s="1702">
        <f t="shared" si="214"/>
        <v>44734</v>
      </c>
      <c r="V392" s="1702">
        <f t="shared" si="214"/>
        <v>44741</v>
      </c>
      <c r="W392" s="1702">
        <f t="shared" si="214"/>
        <v>44746</v>
      </c>
      <c r="X392" s="1702">
        <f t="shared" si="214"/>
        <v>44749</v>
      </c>
      <c r="Y392" s="1702">
        <f t="shared" si="214"/>
        <v>44774</v>
      </c>
      <c r="Z392" s="1702">
        <f t="shared" si="214"/>
        <v>44794</v>
      </c>
      <c r="AA392" s="1702">
        <f t="shared" si="214"/>
        <v>44820</v>
      </c>
      <c r="AB392" s="1702">
        <f t="shared" si="214"/>
        <v>44825</v>
      </c>
      <c r="AC392" s="1702">
        <f t="shared" si="214"/>
        <v>44839</v>
      </c>
      <c r="AD392" s="1702">
        <f t="shared" si="215"/>
        <v>44860</v>
      </c>
      <c r="AE392" s="1702">
        <f t="shared" si="215"/>
        <v>44867</v>
      </c>
      <c r="AF392" s="1702">
        <f t="shared" si="215"/>
        <v>44872</v>
      </c>
      <c r="AG392" s="1702">
        <f t="shared" si="215"/>
        <v>44875</v>
      </c>
      <c r="AH392" s="1702">
        <f t="shared" si="215"/>
        <v>44900</v>
      </c>
      <c r="AI392" s="1702">
        <f t="shared" si="215"/>
        <v>44920</v>
      </c>
      <c r="AJ392" s="1702">
        <f t="shared" si="215"/>
        <v>44920</v>
      </c>
      <c r="AK392" s="1702">
        <f t="shared" si="215"/>
        <v>44930</v>
      </c>
      <c r="AL392" s="1702">
        <f t="shared" si="215"/>
        <v>44946</v>
      </c>
      <c r="AM392" s="1702">
        <f t="shared" si="215"/>
        <v>44950</v>
      </c>
      <c r="AN392" s="1702">
        <f t="shared" si="215"/>
        <v>44976</v>
      </c>
      <c r="AO392" s="1497">
        <f t="shared" si="216"/>
        <v>44910</v>
      </c>
      <c r="AP392" s="1444">
        <v>36653</v>
      </c>
      <c r="AQ392" s="1443">
        <v>44970</v>
      </c>
      <c r="AR392" s="1424">
        <f>VLOOKUP(AP392,Schedule!$B$2:$F$14923,5,0)</f>
        <v>44882</v>
      </c>
      <c r="AS392" s="1424">
        <f t="shared" ref="AS392:AS401" si="218">AR392+365</f>
        <v>45247</v>
      </c>
      <c r="AZ392" s="1739"/>
    </row>
    <row r="393" spans="1:52" s="1382" customFormat="1" ht="51.95" customHeight="1" thickBot="1">
      <c r="A393" s="1781"/>
      <c r="B393" s="1385">
        <f t="shared" si="211"/>
        <v>39</v>
      </c>
      <c r="C393" s="1386" t="str">
        <f t="shared" si="211"/>
        <v>У_Т</v>
      </c>
      <c r="D393" s="1561" t="str">
        <f t="shared" si="217"/>
        <v>39У_Т</v>
      </c>
      <c r="E393" s="1602" t="s">
        <v>467</v>
      </c>
      <c r="F393" s="1563" t="s">
        <v>514</v>
      </c>
      <c r="G393" s="1564" t="str">
        <f t="shared" si="212"/>
        <v>Выполнение технологических работ по объектам 00UEJ,02UEK,01UEK,00UEL,08USZ,01UEH,02UEH,03UEH,04UEH,05UEH</v>
      </c>
      <c r="H393" s="1565" t="s">
        <v>754</v>
      </c>
      <c r="I393" s="1352"/>
      <c r="J393" s="1702">
        <f t="shared" si="213"/>
        <v>44490</v>
      </c>
      <c r="K393" s="1702">
        <f t="shared" si="213"/>
        <v>44518</v>
      </c>
      <c r="L393" s="1702">
        <f t="shared" si="213"/>
        <v>44567</v>
      </c>
      <c r="M393" s="1702">
        <f t="shared" si="213"/>
        <v>44572</v>
      </c>
      <c r="N393" s="1702">
        <f t="shared" si="213"/>
        <v>44600</v>
      </c>
      <c r="O393" s="1702">
        <f t="shared" si="213"/>
        <v>44600</v>
      </c>
      <c r="P393" s="1702">
        <f t="shared" si="213"/>
        <v>44684</v>
      </c>
      <c r="Q393" s="1702">
        <f t="shared" si="213"/>
        <v>44714</v>
      </c>
      <c r="R393" s="1702">
        <f t="shared" si="213"/>
        <v>44714</v>
      </c>
      <c r="S393" s="1702">
        <f t="shared" si="213"/>
        <v>44713</v>
      </c>
      <c r="T393" s="1702">
        <f t="shared" si="214"/>
        <v>44713</v>
      </c>
      <c r="U393" s="1702">
        <f t="shared" si="214"/>
        <v>44734</v>
      </c>
      <c r="V393" s="1702">
        <f t="shared" si="214"/>
        <v>44741</v>
      </c>
      <c r="W393" s="1702">
        <f t="shared" si="214"/>
        <v>44746</v>
      </c>
      <c r="X393" s="1702">
        <f t="shared" si="214"/>
        <v>44749</v>
      </c>
      <c r="Y393" s="1702">
        <f t="shared" si="214"/>
        <v>44774</v>
      </c>
      <c r="Z393" s="1702">
        <f t="shared" si="214"/>
        <v>44794</v>
      </c>
      <c r="AA393" s="1702">
        <f t="shared" si="214"/>
        <v>44820</v>
      </c>
      <c r="AB393" s="1702">
        <f t="shared" si="214"/>
        <v>44825</v>
      </c>
      <c r="AC393" s="1702">
        <f t="shared" si="214"/>
        <v>44839</v>
      </c>
      <c r="AD393" s="1702">
        <f t="shared" si="215"/>
        <v>44860</v>
      </c>
      <c r="AE393" s="1702">
        <f t="shared" si="215"/>
        <v>44867</v>
      </c>
      <c r="AF393" s="1702">
        <f t="shared" si="215"/>
        <v>44872</v>
      </c>
      <c r="AG393" s="1702">
        <f t="shared" si="215"/>
        <v>44875</v>
      </c>
      <c r="AH393" s="1702">
        <f t="shared" si="215"/>
        <v>44900</v>
      </c>
      <c r="AI393" s="1702">
        <f t="shared" si="215"/>
        <v>44920</v>
      </c>
      <c r="AJ393" s="1702">
        <f t="shared" si="215"/>
        <v>44920</v>
      </c>
      <c r="AK393" s="1702">
        <f t="shared" si="215"/>
        <v>44930</v>
      </c>
      <c r="AL393" s="1702">
        <f t="shared" si="215"/>
        <v>44946</v>
      </c>
      <c r="AM393" s="1702">
        <f t="shared" si="215"/>
        <v>44950</v>
      </c>
      <c r="AN393" s="1702">
        <f t="shared" si="215"/>
        <v>44976</v>
      </c>
      <c r="AO393" s="1497">
        <f t="shared" si="216"/>
        <v>44910</v>
      </c>
      <c r="AP393" s="1444">
        <v>36653</v>
      </c>
      <c r="AQ393" s="1443">
        <v>44970</v>
      </c>
      <c r="AR393" s="1424">
        <f>VLOOKUP(AP393,Schedule!$B$2:$F$14923,5,0)</f>
        <v>44882</v>
      </c>
      <c r="AS393" s="1424">
        <f t="shared" si="218"/>
        <v>45247</v>
      </c>
      <c r="AZ393" s="1739"/>
    </row>
    <row r="394" spans="1:52" s="1382" customFormat="1" ht="51.95" customHeight="1" thickBot="1">
      <c r="A394" s="1781"/>
      <c r="B394" s="1385">
        <f t="shared" si="211"/>
        <v>39</v>
      </c>
      <c r="C394" s="1386" t="str">
        <f t="shared" si="211"/>
        <v>У_Т</v>
      </c>
      <c r="D394" s="1561" t="str">
        <f t="shared" si="217"/>
        <v>39У_Т</v>
      </c>
      <c r="E394" s="1602" t="s">
        <v>469</v>
      </c>
      <c r="F394" s="1563" t="s">
        <v>514</v>
      </c>
      <c r="G394" s="1564" t="str">
        <f t="shared" si="212"/>
        <v>Выполнение технологических работ по объектам 00UEJ,02UEK,01UEK,00UEL,08USZ,01UEH,02UEH,03UEH,04UEH,05UEH</v>
      </c>
      <c r="H394" s="1565" t="s">
        <v>754</v>
      </c>
      <c r="I394" s="1352"/>
      <c r="J394" s="1702">
        <f t="shared" si="213"/>
        <v>44490</v>
      </c>
      <c r="K394" s="1702">
        <f t="shared" si="213"/>
        <v>44518</v>
      </c>
      <c r="L394" s="1702">
        <f t="shared" si="213"/>
        <v>44567</v>
      </c>
      <c r="M394" s="1702">
        <f t="shared" si="213"/>
        <v>44572</v>
      </c>
      <c r="N394" s="1702">
        <f t="shared" si="213"/>
        <v>44600</v>
      </c>
      <c r="O394" s="1702">
        <f t="shared" si="213"/>
        <v>44600</v>
      </c>
      <c r="P394" s="1702">
        <f t="shared" si="213"/>
        <v>44684</v>
      </c>
      <c r="Q394" s="1702">
        <f t="shared" si="213"/>
        <v>44714</v>
      </c>
      <c r="R394" s="1702">
        <f t="shared" si="213"/>
        <v>44714</v>
      </c>
      <c r="S394" s="1702">
        <f t="shared" si="213"/>
        <v>44713</v>
      </c>
      <c r="T394" s="1702">
        <f t="shared" si="214"/>
        <v>44713</v>
      </c>
      <c r="U394" s="1702">
        <f t="shared" si="214"/>
        <v>44734</v>
      </c>
      <c r="V394" s="1702">
        <f t="shared" si="214"/>
        <v>44741</v>
      </c>
      <c r="W394" s="1702">
        <f t="shared" si="214"/>
        <v>44746</v>
      </c>
      <c r="X394" s="1702">
        <f t="shared" si="214"/>
        <v>44749</v>
      </c>
      <c r="Y394" s="1702">
        <f t="shared" si="214"/>
        <v>44774</v>
      </c>
      <c r="Z394" s="1702">
        <f t="shared" si="214"/>
        <v>44794</v>
      </c>
      <c r="AA394" s="1702">
        <f t="shared" si="214"/>
        <v>44820</v>
      </c>
      <c r="AB394" s="1702">
        <f t="shared" si="214"/>
        <v>44825</v>
      </c>
      <c r="AC394" s="1702">
        <f t="shared" si="214"/>
        <v>44839</v>
      </c>
      <c r="AD394" s="1702">
        <f t="shared" si="215"/>
        <v>44860</v>
      </c>
      <c r="AE394" s="1702">
        <f t="shared" si="215"/>
        <v>44867</v>
      </c>
      <c r="AF394" s="1702">
        <f t="shared" si="215"/>
        <v>44872</v>
      </c>
      <c r="AG394" s="1702">
        <f t="shared" si="215"/>
        <v>44875</v>
      </c>
      <c r="AH394" s="1702">
        <f t="shared" si="215"/>
        <v>44900</v>
      </c>
      <c r="AI394" s="1702">
        <f t="shared" si="215"/>
        <v>44920</v>
      </c>
      <c r="AJ394" s="1702">
        <f t="shared" si="215"/>
        <v>44920</v>
      </c>
      <c r="AK394" s="1702">
        <f t="shared" si="215"/>
        <v>44930</v>
      </c>
      <c r="AL394" s="1702">
        <f t="shared" si="215"/>
        <v>44946</v>
      </c>
      <c r="AM394" s="1702">
        <f t="shared" si="215"/>
        <v>44950</v>
      </c>
      <c r="AN394" s="1702">
        <f t="shared" si="215"/>
        <v>44976</v>
      </c>
      <c r="AO394" s="1497">
        <f t="shared" si="216"/>
        <v>44910</v>
      </c>
      <c r="AP394" s="1444">
        <v>36653</v>
      </c>
      <c r="AQ394" s="1443">
        <v>44970</v>
      </c>
      <c r="AR394" s="1424">
        <f>VLOOKUP(AP394,Schedule!$B$2:$F$14923,5,0)</f>
        <v>44882</v>
      </c>
      <c r="AS394" s="1424">
        <f t="shared" si="218"/>
        <v>45247</v>
      </c>
      <c r="AZ394" s="1739"/>
    </row>
    <row r="395" spans="1:52" s="1382" customFormat="1" ht="51.95" customHeight="1" thickBot="1">
      <c r="A395" s="1781"/>
      <c r="B395" s="1385">
        <f t="shared" si="211"/>
        <v>39</v>
      </c>
      <c r="C395" s="1386" t="str">
        <f t="shared" si="211"/>
        <v>У_Т</v>
      </c>
      <c r="D395" s="1561" t="str">
        <f t="shared" si="217"/>
        <v>39У_Т</v>
      </c>
      <c r="E395" s="1602" t="s">
        <v>471</v>
      </c>
      <c r="F395" s="1563" t="s">
        <v>514</v>
      </c>
      <c r="G395" s="1564" t="str">
        <f t="shared" si="212"/>
        <v>Выполнение технологических работ по объектам 00UEJ,02UEK,01UEK,00UEL,08USZ,01UEH,02UEH,03UEH,04UEH,05UEH</v>
      </c>
      <c r="H395" s="1565" t="s">
        <v>754</v>
      </c>
      <c r="I395" s="1352"/>
      <c r="J395" s="1702">
        <f t="shared" si="213"/>
        <v>44490</v>
      </c>
      <c r="K395" s="1702">
        <f t="shared" si="213"/>
        <v>44518</v>
      </c>
      <c r="L395" s="1702">
        <f t="shared" si="213"/>
        <v>44567</v>
      </c>
      <c r="M395" s="1702">
        <f t="shared" si="213"/>
        <v>44572</v>
      </c>
      <c r="N395" s="1702">
        <f t="shared" si="213"/>
        <v>44600</v>
      </c>
      <c r="O395" s="1702">
        <f t="shared" si="213"/>
        <v>44600</v>
      </c>
      <c r="P395" s="1702">
        <f t="shared" si="213"/>
        <v>44684</v>
      </c>
      <c r="Q395" s="1702">
        <f t="shared" si="213"/>
        <v>44714</v>
      </c>
      <c r="R395" s="1702">
        <f t="shared" si="213"/>
        <v>44714</v>
      </c>
      <c r="S395" s="1702">
        <f t="shared" si="213"/>
        <v>44713</v>
      </c>
      <c r="T395" s="1702">
        <f t="shared" si="214"/>
        <v>44713</v>
      </c>
      <c r="U395" s="1702">
        <f t="shared" si="214"/>
        <v>44734</v>
      </c>
      <c r="V395" s="1702">
        <f t="shared" si="214"/>
        <v>44741</v>
      </c>
      <c r="W395" s="1702">
        <f t="shared" si="214"/>
        <v>44746</v>
      </c>
      <c r="X395" s="1702">
        <f t="shared" si="214"/>
        <v>44749</v>
      </c>
      <c r="Y395" s="1702">
        <f t="shared" si="214"/>
        <v>44774</v>
      </c>
      <c r="Z395" s="1702">
        <f t="shared" si="214"/>
        <v>44794</v>
      </c>
      <c r="AA395" s="1702">
        <f t="shared" si="214"/>
        <v>44820</v>
      </c>
      <c r="AB395" s="1702">
        <f t="shared" si="214"/>
        <v>44825</v>
      </c>
      <c r="AC395" s="1702">
        <f t="shared" si="214"/>
        <v>44839</v>
      </c>
      <c r="AD395" s="1702">
        <f t="shared" si="215"/>
        <v>44860</v>
      </c>
      <c r="AE395" s="1702">
        <f t="shared" si="215"/>
        <v>44867</v>
      </c>
      <c r="AF395" s="1702">
        <f t="shared" si="215"/>
        <v>44872</v>
      </c>
      <c r="AG395" s="1702">
        <f t="shared" si="215"/>
        <v>44875</v>
      </c>
      <c r="AH395" s="1702">
        <f t="shared" si="215"/>
        <v>44900</v>
      </c>
      <c r="AI395" s="1702">
        <f t="shared" si="215"/>
        <v>44920</v>
      </c>
      <c r="AJ395" s="1702">
        <f t="shared" si="215"/>
        <v>44920</v>
      </c>
      <c r="AK395" s="1702">
        <f t="shared" si="215"/>
        <v>44930</v>
      </c>
      <c r="AL395" s="1702">
        <f t="shared" si="215"/>
        <v>44946</v>
      </c>
      <c r="AM395" s="1702">
        <f t="shared" si="215"/>
        <v>44950</v>
      </c>
      <c r="AN395" s="1702">
        <f t="shared" si="215"/>
        <v>44976</v>
      </c>
      <c r="AO395" s="1497">
        <f t="shared" si="216"/>
        <v>44910</v>
      </c>
      <c r="AP395" s="1444">
        <v>36653</v>
      </c>
      <c r="AQ395" s="1443">
        <v>44970</v>
      </c>
      <c r="AR395" s="1424">
        <f>VLOOKUP(AP395,Schedule!$B$2:$F$14923,5,0)</f>
        <v>44882</v>
      </c>
      <c r="AS395" s="1424">
        <f t="shared" si="218"/>
        <v>45247</v>
      </c>
      <c r="AZ395" s="1739"/>
    </row>
    <row r="396" spans="1:52" s="1382" customFormat="1" ht="51.95" customHeight="1" thickBot="1">
      <c r="A396" s="1781"/>
      <c r="B396" s="1498">
        <f t="shared" si="211"/>
        <v>39</v>
      </c>
      <c r="C396" s="1499" t="str">
        <f t="shared" si="211"/>
        <v>У_Т</v>
      </c>
      <c r="D396" s="1566" t="str">
        <f t="shared" si="217"/>
        <v>39У_Т</v>
      </c>
      <c r="E396" s="1603" t="s">
        <v>473</v>
      </c>
      <c r="F396" s="1568" t="s">
        <v>514</v>
      </c>
      <c r="G396" s="1569" t="str">
        <f t="shared" si="212"/>
        <v>Выполнение технологических работ по объектам 00UEJ,02UEK,01UEK,00UEL,08USZ,01UEH,02UEH,03UEH,04UEH,05UEH</v>
      </c>
      <c r="H396" s="1570" t="s">
        <v>754</v>
      </c>
      <c r="I396" s="1345"/>
      <c r="J396" s="1702">
        <f t="shared" si="213"/>
        <v>44490</v>
      </c>
      <c r="K396" s="1702">
        <f t="shared" si="213"/>
        <v>44518</v>
      </c>
      <c r="L396" s="1702">
        <f t="shared" si="213"/>
        <v>44567</v>
      </c>
      <c r="M396" s="1702">
        <f t="shared" si="213"/>
        <v>44572</v>
      </c>
      <c r="N396" s="1702">
        <f t="shared" si="213"/>
        <v>44600</v>
      </c>
      <c r="O396" s="1702">
        <f t="shared" si="213"/>
        <v>44600</v>
      </c>
      <c r="P396" s="1702">
        <f t="shared" si="213"/>
        <v>44684</v>
      </c>
      <c r="Q396" s="1702">
        <f t="shared" si="213"/>
        <v>44714</v>
      </c>
      <c r="R396" s="1702">
        <f t="shared" si="213"/>
        <v>44714</v>
      </c>
      <c r="S396" s="1702">
        <f t="shared" si="213"/>
        <v>44713</v>
      </c>
      <c r="T396" s="1702">
        <f t="shared" si="214"/>
        <v>44713</v>
      </c>
      <c r="U396" s="1702">
        <f t="shared" si="214"/>
        <v>44734</v>
      </c>
      <c r="V396" s="1702">
        <f t="shared" si="214"/>
        <v>44741</v>
      </c>
      <c r="W396" s="1702">
        <f t="shared" si="214"/>
        <v>44746</v>
      </c>
      <c r="X396" s="1702">
        <f t="shared" si="214"/>
        <v>44749</v>
      </c>
      <c r="Y396" s="1702">
        <f t="shared" si="214"/>
        <v>44774</v>
      </c>
      <c r="Z396" s="1702">
        <f t="shared" si="214"/>
        <v>44794</v>
      </c>
      <c r="AA396" s="1702">
        <f t="shared" si="214"/>
        <v>44820</v>
      </c>
      <c r="AB396" s="1702">
        <f t="shared" si="214"/>
        <v>44825</v>
      </c>
      <c r="AC396" s="1702">
        <f t="shared" si="214"/>
        <v>44839</v>
      </c>
      <c r="AD396" s="1702">
        <f t="shared" si="215"/>
        <v>44860</v>
      </c>
      <c r="AE396" s="1702">
        <f t="shared" si="215"/>
        <v>44867</v>
      </c>
      <c r="AF396" s="1702">
        <f t="shared" si="215"/>
        <v>44872</v>
      </c>
      <c r="AG396" s="1702">
        <f t="shared" si="215"/>
        <v>44875</v>
      </c>
      <c r="AH396" s="1702">
        <f t="shared" si="215"/>
        <v>44900</v>
      </c>
      <c r="AI396" s="1702">
        <f t="shared" si="215"/>
        <v>44920</v>
      </c>
      <c r="AJ396" s="1702">
        <f t="shared" si="215"/>
        <v>44920</v>
      </c>
      <c r="AK396" s="1702">
        <f t="shared" si="215"/>
        <v>44930</v>
      </c>
      <c r="AL396" s="1702">
        <f t="shared" si="215"/>
        <v>44946</v>
      </c>
      <c r="AM396" s="1702">
        <f t="shared" si="215"/>
        <v>44950</v>
      </c>
      <c r="AN396" s="1702">
        <f t="shared" si="215"/>
        <v>44976</v>
      </c>
      <c r="AO396" s="1497">
        <f t="shared" si="216"/>
        <v>44910</v>
      </c>
      <c r="AP396" s="1445">
        <v>36653</v>
      </c>
      <c r="AQ396" s="1447">
        <v>44970</v>
      </c>
      <c r="AR396" s="1424">
        <f>VLOOKUP(AP396,Schedule!$B$2:$F$14923,5,0)</f>
        <v>44882</v>
      </c>
      <c r="AS396" s="1424">
        <f t="shared" si="218"/>
        <v>45247</v>
      </c>
      <c r="AZ396" s="1739"/>
    </row>
    <row r="397" spans="1:52" s="1382" customFormat="1" ht="70.5" thickBot="1">
      <c r="A397" s="1781">
        <f>A387+1</f>
        <v>28</v>
      </c>
      <c r="B397" s="1373">
        <f>B387+1</f>
        <v>40</v>
      </c>
      <c r="C397" s="1374" t="s">
        <v>727</v>
      </c>
      <c r="D397" s="1733" t="str">
        <f t="shared" si="217"/>
        <v>40У_Т</v>
      </c>
      <c r="E397" s="1601" t="s">
        <v>443</v>
      </c>
      <c r="F397" s="1558" t="s">
        <v>514</v>
      </c>
      <c r="G397" s="1559" t="str">
        <f>CONCATENATE("Выполнение технологических работ по объектам ", , E397,",", E398,",", E399, ",",E400,",",E401,",",E402,",",E403,",",E404,",",E405,)</f>
        <v>Выполнение технологических работ по объектам 00UYB,00USV,01UUB,02UUB,03UBZ,01USZ,03USZ,01UBZ,02UBZ</v>
      </c>
      <c r="H397" s="1560" t="s">
        <v>755</v>
      </c>
      <c r="I397" s="1339" t="s">
        <v>118</v>
      </c>
      <c r="J397" s="1369">
        <f>IFERROR(VLOOKUP(D397,'ИСХОДНИК-даты-2х'!$D$10:$AI$105,2,0),"-")</f>
        <v>44174</v>
      </c>
      <c r="K397" s="1369">
        <f>IFERROR(VLOOKUP(D397,'ИСХОДНИК-даты-2х'!$D$10:$AI$105,3,0),"-")</f>
        <v>44202</v>
      </c>
      <c r="L397" s="1369">
        <f>IFERROR(VLOOKUP(D397,'ИСХОДНИК-даты-2х'!$D$10:$AI$105,4,0),"-")</f>
        <v>44251</v>
      </c>
      <c r="M397" s="1369">
        <f>IFERROR(VLOOKUP(D397,'ИСХОДНИК-даты-2х'!$D$10:$AI$105,5,0),"-")</f>
        <v>44316</v>
      </c>
      <c r="N397" s="1369">
        <f>IFERROR(VLOOKUP(D397,'ИСХОДНИК-даты-2х'!$D$10:$AI$105,6,0),"-")</f>
        <v>44344</v>
      </c>
      <c r="O397" s="1369">
        <f>IFERROR(VLOOKUP(D397,'ИСХОДНИК-даты-2х'!$D$10:$AI$105,7,0),"-")</f>
        <v>44344</v>
      </c>
      <c r="P397" s="1369">
        <f>IFERROR(VLOOKUP(D397,'ИСХОДНИК-даты-2х'!$D$10:$AI$105,8,0),"-")</f>
        <v>44428</v>
      </c>
      <c r="Q397" s="1369">
        <f>IFERROR(VLOOKUP(D397,'ИСХОДНИК-даты-2х'!$D$10:$AI$105,9,0),"-")</f>
        <v>44460</v>
      </c>
      <c r="R397" s="1369">
        <f>IFERROR(VLOOKUP(D397,'ИСХОДНИК-даты-2х'!$D$10:$AI$105,10,0),"-")</f>
        <v>44460</v>
      </c>
      <c r="S397" s="1369">
        <f>IFERROR(VLOOKUP(D397,'ИСХОДНИК-даты-2х'!$D$10:$AI$105,11,0),"-")</f>
        <v>44459</v>
      </c>
      <c r="T397" s="1369">
        <f>IFERROR(VLOOKUP(D397,'ИСХОДНИК-даты-2х'!$D$10:$AI$105,12,0),"-")</f>
        <v>44459</v>
      </c>
      <c r="U397" s="1369">
        <f>IFERROR(VLOOKUP(D397,'ИСХОДНИК-даты-2х'!$D$10:$AI$105,13,0),"-")</f>
        <v>44480</v>
      </c>
      <c r="V397" s="1369">
        <f>IFERROR(VLOOKUP(D397,'ИСХОДНИК-даты-2х'!$D$10:$AI$105,14,0),"-")</f>
        <v>44487</v>
      </c>
      <c r="W397" s="1369">
        <f>IFERROR(VLOOKUP(D397,'ИСХОДНИК-даты-2х'!$D$10:$AI$105,15,0),"-")</f>
        <v>44490</v>
      </c>
      <c r="X397" s="1369">
        <f>IFERROR(VLOOKUP(D397,'ИСХОДНИК-даты-2х'!$D$10:$AI$105,16,0),"-")</f>
        <v>44495</v>
      </c>
      <c r="Y397" s="1369">
        <f>IFERROR(VLOOKUP(D397,'ИСХОДНИК-даты-2х'!$D$10:$AI$105,17,0),"-")</f>
        <v>44520</v>
      </c>
      <c r="Z397" s="1369">
        <f>IFERROR(VLOOKUP(D397,'ИСХОДНИК-даты-2х'!$D$10:$AI$105,18,0),"-")</f>
        <v>44540</v>
      </c>
      <c r="AA397" s="1369">
        <f>IFERROR(VLOOKUP(D397,'ИСХОДНИК-даты-2х'!$D$10:$AI$105,19,0),"-")</f>
        <v>44568</v>
      </c>
      <c r="AB397" s="1369">
        <f>IFERROR(VLOOKUP(D397,'ИСХОДНИК-даты-2х'!$D$10:$AI$105,20,0),"-")</f>
        <v>44573</v>
      </c>
      <c r="AC397" s="1369">
        <f>IFERROR(VLOOKUP(D397,'ИСХОДНИК-даты-2х'!$D$10:$AI$105,21,0),"-")</f>
        <v>44587</v>
      </c>
      <c r="AD397" s="1369">
        <f>IFERROR(VLOOKUP(D397,'ИСХОДНИК-даты-2х'!$D$10:$AI$105,22,0),"-")</f>
        <v>44608</v>
      </c>
      <c r="AE397" s="1369">
        <f>IFERROR(VLOOKUP(D397,'ИСХОДНИК-даты-2х'!$D$10:$AI$105,23,0),"-")</f>
        <v>44615</v>
      </c>
      <c r="AF397" s="1369">
        <f>IFERROR(VLOOKUP(D397,'ИСХОДНИК-даты-2х'!$D$10:$AI$105,24,0),"-")</f>
        <v>44620</v>
      </c>
      <c r="AG397" s="1369">
        <f>IFERROR(VLOOKUP(D397,'ИСХОДНИК-даты-2х'!$D$10:$AI$105,25,0),"-")</f>
        <v>44623</v>
      </c>
      <c r="AH397" s="1340">
        <f>IFERROR(VLOOKUP(D397,'ИСХОДНИК-даты-2х'!$D$10:$AI$105,26,0),"-")</f>
        <v>44648</v>
      </c>
      <c r="AI397" s="1340">
        <f>IFERROR(VLOOKUP(D397,'ИСХОДНИК-даты-2х'!$D$10:$AI$105,27,0),"-")</f>
        <v>44668</v>
      </c>
      <c r="AJ397" s="1340">
        <f>IFERROR(VLOOKUP(D397,'ИСХОДНИК-даты-2х'!$D$10:$AI$105,28,0),"-")</f>
        <v>44668</v>
      </c>
      <c r="AK397" s="1370">
        <f>IFERROR(VLOOKUP(D397,'ИСХОДНИК-даты-2х'!$D$10:$AI$105,29,0),"-")</f>
        <v>44678</v>
      </c>
      <c r="AL397" s="1370">
        <f>IFERROR(VLOOKUP(D397,'ИСХОДНИК-даты-2х'!$D$10:$AI$105,30,0),"-")</f>
        <v>44694</v>
      </c>
      <c r="AM397" s="1371">
        <f>IFERROR(VLOOKUP(D397,'ИСХОДНИК-даты-2х'!$D$10:$AI$105,31,0),"-")</f>
        <v>44698</v>
      </c>
      <c r="AN397" s="1729">
        <v>44728</v>
      </c>
      <c r="AO397" s="1387">
        <v>44594</v>
      </c>
      <c r="AP397" s="1380">
        <v>35849</v>
      </c>
      <c r="AQ397" s="1381">
        <v>44594</v>
      </c>
      <c r="AR397" s="1424">
        <f>VLOOKUP(AP397,Schedule!$B$2:$F$14923,5,0)</f>
        <v>44554</v>
      </c>
      <c r="AS397" s="1424">
        <f t="shared" si="218"/>
        <v>44919</v>
      </c>
      <c r="AT397" s="1425">
        <f>MIN(AS397:AS405)</f>
        <v>44871</v>
      </c>
      <c r="AU397" s="1426">
        <f>AM397+30</f>
        <v>44728</v>
      </c>
      <c r="AV397" s="1732">
        <f>AT397-AM397</f>
        <v>173</v>
      </c>
      <c r="AW397" s="1383" t="s">
        <v>119</v>
      </c>
      <c r="AX397" s="1720">
        <v>44728</v>
      </c>
      <c r="AY397" s="1730" t="s">
        <v>173</v>
      </c>
      <c r="AZ397" s="1739">
        <f>AN397-AM397</f>
        <v>30</v>
      </c>
    </row>
    <row r="398" spans="1:52" s="1382" customFormat="1" ht="51.95" customHeight="1" thickBot="1">
      <c r="A398" s="1781"/>
      <c r="B398" s="1385">
        <f t="shared" ref="B398:C405" si="219">B$397</f>
        <v>40</v>
      </c>
      <c r="C398" s="1386" t="str">
        <f t="shared" si="219"/>
        <v>У_Т</v>
      </c>
      <c r="D398" s="1561" t="str">
        <f t="shared" si="217"/>
        <v>40У_Т</v>
      </c>
      <c r="E398" s="1602" t="s">
        <v>447</v>
      </c>
      <c r="F398" s="1563" t="s">
        <v>514</v>
      </c>
      <c r="G398" s="1564" t="str">
        <f t="shared" ref="G398:G405" si="220">$G$397</f>
        <v>Выполнение технологических работ по объектам 00UYB,00USV,01UUB,02UUB,03UBZ,01USZ,03USZ,01UBZ,02UBZ</v>
      </c>
      <c r="H398" s="1565" t="s">
        <v>756</v>
      </c>
      <c r="I398" s="1352"/>
      <c r="J398" s="1702">
        <f t="shared" ref="J398:S405" si="221">J$397</f>
        <v>44174</v>
      </c>
      <c r="K398" s="1702">
        <f t="shared" si="221"/>
        <v>44202</v>
      </c>
      <c r="L398" s="1702">
        <f t="shared" si="221"/>
        <v>44251</v>
      </c>
      <c r="M398" s="1702">
        <f t="shared" si="221"/>
        <v>44316</v>
      </c>
      <c r="N398" s="1702">
        <f t="shared" si="221"/>
        <v>44344</v>
      </c>
      <c r="O398" s="1702">
        <f t="shared" si="221"/>
        <v>44344</v>
      </c>
      <c r="P398" s="1702">
        <f t="shared" si="221"/>
        <v>44428</v>
      </c>
      <c r="Q398" s="1702">
        <f t="shared" si="221"/>
        <v>44460</v>
      </c>
      <c r="R398" s="1702">
        <f t="shared" si="221"/>
        <v>44460</v>
      </c>
      <c r="S398" s="1702">
        <f t="shared" si="221"/>
        <v>44459</v>
      </c>
      <c r="T398" s="1702">
        <f t="shared" ref="T398:AC405" si="222">T$397</f>
        <v>44459</v>
      </c>
      <c r="U398" s="1702">
        <f t="shared" si="222"/>
        <v>44480</v>
      </c>
      <c r="V398" s="1702">
        <f t="shared" si="222"/>
        <v>44487</v>
      </c>
      <c r="W398" s="1702">
        <f t="shared" si="222"/>
        <v>44490</v>
      </c>
      <c r="X398" s="1702">
        <f t="shared" si="222"/>
        <v>44495</v>
      </c>
      <c r="Y398" s="1702">
        <f t="shared" si="222"/>
        <v>44520</v>
      </c>
      <c r="Z398" s="1702">
        <f t="shared" si="222"/>
        <v>44540</v>
      </c>
      <c r="AA398" s="1702">
        <f t="shared" si="222"/>
        <v>44568</v>
      </c>
      <c r="AB398" s="1702">
        <f t="shared" si="222"/>
        <v>44573</v>
      </c>
      <c r="AC398" s="1702">
        <f t="shared" si="222"/>
        <v>44587</v>
      </c>
      <c r="AD398" s="1702">
        <f t="shared" ref="AD398:AN405" si="223">AD$397</f>
        <v>44608</v>
      </c>
      <c r="AE398" s="1702">
        <f t="shared" si="223"/>
        <v>44615</v>
      </c>
      <c r="AF398" s="1702">
        <f t="shared" si="223"/>
        <v>44620</v>
      </c>
      <c r="AG398" s="1702">
        <f t="shared" si="223"/>
        <v>44623</v>
      </c>
      <c r="AH398" s="1702">
        <f t="shared" si="223"/>
        <v>44648</v>
      </c>
      <c r="AI398" s="1702">
        <f t="shared" si="223"/>
        <v>44668</v>
      </c>
      <c r="AJ398" s="1702">
        <f t="shared" si="223"/>
        <v>44668</v>
      </c>
      <c r="AK398" s="1702">
        <f t="shared" si="223"/>
        <v>44678</v>
      </c>
      <c r="AL398" s="1702">
        <f t="shared" si="223"/>
        <v>44694</v>
      </c>
      <c r="AM398" s="1702">
        <f t="shared" si="223"/>
        <v>44698</v>
      </c>
      <c r="AN398" s="1702">
        <f t="shared" si="223"/>
        <v>44728</v>
      </c>
      <c r="AO398" s="1497">
        <f t="shared" ref="AO398:AO405" si="224">$AO$397</f>
        <v>44594</v>
      </c>
      <c r="AP398" s="1444">
        <v>36486</v>
      </c>
      <c r="AQ398" s="1443">
        <v>44958</v>
      </c>
      <c r="AR398" s="1424">
        <f>VLOOKUP(AP398,Schedule!$B$2:$F$14923,5,0)</f>
        <v>44624</v>
      </c>
      <c r="AS398" s="1424">
        <f t="shared" si="218"/>
        <v>44989</v>
      </c>
      <c r="AZ398" s="1739"/>
    </row>
    <row r="399" spans="1:52" s="1382" customFormat="1" ht="51.95" customHeight="1" thickBot="1">
      <c r="A399" s="1781"/>
      <c r="B399" s="1385">
        <f t="shared" si="219"/>
        <v>40</v>
      </c>
      <c r="C399" s="1386" t="str">
        <f t="shared" si="219"/>
        <v>У_Т</v>
      </c>
      <c r="D399" s="1561" t="str">
        <f t="shared" si="217"/>
        <v>40У_Т</v>
      </c>
      <c r="E399" s="1602" t="s">
        <v>412</v>
      </c>
      <c r="F399" s="1563" t="s">
        <v>514</v>
      </c>
      <c r="G399" s="1564" t="str">
        <f t="shared" si="220"/>
        <v>Выполнение технологических работ по объектам 00UYB,00USV,01UUB,02UUB,03UBZ,01USZ,03USZ,01UBZ,02UBZ</v>
      </c>
      <c r="H399" s="1565" t="s">
        <v>757</v>
      </c>
      <c r="I399" s="1352"/>
      <c r="J399" s="1702">
        <f t="shared" si="221"/>
        <v>44174</v>
      </c>
      <c r="K399" s="1702">
        <f t="shared" si="221"/>
        <v>44202</v>
      </c>
      <c r="L399" s="1702">
        <f t="shared" si="221"/>
        <v>44251</v>
      </c>
      <c r="M399" s="1702">
        <f t="shared" si="221"/>
        <v>44316</v>
      </c>
      <c r="N399" s="1702">
        <f t="shared" si="221"/>
        <v>44344</v>
      </c>
      <c r="O399" s="1702">
        <f t="shared" si="221"/>
        <v>44344</v>
      </c>
      <c r="P399" s="1702">
        <f t="shared" si="221"/>
        <v>44428</v>
      </c>
      <c r="Q399" s="1702">
        <f t="shared" si="221"/>
        <v>44460</v>
      </c>
      <c r="R399" s="1702">
        <f t="shared" si="221"/>
        <v>44460</v>
      </c>
      <c r="S399" s="1702">
        <f t="shared" si="221"/>
        <v>44459</v>
      </c>
      <c r="T399" s="1702">
        <f t="shared" si="222"/>
        <v>44459</v>
      </c>
      <c r="U399" s="1702">
        <f t="shared" si="222"/>
        <v>44480</v>
      </c>
      <c r="V399" s="1702">
        <f t="shared" si="222"/>
        <v>44487</v>
      </c>
      <c r="W399" s="1702">
        <f t="shared" si="222"/>
        <v>44490</v>
      </c>
      <c r="X399" s="1702">
        <f t="shared" si="222"/>
        <v>44495</v>
      </c>
      <c r="Y399" s="1702">
        <f t="shared" si="222"/>
        <v>44520</v>
      </c>
      <c r="Z399" s="1702">
        <f t="shared" si="222"/>
        <v>44540</v>
      </c>
      <c r="AA399" s="1702">
        <f t="shared" si="222"/>
        <v>44568</v>
      </c>
      <c r="AB399" s="1702">
        <f t="shared" si="222"/>
        <v>44573</v>
      </c>
      <c r="AC399" s="1702">
        <f t="shared" si="222"/>
        <v>44587</v>
      </c>
      <c r="AD399" s="1702">
        <f t="shared" si="223"/>
        <v>44608</v>
      </c>
      <c r="AE399" s="1702">
        <f t="shared" si="223"/>
        <v>44615</v>
      </c>
      <c r="AF399" s="1702">
        <f t="shared" si="223"/>
        <v>44620</v>
      </c>
      <c r="AG399" s="1702">
        <f t="shared" si="223"/>
        <v>44623</v>
      </c>
      <c r="AH399" s="1702">
        <f t="shared" si="223"/>
        <v>44648</v>
      </c>
      <c r="AI399" s="1702">
        <f t="shared" si="223"/>
        <v>44668</v>
      </c>
      <c r="AJ399" s="1702">
        <f t="shared" si="223"/>
        <v>44668</v>
      </c>
      <c r="AK399" s="1702">
        <f t="shared" si="223"/>
        <v>44678</v>
      </c>
      <c r="AL399" s="1702">
        <f t="shared" si="223"/>
        <v>44694</v>
      </c>
      <c r="AM399" s="1702">
        <f t="shared" si="223"/>
        <v>44698</v>
      </c>
      <c r="AN399" s="1702">
        <f t="shared" si="223"/>
        <v>44728</v>
      </c>
      <c r="AO399" s="1497">
        <f t="shared" si="224"/>
        <v>44594</v>
      </c>
      <c r="AP399" s="1444">
        <v>36127</v>
      </c>
      <c r="AQ399" s="1443">
        <v>45128</v>
      </c>
      <c r="AR399" s="1424">
        <f>VLOOKUP(AP399,Schedule!$B$2:$F$14923,5,0)</f>
        <v>45126</v>
      </c>
      <c r="AS399" s="1424">
        <f t="shared" si="218"/>
        <v>45491</v>
      </c>
      <c r="AZ399" s="1739"/>
    </row>
    <row r="400" spans="1:52" s="1382" customFormat="1" ht="51.95" customHeight="1" thickBot="1">
      <c r="A400" s="1781"/>
      <c r="B400" s="1385">
        <f t="shared" si="219"/>
        <v>40</v>
      </c>
      <c r="C400" s="1386" t="str">
        <f t="shared" si="219"/>
        <v>У_Т</v>
      </c>
      <c r="D400" s="1561" t="str">
        <f t="shared" si="217"/>
        <v>40У_Т</v>
      </c>
      <c r="E400" s="1602" t="s">
        <v>414</v>
      </c>
      <c r="F400" s="1563" t="s">
        <v>514</v>
      </c>
      <c r="G400" s="1564" t="str">
        <f t="shared" si="220"/>
        <v>Выполнение технологических работ по объектам 00UYB,00USV,01UUB,02UUB,03UBZ,01USZ,03USZ,01UBZ,02UBZ</v>
      </c>
      <c r="H400" s="1565" t="s">
        <v>757</v>
      </c>
      <c r="I400" s="1352"/>
      <c r="J400" s="1702">
        <f t="shared" si="221"/>
        <v>44174</v>
      </c>
      <c r="K400" s="1702">
        <f t="shared" si="221"/>
        <v>44202</v>
      </c>
      <c r="L400" s="1702">
        <f t="shared" si="221"/>
        <v>44251</v>
      </c>
      <c r="M400" s="1702">
        <f t="shared" si="221"/>
        <v>44316</v>
      </c>
      <c r="N400" s="1702">
        <f t="shared" si="221"/>
        <v>44344</v>
      </c>
      <c r="O400" s="1702">
        <f t="shared" si="221"/>
        <v>44344</v>
      </c>
      <c r="P400" s="1702">
        <f t="shared" si="221"/>
        <v>44428</v>
      </c>
      <c r="Q400" s="1702">
        <f t="shared" si="221"/>
        <v>44460</v>
      </c>
      <c r="R400" s="1702">
        <f t="shared" si="221"/>
        <v>44460</v>
      </c>
      <c r="S400" s="1702">
        <f t="shared" si="221"/>
        <v>44459</v>
      </c>
      <c r="T400" s="1702">
        <f t="shared" si="222"/>
        <v>44459</v>
      </c>
      <c r="U400" s="1702">
        <f t="shared" si="222"/>
        <v>44480</v>
      </c>
      <c r="V400" s="1702">
        <f t="shared" si="222"/>
        <v>44487</v>
      </c>
      <c r="W400" s="1702">
        <f t="shared" si="222"/>
        <v>44490</v>
      </c>
      <c r="X400" s="1702">
        <f t="shared" si="222"/>
        <v>44495</v>
      </c>
      <c r="Y400" s="1702">
        <f t="shared" si="222"/>
        <v>44520</v>
      </c>
      <c r="Z400" s="1702">
        <f t="shared" si="222"/>
        <v>44540</v>
      </c>
      <c r="AA400" s="1702">
        <f t="shared" si="222"/>
        <v>44568</v>
      </c>
      <c r="AB400" s="1702">
        <f t="shared" si="222"/>
        <v>44573</v>
      </c>
      <c r="AC400" s="1702">
        <f t="shared" si="222"/>
        <v>44587</v>
      </c>
      <c r="AD400" s="1702">
        <f t="shared" si="223"/>
        <v>44608</v>
      </c>
      <c r="AE400" s="1702">
        <f t="shared" si="223"/>
        <v>44615</v>
      </c>
      <c r="AF400" s="1702">
        <f t="shared" si="223"/>
        <v>44620</v>
      </c>
      <c r="AG400" s="1702">
        <f t="shared" si="223"/>
        <v>44623</v>
      </c>
      <c r="AH400" s="1702">
        <f t="shared" si="223"/>
        <v>44648</v>
      </c>
      <c r="AI400" s="1702">
        <f t="shared" si="223"/>
        <v>44668</v>
      </c>
      <c r="AJ400" s="1702">
        <f t="shared" si="223"/>
        <v>44668</v>
      </c>
      <c r="AK400" s="1702">
        <f t="shared" si="223"/>
        <v>44678</v>
      </c>
      <c r="AL400" s="1702">
        <f t="shared" si="223"/>
        <v>44694</v>
      </c>
      <c r="AM400" s="1702">
        <f t="shared" si="223"/>
        <v>44698</v>
      </c>
      <c r="AN400" s="1702">
        <f t="shared" si="223"/>
        <v>44728</v>
      </c>
      <c r="AO400" s="1497">
        <f t="shared" si="224"/>
        <v>44594</v>
      </c>
      <c r="AP400" s="1444">
        <v>36127</v>
      </c>
      <c r="AQ400" s="1443">
        <v>45128</v>
      </c>
      <c r="AR400" s="1424">
        <f>VLOOKUP(AP400,Schedule!$B$2:$F$14923,5,0)</f>
        <v>45126</v>
      </c>
      <c r="AS400" s="1424">
        <f t="shared" si="218"/>
        <v>45491</v>
      </c>
      <c r="AZ400" s="1739"/>
    </row>
    <row r="401" spans="1:52" s="1382" customFormat="1" ht="51.95" customHeight="1" thickBot="1">
      <c r="A401" s="1781"/>
      <c r="B401" s="1385">
        <f t="shared" si="219"/>
        <v>40</v>
      </c>
      <c r="C401" s="1386" t="str">
        <f t="shared" si="219"/>
        <v>У_Т</v>
      </c>
      <c r="D401" s="1561" t="str">
        <f t="shared" si="217"/>
        <v>40У_Т</v>
      </c>
      <c r="E401" s="1602" t="s">
        <v>507</v>
      </c>
      <c r="F401" s="1563" t="s">
        <v>514</v>
      </c>
      <c r="G401" s="1564" t="str">
        <f t="shared" si="220"/>
        <v>Выполнение технологических работ по объектам 00UYB,00USV,01UUB,02UUB,03UBZ,01USZ,03USZ,01UBZ,02UBZ</v>
      </c>
      <c r="H401" s="1565" t="s">
        <v>758</v>
      </c>
      <c r="I401" s="1352"/>
      <c r="J401" s="1702">
        <f t="shared" si="221"/>
        <v>44174</v>
      </c>
      <c r="K401" s="1702">
        <f t="shared" si="221"/>
        <v>44202</v>
      </c>
      <c r="L401" s="1702">
        <f t="shared" si="221"/>
        <v>44251</v>
      </c>
      <c r="M401" s="1702">
        <f t="shared" si="221"/>
        <v>44316</v>
      </c>
      <c r="N401" s="1702">
        <f t="shared" si="221"/>
        <v>44344</v>
      </c>
      <c r="O401" s="1702">
        <f t="shared" si="221"/>
        <v>44344</v>
      </c>
      <c r="P401" s="1702">
        <f t="shared" si="221"/>
        <v>44428</v>
      </c>
      <c r="Q401" s="1702">
        <f t="shared" si="221"/>
        <v>44460</v>
      </c>
      <c r="R401" s="1702">
        <f t="shared" si="221"/>
        <v>44460</v>
      </c>
      <c r="S401" s="1702">
        <f t="shared" si="221"/>
        <v>44459</v>
      </c>
      <c r="T401" s="1702">
        <f t="shared" si="222"/>
        <v>44459</v>
      </c>
      <c r="U401" s="1702">
        <f t="shared" si="222"/>
        <v>44480</v>
      </c>
      <c r="V401" s="1702">
        <f t="shared" si="222"/>
        <v>44487</v>
      </c>
      <c r="W401" s="1702">
        <f t="shared" si="222"/>
        <v>44490</v>
      </c>
      <c r="X401" s="1702">
        <f t="shared" si="222"/>
        <v>44495</v>
      </c>
      <c r="Y401" s="1702">
        <f t="shared" si="222"/>
        <v>44520</v>
      </c>
      <c r="Z401" s="1702">
        <f t="shared" si="222"/>
        <v>44540</v>
      </c>
      <c r="AA401" s="1702">
        <f t="shared" si="222"/>
        <v>44568</v>
      </c>
      <c r="AB401" s="1702">
        <f t="shared" si="222"/>
        <v>44573</v>
      </c>
      <c r="AC401" s="1702">
        <f t="shared" si="222"/>
        <v>44587</v>
      </c>
      <c r="AD401" s="1702">
        <f t="shared" si="223"/>
        <v>44608</v>
      </c>
      <c r="AE401" s="1702">
        <f t="shared" si="223"/>
        <v>44615</v>
      </c>
      <c r="AF401" s="1702">
        <f t="shared" si="223"/>
        <v>44620</v>
      </c>
      <c r="AG401" s="1702">
        <f t="shared" si="223"/>
        <v>44623</v>
      </c>
      <c r="AH401" s="1702">
        <f t="shared" si="223"/>
        <v>44648</v>
      </c>
      <c r="AI401" s="1702">
        <f t="shared" si="223"/>
        <v>44668</v>
      </c>
      <c r="AJ401" s="1702">
        <f t="shared" si="223"/>
        <v>44668</v>
      </c>
      <c r="AK401" s="1702">
        <f t="shared" si="223"/>
        <v>44678</v>
      </c>
      <c r="AL401" s="1702">
        <f t="shared" si="223"/>
        <v>44694</v>
      </c>
      <c r="AM401" s="1702">
        <f t="shared" si="223"/>
        <v>44698</v>
      </c>
      <c r="AN401" s="1702">
        <f t="shared" si="223"/>
        <v>44728</v>
      </c>
      <c r="AO401" s="1497">
        <f t="shared" si="224"/>
        <v>44594</v>
      </c>
      <c r="AP401" s="1444">
        <v>36226</v>
      </c>
      <c r="AQ401" s="1443">
        <v>44754</v>
      </c>
      <c r="AR401" s="1424">
        <f>VLOOKUP(AP401,Schedule!$B$2:$F$14923,5,0)</f>
        <v>44521</v>
      </c>
      <c r="AS401" s="1424">
        <f t="shared" si="218"/>
        <v>44886</v>
      </c>
      <c r="AZ401" s="1739"/>
    </row>
    <row r="402" spans="1:52" s="1382" customFormat="1" ht="51.95" customHeight="1" thickBot="1">
      <c r="A402" s="1781"/>
      <c r="B402" s="1385">
        <f t="shared" si="219"/>
        <v>40</v>
      </c>
      <c r="C402" s="1386" t="str">
        <f t="shared" si="219"/>
        <v>У_Т</v>
      </c>
      <c r="D402" s="1561" t="str">
        <f t="shared" si="217"/>
        <v>40У_Т</v>
      </c>
      <c r="E402" s="1602" t="s">
        <v>449</v>
      </c>
      <c r="F402" s="1563" t="s">
        <v>514</v>
      </c>
      <c r="G402" s="1564" t="str">
        <f t="shared" si="220"/>
        <v>Выполнение технологических работ по объектам 00UYB,00USV,01UUB,02UUB,03UBZ,01USZ,03USZ,01UBZ,02UBZ</v>
      </c>
      <c r="H402" s="1565" t="s">
        <v>759</v>
      </c>
      <c r="I402" s="1352"/>
      <c r="J402" s="1702">
        <f t="shared" si="221"/>
        <v>44174</v>
      </c>
      <c r="K402" s="1702">
        <f t="shared" si="221"/>
        <v>44202</v>
      </c>
      <c r="L402" s="1702">
        <f t="shared" si="221"/>
        <v>44251</v>
      </c>
      <c r="M402" s="1702">
        <f t="shared" si="221"/>
        <v>44316</v>
      </c>
      <c r="N402" s="1702">
        <f t="shared" si="221"/>
        <v>44344</v>
      </c>
      <c r="O402" s="1702">
        <f t="shared" si="221"/>
        <v>44344</v>
      </c>
      <c r="P402" s="1702">
        <f t="shared" si="221"/>
        <v>44428</v>
      </c>
      <c r="Q402" s="1702">
        <f t="shared" si="221"/>
        <v>44460</v>
      </c>
      <c r="R402" s="1702">
        <f t="shared" si="221"/>
        <v>44460</v>
      </c>
      <c r="S402" s="1702">
        <f t="shared" si="221"/>
        <v>44459</v>
      </c>
      <c r="T402" s="1702">
        <f t="shared" si="222"/>
        <v>44459</v>
      </c>
      <c r="U402" s="1702">
        <f t="shared" si="222"/>
        <v>44480</v>
      </c>
      <c r="V402" s="1702">
        <f t="shared" si="222"/>
        <v>44487</v>
      </c>
      <c r="W402" s="1702">
        <f t="shared" si="222"/>
        <v>44490</v>
      </c>
      <c r="X402" s="1702">
        <f t="shared" si="222"/>
        <v>44495</v>
      </c>
      <c r="Y402" s="1702">
        <f t="shared" si="222"/>
        <v>44520</v>
      </c>
      <c r="Z402" s="1702">
        <f t="shared" si="222"/>
        <v>44540</v>
      </c>
      <c r="AA402" s="1702">
        <f t="shared" si="222"/>
        <v>44568</v>
      </c>
      <c r="AB402" s="1702">
        <f t="shared" si="222"/>
        <v>44573</v>
      </c>
      <c r="AC402" s="1702">
        <f t="shared" si="222"/>
        <v>44587</v>
      </c>
      <c r="AD402" s="1702">
        <f t="shared" si="223"/>
        <v>44608</v>
      </c>
      <c r="AE402" s="1702">
        <f t="shared" si="223"/>
        <v>44615</v>
      </c>
      <c r="AF402" s="1702">
        <f t="shared" si="223"/>
        <v>44620</v>
      </c>
      <c r="AG402" s="1702">
        <f t="shared" si="223"/>
        <v>44623</v>
      </c>
      <c r="AH402" s="1702">
        <f t="shared" si="223"/>
        <v>44648</v>
      </c>
      <c r="AI402" s="1702">
        <f t="shared" si="223"/>
        <v>44668</v>
      </c>
      <c r="AJ402" s="1702">
        <f t="shared" si="223"/>
        <v>44668</v>
      </c>
      <c r="AK402" s="1702">
        <f t="shared" si="223"/>
        <v>44678</v>
      </c>
      <c r="AL402" s="1702">
        <f t="shared" si="223"/>
        <v>44694</v>
      </c>
      <c r="AM402" s="1702">
        <f t="shared" si="223"/>
        <v>44698</v>
      </c>
      <c r="AN402" s="1702">
        <f t="shared" si="223"/>
        <v>44728</v>
      </c>
      <c r="AO402" s="1497">
        <f t="shared" si="224"/>
        <v>44594</v>
      </c>
      <c r="AP402" s="1444">
        <v>39265</v>
      </c>
      <c r="AQ402" s="1443">
        <v>44903</v>
      </c>
      <c r="AR402" s="1424"/>
      <c r="AS402" s="1424"/>
      <c r="AZ402" s="1739"/>
    </row>
    <row r="403" spans="1:52" s="1382" customFormat="1" ht="51.95" customHeight="1" thickBot="1">
      <c r="A403" s="1781"/>
      <c r="B403" s="1385">
        <f t="shared" si="219"/>
        <v>40</v>
      </c>
      <c r="C403" s="1386" t="str">
        <f t="shared" si="219"/>
        <v>У_Т</v>
      </c>
      <c r="D403" s="1561" t="str">
        <f t="shared" si="217"/>
        <v>40У_Т</v>
      </c>
      <c r="E403" s="1602" t="s">
        <v>451</v>
      </c>
      <c r="F403" s="1563" t="s">
        <v>514</v>
      </c>
      <c r="G403" s="1564" t="str">
        <f t="shared" si="220"/>
        <v>Выполнение технологических работ по объектам 00UYB,00USV,01UUB,02UUB,03UBZ,01USZ,03USZ,01UBZ,02UBZ</v>
      </c>
      <c r="H403" s="1565" t="s">
        <v>760</v>
      </c>
      <c r="I403" s="1352"/>
      <c r="J403" s="1702">
        <f t="shared" si="221"/>
        <v>44174</v>
      </c>
      <c r="K403" s="1702">
        <f t="shared" si="221"/>
        <v>44202</v>
      </c>
      <c r="L403" s="1702">
        <f t="shared" si="221"/>
        <v>44251</v>
      </c>
      <c r="M403" s="1702">
        <f t="shared" si="221"/>
        <v>44316</v>
      </c>
      <c r="N403" s="1702">
        <f t="shared" si="221"/>
        <v>44344</v>
      </c>
      <c r="O403" s="1702">
        <f t="shared" si="221"/>
        <v>44344</v>
      </c>
      <c r="P403" s="1702">
        <f t="shared" si="221"/>
        <v>44428</v>
      </c>
      <c r="Q403" s="1702">
        <f t="shared" si="221"/>
        <v>44460</v>
      </c>
      <c r="R403" s="1702">
        <f t="shared" si="221"/>
        <v>44460</v>
      </c>
      <c r="S403" s="1702">
        <f t="shared" si="221"/>
        <v>44459</v>
      </c>
      <c r="T403" s="1702">
        <f t="shared" si="222"/>
        <v>44459</v>
      </c>
      <c r="U403" s="1702">
        <f t="shared" si="222"/>
        <v>44480</v>
      </c>
      <c r="V403" s="1702">
        <f t="shared" si="222"/>
        <v>44487</v>
      </c>
      <c r="W403" s="1702">
        <f t="shared" si="222"/>
        <v>44490</v>
      </c>
      <c r="X403" s="1702">
        <f t="shared" si="222"/>
        <v>44495</v>
      </c>
      <c r="Y403" s="1702">
        <f t="shared" si="222"/>
        <v>44520</v>
      </c>
      <c r="Z403" s="1702">
        <f t="shared" si="222"/>
        <v>44540</v>
      </c>
      <c r="AA403" s="1702">
        <f t="shared" si="222"/>
        <v>44568</v>
      </c>
      <c r="AB403" s="1702">
        <f t="shared" si="222"/>
        <v>44573</v>
      </c>
      <c r="AC403" s="1702">
        <f t="shared" si="222"/>
        <v>44587</v>
      </c>
      <c r="AD403" s="1702">
        <f t="shared" si="223"/>
        <v>44608</v>
      </c>
      <c r="AE403" s="1702">
        <f t="shared" si="223"/>
        <v>44615</v>
      </c>
      <c r="AF403" s="1702">
        <f t="shared" si="223"/>
        <v>44620</v>
      </c>
      <c r="AG403" s="1702">
        <f t="shared" si="223"/>
        <v>44623</v>
      </c>
      <c r="AH403" s="1702">
        <f t="shared" si="223"/>
        <v>44648</v>
      </c>
      <c r="AI403" s="1702">
        <f t="shared" si="223"/>
        <v>44668</v>
      </c>
      <c r="AJ403" s="1702">
        <f t="shared" si="223"/>
        <v>44668</v>
      </c>
      <c r="AK403" s="1702">
        <f t="shared" si="223"/>
        <v>44678</v>
      </c>
      <c r="AL403" s="1702">
        <f t="shared" si="223"/>
        <v>44694</v>
      </c>
      <c r="AM403" s="1702">
        <f t="shared" si="223"/>
        <v>44698</v>
      </c>
      <c r="AN403" s="1702">
        <f t="shared" si="223"/>
        <v>44728</v>
      </c>
      <c r="AO403" s="1497">
        <f t="shared" si="224"/>
        <v>44594</v>
      </c>
      <c r="AP403" s="1444">
        <v>39298</v>
      </c>
      <c r="AQ403" s="1443">
        <v>44674</v>
      </c>
      <c r="AR403" s="1424"/>
      <c r="AS403" s="1424"/>
      <c r="AZ403" s="1739"/>
    </row>
    <row r="404" spans="1:52" s="1382" customFormat="1" ht="51.95" customHeight="1" thickBot="1">
      <c r="A404" s="1781"/>
      <c r="B404" s="1385">
        <f t="shared" si="219"/>
        <v>40</v>
      </c>
      <c r="C404" s="1386" t="str">
        <f t="shared" si="219"/>
        <v>У_Т</v>
      </c>
      <c r="D404" s="1561" t="str">
        <f t="shared" si="217"/>
        <v>40У_Т</v>
      </c>
      <c r="E404" s="1602" t="s">
        <v>422</v>
      </c>
      <c r="F404" s="1563" t="s">
        <v>514</v>
      </c>
      <c r="G404" s="1564" t="str">
        <f t="shared" si="220"/>
        <v>Выполнение технологических работ по объектам 00UYB,00USV,01UUB,02UUB,03UBZ,01USZ,03USZ,01UBZ,02UBZ</v>
      </c>
      <c r="H404" s="1565" t="s">
        <v>761</v>
      </c>
      <c r="I404" s="1352"/>
      <c r="J404" s="1702">
        <f t="shared" si="221"/>
        <v>44174</v>
      </c>
      <c r="K404" s="1702">
        <f t="shared" si="221"/>
        <v>44202</v>
      </c>
      <c r="L404" s="1702">
        <f t="shared" si="221"/>
        <v>44251</v>
      </c>
      <c r="M404" s="1702">
        <f t="shared" si="221"/>
        <v>44316</v>
      </c>
      <c r="N404" s="1702">
        <f t="shared" si="221"/>
        <v>44344</v>
      </c>
      <c r="O404" s="1702">
        <f t="shared" si="221"/>
        <v>44344</v>
      </c>
      <c r="P404" s="1702">
        <f t="shared" si="221"/>
        <v>44428</v>
      </c>
      <c r="Q404" s="1702">
        <f t="shared" si="221"/>
        <v>44460</v>
      </c>
      <c r="R404" s="1702">
        <f t="shared" si="221"/>
        <v>44460</v>
      </c>
      <c r="S404" s="1702">
        <f t="shared" si="221"/>
        <v>44459</v>
      </c>
      <c r="T404" s="1702">
        <f t="shared" si="222"/>
        <v>44459</v>
      </c>
      <c r="U404" s="1702">
        <f t="shared" si="222"/>
        <v>44480</v>
      </c>
      <c r="V404" s="1702">
        <f t="shared" si="222"/>
        <v>44487</v>
      </c>
      <c r="W404" s="1702">
        <f t="shared" si="222"/>
        <v>44490</v>
      </c>
      <c r="X404" s="1702">
        <f t="shared" si="222"/>
        <v>44495</v>
      </c>
      <c r="Y404" s="1702">
        <f t="shared" si="222"/>
        <v>44520</v>
      </c>
      <c r="Z404" s="1702">
        <f t="shared" si="222"/>
        <v>44540</v>
      </c>
      <c r="AA404" s="1702">
        <f t="shared" si="222"/>
        <v>44568</v>
      </c>
      <c r="AB404" s="1702">
        <f t="shared" si="222"/>
        <v>44573</v>
      </c>
      <c r="AC404" s="1702">
        <f t="shared" si="222"/>
        <v>44587</v>
      </c>
      <c r="AD404" s="1702">
        <f t="shared" si="223"/>
        <v>44608</v>
      </c>
      <c r="AE404" s="1702">
        <f t="shared" si="223"/>
        <v>44615</v>
      </c>
      <c r="AF404" s="1702">
        <f t="shared" si="223"/>
        <v>44620</v>
      </c>
      <c r="AG404" s="1702">
        <f t="shared" si="223"/>
        <v>44623</v>
      </c>
      <c r="AH404" s="1702">
        <f t="shared" si="223"/>
        <v>44648</v>
      </c>
      <c r="AI404" s="1702">
        <f t="shared" si="223"/>
        <v>44668</v>
      </c>
      <c r="AJ404" s="1702">
        <f t="shared" si="223"/>
        <v>44668</v>
      </c>
      <c r="AK404" s="1702">
        <f t="shared" si="223"/>
        <v>44678</v>
      </c>
      <c r="AL404" s="1702">
        <f t="shared" si="223"/>
        <v>44694</v>
      </c>
      <c r="AM404" s="1702">
        <f t="shared" si="223"/>
        <v>44698</v>
      </c>
      <c r="AN404" s="1702">
        <f t="shared" si="223"/>
        <v>44728</v>
      </c>
      <c r="AO404" s="1497">
        <f t="shared" si="224"/>
        <v>44594</v>
      </c>
      <c r="AP404" s="1444">
        <v>38968</v>
      </c>
      <c r="AQ404" s="1443">
        <v>45128</v>
      </c>
      <c r="AR404" s="1424"/>
      <c r="AS404" s="1424"/>
      <c r="AZ404" s="1739"/>
    </row>
    <row r="405" spans="1:52" s="1382" customFormat="1" ht="51.95" customHeight="1" thickBot="1">
      <c r="A405" s="1781"/>
      <c r="B405" s="1498">
        <f t="shared" si="219"/>
        <v>40</v>
      </c>
      <c r="C405" s="1499" t="str">
        <f t="shared" si="219"/>
        <v>У_Т</v>
      </c>
      <c r="D405" s="1566" t="str">
        <f t="shared" si="217"/>
        <v>40У_Т</v>
      </c>
      <c r="E405" s="1603" t="s">
        <v>424</v>
      </c>
      <c r="F405" s="1568" t="s">
        <v>514</v>
      </c>
      <c r="G405" s="1569" t="str">
        <f t="shared" si="220"/>
        <v>Выполнение технологических работ по объектам 00UYB,00USV,01UUB,02UUB,03UBZ,01USZ,03USZ,01UBZ,02UBZ</v>
      </c>
      <c r="H405" s="1570" t="s">
        <v>761</v>
      </c>
      <c r="I405" s="1345"/>
      <c r="J405" s="1702">
        <f t="shared" si="221"/>
        <v>44174</v>
      </c>
      <c r="K405" s="1702">
        <f t="shared" si="221"/>
        <v>44202</v>
      </c>
      <c r="L405" s="1702">
        <f t="shared" si="221"/>
        <v>44251</v>
      </c>
      <c r="M405" s="1702">
        <f t="shared" si="221"/>
        <v>44316</v>
      </c>
      <c r="N405" s="1702">
        <f t="shared" si="221"/>
        <v>44344</v>
      </c>
      <c r="O405" s="1702">
        <f t="shared" si="221"/>
        <v>44344</v>
      </c>
      <c r="P405" s="1702">
        <f t="shared" si="221"/>
        <v>44428</v>
      </c>
      <c r="Q405" s="1702">
        <f t="shared" si="221"/>
        <v>44460</v>
      </c>
      <c r="R405" s="1702">
        <f t="shared" si="221"/>
        <v>44460</v>
      </c>
      <c r="S405" s="1702">
        <f t="shared" si="221"/>
        <v>44459</v>
      </c>
      <c r="T405" s="1702">
        <f t="shared" si="222"/>
        <v>44459</v>
      </c>
      <c r="U405" s="1702">
        <f t="shared" si="222"/>
        <v>44480</v>
      </c>
      <c r="V405" s="1702">
        <f t="shared" si="222"/>
        <v>44487</v>
      </c>
      <c r="W405" s="1702">
        <f t="shared" si="222"/>
        <v>44490</v>
      </c>
      <c r="X405" s="1702">
        <f t="shared" si="222"/>
        <v>44495</v>
      </c>
      <c r="Y405" s="1702">
        <f t="shared" si="222"/>
        <v>44520</v>
      </c>
      <c r="Z405" s="1702">
        <f t="shared" si="222"/>
        <v>44540</v>
      </c>
      <c r="AA405" s="1702">
        <f t="shared" si="222"/>
        <v>44568</v>
      </c>
      <c r="AB405" s="1702">
        <f t="shared" si="222"/>
        <v>44573</v>
      </c>
      <c r="AC405" s="1702">
        <f t="shared" si="222"/>
        <v>44587</v>
      </c>
      <c r="AD405" s="1702">
        <f t="shared" si="223"/>
        <v>44608</v>
      </c>
      <c r="AE405" s="1702">
        <f t="shared" si="223"/>
        <v>44615</v>
      </c>
      <c r="AF405" s="1702">
        <f t="shared" si="223"/>
        <v>44620</v>
      </c>
      <c r="AG405" s="1702">
        <f t="shared" si="223"/>
        <v>44623</v>
      </c>
      <c r="AH405" s="1702">
        <f t="shared" si="223"/>
        <v>44648</v>
      </c>
      <c r="AI405" s="1702">
        <f t="shared" si="223"/>
        <v>44668</v>
      </c>
      <c r="AJ405" s="1702">
        <f t="shared" si="223"/>
        <v>44668</v>
      </c>
      <c r="AK405" s="1702">
        <f t="shared" si="223"/>
        <v>44678</v>
      </c>
      <c r="AL405" s="1702">
        <f t="shared" si="223"/>
        <v>44694</v>
      </c>
      <c r="AM405" s="1702">
        <f t="shared" si="223"/>
        <v>44698</v>
      </c>
      <c r="AN405" s="1702">
        <f t="shared" si="223"/>
        <v>44728</v>
      </c>
      <c r="AO405" s="1497">
        <f t="shared" si="224"/>
        <v>44594</v>
      </c>
      <c r="AP405" s="1445">
        <v>36204</v>
      </c>
      <c r="AQ405" s="1447">
        <v>45128</v>
      </c>
      <c r="AR405" s="1424">
        <f>VLOOKUP(AP405,Schedule!$B$2:$F$14923,5,0)</f>
        <v>44506</v>
      </c>
      <c r="AS405" s="1424">
        <f t="shared" ref="AS405:AS410" si="225">AR405+365</f>
        <v>44871</v>
      </c>
      <c r="AZ405" s="1739"/>
    </row>
    <row r="406" spans="1:52" s="1382" customFormat="1" ht="47.25" thickBot="1">
      <c r="A406" s="1781">
        <f>A397+1</f>
        <v>29</v>
      </c>
      <c r="B406" s="1373">
        <f>B397+1</f>
        <v>41</v>
      </c>
      <c r="C406" s="1374" t="s">
        <v>727</v>
      </c>
      <c r="D406" s="1556" t="str">
        <f t="shared" si="217"/>
        <v>41У_Т</v>
      </c>
      <c r="E406" s="1601" t="s">
        <v>396</v>
      </c>
      <c r="F406" s="1558" t="s">
        <v>514</v>
      </c>
      <c r="G406" s="1559" t="str">
        <f>CONCATENATE("Выполнение технологических работ по объектам ", , E406,",", E407,",", E408, ",",E409,",",E410,",",E411,)</f>
        <v>Выполнение технологических работ по объектам 00UKS,00UKU,00UJY,06UEH,07UEH,07USZ</v>
      </c>
      <c r="H406" s="1560" t="s">
        <v>762</v>
      </c>
      <c r="I406" s="1339" t="s">
        <v>118</v>
      </c>
      <c r="J406" s="1369">
        <f>IFERROR(VLOOKUP(D406,'ИСХОДНИК-даты-2х'!$D$10:$AI$105,2,0),"-")</f>
        <v>44550</v>
      </c>
      <c r="K406" s="1369">
        <f>IFERROR(VLOOKUP(D406,'ИСХОДНИК-даты-2х'!$D$10:$AI$105,3,0),"-")</f>
        <v>44578</v>
      </c>
      <c r="L406" s="1369">
        <f>IFERROR(VLOOKUP(D406,'ИСХОДНИК-даты-2х'!$D$10:$AI$105,4,0),"-")</f>
        <v>44627</v>
      </c>
      <c r="M406" s="1369">
        <f>IFERROR(VLOOKUP(D406,'ИСХОДНИК-даты-2х'!$D$10:$AI$105,5,0),"-")</f>
        <v>44630</v>
      </c>
      <c r="N406" s="1369">
        <f>IFERROR(VLOOKUP(D406,'ИСХОДНИК-даты-2х'!$D$10:$AI$105,6,0),"-")</f>
        <v>44658</v>
      </c>
      <c r="O406" s="1369">
        <f>IFERROR(VLOOKUP(D406,'ИСХОДНИК-даты-2х'!$D$10:$AI$105,7,0),"-")</f>
        <v>44658</v>
      </c>
      <c r="P406" s="1369">
        <f>IFERROR(VLOOKUP(D406,'ИСХОДНИК-даты-2х'!$D$10:$AI$105,8,0),"-")</f>
        <v>44742</v>
      </c>
      <c r="Q406" s="1369">
        <f>IFERROR(VLOOKUP(D406,'ИСХОДНИК-даты-2х'!$D$10:$AI$105,9,0),"-")</f>
        <v>44774</v>
      </c>
      <c r="R406" s="1369">
        <f>IFERROR(VLOOKUP(D406,'ИСХОДНИК-даты-2х'!$D$10:$AI$105,10,0),"-")</f>
        <v>44774</v>
      </c>
      <c r="S406" s="1369">
        <f>IFERROR(VLOOKUP(D406,'ИСХОДНИК-даты-2х'!$D$10:$AI$105,11,0),"-")</f>
        <v>44771</v>
      </c>
      <c r="T406" s="1369">
        <f>IFERROR(VLOOKUP(D406,'ИСХОДНИК-даты-2х'!$D$10:$AI$105,12,0),"-")</f>
        <v>44771</v>
      </c>
      <c r="U406" s="1369">
        <f>IFERROR(VLOOKUP(D406,'ИСХОДНИК-даты-2х'!$D$10:$AI$105,13,0),"-")</f>
        <v>44792</v>
      </c>
      <c r="V406" s="1369">
        <f>IFERROR(VLOOKUP(D406,'ИСХОДНИК-даты-2х'!$D$10:$AI$105,14,0),"-")</f>
        <v>44799</v>
      </c>
      <c r="W406" s="1369">
        <f>IFERROR(VLOOKUP(D406,'ИСХОДНИК-даты-2х'!$D$10:$AI$105,15,0),"-")</f>
        <v>44804</v>
      </c>
      <c r="X406" s="1369">
        <f>IFERROR(VLOOKUP(D406,'ИСХОДНИК-даты-2х'!$D$10:$AI$105,16,0),"-")</f>
        <v>44809</v>
      </c>
      <c r="Y406" s="1369">
        <f>IFERROR(VLOOKUP(D406,'ИСХОДНИК-даты-2х'!$D$10:$AI$105,17,0),"-")</f>
        <v>44834</v>
      </c>
      <c r="Z406" s="1369">
        <f>IFERROR(VLOOKUP(D406,'ИСХОДНИК-даты-2х'!$D$10:$AI$105,18,0),"-")</f>
        <v>44854</v>
      </c>
      <c r="AA406" s="1369">
        <f>IFERROR(VLOOKUP(D406,'ИСХОДНИК-даты-2х'!$D$10:$AI$105,19,0),"-")</f>
        <v>44882</v>
      </c>
      <c r="AB406" s="1369">
        <f>IFERROR(VLOOKUP(D406,'ИСХОДНИК-даты-2х'!$D$10:$AI$105,20,0),"-")</f>
        <v>44887</v>
      </c>
      <c r="AC406" s="1369">
        <f>IFERROR(VLOOKUP(D406,'ИСХОДНИК-даты-2х'!$D$10:$AI$105,21,0),"-")</f>
        <v>44901</v>
      </c>
      <c r="AD406" s="1369">
        <f>IFERROR(VLOOKUP(D406,'ИСХОДНИК-даты-2х'!$D$10:$AI$105,22,0),"-")</f>
        <v>44922</v>
      </c>
      <c r="AE406" s="1369">
        <f>IFERROR(VLOOKUP(D406,'ИСХОДНИК-даты-2х'!$D$10:$AI$105,23,0),"-")</f>
        <v>44929</v>
      </c>
      <c r="AF406" s="1369">
        <f>IFERROR(VLOOKUP(D406,'ИСХОДНИК-даты-2х'!$D$10:$AI$105,24,0),"-")</f>
        <v>44932</v>
      </c>
      <c r="AG406" s="1369">
        <f>IFERROR(VLOOKUP(D406,'ИСХОДНИК-даты-2х'!$D$10:$AI$105,25,0),"-")</f>
        <v>44937</v>
      </c>
      <c r="AH406" s="1340">
        <f>IFERROR(VLOOKUP(D406,'ИСХОДНИК-даты-2х'!$D$10:$AI$105,26,0),"-")</f>
        <v>44962</v>
      </c>
      <c r="AI406" s="1340">
        <f>IFERROR(VLOOKUP(D406,'ИСХОДНИК-даты-2х'!$D$10:$AI$105,27,0),"-")</f>
        <v>44982</v>
      </c>
      <c r="AJ406" s="1340">
        <f>IFERROR(VLOOKUP(D406,'ИСХОДНИК-даты-2х'!$D$10:$AI$105,28,0),"-")</f>
        <v>44982</v>
      </c>
      <c r="AK406" s="1370">
        <f>IFERROR(VLOOKUP(D406,'ИСХОДНИК-даты-2х'!$D$10:$AI$105,29,0),"-")</f>
        <v>44992</v>
      </c>
      <c r="AL406" s="1370">
        <f>IFERROR(VLOOKUP(D406,'ИСХОДНИК-даты-2х'!$D$10:$AI$105,30,0),"-")</f>
        <v>45008</v>
      </c>
      <c r="AM406" s="1371">
        <f>IFERROR(VLOOKUP(D406,'ИСХОДНИК-даты-2х'!$D$10:$AI$105,31,0),"-")</f>
        <v>45012</v>
      </c>
      <c r="AN406" s="1372">
        <v>45024</v>
      </c>
      <c r="AO406" s="1387">
        <v>44970</v>
      </c>
      <c r="AP406" s="1380">
        <v>37283</v>
      </c>
      <c r="AQ406" s="1381">
        <v>45208</v>
      </c>
      <c r="AR406" s="1424">
        <f>VLOOKUP(AP406,Schedule!$B$2:$F$14923,5,0)</f>
        <v>44824</v>
      </c>
      <c r="AS406" s="1424">
        <f t="shared" si="225"/>
        <v>45189</v>
      </c>
      <c r="AT406" s="1425">
        <f>MIN(AS406:AS411)</f>
        <v>45024</v>
      </c>
      <c r="AU406" s="1426">
        <f>AM406+30</f>
        <v>45042</v>
      </c>
      <c r="AV406" s="1732">
        <f>AT406-AM406</f>
        <v>12</v>
      </c>
      <c r="AW406" s="1383" t="s">
        <v>119</v>
      </c>
      <c r="AX406" s="1383">
        <v>45024</v>
      </c>
      <c r="AY406" s="1384" t="s">
        <v>120</v>
      </c>
      <c r="AZ406" s="1739">
        <f>AN406-AM406</f>
        <v>12</v>
      </c>
    </row>
    <row r="407" spans="1:52" s="1382" customFormat="1" ht="51.95" customHeight="1" thickBot="1">
      <c r="A407" s="1781"/>
      <c r="B407" s="1385">
        <f t="shared" ref="B407:C411" si="226">B$406</f>
        <v>41</v>
      </c>
      <c r="C407" s="1386" t="str">
        <f t="shared" si="226"/>
        <v>У_Т</v>
      </c>
      <c r="D407" s="1561" t="str">
        <f t="shared" si="217"/>
        <v>41У_Т</v>
      </c>
      <c r="E407" s="1602" t="s">
        <v>400</v>
      </c>
      <c r="F407" s="1563" t="s">
        <v>514</v>
      </c>
      <c r="G407" s="1564" t="str">
        <f>$G$406</f>
        <v>Выполнение технологических работ по объектам 00UKS,00UKU,00UJY,06UEH,07UEH,07USZ</v>
      </c>
      <c r="H407" s="1565" t="s">
        <v>763</v>
      </c>
      <c r="I407" s="1352"/>
      <c r="J407" s="1702">
        <f t="shared" ref="J407:S411" si="227">J$406</f>
        <v>44550</v>
      </c>
      <c r="K407" s="1702">
        <f t="shared" si="227"/>
        <v>44578</v>
      </c>
      <c r="L407" s="1702">
        <f t="shared" si="227"/>
        <v>44627</v>
      </c>
      <c r="M407" s="1702">
        <f t="shared" si="227"/>
        <v>44630</v>
      </c>
      <c r="N407" s="1702">
        <f t="shared" si="227"/>
        <v>44658</v>
      </c>
      <c r="O407" s="1702">
        <f t="shared" si="227"/>
        <v>44658</v>
      </c>
      <c r="P407" s="1702">
        <f t="shared" si="227"/>
        <v>44742</v>
      </c>
      <c r="Q407" s="1702">
        <f t="shared" si="227"/>
        <v>44774</v>
      </c>
      <c r="R407" s="1702">
        <f t="shared" si="227"/>
        <v>44774</v>
      </c>
      <c r="S407" s="1702">
        <f t="shared" si="227"/>
        <v>44771</v>
      </c>
      <c r="T407" s="1702">
        <f t="shared" ref="T407:AC411" si="228">T$406</f>
        <v>44771</v>
      </c>
      <c r="U407" s="1702">
        <f t="shared" si="228"/>
        <v>44792</v>
      </c>
      <c r="V407" s="1702">
        <f t="shared" si="228"/>
        <v>44799</v>
      </c>
      <c r="W407" s="1702">
        <f t="shared" si="228"/>
        <v>44804</v>
      </c>
      <c r="X407" s="1702">
        <f t="shared" si="228"/>
        <v>44809</v>
      </c>
      <c r="Y407" s="1702">
        <f t="shared" si="228"/>
        <v>44834</v>
      </c>
      <c r="Z407" s="1702">
        <f t="shared" si="228"/>
        <v>44854</v>
      </c>
      <c r="AA407" s="1702">
        <f t="shared" si="228"/>
        <v>44882</v>
      </c>
      <c r="AB407" s="1702">
        <f t="shared" si="228"/>
        <v>44887</v>
      </c>
      <c r="AC407" s="1702">
        <f t="shared" si="228"/>
        <v>44901</v>
      </c>
      <c r="AD407" s="1702">
        <f t="shared" ref="AD407:AN411" si="229">AD$406</f>
        <v>44922</v>
      </c>
      <c r="AE407" s="1702">
        <f t="shared" si="229"/>
        <v>44929</v>
      </c>
      <c r="AF407" s="1702">
        <f t="shared" si="229"/>
        <v>44932</v>
      </c>
      <c r="AG407" s="1702">
        <f t="shared" si="229"/>
        <v>44937</v>
      </c>
      <c r="AH407" s="1702">
        <f t="shared" si="229"/>
        <v>44962</v>
      </c>
      <c r="AI407" s="1702">
        <f t="shared" si="229"/>
        <v>44982</v>
      </c>
      <c r="AJ407" s="1702">
        <f t="shared" si="229"/>
        <v>44982</v>
      </c>
      <c r="AK407" s="1702">
        <f t="shared" si="229"/>
        <v>44992</v>
      </c>
      <c r="AL407" s="1702">
        <f t="shared" si="229"/>
        <v>45008</v>
      </c>
      <c r="AM407" s="1702">
        <f t="shared" si="229"/>
        <v>45012</v>
      </c>
      <c r="AN407" s="1702">
        <f t="shared" si="229"/>
        <v>45024</v>
      </c>
      <c r="AO407" s="1497">
        <f>$AO$406</f>
        <v>44970</v>
      </c>
      <c r="AP407" s="1444">
        <v>37483</v>
      </c>
      <c r="AQ407" s="1443">
        <v>45053</v>
      </c>
      <c r="AR407" s="1424">
        <f>VLOOKUP(AP407,Schedule!$B$2:$F$14923,5,0)</f>
        <v>44659</v>
      </c>
      <c r="AS407" s="1424">
        <f t="shared" si="225"/>
        <v>45024</v>
      </c>
      <c r="AZ407" s="1739"/>
    </row>
    <row r="408" spans="1:52" s="1382" customFormat="1" ht="51.95" customHeight="1" thickBot="1">
      <c r="A408" s="1781"/>
      <c r="B408" s="1385">
        <f t="shared" si="226"/>
        <v>41</v>
      </c>
      <c r="C408" s="1386" t="str">
        <f t="shared" si="226"/>
        <v>У_Т</v>
      </c>
      <c r="D408" s="1561" t="str">
        <f t="shared" si="217"/>
        <v>41У_Т</v>
      </c>
      <c r="E408" s="1602" t="s">
        <v>232</v>
      </c>
      <c r="F408" s="1563" t="s">
        <v>514</v>
      </c>
      <c r="G408" s="1564" t="str">
        <f>$G$406</f>
        <v>Выполнение технологических работ по объектам 00UKS,00UKU,00UJY,06UEH,07UEH,07USZ</v>
      </c>
      <c r="H408" s="1565" t="s">
        <v>764</v>
      </c>
      <c r="I408" s="1352"/>
      <c r="J408" s="1702">
        <f t="shared" si="227"/>
        <v>44550</v>
      </c>
      <c r="K408" s="1702">
        <f t="shared" si="227"/>
        <v>44578</v>
      </c>
      <c r="L408" s="1702">
        <f t="shared" si="227"/>
        <v>44627</v>
      </c>
      <c r="M408" s="1702">
        <f t="shared" si="227"/>
        <v>44630</v>
      </c>
      <c r="N408" s="1702">
        <f t="shared" si="227"/>
        <v>44658</v>
      </c>
      <c r="O408" s="1702">
        <f t="shared" si="227"/>
        <v>44658</v>
      </c>
      <c r="P408" s="1702">
        <f t="shared" si="227"/>
        <v>44742</v>
      </c>
      <c r="Q408" s="1702">
        <f t="shared" si="227"/>
        <v>44774</v>
      </c>
      <c r="R408" s="1702">
        <f t="shared" si="227"/>
        <v>44774</v>
      </c>
      <c r="S408" s="1702">
        <f t="shared" si="227"/>
        <v>44771</v>
      </c>
      <c r="T408" s="1702">
        <f t="shared" si="228"/>
        <v>44771</v>
      </c>
      <c r="U408" s="1702">
        <f t="shared" si="228"/>
        <v>44792</v>
      </c>
      <c r="V408" s="1702">
        <f t="shared" si="228"/>
        <v>44799</v>
      </c>
      <c r="W408" s="1702">
        <f t="shared" si="228"/>
        <v>44804</v>
      </c>
      <c r="X408" s="1702">
        <f t="shared" si="228"/>
        <v>44809</v>
      </c>
      <c r="Y408" s="1702">
        <f t="shared" si="228"/>
        <v>44834</v>
      </c>
      <c r="Z408" s="1702">
        <f t="shared" si="228"/>
        <v>44854</v>
      </c>
      <c r="AA408" s="1702">
        <f t="shared" si="228"/>
        <v>44882</v>
      </c>
      <c r="AB408" s="1702">
        <f t="shared" si="228"/>
        <v>44887</v>
      </c>
      <c r="AC408" s="1702">
        <f t="shared" si="228"/>
        <v>44901</v>
      </c>
      <c r="AD408" s="1702">
        <f t="shared" si="229"/>
        <v>44922</v>
      </c>
      <c r="AE408" s="1702">
        <f t="shared" si="229"/>
        <v>44929</v>
      </c>
      <c r="AF408" s="1702">
        <f t="shared" si="229"/>
        <v>44932</v>
      </c>
      <c r="AG408" s="1702">
        <f t="shared" si="229"/>
        <v>44937</v>
      </c>
      <c r="AH408" s="1702">
        <f t="shared" si="229"/>
        <v>44962</v>
      </c>
      <c r="AI408" s="1702">
        <f t="shared" si="229"/>
        <v>44982</v>
      </c>
      <c r="AJ408" s="1702">
        <f t="shared" si="229"/>
        <v>44982</v>
      </c>
      <c r="AK408" s="1702">
        <f t="shared" si="229"/>
        <v>44992</v>
      </c>
      <c r="AL408" s="1702">
        <f t="shared" si="229"/>
        <v>45008</v>
      </c>
      <c r="AM408" s="1702">
        <f t="shared" si="229"/>
        <v>45012</v>
      </c>
      <c r="AN408" s="1702">
        <f t="shared" si="229"/>
        <v>45024</v>
      </c>
      <c r="AO408" s="1497">
        <f>$AO$406</f>
        <v>44970</v>
      </c>
      <c r="AP408" s="1444">
        <v>37124</v>
      </c>
      <c r="AQ408" s="1443">
        <v>45064</v>
      </c>
      <c r="AR408" s="1424">
        <f>VLOOKUP(AP408,Schedule!$B$2:$F$14923,5,0)</f>
        <v>45074</v>
      </c>
      <c r="AS408" s="1424">
        <f t="shared" si="225"/>
        <v>45439</v>
      </c>
      <c r="AZ408" s="1739"/>
    </row>
    <row r="409" spans="1:52" s="1382" customFormat="1" ht="51.95" customHeight="1" thickBot="1">
      <c r="A409" s="1781"/>
      <c r="B409" s="1385">
        <f t="shared" si="226"/>
        <v>41</v>
      </c>
      <c r="C409" s="1386" t="str">
        <f t="shared" si="226"/>
        <v>У_Т</v>
      </c>
      <c r="D409" s="1561" t="str">
        <f t="shared" si="217"/>
        <v>41У_Т</v>
      </c>
      <c r="E409" s="1602" t="s">
        <v>410</v>
      </c>
      <c r="F409" s="1563" t="s">
        <v>514</v>
      </c>
      <c r="G409" s="1564" t="str">
        <f>$G$406</f>
        <v>Выполнение технологических работ по объектам 00UKS,00UKU,00UJY,06UEH,07UEH,07USZ</v>
      </c>
      <c r="H409" s="1565" t="s">
        <v>765</v>
      </c>
      <c r="I409" s="1352"/>
      <c r="J409" s="1702">
        <f t="shared" si="227"/>
        <v>44550</v>
      </c>
      <c r="K409" s="1702">
        <f t="shared" si="227"/>
        <v>44578</v>
      </c>
      <c r="L409" s="1702">
        <f t="shared" si="227"/>
        <v>44627</v>
      </c>
      <c r="M409" s="1702">
        <f t="shared" si="227"/>
        <v>44630</v>
      </c>
      <c r="N409" s="1702">
        <f t="shared" si="227"/>
        <v>44658</v>
      </c>
      <c r="O409" s="1702">
        <f t="shared" si="227"/>
        <v>44658</v>
      </c>
      <c r="P409" s="1702">
        <f t="shared" si="227"/>
        <v>44742</v>
      </c>
      <c r="Q409" s="1702">
        <f t="shared" si="227"/>
        <v>44774</v>
      </c>
      <c r="R409" s="1702">
        <f t="shared" si="227"/>
        <v>44774</v>
      </c>
      <c r="S409" s="1702">
        <f t="shared" si="227"/>
        <v>44771</v>
      </c>
      <c r="T409" s="1702">
        <f t="shared" si="228"/>
        <v>44771</v>
      </c>
      <c r="U409" s="1702">
        <f t="shared" si="228"/>
        <v>44792</v>
      </c>
      <c r="V409" s="1702">
        <f t="shared" si="228"/>
        <v>44799</v>
      </c>
      <c r="W409" s="1702">
        <f t="shared" si="228"/>
        <v>44804</v>
      </c>
      <c r="X409" s="1702">
        <f t="shared" si="228"/>
        <v>44809</v>
      </c>
      <c r="Y409" s="1702">
        <f t="shared" si="228"/>
        <v>44834</v>
      </c>
      <c r="Z409" s="1702">
        <f t="shared" si="228"/>
        <v>44854</v>
      </c>
      <c r="AA409" s="1702">
        <f t="shared" si="228"/>
        <v>44882</v>
      </c>
      <c r="AB409" s="1702">
        <f t="shared" si="228"/>
        <v>44887</v>
      </c>
      <c r="AC409" s="1702">
        <f t="shared" si="228"/>
        <v>44901</v>
      </c>
      <c r="AD409" s="1702">
        <f t="shared" si="229"/>
        <v>44922</v>
      </c>
      <c r="AE409" s="1702">
        <f t="shared" si="229"/>
        <v>44929</v>
      </c>
      <c r="AF409" s="1702">
        <f t="shared" si="229"/>
        <v>44932</v>
      </c>
      <c r="AG409" s="1702">
        <f t="shared" si="229"/>
        <v>44937</v>
      </c>
      <c r="AH409" s="1702">
        <f t="shared" si="229"/>
        <v>44962</v>
      </c>
      <c r="AI409" s="1702">
        <f t="shared" si="229"/>
        <v>44982</v>
      </c>
      <c r="AJ409" s="1702">
        <f t="shared" si="229"/>
        <v>44982</v>
      </c>
      <c r="AK409" s="1702">
        <f t="shared" si="229"/>
        <v>44992</v>
      </c>
      <c r="AL409" s="1702">
        <f t="shared" si="229"/>
        <v>45008</v>
      </c>
      <c r="AM409" s="1702">
        <f t="shared" si="229"/>
        <v>45012</v>
      </c>
      <c r="AN409" s="1702">
        <f t="shared" si="229"/>
        <v>45024</v>
      </c>
      <c r="AO409" s="1497">
        <f>$AO$406</f>
        <v>44970</v>
      </c>
      <c r="AP409" s="1444">
        <v>36681</v>
      </c>
      <c r="AQ409" s="1443">
        <v>44970</v>
      </c>
      <c r="AR409" s="1424">
        <f>VLOOKUP(AP409,Schedule!$B$2:$F$14923,5,0)</f>
        <v>45044</v>
      </c>
      <c r="AS409" s="1424">
        <f t="shared" si="225"/>
        <v>45409</v>
      </c>
      <c r="AZ409" s="1739"/>
    </row>
    <row r="410" spans="1:52" s="1382" customFormat="1" ht="51.95" customHeight="1" thickBot="1">
      <c r="A410" s="1781"/>
      <c r="B410" s="1385">
        <f t="shared" si="226"/>
        <v>41</v>
      </c>
      <c r="C410" s="1386" t="str">
        <f t="shared" si="226"/>
        <v>У_Т</v>
      </c>
      <c r="D410" s="1561" t="str">
        <f t="shared" si="217"/>
        <v>41У_Т</v>
      </c>
      <c r="E410" s="1602" t="s">
        <v>408</v>
      </c>
      <c r="F410" s="1563" t="s">
        <v>514</v>
      </c>
      <c r="G410" s="1564" t="str">
        <f>$G$406</f>
        <v>Выполнение технологических работ по объектам 00UKS,00UKU,00UJY,06UEH,07UEH,07USZ</v>
      </c>
      <c r="H410" s="1565" t="s">
        <v>766</v>
      </c>
      <c r="I410" s="1352"/>
      <c r="J410" s="1702">
        <f t="shared" si="227"/>
        <v>44550</v>
      </c>
      <c r="K410" s="1702">
        <f t="shared" si="227"/>
        <v>44578</v>
      </c>
      <c r="L410" s="1702">
        <f t="shared" si="227"/>
        <v>44627</v>
      </c>
      <c r="M410" s="1702">
        <f t="shared" si="227"/>
        <v>44630</v>
      </c>
      <c r="N410" s="1702">
        <f t="shared" si="227"/>
        <v>44658</v>
      </c>
      <c r="O410" s="1702">
        <f t="shared" si="227"/>
        <v>44658</v>
      </c>
      <c r="P410" s="1702">
        <f t="shared" si="227"/>
        <v>44742</v>
      </c>
      <c r="Q410" s="1702">
        <f t="shared" si="227"/>
        <v>44774</v>
      </c>
      <c r="R410" s="1702">
        <f t="shared" si="227"/>
        <v>44774</v>
      </c>
      <c r="S410" s="1702">
        <f t="shared" si="227"/>
        <v>44771</v>
      </c>
      <c r="T410" s="1702">
        <f t="shared" si="228"/>
        <v>44771</v>
      </c>
      <c r="U410" s="1702">
        <f t="shared" si="228"/>
        <v>44792</v>
      </c>
      <c r="V410" s="1702">
        <f t="shared" si="228"/>
        <v>44799</v>
      </c>
      <c r="W410" s="1702">
        <f t="shared" si="228"/>
        <v>44804</v>
      </c>
      <c r="X410" s="1702">
        <f t="shared" si="228"/>
        <v>44809</v>
      </c>
      <c r="Y410" s="1702">
        <f t="shared" si="228"/>
        <v>44834</v>
      </c>
      <c r="Z410" s="1702">
        <f t="shared" si="228"/>
        <v>44854</v>
      </c>
      <c r="AA410" s="1702">
        <f t="shared" si="228"/>
        <v>44882</v>
      </c>
      <c r="AB410" s="1702">
        <f t="shared" si="228"/>
        <v>44887</v>
      </c>
      <c r="AC410" s="1702">
        <f t="shared" si="228"/>
        <v>44901</v>
      </c>
      <c r="AD410" s="1702">
        <f t="shared" si="229"/>
        <v>44922</v>
      </c>
      <c r="AE410" s="1702">
        <f t="shared" si="229"/>
        <v>44929</v>
      </c>
      <c r="AF410" s="1702">
        <f t="shared" si="229"/>
        <v>44932</v>
      </c>
      <c r="AG410" s="1702">
        <f t="shared" si="229"/>
        <v>44937</v>
      </c>
      <c r="AH410" s="1702">
        <f t="shared" si="229"/>
        <v>44962</v>
      </c>
      <c r="AI410" s="1702">
        <f t="shared" si="229"/>
        <v>44982</v>
      </c>
      <c r="AJ410" s="1702">
        <f t="shared" si="229"/>
        <v>44982</v>
      </c>
      <c r="AK410" s="1702">
        <f t="shared" si="229"/>
        <v>44992</v>
      </c>
      <c r="AL410" s="1702">
        <f t="shared" si="229"/>
        <v>45008</v>
      </c>
      <c r="AM410" s="1702">
        <f t="shared" si="229"/>
        <v>45012</v>
      </c>
      <c r="AN410" s="1702">
        <f t="shared" si="229"/>
        <v>45024</v>
      </c>
      <c r="AO410" s="1497">
        <f>$AO$406</f>
        <v>44970</v>
      </c>
      <c r="AP410" s="1444">
        <v>36689</v>
      </c>
      <c r="AQ410" s="1443">
        <v>45230</v>
      </c>
      <c r="AR410" s="1424">
        <f>VLOOKUP(AP410,Schedule!$B$2:$F$14923,5,0)</f>
        <v>45304</v>
      </c>
      <c r="AS410" s="1424">
        <f t="shared" si="225"/>
        <v>45669</v>
      </c>
      <c r="AZ410" s="1739"/>
    </row>
    <row r="411" spans="1:52" s="1382" customFormat="1" ht="51.95" customHeight="1" thickBot="1">
      <c r="A411" s="1781"/>
      <c r="B411" s="1498">
        <f t="shared" si="226"/>
        <v>41</v>
      </c>
      <c r="C411" s="1499" t="str">
        <f t="shared" si="226"/>
        <v>У_Т</v>
      </c>
      <c r="D411" s="1566" t="str">
        <f t="shared" si="217"/>
        <v>41У_Т</v>
      </c>
      <c r="E411" s="1603" t="s">
        <v>418</v>
      </c>
      <c r="F411" s="1568" t="s">
        <v>514</v>
      </c>
      <c r="G411" s="1569" t="str">
        <f>$G$406</f>
        <v>Выполнение технологических работ по объектам 00UKS,00UKU,00UJY,06UEH,07UEH,07USZ</v>
      </c>
      <c r="H411" s="1570" t="s">
        <v>767</v>
      </c>
      <c r="I411" s="1345"/>
      <c r="J411" s="1702">
        <f t="shared" si="227"/>
        <v>44550</v>
      </c>
      <c r="K411" s="1702">
        <f t="shared" si="227"/>
        <v>44578</v>
      </c>
      <c r="L411" s="1702">
        <f t="shared" si="227"/>
        <v>44627</v>
      </c>
      <c r="M411" s="1702">
        <f t="shared" si="227"/>
        <v>44630</v>
      </c>
      <c r="N411" s="1702">
        <f t="shared" si="227"/>
        <v>44658</v>
      </c>
      <c r="O411" s="1702">
        <f t="shared" si="227"/>
        <v>44658</v>
      </c>
      <c r="P411" s="1702">
        <f t="shared" si="227"/>
        <v>44742</v>
      </c>
      <c r="Q411" s="1702">
        <f t="shared" si="227"/>
        <v>44774</v>
      </c>
      <c r="R411" s="1702">
        <f t="shared" si="227"/>
        <v>44774</v>
      </c>
      <c r="S411" s="1702">
        <f t="shared" si="227"/>
        <v>44771</v>
      </c>
      <c r="T411" s="1702">
        <f t="shared" si="228"/>
        <v>44771</v>
      </c>
      <c r="U411" s="1702">
        <f t="shared" si="228"/>
        <v>44792</v>
      </c>
      <c r="V411" s="1702">
        <f t="shared" si="228"/>
        <v>44799</v>
      </c>
      <c r="W411" s="1702">
        <f t="shared" si="228"/>
        <v>44804</v>
      </c>
      <c r="X411" s="1702">
        <f t="shared" si="228"/>
        <v>44809</v>
      </c>
      <c r="Y411" s="1702">
        <f t="shared" si="228"/>
        <v>44834</v>
      </c>
      <c r="Z411" s="1702">
        <f t="shared" si="228"/>
        <v>44854</v>
      </c>
      <c r="AA411" s="1702">
        <f t="shared" si="228"/>
        <v>44882</v>
      </c>
      <c r="AB411" s="1702">
        <f t="shared" si="228"/>
        <v>44887</v>
      </c>
      <c r="AC411" s="1702">
        <f t="shared" si="228"/>
        <v>44901</v>
      </c>
      <c r="AD411" s="1702">
        <f t="shared" si="229"/>
        <v>44922</v>
      </c>
      <c r="AE411" s="1702">
        <f t="shared" si="229"/>
        <v>44929</v>
      </c>
      <c r="AF411" s="1702">
        <f t="shared" si="229"/>
        <v>44932</v>
      </c>
      <c r="AG411" s="1702">
        <f t="shared" si="229"/>
        <v>44937</v>
      </c>
      <c r="AH411" s="1702">
        <f t="shared" si="229"/>
        <v>44962</v>
      </c>
      <c r="AI411" s="1702">
        <f t="shared" si="229"/>
        <v>44982</v>
      </c>
      <c r="AJ411" s="1702">
        <f t="shared" si="229"/>
        <v>44982</v>
      </c>
      <c r="AK411" s="1702">
        <f t="shared" si="229"/>
        <v>44992</v>
      </c>
      <c r="AL411" s="1702">
        <f t="shared" si="229"/>
        <v>45008</v>
      </c>
      <c r="AM411" s="1702">
        <f t="shared" si="229"/>
        <v>45012</v>
      </c>
      <c r="AN411" s="1702">
        <f t="shared" si="229"/>
        <v>45024</v>
      </c>
      <c r="AO411" s="1497">
        <f>$AO$406</f>
        <v>44970</v>
      </c>
      <c r="AP411" s="1445" t="s">
        <v>768</v>
      </c>
      <c r="AQ411" s="1526" t="s">
        <v>768</v>
      </c>
      <c r="AR411" s="1424"/>
      <c r="AS411" s="1424"/>
      <c r="AZ411" s="1739"/>
    </row>
    <row r="412" spans="1:52" s="1382" customFormat="1" ht="47.25" thickBot="1">
      <c r="A412" s="1781">
        <f>A406+1</f>
        <v>30</v>
      </c>
      <c r="B412" s="1373">
        <f>B406+1</f>
        <v>42</v>
      </c>
      <c r="C412" s="1374" t="s">
        <v>727</v>
      </c>
      <c r="D412" s="1556" t="str">
        <f t="shared" si="217"/>
        <v>42У_Т</v>
      </c>
      <c r="E412" s="1601" t="s">
        <v>392</v>
      </c>
      <c r="F412" s="1558" t="s">
        <v>514</v>
      </c>
      <c r="G412" s="1559" t="str">
        <f>CONCATENATE("Выполнение технологических работ по объектам ", , E412,",", E413,",", E414, ",",E415,)</f>
        <v>Выполнение технологических работ по объектам 00UFA,00UKT,00UKX,05UBG</v>
      </c>
      <c r="H412" s="1560" t="s">
        <v>769</v>
      </c>
      <c r="I412" s="1339" t="s">
        <v>118</v>
      </c>
      <c r="J412" s="1369">
        <f>IFERROR(VLOOKUP(D412,'ИСХОДНИК-даты-2х'!$D$10:$AI$105,2,0),"-")</f>
        <v>44379</v>
      </c>
      <c r="K412" s="1369">
        <f>IFERROR(VLOOKUP(D412,'ИСХОДНИК-даты-2х'!$D$10:$AI$105,3,0),"-")</f>
        <v>44407</v>
      </c>
      <c r="L412" s="1369">
        <f>IFERROR(VLOOKUP(D412,'ИСХОДНИК-даты-2х'!$D$10:$AI$105,4,0),"-")</f>
        <v>44456</v>
      </c>
      <c r="M412" s="1369">
        <f>IFERROR(VLOOKUP(D412,'ИСХОДНИК-даты-2х'!$D$10:$AI$105,5,0),"-")</f>
        <v>44461</v>
      </c>
      <c r="N412" s="1369">
        <f>IFERROR(VLOOKUP(D412,'ИСХОДНИК-даты-2х'!$D$10:$AI$105,6,0),"-")</f>
        <v>44489</v>
      </c>
      <c r="O412" s="1369">
        <f>IFERROR(VLOOKUP(D412,'ИСХОДНИК-даты-2х'!$D$10:$AI$105,7,0),"-")</f>
        <v>44489</v>
      </c>
      <c r="P412" s="1369">
        <f>IFERROR(VLOOKUP(D412,'ИСХОДНИК-даты-2х'!$D$10:$AI$105,8,0),"-")</f>
        <v>44573</v>
      </c>
      <c r="Q412" s="1369">
        <f>IFERROR(VLOOKUP(D412,'ИСХОДНИК-даты-2х'!$D$10:$AI$105,9,0),"-")</f>
        <v>44603</v>
      </c>
      <c r="R412" s="1369">
        <f>IFERROR(VLOOKUP(D412,'ИСХОДНИК-даты-2х'!$D$10:$AI$105,10,0),"-")</f>
        <v>44603</v>
      </c>
      <c r="S412" s="1369">
        <f>IFERROR(VLOOKUP(D412,'ИСХОДНИК-даты-2х'!$D$10:$AI$105,11,0),"-")</f>
        <v>44602</v>
      </c>
      <c r="T412" s="1369">
        <f>IFERROR(VLOOKUP(D412,'ИСХОДНИК-даты-2х'!$D$10:$AI$105,12,0),"-")</f>
        <v>44602</v>
      </c>
      <c r="U412" s="1369">
        <f>IFERROR(VLOOKUP(D412,'ИСХОДНИК-даты-2х'!$D$10:$AI$105,13,0),"-")</f>
        <v>44623</v>
      </c>
      <c r="V412" s="1369">
        <f>IFERROR(VLOOKUP(D412,'ИСХОДНИК-даты-2х'!$D$10:$AI$105,14,0),"-")</f>
        <v>44630</v>
      </c>
      <c r="W412" s="1369">
        <f>IFERROR(VLOOKUP(D412,'ИСХОДНИК-даты-2х'!$D$10:$AI$105,15,0),"-")</f>
        <v>44635</v>
      </c>
      <c r="X412" s="1369">
        <f>IFERROR(VLOOKUP(D412,'ИСХОДНИК-даты-2х'!$D$10:$AI$105,16,0),"-")</f>
        <v>44638</v>
      </c>
      <c r="Y412" s="1369">
        <f>IFERROR(VLOOKUP(D412,'ИСХОДНИК-даты-2х'!$D$10:$AI$105,17,0),"-")</f>
        <v>44663</v>
      </c>
      <c r="Z412" s="1369">
        <f>IFERROR(VLOOKUP(D412,'ИСХОДНИК-даты-2х'!$D$10:$AI$105,18,0),"-")</f>
        <v>44683</v>
      </c>
      <c r="AA412" s="1369">
        <f>IFERROR(VLOOKUP(D412,'ИСХОДНИК-даты-2х'!$D$10:$AI$105,19,0),"-")</f>
        <v>44711</v>
      </c>
      <c r="AB412" s="1369">
        <f>IFERROR(VLOOKUP(D412,'ИСХОДНИК-даты-2х'!$D$10:$AI$105,20,0),"-")</f>
        <v>44714</v>
      </c>
      <c r="AC412" s="1369">
        <f>IFERROR(VLOOKUP(D412,'ИСХОДНИК-даты-2х'!$D$10:$AI$105,21,0),"-")</f>
        <v>44728</v>
      </c>
      <c r="AD412" s="1369">
        <f>IFERROR(VLOOKUP(D412,'ИСХОДНИК-даты-2х'!$D$10:$AI$105,22,0),"-")</f>
        <v>44749</v>
      </c>
      <c r="AE412" s="1369">
        <f>IFERROR(VLOOKUP(D412,'ИСХОДНИК-даты-2х'!$D$10:$AI$105,23,0),"-")</f>
        <v>44756</v>
      </c>
      <c r="AF412" s="1369">
        <f>IFERROR(VLOOKUP(D412,'ИСХОДНИК-даты-2х'!$D$10:$AI$105,24,0),"-")</f>
        <v>44761</v>
      </c>
      <c r="AG412" s="1369">
        <f>IFERROR(VLOOKUP(D412,'ИСХОДНИК-даты-2х'!$D$10:$AI$105,25,0),"-")</f>
        <v>44764</v>
      </c>
      <c r="AH412" s="1340">
        <f>IFERROR(VLOOKUP(D412,'ИСХОДНИК-даты-2х'!$D$10:$AI$105,26,0),"-")</f>
        <v>44789</v>
      </c>
      <c r="AI412" s="1340">
        <f>IFERROR(VLOOKUP(D412,'ИСХОДНИК-даты-2х'!$D$10:$AI$105,27,0),"-")</f>
        <v>44809</v>
      </c>
      <c r="AJ412" s="1340">
        <f>IFERROR(VLOOKUP(D412,'ИСХОДНИК-даты-2х'!$D$10:$AI$105,28,0),"-")</f>
        <v>44809</v>
      </c>
      <c r="AK412" s="1370">
        <f>IFERROR(VLOOKUP(D412,'ИСХОДНИК-даты-2х'!$D$10:$AI$105,29,0),"-")</f>
        <v>44819</v>
      </c>
      <c r="AL412" s="1370">
        <f>IFERROR(VLOOKUP(D412,'ИСХОДНИК-даты-2х'!$D$10:$AI$105,30,0),"-")</f>
        <v>44835</v>
      </c>
      <c r="AM412" s="1371">
        <f>IFERROR(VLOOKUP(D412,'ИСХОДНИК-даты-2х'!$D$10:$AI$105,31,0),"-")</f>
        <v>44839</v>
      </c>
      <c r="AN412" s="1372">
        <v>45219</v>
      </c>
      <c r="AO412" s="1387">
        <v>44799</v>
      </c>
      <c r="AP412" s="1380">
        <v>38151</v>
      </c>
      <c r="AQ412" s="1381">
        <v>45051</v>
      </c>
      <c r="AR412" s="1424">
        <f>VLOOKUP(AP412,Schedule!$B$2:$F$14923,5,0)</f>
        <v>45051</v>
      </c>
      <c r="AS412" s="1424">
        <f t="shared" ref="AS412:AS443" si="230">AR412+365</f>
        <v>45416</v>
      </c>
      <c r="AT412" s="1425">
        <f>MIN(AS412:AS415)</f>
        <v>45219</v>
      </c>
      <c r="AU412" s="1426">
        <f>AM412+30</f>
        <v>44869</v>
      </c>
      <c r="AV412" s="1732">
        <f>AT412-AM412</f>
        <v>380</v>
      </c>
      <c r="AW412" s="1383" t="s">
        <v>119</v>
      </c>
      <c r="AX412" s="1383">
        <v>45219</v>
      </c>
      <c r="AY412" s="1384" t="s">
        <v>120</v>
      </c>
      <c r="AZ412" s="1739">
        <f>AN412-AM412</f>
        <v>380</v>
      </c>
    </row>
    <row r="413" spans="1:52" s="1382" customFormat="1" ht="51.95" customHeight="1" thickBot="1">
      <c r="A413" s="1781"/>
      <c r="B413" s="1385">
        <f t="shared" ref="B413:C415" si="231">B$412</f>
        <v>42</v>
      </c>
      <c r="C413" s="1386" t="str">
        <f t="shared" si="231"/>
        <v>У_Т</v>
      </c>
      <c r="D413" s="1561" t="str">
        <f t="shared" si="217"/>
        <v>42У_Т</v>
      </c>
      <c r="E413" s="1602" t="s">
        <v>384</v>
      </c>
      <c r="F413" s="1563" t="s">
        <v>514</v>
      </c>
      <c r="G413" s="1564" t="str">
        <f>$G$412</f>
        <v>Выполнение технологических работ по объектам 00UFA,00UKT,00UKX,05UBG</v>
      </c>
      <c r="H413" s="1565" t="s">
        <v>770</v>
      </c>
      <c r="I413" s="1352"/>
      <c r="J413" s="1702">
        <f t="shared" ref="J413:S415" si="232">J$412</f>
        <v>44379</v>
      </c>
      <c r="K413" s="1702">
        <f t="shared" si="232"/>
        <v>44407</v>
      </c>
      <c r="L413" s="1702">
        <f t="shared" si="232"/>
        <v>44456</v>
      </c>
      <c r="M413" s="1702">
        <f t="shared" si="232"/>
        <v>44461</v>
      </c>
      <c r="N413" s="1702">
        <f t="shared" si="232"/>
        <v>44489</v>
      </c>
      <c r="O413" s="1702">
        <f t="shared" si="232"/>
        <v>44489</v>
      </c>
      <c r="P413" s="1702">
        <f t="shared" si="232"/>
        <v>44573</v>
      </c>
      <c r="Q413" s="1702">
        <f t="shared" si="232"/>
        <v>44603</v>
      </c>
      <c r="R413" s="1702">
        <f t="shared" si="232"/>
        <v>44603</v>
      </c>
      <c r="S413" s="1702">
        <f t="shared" si="232"/>
        <v>44602</v>
      </c>
      <c r="T413" s="1702">
        <f t="shared" ref="T413:AC415" si="233">T$412</f>
        <v>44602</v>
      </c>
      <c r="U413" s="1702">
        <f t="shared" si="233"/>
        <v>44623</v>
      </c>
      <c r="V413" s="1702">
        <f t="shared" si="233"/>
        <v>44630</v>
      </c>
      <c r="W413" s="1702">
        <f t="shared" si="233"/>
        <v>44635</v>
      </c>
      <c r="X413" s="1702">
        <f t="shared" si="233"/>
        <v>44638</v>
      </c>
      <c r="Y413" s="1702">
        <f t="shared" si="233"/>
        <v>44663</v>
      </c>
      <c r="Z413" s="1702">
        <f t="shared" si="233"/>
        <v>44683</v>
      </c>
      <c r="AA413" s="1702">
        <f t="shared" si="233"/>
        <v>44711</v>
      </c>
      <c r="AB413" s="1702">
        <f t="shared" si="233"/>
        <v>44714</v>
      </c>
      <c r="AC413" s="1702">
        <f t="shared" si="233"/>
        <v>44728</v>
      </c>
      <c r="AD413" s="1702">
        <f t="shared" ref="AD413:AN415" si="234">AD$412</f>
        <v>44749</v>
      </c>
      <c r="AE413" s="1702">
        <f t="shared" si="234"/>
        <v>44756</v>
      </c>
      <c r="AF413" s="1702">
        <f t="shared" si="234"/>
        <v>44761</v>
      </c>
      <c r="AG413" s="1702">
        <f t="shared" si="234"/>
        <v>44764</v>
      </c>
      <c r="AH413" s="1702">
        <f t="shared" si="234"/>
        <v>44789</v>
      </c>
      <c r="AI413" s="1702">
        <f t="shared" si="234"/>
        <v>44809</v>
      </c>
      <c r="AJ413" s="1702">
        <f t="shared" si="234"/>
        <v>44809</v>
      </c>
      <c r="AK413" s="1702">
        <f t="shared" si="234"/>
        <v>44819</v>
      </c>
      <c r="AL413" s="1702">
        <f t="shared" si="234"/>
        <v>44835</v>
      </c>
      <c r="AM413" s="1702">
        <f t="shared" si="234"/>
        <v>44839</v>
      </c>
      <c r="AN413" s="1702">
        <f t="shared" si="234"/>
        <v>45219</v>
      </c>
      <c r="AO413" s="1497">
        <f>$AO$412</f>
        <v>44799</v>
      </c>
      <c r="AP413" s="1444">
        <v>37399</v>
      </c>
      <c r="AQ413" s="1443">
        <v>44894</v>
      </c>
      <c r="AR413" s="1424">
        <f>VLOOKUP(AP413,Schedule!$B$2:$F$14923,5,0)</f>
        <v>44854</v>
      </c>
      <c r="AS413" s="1424">
        <f t="shared" si="230"/>
        <v>45219</v>
      </c>
      <c r="AZ413" s="1739"/>
    </row>
    <row r="414" spans="1:52" s="1382" customFormat="1" ht="51.95" customHeight="1" thickBot="1">
      <c r="A414" s="1781"/>
      <c r="B414" s="1385">
        <f t="shared" si="231"/>
        <v>42</v>
      </c>
      <c r="C414" s="1386" t="str">
        <f t="shared" si="231"/>
        <v>У_Т</v>
      </c>
      <c r="D414" s="1561" t="str">
        <f t="shared" si="217"/>
        <v>42У_Т</v>
      </c>
      <c r="E414" s="1602" t="s">
        <v>386</v>
      </c>
      <c r="F414" s="1563" t="s">
        <v>514</v>
      </c>
      <c r="G414" s="1564" t="str">
        <f>$G$412</f>
        <v>Выполнение технологических работ по объектам 00UFA,00UKT,00UKX,05UBG</v>
      </c>
      <c r="H414" s="1565" t="s">
        <v>771</v>
      </c>
      <c r="I414" s="1352"/>
      <c r="J414" s="1702">
        <f t="shared" si="232"/>
        <v>44379</v>
      </c>
      <c r="K414" s="1702">
        <f t="shared" si="232"/>
        <v>44407</v>
      </c>
      <c r="L414" s="1702">
        <f t="shared" si="232"/>
        <v>44456</v>
      </c>
      <c r="M414" s="1702">
        <f t="shared" si="232"/>
        <v>44461</v>
      </c>
      <c r="N414" s="1702">
        <f t="shared" si="232"/>
        <v>44489</v>
      </c>
      <c r="O414" s="1702">
        <f t="shared" si="232"/>
        <v>44489</v>
      </c>
      <c r="P414" s="1702">
        <f t="shared" si="232"/>
        <v>44573</v>
      </c>
      <c r="Q414" s="1702">
        <f t="shared" si="232"/>
        <v>44603</v>
      </c>
      <c r="R414" s="1702">
        <f t="shared" si="232"/>
        <v>44603</v>
      </c>
      <c r="S414" s="1702">
        <f t="shared" si="232"/>
        <v>44602</v>
      </c>
      <c r="T414" s="1702">
        <f t="shared" si="233"/>
        <v>44602</v>
      </c>
      <c r="U414" s="1702">
        <f t="shared" si="233"/>
        <v>44623</v>
      </c>
      <c r="V414" s="1702">
        <f t="shared" si="233"/>
        <v>44630</v>
      </c>
      <c r="W414" s="1702">
        <f t="shared" si="233"/>
        <v>44635</v>
      </c>
      <c r="X414" s="1702">
        <f t="shared" si="233"/>
        <v>44638</v>
      </c>
      <c r="Y414" s="1702">
        <f t="shared" si="233"/>
        <v>44663</v>
      </c>
      <c r="Z414" s="1702">
        <f t="shared" si="233"/>
        <v>44683</v>
      </c>
      <c r="AA414" s="1702">
        <f t="shared" si="233"/>
        <v>44711</v>
      </c>
      <c r="AB414" s="1702">
        <f t="shared" si="233"/>
        <v>44714</v>
      </c>
      <c r="AC414" s="1702">
        <f t="shared" si="233"/>
        <v>44728</v>
      </c>
      <c r="AD414" s="1702">
        <f t="shared" si="234"/>
        <v>44749</v>
      </c>
      <c r="AE414" s="1702">
        <f t="shared" si="234"/>
        <v>44756</v>
      </c>
      <c r="AF414" s="1702">
        <f t="shared" si="234"/>
        <v>44761</v>
      </c>
      <c r="AG414" s="1702">
        <f t="shared" si="234"/>
        <v>44764</v>
      </c>
      <c r="AH414" s="1702">
        <f t="shared" si="234"/>
        <v>44789</v>
      </c>
      <c r="AI414" s="1702">
        <f t="shared" si="234"/>
        <v>44809</v>
      </c>
      <c r="AJ414" s="1702">
        <f t="shared" si="234"/>
        <v>44809</v>
      </c>
      <c r="AK414" s="1702">
        <f t="shared" si="234"/>
        <v>44819</v>
      </c>
      <c r="AL414" s="1702">
        <f t="shared" si="234"/>
        <v>44835</v>
      </c>
      <c r="AM414" s="1702">
        <f t="shared" si="234"/>
        <v>44839</v>
      </c>
      <c r="AN414" s="1702">
        <f t="shared" si="234"/>
        <v>45219</v>
      </c>
      <c r="AO414" s="1497">
        <f>$AO$412</f>
        <v>44799</v>
      </c>
      <c r="AP414" s="1444">
        <v>37563</v>
      </c>
      <c r="AQ414" s="1443">
        <v>44954</v>
      </c>
      <c r="AR414" s="1424">
        <f>VLOOKUP(AP414,Schedule!$B$2:$F$14923,5,0)</f>
        <v>44914</v>
      </c>
      <c r="AS414" s="1424">
        <f t="shared" si="230"/>
        <v>45279</v>
      </c>
      <c r="AZ414" s="1739"/>
    </row>
    <row r="415" spans="1:52" s="1382" customFormat="1" ht="51.95" customHeight="1" thickBot="1">
      <c r="A415" s="1781"/>
      <c r="B415" s="1498">
        <f t="shared" si="231"/>
        <v>42</v>
      </c>
      <c r="C415" s="1499" t="str">
        <f t="shared" si="231"/>
        <v>У_Т</v>
      </c>
      <c r="D415" s="1566" t="str">
        <f t="shared" si="217"/>
        <v>42У_Т</v>
      </c>
      <c r="E415" s="1603" t="s">
        <v>382</v>
      </c>
      <c r="F415" s="1568" t="s">
        <v>514</v>
      </c>
      <c r="G415" s="1569" t="str">
        <f>$G$412</f>
        <v>Выполнение технологических работ по объектам 00UFA,00UKT,00UKX,05UBG</v>
      </c>
      <c r="H415" s="1570" t="s">
        <v>772</v>
      </c>
      <c r="I415" s="1345"/>
      <c r="J415" s="1702">
        <f t="shared" si="232"/>
        <v>44379</v>
      </c>
      <c r="K415" s="1702">
        <f t="shared" si="232"/>
        <v>44407</v>
      </c>
      <c r="L415" s="1702">
        <f t="shared" si="232"/>
        <v>44456</v>
      </c>
      <c r="M415" s="1702">
        <f t="shared" si="232"/>
        <v>44461</v>
      </c>
      <c r="N415" s="1702">
        <f t="shared" si="232"/>
        <v>44489</v>
      </c>
      <c r="O415" s="1702">
        <f t="shared" si="232"/>
        <v>44489</v>
      </c>
      <c r="P415" s="1702">
        <f t="shared" si="232"/>
        <v>44573</v>
      </c>
      <c r="Q415" s="1702">
        <f t="shared" si="232"/>
        <v>44603</v>
      </c>
      <c r="R415" s="1702">
        <f t="shared" si="232"/>
        <v>44603</v>
      </c>
      <c r="S415" s="1702">
        <f t="shared" si="232"/>
        <v>44602</v>
      </c>
      <c r="T415" s="1702">
        <f t="shared" si="233"/>
        <v>44602</v>
      </c>
      <c r="U415" s="1702">
        <f t="shared" si="233"/>
        <v>44623</v>
      </c>
      <c r="V415" s="1702">
        <f t="shared" si="233"/>
        <v>44630</v>
      </c>
      <c r="W415" s="1702">
        <f t="shared" si="233"/>
        <v>44635</v>
      </c>
      <c r="X415" s="1702">
        <f t="shared" si="233"/>
        <v>44638</v>
      </c>
      <c r="Y415" s="1702">
        <f t="shared" si="233"/>
        <v>44663</v>
      </c>
      <c r="Z415" s="1702">
        <f t="shared" si="233"/>
        <v>44683</v>
      </c>
      <c r="AA415" s="1702">
        <f t="shared" si="233"/>
        <v>44711</v>
      </c>
      <c r="AB415" s="1702">
        <f t="shared" si="233"/>
        <v>44714</v>
      </c>
      <c r="AC415" s="1702">
        <f t="shared" si="233"/>
        <v>44728</v>
      </c>
      <c r="AD415" s="1702">
        <f t="shared" si="234"/>
        <v>44749</v>
      </c>
      <c r="AE415" s="1702">
        <f t="shared" si="234"/>
        <v>44756</v>
      </c>
      <c r="AF415" s="1702">
        <f t="shared" si="234"/>
        <v>44761</v>
      </c>
      <c r="AG415" s="1702">
        <f t="shared" si="234"/>
        <v>44764</v>
      </c>
      <c r="AH415" s="1702">
        <f t="shared" si="234"/>
        <v>44789</v>
      </c>
      <c r="AI415" s="1702">
        <f t="shared" si="234"/>
        <v>44809</v>
      </c>
      <c r="AJ415" s="1702">
        <f t="shared" si="234"/>
        <v>44809</v>
      </c>
      <c r="AK415" s="1702">
        <f t="shared" si="234"/>
        <v>44819</v>
      </c>
      <c r="AL415" s="1702">
        <f t="shared" si="234"/>
        <v>44835</v>
      </c>
      <c r="AM415" s="1702">
        <f t="shared" si="234"/>
        <v>44839</v>
      </c>
      <c r="AN415" s="1702">
        <f t="shared" si="234"/>
        <v>45219</v>
      </c>
      <c r="AO415" s="1497">
        <f>$AO$412</f>
        <v>44799</v>
      </c>
      <c r="AP415" s="1445">
        <v>34860</v>
      </c>
      <c r="AQ415" s="1447">
        <v>44799</v>
      </c>
      <c r="AR415" s="1424">
        <f>VLOOKUP(AP415,Schedule!$B$2:$F$14923,5,0)</f>
        <v>44911</v>
      </c>
      <c r="AS415" s="1424">
        <f t="shared" si="230"/>
        <v>45276</v>
      </c>
      <c r="AZ415" s="1739"/>
    </row>
    <row r="416" spans="1:52" s="1382" customFormat="1" ht="47.25" thickBot="1">
      <c r="A416" s="1781">
        <f>A412+1</f>
        <v>31</v>
      </c>
      <c r="B416" s="1373">
        <f>B412+1</f>
        <v>43</v>
      </c>
      <c r="C416" s="1374" t="s">
        <v>727</v>
      </c>
      <c r="D416" s="1556" t="str">
        <f t="shared" si="217"/>
        <v>43У_Т</v>
      </c>
      <c r="E416" s="1601" t="s">
        <v>326</v>
      </c>
      <c r="F416" s="1558" t="s">
        <v>514</v>
      </c>
      <c r="G416" s="1559" t="str">
        <f>CONCATENATE("Выполнение технологических работ по объектам ", , E416,",", E417,",", E418, ",",E419,)</f>
        <v>Выполнение технологических работ по объектам 01UYX,20UKD,30UCB,20UCB</v>
      </c>
      <c r="H416" s="1560" t="s">
        <v>773</v>
      </c>
      <c r="I416" s="1339" t="s">
        <v>118</v>
      </c>
      <c r="J416" s="1369">
        <f>IFERROR(VLOOKUP(D416,'ИСХОДНИК-даты-2х'!$D$10:$AI$105,2,0),"-")</f>
        <v>44188</v>
      </c>
      <c r="K416" s="1369">
        <f>IFERROR(VLOOKUP(D416,'ИСХОДНИК-даты-2х'!$D$10:$AI$105,3,0),"-")</f>
        <v>44216</v>
      </c>
      <c r="L416" s="1369">
        <f>IFERROR(VLOOKUP(D416,'ИСХОДНИК-даты-2х'!$D$10:$AI$105,4,0),"-")</f>
        <v>44265</v>
      </c>
      <c r="M416" s="1369">
        <f>IFERROR(VLOOKUP(D416,'ИСХОДНИК-даты-2х'!$D$10:$AI$105,5,0),"-")</f>
        <v>44270</v>
      </c>
      <c r="N416" s="1369">
        <f>IFERROR(VLOOKUP(D416,'ИСХОДНИК-даты-2х'!$D$10:$AI$105,6,0),"-")</f>
        <v>44298</v>
      </c>
      <c r="O416" s="1369">
        <f>IFERROR(VLOOKUP(D416,'ИСХОДНИК-даты-2х'!$D$10:$AI$105,7,0),"-")</f>
        <v>44298</v>
      </c>
      <c r="P416" s="1369">
        <f>IFERROR(VLOOKUP(D416,'ИСХОДНИК-даты-2х'!$D$10:$AI$105,8,0),"-")</f>
        <v>44382</v>
      </c>
      <c r="Q416" s="1369">
        <f>IFERROR(VLOOKUP(D416,'ИСХОДНИК-даты-2х'!$D$10:$AI$105,9,0),"-")</f>
        <v>44412</v>
      </c>
      <c r="R416" s="1369">
        <f>IFERROR(VLOOKUP(D416,'ИСХОДНИК-даты-2х'!$D$10:$AI$105,10,0),"-")</f>
        <v>44412</v>
      </c>
      <c r="S416" s="1369">
        <f>IFERROR(VLOOKUP(D416,'ИСХОДНИК-даты-2х'!$D$10:$AI$105,11,0),"-")</f>
        <v>44411</v>
      </c>
      <c r="T416" s="1369">
        <f>IFERROR(VLOOKUP(D416,'ИСХОДНИК-даты-2х'!$D$10:$AI$105,12,0),"-")</f>
        <v>44411</v>
      </c>
      <c r="U416" s="1369">
        <f>IFERROR(VLOOKUP(D416,'ИСХОДНИК-даты-2х'!$D$10:$AI$105,13,0),"-")</f>
        <v>44432</v>
      </c>
      <c r="V416" s="1369">
        <f>IFERROR(VLOOKUP(D416,'ИСХОДНИК-даты-2х'!$D$10:$AI$105,14,0),"-")</f>
        <v>44439</v>
      </c>
      <c r="W416" s="1369">
        <f>IFERROR(VLOOKUP(D416,'ИСХОДНИК-даты-2х'!$D$10:$AI$105,15,0),"-")</f>
        <v>44442</v>
      </c>
      <c r="X416" s="1369">
        <f>IFERROR(VLOOKUP(D416,'ИСХОДНИК-даты-2х'!$D$10:$AI$105,16,0),"-")</f>
        <v>44447</v>
      </c>
      <c r="Y416" s="1369">
        <f>IFERROR(VLOOKUP(D416,'ИСХОДНИК-даты-2х'!$D$10:$AI$105,17,0),"-")</f>
        <v>44472</v>
      </c>
      <c r="Z416" s="1369">
        <f>IFERROR(VLOOKUP(D416,'ИСХОДНИК-даты-2х'!$D$10:$AI$105,18,0),"-")</f>
        <v>44492</v>
      </c>
      <c r="AA416" s="1369">
        <f>IFERROR(VLOOKUP(D416,'ИСХОДНИК-даты-2х'!$D$10:$AI$105,19,0),"-")</f>
        <v>44519</v>
      </c>
      <c r="AB416" s="1369">
        <f>IFERROR(VLOOKUP(D416,'ИСХОДНИК-даты-2х'!$D$10:$AI$105,20,0),"-")</f>
        <v>44524</v>
      </c>
      <c r="AC416" s="1369">
        <f>IFERROR(VLOOKUP(D416,'ИСХОДНИК-даты-2х'!$D$10:$AI$105,21,0),"-")</f>
        <v>44538</v>
      </c>
      <c r="AD416" s="1369">
        <f>IFERROR(VLOOKUP(D416,'ИСХОДНИК-даты-2х'!$D$10:$AI$105,22,0),"-")</f>
        <v>44559</v>
      </c>
      <c r="AE416" s="1369">
        <f>IFERROR(VLOOKUP(D416,'ИСХОДНИК-даты-2х'!$D$10:$AI$105,23,0),"-")</f>
        <v>44566</v>
      </c>
      <c r="AF416" s="1369">
        <f>IFERROR(VLOOKUP(D416,'ИСХОДНИК-даты-2х'!$D$10:$AI$105,24,0),"-")</f>
        <v>44571</v>
      </c>
      <c r="AG416" s="1369">
        <f>IFERROR(VLOOKUP(D416,'ИСХОДНИК-даты-2х'!$D$10:$AI$105,25,0),"-")</f>
        <v>44574</v>
      </c>
      <c r="AH416" s="1340">
        <f>IFERROR(VLOOKUP(D416,'ИСХОДНИК-даты-2х'!$D$10:$AI$105,26,0),"-")</f>
        <v>44599</v>
      </c>
      <c r="AI416" s="1340">
        <f>IFERROR(VLOOKUP(D416,'ИСХОДНИК-даты-2х'!$D$10:$AI$105,27,0),"-")</f>
        <v>44619</v>
      </c>
      <c r="AJ416" s="1340">
        <f>IFERROR(VLOOKUP(D416,'ИСХОДНИК-даты-2х'!$D$10:$AI$105,28,0),"-")</f>
        <v>44619</v>
      </c>
      <c r="AK416" s="1370">
        <f>IFERROR(VLOOKUP(D416,'ИСХОДНИК-даты-2х'!$D$10:$AI$105,29,0),"-")</f>
        <v>44629</v>
      </c>
      <c r="AL416" s="1370">
        <f>IFERROR(VLOOKUP(D416,'ИСХОДНИК-даты-2х'!$D$10:$AI$105,30,0),"-")</f>
        <v>44645</v>
      </c>
      <c r="AM416" s="1371">
        <f>IFERROR(VLOOKUP(D416,'ИСХОДНИК-даты-2х'!$D$10:$AI$105,31,0),"-")</f>
        <v>44649</v>
      </c>
      <c r="AN416" s="1372">
        <v>44679</v>
      </c>
      <c r="AO416" s="1387">
        <v>44608</v>
      </c>
      <c r="AP416" s="1380">
        <v>35967</v>
      </c>
      <c r="AQ416" s="1381">
        <v>44686</v>
      </c>
      <c r="AR416" s="1424">
        <f>VLOOKUP(AP416,Schedule!$B$2:$F$14923,5,0)</f>
        <v>44686</v>
      </c>
      <c r="AS416" s="1424">
        <f t="shared" si="230"/>
        <v>45051</v>
      </c>
      <c r="AT416" s="1425">
        <f>MIN(AS416:AS419)</f>
        <v>44807</v>
      </c>
      <c r="AU416" s="1426">
        <f>AM416+30</f>
        <v>44679</v>
      </c>
      <c r="AV416" s="1732">
        <f>AT416-AM416</f>
        <v>158</v>
      </c>
      <c r="AW416" s="1383" t="s">
        <v>119</v>
      </c>
      <c r="AX416" s="1383">
        <v>44679</v>
      </c>
      <c r="AY416" s="1384" t="s">
        <v>173</v>
      </c>
      <c r="AZ416" s="1739">
        <f>AN416-AM416</f>
        <v>30</v>
      </c>
    </row>
    <row r="417" spans="1:52" s="1382" customFormat="1" ht="51.95" customHeight="1" thickBot="1">
      <c r="A417" s="1781"/>
      <c r="B417" s="1385">
        <f t="shared" ref="B417:C419" si="235">B$416</f>
        <v>43</v>
      </c>
      <c r="C417" s="1386" t="str">
        <f t="shared" si="235"/>
        <v>У_Т</v>
      </c>
      <c r="D417" s="1561" t="str">
        <f t="shared" si="217"/>
        <v>43У_Т</v>
      </c>
      <c r="E417" s="1602" t="s">
        <v>774</v>
      </c>
      <c r="F417" s="1563" t="s">
        <v>514</v>
      </c>
      <c r="G417" s="1564" t="str">
        <f>$G$416</f>
        <v>Выполнение технологических работ по объектам 01UYX,20UKD,30UCB,20UCB</v>
      </c>
      <c r="H417" s="1565" t="s">
        <v>775</v>
      </c>
      <c r="I417" s="1352"/>
      <c r="J417" s="1702">
        <f t="shared" ref="J417:S419" si="236">J$416</f>
        <v>44188</v>
      </c>
      <c r="K417" s="1702">
        <f t="shared" si="236"/>
        <v>44216</v>
      </c>
      <c r="L417" s="1702">
        <f t="shared" si="236"/>
        <v>44265</v>
      </c>
      <c r="M417" s="1702">
        <f t="shared" si="236"/>
        <v>44270</v>
      </c>
      <c r="N417" s="1702">
        <f t="shared" si="236"/>
        <v>44298</v>
      </c>
      <c r="O417" s="1702">
        <f t="shared" si="236"/>
        <v>44298</v>
      </c>
      <c r="P417" s="1702">
        <f t="shared" si="236"/>
        <v>44382</v>
      </c>
      <c r="Q417" s="1702">
        <f t="shared" si="236"/>
        <v>44412</v>
      </c>
      <c r="R417" s="1702">
        <f t="shared" si="236"/>
        <v>44412</v>
      </c>
      <c r="S417" s="1702">
        <f t="shared" si="236"/>
        <v>44411</v>
      </c>
      <c r="T417" s="1702">
        <f t="shared" ref="T417:AC419" si="237">T$416</f>
        <v>44411</v>
      </c>
      <c r="U417" s="1702">
        <f t="shared" si="237"/>
        <v>44432</v>
      </c>
      <c r="V417" s="1702">
        <f t="shared" si="237"/>
        <v>44439</v>
      </c>
      <c r="W417" s="1702">
        <f t="shared" si="237"/>
        <v>44442</v>
      </c>
      <c r="X417" s="1702">
        <f t="shared" si="237"/>
        <v>44447</v>
      </c>
      <c r="Y417" s="1702">
        <f t="shared" si="237"/>
        <v>44472</v>
      </c>
      <c r="Z417" s="1702">
        <f t="shared" si="237"/>
        <v>44492</v>
      </c>
      <c r="AA417" s="1702">
        <f t="shared" si="237"/>
        <v>44519</v>
      </c>
      <c r="AB417" s="1702">
        <f t="shared" si="237"/>
        <v>44524</v>
      </c>
      <c r="AC417" s="1702">
        <f t="shared" si="237"/>
        <v>44538</v>
      </c>
      <c r="AD417" s="1702">
        <f t="shared" ref="AD417:AN419" si="238">AD$416</f>
        <v>44559</v>
      </c>
      <c r="AE417" s="1702">
        <f t="shared" si="238"/>
        <v>44566</v>
      </c>
      <c r="AF417" s="1702">
        <f t="shared" si="238"/>
        <v>44571</v>
      </c>
      <c r="AG417" s="1702">
        <f t="shared" si="238"/>
        <v>44574</v>
      </c>
      <c r="AH417" s="1702">
        <f t="shared" si="238"/>
        <v>44599</v>
      </c>
      <c r="AI417" s="1702">
        <f t="shared" si="238"/>
        <v>44619</v>
      </c>
      <c r="AJ417" s="1702">
        <f t="shared" si="238"/>
        <v>44619</v>
      </c>
      <c r="AK417" s="1702">
        <f t="shared" si="238"/>
        <v>44629</v>
      </c>
      <c r="AL417" s="1702">
        <f t="shared" si="238"/>
        <v>44645</v>
      </c>
      <c r="AM417" s="1702">
        <f t="shared" si="238"/>
        <v>44649</v>
      </c>
      <c r="AN417" s="1702">
        <f t="shared" si="238"/>
        <v>44679</v>
      </c>
      <c r="AO417" s="1497">
        <f>$AO$416</f>
        <v>44608</v>
      </c>
      <c r="AP417" s="1444">
        <v>13715</v>
      </c>
      <c r="AQ417" s="1443">
        <v>44608</v>
      </c>
      <c r="AR417" s="1424">
        <f>VLOOKUP(AP417,Schedule!$B$2:$F$14923,5,0)</f>
        <v>44442</v>
      </c>
      <c r="AS417" s="1424">
        <f t="shared" si="230"/>
        <v>44807</v>
      </c>
      <c r="AZ417" s="1739"/>
    </row>
    <row r="418" spans="1:52" s="1382" customFormat="1" ht="51.95" customHeight="1" thickBot="1">
      <c r="A418" s="1781"/>
      <c r="B418" s="1385">
        <f t="shared" si="235"/>
        <v>43</v>
      </c>
      <c r="C418" s="1386" t="str">
        <f t="shared" si="235"/>
        <v>У_Т</v>
      </c>
      <c r="D418" s="1561" t="str">
        <f t="shared" si="217"/>
        <v>43У_Т</v>
      </c>
      <c r="E418" s="1602" t="s">
        <v>328</v>
      </c>
      <c r="F418" s="1563" t="s">
        <v>514</v>
      </c>
      <c r="G418" s="1564" t="str">
        <f>$G$416</f>
        <v>Выполнение технологических работ по объектам 01UYX,20UKD,30UCB,20UCB</v>
      </c>
      <c r="H418" s="1565" t="s">
        <v>776</v>
      </c>
      <c r="I418" s="1352"/>
      <c r="J418" s="1702">
        <f t="shared" si="236"/>
        <v>44188</v>
      </c>
      <c r="K418" s="1702">
        <f t="shared" si="236"/>
        <v>44216</v>
      </c>
      <c r="L418" s="1702">
        <f t="shared" si="236"/>
        <v>44265</v>
      </c>
      <c r="M418" s="1702">
        <f t="shared" si="236"/>
        <v>44270</v>
      </c>
      <c r="N418" s="1702">
        <f t="shared" si="236"/>
        <v>44298</v>
      </c>
      <c r="O418" s="1702">
        <f t="shared" si="236"/>
        <v>44298</v>
      </c>
      <c r="P418" s="1702">
        <f t="shared" si="236"/>
        <v>44382</v>
      </c>
      <c r="Q418" s="1702">
        <f t="shared" si="236"/>
        <v>44412</v>
      </c>
      <c r="R418" s="1702">
        <f t="shared" si="236"/>
        <v>44412</v>
      </c>
      <c r="S418" s="1702">
        <f t="shared" si="236"/>
        <v>44411</v>
      </c>
      <c r="T418" s="1702">
        <f t="shared" si="237"/>
        <v>44411</v>
      </c>
      <c r="U418" s="1702">
        <f t="shared" si="237"/>
        <v>44432</v>
      </c>
      <c r="V418" s="1702">
        <f t="shared" si="237"/>
        <v>44439</v>
      </c>
      <c r="W418" s="1702">
        <f t="shared" si="237"/>
        <v>44442</v>
      </c>
      <c r="X418" s="1702">
        <f t="shared" si="237"/>
        <v>44447</v>
      </c>
      <c r="Y418" s="1702">
        <f t="shared" si="237"/>
        <v>44472</v>
      </c>
      <c r="Z418" s="1702">
        <f t="shared" si="237"/>
        <v>44492</v>
      </c>
      <c r="AA418" s="1702">
        <f t="shared" si="237"/>
        <v>44519</v>
      </c>
      <c r="AB418" s="1702">
        <f t="shared" si="237"/>
        <v>44524</v>
      </c>
      <c r="AC418" s="1702">
        <f t="shared" si="237"/>
        <v>44538</v>
      </c>
      <c r="AD418" s="1702">
        <f t="shared" si="238"/>
        <v>44559</v>
      </c>
      <c r="AE418" s="1702">
        <f t="shared" si="238"/>
        <v>44566</v>
      </c>
      <c r="AF418" s="1702">
        <f t="shared" si="238"/>
        <v>44571</v>
      </c>
      <c r="AG418" s="1702">
        <f t="shared" si="238"/>
        <v>44574</v>
      </c>
      <c r="AH418" s="1702">
        <f t="shared" si="238"/>
        <v>44599</v>
      </c>
      <c r="AI418" s="1702">
        <f t="shared" si="238"/>
        <v>44619</v>
      </c>
      <c r="AJ418" s="1702">
        <f t="shared" si="238"/>
        <v>44619</v>
      </c>
      <c r="AK418" s="1702">
        <f t="shared" si="238"/>
        <v>44629</v>
      </c>
      <c r="AL418" s="1702">
        <f t="shared" si="238"/>
        <v>44645</v>
      </c>
      <c r="AM418" s="1702">
        <f t="shared" si="238"/>
        <v>44649</v>
      </c>
      <c r="AN418" s="1702">
        <f t="shared" si="238"/>
        <v>44679</v>
      </c>
      <c r="AO418" s="1497">
        <f>$AO$416</f>
        <v>44608</v>
      </c>
      <c r="AP418" s="1444">
        <v>30272</v>
      </c>
      <c r="AQ418" s="1443">
        <v>45143</v>
      </c>
      <c r="AR418" s="1424">
        <f>VLOOKUP(AP418,Schedule!$B$2:$F$14923,5,0)</f>
        <v>45143</v>
      </c>
      <c r="AS418" s="1424">
        <f t="shared" si="230"/>
        <v>45508</v>
      </c>
      <c r="AZ418" s="1739"/>
    </row>
    <row r="419" spans="1:52" s="1382" customFormat="1" ht="51.95" customHeight="1" thickBot="1">
      <c r="A419" s="1781"/>
      <c r="B419" s="1498">
        <f t="shared" si="235"/>
        <v>43</v>
      </c>
      <c r="C419" s="1499" t="str">
        <f t="shared" si="235"/>
        <v>У_Т</v>
      </c>
      <c r="D419" s="1566" t="str">
        <f t="shared" si="217"/>
        <v>43У_Т</v>
      </c>
      <c r="E419" s="1603" t="s">
        <v>330</v>
      </c>
      <c r="F419" s="1568" t="s">
        <v>514</v>
      </c>
      <c r="G419" s="1569" t="str">
        <f>$G$416</f>
        <v>Выполнение технологических работ по объектам 01UYX,20UKD,30UCB,20UCB</v>
      </c>
      <c r="H419" s="1570" t="s">
        <v>777</v>
      </c>
      <c r="I419" s="1345"/>
      <c r="J419" s="1702">
        <f t="shared" si="236"/>
        <v>44188</v>
      </c>
      <c r="K419" s="1702">
        <f t="shared" si="236"/>
        <v>44216</v>
      </c>
      <c r="L419" s="1702">
        <f t="shared" si="236"/>
        <v>44265</v>
      </c>
      <c r="M419" s="1702">
        <f t="shared" si="236"/>
        <v>44270</v>
      </c>
      <c r="N419" s="1702">
        <f t="shared" si="236"/>
        <v>44298</v>
      </c>
      <c r="O419" s="1702">
        <f t="shared" si="236"/>
        <v>44298</v>
      </c>
      <c r="P419" s="1702">
        <f t="shared" si="236"/>
        <v>44382</v>
      </c>
      <c r="Q419" s="1702">
        <f t="shared" si="236"/>
        <v>44412</v>
      </c>
      <c r="R419" s="1702">
        <f t="shared" si="236"/>
        <v>44412</v>
      </c>
      <c r="S419" s="1702">
        <f t="shared" si="236"/>
        <v>44411</v>
      </c>
      <c r="T419" s="1702">
        <f t="shared" si="237"/>
        <v>44411</v>
      </c>
      <c r="U419" s="1702">
        <f t="shared" si="237"/>
        <v>44432</v>
      </c>
      <c r="V419" s="1702">
        <f t="shared" si="237"/>
        <v>44439</v>
      </c>
      <c r="W419" s="1702">
        <f t="shared" si="237"/>
        <v>44442</v>
      </c>
      <c r="X419" s="1702">
        <f t="shared" si="237"/>
        <v>44447</v>
      </c>
      <c r="Y419" s="1702">
        <f t="shared" si="237"/>
        <v>44472</v>
      </c>
      <c r="Z419" s="1702">
        <f t="shared" si="237"/>
        <v>44492</v>
      </c>
      <c r="AA419" s="1702">
        <f t="shared" si="237"/>
        <v>44519</v>
      </c>
      <c r="AB419" s="1702">
        <f t="shared" si="237"/>
        <v>44524</v>
      </c>
      <c r="AC419" s="1702">
        <f t="shared" si="237"/>
        <v>44538</v>
      </c>
      <c r="AD419" s="1702">
        <f t="shared" si="238"/>
        <v>44559</v>
      </c>
      <c r="AE419" s="1702">
        <f t="shared" si="238"/>
        <v>44566</v>
      </c>
      <c r="AF419" s="1702">
        <f t="shared" si="238"/>
        <v>44571</v>
      </c>
      <c r="AG419" s="1702">
        <f t="shared" si="238"/>
        <v>44574</v>
      </c>
      <c r="AH419" s="1702">
        <f t="shared" si="238"/>
        <v>44599</v>
      </c>
      <c r="AI419" s="1702">
        <f t="shared" si="238"/>
        <v>44619</v>
      </c>
      <c r="AJ419" s="1702">
        <f t="shared" si="238"/>
        <v>44619</v>
      </c>
      <c r="AK419" s="1702">
        <f t="shared" si="238"/>
        <v>44629</v>
      </c>
      <c r="AL419" s="1702">
        <f t="shared" si="238"/>
        <v>44645</v>
      </c>
      <c r="AM419" s="1702">
        <f t="shared" si="238"/>
        <v>44649</v>
      </c>
      <c r="AN419" s="1702">
        <f t="shared" si="238"/>
        <v>44679</v>
      </c>
      <c r="AO419" s="1497">
        <f>$AO$416</f>
        <v>44608</v>
      </c>
      <c r="AP419" s="1445">
        <v>12730</v>
      </c>
      <c r="AQ419" s="1447">
        <v>44626</v>
      </c>
      <c r="AR419" s="1424">
        <f>VLOOKUP(AP419,Schedule!$B$2:$F$14923,5,0)</f>
        <v>44626</v>
      </c>
      <c r="AS419" s="1424">
        <f t="shared" si="230"/>
        <v>44991</v>
      </c>
      <c r="AZ419" s="1739"/>
    </row>
    <row r="420" spans="1:52" s="1382" customFormat="1" ht="70.5" thickBot="1">
      <c r="A420" s="1781">
        <f>A416+1</f>
        <v>32</v>
      </c>
      <c r="B420" s="1373">
        <f>B416+1</f>
        <v>44</v>
      </c>
      <c r="C420" s="1374" t="s">
        <v>727</v>
      </c>
      <c r="D420" s="1556" t="str">
        <f t="shared" si="217"/>
        <v>44У_Т</v>
      </c>
      <c r="E420" s="1601" t="s">
        <v>612</v>
      </c>
      <c r="F420" s="1558" t="s">
        <v>514</v>
      </c>
      <c r="G420" s="1559" t="str">
        <f>CONCATENATE("Выполнение технологических работ по объектам ", , E420,",", E421,",", E422, ",",E423,",",E424,",",E425,",",E426,",",E427,",",E428,",",E429,",",E430,",",E431,",",E432,",",E433,)</f>
        <v>Выполнение технологических работ по объектам 21UBN,22UBN,23UBN,24UBN,21UEJ,22UEJ,23UEJ,24UEJ,25UBN,25UEJ,21UKZ,22UKZ,23UKZ,24UKZ</v>
      </c>
      <c r="H420" s="1560" t="s">
        <v>778</v>
      </c>
      <c r="I420" s="1339" t="s">
        <v>118</v>
      </c>
      <c r="J420" s="1369">
        <f>IFERROR(VLOOKUP(D420,'ИСХОДНИК-даты-2х'!$D$10:$AI$105,2,0),"-")</f>
        <v>44213</v>
      </c>
      <c r="K420" s="1369">
        <f>IFERROR(VLOOKUP(D420,'ИСХОДНИК-даты-2х'!$D$10:$AI$105,3,0),"-")</f>
        <v>44239</v>
      </c>
      <c r="L420" s="1369">
        <f>IFERROR(VLOOKUP(D420,'ИСХОДНИК-даты-2х'!$D$10:$AI$105,4,0),"-")</f>
        <v>44288</v>
      </c>
      <c r="M420" s="1369">
        <f>IFERROR(VLOOKUP(D420,'ИСХОДНИК-даты-2х'!$D$10:$AI$105,5,0),"-")</f>
        <v>44293</v>
      </c>
      <c r="N420" s="1369">
        <f>IFERROR(VLOOKUP(D420,'ИСХОДНИК-даты-2х'!$D$10:$AI$105,6,0),"-")</f>
        <v>44321</v>
      </c>
      <c r="O420" s="1369">
        <f>IFERROR(VLOOKUP(D420,'ИСХОДНИК-даты-2х'!$D$10:$AI$105,7,0),"-")</f>
        <v>44321</v>
      </c>
      <c r="P420" s="1369">
        <f>IFERROR(VLOOKUP(D420,'ИСХОДНИК-даты-2х'!$D$10:$AI$105,8,0),"-")</f>
        <v>44405</v>
      </c>
      <c r="Q420" s="1369">
        <f>IFERROR(VLOOKUP(D420,'ИСХОДНИК-даты-2х'!$D$10:$AI$105,9,0),"-")</f>
        <v>44435</v>
      </c>
      <c r="R420" s="1369">
        <f>IFERROR(VLOOKUP(D420,'ИСХОДНИК-даты-2х'!$D$10:$AI$105,10,0),"-")</f>
        <v>44435</v>
      </c>
      <c r="S420" s="1369">
        <f>IFERROR(VLOOKUP(D420,'ИСХОДНИК-даты-2х'!$D$10:$AI$105,11,0),"-")</f>
        <v>44434</v>
      </c>
      <c r="T420" s="1369">
        <f>IFERROR(VLOOKUP(D420,'ИСХОДНИК-даты-2х'!$D$10:$AI$105,12,0),"-")</f>
        <v>44434</v>
      </c>
      <c r="U420" s="1369">
        <f>IFERROR(VLOOKUP(D420,'ИСХОДНИК-даты-2х'!$D$10:$AI$105,13,0),"-")</f>
        <v>44455</v>
      </c>
      <c r="V420" s="1369">
        <f>IFERROR(VLOOKUP(D420,'ИСХОДНИК-даты-2х'!$D$10:$AI$105,14,0),"-")</f>
        <v>44462</v>
      </c>
      <c r="W420" s="1369">
        <f>IFERROR(VLOOKUP(D420,'ИСХОДНИК-даты-2х'!$D$10:$AI$105,15,0),"-")</f>
        <v>44467</v>
      </c>
      <c r="X420" s="1369">
        <f>IFERROR(VLOOKUP(D420,'ИСХОДНИК-даты-2х'!$D$10:$AI$105,16,0),"-")</f>
        <v>44470</v>
      </c>
      <c r="Y420" s="1369">
        <f>IFERROR(VLOOKUP(D420,'ИСХОДНИК-даты-2х'!$D$10:$AI$105,17,0),"-")</f>
        <v>44495</v>
      </c>
      <c r="Z420" s="1369">
        <f>IFERROR(VLOOKUP(D420,'ИСХОДНИК-даты-2х'!$D$10:$AI$105,18,0),"-")</f>
        <v>44515</v>
      </c>
      <c r="AA420" s="1369">
        <f>IFERROR(VLOOKUP(D420,'ИСХОДНИК-даты-2х'!$D$10:$AI$105,19,0),"-")</f>
        <v>44543</v>
      </c>
      <c r="AB420" s="1369">
        <f>IFERROR(VLOOKUP(D420,'ИСХОДНИК-даты-2х'!$D$10:$AI$105,20,0),"-")</f>
        <v>44546</v>
      </c>
      <c r="AC420" s="1369">
        <f>IFERROR(VLOOKUP(D420,'ИСХОДНИК-даты-2х'!$D$10:$AI$105,21,0),"-")</f>
        <v>44560</v>
      </c>
      <c r="AD420" s="1369">
        <f>IFERROR(VLOOKUP(D420,'ИСХОДНИК-даты-2х'!$D$10:$AI$105,22,0),"-")</f>
        <v>44581</v>
      </c>
      <c r="AE420" s="1369">
        <f>IFERROR(VLOOKUP(D420,'ИСХОДНИК-даты-2х'!$D$10:$AI$105,23,0),"-")</f>
        <v>44588</v>
      </c>
      <c r="AF420" s="1369">
        <f>IFERROR(VLOOKUP(D420,'ИСХОДНИК-даты-2х'!$D$10:$AI$105,24,0),"-")</f>
        <v>44593</v>
      </c>
      <c r="AG420" s="1369">
        <f>IFERROR(VLOOKUP(D420,'ИСХОДНИК-даты-2х'!$D$10:$AI$105,25,0),"-")</f>
        <v>44596</v>
      </c>
      <c r="AH420" s="1340">
        <f>IFERROR(VLOOKUP(D420,'ИСХОДНИК-даты-2х'!$D$10:$AI$105,26,0),"-")</f>
        <v>44621</v>
      </c>
      <c r="AI420" s="1340">
        <f>IFERROR(VLOOKUP(D420,'ИСХОДНИК-даты-2х'!$D$10:$AI$105,27,0),"-")</f>
        <v>44641</v>
      </c>
      <c r="AJ420" s="1340">
        <f>IFERROR(VLOOKUP(D420,'ИСХОДНИК-даты-2х'!$D$10:$AI$105,28,0),"-")</f>
        <v>44641</v>
      </c>
      <c r="AK420" s="1370">
        <f>IFERROR(VLOOKUP(D420,'ИСХОДНИК-даты-2х'!$D$10:$AI$105,29,0),"-")</f>
        <v>44651</v>
      </c>
      <c r="AL420" s="1370">
        <f>IFERROR(VLOOKUP(D420,'ИСХОДНИК-даты-2х'!$D$10:$AI$105,30,0),"-")</f>
        <v>44667</v>
      </c>
      <c r="AM420" s="1371">
        <f>IFERROR(VLOOKUP(D420,'ИСХОДНИК-даты-2х'!$D$10:$AI$105,31,0),"-")</f>
        <v>44671</v>
      </c>
      <c r="AN420" s="1372">
        <v>44701</v>
      </c>
      <c r="AO420" s="1387">
        <v>44633</v>
      </c>
      <c r="AP420" s="1380">
        <v>15535</v>
      </c>
      <c r="AQ420" s="1381">
        <v>44797</v>
      </c>
      <c r="AR420" s="1424">
        <f>VLOOKUP(AP420,Schedule!$B$2:$F$14923,5,0)</f>
        <v>44631</v>
      </c>
      <c r="AS420" s="1424">
        <f t="shared" si="230"/>
        <v>44996</v>
      </c>
      <c r="AT420" s="1425">
        <f>MIN(AS420:AS433)</f>
        <v>44903</v>
      </c>
      <c r="AU420" s="1426">
        <f>AM420+30</f>
        <v>44701</v>
      </c>
      <c r="AV420" s="1732">
        <f>AT420-AM420</f>
        <v>232</v>
      </c>
      <c r="AW420" s="1383" t="s">
        <v>119</v>
      </c>
      <c r="AX420" s="1383">
        <v>44701</v>
      </c>
      <c r="AY420" s="1384" t="s">
        <v>173</v>
      </c>
      <c r="AZ420" s="1739">
        <f>AN420-AM420</f>
        <v>30</v>
      </c>
    </row>
    <row r="421" spans="1:52" s="1382" customFormat="1" ht="51.95" customHeight="1" thickBot="1">
      <c r="A421" s="1781"/>
      <c r="B421" s="1385">
        <f t="shared" ref="B421:C433" si="239">B$420</f>
        <v>44</v>
      </c>
      <c r="C421" s="1386" t="str">
        <f t="shared" si="239"/>
        <v>У_Т</v>
      </c>
      <c r="D421" s="1561" t="str">
        <f t="shared" si="217"/>
        <v>44У_Т</v>
      </c>
      <c r="E421" s="1602" t="s">
        <v>614</v>
      </c>
      <c r="F421" s="1563" t="s">
        <v>514</v>
      </c>
      <c r="G421" s="1564" t="str">
        <f t="shared" ref="G421:G433" si="240">$G$420</f>
        <v>Выполнение технологических работ по объектам 21UBN,22UBN,23UBN,24UBN,21UEJ,22UEJ,23UEJ,24UEJ,25UBN,25UEJ,21UKZ,22UKZ,23UKZ,24UKZ</v>
      </c>
      <c r="H421" s="1565" t="s">
        <v>779</v>
      </c>
      <c r="I421" s="1352"/>
      <c r="J421" s="1702">
        <f t="shared" ref="J421:S433" si="241">J$420</f>
        <v>44213</v>
      </c>
      <c r="K421" s="1702">
        <f t="shared" si="241"/>
        <v>44239</v>
      </c>
      <c r="L421" s="1702">
        <f t="shared" si="241"/>
        <v>44288</v>
      </c>
      <c r="M421" s="1702">
        <f t="shared" si="241"/>
        <v>44293</v>
      </c>
      <c r="N421" s="1702">
        <f t="shared" si="241"/>
        <v>44321</v>
      </c>
      <c r="O421" s="1702">
        <f t="shared" si="241"/>
        <v>44321</v>
      </c>
      <c r="P421" s="1702">
        <f t="shared" si="241"/>
        <v>44405</v>
      </c>
      <c r="Q421" s="1702">
        <f t="shared" si="241"/>
        <v>44435</v>
      </c>
      <c r="R421" s="1702">
        <f t="shared" si="241"/>
        <v>44435</v>
      </c>
      <c r="S421" s="1702">
        <f t="shared" si="241"/>
        <v>44434</v>
      </c>
      <c r="T421" s="1702">
        <f t="shared" ref="T421:AC433" si="242">T$420</f>
        <v>44434</v>
      </c>
      <c r="U421" s="1702">
        <f t="shared" si="242"/>
        <v>44455</v>
      </c>
      <c r="V421" s="1702">
        <f t="shared" si="242"/>
        <v>44462</v>
      </c>
      <c r="W421" s="1702">
        <f t="shared" si="242"/>
        <v>44467</v>
      </c>
      <c r="X421" s="1702">
        <f t="shared" si="242"/>
        <v>44470</v>
      </c>
      <c r="Y421" s="1702">
        <f t="shared" si="242"/>
        <v>44495</v>
      </c>
      <c r="Z421" s="1702">
        <f t="shared" si="242"/>
        <v>44515</v>
      </c>
      <c r="AA421" s="1702">
        <f t="shared" si="242"/>
        <v>44543</v>
      </c>
      <c r="AB421" s="1702">
        <f t="shared" si="242"/>
        <v>44546</v>
      </c>
      <c r="AC421" s="1702">
        <f t="shared" si="242"/>
        <v>44560</v>
      </c>
      <c r="AD421" s="1702">
        <f t="shared" ref="AD421:AN433" si="243">AD$420</f>
        <v>44581</v>
      </c>
      <c r="AE421" s="1702">
        <f t="shared" si="243"/>
        <v>44588</v>
      </c>
      <c r="AF421" s="1702">
        <f t="shared" si="243"/>
        <v>44593</v>
      </c>
      <c r="AG421" s="1702">
        <f t="shared" si="243"/>
        <v>44596</v>
      </c>
      <c r="AH421" s="1702">
        <f t="shared" si="243"/>
        <v>44621</v>
      </c>
      <c r="AI421" s="1702">
        <f t="shared" si="243"/>
        <v>44641</v>
      </c>
      <c r="AJ421" s="1702">
        <f t="shared" si="243"/>
        <v>44641</v>
      </c>
      <c r="AK421" s="1702">
        <f t="shared" si="243"/>
        <v>44651</v>
      </c>
      <c r="AL421" s="1702">
        <f t="shared" si="243"/>
        <v>44667</v>
      </c>
      <c r="AM421" s="1702">
        <f t="shared" si="243"/>
        <v>44671</v>
      </c>
      <c r="AN421" s="1702">
        <f t="shared" si="243"/>
        <v>44701</v>
      </c>
      <c r="AO421" s="1497">
        <f t="shared" ref="AO421:AO433" si="244">$AO$420</f>
        <v>44633</v>
      </c>
      <c r="AP421" s="1444">
        <v>15699</v>
      </c>
      <c r="AQ421" s="1443">
        <v>44797</v>
      </c>
      <c r="AR421" s="1424">
        <f>VLOOKUP(AP421,Schedule!$B$2:$F$14923,5,0)</f>
        <v>44631</v>
      </c>
      <c r="AS421" s="1424">
        <f t="shared" si="230"/>
        <v>44996</v>
      </c>
      <c r="AZ421" s="1739"/>
    </row>
    <row r="422" spans="1:52" s="1382" customFormat="1" ht="51.95" customHeight="1" thickBot="1">
      <c r="A422" s="1781"/>
      <c r="B422" s="1385">
        <f t="shared" si="239"/>
        <v>44</v>
      </c>
      <c r="C422" s="1386" t="str">
        <f t="shared" si="239"/>
        <v>У_Т</v>
      </c>
      <c r="D422" s="1561" t="str">
        <f t="shared" si="217"/>
        <v>44У_Т</v>
      </c>
      <c r="E422" s="1602" t="s">
        <v>616</v>
      </c>
      <c r="F422" s="1563" t="s">
        <v>514</v>
      </c>
      <c r="G422" s="1564" t="str">
        <f t="shared" si="240"/>
        <v>Выполнение технологических работ по объектам 21UBN,22UBN,23UBN,24UBN,21UEJ,22UEJ,23UEJ,24UEJ,25UBN,25UEJ,21UKZ,22UKZ,23UKZ,24UKZ</v>
      </c>
      <c r="H422" s="1565" t="s">
        <v>780</v>
      </c>
      <c r="I422" s="1352"/>
      <c r="J422" s="1702">
        <f t="shared" si="241"/>
        <v>44213</v>
      </c>
      <c r="K422" s="1702">
        <f t="shared" si="241"/>
        <v>44239</v>
      </c>
      <c r="L422" s="1702">
        <f t="shared" si="241"/>
        <v>44288</v>
      </c>
      <c r="M422" s="1702">
        <f t="shared" si="241"/>
        <v>44293</v>
      </c>
      <c r="N422" s="1702">
        <f t="shared" si="241"/>
        <v>44321</v>
      </c>
      <c r="O422" s="1702">
        <f t="shared" si="241"/>
        <v>44321</v>
      </c>
      <c r="P422" s="1702">
        <f t="shared" si="241"/>
        <v>44405</v>
      </c>
      <c r="Q422" s="1702">
        <f t="shared" si="241"/>
        <v>44435</v>
      </c>
      <c r="R422" s="1702">
        <f t="shared" si="241"/>
        <v>44435</v>
      </c>
      <c r="S422" s="1702">
        <f t="shared" si="241"/>
        <v>44434</v>
      </c>
      <c r="T422" s="1702">
        <f t="shared" si="242"/>
        <v>44434</v>
      </c>
      <c r="U422" s="1702">
        <f t="shared" si="242"/>
        <v>44455</v>
      </c>
      <c r="V422" s="1702">
        <f t="shared" si="242"/>
        <v>44462</v>
      </c>
      <c r="W422" s="1702">
        <f t="shared" si="242"/>
        <v>44467</v>
      </c>
      <c r="X422" s="1702">
        <f t="shared" si="242"/>
        <v>44470</v>
      </c>
      <c r="Y422" s="1702">
        <f t="shared" si="242"/>
        <v>44495</v>
      </c>
      <c r="Z422" s="1702">
        <f t="shared" si="242"/>
        <v>44515</v>
      </c>
      <c r="AA422" s="1702">
        <f t="shared" si="242"/>
        <v>44543</v>
      </c>
      <c r="AB422" s="1702">
        <f t="shared" si="242"/>
        <v>44546</v>
      </c>
      <c r="AC422" s="1702">
        <f t="shared" si="242"/>
        <v>44560</v>
      </c>
      <c r="AD422" s="1702">
        <f t="shared" si="243"/>
        <v>44581</v>
      </c>
      <c r="AE422" s="1702">
        <f t="shared" si="243"/>
        <v>44588</v>
      </c>
      <c r="AF422" s="1702">
        <f t="shared" si="243"/>
        <v>44593</v>
      </c>
      <c r="AG422" s="1702">
        <f t="shared" si="243"/>
        <v>44596</v>
      </c>
      <c r="AH422" s="1702">
        <f t="shared" si="243"/>
        <v>44621</v>
      </c>
      <c r="AI422" s="1702">
        <f t="shared" si="243"/>
        <v>44641</v>
      </c>
      <c r="AJ422" s="1702">
        <f t="shared" si="243"/>
        <v>44641</v>
      </c>
      <c r="AK422" s="1702">
        <f t="shared" si="243"/>
        <v>44651</v>
      </c>
      <c r="AL422" s="1702">
        <f t="shared" si="243"/>
        <v>44667</v>
      </c>
      <c r="AM422" s="1702">
        <f t="shared" si="243"/>
        <v>44671</v>
      </c>
      <c r="AN422" s="1702">
        <f t="shared" si="243"/>
        <v>44701</v>
      </c>
      <c r="AO422" s="1497">
        <f t="shared" si="244"/>
        <v>44633</v>
      </c>
      <c r="AP422" s="1444">
        <v>15898</v>
      </c>
      <c r="AQ422" s="1443">
        <v>44683</v>
      </c>
      <c r="AR422" s="1424">
        <f>VLOOKUP(AP422,Schedule!$B$2:$F$14923,5,0)</f>
        <v>44575</v>
      </c>
      <c r="AS422" s="1424">
        <f t="shared" si="230"/>
        <v>44940</v>
      </c>
      <c r="AZ422" s="1739"/>
    </row>
    <row r="423" spans="1:52" s="1382" customFormat="1" ht="51.95" customHeight="1" thickBot="1">
      <c r="A423" s="1781"/>
      <c r="B423" s="1385">
        <f t="shared" si="239"/>
        <v>44</v>
      </c>
      <c r="C423" s="1386" t="str">
        <f t="shared" si="239"/>
        <v>У_Т</v>
      </c>
      <c r="D423" s="1561" t="str">
        <f t="shared" si="217"/>
        <v>44У_Т</v>
      </c>
      <c r="E423" s="1602" t="s">
        <v>618</v>
      </c>
      <c r="F423" s="1563" t="s">
        <v>514</v>
      </c>
      <c r="G423" s="1564" t="str">
        <f t="shared" si="240"/>
        <v>Выполнение технологических работ по объектам 21UBN,22UBN,23UBN,24UBN,21UEJ,22UEJ,23UEJ,24UEJ,25UBN,25UEJ,21UKZ,22UKZ,23UKZ,24UKZ</v>
      </c>
      <c r="H423" s="1565" t="s">
        <v>781</v>
      </c>
      <c r="I423" s="1352"/>
      <c r="J423" s="1702">
        <f t="shared" si="241"/>
        <v>44213</v>
      </c>
      <c r="K423" s="1702">
        <f t="shared" si="241"/>
        <v>44239</v>
      </c>
      <c r="L423" s="1702">
        <f t="shared" si="241"/>
        <v>44288</v>
      </c>
      <c r="M423" s="1702">
        <f t="shared" si="241"/>
        <v>44293</v>
      </c>
      <c r="N423" s="1702">
        <f t="shared" si="241"/>
        <v>44321</v>
      </c>
      <c r="O423" s="1702">
        <f t="shared" si="241"/>
        <v>44321</v>
      </c>
      <c r="P423" s="1702">
        <f t="shared" si="241"/>
        <v>44405</v>
      </c>
      <c r="Q423" s="1702">
        <f t="shared" si="241"/>
        <v>44435</v>
      </c>
      <c r="R423" s="1702">
        <f t="shared" si="241"/>
        <v>44435</v>
      </c>
      <c r="S423" s="1702">
        <f t="shared" si="241"/>
        <v>44434</v>
      </c>
      <c r="T423" s="1702">
        <f t="shared" si="242"/>
        <v>44434</v>
      </c>
      <c r="U423" s="1702">
        <f t="shared" si="242"/>
        <v>44455</v>
      </c>
      <c r="V423" s="1702">
        <f t="shared" si="242"/>
        <v>44462</v>
      </c>
      <c r="W423" s="1702">
        <f t="shared" si="242"/>
        <v>44467</v>
      </c>
      <c r="X423" s="1702">
        <f t="shared" si="242"/>
        <v>44470</v>
      </c>
      <c r="Y423" s="1702">
        <f t="shared" si="242"/>
        <v>44495</v>
      </c>
      <c r="Z423" s="1702">
        <f t="shared" si="242"/>
        <v>44515</v>
      </c>
      <c r="AA423" s="1702">
        <f t="shared" si="242"/>
        <v>44543</v>
      </c>
      <c r="AB423" s="1702">
        <f t="shared" si="242"/>
        <v>44546</v>
      </c>
      <c r="AC423" s="1702">
        <f t="shared" si="242"/>
        <v>44560</v>
      </c>
      <c r="AD423" s="1702">
        <f t="shared" si="243"/>
        <v>44581</v>
      </c>
      <c r="AE423" s="1702">
        <f t="shared" si="243"/>
        <v>44588</v>
      </c>
      <c r="AF423" s="1702">
        <f t="shared" si="243"/>
        <v>44593</v>
      </c>
      <c r="AG423" s="1702">
        <f t="shared" si="243"/>
        <v>44596</v>
      </c>
      <c r="AH423" s="1702">
        <f t="shared" si="243"/>
        <v>44621</v>
      </c>
      <c r="AI423" s="1702">
        <f t="shared" si="243"/>
        <v>44641</v>
      </c>
      <c r="AJ423" s="1702">
        <f t="shared" si="243"/>
        <v>44641</v>
      </c>
      <c r="AK423" s="1702">
        <f t="shared" si="243"/>
        <v>44651</v>
      </c>
      <c r="AL423" s="1702">
        <f t="shared" si="243"/>
        <v>44667</v>
      </c>
      <c r="AM423" s="1702">
        <f t="shared" si="243"/>
        <v>44671</v>
      </c>
      <c r="AN423" s="1702">
        <f t="shared" si="243"/>
        <v>44701</v>
      </c>
      <c r="AO423" s="1497">
        <f t="shared" si="244"/>
        <v>44633</v>
      </c>
      <c r="AP423" s="1444">
        <v>16035</v>
      </c>
      <c r="AQ423" s="1443">
        <v>44683</v>
      </c>
      <c r="AR423" s="1424">
        <f>VLOOKUP(AP423,Schedule!$B$2:$F$14923,5,0)</f>
        <v>44575</v>
      </c>
      <c r="AS423" s="1424">
        <f t="shared" si="230"/>
        <v>44940</v>
      </c>
      <c r="AZ423" s="1739"/>
    </row>
    <row r="424" spans="1:52" s="1382" customFormat="1" ht="51.95" customHeight="1" thickBot="1">
      <c r="A424" s="1781"/>
      <c r="B424" s="1385">
        <f t="shared" si="239"/>
        <v>44</v>
      </c>
      <c r="C424" s="1386" t="str">
        <f t="shared" si="239"/>
        <v>У_Т</v>
      </c>
      <c r="D424" s="1561" t="str">
        <f t="shared" si="217"/>
        <v>44У_Т</v>
      </c>
      <c r="E424" s="1602" t="s">
        <v>628</v>
      </c>
      <c r="F424" s="1563" t="s">
        <v>514</v>
      </c>
      <c r="G424" s="1564" t="str">
        <f t="shared" si="240"/>
        <v>Выполнение технологических работ по объектам 21UBN,22UBN,23UBN,24UBN,21UEJ,22UEJ,23UEJ,24UEJ,25UBN,25UEJ,21UKZ,22UKZ,23UKZ,24UKZ</v>
      </c>
      <c r="H424" s="1565" t="s">
        <v>782</v>
      </c>
      <c r="I424" s="1352"/>
      <c r="J424" s="1702">
        <f t="shared" si="241"/>
        <v>44213</v>
      </c>
      <c r="K424" s="1702">
        <f t="shared" si="241"/>
        <v>44239</v>
      </c>
      <c r="L424" s="1702">
        <f t="shared" si="241"/>
        <v>44288</v>
      </c>
      <c r="M424" s="1702">
        <f t="shared" si="241"/>
        <v>44293</v>
      </c>
      <c r="N424" s="1702">
        <f t="shared" si="241"/>
        <v>44321</v>
      </c>
      <c r="O424" s="1702">
        <f t="shared" si="241"/>
        <v>44321</v>
      </c>
      <c r="P424" s="1702">
        <f t="shared" si="241"/>
        <v>44405</v>
      </c>
      <c r="Q424" s="1702">
        <f t="shared" si="241"/>
        <v>44435</v>
      </c>
      <c r="R424" s="1702">
        <f t="shared" si="241"/>
        <v>44435</v>
      </c>
      <c r="S424" s="1702">
        <f t="shared" si="241"/>
        <v>44434</v>
      </c>
      <c r="T424" s="1702">
        <f t="shared" si="242"/>
        <v>44434</v>
      </c>
      <c r="U424" s="1702">
        <f t="shared" si="242"/>
        <v>44455</v>
      </c>
      <c r="V424" s="1702">
        <f t="shared" si="242"/>
        <v>44462</v>
      </c>
      <c r="W424" s="1702">
        <f t="shared" si="242"/>
        <v>44467</v>
      </c>
      <c r="X424" s="1702">
        <f t="shared" si="242"/>
        <v>44470</v>
      </c>
      <c r="Y424" s="1702">
        <f t="shared" si="242"/>
        <v>44495</v>
      </c>
      <c r="Z424" s="1702">
        <f t="shared" si="242"/>
        <v>44515</v>
      </c>
      <c r="AA424" s="1702">
        <f t="shared" si="242"/>
        <v>44543</v>
      </c>
      <c r="AB424" s="1702">
        <f t="shared" si="242"/>
        <v>44546</v>
      </c>
      <c r="AC424" s="1702">
        <f t="shared" si="242"/>
        <v>44560</v>
      </c>
      <c r="AD424" s="1702">
        <f t="shared" si="243"/>
        <v>44581</v>
      </c>
      <c r="AE424" s="1702">
        <f t="shared" si="243"/>
        <v>44588</v>
      </c>
      <c r="AF424" s="1702">
        <f t="shared" si="243"/>
        <v>44593</v>
      </c>
      <c r="AG424" s="1702">
        <f t="shared" si="243"/>
        <v>44596</v>
      </c>
      <c r="AH424" s="1702">
        <f t="shared" si="243"/>
        <v>44621</v>
      </c>
      <c r="AI424" s="1702">
        <f t="shared" si="243"/>
        <v>44641</v>
      </c>
      <c r="AJ424" s="1702">
        <f t="shared" si="243"/>
        <v>44641</v>
      </c>
      <c r="AK424" s="1702">
        <f t="shared" si="243"/>
        <v>44651</v>
      </c>
      <c r="AL424" s="1702">
        <f t="shared" si="243"/>
        <v>44667</v>
      </c>
      <c r="AM424" s="1702">
        <f t="shared" si="243"/>
        <v>44671</v>
      </c>
      <c r="AN424" s="1702">
        <f t="shared" si="243"/>
        <v>44701</v>
      </c>
      <c r="AO424" s="1497">
        <f t="shared" si="244"/>
        <v>44633</v>
      </c>
      <c r="AP424" s="1444">
        <v>25982</v>
      </c>
      <c r="AQ424" s="1443">
        <v>45093</v>
      </c>
      <c r="AR424" s="1424">
        <f>VLOOKUP(AP424,Schedule!$B$2:$F$14923,5,0)</f>
        <v>44927</v>
      </c>
      <c r="AS424" s="1424">
        <f t="shared" si="230"/>
        <v>45292</v>
      </c>
      <c r="AZ424" s="1739"/>
    </row>
    <row r="425" spans="1:52" s="1382" customFormat="1" ht="51.95" customHeight="1" thickBot="1">
      <c r="A425" s="1781"/>
      <c r="B425" s="1385">
        <f t="shared" si="239"/>
        <v>44</v>
      </c>
      <c r="C425" s="1386" t="str">
        <f t="shared" si="239"/>
        <v>У_Т</v>
      </c>
      <c r="D425" s="1561" t="str">
        <f t="shared" si="217"/>
        <v>44У_Т</v>
      </c>
      <c r="E425" s="1602" t="s">
        <v>630</v>
      </c>
      <c r="F425" s="1563" t="s">
        <v>514</v>
      </c>
      <c r="G425" s="1564" t="str">
        <f t="shared" si="240"/>
        <v>Выполнение технологических работ по объектам 21UBN,22UBN,23UBN,24UBN,21UEJ,22UEJ,23UEJ,24UEJ,25UBN,25UEJ,21UKZ,22UKZ,23UKZ,24UKZ</v>
      </c>
      <c r="H425" s="1565" t="s">
        <v>782</v>
      </c>
      <c r="I425" s="1352"/>
      <c r="J425" s="1702">
        <f t="shared" si="241"/>
        <v>44213</v>
      </c>
      <c r="K425" s="1702">
        <f t="shared" si="241"/>
        <v>44239</v>
      </c>
      <c r="L425" s="1702">
        <f t="shared" si="241"/>
        <v>44288</v>
      </c>
      <c r="M425" s="1702">
        <f t="shared" si="241"/>
        <v>44293</v>
      </c>
      <c r="N425" s="1702">
        <f t="shared" si="241"/>
        <v>44321</v>
      </c>
      <c r="O425" s="1702">
        <f t="shared" si="241"/>
        <v>44321</v>
      </c>
      <c r="P425" s="1702">
        <f t="shared" si="241"/>
        <v>44405</v>
      </c>
      <c r="Q425" s="1702">
        <f t="shared" si="241"/>
        <v>44435</v>
      </c>
      <c r="R425" s="1702">
        <f t="shared" si="241"/>
        <v>44435</v>
      </c>
      <c r="S425" s="1702">
        <f t="shared" si="241"/>
        <v>44434</v>
      </c>
      <c r="T425" s="1702">
        <f t="shared" si="242"/>
        <v>44434</v>
      </c>
      <c r="U425" s="1702">
        <f t="shared" si="242"/>
        <v>44455</v>
      </c>
      <c r="V425" s="1702">
        <f t="shared" si="242"/>
        <v>44462</v>
      </c>
      <c r="W425" s="1702">
        <f t="shared" si="242"/>
        <v>44467</v>
      </c>
      <c r="X425" s="1702">
        <f t="shared" si="242"/>
        <v>44470</v>
      </c>
      <c r="Y425" s="1702">
        <f t="shared" si="242"/>
        <v>44495</v>
      </c>
      <c r="Z425" s="1702">
        <f t="shared" si="242"/>
        <v>44515</v>
      </c>
      <c r="AA425" s="1702">
        <f t="shared" si="242"/>
        <v>44543</v>
      </c>
      <c r="AB425" s="1702">
        <f t="shared" si="242"/>
        <v>44546</v>
      </c>
      <c r="AC425" s="1702">
        <f t="shared" si="242"/>
        <v>44560</v>
      </c>
      <c r="AD425" s="1702">
        <f t="shared" si="243"/>
        <v>44581</v>
      </c>
      <c r="AE425" s="1702">
        <f t="shared" si="243"/>
        <v>44588</v>
      </c>
      <c r="AF425" s="1702">
        <f t="shared" si="243"/>
        <v>44593</v>
      </c>
      <c r="AG425" s="1702">
        <f t="shared" si="243"/>
        <v>44596</v>
      </c>
      <c r="AH425" s="1702">
        <f t="shared" si="243"/>
        <v>44621</v>
      </c>
      <c r="AI425" s="1702">
        <f t="shared" si="243"/>
        <v>44641</v>
      </c>
      <c r="AJ425" s="1702">
        <f t="shared" si="243"/>
        <v>44641</v>
      </c>
      <c r="AK425" s="1702">
        <f t="shared" si="243"/>
        <v>44651</v>
      </c>
      <c r="AL425" s="1702">
        <f t="shared" si="243"/>
        <v>44667</v>
      </c>
      <c r="AM425" s="1702">
        <f t="shared" si="243"/>
        <v>44671</v>
      </c>
      <c r="AN425" s="1702">
        <f t="shared" si="243"/>
        <v>44701</v>
      </c>
      <c r="AO425" s="1497">
        <f t="shared" si="244"/>
        <v>44633</v>
      </c>
      <c r="AP425" s="1444">
        <v>39034</v>
      </c>
      <c r="AQ425" s="1443">
        <v>45018</v>
      </c>
      <c r="AR425" s="1424">
        <f>VLOOKUP(AP425,Schedule!$B$2:$F$14923,5,0)</f>
        <v>45107</v>
      </c>
      <c r="AS425" s="1424">
        <f t="shared" si="230"/>
        <v>45472</v>
      </c>
      <c r="AZ425" s="1739"/>
    </row>
    <row r="426" spans="1:52" s="1382" customFormat="1" ht="51.95" customHeight="1" thickBot="1">
      <c r="A426" s="1781"/>
      <c r="B426" s="1385">
        <f t="shared" si="239"/>
        <v>44</v>
      </c>
      <c r="C426" s="1386" t="str">
        <f t="shared" si="239"/>
        <v>У_Т</v>
      </c>
      <c r="D426" s="1561" t="str">
        <f t="shared" si="217"/>
        <v>44У_Т</v>
      </c>
      <c r="E426" s="1602" t="s">
        <v>632</v>
      </c>
      <c r="F426" s="1563" t="s">
        <v>514</v>
      </c>
      <c r="G426" s="1564" t="str">
        <f t="shared" si="240"/>
        <v>Выполнение технологических работ по объектам 21UBN,22UBN,23UBN,24UBN,21UEJ,22UEJ,23UEJ,24UEJ,25UBN,25UEJ,21UKZ,22UKZ,23UKZ,24UKZ</v>
      </c>
      <c r="H426" s="1565" t="s">
        <v>782</v>
      </c>
      <c r="I426" s="1352"/>
      <c r="J426" s="1702">
        <f t="shared" si="241"/>
        <v>44213</v>
      </c>
      <c r="K426" s="1702">
        <f t="shared" si="241"/>
        <v>44239</v>
      </c>
      <c r="L426" s="1702">
        <f t="shared" si="241"/>
        <v>44288</v>
      </c>
      <c r="M426" s="1702">
        <f t="shared" si="241"/>
        <v>44293</v>
      </c>
      <c r="N426" s="1702">
        <f t="shared" si="241"/>
        <v>44321</v>
      </c>
      <c r="O426" s="1702">
        <f t="shared" si="241"/>
        <v>44321</v>
      </c>
      <c r="P426" s="1702">
        <f t="shared" si="241"/>
        <v>44405</v>
      </c>
      <c r="Q426" s="1702">
        <f t="shared" si="241"/>
        <v>44435</v>
      </c>
      <c r="R426" s="1702">
        <f t="shared" si="241"/>
        <v>44435</v>
      </c>
      <c r="S426" s="1702">
        <f t="shared" si="241"/>
        <v>44434</v>
      </c>
      <c r="T426" s="1702">
        <f t="shared" si="242"/>
        <v>44434</v>
      </c>
      <c r="U426" s="1702">
        <f t="shared" si="242"/>
        <v>44455</v>
      </c>
      <c r="V426" s="1702">
        <f t="shared" si="242"/>
        <v>44462</v>
      </c>
      <c r="W426" s="1702">
        <f t="shared" si="242"/>
        <v>44467</v>
      </c>
      <c r="X426" s="1702">
        <f t="shared" si="242"/>
        <v>44470</v>
      </c>
      <c r="Y426" s="1702">
        <f t="shared" si="242"/>
        <v>44495</v>
      </c>
      <c r="Z426" s="1702">
        <f t="shared" si="242"/>
        <v>44515</v>
      </c>
      <c r="AA426" s="1702">
        <f t="shared" si="242"/>
        <v>44543</v>
      </c>
      <c r="AB426" s="1702">
        <f t="shared" si="242"/>
        <v>44546</v>
      </c>
      <c r="AC426" s="1702">
        <f t="shared" si="242"/>
        <v>44560</v>
      </c>
      <c r="AD426" s="1702">
        <f t="shared" si="243"/>
        <v>44581</v>
      </c>
      <c r="AE426" s="1702">
        <f t="shared" si="243"/>
        <v>44588</v>
      </c>
      <c r="AF426" s="1702">
        <f t="shared" si="243"/>
        <v>44593</v>
      </c>
      <c r="AG426" s="1702">
        <f t="shared" si="243"/>
        <v>44596</v>
      </c>
      <c r="AH426" s="1702">
        <f t="shared" si="243"/>
        <v>44621</v>
      </c>
      <c r="AI426" s="1702">
        <f t="shared" si="243"/>
        <v>44641</v>
      </c>
      <c r="AJ426" s="1702">
        <f t="shared" si="243"/>
        <v>44641</v>
      </c>
      <c r="AK426" s="1702">
        <f t="shared" si="243"/>
        <v>44651</v>
      </c>
      <c r="AL426" s="1702">
        <f t="shared" si="243"/>
        <v>44667</v>
      </c>
      <c r="AM426" s="1702">
        <f t="shared" si="243"/>
        <v>44671</v>
      </c>
      <c r="AN426" s="1702">
        <f t="shared" si="243"/>
        <v>44701</v>
      </c>
      <c r="AO426" s="1497">
        <f t="shared" si="244"/>
        <v>44633</v>
      </c>
      <c r="AP426" s="1444">
        <v>26049</v>
      </c>
      <c r="AQ426" s="1443">
        <v>44711</v>
      </c>
      <c r="AR426" s="1424">
        <f>VLOOKUP(AP426,Schedule!$B$2:$F$14923,5,0)</f>
        <v>44603</v>
      </c>
      <c r="AS426" s="1424">
        <f t="shared" si="230"/>
        <v>44968</v>
      </c>
      <c r="AZ426" s="1739"/>
    </row>
    <row r="427" spans="1:52" s="1382" customFormat="1" ht="51.95" customHeight="1" thickBot="1">
      <c r="A427" s="1781"/>
      <c r="B427" s="1385">
        <f t="shared" si="239"/>
        <v>44</v>
      </c>
      <c r="C427" s="1386" t="str">
        <f t="shared" si="239"/>
        <v>У_Т</v>
      </c>
      <c r="D427" s="1561" t="str">
        <f t="shared" si="217"/>
        <v>44У_Т</v>
      </c>
      <c r="E427" s="1602" t="s">
        <v>634</v>
      </c>
      <c r="F427" s="1563" t="s">
        <v>514</v>
      </c>
      <c r="G427" s="1564" t="str">
        <f t="shared" si="240"/>
        <v>Выполнение технологических работ по объектам 21UBN,22UBN,23UBN,24UBN,21UEJ,22UEJ,23UEJ,24UEJ,25UBN,25UEJ,21UKZ,22UKZ,23UKZ,24UKZ</v>
      </c>
      <c r="H427" s="1565" t="s">
        <v>782</v>
      </c>
      <c r="I427" s="1352"/>
      <c r="J427" s="1702">
        <f t="shared" si="241"/>
        <v>44213</v>
      </c>
      <c r="K427" s="1702">
        <f t="shared" si="241"/>
        <v>44239</v>
      </c>
      <c r="L427" s="1702">
        <f t="shared" si="241"/>
        <v>44288</v>
      </c>
      <c r="M427" s="1702">
        <f t="shared" si="241"/>
        <v>44293</v>
      </c>
      <c r="N427" s="1702">
        <f t="shared" si="241"/>
        <v>44321</v>
      </c>
      <c r="O427" s="1702">
        <f t="shared" si="241"/>
        <v>44321</v>
      </c>
      <c r="P427" s="1702">
        <f t="shared" si="241"/>
        <v>44405</v>
      </c>
      <c r="Q427" s="1702">
        <f t="shared" si="241"/>
        <v>44435</v>
      </c>
      <c r="R427" s="1702">
        <f t="shared" si="241"/>
        <v>44435</v>
      </c>
      <c r="S427" s="1702">
        <f t="shared" si="241"/>
        <v>44434</v>
      </c>
      <c r="T427" s="1702">
        <f t="shared" si="242"/>
        <v>44434</v>
      </c>
      <c r="U427" s="1702">
        <f t="shared" si="242"/>
        <v>44455</v>
      </c>
      <c r="V427" s="1702">
        <f t="shared" si="242"/>
        <v>44462</v>
      </c>
      <c r="W427" s="1702">
        <f t="shared" si="242"/>
        <v>44467</v>
      </c>
      <c r="X427" s="1702">
        <f t="shared" si="242"/>
        <v>44470</v>
      </c>
      <c r="Y427" s="1702">
        <f t="shared" si="242"/>
        <v>44495</v>
      </c>
      <c r="Z427" s="1702">
        <f t="shared" si="242"/>
        <v>44515</v>
      </c>
      <c r="AA427" s="1702">
        <f t="shared" si="242"/>
        <v>44543</v>
      </c>
      <c r="AB427" s="1702">
        <f t="shared" si="242"/>
        <v>44546</v>
      </c>
      <c r="AC427" s="1702">
        <f t="shared" si="242"/>
        <v>44560</v>
      </c>
      <c r="AD427" s="1702">
        <f t="shared" si="243"/>
        <v>44581</v>
      </c>
      <c r="AE427" s="1702">
        <f t="shared" si="243"/>
        <v>44588</v>
      </c>
      <c r="AF427" s="1702">
        <f t="shared" si="243"/>
        <v>44593</v>
      </c>
      <c r="AG427" s="1702">
        <f t="shared" si="243"/>
        <v>44596</v>
      </c>
      <c r="AH427" s="1702">
        <f t="shared" si="243"/>
        <v>44621</v>
      </c>
      <c r="AI427" s="1702">
        <f t="shared" si="243"/>
        <v>44641</v>
      </c>
      <c r="AJ427" s="1702">
        <f t="shared" si="243"/>
        <v>44641</v>
      </c>
      <c r="AK427" s="1702">
        <f t="shared" si="243"/>
        <v>44651</v>
      </c>
      <c r="AL427" s="1702">
        <f t="shared" si="243"/>
        <v>44667</v>
      </c>
      <c r="AM427" s="1702">
        <f t="shared" si="243"/>
        <v>44671</v>
      </c>
      <c r="AN427" s="1702">
        <f t="shared" si="243"/>
        <v>44701</v>
      </c>
      <c r="AO427" s="1497">
        <f t="shared" si="244"/>
        <v>44633</v>
      </c>
      <c r="AP427" s="1444">
        <v>39035</v>
      </c>
      <c r="AQ427" s="1443">
        <v>44636</v>
      </c>
      <c r="AR427" s="1424">
        <f>VLOOKUP(AP427,Schedule!$B$2:$F$14923,5,0)</f>
        <v>44783</v>
      </c>
      <c r="AS427" s="1424">
        <f t="shared" si="230"/>
        <v>45148</v>
      </c>
      <c r="AZ427" s="1739"/>
    </row>
    <row r="428" spans="1:52" s="1382" customFormat="1" ht="51.95" customHeight="1" thickBot="1">
      <c r="A428" s="1781"/>
      <c r="B428" s="1385">
        <f t="shared" si="239"/>
        <v>44</v>
      </c>
      <c r="C428" s="1386" t="str">
        <f t="shared" si="239"/>
        <v>У_Т</v>
      </c>
      <c r="D428" s="1561" t="str">
        <f t="shared" si="217"/>
        <v>44У_Т</v>
      </c>
      <c r="E428" s="1602" t="s">
        <v>258</v>
      </c>
      <c r="F428" s="1563" t="s">
        <v>514</v>
      </c>
      <c r="G428" s="1564" t="str">
        <f t="shared" si="240"/>
        <v>Выполнение технологических работ по объектам 21UBN,22UBN,23UBN,24UBN,21UEJ,22UEJ,23UEJ,24UEJ,25UBN,25UEJ,21UKZ,22UKZ,23UKZ,24UKZ</v>
      </c>
      <c r="H428" s="1565" t="s">
        <v>783</v>
      </c>
      <c r="I428" s="1352"/>
      <c r="J428" s="1702">
        <f t="shared" si="241"/>
        <v>44213</v>
      </c>
      <c r="K428" s="1702">
        <f t="shared" si="241"/>
        <v>44239</v>
      </c>
      <c r="L428" s="1702">
        <f t="shared" si="241"/>
        <v>44288</v>
      </c>
      <c r="M428" s="1702">
        <f t="shared" si="241"/>
        <v>44293</v>
      </c>
      <c r="N428" s="1702">
        <f t="shared" si="241"/>
        <v>44321</v>
      </c>
      <c r="O428" s="1702">
        <f t="shared" si="241"/>
        <v>44321</v>
      </c>
      <c r="P428" s="1702">
        <f t="shared" si="241"/>
        <v>44405</v>
      </c>
      <c r="Q428" s="1702">
        <f t="shared" si="241"/>
        <v>44435</v>
      </c>
      <c r="R428" s="1702">
        <f t="shared" si="241"/>
        <v>44435</v>
      </c>
      <c r="S428" s="1702">
        <f t="shared" si="241"/>
        <v>44434</v>
      </c>
      <c r="T428" s="1702">
        <f t="shared" si="242"/>
        <v>44434</v>
      </c>
      <c r="U428" s="1702">
        <f t="shared" si="242"/>
        <v>44455</v>
      </c>
      <c r="V428" s="1702">
        <f t="shared" si="242"/>
        <v>44462</v>
      </c>
      <c r="W428" s="1702">
        <f t="shared" si="242"/>
        <v>44467</v>
      </c>
      <c r="X428" s="1702">
        <f t="shared" si="242"/>
        <v>44470</v>
      </c>
      <c r="Y428" s="1702">
        <f t="shared" si="242"/>
        <v>44495</v>
      </c>
      <c r="Z428" s="1702">
        <f t="shared" si="242"/>
        <v>44515</v>
      </c>
      <c r="AA428" s="1702">
        <f t="shared" si="242"/>
        <v>44543</v>
      </c>
      <c r="AB428" s="1702">
        <f t="shared" si="242"/>
        <v>44546</v>
      </c>
      <c r="AC428" s="1702">
        <f t="shared" si="242"/>
        <v>44560</v>
      </c>
      <c r="AD428" s="1702">
        <f t="shared" si="243"/>
        <v>44581</v>
      </c>
      <c r="AE428" s="1702">
        <f t="shared" si="243"/>
        <v>44588</v>
      </c>
      <c r="AF428" s="1702">
        <f t="shared" si="243"/>
        <v>44593</v>
      </c>
      <c r="AG428" s="1702">
        <f t="shared" si="243"/>
        <v>44596</v>
      </c>
      <c r="AH428" s="1702">
        <f t="shared" si="243"/>
        <v>44621</v>
      </c>
      <c r="AI428" s="1702">
        <f t="shared" si="243"/>
        <v>44641</v>
      </c>
      <c r="AJ428" s="1702">
        <f t="shared" si="243"/>
        <v>44641</v>
      </c>
      <c r="AK428" s="1702">
        <f t="shared" si="243"/>
        <v>44651</v>
      </c>
      <c r="AL428" s="1702">
        <f t="shared" si="243"/>
        <v>44667</v>
      </c>
      <c r="AM428" s="1702">
        <f t="shared" si="243"/>
        <v>44671</v>
      </c>
      <c r="AN428" s="1702">
        <f t="shared" si="243"/>
        <v>44701</v>
      </c>
      <c r="AO428" s="1497">
        <f t="shared" si="244"/>
        <v>44633</v>
      </c>
      <c r="AP428" s="1444">
        <v>16222</v>
      </c>
      <c r="AQ428" s="1443">
        <v>44633</v>
      </c>
      <c r="AR428" s="1424">
        <f>VLOOKUP(AP428,Schedule!$B$2:$F$14923,5,0)</f>
        <v>44538</v>
      </c>
      <c r="AS428" s="1424">
        <f t="shared" si="230"/>
        <v>44903</v>
      </c>
      <c r="AZ428" s="1739"/>
    </row>
    <row r="429" spans="1:52" s="1382" customFormat="1" ht="51.95" customHeight="1" thickBot="1">
      <c r="A429" s="1781"/>
      <c r="B429" s="1385">
        <f t="shared" si="239"/>
        <v>44</v>
      </c>
      <c r="C429" s="1386" t="str">
        <f t="shared" si="239"/>
        <v>У_Т</v>
      </c>
      <c r="D429" s="1561" t="str">
        <f t="shared" si="217"/>
        <v>44У_Т</v>
      </c>
      <c r="E429" s="1602" t="s">
        <v>260</v>
      </c>
      <c r="F429" s="1563" t="s">
        <v>514</v>
      </c>
      <c r="G429" s="1564" t="str">
        <f t="shared" si="240"/>
        <v>Выполнение технологических работ по объектам 21UBN,22UBN,23UBN,24UBN,21UEJ,22UEJ,23UEJ,24UEJ,25UBN,25UEJ,21UKZ,22UKZ,23UKZ,24UKZ</v>
      </c>
      <c r="H429" s="1565" t="s">
        <v>784</v>
      </c>
      <c r="I429" s="1352"/>
      <c r="J429" s="1702">
        <f t="shared" si="241"/>
        <v>44213</v>
      </c>
      <c r="K429" s="1702">
        <f t="shared" si="241"/>
        <v>44239</v>
      </c>
      <c r="L429" s="1702">
        <f t="shared" si="241"/>
        <v>44288</v>
      </c>
      <c r="M429" s="1702">
        <f t="shared" si="241"/>
        <v>44293</v>
      </c>
      <c r="N429" s="1702">
        <f t="shared" si="241"/>
        <v>44321</v>
      </c>
      <c r="O429" s="1702">
        <f t="shared" si="241"/>
        <v>44321</v>
      </c>
      <c r="P429" s="1702">
        <f t="shared" si="241"/>
        <v>44405</v>
      </c>
      <c r="Q429" s="1702">
        <f t="shared" si="241"/>
        <v>44435</v>
      </c>
      <c r="R429" s="1702">
        <f t="shared" si="241"/>
        <v>44435</v>
      </c>
      <c r="S429" s="1702">
        <f t="shared" si="241"/>
        <v>44434</v>
      </c>
      <c r="T429" s="1702">
        <f t="shared" si="242"/>
        <v>44434</v>
      </c>
      <c r="U429" s="1702">
        <f t="shared" si="242"/>
        <v>44455</v>
      </c>
      <c r="V429" s="1702">
        <f t="shared" si="242"/>
        <v>44462</v>
      </c>
      <c r="W429" s="1702">
        <f t="shared" si="242"/>
        <v>44467</v>
      </c>
      <c r="X429" s="1702">
        <f t="shared" si="242"/>
        <v>44470</v>
      </c>
      <c r="Y429" s="1702">
        <f t="shared" si="242"/>
        <v>44495</v>
      </c>
      <c r="Z429" s="1702">
        <f t="shared" si="242"/>
        <v>44515</v>
      </c>
      <c r="AA429" s="1702">
        <f t="shared" si="242"/>
        <v>44543</v>
      </c>
      <c r="AB429" s="1702">
        <f t="shared" si="242"/>
        <v>44546</v>
      </c>
      <c r="AC429" s="1702">
        <f t="shared" si="242"/>
        <v>44560</v>
      </c>
      <c r="AD429" s="1702">
        <f t="shared" si="243"/>
        <v>44581</v>
      </c>
      <c r="AE429" s="1702">
        <f t="shared" si="243"/>
        <v>44588</v>
      </c>
      <c r="AF429" s="1702">
        <f t="shared" si="243"/>
        <v>44593</v>
      </c>
      <c r="AG429" s="1702">
        <f t="shared" si="243"/>
        <v>44596</v>
      </c>
      <c r="AH429" s="1702">
        <f t="shared" si="243"/>
        <v>44621</v>
      </c>
      <c r="AI429" s="1702">
        <f t="shared" si="243"/>
        <v>44641</v>
      </c>
      <c r="AJ429" s="1702">
        <f t="shared" si="243"/>
        <v>44641</v>
      </c>
      <c r="AK429" s="1702">
        <f t="shared" si="243"/>
        <v>44651</v>
      </c>
      <c r="AL429" s="1702">
        <f t="shared" si="243"/>
        <v>44667</v>
      </c>
      <c r="AM429" s="1702">
        <f t="shared" si="243"/>
        <v>44671</v>
      </c>
      <c r="AN429" s="1702">
        <f t="shared" si="243"/>
        <v>44701</v>
      </c>
      <c r="AO429" s="1497">
        <f t="shared" si="244"/>
        <v>44633</v>
      </c>
      <c r="AP429" s="1444">
        <v>39036</v>
      </c>
      <c r="AQ429" s="1443">
        <v>44716</v>
      </c>
      <c r="AR429" s="1424">
        <f>VLOOKUP(AP429,Schedule!$B$2:$F$14923,5,0)</f>
        <v>44876</v>
      </c>
      <c r="AS429" s="1424">
        <f t="shared" si="230"/>
        <v>45241</v>
      </c>
      <c r="AZ429" s="1739"/>
    </row>
    <row r="430" spans="1:52" s="1382" customFormat="1" ht="51.95" customHeight="1" thickBot="1">
      <c r="A430" s="1781"/>
      <c r="B430" s="1385">
        <f t="shared" si="239"/>
        <v>44</v>
      </c>
      <c r="C430" s="1386" t="str">
        <f t="shared" si="239"/>
        <v>У_Т</v>
      </c>
      <c r="D430" s="1561" t="str">
        <f t="shared" si="217"/>
        <v>44У_Т</v>
      </c>
      <c r="E430" s="1602" t="s">
        <v>332</v>
      </c>
      <c r="F430" s="1563" t="s">
        <v>514</v>
      </c>
      <c r="G430" s="1564" t="str">
        <f t="shared" si="240"/>
        <v>Выполнение технологических работ по объектам 21UBN,22UBN,23UBN,24UBN,21UEJ,22UEJ,23UEJ,24UEJ,25UBN,25UEJ,21UKZ,22UKZ,23UKZ,24UKZ</v>
      </c>
      <c r="H430" s="1565" t="s">
        <v>785</v>
      </c>
      <c r="I430" s="1352"/>
      <c r="J430" s="1702">
        <f t="shared" si="241"/>
        <v>44213</v>
      </c>
      <c r="K430" s="1702">
        <f t="shared" si="241"/>
        <v>44239</v>
      </c>
      <c r="L430" s="1702">
        <f t="shared" si="241"/>
        <v>44288</v>
      </c>
      <c r="M430" s="1702">
        <f t="shared" si="241"/>
        <v>44293</v>
      </c>
      <c r="N430" s="1702">
        <f t="shared" si="241"/>
        <v>44321</v>
      </c>
      <c r="O430" s="1702">
        <f t="shared" si="241"/>
        <v>44321</v>
      </c>
      <c r="P430" s="1702">
        <f t="shared" si="241"/>
        <v>44405</v>
      </c>
      <c r="Q430" s="1702">
        <f t="shared" si="241"/>
        <v>44435</v>
      </c>
      <c r="R430" s="1702">
        <f t="shared" si="241"/>
        <v>44435</v>
      </c>
      <c r="S430" s="1702">
        <f t="shared" si="241"/>
        <v>44434</v>
      </c>
      <c r="T430" s="1702">
        <f t="shared" si="242"/>
        <v>44434</v>
      </c>
      <c r="U430" s="1702">
        <f t="shared" si="242"/>
        <v>44455</v>
      </c>
      <c r="V430" s="1702">
        <f t="shared" si="242"/>
        <v>44462</v>
      </c>
      <c r="W430" s="1702">
        <f t="shared" si="242"/>
        <v>44467</v>
      </c>
      <c r="X430" s="1702">
        <f t="shared" si="242"/>
        <v>44470</v>
      </c>
      <c r="Y430" s="1702">
        <f t="shared" si="242"/>
        <v>44495</v>
      </c>
      <c r="Z430" s="1702">
        <f t="shared" si="242"/>
        <v>44515</v>
      </c>
      <c r="AA430" s="1702">
        <f t="shared" si="242"/>
        <v>44543</v>
      </c>
      <c r="AB430" s="1702">
        <f t="shared" si="242"/>
        <v>44546</v>
      </c>
      <c r="AC430" s="1702">
        <f t="shared" si="242"/>
        <v>44560</v>
      </c>
      <c r="AD430" s="1702">
        <f t="shared" si="243"/>
        <v>44581</v>
      </c>
      <c r="AE430" s="1702">
        <f t="shared" si="243"/>
        <v>44588</v>
      </c>
      <c r="AF430" s="1702">
        <f t="shared" si="243"/>
        <v>44593</v>
      </c>
      <c r="AG430" s="1702">
        <f t="shared" si="243"/>
        <v>44596</v>
      </c>
      <c r="AH430" s="1702">
        <f t="shared" si="243"/>
        <v>44621</v>
      </c>
      <c r="AI430" s="1702">
        <f t="shared" si="243"/>
        <v>44641</v>
      </c>
      <c r="AJ430" s="1702">
        <f t="shared" si="243"/>
        <v>44641</v>
      </c>
      <c r="AK430" s="1702">
        <f t="shared" si="243"/>
        <v>44651</v>
      </c>
      <c r="AL430" s="1702">
        <f t="shared" si="243"/>
        <v>44667</v>
      </c>
      <c r="AM430" s="1702">
        <f t="shared" si="243"/>
        <v>44671</v>
      </c>
      <c r="AN430" s="1702">
        <f t="shared" si="243"/>
        <v>44701</v>
      </c>
      <c r="AO430" s="1497">
        <f t="shared" si="244"/>
        <v>44633</v>
      </c>
      <c r="AP430" s="1444">
        <v>27128</v>
      </c>
      <c r="AQ430" s="1443">
        <v>44806</v>
      </c>
      <c r="AR430" s="1424">
        <f>VLOOKUP(AP430,Schedule!$B$2:$F$14923,5,0)</f>
        <v>44806</v>
      </c>
      <c r="AS430" s="1424">
        <f t="shared" si="230"/>
        <v>45171</v>
      </c>
      <c r="AZ430" s="1739"/>
    </row>
    <row r="431" spans="1:52" s="1382" customFormat="1" ht="51.95" customHeight="1" thickBot="1">
      <c r="A431" s="1781"/>
      <c r="B431" s="1385">
        <f t="shared" si="239"/>
        <v>44</v>
      </c>
      <c r="C431" s="1386" t="str">
        <f t="shared" si="239"/>
        <v>У_Т</v>
      </c>
      <c r="D431" s="1561" t="str">
        <f t="shared" si="217"/>
        <v>44У_Т</v>
      </c>
      <c r="E431" s="1602" t="s">
        <v>334</v>
      </c>
      <c r="F431" s="1563" t="s">
        <v>514</v>
      </c>
      <c r="G431" s="1564" t="str">
        <f t="shared" si="240"/>
        <v>Выполнение технологических работ по объектам 21UBN,22UBN,23UBN,24UBN,21UEJ,22UEJ,23UEJ,24UEJ,25UBN,25UEJ,21UKZ,22UKZ,23UKZ,24UKZ</v>
      </c>
      <c r="H431" s="1565" t="s">
        <v>785</v>
      </c>
      <c r="I431" s="1352"/>
      <c r="J431" s="1702">
        <f t="shared" si="241"/>
        <v>44213</v>
      </c>
      <c r="K431" s="1702">
        <f t="shared" si="241"/>
        <v>44239</v>
      </c>
      <c r="L431" s="1702">
        <f t="shared" si="241"/>
        <v>44288</v>
      </c>
      <c r="M431" s="1702">
        <f t="shared" si="241"/>
        <v>44293</v>
      </c>
      <c r="N431" s="1702">
        <f t="shared" si="241"/>
        <v>44321</v>
      </c>
      <c r="O431" s="1702">
        <f t="shared" si="241"/>
        <v>44321</v>
      </c>
      <c r="P431" s="1702">
        <f t="shared" si="241"/>
        <v>44405</v>
      </c>
      <c r="Q431" s="1702">
        <f t="shared" si="241"/>
        <v>44435</v>
      </c>
      <c r="R431" s="1702">
        <f t="shared" si="241"/>
        <v>44435</v>
      </c>
      <c r="S431" s="1702">
        <f t="shared" si="241"/>
        <v>44434</v>
      </c>
      <c r="T431" s="1702">
        <f t="shared" si="242"/>
        <v>44434</v>
      </c>
      <c r="U431" s="1702">
        <f t="shared" si="242"/>
        <v>44455</v>
      </c>
      <c r="V431" s="1702">
        <f t="shared" si="242"/>
        <v>44462</v>
      </c>
      <c r="W431" s="1702">
        <f t="shared" si="242"/>
        <v>44467</v>
      </c>
      <c r="X431" s="1702">
        <f t="shared" si="242"/>
        <v>44470</v>
      </c>
      <c r="Y431" s="1702">
        <f t="shared" si="242"/>
        <v>44495</v>
      </c>
      <c r="Z431" s="1702">
        <f t="shared" si="242"/>
        <v>44515</v>
      </c>
      <c r="AA431" s="1702">
        <f t="shared" si="242"/>
        <v>44543</v>
      </c>
      <c r="AB431" s="1702">
        <f t="shared" si="242"/>
        <v>44546</v>
      </c>
      <c r="AC431" s="1702">
        <f t="shared" si="242"/>
        <v>44560</v>
      </c>
      <c r="AD431" s="1702">
        <f t="shared" si="243"/>
        <v>44581</v>
      </c>
      <c r="AE431" s="1702">
        <f t="shared" si="243"/>
        <v>44588</v>
      </c>
      <c r="AF431" s="1702">
        <f t="shared" si="243"/>
        <v>44593</v>
      </c>
      <c r="AG431" s="1702">
        <f t="shared" si="243"/>
        <v>44596</v>
      </c>
      <c r="AH431" s="1702">
        <f t="shared" si="243"/>
        <v>44621</v>
      </c>
      <c r="AI431" s="1702">
        <f t="shared" si="243"/>
        <v>44641</v>
      </c>
      <c r="AJ431" s="1702">
        <f t="shared" si="243"/>
        <v>44641</v>
      </c>
      <c r="AK431" s="1702">
        <f t="shared" si="243"/>
        <v>44651</v>
      </c>
      <c r="AL431" s="1702">
        <f t="shared" si="243"/>
        <v>44667</v>
      </c>
      <c r="AM431" s="1702">
        <f t="shared" si="243"/>
        <v>44671</v>
      </c>
      <c r="AN431" s="1702">
        <f t="shared" si="243"/>
        <v>44701</v>
      </c>
      <c r="AO431" s="1497">
        <f t="shared" si="244"/>
        <v>44633</v>
      </c>
      <c r="AP431" s="1444">
        <v>27147</v>
      </c>
      <c r="AQ431" s="1443">
        <v>44806</v>
      </c>
      <c r="AR431" s="1424">
        <f>VLOOKUP(AP431,Schedule!$B$2:$F$14923,5,0)</f>
        <v>44816</v>
      </c>
      <c r="AS431" s="1424">
        <f t="shared" si="230"/>
        <v>45181</v>
      </c>
      <c r="AZ431" s="1739"/>
    </row>
    <row r="432" spans="1:52" s="1382" customFormat="1" ht="51.95" customHeight="1" thickBot="1">
      <c r="A432" s="1781"/>
      <c r="B432" s="1385">
        <f t="shared" si="239"/>
        <v>44</v>
      </c>
      <c r="C432" s="1386" t="str">
        <f t="shared" si="239"/>
        <v>У_Т</v>
      </c>
      <c r="D432" s="1561" t="str">
        <f t="shared" si="217"/>
        <v>44У_Т</v>
      </c>
      <c r="E432" s="1602" t="s">
        <v>336</v>
      </c>
      <c r="F432" s="1563" t="s">
        <v>514</v>
      </c>
      <c r="G432" s="1564" t="str">
        <f t="shared" si="240"/>
        <v>Выполнение технологических работ по объектам 21UBN,22UBN,23UBN,24UBN,21UEJ,22UEJ,23UEJ,24UEJ,25UBN,25UEJ,21UKZ,22UKZ,23UKZ,24UKZ</v>
      </c>
      <c r="H432" s="1565" t="s">
        <v>785</v>
      </c>
      <c r="I432" s="1352"/>
      <c r="J432" s="1702">
        <f t="shared" si="241"/>
        <v>44213</v>
      </c>
      <c r="K432" s="1702">
        <f t="shared" si="241"/>
        <v>44239</v>
      </c>
      <c r="L432" s="1702">
        <f t="shared" si="241"/>
        <v>44288</v>
      </c>
      <c r="M432" s="1702">
        <f t="shared" si="241"/>
        <v>44293</v>
      </c>
      <c r="N432" s="1702">
        <f t="shared" si="241"/>
        <v>44321</v>
      </c>
      <c r="O432" s="1702">
        <f t="shared" si="241"/>
        <v>44321</v>
      </c>
      <c r="P432" s="1702">
        <f t="shared" si="241"/>
        <v>44405</v>
      </c>
      <c r="Q432" s="1702">
        <f t="shared" si="241"/>
        <v>44435</v>
      </c>
      <c r="R432" s="1702">
        <f t="shared" si="241"/>
        <v>44435</v>
      </c>
      <c r="S432" s="1702">
        <f t="shared" si="241"/>
        <v>44434</v>
      </c>
      <c r="T432" s="1702">
        <f t="shared" si="242"/>
        <v>44434</v>
      </c>
      <c r="U432" s="1702">
        <f t="shared" si="242"/>
        <v>44455</v>
      </c>
      <c r="V432" s="1702">
        <f t="shared" si="242"/>
        <v>44462</v>
      </c>
      <c r="W432" s="1702">
        <f t="shared" si="242"/>
        <v>44467</v>
      </c>
      <c r="X432" s="1702">
        <f t="shared" si="242"/>
        <v>44470</v>
      </c>
      <c r="Y432" s="1702">
        <f t="shared" si="242"/>
        <v>44495</v>
      </c>
      <c r="Z432" s="1702">
        <f t="shared" si="242"/>
        <v>44515</v>
      </c>
      <c r="AA432" s="1702">
        <f t="shared" si="242"/>
        <v>44543</v>
      </c>
      <c r="AB432" s="1702">
        <f t="shared" si="242"/>
        <v>44546</v>
      </c>
      <c r="AC432" s="1702">
        <f t="shared" si="242"/>
        <v>44560</v>
      </c>
      <c r="AD432" s="1702">
        <f t="shared" si="243"/>
        <v>44581</v>
      </c>
      <c r="AE432" s="1702">
        <f t="shared" si="243"/>
        <v>44588</v>
      </c>
      <c r="AF432" s="1702">
        <f t="shared" si="243"/>
        <v>44593</v>
      </c>
      <c r="AG432" s="1702">
        <f t="shared" si="243"/>
        <v>44596</v>
      </c>
      <c r="AH432" s="1702">
        <f t="shared" si="243"/>
        <v>44621</v>
      </c>
      <c r="AI432" s="1702">
        <f t="shared" si="243"/>
        <v>44641</v>
      </c>
      <c r="AJ432" s="1702">
        <f t="shared" si="243"/>
        <v>44641</v>
      </c>
      <c r="AK432" s="1702">
        <f t="shared" si="243"/>
        <v>44651</v>
      </c>
      <c r="AL432" s="1702">
        <f t="shared" si="243"/>
        <v>44667</v>
      </c>
      <c r="AM432" s="1702">
        <f t="shared" si="243"/>
        <v>44671</v>
      </c>
      <c r="AN432" s="1702">
        <f t="shared" si="243"/>
        <v>44701</v>
      </c>
      <c r="AO432" s="1497">
        <f t="shared" si="244"/>
        <v>44633</v>
      </c>
      <c r="AP432" s="1444">
        <v>27169</v>
      </c>
      <c r="AQ432" s="1443">
        <v>44806</v>
      </c>
      <c r="AR432" s="1424">
        <f>VLOOKUP(AP432,Schedule!$B$2:$F$14923,5,0)</f>
        <v>44816</v>
      </c>
      <c r="AS432" s="1424">
        <f t="shared" si="230"/>
        <v>45181</v>
      </c>
      <c r="AZ432" s="1739"/>
    </row>
    <row r="433" spans="1:52" s="1382" customFormat="1" ht="51.95" customHeight="1" thickBot="1">
      <c r="A433" s="1781"/>
      <c r="B433" s="1498">
        <f t="shared" si="239"/>
        <v>44</v>
      </c>
      <c r="C433" s="1499" t="str">
        <f t="shared" si="239"/>
        <v>У_Т</v>
      </c>
      <c r="D433" s="1566" t="str">
        <f t="shared" si="217"/>
        <v>44У_Т</v>
      </c>
      <c r="E433" s="1603" t="s">
        <v>338</v>
      </c>
      <c r="F433" s="1568" t="s">
        <v>514</v>
      </c>
      <c r="G433" s="1569" t="str">
        <f t="shared" si="240"/>
        <v>Выполнение технологических работ по объектам 21UBN,22UBN,23UBN,24UBN,21UEJ,22UEJ,23UEJ,24UEJ,25UBN,25UEJ,21UKZ,22UKZ,23UKZ,24UKZ</v>
      </c>
      <c r="H433" s="1570" t="s">
        <v>785</v>
      </c>
      <c r="I433" s="1345"/>
      <c r="J433" s="1702">
        <f t="shared" si="241"/>
        <v>44213</v>
      </c>
      <c r="K433" s="1702">
        <f t="shared" si="241"/>
        <v>44239</v>
      </c>
      <c r="L433" s="1702">
        <f t="shared" si="241"/>
        <v>44288</v>
      </c>
      <c r="M433" s="1702">
        <f t="shared" si="241"/>
        <v>44293</v>
      </c>
      <c r="N433" s="1702">
        <f t="shared" si="241"/>
        <v>44321</v>
      </c>
      <c r="O433" s="1702">
        <f t="shared" si="241"/>
        <v>44321</v>
      </c>
      <c r="P433" s="1702">
        <f t="shared" si="241"/>
        <v>44405</v>
      </c>
      <c r="Q433" s="1702">
        <f t="shared" si="241"/>
        <v>44435</v>
      </c>
      <c r="R433" s="1702">
        <f t="shared" si="241"/>
        <v>44435</v>
      </c>
      <c r="S433" s="1702">
        <f t="shared" si="241"/>
        <v>44434</v>
      </c>
      <c r="T433" s="1702">
        <f t="shared" si="242"/>
        <v>44434</v>
      </c>
      <c r="U433" s="1702">
        <f t="shared" si="242"/>
        <v>44455</v>
      </c>
      <c r="V433" s="1702">
        <f t="shared" si="242"/>
        <v>44462</v>
      </c>
      <c r="W433" s="1702">
        <f t="shared" si="242"/>
        <v>44467</v>
      </c>
      <c r="X433" s="1702">
        <f t="shared" si="242"/>
        <v>44470</v>
      </c>
      <c r="Y433" s="1702">
        <f t="shared" si="242"/>
        <v>44495</v>
      </c>
      <c r="Z433" s="1702">
        <f t="shared" si="242"/>
        <v>44515</v>
      </c>
      <c r="AA433" s="1702">
        <f t="shared" si="242"/>
        <v>44543</v>
      </c>
      <c r="AB433" s="1702">
        <f t="shared" si="242"/>
        <v>44546</v>
      </c>
      <c r="AC433" s="1702">
        <f t="shared" si="242"/>
        <v>44560</v>
      </c>
      <c r="AD433" s="1702">
        <f t="shared" si="243"/>
        <v>44581</v>
      </c>
      <c r="AE433" s="1702">
        <f t="shared" si="243"/>
        <v>44588</v>
      </c>
      <c r="AF433" s="1702">
        <f t="shared" si="243"/>
        <v>44593</v>
      </c>
      <c r="AG433" s="1702">
        <f t="shared" si="243"/>
        <v>44596</v>
      </c>
      <c r="AH433" s="1702">
        <f t="shared" si="243"/>
        <v>44621</v>
      </c>
      <c r="AI433" s="1702">
        <f t="shared" si="243"/>
        <v>44641</v>
      </c>
      <c r="AJ433" s="1702">
        <f t="shared" si="243"/>
        <v>44641</v>
      </c>
      <c r="AK433" s="1702">
        <f t="shared" si="243"/>
        <v>44651</v>
      </c>
      <c r="AL433" s="1702">
        <f t="shared" si="243"/>
        <v>44667</v>
      </c>
      <c r="AM433" s="1702">
        <f t="shared" si="243"/>
        <v>44671</v>
      </c>
      <c r="AN433" s="1702">
        <f t="shared" si="243"/>
        <v>44701</v>
      </c>
      <c r="AO433" s="1497">
        <f t="shared" si="244"/>
        <v>44633</v>
      </c>
      <c r="AP433" s="1445">
        <v>27188</v>
      </c>
      <c r="AQ433" s="1447">
        <v>44806</v>
      </c>
      <c r="AR433" s="1424">
        <f>VLOOKUP(AP433,Schedule!$B$2:$F$14923,5,0)</f>
        <v>44816</v>
      </c>
      <c r="AS433" s="1424">
        <f t="shared" si="230"/>
        <v>45181</v>
      </c>
      <c r="AZ433" s="1739"/>
    </row>
    <row r="434" spans="1:52" s="1382" customFormat="1" ht="93.75" thickBot="1">
      <c r="A434" s="1786">
        <f>A420+1</f>
        <v>33</v>
      </c>
      <c r="B434" s="1373">
        <f>B420+1</f>
        <v>45</v>
      </c>
      <c r="C434" s="1374" t="s">
        <v>727</v>
      </c>
      <c r="D434" s="1556" t="str">
        <f t="shared" si="217"/>
        <v>45У_Т</v>
      </c>
      <c r="E434" s="1601" t="s">
        <v>620</v>
      </c>
      <c r="F434" s="1558" t="s">
        <v>514</v>
      </c>
      <c r="G434" s="1559" t="str">
        <f>CONCATENATE("Выполнение технологических работ по объектам ", , E434,",", E435,",", E436, ",",E437,",",E438,",",E439,",",E440,",",E441,",",E442,",",E443,",",E444,",",E445,",",E446,",",E447,,",",E448,,",",E449,,",",E450,,",",E451,,",",E452,,",",E453,,",",E454,,",",E455,,",",E456,)</f>
        <v>Выполнение технологических работ по объектам 31UBN,32UBN,33UBN,34UBN,35UBN,31UEJ,32UEJ,33UEJ,34UEJ,35UEJ,30UBA,31UUK,32UUK,33UUK,34UUK,35UUK,36UUK,37UUK,38UUK,31UKZ,32UKZ,33UKZ,34UKZ</v>
      </c>
      <c r="H434" s="1560" t="s">
        <v>786</v>
      </c>
      <c r="I434" s="1339" t="s">
        <v>118</v>
      </c>
      <c r="J434" s="1369">
        <f>IFERROR(VLOOKUP(D434,'ИСХОДНИК-даты-2х'!$D$10:$AI$105,2,0),"-")</f>
        <v>44372</v>
      </c>
      <c r="K434" s="1369">
        <f>IFERROR(VLOOKUP(D434,'ИСХОДНИК-даты-2х'!$D$10:$AI$105,3,0),"-")</f>
        <v>44400</v>
      </c>
      <c r="L434" s="1369">
        <f>IFERROR(VLOOKUP(D434,'ИСХОДНИК-даты-2х'!$D$10:$AI$105,4,0),"-")</f>
        <v>44449</v>
      </c>
      <c r="M434" s="1369">
        <f>IFERROR(VLOOKUP(D434,'ИСХОДНИК-даты-2х'!$D$10:$AI$105,5,0),"-")</f>
        <v>44454</v>
      </c>
      <c r="N434" s="1369">
        <f>IFERROR(VLOOKUP(D434,'ИСХОДНИК-даты-2х'!$D$10:$AI$105,6,0),"-")</f>
        <v>44482</v>
      </c>
      <c r="O434" s="1369">
        <f>IFERROR(VLOOKUP(D434,'ИСХОДНИК-даты-2х'!$D$10:$AI$105,7,0),"-")</f>
        <v>44482</v>
      </c>
      <c r="P434" s="1369">
        <f>IFERROR(VLOOKUP(D434,'ИСХОДНИК-даты-2х'!$D$10:$AI$105,8,0),"-")</f>
        <v>44566</v>
      </c>
      <c r="Q434" s="1369">
        <f>IFERROR(VLOOKUP(D434,'ИСХОДНИК-даты-2х'!$D$10:$AI$105,9,0),"-")</f>
        <v>44596</v>
      </c>
      <c r="R434" s="1369">
        <f>IFERROR(VLOOKUP(D434,'ИСХОДНИК-даты-2х'!$D$10:$AI$105,10,0),"-")</f>
        <v>44596</v>
      </c>
      <c r="S434" s="1369">
        <f>IFERROR(VLOOKUP(D434,'ИСХОДНИК-даты-2х'!$D$10:$AI$105,11,0),"-")</f>
        <v>44595</v>
      </c>
      <c r="T434" s="1369">
        <f>IFERROR(VLOOKUP(D434,'ИСХОДНИК-даты-2х'!$D$10:$AI$105,12,0),"-")</f>
        <v>44595</v>
      </c>
      <c r="U434" s="1369">
        <f>IFERROR(VLOOKUP(D434,'ИСХОДНИК-даты-2х'!$D$10:$AI$105,13,0),"-")</f>
        <v>44616</v>
      </c>
      <c r="V434" s="1369">
        <f>IFERROR(VLOOKUP(D434,'ИСХОДНИК-даты-2х'!$D$10:$AI$105,14,0),"-")</f>
        <v>44623</v>
      </c>
      <c r="W434" s="1369">
        <f>IFERROR(VLOOKUP(D434,'ИСХОДНИК-даты-2х'!$D$10:$AI$105,15,0),"-")</f>
        <v>44628</v>
      </c>
      <c r="X434" s="1369">
        <f>IFERROR(VLOOKUP(D434,'ИСХОДНИК-даты-2х'!$D$10:$AI$105,16,0),"-")</f>
        <v>44631</v>
      </c>
      <c r="Y434" s="1369">
        <f>IFERROR(VLOOKUP(D434,'ИСХОДНИК-даты-2х'!$D$10:$AI$105,17,0),"-")</f>
        <v>44656</v>
      </c>
      <c r="Z434" s="1369">
        <f>IFERROR(VLOOKUP(D434,'ИСХОДНИК-даты-2х'!$D$10:$AI$105,18,0),"-")</f>
        <v>44676</v>
      </c>
      <c r="AA434" s="1369">
        <f>IFERROR(VLOOKUP(D434,'ИСХОДНИК-даты-2х'!$D$10:$AI$105,19,0),"-")</f>
        <v>44704</v>
      </c>
      <c r="AB434" s="1369">
        <f>IFERROR(VLOOKUP(D434,'ИСХОДНИК-даты-2х'!$D$10:$AI$105,20,0),"-")</f>
        <v>44707</v>
      </c>
      <c r="AC434" s="1369">
        <f>IFERROR(VLOOKUP(D434,'ИСХОДНИК-даты-2х'!$D$10:$AI$105,21,0),"-")</f>
        <v>44721</v>
      </c>
      <c r="AD434" s="1369">
        <f>IFERROR(VLOOKUP(D434,'ИСХОДНИК-даты-2х'!$D$10:$AI$105,22,0),"-")</f>
        <v>44742</v>
      </c>
      <c r="AE434" s="1369">
        <f>IFERROR(VLOOKUP(D434,'ИСХОДНИК-даты-2х'!$D$10:$AI$105,23,0),"-")</f>
        <v>44749</v>
      </c>
      <c r="AF434" s="1369">
        <f>IFERROR(VLOOKUP(D434,'ИСХОДНИК-даты-2х'!$D$10:$AI$105,24,0),"-")</f>
        <v>44754</v>
      </c>
      <c r="AG434" s="1369">
        <f>IFERROR(VLOOKUP(D434,'ИСХОДНИК-даты-2х'!$D$10:$AI$105,25,0),"-")</f>
        <v>44757</v>
      </c>
      <c r="AH434" s="1340">
        <f>IFERROR(VLOOKUP(D434,'ИСХОДНИК-даты-2х'!$D$10:$AI$105,26,0),"-")</f>
        <v>44782</v>
      </c>
      <c r="AI434" s="1340">
        <f>IFERROR(VLOOKUP(D434,'ИСХОДНИК-даты-2х'!$D$10:$AI$105,27,0),"-")</f>
        <v>44802</v>
      </c>
      <c r="AJ434" s="1340">
        <f>IFERROR(VLOOKUP(D434,'ИСХОДНИК-даты-2х'!$D$10:$AI$105,28,0),"-")</f>
        <v>44802</v>
      </c>
      <c r="AK434" s="1370">
        <f>IFERROR(VLOOKUP(D434,'ИСХОДНИК-даты-2х'!$D$10:$AI$105,29,0),"-")</f>
        <v>44812</v>
      </c>
      <c r="AL434" s="1370">
        <f>IFERROR(VLOOKUP(D434,'ИСХОДНИК-даты-2х'!$D$10:$AI$105,30,0),"-")</f>
        <v>44828</v>
      </c>
      <c r="AM434" s="1371">
        <f>IFERROR(VLOOKUP(D434,'ИСХОДНИК-даты-2х'!$D$10:$AI$105,31,0),"-")</f>
        <v>44832</v>
      </c>
      <c r="AN434" s="1372">
        <v>44862</v>
      </c>
      <c r="AO434" s="1379">
        <f>MIN(AQ434:AQ456)</f>
        <v>44792</v>
      </c>
      <c r="AP434" s="1500">
        <v>32871</v>
      </c>
      <c r="AQ434" s="1381">
        <v>44792</v>
      </c>
      <c r="AR434" s="1424">
        <f>VLOOKUP(AP434,Schedule!$B$2:$F$14923,5,0)</f>
        <v>44792</v>
      </c>
      <c r="AS434" s="1424">
        <f t="shared" si="230"/>
        <v>45157</v>
      </c>
      <c r="AT434" s="1425">
        <f>MIN(AS434:AS456)</f>
        <v>45157</v>
      </c>
      <c r="AU434" s="1426">
        <f>AM434+30</f>
        <v>44862</v>
      </c>
      <c r="AV434" s="1732">
        <f>AT434-AM434</f>
        <v>325</v>
      </c>
      <c r="AW434" s="1383" t="s">
        <v>119</v>
      </c>
      <c r="AX434" s="1383">
        <v>44862</v>
      </c>
      <c r="AY434" s="1384" t="s">
        <v>173</v>
      </c>
      <c r="AZ434" s="1739">
        <f>AN434-AM434</f>
        <v>30</v>
      </c>
    </row>
    <row r="435" spans="1:52" s="1382" customFormat="1" ht="51.95" customHeight="1" thickBot="1">
      <c r="A435" s="1786"/>
      <c r="B435" s="1385">
        <f t="shared" ref="B435:C456" si="245">B$434</f>
        <v>45</v>
      </c>
      <c r="C435" s="1386" t="str">
        <f t="shared" si="245"/>
        <v>У_Т</v>
      </c>
      <c r="D435" s="1561" t="str">
        <f t="shared" si="217"/>
        <v>45У_Т</v>
      </c>
      <c r="E435" s="1602" t="s">
        <v>622</v>
      </c>
      <c r="F435" s="1563" t="s">
        <v>514</v>
      </c>
      <c r="G435" s="1564" t="str">
        <f t="shared" ref="G435:G456" si="246">$G$434</f>
        <v>Выполнение технологических работ по объектам 31UBN,32UBN,33UBN,34UBN,35UBN,31UEJ,32UEJ,33UEJ,34UEJ,35UEJ,30UBA,31UUK,32UUK,33UUK,34UUK,35UUK,36UUK,37UUK,38UUK,31UKZ,32UKZ,33UKZ,34UKZ</v>
      </c>
      <c r="H435" s="1565" t="s">
        <v>787</v>
      </c>
      <c r="I435" s="1352"/>
      <c r="J435" s="1702">
        <f t="shared" ref="J435:S444" si="247">J$434</f>
        <v>44372</v>
      </c>
      <c r="K435" s="1702">
        <f t="shared" si="247"/>
        <v>44400</v>
      </c>
      <c r="L435" s="1702">
        <f t="shared" si="247"/>
        <v>44449</v>
      </c>
      <c r="M435" s="1702">
        <f t="shared" si="247"/>
        <v>44454</v>
      </c>
      <c r="N435" s="1702">
        <f t="shared" si="247"/>
        <v>44482</v>
      </c>
      <c r="O435" s="1702">
        <f t="shared" si="247"/>
        <v>44482</v>
      </c>
      <c r="P435" s="1702">
        <f t="shared" si="247"/>
        <v>44566</v>
      </c>
      <c r="Q435" s="1702">
        <f t="shared" si="247"/>
        <v>44596</v>
      </c>
      <c r="R435" s="1702">
        <f t="shared" si="247"/>
        <v>44596</v>
      </c>
      <c r="S435" s="1702">
        <f t="shared" si="247"/>
        <v>44595</v>
      </c>
      <c r="T435" s="1702">
        <f t="shared" ref="T435:AC444" si="248">T$434</f>
        <v>44595</v>
      </c>
      <c r="U435" s="1702">
        <f t="shared" si="248"/>
        <v>44616</v>
      </c>
      <c r="V435" s="1702">
        <f t="shared" si="248"/>
        <v>44623</v>
      </c>
      <c r="W435" s="1702">
        <f t="shared" si="248"/>
        <v>44628</v>
      </c>
      <c r="X435" s="1702">
        <f t="shared" si="248"/>
        <v>44631</v>
      </c>
      <c r="Y435" s="1702">
        <f t="shared" si="248"/>
        <v>44656</v>
      </c>
      <c r="Z435" s="1702">
        <f t="shared" si="248"/>
        <v>44676</v>
      </c>
      <c r="AA435" s="1702">
        <f t="shared" si="248"/>
        <v>44704</v>
      </c>
      <c r="AB435" s="1702">
        <f t="shared" si="248"/>
        <v>44707</v>
      </c>
      <c r="AC435" s="1702">
        <f t="shared" si="248"/>
        <v>44721</v>
      </c>
      <c r="AD435" s="1702">
        <f t="shared" ref="AD435:AN444" si="249">AD$434</f>
        <v>44742</v>
      </c>
      <c r="AE435" s="1702">
        <f t="shared" si="249"/>
        <v>44749</v>
      </c>
      <c r="AF435" s="1702">
        <f t="shared" si="249"/>
        <v>44754</v>
      </c>
      <c r="AG435" s="1702">
        <f t="shared" si="249"/>
        <v>44757</v>
      </c>
      <c r="AH435" s="1702">
        <f t="shared" si="249"/>
        <v>44782</v>
      </c>
      <c r="AI435" s="1702">
        <f t="shared" si="249"/>
        <v>44802</v>
      </c>
      <c r="AJ435" s="1702">
        <f t="shared" si="249"/>
        <v>44802</v>
      </c>
      <c r="AK435" s="1702">
        <f t="shared" si="249"/>
        <v>44812</v>
      </c>
      <c r="AL435" s="1702">
        <f t="shared" si="249"/>
        <v>44828</v>
      </c>
      <c r="AM435" s="1702">
        <f t="shared" si="249"/>
        <v>44832</v>
      </c>
      <c r="AN435" s="1702">
        <f t="shared" si="249"/>
        <v>44862</v>
      </c>
      <c r="AO435" s="1511">
        <f t="shared" ref="AO435:AO456" si="250">$AO$434</f>
        <v>44792</v>
      </c>
      <c r="AP435" s="1503">
        <v>33037</v>
      </c>
      <c r="AQ435" s="1443">
        <v>44792</v>
      </c>
      <c r="AR435" s="1424">
        <f>VLOOKUP(AP435,Schedule!$B$2:$F$14923,5,0)</f>
        <v>44792</v>
      </c>
      <c r="AS435" s="1424">
        <f t="shared" si="230"/>
        <v>45157</v>
      </c>
      <c r="AZ435" s="1739"/>
    </row>
    <row r="436" spans="1:52" s="1382" customFormat="1" ht="51.95" customHeight="1" thickBot="1">
      <c r="A436" s="1786"/>
      <c r="B436" s="1385">
        <f t="shared" si="245"/>
        <v>45</v>
      </c>
      <c r="C436" s="1386" t="str">
        <f t="shared" si="245"/>
        <v>У_Т</v>
      </c>
      <c r="D436" s="1561" t="str">
        <f t="shared" si="217"/>
        <v>45У_Т</v>
      </c>
      <c r="E436" s="1602" t="s">
        <v>624</v>
      </c>
      <c r="F436" s="1563" t="s">
        <v>514</v>
      </c>
      <c r="G436" s="1564" t="str">
        <f t="shared" si="246"/>
        <v>Выполнение технологических работ по объектам 31UBN,32UBN,33UBN,34UBN,35UBN,31UEJ,32UEJ,33UEJ,34UEJ,35UEJ,30UBA,31UUK,32UUK,33UUK,34UUK,35UUK,36UUK,37UUK,38UUK,31UKZ,32UKZ,33UKZ,34UKZ</v>
      </c>
      <c r="H436" s="1565" t="s">
        <v>788</v>
      </c>
      <c r="I436" s="1352"/>
      <c r="J436" s="1702">
        <f t="shared" si="247"/>
        <v>44372</v>
      </c>
      <c r="K436" s="1702">
        <f t="shared" si="247"/>
        <v>44400</v>
      </c>
      <c r="L436" s="1702">
        <f t="shared" si="247"/>
        <v>44449</v>
      </c>
      <c r="M436" s="1702">
        <f t="shared" si="247"/>
        <v>44454</v>
      </c>
      <c r="N436" s="1702">
        <f t="shared" si="247"/>
        <v>44482</v>
      </c>
      <c r="O436" s="1702">
        <f t="shared" si="247"/>
        <v>44482</v>
      </c>
      <c r="P436" s="1702">
        <f t="shared" si="247"/>
        <v>44566</v>
      </c>
      <c r="Q436" s="1702">
        <f t="shared" si="247"/>
        <v>44596</v>
      </c>
      <c r="R436" s="1702">
        <f t="shared" si="247"/>
        <v>44596</v>
      </c>
      <c r="S436" s="1702">
        <f t="shared" si="247"/>
        <v>44595</v>
      </c>
      <c r="T436" s="1702">
        <f t="shared" si="248"/>
        <v>44595</v>
      </c>
      <c r="U436" s="1702">
        <f t="shared" si="248"/>
        <v>44616</v>
      </c>
      <c r="V436" s="1702">
        <f t="shared" si="248"/>
        <v>44623</v>
      </c>
      <c r="W436" s="1702">
        <f t="shared" si="248"/>
        <v>44628</v>
      </c>
      <c r="X436" s="1702">
        <f t="shared" si="248"/>
        <v>44631</v>
      </c>
      <c r="Y436" s="1702">
        <f t="shared" si="248"/>
        <v>44656</v>
      </c>
      <c r="Z436" s="1702">
        <f t="shared" si="248"/>
        <v>44676</v>
      </c>
      <c r="AA436" s="1702">
        <f t="shared" si="248"/>
        <v>44704</v>
      </c>
      <c r="AB436" s="1702">
        <f t="shared" si="248"/>
        <v>44707</v>
      </c>
      <c r="AC436" s="1702">
        <f t="shared" si="248"/>
        <v>44721</v>
      </c>
      <c r="AD436" s="1702">
        <f t="shared" si="249"/>
        <v>44742</v>
      </c>
      <c r="AE436" s="1702">
        <f t="shared" si="249"/>
        <v>44749</v>
      </c>
      <c r="AF436" s="1702">
        <f t="shared" si="249"/>
        <v>44754</v>
      </c>
      <c r="AG436" s="1702">
        <f t="shared" si="249"/>
        <v>44757</v>
      </c>
      <c r="AH436" s="1702">
        <f t="shared" si="249"/>
        <v>44782</v>
      </c>
      <c r="AI436" s="1702">
        <f t="shared" si="249"/>
        <v>44802</v>
      </c>
      <c r="AJ436" s="1702">
        <f t="shared" si="249"/>
        <v>44802</v>
      </c>
      <c r="AK436" s="1702">
        <f t="shared" si="249"/>
        <v>44812</v>
      </c>
      <c r="AL436" s="1702">
        <f t="shared" si="249"/>
        <v>44828</v>
      </c>
      <c r="AM436" s="1702">
        <f t="shared" si="249"/>
        <v>44832</v>
      </c>
      <c r="AN436" s="1702">
        <f t="shared" si="249"/>
        <v>44862</v>
      </c>
      <c r="AO436" s="1511">
        <f t="shared" si="250"/>
        <v>44792</v>
      </c>
      <c r="AP436" s="1503">
        <v>33225</v>
      </c>
      <c r="AQ436" s="1443">
        <v>44792</v>
      </c>
      <c r="AR436" s="1424">
        <f>VLOOKUP(AP436,Schedule!$B$2:$F$14923,5,0)</f>
        <v>44792</v>
      </c>
      <c r="AS436" s="1424">
        <f t="shared" si="230"/>
        <v>45157</v>
      </c>
      <c r="AZ436" s="1739"/>
    </row>
    <row r="437" spans="1:52" s="1382" customFormat="1" ht="51.95" customHeight="1" thickBot="1">
      <c r="A437" s="1786"/>
      <c r="B437" s="1385">
        <f t="shared" si="245"/>
        <v>45</v>
      </c>
      <c r="C437" s="1386" t="str">
        <f t="shared" si="245"/>
        <v>У_Т</v>
      </c>
      <c r="D437" s="1561" t="str">
        <f t="shared" si="217"/>
        <v>45У_Т</v>
      </c>
      <c r="E437" s="1602" t="s">
        <v>626</v>
      </c>
      <c r="F437" s="1563" t="s">
        <v>514</v>
      </c>
      <c r="G437" s="1564" t="str">
        <f t="shared" si="246"/>
        <v>Выполнение технологических работ по объектам 31UBN,32UBN,33UBN,34UBN,35UBN,31UEJ,32UEJ,33UEJ,34UEJ,35UEJ,30UBA,31UUK,32UUK,33UUK,34UUK,35UUK,36UUK,37UUK,38UUK,31UKZ,32UKZ,33UKZ,34UKZ</v>
      </c>
      <c r="H437" s="1565" t="s">
        <v>789</v>
      </c>
      <c r="I437" s="1352"/>
      <c r="J437" s="1702">
        <f t="shared" si="247"/>
        <v>44372</v>
      </c>
      <c r="K437" s="1702">
        <f t="shared" si="247"/>
        <v>44400</v>
      </c>
      <c r="L437" s="1702">
        <f t="shared" si="247"/>
        <v>44449</v>
      </c>
      <c r="M437" s="1702">
        <f t="shared" si="247"/>
        <v>44454</v>
      </c>
      <c r="N437" s="1702">
        <f t="shared" si="247"/>
        <v>44482</v>
      </c>
      <c r="O437" s="1702">
        <f t="shared" si="247"/>
        <v>44482</v>
      </c>
      <c r="P437" s="1702">
        <f t="shared" si="247"/>
        <v>44566</v>
      </c>
      <c r="Q437" s="1702">
        <f t="shared" si="247"/>
        <v>44596</v>
      </c>
      <c r="R437" s="1702">
        <f t="shared" si="247"/>
        <v>44596</v>
      </c>
      <c r="S437" s="1702">
        <f t="shared" si="247"/>
        <v>44595</v>
      </c>
      <c r="T437" s="1702">
        <f t="shared" si="248"/>
        <v>44595</v>
      </c>
      <c r="U437" s="1702">
        <f t="shared" si="248"/>
        <v>44616</v>
      </c>
      <c r="V437" s="1702">
        <f t="shared" si="248"/>
        <v>44623</v>
      </c>
      <c r="W437" s="1702">
        <f t="shared" si="248"/>
        <v>44628</v>
      </c>
      <c r="X437" s="1702">
        <f t="shared" si="248"/>
        <v>44631</v>
      </c>
      <c r="Y437" s="1702">
        <f t="shared" si="248"/>
        <v>44656</v>
      </c>
      <c r="Z437" s="1702">
        <f t="shared" si="248"/>
        <v>44676</v>
      </c>
      <c r="AA437" s="1702">
        <f t="shared" si="248"/>
        <v>44704</v>
      </c>
      <c r="AB437" s="1702">
        <f t="shared" si="248"/>
        <v>44707</v>
      </c>
      <c r="AC437" s="1702">
        <f t="shared" si="248"/>
        <v>44721</v>
      </c>
      <c r="AD437" s="1702">
        <f t="shared" si="249"/>
        <v>44742</v>
      </c>
      <c r="AE437" s="1702">
        <f t="shared" si="249"/>
        <v>44749</v>
      </c>
      <c r="AF437" s="1702">
        <f t="shared" si="249"/>
        <v>44754</v>
      </c>
      <c r="AG437" s="1702">
        <f t="shared" si="249"/>
        <v>44757</v>
      </c>
      <c r="AH437" s="1702">
        <f t="shared" si="249"/>
        <v>44782</v>
      </c>
      <c r="AI437" s="1702">
        <f t="shared" si="249"/>
        <v>44802</v>
      </c>
      <c r="AJ437" s="1702">
        <f t="shared" si="249"/>
        <v>44802</v>
      </c>
      <c r="AK437" s="1702">
        <f t="shared" si="249"/>
        <v>44812</v>
      </c>
      <c r="AL437" s="1702">
        <f t="shared" si="249"/>
        <v>44828</v>
      </c>
      <c r="AM437" s="1702">
        <f t="shared" si="249"/>
        <v>44832</v>
      </c>
      <c r="AN437" s="1702">
        <f t="shared" si="249"/>
        <v>44862</v>
      </c>
      <c r="AO437" s="1511">
        <f t="shared" si="250"/>
        <v>44792</v>
      </c>
      <c r="AP437" s="1503">
        <v>33393</v>
      </c>
      <c r="AQ437" s="1443">
        <v>44792</v>
      </c>
      <c r="AR437" s="1424">
        <f>VLOOKUP(AP437,Schedule!$B$2:$F$14923,5,0)</f>
        <v>44792</v>
      </c>
      <c r="AS437" s="1424">
        <f t="shared" si="230"/>
        <v>45157</v>
      </c>
      <c r="AZ437" s="1739"/>
    </row>
    <row r="438" spans="1:52" s="1382" customFormat="1" ht="51.95" customHeight="1" thickBot="1">
      <c r="A438" s="1786"/>
      <c r="B438" s="1385">
        <f t="shared" si="245"/>
        <v>45</v>
      </c>
      <c r="C438" s="1386" t="str">
        <f t="shared" si="245"/>
        <v>У_Т</v>
      </c>
      <c r="D438" s="1561" t="str">
        <f t="shared" si="217"/>
        <v>45У_Т</v>
      </c>
      <c r="E438" s="1602" t="s">
        <v>262</v>
      </c>
      <c r="F438" s="1563" t="s">
        <v>514</v>
      </c>
      <c r="G438" s="1564" t="str">
        <f t="shared" si="246"/>
        <v>Выполнение технологических работ по объектам 31UBN,32UBN,33UBN,34UBN,35UBN,31UEJ,32UEJ,33UEJ,34UEJ,35UEJ,30UBA,31UUK,32UUK,33UUK,34UUK,35UUK,36UUK,37UUK,38UUK,31UKZ,32UKZ,33UKZ,34UKZ</v>
      </c>
      <c r="H438" s="1565" t="s">
        <v>790</v>
      </c>
      <c r="I438" s="1352"/>
      <c r="J438" s="1702">
        <f t="shared" si="247"/>
        <v>44372</v>
      </c>
      <c r="K438" s="1702">
        <f t="shared" si="247"/>
        <v>44400</v>
      </c>
      <c r="L438" s="1702">
        <f t="shared" si="247"/>
        <v>44449</v>
      </c>
      <c r="M438" s="1702">
        <f t="shared" si="247"/>
        <v>44454</v>
      </c>
      <c r="N438" s="1702">
        <f t="shared" si="247"/>
        <v>44482</v>
      </c>
      <c r="O438" s="1702">
        <f t="shared" si="247"/>
        <v>44482</v>
      </c>
      <c r="P438" s="1702">
        <f t="shared" si="247"/>
        <v>44566</v>
      </c>
      <c r="Q438" s="1702">
        <f t="shared" si="247"/>
        <v>44596</v>
      </c>
      <c r="R438" s="1702">
        <f t="shared" si="247"/>
        <v>44596</v>
      </c>
      <c r="S438" s="1702">
        <f t="shared" si="247"/>
        <v>44595</v>
      </c>
      <c r="T438" s="1702">
        <f t="shared" si="248"/>
        <v>44595</v>
      </c>
      <c r="U438" s="1702">
        <f t="shared" si="248"/>
        <v>44616</v>
      </c>
      <c r="V438" s="1702">
        <f t="shared" si="248"/>
        <v>44623</v>
      </c>
      <c r="W438" s="1702">
        <f t="shared" si="248"/>
        <v>44628</v>
      </c>
      <c r="X438" s="1702">
        <f t="shared" si="248"/>
        <v>44631</v>
      </c>
      <c r="Y438" s="1702">
        <f t="shared" si="248"/>
        <v>44656</v>
      </c>
      <c r="Z438" s="1702">
        <f t="shared" si="248"/>
        <v>44676</v>
      </c>
      <c r="AA438" s="1702">
        <f t="shared" si="248"/>
        <v>44704</v>
      </c>
      <c r="AB438" s="1702">
        <f t="shared" si="248"/>
        <v>44707</v>
      </c>
      <c r="AC438" s="1702">
        <f t="shared" si="248"/>
        <v>44721</v>
      </c>
      <c r="AD438" s="1702">
        <f t="shared" si="249"/>
        <v>44742</v>
      </c>
      <c r="AE438" s="1702">
        <f t="shared" si="249"/>
        <v>44749</v>
      </c>
      <c r="AF438" s="1702">
        <f t="shared" si="249"/>
        <v>44754</v>
      </c>
      <c r="AG438" s="1702">
        <f t="shared" si="249"/>
        <v>44757</v>
      </c>
      <c r="AH438" s="1702">
        <f t="shared" si="249"/>
        <v>44782</v>
      </c>
      <c r="AI438" s="1702">
        <f t="shared" si="249"/>
        <v>44802</v>
      </c>
      <c r="AJ438" s="1702">
        <f t="shared" si="249"/>
        <v>44802</v>
      </c>
      <c r="AK438" s="1702">
        <f t="shared" si="249"/>
        <v>44812</v>
      </c>
      <c r="AL438" s="1702">
        <f t="shared" si="249"/>
        <v>44828</v>
      </c>
      <c r="AM438" s="1702">
        <f t="shared" si="249"/>
        <v>44832</v>
      </c>
      <c r="AN438" s="1702">
        <f t="shared" si="249"/>
        <v>44862</v>
      </c>
      <c r="AO438" s="1511">
        <f t="shared" si="250"/>
        <v>44792</v>
      </c>
      <c r="AP438" s="1503">
        <v>33585</v>
      </c>
      <c r="AQ438" s="1443">
        <v>44943</v>
      </c>
      <c r="AR438" s="1424">
        <f>VLOOKUP(AP438,Schedule!$B$2:$F$14923,5,0)</f>
        <v>44998</v>
      </c>
      <c r="AS438" s="1424">
        <f t="shared" si="230"/>
        <v>45363</v>
      </c>
      <c r="AZ438" s="1739"/>
    </row>
    <row r="439" spans="1:52" s="1382" customFormat="1" ht="51.95" customHeight="1" thickBot="1">
      <c r="A439" s="1786"/>
      <c r="B439" s="1385">
        <f t="shared" si="245"/>
        <v>45</v>
      </c>
      <c r="C439" s="1386" t="str">
        <f t="shared" si="245"/>
        <v>У_Т</v>
      </c>
      <c r="D439" s="1561" t="str">
        <f t="shared" si="217"/>
        <v>45У_Т</v>
      </c>
      <c r="E439" s="1602" t="s">
        <v>636</v>
      </c>
      <c r="F439" s="1563" t="s">
        <v>514</v>
      </c>
      <c r="G439" s="1564" t="str">
        <f t="shared" si="246"/>
        <v>Выполнение технологических работ по объектам 31UBN,32UBN,33UBN,34UBN,35UBN,31UEJ,32UEJ,33UEJ,34UEJ,35UEJ,30UBA,31UUK,32UUK,33UUK,34UUK,35UUK,36UUK,37UUK,38UUK,31UKZ,32UKZ,33UKZ,34UKZ</v>
      </c>
      <c r="H439" s="1565" t="s">
        <v>791</v>
      </c>
      <c r="I439" s="1352"/>
      <c r="J439" s="1702">
        <f t="shared" si="247"/>
        <v>44372</v>
      </c>
      <c r="K439" s="1702">
        <f t="shared" si="247"/>
        <v>44400</v>
      </c>
      <c r="L439" s="1702">
        <f t="shared" si="247"/>
        <v>44449</v>
      </c>
      <c r="M439" s="1702">
        <f t="shared" si="247"/>
        <v>44454</v>
      </c>
      <c r="N439" s="1702">
        <f t="shared" si="247"/>
        <v>44482</v>
      </c>
      <c r="O439" s="1702">
        <f t="shared" si="247"/>
        <v>44482</v>
      </c>
      <c r="P439" s="1702">
        <f t="shared" si="247"/>
        <v>44566</v>
      </c>
      <c r="Q439" s="1702">
        <f t="shared" si="247"/>
        <v>44596</v>
      </c>
      <c r="R439" s="1702">
        <f t="shared" si="247"/>
        <v>44596</v>
      </c>
      <c r="S439" s="1702">
        <f t="shared" si="247"/>
        <v>44595</v>
      </c>
      <c r="T439" s="1702">
        <f t="shared" si="248"/>
        <v>44595</v>
      </c>
      <c r="U439" s="1702">
        <f t="shared" si="248"/>
        <v>44616</v>
      </c>
      <c r="V439" s="1702">
        <f t="shared" si="248"/>
        <v>44623</v>
      </c>
      <c r="W439" s="1702">
        <f t="shared" si="248"/>
        <v>44628</v>
      </c>
      <c r="X439" s="1702">
        <f t="shared" si="248"/>
        <v>44631</v>
      </c>
      <c r="Y439" s="1702">
        <f t="shared" si="248"/>
        <v>44656</v>
      </c>
      <c r="Z439" s="1702">
        <f t="shared" si="248"/>
        <v>44676</v>
      </c>
      <c r="AA439" s="1702">
        <f t="shared" si="248"/>
        <v>44704</v>
      </c>
      <c r="AB439" s="1702">
        <f t="shared" si="248"/>
        <v>44707</v>
      </c>
      <c r="AC439" s="1702">
        <f t="shared" si="248"/>
        <v>44721</v>
      </c>
      <c r="AD439" s="1702">
        <f t="shared" si="249"/>
        <v>44742</v>
      </c>
      <c r="AE439" s="1702">
        <f t="shared" si="249"/>
        <v>44749</v>
      </c>
      <c r="AF439" s="1702">
        <f t="shared" si="249"/>
        <v>44754</v>
      </c>
      <c r="AG439" s="1702">
        <f t="shared" si="249"/>
        <v>44757</v>
      </c>
      <c r="AH439" s="1702">
        <f t="shared" si="249"/>
        <v>44782</v>
      </c>
      <c r="AI439" s="1702">
        <f t="shared" si="249"/>
        <v>44802</v>
      </c>
      <c r="AJ439" s="1702">
        <f t="shared" si="249"/>
        <v>44802</v>
      </c>
      <c r="AK439" s="1702">
        <f t="shared" si="249"/>
        <v>44812</v>
      </c>
      <c r="AL439" s="1702">
        <f t="shared" si="249"/>
        <v>44828</v>
      </c>
      <c r="AM439" s="1702">
        <f t="shared" si="249"/>
        <v>44832</v>
      </c>
      <c r="AN439" s="1702">
        <f t="shared" si="249"/>
        <v>44862</v>
      </c>
      <c r="AO439" s="1511">
        <f t="shared" si="250"/>
        <v>44792</v>
      </c>
      <c r="AP439" s="1503">
        <v>33793</v>
      </c>
      <c r="AQ439" s="1443">
        <v>45088</v>
      </c>
      <c r="AR439" s="1424">
        <f>VLOOKUP(AP439,Schedule!$B$2:$F$14923,5,0)</f>
        <v>45088</v>
      </c>
      <c r="AS439" s="1424">
        <f t="shared" si="230"/>
        <v>45453</v>
      </c>
      <c r="AZ439" s="1739"/>
    </row>
    <row r="440" spans="1:52" s="1382" customFormat="1" ht="51.95" customHeight="1" thickBot="1">
      <c r="A440" s="1786"/>
      <c r="B440" s="1385">
        <f t="shared" si="245"/>
        <v>45</v>
      </c>
      <c r="C440" s="1386" t="str">
        <f t="shared" si="245"/>
        <v>У_Т</v>
      </c>
      <c r="D440" s="1561" t="str">
        <f t="shared" si="217"/>
        <v>45У_Т</v>
      </c>
      <c r="E440" s="1602" t="s">
        <v>638</v>
      </c>
      <c r="F440" s="1563" t="s">
        <v>514</v>
      </c>
      <c r="G440" s="1564" t="str">
        <f t="shared" si="246"/>
        <v>Выполнение технологических работ по объектам 31UBN,32UBN,33UBN,34UBN,35UBN,31UEJ,32UEJ,33UEJ,34UEJ,35UEJ,30UBA,31UUK,32UUK,33UUK,34UUK,35UUK,36UUK,37UUK,38UUK,31UKZ,32UKZ,33UKZ,34UKZ</v>
      </c>
      <c r="H440" s="1565" t="s">
        <v>791</v>
      </c>
      <c r="I440" s="1352"/>
      <c r="J440" s="1702">
        <f t="shared" si="247"/>
        <v>44372</v>
      </c>
      <c r="K440" s="1702">
        <f t="shared" si="247"/>
        <v>44400</v>
      </c>
      <c r="L440" s="1702">
        <f t="shared" si="247"/>
        <v>44449</v>
      </c>
      <c r="M440" s="1702">
        <f t="shared" si="247"/>
        <v>44454</v>
      </c>
      <c r="N440" s="1702">
        <f t="shared" si="247"/>
        <v>44482</v>
      </c>
      <c r="O440" s="1702">
        <f t="shared" si="247"/>
        <v>44482</v>
      </c>
      <c r="P440" s="1702">
        <f t="shared" si="247"/>
        <v>44566</v>
      </c>
      <c r="Q440" s="1702">
        <f t="shared" si="247"/>
        <v>44596</v>
      </c>
      <c r="R440" s="1702">
        <f t="shared" si="247"/>
        <v>44596</v>
      </c>
      <c r="S440" s="1702">
        <f t="shared" si="247"/>
        <v>44595</v>
      </c>
      <c r="T440" s="1702">
        <f t="shared" si="248"/>
        <v>44595</v>
      </c>
      <c r="U440" s="1702">
        <f t="shared" si="248"/>
        <v>44616</v>
      </c>
      <c r="V440" s="1702">
        <f t="shared" si="248"/>
        <v>44623</v>
      </c>
      <c r="W440" s="1702">
        <f t="shared" si="248"/>
        <v>44628</v>
      </c>
      <c r="X440" s="1702">
        <f t="shared" si="248"/>
        <v>44631</v>
      </c>
      <c r="Y440" s="1702">
        <f t="shared" si="248"/>
        <v>44656</v>
      </c>
      <c r="Z440" s="1702">
        <f t="shared" si="248"/>
        <v>44676</v>
      </c>
      <c r="AA440" s="1702">
        <f t="shared" si="248"/>
        <v>44704</v>
      </c>
      <c r="AB440" s="1702">
        <f t="shared" si="248"/>
        <v>44707</v>
      </c>
      <c r="AC440" s="1702">
        <f t="shared" si="248"/>
        <v>44721</v>
      </c>
      <c r="AD440" s="1702">
        <f t="shared" si="249"/>
        <v>44742</v>
      </c>
      <c r="AE440" s="1702">
        <f t="shared" si="249"/>
        <v>44749</v>
      </c>
      <c r="AF440" s="1702">
        <f t="shared" si="249"/>
        <v>44754</v>
      </c>
      <c r="AG440" s="1702">
        <f t="shared" si="249"/>
        <v>44757</v>
      </c>
      <c r="AH440" s="1702">
        <f t="shared" si="249"/>
        <v>44782</v>
      </c>
      <c r="AI440" s="1702">
        <f t="shared" si="249"/>
        <v>44802</v>
      </c>
      <c r="AJ440" s="1702">
        <f t="shared" si="249"/>
        <v>44802</v>
      </c>
      <c r="AK440" s="1702">
        <f t="shared" si="249"/>
        <v>44812</v>
      </c>
      <c r="AL440" s="1702">
        <f t="shared" si="249"/>
        <v>44828</v>
      </c>
      <c r="AM440" s="1702">
        <f t="shared" si="249"/>
        <v>44832</v>
      </c>
      <c r="AN440" s="1702">
        <f t="shared" si="249"/>
        <v>44862</v>
      </c>
      <c r="AO440" s="1511">
        <f t="shared" si="250"/>
        <v>44792</v>
      </c>
      <c r="AP440" s="1503">
        <v>33819</v>
      </c>
      <c r="AQ440" s="1443">
        <v>45088</v>
      </c>
      <c r="AR440" s="1424">
        <f>VLOOKUP(AP440,Schedule!$B$2:$F$14923,5,0)</f>
        <v>45088</v>
      </c>
      <c r="AS440" s="1424">
        <f t="shared" si="230"/>
        <v>45453</v>
      </c>
      <c r="AZ440" s="1739"/>
    </row>
    <row r="441" spans="1:52" s="1382" customFormat="1" ht="51.95" customHeight="1" thickBot="1">
      <c r="A441" s="1786"/>
      <c r="B441" s="1385">
        <f t="shared" si="245"/>
        <v>45</v>
      </c>
      <c r="C441" s="1386" t="str">
        <f t="shared" si="245"/>
        <v>У_Т</v>
      </c>
      <c r="D441" s="1561" t="str">
        <f t="shared" si="217"/>
        <v>45У_Т</v>
      </c>
      <c r="E441" s="1602" t="s">
        <v>640</v>
      </c>
      <c r="F441" s="1563" t="s">
        <v>514</v>
      </c>
      <c r="G441" s="1564" t="str">
        <f t="shared" si="246"/>
        <v>Выполнение технологических работ по объектам 31UBN,32UBN,33UBN,34UBN,35UBN,31UEJ,32UEJ,33UEJ,34UEJ,35UEJ,30UBA,31UUK,32UUK,33UUK,34UUK,35UUK,36UUK,37UUK,38UUK,31UKZ,32UKZ,33UKZ,34UKZ</v>
      </c>
      <c r="H441" s="1565" t="s">
        <v>791</v>
      </c>
      <c r="I441" s="1352"/>
      <c r="J441" s="1702">
        <f t="shared" si="247"/>
        <v>44372</v>
      </c>
      <c r="K441" s="1702">
        <f t="shared" si="247"/>
        <v>44400</v>
      </c>
      <c r="L441" s="1702">
        <f t="shared" si="247"/>
        <v>44449</v>
      </c>
      <c r="M441" s="1702">
        <f t="shared" si="247"/>
        <v>44454</v>
      </c>
      <c r="N441" s="1702">
        <f t="shared" si="247"/>
        <v>44482</v>
      </c>
      <c r="O441" s="1702">
        <f t="shared" si="247"/>
        <v>44482</v>
      </c>
      <c r="P441" s="1702">
        <f t="shared" si="247"/>
        <v>44566</v>
      </c>
      <c r="Q441" s="1702">
        <f t="shared" si="247"/>
        <v>44596</v>
      </c>
      <c r="R441" s="1702">
        <f t="shared" si="247"/>
        <v>44596</v>
      </c>
      <c r="S441" s="1702">
        <f t="shared" si="247"/>
        <v>44595</v>
      </c>
      <c r="T441" s="1702">
        <f t="shared" si="248"/>
        <v>44595</v>
      </c>
      <c r="U441" s="1702">
        <f t="shared" si="248"/>
        <v>44616</v>
      </c>
      <c r="V441" s="1702">
        <f t="shared" si="248"/>
        <v>44623</v>
      </c>
      <c r="W441" s="1702">
        <f t="shared" si="248"/>
        <v>44628</v>
      </c>
      <c r="X441" s="1702">
        <f t="shared" si="248"/>
        <v>44631</v>
      </c>
      <c r="Y441" s="1702">
        <f t="shared" si="248"/>
        <v>44656</v>
      </c>
      <c r="Z441" s="1702">
        <f t="shared" si="248"/>
        <v>44676</v>
      </c>
      <c r="AA441" s="1702">
        <f t="shared" si="248"/>
        <v>44704</v>
      </c>
      <c r="AB441" s="1702">
        <f t="shared" si="248"/>
        <v>44707</v>
      </c>
      <c r="AC441" s="1702">
        <f t="shared" si="248"/>
        <v>44721</v>
      </c>
      <c r="AD441" s="1702">
        <f t="shared" si="249"/>
        <v>44742</v>
      </c>
      <c r="AE441" s="1702">
        <f t="shared" si="249"/>
        <v>44749</v>
      </c>
      <c r="AF441" s="1702">
        <f t="shared" si="249"/>
        <v>44754</v>
      </c>
      <c r="AG441" s="1702">
        <f t="shared" si="249"/>
        <v>44757</v>
      </c>
      <c r="AH441" s="1702">
        <f t="shared" si="249"/>
        <v>44782</v>
      </c>
      <c r="AI441" s="1702">
        <f t="shared" si="249"/>
        <v>44802</v>
      </c>
      <c r="AJ441" s="1702">
        <f t="shared" si="249"/>
        <v>44802</v>
      </c>
      <c r="AK441" s="1702">
        <f t="shared" si="249"/>
        <v>44812</v>
      </c>
      <c r="AL441" s="1702">
        <f t="shared" si="249"/>
        <v>44828</v>
      </c>
      <c r="AM441" s="1702">
        <f t="shared" si="249"/>
        <v>44832</v>
      </c>
      <c r="AN441" s="1702">
        <f t="shared" si="249"/>
        <v>44862</v>
      </c>
      <c r="AO441" s="1511">
        <f t="shared" si="250"/>
        <v>44792</v>
      </c>
      <c r="AP441" s="1503">
        <v>33860</v>
      </c>
      <c r="AQ441" s="1443">
        <v>45186</v>
      </c>
      <c r="AR441" s="1424">
        <f>VLOOKUP(AP441,Schedule!$B$2:$F$14923,5,0)</f>
        <v>45132</v>
      </c>
      <c r="AS441" s="1424">
        <f t="shared" si="230"/>
        <v>45497</v>
      </c>
      <c r="AZ441" s="1739"/>
    </row>
    <row r="442" spans="1:52" s="1382" customFormat="1" ht="51.95" customHeight="1" thickBot="1">
      <c r="A442" s="1786"/>
      <c r="B442" s="1385">
        <f t="shared" si="245"/>
        <v>45</v>
      </c>
      <c r="C442" s="1386" t="str">
        <f t="shared" si="245"/>
        <v>У_Т</v>
      </c>
      <c r="D442" s="1561" t="str">
        <f t="shared" si="217"/>
        <v>45У_Т</v>
      </c>
      <c r="E442" s="1602" t="s">
        <v>642</v>
      </c>
      <c r="F442" s="1563" t="s">
        <v>514</v>
      </c>
      <c r="G442" s="1564" t="str">
        <f t="shared" si="246"/>
        <v>Выполнение технологических работ по объектам 31UBN,32UBN,33UBN,34UBN,35UBN,31UEJ,32UEJ,33UEJ,34UEJ,35UEJ,30UBA,31UUK,32UUK,33UUK,34UUK,35UUK,36UUK,37UUK,38UUK,31UKZ,32UKZ,33UKZ,34UKZ</v>
      </c>
      <c r="H442" s="1565" t="s">
        <v>791</v>
      </c>
      <c r="I442" s="1352"/>
      <c r="J442" s="1702">
        <f t="shared" si="247"/>
        <v>44372</v>
      </c>
      <c r="K442" s="1702">
        <f t="shared" si="247"/>
        <v>44400</v>
      </c>
      <c r="L442" s="1702">
        <f t="shared" si="247"/>
        <v>44449</v>
      </c>
      <c r="M442" s="1702">
        <f t="shared" si="247"/>
        <v>44454</v>
      </c>
      <c r="N442" s="1702">
        <f t="shared" si="247"/>
        <v>44482</v>
      </c>
      <c r="O442" s="1702">
        <f t="shared" si="247"/>
        <v>44482</v>
      </c>
      <c r="P442" s="1702">
        <f t="shared" si="247"/>
        <v>44566</v>
      </c>
      <c r="Q442" s="1702">
        <f t="shared" si="247"/>
        <v>44596</v>
      </c>
      <c r="R442" s="1702">
        <f t="shared" si="247"/>
        <v>44596</v>
      </c>
      <c r="S442" s="1702">
        <f t="shared" si="247"/>
        <v>44595</v>
      </c>
      <c r="T442" s="1702">
        <f t="shared" si="248"/>
        <v>44595</v>
      </c>
      <c r="U442" s="1702">
        <f t="shared" si="248"/>
        <v>44616</v>
      </c>
      <c r="V442" s="1702">
        <f t="shared" si="248"/>
        <v>44623</v>
      </c>
      <c r="W442" s="1702">
        <f t="shared" si="248"/>
        <v>44628</v>
      </c>
      <c r="X442" s="1702">
        <f t="shared" si="248"/>
        <v>44631</v>
      </c>
      <c r="Y442" s="1702">
        <f t="shared" si="248"/>
        <v>44656</v>
      </c>
      <c r="Z442" s="1702">
        <f t="shared" si="248"/>
        <v>44676</v>
      </c>
      <c r="AA442" s="1702">
        <f t="shared" si="248"/>
        <v>44704</v>
      </c>
      <c r="AB442" s="1702">
        <f t="shared" si="248"/>
        <v>44707</v>
      </c>
      <c r="AC442" s="1702">
        <f t="shared" si="248"/>
        <v>44721</v>
      </c>
      <c r="AD442" s="1702">
        <f t="shared" si="249"/>
        <v>44742</v>
      </c>
      <c r="AE442" s="1702">
        <f t="shared" si="249"/>
        <v>44749</v>
      </c>
      <c r="AF442" s="1702">
        <f t="shared" si="249"/>
        <v>44754</v>
      </c>
      <c r="AG442" s="1702">
        <f t="shared" si="249"/>
        <v>44757</v>
      </c>
      <c r="AH442" s="1702">
        <f t="shared" si="249"/>
        <v>44782</v>
      </c>
      <c r="AI442" s="1702">
        <f t="shared" si="249"/>
        <v>44802</v>
      </c>
      <c r="AJ442" s="1702">
        <f t="shared" si="249"/>
        <v>44802</v>
      </c>
      <c r="AK442" s="1702">
        <f t="shared" si="249"/>
        <v>44812</v>
      </c>
      <c r="AL442" s="1702">
        <f t="shared" si="249"/>
        <v>44828</v>
      </c>
      <c r="AM442" s="1702">
        <f t="shared" si="249"/>
        <v>44832</v>
      </c>
      <c r="AN442" s="1702">
        <f t="shared" si="249"/>
        <v>44862</v>
      </c>
      <c r="AO442" s="1511">
        <f t="shared" si="250"/>
        <v>44792</v>
      </c>
      <c r="AP442" s="1503">
        <v>33883</v>
      </c>
      <c r="AQ442" s="1443">
        <v>45186</v>
      </c>
      <c r="AR442" s="1424">
        <f>VLOOKUP(AP442,Schedule!$B$2:$F$14923,5,0)</f>
        <v>45132</v>
      </c>
      <c r="AS442" s="1424">
        <f t="shared" si="230"/>
        <v>45497</v>
      </c>
      <c r="AZ442" s="1739"/>
    </row>
    <row r="443" spans="1:52" s="1382" customFormat="1" ht="51.95" customHeight="1" thickBot="1">
      <c r="A443" s="1786"/>
      <c r="B443" s="1385">
        <f t="shared" si="245"/>
        <v>45</v>
      </c>
      <c r="C443" s="1386" t="str">
        <f t="shared" si="245"/>
        <v>У_Т</v>
      </c>
      <c r="D443" s="1561" t="str">
        <f t="shared" si="217"/>
        <v>45У_Т</v>
      </c>
      <c r="E443" s="1602" t="s">
        <v>264</v>
      </c>
      <c r="F443" s="1563" t="s">
        <v>514</v>
      </c>
      <c r="G443" s="1564" t="str">
        <f t="shared" si="246"/>
        <v>Выполнение технологических работ по объектам 31UBN,32UBN,33UBN,34UBN,35UBN,31UEJ,32UEJ,33UEJ,34UEJ,35UEJ,30UBA,31UUK,32UUK,33UUK,34UUK,35UUK,36UUK,37UUK,38UUK,31UKZ,32UKZ,33UKZ,34UKZ</v>
      </c>
      <c r="H443" s="1565" t="s">
        <v>791</v>
      </c>
      <c r="I443" s="1352"/>
      <c r="J443" s="1702">
        <f t="shared" si="247"/>
        <v>44372</v>
      </c>
      <c r="K443" s="1702">
        <f t="shared" si="247"/>
        <v>44400</v>
      </c>
      <c r="L443" s="1702">
        <f t="shared" si="247"/>
        <v>44449</v>
      </c>
      <c r="M443" s="1702">
        <f t="shared" si="247"/>
        <v>44454</v>
      </c>
      <c r="N443" s="1702">
        <f t="shared" si="247"/>
        <v>44482</v>
      </c>
      <c r="O443" s="1702">
        <f t="shared" si="247"/>
        <v>44482</v>
      </c>
      <c r="P443" s="1702">
        <f t="shared" si="247"/>
        <v>44566</v>
      </c>
      <c r="Q443" s="1702">
        <f t="shared" si="247"/>
        <v>44596</v>
      </c>
      <c r="R443" s="1702">
        <f t="shared" si="247"/>
        <v>44596</v>
      </c>
      <c r="S443" s="1702">
        <f t="shared" si="247"/>
        <v>44595</v>
      </c>
      <c r="T443" s="1702">
        <f t="shared" si="248"/>
        <v>44595</v>
      </c>
      <c r="U443" s="1702">
        <f t="shared" si="248"/>
        <v>44616</v>
      </c>
      <c r="V443" s="1702">
        <f t="shared" si="248"/>
        <v>44623</v>
      </c>
      <c r="W443" s="1702">
        <f t="shared" si="248"/>
        <v>44628</v>
      </c>
      <c r="X443" s="1702">
        <f t="shared" si="248"/>
        <v>44631</v>
      </c>
      <c r="Y443" s="1702">
        <f t="shared" si="248"/>
        <v>44656</v>
      </c>
      <c r="Z443" s="1702">
        <f t="shared" si="248"/>
        <v>44676</v>
      </c>
      <c r="AA443" s="1702">
        <f t="shared" si="248"/>
        <v>44704</v>
      </c>
      <c r="AB443" s="1702">
        <f t="shared" si="248"/>
        <v>44707</v>
      </c>
      <c r="AC443" s="1702">
        <f t="shared" si="248"/>
        <v>44721</v>
      </c>
      <c r="AD443" s="1702">
        <f t="shared" si="249"/>
        <v>44742</v>
      </c>
      <c r="AE443" s="1702">
        <f t="shared" si="249"/>
        <v>44749</v>
      </c>
      <c r="AF443" s="1702">
        <f t="shared" si="249"/>
        <v>44754</v>
      </c>
      <c r="AG443" s="1702">
        <f t="shared" si="249"/>
        <v>44757</v>
      </c>
      <c r="AH443" s="1702">
        <f t="shared" si="249"/>
        <v>44782</v>
      </c>
      <c r="AI443" s="1702">
        <f t="shared" si="249"/>
        <v>44802</v>
      </c>
      <c r="AJ443" s="1702">
        <f t="shared" si="249"/>
        <v>44802</v>
      </c>
      <c r="AK443" s="1702">
        <f t="shared" si="249"/>
        <v>44812</v>
      </c>
      <c r="AL443" s="1702">
        <f t="shared" si="249"/>
        <v>44828</v>
      </c>
      <c r="AM443" s="1702">
        <f t="shared" si="249"/>
        <v>44832</v>
      </c>
      <c r="AN443" s="1702">
        <f t="shared" si="249"/>
        <v>44862</v>
      </c>
      <c r="AO443" s="1511">
        <f t="shared" si="250"/>
        <v>44792</v>
      </c>
      <c r="AP443" s="1503">
        <v>33927</v>
      </c>
      <c r="AQ443" s="1443">
        <v>45006</v>
      </c>
      <c r="AR443" s="1424">
        <f>VLOOKUP(AP443,Schedule!$B$2:$F$14923,5,0)</f>
        <v>45061</v>
      </c>
      <c r="AS443" s="1424">
        <f t="shared" si="230"/>
        <v>45426</v>
      </c>
      <c r="AZ443" s="1739"/>
    </row>
    <row r="444" spans="1:52" s="1382" customFormat="1" ht="51.95" customHeight="1" thickBot="1">
      <c r="A444" s="1786"/>
      <c r="B444" s="1385">
        <f t="shared" si="245"/>
        <v>45</v>
      </c>
      <c r="C444" s="1386" t="str">
        <f t="shared" si="245"/>
        <v>У_Т</v>
      </c>
      <c r="D444" s="1561" t="str">
        <f t="shared" si="217"/>
        <v>45У_Т</v>
      </c>
      <c r="E444" s="1602" t="s">
        <v>610</v>
      </c>
      <c r="F444" s="1563" t="s">
        <v>514</v>
      </c>
      <c r="G444" s="1564" t="str">
        <f t="shared" si="246"/>
        <v>Выполнение технологических работ по объектам 31UBN,32UBN,33UBN,34UBN,35UBN,31UEJ,32UEJ,33UEJ,34UEJ,35UEJ,30UBA,31UUK,32UUK,33UUK,34UUK,35UUK,36UUK,37UUK,38UUK,31UKZ,32UKZ,33UKZ,34UKZ</v>
      </c>
      <c r="H444" s="1565" t="s">
        <v>792</v>
      </c>
      <c r="I444" s="1352"/>
      <c r="J444" s="1702">
        <f t="shared" si="247"/>
        <v>44372</v>
      </c>
      <c r="K444" s="1702">
        <f t="shared" si="247"/>
        <v>44400</v>
      </c>
      <c r="L444" s="1702">
        <f t="shared" si="247"/>
        <v>44449</v>
      </c>
      <c r="M444" s="1702">
        <f t="shared" si="247"/>
        <v>44454</v>
      </c>
      <c r="N444" s="1702">
        <f t="shared" si="247"/>
        <v>44482</v>
      </c>
      <c r="O444" s="1702">
        <f t="shared" si="247"/>
        <v>44482</v>
      </c>
      <c r="P444" s="1702">
        <f t="shared" si="247"/>
        <v>44566</v>
      </c>
      <c r="Q444" s="1702">
        <f t="shared" si="247"/>
        <v>44596</v>
      </c>
      <c r="R444" s="1702">
        <f t="shared" si="247"/>
        <v>44596</v>
      </c>
      <c r="S444" s="1702">
        <f t="shared" si="247"/>
        <v>44595</v>
      </c>
      <c r="T444" s="1702">
        <f t="shared" si="248"/>
        <v>44595</v>
      </c>
      <c r="U444" s="1702">
        <f t="shared" si="248"/>
        <v>44616</v>
      </c>
      <c r="V444" s="1702">
        <f t="shared" si="248"/>
        <v>44623</v>
      </c>
      <c r="W444" s="1702">
        <f t="shared" si="248"/>
        <v>44628</v>
      </c>
      <c r="X444" s="1702">
        <f t="shared" si="248"/>
        <v>44631</v>
      </c>
      <c r="Y444" s="1702">
        <f t="shared" si="248"/>
        <v>44656</v>
      </c>
      <c r="Z444" s="1702">
        <f t="shared" si="248"/>
        <v>44676</v>
      </c>
      <c r="AA444" s="1702">
        <f t="shared" si="248"/>
        <v>44704</v>
      </c>
      <c r="AB444" s="1702">
        <f t="shared" si="248"/>
        <v>44707</v>
      </c>
      <c r="AC444" s="1702">
        <f t="shared" si="248"/>
        <v>44721</v>
      </c>
      <c r="AD444" s="1702">
        <f t="shared" si="249"/>
        <v>44742</v>
      </c>
      <c r="AE444" s="1702">
        <f t="shared" si="249"/>
        <v>44749</v>
      </c>
      <c r="AF444" s="1702">
        <f t="shared" si="249"/>
        <v>44754</v>
      </c>
      <c r="AG444" s="1702">
        <f t="shared" si="249"/>
        <v>44757</v>
      </c>
      <c r="AH444" s="1702">
        <f t="shared" si="249"/>
        <v>44782</v>
      </c>
      <c r="AI444" s="1702">
        <f t="shared" si="249"/>
        <v>44802</v>
      </c>
      <c r="AJ444" s="1702">
        <f t="shared" si="249"/>
        <v>44802</v>
      </c>
      <c r="AK444" s="1702">
        <f t="shared" si="249"/>
        <v>44812</v>
      </c>
      <c r="AL444" s="1702">
        <f t="shared" si="249"/>
        <v>44828</v>
      </c>
      <c r="AM444" s="1702">
        <f t="shared" si="249"/>
        <v>44832</v>
      </c>
      <c r="AN444" s="1702">
        <f t="shared" si="249"/>
        <v>44862</v>
      </c>
      <c r="AO444" s="1511">
        <f t="shared" si="250"/>
        <v>44792</v>
      </c>
      <c r="AP444" s="1503">
        <v>32024</v>
      </c>
      <c r="AQ444" s="1443">
        <v>45335</v>
      </c>
      <c r="AR444" s="1424">
        <f>VLOOKUP(AP444,Schedule!$B$2:$F$14923,5,0)</f>
        <v>45337</v>
      </c>
      <c r="AS444" s="1424">
        <f t="shared" ref="AS444:AS469" si="251">AR444+365</f>
        <v>45702</v>
      </c>
      <c r="AZ444" s="1739"/>
    </row>
    <row r="445" spans="1:52" s="1382" customFormat="1" ht="51.95" customHeight="1" thickBot="1">
      <c r="A445" s="1786"/>
      <c r="B445" s="1385">
        <f t="shared" si="245"/>
        <v>45</v>
      </c>
      <c r="C445" s="1386" t="str">
        <f t="shared" si="245"/>
        <v>У_Т</v>
      </c>
      <c r="D445" s="1561" t="str">
        <f t="shared" si="217"/>
        <v>45У_Т</v>
      </c>
      <c r="E445" s="1602" t="s">
        <v>364</v>
      </c>
      <c r="F445" s="1563" t="s">
        <v>514</v>
      </c>
      <c r="G445" s="1564" t="str">
        <f t="shared" si="246"/>
        <v>Выполнение технологических работ по объектам 31UBN,32UBN,33UBN,34UBN,35UBN,31UEJ,32UEJ,33UEJ,34UEJ,35UEJ,30UBA,31UUK,32UUK,33UUK,34UUK,35UUK,36UUK,37UUK,38UUK,31UKZ,32UKZ,33UKZ,34UKZ</v>
      </c>
      <c r="H445" s="1565" t="s">
        <v>793</v>
      </c>
      <c r="I445" s="1352"/>
      <c r="J445" s="1702">
        <f t="shared" ref="J445:S456" si="252">J$434</f>
        <v>44372</v>
      </c>
      <c r="K445" s="1702">
        <f t="shared" si="252"/>
        <v>44400</v>
      </c>
      <c r="L445" s="1702">
        <f t="shared" si="252"/>
        <v>44449</v>
      </c>
      <c r="M445" s="1702">
        <f t="shared" si="252"/>
        <v>44454</v>
      </c>
      <c r="N445" s="1702">
        <f t="shared" si="252"/>
        <v>44482</v>
      </c>
      <c r="O445" s="1702">
        <f t="shared" si="252"/>
        <v>44482</v>
      </c>
      <c r="P445" s="1702">
        <f t="shared" si="252"/>
        <v>44566</v>
      </c>
      <c r="Q445" s="1702">
        <f t="shared" si="252"/>
        <v>44596</v>
      </c>
      <c r="R445" s="1702">
        <f t="shared" si="252"/>
        <v>44596</v>
      </c>
      <c r="S445" s="1702">
        <f t="shared" si="252"/>
        <v>44595</v>
      </c>
      <c r="T445" s="1702">
        <f t="shared" ref="T445:AC456" si="253">T$434</f>
        <v>44595</v>
      </c>
      <c r="U445" s="1702">
        <f t="shared" si="253"/>
        <v>44616</v>
      </c>
      <c r="V445" s="1702">
        <f t="shared" si="253"/>
        <v>44623</v>
      </c>
      <c r="W445" s="1702">
        <f t="shared" si="253"/>
        <v>44628</v>
      </c>
      <c r="X445" s="1702">
        <f t="shared" si="253"/>
        <v>44631</v>
      </c>
      <c r="Y445" s="1702">
        <f t="shared" si="253"/>
        <v>44656</v>
      </c>
      <c r="Z445" s="1702">
        <f t="shared" si="253"/>
        <v>44676</v>
      </c>
      <c r="AA445" s="1702">
        <f t="shared" si="253"/>
        <v>44704</v>
      </c>
      <c r="AB445" s="1702">
        <f t="shared" si="253"/>
        <v>44707</v>
      </c>
      <c r="AC445" s="1702">
        <f t="shared" si="253"/>
        <v>44721</v>
      </c>
      <c r="AD445" s="1702">
        <f t="shared" ref="AD445:AN456" si="254">AD$434</f>
        <v>44742</v>
      </c>
      <c r="AE445" s="1702">
        <f t="shared" si="254"/>
        <v>44749</v>
      </c>
      <c r="AF445" s="1702">
        <f t="shared" si="254"/>
        <v>44754</v>
      </c>
      <c r="AG445" s="1702">
        <f t="shared" si="254"/>
        <v>44757</v>
      </c>
      <c r="AH445" s="1702">
        <f t="shared" si="254"/>
        <v>44782</v>
      </c>
      <c r="AI445" s="1702">
        <f t="shared" si="254"/>
        <v>44802</v>
      </c>
      <c r="AJ445" s="1702">
        <f t="shared" si="254"/>
        <v>44802</v>
      </c>
      <c r="AK445" s="1702">
        <f t="shared" si="254"/>
        <v>44812</v>
      </c>
      <c r="AL445" s="1702">
        <f t="shared" si="254"/>
        <v>44828</v>
      </c>
      <c r="AM445" s="1702">
        <f t="shared" si="254"/>
        <v>44832</v>
      </c>
      <c r="AN445" s="1702">
        <f t="shared" si="254"/>
        <v>44862</v>
      </c>
      <c r="AO445" s="1511">
        <f t="shared" si="250"/>
        <v>44792</v>
      </c>
      <c r="AP445" s="1503">
        <v>34447</v>
      </c>
      <c r="AQ445" s="1443">
        <v>45593</v>
      </c>
      <c r="AR445" s="1424">
        <f>VLOOKUP(AP445,Schedule!$B$2:$F$14923,5,0)</f>
        <v>45593</v>
      </c>
      <c r="AS445" s="1424">
        <f t="shared" si="251"/>
        <v>45958</v>
      </c>
      <c r="AZ445" s="1739"/>
    </row>
    <row r="446" spans="1:52" s="1382" customFormat="1" ht="51.95" customHeight="1" thickBot="1">
      <c r="A446" s="1786"/>
      <c r="B446" s="1385">
        <f t="shared" si="245"/>
        <v>45</v>
      </c>
      <c r="C446" s="1386" t="str">
        <f t="shared" si="245"/>
        <v>У_Т</v>
      </c>
      <c r="D446" s="1561" t="str">
        <f t="shared" si="217"/>
        <v>45У_Т</v>
      </c>
      <c r="E446" s="1602" t="s">
        <v>366</v>
      </c>
      <c r="F446" s="1563" t="s">
        <v>514</v>
      </c>
      <c r="G446" s="1564" t="str">
        <f t="shared" si="246"/>
        <v>Выполнение технологических работ по объектам 31UBN,32UBN,33UBN,34UBN,35UBN,31UEJ,32UEJ,33UEJ,34UEJ,35UEJ,30UBA,31UUK,32UUK,33UUK,34UUK,35UUK,36UUK,37UUK,38UUK,31UKZ,32UKZ,33UKZ,34UKZ</v>
      </c>
      <c r="H446" s="1565" t="s">
        <v>793</v>
      </c>
      <c r="I446" s="1352"/>
      <c r="J446" s="1702">
        <f t="shared" si="252"/>
        <v>44372</v>
      </c>
      <c r="K446" s="1702">
        <f t="shared" si="252"/>
        <v>44400</v>
      </c>
      <c r="L446" s="1702">
        <f t="shared" si="252"/>
        <v>44449</v>
      </c>
      <c r="M446" s="1702">
        <f t="shared" si="252"/>
        <v>44454</v>
      </c>
      <c r="N446" s="1702">
        <f t="shared" si="252"/>
        <v>44482</v>
      </c>
      <c r="O446" s="1702">
        <f t="shared" si="252"/>
        <v>44482</v>
      </c>
      <c r="P446" s="1702">
        <f t="shared" si="252"/>
        <v>44566</v>
      </c>
      <c r="Q446" s="1702">
        <f t="shared" si="252"/>
        <v>44596</v>
      </c>
      <c r="R446" s="1702">
        <f t="shared" si="252"/>
        <v>44596</v>
      </c>
      <c r="S446" s="1702">
        <f t="shared" si="252"/>
        <v>44595</v>
      </c>
      <c r="T446" s="1702">
        <f t="shared" si="253"/>
        <v>44595</v>
      </c>
      <c r="U446" s="1702">
        <f t="shared" si="253"/>
        <v>44616</v>
      </c>
      <c r="V446" s="1702">
        <f t="shared" si="253"/>
        <v>44623</v>
      </c>
      <c r="W446" s="1702">
        <f t="shared" si="253"/>
        <v>44628</v>
      </c>
      <c r="X446" s="1702">
        <f t="shared" si="253"/>
        <v>44631</v>
      </c>
      <c r="Y446" s="1702">
        <f t="shared" si="253"/>
        <v>44656</v>
      </c>
      <c r="Z446" s="1702">
        <f t="shared" si="253"/>
        <v>44676</v>
      </c>
      <c r="AA446" s="1702">
        <f t="shared" si="253"/>
        <v>44704</v>
      </c>
      <c r="AB446" s="1702">
        <f t="shared" si="253"/>
        <v>44707</v>
      </c>
      <c r="AC446" s="1702">
        <f t="shared" si="253"/>
        <v>44721</v>
      </c>
      <c r="AD446" s="1702">
        <f t="shared" si="254"/>
        <v>44742</v>
      </c>
      <c r="AE446" s="1702">
        <f t="shared" si="254"/>
        <v>44749</v>
      </c>
      <c r="AF446" s="1702">
        <f t="shared" si="254"/>
        <v>44754</v>
      </c>
      <c r="AG446" s="1702">
        <f t="shared" si="254"/>
        <v>44757</v>
      </c>
      <c r="AH446" s="1702">
        <f t="shared" si="254"/>
        <v>44782</v>
      </c>
      <c r="AI446" s="1702">
        <f t="shared" si="254"/>
        <v>44802</v>
      </c>
      <c r="AJ446" s="1702">
        <f t="shared" si="254"/>
        <v>44802</v>
      </c>
      <c r="AK446" s="1702">
        <f t="shared" si="254"/>
        <v>44812</v>
      </c>
      <c r="AL446" s="1702">
        <f t="shared" si="254"/>
        <v>44828</v>
      </c>
      <c r="AM446" s="1702">
        <f t="shared" si="254"/>
        <v>44832</v>
      </c>
      <c r="AN446" s="1702">
        <f t="shared" si="254"/>
        <v>44862</v>
      </c>
      <c r="AO446" s="1511">
        <f t="shared" si="250"/>
        <v>44792</v>
      </c>
      <c r="AP446" s="1503">
        <v>34454</v>
      </c>
      <c r="AQ446" s="1443">
        <v>45593</v>
      </c>
      <c r="AR446" s="1424">
        <f>VLOOKUP(AP446,Schedule!$B$2:$F$14923,5,0)</f>
        <v>45593</v>
      </c>
      <c r="AS446" s="1424">
        <f t="shared" si="251"/>
        <v>45958</v>
      </c>
      <c r="AZ446" s="1739"/>
    </row>
    <row r="447" spans="1:52" s="1382" customFormat="1" ht="51.95" customHeight="1" thickBot="1">
      <c r="A447" s="1786"/>
      <c r="B447" s="1385">
        <f t="shared" si="245"/>
        <v>45</v>
      </c>
      <c r="C447" s="1386" t="str">
        <f t="shared" si="245"/>
        <v>У_Т</v>
      </c>
      <c r="D447" s="1561" t="str">
        <f t="shared" si="217"/>
        <v>45У_Т</v>
      </c>
      <c r="E447" s="1602" t="s">
        <v>368</v>
      </c>
      <c r="F447" s="1563" t="s">
        <v>514</v>
      </c>
      <c r="G447" s="1564" t="str">
        <f t="shared" si="246"/>
        <v>Выполнение технологических работ по объектам 31UBN,32UBN,33UBN,34UBN,35UBN,31UEJ,32UEJ,33UEJ,34UEJ,35UEJ,30UBA,31UUK,32UUK,33UUK,34UUK,35UUK,36UUK,37UUK,38UUK,31UKZ,32UKZ,33UKZ,34UKZ</v>
      </c>
      <c r="H447" s="1565" t="s">
        <v>793</v>
      </c>
      <c r="I447" s="1352"/>
      <c r="J447" s="1702">
        <f t="shared" si="252"/>
        <v>44372</v>
      </c>
      <c r="K447" s="1702">
        <f t="shared" si="252"/>
        <v>44400</v>
      </c>
      <c r="L447" s="1702">
        <f t="shared" si="252"/>
        <v>44449</v>
      </c>
      <c r="M447" s="1702">
        <f t="shared" si="252"/>
        <v>44454</v>
      </c>
      <c r="N447" s="1702">
        <f t="shared" si="252"/>
        <v>44482</v>
      </c>
      <c r="O447" s="1702">
        <f t="shared" si="252"/>
        <v>44482</v>
      </c>
      <c r="P447" s="1702">
        <f t="shared" si="252"/>
        <v>44566</v>
      </c>
      <c r="Q447" s="1702">
        <f t="shared" si="252"/>
        <v>44596</v>
      </c>
      <c r="R447" s="1702">
        <f t="shared" si="252"/>
        <v>44596</v>
      </c>
      <c r="S447" s="1702">
        <f t="shared" si="252"/>
        <v>44595</v>
      </c>
      <c r="T447" s="1702">
        <f t="shared" si="253"/>
        <v>44595</v>
      </c>
      <c r="U447" s="1702">
        <f t="shared" si="253"/>
        <v>44616</v>
      </c>
      <c r="V447" s="1702">
        <f t="shared" si="253"/>
        <v>44623</v>
      </c>
      <c r="W447" s="1702">
        <f t="shared" si="253"/>
        <v>44628</v>
      </c>
      <c r="X447" s="1702">
        <f t="shared" si="253"/>
        <v>44631</v>
      </c>
      <c r="Y447" s="1702">
        <f t="shared" si="253"/>
        <v>44656</v>
      </c>
      <c r="Z447" s="1702">
        <f t="shared" si="253"/>
        <v>44676</v>
      </c>
      <c r="AA447" s="1702">
        <f t="shared" si="253"/>
        <v>44704</v>
      </c>
      <c r="AB447" s="1702">
        <f t="shared" si="253"/>
        <v>44707</v>
      </c>
      <c r="AC447" s="1702">
        <f t="shared" si="253"/>
        <v>44721</v>
      </c>
      <c r="AD447" s="1702">
        <f t="shared" si="254"/>
        <v>44742</v>
      </c>
      <c r="AE447" s="1702">
        <f t="shared" si="254"/>
        <v>44749</v>
      </c>
      <c r="AF447" s="1702">
        <f t="shared" si="254"/>
        <v>44754</v>
      </c>
      <c r="AG447" s="1702">
        <f t="shared" si="254"/>
        <v>44757</v>
      </c>
      <c r="AH447" s="1702">
        <f t="shared" si="254"/>
        <v>44782</v>
      </c>
      <c r="AI447" s="1702">
        <f t="shared" si="254"/>
        <v>44802</v>
      </c>
      <c r="AJ447" s="1702">
        <f t="shared" si="254"/>
        <v>44802</v>
      </c>
      <c r="AK447" s="1702">
        <f t="shared" si="254"/>
        <v>44812</v>
      </c>
      <c r="AL447" s="1702">
        <f t="shared" si="254"/>
        <v>44828</v>
      </c>
      <c r="AM447" s="1702">
        <f t="shared" si="254"/>
        <v>44832</v>
      </c>
      <c r="AN447" s="1702">
        <f t="shared" si="254"/>
        <v>44862</v>
      </c>
      <c r="AO447" s="1511">
        <f t="shared" si="250"/>
        <v>44792</v>
      </c>
      <c r="AP447" s="1503">
        <v>34461</v>
      </c>
      <c r="AQ447" s="1443">
        <v>45593</v>
      </c>
      <c r="AR447" s="1424">
        <f>VLOOKUP(AP447,Schedule!$B$2:$F$14923,5,0)</f>
        <v>45593</v>
      </c>
      <c r="AS447" s="1424">
        <f t="shared" si="251"/>
        <v>45958</v>
      </c>
      <c r="AZ447" s="1739"/>
    </row>
    <row r="448" spans="1:52" s="1382" customFormat="1" ht="51.95" customHeight="1" thickBot="1">
      <c r="A448" s="1786"/>
      <c r="B448" s="1385">
        <f t="shared" si="245"/>
        <v>45</v>
      </c>
      <c r="C448" s="1386" t="str">
        <f t="shared" si="245"/>
        <v>У_Т</v>
      </c>
      <c r="D448" s="1561" t="str">
        <f t="shared" si="217"/>
        <v>45У_Т</v>
      </c>
      <c r="E448" s="1602" t="s">
        <v>370</v>
      </c>
      <c r="F448" s="1563" t="s">
        <v>514</v>
      </c>
      <c r="G448" s="1564" t="str">
        <f t="shared" si="246"/>
        <v>Выполнение технологических работ по объектам 31UBN,32UBN,33UBN,34UBN,35UBN,31UEJ,32UEJ,33UEJ,34UEJ,35UEJ,30UBA,31UUK,32UUK,33UUK,34UUK,35UUK,36UUK,37UUK,38UUK,31UKZ,32UKZ,33UKZ,34UKZ</v>
      </c>
      <c r="H448" s="1565" t="s">
        <v>793</v>
      </c>
      <c r="I448" s="1352"/>
      <c r="J448" s="1702">
        <f t="shared" si="252"/>
        <v>44372</v>
      </c>
      <c r="K448" s="1702">
        <f t="shared" si="252"/>
        <v>44400</v>
      </c>
      <c r="L448" s="1702">
        <f t="shared" si="252"/>
        <v>44449</v>
      </c>
      <c r="M448" s="1702">
        <f t="shared" si="252"/>
        <v>44454</v>
      </c>
      <c r="N448" s="1702">
        <f t="shared" si="252"/>
        <v>44482</v>
      </c>
      <c r="O448" s="1702">
        <f t="shared" si="252"/>
        <v>44482</v>
      </c>
      <c r="P448" s="1702">
        <f t="shared" si="252"/>
        <v>44566</v>
      </c>
      <c r="Q448" s="1702">
        <f t="shared" si="252"/>
        <v>44596</v>
      </c>
      <c r="R448" s="1702">
        <f t="shared" si="252"/>
        <v>44596</v>
      </c>
      <c r="S448" s="1702">
        <f t="shared" si="252"/>
        <v>44595</v>
      </c>
      <c r="T448" s="1702">
        <f t="shared" si="253"/>
        <v>44595</v>
      </c>
      <c r="U448" s="1702">
        <f t="shared" si="253"/>
        <v>44616</v>
      </c>
      <c r="V448" s="1702">
        <f t="shared" si="253"/>
        <v>44623</v>
      </c>
      <c r="W448" s="1702">
        <f t="shared" si="253"/>
        <v>44628</v>
      </c>
      <c r="X448" s="1702">
        <f t="shared" si="253"/>
        <v>44631</v>
      </c>
      <c r="Y448" s="1702">
        <f t="shared" si="253"/>
        <v>44656</v>
      </c>
      <c r="Z448" s="1702">
        <f t="shared" si="253"/>
        <v>44676</v>
      </c>
      <c r="AA448" s="1702">
        <f t="shared" si="253"/>
        <v>44704</v>
      </c>
      <c r="AB448" s="1702">
        <f t="shared" si="253"/>
        <v>44707</v>
      </c>
      <c r="AC448" s="1702">
        <f t="shared" si="253"/>
        <v>44721</v>
      </c>
      <c r="AD448" s="1702">
        <f t="shared" si="254"/>
        <v>44742</v>
      </c>
      <c r="AE448" s="1702">
        <f t="shared" si="254"/>
        <v>44749</v>
      </c>
      <c r="AF448" s="1702">
        <f t="shared" si="254"/>
        <v>44754</v>
      </c>
      <c r="AG448" s="1702">
        <f t="shared" si="254"/>
        <v>44757</v>
      </c>
      <c r="AH448" s="1702">
        <f t="shared" si="254"/>
        <v>44782</v>
      </c>
      <c r="AI448" s="1702">
        <f t="shared" si="254"/>
        <v>44802</v>
      </c>
      <c r="AJ448" s="1702">
        <f t="shared" si="254"/>
        <v>44802</v>
      </c>
      <c r="AK448" s="1702">
        <f t="shared" si="254"/>
        <v>44812</v>
      </c>
      <c r="AL448" s="1702">
        <f t="shared" si="254"/>
        <v>44828</v>
      </c>
      <c r="AM448" s="1702">
        <f t="shared" si="254"/>
        <v>44832</v>
      </c>
      <c r="AN448" s="1702">
        <f t="shared" si="254"/>
        <v>44862</v>
      </c>
      <c r="AO448" s="1511">
        <f t="shared" si="250"/>
        <v>44792</v>
      </c>
      <c r="AP448" s="1503">
        <v>34468</v>
      </c>
      <c r="AQ448" s="1443">
        <v>45593</v>
      </c>
      <c r="AR448" s="1424">
        <f>VLOOKUP(AP448,Schedule!$B$2:$F$14923,5,0)</f>
        <v>45593</v>
      </c>
      <c r="AS448" s="1424">
        <f t="shared" si="251"/>
        <v>45958</v>
      </c>
      <c r="AZ448" s="1739"/>
    </row>
    <row r="449" spans="1:52" s="1382" customFormat="1" ht="51.95" customHeight="1" thickBot="1">
      <c r="A449" s="1786"/>
      <c r="B449" s="1385">
        <f t="shared" si="245"/>
        <v>45</v>
      </c>
      <c r="C449" s="1386" t="str">
        <f t="shared" si="245"/>
        <v>У_Т</v>
      </c>
      <c r="D449" s="1561" t="str">
        <f t="shared" si="217"/>
        <v>45У_Т</v>
      </c>
      <c r="E449" s="1602" t="s">
        <v>372</v>
      </c>
      <c r="F449" s="1563" t="s">
        <v>514</v>
      </c>
      <c r="G449" s="1564" t="str">
        <f t="shared" si="246"/>
        <v>Выполнение технологических работ по объектам 31UBN,32UBN,33UBN,34UBN,35UBN,31UEJ,32UEJ,33UEJ,34UEJ,35UEJ,30UBA,31UUK,32UUK,33UUK,34UUK,35UUK,36UUK,37UUK,38UUK,31UKZ,32UKZ,33UKZ,34UKZ</v>
      </c>
      <c r="H449" s="1565" t="s">
        <v>793</v>
      </c>
      <c r="I449" s="1352"/>
      <c r="J449" s="1702">
        <f t="shared" si="252"/>
        <v>44372</v>
      </c>
      <c r="K449" s="1702">
        <f t="shared" si="252"/>
        <v>44400</v>
      </c>
      <c r="L449" s="1702">
        <f t="shared" si="252"/>
        <v>44449</v>
      </c>
      <c r="M449" s="1702">
        <f t="shared" si="252"/>
        <v>44454</v>
      </c>
      <c r="N449" s="1702">
        <f t="shared" si="252"/>
        <v>44482</v>
      </c>
      <c r="O449" s="1702">
        <f t="shared" si="252"/>
        <v>44482</v>
      </c>
      <c r="P449" s="1702">
        <f t="shared" si="252"/>
        <v>44566</v>
      </c>
      <c r="Q449" s="1702">
        <f t="shared" si="252"/>
        <v>44596</v>
      </c>
      <c r="R449" s="1702">
        <f t="shared" si="252"/>
        <v>44596</v>
      </c>
      <c r="S449" s="1702">
        <f t="shared" si="252"/>
        <v>44595</v>
      </c>
      <c r="T449" s="1702">
        <f t="shared" si="253"/>
        <v>44595</v>
      </c>
      <c r="U449" s="1702">
        <f t="shared" si="253"/>
        <v>44616</v>
      </c>
      <c r="V449" s="1702">
        <f t="shared" si="253"/>
        <v>44623</v>
      </c>
      <c r="W449" s="1702">
        <f t="shared" si="253"/>
        <v>44628</v>
      </c>
      <c r="X449" s="1702">
        <f t="shared" si="253"/>
        <v>44631</v>
      </c>
      <c r="Y449" s="1702">
        <f t="shared" si="253"/>
        <v>44656</v>
      </c>
      <c r="Z449" s="1702">
        <f t="shared" si="253"/>
        <v>44676</v>
      </c>
      <c r="AA449" s="1702">
        <f t="shared" si="253"/>
        <v>44704</v>
      </c>
      <c r="AB449" s="1702">
        <f t="shared" si="253"/>
        <v>44707</v>
      </c>
      <c r="AC449" s="1702">
        <f t="shared" si="253"/>
        <v>44721</v>
      </c>
      <c r="AD449" s="1702">
        <f t="shared" si="254"/>
        <v>44742</v>
      </c>
      <c r="AE449" s="1702">
        <f t="shared" si="254"/>
        <v>44749</v>
      </c>
      <c r="AF449" s="1702">
        <f t="shared" si="254"/>
        <v>44754</v>
      </c>
      <c r="AG449" s="1702">
        <f t="shared" si="254"/>
        <v>44757</v>
      </c>
      <c r="AH449" s="1702">
        <f t="shared" si="254"/>
        <v>44782</v>
      </c>
      <c r="AI449" s="1702">
        <f t="shared" si="254"/>
        <v>44802</v>
      </c>
      <c r="AJ449" s="1702">
        <f t="shared" si="254"/>
        <v>44802</v>
      </c>
      <c r="AK449" s="1702">
        <f t="shared" si="254"/>
        <v>44812</v>
      </c>
      <c r="AL449" s="1702">
        <f t="shared" si="254"/>
        <v>44828</v>
      </c>
      <c r="AM449" s="1702">
        <f t="shared" si="254"/>
        <v>44832</v>
      </c>
      <c r="AN449" s="1702">
        <f t="shared" si="254"/>
        <v>44862</v>
      </c>
      <c r="AO449" s="1511">
        <f t="shared" si="250"/>
        <v>44792</v>
      </c>
      <c r="AP449" s="1503">
        <v>34478</v>
      </c>
      <c r="AQ449" s="1443">
        <v>45493</v>
      </c>
      <c r="AR449" s="1424">
        <f>VLOOKUP(AP449,Schedule!$B$2:$F$14923,5,0)</f>
        <v>45493</v>
      </c>
      <c r="AS449" s="1424">
        <f t="shared" si="251"/>
        <v>45858</v>
      </c>
      <c r="AZ449" s="1739"/>
    </row>
    <row r="450" spans="1:52" s="1382" customFormat="1" ht="51.95" customHeight="1" thickBot="1">
      <c r="A450" s="1786"/>
      <c r="B450" s="1385">
        <f t="shared" si="245"/>
        <v>45</v>
      </c>
      <c r="C450" s="1386" t="str">
        <f t="shared" si="245"/>
        <v>У_Т</v>
      </c>
      <c r="D450" s="1561" t="str">
        <f t="shared" si="217"/>
        <v>45У_Т</v>
      </c>
      <c r="E450" s="1602" t="s">
        <v>374</v>
      </c>
      <c r="F450" s="1563" t="s">
        <v>514</v>
      </c>
      <c r="G450" s="1564" t="str">
        <f t="shared" si="246"/>
        <v>Выполнение технологических работ по объектам 31UBN,32UBN,33UBN,34UBN,35UBN,31UEJ,32UEJ,33UEJ,34UEJ,35UEJ,30UBA,31UUK,32UUK,33UUK,34UUK,35UUK,36UUK,37UUK,38UUK,31UKZ,32UKZ,33UKZ,34UKZ</v>
      </c>
      <c r="H450" s="1565" t="s">
        <v>793</v>
      </c>
      <c r="I450" s="1352"/>
      <c r="J450" s="1702">
        <f t="shared" si="252"/>
        <v>44372</v>
      </c>
      <c r="K450" s="1702">
        <f t="shared" si="252"/>
        <v>44400</v>
      </c>
      <c r="L450" s="1702">
        <f t="shared" si="252"/>
        <v>44449</v>
      </c>
      <c r="M450" s="1702">
        <f t="shared" si="252"/>
        <v>44454</v>
      </c>
      <c r="N450" s="1702">
        <f t="shared" si="252"/>
        <v>44482</v>
      </c>
      <c r="O450" s="1702">
        <f t="shared" si="252"/>
        <v>44482</v>
      </c>
      <c r="P450" s="1702">
        <f t="shared" si="252"/>
        <v>44566</v>
      </c>
      <c r="Q450" s="1702">
        <f t="shared" si="252"/>
        <v>44596</v>
      </c>
      <c r="R450" s="1702">
        <f t="shared" si="252"/>
        <v>44596</v>
      </c>
      <c r="S450" s="1702">
        <f t="shared" si="252"/>
        <v>44595</v>
      </c>
      <c r="T450" s="1702">
        <f t="shared" si="253"/>
        <v>44595</v>
      </c>
      <c r="U450" s="1702">
        <f t="shared" si="253"/>
        <v>44616</v>
      </c>
      <c r="V450" s="1702">
        <f t="shared" si="253"/>
        <v>44623</v>
      </c>
      <c r="W450" s="1702">
        <f t="shared" si="253"/>
        <v>44628</v>
      </c>
      <c r="X450" s="1702">
        <f t="shared" si="253"/>
        <v>44631</v>
      </c>
      <c r="Y450" s="1702">
        <f t="shared" si="253"/>
        <v>44656</v>
      </c>
      <c r="Z450" s="1702">
        <f t="shared" si="253"/>
        <v>44676</v>
      </c>
      <c r="AA450" s="1702">
        <f t="shared" si="253"/>
        <v>44704</v>
      </c>
      <c r="AB450" s="1702">
        <f t="shared" si="253"/>
        <v>44707</v>
      </c>
      <c r="AC450" s="1702">
        <f t="shared" si="253"/>
        <v>44721</v>
      </c>
      <c r="AD450" s="1702">
        <f t="shared" si="254"/>
        <v>44742</v>
      </c>
      <c r="AE450" s="1702">
        <f t="shared" si="254"/>
        <v>44749</v>
      </c>
      <c r="AF450" s="1702">
        <f t="shared" si="254"/>
        <v>44754</v>
      </c>
      <c r="AG450" s="1702">
        <f t="shared" si="254"/>
        <v>44757</v>
      </c>
      <c r="AH450" s="1702">
        <f t="shared" si="254"/>
        <v>44782</v>
      </c>
      <c r="AI450" s="1702">
        <f t="shared" si="254"/>
        <v>44802</v>
      </c>
      <c r="AJ450" s="1702">
        <f t="shared" si="254"/>
        <v>44802</v>
      </c>
      <c r="AK450" s="1702">
        <f t="shared" si="254"/>
        <v>44812</v>
      </c>
      <c r="AL450" s="1702">
        <f t="shared" si="254"/>
        <v>44828</v>
      </c>
      <c r="AM450" s="1702">
        <f t="shared" si="254"/>
        <v>44832</v>
      </c>
      <c r="AN450" s="1702">
        <f t="shared" si="254"/>
        <v>44862</v>
      </c>
      <c r="AO450" s="1511">
        <f t="shared" si="250"/>
        <v>44792</v>
      </c>
      <c r="AP450" s="1503">
        <v>34485</v>
      </c>
      <c r="AQ450" s="1443">
        <v>45493</v>
      </c>
      <c r="AR450" s="1424">
        <f>VLOOKUP(AP450,Schedule!$B$2:$F$14923,5,0)</f>
        <v>45493</v>
      </c>
      <c r="AS450" s="1424">
        <f t="shared" si="251"/>
        <v>45858</v>
      </c>
      <c r="AZ450" s="1739"/>
    </row>
    <row r="451" spans="1:52" s="1382" customFormat="1" ht="51.95" customHeight="1" thickBot="1">
      <c r="A451" s="1786"/>
      <c r="B451" s="1385">
        <f t="shared" si="245"/>
        <v>45</v>
      </c>
      <c r="C451" s="1386" t="str">
        <f t="shared" si="245"/>
        <v>У_Т</v>
      </c>
      <c r="D451" s="1561" t="str">
        <f t="shared" si="217"/>
        <v>45У_Т</v>
      </c>
      <c r="E451" s="1602" t="s">
        <v>376</v>
      </c>
      <c r="F451" s="1563" t="s">
        <v>514</v>
      </c>
      <c r="G451" s="1564" t="str">
        <f t="shared" si="246"/>
        <v>Выполнение технологических работ по объектам 31UBN,32UBN,33UBN,34UBN,35UBN,31UEJ,32UEJ,33UEJ,34UEJ,35UEJ,30UBA,31UUK,32UUK,33UUK,34UUK,35UUK,36UUK,37UUK,38UUK,31UKZ,32UKZ,33UKZ,34UKZ</v>
      </c>
      <c r="H451" s="1565" t="s">
        <v>793</v>
      </c>
      <c r="I451" s="1352"/>
      <c r="J451" s="1702">
        <f t="shared" si="252"/>
        <v>44372</v>
      </c>
      <c r="K451" s="1702">
        <f t="shared" si="252"/>
        <v>44400</v>
      </c>
      <c r="L451" s="1702">
        <f t="shared" si="252"/>
        <v>44449</v>
      </c>
      <c r="M451" s="1702">
        <f t="shared" si="252"/>
        <v>44454</v>
      </c>
      <c r="N451" s="1702">
        <f t="shared" si="252"/>
        <v>44482</v>
      </c>
      <c r="O451" s="1702">
        <f t="shared" si="252"/>
        <v>44482</v>
      </c>
      <c r="P451" s="1702">
        <f t="shared" si="252"/>
        <v>44566</v>
      </c>
      <c r="Q451" s="1702">
        <f t="shared" si="252"/>
        <v>44596</v>
      </c>
      <c r="R451" s="1702">
        <f t="shared" si="252"/>
        <v>44596</v>
      </c>
      <c r="S451" s="1702">
        <f t="shared" si="252"/>
        <v>44595</v>
      </c>
      <c r="T451" s="1702">
        <f t="shared" si="253"/>
        <v>44595</v>
      </c>
      <c r="U451" s="1702">
        <f t="shared" si="253"/>
        <v>44616</v>
      </c>
      <c r="V451" s="1702">
        <f t="shared" si="253"/>
        <v>44623</v>
      </c>
      <c r="W451" s="1702">
        <f t="shared" si="253"/>
        <v>44628</v>
      </c>
      <c r="X451" s="1702">
        <f t="shared" si="253"/>
        <v>44631</v>
      </c>
      <c r="Y451" s="1702">
        <f t="shared" si="253"/>
        <v>44656</v>
      </c>
      <c r="Z451" s="1702">
        <f t="shared" si="253"/>
        <v>44676</v>
      </c>
      <c r="AA451" s="1702">
        <f t="shared" si="253"/>
        <v>44704</v>
      </c>
      <c r="AB451" s="1702">
        <f t="shared" si="253"/>
        <v>44707</v>
      </c>
      <c r="AC451" s="1702">
        <f t="shared" si="253"/>
        <v>44721</v>
      </c>
      <c r="AD451" s="1702">
        <f t="shared" si="254"/>
        <v>44742</v>
      </c>
      <c r="AE451" s="1702">
        <f t="shared" si="254"/>
        <v>44749</v>
      </c>
      <c r="AF451" s="1702">
        <f t="shared" si="254"/>
        <v>44754</v>
      </c>
      <c r="AG451" s="1702">
        <f t="shared" si="254"/>
        <v>44757</v>
      </c>
      <c r="AH451" s="1702">
        <f t="shared" si="254"/>
        <v>44782</v>
      </c>
      <c r="AI451" s="1702">
        <f t="shared" si="254"/>
        <v>44802</v>
      </c>
      <c r="AJ451" s="1702">
        <f t="shared" si="254"/>
        <v>44802</v>
      </c>
      <c r="AK451" s="1702">
        <f t="shared" si="254"/>
        <v>44812</v>
      </c>
      <c r="AL451" s="1702">
        <f t="shared" si="254"/>
        <v>44828</v>
      </c>
      <c r="AM451" s="1702">
        <f t="shared" si="254"/>
        <v>44832</v>
      </c>
      <c r="AN451" s="1702">
        <f t="shared" si="254"/>
        <v>44862</v>
      </c>
      <c r="AO451" s="1511">
        <f t="shared" si="250"/>
        <v>44792</v>
      </c>
      <c r="AP451" s="1503">
        <v>34493</v>
      </c>
      <c r="AQ451" s="1443">
        <v>45493</v>
      </c>
      <c r="AR451" s="1424">
        <f>VLOOKUP(AP451,Schedule!$B$2:$F$14923,5,0)</f>
        <v>45493</v>
      </c>
      <c r="AS451" s="1424">
        <f t="shared" si="251"/>
        <v>45858</v>
      </c>
      <c r="AZ451" s="1739"/>
    </row>
    <row r="452" spans="1:52" s="1382" customFormat="1" ht="51.95" customHeight="1" thickBot="1">
      <c r="A452" s="1786"/>
      <c r="B452" s="1385">
        <f t="shared" si="245"/>
        <v>45</v>
      </c>
      <c r="C452" s="1386" t="str">
        <f t="shared" si="245"/>
        <v>У_Т</v>
      </c>
      <c r="D452" s="1561" t="str">
        <f t="shared" si="217"/>
        <v>45У_Т</v>
      </c>
      <c r="E452" s="1602" t="s">
        <v>378</v>
      </c>
      <c r="F452" s="1563" t="s">
        <v>514</v>
      </c>
      <c r="G452" s="1564" t="str">
        <f t="shared" si="246"/>
        <v>Выполнение технологических работ по объектам 31UBN,32UBN,33UBN,34UBN,35UBN,31UEJ,32UEJ,33UEJ,34UEJ,35UEJ,30UBA,31UUK,32UUK,33UUK,34UUK,35UUK,36UUK,37UUK,38UUK,31UKZ,32UKZ,33UKZ,34UKZ</v>
      </c>
      <c r="H452" s="1565" t="s">
        <v>793</v>
      </c>
      <c r="I452" s="1352"/>
      <c r="J452" s="1702">
        <f t="shared" si="252"/>
        <v>44372</v>
      </c>
      <c r="K452" s="1702">
        <f t="shared" si="252"/>
        <v>44400</v>
      </c>
      <c r="L452" s="1702">
        <f t="shared" si="252"/>
        <v>44449</v>
      </c>
      <c r="M452" s="1702">
        <f t="shared" si="252"/>
        <v>44454</v>
      </c>
      <c r="N452" s="1702">
        <f t="shared" si="252"/>
        <v>44482</v>
      </c>
      <c r="O452" s="1702">
        <f t="shared" si="252"/>
        <v>44482</v>
      </c>
      <c r="P452" s="1702">
        <f t="shared" si="252"/>
        <v>44566</v>
      </c>
      <c r="Q452" s="1702">
        <f t="shared" si="252"/>
        <v>44596</v>
      </c>
      <c r="R452" s="1702">
        <f t="shared" si="252"/>
        <v>44596</v>
      </c>
      <c r="S452" s="1702">
        <f t="shared" si="252"/>
        <v>44595</v>
      </c>
      <c r="T452" s="1702">
        <f t="shared" si="253"/>
        <v>44595</v>
      </c>
      <c r="U452" s="1702">
        <f t="shared" si="253"/>
        <v>44616</v>
      </c>
      <c r="V452" s="1702">
        <f t="shared" si="253"/>
        <v>44623</v>
      </c>
      <c r="W452" s="1702">
        <f t="shared" si="253"/>
        <v>44628</v>
      </c>
      <c r="X452" s="1702">
        <f t="shared" si="253"/>
        <v>44631</v>
      </c>
      <c r="Y452" s="1702">
        <f t="shared" si="253"/>
        <v>44656</v>
      </c>
      <c r="Z452" s="1702">
        <f t="shared" si="253"/>
        <v>44676</v>
      </c>
      <c r="AA452" s="1702">
        <f t="shared" si="253"/>
        <v>44704</v>
      </c>
      <c r="AB452" s="1702">
        <f t="shared" si="253"/>
        <v>44707</v>
      </c>
      <c r="AC452" s="1702">
        <f t="shared" si="253"/>
        <v>44721</v>
      </c>
      <c r="AD452" s="1702">
        <f t="shared" si="254"/>
        <v>44742</v>
      </c>
      <c r="AE452" s="1702">
        <f t="shared" si="254"/>
        <v>44749</v>
      </c>
      <c r="AF452" s="1702">
        <f t="shared" si="254"/>
        <v>44754</v>
      </c>
      <c r="AG452" s="1702">
        <f t="shared" si="254"/>
        <v>44757</v>
      </c>
      <c r="AH452" s="1702">
        <f t="shared" si="254"/>
        <v>44782</v>
      </c>
      <c r="AI452" s="1702">
        <f t="shared" si="254"/>
        <v>44802</v>
      </c>
      <c r="AJ452" s="1702">
        <f t="shared" si="254"/>
        <v>44802</v>
      </c>
      <c r="AK452" s="1702">
        <f t="shared" si="254"/>
        <v>44812</v>
      </c>
      <c r="AL452" s="1702">
        <f t="shared" si="254"/>
        <v>44828</v>
      </c>
      <c r="AM452" s="1702">
        <f t="shared" si="254"/>
        <v>44832</v>
      </c>
      <c r="AN452" s="1702">
        <f t="shared" si="254"/>
        <v>44862</v>
      </c>
      <c r="AO452" s="1511">
        <f t="shared" si="250"/>
        <v>44792</v>
      </c>
      <c r="AP452" s="1503">
        <v>34499</v>
      </c>
      <c r="AQ452" s="1443">
        <v>45493</v>
      </c>
      <c r="AR452" s="1424">
        <f>VLOOKUP(AP452,Schedule!$B$2:$F$14923,5,0)</f>
        <v>45493</v>
      </c>
      <c r="AS452" s="1424">
        <f t="shared" si="251"/>
        <v>45858</v>
      </c>
      <c r="AZ452" s="1739"/>
    </row>
    <row r="453" spans="1:52" s="1382" customFormat="1" ht="51.95" customHeight="1" thickBot="1">
      <c r="A453" s="1786"/>
      <c r="B453" s="1385">
        <f t="shared" si="245"/>
        <v>45</v>
      </c>
      <c r="C453" s="1386" t="str">
        <f t="shared" si="245"/>
        <v>У_Т</v>
      </c>
      <c r="D453" s="1561" t="str">
        <f t="shared" si="217"/>
        <v>45У_Т</v>
      </c>
      <c r="E453" s="1602" t="s">
        <v>340</v>
      </c>
      <c r="F453" s="1563" t="s">
        <v>514</v>
      </c>
      <c r="G453" s="1564" t="str">
        <f t="shared" si="246"/>
        <v>Выполнение технологических работ по объектам 31UBN,32UBN,33UBN,34UBN,35UBN,31UEJ,32UEJ,33UEJ,34UEJ,35UEJ,30UBA,31UUK,32UUK,33UUK,34UUK,35UUK,36UUK,37UUK,38UUK,31UKZ,32UKZ,33UKZ,34UKZ</v>
      </c>
      <c r="H453" s="1565" t="s">
        <v>794</v>
      </c>
      <c r="I453" s="1352"/>
      <c r="J453" s="1702">
        <f t="shared" si="252"/>
        <v>44372</v>
      </c>
      <c r="K453" s="1702">
        <f t="shared" si="252"/>
        <v>44400</v>
      </c>
      <c r="L453" s="1702">
        <f t="shared" si="252"/>
        <v>44449</v>
      </c>
      <c r="M453" s="1702">
        <f t="shared" si="252"/>
        <v>44454</v>
      </c>
      <c r="N453" s="1702">
        <f t="shared" si="252"/>
        <v>44482</v>
      </c>
      <c r="O453" s="1702">
        <f t="shared" si="252"/>
        <v>44482</v>
      </c>
      <c r="P453" s="1702">
        <f t="shared" si="252"/>
        <v>44566</v>
      </c>
      <c r="Q453" s="1702">
        <f t="shared" si="252"/>
        <v>44596</v>
      </c>
      <c r="R453" s="1702">
        <f t="shared" si="252"/>
        <v>44596</v>
      </c>
      <c r="S453" s="1702">
        <f t="shared" si="252"/>
        <v>44595</v>
      </c>
      <c r="T453" s="1702">
        <f t="shared" si="253"/>
        <v>44595</v>
      </c>
      <c r="U453" s="1702">
        <f t="shared" si="253"/>
        <v>44616</v>
      </c>
      <c r="V453" s="1702">
        <f t="shared" si="253"/>
        <v>44623</v>
      </c>
      <c r="W453" s="1702">
        <f t="shared" si="253"/>
        <v>44628</v>
      </c>
      <c r="X453" s="1702">
        <f t="shared" si="253"/>
        <v>44631</v>
      </c>
      <c r="Y453" s="1702">
        <f t="shared" si="253"/>
        <v>44656</v>
      </c>
      <c r="Z453" s="1702">
        <f t="shared" si="253"/>
        <v>44676</v>
      </c>
      <c r="AA453" s="1702">
        <f t="shared" si="253"/>
        <v>44704</v>
      </c>
      <c r="AB453" s="1702">
        <f t="shared" si="253"/>
        <v>44707</v>
      </c>
      <c r="AC453" s="1702">
        <f t="shared" si="253"/>
        <v>44721</v>
      </c>
      <c r="AD453" s="1702">
        <f t="shared" si="254"/>
        <v>44742</v>
      </c>
      <c r="AE453" s="1702">
        <f t="shared" si="254"/>
        <v>44749</v>
      </c>
      <c r="AF453" s="1702">
        <f t="shared" si="254"/>
        <v>44754</v>
      </c>
      <c r="AG453" s="1702">
        <f t="shared" si="254"/>
        <v>44757</v>
      </c>
      <c r="AH453" s="1702">
        <f t="shared" si="254"/>
        <v>44782</v>
      </c>
      <c r="AI453" s="1702">
        <f t="shared" si="254"/>
        <v>44802</v>
      </c>
      <c r="AJ453" s="1702">
        <f t="shared" si="254"/>
        <v>44802</v>
      </c>
      <c r="AK453" s="1702">
        <f t="shared" si="254"/>
        <v>44812</v>
      </c>
      <c r="AL453" s="1702">
        <f t="shared" si="254"/>
        <v>44828</v>
      </c>
      <c r="AM453" s="1702">
        <f t="shared" si="254"/>
        <v>44832</v>
      </c>
      <c r="AN453" s="1702">
        <f t="shared" si="254"/>
        <v>44862</v>
      </c>
      <c r="AO453" s="1511">
        <f t="shared" si="250"/>
        <v>44792</v>
      </c>
      <c r="AP453" s="1503">
        <v>33950</v>
      </c>
      <c r="AQ453" s="1443">
        <v>45323</v>
      </c>
      <c r="AR453" s="1424">
        <f>VLOOKUP(AP453,Schedule!$B$2:$F$14923,5,0)</f>
        <v>45323</v>
      </c>
      <c r="AS453" s="1424">
        <f t="shared" si="251"/>
        <v>45688</v>
      </c>
      <c r="AZ453" s="1739"/>
    </row>
    <row r="454" spans="1:52" s="1382" customFormat="1" ht="51.95" customHeight="1" thickBot="1">
      <c r="A454" s="1786"/>
      <c r="B454" s="1385">
        <f t="shared" si="245"/>
        <v>45</v>
      </c>
      <c r="C454" s="1386" t="str">
        <f t="shared" si="245"/>
        <v>У_Т</v>
      </c>
      <c r="D454" s="1561" t="str">
        <f t="shared" si="217"/>
        <v>45У_Т</v>
      </c>
      <c r="E454" s="1602" t="s">
        <v>342</v>
      </c>
      <c r="F454" s="1563" t="s">
        <v>514</v>
      </c>
      <c r="G454" s="1564" t="str">
        <f t="shared" si="246"/>
        <v>Выполнение технологических работ по объектам 31UBN,32UBN,33UBN,34UBN,35UBN,31UEJ,32UEJ,33UEJ,34UEJ,35UEJ,30UBA,31UUK,32UUK,33UUK,34UUK,35UUK,36UUK,37UUK,38UUK,31UKZ,32UKZ,33UKZ,34UKZ</v>
      </c>
      <c r="H454" s="1565" t="s">
        <v>794</v>
      </c>
      <c r="I454" s="1352"/>
      <c r="J454" s="1702">
        <f t="shared" si="252"/>
        <v>44372</v>
      </c>
      <c r="K454" s="1702">
        <f t="shared" si="252"/>
        <v>44400</v>
      </c>
      <c r="L454" s="1702">
        <f t="shared" si="252"/>
        <v>44449</v>
      </c>
      <c r="M454" s="1702">
        <f t="shared" si="252"/>
        <v>44454</v>
      </c>
      <c r="N454" s="1702">
        <f t="shared" si="252"/>
        <v>44482</v>
      </c>
      <c r="O454" s="1702">
        <f t="shared" si="252"/>
        <v>44482</v>
      </c>
      <c r="P454" s="1702">
        <f t="shared" si="252"/>
        <v>44566</v>
      </c>
      <c r="Q454" s="1702">
        <f t="shared" si="252"/>
        <v>44596</v>
      </c>
      <c r="R454" s="1702">
        <f t="shared" si="252"/>
        <v>44596</v>
      </c>
      <c r="S454" s="1702">
        <f t="shared" si="252"/>
        <v>44595</v>
      </c>
      <c r="T454" s="1702">
        <f t="shared" si="253"/>
        <v>44595</v>
      </c>
      <c r="U454" s="1702">
        <f t="shared" si="253"/>
        <v>44616</v>
      </c>
      <c r="V454" s="1702">
        <f t="shared" si="253"/>
        <v>44623</v>
      </c>
      <c r="W454" s="1702">
        <f t="shared" si="253"/>
        <v>44628</v>
      </c>
      <c r="X454" s="1702">
        <f t="shared" si="253"/>
        <v>44631</v>
      </c>
      <c r="Y454" s="1702">
        <f t="shared" si="253"/>
        <v>44656</v>
      </c>
      <c r="Z454" s="1702">
        <f t="shared" si="253"/>
        <v>44676</v>
      </c>
      <c r="AA454" s="1702">
        <f t="shared" si="253"/>
        <v>44704</v>
      </c>
      <c r="AB454" s="1702">
        <f t="shared" si="253"/>
        <v>44707</v>
      </c>
      <c r="AC454" s="1702">
        <f t="shared" si="253"/>
        <v>44721</v>
      </c>
      <c r="AD454" s="1702">
        <f t="shared" si="254"/>
        <v>44742</v>
      </c>
      <c r="AE454" s="1702">
        <f t="shared" si="254"/>
        <v>44749</v>
      </c>
      <c r="AF454" s="1702">
        <f t="shared" si="254"/>
        <v>44754</v>
      </c>
      <c r="AG454" s="1702">
        <f t="shared" si="254"/>
        <v>44757</v>
      </c>
      <c r="AH454" s="1702">
        <f t="shared" si="254"/>
        <v>44782</v>
      </c>
      <c r="AI454" s="1702">
        <f t="shared" si="254"/>
        <v>44802</v>
      </c>
      <c r="AJ454" s="1702">
        <f t="shared" si="254"/>
        <v>44802</v>
      </c>
      <c r="AK454" s="1702">
        <f t="shared" si="254"/>
        <v>44812</v>
      </c>
      <c r="AL454" s="1702">
        <f t="shared" si="254"/>
        <v>44828</v>
      </c>
      <c r="AM454" s="1702">
        <f t="shared" si="254"/>
        <v>44832</v>
      </c>
      <c r="AN454" s="1702">
        <f t="shared" si="254"/>
        <v>44862</v>
      </c>
      <c r="AO454" s="1511">
        <f t="shared" si="250"/>
        <v>44792</v>
      </c>
      <c r="AP454" s="1503">
        <v>33974</v>
      </c>
      <c r="AQ454" s="1443">
        <v>45333</v>
      </c>
      <c r="AR454" s="1424">
        <f>VLOOKUP(AP454,Schedule!$B$2:$F$14923,5,0)</f>
        <v>45333</v>
      </c>
      <c r="AS454" s="1424">
        <f t="shared" si="251"/>
        <v>45698</v>
      </c>
      <c r="AZ454" s="1739"/>
    </row>
    <row r="455" spans="1:52" s="1382" customFormat="1" ht="51.95" customHeight="1" thickBot="1">
      <c r="A455" s="1786"/>
      <c r="B455" s="1385">
        <f t="shared" si="245"/>
        <v>45</v>
      </c>
      <c r="C455" s="1386" t="str">
        <f t="shared" si="245"/>
        <v>У_Т</v>
      </c>
      <c r="D455" s="1561" t="str">
        <f t="shared" si="217"/>
        <v>45У_Т</v>
      </c>
      <c r="E455" s="1602" t="s">
        <v>344</v>
      </c>
      <c r="F455" s="1563" t="s">
        <v>514</v>
      </c>
      <c r="G455" s="1564" t="str">
        <f t="shared" si="246"/>
        <v>Выполнение технологических работ по объектам 31UBN,32UBN,33UBN,34UBN,35UBN,31UEJ,32UEJ,33UEJ,34UEJ,35UEJ,30UBA,31UUK,32UUK,33UUK,34UUK,35UUK,36UUK,37UUK,38UUK,31UKZ,32UKZ,33UKZ,34UKZ</v>
      </c>
      <c r="H455" s="1565" t="s">
        <v>794</v>
      </c>
      <c r="I455" s="1352"/>
      <c r="J455" s="1702">
        <f t="shared" si="252"/>
        <v>44372</v>
      </c>
      <c r="K455" s="1702">
        <f t="shared" si="252"/>
        <v>44400</v>
      </c>
      <c r="L455" s="1702">
        <f t="shared" si="252"/>
        <v>44449</v>
      </c>
      <c r="M455" s="1702">
        <f t="shared" si="252"/>
        <v>44454</v>
      </c>
      <c r="N455" s="1702">
        <f t="shared" si="252"/>
        <v>44482</v>
      </c>
      <c r="O455" s="1702">
        <f t="shared" si="252"/>
        <v>44482</v>
      </c>
      <c r="P455" s="1702">
        <f t="shared" si="252"/>
        <v>44566</v>
      </c>
      <c r="Q455" s="1702">
        <f t="shared" si="252"/>
        <v>44596</v>
      </c>
      <c r="R455" s="1702">
        <f t="shared" si="252"/>
        <v>44596</v>
      </c>
      <c r="S455" s="1702">
        <f t="shared" si="252"/>
        <v>44595</v>
      </c>
      <c r="T455" s="1702">
        <f t="shared" si="253"/>
        <v>44595</v>
      </c>
      <c r="U455" s="1702">
        <f t="shared" si="253"/>
        <v>44616</v>
      </c>
      <c r="V455" s="1702">
        <f t="shared" si="253"/>
        <v>44623</v>
      </c>
      <c r="W455" s="1702">
        <f t="shared" si="253"/>
        <v>44628</v>
      </c>
      <c r="X455" s="1702">
        <f t="shared" si="253"/>
        <v>44631</v>
      </c>
      <c r="Y455" s="1702">
        <f t="shared" si="253"/>
        <v>44656</v>
      </c>
      <c r="Z455" s="1702">
        <f t="shared" si="253"/>
        <v>44676</v>
      </c>
      <c r="AA455" s="1702">
        <f t="shared" si="253"/>
        <v>44704</v>
      </c>
      <c r="AB455" s="1702">
        <f t="shared" si="253"/>
        <v>44707</v>
      </c>
      <c r="AC455" s="1702">
        <f t="shared" si="253"/>
        <v>44721</v>
      </c>
      <c r="AD455" s="1702">
        <f t="shared" si="254"/>
        <v>44742</v>
      </c>
      <c r="AE455" s="1702">
        <f t="shared" si="254"/>
        <v>44749</v>
      </c>
      <c r="AF455" s="1702">
        <f t="shared" si="254"/>
        <v>44754</v>
      </c>
      <c r="AG455" s="1702">
        <f t="shared" si="254"/>
        <v>44757</v>
      </c>
      <c r="AH455" s="1702">
        <f t="shared" si="254"/>
        <v>44782</v>
      </c>
      <c r="AI455" s="1702">
        <f t="shared" si="254"/>
        <v>44802</v>
      </c>
      <c r="AJ455" s="1702">
        <f t="shared" si="254"/>
        <v>44802</v>
      </c>
      <c r="AK455" s="1702">
        <f t="shared" si="254"/>
        <v>44812</v>
      </c>
      <c r="AL455" s="1702">
        <f t="shared" si="254"/>
        <v>44828</v>
      </c>
      <c r="AM455" s="1702">
        <f t="shared" si="254"/>
        <v>44832</v>
      </c>
      <c r="AN455" s="1702">
        <f t="shared" si="254"/>
        <v>44862</v>
      </c>
      <c r="AO455" s="1511">
        <f t="shared" si="250"/>
        <v>44792</v>
      </c>
      <c r="AP455" s="1503">
        <v>33995</v>
      </c>
      <c r="AQ455" s="1443">
        <v>45333</v>
      </c>
      <c r="AR455" s="1424">
        <f>VLOOKUP(AP455,Schedule!$B$2:$F$14923,5,0)</f>
        <v>45333</v>
      </c>
      <c r="AS455" s="1424">
        <f t="shared" si="251"/>
        <v>45698</v>
      </c>
      <c r="AZ455" s="1739"/>
    </row>
    <row r="456" spans="1:52" s="1382" customFormat="1" ht="51.95" customHeight="1" thickBot="1">
      <c r="A456" s="1786"/>
      <c r="B456" s="1385">
        <f t="shared" si="245"/>
        <v>45</v>
      </c>
      <c r="C456" s="1386" t="str">
        <f t="shared" si="245"/>
        <v>У_Т</v>
      </c>
      <c r="D456" s="1561" t="str">
        <f t="shared" ref="D456:D519" si="255">CONCATENATE(B456,,C456)</f>
        <v>45У_Т</v>
      </c>
      <c r="E456" s="1629" t="s">
        <v>346</v>
      </c>
      <c r="F456" s="1630" t="s">
        <v>514</v>
      </c>
      <c r="G456" s="1564" t="str">
        <f t="shared" si="246"/>
        <v>Выполнение технологических работ по объектам 31UBN,32UBN,33UBN,34UBN,35UBN,31UEJ,32UEJ,33UEJ,34UEJ,35UEJ,30UBA,31UUK,32UUK,33UUK,34UUK,35UUK,36UUK,37UUK,38UUK,31UKZ,32UKZ,33UKZ,34UKZ</v>
      </c>
      <c r="H456" s="1626" t="s">
        <v>794</v>
      </c>
      <c r="I456" s="1352"/>
      <c r="J456" s="1702">
        <f t="shared" si="252"/>
        <v>44372</v>
      </c>
      <c r="K456" s="1702">
        <f t="shared" si="252"/>
        <v>44400</v>
      </c>
      <c r="L456" s="1702">
        <f t="shared" si="252"/>
        <v>44449</v>
      </c>
      <c r="M456" s="1702">
        <f t="shared" si="252"/>
        <v>44454</v>
      </c>
      <c r="N456" s="1702">
        <f t="shared" si="252"/>
        <v>44482</v>
      </c>
      <c r="O456" s="1702">
        <f t="shared" si="252"/>
        <v>44482</v>
      </c>
      <c r="P456" s="1702">
        <f t="shared" si="252"/>
        <v>44566</v>
      </c>
      <c r="Q456" s="1702">
        <f t="shared" si="252"/>
        <v>44596</v>
      </c>
      <c r="R456" s="1702">
        <f t="shared" si="252"/>
        <v>44596</v>
      </c>
      <c r="S456" s="1702">
        <f t="shared" si="252"/>
        <v>44595</v>
      </c>
      <c r="T456" s="1702">
        <f t="shared" si="253"/>
        <v>44595</v>
      </c>
      <c r="U456" s="1702">
        <f t="shared" si="253"/>
        <v>44616</v>
      </c>
      <c r="V456" s="1702">
        <f t="shared" si="253"/>
        <v>44623</v>
      </c>
      <c r="W456" s="1702">
        <f t="shared" si="253"/>
        <v>44628</v>
      </c>
      <c r="X456" s="1702">
        <f t="shared" si="253"/>
        <v>44631</v>
      </c>
      <c r="Y456" s="1702">
        <f t="shared" si="253"/>
        <v>44656</v>
      </c>
      <c r="Z456" s="1702">
        <f t="shared" si="253"/>
        <v>44676</v>
      </c>
      <c r="AA456" s="1702">
        <f t="shared" si="253"/>
        <v>44704</v>
      </c>
      <c r="AB456" s="1702">
        <f t="shared" si="253"/>
        <v>44707</v>
      </c>
      <c r="AC456" s="1702">
        <f t="shared" si="253"/>
        <v>44721</v>
      </c>
      <c r="AD456" s="1702">
        <f t="shared" si="254"/>
        <v>44742</v>
      </c>
      <c r="AE456" s="1702">
        <f t="shared" si="254"/>
        <v>44749</v>
      </c>
      <c r="AF456" s="1702">
        <f t="shared" si="254"/>
        <v>44754</v>
      </c>
      <c r="AG456" s="1702">
        <f t="shared" si="254"/>
        <v>44757</v>
      </c>
      <c r="AH456" s="1702">
        <f t="shared" si="254"/>
        <v>44782</v>
      </c>
      <c r="AI456" s="1702">
        <f t="shared" si="254"/>
        <v>44802</v>
      </c>
      <c r="AJ456" s="1702">
        <f t="shared" si="254"/>
        <v>44802</v>
      </c>
      <c r="AK456" s="1702">
        <f t="shared" si="254"/>
        <v>44812</v>
      </c>
      <c r="AL456" s="1702">
        <f t="shared" si="254"/>
        <v>44828</v>
      </c>
      <c r="AM456" s="1702">
        <f t="shared" si="254"/>
        <v>44832</v>
      </c>
      <c r="AN456" s="1702">
        <f t="shared" si="254"/>
        <v>44862</v>
      </c>
      <c r="AO456" s="1511">
        <f t="shared" si="250"/>
        <v>44792</v>
      </c>
      <c r="AP456" s="1505">
        <v>34016</v>
      </c>
      <c r="AQ456" s="1447">
        <v>45333</v>
      </c>
      <c r="AR456" s="1424">
        <f>VLOOKUP(AP456,Schedule!$B$2:$F$14923,5,0)</f>
        <v>45333</v>
      </c>
      <c r="AS456" s="1424">
        <f t="shared" si="251"/>
        <v>45698</v>
      </c>
      <c r="AZ456" s="1739"/>
    </row>
    <row r="457" spans="1:52" s="1382" customFormat="1" ht="104.25" customHeight="1" thickBot="1">
      <c r="A457" s="1781">
        <f>A434+1</f>
        <v>34</v>
      </c>
      <c r="B457" s="1373">
        <f>B434+1</f>
        <v>46</v>
      </c>
      <c r="C457" s="1374" t="s">
        <v>727</v>
      </c>
      <c r="D457" s="1734" t="str">
        <f t="shared" si="255"/>
        <v>46У_Т</v>
      </c>
      <c r="E457" s="1557" t="s">
        <v>216</v>
      </c>
      <c r="F457" s="1621" t="s">
        <v>514</v>
      </c>
      <c r="G457" s="1631" t="str">
        <f>CONCATENATE("Выполнение технологических работ по объектам ", , E457,",", E458,",", E459, ",",E460,)</f>
        <v>Выполнение технологических работ по объектам 30UGB,30UMX,30UMA,30UMV</v>
      </c>
      <c r="H457" s="1573" t="s">
        <v>795</v>
      </c>
      <c r="I457" s="1339" t="s">
        <v>118</v>
      </c>
      <c r="J457" s="1369">
        <f>IFERROR(VLOOKUP(D457,'ИСХОДНИК-даты-2х'!$D$10:$AI$105,2,0),"-")</f>
        <v>44167</v>
      </c>
      <c r="K457" s="1369">
        <f>IFERROR(VLOOKUP(D457,'ИСХОДНИК-даты-2х'!$D$10:$AI$105,3,0),"-")</f>
        <v>44195</v>
      </c>
      <c r="L457" s="1369">
        <f>IFERROR(VLOOKUP(D457,'ИСХОДНИК-даты-2х'!$D$10:$AI$105,4,0),"-")</f>
        <v>44244</v>
      </c>
      <c r="M457" s="1369">
        <f>IFERROR(VLOOKUP(D457,'ИСХОДНИК-даты-2х'!$D$10:$AI$105,5,0),"-")</f>
        <v>44316</v>
      </c>
      <c r="N457" s="1369">
        <f>IFERROR(VLOOKUP(D457,'ИСХОДНИК-даты-2х'!$D$10:$AI$105,6,0),"-")</f>
        <v>44344</v>
      </c>
      <c r="O457" s="1369">
        <f>IFERROR(VLOOKUP(D457,'ИСХОДНИК-даты-2х'!$D$10:$AI$105,7,0),"-")</f>
        <v>44344</v>
      </c>
      <c r="P457" s="1369">
        <f>IFERROR(VLOOKUP(D457,'ИСХОДНИК-даты-2х'!$D$10:$AI$105,8,0),"-")</f>
        <v>44428</v>
      </c>
      <c r="Q457" s="1369">
        <f>IFERROR(VLOOKUP(D457,'ИСХОДНИК-даты-2х'!$D$10:$AI$105,9,0),"-")</f>
        <v>44460</v>
      </c>
      <c r="R457" s="1369">
        <f>IFERROR(VLOOKUP(D457,'ИСХОДНИК-даты-2х'!$D$10:$AI$105,10,0),"-")</f>
        <v>44460</v>
      </c>
      <c r="S457" s="1369">
        <f>IFERROR(VLOOKUP(D457,'ИСХОДНИК-даты-2х'!$D$10:$AI$105,11,0),"-")</f>
        <v>44459</v>
      </c>
      <c r="T457" s="1369">
        <f>IFERROR(VLOOKUP(D457,'ИСХОДНИК-даты-2х'!$D$10:$AI$105,12,0),"-")</f>
        <v>44459</v>
      </c>
      <c r="U457" s="1369">
        <f>IFERROR(VLOOKUP(D457,'ИСХОДНИК-даты-2х'!$D$10:$AI$105,13,0),"-")</f>
        <v>44480</v>
      </c>
      <c r="V457" s="1369">
        <f>IFERROR(VLOOKUP(D457,'ИСХОДНИК-даты-2х'!$D$10:$AI$105,14,0),"-")</f>
        <v>44487</v>
      </c>
      <c r="W457" s="1369">
        <f>IFERROR(VLOOKUP(D457,'ИСХОДНИК-даты-2х'!$D$10:$AI$105,15,0),"-")</f>
        <v>44490</v>
      </c>
      <c r="X457" s="1369">
        <f>IFERROR(VLOOKUP(D457,'ИСХОДНИК-даты-2х'!$D$10:$AI$105,16,0),"-")</f>
        <v>44495</v>
      </c>
      <c r="Y457" s="1369">
        <f>IFERROR(VLOOKUP(D457,'ИСХОДНИК-даты-2х'!$D$10:$AI$105,17,0),"-")</f>
        <v>44520</v>
      </c>
      <c r="Z457" s="1369">
        <f>IFERROR(VLOOKUP(D457,'ИСХОДНИК-даты-2х'!$D$10:$AI$105,18,0),"-")</f>
        <v>44540</v>
      </c>
      <c r="AA457" s="1369">
        <f>IFERROR(VLOOKUP(D457,'ИСХОДНИК-даты-2х'!$D$10:$AI$105,19,0),"-")</f>
        <v>44568</v>
      </c>
      <c r="AB457" s="1369">
        <f>IFERROR(VLOOKUP(D457,'ИСХОДНИК-даты-2х'!$D$10:$AI$105,20,0),"-")</f>
        <v>44573</v>
      </c>
      <c r="AC457" s="1369">
        <f>IFERROR(VLOOKUP(D457,'ИСХОДНИК-даты-2х'!$D$10:$AI$105,21,0),"-")</f>
        <v>44587</v>
      </c>
      <c r="AD457" s="1369">
        <f>IFERROR(VLOOKUP(D457,'ИСХОДНИК-даты-2х'!$D$10:$AI$105,22,0),"-")</f>
        <v>44608</v>
      </c>
      <c r="AE457" s="1369">
        <f>IFERROR(VLOOKUP(D457,'ИСХОДНИК-даты-2х'!$D$10:$AI$105,23,0),"-")</f>
        <v>44615</v>
      </c>
      <c r="AF457" s="1369">
        <f>IFERROR(VLOOKUP(D457,'ИСХОДНИК-даты-2х'!$D$10:$AI$105,24,0),"-")</f>
        <v>44620</v>
      </c>
      <c r="AG457" s="1369">
        <f>IFERROR(VLOOKUP(D457,'ИСХОДНИК-даты-2х'!$D$10:$AI$105,25,0),"-")</f>
        <v>44623</v>
      </c>
      <c r="AH457" s="1340">
        <f>IFERROR(VLOOKUP(D457,'ИСХОДНИК-даты-2х'!$D$10:$AI$105,26,0),"-")</f>
        <v>44648</v>
      </c>
      <c r="AI457" s="1340">
        <f>IFERROR(VLOOKUP(D457,'ИСХОДНИК-даты-2х'!$D$10:$AI$105,27,0),"-")</f>
        <v>44668</v>
      </c>
      <c r="AJ457" s="1340">
        <f>IFERROR(VLOOKUP(D457,'ИСХОДНИК-даты-2х'!$D$10:$AI$105,28,0),"-")</f>
        <v>44668</v>
      </c>
      <c r="AK457" s="1370">
        <f>IFERROR(VLOOKUP(D457,'ИСХОДНИК-даты-2х'!$D$10:$AI$105,29,0),"-")</f>
        <v>44678</v>
      </c>
      <c r="AL457" s="1370">
        <f>IFERROR(VLOOKUP(D457,'ИСХОДНИК-даты-2х'!$D$10:$AI$105,30,0),"-")</f>
        <v>44694</v>
      </c>
      <c r="AM457" s="1371">
        <f>IFERROR(VLOOKUP(D457,'ИСХОДНИК-даты-2х'!$D$10:$AI$105,31,0),"-")</f>
        <v>44698</v>
      </c>
      <c r="AN457" s="1729">
        <v>44728</v>
      </c>
      <c r="AO457" s="1527">
        <f>MIN(AQ457:AQ460)</f>
        <v>44587</v>
      </c>
      <c r="AP457" s="1408">
        <v>30386</v>
      </c>
      <c r="AQ457" s="1379">
        <v>45113</v>
      </c>
      <c r="AR457" s="1424">
        <f>VLOOKUP(AP457,Schedule!$B$2:$F$14923,5,0)</f>
        <v>45113</v>
      </c>
      <c r="AS457" s="1424">
        <f t="shared" si="251"/>
        <v>45478</v>
      </c>
      <c r="AT457" s="1425">
        <f>MIN(AS457:AS460)</f>
        <v>44952</v>
      </c>
      <c r="AU457" s="1426">
        <f>AM457+30</f>
        <v>44728</v>
      </c>
      <c r="AV457" s="1732">
        <f>AT457-AM457</f>
        <v>254</v>
      </c>
      <c r="AW457" s="1383" t="s">
        <v>119</v>
      </c>
      <c r="AX457" s="1720">
        <v>44728</v>
      </c>
      <c r="AY457" s="1730" t="s">
        <v>173</v>
      </c>
      <c r="AZ457" s="1739">
        <f>AN457-AM457</f>
        <v>30</v>
      </c>
    </row>
    <row r="458" spans="1:52" s="1382" customFormat="1" ht="46.5" customHeight="1" thickBot="1">
      <c r="A458" s="1781"/>
      <c r="B458" s="1385">
        <f t="shared" ref="B458:C460" si="256">B$457</f>
        <v>46</v>
      </c>
      <c r="C458" s="1386" t="str">
        <f t="shared" si="256"/>
        <v>У_Т</v>
      </c>
      <c r="D458" s="1581" t="str">
        <f t="shared" si="255"/>
        <v>46У_Т</v>
      </c>
      <c r="E458" s="1562" t="s">
        <v>706</v>
      </c>
      <c r="F458" s="1625" t="s">
        <v>514</v>
      </c>
      <c r="G458" s="1632" t="str">
        <f>$G$457</f>
        <v>Выполнение технологических работ по объектам 30UGB,30UMX,30UMA,30UMV</v>
      </c>
      <c r="H458" s="1576" t="s">
        <v>796</v>
      </c>
      <c r="I458" s="1352"/>
      <c r="J458" s="1702">
        <f t="shared" ref="J458:S460" si="257">J$457</f>
        <v>44167</v>
      </c>
      <c r="K458" s="1702">
        <f t="shared" si="257"/>
        <v>44195</v>
      </c>
      <c r="L458" s="1702">
        <f t="shared" si="257"/>
        <v>44244</v>
      </c>
      <c r="M458" s="1702">
        <f t="shared" si="257"/>
        <v>44316</v>
      </c>
      <c r="N458" s="1702">
        <f t="shared" si="257"/>
        <v>44344</v>
      </c>
      <c r="O458" s="1702">
        <f t="shared" si="257"/>
        <v>44344</v>
      </c>
      <c r="P458" s="1702">
        <f t="shared" si="257"/>
        <v>44428</v>
      </c>
      <c r="Q458" s="1702">
        <f t="shared" si="257"/>
        <v>44460</v>
      </c>
      <c r="R458" s="1702">
        <f t="shared" si="257"/>
        <v>44460</v>
      </c>
      <c r="S458" s="1702">
        <f t="shared" si="257"/>
        <v>44459</v>
      </c>
      <c r="T458" s="1702">
        <f t="shared" ref="T458:AC460" si="258">T$457</f>
        <v>44459</v>
      </c>
      <c r="U458" s="1702">
        <f t="shared" si="258"/>
        <v>44480</v>
      </c>
      <c r="V458" s="1702">
        <f t="shared" si="258"/>
        <v>44487</v>
      </c>
      <c r="W458" s="1702">
        <f t="shared" si="258"/>
        <v>44490</v>
      </c>
      <c r="X458" s="1702">
        <f t="shared" si="258"/>
        <v>44495</v>
      </c>
      <c r="Y458" s="1702">
        <f t="shared" si="258"/>
        <v>44520</v>
      </c>
      <c r="Z458" s="1702">
        <f t="shared" si="258"/>
        <v>44540</v>
      </c>
      <c r="AA458" s="1702">
        <f t="shared" si="258"/>
        <v>44568</v>
      </c>
      <c r="AB458" s="1702">
        <f t="shared" si="258"/>
        <v>44573</v>
      </c>
      <c r="AC458" s="1702">
        <f t="shared" si="258"/>
        <v>44587</v>
      </c>
      <c r="AD458" s="1702">
        <f t="shared" ref="AD458:AN460" si="259">AD$457</f>
        <v>44608</v>
      </c>
      <c r="AE458" s="1702">
        <f t="shared" si="259"/>
        <v>44615</v>
      </c>
      <c r="AF458" s="1702">
        <f t="shared" si="259"/>
        <v>44620</v>
      </c>
      <c r="AG458" s="1702">
        <f t="shared" si="259"/>
        <v>44623</v>
      </c>
      <c r="AH458" s="1702">
        <f t="shared" si="259"/>
        <v>44648</v>
      </c>
      <c r="AI458" s="1702">
        <f t="shared" si="259"/>
        <v>44668</v>
      </c>
      <c r="AJ458" s="1702">
        <f t="shared" si="259"/>
        <v>44668</v>
      </c>
      <c r="AK458" s="1702">
        <f t="shared" si="259"/>
        <v>44678</v>
      </c>
      <c r="AL458" s="1702">
        <f t="shared" si="259"/>
        <v>44694</v>
      </c>
      <c r="AM458" s="1702">
        <f t="shared" si="259"/>
        <v>44698</v>
      </c>
      <c r="AN458" s="1702">
        <f t="shared" si="259"/>
        <v>44728</v>
      </c>
      <c r="AO458" s="1523">
        <f>$AO$457</f>
        <v>44587</v>
      </c>
      <c r="AP458" s="1524">
        <v>32246</v>
      </c>
      <c r="AQ458" s="1511">
        <v>45023</v>
      </c>
      <c r="AR458" s="1424">
        <f>VLOOKUP(AP458,Schedule!$B$2:$F$14923,5,0)</f>
        <v>45023</v>
      </c>
      <c r="AS458" s="1424">
        <f t="shared" si="251"/>
        <v>45388</v>
      </c>
      <c r="AZ458" s="1739"/>
    </row>
    <row r="459" spans="1:52" s="1382" customFormat="1" ht="46.5" customHeight="1" thickBot="1">
      <c r="A459" s="1781"/>
      <c r="B459" s="1385">
        <f t="shared" si="256"/>
        <v>46</v>
      </c>
      <c r="C459" s="1386" t="str">
        <f t="shared" si="256"/>
        <v>У_Т</v>
      </c>
      <c r="D459" s="1581" t="str">
        <f t="shared" si="255"/>
        <v>46У_Т</v>
      </c>
      <c r="E459" s="1562" t="s">
        <v>698</v>
      </c>
      <c r="F459" s="1625" t="s">
        <v>514</v>
      </c>
      <c r="G459" s="1632" t="str">
        <f>$G$457</f>
        <v>Выполнение технологических работ по объектам 30UGB,30UMX,30UMA,30UMV</v>
      </c>
      <c r="H459" s="1576" t="s">
        <v>797</v>
      </c>
      <c r="I459" s="1352"/>
      <c r="J459" s="1702">
        <f t="shared" si="257"/>
        <v>44167</v>
      </c>
      <c r="K459" s="1702">
        <f t="shared" si="257"/>
        <v>44195</v>
      </c>
      <c r="L459" s="1702">
        <f t="shared" si="257"/>
        <v>44244</v>
      </c>
      <c r="M459" s="1702">
        <f t="shared" si="257"/>
        <v>44316</v>
      </c>
      <c r="N459" s="1702">
        <f t="shared" si="257"/>
        <v>44344</v>
      </c>
      <c r="O459" s="1702">
        <f t="shared" si="257"/>
        <v>44344</v>
      </c>
      <c r="P459" s="1702">
        <f t="shared" si="257"/>
        <v>44428</v>
      </c>
      <c r="Q459" s="1702">
        <f t="shared" si="257"/>
        <v>44460</v>
      </c>
      <c r="R459" s="1702">
        <f t="shared" si="257"/>
        <v>44460</v>
      </c>
      <c r="S459" s="1702">
        <f t="shared" si="257"/>
        <v>44459</v>
      </c>
      <c r="T459" s="1702">
        <f t="shared" si="258"/>
        <v>44459</v>
      </c>
      <c r="U459" s="1702">
        <f t="shared" si="258"/>
        <v>44480</v>
      </c>
      <c r="V459" s="1702">
        <f t="shared" si="258"/>
        <v>44487</v>
      </c>
      <c r="W459" s="1702">
        <f t="shared" si="258"/>
        <v>44490</v>
      </c>
      <c r="X459" s="1702">
        <f t="shared" si="258"/>
        <v>44495</v>
      </c>
      <c r="Y459" s="1702">
        <f t="shared" si="258"/>
        <v>44520</v>
      </c>
      <c r="Z459" s="1702">
        <f t="shared" si="258"/>
        <v>44540</v>
      </c>
      <c r="AA459" s="1702">
        <f t="shared" si="258"/>
        <v>44568</v>
      </c>
      <c r="AB459" s="1702">
        <f t="shared" si="258"/>
        <v>44573</v>
      </c>
      <c r="AC459" s="1702">
        <f t="shared" si="258"/>
        <v>44587</v>
      </c>
      <c r="AD459" s="1702">
        <f t="shared" si="259"/>
        <v>44608</v>
      </c>
      <c r="AE459" s="1702">
        <f t="shared" si="259"/>
        <v>44615</v>
      </c>
      <c r="AF459" s="1702">
        <f t="shared" si="259"/>
        <v>44620</v>
      </c>
      <c r="AG459" s="1702">
        <f t="shared" si="259"/>
        <v>44623</v>
      </c>
      <c r="AH459" s="1702">
        <f t="shared" si="259"/>
        <v>44648</v>
      </c>
      <c r="AI459" s="1702">
        <f t="shared" si="259"/>
        <v>44668</v>
      </c>
      <c r="AJ459" s="1702">
        <f t="shared" si="259"/>
        <v>44668</v>
      </c>
      <c r="AK459" s="1702">
        <f t="shared" si="259"/>
        <v>44678</v>
      </c>
      <c r="AL459" s="1702">
        <f t="shared" si="259"/>
        <v>44694</v>
      </c>
      <c r="AM459" s="1702">
        <f t="shared" si="259"/>
        <v>44698</v>
      </c>
      <c r="AN459" s="1702">
        <f t="shared" si="259"/>
        <v>44728</v>
      </c>
      <c r="AO459" s="1523">
        <f>$AO$457</f>
        <v>44587</v>
      </c>
      <c r="AP459" s="1524">
        <v>31383</v>
      </c>
      <c r="AQ459" s="1511">
        <v>44587</v>
      </c>
      <c r="AR459" s="1424">
        <f>VLOOKUP(AP459,Schedule!$B$2:$F$14923,5,0)</f>
        <v>44587</v>
      </c>
      <c r="AS459" s="1424">
        <f t="shared" si="251"/>
        <v>44952</v>
      </c>
      <c r="AZ459" s="1739"/>
    </row>
    <row r="460" spans="1:52" s="1382" customFormat="1" ht="62.25" customHeight="1" thickBot="1">
      <c r="A460" s="1781"/>
      <c r="B460" s="1498">
        <f t="shared" si="256"/>
        <v>46</v>
      </c>
      <c r="C460" s="1499" t="str">
        <f t="shared" si="256"/>
        <v>У_Т</v>
      </c>
      <c r="D460" s="1589" t="str">
        <f t="shared" si="255"/>
        <v>46У_Т</v>
      </c>
      <c r="E460" s="1567" t="s">
        <v>798</v>
      </c>
      <c r="F460" s="1633" t="s">
        <v>514</v>
      </c>
      <c r="G460" s="1634" t="str">
        <f>$G$457</f>
        <v>Выполнение технологических работ по объектам 30UGB,30UMX,30UMA,30UMV</v>
      </c>
      <c r="H460" s="1579" t="s">
        <v>799</v>
      </c>
      <c r="I460" s="1345"/>
      <c r="J460" s="1702">
        <f t="shared" si="257"/>
        <v>44167</v>
      </c>
      <c r="K460" s="1702">
        <f t="shared" si="257"/>
        <v>44195</v>
      </c>
      <c r="L460" s="1702">
        <f t="shared" si="257"/>
        <v>44244</v>
      </c>
      <c r="M460" s="1702">
        <f t="shared" si="257"/>
        <v>44316</v>
      </c>
      <c r="N460" s="1702">
        <f t="shared" si="257"/>
        <v>44344</v>
      </c>
      <c r="O460" s="1702">
        <f t="shared" si="257"/>
        <v>44344</v>
      </c>
      <c r="P460" s="1702">
        <f t="shared" si="257"/>
        <v>44428</v>
      </c>
      <c r="Q460" s="1702">
        <f t="shared" si="257"/>
        <v>44460</v>
      </c>
      <c r="R460" s="1702">
        <f t="shared" si="257"/>
        <v>44460</v>
      </c>
      <c r="S460" s="1702">
        <f t="shared" si="257"/>
        <v>44459</v>
      </c>
      <c r="T460" s="1702">
        <f t="shared" si="258"/>
        <v>44459</v>
      </c>
      <c r="U460" s="1702">
        <f t="shared" si="258"/>
        <v>44480</v>
      </c>
      <c r="V460" s="1702">
        <f t="shared" si="258"/>
        <v>44487</v>
      </c>
      <c r="W460" s="1702">
        <f t="shared" si="258"/>
        <v>44490</v>
      </c>
      <c r="X460" s="1702">
        <f t="shared" si="258"/>
        <v>44495</v>
      </c>
      <c r="Y460" s="1702">
        <f t="shared" si="258"/>
        <v>44520</v>
      </c>
      <c r="Z460" s="1702">
        <f t="shared" si="258"/>
        <v>44540</v>
      </c>
      <c r="AA460" s="1702">
        <f t="shared" si="258"/>
        <v>44568</v>
      </c>
      <c r="AB460" s="1702">
        <f t="shared" si="258"/>
        <v>44573</v>
      </c>
      <c r="AC460" s="1702">
        <f t="shared" si="258"/>
        <v>44587</v>
      </c>
      <c r="AD460" s="1702">
        <f t="shared" si="259"/>
        <v>44608</v>
      </c>
      <c r="AE460" s="1702">
        <f t="shared" si="259"/>
        <v>44615</v>
      </c>
      <c r="AF460" s="1702">
        <f t="shared" si="259"/>
        <v>44620</v>
      </c>
      <c r="AG460" s="1702">
        <f t="shared" si="259"/>
        <v>44623</v>
      </c>
      <c r="AH460" s="1702">
        <f t="shared" si="259"/>
        <v>44648</v>
      </c>
      <c r="AI460" s="1702">
        <f t="shared" si="259"/>
        <v>44668</v>
      </c>
      <c r="AJ460" s="1702">
        <f t="shared" si="259"/>
        <v>44668</v>
      </c>
      <c r="AK460" s="1702">
        <f t="shared" si="259"/>
        <v>44678</v>
      </c>
      <c r="AL460" s="1702">
        <f t="shared" si="259"/>
        <v>44694</v>
      </c>
      <c r="AM460" s="1702">
        <f t="shared" si="259"/>
        <v>44698</v>
      </c>
      <c r="AN460" s="1702">
        <f t="shared" si="259"/>
        <v>44728</v>
      </c>
      <c r="AO460" s="1523">
        <f>$AO$457</f>
        <v>44587</v>
      </c>
      <c r="AP460" s="1525">
        <v>32412</v>
      </c>
      <c r="AQ460" s="1516">
        <v>45196</v>
      </c>
      <c r="AR460" s="1424">
        <f>VLOOKUP(AP460,Schedule!$B$2:$F$14923,5,0)</f>
        <v>45196</v>
      </c>
      <c r="AS460" s="1424">
        <f t="shared" si="251"/>
        <v>45561</v>
      </c>
      <c r="AZ460" s="1739"/>
    </row>
    <row r="461" spans="1:52" s="1382" customFormat="1" ht="70.5" thickBot="1">
      <c r="A461" s="1787">
        <f>A457+1</f>
        <v>35</v>
      </c>
      <c r="B461" s="1385">
        <f>B434+2</f>
        <v>47</v>
      </c>
      <c r="C461" s="1386" t="s">
        <v>727</v>
      </c>
      <c r="D461" s="1635" t="str">
        <f t="shared" si="255"/>
        <v>47У_Т</v>
      </c>
      <c r="E461" s="1636" t="s">
        <v>308</v>
      </c>
      <c r="F461" s="1637" t="s">
        <v>514</v>
      </c>
      <c r="G461" s="1638" t="str">
        <f>CONCATENATE("Выполнение технологических работ по объектам ", , E461,",", E462,",", E463, ",",E464,",",E465,",",E466,",",E467,",",E468,",",E469,",",E470,",",E471,",",E472,",",E473,",",E474,,",",E475,,",",E476)</f>
        <v>Выполнение технологических работ по объектам 31USF,32USF,31USZ,32USZ,33USZ,34USZ,35USZ,36USZ,37USZ,38USZ,39USZ,30UKD,31UUB,32UUB,33UUB,34UUB</v>
      </c>
      <c r="H461" s="1639" t="s">
        <v>800</v>
      </c>
      <c r="I461" s="1352" t="s">
        <v>118</v>
      </c>
      <c r="J461" s="1369">
        <f>IFERROR(VLOOKUP(D461,'ИСХОДНИК-даты-2х'!$D$10:$AI$105,2,0),"-")</f>
        <v>44433</v>
      </c>
      <c r="K461" s="1369">
        <f>IFERROR(VLOOKUP(D461,'ИСХОДНИК-даты-2х'!$D$10:$AI$105,3,0),"-")</f>
        <v>44461</v>
      </c>
      <c r="L461" s="1369">
        <f>IFERROR(VLOOKUP(D461,'ИСХОДНИК-даты-2х'!$D$10:$AI$105,4,0),"-")</f>
        <v>44510</v>
      </c>
      <c r="M461" s="1369">
        <f>IFERROR(VLOOKUP(D461,'ИСХОДНИК-даты-2х'!$D$10:$AI$105,5,0),"-")</f>
        <v>44515</v>
      </c>
      <c r="N461" s="1369">
        <f>IFERROR(VLOOKUP(D461,'ИСХОДНИК-даты-2х'!$D$10:$AI$105,6,0),"-")</f>
        <v>44543</v>
      </c>
      <c r="O461" s="1369">
        <f>IFERROR(VLOOKUP(D461,'ИСХОДНИК-даты-2х'!$D$10:$AI$105,7,0),"-")</f>
        <v>44543</v>
      </c>
      <c r="P461" s="1369">
        <f>IFERROR(VLOOKUP(D461,'ИСХОДНИК-даты-2х'!$D$10:$AI$105,8,0),"-")</f>
        <v>44627</v>
      </c>
      <c r="Q461" s="1369">
        <f>IFERROR(VLOOKUP(D461,'ИСХОДНИК-даты-2х'!$D$10:$AI$105,9,0),"-")</f>
        <v>44657</v>
      </c>
      <c r="R461" s="1369">
        <f>IFERROR(VLOOKUP(D461,'ИСХОДНИК-даты-2х'!$D$10:$AI$105,10,0),"-")</f>
        <v>44657</v>
      </c>
      <c r="S461" s="1369">
        <f>IFERROR(VLOOKUP(D461,'ИСХОДНИК-даты-2х'!$D$10:$AI$105,11,0),"-")</f>
        <v>44656</v>
      </c>
      <c r="T461" s="1369">
        <f>IFERROR(VLOOKUP(D461,'ИСХОДНИК-даты-2х'!$D$10:$AI$105,12,0),"-")</f>
        <v>44656</v>
      </c>
      <c r="U461" s="1369">
        <f>IFERROR(VLOOKUP(D461,'ИСХОДНИК-даты-2х'!$D$10:$AI$105,13,0),"-")</f>
        <v>44677</v>
      </c>
      <c r="V461" s="1369">
        <f>IFERROR(VLOOKUP(D461,'ИСХОДНИК-даты-2х'!$D$10:$AI$105,14,0),"-")</f>
        <v>44684</v>
      </c>
      <c r="W461" s="1369">
        <f>IFERROR(VLOOKUP(D461,'ИСХОДНИК-даты-2х'!$D$10:$AI$105,15,0),"-")</f>
        <v>44687</v>
      </c>
      <c r="X461" s="1369">
        <f>IFERROR(VLOOKUP(D461,'ИСХОДНИК-даты-2х'!$D$10:$AI$105,16,0),"-")</f>
        <v>44692</v>
      </c>
      <c r="Y461" s="1369">
        <f>IFERROR(VLOOKUP(D461,'ИСХОДНИК-даты-2х'!$D$10:$AI$105,17,0),"-")</f>
        <v>44717</v>
      </c>
      <c r="Z461" s="1369">
        <f>IFERROR(VLOOKUP(D461,'ИСХОДНИК-даты-2х'!$D$10:$AI$105,18,0),"-")</f>
        <v>44737</v>
      </c>
      <c r="AA461" s="1369">
        <f>IFERROR(VLOOKUP(D461,'ИСХОДНИК-даты-2х'!$D$10:$AI$105,19,0),"-")</f>
        <v>44764</v>
      </c>
      <c r="AB461" s="1369">
        <f>IFERROR(VLOOKUP(D461,'ИСХОДНИК-даты-2х'!$D$10:$AI$105,20,0),"-")</f>
        <v>44769</v>
      </c>
      <c r="AC461" s="1369">
        <f>IFERROR(VLOOKUP(D461,'ИСХОДНИК-даты-2х'!$D$10:$AI$105,21,0),"-")</f>
        <v>44783</v>
      </c>
      <c r="AD461" s="1369">
        <f>IFERROR(VLOOKUP(D461,'ИСХОДНИК-даты-2х'!$D$10:$AI$105,22,0),"-")</f>
        <v>44804</v>
      </c>
      <c r="AE461" s="1369">
        <f>IFERROR(VLOOKUP(D461,'ИСХОДНИК-даты-2х'!$D$10:$AI$105,23,0),"-")</f>
        <v>44811</v>
      </c>
      <c r="AF461" s="1369">
        <f>IFERROR(VLOOKUP(D461,'ИСХОДНИК-даты-2х'!$D$10:$AI$105,24,0),"-")</f>
        <v>44816</v>
      </c>
      <c r="AG461" s="1369">
        <f>IFERROR(VLOOKUP(D461,'ИСХОДНИК-даты-2х'!$D$10:$AI$105,25,0),"-")</f>
        <v>44819</v>
      </c>
      <c r="AH461" s="1340">
        <f>IFERROR(VLOOKUP(D461,'ИСХОДНИК-даты-2х'!$D$10:$AI$105,26,0),"-")</f>
        <v>44844</v>
      </c>
      <c r="AI461" s="1340">
        <f>IFERROR(VLOOKUP(D461,'ИСХОДНИК-даты-2х'!$D$10:$AI$105,27,0),"-")</f>
        <v>44864</v>
      </c>
      <c r="AJ461" s="1340">
        <f>IFERROR(VLOOKUP(D461,'ИСХОДНИК-даты-2х'!$D$10:$AI$105,28,0),"-")</f>
        <v>44864</v>
      </c>
      <c r="AK461" s="1370">
        <f>IFERROR(VLOOKUP(D461,'ИСХОДНИК-даты-2х'!$D$10:$AI$105,29,0),"-")</f>
        <v>44874</v>
      </c>
      <c r="AL461" s="1370">
        <f>IFERROR(VLOOKUP(D461,'ИСХОДНИК-даты-2х'!$D$10:$AI$105,30,0),"-")</f>
        <v>44890</v>
      </c>
      <c r="AM461" s="1371">
        <f>IFERROR(VLOOKUP(D461,'ИСХОДНИК-даты-2х'!$D$10:$AI$105,31,0),"-")</f>
        <v>44894</v>
      </c>
      <c r="AN461" s="1372">
        <v>44924</v>
      </c>
      <c r="AO461" s="1387">
        <v>44853</v>
      </c>
      <c r="AP461" s="1380">
        <v>34359</v>
      </c>
      <c r="AQ461" s="1381">
        <v>45563</v>
      </c>
      <c r="AR461" s="1424">
        <f>VLOOKUP(AP461,Schedule!$B$2:$F$14923,5,0)</f>
        <v>45563</v>
      </c>
      <c r="AS461" s="1424">
        <f t="shared" si="251"/>
        <v>45928</v>
      </c>
      <c r="AT461" s="1425">
        <f>MIN(AS461:AS476)</f>
        <v>45088</v>
      </c>
      <c r="AU461" s="1426">
        <f>AM461+30</f>
        <v>44924</v>
      </c>
      <c r="AV461" s="1732">
        <f>AT461-AM461</f>
        <v>194</v>
      </c>
      <c r="AW461" s="1383" t="s">
        <v>119</v>
      </c>
      <c r="AX461" s="1383">
        <v>44924</v>
      </c>
      <c r="AY461" s="1384" t="s">
        <v>173</v>
      </c>
      <c r="AZ461" s="1739">
        <f>AN461-AM461</f>
        <v>30</v>
      </c>
    </row>
    <row r="462" spans="1:52" s="1382" customFormat="1" ht="51.95" customHeight="1" thickBot="1">
      <c r="A462" s="1787"/>
      <c r="B462" s="1385">
        <f t="shared" ref="B462:C476" si="260">B$461</f>
        <v>47</v>
      </c>
      <c r="C462" s="1386" t="str">
        <f t="shared" si="260"/>
        <v>У_Т</v>
      </c>
      <c r="D462" s="1561" t="str">
        <f t="shared" si="255"/>
        <v>47У_Т</v>
      </c>
      <c r="E462" s="1602" t="s">
        <v>310</v>
      </c>
      <c r="F462" s="1563" t="s">
        <v>514</v>
      </c>
      <c r="G462" s="1564" t="str">
        <f t="shared" ref="G462:G476" si="261">$G$461</f>
        <v>Выполнение технологических работ по объектам 31USF,32USF,31USZ,32USZ,33USZ,34USZ,35USZ,36USZ,37USZ,38USZ,39USZ,30UKD,31UUB,32UUB,33UUB,34UUB</v>
      </c>
      <c r="H462" s="1565" t="s">
        <v>800</v>
      </c>
      <c r="I462" s="1352"/>
      <c r="J462" s="1702">
        <f t="shared" ref="J462:S476" si="262">J$461</f>
        <v>44433</v>
      </c>
      <c r="K462" s="1702">
        <f t="shared" si="262"/>
        <v>44461</v>
      </c>
      <c r="L462" s="1702">
        <f t="shared" si="262"/>
        <v>44510</v>
      </c>
      <c r="M462" s="1702">
        <f t="shared" si="262"/>
        <v>44515</v>
      </c>
      <c r="N462" s="1702">
        <f t="shared" si="262"/>
        <v>44543</v>
      </c>
      <c r="O462" s="1702">
        <f t="shared" si="262"/>
        <v>44543</v>
      </c>
      <c r="P462" s="1702">
        <f t="shared" si="262"/>
        <v>44627</v>
      </c>
      <c r="Q462" s="1702">
        <f t="shared" si="262"/>
        <v>44657</v>
      </c>
      <c r="R462" s="1702">
        <f t="shared" si="262"/>
        <v>44657</v>
      </c>
      <c r="S462" s="1702">
        <f t="shared" si="262"/>
        <v>44656</v>
      </c>
      <c r="T462" s="1702">
        <f t="shared" ref="T462:AC476" si="263">T$461</f>
        <v>44656</v>
      </c>
      <c r="U462" s="1702">
        <f t="shared" si="263"/>
        <v>44677</v>
      </c>
      <c r="V462" s="1702">
        <f t="shared" si="263"/>
        <v>44684</v>
      </c>
      <c r="W462" s="1702">
        <f t="shared" si="263"/>
        <v>44687</v>
      </c>
      <c r="X462" s="1702">
        <f t="shared" si="263"/>
        <v>44692</v>
      </c>
      <c r="Y462" s="1702">
        <f t="shared" si="263"/>
        <v>44717</v>
      </c>
      <c r="Z462" s="1702">
        <f t="shared" si="263"/>
        <v>44737</v>
      </c>
      <c r="AA462" s="1702">
        <f t="shared" si="263"/>
        <v>44764</v>
      </c>
      <c r="AB462" s="1702">
        <f t="shared" si="263"/>
        <v>44769</v>
      </c>
      <c r="AC462" s="1702">
        <f t="shared" si="263"/>
        <v>44783</v>
      </c>
      <c r="AD462" s="1702">
        <f t="shared" ref="AD462:AN476" si="264">AD$461</f>
        <v>44804</v>
      </c>
      <c r="AE462" s="1702">
        <f t="shared" si="264"/>
        <v>44811</v>
      </c>
      <c r="AF462" s="1702">
        <f t="shared" si="264"/>
        <v>44816</v>
      </c>
      <c r="AG462" s="1702">
        <f t="shared" si="264"/>
        <v>44819</v>
      </c>
      <c r="AH462" s="1702">
        <f t="shared" si="264"/>
        <v>44844</v>
      </c>
      <c r="AI462" s="1702">
        <f t="shared" si="264"/>
        <v>44864</v>
      </c>
      <c r="AJ462" s="1702">
        <f t="shared" si="264"/>
        <v>44864</v>
      </c>
      <c r="AK462" s="1702">
        <f t="shared" si="264"/>
        <v>44874</v>
      </c>
      <c r="AL462" s="1702">
        <f t="shared" si="264"/>
        <v>44890</v>
      </c>
      <c r="AM462" s="1702">
        <f t="shared" si="264"/>
        <v>44894</v>
      </c>
      <c r="AN462" s="1702">
        <f t="shared" si="264"/>
        <v>44924</v>
      </c>
      <c r="AO462" s="1497">
        <f t="shared" ref="AO462:AO476" si="265">$AO$461</f>
        <v>44853</v>
      </c>
      <c r="AP462" s="1444">
        <v>34371</v>
      </c>
      <c r="AQ462" s="1443">
        <v>45563</v>
      </c>
      <c r="AR462" s="1424">
        <f>VLOOKUP(AP462,Schedule!$B$2:$F$14923,5,0)</f>
        <v>45563</v>
      </c>
      <c r="AS462" s="1424">
        <f t="shared" si="251"/>
        <v>45928</v>
      </c>
      <c r="AZ462" s="1739"/>
    </row>
    <row r="463" spans="1:52" s="1382" customFormat="1" ht="51.95" customHeight="1" thickBot="1">
      <c r="A463" s="1787"/>
      <c r="B463" s="1385">
        <f t="shared" si="260"/>
        <v>47</v>
      </c>
      <c r="C463" s="1386" t="str">
        <f t="shared" si="260"/>
        <v>У_Т</v>
      </c>
      <c r="D463" s="1561" t="str">
        <f t="shared" si="255"/>
        <v>47У_Т</v>
      </c>
      <c r="E463" s="1602" t="s">
        <v>801</v>
      </c>
      <c r="F463" s="1563" t="s">
        <v>514</v>
      </c>
      <c r="G463" s="1564" t="str">
        <f t="shared" si="261"/>
        <v>Выполнение технологических работ по объектам 31USF,32USF,31USZ,32USZ,33USZ,34USZ,35USZ,36USZ,37USZ,38USZ,39USZ,30UKD,31UUB,32UUB,33UUB,34UUB</v>
      </c>
      <c r="H463" s="1565" t="s">
        <v>802</v>
      </c>
      <c r="I463" s="1352"/>
      <c r="J463" s="1702">
        <f t="shared" si="262"/>
        <v>44433</v>
      </c>
      <c r="K463" s="1702">
        <f t="shared" si="262"/>
        <v>44461</v>
      </c>
      <c r="L463" s="1702">
        <f t="shared" si="262"/>
        <v>44510</v>
      </c>
      <c r="M463" s="1702">
        <f t="shared" si="262"/>
        <v>44515</v>
      </c>
      <c r="N463" s="1702">
        <f t="shared" si="262"/>
        <v>44543</v>
      </c>
      <c r="O463" s="1702">
        <f t="shared" si="262"/>
        <v>44543</v>
      </c>
      <c r="P463" s="1702">
        <f t="shared" si="262"/>
        <v>44627</v>
      </c>
      <c r="Q463" s="1702">
        <f t="shared" si="262"/>
        <v>44657</v>
      </c>
      <c r="R463" s="1702">
        <f t="shared" si="262"/>
        <v>44657</v>
      </c>
      <c r="S463" s="1702">
        <f t="shared" si="262"/>
        <v>44656</v>
      </c>
      <c r="T463" s="1702">
        <f t="shared" si="263"/>
        <v>44656</v>
      </c>
      <c r="U463" s="1702">
        <f t="shared" si="263"/>
        <v>44677</v>
      </c>
      <c r="V463" s="1702">
        <f t="shared" si="263"/>
        <v>44684</v>
      </c>
      <c r="W463" s="1702">
        <f t="shared" si="263"/>
        <v>44687</v>
      </c>
      <c r="X463" s="1702">
        <f t="shared" si="263"/>
        <v>44692</v>
      </c>
      <c r="Y463" s="1702">
        <f t="shared" si="263"/>
        <v>44717</v>
      </c>
      <c r="Z463" s="1702">
        <f t="shared" si="263"/>
        <v>44737</v>
      </c>
      <c r="AA463" s="1702">
        <f t="shared" si="263"/>
        <v>44764</v>
      </c>
      <c r="AB463" s="1702">
        <f t="shared" si="263"/>
        <v>44769</v>
      </c>
      <c r="AC463" s="1702">
        <f t="shared" si="263"/>
        <v>44783</v>
      </c>
      <c r="AD463" s="1702">
        <f t="shared" si="264"/>
        <v>44804</v>
      </c>
      <c r="AE463" s="1702">
        <f t="shared" si="264"/>
        <v>44811</v>
      </c>
      <c r="AF463" s="1702">
        <f t="shared" si="264"/>
        <v>44816</v>
      </c>
      <c r="AG463" s="1702">
        <f t="shared" si="264"/>
        <v>44819</v>
      </c>
      <c r="AH463" s="1702">
        <f t="shared" si="264"/>
        <v>44844</v>
      </c>
      <c r="AI463" s="1702">
        <f t="shared" si="264"/>
        <v>44864</v>
      </c>
      <c r="AJ463" s="1702">
        <f t="shared" si="264"/>
        <v>44864</v>
      </c>
      <c r="AK463" s="1702">
        <f t="shared" si="264"/>
        <v>44874</v>
      </c>
      <c r="AL463" s="1702">
        <f t="shared" si="264"/>
        <v>44890</v>
      </c>
      <c r="AM463" s="1702">
        <f t="shared" si="264"/>
        <v>44894</v>
      </c>
      <c r="AN463" s="1702">
        <f t="shared" si="264"/>
        <v>44924</v>
      </c>
      <c r="AO463" s="1497">
        <f t="shared" si="265"/>
        <v>44853</v>
      </c>
      <c r="AP463" s="1444">
        <v>34400</v>
      </c>
      <c r="AQ463" s="1443">
        <v>45173</v>
      </c>
      <c r="AR463" s="1424">
        <f>VLOOKUP(AP463,Schedule!$B$2:$F$14923,5,0)</f>
        <v>45173</v>
      </c>
      <c r="AS463" s="1424">
        <f t="shared" si="251"/>
        <v>45538</v>
      </c>
      <c r="AZ463" s="1739"/>
    </row>
    <row r="464" spans="1:52" s="1382" customFormat="1" ht="51.95" customHeight="1" thickBot="1">
      <c r="A464" s="1787"/>
      <c r="B464" s="1385">
        <f t="shared" si="260"/>
        <v>47</v>
      </c>
      <c r="C464" s="1386" t="str">
        <f t="shared" si="260"/>
        <v>У_Т</v>
      </c>
      <c r="D464" s="1561" t="str">
        <f t="shared" si="255"/>
        <v>47У_Т</v>
      </c>
      <c r="E464" s="1602" t="s">
        <v>803</v>
      </c>
      <c r="F464" s="1563" t="s">
        <v>514</v>
      </c>
      <c r="G464" s="1564" t="str">
        <f t="shared" si="261"/>
        <v>Выполнение технологических работ по объектам 31USF,32USF,31USZ,32USZ,33USZ,34USZ,35USZ,36USZ,37USZ,38USZ,39USZ,30UKD,31UUB,32UUB,33UUB,34UUB</v>
      </c>
      <c r="H464" s="1565" t="s">
        <v>802</v>
      </c>
      <c r="I464" s="1352"/>
      <c r="J464" s="1702">
        <f t="shared" si="262"/>
        <v>44433</v>
      </c>
      <c r="K464" s="1702">
        <f t="shared" si="262"/>
        <v>44461</v>
      </c>
      <c r="L464" s="1702">
        <f t="shared" si="262"/>
        <v>44510</v>
      </c>
      <c r="M464" s="1702">
        <f t="shared" si="262"/>
        <v>44515</v>
      </c>
      <c r="N464" s="1702">
        <f t="shared" si="262"/>
        <v>44543</v>
      </c>
      <c r="O464" s="1702">
        <f t="shared" si="262"/>
        <v>44543</v>
      </c>
      <c r="P464" s="1702">
        <f t="shared" si="262"/>
        <v>44627</v>
      </c>
      <c r="Q464" s="1702">
        <f t="shared" si="262"/>
        <v>44657</v>
      </c>
      <c r="R464" s="1702">
        <f t="shared" si="262"/>
        <v>44657</v>
      </c>
      <c r="S464" s="1702">
        <f t="shared" si="262"/>
        <v>44656</v>
      </c>
      <c r="T464" s="1702">
        <f t="shared" si="263"/>
        <v>44656</v>
      </c>
      <c r="U464" s="1702">
        <f t="shared" si="263"/>
        <v>44677</v>
      </c>
      <c r="V464" s="1702">
        <f t="shared" si="263"/>
        <v>44684</v>
      </c>
      <c r="W464" s="1702">
        <f t="shared" si="263"/>
        <v>44687</v>
      </c>
      <c r="X464" s="1702">
        <f t="shared" si="263"/>
        <v>44692</v>
      </c>
      <c r="Y464" s="1702">
        <f t="shared" si="263"/>
        <v>44717</v>
      </c>
      <c r="Z464" s="1702">
        <f t="shared" si="263"/>
        <v>44737</v>
      </c>
      <c r="AA464" s="1702">
        <f t="shared" si="263"/>
        <v>44764</v>
      </c>
      <c r="AB464" s="1702">
        <f t="shared" si="263"/>
        <v>44769</v>
      </c>
      <c r="AC464" s="1702">
        <f t="shared" si="263"/>
        <v>44783</v>
      </c>
      <c r="AD464" s="1702">
        <f t="shared" si="264"/>
        <v>44804</v>
      </c>
      <c r="AE464" s="1702">
        <f t="shared" si="264"/>
        <v>44811</v>
      </c>
      <c r="AF464" s="1702">
        <f t="shared" si="264"/>
        <v>44816</v>
      </c>
      <c r="AG464" s="1702">
        <f t="shared" si="264"/>
        <v>44819</v>
      </c>
      <c r="AH464" s="1702">
        <f t="shared" si="264"/>
        <v>44844</v>
      </c>
      <c r="AI464" s="1702">
        <f t="shared" si="264"/>
        <v>44864</v>
      </c>
      <c r="AJ464" s="1702">
        <f t="shared" si="264"/>
        <v>44864</v>
      </c>
      <c r="AK464" s="1702">
        <f t="shared" si="264"/>
        <v>44874</v>
      </c>
      <c r="AL464" s="1702">
        <f t="shared" si="264"/>
        <v>44890</v>
      </c>
      <c r="AM464" s="1702">
        <f t="shared" si="264"/>
        <v>44894</v>
      </c>
      <c r="AN464" s="1702">
        <f t="shared" si="264"/>
        <v>44924</v>
      </c>
      <c r="AO464" s="1497">
        <f t="shared" si="265"/>
        <v>44853</v>
      </c>
      <c r="AP464" s="1444">
        <v>34404</v>
      </c>
      <c r="AQ464" s="1443">
        <v>45173</v>
      </c>
      <c r="AR464" s="1424">
        <f>VLOOKUP(AP464,Schedule!$B$2:$F$14923,5,0)</f>
        <v>45173</v>
      </c>
      <c r="AS464" s="1424">
        <f t="shared" si="251"/>
        <v>45538</v>
      </c>
      <c r="AZ464" s="1739"/>
    </row>
    <row r="465" spans="1:52" s="1382" customFormat="1" ht="51.95" customHeight="1" thickBot="1">
      <c r="A465" s="1787"/>
      <c r="B465" s="1385">
        <f t="shared" si="260"/>
        <v>47</v>
      </c>
      <c r="C465" s="1386" t="str">
        <f t="shared" si="260"/>
        <v>У_Т</v>
      </c>
      <c r="D465" s="1561" t="str">
        <f t="shared" si="255"/>
        <v>47У_Т</v>
      </c>
      <c r="E465" s="1602" t="s">
        <v>298</v>
      </c>
      <c r="F465" s="1563" t="s">
        <v>514</v>
      </c>
      <c r="G465" s="1564" t="str">
        <f t="shared" si="261"/>
        <v>Выполнение технологических работ по объектам 31USF,32USF,31USZ,32USZ,33USZ,34USZ,35USZ,36USZ,37USZ,38USZ,39USZ,30UKD,31UUB,32UUB,33UUB,34UUB</v>
      </c>
      <c r="H465" s="1565" t="s">
        <v>802</v>
      </c>
      <c r="I465" s="1352"/>
      <c r="J465" s="1702">
        <f t="shared" si="262"/>
        <v>44433</v>
      </c>
      <c r="K465" s="1702">
        <f t="shared" si="262"/>
        <v>44461</v>
      </c>
      <c r="L465" s="1702">
        <f t="shared" si="262"/>
        <v>44510</v>
      </c>
      <c r="M465" s="1702">
        <f t="shared" si="262"/>
        <v>44515</v>
      </c>
      <c r="N465" s="1702">
        <f t="shared" si="262"/>
        <v>44543</v>
      </c>
      <c r="O465" s="1702">
        <f t="shared" si="262"/>
        <v>44543</v>
      </c>
      <c r="P465" s="1702">
        <f t="shared" si="262"/>
        <v>44627</v>
      </c>
      <c r="Q465" s="1702">
        <f t="shared" si="262"/>
        <v>44657</v>
      </c>
      <c r="R465" s="1702">
        <f t="shared" si="262"/>
        <v>44657</v>
      </c>
      <c r="S465" s="1702">
        <f t="shared" si="262"/>
        <v>44656</v>
      </c>
      <c r="T465" s="1702">
        <f t="shared" si="263"/>
        <v>44656</v>
      </c>
      <c r="U465" s="1702">
        <f t="shared" si="263"/>
        <v>44677</v>
      </c>
      <c r="V465" s="1702">
        <f t="shared" si="263"/>
        <v>44684</v>
      </c>
      <c r="W465" s="1702">
        <f t="shared" si="263"/>
        <v>44687</v>
      </c>
      <c r="X465" s="1702">
        <f t="shared" si="263"/>
        <v>44692</v>
      </c>
      <c r="Y465" s="1702">
        <f t="shared" si="263"/>
        <v>44717</v>
      </c>
      <c r="Z465" s="1702">
        <f t="shared" si="263"/>
        <v>44737</v>
      </c>
      <c r="AA465" s="1702">
        <f t="shared" si="263"/>
        <v>44764</v>
      </c>
      <c r="AB465" s="1702">
        <f t="shared" si="263"/>
        <v>44769</v>
      </c>
      <c r="AC465" s="1702">
        <f t="shared" si="263"/>
        <v>44783</v>
      </c>
      <c r="AD465" s="1702">
        <f t="shared" si="264"/>
        <v>44804</v>
      </c>
      <c r="AE465" s="1702">
        <f t="shared" si="264"/>
        <v>44811</v>
      </c>
      <c r="AF465" s="1702">
        <f t="shared" si="264"/>
        <v>44816</v>
      </c>
      <c r="AG465" s="1702">
        <f t="shared" si="264"/>
        <v>44819</v>
      </c>
      <c r="AH465" s="1702">
        <f t="shared" si="264"/>
        <v>44844</v>
      </c>
      <c r="AI465" s="1702">
        <f t="shared" si="264"/>
        <v>44864</v>
      </c>
      <c r="AJ465" s="1702">
        <f t="shared" si="264"/>
        <v>44864</v>
      </c>
      <c r="AK465" s="1702">
        <f t="shared" si="264"/>
        <v>44874</v>
      </c>
      <c r="AL465" s="1702">
        <f t="shared" si="264"/>
        <v>44890</v>
      </c>
      <c r="AM465" s="1702">
        <f t="shared" si="264"/>
        <v>44894</v>
      </c>
      <c r="AN465" s="1702">
        <f t="shared" si="264"/>
        <v>44924</v>
      </c>
      <c r="AO465" s="1497">
        <f t="shared" si="265"/>
        <v>44853</v>
      </c>
      <c r="AP465" s="1444">
        <v>38998</v>
      </c>
      <c r="AQ465" s="1443">
        <v>45168</v>
      </c>
      <c r="AR465" s="1424">
        <f>VLOOKUP(AP465,Schedule!$B$2:$F$14923,5,0)</f>
        <v>45568</v>
      </c>
      <c r="AS465" s="1424">
        <f t="shared" si="251"/>
        <v>45933</v>
      </c>
      <c r="AZ465" s="1739"/>
    </row>
    <row r="466" spans="1:52" s="1382" customFormat="1" ht="51.95" customHeight="1" thickBot="1">
      <c r="A466" s="1787"/>
      <c r="B466" s="1385">
        <f t="shared" si="260"/>
        <v>47</v>
      </c>
      <c r="C466" s="1386" t="str">
        <f t="shared" si="260"/>
        <v>У_Т</v>
      </c>
      <c r="D466" s="1561" t="str">
        <f t="shared" si="255"/>
        <v>47У_Т</v>
      </c>
      <c r="E466" s="1602" t="s">
        <v>300</v>
      </c>
      <c r="F466" s="1563" t="s">
        <v>514</v>
      </c>
      <c r="G466" s="1564" t="str">
        <f t="shared" si="261"/>
        <v>Выполнение технологических работ по объектам 31USF,32USF,31USZ,32USZ,33USZ,34USZ,35USZ,36USZ,37USZ,38USZ,39USZ,30UKD,31UUB,32UUB,33UUB,34UUB</v>
      </c>
      <c r="H466" s="1565" t="s">
        <v>802</v>
      </c>
      <c r="I466" s="1352"/>
      <c r="J466" s="1702">
        <f t="shared" si="262"/>
        <v>44433</v>
      </c>
      <c r="K466" s="1702">
        <f t="shared" si="262"/>
        <v>44461</v>
      </c>
      <c r="L466" s="1702">
        <f t="shared" si="262"/>
        <v>44510</v>
      </c>
      <c r="M466" s="1702">
        <f t="shared" si="262"/>
        <v>44515</v>
      </c>
      <c r="N466" s="1702">
        <f t="shared" si="262"/>
        <v>44543</v>
      </c>
      <c r="O466" s="1702">
        <f t="shared" si="262"/>
        <v>44543</v>
      </c>
      <c r="P466" s="1702">
        <f t="shared" si="262"/>
        <v>44627</v>
      </c>
      <c r="Q466" s="1702">
        <f t="shared" si="262"/>
        <v>44657</v>
      </c>
      <c r="R466" s="1702">
        <f t="shared" si="262"/>
        <v>44657</v>
      </c>
      <c r="S466" s="1702">
        <f t="shared" si="262"/>
        <v>44656</v>
      </c>
      <c r="T466" s="1702">
        <f t="shared" si="263"/>
        <v>44656</v>
      </c>
      <c r="U466" s="1702">
        <f t="shared" si="263"/>
        <v>44677</v>
      </c>
      <c r="V466" s="1702">
        <f t="shared" si="263"/>
        <v>44684</v>
      </c>
      <c r="W466" s="1702">
        <f t="shared" si="263"/>
        <v>44687</v>
      </c>
      <c r="X466" s="1702">
        <f t="shared" si="263"/>
        <v>44692</v>
      </c>
      <c r="Y466" s="1702">
        <f t="shared" si="263"/>
        <v>44717</v>
      </c>
      <c r="Z466" s="1702">
        <f t="shared" si="263"/>
        <v>44737</v>
      </c>
      <c r="AA466" s="1702">
        <f t="shared" si="263"/>
        <v>44764</v>
      </c>
      <c r="AB466" s="1702">
        <f t="shared" si="263"/>
        <v>44769</v>
      </c>
      <c r="AC466" s="1702">
        <f t="shared" si="263"/>
        <v>44783</v>
      </c>
      <c r="AD466" s="1702">
        <f t="shared" si="264"/>
        <v>44804</v>
      </c>
      <c r="AE466" s="1702">
        <f t="shared" si="264"/>
        <v>44811</v>
      </c>
      <c r="AF466" s="1702">
        <f t="shared" si="264"/>
        <v>44816</v>
      </c>
      <c r="AG466" s="1702">
        <f t="shared" si="264"/>
        <v>44819</v>
      </c>
      <c r="AH466" s="1702">
        <f t="shared" si="264"/>
        <v>44844</v>
      </c>
      <c r="AI466" s="1702">
        <f t="shared" si="264"/>
        <v>44864</v>
      </c>
      <c r="AJ466" s="1702">
        <f t="shared" si="264"/>
        <v>44864</v>
      </c>
      <c r="AK466" s="1702">
        <f t="shared" si="264"/>
        <v>44874</v>
      </c>
      <c r="AL466" s="1702">
        <f t="shared" si="264"/>
        <v>44890</v>
      </c>
      <c r="AM466" s="1702">
        <f t="shared" si="264"/>
        <v>44894</v>
      </c>
      <c r="AN466" s="1702">
        <f t="shared" si="264"/>
        <v>44924</v>
      </c>
      <c r="AO466" s="1497">
        <f t="shared" si="265"/>
        <v>44853</v>
      </c>
      <c r="AP466" s="1444">
        <v>38996</v>
      </c>
      <c r="AQ466" s="1443">
        <v>45168</v>
      </c>
      <c r="AR466" s="1424">
        <f>VLOOKUP(AP466,Schedule!$B$2:$F$14923,5,0)</f>
        <v>45268</v>
      </c>
      <c r="AS466" s="1424">
        <f t="shared" si="251"/>
        <v>45633</v>
      </c>
      <c r="AZ466" s="1739"/>
    </row>
    <row r="467" spans="1:52" s="1382" customFormat="1" ht="51.95" customHeight="1" thickBot="1">
      <c r="A467" s="1787"/>
      <c r="B467" s="1385">
        <f t="shared" si="260"/>
        <v>47</v>
      </c>
      <c r="C467" s="1386" t="str">
        <f t="shared" si="260"/>
        <v>У_Т</v>
      </c>
      <c r="D467" s="1561" t="str">
        <f t="shared" si="255"/>
        <v>47У_Т</v>
      </c>
      <c r="E467" s="1602" t="s">
        <v>222</v>
      </c>
      <c r="F467" s="1563" t="s">
        <v>514</v>
      </c>
      <c r="G467" s="1564" t="str">
        <f t="shared" si="261"/>
        <v>Выполнение технологических работ по объектам 31USF,32USF,31USZ,32USZ,33USZ,34USZ,35USZ,36USZ,37USZ,38USZ,39USZ,30UKD,31UUB,32UUB,33UUB,34UUB</v>
      </c>
      <c r="H467" s="1565" t="s">
        <v>802</v>
      </c>
      <c r="I467" s="1352"/>
      <c r="J467" s="1702">
        <f t="shared" si="262"/>
        <v>44433</v>
      </c>
      <c r="K467" s="1702">
        <f t="shared" si="262"/>
        <v>44461</v>
      </c>
      <c r="L467" s="1702">
        <f t="shared" si="262"/>
        <v>44510</v>
      </c>
      <c r="M467" s="1702">
        <f t="shared" si="262"/>
        <v>44515</v>
      </c>
      <c r="N467" s="1702">
        <f t="shared" si="262"/>
        <v>44543</v>
      </c>
      <c r="O467" s="1702">
        <f t="shared" si="262"/>
        <v>44543</v>
      </c>
      <c r="P467" s="1702">
        <f t="shared" si="262"/>
        <v>44627</v>
      </c>
      <c r="Q467" s="1702">
        <f t="shared" si="262"/>
        <v>44657</v>
      </c>
      <c r="R467" s="1702">
        <f t="shared" si="262"/>
        <v>44657</v>
      </c>
      <c r="S467" s="1702">
        <f t="shared" si="262"/>
        <v>44656</v>
      </c>
      <c r="T467" s="1702">
        <f t="shared" si="263"/>
        <v>44656</v>
      </c>
      <c r="U467" s="1702">
        <f t="shared" si="263"/>
        <v>44677</v>
      </c>
      <c r="V467" s="1702">
        <f t="shared" si="263"/>
        <v>44684</v>
      </c>
      <c r="W467" s="1702">
        <f t="shared" si="263"/>
        <v>44687</v>
      </c>
      <c r="X467" s="1702">
        <f t="shared" si="263"/>
        <v>44692</v>
      </c>
      <c r="Y467" s="1702">
        <f t="shared" si="263"/>
        <v>44717</v>
      </c>
      <c r="Z467" s="1702">
        <f t="shared" si="263"/>
        <v>44737</v>
      </c>
      <c r="AA467" s="1702">
        <f t="shared" si="263"/>
        <v>44764</v>
      </c>
      <c r="AB467" s="1702">
        <f t="shared" si="263"/>
        <v>44769</v>
      </c>
      <c r="AC467" s="1702">
        <f t="shared" si="263"/>
        <v>44783</v>
      </c>
      <c r="AD467" s="1702">
        <f t="shared" si="264"/>
        <v>44804</v>
      </c>
      <c r="AE467" s="1702">
        <f t="shared" si="264"/>
        <v>44811</v>
      </c>
      <c r="AF467" s="1702">
        <f t="shared" si="264"/>
        <v>44816</v>
      </c>
      <c r="AG467" s="1702">
        <f t="shared" si="264"/>
        <v>44819</v>
      </c>
      <c r="AH467" s="1702">
        <f t="shared" si="264"/>
        <v>44844</v>
      </c>
      <c r="AI467" s="1702">
        <f t="shared" si="264"/>
        <v>44864</v>
      </c>
      <c r="AJ467" s="1702">
        <f t="shared" si="264"/>
        <v>44864</v>
      </c>
      <c r="AK467" s="1702">
        <f t="shared" si="264"/>
        <v>44874</v>
      </c>
      <c r="AL467" s="1702">
        <f t="shared" si="264"/>
        <v>44890</v>
      </c>
      <c r="AM467" s="1702">
        <f t="shared" si="264"/>
        <v>44894</v>
      </c>
      <c r="AN467" s="1702">
        <f t="shared" si="264"/>
        <v>44924</v>
      </c>
      <c r="AO467" s="1497">
        <f t="shared" si="265"/>
        <v>44853</v>
      </c>
      <c r="AP467" s="1444">
        <v>34411</v>
      </c>
      <c r="AQ467" s="1443">
        <v>44998</v>
      </c>
      <c r="AR467" s="1424">
        <f>VLOOKUP(AP467,Schedule!$B$2:$F$14923,5,0)</f>
        <v>44998</v>
      </c>
      <c r="AS467" s="1424">
        <f t="shared" si="251"/>
        <v>45363</v>
      </c>
      <c r="AZ467" s="1739"/>
    </row>
    <row r="468" spans="1:52" s="1382" customFormat="1" ht="51.95" customHeight="1" thickBot="1">
      <c r="A468" s="1787"/>
      <c r="B468" s="1385">
        <f t="shared" si="260"/>
        <v>47</v>
      </c>
      <c r="C468" s="1386" t="str">
        <f t="shared" si="260"/>
        <v>У_Т</v>
      </c>
      <c r="D468" s="1561" t="str">
        <f t="shared" si="255"/>
        <v>47У_Т</v>
      </c>
      <c r="E468" s="1602" t="s">
        <v>570</v>
      </c>
      <c r="F468" s="1563" t="s">
        <v>514</v>
      </c>
      <c r="G468" s="1564" t="str">
        <f t="shared" si="261"/>
        <v>Выполнение технологических работ по объектам 31USF,32USF,31USZ,32USZ,33USZ,34USZ,35USZ,36USZ,37USZ,38USZ,39USZ,30UKD,31UUB,32UUB,33UUB,34UUB</v>
      </c>
      <c r="H468" s="1565" t="s">
        <v>802</v>
      </c>
      <c r="I468" s="1352"/>
      <c r="J468" s="1702">
        <f t="shared" si="262"/>
        <v>44433</v>
      </c>
      <c r="K468" s="1702">
        <f t="shared" si="262"/>
        <v>44461</v>
      </c>
      <c r="L468" s="1702">
        <f t="shared" si="262"/>
        <v>44510</v>
      </c>
      <c r="M468" s="1702">
        <f t="shared" si="262"/>
        <v>44515</v>
      </c>
      <c r="N468" s="1702">
        <f t="shared" si="262"/>
        <v>44543</v>
      </c>
      <c r="O468" s="1702">
        <f t="shared" si="262"/>
        <v>44543</v>
      </c>
      <c r="P468" s="1702">
        <f t="shared" si="262"/>
        <v>44627</v>
      </c>
      <c r="Q468" s="1702">
        <f t="shared" si="262"/>
        <v>44657</v>
      </c>
      <c r="R468" s="1702">
        <f t="shared" si="262"/>
        <v>44657</v>
      </c>
      <c r="S468" s="1702">
        <f t="shared" si="262"/>
        <v>44656</v>
      </c>
      <c r="T468" s="1702">
        <f t="shared" si="263"/>
        <v>44656</v>
      </c>
      <c r="U468" s="1702">
        <f t="shared" si="263"/>
        <v>44677</v>
      </c>
      <c r="V468" s="1702">
        <f t="shared" si="263"/>
        <v>44684</v>
      </c>
      <c r="W468" s="1702">
        <f t="shared" si="263"/>
        <v>44687</v>
      </c>
      <c r="X468" s="1702">
        <f t="shared" si="263"/>
        <v>44692</v>
      </c>
      <c r="Y468" s="1702">
        <f t="shared" si="263"/>
        <v>44717</v>
      </c>
      <c r="Z468" s="1702">
        <f t="shared" si="263"/>
        <v>44737</v>
      </c>
      <c r="AA468" s="1702">
        <f t="shared" si="263"/>
        <v>44764</v>
      </c>
      <c r="AB468" s="1702">
        <f t="shared" si="263"/>
        <v>44769</v>
      </c>
      <c r="AC468" s="1702">
        <f t="shared" si="263"/>
        <v>44783</v>
      </c>
      <c r="AD468" s="1702">
        <f t="shared" si="264"/>
        <v>44804</v>
      </c>
      <c r="AE468" s="1702">
        <f t="shared" si="264"/>
        <v>44811</v>
      </c>
      <c r="AF468" s="1702">
        <f t="shared" si="264"/>
        <v>44816</v>
      </c>
      <c r="AG468" s="1702">
        <f t="shared" si="264"/>
        <v>44819</v>
      </c>
      <c r="AH468" s="1702">
        <f t="shared" si="264"/>
        <v>44844</v>
      </c>
      <c r="AI468" s="1702">
        <f t="shared" si="264"/>
        <v>44864</v>
      </c>
      <c r="AJ468" s="1702">
        <f t="shared" si="264"/>
        <v>44864</v>
      </c>
      <c r="AK468" s="1702">
        <f t="shared" si="264"/>
        <v>44874</v>
      </c>
      <c r="AL468" s="1702">
        <f t="shared" si="264"/>
        <v>44890</v>
      </c>
      <c r="AM468" s="1702">
        <f t="shared" si="264"/>
        <v>44894</v>
      </c>
      <c r="AN468" s="1702">
        <f t="shared" si="264"/>
        <v>44924</v>
      </c>
      <c r="AO468" s="1497">
        <f t="shared" si="265"/>
        <v>44853</v>
      </c>
      <c r="AP468" s="1444">
        <v>38994</v>
      </c>
      <c r="AQ468" s="1443">
        <v>45168</v>
      </c>
      <c r="AR468" s="1424">
        <f>VLOOKUP(AP468,Schedule!$B$2:$F$14923,5,0)</f>
        <v>44723</v>
      </c>
      <c r="AS468" s="1424">
        <f t="shared" si="251"/>
        <v>45088</v>
      </c>
      <c r="AZ468" s="1739"/>
    </row>
    <row r="469" spans="1:52" s="1382" customFormat="1" ht="51.95" customHeight="1" thickBot="1">
      <c r="A469" s="1787"/>
      <c r="B469" s="1385">
        <f t="shared" si="260"/>
        <v>47</v>
      </c>
      <c r="C469" s="1386" t="str">
        <f t="shared" si="260"/>
        <v>У_Т</v>
      </c>
      <c r="D469" s="1561" t="str">
        <f t="shared" si="255"/>
        <v>47У_Т</v>
      </c>
      <c r="E469" s="1602" t="s">
        <v>572</v>
      </c>
      <c r="F469" s="1563" t="s">
        <v>514</v>
      </c>
      <c r="G469" s="1564" t="str">
        <f t="shared" si="261"/>
        <v>Выполнение технологических работ по объектам 31USF,32USF,31USZ,32USZ,33USZ,34USZ,35USZ,36USZ,37USZ,38USZ,39USZ,30UKD,31UUB,32UUB,33UUB,34UUB</v>
      </c>
      <c r="H469" s="1565" t="s">
        <v>802</v>
      </c>
      <c r="I469" s="1352"/>
      <c r="J469" s="1702">
        <f t="shared" si="262"/>
        <v>44433</v>
      </c>
      <c r="K469" s="1702">
        <f t="shared" si="262"/>
        <v>44461</v>
      </c>
      <c r="L469" s="1702">
        <f t="shared" si="262"/>
        <v>44510</v>
      </c>
      <c r="M469" s="1702">
        <f t="shared" si="262"/>
        <v>44515</v>
      </c>
      <c r="N469" s="1702">
        <f t="shared" si="262"/>
        <v>44543</v>
      </c>
      <c r="O469" s="1702">
        <f t="shared" si="262"/>
        <v>44543</v>
      </c>
      <c r="P469" s="1702">
        <f t="shared" si="262"/>
        <v>44627</v>
      </c>
      <c r="Q469" s="1702">
        <f t="shared" si="262"/>
        <v>44657</v>
      </c>
      <c r="R469" s="1702">
        <f t="shared" si="262"/>
        <v>44657</v>
      </c>
      <c r="S469" s="1702">
        <f t="shared" si="262"/>
        <v>44656</v>
      </c>
      <c r="T469" s="1702">
        <f t="shared" si="263"/>
        <v>44656</v>
      </c>
      <c r="U469" s="1702">
        <f t="shared" si="263"/>
        <v>44677</v>
      </c>
      <c r="V469" s="1702">
        <f t="shared" si="263"/>
        <v>44684</v>
      </c>
      <c r="W469" s="1702">
        <f t="shared" si="263"/>
        <v>44687</v>
      </c>
      <c r="X469" s="1702">
        <f t="shared" si="263"/>
        <v>44692</v>
      </c>
      <c r="Y469" s="1702">
        <f t="shared" si="263"/>
        <v>44717</v>
      </c>
      <c r="Z469" s="1702">
        <f t="shared" si="263"/>
        <v>44737</v>
      </c>
      <c r="AA469" s="1702">
        <f t="shared" si="263"/>
        <v>44764</v>
      </c>
      <c r="AB469" s="1702">
        <f t="shared" si="263"/>
        <v>44769</v>
      </c>
      <c r="AC469" s="1702">
        <f t="shared" si="263"/>
        <v>44783</v>
      </c>
      <c r="AD469" s="1702">
        <f t="shared" si="264"/>
        <v>44804</v>
      </c>
      <c r="AE469" s="1702">
        <f t="shared" si="264"/>
        <v>44811</v>
      </c>
      <c r="AF469" s="1702">
        <f t="shared" si="264"/>
        <v>44816</v>
      </c>
      <c r="AG469" s="1702">
        <f t="shared" si="264"/>
        <v>44819</v>
      </c>
      <c r="AH469" s="1702">
        <f t="shared" si="264"/>
        <v>44844</v>
      </c>
      <c r="AI469" s="1702">
        <f t="shared" si="264"/>
        <v>44864</v>
      </c>
      <c r="AJ469" s="1702">
        <f t="shared" si="264"/>
        <v>44864</v>
      </c>
      <c r="AK469" s="1702">
        <f t="shared" si="264"/>
        <v>44874</v>
      </c>
      <c r="AL469" s="1702">
        <f t="shared" si="264"/>
        <v>44890</v>
      </c>
      <c r="AM469" s="1702">
        <f t="shared" si="264"/>
        <v>44894</v>
      </c>
      <c r="AN469" s="1702">
        <f t="shared" si="264"/>
        <v>44924</v>
      </c>
      <c r="AO469" s="1497">
        <f t="shared" si="265"/>
        <v>44853</v>
      </c>
      <c r="AP469" s="1444">
        <v>38993</v>
      </c>
      <c r="AQ469" s="1443">
        <v>45168</v>
      </c>
      <c r="AR469" s="1424">
        <f>VLOOKUP(AP469,Schedule!$B$2:$F$14923,5,0)</f>
        <v>44723</v>
      </c>
      <c r="AS469" s="1424">
        <f t="shared" si="251"/>
        <v>45088</v>
      </c>
      <c r="AZ469" s="1739"/>
    </row>
    <row r="470" spans="1:52" s="1382" customFormat="1" ht="51.95" customHeight="1" thickBot="1">
      <c r="A470" s="1787"/>
      <c r="B470" s="1385">
        <f t="shared" si="260"/>
        <v>47</v>
      </c>
      <c r="C470" s="1386" t="str">
        <f t="shared" si="260"/>
        <v>У_Т</v>
      </c>
      <c r="D470" s="1561" t="str">
        <f t="shared" si="255"/>
        <v>47У_Т</v>
      </c>
      <c r="E470" s="1602" t="s">
        <v>574</v>
      </c>
      <c r="F470" s="1563" t="s">
        <v>514</v>
      </c>
      <c r="G470" s="1564" t="str">
        <f t="shared" si="261"/>
        <v>Выполнение технологических работ по объектам 31USF,32USF,31USZ,32USZ,33USZ,34USZ,35USZ,36USZ,37USZ,38USZ,39USZ,30UKD,31UUB,32UUB,33UUB,34UUB</v>
      </c>
      <c r="H470" s="1565" t="s">
        <v>802</v>
      </c>
      <c r="I470" s="1352"/>
      <c r="J470" s="1702">
        <f t="shared" si="262"/>
        <v>44433</v>
      </c>
      <c r="K470" s="1702">
        <f t="shared" si="262"/>
        <v>44461</v>
      </c>
      <c r="L470" s="1702">
        <f t="shared" si="262"/>
        <v>44510</v>
      </c>
      <c r="M470" s="1702">
        <f t="shared" si="262"/>
        <v>44515</v>
      </c>
      <c r="N470" s="1702">
        <f t="shared" si="262"/>
        <v>44543</v>
      </c>
      <c r="O470" s="1702">
        <f t="shared" si="262"/>
        <v>44543</v>
      </c>
      <c r="P470" s="1702">
        <f t="shared" si="262"/>
        <v>44627</v>
      </c>
      <c r="Q470" s="1702">
        <f t="shared" si="262"/>
        <v>44657</v>
      </c>
      <c r="R470" s="1702">
        <f t="shared" si="262"/>
        <v>44657</v>
      </c>
      <c r="S470" s="1702">
        <f t="shared" si="262"/>
        <v>44656</v>
      </c>
      <c r="T470" s="1702">
        <f t="shared" si="263"/>
        <v>44656</v>
      </c>
      <c r="U470" s="1702">
        <f t="shared" si="263"/>
        <v>44677</v>
      </c>
      <c r="V470" s="1702">
        <f t="shared" si="263"/>
        <v>44684</v>
      </c>
      <c r="W470" s="1702">
        <f t="shared" si="263"/>
        <v>44687</v>
      </c>
      <c r="X470" s="1702">
        <f t="shared" si="263"/>
        <v>44692</v>
      </c>
      <c r="Y470" s="1702">
        <f t="shared" si="263"/>
        <v>44717</v>
      </c>
      <c r="Z470" s="1702">
        <f t="shared" si="263"/>
        <v>44737</v>
      </c>
      <c r="AA470" s="1702">
        <f t="shared" si="263"/>
        <v>44764</v>
      </c>
      <c r="AB470" s="1702">
        <f t="shared" si="263"/>
        <v>44769</v>
      </c>
      <c r="AC470" s="1702">
        <f t="shared" si="263"/>
        <v>44783</v>
      </c>
      <c r="AD470" s="1702">
        <f t="shared" si="264"/>
        <v>44804</v>
      </c>
      <c r="AE470" s="1702">
        <f t="shared" si="264"/>
        <v>44811</v>
      </c>
      <c r="AF470" s="1702">
        <f t="shared" si="264"/>
        <v>44816</v>
      </c>
      <c r="AG470" s="1702">
        <f t="shared" si="264"/>
        <v>44819</v>
      </c>
      <c r="AH470" s="1702">
        <f t="shared" si="264"/>
        <v>44844</v>
      </c>
      <c r="AI470" s="1702">
        <f t="shared" si="264"/>
        <v>44864</v>
      </c>
      <c r="AJ470" s="1702">
        <f t="shared" si="264"/>
        <v>44864</v>
      </c>
      <c r="AK470" s="1702">
        <f t="shared" si="264"/>
        <v>44874</v>
      </c>
      <c r="AL470" s="1702">
        <f t="shared" si="264"/>
        <v>44890</v>
      </c>
      <c r="AM470" s="1702">
        <f t="shared" si="264"/>
        <v>44894</v>
      </c>
      <c r="AN470" s="1702">
        <f t="shared" si="264"/>
        <v>44924</v>
      </c>
      <c r="AO470" s="1497">
        <f t="shared" si="265"/>
        <v>44853</v>
      </c>
      <c r="AP470" s="1444" t="s">
        <v>768</v>
      </c>
      <c r="AQ470" s="1510" t="s">
        <v>768</v>
      </c>
      <c r="AR470" s="1424"/>
      <c r="AS470" s="1424"/>
      <c r="AZ470" s="1739"/>
    </row>
    <row r="471" spans="1:52" s="1382" customFormat="1" ht="51.95" customHeight="1" thickBot="1">
      <c r="A471" s="1787"/>
      <c r="B471" s="1385">
        <f t="shared" si="260"/>
        <v>47</v>
      </c>
      <c r="C471" s="1386" t="str">
        <f t="shared" si="260"/>
        <v>У_Т</v>
      </c>
      <c r="D471" s="1561" t="str">
        <f t="shared" si="255"/>
        <v>47У_Т</v>
      </c>
      <c r="E471" s="1602" t="s">
        <v>576</v>
      </c>
      <c r="F471" s="1563" t="s">
        <v>514</v>
      </c>
      <c r="G471" s="1564" t="str">
        <f t="shared" si="261"/>
        <v>Выполнение технологических работ по объектам 31USF,32USF,31USZ,32USZ,33USZ,34USZ,35USZ,36USZ,37USZ,38USZ,39USZ,30UKD,31UUB,32UUB,33UUB,34UUB</v>
      </c>
      <c r="H471" s="1565" t="s">
        <v>802</v>
      </c>
      <c r="I471" s="1352"/>
      <c r="J471" s="1702">
        <f t="shared" si="262"/>
        <v>44433</v>
      </c>
      <c r="K471" s="1702">
        <f t="shared" si="262"/>
        <v>44461</v>
      </c>
      <c r="L471" s="1702">
        <f t="shared" si="262"/>
        <v>44510</v>
      </c>
      <c r="M471" s="1702">
        <f t="shared" si="262"/>
        <v>44515</v>
      </c>
      <c r="N471" s="1702">
        <f t="shared" si="262"/>
        <v>44543</v>
      </c>
      <c r="O471" s="1702">
        <f t="shared" si="262"/>
        <v>44543</v>
      </c>
      <c r="P471" s="1702">
        <f t="shared" si="262"/>
        <v>44627</v>
      </c>
      <c r="Q471" s="1702">
        <f t="shared" si="262"/>
        <v>44657</v>
      </c>
      <c r="R471" s="1702">
        <f t="shared" si="262"/>
        <v>44657</v>
      </c>
      <c r="S471" s="1702">
        <f t="shared" si="262"/>
        <v>44656</v>
      </c>
      <c r="T471" s="1702">
        <f t="shared" si="263"/>
        <v>44656</v>
      </c>
      <c r="U471" s="1702">
        <f t="shared" si="263"/>
        <v>44677</v>
      </c>
      <c r="V471" s="1702">
        <f t="shared" si="263"/>
        <v>44684</v>
      </c>
      <c r="W471" s="1702">
        <f t="shared" si="263"/>
        <v>44687</v>
      </c>
      <c r="X471" s="1702">
        <f t="shared" si="263"/>
        <v>44692</v>
      </c>
      <c r="Y471" s="1702">
        <f t="shared" si="263"/>
        <v>44717</v>
      </c>
      <c r="Z471" s="1702">
        <f t="shared" si="263"/>
        <v>44737</v>
      </c>
      <c r="AA471" s="1702">
        <f t="shared" si="263"/>
        <v>44764</v>
      </c>
      <c r="AB471" s="1702">
        <f t="shared" si="263"/>
        <v>44769</v>
      </c>
      <c r="AC471" s="1702">
        <f t="shared" si="263"/>
        <v>44783</v>
      </c>
      <c r="AD471" s="1702">
        <f t="shared" si="264"/>
        <v>44804</v>
      </c>
      <c r="AE471" s="1702">
        <f t="shared" si="264"/>
        <v>44811</v>
      </c>
      <c r="AF471" s="1702">
        <f t="shared" si="264"/>
        <v>44816</v>
      </c>
      <c r="AG471" s="1702">
        <f t="shared" si="264"/>
        <v>44819</v>
      </c>
      <c r="AH471" s="1702">
        <f t="shared" si="264"/>
        <v>44844</v>
      </c>
      <c r="AI471" s="1702">
        <f t="shared" si="264"/>
        <v>44864</v>
      </c>
      <c r="AJ471" s="1702">
        <f t="shared" si="264"/>
        <v>44864</v>
      </c>
      <c r="AK471" s="1702">
        <f t="shared" si="264"/>
        <v>44874</v>
      </c>
      <c r="AL471" s="1702">
        <f t="shared" si="264"/>
        <v>44890</v>
      </c>
      <c r="AM471" s="1702">
        <f t="shared" si="264"/>
        <v>44894</v>
      </c>
      <c r="AN471" s="1702">
        <f t="shared" si="264"/>
        <v>44924</v>
      </c>
      <c r="AO471" s="1497">
        <f t="shared" si="265"/>
        <v>44853</v>
      </c>
      <c r="AP471" s="1444" t="s">
        <v>768</v>
      </c>
      <c r="AQ471" s="1510" t="s">
        <v>768</v>
      </c>
      <c r="AR471" s="1424"/>
      <c r="AS471" s="1424"/>
      <c r="AZ471" s="1739"/>
    </row>
    <row r="472" spans="1:52" s="1382" customFormat="1" ht="51.95" customHeight="1" thickBot="1">
      <c r="A472" s="1787"/>
      <c r="B472" s="1385">
        <f t="shared" si="260"/>
        <v>47</v>
      </c>
      <c r="C472" s="1386" t="str">
        <f t="shared" si="260"/>
        <v>У_Т</v>
      </c>
      <c r="D472" s="1561" t="str">
        <f t="shared" si="255"/>
        <v>47У_Т</v>
      </c>
      <c r="E472" s="1602" t="s">
        <v>804</v>
      </c>
      <c r="F472" s="1563" t="s">
        <v>514</v>
      </c>
      <c r="G472" s="1564" t="str">
        <f t="shared" si="261"/>
        <v>Выполнение технологических работ по объектам 31USF,32USF,31USZ,32USZ,33USZ,34USZ,35USZ,36USZ,37USZ,38USZ,39USZ,30UKD,31UUB,32UUB,33UUB,34UUB</v>
      </c>
      <c r="H472" s="1565" t="s">
        <v>805</v>
      </c>
      <c r="I472" s="1352"/>
      <c r="J472" s="1702">
        <f t="shared" si="262"/>
        <v>44433</v>
      </c>
      <c r="K472" s="1702">
        <f t="shared" si="262"/>
        <v>44461</v>
      </c>
      <c r="L472" s="1702">
        <f t="shared" si="262"/>
        <v>44510</v>
      </c>
      <c r="M472" s="1702">
        <f t="shared" si="262"/>
        <v>44515</v>
      </c>
      <c r="N472" s="1702">
        <f t="shared" si="262"/>
        <v>44543</v>
      </c>
      <c r="O472" s="1702">
        <f t="shared" si="262"/>
        <v>44543</v>
      </c>
      <c r="P472" s="1702">
        <f t="shared" si="262"/>
        <v>44627</v>
      </c>
      <c r="Q472" s="1702">
        <f t="shared" si="262"/>
        <v>44657</v>
      </c>
      <c r="R472" s="1702">
        <f t="shared" si="262"/>
        <v>44657</v>
      </c>
      <c r="S472" s="1702">
        <f t="shared" si="262"/>
        <v>44656</v>
      </c>
      <c r="T472" s="1702">
        <f t="shared" si="263"/>
        <v>44656</v>
      </c>
      <c r="U472" s="1702">
        <f t="shared" si="263"/>
        <v>44677</v>
      </c>
      <c r="V472" s="1702">
        <f t="shared" si="263"/>
        <v>44684</v>
      </c>
      <c r="W472" s="1702">
        <f t="shared" si="263"/>
        <v>44687</v>
      </c>
      <c r="X472" s="1702">
        <f t="shared" si="263"/>
        <v>44692</v>
      </c>
      <c r="Y472" s="1702">
        <f t="shared" si="263"/>
        <v>44717</v>
      </c>
      <c r="Z472" s="1702">
        <f t="shared" si="263"/>
        <v>44737</v>
      </c>
      <c r="AA472" s="1702">
        <f t="shared" si="263"/>
        <v>44764</v>
      </c>
      <c r="AB472" s="1702">
        <f t="shared" si="263"/>
        <v>44769</v>
      </c>
      <c r="AC472" s="1702">
        <f t="shared" si="263"/>
        <v>44783</v>
      </c>
      <c r="AD472" s="1702">
        <f t="shared" si="264"/>
        <v>44804</v>
      </c>
      <c r="AE472" s="1702">
        <f t="shared" si="264"/>
        <v>44811</v>
      </c>
      <c r="AF472" s="1702">
        <f t="shared" si="264"/>
        <v>44816</v>
      </c>
      <c r="AG472" s="1702">
        <f t="shared" si="264"/>
        <v>44819</v>
      </c>
      <c r="AH472" s="1702">
        <f t="shared" si="264"/>
        <v>44844</v>
      </c>
      <c r="AI472" s="1702">
        <f t="shared" si="264"/>
        <v>44864</v>
      </c>
      <c r="AJ472" s="1702">
        <f t="shared" si="264"/>
        <v>44864</v>
      </c>
      <c r="AK472" s="1702">
        <f t="shared" si="264"/>
        <v>44874</v>
      </c>
      <c r="AL472" s="1702">
        <f t="shared" si="264"/>
        <v>44890</v>
      </c>
      <c r="AM472" s="1702">
        <f t="shared" si="264"/>
        <v>44894</v>
      </c>
      <c r="AN472" s="1702">
        <f t="shared" si="264"/>
        <v>44924</v>
      </c>
      <c r="AO472" s="1497">
        <f t="shared" si="265"/>
        <v>44853</v>
      </c>
      <c r="AP472" s="1444">
        <v>31269</v>
      </c>
      <c r="AQ472" s="1443">
        <v>44853</v>
      </c>
      <c r="AR472" s="1424">
        <f>VLOOKUP(AP472,Schedule!$B$2:$F$14923,5,0)</f>
        <v>44853</v>
      </c>
      <c r="AS472" s="1424">
        <f t="shared" ref="AS472:AS511" si="266">AR472+365</f>
        <v>45218</v>
      </c>
      <c r="AZ472" s="1739"/>
    </row>
    <row r="473" spans="1:52" s="1382" customFormat="1" ht="51.95" customHeight="1" thickBot="1">
      <c r="A473" s="1787"/>
      <c r="B473" s="1385">
        <f t="shared" si="260"/>
        <v>47</v>
      </c>
      <c r="C473" s="1386" t="str">
        <f t="shared" si="260"/>
        <v>У_Т</v>
      </c>
      <c r="D473" s="1561" t="str">
        <f t="shared" si="255"/>
        <v>47У_Т</v>
      </c>
      <c r="E473" s="1602" t="s">
        <v>806</v>
      </c>
      <c r="F473" s="1563" t="s">
        <v>514</v>
      </c>
      <c r="G473" s="1564" t="str">
        <f t="shared" si="261"/>
        <v>Выполнение технологических работ по объектам 31USF,32USF,31USZ,32USZ,33USZ,34USZ,35USZ,36USZ,37USZ,38USZ,39USZ,30UKD,31UUB,32UUB,33UUB,34UUB</v>
      </c>
      <c r="H473" s="1565" t="s">
        <v>807</v>
      </c>
      <c r="I473" s="1352"/>
      <c r="J473" s="1702">
        <f t="shared" si="262"/>
        <v>44433</v>
      </c>
      <c r="K473" s="1702">
        <f t="shared" si="262"/>
        <v>44461</v>
      </c>
      <c r="L473" s="1702">
        <f t="shared" si="262"/>
        <v>44510</v>
      </c>
      <c r="M473" s="1702">
        <f t="shared" si="262"/>
        <v>44515</v>
      </c>
      <c r="N473" s="1702">
        <f t="shared" si="262"/>
        <v>44543</v>
      </c>
      <c r="O473" s="1702">
        <f t="shared" si="262"/>
        <v>44543</v>
      </c>
      <c r="P473" s="1702">
        <f t="shared" si="262"/>
        <v>44627</v>
      </c>
      <c r="Q473" s="1702">
        <f t="shared" si="262"/>
        <v>44657</v>
      </c>
      <c r="R473" s="1702">
        <f t="shared" si="262"/>
        <v>44657</v>
      </c>
      <c r="S473" s="1702">
        <f t="shared" si="262"/>
        <v>44656</v>
      </c>
      <c r="T473" s="1702">
        <f t="shared" si="263"/>
        <v>44656</v>
      </c>
      <c r="U473" s="1702">
        <f t="shared" si="263"/>
        <v>44677</v>
      </c>
      <c r="V473" s="1702">
        <f t="shared" si="263"/>
        <v>44684</v>
      </c>
      <c r="W473" s="1702">
        <f t="shared" si="263"/>
        <v>44687</v>
      </c>
      <c r="X473" s="1702">
        <f t="shared" si="263"/>
        <v>44692</v>
      </c>
      <c r="Y473" s="1702">
        <f t="shared" si="263"/>
        <v>44717</v>
      </c>
      <c r="Z473" s="1702">
        <f t="shared" si="263"/>
        <v>44737</v>
      </c>
      <c r="AA473" s="1702">
        <f t="shared" si="263"/>
        <v>44764</v>
      </c>
      <c r="AB473" s="1702">
        <f t="shared" si="263"/>
        <v>44769</v>
      </c>
      <c r="AC473" s="1702">
        <f t="shared" si="263"/>
        <v>44783</v>
      </c>
      <c r="AD473" s="1702">
        <f t="shared" si="264"/>
        <v>44804</v>
      </c>
      <c r="AE473" s="1702">
        <f t="shared" si="264"/>
        <v>44811</v>
      </c>
      <c r="AF473" s="1702">
        <f t="shared" si="264"/>
        <v>44816</v>
      </c>
      <c r="AG473" s="1702">
        <f t="shared" si="264"/>
        <v>44819</v>
      </c>
      <c r="AH473" s="1702">
        <f t="shared" si="264"/>
        <v>44844</v>
      </c>
      <c r="AI473" s="1702">
        <f t="shared" si="264"/>
        <v>44864</v>
      </c>
      <c r="AJ473" s="1702">
        <f t="shared" si="264"/>
        <v>44864</v>
      </c>
      <c r="AK473" s="1702">
        <f t="shared" si="264"/>
        <v>44874</v>
      </c>
      <c r="AL473" s="1702">
        <f t="shared" si="264"/>
        <v>44890</v>
      </c>
      <c r="AM473" s="1702">
        <f t="shared" si="264"/>
        <v>44894</v>
      </c>
      <c r="AN473" s="1702">
        <f t="shared" si="264"/>
        <v>44924</v>
      </c>
      <c r="AO473" s="1497">
        <f t="shared" si="265"/>
        <v>44853</v>
      </c>
      <c r="AP473" s="1444">
        <v>34421</v>
      </c>
      <c r="AQ473" s="1443">
        <v>45593</v>
      </c>
      <c r="AR473" s="1424">
        <f>VLOOKUP(AP473,Schedule!$B$2:$F$14923,5,0)</f>
        <v>45593</v>
      </c>
      <c r="AS473" s="1424">
        <f t="shared" si="266"/>
        <v>45958</v>
      </c>
      <c r="AZ473" s="1739"/>
    </row>
    <row r="474" spans="1:52" s="1382" customFormat="1" ht="51.95" customHeight="1" thickBot="1">
      <c r="A474" s="1787"/>
      <c r="B474" s="1385">
        <f t="shared" si="260"/>
        <v>47</v>
      </c>
      <c r="C474" s="1386" t="str">
        <f t="shared" si="260"/>
        <v>У_Т</v>
      </c>
      <c r="D474" s="1561" t="str">
        <f t="shared" si="255"/>
        <v>47У_Т</v>
      </c>
      <c r="E474" s="1602" t="s">
        <v>808</v>
      </c>
      <c r="F474" s="1563" t="s">
        <v>514</v>
      </c>
      <c r="G474" s="1564" t="str">
        <f t="shared" si="261"/>
        <v>Выполнение технологических работ по объектам 31USF,32USF,31USZ,32USZ,33USZ,34USZ,35USZ,36USZ,37USZ,38USZ,39USZ,30UKD,31UUB,32UUB,33UUB,34UUB</v>
      </c>
      <c r="H474" s="1565" t="s">
        <v>807</v>
      </c>
      <c r="I474" s="1352"/>
      <c r="J474" s="1702">
        <f t="shared" si="262"/>
        <v>44433</v>
      </c>
      <c r="K474" s="1702">
        <f t="shared" si="262"/>
        <v>44461</v>
      </c>
      <c r="L474" s="1702">
        <f t="shared" si="262"/>
        <v>44510</v>
      </c>
      <c r="M474" s="1702">
        <f t="shared" si="262"/>
        <v>44515</v>
      </c>
      <c r="N474" s="1702">
        <f t="shared" si="262"/>
        <v>44543</v>
      </c>
      <c r="O474" s="1702">
        <f t="shared" si="262"/>
        <v>44543</v>
      </c>
      <c r="P474" s="1702">
        <f t="shared" si="262"/>
        <v>44627</v>
      </c>
      <c r="Q474" s="1702">
        <f t="shared" si="262"/>
        <v>44657</v>
      </c>
      <c r="R474" s="1702">
        <f t="shared" si="262"/>
        <v>44657</v>
      </c>
      <c r="S474" s="1702">
        <f t="shared" si="262"/>
        <v>44656</v>
      </c>
      <c r="T474" s="1702">
        <f t="shared" si="263"/>
        <v>44656</v>
      </c>
      <c r="U474" s="1702">
        <f t="shared" si="263"/>
        <v>44677</v>
      </c>
      <c r="V474" s="1702">
        <f t="shared" si="263"/>
        <v>44684</v>
      </c>
      <c r="W474" s="1702">
        <f t="shared" si="263"/>
        <v>44687</v>
      </c>
      <c r="X474" s="1702">
        <f t="shared" si="263"/>
        <v>44692</v>
      </c>
      <c r="Y474" s="1702">
        <f t="shared" si="263"/>
        <v>44717</v>
      </c>
      <c r="Z474" s="1702">
        <f t="shared" si="263"/>
        <v>44737</v>
      </c>
      <c r="AA474" s="1702">
        <f t="shared" si="263"/>
        <v>44764</v>
      </c>
      <c r="AB474" s="1702">
        <f t="shared" si="263"/>
        <v>44769</v>
      </c>
      <c r="AC474" s="1702">
        <f t="shared" si="263"/>
        <v>44783</v>
      </c>
      <c r="AD474" s="1702">
        <f t="shared" si="264"/>
        <v>44804</v>
      </c>
      <c r="AE474" s="1702">
        <f t="shared" si="264"/>
        <v>44811</v>
      </c>
      <c r="AF474" s="1702">
        <f t="shared" si="264"/>
        <v>44816</v>
      </c>
      <c r="AG474" s="1702">
        <f t="shared" si="264"/>
        <v>44819</v>
      </c>
      <c r="AH474" s="1702">
        <f t="shared" si="264"/>
        <v>44844</v>
      </c>
      <c r="AI474" s="1702">
        <f t="shared" si="264"/>
        <v>44864</v>
      </c>
      <c r="AJ474" s="1702">
        <f t="shared" si="264"/>
        <v>44864</v>
      </c>
      <c r="AK474" s="1702">
        <f t="shared" si="264"/>
        <v>44874</v>
      </c>
      <c r="AL474" s="1702">
        <f t="shared" si="264"/>
        <v>44890</v>
      </c>
      <c r="AM474" s="1702">
        <f t="shared" si="264"/>
        <v>44894</v>
      </c>
      <c r="AN474" s="1702">
        <f t="shared" si="264"/>
        <v>44924</v>
      </c>
      <c r="AO474" s="1497">
        <f t="shared" si="265"/>
        <v>44853</v>
      </c>
      <c r="AP474" s="1444">
        <v>34425</v>
      </c>
      <c r="AQ474" s="1443">
        <v>45593</v>
      </c>
      <c r="AR474" s="1424">
        <f>VLOOKUP(AP474,Schedule!$B$2:$F$14923,5,0)</f>
        <v>45593</v>
      </c>
      <c r="AS474" s="1424">
        <f t="shared" si="266"/>
        <v>45958</v>
      </c>
      <c r="AZ474" s="1739"/>
    </row>
    <row r="475" spans="1:52" s="1382" customFormat="1" ht="51.95" customHeight="1" thickBot="1">
      <c r="A475" s="1787"/>
      <c r="B475" s="1385">
        <f t="shared" si="260"/>
        <v>47</v>
      </c>
      <c r="C475" s="1386" t="str">
        <f t="shared" si="260"/>
        <v>У_Т</v>
      </c>
      <c r="D475" s="1561" t="str">
        <f t="shared" si="255"/>
        <v>47У_Т</v>
      </c>
      <c r="E475" s="1602" t="s">
        <v>809</v>
      </c>
      <c r="F475" s="1563" t="s">
        <v>514</v>
      </c>
      <c r="G475" s="1564" t="str">
        <f t="shared" si="261"/>
        <v>Выполнение технологических работ по объектам 31USF,32USF,31USZ,32USZ,33USZ,34USZ,35USZ,36USZ,37USZ,38USZ,39USZ,30UKD,31UUB,32UUB,33UUB,34UUB</v>
      </c>
      <c r="H475" s="1565" t="s">
        <v>807</v>
      </c>
      <c r="I475" s="1352"/>
      <c r="J475" s="1702">
        <f t="shared" si="262"/>
        <v>44433</v>
      </c>
      <c r="K475" s="1702">
        <f t="shared" si="262"/>
        <v>44461</v>
      </c>
      <c r="L475" s="1702">
        <f t="shared" si="262"/>
        <v>44510</v>
      </c>
      <c r="M475" s="1702">
        <f t="shared" si="262"/>
        <v>44515</v>
      </c>
      <c r="N475" s="1702">
        <f t="shared" si="262"/>
        <v>44543</v>
      </c>
      <c r="O475" s="1702">
        <f t="shared" si="262"/>
        <v>44543</v>
      </c>
      <c r="P475" s="1702">
        <f t="shared" si="262"/>
        <v>44627</v>
      </c>
      <c r="Q475" s="1702">
        <f t="shared" si="262"/>
        <v>44657</v>
      </c>
      <c r="R475" s="1702">
        <f t="shared" si="262"/>
        <v>44657</v>
      </c>
      <c r="S475" s="1702">
        <f t="shared" si="262"/>
        <v>44656</v>
      </c>
      <c r="T475" s="1702">
        <f t="shared" si="263"/>
        <v>44656</v>
      </c>
      <c r="U475" s="1702">
        <f t="shared" si="263"/>
        <v>44677</v>
      </c>
      <c r="V475" s="1702">
        <f t="shared" si="263"/>
        <v>44684</v>
      </c>
      <c r="W475" s="1702">
        <f t="shared" si="263"/>
        <v>44687</v>
      </c>
      <c r="X475" s="1702">
        <f t="shared" si="263"/>
        <v>44692</v>
      </c>
      <c r="Y475" s="1702">
        <f t="shared" si="263"/>
        <v>44717</v>
      </c>
      <c r="Z475" s="1702">
        <f t="shared" si="263"/>
        <v>44737</v>
      </c>
      <c r="AA475" s="1702">
        <f t="shared" si="263"/>
        <v>44764</v>
      </c>
      <c r="AB475" s="1702">
        <f t="shared" si="263"/>
        <v>44769</v>
      </c>
      <c r="AC475" s="1702">
        <f t="shared" si="263"/>
        <v>44783</v>
      </c>
      <c r="AD475" s="1702">
        <f t="shared" si="264"/>
        <v>44804</v>
      </c>
      <c r="AE475" s="1702">
        <f t="shared" si="264"/>
        <v>44811</v>
      </c>
      <c r="AF475" s="1702">
        <f t="shared" si="264"/>
        <v>44816</v>
      </c>
      <c r="AG475" s="1702">
        <f t="shared" si="264"/>
        <v>44819</v>
      </c>
      <c r="AH475" s="1702">
        <f t="shared" si="264"/>
        <v>44844</v>
      </c>
      <c r="AI475" s="1702">
        <f t="shared" si="264"/>
        <v>44864</v>
      </c>
      <c r="AJ475" s="1702">
        <f t="shared" si="264"/>
        <v>44864</v>
      </c>
      <c r="AK475" s="1702">
        <f t="shared" si="264"/>
        <v>44874</v>
      </c>
      <c r="AL475" s="1702">
        <f t="shared" si="264"/>
        <v>44890</v>
      </c>
      <c r="AM475" s="1702">
        <f t="shared" si="264"/>
        <v>44894</v>
      </c>
      <c r="AN475" s="1702">
        <f t="shared" si="264"/>
        <v>44924</v>
      </c>
      <c r="AO475" s="1497">
        <f t="shared" si="265"/>
        <v>44853</v>
      </c>
      <c r="AP475" s="1444">
        <v>34434</v>
      </c>
      <c r="AQ475" s="1443">
        <v>45593</v>
      </c>
      <c r="AR475" s="1424">
        <f>VLOOKUP(AP475,Schedule!$B$2:$F$14923,5,0)</f>
        <v>45593</v>
      </c>
      <c r="AS475" s="1424">
        <f t="shared" si="266"/>
        <v>45958</v>
      </c>
      <c r="AZ475" s="1739"/>
    </row>
    <row r="476" spans="1:52" s="1382" customFormat="1" ht="51.95" customHeight="1" thickBot="1">
      <c r="A476" s="1787"/>
      <c r="B476" s="1498">
        <f t="shared" si="260"/>
        <v>47</v>
      </c>
      <c r="C476" s="1499" t="str">
        <f t="shared" si="260"/>
        <v>У_Т</v>
      </c>
      <c r="D476" s="1566" t="str">
        <f t="shared" si="255"/>
        <v>47У_Т</v>
      </c>
      <c r="E476" s="1603" t="s">
        <v>810</v>
      </c>
      <c r="F476" s="1568" t="s">
        <v>514</v>
      </c>
      <c r="G476" s="1569" t="str">
        <f t="shared" si="261"/>
        <v>Выполнение технологических работ по объектам 31USF,32USF,31USZ,32USZ,33USZ,34USZ,35USZ,36USZ,37USZ,38USZ,39USZ,30UKD,31UUB,32UUB,33UUB,34UUB</v>
      </c>
      <c r="H476" s="1570" t="s">
        <v>807</v>
      </c>
      <c r="I476" s="1345"/>
      <c r="J476" s="1702">
        <f t="shared" si="262"/>
        <v>44433</v>
      </c>
      <c r="K476" s="1702">
        <f t="shared" si="262"/>
        <v>44461</v>
      </c>
      <c r="L476" s="1702">
        <f t="shared" si="262"/>
        <v>44510</v>
      </c>
      <c r="M476" s="1702">
        <f t="shared" si="262"/>
        <v>44515</v>
      </c>
      <c r="N476" s="1702">
        <f t="shared" si="262"/>
        <v>44543</v>
      </c>
      <c r="O476" s="1702">
        <f t="shared" si="262"/>
        <v>44543</v>
      </c>
      <c r="P476" s="1702">
        <f t="shared" si="262"/>
        <v>44627</v>
      </c>
      <c r="Q476" s="1702">
        <f t="shared" si="262"/>
        <v>44657</v>
      </c>
      <c r="R476" s="1702">
        <f t="shared" si="262"/>
        <v>44657</v>
      </c>
      <c r="S476" s="1702">
        <f t="shared" si="262"/>
        <v>44656</v>
      </c>
      <c r="T476" s="1702">
        <f t="shared" si="263"/>
        <v>44656</v>
      </c>
      <c r="U476" s="1702">
        <f t="shared" si="263"/>
        <v>44677</v>
      </c>
      <c r="V476" s="1702">
        <f t="shared" si="263"/>
        <v>44684</v>
      </c>
      <c r="W476" s="1702">
        <f t="shared" si="263"/>
        <v>44687</v>
      </c>
      <c r="X476" s="1702">
        <f t="shared" si="263"/>
        <v>44692</v>
      </c>
      <c r="Y476" s="1702">
        <f t="shared" si="263"/>
        <v>44717</v>
      </c>
      <c r="Z476" s="1702">
        <f t="shared" si="263"/>
        <v>44737</v>
      </c>
      <c r="AA476" s="1702">
        <f t="shared" si="263"/>
        <v>44764</v>
      </c>
      <c r="AB476" s="1702">
        <f t="shared" si="263"/>
        <v>44769</v>
      </c>
      <c r="AC476" s="1702">
        <f t="shared" si="263"/>
        <v>44783</v>
      </c>
      <c r="AD476" s="1702">
        <f t="shared" si="264"/>
        <v>44804</v>
      </c>
      <c r="AE476" s="1702">
        <f t="shared" si="264"/>
        <v>44811</v>
      </c>
      <c r="AF476" s="1702">
        <f t="shared" si="264"/>
        <v>44816</v>
      </c>
      <c r="AG476" s="1702">
        <f t="shared" si="264"/>
        <v>44819</v>
      </c>
      <c r="AH476" s="1702">
        <f t="shared" si="264"/>
        <v>44844</v>
      </c>
      <c r="AI476" s="1702">
        <f t="shared" si="264"/>
        <v>44864</v>
      </c>
      <c r="AJ476" s="1702">
        <f t="shared" si="264"/>
        <v>44864</v>
      </c>
      <c r="AK476" s="1702">
        <f t="shared" si="264"/>
        <v>44874</v>
      </c>
      <c r="AL476" s="1702">
        <f t="shared" si="264"/>
        <v>44890</v>
      </c>
      <c r="AM476" s="1702">
        <f t="shared" si="264"/>
        <v>44894</v>
      </c>
      <c r="AN476" s="1702">
        <f t="shared" si="264"/>
        <v>44924</v>
      </c>
      <c r="AO476" s="1497">
        <f t="shared" si="265"/>
        <v>44853</v>
      </c>
      <c r="AP476" s="1445">
        <v>34439</v>
      </c>
      <c r="AQ476" s="1447">
        <v>45593</v>
      </c>
      <c r="AR476" s="1424">
        <f>VLOOKUP(AP476,Schedule!$B$2:$F$14923,5,0)</f>
        <v>45593</v>
      </c>
      <c r="AS476" s="1424">
        <f t="shared" si="266"/>
        <v>45958</v>
      </c>
      <c r="AZ476" s="1739"/>
    </row>
    <row r="477" spans="1:52" s="1382" customFormat="1" ht="47.25" thickBot="1">
      <c r="A477" s="1781">
        <f>A461+1</f>
        <v>36</v>
      </c>
      <c r="B477" s="1373">
        <f>B461+1</f>
        <v>48</v>
      </c>
      <c r="C477" s="1374" t="s">
        <v>727</v>
      </c>
      <c r="D477" s="1556" t="str">
        <f t="shared" si="255"/>
        <v>48У_Т</v>
      </c>
      <c r="E477" s="1601" t="s">
        <v>501</v>
      </c>
      <c r="F477" s="1558" t="s">
        <v>514</v>
      </c>
      <c r="G477" s="1559" t="str">
        <f>CONCATENATE("Выполнение технологических работ по объектам ", , E477,",", E478,",", E479, ",",E480,",",E481,)</f>
        <v>Выполнение технологических работ по объектам 01UBG,02UBG,03UBG,06UBG,07UBG</v>
      </c>
      <c r="H477" s="1560" t="s">
        <v>811</v>
      </c>
      <c r="I477" s="1339" t="s">
        <v>118</v>
      </c>
      <c r="J477" s="1369">
        <f>IFERROR(VLOOKUP(D477,'ИСХОДНИК-даты-2х'!$D$10:$AI$105,2,0),"-")</f>
        <v>44354</v>
      </c>
      <c r="K477" s="1369">
        <f>IFERROR(VLOOKUP(D477,'ИСХОДНИК-даты-2х'!$D$10:$AI$105,3,0),"-")</f>
        <v>44382</v>
      </c>
      <c r="L477" s="1369">
        <f>IFERROR(VLOOKUP(D477,'ИСХОДНИК-даты-2х'!$D$10:$AI$105,4,0),"-")</f>
        <v>44431</v>
      </c>
      <c r="M477" s="1369">
        <f>IFERROR(VLOOKUP(D477,'ИСХОДНИК-даты-2х'!$D$10:$AI$105,5,0),"-")</f>
        <v>44434</v>
      </c>
      <c r="N477" s="1369">
        <f>IFERROR(VLOOKUP(D477,'ИСХОДНИК-даты-2х'!$D$10:$AI$105,6,0),"-")</f>
        <v>44462</v>
      </c>
      <c r="O477" s="1369">
        <f>IFERROR(VLOOKUP(D477,'ИСХОДНИК-даты-2х'!$D$10:$AI$105,7,0),"-")</f>
        <v>44462</v>
      </c>
      <c r="P477" s="1369">
        <f>IFERROR(VLOOKUP(D477,'ИСХОДНИК-даты-2х'!$D$10:$AI$105,8,0),"-")</f>
        <v>44546</v>
      </c>
      <c r="Q477" s="1369">
        <f>IFERROR(VLOOKUP(D477,'ИСХОДНИК-даты-2х'!$D$10:$AI$105,9,0),"-")</f>
        <v>44578</v>
      </c>
      <c r="R477" s="1369">
        <f>IFERROR(VLOOKUP(D477,'ИСХОДНИК-даты-2х'!$D$10:$AI$105,10,0),"-")</f>
        <v>44578</v>
      </c>
      <c r="S477" s="1369">
        <f>IFERROR(VLOOKUP(D477,'ИСХОДНИК-даты-2х'!$D$10:$AI$105,11,0),"-")</f>
        <v>44575</v>
      </c>
      <c r="T477" s="1369">
        <f>IFERROR(VLOOKUP(D477,'ИСХОДНИК-даты-2х'!$D$10:$AI$105,12,0),"-")</f>
        <v>44575</v>
      </c>
      <c r="U477" s="1369">
        <f>IFERROR(VLOOKUP(D477,'ИСХОДНИК-даты-2х'!$D$10:$AI$105,13,0),"-")</f>
        <v>44596</v>
      </c>
      <c r="V477" s="1369">
        <f>IFERROR(VLOOKUP(D477,'ИСХОДНИК-даты-2х'!$D$10:$AI$105,14,0),"-")</f>
        <v>44603</v>
      </c>
      <c r="W477" s="1369">
        <f>IFERROR(VLOOKUP(D477,'ИСХОДНИК-даты-2х'!$D$10:$AI$105,15,0),"-")</f>
        <v>44608</v>
      </c>
      <c r="X477" s="1369">
        <f>IFERROR(VLOOKUP(D477,'ИСХОДНИК-даты-2х'!$D$10:$AI$105,16,0),"-")</f>
        <v>44613</v>
      </c>
      <c r="Y477" s="1369">
        <f>IFERROR(VLOOKUP(D477,'ИСХОДНИК-даты-2х'!$D$10:$AI$105,17,0),"-")</f>
        <v>44638</v>
      </c>
      <c r="Z477" s="1369">
        <f>IFERROR(VLOOKUP(D477,'ИСХОДНИК-даты-2х'!$D$10:$AI$105,18,0),"-")</f>
        <v>44658</v>
      </c>
      <c r="AA477" s="1369">
        <f>IFERROR(VLOOKUP(D477,'ИСХОДНИК-даты-2х'!$D$10:$AI$105,19,0),"-")</f>
        <v>44686</v>
      </c>
      <c r="AB477" s="1369">
        <f>IFERROR(VLOOKUP(D477,'ИСХОДНИК-даты-2х'!$D$10:$AI$105,20,0),"-")</f>
        <v>44691</v>
      </c>
      <c r="AC477" s="1369">
        <f>IFERROR(VLOOKUP(D477,'ИСХОДНИК-даты-2х'!$D$10:$AI$105,21,0),"-")</f>
        <v>44705</v>
      </c>
      <c r="AD477" s="1369">
        <f>IFERROR(VLOOKUP(D477,'ИСХОДНИК-даты-2х'!$D$10:$AI$105,22,0),"-")</f>
        <v>44726</v>
      </c>
      <c r="AE477" s="1369">
        <f>IFERROR(VLOOKUP(D477,'ИСХОДНИК-даты-2х'!$D$10:$AI$105,23,0),"-")</f>
        <v>44733</v>
      </c>
      <c r="AF477" s="1369">
        <f>IFERROR(VLOOKUP(D477,'ИСХОДНИК-даты-2х'!$D$10:$AI$105,24,0),"-")</f>
        <v>44736</v>
      </c>
      <c r="AG477" s="1369">
        <f>IFERROR(VLOOKUP(D477,'ИСХОДНИК-даты-2х'!$D$10:$AI$105,25,0),"-")</f>
        <v>44741</v>
      </c>
      <c r="AH477" s="1340">
        <f>IFERROR(VLOOKUP(D477,'ИСХОДНИК-даты-2х'!$D$10:$AI$105,26,0),"-")</f>
        <v>44766</v>
      </c>
      <c r="AI477" s="1340">
        <f>IFERROR(VLOOKUP(D477,'ИСХОДНИК-даты-2х'!$D$10:$AI$105,27,0),"-")</f>
        <v>44786</v>
      </c>
      <c r="AJ477" s="1340">
        <f>IFERROR(VLOOKUP(D477,'ИСХОДНИК-даты-2х'!$D$10:$AI$105,28,0),"-")</f>
        <v>44786</v>
      </c>
      <c r="AK477" s="1370">
        <f>IFERROR(VLOOKUP(D477,'ИСХОДНИК-даты-2х'!$D$10:$AI$105,29,0),"-")</f>
        <v>44796</v>
      </c>
      <c r="AL477" s="1370">
        <f>IFERROR(VLOOKUP(D477,'ИСХОДНИК-даты-2х'!$D$10:$AI$105,30,0),"-")</f>
        <v>44812</v>
      </c>
      <c r="AM477" s="1371">
        <f>IFERROR(VLOOKUP(D477,'ИСХОДНИК-даты-2х'!$D$10:$AI$105,31,0),"-")</f>
        <v>44816</v>
      </c>
      <c r="AN477" s="1372">
        <v>44846</v>
      </c>
      <c r="AO477" s="1528">
        <f>MIN(AQ477:AQ481)</f>
        <v>44774</v>
      </c>
      <c r="AP477" s="1500">
        <v>34688</v>
      </c>
      <c r="AQ477" s="1381">
        <v>44834</v>
      </c>
      <c r="AR477" s="1424">
        <f>VLOOKUP(AP477,Schedule!$B$2:$F$14923,5,0)</f>
        <v>44561</v>
      </c>
      <c r="AS477" s="1424">
        <f t="shared" si="266"/>
        <v>44926</v>
      </c>
      <c r="AT477" s="1425">
        <f>MIN(AS477:AS481)</f>
        <v>44926</v>
      </c>
      <c r="AU477" s="1426">
        <f>AM477+30</f>
        <v>44846</v>
      </c>
      <c r="AV477" s="1732">
        <f>AT477-AM477</f>
        <v>110</v>
      </c>
      <c r="AW477" s="1383" t="s">
        <v>119</v>
      </c>
      <c r="AX477" s="1383">
        <v>44846</v>
      </c>
      <c r="AY477" s="1384" t="s">
        <v>173</v>
      </c>
      <c r="AZ477" s="1739">
        <f>AN477-AM477</f>
        <v>30</v>
      </c>
    </row>
    <row r="478" spans="1:52" s="1382" customFormat="1" ht="51.95" customHeight="1" thickBot="1">
      <c r="A478" s="1781"/>
      <c r="B478" s="1385">
        <f t="shared" ref="B478:C481" si="267">B$477</f>
        <v>48</v>
      </c>
      <c r="C478" s="1386" t="str">
        <f t="shared" si="267"/>
        <v>У_Т</v>
      </c>
      <c r="D478" s="1561" t="str">
        <f t="shared" si="255"/>
        <v>48У_Т</v>
      </c>
      <c r="E478" s="1602" t="s">
        <v>503</v>
      </c>
      <c r="F478" s="1563" t="s">
        <v>514</v>
      </c>
      <c r="G478" s="1564" t="str">
        <f>$G$477</f>
        <v>Выполнение технологических работ по объектам 01UBG,02UBG,03UBG,06UBG,07UBG</v>
      </c>
      <c r="H478" s="1565" t="s">
        <v>812</v>
      </c>
      <c r="I478" s="1352"/>
      <c r="J478" s="1702">
        <f t="shared" ref="J478:S481" si="268">J$477</f>
        <v>44354</v>
      </c>
      <c r="K478" s="1702">
        <f t="shared" si="268"/>
        <v>44382</v>
      </c>
      <c r="L478" s="1702">
        <f t="shared" si="268"/>
        <v>44431</v>
      </c>
      <c r="M478" s="1702">
        <f t="shared" si="268"/>
        <v>44434</v>
      </c>
      <c r="N478" s="1702">
        <f t="shared" si="268"/>
        <v>44462</v>
      </c>
      <c r="O478" s="1702">
        <f t="shared" si="268"/>
        <v>44462</v>
      </c>
      <c r="P478" s="1702">
        <f t="shared" si="268"/>
        <v>44546</v>
      </c>
      <c r="Q478" s="1702">
        <f t="shared" si="268"/>
        <v>44578</v>
      </c>
      <c r="R478" s="1702">
        <f t="shared" si="268"/>
        <v>44578</v>
      </c>
      <c r="S478" s="1702">
        <f t="shared" si="268"/>
        <v>44575</v>
      </c>
      <c r="T478" s="1702">
        <f t="shared" ref="T478:AC481" si="269">T$477</f>
        <v>44575</v>
      </c>
      <c r="U478" s="1702">
        <f t="shared" si="269"/>
        <v>44596</v>
      </c>
      <c r="V478" s="1702">
        <f t="shared" si="269"/>
        <v>44603</v>
      </c>
      <c r="W478" s="1702">
        <f t="shared" si="269"/>
        <v>44608</v>
      </c>
      <c r="X478" s="1702">
        <f t="shared" si="269"/>
        <v>44613</v>
      </c>
      <c r="Y478" s="1702">
        <f t="shared" si="269"/>
        <v>44638</v>
      </c>
      <c r="Z478" s="1702">
        <f t="shared" si="269"/>
        <v>44658</v>
      </c>
      <c r="AA478" s="1702">
        <f t="shared" si="269"/>
        <v>44686</v>
      </c>
      <c r="AB478" s="1702">
        <f t="shared" si="269"/>
        <v>44691</v>
      </c>
      <c r="AC478" s="1702">
        <f t="shared" si="269"/>
        <v>44705</v>
      </c>
      <c r="AD478" s="1702">
        <f t="shared" ref="AD478:AN481" si="270">AD$477</f>
        <v>44726</v>
      </c>
      <c r="AE478" s="1702">
        <f t="shared" si="270"/>
        <v>44733</v>
      </c>
      <c r="AF478" s="1702">
        <f t="shared" si="270"/>
        <v>44736</v>
      </c>
      <c r="AG478" s="1702">
        <f t="shared" si="270"/>
        <v>44741</v>
      </c>
      <c r="AH478" s="1702">
        <f t="shared" si="270"/>
        <v>44766</v>
      </c>
      <c r="AI478" s="1702">
        <f t="shared" si="270"/>
        <v>44786</v>
      </c>
      <c r="AJ478" s="1702">
        <f t="shared" si="270"/>
        <v>44786</v>
      </c>
      <c r="AK478" s="1702">
        <f t="shared" si="270"/>
        <v>44796</v>
      </c>
      <c r="AL478" s="1702">
        <f t="shared" si="270"/>
        <v>44812</v>
      </c>
      <c r="AM478" s="1702">
        <f t="shared" si="270"/>
        <v>44816</v>
      </c>
      <c r="AN478" s="1702">
        <f t="shared" si="270"/>
        <v>44846</v>
      </c>
      <c r="AO478" s="1529">
        <f>$AO$477</f>
        <v>44774</v>
      </c>
      <c r="AP478" s="1503">
        <v>34732</v>
      </c>
      <c r="AQ478" s="1443">
        <v>44834</v>
      </c>
      <c r="AR478" s="1424">
        <f>VLOOKUP(AP478,Schedule!$B$2:$F$14923,5,0)</f>
        <v>44561</v>
      </c>
      <c r="AS478" s="1424">
        <f t="shared" si="266"/>
        <v>44926</v>
      </c>
      <c r="AZ478" s="1739"/>
    </row>
    <row r="479" spans="1:52" s="1382" customFormat="1" ht="51.95" customHeight="1" thickBot="1">
      <c r="A479" s="1781"/>
      <c r="B479" s="1385">
        <f t="shared" si="267"/>
        <v>48</v>
      </c>
      <c r="C479" s="1386" t="str">
        <f t="shared" si="267"/>
        <v>У_Т</v>
      </c>
      <c r="D479" s="1561" t="str">
        <f t="shared" si="255"/>
        <v>48У_Т</v>
      </c>
      <c r="E479" s="1602" t="s">
        <v>505</v>
      </c>
      <c r="F479" s="1563" t="s">
        <v>514</v>
      </c>
      <c r="G479" s="1564" t="str">
        <f>$G$477</f>
        <v>Выполнение технологических работ по объектам 01UBG,02UBG,03UBG,06UBG,07UBG</v>
      </c>
      <c r="H479" s="1565" t="s">
        <v>813</v>
      </c>
      <c r="I479" s="1352"/>
      <c r="J479" s="1702">
        <f t="shared" si="268"/>
        <v>44354</v>
      </c>
      <c r="K479" s="1702">
        <f t="shared" si="268"/>
        <v>44382</v>
      </c>
      <c r="L479" s="1702">
        <f t="shared" si="268"/>
        <v>44431</v>
      </c>
      <c r="M479" s="1702">
        <f t="shared" si="268"/>
        <v>44434</v>
      </c>
      <c r="N479" s="1702">
        <f t="shared" si="268"/>
        <v>44462</v>
      </c>
      <c r="O479" s="1702">
        <f t="shared" si="268"/>
        <v>44462</v>
      </c>
      <c r="P479" s="1702">
        <f t="shared" si="268"/>
        <v>44546</v>
      </c>
      <c r="Q479" s="1702">
        <f t="shared" si="268"/>
        <v>44578</v>
      </c>
      <c r="R479" s="1702">
        <f t="shared" si="268"/>
        <v>44578</v>
      </c>
      <c r="S479" s="1702">
        <f t="shared" si="268"/>
        <v>44575</v>
      </c>
      <c r="T479" s="1702">
        <f t="shared" si="269"/>
        <v>44575</v>
      </c>
      <c r="U479" s="1702">
        <f t="shared" si="269"/>
        <v>44596</v>
      </c>
      <c r="V479" s="1702">
        <f t="shared" si="269"/>
        <v>44603</v>
      </c>
      <c r="W479" s="1702">
        <f t="shared" si="269"/>
        <v>44608</v>
      </c>
      <c r="X479" s="1702">
        <f t="shared" si="269"/>
        <v>44613</v>
      </c>
      <c r="Y479" s="1702">
        <f t="shared" si="269"/>
        <v>44638</v>
      </c>
      <c r="Z479" s="1702">
        <f t="shared" si="269"/>
        <v>44658</v>
      </c>
      <c r="AA479" s="1702">
        <f t="shared" si="269"/>
        <v>44686</v>
      </c>
      <c r="AB479" s="1702">
        <f t="shared" si="269"/>
        <v>44691</v>
      </c>
      <c r="AC479" s="1702">
        <f t="shared" si="269"/>
        <v>44705</v>
      </c>
      <c r="AD479" s="1702">
        <f t="shared" si="270"/>
        <v>44726</v>
      </c>
      <c r="AE479" s="1702">
        <f t="shared" si="270"/>
        <v>44733</v>
      </c>
      <c r="AF479" s="1702">
        <f t="shared" si="270"/>
        <v>44736</v>
      </c>
      <c r="AG479" s="1702">
        <f t="shared" si="270"/>
        <v>44741</v>
      </c>
      <c r="AH479" s="1702">
        <f t="shared" si="270"/>
        <v>44766</v>
      </c>
      <c r="AI479" s="1702">
        <f t="shared" si="270"/>
        <v>44786</v>
      </c>
      <c r="AJ479" s="1702">
        <f t="shared" si="270"/>
        <v>44786</v>
      </c>
      <c r="AK479" s="1702">
        <f t="shared" si="270"/>
        <v>44796</v>
      </c>
      <c r="AL479" s="1702">
        <f t="shared" si="270"/>
        <v>44812</v>
      </c>
      <c r="AM479" s="1702">
        <f t="shared" si="270"/>
        <v>44816</v>
      </c>
      <c r="AN479" s="1702">
        <f t="shared" si="270"/>
        <v>44846</v>
      </c>
      <c r="AO479" s="1529">
        <f>$AO$477</f>
        <v>44774</v>
      </c>
      <c r="AP479" s="1503">
        <v>34778</v>
      </c>
      <c r="AQ479" s="1443">
        <v>44894</v>
      </c>
      <c r="AR479" s="1424">
        <f>VLOOKUP(AP479,Schedule!$B$2:$F$14923,5,0)</f>
        <v>44961</v>
      </c>
      <c r="AS479" s="1424">
        <f t="shared" si="266"/>
        <v>45326</v>
      </c>
      <c r="AZ479" s="1739"/>
    </row>
    <row r="480" spans="1:52" s="1382" customFormat="1" ht="51.95" customHeight="1" thickBot="1">
      <c r="A480" s="1781"/>
      <c r="B480" s="1385">
        <f t="shared" si="267"/>
        <v>48</v>
      </c>
      <c r="C480" s="1386" t="str">
        <f t="shared" si="267"/>
        <v>У_Т</v>
      </c>
      <c r="D480" s="1561" t="str">
        <f t="shared" si="255"/>
        <v>48У_Т</v>
      </c>
      <c r="E480" s="1602" t="s">
        <v>499</v>
      </c>
      <c r="F480" s="1563" t="s">
        <v>514</v>
      </c>
      <c r="G480" s="1564" t="str">
        <f>$G$477</f>
        <v>Выполнение технологических работ по объектам 01UBG,02UBG,03UBG,06UBG,07UBG</v>
      </c>
      <c r="H480" s="1565" t="s">
        <v>814</v>
      </c>
      <c r="I480" s="1352"/>
      <c r="J480" s="1702">
        <f t="shared" si="268"/>
        <v>44354</v>
      </c>
      <c r="K480" s="1702">
        <f t="shared" si="268"/>
        <v>44382</v>
      </c>
      <c r="L480" s="1702">
        <f t="shared" si="268"/>
        <v>44431</v>
      </c>
      <c r="M480" s="1702">
        <f t="shared" si="268"/>
        <v>44434</v>
      </c>
      <c r="N480" s="1702">
        <f t="shared" si="268"/>
        <v>44462</v>
      </c>
      <c r="O480" s="1702">
        <f t="shared" si="268"/>
        <v>44462</v>
      </c>
      <c r="P480" s="1702">
        <f t="shared" si="268"/>
        <v>44546</v>
      </c>
      <c r="Q480" s="1702">
        <f t="shared" si="268"/>
        <v>44578</v>
      </c>
      <c r="R480" s="1702">
        <f t="shared" si="268"/>
        <v>44578</v>
      </c>
      <c r="S480" s="1702">
        <f t="shared" si="268"/>
        <v>44575</v>
      </c>
      <c r="T480" s="1702">
        <f t="shared" si="269"/>
        <v>44575</v>
      </c>
      <c r="U480" s="1702">
        <f t="shared" si="269"/>
        <v>44596</v>
      </c>
      <c r="V480" s="1702">
        <f t="shared" si="269"/>
        <v>44603</v>
      </c>
      <c r="W480" s="1702">
        <f t="shared" si="269"/>
        <v>44608</v>
      </c>
      <c r="X480" s="1702">
        <f t="shared" si="269"/>
        <v>44613</v>
      </c>
      <c r="Y480" s="1702">
        <f t="shared" si="269"/>
        <v>44638</v>
      </c>
      <c r="Z480" s="1702">
        <f t="shared" si="269"/>
        <v>44658</v>
      </c>
      <c r="AA480" s="1702">
        <f t="shared" si="269"/>
        <v>44686</v>
      </c>
      <c r="AB480" s="1702">
        <f t="shared" si="269"/>
        <v>44691</v>
      </c>
      <c r="AC480" s="1702">
        <f t="shared" si="269"/>
        <v>44705</v>
      </c>
      <c r="AD480" s="1702">
        <f t="shared" si="270"/>
        <v>44726</v>
      </c>
      <c r="AE480" s="1702">
        <f t="shared" si="270"/>
        <v>44733</v>
      </c>
      <c r="AF480" s="1702">
        <f t="shared" si="270"/>
        <v>44736</v>
      </c>
      <c r="AG480" s="1702">
        <f t="shared" si="270"/>
        <v>44741</v>
      </c>
      <c r="AH480" s="1702">
        <f t="shared" si="270"/>
        <v>44766</v>
      </c>
      <c r="AI480" s="1702">
        <f t="shared" si="270"/>
        <v>44786</v>
      </c>
      <c r="AJ480" s="1702">
        <f t="shared" si="270"/>
        <v>44786</v>
      </c>
      <c r="AK480" s="1702">
        <f t="shared" si="270"/>
        <v>44796</v>
      </c>
      <c r="AL480" s="1702">
        <f t="shared" si="270"/>
        <v>44812</v>
      </c>
      <c r="AM480" s="1702">
        <f t="shared" si="270"/>
        <v>44816</v>
      </c>
      <c r="AN480" s="1702">
        <f t="shared" si="270"/>
        <v>44846</v>
      </c>
      <c r="AO480" s="1529">
        <f>$AO$477</f>
        <v>44774</v>
      </c>
      <c r="AP480" s="1503">
        <v>34930</v>
      </c>
      <c r="AQ480" s="1443">
        <v>44834</v>
      </c>
      <c r="AR480" s="1424">
        <f>VLOOKUP(AP480,Schedule!$B$2:$F$14923,5,0)</f>
        <v>44761</v>
      </c>
      <c r="AS480" s="1424">
        <f t="shared" si="266"/>
        <v>45126</v>
      </c>
      <c r="AZ480" s="1739"/>
    </row>
    <row r="481" spans="1:52" s="1382" customFormat="1" ht="51.95" customHeight="1" thickBot="1">
      <c r="A481" s="1781"/>
      <c r="B481" s="1498">
        <f t="shared" si="267"/>
        <v>48</v>
      </c>
      <c r="C481" s="1499" t="str">
        <f t="shared" si="267"/>
        <v>У_Т</v>
      </c>
      <c r="D481" s="1566" t="str">
        <f t="shared" si="255"/>
        <v>48У_Т</v>
      </c>
      <c r="E481" s="1603" t="s">
        <v>420</v>
      </c>
      <c r="F481" s="1568" t="s">
        <v>514</v>
      </c>
      <c r="G481" s="1569" t="str">
        <f>$G$477</f>
        <v>Выполнение технологических работ по объектам 01UBG,02UBG,03UBG,06UBG,07UBG</v>
      </c>
      <c r="H481" s="1570" t="s">
        <v>815</v>
      </c>
      <c r="I481" s="1345"/>
      <c r="J481" s="1702">
        <f t="shared" si="268"/>
        <v>44354</v>
      </c>
      <c r="K481" s="1702">
        <f t="shared" si="268"/>
        <v>44382</v>
      </c>
      <c r="L481" s="1702">
        <f t="shared" si="268"/>
        <v>44431</v>
      </c>
      <c r="M481" s="1702">
        <f t="shared" si="268"/>
        <v>44434</v>
      </c>
      <c r="N481" s="1702">
        <f t="shared" si="268"/>
        <v>44462</v>
      </c>
      <c r="O481" s="1702">
        <f t="shared" si="268"/>
        <v>44462</v>
      </c>
      <c r="P481" s="1702">
        <f t="shared" si="268"/>
        <v>44546</v>
      </c>
      <c r="Q481" s="1702">
        <f t="shared" si="268"/>
        <v>44578</v>
      </c>
      <c r="R481" s="1702">
        <f t="shared" si="268"/>
        <v>44578</v>
      </c>
      <c r="S481" s="1702">
        <f t="shared" si="268"/>
        <v>44575</v>
      </c>
      <c r="T481" s="1702">
        <f t="shared" si="269"/>
        <v>44575</v>
      </c>
      <c r="U481" s="1702">
        <f t="shared" si="269"/>
        <v>44596</v>
      </c>
      <c r="V481" s="1702">
        <f t="shared" si="269"/>
        <v>44603</v>
      </c>
      <c r="W481" s="1702">
        <f t="shared" si="269"/>
        <v>44608</v>
      </c>
      <c r="X481" s="1702">
        <f t="shared" si="269"/>
        <v>44613</v>
      </c>
      <c r="Y481" s="1702">
        <f t="shared" si="269"/>
        <v>44638</v>
      </c>
      <c r="Z481" s="1702">
        <f t="shared" si="269"/>
        <v>44658</v>
      </c>
      <c r="AA481" s="1702">
        <f t="shared" si="269"/>
        <v>44686</v>
      </c>
      <c r="AB481" s="1702">
        <f t="shared" si="269"/>
        <v>44691</v>
      </c>
      <c r="AC481" s="1702">
        <f t="shared" si="269"/>
        <v>44705</v>
      </c>
      <c r="AD481" s="1702">
        <f t="shared" si="270"/>
        <v>44726</v>
      </c>
      <c r="AE481" s="1702">
        <f t="shared" si="270"/>
        <v>44733</v>
      </c>
      <c r="AF481" s="1702">
        <f t="shared" si="270"/>
        <v>44736</v>
      </c>
      <c r="AG481" s="1702">
        <f t="shared" si="270"/>
        <v>44741</v>
      </c>
      <c r="AH481" s="1702">
        <f t="shared" si="270"/>
        <v>44766</v>
      </c>
      <c r="AI481" s="1702">
        <f t="shared" si="270"/>
        <v>44786</v>
      </c>
      <c r="AJ481" s="1702">
        <f t="shared" si="270"/>
        <v>44786</v>
      </c>
      <c r="AK481" s="1702">
        <f t="shared" si="270"/>
        <v>44796</v>
      </c>
      <c r="AL481" s="1702">
        <f t="shared" si="270"/>
        <v>44812</v>
      </c>
      <c r="AM481" s="1702">
        <f t="shared" si="270"/>
        <v>44816</v>
      </c>
      <c r="AN481" s="1702">
        <f t="shared" si="270"/>
        <v>44846</v>
      </c>
      <c r="AO481" s="1529">
        <f>$AO$477</f>
        <v>44774</v>
      </c>
      <c r="AP481" s="1505">
        <v>34959</v>
      </c>
      <c r="AQ481" s="1447">
        <v>44774</v>
      </c>
      <c r="AR481" s="1424">
        <f>VLOOKUP(AP481,Schedule!$B$2:$F$14923,5,0)</f>
        <v>44701</v>
      </c>
      <c r="AS481" s="1424">
        <f t="shared" si="266"/>
        <v>45066</v>
      </c>
      <c r="AZ481" s="1739"/>
    </row>
    <row r="482" spans="1:52" s="1382" customFormat="1" ht="117" thickBot="1">
      <c r="A482" s="1781">
        <f>A477+1</f>
        <v>37</v>
      </c>
      <c r="B482" s="1373">
        <f>B477+1</f>
        <v>49</v>
      </c>
      <c r="C482" s="1374" t="s">
        <v>727</v>
      </c>
      <c r="D482" s="1733" t="str">
        <f t="shared" si="255"/>
        <v>49У_Т</v>
      </c>
      <c r="E482" s="1601" t="s">
        <v>526</v>
      </c>
      <c r="F482" s="1558" t="s">
        <v>514</v>
      </c>
      <c r="G482" s="1559" t="str">
        <f>CONCATENATE("Выполнение технологических работ по объектам ", , E482,",", E483, ",",E484,",",E485,",",E486,",",E487,",",E488,",",E489,",",E490,",",E491,",",E492,",",E493,,",",E494,,",",E495,,",",E496,,",",E497,,",",E498,,",",E499,,",",E500,,",",E501,,",",E502,,",",E503,,",",E504,,",",E505,)</f>
        <v>Выполнение технологических работ по объектам 00USY,31UQF,32UQF,33UQF,34UQF,35UQF,36UQF,37UQF,30UQE,30UQX,30UQN,31UPZ,32UPZ,33UPZ,34UPZ,35UPZ,36UPZ,37UPZ,38UPZ,31UUP,32UUP,33UUP,31UQC,32UQC</v>
      </c>
      <c r="H482" s="1560" t="s">
        <v>816</v>
      </c>
      <c r="I482" s="1339" t="s">
        <v>118</v>
      </c>
      <c r="J482" s="1369">
        <f>IFERROR(VLOOKUP(D482,'ИСХОДНИК-даты-2х'!$D$10:$AI$105,2,0),"-")</f>
        <v>44153</v>
      </c>
      <c r="K482" s="1369">
        <f>IFERROR(VLOOKUP(D482,'ИСХОДНИК-даты-2х'!$D$10:$AI$105,3,0),"-")</f>
        <v>44181</v>
      </c>
      <c r="L482" s="1369">
        <f>IFERROR(VLOOKUP(D482,'ИСХОДНИК-даты-2х'!$D$10:$AI$105,4,0),"-")</f>
        <v>44230</v>
      </c>
      <c r="M482" s="1369">
        <f>IFERROR(VLOOKUP(D482,'ИСХОДНИК-даты-2х'!$D$10:$AI$105,5,0),"-")</f>
        <v>44316</v>
      </c>
      <c r="N482" s="1369">
        <f>IFERROR(VLOOKUP(D482,'ИСХОДНИК-даты-2х'!$D$10:$AI$105,6,0),"-")</f>
        <v>44344</v>
      </c>
      <c r="O482" s="1369">
        <f>IFERROR(VLOOKUP(D482,'ИСХОДНИК-даты-2х'!$D$10:$AI$105,7,0),"-")</f>
        <v>44344</v>
      </c>
      <c r="P482" s="1369">
        <f>IFERROR(VLOOKUP(D482,'ИСХОДНИК-даты-2х'!$D$10:$AI$105,8,0),"-")</f>
        <v>44428</v>
      </c>
      <c r="Q482" s="1369">
        <f>IFERROR(VLOOKUP(D482,'ИСХОДНИК-даты-2х'!$D$10:$AI$105,9,0),"-")</f>
        <v>44460</v>
      </c>
      <c r="R482" s="1369">
        <f>IFERROR(VLOOKUP(D482,'ИСХОДНИК-даты-2х'!$D$10:$AI$105,10,0),"-")</f>
        <v>44460</v>
      </c>
      <c r="S482" s="1369">
        <f>IFERROR(VLOOKUP(D482,'ИСХОДНИК-даты-2х'!$D$10:$AI$105,11,0),"-")</f>
        <v>44459</v>
      </c>
      <c r="T482" s="1369">
        <f>IFERROR(VLOOKUP(D482,'ИСХОДНИК-даты-2х'!$D$10:$AI$105,12,0),"-")</f>
        <v>44459</v>
      </c>
      <c r="U482" s="1369">
        <f>IFERROR(VLOOKUP(D482,'ИСХОДНИК-даты-2х'!$D$10:$AI$105,13,0),"-")</f>
        <v>44480</v>
      </c>
      <c r="V482" s="1369">
        <f>IFERROR(VLOOKUP(D482,'ИСХОДНИК-даты-2х'!$D$10:$AI$105,14,0),"-")</f>
        <v>44487</v>
      </c>
      <c r="W482" s="1369">
        <f>IFERROR(VLOOKUP(D482,'ИСХОДНИК-даты-2х'!$D$10:$AI$105,15,0),"-")</f>
        <v>44490</v>
      </c>
      <c r="X482" s="1369">
        <f>IFERROR(VLOOKUP(D482,'ИСХОДНИК-даты-2х'!$D$10:$AI$105,16,0),"-")</f>
        <v>44495</v>
      </c>
      <c r="Y482" s="1369">
        <f>IFERROR(VLOOKUP(D482,'ИСХОДНИК-даты-2х'!$D$10:$AI$105,17,0),"-")</f>
        <v>44520</v>
      </c>
      <c r="Z482" s="1369">
        <f>IFERROR(VLOOKUP(D482,'ИСХОДНИК-даты-2х'!$D$10:$AI$105,18,0),"-")</f>
        <v>44540</v>
      </c>
      <c r="AA482" s="1369">
        <f>IFERROR(VLOOKUP(D482,'ИСХОДНИК-даты-2х'!$D$10:$AI$105,19,0),"-")</f>
        <v>44568</v>
      </c>
      <c r="AB482" s="1369">
        <f>IFERROR(VLOOKUP(D482,'ИСХОДНИК-даты-2х'!$D$10:$AI$105,20,0),"-")</f>
        <v>44573</v>
      </c>
      <c r="AC482" s="1369">
        <f>IFERROR(VLOOKUP(D482,'ИСХОДНИК-даты-2х'!$D$10:$AI$105,21,0),"-")</f>
        <v>44587</v>
      </c>
      <c r="AD482" s="1369">
        <f>IFERROR(VLOOKUP(D482,'ИСХОДНИК-даты-2х'!$D$10:$AI$105,22,0),"-")</f>
        <v>44608</v>
      </c>
      <c r="AE482" s="1369">
        <f>IFERROR(VLOOKUP(D482,'ИСХОДНИК-даты-2х'!$D$10:$AI$105,23,0),"-")</f>
        <v>44615</v>
      </c>
      <c r="AF482" s="1369">
        <f>IFERROR(VLOOKUP(D482,'ИСХОДНИК-даты-2х'!$D$10:$AI$105,24,0),"-")</f>
        <v>44620</v>
      </c>
      <c r="AG482" s="1369">
        <f>IFERROR(VLOOKUP(D482,'ИСХОДНИК-даты-2х'!$D$10:$AI$105,25,0),"-")</f>
        <v>44623</v>
      </c>
      <c r="AH482" s="1340">
        <f>IFERROR(VLOOKUP(D482,'ИСХОДНИК-даты-2х'!$D$10:$AI$105,26,0),"-")</f>
        <v>44648</v>
      </c>
      <c r="AI482" s="1340">
        <f>IFERROR(VLOOKUP(D482,'ИСХОДНИК-даты-2х'!$D$10:$AI$105,27,0),"-")</f>
        <v>44668</v>
      </c>
      <c r="AJ482" s="1340">
        <f>IFERROR(VLOOKUP(D482,'ИСХОДНИК-даты-2х'!$D$10:$AI$105,28,0),"-")</f>
        <v>44668</v>
      </c>
      <c r="AK482" s="1370">
        <f>IFERROR(VLOOKUP(D482,'ИСХОДНИК-даты-2х'!$D$10:$AI$105,29,0),"-")</f>
        <v>44678</v>
      </c>
      <c r="AL482" s="1370">
        <f>IFERROR(VLOOKUP(D482,'ИСХОДНИК-даты-2х'!$D$10:$AI$105,30,0),"-")</f>
        <v>44694</v>
      </c>
      <c r="AM482" s="1371">
        <f>IFERROR(VLOOKUP(D482,'ИСХОДНИК-даты-2х'!$D$10:$AI$105,31,0),"-")</f>
        <v>44698</v>
      </c>
      <c r="AN482" s="1729">
        <v>44728</v>
      </c>
      <c r="AO482" s="1387">
        <v>44573</v>
      </c>
      <c r="AP482" s="1380">
        <v>36597</v>
      </c>
      <c r="AQ482" s="1381">
        <v>44671</v>
      </c>
      <c r="AR482" s="1424">
        <f>VLOOKUP(AP482,Schedule!$B$2:$F$14923,5,0)</f>
        <v>44656</v>
      </c>
      <c r="AS482" s="1424">
        <f t="shared" si="266"/>
        <v>45021</v>
      </c>
      <c r="AT482" s="1425">
        <f>MIN(AS482:AS505)</f>
        <v>44963</v>
      </c>
      <c r="AU482" s="1426">
        <f>AM482+30</f>
        <v>44728</v>
      </c>
      <c r="AV482" s="1732">
        <f>AT482-AM482</f>
        <v>265</v>
      </c>
      <c r="AW482" s="1383" t="s">
        <v>119</v>
      </c>
      <c r="AX482" s="1720">
        <v>44728</v>
      </c>
      <c r="AY482" s="1730" t="s">
        <v>173</v>
      </c>
      <c r="AZ482" s="1739">
        <f>AN482-AM482</f>
        <v>30</v>
      </c>
    </row>
    <row r="483" spans="1:52" s="1382" customFormat="1" ht="51.95" customHeight="1" thickBot="1">
      <c r="A483" s="1781"/>
      <c r="B483" s="1385">
        <f t="shared" ref="B483:C505" si="271">B$482</f>
        <v>49</v>
      </c>
      <c r="C483" s="1386" t="str">
        <f t="shared" si="271"/>
        <v>У_Т</v>
      </c>
      <c r="D483" s="1561" t="str">
        <f t="shared" si="255"/>
        <v>49У_Т</v>
      </c>
      <c r="E483" s="1602" t="s">
        <v>188</v>
      </c>
      <c r="F483" s="1563" t="s">
        <v>514</v>
      </c>
      <c r="G483" s="1564" t="str">
        <f t="shared" ref="G483:G505" si="272">$G$482</f>
        <v>Выполнение технологических работ по объектам 00USY,31UQF,32UQF,33UQF,34UQF,35UQF,36UQF,37UQF,30UQE,30UQX,30UQN,31UPZ,32UPZ,33UPZ,34UPZ,35UPZ,36UPZ,37UPZ,38UPZ,31UUP,32UUP,33UUP,31UQC,32UQC</v>
      </c>
      <c r="H483" s="1565" t="s">
        <v>817</v>
      </c>
      <c r="I483" s="1352"/>
      <c r="J483" s="1702">
        <f t="shared" ref="J483:S492" si="273">J$482</f>
        <v>44153</v>
      </c>
      <c r="K483" s="1702">
        <f t="shared" si="273"/>
        <v>44181</v>
      </c>
      <c r="L483" s="1702">
        <f t="shared" si="273"/>
        <v>44230</v>
      </c>
      <c r="M483" s="1702">
        <f t="shared" si="273"/>
        <v>44316</v>
      </c>
      <c r="N483" s="1702">
        <f t="shared" si="273"/>
        <v>44344</v>
      </c>
      <c r="O483" s="1702">
        <f t="shared" si="273"/>
        <v>44344</v>
      </c>
      <c r="P483" s="1702">
        <f t="shared" si="273"/>
        <v>44428</v>
      </c>
      <c r="Q483" s="1702">
        <f t="shared" si="273"/>
        <v>44460</v>
      </c>
      <c r="R483" s="1702">
        <f t="shared" si="273"/>
        <v>44460</v>
      </c>
      <c r="S483" s="1702">
        <f t="shared" si="273"/>
        <v>44459</v>
      </c>
      <c r="T483" s="1702">
        <f t="shared" ref="T483:AC492" si="274">T$482</f>
        <v>44459</v>
      </c>
      <c r="U483" s="1702">
        <f t="shared" si="274"/>
        <v>44480</v>
      </c>
      <c r="V483" s="1702">
        <f t="shared" si="274"/>
        <v>44487</v>
      </c>
      <c r="W483" s="1702">
        <f t="shared" si="274"/>
        <v>44490</v>
      </c>
      <c r="X483" s="1702">
        <f t="shared" si="274"/>
        <v>44495</v>
      </c>
      <c r="Y483" s="1702">
        <f t="shared" si="274"/>
        <v>44520</v>
      </c>
      <c r="Z483" s="1702">
        <f t="shared" si="274"/>
        <v>44540</v>
      </c>
      <c r="AA483" s="1702">
        <f t="shared" si="274"/>
        <v>44568</v>
      </c>
      <c r="AB483" s="1702">
        <f t="shared" si="274"/>
        <v>44573</v>
      </c>
      <c r="AC483" s="1702">
        <f t="shared" si="274"/>
        <v>44587</v>
      </c>
      <c r="AD483" s="1702">
        <f t="shared" ref="AD483:AN492" si="275">AD$482</f>
        <v>44608</v>
      </c>
      <c r="AE483" s="1702">
        <f t="shared" si="275"/>
        <v>44615</v>
      </c>
      <c r="AF483" s="1702">
        <f t="shared" si="275"/>
        <v>44620</v>
      </c>
      <c r="AG483" s="1702">
        <f t="shared" si="275"/>
        <v>44623</v>
      </c>
      <c r="AH483" s="1702">
        <f t="shared" si="275"/>
        <v>44648</v>
      </c>
      <c r="AI483" s="1702">
        <f t="shared" si="275"/>
        <v>44668</v>
      </c>
      <c r="AJ483" s="1702">
        <f t="shared" si="275"/>
        <v>44668</v>
      </c>
      <c r="AK483" s="1702">
        <f t="shared" si="275"/>
        <v>44678</v>
      </c>
      <c r="AL483" s="1702">
        <f t="shared" si="275"/>
        <v>44694</v>
      </c>
      <c r="AM483" s="1702">
        <f t="shared" si="275"/>
        <v>44698</v>
      </c>
      <c r="AN483" s="1702">
        <f t="shared" si="275"/>
        <v>44728</v>
      </c>
      <c r="AO483" s="1497">
        <f t="shared" ref="AO483:AO505" si="276">$AO$482</f>
        <v>44573</v>
      </c>
      <c r="AP483" s="1444">
        <v>34166</v>
      </c>
      <c r="AQ483" s="1443">
        <v>45613</v>
      </c>
      <c r="AR483" s="1424">
        <f>VLOOKUP(AP483,Schedule!$B$2:$F$14923,5,0)</f>
        <v>45693</v>
      </c>
      <c r="AS483" s="1424">
        <f t="shared" si="266"/>
        <v>46058</v>
      </c>
      <c r="AZ483" s="1739"/>
    </row>
    <row r="484" spans="1:52" s="1382" customFormat="1" ht="51.95" customHeight="1" thickBot="1">
      <c r="A484" s="1781"/>
      <c r="B484" s="1385">
        <f t="shared" si="271"/>
        <v>49</v>
      </c>
      <c r="C484" s="1386" t="str">
        <f t="shared" si="271"/>
        <v>У_Т</v>
      </c>
      <c r="D484" s="1561" t="str">
        <f t="shared" si="255"/>
        <v>49У_Т</v>
      </c>
      <c r="E484" s="1602" t="s">
        <v>190</v>
      </c>
      <c r="F484" s="1563" t="s">
        <v>514</v>
      </c>
      <c r="G484" s="1564" t="str">
        <f t="shared" si="272"/>
        <v>Выполнение технологических работ по объектам 00USY,31UQF,32UQF,33UQF,34UQF,35UQF,36UQF,37UQF,30UQE,30UQX,30UQN,31UPZ,32UPZ,33UPZ,34UPZ,35UPZ,36UPZ,37UPZ,38UPZ,31UUP,32UUP,33UUP,31UQC,32UQC</v>
      </c>
      <c r="H484" s="1565" t="s">
        <v>817</v>
      </c>
      <c r="I484" s="1352"/>
      <c r="J484" s="1702">
        <f t="shared" si="273"/>
        <v>44153</v>
      </c>
      <c r="K484" s="1702">
        <f t="shared" si="273"/>
        <v>44181</v>
      </c>
      <c r="L484" s="1702">
        <f t="shared" si="273"/>
        <v>44230</v>
      </c>
      <c r="M484" s="1702">
        <f t="shared" si="273"/>
        <v>44316</v>
      </c>
      <c r="N484" s="1702">
        <f t="shared" si="273"/>
        <v>44344</v>
      </c>
      <c r="O484" s="1702">
        <f t="shared" si="273"/>
        <v>44344</v>
      </c>
      <c r="P484" s="1702">
        <f t="shared" si="273"/>
        <v>44428</v>
      </c>
      <c r="Q484" s="1702">
        <f t="shared" si="273"/>
        <v>44460</v>
      </c>
      <c r="R484" s="1702">
        <f t="shared" si="273"/>
        <v>44460</v>
      </c>
      <c r="S484" s="1702">
        <f t="shared" si="273"/>
        <v>44459</v>
      </c>
      <c r="T484" s="1702">
        <f t="shared" si="274"/>
        <v>44459</v>
      </c>
      <c r="U484" s="1702">
        <f t="shared" si="274"/>
        <v>44480</v>
      </c>
      <c r="V484" s="1702">
        <f t="shared" si="274"/>
        <v>44487</v>
      </c>
      <c r="W484" s="1702">
        <f t="shared" si="274"/>
        <v>44490</v>
      </c>
      <c r="X484" s="1702">
        <f t="shared" si="274"/>
        <v>44495</v>
      </c>
      <c r="Y484" s="1702">
        <f t="shared" si="274"/>
        <v>44520</v>
      </c>
      <c r="Z484" s="1702">
        <f t="shared" si="274"/>
        <v>44540</v>
      </c>
      <c r="AA484" s="1702">
        <f t="shared" si="274"/>
        <v>44568</v>
      </c>
      <c r="AB484" s="1702">
        <f t="shared" si="274"/>
        <v>44573</v>
      </c>
      <c r="AC484" s="1702">
        <f t="shared" si="274"/>
        <v>44587</v>
      </c>
      <c r="AD484" s="1702">
        <f t="shared" si="275"/>
        <v>44608</v>
      </c>
      <c r="AE484" s="1702">
        <f t="shared" si="275"/>
        <v>44615</v>
      </c>
      <c r="AF484" s="1702">
        <f t="shared" si="275"/>
        <v>44620</v>
      </c>
      <c r="AG484" s="1702">
        <f t="shared" si="275"/>
        <v>44623</v>
      </c>
      <c r="AH484" s="1702">
        <f t="shared" si="275"/>
        <v>44648</v>
      </c>
      <c r="AI484" s="1702">
        <f t="shared" si="275"/>
        <v>44668</v>
      </c>
      <c r="AJ484" s="1702">
        <f t="shared" si="275"/>
        <v>44668</v>
      </c>
      <c r="AK484" s="1702">
        <f t="shared" si="275"/>
        <v>44678</v>
      </c>
      <c r="AL484" s="1702">
        <f t="shared" si="275"/>
        <v>44694</v>
      </c>
      <c r="AM484" s="1702">
        <f t="shared" si="275"/>
        <v>44698</v>
      </c>
      <c r="AN484" s="1702">
        <f t="shared" si="275"/>
        <v>44728</v>
      </c>
      <c r="AO484" s="1497">
        <f t="shared" si="276"/>
        <v>44573</v>
      </c>
      <c r="AP484" s="1444">
        <v>34174</v>
      </c>
      <c r="AQ484" s="1443">
        <v>45613</v>
      </c>
      <c r="AR484" s="1424">
        <f>VLOOKUP(AP484,Schedule!$B$2:$F$14923,5,0)</f>
        <v>45693</v>
      </c>
      <c r="AS484" s="1424">
        <f t="shared" si="266"/>
        <v>46058</v>
      </c>
      <c r="AZ484" s="1739"/>
    </row>
    <row r="485" spans="1:52" s="1382" customFormat="1" ht="51.95" customHeight="1" thickBot="1">
      <c r="A485" s="1781"/>
      <c r="B485" s="1385">
        <f t="shared" si="271"/>
        <v>49</v>
      </c>
      <c r="C485" s="1386" t="str">
        <f t="shared" si="271"/>
        <v>У_Т</v>
      </c>
      <c r="D485" s="1561" t="str">
        <f t="shared" si="255"/>
        <v>49У_Т</v>
      </c>
      <c r="E485" s="1602" t="s">
        <v>192</v>
      </c>
      <c r="F485" s="1563" t="s">
        <v>514</v>
      </c>
      <c r="G485" s="1564" t="str">
        <f t="shared" si="272"/>
        <v>Выполнение технологических работ по объектам 00USY,31UQF,32UQF,33UQF,34UQF,35UQF,36UQF,37UQF,30UQE,30UQX,30UQN,31UPZ,32UPZ,33UPZ,34UPZ,35UPZ,36UPZ,37UPZ,38UPZ,31UUP,32UUP,33UUP,31UQC,32UQC</v>
      </c>
      <c r="H485" s="1565" t="s">
        <v>817</v>
      </c>
      <c r="I485" s="1352"/>
      <c r="J485" s="1702">
        <f t="shared" si="273"/>
        <v>44153</v>
      </c>
      <c r="K485" s="1702">
        <f t="shared" si="273"/>
        <v>44181</v>
      </c>
      <c r="L485" s="1702">
        <f t="shared" si="273"/>
        <v>44230</v>
      </c>
      <c r="M485" s="1702">
        <f t="shared" si="273"/>
        <v>44316</v>
      </c>
      <c r="N485" s="1702">
        <f t="shared" si="273"/>
        <v>44344</v>
      </c>
      <c r="O485" s="1702">
        <f t="shared" si="273"/>
        <v>44344</v>
      </c>
      <c r="P485" s="1702">
        <f t="shared" si="273"/>
        <v>44428</v>
      </c>
      <c r="Q485" s="1702">
        <f t="shared" si="273"/>
        <v>44460</v>
      </c>
      <c r="R485" s="1702">
        <f t="shared" si="273"/>
        <v>44460</v>
      </c>
      <c r="S485" s="1702">
        <f t="shared" si="273"/>
        <v>44459</v>
      </c>
      <c r="T485" s="1702">
        <f t="shared" si="274"/>
        <v>44459</v>
      </c>
      <c r="U485" s="1702">
        <f t="shared" si="274"/>
        <v>44480</v>
      </c>
      <c r="V485" s="1702">
        <f t="shared" si="274"/>
        <v>44487</v>
      </c>
      <c r="W485" s="1702">
        <f t="shared" si="274"/>
        <v>44490</v>
      </c>
      <c r="X485" s="1702">
        <f t="shared" si="274"/>
        <v>44495</v>
      </c>
      <c r="Y485" s="1702">
        <f t="shared" si="274"/>
        <v>44520</v>
      </c>
      <c r="Z485" s="1702">
        <f t="shared" si="274"/>
        <v>44540</v>
      </c>
      <c r="AA485" s="1702">
        <f t="shared" si="274"/>
        <v>44568</v>
      </c>
      <c r="AB485" s="1702">
        <f t="shared" si="274"/>
        <v>44573</v>
      </c>
      <c r="AC485" s="1702">
        <f t="shared" si="274"/>
        <v>44587</v>
      </c>
      <c r="AD485" s="1702">
        <f t="shared" si="275"/>
        <v>44608</v>
      </c>
      <c r="AE485" s="1702">
        <f t="shared" si="275"/>
        <v>44615</v>
      </c>
      <c r="AF485" s="1702">
        <f t="shared" si="275"/>
        <v>44620</v>
      </c>
      <c r="AG485" s="1702">
        <f t="shared" si="275"/>
        <v>44623</v>
      </c>
      <c r="AH485" s="1702">
        <f t="shared" si="275"/>
        <v>44648</v>
      </c>
      <c r="AI485" s="1702">
        <f t="shared" si="275"/>
        <v>44668</v>
      </c>
      <c r="AJ485" s="1702">
        <f t="shared" si="275"/>
        <v>44668</v>
      </c>
      <c r="AK485" s="1702">
        <f t="shared" si="275"/>
        <v>44678</v>
      </c>
      <c r="AL485" s="1702">
        <f t="shared" si="275"/>
        <v>44694</v>
      </c>
      <c r="AM485" s="1702">
        <f t="shared" si="275"/>
        <v>44698</v>
      </c>
      <c r="AN485" s="1702">
        <f t="shared" si="275"/>
        <v>44728</v>
      </c>
      <c r="AO485" s="1497">
        <f t="shared" si="276"/>
        <v>44573</v>
      </c>
      <c r="AP485" s="1444">
        <v>34182</v>
      </c>
      <c r="AQ485" s="1443">
        <v>45613</v>
      </c>
      <c r="AR485" s="1424">
        <f>VLOOKUP(AP485,Schedule!$B$2:$F$14923,5,0)</f>
        <v>45693</v>
      </c>
      <c r="AS485" s="1424">
        <f t="shared" si="266"/>
        <v>46058</v>
      </c>
      <c r="AZ485" s="1739"/>
    </row>
    <row r="486" spans="1:52" s="1382" customFormat="1" ht="51.95" customHeight="1" thickBot="1">
      <c r="A486" s="1781"/>
      <c r="B486" s="1385">
        <f t="shared" si="271"/>
        <v>49</v>
      </c>
      <c r="C486" s="1386" t="str">
        <f t="shared" si="271"/>
        <v>У_Т</v>
      </c>
      <c r="D486" s="1561" t="str">
        <f t="shared" si="255"/>
        <v>49У_Т</v>
      </c>
      <c r="E486" s="1602" t="s">
        <v>194</v>
      </c>
      <c r="F486" s="1563" t="s">
        <v>514</v>
      </c>
      <c r="G486" s="1564" t="str">
        <f t="shared" si="272"/>
        <v>Выполнение технологических работ по объектам 00USY,31UQF,32UQF,33UQF,34UQF,35UQF,36UQF,37UQF,30UQE,30UQX,30UQN,31UPZ,32UPZ,33UPZ,34UPZ,35UPZ,36UPZ,37UPZ,38UPZ,31UUP,32UUP,33UUP,31UQC,32UQC</v>
      </c>
      <c r="H486" s="1565" t="s">
        <v>817</v>
      </c>
      <c r="I486" s="1352"/>
      <c r="J486" s="1702">
        <f t="shared" si="273"/>
        <v>44153</v>
      </c>
      <c r="K486" s="1702">
        <f t="shared" si="273"/>
        <v>44181</v>
      </c>
      <c r="L486" s="1702">
        <f t="shared" si="273"/>
        <v>44230</v>
      </c>
      <c r="M486" s="1702">
        <f t="shared" si="273"/>
        <v>44316</v>
      </c>
      <c r="N486" s="1702">
        <f t="shared" si="273"/>
        <v>44344</v>
      </c>
      <c r="O486" s="1702">
        <f t="shared" si="273"/>
        <v>44344</v>
      </c>
      <c r="P486" s="1702">
        <f t="shared" si="273"/>
        <v>44428</v>
      </c>
      <c r="Q486" s="1702">
        <f t="shared" si="273"/>
        <v>44460</v>
      </c>
      <c r="R486" s="1702">
        <f t="shared" si="273"/>
        <v>44460</v>
      </c>
      <c r="S486" s="1702">
        <f t="shared" si="273"/>
        <v>44459</v>
      </c>
      <c r="T486" s="1702">
        <f t="shared" si="274"/>
        <v>44459</v>
      </c>
      <c r="U486" s="1702">
        <f t="shared" si="274"/>
        <v>44480</v>
      </c>
      <c r="V486" s="1702">
        <f t="shared" si="274"/>
        <v>44487</v>
      </c>
      <c r="W486" s="1702">
        <f t="shared" si="274"/>
        <v>44490</v>
      </c>
      <c r="X486" s="1702">
        <f t="shared" si="274"/>
        <v>44495</v>
      </c>
      <c r="Y486" s="1702">
        <f t="shared" si="274"/>
        <v>44520</v>
      </c>
      <c r="Z486" s="1702">
        <f t="shared" si="274"/>
        <v>44540</v>
      </c>
      <c r="AA486" s="1702">
        <f t="shared" si="274"/>
        <v>44568</v>
      </c>
      <c r="AB486" s="1702">
        <f t="shared" si="274"/>
        <v>44573</v>
      </c>
      <c r="AC486" s="1702">
        <f t="shared" si="274"/>
        <v>44587</v>
      </c>
      <c r="AD486" s="1702">
        <f t="shared" si="275"/>
        <v>44608</v>
      </c>
      <c r="AE486" s="1702">
        <f t="shared" si="275"/>
        <v>44615</v>
      </c>
      <c r="AF486" s="1702">
        <f t="shared" si="275"/>
        <v>44620</v>
      </c>
      <c r="AG486" s="1702">
        <f t="shared" si="275"/>
        <v>44623</v>
      </c>
      <c r="AH486" s="1702">
        <f t="shared" si="275"/>
        <v>44648</v>
      </c>
      <c r="AI486" s="1702">
        <f t="shared" si="275"/>
        <v>44668</v>
      </c>
      <c r="AJ486" s="1702">
        <f t="shared" si="275"/>
        <v>44668</v>
      </c>
      <c r="AK486" s="1702">
        <f t="shared" si="275"/>
        <v>44678</v>
      </c>
      <c r="AL486" s="1702">
        <f t="shared" si="275"/>
        <v>44694</v>
      </c>
      <c r="AM486" s="1702">
        <f t="shared" si="275"/>
        <v>44698</v>
      </c>
      <c r="AN486" s="1702">
        <f t="shared" si="275"/>
        <v>44728</v>
      </c>
      <c r="AO486" s="1497">
        <f t="shared" si="276"/>
        <v>44573</v>
      </c>
      <c r="AP486" s="1444">
        <v>34190</v>
      </c>
      <c r="AQ486" s="1443">
        <v>45613</v>
      </c>
      <c r="AR486" s="1424">
        <f>VLOOKUP(AP486,Schedule!$B$2:$F$14923,5,0)</f>
        <v>45693</v>
      </c>
      <c r="AS486" s="1424">
        <f t="shared" si="266"/>
        <v>46058</v>
      </c>
      <c r="AZ486" s="1739"/>
    </row>
    <row r="487" spans="1:52" s="1382" customFormat="1" ht="51.95" customHeight="1" thickBot="1">
      <c r="A487" s="1781"/>
      <c r="B487" s="1385">
        <f t="shared" si="271"/>
        <v>49</v>
      </c>
      <c r="C487" s="1386" t="str">
        <f t="shared" si="271"/>
        <v>У_Т</v>
      </c>
      <c r="D487" s="1561" t="str">
        <f t="shared" si="255"/>
        <v>49У_Т</v>
      </c>
      <c r="E487" s="1602" t="s">
        <v>196</v>
      </c>
      <c r="F487" s="1563" t="s">
        <v>514</v>
      </c>
      <c r="G487" s="1564" t="str">
        <f t="shared" si="272"/>
        <v>Выполнение технологических работ по объектам 00USY,31UQF,32UQF,33UQF,34UQF,35UQF,36UQF,37UQF,30UQE,30UQX,30UQN,31UPZ,32UPZ,33UPZ,34UPZ,35UPZ,36UPZ,37UPZ,38UPZ,31UUP,32UUP,33UUP,31UQC,32UQC</v>
      </c>
      <c r="H487" s="1565" t="s">
        <v>817</v>
      </c>
      <c r="I487" s="1352"/>
      <c r="J487" s="1702">
        <f t="shared" si="273"/>
        <v>44153</v>
      </c>
      <c r="K487" s="1702">
        <f t="shared" si="273"/>
        <v>44181</v>
      </c>
      <c r="L487" s="1702">
        <f t="shared" si="273"/>
        <v>44230</v>
      </c>
      <c r="M487" s="1702">
        <f t="shared" si="273"/>
        <v>44316</v>
      </c>
      <c r="N487" s="1702">
        <f t="shared" si="273"/>
        <v>44344</v>
      </c>
      <c r="O487" s="1702">
        <f t="shared" si="273"/>
        <v>44344</v>
      </c>
      <c r="P487" s="1702">
        <f t="shared" si="273"/>
        <v>44428</v>
      </c>
      <c r="Q487" s="1702">
        <f t="shared" si="273"/>
        <v>44460</v>
      </c>
      <c r="R487" s="1702">
        <f t="shared" si="273"/>
        <v>44460</v>
      </c>
      <c r="S487" s="1702">
        <f t="shared" si="273"/>
        <v>44459</v>
      </c>
      <c r="T487" s="1702">
        <f t="shared" si="274"/>
        <v>44459</v>
      </c>
      <c r="U487" s="1702">
        <f t="shared" si="274"/>
        <v>44480</v>
      </c>
      <c r="V487" s="1702">
        <f t="shared" si="274"/>
        <v>44487</v>
      </c>
      <c r="W487" s="1702">
        <f t="shared" si="274"/>
        <v>44490</v>
      </c>
      <c r="X487" s="1702">
        <f t="shared" si="274"/>
        <v>44495</v>
      </c>
      <c r="Y487" s="1702">
        <f t="shared" si="274"/>
        <v>44520</v>
      </c>
      <c r="Z487" s="1702">
        <f t="shared" si="274"/>
        <v>44540</v>
      </c>
      <c r="AA487" s="1702">
        <f t="shared" si="274"/>
        <v>44568</v>
      </c>
      <c r="AB487" s="1702">
        <f t="shared" si="274"/>
        <v>44573</v>
      </c>
      <c r="AC487" s="1702">
        <f t="shared" si="274"/>
        <v>44587</v>
      </c>
      <c r="AD487" s="1702">
        <f t="shared" si="275"/>
        <v>44608</v>
      </c>
      <c r="AE487" s="1702">
        <f t="shared" si="275"/>
        <v>44615</v>
      </c>
      <c r="AF487" s="1702">
        <f t="shared" si="275"/>
        <v>44620</v>
      </c>
      <c r="AG487" s="1702">
        <f t="shared" si="275"/>
        <v>44623</v>
      </c>
      <c r="AH487" s="1702">
        <f t="shared" si="275"/>
        <v>44648</v>
      </c>
      <c r="AI487" s="1702">
        <f t="shared" si="275"/>
        <v>44668</v>
      </c>
      <c r="AJ487" s="1702">
        <f t="shared" si="275"/>
        <v>44668</v>
      </c>
      <c r="AK487" s="1702">
        <f t="shared" si="275"/>
        <v>44678</v>
      </c>
      <c r="AL487" s="1702">
        <f t="shared" si="275"/>
        <v>44694</v>
      </c>
      <c r="AM487" s="1702">
        <f t="shared" si="275"/>
        <v>44698</v>
      </c>
      <c r="AN487" s="1702">
        <f t="shared" si="275"/>
        <v>44728</v>
      </c>
      <c r="AO487" s="1497">
        <f t="shared" si="276"/>
        <v>44573</v>
      </c>
      <c r="AP487" s="1444">
        <v>34198</v>
      </c>
      <c r="AQ487" s="1443">
        <v>45613</v>
      </c>
      <c r="AR487" s="1424">
        <f>VLOOKUP(AP487,Schedule!$B$2:$F$14923,5,0)</f>
        <v>45693</v>
      </c>
      <c r="AS487" s="1424">
        <f t="shared" si="266"/>
        <v>46058</v>
      </c>
      <c r="AZ487" s="1739"/>
    </row>
    <row r="488" spans="1:52" s="1382" customFormat="1" ht="51.95" customHeight="1" thickBot="1">
      <c r="A488" s="1781"/>
      <c r="B488" s="1385">
        <f t="shared" si="271"/>
        <v>49</v>
      </c>
      <c r="C488" s="1386" t="str">
        <f t="shared" si="271"/>
        <v>У_Т</v>
      </c>
      <c r="D488" s="1561" t="str">
        <f t="shared" si="255"/>
        <v>49У_Т</v>
      </c>
      <c r="E488" s="1602" t="s">
        <v>198</v>
      </c>
      <c r="F488" s="1563" t="s">
        <v>514</v>
      </c>
      <c r="G488" s="1564" t="str">
        <f t="shared" si="272"/>
        <v>Выполнение технологических работ по объектам 00USY,31UQF,32UQF,33UQF,34UQF,35UQF,36UQF,37UQF,30UQE,30UQX,30UQN,31UPZ,32UPZ,33UPZ,34UPZ,35UPZ,36UPZ,37UPZ,38UPZ,31UUP,32UUP,33UUP,31UQC,32UQC</v>
      </c>
      <c r="H488" s="1565" t="s">
        <v>817</v>
      </c>
      <c r="I488" s="1352"/>
      <c r="J488" s="1702">
        <f t="shared" si="273"/>
        <v>44153</v>
      </c>
      <c r="K488" s="1702">
        <f t="shared" si="273"/>
        <v>44181</v>
      </c>
      <c r="L488" s="1702">
        <f t="shared" si="273"/>
        <v>44230</v>
      </c>
      <c r="M488" s="1702">
        <f t="shared" si="273"/>
        <v>44316</v>
      </c>
      <c r="N488" s="1702">
        <f t="shared" si="273"/>
        <v>44344</v>
      </c>
      <c r="O488" s="1702">
        <f t="shared" si="273"/>
        <v>44344</v>
      </c>
      <c r="P488" s="1702">
        <f t="shared" si="273"/>
        <v>44428</v>
      </c>
      <c r="Q488" s="1702">
        <f t="shared" si="273"/>
        <v>44460</v>
      </c>
      <c r="R488" s="1702">
        <f t="shared" si="273"/>
        <v>44460</v>
      </c>
      <c r="S488" s="1702">
        <f t="shared" si="273"/>
        <v>44459</v>
      </c>
      <c r="T488" s="1702">
        <f t="shared" si="274"/>
        <v>44459</v>
      </c>
      <c r="U488" s="1702">
        <f t="shared" si="274"/>
        <v>44480</v>
      </c>
      <c r="V488" s="1702">
        <f t="shared" si="274"/>
        <v>44487</v>
      </c>
      <c r="W488" s="1702">
        <f t="shared" si="274"/>
        <v>44490</v>
      </c>
      <c r="X488" s="1702">
        <f t="shared" si="274"/>
        <v>44495</v>
      </c>
      <c r="Y488" s="1702">
        <f t="shared" si="274"/>
        <v>44520</v>
      </c>
      <c r="Z488" s="1702">
        <f t="shared" si="274"/>
        <v>44540</v>
      </c>
      <c r="AA488" s="1702">
        <f t="shared" si="274"/>
        <v>44568</v>
      </c>
      <c r="AB488" s="1702">
        <f t="shared" si="274"/>
        <v>44573</v>
      </c>
      <c r="AC488" s="1702">
        <f t="shared" si="274"/>
        <v>44587</v>
      </c>
      <c r="AD488" s="1702">
        <f t="shared" si="275"/>
        <v>44608</v>
      </c>
      <c r="AE488" s="1702">
        <f t="shared" si="275"/>
        <v>44615</v>
      </c>
      <c r="AF488" s="1702">
        <f t="shared" si="275"/>
        <v>44620</v>
      </c>
      <c r="AG488" s="1702">
        <f t="shared" si="275"/>
        <v>44623</v>
      </c>
      <c r="AH488" s="1702">
        <f t="shared" si="275"/>
        <v>44648</v>
      </c>
      <c r="AI488" s="1702">
        <f t="shared" si="275"/>
        <v>44668</v>
      </c>
      <c r="AJ488" s="1702">
        <f t="shared" si="275"/>
        <v>44668</v>
      </c>
      <c r="AK488" s="1702">
        <f t="shared" si="275"/>
        <v>44678</v>
      </c>
      <c r="AL488" s="1702">
        <f t="shared" si="275"/>
        <v>44694</v>
      </c>
      <c r="AM488" s="1702">
        <f t="shared" si="275"/>
        <v>44698</v>
      </c>
      <c r="AN488" s="1702">
        <f t="shared" si="275"/>
        <v>44728</v>
      </c>
      <c r="AO488" s="1497">
        <f t="shared" si="276"/>
        <v>44573</v>
      </c>
      <c r="AP488" s="1444">
        <v>34206</v>
      </c>
      <c r="AQ488" s="1443">
        <v>45613</v>
      </c>
      <c r="AR488" s="1424">
        <f>VLOOKUP(AP488,Schedule!$B$2:$F$14923,5,0)</f>
        <v>45693</v>
      </c>
      <c r="AS488" s="1424">
        <f t="shared" si="266"/>
        <v>46058</v>
      </c>
      <c r="AZ488" s="1739"/>
    </row>
    <row r="489" spans="1:52" s="1382" customFormat="1" ht="51.95" customHeight="1" thickBot="1">
      <c r="A489" s="1781"/>
      <c r="B489" s="1385">
        <f t="shared" si="271"/>
        <v>49</v>
      </c>
      <c r="C489" s="1386" t="str">
        <f t="shared" si="271"/>
        <v>У_Т</v>
      </c>
      <c r="D489" s="1561" t="str">
        <f t="shared" si="255"/>
        <v>49У_Т</v>
      </c>
      <c r="E489" s="1602" t="s">
        <v>200</v>
      </c>
      <c r="F489" s="1563" t="s">
        <v>514</v>
      </c>
      <c r="G489" s="1564" t="str">
        <f t="shared" si="272"/>
        <v>Выполнение технологических работ по объектам 00USY,31UQF,32UQF,33UQF,34UQF,35UQF,36UQF,37UQF,30UQE,30UQX,30UQN,31UPZ,32UPZ,33UPZ,34UPZ,35UPZ,36UPZ,37UPZ,38UPZ,31UUP,32UUP,33UUP,31UQC,32UQC</v>
      </c>
      <c r="H489" s="1565" t="s">
        <v>817</v>
      </c>
      <c r="I489" s="1352"/>
      <c r="J489" s="1702">
        <f t="shared" si="273"/>
        <v>44153</v>
      </c>
      <c r="K489" s="1702">
        <f t="shared" si="273"/>
        <v>44181</v>
      </c>
      <c r="L489" s="1702">
        <f t="shared" si="273"/>
        <v>44230</v>
      </c>
      <c r="M489" s="1702">
        <f t="shared" si="273"/>
        <v>44316</v>
      </c>
      <c r="N489" s="1702">
        <f t="shared" si="273"/>
        <v>44344</v>
      </c>
      <c r="O489" s="1702">
        <f t="shared" si="273"/>
        <v>44344</v>
      </c>
      <c r="P489" s="1702">
        <f t="shared" si="273"/>
        <v>44428</v>
      </c>
      <c r="Q489" s="1702">
        <f t="shared" si="273"/>
        <v>44460</v>
      </c>
      <c r="R489" s="1702">
        <f t="shared" si="273"/>
        <v>44460</v>
      </c>
      <c r="S489" s="1702">
        <f t="shared" si="273"/>
        <v>44459</v>
      </c>
      <c r="T489" s="1702">
        <f t="shared" si="274"/>
        <v>44459</v>
      </c>
      <c r="U489" s="1702">
        <f t="shared" si="274"/>
        <v>44480</v>
      </c>
      <c r="V489" s="1702">
        <f t="shared" si="274"/>
        <v>44487</v>
      </c>
      <c r="W489" s="1702">
        <f t="shared" si="274"/>
        <v>44490</v>
      </c>
      <c r="X489" s="1702">
        <f t="shared" si="274"/>
        <v>44495</v>
      </c>
      <c r="Y489" s="1702">
        <f t="shared" si="274"/>
        <v>44520</v>
      </c>
      <c r="Z489" s="1702">
        <f t="shared" si="274"/>
        <v>44540</v>
      </c>
      <c r="AA489" s="1702">
        <f t="shared" si="274"/>
        <v>44568</v>
      </c>
      <c r="AB489" s="1702">
        <f t="shared" si="274"/>
        <v>44573</v>
      </c>
      <c r="AC489" s="1702">
        <f t="shared" si="274"/>
        <v>44587</v>
      </c>
      <c r="AD489" s="1702">
        <f t="shared" si="275"/>
        <v>44608</v>
      </c>
      <c r="AE489" s="1702">
        <f t="shared" si="275"/>
        <v>44615</v>
      </c>
      <c r="AF489" s="1702">
        <f t="shared" si="275"/>
        <v>44620</v>
      </c>
      <c r="AG489" s="1702">
        <f t="shared" si="275"/>
        <v>44623</v>
      </c>
      <c r="AH489" s="1702">
        <f t="shared" si="275"/>
        <v>44648</v>
      </c>
      <c r="AI489" s="1702">
        <f t="shared" si="275"/>
        <v>44668</v>
      </c>
      <c r="AJ489" s="1702">
        <f t="shared" si="275"/>
        <v>44668</v>
      </c>
      <c r="AK489" s="1702">
        <f t="shared" si="275"/>
        <v>44678</v>
      </c>
      <c r="AL489" s="1702">
        <f t="shared" si="275"/>
        <v>44694</v>
      </c>
      <c r="AM489" s="1702">
        <f t="shared" si="275"/>
        <v>44698</v>
      </c>
      <c r="AN489" s="1702">
        <f t="shared" si="275"/>
        <v>44728</v>
      </c>
      <c r="AO489" s="1497">
        <f t="shared" si="276"/>
        <v>44573</v>
      </c>
      <c r="AP489" s="1444">
        <v>34214</v>
      </c>
      <c r="AQ489" s="1443">
        <v>45613</v>
      </c>
      <c r="AR489" s="1424">
        <f>VLOOKUP(AP489,Schedule!$B$2:$F$14923,5,0)</f>
        <v>45693</v>
      </c>
      <c r="AS489" s="1424">
        <f t="shared" si="266"/>
        <v>46058</v>
      </c>
      <c r="AZ489" s="1739"/>
    </row>
    <row r="490" spans="1:52" s="1382" customFormat="1" ht="51.95" customHeight="1" thickBot="1">
      <c r="A490" s="1781"/>
      <c r="B490" s="1385">
        <f t="shared" si="271"/>
        <v>49</v>
      </c>
      <c r="C490" s="1386" t="str">
        <f t="shared" si="271"/>
        <v>У_Т</v>
      </c>
      <c r="D490" s="1561" t="str">
        <f t="shared" si="255"/>
        <v>49У_Т</v>
      </c>
      <c r="E490" s="1602" t="s">
        <v>202</v>
      </c>
      <c r="F490" s="1563" t="s">
        <v>514</v>
      </c>
      <c r="G490" s="1564" t="str">
        <f t="shared" si="272"/>
        <v>Выполнение технологических работ по объектам 00USY,31UQF,32UQF,33UQF,34UQF,35UQF,36UQF,37UQF,30UQE,30UQX,30UQN,31UPZ,32UPZ,33UPZ,34UPZ,35UPZ,36UPZ,37UPZ,38UPZ,31UUP,32UUP,33UUP,31UQC,32UQC</v>
      </c>
      <c r="H490" s="1565" t="s">
        <v>818</v>
      </c>
      <c r="I490" s="1352"/>
      <c r="J490" s="1702">
        <f t="shared" si="273"/>
        <v>44153</v>
      </c>
      <c r="K490" s="1702">
        <f t="shared" si="273"/>
        <v>44181</v>
      </c>
      <c r="L490" s="1702">
        <f t="shared" si="273"/>
        <v>44230</v>
      </c>
      <c r="M490" s="1702">
        <f t="shared" si="273"/>
        <v>44316</v>
      </c>
      <c r="N490" s="1702">
        <f t="shared" si="273"/>
        <v>44344</v>
      </c>
      <c r="O490" s="1702">
        <f t="shared" si="273"/>
        <v>44344</v>
      </c>
      <c r="P490" s="1702">
        <f t="shared" si="273"/>
        <v>44428</v>
      </c>
      <c r="Q490" s="1702">
        <f t="shared" si="273"/>
        <v>44460</v>
      </c>
      <c r="R490" s="1702">
        <f t="shared" si="273"/>
        <v>44460</v>
      </c>
      <c r="S490" s="1702">
        <f t="shared" si="273"/>
        <v>44459</v>
      </c>
      <c r="T490" s="1702">
        <f t="shared" si="274"/>
        <v>44459</v>
      </c>
      <c r="U490" s="1702">
        <f t="shared" si="274"/>
        <v>44480</v>
      </c>
      <c r="V490" s="1702">
        <f t="shared" si="274"/>
        <v>44487</v>
      </c>
      <c r="W490" s="1702">
        <f t="shared" si="274"/>
        <v>44490</v>
      </c>
      <c r="X490" s="1702">
        <f t="shared" si="274"/>
        <v>44495</v>
      </c>
      <c r="Y490" s="1702">
        <f t="shared" si="274"/>
        <v>44520</v>
      </c>
      <c r="Z490" s="1702">
        <f t="shared" si="274"/>
        <v>44540</v>
      </c>
      <c r="AA490" s="1702">
        <f t="shared" si="274"/>
        <v>44568</v>
      </c>
      <c r="AB490" s="1702">
        <f t="shared" si="274"/>
        <v>44573</v>
      </c>
      <c r="AC490" s="1702">
        <f t="shared" si="274"/>
        <v>44587</v>
      </c>
      <c r="AD490" s="1702">
        <f t="shared" si="275"/>
        <v>44608</v>
      </c>
      <c r="AE490" s="1702">
        <f t="shared" si="275"/>
        <v>44615</v>
      </c>
      <c r="AF490" s="1702">
        <f t="shared" si="275"/>
        <v>44620</v>
      </c>
      <c r="AG490" s="1702">
        <f t="shared" si="275"/>
        <v>44623</v>
      </c>
      <c r="AH490" s="1702">
        <f t="shared" si="275"/>
        <v>44648</v>
      </c>
      <c r="AI490" s="1702">
        <f t="shared" si="275"/>
        <v>44668</v>
      </c>
      <c r="AJ490" s="1702">
        <f t="shared" si="275"/>
        <v>44668</v>
      </c>
      <c r="AK490" s="1702">
        <f t="shared" si="275"/>
        <v>44678</v>
      </c>
      <c r="AL490" s="1702">
        <f t="shared" si="275"/>
        <v>44694</v>
      </c>
      <c r="AM490" s="1702">
        <f t="shared" si="275"/>
        <v>44698</v>
      </c>
      <c r="AN490" s="1702">
        <f t="shared" si="275"/>
        <v>44728</v>
      </c>
      <c r="AO490" s="1497">
        <f t="shared" si="276"/>
        <v>44573</v>
      </c>
      <c r="AP490" s="1444">
        <v>32780</v>
      </c>
      <c r="AQ490" s="1443">
        <v>44573</v>
      </c>
      <c r="AR490" s="1424">
        <f>VLOOKUP(AP490,Schedule!$B$2:$F$14923,5,0)</f>
        <v>45603</v>
      </c>
      <c r="AS490" s="1424">
        <f t="shared" si="266"/>
        <v>45968</v>
      </c>
      <c r="AZ490" s="1739"/>
    </row>
    <row r="491" spans="1:52" s="1382" customFormat="1" ht="51.95" customHeight="1" thickBot="1">
      <c r="A491" s="1781"/>
      <c r="B491" s="1385">
        <f t="shared" si="271"/>
        <v>49</v>
      </c>
      <c r="C491" s="1386" t="str">
        <f t="shared" si="271"/>
        <v>У_Т</v>
      </c>
      <c r="D491" s="1561" t="str">
        <f t="shared" si="255"/>
        <v>49У_Т</v>
      </c>
      <c r="E491" s="1602" t="s">
        <v>538</v>
      </c>
      <c r="F491" s="1563" t="s">
        <v>514</v>
      </c>
      <c r="G491" s="1564" t="str">
        <f t="shared" si="272"/>
        <v>Выполнение технологических работ по объектам 00USY,31UQF,32UQF,33UQF,34UQF,35UQF,36UQF,37UQF,30UQE,30UQX,30UQN,31UPZ,32UPZ,33UPZ,34UPZ,35UPZ,36UPZ,37UPZ,38UPZ,31UUP,32UUP,33UUP,31UQC,32UQC</v>
      </c>
      <c r="H491" s="1565" t="s">
        <v>819</v>
      </c>
      <c r="I491" s="1352"/>
      <c r="J491" s="1702">
        <f t="shared" si="273"/>
        <v>44153</v>
      </c>
      <c r="K491" s="1702">
        <f t="shared" si="273"/>
        <v>44181</v>
      </c>
      <c r="L491" s="1702">
        <f t="shared" si="273"/>
        <v>44230</v>
      </c>
      <c r="M491" s="1702">
        <f t="shared" si="273"/>
        <v>44316</v>
      </c>
      <c r="N491" s="1702">
        <f t="shared" si="273"/>
        <v>44344</v>
      </c>
      <c r="O491" s="1702">
        <f t="shared" si="273"/>
        <v>44344</v>
      </c>
      <c r="P491" s="1702">
        <f t="shared" si="273"/>
        <v>44428</v>
      </c>
      <c r="Q491" s="1702">
        <f t="shared" si="273"/>
        <v>44460</v>
      </c>
      <c r="R491" s="1702">
        <f t="shared" si="273"/>
        <v>44460</v>
      </c>
      <c r="S491" s="1702">
        <f t="shared" si="273"/>
        <v>44459</v>
      </c>
      <c r="T491" s="1702">
        <f t="shared" si="274"/>
        <v>44459</v>
      </c>
      <c r="U491" s="1702">
        <f t="shared" si="274"/>
        <v>44480</v>
      </c>
      <c r="V491" s="1702">
        <f t="shared" si="274"/>
        <v>44487</v>
      </c>
      <c r="W491" s="1702">
        <f t="shared" si="274"/>
        <v>44490</v>
      </c>
      <c r="X491" s="1702">
        <f t="shared" si="274"/>
        <v>44495</v>
      </c>
      <c r="Y491" s="1702">
        <f t="shared" si="274"/>
        <v>44520</v>
      </c>
      <c r="Z491" s="1702">
        <f t="shared" si="274"/>
        <v>44540</v>
      </c>
      <c r="AA491" s="1702">
        <f t="shared" si="274"/>
        <v>44568</v>
      </c>
      <c r="AB491" s="1702">
        <f t="shared" si="274"/>
        <v>44573</v>
      </c>
      <c r="AC491" s="1702">
        <f t="shared" si="274"/>
        <v>44587</v>
      </c>
      <c r="AD491" s="1702">
        <f t="shared" si="275"/>
        <v>44608</v>
      </c>
      <c r="AE491" s="1702">
        <f t="shared" si="275"/>
        <v>44615</v>
      </c>
      <c r="AF491" s="1702">
        <f t="shared" si="275"/>
        <v>44620</v>
      </c>
      <c r="AG491" s="1702">
        <f t="shared" si="275"/>
        <v>44623</v>
      </c>
      <c r="AH491" s="1702">
        <f t="shared" si="275"/>
        <v>44648</v>
      </c>
      <c r="AI491" s="1702">
        <f t="shared" si="275"/>
        <v>44668</v>
      </c>
      <c r="AJ491" s="1702">
        <f t="shared" si="275"/>
        <v>44668</v>
      </c>
      <c r="AK491" s="1702">
        <f t="shared" si="275"/>
        <v>44678</v>
      </c>
      <c r="AL491" s="1702">
        <f t="shared" si="275"/>
        <v>44694</v>
      </c>
      <c r="AM491" s="1702">
        <f t="shared" si="275"/>
        <v>44698</v>
      </c>
      <c r="AN491" s="1702">
        <f t="shared" si="275"/>
        <v>44728</v>
      </c>
      <c r="AO491" s="1497">
        <f t="shared" si="276"/>
        <v>44573</v>
      </c>
      <c r="AP491" s="1444">
        <v>32815</v>
      </c>
      <c r="AQ491" s="1443">
        <v>45118</v>
      </c>
      <c r="AR491" s="1424">
        <f>VLOOKUP(AP491,Schedule!$B$2:$F$14923,5,0)</f>
        <v>45118</v>
      </c>
      <c r="AS491" s="1424">
        <f t="shared" si="266"/>
        <v>45483</v>
      </c>
      <c r="AZ491" s="1739"/>
    </row>
    <row r="492" spans="1:52" s="1382" customFormat="1" ht="51.95" customHeight="1" thickBot="1">
      <c r="A492" s="1781"/>
      <c r="B492" s="1385">
        <f t="shared" si="271"/>
        <v>49</v>
      </c>
      <c r="C492" s="1386" t="str">
        <f t="shared" si="271"/>
        <v>У_Т</v>
      </c>
      <c r="D492" s="1561" t="str">
        <f t="shared" si="255"/>
        <v>49У_Т</v>
      </c>
      <c r="E492" s="1602" t="s">
        <v>534</v>
      </c>
      <c r="F492" s="1563" t="s">
        <v>514</v>
      </c>
      <c r="G492" s="1564" t="str">
        <f t="shared" si="272"/>
        <v>Выполнение технологических работ по объектам 00USY,31UQF,32UQF,33UQF,34UQF,35UQF,36UQF,37UQF,30UQE,30UQX,30UQN,31UPZ,32UPZ,33UPZ,34UPZ,35UPZ,36UPZ,37UPZ,38UPZ,31UUP,32UUP,33UUP,31UQC,32UQC</v>
      </c>
      <c r="H492" s="1565" t="s">
        <v>820</v>
      </c>
      <c r="I492" s="1352"/>
      <c r="J492" s="1702">
        <f t="shared" si="273"/>
        <v>44153</v>
      </c>
      <c r="K492" s="1702">
        <f t="shared" si="273"/>
        <v>44181</v>
      </c>
      <c r="L492" s="1702">
        <f t="shared" si="273"/>
        <v>44230</v>
      </c>
      <c r="M492" s="1702">
        <f t="shared" si="273"/>
        <v>44316</v>
      </c>
      <c r="N492" s="1702">
        <f t="shared" si="273"/>
        <v>44344</v>
      </c>
      <c r="O492" s="1702">
        <f t="shared" si="273"/>
        <v>44344</v>
      </c>
      <c r="P492" s="1702">
        <f t="shared" si="273"/>
        <v>44428</v>
      </c>
      <c r="Q492" s="1702">
        <f t="shared" si="273"/>
        <v>44460</v>
      </c>
      <c r="R492" s="1702">
        <f t="shared" si="273"/>
        <v>44460</v>
      </c>
      <c r="S492" s="1702">
        <f t="shared" si="273"/>
        <v>44459</v>
      </c>
      <c r="T492" s="1702">
        <f t="shared" si="274"/>
        <v>44459</v>
      </c>
      <c r="U492" s="1702">
        <f t="shared" si="274"/>
        <v>44480</v>
      </c>
      <c r="V492" s="1702">
        <f t="shared" si="274"/>
        <v>44487</v>
      </c>
      <c r="W492" s="1702">
        <f t="shared" si="274"/>
        <v>44490</v>
      </c>
      <c r="X492" s="1702">
        <f t="shared" si="274"/>
        <v>44495</v>
      </c>
      <c r="Y492" s="1702">
        <f t="shared" si="274"/>
        <v>44520</v>
      </c>
      <c r="Z492" s="1702">
        <f t="shared" si="274"/>
        <v>44540</v>
      </c>
      <c r="AA492" s="1702">
        <f t="shared" si="274"/>
        <v>44568</v>
      </c>
      <c r="AB492" s="1702">
        <f t="shared" si="274"/>
        <v>44573</v>
      </c>
      <c r="AC492" s="1702">
        <f t="shared" si="274"/>
        <v>44587</v>
      </c>
      <c r="AD492" s="1702">
        <f t="shared" si="275"/>
        <v>44608</v>
      </c>
      <c r="AE492" s="1702">
        <f t="shared" si="275"/>
        <v>44615</v>
      </c>
      <c r="AF492" s="1702">
        <f t="shared" si="275"/>
        <v>44620</v>
      </c>
      <c r="AG492" s="1702">
        <f t="shared" si="275"/>
        <v>44623</v>
      </c>
      <c r="AH492" s="1702">
        <f t="shared" si="275"/>
        <v>44648</v>
      </c>
      <c r="AI492" s="1702">
        <f t="shared" si="275"/>
        <v>44668</v>
      </c>
      <c r="AJ492" s="1702">
        <f t="shared" si="275"/>
        <v>44668</v>
      </c>
      <c r="AK492" s="1702">
        <f t="shared" si="275"/>
        <v>44678</v>
      </c>
      <c r="AL492" s="1702">
        <f t="shared" si="275"/>
        <v>44694</v>
      </c>
      <c r="AM492" s="1702">
        <f t="shared" si="275"/>
        <v>44698</v>
      </c>
      <c r="AN492" s="1702">
        <f t="shared" si="275"/>
        <v>44728</v>
      </c>
      <c r="AO492" s="1497">
        <f t="shared" si="276"/>
        <v>44573</v>
      </c>
      <c r="AP492" s="1444">
        <v>32799</v>
      </c>
      <c r="AQ492" s="1443">
        <v>45543</v>
      </c>
      <c r="AR492" s="1424">
        <f>VLOOKUP(AP492,Schedule!$B$2:$F$14923,5,0)</f>
        <v>45543</v>
      </c>
      <c r="AS492" s="1424">
        <f t="shared" si="266"/>
        <v>45908</v>
      </c>
      <c r="AZ492" s="1739"/>
    </row>
    <row r="493" spans="1:52" s="1382" customFormat="1" ht="51.95" customHeight="1" thickBot="1">
      <c r="A493" s="1781"/>
      <c r="B493" s="1385">
        <f t="shared" si="271"/>
        <v>49</v>
      </c>
      <c r="C493" s="1386" t="str">
        <f t="shared" si="271"/>
        <v>У_Т</v>
      </c>
      <c r="D493" s="1561" t="str">
        <f t="shared" si="255"/>
        <v>49У_Т</v>
      </c>
      <c r="E493" s="1602" t="s">
        <v>286</v>
      </c>
      <c r="F493" s="1563" t="s">
        <v>514</v>
      </c>
      <c r="G493" s="1564" t="str">
        <f t="shared" si="272"/>
        <v>Выполнение технологических работ по объектам 00USY,31UQF,32UQF,33UQF,34UQF,35UQF,36UQF,37UQF,30UQE,30UQX,30UQN,31UPZ,32UPZ,33UPZ,34UPZ,35UPZ,36UPZ,37UPZ,38UPZ,31UUP,32UUP,33UUP,31UQC,32UQC</v>
      </c>
      <c r="H493" s="1565" t="s">
        <v>821</v>
      </c>
      <c r="I493" s="1352"/>
      <c r="J493" s="1702">
        <f t="shared" ref="J493:S505" si="277">J$482</f>
        <v>44153</v>
      </c>
      <c r="K493" s="1702">
        <f t="shared" si="277"/>
        <v>44181</v>
      </c>
      <c r="L493" s="1702">
        <f t="shared" si="277"/>
        <v>44230</v>
      </c>
      <c r="M493" s="1702">
        <f t="shared" si="277"/>
        <v>44316</v>
      </c>
      <c r="N493" s="1702">
        <f t="shared" si="277"/>
        <v>44344</v>
      </c>
      <c r="O493" s="1702">
        <f t="shared" si="277"/>
        <v>44344</v>
      </c>
      <c r="P493" s="1702">
        <f t="shared" si="277"/>
        <v>44428</v>
      </c>
      <c r="Q493" s="1702">
        <f t="shared" si="277"/>
        <v>44460</v>
      </c>
      <c r="R493" s="1702">
        <f t="shared" si="277"/>
        <v>44460</v>
      </c>
      <c r="S493" s="1702">
        <f t="shared" si="277"/>
        <v>44459</v>
      </c>
      <c r="T493" s="1702">
        <f t="shared" ref="T493:AC505" si="278">T$482</f>
        <v>44459</v>
      </c>
      <c r="U493" s="1702">
        <f t="shared" si="278"/>
        <v>44480</v>
      </c>
      <c r="V493" s="1702">
        <f t="shared" si="278"/>
        <v>44487</v>
      </c>
      <c r="W493" s="1702">
        <f t="shared" si="278"/>
        <v>44490</v>
      </c>
      <c r="X493" s="1702">
        <f t="shared" si="278"/>
        <v>44495</v>
      </c>
      <c r="Y493" s="1702">
        <f t="shared" si="278"/>
        <v>44520</v>
      </c>
      <c r="Z493" s="1702">
        <f t="shared" si="278"/>
        <v>44540</v>
      </c>
      <c r="AA493" s="1702">
        <f t="shared" si="278"/>
        <v>44568</v>
      </c>
      <c r="AB493" s="1702">
        <f t="shared" si="278"/>
        <v>44573</v>
      </c>
      <c r="AC493" s="1702">
        <f t="shared" si="278"/>
        <v>44587</v>
      </c>
      <c r="AD493" s="1702">
        <f t="shared" ref="AD493:AN505" si="279">AD$482</f>
        <v>44608</v>
      </c>
      <c r="AE493" s="1702">
        <f t="shared" si="279"/>
        <v>44615</v>
      </c>
      <c r="AF493" s="1702">
        <f t="shared" si="279"/>
        <v>44620</v>
      </c>
      <c r="AG493" s="1702">
        <f t="shared" si="279"/>
        <v>44623</v>
      </c>
      <c r="AH493" s="1702">
        <f t="shared" si="279"/>
        <v>44648</v>
      </c>
      <c r="AI493" s="1702">
        <f t="shared" si="279"/>
        <v>44668</v>
      </c>
      <c r="AJ493" s="1702">
        <f t="shared" si="279"/>
        <v>44668</v>
      </c>
      <c r="AK493" s="1702">
        <f t="shared" si="279"/>
        <v>44678</v>
      </c>
      <c r="AL493" s="1702">
        <f t="shared" si="279"/>
        <v>44694</v>
      </c>
      <c r="AM493" s="1702">
        <f t="shared" si="279"/>
        <v>44698</v>
      </c>
      <c r="AN493" s="1702">
        <f t="shared" si="279"/>
        <v>44728</v>
      </c>
      <c r="AO493" s="1497">
        <f t="shared" si="276"/>
        <v>44573</v>
      </c>
      <c r="AP493" s="1444">
        <v>34048</v>
      </c>
      <c r="AQ493" s="1443">
        <v>45148</v>
      </c>
      <c r="AR493" s="1424">
        <f>VLOOKUP(AP493,Schedule!$B$2:$F$14923,5,0)</f>
        <v>45148</v>
      </c>
      <c r="AS493" s="1424">
        <f t="shared" si="266"/>
        <v>45513</v>
      </c>
      <c r="AZ493" s="1739"/>
    </row>
    <row r="494" spans="1:52" s="1382" customFormat="1" ht="51.95" customHeight="1" thickBot="1">
      <c r="A494" s="1781"/>
      <c r="B494" s="1385">
        <f t="shared" si="271"/>
        <v>49</v>
      </c>
      <c r="C494" s="1386" t="str">
        <f t="shared" si="271"/>
        <v>У_Т</v>
      </c>
      <c r="D494" s="1561" t="str">
        <f t="shared" si="255"/>
        <v>49У_Т</v>
      </c>
      <c r="E494" s="1602" t="s">
        <v>288</v>
      </c>
      <c r="F494" s="1563" t="s">
        <v>514</v>
      </c>
      <c r="G494" s="1564" t="str">
        <f t="shared" si="272"/>
        <v>Выполнение технологических работ по объектам 00USY,31UQF,32UQF,33UQF,34UQF,35UQF,36UQF,37UQF,30UQE,30UQX,30UQN,31UPZ,32UPZ,33UPZ,34UPZ,35UPZ,36UPZ,37UPZ,38UPZ,31UUP,32UUP,33UUP,31UQC,32UQC</v>
      </c>
      <c r="H494" s="1565" t="s">
        <v>821</v>
      </c>
      <c r="I494" s="1352"/>
      <c r="J494" s="1702">
        <f t="shared" si="277"/>
        <v>44153</v>
      </c>
      <c r="K494" s="1702">
        <f t="shared" si="277"/>
        <v>44181</v>
      </c>
      <c r="L494" s="1702">
        <f t="shared" si="277"/>
        <v>44230</v>
      </c>
      <c r="M494" s="1702">
        <f t="shared" si="277"/>
        <v>44316</v>
      </c>
      <c r="N494" s="1702">
        <f t="shared" si="277"/>
        <v>44344</v>
      </c>
      <c r="O494" s="1702">
        <f t="shared" si="277"/>
        <v>44344</v>
      </c>
      <c r="P494" s="1702">
        <f t="shared" si="277"/>
        <v>44428</v>
      </c>
      <c r="Q494" s="1702">
        <f t="shared" si="277"/>
        <v>44460</v>
      </c>
      <c r="R494" s="1702">
        <f t="shared" si="277"/>
        <v>44460</v>
      </c>
      <c r="S494" s="1702">
        <f t="shared" si="277"/>
        <v>44459</v>
      </c>
      <c r="T494" s="1702">
        <f t="shared" si="278"/>
        <v>44459</v>
      </c>
      <c r="U494" s="1702">
        <f t="shared" si="278"/>
        <v>44480</v>
      </c>
      <c r="V494" s="1702">
        <f t="shared" si="278"/>
        <v>44487</v>
      </c>
      <c r="W494" s="1702">
        <f t="shared" si="278"/>
        <v>44490</v>
      </c>
      <c r="X494" s="1702">
        <f t="shared" si="278"/>
        <v>44495</v>
      </c>
      <c r="Y494" s="1702">
        <f t="shared" si="278"/>
        <v>44520</v>
      </c>
      <c r="Z494" s="1702">
        <f t="shared" si="278"/>
        <v>44540</v>
      </c>
      <c r="AA494" s="1702">
        <f t="shared" si="278"/>
        <v>44568</v>
      </c>
      <c r="AB494" s="1702">
        <f t="shared" si="278"/>
        <v>44573</v>
      </c>
      <c r="AC494" s="1702">
        <f t="shared" si="278"/>
        <v>44587</v>
      </c>
      <c r="AD494" s="1702">
        <f t="shared" si="279"/>
        <v>44608</v>
      </c>
      <c r="AE494" s="1702">
        <f t="shared" si="279"/>
        <v>44615</v>
      </c>
      <c r="AF494" s="1702">
        <f t="shared" si="279"/>
        <v>44620</v>
      </c>
      <c r="AG494" s="1702">
        <f t="shared" si="279"/>
        <v>44623</v>
      </c>
      <c r="AH494" s="1702">
        <f t="shared" si="279"/>
        <v>44648</v>
      </c>
      <c r="AI494" s="1702">
        <f t="shared" si="279"/>
        <v>44668</v>
      </c>
      <c r="AJ494" s="1702">
        <f t="shared" si="279"/>
        <v>44668</v>
      </c>
      <c r="AK494" s="1702">
        <f t="shared" si="279"/>
        <v>44678</v>
      </c>
      <c r="AL494" s="1702">
        <f t="shared" si="279"/>
        <v>44694</v>
      </c>
      <c r="AM494" s="1702">
        <f t="shared" si="279"/>
        <v>44698</v>
      </c>
      <c r="AN494" s="1702">
        <f t="shared" si="279"/>
        <v>44728</v>
      </c>
      <c r="AO494" s="1497">
        <f t="shared" si="276"/>
        <v>44573</v>
      </c>
      <c r="AP494" s="1444">
        <v>34069</v>
      </c>
      <c r="AQ494" s="1443">
        <v>45148</v>
      </c>
      <c r="AR494" s="1424">
        <f>VLOOKUP(AP494,Schedule!$B$2:$F$14923,5,0)</f>
        <v>45148</v>
      </c>
      <c r="AS494" s="1424">
        <f t="shared" si="266"/>
        <v>45513</v>
      </c>
      <c r="AZ494" s="1739"/>
    </row>
    <row r="495" spans="1:52" s="1382" customFormat="1" ht="51.95" customHeight="1" thickBot="1">
      <c r="A495" s="1781"/>
      <c r="B495" s="1385">
        <f t="shared" si="271"/>
        <v>49</v>
      </c>
      <c r="C495" s="1386" t="str">
        <f t="shared" si="271"/>
        <v>У_Т</v>
      </c>
      <c r="D495" s="1561" t="str">
        <f t="shared" si="255"/>
        <v>49У_Т</v>
      </c>
      <c r="E495" s="1602" t="s">
        <v>290</v>
      </c>
      <c r="F495" s="1563" t="s">
        <v>514</v>
      </c>
      <c r="G495" s="1564" t="str">
        <f t="shared" si="272"/>
        <v>Выполнение технологических работ по объектам 00USY,31UQF,32UQF,33UQF,34UQF,35UQF,36UQF,37UQF,30UQE,30UQX,30UQN,31UPZ,32UPZ,33UPZ,34UPZ,35UPZ,36UPZ,37UPZ,38UPZ,31UUP,32UUP,33UUP,31UQC,32UQC</v>
      </c>
      <c r="H495" s="1565" t="s">
        <v>821</v>
      </c>
      <c r="I495" s="1352"/>
      <c r="J495" s="1702">
        <f t="shared" si="277"/>
        <v>44153</v>
      </c>
      <c r="K495" s="1702">
        <f t="shared" si="277"/>
        <v>44181</v>
      </c>
      <c r="L495" s="1702">
        <f t="shared" si="277"/>
        <v>44230</v>
      </c>
      <c r="M495" s="1702">
        <f t="shared" si="277"/>
        <v>44316</v>
      </c>
      <c r="N495" s="1702">
        <f t="shared" si="277"/>
        <v>44344</v>
      </c>
      <c r="O495" s="1702">
        <f t="shared" si="277"/>
        <v>44344</v>
      </c>
      <c r="P495" s="1702">
        <f t="shared" si="277"/>
        <v>44428</v>
      </c>
      <c r="Q495" s="1702">
        <f t="shared" si="277"/>
        <v>44460</v>
      </c>
      <c r="R495" s="1702">
        <f t="shared" si="277"/>
        <v>44460</v>
      </c>
      <c r="S495" s="1702">
        <f t="shared" si="277"/>
        <v>44459</v>
      </c>
      <c r="T495" s="1702">
        <f t="shared" si="278"/>
        <v>44459</v>
      </c>
      <c r="U495" s="1702">
        <f t="shared" si="278"/>
        <v>44480</v>
      </c>
      <c r="V495" s="1702">
        <f t="shared" si="278"/>
        <v>44487</v>
      </c>
      <c r="W495" s="1702">
        <f t="shared" si="278"/>
        <v>44490</v>
      </c>
      <c r="X495" s="1702">
        <f t="shared" si="278"/>
        <v>44495</v>
      </c>
      <c r="Y495" s="1702">
        <f t="shared" si="278"/>
        <v>44520</v>
      </c>
      <c r="Z495" s="1702">
        <f t="shared" si="278"/>
        <v>44540</v>
      </c>
      <c r="AA495" s="1702">
        <f t="shared" si="278"/>
        <v>44568</v>
      </c>
      <c r="AB495" s="1702">
        <f t="shared" si="278"/>
        <v>44573</v>
      </c>
      <c r="AC495" s="1702">
        <f t="shared" si="278"/>
        <v>44587</v>
      </c>
      <c r="AD495" s="1702">
        <f t="shared" si="279"/>
        <v>44608</v>
      </c>
      <c r="AE495" s="1702">
        <f t="shared" si="279"/>
        <v>44615</v>
      </c>
      <c r="AF495" s="1702">
        <f t="shared" si="279"/>
        <v>44620</v>
      </c>
      <c r="AG495" s="1702">
        <f t="shared" si="279"/>
        <v>44623</v>
      </c>
      <c r="AH495" s="1702">
        <f t="shared" si="279"/>
        <v>44648</v>
      </c>
      <c r="AI495" s="1702">
        <f t="shared" si="279"/>
        <v>44668</v>
      </c>
      <c r="AJ495" s="1702">
        <f t="shared" si="279"/>
        <v>44668</v>
      </c>
      <c r="AK495" s="1702">
        <f t="shared" si="279"/>
        <v>44678</v>
      </c>
      <c r="AL495" s="1702">
        <f t="shared" si="279"/>
        <v>44694</v>
      </c>
      <c r="AM495" s="1702">
        <f t="shared" si="279"/>
        <v>44698</v>
      </c>
      <c r="AN495" s="1702">
        <f t="shared" si="279"/>
        <v>44728</v>
      </c>
      <c r="AO495" s="1497">
        <f t="shared" si="276"/>
        <v>44573</v>
      </c>
      <c r="AP495" s="1444">
        <v>34081</v>
      </c>
      <c r="AQ495" s="1443">
        <v>45148</v>
      </c>
      <c r="AR495" s="1424">
        <f>VLOOKUP(AP495,Schedule!$B$2:$F$14923,5,0)</f>
        <v>45148</v>
      </c>
      <c r="AS495" s="1424">
        <f t="shared" si="266"/>
        <v>45513</v>
      </c>
      <c r="AZ495" s="1739"/>
    </row>
    <row r="496" spans="1:52" s="1382" customFormat="1" ht="51.95" customHeight="1" thickBot="1">
      <c r="A496" s="1781"/>
      <c r="B496" s="1385">
        <f t="shared" si="271"/>
        <v>49</v>
      </c>
      <c r="C496" s="1386" t="str">
        <f t="shared" si="271"/>
        <v>У_Т</v>
      </c>
      <c r="D496" s="1561" t="str">
        <f t="shared" si="255"/>
        <v>49У_Т</v>
      </c>
      <c r="E496" s="1602" t="s">
        <v>292</v>
      </c>
      <c r="F496" s="1563" t="s">
        <v>514</v>
      </c>
      <c r="G496" s="1564" t="str">
        <f t="shared" si="272"/>
        <v>Выполнение технологических работ по объектам 00USY,31UQF,32UQF,33UQF,34UQF,35UQF,36UQF,37UQF,30UQE,30UQX,30UQN,31UPZ,32UPZ,33UPZ,34UPZ,35UPZ,36UPZ,37UPZ,38UPZ,31UUP,32UUP,33UUP,31UQC,32UQC</v>
      </c>
      <c r="H496" s="1565" t="s">
        <v>821</v>
      </c>
      <c r="I496" s="1352"/>
      <c r="J496" s="1702">
        <f t="shared" si="277"/>
        <v>44153</v>
      </c>
      <c r="K496" s="1702">
        <f t="shared" si="277"/>
        <v>44181</v>
      </c>
      <c r="L496" s="1702">
        <f t="shared" si="277"/>
        <v>44230</v>
      </c>
      <c r="M496" s="1702">
        <f t="shared" si="277"/>
        <v>44316</v>
      </c>
      <c r="N496" s="1702">
        <f t="shared" si="277"/>
        <v>44344</v>
      </c>
      <c r="O496" s="1702">
        <f t="shared" si="277"/>
        <v>44344</v>
      </c>
      <c r="P496" s="1702">
        <f t="shared" si="277"/>
        <v>44428</v>
      </c>
      <c r="Q496" s="1702">
        <f t="shared" si="277"/>
        <v>44460</v>
      </c>
      <c r="R496" s="1702">
        <f t="shared" si="277"/>
        <v>44460</v>
      </c>
      <c r="S496" s="1702">
        <f t="shared" si="277"/>
        <v>44459</v>
      </c>
      <c r="T496" s="1702">
        <f t="shared" si="278"/>
        <v>44459</v>
      </c>
      <c r="U496" s="1702">
        <f t="shared" si="278"/>
        <v>44480</v>
      </c>
      <c r="V496" s="1702">
        <f t="shared" si="278"/>
        <v>44487</v>
      </c>
      <c r="W496" s="1702">
        <f t="shared" si="278"/>
        <v>44490</v>
      </c>
      <c r="X496" s="1702">
        <f t="shared" si="278"/>
        <v>44495</v>
      </c>
      <c r="Y496" s="1702">
        <f t="shared" si="278"/>
        <v>44520</v>
      </c>
      <c r="Z496" s="1702">
        <f t="shared" si="278"/>
        <v>44540</v>
      </c>
      <c r="AA496" s="1702">
        <f t="shared" si="278"/>
        <v>44568</v>
      </c>
      <c r="AB496" s="1702">
        <f t="shared" si="278"/>
        <v>44573</v>
      </c>
      <c r="AC496" s="1702">
        <f t="shared" si="278"/>
        <v>44587</v>
      </c>
      <c r="AD496" s="1702">
        <f t="shared" si="279"/>
        <v>44608</v>
      </c>
      <c r="AE496" s="1702">
        <f t="shared" si="279"/>
        <v>44615</v>
      </c>
      <c r="AF496" s="1702">
        <f t="shared" si="279"/>
        <v>44620</v>
      </c>
      <c r="AG496" s="1702">
        <f t="shared" si="279"/>
        <v>44623</v>
      </c>
      <c r="AH496" s="1702">
        <f t="shared" si="279"/>
        <v>44648</v>
      </c>
      <c r="AI496" s="1702">
        <f t="shared" si="279"/>
        <v>44668</v>
      </c>
      <c r="AJ496" s="1702">
        <f t="shared" si="279"/>
        <v>44668</v>
      </c>
      <c r="AK496" s="1702">
        <f t="shared" si="279"/>
        <v>44678</v>
      </c>
      <c r="AL496" s="1702">
        <f t="shared" si="279"/>
        <v>44694</v>
      </c>
      <c r="AM496" s="1702">
        <f t="shared" si="279"/>
        <v>44698</v>
      </c>
      <c r="AN496" s="1702">
        <f t="shared" si="279"/>
        <v>44728</v>
      </c>
      <c r="AO496" s="1497">
        <f t="shared" si="276"/>
        <v>44573</v>
      </c>
      <c r="AP496" s="1444">
        <v>34093</v>
      </c>
      <c r="AQ496" s="1443">
        <v>45148</v>
      </c>
      <c r="AR496" s="1424">
        <f>VLOOKUP(AP496,Schedule!$B$2:$F$14923,5,0)</f>
        <v>45148</v>
      </c>
      <c r="AS496" s="1424">
        <f t="shared" si="266"/>
        <v>45513</v>
      </c>
      <c r="AZ496" s="1739"/>
    </row>
    <row r="497" spans="1:52" s="1382" customFormat="1" ht="51.95" customHeight="1" thickBot="1">
      <c r="A497" s="1781"/>
      <c r="B497" s="1385">
        <f t="shared" si="271"/>
        <v>49</v>
      </c>
      <c r="C497" s="1386" t="str">
        <f t="shared" si="271"/>
        <v>У_Т</v>
      </c>
      <c r="D497" s="1561" t="str">
        <f t="shared" si="255"/>
        <v>49У_Т</v>
      </c>
      <c r="E497" s="1602" t="s">
        <v>294</v>
      </c>
      <c r="F497" s="1563" t="s">
        <v>514</v>
      </c>
      <c r="G497" s="1564" t="str">
        <f t="shared" si="272"/>
        <v>Выполнение технологических работ по объектам 00USY,31UQF,32UQF,33UQF,34UQF,35UQF,36UQF,37UQF,30UQE,30UQX,30UQN,31UPZ,32UPZ,33UPZ,34UPZ,35UPZ,36UPZ,37UPZ,38UPZ,31UUP,32UUP,33UUP,31UQC,32UQC</v>
      </c>
      <c r="H497" s="1565" t="s">
        <v>821</v>
      </c>
      <c r="I497" s="1352"/>
      <c r="J497" s="1702">
        <f t="shared" si="277"/>
        <v>44153</v>
      </c>
      <c r="K497" s="1702">
        <f t="shared" si="277"/>
        <v>44181</v>
      </c>
      <c r="L497" s="1702">
        <f t="shared" si="277"/>
        <v>44230</v>
      </c>
      <c r="M497" s="1702">
        <f t="shared" si="277"/>
        <v>44316</v>
      </c>
      <c r="N497" s="1702">
        <f t="shared" si="277"/>
        <v>44344</v>
      </c>
      <c r="O497" s="1702">
        <f t="shared" si="277"/>
        <v>44344</v>
      </c>
      <c r="P497" s="1702">
        <f t="shared" si="277"/>
        <v>44428</v>
      </c>
      <c r="Q497" s="1702">
        <f t="shared" si="277"/>
        <v>44460</v>
      </c>
      <c r="R497" s="1702">
        <f t="shared" si="277"/>
        <v>44460</v>
      </c>
      <c r="S497" s="1702">
        <f t="shared" si="277"/>
        <v>44459</v>
      </c>
      <c r="T497" s="1702">
        <f t="shared" si="278"/>
        <v>44459</v>
      </c>
      <c r="U497" s="1702">
        <f t="shared" si="278"/>
        <v>44480</v>
      </c>
      <c r="V497" s="1702">
        <f t="shared" si="278"/>
        <v>44487</v>
      </c>
      <c r="W497" s="1702">
        <f t="shared" si="278"/>
        <v>44490</v>
      </c>
      <c r="X497" s="1702">
        <f t="shared" si="278"/>
        <v>44495</v>
      </c>
      <c r="Y497" s="1702">
        <f t="shared" si="278"/>
        <v>44520</v>
      </c>
      <c r="Z497" s="1702">
        <f t="shared" si="278"/>
        <v>44540</v>
      </c>
      <c r="AA497" s="1702">
        <f t="shared" si="278"/>
        <v>44568</v>
      </c>
      <c r="AB497" s="1702">
        <f t="shared" si="278"/>
        <v>44573</v>
      </c>
      <c r="AC497" s="1702">
        <f t="shared" si="278"/>
        <v>44587</v>
      </c>
      <c r="AD497" s="1702">
        <f t="shared" si="279"/>
        <v>44608</v>
      </c>
      <c r="AE497" s="1702">
        <f t="shared" si="279"/>
        <v>44615</v>
      </c>
      <c r="AF497" s="1702">
        <f t="shared" si="279"/>
        <v>44620</v>
      </c>
      <c r="AG497" s="1702">
        <f t="shared" si="279"/>
        <v>44623</v>
      </c>
      <c r="AH497" s="1702">
        <f t="shared" si="279"/>
        <v>44648</v>
      </c>
      <c r="AI497" s="1702">
        <f t="shared" si="279"/>
        <v>44668</v>
      </c>
      <c r="AJ497" s="1702">
        <f t="shared" si="279"/>
        <v>44668</v>
      </c>
      <c r="AK497" s="1702">
        <f t="shared" si="279"/>
        <v>44678</v>
      </c>
      <c r="AL497" s="1702">
        <f t="shared" si="279"/>
        <v>44694</v>
      </c>
      <c r="AM497" s="1702">
        <f t="shared" si="279"/>
        <v>44698</v>
      </c>
      <c r="AN497" s="1702">
        <f t="shared" si="279"/>
        <v>44728</v>
      </c>
      <c r="AO497" s="1497">
        <f t="shared" si="276"/>
        <v>44573</v>
      </c>
      <c r="AP497" s="1444">
        <v>34105</v>
      </c>
      <c r="AQ497" s="1443">
        <v>45148</v>
      </c>
      <c r="AR497" s="1424">
        <f>VLOOKUP(AP497,Schedule!$B$2:$F$14923,5,0)</f>
        <v>45148</v>
      </c>
      <c r="AS497" s="1424">
        <f t="shared" si="266"/>
        <v>45513</v>
      </c>
      <c r="AZ497" s="1739"/>
    </row>
    <row r="498" spans="1:52" s="1382" customFormat="1" ht="51.95" customHeight="1" thickBot="1">
      <c r="A498" s="1781"/>
      <c r="B498" s="1385">
        <f t="shared" si="271"/>
        <v>49</v>
      </c>
      <c r="C498" s="1386" t="str">
        <f t="shared" si="271"/>
        <v>У_Т</v>
      </c>
      <c r="D498" s="1561" t="str">
        <f t="shared" si="255"/>
        <v>49У_Т</v>
      </c>
      <c r="E498" s="1602" t="s">
        <v>296</v>
      </c>
      <c r="F498" s="1563" t="s">
        <v>514</v>
      </c>
      <c r="G498" s="1564" t="str">
        <f t="shared" si="272"/>
        <v>Выполнение технологических работ по объектам 00USY,31UQF,32UQF,33UQF,34UQF,35UQF,36UQF,37UQF,30UQE,30UQX,30UQN,31UPZ,32UPZ,33UPZ,34UPZ,35UPZ,36UPZ,37UPZ,38UPZ,31UUP,32UUP,33UUP,31UQC,32UQC</v>
      </c>
      <c r="H498" s="1565" t="s">
        <v>821</v>
      </c>
      <c r="I498" s="1352"/>
      <c r="J498" s="1702">
        <f t="shared" si="277"/>
        <v>44153</v>
      </c>
      <c r="K498" s="1702">
        <f t="shared" si="277"/>
        <v>44181</v>
      </c>
      <c r="L498" s="1702">
        <f t="shared" si="277"/>
        <v>44230</v>
      </c>
      <c r="M498" s="1702">
        <f t="shared" si="277"/>
        <v>44316</v>
      </c>
      <c r="N498" s="1702">
        <f t="shared" si="277"/>
        <v>44344</v>
      </c>
      <c r="O498" s="1702">
        <f t="shared" si="277"/>
        <v>44344</v>
      </c>
      <c r="P498" s="1702">
        <f t="shared" si="277"/>
        <v>44428</v>
      </c>
      <c r="Q498" s="1702">
        <f t="shared" si="277"/>
        <v>44460</v>
      </c>
      <c r="R498" s="1702">
        <f t="shared" si="277"/>
        <v>44460</v>
      </c>
      <c r="S498" s="1702">
        <f t="shared" si="277"/>
        <v>44459</v>
      </c>
      <c r="T498" s="1702">
        <f t="shared" si="278"/>
        <v>44459</v>
      </c>
      <c r="U498" s="1702">
        <f t="shared" si="278"/>
        <v>44480</v>
      </c>
      <c r="V498" s="1702">
        <f t="shared" si="278"/>
        <v>44487</v>
      </c>
      <c r="W498" s="1702">
        <f t="shared" si="278"/>
        <v>44490</v>
      </c>
      <c r="X498" s="1702">
        <f t="shared" si="278"/>
        <v>44495</v>
      </c>
      <c r="Y498" s="1702">
        <f t="shared" si="278"/>
        <v>44520</v>
      </c>
      <c r="Z498" s="1702">
        <f t="shared" si="278"/>
        <v>44540</v>
      </c>
      <c r="AA498" s="1702">
        <f t="shared" si="278"/>
        <v>44568</v>
      </c>
      <c r="AB498" s="1702">
        <f t="shared" si="278"/>
        <v>44573</v>
      </c>
      <c r="AC498" s="1702">
        <f t="shared" si="278"/>
        <v>44587</v>
      </c>
      <c r="AD498" s="1702">
        <f t="shared" si="279"/>
        <v>44608</v>
      </c>
      <c r="AE498" s="1702">
        <f t="shared" si="279"/>
        <v>44615</v>
      </c>
      <c r="AF498" s="1702">
        <f t="shared" si="279"/>
        <v>44620</v>
      </c>
      <c r="AG498" s="1702">
        <f t="shared" si="279"/>
        <v>44623</v>
      </c>
      <c r="AH498" s="1702">
        <f t="shared" si="279"/>
        <v>44648</v>
      </c>
      <c r="AI498" s="1702">
        <f t="shared" si="279"/>
        <v>44668</v>
      </c>
      <c r="AJ498" s="1702">
        <f t="shared" si="279"/>
        <v>44668</v>
      </c>
      <c r="AK498" s="1702">
        <f t="shared" si="279"/>
        <v>44678</v>
      </c>
      <c r="AL498" s="1702">
        <f t="shared" si="279"/>
        <v>44694</v>
      </c>
      <c r="AM498" s="1702">
        <f t="shared" si="279"/>
        <v>44698</v>
      </c>
      <c r="AN498" s="1702">
        <f t="shared" si="279"/>
        <v>44728</v>
      </c>
      <c r="AO498" s="1497">
        <f t="shared" si="276"/>
        <v>44573</v>
      </c>
      <c r="AP498" s="1444">
        <v>34115</v>
      </c>
      <c r="AQ498" s="1443">
        <v>45148</v>
      </c>
      <c r="AR498" s="1424">
        <f>VLOOKUP(AP498,Schedule!$B$2:$F$14923,5,0)</f>
        <v>45148</v>
      </c>
      <c r="AS498" s="1424">
        <f t="shared" si="266"/>
        <v>45513</v>
      </c>
      <c r="AZ498" s="1739"/>
    </row>
    <row r="499" spans="1:52" s="1382" customFormat="1" ht="51.95" customHeight="1" thickBot="1">
      <c r="A499" s="1781"/>
      <c r="B499" s="1385">
        <f t="shared" si="271"/>
        <v>49</v>
      </c>
      <c r="C499" s="1386" t="str">
        <f t="shared" si="271"/>
        <v>У_Т</v>
      </c>
      <c r="D499" s="1561" t="str">
        <f t="shared" si="255"/>
        <v>49У_Т</v>
      </c>
      <c r="E499" s="1602" t="s">
        <v>163</v>
      </c>
      <c r="F499" s="1563" t="s">
        <v>514</v>
      </c>
      <c r="G499" s="1564" t="str">
        <f t="shared" si="272"/>
        <v>Выполнение технологических работ по объектам 00USY,31UQF,32UQF,33UQF,34UQF,35UQF,36UQF,37UQF,30UQE,30UQX,30UQN,31UPZ,32UPZ,33UPZ,34UPZ,35UPZ,36UPZ,37UPZ,38UPZ,31UUP,32UUP,33UUP,31UQC,32UQC</v>
      </c>
      <c r="H499" s="1565" t="s">
        <v>821</v>
      </c>
      <c r="I499" s="1352"/>
      <c r="J499" s="1702">
        <f t="shared" si="277"/>
        <v>44153</v>
      </c>
      <c r="K499" s="1702">
        <f t="shared" si="277"/>
        <v>44181</v>
      </c>
      <c r="L499" s="1702">
        <f t="shared" si="277"/>
        <v>44230</v>
      </c>
      <c r="M499" s="1702">
        <f t="shared" si="277"/>
        <v>44316</v>
      </c>
      <c r="N499" s="1702">
        <f t="shared" si="277"/>
        <v>44344</v>
      </c>
      <c r="O499" s="1702">
        <f t="shared" si="277"/>
        <v>44344</v>
      </c>
      <c r="P499" s="1702">
        <f t="shared" si="277"/>
        <v>44428</v>
      </c>
      <c r="Q499" s="1702">
        <f t="shared" si="277"/>
        <v>44460</v>
      </c>
      <c r="R499" s="1702">
        <f t="shared" si="277"/>
        <v>44460</v>
      </c>
      <c r="S499" s="1702">
        <f t="shared" si="277"/>
        <v>44459</v>
      </c>
      <c r="T499" s="1702">
        <f t="shared" si="278"/>
        <v>44459</v>
      </c>
      <c r="U499" s="1702">
        <f t="shared" si="278"/>
        <v>44480</v>
      </c>
      <c r="V499" s="1702">
        <f t="shared" si="278"/>
        <v>44487</v>
      </c>
      <c r="W499" s="1702">
        <f t="shared" si="278"/>
        <v>44490</v>
      </c>
      <c r="X499" s="1702">
        <f t="shared" si="278"/>
        <v>44495</v>
      </c>
      <c r="Y499" s="1702">
        <f t="shared" si="278"/>
        <v>44520</v>
      </c>
      <c r="Z499" s="1702">
        <f t="shared" si="278"/>
        <v>44540</v>
      </c>
      <c r="AA499" s="1702">
        <f t="shared" si="278"/>
        <v>44568</v>
      </c>
      <c r="AB499" s="1702">
        <f t="shared" si="278"/>
        <v>44573</v>
      </c>
      <c r="AC499" s="1702">
        <f t="shared" si="278"/>
        <v>44587</v>
      </c>
      <c r="AD499" s="1702">
        <f t="shared" si="279"/>
        <v>44608</v>
      </c>
      <c r="AE499" s="1702">
        <f t="shared" si="279"/>
        <v>44615</v>
      </c>
      <c r="AF499" s="1702">
        <f t="shared" si="279"/>
        <v>44620</v>
      </c>
      <c r="AG499" s="1702">
        <f t="shared" si="279"/>
        <v>44623</v>
      </c>
      <c r="AH499" s="1702">
        <f t="shared" si="279"/>
        <v>44648</v>
      </c>
      <c r="AI499" s="1702">
        <f t="shared" si="279"/>
        <v>44668</v>
      </c>
      <c r="AJ499" s="1702">
        <f t="shared" si="279"/>
        <v>44668</v>
      </c>
      <c r="AK499" s="1702">
        <f t="shared" si="279"/>
        <v>44678</v>
      </c>
      <c r="AL499" s="1702">
        <f t="shared" si="279"/>
        <v>44694</v>
      </c>
      <c r="AM499" s="1702">
        <f t="shared" si="279"/>
        <v>44698</v>
      </c>
      <c r="AN499" s="1702">
        <f t="shared" si="279"/>
        <v>44728</v>
      </c>
      <c r="AO499" s="1497">
        <f t="shared" si="276"/>
        <v>44573</v>
      </c>
      <c r="AP499" s="1444">
        <v>34128</v>
      </c>
      <c r="AQ499" s="1443">
        <v>45023</v>
      </c>
      <c r="AR499" s="1424">
        <f>VLOOKUP(AP499,Schedule!$B$2:$F$14923,5,0)</f>
        <v>45023</v>
      </c>
      <c r="AS499" s="1424">
        <f t="shared" si="266"/>
        <v>45388</v>
      </c>
      <c r="AZ499" s="1739"/>
    </row>
    <row r="500" spans="1:52" s="1382" customFormat="1" ht="51.95" customHeight="1" thickBot="1">
      <c r="A500" s="1781"/>
      <c r="B500" s="1385">
        <f t="shared" si="271"/>
        <v>49</v>
      </c>
      <c r="C500" s="1386" t="str">
        <f t="shared" si="271"/>
        <v>У_Т</v>
      </c>
      <c r="D500" s="1561" t="str">
        <f t="shared" si="255"/>
        <v>49У_Т</v>
      </c>
      <c r="E500" s="1602" t="s">
        <v>165</v>
      </c>
      <c r="F500" s="1563" t="s">
        <v>514</v>
      </c>
      <c r="G500" s="1564" t="str">
        <f t="shared" si="272"/>
        <v>Выполнение технологических работ по объектам 00USY,31UQF,32UQF,33UQF,34UQF,35UQF,36UQF,37UQF,30UQE,30UQX,30UQN,31UPZ,32UPZ,33UPZ,34UPZ,35UPZ,36UPZ,37UPZ,38UPZ,31UUP,32UUP,33UUP,31UQC,32UQC</v>
      </c>
      <c r="H500" s="1565" t="s">
        <v>821</v>
      </c>
      <c r="I500" s="1352"/>
      <c r="J500" s="1702">
        <f t="shared" si="277"/>
        <v>44153</v>
      </c>
      <c r="K500" s="1702">
        <f t="shared" si="277"/>
        <v>44181</v>
      </c>
      <c r="L500" s="1702">
        <f t="shared" si="277"/>
        <v>44230</v>
      </c>
      <c r="M500" s="1702">
        <f t="shared" si="277"/>
        <v>44316</v>
      </c>
      <c r="N500" s="1702">
        <f t="shared" si="277"/>
        <v>44344</v>
      </c>
      <c r="O500" s="1702">
        <f t="shared" si="277"/>
        <v>44344</v>
      </c>
      <c r="P500" s="1702">
        <f t="shared" si="277"/>
        <v>44428</v>
      </c>
      <c r="Q500" s="1702">
        <f t="shared" si="277"/>
        <v>44460</v>
      </c>
      <c r="R500" s="1702">
        <f t="shared" si="277"/>
        <v>44460</v>
      </c>
      <c r="S500" s="1702">
        <f t="shared" si="277"/>
        <v>44459</v>
      </c>
      <c r="T500" s="1702">
        <f t="shared" si="278"/>
        <v>44459</v>
      </c>
      <c r="U500" s="1702">
        <f t="shared" si="278"/>
        <v>44480</v>
      </c>
      <c r="V500" s="1702">
        <f t="shared" si="278"/>
        <v>44487</v>
      </c>
      <c r="W500" s="1702">
        <f t="shared" si="278"/>
        <v>44490</v>
      </c>
      <c r="X500" s="1702">
        <f t="shared" si="278"/>
        <v>44495</v>
      </c>
      <c r="Y500" s="1702">
        <f t="shared" si="278"/>
        <v>44520</v>
      </c>
      <c r="Z500" s="1702">
        <f t="shared" si="278"/>
        <v>44540</v>
      </c>
      <c r="AA500" s="1702">
        <f t="shared" si="278"/>
        <v>44568</v>
      </c>
      <c r="AB500" s="1702">
        <f t="shared" si="278"/>
        <v>44573</v>
      </c>
      <c r="AC500" s="1702">
        <f t="shared" si="278"/>
        <v>44587</v>
      </c>
      <c r="AD500" s="1702">
        <f t="shared" si="279"/>
        <v>44608</v>
      </c>
      <c r="AE500" s="1702">
        <f t="shared" si="279"/>
        <v>44615</v>
      </c>
      <c r="AF500" s="1702">
        <f t="shared" si="279"/>
        <v>44620</v>
      </c>
      <c r="AG500" s="1702">
        <f t="shared" si="279"/>
        <v>44623</v>
      </c>
      <c r="AH500" s="1702">
        <f t="shared" si="279"/>
        <v>44648</v>
      </c>
      <c r="AI500" s="1702">
        <f t="shared" si="279"/>
        <v>44668</v>
      </c>
      <c r="AJ500" s="1702">
        <f t="shared" si="279"/>
        <v>44668</v>
      </c>
      <c r="AK500" s="1702">
        <f t="shared" si="279"/>
        <v>44678</v>
      </c>
      <c r="AL500" s="1702">
        <f t="shared" si="279"/>
        <v>44694</v>
      </c>
      <c r="AM500" s="1702">
        <f t="shared" si="279"/>
        <v>44698</v>
      </c>
      <c r="AN500" s="1702">
        <f t="shared" si="279"/>
        <v>44728</v>
      </c>
      <c r="AO500" s="1497">
        <f t="shared" si="276"/>
        <v>44573</v>
      </c>
      <c r="AP500" s="1444">
        <v>34148</v>
      </c>
      <c r="AQ500" s="1443">
        <v>45023</v>
      </c>
      <c r="AR500" s="1424">
        <f>VLOOKUP(AP500,Schedule!$B$2:$F$14923,5,0)</f>
        <v>45023</v>
      </c>
      <c r="AS500" s="1424">
        <f t="shared" si="266"/>
        <v>45388</v>
      </c>
      <c r="AZ500" s="1739"/>
    </row>
    <row r="501" spans="1:52" s="1382" customFormat="1" ht="51.95" customHeight="1" thickBot="1">
      <c r="A501" s="1781"/>
      <c r="B501" s="1385">
        <f t="shared" si="271"/>
        <v>49</v>
      </c>
      <c r="C501" s="1386" t="str">
        <f t="shared" si="271"/>
        <v>У_Т</v>
      </c>
      <c r="D501" s="1561" t="str">
        <f t="shared" si="255"/>
        <v>49У_Т</v>
      </c>
      <c r="E501" s="1602" t="s">
        <v>141</v>
      </c>
      <c r="F501" s="1563" t="s">
        <v>514</v>
      </c>
      <c r="G501" s="1564" t="str">
        <f t="shared" si="272"/>
        <v>Выполнение технологических работ по объектам 00USY,31UQF,32UQF,33UQF,34UQF,35UQF,36UQF,37UQF,30UQE,30UQX,30UQN,31UPZ,32UPZ,33UPZ,34UPZ,35UPZ,36UPZ,37UPZ,38UPZ,31UUP,32UUP,33UUP,31UQC,32UQC</v>
      </c>
      <c r="H501" s="1565" t="s">
        <v>822</v>
      </c>
      <c r="I501" s="1352"/>
      <c r="J501" s="1702">
        <f t="shared" si="277"/>
        <v>44153</v>
      </c>
      <c r="K501" s="1702">
        <f t="shared" si="277"/>
        <v>44181</v>
      </c>
      <c r="L501" s="1702">
        <f t="shared" si="277"/>
        <v>44230</v>
      </c>
      <c r="M501" s="1702">
        <f t="shared" si="277"/>
        <v>44316</v>
      </c>
      <c r="N501" s="1702">
        <f t="shared" si="277"/>
        <v>44344</v>
      </c>
      <c r="O501" s="1702">
        <f t="shared" si="277"/>
        <v>44344</v>
      </c>
      <c r="P501" s="1702">
        <f t="shared" si="277"/>
        <v>44428</v>
      </c>
      <c r="Q501" s="1702">
        <f t="shared" si="277"/>
        <v>44460</v>
      </c>
      <c r="R501" s="1702">
        <f t="shared" si="277"/>
        <v>44460</v>
      </c>
      <c r="S501" s="1702">
        <f t="shared" si="277"/>
        <v>44459</v>
      </c>
      <c r="T501" s="1702">
        <f t="shared" si="278"/>
        <v>44459</v>
      </c>
      <c r="U501" s="1702">
        <f t="shared" si="278"/>
        <v>44480</v>
      </c>
      <c r="V501" s="1702">
        <f t="shared" si="278"/>
        <v>44487</v>
      </c>
      <c r="W501" s="1702">
        <f t="shared" si="278"/>
        <v>44490</v>
      </c>
      <c r="X501" s="1702">
        <f t="shared" si="278"/>
        <v>44495</v>
      </c>
      <c r="Y501" s="1702">
        <f t="shared" si="278"/>
        <v>44520</v>
      </c>
      <c r="Z501" s="1702">
        <f t="shared" si="278"/>
        <v>44540</v>
      </c>
      <c r="AA501" s="1702">
        <f t="shared" si="278"/>
        <v>44568</v>
      </c>
      <c r="AB501" s="1702">
        <f t="shared" si="278"/>
        <v>44573</v>
      </c>
      <c r="AC501" s="1702">
        <f t="shared" si="278"/>
        <v>44587</v>
      </c>
      <c r="AD501" s="1702">
        <f t="shared" si="279"/>
        <v>44608</v>
      </c>
      <c r="AE501" s="1702">
        <f t="shared" si="279"/>
        <v>44615</v>
      </c>
      <c r="AF501" s="1702">
        <f t="shared" si="279"/>
        <v>44620</v>
      </c>
      <c r="AG501" s="1702">
        <f t="shared" si="279"/>
        <v>44623</v>
      </c>
      <c r="AH501" s="1702">
        <f t="shared" si="279"/>
        <v>44648</v>
      </c>
      <c r="AI501" s="1702">
        <f t="shared" si="279"/>
        <v>44668</v>
      </c>
      <c r="AJ501" s="1702">
        <f t="shared" si="279"/>
        <v>44668</v>
      </c>
      <c r="AK501" s="1702">
        <f t="shared" si="279"/>
        <v>44678</v>
      </c>
      <c r="AL501" s="1702">
        <f t="shared" si="279"/>
        <v>44694</v>
      </c>
      <c r="AM501" s="1702">
        <f t="shared" si="279"/>
        <v>44698</v>
      </c>
      <c r="AN501" s="1702">
        <f t="shared" si="279"/>
        <v>44728</v>
      </c>
      <c r="AO501" s="1497">
        <f t="shared" si="276"/>
        <v>44573</v>
      </c>
      <c r="AP501" s="1444">
        <v>34507</v>
      </c>
      <c r="AQ501" s="1443">
        <v>44598</v>
      </c>
      <c r="AR501" s="1424">
        <f>VLOOKUP(AP501,Schedule!$B$2:$F$14923,5,0)</f>
        <v>44598</v>
      </c>
      <c r="AS501" s="1424">
        <f t="shared" si="266"/>
        <v>44963</v>
      </c>
      <c r="AZ501" s="1739"/>
    </row>
    <row r="502" spans="1:52" s="1382" customFormat="1" ht="51.95" customHeight="1" thickBot="1">
      <c r="A502" s="1781"/>
      <c r="B502" s="1385">
        <f t="shared" si="271"/>
        <v>49</v>
      </c>
      <c r="C502" s="1386" t="str">
        <f t="shared" si="271"/>
        <v>У_Т</v>
      </c>
      <c r="D502" s="1561" t="str">
        <f t="shared" si="255"/>
        <v>49У_Т</v>
      </c>
      <c r="E502" s="1602" t="s">
        <v>143</v>
      </c>
      <c r="F502" s="1563" t="s">
        <v>514</v>
      </c>
      <c r="G502" s="1564" t="str">
        <f t="shared" si="272"/>
        <v>Выполнение технологических работ по объектам 00USY,31UQF,32UQF,33UQF,34UQF,35UQF,36UQF,37UQF,30UQE,30UQX,30UQN,31UPZ,32UPZ,33UPZ,34UPZ,35UPZ,36UPZ,37UPZ,38UPZ,31UUP,32UUP,33UUP,31UQC,32UQC</v>
      </c>
      <c r="H502" s="1565" t="s">
        <v>822</v>
      </c>
      <c r="I502" s="1352"/>
      <c r="J502" s="1702">
        <f t="shared" si="277"/>
        <v>44153</v>
      </c>
      <c r="K502" s="1702">
        <f t="shared" si="277"/>
        <v>44181</v>
      </c>
      <c r="L502" s="1702">
        <f t="shared" si="277"/>
        <v>44230</v>
      </c>
      <c r="M502" s="1702">
        <f t="shared" si="277"/>
        <v>44316</v>
      </c>
      <c r="N502" s="1702">
        <f t="shared" si="277"/>
        <v>44344</v>
      </c>
      <c r="O502" s="1702">
        <f t="shared" si="277"/>
        <v>44344</v>
      </c>
      <c r="P502" s="1702">
        <f t="shared" si="277"/>
        <v>44428</v>
      </c>
      <c r="Q502" s="1702">
        <f t="shared" si="277"/>
        <v>44460</v>
      </c>
      <c r="R502" s="1702">
        <f t="shared" si="277"/>
        <v>44460</v>
      </c>
      <c r="S502" s="1702">
        <f t="shared" si="277"/>
        <v>44459</v>
      </c>
      <c r="T502" s="1702">
        <f t="shared" si="278"/>
        <v>44459</v>
      </c>
      <c r="U502" s="1702">
        <f t="shared" si="278"/>
        <v>44480</v>
      </c>
      <c r="V502" s="1702">
        <f t="shared" si="278"/>
        <v>44487</v>
      </c>
      <c r="W502" s="1702">
        <f t="shared" si="278"/>
        <v>44490</v>
      </c>
      <c r="X502" s="1702">
        <f t="shared" si="278"/>
        <v>44495</v>
      </c>
      <c r="Y502" s="1702">
        <f t="shared" si="278"/>
        <v>44520</v>
      </c>
      <c r="Z502" s="1702">
        <f t="shared" si="278"/>
        <v>44540</v>
      </c>
      <c r="AA502" s="1702">
        <f t="shared" si="278"/>
        <v>44568</v>
      </c>
      <c r="AB502" s="1702">
        <f t="shared" si="278"/>
        <v>44573</v>
      </c>
      <c r="AC502" s="1702">
        <f t="shared" si="278"/>
        <v>44587</v>
      </c>
      <c r="AD502" s="1702">
        <f t="shared" si="279"/>
        <v>44608</v>
      </c>
      <c r="AE502" s="1702">
        <f t="shared" si="279"/>
        <v>44615</v>
      </c>
      <c r="AF502" s="1702">
        <f t="shared" si="279"/>
        <v>44620</v>
      </c>
      <c r="AG502" s="1702">
        <f t="shared" si="279"/>
        <v>44623</v>
      </c>
      <c r="AH502" s="1702">
        <f t="shared" si="279"/>
        <v>44648</v>
      </c>
      <c r="AI502" s="1702">
        <f t="shared" si="279"/>
        <v>44668</v>
      </c>
      <c r="AJ502" s="1702">
        <f t="shared" si="279"/>
        <v>44668</v>
      </c>
      <c r="AK502" s="1702">
        <f t="shared" si="279"/>
        <v>44678</v>
      </c>
      <c r="AL502" s="1702">
        <f t="shared" si="279"/>
        <v>44694</v>
      </c>
      <c r="AM502" s="1702">
        <f t="shared" si="279"/>
        <v>44698</v>
      </c>
      <c r="AN502" s="1702">
        <f t="shared" si="279"/>
        <v>44728</v>
      </c>
      <c r="AO502" s="1497">
        <f t="shared" si="276"/>
        <v>44573</v>
      </c>
      <c r="AP502" s="1444">
        <v>34517</v>
      </c>
      <c r="AQ502" s="1443">
        <v>44973</v>
      </c>
      <c r="AR502" s="1424">
        <f>VLOOKUP(AP502,Schedule!$B$2:$F$14923,5,0)</f>
        <v>44973</v>
      </c>
      <c r="AS502" s="1424">
        <f t="shared" si="266"/>
        <v>45338</v>
      </c>
      <c r="AZ502" s="1739"/>
    </row>
    <row r="503" spans="1:52" s="1382" customFormat="1" ht="51.95" customHeight="1" thickBot="1">
      <c r="A503" s="1781"/>
      <c r="B503" s="1385">
        <f t="shared" si="271"/>
        <v>49</v>
      </c>
      <c r="C503" s="1386" t="str">
        <f t="shared" si="271"/>
        <v>У_Т</v>
      </c>
      <c r="D503" s="1561" t="str">
        <f t="shared" si="255"/>
        <v>49У_Т</v>
      </c>
      <c r="E503" s="1602" t="s">
        <v>145</v>
      </c>
      <c r="F503" s="1563" t="s">
        <v>514</v>
      </c>
      <c r="G503" s="1564" t="str">
        <f t="shared" si="272"/>
        <v>Выполнение технологических работ по объектам 00USY,31UQF,32UQF,33UQF,34UQF,35UQF,36UQF,37UQF,30UQE,30UQX,30UQN,31UPZ,32UPZ,33UPZ,34UPZ,35UPZ,36UPZ,37UPZ,38UPZ,31UUP,32UUP,33UUP,31UQC,32UQC</v>
      </c>
      <c r="H503" s="1565" t="s">
        <v>822</v>
      </c>
      <c r="I503" s="1352"/>
      <c r="J503" s="1702">
        <f t="shared" si="277"/>
        <v>44153</v>
      </c>
      <c r="K503" s="1702">
        <f t="shared" si="277"/>
        <v>44181</v>
      </c>
      <c r="L503" s="1702">
        <f t="shared" si="277"/>
        <v>44230</v>
      </c>
      <c r="M503" s="1702">
        <f t="shared" si="277"/>
        <v>44316</v>
      </c>
      <c r="N503" s="1702">
        <f t="shared" si="277"/>
        <v>44344</v>
      </c>
      <c r="O503" s="1702">
        <f t="shared" si="277"/>
        <v>44344</v>
      </c>
      <c r="P503" s="1702">
        <f t="shared" si="277"/>
        <v>44428</v>
      </c>
      <c r="Q503" s="1702">
        <f t="shared" si="277"/>
        <v>44460</v>
      </c>
      <c r="R503" s="1702">
        <f t="shared" si="277"/>
        <v>44460</v>
      </c>
      <c r="S503" s="1702">
        <f t="shared" si="277"/>
        <v>44459</v>
      </c>
      <c r="T503" s="1702">
        <f t="shared" si="278"/>
        <v>44459</v>
      </c>
      <c r="U503" s="1702">
        <f t="shared" si="278"/>
        <v>44480</v>
      </c>
      <c r="V503" s="1702">
        <f t="shared" si="278"/>
        <v>44487</v>
      </c>
      <c r="W503" s="1702">
        <f t="shared" si="278"/>
        <v>44490</v>
      </c>
      <c r="X503" s="1702">
        <f t="shared" si="278"/>
        <v>44495</v>
      </c>
      <c r="Y503" s="1702">
        <f t="shared" si="278"/>
        <v>44520</v>
      </c>
      <c r="Z503" s="1702">
        <f t="shared" si="278"/>
        <v>44540</v>
      </c>
      <c r="AA503" s="1702">
        <f t="shared" si="278"/>
        <v>44568</v>
      </c>
      <c r="AB503" s="1702">
        <f t="shared" si="278"/>
        <v>44573</v>
      </c>
      <c r="AC503" s="1702">
        <f t="shared" si="278"/>
        <v>44587</v>
      </c>
      <c r="AD503" s="1702">
        <f t="shared" si="279"/>
        <v>44608</v>
      </c>
      <c r="AE503" s="1702">
        <f t="shared" si="279"/>
        <v>44615</v>
      </c>
      <c r="AF503" s="1702">
        <f t="shared" si="279"/>
        <v>44620</v>
      </c>
      <c r="AG503" s="1702">
        <f t="shared" si="279"/>
        <v>44623</v>
      </c>
      <c r="AH503" s="1702">
        <f t="shared" si="279"/>
        <v>44648</v>
      </c>
      <c r="AI503" s="1702">
        <f t="shared" si="279"/>
        <v>44668</v>
      </c>
      <c r="AJ503" s="1702">
        <f t="shared" si="279"/>
        <v>44668</v>
      </c>
      <c r="AK503" s="1702">
        <f t="shared" si="279"/>
        <v>44678</v>
      </c>
      <c r="AL503" s="1702">
        <f t="shared" si="279"/>
        <v>44694</v>
      </c>
      <c r="AM503" s="1702">
        <f t="shared" si="279"/>
        <v>44698</v>
      </c>
      <c r="AN503" s="1702">
        <f t="shared" si="279"/>
        <v>44728</v>
      </c>
      <c r="AO503" s="1497">
        <f t="shared" si="276"/>
        <v>44573</v>
      </c>
      <c r="AP503" s="1444">
        <v>34522</v>
      </c>
      <c r="AQ503" s="1443">
        <v>44973</v>
      </c>
      <c r="AR503" s="1424">
        <f>VLOOKUP(AP503,Schedule!$B$2:$F$14923,5,0)</f>
        <v>44973</v>
      </c>
      <c r="AS503" s="1424">
        <f t="shared" si="266"/>
        <v>45338</v>
      </c>
      <c r="AZ503" s="1739"/>
    </row>
    <row r="504" spans="1:52" s="1382" customFormat="1" ht="51.95" customHeight="1" thickBot="1">
      <c r="A504" s="1781"/>
      <c r="B504" s="1385">
        <f t="shared" si="271"/>
        <v>49</v>
      </c>
      <c r="C504" s="1386" t="str">
        <f t="shared" si="271"/>
        <v>У_Т</v>
      </c>
      <c r="D504" s="1561" t="str">
        <f t="shared" si="255"/>
        <v>49У_Т</v>
      </c>
      <c r="E504" s="1602" t="s">
        <v>823</v>
      </c>
      <c r="F504" s="1563" t="s">
        <v>514</v>
      </c>
      <c r="G504" s="1564" t="str">
        <f t="shared" si="272"/>
        <v>Выполнение технологических работ по объектам 00USY,31UQF,32UQF,33UQF,34UQF,35UQF,36UQF,37UQF,30UQE,30UQX,30UQN,31UPZ,32UPZ,33UPZ,34UPZ,35UPZ,36UPZ,37UPZ,38UPZ,31UUP,32UUP,33UUP,31UQC,32UQC</v>
      </c>
      <c r="H504" s="1565" t="s">
        <v>824</v>
      </c>
      <c r="I504" s="1352"/>
      <c r="J504" s="1702">
        <f t="shared" si="277"/>
        <v>44153</v>
      </c>
      <c r="K504" s="1702">
        <f t="shared" si="277"/>
        <v>44181</v>
      </c>
      <c r="L504" s="1702">
        <f t="shared" si="277"/>
        <v>44230</v>
      </c>
      <c r="M504" s="1702">
        <f t="shared" si="277"/>
        <v>44316</v>
      </c>
      <c r="N504" s="1702">
        <f t="shared" si="277"/>
        <v>44344</v>
      </c>
      <c r="O504" s="1702">
        <f t="shared" si="277"/>
        <v>44344</v>
      </c>
      <c r="P504" s="1702">
        <f t="shared" si="277"/>
        <v>44428</v>
      </c>
      <c r="Q504" s="1702">
        <f t="shared" si="277"/>
        <v>44460</v>
      </c>
      <c r="R504" s="1702">
        <f t="shared" si="277"/>
        <v>44460</v>
      </c>
      <c r="S504" s="1702">
        <f t="shared" si="277"/>
        <v>44459</v>
      </c>
      <c r="T504" s="1702">
        <f t="shared" si="278"/>
        <v>44459</v>
      </c>
      <c r="U504" s="1702">
        <f t="shared" si="278"/>
        <v>44480</v>
      </c>
      <c r="V504" s="1702">
        <f t="shared" si="278"/>
        <v>44487</v>
      </c>
      <c r="W504" s="1702">
        <f t="shared" si="278"/>
        <v>44490</v>
      </c>
      <c r="X504" s="1702">
        <f t="shared" si="278"/>
        <v>44495</v>
      </c>
      <c r="Y504" s="1702">
        <f t="shared" si="278"/>
        <v>44520</v>
      </c>
      <c r="Z504" s="1702">
        <f t="shared" si="278"/>
        <v>44540</v>
      </c>
      <c r="AA504" s="1702">
        <f t="shared" si="278"/>
        <v>44568</v>
      </c>
      <c r="AB504" s="1702">
        <f t="shared" si="278"/>
        <v>44573</v>
      </c>
      <c r="AC504" s="1702">
        <f t="shared" si="278"/>
        <v>44587</v>
      </c>
      <c r="AD504" s="1702">
        <f t="shared" si="279"/>
        <v>44608</v>
      </c>
      <c r="AE504" s="1702">
        <f t="shared" si="279"/>
        <v>44615</v>
      </c>
      <c r="AF504" s="1702">
        <f t="shared" si="279"/>
        <v>44620</v>
      </c>
      <c r="AG504" s="1702">
        <f t="shared" si="279"/>
        <v>44623</v>
      </c>
      <c r="AH504" s="1702">
        <f t="shared" si="279"/>
        <v>44648</v>
      </c>
      <c r="AI504" s="1702">
        <f t="shared" si="279"/>
        <v>44668</v>
      </c>
      <c r="AJ504" s="1702">
        <f t="shared" si="279"/>
        <v>44668</v>
      </c>
      <c r="AK504" s="1702">
        <f t="shared" si="279"/>
        <v>44678</v>
      </c>
      <c r="AL504" s="1702">
        <f t="shared" si="279"/>
        <v>44694</v>
      </c>
      <c r="AM504" s="1702">
        <f t="shared" si="279"/>
        <v>44698</v>
      </c>
      <c r="AN504" s="1702">
        <f t="shared" si="279"/>
        <v>44728</v>
      </c>
      <c r="AO504" s="1497">
        <f t="shared" si="276"/>
        <v>44573</v>
      </c>
      <c r="AP504" s="1444">
        <v>32679</v>
      </c>
      <c r="AQ504" s="1443">
        <v>45068</v>
      </c>
      <c r="AR504" s="1424">
        <f>VLOOKUP(AP504,Schedule!$B$2:$F$14923,5,0)</f>
        <v>45068</v>
      </c>
      <c r="AS504" s="1424">
        <f t="shared" si="266"/>
        <v>45433</v>
      </c>
      <c r="AZ504" s="1739"/>
    </row>
    <row r="505" spans="1:52" s="1382" customFormat="1" ht="51.95" customHeight="1" thickBot="1">
      <c r="A505" s="1781"/>
      <c r="B505" s="1498">
        <f t="shared" si="271"/>
        <v>49</v>
      </c>
      <c r="C505" s="1499" t="str">
        <f t="shared" si="271"/>
        <v>У_Т</v>
      </c>
      <c r="D505" s="1566" t="str">
        <f t="shared" si="255"/>
        <v>49У_Т</v>
      </c>
      <c r="E505" s="1603" t="s">
        <v>825</v>
      </c>
      <c r="F505" s="1568" t="s">
        <v>514</v>
      </c>
      <c r="G505" s="1569" t="str">
        <f t="shared" si="272"/>
        <v>Выполнение технологических работ по объектам 00USY,31UQF,32UQF,33UQF,34UQF,35UQF,36UQF,37UQF,30UQE,30UQX,30UQN,31UPZ,32UPZ,33UPZ,34UPZ,35UPZ,36UPZ,37UPZ,38UPZ,31UUP,32UUP,33UUP,31UQC,32UQC</v>
      </c>
      <c r="H505" s="1570" t="s">
        <v>824</v>
      </c>
      <c r="I505" s="1345"/>
      <c r="J505" s="1702">
        <f t="shared" si="277"/>
        <v>44153</v>
      </c>
      <c r="K505" s="1702">
        <f t="shared" si="277"/>
        <v>44181</v>
      </c>
      <c r="L505" s="1702">
        <f t="shared" si="277"/>
        <v>44230</v>
      </c>
      <c r="M505" s="1702">
        <f t="shared" si="277"/>
        <v>44316</v>
      </c>
      <c r="N505" s="1702">
        <f t="shared" si="277"/>
        <v>44344</v>
      </c>
      <c r="O505" s="1702">
        <f t="shared" si="277"/>
        <v>44344</v>
      </c>
      <c r="P505" s="1702">
        <f t="shared" si="277"/>
        <v>44428</v>
      </c>
      <c r="Q505" s="1702">
        <f t="shared" si="277"/>
        <v>44460</v>
      </c>
      <c r="R505" s="1702">
        <f t="shared" si="277"/>
        <v>44460</v>
      </c>
      <c r="S505" s="1702">
        <f t="shared" si="277"/>
        <v>44459</v>
      </c>
      <c r="T505" s="1702">
        <f t="shared" si="278"/>
        <v>44459</v>
      </c>
      <c r="U505" s="1702">
        <f t="shared" si="278"/>
        <v>44480</v>
      </c>
      <c r="V505" s="1702">
        <f t="shared" si="278"/>
        <v>44487</v>
      </c>
      <c r="W505" s="1702">
        <f t="shared" si="278"/>
        <v>44490</v>
      </c>
      <c r="X505" s="1702">
        <f t="shared" si="278"/>
        <v>44495</v>
      </c>
      <c r="Y505" s="1702">
        <f t="shared" si="278"/>
        <v>44520</v>
      </c>
      <c r="Z505" s="1702">
        <f t="shared" si="278"/>
        <v>44540</v>
      </c>
      <c r="AA505" s="1702">
        <f t="shared" si="278"/>
        <v>44568</v>
      </c>
      <c r="AB505" s="1702">
        <f t="shared" si="278"/>
        <v>44573</v>
      </c>
      <c r="AC505" s="1702">
        <f t="shared" si="278"/>
        <v>44587</v>
      </c>
      <c r="AD505" s="1702">
        <f t="shared" si="279"/>
        <v>44608</v>
      </c>
      <c r="AE505" s="1702">
        <f t="shared" si="279"/>
        <v>44615</v>
      </c>
      <c r="AF505" s="1702">
        <f t="shared" si="279"/>
        <v>44620</v>
      </c>
      <c r="AG505" s="1702">
        <f t="shared" si="279"/>
        <v>44623</v>
      </c>
      <c r="AH505" s="1702">
        <f t="shared" si="279"/>
        <v>44648</v>
      </c>
      <c r="AI505" s="1702">
        <f t="shared" si="279"/>
        <v>44668</v>
      </c>
      <c r="AJ505" s="1702">
        <f t="shared" si="279"/>
        <v>44668</v>
      </c>
      <c r="AK505" s="1702">
        <f t="shared" si="279"/>
        <v>44678</v>
      </c>
      <c r="AL505" s="1702">
        <f t="shared" si="279"/>
        <v>44694</v>
      </c>
      <c r="AM505" s="1702">
        <f t="shared" si="279"/>
        <v>44698</v>
      </c>
      <c r="AN505" s="1702">
        <f t="shared" si="279"/>
        <v>44728</v>
      </c>
      <c r="AO505" s="1497">
        <f t="shared" si="276"/>
        <v>44573</v>
      </c>
      <c r="AP505" s="1445">
        <v>32679</v>
      </c>
      <c r="AQ505" s="1447">
        <v>45068</v>
      </c>
      <c r="AR505" s="1424">
        <f>VLOOKUP(AP505,Schedule!$B$2:$F$14923,5,0)</f>
        <v>45068</v>
      </c>
      <c r="AS505" s="1424">
        <f t="shared" si="266"/>
        <v>45433</v>
      </c>
      <c r="AZ505" s="1739"/>
    </row>
    <row r="506" spans="1:52" s="1382" customFormat="1" ht="93.75" thickBot="1">
      <c r="A506" s="1788">
        <f>A482+1</f>
        <v>38</v>
      </c>
      <c r="B506" s="1373">
        <f>B482+1</f>
        <v>50</v>
      </c>
      <c r="C506" s="1374" t="s">
        <v>727</v>
      </c>
      <c r="D506" s="1556" t="str">
        <f t="shared" si="255"/>
        <v>50У_Т</v>
      </c>
      <c r="E506" s="1602" t="s">
        <v>171</v>
      </c>
      <c r="F506" s="1563" t="s">
        <v>514</v>
      </c>
      <c r="G506" s="1595" t="str">
        <f>CONCATENATE("Выполнение технологических работ по объектам ", , E506,",", E507,",", E508, ",",E509,",",E510,",",E511,",",E512,",",E513,",",E514,",",E515,",",E516,",",E517,",",E518,,",",E519,,",",E520,,",",E521,)</f>
        <v>Выполнение технологических работ по объектам 21UQF,22UQF,23UQF,24UQF,25UQF,26UQF,27UQF,20UQE,20UQX,01UPZ,02UPZ,03UPZ,04UPZ,21UQC,22UQC,20UQA</v>
      </c>
      <c r="H506" s="1565" t="s">
        <v>826</v>
      </c>
      <c r="I506" s="1339" t="s">
        <v>118</v>
      </c>
      <c r="J506" s="1369">
        <f>IFERROR(VLOOKUP(D506,'ИСХОДНИК-даты-2х'!$D$10:$AI$105,2,0),"-")</f>
        <v>44340</v>
      </c>
      <c r="K506" s="1369">
        <f>IFERROR(VLOOKUP(D506,'ИСХОДНИК-даты-2х'!$D$10:$AI$105,3,0),"-")</f>
        <v>44368</v>
      </c>
      <c r="L506" s="1369">
        <f>IFERROR(VLOOKUP(D506,'ИСХОДНИК-даты-2х'!$D$10:$AI$105,4,0),"-")</f>
        <v>44417</v>
      </c>
      <c r="M506" s="1369">
        <f>IFERROR(VLOOKUP(D506,'ИСХОДНИК-даты-2х'!$D$10:$AI$105,5,0),"-")</f>
        <v>44420</v>
      </c>
      <c r="N506" s="1369">
        <f>IFERROR(VLOOKUP(D506,'ИСХОДНИК-даты-2х'!$D$10:$AI$105,6,0),"-")</f>
        <v>44448</v>
      </c>
      <c r="O506" s="1369">
        <f>IFERROR(VLOOKUP(D506,'ИСХОДНИК-даты-2х'!$D$10:$AI$105,7,0),"-")</f>
        <v>44448</v>
      </c>
      <c r="P506" s="1369">
        <f>IFERROR(VLOOKUP(D506,'ИСХОДНИК-даты-2х'!$D$10:$AI$105,8,0),"-")</f>
        <v>44532</v>
      </c>
      <c r="Q506" s="1369">
        <f>IFERROR(VLOOKUP(D506,'ИСХОДНИК-даты-2х'!$D$10:$AI$105,9,0),"-")</f>
        <v>44564</v>
      </c>
      <c r="R506" s="1369">
        <f>IFERROR(VLOOKUP(D506,'ИСХОДНИК-даты-2х'!$D$10:$AI$105,10,0),"-")</f>
        <v>44564</v>
      </c>
      <c r="S506" s="1369">
        <f>IFERROR(VLOOKUP(D506,'ИСХОДНИК-даты-2х'!$D$10:$AI$105,11,0),"-")</f>
        <v>44561</v>
      </c>
      <c r="T506" s="1369">
        <f>IFERROR(VLOOKUP(D506,'ИСХОДНИК-даты-2х'!$D$10:$AI$105,12,0),"-")</f>
        <v>44561</v>
      </c>
      <c r="U506" s="1369">
        <f>IFERROR(VLOOKUP(D506,'ИСХОДНИК-даты-2х'!$D$10:$AI$105,13,0),"-")</f>
        <v>44582</v>
      </c>
      <c r="V506" s="1369">
        <f>IFERROR(VLOOKUP(D506,'ИСХОДНИК-даты-2х'!$D$10:$AI$105,14,0),"-")</f>
        <v>44589</v>
      </c>
      <c r="W506" s="1369">
        <f>IFERROR(VLOOKUP(D506,'ИСХОДНИК-даты-2х'!$D$10:$AI$105,15,0),"-")</f>
        <v>44594</v>
      </c>
      <c r="X506" s="1369">
        <f>IFERROR(VLOOKUP(D506,'ИСХОДНИК-даты-2х'!$D$10:$AI$105,16,0),"-")</f>
        <v>44599</v>
      </c>
      <c r="Y506" s="1369">
        <f>IFERROR(VLOOKUP(D506,'ИСХОДНИК-даты-2х'!$D$10:$AI$105,17,0),"-")</f>
        <v>44624</v>
      </c>
      <c r="Z506" s="1369">
        <f>IFERROR(VLOOKUP(D506,'ИСХОДНИК-даты-2х'!$D$10:$AI$105,18,0),"-")</f>
        <v>44644</v>
      </c>
      <c r="AA506" s="1369">
        <f>IFERROR(VLOOKUP(D506,'ИСХОДНИК-даты-2х'!$D$10:$AI$105,19,0),"-")</f>
        <v>44672</v>
      </c>
      <c r="AB506" s="1369">
        <f>IFERROR(VLOOKUP(D506,'ИСХОДНИК-даты-2х'!$D$10:$AI$105,20,0),"-")</f>
        <v>44677</v>
      </c>
      <c r="AC506" s="1369">
        <f>IFERROR(VLOOKUP(D506,'ИСХОДНИК-даты-2х'!$D$10:$AI$105,21,0),"-")</f>
        <v>44691</v>
      </c>
      <c r="AD506" s="1369">
        <f>IFERROR(VLOOKUP(D506,'ИСХОДНИК-даты-2х'!$D$10:$AI$105,22,0),"-")</f>
        <v>44712</v>
      </c>
      <c r="AE506" s="1369">
        <f>IFERROR(VLOOKUP(D506,'ИСХОДНИК-даты-2х'!$D$10:$AI$105,23,0),"-")</f>
        <v>44719</v>
      </c>
      <c r="AF506" s="1369">
        <f>IFERROR(VLOOKUP(D506,'ИСХОДНИК-даты-2х'!$D$10:$AI$105,24,0),"-")</f>
        <v>44722</v>
      </c>
      <c r="AG506" s="1369">
        <f>IFERROR(VLOOKUP(D506,'ИСХОДНИК-даты-2х'!$D$10:$AI$105,25,0),"-")</f>
        <v>44727</v>
      </c>
      <c r="AH506" s="1340">
        <f>IFERROR(VLOOKUP(D506,'ИСХОДНИК-даты-2х'!$D$10:$AI$105,26,0),"-")</f>
        <v>44752</v>
      </c>
      <c r="AI506" s="1340">
        <f>IFERROR(VLOOKUP(D506,'ИСХОДНИК-даты-2х'!$D$10:$AI$105,27,0),"-")</f>
        <v>44772</v>
      </c>
      <c r="AJ506" s="1340">
        <f>IFERROR(VLOOKUP(D506,'ИСХОДНИК-даты-2х'!$D$10:$AI$105,28,0),"-")</f>
        <v>44772</v>
      </c>
      <c r="AK506" s="1370">
        <f>IFERROR(VLOOKUP(D506,'ИСХОДНИК-даты-2х'!$D$10:$AI$105,29,0),"-")</f>
        <v>44782</v>
      </c>
      <c r="AL506" s="1370">
        <f>IFERROR(VLOOKUP(D506,'ИСХОДНИК-даты-2х'!$D$10:$AI$105,30,0),"-")</f>
        <v>44798</v>
      </c>
      <c r="AM506" s="1371">
        <f>IFERROR(VLOOKUP(D506,'ИСХОДНИК-даты-2х'!$D$10:$AI$105,31,0),"-")</f>
        <v>44802</v>
      </c>
      <c r="AN506" s="1372">
        <v>44832</v>
      </c>
      <c r="AO506" s="1387">
        <v>44760</v>
      </c>
      <c r="AP506" s="1444">
        <v>27506</v>
      </c>
      <c r="AQ506" s="1443">
        <v>45061</v>
      </c>
      <c r="AR506" s="1424">
        <f>VLOOKUP(AP506,Schedule!$B$2:$F$14923,5,0)</f>
        <v>44937</v>
      </c>
      <c r="AS506" s="1424">
        <f t="shared" si="266"/>
        <v>45302</v>
      </c>
      <c r="AT506" s="1425">
        <f>MIN(AS506:AS521)</f>
        <v>45049</v>
      </c>
      <c r="AU506" s="1426">
        <f>AM506+30</f>
        <v>44832</v>
      </c>
      <c r="AV506" s="1732">
        <f>AT506-AM506</f>
        <v>247</v>
      </c>
      <c r="AW506" s="1383" t="s">
        <v>119</v>
      </c>
      <c r="AX506" s="1383">
        <v>44832</v>
      </c>
      <c r="AY506" s="1384" t="s">
        <v>173</v>
      </c>
      <c r="AZ506" s="1739">
        <f>AN506-AM506</f>
        <v>30</v>
      </c>
    </row>
    <row r="507" spans="1:52" s="1382" customFormat="1" ht="51.95" customHeight="1" thickBot="1">
      <c r="A507" s="1788"/>
      <c r="B507" s="1385">
        <f t="shared" ref="B507:C521" si="280">B$506</f>
        <v>50</v>
      </c>
      <c r="C507" s="1386" t="str">
        <f t="shared" si="280"/>
        <v>У_Т</v>
      </c>
      <c r="D507" s="1561" t="str">
        <f t="shared" si="255"/>
        <v>50У_Т</v>
      </c>
      <c r="E507" s="1602" t="s">
        <v>174</v>
      </c>
      <c r="F507" s="1563" t="s">
        <v>514</v>
      </c>
      <c r="G507" s="1564" t="str">
        <f t="shared" ref="G507:G521" si="281">$G$506</f>
        <v>Выполнение технологических работ по объектам 21UQF,22UQF,23UQF,24UQF,25UQF,26UQF,27UQF,20UQE,20UQX,01UPZ,02UPZ,03UPZ,04UPZ,21UQC,22UQC,20UQA</v>
      </c>
      <c r="H507" s="1565" t="s">
        <v>826</v>
      </c>
      <c r="I507" s="1352"/>
      <c r="J507" s="1702">
        <f t="shared" ref="J507:S521" si="282">J$506</f>
        <v>44340</v>
      </c>
      <c r="K507" s="1702">
        <f t="shared" si="282"/>
        <v>44368</v>
      </c>
      <c r="L507" s="1702">
        <f t="shared" si="282"/>
        <v>44417</v>
      </c>
      <c r="M507" s="1702">
        <f t="shared" si="282"/>
        <v>44420</v>
      </c>
      <c r="N507" s="1702">
        <f t="shared" si="282"/>
        <v>44448</v>
      </c>
      <c r="O507" s="1702">
        <f t="shared" si="282"/>
        <v>44448</v>
      </c>
      <c r="P507" s="1702">
        <f t="shared" si="282"/>
        <v>44532</v>
      </c>
      <c r="Q507" s="1702">
        <f t="shared" si="282"/>
        <v>44564</v>
      </c>
      <c r="R507" s="1702">
        <f t="shared" si="282"/>
        <v>44564</v>
      </c>
      <c r="S507" s="1702">
        <f t="shared" si="282"/>
        <v>44561</v>
      </c>
      <c r="T507" s="1702">
        <f t="shared" ref="T507:AC521" si="283">T$506</f>
        <v>44561</v>
      </c>
      <c r="U507" s="1702">
        <f t="shared" si="283"/>
        <v>44582</v>
      </c>
      <c r="V507" s="1702">
        <f t="shared" si="283"/>
        <v>44589</v>
      </c>
      <c r="W507" s="1702">
        <f t="shared" si="283"/>
        <v>44594</v>
      </c>
      <c r="X507" s="1702">
        <f t="shared" si="283"/>
        <v>44599</v>
      </c>
      <c r="Y507" s="1702">
        <f t="shared" si="283"/>
        <v>44624</v>
      </c>
      <c r="Z507" s="1702">
        <f t="shared" si="283"/>
        <v>44644</v>
      </c>
      <c r="AA507" s="1702">
        <f t="shared" si="283"/>
        <v>44672</v>
      </c>
      <c r="AB507" s="1702">
        <f t="shared" si="283"/>
        <v>44677</v>
      </c>
      <c r="AC507" s="1702">
        <f t="shared" si="283"/>
        <v>44691</v>
      </c>
      <c r="AD507" s="1702">
        <f t="shared" ref="AD507:AN521" si="284">AD$506</f>
        <v>44712</v>
      </c>
      <c r="AE507" s="1702">
        <f t="shared" si="284"/>
        <v>44719</v>
      </c>
      <c r="AF507" s="1702">
        <f t="shared" si="284"/>
        <v>44722</v>
      </c>
      <c r="AG507" s="1702">
        <f t="shared" si="284"/>
        <v>44727</v>
      </c>
      <c r="AH507" s="1702">
        <f t="shared" si="284"/>
        <v>44752</v>
      </c>
      <c r="AI507" s="1702">
        <f t="shared" si="284"/>
        <v>44772</v>
      </c>
      <c r="AJ507" s="1702">
        <f t="shared" si="284"/>
        <v>44772</v>
      </c>
      <c r="AK507" s="1702">
        <f t="shared" si="284"/>
        <v>44782</v>
      </c>
      <c r="AL507" s="1702">
        <f t="shared" si="284"/>
        <v>44798</v>
      </c>
      <c r="AM507" s="1702">
        <f t="shared" si="284"/>
        <v>44802</v>
      </c>
      <c r="AN507" s="1702">
        <f t="shared" si="284"/>
        <v>44832</v>
      </c>
      <c r="AO507" s="1497">
        <f t="shared" ref="AO507:AO521" si="285">$AO$506</f>
        <v>44760</v>
      </c>
      <c r="AP507" s="1444">
        <v>27498</v>
      </c>
      <c r="AQ507" s="1443">
        <v>45061</v>
      </c>
      <c r="AR507" s="1424">
        <f>VLOOKUP(AP507,Schedule!$B$2:$F$14923,5,0)</f>
        <v>44937</v>
      </c>
      <c r="AS507" s="1424">
        <f t="shared" si="266"/>
        <v>45302</v>
      </c>
      <c r="AZ507" s="1739"/>
    </row>
    <row r="508" spans="1:52" s="1382" customFormat="1" ht="51.95" customHeight="1" thickBot="1">
      <c r="A508" s="1788"/>
      <c r="B508" s="1385">
        <f t="shared" si="280"/>
        <v>50</v>
      </c>
      <c r="C508" s="1386" t="str">
        <f t="shared" si="280"/>
        <v>У_Т</v>
      </c>
      <c r="D508" s="1561" t="str">
        <f t="shared" si="255"/>
        <v>50У_Т</v>
      </c>
      <c r="E508" s="1602" t="s">
        <v>176</v>
      </c>
      <c r="F508" s="1563" t="s">
        <v>514</v>
      </c>
      <c r="G508" s="1564" t="str">
        <f t="shared" si="281"/>
        <v>Выполнение технологических работ по объектам 21UQF,22UQF,23UQF,24UQF,25UQF,26UQF,27UQF,20UQE,20UQX,01UPZ,02UPZ,03UPZ,04UPZ,21UQC,22UQC,20UQA</v>
      </c>
      <c r="H508" s="1565" t="s">
        <v>826</v>
      </c>
      <c r="I508" s="1352"/>
      <c r="J508" s="1702">
        <f t="shared" si="282"/>
        <v>44340</v>
      </c>
      <c r="K508" s="1702">
        <f t="shared" si="282"/>
        <v>44368</v>
      </c>
      <c r="L508" s="1702">
        <f t="shared" si="282"/>
        <v>44417</v>
      </c>
      <c r="M508" s="1702">
        <f t="shared" si="282"/>
        <v>44420</v>
      </c>
      <c r="N508" s="1702">
        <f t="shared" si="282"/>
        <v>44448</v>
      </c>
      <c r="O508" s="1702">
        <f t="shared" si="282"/>
        <v>44448</v>
      </c>
      <c r="P508" s="1702">
        <f t="shared" si="282"/>
        <v>44532</v>
      </c>
      <c r="Q508" s="1702">
        <f t="shared" si="282"/>
        <v>44564</v>
      </c>
      <c r="R508" s="1702">
        <f t="shared" si="282"/>
        <v>44564</v>
      </c>
      <c r="S508" s="1702">
        <f t="shared" si="282"/>
        <v>44561</v>
      </c>
      <c r="T508" s="1702">
        <f t="shared" si="283"/>
        <v>44561</v>
      </c>
      <c r="U508" s="1702">
        <f t="shared" si="283"/>
        <v>44582</v>
      </c>
      <c r="V508" s="1702">
        <f t="shared" si="283"/>
        <v>44589</v>
      </c>
      <c r="W508" s="1702">
        <f t="shared" si="283"/>
        <v>44594</v>
      </c>
      <c r="X508" s="1702">
        <f t="shared" si="283"/>
        <v>44599</v>
      </c>
      <c r="Y508" s="1702">
        <f t="shared" si="283"/>
        <v>44624</v>
      </c>
      <c r="Z508" s="1702">
        <f t="shared" si="283"/>
        <v>44644</v>
      </c>
      <c r="AA508" s="1702">
        <f t="shared" si="283"/>
        <v>44672</v>
      </c>
      <c r="AB508" s="1702">
        <f t="shared" si="283"/>
        <v>44677</v>
      </c>
      <c r="AC508" s="1702">
        <f t="shared" si="283"/>
        <v>44691</v>
      </c>
      <c r="AD508" s="1702">
        <f t="shared" si="284"/>
        <v>44712</v>
      </c>
      <c r="AE508" s="1702">
        <f t="shared" si="284"/>
        <v>44719</v>
      </c>
      <c r="AF508" s="1702">
        <f t="shared" si="284"/>
        <v>44722</v>
      </c>
      <c r="AG508" s="1702">
        <f t="shared" si="284"/>
        <v>44727</v>
      </c>
      <c r="AH508" s="1702">
        <f t="shared" si="284"/>
        <v>44752</v>
      </c>
      <c r="AI508" s="1702">
        <f t="shared" si="284"/>
        <v>44772</v>
      </c>
      <c r="AJ508" s="1702">
        <f t="shared" si="284"/>
        <v>44772</v>
      </c>
      <c r="AK508" s="1702">
        <f t="shared" si="284"/>
        <v>44782</v>
      </c>
      <c r="AL508" s="1702">
        <f t="shared" si="284"/>
        <v>44798</v>
      </c>
      <c r="AM508" s="1702">
        <f t="shared" si="284"/>
        <v>44802</v>
      </c>
      <c r="AN508" s="1702">
        <f t="shared" si="284"/>
        <v>44832</v>
      </c>
      <c r="AO508" s="1497">
        <f t="shared" si="285"/>
        <v>44760</v>
      </c>
      <c r="AP508" s="1444">
        <v>27514</v>
      </c>
      <c r="AQ508" s="1443">
        <v>45061</v>
      </c>
      <c r="AR508" s="1424">
        <f>VLOOKUP(AP508,Schedule!$B$2:$F$14923,5,0)</f>
        <v>44937</v>
      </c>
      <c r="AS508" s="1424">
        <f t="shared" si="266"/>
        <v>45302</v>
      </c>
      <c r="AZ508" s="1739"/>
    </row>
    <row r="509" spans="1:52" s="1382" customFormat="1" ht="51.95" customHeight="1" thickBot="1">
      <c r="A509" s="1788"/>
      <c r="B509" s="1385">
        <f t="shared" si="280"/>
        <v>50</v>
      </c>
      <c r="C509" s="1386" t="str">
        <f t="shared" si="280"/>
        <v>У_Т</v>
      </c>
      <c r="D509" s="1561" t="str">
        <f t="shared" si="255"/>
        <v>50У_Т</v>
      </c>
      <c r="E509" s="1602" t="s">
        <v>178</v>
      </c>
      <c r="F509" s="1563" t="s">
        <v>514</v>
      </c>
      <c r="G509" s="1564" t="str">
        <f t="shared" si="281"/>
        <v>Выполнение технологических работ по объектам 21UQF,22UQF,23UQF,24UQF,25UQF,26UQF,27UQF,20UQE,20UQX,01UPZ,02UPZ,03UPZ,04UPZ,21UQC,22UQC,20UQA</v>
      </c>
      <c r="H509" s="1565" t="s">
        <v>826</v>
      </c>
      <c r="I509" s="1352"/>
      <c r="J509" s="1702">
        <f t="shared" si="282"/>
        <v>44340</v>
      </c>
      <c r="K509" s="1702">
        <f t="shared" si="282"/>
        <v>44368</v>
      </c>
      <c r="L509" s="1702">
        <f t="shared" si="282"/>
        <v>44417</v>
      </c>
      <c r="M509" s="1702">
        <f t="shared" si="282"/>
        <v>44420</v>
      </c>
      <c r="N509" s="1702">
        <f t="shared" si="282"/>
        <v>44448</v>
      </c>
      <c r="O509" s="1702">
        <f t="shared" si="282"/>
        <v>44448</v>
      </c>
      <c r="P509" s="1702">
        <f t="shared" si="282"/>
        <v>44532</v>
      </c>
      <c r="Q509" s="1702">
        <f t="shared" si="282"/>
        <v>44564</v>
      </c>
      <c r="R509" s="1702">
        <f t="shared" si="282"/>
        <v>44564</v>
      </c>
      <c r="S509" s="1702">
        <f t="shared" si="282"/>
        <v>44561</v>
      </c>
      <c r="T509" s="1702">
        <f t="shared" si="283"/>
        <v>44561</v>
      </c>
      <c r="U509" s="1702">
        <f t="shared" si="283"/>
        <v>44582</v>
      </c>
      <c r="V509" s="1702">
        <f t="shared" si="283"/>
        <v>44589</v>
      </c>
      <c r="W509" s="1702">
        <f t="shared" si="283"/>
        <v>44594</v>
      </c>
      <c r="X509" s="1702">
        <f t="shared" si="283"/>
        <v>44599</v>
      </c>
      <c r="Y509" s="1702">
        <f t="shared" si="283"/>
        <v>44624</v>
      </c>
      <c r="Z509" s="1702">
        <f t="shared" si="283"/>
        <v>44644</v>
      </c>
      <c r="AA509" s="1702">
        <f t="shared" si="283"/>
        <v>44672</v>
      </c>
      <c r="AB509" s="1702">
        <f t="shared" si="283"/>
        <v>44677</v>
      </c>
      <c r="AC509" s="1702">
        <f t="shared" si="283"/>
        <v>44691</v>
      </c>
      <c r="AD509" s="1702">
        <f t="shared" si="284"/>
        <v>44712</v>
      </c>
      <c r="AE509" s="1702">
        <f t="shared" si="284"/>
        <v>44719</v>
      </c>
      <c r="AF509" s="1702">
        <f t="shared" si="284"/>
        <v>44722</v>
      </c>
      <c r="AG509" s="1702">
        <f t="shared" si="284"/>
        <v>44727</v>
      </c>
      <c r="AH509" s="1702">
        <f t="shared" si="284"/>
        <v>44752</v>
      </c>
      <c r="AI509" s="1702">
        <f t="shared" si="284"/>
        <v>44772</v>
      </c>
      <c r="AJ509" s="1702">
        <f t="shared" si="284"/>
        <v>44772</v>
      </c>
      <c r="AK509" s="1702">
        <f t="shared" si="284"/>
        <v>44782</v>
      </c>
      <c r="AL509" s="1702">
        <f t="shared" si="284"/>
        <v>44798</v>
      </c>
      <c r="AM509" s="1702">
        <f t="shared" si="284"/>
        <v>44802</v>
      </c>
      <c r="AN509" s="1702">
        <f t="shared" si="284"/>
        <v>44832</v>
      </c>
      <c r="AO509" s="1497">
        <f t="shared" si="285"/>
        <v>44760</v>
      </c>
      <c r="AP509" s="1444">
        <v>27522</v>
      </c>
      <c r="AQ509" s="1443">
        <v>45061</v>
      </c>
      <c r="AR509" s="1424">
        <f>VLOOKUP(AP509,Schedule!$B$2:$F$14923,5,0)</f>
        <v>44937</v>
      </c>
      <c r="AS509" s="1424">
        <f t="shared" si="266"/>
        <v>45302</v>
      </c>
      <c r="AZ509" s="1739"/>
    </row>
    <row r="510" spans="1:52" s="1382" customFormat="1" ht="51.95" customHeight="1" thickBot="1">
      <c r="A510" s="1788"/>
      <c r="B510" s="1385">
        <f t="shared" si="280"/>
        <v>50</v>
      </c>
      <c r="C510" s="1386" t="str">
        <f t="shared" si="280"/>
        <v>У_Т</v>
      </c>
      <c r="D510" s="1561" t="str">
        <f t="shared" si="255"/>
        <v>50У_Т</v>
      </c>
      <c r="E510" s="1602" t="s">
        <v>180</v>
      </c>
      <c r="F510" s="1563" t="s">
        <v>514</v>
      </c>
      <c r="G510" s="1564" t="str">
        <f t="shared" si="281"/>
        <v>Выполнение технологических работ по объектам 21UQF,22UQF,23UQF,24UQF,25UQF,26UQF,27UQF,20UQE,20UQX,01UPZ,02UPZ,03UPZ,04UPZ,21UQC,22UQC,20UQA</v>
      </c>
      <c r="H510" s="1565" t="s">
        <v>826</v>
      </c>
      <c r="I510" s="1352"/>
      <c r="J510" s="1702">
        <f t="shared" si="282"/>
        <v>44340</v>
      </c>
      <c r="K510" s="1702">
        <f t="shared" si="282"/>
        <v>44368</v>
      </c>
      <c r="L510" s="1702">
        <f t="shared" si="282"/>
        <v>44417</v>
      </c>
      <c r="M510" s="1702">
        <f t="shared" si="282"/>
        <v>44420</v>
      </c>
      <c r="N510" s="1702">
        <f t="shared" si="282"/>
        <v>44448</v>
      </c>
      <c r="O510" s="1702">
        <f t="shared" si="282"/>
        <v>44448</v>
      </c>
      <c r="P510" s="1702">
        <f t="shared" si="282"/>
        <v>44532</v>
      </c>
      <c r="Q510" s="1702">
        <f t="shared" si="282"/>
        <v>44564</v>
      </c>
      <c r="R510" s="1702">
        <f t="shared" si="282"/>
        <v>44564</v>
      </c>
      <c r="S510" s="1702">
        <f t="shared" si="282"/>
        <v>44561</v>
      </c>
      <c r="T510" s="1702">
        <f t="shared" si="283"/>
        <v>44561</v>
      </c>
      <c r="U510" s="1702">
        <f t="shared" si="283"/>
        <v>44582</v>
      </c>
      <c r="V510" s="1702">
        <f t="shared" si="283"/>
        <v>44589</v>
      </c>
      <c r="W510" s="1702">
        <f t="shared" si="283"/>
        <v>44594</v>
      </c>
      <c r="X510" s="1702">
        <f t="shared" si="283"/>
        <v>44599</v>
      </c>
      <c r="Y510" s="1702">
        <f t="shared" si="283"/>
        <v>44624</v>
      </c>
      <c r="Z510" s="1702">
        <f t="shared" si="283"/>
        <v>44644</v>
      </c>
      <c r="AA510" s="1702">
        <f t="shared" si="283"/>
        <v>44672</v>
      </c>
      <c r="AB510" s="1702">
        <f t="shared" si="283"/>
        <v>44677</v>
      </c>
      <c r="AC510" s="1702">
        <f t="shared" si="283"/>
        <v>44691</v>
      </c>
      <c r="AD510" s="1702">
        <f t="shared" si="284"/>
        <v>44712</v>
      </c>
      <c r="AE510" s="1702">
        <f t="shared" si="284"/>
        <v>44719</v>
      </c>
      <c r="AF510" s="1702">
        <f t="shared" si="284"/>
        <v>44722</v>
      </c>
      <c r="AG510" s="1702">
        <f t="shared" si="284"/>
        <v>44727</v>
      </c>
      <c r="AH510" s="1702">
        <f t="shared" si="284"/>
        <v>44752</v>
      </c>
      <c r="AI510" s="1702">
        <f t="shared" si="284"/>
        <v>44772</v>
      </c>
      <c r="AJ510" s="1702">
        <f t="shared" si="284"/>
        <v>44772</v>
      </c>
      <c r="AK510" s="1702">
        <f t="shared" si="284"/>
        <v>44782</v>
      </c>
      <c r="AL510" s="1702">
        <f t="shared" si="284"/>
        <v>44798</v>
      </c>
      <c r="AM510" s="1702">
        <f t="shared" si="284"/>
        <v>44802</v>
      </c>
      <c r="AN510" s="1702">
        <f t="shared" si="284"/>
        <v>44832</v>
      </c>
      <c r="AO510" s="1497">
        <f t="shared" si="285"/>
        <v>44760</v>
      </c>
      <c r="AP510" s="1444">
        <v>27530</v>
      </c>
      <c r="AQ510" s="1443">
        <v>45061</v>
      </c>
      <c r="AR510" s="1424">
        <f>VLOOKUP(AP510,Schedule!$B$2:$F$14923,5,0)</f>
        <v>44937</v>
      </c>
      <c r="AS510" s="1424">
        <f t="shared" si="266"/>
        <v>45302</v>
      </c>
      <c r="AZ510" s="1739"/>
    </row>
    <row r="511" spans="1:52" s="1382" customFormat="1" ht="51.95" customHeight="1" thickBot="1">
      <c r="A511" s="1788"/>
      <c r="B511" s="1385">
        <f t="shared" si="280"/>
        <v>50</v>
      </c>
      <c r="C511" s="1386" t="str">
        <f t="shared" si="280"/>
        <v>У_Т</v>
      </c>
      <c r="D511" s="1561" t="str">
        <f t="shared" si="255"/>
        <v>50У_Т</v>
      </c>
      <c r="E511" s="1602" t="s">
        <v>182</v>
      </c>
      <c r="F511" s="1563" t="s">
        <v>514</v>
      </c>
      <c r="G511" s="1564" t="str">
        <f t="shared" si="281"/>
        <v>Выполнение технологических работ по объектам 21UQF,22UQF,23UQF,24UQF,25UQF,26UQF,27UQF,20UQE,20UQX,01UPZ,02UPZ,03UPZ,04UPZ,21UQC,22UQC,20UQA</v>
      </c>
      <c r="H511" s="1565" t="s">
        <v>826</v>
      </c>
      <c r="I511" s="1352"/>
      <c r="J511" s="1702">
        <f t="shared" si="282"/>
        <v>44340</v>
      </c>
      <c r="K511" s="1702">
        <f t="shared" si="282"/>
        <v>44368</v>
      </c>
      <c r="L511" s="1702">
        <f t="shared" si="282"/>
        <v>44417</v>
      </c>
      <c r="M511" s="1702">
        <f t="shared" si="282"/>
        <v>44420</v>
      </c>
      <c r="N511" s="1702">
        <f t="shared" si="282"/>
        <v>44448</v>
      </c>
      <c r="O511" s="1702">
        <f t="shared" si="282"/>
        <v>44448</v>
      </c>
      <c r="P511" s="1702">
        <f t="shared" si="282"/>
        <v>44532</v>
      </c>
      <c r="Q511" s="1702">
        <f t="shared" si="282"/>
        <v>44564</v>
      </c>
      <c r="R511" s="1702">
        <f t="shared" si="282"/>
        <v>44564</v>
      </c>
      <c r="S511" s="1702">
        <f t="shared" si="282"/>
        <v>44561</v>
      </c>
      <c r="T511" s="1702">
        <f t="shared" si="283"/>
        <v>44561</v>
      </c>
      <c r="U511" s="1702">
        <f t="shared" si="283"/>
        <v>44582</v>
      </c>
      <c r="V511" s="1702">
        <f t="shared" si="283"/>
        <v>44589</v>
      </c>
      <c r="W511" s="1702">
        <f t="shared" si="283"/>
        <v>44594</v>
      </c>
      <c r="X511" s="1702">
        <f t="shared" si="283"/>
        <v>44599</v>
      </c>
      <c r="Y511" s="1702">
        <f t="shared" si="283"/>
        <v>44624</v>
      </c>
      <c r="Z511" s="1702">
        <f t="shared" si="283"/>
        <v>44644</v>
      </c>
      <c r="AA511" s="1702">
        <f t="shared" si="283"/>
        <v>44672</v>
      </c>
      <c r="AB511" s="1702">
        <f t="shared" si="283"/>
        <v>44677</v>
      </c>
      <c r="AC511" s="1702">
        <f t="shared" si="283"/>
        <v>44691</v>
      </c>
      <c r="AD511" s="1702">
        <f t="shared" si="284"/>
        <v>44712</v>
      </c>
      <c r="AE511" s="1702">
        <f t="shared" si="284"/>
        <v>44719</v>
      </c>
      <c r="AF511" s="1702">
        <f t="shared" si="284"/>
        <v>44722</v>
      </c>
      <c r="AG511" s="1702">
        <f t="shared" si="284"/>
        <v>44727</v>
      </c>
      <c r="AH511" s="1702">
        <f t="shared" si="284"/>
        <v>44752</v>
      </c>
      <c r="AI511" s="1702">
        <f t="shared" si="284"/>
        <v>44772</v>
      </c>
      <c r="AJ511" s="1702">
        <f t="shared" si="284"/>
        <v>44772</v>
      </c>
      <c r="AK511" s="1702">
        <f t="shared" si="284"/>
        <v>44782</v>
      </c>
      <c r="AL511" s="1702">
        <f t="shared" si="284"/>
        <v>44798</v>
      </c>
      <c r="AM511" s="1702">
        <f t="shared" si="284"/>
        <v>44802</v>
      </c>
      <c r="AN511" s="1702">
        <f t="shared" si="284"/>
        <v>44832</v>
      </c>
      <c r="AO511" s="1497">
        <f t="shared" si="285"/>
        <v>44760</v>
      </c>
      <c r="AP511" s="1444">
        <v>27538</v>
      </c>
      <c r="AQ511" s="1443">
        <v>45061</v>
      </c>
      <c r="AR511" s="1424">
        <f>VLOOKUP(AP511,Schedule!$B$2:$F$14923,5,0)</f>
        <v>44937</v>
      </c>
      <c r="AS511" s="1424">
        <f t="shared" si="266"/>
        <v>45302</v>
      </c>
      <c r="AZ511" s="1739"/>
    </row>
    <row r="512" spans="1:52" s="1382" customFormat="1" ht="51.95" customHeight="1" thickBot="1">
      <c r="A512" s="1788"/>
      <c r="B512" s="1385">
        <f t="shared" si="280"/>
        <v>50</v>
      </c>
      <c r="C512" s="1386" t="str">
        <f t="shared" si="280"/>
        <v>У_Т</v>
      </c>
      <c r="D512" s="1561" t="str">
        <f t="shared" si="255"/>
        <v>50У_Т</v>
      </c>
      <c r="E512" s="1602" t="s">
        <v>184</v>
      </c>
      <c r="F512" s="1563" t="s">
        <v>514</v>
      </c>
      <c r="G512" s="1564" t="str">
        <f t="shared" si="281"/>
        <v>Выполнение технологических работ по объектам 21UQF,22UQF,23UQF,24UQF,25UQF,26UQF,27UQF,20UQE,20UQX,01UPZ,02UPZ,03UPZ,04UPZ,21UQC,22UQC,20UQA</v>
      </c>
      <c r="H512" s="1565" t="s">
        <v>826</v>
      </c>
      <c r="I512" s="1352"/>
      <c r="J512" s="1702">
        <f t="shared" si="282"/>
        <v>44340</v>
      </c>
      <c r="K512" s="1702">
        <f t="shared" si="282"/>
        <v>44368</v>
      </c>
      <c r="L512" s="1702">
        <f t="shared" si="282"/>
        <v>44417</v>
      </c>
      <c r="M512" s="1702">
        <f t="shared" si="282"/>
        <v>44420</v>
      </c>
      <c r="N512" s="1702">
        <f t="shared" si="282"/>
        <v>44448</v>
      </c>
      <c r="O512" s="1702">
        <f t="shared" si="282"/>
        <v>44448</v>
      </c>
      <c r="P512" s="1702">
        <f t="shared" si="282"/>
        <v>44532</v>
      </c>
      <c r="Q512" s="1702">
        <f t="shared" si="282"/>
        <v>44564</v>
      </c>
      <c r="R512" s="1702">
        <f t="shared" si="282"/>
        <v>44564</v>
      </c>
      <c r="S512" s="1702">
        <f t="shared" si="282"/>
        <v>44561</v>
      </c>
      <c r="T512" s="1702">
        <f t="shared" si="283"/>
        <v>44561</v>
      </c>
      <c r="U512" s="1702">
        <f t="shared" si="283"/>
        <v>44582</v>
      </c>
      <c r="V512" s="1702">
        <f t="shared" si="283"/>
        <v>44589</v>
      </c>
      <c r="W512" s="1702">
        <f t="shared" si="283"/>
        <v>44594</v>
      </c>
      <c r="X512" s="1702">
        <f t="shared" si="283"/>
        <v>44599</v>
      </c>
      <c r="Y512" s="1702">
        <f t="shared" si="283"/>
        <v>44624</v>
      </c>
      <c r="Z512" s="1702">
        <f t="shared" si="283"/>
        <v>44644</v>
      </c>
      <c r="AA512" s="1702">
        <f t="shared" si="283"/>
        <v>44672</v>
      </c>
      <c r="AB512" s="1702">
        <f t="shared" si="283"/>
        <v>44677</v>
      </c>
      <c r="AC512" s="1702">
        <f t="shared" si="283"/>
        <v>44691</v>
      </c>
      <c r="AD512" s="1702">
        <f t="shared" si="284"/>
        <v>44712</v>
      </c>
      <c r="AE512" s="1702">
        <f t="shared" si="284"/>
        <v>44719</v>
      </c>
      <c r="AF512" s="1702">
        <f t="shared" si="284"/>
        <v>44722</v>
      </c>
      <c r="AG512" s="1702">
        <f t="shared" si="284"/>
        <v>44727</v>
      </c>
      <c r="AH512" s="1702">
        <f t="shared" si="284"/>
        <v>44752</v>
      </c>
      <c r="AI512" s="1702">
        <f t="shared" si="284"/>
        <v>44772</v>
      </c>
      <c r="AJ512" s="1702">
        <f t="shared" si="284"/>
        <v>44772</v>
      </c>
      <c r="AK512" s="1702">
        <f t="shared" si="284"/>
        <v>44782</v>
      </c>
      <c r="AL512" s="1702">
        <f t="shared" si="284"/>
        <v>44798</v>
      </c>
      <c r="AM512" s="1702">
        <f t="shared" si="284"/>
        <v>44802</v>
      </c>
      <c r="AN512" s="1702">
        <f t="shared" si="284"/>
        <v>44832</v>
      </c>
      <c r="AO512" s="1497">
        <f t="shared" si="285"/>
        <v>44760</v>
      </c>
      <c r="AP512" s="1444">
        <v>39432</v>
      </c>
      <c r="AQ512" s="1443">
        <v>45061</v>
      </c>
      <c r="AR512" s="1424"/>
      <c r="AS512" s="1424"/>
      <c r="AZ512" s="1739"/>
    </row>
    <row r="513" spans="1:52" s="1382" customFormat="1" ht="51.95" customHeight="1" thickBot="1">
      <c r="A513" s="1788"/>
      <c r="B513" s="1385">
        <f t="shared" si="280"/>
        <v>50</v>
      </c>
      <c r="C513" s="1386" t="str">
        <f t="shared" si="280"/>
        <v>У_Т</v>
      </c>
      <c r="D513" s="1561" t="str">
        <f t="shared" si="255"/>
        <v>50У_Т</v>
      </c>
      <c r="E513" s="1602" t="s">
        <v>186</v>
      </c>
      <c r="F513" s="1563" t="s">
        <v>514</v>
      </c>
      <c r="G513" s="1564" t="str">
        <f t="shared" si="281"/>
        <v>Выполнение технологических работ по объектам 21UQF,22UQF,23UQF,24UQF,25UQF,26UQF,27UQF,20UQE,20UQX,01UPZ,02UPZ,03UPZ,04UPZ,21UQC,22UQC,20UQA</v>
      </c>
      <c r="H513" s="1565" t="s">
        <v>827</v>
      </c>
      <c r="I513" s="1352"/>
      <c r="J513" s="1702">
        <f t="shared" si="282"/>
        <v>44340</v>
      </c>
      <c r="K513" s="1702">
        <f t="shared" si="282"/>
        <v>44368</v>
      </c>
      <c r="L513" s="1702">
        <f t="shared" si="282"/>
        <v>44417</v>
      </c>
      <c r="M513" s="1702">
        <f t="shared" si="282"/>
        <v>44420</v>
      </c>
      <c r="N513" s="1702">
        <f t="shared" si="282"/>
        <v>44448</v>
      </c>
      <c r="O513" s="1702">
        <f t="shared" si="282"/>
        <v>44448</v>
      </c>
      <c r="P513" s="1702">
        <f t="shared" si="282"/>
        <v>44532</v>
      </c>
      <c r="Q513" s="1702">
        <f t="shared" si="282"/>
        <v>44564</v>
      </c>
      <c r="R513" s="1702">
        <f t="shared" si="282"/>
        <v>44564</v>
      </c>
      <c r="S513" s="1702">
        <f t="shared" si="282"/>
        <v>44561</v>
      </c>
      <c r="T513" s="1702">
        <f t="shared" si="283"/>
        <v>44561</v>
      </c>
      <c r="U513" s="1702">
        <f t="shared" si="283"/>
        <v>44582</v>
      </c>
      <c r="V513" s="1702">
        <f t="shared" si="283"/>
        <v>44589</v>
      </c>
      <c r="W513" s="1702">
        <f t="shared" si="283"/>
        <v>44594</v>
      </c>
      <c r="X513" s="1702">
        <f t="shared" si="283"/>
        <v>44599</v>
      </c>
      <c r="Y513" s="1702">
        <f t="shared" si="283"/>
        <v>44624</v>
      </c>
      <c r="Z513" s="1702">
        <f t="shared" si="283"/>
        <v>44644</v>
      </c>
      <c r="AA513" s="1702">
        <f t="shared" si="283"/>
        <v>44672</v>
      </c>
      <c r="AB513" s="1702">
        <f t="shared" si="283"/>
        <v>44677</v>
      </c>
      <c r="AC513" s="1702">
        <f t="shared" si="283"/>
        <v>44691</v>
      </c>
      <c r="AD513" s="1702">
        <f t="shared" si="284"/>
        <v>44712</v>
      </c>
      <c r="AE513" s="1702">
        <f t="shared" si="284"/>
        <v>44719</v>
      </c>
      <c r="AF513" s="1702">
        <f t="shared" si="284"/>
        <v>44722</v>
      </c>
      <c r="AG513" s="1702">
        <f t="shared" si="284"/>
        <v>44727</v>
      </c>
      <c r="AH513" s="1702">
        <f t="shared" si="284"/>
        <v>44752</v>
      </c>
      <c r="AI513" s="1702">
        <f t="shared" si="284"/>
        <v>44772</v>
      </c>
      <c r="AJ513" s="1702">
        <f t="shared" si="284"/>
        <v>44772</v>
      </c>
      <c r="AK513" s="1702">
        <f t="shared" si="284"/>
        <v>44782</v>
      </c>
      <c r="AL513" s="1702">
        <f t="shared" si="284"/>
        <v>44798</v>
      </c>
      <c r="AM513" s="1702">
        <f t="shared" si="284"/>
        <v>44802</v>
      </c>
      <c r="AN513" s="1702">
        <f t="shared" si="284"/>
        <v>44832</v>
      </c>
      <c r="AO513" s="1497">
        <f t="shared" si="285"/>
        <v>44760</v>
      </c>
      <c r="AP513" s="1444">
        <v>27484</v>
      </c>
      <c r="AQ513" s="1443">
        <v>44856</v>
      </c>
      <c r="AR513" s="1424">
        <f>VLOOKUP(AP513,Schedule!$B$2:$F$14923,5,0)</f>
        <v>44847</v>
      </c>
      <c r="AS513" s="1424">
        <f>AR513+365</f>
        <v>45212</v>
      </c>
      <c r="AZ513" s="1739"/>
    </row>
    <row r="514" spans="1:52" s="1382" customFormat="1" ht="51.95" customHeight="1" thickBot="1">
      <c r="A514" s="1788"/>
      <c r="B514" s="1385">
        <f t="shared" si="280"/>
        <v>50</v>
      </c>
      <c r="C514" s="1386" t="str">
        <f t="shared" si="280"/>
        <v>У_Т</v>
      </c>
      <c r="D514" s="1561" t="str">
        <f t="shared" si="255"/>
        <v>50У_Т</v>
      </c>
      <c r="E514" s="1602" t="s">
        <v>536</v>
      </c>
      <c r="F514" s="1563" t="s">
        <v>514</v>
      </c>
      <c r="G514" s="1564" t="str">
        <f t="shared" si="281"/>
        <v>Выполнение технологических работ по объектам 21UQF,22UQF,23UQF,24UQF,25UQF,26UQF,27UQF,20UQE,20UQX,01UPZ,02UPZ,03UPZ,04UPZ,21UQC,22UQC,20UQA</v>
      </c>
      <c r="H514" s="1565" t="s">
        <v>828</v>
      </c>
      <c r="I514" s="1352"/>
      <c r="J514" s="1702">
        <f t="shared" si="282"/>
        <v>44340</v>
      </c>
      <c r="K514" s="1702">
        <f t="shared" si="282"/>
        <v>44368</v>
      </c>
      <c r="L514" s="1702">
        <f t="shared" si="282"/>
        <v>44417</v>
      </c>
      <c r="M514" s="1702">
        <f t="shared" si="282"/>
        <v>44420</v>
      </c>
      <c r="N514" s="1702">
        <f t="shared" si="282"/>
        <v>44448</v>
      </c>
      <c r="O514" s="1702">
        <f t="shared" si="282"/>
        <v>44448</v>
      </c>
      <c r="P514" s="1702">
        <f t="shared" si="282"/>
        <v>44532</v>
      </c>
      <c r="Q514" s="1702">
        <f t="shared" si="282"/>
        <v>44564</v>
      </c>
      <c r="R514" s="1702">
        <f t="shared" si="282"/>
        <v>44564</v>
      </c>
      <c r="S514" s="1702">
        <f t="shared" si="282"/>
        <v>44561</v>
      </c>
      <c r="T514" s="1702">
        <f t="shared" si="283"/>
        <v>44561</v>
      </c>
      <c r="U514" s="1702">
        <f t="shared" si="283"/>
        <v>44582</v>
      </c>
      <c r="V514" s="1702">
        <f t="shared" si="283"/>
        <v>44589</v>
      </c>
      <c r="W514" s="1702">
        <f t="shared" si="283"/>
        <v>44594</v>
      </c>
      <c r="X514" s="1702">
        <f t="shared" si="283"/>
        <v>44599</v>
      </c>
      <c r="Y514" s="1702">
        <f t="shared" si="283"/>
        <v>44624</v>
      </c>
      <c r="Z514" s="1702">
        <f t="shared" si="283"/>
        <v>44644</v>
      </c>
      <c r="AA514" s="1702">
        <f t="shared" si="283"/>
        <v>44672</v>
      </c>
      <c r="AB514" s="1702">
        <f t="shared" si="283"/>
        <v>44677</v>
      </c>
      <c r="AC514" s="1702">
        <f t="shared" si="283"/>
        <v>44691</v>
      </c>
      <c r="AD514" s="1702">
        <f t="shared" si="284"/>
        <v>44712</v>
      </c>
      <c r="AE514" s="1702">
        <f t="shared" si="284"/>
        <v>44719</v>
      </c>
      <c r="AF514" s="1702">
        <f t="shared" si="284"/>
        <v>44722</v>
      </c>
      <c r="AG514" s="1702">
        <f t="shared" si="284"/>
        <v>44727</v>
      </c>
      <c r="AH514" s="1702">
        <f t="shared" si="284"/>
        <v>44752</v>
      </c>
      <c r="AI514" s="1702">
        <f t="shared" si="284"/>
        <v>44772</v>
      </c>
      <c r="AJ514" s="1702">
        <f t="shared" si="284"/>
        <v>44772</v>
      </c>
      <c r="AK514" s="1702">
        <f t="shared" si="284"/>
        <v>44782</v>
      </c>
      <c r="AL514" s="1702">
        <f t="shared" si="284"/>
        <v>44798</v>
      </c>
      <c r="AM514" s="1702">
        <f t="shared" si="284"/>
        <v>44802</v>
      </c>
      <c r="AN514" s="1702">
        <f t="shared" si="284"/>
        <v>44832</v>
      </c>
      <c r="AO514" s="1497">
        <f t="shared" si="285"/>
        <v>44760</v>
      </c>
      <c r="AP514" s="1444">
        <v>15234</v>
      </c>
      <c r="AQ514" s="1443">
        <v>44814</v>
      </c>
      <c r="AR514" s="1424">
        <f>VLOOKUP(AP514,Schedule!$B$2:$F$14923,5,0)</f>
        <v>44684</v>
      </c>
      <c r="AS514" s="1424">
        <f>AR514+365</f>
        <v>45049</v>
      </c>
      <c r="AZ514" s="1739"/>
    </row>
    <row r="515" spans="1:52" s="1382" customFormat="1" ht="51.95" customHeight="1" thickBot="1">
      <c r="A515" s="1788"/>
      <c r="B515" s="1385">
        <f t="shared" si="280"/>
        <v>50</v>
      </c>
      <c r="C515" s="1386" t="str">
        <f t="shared" si="280"/>
        <v>У_Т</v>
      </c>
      <c r="D515" s="1561" t="str">
        <f t="shared" si="255"/>
        <v>50У_Т</v>
      </c>
      <c r="E515" s="1602" t="s">
        <v>513</v>
      </c>
      <c r="F515" s="1563" t="s">
        <v>514</v>
      </c>
      <c r="G515" s="1564" t="str">
        <f t="shared" si="281"/>
        <v>Выполнение технологических работ по объектам 21UQF,22UQF,23UQF,24UQF,25UQF,26UQF,27UQF,20UQE,20UQX,01UPZ,02UPZ,03UPZ,04UPZ,21UQC,22UQC,20UQA</v>
      </c>
      <c r="H515" s="1565" t="s">
        <v>829</v>
      </c>
      <c r="I515" s="1352"/>
      <c r="J515" s="1702">
        <f t="shared" si="282"/>
        <v>44340</v>
      </c>
      <c r="K515" s="1702">
        <f t="shared" si="282"/>
        <v>44368</v>
      </c>
      <c r="L515" s="1702">
        <f t="shared" si="282"/>
        <v>44417</v>
      </c>
      <c r="M515" s="1702">
        <f t="shared" si="282"/>
        <v>44420</v>
      </c>
      <c r="N515" s="1702">
        <f t="shared" si="282"/>
        <v>44448</v>
      </c>
      <c r="O515" s="1702">
        <f t="shared" si="282"/>
        <v>44448</v>
      </c>
      <c r="P515" s="1702">
        <f t="shared" si="282"/>
        <v>44532</v>
      </c>
      <c r="Q515" s="1702">
        <f t="shared" si="282"/>
        <v>44564</v>
      </c>
      <c r="R515" s="1702">
        <f t="shared" si="282"/>
        <v>44564</v>
      </c>
      <c r="S515" s="1702">
        <f t="shared" si="282"/>
        <v>44561</v>
      </c>
      <c r="T515" s="1702">
        <f t="shared" si="283"/>
        <v>44561</v>
      </c>
      <c r="U515" s="1702">
        <f t="shared" si="283"/>
        <v>44582</v>
      </c>
      <c r="V515" s="1702">
        <f t="shared" si="283"/>
        <v>44589</v>
      </c>
      <c r="W515" s="1702">
        <f t="shared" si="283"/>
        <v>44594</v>
      </c>
      <c r="X515" s="1702">
        <f t="shared" si="283"/>
        <v>44599</v>
      </c>
      <c r="Y515" s="1702">
        <f t="shared" si="283"/>
        <v>44624</v>
      </c>
      <c r="Z515" s="1702">
        <f t="shared" si="283"/>
        <v>44644</v>
      </c>
      <c r="AA515" s="1702">
        <f t="shared" si="283"/>
        <v>44672</v>
      </c>
      <c r="AB515" s="1702">
        <f t="shared" si="283"/>
        <v>44677</v>
      </c>
      <c r="AC515" s="1702">
        <f t="shared" si="283"/>
        <v>44691</v>
      </c>
      <c r="AD515" s="1702">
        <f t="shared" si="284"/>
        <v>44712</v>
      </c>
      <c r="AE515" s="1702">
        <f t="shared" si="284"/>
        <v>44719</v>
      </c>
      <c r="AF515" s="1702">
        <f t="shared" si="284"/>
        <v>44722</v>
      </c>
      <c r="AG515" s="1702">
        <f t="shared" si="284"/>
        <v>44727</v>
      </c>
      <c r="AH515" s="1702">
        <f t="shared" si="284"/>
        <v>44752</v>
      </c>
      <c r="AI515" s="1702">
        <f t="shared" si="284"/>
        <v>44772</v>
      </c>
      <c r="AJ515" s="1702">
        <f t="shared" si="284"/>
        <v>44772</v>
      </c>
      <c r="AK515" s="1702">
        <f t="shared" si="284"/>
        <v>44782</v>
      </c>
      <c r="AL515" s="1702">
        <f t="shared" si="284"/>
        <v>44798</v>
      </c>
      <c r="AM515" s="1702">
        <f t="shared" si="284"/>
        <v>44802</v>
      </c>
      <c r="AN515" s="1702">
        <f t="shared" si="284"/>
        <v>44832</v>
      </c>
      <c r="AO515" s="1497">
        <f t="shared" si="285"/>
        <v>44760</v>
      </c>
      <c r="AP515" s="1444">
        <v>39258</v>
      </c>
      <c r="AQ515" s="1443">
        <v>44876</v>
      </c>
      <c r="AR515" s="1424"/>
      <c r="AS515" s="1424"/>
      <c r="AZ515" s="1739"/>
    </row>
    <row r="516" spans="1:52" s="1382" customFormat="1" ht="51.95" customHeight="1" thickBot="1">
      <c r="A516" s="1788"/>
      <c r="B516" s="1385">
        <f t="shared" si="280"/>
        <v>50</v>
      </c>
      <c r="C516" s="1386" t="str">
        <f t="shared" si="280"/>
        <v>У_Т</v>
      </c>
      <c r="D516" s="1561" t="str">
        <f t="shared" si="255"/>
        <v>50У_Т</v>
      </c>
      <c r="E516" s="1602" t="s">
        <v>516</v>
      </c>
      <c r="F516" s="1563" t="s">
        <v>514</v>
      </c>
      <c r="G516" s="1564" t="str">
        <f t="shared" si="281"/>
        <v>Выполнение технологических работ по объектам 21UQF,22UQF,23UQF,24UQF,25UQF,26UQF,27UQF,20UQE,20UQX,01UPZ,02UPZ,03UPZ,04UPZ,21UQC,22UQC,20UQA</v>
      </c>
      <c r="H516" s="1565" t="s">
        <v>829</v>
      </c>
      <c r="I516" s="1352"/>
      <c r="J516" s="1702">
        <f t="shared" si="282"/>
        <v>44340</v>
      </c>
      <c r="K516" s="1702">
        <f t="shared" si="282"/>
        <v>44368</v>
      </c>
      <c r="L516" s="1702">
        <f t="shared" si="282"/>
        <v>44417</v>
      </c>
      <c r="M516" s="1702">
        <f t="shared" si="282"/>
        <v>44420</v>
      </c>
      <c r="N516" s="1702">
        <f t="shared" si="282"/>
        <v>44448</v>
      </c>
      <c r="O516" s="1702">
        <f t="shared" si="282"/>
        <v>44448</v>
      </c>
      <c r="P516" s="1702">
        <f t="shared" si="282"/>
        <v>44532</v>
      </c>
      <c r="Q516" s="1702">
        <f t="shared" si="282"/>
        <v>44564</v>
      </c>
      <c r="R516" s="1702">
        <f t="shared" si="282"/>
        <v>44564</v>
      </c>
      <c r="S516" s="1702">
        <f t="shared" si="282"/>
        <v>44561</v>
      </c>
      <c r="T516" s="1702">
        <f t="shared" si="283"/>
        <v>44561</v>
      </c>
      <c r="U516" s="1702">
        <f t="shared" si="283"/>
        <v>44582</v>
      </c>
      <c r="V516" s="1702">
        <f t="shared" si="283"/>
        <v>44589</v>
      </c>
      <c r="W516" s="1702">
        <f t="shared" si="283"/>
        <v>44594</v>
      </c>
      <c r="X516" s="1702">
        <f t="shared" si="283"/>
        <v>44599</v>
      </c>
      <c r="Y516" s="1702">
        <f t="shared" si="283"/>
        <v>44624</v>
      </c>
      <c r="Z516" s="1702">
        <f t="shared" si="283"/>
        <v>44644</v>
      </c>
      <c r="AA516" s="1702">
        <f t="shared" si="283"/>
        <v>44672</v>
      </c>
      <c r="AB516" s="1702">
        <f t="shared" si="283"/>
        <v>44677</v>
      </c>
      <c r="AC516" s="1702">
        <f t="shared" si="283"/>
        <v>44691</v>
      </c>
      <c r="AD516" s="1702">
        <f t="shared" si="284"/>
        <v>44712</v>
      </c>
      <c r="AE516" s="1702">
        <f t="shared" si="284"/>
        <v>44719</v>
      </c>
      <c r="AF516" s="1702">
        <f t="shared" si="284"/>
        <v>44722</v>
      </c>
      <c r="AG516" s="1702">
        <f t="shared" si="284"/>
        <v>44727</v>
      </c>
      <c r="AH516" s="1702">
        <f t="shared" si="284"/>
        <v>44752</v>
      </c>
      <c r="AI516" s="1702">
        <f t="shared" si="284"/>
        <v>44772</v>
      </c>
      <c r="AJ516" s="1702">
        <f t="shared" si="284"/>
        <v>44772</v>
      </c>
      <c r="AK516" s="1702">
        <f t="shared" si="284"/>
        <v>44782</v>
      </c>
      <c r="AL516" s="1702">
        <f t="shared" si="284"/>
        <v>44798</v>
      </c>
      <c r="AM516" s="1702">
        <f t="shared" si="284"/>
        <v>44802</v>
      </c>
      <c r="AN516" s="1702">
        <f t="shared" si="284"/>
        <v>44832</v>
      </c>
      <c r="AO516" s="1497">
        <f t="shared" si="285"/>
        <v>44760</v>
      </c>
      <c r="AP516" s="1444">
        <v>39258</v>
      </c>
      <c r="AQ516" s="1443">
        <v>44876</v>
      </c>
      <c r="AR516" s="1424"/>
      <c r="AS516" s="1424"/>
      <c r="AZ516" s="1739"/>
    </row>
    <row r="517" spans="1:52" s="1382" customFormat="1" ht="51.95" customHeight="1" thickBot="1">
      <c r="A517" s="1788"/>
      <c r="B517" s="1385">
        <f t="shared" si="280"/>
        <v>50</v>
      </c>
      <c r="C517" s="1386" t="str">
        <f t="shared" si="280"/>
        <v>У_Т</v>
      </c>
      <c r="D517" s="1561" t="str">
        <f t="shared" si="255"/>
        <v>50У_Т</v>
      </c>
      <c r="E517" s="1602" t="s">
        <v>159</v>
      </c>
      <c r="F517" s="1563" t="s">
        <v>514</v>
      </c>
      <c r="G517" s="1564" t="str">
        <f t="shared" si="281"/>
        <v>Выполнение технологических работ по объектам 21UQF,22UQF,23UQF,24UQF,25UQF,26UQF,27UQF,20UQE,20UQX,01UPZ,02UPZ,03UPZ,04UPZ,21UQC,22UQC,20UQA</v>
      </c>
      <c r="H517" s="1565" t="s">
        <v>829</v>
      </c>
      <c r="I517" s="1352"/>
      <c r="J517" s="1702">
        <f t="shared" si="282"/>
        <v>44340</v>
      </c>
      <c r="K517" s="1702">
        <f t="shared" si="282"/>
        <v>44368</v>
      </c>
      <c r="L517" s="1702">
        <f t="shared" si="282"/>
        <v>44417</v>
      </c>
      <c r="M517" s="1702">
        <f t="shared" si="282"/>
        <v>44420</v>
      </c>
      <c r="N517" s="1702">
        <f t="shared" si="282"/>
        <v>44448</v>
      </c>
      <c r="O517" s="1702">
        <f t="shared" si="282"/>
        <v>44448</v>
      </c>
      <c r="P517" s="1702">
        <f t="shared" si="282"/>
        <v>44532</v>
      </c>
      <c r="Q517" s="1702">
        <f t="shared" si="282"/>
        <v>44564</v>
      </c>
      <c r="R517" s="1702">
        <f t="shared" si="282"/>
        <v>44564</v>
      </c>
      <c r="S517" s="1702">
        <f t="shared" si="282"/>
        <v>44561</v>
      </c>
      <c r="T517" s="1702">
        <f t="shared" si="283"/>
        <v>44561</v>
      </c>
      <c r="U517" s="1702">
        <f t="shared" si="283"/>
        <v>44582</v>
      </c>
      <c r="V517" s="1702">
        <f t="shared" si="283"/>
        <v>44589</v>
      </c>
      <c r="W517" s="1702">
        <f t="shared" si="283"/>
        <v>44594</v>
      </c>
      <c r="X517" s="1702">
        <f t="shared" si="283"/>
        <v>44599</v>
      </c>
      <c r="Y517" s="1702">
        <f t="shared" si="283"/>
        <v>44624</v>
      </c>
      <c r="Z517" s="1702">
        <f t="shared" si="283"/>
        <v>44644</v>
      </c>
      <c r="AA517" s="1702">
        <f t="shared" si="283"/>
        <v>44672</v>
      </c>
      <c r="AB517" s="1702">
        <f t="shared" si="283"/>
        <v>44677</v>
      </c>
      <c r="AC517" s="1702">
        <f t="shared" si="283"/>
        <v>44691</v>
      </c>
      <c r="AD517" s="1702">
        <f t="shared" si="284"/>
        <v>44712</v>
      </c>
      <c r="AE517" s="1702">
        <f t="shared" si="284"/>
        <v>44719</v>
      </c>
      <c r="AF517" s="1702">
        <f t="shared" si="284"/>
        <v>44722</v>
      </c>
      <c r="AG517" s="1702">
        <f t="shared" si="284"/>
        <v>44727</v>
      </c>
      <c r="AH517" s="1702">
        <f t="shared" si="284"/>
        <v>44752</v>
      </c>
      <c r="AI517" s="1702">
        <f t="shared" si="284"/>
        <v>44772</v>
      </c>
      <c r="AJ517" s="1702">
        <f t="shared" si="284"/>
        <v>44772</v>
      </c>
      <c r="AK517" s="1702">
        <f t="shared" si="284"/>
        <v>44782</v>
      </c>
      <c r="AL517" s="1702">
        <f t="shared" si="284"/>
        <v>44798</v>
      </c>
      <c r="AM517" s="1702">
        <f t="shared" si="284"/>
        <v>44802</v>
      </c>
      <c r="AN517" s="1702">
        <f t="shared" si="284"/>
        <v>44832</v>
      </c>
      <c r="AO517" s="1497">
        <f t="shared" si="285"/>
        <v>44760</v>
      </c>
      <c r="AP517" s="1444">
        <v>39258</v>
      </c>
      <c r="AQ517" s="1443">
        <v>44876</v>
      </c>
      <c r="AR517" s="1424"/>
      <c r="AS517" s="1424"/>
      <c r="AZ517" s="1739"/>
    </row>
    <row r="518" spans="1:52" s="1382" customFormat="1" ht="51.95" customHeight="1" thickBot="1">
      <c r="A518" s="1788"/>
      <c r="B518" s="1385">
        <f t="shared" si="280"/>
        <v>50</v>
      </c>
      <c r="C518" s="1386" t="str">
        <f t="shared" si="280"/>
        <v>У_Т</v>
      </c>
      <c r="D518" s="1561" t="str">
        <f t="shared" si="255"/>
        <v>50У_Т</v>
      </c>
      <c r="E518" s="1602" t="s">
        <v>161</v>
      </c>
      <c r="F518" s="1563" t="s">
        <v>514</v>
      </c>
      <c r="G518" s="1564" t="str">
        <f t="shared" si="281"/>
        <v>Выполнение технологических работ по объектам 21UQF,22UQF,23UQF,24UQF,25UQF,26UQF,27UQF,20UQE,20UQX,01UPZ,02UPZ,03UPZ,04UPZ,21UQC,22UQC,20UQA</v>
      </c>
      <c r="H518" s="1565" t="s">
        <v>829</v>
      </c>
      <c r="I518" s="1352"/>
      <c r="J518" s="1702">
        <f t="shared" si="282"/>
        <v>44340</v>
      </c>
      <c r="K518" s="1702">
        <f t="shared" si="282"/>
        <v>44368</v>
      </c>
      <c r="L518" s="1702">
        <f t="shared" si="282"/>
        <v>44417</v>
      </c>
      <c r="M518" s="1702">
        <f t="shared" si="282"/>
        <v>44420</v>
      </c>
      <c r="N518" s="1702">
        <f t="shared" si="282"/>
        <v>44448</v>
      </c>
      <c r="O518" s="1702">
        <f t="shared" si="282"/>
        <v>44448</v>
      </c>
      <c r="P518" s="1702">
        <f t="shared" si="282"/>
        <v>44532</v>
      </c>
      <c r="Q518" s="1702">
        <f t="shared" si="282"/>
        <v>44564</v>
      </c>
      <c r="R518" s="1702">
        <f t="shared" si="282"/>
        <v>44564</v>
      </c>
      <c r="S518" s="1702">
        <f t="shared" si="282"/>
        <v>44561</v>
      </c>
      <c r="T518" s="1702">
        <f t="shared" si="283"/>
        <v>44561</v>
      </c>
      <c r="U518" s="1702">
        <f t="shared" si="283"/>
        <v>44582</v>
      </c>
      <c r="V518" s="1702">
        <f t="shared" si="283"/>
        <v>44589</v>
      </c>
      <c r="W518" s="1702">
        <f t="shared" si="283"/>
        <v>44594</v>
      </c>
      <c r="X518" s="1702">
        <f t="shared" si="283"/>
        <v>44599</v>
      </c>
      <c r="Y518" s="1702">
        <f t="shared" si="283"/>
        <v>44624</v>
      </c>
      <c r="Z518" s="1702">
        <f t="shared" si="283"/>
        <v>44644</v>
      </c>
      <c r="AA518" s="1702">
        <f t="shared" si="283"/>
        <v>44672</v>
      </c>
      <c r="AB518" s="1702">
        <f t="shared" si="283"/>
        <v>44677</v>
      </c>
      <c r="AC518" s="1702">
        <f t="shared" si="283"/>
        <v>44691</v>
      </c>
      <c r="AD518" s="1702">
        <f t="shared" si="284"/>
        <v>44712</v>
      </c>
      <c r="AE518" s="1702">
        <f t="shared" si="284"/>
        <v>44719</v>
      </c>
      <c r="AF518" s="1702">
        <f t="shared" si="284"/>
        <v>44722</v>
      </c>
      <c r="AG518" s="1702">
        <f t="shared" si="284"/>
        <v>44727</v>
      </c>
      <c r="AH518" s="1702">
        <f t="shared" si="284"/>
        <v>44752</v>
      </c>
      <c r="AI518" s="1702">
        <f t="shared" si="284"/>
        <v>44772</v>
      </c>
      <c r="AJ518" s="1702">
        <f t="shared" si="284"/>
        <v>44772</v>
      </c>
      <c r="AK518" s="1702">
        <f t="shared" si="284"/>
        <v>44782</v>
      </c>
      <c r="AL518" s="1702">
        <f t="shared" si="284"/>
        <v>44798</v>
      </c>
      <c r="AM518" s="1702">
        <f t="shared" si="284"/>
        <v>44802</v>
      </c>
      <c r="AN518" s="1702">
        <f t="shared" si="284"/>
        <v>44832</v>
      </c>
      <c r="AO518" s="1497">
        <f t="shared" si="285"/>
        <v>44760</v>
      </c>
      <c r="AP518" s="1444">
        <v>39258</v>
      </c>
      <c r="AQ518" s="1443">
        <v>44876</v>
      </c>
      <c r="AR518" s="1424"/>
      <c r="AS518" s="1424"/>
      <c r="AZ518" s="1739"/>
    </row>
    <row r="519" spans="1:52" s="1382" customFormat="1" ht="51.95" customHeight="1" thickBot="1">
      <c r="A519" s="1788"/>
      <c r="B519" s="1385">
        <f t="shared" si="280"/>
        <v>50</v>
      </c>
      <c r="C519" s="1386" t="str">
        <f t="shared" si="280"/>
        <v>У_Т</v>
      </c>
      <c r="D519" s="1561" t="str">
        <f t="shared" si="255"/>
        <v>50У_Т</v>
      </c>
      <c r="E519" s="1602" t="s">
        <v>830</v>
      </c>
      <c r="F519" s="1563" t="s">
        <v>514</v>
      </c>
      <c r="G519" s="1564" t="str">
        <f t="shared" si="281"/>
        <v>Выполнение технологических работ по объектам 21UQF,22UQF,23UQF,24UQF,25UQF,26UQF,27UQF,20UQE,20UQX,01UPZ,02UPZ,03UPZ,04UPZ,21UQC,22UQC,20UQA</v>
      </c>
      <c r="H519" s="1565" t="s">
        <v>831</v>
      </c>
      <c r="I519" s="1352"/>
      <c r="J519" s="1702">
        <f t="shared" si="282"/>
        <v>44340</v>
      </c>
      <c r="K519" s="1702">
        <f t="shared" si="282"/>
        <v>44368</v>
      </c>
      <c r="L519" s="1702">
        <f t="shared" si="282"/>
        <v>44417</v>
      </c>
      <c r="M519" s="1702">
        <f t="shared" si="282"/>
        <v>44420</v>
      </c>
      <c r="N519" s="1702">
        <f t="shared" si="282"/>
        <v>44448</v>
      </c>
      <c r="O519" s="1702">
        <f t="shared" si="282"/>
        <v>44448</v>
      </c>
      <c r="P519" s="1702">
        <f t="shared" si="282"/>
        <v>44532</v>
      </c>
      <c r="Q519" s="1702">
        <f t="shared" si="282"/>
        <v>44564</v>
      </c>
      <c r="R519" s="1702">
        <f t="shared" si="282"/>
        <v>44564</v>
      </c>
      <c r="S519" s="1702">
        <f t="shared" si="282"/>
        <v>44561</v>
      </c>
      <c r="T519" s="1702">
        <f t="shared" si="283"/>
        <v>44561</v>
      </c>
      <c r="U519" s="1702">
        <f t="shared" si="283"/>
        <v>44582</v>
      </c>
      <c r="V519" s="1702">
        <f t="shared" si="283"/>
        <v>44589</v>
      </c>
      <c r="W519" s="1702">
        <f t="shared" si="283"/>
        <v>44594</v>
      </c>
      <c r="X519" s="1702">
        <f t="shared" si="283"/>
        <v>44599</v>
      </c>
      <c r="Y519" s="1702">
        <f t="shared" si="283"/>
        <v>44624</v>
      </c>
      <c r="Z519" s="1702">
        <f t="shared" si="283"/>
        <v>44644</v>
      </c>
      <c r="AA519" s="1702">
        <f t="shared" si="283"/>
        <v>44672</v>
      </c>
      <c r="AB519" s="1702">
        <f t="shared" si="283"/>
        <v>44677</v>
      </c>
      <c r="AC519" s="1702">
        <f t="shared" si="283"/>
        <v>44691</v>
      </c>
      <c r="AD519" s="1702">
        <f t="shared" si="284"/>
        <v>44712</v>
      </c>
      <c r="AE519" s="1702">
        <f t="shared" si="284"/>
        <v>44719</v>
      </c>
      <c r="AF519" s="1702">
        <f t="shared" si="284"/>
        <v>44722</v>
      </c>
      <c r="AG519" s="1702">
        <f t="shared" si="284"/>
        <v>44727</v>
      </c>
      <c r="AH519" s="1702">
        <f t="shared" si="284"/>
        <v>44752</v>
      </c>
      <c r="AI519" s="1702">
        <f t="shared" si="284"/>
        <v>44772</v>
      </c>
      <c r="AJ519" s="1702">
        <f t="shared" si="284"/>
        <v>44772</v>
      </c>
      <c r="AK519" s="1702">
        <f t="shared" si="284"/>
        <v>44782</v>
      </c>
      <c r="AL519" s="1702">
        <f t="shared" si="284"/>
        <v>44798</v>
      </c>
      <c r="AM519" s="1702">
        <f t="shared" si="284"/>
        <v>44802</v>
      </c>
      <c r="AN519" s="1702">
        <f t="shared" si="284"/>
        <v>44832</v>
      </c>
      <c r="AO519" s="1497">
        <f t="shared" si="285"/>
        <v>44760</v>
      </c>
      <c r="AP519" s="1444">
        <v>15114</v>
      </c>
      <c r="AQ519" s="1443">
        <v>44760</v>
      </c>
      <c r="AR519" s="1424">
        <f>VLOOKUP(AP519,Schedule!$B$2:$F$14923,5,0)</f>
        <v>44687</v>
      </c>
      <c r="AS519" s="1424">
        <f t="shared" ref="AS519:AS541" si="286">AR519+365</f>
        <v>45052</v>
      </c>
      <c r="AZ519" s="1739"/>
    </row>
    <row r="520" spans="1:52" s="1382" customFormat="1" ht="51.95" customHeight="1" thickBot="1">
      <c r="A520" s="1788"/>
      <c r="B520" s="1385">
        <f t="shared" si="280"/>
        <v>50</v>
      </c>
      <c r="C520" s="1386" t="str">
        <f t="shared" si="280"/>
        <v>У_Т</v>
      </c>
      <c r="D520" s="1561" t="str">
        <f t="shared" ref="D520:D583" si="287">CONCATENATE(B520,,C520)</f>
        <v>50У_Т</v>
      </c>
      <c r="E520" s="1602" t="s">
        <v>832</v>
      </c>
      <c r="F520" s="1563" t="s">
        <v>514</v>
      </c>
      <c r="G520" s="1564" t="str">
        <f t="shared" si="281"/>
        <v>Выполнение технологических работ по объектам 21UQF,22UQF,23UQF,24UQF,25UQF,26UQF,27UQF,20UQE,20UQX,01UPZ,02UPZ,03UPZ,04UPZ,21UQC,22UQC,20UQA</v>
      </c>
      <c r="H520" s="1565" t="s">
        <v>831</v>
      </c>
      <c r="I520" s="1352"/>
      <c r="J520" s="1702">
        <f t="shared" si="282"/>
        <v>44340</v>
      </c>
      <c r="K520" s="1702">
        <f t="shared" si="282"/>
        <v>44368</v>
      </c>
      <c r="L520" s="1702">
        <f t="shared" si="282"/>
        <v>44417</v>
      </c>
      <c r="M520" s="1702">
        <f t="shared" si="282"/>
        <v>44420</v>
      </c>
      <c r="N520" s="1702">
        <f t="shared" si="282"/>
        <v>44448</v>
      </c>
      <c r="O520" s="1702">
        <f t="shared" si="282"/>
        <v>44448</v>
      </c>
      <c r="P520" s="1702">
        <f t="shared" si="282"/>
        <v>44532</v>
      </c>
      <c r="Q520" s="1702">
        <f t="shared" si="282"/>
        <v>44564</v>
      </c>
      <c r="R520" s="1702">
        <f t="shared" si="282"/>
        <v>44564</v>
      </c>
      <c r="S520" s="1702">
        <f t="shared" si="282"/>
        <v>44561</v>
      </c>
      <c r="T520" s="1702">
        <f t="shared" si="283"/>
        <v>44561</v>
      </c>
      <c r="U520" s="1702">
        <f t="shared" si="283"/>
        <v>44582</v>
      </c>
      <c r="V520" s="1702">
        <f t="shared" si="283"/>
        <v>44589</v>
      </c>
      <c r="W520" s="1702">
        <f t="shared" si="283"/>
        <v>44594</v>
      </c>
      <c r="X520" s="1702">
        <f t="shared" si="283"/>
        <v>44599</v>
      </c>
      <c r="Y520" s="1702">
        <f t="shared" si="283"/>
        <v>44624</v>
      </c>
      <c r="Z520" s="1702">
        <f t="shared" si="283"/>
        <v>44644</v>
      </c>
      <c r="AA520" s="1702">
        <f t="shared" si="283"/>
        <v>44672</v>
      </c>
      <c r="AB520" s="1702">
        <f t="shared" si="283"/>
        <v>44677</v>
      </c>
      <c r="AC520" s="1702">
        <f t="shared" si="283"/>
        <v>44691</v>
      </c>
      <c r="AD520" s="1702">
        <f t="shared" si="284"/>
        <v>44712</v>
      </c>
      <c r="AE520" s="1702">
        <f t="shared" si="284"/>
        <v>44719</v>
      </c>
      <c r="AF520" s="1702">
        <f t="shared" si="284"/>
        <v>44722</v>
      </c>
      <c r="AG520" s="1702">
        <f t="shared" si="284"/>
        <v>44727</v>
      </c>
      <c r="AH520" s="1702">
        <f t="shared" si="284"/>
        <v>44752</v>
      </c>
      <c r="AI520" s="1702">
        <f t="shared" si="284"/>
        <v>44772</v>
      </c>
      <c r="AJ520" s="1702">
        <f t="shared" si="284"/>
        <v>44772</v>
      </c>
      <c r="AK520" s="1702">
        <f t="shared" si="284"/>
        <v>44782</v>
      </c>
      <c r="AL520" s="1702">
        <f t="shared" si="284"/>
        <v>44798</v>
      </c>
      <c r="AM520" s="1702">
        <f t="shared" si="284"/>
        <v>44802</v>
      </c>
      <c r="AN520" s="1702">
        <f t="shared" si="284"/>
        <v>44832</v>
      </c>
      <c r="AO520" s="1497">
        <f t="shared" si="285"/>
        <v>44760</v>
      </c>
      <c r="AP520" s="1444">
        <v>15164</v>
      </c>
      <c r="AQ520" s="1443">
        <v>44970</v>
      </c>
      <c r="AR520" s="1424">
        <f>VLOOKUP(AP520,Schedule!$B$2:$F$14923,5,0)</f>
        <v>44897</v>
      </c>
      <c r="AS520" s="1424">
        <f t="shared" si="286"/>
        <v>45262</v>
      </c>
      <c r="AZ520" s="1739"/>
    </row>
    <row r="521" spans="1:52" s="1382" customFormat="1" ht="51.95" customHeight="1" thickBot="1">
      <c r="A521" s="1788"/>
      <c r="B521" s="1385">
        <f t="shared" si="280"/>
        <v>50</v>
      </c>
      <c r="C521" s="1386" t="str">
        <f t="shared" si="280"/>
        <v>У_Т</v>
      </c>
      <c r="D521" s="1561" t="str">
        <f t="shared" si="287"/>
        <v>50У_Т</v>
      </c>
      <c r="E521" s="1603" t="s">
        <v>833</v>
      </c>
      <c r="F521" s="1568" t="s">
        <v>514</v>
      </c>
      <c r="G521" s="1564" t="str">
        <f t="shared" si="281"/>
        <v>Выполнение технологических работ по объектам 21UQF,22UQF,23UQF,24UQF,25UQF,26UQF,27UQF,20UQE,20UQX,01UPZ,02UPZ,03UPZ,04UPZ,21UQC,22UQC,20UQA</v>
      </c>
      <c r="H521" s="1570" t="s">
        <v>834</v>
      </c>
      <c r="I521" s="1352"/>
      <c r="J521" s="1702">
        <f t="shared" si="282"/>
        <v>44340</v>
      </c>
      <c r="K521" s="1702">
        <f t="shared" si="282"/>
        <v>44368</v>
      </c>
      <c r="L521" s="1702">
        <f t="shared" si="282"/>
        <v>44417</v>
      </c>
      <c r="M521" s="1702">
        <f t="shared" si="282"/>
        <v>44420</v>
      </c>
      <c r="N521" s="1702">
        <f t="shared" si="282"/>
        <v>44448</v>
      </c>
      <c r="O521" s="1702">
        <f t="shared" si="282"/>
        <v>44448</v>
      </c>
      <c r="P521" s="1702">
        <f t="shared" si="282"/>
        <v>44532</v>
      </c>
      <c r="Q521" s="1702">
        <f t="shared" si="282"/>
        <v>44564</v>
      </c>
      <c r="R521" s="1702">
        <f t="shared" si="282"/>
        <v>44564</v>
      </c>
      <c r="S521" s="1702">
        <f t="shared" si="282"/>
        <v>44561</v>
      </c>
      <c r="T521" s="1702">
        <f t="shared" si="283"/>
        <v>44561</v>
      </c>
      <c r="U521" s="1702">
        <f t="shared" si="283"/>
        <v>44582</v>
      </c>
      <c r="V521" s="1702">
        <f t="shared" si="283"/>
        <v>44589</v>
      </c>
      <c r="W521" s="1702">
        <f t="shared" si="283"/>
        <v>44594</v>
      </c>
      <c r="X521" s="1702">
        <f t="shared" si="283"/>
        <v>44599</v>
      </c>
      <c r="Y521" s="1702">
        <f t="shared" si="283"/>
        <v>44624</v>
      </c>
      <c r="Z521" s="1702">
        <f t="shared" si="283"/>
        <v>44644</v>
      </c>
      <c r="AA521" s="1702">
        <f t="shared" si="283"/>
        <v>44672</v>
      </c>
      <c r="AB521" s="1702">
        <f t="shared" si="283"/>
        <v>44677</v>
      </c>
      <c r="AC521" s="1702">
        <f t="shared" si="283"/>
        <v>44691</v>
      </c>
      <c r="AD521" s="1702">
        <f t="shared" si="284"/>
        <v>44712</v>
      </c>
      <c r="AE521" s="1702">
        <f t="shared" si="284"/>
        <v>44719</v>
      </c>
      <c r="AF521" s="1702">
        <f t="shared" si="284"/>
        <v>44722</v>
      </c>
      <c r="AG521" s="1702">
        <f t="shared" si="284"/>
        <v>44727</v>
      </c>
      <c r="AH521" s="1702">
        <f t="shared" si="284"/>
        <v>44752</v>
      </c>
      <c r="AI521" s="1702">
        <f t="shared" si="284"/>
        <v>44772</v>
      </c>
      <c r="AJ521" s="1702">
        <f t="shared" si="284"/>
        <v>44772</v>
      </c>
      <c r="AK521" s="1702">
        <f t="shared" si="284"/>
        <v>44782</v>
      </c>
      <c r="AL521" s="1702">
        <f t="shared" si="284"/>
        <v>44798</v>
      </c>
      <c r="AM521" s="1702">
        <f t="shared" si="284"/>
        <v>44802</v>
      </c>
      <c r="AN521" s="1702">
        <f t="shared" si="284"/>
        <v>44832</v>
      </c>
      <c r="AO521" s="1497">
        <f t="shared" si="285"/>
        <v>44760</v>
      </c>
      <c r="AP521" s="1445">
        <v>14990</v>
      </c>
      <c r="AQ521" s="1447">
        <v>44901</v>
      </c>
      <c r="AR521" s="1424">
        <f>VLOOKUP(AP521,Schedule!$B$2:$F$14923,5,0)</f>
        <v>44777</v>
      </c>
      <c r="AS521" s="1424">
        <f t="shared" si="286"/>
        <v>45142</v>
      </c>
      <c r="AZ521" s="1739"/>
    </row>
    <row r="522" spans="1:52" s="1382" customFormat="1" ht="47.25" thickBot="1">
      <c r="A522" s="1781">
        <f>A506+1</f>
        <v>39</v>
      </c>
      <c r="B522" s="1373">
        <f>B506+1</f>
        <v>51</v>
      </c>
      <c r="C522" s="1374" t="s">
        <v>727</v>
      </c>
      <c r="D522" s="1556" t="str">
        <f t="shared" si="287"/>
        <v>51У_Т</v>
      </c>
      <c r="E522" s="1601" t="s">
        <v>732</v>
      </c>
      <c r="F522" s="1558" t="s">
        <v>514</v>
      </c>
      <c r="G522" s="1559" t="str">
        <f>CONCATENATE("Выполнение технологических работ по объектам ", , E522,",", E523,",",E524,",",E525,",",E526,,",",E527,)</f>
        <v>Выполнение технологических работ по объектам 00UQU,00UPX,00UGW  ,00UGH,00UGM,00UGV</v>
      </c>
      <c r="H522" s="1560" t="s">
        <v>835</v>
      </c>
      <c r="I522" s="1339" t="s">
        <v>118</v>
      </c>
      <c r="J522" s="1369">
        <f>IFERROR(VLOOKUP(D522,'ИСХОДНИК-даты-2х'!$D$10:$AI$105,2,0),"-")</f>
        <v>44449</v>
      </c>
      <c r="K522" s="1369">
        <f>IFERROR(VLOOKUP(D522,'ИСХОДНИК-даты-2х'!$D$10:$AI$105,3,0),"-")</f>
        <v>44477</v>
      </c>
      <c r="L522" s="1369">
        <f>IFERROR(VLOOKUP(D522,'ИСХОДНИК-даты-2х'!$D$10:$AI$105,4,0),"-")</f>
        <v>44526</v>
      </c>
      <c r="M522" s="1369">
        <f>IFERROR(VLOOKUP(D522,'ИСХОДНИК-даты-2х'!$D$10:$AI$105,5,0),"-")</f>
        <v>44531</v>
      </c>
      <c r="N522" s="1369">
        <f>IFERROR(VLOOKUP(D522,'ИСХОДНИК-даты-2х'!$D$10:$AI$105,6,0),"-")</f>
        <v>44559</v>
      </c>
      <c r="O522" s="1369">
        <f>IFERROR(VLOOKUP(D522,'ИСХОДНИК-даты-2х'!$D$10:$AI$105,7,0),"-")</f>
        <v>44559</v>
      </c>
      <c r="P522" s="1369">
        <f>IFERROR(VLOOKUP(D522,'ИСХОДНИК-даты-2х'!$D$10:$AI$105,8,0),"-")</f>
        <v>44643</v>
      </c>
      <c r="Q522" s="1369">
        <f>IFERROR(VLOOKUP(D522,'ИСХОДНИК-даты-2х'!$D$10:$AI$105,9,0),"-")</f>
        <v>44673</v>
      </c>
      <c r="R522" s="1369">
        <f>IFERROR(VLOOKUP(D522,'ИСХОДНИК-даты-2х'!$D$10:$AI$105,10,0),"-")</f>
        <v>44673</v>
      </c>
      <c r="S522" s="1369">
        <f>IFERROR(VLOOKUP(D522,'ИСХОДНИК-даты-2х'!$D$10:$AI$105,11,0),"-")</f>
        <v>44672</v>
      </c>
      <c r="T522" s="1369">
        <f>IFERROR(VLOOKUP(D522,'ИСХОДНИК-даты-2х'!$D$10:$AI$105,12,0),"-")</f>
        <v>44672</v>
      </c>
      <c r="U522" s="1369">
        <f>IFERROR(VLOOKUP(D522,'ИСХОДНИК-даты-2х'!$D$10:$AI$105,13,0),"-")</f>
        <v>44693</v>
      </c>
      <c r="V522" s="1369">
        <f>IFERROR(VLOOKUP(D522,'ИСХОДНИК-даты-2х'!$D$10:$AI$105,14,0),"-")</f>
        <v>44700</v>
      </c>
      <c r="W522" s="1369">
        <f>IFERROR(VLOOKUP(D522,'ИСХОДНИК-даты-2х'!$D$10:$AI$105,15,0),"-")</f>
        <v>44705</v>
      </c>
      <c r="X522" s="1369">
        <f>IFERROR(VLOOKUP(D522,'ИСХОДНИК-даты-2х'!$D$10:$AI$105,16,0),"-")</f>
        <v>44708</v>
      </c>
      <c r="Y522" s="1369">
        <f>IFERROR(VLOOKUP(D522,'ИСХОДНИК-даты-2х'!$D$10:$AI$105,17,0),"-")</f>
        <v>44733</v>
      </c>
      <c r="Z522" s="1369">
        <f>IFERROR(VLOOKUP(D522,'ИСХОДНИК-даты-2х'!$D$10:$AI$105,18,0),"-")</f>
        <v>44753</v>
      </c>
      <c r="AA522" s="1369">
        <f>IFERROR(VLOOKUP(D522,'ИСХОДНИК-даты-2х'!$D$10:$AI$105,19,0),"-")</f>
        <v>44781</v>
      </c>
      <c r="AB522" s="1369">
        <f>IFERROR(VLOOKUP(D522,'ИСХОДНИК-даты-2х'!$D$10:$AI$105,20,0),"-")</f>
        <v>44784</v>
      </c>
      <c r="AC522" s="1369">
        <f>IFERROR(VLOOKUP(D522,'ИСХОДНИК-даты-2х'!$D$10:$AI$105,21,0),"-")</f>
        <v>44798</v>
      </c>
      <c r="AD522" s="1369">
        <f>IFERROR(VLOOKUP(D522,'ИСХОДНИК-даты-2х'!$D$10:$AI$105,22,0),"-")</f>
        <v>44819</v>
      </c>
      <c r="AE522" s="1369">
        <f>IFERROR(VLOOKUP(D522,'ИСХОДНИК-даты-2х'!$D$10:$AI$105,23,0),"-")</f>
        <v>44826</v>
      </c>
      <c r="AF522" s="1369">
        <f>IFERROR(VLOOKUP(D522,'ИСХОДНИК-даты-2х'!$D$10:$AI$105,24,0),"-")</f>
        <v>44831</v>
      </c>
      <c r="AG522" s="1369">
        <f>IFERROR(VLOOKUP(D522,'ИСХОДНИК-даты-2х'!$D$10:$AI$105,25,0),"-")</f>
        <v>44834</v>
      </c>
      <c r="AH522" s="1340">
        <f>IFERROR(VLOOKUP(D522,'ИСХОДНИК-даты-2х'!$D$10:$AI$105,26,0),"-")</f>
        <v>44859</v>
      </c>
      <c r="AI522" s="1340">
        <f>IFERROR(VLOOKUP(D522,'ИСХОДНИК-даты-2х'!$D$10:$AI$105,27,0),"-")</f>
        <v>44879</v>
      </c>
      <c r="AJ522" s="1340">
        <f>IFERROR(VLOOKUP(D522,'ИСХОДНИК-даты-2х'!$D$10:$AI$105,28,0),"-")</f>
        <v>44879</v>
      </c>
      <c r="AK522" s="1370">
        <f>IFERROR(VLOOKUP(D522,'ИСХОДНИК-даты-2х'!$D$10:$AI$105,29,0),"-")</f>
        <v>44889</v>
      </c>
      <c r="AL522" s="1370">
        <f>IFERROR(VLOOKUP(D522,'ИСХОДНИК-даты-2х'!$D$10:$AI$105,30,0),"-")</f>
        <v>44905</v>
      </c>
      <c r="AM522" s="1371">
        <f>IFERROR(VLOOKUP(D522,'ИСХОДНИК-даты-2х'!$D$10:$AI$105,31,0),"-")</f>
        <v>44909</v>
      </c>
      <c r="AN522" s="1372">
        <v>44939</v>
      </c>
      <c r="AO522" s="1387">
        <v>44869</v>
      </c>
      <c r="AP522" s="1380">
        <v>36293</v>
      </c>
      <c r="AQ522" s="1381">
        <v>44910</v>
      </c>
      <c r="AR522" s="1424">
        <f>VLOOKUP(AP522,Schedule!$B$2:$F$14923,5,0)</f>
        <v>44839</v>
      </c>
      <c r="AS522" s="1424">
        <f t="shared" si="286"/>
        <v>45204</v>
      </c>
      <c r="AT522" s="1425">
        <f>MIN(AS522:AS527)</f>
        <v>45194</v>
      </c>
      <c r="AU522" s="1426">
        <f>AM522+30</f>
        <v>44939</v>
      </c>
      <c r="AV522" s="1732">
        <f>AT522-AM522</f>
        <v>285</v>
      </c>
      <c r="AW522" s="1383" t="s">
        <v>119</v>
      </c>
      <c r="AX522" s="1383">
        <v>44939</v>
      </c>
      <c r="AY522" s="1384" t="s">
        <v>173</v>
      </c>
      <c r="AZ522" s="1739">
        <f>AN522-AM522</f>
        <v>30</v>
      </c>
    </row>
    <row r="523" spans="1:52" s="1382" customFormat="1" ht="51.95" customHeight="1" thickBot="1">
      <c r="A523" s="1781"/>
      <c r="B523" s="1385">
        <f t="shared" ref="B523:C527" si="288">B$522</f>
        <v>51</v>
      </c>
      <c r="C523" s="1386" t="str">
        <f t="shared" si="288"/>
        <v>У_Т</v>
      </c>
      <c r="D523" s="1561" t="str">
        <f t="shared" si="287"/>
        <v>51У_Т</v>
      </c>
      <c r="E523" s="1602" t="s">
        <v>552</v>
      </c>
      <c r="F523" s="1563" t="s">
        <v>514</v>
      </c>
      <c r="G523" s="1564" t="str">
        <f>$G$522</f>
        <v>Выполнение технологических работ по объектам 00UQU,00UPX,00UGW  ,00UGH,00UGM,00UGV</v>
      </c>
      <c r="H523" s="1565" t="s">
        <v>836</v>
      </c>
      <c r="I523" s="1352"/>
      <c r="J523" s="1702">
        <f t="shared" ref="J523:S527" si="289">J$522</f>
        <v>44449</v>
      </c>
      <c r="K523" s="1702">
        <f t="shared" si="289"/>
        <v>44477</v>
      </c>
      <c r="L523" s="1702">
        <f t="shared" si="289"/>
        <v>44526</v>
      </c>
      <c r="M523" s="1702">
        <f t="shared" si="289"/>
        <v>44531</v>
      </c>
      <c r="N523" s="1702">
        <f t="shared" si="289"/>
        <v>44559</v>
      </c>
      <c r="O523" s="1702">
        <f t="shared" si="289"/>
        <v>44559</v>
      </c>
      <c r="P523" s="1702">
        <f t="shared" si="289"/>
        <v>44643</v>
      </c>
      <c r="Q523" s="1702">
        <f t="shared" si="289"/>
        <v>44673</v>
      </c>
      <c r="R523" s="1702">
        <f t="shared" si="289"/>
        <v>44673</v>
      </c>
      <c r="S523" s="1702">
        <f t="shared" si="289"/>
        <v>44672</v>
      </c>
      <c r="T523" s="1702">
        <f t="shared" ref="T523:AC527" si="290">T$522</f>
        <v>44672</v>
      </c>
      <c r="U523" s="1702">
        <f t="shared" si="290"/>
        <v>44693</v>
      </c>
      <c r="V523" s="1702">
        <f t="shared" si="290"/>
        <v>44700</v>
      </c>
      <c r="W523" s="1702">
        <f t="shared" si="290"/>
        <v>44705</v>
      </c>
      <c r="X523" s="1702">
        <f t="shared" si="290"/>
        <v>44708</v>
      </c>
      <c r="Y523" s="1702">
        <f t="shared" si="290"/>
        <v>44733</v>
      </c>
      <c r="Z523" s="1702">
        <f t="shared" si="290"/>
        <v>44753</v>
      </c>
      <c r="AA523" s="1702">
        <f t="shared" si="290"/>
        <v>44781</v>
      </c>
      <c r="AB523" s="1702">
        <f t="shared" si="290"/>
        <v>44784</v>
      </c>
      <c r="AC523" s="1702">
        <f t="shared" si="290"/>
        <v>44798</v>
      </c>
      <c r="AD523" s="1702">
        <f t="shared" ref="AD523:AN527" si="291">AD$522</f>
        <v>44819</v>
      </c>
      <c r="AE523" s="1702">
        <f t="shared" si="291"/>
        <v>44826</v>
      </c>
      <c r="AF523" s="1702">
        <f t="shared" si="291"/>
        <v>44831</v>
      </c>
      <c r="AG523" s="1702">
        <f t="shared" si="291"/>
        <v>44834</v>
      </c>
      <c r="AH523" s="1702">
        <f t="shared" si="291"/>
        <v>44859</v>
      </c>
      <c r="AI523" s="1702">
        <f t="shared" si="291"/>
        <v>44879</v>
      </c>
      <c r="AJ523" s="1702">
        <f t="shared" si="291"/>
        <v>44879</v>
      </c>
      <c r="AK523" s="1702">
        <f t="shared" si="291"/>
        <v>44889</v>
      </c>
      <c r="AL523" s="1702">
        <f t="shared" si="291"/>
        <v>44905</v>
      </c>
      <c r="AM523" s="1702">
        <f t="shared" si="291"/>
        <v>44909</v>
      </c>
      <c r="AN523" s="1702">
        <f t="shared" si="291"/>
        <v>44939</v>
      </c>
      <c r="AO523" s="1497">
        <f>$AO$522</f>
        <v>44869</v>
      </c>
      <c r="AP523" s="1444">
        <v>36397</v>
      </c>
      <c r="AQ523" s="1443">
        <v>44950</v>
      </c>
      <c r="AR523" s="1424">
        <f>VLOOKUP(AP523,Schedule!$B$2:$F$14923,5,0)</f>
        <v>44879</v>
      </c>
      <c r="AS523" s="1424">
        <f t="shared" si="286"/>
        <v>45244</v>
      </c>
      <c r="AZ523" s="1739"/>
    </row>
    <row r="524" spans="1:52" s="1382" customFormat="1" ht="51.95" customHeight="1" thickBot="1">
      <c r="A524" s="1781"/>
      <c r="B524" s="1385">
        <f t="shared" si="288"/>
        <v>51</v>
      </c>
      <c r="C524" s="1386" t="str">
        <f t="shared" si="288"/>
        <v>У_Т</v>
      </c>
      <c r="D524" s="1561" t="str">
        <f t="shared" si="287"/>
        <v>51У_Т</v>
      </c>
      <c r="E524" s="1602" t="s">
        <v>837</v>
      </c>
      <c r="F524" s="1563" t="s">
        <v>514</v>
      </c>
      <c r="G524" s="1564" t="str">
        <f>$G$522</f>
        <v>Выполнение технологических работ по объектам 00UQU,00UPX,00UGW  ,00UGH,00UGM,00UGV</v>
      </c>
      <c r="H524" s="1565" t="s">
        <v>838</v>
      </c>
      <c r="I524" s="1352"/>
      <c r="J524" s="1702">
        <f t="shared" si="289"/>
        <v>44449</v>
      </c>
      <c r="K524" s="1702">
        <f t="shared" si="289"/>
        <v>44477</v>
      </c>
      <c r="L524" s="1702">
        <f t="shared" si="289"/>
        <v>44526</v>
      </c>
      <c r="M524" s="1702">
        <f t="shared" si="289"/>
        <v>44531</v>
      </c>
      <c r="N524" s="1702">
        <f t="shared" si="289"/>
        <v>44559</v>
      </c>
      <c r="O524" s="1702">
        <f t="shared" si="289"/>
        <v>44559</v>
      </c>
      <c r="P524" s="1702">
        <f t="shared" si="289"/>
        <v>44643</v>
      </c>
      <c r="Q524" s="1702">
        <f t="shared" si="289"/>
        <v>44673</v>
      </c>
      <c r="R524" s="1702">
        <f t="shared" si="289"/>
        <v>44673</v>
      </c>
      <c r="S524" s="1702">
        <f t="shared" si="289"/>
        <v>44672</v>
      </c>
      <c r="T524" s="1702">
        <f t="shared" si="290"/>
        <v>44672</v>
      </c>
      <c r="U524" s="1702">
        <f t="shared" si="290"/>
        <v>44693</v>
      </c>
      <c r="V524" s="1702">
        <f t="shared" si="290"/>
        <v>44700</v>
      </c>
      <c r="W524" s="1702">
        <f t="shared" si="290"/>
        <v>44705</v>
      </c>
      <c r="X524" s="1702">
        <f t="shared" si="290"/>
        <v>44708</v>
      </c>
      <c r="Y524" s="1702">
        <f t="shared" si="290"/>
        <v>44733</v>
      </c>
      <c r="Z524" s="1702">
        <f t="shared" si="290"/>
        <v>44753</v>
      </c>
      <c r="AA524" s="1702">
        <f t="shared" si="290"/>
        <v>44781</v>
      </c>
      <c r="AB524" s="1702">
        <f t="shared" si="290"/>
        <v>44784</v>
      </c>
      <c r="AC524" s="1702">
        <f t="shared" si="290"/>
        <v>44798</v>
      </c>
      <c r="AD524" s="1702">
        <f t="shared" si="291"/>
        <v>44819</v>
      </c>
      <c r="AE524" s="1702">
        <f t="shared" si="291"/>
        <v>44826</v>
      </c>
      <c r="AF524" s="1702">
        <f t="shared" si="291"/>
        <v>44831</v>
      </c>
      <c r="AG524" s="1702">
        <f t="shared" si="291"/>
        <v>44834</v>
      </c>
      <c r="AH524" s="1702">
        <f t="shared" si="291"/>
        <v>44859</v>
      </c>
      <c r="AI524" s="1702">
        <f t="shared" si="291"/>
        <v>44879</v>
      </c>
      <c r="AJ524" s="1702">
        <f t="shared" si="291"/>
        <v>44879</v>
      </c>
      <c r="AK524" s="1702">
        <f t="shared" si="291"/>
        <v>44889</v>
      </c>
      <c r="AL524" s="1702">
        <f t="shared" si="291"/>
        <v>44905</v>
      </c>
      <c r="AM524" s="1702">
        <f t="shared" si="291"/>
        <v>44909</v>
      </c>
      <c r="AN524" s="1702">
        <f t="shared" si="291"/>
        <v>44939</v>
      </c>
      <c r="AO524" s="1497">
        <f>$AO$522</f>
        <v>44869</v>
      </c>
      <c r="AP524" s="1444">
        <v>37087</v>
      </c>
      <c r="AQ524" s="1443">
        <v>45049</v>
      </c>
      <c r="AR524" s="1424">
        <f>VLOOKUP(AP524,Schedule!$B$2:$F$14923,5,0)</f>
        <v>45009</v>
      </c>
      <c r="AS524" s="1424">
        <f t="shared" si="286"/>
        <v>45374</v>
      </c>
      <c r="AZ524" s="1739"/>
    </row>
    <row r="525" spans="1:52" s="1382" customFormat="1" ht="51.95" customHeight="1" thickBot="1">
      <c r="A525" s="1781"/>
      <c r="B525" s="1385">
        <f t="shared" si="288"/>
        <v>51</v>
      </c>
      <c r="C525" s="1386" t="str">
        <f t="shared" si="288"/>
        <v>У_Т</v>
      </c>
      <c r="D525" s="1561" t="str">
        <f t="shared" si="287"/>
        <v>51У_Т</v>
      </c>
      <c r="E525" s="1602" t="s">
        <v>489</v>
      </c>
      <c r="F525" s="1563" t="s">
        <v>514</v>
      </c>
      <c r="G525" s="1564" t="str">
        <f>$G$522</f>
        <v>Выполнение технологических работ по объектам 00UQU,00UPX,00UGW  ,00UGH,00UGM,00UGV</v>
      </c>
      <c r="H525" s="1565" t="s">
        <v>839</v>
      </c>
      <c r="I525" s="1352"/>
      <c r="J525" s="1702">
        <f t="shared" si="289"/>
        <v>44449</v>
      </c>
      <c r="K525" s="1702">
        <f t="shared" si="289"/>
        <v>44477</v>
      </c>
      <c r="L525" s="1702">
        <f t="shared" si="289"/>
        <v>44526</v>
      </c>
      <c r="M525" s="1702">
        <f t="shared" si="289"/>
        <v>44531</v>
      </c>
      <c r="N525" s="1702">
        <f t="shared" si="289"/>
        <v>44559</v>
      </c>
      <c r="O525" s="1702">
        <f t="shared" si="289"/>
        <v>44559</v>
      </c>
      <c r="P525" s="1702">
        <f t="shared" si="289"/>
        <v>44643</v>
      </c>
      <c r="Q525" s="1702">
        <f t="shared" si="289"/>
        <v>44673</v>
      </c>
      <c r="R525" s="1702">
        <f t="shared" si="289"/>
        <v>44673</v>
      </c>
      <c r="S525" s="1702">
        <f t="shared" si="289"/>
        <v>44672</v>
      </c>
      <c r="T525" s="1702">
        <f t="shared" si="290"/>
        <v>44672</v>
      </c>
      <c r="U525" s="1702">
        <f t="shared" si="290"/>
        <v>44693</v>
      </c>
      <c r="V525" s="1702">
        <f t="shared" si="290"/>
        <v>44700</v>
      </c>
      <c r="W525" s="1702">
        <f t="shared" si="290"/>
        <v>44705</v>
      </c>
      <c r="X525" s="1702">
        <f t="shared" si="290"/>
        <v>44708</v>
      </c>
      <c r="Y525" s="1702">
        <f t="shared" si="290"/>
        <v>44733</v>
      </c>
      <c r="Z525" s="1702">
        <f t="shared" si="290"/>
        <v>44753</v>
      </c>
      <c r="AA525" s="1702">
        <f t="shared" si="290"/>
        <v>44781</v>
      </c>
      <c r="AB525" s="1702">
        <f t="shared" si="290"/>
        <v>44784</v>
      </c>
      <c r="AC525" s="1702">
        <f t="shared" si="290"/>
        <v>44798</v>
      </c>
      <c r="AD525" s="1702">
        <f t="shared" si="291"/>
        <v>44819</v>
      </c>
      <c r="AE525" s="1702">
        <f t="shared" si="291"/>
        <v>44826</v>
      </c>
      <c r="AF525" s="1702">
        <f t="shared" si="291"/>
        <v>44831</v>
      </c>
      <c r="AG525" s="1702">
        <f t="shared" si="291"/>
        <v>44834</v>
      </c>
      <c r="AH525" s="1702">
        <f t="shared" si="291"/>
        <v>44859</v>
      </c>
      <c r="AI525" s="1702">
        <f t="shared" si="291"/>
        <v>44879</v>
      </c>
      <c r="AJ525" s="1702">
        <f t="shared" si="291"/>
        <v>44879</v>
      </c>
      <c r="AK525" s="1702">
        <f t="shared" si="291"/>
        <v>44889</v>
      </c>
      <c r="AL525" s="1702">
        <f t="shared" si="291"/>
        <v>44905</v>
      </c>
      <c r="AM525" s="1702">
        <f t="shared" si="291"/>
        <v>44909</v>
      </c>
      <c r="AN525" s="1702">
        <f t="shared" si="291"/>
        <v>44939</v>
      </c>
      <c r="AO525" s="1497">
        <f>$AO$522</f>
        <v>44869</v>
      </c>
      <c r="AP525" s="1444">
        <v>36984</v>
      </c>
      <c r="AQ525" s="1443">
        <v>44869</v>
      </c>
      <c r="AR525" s="1424">
        <f>VLOOKUP(AP525,Schedule!$B$2:$F$14923,5,0)</f>
        <v>44829</v>
      </c>
      <c r="AS525" s="1424">
        <f t="shared" si="286"/>
        <v>45194</v>
      </c>
      <c r="AZ525" s="1739"/>
    </row>
    <row r="526" spans="1:52" s="1382" customFormat="1" ht="51.95" customHeight="1" thickBot="1">
      <c r="A526" s="1781"/>
      <c r="B526" s="1385">
        <f t="shared" si="288"/>
        <v>51</v>
      </c>
      <c r="C526" s="1386" t="str">
        <f t="shared" si="288"/>
        <v>У_Т</v>
      </c>
      <c r="D526" s="1561" t="str">
        <f t="shared" si="287"/>
        <v>51У_Т</v>
      </c>
      <c r="E526" s="1602" t="s">
        <v>491</v>
      </c>
      <c r="F526" s="1563" t="s">
        <v>514</v>
      </c>
      <c r="G526" s="1564" t="str">
        <f>$G$522</f>
        <v>Выполнение технологических работ по объектам 00UQU,00UPX,00UGW  ,00UGH,00UGM,00UGV</v>
      </c>
      <c r="H526" s="1565" t="s">
        <v>840</v>
      </c>
      <c r="I526" s="1352"/>
      <c r="J526" s="1702">
        <f t="shared" si="289"/>
        <v>44449</v>
      </c>
      <c r="K526" s="1702">
        <f t="shared" si="289"/>
        <v>44477</v>
      </c>
      <c r="L526" s="1702">
        <f t="shared" si="289"/>
        <v>44526</v>
      </c>
      <c r="M526" s="1702">
        <f t="shared" si="289"/>
        <v>44531</v>
      </c>
      <c r="N526" s="1702">
        <f t="shared" si="289"/>
        <v>44559</v>
      </c>
      <c r="O526" s="1702">
        <f t="shared" si="289"/>
        <v>44559</v>
      </c>
      <c r="P526" s="1702">
        <f t="shared" si="289"/>
        <v>44643</v>
      </c>
      <c r="Q526" s="1702">
        <f t="shared" si="289"/>
        <v>44673</v>
      </c>
      <c r="R526" s="1702">
        <f t="shared" si="289"/>
        <v>44673</v>
      </c>
      <c r="S526" s="1702">
        <f t="shared" si="289"/>
        <v>44672</v>
      </c>
      <c r="T526" s="1702">
        <f t="shared" si="290"/>
        <v>44672</v>
      </c>
      <c r="U526" s="1702">
        <f t="shared" si="290"/>
        <v>44693</v>
      </c>
      <c r="V526" s="1702">
        <f t="shared" si="290"/>
        <v>44700</v>
      </c>
      <c r="W526" s="1702">
        <f t="shared" si="290"/>
        <v>44705</v>
      </c>
      <c r="X526" s="1702">
        <f t="shared" si="290"/>
        <v>44708</v>
      </c>
      <c r="Y526" s="1702">
        <f t="shared" si="290"/>
        <v>44733</v>
      </c>
      <c r="Z526" s="1702">
        <f t="shared" si="290"/>
        <v>44753</v>
      </c>
      <c r="AA526" s="1702">
        <f t="shared" si="290"/>
        <v>44781</v>
      </c>
      <c r="AB526" s="1702">
        <f t="shared" si="290"/>
        <v>44784</v>
      </c>
      <c r="AC526" s="1702">
        <f t="shared" si="290"/>
        <v>44798</v>
      </c>
      <c r="AD526" s="1702">
        <f t="shared" si="291"/>
        <v>44819</v>
      </c>
      <c r="AE526" s="1702">
        <f t="shared" si="291"/>
        <v>44826</v>
      </c>
      <c r="AF526" s="1702">
        <f t="shared" si="291"/>
        <v>44831</v>
      </c>
      <c r="AG526" s="1702">
        <f t="shared" si="291"/>
        <v>44834</v>
      </c>
      <c r="AH526" s="1702">
        <f t="shared" si="291"/>
        <v>44859</v>
      </c>
      <c r="AI526" s="1702">
        <f t="shared" si="291"/>
        <v>44879</v>
      </c>
      <c r="AJ526" s="1702">
        <f t="shared" si="291"/>
        <v>44879</v>
      </c>
      <c r="AK526" s="1702">
        <f t="shared" si="291"/>
        <v>44889</v>
      </c>
      <c r="AL526" s="1702">
        <f t="shared" si="291"/>
        <v>44905</v>
      </c>
      <c r="AM526" s="1702">
        <f t="shared" si="291"/>
        <v>44909</v>
      </c>
      <c r="AN526" s="1702">
        <f t="shared" si="291"/>
        <v>44939</v>
      </c>
      <c r="AO526" s="1497">
        <f>$AO$522</f>
        <v>44869</v>
      </c>
      <c r="AP526" s="1444">
        <v>37015</v>
      </c>
      <c r="AQ526" s="1443">
        <v>45049</v>
      </c>
      <c r="AR526" s="1424">
        <f>VLOOKUP(AP526,Schedule!$B$2:$F$14923,5,0)</f>
        <v>45009</v>
      </c>
      <c r="AS526" s="1424">
        <f t="shared" si="286"/>
        <v>45374</v>
      </c>
      <c r="AZ526" s="1739"/>
    </row>
    <row r="527" spans="1:52" s="1382" customFormat="1" ht="51.95" customHeight="1" thickBot="1">
      <c r="A527" s="1781"/>
      <c r="B527" s="1498">
        <f t="shared" si="288"/>
        <v>51</v>
      </c>
      <c r="C527" s="1499" t="str">
        <f t="shared" si="288"/>
        <v>У_Т</v>
      </c>
      <c r="D527" s="1566" t="str">
        <f t="shared" si="287"/>
        <v>51У_Т</v>
      </c>
      <c r="E527" s="1603" t="s">
        <v>493</v>
      </c>
      <c r="F527" s="1568" t="s">
        <v>514</v>
      </c>
      <c r="G527" s="1569" t="str">
        <f>$G$522</f>
        <v>Выполнение технологических работ по объектам 00UQU,00UPX,00UGW  ,00UGH,00UGM,00UGV</v>
      </c>
      <c r="H527" s="1570" t="s">
        <v>841</v>
      </c>
      <c r="I527" s="1345"/>
      <c r="J527" s="1702">
        <f t="shared" si="289"/>
        <v>44449</v>
      </c>
      <c r="K527" s="1702">
        <f t="shared" si="289"/>
        <v>44477</v>
      </c>
      <c r="L527" s="1702">
        <f t="shared" si="289"/>
        <v>44526</v>
      </c>
      <c r="M527" s="1702">
        <f t="shared" si="289"/>
        <v>44531</v>
      </c>
      <c r="N527" s="1702">
        <f t="shared" si="289"/>
        <v>44559</v>
      </c>
      <c r="O527" s="1702">
        <f t="shared" si="289"/>
        <v>44559</v>
      </c>
      <c r="P527" s="1702">
        <f t="shared" si="289"/>
        <v>44643</v>
      </c>
      <c r="Q527" s="1702">
        <f t="shared" si="289"/>
        <v>44673</v>
      </c>
      <c r="R527" s="1702">
        <f t="shared" si="289"/>
        <v>44673</v>
      </c>
      <c r="S527" s="1702">
        <f t="shared" si="289"/>
        <v>44672</v>
      </c>
      <c r="T527" s="1702">
        <f t="shared" si="290"/>
        <v>44672</v>
      </c>
      <c r="U527" s="1702">
        <f t="shared" si="290"/>
        <v>44693</v>
      </c>
      <c r="V527" s="1702">
        <f t="shared" si="290"/>
        <v>44700</v>
      </c>
      <c r="W527" s="1702">
        <f t="shared" si="290"/>
        <v>44705</v>
      </c>
      <c r="X527" s="1702">
        <f t="shared" si="290"/>
        <v>44708</v>
      </c>
      <c r="Y527" s="1702">
        <f t="shared" si="290"/>
        <v>44733</v>
      </c>
      <c r="Z527" s="1702">
        <f t="shared" si="290"/>
        <v>44753</v>
      </c>
      <c r="AA527" s="1702">
        <f t="shared" si="290"/>
        <v>44781</v>
      </c>
      <c r="AB527" s="1702">
        <f t="shared" si="290"/>
        <v>44784</v>
      </c>
      <c r="AC527" s="1702">
        <f t="shared" si="290"/>
        <v>44798</v>
      </c>
      <c r="AD527" s="1702">
        <f t="shared" si="291"/>
        <v>44819</v>
      </c>
      <c r="AE527" s="1702">
        <f t="shared" si="291"/>
        <v>44826</v>
      </c>
      <c r="AF527" s="1702">
        <f t="shared" si="291"/>
        <v>44831</v>
      </c>
      <c r="AG527" s="1702">
        <f t="shared" si="291"/>
        <v>44834</v>
      </c>
      <c r="AH527" s="1702">
        <f t="shared" si="291"/>
        <v>44859</v>
      </c>
      <c r="AI527" s="1702">
        <f t="shared" si="291"/>
        <v>44879</v>
      </c>
      <c r="AJ527" s="1702">
        <f t="shared" si="291"/>
        <v>44879</v>
      </c>
      <c r="AK527" s="1702">
        <f t="shared" si="291"/>
        <v>44889</v>
      </c>
      <c r="AL527" s="1702">
        <f t="shared" si="291"/>
        <v>44905</v>
      </c>
      <c r="AM527" s="1702">
        <f t="shared" si="291"/>
        <v>44909</v>
      </c>
      <c r="AN527" s="1702">
        <f t="shared" si="291"/>
        <v>44939</v>
      </c>
      <c r="AO527" s="1497">
        <f>$AO$522</f>
        <v>44869</v>
      </c>
      <c r="AP527" s="1445">
        <v>37061</v>
      </c>
      <c r="AQ527" s="1447">
        <v>45049</v>
      </c>
      <c r="AR527" s="1424">
        <f>VLOOKUP(AP527,Schedule!$B$2:$F$14923,5,0)</f>
        <v>45009</v>
      </c>
      <c r="AS527" s="1424">
        <f t="shared" si="286"/>
        <v>45374</v>
      </c>
      <c r="AZ527" s="1739"/>
    </row>
    <row r="528" spans="1:52" s="1382" customFormat="1" ht="47.25" thickBot="1">
      <c r="A528" s="1781">
        <f>A522+1</f>
        <v>40</v>
      </c>
      <c r="B528" s="1373">
        <f>B522+1</f>
        <v>52</v>
      </c>
      <c r="C528" s="1374" t="s">
        <v>727</v>
      </c>
      <c r="D528" s="1733" t="str">
        <f t="shared" si="287"/>
        <v>52У_Т</v>
      </c>
      <c r="E528" s="1601" t="s">
        <v>532</v>
      </c>
      <c r="F528" s="1558" t="s">
        <v>514</v>
      </c>
      <c r="G528" s="1559" t="str">
        <f>CONCATENATE("Выполнение технологических работ по объектам ", , E528,",", E529,",", E530, ",",E531,",",E532,)</f>
        <v>Выполнение технологических работ по объектам 20UQN,00UQW,00UNA,00UNJ,00UQG</v>
      </c>
      <c r="H528" s="1560" t="s">
        <v>842</v>
      </c>
      <c r="I528" s="1339" t="s">
        <v>118</v>
      </c>
      <c r="J528" s="1369">
        <f>IFERROR(VLOOKUP(D528,'ИСХОДНИК-даты-2х'!$D$10:$AI$105,2,0),"-")</f>
        <v>44075</v>
      </c>
      <c r="K528" s="1369">
        <f>IFERROR(VLOOKUP(D528,'ИСХОДНИК-даты-2х'!$D$10:$AI$105,3,0),"-")</f>
        <v>44103</v>
      </c>
      <c r="L528" s="1369">
        <f>IFERROR(VLOOKUP(D528,'ИСХОДНИК-даты-2х'!$D$10:$AI$105,4,0),"-")</f>
        <v>44152</v>
      </c>
      <c r="M528" s="1369">
        <f>IFERROR(VLOOKUP(D528,'ИСХОДНИК-даты-2х'!$D$10:$AI$105,5,0),"-")</f>
        <v>44316</v>
      </c>
      <c r="N528" s="1369">
        <f>IFERROR(VLOOKUP(D528,'ИСХОДНИК-даты-2х'!$D$10:$AI$105,6,0),"-")</f>
        <v>44344</v>
      </c>
      <c r="O528" s="1369">
        <f>IFERROR(VLOOKUP(D528,'ИСХОДНИК-даты-2х'!$D$10:$AI$105,7,0),"-")</f>
        <v>44344</v>
      </c>
      <c r="P528" s="1369">
        <f>IFERROR(VLOOKUP(D528,'ИСХОДНИК-даты-2х'!$D$10:$AI$105,8,0),"-")</f>
        <v>44428</v>
      </c>
      <c r="Q528" s="1369">
        <f>IFERROR(VLOOKUP(D528,'ИСХОДНИК-даты-2х'!$D$10:$AI$105,9,0),"-")</f>
        <v>44460</v>
      </c>
      <c r="R528" s="1369">
        <f>IFERROR(VLOOKUP(D528,'ИСХОДНИК-даты-2х'!$D$10:$AI$105,10,0),"-")</f>
        <v>44460</v>
      </c>
      <c r="S528" s="1369">
        <f>IFERROR(VLOOKUP(D528,'ИСХОДНИК-даты-2х'!$D$10:$AI$105,11,0),"-")</f>
        <v>44459</v>
      </c>
      <c r="T528" s="1369">
        <f>IFERROR(VLOOKUP(D528,'ИСХОДНИК-даты-2х'!$D$10:$AI$105,12,0),"-")</f>
        <v>44459</v>
      </c>
      <c r="U528" s="1369">
        <f>IFERROR(VLOOKUP(D528,'ИСХОДНИК-даты-2х'!$D$10:$AI$105,13,0),"-")</f>
        <v>44480</v>
      </c>
      <c r="V528" s="1369">
        <f>IFERROR(VLOOKUP(D528,'ИСХОДНИК-даты-2х'!$D$10:$AI$105,14,0),"-")</f>
        <v>44487</v>
      </c>
      <c r="W528" s="1369">
        <f>IFERROR(VLOOKUP(D528,'ИСХОДНИК-даты-2х'!$D$10:$AI$105,15,0),"-")</f>
        <v>44490</v>
      </c>
      <c r="X528" s="1369">
        <f>IFERROR(VLOOKUP(D528,'ИСХОДНИК-даты-2х'!$D$10:$AI$105,16,0),"-")</f>
        <v>44495</v>
      </c>
      <c r="Y528" s="1369">
        <f>IFERROR(VLOOKUP(D528,'ИСХОДНИК-даты-2х'!$D$10:$AI$105,17,0),"-")</f>
        <v>44520</v>
      </c>
      <c r="Z528" s="1369">
        <f>IFERROR(VLOOKUP(D528,'ИСХОДНИК-даты-2х'!$D$10:$AI$105,18,0),"-")</f>
        <v>44540</v>
      </c>
      <c r="AA528" s="1369">
        <f>IFERROR(VLOOKUP(D528,'ИСХОДНИК-даты-2х'!$D$10:$AI$105,19,0),"-")</f>
        <v>44568</v>
      </c>
      <c r="AB528" s="1369">
        <f>IFERROR(VLOOKUP(D528,'ИСХОДНИК-даты-2х'!$D$10:$AI$105,20,0),"-")</f>
        <v>44573</v>
      </c>
      <c r="AC528" s="1369">
        <f>IFERROR(VLOOKUP(D528,'ИСХОДНИК-даты-2х'!$D$10:$AI$105,21,0),"-")</f>
        <v>44587</v>
      </c>
      <c r="AD528" s="1369">
        <f>IFERROR(VLOOKUP(D528,'ИСХОДНИК-даты-2х'!$D$10:$AI$105,22,0),"-")</f>
        <v>44608</v>
      </c>
      <c r="AE528" s="1369">
        <f>IFERROR(VLOOKUP(D528,'ИСХОДНИК-даты-2х'!$D$10:$AI$105,23,0),"-")</f>
        <v>44615</v>
      </c>
      <c r="AF528" s="1369">
        <f>IFERROR(VLOOKUP(D528,'ИСХОДНИК-даты-2х'!$D$10:$AI$105,24,0),"-")</f>
        <v>44620</v>
      </c>
      <c r="AG528" s="1369">
        <f>IFERROR(VLOOKUP(D528,'ИСХОДНИК-даты-2х'!$D$10:$AI$105,25,0),"-")</f>
        <v>44623</v>
      </c>
      <c r="AH528" s="1340">
        <f>IFERROR(VLOOKUP(D528,'ИСХОДНИК-даты-2х'!$D$10:$AI$105,26,0),"-")</f>
        <v>44648</v>
      </c>
      <c r="AI528" s="1340">
        <f>IFERROR(VLOOKUP(D528,'ИСХОДНИК-даты-2х'!$D$10:$AI$105,27,0),"-")</f>
        <v>44668</v>
      </c>
      <c r="AJ528" s="1340">
        <f>IFERROR(VLOOKUP(D528,'ИСХОДНИК-даты-2х'!$D$10:$AI$105,28,0),"-")</f>
        <v>44668</v>
      </c>
      <c r="AK528" s="1370">
        <f>IFERROR(VLOOKUP(D528,'ИСХОДНИК-даты-2х'!$D$10:$AI$105,29,0),"-")</f>
        <v>44678</v>
      </c>
      <c r="AL528" s="1370">
        <f>IFERROR(VLOOKUP(D528,'ИСХОДНИК-даты-2х'!$D$10:$AI$105,30,0),"-")</f>
        <v>44694</v>
      </c>
      <c r="AM528" s="1371">
        <f>IFERROR(VLOOKUP(D528,'ИСХОДНИК-даты-2х'!$D$10:$AI$105,31,0),"-")</f>
        <v>44698</v>
      </c>
      <c r="AN528" s="1729">
        <v>44728</v>
      </c>
      <c r="AO528" s="1387">
        <v>44495</v>
      </c>
      <c r="AP528" s="1380">
        <v>15219</v>
      </c>
      <c r="AQ528" s="1381">
        <v>45225</v>
      </c>
      <c r="AR528" s="1424">
        <f>VLOOKUP(AP528,Schedule!$B$2:$F$14923,5,0)</f>
        <v>45154</v>
      </c>
      <c r="AS528" s="1424">
        <f t="shared" si="286"/>
        <v>45519</v>
      </c>
      <c r="AT528" s="1425">
        <f>MIN(AS528:AS532)</f>
        <v>44789</v>
      </c>
      <c r="AU528" s="1426">
        <f>AM528+30</f>
        <v>44728</v>
      </c>
      <c r="AV528" s="1732">
        <f>AT528-AM528</f>
        <v>91</v>
      </c>
      <c r="AW528" s="1383" t="s">
        <v>119</v>
      </c>
      <c r="AX528" s="1720">
        <v>44728</v>
      </c>
      <c r="AY528" s="1730" t="s">
        <v>173</v>
      </c>
      <c r="AZ528" s="1739">
        <f>AN528-AM528</f>
        <v>30</v>
      </c>
    </row>
    <row r="529" spans="1:52" s="1382" customFormat="1" ht="51.95" customHeight="1" thickBot="1">
      <c r="A529" s="1781"/>
      <c r="B529" s="1385">
        <f t="shared" ref="B529:C532" si="292">B$528</f>
        <v>52</v>
      </c>
      <c r="C529" s="1386" t="str">
        <f t="shared" si="292"/>
        <v>У_Т</v>
      </c>
      <c r="D529" s="1561" t="str">
        <f t="shared" si="287"/>
        <v>52У_Т</v>
      </c>
      <c r="E529" s="1602" t="s">
        <v>530</v>
      </c>
      <c r="F529" s="1563" t="s">
        <v>514</v>
      </c>
      <c r="G529" s="1564" t="str">
        <f>$G$528</f>
        <v>Выполнение технологических работ по объектам 20UQN,00UQW,00UNA,00UNJ,00UQG</v>
      </c>
      <c r="H529" s="1565" t="s">
        <v>843</v>
      </c>
      <c r="I529" s="1352"/>
      <c r="J529" s="1702">
        <f t="shared" ref="J529:S532" si="293">J$528</f>
        <v>44075</v>
      </c>
      <c r="K529" s="1702">
        <f t="shared" si="293"/>
        <v>44103</v>
      </c>
      <c r="L529" s="1702">
        <f t="shared" si="293"/>
        <v>44152</v>
      </c>
      <c r="M529" s="1702">
        <f t="shared" si="293"/>
        <v>44316</v>
      </c>
      <c r="N529" s="1702">
        <f t="shared" si="293"/>
        <v>44344</v>
      </c>
      <c r="O529" s="1702">
        <f t="shared" si="293"/>
        <v>44344</v>
      </c>
      <c r="P529" s="1702">
        <f t="shared" si="293"/>
        <v>44428</v>
      </c>
      <c r="Q529" s="1702">
        <f t="shared" si="293"/>
        <v>44460</v>
      </c>
      <c r="R529" s="1702">
        <f t="shared" si="293"/>
        <v>44460</v>
      </c>
      <c r="S529" s="1702">
        <f t="shared" si="293"/>
        <v>44459</v>
      </c>
      <c r="T529" s="1702">
        <f t="shared" ref="T529:AC532" si="294">T$528</f>
        <v>44459</v>
      </c>
      <c r="U529" s="1702">
        <f t="shared" si="294"/>
        <v>44480</v>
      </c>
      <c r="V529" s="1702">
        <f t="shared" si="294"/>
        <v>44487</v>
      </c>
      <c r="W529" s="1702">
        <f t="shared" si="294"/>
        <v>44490</v>
      </c>
      <c r="X529" s="1702">
        <f t="shared" si="294"/>
        <v>44495</v>
      </c>
      <c r="Y529" s="1702">
        <f t="shared" si="294"/>
        <v>44520</v>
      </c>
      <c r="Z529" s="1702">
        <f t="shared" si="294"/>
        <v>44540</v>
      </c>
      <c r="AA529" s="1702">
        <f t="shared" si="294"/>
        <v>44568</v>
      </c>
      <c r="AB529" s="1702">
        <f t="shared" si="294"/>
        <v>44573</v>
      </c>
      <c r="AC529" s="1702">
        <f t="shared" si="294"/>
        <v>44587</v>
      </c>
      <c r="AD529" s="1702">
        <f t="shared" ref="AD529:AN532" si="295">AD$528</f>
        <v>44608</v>
      </c>
      <c r="AE529" s="1702">
        <f t="shared" si="295"/>
        <v>44615</v>
      </c>
      <c r="AF529" s="1702">
        <f t="shared" si="295"/>
        <v>44620</v>
      </c>
      <c r="AG529" s="1702">
        <f t="shared" si="295"/>
        <v>44623</v>
      </c>
      <c r="AH529" s="1702">
        <f t="shared" si="295"/>
        <v>44648</v>
      </c>
      <c r="AI529" s="1702">
        <f t="shared" si="295"/>
        <v>44668</v>
      </c>
      <c r="AJ529" s="1702">
        <f t="shared" si="295"/>
        <v>44668</v>
      </c>
      <c r="AK529" s="1702">
        <f t="shared" si="295"/>
        <v>44678</v>
      </c>
      <c r="AL529" s="1702">
        <f t="shared" si="295"/>
        <v>44694</v>
      </c>
      <c r="AM529" s="1702">
        <f t="shared" si="295"/>
        <v>44698</v>
      </c>
      <c r="AN529" s="1702">
        <f t="shared" si="295"/>
        <v>44728</v>
      </c>
      <c r="AO529" s="1497">
        <f>$AO$528</f>
        <v>44495</v>
      </c>
      <c r="AP529" s="1444">
        <v>36299</v>
      </c>
      <c r="AQ529" s="1443">
        <v>44995</v>
      </c>
      <c r="AR529" s="1424">
        <f>VLOOKUP(AP529,Schedule!$B$2:$F$14923,5,0)</f>
        <v>44924</v>
      </c>
      <c r="AS529" s="1424">
        <f t="shared" si="286"/>
        <v>45289</v>
      </c>
      <c r="AZ529" s="1739"/>
    </row>
    <row r="530" spans="1:52" s="1382" customFormat="1" ht="51.95" customHeight="1" thickBot="1">
      <c r="A530" s="1781"/>
      <c r="B530" s="1385">
        <f t="shared" si="292"/>
        <v>52</v>
      </c>
      <c r="C530" s="1386" t="str">
        <f t="shared" si="292"/>
        <v>У_Т</v>
      </c>
      <c r="D530" s="1561" t="str">
        <f t="shared" si="287"/>
        <v>52У_Т</v>
      </c>
      <c r="E530" s="1602" t="s">
        <v>322</v>
      </c>
      <c r="F530" s="1563" t="s">
        <v>514</v>
      </c>
      <c r="G530" s="1564" t="str">
        <f>$G$528</f>
        <v>Выполнение технологических работ по объектам 20UQN,00UQW,00UNA,00UNJ,00UQG</v>
      </c>
      <c r="H530" s="1565" t="s">
        <v>844</v>
      </c>
      <c r="I530" s="1352"/>
      <c r="J530" s="1702">
        <f t="shared" si="293"/>
        <v>44075</v>
      </c>
      <c r="K530" s="1702">
        <f t="shared" si="293"/>
        <v>44103</v>
      </c>
      <c r="L530" s="1702">
        <f t="shared" si="293"/>
        <v>44152</v>
      </c>
      <c r="M530" s="1702">
        <f t="shared" si="293"/>
        <v>44316</v>
      </c>
      <c r="N530" s="1702">
        <f t="shared" si="293"/>
        <v>44344</v>
      </c>
      <c r="O530" s="1702">
        <f t="shared" si="293"/>
        <v>44344</v>
      </c>
      <c r="P530" s="1702">
        <f t="shared" si="293"/>
        <v>44428</v>
      </c>
      <c r="Q530" s="1702">
        <f t="shared" si="293"/>
        <v>44460</v>
      </c>
      <c r="R530" s="1702">
        <f t="shared" si="293"/>
        <v>44460</v>
      </c>
      <c r="S530" s="1702">
        <f t="shared" si="293"/>
        <v>44459</v>
      </c>
      <c r="T530" s="1702">
        <f t="shared" si="294"/>
        <v>44459</v>
      </c>
      <c r="U530" s="1702">
        <f t="shared" si="294"/>
        <v>44480</v>
      </c>
      <c r="V530" s="1702">
        <f t="shared" si="294"/>
        <v>44487</v>
      </c>
      <c r="W530" s="1702">
        <f t="shared" si="294"/>
        <v>44490</v>
      </c>
      <c r="X530" s="1702">
        <f t="shared" si="294"/>
        <v>44495</v>
      </c>
      <c r="Y530" s="1702">
        <f t="shared" si="294"/>
        <v>44520</v>
      </c>
      <c r="Z530" s="1702">
        <f t="shared" si="294"/>
        <v>44540</v>
      </c>
      <c r="AA530" s="1702">
        <f t="shared" si="294"/>
        <v>44568</v>
      </c>
      <c r="AB530" s="1702">
        <f t="shared" si="294"/>
        <v>44573</v>
      </c>
      <c r="AC530" s="1702">
        <f t="shared" si="294"/>
        <v>44587</v>
      </c>
      <c r="AD530" s="1702">
        <f t="shared" si="295"/>
        <v>44608</v>
      </c>
      <c r="AE530" s="1702">
        <f t="shared" si="295"/>
        <v>44615</v>
      </c>
      <c r="AF530" s="1702">
        <f t="shared" si="295"/>
        <v>44620</v>
      </c>
      <c r="AG530" s="1702">
        <f t="shared" si="295"/>
        <v>44623</v>
      </c>
      <c r="AH530" s="1702">
        <f t="shared" si="295"/>
        <v>44648</v>
      </c>
      <c r="AI530" s="1702">
        <f t="shared" si="295"/>
        <v>44668</v>
      </c>
      <c r="AJ530" s="1702">
        <f t="shared" si="295"/>
        <v>44668</v>
      </c>
      <c r="AK530" s="1702">
        <f t="shared" si="295"/>
        <v>44678</v>
      </c>
      <c r="AL530" s="1702">
        <f t="shared" si="295"/>
        <v>44694</v>
      </c>
      <c r="AM530" s="1702">
        <f t="shared" si="295"/>
        <v>44698</v>
      </c>
      <c r="AN530" s="1702">
        <f t="shared" si="295"/>
        <v>44728</v>
      </c>
      <c r="AO530" s="1497">
        <f>$AO$528</f>
        <v>44495</v>
      </c>
      <c r="AP530" s="1444">
        <v>36320</v>
      </c>
      <c r="AQ530" s="1443">
        <v>44869</v>
      </c>
      <c r="AR530" s="1424">
        <f>VLOOKUP(AP530,Schedule!$B$2:$F$14923,5,0)</f>
        <v>44829</v>
      </c>
      <c r="AS530" s="1424">
        <f t="shared" si="286"/>
        <v>45194</v>
      </c>
      <c r="AZ530" s="1739"/>
    </row>
    <row r="531" spans="1:52" s="1382" customFormat="1" ht="51.95" customHeight="1" thickBot="1">
      <c r="A531" s="1781"/>
      <c r="B531" s="1385">
        <f t="shared" si="292"/>
        <v>52</v>
      </c>
      <c r="C531" s="1386" t="str">
        <f t="shared" si="292"/>
        <v>У_Т</v>
      </c>
      <c r="D531" s="1561" t="str">
        <f t="shared" si="287"/>
        <v>52У_Т</v>
      </c>
      <c r="E531" s="1602" t="s">
        <v>324</v>
      </c>
      <c r="F531" s="1563" t="s">
        <v>514</v>
      </c>
      <c r="G531" s="1564" t="str">
        <f>$G$528</f>
        <v>Выполнение технологических работ по объектам 20UQN,00UQW,00UNA,00UNJ,00UQG</v>
      </c>
      <c r="H531" s="1565" t="s">
        <v>845</v>
      </c>
      <c r="I531" s="1352"/>
      <c r="J531" s="1702">
        <f t="shared" si="293"/>
        <v>44075</v>
      </c>
      <c r="K531" s="1702">
        <f t="shared" si="293"/>
        <v>44103</v>
      </c>
      <c r="L531" s="1702">
        <f t="shared" si="293"/>
        <v>44152</v>
      </c>
      <c r="M531" s="1702">
        <f t="shared" si="293"/>
        <v>44316</v>
      </c>
      <c r="N531" s="1702">
        <f t="shared" si="293"/>
        <v>44344</v>
      </c>
      <c r="O531" s="1702">
        <f t="shared" si="293"/>
        <v>44344</v>
      </c>
      <c r="P531" s="1702">
        <f t="shared" si="293"/>
        <v>44428</v>
      </c>
      <c r="Q531" s="1702">
        <f t="shared" si="293"/>
        <v>44460</v>
      </c>
      <c r="R531" s="1702">
        <f t="shared" si="293"/>
        <v>44460</v>
      </c>
      <c r="S531" s="1702">
        <f t="shared" si="293"/>
        <v>44459</v>
      </c>
      <c r="T531" s="1702">
        <f t="shared" si="294"/>
        <v>44459</v>
      </c>
      <c r="U531" s="1702">
        <f t="shared" si="294"/>
        <v>44480</v>
      </c>
      <c r="V531" s="1702">
        <f t="shared" si="294"/>
        <v>44487</v>
      </c>
      <c r="W531" s="1702">
        <f t="shared" si="294"/>
        <v>44490</v>
      </c>
      <c r="X531" s="1702">
        <f t="shared" si="294"/>
        <v>44495</v>
      </c>
      <c r="Y531" s="1702">
        <f t="shared" si="294"/>
        <v>44520</v>
      </c>
      <c r="Z531" s="1702">
        <f t="shared" si="294"/>
        <v>44540</v>
      </c>
      <c r="AA531" s="1702">
        <f t="shared" si="294"/>
        <v>44568</v>
      </c>
      <c r="AB531" s="1702">
        <f t="shared" si="294"/>
        <v>44573</v>
      </c>
      <c r="AC531" s="1702">
        <f t="shared" si="294"/>
        <v>44587</v>
      </c>
      <c r="AD531" s="1702">
        <f t="shared" si="295"/>
        <v>44608</v>
      </c>
      <c r="AE531" s="1702">
        <f t="shared" si="295"/>
        <v>44615</v>
      </c>
      <c r="AF531" s="1702">
        <f t="shared" si="295"/>
        <v>44620</v>
      </c>
      <c r="AG531" s="1702">
        <f t="shared" si="295"/>
        <v>44623</v>
      </c>
      <c r="AH531" s="1702">
        <f t="shared" si="295"/>
        <v>44648</v>
      </c>
      <c r="AI531" s="1702">
        <f t="shared" si="295"/>
        <v>44668</v>
      </c>
      <c r="AJ531" s="1702">
        <f t="shared" si="295"/>
        <v>44668</v>
      </c>
      <c r="AK531" s="1702">
        <f t="shared" si="295"/>
        <v>44678</v>
      </c>
      <c r="AL531" s="1702">
        <f t="shared" si="295"/>
        <v>44694</v>
      </c>
      <c r="AM531" s="1702">
        <f t="shared" si="295"/>
        <v>44698</v>
      </c>
      <c r="AN531" s="1702">
        <f t="shared" si="295"/>
        <v>44728</v>
      </c>
      <c r="AO531" s="1497">
        <f>$AO$528</f>
        <v>44495</v>
      </c>
      <c r="AP531" s="1444">
        <v>36343</v>
      </c>
      <c r="AQ531" s="1443">
        <v>45049</v>
      </c>
      <c r="AR531" s="1424">
        <f>VLOOKUP(AP531,Schedule!$B$2:$F$14923,5,0)</f>
        <v>45009</v>
      </c>
      <c r="AS531" s="1424">
        <f t="shared" si="286"/>
        <v>45374</v>
      </c>
      <c r="AZ531" s="1739"/>
    </row>
    <row r="532" spans="1:52" s="1382" customFormat="1" ht="51.95" customHeight="1" thickBot="1">
      <c r="A532" s="1781"/>
      <c r="B532" s="1498">
        <f t="shared" si="292"/>
        <v>52</v>
      </c>
      <c r="C532" s="1499" t="str">
        <f t="shared" si="292"/>
        <v>У_Т</v>
      </c>
      <c r="D532" s="1566" t="str">
        <f t="shared" si="287"/>
        <v>52У_Т</v>
      </c>
      <c r="E532" s="1603" t="s">
        <v>540</v>
      </c>
      <c r="F532" s="1568" t="s">
        <v>514</v>
      </c>
      <c r="G532" s="1569" t="str">
        <f>$G$528</f>
        <v>Выполнение технологических работ по объектам 20UQN,00UQW,00UNA,00UNJ,00UQG</v>
      </c>
      <c r="H532" s="1570" t="s">
        <v>846</v>
      </c>
      <c r="I532" s="1345"/>
      <c r="J532" s="1702">
        <f t="shared" si="293"/>
        <v>44075</v>
      </c>
      <c r="K532" s="1702">
        <f t="shared" si="293"/>
        <v>44103</v>
      </c>
      <c r="L532" s="1702">
        <f t="shared" si="293"/>
        <v>44152</v>
      </c>
      <c r="M532" s="1702">
        <f t="shared" si="293"/>
        <v>44316</v>
      </c>
      <c r="N532" s="1702">
        <f t="shared" si="293"/>
        <v>44344</v>
      </c>
      <c r="O532" s="1702">
        <f t="shared" si="293"/>
        <v>44344</v>
      </c>
      <c r="P532" s="1702">
        <f t="shared" si="293"/>
        <v>44428</v>
      </c>
      <c r="Q532" s="1702">
        <f t="shared" si="293"/>
        <v>44460</v>
      </c>
      <c r="R532" s="1702">
        <f t="shared" si="293"/>
        <v>44460</v>
      </c>
      <c r="S532" s="1702">
        <f t="shared" si="293"/>
        <v>44459</v>
      </c>
      <c r="T532" s="1702">
        <f t="shared" si="294"/>
        <v>44459</v>
      </c>
      <c r="U532" s="1702">
        <f t="shared" si="294"/>
        <v>44480</v>
      </c>
      <c r="V532" s="1702">
        <f t="shared" si="294"/>
        <v>44487</v>
      </c>
      <c r="W532" s="1702">
        <f t="shared" si="294"/>
        <v>44490</v>
      </c>
      <c r="X532" s="1702">
        <f t="shared" si="294"/>
        <v>44495</v>
      </c>
      <c r="Y532" s="1702">
        <f t="shared" si="294"/>
        <v>44520</v>
      </c>
      <c r="Z532" s="1702">
        <f t="shared" si="294"/>
        <v>44540</v>
      </c>
      <c r="AA532" s="1702">
        <f t="shared" si="294"/>
        <v>44568</v>
      </c>
      <c r="AB532" s="1702">
        <f t="shared" si="294"/>
        <v>44573</v>
      </c>
      <c r="AC532" s="1702">
        <f t="shared" si="294"/>
        <v>44587</v>
      </c>
      <c r="AD532" s="1702">
        <f t="shared" si="295"/>
        <v>44608</v>
      </c>
      <c r="AE532" s="1702">
        <f t="shared" si="295"/>
        <v>44615</v>
      </c>
      <c r="AF532" s="1702">
        <f t="shared" si="295"/>
        <v>44620</v>
      </c>
      <c r="AG532" s="1702">
        <f t="shared" si="295"/>
        <v>44623</v>
      </c>
      <c r="AH532" s="1702">
        <f t="shared" si="295"/>
        <v>44648</v>
      </c>
      <c r="AI532" s="1702">
        <f t="shared" si="295"/>
        <v>44668</v>
      </c>
      <c r="AJ532" s="1702">
        <f t="shared" si="295"/>
        <v>44668</v>
      </c>
      <c r="AK532" s="1702">
        <f t="shared" si="295"/>
        <v>44678</v>
      </c>
      <c r="AL532" s="1702">
        <f t="shared" si="295"/>
        <v>44694</v>
      </c>
      <c r="AM532" s="1702">
        <f t="shared" si="295"/>
        <v>44698</v>
      </c>
      <c r="AN532" s="1702">
        <f t="shared" si="295"/>
        <v>44728</v>
      </c>
      <c r="AO532" s="1497">
        <f>$AO$528</f>
        <v>44495</v>
      </c>
      <c r="AP532" s="1445">
        <v>36280</v>
      </c>
      <c r="AQ532" s="1447">
        <v>44495</v>
      </c>
      <c r="AR532" s="1424">
        <f>VLOOKUP(AP532,Schedule!$B$2:$F$14923,5,0)</f>
        <v>44424</v>
      </c>
      <c r="AS532" s="1424">
        <f t="shared" si="286"/>
        <v>44789</v>
      </c>
      <c r="AZ532" s="1739"/>
    </row>
    <row r="533" spans="1:52" s="1382" customFormat="1" ht="47.25" thickBot="1">
      <c r="A533" s="1781">
        <f>A528+1</f>
        <v>41</v>
      </c>
      <c r="B533" s="1373">
        <f>B528+1</f>
        <v>53</v>
      </c>
      <c r="C533" s="1374" t="s">
        <v>727</v>
      </c>
      <c r="D533" s="1556" t="str">
        <f t="shared" si="287"/>
        <v>53У_Т</v>
      </c>
      <c r="E533" s="1601" t="s">
        <v>847</v>
      </c>
      <c r="F533" s="1558" t="s">
        <v>514</v>
      </c>
      <c r="G533" s="1559" t="str">
        <f>CONCATENATE("Выполнение технологических работ по объектам ", , E533,",", E534,",", E535, ",",E536,",",E537,,",",E538,)</f>
        <v>Выполнение технологических работ по объектам 30UQA,01UGF,02UGF,03UGF,30ULD,20ULD</v>
      </c>
      <c r="H533" s="1560" t="s">
        <v>848</v>
      </c>
      <c r="I533" s="1339" t="s">
        <v>118</v>
      </c>
      <c r="J533" s="1369">
        <f>IFERROR(VLOOKUP(D533,'ИСХОДНИК-даты-2х'!$D$10:$AI$105,2,0),"-")</f>
        <v>44243</v>
      </c>
      <c r="K533" s="1369">
        <f>IFERROR(VLOOKUP(D533,'ИСХОДНИК-даты-2х'!$D$10:$AI$105,3,0),"-")</f>
        <v>44271</v>
      </c>
      <c r="L533" s="1369">
        <f>IFERROR(VLOOKUP(D533,'ИСХОДНИК-даты-2х'!$D$10:$AI$105,4,0),"-")</f>
        <v>44320</v>
      </c>
      <c r="M533" s="1369">
        <f>IFERROR(VLOOKUP(D533,'ИСХОДНИК-даты-2х'!$D$10:$AI$105,5,0),"-")</f>
        <v>44323</v>
      </c>
      <c r="N533" s="1369">
        <f>IFERROR(VLOOKUP(D533,'ИСХОДНИК-даты-2х'!$D$10:$AI$105,6,0),"-")</f>
        <v>44351</v>
      </c>
      <c r="O533" s="1369">
        <f>IFERROR(VLOOKUP(D533,'ИСХОДНИК-даты-2х'!$D$10:$AI$105,7,0),"-")</f>
        <v>44351</v>
      </c>
      <c r="P533" s="1369">
        <f>IFERROR(VLOOKUP(D533,'ИСХОДНИК-даты-2х'!$D$10:$AI$105,8,0),"-")</f>
        <v>44385</v>
      </c>
      <c r="Q533" s="1369">
        <f>IFERROR(VLOOKUP(D533,'ИСХОДНИК-даты-2х'!$D$10:$AI$105,9,0),"-")</f>
        <v>44417</v>
      </c>
      <c r="R533" s="1369">
        <f>IFERROR(VLOOKUP(D533,'ИСХОДНИК-даты-2х'!$D$10:$AI$105,10,0),"-")</f>
        <v>44417</v>
      </c>
      <c r="S533" s="1369">
        <f>IFERROR(VLOOKUP(D533,'ИСХОДНИК-даты-2х'!$D$10:$AI$105,11,0),"-")</f>
        <v>44414</v>
      </c>
      <c r="T533" s="1369">
        <f>IFERROR(VLOOKUP(D533,'ИСХОДНИК-даты-2х'!$D$10:$AI$105,12,0),"-")</f>
        <v>44414</v>
      </c>
      <c r="U533" s="1369">
        <f>IFERROR(VLOOKUP(D533,'ИСХОДНИК-даты-2х'!$D$10:$AI$105,13,0),"-")</f>
        <v>44435</v>
      </c>
      <c r="V533" s="1369">
        <f>IFERROR(VLOOKUP(D533,'ИСХОДНИК-даты-2х'!$D$10:$AI$105,14,0),"-")</f>
        <v>44442</v>
      </c>
      <c r="W533" s="1369">
        <f>IFERROR(VLOOKUP(D533,'ИСХОДНИК-даты-2х'!$D$10:$AI$105,15,0),"-")</f>
        <v>44447</v>
      </c>
      <c r="X533" s="1369">
        <f>IFERROR(VLOOKUP(D533,'ИСХОДНИК-даты-2х'!$D$10:$AI$105,16,0),"-")</f>
        <v>44452</v>
      </c>
      <c r="Y533" s="1369">
        <f>IFERROR(VLOOKUP(D533,'ИСХОДНИК-даты-2х'!$D$10:$AI$105,17,0),"-")</f>
        <v>44477</v>
      </c>
      <c r="Z533" s="1369">
        <f>IFERROR(VLOOKUP(D533,'ИСХОДНИК-даты-2х'!$D$10:$AI$105,18,0),"-")</f>
        <v>44497</v>
      </c>
      <c r="AA533" s="1369">
        <f>IFERROR(VLOOKUP(D533,'ИСХОДНИК-даты-2х'!$D$10:$AI$105,19,0),"-")</f>
        <v>44525</v>
      </c>
      <c r="AB533" s="1369">
        <f>IFERROR(VLOOKUP(D533,'ИСХОДНИК-даты-2х'!$D$10:$AI$105,20,0),"-")</f>
        <v>44530</v>
      </c>
      <c r="AC533" s="1369">
        <f>IFERROR(VLOOKUP(D533,'ИСХОДНИК-даты-2х'!$D$10:$AI$105,21,0),"-")</f>
        <v>44544</v>
      </c>
      <c r="AD533" s="1369">
        <f>IFERROR(VLOOKUP(D533,'ИСХОДНИК-даты-2х'!$D$10:$AI$105,22,0),"-")</f>
        <v>44565</v>
      </c>
      <c r="AE533" s="1369">
        <f>IFERROR(VLOOKUP(D533,'ИСХОДНИК-даты-2х'!$D$10:$AI$105,23,0),"-")</f>
        <v>44572</v>
      </c>
      <c r="AF533" s="1369">
        <f>IFERROR(VLOOKUP(D533,'ИСХОДНИК-даты-2х'!$D$10:$AI$105,24,0),"-")</f>
        <v>44575</v>
      </c>
      <c r="AG533" s="1369">
        <f>IFERROR(VLOOKUP(D533,'ИСХОДНИК-даты-2х'!$D$10:$AI$105,25,0),"-")</f>
        <v>44580</v>
      </c>
      <c r="AH533" s="1340">
        <f>IFERROR(VLOOKUP(D533,'ИСХОДНИК-даты-2х'!$D$10:$AI$105,26,0),"-")</f>
        <v>44605</v>
      </c>
      <c r="AI533" s="1340">
        <f>IFERROR(VLOOKUP(D533,'ИСХОДНИК-даты-2х'!$D$10:$AI$105,27,0),"-")</f>
        <v>44625</v>
      </c>
      <c r="AJ533" s="1340">
        <f>IFERROR(VLOOKUP(D533,'ИСХОДНИК-даты-2х'!$D$10:$AI$105,28,0),"-")</f>
        <v>44625</v>
      </c>
      <c r="AK533" s="1370">
        <f>IFERROR(VLOOKUP(D533,'ИСХОДНИК-даты-2х'!$D$10:$AI$105,29,0),"-")</f>
        <v>44635</v>
      </c>
      <c r="AL533" s="1370">
        <f>IFERROR(VLOOKUP(D533,'ИСХОДНИК-даты-2х'!$D$10:$AI$105,30,0),"-")</f>
        <v>44651</v>
      </c>
      <c r="AM533" s="1371">
        <f>IFERROR(VLOOKUP(D533,'ИСХОДНИК-даты-2х'!$D$10:$AI$105,31,0),"-")</f>
        <v>44655</v>
      </c>
      <c r="AN533" s="1372">
        <v>44660</v>
      </c>
      <c r="AO533" s="1387">
        <v>44663</v>
      </c>
      <c r="AP533" s="1380">
        <v>32551</v>
      </c>
      <c r="AQ533" s="1381">
        <v>45293</v>
      </c>
      <c r="AR533" s="1424">
        <f>VLOOKUP(AP533,Schedule!$B$2:$F$14923,5,0)</f>
        <v>45533</v>
      </c>
      <c r="AS533" s="1424">
        <f t="shared" si="286"/>
        <v>45898</v>
      </c>
      <c r="AT533" s="1425">
        <f>MIN(AS533:AS538)</f>
        <v>44660</v>
      </c>
      <c r="AU533" s="1426">
        <f>AM533+30</f>
        <v>44685</v>
      </c>
      <c r="AV533" s="1732">
        <f>AT533-AM533</f>
        <v>5</v>
      </c>
      <c r="AW533" s="1383" t="s">
        <v>119</v>
      </c>
      <c r="AX533" s="1383">
        <v>44660</v>
      </c>
      <c r="AY533" s="1384" t="s">
        <v>120</v>
      </c>
      <c r="AZ533" s="1739">
        <f>AN533-AM533</f>
        <v>5</v>
      </c>
    </row>
    <row r="534" spans="1:52" s="1382" customFormat="1" ht="51.95" customHeight="1" thickBot="1">
      <c r="A534" s="1781"/>
      <c r="B534" s="1385">
        <f t="shared" ref="B534:C538" si="296">B$533</f>
        <v>53</v>
      </c>
      <c r="C534" s="1386" t="str">
        <f t="shared" si="296"/>
        <v>У_Т</v>
      </c>
      <c r="D534" s="1561" t="str">
        <f t="shared" si="287"/>
        <v>53У_Т</v>
      </c>
      <c r="E534" s="1602" t="s">
        <v>544</v>
      </c>
      <c r="F534" s="1563" t="s">
        <v>514</v>
      </c>
      <c r="G534" s="1564" t="str">
        <f>$G$533</f>
        <v>Выполнение технологических работ по объектам 30UQA,01UGF,02UGF,03UGF,30ULD,20ULD</v>
      </c>
      <c r="H534" s="1565" t="s">
        <v>849</v>
      </c>
      <c r="I534" s="1352"/>
      <c r="J534" s="1702">
        <f t="shared" ref="J534:S538" si="297">J$533</f>
        <v>44243</v>
      </c>
      <c r="K534" s="1702">
        <f t="shared" si="297"/>
        <v>44271</v>
      </c>
      <c r="L534" s="1702">
        <f t="shared" si="297"/>
        <v>44320</v>
      </c>
      <c r="M534" s="1702">
        <f t="shared" si="297"/>
        <v>44323</v>
      </c>
      <c r="N534" s="1702">
        <f t="shared" si="297"/>
        <v>44351</v>
      </c>
      <c r="O534" s="1702">
        <f t="shared" si="297"/>
        <v>44351</v>
      </c>
      <c r="P534" s="1702">
        <f t="shared" si="297"/>
        <v>44385</v>
      </c>
      <c r="Q534" s="1702">
        <f t="shared" si="297"/>
        <v>44417</v>
      </c>
      <c r="R534" s="1702">
        <f t="shared" si="297"/>
        <v>44417</v>
      </c>
      <c r="S534" s="1702">
        <f t="shared" si="297"/>
        <v>44414</v>
      </c>
      <c r="T534" s="1702">
        <f t="shared" ref="T534:AC538" si="298">T$533</f>
        <v>44414</v>
      </c>
      <c r="U534" s="1702">
        <f t="shared" si="298"/>
        <v>44435</v>
      </c>
      <c r="V534" s="1702">
        <f t="shared" si="298"/>
        <v>44442</v>
      </c>
      <c r="W534" s="1702">
        <f t="shared" si="298"/>
        <v>44447</v>
      </c>
      <c r="X534" s="1702">
        <f t="shared" si="298"/>
        <v>44452</v>
      </c>
      <c r="Y534" s="1702">
        <f t="shared" si="298"/>
        <v>44477</v>
      </c>
      <c r="Z534" s="1702">
        <f t="shared" si="298"/>
        <v>44497</v>
      </c>
      <c r="AA534" s="1702">
        <f t="shared" si="298"/>
        <v>44525</v>
      </c>
      <c r="AB534" s="1702">
        <f t="shared" si="298"/>
        <v>44530</v>
      </c>
      <c r="AC534" s="1702">
        <f t="shared" si="298"/>
        <v>44544</v>
      </c>
      <c r="AD534" s="1702">
        <f t="shared" ref="AD534:AN538" si="299">AD$533</f>
        <v>44565</v>
      </c>
      <c r="AE534" s="1702">
        <f t="shared" si="299"/>
        <v>44572</v>
      </c>
      <c r="AF534" s="1702">
        <f t="shared" si="299"/>
        <v>44575</v>
      </c>
      <c r="AG534" s="1702">
        <f t="shared" si="299"/>
        <v>44580</v>
      </c>
      <c r="AH534" s="1702">
        <f t="shared" si="299"/>
        <v>44605</v>
      </c>
      <c r="AI534" s="1702">
        <f t="shared" si="299"/>
        <v>44625</v>
      </c>
      <c r="AJ534" s="1702">
        <f t="shared" si="299"/>
        <v>44625</v>
      </c>
      <c r="AK534" s="1702">
        <f t="shared" si="299"/>
        <v>44635</v>
      </c>
      <c r="AL534" s="1702">
        <f t="shared" si="299"/>
        <v>44651</v>
      </c>
      <c r="AM534" s="1702">
        <f t="shared" si="299"/>
        <v>44655</v>
      </c>
      <c r="AN534" s="1702">
        <f t="shared" si="299"/>
        <v>44660</v>
      </c>
      <c r="AO534" s="1497">
        <f>$AO$533</f>
        <v>44663</v>
      </c>
      <c r="AP534" s="1444">
        <v>36923</v>
      </c>
      <c r="AQ534" s="1443">
        <v>44941</v>
      </c>
      <c r="AR534" s="1424">
        <f>VLOOKUP(AP534,Schedule!$B$2:$F$14923,5,0)</f>
        <v>44295</v>
      </c>
      <c r="AS534" s="1424">
        <f t="shared" si="286"/>
        <v>44660</v>
      </c>
      <c r="AZ534" s="1739"/>
    </row>
    <row r="535" spans="1:52" s="1382" customFormat="1" ht="51.95" customHeight="1" thickBot="1">
      <c r="A535" s="1781"/>
      <c r="B535" s="1385">
        <f t="shared" si="296"/>
        <v>53</v>
      </c>
      <c r="C535" s="1386" t="str">
        <f t="shared" si="296"/>
        <v>У_Т</v>
      </c>
      <c r="D535" s="1561" t="str">
        <f t="shared" si="287"/>
        <v>53У_Т</v>
      </c>
      <c r="E535" s="1602" t="s">
        <v>546</v>
      </c>
      <c r="F535" s="1563" t="s">
        <v>514</v>
      </c>
      <c r="G535" s="1564" t="str">
        <f>$G$533</f>
        <v>Выполнение технологических работ по объектам 30UQA,01UGF,02UGF,03UGF,30ULD,20ULD</v>
      </c>
      <c r="H535" s="1565" t="s">
        <v>849</v>
      </c>
      <c r="I535" s="1352"/>
      <c r="J535" s="1702">
        <f t="shared" si="297"/>
        <v>44243</v>
      </c>
      <c r="K535" s="1702">
        <f t="shared" si="297"/>
        <v>44271</v>
      </c>
      <c r="L535" s="1702">
        <f t="shared" si="297"/>
        <v>44320</v>
      </c>
      <c r="M535" s="1702">
        <f t="shared" si="297"/>
        <v>44323</v>
      </c>
      <c r="N535" s="1702">
        <f t="shared" si="297"/>
        <v>44351</v>
      </c>
      <c r="O535" s="1702">
        <f t="shared" si="297"/>
        <v>44351</v>
      </c>
      <c r="P535" s="1702">
        <f t="shared" si="297"/>
        <v>44385</v>
      </c>
      <c r="Q535" s="1702">
        <f t="shared" si="297"/>
        <v>44417</v>
      </c>
      <c r="R535" s="1702">
        <f t="shared" si="297"/>
        <v>44417</v>
      </c>
      <c r="S535" s="1702">
        <f t="shared" si="297"/>
        <v>44414</v>
      </c>
      <c r="T535" s="1702">
        <f t="shared" si="298"/>
        <v>44414</v>
      </c>
      <c r="U535" s="1702">
        <f t="shared" si="298"/>
        <v>44435</v>
      </c>
      <c r="V535" s="1702">
        <f t="shared" si="298"/>
        <v>44442</v>
      </c>
      <c r="W535" s="1702">
        <f t="shared" si="298"/>
        <v>44447</v>
      </c>
      <c r="X535" s="1702">
        <f t="shared" si="298"/>
        <v>44452</v>
      </c>
      <c r="Y535" s="1702">
        <f t="shared" si="298"/>
        <v>44477</v>
      </c>
      <c r="Z535" s="1702">
        <f t="shared" si="298"/>
        <v>44497</v>
      </c>
      <c r="AA535" s="1702">
        <f t="shared" si="298"/>
        <v>44525</v>
      </c>
      <c r="AB535" s="1702">
        <f t="shared" si="298"/>
        <v>44530</v>
      </c>
      <c r="AC535" s="1702">
        <f t="shared" si="298"/>
        <v>44544</v>
      </c>
      <c r="AD535" s="1702">
        <f t="shared" si="299"/>
        <v>44565</v>
      </c>
      <c r="AE535" s="1702">
        <f t="shared" si="299"/>
        <v>44572</v>
      </c>
      <c r="AF535" s="1702">
        <f t="shared" si="299"/>
        <v>44575</v>
      </c>
      <c r="AG535" s="1702">
        <f t="shared" si="299"/>
        <v>44580</v>
      </c>
      <c r="AH535" s="1702">
        <f t="shared" si="299"/>
        <v>44605</v>
      </c>
      <c r="AI535" s="1702">
        <f t="shared" si="299"/>
        <v>44625</v>
      </c>
      <c r="AJ535" s="1702">
        <f t="shared" si="299"/>
        <v>44625</v>
      </c>
      <c r="AK535" s="1702">
        <f t="shared" si="299"/>
        <v>44635</v>
      </c>
      <c r="AL535" s="1702">
        <f t="shared" si="299"/>
        <v>44651</v>
      </c>
      <c r="AM535" s="1702">
        <f t="shared" si="299"/>
        <v>44655</v>
      </c>
      <c r="AN535" s="1702">
        <f t="shared" si="299"/>
        <v>44660</v>
      </c>
      <c r="AO535" s="1497">
        <f>$AO$533</f>
        <v>44663</v>
      </c>
      <c r="AP535" s="1444">
        <v>36932</v>
      </c>
      <c r="AQ535" s="1443">
        <v>45001</v>
      </c>
      <c r="AR535" s="1424">
        <f>VLOOKUP(AP535,Schedule!$B$2:$F$14923,5,0)</f>
        <v>44445</v>
      </c>
      <c r="AS535" s="1424">
        <f t="shared" si="286"/>
        <v>44810</v>
      </c>
      <c r="AZ535" s="1739"/>
    </row>
    <row r="536" spans="1:52" s="1382" customFormat="1" ht="51.95" customHeight="1" thickBot="1">
      <c r="A536" s="1781"/>
      <c r="B536" s="1385">
        <f t="shared" si="296"/>
        <v>53</v>
      </c>
      <c r="C536" s="1386" t="str">
        <f t="shared" si="296"/>
        <v>У_Т</v>
      </c>
      <c r="D536" s="1561" t="str">
        <f t="shared" si="287"/>
        <v>53У_Т</v>
      </c>
      <c r="E536" s="1602" t="s">
        <v>542</v>
      </c>
      <c r="F536" s="1563" t="s">
        <v>514</v>
      </c>
      <c r="G536" s="1564" t="str">
        <f>$G$533</f>
        <v>Выполнение технологических работ по объектам 30UQA,01UGF,02UGF,03UGF,30ULD,20ULD</v>
      </c>
      <c r="H536" s="1565" t="s">
        <v>850</v>
      </c>
      <c r="I536" s="1352"/>
      <c r="J536" s="1702">
        <f t="shared" si="297"/>
        <v>44243</v>
      </c>
      <c r="K536" s="1702">
        <f t="shared" si="297"/>
        <v>44271</v>
      </c>
      <c r="L536" s="1702">
        <f t="shared" si="297"/>
        <v>44320</v>
      </c>
      <c r="M536" s="1702">
        <f t="shared" si="297"/>
        <v>44323</v>
      </c>
      <c r="N536" s="1702">
        <f t="shared" si="297"/>
        <v>44351</v>
      </c>
      <c r="O536" s="1702">
        <f t="shared" si="297"/>
        <v>44351</v>
      </c>
      <c r="P536" s="1702">
        <f t="shared" si="297"/>
        <v>44385</v>
      </c>
      <c r="Q536" s="1702">
        <f t="shared" si="297"/>
        <v>44417</v>
      </c>
      <c r="R536" s="1702">
        <f t="shared" si="297"/>
        <v>44417</v>
      </c>
      <c r="S536" s="1702">
        <f t="shared" si="297"/>
        <v>44414</v>
      </c>
      <c r="T536" s="1702">
        <f t="shared" si="298"/>
        <v>44414</v>
      </c>
      <c r="U536" s="1702">
        <f t="shared" si="298"/>
        <v>44435</v>
      </c>
      <c r="V536" s="1702">
        <f t="shared" si="298"/>
        <v>44442</v>
      </c>
      <c r="W536" s="1702">
        <f t="shared" si="298"/>
        <v>44447</v>
      </c>
      <c r="X536" s="1702">
        <f t="shared" si="298"/>
        <v>44452</v>
      </c>
      <c r="Y536" s="1702">
        <f t="shared" si="298"/>
        <v>44477</v>
      </c>
      <c r="Z536" s="1702">
        <f t="shared" si="298"/>
        <v>44497</v>
      </c>
      <c r="AA536" s="1702">
        <f t="shared" si="298"/>
        <v>44525</v>
      </c>
      <c r="AB536" s="1702">
        <f t="shared" si="298"/>
        <v>44530</v>
      </c>
      <c r="AC536" s="1702">
        <f t="shared" si="298"/>
        <v>44544</v>
      </c>
      <c r="AD536" s="1702">
        <f t="shared" si="299"/>
        <v>44565</v>
      </c>
      <c r="AE536" s="1702">
        <f t="shared" si="299"/>
        <v>44572</v>
      </c>
      <c r="AF536" s="1702">
        <f t="shared" si="299"/>
        <v>44575</v>
      </c>
      <c r="AG536" s="1702">
        <f t="shared" si="299"/>
        <v>44580</v>
      </c>
      <c r="AH536" s="1702">
        <f t="shared" si="299"/>
        <v>44605</v>
      </c>
      <c r="AI536" s="1702">
        <f t="shared" si="299"/>
        <v>44625</v>
      </c>
      <c r="AJ536" s="1702">
        <f t="shared" si="299"/>
        <v>44625</v>
      </c>
      <c r="AK536" s="1702">
        <f t="shared" si="299"/>
        <v>44635</v>
      </c>
      <c r="AL536" s="1702">
        <f t="shared" si="299"/>
        <v>44651</v>
      </c>
      <c r="AM536" s="1702">
        <f t="shared" si="299"/>
        <v>44655</v>
      </c>
      <c r="AN536" s="1702">
        <f t="shared" si="299"/>
        <v>44660</v>
      </c>
      <c r="AO536" s="1497">
        <f>$AO$533</f>
        <v>44663</v>
      </c>
      <c r="AP536" s="1444">
        <v>36948</v>
      </c>
      <c r="AQ536" s="1443">
        <v>44663</v>
      </c>
      <c r="AR536" s="1424">
        <f>VLOOKUP(AP536,Schedule!$B$2:$F$14923,5,0)</f>
        <v>44385</v>
      </c>
      <c r="AS536" s="1424">
        <f t="shared" si="286"/>
        <v>44750</v>
      </c>
      <c r="AZ536" s="1739"/>
    </row>
    <row r="537" spans="1:52" s="1382" customFormat="1" ht="51.95" customHeight="1" thickBot="1">
      <c r="A537" s="1781"/>
      <c r="B537" s="1385">
        <f t="shared" si="296"/>
        <v>53</v>
      </c>
      <c r="C537" s="1386" t="str">
        <f t="shared" si="296"/>
        <v>У_Т</v>
      </c>
      <c r="D537" s="1561" t="str">
        <f t="shared" si="287"/>
        <v>53У_Т</v>
      </c>
      <c r="E537" s="1602" t="s">
        <v>712</v>
      </c>
      <c r="F537" s="1563" t="s">
        <v>514</v>
      </c>
      <c r="G537" s="1564" t="str">
        <f>$G$533</f>
        <v>Выполнение технологических работ по объектам 30UQA,01UGF,02UGF,03UGF,30ULD,20ULD</v>
      </c>
      <c r="H537" s="1565" t="s">
        <v>851</v>
      </c>
      <c r="I537" s="1352"/>
      <c r="J537" s="1702">
        <f t="shared" si="297"/>
        <v>44243</v>
      </c>
      <c r="K537" s="1702">
        <f t="shared" si="297"/>
        <v>44271</v>
      </c>
      <c r="L537" s="1702">
        <f t="shared" si="297"/>
        <v>44320</v>
      </c>
      <c r="M537" s="1702">
        <f t="shared" si="297"/>
        <v>44323</v>
      </c>
      <c r="N537" s="1702">
        <f t="shared" si="297"/>
        <v>44351</v>
      </c>
      <c r="O537" s="1702">
        <f t="shared" si="297"/>
        <v>44351</v>
      </c>
      <c r="P537" s="1702">
        <f t="shared" si="297"/>
        <v>44385</v>
      </c>
      <c r="Q537" s="1702">
        <f t="shared" si="297"/>
        <v>44417</v>
      </c>
      <c r="R537" s="1702">
        <f t="shared" si="297"/>
        <v>44417</v>
      </c>
      <c r="S537" s="1702">
        <f t="shared" si="297"/>
        <v>44414</v>
      </c>
      <c r="T537" s="1702">
        <f t="shared" si="298"/>
        <v>44414</v>
      </c>
      <c r="U537" s="1702">
        <f t="shared" si="298"/>
        <v>44435</v>
      </c>
      <c r="V537" s="1702">
        <f t="shared" si="298"/>
        <v>44442</v>
      </c>
      <c r="W537" s="1702">
        <f t="shared" si="298"/>
        <v>44447</v>
      </c>
      <c r="X537" s="1702">
        <f t="shared" si="298"/>
        <v>44452</v>
      </c>
      <c r="Y537" s="1702">
        <f t="shared" si="298"/>
        <v>44477</v>
      </c>
      <c r="Z537" s="1702">
        <f t="shared" si="298"/>
        <v>44497</v>
      </c>
      <c r="AA537" s="1702">
        <f t="shared" si="298"/>
        <v>44525</v>
      </c>
      <c r="AB537" s="1702">
        <f t="shared" si="298"/>
        <v>44530</v>
      </c>
      <c r="AC537" s="1702">
        <f t="shared" si="298"/>
        <v>44544</v>
      </c>
      <c r="AD537" s="1702">
        <f t="shared" si="299"/>
        <v>44565</v>
      </c>
      <c r="AE537" s="1702">
        <f t="shared" si="299"/>
        <v>44572</v>
      </c>
      <c r="AF537" s="1702">
        <f t="shared" si="299"/>
        <v>44575</v>
      </c>
      <c r="AG537" s="1702">
        <f t="shared" si="299"/>
        <v>44580</v>
      </c>
      <c r="AH537" s="1702">
        <f t="shared" si="299"/>
        <v>44605</v>
      </c>
      <c r="AI537" s="1702">
        <f t="shared" si="299"/>
        <v>44625</v>
      </c>
      <c r="AJ537" s="1702">
        <f t="shared" si="299"/>
        <v>44625</v>
      </c>
      <c r="AK537" s="1702">
        <f t="shared" si="299"/>
        <v>44635</v>
      </c>
      <c r="AL537" s="1702">
        <f t="shared" si="299"/>
        <v>44651</v>
      </c>
      <c r="AM537" s="1702">
        <f t="shared" si="299"/>
        <v>44655</v>
      </c>
      <c r="AN537" s="1702">
        <f t="shared" si="299"/>
        <v>44660</v>
      </c>
      <c r="AO537" s="1497">
        <f>$AO$533</f>
        <v>44663</v>
      </c>
      <c r="AP537" s="1444">
        <v>31302</v>
      </c>
      <c r="AQ537" s="1443">
        <v>45203</v>
      </c>
      <c r="AR537" s="1424">
        <f>VLOOKUP(AP537,Schedule!$B$2:$F$14923,5,0)</f>
        <v>45203</v>
      </c>
      <c r="AS537" s="1424">
        <f t="shared" si="286"/>
        <v>45568</v>
      </c>
      <c r="AZ537" s="1739"/>
    </row>
    <row r="538" spans="1:52" s="1382" customFormat="1" ht="51.95" customHeight="1" thickBot="1">
      <c r="A538" s="1781"/>
      <c r="B538" s="1498">
        <f t="shared" si="296"/>
        <v>53</v>
      </c>
      <c r="C538" s="1499" t="str">
        <f t="shared" si="296"/>
        <v>У_Т</v>
      </c>
      <c r="D538" s="1566" t="str">
        <f t="shared" si="287"/>
        <v>53У_Т</v>
      </c>
      <c r="E538" s="1603" t="s">
        <v>710</v>
      </c>
      <c r="F538" s="1568" t="s">
        <v>514</v>
      </c>
      <c r="G538" s="1569" t="str">
        <f>$G$533</f>
        <v>Выполнение технологических работ по объектам 30UQA,01UGF,02UGF,03UGF,30ULD,20ULD</v>
      </c>
      <c r="H538" s="1570" t="s">
        <v>852</v>
      </c>
      <c r="I538" s="1345"/>
      <c r="J538" s="1702">
        <f t="shared" si="297"/>
        <v>44243</v>
      </c>
      <c r="K538" s="1702">
        <f t="shared" si="297"/>
        <v>44271</v>
      </c>
      <c r="L538" s="1702">
        <f t="shared" si="297"/>
        <v>44320</v>
      </c>
      <c r="M538" s="1702">
        <f t="shared" si="297"/>
        <v>44323</v>
      </c>
      <c r="N538" s="1702">
        <f t="shared" si="297"/>
        <v>44351</v>
      </c>
      <c r="O538" s="1702">
        <f t="shared" si="297"/>
        <v>44351</v>
      </c>
      <c r="P538" s="1702">
        <f t="shared" si="297"/>
        <v>44385</v>
      </c>
      <c r="Q538" s="1702">
        <f t="shared" si="297"/>
        <v>44417</v>
      </c>
      <c r="R538" s="1702">
        <f t="shared" si="297"/>
        <v>44417</v>
      </c>
      <c r="S538" s="1702">
        <f t="shared" si="297"/>
        <v>44414</v>
      </c>
      <c r="T538" s="1702">
        <f t="shared" si="298"/>
        <v>44414</v>
      </c>
      <c r="U538" s="1702">
        <f t="shared" si="298"/>
        <v>44435</v>
      </c>
      <c r="V538" s="1702">
        <f t="shared" si="298"/>
        <v>44442</v>
      </c>
      <c r="W538" s="1702">
        <f t="shared" si="298"/>
        <v>44447</v>
      </c>
      <c r="X538" s="1702">
        <f t="shared" si="298"/>
        <v>44452</v>
      </c>
      <c r="Y538" s="1702">
        <f t="shared" si="298"/>
        <v>44477</v>
      </c>
      <c r="Z538" s="1702">
        <f t="shared" si="298"/>
        <v>44497</v>
      </c>
      <c r="AA538" s="1702">
        <f t="shared" si="298"/>
        <v>44525</v>
      </c>
      <c r="AB538" s="1702">
        <f t="shared" si="298"/>
        <v>44530</v>
      </c>
      <c r="AC538" s="1702">
        <f t="shared" si="298"/>
        <v>44544</v>
      </c>
      <c r="AD538" s="1702">
        <f t="shared" si="299"/>
        <v>44565</v>
      </c>
      <c r="AE538" s="1702">
        <f t="shared" si="299"/>
        <v>44572</v>
      </c>
      <c r="AF538" s="1702">
        <f t="shared" si="299"/>
        <v>44575</v>
      </c>
      <c r="AG538" s="1702">
        <f t="shared" si="299"/>
        <v>44580</v>
      </c>
      <c r="AH538" s="1702">
        <f t="shared" si="299"/>
        <v>44605</v>
      </c>
      <c r="AI538" s="1702">
        <f t="shared" si="299"/>
        <v>44625</v>
      </c>
      <c r="AJ538" s="1702">
        <f t="shared" si="299"/>
        <v>44625</v>
      </c>
      <c r="AK538" s="1702">
        <f t="shared" si="299"/>
        <v>44635</v>
      </c>
      <c r="AL538" s="1702">
        <f t="shared" si="299"/>
        <v>44651</v>
      </c>
      <c r="AM538" s="1702">
        <f t="shared" si="299"/>
        <v>44655</v>
      </c>
      <c r="AN538" s="1702">
        <f t="shared" si="299"/>
        <v>44660</v>
      </c>
      <c r="AO538" s="1497">
        <f>$AO$533</f>
        <v>44663</v>
      </c>
      <c r="AP538" s="1445">
        <v>13728</v>
      </c>
      <c r="AQ538" s="1447">
        <v>44851</v>
      </c>
      <c r="AR538" s="1424">
        <f>VLOOKUP(AP538,Schedule!$B$2:$F$14923,5,0)</f>
        <v>44836</v>
      </c>
      <c r="AS538" s="1424">
        <f t="shared" si="286"/>
        <v>45201</v>
      </c>
      <c r="AZ538" s="1739"/>
    </row>
    <row r="539" spans="1:52" s="1382" customFormat="1" ht="93.75" thickBot="1">
      <c r="A539" s="1789">
        <f>A533+1</f>
        <v>42</v>
      </c>
      <c r="B539" s="1373">
        <f>B533+1</f>
        <v>54</v>
      </c>
      <c r="C539" s="1374" t="s">
        <v>727</v>
      </c>
      <c r="D539" s="1556" t="str">
        <f t="shared" si="287"/>
        <v>54У_Т</v>
      </c>
      <c r="E539" s="1601" t="s">
        <v>608</v>
      </c>
      <c r="F539" s="1558" t="s">
        <v>514</v>
      </c>
      <c r="G539" s="1559" t="str">
        <f>CONCATENATE("Выполнение технологических работ по объектам ", , E539,",", E540,",", E541, ",",E542,",",E543,",",E544,",",E545,",",E546,",",E547,",",E548,",",E549,",",E550,",",E551,",",E552,,",",E553,,",",E554,,",",E555,,",",E556,)</f>
        <v>Выполнение технологических работ по объектам 20UBA,21USZ,22USZ,23USZ,24USZ,25USZ,26USZ,27USZ,28USZ,29USZ,28UPZ,21UPZ,22UPZ,23UPZ,24UPZ,25UPZ,26UPZ,27UPZ</v>
      </c>
      <c r="H539" s="1560" t="s">
        <v>853</v>
      </c>
      <c r="I539" s="1339" t="s">
        <v>118</v>
      </c>
      <c r="J539" s="1369">
        <f>IFERROR(VLOOKUP(D539,'ИСХОДНИК-даты-2х'!$D$10:$AI$105,2,0),"-")</f>
        <v>44296</v>
      </c>
      <c r="K539" s="1369">
        <f>IFERROR(VLOOKUP(D539,'ИСХОДНИК-даты-2х'!$D$10:$AI$105,3,0),"-")</f>
        <v>44323</v>
      </c>
      <c r="L539" s="1369">
        <f>IFERROR(VLOOKUP(D539,'ИСХОДНИК-даты-2х'!$D$10:$AI$105,4,0),"-")</f>
        <v>44372</v>
      </c>
      <c r="M539" s="1369">
        <f>IFERROR(VLOOKUP(D539,'ИСХОДНИК-даты-2х'!$D$10:$AI$105,5,0),"-")</f>
        <v>44377</v>
      </c>
      <c r="N539" s="1369">
        <f>IFERROR(VLOOKUP(D539,'ИСХОДНИК-даты-2х'!$D$10:$AI$105,6,0),"-")</f>
        <v>44405</v>
      </c>
      <c r="O539" s="1369">
        <f>IFERROR(VLOOKUP(D539,'ИСХОДНИК-даты-2х'!$D$10:$AI$105,7,0),"-")</f>
        <v>44405</v>
      </c>
      <c r="P539" s="1369">
        <f>IFERROR(VLOOKUP(D539,'ИСХОДНИК-даты-2х'!$D$10:$AI$105,8,0),"-")</f>
        <v>44489</v>
      </c>
      <c r="Q539" s="1369">
        <f>IFERROR(VLOOKUP(D539,'ИСХОДНИК-даты-2х'!$D$10:$AI$105,9,0),"-")</f>
        <v>44519</v>
      </c>
      <c r="R539" s="1369">
        <f>IFERROR(VLOOKUP(D539,'ИСХОДНИК-даты-2х'!$D$10:$AI$105,10,0),"-")</f>
        <v>44519</v>
      </c>
      <c r="S539" s="1369">
        <f>IFERROR(VLOOKUP(D539,'ИСХОДНИК-даты-2х'!$D$10:$AI$105,11,0),"-")</f>
        <v>44518</v>
      </c>
      <c r="T539" s="1369">
        <f>IFERROR(VLOOKUP(D539,'ИСХОДНИК-даты-2х'!$D$10:$AI$105,12,0),"-")</f>
        <v>44518</v>
      </c>
      <c r="U539" s="1369">
        <f>IFERROR(VLOOKUP(D539,'ИСХОДНИК-даты-2х'!$D$10:$AI$105,13,0),"-")</f>
        <v>44539</v>
      </c>
      <c r="V539" s="1369">
        <f>IFERROR(VLOOKUP(D539,'ИСХОДНИК-даты-2х'!$D$10:$AI$105,14,0),"-")</f>
        <v>44546</v>
      </c>
      <c r="W539" s="1369">
        <f>IFERROR(VLOOKUP(D539,'ИСХОДНИК-даты-2х'!$D$10:$AI$105,15,0),"-")</f>
        <v>44551</v>
      </c>
      <c r="X539" s="1369">
        <f>IFERROR(VLOOKUP(D539,'ИСХОДНИК-даты-2х'!$D$10:$AI$105,16,0),"-")</f>
        <v>44554</v>
      </c>
      <c r="Y539" s="1369">
        <f>IFERROR(VLOOKUP(D539,'ИСХОДНИК-даты-2х'!$D$10:$AI$105,17,0),"-")</f>
        <v>44579</v>
      </c>
      <c r="Z539" s="1369">
        <f>IFERROR(VLOOKUP(D539,'ИСХОДНИК-даты-2х'!$D$10:$AI$105,18,0),"-")</f>
        <v>44599</v>
      </c>
      <c r="AA539" s="1369">
        <f>IFERROR(VLOOKUP(D539,'ИСХОДНИК-даты-2х'!$D$10:$AI$105,19,0),"-")</f>
        <v>44627</v>
      </c>
      <c r="AB539" s="1369">
        <f>IFERROR(VLOOKUP(D539,'ИСХОДНИК-даты-2х'!$D$10:$AI$105,20,0),"-")</f>
        <v>44630</v>
      </c>
      <c r="AC539" s="1369">
        <f>IFERROR(VLOOKUP(D539,'ИСХОДНИК-даты-2х'!$D$10:$AI$105,21,0),"-")</f>
        <v>44644</v>
      </c>
      <c r="AD539" s="1369">
        <f>IFERROR(VLOOKUP(D539,'ИСХОДНИК-даты-2х'!$D$10:$AI$105,22,0),"-")</f>
        <v>44665</v>
      </c>
      <c r="AE539" s="1369">
        <f>IFERROR(VLOOKUP(D539,'ИСХОДНИК-даты-2х'!$D$10:$AI$105,23,0),"-")</f>
        <v>44672</v>
      </c>
      <c r="AF539" s="1369">
        <f>IFERROR(VLOOKUP(D539,'ИСХОДНИК-даты-2х'!$D$10:$AI$105,24,0),"-")</f>
        <v>44677</v>
      </c>
      <c r="AG539" s="1369">
        <f>IFERROR(VLOOKUP(D539,'ИСХОДНИК-даты-2х'!$D$10:$AI$105,25,0),"-")</f>
        <v>44680</v>
      </c>
      <c r="AH539" s="1340">
        <f>IFERROR(VLOOKUP(D539,'ИСХОДНИК-даты-2х'!$D$10:$AI$105,26,0),"-")</f>
        <v>44705</v>
      </c>
      <c r="AI539" s="1340">
        <f>IFERROR(VLOOKUP(D539,'ИСХОДНИК-даты-2х'!$D$10:$AI$105,27,0),"-")</f>
        <v>44725</v>
      </c>
      <c r="AJ539" s="1340">
        <f>IFERROR(VLOOKUP(D539,'ИСХОДНИК-даты-2х'!$D$10:$AI$105,28,0),"-")</f>
        <v>44725</v>
      </c>
      <c r="AK539" s="1370">
        <f>IFERROR(VLOOKUP(D539,'ИСХОДНИК-даты-2х'!$D$10:$AI$105,29,0),"-")</f>
        <v>44735</v>
      </c>
      <c r="AL539" s="1370">
        <f>IFERROR(VLOOKUP(D539,'ИСХОДНИК-даты-2х'!$D$10:$AI$105,30,0),"-")</f>
        <v>44751</v>
      </c>
      <c r="AM539" s="1371">
        <f>IFERROR(VLOOKUP(D539,'ИСХОДНИК-даты-2х'!$D$10:$AI$105,31,0),"-")</f>
        <v>44755</v>
      </c>
      <c r="AN539" s="1372">
        <v>44785</v>
      </c>
      <c r="AO539" s="1387">
        <v>44716</v>
      </c>
      <c r="AP539" s="1380">
        <v>14456</v>
      </c>
      <c r="AQ539" s="1381">
        <v>44815</v>
      </c>
      <c r="AR539" s="1424">
        <f>VLOOKUP(AP539,Schedule!$B$2:$F$14923,5,0)</f>
        <v>44821</v>
      </c>
      <c r="AS539" s="1424">
        <f t="shared" si="286"/>
        <v>45186</v>
      </c>
      <c r="AT539" s="1425">
        <f>MIN(AS539:AS556)</f>
        <v>44836</v>
      </c>
      <c r="AU539" s="1426">
        <f>AM539+30</f>
        <v>44785</v>
      </c>
      <c r="AV539" s="1732">
        <f>AT539-AM539</f>
        <v>81</v>
      </c>
      <c r="AW539" s="1383" t="s">
        <v>119</v>
      </c>
      <c r="AX539" s="1383">
        <v>44785</v>
      </c>
      <c r="AY539" s="1384" t="s">
        <v>173</v>
      </c>
      <c r="AZ539" s="1739">
        <f>AN539-AM539</f>
        <v>30</v>
      </c>
    </row>
    <row r="540" spans="1:52" s="1382" customFormat="1" ht="51.95" customHeight="1" thickBot="1">
      <c r="A540" s="1789"/>
      <c r="B540" s="1530">
        <f t="shared" ref="B540:C556" si="300">B$539</f>
        <v>54</v>
      </c>
      <c r="C540" s="1531" t="str">
        <f t="shared" si="300"/>
        <v>У_Т</v>
      </c>
      <c r="D540" s="1561" t="str">
        <f t="shared" si="287"/>
        <v>54У_Т</v>
      </c>
      <c r="E540" s="1602" t="s">
        <v>854</v>
      </c>
      <c r="F540" s="1563" t="s">
        <v>514</v>
      </c>
      <c r="G540" s="1564" t="str">
        <f t="shared" ref="G540:G556" si="301">$G$539</f>
        <v>Выполнение технологических работ по объектам 20UBA,21USZ,22USZ,23USZ,24USZ,25USZ,26USZ,27USZ,28USZ,29USZ,28UPZ,21UPZ,22UPZ,23UPZ,24UPZ,25UPZ,26UPZ,27UPZ</v>
      </c>
      <c r="H540" s="1565" t="s">
        <v>855</v>
      </c>
      <c r="I540" s="1352"/>
      <c r="J540" s="1702">
        <f t="shared" ref="J540:S549" si="302">J$539</f>
        <v>44296</v>
      </c>
      <c r="K540" s="1702">
        <f t="shared" si="302"/>
        <v>44323</v>
      </c>
      <c r="L540" s="1702">
        <f t="shared" si="302"/>
        <v>44372</v>
      </c>
      <c r="M540" s="1702">
        <f t="shared" si="302"/>
        <v>44377</v>
      </c>
      <c r="N540" s="1702">
        <f t="shared" si="302"/>
        <v>44405</v>
      </c>
      <c r="O540" s="1702">
        <f t="shared" si="302"/>
        <v>44405</v>
      </c>
      <c r="P540" s="1702">
        <f t="shared" si="302"/>
        <v>44489</v>
      </c>
      <c r="Q540" s="1702">
        <f t="shared" si="302"/>
        <v>44519</v>
      </c>
      <c r="R540" s="1702">
        <f t="shared" si="302"/>
        <v>44519</v>
      </c>
      <c r="S540" s="1702">
        <f t="shared" si="302"/>
        <v>44518</v>
      </c>
      <c r="T540" s="1702">
        <f t="shared" ref="T540:AC549" si="303">T$539</f>
        <v>44518</v>
      </c>
      <c r="U540" s="1702">
        <f t="shared" si="303"/>
        <v>44539</v>
      </c>
      <c r="V540" s="1702">
        <f t="shared" si="303"/>
        <v>44546</v>
      </c>
      <c r="W540" s="1702">
        <f t="shared" si="303"/>
        <v>44551</v>
      </c>
      <c r="X540" s="1702">
        <f t="shared" si="303"/>
        <v>44554</v>
      </c>
      <c r="Y540" s="1702">
        <f t="shared" si="303"/>
        <v>44579</v>
      </c>
      <c r="Z540" s="1702">
        <f t="shared" si="303"/>
        <v>44599</v>
      </c>
      <c r="AA540" s="1702">
        <f t="shared" si="303"/>
        <v>44627</v>
      </c>
      <c r="AB540" s="1702">
        <f t="shared" si="303"/>
        <v>44630</v>
      </c>
      <c r="AC540" s="1702">
        <f t="shared" si="303"/>
        <v>44644</v>
      </c>
      <c r="AD540" s="1702">
        <f t="shared" ref="AD540:AN549" si="304">AD$539</f>
        <v>44665</v>
      </c>
      <c r="AE540" s="1702">
        <f t="shared" si="304"/>
        <v>44672</v>
      </c>
      <c r="AF540" s="1702">
        <f t="shared" si="304"/>
        <v>44677</v>
      </c>
      <c r="AG540" s="1702">
        <f t="shared" si="304"/>
        <v>44680</v>
      </c>
      <c r="AH540" s="1702">
        <f t="shared" si="304"/>
        <v>44705</v>
      </c>
      <c r="AI540" s="1702">
        <f t="shared" si="304"/>
        <v>44725</v>
      </c>
      <c r="AJ540" s="1702">
        <f t="shared" si="304"/>
        <v>44725</v>
      </c>
      <c r="AK540" s="1702">
        <f t="shared" si="304"/>
        <v>44735</v>
      </c>
      <c r="AL540" s="1702">
        <f t="shared" si="304"/>
        <v>44751</v>
      </c>
      <c r="AM540" s="1702">
        <f t="shared" si="304"/>
        <v>44755</v>
      </c>
      <c r="AN540" s="1702">
        <f t="shared" si="304"/>
        <v>44785</v>
      </c>
      <c r="AO540" s="1497">
        <f t="shared" ref="AO540:AO556" si="305">$AO$539</f>
        <v>44716</v>
      </c>
      <c r="AP540" s="1444">
        <v>27999</v>
      </c>
      <c r="AQ540" s="1443">
        <v>44827</v>
      </c>
      <c r="AR540" s="1424">
        <f>VLOOKUP(AP540,Schedule!$B$2:$F$14923,5,0)</f>
        <v>44471</v>
      </c>
      <c r="AS540" s="1424">
        <f t="shared" si="286"/>
        <v>44836</v>
      </c>
      <c r="AZ540" s="1739"/>
    </row>
    <row r="541" spans="1:52" s="1382" customFormat="1" ht="51.95" customHeight="1" thickBot="1">
      <c r="A541" s="1789"/>
      <c r="B541" s="1530">
        <f t="shared" si="300"/>
        <v>54</v>
      </c>
      <c r="C541" s="1531" t="str">
        <f t="shared" si="300"/>
        <v>У_Т</v>
      </c>
      <c r="D541" s="1561" t="str">
        <f t="shared" si="287"/>
        <v>54У_Т</v>
      </c>
      <c r="E541" s="1602" t="s">
        <v>856</v>
      </c>
      <c r="F541" s="1563" t="s">
        <v>514</v>
      </c>
      <c r="G541" s="1564" t="str">
        <f t="shared" si="301"/>
        <v>Выполнение технологических работ по объектам 20UBA,21USZ,22USZ,23USZ,24USZ,25USZ,26USZ,27USZ,28USZ,29USZ,28UPZ,21UPZ,22UPZ,23UPZ,24UPZ,25UPZ,26UPZ,27UPZ</v>
      </c>
      <c r="H541" s="1565" t="s">
        <v>855</v>
      </c>
      <c r="I541" s="1352"/>
      <c r="J541" s="1702">
        <f t="shared" si="302"/>
        <v>44296</v>
      </c>
      <c r="K541" s="1702">
        <f t="shared" si="302"/>
        <v>44323</v>
      </c>
      <c r="L541" s="1702">
        <f t="shared" si="302"/>
        <v>44372</v>
      </c>
      <c r="M541" s="1702">
        <f t="shared" si="302"/>
        <v>44377</v>
      </c>
      <c r="N541" s="1702">
        <f t="shared" si="302"/>
        <v>44405</v>
      </c>
      <c r="O541" s="1702">
        <f t="shared" si="302"/>
        <v>44405</v>
      </c>
      <c r="P541" s="1702">
        <f t="shared" si="302"/>
        <v>44489</v>
      </c>
      <c r="Q541" s="1702">
        <f t="shared" si="302"/>
        <v>44519</v>
      </c>
      <c r="R541" s="1702">
        <f t="shared" si="302"/>
        <v>44519</v>
      </c>
      <c r="S541" s="1702">
        <f t="shared" si="302"/>
        <v>44518</v>
      </c>
      <c r="T541" s="1702">
        <f t="shared" si="303"/>
        <v>44518</v>
      </c>
      <c r="U541" s="1702">
        <f t="shared" si="303"/>
        <v>44539</v>
      </c>
      <c r="V541" s="1702">
        <f t="shared" si="303"/>
        <v>44546</v>
      </c>
      <c r="W541" s="1702">
        <f t="shared" si="303"/>
        <v>44551</v>
      </c>
      <c r="X541" s="1702">
        <f t="shared" si="303"/>
        <v>44554</v>
      </c>
      <c r="Y541" s="1702">
        <f t="shared" si="303"/>
        <v>44579</v>
      </c>
      <c r="Z541" s="1702">
        <f t="shared" si="303"/>
        <v>44599</v>
      </c>
      <c r="AA541" s="1702">
        <f t="shared" si="303"/>
        <v>44627</v>
      </c>
      <c r="AB541" s="1702">
        <f t="shared" si="303"/>
        <v>44630</v>
      </c>
      <c r="AC541" s="1702">
        <f t="shared" si="303"/>
        <v>44644</v>
      </c>
      <c r="AD541" s="1702">
        <f t="shared" si="304"/>
        <v>44665</v>
      </c>
      <c r="AE541" s="1702">
        <f t="shared" si="304"/>
        <v>44672</v>
      </c>
      <c r="AF541" s="1702">
        <f t="shared" si="304"/>
        <v>44677</v>
      </c>
      <c r="AG541" s="1702">
        <f t="shared" si="304"/>
        <v>44680</v>
      </c>
      <c r="AH541" s="1702">
        <f t="shared" si="304"/>
        <v>44705</v>
      </c>
      <c r="AI541" s="1702">
        <f t="shared" si="304"/>
        <v>44725</v>
      </c>
      <c r="AJ541" s="1702">
        <f t="shared" si="304"/>
        <v>44725</v>
      </c>
      <c r="AK541" s="1702">
        <f t="shared" si="304"/>
        <v>44735</v>
      </c>
      <c r="AL541" s="1702">
        <f t="shared" si="304"/>
        <v>44751</v>
      </c>
      <c r="AM541" s="1702">
        <f t="shared" si="304"/>
        <v>44755</v>
      </c>
      <c r="AN541" s="1702">
        <f t="shared" si="304"/>
        <v>44785</v>
      </c>
      <c r="AO541" s="1497">
        <f t="shared" si="305"/>
        <v>44716</v>
      </c>
      <c r="AP541" s="1444">
        <v>27999</v>
      </c>
      <c r="AQ541" s="1443">
        <v>44827</v>
      </c>
      <c r="AR541" s="1424">
        <f>VLOOKUP(AP541,Schedule!$B$2:$F$14923,5,0)</f>
        <v>44471</v>
      </c>
      <c r="AS541" s="1424">
        <f t="shared" si="286"/>
        <v>44836</v>
      </c>
      <c r="AZ541" s="1739"/>
    </row>
    <row r="542" spans="1:52" s="1382" customFormat="1" ht="51.95" customHeight="1" thickBot="1">
      <c r="A542" s="1789"/>
      <c r="B542" s="1530">
        <f t="shared" si="300"/>
        <v>54</v>
      </c>
      <c r="C542" s="1531" t="str">
        <f t="shared" si="300"/>
        <v>У_Т</v>
      </c>
      <c r="D542" s="1561" t="str">
        <f t="shared" si="287"/>
        <v>54У_Т</v>
      </c>
      <c r="E542" s="1602" t="s">
        <v>282</v>
      </c>
      <c r="F542" s="1563" t="s">
        <v>514</v>
      </c>
      <c r="G542" s="1564" t="str">
        <f t="shared" si="301"/>
        <v>Выполнение технологических работ по объектам 20UBA,21USZ,22USZ,23USZ,24USZ,25USZ,26USZ,27USZ,28USZ,29USZ,28UPZ,21UPZ,22UPZ,23UPZ,24UPZ,25UPZ,26UPZ,27UPZ</v>
      </c>
      <c r="H542" s="1565" t="s">
        <v>855</v>
      </c>
      <c r="I542" s="1352"/>
      <c r="J542" s="1702">
        <f t="shared" si="302"/>
        <v>44296</v>
      </c>
      <c r="K542" s="1702">
        <f t="shared" si="302"/>
        <v>44323</v>
      </c>
      <c r="L542" s="1702">
        <f t="shared" si="302"/>
        <v>44372</v>
      </c>
      <c r="M542" s="1702">
        <f t="shared" si="302"/>
        <v>44377</v>
      </c>
      <c r="N542" s="1702">
        <f t="shared" si="302"/>
        <v>44405</v>
      </c>
      <c r="O542" s="1702">
        <f t="shared" si="302"/>
        <v>44405</v>
      </c>
      <c r="P542" s="1702">
        <f t="shared" si="302"/>
        <v>44489</v>
      </c>
      <c r="Q542" s="1702">
        <f t="shared" si="302"/>
        <v>44519</v>
      </c>
      <c r="R542" s="1702">
        <f t="shared" si="302"/>
        <v>44519</v>
      </c>
      <c r="S542" s="1702">
        <f t="shared" si="302"/>
        <v>44518</v>
      </c>
      <c r="T542" s="1702">
        <f t="shared" si="303"/>
        <v>44518</v>
      </c>
      <c r="U542" s="1702">
        <f t="shared" si="303"/>
        <v>44539</v>
      </c>
      <c r="V542" s="1702">
        <f t="shared" si="303"/>
        <v>44546</v>
      </c>
      <c r="W542" s="1702">
        <f t="shared" si="303"/>
        <v>44551</v>
      </c>
      <c r="X542" s="1702">
        <f t="shared" si="303"/>
        <v>44554</v>
      </c>
      <c r="Y542" s="1702">
        <f t="shared" si="303"/>
        <v>44579</v>
      </c>
      <c r="Z542" s="1702">
        <f t="shared" si="303"/>
        <v>44599</v>
      </c>
      <c r="AA542" s="1702">
        <f t="shared" si="303"/>
        <v>44627</v>
      </c>
      <c r="AB542" s="1702">
        <f t="shared" si="303"/>
        <v>44630</v>
      </c>
      <c r="AC542" s="1702">
        <f t="shared" si="303"/>
        <v>44644</v>
      </c>
      <c r="AD542" s="1702">
        <f t="shared" si="304"/>
        <v>44665</v>
      </c>
      <c r="AE542" s="1702">
        <f t="shared" si="304"/>
        <v>44672</v>
      </c>
      <c r="AF542" s="1702">
        <f t="shared" si="304"/>
        <v>44677</v>
      </c>
      <c r="AG542" s="1702">
        <f t="shared" si="304"/>
        <v>44680</v>
      </c>
      <c r="AH542" s="1702">
        <f t="shared" si="304"/>
        <v>44705</v>
      </c>
      <c r="AI542" s="1702">
        <f t="shared" si="304"/>
        <v>44725</v>
      </c>
      <c r="AJ542" s="1702">
        <f t="shared" si="304"/>
        <v>44725</v>
      </c>
      <c r="AK542" s="1702">
        <f t="shared" si="304"/>
        <v>44735</v>
      </c>
      <c r="AL542" s="1702">
        <f t="shared" si="304"/>
        <v>44751</v>
      </c>
      <c r="AM542" s="1702">
        <f t="shared" si="304"/>
        <v>44755</v>
      </c>
      <c r="AN542" s="1702">
        <f t="shared" si="304"/>
        <v>44785</v>
      </c>
      <c r="AO542" s="1497">
        <f t="shared" si="305"/>
        <v>44716</v>
      </c>
      <c r="AP542" s="1444">
        <v>39412</v>
      </c>
      <c r="AQ542" s="1443">
        <v>44760</v>
      </c>
      <c r="AR542" s="1424"/>
      <c r="AS542" s="1424"/>
      <c r="AZ542" s="1739"/>
    </row>
    <row r="543" spans="1:52" s="1382" customFormat="1" ht="51.95" customHeight="1" thickBot="1">
      <c r="A543" s="1789"/>
      <c r="B543" s="1530">
        <f t="shared" si="300"/>
        <v>54</v>
      </c>
      <c r="C543" s="1531" t="str">
        <f t="shared" si="300"/>
        <v>У_Т</v>
      </c>
      <c r="D543" s="1561" t="str">
        <f t="shared" si="287"/>
        <v>54У_Т</v>
      </c>
      <c r="E543" s="1602" t="s">
        <v>284</v>
      </c>
      <c r="F543" s="1563" t="s">
        <v>514</v>
      </c>
      <c r="G543" s="1564" t="str">
        <f t="shared" si="301"/>
        <v>Выполнение технологических работ по объектам 20UBA,21USZ,22USZ,23USZ,24USZ,25USZ,26USZ,27USZ,28USZ,29USZ,28UPZ,21UPZ,22UPZ,23UPZ,24UPZ,25UPZ,26UPZ,27UPZ</v>
      </c>
      <c r="H543" s="1565" t="s">
        <v>855</v>
      </c>
      <c r="I543" s="1352"/>
      <c r="J543" s="1702">
        <f t="shared" si="302"/>
        <v>44296</v>
      </c>
      <c r="K543" s="1702">
        <f t="shared" si="302"/>
        <v>44323</v>
      </c>
      <c r="L543" s="1702">
        <f t="shared" si="302"/>
        <v>44372</v>
      </c>
      <c r="M543" s="1702">
        <f t="shared" si="302"/>
        <v>44377</v>
      </c>
      <c r="N543" s="1702">
        <f t="shared" si="302"/>
        <v>44405</v>
      </c>
      <c r="O543" s="1702">
        <f t="shared" si="302"/>
        <v>44405</v>
      </c>
      <c r="P543" s="1702">
        <f t="shared" si="302"/>
        <v>44489</v>
      </c>
      <c r="Q543" s="1702">
        <f t="shared" si="302"/>
        <v>44519</v>
      </c>
      <c r="R543" s="1702">
        <f t="shared" si="302"/>
        <v>44519</v>
      </c>
      <c r="S543" s="1702">
        <f t="shared" si="302"/>
        <v>44518</v>
      </c>
      <c r="T543" s="1702">
        <f t="shared" si="303"/>
        <v>44518</v>
      </c>
      <c r="U543" s="1702">
        <f t="shared" si="303"/>
        <v>44539</v>
      </c>
      <c r="V543" s="1702">
        <f t="shared" si="303"/>
        <v>44546</v>
      </c>
      <c r="W543" s="1702">
        <f t="shared" si="303"/>
        <v>44551</v>
      </c>
      <c r="X543" s="1702">
        <f t="shared" si="303"/>
        <v>44554</v>
      </c>
      <c r="Y543" s="1702">
        <f t="shared" si="303"/>
        <v>44579</v>
      </c>
      <c r="Z543" s="1702">
        <f t="shared" si="303"/>
        <v>44599</v>
      </c>
      <c r="AA543" s="1702">
        <f t="shared" si="303"/>
        <v>44627</v>
      </c>
      <c r="AB543" s="1702">
        <f t="shared" si="303"/>
        <v>44630</v>
      </c>
      <c r="AC543" s="1702">
        <f t="shared" si="303"/>
        <v>44644</v>
      </c>
      <c r="AD543" s="1702">
        <f t="shared" si="304"/>
        <v>44665</v>
      </c>
      <c r="AE543" s="1702">
        <f t="shared" si="304"/>
        <v>44672</v>
      </c>
      <c r="AF543" s="1702">
        <f t="shared" si="304"/>
        <v>44677</v>
      </c>
      <c r="AG543" s="1702">
        <f t="shared" si="304"/>
        <v>44680</v>
      </c>
      <c r="AH543" s="1702">
        <f t="shared" si="304"/>
        <v>44705</v>
      </c>
      <c r="AI543" s="1702">
        <f t="shared" si="304"/>
        <v>44725</v>
      </c>
      <c r="AJ543" s="1702">
        <f t="shared" si="304"/>
        <v>44725</v>
      </c>
      <c r="AK543" s="1702">
        <f t="shared" si="304"/>
        <v>44735</v>
      </c>
      <c r="AL543" s="1702">
        <f t="shared" si="304"/>
        <v>44751</v>
      </c>
      <c r="AM543" s="1702">
        <f t="shared" si="304"/>
        <v>44755</v>
      </c>
      <c r="AN543" s="1702">
        <f t="shared" si="304"/>
        <v>44785</v>
      </c>
      <c r="AO543" s="1497">
        <f t="shared" si="305"/>
        <v>44716</v>
      </c>
      <c r="AP543" s="1444">
        <v>39419</v>
      </c>
      <c r="AQ543" s="1443">
        <v>44760</v>
      </c>
      <c r="AR543" s="1424"/>
      <c r="AS543" s="1424"/>
      <c r="AZ543" s="1739"/>
    </row>
    <row r="544" spans="1:52" s="1382" customFormat="1" ht="51.95" customHeight="1" thickBot="1">
      <c r="A544" s="1789"/>
      <c r="B544" s="1530">
        <f t="shared" si="300"/>
        <v>54</v>
      </c>
      <c r="C544" s="1531" t="str">
        <f t="shared" si="300"/>
        <v>У_Т</v>
      </c>
      <c r="D544" s="1561" t="str">
        <f t="shared" si="287"/>
        <v>54У_Т</v>
      </c>
      <c r="E544" s="1602" t="s">
        <v>220</v>
      </c>
      <c r="F544" s="1563" t="s">
        <v>514</v>
      </c>
      <c r="G544" s="1564" t="str">
        <f t="shared" si="301"/>
        <v>Выполнение технологических работ по объектам 20UBA,21USZ,22USZ,23USZ,24USZ,25USZ,26USZ,27USZ,28USZ,29USZ,28UPZ,21UPZ,22UPZ,23UPZ,24UPZ,25UPZ,26UPZ,27UPZ</v>
      </c>
      <c r="H544" s="1565" t="s">
        <v>855</v>
      </c>
      <c r="I544" s="1352"/>
      <c r="J544" s="1702">
        <f t="shared" si="302"/>
        <v>44296</v>
      </c>
      <c r="K544" s="1702">
        <f t="shared" si="302"/>
        <v>44323</v>
      </c>
      <c r="L544" s="1702">
        <f t="shared" si="302"/>
        <v>44372</v>
      </c>
      <c r="M544" s="1702">
        <f t="shared" si="302"/>
        <v>44377</v>
      </c>
      <c r="N544" s="1702">
        <f t="shared" si="302"/>
        <v>44405</v>
      </c>
      <c r="O544" s="1702">
        <f t="shared" si="302"/>
        <v>44405</v>
      </c>
      <c r="P544" s="1702">
        <f t="shared" si="302"/>
        <v>44489</v>
      </c>
      <c r="Q544" s="1702">
        <f t="shared" si="302"/>
        <v>44519</v>
      </c>
      <c r="R544" s="1702">
        <f t="shared" si="302"/>
        <v>44519</v>
      </c>
      <c r="S544" s="1702">
        <f t="shared" si="302"/>
        <v>44518</v>
      </c>
      <c r="T544" s="1702">
        <f t="shared" si="303"/>
        <v>44518</v>
      </c>
      <c r="U544" s="1702">
        <f t="shared" si="303"/>
        <v>44539</v>
      </c>
      <c r="V544" s="1702">
        <f t="shared" si="303"/>
        <v>44546</v>
      </c>
      <c r="W544" s="1702">
        <f t="shared" si="303"/>
        <v>44551</v>
      </c>
      <c r="X544" s="1702">
        <f t="shared" si="303"/>
        <v>44554</v>
      </c>
      <c r="Y544" s="1702">
        <f t="shared" si="303"/>
        <v>44579</v>
      </c>
      <c r="Z544" s="1702">
        <f t="shared" si="303"/>
        <v>44599</v>
      </c>
      <c r="AA544" s="1702">
        <f t="shared" si="303"/>
        <v>44627</v>
      </c>
      <c r="AB544" s="1702">
        <f t="shared" si="303"/>
        <v>44630</v>
      </c>
      <c r="AC544" s="1702">
        <f t="shared" si="303"/>
        <v>44644</v>
      </c>
      <c r="AD544" s="1702">
        <f t="shared" si="304"/>
        <v>44665</v>
      </c>
      <c r="AE544" s="1702">
        <f t="shared" si="304"/>
        <v>44672</v>
      </c>
      <c r="AF544" s="1702">
        <f t="shared" si="304"/>
        <v>44677</v>
      </c>
      <c r="AG544" s="1702">
        <f t="shared" si="304"/>
        <v>44680</v>
      </c>
      <c r="AH544" s="1702">
        <f t="shared" si="304"/>
        <v>44705</v>
      </c>
      <c r="AI544" s="1702">
        <f t="shared" si="304"/>
        <v>44725</v>
      </c>
      <c r="AJ544" s="1702">
        <f t="shared" si="304"/>
        <v>44725</v>
      </c>
      <c r="AK544" s="1702">
        <f t="shared" si="304"/>
        <v>44735</v>
      </c>
      <c r="AL544" s="1702">
        <f t="shared" si="304"/>
        <v>44751</v>
      </c>
      <c r="AM544" s="1702">
        <f t="shared" si="304"/>
        <v>44755</v>
      </c>
      <c r="AN544" s="1702">
        <f t="shared" si="304"/>
        <v>44785</v>
      </c>
      <c r="AO544" s="1497">
        <f t="shared" si="305"/>
        <v>44716</v>
      </c>
      <c r="AP544" s="1444">
        <v>28011</v>
      </c>
      <c r="AQ544" s="1443">
        <v>44849</v>
      </c>
      <c r="AR544" s="1424">
        <f>VLOOKUP(AP544,Schedule!$B$2:$F$14923,5,0)</f>
        <v>44809</v>
      </c>
      <c r="AS544" s="1424">
        <f>AR544+365</f>
        <v>45174</v>
      </c>
      <c r="AZ544" s="1739"/>
    </row>
    <row r="545" spans="1:52" s="1382" customFormat="1" ht="51.95" customHeight="1" thickBot="1">
      <c r="A545" s="1789"/>
      <c r="B545" s="1530">
        <f t="shared" si="300"/>
        <v>54</v>
      </c>
      <c r="C545" s="1531" t="str">
        <f t="shared" si="300"/>
        <v>У_Т</v>
      </c>
      <c r="D545" s="1561" t="str">
        <f t="shared" si="287"/>
        <v>54У_Т</v>
      </c>
      <c r="E545" s="1602" t="s">
        <v>562</v>
      </c>
      <c r="F545" s="1563" t="s">
        <v>514</v>
      </c>
      <c r="G545" s="1564" t="str">
        <f t="shared" si="301"/>
        <v>Выполнение технологических работ по объектам 20UBA,21USZ,22USZ,23USZ,24USZ,25USZ,26USZ,27USZ,28USZ,29USZ,28UPZ,21UPZ,22UPZ,23UPZ,24UPZ,25UPZ,26UPZ,27UPZ</v>
      </c>
      <c r="H545" s="1565" t="s">
        <v>855</v>
      </c>
      <c r="I545" s="1352"/>
      <c r="J545" s="1702">
        <f t="shared" si="302"/>
        <v>44296</v>
      </c>
      <c r="K545" s="1702">
        <f t="shared" si="302"/>
        <v>44323</v>
      </c>
      <c r="L545" s="1702">
        <f t="shared" si="302"/>
        <v>44372</v>
      </c>
      <c r="M545" s="1702">
        <f t="shared" si="302"/>
        <v>44377</v>
      </c>
      <c r="N545" s="1702">
        <f t="shared" si="302"/>
        <v>44405</v>
      </c>
      <c r="O545" s="1702">
        <f t="shared" si="302"/>
        <v>44405</v>
      </c>
      <c r="P545" s="1702">
        <f t="shared" si="302"/>
        <v>44489</v>
      </c>
      <c r="Q545" s="1702">
        <f t="shared" si="302"/>
        <v>44519</v>
      </c>
      <c r="R545" s="1702">
        <f t="shared" si="302"/>
        <v>44519</v>
      </c>
      <c r="S545" s="1702">
        <f t="shared" si="302"/>
        <v>44518</v>
      </c>
      <c r="T545" s="1702">
        <f t="shared" si="303"/>
        <v>44518</v>
      </c>
      <c r="U545" s="1702">
        <f t="shared" si="303"/>
        <v>44539</v>
      </c>
      <c r="V545" s="1702">
        <f t="shared" si="303"/>
        <v>44546</v>
      </c>
      <c r="W545" s="1702">
        <f t="shared" si="303"/>
        <v>44551</v>
      </c>
      <c r="X545" s="1702">
        <f t="shared" si="303"/>
        <v>44554</v>
      </c>
      <c r="Y545" s="1702">
        <f t="shared" si="303"/>
        <v>44579</v>
      </c>
      <c r="Z545" s="1702">
        <f t="shared" si="303"/>
        <v>44599</v>
      </c>
      <c r="AA545" s="1702">
        <f t="shared" si="303"/>
        <v>44627</v>
      </c>
      <c r="AB545" s="1702">
        <f t="shared" si="303"/>
        <v>44630</v>
      </c>
      <c r="AC545" s="1702">
        <f t="shared" si="303"/>
        <v>44644</v>
      </c>
      <c r="AD545" s="1702">
        <f t="shared" si="304"/>
        <v>44665</v>
      </c>
      <c r="AE545" s="1702">
        <f t="shared" si="304"/>
        <v>44672</v>
      </c>
      <c r="AF545" s="1702">
        <f t="shared" si="304"/>
        <v>44677</v>
      </c>
      <c r="AG545" s="1702">
        <f t="shared" si="304"/>
        <v>44680</v>
      </c>
      <c r="AH545" s="1702">
        <f t="shared" si="304"/>
        <v>44705</v>
      </c>
      <c r="AI545" s="1702">
        <f t="shared" si="304"/>
        <v>44725</v>
      </c>
      <c r="AJ545" s="1702">
        <f t="shared" si="304"/>
        <v>44725</v>
      </c>
      <c r="AK545" s="1702">
        <f t="shared" si="304"/>
        <v>44735</v>
      </c>
      <c r="AL545" s="1702">
        <f t="shared" si="304"/>
        <v>44751</v>
      </c>
      <c r="AM545" s="1702">
        <f t="shared" si="304"/>
        <v>44755</v>
      </c>
      <c r="AN545" s="1702">
        <f t="shared" si="304"/>
        <v>44785</v>
      </c>
      <c r="AO545" s="1497">
        <f t="shared" si="305"/>
        <v>44716</v>
      </c>
      <c r="AP545" s="1444">
        <v>39425</v>
      </c>
      <c r="AQ545" s="1443">
        <v>44760</v>
      </c>
      <c r="AR545" s="1424"/>
      <c r="AS545" s="1424"/>
      <c r="AZ545" s="1739"/>
    </row>
    <row r="546" spans="1:52" s="1382" customFormat="1" ht="51.95" customHeight="1" thickBot="1">
      <c r="A546" s="1789"/>
      <c r="B546" s="1530">
        <f t="shared" si="300"/>
        <v>54</v>
      </c>
      <c r="C546" s="1531" t="str">
        <f t="shared" si="300"/>
        <v>У_Т</v>
      </c>
      <c r="D546" s="1561" t="str">
        <f t="shared" si="287"/>
        <v>54У_Т</v>
      </c>
      <c r="E546" s="1602" t="s">
        <v>564</v>
      </c>
      <c r="F546" s="1563" t="s">
        <v>514</v>
      </c>
      <c r="G546" s="1564" t="str">
        <f t="shared" si="301"/>
        <v>Выполнение технологических работ по объектам 20UBA,21USZ,22USZ,23USZ,24USZ,25USZ,26USZ,27USZ,28USZ,29USZ,28UPZ,21UPZ,22UPZ,23UPZ,24UPZ,25UPZ,26UPZ,27UPZ</v>
      </c>
      <c r="H546" s="1565" t="s">
        <v>855</v>
      </c>
      <c r="I546" s="1352"/>
      <c r="J546" s="1702">
        <f t="shared" si="302"/>
        <v>44296</v>
      </c>
      <c r="K546" s="1702">
        <f t="shared" si="302"/>
        <v>44323</v>
      </c>
      <c r="L546" s="1702">
        <f t="shared" si="302"/>
        <v>44372</v>
      </c>
      <c r="M546" s="1702">
        <f t="shared" si="302"/>
        <v>44377</v>
      </c>
      <c r="N546" s="1702">
        <f t="shared" si="302"/>
        <v>44405</v>
      </c>
      <c r="O546" s="1702">
        <f t="shared" si="302"/>
        <v>44405</v>
      </c>
      <c r="P546" s="1702">
        <f t="shared" si="302"/>
        <v>44489</v>
      </c>
      <c r="Q546" s="1702">
        <f t="shared" si="302"/>
        <v>44519</v>
      </c>
      <c r="R546" s="1702">
        <f t="shared" si="302"/>
        <v>44519</v>
      </c>
      <c r="S546" s="1702">
        <f t="shared" si="302"/>
        <v>44518</v>
      </c>
      <c r="T546" s="1702">
        <f t="shared" si="303"/>
        <v>44518</v>
      </c>
      <c r="U546" s="1702">
        <f t="shared" si="303"/>
        <v>44539</v>
      </c>
      <c r="V546" s="1702">
        <f t="shared" si="303"/>
        <v>44546</v>
      </c>
      <c r="W546" s="1702">
        <f t="shared" si="303"/>
        <v>44551</v>
      </c>
      <c r="X546" s="1702">
        <f t="shared" si="303"/>
        <v>44554</v>
      </c>
      <c r="Y546" s="1702">
        <f t="shared" si="303"/>
        <v>44579</v>
      </c>
      <c r="Z546" s="1702">
        <f t="shared" si="303"/>
        <v>44599</v>
      </c>
      <c r="AA546" s="1702">
        <f t="shared" si="303"/>
        <v>44627</v>
      </c>
      <c r="AB546" s="1702">
        <f t="shared" si="303"/>
        <v>44630</v>
      </c>
      <c r="AC546" s="1702">
        <f t="shared" si="303"/>
        <v>44644</v>
      </c>
      <c r="AD546" s="1702">
        <f t="shared" si="304"/>
        <v>44665</v>
      </c>
      <c r="AE546" s="1702">
        <f t="shared" si="304"/>
        <v>44672</v>
      </c>
      <c r="AF546" s="1702">
        <f t="shared" si="304"/>
        <v>44677</v>
      </c>
      <c r="AG546" s="1702">
        <f t="shared" si="304"/>
        <v>44680</v>
      </c>
      <c r="AH546" s="1702">
        <f t="shared" si="304"/>
        <v>44705</v>
      </c>
      <c r="AI546" s="1702">
        <f t="shared" si="304"/>
        <v>44725</v>
      </c>
      <c r="AJ546" s="1702">
        <f t="shared" si="304"/>
        <v>44725</v>
      </c>
      <c r="AK546" s="1702">
        <f t="shared" si="304"/>
        <v>44735</v>
      </c>
      <c r="AL546" s="1702">
        <f t="shared" si="304"/>
        <v>44751</v>
      </c>
      <c r="AM546" s="1702">
        <f t="shared" si="304"/>
        <v>44755</v>
      </c>
      <c r="AN546" s="1702">
        <f t="shared" si="304"/>
        <v>44785</v>
      </c>
      <c r="AO546" s="1497">
        <f t="shared" si="305"/>
        <v>44716</v>
      </c>
      <c r="AP546" s="1444">
        <v>39427</v>
      </c>
      <c r="AQ546" s="1443">
        <v>44760</v>
      </c>
      <c r="AR546" s="1424"/>
      <c r="AS546" s="1424"/>
      <c r="AZ546" s="1739"/>
    </row>
    <row r="547" spans="1:52" s="1382" customFormat="1" ht="51.95" customHeight="1" thickBot="1">
      <c r="A547" s="1789"/>
      <c r="B547" s="1530">
        <f t="shared" si="300"/>
        <v>54</v>
      </c>
      <c r="C547" s="1531" t="str">
        <f t="shared" si="300"/>
        <v>У_Т</v>
      </c>
      <c r="D547" s="1561" t="str">
        <f t="shared" si="287"/>
        <v>54У_Т</v>
      </c>
      <c r="E547" s="1602" t="s">
        <v>566</v>
      </c>
      <c r="F547" s="1563" t="s">
        <v>514</v>
      </c>
      <c r="G547" s="1564" t="str">
        <f t="shared" si="301"/>
        <v>Выполнение технологических работ по объектам 20UBA,21USZ,22USZ,23USZ,24USZ,25USZ,26USZ,27USZ,28USZ,29USZ,28UPZ,21UPZ,22UPZ,23UPZ,24UPZ,25UPZ,26UPZ,27UPZ</v>
      </c>
      <c r="H547" s="1565" t="s">
        <v>855</v>
      </c>
      <c r="I547" s="1352"/>
      <c r="J547" s="1702">
        <f t="shared" si="302"/>
        <v>44296</v>
      </c>
      <c r="K547" s="1702">
        <f t="shared" si="302"/>
        <v>44323</v>
      </c>
      <c r="L547" s="1702">
        <f t="shared" si="302"/>
        <v>44372</v>
      </c>
      <c r="M547" s="1702">
        <f t="shared" si="302"/>
        <v>44377</v>
      </c>
      <c r="N547" s="1702">
        <f t="shared" si="302"/>
        <v>44405</v>
      </c>
      <c r="O547" s="1702">
        <f t="shared" si="302"/>
        <v>44405</v>
      </c>
      <c r="P547" s="1702">
        <f t="shared" si="302"/>
        <v>44489</v>
      </c>
      <c r="Q547" s="1702">
        <f t="shared" si="302"/>
        <v>44519</v>
      </c>
      <c r="R547" s="1702">
        <f t="shared" si="302"/>
        <v>44519</v>
      </c>
      <c r="S547" s="1702">
        <f t="shared" si="302"/>
        <v>44518</v>
      </c>
      <c r="T547" s="1702">
        <f t="shared" si="303"/>
        <v>44518</v>
      </c>
      <c r="U547" s="1702">
        <f t="shared" si="303"/>
        <v>44539</v>
      </c>
      <c r="V547" s="1702">
        <f t="shared" si="303"/>
        <v>44546</v>
      </c>
      <c r="W547" s="1702">
        <f t="shared" si="303"/>
        <v>44551</v>
      </c>
      <c r="X547" s="1702">
        <f t="shared" si="303"/>
        <v>44554</v>
      </c>
      <c r="Y547" s="1702">
        <f t="shared" si="303"/>
        <v>44579</v>
      </c>
      <c r="Z547" s="1702">
        <f t="shared" si="303"/>
        <v>44599</v>
      </c>
      <c r="AA547" s="1702">
        <f t="shared" si="303"/>
        <v>44627</v>
      </c>
      <c r="AB547" s="1702">
        <f t="shared" si="303"/>
        <v>44630</v>
      </c>
      <c r="AC547" s="1702">
        <f t="shared" si="303"/>
        <v>44644</v>
      </c>
      <c r="AD547" s="1702">
        <f t="shared" si="304"/>
        <v>44665</v>
      </c>
      <c r="AE547" s="1702">
        <f t="shared" si="304"/>
        <v>44672</v>
      </c>
      <c r="AF547" s="1702">
        <f t="shared" si="304"/>
        <v>44677</v>
      </c>
      <c r="AG547" s="1702">
        <f t="shared" si="304"/>
        <v>44680</v>
      </c>
      <c r="AH547" s="1702">
        <f t="shared" si="304"/>
        <v>44705</v>
      </c>
      <c r="AI547" s="1702">
        <f t="shared" si="304"/>
        <v>44725</v>
      </c>
      <c r="AJ547" s="1702">
        <f t="shared" si="304"/>
        <v>44725</v>
      </c>
      <c r="AK547" s="1702">
        <f t="shared" si="304"/>
        <v>44735</v>
      </c>
      <c r="AL547" s="1702">
        <f t="shared" si="304"/>
        <v>44751</v>
      </c>
      <c r="AM547" s="1702">
        <f t="shared" si="304"/>
        <v>44755</v>
      </c>
      <c r="AN547" s="1702">
        <f t="shared" si="304"/>
        <v>44785</v>
      </c>
      <c r="AO547" s="1497">
        <f t="shared" si="305"/>
        <v>44716</v>
      </c>
      <c r="AP547" s="1444" t="s">
        <v>768</v>
      </c>
      <c r="AQ547" s="1510" t="s">
        <v>768</v>
      </c>
      <c r="AR547" s="1424"/>
      <c r="AS547" s="1424"/>
      <c r="AZ547" s="1739"/>
    </row>
    <row r="548" spans="1:52" s="1382" customFormat="1" ht="51.95" customHeight="1" thickBot="1">
      <c r="A548" s="1789"/>
      <c r="B548" s="1530">
        <f t="shared" si="300"/>
        <v>54</v>
      </c>
      <c r="C548" s="1531" t="str">
        <f t="shared" si="300"/>
        <v>У_Т</v>
      </c>
      <c r="D548" s="1561" t="str">
        <f t="shared" si="287"/>
        <v>54У_Т</v>
      </c>
      <c r="E548" s="1602" t="s">
        <v>568</v>
      </c>
      <c r="F548" s="1563" t="s">
        <v>514</v>
      </c>
      <c r="G548" s="1564" t="str">
        <f t="shared" si="301"/>
        <v>Выполнение технологических работ по объектам 20UBA,21USZ,22USZ,23USZ,24USZ,25USZ,26USZ,27USZ,28USZ,29USZ,28UPZ,21UPZ,22UPZ,23UPZ,24UPZ,25UPZ,26UPZ,27UPZ</v>
      </c>
      <c r="H548" s="1565" t="s">
        <v>855</v>
      </c>
      <c r="I548" s="1352"/>
      <c r="J548" s="1702">
        <f t="shared" si="302"/>
        <v>44296</v>
      </c>
      <c r="K548" s="1702">
        <f t="shared" si="302"/>
        <v>44323</v>
      </c>
      <c r="L548" s="1702">
        <f t="shared" si="302"/>
        <v>44372</v>
      </c>
      <c r="M548" s="1702">
        <f t="shared" si="302"/>
        <v>44377</v>
      </c>
      <c r="N548" s="1702">
        <f t="shared" si="302"/>
        <v>44405</v>
      </c>
      <c r="O548" s="1702">
        <f t="shared" si="302"/>
        <v>44405</v>
      </c>
      <c r="P548" s="1702">
        <f t="shared" si="302"/>
        <v>44489</v>
      </c>
      <c r="Q548" s="1702">
        <f t="shared" si="302"/>
        <v>44519</v>
      </c>
      <c r="R548" s="1702">
        <f t="shared" si="302"/>
        <v>44519</v>
      </c>
      <c r="S548" s="1702">
        <f t="shared" si="302"/>
        <v>44518</v>
      </c>
      <c r="T548" s="1702">
        <f t="shared" si="303"/>
        <v>44518</v>
      </c>
      <c r="U548" s="1702">
        <f t="shared" si="303"/>
        <v>44539</v>
      </c>
      <c r="V548" s="1702">
        <f t="shared" si="303"/>
        <v>44546</v>
      </c>
      <c r="W548" s="1702">
        <f t="shared" si="303"/>
        <v>44551</v>
      </c>
      <c r="X548" s="1702">
        <f t="shared" si="303"/>
        <v>44554</v>
      </c>
      <c r="Y548" s="1702">
        <f t="shared" si="303"/>
        <v>44579</v>
      </c>
      <c r="Z548" s="1702">
        <f t="shared" si="303"/>
        <v>44599</v>
      </c>
      <c r="AA548" s="1702">
        <f t="shared" si="303"/>
        <v>44627</v>
      </c>
      <c r="AB548" s="1702">
        <f t="shared" si="303"/>
        <v>44630</v>
      </c>
      <c r="AC548" s="1702">
        <f t="shared" si="303"/>
        <v>44644</v>
      </c>
      <c r="AD548" s="1702">
        <f t="shared" si="304"/>
        <v>44665</v>
      </c>
      <c r="AE548" s="1702">
        <f t="shared" si="304"/>
        <v>44672</v>
      </c>
      <c r="AF548" s="1702">
        <f t="shared" si="304"/>
        <v>44677</v>
      </c>
      <c r="AG548" s="1702">
        <f t="shared" si="304"/>
        <v>44680</v>
      </c>
      <c r="AH548" s="1702">
        <f t="shared" si="304"/>
        <v>44705</v>
      </c>
      <c r="AI548" s="1702">
        <f t="shared" si="304"/>
        <v>44725</v>
      </c>
      <c r="AJ548" s="1702">
        <f t="shared" si="304"/>
        <v>44725</v>
      </c>
      <c r="AK548" s="1702">
        <f t="shared" si="304"/>
        <v>44735</v>
      </c>
      <c r="AL548" s="1702">
        <f t="shared" si="304"/>
        <v>44751</v>
      </c>
      <c r="AM548" s="1702">
        <f t="shared" si="304"/>
        <v>44755</v>
      </c>
      <c r="AN548" s="1702">
        <f t="shared" si="304"/>
        <v>44785</v>
      </c>
      <c r="AO548" s="1497">
        <f t="shared" si="305"/>
        <v>44716</v>
      </c>
      <c r="AP548" s="1444" t="s">
        <v>768</v>
      </c>
      <c r="AQ548" s="1510" t="s">
        <v>768</v>
      </c>
      <c r="AR548" s="1424"/>
      <c r="AS548" s="1424"/>
      <c r="AZ548" s="1739"/>
    </row>
    <row r="549" spans="1:52" s="1382" customFormat="1" ht="51.95" customHeight="1" thickBot="1">
      <c r="A549" s="1789"/>
      <c r="B549" s="1530">
        <f t="shared" si="300"/>
        <v>54</v>
      </c>
      <c r="C549" s="1531" t="str">
        <f t="shared" si="300"/>
        <v>У_Т</v>
      </c>
      <c r="D549" s="1561" t="str">
        <f t="shared" si="287"/>
        <v>54У_Т</v>
      </c>
      <c r="E549" s="1602" t="s">
        <v>169</v>
      </c>
      <c r="F549" s="1563" t="s">
        <v>514</v>
      </c>
      <c r="G549" s="1564" t="str">
        <f t="shared" si="301"/>
        <v>Выполнение технологических работ по объектам 20UBA,21USZ,22USZ,23USZ,24USZ,25USZ,26USZ,27USZ,28USZ,29USZ,28UPZ,21UPZ,22UPZ,23UPZ,24UPZ,25UPZ,26UPZ,27UPZ</v>
      </c>
      <c r="H549" s="1565" t="s">
        <v>857</v>
      </c>
      <c r="I549" s="1352"/>
      <c r="J549" s="1702">
        <f t="shared" si="302"/>
        <v>44296</v>
      </c>
      <c r="K549" s="1702">
        <f t="shared" si="302"/>
        <v>44323</v>
      </c>
      <c r="L549" s="1702">
        <f t="shared" si="302"/>
        <v>44372</v>
      </c>
      <c r="M549" s="1702">
        <f t="shared" si="302"/>
        <v>44377</v>
      </c>
      <c r="N549" s="1702">
        <f t="shared" si="302"/>
        <v>44405</v>
      </c>
      <c r="O549" s="1702">
        <f t="shared" si="302"/>
        <v>44405</v>
      </c>
      <c r="P549" s="1702">
        <f t="shared" si="302"/>
        <v>44489</v>
      </c>
      <c r="Q549" s="1702">
        <f t="shared" si="302"/>
        <v>44519</v>
      </c>
      <c r="R549" s="1702">
        <f t="shared" si="302"/>
        <v>44519</v>
      </c>
      <c r="S549" s="1702">
        <f t="shared" si="302"/>
        <v>44518</v>
      </c>
      <c r="T549" s="1702">
        <f t="shared" si="303"/>
        <v>44518</v>
      </c>
      <c r="U549" s="1702">
        <f t="shared" si="303"/>
        <v>44539</v>
      </c>
      <c r="V549" s="1702">
        <f t="shared" si="303"/>
        <v>44546</v>
      </c>
      <c r="W549" s="1702">
        <f t="shared" si="303"/>
        <v>44551</v>
      </c>
      <c r="X549" s="1702">
        <f t="shared" si="303"/>
        <v>44554</v>
      </c>
      <c r="Y549" s="1702">
        <f t="shared" si="303"/>
        <v>44579</v>
      </c>
      <c r="Z549" s="1702">
        <f t="shared" si="303"/>
        <v>44599</v>
      </c>
      <c r="AA549" s="1702">
        <f t="shared" si="303"/>
        <v>44627</v>
      </c>
      <c r="AB549" s="1702">
        <f t="shared" si="303"/>
        <v>44630</v>
      </c>
      <c r="AC549" s="1702">
        <f t="shared" si="303"/>
        <v>44644</v>
      </c>
      <c r="AD549" s="1702">
        <f t="shared" si="304"/>
        <v>44665</v>
      </c>
      <c r="AE549" s="1702">
        <f t="shared" si="304"/>
        <v>44672</v>
      </c>
      <c r="AF549" s="1702">
        <f t="shared" si="304"/>
        <v>44677</v>
      </c>
      <c r="AG549" s="1702">
        <f t="shared" si="304"/>
        <v>44680</v>
      </c>
      <c r="AH549" s="1702">
        <f t="shared" si="304"/>
        <v>44705</v>
      </c>
      <c r="AI549" s="1702">
        <f t="shared" si="304"/>
        <v>44725</v>
      </c>
      <c r="AJ549" s="1702">
        <f t="shared" si="304"/>
        <v>44725</v>
      </c>
      <c r="AK549" s="1702">
        <f t="shared" si="304"/>
        <v>44735</v>
      </c>
      <c r="AL549" s="1702">
        <f t="shared" si="304"/>
        <v>44751</v>
      </c>
      <c r="AM549" s="1702">
        <f t="shared" si="304"/>
        <v>44755</v>
      </c>
      <c r="AN549" s="1702">
        <f t="shared" si="304"/>
        <v>44785</v>
      </c>
      <c r="AO549" s="1497">
        <f t="shared" si="305"/>
        <v>44716</v>
      </c>
      <c r="AP549" s="1444">
        <v>27325</v>
      </c>
      <c r="AQ549" s="1443">
        <v>44716</v>
      </c>
      <c r="AR549" s="1424">
        <f>VLOOKUP(AP549,Schedule!$B$2:$F$14923,5,0)</f>
        <v>44601</v>
      </c>
      <c r="AS549" s="1424">
        <f t="shared" ref="AS549:AS582" si="306">AR549+365</f>
        <v>44966</v>
      </c>
      <c r="AZ549" s="1739"/>
    </row>
    <row r="550" spans="1:52" s="1382" customFormat="1" ht="51.95" customHeight="1" thickBot="1">
      <c r="A550" s="1789"/>
      <c r="B550" s="1530">
        <f t="shared" si="300"/>
        <v>54</v>
      </c>
      <c r="C550" s="1531" t="str">
        <f t="shared" si="300"/>
        <v>У_Т</v>
      </c>
      <c r="D550" s="1561" t="str">
        <f t="shared" si="287"/>
        <v>54У_Т</v>
      </c>
      <c r="E550" s="1602" t="s">
        <v>270</v>
      </c>
      <c r="F550" s="1563" t="s">
        <v>514</v>
      </c>
      <c r="G550" s="1564" t="str">
        <f t="shared" si="301"/>
        <v>Выполнение технологических работ по объектам 20UBA,21USZ,22USZ,23USZ,24USZ,25USZ,26USZ,27USZ,28USZ,29USZ,28UPZ,21UPZ,22UPZ,23UPZ,24UPZ,25UPZ,26UPZ,27UPZ</v>
      </c>
      <c r="H550" s="1565" t="s">
        <v>857</v>
      </c>
      <c r="I550" s="1352"/>
      <c r="J550" s="1702">
        <f t="shared" ref="J550:S556" si="307">J$539</f>
        <v>44296</v>
      </c>
      <c r="K550" s="1702">
        <f t="shared" si="307"/>
        <v>44323</v>
      </c>
      <c r="L550" s="1702">
        <f t="shared" si="307"/>
        <v>44372</v>
      </c>
      <c r="M550" s="1702">
        <f t="shared" si="307"/>
        <v>44377</v>
      </c>
      <c r="N550" s="1702">
        <f t="shared" si="307"/>
        <v>44405</v>
      </c>
      <c r="O550" s="1702">
        <f t="shared" si="307"/>
        <v>44405</v>
      </c>
      <c r="P550" s="1702">
        <f t="shared" si="307"/>
        <v>44489</v>
      </c>
      <c r="Q550" s="1702">
        <f t="shared" si="307"/>
        <v>44519</v>
      </c>
      <c r="R550" s="1702">
        <f t="shared" si="307"/>
        <v>44519</v>
      </c>
      <c r="S550" s="1702">
        <f t="shared" si="307"/>
        <v>44518</v>
      </c>
      <c r="T550" s="1702">
        <f t="shared" ref="T550:AC556" si="308">T$539</f>
        <v>44518</v>
      </c>
      <c r="U550" s="1702">
        <f t="shared" si="308"/>
        <v>44539</v>
      </c>
      <c r="V550" s="1702">
        <f t="shared" si="308"/>
        <v>44546</v>
      </c>
      <c r="W550" s="1702">
        <f t="shared" si="308"/>
        <v>44551</v>
      </c>
      <c r="X550" s="1702">
        <f t="shared" si="308"/>
        <v>44554</v>
      </c>
      <c r="Y550" s="1702">
        <f t="shared" si="308"/>
        <v>44579</v>
      </c>
      <c r="Z550" s="1702">
        <f t="shared" si="308"/>
        <v>44599</v>
      </c>
      <c r="AA550" s="1702">
        <f t="shared" si="308"/>
        <v>44627</v>
      </c>
      <c r="AB550" s="1702">
        <f t="shared" si="308"/>
        <v>44630</v>
      </c>
      <c r="AC550" s="1702">
        <f t="shared" si="308"/>
        <v>44644</v>
      </c>
      <c r="AD550" s="1702">
        <f t="shared" ref="AD550:AN556" si="309">AD$539</f>
        <v>44665</v>
      </c>
      <c r="AE550" s="1702">
        <f t="shared" si="309"/>
        <v>44672</v>
      </c>
      <c r="AF550" s="1702">
        <f t="shared" si="309"/>
        <v>44677</v>
      </c>
      <c r="AG550" s="1702">
        <f t="shared" si="309"/>
        <v>44680</v>
      </c>
      <c r="AH550" s="1702">
        <f t="shared" si="309"/>
        <v>44705</v>
      </c>
      <c r="AI550" s="1702">
        <f t="shared" si="309"/>
        <v>44725</v>
      </c>
      <c r="AJ550" s="1702">
        <f t="shared" si="309"/>
        <v>44725</v>
      </c>
      <c r="AK550" s="1702">
        <f t="shared" si="309"/>
        <v>44735</v>
      </c>
      <c r="AL550" s="1702">
        <f t="shared" si="309"/>
        <v>44751</v>
      </c>
      <c r="AM550" s="1702">
        <f t="shared" si="309"/>
        <v>44755</v>
      </c>
      <c r="AN550" s="1702">
        <f t="shared" si="309"/>
        <v>44785</v>
      </c>
      <c r="AO550" s="1497">
        <f t="shared" si="305"/>
        <v>44716</v>
      </c>
      <c r="AP550" s="1444">
        <v>27345</v>
      </c>
      <c r="AQ550" s="1443">
        <v>44716</v>
      </c>
      <c r="AR550" s="1424">
        <f>VLOOKUP(AP550,Schedule!$B$2:$F$14923,5,0)</f>
        <v>44601</v>
      </c>
      <c r="AS550" s="1424">
        <f t="shared" si="306"/>
        <v>44966</v>
      </c>
      <c r="AZ550" s="1739"/>
    </row>
    <row r="551" spans="1:52" s="1382" customFormat="1" ht="51.95" customHeight="1" thickBot="1">
      <c r="A551" s="1789"/>
      <c r="B551" s="1530">
        <f t="shared" si="300"/>
        <v>54</v>
      </c>
      <c r="C551" s="1531" t="str">
        <f t="shared" si="300"/>
        <v>У_Т</v>
      </c>
      <c r="D551" s="1561" t="str">
        <f t="shared" si="287"/>
        <v>54У_Т</v>
      </c>
      <c r="E551" s="1602" t="s">
        <v>272</v>
      </c>
      <c r="F551" s="1563" t="s">
        <v>514</v>
      </c>
      <c r="G551" s="1564" t="str">
        <f t="shared" si="301"/>
        <v>Выполнение технологических работ по объектам 20UBA,21USZ,22USZ,23USZ,24USZ,25USZ,26USZ,27USZ,28USZ,29USZ,28UPZ,21UPZ,22UPZ,23UPZ,24UPZ,25UPZ,26UPZ,27UPZ</v>
      </c>
      <c r="H551" s="1565" t="s">
        <v>857</v>
      </c>
      <c r="I551" s="1352"/>
      <c r="J551" s="1702">
        <f t="shared" si="307"/>
        <v>44296</v>
      </c>
      <c r="K551" s="1702">
        <f t="shared" si="307"/>
        <v>44323</v>
      </c>
      <c r="L551" s="1702">
        <f t="shared" si="307"/>
        <v>44372</v>
      </c>
      <c r="M551" s="1702">
        <f t="shared" si="307"/>
        <v>44377</v>
      </c>
      <c r="N551" s="1702">
        <f t="shared" si="307"/>
        <v>44405</v>
      </c>
      <c r="O551" s="1702">
        <f t="shared" si="307"/>
        <v>44405</v>
      </c>
      <c r="P551" s="1702">
        <f t="shared" si="307"/>
        <v>44489</v>
      </c>
      <c r="Q551" s="1702">
        <f t="shared" si="307"/>
        <v>44519</v>
      </c>
      <c r="R551" s="1702">
        <f t="shared" si="307"/>
        <v>44519</v>
      </c>
      <c r="S551" s="1702">
        <f t="shared" si="307"/>
        <v>44518</v>
      </c>
      <c r="T551" s="1702">
        <f t="shared" si="308"/>
        <v>44518</v>
      </c>
      <c r="U551" s="1702">
        <f t="shared" si="308"/>
        <v>44539</v>
      </c>
      <c r="V551" s="1702">
        <f t="shared" si="308"/>
        <v>44546</v>
      </c>
      <c r="W551" s="1702">
        <f t="shared" si="308"/>
        <v>44551</v>
      </c>
      <c r="X551" s="1702">
        <f t="shared" si="308"/>
        <v>44554</v>
      </c>
      <c r="Y551" s="1702">
        <f t="shared" si="308"/>
        <v>44579</v>
      </c>
      <c r="Z551" s="1702">
        <f t="shared" si="308"/>
        <v>44599</v>
      </c>
      <c r="AA551" s="1702">
        <f t="shared" si="308"/>
        <v>44627</v>
      </c>
      <c r="AB551" s="1702">
        <f t="shared" si="308"/>
        <v>44630</v>
      </c>
      <c r="AC551" s="1702">
        <f t="shared" si="308"/>
        <v>44644</v>
      </c>
      <c r="AD551" s="1702">
        <f t="shared" si="309"/>
        <v>44665</v>
      </c>
      <c r="AE551" s="1702">
        <f t="shared" si="309"/>
        <v>44672</v>
      </c>
      <c r="AF551" s="1702">
        <f t="shared" si="309"/>
        <v>44677</v>
      </c>
      <c r="AG551" s="1702">
        <f t="shared" si="309"/>
        <v>44680</v>
      </c>
      <c r="AH551" s="1702">
        <f t="shared" si="309"/>
        <v>44705</v>
      </c>
      <c r="AI551" s="1702">
        <f t="shared" si="309"/>
        <v>44725</v>
      </c>
      <c r="AJ551" s="1702">
        <f t="shared" si="309"/>
        <v>44725</v>
      </c>
      <c r="AK551" s="1702">
        <f t="shared" si="309"/>
        <v>44735</v>
      </c>
      <c r="AL551" s="1702">
        <f t="shared" si="309"/>
        <v>44751</v>
      </c>
      <c r="AM551" s="1702">
        <f t="shared" si="309"/>
        <v>44755</v>
      </c>
      <c r="AN551" s="1702">
        <f t="shared" si="309"/>
        <v>44785</v>
      </c>
      <c r="AO551" s="1497">
        <f t="shared" si="305"/>
        <v>44716</v>
      </c>
      <c r="AP551" s="1444">
        <v>27357</v>
      </c>
      <c r="AQ551" s="1443">
        <v>44716</v>
      </c>
      <c r="AR551" s="1424">
        <f>VLOOKUP(AP551,Schedule!$B$2:$F$14923,5,0)</f>
        <v>44601</v>
      </c>
      <c r="AS551" s="1424">
        <f t="shared" si="306"/>
        <v>44966</v>
      </c>
      <c r="AZ551" s="1739"/>
    </row>
    <row r="552" spans="1:52" s="1382" customFormat="1" ht="51.95" customHeight="1" thickBot="1">
      <c r="A552" s="1789"/>
      <c r="B552" s="1530">
        <f t="shared" si="300"/>
        <v>54</v>
      </c>
      <c r="C552" s="1531" t="str">
        <f t="shared" si="300"/>
        <v>У_Т</v>
      </c>
      <c r="D552" s="1561" t="str">
        <f t="shared" si="287"/>
        <v>54У_Т</v>
      </c>
      <c r="E552" s="1602" t="s">
        <v>274</v>
      </c>
      <c r="F552" s="1563" t="s">
        <v>514</v>
      </c>
      <c r="G552" s="1564" t="str">
        <f t="shared" si="301"/>
        <v>Выполнение технологических работ по объектам 20UBA,21USZ,22USZ,23USZ,24USZ,25USZ,26USZ,27USZ,28USZ,29USZ,28UPZ,21UPZ,22UPZ,23UPZ,24UPZ,25UPZ,26UPZ,27UPZ</v>
      </c>
      <c r="H552" s="1565" t="s">
        <v>857</v>
      </c>
      <c r="I552" s="1352"/>
      <c r="J552" s="1702">
        <f t="shared" si="307"/>
        <v>44296</v>
      </c>
      <c r="K552" s="1702">
        <f t="shared" si="307"/>
        <v>44323</v>
      </c>
      <c r="L552" s="1702">
        <f t="shared" si="307"/>
        <v>44372</v>
      </c>
      <c r="M552" s="1702">
        <f t="shared" si="307"/>
        <v>44377</v>
      </c>
      <c r="N552" s="1702">
        <f t="shared" si="307"/>
        <v>44405</v>
      </c>
      <c r="O552" s="1702">
        <f t="shared" si="307"/>
        <v>44405</v>
      </c>
      <c r="P552" s="1702">
        <f t="shared" si="307"/>
        <v>44489</v>
      </c>
      <c r="Q552" s="1702">
        <f t="shared" si="307"/>
        <v>44519</v>
      </c>
      <c r="R552" s="1702">
        <f t="shared" si="307"/>
        <v>44519</v>
      </c>
      <c r="S552" s="1702">
        <f t="shared" si="307"/>
        <v>44518</v>
      </c>
      <c r="T552" s="1702">
        <f t="shared" si="308"/>
        <v>44518</v>
      </c>
      <c r="U552" s="1702">
        <f t="shared" si="308"/>
        <v>44539</v>
      </c>
      <c r="V552" s="1702">
        <f t="shared" si="308"/>
        <v>44546</v>
      </c>
      <c r="W552" s="1702">
        <f t="shared" si="308"/>
        <v>44551</v>
      </c>
      <c r="X552" s="1702">
        <f t="shared" si="308"/>
        <v>44554</v>
      </c>
      <c r="Y552" s="1702">
        <f t="shared" si="308"/>
        <v>44579</v>
      </c>
      <c r="Z552" s="1702">
        <f t="shared" si="308"/>
        <v>44599</v>
      </c>
      <c r="AA552" s="1702">
        <f t="shared" si="308"/>
        <v>44627</v>
      </c>
      <c r="AB552" s="1702">
        <f t="shared" si="308"/>
        <v>44630</v>
      </c>
      <c r="AC552" s="1702">
        <f t="shared" si="308"/>
        <v>44644</v>
      </c>
      <c r="AD552" s="1702">
        <f t="shared" si="309"/>
        <v>44665</v>
      </c>
      <c r="AE552" s="1702">
        <f t="shared" si="309"/>
        <v>44672</v>
      </c>
      <c r="AF552" s="1702">
        <f t="shared" si="309"/>
        <v>44677</v>
      </c>
      <c r="AG552" s="1702">
        <f t="shared" si="309"/>
        <v>44680</v>
      </c>
      <c r="AH552" s="1702">
        <f t="shared" si="309"/>
        <v>44705</v>
      </c>
      <c r="AI552" s="1702">
        <f t="shared" si="309"/>
        <v>44725</v>
      </c>
      <c r="AJ552" s="1702">
        <f t="shared" si="309"/>
        <v>44725</v>
      </c>
      <c r="AK552" s="1702">
        <f t="shared" si="309"/>
        <v>44735</v>
      </c>
      <c r="AL552" s="1702">
        <f t="shared" si="309"/>
        <v>44751</v>
      </c>
      <c r="AM552" s="1702">
        <f t="shared" si="309"/>
        <v>44755</v>
      </c>
      <c r="AN552" s="1702">
        <f t="shared" si="309"/>
        <v>44785</v>
      </c>
      <c r="AO552" s="1497">
        <f t="shared" si="305"/>
        <v>44716</v>
      </c>
      <c r="AP552" s="1444">
        <v>27369</v>
      </c>
      <c r="AQ552" s="1443">
        <v>44716</v>
      </c>
      <c r="AR552" s="1424">
        <f>VLOOKUP(AP552,Schedule!$B$2:$F$14923,5,0)</f>
        <v>44601</v>
      </c>
      <c r="AS552" s="1424">
        <f t="shared" si="306"/>
        <v>44966</v>
      </c>
      <c r="AZ552" s="1739"/>
    </row>
    <row r="553" spans="1:52" s="1382" customFormat="1" ht="51.95" customHeight="1" thickBot="1">
      <c r="A553" s="1789"/>
      <c r="B553" s="1530">
        <f t="shared" si="300"/>
        <v>54</v>
      </c>
      <c r="C553" s="1531" t="str">
        <f t="shared" si="300"/>
        <v>У_Т</v>
      </c>
      <c r="D553" s="1561" t="str">
        <f t="shared" si="287"/>
        <v>54У_Т</v>
      </c>
      <c r="E553" s="1602" t="s">
        <v>276</v>
      </c>
      <c r="F553" s="1563" t="s">
        <v>514</v>
      </c>
      <c r="G553" s="1564" t="str">
        <f t="shared" si="301"/>
        <v>Выполнение технологических работ по объектам 20UBA,21USZ,22USZ,23USZ,24USZ,25USZ,26USZ,27USZ,28USZ,29USZ,28UPZ,21UPZ,22UPZ,23UPZ,24UPZ,25UPZ,26UPZ,27UPZ</v>
      </c>
      <c r="H553" s="1565" t="s">
        <v>857</v>
      </c>
      <c r="I553" s="1352"/>
      <c r="J553" s="1702">
        <f t="shared" si="307"/>
        <v>44296</v>
      </c>
      <c r="K553" s="1702">
        <f t="shared" si="307"/>
        <v>44323</v>
      </c>
      <c r="L553" s="1702">
        <f t="shared" si="307"/>
        <v>44372</v>
      </c>
      <c r="M553" s="1702">
        <f t="shared" si="307"/>
        <v>44377</v>
      </c>
      <c r="N553" s="1702">
        <f t="shared" si="307"/>
        <v>44405</v>
      </c>
      <c r="O553" s="1702">
        <f t="shared" si="307"/>
        <v>44405</v>
      </c>
      <c r="P553" s="1702">
        <f t="shared" si="307"/>
        <v>44489</v>
      </c>
      <c r="Q553" s="1702">
        <f t="shared" si="307"/>
        <v>44519</v>
      </c>
      <c r="R553" s="1702">
        <f t="shared" si="307"/>
        <v>44519</v>
      </c>
      <c r="S553" s="1702">
        <f t="shared" si="307"/>
        <v>44518</v>
      </c>
      <c r="T553" s="1702">
        <f t="shared" si="308"/>
        <v>44518</v>
      </c>
      <c r="U553" s="1702">
        <f t="shared" si="308"/>
        <v>44539</v>
      </c>
      <c r="V553" s="1702">
        <f t="shared" si="308"/>
        <v>44546</v>
      </c>
      <c r="W553" s="1702">
        <f t="shared" si="308"/>
        <v>44551</v>
      </c>
      <c r="X553" s="1702">
        <f t="shared" si="308"/>
        <v>44554</v>
      </c>
      <c r="Y553" s="1702">
        <f t="shared" si="308"/>
        <v>44579</v>
      </c>
      <c r="Z553" s="1702">
        <f t="shared" si="308"/>
        <v>44599</v>
      </c>
      <c r="AA553" s="1702">
        <f t="shared" si="308"/>
        <v>44627</v>
      </c>
      <c r="AB553" s="1702">
        <f t="shared" si="308"/>
        <v>44630</v>
      </c>
      <c r="AC553" s="1702">
        <f t="shared" si="308"/>
        <v>44644</v>
      </c>
      <c r="AD553" s="1702">
        <f t="shared" si="309"/>
        <v>44665</v>
      </c>
      <c r="AE553" s="1702">
        <f t="shared" si="309"/>
        <v>44672</v>
      </c>
      <c r="AF553" s="1702">
        <f t="shared" si="309"/>
        <v>44677</v>
      </c>
      <c r="AG553" s="1702">
        <f t="shared" si="309"/>
        <v>44680</v>
      </c>
      <c r="AH553" s="1702">
        <f t="shared" si="309"/>
        <v>44705</v>
      </c>
      <c r="AI553" s="1702">
        <f t="shared" si="309"/>
        <v>44725</v>
      </c>
      <c r="AJ553" s="1702">
        <f t="shared" si="309"/>
        <v>44725</v>
      </c>
      <c r="AK553" s="1702">
        <f t="shared" si="309"/>
        <v>44735</v>
      </c>
      <c r="AL553" s="1702">
        <f t="shared" si="309"/>
        <v>44751</v>
      </c>
      <c r="AM553" s="1702">
        <f t="shared" si="309"/>
        <v>44755</v>
      </c>
      <c r="AN553" s="1702">
        <f t="shared" si="309"/>
        <v>44785</v>
      </c>
      <c r="AO553" s="1497">
        <f t="shared" si="305"/>
        <v>44716</v>
      </c>
      <c r="AP553" s="1444">
        <v>27381</v>
      </c>
      <c r="AQ553" s="1443">
        <v>44716</v>
      </c>
      <c r="AR553" s="1424">
        <f>VLOOKUP(AP553,Schedule!$B$2:$F$14923,5,0)</f>
        <v>44601</v>
      </c>
      <c r="AS553" s="1424">
        <f t="shared" si="306"/>
        <v>44966</v>
      </c>
      <c r="AZ553" s="1739"/>
    </row>
    <row r="554" spans="1:52" s="1382" customFormat="1" ht="51.95" customHeight="1" thickBot="1">
      <c r="A554" s="1789"/>
      <c r="B554" s="1530">
        <f t="shared" si="300"/>
        <v>54</v>
      </c>
      <c r="C554" s="1531" t="str">
        <f t="shared" si="300"/>
        <v>У_Т</v>
      </c>
      <c r="D554" s="1561" t="str">
        <f t="shared" si="287"/>
        <v>54У_Т</v>
      </c>
      <c r="E554" s="1602" t="s">
        <v>278</v>
      </c>
      <c r="F554" s="1563" t="s">
        <v>514</v>
      </c>
      <c r="G554" s="1564" t="str">
        <f t="shared" si="301"/>
        <v>Выполнение технологических работ по объектам 20UBA,21USZ,22USZ,23USZ,24USZ,25USZ,26USZ,27USZ,28USZ,29USZ,28UPZ,21UPZ,22UPZ,23UPZ,24UPZ,25UPZ,26UPZ,27UPZ</v>
      </c>
      <c r="H554" s="1565" t="s">
        <v>857</v>
      </c>
      <c r="I554" s="1352"/>
      <c r="J554" s="1702">
        <f t="shared" si="307"/>
        <v>44296</v>
      </c>
      <c r="K554" s="1702">
        <f t="shared" si="307"/>
        <v>44323</v>
      </c>
      <c r="L554" s="1702">
        <f t="shared" si="307"/>
        <v>44372</v>
      </c>
      <c r="M554" s="1702">
        <f t="shared" si="307"/>
        <v>44377</v>
      </c>
      <c r="N554" s="1702">
        <f t="shared" si="307"/>
        <v>44405</v>
      </c>
      <c r="O554" s="1702">
        <f t="shared" si="307"/>
        <v>44405</v>
      </c>
      <c r="P554" s="1702">
        <f t="shared" si="307"/>
        <v>44489</v>
      </c>
      <c r="Q554" s="1702">
        <f t="shared" si="307"/>
        <v>44519</v>
      </c>
      <c r="R554" s="1702">
        <f t="shared" si="307"/>
        <v>44519</v>
      </c>
      <c r="S554" s="1702">
        <f t="shared" si="307"/>
        <v>44518</v>
      </c>
      <c r="T554" s="1702">
        <f t="shared" si="308"/>
        <v>44518</v>
      </c>
      <c r="U554" s="1702">
        <f t="shared" si="308"/>
        <v>44539</v>
      </c>
      <c r="V554" s="1702">
        <f t="shared" si="308"/>
        <v>44546</v>
      </c>
      <c r="W554" s="1702">
        <f t="shared" si="308"/>
        <v>44551</v>
      </c>
      <c r="X554" s="1702">
        <f t="shared" si="308"/>
        <v>44554</v>
      </c>
      <c r="Y554" s="1702">
        <f t="shared" si="308"/>
        <v>44579</v>
      </c>
      <c r="Z554" s="1702">
        <f t="shared" si="308"/>
        <v>44599</v>
      </c>
      <c r="AA554" s="1702">
        <f t="shared" si="308"/>
        <v>44627</v>
      </c>
      <c r="AB554" s="1702">
        <f t="shared" si="308"/>
        <v>44630</v>
      </c>
      <c r="AC554" s="1702">
        <f t="shared" si="308"/>
        <v>44644</v>
      </c>
      <c r="AD554" s="1702">
        <f t="shared" si="309"/>
        <v>44665</v>
      </c>
      <c r="AE554" s="1702">
        <f t="shared" si="309"/>
        <v>44672</v>
      </c>
      <c r="AF554" s="1702">
        <f t="shared" si="309"/>
        <v>44677</v>
      </c>
      <c r="AG554" s="1702">
        <f t="shared" si="309"/>
        <v>44680</v>
      </c>
      <c r="AH554" s="1702">
        <f t="shared" si="309"/>
        <v>44705</v>
      </c>
      <c r="AI554" s="1702">
        <f t="shared" si="309"/>
        <v>44725</v>
      </c>
      <c r="AJ554" s="1702">
        <f t="shared" si="309"/>
        <v>44725</v>
      </c>
      <c r="AK554" s="1702">
        <f t="shared" si="309"/>
        <v>44735</v>
      </c>
      <c r="AL554" s="1702">
        <f t="shared" si="309"/>
        <v>44751</v>
      </c>
      <c r="AM554" s="1702">
        <f t="shared" si="309"/>
        <v>44755</v>
      </c>
      <c r="AN554" s="1702">
        <f t="shared" si="309"/>
        <v>44785</v>
      </c>
      <c r="AO554" s="1497">
        <f t="shared" si="305"/>
        <v>44716</v>
      </c>
      <c r="AP554" s="1444">
        <v>27393</v>
      </c>
      <c r="AQ554" s="1443">
        <v>44716</v>
      </c>
      <c r="AR554" s="1424">
        <f>VLOOKUP(AP554,Schedule!$B$2:$F$14923,5,0)</f>
        <v>44601</v>
      </c>
      <c r="AS554" s="1424">
        <f t="shared" si="306"/>
        <v>44966</v>
      </c>
      <c r="AZ554" s="1739"/>
    </row>
    <row r="555" spans="1:52" s="1382" customFormat="1" ht="51.95" customHeight="1" thickBot="1">
      <c r="A555" s="1789"/>
      <c r="B555" s="1530">
        <f t="shared" si="300"/>
        <v>54</v>
      </c>
      <c r="C555" s="1531" t="str">
        <f t="shared" si="300"/>
        <v>У_Т</v>
      </c>
      <c r="D555" s="1561" t="str">
        <f t="shared" si="287"/>
        <v>54У_Т</v>
      </c>
      <c r="E555" s="1602" t="s">
        <v>280</v>
      </c>
      <c r="F555" s="1563" t="s">
        <v>514</v>
      </c>
      <c r="G555" s="1564" t="str">
        <f t="shared" si="301"/>
        <v>Выполнение технологических работ по объектам 20UBA,21USZ,22USZ,23USZ,24USZ,25USZ,26USZ,27USZ,28USZ,29USZ,28UPZ,21UPZ,22UPZ,23UPZ,24UPZ,25UPZ,26UPZ,27UPZ</v>
      </c>
      <c r="H555" s="1565" t="s">
        <v>857</v>
      </c>
      <c r="I555" s="1352"/>
      <c r="J555" s="1702">
        <f t="shared" si="307"/>
        <v>44296</v>
      </c>
      <c r="K555" s="1702">
        <f t="shared" si="307"/>
        <v>44323</v>
      </c>
      <c r="L555" s="1702">
        <f t="shared" si="307"/>
        <v>44372</v>
      </c>
      <c r="M555" s="1702">
        <f t="shared" si="307"/>
        <v>44377</v>
      </c>
      <c r="N555" s="1702">
        <f t="shared" si="307"/>
        <v>44405</v>
      </c>
      <c r="O555" s="1702">
        <f t="shared" si="307"/>
        <v>44405</v>
      </c>
      <c r="P555" s="1702">
        <f t="shared" si="307"/>
        <v>44489</v>
      </c>
      <c r="Q555" s="1702">
        <f t="shared" si="307"/>
        <v>44519</v>
      </c>
      <c r="R555" s="1702">
        <f t="shared" si="307"/>
        <v>44519</v>
      </c>
      <c r="S555" s="1702">
        <f t="shared" si="307"/>
        <v>44518</v>
      </c>
      <c r="T555" s="1702">
        <f t="shared" si="308"/>
        <v>44518</v>
      </c>
      <c r="U555" s="1702">
        <f t="shared" si="308"/>
        <v>44539</v>
      </c>
      <c r="V555" s="1702">
        <f t="shared" si="308"/>
        <v>44546</v>
      </c>
      <c r="W555" s="1702">
        <f t="shared" si="308"/>
        <v>44551</v>
      </c>
      <c r="X555" s="1702">
        <f t="shared" si="308"/>
        <v>44554</v>
      </c>
      <c r="Y555" s="1702">
        <f t="shared" si="308"/>
        <v>44579</v>
      </c>
      <c r="Z555" s="1702">
        <f t="shared" si="308"/>
        <v>44599</v>
      </c>
      <c r="AA555" s="1702">
        <f t="shared" si="308"/>
        <v>44627</v>
      </c>
      <c r="AB555" s="1702">
        <f t="shared" si="308"/>
        <v>44630</v>
      </c>
      <c r="AC555" s="1702">
        <f t="shared" si="308"/>
        <v>44644</v>
      </c>
      <c r="AD555" s="1702">
        <f t="shared" si="309"/>
        <v>44665</v>
      </c>
      <c r="AE555" s="1702">
        <f t="shared" si="309"/>
        <v>44672</v>
      </c>
      <c r="AF555" s="1702">
        <f t="shared" si="309"/>
        <v>44677</v>
      </c>
      <c r="AG555" s="1702">
        <f t="shared" si="309"/>
        <v>44680</v>
      </c>
      <c r="AH555" s="1702">
        <f t="shared" si="309"/>
        <v>44705</v>
      </c>
      <c r="AI555" s="1702">
        <f t="shared" si="309"/>
        <v>44725</v>
      </c>
      <c r="AJ555" s="1702">
        <f t="shared" si="309"/>
        <v>44725</v>
      </c>
      <c r="AK555" s="1702">
        <f t="shared" si="309"/>
        <v>44735</v>
      </c>
      <c r="AL555" s="1702">
        <f t="shared" si="309"/>
        <v>44751</v>
      </c>
      <c r="AM555" s="1702">
        <f t="shared" si="309"/>
        <v>44755</v>
      </c>
      <c r="AN555" s="1702">
        <f t="shared" si="309"/>
        <v>44785</v>
      </c>
      <c r="AO555" s="1497">
        <f t="shared" si="305"/>
        <v>44716</v>
      </c>
      <c r="AP555" s="1444">
        <v>27406</v>
      </c>
      <c r="AQ555" s="1443">
        <v>44996</v>
      </c>
      <c r="AR555" s="1424">
        <f>VLOOKUP(AP555,Schedule!$B$2:$F$14923,5,0)</f>
        <v>44476</v>
      </c>
      <c r="AS555" s="1424">
        <f t="shared" si="306"/>
        <v>44841</v>
      </c>
      <c r="AZ555" s="1739"/>
    </row>
    <row r="556" spans="1:52" s="1382" customFormat="1" ht="51.95" customHeight="1" thickBot="1">
      <c r="A556" s="1789"/>
      <c r="B556" s="1532">
        <f t="shared" si="300"/>
        <v>54</v>
      </c>
      <c r="C556" s="1533" t="str">
        <f t="shared" si="300"/>
        <v>У_Т</v>
      </c>
      <c r="D556" s="1566" t="str">
        <f t="shared" si="287"/>
        <v>54У_Т</v>
      </c>
      <c r="E556" s="1603" t="s">
        <v>167</v>
      </c>
      <c r="F556" s="1568" t="s">
        <v>514</v>
      </c>
      <c r="G556" s="1569" t="str">
        <f t="shared" si="301"/>
        <v>Выполнение технологических работ по объектам 20UBA,21USZ,22USZ,23USZ,24USZ,25USZ,26USZ,27USZ,28USZ,29USZ,28UPZ,21UPZ,22UPZ,23UPZ,24UPZ,25UPZ,26UPZ,27UPZ</v>
      </c>
      <c r="H556" s="1570" t="s">
        <v>857</v>
      </c>
      <c r="I556" s="1345"/>
      <c r="J556" s="1702">
        <f t="shared" si="307"/>
        <v>44296</v>
      </c>
      <c r="K556" s="1702">
        <f t="shared" si="307"/>
        <v>44323</v>
      </c>
      <c r="L556" s="1702">
        <f t="shared" si="307"/>
        <v>44372</v>
      </c>
      <c r="M556" s="1702">
        <f t="shared" si="307"/>
        <v>44377</v>
      </c>
      <c r="N556" s="1702">
        <f t="shared" si="307"/>
        <v>44405</v>
      </c>
      <c r="O556" s="1702">
        <f t="shared" si="307"/>
        <v>44405</v>
      </c>
      <c r="P556" s="1702">
        <f t="shared" si="307"/>
        <v>44489</v>
      </c>
      <c r="Q556" s="1702">
        <f t="shared" si="307"/>
        <v>44519</v>
      </c>
      <c r="R556" s="1702">
        <f t="shared" si="307"/>
        <v>44519</v>
      </c>
      <c r="S556" s="1702">
        <f t="shared" si="307"/>
        <v>44518</v>
      </c>
      <c r="T556" s="1702">
        <f t="shared" si="308"/>
        <v>44518</v>
      </c>
      <c r="U556" s="1702">
        <f t="shared" si="308"/>
        <v>44539</v>
      </c>
      <c r="V556" s="1702">
        <f t="shared" si="308"/>
        <v>44546</v>
      </c>
      <c r="W556" s="1702">
        <f t="shared" si="308"/>
        <v>44551</v>
      </c>
      <c r="X556" s="1702">
        <f t="shared" si="308"/>
        <v>44554</v>
      </c>
      <c r="Y556" s="1702">
        <f t="shared" si="308"/>
        <v>44579</v>
      </c>
      <c r="Z556" s="1702">
        <f t="shared" si="308"/>
        <v>44599</v>
      </c>
      <c r="AA556" s="1702">
        <f t="shared" si="308"/>
        <v>44627</v>
      </c>
      <c r="AB556" s="1702">
        <f t="shared" si="308"/>
        <v>44630</v>
      </c>
      <c r="AC556" s="1702">
        <f t="shared" si="308"/>
        <v>44644</v>
      </c>
      <c r="AD556" s="1702">
        <f t="shared" si="309"/>
        <v>44665</v>
      </c>
      <c r="AE556" s="1702">
        <f t="shared" si="309"/>
        <v>44672</v>
      </c>
      <c r="AF556" s="1702">
        <f t="shared" si="309"/>
        <v>44677</v>
      </c>
      <c r="AG556" s="1702">
        <f t="shared" si="309"/>
        <v>44680</v>
      </c>
      <c r="AH556" s="1702">
        <f t="shared" si="309"/>
        <v>44705</v>
      </c>
      <c r="AI556" s="1702">
        <f t="shared" si="309"/>
        <v>44725</v>
      </c>
      <c r="AJ556" s="1702">
        <f t="shared" si="309"/>
        <v>44725</v>
      </c>
      <c r="AK556" s="1702">
        <f t="shared" si="309"/>
        <v>44735</v>
      </c>
      <c r="AL556" s="1702">
        <f t="shared" si="309"/>
        <v>44751</v>
      </c>
      <c r="AM556" s="1702">
        <f t="shared" si="309"/>
        <v>44755</v>
      </c>
      <c r="AN556" s="1702">
        <f t="shared" si="309"/>
        <v>44785</v>
      </c>
      <c r="AO556" s="1497">
        <f t="shared" si="305"/>
        <v>44716</v>
      </c>
      <c r="AP556" s="1445">
        <v>27426</v>
      </c>
      <c r="AQ556" s="1447">
        <v>44846</v>
      </c>
      <c r="AR556" s="1424">
        <f>VLOOKUP(AP556,Schedule!$B$2:$F$14923,5,0)</f>
        <v>44476</v>
      </c>
      <c r="AS556" s="1424">
        <f t="shared" si="306"/>
        <v>44841</v>
      </c>
      <c r="AZ556" s="1739"/>
    </row>
    <row r="557" spans="1:52" s="1382" customFormat="1" ht="47.25" thickBot="1">
      <c r="A557" s="1400">
        <f>A539+1</f>
        <v>43</v>
      </c>
      <c r="B557" s="1373">
        <f>B539+1</f>
        <v>55</v>
      </c>
      <c r="C557" s="1374" t="s">
        <v>858</v>
      </c>
      <c r="D557" s="1733" t="str">
        <f t="shared" si="287"/>
        <v>55У_Э</v>
      </c>
      <c r="E557" s="1640" t="s">
        <v>556</v>
      </c>
      <c r="F557" s="1641" t="s">
        <v>859</v>
      </c>
      <c r="G557" s="1559" t="str">
        <f>CONCATENATE("Выполнение электротехнических работ по объектам ", , E557,)</f>
        <v>Выполнение электротехнических работ по объектам 00UZQ</v>
      </c>
      <c r="H557" s="1642" t="s">
        <v>860</v>
      </c>
      <c r="I557" s="1339" t="s">
        <v>118</v>
      </c>
      <c r="J557" s="1369">
        <f>IFERROR(VLOOKUP(D557,'ИСХОДНИК-даты-2х'!$D$10:$AI$105,2,0),"-")</f>
        <v>44195</v>
      </c>
      <c r="K557" s="1369">
        <f>IFERROR(VLOOKUP(D557,'ИСХОДНИК-даты-2х'!$D$10:$AI$105,3,0),"-")</f>
        <v>44223</v>
      </c>
      <c r="L557" s="1369">
        <f>IFERROR(VLOOKUP(D557,'ИСХОДНИК-даты-2х'!$D$10:$AI$105,4,0),"-")</f>
        <v>44272</v>
      </c>
      <c r="M557" s="1369">
        <f>IFERROR(VLOOKUP(D557,'ИСХОДНИК-даты-2х'!$D$10:$AI$105,5,0),"-")</f>
        <v>44316</v>
      </c>
      <c r="N557" s="1369">
        <f>IFERROR(VLOOKUP(D557,'ИСХОДНИК-даты-2х'!$D$10:$AI$105,6,0),"-")</f>
        <v>44344</v>
      </c>
      <c r="O557" s="1369">
        <f>IFERROR(VLOOKUP(D557,'ИСХОДНИК-даты-2х'!$D$10:$AI$105,7,0),"-")</f>
        <v>44344</v>
      </c>
      <c r="P557" s="1369">
        <f>IFERROR(VLOOKUP(D557,'ИСХОДНИК-даты-2х'!$D$10:$AI$105,8,0),"-")</f>
        <v>44428</v>
      </c>
      <c r="Q557" s="1369">
        <f>IFERROR(VLOOKUP(D557,'ИСХОДНИК-даты-2х'!$D$10:$AI$105,9,0),"-")</f>
        <v>44460</v>
      </c>
      <c r="R557" s="1369">
        <f>IFERROR(VLOOKUP(D557,'ИСХОДНИК-даты-2х'!$D$10:$AI$105,10,0),"-")</f>
        <v>44460</v>
      </c>
      <c r="S557" s="1369">
        <f>IFERROR(VLOOKUP(D557,'ИСХОДНИК-даты-2х'!$D$10:$AI$105,11,0),"-")</f>
        <v>44459</v>
      </c>
      <c r="T557" s="1369">
        <f>IFERROR(VLOOKUP(D557,'ИСХОДНИК-даты-2х'!$D$10:$AI$105,12,0),"-")</f>
        <v>44459</v>
      </c>
      <c r="U557" s="1369">
        <f>IFERROR(VLOOKUP(D557,'ИСХОДНИК-даты-2х'!$D$10:$AI$105,13,0),"-")</f>
        <v>44480</v>
      </c>
      <c r="V557" s="1369">
        <f>IFERROR(VLOOKUP(D557,'ИСХОДНИК-даты-2х'!$D$10:$AI$105,14,0),"-")</f>
        <v>44487</v>
      </c>
      <c r="W557" s="1369">
        <f>IFERROR(VLOOKUP(D557,'ИСХОДНИК-даты-2х'!$D$10:$AI$105,15,0),"-")</f>
        <v>44490</v>
      </c>
      <c r="X557" s="1369">
        <f>IFERROR(VLOOKUP(D557,'ИСХОДНИК-даты-2х'!$D$10:$AI$105,16,0),"-")</f>
        <v>44495</v>
      </c>
      <c r="Y557" s="1369">
        <f>IFERROR(VLOOKUP(D557,'ИСХОДНИК-даты-2х'!$D$10:$AI$105,17,0),"-")</f>
        <v>44520</v>
      </c>
      <c r="Z557" s="1369">
        <f>IFERROR(VLOOKUP(D557,'ИСХОДНИК-даты-2х'!$D$10:$AI$105,18,0),"-")</f>
        <v>44540</v>
      </c>
      <c r="AA557" s="1369">
        <f>IFERROR(VLOOKUP(D557,'ИСХОДНИК-даты-2х'!$D$10:$AI$105,19,0),"-")</f>
        <v>44568</v>
      </c>
      <c r="AB557" s="1369">
        <f>IFERROR(VLOOKUP(D557,'ИСХОДНИК-даты-2х'!$D$10:$AI$105,20,0),"-")</f>
        <v>44573</v>
      </c>
      <c r="AC557" s="1369">
        <f>IFERROR(VLOOKUP(D557,'ИСХОДНИК-даты-2х'!$D$10:$AI$105,21,0),"-")</f>
        <v>44587</v>
      </c>
      <c r="AD557" s="1369">
        <f>IFERROR(VLOOKUP(D557,'ИСХОДНИК-даты-2х'!$D$10:$AI$105,22,0),"-")</f>
        <v>44608</v>
      </c>
      <c r="AE557" s="1369">
        <f>IFERROR(VLOOKUP(D557,'ИСХОДНИК-даты-2х'!$D$10:$AI$105,23,0),"-")</f>
        <v>44615</v>
      </c>
      <c r="AF557" s="1369">
        <f>IFERROR(VLOOKUP(D557,'ИСХОДНИК-даты-2х'!$D$10:$AI$105,24,0),"-")</f>
        <v>44620</v>
      </c>
      <c r="AG557" s="1369">
        <f>IFERROR(VLOOKUP(D557,'ИСХОДНИК-даты-2х'!$D$10:$AI$105,25,0),"-")</f>
        <v>44623</v>
      </c>
      <c r="AH557" s="1340">
        <f>IFERROR(VLOOKUP(D557,'ИСХОДНИК-даты-2х'!$D$10:$AI$105,26,0),"-")</f>
        <v>44648</v>
      </c>
      <c r="AI557" s="1340">
        <f>IFERROR(VLOOKUP(D557,'ИСХОДНИК-даты-2х'!$D$10:$AI$105,27,0),"-")</f>
        <v>44668</v>
      </c>
      <c r="AJ557" s="1340">
        <f>IFERROR(VLOOKUP(D557,'ИСХОДНИК-даты-2х'!$D$10:$AI$105,28,0),"-")</f>
        <v>44668</v>
      </c>
      <c r="AK557" s="1370">
        <f>IFERROR(VLOOKUP(D557,'ИСХОДНИК-даты-2х'!$D$10:$AI$105,29,0),"-")</f>
        <v>44678</v>
      </c>
      <c r="AL557" s="1370">
        <f>IFERROR(VLOOKUP(D557,'ИСХОДНИК-даты-2х'!$D$10:$AI$105,30,0),"-")</f>
        <v>44694</v>
      </c>
      <c r="AM557" s="1371">
        <f>IFERROR(VLOOKUP(D557,'ИСХОДНИК-даты-2х'!$D$10:$AI$105,31,0),"-")</f>
        <v>44698</v>
      </c>
      <c r="AN557" s="1729">
        <v>44728</v>
      </c>
      <c r="AO557" s="1506">
        <v>44615</v>
      </c>
      <c r="AP557" s="1534">
        <v>36028</v>
      </c>
      <c r="AQ557" s="1535">
        <v>44615</v>
      </c>
      <c r="AR557" s="1424">
        <f>VLOOKUP(AP557,Schedule!$B$2:$F$14923,5,0)</f>
        <v>44542</v>
      </c>
      <c r="AS557" s="1424">
        <f t="shared" si="306"/>
        <v>44907</v>
      </c>
      <c r="AT557" s="1425">
        <f>MIN(AS557)</f>
        <v>44907</v>
      </c>
      <c r="AU557" s="1426">
        <f>AM557+30</f>
        <v>44728</v>
      </c>
      <c r="AV557" s="1732">
        <f t="shared" ref="AV557:AV558" si="310">AT557-AM557</f>
        <v>209</v>
      </c>
      <c r="AW557" s="1383" t="s">
        <v>119</v>
      </c>
      <c r="AX557" s="1720">
        <v>44728</v>
      </c>
      <c r="AY557" s="1730" t="s">
        <v>173</v>
      </c>
      <c r="AZ557" s="1739">
        <f t="shared" ref="AZ557:AZ558" si="311">AN557-AM557</f>
        <v>30</v>
      </c>
    </row>
    <row r="558" spans="1:52" s="1382" customFormat="1" ht="66.75" thickBot="1">
      <c r="A558" s="1781">
        <f>A557+1</f>
        <v>44</v>
      </c>
      <c r="B558" s="1373">
        <f>B557+1</f>
        <v>56</v>
      </c>
      <c r="C558" s="1374" t="s">
        <v>858</v>
      </c>
      <c r="D558" s="1733" t="str">
        <f t="shared" si="287"/>
        <v>56У_Э</v>
      </c>
      <c r="E558" s="1601" t="s">
        <v>598</v>
      </c>
      <c r="F558" s="1558" t="s">
        <v>859</v>
      </c>
      <c r="G558" s="1559" t="str">
        <f>CONCATENATE("Выполнение электротехнических работ по объектам ", , E558,",", E559,",", E560, ",",E561,)</f>
        <v>Выполнение электротехнических работ по объектам 20UJA,30UJA,30UJG,20UJG</v>
      </c>
      <c r="H558" s="1560" t="s">
        <v>861</v>
      </c>
      <c r="I558" s="1339" t="s">
        <v>118</v>
      </c>
      <c r="J558" s="1369">
        <f>IFERROR(VLOOKUP(D558,'ИСХОДНИК-даты-2х'!$D$10:$AI$105,2,0),"-")</f>
        <v>44053</v>
      </c>
      <c r="K558" s="1369">
        <f>IFERROR(VLOOKUP(D558,'ИСХОДНИК-даты-2х'!$D$10:$AI$105,3,0),"-")</f>
        <v>44081</v>
      </c>
      <c r="L558" s="1369">
        <f>IFERROR(VLOOKUP(D558,'ИСХОДНИК-даты-2х'!$D$10:$AI$105,4,0),"-")</f>
        <v>44130</v>
      </c>
      <c r="M558" s="1369">
        <f>IFERROR(VLOOKUP(D558,'ИСХОДНИК-даты-2х'!$D$10:$AI$105,5,0),"-")</f>
        <v>44316</v>
      </c>
      <c r="N558" s="1369">
        <f>IFERROR(VLOOKUP(D558,'ИСХОДНИК-даты-2х'!$D$10:$AI$105,6,0),"-")</f>
        <v>44344</v>
      </c>
      <c r="O558" s="1369">
        <f>IFERROR(VLOOKUP(D558,'ИСХОДНИК-даты-2х'!$D$10:$AI$105,7,0),"-")</f>
        <v>44344</v>
      </c>
      <c r="P558" s="1369">
        <f>IFERROR(VLOOKUP(D558,'ИСХОДНИК-даты-2х'!$D$10:$AI$105,8,0),"-")</f>
        <v>44428</v>
      </c>
      <c r="Q558" s="1369">
        <f>IFERROR(VLOOKUP(D558,'ИСХОДНИК-даты-2х'!$D$10:$AI$105,9,0),"-")</f>
        <v>44460</v>
      </c>
      <c r="R558" s="1369">
        <f>IFERROR(VLOOKUP(D558,'ИСХОДНИК-даты-2х'!$D$10:$AI$105,10,0),"-")</f>
        <v>44460</v>
      </c>
      <c r="S558" s="1369">
        <f>IFERROR(VLOOKUP(D558,'ИСХОДНИК-даты-2х'!$D$10:$AI$105,11,0),"-")</f>
        <v>44459</v>
      </c>
      <c r="T558" s="1369">
        <f>IFERROR(VLOOKUP(D558,'ИСХОДНИК-даты-2х'!$D$10:$AI$105,12,0),"-")</f>
        <v>44459</v>
      </c>
      <c r="U558" s="1369">
        <f>IFERROR(VLOOKUP(D558,'ИСХОДНИК-даты-2х'!$D$10:$AI$105,13,0),"-")</f>
        <v>44480</v>
      </c>
      <c r="V558" s="1369">
        <f>IFERROR(VLOOKUP(D558,'ИСХОДНИК-даты-2х'!$D$10:$AI$105,14,0),"-")</f>
        <v>44487</v>
      </c>
      <c r="W558" s="1369">
        <f>IFERROR(VLOOKUP(D558,'ИСХОДНИК-даты-2х'!$D$10:$AI$105,15,0),"-")</f>
        <v>44490</v>
      </c>
      <c r="X558" s="1369">
        <f>IFERROR(VLOOKUP(D558,'ИСХОДНИК-даты-2х'!$D$10:$AI$105,16,0),"-")</f>
        <v>44495</v>
      </c>
      <c r="Y558" s="1369">
        <f>IFERROR(VLOOKUP(D558,'ИСХОДНИК-даты-2х'!$D$10:$AI$105,17,0),"-")</f>
        <v>44520</v>
      </c>
      <c r="Z558" s="1369">
        <f>IFERROR(VLOOKUP(D558,'ИСХОДНИК-даты-2х'!$D$10:$AI$105,18,0),"-")</f>
        <v>44540</v>
      </c>
      <c r="AA558" s="1369">
        <f>IFERROR(VLOOKUP(D558,'ИСХОДНИК-даты-2х'!$D$10:$AI$105,19,0),"-")</f>
        <v>44568</v>
      </c>
      <c r="AB558" s="1369">
        <f>IFERROR(VLOOKUP(D558,'ИСХОДНИК-даты-2х'!$D$10:$AI$105,20,0),"-")</f>
        <v>44573</v>
      </c>
      <c r="AC558" s="1369">
        <f>IFERROR(VLOOKUP(D558,'ИСХОДНИК-даты-2х'!$D$10:$AI$105,21,0),"-")</f>
        <v>44587</v>
      </c>
      <c r="AD558" s="1369">
        <f>IFERROR(VLOOKUP(D558,'ИСХОДНИК-даты-2х'!$D$10:$AI$105,22,0),"-")</f>
        <v>44608</v>
      </c>
      <c r="AE558" s="1369">
        <f>IFERROR(VLOOKUP(D558,'ИСХОДНИК-даты-2х'!$D$10:$AI$105,23,0),"-")</f>
        <v>44615</v>
      </c>
      <c r="AF558" s="1369">
        <f>IFERROR(VLOOKUP(D558,'ИСХОДНИК-даты-2х'!$D$10:$AI$105,24,0),"-")</f>
        <v>44620</v>
      </c>
      <c r="AG558" s="1369">
        <f>IFERROR(VLOOKUP(D558,'ИСХОДНИК-даты-2х'!$D$10:$AI$105,25,0),"-")</f>
        <v>44623</v>
      </c>
      <c r="AH558" s="1340">
        <f>IFERROR(VLOOKUP(D558,'ИСХОДНИК-даты-2х'!$D$10:$AI$105,26,0),"-")</f>
        <v>44648</v>
      </c>
      <c r="AI558" s="1340">
        <f>IFERROR(VLOOKUP(D558,'ИСХОДНИК-даты-2х'!$D$10:$AI$105,27,0),"-")</f>
        <v>44668</v>
      </c>
      <c r="AJ558" s="1340">
        <f>IFERROR(VLOOKUP(D558,'ИСХОДНИК-даты-2х'!$D$10:$AI$105,28,0),"-")</f>
        <v>44668</v>
      </c>
      <c r="AK558" s="1370">
        <f>IFERROR(VLOOKUP(D558,'ИСХОДНИК-даты-2х'!$D$10:$AI$105,29,0),"-")</f>
        <v>44678</v>
      </c>
      <c r="AL558" s="1370">
        <f>IFERROR(VLOOKUP(D558,'ИСХОДНИК-даты-2х'!$D$10:$AI$105,30,0),"-")</f>
        <v>44694</v>
      </c>
      <c r="AM558" s="1371">
        <f>IFERROR(VLOOKUP(D558,'ИСХОДНИК-даты-2х'!$D$10:$AI$105,31,0),"-")</f>
        <v>44698</v>
      </c>
      <c r="AN558" s="1729">
        <v>44701</v>
      </c>
      <c r="AO558" s="1387">
        <v>44455</v>
      </c>
      <c r="AP558" s="1388">
        <v>12439</v>
      </c>
      <c r="AQ558" s="1389">
        <v>44354</v>
      </c>
      <c r="AR558" s="1424">
        <f>VLOOKUP(AP558,Schedule!$B$2:$F$14923,5,0)</f>
        <v>44314</v>
      </c>
      <c r="AS558" s="1424">
        <f t="shared" si="306"/>
        <v>44679</v>
      </c>
      <c r="AT558" s="1425">
        <f>MIN(AS558:AS561)</f>
        <v>44679</v>
      </c>
      <c r="AU558" s="1426">
        <f>AM558+30</f>
        <v>44728</v>
      </c>
      <c r="AV558" s="1732">
        <f t="shared" si="310"/>
        <v>-19</v>
      </c>
      <c r="AW558" s="1383" t="s">
        <v>119</v>
      </c>
      <c r="AX558" s="1720">
        <v>44701</v>
      </c>
      <c r="AY558" s="1730" t="s">
        <v>28732</v>
      </c>
      <c r="AZ558" s="1739">
        <f t="shared" si="311"/>
        <v>3</v>
      </c>
    </row>
    <row r="559" spans="1:52" s="1382" customFormat="1" ht="51.95" customHeight="1" thickBot="1">
      <c r="A559" s="1781"/>
      <c r="B559" s="1385">
        <f t="shared" ref="B559:C561" si="312">B$558</f>
        <v>56</v>
      </c>
      <c r="C559" s="1386" t="str">
        <f t="shared" si="312"/>
        <v>У_Э</v>
      </c>
      <c r="D559" s="1561" t="str">
        <f t="shared" si="287"/>
        <v>56У_Э</v>
      </c>
      <c r="E559" s="1602" t="s">
        <v>600</v>
      </c>
      <c r="F559" s="1563" t="s">
        <v>859</v>
      </c>
      <c r="G559" s="1564" t="str">
        <f>$G$558</f>
        <v>Выполнение электротехнических работ по объектам 20UJA,30UJA,30UJG,20UJG</v>
      </c>
      <c r="H559" s="1565" t="s">
        <v>862</v>
      </c>
      <c r="I559" s="1352"/>
      <c r="J559" s="1702">
        <f t="shared" ref="J559:S561" si="313">J$558</f>
        <v>44053</v>
      </c>
      <c r="K559" s="1702">
        <f t="shared" si="313"/>
        <v>44081</v>
      </c>
      <c r="L559" s="1702">
        <f t="shared" si="313"/>
        <v>44130</v>
      </c>
      <c r="M559" s="1702">
        <f t="shared" si="313"/>
        <v>44316</v>
      </c>
      <c r="N559" s="1702">
        <f t="shared" si="313"/>
        <v>44344</v>
      </c>
      <c r="O559" s="1702">
        <f t="shared" si="313"/>
        <v>44344</v>
      </c>
      <c r="P559" s="1702">
        <f t="shared" si="313"/>
        <v>44428</v>
      </c>
      <c r="Q559" s="1702">
        <f t="shared" si="313"/>
        <v>44460</v>
      </c>
      <c r="R559" s="1702">
        <f t="shared" si="313"/>
        <v>44460</v>
      </c>
      <c r="S559" s="1702">
        <f t="shared" si="313"/>
        <v>44459</v>
      </c>
      <c r="T559" s="1702">
        <f t="shared" ref="T559:AC561" si="314">T$558</f>
        <v>44459</v>
      </c>
      <c r="U559" s="1702">
        <f t="shared" si="314"/>
        <v>44480</v>
      </c>
      <c r="V559" s="1702">
        <f t="shared" si="314"/>
        <v>44487</v>
      </c>
      <c r="W559" s="1702">
        <f t="shared" si="314"/>
        <v>44490</v>
      </c>
      <c r="X559" s="1702">
        <f t="shared" si="314"/>
        <v>44495</v>
      </c>
      <c r="Y559" s="1702">
        <f t="shared" si="314"/>
        <v>44520</v>
      </c>
      <c r="Z559" s="1702">
        <f t="shared" si="314"/>
        <v>44540</v>
      </c>
      <c r="AA559" s="1702">
        <f t="shared" si="314"/>
        <v>44568</v>
      </c>
      <c r="AB559" s="1702">
        <f t="shared" si="314"/>
        <v>44573</v>
      </c>
      <c r="AC559" s="1702">
        <f t="shared" si="314"/>
        <v>44587</v>
      </c>
      <c r="AD559" s="1702">
        <f t="shared" ref="AD559:AN561" si="315">AD$558</f>
        <v>44608</v>
      </c>
      <c r="AE559" s="1702">
        <f t="shared" si="315"/>
        <v>44615</v>
      </c>
      <c r="AF559" s="1702">
        <f t="shared" si="315"/>
        <v>44620</v>
      </c>
      <c r="AG559" s="1702">
        <f t="shared" si="315"/>
        <v>44623</v>
      </c>
      <c r="AH559" s="1702">
        <f t="shared" si="315"/>
        <v>44648</v>
      </c>
      <c r="AI559" s="1702">
        <f t="shared" si="315"/>
        <v>44668</v>
      </c>
      <c r="AJ559" s="1702">
        <f t="shared" si="315"/>
        <v>44668</v>
      </c>
      <c r="AK559" s="1702">
        <f t="shared" si="315"/>
        <v>44678</v>
      </c>
      <c r="AL559" s="1702">
        <f t="shared" si="315"/>
        <v>44694</v>
      </c>
      <c r="AM559" s="1702">
        <f t="shared" si="315"/>
        <v>44698</v>
      </c>
      <c r="AN559" s="1702">
        <f t="shared" si="315"/>
        <v>44701</v>
      </c>
      <c r="AO559" s="1497">
        <f>$AO$558</f>
        <v>44455</v>
      </c>
      <c r="AP559" s="1536">
        <v>29973</v>
      </c>
      <c r="AQ559" s="1537">
        <v>44528</v>
      </c>
      <c r="AR559" s="1424">
        <f>VLOOKUP(AP559,Schedule!$B$2:$F$14923,5,0)</f>
        <v>44528</v>
      </c>
      <c r="AS559" s="1424">
        <f t="shared" si="306"/>
        <v>44893</v>
      </c>
      <c r="AZ559" s="1739"/>
    </row>
    <row r="560" spans="1:52" s="1382" customFormat="1" ht="51.95" customHeight="1" thickBot="1">
      <c r="A560" s="1781"/>
      <c r="B560" s="1385">
        <f t="shared" si="312"/>
        <v>56</v>
      </c>
      <c r="C560" s="1386" t="str">
        <f t="shared" si="312"/>
        <v>У_Э</v>
      </c>
      <c r="D560" s="1561" t="str">
        <f t="shared" si="287"/>
        <v>56У_Э</v>
      </c>
      <c r="E560" s="1602" t="s">
        <v>604</v>
      </c>
      <c r="F560" s="1563" t="s">
        <v>859</v>
      </c>
      <c r="G560" s="1564" t="str">
        <f>$G$558</f>
        <v>Выполнение электротехнических работ по объектам 20UJA,30UJA,30UJG,20UJG</v>
      </c>
      <c r="H560" s="1565" t="s">
        <v>863</v>
      </c>
      <c r="I560" s="1352"/>
      <c r="J560" s="1702">
        <f t="shared" si="313"/>
        <v>44053</v>
      </c>
      <c r="K560" s="1702">
        <f t="shared" si="313"/>
        <v>44081</v>
      </c>
      <c r="L560" s="1702">
        <f t="shared" si="313"/>
        <v>44130</v>
      </c>
      <c r="M560" s="1702">
        <f t="shared" si="313"/>
        <v>44316</v>
      </c>
      <c r="N560" s="1702">
        <f t="shared" si="313"/>
        <v>44344</v>
      </c>
      <c r="O560" s="1702">
        <f t="shared" si="313"/>
        <v>44344</v>
      </c>
      <c r="P560" s="1702">
        <f t="shared" si="313"/>
        <v>44428</v>
      </c>
      <c r="Q560" s="1702">
        <f t="shared" si="313"/>
        <v>44460</v>
      </c>
      <c r="R560" s="1702">
        <f t="shared" si="313"/>
        <v>44460</v>
      </c>
      <c r="S560" s="1702">
        <f t="shared" si="313"/>
        <v>44459</v>
      </c>
      <c r="T560" s="1702">
        <f t="shared" si="314"/>
        <v>44459</v>
      </c>
      <c r="U560" s="1702">
        <f t="shared" si="314"/>
        <v>44480</v>
      </c>
      <c r="V560" s="1702">
        <f t="shared" si="314"/>
        <v>44487</v>
      </c>
      <c r="W560" s="1702">
        <f t="shared" si="314"/>
        <v>44490</v>
      </c>
      <c r="X560" s="1702">
        <f t="shared" si="314"/>
        <v>44495</v>
      </c>
      <c r="Y560" s="1702">
        <f t="shared" si="314"/>
        <v>44520</v>
      </c>
      <c r="Z560" s="1702">
        <f t="shared" si="314"/>
        <v>44540</v>
      </c>
      <c r="AA560" s="1702">
        <f t="shared" si="314"/>
        <v>44568</v>
      </c>
      <c r="AB560" s="1702">
        <f t="shared" si="314"/>
        <v>44573</v>
      </c>
      <c r="AC560" s="1702">
        <f t="shared" si="314"/>
        <v>44587</v>
      </c>
      <c r="AD560" s="1702">
        <f t="shared" si="315"/>
        <v>44608</v>
      </c>
      <c r="AE560" s="1702">
        <f t="shared" si="315"/>
        <v>44615</v>
      </c>
      <c r="AF560" s="1702">
        <f t="shared" si="315"/>
        <v>44620</v>
      </c>
      <c r="AG560" s="1702">
        <f t="shared" si="315"/>
        <v>44623</v>
      </c>
      <c r="AH560" s="1702">
        <f t="shared" si="315"/>
        <v>44648</v>
      </c>
      <c r="AI560" s="1702">
        <f t="shared" si="315"/>
        <v>44668</v>
      </c>
      <c r="AJ560" s="1702">
        <f t="shared" si="315"/>
        <v>44668</v>
      </c>
      <c r="AK560" s="1702">
        <f t="shared" si="315"/>
        <v>44678</v>
      </c>
      <c r="AL560" s="1702">
        <f t="shared" si="315"/>
        <v>44694</v>
      </c>
      <c r="AM560" s="1702">
        <f t="shared" si="315"/>
        <v>44698</v>
      </c>
      <c r="AN560" s="1702">
        <f t="shared" si="315"/>
        <v>44701</v>
      </c>
      <c r="AO560" s="1497">
        <f>$AO$558</f>
        <v>44455</v>
      </c>
      <c r="AP560" s="1363">
        <v>30199</v>
      </c>
      <c r="AQ560" s="1538">
        <v>45223</v>
      </c>
      <c r="AR560" s="1424">
        <f>VLOOKUP(AP560,Schedule!$B$2:$F$14923,5,0)</f>
        <v>45223</v>
      </c>
      <c r="AS560" s="1424">
        <f t="shared" si="306"/>
        <v>45588</v>
      </c>
      <c r="AZ560" s="1739"/>
    </row>
    <row r="561" spans="1:52" s="1382" customFormat="1" ht="51.95" customHeight="1" thickBot="1">
      <c r="A561" s="1781"/>
      <c r="B561" s="1498">
        <f t="shared" si="312"/>
        <v>56</v>
      </c>
      <c r="C561" s="1499" t="str">
        <f t="shared" si="312"/>
        <v>У_Э</v>
      </c>
      <c r="D561" s="1566" t="str">
        <f t="shared" si="287"/>
        <v>56У_Э</v>
      </c>
      <c r="E561" s="1603" t="s">
        <v>602</v>
      </c>
      <c r="F561" s="1568" t="s">
        <v>859</v>
      </c>
      <c r="G561" s="1569" t="str">
        <f>$G$558</f>
        <v>Выполнение электротехнических работ по объектам 20UJA,30UJA,30UJG,20UJG</v>
      </c>
      <c r="H561" s="1570" t="s">
        <v>864</v>
      </c>
      <c r="I561" s="1345"/>
      <c r="J561" s="1702">
        <f t="shared" si="313"/>
        <v>44053</v>
      </c>
      <c r="K561" s="1702">
        <f t="shared" si="313"/>
        <v>44081</v>
      </c>
      <c r="L561" s="1702">
        <f t="shared" si="313"/>
        <v>44130</v>
      </c>
      <c r="M561" s="1702">
        <f t="shared" si="313"/>
        <v>44316</v>
      </c>
      <c r="N561" s="1702">
        <f t="shared" si="313"/>
        <v>44344</v>
      </c>
      <c r="O561" s="1702">
        <f t="shared" si="313"/>
        <v>44344</v>
      </c>
      <c r="P561" s="1702">
        <f t="shared" si="313"/>
        <v>44428</v>
      </c>
      <c r="Q561" s="1702">
        <f t="shared" si="313"/>
        <v>44460</v>
      </c>
      <c r="R561" s="1702">
        <f t="shared" si="313"/>
        <v>44460</v>
      </c>
      <c r="S561" s="1702">
        <f t="shared" si="313"/>
        <v>44459</v>
      </c>
      <c r="T561" s="1702">
        <f t="shared" si="314"/>
        <v>44459</v>
      </c>
      <c r="U561" s="1702">
        <f t="shared" si="314"/>
        <v>44480</v>
      </c>
      <c r="V561" s="1702">
        <f t="shared" si="314"/>
        <v>44487</v>
      </c>
      <c r="W561" s="1702">
        <f t="shared" si="314"/>
        <v>44490</v>
      </c>
      <c r="X561" s="1702">
        <f t="shared" si="314"/>
        <v>44495</v>
      </c>
      <c r="Y561" s="1702">
        <f t="shared" si="314"/>
        <v>44520</v>
      </c>
      <c r="Z561" s="1702">
        <f t="shared" si="314"/>
        <v>44540</v>
      </c>
      <c r="AA561" s="1702">
        <f t="shared" si="314"/>
        <v>44568</v>
      </c>
      <c r="AB561" s="1702">
        <f t="shared" si="314"/>
        <v>44573</v>
      </c>
      <c r="AC561" s="1702">
        <f t="shared" si="314"/>
        <v>44587</v>
      </c>
      <c r="AD561" s="1702">
        <f t="shared" si="315"/>
        <v>44608</v>
      </c>
      <c r="AE561" s="1702">
        <f t="shared" si="315"/>
        <v>44615</v>
      </c>
      <c r="AF561" s="1702">
        <f t="shared" si="315"/>
        <v>44620</v>
      </c>
      <c r="AG561" s="1702">
        <f t="shared" si="315"/>
        <v>44623</v>
      </c>
      <c r="AH561" s="1702">
        <f t="shared" si="315"/>
        <v>44648</v>
      </c>
      <c r="AI561" s="1702">
        <f t="shared" si="315"/>
        <v>44668</v>
      </c>
      <c r="AJ561" s="1702">
        <f t="shared" si="315"/>
        <v>44668</v>
      </c>
      <c r="AK561" s="1702">
        <f t="shared" si="315"/>
        <v>44678</v>
      </c>
      <c r="AL561" s="1702">
        <f t="shared" si="315"/>
        <v>44694</v>
      </c>
      <c r="AM561" s="1702">
        <f t="shared" si="315"/>
        <v>44698</v>
      </c>
      <c r="AN561" s="1702">
        <f t="shared" si="315"/>
        <v>44701</v>
      </c>
      <c r="AO561" s="1497">
        <f>$AO$558</f>
        <v>44455</v>
      </c>
      <c r="AP561" s="1539">
        <v>12657</v>
      </c>
      <c r="AQ561" s="1540">
        <v>44879</v>
      </c>
      <c r="AR561" s="1424">
        <f>VLOOKUP(AP561,Schedule!$B$2:$F$14923,5,0)</f>
        <v>44839</v>
      </c>
      <c r="AS561" s="1424">
        <f t="shared" si="306"/>
        <v>45204</v>
      </c>
      <c r="AZ561" s="1739"/>
    </row>
    <row r="562" spans="1:52" s="1382" customFormat="1" ht="47.25" thickBot="1">
      <c r="A562" s="1781">
        <f>A558+1</f>
        <v>45</v>
      </c>
      <c r="B562" s="1373">
        <f>B558+1</f>
        <v>57</v>
      </c>
      <c r="C562" s="1374" t="s">
        <v>858</v>
      </c>
      <c r="D562" s="1556" t="str">
        <f t="shared" si="287"/>
        <v>57У_Э</v>
      </c>
      <c r="E562" s="1601" t="s">
        <v>536</v>
      </c>
      <c r="F562" s="1558" t="s">
        <v>859</v>
      </c>
      <c r="G562" s="1559" t="str">
        <f>CONCATENATE("Выполнение электротехнических работ по объектам ", , E562,",", E563,)</f>
        <v>Выполнение электротехнических работ по объектам 20UQX,30UQX</v>
      </c>
      <c r="H562" s="1560" t="s">
        <v>865</v>
      </c>
      <c r="I562" s="1339" t="s">
        <v>118</v>
      </c>
      <c r="J562" s="1369">
        <f>IFERROR(VLOOKUP(D562,'ИСХОДНИК-даты-2х'!$D$10:$AI$105,2,0),"-")</f>
        <v>44844</v>
      </c>
      <c r="K562" s="1369">
        <f>IFERROR(VLOOKUP(D562,'ИСХОДНИК-даты-2х'!$D$10:$AI$105,3,0),"-")</f>
        <v>44872</v>
      </c>
      <c r="L562" s="1369">
        <f>IFERROR(VLOOKUP(D562,'ИСХОДНИК-даты-2х'!$D$10:$AI$105,4,0),"-")</f>
        <v>44921</v>
      </c>
      <c r="M562" s="1369">
        <f>IFERROR(VLOOKUP(D562,'ИСХОДНИК-даты-2х'!$D$10:$AI$105,5,0),"-")</f>
        <v>44924</v>
      </c>
      <c r="N562" s="1369">
        <f>IFERROR(VLOOKUP(D562,'ИСХОДНИК-даты-2х'!$D$10:$AI$105,6,0),"-")</f>
        <v>44952</v>
      </c>
      <c r="O562" s="1369">
        <f>IFERROR(VLOOKUP(D562,'ИСХОДНИК-даты-2х'!$D$10:$AI$105,7,0),"-")</f>
        <v>44952</v>
      </c>
      <c r="P562" s="1369">
        <f>IFERROR(VLOOKUP(D562,'ИСХОДНИК-даты-2х'!$D$10:$AI$105,8,0),"-")</f>
        <v>45001</v>
      </c>
      <c r="Q562" s="1369">
        <f>IFERROR(VLOOKUP(D562,'ИСХОДНИК-даты-2х'!$D$10:$AI$105,9,0),"-")</f>
        <v>45033</v>
      </c>
      <c r="R562" s="1369">
        <f>IFERROR(VLOOKUP(D562,'ИСХОДНИК-даты-2х'!$D$10:$AI$105,10,0),"-")</f>
        <v>45033</v>
      </c>
      <c r="S562" s="1369">
        <f>IFERROR(VLOOKUP(D562,'ИСХОДНИК-даты-2х'!$D$10:$AI$105,11,0),"-")</f>
        <v>45030</v>
      </c>
      <c r="T562" s="1369">
        <f>IFERROR(VLOOKUP(D562,'ИСХОДНИК-даты-2х'!$D$10:$AI$105,12,0),"-")</f>
        <v>45030</v>
      </c>
      <c r="U562" s="1369">
        <f>IFERROR(VLOOKUP(D562,'ИСХОДНИК-даты-2х'!$D$10:$AI$105,13,0),"-")</f>
        <v>45051</v>
      </c>
      <c r="V562" s="1369">
        <f>IFERROR(VLOOKUP(D562,'ИСХОДНИК-даты-2х'!$D$10:$AI$105,14,0),"-")</f>
        <v>45058</v>
      </c>
      <c r="W562" s="1369">
        <f>IFERROR(VLOOKUP(D562,'ИСХОДНИК-даты-2х'!$D$10:$AI$105,15,0),"-")</f>
        <v>45063</v>
      </c>
      <c r="X562" s="1369">
        <f>IFERROR(VLOOKUP(D562,'ИСХОДНИК-даты-2х'!$D$10:$AI$105,16,0),"-")</f>
        <v>45068</v>
      </c>
      <c r="Y562" s="1369">
        <f>IFERROR(VLOOKUP(D562,'ИСХОДНИК-даты-2х'!$D$10:$AI$105,17,0),"-")</f>
        <v>45093</v>
      </c>
      <c r="Z562" s="1369">
        <f>IFERROR(VLOOKUP(D562,'ИСХОДНИК-даты-2х'!$D$10:$AI$105,18,0),"-")</f>
        <v>45113</v>
      </c>
      <c r="AA562" s="1369">
        <f>IFERROR(VLOOKUP(D562,'ИСХОДНИК-даты-2х'!$D$10:$AI$105,19,0),"-")</f>
        <v>45141</v>
      </c>
      <c r="AB562" s="1369">
        <f>IFERROR(VLOOKUP(D562,'ИСХОДНИК-даты-2х'!$D$10:$AI$105,20,0),"-")</f>
        <v>45146</v>
      </c>
      <c r="AC562" s="1369">
        <f>IFERROR(VLOOKUP(D562,'ИСХОДНИК-даты-2х'!$D$10:$AI$105,21,0),"-")</f>
        <v>45160</v>
      </c>
      <c r="AD562" s="1369">
        <f>IFERROR(VLOOKUP(D562,'ИСХОДНИК-даты-2х'!$D$10:$AI$105,22,0),"-")</f>
        <v>45181</v>
      </c>
      <c r="AE562" s="1369">
        <f>IFERROR(VLOOKUP(D562,'ИСХОДНИК-даты-2х'!$D$10:$AI$105,23,0),"-")</f>
        <v>45188</v>
      </c>
      <c r="AF562" s="1369">
        <f>IFERROR(VLOOKUP(D562,'ИСХОДНИК-даты-2х'!$D$10:$AI$105,24,0),"-")</f>
        <v>45191</v>
      </c>
      <c r="AG562" s="1369">
        <f>IFERROR(VLOOKUP(D562,'ИСХОДНИК-даты-2х'!$D$10:$AI$105,25,0),"-")</f>
        <v>45196</v>
      </c>
      <c r="AH562" s="1340">
        <f>IFERROR(VLOOKUP(D562,'ИСХОДНИК-даты-2х'!$D$10:$AI$105,26,0),"-")</f>
        <v>45221</v>
      </c>
      <c r="AI562" s="1340">
        <f>IFERROR(VLOOKUP(D562,'ИСХОДНИК-даты-2х'!$D$10:$AI$105,27,0),"-")</f>
        <v>45241</v>
      </c>
      <c r="AJ562" s="1340">
        <f>IFERROR(VLOOKUP(D562,'ИСХОДНИК-даты-2х'!$D$10:$AI$105,28,0),"-")</f>
        <v>45241</v>
      </c>
      <c r="AK562" s="1370">
        <f>IFERROR(VLOOKUP(D562,'ИСХОДНИК-даты-2х'!$D$10:$AI$105,29,0),"-")</f>
        <v>45251</v>
      </c>
      <c r="AL562" s="1370">
        <f>IFERROR(VLOOKUP(D562,'ИСХОДНИК-даты-2х'!$D$10:$AI$105,30,0),"-")</f>
        <v>45267</v>
      </c>
      <c r="AM562" s="1371">
        <f>IFERROR(VLOOKUP(D562,'ИСХОДНИК-даты-2х'!$D$10:$AI$105,31,0),"-")</f>
        <v>45271</v>
      </c>
      <c r="AN562" s="1372">
        <v>45299</v>
      </c>
      <c r="AO562" s="1387">
        <v>45264</v>
      </c>
      <c r="AP562" s="1388">
        <v>15236</v>
      </c>
      <c r="AQ562" s="1541">
        <v>45264</v>
      </c>
      <c r="AR562" s="1424">
        <f>VLOOKUP(AP562,Schedule!$B$2:$F$14923,5,0)</f>
        <v>44934</v>
      </c>
      <c r="AS562" s="1424">
        <f t="shared" si="306"/>
        <v>45299</v>
      </c>
      <c r="AT562" s="1425">
        <f>MIN(AS562:AS563)</f>
        <v>45299</v>
      </c>
      <c r="AU562" s="1426">
        <f>AM562+30</f>
        <v>45301</v>
      </c>
      <c r="AV562" s="1732">
        <f>AT562-AM562</f>
        <v>28</v>
      </c>
      <c r="AW562" s="1383" t="s">
        <v>119</v>
      </c>
      <c r="AX562" s="1383">
        <v>45299</v>
      </c>
      <c r="AY562" s="1384" t="s">
        <v>120</v>
      </c>
      <c r="AZ562" s="1739">
        <f>AN562-AM562</f>
        <v>28</v>
      </c>
    </row>
    <row r="563" spans="1:52" s="1382" customFormat="1" ht="47.25" thickBot="1">
      <c r="A563" s="1781"/>
      <c r="B563" s="1498">
        <f>B$562</f>
        <v>57</v>
      </c>
      <c r="C563" s="1499" t="str">
        <f>C$562</f>
        <v>У_Э</v>
      </c>
      <c r="D563" s="1566" t="str">
        <f t="shared" si="287"/>
        <v>57У_Э</v>
      </c>
      <c r="E563" s="1603" t="s">
        <v>538</v>
      </c>
      <c r="F563" s="1568" t="s">
        <v>859</v>
      </c>
      <c r="G563" s="1569" t="str">
        <f>$G$562</f>
        <v>Выполнение электротехнических работ по объектам 20UQX,30UQX</v>
      </c>
      <c r="H563" s="1570" t="s">
        <v>866</v>
      </c>
      <c r="I563" s="1345"/>
      <c r="J563" s="1703">
        <f t="shared" ref="J563:AN563" si="316">J$562</f>
        <v>44844</v>
      </c>
      <c r="K563" s="1703">
        <f t="shared" si="316"/>
        <v>44872</v>
      </c>
      <c r="L563" s="1703">
        <f t="shared" si="316"/>
        <v>44921</v>
      </c>
      <c r="M563" s="1703">
        <f t="shared" si="316"/>
        <v>44924</v>
      </c>
      <c r="N563" s="1703">
        <f t="shared" si="316"/>
        <v>44952</v>
      </c>
      <c r="O563" s="1703">
        <f t="shared" si="316"/>
        <v>44952</v>
      </c>
      <c r="P563" s="1703">
        <f t="shared" si="316"/>
        <v>45001</v>
      </c>
      <c r="Q563" s="1703">
        <f t="shared" si="316"/>
        <v>45033</v>
      </c>
      <c r="R563" s="1703">
        <f t="shared" si="316"/>
        <v>45033</v>
      </c>
      <c r="S563" s="1703">
        <f t="shared" si="316"/>
        <v>45030</v>
      </c>
      <c r="T563" s="1703">
        <f t="shared" si="316"/>
        <v>45030</v>
      </c>
      <c r="U563" s="1703">
        <f t="shared" si="316"/>
        <v>45051</v>
      </c>
      <c r="V563" s="1703">
        <f t="shared" si="316"/>
        <v>45058</v>
      </c>
      <c r="W563" s="1703">
        <f t="shared" si="316"/>
        <v>45063</v>
      </c>
      <c r="X563" s="1703">
        <f t="shared" si="316"/>
        <v>45068</v>
      </c>
      <c r="Y563" s="1703">
        <f t="shared" si="316"/>
        <v>45093</v>
      </c>
      <c r="Z563" s="1703">
        <f t="shared" si="316"/>
        <v>45113</v>
      </c>
      <c r="AA563" s="1703">
        <f t="shared" si="316"/>
        <v>45141</v>
      </c>
      <c r="AB563" s="1703">
        <f t="shared" si="316"/>
        <v>45146</v>
      </c>
      <c r="AC563" s="1703">
        <f t="shared" si="316"/>
        <v>45160</v>
      </c>
      <c r="AD563" s="1703">
        <f t="shared" si="316"/>
        <v>45181</v>
      </c>
      <c r="AE563" s="1703">
        <f t="shared" si="316"/>
        <v>45188</v>
      </c>
      <c r="AF563" s="1703">
        <f t="shared" si="316"/>
        <v>45191</v>
      </c>
      <c r="AG563" s="1703">
        <f t="shared" si="316"/>
        <v>45196</v>
      </c>
      <c r="AH563" s="1703">
        <f t="shared" si="316"/>
        <v>45221</v>
      </c>
      <c r="AI563" s="1703">
        <f t="shared" si="316"/>
        <v>45241</v>
      </c>
      <c r="AJ563" s="1703">
        <f t="shared" si="316"/>
        <v>45241</v>
      </c>
      <c r="AK563" s="1703">
        <f t="shared" si="316"/>
        <v>45251</v>
      </c>
      <c r="AL563" s="1703">
        <f t="shared" si="316"/>
        <v>45267</v>
      </c>
      <c r="AM563" s="1703">
        <f t="shared" si="316"/>
        <v>45271</v>
      </c>
      <c r="AN563" s="1703">
        <f t="shared" si="316"/>
        <v>45299</v>
      </c>
      <c r="AO563" s="1542">
        <f>$AO$562</f>
        <v>45264</v>
      </c>
      <c r="AP563" s="1539">
        <v>32817</v>
      </c>
      <c r="AQ563" s="1540">
        <v>45568</v>
      </c>
      <c r="AR563" s="1424">
        <f>VLOOKUP(AP563,Schedule!$B$2:$F$14923,5,0)</f>
        <v>45568</v>
      </c>
      <c r="AS563" s="1424">
        <f t="shared" si="306"/>
        <v>45933</v>
      </c>
      <c r="AZ563" s="1739"/>
    </row>
    <row r="564" spans="1:52" s="1382" customFormat="1" ht="117" thickBot="1">
      <c r="A564" s="1786">
        <f>A562+1</f>
        <v>46</v>
      </c>
      <c r="B564" s="1373">
        <f>B562+1</f>
        <v>58</v>
      </c>
      <c r="C564" s="1374" t="s">
        <v>858</v>
      </c>
      <c r="D564" s="1556" t="str">
        <f t="shared" si="287"/>
        <v>58У_Э</v>
      </c>
      <c r="E564" s="1601" t="s">
        <v>153</v>
      </c>
      <c r="F564" s="1558" t="s">
        <v>859</v>
      </c>
      <c r="G564" s="1559" t="str">
        <f>CONCATENATE("Выполнение электротехнических работ по объектам ", , E564,",", E565,",", E566, ",",E567,",",E568,",",E569,",",E570,",",E571,",",E572,",",E573,",",E574,",",E575,",",E576,",",E577,,",",E578,,",",E579,,",",E580,,",",E581,,",",E582,,",",E583,,",",E584,,",",E585,,",",E586,,",",E587,,",",E588,,",",E589)</f>
        <v>Выполнение электротехнических работ по объектам 21UUQ,22UUQ,23UUQ,21UQZ,22UQZ,23UQZ,24UQZ,31UUQ,32UUQ,33UUQ,31UUP,32UUP,33UUP,31UQZ,32UQZ,33UQZ,34UQZ,01UPZ,02UPZ,03UPZ,04UPZ,21UUP,22UUP,23UUP,27UPZ,28UPZ</v>
      </c>
      <c r="H564" s="1560" t="s">
        <v>867</v>
      </c>
      <c r="I564" s="1339" t="s">
        <v>118</v>
      </c>
      <c r="J564" s="1369">
        <f>IFERROR(VLOOKUP(D564,'ИСХОДНИК-даты-2х'!$D$10:$AI$105,2,0),"-")</f>
        <v>44456</v>
      </c>
      <c r="K564" s="1369">
        <f>IFERROR(VLOOKUP(D564,'ИСХОДНИК-даты-2х'!$D$10:$AI$105,3,0),"-")</f>
        <v>44484</v>
      </c>
      <c r="L564" s="1369">
        <f>IFERROR(VLOOKUP(D564,'ИСХОДНИК-даты-2х'!$D$10:$AI$105,4,0),"-")</f>
        <v>44533</v>
      </c>
      <c r="M564" s="1369">
        <f>IFERROR(VLOOKUP(D564,'ИСХОДНИК-даты-2х'!$D$10:$AI$105,5,0),"-")</f>
        <v>44538</v>
      </c>
      <c r="N564" s="1369">
        <f>IFERROR(VLOOKUP(D564,'ИСХОДНИК-даты-2х'!$D$10:$AI$105,6,0),"-")</f>
        <v>44566</v>
      </c>
      <c r="O564" s="1369">
        <f>IFERROR(VLOOKUP(D564,'ИСХОДНИК-даты-2х'!$D$10:$AI$105,7,0),"-")</f>
        <v>44566</v>
      </c>
      <c r="P564" s="1369">
        <f>IFERROR(VLOOKUP(D564,'ИСХОДНИК-даты-2х'!$D$10:$AI$105,8,0),"-")</f>
        <v>44590</v>
      </c>
      <c r="Q564" s="1369">
        <f>IFERROR(VLOOKUP(D564,'ИСХОДНИК-даты-2х'!$D$10:$AI$105,9,0),"-")</f>
        <v>44621</v>
      </c>
      <c r="R564" s="1369">
        <f>IFERROR(VLOOKUP(D564,'ИСХОДНИК-даты-2х'!$D$10:$AI$105,10,0),"-")</f>
        <v>44621</v>
      </c>
      <c r="S564" s="1369">
        <f>IFERROR(VLOOKUP(D564,'ИСХОДНИК-даты-2х'!$D$10:$AI$105,11,0),"-")</f>
        <v>44620</v>
      </c>
      <c r="T564" s="1369">
        <f>IFERROR(VLOOKUP(D564,'ИСХОДНИК-даты-2х'!$D$10:$AI$105,12,0),"-")</f>
        <v>44620</v>
      </c>
      <c r="U564" s="1369">
        <f>IFERROR(VLOOKUP(D564,'ИСХОДНИК-даты-2х'!$D$10:$AI$105,13,0),"-")</f>
        <v>44641</v>
      </c>
      <c r="V564" s="1369">
        <f>IFERROR(VLOOKUP(D564,'ИСХОДНИК-даты-2х'!$D$10:$AI$105,14,0),"-")</f>
        <v>44648</v>
      </c>
      <c r="W564" s="1369">
        <f>IFERROR(VLOOKUP(D564,'ИСХОДНИК-даты-2х'!$D$10:$AI$105,15,0),"-")</f>
        <v>44651</v>
      </c>
      <c r="X564" s="1369">
        <f>IFERROR(VLOOKUP(D564,'ИСХОДНИК-даты-2х'!$D$10:$AI$105,16,0),"-")</f>
        <v>44656</v>
      </c>
      <c r="Y564" s="1369">
        <f>IFERROR(VLOOKUP(D564,'ИСХОДНИК-даты-2х'!$D$10:$AI$105,17,0),"-")</f>
        <v>44681</v>
      </c>
      <c r="Z564" s="1369">
        <f>IFERROR(VLOOKUP(D564,'ИСХОДНИК-даты-2х'!$D$10:$AI$105,18,0),"-")</f>
        <v>44701</v>
      </c>
      <c r="AA564" s="1369">
        <f>IFERROR(VLOOKUP(D564,'ИСХОДНИК-даты-2х'!$D$10:$AI$105,19,0),"-")</f>
        <v>44729</v>
      </c>
      <c r="AB564" s="1369">
        <f>IFERROR(VLOOKUP(D564,'ИСХОДНИК-даты-2х'!$D$10:$AI$105,20,0),"-")</f>
        <v>44734</v>
      </c>
      <c r="AC564" s="1369">
        <f>IFERROR(VLOOKUP(D564,'ИСХОДНИК-даты-2х'!$D$10:$AI$105,21,0),"-")</f>
        <v>44748</v>
      </c>
      <c r="AD564" s="1369">
        <f>IFERROR(VLOOKUP(D564,'ИСХОДНИК-даты-2х'!$D$10:$AI$105,22,0),"-")</f>
        <v>44769</v>
      </c>
      <c r="AE564" s="1369">
        <f>IFERROR(VLOOKUP(D564,'ИСХОДНИК-даты-2х'!$D$10:$AI$105,23,0),"-")</f>
        <v>44776</v>
      </c>
      <c r="AF564" s="1369">
        <f>IFERROR(VLOOKUP(D564,'ИСХОДНИК-даты-2х'!$D$10:$AI$105,24,0),"-")</f>
        <v>44781</v>
      </c>
      <c r="AG564" s="1369">
        <f>IFERROR(VLOOKUP(D564,'ИСХОДНИК-даты-2х'!$D$10:$AI$105,25,0),"-")</f>
        <v>44784</v>
      </c>
      <c r="AH564" s="1340">
        <f>IFERROR(VLOOKUP(D564,'ИСХОДНИК-даты-2х'!$D$10:$AI$105,26,0),"-")</f>
        <v>44809</v>
      </c>
      <c r="AI564" s="1340">
        <f>IFERROR(VLOOKUP(D564,'ИСХОДНИК-даты-2х'!$D$10:$AI$105,27,0),"-")</f>
        <v>44829</v>
      </c>
      <c r="AJ564" s="1340">
        <f>IFERROR(VLOOKUP(D564,'ИСХОДНИК-даты-2х'!$D$10:$AI$105,28,0),"-")</f>
        <v>44829</v>
      </c>
      <c r="AK564" s="1370">
        <f>IFERROR(VLOOKUP(D564,'ИСХОДНИК-даты-2х'!$D$10:$AI$105,29,0),"-")</f>
        <v>44839</v>
      </c>
      <c r="AL564" s="1370">
        <f>IFERROR(VLOOKUP(D564,'ИСХОДНИК-даты-2х'!$D$10:$AI$105,30,0),"-")</f>
        <v>44855</v>
      </c>
      <c r="AM564" s="1371">
        <f>IFERROR(VLOOKUP(D564,'ИСХОДНИК-даты-2х'!$D$10:$AI$105,31,0),"-")</f>
        <v>44859</v>
      </c>
      <c r="AN564" s="1372">
        <f>IFERROR(VLOOKUP(D564,'ИСХОДНИК-даты-2х'!$D$10:$AI$105,32,0),"-")</f>
        <v>44876</v>
      </c>
      <c r="AO564" s="1387">
        <v>44876</v>
      </c>
      <c r="AP564" s="1388">
        <v>28210</v>
      </c>
      <c r="AQ564" s="1541">
        <v>44943</v>
      </c>
      <c r="AR564" s="1424">
        <f>VLOOKUP(AP564,Schedule!$B$2:$F$14923,5,0)</f>
        <v>44652</v>
      </c>
      <c r="AS564" s="1424">
        <f t="shared" si="306"/>
        <v>45017</v>
      </c>
      <c r="AT564" s="1425">
        <f>MIN(AS564:AS589)</f>
        <v>44457</v>
      </c>
      <c r="AU564" s="1426">
        <f>AM564+30</f>
        <v>44889</v>
      </c>
      <c r="AV564" s="1732">
        <f>AT564-AM564</f>
        <v>-402</v>
      </c>
      <c r="AW564" s="1383" t="s">
        <v>119</v>
      </c>
      <c r="AX564" s="1383">
        <v>44457</v>
      </c>
      <c r="AY564" s="1384" t="s">
        <v>120</v>
      </c>
      <c r="AZ564" s="1739">
        <f>AN564-AM564</f>
        <v>17</v>
      </c>
    </row>
    <row r="565" spans="1:52" s="1382" customFormat="1" ht="51.95" customHeight="1" thickBot="1">
      <c r="A565" s="1786"/>
      <c r="B565" s="1385">
        <f t="shared" ref="B565:C589" si="317">B$564</f>
        <v>58</v>
      </c>
      <c r="C565" s="1386" t="str">
        <f t="shared" si="317"/>
        <v>У_Э</v>
      </c>
      <c r="D565" s="1561" t="str">
        <f t="shared" si="287"/>
        <v>58У_Э</v>
      </c>
      <c r="E565" s="1602" t="s">
        <v>155</v>
      </c>
      <c r="F565" s="1563" t="s">
        <v>859</v>
      </c>
      <c r="G565" s="1564" t="str">
        <f t="shared" ref="G565:G589" si="318">$G$564</f>
        <v>Выполнение электротехнических работ по объектам 21UUQ,22UUQ,23UUQ,21UQZ,22UQZ,23UQZ,24UQZ,31UUQ,32UUQ,33UUQ,31UUP,32UUP,33UUP,31UQZ,32UQZ,33UQZ,34UQZ,01UPZ,02UPZ,03UPZ,04UPZ,21UUP,22UUP,23UUP,27UPZ,28UPZ</v>
      </c>
      <c r="H565" s="1565" t="s">
        <v>867</v>
      </c>
      <c r="I565" s="1352"/>
      <c r="J565" s="1702">
        <f t="shared" ref="J565:S574" si="319">J$564</f>
        <v>44456</v>
      </c>
      <c r="K565" s="1702">
        <f t="shared" si="319"/>
        <v>44484</v>
      </c>
      <c r="L565" s="1702">
        <f t="shared" si="319"/>
        <v>44533</v>
      </c>
      <c r="M565" s="1702">
        <f t="shared" si="319"/>
        <v>44538</v>
      </c>
      <c r="N565" s="1702">
        <f t="shared" si="319"/>
        <v>44566</v>
      </c>
      <c r="O565" s="1702">
        <f t="shared" si="319"/>
        <v>44566</v>
      </c>
      <c r="P565" s="1702">
        <f t="shared" si="319"/>
        <v>44590</v>
      </c>
      <c r="Q565" s="1702">
        <f t="shared" si="319"/>
        <v>44621</v>
      </c>
      <c r="R565" s="1702">
        <f t="shared" si="319"/>
        <v>44621</v>
      </c>
      <c r="S565" s="1702">
        <f t="shared" si="319"/>
        <v>44620</v>
      </c>
      <c r="T565" s="1702">
        <f t="shared" ref="T565:AC574" si="320">T$564</f>
        <v>44620</v>
      </c>
      <c r="U565" s="1702">
        <f t="shared" si="320"/>
        <v>44641</v>
      </c>
      <c r="V565" s="1702">
        <f t="shared" si="320"/>
        <v>44648</v>
      </c>
      <c r="W565" s="1702">
        <f t="shared" si="320"/>
        <v>44651</v>
      </c>
      <c r="X565" s="1702">
        <f t="shared" si="320"/>
        <v>44656</v>
      </c>
      <c r="Y565" s="1702">
        <f t="shared" si="320"/>
        <v>44681</v>
      </c>
      <c r="Z565" s="1702">
        <f t="shared" si="320"/>
        <v>44701</v>
      </c>
      <c r="AA565" s="1702">
        <f t="shared" si="320"/>
        <v>44729</v>
      </c>
      <c r="AB565" s="1702">
        <f t="shared" si="320"/>
        <v>44734</v>
      </c>
      <c r="AC565" s="1702">
        <f t="shared" si="320"/>
        <v>44748</v>
      </c>
      <c r="AD565" s="1702">
        <f t="shared" ref="AD565:AN574" si="321">AD$564</f>
        <v>44769</v>
      </c>
      <c r="AE565" s="1702">
        <f t="shared" si="321"/>
        <v>44776</v>
      </c>
      <c r="AF565" s="1702">
        <f t="shared" si="321"/>
        <v>44781</v>
      </c>
      <c r="AG565" s="1702">
        <f t="shared" si="321"/>
        <v>44784</v>
      </c>
      <c r="AH565" s="1702">
        <f t="shared" si="321"/>
        <v>44809</v>
      </c>
      <c r="AI565" s="1702">
        <f t="shared" si="321"/>
        <v>44829</v>
      </c>
      <c r="AJ565" s="1702">
        <f t="shared" si="321"/>
        <v>44829</v>
      </c>
      <c r="AK565" s="1702">
        <f t="shared" si="321"/>
        <v>44839</v>
      </c>
      <c r="AL565" s="1702">
        <f t="shared" si="321"/>
        <v>44855</v>
      </c>
      <c r="AM565" s="1702">
        <f t="shared" si="321"/>
        <v>44859</v>
      </c>
      <c r="AN565" s="1702">
        <f t="shared" si="321"/>
        <v>44876</v>
      </c>
      <c r="AO565" s="1497">
        <f t="shared" ref="AO565:AO589" si="322">$AO$564</f>
        <v>44876</v>
      </c>
      <c r="AP565" s="1363">
        <v>28217</v>
      </c>
      <c r="AQ565" s="1543">
        <v>44973</v>
      </c>
      <c r="AR565" s="1424">
        <f>VLOOKUP(AP565,Schedule!$B$2:$F$14923,5,0)</f>
        <v>44092</v>
      </c>
      <c r="AS565" s="1424">
        <f t="shared" si="306"/>
        <v>44457</v>
      </c>
      <c r="AZ565" s="1739"/>
    </row>
    <row r="566" spans="1:52" s="1382" customFormat="1" ht="51.95" customHeight="1" thickBot="1">
      <c r="A566" s="1786"/>
      <c r="B566" s="1385">
        <f t="shared" si="317"/>
        <v>58</v>
      </c>
      <c r="C566" s="1386" t="str">
        <f t="shared" si="317"/>
        <v>У_Э</v>
      </c>
      <c r="D566" s="1561" t="str">
        <f t="shared" si="287"/>
        <v>58У_Э</v>
      </c>
      <c r="E566" s="1602" t="s">
        <v>157</v>
      </c>
      <c r="F566" s="1563" t="s">
        <v>859</v>
      </c>
      <c r="G566" s="1564" t="str">
        <f t="shared" si="318"/>
        <v>Выполнение электротехнических работ по объектам 21UUQ,22UUQ,23UUQ,21UQZ,22UQZ,23UQZ,24UQZ,31UUQ,32UUQ,33UUQ,31UUP,32UUP,33UUP,31UQZ,32UQZ,33UQZ,34UQZ,01UPZ,02UPZ,03UPZ,04UPZ,21UUP,22UUP,23UUP,27UPZ,28UPZ</v>
      </c>
      <c r="H566" s="1565" t="s">
        <v>867</v>
      </c>
      <c r="I566" s="1352"/>
      <c r="J566" s="1702">
        <f t="shared" si="319"/>
        <v>44456</v>
      </c>
      <c r="K566" s="1702">
        <f t="shared" si="319"/>
        <v>44484</v>
      </c>
      <c r="L566" s="1702">
        <f t="shared" si="319"/>
        <v>44533</v>
      </c>
      <c r="M566" s="1702">
        <f t="shared" si="319"/>
        <v>44538</v>
      </c>
      <c r="N566" s="1702">
        <f t="shared" si="319"/>
        <v>44566</v>
      </c>
      <c r="O566" s="1702">
        <f t="shared" si="319"/>
        <v>44566</v>
      </c>
      <c r="P566" s="1702">
        <f t="shared" si="319"/>
        <v>44590</v>
      </c>
      <c r="Q566" s="1702">
        <f t="shared" si="319"/>
        <v>44621</v>
      </c>
      <c r="R566" s="1702">
        <f t="shared" si="319"/>
        <v>44621</v>
      </c>
      <c r="S566" s="1702">
        <f t="shared" si="319"/>
        <v>44620</v>
      </c>
      <c r="T566" s="1702">
        <f t="shared" si="320"/>
        <v>44620</v>
      </c>
      <c r="U566" s="1702">
        <f t="shared" si="320"/>
        <v>44641</v>
      </c>
      <c r="V566" s="1702">
        <f t="shared" si="320"/>
        <v>44648</v>
      </c>
      <c r="W566" s="1702">
        <f t="shared" si="320"/>
        <v>44651</v>
      </c>
      <c r="X566" s="1702">
        <f t="shared" si="320"/>
        <v>44656</v>
      </c>
      <c r="Y566" s="1702">
        <f t="shared" si="320"/>
        <v>44681</v>
      </c>
      <c r="Z566" s="1702">
        <f t="shared" si="320"/>
        <v>44701</v>
      </c>
      <c r="AA566" s="1702">
        <f t="shared" si="320"/>
        <v>44729</v>
      </c>
      <c r="AB566" s="1702">
        <f t="shared" si="320"/>
        <v>44734</v>
      </c>
      <c r="AC566" s="1702">
        <f t="shared" si="320"/>
        <v>44748</v>
      </c>
      <c r="AD566" s="1702">
        <f t="shared" si="321"/>
        <v>44769</v>
      </c>
      <c r="AE566" s="1702">
        <f t="shared" si="321"/>
        <v>44776</v>
      </c>
      <c r="AF566" s="1702">
        <f t="shared" si="321"/>
        <v>44781</v>
      </c>
      <c r="AG566" s="1702">
        <f t="shared" si="321"/>
        <v>44784</v>
      </c>
      <c r="AH566" s="1702">
        <f t="shared" si="321"/>
        <v>44809</v>
      </c>
      <c r="AI566" s="1702">
        <f t="shared" si="321"/>
        <v>44829</v>
      </c>
      <c r="AJ566" s="1702">
        <f t="shared" si="321"/>
        <v>44829</v>
      </c>
      <c r="AK566" s="1702">
        <f t="shared" si="321"/>
        <v>44839</v>
      </c>
      <c r="AL566" s="1702">
        <f t="shared" si="321"/>
        <v>44855</v>
      </c>
      <c r="AM566" s="1702">
        <f t="shared" si="321"/>
        <v>44859</v>
      </c>
      <c r="AN566" s="1702">
        <f t="shared" si="321"/>
        <v>44876</v>
      </c>
      <c r="AO566" s="1497">
        <f t="shared" si="322"/>
        <v>44876</v>
      </c>
      <c r="AP566" s="1363">
        <v>28221</v>
      </c>
      <c r="AQ566" s="1543">
        <v>45033</v>
      </c>
      <c r="AR566" s="1424">
        <f>VLOOKUP(AP566,Schedule!$B$2:$F$14923,5,0)</f>
        <v>44092</v>
      </c>
      <c r="AS566" s="1424">
        <f t="shared" si="306"/>
        <v>44457</v>
      </c>
      <c r="AZ566" s="1739"/>
    </row>
    <row r="567" spans="1:52" s="1382" customFormat="1" ht="51.95" customHeight="1" thickBot="1">
      <c r="A567" s="1786"/>
      <c r="B567" s="1385">
        <f t="shared" si="317"/>
        <v>58</v>
      </c>
      <c r="C567" s="1386" t="str">
        <f t="shared" si="317"/>
        <v>У_Э</v>
      </c>
      <c r="D567" s="1561" t="str">
        <f t="shared" si="287"/>
        <v>58У_Э</v>
      </c>
      <c r="E567" s="1602" t="s">
        <v>115</v>
      </c>
      <c r="F567" s="1563" t="s">
        <v>859</v>
      </c>
      <c r="G567" s="1564" t="str">
        <f t="shared" si="318"/>
        <v>Выполнение электротехнических работ по объектам 21UUQ,22UUQ,23UUQ,21UQZ,22UQZ,23UQZ,24UQZ,31UUQ,32UUQ,33UUQ,31UUP,32UUP,33UUP,31UQZ,32UQZ,33UQZ,34UQZ,01UPZ,02UPZ,03UPZ,04UPZ,21UUP,22UUP,23UUP,27UPZ,28UPZ</v>
      </c>
      <c r="H567" s="1565" t="s">
        <v>868</v>
      </c>
      <c r="I567" s="1352"/>
      <c r="J567" s="1702">
        <f t="shared" si="319"/>
        <v>44456</v>
      </c>
      <c r="K567" s="1702">
        <f t="shared" si="319"/>
        <v>44484</v>
      </c>
      <c r="L567" s="1702">
        <f t="shared" si="319"/>
        <v>44533</v>
      </c>
      <c r="M567" s="1702">
        <f t="shared" si="319"/>
        <v>44538</v>
      </c>
      <c r="N567" s="1702">
        <f t="shared" si="319"/>
        <v>44566</v>
      </c>
      <c r="O567" s="1702">
        <f t="shared" si="319"/>
        <v>44566</v>
      </c>
      <c r="P567" s="1702">
        <f t="shared" si="319"/>
        <v>44590</v>
      </c>
      <c r="Q567" s="1702">
        <f t="shared" si="319"/>
        <v>44621</v>
      </c>
      <c r="R567" s="1702">
        <f t="shared" si="319"/>
        <v>44621</v>
      </c>
      <c r="S567" s="1702">
        <f t="shared" si="319"/>
        <v>44620</v>
      </c>
      <c r="T567" s="1702">
        <f t="shared" si="320"/>
        <v>44620</v>
      </c>
      <c r="U567" s="1702">
        <f t="shared" si="320"/>
        <v>44641</v>
      </c>
      <c r="V567" s="1702">
        <f t="shared" si="320"/>
        <v>44648</v>
      </c>
      <c r="W567" s="1702">
        <f t="shared" si="320"/>
        <v>44651</v>
      </c>
      <c r="X567" s="1702">
        <f t="shared" si="320"/>
        <v>44656</v>
      </c>
      <c r="Y567" s="1702">
        <f t="shared" si="320"/>
        <v>44681</v>
      </c>
      <c r="Z567" s="1702">
        <f t="shared" si="320"/>
        <v>44701</v>
      </c>
      <c r="AA567" s="1702">
        <f t="shared" si="320"/>
        <v>44729</v>
      </c>
      <c r="AB567" s="1702">
        <f t="shared" si="320"/>
        <v>44734</v>
      </c>
      <c r="AC567" s="1702">
        <f t="shared" si="320"/>
        <v>44748</v>
      </c>
      <c r="AD567" s="1702">
        <f t="shared" si="321"/>
        <v>44769</v>
      </c>
      <c r="AE567" s="1702">
        <f t="shared" si="321"/>
        <v>44776</v>
      </c>
      <c r="AF567" s="1702">
        <f t="shared" si="321"/>
        <v>44781</v>
      </c>
      <c r="AG567" s="1702">
        <f t="shared" si="321"/>
        <v>44784</v>
      </c>
      <c r="AH567" s="1702">
        <f t="shared" si="321"/>
        <v>44809</v>
      </c>
      <c r="AI567" s="1702">
        <f t="shared" si="321"/>
        <v>44829</v>
      </c>
      <c r="AJ567" s="1702">
        <f t="shared" si="321"/>
        <v>44829</v>
      </c>
      <c r="AK567" s="1702">
        <f t="shared" si="321"/>
        <v>44839</v>
      </c>
      <c r="AL567" s="1702">
        <f t="shared" si="321"/>
        <v>44855</v>
      </c>
      <c r="AM567" s="1702">
        <f t="shared" si="321"/>
        <v>44859</v>
      </c>
      <c r="AN567" s="1702">
        <f t="shared" si="321"/>
        <v>44876</v>
      </c>
      <c r="AO567" s="1497">
        <f t="shared" si="322"/>
        <v>44876</v>
      </c>
      <c r="AP567" s="1363">
        <v>27594</v>
      </c>
      <c r="AQ567" s="1543">
        <v>44897</v>
      </c>
      <c r="AR567" s="1424">
        <f>VLOOKUP(AP567,Schedule!$B$2:$F$14923,5,0)</f>
        <v>44724</v>
      </c>
      <c r="AS567" s="1424">
        <f t="shared" si="306"/>
        <v>45089</v>
      </c>
      <c r="AZ567" s="1739"/>
    </row>
    <row r="568" spans="1:52" s="1382" customFormat="1" ht="51.95" customHeight="1" thickBot="1">
      <c r="A568" s="1786"/>
      <c r="B568" s="1385">
        <f t="shared" si="317"/>
        <v>58</v>
      </c>
      <c r="C568" s="1386" t="str">
        <f t="shared" si="317"/>
        <v>У_Э</v>
      </c>
      <c r="D568" s="1561" t="str">
        <f t="shared" si="287"/>
        <v>58У_Э</v>
      </c>
      <c r="E568" s="1602" t="s">
        <v>121</v>
      </c>
      <c r="F568" s="1563" t="s">
        <v>859</v>
      </c>
      <c r="G568" s="1564" t="str">
        <f t="shared" si="318"/>
        <v>Выполнение электротехнических работ по объектам 21UUQ,22UUQ,23UUQ,21UQZ,22UQZ,23UQZ,24UQZ,31UUQ,32UUQ,33UUQ,31UUP,32UUP,33UUP,31UQZ,32UQZ,33UQZ,34UQZ,01UPZ,02UPZ,03UPZ,04UPZ,21UUP,22UUP,23UUP,27UPZ,28UPZ</v>
      </c>
      <c r="H568" s="1565" t="s">
        <v>868</v>
      </c>
      <c r="I568" s="1352"/>
      <c r="J568" s="1702">
        <f t="shared" si="319"/>
        <v>44456</v>
      </c>
      <c r="K568" s="1702">
        <f t="shared" si="319"/>
        <v>44484</v>
      </c>
      <c r="L568" s="1702">
        <f t="shared" si="319"/>
        <v>44533</v>
      </c>
      <c r="M568" s="1702">
        <f t="shared" si="319"/>
        <v>44538</v>
      </c>
      <c r="N568" s="1702">
        <f t="shared" si="319"/>
        <v>44566</v>
      </c>
      <c r="O568" s="1702">
        <f t="shared" si="319"/>
        <v>44566</v>
      </c>
      <c r="P568" s="1702">
        <f t="shared" si="319"/>
        <v>44590</v>
      </c>
      <c r="Q568" s="1702">
        <f t="shared" si="319"/>
        <v>44621</v>
      </c>
      <c r="R568" s="1702">
        <f t="shared" si="319"/>
        <v>44621</v>
      </c>
      <c r="S568" s="1702">
        <f t="shared" si="319"/>
        <v>44620</v>
      </c>
      <c r="T568" s="1702">
        <f t="shared" si="320"/>
        <v>44620</v>
      </c>
      <c r="U568" s="1702">
        <f t="shared" si="320"/>
        <v>44641</v>
      </c>
      <c r="V568" s="1702">
        <f t="shared" si="320"/>
        <v>44648</v>
      </c>
      <c r="W568" s="1702">
        <f t="shared" si="320"/>
        <v>44651</v>
      </c>
      <c r="X568" s="1702">
        <f t="shared" si="320"/>
        <v>44656</v>
      </c>
      <c r="Y568" s="1702">
        <f t="shared" si="320"/>
        <v>44681</v>
      </c>
      <c r="Z568" s="1702">
        <f t="shared" si="320"/>
        <v>44701</v>
      </c>
      <c r="AA568" s="1702">
        <f t="shared" si="320"/>
        <v>44729</v>
      </c>
      <c r="AB568" s="1702">
        <f t="shared" si="320"/>
        <v>44734</v>
      </c>
      <c r="AC568" s="1702">
        <f t="shared" si="320"/>
        <v>44748</v>
      </c>
      <c r="AD568" s="1702">
        <f t="shared" si="321"/>
        <v>44769</v>
      </c>
      <c r="AE568" s="1702">
        <f t="shared" si="321"/>
        <v>44776</v>
      </c>
      <c r="AF568" s="1702">
        <f t="shared" si="321"/>
        <v>44781</v>
      </c>
      <c r="AG568" s="1702">
        <f t="shared" si="321"/>
        <v>44784</v>
      </c>
      <c r="AH568" s="1702">
        <f t="shared" si="321"/>
        <v>44809</v>
      </c>
      <c r="AI568" s="1702">
        <f t="shared" si="321"/>
        <v>44829</v>
      </c>
      <c r="AJ568" s="1702">
        <f t="shared" si="321"/>
        <v>44829</v>
      </c>
      <c r="AK568" s="1702">
        <f t="shared" si="321"/>
        <v>44839</v>
      </c>
      <c r="AL568" s="1702">
        <f t="shared" si="321"/>
        <v>44855</v>
      </c>
      <c r="AM568" s="1702">
        <f t="shared" si="321"/>
        <v>44859</v>
      </c>
      <c r="AN568" s="1702">
        <f t="shared" si="321"/>
        <v>44876</v>
      </c>
      <c r="AO568" s="1497">
        <f t="shared" si="322"/>
        <v>44876</v>
      </c>
      <c r="AP568" s="1363">
        <v>27618</v>
      </c>
      <c r="AQ568" s="1543">
        <v>44897</v>
      </c>
      <c r="AR568" s="1424">
        <f>VLOOKUP(AP568,Schedule!$B$2:$F$14923,5,0)</f>
        <v>44424</v>
      </c>
      <c r="AS568" s="1424">
        <f t="shared" si="306"/>
        <v>44789</v>
      </c>
      <c r="AZ568" s="1739"/>
    </row>
    <row r="569" spans="1:52" s="1382" customFormat="1" ht="51.95" customHeight="1" thickBot="1">
      <c r="A569" s="1786"/>
      <c r="B569" s="1385">
        <f t="shared" si="317"/>
        <v>58</v>
      </c>
      <c r="C569" s="1386" t="str">
        <f t="shared" si="317"/>
        <v>У_Э</v>
      </c>
      <c r="D569" s="1561" t="str">
        <f t="shared" si="287"/>
        <v>58У_Э</v>
      </c>
      <c r="E569" s="1602" t="s">
        <v>123</v>
      </c>
      <c r="F569" s="1563" t="s">
        <v>859</v>
      </c>
      <c r="G569" s="1564" t="str">
        <f t="shared" si="318"/>
        <v>Выполнение электротехнических работ по объектам 21UUQ,22UUQ,23UUQ,21UQZ,22UQZ,23UQZ,24UQZ,31UUQ,32UUQ,33UUQ,31UUP,32UUP,33UUP,31UQZ,32UQZ,33UQZ,34UQZ,01UPZ,02UPZ,03UPZ,04UPZ,21UUP,22UUP,23UUP,27UPZ,28UPZ</v>
      </c>
      <c r="H569" s="1565" t="s">
        <v>868</v>
      </c>
      <c r="I569" s="1352"/>
      <c r="J569" s="1702">
        <f t="shared" si="319"/>
        <v>44456</v>
      </c>
      <c r="K569" s="1702">
        <f t="shared" si="319"/>
        <v>44484</v>
      </c>
      <c r="L569" s="1702">
        <f t="shared" si="319"/>
        <v>44533</v>
      </c>
      <c r="M569" s="1702">
        <f t="shared" si="319"/>
        <v>44538</v>
      </c>
      <c r="N569" s="1702">
        <f t="shared" si="319"/>
        <v>44566</v>
      </c>
      <c r="O569" s="1702">
        <f t="shared" si="319"/>
        <v>44566</v>
      </c>
      <c r="P569" s="1702">
        <f t="shared" si="319"/>
        <v>44590</v>
      </c>
      <c r="Q569" s="1702">
        <f t="shared" si="319"/>
        <v>44621</v>
      </c>
      <c r="R569" s="1702">
        <f t="shared" si="319"/>
        <v>44621</v>
      </c>
      <c r="S569" s="1702">
        <f t="shared" si="319"/>
        <v>44620</v>
      </c>
      <c r="T569" s="1702">
        <f t="shared" si="320"/>
        <v>44620</v>
      </c>
      <c r="U569" s="1702">
        <f t="shared" si="320"/>
        <v>44641</v>
      </c>
      <c r="V569" s="1702">
        <f t="shared" si="320"/>
        <v>44648</v>
      </c>
      <c r="W569" s="1702">
        <f t="shared" si="320"/>
        <v>44651</v>
      </c>
      <c r="X569" s="1702">
        <f t="shared" si="320"/>
        <v>44656</v>
      </c>
      <c r="Y569" s="1702">
        <f t="shared" si="320"/>
        <v>44681</v>
      </c>
      <c r="Z569" s="1702">
        <f t="shared" si="320"/>
        <v>44701</v>
      </c>
      <c r="AA569" s="1702">
        <f t="shared" si="320"/>
        <v>44729</v>
      </c>
      <c r="AB569" s="1702">
        <f t="shared" si="320"/>
        <v>44734</v>
      </c>
      <c r="AC569" s="1702">
        <f t="shared" si="320"/>
        <v>44748</v>
      </c>
      <c r="AD569" s="1702">
        <f t="shared" si="321"/>
        <v>44769</v>
      </c>
      <c r="AE569" s="1702">
        <f t="shared" si="321"/>
        <v>44776</v>
      </c>
      <c r="AF569" s="1702">
        <f t="shared" si="321"/>
        <v>44781</v>
      </c>
      <c r="AG569" s="1702">
        <f t="shared" si="321"/>
        <v>44784</v>
      </c>
      <c r="AH569" s="1702">
        <f t="shared" si="321"/>
        <v>44809</v>
      </c>
      <c r="AI569" s="1702">
        <f t="shared" si="321"/>
        <v>44829</v>
      </c>
      <c r="AJ569" s="1702">
        <f t="shared" si="321"/>
        <v>44829</v>
      </c>
      <c r="AK569" s="1702">
        <f t="shared" si="321"/>
        <v>44839</v>
      </c>
      <c r="AL569" s="1702">
        <f t="shared" si="321"/>
        <v>44855</v>
      </c>
      <c r="AM569" s="1702">
        <f t="shared" si="321"/>
        <v>44859</v>
      </c>
      <c r="AN569" s="1702">
        <f t="shared" si="321"/>
        <v>44876</v>
      </c>
      <c r="AO569" s="1497">
        <f t="shared" si="322"/>
        <v>44876</v>
      </c>
      <c r="AP569" s="1363">
        <v>27644</v>
      </c>
      <c r="AQ569" s="1543">
        <v>45035</v>
      </c>
      <c r="AR569" s="1424">
        <f>VLOOKUP(AP569,Schedule!$B$2:$F$14923,5,0)</f>
        <v>44602</v>
      </c>
      <c r="AS569" s="1424">
        <f t="shared" si="306"/>
        <v>44967</v>
      </c>
      <c r="AZ569" s="1739"/>
    </row>
    <row r="570" spans="1:52" s="1382" customFormat="1" ht="51.95" customHeight="1" thickBot="1">
      <c r="A570" s="1786"/>
      <c r="B570" s="1385">
        <f t="shared" si="317"/>
        <v>58</v>
      </c>
      <c r="C570" s="1386" t="str">
        <f t="shared" si="317"/>
        <v>У_Э</v>
      </c>
      <c r="D570" s="1561" t="str">
        <f t="shared" si="287"/>
        <v>58У_Э</v>
      </c>
      <c r="E570" s="1602" t="s">
        <v>125</v>
      </c>
      <c r="F570" s="1563" t="s">
        <v>859</v>
      </c>
      <c r="G570" s="1564" t="str">
        <f t="shared" si="318"/>
        <v>Выполнение электротехнических работ по объектам 21UUQ,22UUQ,23UUQ,21UQZ,22UQZ,23UQZ,24UQZ,31UUQ,32UUQ,33UUQ,31UUP,32UUP,33UUP,31UQZ,32UQZ,33UQZ,34UQZ,01UPZ,02UPZ,03UPZ,04UPZ,21UUP,22UUP,23UUP,27UPZ,28UPZ</v>
      </c>
      <c r="H570" s="1565" t="s">
        <v>868</v>
      </c>
      <c r="I570" s="1352"/>
      <c r="J570" s="1702">
        <f t="shared" si="319"/>
        <v>44456</v>
      </c>
      <c r="K570" s="1702">
        <f t="shared" si="319"/>
        <v>44484</v>
      </c>
      <c r="L570" s="1702">
        <f t="shared" si="319"/>
        <v>44533</v>
      </c>
      <c r="M570" s="1702">
        <f t="shared" si="319"/>
        <v>44538</v>
      </c>
      <c r="N570" s="1702">
        <f t="shared" si="319"/>
        <v>44566</v>
      </c>
      <c r="O570" s="1702">
        <f t="shared" si="319"/>
        <v>44566</v>
      </c>
      <c r="P570" s="1702">
        <f t="shared" si="319"/>
        <v>44590</v>
      </c>
      <c r="Q570" s="1702">
        <f t="shared" si="319"/>
        <v>44621</v>
      </c>
      <c r="R570" s="1702">
        <f t="shared" si="319"/>
        <v>44621</v>
      </c>
      <c r="S570" s="1702">
        <f t="shared" si="319"/>
        <v>44620</v>
      </c>
      <c r="T570" s="1702">
        <f t="shared" si="320"/>
        <v>44620</v>
      </c>
      <c r="U570" s="1702">
        <f t="shared" si="320"/>
        <v>44641</v>
      </c>
      <c r="V570" s="1702">
        <f t="shared" si="320"/>
        <v>44648</v>
      </c>
      <c r="W570" s="1702">
        <f t="shared" si="320"/>
        <v>44651</v>
      </c>
      <c r="X570" s="1702">
        <f t="shared" si="320"/>
        <v>44656</v>
      </c>
      <c r="Y570" s="1702">
        <f t="shared" si="320"/>
        <v>44681</v>
      </c>
      <c r="Z570" s="1702">
        <f t="shared" si="320"/>
        <v>44701</v>
      </c>
      <c r="AA570" s="1702">
        <f t="shared" si="320"/>
        <v>44729</v>
      </c>
      <c r="AB570" s="1702">
        <f t="shared" si="320"/>
        <v>44734</v>
      </c>
      <c r="AC570" s="1702">
        <f t="shared" si="320"/>
        <v>44748</v>
      </c>
      <c r="AD570" s="1702">
        <f t="shared" si="321"/>
        <v>44769</v>
      </c>
      <c r="AE570" s="1702">
        <f t="shared" si="321"/>
        <v>44776</v>
      </c>
      <c r="AF570" s="1702">
        <f t="shared" si="321"/>
        <v>44781</v>
      </c>
      <c r="AG570" s="1702">
        <f t="shared" si="321"/>
        <v>44784</v>
      </c>
      <c r="AH570" s="1702">
        <f t="shared" si="321"/>
        <v>44809</v>
      </c>
      <c r="AI570" s="1702">
        <f t="shared" si="321"/>
        <v>44829</v>
      </c>
      <c r="AJ570" s="1702">
        <f t="shared" si="321"/>
        <v>44829</v>
      </c>
      <c r="AK570" s="1702">
        <f t="shared" si="321"/>
        <v>44839</v>
      </c>
      <c r="AL570" s="1702">
        <f t="shared" si="321"/>
        <v>44855</v>
      </c>
      <c r="AM570" s="1702">
        <f t="shared" si="321"/>
        <v>44859</v>
      </c>
      <c r="AN570" s="1702">
        <f t="shared" si="321"/>
        <v>44876</v>
      </c>
      <c r="AO570" s="1497">
        <f t="shared" si="322"/>
        <v>44876</v>
      </c>
      <c r="AP570" s="1363">
        <v>27668</v>
      </c>
      <c r="AQ570" s="1543">
        <v>45035</v>
      </c>
      <c r="AR570" s="1424">
        <f>VLOOKUP(AP570,Schedule!$B$2:$F$14923,5,0)</f>
        <v>44602</v>
      </c>
      <c r="AS570" s="1424">
        <f t="shared" si="306"/>
        <v>44967</v>
      </c>
      <c r="AZ570" s="1739"/>
    </row>
    <row r="571" spans="1:52" s="1382" customFormat="1" ht="51.95" customHeight="1" thickBot="1">
      <c r="A571" s="1786"/>
      <c r="B571" s="1385">
        <f t="shared" si="317"/>
        <v>58</v>
      </c>
      <c r="C571" s="1386" t="str">
        <f t="shared" si="317"/>
        <v>У_Э</v>
      </c>
      <c r="D571" s="1561" t="str">
        <f t="shared" si="287"/>
        <v>58У_Э</v>
      </c>
      <c r="E571" s="1602" t="s">
        <v>147</v>
      </c>
      <c r="F571" s="1563" t="s">
        <v>859</v>
      </c>
      <c r="G571" s="1564" t="str">
        <f t="shared" si="318"/>
        <v>Выполнение электротехнических работ по объектам 21UUQ,22UUQ,23UUQ,21UQZ,22UQZ,23UQZ,24UQZ,31UUQ,32UUQ,33UUQ,31UUP,32UUP,33UUP,31UQZ,32UQZ,33UQZ,34UQZ,01UPZ,02UPZ,03UPZ,04UPZ,21UUP,22UUP,23UUP,27UPZ,28UPZ</v>
      </c>
      <c r="H571" s="1565" t="s">
        <v>869</v>
      </c>
      <c r="I571" s="1352"/>
      <c r="J571" s="1702">
        <f t="shared" si="319"/>
        <v>44456</v>
      </c>
      <c r="K571" s="1702">
        <f t="shared" si="319"/>
        <v>44484</v>
      </c>
      <c r="L571" s="1702">
        <f t="shared" si="319"/>
        <v>44533</v>
      </c>
      <c r="M571" s="1702">
        <f t="shared" si="319"/>
        <v>44538</v>
      </c>
      <c r="N571" s="1702">
        <f t="shared" si="319"/>
        <v>44566</v>
      </c>
      <c r="O571" s="1702">
        <f t="shared" si="319"/>
        <v>44566</v>
      </c>
      <c r="P571" s="1702">
        <f t="shared" si="319"/>
        <v>44590</v>
      </c>
      <c r="Q571" s="1702">
        <f t="shared" si="319"/>
        <v>44621</v>
      </c>
      <c r="R571" s="1702">
        <f t="shared" si="319"/>
        <v>44621</v>
      </c>
      <c r="S571" s="1702">
        <f t="shared" si="319"/>
        <v>44620</v>
      </c>
      <c r="T571" s="1702">
        <f t="shared" si="320"/>
        <v>44620</v>
      </c>
      <c r="U571" s="1702">
        <f t="shared" si="320"/>
        <v>44641</v>
      </c>
      <c r="V571" s="1702">
        <f t="shared" si="320"/>
        <v>44648</v>
      </c>
      <c r="W571" s="1702">
        <f t="shared" si="320"/>
        <v>44651</v>
      </c>
      <c r="X571" s="1702">
        <f t="shared" si="320"/>
        <v>44656</v>
      </c>
      <c r="Y571" s="1702">
        <f t="shared" si="320"/>
        <v>44681</v>
      </c>
      <c r="Z571" s="1702">
        <f t="shared" si="320"/>
        <v>44701</v>
      </c>
      <c r="AA571" s="1702">
        <f t="shared" si="320"/>
        <v>44729</v>
      </c>
      <c r="AB571" s="1702">
        <f t="shared" si="320"/>
        <v>44734</v>
      </c>
      <c r="AC571" s="1702">
        <f t="shared" si="320"/>
        <v>44748</v>
      </c>
      <c r="AD571" s="1702">
        <f t="shared" si="321"/>
        <v>44769</v>
      </c>
      <c r="AE571" s="1702">
        <f t="shared" si="321"/>
        <v>44776</v>
      </c>
      <c r="AF571" s="1702">
        <f t="shared" si="321"/>
        <v>44781</v>
      </c>
      <c r="AG571" s="1702">
        <f t="shared" si="321"/>
        <v>44784</v>
      </c>
      <c r="AH571" s="1702">
        <f t="shared" si="321"/>
        <v>44809</v>
      </c>
      <c r="AI571" s="1702">
        <f t="shared" si="321"/>
        <v>44829</v>
      </c>
      <c r="AJ571" s="1702">
        <f t="shared" si="321"/>
        <v>44829</v>
      </c>
      <c r="AK571" s="1702">
        <f t="shared" si="321"/>
        <v>44839</v>
      </c>
      <c r="AL571" s="1702">
        <f t="shared" si="321"/>
        <v>44855</v>
      </c>
      <c r="AM571" s="1702">
        <f t="shared" si="321"/>
        <v>44859</v>
      </c>
      <c r="AN571" s="1702">
        <f t="shared" si="321"/>
        <v>44876</v>
      </c>
      <c r="AO571" s="1497">
        <f t="shared" si="322"/>
        <v>44876</v>
      </c>
      <c r="AP571" s="1363">
        <v>34550</v>
      </c>
      <c r="AQ571" s="1543">
        <v>44983</v>
      </c>
      <c r="AR571" s="1424">
        <f>VLOOKUP(AP571,Schedule!$B$2:$F$14923,5,0)</f>
        <v>44983</v>
      </c>
      <c r="AS571" s="1424">
        <f t="shared" si="306"/>
        <v>45348</v>
      </c>
      <c r="AZ571" s="1739"/>
    </row>
    <row r="572" spans="1:52" s="1382" customFormat="1" ht="51.95" customHeight="1" thickBot="1">
      <c r="A572" s="1786"/>
      <c r="B572" s="1385">
        <f t="shared" si="317"/>
        <v>58</v>
      </c>
      <c r="C572" s="1386" t="str">
        <f t="shared" si="317"/>
        <v>У_Э</v>
      </c>
      <c r="D572" s="1561" t="str">
        <f t="shared" si="287"/>
        <v>58У_Э</v>
      </c>
      <c r="E572" s="1602" t="s">
        <v>149</v>
      </c>
      <c r="F572" s="1563" t="s">
        <v>859</v>
      </c>
      <c r="G572" s="1564" t="str">
        <f t="shared" si="318"/>
        <v>Выполнение электротехнических работ по объектам 21UUQ,22UUQ,23UUQ,21UQZ,22UQZ,23UQZ,24UQZ,31UUQ,32UUQ,33UUQ,31UUP,32UUP,33UUP,31UQZ,32UQZ,33UQZ,34UQZ,01UPZ,02UPZ,03UPZ,04UPZ,21UUP,22UUP,23UUP,27UPZ,28UPZ</v>
      </c>
      <c r="H572" s="1565" t="s">
        <v>869</v>
      </c>
      <c r="I572" s="1352"/>
      <c r="J572" s="1702">
        <f t="shared" si="319"/>
        <v>44456</v>
      </c>
      <c r="K572" s="1702">
        <f t="shared" si="319"/>
        <v>44484</v>
      </c>
      <c r="L572" s="1702">
        <f t="shared" si="319"/>
        <v>44533</v>
      </c>
      <c r="M572" s="1702">
        <f t="shared" si="319"/>
        <v>44538</v>
      </c>
      <c r="N572" s="1702">
        <f t="shared" si="319"/>
        <v>44566</v>
      </c>
      <c r="O572" s="1702">
        <f t="shared" si="319"/>
        <v>44566</v>
      </c>
      <c r="P572" s="1702">
        <f t="shared" si="319"/>
        <v>44590</v>
      </c>
      <c r="Q572" s="1702">
        <f t="shared" si="319"/>
        <v>44621</v>
      </c>
      <c r="R572" s="1702">
        <f t="shared" si="319"/>
        <v>44621</v>
      </c>
      <c r="S572" s="1702">
        <f t="shared" si="319"/>
        <v>44620</v>
      </c>
      <c r="T572" s="1702">
        <f t="shared" si="320"/>
        <v>44620</v>
      </c>
      <c r="U572" s="1702">
        <f t="shared" si="320"/>
        <v>44641</v>
      </c>
      <c r="V572" s="1702">
        <f t="shared" si="320"/>
        <v>44648</v>
      </c>
      <c r="W572" s="1702">
        <f t="shared" si="320"/>
        <v>44651</v>
      </c>
      <c r="X572" s="1702">
        <f t="shared" si="320"/>
        <v>44656</v>
      </c>
      <c r="Y572" s="1702">
        <f t="shared" si="320"/>
        <v>44681</v>
      </c>
      <c r="Z572" s="1702">
        <f t="shared" si="320"/>
        <v>44701</v>
      </c>
      <c r="AA572" s="1702">
        <f t="shared" si="320"/>
        <v>44729</v>
      </c>
      <c r="AB572" s="1702">
        <f t="shared" si="320"/>
        <v>44734</v>
      </c>
      <c r="AC572" s="1702">
        <f t="shared" si="320"/>
        <v>44748</v>
      </c>
      <c r="AD572" s="1702">
        <f t="shared" si="321"/>
        <v>44769</v>
      </c>
      <c r="AE572" s="1702">
        <f t="shared" si="321"/>
        <v>44776</v>
      </c>
      <c r="AF572" s="1702">
        <f t="shared" si="321"/>
        <v>44781</v>
      </c>
      <c r="AG572" s="1702">
        <f t="shared" si="321"/>
        <v>44784</v>
      </c>
      <c r="AH572" s="1702">
        <f t="shared" si="321"/>
        <v>44809</v>
      </c>
      <c r="AI572" s="1702">
        <f t="shared" si="321"/>
        <v>44829</v>
      </c>
      <c r="AJ572" s="1702">
        <f t="shared" si="321"/>
        <v>44829</v>
      </c>
      <c r="AK572" s="1702">
        <f t="shared" si="321"/>
        <v>44839</v>
      </c>
      <c r="AL572" s="1702">
        <f t="shared" si="321"/>
        <v>44855</v>
      </c>
      <c r="AM572" s="1702">
        <f t="shared" si="321"/>
        <v>44859</v>
      </c>
      <c r="AN572" s="1702">
        <f t="shared" si="321"/>
        <v>44876</v>
      </c>
      <c r="AO572" s="1497">
        <f t="shared" si="322"/>
        <v>44876</v>
      </c>
      <c r="AP572" s="1363">
        <v>34557</v>
      </c>
      <c r="AQ572" s="1543">
        <v>44598</v>
      </c>
      <c r="AR572" s="1424">
        <f>VLOOKUP(AP572,Schedule!$B$2:$F$14923,5,0)</f>
        <v>44598</v>
      </c>
      <c r="AS572" s="1424">
        <f t="shared" si="306"/>
        <v>44963</v>
      </c>
      <c r="AZ572" s="1739"/>
    </row>
    <row r="573" spans="1:52" s="1382" customFormat="1" ht="51.95" customHeight="1" thickBot="1">
      <c r="A573" s="1786"/>
      <c r="B573" s="1385">
        <f t="shared" si="317"/>
        <v>58</v>
      </c>
      <c r="C573" s="1386" t="str">
        <f t="shared" si="317"/>
        <v>У_Э</v>
      </c>
      <c r="D573" s="1561" t="str">
        <f t="shared" si="287"/>
        <v>58У_Э</v>
      </c>
      <c r="E573" s="1602" t="s">
        <v>151</v>
      </c>
      <c r="F573" s="1563" t="s">
        <v>859</v>
      </c>
      <c r="G573" s="1564" t="str">
        <f t="shared" si="318"/>
        <v>Выполнение электротехнических работ по объектам 21UUQ,22UUQ,23UUQ,21UQZ,22UQZ,23UQZ,24UQZ,31UUQ,32UUQ,33UUQ,31UUP,32UUP,33UUP,31UQZ,32UQZ,33UQZ,34UQZ,01UPZ,02UPZ,03UPZ,04UPZ,21UUP,22UUP,23UUP,27UPZ,28UPZ</v>
      </c>
      <c r="H573" s="1565" t="s">
        <v>869</v>
      </c>
      <c r="I573" s="1352"/>
      <c r="J573" s="1702">
        <f t="shared" si="319"/>
        <v>44456</v>
      </c>
      <c r="K573" s="1702">
        <f t="shared" si="319"/>
        <v>44484</v>
      </c>
      <c r="L573" s="1702">
        <f t="shared" si="319"/>
        <v>44533</v>
      </c>
      <c r="M573" s="1702">
        <f t="shared" si="319"/>
        <v>44538</v>
      </c>
      <c r="N573" s="1702">
        <f t="shared" si="319"/>
        <v>44566</v>
      </c>
      <c r="O573" s="1702">
        <f t="shared" si="319"/>
        <v>44566</v>
      </c>
      <c r="P573" s="1702">
        <f t="shared" si="319"/>
        <v>44590</v>
      </c>
      <c r="Q573" s="1702">
        <f t="shared" si="319"/>
        <v>44621</v>
      </c>
      <c r="R573" s="1702">
        <f t="shared" si="319"/>
        <v>44621</v>
      </c>
      <c r="S573" s="1702">
        <f t="shared" si="319"/>
        <v>44620</v>
      </c>
      <c r="T573" s="1702">
        <f t="shared" si="320"/>
        <v>44620</v>
      </c>
      <c r="U573" s="1702">
        <f t="shared" si="320"/>
        <v>44641</v>
      </c>
      <c r="V573" s="1702">
        <f t="shared" si="320"/>
        <v>44648</v>
      </c>
      <c r="W573" s="1702">
        <f t="shared" si="320"/>
        <v>44651</v>
      </c>
      <c r="X573" s="1702">
        <f t="shared" si="320"/>
        <v>44656</v>
      </c>
      <c r="Y573" s="1702">
        <f t="shared" si="320"/>
        <v>44681</v>
      </c>
      <c r="Z573" s="1702">
        <f t="shared" si="320"/>
        <v>44701</v>
      </c>
      <c r="AA573" s="1702">
        <f t="shared" si="320"/>
        <v>44729</v>
      </c>
      <c r="AB573" s="1702">
        <f t="shared" si="320"/>
        <v>44734</v>
      </c>
      <c r="AC573" s="1702">
        <f t="shared" si="320"/>
        <v>44748</v>
      </c>
      <c r="AD573" s="1702">
        <f t="shared" si="321"/>
        <v>44769</v>
      </c>
      <c r="AE573" s="1702">
        <f t="shared" si="321"/>
        <v>44776</v>
      </c>
      <c r="AF573" s="1702">
        <f t="shared" si="321"/>
        <v>44781</v>
      </c>
      <c r="AG573" s="1702">
        <f t="shared" si="321"/>
        <v>44784</v>
      </c>
      <c r="AH573" s="1702">
        <f t="shared" si="321"/>
        <v>44809</v>
      </c>
      <c r="AI573" s="1702">
        <f t="shared" si="321"/>
        <v>44829</v>
      </c>
      <c r="AJ573" s="1702">
        <f t="shared" si="321"/>
        <v>44829</v>
      </c>
      <c r="AK573" s="1702">
        <f t="shared" si="321"/>
        <v>44839</v>
      </c>
      <c r="AL573" s="1702">
        <f t="shared" si="321"/>
        <v>44855</v>
      </c>
      <c r="AM573" s="1702">
        <f t="shared" si="321"/>
        <v>44859</v>
      </c>
      <c r="AN573" s="1702">
        <f t="shared" si="321"/>
        <v>44876</v>
      </c>
      <c r="AO573" s="1497">
        <f t="shared" si="322"/>
        <v>44876</v>
      </c>
      <c r="AP573" s="1363">
        <v>34561</v>
      </c>
      <c r="AQ573" s="1543">
        <v>44598</v>
      </c>
      <c r="AR573" s="1424">
        <f>VLOOKUP(AP573,Schedule!$B$2:$F$14923,5,0)</f>
        <v>44598</v>
      </c>
      <c r="AS573" s="1424">
        <f t="shared" si="306"/>
        <v>44963</v>
      </c>
      <c r="AZ573" s="1739"/>
    </row>
    <row r="574" spans="1:52" s="1382" customFormat="1" ht="51.95" customHeight="1" thickBot="1">
      <c r="A574" s="1786"/>
      <c r="B574" s="1385">
        <f t="shared" si="317"/>
        <v>58</v>
      </c>
      <c r="C574" s="1386" t="str">
        <f t="shared" si="317"/>
        <v>У_Э</v>
      </c>
      <c r="D574" s="1561" t="str">
        <f t="shared" si="287"/>
        <v>58У_Э</v>
      </c>
      <c r="E574" s="1602" t="s">
        <v>141</v>
      </c>
      <c r="F574" s="1563" t="s">
        <v>859</v>
      </c>
      <c r="G574" s="1564" t="str">
        <f t="shared" si="318"/>
        <v>Выполнение электротехнических работ по объектам 21UUQ,22UUQ,23UUQ,21UQZ,22UQZ,23UQZ,24UQZ,31UUQ,32UUQ,33UUQ,31UUP,32UUP,33UUP,31UQZ,32UQZ,33UQZ,34UQZ,01UPZ,02UPZ,03UPZ,04UPZ,21UUP,22UUP,23UUP,27UPZ,28UPZ</v>
      </c>
      <c r="H574" s="1565" t="s">
        <v>870</v>
      </c>
      <c r="I574" s="1352"/>
      <c r="J574" s="1702">
        <f t="shared" si="319"/>
        <v>44456</v>
      </c>
      <c r="K574" s="1702">
        <f t="shared" si="319"/>
        <v>44484</v>
      </c>
      <c r="L574" s="1702">
        <f t="shared" si="319"/>
        <v>44533</v>
      </c>
      <c r="M574" s="1702">
        <f t="shared" si="319"/>
        <v>44538</v>
      </c>
      <c r="N574" s="1702">
        <f t="shared" si="319"/>
        <v>44566</v>
      </c>
      <c r="O574" s="1702">
        <f t="shared" si="319"/>
        <v>44566</v>
      </c>
      <c r="P574" s="1702">
        <f t="shared" si="319"/>
        <v>44590</v>
      </c>
      <c r="Q574" s="1702">
        <f t="shared" si="319"/>
        <v>44621</v>
      </c>
      <c r="R574" s="1702">
        <f t="shared" si="319"/>
        <v>44621</v>
      </c>
      <c r="S574" s="1702">
        <f t="shared" si="319"/>
        <v>44620</v>
      </c>
      <c r="T574" s="1702">
        <f t="shared" si="320"/>
        <v>44620</v>
      </c>
      <c r="U574" s="1702">
        <f t="shared" si="320"/>
        <v>44641</v>
      </c>
      <c r="V574" s="1702">
        <f t="shared" si="320"/>
        <v>44648</v>
      </c>
      <c r="W574" s="1702">
        <f t="shared" si="320"/>
        <v>44651</v>
      </c>
      <c r="X574" s="1702">
        <f t="shared" si="320"/>
        <v>44656</v>
      </c>
      <c r="Y574" s="1702">
        <f t="shared" si="320"/>
        <v>44681</v>
      </c>
      <c r="Z574" s="1702">
        <f t="shared" si="320"/>
        <v>44701</v>
      </c>
      <c r="AA574" s="1702">
        <f t="shared" si="320"/>
        <v>44729</v>
      </c>
      <c r="AB574" s="1702">
        <f t="shared" si="320"/>
        <v>44734</v>
      </c>
      <c r="AC574" s="1702">
        <f t="shared" si="320"/>
        <v>44748</v>
      </c>
      <c r="AD574" s="1702">
        <f t="shared" si="321"/>
        <v>44769</v>
      </c>
      <c r="AE574" s="1702">
        <f t="shared" si="321"/>
        <v>44776</v>
      </c>
      <c r="AF574" s="1702">
        <f t="shared" si="321"/>
        <v>44781</v>
      </c>
      <c r="AG574" s="1702">
        <f t="shared" si="321"/>
        <v>44784</v>
      </c>
      <c r="AH574" s="1702">
        <f t="shared" si="321"/>
        <v>44809</v>
      </c>
      <c r="AI574" s="1702">
        <f t="shared" si="321"/>
        <v>44829</v>
      </c>
      <c r="AJ574" s="1702">
        <f t="shared" si="321"/>
        <v>44829</v>
      </c>
      <c r="AK574" s="1702">
        <f t="shared" si="321"/>
        <v>44839</v>
      </c>
      <c r="AL574" s="1702">
        <f t="shared" si="321"/>
        <v>44855</v>
      </c>
      <c r="AM574" s="1702">
        <f t="shared" si="321"/>
        <v>44859</v>
      </c>
      <c r="AN574" s="1702">
        <f t="shared" si="321"/>
        <v>44876</v>
      </c>
      <c r="AO574" s="1497">
        <f t="shared" si="322"/>
        <v>44876</v>
      </c>
      <c r="AP574" s="1363">
        <v>34509</v>
      </c>
      <c r="AQ574" s="1543">
        <v>44983</v>
      </c>
      <c r="AR574" s="1424">
        <f>VLOOKUP(AP574,Schedule!$B$2:$F$14923,5,0)</f>
        <v>44983</v>
      </c>
      <c r="AS574" s="1424">
        <f t="shared" si="306"/>
        <v>45348</v>
      </c>
      <c r="AZ574" s="1739"/>
    </row>
    <row r="575" spans="1:52" s="1382" customFormat="1" ht="51.95" customHeight="1" thickBot="1">
      <c r="A575" s="1786"/>
      <c r="B575" s="1385">
        <f t="shared" si="317"/>
        <v>58</v>
      </c>
      <c r="C575" s="1386" t="str">
        <f t="shared" si="317"/>
        <v>У_Э</v>
      </c>
      <c r="D575" s="1561" t="str">
        <f t="shared" si="287"/>
        <v>58У_Э</v>
      </c>
      <c r="E575" s="1602" t="s">
        <v>143</v>
      </c>
      <c r="F575" s="1563" t="s">
        <v>859</v>
      </c>
      <c r="G575" s="1564" t="str">
        <f t="shared" si="318"/>
        <v>Выполнение электротехнических работ по объектам 21UUQ,22UUQ,23UUQ,21UQZ,22UQZ,23UQZ,24UQZ,31UUQ,32UUQ,33UUQ,31UUP,32UUP,33UUP,31UQZ,32UQZ,33UQZ,34UQZ,01UPZ,02UPZ,03UPZ,04UPZ,21UUP,22UUP,23UUP,27UPZ,28UPZ</v>
      </c>
      <c r="H575" s="1565" t="s">
        <v>870</v>
      </c>
      <c r="I575" s="1352"/>
      <c r="J575" s="1702">
        <f t="shared" ref="J575:S589" si="323">J$564</f>
        <v>44456</v>
      </c>
      <c r="K575" s="1702">
        <f t="shared" si="323"/>
        <v>44484</v>
      </c>
      <c r="L575" s="1702">
        <f t="shared" si="323"/>
        <v>44533</v>
      </c>
      <c r="M575" s="1702">
        <f t="shared" si="323"/>
        <v>44538</v>
      </c>
      <c r="N575" s="1702">
        <f t="shared" si="323"/>
        <v>44566</v>
      </c>
      <c r="O575" s="1702">
        <f t="shared" si="323"/>
        <v>44566</v>
      </c>
      <c r="P575" s="1702">
        <f t="shared" si="323"/>
        <v>44590</v>
      </c>
      <c r="Q575" s="1702">
        <f t="shared" si="323"/>
        <v>44621</v>
      </c>
      <c r="R575" s="1702">
        <f t="shared" si="323"/>
        <v>44621</v>
      </c>
      <c r="S575" s="1702">
        <f t="shared" si="323"/>
        <v>44620</v>
      </c>
      <c r="T575" s="1702">
        <f t="shared" ref="T575:AC589" si="324">T$564</f>
        <v>44620</v>
      </c>
      <c r="U575" s="1702">
        <f t="shared" si="324"/>
        <v>44641</v>
      </c>
      <c r="V575" s="1702">
        <f t="shared" si="324"/>
        <v>44648</v>
      </c>
      <c r="W575" s="1702">
        <f t="shared" si="324"/>
        <v>44651</v>
      </c>
      <c r="X575" s="1702">
        <f t="shared" si="324"/>
        <v>44656</v>
      </c>
      <c r="Y575" s="1702">
        <f t="shared" si="324"/>
        <v>44681</v>
      </c>
      <c r="Z575" s="1702">
        <f t="shared" si="324"/>
        <v>44701</v>
      </c>
      <c r="AA575" s="1702">
        <f t="shared" si="324"/>
        <v>44729</v>
      </c>
      <c r="AB575" s="1702">
        <f t="shared" si="324"/>
        <v>44734</v>
      </c>
      <c r="AC575" s="1702">
        <f t="shared" si="324"/>
        <v>44748</v>
      </c>
      <c r="AD575" s="1702">
        <f t="shared" ref="AD575:AN589" si="325">AD$564</f>
        <v>44769</v>
      </c>
      <c r="AE575" s="1702">
        <f t="shared" si="325"/>
        <v>44776</v>
      </c>
      <c r="AF575" s="1702">
        <f t="shared" si="325"/>
        <v>44781</v>
      </c>
      <c r="AG575" s="1702">
        <f t="shared" si="325"/>
        <v>44784</v>
      </c>
      <c r="AH575" s="1702">
        <f t="shared" si="325"/>
        <v>44809</v>
      </c>
      <c r="AI575" s="1702">
        <f t="shared" si="325"/>
        <v>44829</v>
      </c>
      <c r="AJ575" s="1702">
        <f t="shared" si="325"/>
        <v>44829</v>
      </c>
      <c r="AK575" s="1702">
        <f t="shared" si="325"/>
        <v>44839</v>
      </c>
      <c r="AL575" s="1702">
        <f t="shared" si="325"/>
        <v>44855</v>
      </c>
      <c r="AM575" s="1702">
        <f t="shared" si="325"/>
        <v>44859</v>
      </c>
      <c r="AN575" s="1702">
        <f t="shared" si="325"/>
        <v>44876</v>
      </c>
      <c r="AO575" s="1497">
        <f t="shared" si="322"/>
        <v>44876</v>
      </c>
      <c r="AP575" s="1363">
        <v>34514</v>
      </c>
      <c r="AQ575" s="1543">
        <v>44973</v>
      </c>
      <c r="AR575" s="1424">
        <f>VLOOKUP(AP575,Schedule!$B$2:$F$14923,5,0)</f>
        <v>44973</v>
      </c>
      <c r="AS575" s="1424">
        <f t="shared" si="306"/>
        <v>45338</v>
      </c>
      <c r="AZ575" s="1739"/>
    </row>
    <row r="576" spans="1:52" s="1382" customFormat="1" ht="51.95" customHeight="1" thickBot="1">
      <c r="A576" s="1786"/>
      <c r="B576" s="1385">
        <f t="shared" si="317"/>
        <v>58</v>
      </c>
      <c r="C576" s="1386" t="str">
        <f t="shared" si="317"/>
        <v>У_Э</v>
      </c>
      <c r="D576" s="1561" t="str">
        <f t="shared" si="287"/>
        <v>58У_Э</v>
      </c>
      <c r="E576" s="1602" t="s">
        <v>145</v>
      </c>
      <c r="F576" s="1563" t="s">
        <v>859</v>
      </c>
      <c r="G576" s="1564" t="str">
        <f t="shared" si="318"/>
        <v>Выполнение электротехнических работ по объектам 21UUQ,22UUQ,23UUQ,21UQZ,22UQZ,23UQZ,24UQZ,31UUQ,32UUQ,33UUQ,31UUP,32UUP,33UUP,31UQZ,32UQZ,33UQZ,34UQZ,01UPZ,02UPZ,03UPZ,04UPZ,21UUP,22UUP,23UUP,27UPZ,28UPZ</v>
      </c>
      <c r="H576" s="1565" t="s">
        <v>870</v>
      </c>
      <c r="I576" s="1352"/>
      <c r="J576" s="1702">
        <f t="shared" si="323"/>
        <v>44456</v>
      </c>
      <c r="K576" s="1702">
        <f t="shared" si="323"/>
        <v>44484</v>
      </c>
      <c r="L576" s="1702">
        <f t="shared" si="323"/>
        <v>44533</v>
      </c>
      <c r="M576" s="1702">
        <f t="shared" si="323"/>
        <v>44538</v>
      </c>
      <c r="N576" s="1702">
        <f t="shared" si="323"/>
        <v>44566</v>
      </c>
      <c r="O576" s="1702">
        <f t="shared" si="323"/>
        <v>44566</v>
      </c>
      <c r="P576" s="1702">
        <f t="shared" si="323"/>
        <v>44590</v>
      </c>
      <c r="Q576" s="1702">
        <f t="shared" si="323"/>
        <v>44621</v>
      </c>
      <c r="R576" s="1702">
        <f t="shared" si="323"/>
        <v>44621</v>
      </c>
      <c r="S576" s="1702">
        <f t="shared" si="323"/>
        <v>44620</v>
      </c>
      <c r="T576" s="1702">
        <f t="shared" si="324"/>
        <v>44620</v>
      </c>
      <c r="U576" s="1702">
        <f t="shared" si="324"/>
        <v>44641</v>
      </c>
      <c r="V576" s="1702">
        <f t="shared" si="324"/>
        <v>44648</v>
      </c>
      <c r="W576" s="1702">
        <f t="shared" si="324"/>
        <v>44651</v>
      </c>
      <c r="X576" s="1702">
        <f t="shared" si="324"/>
        <v>44656</v>
      </c>
      <c r="Y576" s="1702">
        <f t="shared" si="324"/>
        <v>44681</v>
      </c>
      <c r="Z576" s="1702">
        <f t="shared" si="324"/>
        <v>44701</v>
      </c>
      <c r="AA576" s="1702">
        <f t="shared" si="324"/>
        <v>44729</v>
      </c>
      <c r="AB576" s="1702">
        <f t="shared" si="324"/>
        <v>44734</v>
      </c>
      <c r="AC576" s="1702">
        <f t="shared" si="324"/>
        <v>44748</v>
      </c>
      <c r="AD576" s="1702">
        <f t="shared" si="325"/>
        <v>44769</v>
      </c>
      <c r="AE576" s="1702">
        <f t="shared" si="325"/>
        <v>44776</v>
      </c>
      <c r="AF576" s="1702">
        <f t="shared" si="325"/>
        <v>44781</v>
      </c>
      <c r="AG576" s="1702">
        <f t="shared" si="325"/>
        <v>44784</v>
      </c>
      <c r="AH576" s="1702">
        <f t="shared" si="325"/>
        <v>44809</v>
      </c>
      <c r="AI576" s="1702">
        <f t="shared" si="325"/>
        <v>44829</v>
      </c>
      <c r="AJ576" s="1702">
        <f t="shared" si="325"/>
        <v>44829</v>
      </c>
      <c r="AK576" s="1702">
        <f t="shared" si="325"/>
        <v>44839</v>
      </c>
      <c r="AL576" s="1702">
        <f t="shared" si="325"/>
        <v>44855</v>
      </c>
      <c r="AM576" s="1702">
        <f t="shared" si="325"/>
        <v>44859</v>
      </c>
      <c r="AN576" s="1702">
        <f t="shared" si="325"/>
        <v>44876</v>
      </c>
      <c r="AO576" s="1497">
        <f t="shared" si="322"/>
        <v>44876</v>
      </c>
      <c r="AP576" s="1363">
        <v>34518</v>
      </c>
      <c r="AQ576" s="1543">
        <v>44973</v>
      </c>
      <c r="AR576" s="1424">
        <f>VLOOKUP(AP576,Schedule!$B$2:$F$14923,5,0)</f>
        <v>44973</v>
      </c>
      <c r="AS576" s="1424">
        <f t="shared" si="306"/>
        <v>45338</v>
      </c>
      <c r="AZ576" s="1739"/>
    </row>
    <row r="577" spans="1:52" s="1382" customFormat="1" ht="51.95" customHeight="1" thickBot="1">
      <c r="A577" s="1786"/>
      <c r="B577" s="1385">
        <f t="shared" si="317"/>
        <v>58</v>
      </c>
      <c r="C577" s="1386" t="str">
        <f t="shared" si="317"/>
        <v>У_Э</v>
      </c>
      <c r="D577" s="1561" t="str">
        <f t="shared" si="287"/>
        <v>58У_Э</v>
      </c>
      <c r="E577" s="1602" t="s">
        <v>129</v>
      </c>
      <c r="F577" s="1563" t="s">
        <v>859</v>
      </c>
      <c r="G577" s="1564" t="str">
        <f t="shared" si="318"/>
        <v>Выполнение электротехнических работ по объектам 21UUQ,22UUQ,23UUQ,21UQZ,22UQZ,23UQZ,24UQZ,31UUQ,32UUQ,33UUQ,31UUP,32UUP,33UUP,31UQZ,32UQZ,33UQZ,34UQZ,01UPZ,02UPZ,03UPZ,04UPZ,21UUP,22UUP,23UUP,27UPZ,28UPZ</v>
      </c>
      <c r="H577" s="1565" t="s">
        <v>871</v>
      </c>
      <c r="I577" s="1352"/>
      <c r="J577" s="1702">
        <f t="shared" si="323"/>
        <v>44456</v>
      </c>
      <c r="K577" s="1702">
        <f t="shared" si="323"/>
        <v>44484</v>
      </c>
      <c r="L577" s="1702">
        <f t="shared" si="323"/>
        <v>44533</v>
      </c>
      <c r="M577" s="1702">
        <f t="shared" si="323"/>
        <v>44538</v>
      </c>
      <c r="N577" s="1702">
        <f t="shared" si="323"/>
        <v>44566</v>
      </c>
      <c r="O577" s="1702">
        <f t="shared" si="323"/>
        <v>44566</v>
      </c>
      <c r="P577" s="1702">
        <f t="shared" si="323"/>
        <v>44590</v>
      </c>
      <c r="Q577" s="1702">
        <f t="shared" si="323"/>
        <v>44621</v>
      </c>
      <c r="R577" s="1702">
        <f t="shared" si="323"/>
        <v>44621</v>
      </c>
      <c r="S577" s="1702">
        <f t="shared" si="323"/>
        <v>44620</v>
      </c>
      <c r="T577" s="1702">
        <f t="shared" si="324"/>
        <v>44620</v>
      </c>
      <c r="U577" s="1702">
        <f t="shared" si="324"/>
        <v>44641</v>
      </c>
      <c r="V577" s="1702">
        <f t="shared" si="324"/>
        <v>44648</v>
      </c>
      <c r="W577" s="1702">
        <f t="shared" si="324"/>
        <v>44651</v>
      </c>
      <c r="X577" s="1702">
        <f t="shared" si="324"/>
        <v>44656</v>
      </c>
      <c r="Y577" s="1702">
        <f t="shared" si="324"/>
        <v>44681</v>
      </c>
      <c r="Z577" s="1702">
        <f t="shared" si="324"/>
        <v>44701</v>
      </c>
      <c r="AA577" s="1702">
        <f t="shared" si="324"/>
        <v>44729</v>
      </c>
      <c r="AB577" s="1702">
        <f t="shared" si="324"/>
        <v>44734</v>
      </c>
      <c r="AC577" s="1702">
        <f t="shared" si="324"/>
        <v>44748</v>
      </c>
      <c r="AD577" s="1702">
        <f t="shared" si="325"/>
        <v>44769</v>
      </c>
      <c r="AE577" s="1702">
        <f t="shared" si="325"/>
        <v>44776</v>
      </c>
      <c r="AF577" s="1702">
        <f t="shared" si="325"/>
        <v>44781</v>
      </c>
      <c r="AG577" s="1702">
        <f t="shared" si="325"/>
        <v>44784</v>
      </c>
      <c r="AH577" s="1702">
        <f t="shared" si="325"/>
        <v>44809</v>
      </c>
      <c r="AI577" s="1702">
        <f t="shared" si="325"/>
        <v>44829</v>
      </c>
      <c r="AJ577" s="1702">
        <f t="shared" si="325"/>
        <v>44829</v>
      </c>
      <c r="AK577" s="1702">
        <f t="shared" si="325"/>
        <v>44839</v>
      </c>
      <c r="AL577" s="1702">
        <f t="shared" si="325"/>
        <v>44855</v>
      </c>
      <c r="AM577" s="1702">
        <f t="shared" si="325"/>
        <v>44859</v>
      </c>
      <c r="AN577" s="1702">
        <f t="shared" si="325"/>
        <v>44876</v>
      </c>
      <c r="AO577" s="1497">
        <f t="shared" si="322"/>
        <v>44876</v>
      </c>
      <c r="AP577" s="1363">
        <v>34237</v>
      </c>
      <c r="AQ577" s="1543">
        <v>45278</v>
      </c>
      <c r="AR577" s="1424">
        <f>VLOOKUP(AP577,Schedule!$B$2:$F$14923,5,0)</f>
        <v>45088</v>
      </c>
      <c r="AS577" s="1424">
        <f t="shared" si="306"/>
        <v>45453</v>
      </c>
      <c r="AZ577" s="1739"/>
    </row>
    <row r="578" spans="1:52" s="1382" customFormat="1" ht="51.95" customHeight="1" thickBot="1">
      <c r="A578" s="1786"/>
      <c r="B578" s="1385">
        <f t="shared" si="317"/>
        <v>58</v>
      </c>
      <c r="C578" s="1386" t="str">
        <f t="shared" si="317"/>
        <v>У_Э</v>
      </c>
      <c r="D578" s="1561" t="str">
        <f t="shared" si="287"/>
        <v>58У_Э</v>
      </c>
      <c r="E578" s="1602" t="s">
        <v>131</v>
      </c>
      <c r="F578" s="1563" t="s">
        <v>859</v>
      </c>
      <c r="G578" s="1564" t="str">
        <f t="shared" si="318"/>
        <v>Выполнение электротехнических работ по объектам 21UUQ,22UUQ,23UUQ,21UQZ,22UQZ,23UQZ,24UQZ,31UUQ,32UUQ,33UUQ,31UUP,32UUP,33UUP,31UQZ,32UQZ,33UQZ,34UQZ,01UPZ,02UPZ,03UPZ,04UPZ,21UUP,22UUP,23UUP,27UPZ,28UPZ</v>
      </c>
      <c r="H578" s="1565" t="s">
        <v>871</v>
      </c>
      <c r="I578" s="1352"/>
      <c r="J578" s="1702">
        <f t="shared" si="323"/>
        <v>44456</v>
      </c>
      <c r="K578" s="1702">
        <f t="shared" si="323"/>
        <v>44484</v>
      </c>
      <c r="L578" s="1702">
        <f t="shared" si="323"/>
        <v>44533</v>
      </c>
      <c r="M578" s="1702">
        <f t="shared" si="323"/>
        <v>44538</v>
      </c>
      <c r="N578" s="1702">
        <f t="shared" si="323"/>
        <v>44566</v>
      </c>
      <c r="O578" s="1702">
        <f t="shared" si="323"/>
        <v>44566</v>
      </c>
      <c r="P578" s="1702">
        <f t="shared" si="323"/>
        <v>44590</v>
      </c>
      <c r="Q578" s="1702">
        <f t="shared" si="323"/>
        <v>44621</v>
      </c>
      <c r="R578" s="1702">
        <f t="shared" si="323"/>
        <v>44621</v>
      </c>
      <c r="S578" s="1702">
        <f t="shared" si="323"/>
        <v>44620</v>
      </c>
      <c r="T578" s="1702">
        <f t="shared" si="324"/>
        <v>44620</v>
      </c>
      <c r="U578" s="1702">
        <f t="shared" si="324"/>
        <v>44641</v>
      </c>
      <c r="V578" s="1702">
        <f t="shared" si="324"/>
        <v>44648</v>
      </c>
      <c r="W578" s="1702">
        <f t="shared" si="324"/>
        <v>44651</v>
      </c>
      <c r="X578" s="1702">
        <f t="shared" si="324"/>
        <v>44656</v>
      </c>
      <c r="Y578" s="1702">
        <f t="shared" si="324"/>
        <v>44681</v>
      </c>
      <c r="Z578" s="1702">
        <f t="shared" si="324"/>
        <v>44701</v>
      </c>
      <c r="AA578" s="1702">
        <f t="shared" si="324"/>
        <v>44729</v>
      </c>
      <c r="AB578" s="1702">
        <f t="shared" si="324"/>
        <v>44734</v>
      </c>
      <c r="AC578" s="1702">
        <f t="shared" si="324"/>
        <v>44748</v>
      </c>
      <c r="AD578" s="1702">
        <f t="shared" si="325"/>
        <v>44769</v>
      </c>
      <c r="AE578" s="1702">
        <f t="shared" si="325"/>
        <v>44776</v>
      </c>
      <c r="AF578" s="1702">
        <f t="shared" si="325"/>
        <v>44781</v>
      </c>
      <c r="AG578" s="1702">
        <f t="shared" si="325"/>
        <v>44784</v>
      </c>
      <c r="AH578" s="1702">
        <f t="shared" si="325"/>
        <v>44809</v>
      </c>
      <c r="AI578" s="1702">
        <f t="shared" si="325"/>
        <v>44829</v>
      </c>
      <c r="AJ578" s="1702">
        <f t="shared" si="325"/>
        <v>44829</v>
      </c>
      <c r="AK578" s="1702">
        <f t="shared" si="325"/>
        <v>44839</v>
      </c>
      <c r="AL578" s="1702">
        <f t="shared" si="325"/>
        <v>44855</v>
      </c>
      <c r="AM578" s="1702">
        <f t="shared" si="325"/>
        <v>44859</v>
      </c>
      <c r="AN578" s="1702">
        <f t="shared" si="325"/>
        <v>44876</v>
      </c>
      <c r="AO578" s="1497">
        <f t="shared" si="322"/>
        <v>44876</v>
      </c>
      <c r="AP578" s="1363">
        <v>34261</v>
      </c>
      <c r="AQ578" s="1543">
        <v>44968</v>
      </c>
      <c r="AR578" s="1424">
        <f>VLOOKUP(AP578,Schedule!$B$2:$F$14923,5,0)</f>
        <v>44788</v>
      </c>
      <c r="AS578" s="1424">
        <f t="shared" si="306"/>
        <v>45153</v>
      </c>
      <c r="AZ578" s="1739"/>
    </row>
    <row r="579" spans="1:52" s="1382" customFormat="1" ht="51.95" customHeight="1" thickBot="1">
      <c r="A579" s="1786"/>
      <c r="B579" s="1385">
        <f t="shared" si="317"/>
        <v>58</v>
      </c>
      <c r="C579" s="1386" t="str">
        <f t="shared" si="317"/>
        <v>У_Э</v>
      </c>
      <c r="D579" s="1561" t="str">
        <f t="shared" si="287"/>
        <v>58У_Э</v>
      </c>
      <c r="E579" s="1602" t="s">
        <v>133</v>
      </c>
      <c r="F579" s="1563" t="s">
        <v>859</v>
      </c>
      <c r="G579" s="1564" t="str">
        <f t="shared" si="318"/>
        <v>Выполнение электротехнических работ по объектам 21UUQ,22UUQ,23UUQ,21UQZ,22UQZ,23UQZ,24UQZ,31UUQ,32UUQ,33UUQ,31UUP,32UUP,33UUP,31UQZ,32UQZ,33UQZ,34UQZ,01UPZ,02UPZ,03UPZ,04UPZ,21UUP,22UUP,23UUP,27UPZ,28UPZ</v>
      </c>
      <c r="H579" s="1565" t="s">
        <v>871</v>
      </c>
      <c r="I579" s="1352"/>
      <c r="J579" s="1702">
        <f t="shared" si="323"/>
        <v>44456</v>
      </c>
      <c r="K579" s="1702">
        <f t="shared" si="323"/>
        <v>44484</v>
      </c>
      <c r="L579" s="1702">
        <f t="shared" si="323"/>
        <v>44533</v>
      </c>
      <c r="M579" s="1702">
        <f t="shared" si="323"/>
        <v>44538</v>
      </c>
      <c r="N579" s="1702">
        <f t="shared" si="323"/>
        <v>44566</v>
      </c>
      <c r="O579" s="1702">
        <f t="shared" si="323"/>
        <v>44566</v>
      </c>
      <c r="P579" s="1702">
        <f t="shared" si="323"/>
        <v>44590</v>
      </c>
      <c r="Q579" s="1702">
        <f t="shared" si="323"/>
        <v>44621</v>
      </c>
      <c r="R579" s="1702">
        <f t="shared" si="323"/>
        <v>44621</v>
      </c>
      <c r="S579" s="1702">
        <f t="shared" si="323"/>
        <v>44620</v>
      </c>
      <c r="T579" s="1702">
        <f t="shared" si="324"/>
        <v>44620</v>
      </c>
      <c r="U579" s="1702">
        <f t="shared" si="324"/>
        <v>44641</v>
      </c>
      <c r="V579" s="1702">
        <f t="shared" si="324"/>
        <v>44648</v>
      </c>
      <c r="W579" s="1702">
        <f t="shared" si="324"/>
        <v>44651</v>
      </c>
      <c r="X579" s="1702">
        <f t="shared" si="324"/>
        <v>44656</v>
      </c>
      <c r="Y579" s="1702">
        <f t="shared" si="324"/>
        <v>44681</v>
      </c>
      <c r="Z579" s="1702">
        <f t="shared" si="324"/>
        <v>44701</v>
      </c>
      <c r="AA579" s="1702">
        <f t="shared" si="324"/>
        <v>44729</v>
      </c>
      <c r="AB579" s="1702">
        <f t="shared" si="324"/>
        <v>44734</v>
      </c>
      <c r="AC579" s="1702">
        <f t="shared" si="324"/>
        <v>44748</v>
      </c>
      <c r="AD579" s="1702">
        <f t="shared" si="325"/>
        <v>44769</v>
      </c>
      <c r="AE579" s="1702">
        <f t="shared" si="325"/>
        <v>44776</v>
      </c>
      <c r="AF579" s="1702">
        <f t="shared" si="325"/>
        <v>44781</v>
      </c>
      <c r="AG579" s="1702">
        <f t="shared" si="325"/>
        <v>44784</v>
      </c>
      <c r="AH579" s="1702">
        <f t="shared" si="325"/>
        <v>44809</v>
      </c>
      <c r="AI579" s="1702">
        <f t="shared" si="325"/>
        <v>44829</v>
      </c>
      <c r="AJ579" s="1702">
        <f t="shared" si="325"/>
        <v>44829</v>
      </c>
      <c r="AK579" s="1702">
        <f t="shared" si="325"/>
        <v>44839</v>
      </c>
      <c r="AL579" s="1702">
        <f t="shared" si="325"/>
        <v>44855</v>
      </c>
      <c r="AM579" s="1702">
        <f t="shared" si="325"/>
        <v>44859</v>
      </c>
      <c r="AN579" s="1702">
        <f t="shared" si="325"/>
        <v>44876</v>
      </c>
      <c r="AO579" s="1497">
        <f t="shared" si="322"/>
        <v>44876</v>
      </c>
      <c r="AP579" s="1363">
        <v>34287</v>
      </c>
      <c r="AQ579" s="1543">
        <v>45268</v>
      </c>
      <c r="AR579" s="1424">
        <f>VLOOKUP(AP579,Schedule!$B$2:$F$14923,5,0)</f>
        <v>45108</v>
      </c>
      <c r="AS579" s="1424">
        <f t="shared" si="306"/>
        <v>45473</v>
      </c>
      <c r="AZ579" s="1739"/>
    </row>
    <row r="580" spans="1:52" s="1382" customFormat="1" ht="51.95" customHeight="1" thickBot="1">
      <c r="A580" s="1786"/>
      <c r="B580" s="1385">
        <f t="shared" si="317"/>
        <v>58</v>
      </c>
      <c r="C580" s="1386" t="str">
        <f t="shared" si="317"/>
        <v>У_Э</v>
      </c>
      <c r="D580" s="1561" t="str">
        <f t="shared" si="287"/>
        <v>58У_Э</v>
      </c>
      <c r="E580" s="1602" t="s">
        <v>127</v>
      </c>
      <c r="F580" s="1563" t="s">
        <v>859</v>
      </c>
      <c r="G580" s="1564" t="str">
        <f t="shared" si="318"/>
        <v>Выполнение электротехнических работ по объектам 21UUQ,22UUQ,23UUQ,21UQZ,22UQZ,23UQZ,24UQZ,31UUQ,32UUQ,33UUQ,31UUP,32UUP,33UUP,31UQZ,32UQZ,33UQZ,34UQZ,01UPZ,02UPZ,03UPZ,04UPZ,21UUP,22UUP,23UUP,27UPZ,28UPZ</v>
      </c>
      <c r="H580" s="1565" t="s">
        <v>871</v>
      </c>
      <c r="I580" s="1352"/>
      <c r="J580" s="1702">
        <f t="shared" si="323"/>
        <v>44456</v>
      </c>
      <c r="K580" s="1702">
        <f t="shared" si="323"/>
        <v>44484</v>
      </c>
      <c r="L580" s="1702">
        <f t="shared" si="323"/>
        <v>44533</v>
      </c>
      <c r="M580" s="1702">
        <f t="shared" si="323"/>
        <v>44538</v>
      </c>
      <c r="N580" s="1702">
        <f t="shared" si="323"/>
        <v>44566</v>
      </c>
      <c r="O580" s="1702">
        <f t="shared" si="323"/>
        <v>44566</v>
      </c>
      <c r="P580" s="1702">
        <f t="shared" si="323"/>
        <v>44590</v>
      </c>
      <c r="Q580" s="1702">
        <f t="shared" si="323"/>
        <v>44621</v>
      </c>
      <c r="R580" s="1702">
        <f t="shared" si="323"/>
        <v>44621</v>
      </c>
      <c r="S580" s="1702">
        <f t="shared" si="323"/>
        <v>44620</v>
      </c>
      <c r="T580" s="1702">
        <f t="shared" si="324"/>
        <v>44620</v>
      </c>
      <c r="U580" s="1702">
        <f t="shared" si="324"/>
        <v>44641</v>
      </c>
      <c r="V580" s="1702">
        <f t="shared" si="324"/>
        <v>44648</v>
      </c>
      <c r="W580" s="1702">
        <f t="shared" si="324"/>
        <v>44651</v>
      </c>
      <c r="X580" s="1702">
        <f t="shared" si="324"/>
        <v>44656</v>
      </c>
      <c r="Y580" s="1702">
        <f t="shared" si="324"/>
        <v>44681</v>
      </c>
      <c r="Z580" s="1702">
        <f t="shared" si="324"/>
        <v>44701</v>
      </c>
      <c r="AA580" s="1702">
        <f t="shared" si="324"/>
        <v>44729</v>
      </c>
      <c r="AB580" s="1702">
        <f t="shared" si="324"/>
        <v>44734</v>
      </c>
      <c r="AC580" s="1702">
        <f t="shared" si="324"/>
        <v>44748</v>
      </c>
      <c r="AD580" s="1702">
        <f t="shared" si="325"/>
        <v>44769</v>
      </c>
      <c r="AE580" s="1702">
        <f t="shared" si="325"/>
        <v>44776</v>
      </c>
      <c r="AF580" s="1702">
        <f t="shared" si="325"/>
        <v>44781</v>
      </c>
      <c r="AG580" s="1702">
        <f t="shared" si="325"/>
        <v>44784</v>
      </c>
      <c r="AH580" s="1702">
        <f t="shared" si="325"/>
        <v>44809</v>
      </c>
      <c r="AI580" s="1702">
        <f t="shared" si="325"/>
        <v>44829</v>
      </c>
      <c r="AJ580" s="1702">
        <f t="shared" si="325"/>
        <v>44829</v>
      </c>
      <c r="AK580" s="1702">
        <f t="shared" si="325"/>
        <v>44839</v>
      </c>
      <c r="AL580" s="1702">
        <f t="shared" si="325"/>
        <v>44855</v>
      </c>
      <c r="AM580" s="1702">
        <f t="shared" si="325"/>
        <v>44859</v>
      </c>
      <c r="AN580" s="1702">
        <f t="shared" si="325"/>
        <v>44876</v>
      </c>
      <c r="AO580" s="1497">
        <f t="shared" si="322"/>
        <v>44876</v>
      </c>
      <c r="AP580" s="1363">
        <v>34312</v>
      </c>
      <c r="AQ580" s="1543">
        <v>45268</v>
      </c>
      <c r="AR580" s="1424">
        <f>VLOOKUP(AP580,Schedule!$B$2:$F$14923,5,0)</f>
        <v>45108</v>
      </c>
      <c r="AS580" s="1424">
        <f t="shared" si="306"/>
        <v>45473</v>
      </c>
      <c r="AZ580" s="1739"/>
    </row>
    <row r="581" spans="1:52" s="1382" customFormat="1" ht="51.95" customHeight="1" thickBot="1">
      <c r="A581" s="1786"/>
      <c r="B581" s="1385">
        <f t="shared" si="317"/>
        <v>58</v>
      </c>
      <c r="C581" s="1386" t="str">
        <f t="shared" si="317"/>
        <v>У_Э</v>
      </c>
      <c r="D581" s="1561" t="str">
        <f t="shared" si="287"/>
        <v>58У_Э</v>
      </c>
      <c r="E581" s="1602" t="s">
        <v>513</v>
      </c>
      <c r="F581" s="1563" t="s">
        <v>859</v>
      </c>
      <c r="G581" s="1564" t="str">
        <f t="shared" si="318"/>
        <v>Выполнение электротехнических работ по объектам 21UUQ,22UUQ,23UUQ,21UQZ,22UQZ,23UQZ,24UQZ,31UUQ,32UUQ,33UUQ,31UUP,32UUP,33UUP,31UQZ,32UQZ,33UQZ,34UQZ,01UPZ,02UPZ,03UPZ,04UPZ,21UUP,22UUP,23UUP,27UPZ,28UPZ</v>
      </c>
      <c r="H581" s="1565" t="s">
        <v>872</v>
      </c>
      <c r="I581" s="1352"/>
      <c r="J581" s="1702">
        <f t="shared" si="323"/>
        <v>44456</v>
      </c>
      <c r="K581" s="1702">
        <f t="shared" si="323"/>
        <v>44484</v>
      </c>
      <c r="L581" s="1702">
        <f t="shared" si="323"/>
        <v>44533</v>
      </c>
      <c r="M581" s="1702">
        <f t="shared" si="323"/>
        <v>44538</v>
      </c>
      <c r="N581" s="1702">
        <f t="shared" si="323"/>
        <v>44566</v>
      </c>
      <c r="O581" s="1702">
        <f t="shared" si="323"/>
        <v>44566</v>
      </c>
      <c r="P581" s="1702">
        <f t="shared" si="323"/>
        <v>44590</v>
      </c>
      <c r="Q581" s="1702">
        <f t="shared" si="323"/>
        <v>44621</v>
      </c>
      <c r="R581" s="1702">
        <f t="shared" si="323"/>
        <v>44621</v>
      </c>
      <c r="S581" s="1702">
        <f t="shared" si="323"/>
        <v>44620</v>
      </c>
      <c r="T581" s="1702">
        <f t="shared" si="324"/>
        <v>44620</v>
      </c>
      <c r="U581" s="1702">
        <f t="shared" si="324"/>
        <v>44641</v>
      </c>
      <c r="V581" s="1702">
        <f t="shared" si="324"/>
        <v>44648</v>
      </c>
      <c r="W581" s="1702">
        <f t="shared" si="324"/>
        <v>44651</v>
      </c>
      <c r="X581" s="1702">
        <f t="shared" si="324"/>
        <v>44656</v>
      </c>
      <c r="Y581" s="1702">
        <f t="shared" si="324"/>
        <v>44681</v>
      </c>
      <c r="Z581" s="1702">
        <f t="shared" si="324"/>
        <v>44701</v>
      </c>
      <c r="AA581" s="1702">
        <f t="shared" si="324"/>
        <v>44729</v>
      </c>
      <c r="AB581" s="1702">
        <f t="shared" si="324"/>
        <v>44734</v>
      </c>
      <c r="AC581" s="1702">
        <f t="shared" si="324"/>
        <v>44748</v>
      </c>
      <c r="AD581" s="1702">
        <f t="shared" si="325"/>
        <v>44769</v>
      </c>
      <c r="AE581" s="1702">
        <f t="shared" si="325"/>
        <v>44776</v>
      </c>
      <c r="AF581" s="1702">
        <f t="shared" si="325"/>
        <v>44781</v>
      </c>
      <c r="AG581" s="1702">
        <f t="shared" si="325"/>
        <v>44784</v>
      </c>
      <c r="AH581" s="1702">
        <f t="shared" si="325"/>
        <v>44809</v>
      </c>
      <c r="AI581" s="1702">
        <f t="shared" si="325"/>
        <v>44829</v>
      </c>
      <c r="AJ581" s="1702">
        <f t="shared" si="325"/>
        <v>44829</v>
      </c>
      <c r="AK581" s="1702">
        <f t="shared" si="325"/>
        <v>44839</v>
      </c>
      <c r="AL581" s="1702">
        <f t="shared" si="325"/>
        <v>44855</v>
      </c>
      <c r="AM581" s="1702">
        <f t="shared" si="325"/>
        <v>44859</v>
      </c>
      <c r="AN581" s="1702">
        <f t="shared" si="325"/>
        <v>44876</v>
      </c>
      <c r="AO581" s="1497">
        <f t="shared" si="322"/>
        <v>44876</v>
      </c>
      <c r="AP581" s="1363">
        <v>37602</v>
      </c>
      <c r="AQ581" s="1543">
        <v>44876</v>
      </c>
      <c r="AR581" s="1424">
        <f>VLOOKUP(AP581,Schedule!$B$2:$F$14923,5,0)</f>
        <v>44876</v>
      </c>
      <c r="AS581" s="1424">
        <f t="shared" si="306"/>
        <v>45241</v>
      </c>
      <c r="AZ581" s="1739"/>
    </row>
    <row r="582" spans="1:52" s="1382" customFormat="1" ht="51.95" customHeight="1" thickBot="1">
      <c r="A582" s="1786"/>
      <c r="B582" s="1385">
        <f t="shared" si="317"/>
        <v>58</v>
      </c>
      <c r="C582" s="1386" t="str">
        <f t="shared" si="317"/>
        <v>У_Э</v>
      </c>
      <c r="D582" s="1561" t="str">
        <f t="shared" si="287"/>
        <v>58У_Э</v>
      </c>
      <c r="E582" s="1602" t="s">
        <v>516</v>
      </c>
      <c r="F582" s="1563" t="s">
        <v>859</v>
      </c>
      <c r="G582" s="1564" t="str">
        <f t="shared" si="318"/>
        <v>Выполнение электротехнических работ по объектам 21UUQ,22UUQ,23UUQ,21UQZ,22UQZ,23UQZ,24UQZ,31UUQ,32UUQ,33UUQ,31UUP,32UUP,33UUP,31UQZ,32UQZ,33UQZ,34UQZ,01UPZ,02UPZ,03UPZ,04UPZ,21UUP,22UUP,23UUP,27UPZ,28UPZ</v>
      </c>
      <c r="H582" s="1565" t="s">
        <v>872</v>
      </c>
      <c r="I582" s="1352"/>
      <c r="J582" s="1702">
        <f t="shared" si="323"/>
        <v>44456</v>
      </c>
      <c r="K582" s="1702">
        <f t="shared" si="323"/>
        <v>44484</v>
      </c>
      <c r="L582" s="1702">
        <f t="shared" si="323"/>
        <v>44533</v>
      </c>
      <c r="M582" s="1702">
        <f t="shared" si="323"/>
        <v>44538</v>
      </c>
      <c r="N582" s="1702">
        <f t="shared" si="323"/>
        <v>44566</v>
      </c>
      <c r="O582" s="1702">
        <f t="shared" si="323"/>
        <v>44566</v>
      </c>
      <c r="P582" s="1702">
        <f t="shared" si="323"/>
        <v>44590</v>
      </c>
      <c r="Q582" s="1702">
        <f t="shared" si="323"/>
        <v>44621</v>
      </c>
      <c r="R582" s="1702">
        <f t="shared" si="323"/>
        <v>44621</v>
      </c>
      <c r="S582" s="1702">
        <f t="shared" si="323"/>
        <v>44620</v>
      </c>
      <c r="T582" s="1702">
        <f t="shared" si="324"/>
        <v>44620</v>
      </c>
      <c r="U582" s="1702">
        <f t="shared" si="324"/>
        <v>44641</v>
      </c>
      <c r="V582" s="1702">
        <f t="shared" si="324"/>
        <v>44648</v>
      </c>
      <c r="W582" s="1702">
        <f t="shared" si="324"/>
        <v>44651</v>
      </c>
      <c r="X582" s="1702">
        <f t="shared" si="324"/>
        <v>44656</v>
      </c>
      <c r="Y582" s="1702">
        <f t="shared" si="324"/>
        <v>44681</v>
      </c>
      <c r="Z582" s="1702">
        <f t="shared" si="324"/>
        <v>44701</v>
      </c>
      <c r="AA582" s="1702">
        <f t="shared" si="324"/>
        <v>44729</v>
      </c>
      <c r="AB582" s="1702">
        <f t="shared" si="324"/>
        <v>44734</v>
      </c>
      <c r="AC582" s="1702">
        <f t="shared" si="324"/>
        <v>44748</v>
      </c>
      <c r="AD582" s="1702">
        <f t="shared" si="325"/>
        <v>44769</v>
      </c>
      <c r="AE582" s="1702">
        <f t="shared" si="325"/>
        <v>44776</v>
      </c>
      <c r="AF582" s="1702">
        <f t="shared" si="325"/>
        <v>44781</v>
      </c>
      <c r="AG582" s="1702">
        <f t="shared" si="325"/>
        <v>44784</v>
      </c>
      <c r="AH582" s="1702">
        <f t="shared" si="325"/>
        <v>44809</v>
      </c>
      <c r="AI582" s="1702">
        <f t="shared" si="325"/>
        <v>44829</v>
      </c>
      <c r="AJ582" s="1702">
        <f t="shared" si="325"/>
        <v>44829</v>
      </c>
      <c r="AK582" s="1702">
        <f t="shared" si="325"/>
        <v>44839</v>
      </c>
      <c r="AL582" s="1702">
        <f t="shared" si="325"/>
        <v>44855</v>
      </c>
      <c r="AM582" s="1702">
        <f t="shared" si="325"/>
        <v>44859</v>
      </c>
      <c r="AN582" s="1702">
        <f t="shared" si="325"/>
        <v>44876</v>
      </c>
      <c r="AO582" s="1497">
        <f t="shared" si="322"/>
        <v>44876</v>
      </c>
      <c r="AP582" s="1363">
        <v>37610</v>
      </c>
      <c r="AQ582" s="1543">
        <v>44876</v>
      </c>
      <c r="AR582" s="1424">
        <f>VLOOKUP(AP582,Schedule!$B$2:$F$14923,5,0)</f>
        <v>44876</v>
      </c>
      <c r="AS582" s="1424">
        <f t="shared" si="306"/>
        <v>45241</v>
      </c>
      <c r="AZ582" s="1739"/>
    </row>
    <row r="583" spans="1:52" s="1382" customFormat="1" ht="51.95" customHeight="1" thickBot="1">
      <c r="A583" s="1786"/>
      <c r="B583" s="1385">
        <f t="shared" si="317"/>
        <v>58</v>
      </c>
      <c r="C583" s="1386" t="str">
        <f t="shared" si="317"/>
        <v>У_Э</v>
      </c>
      <c r="D583" s="1561" t="str">
        <f t="shared" si="287"/>
        <v>58У_Э</v>
      </c>
      <c r="E583" s="1602" t="s">
        <v>159</v>
      </c>
      <c r="F583" s="1563" t="s">
        <v>859</v>
      </c>
      <c r="G583" s="1564" t="str">
        <f t="shared" si="318"/>
        <v>Выполнение электротехнических работ по объектам 21UUQ,22UUQ,23UUQ,21UQZ,22UQZ,23UQZ,24UQZ,31UUQ,32UUQ,33UUQ,31UUP,32UUP,33UUP,31UQZ,32UQZ,33UQZ,34UQZ,01UPZ,02UPZ,03UPZ,04UPZ,21UUP,22UUP,23UUP,27UPZ,28UPZ</v>
      </c>
      <c r="H583" s="1565" t="s">
        <v>872</v>
      </c>
      <c r="I583" s="1352"/>
      <c r="J583" s="1702">
        <f t="shared" si="323"/>
        <v>44456</v>
      </c>
      <c r="K583" s="1702">
        <f t="shared" si="323"/>
        <v>44484</v>
      </c>
      <c r="L583" s="1702">
        <f t="shared" si="323"/>
        <v>44533</v>
      </c>
      <c r="M583" s="1702">
        <f t="shared" si="323"/>
        <v>44538</v>
      </c>
      <c r="N583" s="1702">
        <f t="shared" si="323"/>
        <v>44566</v>
      </c>
      <c r="O583" s="1702">
        <f t="shared" si="323"/>
        <v>44566</v>
      </c>
      <c r="P583" s="1702">
        <f t="shared" si="323"/>
        <v>44590</v>
      </c>
      <c r="Q583" s="1702">
        <f t="shared" si="323"/>
        <v>44621</v>
      </c>
      <c r="R583" s="1702">
        <f t="shared" si="323"/>
        <v>44621</v>
      </c>
      <c r="S583" s="1702">
        <f t="shared" si="323"/>
        <v>44620</v>
      </c>
      <c r="T583" s="1702">
        <f t="shared" si="324"/>
        <v>44620</v>
      </c>
      <c r="U583" s="1702">
        <f t="shared" si="324"/>
        <v>44641</v>
      </c>
      <c r="V583" s="1702">
        <f t="shared" si="324"/>
        <v>44648</v>
      </c>
      <c r="W583" s="1702">
        <f t="shared" si="324"/>
        <v>44651</v>
      </c>
      <c r="X583" s="1702">
        <f t="shared" si="324"/>
        <v>44656</v>
      </c>
      <c r="Y583" s="1702">
        <f t="shared" si="324"/>
        <v>44681</v>
      </c>
      <c r="Z583" s="1702">
        <f t="shared" si="324"/>
        <v>44701</v>
      </c>
      <c r="AA583" s="1702">
        <f t="shared" si="324"/>
        <v>44729</v>
      </c>
      <c r="AB583" s="1702">
        <f t="shared" si="324"/>
        <v>44734</v>
      </c>
      <c r="AC583" s="1702">
        <f t="shared" si="324"/>
        <v>44748</v>
      </c>
      <c r="AD583" s="1702">
        <f t="shared" si="325"/>
        <v>44769</v>
      </c>
      <c r="AE583" s="1702">
        <f t="shared" si="325"/>
        <v>44776</v>
      </c>
      <c r="AF583" s="1702">
        <f t="shared" si="325"/>
        <v>44781</v>
      </c>
      <c r="AG583" s="1702">
        <f t="shared" si="325"/>
        <v>44784</v>
      </c>
      <c r="AH583" s="1702">
        <f t="shared" si="325"/>
        <v>44809</v>
      </c>
      <c r="AI583" s="1702">
        <f t="shared" si="325"/>
        <v>44829</v>
      </c>
      <c r="AJ583" s="1702">
        <f t="shared" si="325"/>
        <v>44829</v>
      </c>
      <c r="AK583" s="1702">
        <f t="shared" si="325"/>
        <v>44839</v>
      </c>
      <c r="AL583" s="1702">
        <f t="shared" si="325"/>
        <v>44855</v>
      </c>
      <c r="AM583" s="1702">
        <f t="shared" si="325"/>
        <v>44859</v>
      </c>
      <c r="AN583" s="1702">
        <f t="shared" si="325"/>
        <v>44876</v>
      </c>
      <c r="AO583" s="1497">
        <f t="shared" si="322"/>
        <v>44876</v>
      </c>
      <c r="AP583" s="1363"/>
      <c r="AQ583" s="1543">
        <v>44876</v>
      </c>
      <c r="AR583" s="1424"/>
      <c r="AS583" s="1424"/>
      <c r="AZ583" s="1739"/>
    </row>
    <row r="584" spans="1:52" s="1382" customFormat="1" ht="51.95" customHeight="1" thickBot="1">
      <c r="A584" s="1786"/>
      <c r="B584" s="1385">
        <f t="shared" si="317"/>
        <v>58</v>
      </c>
      <c r="C584" s="1386" t="str">
        <f t="shared" si="317"/>
        <v>У_Э</v>
      </c>
      <c r="D584" s="1561" t="str">
        <f t="shared" ref="D584:D647" si="326">CONCATENATE(B584,,C584)</f>
        <v>58У_Э</v>
      </c>
      <c r="E584" s="1602" t="s">
        <v>161</v>
      </c>
      <c r="F584" s="1563" t="s">
        <v>859</v>
      </c>
      <c r="G584" s="1564" t="str">
        <f t="shared" si="318"/>
        <v>Выполнение электротехнических работ по объектам 21UUQ,22UUQ,23UUQ,21UQZ,22UQZ,23UQZ,24UQZ,31UUQ,32UUQ,33UUQ,31UUP,32UUP,33UUP,31UQZ,32UQZ,33UQZ,34UQZ,01UPZ,02UPZ,03UPZ,04UPZ,21UUP,22UUP,23UUP,27UPZ,28UPZ</v>
      </c>
      <c r="H584" s="1565" t="s">
        <v>872</v>
      </c>
      <c r="I584" s="1352"/>
      <c r="J584" s="1702">
        <f t="shared" si="323"/>
        <v>44456</v>
      </c>
      <c r="K584" s="1702">
        <f t="shared" si="323"/>
        <v>44484</v>
      </c>
      <c r="L584" s="1702">
        <f t="shared" si="323"/>
        <v>44533</v>
      </c>
      <c r="M584" s="1702">
        <f t="shared" si="323"/>
        <v>44538</v>
      </c>
      <c r="N584" s="1702">
        <f t="shared" si="323"/>
        <v>44566</v>
      </c>
      <c r="O584" s="1702">
        <f t="shared" si="323"/>
        <v>44566</v>
      </c>
      <c r="P584" s="1702">
        <f t="shared" si="323"/>
        <v>44590</v>
      </c>
      <c r="Q584" s="1702">
        <f t="shared" si="323"/>
        <v>44621</v>
      </c>
      <c r="R584" s="1702">
        <f t="shared" si="323"/>
        <v>44621</v>
      </c>
      <c r="S584" s="1702">
        <f t="shared" si="323"/>
        <v>44620</v>
      </c>
      <c r="T584" s="1702">
        <f t="shared" si="324"/>
        <v>44620</v>
      </c>
      <c r="U584" s="1702">
        <f t="shared" si="324"/>
        <v>44641</v>
      </c>
      <c r="V584" s="1702">
        <f t="shared" si="324"/>
        <v>44648</v>
      </c>
      <c r="W584" s="1702">
        <f t="shared" si="324"/>
        <v>44651</v>
      </c>
      <c r="X584" s="1702">
        <f t="shared" si="324"/>
        <v>44656</v>
      </c>
      <c r="Y584" s="1702">
        <f t="shared" si="324"/>
        <v>44681</v>
      </c>
      <c r="Z584" s="1702">
        <f t="shared" si="324"/>
        <v>44701</v>
      </c>
      <c r="AA584" s="1702">
        <f t="shared" si="324"/>
        <v>44729</v>
      </c>
      <c r="AB584" s="1702">
        <f t="shared" si="324"/>
        <v>44734</v>
      </c>
      <c r="AC584" s="1702">
        <f t="shared" si="324"/>
        <v>44748</v>
      </c>
      <c r="AD584" s="1702">
        <f t="shared" si="325"/>
        <v>44769</v>
      </c>
      <c r="AE584" s="1702">
        <f t="shared" si="325"/>
        <v>44776</v>
      </c>
      <c r="AF584" s="1702">
        <f t="shared" si="325"/>
        <v>44781</v>
      </c>
      <c r="AG584" s="1702">
        <f t="shared" si="325"/>
        <v>44784</v>
      </c>
      <c r="AH584" s="1702">
        <f t="shared" si="325"/>
        <v>44809</v>
      </c>
      <c r="AI584" s="1702">
        <f t="shared" si="325"/>
        <v>44829</v>
      </c>
      <c r="AJ584" s="1702">
        <f t="shared" si="325"/>
        <v>44829</v>
      </c>
      <c r="AK584" s="1702">
        <f t="shared" si="325"/>
        <v>44839</v>
      </c>
      <c r="AL584" s="1702">
        <f t="shared" si="325"/>
        <v>44855</v>
      </c>
      <c r="AM584" s="1702">
        <f t="shared" si="325"/>
        <v>44859</v>
      </c>
      <c r="AN584" s="1702">
        <f t="shared" si="325"/>
        <v>44876</v>
      </c>
      <c r="AO584" s="1497">
        <f t="shared" si="322"/>
        <v>44876</v>
      </c>
      <c r="AP584" s="1363"/>
      <c r="AQ584" s="1543">
        <v>44876</v>
      </c>
      <c r="AR584" s="1424"/>
      <c r="AS584" s="1424"/>
      <c r="AZ584" s="1739"/>
    </row>
    <row r="585" spans="1:52" s="1382" customFormat="1" ht="51.95" customHeight="1" thickBot="1">
      <c r="A585" s="1786"/>
      <c r="B585" s="1385">
        <f t="shared" si="317"/>
        <v>58</v>
      </c>
      <c r="C585" s="1386" t="str">
        <f t="shared" si="317"/>
        <v>У_Э</v>
      </c>
      <c r="D585" s="1561" t="str">
        <f t="shared" si="326"/>
        <v>58У_Э</v>
      </c>
      <c r="E585" s="1602" t="s">
        <v>135</v>
      </c>
      <c r="F585" s="1563" t="s">
        <v>859</v>
      </c>
      <c r="G585" s="1564" t="str">
        <f t="shared" si="318"/>
        <v>Выполнение электротехнических работ по объектам 21UUQ,22UUQ,23UUQ,21UQZ,22UQZ,23UQZ,24UQZ,31UUQ,32UUQ,33UUQ,31UUP,32UUP,33UUP,31UQZ,32UQZ,33UQZ,34UQZ,01UPZ,02UPZ,03UPZ,04UPZ,21UUP,22UUP,23UUP,27UPZ,28UPZ</v>
      </c>
      <c r="H585" s="1565" t="s">
        <v>873</v>
      </c>
      <c r="I585" s="1352"/>
      <c r="J585" s="1702">
        <f t="shared" si="323"/>
        <v>44456</v>
      </c>
      <c r="K585" s="1702">
        <f t="shared" si="323"/>
        <v>44484</v>
      </c>
      <c r="L585" s="1702">
        <f t="shared" si="323"/>
        <v>44533</v>
      </c>
      <c r="M585" s="1702">
        <f t="shared" si="323"/>
        <v>44538</v>
      </c>
      <c r="N585" s="1702">
        <f t="shared" si="323"/>
        <v>44566</v>
      </c>
      <c r="O585" s="1702">
        <f t="shared" si="323"/>
        <v>44566</v>
      </c>
      <c r="P585" s="1702">
        <f t="shared" si="323"/>
        <v>44590</v>
      </c>
      <c r="Q585" s="1702">
        <f t="shared" si="323"/>
        <v>44621</v>
      </c>
      <c r="R585" s="1702">
        <f t="shared" si="323"/>
        <v>44621</v>
      </c>
      <c r="S585" s="1702">
        <f t="shared" si="323"/>
        <v>44620</v>
      </c>
      <c r="T585" s="1702">
        <f t="shared" si="324"/>
        <v>44620</v>
      </c>
      <c r="U585" s="1702">
        <f t="shared" si="324"/>
        <v>44641</v>
      </c>
      <c r="V585" s="1702">
        <f t="shared" si="324"/>
        <v>44648</v>
      </c>
      <c r="W585" s="1702">
        <f t="shared" si="324"/>
        <v>44651</v>
      </c>
      <c r="X585" s="1702">
        <f t="shared" si="324"/>
        <v>44656</v>
      </c>
      <c r="Y585" s="1702">
        <f t="shared" si="324"/>
        <v>44681</v>
      </c>
      <c r="Z585" s="1702">
        <f t="shared" si="324"/>
        <v>44701</v>
      </c>
      <c r="AA585" s="1702">
        <f t="shared" si="324"/>
        <v>44729</v>
      </c>
      <c r="AB585" s="1702">
        <f t="shared" si="324"/>
        <v>44734</v>
      </c>
      <c r="AC585" s="1702">
        <f t="shared" si="324"/>
        <v>44748</v>
      </c>
      <c r="AD585" s="1702">
        <f t="shared" si="325"/>
        <v>44769</v>
      </c>
      <c r="AE585" s="1702">
        <f t="shared" si="325"/>
        <v>44776</v>
      </c>
      <c r="AF585" s="1702">
        <f t="shared" si="325"/>
        <v>44781</v>
      </c>
      <c r="AG585" s="1702">
        <f t="shared" si="325"/>
        <v>44784</v>
      </c>
      <c r="AH585" s="1702">
        <f t="shared" si="325"/>
        <v>44809</v>
      </c>
      <c r="AI585" s="1702">
        <f t="shared" si="325"/>
        <v>44829</v>
      </c>
      <c r="AJ585" s="1702">
        <f t="shared" si="325"/>
        <v>44829</v>
      </c>
      <c r="AK585" s="1702">
        <f t="shared" si="325"/>
        <v>44839</v>
      </c>
      <c r="AL585" s="1702">
        <f t="shared" si="325"/>
        <v>44855</v>
      </c>
      <c r="AM585" s="1702">
        <f t="shared" si="325"/>
        <v>44859</v>
      </c>
      <c r="AN585" s="1702">
        <f t="shared" si="325"/>
        <v>44876</v>
      </c>
      <c r="AO585" s="1497">
        <f t="shared" si="322"/>
        <v>44876</v>
      </c>
      <c r="AP585" s="1363">
        <v>28169</v>
      </c>
      <c r="AQ585" s="1543">
        <v>44880</v>
      </c>
      <c r="AR585" s="1424">
        <f>VLOOKUP(AP585,Schedule!$B$2:$F$14923,5,0)</f>
        <v>44699</v>
      </c>
      <c r="AS585" s="1424">
        <f t="shared" ref="AS585:AS616" si="327">AR585+365</f>
        <v>45064</v>
      </c>
      <c r="AZ585" s="1739"/>
    </row>
    <row r="586" spans="1:52" s="1382" customFormat="1" ht="51.95" customHeight="1" thickBot="1">
      <c r="A586" s="1786"/>
      <c r="B586" s="1385">
        <f t="shared" si="317"/>
        <v>58</v>
      </c>
      <c r="C586" s="1386" t="str">
        <f t="shared" si="317"/>
        <v>У_Э</v>
      </c>
      <c r="D586" s="1561" t="str">
        <f t="shared" si="326"/>
        <v>58У_Э</v>
      </c>
      <c r="E586" s="1602" t="s">
        <v>137</v>
      </c>
      <c r="F586" s="1563" t="s">
        <v>859</v>
      </c>
      <c r="G586" s="1564" t="str">
        <f t="shared" si="318"/>
        <v>Выполнение электротехнических работ по объектам 21UUQ,22UUQ,23UUQ,21UQZ,22UQZ,23UQZ,24UQZ,31UUQ,32UUQ,33UUQ,31UUP,32UUP,33UUP,31UQZ,32UQZ,33UQZ,34UQZ,01UPZ,02UPZ,03UPZ,04UPZ,21UUP,22UUP,23UUP,27UPZ,28UPZ</v>
      </c>
      <c r="H586" s="1565" t="s">
        <v>873</v>
      </c>
      <c r="I586" s="1352"/>
      <c r="J586" s="1702">
        <f t="shared" si="323"/>
        <v>44456</v>
      </c>
      <c r="K586" s="1702">
        <f t="shared" si="323"/>
        <v>44484</v>
      </c>
      <c r="L586" s="1702">
        <f t="shared" si="323"/>
        <v>44533</v>
      </c>
      <c r="M586" s="1702">
        <f t="shared" si="323"/>
        <v>44538</v>
      </c>
      <c r="N586" s="1702">
        <f t="shared" si="323"/>
        <v>44566</v>
      </c>
      <c r="O586" s="1702">
        <f t="shared" si="323"/>
        <v>44566</v>
      </c>
      <c r="P586" s="1702">
        <f t="shared" si="323"/>
        <v>44590</v>
      </c>
      <c r="Q586" s="1702">
        <f t="shared" si="323"/>
        <v>44621</v>
      </c>
      <c r="R586" s="1702">
        <f t="shared" si="323"/>
        <v>44621</v>
      </c>
      <c r="S586" s="1702">
        <f t="shared" si="323"/>
        <v>44620</v>
      </c>
      <c r="T586" s="1702">
        <f t="shared" si="324"/>
        <v>44620</v>
      </c>
      <c r="U586" s="1702">
        <f t="shared" si="324"/>
        <v>44641</v>
      </c>
      <c r="V586" s="1702">
        <f t="shared" si="324"/>
        <v>44648</v>
      </c>
      <c r="W586" s="1702">
        <f t="shared" si="324"/>
        <v>44651</v>
      </c>
      <c r="X586" s="1702">
        <f t="shared" si="324"/>
        <v>44656</v>
      </c>
      <c r="Y586" s="1702">
        <f t="shared" si="324"/>
        <v>44681</v>
      </c>
      <c r="Z586" s="1702">
        <f t="shared" si="324"/>
        <v>44701</v>
      </c>
      <c r="AA586" s="1702">
        <f t="shared" si="324"/>
        <v>44729</v>
      </c>
      <c r="AB586" s="1702">
        <f t="shared" si="324"/>
        <v>44734</v>
      </c>
      <c r="AC586" s="1702">
        <f t="shared" si="324"/>
        <v>44748</v>
      </c>
      <c r="AD586" s="1702">
        <f t="shared" si="325"/>
        <v>44769</v>
      </c>
      <c r="AE586" s="1702">
        <f t="shared" si="325"/>
        <v>44776</v>
      </c>
      <c r="AF586" s="1702">
        <f t="shared" si="325"/>
        <v>44781</v>
      </c>
      <c r="AG586" s="1702">
        <f t="shared" si="325"/>
        <v>44784</v>
      </c>
      <c r="AH586" s="1702">
        <f t="shared" si="325"/>
        <v>44809</v>
      </c>
      <c r="AI586" s="1702">
        <f t="shared" si="325"/>
        <v>44829</v>
      </c>
      <c r="AJ586" s="1702">
        <f t="shared" si="325"/>
        <v>44829</v>
      </c>
      <c r="AK586" s="1702">
        <f t="shared" si="325"/>
        <v>44839</v>
      </c>
      <c r="AL586" s="1702">
        <f t="shared" si="325"/>
        <v>44855</v>
      </c>
      <c r="AM586" s="1702">
        <f t="shared" si="325"/>
        <v>44859</v>
      </c>
      <c r="AN586" s="1702">
        <f t="shared" si="325"/>
        <v>44876</v>
      </c>
      <c r="AO586" s="1497">
        <f t="shared" si="322"/>
        <v>44876</v>
      </c>
      <c r="AP586" s="1363">
        <v>28174</v>
      </c>
      <c r="AQ586" s="1543">
        <v>44910</v>
      </c>
      <c r="AR586" s="1424">
        <f>VLOOKUP(AP586,Schedule!$B$2:$F$14923,5,0)</f>
        <v>44114</v>
      </c>
      <c r="AS586" s="1424">
        <f t="shared" si="327"/>
        <v>44479</v>
      </c>
      <c r="AZ586" s="1739"/>
    </row>
    <row r="587" spans="1:52" s="1382" customFormat="1" ht="51.95" customHeight="1" thickBot="1">
      <c r="A587" s="1786"/>
      <c r="B587" s="1385">
        <f t="shared" si="317"/>
        <v>58</v>
      </c>
      <c r="C587" s="1386" t="str">
        <f t="shared" si="317"/>
        <v>У_Э</v>
      </c>
      <c r="D587" s="1561" t="str">
        <f t="shared" si="326"/>
        <v>58У_Э</v>
      </c>
      <c r="E587" s="1602" t="s">
        <v>139</v>
      </c>
      <c r="F587" s="1563" t="s">
        <v>859</v>
      </c>
      <c r="G587" s="1564" t="str">
        <f t="shared" si="318"/>
        <v>Выполнение электротехнических работ по объектам 21UUQ,22UUQ,23UUQ,21UQZ,22UQZ,23UQZ,24UQZ,31UUQ,32UUQ,33UUQ,31UUP,32UUP,33UUP,31UQZ,32UQZ,33UQZ,34UQZ,01UPZ,02UPZ,03UPZ,04UPZ,21UUP,22UUP,23UUP,27UPZ,28UPZ</v>
      </c>
      <c r="H587" s="1565" t="s">
        <v>873</v>
      </c>
      <c r="I587" s="1352"/>
      <c r="J587" s="1702">
        <f t="shared" si="323"/>
        <v>44456</v>
      </c>
      <c r="K587" s="1702">
        <f t="shared" si="323"/>
        <v>44484</v>
      </c>
      <c r="L587" s="1702">
        <f t="shared" si="323"/>
        <v>44533</v>
      </c>
      <c r="M587" s="1702">
        <f t="shared" si="323"/>
        <v>44538</v>
      </c>
      <c r="N587" s="1702">
        <f t="shared" si="323"/>
        <v>44566</v>
      </c>
      <c r="O587" s="1702">
        <f t="shared" si="323"/>
        <v>44566</v>
      </c>
      <c r="P587" s="1702">
        <f t="shared" si="323"/>
        <v>44590</v>
      </c>
      <c r="Q587" s="1702">
        <f t="shared" si="323"/>
        <v>44621</v>
      </c>
      <c r="R587" s="1702">
        <f t="shared" si="323"/>
        <v>44621</v>
      </c>
      <c r="S587" s="1702">
        <f t="shared" si="323"/>
        <v>44620</v>
      </c>
      <c r="T587" s="1702">
        <f t="shared" si="324"/>
        <v>44620</v>
      </c>
      <c r="U587" s="1702">
        <f t="shared" si="324"/>
        <v>44641</v>
      </c>
      <c r="V587" s="1702">
        <f t="shared" si="324"/>
        <v>44648</v>
      </c>
      <c r="W587" s="1702">
        <f t="shared" si="324"/>
        <v>44651</v>
      </c>
      <c r="X587" s="1702">
        <f t="shared" si="324"/>
        <v>44656</v>
      </c>
      <c r="Y587" s="1702">
        <f t="shared" si="324"/>
        <v>44681</v>
      </c>
      <c r="Z587" s="1702">
        <f t="shared" si="324"/>
        <v>44701</v>
      </c>
      <c r="AA587" s="1702">
        <f t="shared" si="324"/>
        <v>44729</v>
      </c>
      <c r="AB587" s="1702">
        <f t="shared" si="324"/>
        <v>44734</v>
      </c>
      <c r="AC587" s="1702">
        <f t="shared" si="324"/>
        <v>44748</v>
      </c>
      <c r="AD587" s="1702">
        <f t="shared" si="325"/>
        <v>44769</v>
      </c>
      <c r="AE587" s="1702">
        <f t="shared" si="325"/>
        <v>44776</v>
      </c>
      <c r="AF587" s="1702">
        <f t="shared" si="325"/>
        <v>44781</v>
      </c>
      <c r="AG587" s="1702">
        <f t="shared" si="325"/>
        <v>44784</v>
      </c>
      <c r="AH587" s="1702">
        <f t="shared" si="325"/>
        <v>44809</v>
      </c>
      <c r="AI587" s="1702">
        <f t="shared" si="325"/>
        <v>44829</v>
      </c>
      <c r="AJ587" s="1702">
        <f t="shared" si="325"/>
        <v>44829</v>
      </c>
      <c r="AK587" s="1702">
        <f t="shared" si="325"/>
        <v>44839</v>
      </c>
      <c r="AL587" s="1702">
        <f t="shared" si="325"/>
        <v>44855</v>
      </c>
      <c r="AM587" s="1702">
        <f t="shared" si="325"/>
        <v>44859</v>
      </c>
      <c r="AN587" s="1702">
        <f t="shared" si="325"/>
        <v>44876</v>
      </c>
      <c r="AO587" s="1497">
        <f t="shared" si="322"/>
        <v>44876</v>
      </c>
      <c r="AP587" s="1363">
        <v>28178</v>
      </c>
      <c r="AQ587" s="1543">
        <v>44910</v>
      </c>
      <c r="AR587" s="1424">
        <f>VLOOKUP(AP587,Schedule!$B$2:$F$14923,5,0)</f>
        <v>44114</v>
      </c>
      <c r="AS587" s="1424">
        <f t="shared" si="327"/>
        <v>44479</v>
      </c>
      <c r="AZ587" s="1739"/>
    </row>
    <row r="588" spans="1:52" s="1382" customFormat="1" ht="51.95" customHeight="1" thickBot="1">
      <c r="A588" s="1786"/>
      <c r="B588" s="1385">
        <f t="shared" si="317"/>
        <v>58</v>
      </c>
      <c r="C588" s="1386" t="str">
        <f t="shared" si="317"/>
        <v>У_Э</v>
      </c>
      <c r="D588" s="1561" t="str">
        <f t="shared" si="326"/>
        <v>58У_Э</v>
      </c>
      <c r="E588" s="1602" t="s">
        <v>167</v>
      </c>
      <c r="F588" s="1563" t="s">
        <v>859</v>
      </c>
      <c r="G588" s="1564" t="str">
        <f t="shared" si="318"/>
        <v>Выполнение электротехнических работ по объектам 21UUQ,22UUQ,23UUQ,21UQZ,22UQZ,23UQZ,24UQZ,31UUQ,32UUQ,33UUQ,31UUP,32UUP,33UUP,31UQZ,32UQZ,33UQZ,34UQZ,01UPZ,02UPZ,03UPZ,04UPZ,21UUP,22UUP,23UUP,27UPZ,28UPZ</v>
      </c>
      <c r="H588" s="1565" t="s">
        <v>874</v>
      </c>
      <c r="I588" s="1352"/>
      <c r="J588" s="1702">
        <f t="shared" si="323"/>
        <v>44456</v>
      </c>
      <c r="K588" s="1702">
        <f t="shared" si="323"/>
        <v>44484</v>
      </c>
      <c r="L588" s="1702">
        <f t="shared" si="323"/>
        <v>44533</v>
      </c>
      <c r="M588" s="1702">
        <f t="shared" si="323"/>
        <v>44538</v>
      </c>
      <c r="N588" s="1702">
        <f t="shared" si="323"/>
        <v>44566</v>
      </c>
      <c r="O588" s="1702">
        <f t="shared" si="323"/>
        <v>44566</v>
      </c>
      <c r="P588" s="1702">
        <f t="shared" si="323"/>
        <v>44590</v>
      </c>
      <c r="Q588" s="1702">
        <f t="shared" si="323"/>
        <v>44621</v>
      </c>
      <c r="R588" s="1702">
        <f t="shared" si="323"/>
        <v>44621</v>
      </c>
      <c r="S588" s="1702">
        <f t="shared" si="323"/>
        <v>44620</v>
      </c>
      <c r="T588" s="1702">
        <f t="shared" si="324"/>
        <v>44620</v>
      </c>
      <c r="U588" s="1702">
        <f t="shared" si="324"/>
        <v>44641</v>
      </c>
      <c r="V588" s="1702">
        <f t="shared" si="324"/>
        <v>44648</v>
      </c>
      <c r="W588" s="1702">
        <f t="shared" si="324"/>
        <v>44651</v>
      </c>
      <c r="X588" s="1702">
        <f t="shared" si="324"/>
        <v>44656</v>
      </c>
      <c r="Y588" s="1702">
        <f t="shared" si="324"/>
        <v>44681</v>
      </c>
      <c r="Z588" s="1702">
        <f t="shared" si="324"/>
        <v>44701</v>
      </c>
      <c r="AA588" s="1702">
        <f t="shared" si="324"/>
        <v>44729</v>
      </c>
      <c r="AB588" s="1702">
        <f t="shared" si="324"/>
        <v>44734</v>
      </c>
      <c r="AC588" s="1702">
        <f t="shared" si="324"/>
        <v>44748</v>
      </c>
      <c r="AD588" s="1702">
        <f t="shared" si="325"/>
        <v>44769</v>
      </c>
      <c r="AE588" s="1702">
        <f t="shared" si="325"/>
        <v>44776</v>
      </c>
      <c r="AF588" s="1702">
        <f t="shared" si="325"/>
        <v>44781</v>
      </c>
      <c r="AG588" s="1702">
        <f t="shared" si="325"/>
        <v>44784</v>
      </c>
      <c r="AH588" s="1702">
        <f t="shared" si="325"/>
        <v>44809</v>
      </c>
      <c r="AI588" s="1702">
        <f t="shared" si="325"/>
        <v>44829</v>
      </c>
      <c r="AJ588" s="1702">
        <f t="shared" si="325"/>
        <v>44829</v>
      </c>
      <c r="AK588" s="1702">
        <f t="shared" si="325"/>
        <v>44839</v>
      </c>
      <c r="AL588" s="1702">
        <f t="shared" si="325"/>
        <v>44855</v>
      </c>
      <c r="AM588" s="1702">
        <f t="shared" si="325"/>
        <v>44859</v>
      </c>
      <c r="AN588" s="1702">
        <f t="shared" si="325"/>
        <v>44876</v>
      </c>
      <c r="AO588" s="1497">
        <f t="shared" si="322"/>
        <v>44876</v>
      </c>
      <c r="AP588" s="1363">
        <v>27407</v>
      </c>
      <c r="AQ588" s="1543">
        <v>44996</v>
      </c>
      <c r="AR588" s="1424">
        <f>VLOOKUP(AP588,Schedule!$B$2:$F$14923,5,0)</f>
        <v>44776</v>
      </c>
      <c r="AS588" s="1424">
        <f t="shared" si="327"/>
        <v>45141</v>
      </c>
      <c r="AZ588" s="1739"/>
    </row>
    <row r="589" spans="1:52" s="1382" customFormat="1" ht="51.95" customHeight="1" thickBot="1">
      <c r="A589" s="1786"/>
      <c r="B589" s="1385">
        <f t="shared" si="317"/>
        <v>58</v>
      </c>
      <c r="C589" s="1386" t="str">
        <f t="shared" si="317"/>
        <v>У_Э</v>
      </c>
      <c r="D589" s="1561" t="str">
        <f t="shared" si="326"/>
        <v>58У_Э</v>
      </c>
      <c r="E589" s="1629" t="s">
        <v>169</v>
      </c>
      <c r="F589" s="1630" t="s">
        <v>859</v>
      </c>
      <c r="G589" s="1564" t="str">
        <f t="shared" si="318"/>
        <v>Выполнение электротехнических работ по объектам 21UUQ,22UUQ,23UUQ,21UQZ,22UQZ,23UQZ,24UQZ,31UUQ,32UUQ,33UUQ,31UUP,32UUP,33UUP,31UQZ,32UQZ,33UQZ,34UQZ,01UPZ,02UPZ,03UPZ,04UPZ,21UUP,22UUP,23UUP,27UPZ,28UPZ</v>
      </c>
      <c r="H589" s="1626" t="s">
        <v>874</v>
      </c>
      <c r="I589" s="1352"/>
      <c r="J589" s="1702">
        <f t="shared" si="323"/>
        <v>44456</v>
      </c>
      <c r="K589" s="1702">
        <f t="shared" si="323"/>
        <v>44484</v>
      </c>
      <c r="L589" s="1702">
        <f t="shared" si="323"/>
        <v>44533</v>
      </c>
      <c r="M589" s="1702">
        <f t="shared" si="323"/>
        <v>44538</v>
      </c>
      <c r="N589" s="1702">
        <f t="shared" si="323"/>
        <v>44566</v>
      </c>
      <c r="O589" s="1702">
        <f t="shared" si="323"/>
        <v>44566</v>
      </c>
      <c r="P589" s="1702">
        <f t="shared" si="323"/>
        <v>44590</v>
      </c>
      <c r="Q589" s="1702">
        <f t="shared" si="323"/>
        <v>44621</v>
      </c>
      <c r="R589" s="1702">
        <f t="shared" si="323"/>
        <v>44621</v>
      </c>
      <c r="S589" s="1702">
        <f t="shared" si="323"/>
        <v>44620</v>
      </c>
      <c r="T589" s="1702">
        <f t="shared" si="324"/>
        <v>44620</v>
      </c>
      <c r="U589" s="1702">
        <f t="shared" si="324"/>
        <v>44641</v>
      </c>
      <c r="V589" s="1702">
        <f t="shared" si="324"/>
        <v>44648</v>
      </c>
      <c r="W589" s="1702">
        <f t="shared" si="324"/>
        <v>44651</v>
      </c>
      <c r="X589" s="1702">
        <f t="shared" si="324"/>
        <v>44656</v>
      </c>
      <c r="Y589" s="1702">
        <f t="shared" si="324"/>
        <v>44681</v>
      </c>
      <c r="Z589" s="1702">
        <f t="shared" si="324"/>
        <v>44701</v>
      </c>
      <c r="AA589" s="1702">
        <f t="shared" si="324"/>
        <v>44729</v>
      </c>
      <c r="AB589" s="1702">
        <f t="shared" si="324"/>
        <v>44734</v>
      </c>
      <c r="AC589" s="1702">
        <f t="shared" si="324"/>
        <v>44748</v>
      </c>
      <c r="AD589" s="1702">
        <f t="shared" si="325"/>
        <v>44769</v>
      </c>
      <c r="AE589" s="1702">
        <f t="shared" si="325"/>
        <v>44776</v>
      </c>
      <c r="AF589" s="1702">
        <f t="shared" si="325"/>
        <v>44781</v>
      </c>
      <c r="AG589" s="1702">
        <f t="shared" si="325"/>
        <v>44784</v>
      </c>
      <c r="AH589" s="1702">
        <f t="shared" si="325"/>
        <v>44809</v>
      </c>
      <c r="AI589" s="1702">
        <f t="shared" si="325"/>
        <v>44829</v>
      </c>
      <c r="AJ589" s="1702">
        <f t="shared" si="325"/>
        <v>44829</v>
      </c>
      <c r="AK589" s="1702">
        <f t="shared" si="325"/>
        <v>44839</v>
      </c>
      <c r="AL589" s="1702">
        <f t="shared" si="325"/>
        <v>44855</v>
      </c>
      <c r="AM589" s="1702">
        <f t="shared" si="325"/>
        <v>44859</v>
      </c>
      <c r="AN589" s="1702">
        <f t="shared" si="325"/>
        <v>44876</v>
      </c>
      <c r="AO589" s="1497">
        <f t="shared" si="322"/>
        <v>44876</v>
      </c>
      <c r="AP589" s="1539">
        <v>27427</v>
      </c>
      <c r="AQ589" s="1540">
        <v>45022</v>
      </c>
      <c r="AR589" s="1424">
        <f>VLOOKUP(AP589,Schedule!$B$2:$F$14923,5,0)</f>
        <v>44776</v>
      </c>
      <c r="AS589" s="1424">
        <f t="shared" si="327"/>
        <v>45141</v>
      </c>
      <c r="AZ589" s="1739"/>
    </row>
    <row r="590" spans="1:52" s="1382" customFormat="1" ht="66.75" thickBot="1">
      <c r="A590" s="1786">
        <f>A564+1</f>
        <v>47</v>
      </c>
      <c r="B590" s="1373">
        <f>B564+1</f>
        <v>59</v>
      </c>
      <c r="C590" s="1374" t="s">
        <v>858</v>
      </c>
      <c r="D590" s="1733" t="str">
        <f t="shared" si="326"/>
        <v>59У_Э</v>
      </c>
      <c r="E590" s="1601" t="s">
        <v>590</v>
      </c>
      <c r="F590" s="1558" t="s">
        <v>859</v>
      </c>
      <c r="G590" s="1559" t="str">
        <f>CONCATENATE("Выполнение электротехнических работ по объектам ", , E590,",", E591,",", E592, ",",E593)</f>
        <v>Выполнение электротехнических работ по объектам 20UKC,30UKC,20UKH,30UKH</v>
      </c>
      <c r="H590" s="1560" t="s">
        <v>875</v>
      </c>
      <c r="I590" s="1339" t="s">
        <v>118</v>
      </c>
      <c r="J590" s="1369">
        <f>IFERROR(VLOOKUP(D590,'ИСХОДНИК-даты-2х'!$D$10:$AI$105,2,0),"-")</f>
        <v>44051</v>
      </c>
      <c r="K590" s="1369">
        <f>IFERROR(VLOOKUP(D590,'ИСХОДНИК-даты-2х'!$D$10:$AI$105,3,0),"-")</f>
        <v>44078</v>
      </c>
      <c r="L590" s="1369">
        <f>IFERROR(VLOOKUP(D590,'ИСХОДНИК-даты-2х'!$D$10:$AI$105,4,0),"-")</f>
        <v>44127</v>
      </c>
      <c r="M590" s="1369">
        <f>IFERROR(VLOOKUP(D590,'ИСХОДНИК-даты-2х'!$D$10:$AI$105,5,0),"-")</f>
        <v>44316</v>
      </c>
      <c r="N590" s="1369">
        <f>IFERROR(VLOOKUP(D590,'ИСХОДНИК-даты-2х'!$D$10:$AI$105,6,0),"-")</f>
        <v>44344</v>
      </c>
      <c r="O590" s="1369">
        <f>IFERROR(VLOOKUP(D590,'ИСХОДНИК-даты-2х'!$D$10:$AI$105,7,0),"-")</f>
        <v>44344</v>
      </c>
      <c r="P590" s="1369">
        <f>IFERROR(VLOOKUP(D590,'ИСХОДНИК-даты-2х'!$D$10:$AI$105,8,0),"-")</f>
        <v>44428</v>
      </c>
      <c r="Q590" s="1369">
        <f>IFERROR(VLOOKUP(D590,'ИСХОДНИК-даты-2х'!$D$10:$AI$105,9,0),"-")</f>
        <v>44460</v>
      </c>
      <c r="R590" s="1369">
        <f>IFERROR(VLOOKUP(D590,'ИСХОДНИК-даты-2х'!$D$10:$AI$105,10,0),"-")</f>
        <v>44460</v>
      </c>
      <c r="S590" s="1369">
        <f>IFERROR(VLOOKUP(D590,'ИСХОДНИК-даты-2х'!$D$10:$AI$105,11,0),"-")</f>
        <v>44459</v>
      </c>
      <c r="T590" s="1369">
        <f>IFERROR(VLOOKUP(D590,'ИСХОДНИК-даты-2х'!$D$10:$AI$105,12,0),"-")</f>
        <v>44459</v>
      </c>
      <c r="U590" s="1369">
        <f>IFERROR(VLOOKUP(D590,'ИСХОДНИК-даты-2х'!$D$10:$AI$105,13,0),"-")</f>
        <v>44480</v>
      </c>
      <c r="V590" s="1369">
        <f>IFERROR(VLOOKUP(D590,'ИСХОДНИК-даты-2х'!$D$10:$AI$105,14,0),"-")</f>
        <v>44487</v>
      </c>
      <c r="W590" s="1369">
        <f>IFERROR(VLOOKUP(D590,'ИСХОДНИК-даты-2х'!$D$10:$AI$105,15,0),"-")</f>
        <v>44490</v>
      </c>
      <c r="X590" s="1369">
        <f>IFERROR(VLOOKUP(D590,'ИСХОДНИК-даты-2х'!$D$10:$AI$105,16,0),"-")</f>
        <v>44495</v>
      </c>
      <c r="Y590" s="1369">
        <f>IFERROR(VLOOKUP(D590,'ИСХОДНИК-даты-2х'!$D$10:$AI$105,17,0),"-")</f>
        <v>44520</v>
      </c>
      <c r="Z590" s="1369">
        <f>IFERROR(VLOOKUP(D590,'ИСХОДНИК-даты-2х'!$D$10:$AI$105,18,0),"-")</f>
        <v>44540</v>
      </c>
      <c r="AA590" s="1369">
        <f>IFERROR(VLOOKUP(D590,'ИСХОДНИК-даты-2х'!$D$10:$AI$105,19,0),"-")</f>
        <v>44568</v>
      </c>
      <c r="AB590" s="1369">
        <f>IFERROR(VLOOKUP(D590,'ИСХОДНИК-даты-2х'!$D$10:$AI$105,20,0),"-")</f>
        <v>44573</v>
      </c>
      <c r="AC590" s="1369">
        <f>IFERROR(VLOOKUP(D590,'ИСХОДНИК-даты-2х'!$D$10:$AI$105,21,0),"-")</f>
        <v>44587</v>
      </c>
      <c r="AD590" s="1369">
        <f>IFERROR(VLOOKUP(D590,'ИСХОДНИК-даты-2х'!$D$10:$AI$105,22,0),"-")</f>
        <v>44608</v>
      </c>
      <c r="AE590" s="1369">
        <f>IFERROR(VLOOKUP(D590,'ИСХОДНИК-даты-2х'!$D$10:$AI$105,23,0),"-")</f>
        <v>44615</v>
      </c>
      <c r="AF590" s="1369">
        <f>IFERROR(VLOOKUP(D590,'ИСХОДНИК-даты-2х'!$D$10:$AI$105,24,0),"-")</f>
        <v>44620</v>
      </c>
      <c r="AG590" s="1369">
        <f>IFERROR(VLOOKUP(D590,'ИСХОДНИК-даты-2х'!$D$10:$AI$105,25,0),"-")</f>
        <v>44623</v>
      </c>
      <c r="AH590" s="1340">
        <f>IFERROR(VLOOKUP(D590,'ИСХОДНИК-даты-2х'!$D$10:$AI$105,26,0),"-")</f>
        <v>44648</v>
      </c>
      <c r="AI590" s="1340">
        <f>IFERROR(VLOOKUP(D590,'ИСХОДНИК-даты-2х'!$D$10:$AI$105,27,0),"-")</f>
        <v>44668</v>
      </c>
      <c r="AJ590" s="1340">
        <f>IFERROR(VLOOKUP(D590,'ИСХОДНИК-даты-2х'!$D$10:$AI$105,28,0),"-")</f>
        <v>44668</v>
      </c>
      <c r="AK590" s="1370">
        <f>IFERROR(VLOOKUP(D590,'ИСХОДНИК-даты-2х'!$D$10:$AI$105,29,0),"-")</f>
        <v>44678</v>
      </c>
      <c r="AL590" s="1370">
        <f>IFERROR(VLOOKUP(D590,'ИСХОДНИК-даты-2х'!$D$10:$AI$105,30,0),"-")</f>
        <v>44694</v>
      </c>
      <c r="AM590" s="1371">
        <f>IFERROR(VLOOKUP(D590,'ИСХОДНИК-даты-2х'!$D$10:$AI$105,31,0),"-")</f>
        <v>44698</v>
      </c>
      <c r="AN590" s="1729">
        <v>44701</v>
      </c>
      <c r="AO590" s="1387">
        <v>44450</v>
      </c>
      <c r="AP590" s="1388">
        <v>13462</v>
      </c>
      <c r="AQ590" s="1541">
        <v>44351</v>
      </c>
      <c r="AR590" s="1424">
        <f>VLOOKUP(AP590,Schedule!$B$2:$F$14923,5,0)</f>
        <v>44217</v>
      </c>
      <c r="AS590" s="1424">
        <f t="shared" si="327"/>
        <v>44582</v>
      </c>
      <c r="AT590" s="1425">
        <f>MIN(AS590:AS593)</f>
        <v>44582</v>
      </c>
      <c r="AU590" s="1426">
        <f>AM590+30</f>
        <v>44728</v>
      </c>
      <c r="AV590" s="1732">
        <f>AT590-AM590</f>
        <v>-116</v>
      </c>
      <c r="AW590" s="1383" t="s">
        <v>119</v>
      </c>
      <c r="AX590" s="1720">
        <v>44701</v>
      </c>
      <c r="AY590" s="1730" t="s">
        <v>28732</v>
      </c>
      <c r="AZ590" s="1739">
        <f>AN590-AM590</f>
        <v>3</v>
      </c>
    </row>
    <row r="591" spans="1:52" s="1382" customFormat="1" ht="51.95" customHeight="1" thickBot="1">
      <c r="A591" s="1786"/>
      <c r="B591" s="1385">
        <f t="shared" ref="B591:C593" si="328">B$590</f>
        <v>59</v>
      </c>
      <c r="C591" s="1386" t="str">
        <f t="shared" si="328"/>
        <v>У_Э</v>
      </c>
      <c r="D591" s="1561" t="str">
        <f t="shared" si="326"/>
        <v>59У_Э</v>
      </c>
      <c r="E591" s="1602" t="s">
        <v>592</v>
      </c>
      <c r="F591" s="1563" t="s">
        <v>859</v>
      </c>
      <c r="G591" s="1564" t="str">
        <f>$G$590</f>
        <v>Выполнение электротехнических работ по объектам 20UKC,30UKC,20UKH,30UKH</v>
      </c>
      <c r="H591" s="1565" t="s">
        <v>876</v>
      </c>
      <c r="I591" s="1352"/>
      <c r="J591" s="1702">
        <f t="shared" ref="J591:S593" si="329">J$590</f>
        <v>44051</v>
      </c>
      <c r="K591" s="1702">
        <f t="shared" si="329"/>
        <v>44078</v>
      </c>
      <c r="L591" s="1702">
        <f t="shared" si="329"/>
        <v>44127</v>
      </c>
      <c r="M591" s="1702">
        <f t="shared" si="329"/>
        <v>44316</v>
      </c>
      <c r="N591" s="1702">
        <f t="shared" si="329"/>
        <v>44344</v>
      </c>
      <c r="O591" s="1702">
        <f t="shared" si="329"/>
        <v>44344</v>
      </c>
      <c r="P591" s="1702">
        <f t="shared" si="329"/>
        <v>44428</v>
      </c>
      <c r="Q591" s="1702">
        <f t="shared" si="329"/>
        <v>44460</v>
      </c>
      <c r="R591" s="1702">
        <f t="shared" si="329"/>
        <v>44460</v>
      </c>
      <c r="S591" s="1702">
        <f t="shared" si="329"/>
        <v>44459</v>
      </c>
      <c r="T591" s="1702">
        <f t="shared" ref="T591:AC593" si="330">T$590</f>
        <v>44459</v>
      </c>
      <c r="U591" s="1702">
        <f t="shared" si="330"/>
        <v>44480</v>
      </c>
      <c r="V591" s="1702">
        <f t="shared" si="330"/>
        <v>44487</v>
      </c>
      <c r="W591" s="1702">
        <f t="shared" si="330"/>
        <v>44490</v>
      </c>
      <c r="X591" s="1702">
        <f t="shared" si="330"/>
        <v>44495</v>
      </c>
      <c r="Y591" s="1702">
        <f t="shared" si="330"/>
        <v>44520</v>
      </c>
      <c r="Z591" s="1702">
        <f t="shared" si="330"/>
        <v>44540</v>
      </c>
      <c r="AA591" s="1702">
        <f t="shared" si="330"/>
        <v>44568</v>
      </c>
      <c r="AB591" s="1702">
        <f t="shared" si="330"/>
        <v>44573</v>
      </c>
      <c r="AC591" s="1702">
        <f t="shared" si="330"/>
        <v>44587</v>
      </c>
      <c r="AD591" s="1702">
        <f t="shared" ref="AD591:AN593" si="331">AD$590</f>
        <v>44608</v>
      </c>
      <c r="AE591" s="1702">
        <f t="shared" si="331"/>
        <v>44615</v>
      </c>
      <c r="AF591" s="1702">
        <f t="shared" si="331"/>
        <v>44620</v>
      </c>
      <c r="AG591" s="1702">
        <f t="shared" si="331"/>
        <v>44623</v>
      </c>
      <c r="AH591" s="1702">
        <f t="shared" si="331"/>
        <v>44648</v>
      </c>
      <c r="AI591" s="1702">
        <f t="shared" si="331"/>
        <v>44668</v>
      </c>
      <c r="AJ591" s="1702">
        <f t="shared" si="331"/>
        <v>44668</v>
      </c>
      <c r="AK591" s="1702">
        <f t="shared" si="331"/>
        <v>44678</v>
      </c>
      <c r="AL591" s="1702">
        <f t="shared" si="331"/>
        <v>44694</v>
      </c>
      <c r="AM591" s="1702">
        <f t="shared" si="331"/>
        <v>44698</v>
      </c>
      <c r="AN591" s="1702">
        <f t="shared" si="331"/>
        <v>44701</v>
      </c>
      <c r="AO591" s="1497">
        <f>$AO$590</f>
        <v>44450</v>
      </c>
      <c r="AP591" s="1363">
        <v>31017</v>
      </c>
      <c r="AQ591" s="1543">
        <v>44755</v>
      </c>
      <c r="AR591" s="1424">
        <f>VLOOKUP(AP591,Schedule!$B$2:$F$14923,5,0)</f>
        <v>44755</v>
      </c>
      <c r="AS591" s="1424">
        <f t="shared" si="327"/>
        <v>45120</v>
      </c>
      <c r="AZ591" s="1739"/>
    </row>
    <row r="592" spans="1:52" s="1382" customFormat="1" ht="51.95" customHeight="1" thickBot="1">
      <c r="A592" s="1786"/>
      <c r="B592" s="1385">
        <f t="shared" si="328"/>
        <v>59</v>
      </c>
      <c r="C592" s="1386" t="str">
        <f t="shared" si="328"/>
        <v>У_Э</v>
      </c>
      <c r="D592" s="1561" t="str">
        <f t="shared" si="326"/>
        <v>59У_Э</v>
      </c>
      <c r="E592" s="1602" t="s">
        <v>594</v>
      </c>
      <c r="F592" s="1563" t="s">
        <v>859</v>
      </c>
      <c r="G592" s="1564" t="str">
        <f>$G$590</f>
        <v>Выполнение электротехнических работ по объектам 20UKC,30UKC,20UKH,30UKH</v>
      </c>
      <c r="H592" s="1565" t="s">
        <v>877</v>
      </c>
      <c r="I592" s="1352"/>
      <c r="J592" s="1702">
        <f t="shared" si="329"/>
        <v>44051</v>
      </c>
      <c r="K592" s="1702">
        <f t="shared" si="329"/>
        <v>44078</v>
      </c>
      <c r="L592" s="1702">
        <f t="shared" si="329"/>
        <v>44127</v>
      </c>
      <c r="M592" s="1702">
        <f t="shared" si="329"/>
        <v>44316</v>
      </c>
      <c r="N592" s="1702">
        <f t="shared" si="329"/>
        <v>44344</v>
      </c>
      <c r="O592" s="1702">
        <f t="shared" si="329"/>
        <v>44344</v>
      </c>
      <c r="P592" s="1702">
        <f t="shared" si="329"/>
        <v>44428</v>
      </c>
      <c r="Q592" s="1702">
        <f t="shared" si="329"/>
        <v>44460</v>
      </c>
      <c r="R592" s="1702">
        <f t="shared" si="329"/>
        <v>44460</v>
      </c>
      <c r="S592" s="1702">
        <f t="shared" si="329"/>
        <v>44459</v>
      </c>
      <c r="T592" s="1702">
        <f t="shared" si="330"/>
        <v>44459</v>
      </c>
      <c r="U592" s="1702">
        <f t="shared" si="330"/>
        <v>44480</v>
      </c>
      <c r="V592" s="1702">
        <f t="shared" si="330"/>
        <v>44487</v>
      </c>
      <c r="W592" s="1702">
        <f t="shared" si="330"/>
        <v>44490</v>
      </c>
      <c r="X592" s="1702">
        <f t="shared" si="330"/>
        <v>44495</v>
      </c>
      <c r="Y592" s="1702">
        <f t="shared" si="330"/>
        <v>44520</v>
      </c>
      <c r="Z592" s="1702">
        <f t="shared" si="330"/>
        <v>44540</v>
      </c>
      <c r="AA592" s="1702">
        <f t="shared" si="330"/>
        <v>44568</v>
      </c>
      <c r="AB592" s="1702">
        <f t="shared" si="330"/>
        <v>44573</v>
      </c>
      <c r="AC592" s="1702">
        <f t="shared" si="330"/>
        <v>44587</v>
      </c>
      <c r="AD592" s="1702">
        <f t="shared" si="331"/>
        <v>44608</v>
      </c>
      <c r="AE592" s="1702">
        <f t="shared" si="331"/>
        <v>44615</v>
      </c>
      <c r="AF592" s="1702">
        <f t="shared" si="331"/>
        <v>44620</v>
      </c>
      <c r="AG592" s="1702">
        <f t="shared" si="331"/>
        <v>44623</v>
      </c>
      <c r="AH592" s="1702">
        <f t="shared" si="331"/>
        <v>44648</v>
      </c>
      <c r="AI592" s="1702">
        <f t="shared" si="331"/>
        <v>44668</v>
      </c>
      <c r="AJ592" s="1702">
        <f t="shared" si="331"/>
        <v>44668</v>
      </c>
      <c r="AK592" s="1702">
        <f t="shared" si="331"/>
        <v>44678</v>
      </c>
      <c r="AL592" s="1702">
        <f t="shared" si="331"/>
        <v>44694</v>
      </c>
      <c r="AM592" s="1702">
        <f t="shared" si="331"/>
        <v>44698</v>
      </c>
      <c r="AN592" s="1702">
        <f t="shared" si="331"/>
        <v>44701</v>
      </c>
      <c r="AO592" s="1497">
        <f>$AO$590</f>
        <v>44450</v>
      </c>
      <c r="AP592" s="1363">
        <v>26636</v>
      </c>
      <c r="AQ592" s="1543">
        <v>45219</v>
      </c>
      <c r="AR592" s="1424">
        <f>VLOOKUP(AP592,Schedule!$B$2:$F$14923,5,0)</f>
        <v>45179</v>
      </c>
      <c r="AS592" s="1424">
        <f t="shared" si="327"/>
        <v>45544</v>
      </c>
      <c r="AZ592" s="1739"/>
    </row>
    <row r="593" spans="1:52" s="1382" customFormat="1" ht="51.95" customHeight="1" thickBot="1">
      <c r="A593" s="1786"/>
      <c r="B593" s="1385">
        <f t="shared" si="328"/>
        <v>59</v>
      </c>
      <c r="C593" s="1386" t="str">
        <f t="shared" si="328"/>
        <v>У_Э</v>
      </c>
      <c r="D593" s="1561" t="str">
        <f t="shared" si="326"/>
        <v>59У_Э</v>
      </c>
      <c r="E593" s="1629" t="s">
        <v>596</v>
      </c>
      <c r="F593" s="1630" t="s">
        <v>859</v>
      </c>
      <c r="G593" s="1564" t="str">
        <f>$G$590</f>
        <v>Выполнение электротехнических работ по объектам 20UKC,30UKC,20UKH,30UKH</v>
      </c>
      <c r="H593" s="1626" t="s">
        <v>878</v>
      </c>
      <c r="I593" s="1352"/>
      <c r="J593" s="1702">
        <f t="shared" si="329"/>
        <v>44051</v>
      </c>
      <c r="K593" s="1702">
        <f t="shared" si="329"/>
        <v>44078</v>
      </c>
      <c r="L593" s="1702">
        <f t="shared" si="329"/>
        <v>44127</v>
      </c>
      <c r="M593" s="1702">
        <f t="shared" si="329"/>
        <v>44316</v>
      </c>
      <c r="N593" s="1702">
        <f t="shared" si="329"/>
        <v>44344</v>
      </c>
      <c r="O593" s="1702">
        <f t="shared" si="329"/>
        <v>44344</v>
      </c>
      <c r="P593" s="1702">
        <f t="shared" si="329"/>
        <v>44428</v>
      </c>
      <c r="Q593" s="1702">
        <f t="shared" si="329"/>
        <v>44460</v>
      </c>
      <c r="R593" s="1702">
        <f t="shared" si="329"/>
        <v>44460</v>
      </c>
      <c r="S593" s="1702">
        <f t="shared" si="329"/>
        <v>44459</v>
      </c>
      <c r="T593" s="1702">
        <f t="shared" si="330"/>
        <v>44459</v>
      </c>
      <c r="U593" s="1702">
        <f t="shared" si="330"/>
        <v>44480</v>
      </c>
      <c r="V593" s="1702">
        <f t="shared" si="330"/>
        <v>44487</v>
      </c>
      <c r="W593" s="1702">
        <f t="shared" si="330"/>
        <v>44490</v>
      </c>
      <c r="X593" s="1702">
        <f t="shared" si="330"/>
        <v>44495</v>
      </c>
      <c r="Y593" s="1702">
        <f t="shared" si="330"/>
        <v>44520</v>
      </c>
      <c r="Z593" s="1702">
        <f t="shared" si="330"/>
        <v>44540</v>
      </c>
      <c r="AA593" s="1702">
        <f t="shared" si="330"/>
        <v>44568</v>
      </c>
      <c r="AB593" s="1702">
        <f t="shared" si="330"/>
        <v>44573</v>
      </c>
      <c r="AC593" s="1702">
        <f t="shared" si="330"/>
        <v>44587</v>
      </c>
      <c r="AD593" s="1702">
        <f t="shared" si="331"/>
        <v>44608</v>
      </c>
      <c r="AE593" s="1702">
        <f t="shared" si="331"/>
        <v>44615</v>
      </c>
      <c r="AF593" s="1702">
        <f t="shared" si="331"/>
        <v>44620</v>
      </c>
      <c r="AG593" s="1702">
        <f t="shared" si="331"/>
        <v>44623</v>
      </c>
      <c r="AH593" s="1702">
        <f t="shared" si="331"/>
        <v>44648</v>
      </c>
      <c r="AI593" s="1702">
        <f t="shared" si="331"/>
        <v>44668</v>
      </c>
      <c r="AJ593" s="1702">
        <f t="shared" si="331"/>
        <v>44668</v>
      </c>
      <c r="AK593" s="1702">
        <f t="shared" si="331"/>
        <v>44678</v>
      </c>
      <c r="AL593" s="1702">
        <f t="shared" si="331"/>
        <v>44694</v>
      </c>
      <c r="AM593" s="1702">
        <f t="shared" si="331"/>
        <v>44698</v>
      </c>
      <c r="AN593" s="1702">
        <f t="shared" si="331"/>
        <v>44701</v>
      </c>
      <c r="AO593" s="1497">
        <f>$AO$590</f>
        <v>44450</v>
      </c>
      <c r="AP593" s="1539">
        <v>31279</v>
      </c>
      <c r="AQ593" s="1540">
        <v>45463</v>
      </c>
      <c r="AR593" s="1424">
        <f>VLOOKUP(AP593,Schedule!$B$2:$F$14923,5,0)</f>
        <v>45463</v>
      </c>
      <c r="AS593" s="1424">
        <f t="shared" si="327"/>
        <v>45828</v>
      </c>
      <c r="AZ593" s="1739"/>
    </row>
    <row r="594" spans="1:52" s="1382" customFormat="1" ht="103.5" customHeight="1" thickBot="1">
      <c r="A594" s="1781">
        <f>A590+1</f>
        <v>48</v>
      </c>
      <c r="B594" s="1373">
        <f>B590+1</f>
        <v>60</v>
      </c>
      <c r="C594" s="1374" t="s">
        <v>858</v>
      </c>
      <c r="D594" s="1556" t="str">
        <f t="shared" si="326"/>
        <v>60У_Э</v>
      </c>
      <c r="E594" s="1601" t="s">
        <v>612</v>
      </c>
      <c r="F594" s="1558" t="s">
        <v>859</v>
      </c>
      <c r="G594" s="1559" t="str">
        <f>CONCATENATE("Выполнение электротехнических работ по объектам ", , E594,",", E595,",", E596, ",",E597,",",E598,",",E599,",",E600,",",E601,",",E602,",",E603)</f>
        <v>Выполнение электротехнических работ по объектам 21UBN,22UBN,23UBN,24UBN,33UBN,34UBN,25UBN,32UBN,31UBN,35UBN</v>
      </c>
      <c r="H594" s="1560" t="s">
        <v>879</v>
      </c>
      <c r="I594" s="1339" t="s">
        <v>118</v>
      </c>
      <c r="J594" s="1369">
        <f>IFERROR(VLOOKUP(D594,'ИСХОДНИК-даты-2х'!$D$10:$AI$105,2,0),"-")</f>
        <v>44233</v>
      </c>
      <c r="K594" s="1369">
        <f>IFERROR(VLOOKUP(D594,'ИСХОДНИК-даты-2х'!$D$10:$AI$105,3,0),"-")</f>
        <v>44260</v>
      </c>
      <c r="L594" s="1369">
        <f>IFERROR(VLOOKUP(D594,'ИСХОДНИК-даты-2х'!$D$10:$AI$105,4,0),"-")</f>
        <v>44309</v>
      </c>
      <c r="M594" s="1369">
        <f>IFERROR(VLOOKUP(D594,'ИСХОДНИК-даты-2х'!$D$10:$AI$105,5,0),"-")</f>
        <v>44314</v>
      </c>
      <c r="N594" s="1369">
        <f>IFERROR(VLOOKUP(D594,'ИСХОДНИК-даты-2х'!$D$10:$AI$105,6,0),"-")</f>
        <v>44342</v>
      </c>
      <c r="O594" s="1369">
        <f>IFERROR(VLOOKUP(D594,'ИСХОДНИК-даты-2х'!$D$10:$AI$105,7,0),"-")</f>
        <v>44342</v>
      </c>
      <c r="P594" s="1369">
        <f>IFERROR(VLOOKUP(D594,'ИСХОДНИК-даты-2х'!$D$10:$AI$105,8,0),"-")</f>
        <v>44426</v>
      </c>
      <c r="Q594" s="1369">
        <f>IFERROR(VLOOKUP(D594,'ИСХОДНИК-даты-2х'!$D$10:$AI$105,9,0),"-")</f>
        <v>44456</v>
      </c>
      <c r="R594" s="1369">
        <f>IFERROR(VLOOKUP(D594,'ИСХОДНИК-даты-2х'!$D$10:$AI$105,10,0),"-")</f>
        <v>44456</v>
      </c>
      <c r="S594" s="1369">
        <f>IFERROR(VLOOKUP(D594,'ИСХОДНИК-даты-2х'!$D$10:$AI$105,11,0),"-")</f>
        <v>44455</v>
      </c>
      <c r="T594" s="1369">
        <f>IFERROR(VLOOKUP(D594,'ИСХОДНИК-даты-2х'!$D$10:$AI$105,12,0),"-")</f>
        <v>44455</v>
      </c>
      <c r="U594" s="1369">
        <f>IFERROR(VLOOKUP(D594,'ИСХОДНИК-даты-2х'!$D$10:$AI$105,13,0),"-")</f>
        <v>44476</v>
      </c>
      <c r="V594" s="1369">
        <f>IFERROR(VLOOKUP(D594,'ИСХОДНИК-даты-2х'!$D$10:$AI$105,14,0),"-")</f>
        <v>44483</v>
      </c>
      <c r="W594" s="1369">
        <f>IFERROR(VLOOKUP(D594,'ИСХОДНИК-даты-2х'!$D$10:$AI$105,15,0),"-")</f>
        <v>44488</v>
      </c>
      <c r="X594" s="1369">
        <f>IFERROR(VLOOKUP(D594,'ИСХОДНИК-даты-2х'!$D$10:$AI$105,16,0),"-")</f>
        <v>44491</v>
      </c>
      <c r="Y594" s="1369">
        <f>IFERROR(VLOOKUP(D594,'ИСХОДНИК-даты-2х'!$D$10:$AI$105,17,0),"-")</f>
        <v>44516</v>
      </c>
      <c r="Z594" s="1369">
        <f>IFERROR(VLOOKUP(D594,'ИСХОДНИК-даты-2х'!$D$10:$AI$105,18,0),"-")</f>
        <v>44536</v>
      </c>
      <c r="AA594" s="1369">
        <f>IFERROR(VLOOKUP(D594,'ИСХОДНИК-даты-2х'!$D$10:$AI$105,19,0),"-")</f>
        <v>44564</v>
      </c>
      <c r="AB594" s="1369">
        <f>IFERROR(VLOOKUP(D594,'ИСХОДНИК-даты-2х'!$D$10:$AI$105,20,0),"-")</f>
        <v>44567</v>
      </c>
      <c r="AC594" s="1369">
        <f>IFERROR(VLOOKUP(D594,'ИСХОДНИК-даты-2х'!$D$10:$AI$105,21,0),"-")</f>
        <v>44581</v>
      </c>
      <c r="AD594" s="1369">
        <f>IFERROR(VLOOKUP(D594,'ИСХОДНИК-даты-2х'!$D$10:$AI$105,22,0),"-")</f>
        <v>44602</v>
      </c>
      <c r="AE594" s="1369">
        <f>IFERROR(VLOOKUP(D594,'ИСХОДНИК-даты-2х'!$D$10:$AI$105,23,0),"-")</f>
        <v>44609</v>
      </c>
      <c r="AF594" s="1369">
        <f>IFERROR(VLOOKUP(D594,'ИСХОДНИК-даты-2х'!$D$10:$AI$105,24,0),"-")</f>
        <v>44614</v>
      </c>
      <c r="AG594" s="1369">
        <f>IFERROR(VLOOKUP(D594,'ИСХОДНИК-даты-2х'!$D$10:$AI$105,25,0),"-")</f>
        <v>44617</v>
      </c>
      <c r="AH594" s="1340">
        <f>IFERROR(VLOOKUP(D594,'ИСХОДНИК-даты-2х'!$D$10:$AI$105,26,0),"-")</f>
        <v>44642</v>
      </c>
      <c r="AI594" s="1340">
        <f>IFERROR(VLOOKUP(D594,'ИСХОДНИК-даты-2х'!$D$10:$AI$105,27,0),"-")</f>
        <v>44662</v>
      </c>
      <c r="AJ594" s="1340">
        <f>IFERROR(VLOOKUP(D594,'ИСХОДНИК-даты-2х'!$D$10:$AI$105,28,0),"-")</f>
        <v>44662</v>
      </c>
      <c r="AK594" s="1370">
        <f>IFERROR(VLOOKUP(D594,'ИСХОДНИК-даты-2х'!$D$10:$AI$105,29,0),"-")</f>
        <v>44672</v>
      </c>
      <c r="AL594" s="1370">
        <f>IFERROR(VLOOKUP(D594,'ИСХОДНИК-даты-2х'!$D$10:$AI$105,30,0),"-")</f>
        <v>44688</v>
      </c>
      <c r="AM594" s="1371">
        <f>IFERROR(VLOOKUP(D594,'ИСХОДНИК-даты-2х'!$D$10:$AI$105,31,0),"-")</f>
        <v>44692</v>
      </c>
      <c r="AN594" s="1372">
        <v>44722</v>
      </c>
      <c r="AO594" s="1387">
        <v>44653</v>
      </c>
      <c r="AP594" s="1388">
        <v>15571</v>
      </c>
      <c r="AQ594" s="1541">
        <v>44937</v>
      </c>
      <c r="AR594" s="1424">
        <f>VLOOKUP(AP594,Schedule!$B$2:$F$14923,5,0)</f>
        <v>44771</v>
      </c>
      <c r="AS594" s="1424">
        <f t="shared" si="327"/>
        <v>45136</v>
      </c>
      <c r="AT594" s="1425">
        <f>MIN(AS594:AS603)</f>
        <v>44910</v>
      </c>
      <c r="AU594" s="1426">
        <f>AM594+30</f>
        <v>44722</v>
      </c>
      <c r="AV594" s="1732">
        <f>AT594-AM594</f>
        <v>218</v>
      </c>
      <c r="AW594" s="1383" t="s">
        <v>119</v>
      </c>
      <c r="AX594" s="1383">
        <v>44722</v>
      </c>
      <c r="AY594" s="1384" t="s">
        <v>173</v>
      </c>
      <c r="AZ594" s="1739">
        <f>AN594-AM594</f>
        <v>30</v>
      </c>
    </row>
    <row r="595" spans="1:52" s="1382" customFormat="1" ht="51.95" customHeight="1" thickBot="1">
      <c r="A595" s="1781"/>
      <c r="B595" s="1385">
        <f t="shared" ref="B595:C603" si="332">B$594</f>
        <v>60</v>
      </c>
      <c r="C595" s="1386" t="str">
        <f t="shared" si="332"/>
        <v>У_Э</v>
      </c>
      <c r="D595" s="1561" t="str">
        <f t="shared" si="326"/>
        <v>60У_Э</v>
      </c>
      <c r="E595" s="1602" t="s">
        <v>614</v>
      </c>
      <c r="F595" s="1563" t="s">
        <v>859</v>
      </c>
      <c r="G595" s="1564" t="str">
        <f t="shared" ref="G595:G603" si="333">$G$594</f>
        <v>Выполнение электротехнических работ по объектам 21UBN,22UBN,23UBN,24UBN,33UBN,34UBN,25UBN,32UBN,31UBN,35UBN</v>
      </c>
      <c r="H595" s="1565" t="s">
        <v>880</v>
      </c>
      <c r="I595" s="1352"/>
      <c r="J595" s="1702">
        <f t="shared" ref="J595:S603" si="334">J$594</f>
        <v>44233</v>
      </c>
      <c r="K595" s="1702">
        <f t="shared" si="334"/>
        <v>44260</v>
      </c>
      <c r="L595" s="1702">
        <f t="shared" si="334"/>
        <v>44309</v>
      </c>
      <c r="M595" s="1702">
        <f t="shared" si="334"/>
        <v>44314</v>
      </c>
      <c r="N595" s="1702">
        <f t="shared" si="334"/>
        <v>44342</v>
      </c>
      <c r="O595" s="1702">
        <f t="shared" si="334"/>
        <v>44342</v>
      </c>
      <c r="P595" s="1702">
        <f t="shared" si="334"/>
        <v>44426</v>
      </c>
      <c r="Q595" s="1702">
        <f t="shared" si="334"/>
        <v>44456</v>
      </c>
      <c r="R595" s="1702">
        <f t="shared" si="334"/>
        <v>44456</v>
      </c>
      <c r="S595" s="1702">
        <f t="shared" si="334"/>
        <v>44455</v>
      </c>
      <c r="T595" s="1702">
        <f t="shared" ref="T595:AC603" si="335">T$594</f>
        <v>44455</v>
      </c>
      <c r="U595" s="1702">
        <f t="shared" si="335"/>
        <v>44476</v>
      </c>
      <c r="V595" s="1702">
        <f t="shared" si="335"/>
        <v>44483</v>
      </c>
      <c r="W595" s="1702">
        <f t="shared" si="335"/>
        <v>44488</v>
      </c>
      <c r="X595" s="1702">
        <f t="shared" si="335"/>
        <v>44491</v>
      </c>
      <c r="Y595" s="1702">
        <f t="shared" si="335"/>
        <v>44516</v>
      </c>
      <c r="Z595" s="1702">
        <f t="shared" si="335"/>
        <v>44536</v>
      </c>
      <c r="AA595" s="1702">
        <f t="shared" si="335"/>
        <v>44564</v>
      </c>
      <c r="AB595" s="1702">
        <f t="shared" si="335"/>
        <v>44567</v>
      </c>
      <c r="AC595" s="1702">
        <f t="shared" si="335"/>
        <v>44581</v>
      </c>
      <c r="AD595" s="1702">
        <f t="shared" ref="AD595:AN603" si="336">AD$594</f>
        <v>44602</v>
      </c>
      <c r="AE595" s="1702">
        <f t="shared" si="336"/>
        <v>44609</v>
      </c>
      <c r="AF595" s="1702">
        <f t="shared" si="336"/>
        <v>44614</v>
      </c>
      <c r="AG595" s="1702">
        <f t="shared" si="336"/>
        <v>44617</v>
      </c>
      <c r="AH595" s="1702">
        <f t="shared" si="336"/>
        <v>44642</v>
      </c>
      <c r="AI595" s="1702">
        <f t="shared" si="336"/>
        <v>44662</v>
      </c>
      <c r="AJ595" s="1702">
        <f t="shared" si="336"/>
        <v>44662</v>
      </c>
      <c r="AK595" s="1702">
        <f t="shared" si="336"/>
        <v>44672</v>
      </c>
      <c r="AL595" s="1702">
        <f t="shared" si="336"/>
        <v>44688</v>
      </c>
      <c r="AM595" s="1702">
        <f t="shared" si="336"/>
        <v>44692</v>
      </c>
      <c r="AN595" s="1702">
        <f t="shared" si="336"/>
        <v>44722</v>
      </c>
      <c r="AO595" s="1497">
        <f t="shared" ref="AO595:AO603" si="337">$AO$594</f>
        <v>44653</v>
      </c>
      <c r="AP595" s="1363">
        <v>15727</v>
      </c>
      <c r="AQ595" s="1543">
        <v>44952</v>
      </c>
      <c r="AR595" s="1424">
        <f>VLOOKUP(AP595,Schedule!$B$2:$F$14923,5,0)</f>
        <v>44786</v>
      </c>
      <c r="AS595" s="1424">
        <f t="shared" si="327"/>
        <v>45151</v>
      </c>
      <c r="AZ595" s="1739"/>
    </row>
    <row r="596" spans="1:52" s="1382" customFormat="1" ht="51.95" customHeight="1" thickBot="1">
      <c r="A596" s="1781"/>
      <c r="B596" s="1385">
        <f t="shared" si="332"/>
        <v>60</v>
      </c>
      <c r="C596" s="1386" t="str">
        <f t="shared" si="332"/>
        <v>У_Э</v>
      </c>
      <c r="D596" s="1561" t="str">
        <f t="shared" si="326"/>
        <v>60У_Э</v>
      </c>
      <c r="E596" s="1602" t="s">
        <v>616</v>
      </c>
      <c r="F596" s="1563" t="s">
        <v>859</v>
      </c>
      <c r="G596" s="1564" t="str">
        <f t="shared" si="333"/>
        <v>Выполнение электротехнических работ по объектам 21UBN,22UBN,23UBN,24UBN,33UBN,34UBN,25UBN,32UBN,31UBN,35UBN</v>
      </c>
      <c r="H596" s="1565" t="s">
        <v>881</v>
      </c>
      <c r="I596" s="1352"/>
      <c r="J596" s="1702">
        <f t="shared" si="334"/>
        <v>44233</v>
      </c>
      <c r="K596" s="1702">
        <f t="shared" si="334"/>
        <v>44260</v>
      </c>
      <c r="L596" s="1702">
        <f t="shared" si="334"/>
        <v>44309</v>
      </c>
      <c r="M596" s="1702">
        <f t="shared" si="334"/>
        <v>44314</v>
      </c>
      <c r="N596" s="1702">
        <f t="shared" si="334"/>
        <v>44342</v>
      </c>
      <c r="O596" s="1702">
        <f t="shared" si="334"/>
        <v>44342</v>
      </c>
      <c r="P596" s="1702">
        <f t="shared" si="334"/>
        <v>44426</v>
      </c>
      <c r="Q596" s="1702">
        <f t="shared" si="334"/>
        <v>44456</v>
      </c>
      <c r="R596" s="1702">
        <f t="shared" si="334"/>
        <v>44456</v>
      </c>
      <c r="S596" s="1702">
        <f t="shared" si="334"/>
        <v>44455</v>
      </c>
      <c r="T596" s="1702">
        <f t="shared" si="335"/>
        <v>44455</v>
      </c>
      <c r="U596" s="1702">
        <f t="shared" si="335"/>
        <v>44476</v>
      </c>
      <c r="V596" s="1702">
        <f t="shared" si="335"/>
        <v>44483</v>
      </c>
      <c r="W596" s="1702">
        <f t="shared" si="335"/>
        <v>44488</v>
      </c>
      <c r="X596" s="1702">
        <f t="shared" si="335"/>
        <v>44491</v>
      </c>
      <c r="Y596" s="1702">
        <f t="shared" si="335"/>
        <v>44516</v>
      </c>
      <c r="Z596" s="1702">
        <f t="shared" si="335"/>
        <v>44536</v>
      </c>
      <c r="AA596" s="1702">
        <f t="shared" si="335"/>
        <v>44564</v>
      </c>
      <c r="AB596" s="1702">
        <f t="shared" si="335"/>
        <v>44567</v>
      </c>
      <c r="AC596" s="1702">
        <f t="shared" si="335"/>
        <v>44581</v>
      </c>
      <c r="AD596" s="1702">
        <f t="shared" si="336"/>
        <v>44602</v>
      </c>
      <c r="AE596" s="1702">
        <f t="shared" si="336"/>
        <v>44609</v>
      </c>
      <c r="AF596" s="1702">
        <f t="shared" si="336"/>
        <v>44614</v>
      </c>
      <c r="AG596" s="1702">
        <f t="shared" si="336"/>
        <v>44617</v>
      </c>
      <c r="AH596" s="1702">
        <f t="shared" si="336"/>
        <v>44642</v>
      </c>
      <c r="AI596" s="1702">
        <f t="shared" si="336"/>
        <v>44662</v>
      </c>
      <c r="AJ596" s="1702">
        <f t="shared" si="336"/>
        <v>44662</v>
      </c>
      <c r="AK596" s="1702">
        <f t="shared" si="336"/>
        <v>44672</v>
      </c>
      <c r="AL596" s="1702">
        <f t="shared" si="336"/>
        <v>44688</v>
      </c>
      <c r="AM596" s="1702">
        <f t="shared" si="336"/>
        <v>44692</v>
      </c>
      <c r="AN596" s="1702">
        <f t="shared" si="336"/>
        <v>44722</v>
      </c>
      <c r="AO596" s="1497">
        <f t="shared" si="337"/>
        <v>44653</v>
      </c>
      <c r="AP596" s="1363">
        <v>15911</v>
      </c>
      <c r="AQ596" s="1543">
        <v>44653</v>
      </c>
      <c r="AR596" s="1424">
        <f>VLOOKUP(AP596,Schedule!$B$2:$F$14923,5,0)</f>
        <v>44545</v>
      </c>
      <c r="AS596" s="1424">
        <f t="shared" si="327"/>
        <v>44910</v>
      </c>
      <c r="AZ596" s="1739"/>
    </row>
    <row r="597" spans="1:52" s="1382" customFormat="1" ht="51.95" customHeight="1" thickBot="1">
      <c r="A597" s="1781"/>
      <c r="B597" s="1385">
        <f t="shared" si="332"/>
        <v>60</v>
      </c>
      <c r="C597" s="1386" t="str">
        <f t="shared" si="332"/>
        <v>У_Э</v>
      </c>
      <c r="D597" s="1561" t="str">
        <f t="shared" si="326"/>
        <v>60У_Э</v>
      </c>
      <c r="E597" s="1602" t="s">
        <v>618</v>
      </c>
      <c r="F597" s="1563" t="s">
        <v>859</v>
      </c>
      <c r="G597" s="1564" t="str">
        <f t="shared" si="333"/>
        <v>Выполнение электротехнических работ по объектам 21UBN,22UBN,23UBN,24UBN,33UBN,34UBN,25UBN,32UBN,31UBN,35UBN</v>
      </c>
      <c r="H597" s="1565" t="s">
        <v>882</v>
      </c>
      <c r="I597" s="1352"/>
      <c r="J597" s="1702">
        <f t="shared" si="334"/>
        <v>44233</v>
      </c>
      <c r="K597" s="1702">
        <f t="shared" si="334"/>
        <v>44260</v>
      </c>
      <c r="L597" s="1702">
        <f t="shared" si="334"/>
        <v>44309</v>
      </c>
      <c r="M597" s="1702">
        <f t="shared" si="334"/>
        <v>44314</v>
      </c>
      <c r="N597" s="1702">
        <f t="shared" si="334"/>
        <v>44342</v>
      </c>
      <c r="O597" s="1702">
        <f t="shared" si="334"/>
        <v>44342</v>
      </c>
      <c r="P597" s="1702">
        <f t="shared" si="334"/>
        <v>44426</v>
      </c>
      <c r="Q597" s="1702">
        <f t="shared" si="334"/>
        <v>44456</v>
      </c>
      <c r="R597" s="1702">
        <f t="shared" si="334"/>
        <v>44456</v>
      </c>
      <c r="S597" s="1702">
        <f t="shared" si="334"/>
        <v>44455</v>
      </c>
      <c r="T597" s="1702">
        <f t="shared" si="335"/>
        <v>44455</v>
      </c>
      <c r="U597" s="1702">
        <f t="shared" si="335"/>
        <v>44476</v>
      </c>
      <c r="V597" s="1702">
        <f t="shared" si="335"/>
        <v>44483</v>
      </c>
      <c r="W597" s="1702">
        <f t="shared" si="335"/>
        <v>44488</v>
      </c>
      <c r="X597" s="1702">
        <f t="shared" si="335"/>
        <v>44491</v>
      </c>
      <c r="Y597" s="1702">
        <f t="shared" si="335"/>
        <v>44516</v>
      </c>
      <c r="Z597" s="1702">
        <f t="shared" si="335"/>
        <v>44536</v>
      </c>
      <c r="AA597" s="1702">
        <f t="shared" si="335"/>
        <v>44564</v>
      </c>
      <c r="AB597" s="1702">
        <f t="shared" si="335"/>
        <v>44567</v>
      </c>
      <c r="AC597" s="1702">
        <f t="shared" si="335"/>
        <v>44581</v>
      </c>
      <c r="AD597" s="1702">
        <f t="shared" si="336"/>
        <v>44602</v>
      </c>
      <c r="AE597" s="1702">
        <f t="shared" si="336"/>
        <v>44609</v>
      </c>
      <c r="AF597" s="1702">
        <f t="shared" si="336"/>
        <v>44614</v>
      </c>
      <c r="AG597" s="1702">
        <f t="shared" si="336"/>
        <v>44617</v>
      </c>
      <c r="AH597" s="1702">
        <f t="shared" si="336"/>
        <v>44642</v>
      </c>
      <c r="AI597" s="1702">
        <f t="shared" si="336"/>
        <v>44662</v>
      </c>
      <c r="AJ597" s="1702">
        <f t="shared" si="336"/>
        <v>44662</v>
      </c>
      <c r="AK597" s="1702">
        <f t="shared" si="336"/>
        <v>44672</v>
      </c>
      <c r="AL597" s="1702">
        <f t="shared" si="336"/>
        <v>44688</v>
      </c>
      <c r="AM597" s="1702">
        <f t="shared" si="336"/>
        <v>44692</v>
      </c>
      <c r="AN597" s="1702">
        <f t="shared" si="336"/>
        <v>44722</v>
      </c>
      <c r="AO597" s="1497">
        <f t="shared" si="337"/>
        <v>44653</v>
      </c>
      <c r="AP597" s="1363">
        <v>16067</v>
      </c>
      <c r="AQ597" s="1543">
        <v>44663</v>
      </c>
      <c r="AR597" s="1424">
        <f>VLOOKUP(AP597,Schedule!$B$2:$F$14923,5,0)</f>
        <v>44555</v>
      </c>
      <c r="AS597" s="1424">
        <f t="shared" si="327"/>
        <v>44920</v>
      </c>
      <c r="AZ597" s="1739"/>
    </row>
    <row r="598" spans="1:52" s="1382" customFormat="1" ht="51.95" customHeight="1" thickBot="1">
      <c r="A598" s="1781"/>
      <c r="B598" s="1385">
        <f t="shared" si="332"/>
        <v>60</v>
      </c>
      <c r="C598" s="1386" t="str">
        <f t="shared" si="332"/>
        <v>У_Э</v>
      </c>
      <c r="D598" s="1561" t="str">
        <f t="shared" si="326"/>
        <v>60У_Э</v>
      </c>
      <c r="E598" s="1602" t="s">
        <v>624</v>
      </c>
      <c r="F598" s="1563" t="s">
        <v>859</v>
      </c>
      <c r="G598" s="1564" t="str">
        <f t="shared" si="333"/>
        <v>Выполнение электротехнических работ по объектам 21UBN,22UBN,23UBN,24UBN,33UBN,34UBN,25UBN,32UBN,31UBN,35UBN</v>
      </c>
      <c r="H598" s="1565" t="s">
        <v>883</v>
      </c>
      <c r="I598" s="1352"/>
      <c r="J598" s="1702">
        <f t="shared" si="334"/>
        <v>44233</v>
      </c>
      <c r="K598" s="1702">
        <f t="shared" si="334"/>
        <v>44260</v>
      </c>
      <c r="L598" s="1702">
        <f t="shared" si="334"/>
        <v>44309</v>
      </c>
      <c r="M598" s="1702">
        <f t="shared" si="334"/>
        <v>44314</v>
      </c>
      <c r="N598" s="1702">
        <f t="shared" si="334"/>
        <v>44342</v>
      </c>
      <c r="O598" s="1702">
        <f t="shared" si="334"/>
        <v>44342</v>
      </c>
      <c r="P598" s="1702">
        <f t="shared" si="334"/>
        <v>44426</v>
      </c>
      <c r="Q598" s="1702">
        <f t="shared" si="334"/>
        <v>44456</v>
      </c>
      <c r="R598" s="1702">
        <f t="shared" si="334"/>
        <v>44456</v>
      </c>
      <c r="S598" s="1702">
        <f t="shared" si="334"/>
        <v>44455</v>
      </c>
      <c r="T598" s="1702">
        <f t="shared" si="335"/>
        <v>44455</v>
      </c>
      <c r="U598" s="1702">
        <f t="shared" si="335"/>
        <v>44476</v>
      </c>
      <c r="V598" s="1702">
        <f t="shared" si="335"/>
        <v>44483</v>
      </c>
      <c r="W598" s="1702">
        <f t="shared" si="335"/>
        <v>44488</v>
      </c>
      <c r="X598" s="1702">
        <f t="shared" si="335"/>
        <v>44491</v>
      </c>
      <c r="Y598" s="1702">
        <f t="shared" si="335"/>
        <v>44516</v>
      </c>
      <c r="Z598" s="1702">
        <f t="shared" si="335"/>
        <v>44536</v>
      </c>
      <c r="AA598" s="1702">
        <f t="shared" si="335"/>
        <v>44564</v>
      </c>
      <c r="AB598" s="1702">
        <f t="shared" si="335"/>
        <v>44567</v>
      </c>
      <c r="AC598" s="1702">
        <f t="shared" si="335"/>
        <v>44581</v>
      </c>
      <c r="AD598" s="1702">
        <f t="shared" si="336"/>
        <v>44602</v>
      </c>
      <c r="AE598" s="1702">
        <f t="shared" si="336"/>
        <v>44609</v>
      </c>
      <c r="AF598" s="1702">
        <f t="shared" si="336"/>
        <v>44614</v>
      </c>
      <c r="AG598" s="1702">
        <f t="shared" si="336"/>
        <v>44617</v>
      </c>
      <c r="AH598" s="1702">
        <f t="shared" si="336"/>
        <v>44642</v>
      </c>
      <c r="AI598" s="1702">
        <f t="shared" si="336"/>
        <v>44662</v>
      </c>
      <c r="AJ598" s="1702">
        <f t="shared" si="336"/>
        <v>44662</v>
      </c>
      <c r="AK598" s="1702">
        <f t="shared" si="336"/>
        <v>44672</v>
      </c>
      <c r="AL598" s="1702">
        <f t="shared" si="336"/>
        <v>44688</v>
      </c>
      <c r="AM598" s="1702">
        <f t="shared" si="336"/>
        <v>44692</v>
      </c>
      <c r="AN598" s="1702">
        <f t="shared" si="336"/>
        <v>44722</v>
      </c>
      <c r="AO598" s="1497">
        <f t="shared" si="337"/>
        <v>44653</v>
      </c>
      <c r="AP598" s="1363">
        <v>33246</v>
      </c>
      <c r="AQ598" s="1543">
        <v>45128</v>
      </c>
      <c r="AR598" s="1424">
        <f>VLOOKUP(AP598,Schedule!$B$2:$F$14923,5,0)</f>
        <v>45074</v>
      </c>
      <c r="AS598" s="1424">
        <f t="shared" si="327"/>
        <v>45439</v>
      </c>
      <c r="AZ598" s="1739"/>
    </row>
    <row r="599" spans="1:52" s="1382" customFormat="1" ht="51.95" customHeight="1" thickBot="1">
      <c r="A599" s="1781"/>
      <c r="B599" s="1385">
        <f t="shared" si="332"/>
        <v>60</v>
      </c>
      <c r="C599" s="1386" t="str">
        <f t="shared" si="332"/>
        <v>У_Э</v>
      </c>
      <c r="D599" s="1561" t="str">
        <f t="shared" si="326"/>
        <v>60У_Э</v>
      </c>
      <c r="E599" s="1602" t="s">
        <v>626</v>
      </c>
      <c r="F599" s="1563" t="s">
        <v>859</v>
      </c>
      <c r="G599" s="1564" t="str">
        <f t="shared" si="333"/>
        <v>Выполнение электротехнических работ по объектам 21UBN,22UBN,23UBN,24UBN,33UBN,34UBN,25UBN,32UBN,31UBN,35UBN</v>
      </c>
      <c r="H599" s="1565" t="s">
        <v>884</v>
      </c>
      <c r="I599" s="1352"/>
      <c r="J599" s="1702">
        <f t="shared" si="334"/>
        <v>44233</v>
      </c>
      <c r="K599" s="1702">
        <f t="shared" si="334"/>
        <v>44260</v>
      </c>
      <c r="L599" s="1702">
        <f t="shared" si="334"/>
        <v>44309</v>
      </c>
      <c r="M599" s="1702">
        <f t="shared" si="334"/>
        <v>44314</v>
      </c>
      <c r="N599" s="1702">
        <f t="shared" si="334"/>
        <v>44342</v>
      </c>
      <c r="O599" s="1702">
        <f t="shared" si="334"/>
        <v>44342</v>
      </c>
      <c r="P599" s="1702">
        <f t="shared" si="334"/>
        <v>44426</v>
      </c>
      <c r="Q599" s="1702">
        <f t="shared" si="334"/>
        <v>44456</v>
      </c>
      <c r="R599" s="1702">
        <f t="shared" si="334"/>
        <v>44456</v>
      </c>
      <c r="S599" s="1702">
        <f t="shared" si="334"/>
        <v>44455</v>
      </c>
      <c r="T599" s="1702">
        <f t="shared" si="335"/>
        <v>44455</v>
      </c>
      <c r="U599" s="1702">
        <f t="shared" si="335"/>
        <v>44476</v>
      </c>
      <c r="V599" s="1702">
        <f t="shared" si="335"/>
        <v>44483</v>
      </c>
      <c r="W599" s="1702">
        <f t="shared" si="335"/>
        <v>44488</v>
      </c>
      <c r="X599" s="1702">
        <f t="shared" si="335"/>
        <v>44491</v>
      </c>
      <c r="Y599" s="1702">
        <f t="shared" si="335"/>
        <v>44516</v>
      </c>
      <c r="Z599" s="1702">
        <f t="shared" si="335"/>
        <v>44536</v>
      </c>
      <c r="AA599" s="1702">
        <f t="shared" si="335"/>
        <v>44564</v>
      </c>
      <c r="AB599" s="1702">
        <f t="shared" si="335"/>
        <v>44567</v>
      </c>
      <c r="AC599" s="1702">
        <f t="shared" si="335"/>
        <v>44581</v>
      </c>
      <c r="AD599" s="1702">
        <f t="shared" si="336"/>
        <v>44602</v>
      </c>
      <c r="AE599" s="1702">
        <f t="shared" si="336"/>
        <v>44609</v>
      </c>
      <c r="AF599" s="1702">
        <f t="shared" si="336"/>
        <v>44614</v>
      </c>
      <c r="AG599" s="1702">
        <f t="shared" si="336"/>
        <v>44617</v>
      </c>
      <c r="AH599" s="1702">
        <f t="shared" si="336"/>
        <v>44642</v>
      </c>
      <c r="AI599" s="1702">
        <f t="shared" si="336"/>
        <v>44662</v>
      </c>
      <c r="AJ599" s="1702">
        <f t="shared" si="336"/>
        <v>44662</v>
      </c>
      <c r="AK599" s="1702">
        <f t="shared" si="336"/>
        <v>44672</v>
      </c>
      <c r="AL599" s="1702">
        <f t="shared" si="336"/>
        <v>44688</v>
      </c>
      <c r="AM599" s="1702">
        <f t="shared" si="336"/>
        <v>44692</v>
      </c>
      <c r="AN599" s="1702">
        <f t="shared" si="336"/>
        <v>44722</v>
      </c>
      <c r="AO599" s="1497">
        <f t="shared" si="337"/>
        <v>44653</v>
      </c>
      <c r="AP599" s="1363">
        <v>33414</v>
      </c>
      <c r="AQ599" s="1543">
        <v>45138</v>
      </c>
      <c r="AR599" s="1424">
        <f>VLOOKUP(AP599,Schedule!$B$2:$F$14923,5,0)</f>
        <v>45084</v>
      </c>
      <c r="AS599" s="1424">
        <f t="shared" si="327"/>
        <v>45449</v>
      </c>
      <c r="AZ599" s="1739"/>
    </row>
    <row r="600" spans="1:52" s="1382" customFormat="1" ht="51.95" customHeight="1" thickBot="1">
      <c r="A600" s="1781"/>
      <c r="B600" s="1385">
        <f t="shared" si="332"/>
        <v>60</v>
      </c>
      <c r="C600" s="1386" t="str">
        <f t="shared" si="332"/>
        <v>У_Э</v>
      </c>
      <c r="D600" s="1561" t="str">
        <f t="shared" si="326"/>
        <v>60У_Э</v>
      </c>
      <c r="E600" s="1602" t="s">
        <v>258</v>
      </c>
      <c r="F600" s="1563" t="s">
        <v>859</v>
      </c>
      <c r="G600" s="1564" t="str">
        <f t="shared" si="333"/>
        <v>Выполнение электротехнических работ по объектам 21UBN,22UBN,23UBN,24UBN,33UBN,34UBN,25UBN,32UBN,31UBN,35UBN</v>
      </c>
      <c r="H600" s="1565" t="s">
        <v>885</v>
      </c>
      <c r="I600" s="1352"/>
      <c r="J600" s="1702">
        <f t="shared" si="334"/>
        <v>44233</v>
      </c>
      <c r="K600" s="1702">
        <f t="shared" si="334"/>
        <v>44260</v>
      </c>
      <c r="L600" s="1702">
        <f t="shared" si="334"/>
        <v>44309</v>
      </c>
      <c r="M600" s="1702">
        <f t="shared" si="334"/>
        <v>44314</v>
      </c>
      <c r="N600" s="1702">
        <f t="shared" si="334"/>
        <v>44342</v>
      </c>
      <c r="O600" s="1702">
        <f t="shared" si="334"/>
        <v>44342</v>
      </c>
      <c r="P600" s="1702">
        <f t="shared" si="334"/>
        <v>44426</v>
      </c>
      <c r="Q600" s="1702">
        <f t="shared" si="334"/>
        <v>44456</v>
      </c>
      <c r="R600" s="1702">
        <f t="shared" si="334"/>
        <v>44456</v>
      </c>
      <c r="S600" s="1702">
        <f t="shared" si="334"/>
        <v>44455</v>
      </c>
      <c r="T600" s="1702">
        <f t="shared" si="335"/>
        <v>44455</v>
      </c>
      <c r="U600" s="1702">
        <f t="shared" si="335"/>
        <v>44476</v>
      </c>
      <c r="V600" s="1702">
        <f t="shared" si="335"/>
        <v>44483</v>
      </c>
      <c r="W600" s="1702">
        <f t="shared" si="335"/>
        <v>44488</v>
      </c>
      <c r="X600" s="1702">
        <f t="shared" si="335"/>
        <v>44491</v>
      </c>
      <c r="Y600" s="1702">
        <f t="shared" si="335"/>
        <v>44516</v>
      </c>
      <c r="Z600" s="1702">
        <f t="shared" si="335"/>
        <v>44536</v>
      </c>
      <c r="AA600" s="1702">
        <f t="shared" si="335"/>
        <v>44564</v>
      </c>
      <c r="AB600" s="1702">
        <f t="shared" si="335"/>
        <v>44567</v>
      </c>
      <c r="AC600" s="1702">
        <f t="shared" si="335"/>
        <v>44581</v>
      </c>
      <c r="AD600" s="1702">
        <f t="shared" si="336"/>
        <v>44602</v>
      </c>
      <c r="AE600" s="1702">
        <f t="shared" si="336"/>
        <v>44609</v>
      </c>
      <c r="AF600" s="1702">
        <f t="shared" si="336"/>
        <v>44614</v>
      </c>
      <c r="AG600" s="1702">
        <f t="shared" si="336"/>
        <v>44617</v>
      </c>
      <c r="AH600" s="1702">
        <f t="shared" si="336"/>
        <v>44642</v>
      </c>
      <c r="AI600" s="1702">
        <f t="shared" si="336"/>
        <v>44662</v>
      </c>
      <c r="AJ600" s="1702">
        <f t="shared" si="336"/>
        <v>44662</v>
      </c>
      <c r="AK600" s="1702">
        <f t="shared" si="336"/>
        <v>44672</v>
      </c>
      <c r="AL600" s="1702">
        <f t="shared" si="336"/>
        <v>44688</v>
      </c>
      <c r="AM600" s="1702">
        <f t="shared" si="336"/>
        <v>44692</v>
      </c>
      <c r="AN600" s="1702">
        <f t="shared" si="336"/>
        <v>44722</v>
      </c>
      <c r="AO600" s="1497">
        <f t="shared" si="337"/>
        <v>44653</v>
      </c>
      <c r="AP600" s="1363">
        <v>16239</v>
      </c>
      <c r="AQ600" s="1543">
        <v>44713</v>
      </c>
      <c r="AR600" s="1424">
        <f>VLOOKUP(AP600,Schedule!$B$2:$F$14923,5,0)</f>
        <v>44618</v>
      </c>
      <c r="AS600" s="1424">
        <f t="shared" si="327"/>
        <v>44983</v>
      </c>
      <c r="AZ600" s="1739"/>
    </row>
    <row r="601" spans="1:52" s="1382" customFormat="1" ht="51.95" customHeight="1" thickBot="1">
      <c r="A601" s="1781"/>
      <c r="B601" s="1385">
        <f t="shared" si="332"/>
        <v>60</v>
      </c>
      <c r="C601" s="1386" t="str">
        <f t="shared" si="332"/>
        <v>У_Э</v>
      </c>
      <c r="D601" s="1561" t="str">
        <f t="shared" si="326"/>
        <v>60У_Э</v>
      </c>
      <c r="E601" s="1602" t="s">
        <v>622</v>
      </c>
      <c r="F601" s="1563" t="s">
        <v>859</v>
      </c>
      <c r="G601" s="1564" t="str">
        <f t="shared" si="333"/>
        <v>Выполнение электротехнических работ по объектам 21UBN,22UBN,23UBN,24UBN,33UBN,34UBN,25UBN,32UBN,31UBN,35UBN</v>
      </c>
      <c r="H601" s="1565" t="s">
        <v>886</v>
      </c>
      <c r="I601" s="1352"/>
      <c r="J601" s="1702">
        <f t="shared" si="334"/>
        <v>44233</v>
      </c>
      <c r="K601" s="1702">
        <f t="shared" si="334"/>
        <v>44260</v>
      </c>
      <c r="L601" s="1702">
        <f t="shared" si="334"/>
        <v>44309</v>
      </c>
      <c r="M601" s="1702">
        <f t="shared" si="334"/>
        <v>44314</v>
      </c>
      <c r="N601" s="1702">
        <f t="shared" si="334"/>
        <v>44342</v>
      </c>
      <c r="O601" s="1702">
        <f t="shared" si="334"/>
        <v>44342</v>
      </c>
      <c r="P601" s="1702">
        <f t="shared" si="334"/>
        <v>44426</v>
      </c>
      <c r="Q601" s="1702">
        <f t="shared" si="334"/>
        <v>44456</v>
      </c>
      <c r="R601" s="1702">
        <f t="shared" si="334"/>
        <v>44456</v>
      </c>
      <c r="S601" s="1702">
        <f t="shared" si="334"/>
        <v>44455</v>
      </c>
      <c r="T601" s="1702">
        <f t="shared" si="335"/>
        <v>44455</v>
      </c>
      <c r="U601" s="1702">
        <f t="shared" si="335"/>
        <v>44476</v>
      </c>
      <c r="V601" s="1702">
        <f t="shared" si="335"/>
        <v>44483</v>
      </c>
      <c r="W601" s="1702">
        <f t="shared" si="335"/>
        <v>44488</v>
      </c>
      <c r="X601" s="1702">
        <f t="shared" si="335"/>
        <v>44491</v>
      </c>
      <c r="Y601" s="1702">
        <f t="shared" si="335"/>
        <v>44516</v>
      </c>
      <c r="Z601" s="1702">
        <f t="shared" si="335"/>
        <v>44536</v>
      </c>
      <c r="AA601" s="1702">
        <f t="shared" si="335"/>
        <v>44564</v>
      </c>
      <c r="AB601" s="1702">
        <f t="shared" si="335"/>
        <v>44567</v>
      </c>
      <c r="AC601" s="1702">
        <f t="shared" si="335"/>
        <v>44581</v>
      </c>
      <c r="AD601" s="1702">
        <f t="shared" si="336"/>
        <v>44602</v>
      </c>
      <c r="AE601" s="1702">
        <f t="shared" si="336"/>
        <v>44609</v>
      </c>
      <c r="AF601" s="1702">
        <f t="shared" si="336"/>
        <v>44614</v>
      </c>
      <c r="AG601" s="1702">
        <f t="shared" si="336"/>
        <v>44617</v>
      </c>
      <c r="AH601" s="1702">
        <f t="shared" si="336"/>
        <v>44642</v>
      </c>
      <c r="AI601" s="1702">
        <f t="shared" si="336"/>
        <v>44662</v>
      </c>
      <c r="AJ601" s="1702">
        <f t="shared" si="336"/>
        <v>44662</v>
      </c>
      <c r="AK601" s="1702">
        <f t="shared" si="336"/>
        <v>44672</v>
      </c>
      <c r="AL601" s="1702">
        <f t="shared" si="336"/>
        <v>44688</v>
      </c>
      <c r="AM601" s="1702">
        <f t="shared" si="336"/>
        <v>44692</v>
      </c>
      <c r="AN601" s="1702">
        <f t="shared" si="336"/>
        <v>44722</v>
      </c>
      <c r="AO601" s="1497">
        <f t="shared" si="337"/>
        <v>44653</v>
      </c>
      <c r="AP601" s="1363">
        <v>33063</v>
      </c>
      <c r="AQ601" s="1543">
        <v>44947</v>
      </c>
      <c r="AR601" s="1424">
        <f>VLOOKUP(AP601,Schedule!$B$2:$F$14923,5,0)</f>
        <v>44947</v>
      </c>
      <c r="AS601" s="1424">
        <f t="shared" si="327"/>
        <v>45312</v>
      </c>
      <c r="AZ601" s="1739"/>
    </row>
    <row r="602" spans="1:52" s="1382" customFormat="1" ht="51.95" customHeight="1" thickBot="1">
      <c r="A602" s="1781"/>
      <c r="B602" s="1385">
        <f t="shared" si="332"/>
        <v>60</v>
      </c>
      <c r="C602" s="1386" t="str">
        <f t="shared" si="332"/>
        <v>У_Э</v>
      </c>
      <c r="D602" s="1561" t="str">
        <f t="shared" si="326"/>
        <v>60У_Э</v>
      </c>
      <c r="E602" s="1602" t="s">
        <v>620</v>
      </c>
      <c r="F602" s="1563" t="s">
        <v>859</v>
      </c>
      <c r="G602" s="1564" t="str">
        <f t="shared" si="333"/>
        <v>Выполнение электротехнических работ по объектам 21UBN,22UBN,23UBN,24UBN,33UBN,34UBN,25UBN,32UBN,31UBN,35UBN</v>
      </c>
      <c r="H602" s="1565" t="s">
        <v>887</v>
      </c>
      <c r="I602" s="1352"/>
      <c r="J602" s="1702">
        <f t="shared" si="334"/>
        <v>44233</v>
      </c>
      <c r="K602" s="1702">
        <f t="shared" si="334"/>
        <v>44260</v>
      </c>
      <c r="L602" s="1702">
        <f t="shared" si="334"/>
        <v>44309</v>
      </c>
      <c r="M602" s="1702">
        <f t="shared" si="334"/>
        <v>44314</v>
      </c>
      <c r="N602" s="1702">
        <f t="shared" si="334"/>
        <v>44342</v>
      </c>
      <c r="O602" s="1702">
        <f t="shared" si="334"/>
        <v>44342</v>
      </c>
      <c r="P602" s="1702">
        <f t="shared" si="334"/>
        <v>44426</v>
      </c>
      <c r="Q602" s="1702">
        <f t="shared" si="334"/>
        <v>44456</v>
      </c>
      <c r="R602" s="1702">
        <f t="shared" si="334"/>
        <v>44456</v>
      </c>
      <c r="S602" s="1702">
        <f t="shared" si="334"/>
        <v>44455</v>
      </c>
      <c r="T602" s="1702">
        <f t="shared" si="335"/>
        <v>44455</v>
      </c>
      <c r="U602" s="1702">
        <f t="shared" si="335"/>
        <v>44476</v>
      </c>
      <c r="V602" s="1702">
        <f t="shared" si="335"/>
        <v>44483</v>
      </c>
      <c r="W602" s="1702">
        <f t="shared" si="335"/>
        <v>44488</v>
      </c>
      <c r="X602" s="1702">
        <f t="shared" si="335"/>
        <v>44491</v>
      </c>
      <c r="Y602" s="1702">
        <f t="shared" si="335"/>
        <v>44516</v>
      </c>
      <c r="Z602" s="1702">
        <f t="shared" si="335"/>
        <v>44536</v>
      </c>
      <c r="AA602" s="1702">
        <f t="shared" si="335"/>
        <v>44564</v>
      </c>
      <c r="AB602" s="1702">
        <f t="shared" si="335"/>
        <v>44567</v>
      </c>
      <c r="AC602" s="1702">
        <f t="shared" si="335"/>
        <v>44581</v>
      </c>
      <c r="AD602" s="1702">
        <f t="shared" si="336"/>
        <v>44602</v>
      </c>
      <c r="AE602" s="1702">
        <f t="shared" si="336"/>
        <v>44609</v>
      </c>
      <c r="AF602" s="1702">
        <f t="shared" si="336"/>
        <v>44614</v>
      </c>
      <c r="AG602" s="1702">
        <f t="shared" si="336"/>
        <v>44617</v>
      </c>
      <c r="AH602" s="1702">
        <f t="shared" si="336"/>
        <v>44642</v>
      </c>
      <c r="AI602" s="1702">
        <f t="shared" si="336"/>
        <v>44662</v>
      </c>
      <c r="AJ602" s="1702">
        <f t="shared" si="336"/>
        <v>44662</v>
      </c>
      <c r="AK602" s="1702">
        <f t="shared" si="336"/>
        <v>44672</v>
      </c>
      <c r="AL602" s="1702">
        <f t="shared" si="336"/>
        <v>44688</v>
      </c>
      <c r="AM602" s="1702">
        <f t="shared" si="336"/>
        <v>44692</v>
      </c>
      <c r="AN602" s="1702">
        <f t="shared" si="336"/>
        <v>44722</v>
      </c>
      <c r="AO602" s="1497">
        <f t="shared" si="337"/>
        <v>44653</v>
      </c>
      <c r="AP602" s="1363">
        <v>32894</v>
      </c>
      <c r="AQ602" s="1543">
        <v>44932</v>
      </c>
      <c r="AR602" s="1424">
        <f>VLOOKUP(AP602,Schedule!$B$2:$F$14923,5,0)</f>
        <v>44932</v>
      </c>
      <c r="AS602" s="1424">
        <f t="shared" si="327"/>
        <v>45297</v>
      </c>
      <c r="AZ602" s="1739"/>
    </row>
    <row r="603" spans="1:52" s="1382" customFormat="1" ht="51.95" customHeight="1" thickBot="1">
      <c r="A603" s="1781"/>
      <c r="B603" s="1498">
        <f t="shared" si="332"/>
        <v>60</v>
      </c>
      <c r="C603" s="1499" t="str">
        <f t="shared" si="332"/>
        <v>У_Э</v>
      </c>
      <c r="D603" s="1566" t="str">
        <f t="shared" si="326"/>
        <v>60У_Э</v>
      </c>
      <c r="E603" s="1603" t="s">
        <v>262</v>
      </c>
      <c r="F603" s="1568" t="s">
        <v>859</v>
      </c>
      <c r="G603" s="1569" t="str">
        <f t="shared" si="333"/>
        <v>Выполнение электротехнических работ по объектам 21UBN,22UBN,23UBN,24UBN,33UBN,34UBN,25UBN,32UBN,31UBN,35UBN</v>
      </c>
      <c r="H603" s="1570" t="s">
        <v>888</v>
      </c>
      <c r="I603" s="1345"/>
      <c r="J603" s="1702">
        <f t="shared" si="334"/>
        <v>44233</v>
      </c>
      <c r="K603" s="1702">
        <f t="shared" si="334"/>
        <v>44260</v>
      </c>
      <c r="L603" s="1702">
        <f t="shared" si="334"/>
        <v>44309</v>
      </c>
      <c r="M603" s="1702">
        <f t="shared" si="334"/>
        <v>44314</v>
      </c>
      <c r="N603" s="1702">
        <f t="shared" si="334"/>
        <v>44342</v>
      </c>
      <c r="O603" s="1702">
        <f t="shared" si="334"/>
        <v>44342</v>
      </c>
      <c r="P603" s="1702">
        <f t="shared" si="334"/>
        <v>44426</v>
      </c>
      <c r="Q603" s="1702">
        <f t="shared" si="334"/>
        <v>44456</v>
      </c>
      <c r="R603" s="1702">
        <f t="shared" si="334"/>
        <v>44456</v>
      </c>
      <c r="S603" s="1702">
        <f t="shared" si="334"/>
        <v>44455</v>
      </c>
      <c r="T603" s="1702">
        <f t="shared" si="335"/>
        <v>44455</v>
      </c>
      <c r="U603" s="1702">
        <f t="shared" si="335"/>
        <v>44476</v>
      </c>
      <c r="V603" s="1702">
        <f t="shared" si="335"/>
        <v>44483</v>
      </c>
      <c r="W603" s="1702">
        <f t="shared" si="335"/>
        <v>44488</v>
      </c>
      <c r="X603" s="1702">
        <f t="shared" si="335"/>
        <v>44491</v>
      </c>
      <c r="Y603" s="1702">
        <f t="shared" si="335"/>
        <v>44516</v>
      </c>
      <c r="Z603" s="1702">
        <f t="shared" si="335"/>
        <v>44536</v>
      </c>
      <c r="AA603" s="1702">
        <f t="shared" si="335"/>
        <v>44564</v>
      </c>
      <c r="AB603" s="1702">
        <f t="shared" si="335"/>
        <v>44567</v>
      </c>
      <c r="AC603" s="1702">
        <f t="shared" si="335"/>
        <v>44581</v>
      </c>
      <c r="AD603" s="1702">
        <f t="shared" si="336"/>
        <v>44602</v>
      </c>
      <c r="AE603" s="1702">
        <f t="shared" si="336"/>
        <v>44609</v>
      </c>
      <c r="AF603" s="1702">
        <f t="shared" si="336"/>
        <v>44614</v>
      </c>
      <c r="AG603" s="1702">
        <f t="shared" si="336"/>
        <v>44617</v>
      </c>
      <c r="AH603" s="1702">
        <f t="shared" si="336"/>
        <v>44642</v>
      </c>
      <c r="AI603" s="1702">
        <f t="shared" si="336"/>
        <v>44662</v>
      </c>
      <c r="AJ603" s="1702">
        <f t="shared" si="336"/>
        <v>44662</v>
      </c>
      <c r="AK603" s="1702">
        <f t="shared" si="336"/>
        <v>44672</v>
      </c>
      <c r="AL603" s="1702">
        <f t="shared" si="336"/>
        <v>44688</v>
      </c>
      <c r="AM603" s="1702">
        <f t="shared" si="336"/>
        <v>44692</v>
      </c>
      <c r="AN603" s="1702">
        <f t="shared" si="336"/>
        <v>44722</v>
      </c>
      <c r="AO603" s="1497">
        <f t="shared" si="337"/>
        <v>44653</v>
      </c>
      <c r="AP603" s="1539">
        <v>33598</v>
      </c>
      <c r="AQ603" s="1540">
        <v>44928</v>
      </c>
      <c r="AR603" s="1424">
        <f>VLOOKUP(AP603,Schedule!$B$2:$F$14923,5,0)</f>
        <v>44983</v>
      </c>
      <c r="AS603" s="1424">
        <f t="shared" si="327"/>
        <v>45348</v>
      </c>
      <c r="AZ603" s="1739"/>
    </row>
    <row r="604" spans="1:52" s="1382" customFormat="1" ht="256.5" customHeight="1" thickBot="1">
      <c r="A604" s="1786">
        <f>A594+1</f>
        <v>49</v>
      </c>
      <c r="B604" s="1373">
        <f>B594+1</f>
        <v>61</v>
      </c>
      <c r="C604" s="1374" t="s">
        <v>858</v>
      </c>
      <c r="D604" s="1733" t="str">
        <f t="shared" si="326"/>
        <v>61У_Э</v>
      </c>
      <c r="E604" s="1601" t="s">
        <v>889</v>
      </c>
      <c r="F604" s="1558" t="s">
        <v>859</v>
      </c>
      <c r="G604" s="1559" t="str">
        <f>CONCATENATE("Выполнение электротехнических работ по объектам ", , E604,",", E605,",", E606, ",",E607,",",E608,",",E609,",",E610,",",E611,",",E612,",",E613,",",E614,",",E615,",",E616,",",E617,,",",E618,,",",E619,,",",E620,,",",E621,,",",E622,,",",E623,,",",E624,,",",E625,,",",E626,,",",E627,,",",E628,,",",E629,,",",E630,,",",E631,,",",E632,,",",E633,,",",E634,,",",E635,,",",E636,,",",E637,,",",E638,,",",E639,,",",E640,,",",E641,,",",E642,,",",E643,,",",E644,,",",E645,,",",E646,,",",E647)</f>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04" s="1560" t="s">
        <v>890</v>
      </c>
      <c r="I604" s="1339" t="s">
        <v>118</v>
      </c>
      <c r="J604" s="1369">
        <f>IFERROR(VLOOKUP(D604,'ИСХОДНИК-даты-2х'!$D$10:$AI$105,2,0),"-")</f>
        <v>44179</v>
      </c>
      <c r="K604" s="1369">
        <f>IFERROR(VLOOKUP(D604,'ИСХОДНИК-даты-2х'!$D$10:$AI$105,3,0),"-")</f>
        <v>44207</v>
      </c>
      <c r="L604" s="1369">
        <f>IFERROR(VLOOKUP(D604,'ИСХОДНИК-даты-2х'!$D$10:$AI$105,4,0),"-")</f>
        <v>44256</v>
      </c>
      <c r="M604" s="1369">
        <f>IFERROR(VLOOKUP(D604,'ИСХОДНИК-даты-2х'!$D$10:$AI$105,5,0),"-")</f>
        <v>44316</v>
      </c>
      <c r="N604" s="1369">
        <f>IFERROR(VLOOKUP(D604,'ИСХОДНИК-даты-2х'!$D$10:$AI$105,6,0),"-")</f>
        <v>44344</v>
      </c>
      <c r="O604" s="1369">
        <f>IFERROR(VLOOKUP(D604,'ИСХОДНИК-даты-2х'!$D$10:$AI$105,7,0),"-")</f>
        <v>44344</v>
      </c>
      <c r="P604" s="1369">
        <f>IFERROR(VLOOKUP(D604,'ИСХОДНИК-даты-2х'!$D$10:$AI$105,8,0),"-")</f>
        <v>44428</v>
      </c>
      <c r="Q604" s="1369">
        <f>IFERROR(VLOOKUP(D604,'ИСХОДНИК-даты-2х'!$D$10:$AI$105,9,0),"-")</f>
        <v>44460</v>
      </c>
      <c r="R604" s="1369">
        <f>IFERROR(VLOOKUP(D604,'ИСХОДНИК-даты-2х'!$D$10:$AI$105,10,0),"-")</f>
        <v>44460</v>
      </c>
      <c r="S604" s="1369">
        <f>IFERROR(VLOOKUP(D604,'ИСХОДНИК-даты-2х'!$D$10:$AI$105,11,0),"-")</f>
        <v>44459</v>
      </c>
      <c r="T604" s="1369">
        <f>IFERROR(VLOOKUP(D604,'ИСХОДНИК-даты-2х'!$D$10:$AI$105,12,0),"-")</f>
        <v>44459</v>
      </c>
      <c r="U604" s="1369">
        <f>IFERROR(VLOOKUP(D604,'ИСХОДНИК-даты-2х'!$D$10:$AI$105,13,0),"-")</f>
        <v>44480</v>
      </c>
      <c r="V604" s="1369">
        <f>IFERROR(VLOOKUP(D604,'ИСХОДНИК-даты-2х'!$D$10:$AI$105,14,0),"-")</f>
        <v>44487</v>
      </c>
      <c r="W604" s="1369">
        <f>IFERROR(VLOOKUP(D604,'ИСХОДНИК-даты-2х'!$D$10:$AI$105,15,0),"-")</f>
        <v>44490</v>
      </c>
      <c r="X604" s="1369">
        <f>IFERROR(VLOOKUP(D604,'ИСХОДНИК-даты-2х'!$D$10:$AI$105,16,0),"-")</f>
        <v>44495</v>
      </c>
      <c r="Y604" s="1369">
        <f>IFERROR(VLOOKUP(D604,'ИСХОДНИК-даты-2х'!$D$10:$AI$105,17,0),"-")</f>
        <v>44520</v>
      </c>
      <c r="Z604" s="1369">
        <f>IFERROR(VLOOKUP(D604,'ИСХОДНИК-даты-2х'!$D$10:$AI$105,18,0),"-")</f>
        <v>44540</v>
      </c>
      <c r="AA604" s="1369">
        <f>IFERROR(VLOOKUP(D604,'ИСХОДНИК-даты-2х'!$D$10:$AI$105,19,0),"-")</f>
        <v>44568</v>
      </c>
      <c r="AB604" s="1369">
        <f>IFERROR(VLOOKUP(D604,'ИСХОДНИК-даты-2х'!$D$10:$AI$105,20,0),"-")</f>
        <v>44573</v>
      </c>
      <c r="AC604" s="1369">
        <f>IFERROR(VLOOKUP(D604,'ИСХОДНИК-даты-2х'!$D$10:$AI$105,21,0),"-")</f>
        <v>44587</v>
      </c>
      <c r="AD604" s="1369">
        <f>IFERROR(VLOOKUP(D604,'ИСХОДНИК-даты-2х'!$D$10:$AI$105,22,0),"-")</f>
        <v>44608</v>
      </c>
      <c r="AE604" s="1369">
        <f>IFERROR(VLOOKUP(D604,'ИСХОДНИК-даты-2х'!$D$10:$AI$105,23,0),"-")</f>
        <v>44615</v>
      </c>
      <c r="AF604" s="1369">
        <f>IFERROR(VLOOKUP(D604,'ИСХОДНИК-даты-2х'!$D$10:$AI$105,24,0),"-")</f>
        <v>44620</v>
      </c>
      <c r="AG604" s="1369">
        <f>IFERROR(VLOOKUP(D604,'ИСХОДНИК-даты-2х'!$D$10:$AI$105,25,0),"-")</f>
        <v>44623</v>
      </c>
      <c r="AH604" s="1340">
        <f>IFERROR(VLOOKUP(D604,'ИСХОДНИК-даты-2х'!$D$10:$AI$105,26,0),"-")</f>
        <v>44648</v>
      </c>
      <c r="AI604" s="1340">
        <f>IFERROR(VLOOKUP(D604,'ИСХОДНИК-даты-2х'!$D$10:$AI$105,27,0),"-")</f>
        <v>44668</v>
      </c>
      <c r="AJ604" s="1340">
        <f>IFERROR(VLOOKUP(D604,'ИСХОДНИК-даты-2х'!$D$10:$AI$105,28,0),"-")</f>
        <v>44668</v>
      </c>
      <c r="AK604" s="1370">
        <f>IFERROR(VLOOKUP(D604,'ИСХОДНИК-даты-2х'!$D$10:$AI$105,29,0),"-")</f>
        <v>44678</v>
      </c>
      <c r="AL604" s="1370">
        <f>IFERROR(VLOOKUP(D604,'ИСХОДНИК-даты-2х'!$D$10:$AI$105,30,0),"-")</f>
        <v>44694</v>
      </c>
      <c r="AM604" s="1371">
        <f>IFERROR(VLOOKUP(D604,'ИСХОДНИК-даты-2х'!$D$10:$AI$105,31,0),"-")</f>
        <v>44698</v>
      </c>
      <c r="AN604" s="1729">
        <v>44728</v>
      </c>
      <c r="AO604" s="1387">
        <v>44599</v>
      </c>
      <c r="AP604" s="1388">
        <v>26544</v>
      </c>
      <c r="AQ604" s="1541">
        <v>44599</v>
      </c>
      <c r="AR604" s="1424">
        <f>VLOOKUP(AP604,Schedule!$B$2:$F$14923,5,0)</f>
        <v>44559</v>
      </c>
      <c r="AS604" s="1424">
        <f t="shared" si="327"/>
        <v>44924</v>
      </c>
      <c r="AT604" s="1425">
        <f>MIN(AS604:AS647)</f>
        <v>44924</v>
      </c>
      <c r="AU604" s="1426">
        <f>AM604+30</f>
        <v>44728</v>
      </c>
      <c r="AV604" s="1732">
        <f>AT604-AM604</f>
        <v>226</v>
      </c>
      <c r="AW604" s="1383" t="s">
        <v>119</v>
      </c>
      <c r="AX604" s="1720">
        <v>44728</v>
      </c>
      <c r="AY604" s="1730" t="s">
        <v>173</v>
      </c>
      <c r="AZ604" s="1739">
        <f>AN604-AM604</f>
        <v>30</v>
      </c>
    </row>
    <row r="605" spans="1:52" s="1382" customFormat="1" ht="51.95" customHeight="1" thickBot="1">
      <c r="A605" s="1786"/>
      <c r="B605" s="1385">
        <f t="shared" ref="B605:C624" si="338">B$604</f>
        <v>61</v>
      </c>
      <c r="C605" s="1386" t="str">
        <f t="shared" si="338"/>
        <v>У_Э</v>
      </c>
      <c r="D605" s="1561" t="str">
        <f t="shared" si="326"/>
        <v>61У_Э</v>
      </c>
      <c r="E605" s="1602" t="s">
        <v>891</v>
      </c>
      <c r="F605" s="1563" t="s">
        <v>859</v>
      </c>
      <c r="G605" s="1564" t="str">
        <f t="shared" ref="G605:G647" si="339">$G$604</f>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05" s="1565" t="s">
        <v>892</v>
      </c>
      <c r="I605" s="1352"/>
      <c r="J605" s="1702">
        <f t="shared" ref="J605:S614" si="340">J$604</f>
        <v>44179</v>
      </c>
      <c r="K605" s="1702">
        <f t="shared" si="340"/>
        <v>44207</v>
      </c>
      <c r="L605" s="1702">
        <f t="shared" si="340"/>
        <v>44256</v>
      </c>
      <c r="M605" s="1702">
        <f t="shared" si="340"/>
        <v>44316</v>
      </c>
      <c r="N605" s="1702">
        <f t="shared" si="340"/>
        <v>44344</v>
      </c>
      <c r="O605" s="1702">
        <f t="shared" si="340"/>
        <v>44344</v>
      </c>
      <c r="P605" s="1702">
        <f t="shared" si="340"/>
        <v>44428</v>
      </c>
      <c r="Q605" s="1702">
        <f t="shared" si="340"/>
        <v>44460</v>
      </c>
      <c r="R605" s="1702">
        <f t="shared" si="340"/>
        <v>44460</v>
      </c>
      <c r="S605" s="1702">
        <f t="shared" si="340"/>
        <v>44459</v>
      </c>
      <c r="T605" s="1702">
        <f t="shared" ref="T605:AC614" si="341">T$604</f>
        <v>44459</v>
      </c>
      <c r="U605" s="1702">
        <f t="shared" si="341"/>
        <v>44480</v>
      </c>
      <c r="V605" s="1702">
        <f t="shared" si="341"/>
        <v>44487</v>
      </c>
      <c r="W605" s="1702">
        <f t="shared" si="341"/>
        <v>44490</v>
      </c>
      <c r="X605" s="1702">
        <f t="shared" si="341"/>
        <v>44495</v>
      </c>
      <c r="Y605" s="1702">
        <f t="shared" si="341"/>
        <v>44520</v>
      </c>
      <c r="Z605" s="1702">
        <f t="shared" si="341"/>
        <v>44540</v>
      </c>
      <c r="AA605" s="1702">
        <f t="shared" si="341"/>
        <v>44568</v>
      </c>
      <c r="AB605" s="1702">
        <f t="shared" si="341"/>
        <v>44573</v>
      </c>
      <c r="AC605" s="1702">
        <f t="shared" si="341"/>
        <v>44587</v>
      </c>
      <c r="AD605" s="1702">
        <f t="shared" ref="AD605:AN614" si="342">AD$604</f>
        <v>44608</v>
      </c>
      <c r="AE605" s="1702">
        <f t="shared" si="342"/>
        <v>44615</v>
      </c>
      <c r="AF605" s="1702">
        <f t="shared" si="342"/>
        <v>44620</v>
      </c>
      <c r="AG605" s="1702">
        <f t="shared" si="342"/>
        <v>44623</v>
      </c>
      <c r="AH605" s="1702">
        <f t="shared" si="342"/>
        <v>44648</v>
      </c>
      <c r="AI605" s="1702">
        <f t="shared" si="342"/>
        <v>44668</v>
      </c>
      <c r="AJ605" s="1702">
        <f t="shared" si="342"/>
        <v>44668</v>
      </c>
      <c r="AK605" s="1702">
        <f t="shared" si="342"/>
        <v>44678</v>
      </c>
      <c r="AL605" s="1702">
        <f t="shared" si="342"/>
        <v>44694</v>
      </c>
      <c r="AM605" s="1702">
        <f t="shared" si="342"/>
        <v>44698</v>
      </c>
      <c r="AN605" s="1702">
        <f t="shared" si="342"/>
        <v>44728</v>
      </c>
      <c r="AO605" s="1497">
        <f t="shared" ref="AO605:AO647" si="343">$AO$604</f>
        <v>44599</v>
      </c>
      <c r="AP605" s="1363">
        <v>33664</v>
      </c>
      <c r="AQ605" s="1543">
        <v>45418</v>
      </c>
      <c r="AR605" s="1424">
        <f>VLOOKUP(AP605,Schedule!$B$2:$F$14923,5,0)</f>
        <v>45418</v>
      </c>
      <c r="AS605" s="1424">
        <f t="shared" si="327"/>
        <v>45783</v>
      </c>
      <c r="AZ605" s="1739"/>
    </row>
    <row r="606" spans="1:52" s="1382" customFormat="1" ht="51.95" customHeight="1" thickBot="1">
      <c r="A606" s="1786"/>
      <c r="B606" s="1385">
        <f t="shared" si="338"/>
        <v>61</v>
      </c>
      <c r="C606" s="1386" t="str">
        <f t="shared" si="338"/>
        <v>У_Э</v>
      </c>
      <c r="D606" s="1561" t="str">
        <f t="shared" si="326"/>
        <v>61У_Э</v>
      </c>
      <c r="E606" s="1602" t="s">
        <v>893</v>
      </c>
      <c r="F606" s="1563" t="s">
        <v>859</v>
      </c>
      <c r="G606"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06" s="1565" t="s">
        <v>892</v>
      </c>
      <c r="I606" s="1352"/>
      <c r="J606" s="1702">
        <f t="shared" si="340"/>
        <v>44179</v>
      </c>
      <c r="K606" s="1702">
        <f t="shared" si="340"/>
        <v>44207</v>
      </c>
      <c r="L606" s="1702">
        <f t="shared" si="340"/>
        <v>44256</v>
      </c>
      <c r="M606" s="1702">
        <f t="shared" si="340"/>
        <v>44316</v>
      </c>
      <c r="N606" s="1702">
        <f t="shared" si="340"/>
        <v>44344</v>
      </c>
      <c r="O606" s="1702">
        <f t="shared" si="340"/>
        <v>44344</v>
      </c>
      <c r="P606" s="1702">
        <f t="shared" si="340"/>
        <v>44428</v>
      </c>
      <c r="Q606" s="1702">
        <f t="shared" si="340"/>
        <v>44460</v>
      </c>
      <c r="R606" s="1702">
        <f t="shared" si="340"/>
        <v>44460</v>
      </c>
      <c r="S606" s="1702">
        <f t="shared" si="340"/>
        <v>44459</v>
      </c>
      <c r="T606" s="1702">
        <f t="shared" si="341"/>
        <v>44459</v>
      </c>
      <c r="U606" s="1702">
        <f t="shared" si="341"/>
        <v>44480</v>
      </c>
      <c r="V606" s="1702">
        <f t="shared" si="341"/>
        <v>44487</v>
      </c>
      <c r="W606" s="1702">
        <f t="shared" si="341"/>
        <v>44490</v>
      </c>
      <c r="X606" s="1702">
        <f t="shared" si="341"/>
        <v>44495</v>
      </c>
      <c r="Y606" s="1702">
        <f t="shared" si="341"/>
        <v>44520</v>
      </c>
      <c r="Z606" s="1702">
        <f t="shared" si="341"/>
        <v>44540</v>
      </c>
      <c r="AA606" s="1702">
        <f t="shared" si="341"/>
        <v>44568</v>
      </c>
      <c r="AB606" s="1702">
        <f t="shared" si="341"/>
        <v>44573</v>
      </c>
      <c r="AC606" s="1702">
        <f t="shared" si="341"/>
        <v>44587</v>
      </c>
      <c r="AD606" s="1702">
        <f t="shared" si="342"/>
        <v>44608</v>
      </c>
      <c r="AE606" s="1702">
        <f t="shared" si="342"/>
        <v>44615</v>
      </c>
      <c r="AF606" s="1702">
        <f t="shared" si="342"/>
        <v>44620</v>
      </c>
      <c r="AG606" s="1702">
        <f t="shared" si="342"/>
        <v>44623</v>
      </c>
      <c r="AH606" s="1702">
        <f t="shared" si="342"/>
        <v>44648</v>
      </c>
      <c r="AI606" s="1702">
        <f t="shared" si="342"/>
        <v>44668</v>
      </c>
      <c r="AJ606" s="1702">
        <f t="shared" si="342"/>
        <v>44668</v>
      </c>
      <c r="AK606" s="1702">
        <f t="shared" si="342"/>
        <v>44678</v>
      </c>
      <c r="AL606" s="1702">
        <f t="shared" si="342"/>
        <v>44694</v>
      </c>
      <c r="AM606" s="1702">
        <f t="shared" si="342"/>
        <v>44698</v>
      </c>
      <c r="AN606" s="1702">
        <f t="shared" si="342"/>
        <v>44728</v>
      </c>
      <c r="AO606" s="1497">
        <f t="shared" si="343"/>
        <v>44599</v>
      </c>
      <c r="AP606" s="1363">
        <v>33682</v>
      </c>
      <c r="AQ606" s="1543">
        <v>45218</v>
      </c>
      <c r="AR606" s="1424">
        <f>VLOOKUP(AP606,Schedule!$B$2:$F$14923,5,0)</f>
        <v>45218</v>
      </c>
      <c r="AS606" s="1424">
        <f t="shared" si="327"/>
        <v>45583</v>
      </c>
      <c r="AZ606" s="1739"/>
    </row>
    <row r="607" spans="1:52" s="1382" customFormat="1" ht="51.95" customHeight="1" thickBot="1">
      <c r="A607" s="1786"/>
      <c r="B607" s="1385">
        <f t="shared" si="338"/>
        <v>61</v>
      </c>
      <c r="C607" s="1386" t="str">
        <f t="shared" si="338"/>
        <v>У_Э</v>
      </c>
      <c r="D607" s="1561" t="str">
        <f t="shared" si="326"/>
        <v>61У_Э</v>
      </c>
      <c r="E607" s="1602" t="s">
        <v>894</v>
      </c>
      <c r="F607" s="1563" t="s">
        <v>859</v>
      </c>
      <c r="G607"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07" s="1565" t="s">
        <v>892</v>
      </c>
      <c r="I607" s="1352"/>
      <c r="J607" s="1702">
        <f t="shared" si="340"/>
        <v>44179</v>
      </c>
      <c r="K607" s="1702">
        <f t="shared" si="340"/>
        <v>44207</v>
      </c>
      <c r="L607" s="1702">
        <f t="shared" si="340"/>
        <v>44256</v>
      </c>
      <c r="M607" s="1702">
        <f t="shared" si="340"/>
        <v>44316</v>
      </c>
      <c r="N607" s="1702">
        <f t="shared" si="340"/>
        <v>44344</v>
      </c>
      <c r="O607" s="1702">
        <f t="shared" si="340"/>
        <v>44344</v>
      </c>
      <c r="P607" s="1702">
        <f t="shared" si="340"/>
        <v>44428</v>
      </c>
      <c r="Q607" s="1702">
        <f t="shared" si="340"/>
        <v>44460</v>
      </c>
      <c r="R607" s="1702">
        <f t="shared" si="340"/>
        <v>44460</v>
      </c>
      <c r="S607" s="1702">
        <f t="shared" si="340"/>
        <v>44459</v>
      </c>
      <c r="T607" s="1702">
        <f t="shared" si="341"/>
        <v>44459</v>
      </c>
      <c r="U607" s="1702">
        <f t="shared" si="341"/>
        <v>44480</v>
      </c>
      <c r="V607" s="1702">
        <f t="shared" si="341"/>
        <v>44487</v>
      </c>
      <c r="W607" s="1702">
        <f t="shared" si="341"/>
        <v>44490</v>
      </c>
      <c r="X607" s="1702">
        <f t="shared" si="341"/>
        <v>44495</v>
      </c>
      <c r="Y607" s="1702">
        <f t="shared" si="341"/>
        <v>44520</v>
      </c>
      <c r="Z607" s="1702">
        <f t="shared" si="341"/>
        <v>44540</v>
      </c>
      <c r="AA607" s="1702">
        <f t="shared" si="341"/>
        <v>44568</v>
      </c>
      <c r="AB607" s="1702">
        <f t="shared" si="341"/>
        <v>44573</v>
      </c>
      <c r="AC607" s="1702">
        <f t="shared" si="341"/>
        <v>44587</v>
      </c>
      <c r="AD607" s="1702">
        <f t="shared" si="342"/>
        <v>44608</v>
      </c>
      <c r="AE607" s="1702">
        <f t="shared" si="342"/>
        <v>44615</v>
      </c>
      <c r="AF607" s="1702">
        <f t="shared" si="342"/>
        <v>44620</v>
      </c>
      <c r="AG607" s="1702">
        <f t="shared" si="342"/>
        <v>44623</v>
      </c>
      <c r="AH607" s="1702">
        <f t="shared" si="342"/>
        <v>44648</v>
      </c>
      <c r="AI607" s="1702">
        <f t="shared" si="342"/>
        <v>44668</v>
      </c>
      <c r="AJ607" s="1702">
        <f t="shared" si="342"/>
        <v>44668</v>
      </c>
      <c r="AK607" s="1702">
        <f t="shared" si="342"/>
        <v>44678</v>
      </c>
      <c r="AL607" s="1702">
        <f t="shared" si="342"/>
        <v>44694</v>
      </c>
      <c r="AM607" s="1702">
        <f t="shared" si="342"/>
        <v>44698</v>
      </c>
      <c r="AN607" s="1702">
        <f t="shared" si="342"/>
        <v>44728</v>
      </c>
      <c r="AO607" s="1497">
        <f t="shared" si="343"/>
        <v>44599</v>
      </c>
      <c r="AP607" s="1363">
        <v>33698</v>
      </c>
      <c r="AQ607" s="1543">
        <v>45464</v>
      </c>
      <c r="AR607" s="1424">
        <f>VLOOKUP(AP607,Schedule!$B$2:$F$14923,5,0)</f>
        <v>45464</v>
      </c>
      <c r="AS607" s="1424">
        <f t="shared" si="327"/>
        <v>45829</v>
      </c>
      <c r="AZ607" s="1739"/>
    </row>
    <row r="608" spans="1:52" s="1382" customFormat="1" ht="51.95" customHeight="1" thickBot="1">
      <c r="A608" s="1786"/>
      <c r="B608" s="1385">
        <f t="shared" si="338"/>
        <v>61</v>
      </c>
      <c r="C608" s="1386" t="str">
        <f t="shared" si="338"/>
        <v>У_Э</v>
      </c>
      <c r="D608" s="1561" t="str">
        <f t="shared" si="326"/>
        <v>61У_Э</v>
      </c>
      <c r="E608" s="1602" t="s">
        <v>895</v>
      </c>
      <c r="F608" s="1563" t="s">
        <v>859</v>
      </c>
      <c r="G608"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08" s="1565" t="s">
        <v>892</v>
      </c>
      <c r="I608" s="1352"/>
      <c r="J608" s="1702">
        <f t="shared" si="340"/>
        <v>44179</v>
      </c>
      <c r="K608" s="1702">
        <f t="shared" si="340"/>
        <v>44207</v>
      </c>
      <c r="L608" s="1702">
        <f t="shared" si="340"/>
        <v>44256</v>
      </c>
      <c r="M608" s="1702">
        <f t="shared" si="340"/>
        <v>44316</v>
      </c>
      <c r="N608" s="1702">
        <f t="shared" si="340"/>
        <v>44344</v>
      </c>
      <c r="O608" s="1702">
        <f t="shared" si="340"/>
        <v>44344</v>
      </c>
      <c r="P608" s="1702">
        <f t="shared" si="340"/>
        <v>44428</v>
      </c>
      <c r="Q608" s="1702">
        <f t="shared" si="340"/>
        <v>44460</v>
      </c>
      <c r="R608" s="1702">
        <f t="shared" si="340"/>
        <v>44460</v>
      </c>
      <c r="S608" s="1702">
        <f t="shared" si="340"/>
        <v>44459</v>
      </c>
      <c r="T608" s="1702">
        <f t="shared" si="341"/>
        <v>44459</v>
      </c>
      <c r="U608" s="1702">
        <f t="shared" si="341"/>
        <v>44480</v>
      </c>
      <c r="V608" s="1702">
        <f t="shared" si="341"/>
        <v>44487</v>
      </c>
      <c r="W608" s="1702">
        <f t="shared" si="341"/>
        <v>44490</v>
      </c>
      <c r="X608" s="1702">
        <f t="shared" si="341"/>
        <v>44495</v>
      </c>
      <c r="Y608" s="1702">
        <f t="shared" si="341"/>
        <v>44520</v>
      </c>
      <c r="Z608" s="1702">
        <f t="shared" si="341"/>
        <v>44540</v>
      </c>
      <c r="AA608" s="1702">
        <f t="shared" si="341"/>
        <v>44568</v>
      </c>
      <c r="AB608" s="1702">
        <f t="shared" si="341"/>
        <v>44573</v>
      </c>
      <c r="AC608" s="1702">
        <f t="shared" si="341"/>
        <v>44587</v>
      </c>
      <c r="AD608" s="1702">
        <f t="shared" si="342"/>
        <v>44608</v>
      </c>
      <c r="AE608" s="1702">
        <f t="shared" si="342"/>
        <v>44615</v>
      </c>
      <c r="AF608" s="1702">
        <f t="shared" si="342"/>
        <v>44620</v>
      </c>
      <c r="AG608" s="1702">
        <f t="shared" si="342"/>
        <v>44623</v>
      </c>
      <c r="AH608" s="1702">
        <f t="shared" si="342"/>
        <v>44648</v>
      </c>
      <c r="AI608" s="1702">
        <f t="shared" si="342"/>
        <v>44668</v>
      </c>
      <c r="AJ608" s="1702">
        <f t="shared" si="342"/>
        <v>44668</v>
      </c>
      <c r="AK608" s="1702">
        <f t="shared" si="342"/>
        <v>44678</v>
      </c>
      <c r="AL608" s="1702">
        <f t="shared" si="342"/>
        <v>44694</v>
      </c>
      <c r="AM608" s="1702">
        <f t="shared" si="342"/>
        <v>44698</v>
      </c>
      <c r="AN608" s="1702">
        <f t="shared" si="342"/>
        <v>44728</v>
      </c>
      <c r="AO608" s="1497">
        <f t="shared" si="343"/>
        <v>44599</v>
      </c>
      <c r="AP608" s="1363">
        <v>33716</v>
      </c>
      <c r="AQ608" s="1543">
        <v>45414</v>
      </c>
      <c r="AR608" s="1424">
        <f>VLOOKUP(AP608,Schedule!$B$2:$F$14923,5,0)</f>
        <v>45414</v>
      </c>
      <c r="AS608" s="1424">
        <f t="shared" si="327"/>
        <v>45779</v>
      </c>
      <c r="AZ608" s="1739"/>
    </row>
    <row r="609" spans="1:52" s="1382" customFormat="1" ht="51.95" customHeight="1" thickBot="1">
      <c r="A609" s="1786"/>
      <c r="B609" s="1385">
        <f t="shared" si="338"/>
        <v>61</v>
      </c>
      <c r="C609" s="1386" t="str">
        <f t="shared" si="338"/>
        <v>У_Э</v>
      </c>
      <c r="D609" s="1561" t="str">
        <f t="shared" si="326"/>
        <v>61У_Э</v>
      </c>
      <c r="E609" s="1602" t="s">
        <v>238</v>
      </c>
      <c r="F609" s="1563" t="s">
        <v>859</v>
      </c>
      <c r="G609"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09" s="1565" t="s">
        <v>892</v>
      </c>
      <c r="I609" s="1352"/>
      <c r="J609" s="1702">
        <f t="shared" si="340"/>
        <v>44179</v>
      </c>
      <c r="K609" s="1702">
        <f t="shared" si="340"/>
        <v>44207</v>
      </c>
      <c r="L609" s="1702">
        <f t="shared" si="340"/>
        <v>44256</v>
      </c>
      <c r="M609" s="1702">
        <f t="shared" si="340"/>
        <v>44316</v>
      </c>
      <c r="N609" s="1702">
        <f t="shared" si="340"/>
        <v>44344</v>
      </c>
      <c r="O609" s="1702">
        <f t="shared" si="340"/>
        <v>44344</v>
      </c>
      <c r="P609" s="1702">
        <f t="shared" si="340"/>
        <v>44428</v>
      </c>
      <c r="Q609" s="1702">
        <f t="shared" si="340"/>
        <v>44460</v>
      </c>
      <c r="R609" s="1702">
        <f t="shared" si="340"/>
        <v>44460</v>
      </c>
      <c r="S609" s="1702">
        <f t="shared" si="340"/>
        <v>44459</v>
      </c>
      <c r="T609" s="1702">
        <f t="shared" si="341"/>
        <v>44459</v>
      </c>
      <c r="U609" s="1702">
        <f t="shared" si="341"/>
        <v>44480</v>
      </c>
      <c r="V609" s="1702">
        <f t="shared" si="341"/>
        <v>44487</v>
      </c>
      <c r="W609" s="1702">
        <f t="shared" si="341"/>
        <v>44490</v>
      </c>
      <c r="X609" s="1702">
        <f t="shared" si="341"/>
        <v>44495</v>
      </c>
      <c r="Y609" s="1702">
        <f t="shared" si="341"/>
        <v>44520</v>
      </c>
      <c r="Z609" s="1702">
        <f t="shared" si="341"/>
        <v>44540</v>
      </c>
      <c r="AA609" s="1702">
        <f t="shared" si="341"/>
        <v>44568</v>
      </c>
      <c r="AB609" s="1702">
        <f t="shared" si="341"/>
        <v>44573</v>
      </c>
      <c r="AC609" s="1702">
        <f t="shared" si="341"/>
        <v>44587</v>
      </c>
      <c r="AD609" s="1702">
        <f t="shared" si="342"/>
        <v>44608</v>
      </c>
      <c r="AE609" s="1702">
        <f t="shared" si="342"/>
        <v>44615</v>
      </c>
      <c r="AF609" s="1702">
        <f t="shared" si="342"/>
        <v>44620</v>
      </c>
      <c r="AG609" s="1702">
        <f t="shared" si="342"/>
        <v>44623</v>
      </c>
      <c r="AH609" s="1702">
        <f t="shared" si="342"/>
        <v>44648</v>
      </c>
      <c r="AI609" s="1702">
        <f t="shared" si="342"/>
        <v>44668</v>
      </c>
      <c r="AJ609" s="1702">
        <f t="shared" si="342"/>
        <v>44668</v>
      </c>
      <c r="AK609" s="1702">
        <f t="shared" si="342"/>
        <v>44678</v>
      </c>
      <c r="AL609" s="1702">
        <f t="shared" si="342"/>
        <v>44694</v>
      </c>
      <c r="AM609" s="1702">
        <f t="shared" si="342"/>
        <v>44698</v>
      </c>
      <c r="AN609" s="1702">
        <f t="shared" si="342"/>
        <v>44728</v>
      </c>
      <c r="AO609" s="1497">
        <f t="shared" si="343"/>
        <v>44599</v>
      </c>
      <c r="AP609" s="1363">
        <v>33731</v>
      </c>
      <c r="AQ609" s="1543">
        <v>45414</v>
      </c>
      <c r="AR609" s="1424">
        <f>VLOOKUP(AP609,Schedule!$B$2:$F$14923,5,0)</f>
        <v>45414</v>
      </c>
      <c r="AS609" s="1424">
        <f t="shared" si="327"/>
        <v>45779</v>
      </c>
      <c r="AZ609" s="1739"/>
    </row>
    <row r="610" spans="1:52" s="1382" customFormat="1" ht="51.95" customHeight="1" thickBot="1">
      <c r="A610" s="1786"/>
      <c r="B610" s="1385">
        <f t="shared" si="338"/>
        <v>61</v>
      </c>
      <c r="C610" s="1386" t="str">
        <f t="shared" si="338"/>
        <v>У_Э</v>
      </c>
      <c r="D610" s="1561" t="str">
        <f t="shared" si="326"/>
        <v>61У_Э</v>
      </c>
      <c r="E610" s="1602" t="s">
        <v>240</v>
      </c>
      <c r="F610" s="1563" t="s">
        <v>859</v>
      </c>
      <c r="G610"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10" s="1565" t="s">
        <v>892</v>
      </c>
      <c r="I610" s="1352"/>
      <c r="J610" s="1702">
        <f t="shared" si="340"/>
        <v>44179</v>
      </c>
      <c r="K610" s="1702">
        <f t="shared" si="340"/>
        <v>44207</v>
      </c>
      <c r="L610" s="1702">
        <f t="shared" si="340"/>
        <v>44256</v>
      </c>
      <c r="M610" s="1702">
        <f t="shared" si="340"/>
        <v>44316</v>
      </c>
      <c r="N610" s="1702">
        <f t="shared" si="340"/>
        <v>44344</v>
      </c>
      <c r="O610" s="1702">
        <f t="shared" si="340"/>
        <v>44344</v>
      </c>
      <c r="P610" s="1702">
        <f t="shared" si="340"/>
        <v>44428</v>
      </c>
      <c r="Q610" s="1702">
        <f t="shared" si="340"/>
        <v>44460</v>
      </c>
      <c r="R610" s="1702">
        <f t="shared" si="340"/>
        <v>44460</v>
      </c>
      <c r="S610" s="1702">
        <f t="shared" si="340"/>
        <v>44459</v>
      </c>
      <c r="T610" s="1702">
        <f t="shared" si="341"/>
        <v>44459</v>
      </c>
      <c r="U610" s="1702">
        <f t="shared" si="341"/>
        <v>44480</v>
      </c>
      <c r="V610" s="1702">
        <f t="shared" si="341"/>
        <v>44487</v>
      </c>
      <c r="W610" s="1702">
        <f t="shared" si="341"/>
        <v>44490</v>
      </c>
      <c r="X610" s="1702">
        <f t="shared" si="341"/>
        <v>44495</v>
      </c>
      <c r="Y610" s="1702">
        <f t="shared" si="341"/>
        <v>44520</v>
      </c>
      <c r="Z610" s="1702">
        <f t="shared" si="341"/>
        <v>44540</v>
      </c>
      <c r="AA610" s="1702">
        <f t="shared" si="341"/>
        <v>44568</v>
      </c>
      <c r="AB610" s="1702">
        <f t="shared" si="341"/>
        <v>44573</v>
      </c>
      <c r="AC610" s="1702">
        <f t="shared" si="341"/>
        <v>44587</v>
      </c>
      <c r="AD610" s="1702">
        <f t="shared" si="342"/>
        <v>44608</v>
      </c>
      <c r="AE610" s="1702">
        <f t="shared" si="342"/>
        <v>44615</v>
      </c>
      <c r="AF610" s="1702">
        <f t="shared" si="342"/>
        <v>44620</v>
      </c>
      <c r="AG610" s="1702">
        <f t="shared" si="342"/>
        <v>44623</v>
      </c>
      <c r="AH610" s="1702">
        <f t="shared" si="342"/>
        <v>44648</v>
      </c>
      <c r="AI610" s="1702">
        <f t="shared" si="342"/>
        <v>44668</v>
      </c>
      <c r="AJ610" s="1702">
        <f t="shared" si="342"/>
        <v>44668</v>
      </c>
      <c r="AK610" s="1702">
        <f t="shared" si="342"/>
        <v>44678</v>
      </c>
      <c r="AL610" s="1702">
        <f t="shared" si="342"/>
        <v>44694</v>
      </c>
      <c r="AM610" s="1702">
        <f t="shared" si="342"/>
        <v>44698</v>
      </c>
      <c r="AN610" s="1702">
        <f t="shared" si="342"/>
        <v>44728</v>
      </c>
      <c r="AO610" s="1497">
        <f t="shared" si="343"/>
        <v>44599</v>
      </c>
      <c r="AP610" s="1363">
        <v>33745</v>
      </c>
      <c r="AQ610" s="1543">
        <v>45379</v>
      </c>
      <c r="AR610" s="1424">
        <f>VLOOKUP(AP610,Schedule!$B$2:$F$14923,5,0)</f>
        <v>45379</v>
      </c>
      <c r="AS610" s="1424">
        <f t="shared" si="327"/>
        <v>45744</v>
      </c>
      <c r="AZ610" s="1739"/>
    </row>
    <row r="611" spans="1:52" s="1382" customFormat="1" ht="51.95" customHeight="1" thickBot="1">
      <c r="A611" s="1786"/>
      <c r="B611" s="1385">
        <f t="shared" si="338"/>
        <v>61</v>
      </c>
      <c r="C611" s="1386" t="str">
        <f t="shared" si="338"/>
        <v>У_Э</v>
      </c>
      <c r="D611" s="1561" t="str">
        <f t="shared" si="326"/>
        <v>61У_Э</v>
      </c>
      <c r="E611" s="1602" t="s">
        <v>242</v>
      </c>
      <c r="F611" s="1563" t="s">
        <v>859</v>
      </c>
      <c r="G611"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11" s="1565" t="s">
        <v>892</v>
      </c>
      <c r="I611" s="1352"/>
      <c r="J611" s="1702">
        <f t="shared" si="340"/>
        <v>44179</v>
      </c>
      <c r="K611" s="1702">
        <f t="shared" si="340"/>
        <v>44207</v>
      </c>
      <c r="L611" s="1702">
        <f t="shared" si="340"/>
        <v>44256</v>
      </c>
      <c r="M611" s="1702">
        <f t="shared" si="340"/>
        <v>44316</v>
      </c>
      <c r="N611" s="1702">
        <f t="shared" si="340"/>
        <v>44344</v>
      </c>
      <c r="O611" s="1702">
        <f t="shared" si="340"/>
        <v>44344</v>
      </c>
      <c r="P611" s="1702">
        <f t="shared" si="340"/>
        <v>44428</v>
      </c>
      <c r="Q611" s="1702">
        <f t="shared" si="340"/>
        <v>44460</v>
      </c>
      <c r="R611" s="1702">
        <f t="shared" si="340"/>
        <v>44460</v>
      </c>
      <c r="S611" s="1702">
        <f t="shared" si="340"/>
        <v>44459</v>
      </c>
      <c r="T611" s="1702">
        <f t="shared" si="341"/>
        <v>44459</v>
      </c>
      <c r="U611" s="1702">
        <f t="shared" si="341"/>
        <v>44480</v>
      </c>
      <c r="V611" s="1702">
        <f t="shared" si="341"/>
        <v>44487</v>
      </c>
      <c r="W611" s="1702">
        <f t="shared" si="341"/>
        <v>44490</v>
      </c>
      <c r="X611" s="1702">
        <f t="shared" si="341"/>
        <v>44495</v>
      </c>
      <c r="Y611" s="1702">
        <f t="shared" si="341"/>
        <v>44520</v>
      </c>
      <c r="Z611" s="1702">
        <f t="shared" si="341"/>
        <v>44540</v>
      </c>
      <c r="AA611" s="1702">
        <f t="shared" si="341"/>
        <v>44568</v>
      </c>
      <c r="AB611" s="1702">
        <f t="shared" si="341"/>
        <v>44573</v>
      </c>
      <c r="AC611" s="1702">
        <f t="shared" si="341"/>
        <v>44587</v>
      </c>
      <c r="AD611" s="1702">
        <f t="shared" si="342"/>
        <v>44608</v>
      </c>
      <c r="AE611" s="1702">
        <f t="shared" si="342"/>
        <v>44615</v>
      </c>
      <c r="AF611" s="1702">
        <f t="shared" si="342"/>
        <v>44620</v>
      </c>
      <c r="AG611" s="1702">
        <f t="shared" si="342"/>
        <v>44623</v>
      </c>
      <c r="AH611" s="1702">
        <f t="shared" si="342"/>
        <v>44648</v>
      </c>
      <c r="AI611" s="1702">
        <f t="shared" si="342"/>
        <v>44668</v>
      </c>
      <c r="AJ611" s="1702">
        <f t="shared" si="342"/>
        <v>44668</v>
      </c>
      <c r="AK611" s="1702">
        <f t="shared" si="342"/>
        <v>44678</v>
      </c>
      <c r="AL611" s="1702">
        <f t="shared" si="342"/>
        <v>44694</v>
      </c>
      <c r="AM611" s="1702">
        <f t="shared" si="342"/>
        <v>44698</v>
      </c>
      <c r="AN611" s="1702">
        <f t="shared" si="342"/>
        <v>44728</v>
      </c>
      <c r="AO611" s="1497">
        <f t="shared" si="343"/>
        <v>44599</v>
      </c>
      <c r="AP611" s="1363">
        <v>33756</v>
      </c>
      <c r="AQ611" s="1543">
        <v>45514</v>
      </c>
      <c r="AR611" s="1424">
        <f>VLOOKUP(AP611,Schedule!$B$2:$F$14923,5,0)</f>
        <v>45514</v>
      </c>
      <c r="AS611" s="1424">
        <f t="shared" si="327"/>
        <v>45879</v>
      </c>
      <c r="AZ611" s="1739"/>
    </row>
    <row r="612" spans="1:52" s="1382" customFormat="1" ht="51.95" customHeight="1" thickBot="1">
      <c r="A612" s="1786"/>
      <c r="B612" s="1385">
        <f t="shared" si="338"/>
        <v>61</v>
      </c>
      <c r="C612" s="1386" t="str">
        <f t="shared" si="338"/>
        <v>У_Э</v>
      </c>
      <c r="D612" s="1561" t="str">
        <f t="shared" si="326"/>
        <v>61У_Э</v>
      </c>
      <c r="E612" s="1602" t="s">
        <v>244</v>
      </c>
      <c r="F612" s="1563" t="s">
        <v>859</v>
      </c>
      <c r="G612"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12" s="1565" t="s">
        <v>892</v>
      </c>
      <c r="I612" s="1352"/>
      <c r="J612" s="1702">
        <f t="shared" si="340"/>
        <v>44179</v>
      </c>
      <c r="K612" s="1702">
        <f t="shared" si="340"/>
        <v>44207</v>
      </c>
      <c r="L612" s="1702">
        <f t="shared" si="340"/>
        <v>44256</v>
      </c>
      <c r="M612" s="1702">
        <f t="shared" si="340"/>
        <v>44316</v>
      </c>
      <c r="N612" s="1702">
        <f t="shared" si="340"/>
        <v>44344</v>
      </c>
      <c r="O612" s="1702">
        <f t="shared" si="340"/>
        <v>44344</v>
      </c>
      <c r="P612" s="1702">
        <f t="shared" si="340"/>
        <v>44428</v>
      </c>
      <c r="Q612" s="1702">
        <f t="shared" si="340"/>
        <v>44460</v>
      </c>
      <c r="R612" s="1702">
        <f t="shared" si="340"/>
        <v>44460</v>
      </c>
      <c r="S612" s="1702">
        <f t="shared" si="340"/>
        <v>44459</v>
      </c>
      <c r="T612" s="1702">
        <f t="shared" si="341"/>
        <v>44459</v>
      </c>
      <c r="U612" s="1702">
        <f t="shared" si="341"/>
        <v>44480</v>
      </c>
      <c r="V612" s="1702">
        <f t="shared" si="341"/>
        <v>44487</v>
      </c>
      <c r="W612" s="1702">
        <f t="shared" si="341"/>
        <v>44490</v>
      </c>
      <c r="X612" s="1702">
        <f t="shared" si="341"/>
        <v>44495</v>
      </c>
      <c r="Y612" s="1702">
        <f t="shared" si="341"/>
        <v>44520</v>
      </c>
      <c r="Z612" s="1702">
        <f t="shared" si="341"/>
        <v>44540</v>
      </c>
      <c r="AA612" s="1702">
        <f t="shared" si="341"/>
        <v>44568</v>
      </c>
      <c r="AB612" s="1702">
        <f t="shared" si="341"/>
        <v>44573</v>
      </c>
      <c r="AC612" s="1702">
        <f t="shared" si="341"/>
        <v>44587</v>
      </c>
      <c r="AD612" s="1702">
        <f t="shared" si="342"/>
        <v>44608</v>
      </c>
      <c r="AE612" s="1702">
        <f t="shared" si="342"/>
        <v>44615</v>
      </c>
      <c r="AF612" s="1702">
        <f t="shared" si="342"/>
        <v>44620</v>
      </c>
      <c r="AG612" s="1702">
        <f t="shared" si="342"/>
        <v>44623</v>
      </c>
      <c r="AH612" s="1702">
        <f t="shared" si="342"/>
        <v>44648</v>
      </c>
      <c r="AI612" s="1702">
        <f t="shared" si="342"/>
        <v>44668</v>
      </c>
      <c r="AJ612" s="1702">
        <f t="shared" si="342"/>
        <v>44668</v>
      </c>
      <c r="AK612" s="1702">
        <f t="shared" si="342"/>
        <v>44678</v>
      </c>
      <c r="AL612" s="1702">
        <f t="shared" si="342"/>
        <v>44694</v>
      </c>
      <c r="AM612" s="1702">
        <f t="shared" si="342"/>
        <v>44698</v>
      </c>
      <c r="AN612" s="1702">
        <f t="shared" si="342"/>
        <v>44728</v>
      </c>
      <c r="AO612" s="1497">
        <f t="shared" si="343"/>
        <v>44599</v>
      </c>
      <c r="AP612" s="1363">
        <v>33767</v>
      </c>
      <c r="AQ612" s="1543">
        <v>45414</v>
      </c>
      <c r="AR612" s="1424">
        <f>VLOOKUP(AP612,Schedule!$B$2:$F$14923,5,0)</f>
        <v>45414</v>
      </c>
      <c r="AS612" s="1424">
        <f t="shared" si="327"/>
        <v>45779</v>
      </c>
      <c r="AZ612" s="1739"/>
    </row>
    <row r="613" spans="1:52" s="1382" customFormat="1" ht="51.95" customHeight="1" thickBot="1">
      <c r="A613" s="1786"/>
      <c r="B613" s="1385">
        <f t="shared" si="338"/>
        <v>61</v>
      </c>
      <c r="C613" s="1386" t="str">
        <f t="shared" si="338"/>
        <v>У_Э</v>
      </c>
      <c r="D613" s="1561" t="str">
        <f t="shared" si="326"/>
        <v>61У_Э</v>
      </c>
      <c r="E613" s="1602" t="s">
        <v>896</v>
      </c>
      <c r="F613" s="1563" t="s">
        <v>859</v>
      </c>
      <c r="G613"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13" s="1565" t="s">
        <v>897</v>
      </c>
      <c r="I613" s="1352"/>
      <c r="J613" s="1702">
        <f t="shared" si="340"/>
        <v>44179</v>
      </c>
      <c r="K613" s="1702">
        <f t="shared" si="340"/>
        <v>44207</v>
      </c>
      <c r="L613" s="1702">
        <f t="shared" si="340"/>
        <v>44256</v>
      </c>
      <c r="M613" s="1702">
        <f t="shared" si="340"/>
        <v>44316</v>
      </c>
      <c r="N613" s="1702">
        <f t="shared" si="340"/>
        <v>44344</v>
      </c>
      <c r="O613" s="1702">
        <f t="shared" si="340"/>
        <v>44344</v>
      </c>
      <c r="P613" s="1702">
        <f t="shared" si="340"/>
        <v>44428</v>
      </c>
      <c r="Q613" s="1702">
        <f t="shared" si="340"/>
        <v>44460</v>
      </c>
      <c r="R613" s="1702">
        <f t="shared" si="340"/>
        <v>44460</v>
      </c>
      <c r="S613" s="1702">
        <f t="shared" si="340"/>
        <v>44459</v>
      </c>
      <c r="T613" s="1702">
        <f t="shared" si="341"/>
        <v>44459</v>
      </c>
      <c r="U613" s="1702">
        <f t="shared" si="341"/>
        <v>44480</v>
      </c>
      <c r="V613" s="1702">
        <f t="shared" si="341"/>
        <v>44487</v>
      </c>
      <c r="W613" s="1702">
        <f t="shared" si="341"/>
        <v>44490</v>
      </c>
      <c r="X613" s="1702">
        <f t="shared" si="341"/>
        <v>44495</v>
      </c>
      <c r="Y613" s="1702">
        <f t="shared" si="341"/>
        <v>44520</v>
      </c>
      <c r="Z613" s="1702">
        <f t="shared" si="341"/>
        <v>44540</v>
      </c>
      <c r="AA613" s="1702">
        <f t="shared" si="341"/>
        <v>44568</v>
      </c>
      <c r="AB613" s="1702">
        <f t="shared" si="341"/>
        <v>44573</v>
      </c>
      <c r="AC613" s="1702">
        <f t="shared" si="341"/>
        <v>44587</v>
      </c>
      <c r="AD613" s="1702">
        <f t="shared" si="342"/>
        <v>44608</v>
      </c>
      <c r="AE613" s="1702">
        <f t="shared" si="342"/>
        <v>44615</v>
      </c>
      <c r="AF613" s="1702">
        <f t="shared" si="342"/>
        <v>44620</v>
      </c>
      <c r="AG613" s="1702">
        <f t="shared" si="342"/>
        <v>44623</v>
      </c>
      <c r="AH613" s="1702">
        <f t="shared" si="342"/>
        <v>44648</v>
      </c>
      <c r="AI613" s="1702">
        <f t="shared" si="342"/>
        <v>44668</v>
      </c>
      <c r="AJ613" s="1702">
        <f t="shared" si="342"/>
        <v>44668</v>
      </c>
      <c r="AK613" s="1702">
        <f t="shared" si="342"/>
        <v>44678</v>
      </c>
      <c r="AL613" s="1702">
        <f t="shared" si="342"/>
        <v>44694</v>
      </c>
      <c r="AM613" s="1702">
        <f t="shared" si="342"/>
        <v>44698</v>
      </c>
      <c r="AN613" s="1702">
        <f t="shared" si="342"/>
        <v>44728</v>
      </c>
      <c r="AO613" s="1497">
        <f t="shared" si="343"/>
        <v>44599</v>
      </c>
      <c r="AP613" s="1363">
        <v>30391</v>
      </c>
      <c r="AQ613" s="1543">
        <v>44718</v>
      </c>
      <c r="AR613" s="1424">
        <f>VLOOKUP(AP613,Schedule!$B$2:$F$14923,5,0)</f>
        <v>44718</v>
      </c>
      <c r="AS613" s="1424">
        <f t="shared" si="327"/>
        <v>45083</v>
      </c>
      <c r="AZ613" s="1739"/>
    </row>
    <row r="614" spans="1:52" s="1382" customFormat="1" ht="51.95" customHeight="1" thickBot="1">
      <c r="A614" s="1786"/>
      <c r="B614" s="1385">
        <f t="shared" si="338"/>
        <v>61</v>
      </c>
      <c r="C614" s="1386" t="str">
        <f t="shared" si="338"/>
        <v>У_Э</v>
      </c>
      <c r="D614" s="1561" t="str">
        <f t="shared" si="326"/>
        <v>61У_Э</v>
      </c>
      <c r="E614" s="1602" t="s">
        <v>898</v>
      </c>
      <c r="F614" s="1563" t="s">
        <v>859</v>
      </c>
      <c r="G614"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14" s="1565" t="s">
        <v>899</v>
      </c>
      <c r="I614" s="1352"/>
      <c r="J614" s="1702">
        <f t="shared" si="340"/>
        <v>44179</v>
      </c>
      <c r="K614" s="1702">
        <f t="shared" si="340"/>
        <v>44207</v>
      </c>
      <c r="L614" s="1702">
        <f t="shared" si="340"/>
        <v>44256</v>
      </c>
      <c r="M614" s="1702">
        <f t="shared" si="340"/>
        <v>44316</v>
      </c>
      <c r="N614" s="1702">
        <f t="shared" si="340"/>
        <v>44344</v>
      </c>
      <c r="O614" s="1702">
        <f t="shared" si="340"/>
        <v>44344</v>
      </c>
      <c r="P614" s="1702">
        <f t="shared" si="340"/>
        <v>44428</v>
      </c>
      <c r="Q614" s="1702">
        <f t="shared" si="340"/>
        <v>44460</v>
      </c>
      <c r="R614" s="1702">
        <f t="shared" si="340"/>
        <v>44460</v>
      </c>
      <c r="S614" s="1702">
        <f t="shared" si="340"/>
        <v>44459</v>
      </c>
      <c r="T614" s="1702">
        <f t="shared" si="341"/>
        <v>44459</v>
      </c>
      <c r="U614" s="1702">
        <f t="shared" si="341"/>
        <v>44480</v>
      </c>
      <c r="V614" s="1702">
        <f t="shared" si="341"/>
        <v>44487</v>
      </c>
      <c r="W614" s="1702">
        <f t="shared" si="341"/>
        <v>44490</v>
      </c>
      <c r="X614" s="1702">
        <f t="shared" si="341"/>
        <v>44495</v>
      </c>
      <c r="Y614" s="1702">
        <f t="shared" si="341"/>
        <v>44520</v>
      </c>
      <c r="Z614" s="1702">
        <f t="shared" si="341"/>
        <v>44540</v>
      </c>
      <c r="AA614" s="1702">
        <f t="shared" si="341"/>
        <v>44568</v>
      </c>
      <c r="AB614" s="1702">
        <f t="shared" si="341"/>
        <v>44573</v>
      </c>
      <c r="AC614" s="1702">
        <f t="shared" si="341"/>
        <v>44587</v>
      </c>
      <c r="AD614" s="1702">
        <f t="shared" si="342"/>
        <v>44608</v>
      </c>
      <c r="AE614" s="1702">
        <f t="shared" si="342"/>
        <v>44615</v>
      </c>
      <c r="AF614" s="1702">
        <f t="shared" si="342"/>
        <v>44620</v>
      </c>
      <c r="AG614" s="1702">
        <f t="shared" si="342"/>
        <v>44623</v>
      </c>
      <c r="AH614" s="1702">
        <f t="shared" si="342"/>
        <v>44648</v>
      </c>
      <c r="AI614" s="1702">
        <f t="shared" si="342"/>
        <v>44668</v>
      </c>
      <c r="AJ614" s="1702">
        <f t="shared" si="342"/>
        <v>44668</v>
      </c>
      <c r="AK614" s="1702">
        <f t="shared" si="342"/>
        <v>44678</v>
      </c>
      <c r="AL614" s="1702">
        <f t="shared" si="342"/>
        <v>44694</v>
      </c>
      <c r="AM614" s="1702">
        <f t="shared" si="342"/>
        <v>44698</v>
      </c>
      <c r="AN614" s="1702">
        <f t="shared" si="342"/>
        <v>44728</v>
      </c>
      <c r="AO614" s="1497">
        <f t="shared" si="343"/>
        <v>44599</v>
      </c>
      <c r="AP614" s="1363">
        <v>28079</v>
      </c>
      <c r="AQ614" s="1543">
        <v>45147</v>
      </c>
      <c r="AR614" s="1424">
        <f>VLOOKUP(AP614,Schedule!$B$2:$F$14923,5,0)</f>
        <v>45126</v>
      </c>
      <c r="AS614" s="1424">
        <f t="shared" si="327"/>
        <v>45491</v>
      </c>
      <c r="AZ614" s="1739"/>
    </row>
    <row r="615" spans="1:52" s="1382" customFormat="1" ht="51.95" customHeight="1" thickBot="1">
      <c r="A615" s="1786"/>
      <c r="B615" s="1385">
        <f t="shared" si="338"/>
        <v>61</v>
      </c>
      <c r="C615" s="1386" t="str">
        <f t="shared" si="338"/>
        <v>У_Э</v>
      </c>
      <c r="D615" s="1561" t="str">
        <f t="shared" si="326"/>
        <v>61У_Э</v>
      </c>
      <c r="E615" s="1602" t="s">
        <v>900</v>
      </c>
      <c r="F615" s="1563" t="s">
        <v>859</v>
      </c>
      <c r="G615"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15" s="1565" t="s">
        <v>899</v>
      </c>
      <c r="I615" s="1352"/>
      <c r="J615" s="1702">
        <f t="shared" ref="J615:S624" si="344">J$604</f>
        <v>44179</v>
      </c>
      <c r="K615" s="1702">
        <f t="shared" si="344"/>
        <v>44207</v>
      </c>
      <c r="L615" s="1702">
        <f t="shared" si="344"/>
        <v>44256</v>
      </c>
      <c r="M615" s="1702">
        <f t="shared" si="344"/>
        <v>44316</v>
      </c>
      <c r="N615" s="1702">
        <f t="shared" si="344"/>
        <v>44344</v>
      </c>
      <c r="O615" s="1702">
        <f t="shared" si="344"/>
        <v>44344</v>
      </c>
      <c r="P615" s="1702">
        <f t="shared" si="344"/>
        <v>44428</v>
      </c>
      <c r="Q615" s="1702">
        <f t="shared" si="344"/>
        <v>44460</v>
      </c>
      <c r="R615" s="1702">
        <f t="shared" si="344"/>
        <v>44460</v>
      </c>
      <c r="S615" s="1702">
        <f t="shared" si="344"/>
        <v>44459</v>
      </c>
      <c r="T615" s="1702">
        <f t="shared" ref="T615:AC624" si="345">T$604</f>
        <v>44459</v>
      </c>
      <c r="U615" s="1702">
        <f t="shared" si="345"/>
        <v>44480</v>
      </c>
      <c r="V615" s="1702">
        <f t="shared" si="345"/>
        <v>44487</v>
      </c>
      <c r="W615" s="1702">
        <f t="shared" si="345"/>
        <v>44490</v>
      </c>
      <c r="X615" s="1702">
        <f t="shared" si="345"/>
        <v>44495</v>
      </c>
      <c r="Y615" s="1702">
        <f t="shared" si="345"/>
        <v>44520</v>
      </c>
      <c r="Z615" s="1702">
        <f t="shared" si="345"/>
        <v>44540</v>
      </c>
      <c r="AA615" s="1702">
        <f t="shared" si="345"/>
        <v>44568</v>
      </c>
      <c r="AB615" s="1702">
        <f t="shared" si="345"/>
        <v>44573</v>
      </c>
      <c r="AC615" s="1702">
        <f t="shared" si="345"/>
        <v>44587</v>
      </c>
      <c r="AD615" s="1702">
        <f t="shared" ref="AD615:AN624" si="346">AD$604</f>
        <v>44608</v>
      </c>
      <c r="AE615" s="1702">
        <f t="shared" si="346"/>
        <v>44615</v>
      </c>
      <c r="AF615" s="1702">
        <f t="shared" si="346"/>
        <v>44620</v>
      </c>
      <c r="AG615" s="1702">
        <f t="shared" si="346"/>
        <v>44623</v>
      </c>
      <c r="AH615" s="1702">
        <f t="shared" si="346"/>
        <v>44648</v>
      </c>
      <c r="AI615" s="1702">
        <f t="shared" si="346"/>
        <v>44668</v>
      </c>
      <c r="AJ615" s="1702">
        <f t="shared" si="346"/>
        <v>44668</v>
      </c>
      <c r="AK615" s="1702">
        <f t="shared" si="346"/>
        <v>44678</v>
      </c>
      <c r="AL615" s="1702">
        <f t="shared" si="346"/>
        <v>44694</v>
      </c>
      <c r="AM615" s="1702">
        <f t="shared" si="346"/>
        <v>44698</v>
      </c>
      <c r="AN615" s="1702">
        <f t="shared" si="346"/>
        <v>44728</v>
      </c>
      <c r="AO615" s="1497">
        <f t="shared" si="343"/>
        <v>44599</v>
      </c>
      <c r="AP615" s="1363">
        <v>28084</v>
      </c>
      <c r="AQ615" s="1543">
        <v>45147</v>
      </c>
      <c r="AR615" s="1424">
        <f>VLOOKUP(AP615,Schedule!$B$2:$F$14923,5,0)</f>
        <v>44931</v>
      </c>
      <c r="AS615" s="1424">
        <f t="shared" si="327"/>
        <v>45296</v>
      </c>
      <c r="AZ615" s="1739"/>
    </row>
    <row r="616" spans="1:52" s="1382" customFormat="1" ht="51.95" customHeight="1" thickBot="1">
      <c r="A616" s="1786"/>
      <c r="B616" s="1385">
        <f t="shared" si="338"/>
        <v>61</v>
      </c>
      <c r="C616" s="1386" t="str">
        <f t="shared" si="338"/>
        <v>У_Э</v>
      </c>
      <c r="D616" s="1561" t="str">
        <f t="shared" si="326"/>
        <v>61У_Э</v>
      </c>
      <c r="E616" s="1602" t="s">
        <v>901</v>
      </c>
      <c r="F616" s="1563" t="s">
        <v>859</v>
      </c>
      <c r="G616"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16" s="1565" t="s">
        <v>899</v>
      </c>
      <c r="I616" s="1352"/>
      <c r="J616" s="1702">
        <f t="shared" si="344"/>
        <v>44179</v>
      </c>
      <c r="K616" s="1702">
        <f t="shared" si="344"/>
        <v>44207</v>
      </c>
      <c r="L616" s="1702">
        <f t="shared" si="344"/>
        <v>44256</v>
      </c>
      <c r="M616" s="1702">
        <f t="shared" si="344"/>
        <v>44316</v>
      </c>
      <c r="N616" s="1702">
        <f t="shared" si="344"/>
        <v>44344</v>
      </c>
      <c r="O616" s="1702">
        <f t="shared" si="344"/>
        <v>44344</v>
      </c>
      <c r="P616" s="1702">
        <f t="shared" si="344"/>
        <v>44428</v>
      </c>
      <c r="Q616" s="1702">
        <f t="shared" si="344"/>
        <v>44460</v>
      </c>
      <c r="R616" s="1702">
        <f t="shared" si="344"/>
        <v>44460</v>
      </c>
      <c r="S616" s="1702">
        <f t="shared" si="344"/>
        <v>44459</v>
      </c>
      <c r="T616" s="1702">
        <f t="shared" si="345"/>
        <v>44459</v>
      </c>
      <c r="U616" s="1702">
        <f t="shared" si="345"/>
        <v>44480</v>
      </c>
      <c r="V616" s="1702">
        <f t="shared" si="345"/>
        <v>44487</v>
      </c>
      <c r="W616" s="1702">
        <f t="shared" si="345"/>
        <v>44490</v>
      </c>
      <c r="X616" s="1702">
        <f t="shared" si="345"/>
        <v>44495</v>
      </c>
      <c r="Y616" s="1702">
        <f t="shared" si="345"/>
        <v>44520</v>
      </c>
      <c r="Z616" s="1702">
        <f t="shared" si="345"/>
        <v>44540</v>
      </c>
      <c r="AA616" s="1702">
        <f t="shared" si="345"/>
        <v>44568</v>
      </c>
      <c r="AB616" s="1702">
        <f t="shared" si="345"/>
        <v>44573</v>
      </c>
      <c r="AC616" s="1702">
        <f t="shared" si="345"/>
        <v>44587</v>
      </c>
      <c r="AD616" s="1702">
        <f t="shared" si="346"/>
        <v>44608</v>
      </c>
      <c r="AE616" s="1702">
        <f t="shared" si="346"/>
        <v>44615</v>
      </c>
      <c r="AF616" s="1702">
        <f t="shared" si="346"/>
        <v>44620</v>
      </c>
      <c r="AG616" s="1702">
        <f t="shared" si="346"/>
        <v>44623</v>
      </c>
      <c r="AH616" s="1702">
        <f t="shared" si="346"/>
        <v>44648</v>
      </c>
      <c r="AI616" s="1702">
        <f t="shared" si="346"/>
        <v>44668</v>
      </c>
      <c r="AJ616" s="1702">
        <f t="shared" si="346"/>
        <v>44668</v>
      </c>
      <c r="AK616" s="1702">
        <f t="shared" si="346"/>
        <v>44678</v>
      </c>
      <c r="AL616" s="1702">
        <f t="shared" si="346"/>
        <v>44694</v>
      </c>
      <c r="AM616" s="1702">
        <f t="shared" si="346"/>
        <v>44698</v>
      </c>
      <c r="AN616" s="1702">
        <f t="shared" si="346"/>
        <v>44728</v>
      </c>
      <c r="AO616" s="1497">
        <f t="shared" si="343"/>
        <v>44599</v>
      </c>
      <c r="AP616" s="1363">
        <v>28093</v>
      </c>
      <c r="AQ616" s="1543">
        <v>44917</v>
      </c>
      <c r="AR616" s="1424">
        <f>VLOOKUP(AP616,Schedule!$B$2:$F$14923,5,0)</f>
        <v>45126</v>
      </c>
      <c r="AS616" s="1424">
        <f t="shared" si="327"/>
        <v>45491</v>
      </c>
      <c r="AZ616" s="1739"/>
    </row>
    <row r="617" spans="1:52" s="1382" customFormat="1" ht="51.95" customHeight="1" thickBot="1">
      <c r="A617" s="1786"/>
      <c r="B617" s="1385">
        <f t="shared" si="338"/>
        <v>61</v>
      </c>
      <c r="C617" s="1386" t="str">
        <f t="shared" si="338"/>
        <v>У_Э</v>
      </c>
      <c r="D617" s="1561" t="str">
        <f t="shared" si="326"/>
        <v>61У_Э</v>
      </c>
      <c r="E617" s="1602" t="s">
        <v>902</v>
      </c>
      <c r="F617" s="1563" t="s">
        <v>859</v>
      </c>
      <c r="G617"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17" s="1565" t="s">
        <v>899</v>
      </c>
      <c r="I617" s="1352"/>
      <c r="J617" s="1702">
        <f t="shared" si="344"/>
        <v>44179</v>
      </c>
      <c r="K617" s="1702">
        <f t="shared" si="344"/>
        <v>44207</v>
      </c>
      <c r="L617" s="1702">
        <f t="shared" si="344"/>
        <v>44256</v>
      </c>
      <c r="M617" s="1702">
        <f t="shared" si="344"/>
        <v>44316</v>
      </c>
      <c r="N617" s="1702">
        <f t="shared" si="344"/>
        <v>44344</v>
      </c>
      <c r="O617" s="1702">
        <f t="shared" si="344"/>
        <v>44344</v>
      </c>
      <c r="P617" s="1702">
        <f t="shared" si="344"/>
        <v>44428</v>
      </c>
      <c r="Q617" s="1702">
        <f t="shared" si="344"/>
        <v>44460</v>
      </c>
      <c r="R617" s="1702">
        <f t="shared" si="344"/>
        <v>44460</v>
      </c>
      <c r="S617" s="1702">
        <f t="shared" si="344"/>
        <v>44459</v>
      </c>
      <c r="T617" s="1702">
        <f t="shared" si="345"/>
        <v>44459</v>
      </c>
      <c r="U617" s="1702">
        <f t="shared" si="345"/>
        <v>44480</v>
      </c>
      <c r="V617" s="1702">
        <f t="shared" si="345"/>
        <v>44487</v>
      </c>
      <c r="W617" s="1702">
        <f t="shared" si="345"/>
        <v>44490</v>
      </c>
      <c r="X617" s="1702">
        <f t="shared" si="345"/>
        <v>44495</v>
      </c>
      <c r="Y617" s="1702">
        <f t="shared" si="345"/>
        <v>44520</v>
      </c>
      <c r="Z617" s="1702">
        <f t="shared" si="345"/>
        <v>44540</v>
      </c>
      <c r="AA617" s="1702">
        <f t="shared" si="345"/>
        <v>44568</v>
      </c>
      <c r="AB617" s="1702">
        <f t="shared" si="345"/>
        <v>44573</v>
      </c>
      <c r="AC617" s="1702">
        <f t="shared" si="345"/>
        <v>44587</v>
      </c>
      <c r="AD617" s="1702">
        <f t="shared" si="346"/>
        <v>44608</v>
      </c>
      <c r="AE617" s="1702">
        <f t="shared" si="346"/>
        <v>44615</v>
      </c>
      <c r="AF617" s="1702">
        <f t="shared" si="346"/>
        <v>44620</v>
      </c>
      <c r="AG617" s="1702">
        <f t="shared" si="346"/>
        <v>44623</v>
      </c>
      <c r="AH617" s="1702">
        <f t="shared" si="346"/>
        <v>44648</v>
      </c>
      <c r="AI617" s="1702">
        <f t="shared" si="346"/>
        <v>44668</v>
      </c>
      <c r="AJ617" s="1702">
        <f t="shared" si="346"/>
        <v>44668</v>
      </c>
      <c r="AK617" s="1702">
        <f t="shared" si="346"/>
        <v>44678</v>
      </c>
      <c r="AL617" s="1702">
        <f t="shared" si="346"/>
        <v>44694</v>
      </c>
      <c r="AM617" s="1702">
        <f t="shared" si="346"/>
        <v>44698</v>
      </c>
      <c r="AN617" s="1702">
        <f t="shared" si="346"/>
        <v>44728</v>
      </c>
      <c r="AO617" s="1497">
        <f t="shared" si="343"/>
        <v>44599</v>
      </c>
      <c r="AP617" s="1363">
        <v>28098</v>
      </c>
      <c r="AQ617" s="1543">
        <v>44917</v>
      </c>
      <c r="AR617" s="1424">
        <f>VLOOKUP(AP617,Schedule!$B$2:$F$14923,5,0)</f>
        <v>45126</v>
      </c>
      <c r="AS617" s="1424">
        <f t="shared" ref="AS617:AS648" si="347">AR617+365</f>
        <v>45491</v>
      </c>
      <c r="AZ617" s="1739"/>
    </row>
    <row r="618" spans="1:52" s="1382" customFormat="1" ht="51.95" customHeight="1" thickBot="1">
      <c r="A618" s="1786"/>
      <c r="B618" s="1385">
        <f t="shared" si="338"/>
        <v>61</v>
      </c>
      <c r="C618" s="1386" t="str">
        <f t="shared" si="338"/>
        <v>У_Э</v>
      </c>
      <c r="D618" s="1561" t="str">
        <f t="shared" si="326"/>
        <v>61У_Э</v>
      </c>
      <c r="E618" s="1602" t="s">
        <v>348</v>
      </c>
      <c r="F618" s="1563" t="s">
        <v>859</v>
      </c>
      <c r="G618"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18" s="1565" t="s">
        <v>903</v>
      </c>
      <c r="I618" s="1352"/>
      <c r="J618" s="1702">
        <f t="shared" si="344"/>
        <v>44179</v>
      </c>
      <c r="K618" s="1702">
        <f t="shared" si="344"/>
        <v>44207</v>
      </c>
      <c r="L618" s="1702">
        <f t="shared" si="344"/>
        <v>44256</v>
      </c>
      <c r="M618" s="1702">
        <f t="shared" si="344"/>
        <v>44316</v>
      </c>
      <c r="N618" s="1702">
        <f t="shared" si="344"/>
        <v>44344</v>
      </c>
      <c r="O618" s="1702">
        <f t="shared" si="344"/>
        <v>44344</v>
      </c>
      <c r="P618" s="1702">
        <f t="shared" si="344"/>
        <v>44428</v>
      </c>
      <c r="Q618" s="1702">
        <f t="shared" si="344"/>
        <v>44460</v>
      </c>
      <c r="R618" s="1702">
        <f t="shared" si="344"/>
        <v>44460</v>
      </c>
      <c r="S618" s="1702">
        <f t="shared" si="344"/>
        <v>44459</v>
      </c>
      <c r="T618" s="1702">
        <f t="shared" si="345"/>
        <v>44459</v>
      </c>
      <c r="U618" s="1702">
        <f t="shared" si="345"/>
        <v>44480</v>
      </c>
      <c r="V618" s="1702">
        <f t="shared" si="345"/>
        <v>44487</v>
      </c>
      <c r="W618" s="1702">
        <f t="shared" si="345"/>
        <v>44490</v>
      </c>
      <c r="X618" s="1702">
        <f t="shared" si="345"/>
        <v>44495</v>
      </c>
      <c r="Y618" s="1702">
        <f t="shared" si="345"/>
        <v>44520</v>
      </c>
      <c r="Z618" s="1702">
        <f t="shared" si="345"/>
        <v>44540</v>
      </c>
      <c r="AA618" s="1702">
        <f t="shared" si="345"/>
        <v>44568</v>
      </c>
      <c r="AB618" s="1702">
        <f t="shared" si="345"/>
        <v>44573</v>
      </c>
      <c r="AC618" s="1702">
        <f t="shared" si="345"/>
        <v>44587</v>
      </c>
      <c r="AD618" s="1702">
        <f t="shared" si="346"/>
        <v>44608</v>
      </c>
      <c r="AE618" s="1702">
        <f t="shared" si="346"/>
        <v>44615</v>
      </c>
      <c r="AF618" s="1702">
        <f t="shared" si="346"/>
        <v>44620</v>
      </c>
      <c r="AG618" s="1702">
        <f t="shared" si="346"/>
        <v>44623</v>
      </c>
      <c r="AH618" s="1702">
        <f t="shared" si="346"/>
        <v>44648</v>
      </c>
      <c r="AI618" s="1702">
        <f t="shared" si="346"/>
        <v>44668</v>
      </c>
      <c r="AJ618" s="1702">
        <f t="shared" si="346"/>
        <v>44668</v>
      </c>
      <c r="AK618" s="1702">
        <f t="shared" si="346"/>
        <v>44678</v>
      </c>
      <c r="AL618" s="1702">
        <f t="shared" si="346"/>
        <v>44694</v>
      </c>
      <c r="AM618" s="1702">
        <f t="shared" si="346"/>
        <v>44698</v>
      </c>
      <c r="AN618" s="1702">
        <f t="shared" si="346"/>
        <v>44728</v>
      </c>
      <c r="AO618" s="1497">
        <f t="shared" si="343"/>
        <v>44599</v>
      </c>
      <c r="AP618" s="1363">
        <v>28109</v>
      </c>
      <c r="AQ618" s="1543">
        <v>45066</v>
      </c>
      <c r="AR618" s="1424">
        <f>VLOOKUP(AP618,Schedule!$B$2:$F$14923,5,0)</f>
        <v>45126</v>
      </c>
      <c r="AS618" s="1424">
        <f t="shared" si="347"/>
        <v>45491</v>
      </c>
      <c r="AZ618" s="1739"/>
    </row>
    <row r="619" spans="1:52" s="1382" customFormat="1" ht="51.95" customHeight="1" thickBot="1">
      <c r="A619" s="1786"/>
      <c r="B619" s="1385">
        <f t="shared" si="338"/>
        <v>61</v>
      </c>
      <c r="C619" s="1386" t="str">
        <f t="shared" si="338"/>
        <v>У_Э</v>
      </c>
      <c r="D619" s="1561" t="str">
        <f t="shared" si="326"/>
        <v>61У_Э</v>
      </c>
      <c r="E619" s="1602" t="s">
        <v>350</v>
      </c>
      <c r="F619" s="1563" t="s">
        <v>859</v>
      </c>
      <c r="G619"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19" s="1565" t="s">
        <v>903</v>
      </c>
      <c r="I619" s="1352"/>
      <c r="J619" s="1702">
        <f t="shared" si="344"/>
        <v>44179</v>
      </c>
      <c r="K619" s="1702">
        <f t="shared" si="344"/>
        <v>44207</v>
      </c>
      <c r="L619" s="1702">
        <f t="shared" si="344"/>
        <v>44256</v>
      </c>
      <c r="M619" s="1702">
        <f t="shared" si="344"/>
        <v>44316</v>
      </c>
      <c r="N619" s="1702">
        <f t="shared" si="344"/>
        <v>44344</v>
      </c>
      <c r="O619" s="1702">
        <f t="shared" si="344"/>
        <v>44344</v>
      </c>
      <c r="P619" s="1702">
        <f t="shared" si="344"/>
        <v>44428</v>
      </c>
      <c r="Q619" s="1702">
        <f t="shared" si="344"/>
        <v>44460</v>
      </c>
      <c r="R619" s="1702">
        <f t="shared" si="344"/>
        <v>44460</v>
      </c>
      <c r="S619" s="1702">
        <f t="shared" si="344"/>
        <v>44459</v>
      </c>
      <c r="T619" s="1702">
        <f t="shared" si="345"/>
        <v>44459</v>
      </c>
      <c r="U619" s="1702">
        <f t="shared" si="345"/>
        <v>44480</v>
      </c>
      <c r="V619" s="1702">
        <f t="shared" si="345"/>
        <v>44487</v>
      </c>
      <c r="W619" s="1702">
        <f t="shared" si="345"/>
        <v>44490</v>
      </c>
      <c r="X619" s="1702">
        <f t="shared" si="345"/>
        <v>44495</v>
      </c>
      <c r="Y619" s="1702">
        <f t="shared" si="345"/>
        <v>44520</v>
      </c>
      <c r="Z619" s="1702">
        <f t="shared" si="345"/>
        <v>44540</v>
      </c>
      <c r="AA619" s="1702">
        <f t="shared" si="345"/>
        <v>44568</v>
      </c>
      <c r="AB619" s="1702">
        <f t="shared" si="345"/>
        <v>44573</v>
      </c>
      <c r="AC619" s="1702">
        <f t="shared" si="345"/>
        <v>44587</v>
      </c>
      <c r="AD619" s="1702">
        <f t="shared" si="346"/>
        <v>44608</v>
      </c>
      <c r="AE619" s="1702">
        <f t="shared" si="346"/>
        <v>44615</v>
      </c>
      <c r="AF619" s="1702">
        <f t="shared" si="346"/>
        <v>44620</v>
      </c>
      <c r="AG619" s="1702">
        <f t="shared" si="346"/>
        <v>44623</v>
      </c>
      <c r="AH619" s="1702">
        <f t="shared" si="346"/>
        <v>44648</v>
      </c>
      <c r="AI619" s="1702">
        <f t="shared" si="346"/>
        <v>44668</v>
      </c>
      <c r="AJ619" s="1702">
        <f t="shared" si="346"/>
        <v>44668</v>
      </c>
      <c r="AK619" s="1702">
        <f t="shared" si="346"/>
        <v>44678</v>
      </c>
      <c r="AL619" s="1702">
        <f t="shared" si="346"/>
        <v>44694</v>
      </c>
      <c r="AM619" s="1702">
        <f t="shared" si="346"/>
        <v>44698</v>
      </c>
      <c r="AN619" s="1702">
        <f t="shared" si="346"/>
        <v>44728</v>
      </c>
      <c r="AO619" s="1497">
        <f t="shared" si="343"/>
        <v>44599</v>
      </c>
      <c r="AP619" s="1363">
        <v>28116</v>
      </c>
      <c r="AQ619" s="1543">
        <v>44917</v>
      </c>
      <c r="AR619" s="1424">
        <f>VLOOKUP(AP619,Schedule!$B$2:$F$14923,5,0)</f>
        <v>45126</v>
      </c>
      <c r="AS619" s="1424">
        <f t="shared" si="347"/>
        <v>45491</v>
      </c>
      <c r="AZ619" s="1739"/>
    </row>
    <row r="620" spans="1:52" s="1382" customFormat="1" ht="51.95" customHeight="1" thickBot="1">
      <c r="A620" s="1786"/>
      <c r="B620" s="1385">
        <f t="shared" si="338"/>
        <v>61</v>
      </c>
      <c r="C620" s="1386" t="str">
        <f t="shared" si="338"/>
        <v>У_Э</v>
      </c>
      <c r="D620" s="1561" t="str">
        <f t="shared" si="326"/>
        <v>61У_Э</v>
      </c>
      <c r="E620" s="1602" t="s">
        <v>352</v>
      </c>
      <c r="F620" s="1563" t="s">
        <v>859</v>
      </c>
      <c r="G620"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20" s="1565" t="s">
        <v>903</v>
      </c>
      <c r="I620" s="1352"/>
      <c r="J620" s="1702">
        <f t="shared" si="344"/>
        <v>44179</v>
      </c>
      <c r="K620" s="1702">
        <f t="shared" si="344"/>
        <v>44207</v>
      </c>
      <c r="L620" s="1702">
        <f t="shared" si="344"/>
        <v>44256</v>
      </c>
      <c r="M620" s="1702">
        <f t="shared" si="344"/>
        <v>44316</v>
      </c>
      <c r="N620" s="1702">
        <f t="shared" si="344"/>
        <v>44344</v>
      </c>
      <c r="O620" s="1702">
        <f t="shared" si="344"/>
        <v>44344</v>
      </c>
      <c r="P620" s="1702">
        <f t="shared" si="344"/>
        <v>44428</v>
      </c>
      <c r="Q620" s="1702">
        <f t="shared" si="344"/>
        <v>44460</v>
      </c>
      <c r="R620" s="1702">
        <f t="shared" si="344"/>
        <v>44460</v>
      </c>
      <c r="S620" s="1702">
        <f t="shared" si="344"/>
        <v>44459</v>
      </c>
      <c r="T620" s="1702">
        <f t="shared" si="345"/>
        <v>44459</v>
      </c>
      <c r="U620" s="1702">
        <f t="shared" si="345"/>
        <v>44480</v>
      </c>
      <c r="V620" s="1702">
        <f t="shared" si="345"/>
        <v>44487</v>
      </c>
      <c r="W620" s="1702">
        <f t="shared" si="345"/>
        <v>44490</v>
      </c>
      <c r="X620" s="1702">
        <f t="shared" si="345"/>
        <v>44495</v>
      </c>
      <c r="Y620" s="1702">
        <f t="shared" si="345"/>
        <v>44520</v>
      </c>
      <c r="Z620" s="1702">
        <f t="shared" si="345"/>
        <v>44540</v>
      </c>
      <c r="AA620" s="1702">
        <f t="shared" si="345"/>
        <v>44568</v>
      </c>
      <c r="AB620" s="1702">
        <f t="shared" si="345"/>
        <v>44573</v>
      </c>
      <c r="AC620" s="1702">
        <f t="shared" si="345"/>
        <v>44587</v>
      </c>
      <c r="AD620" s="1702">
        <f t="shared" si="346"/>
        <v>44608</v>
      </c>
      <c r="AE620" s="1702">
        <f t="shared" si="346"/>
        <v>44615</v>
      </c>
      <c r="AF620" s="1702">
        <f t="shared" si="346"/>
        <v>44620</v>
      </c>
      <c r="AG620" s="1702">
        <f t="shared" si="346"/>
        <v>44623</v>
      </c>
      <c r="AH620" s="1702">
        <f t="shared" si="346"/>
        <v>44648</v>
      </c>
      <c r="AI620" s="1702">
        <f t="shared" si="346"/>
        <v>44668</v>
      </c>
      <c r="AJ620" s="1702">
        <f t="shared" si="346"/>
        <v>44668</v>
      </c>
      <c r="AK620" s="1702">
        <f t="shared" si="346"/>
        <v>44678</v>
      </c>
      <c r="AL620" s="1702">
        <f t="shared" si="346"/>
        <v>44694</v>
      </c>
      <c r="AM620" s="1702">
        <f t="shared" si="346"/>
        <v>44698</v>
      </c>
      <c r="AN620" s="1702">
        <f t="shared" si="346"/>
        <v>44728</v>
      </c>
      <c r="AO620" s="1497">
        <f t="shared" si="343"/>
        <v>44599</v>
      </c>
      <c r="AP620" s="1363">
        <v>28123</v>
      </c>
      <c r="AQ620" s="1543">
        <v>45147</v>
      </c>
      <c r="AR620" s="1424">
        <f>VLOOKUP(AP620,Schedule!$B$2:$F$14923,5,0)</f>
        <v>45126</v>
      </c>
      <c r="AS620" s="1424">
        <f t="shared" si="347"/>
        <v>45491</v>
      </c>
      <c r="AZ620" s="1739"/>
    </row>
    <row r="621" spans="1:52" s="1382" customFormat="1" ht="51.95" customHeight="1" thickBot="1">
      <c r="A621" s="1786"/>
      <c r="B621" s="1385">
        <f t="shared" si="338"/>
        <v>61</v>
      </c>
      <c r="C621" s="1386" t="str">
        <f t="shared" si="338"/>
        <v>У_Э</v>
      </c>
      <c r="D621" s="1561" t="str">
        <f t="shared" si="326"/>
        <v>61У_Э</v>
      </c>
      <c r="E621" s="1602" t="s">
        <v>354</v>
      </c>
      <c r="F621" s="1563" t="s">
        <v>859</v>
      </c>
      <c r="G621"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21" s="1565" t="s">
        <v>903</v>
      </c>
      <c r="I621" s="1352"/>
      <c r="J621" s="1702">
        <f t="shared" si="344"/>
        <v>44179</v>
      </c>
      <c r="K621" s="1702">
        <f t="shared" si="344"/>
        <v>44207</v>
      </c>
      <c r="L621" s="1702">
        <f t="shared" si="344"/>
        <v>44256</v>
      </c>
      <c r="M621" s="1702">
        <f t="shared" si="344"/>
        <v>44316</v>
      </c>
      <c r="N621" s="1702">
        <f t="shared" si="344"/>
        <v>44344</v>
      </c>
      <c r="O621" s="1702">
        <f t="shared" si="344"/>
        <v>44344</v>
      </c>
      <c r="P621" s="1702">
        <f t="shared" si="344"/>
        <v>44428</v>
      </c>
      <c r="Q621" s="1702">
        <f t="shared" si="344"/>
        <v>44460</v>
      </c>
      <c r="R621" s="1702">
        <f t="shared" si="344"/>
        <v>44460</v>
      </c>
      <c r="S621" s="1702">
        <f t="shared" si="344"/>
        <v>44459</v>
      </c>
      <c r="T621" s="1702">
        <f t="shared" si="345"/>
        <v>44459</v>
      </c>
      <c r="U621" s="1702">
        <f t="shared" si="345"/>
        <v>44480</v>
      </c>
      <c r="V621" s="1702">
        <f t="shared" si="345"/>
        <v>44487</v>
      </c>
      <c r="W621" s="1702">
        <f t="shared" si="345"/>
        <v>44490</v>
      </c>
      <c r="X621" s="1702">
        <f t="shared" si="345"/>
        <v>44495</v>
      </c>
      <c r="Y621" s="1702">
        <f t="shared" si="345"/>
        <v>44520</v>
      </c>
      <c r="Z621" s="1702">
        <f t="shared" si="345"/>
        <v>44540</v>
      </c>
      <c r="AA621" s="1702">
        <f t="shared" si="345"/>
        <v>44568</v>
      </c>
      <c r="AB621" s="1702">
        <f t="shared" si="345"/>
        <v>44573</v>
      </c>
      <c r="AC621" s="1702">
        <f t="shared" si="345"/>
        <v>44587</v>
      </c>
      <c r="AD621" s="1702">
        <f t="shared" si="346"/>
        <v>44608</v>
      </c>
      <c r="AE621" s="1702">
        <f t="shared" si="346"/>
        <v>44615</v>
      </c>
      <c r="AF621" s="1702">
        <f t="shared" si="346"/>
        <v>44620</v>
      </c>
      <c r="AG621" s="1702">
        <f t="shared" si="346"/>
        <v>44623</v>
      </c>
      <c r="AH621" s="1702">
        <f t="shared" si="346"/>
        <v>44648</v>
      </c>
      <c r="AI621" s="1702">
        <f t="shared" si="346"/>
        <v>44668</v>
      </c>
      <c r="AJ621" s="1702">
        <f t="shared" si="346"/>
        <v>44668</v>
      </c>
      <c r="AK621" s="1702">
        <f t="shared" si="346"/>
        <v>44678</v>
      </c>
      <c r="AL621" s="1702">
        <f t="shared" si="346"/>
        <v>44694</v>
      </c>
      <c r="AM621" s="1702">
        <f t="shared" si="346"/>
        <v>44698</v>
      </c>
      <c r="AN621" s="1702">
        <f t="shared" si="346"/>
        <v>44728</v>
      </c>
      <c r="AO621" s="1497">
        <f t="shared" si="343"/>
        <v>44599</v>
      </c>
      <c r="AP621" s="1363">
        <v>28130</v>
      </c>
      <c r="AQ621" s="1543">
        <v>45147</v>
      </c>
      <c r="AR621" s="1424">
        <f>VLOOKUP(AP621,Schedule!$B$2:$F$14923,5,0)</f>
        <v>45126</v>
      </c>
      <c r="AS621" s="1424">
        <f t="shared" si="347"/>
        <v>45491</v>
      </c>
      <c r="AZ621" s="1739"/>
    </row>
    <row r="622" spans="1:52" s="1382" customFormat="1" ht="51.95" customHeight="1" thickBot="1">
      <c r="A622" s="1786"/>
      <c r="B622" s="1385">
        <f t="shared" si="338"/>
        <v>61</v>
      </c>
      <c r="C622" s="1386" t="str">
        <f t="shared" si="338"/>
        <v>У_Э</v>
      </c>
      <c r="D622" s="1561" t="str">
        <f t="shared" si="326"/>
        <v>61У_Э</v>
      </c>
      <c r="E622" s="1602" t="s">
        <v>356</v>
      </c>
      <c r="F622" s="1563" t="s">
        <v>859</v>
      </c>
      <c r="G622"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22" s="1565" t="s">
        <v>903</v>
      </c>
      <c r="I622" s="1352"/>
      <c r="J622" s="1702">
        <f t="shared" si="344"/>
        <v>44179</v>
      </c>
      <c r="K622" s="1702">
        <f t="shared" si="344"/>
        <v>44207</v>
      </c>
      <c r="L622" s="1702">
        <f t="shared" si="344"/>
        <v>44256</v>
      </c>
      <c r="M622" s="1702">
        <f t="shared" si="344"/>
        <v>44316</v>
      </c>
      <c r="N622" s="1702">
        <f t="shared" si="344"/>
        <v>44344</v>
      </c>
      <c r="O622" s="1702">
        <f t="shared" si="344"/>
        <v>44344</v>
      </c>
      <c r="P622" s="1702">
        <f t="shared" si="344"/>
        <v>44428</v>
      </c>
      <c r="Q622" s="1702">
        <f t="shared" si="344"/>
        <v>44460</v>
      </c>
      <c r="R622" s="1702">
        <f t="shared" si="344"/>
        <v>44460</v>
      </c>
      <c r="S622" s="1702">
        <f t="shared" si="344"/>
        <v>44459</v>
      </c>
      <c r="T622" s="1702">
        <f t="shared" si="345"/>
        <v>44459</v>
      </c>
      <c r="U622" s="1702">
        <f t="shared" si="345"/>
        <v>44480</v>
      </c>
      <c r="V622" s="1702">
        <f t="shared" si="345"/>
        <v>44487</v>
      </c>
      <c r="W622" s="1702">
        <f t="shared" si="345"/>
        <v>44490</v>
      </c>
      <c r="X622" s="1702">
        <f t="shared" si="345"/>
        <v>44495</v>
      </c>
      <c r="Y622" s="1702">
        <f t="shared" si="345"/>
        <v>44520</v>
      </c>
      <c r="Z622" s="1702">
        <f t="shared" si="345"/>
        <v>44540</v>
      </c>
      <c r="AA622" s="1702">
        <f t="shared" si="345"/>
        <v>44568</v>
      </c>
      <c r="AB622" s="1702">
        <f t="shared" si="345"/>
        <v>44573</v>
      </c>
      <c r="AC622" s="1702">
        <f t="shared" si="345"/>
        <v>44587</v>
      </c>
      <c r="AD622" s="1702">
        <f t="shared" si="346"/>
        <v>44608</v>
      </c>
      <c r="AE622" s="1702">
        <f t="shared" si="346"/>
        <v>44615</v>
      </c>
      <c r="AF622" s="1702">
        <f t="shared" si="346"/>
        <v>44620</v>
      </c>
      <c r="AG622" s="1702">
        <f t="shared" si="346"/>
        <v>44623</v>
      </c>
      <c r="AH622" s="1702">
        <f t="shared" si="346"/>
        <v>44648</v>
      </c>
      <c r="AI622" s="1702">
        <f t="shared" si="346"/>
        <v>44668</v>
      </c>
      <c r="AJ622" s="1702">
        <f t="shared" si="346"/>
        <v>44668</v>
      </c>
      <c r="AK622" s="1702">
        <f t="shared" si="346"/>
        <v>44678</v>
      </c>
      <c r="AL622" s="1702">
        <f t="shared" si="346"/>
        <v>44694</v>
      </c>
      <c r="AM622" s="1702">
        <f t="shared" si="346"/>
        <v>44698</v>
      </c>
      <c r="AN622" s="1702">
        <f t="shared" si="346"/>
        <v>44728</v>
      </c>
      <c r="AO622" s="1497">
        <f t="shared" si="343"/>
        <v>44599</v>
      </c>
      <c r="AP622" s="1363">
        <v>28140</v>
      </c>
      <c r="AQ622" s="1543">
        <v>45126</v>
      </c>
      <c r="AR622" s="1424">
        <f>VLOOKUP(AP622,Schedule!$B$2:$F$14923,5,0)</f>
        <v>45126</v>
      </c>
      <c r="AS622" s="1424">
        <f t="shared" si="347"/>
        <v>45491</v>
      </c>
      <c r="AZ622" s="1739"/>
    </row>
    <row r="623" spans="1:52" s="1382" customFormat="1" ht="51.95" customHeight="1" thickBot="1">
      <c r="A623" s="1786"/>
      <c r="B623" s="1385">
        <f t="shared" si="338"/>
        <v>61</v>
      </c>
      <c r="C623" s="1386" t="str">
        <f t="shared" si="338"/>
        <v>У_Э</v>
      </c>
      <c r="D623" s="1561" t="str">
        <f t="shared" si="326"/>
        <v>61У_Э</v>
      </c>
      <c r="E623" s="1602" t="s">
        <v>358</v>
      </c>
      <c r="F623" s="1563" t="s">
        <v>859</v>
      </c>
      <c r="G623"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23" s="1565" t="s">
        <v>903</v>
      </c>
      <c r="I623" s="1352"/>
      <c r="J623" s="1702">
        <f t="shared" si="344"/>
        <v>44179</v>
      </c>
      <c r="K623" s="1702">
        <f t="shared" si="344"/>
        <v>44207</v>
      </c>
      <c r="L623" s="1702">
        <f t="shared" si="344"/>
        <v>44256</v>
      </c>
      <c r="M623" s="1702">
        <f t="shared" si="344"/>
        <v>44316</v>
      </c>
      <c r="N623" s="1702">
        <f t="shared" si="344"/>
        <v>44344</v>
      </c>
      <c r="O623" s="1702">
        <f t="shared" si="344"/>
        <v>44344</v>
      </c>
      <c r="P623" s="1702">
        <f t="shared" si="344"/>
        <v>44428</v>
      </c>
      <c r="Q623" s="1702">
        <f t="shared" si="344"/>
        <v>44460</v>
      </c>
      <c r="R623" s="1702">
        <f t="shared" si="344"/>
        <v>44460</v>
      </c>
      <c r="S623" s="1702">
        <f t="shared" si="344"/>
        <v>44459</v>
      </c>
      <c r="T623" s="1702">
        <f t="shared" si="345"/>
        <v>44459</v>
      </c>
      <c r="U623" s="1702">
        <f t="shared" si="345"/>
        <v>44480</v>
      </c>
      <c r="V623" s="1702">
        <f t="shared" si="345"/>
        <v>44487</v>
      </c>
      <c r="W623" s="1702">
        <f t="shared" si="345"/>
        <v>44490</v>
      </c>
      <c r="X623" s="1702">
        <f t="shared" si="345"/>
        <v>44495</v>
      </c>
      <c r="Y623" s="1702">
        <f t="shared" si="345"/>
        <v>44520</v>
      </c>
      <c r="Z623" s="1702">
        <f t="shared" si="345"/>
        <v>44540</v>
      </c>
      <c r="AA623" s="1702">
        <f t="shared" si="345"/>
        <v>44568</v>
      </c>
      <c r="AB623" s="1702">
        <f t="shared" si="345"/>
        <v>44573</v>
      </c>
      <c r="AC623" s="1702">
        <f t="shared" si="345"/>
        <v>44587</v>
      </c>
      <c r="AD623" s="1702">
        <f t="shared" si="346"/>
        <v>44608</v>
      </c>
      <c r="AE623" s="1702">
        <f t="shared" si="346"/>
        <v>44615</v>
      </c>
      <c r="AF623" s="1702">
        <f t="shared" si="346"/>
        <v>44620</v>
      </c>
      <c r="AG623" s="1702">
        <f t="shared" si="346"/>
        <v>44623</v>
      </c>
      <c r="AH623" s="1702">
        <f t="shared" si="346"/>
        <v>44648</v>
      </c>
      <c r="AI623" s="1702">
        <f t="shared" si="346"/>
        <v>44668</v>
      </c>
      <c r="AJ623" s="1702">
        <f t="shared" si="346"/>
        <v>44668</v>
      </c>
      <c r="AK623" s="1702">
        <f t="shared" si="346"/>
        <v>44678</v>
      </c>
      <c r="AL623" s="1702">
        <f t="shared" si="346"/>
        <v>44694</v>
      </c>
      <c r="AM623" s="1702">
        <f t="shared" si="346"/>
        <v>44698</v>
      </c>
      <c r="AN623" s="1702">
        <f t="shared" si="346"/>
        <v>44728</v>
      </c>
      <c r="AO623" s="1497">
        <f t="shared" si="343"/>
        <v>44599</v>
      </c>
      <c r="AP623" s="1363">
        <v>28147</v>
      </c>
      <c r="AQ623" s="1543">
        <v>45126</v>
      </c>
      <c r="AR623" s="1424">
        <f>VLOOKUP(AP623,Schedule!$B$2:$F$14923,5,0)</f>
        <v>45126</v>
      </c>
      <c r="AS623" s="1424">
        <f t="shared" si="347"/>
        <v>45491</v>
      </c>
      <c r="AZ623" s="1739"/>
    </row>
    <row r="624" spans="1:52" s="1382" customFormat="1" ht="51.95" customHeight="1" thickBot="1">
      <c r="A624" s="1786"/>
      <c r="B624" s="1385">
        <f t="shared" si="338"/>
        <v>61</v>
      </c>
      <c r="C624" s="1386" t="str">
        <f t="shared" si="338"/>
        <v>У_Э</v>
      </c>
      <c r="D624" s="1561" t="str">
        <f t="shared" si="326"/>
        <v>61У_Э</v>
      </c>
      <c r="E624" s="1602" t="s">
        <v>360</v>
      </c>
      <c r="F624" s="1563" t="s">
        <v>859</v>
      </c>
      <c r="G624"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24" s="1565" t="s">
        <v>903</v>
      </c>
      <c r="I624" s="1352"/>
      <c r="J624" s="1702">
        <f t="shared" si="344"/>
        <v>44179</v>
      </c>
      <c r="K624" s="1702">
        <f t="shared" si="344"/>
        <v>44207</v>
      </c>
      <c r="L624" s="1702">
        <f t="shared" si="344"/>
        <v>44256</v>
      </c>
      <c r="M624" s="1702">
        <f t="shared" si="344"/>
        <v>44316</v>
      </c>
      <c r="N624" s="1702">
        <f t="shared" si="344"/>
        <v>44344</v>
      </c>
      <c r="O624" s="1702">
        <f t="shared" si="344"/>
        <v>44344</v>
      </c>
      <c r="P624" s="1702">
        <f t="shared" si="344"/>
        <v>44428</v>
      </c>
      <c r="Q624" s="1702">
        <f t="shared" si="344"/>
        <v>44460</v>
      </c>
      <c r="R624" s="1702">
        <f t="shared" si="344"/>
        <v>44460</v>
      </c>
      <c r="S624" s="1702">
        <f t="shared" si="344"/>
        <v>44459</v>
      </c>
      <c r="T624" s="1702">
        <f t="shared" si="345"/>
        <v>44459</v>
      </c>
      <c r="U624" s="1702">
        <f t="shared" si="345"/>
        <v>44480</v>
      </c>
      <c r="V624" s="1702">
        <f t="shared" si="345"/>
        <v>44487</v>
      </c>
      <c r="W624" s="1702">
        <f t="shared" si="345"/>
        <v>44490</v>
      </c>
      <c r="X624" s="1702">
        <f t="shared" si="345"/>
        <v>44495</v>
      </c>
      <c r="Y624" s="1702">
        <f t="shared" si="345"/>
        <v>44520</v>
      </c>
      <c r="Z624" s="1702">
        <f t="shared" si="345"/>
        <v>44540</v>
      </c>
      <c r="AA624" s="1702">
        <f t="shared" si="345"/>
        <v>44568</v>
      </c>
      <c r="AB624" s="1702">
        <f t="shared" si="345"/>
        <v>44573</v>
      </c>
      <c r="AC624" s="1702">
        <f t="shared" si="345"/>
        <v>44587</v>
      </c>
      <c r="AD624" s="1702">
        <f t="shared" si="346"/>
        <v>44608</v>
      </c>
      <c r="AE624" s="1702">
        <f t="shared" si="346"/>
        <v>44615</v>
      </c>
      <c r="AF624" s="1702">
        <f t="shared" si="346"/>
        <v>44620</v>
      </c>
      <c r="AG624" s="1702">
        <f t="shared" si="346"/>
        <v>44623</v>
      </c>
      <c r="AH624" s="1702">
        <f t="shared" si="346"/>
        <v>44648</v>
      </c>
      <c r="AI624" s="1702">
        <f t="shared" si="346"/>
        <v>44668</v>
      </c>
      <c r="AJ624" s="1702">
        <f t="shared" si="346"/>
        <v>44668</v>
      </c>
      <c r="AK624" s="1702">
        <f t="shared" si="346"/>
        <v>44678</v>
      </c>
      <c r="AL624" s="1702">
        <f t="shared" si="346"/>
        <v>44694</v>
      </c>
      <c r="AM624" s="1702">
        <f t="shared" si="346"/>
        <v>44698</v>
      </c>
      <c r="AN624" s="1702">
        <f t="shared" si="346"/>
        <v>44728</v>
      </c>
      <c r="AO624" s="1497">
        <f t="shared" si="343"/>
        <v>44599</v>
      </c>
      <c r="AP624" s="1363">
        <v>28154</v>
      </c>
      <c r="AQ624" s="1543">
        <v>45126</v>
      </c>
      <c r="AR624" s="1424">
        <f>VLOOKUP(AP624,Schedule!$B$2:$F$14923,5,0)</f>
        <v>45126</v>
      </c>
      <c r="AS624" s="1424">
        <f t="shared" si="347"/>
        <v>45491</v>
      </c>
      <c r="AZ624" s="1739"/>
    </row>
    <row r="625" spans="1:52" s="1382" customFormat="1" ht="51.95" customHeight="1" thickBot="1">
      <c r="A625" s="1786"/>
      <c r="B625" s="1385">
        <f t="shared" ref="B625:C647" si="348">B$604</f>
        <v>61</v>
      </c>
      <c r="C625" s="1386" t="str">
        <f t="shared" si="348"/>
        <v>У_Э</v>
      </c>
      <c r="D625" s="1561" t="str">
        <f t="shared" si="326"/>
        <v>61У_Э</v>
      </c>
      <c r="E625" s="1602" t="s">
        <v>362</v>
      </c>
      <c r="F625" s="1563" t="s">
        <v>859</v>
      </c>
      <c r="G625"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25" s="1565" t="s">
        <v>903</v>
      </c>
      <c r="I625" s="1352"/>
      <c r="J625" s="1702">
        <f t="shared" ref="J625:S634" si="349">J$604</f>
        <v>44179</v>
      </c>
      <c r="K625" s="1702">
        <f t="shared" si="349"/>
        <v>44207</v>
      </c>
      <c r="L625" s="1702">
        <f t="shared" si="349"/>
        <v>44256</v>
      </c>
      <c r="M625" s="1702">
        <f t="shared" si="349"/>
        <v>44316</v>
      </c>
      <c r="N625" s="1702">
        <f t="shared" si="349"/>
        <v>44344</v>
      </c>
      <c r="O625" s="1702">
        <f t="shared" si="349"/>
        <v>44344</v>
      </c>
      <c r="P625" s="1702">
        <f t="shared" si="349"/>
        <v>44428</v>
      </c>
      <c r="Q625" s="1702">
        <f t="shared" si="349"/>
        <v>44460</v>
      </c>
      <c r="R625" s="1702">
        <f t="shared" si="349"/>
        <v>44460</v>
      </c>
      <c r="S625" s="1702">
        <f t="shared" si="349"/>
        <v>44459</v>
      </c>
      <c r="T625" s="1702">
        <f t="shared" ref="T625:AC634" si="350">T$604</f>
        <v>44459</v>
      </c>
      <c r="U625" s="1702">
        <f t="shared" si="350"/>
        <v>44480</v>
      </c>
      <c r="V625" s="1702">
        <f t="shared" si="350"/>
        <v>44487</v>
      </c>
      <c r="W625" s="1702">
        <f t="shared" si="350"/>
        <v>44490</v>
      </c>
      <c r="X625" s="1702">
        <f t="shared" si="350"/>
        <v>44495</v>
      </c>
      <c r="Y625" s="1702">
        <f t="shared" si="350"/>
        <v>44520</v>
      </c>
      <c r="Z625" s="1702">
        <f t="shared" si="350"/>
        <v>44540</v>
      </c>
      <c r="AA625" s="1702">
        <f t="shared" si="350"/>
        <v>44568</v>
      </c>
      <c r="AB625" s="1702">
        <f t="shared" si="350"/>
        <v>44573</v>
      </c>
      <c r="AC625" s="1702">
        <f t="shared" si="350"/>
        <v>44587</v>
      </c>
      <c r="AD625" s="1702">
        <f t="shared" ref="AD625:AN634" si="351">AD$604</f>
        <v>44608</v>
      </c>
      <c r="AE625" s="1702">
        <f t="shared" si="351"/>
        <v>44615</v>
      </c>
      <c r="AF625" s="1702">
        <f t="shared" si="351"/>
        <v>44620</v>
      </c>
      <c r="AG625" s="1702">
        <f t="shared" si="351"/>
        <v>44623</v>
      </c>
      <c r="AH625" s="1702">
        <f t="shared" si="351"/>
        <v>44648</v>
      </c>
      <c r="AI625" s="1702">
        <f t="shared" si="351"/>
        <v>44668</v>
      </c>
      <c r="AJ625" s="1702">
        <f t="shared" si="351"/>
        <v>44668</v>
      </c>
      <c r="AK625" s="1702">
        <f t="shared" si="351"/>
        <v>44678</v>
      </c>
      <c r="AL625" s="1702">
        <f t="shared" si="351"/>
        <v>44694</v>
      </c>
      <c r="AM625" s="1702">
        <f t="shared" si="351"/>
        <v>44698</v>
      </c>
      <c r="AN625" s="1702">
        <f t="shared" si="351"/>
        <v>44728</v>
      </c>
      <c r="AO625" s="1497">
        <f t="shared" si="343"/>
        <v>44599</v>
      </c>
      <c r="AP625" s="1363">
        <v>28161</v>
      </c>
      <c r="AQ625" s="1543">
        <v>45126</v>
      </c>
      <c r="AR625" s="1424">
        <f>VLOOKUP(AP625,Schedule!$B$2:$F$14923,5,0)</f>
        <v>45126</v>
      </c>
      <c r="AS625" s="1424">
        <f t="shared" si="347"/>
        <v>45491</v>
      </c>
      <c r="AZ625" s="1739"/>
    </row>
    <row r="626" spans="1:52" s="1382" customFormat="1" ht="51.95" customHeight="1" thickBot="1">
      <c r="A626" s="1786"/>
      <c r="B626" s="1385">
        <f t="shared" si="348"/>
        <v>61</v>
      </c>
      <c r="C626" s="1386" t="str">
        <f t="shared" si="348"/>
        <v>У_Э</v>
      </c>
      <c r="D626" s="1561" t="str">
        <f t="shared" si="326"/>
        <v>61У_Э</v>
      </c>
      <c r="E626" s="1602" t="s">
        <v>364</v>
      </c>
      <c r="F626" s="1563" t="s">
        <v>859</v>
      </c>
      <c r="G626"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26" s="1565" t="s">
        <v>904</v>
      </c>
      <c r="I626" s="1352"/>
      <c r="J626" s="1702">
        <f t="shared" si="349"/>
        <v>44179</v>
      </c>
      <c r="K626" s="1702">
        <f t="shared" si="349"/>
        <v>44207</v>
      </c>
      <c r="L626" s="1702">
        <f t="shared" si="349"/>
        <v>44256</v>
      </c>
      <c r="M626" s="1702">
        <f t="shared" si="349"/>
        <v>44316</v>
      </c>
      <c r="N626" s="1702">
        <f t="shared" si="349"/>
        <v>44344</v>
      </c>
      <c r="O626" s="1702">
        <f t="shared" si="349"/>
        <v>44344</v>
      </c>
      <c r="P626" s="1702">
        <f t="shared" si="349"/>
        <v>44428</v>
      </c>
      <c r="Q626" s="1702">
        <f t="shared" si="349"/>
        <v>44460</v>
      </c>
      <c r="R626" s="1702">
        <f t="shared" si="349"/>
        <v>44460</v>
      </c>
      <c r="S626" s="1702">
        <f t="shared" si="349"/>
        <v>44459</v>
      </c>
      <c r="T626" s="1702">
        <f t="shared" si="350"/>
        <v>44459</v>
      </c>
      <c r="U626" s="1702">
        <f t="shared" si="350"/>
        <v>44480</v>
      </c>
      <c r="V626" s="1702">
        <f t="shared" si="350"/>
        <v>44487</v>
      </c>
      <c r="W626" s="1702">
        <f t="shared" si="350"/>
        <v>44490</v>
      </c>
      <c r="X626" s="1702">
        <f t="shared" si="350"/>
        <v>44495</v>
      </c>
      <c r="Y626" s="1702">
        <f t="shared" si="350"/>
        <v>44520</v>
      </c>
      <c r="Z626" s="1702">
        <f t="shared" si="350"/>
        <v>44540</v>
      </c>
      <c r="AA626" s="1702">
        <f t="shared" si="350"/>
        <v>44568</v>
      </c>
      <c r="AB626" s="1702">
        <f t="shared" si="350"/>
        <v>44573</v>
      </c>
      <c r="AC626" s="1702">
        <f t="shared" si="350"/>
        <v>44587</v>
      </c>
      <c r="AD626" s="1702">
        <f t="shared" si="351"/>
        <v>44608</v>
      </c>
      <c r="AE626" s="1702">
        <f t="shared" si="351"/>
        <v>44615</v>
      </c>
      <c r="AF626" s="1702">
        <f t="shared" si="351"/>
        <v>44620</v>
      </c>
      <c r="AG626" s="1702">
        <f t="shared" si="351"/>
        <v>44623</v>
      </c>
      <c r="AH626" s="1702">
        <f t="shared" si="351"/>
        <v>44648</v>
      </c>
      <c r="AI626" s="1702">
        <f t="shared" si="351"/>
        <v>44668</v>
      </c>
      <c r="AJ626" s="1702">
        <f t="shared" si="351"/>
        <v>44668</v>
      </c>
      <c r="AK626" s="1702">
        <f t="shared" si="351"/>
        <v>44678</v>
      </c>
      <c r="AL626" s="1702">
        <f t="shared" si="351"/>
        <v>44694</v>
      </c>
      <c r="AM626" s="1702">
        <f t="shared" si="351"/>
        <v>44698</v>
      </c>
      <c r="AN626" s="1702">
        <f t="shared" si="351"/>
        <v>44728</v>
      </c>
      <c r="AO626" s="1497">
        <f t="shared" si="343"/>
        <v>44599</v>
      </c>
      <c r="AP626" s="1363">
        <v>34449</v>
      </c>
      <c r="AQ626" s="1543">
        <v>45593</v>
      </c>
      <c r="AR626" s="1424">
        <f>VLOOKUP(AP626,Schedule!$B$2:$F$14923,5,0)</f>
        <v>45593</v>
      </c>
      <c r="AS626" s="1424">
        <f t="shared" si="347"/>
        <v>45958</v>
      </c>
      <c r="AZ626" s="1739"/>
    </row>
    <row r="627" spans="1:52" s="1382" customFormat="1" ht="51.95" customHeight="1" thickBot="1">
      <c r="A627" s="1786"/>
      <c r="B627" s="1385">
        <f t="shared" si="348"/>
        <v>61</v>
      </c>
      <c r="C627" s="1386" t="str">
        <f t="shared" si="348"/>
        <v>У_Э</v>
      </c>
      <c r="D627" s="1561" t="str">
        <f t="shared" si="326"/>
        <v>61У_Э</v>
      </c>
      <c r="E627" s="1602" t="s">
        <v>366</v>
      </c>
      <c r="F627" s="1563" t="s">
        <v>859</v>
      </c>
      <c r="G627"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27" s="1565" t="s">
        <v>904</v>
      </c>
      <c r="I627" s="1352"/>
      <c r="J627" s="1702">
        <f t="shared" si="349"/>
        <v>44179</v>
      </c>
      <c r="K627" s="1702">
        <f t="shared" si="349"/>
        <v>44207</v>
      </c>
      <c r="L627" s="1702">
        <f t="shared" si="349"/>
        <v>44256</v>
      </c>
      <c r="M627" s="1702">
        <f t="shared" si="349"/>
        <v>44316</v>
      </c>
      <c r="N627" s="1702">
        <f t="shared" si="349"/>
        <v>44344</v>
      </c>
      <c r="O627" s="1702">
        <f t="shared" si="349"/>
        <v>44344</v>
      </c>
      <c r="P627" s="1702">
        <f t="shared" si="349"/>
        <v>44428</v>
      </c>
      <c r="Q627" s="1702">
        <f t="shared" si="349"/>
        <v>44460</v>
      </c>
      <c r="R627" s="1702">
        <f t="shared" si="349"/>
        <v>44460</v>
      </c>
      <c r="S627" s="1702">
        <f t="shared" si="349"/>
        <v>44459</v>
      </c>
      <c r="T627" s="1702">
        <f t="shared" si="350"/>
        <v>44459</v>
      </c>
      <c r="U627" s="1702">
        <f t="shared" si="350"/>
        <v>44480</v>
      </c>
      <c r="V627" s="1702">
        <f t="shared" si="350"/>
        <v>44487</v>
      </c>
      <c r="W627" s="1702">
        <f t="shared" si="350"/>
        <v>44490</v>
      </c>
      <c r="X627" s="1702">
        <f t="shared" si="350"/>
        <v>44495</v>
      </c>
      <c r="Y627" s="1702">
        <f t="shared" si="350"/>
        <v>44520</v>
      </c>
      <c r="Z627" s="1702">
        <f t="shared" si="350"/>
        <v>44540</v>
      </c>
      <c r="AA627" s="1702">
        <f t="shared" si="350"/>
        <v>44568</v>
      </c>
      <c r="AB627" s="1702">
        <f t="shared" si="350"/>
        <v>44573</v>
      </c>
      <c r="AC627" s="1702">
        <f t="shared" si="350"/>
        <v>44587</v>
      </c>
      <c r="AD627" s="1702">
        <f t="shared" si="351"/>
        <v>44608</v>
      </c>
      <c r="AE627" s="1702">
        <f t="shared" si="351"/>
        <v>44615</v>
      </c>
      <c r="AF627" s="1702">
        <f t="shared" si="351"/>
        <v>44620</v>
      </c>
      <c r="AG627" s="1702">
        <f t="shared" si="351"/>
        <v>44623</v>
      </c>
      <c r="AH627" s="1702">
        <f t="shared" si="351"/>
        <v>44648</v>
      </c>
      <c r="AI627" s="1702">
        <f t="shared" si="351"/>
        <v>44668</v>
      </c>
      <c r="AJ627" s="1702">
        <f t="shared" si="351"/>
        <v>44668</v>
      </c>
      <c r="AK627" s="1702">
        <f t="shared" si="351"/>
        <v>44678</v>
      </c>
      <c r="AL627" s="1702">
        <f t="shared" si="351"/>
        <v>44694</v>
      </c>
      <c r="AM627" s="1702">
        <f t="shared" si="351"/>
        <v>44698</v>
      </c>
      <c r="AN627" s="1702">
        <f t="shared" si="351"/>
        <v>44728</v>
      </c>
      <c r="AO627" s="1497">
        <f t="shared" si="343"/>
        <v>44599</v>
      </c>
      <c r="AP627" s="1363">
        <v>34456</v>
      </c>
      <c r="AQ627" s="1543">
        <v>45593</v>
      </c>
      <c r="AR627" s="1424">
        <f>VLOOKUP(AP627,Schedule!$B$2:$F$14923,5,0)</f>
        <v>45593</v>
      </c>
      <c r="AS627" s="1424">
        <f t="shared" si="347"/>
        <v>45958</v>
      </c>
      <c r="AZ627" s="1739"/>
    </row>
    <row r="628" spans="1:52" s="1382" customFormat="1" ht="51.95" customHeight="1" thickBot="1">
      <c r="A628" s="1786"/>
      <c r="B628" s="1385">
        <f t="shared" si="348"/>
        <v>61</v>
      </c>
      <c r="C628" s="1386" t="str">
        <f t="shared" si="348"/>
        <v>У_Э</v>
      </c>
      <c r="D628" s="1561" t="str">
        <f t="shared" si="326"/>
        <v>61У_Э</v>
      </c>
      <c r="E628" s="1602" t="s">
        <v>368</v>
      </c>
      <c r="F628" s="1563" t="s">
        <v>859</v>
      </c>
      <c r="G628"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28" s="1565" t="s">
        <v>904</v>
      </c>
      <c r="I628" s="1352"/>
      <c r="J628" s="1702">
        <f t="shared" si="349"/>
        <v>44179</v>
      </c>
      <c r="K628" s="1702">
        <f t="shared" si="349"/>
        <v>44207</v>
      </c>
      <c r="L628" s="1702">
        <f t="shared" si="349"/>
        <v>44256</v>
      </c>
      <c r="M628" s="1702">
        <f t="shared" si="349"/>
        <v>44316</v>
      </c>
      <c r="N628" s="1702">
        <f t="shared" si="349"/>
        <v>44344</v>
      </c>
      <c r="O628" s="1702">
        <f t="shared" si="349"/>
        <v>44344</v>
      </c>
      <c r="P628" s="1702">
        <f t="shared" si="349"/>
        <v>44428</v>
      </c>
      <c r="Q628" s="1702">
        <f t="shared" si="349"/>
        <v>44460</v>
      </c>
      <c r="R628" s="1702">
        <f t="shared" si="349"/>
        <v>44460</v>
      </c>
      <c r="S628" s="1702">
        <f t="shared" si="349"/>
        <v>44459</v>
      </c>
      <c r="T628" s="1702">
        <f t="shared" si="350"/>
        <v>44459</v>
      </c>
      <c r="U628" s="1702">
        <f t="shared" si="350"/>
        <v>44480</v>
      </c>
      <c r="V628" s="1702">
        <f t="shared" si="350"/>
        <v>44487</v>
      </c>
      <c r="W628" s="1702">
        <f t="shared" si="350"/>
        <v>44490</v>
      </c>
      <c r="X628" s="1702">
        <f t="shared" si="350"/>
        <v>44495</v>
      </c>
      <c r="Y628" s="1702">
        <f t="shared" si="350"/>
        <v>44520</v>
      </c>
      <c r="Z628" s="1702">
        <f t="shared" si="350"/>
        <v>44540</v>
      </c>
      <c r="AA628" s="1702">
        <f t="shared" si="350"/>
        <v>44568</v>
      </c>
      <c r="AB628" s="1702">
        <f t="shared" si="350"/>
        <v>44573</v>
      </c>
      <c r="AC628" s="1702">
        <f t="shared" si="350"/>
        <v>44587</v>
      </c>
      <c r="AD628" s="1702">
        <f t="shared" si="351"/>
        <v>44608</v>
      </c>
      <c r="AE628" s="1702">
        <f t="shared" si="351"/>
        <v>44615</v>
      </c>
      <c r="AF628" s="1702">
        <f t="shared" si="351"/>
        <v>44620</v>
      </c>
      <c r="AG628" s="1702">
        <f t="shared" si="351"/>
        <v>44623</v>
      </c>
      <c r="AH628" s="1702">
        <f t="shared" si="351"/>
        <v>44648</v>
      </c>
      <c r="AI628" s="1702">
        <f t="shared" si="351"/>
        <v>44668</v>
      </c>
      <c r="AJ628" s="1702">
        <f t="shared" si="351"/>
        <v>44668</v>
      </c>
      <c r="AK628" s="1702">
        <f t="shared" si="351"/>
        <v>44678</v>
      </c>
      <c r="AL628" s="1702">
        <f t="shared" si="351"/>
        <v>44694</v>
      </c>
      <c r="AM628" s="1702">
        <f t="shared" si="351"/>
        <v>44698</v>
      </c>
      <c r="AN628" s="1702">
        <f t="shared" si="351"/>
        <v>44728</v>
      </c>
      <c r="AO628" s="1497">
        <f t="shared" si="343"/>
        <v>44599</v>
      </c>
      <c r="AP628" s="1363">
        <v>34463</v>
      </c>
      <c r="AQ628" s="1543">
        <v>45593</v>
      </c>
      <c r="AR628" s="1424">
        <f>VLOOKUP(AP628,Schedule!$B$2:$F$14923,5,0)</f>
        <v>45593</v>
      </c>
      <c r="AS628" s="1424">
        <f t="shared" si="347"/>
        <v>45958</v>
      </c>
      <c r="AZ628" s="1739"/>
    </row>
    <row r="629" spans="1:52" s="1382" customFormat="1" ht="51.95" customHeight="1" thickBot="1">
      <c r="A629" s="1786"/>
      <c r="B629" s="1385">
        <f t="shared" si="348"/>
        <v>61</v>
      </c>
      <c r="C629" s="1386" t="str">
        <f t="shared" si="348"/>
        <v>У_Э</v>
      </c>
      <c r="D629" s="1561" t="str">
        <f t="shared" si="326"/>
        <v>61У_Э</v>
      </c>
      <c r="E629" s="1602" t="s">
        <v>370</v>
      </c>
      <c r="F629" s="1563" t="s">
        <v>859</v>
      </c>
      <c r="G629"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29" s="1565" t="s">
        <v>904</v>
      </c>
      <c r="I629" s="1352"/>
      <c r="J629" s="1702">
        <f t="shared" si="349"/>
        <v>44179</v>
      </c>
      <c r="K629" s="1702">
        <f t="shared" si="349"/>
        <v>44207</v>
      </c>
      <c r="L629" s="1702">
        <f t="shared" si="349"/>
        <v>44256</v>
      </c>
      <c r="M629" s="1702">
        <f t="shared" si="349"/>
        <v>44316</v>
      </c>
      <c r="N629" s="1702">
        <f t="shared" si="349"/>
        <v>44344</v>
      </c>
      <c r="O629" s="1702">
        <f t="shared" si="349"/>
        <v>44344</v>
      </c>
      <c r="P629" s="1702">
        <f t="shared" si="349"/>
        <v>44428</v>
      </c>
      <c r="Q629" s="1702">
        <f t="shared" si="349"/>
        <v>44460</v>
      </c>
      <c r="R629" s="1702">
        <f t="shared" si="349"/>
        <v>44460</v>
      </c>
      <c r="S629" s="1702">
        <f t="shared" si="349"/>
        <v>44459</v>
      </c>
      <c r="T629" s="1702">
        <f t="shared" si="350"/>
        <v>44459</v>
      </c>
      <c r="U629" s="1702">
        <f t="shared" si="350"/>
        <v>44480</v>
      </c>
      <c r="V629" s="1702">
        <f t="shared" si="350"/>
        <v>44487</v>
      </c>
      <c r="W629" s="1702">
        <f t="shared" si="350"/>
        <v>44490</v>
      </c>
      <c r="X629" s="1702">
        <f t="shared" si="350"/>
        <v>44495</v>
      </c>
      <c r="Y629" s="1702">
        <f t="shared" si="350"/>
        <v>44520</v>
      </c>
      <c r="Z629" s="1702">
        <f t="shared" si="350"/>
        <v>44540</v>
      </c>
      <c r="AA629" s="1702">
        <f t="shared" si="350"/>
        <v>44568</v>
      </c>
      <c r="AB629" s="1702">
        <f t="shared" si="350"/>
        <v>44573</v>
      </c>
      <c r="AC629" s="1702">
        <f t="shared" si="350"/>
        <v>44587</v>
      </c>
      <c r="AD629" s="1702">
        <f t="shared" si="351"/>
        <v>44608</v>
      </c>
      <c r="AE629" s="1702">
        <f t="shared" si="351"/>
        <v>44615</v>
      </c>
      <c r="AF629" s="1702">
        <f t="shared" si="351"/>
        <v>44620</v>
      </c>
      <c r="AG629" s="1702">
        <f t="shared" si="351"/>
        <v>44623</v>
      </c>
      <c r="AH629" s="1702">
        <f t="shared" si="351"/>
        <v>44648</v>
      </c>
      <c r="AI629" s="1702">
        <f t="shared" si="351"/>
        <v>44668</v>
      </c>
      <c r="AJ629" s="1702">
        <f t="shared" si="351"/>
        <v>44668</v>
      </c>
      <c r="AK629" s="1702">
        <f t="shared" si="351"/>
        <v>44678</v>
      </c>
      <c r="AL629" s="1702">
        <f t="shared" si="351"/>
        <v>44694</v>
      </c>
      <c r="AM629" s="1702">
        <f t="shared" si="351"/>
        <v>44698</v>
      </c>
      <c r="AN629" s="1702">
        <f t="shared" si="351"/>
        <v>44728</v>
      </c>
      <c r="AO629" s="1497">
        <f t="shared" si="343"/>
        <v>44599</v>
      </c>
      <c r="AP629" s="1363">
        <v>34470</v>
      </c>
      <c r="AQ629" s="1543">
        <v>45593</v>
      </c>
      <c r="AR629" s="1424">
        <f>VLOOKUP(AP629,Schedule!$B$2:$F$14923,5,0)</f>
        <v>45593</v>
      </c>
      <c r="AS629" s="1424">
        <f t="shared" si="347"/>
        <v>45958</v>
      </c>
      <c r="AZ629" s="1739"/>
    </row>
    <row r="630" spans="1:52" s="1382" customFormat="1" ht="51.95" customHeight="1" thickBot="1">
      <c r="A630" s="1786"/>
      <c r="B630" s="1385">
        <f t="shared" si="348"/>
        <v>61</v>
      </c>
      <c r="C630" s="1386" t="str">
        <f t="shared" si="348"/>
        <v>У_Э</v>
      </c>
      <c r="D630" s="1561" t="str">
        <f t="shared" si="326"/>
        <v>61У_Э</v>
      </c>
      <c r="E630" s="1602" t="s">
        <v>372</v>
      </c>
      <c r="F630" s="1563" t="s">
        <v>859</v>
      </c>
      <c r="G630"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30" s="1565" t="s">
        <v>904</v>
      </c>
      <c r="I630" s="1352"/>
      <c r="J630" s="1702">
        <f t="shared" si="349"/>
        <v>44179</v>
      </c>
      <c r="K630" s="1702">
        <f t="shared" si="349"/>
        <v>44207</v>
      </c>
      <c r="L630" s="1702">
        <f t="shared" si="349"/>
        <v>44256</v>
      </c>
      <c r="M630" s="1702">
        <f t="shared" si="349"/>
        <v>44316</v>
      </c>
      <c r="N630" s="1702">
        <f t="shared" si="349"/>
        <v>44344</v>
      </c>
      <c r="O630" s="1702">
        <f t="shared" si="349"/>
        <v>44344</v>
      </c>
      <c r="P630" s="1702">
        <f t="shared" si="349"/>
        <v>44428</v>
      </c>
      <c r="Q630" s="1702">
        <f t="shared" si="349"/>
        <v>44460</v>
      </c>
      <c r="R630" s="1702">
        <f t="shared" si="349"/>
        <v>44460</v>
      </c>
      <c r="S630" s="1702">
        <f t="shared" si="349"/>
        <v>44459</v>
      </c>
      <c r="T630" s="1702">
        <f t="shared" si="350"/>
        <v>44459</v>
      </c>
      <c r="U630" s="1702">
        <f t="shared" si="350"/>
        <v>44480</v>
      </c>
      <c r="V630" s="1702">
        <f t="shared" si="350"/>
        <v>44487</v>
      </c>
      <c r="W630" s="1702">
        <f t="shared" si="350"/>
        <v>44490</v>
      </c>
      <c r="X630" s="1702">
        <f t="shared" si="350"/>
        <v>44495</v>
      </c>
      <c r="Y630" s="1702">
        <f t="shared" si="350"/>
        <v>44520</v>
      </c>
      <c r="Z630" s="1702">
        <f t="shared" si="350"/>
        <v>44540</v>
      </c>
      <c r="AA630" s="1702">
        <f t="shared" si="350"/>
        <v>44568</v>
      </c>
      <c r="AB630" s="1702">
        <f t="shared" si="350"/>
        <v>44573</v>
      </c>
      <c r="AC630" s="1702">
        <f t="shared" si="350"/>
        <v>44587</v>
      </c>
      <c r="AD630" s="1702">
        <f t="shared" si="351"/>
        <v>44608</v>
      </c>
      <c r="AE630" s="1702">
        <f t="shared" si="351"/>
        <v>44615</v>
      </c>
      <c r="AF630" s="1702">
        <f t="shared" si="351"/>
        <v>44620</v>
      </c>
      <c r="AG630" s="1702">
        <f t="shared" si="351"/>
        <v>44623</v>
      </c>
      <c r="AH630" s="1702">
        <f t="shared" si="351"/>
        <v>44648</v>
      </c>
      <c r="AI630" s="1702">
        <f t="shared" si="351"/>
        <v>44668</v>
      </c>
      <c r="AJ630" s="1702">
        <f t="shared" si="351"/>
        <v>44668</v>
      </c>
      <c r="AK630" s="1702">
        <f t="shared" si="351"/>
        <v>44678</v>
      </c>
      <c r="AL630" s="1702">
        <f t="shared" si="351"/>
        <v>44694</v>
      </c>
      <c r="AM630" s="1702">
        <f t="shared" si="351"/>
        <v>44698</v>
      </c>
      <c r="AN630" s="1702">
        <f t="shared" si="351"/>
        <v>44728</v>
      </c>
      <c r="AO630" s="1497">
        <f t="shared" si="343"/>
        <v>44599</v>
      </c>
      <c r="AP630" s="1363">
        <v>34480</v>
      </c>
      <c r="AQ630" s="1543">
        <v>45493</v>
      </c>
      <c r="AR630" s="1424">
        <f>VLOOKUP(AP630,Schedule!$B$2:$F$14923,5,0)</f>
        <v>45493</v>
      </c>
      <c r="AS630" s="1424">
        <f t="shared" si="347"/>
        <v>45858</v>
      </c>
      <c r="AZ630" s="1739"/>
    </row>
    <row r="631" spans="1:52" s="1382" customFormat="1" ht="51.95" customHeight="1" thickBot="1">
      <c r="A631" s="1786"/>
      <c r="B631" s="1385">
        <f t="shared" si="348"/>
        <v>61</v>
      </c>
      <c r="C631" s="1386" t="str">
        <f t="shared" si="348"/>
        <v>У_Э</v>
      </c>
      <c r="D631" s="1561" t="str">
        <f t="shared" si="326"/>
        <v>61У_Э</v>
      </c>
      <c r="E631" s="1602" t="s">
        <v>374</v>
      </c>
      <c r="F631" s="1563" t="s">
        <v>859</v>
      </c>
      <c r="G631"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31" s="1565" t="s">
        <v>904</v>
      </c>
      <c r="I631" s="1352"/>
      <c r="J631" s="1702">
        <f t="shared" si="349"/>
        <v>44179</v>
      </c>
      <c r="K631" s="1702">
        <f t="shared" si="349"/>
        <v>44207</v>
      </c>
      <c r="L631" s="1702">
        <f t="shared" si="349"/>
        <v>44256</v>
      </c>
      <c r="M631" s="1702">
        <f t="shared" si="349"/>
        <v>44316</v>
      </c>
      <c r="N631" s="1702">
        <f t="shared" si="349"/>
        <v>44344</v>
      </c>
      <c r="O631" s="1702">
        <f t="shared" si="349"/>
        <v>44344</v>
      </c>
      <c r="P631" s="1702">
        <f t="shared" si="349"/>
        <v>44428</v>
      </c>
      <c r="Q631" s="1702">
        <f t="shared" si="349"/>
        <v>44460</v>
      </c>
      <c r="R631" s="1702">
        <f t="shared" si="349"/>
        <v>44460</v>
      </c>
      <c r="S631" s="1702">
        <f t="shared" si="349"/>
        <v>44459</v>
      </c>
      <c r="T631" s="1702">
        <f t="shared" si="350"/>
        <v>44459</v>
      </c>
      <c r="U631" s="1702">
        <f t="shared" si="350"/>
        <v>44480</v>
      </c>
      <c r="V631" s="1702">
        <f t="shared" si="350"/>
        <v>44487</v>
      </c>
      <c r="W631" s="1702">
        <f t="shared" si="350"/>
        <v>44490</v>
      </c>
      <c r="X631" s="1702">
        <f t="shared" si="350"/>
        <v>44495</v>
      </c>
      <c r="Y631" s="1702">
        <f t="shared" si="350"/>
        <v>44520</v>
      </c>
      <c r="Z631" s="1702">
        <f t="shared" si="350"/>
        <v>44540</v>
      </c>
      <c r="AA631" s="1702">
        <f t="shared" si="350"/>
        <v>44568</v>
      </c>
      <c r="AB631" s="1702">
        <f t="shared" si="350"/>
        <v>44573</v>
      </c>
      <c r="AC631" s="1702">
        <f t="shared" si="350"/>
        <v>44587</v>
      </c>
      <c r="AD631" s="1702">
        <f t="shared" si="351"/>
        <v>44608</v>
      </c>
      <c r="AE631" s="1702">
        <f t="shared" si="351"/>
        <v>44615</v>
      </c>
      <c r="AF631" s="1702">
        <f t="shared" si="351"/>
        <v>44620</v>
      </c>
      <c r="AG631" s="1702">
        <f t="shared" si="351"/>
        <v>44623</v>
      </c>
      <c r="AH631" s="1702">
        <f t="shared" si="351"/>
        <v>44648</v>
      </c>
      <c r="AI631" s="1702">
        <f t="shared" si="351"/>
        <v>44668</v>
      </c>
      <c r="AJ631" s="1702">
        <f t="shared" si="351"/>
        <v>44668</v>
      </c>
      <c r="AK631" s="1702">
        <f t="shared" si="351"/>
        <v>44678</v>
      </c>
      <c r="AL631" s="1702">
        <f t="shared" si="351"/>
        <v>44694</v>
      </c>
      <c r="AM631" s="1702">
        <f t="shared" si="351"/>
        <v>44698</v>
      </c>
      <c r="AN631" s="1702">
        <f t="shared" si="351"/>
        <v>44728</v>
      </c>
      <c r="AO631" s="1497">
        <f t="shared" si="343"/>
        <v>44599</v>
      </c>
      <c r="AP631" s="1363">
        <v>34487</v>
      </c>
      <c r="AQ631" s="1543">
        <v>45493</v>
      </c>
      <c r="AR631" s="1424">
        <f>VLOOKUP(AP631,Schedule!$B$2:$F$14923,5,0)</f>
        <v>45493</v>
      </c>
      <c r="AS631" s="1424">
        <f t="shared" si="347"/>
        <v>45858</v>
      </c>
      <c r="AZ631" s="1739"/>
    </row>
    <row r="632" spans="1:52" s="1382" customFormat="1" ht="51.95" customHeight="1" thickBot="1">
      <c r="A632" s="1786"/>
      <c r="B632" s="1385">
        <f t="shared" si="348"/>
        <v>61</v>
      </c>
      <c r="C632" s="1386" t="str">
        <f t="shared" si="348"/>
        <v>У_Э</v>
      </c>
      <c r="D632" s="1561" t="str">
        <f t="shared" si="326"/>
        <v>61У_Э</v>
      </c>
      <c r="E632" s="1602" t="s">
        <v>376</v>
      </c>
      <c r="F632" s="1563" t="s">
        <v>859</v>
      </c>
      <c r="G632"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32" s="1565" t="s">
        <v>904</v>
      </c>
      <c r="I632" s="1352"/>
      <c r="J632" s="1702">
        <f t="shared" si="349"/>
        <v>44179</v>
      </c>
      <c r="K632" s="1702">
        <f t="shared" si="349"/>
        <v>44207</v>
      </c>
      <c r="L632" s="1702">
        <f t="shared" si="349"/>
        <v>44256</v>
      </c>
      <c r="M632" s="1702">
        <f t="shared" si="349"/>
        <v>44316</v>
      </c>
      <c r="N632" s="1702">
        <f t="shared" si="349"/>
        <v>44344</v>
      </c>
      <c r="O632" s="1702">
        <f t="shared" si="349"/>
        <v>44344</v>
      </c>
      <c r="P632" s="1702">
        <f t="shared" si="349"/>
        <v>44428</v>
      </c>
      <c r="Q632" s="1702">
        <f t="shared" si="349"/>
        <v>44460</v>
      </c>
      <c r="R632" s="1702">
        <f t="shared" si="349"/>
        <v>44460</v>
      </c>
      <c r="S632" s="1702">
        <f t="shared" si="349"/>
        <v>44459</v>
      </c>
      <c r="T632" s="1702">
        <f t="shared" si="350"/>
        <v>44459</v>
      </c>
      <c r="U632" s="1702">
        <f t="shared" si="350"/>
        <v>44480</v>
      </c>
      <c r="V632" s="1702">
        <f t="shared" si="350"/>
        <v>44487</v>
      </c>
      <c r="W632" s="1702">
        <f t="shared" si="350"/>
        <v>44490</v>
      </c>
      <c r="X632" s="1702">
        <f t="shared" si="350"/>
        <v>44495</v>
      </c>
      <c r="Y632" s="1702">
        <f t="shared" si="350"/>
        <v>44520</v>
      </c>
      <c r="Z632" s="1702">
        <f t="shared" si="350"/>
        <v>44540</v>
      </c>
      <c r="AA632" s="1702">
        <f t="shared" si="350"/>
        <v>44568</v>
      </c>
      <c r="AB632" s="1702">
        <f t="shared" si="350"/>
        <v>44573</v>
      </c>
      <c r="AC632" s="1702">
        <f t="shared" si="350"/>
        <v>44587</v>
      </c>
      <c r="AD632" s="1702">
        <f t="shared" si="351"/>
        <v>44608</v>
      </c>
      <c r="AE632" s="1702">
        <f t="shared" si="351"/>
        <v>44615</v>
      </c>
      <c r="AF632" s="1702">
        <f t="shared" si="351"/>
        <v>44620</v>
      </c>
      <c r="AG632" s="1702">
        <f t="shared" si="351"/>
        <v>44623</v>
      </c>
      <c r="AH632" s="1702">
        <f t="shared" si="351"/>
        <v>44648</v>
      </c>
      <c r="AI632" s="1702">
        <f t="shared" si="351"/>
        <v>44668</v>
      </c>
      <c r="AJ632" s="1702">
        <f t="shared" si="351"/>
        <v>44668</v>
      </c>
      <c r="AK632" s="1702">
        <f t="shared" si="351"/>
        <v>44678</v>
      </c>
      <c r="AL632" s="1702">
        <f t="shared" si="351"/>
        <v>44694</v>
      </c>
      <c r="AM632" s="1702">
        <f t="shared" si="351"/>
        <v>44698</v>
      </c>
      <c r="AN632" s="1702">
        <f t="shared" si="351"/>
        <v>44728</v>
      </c>
      <c r="AO632" s="1497">
        <f t="shared" si="343"/>
        <v>44599</v>
      </c>
      <c r="AP632" s="1363">
        <v>34494</v>
      </c>
      <c r="AQ632" s="1543">
        <v>45493</v>
      </c>
      <c r="AR632" s="1424">
        <f>VLOOKUP(AP632,Schedule!$B$2:$F$14923,5,0)</f>
        <v>45493</v>
      </c>
      <c r="AS632" s="1424">
        <f t="shared" si="347"/>
        <v>45858</v>
      </c>
      <c r="AZ632" s="1739"/>
    </row>
    <row r="633" spans="1:52" s="1382" customFormat="1" ht="51.95" customHeight="1" thickBot="1">
      <c r="A633" s="1786"/>
      <c r="B633" s="1385">
        <f t="shared" si="348"/>
        <v>61</v>
      </c>
      <c r="C633" s="1386" t="str">
        <f t="shared" si="348"/>
        <v>У_Э</v>
      </c>
      <c r="D633" s="1561" t="str">
        <f t="shared" si="326"/>
        <v>61У_Э</v>
      </c>
      <c r="E633" s="1602" t="s">
        <v>378</v>
      </c>
      <c r="F633" s="1563" t="s">
        <v>859</v>
      </c>
      <c r="G633"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33" s="1565" t="s">
        <v>904</v>
      </c>
      <c r="I633" s="1352"/>
      <c r="J633" s="1702">
        <f t="shared" si="349"/>
        <v>44179</v>
      </c>
      <c r="K633" s="1702">
        <f t="shared" si="349"/>
        <v>44207</v>
      </c>
      <c r="L633" s="1702">
        <f t="shared" si="349"/>
        <v>44256</v>
      </c>
      <c r="M633" s="1702">
        <f t="shared" si="349"/>
        <v>44316</v>
      </c>
      <c r="N633" s="1702">
        <f t="shared" si="349"/>
        <v>44344</v>
      </c>
      <c r="O633" s="1702">
        <f t="shared" si="349"/>
        <v>44344</v>
      </c>
      <c r="P633" s="1702">
        <f t="shared" si="349"/>
        <v>44428</v>
      </c>
      <c r="Q633" s="1702">
        <f t="shared" si="349"/>
        <v>44460</v>
      </c>
      <c r="R633" s="1702">
        <f t="shared" si="349"/>
        <v>44460</v>
      </c>
      <c r="S633" s="1702">
        <f t="shared" si="349"/>
        <v>44459</v>
      </c>
      <c r="T633" s="1702">
        <f t="shared" si="350"/>
        <v>44459</v>
      </c>
      <c r="U633" s="1702">
        <f t="shared" si="350"/>
        <v>44480</v>
      </c>
      <c r="V633" s="1702">
        <f t="shared" si="350"/>
        <v>44487</v>
      </c>
      <c r="W633" s="1702">
        <f t="shared" si="350"/>
        <v>44490</v>
      </c>
      <c r="X633" s="1702">
        <f t="shared" si="350"/>
        <v>44495</v>
      </c>
      <c r="Y633" s="1702">
        <f t="shared" si="350"/>
        <v>44520</v>
      </c>
      <c r="Z633" s="1702">
        <f t="shared" si="350"/>
        <v>44540</v>
      </c>
      <c r="AA633" s="1702">
        <f t="shared" si="350"/>
        <v>44568</v>
      </c>
      <c r="AB633" s="1702">
        <f t="shared" si="350"/>
        <v>44573</v>
      </c>
      <c r="AC633" s="1702">
        <f t="shared" si="350"/>
        <v>44587</v>
      </c>
      <c r="AD633" s="1702">
        <f t="shared" si="351"/>
        <v>44608</v>
      </c>
      <c r="AE633" s="1702">
        <f t="shared" si="351"/>
        <v>44615</v>
      </c>
      <c r="AF633" s="1702">
        <f t="shared" si="351"/>
        <v>44620</v>
      </c>
      <c r="AG633" s="1702">
        <f t="shared" si="351"/>
        <v>44623</v>
      </c>
      <c r="AH633" s="1702">
        <f t="shared" si="351"/>
        <v>44648</v>
      </c>
      <c r="AI633" s="1702">
        <f t="shared" si="351"/>
        <v>44668</v>
      </c>
      <c r="AJ633" s="1702">
        <f t="shared" si="351"/>
        <v>44668</v>
      </c>
      <c r="AK633" s="1702">
        <f t="shared" si="351"/>
        <v>44678</v>
      </c>
      <c r="AL633" s="1702">
        <f t="shared" si="351"/>
        <v>44694</v>
      </c>
      <c r="AM633" s="1702">
        <f t="shared" si="351"/>
        <v>44698</v>
      </c>
      <c r="AN633" s="1702">
        <f t="shared" si="351"/>
        <v>44728</v>
      </c>
      <c r="AO633" s="1497">
        <f t="shared" si="343"/>
        <v>44599</v>
      </c>
      <c r="AP633" s="1363">
        <v>34501</v>
      </c>
      <c r="AQ633" s="1543">
        <v>45493</v>
      </c>
      <c r="AR633" s="1424">
        <f>VLOOKUP(AP633,Schedule!$B$2:$F$14923,5,0)</f>
        <v>45493</v>
      </c>
      <c r="AS633" s="1424">
        <f t="shared" si="347"/>
        <v>45858</v>
      </c>
      <c r="AZ633" s="1739"/>
    </row>
    <row r="634" spans="1:52" s="1382" customFormat="1" ht="51.95" customHeight="1" thickBot="1">
      <c r="A634" s="1786"/>
      <c r="B634" s="1385">
        <f t="shared" si="348"/>
        <v>61</v>
      </c>
      <c r="C634" s="1386" t="str">
        <f t="shared" si="348"/>
        <v>У_Э</v>
      </c>
      <c r="D634" s="1561" t="str">
        <f t="shared" si="326"/>
        <v>61У_Э</v>
      </c>
      <c r="E634" s="1602" t="s">
        <v>588</v>
      </c>
      <c r="F634" s="1563" t="s">
        <v>859</v>
      </c>
      <c r="G634"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34" s="1565" t="s">
        <v>905</v>
      </c>
      <c r="I634" s="1352"/>
      <c r="J634" s="1702">
        <f t="shared" si="349"/>
        <v>44179</v>
      </c>
      <c r="K634" s="1702">
        <f t="shared" si="349"/>
        <v>44207</v>
      </c>
      <c r="L634" s="1702">
        <f t="shared" si="349"/>
        <v>44256</v>
      </c>
      <c r="M634" s="1702">
        <f t="shared" si="349"/>
        <v>44316</v>
      </c>
      <c r="N634" s="1702">
        <f t="shared" si="349"/>
        <v>44344</v>
      </c>
      <c r="O634" s="1702">
        <f t="shared" si="349"/>
        <v>44344</v>
      </c>
      <c r="P634" s="1702">
        <f t="shared" si="349"/>
        <v>44428</v>
      </c>
      <c r="Q634" s="1702">
        <f t="shared" si="349"/>
        <v>44460</v>
      </c>
      <c r="R634" s="1702">
        <f t="shared" si="349"/>
        <v>44460</v>
      </c>
      <c r="S634" s="1702">
        <f t="shared" si="349"/>
        <v>44459</v>
      </c>
      <c r="T634" s="1702">
        <f t="shared" si="350"/>
        <v>44459</v>
      </c>
      <c r="U634" s="1702">
        <f t="shared" si="350"/>
        <v>44480</v>
      </c>
      <c r="V634" s="1702">
        <f t="shared" si="350"/>
        <v>44487</v>
      </c>
      <c r="W634" s="1702">
        <f t="shared" si="350"/>
        <v>44490</v>
      </c>
      <c r="X634" s="1702">
        <f t="shared" si="350"/>
        <v>44495</v>
      </c>
      <c r="Y634" s="1702">
        <f t="shared" si="350"/>
        <v>44520</v>
      </c>
      <c r="Z634" s="1702">
        <f t="shared" si="350"/>
        <v>44540</v>
      </c>
      <c r="AA634" s="1702">
        <f t="shared" si="350"/>
        <v>44568</v>
      </c>
      <c r="AB634" s="1702">
        <f t="shared" si="350"/>
        <v>44573</v>
      </c>
      <c r="AC634" s="1702">
        <f t="shared" si="350"/>
        <v>44587</v>
      </c>
      <c r="AD634" s="1702">
        <f t="shared" si="351"/>
        <v>44608</v>
      </c>
      <c r="AE634" s="1702">
        <f t="shared" si="351"/>
        <v>44615</v>
      </c>
      <c r="AF634" s="1702">
        <f t="shared" si="351"/>
        <v>44620</v>
      </c>
      <c r="AG634" s="1702">
        <f t="shared" si="351"/>
        <v>44623</v>
      </c>
      <c r="AH634" s="1702">
        <f t="shared" si="351"/>
        <v>44648</v>
      </c>
      <c r="AI634" s="1702">
        <f t="shared" si="351"/>
        <v>44668</v>
      </c>
      <c r="AJ634" s="1702">
        <f t="shared" si="351"/>
        <v>44668</v>
      </c>
      <c r="AK634" s="1702">
        <f t="shared" si="351"/>
        <v>44678</v>
      </c>
      <c r="AL634" s="1702">
        <f t="shared" si="351"/>
        <v>44694</v>
      </c>
      <c r="AM634" s="1702">
        <f t="shared" si="351"/>
        <v>44698</v>
      </c>
      <c r="AN634" s="1702">
        <f t="shared" si="351"/>
        <v>44728</v>
      </c>
      <c r="AO634" s="1497">
        <f t="shared" si="343"/>
        <v>44599</v>
      </c>
      <c r="AP634" s="1363">
        <v>27108</v>
      </c>
      <c r="AQ634" s="1543">
        <v>45089</v>
      </c>
      <c r="AR634" s="1424">
        <f>VLOOKUP(AP634,Schedule!$B$2:$F$14923,5,0)</f>
        <v>45049</v>
      </c>
      <c r="AS634" s="1424">
        <f t="shared" si="347"/>
        <v>45414</v>
      </c>
      <c r="AZ634" s="1739"/>
    </row>
    <row r="635" spans="1:52" s="1382" customFormat="1" ht="51.95" customHeight="1" thickBot="1">
      <c r="A635" s="1786"/>
      <c r="B635" s="1385">
        <f t="shared" si="348"/>
        <v>61</v>
      </c>
      <c r="C635" s="1386" t="str">
        <f t="shared" si="348"/>
        <v>У_Э</v>
      </c>
      <c r="D635" s="1561" t="str">
        <f t="shared" si="326"/>
        <v>61У_Э</v>
      </c>
      <c r="E635" s="1602" t="s">
        <v>906</v>
      </c>
      <c r="F635" s="1563" t="s">
        <v>859</v>
      </c>
      <c r="G635"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35" s="1565" t="s">
        <v>907</v>
      </c>
      <c r="I635" s="1352"/>
      <c r="J635" s="1702">
        <f t="shared" ref="J635:S647" si="352">J$604</f>
        <v>44179</v>
      </c>
      <c r="K635" s="1702">
        <f t="shared" si="352"/>
        <v>44207</v>
      </c>
      <c r="L635" s="1702">
        <f t="shared" si="352"/>
        <v>44256</v>
      </c>
      <c r="M635" s="1702">
        <f t="shared" si="352"/>
        <v>44316</v>
      </c>
      <c r="N635" s="1702">
        <f t="shared" si="352"/>
        <v>44344</v>
      </c>
      <c r="O635" s="1702">
        <f t="shared" si="352"/>
        <v>44344</v>
      </c>
      <c r="P635" s="1702">
        <f t="shared" si="352"/>
        <v>44428</v>
      </c>
      <c r="Q635" s="1702">
        <f t="shared" si="352"/>
        <v>44460</v>
      </c>
      <c r="R635" s="1702">
        <f t="shared" si="352"/>
        <v>44460</v>
      </c>
      <c r="S635" s="1702">
        <f t="shared" si="352"/>
        <v>44459</v>
      </c>
      <c r="T635" s="1702">
        <f t="shared" ref="T635:AC647" si="353">T$604</f>
        <v>44459</v>
      </c>
      <c r="U635" s="1702">
        <f t="shared" si="353"/>
        <v>44480</v>
      </c>
      <c r="V635" s="1702">
        <f t="shared" si="353"/>
        <v>44487</v>
      </c>
      <c r="W635" s="1702">
        <f t="shared" si="353"/>
        <v>44490</v>
      </c>
      <c r="X635" s="1702">
        <f t="shared" si="353"/>
        <v>44495</v>
      </c>
      <c r="Y635" s="1702">
        <f t="shared" si="353"/>
        <v>44520</v>
      </c>
      <c r="Z635" s="1702">
        <f t="shared" si="353"/>
        <v>44540</v>
      </c>
      <c r="AA635" s="1702">
        <f t="shared" si="353"/>
        <v>44568</v>
      </c>
      <c r="AB635" s="1702">
        <f t="shared" si="353"/>
        <v>44573</v>
      </c>
      <c r="AC635" s="1702">
        <f t="shared" si="353"/>
        <v>44587</v>
      </c>
      <c r="AD635" s="1702">
        <f t="shared" ref="AD635:AN647" si="354">AD$604</f>
        <v>44608</v>
      </c>
      <c r="AE635" s="1702">
        <f t="shared" si="354"/>
        <v>44615</v>
      </c>
      <c r="AF635" s="1702">
        <f t="shared" si="354"/>
        <v>44620</v>
      </c>
      <c r="AG635" s="1702">
        <f t="shared" si="354"/>
        <v>44623</v>
      </c>
      <c r="AH635" s="1702">
        <f t="shared" si="354"/>
        <v>44648</v>
      </c>
      <c r="AI635" s="1702">
        <f t="shared" si="354"/>
        <v>44668</v>
      </c>
      <c r="AJ635" s="1702">
        <f t="shared" si="354"/>
        <v>44668</v>
      </c>
      <c r="AK635" s="1702">
        <f t="shared" si="354"/>
        <v>44678</v>
      </c>
      <c r="AL635" s="1702">
        <f t="shared" si="354"/>
        <v>44694</v>
      </c>
      <c r="AM635" s="1702">
        <f t="shared" si="354"/>
        <v>44698</v>
      </c>
      <c r="AN635" s="1702">
        <f t="shared" si="354"/>
        <v>44728</v>
      </c>
      <c r="AO635" s="1497">
        <f t="shared" si="343"/>
        <v>44599</v>
      </c>
      <c r="AP635" s="1363">
        <v>25846</v>
      </c>
      <c r="AQ635" s="1543">
        <v>45097</v>
      </c>
      <c r="AR635" s="1424">
        <f>VLOOKUP(AP635,Schedule!$B$2:$F$14923,5,0)</f>
        <v>45071</v>
      </c>
      <c r="AS635" s="1424">
        <f t="shared" si="347"/>
        <v>45436</v>
      </c>
      <c r="AZ635" s="1739"/>
    </row>
    <row r="636" spans="1:52" s="1382" customFormat="1" ht="51.95" customHeight="1" thickBot="1">
      <c r="A636" s="1786"/>
      <c r="B636" s="1385">
        <f t="shared" si="348"/>
        <v>61</v>
      </c>
      <c r="C636" s="1386" t="str">
        <f t="shared" si="348"/>
        <v>У_Э</v>
      </c>
      <c r="D636" s="1561" t="str">
        <f t="shared" si="326"/>
        <v>61У_Э</v>
      </c>
      <c r="E636" s="1602" t="s">
        <v>908</v>
      </c>
      <c r="F636" s="1563" t="s">
        <v>859</v>
      </c>
      <c r="G636"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36" s="1565" t="s">
        <v>907</v>
      </c>
      <c r="I636" s="1352"/>
      <c r="J636" s="1702">
        <f t="shared" si="352"/>
        <v>44179</v>
      </c>
      <c r="K636" s="1702">
        <f t="shared" si="352"/>
        <v>44207</v>
      </c>
      <c r="L636" s="1702">
        <f t="shared" si="352"/>
        <v>44256</v>
      </c>
      <c r="M636" s="1702">
        <f t="shared" si="352"/>
        <v>44316</v>
      </c>
      <c r="N636" s="1702">
        <f t="shared" si="352"/>
        <v>44344</v>
      </c>
      <c r="O636" s="1702">
        <f t="shared" si="352"/>
        <v>44344</v>
      </c>
      <c r="P636" s="1702">
        <f t="shared" si="352"/>
        <v>44428</v>
      </c>
      <c r="Q636" s="1702">
        <f t="shared" si="352"/>
        <v>44460</v>
      </c>
      <c r="R636" s="1702">
        <f t="shared" si="352"/>
        <v>44460</v>
      </c>
      <c r="S636" s="1702">
        <f t="shared" si="352"/>
        <v>44459</v>
      </c>
      <c r="T636" s="1702">
        <f t="shared" si="353"/>
        <v>44459</v>
      </c>
      <c r="U636" s="1702">
        <f t="shared" si="353"/>
        <v>44480</v>
      </c>
      <c r="V636" s="1702">
        <f t="shared" si="353"/>
        <v>44487</v>
      </c>
      <c r="W636" s="1702">
        <f t="shared" si="353"/>
        <v>44490</v>
      </c>
      <c r="X636" s="1702">
        <f t="shared" si="353"/>
        <v>44495</v>
      </c>
      <c r="Y636" s="1702">
        <f t="shared" si="353"/>
        <v>44520</v>
      </c>
      <c r="Z636" s="1702">
        <f t="shared" si="353"/>
        <v>44540</v>
      </c>
      <c r="AA636" s="1702">
        <f t="shared" si="353"/>
        <v>44568</v>
      </c>
      <c r="AB636" s="1702">
        <f t="shared" si="353"/>
        <v>44573</v>
      </c>
      <c r="AC636" s="1702">
        <f t="shared" si="353"/>
        <v>44587</v>
      </c>
      <c r="AD636" s="1702">
        <f t="shared" si="354"/>
        <v>44608</v>
      </c>
      <c r="AE636" s="1702">
        <f t="shared" si="354"/>
        <v>44615</v>
      </c>
      <c r="AF636" s="1702">
        <f t="shared" si="354"/>
        <v>44620</v>
      </c>
      <c r="AG636" s="1702">
        <f t="shared" si="354"/>
        <v>44623</v>
      </c>
      <c r="AH636" s="1702">
        <f t="shared" si="354"/>
        <v>44648</v>
      </c>
      <c r="AI636" s="1702">
        <f t="shared" si="354"/>
        <v>44668</v>
      </c>
      <c r="AJ636" s="1702">
        <f t="shared" si="354"/>
        <v>44668</v>
      </c>
      <c r="AK636" s="1702">
        <f t="shared" si="354"/>
        <v>44678</v>
      </c>
      <c r="AL636" s="1702">
        <f t="shared" si="354"/>
        <v>44694</v>
      </c>
      <c r="AM636" s="1702">
        <f t="shared" si="354"/>
        <v>44698</v>
      </c>
      <c r="AN636" s="1702">
        <f t="shared" si="354"/>
        <v>44728</v>
      </c>
      <c r="AO636" s="1497">
        <f t="shared" si="343"/>
        <v>44599</v>
      </c>
      <c r="AP636" s="1363">
        <v>25865</v>
      </c>
      <c r="AQ636" s="1543">
        <v>45097</v>
      </c>
      <c r="AR636" s="1424">
        <f>VLOOKUP(AP636,Schedule!$B$2:$F$14923,5,0)</f>
        <v>44871</v>
      </c>
      <c r="AS636" s="1424">
        <f t="shared" si="347"/>
        <v>45236</v>
      </c>
      <c r="AZ636" s="1739"/>
    </row>
    <row r="637" spans="1:52" s="1382" customFormat="1" ht="51.95" customHeight="1" thickBot="1">
      <c r="A637" s="1786"/>
      <c r="B637" s="1385">
        <f t="shared" si="348"/>
        <v>61</v>
      </c>
      <c r="C637" s="1386" t="str">
        <f t="shared" si="348"/>
        <v>У_Э</v>
      </c>
      <c r="D637" s="1561" t="str">
        <f t="shared" si="326"/>
        <v>61У_Э</v>
      </c>
      <c r="E637" s="1602" t="s">
        <v>909</v>
      </c>
      <c r="F637" s="1563" t="s">
        <v>859</v>
      </c>
      <c r="G637"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37" s="1565" t="s">
        <v>907</v>
      </c>
      <c r="I637" s="1352"/>
      <c r="J637" s="1702">
        <f t="shared" si="352"/>
        <v>44179</v>
      </c>
      <c r="K637" s="1702">
        <f t="shared" si="352"/>
        <v>44207</v>
      </c>
      <c r="L637" s="1702">
        <f t="shared" si="352"/>
        <v>44256</v>
      </c>
      <c r="M637" s="1702">
        <f t="shared" si="352"/>
        <v>44316</v>
      </c>
      <c r="N637" s="1702">
        <f t="shared" si="352"/>
        <v>44344</v>
      </c>
      <c r="O637" s="1702">
        <f t="shared" si="352"/>
        <v>44344</v>
      </c>
      <c r="P637" s="1702">
        <f t="shared" si="352"/>
        <v>44428</v>
      </c>
      <c r="Q637" s="1702">
        <f t="shared" si="352"/>
        <v>44460</v>
      </c>
      <c r="R637" s="1702">
        <f t="shared" si="352"/>
        <v>44460</v>
      </c>
      <c r="S637" s="1702">
        <f t="shared" si="352"/>
        <v>44459</v>
      </c>
      <c r="T637" s="1702">
        <f t="shared" si="353"/>
        <v>44459</v>
      </c>
      <c r="U637" s="1702">
        <f t="shared" si="353"/>
        <v>44480</v>
      </c>
      <c r="V637" s="1702">
        <f t="shared" si="353"/>
        <v>44487</v>
      </c>
      <c r="W637" s="1702">
        <f t="shared" si="353"/>
        <v>44490</v>
      </c>
      <c r="X637" s="1702">
        <f t="shared" si="353"/>
        <v>44495</v>
      </c>
      <c r="Y637" s="1702">
        <f t="shared" si="353"/>
        <v>44520</v>
      </c>
      <c r="Z637" s="1702">
        <f t="shared" si="353"/>
        <v>44540</v>
      </c>
      <c r="AA637" s="1702">
        <f t="shared" si="353"/>
        <v>44568</v>
      </c>
      <c r="AB637" s="1702">
        <f t="shared" si="353"/>
        <v>44573</v>
      </c>
      <c r="AC637" s="1702">
        <f t="shared" si="353"/>
        <v>44587</v>
      </c>
      <c r="AD637" s="1702">
        <f t="shared" si="354"/>
        <v>44608</v>
      </c>
      <c r="AE637" s="1702">
        <f t="shared" si="354"/>
        <v>44615</v>
      </c>
      <c r="AF637" s="1702">
        <f t="shared" si="354"/>
        <v>44620</v>
      </c>
      <c r="AG637" s="1702">
        <f t="shared" si="354"/>
        <v>44623</v>
      </c>
      <c r="AH637" s="1702">
        <f t="shared" si="354"/>
        <v>44648</v>
      </c>
      <c r="AI637" s="1702">
        <f t="shared" si="354"/>
        <v>44668</v>
      </c>
      <c r="AJ637" s="1702">
        <f t="shared" si="354"/>
        <v>44668</v>
      </c>
      <c r="AK637" s="1702">
        <f t="shared" si="354"/>
        <v>44678</v>
      </c>
      <c r="AL637" s="1702">
        <f t="shared" si="354"/>
        <v>44694</v>
      </c>
      <c r="AM637" s="1702">
        <f t="shared" si="354"/>
        <v>44698</v>
      </c>
      <c r="AN637" s="1702">
        <f t="shared" si="354"/>
        <v>44728</v>
      </c>
      <c r="AO637" s="1497">
        <f t="shared" si="343"/>
        <v>44599</v>
      </c>
      <c r="AP637" s="1363">
        <v>25882</v>
      </c>
      <c r="AQ637" s="1543">
        <v>45183</v>
      </c>
      <c r="AR637" s="1424">
        <f>VLOOKUP(AP637,Schedule!$B$2:$F$14923,5,0)</f>
        <v>45117</v>
      </c>
      <c r="AS637" s="1424">
        <f t="shared" si="347"/>
        <v>45482</v>
      </c>
      <c r="AZ637" s="1739"/>
    </row>
    <row r="638" spans="1:52" s="1382" customFormat="1" ht="51.95" customHeight="1" thickBot="1">
      <c r="A638" s="1786"/>
      <c r="B638" s="1385">
        <f t="shared" si="348"/>
        <v>61</v>
      </c>
      <c r="C638" s="1386" t="str">
        <f t="shared" si="348"/>
        <v>У_Э</v>
      </c>
      <c r="D638" s="1561" t="str">
        <f t="shared" si="326"/>
        <v>61У_Э</v>
      </c>
      <c r="E638" s="1602" t="s">
        <v>910</v>
      </c>
      <c r="F638" s="1563" t="s">
        <v>859</v>
      </c>
      <c r="G638"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38" s="1565" t="s">
        <v>907</v>
      </c>
      <c r="I638" s="1352"/>
      <c r="J638" s="1702">
        <f t="shared" si="352"/>
        <v>44179</v>
      </c>
      <c r="K638" s="1702">
        <f t="shared" si="352"/>
        <v>44207</v>
      </c>
      <c r="L638" s="1702">
        <f t="shared" si="352"/>
        <v>44256</v>
      </c>
      <c r="M638" s="1702">
        <f t="shared" si="352"/>
        <v>44316</v>
      </c>
      <c r="N638" s="1702">
        <f t="shared" si="352"/>
        <v>44344</v>
      </c>
      <c r="O638" s="1702">
        <f t="shared" si="352"/>
        <v>44344</v>
      </c>
      <c r="P638" s="1702">
        <f t="shared" si="352"/>
        <v>44428</v>
      </c>
      <c r="Q638" s="1702">
        <f t="shared" si="352"/>
        <v>44460</v>
      </c>
      <c r="R638" s="1702">
        <f t="shared" si="352"/>
        <v>44460</v>
      </c>
      <c r="S638" s="1702">
        <f t="shared" si="352"/>
        <v>44459</v>
      </c>
      <c r="T638" s="1702">
        <f t="shared" si="353"/>
        <v>44459</v>
      </c>
      <c r="U638" s="1702">
        <f t="shared" si="353"/>
        <v>44480</v>
      </c>
      <c r="V638" s="1702">
        <f t="shared" si="353"/>
        <v>44487</v>
      </c>
      <c r="W638" s="1702">
        <f t="shared" si="353"/>
        <v>44490</v>
      </c>
      <c r="X638" s="1702">
        <f t="shared" si="353"/>
        <v>44495</v>
      </c>
      <c r="Y638" s="1702">
        <f t="shared" si="353"/>
        <v>44520</v>
      </c>
      <c r="Z638" s="1702">
        <f t="shared" si="353"/>
        <v>44540</v>
      </c>
      <c r="AA638" s="1702">
        <f t="shared" si="353"/>
        <v>44568</v>
      </c>
      <c r="AB638" s="1702">
        <f t="shared" si="353"/>
        <v>44573</v>
      </c>
      <c r="AC638" s="1702">
        <f t="shared" si="353"/>
        <v>44587</v>
      </c>
      <c r="AD638" s="1702">
        <f t="shared" si="354"/>
        <v>44608</v>
      </c>
      <c r="AE638" s="1702">
        <f t="shared" si="354"/>
        <v>44615</v>
      </c>
      <c r="AF638" s="1702">
        <f t="shared" si="354"/>
        <v>44620</v>
      </c>
      <c r="AG638" s="1702">
        <f t="shared" si="354"/>
        <v>44623</v>
      </c>
      <c r="AH638" s="1702">
        <f t="shared" si="354"/>
        <v>44648</v>
      </c>
      <c r="AI638" s="1702">
        <f t="shared" si="354"/>
        <v>44668</v>
      </c>
      <c r="AJ638" s="1702">
        <f t="shared" si="354"/>
        <v>44668</v>
      </c>
      <c r="AK638" s="1702">
        <f t="shared" si="354"/>
        <v>44678</v>
      </c>
      <c r="AL638" s="1702">
        <f t="shared" si="354"/>
        <v>44694</v>
      </c>
      <c r="AM638" s="1702">
        <f t="shared" si="354"/>
        <v>44698</v>
      </c>
      <c r="AN638" s="1702">
        <f t="shared" si="354"/>
        <v>44728</v>
      </c>
      <c r="AO638" s="1497">
        <f t="shared" si="343"/>
        <v>44599</v>
      </c>
      <c r="AP638" s="1363">
        <v>25901</v>
      </c>
      <c r="AQ638" s="1543">
        <v>45203</v>
      </c>
      <c r="AR638" s="1424">
        <f>VLOOKUP(AP638,Schedule!$B$2:$F$14923,5,0)</f>
        <v>45067</v>
      </c>
      <c r="AS638" s="1424">
        <f t="shared" si="347"/>
        <v>45432</v>
      </c>
      <c r="AZ638" s="1739"/>
    </row>
    <row r="639" spans="1:52" s="1382" customFormat="1" ht="51.95" customHeight="1" thickBot="1">
      <c r="A639" s="1786"/>
      <c r="B639" s="1385">
        <f t="shared" si="348"/>
        <v>61</v>
      </c>
      <c r="C639" s="1386" t="str">
        <f t="shared" si="348"/>
        <v>У_Э</v>
      </c>
      <c r="D639" s="1561" t="str">
        <f t="shared" si="326"/>
        <v>61У_Э</v>
      </c>
      <c r="E639" s="1602" t="s">
        <v>246</v>
      </c>
      <c r="F639" s="1563" t="s">
        <v>859</v>
      </c>
      <c r="G639"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39" s="1565" t="s">
        <v>907</v>
      </c>
      <c r="I639" s="1352"/>
      <c r="J639" s="1702">
        <f t="shared" si="352"/>
        <v>44179</v>
      </c>
      <c r="K639" s="1702">
        <f t="shared" si="352"/>
        <v>44207</v>
      </c>
      <c r="L639" s="1702">
        <f t="shared" si="352"/>
        <v>44256</v>
      </c>
      <c r="M639" s="1702">
        <f t="shared" si="352"/>
        <v>44316</v>
      </c>
      <c r="N639" s="1702">
        <f t="shared" si="352"/>
        <v>44344</v>
      </c>
      <c r="O639" s="1702">
        <f t="shared" si="352"/>
        <v>44344</v>
      </c>
      <c r="P639" s="1702">
        <f t="shared" si="352"/>
        <v>44428</v>
      </c>
      <c r="Q639" s="1702">
        <f t="shared" si="352"/>
        <v>44460</v>
      </c>
      <c r="R639" s="1702">
        <f t="shared" si="352"/>
        <v>44460</v>
      </c>
      <c r="S639" s="1702">
        <f t="shared" si="352"/>
        <v>44459</v>
      </c>
      <c r="T639" s="1702">
        <f t="shared" si="353"/>
        <v>44459</v>
      </c>
      <c r="U639" s="1702">
        <f t="shared" si="353"/>
        <v>44480</v>
      </c>
      <c r="V639" s="1702">
        <f t="shared" si="353"/>
        <v>44487</v>
      </c>
      <c r="W639" s="1702">
        <f t="shared" si="353"/>
        <v>44490</v>
      </c>
      <c r="X639" s="1702">
        <f t="shared" si="353"/>
        <v>44495</v>
      </c>
      <c r="Y639" s="1702">
        <f t="shared" si="353"/>
        <v>44520</v>
      </c>
      <c r="Z639" s="1702">
        <f t="shared" si="353"/>
        <v>44540</v>
      </c>
      <c r="AA639" s="1702">
        <f t="shared" si="353"/>
        <v>44568</v>
      </c>
      <c r="AB639" s="1702">
        <f t="shared" si="353"/>
        <v>44573</v>
      </c>
      <c r="AC639" s="1702">
        <f t="shared" si="353"/>
        <v>44587</v>
      </c>
      <c r="AD639" s="1702">
        <f t="shared" si="354"/>
        <v>44608</v>
      </c>
      <c r="AE639" s="1702">
        <f t="shared" si="354"/>
        <v>44615</v>
      </c>
      <c r="AF639" s="1702">
        <f t="shared" si="354"/>
        <v>44620</v>
      </c>
      <c r="AG639" s="1702">
        <f t="shared" si="354"/>
        <v>44623</v>
      </c>
      <c r="AH639" s="1702">
        <f t="shared" si="354"/>
        <v>44648</v>
      </c>
      <c r="AI639" s="1702">
        <f t="shared" si="354"/>
        <v>44668</v>
      </c>
      <c r="AJ639" s="1702">
        <f t="shared" si="354"/>
        <v>44668</v>
      </c>
      <c r="AK639" s="1702">
        <f t="shared" si="354"/>
        <v>44678</v>
      </c>
      <c r="AL639" s="1702">
        <f t="shared" si="354"/>
        <v>44694</v>
      </c>
      <c r="AM639" s="1702">
        <f t="shared" si="354"/>
        <v>44698</v>
      </c>
      <c r="AN639" s="1702">
        <f t="shared" si="354"/>
        <v>44728</v>
      </c>
      <c r="AO639" s="1497">
        <f t="shared" si="343"/>
        <v>44599</v>
      </c>
      <c r="AP639" s="1363">
        <v>25917</v>
      </c>
      <c r="AQ639" s="1543">
        <v>44933</v>
      </c>
      <c r="AR639" s="1424">
        <f>VLOOKUP(AP639,Schedule!$B$2:$F$14923,5,0)</f>
        <v>45067</v>
      </c>
      <c r="AS639" s="1424">
        <f t="shared" si="347"/>
        <v>45432</v>
      </c>
      <c r="AZ639" s="1739"/>
    </row>
    <row r="640" spans="1:52" s="1382" customFormat="1" ht="51.95" customHeight="1" thickBot="1">
      <c r="A640" s="1786"/>
      <c r="B640" s="1385">
        <f t="shared" si="348"/>
        <v>61</v>
      </c>
      <c r="C640" s="1386" t="str">
        <f t="shared" si="348"/>
        <v>У_Э</v>
      </c>
      <c r="D640" s="1561" t="str">
        <f t="shared" si="326"/>
        <v>61У_Э</v>
      </c>
      <c r="E640" s="1602" t="s">
        <v>248</v>
      </c>
      <c r="F640" s="1563" t="s">
        <v>859</v>
      </c>
      <c r="G640"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40" s="1565" t="s">
        <v>907</v>
      </c>
      <c r="I640" s="1352"/>
      <c r="J640" s="1702">
        <f t="shared" si="352"/>
        <v>44179</v>
      </c>
      <c r="K640" s="1702">
        <f t="shared" si="352"/>
        <v>44207</v>
      </c>
      <c r="L640" s="1702">
        <f t="shared" si="352"/>
        <v>44256</v>
      </c>
      <c r="M640" s="1702">
        <f t="shared" si="352"/>
        <v>44316</v>
      </c>
      <c r="N640" s="1702">
        <f t="shared" si="352"/>
        <v>44344</v>
      </c>
      <c r="O640" s="1702">
        <f t="shared" si="352"/>
        <v>44344</v>
      </c>
      <c r="P640" s="1702">
        <f t="shared" si="352"/>
        <v>44428</v>
      </c>
      <c r="Q640" s="1702">
        <f t="shared" si="352"/>
        <v>44460</v>
      </c>
      <c r="R640" s="1702">
        <f t="shared" si="352"/>
        <v>44460</v>
      </c>
      <c r="S640" s="1702">
        <f t="shared" si="352"/>
        <v>44459</v>
      </c>
      <c r="T640" s="1702">
        <f t="shared" si="353"/>
        <v>44459</v>
      </c>
      <c r="U640" s="1702">
        <f t="shared" si="353"/>
        <v>44480</v>
      </c>
      <c r="V640" s="1702">
        <f t="shared" si="353"/>
        <v>44487</v>
      </c>
      <c r="W640" s="1702">
        <f t="shared" si="353"/>
        <v>44490</v>
      </c>
      <c r="X640" s="1702">
        <f t="shared" si="353"/>
        <v>44495</v>
      </c>
      <c r="Y640" s="1702">
        <f t="shared" si="353"/>
        <v>44520</v>
      </c>
      <c r="Z640" s="1702">
        <f t="shared" si="353"/>
        <v>44540</v>
      </c>
      <c r="AA640" s="1702">
        <f t="shared" si="353"/>
        <v>44568</v>
      </c>
      <c r="AB640" s="1702">
        <f t="shared" si="353"/>
        <v>44573</v>
      </c>
      <c r="AC640" s="1702">
        <f t="shared" si="353"/>
        <v>44587</v>
      </c>
      <c r="AD640" s="1702">
        <f t="shared" si="354"/>
        <v>44608</v>
      </c>
      <c r="AE640" s="1702">
        <f t="shared" si="354"/>
        <v>44615</v>
      </c>
      <c r="AF640" s="1702">
        <f t="shared" si="354"/>
        <v>44620</v>
      </c>
      <c r="AG640" s="1702">
        <f t="shared" si="354"/>
        <v>44623</v>
      </c>
      <c r="AH640" s="1702">
        <f t="shared" si="354"/>
        <v>44648</v>
      </c>
      <c r="AI640" s="1702">
        <f t="shared" si="354"/>
        <v>44668</v>
      </c>
      <c r="AJ640" s="1702">
        <f t="shared" si="354"/>
        <v>44668</v>
      </c>
      <c r="AK640" s="1702">
        <f t="shared" si="354"/>
        <v>44678</v>
      </c>
      <c r="AL640" s="1702">
        <f t="shared" si="354"/>
        <v>44694</v>
      </c>
      <c r="AM640" s="1702">
        <f t="shared" si="354"/>
        <v>44698</v>
      </c>
      <c r="AN640" s="1702">
        <f t="shared" si="354"/>
        <v>44728</v>
      </c>
      <c r="AO640" s="1497">
        <f t="shared" si="343"/>
        <v>44599</v>
      </c>
      <c r="AP640" s="1363">
        <v>25932</v>
      </c>
      <c r="AQ640" s="1543">
        <v>44933</v>
      </c>
      <c r="AR640" s="1424">
        <f>VLOOKUP(AP640,Schedule!$B$2:$F$14923,5,0)</f>
        <v>45032</v>
      </c>
      <c r="AS640" s="1424">
        <f t="shared" si="347"/>
        <v>45397</v>
      </c>
      <c r="AZ640" s="1739"/>
    </row>
    <row r="641" spans="1:52" s="1382" customFormat="1" ht="51.95" customHeight="1" thickBot="1">
      <c r="A641" s="1786"/>
      <c r="B641" s="1385">
        <f t="shared" si="348"/>
        <v>61</v>
      </c>
      <c r="C641" s="1386" t="str">
        <f t="shared" si="348"/>
        <v>У_Э</v>
      </c>
      <c r="D641" s="1561" t="str">
        <f t="shared" si="326"/>
        <v>61У_Э</v>
      </c>
      <c r="E641" s="1602" t="s">
        <v>250</v>
      </c>
      <c r="F641" s="1563" t="s">
        <v>859</v>
      </c>
      <c r="G641"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41" s="1565" t="s">
        <v>907</v>
      </c>
      <c r="I641" s="1352"/>
      <c r="J641" s="1702">
        <f t="shared" si="352"/>
        <v>44179</v>
      </c>
      <c r="K641" s="1702">
        <f t="shared" si="352"/>
        <v>44207</v>
      </c>
      <c r="L641" s="1702">
        <f t="shared" si="352"/>
        <v>44256</v>
      </c>
      <c r="M641" s="1702">
        <f t="shared" si="352"/>
        <v>44316</v>
      </c>
      <c r="N641" s="1702">
        <f t="shared" si="352"/>
        <v>44344</v>
      </c>
      <c r="O641" s="1702">
        <f t="shared" si="352"/>
        <v>44344</v>
      </c>
      <c r="P641" s="1702">
        <f t="shared" si="352"/>
        <v>44428</v>
      </c>
      <c r="Q641" s="1702">
        <f t="shared" si="352"/>
        <v>44460</v>
      </c>
      <c r="R641" s="1702">
        <f t="shared" si="352"/>
        <v>44460</v>
      </c>
      <c r="S641" s="1702">
        <f t="shared" si="352"/>
        <v>44459</v>
      </c>
      <c r="T641" s="1702">
        <f t="shared" si="353"/>
        <v>44459</v>
      </c>
      <c r="U641" s="1702">
        <f t="shared" si="353"/>
        <v>44480</v>
      </c>
      <c r="V641" s="1702">
        <f t="shared" si="353"/>
        <v>44487</v>
      </c>
      <c r="W641" s="1702">
        <f t="shared" si="353"/>
        <v>44490</v>
      </c>
      <c r="X641" s="1702">
        <f t="shared" si="353"/>
        <v>44495</v>
      </c>
      <c r="Y641" s="1702">
        <f t="shared" si="353"/>
        <v>44520</v>
      </c>
      <c r="Z641" s="1702">
        <f t="shared" si="353"/>
        <v>44540</v>
      </c>
      <c r="AA641" s="1702">
        <f t="shared" si="353"/>
        <v>44568</v>
      </c>
      <c r="AB641" s="1702">
        <f t="shared" si="353"/>
        <v>44573</v>
      </c>
      <c r="AC641" s="1702">
        <f t="shared" si="353"/>
        <v>44587</v>
      </c>
      <c r="AD641" s="1702">
        <f t="shared" si="354"/>
        <v>44608</v>
      </c>
      <c r="AE641" s="1702">
        <f t="shared" si="354"/>
        <v>44615</v>
      </c>
      <c r="AF641" s="1702">
        <f t="shared" si="354"/>
        <v>44620</v>
      </c>
      <c r="AG641" s="1702">
        <f t="shared" si="354"/>
        <v>44623</v>
      </c>
      <c r="AH641" s="1702">
        <f t="shared" si="354"/>
        <v>44648</v>
      </c>
      <c r="AI641" s="1702">
        <f t="shared" si="354"/>
        <v>44668</v>
      </c>
      <c r="AJ641" s="1702">
        <f t="shared" si="354"/>
        <v>44668</v>
      </c>
      <c r="AK641" s="1702">
        <f t="shared" si="354"/>
        <v>44678</v>
      </c>
      <c r="AL641" s="1702">
        <f t="shared" si="354"/>
        <v>44694</v>
      </c>
      <c r="AM641" s="1702">
        <f t="shared" si="354"/>
        <v>44698</v>
      </c>
      <c r="AN641" s="1702">
        <f t="shared" si="354"/>
        <v>44728</v>
      </c>
      <c r="AO641" s="1497">
        <f t="shared" si="343"/>
        <v>44599</v>
      </c>
      <c r="AP641" s="1363">
        <v>25938</v>
      </c>
      <c r="AQ641" s="1543">
        <v>44933</v>
      </c>
      <c r="AR641" s="1424">
        <f>VLOOKUP(AP641,Schedule!$B$2:$F$14923,5,0)</f>
        <v>44667</v>
      </c>
      <c r="AS641" s="1424">
        <f t="shared" si="347"/>
        <v>45032</v>
      </c>
      <c r="AZ641" s="1739"/>
    </row>
    <row r="642" spans="1:52" s="1382" customFormat="1" ht="51.95" customHeight="1" thickBot="1">
      <c r="A642" s="1786"/>
      <c r="B642" s="1385">
        <f t="shared" si="348"/>
        <v>61</v>
      </c>
      <c r="C642" s="1386" t="str">
        <f t="shared" si="348"/>
        <v>У_Э</v>
      </c>
      <c r="D642" s="1561" t="str">
        <f t="shared" si="326"/>
        <v>61У_Э</v>
      </c>
      <c r="E642" s="1602" t="s">
        <v>252</v>
      </c>
      <c r="F642" s="1563" t="s">
        <v>859</v>
      </c>
      <c r="G642"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42" s="1565" t="s">
        <v>907</v>
      </c>
      <c r="I642" s="1352"/>
      <c r="J642" s="1702">
        <f t="shared" si="352"/>
        <v>44179</v>
      </c>
      <c r="K642" s="1702">
        <f t="shared" si="352"/>
        <v>44207</v>
      </c>
      <c r="L642" s="1702">
        <f t="shared" si="352"/>
        <v>44256</v>
      </c>
      <c r="M642" s="1702">
        <f t="shared" si="352"/>
        <v>44316</v>
      </c>
      <c r="N642" s="1702">
        <f t="shared" si="352"/>
        <v>44344</v>
      </c>
      <c r="O642" s="1702">
        <f t="shared" si="352"/>
        <v>44344</v>
      </c>
      <c r="P642" s="1702">
        <f t="shared" si="352"/>
        <v>44428</v>
      </c>
      <c r="Q642" s="1702">
        <f t="shared" si="352"/>
        <v>44460</v>
      </c>
      <c r="R642" s="1702">
        <f t="shared" si="352"/>
        <v>44460</v>
      </c>
      <c r="S642" s="1702">
        <f t="shared" si="352"/>
        <v>44459</v>
      </c>
      <c r="T642" s="1702">
        <f t="shared" si="353"/>
        <v>44459</v>
      </c>
      <c r="U642" s="1702">
        <f t="shared" si="353"/>
        <v>44480</v>
      </c>
      <c r="V642" s="1702">
        <f t="shared" si="353"/>
        <v>44487</v>
      </c>
      <c r="W642" s="1702">
        <f t="shared" si="353"/>
        <v>44490</v>
      </c>
      <c r="X642" s="1702">
        <f t="shared" si="353"/>
        <v>44495</v>
      </c>
      <c r="Y642" s="1702">
        <f t="shared" si="353"/>
        <v>44520</v>
      </c>
      <c r="Z642" s="1702">
        <f t="shared" si="353"/>
        <v>44540</v>
      </c>
      <c r="AA642" s="1702">
        <f t="shared" si="353"/>
        <v>44568</v>
      </c>
      <c r="AB642" s="1702">
        <f t="shared" si="353"/>
        <v>44573</v>
      </c>
      <c r="AC642" s="1702">
        <f t="shared" si="353"/>
        <v>44587</v>
      </c>
      <c r="AD642" s="1702">
        <f t="shared" si="354"/>
        <v>44608</v>
      </c>
      <c r="AE642" s="1702">
        <f t="shared" si="354"/>
        <v>44615</v>
      </c>
      <c r="AF642" s="1702">
        <f t="shared" si="354"/>
        <v>44620</v>
      </c>
      <c r="AG642" s="1702">
        <f t="shared" si="354"/>
        <v>44623</v>
      </c>
      <c r="AH642" s="1702">
        <f t="shared" si="354"/>
        <v>44648</v>
      </c>
      <c r="AI642" s="1702">
        <f t="shared" si="354"/>
        <v>44668</v>
      </c>
      <c r="AJ642" s="1702">
        <f t="shared" si="354"/>
        <v>44668</v>
      </c>
      <c r="AK642" s="1702">
        <f t="shared" si="354"/>
        <v>44678</v>
      </c>
      <c r="AL642" s="1702">
        <f t="shared" si="354"/>
        <v>44694</v>
      </c>
      <c r="AM642" s="1702">
        <f t="shared" si="354"/>
        <v>44698</v>
      </c>
      <c r="AN642" s="1702">
        <f t="shared" si="354"/>
        <v>44728</v>
      </c>
      <c r="AO642" s="1497">
        <f t="shared" si="343"/>
        <v>44599</v>
      </c>
      <c r="AP642" s="1363">
        <v>25956</v>
      </c>
      <c r="AQ642" s="1543">
        <v>45233</v>
      </c>
      <c r="AR642" s="1424">
        <f>VLOOKUP(AP642,Schedule!$B$2:$F$14923,5,0)</f>
        <v>45067</v>
      </c>
      <c r="AS642" s="1424">
        <f t="shared" si="347"/>
        <v>45432</v>
      </c>
      <c r="AZ642" s="1739"/>
    </row>
    <row r="643" spans="1:52" s="1382" customFormat="1" ht="51.95" customHeight="1" thickBot="1">
      <c r="A643" s="1786"/>
      <c r="B643" s="1385">
        <f t="shared" si="348"/>
        <v>61</v>
      </c>
      <c r="C643" s="1386" t="str">
        <f t="shared" si="348"/>
        <v>У_Э</v>
      </c>
      <c r="D643" s="1561" t="str">
        <f t="shared" si="326"/>
        <v>61У_Э</v>
      </c>
      <c r="E643" s="1602" t="s">
        <v>586</v>
      </c>
      <c r="F643" s="1563" t="s">
        <v>859</v>
      </c>
      <c r="G643"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43" s="1565" t="s">
        <v>911</v>
      </c>
      <c r="I643" s="1352"/>
      <c r="J643" s="1702">
        <f t="shared" si="352"/>
        <v>44179</v>
      </c>
      <c r="K643" s="1702">
        <f t="shared" si="352"/>
        <v>44207</v>
      </c>
      <c r="L643" s="1702">
        <f t="shared" si="352"/>
        <v>44256</v>
      </c>
      <c r="M643" s="1702">
        <f t="shared" si="352"/>
        <v>44316</v>
      </c>
      <c r="N643" s="1702">
        <f t="shared" si="352"/>
        <v>44344</v>
      </c>
      <c r="O643" s="1702">
        <f t="shared" si="352"/>
        <v>44344</v>
      </c>
      <c r="P643" s="1702">
        <f t="shared" si="352"/>
        <v>44428</v>
      </c>
      <c r="Q643" s="1702">
        <f t="shared" si="352"/>
        <v>44460</v>
      </c>
      <c r="R643" s="1702">
        <f t="shared" si="352"/>
        <v>44460</v>
      </c>
      <c r="S643" s="1702">
        <f t="shared" si="352"/>
        <v>44459</v>
      </c>
      <c r="T643" s="1702">
        <f t="shared" si="353"/>
        <v>44459</v>
      </c>
      <c r="U643" s="1702">
        <f t="shared" si="353"/>
        <v>44480</v>
      </c>
      <c r="V643" s="1702">
        <f t="shared" si="353"/>
        <v>44487</v>
      </c>
      <c r="W643" s="1702">
        <f t="shared" si="353"/>
        <v>44490</v>
      </c>
      <c r="X643" s="1702">
        <f t="shared" si="353"/>
        <v>44495</v>
      </c>
      <c r="Y643" s="1702">
        <f t="shared" si="353"/>
        <v>44520</v>
      </c>
      <c r="Z643" s="1702">
        <f t="shared" si="353"/>
        <v>44540</v>
      </c>
      <c r="AA643" s="1702">
        <f t="shared" si="353"/>
        <v>44568</v>
      </c>
      <c r="AB643" s="1702">
        <f t="shared" si="353"/>
        <v>44573</v>
      </c>
      <c r="AC643" s="1702">
        <f t="shared" si="353"/>
        <v>44587</v>
      </c>
      <c r="AD643" s="1702">
        <f t="shared" si="354"/>
        <v>44608</v>
      </c>
      <c r="AE643" s="1702">
        <f t="shared" si="354"/>
        <v>44615</v>
      </c>
      <c r="AF643" s="1702">
        <f t="shared" si="354"/>
        <v>44620</v>
      </c>
      <c r="AG643" s="1702">
        <f t="shared" si="354"/>
        <v>44623</v>
      </c>
      <c r="AH643" s="1702">
        <f t="shared" si="354"/>
        <v>44648</v>
      </c>
      <c r="AI643" s="1702">
        <f t="shared" si="354"/>
        <v>44668</v>
      </c>
      <c r="AJ643" s="1702">
        <f t="shared" si="354"/>
        <v>44668</v>
      </c>
      <c r="AK643" s="1702">
        <f t="shared" si="354"/>
        <v>44678</v>
      </c>
      <c r="AL643" s="1702">
        <f t="shared" si="354"/>
        <v>44694</v>
      </c>
      <c r="AM643" s="1702">
        <f t="shared" si="354"/>
        <v>44698</v>
      </c>
      <c r="AN643" s="1702">
        <f t="shared" si="354"/>
        <v>44728</v>
      </c>
      <c r="AO643" s="1497">
        <f t="shared" si="343"/>
        <v>44599</v>
      </c>
      <c r="AP643" s="1363">
        <v>31286</v>
      </c>
      <c r="AQ643" s="1543">
        <v>45413</v>
      </c>
      <c r="AR643" s="1424">
        <f>VLOOKUP(AP643,Schedule!$B$2:$F$14923,5,0)</f>
        <v>45413</v>
      </c>
      <c r="AS643" s="1424">
        <f t="shared" si="347"/>
        <v>45778</v>
      </c>
      <c r="AZ643" s="1739"/>
    </row>
    <row r="644" spans="1:52" s="1382" customFormat="1" ht="51.95" customHeight="1" thickBot="1">
      <c r="A644" s="1786"/>
      <c r="B644" s="1385">
        <f t="shared" si="348"/>
        <v>61</v>
      </c>
      <c r="C644" s="1386" t="str">
        <f t="shared" si="348"/>
        <v>У_Э</v>
      </c>
      <c r="D644" s="1561" t="str">
        <f t="shared" si="326"/>
        <v>61У_Э</v>
      </c>
      <c r="E644" s="1602" t="s">
        <v>806</v>
      </c>
      <c r="F644" s="1563" t="s">
        <v>859</v>
      </c>
      <c r="G644"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44" s="1565" t="s">
        <v>912</v>
      </c>
      <c r="I644" s="1352"/>
      <c r="J644" s="1702">
        <f t="shared" si="352"/>
        <v>44179</v>
      </c>
      <c r="K644" s="1702">
        <f t="shared" si="352"/>
        <v>44207</v>
      </c>
      <c r="L644" s="1702">
        <f t="shared" si="352"/>
        <v>44256</v>
      </c>
      <c r="M644" s="1702">
        <f t="shared" si="352"/>
        <v>44316</v>
      </c>
      <c r="N644" s="1702">
        <f t="shared" si="352"/>
        <v>44344</v>
      </c>
      <c r="O644" s="1702">
        <f t="shared" si="352"/>
        <v>44344</v>
      </c>
      <c r="P644" s="1702">
        <f t="shared" si="352"/>
        <v>44428</v>
      </c>
      <c r="Q644" s="1702">
        <f t="shared" si="352"/>
        <v>44460</v>
      </c>
      <c r="R644" s="1702">
        <f t="shared" si="352"/>
        <v>44460</v>
      </c>
      <c r="S644" s="1702">
        <f t="shared" si="352"/>
        <v>44459</v>
      </c>
      <c r="T644" s="1702">
        <f t="shared" si="353"/>
        <v>44459</v>
      </c>
      <c r="U644" s="1702">
        <f t="shared" si="353"/>
        <v>44480</v>
      </c>
      <c r="V644" s="1702">
        <f t="shared" si="353"/>
        <v>44487</v>
      </c>
      <c r="W644" s="1702">
        <f t="shared" si="353"/>
        <v>44490</v>
      </c>
      <c r="X644" s="1702">
        <f t="shared" si="353"/>
        <v>44495</v>
      </c>
      <c r="Y644" s="1702">
        <f t="shared" si="353"/>
        <v>44520</v>
      </c>
      <c r="Z644" s="1702">
        <f t="shared" si="353"/>
        <v>44540</v>
      </c>
      <c r="AA644" s="1702">
        <f t="shared" si="353"/>
        <v>44568</v>
      </c>
      <c r="AB644" s="1702">
        <f t="shared" si="353"/>
        <v>44573</v>
      </c>
      <c r="AC644" s="1702">
        <f t="shared" si="353"/>
        <v>44587</v>
      </c>
      <c r="AD644" s="1702">
        <f t="shared" si="354"/>
        <v>44608</v>
      </c>
      <c r="AE644" s="1702">
        <f t="shared" si="354"/>
        <v>44615</v>
      </c>
      <c r="AF644" s="1702">
        <f t="shared" si="354"/>
        <v>44620</v>
      </c>
      <c r="AG644" s="1702">
        <f t="shared" si="354"/>
        <v>44623</v>
      </c>
      <c r="AH644" s="1702">
        <f t="shared" si="354"/>
        <v>44648</v>
      </c>
      <c r="AI644" s="1702">
        <f t="shared" si="354"/>
        <v>44668</v>
      </c>
      <c r="AJ644" s="1702">
        <f t="shared" si="354"/>
        <v>44668</v>
      </c>
      <c r="AK644" s="1702">
        <f t="shared" si="354"/>
        <v>44678</v>
      </c>
      <c r="AL644" s="1702">
        <f t="shared" si="354"/>
        <v>44694</v>
      </c>
      <c r="AM644" s="1702">
        <f t="shared" si="354"/>
        <v>44698</v>
      </c>
      <c r="AN644" s="1702">
        <f t="shared" si="354"/>
        <v>44728</v>
      </c>
      <c r="AO644" s="1497">
        <f t="shared" si="343"/>
        <v>44599</v>
      </c>
      <c r="AP644" s="1363">
        <v>34419</v>
      </c>
      <c r="AQ644" s="1543">
        <v>45593</v>
      </c>
      <c r="AR644" s="1424">
        <f>VLOOKUP(AP644,Schedule!$B$2:$F$14923,5,0)</f>
        <v>45593</v>
      </c>
      <c r="AS644" s="1424">
        <f t="shared" si="347"/>
        <v>45958</v>
      </c>
      <c r="AZ644" s="1739"/>
    </row>
    <row r="645" spans="1:52" s="1382" customFormat="1" ht="51.95" customHeight="1" thickBot="1">
      <c r="A645" s="1786"/>
      <c r="B645" s="1385">
        <f t="shared" si="348"/>
        <v>61</v>
      </c>
      <c r="C645" s="1386" t="str">
        <f t="shared" si="348"/>
        <v>У_Э</v>
      </c>
      <c r="D645" s="1561" t="str">
        <f t="shared" si="326"/>
        <v>61У_Э</v>
      </c>
      <c r="E645" s="1602" t="s">
        <v>808</v>
      </c>
      <c r="F645" s="1563" t="s">
        <v>859</v>
      </c>
      <c r="G645"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45" s="1565" t="s">
        <v>912</v>
      </c>
      <c r="I645" s="1352"/>
      <c r="J645" s="1702">
        <f t="shared" si="352"/>
        <v>44179</v>
      </c>
      <c r="K645" s="1702">
        <f t="shared" si="352"/>
        <v>44207</v>
      </c>
      <c r="L645" s="1702">
        <f t="shared" si="352"/>
        <v>44256</v>
      </c>
      <c r="M645" s="1702">
        <f t="shared" si="352"/>
        <v>44316</v>
      </c>
      <c r="N645" s="1702">
        <f t="shared" si="352"/>
        <v>44344</v>
      </c>
      <c r="O645" s="1702">
        <f t="shared" si="352"/>
        <v>44344</v>
      </c>
      <c r="P645" s="1702">
        <f t="shared" si="352"/>
        <v>44428</v>
      </c>
      <c r="Q645" s="1702">
        <f t="shared" si="352"/>
        <v>44460</v>
      </c>
      <c r="R645" s="1702">
        <f t="shared" si="352"/>
        <v>44460</v>
      </c>
      <c r="S645" s="1702">
        <f t="shared" si="352"/>
        <v>44459</v>
      </c>
      <c r="T645" s="1702">
        <f t="shared" si="353"/>
        <v>44459</v>
      </c>
      <c r="U645" s="1702">
        <f t="shared" si="353"/>
        <v>44480</v>
      </c>
      <c r="V645" s="1702">
        <f t="shared" si="353"/>
        <v>44487</v>
      </c>
      <c r="W645" s="1702">
        <f t="shared" si="353"/>
        <v>44490</v>
      </c>
      <c r="X645" s="1702">
        <f t="shared" si="353"/>
        <v>44495</v>
      </c>
      <c r="Y645" s="1702">
        <f t="shared" si="353"/>
        <v>44520</v>
      </c>
      <c r="Z645" s="1702">
        <f t="shared" si="353"/>
        <v>44540</v>
      </c>
      <c r="AA645" s="1702">
        <f t="shared" si="353"/>
        <v>44568</v>
      </c>
      <c r="AB645" s="1702">
        <f t="shared" si="353"/>
        <v>44573</v>
      </c>
      <c r="AC645" s="1702">
        <f t="shared" si="353"/>
        <v>44587</v>
      </c>
      <c r="AD645" s="1702">
        <f t="shared" si="354"/>
        <v>44608</v>
      </c>
      <c r="AE645" s="1702">
        <f t="shared" si="354"/>
        <v>44615</v>
      </c>
      <c r="AF645" s="1702">
        <f t="shared" si="354"/>
        <v>44620</v>
      </c>
      <c r="AG645" s="1702">
        <f t="shared" si="354"/>
        <v>44623</v>
      </c>
      <c r="AH645" s="1702">
        <f t="shared" si="354"/>
        <v>44648</v>
      </c>
      <c r="AI645" s="1702">
        <f t="shared" si="354"/>
        <v>44668</v>
      </c>
      <c r="AJ645" s="1702">
        <f t="shared" si="354"/>
        <v>44668</v>
      </c>
      <c r="AK645" s="1702">
        <f t="shared" si="354"/>
        <v>44678</v>
      </c>
      <c r="AL645" s="1702">
        <f t="shared" si="354"/>
        <v>44694</v>
      </c>
      <c r="AM645" s="1702">
        <f t="shared" si="354"/>
        <v>44698</v>
      </c>
      <c r="AN645" s="1702">
        <f t="shared" si="354"/>
        <v>44728</v>
      </c>
      <c r="AO645" s="1497">
        <f t="shared" si="343"/>
        <v>44599</v>
      </c>
      <c r="AP645" s="1363">
        <v>34424</v>
      </c>
      <c r="AQ645" s="1543">
        <v>45593</v>
      </c>
      <c r="AR645" s="1424">
        <f>VLOOKUP(AP645,Schedule!$B$2:$F$14923,5,0)</f>
        <v>45593</v>
      </c>
      <c r="AS645" s="1424">
        <f t="shared" si="347"/>
        <v>45958</v>
      </c>
      <c r="AZ645" s="1739"/>
    </row>
    <row r="646" spans="1:52" s="1382" customFormat="1" ht="51.95" customHeight="1" thickBot="1">
      <c r="A646" s="1786"/>
      <c r="B646" s="1385">
        <f t="shared" si="348"/>
        <v>61</v>
      </c>
      <c r="C646" s="1386" t="str">
        <f t="shared" si="348"/>
        <v>У_Э</v>
      </c>
      <c r="D646" s="1561" t="str">
        <f t="shared" si="326"/>
        <v>61У_Э</v>
      </c>
      <c r="E646" s="1602" t="s">
        <v>809</v>
      </c>
      <c r="F646" s="1563" t="s">
        <v>859</v>
      </c>
      <c r="G646"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46" s="1565" t="s">
        <v>912</v>
      </c>
      <c r="I646" s="1352"/>
      <c r="J646" s="1702">
        <f t="shared" si="352"/>
        <v>44179</v>
      </c>
      <c r="K646" s="1702">
        <f t="shared" si="352"/>
        <v>44207</v>
      </c>
      <c r="L646" s="1702">
        <f t="shared" si="352"/>
        <v>44256</v>
      </c>
      <c r="M646" s="1702">
        <f t="shared" si="352"/>
        <v>44316</v>
      </c>
      <c r="N646" s="1702">
        <f t="shared" si="352"/>
        <v>44344</v>
      </c>
      <c r="O646" s="1702">
        <f t="shared" si="352"/>
        <v>44344</v>
      </c>
      <c r="P646" s="1702">
        <f t="shared" si="352"/>
        <v>44428</v>
      </c>
      <c r="Q646" s="1702">
        <f t="shared" si="352"/>
        <v>44460</v>
      </c>
      <c r="R646" s="1702">
        <f t="shared" si="352"/>
        <v>44460</v>
      </c>
      <c r="S646" s="1702">
        <f t="shared" si="352"/>
        <v>44459</v>
      </c>
      <c r="T646" s="1702">
        <f t="shared" si="353"/>
        <v>44459</v>
      </c>
      <c r="U646" s="1702">
        <f t="shared" si="353"/>
        <v>44480</v>
      </c>
      <c r="V646" s="1702">
        <f t="shared" si="353"/>
        <v>44487</v>
      </c>
      <c r="W646" s="1702">
        <f t="shared" si="353"/>
        <v>44490</v>
      </c>
      <c r="X646" s="1702">
        <f t="shared" si="353"/>
        <v>44495</v>
      </c>
      <c r="Y646" s="1702">
        <f t="shared" si="353"/>
        <v>44520</v>
      </c>
      <c r="Z646" s="1702">
        <f t="shared" si="353"/>
        <v>44540</v>
      </c>
      <c r="AA646" s="1702">
        <f t="shared" si="353"/>
        <v>44568</v>
      </c>
      <c r="AB646" s="1702">
        <f t="shared" si="353"/>
        <v>44573</v>
      </c>
      <c r="AC646" s="1702">
        <f t="shared" si="353"/>
        <v>44587</v>
      </c>
      <c r="AD646" s="1702">
        <f t="shared" si="354"/>
        <v>44608</v>
      </c>
      <c r="AE646" s="1702">
        <f t="shared" si="354"/>
        <v>44615</v>
      </c>
      <c r="AF646" s="1702">
        <f t="shared" si="354"/>
        <v>44620</v>
      </c>
      <c r="AG646" s="1702">
        <f t="shared" si="354"/>
        <v>44623</v>
      </c>
      <c r="AH646" s="1702">
        <f t="shared" si="354"/>
        <v>44648</v>
      </c>
      <c r="AI646" s="1702">
        <f t="shared" si="354"/>
        <v>44668</v>
      </c>
      <c r="AJ646" s="1702">
        <f t="shared" si="354"/>
        <v>44668</v>
      </c>
      <c r="AK646" s="1702">
        <f t="shared" si="354"/>
        <v>44678</v>
      </c>
      <c r="AL646" s="1702">
        <f t="shared" si="354"/>
        <v>44694</v>
      </c>
      <c r="AM646" s="1702">
        <f t="shared" si="354"/>
        <v>44698</v>
      </c>
      <c r="AN646" s="1702">
        <f t="shared" si="354"/>
        <v>44728</v>
      </c>
      <c r="AO646" s="1497">
        <f t="shared" si="343"/>
        <v>44599</v>
      </c>
      <c r="AP646" s="1363">
        <v>34433</v>
      </c>
      <c r="AQ646" s="1543">
        <v>45593</v>
      </c>
      <c r="AR646" s="1424">
        <f>VLOOKUP(AP646,Schedule!$B$2:$F$14923,5,0)</f>
        <v>45593</v>
      </c>
      <c r="AS646" s="1424">
        <f t="shared" si="347"/>
        <v>45958</v>
      </c>
      <c r="AZ646" s="1739"/>
    </row>
    <row r="647" spans="1:52" s="1382" customFormat="1" ht="51.95" customHeight="1" thickBot="1">
      <c r="A647" s="1786"/>
      <c r="B647" s="1385">
        <f t="shared" si="348"/>
        <v>61</v>
      </c>
      <c r="C647" s="1386" t="str">
        <f t="shared" si="348"/>
        <v>У_Э</v>
      </c>
      <c r="D647" s="1561" t="str">
        <f t="shared" si="326"/>
        <v>61У_Э</v>
      </c>
      <c r="E647" s="1629" t="s">
        <v>810</v>
      </c>
      <c r="F647" s="1630" t="s">
        <v>859</v>
      </c>
      <c r="G647" s="1564" t="str">
        <f t="shared" si="339"/>
        <v>Выполнение электротехнических работ по объектам 20UGU,31UBZ,32UBZ,33UBZ,34UBZ,35UBZ,36UBZ,37UBZ,38UBZ,30UGU,21UUB,22UUB,23UUB,24UUB,21UUK,22UUK,23UUK,24UUK,25UUK,26UUK,27UUK,28UUK,31UUK,32UUK,33UUK,34UUK,35UUK,36UUK,37UUK,38UUK,20UKY,21UBZ,22UBZ,23UBZ,24UBZ,25UBZ,26UBZ,27UBZ,28UBZ,30UKY,31UUB,32UUB,33UUB,34UUB</v>
      </c>
      <c r="H647" s="1626" t="s">
        <v>912</v>
      </c>
      <c r="I647" s="1352"/>
      <c r="J647" s="1702">
        <f t="shared" si="352"/>
        <v>44179</v>
      </c>
      <c r="K647" s="1702">
        <f t="shared" si="352"/>
        <v>44207</v>
      </c>
      <c r="L647" s="1702">
        <f t="shared" si="352"/>
        <v>44256</v>
      </c>
      <c r="M647" s="1702">
        <f t="shared" si="352"/>
        <v>44316</v>
      </c>
      <c r="N647" s="1702">
        <f t="shared" si="352"/>
        <v>44344</v>
      </c>
      <c r="O647" s="1702">
        <f t="shared" si="352"/>
        <v>44344</v>
      </c>
      <c r="P647" s="1702">
        <f t="shared" si="352"/>
        <v>44428</v>
      </c>
      <c r="Q647" s="1702">
        <f t="shared" si="352"/>
        <v>44460</v>
      </c>
      <c r="R647" s="1702">
        <f t="shared" si="352"/>
        <v>44460</v>
      </c>
      <c r="S647" s="1702">
        <f t="shared" si="352"/>
        <v>44459</v>
      </c>
      <c r="T647" s="1702">
        <f t="shared" si="353"/>
        <v>44459</v>
      </c>
      <c r="U647" s="1702">
        <f t="shared" si="353"/>
        <v>44480</v>
      </c>
      <c r="V647" s="1702">
        <f t="shared" si="353"/>
        <v>44487</v>
      </c>
      <c r="W647" s="1702">
        <f t="shared" si="353"/>
        <v>44490</v>
      </c>
      <c r="X647" s="1702">
        <f t="shared" si="353"/>
        <v>44495</v>
      </c>
      <c r="Y647" s="1702">
        <f t="shared" si="353"/>
        <v>44520</v>
      </c>
      <c r="Z647" s="1702">
        <f t="shared" si="353"/>
        <v>44540</v>
      </c>
      <c r="AA647" s="1702">
        <f t="shared" si="353"/>
        <v>44568</v>
      </c>
      <c r="AB647" s="1702">
        <f t="shared" si="353"/>
        <v>44573</v>
      </c>
      <c r="AC647" s="1702">
        <f t="shared" si="353"/>
        <v>44587</v>
      </c>
      <c r="AD647" s="1702">
        <f t="shared" si="354"/>
        <v>44608</v>
      </c>
      <c r="AE647" s="1702">
        <f t="shared" si="354"/>
        <v>44615</v>
      </c>
      <c r="AF647" s="1702">
        <f t="shared" si="354"/>
        <v>44620</v>
      </c>
      <c r="AG647" s="1702">
        <f t="shared" si="354"/>
        <v>44623</v>
      </c>
      <c r="AH647" s="1702">
        <f t="shared" si="354"/>
        <v>44648</v>
      </c>
      <c r="AI647" s="1702">
        <f t="shared" si="354"/>
        <v>44668</v>
      </c>
      <c r="AJ647" s="1702">
        <f t="shared" si="354"/>
        <v>44668</v>
      </c>
      <c r="AK647" s="1702">
        <f t="shared" si="354"/>
        <v>44678</v>
      </c>
      <c r="AL647" s="1702">
        <f t="shared" si="354"/>
        <v>44694</v>
      </c>
      <c r="AM647" s="1702">
        <f t="shared" si="354"/>
        <v>44698</v>
      </c>
      <c r="AN647" s="1702">
        <f t="shared" si="354"/>
        <v>44728</v>
      </c>
      <c r="AO647" s="1497">
        <f t="shared" si="343"/>
        <v>44599</v>
      </c>
      <c r="AP647" s="1539">
        <v>34438</v>
      </c>
      <c r="AQ647" s="1540">
        <v>45593</v>
      </c>
      <c r="AR647" s="1424">
        <f>VLOOKUP(AP647,Schedule!$B$2:$F$14923,5,0)</f>
        <v>45593</v>
      </c>
      <c r="AS647" s="1424">
        <f t="shared" si="347"/>
        <v>45958</v>
      </c>
      <c r="AZ647" s="1739"/>
    </row>
    <row r="648" spans="1:52" s="1382" customFormat="1" ht="47.25" thickBot="1">
      <c r="A648" s="1786">
        <f>A604+1</f>
        <v>50</v>
      </c>
      <c r="B648" s="1373">
        <f>B604+1</f>
        <v>62</v>
      </c>
      <c r="C648" s="1374" t="s">
        <v>858</v>
      </c>
      <c r="D648" s="1556" t="str">
        <f t="shared" ref="D648:D711" si="355">CONCATENATE(B648,,C648)</f>
        <v>62У_Э</v>
      </c>
      <c r="E648" s="1601" t="s">
        <v>544</v>
      </c>
      <c r="F648" s="1558" t="s">
        <v>859</v>
      </c>
      <c r="G648" s="1559" t="str">
        <f>CONCATENATE("Выполнение электротехнических работ по объектам ",,E648,",",E649,",",E650,",",E651,",",E652,"")</f>
        <v>Выполнение электротехнических работ по объектам 01UGF,02UGF,02USZ,06USZ,03UGF</v>
      </c>
      <c r="H648" s="1560" t="s">
        <v>913</v>
      </c>
      <c r="I648" s="1339" t="s">
        <v>118</v>
      </c>
      <c r="J648" s="1369">
        <f>IFERROR(VLOOKUP(D648,'ИСХОДНИК-даты-2х'!$D$10:$AI$105,2,0),"-")</f>
        <v>44243</v>
      </c>
      <c r="K648" s="1369">
        <f>IFERROR(VLOOKUP(D648,'ИСХОДНИК-даты-2х'!$D$10:$AI$105,3,0),"-")</f>
        <v>44271</v>
      </c>
      <c r="L648" s="1369">
        <f>IFERROR(VLOOKUP(D648,'ИСХОДНИК-даты-2х'!$D$10:$AI$105,4,0),"-")</f>
        <v>44320</v>
      </c>
      <c r="M648" s="1369">
        <f>IFERROR(VLOOKUP(D648,'ИСХОДНИК-даты-2х'!$D$10:$AI$105,5,0),"-")</f>
        <v>44323</v>
      </c>
      <c r="N648" s="1369">
        <f>IFERROR(VLOOKUP(D648,'ИСХОДНИК-даты-2х'!$D$10:$AI$105,6,0),"-")</f>
        <v>44351</v>
      </c>
      <c r="O648" s="1369">
        <f>IFERROR(VLOOKUP(D648,'ИСХОДНИК-даты-2х'!$D$10:$AI$105,7,0),"-")</f>
        <v>44351</v>
      </c>
      <c r="P648" s="1369">
        <f>IFERROR(VLOOKUP(D648,'ИСХОДНИК-даты-2х'!$D$10:$AI$105,8,0),"-")</f>
        <v>44435</v>
      </c>
      <c r="Q648" s="1369">
        <f>IFERROR(VLOOKUP(D648,'ИСХОДНИК-даты-2х'!$D$10:$AI$105,9,0),"-")</f>
        <v>44467</v>
      </c>
      <c r="R648" s="1369">
        <f>IFERROR(VLOOKUP(D648,'ИСХОДНИК-даты-2х'!$D$10:$AI$105,10,0),"-")</f>
        <v>44467</v>
      </c>
      <c r="S648" s="1369">
        <f>IFERROR(VLOOKUP(D648,'ИСХОДНИК-даты-2х'!$D$10:$AI$105,11,0),"-")</f>
        <v>44466</v>
      </c>
      <c r="T648" s="1369">
        <f>IFERROR(VLOOKUP(D648,'ИСХОДНИК-даты-2х'!$D$10:$AI$105,12,0),"-")</f>
        <v>44466</v>
      </c>
      <c r="U648" s="1369">
        <f>IFERROR(VLOOKUP(D648,'ИСХОДНИК-даты-2х'!$D$10:$AI$105,13,0),"-")</f>
        <v>44487</v>
      </c>
      <c r="V648" s="1369">
        <f>IFERROR(VLOOKUP(D648,'ИСХОДНИК-даты-2х'!$D$10:$AI$105,14,0),"-")</f>
        <v>44494</v>
      </c>
      <c r="W648" s="1369">
        <f>IFERROR(VLOOKUP(D648,'ИСХОДНИК-даты-2х'!$D$10:$AI$105,15,0),"-")</f>
        <v>44497</v>
      </c>
      <c r="X648" s="1369">
        <f>IFERROR(VLOOKUP(D648,'ИСХОДНИК-даты-2х'!$D$10:$AI$105,16,0),"-")</f>
        <v>44502</v>
      </c>
      <c r="Y648" s="1369">
        <f>IFERROR(VLOOKUP(D648,'ИСХОДНИК-даты-2х'!$D$10:$AI$105,17,0),"-")</f>
        <v>44527</v>
      </c>
      <c r="Z648" s="1369">
        <f>IFERROR(VLOOKUP(D648,'ИСХОДНИК-даты-2х'!$D$10:$AI$105,18,0),"-")</f>
        <v>44547</v>
      </c>
      <c r="AA648" s="1369">
        <f>IFERROR(VLOOKUP(D648,'ИСХОДНИК-даты-2х'!$D$10:$AI$105,19,0),"-")</f>
        <v>44575</v>
      </c>
      <c r="AB648" s="1369">
        <f>IFERROR(VLOOKUP(D648,'ИСХОДНИК-даты-2х'!$D$10:$AI$105,20,0),"-")</f>
        <v>44580</v>
      </c>
      <c r="AC648" s="1369">
        <f>IFERROR(VLOOKUP(D648,'ИСХОДНИК-даты-2х'!$D$10:$AI$105,21,0),"-")</f>
        <v>44594</v>
      </c>
      <c r="AD648" s="1369">
        <f>IFERROR(VLOOKUP(D648,'ИСХОДНИК-даты-2х'!$D$10:$AI$105,22,0),"-")</f>
        <v>44615</v>
      </c>
      <c r="AE648" s="1369">
        <f>IFERROR(VLOOKUP(D648,'ИСХОДНИК-даты-2х'!$D$10:$AI$105,23,0),"-")</f>
        <v>44622</v>
      </c>
      <c r="AF648" s="1369">
        <f>IFERROR(VLOOKUP(D648,'ИСХОДНИК-даты-2х'!$D$10:$AI$105,24,0),"-")</f>
        <v>44627</v>
      </c>
      <c r="AG648" s="1369">
        <f>IFERROR(VLOOKUP(D648,'ИСХОДНИК-даты-2х'!$D$10:$AI$105,25,0),"-")</f>
        <v>44630</v>
      </c>
      <c r="AH648" s="1340">
        <f>IFERROR(VLOOKUP(D648,'ИСХОДНИК-даты-2х'!$D$10:$AI$105,26,0),"-")</f>
        <v>44655</v>
      </c>
      <c r="AI648" s="1340">
        <f>IFERROR(VLOOKUP(D648,'ИСХОДНИК-даты-2х'!$D$10:$AI$105,27,0),"-")</f>
        <v>44675</v>
      </c>
      <c r="AJ648" s="1340">
        <f>IFERROR(VLOOKUP(D648,'ИСХОДНИК-даты-2х'!$D$10:$AI$105,28,0),"-")</f>
        <v>44675</v>
      </c>
      <c r="AK648" s="1370">
        <f>IFERROR(VLOOKUP(D648,'ИСХОДНИК-даты-2х'!$D$10:$AI$105,29,0),"-")</f>
        <v>44685</v>
      </c>
      <c r="AL648" s="1370">
        <f>IFERROR(VLOOKUP(D648,'ИСХОДНИК-даты-2х'!$D$10:$AI$105,30,0),"-")</f>
        <v>44701</v>
      </c>
      <c r="AM648" s="1371">
        <f>IFERROR(VLOOKUP(D648,'ИСХОДНИК-даты-2х'!$D$10:$AI$105,31,0),"-")</f>
        <v>44705</v>
      </c>
      <c r="AN648" s="1372">
        <v>44735</v>
      </c>
      <c r="AO648" s="1387">
        <v>44663</v>
      </c>
      <c r="AP648" s="1388">
        <v>36913</v>
      </c>
      <c r="AQ648" s="1541">
        <v>44671</v>
      </c>
      <c r="AR648" s="1424">
        <f>VLOOKUP(AP648,Schedule!$B$2:$F$14923,5,0)</f>
        <v>44025</v>
      </c>
      <c r="AS648" s="1424">
        <f t="shared" si="347"/>
        <v>44390</v>
      </c>
      <c r="AT648" s="1425">
        <f>MIN(AS648:AS652)</f>
        <v>44390</v>
      </c>
      <c r="AU648" s="1426">
        <f>AM648+30</f>
        <v>44735</v>
      </c>
      <c r="AV648" s="1732">
        <f>AT648-AM648</f>
        <v>-315</v>
      </c>
      <c r="AW648" s="1383" t="s">
        <v>119</v>
      </c>
      <c r="AX648" s="1383">
        <v>44735</v>
      </c>
      <c r="AY648" s="1384" t="s">
        <v>173</v>
      </c>
      <c r="AZ648" s="1739">
        <f>AN648-AM648</f>
        <v>30</v>
      </c>
    </row>
    <row r="649" spans="1:52" s="1382" customFormat="1" ht="47.25" thickBot="1">
      <c r="A649" s="1786"/>
      <c r="B649" s="1385">
        <f t="shared" ref="B649:C652" si="356">B$648</f>
        <v>62</v>
      </c>
      <c r="C649" s="1386" t="str">
        <f t="shared" si="356"/>
        <v>У_Э</v>
      </c>
      <c r="D649" s="1561" t="str">
        <f t="shared" si="355"/>
        <v>62У_Э</v>
      </c>
      <c r="E649" s="1602" t="s">
        <v>546</v>
      </c>
      <c r="F649" s="1563" t="s">
        <v>859</v>
      </c>
      <c r="G649" s="1564" t="str">
        <f>$G$648</f>
        <v>Выполнение электротехнических работ по объектам 01UGF,02UGF,02USZ,06USZ,03UGF</v>
      </c>
      <c r="H649" s="1565" t="s">
        <v>913</v>
      </c>
      <c r="I649" s="1352"/>
      <c r="J649" s="1702">
        <f t="shared" ref="J649:S652" si="357">J$648</f>
        <v>44243</v>
      </c>
      <c r="K649" s="1702">
        <f t="shared" si="357"/>
        <v>44271</v>
      </c>
      <c r="L649" s="1702">
        <f t="shared" si="357"/>
        <v>44320</v>
      </c>
      <c r="M649" s="1702">
        <f t="shared" si="357"/>
        <v>44323</v>
      </c>
      <c r="N649" s="1702">
        <f t="shared" si="357"/>
        <v>44351</v>
      </c>
      <c r="O649" s="1702">
        <f t="shared" si="357"/>
        <v>44351</v>
      </c>
      <c r="P649" s="1702">
        <f t="shared" si="357"/>
        <v>44435</v>
      </c>
      <c r="Q649" s="1702">
        <f t="shared" si="357"/>
        <v>44467</v>
      </c>
      <c r="R649" s="1702">
        <f t="shared" si="357"/>
        <v>44467</v>
      </c>
      <c r="S649" s="1702">
        <f t="shared" si="357"/>
        <v>44466</v>
      </c>
      <c r="T649" s="1702">
        <f t="shared" ref="T649:AC652" si="358">T$648</f>
        <v>44466</v>
      </c>
      <c r="U649" s="1702">
        <f t="shared" si="358"/>
        <v>44487</v>
      </c>
      <c r="V649" s="1702">
        <f t="shared" si="358"/>
        <v>44494</v>
      </c>
      <c r="W649" s="1702">
        <f t="shared" si="358"/>
        <v>44497</v>
      </c>
      <c r="X649" s="1702">
        <f t="shared" si="358"/>
        <v>44502</v>
      </c>
      <c r="Y649" s="1702">
        <f t="shared" si="358"/>
        <v>44527</v>
      </c>
      <c r="Z649" s="1702">
        <f t="shared" si="358"/>
        <v>44547</v>
      </c>
      <c r="AA649" s="1702">
        <f t="shared" si="358"/>
        <v>44575</v>
      </c>
      <c r="AB649" s="1702">
        <f t="shared" si="358"/>
        <v>44580</v>
      </c>
      <c r="AC649" s="1702">
        <f t="shared" si="358"/>
        <v>44594</v>
      </c>
      <c r="AD649" s="1702">
        <f t="shared" ref="AD649:AN652" si="359">AD$648</f>
        <v>44615</v>
      </c>
      <c r="AE649" s="1702">
        <f t="shared" si="359"/>
        <v>44622</v>
      </c>
      <c r="AF649" s="1702">
        <f t="shared" si="359"/>
        <v>44627</v>
      </c>
      <c r="AG649" s="1702">
        <f t="shared" si="359"/>
        <v>44630</v>
      </c>
      <c r="AH649" s="1702">
        <f t="shared" si="359"/>
        <v>44655</v>
      </c>
      <c r="AI649" s="1702">
        <f t="shared" si="359"/>
        <v>44675</v>
      </c>
      <c r="AJ649" s="1702">
        <f t="shared" si="359"/>
        <v>44675</v>
      </c>
      <c r="AK649" s="1702">
        <f t="shared" si="359"/>
        <v>44685</v>
      </c>
      <c r="AL649" s="1702">
        <f t="shared" si="359"/>
        <v>44701</v>
      </c>
      <c r="AM649" s="1702">
        <f t="shared" si="359"/>
        <v>44705</v>
      </c>
      <c r="AN649" s="1702">
        <f t="shared" si="359"/>
        <v>44735</v>
      </c>
      <c r="AO649" s="1497">
        <f>$AO$648</f>
        <v>44663</v>
      </c>
      <c r="AP649" s="1363">
        <v>36924</v>
      </c>
      <c r="AQ649" s="1543">
        <v>44761</v>
      </c>
      <c r="AR649" s="1424">
        <f>VLOOKUP(AP649,Schedule!$B$2:$F$14923,5,0)</f>
        <v>44115</v>
      </c>
      <c r="AS649" s="1424">
        <f>AR649+365</f>
        <v>44480</v>
      </c>
      <c r="AZ649" s="1739"/>
    </row>
    <row r="650" spans="1:52" s="1382" customFormat="1" ht="47.25" thickBot="1">
      <c r="A650" s="1786"/>
      <c r="B650" s="1385">
        <f t="shared" si="356"/>
        <v>62</v>
      </c>
      <c r="C650" s="1386" t="str">
        <f t="shared" si="356"/>
        <v>У_Э</v>
      </c>
      <c r="D650" s="1561" t="str">
        <f t="shared" si="355"/>
        <v>62У_Э</v>
      </c>
      <c r="E650" s="1602" t="s">
        <v>548</v>
      </c>
      <c r="F650" s="1563" t="s">
        <v>859</v>
      </c>
      <c r="G650" s="1564" t="str">
        <f>$G$648</f>
        <v>Выполнение электротехнических работ по объектам 01UGF,02UGF,02USZ,06USZ,03UGF</v>
      </c>
      <c r="H650" s="1565" t="s">
        <v>914</v>
      </c>
      <c r="I650" s="1352"/>
      <c r="J650" s="1702">
        <f t="shared" si="357"/>
        <v>44243</v>
      </c>
      <c r="K650" s="1702">
        <f t="shared" si="357"/>
        <v>44271</v>
      </c>
      <c r="L650" s="1702">
        <f t="shared" si="357"/>
        <v>44320</v>
      </c>
      <c r="M650" s="1702">
        <f t="shared" si="357"/>
        <v>44323</v>
      </c>
      <c r="N650" s="1702">
        <f t="shared" si="357"/>
        <v>44351</v>
      </c>
      <c r="O650" s="1702">
        <f t="shared" si="357"/>
        <v>44351</v>
      </c>
      <c r="P650" s="1702">
        <f t="shared" si="357"/>
        <v>44435</v>
      </c>
      <c r="Q650" s="1702">
        <f t="shared" si="357"/>
        <v>44467</v>
      </c>
      <c r="R650" s="1702">
        <f t="shared" si="357"/>
        <v>44467</v>
      </c>
      <c r="S650" s="1702">
        <f t="shared" si="357"/>
        <v>44466</v>
      </c>
      <c r="T650" s="1702">
        <f t="shared" si="358"/>
        <v>44466</v>
      </c>
      <c r="U650" s="1702">
        <f t="shared" si="358"/>
        <v>44487</v>
      </c>
      <c r="V650" s="1702">
        <f t="shared" si="358"/>
        <v>44494</v>
      </c>
      <c r="W650" s="1702">
        <f t="shared" si="358"/>
        <v>44497</v>
      </c>
      <c r="X650" s="1702">
        <f t="shared" si="358"/>
        <v>44502</v>
      </c>
      <c r="Y650" s="1702">
        <f t="shared" si="358"/>
        <v>44527</v>
      </c>
      <c r="Z650" s="1702">
        <f t="shared" si="358"/>
        <v>44547</v>
      </c>
      <c r="AA650" s="1702">
        <f t="shared" si="358"/>
        <v>44575</v>
      </c>
      <c r="AB650" s="1702">
        <f t="shared" si="358"/>
        <v>44580</v>
      </c>
      <c r="AC650" s="1702">
        <f t="shared" si="358"/>
        <v>44594</v>
      </c>
      <c r="AD650" s="1702">
        <f t="shared" si="359"/>
        <v>44615</v>
      </c>
      <c r="AE650" s="1702">
        <f t="shared" si="359"/>
        <v>44622</v>
      </c>
      <c r="AF650" s="1702">
        <f t="shared" si="359"/>
        <v>44627</v>
      </c>
      <c r="AG650" s="1702">
        <f t="shared" si="359"/>
        <v>44630</v>
      </c>
      <c r="AH650" s="1702">
        <f t="shared" si="359"/>
        <v>44655</v>
      </c>
      <c r="AI650" s="1702">
        <f t="shared" si="359"/>
        <v>44675</v>
      </c>
      <c r="AJ650" s="1702">
        <f t="shared" si="359"/>
        <v>44675</v>
      </c>
      <c r="AK650" s="1702">
        <f t="shared" si="359"/>
        <v>44685</v>
      </c>
      <c r="AL650" s="1702">
        <f t="shared" si="359"/>
        <v>44701</v>
      </c>
      <c r="AM650" s="1702">
        <f t="shared" si="359"/>
        <v>44705</v>
      </c>
      <c r="AN650" s="1702">
        <f t="shared" si="359"/>
        <v>44735</v>
      </c>
      <c r="AO650" s="1497">
        <f>$AO$648</f>
        <v>44663</v>
      </c>
      <c r="AP650" s="1363">
        <v>36421</v>
      </c>
      <c r="AQ650" s="1543">
        <v>44873</v>
      </c>
      <c r="AR650" s="1424">
        <f>VLOOKUP(AP650,Schedule!$B$2:$F$14923,5,0)</f>
        <v>44379</v>
      </c>
      <c r="AS650" s="1424">
        <f>AR650+365</f>
        <v>44744</v>
      </c>
      <c r="AZ650" s="1739"/>
    </row>
    <row r="651" spans="1:52" s="1382" customFormat="1" ht="47.25" thickBot="1">
      <c r="A651" s="1786"/>
      <c r="B651" s="1385">
        <f t="shared" si="356"/>
        <v>62</v>
      </c>
      <c r="C651" s="1386" t="str">
        <f t="shared" si="356"/>
        <v>У_Э</v>
      </c>
      <c r="D651" s="1561" t="str">
        <f t="shared" si="355"/>
        <v>62У_Э</v>
      </c>
      <c r="E651" s="1602" t="s">
        <v>528</v>
      </c>
      <c r="F651" s="1563" t="s">
        <v>859</v>
      </c>
      <c r="G651" s="1564" t="str">
        <f>$G$648</f>
        <v>Выполнение электротехнических работ по объектам 01UGF,02UGF,02USZ,06USZ,03UGF</v>
      </c>
      <c r="H651" s="1565" t="s">
        <v>915</v>
      </c>
      <c r="I651" s="1352"/>
      <c r="J651" s="1702">
        <f t="shared" si="357"/>
        <v>44243</v>
      </c>
      <c r="K651" s="1702">
        <f t="shared" si="357"/>
        <v>44271</v>
      </c>
      <c r="L651" s="1702">
        <f t="shared" si="357"/>
        <v>44320</v>
      </c>
      <c r="M651" s="1702">
        <f t="shared" si="357"/>
        <v>44323</v>
      </c>
      <c r="N651" s="1702">
        <f t="shared" si="357"/>
        <v>44351</v>
      </c>
      <c r="O651" s="1702">
        <f t="shared" si="357"/>
        <v>44351</v>
      </c>
      <c r="P651" s="1702">
        <f t="shared" si="357"/>
        <v>44435</v>
      </c>
      <c r="Q651" s="1702">
        <f t="shared" si="357"/>
        <v>44467</v>
      </c>
      <c r="R651" s="1702">
        <f t="shared" si="357"/>
        <v>44467</v>
      </c>
      <c r="S651" s="1702">
        <f t="shared" si="357"/>
        <v>44466</v>
      </c>
      <c r="T651" s="1702">
        <f t="shared" si="358"/>
        <v>44466</v>
      </c>
      <c r="U651" s="1702">
        <f t="shared" si="358"/>
        <v>44487</v>
      </c>
      <c r="V651" s="1702">
        <f t="shared" si="358"/>
        <v>44494</v>
      </c>
      <c r="W651" s="1702">
        <f t="shared" si="358"/>
        <v>44497</v>
      </c>
      <c r="X651" s="1702">
        <f t="shared" si="358"/>
        <v>44502</v>
      </c>
      <c r="Y651" s="1702">
        <f t="shared" si="358"/>
        <v>44527</v>
      </c>
      <c r="Z651" s="1702">
        <f t="shared" si="358"/>
        <v>44547</v>
      </c>
      <c r="AA651" s="1702">
        <f t="shared" si="358"/>
        <v>44575</v>
      </c>
      <c r="AB651" s="1702">
        <f t="shared" si="358"/>
        <v>44580</v>
      </c>
      <c r="AC651" s="1702">
        <f t="shared" si="358"/>
        <v>44594</v>
      </c>
      <c r="AD651" s="1702">
        <f t="shared" si="359"/>
        <v>44615</v>
      </c>
      <c r="AE651" s="1702">
        <f t="shared" si="359"/>
        <v>44622</v>
      </c>
      <c r="AF651" s="1702">
        <f t="shared" si="359"/>
        <v>44627</v>
      </c>
      <c r="AG651" s="1702">
        <f t="shared" si="359"/>
        <v>44630</v>
      </c>
      <c r="AH651" s="1702">
        <f t="shared" si="359"/>
        <v>44655</v>
      </c>
      <c r="AI651" s="1702">
        <f t="shared" si="359"/>
        <v>44675</v>
      </c>
      <c r="AJ651" s="1702">
        <f t="shared" si="359"/>
        <v>44675</v>
      </c>
      <c r="AK651" s="1702">
        <f t="shared" si="359"/>
        <v>44685</v>
      </c>
      <c r="AL651" s="1702">
        <f t="shared" si="359"/>
        <v>44701</v>
      </c>
      <c r="AM651" s="1702">
        <f t="shared" si="359"/>
        <v>44705</v>
      </c>
      <c r="AN651" s="1702">
        <f t="shared" si="359"/>
        <v>44735</v>
      </c>
      <c r="AO651" s="1497">
        <f>$AO$648</f>
        <v>44663</v>
      </c>
      <c r="AP651" s="1363">
        <v>38412</v>
      </c>
      <c r="AQ651" s="1543">
        <v>44873</v>
      </c>
      <c r="AR651" s="1424"/>
      <c r="AS651" s="1424"/>
      <c r="AZ651" s="1739"/>
    </row>
    <row r="652" spans="1:52" s="1382" customFormat="1" ht="47.25" thickBot="1">
      <c r="A652" s="1786"/>
      <c r="B652" s="1385">
        <f t="shared" si="356"/>
        <v>62</v>
      </c>
      <c r="C652" s="1386" t="str">
        <f t="shared" si="356"/>
        <v>У_Э</v>
      </c>
      <c r="D652" s="1561" t="str">
        <f t="shared" si="355"/>
        <v>62У_Э</v>
      </c>
      <c r="E652" s="1629" t="s">
        <v>542</v>
      </c>
      <c r="F652" s="1630" t="s">
        <v>859</v>
      </c>
      <c r="G652" s="1564" t="str">
        <f>$G$648</f>
        <v>Выполнение электротехнических работ по объектам 01UGF,02UGF,02USZ,06USZ,03UGF</v>
      </c>
      <c r="H652" s="1626" t="s">
        <v>916</v>
      </c>
      <c r="I652" s="1352"/>
      <c r="J652" s="1702">
        <f t="shared" si="357"/>
        <v>44243</v>
      </c>
      <c r="K652" s="1702">
        <f t="shared" si="357"/>
        <v>44271</v>
      </c>
      <c r="L652" s="1702">
        <f t="shared" si="357"/>
        <v>44320</v>
      </c>
      <c r="M652" s="1702">
        <f t="shared" si="357"/>
        <v>44323</v>
      </c>
      <c r="N652" s="1702">
        <f t="shared" si="357"/>
        <v>44351</v>
      </c>
      <c r="O652" s="1702">
        <f t="shared" si="357"/>
        <v>44351</v>
      </c>
      <c r="P652" s="1702">
        <f t="shared" si="357"/>
        <v>44435</v>
      </c>
      <c r="Q652" s="1702">
        <f t="shared" si="357"/>
        <v>44467</v>
      </c>
      <c r="R652" s="1702">
        <f t="shared" si="357"/>
        <v>44467</v>
      </c>
      <c r="S652" s="1702">
        <f t="shared" si="357"/>
        <v>44466</v>
      </c>
      <c r="T652" s="1702">
        <f t="shared" si="358"/>
        <v>44466</v>
      </c>
      <c r="U652" s="1702">
        <f t="shared" si="358"/>
        <v>44487</v>
      </c>
      <c r="V652" s="1702">
        <f t="shared" si="358"/>
        <v>44494</v>
      </c>
      <c r="W652" s="1702">
        <f t="shared" si="358"/>
        <v>44497</v>
      </c>
      <c r="X652" s="1702">
        <f t="shared" si="358"/>
        <v>44502</v>
      </c>
      <c r="Y652" s="1702">
        <f t="shared" si="358"/>
        <v>44527</v>
      </c>
      <c r="Z652" s="1702">
        <f t="shared" si="358"/>
        <v>44547</v>
      </c>
      <c r="AA652" s="1702">
        <f t="shared" si="358"/>
        <v>44575</v>
      </c>
      <c r="AB652" s="1702">
        <f t="shared" si="358"/>
        <v>44580</v>
      </c>
      <c r="AC652" s="1702">
        <f t="shared" si="358"/>
        <v>44594</v>
      </c>
      <c r="AD652" s="1702">
        <f t="shared" si="359"/>
        <v>44615</v>
      </c>
      <c r="AE652" s="1702">
        <f t="shared" si="359"/>
        <v>44622</v>
      </c>
      <c r="AF652" s="1702">
        <f t="shared" si="359"/>
        <v>44627</v>
      </c>
      <c r="AG652" s="1702">
        <f t="shared" si="359"/>
        <v>44630</v>
      </c>
      <c r="AH652" s="1702">
        <f t="shared" si="359"/>
        <v>44655</v>
      </c>
      <c r="AI652" s="1702">
        <f t="shared" si="359"/>
        <v>44675</v>
      </c>
      <c r="AJ652" s="1702">
        <f t="shared" si="359"/>
        <v>44675</v>
      </c>
      <c r="AK652" s="1702">
        <f t="shared" si="359"/>
        <v>44685</v>
      </c>
      <c r="AL652" s="1702">
        <f t="shared" si="359"/>
        <v>44701</v>
      </c>
      <c r="AM652" s="1702">
        <f t="shared" si="359"/>
        <v>44705</v>
      </c>
      <c r="AN652" s="1702">
        <f t="shared" si="359"/>
        <v>44735</v>
      </c>
      <c r="AO652" s="1497">
        <f>$AO$648</f>
        <v>44663</v>
      </c>
      <c r="AP652" s="1539">
        <v>36952</v>
      </c>
      <c r="AQ652" s="1540">
        <v>44663</v>
      </c>
      <c r="AR652" s="1424">
        <f>VLOOKUP(AP652,Schedule!$B$2:$F$14923,5,0)</f>
        <v>44385</v>
      </c>
      <c r="AS652" s="1424">
        <f t="shared" ref="AS652:AS661" si="360">AR652+365</f>
        <v>44750</v>
      </c>
      <c r="AZ652" s="1739"/>
    </row>
    <row r="653" spans="1:52" s="1382" customFormat="1" ht="70.5" thickBot="1">
      <c r="A653" s="1786">
        <f>A648+1</f>
        <v>51</v>
      </c>
      <c r="B653" s="1373">
        <f>B648+1</f>
        <v>63</v>
      </c>
      <c r="C653" s="1374" t="s">
        <v>858</v>
      </c>
      <c r="D653" s="1556" t="str">
        <f t="shared" si="355"/>
        <v>63У_Э</v>
      </c>
      <c r="E653" s="1601" t="s">
        <v>455</v>
      </c>
      <c r="F653" s="1558" t="s">
        <v>859</v>
      </c>
      <c r="G653" s="1559" t="str">
        <f>CONCATENATE("Выполнение электротехнических работ по объектам ", , E653,",", E654,",", E655, ",",E656,",",E657,",",E658,",",E659,",",E660,",",E661,",",E662,,",",E663,,",",E664,,",",E665)</f>
        <v>Выполнение электротехнических работ по объектам 01UEK,00UEL,00UEJ,08USZ,02UEK,01UEH,02UEH,03UEH,04UEH,05UEH,01UTZ,05UTZ,08UTZ</v>
      </c>
      <c r="H653" s="1560" t="s">
        <v>917</v>
      </c>
      <c r="I653" s="1339" t="s">
        <v>118</v>
      </c>
      <c r="J653" s="1369">
        <f>IFERROR(VLOOKUP(D653,'ИСХОДНИК-даты-2х'!$D$10:$AI$105,2,0),"-")</f>
        <v>44316</v>
      </c>
      <c r="K653" s="1369">
        <f>IFERROR(VLOOKUP(D653,'ИСХОДНИК-даты-2х'!$D$10:$AI$105,3,0),"-")</f>
        <v>44344</v>
      </c>
      <c r="L653" s="1369">
        <f>IFERROR(VLOOKUP(D653,'ИСХОДНИК-даты-2х'!$D$10:$AI$105,4,0),"-")</f>
        <v>44393</v>
      </c>
      <c r="M653" s="1369">
        <f>IFERROR(VLOOKUP(D653,'ИСХОДНИК-даты-2х'!$D$10:$AI$105,5,0),"-")</f>
        <v>44398</v>
      </c>
      <c r="N653" s="1369">
        <f>IFERROR(VLOOKUP(D653,'ИСХОДНИК-даты-2х'!$D$10:$AI$105,6,0),"-")</f>
        <v>44426</v>
      </c>
      <c r="O653" s="1369">
        <f>IFERROR(VLOOKUP(D653,'ИСХОДНИК-даты-2х'!$D$10:$AI$105,7,0),"-")</f>
        <v>44426</v>
      </c>
      <c r="P653" s="1369">
        <f>IFERROR(VLOOKUP(D653,'ИСХОДНИК-даты-2х'!$D$10:$AI$105,8,0),"-")</f>
        <v>44510</v>
      </c>
      <c r="Q653" s="1369">
        <f>IFERROR(VLOOKUP(D653,'ИСХОДНИК-даты-2х'!$D$10:$AI$105,9,0),"-")</f>
        <v>44540</v>
      </c>
      <c r="R653" s="1369">
        <f>IFERROR(VLOOKUP(D653,'ИСХОДНИК-даты-2х'!$D$10:$AI$105,10,0),"-")</f>
        <v>44540</v>
      </c>
      <c r="S653" s="1369">
        <f>IFERROR(VLOOKUP(D653,'ИСХОДНИК-даты-2х'!$D$10:$AI$105,11,0),"-")</f>
        <v>44539</v>
      </c>
      <c r="T653" s="1369">
        <f>IFERROR(VLOOKUP(D653,'ИСХОДНИК-даты-2х'!$D$10:$AI$105,12,0),"-")</f>
        <v>44539</v>
      </c>
      <c r="U653" s="1369">
        <f>IFERROR(VLOOKUP(D653,'ИСХОДНИК-даты-2х'!$D$10:$AI$105,13,0),"-")</f>
        <v>44560</v>
      </c>
      <c r="V653" s="1369">
        <f>IFERROR(VLOOKUP(D653,'ИСХОДНИК-даты-2х'!$D$10:$AI$105,14,0),"-")</f>
        <v>44567</v>
      </c>
      <c r="W653" s="1369">
        <f>IFERROR(VLOOKUP(D653,'ИСХОДНИК-даты-2х'!$D$10:$AI$105,15,0),"-")</f>
        <v>44572</v>
      </c>
      <c r="X653" s="1369">
        <f>IFERROR(VLOOKUP(D653,'ИСХОДНИК-даты-2х'!$D$10:$AI$105,16,0),"-")</f>
        <v>44575</v>
      </c>
      <c r="Y653" s="1369">
        <f>IFERROR(VLOOKUP(D653,'ИСХОДНИК-даты-2х'!$D$10:$AI$105,17,0),"-")</f>
        <v>44600</v>
      </c>
      <c r="Z653" s="1369">
        <f>IFERROR(VLOOKUP(D653,'ИСХОДНИК-даты-2х'!$D$10:$AI$105,18,0),"-")</f>
        <v>44620</v>
      </c>
      <c r="AA653" s="1369">
        <f>IFERROR(VLOOKUP(D653,'ИСХОДНИК-даты-2х'!$D$10:$AI$105,19,0),"-")</f>
        <v>44648</v>
      </c>
      <c r="AB653" s="1369">
        <f>IFERROR(VLOOKUP(D653,'ИСХОДНИК-даты-2х'!$D$10:$AI$105,20,0),"-")</f>
        <v>44651</v>
      </c>
      <c r="AC653" s="1369">
        <f>IFERROR(VLOOKUP(D653,'ИСХОДНИК-даты-2х'!$D$10:$AI$105,21,0),"-")</f>
        <v>44665</v>
      </c>
      <c r="AD653" s="1369">
        <f>IFERROR(VLOOKUP(D653,'ИСХОДНИК-даты-2х'!$D$10:$AI$105,22,0),"-")</f>
        <v>44686</v>
      </c>
      <c r="AE653" s="1369">
        <f>IFERROR(VLOOKUP(D653,'ИСХОДНИК-даты-2х'!$D$10:$AI$105,23,0),"-")</f>
        <v>44693</v>
      </c>
      <c r="AF653" s="1369">
        <f>IFERROR(VLOOKUP(D653,'ИСХОДНИК-даты-2х'!$D$10:$AI$105,24,0),"-")</f>
        <v>44698</v>
      </c>
      <c r="AG653" s="1369">
        <f>IFERROR(VLOOKUP(D653,'ИСХОДНИК-даты-2х'!$D$10:$AI$105,25,0),"-")</f>
        <v>44701</v>
      </c>
      <c r="AH653" s="1340">
        <f>IFERROR(VLOOKUP(D653,'ИСХОДНИК-даты-2х'!$D$10:$AI$105,26,0),"-")</f>
        <v>44726</v>
      </c>
      <c r="AI653" s="1340">
        <f>IFERROR(VLOOKUP(D653,'ИСХОДНИК-даты-2х'!$D$10:$AI$105,27,0),"-")</f>
        <v>44746</v>
      </c>
      <c r="AJ653" s="1340">
        <f>IFERROR(VLOOKUP(D653,'ИСХОДНИК-даты-2х'!$D$10:$AI$105,28,0),"-")</f>
        <v>44746</v>
      </c>
      <c r="AK653" s="1370">
        <f>IFERROR(VLOOKUP(D653,'ИСХОДНИК-даты-2х'!$D$10:$AI$105,29,0),"-")</f>
        <v>44756</v>
      </c>
      <c r="AL653" s="1370">
        <f>IFERROR(VLOOKUP(D653,'ИСХОДНИК-даты-2х'!$D$10:$AI$105,30,0),"-")</f>
        <v>44772</v>
      </c>
      <c r="AM653" s="1371">
        <f>IFERROR(VLOOKUP(D653,'ИСХОДНИК-даты-2х'!$D$10:$AI$105,31,0),"-")</f>
        <v>44776</v>
      </c>
      <c r="AN653" s="1372">
        <v>44806</v>
      </c>
      <c r="AO653" s="1387">
        <v>44736</v>
      </c>
      <c r="AP653" s="1388">
        <v>36716</v>
      </c>
      <c r="AQ653" s="1541">
        <v>45483</v>
      </c>
      <c r="AR653" s="1424">
        <f>VLOOKUP(AP653,Schedule!$B$2:$F$14923,5,0)</f>
        <v>44882</v>
      </c>
      <c r="AS653" s="1424">
        <f t="shared" si="360"/>
        <v>45247</v>
      </c>
      <c r="AT653" s="1425">
        <f>MIN(AS653:AS665)</f>
        <v>44976</v>
      </c>
      <c r="AU653" s="1426">
        <f>AM653+30</f>
        <v>44806</v>
      </c>
      <c r="AV653" s="1732">
        <f>AT653-AM653</f>
        <v>200</v>
      </c>
      <c r="AW653" s="1383" t="s">
        <v>119</v>
      </c>
      <c r="AX653" s="1383">
        <v>44806</v>
      </c>
      <c r="AY653" s="1384" t="s">
        <v>173</v>
      </c>
      <c r="AZ653" s="1739">
        <f>AN653-AM653</f>
        <v>30</v>
      </c>
    </row>
    <row r="654" spans="1:52" s="1382" customFormat="1" ht="51.95" customHeight="1" thickBot="1">
      <c r="A654" s="1786"/>
      <c r="B654" s="1385">
        <f t="shared" ref="B654:C665" si="361">B$653</f>
        <v>63</v>
      </c>
      <c r="C654" s="1386" t="str">
        <f t="shared" si="361"/>
        <v>У_Э</v>
      </c>
      <c r="D654" s="1561" t="str">
        <f t="shared" si="355"/>
        <v>63У_Э</v>
      </c>
      <c r="E654" s="1602" t="s">
        <v>475</v>
      </c>
      <c r="F654" s="1563" t="s">
        <v>859</v>
      </c>
      <c r="G654" s="1564" t="str">
        <f t="shared" ref="G654:G665" si="362">$G$653</f>
        <v>Выполнение электротехнических работ по объектам 01UEK,00UEL,00UEJ,08USZ,02UEK,01UEH,02UEH,03UEH,04UEH,05UEH,01UTZ,05UTZ,08UTZ</v>
      </c>
      <c r="H654" s="1565" t="s">
        <v>918</v>
      </c>
      <c r="I654" s="1352"/>
      <c r="J654" s="1702">
        <f t="shared" ref="J654:S665" si="363">J$653</f>
        <v>44316</v>
      </c>
      <c r="K654" s="1702">
        <f t="shared" si="363"/>
        <v>44344</v>
      </c>
      <c r="L654" s="1702">
        <f t="shared" si="363"/>
        <v>44393</v>
      </c>
      <c r="M654" s="1702">
        <f t="shared" si="363"/>
        <v>44398</v>
      </c>
      <c r="N654" s="1702">
        <f t="shared" si="363"/>
        <v>44426</v>
      </c>
      <c r="O654" s="1702">
        <f t="shared" si="363"/>
        <v>44426</v>
      </c>
      <c r="P654" s="1702">
        <f t="shared" si="363"/>
        <v>44510</v>
      </c>
      <c r="Q654" s="1702">
        <f t="shared" si="363"/>
        <v>44540</v>
      </c>
      <c r="R654" s="1702">
        <f t="shared" si="363"/>
        <v>44540</v>
      </c>
      <c r="S654" s="1702">
        <f t="shared" si="363"/>
        <v>44539</v>
      </c>
      <c r="T654" s="1702">
        <f t="shared" ref="T654:AC665" si="364">T$653</f>
        <v>44539</v>
      </c>
      <c r="U654" s="1702">
        <f t="shared" si="364"/>
        <v>44560</v>
      </c>
      <c r="V654" s="1702">
        <f t="shared" si="364"/>
        <v>44567</v>
      </c>
      <c r="W654" s="1702">
        <f t="shared" si="364"/>
        <v>44572</v>
      </c>
      <c r="X654" s="1702">
        <f t="shared" si="364"/>
        <v>44575</v>
      </c>
      <c r="Y654" s="1702">
        <f t="shared" si="364"/>
        <v>44600</v>
      </c>
      <c r="Z654" s="1702">
        <f t="shared" si="364"/>
        <v>44620</v>
      </c>
      <c r="AA654" s="1702">
        <f t="shared" si="364"/>
        <v>44648</v>
      </c>
      <c r="AB654" s="1702">
        <f t="shared" si="364"/>
        <v>44651</v>
      </c>
      <c r="AC654" s="1702">
        <f t="shared" si="364"/>
        <v>44665</v>
      </c>
      <c r="AD654" s="1702">
        <f t="shared" ref="AD654:AN665" si="365">AD$653</f>
        <v>44686</v>
      </c>
      <c r="AE654" s="1702">
        <f t="shared" si="365"/>
        <v>44693</v>
      </c>
      <c r="AF654" s="1702">
        <f t="shared" si="365"/>
        <v>44698</v>
      </c>
      <c r="AG654" s="1702">
        <f t="shared" si="365"/>
        <v>44701</v>
      </c>
      <c r="AH654" s="1702">
        <f t="shared" si="365"/>
        <v>44726</v>
      </c>
      <c r="AI654" s="1702">
        <f t="shared" si="365"/>
        <v>44746</v>
      </c>
      <c r="AJ654" s="1702">
        <f t="shared" si="365"/>
        <v>44746</v>
      </c>
      <c r="AK654" s="1702">
        <f t="shared" si="365"/>
        <v>44756</v>
      </c>
      <c r="AL654" s="1702">
        <f t="shared" si="365"/>
        <v>44772</v>
      </c>
      <c r="AM654" s="1702">
        <f t="shared" si="365"/>
        <v>44776</v>
      </c>
      <c r="AN654" s="1702">
        <f t="shared" si="365"/>
        <v>44806</v>
      </c>
      <c r="AO654" s="1497">
        <f t="shared" ref="AO654:AO665" si="366">$AO$653</f>
        <v>44736</v>
      </c>
      <c r="AP654" s="1363">
        <v>36774</v>
      </c>
      <c r="AQ654" s="1543">
        <v>44910</v>
      </c>
      <c r="AR654" s="1424">
        <f>VLOOKUP(AP654,Schedule!$B$2:$F$14923,5,0)</f>
        <v>44611</v>
      </c>
      <c r="AS654" s="1424">
        <f t="shared" si="360"/>
        <v>44976</v>
      </c>
      <c r="AZ654" s="1739"/>
    </row>
    <row r="655" spans="1:52" s="1382" customFormat="1" ht="51.95" customHeight="1" thickBot="1">
      <c r="A655" s="1786"/>
      <c r="B655" s="1385">
        <f t="shared" si="361"/>
        <v>63</v>
      </c>
      <c r="C655" s="1386" t="str">
        <f t="shared" si="361"/>
        <v>У_Э</v>
      </c>
      <c r="D655" s="1561" t="str">
        <f t="shared" si="355"/>
        <v>63У_Э</v>
      </c>
      <c r="E655" s="1602" t="s">
        <v>453</v>
      </c>
      <c r="F655" s="1563" t="s">
        <v>859</v>
      </c>
      <c r="G655" s="1564" t="str">
        <f t="shared" si="362"/>
        <v>Выполнение электротехнических работ по объектам 01UEK,00UEL,00UEJ,08USZ,02UEK,01UEH,02UEH,03UEH,04UEH,05UEH,01UTZ,05UTZ,08UTZ</v>
      </c>
      <c r="H655" s="1565" t="s">
        <v>919</v>
      </c>
      <c r="I655" s="1352"/>
      <c r="J655" s="1702">
        <f t="shared" si="363"/>
        <v>44316</v>
      </c>
      <c r="K655" s="1702">
        <f t="shared" si="363"/>
        <v>44344</v>
      </c>
      <c r="L655" s="1702">
        <f t="shared" si="363"/>
        <v>44393</v>
      </c>
      <c r="M655" s="1702">
        <f t="shared" si="363"/>
        <v>44398</v>
      </c>
      <c r="N655" s="1702">
        <f t="shared" si="363"/>
        <v>44426</v>
      </c>
      <c r="O655" s="1702">
        <f t="shared" si="363"/>
        <v>44426</v>
      </c>
      <c r="P655" s="1702">
        <f t="shared" si="363"/>
        <v>44510</v>
      </c>
      <c r="Q655" s="1702">
        <f t="shared" si="363"/>
        <v>44540</v>
      </c>
      <c r="R655" s="1702">
        <f t="shared" si="363"/>
        <v>44540</v>
      </c>
      <c r="S655" s="1702">
        <f t="shared" si="363"/>
        <v>44539</v>
      </c>
      <c r="T655" s="1702">
        <f t="shared" si="364"/>
        <v>44539</v>
      </c>
      <c r="U655" s="1702">
        <f t="shared" si="364"/>
        <v>44560</v>
      </c>
      <c r="V655" s="1702">
        <f t="shared" si="364"/>
        <v>44567</v>
      </c>
      <c r="W655" s="1702">
        <f t="shared" si="364"/>
        <v>44572</v>
      </c>
      <c r="X655" s="1702">
        <f t="shared" si="364"/>
        <v>44575</v>
      </c>
      <c r="Y655" s="1702">
        <f t="shared" si="364"/>
        <v>44600</v>
      </c>
      <c r="Z655" s="1702">
        <f t="shared" si="364"/>
        <v>44620</v>
      </c>
      <c r="AA655" s="1702">
        <f t="shared" si="364"/>
        <v>44648</v>
      </c>
      <c r="AB655" s="1702">
        <f t="shared" si="364"/>
        <v>44651</v>
      </c>
      <c r="AC655" s="1702">
        <f t="shared" si="364"/>
        <v>44665</v>
      </c>
      <c r="AD655" s="1702">
        <f t="shared" si="365"/>
        <v>44686</v>
      </c>
      <c r="AE655" s="1702">
        <f t="shared" si="365"/>
        <v>44693</v>
      </c>
      <c r="AF655" s="1702">
        <f t="shared" si="365"/>
        <v>44698</v>
      </c>
      <c r="AG655" s="1702">
        <f t="shared" si="365"/>
        <v>44701</v>
      </c>
      <c r="AH655" s="1702">
        <f t="shared" si="365"/>
        <v>44726</v>
      </c>
      <c r="AI655" s="1702">
        <f t="shared" si="365"/>
        <v>44746</v>
      </c>
      <c r="AJ655" s="1702">
        <f t="shared" si="365"/>
        <v>44746</v>
      </c>
      <c r="AK655" s="1702">
        <f t="shared" si="365"/>
        <v>44756</v>
      </c>
      <c r="AL655" s="1702">
        <f t="shared" si="365"/>
        <v>44772</v>
      </c>
      <c r="AM655" s="1702">
        <f t="shared" si="365"/>
        <v>44776</v>
      </c>
      <c r="AN655" s="1702">
        <f t="shared" si="365"/>
        <v>44806</v>
      </c>
      <c r="AO655" s="1497">
        <f t="shared" si="366"/>
        <v>44736</v>
      </c>
      <c r="AP655" s="1363">
        <v>36697</v>
      </c>
      <c r="AQ655" s="1543">
        <v>45183</v>
      </c>
      <c r="AR655" s="1424">
        <f>VLOOKUP(AP655,Schedule!$B$2:$F$14923,5,0)</f>
        <v>45017</v>
      </c>
      <c r="AS655" s="1424">
        <f t="shared" si="360"/>
        <v>45382</v>
      </c>
      <c r="AZ655" s="1739"/>
    </row>
    <row r="656" spans="1:52" s="1382" customFormat="1" ht="51.95" customHeight="1" thickBot="1">
      <c r="A656" s="1786"/>
      <c r="B656" s="1385">
        <f t="shared" si="361"/>
        <v>63</v>
      </c>
      <c r="C656" s="1386" t="str">
        <f t="shared" si="361"/>
        <v>У_Э</v>
      </c>
      <c r="D656" s="1561" t="str">
        <f t="shared" si="355"/>
        <v>63У_Э</v>
      </c>
      <c r="E656" s="1602" t="s">
        <v>463</v>
      </c>
      <c r="F656" s="1563" t="s">
        <v>859</v>
      </c>
      <c r="G656" s="1564" t="str">
        <f t="shared" si="362"/>
        <v>Выполнение электротехнических работ по объектам 01UEK,00UEL,00UEJ,08USZ,02UEK,01UEH,02UEH,03UEH,04UEH,05UEH,01UTZ,05UTZ,08UTZ</v>
      </c>
      <c r="H656" s="1565" t="s">
        <v>920</v>
      </c>
      <c r="I656" s="1352"/>
      <c r="J656" s="1702">
        <f t="shared" si="363"/>
        <v>44316</v>
      </c>
      <c r="K656" s="1702">
        <f t="shared" si="363"/>
        <v>44344</v>
      </c>
      <c r="L656" s="1702">
        <f t="shared" si="363"/>
        <v>44393</v>
      </c>
      <c r="M656" s="1702">
        <f t="shared" si="363"/>
        <v>44398</v>
      </c>
      <c r="N656" s="1702">
        <f t="shared" si="363"/>
        <v>44426</v>
      </c>
      <c r="O656" s="1702">
        <f t="shared" si="363"/>
        <v>44426</v>
      </c>
      <c r="P656" s="1702">
        <f t="shared" si="363"/>
        <v>44510</v>
      </c>
      <c r="Q656" s="1702">
        <f t="shared" si="363"/>
        <v>44540</v>
      </c>
      <c r="R656" s="1702">
        <f t="shared" si="363"/>
        <v>44540</v>
      </c>
      <c r="S656" s="1702">
        <f t="shared" si="363"/>
        <v>44539</v>
      </c>
      <c r="T656" s="1702">
        <f t="shared" si="364"/>
        <v>44539</v>
      </c>
      <c r="U656" s="1702">
        <f t="shared" si="364"/>
        <v>44560</v>
      </c>
      <c r="V656" s="1702">
        <f t="shared" si="364"/>
        <v>44567</v>
      </c>
      <c r="W656" s="1702">
        <f t="shared" si="364"/>
        <v>44572</v>
      </c>
      <c r="X656" s="1702">
        <f t="shared" si="364"/>
        <v>44575</v>
      </c>
      <c r="Y656" s="1702">
        <f t="shared" si="364"/>
        <v>44600</v>
      </c>
      <c r="Z656" s="1702">
        <f t="shared" si="364"/>
        <v>44620</v>
      </c>
      <c r="AA656" s="1702">
        <f t="shared" si="364"/>
        <v>44648</v>
      </c>
      <c r="AB656" s="1702">
        <f t="shared" si="364"/>
        <v>44651</v>
      </c>
      <c r="AC656" s="1702">
        <f t="shared" si="364"/>
        <v>44665</v>
      </c>
      <c r="AD656" s="1702">
        <f t="shared" si="365"/>
        <v>44686</v>
      </c>
      <c r="AE656" s="1702">
        <f t="shared" si="365"/>
        <v>44693</v>
      </c>
      <c r="AF656" s="1702">
        <f t="shared" si="365"/>
        <v>44698</v>
      </c>
      <c r="AG656" s="1702">
        <f t="shared" si="365"/>
        <v>44701</v>
      </c>
      <c r="AH656" s="1702">
        <f t="shared" si="365"/>
        <v>44726</v>
      </c>
      <c r="AI656" s="1702">
        <f t="shared" si="365"/>
        <v>44746</v>
      </c>
      <c r="AJ656" s="1702">
        <f t="shared" si="365"/>
        <v>44746</v>
      </c>
      <c r="AK656" s="1702">
        <f t="shared" si="365"/>
        <v>44756</v>
      </c>
      <c r="AL656" s="1702">
        <f t="shared" si="365"/>
        <v>44772</v>
      </c>
      <c r="AM656" s="1702">
        <f t="shared" si="365"/>
        <v>44776</v>
      </c>
      <c r="AN656" s="1702">
        <f t="shared" si="365"/>
        <v>44806</v>
      </c>
      <c r="AO656" s="1497">
        <f t="shared" si="366"/>
        <v>44736</v>
      </c>
      <c r="AP656" s="1363">
        <v>36444</v>
      </c>
      <c r="AQ656" s="1543">
        <v>45010</v>
      </c>
      <c r="AR656" s="1424">
        <f>VLOOKUP(AP656,Schedule!$B$2:$F$14923,5,0)</f>
        <v>44629</v>
      </c>
      <c r="AS656" s="1424">
        <f t="shared" si="360"/>
        <v>44994</v>
      </c>
      <c r="AZ656" s="1739"/>
    </row>
    <row r="657" spans="1:52" s="1382" customFormat="1" ht="51.95" customHeight="1" thickBot="1">
      <c r="A657" s="1786"/>
      <c r="B657" s="1385">
        <f t="shared" si="361"/>
        <v>63</v>
      </c>
      <c r="C657" s="1386" t="str">
        <f t="shared" si="361"/>
        <v>У_Э</v>
      </c>
      <c r="D657" s="1561" t="str">
        <f t="shared" si="355"/>
        <v>63У_Э</v>
      </c>
      <c r="E657" s="1602" t="s">
        <v>457</v>
      </c>
      <c r="F657" s="1563" t="s">
        <v>859</v>
      </c>
      <c r="G657" s="1564" t="str">
        <f t="shared" si="362"/>
        <v>Выполнение электротехнических работ по объектам 01UEK,00UEL,00UEJ,08USZ,02UEK,01UEH,02UEH,03UEH,04UEH,05UEH,01UTZ,05UTZ,08UTZ</v>
      </c>
      <c r="H657" s="1565" t="s">
        <v>921</v>
      </c>
      <c r="I657" s="1352"/>
      <c r="J657" s="1702">
        <f t="shared" si="363"/>
        <v>44316</v>
      </c>
      <c r="K657" s="1702">
        <f t="shared" si="363"/>
        <v>44344</v>
      </c>
      <c r="L657" s="1702">
        <f t="shared" si="363"/>
        <v>44393</v>
      </c>
      <c r="M657" s="1702">
        <f t="shared" si="363"/>
        <v>44398</v>
      </c>
      <c r="N657" s="1702">
        <f t="shared" si="363"/>
        <v>44426</v>
      </c>
      <c r="O657" s="1702">
        <f t="shared" si="363"/>
        <v>44426</v>
      </c>
      <c r="P657" s="1702">
        <f t="shared" si="363"/>
        <v>44510</v>
      </c>
      <c r="Q657" s="1702">
        <f t="shared" si="363"/>
        <v>44540</v>
      </c>
      <c r="R657" s="1702">
        <f t="shared" si="363"/>
        <v>44540</v>
      </c>
      <c r="S657" s="1702">
        <f t="shared" si="363"/>
        <v>44539</v>
      </c>
      <c r="T657" s="1702">
        <f t="shared" si="364"/>
        <v>44539</v>
      </c>
      <c r="U657" s="1702">
        <f t="shared" si="364"/>
        <v>44560</v>
      </c>
      <c r="V657" s="1702">
        <f t="shared" si="364"/>
        <v>44567</v>
      </c>
      <c r="W657" s="1702">
        <f t="shared" si="364"/>
        <v>44572</v>
      </c>
      <c r="X657" s="1702">
        <f t="shared" si="364"/>
        <v>44575</v>
      </c>
      <c r="Y657" s="1702">
        <f t="shared" si="364"/>
        <v>44600</v>
      </c>
      <c r="Z657" s="1702">
        <f t="shared" si="364"/>
        <v>44620</v>
      </c>
      <c r="AA657" s="1702">
        <f t="shared" si="364"/>
        <v>44648</v>
      </c>
      <c r="AB657" s="1702">
        <f t="shared" si="364"/>
        <v>44651</v>
      </c>
      <c r="AC657" s="1702">
        <f t="shared" si="364"/>
        <v>44665</v>
      </c>
      <c r="AD657" s="1702">
        <f t="shared" si="365"/>
        <v>44686</v>
      </c>
      <c r="AE657" s="1702">
        <f t="shared" si="365"/>
        <v>44693</v>
      </c>
      <c r="AF657" s="1702">
        <f t="shared" si="365"/>
        <v>44698</v>
      </c>
      <c r="AG657" s="1702">
        <f t="shared" si="365"/>
        <v>44701</v>
      </c>
      <c r="AH657" s="1702">
        <f t="shared" si="365"/>
        <v>44726</v>
      </c>
      <c r="AI657" s="1702">
        <f t="shared" si="365"/>
        <v>44746</v>
      </c>
      <c r="AJ657" s="1702">
        <f t="shared" si="365"/>
        <v>44746</v>
      </c>
      <c r="AK657" s="1702">
        <f t="shared" si="365"/>
        <v>44756</v>
      </c>
      <c r="AL657" s="1702">
        <f t="shared" si="365"/>
        <v>44772</v>
      </c>
      <c r="AM657" s="1702">
        <f t="shared" si="365"/>
        <v>44776</v>
      </c>
      <c r="AN657" s="1702">
        <f t="shared" si="365"/>
        <v>44806</v>
      </c>
      <c r="AO657" s="1497">
        <f t="shared" si="366"/>
        <v>44736</v>
      </c>
      <c r="AP657" s="1363">
        <v>36737</v>
      </c>
      <c r="AQ657" s="1543">
        <v>45483</v>
      </c>
      <c r="AR657" s="1424">
        <f>VLOOKUP(AP657,Schedule!$B$2:$F$14923,5,0)</f>
        <v>45062</v>
      </c>
      <c r="AS657" s="1424">
        <f t="shared" si="360"/>
        <v>45427</v>
      </c>
      <c r="AZ657" s="1739"/>
    </row>
    <row r="658" spans="1:52" s="1382" customFormat="1" ht="51.95" customHeight="1" thickBot="1">
      <c r="A658" s="1786"/>
      <c r="B658" s="1385">
        <f t="shared" si="361"/>
        <v>63</v>
      </c>
      <c r="C658" s="1386" t="str">
        <f t="shared" si="361"/>
        <v>У_Э</v>
      </c>
      <c r="D658" s="1561" t="str">
        <f t="shared" si="355"/>
        <v>63У_Э</v>
      </c>
      <c r="E658" s="1602" t="s">
        <v>465</v>
      </c>
      <c r="F658" s="1563" t="s">
        <v>859</v>
      </c>
      <c r="G658" s="1564" t="str">
        <f t="shared" si="362"/>
        <v>Выполнение электротехнических работ по объектам 01UEK,00UEL,00UEJ,08USZ,02UEK,01UEH,02UEH,03UEH,04UEH,05UEH,01UTZ,05UTZ,08UTZ</v>
      </c>
      <c r="H658" s="1565" t="s">
        <v>922</v>
      </c>
      <c r="I658" s="1352"/>
      <c r="J658" s="1702">
        <f t="shared" si="363"/>
        <v>44316</v>
      </c>
      <c r="K658" s="1702">
        <f t="shared" si="363"/>
        <v>44344</v>
      </c>
      <c r="L658" s="1702">
        <f t="shared" si="363"/>
        <v>44393</v>
      </c>
      <c r="M658" s="1702">
        <f t="shared" si="363"/>
        <v>44398</v>
      </c>
      <c r="N658" s="1702">
        <f t="shared" si="363"/>
        <v>44426</v>
      </c>
      <c r="O658" s="1702">
        <f t="shared" si="363"/>
        <v>44426</v>
      </c>
      <c r="P658" s="1702">
        <f t="shared" si="363"/>
        <v>44510</v>
      </c>
      <c r="Q658" s="1702">
        <f t="shared" si="363"/>
        <v>44540</v>
      </c>
      <c r="R658" s="1702">
        <f t="shared" si="363"/>
        <v>44540</v>
      </c>
      <c r="S658" s="1702">
        <f t="shared" si="363"/>
        <v>44539</v>
      </c>
      <c r="T658" s="1702">
        <f t="shared" si="364"/>
        <v>44539</v>
      </c>
      <c r="U658" s="1702">
        <f t="shared" si="364"/>
        <v>44560</v>
      </c>
      <c r="V658" s="1702">
        <f t="shared" si="364"/>
        <v>44567</v>
      </c>
      <c r="W658" s="1702">
        <f t="shared" si="364"/>
        <v>44572</v>
      </c>
      <c r="X658" s="1702">
        <f t="shared" si="364"/>
        <v>44575</v>
      </c>
      <c r="Y658" s="1702">
        <f t="shared" si="364"/>
        <v>44600</v>
      </c>
      <c r="Z658" s="1702">
        <f t="shared" si="364"/>
        <v>44620</v>
      </c>
      <c r="AA658" s="1702">
        <f t="shared" si="364"/>
        <v>44648</v>
      </c>
      <c r="AB658" s="1702">
        <f t="shared" si="364"/>
        <v>44651</v>
      </c>
      <c r="AC658" s="1702">
        <f t="shared" si="364"/>
        <v>44665</v>
      </c>
      <c r="AD658" s="1702">
        <f t="shared" si="365"/>
        <v>44686</v>
      </c>
      <c r="AE658" s="1702">
        <f t="shared" si="365"/>
        <v>44693</v>
      </c>
      <c r="AF658" s="1702">
        <f t="shared" si="365"/>
        <v>44698</v>
      </c>
      <c r="AG658" s="1702">
        <f t="shared" si="365"/>
        <v>44701</v>
      </c>
      <c r="AH658" s="1702">
        <f t="shared" si="365"/>
        <v>44726</v>
      </c>
      <c r="AI658" s="1702">
        <f t="shared" si="365"/>
        <v>44746</v>
      </c>
      <c r="AJ658" s="1702">
        <f t="shared" si="365"/>
        <v>44746</v>
      </c>
      <c r="AK658" s="1702">
        <f t="shared" si="365"/>
        <v>44756</v>
      </c>
      <c r="AL658" s="1702">
        <f t="shared" si="365"/>
        <v>44772</v>
      </c>
      <c r="AM658" s="1702">
        <f t="shared" si="365"/>
        <v>44776</v>
      </c>
      <c r="AN658" s="1702">
        <f t="shared" si="365"/>
        <v>44806</v>
      </c>
      <c r="AO658" s="1497">
        <f t="shared" si="366"/>
        <v>44736</v>
      </c>
      <c r="AP658" s="1363">
        <v>36656</v>
      </c>
      <c r="AQ658" s="1543">
        <v>45220</v>
      </c>
      <c r="AR658" s="1424">
        <f>VLOOKUP(AP658,Schedule!$B$2:$F$14923,5,0)</f>
        <v>45132</v>
      </c>
      <c r="AS658" s="1424">
        <f t="shared" si="360"/>
        <v>45497</v>
      </c>
      <c r="AZ658" s="1739"/>
    </row>
    <row r="659" spans="1:52" s="1382" customFormat="1" ht="51.95" customHeight="1" thickBot="1">
      <c r="A659" s="1786"/>
      <c r="B659" s="1385">
        <f t="shared" si="361"/>
        <v>63</v>
      </c>
      <c r="C659" s="1386" t="str">
        <f t="shared" si="361"/>
        <v>У_Э</v>
      </c>
      <c r="D659" s="1561" t="str">
        <f t="shared" si="355"/>
        <v>63У_Э</v>
      </c>
      <c r="E659" s="1602" t="s">
        <v>467</v>
      </c>
      <c r="F659" s="1563" t="s">
        <v>859</v>
      </c>
      <c r="G659" s="1564" t="str">
        <f t="shared" si="362"/>
        <v>Выполнение электротехнических работ по объектам 01UEK,00UEL,00UEJ,08USZ,02UEK,01UEH,02UEH,03UEH,04UEH,05UEH,01UTZ,05UTZ,08UTZ</v>
      </c>
      <c r="H659" s="1565" t="s">
        <v>922</v>
      </c>
      <c r="I659" s="1352"/>
      <c r="J659" s="1702">
        <f t="shared" si="363"/>
        <v>44316</v>
      </c>
      <c r="K659" s="1702">
        <f t="shared" si="363"/>
        <v>44344</v>
      </c>
      <c r="L659" s="1702">
        <f t="shared" si="363"/>
        <v>44393</v>
      </c>
      <c r="M659" s="1702">
        <f t="shared" si="363"/>
        <v>44398</v>
      </c>
      <c r="N659" s="1702">
        <f t="shared" si="363"/>
        <v>44426</v>
      </c>
      <c r="O659" s="1702">
        <f t="shared" si="363"/>
        <v>44426</v>
      </c>
      <c r="P659" s="1702">
        <f t="shared" si="363"/>
        <v>44510</v>
      </c>
      <c r="Q659" s="1702">
        <f t="shared" si="363"/>
        <v>44540</v>
      </c>
      <c r="R659" s="1702">
        <f t="shared" si="363"/>
        <v>44540</v>
      </c>
      <c r="S659" s="1702">
        <f t="shared" si="363"/>
        <v>44539</v>
      </c>
      <c r="T659" s="1702">
        <f t="shared" si="364"/>
        <v>44539</v>
      </c>
      <c r="U659" s="1702">
        <f t="shared" si="364"/>
        <v>44560</v>
      </c>
      <c r="V659" s="1702">
        <f t="shared" si="364"/>
        <v>44567</v>
      </c>
      <c r="W659" s="1702">
        <f t="shared" si="364"/>
        <v>44572</v>
      </c>
      <c r="X659" s="1702">
        <f t="shared" si="364"/>
        <v>44575</v>
      </c>
      <c r="Y659" s="1702">
        <f t="shared" si="364"/>
        <v>44600</v>
      </c>
      <c r="Z659" s="1702">
        <f t="shared" si="364"/>
        <v>44620</v>
      </c>
      <c r="AA659" s="1702">
        <f t="shared" si="364"/>
        <v>44648</v>
      </c>
      <c r="AB659" s="1702">
        <f t="shared" si="364"/>
        <v>44651</v>
      </c>
      <c r="AC659" s="1702">
        <f t="shared" si="364"/>
        <v>44665</v>
      </c>
      <c r="AD659" s="1702">
        <f t="shared" si="365"/>
        <v>44686</v>
      </c>
      <c r="AE659" s="1702">
        <f t="shared" si="365"/>
        <v>44693</v>
      </c>
      <c r="AF659" s="1702">
        <f t="shared" si="365"/>
        <v>44698</v>
      </c>
      <c r="AG659" s="1702">
        <f t="shared" si="365"/>
        <v>44701</v>
      </c>
      <c r="AH659" s="1702">
        <f t="shared" si="365"/>
        <v>44726</v>
      </c>
      <c r="AI659" s="1702">
        <f t="shared" si="365"/>
        <v>44746</v>
      </c>
      <c r="AJ659" s="1702">
        <f t="shared" si="365"/>
        <v>44746</v>
      </c>
      <c r="AK659" s="1702">
        <f t="shared" si="365"/>
        <v>44756</v>
      </c>
      <c r="AL659" s="1702">
        <f t="shared" si="365"/>
        <v>44772</v>
      </c>
      <c r="AM659" s="1702">
        <f t="shared" si="365"/>
        <v>44776</v>
      </c>
      <c r="AN659" s="1702">
        <f t="shared" si="365"/>
        <v>44806</v>
      </c>
      <c r="AO659" s="1497">
        <f t="shared" si="366"/>
        <v>44736</v>
      </c>
      <c r="AP659" s="1363">
        <v>36663</v>
      </c>
      <c r="AQ659" s="1543">
        <v>45220</v>
      </c>
      <c r="AR659" s="1424">
        <f>VLOOKUP(AP659,Schedule!$B$2:$F$14923,5,0)</f>
        <v>45132</v>
      </c>
      <c r="AS659" s="1424">
        <f t="shared" si="360"/>
        <v>45497</v>
      </c>
      <c r="AZ659" s="1739"/>
    </row>
    <row r="660" spans="1:52" s="1382" customFormat="1" ht="51.95" customHeight="1" thickBot="1">
      <c r="A660" s="1786"/>
      <c r="B660" s="1385">
        <f t="shared" si="361"/>
        <v>63</v>
      </c>
      <c r="C660" s="1386" t="str">
        <f t="shared" si="361"/>
        <v>У_Э</v>
      </c>
      <c r="D660" s="1561" t="str">
        <f t="shared" si="355"/>
        <v>63У_Э</v>
      </c>
      <c r="E660" s="1602" t="s">
        <v>469</v>
      </c>
      <c r="F660" s="1563" t="s">
        <v>859</v>
      </c>
      <c r="G660" s="1564" t="str">
        <f t="shared" si="362"/>
        <v>Выполнение электротехнических работ по объектам 01UEK,00UEL,00UEJ,08USZ,02UEK,01UEH,02UEH,03UEH,04UEH,05UEH,01UTZ,05UTZ,08UTZ</v>
      </c>
      <c r="H660" s="1565" t="s">
        <v>922</v>
      </c>
      <c r="I660" s="1352"/>
      <c r="J660" s="1702">
        <f t="shared" si="363"/>
        <v>44316</v>
      </c>
      <c r="K660" s="1702">
        <f t="shared" si="363"/>
        <v>44344</v>
      </c>
      <c r="L660" s="1702">
        <f t="shared" si="363"/>
        <v>44393</v>
      </c>
      <c r="M660" s="1702">
        <f t="shared" si="363"/>
        <v>44398</v>
      </c>
      <c r="N660" s="1702">
        <f t="shared" si="363"/>
        <v>44426</v>
      </c>
      <c r="O660" s="1702">
        <f t="shared" si="363"/>
        <v>44426</v>
      </c>
      <c r="P660" s="1702">
        <f t="shared" si="363"/>
        <v>44510</v>
      </c>
      <c r="Q660" s="1702">
        <f t="shared" si="363"/>
        <v>44540</v>
      </c>
      <c r="R660" s="1702">
        <f t="shared" si="363"/>
        <v>44540</v>
      </c>
      <c r="S660" s="1702">
        <f t="shared" si="363"/>
        <v>44539</v>
      </c>
      <c r="T660" s="1702">
        <f t="shared" si="364"/>
        <v>44539</v>
      </c>
      <c r="U660" s="1702">
        <f t="shared" si="364"/>
        <v>44560</v>
      </c>
      <c r="V660" s="1702">
        <f t="shared" si="364"/>
        <v>44567</v>
      </c>
      <c r="W660" s="1702">
        <f t="shared" si="364"/>
        <v>44572</v>
      </c>
      <c r="X660" s="1702">
        <f t="shared" si="364"/>
        <v>44575</v>
      </c>
      <c r="Y660" s="1702">
        <f t="shared" si="364"/>
        <v>44600</v>
      </c>
      <c r="Z660" s="1702">
        <f t="shared" si="364"/>
        <v>44620</v>
      </c>
      <c r="AA660" s="1702">
        <f t="shared" si="364"/>
        <v>44648</v>
      </c>
      <c r="AB660" s="1702">
        <f t="shared" si="364"/>
        <v>44651</v>
      </c>
      <c r="AC660" s="1702">
        <f t="shared" si="364"/>
        <v>44665</v>
      </c>
      <c r="AD660" s="1702">
        <f t="shared" si="365"/>
        <v>44686</v>
      </c>
      <c r="AE660" s="1702">
        <f t="shared" si="365"/>
        <v>44693</v>
      </c>
      <c r="AF660" s="1702">
        <f t="shared" si="365"/>
        <v>44698</v>
      </c>
      <c r="AG660" s="1702">
        <f t="shared" si="365"/>
        <v>44701</v>
      </c>
      <c r="AH660" s="1702">
        <f t="shared" si="365"/>
        <v>44726</v>
      </c>
      <c r="AI660" s="1702">
        <f t="shared" si="365"/>
        <v>44746</v>
      </c>
      <c r="AJ660" s="1702">
        <f t="shared" si="365"/>
        <v>44746</v>
      </c>
      <c r="AK660" s="1702">
        <f t="shared" si="365"/>
        <v>44756</v>
      </c>
      <c r="AL660" s="1702">
        <f t="shared" si="365"/>
        <v>44772</v>
      </c>
      <c r="AM660" s="1702">
        <f t="shared" si="365"/>
        <v>44776</v>
      </c>
      <c r="AN660" s="1702">
        <f t="shared" si="365"/>
        <v>44806</v>
      </c>
      <c r="AO660" s="1497">
        <f t="shared" si="366"/>
        <v>44736</v>
      </c>
      <c r="AP660" s="1363">
        <v>36668</v>
      </c>
      <c r="AQ660" s="1543">
        <v>45220</v>
      </c>
      <c r="AR660" s="1424">
        <f>VLOOKUP(AP660,Schedule!$B$2:$F$14923,5,0)</f>
        <v>45132</v>
      </c>
      <c r="AS660" s="1424">
        <f t="shared" si="360"/>
        <v>45497</v>
      </c>
      <c r="AZ660" s="1739"/>
    </row>
    <row r="661" spans="1:52" s="1382" customFormat="1" ht="51.95" customHeight="1" thickBot="1">
      <c r="A661" s="1786"/>
      <c r="B661" s="1385">
        <f t="shared" si="361"/>
        <v>63</v>
      </c>
      <c r="C661" s="1386" t="str">
        <f t="shared" si="361"/>
        <v>У_Э</v>
      </c>
      <c r="D661" s="1561" t="str">
        <f t="shared" si="355"/>
        <v>63У_Э</v>
      </c>
      <c r="E661" s="1602" t="s">
        <v>471</v>
      </c>
      <c r="F661" s="1563" t="s">
        <v>859</v>
      </c>
      <c r="G661" s="1564" t="str">
        <f t="shared" si="362"/>
        <v>Выполнение электротехнических работ по объектам 01UEK,00UEL,00UEJ,08USZ,02UEK,01UEH,02UEH,03UEH,04UEH,05UEH,01UTZ,05UTZ,08UTZ</v>
      </c>
      <c r="H661" s="1565" t="s">
        <v>922</v>
      </c>
      <c r="I661" s="1352"/>
      <c r="J661" s="1702">
        <f t="shared" si="363"/>
        <v>44316</v>
      </c>
      <c r="K661" s="1702">
        <f t="shared" si="363"/>
        <v>44344</v>
      </c>
      <c r="L661" s="1702">
        <f t="shared" si="363"/>
        <v>44393</v>
      </c>
      <c r="M661" s="1702">
        <f t="shared" si="363"/>
        <v>44398</v>
      </c>
      <c r="N661" s="1702">
        <f t="shared" si="363"/>
        <v>44426</v>
      </c>
      <c r="O661" s="1702">
        <f t="shared" si="363"/>
        <v>44426</v>
      </c>
      <c r="P661" s="1702">
        <f t="shared" si="363"/>
        <v>44510</v>
      </c>
      <c r="Q661" s="1702">
        <f t="shared" si="363"/>
        <v>44540</v>
      </c>
      <c r="R661" s="1702">
        <f t="shared" si="363"/>
        <v>44540</v>
      </c>
      <c r="S661" s="1702">
        <f t="shared" si="363"/>
        <v>44539</v>
      </c>
      <c r="T661" s="1702">
        <f t="shared" si="364"/>
        <v>44539</v>
      </c>
      <c r="U661" s="1702">
        <f t="shared" si="364"/>
        <v>44560</v>
      </c>
      <c r="V661" s="1702">
        <f t="shared" si="364"/>
        <v>44567</v>
      </c>
      <c r="W661" s="1702">
        <f t="shared" si="364"/>
        <v>44572</v>
      </c>
      <c r="X661" s="1702">
        <f t="shared" si="364"/>
        <v>44575</v>
      </c>
      <c r="Y661" s="1702">
        <f t="shared" si="364"/>
        <v>44600</v>
      </c>
      <c r="Z661" s="1702">
        <f t="shared" si="364"/>
        <v>44620</v>
      </c>
      <c r="AA661" s="1702">
        <f t="shared" si="364"/>
        <v>44648</v>
      </c>
      <c r="AB661" s="1702">
        <f t="shared" si="364"/>
        <v>44651</v>
      </c>
      <c r="AC661" s="1702">
        <f t="shared" si="364"/>
        <v>44665</v>
      </c>
      <c r="AD661" s="1702">
        <f t="shared" si="365"/>
        <v>44686</v>
      </c>
      <c r="AE661" s="1702">
        <f t="shared" si="365"/>
        <v>44693</v>
      </c>
      <c r="AF661" s="1702">
        <f t="shared" si="365"/>
        <v>44698</v>
      </c>
      <c r="AG661" s="1702">
        <f t="shared" si="365"/>
        <v>44701</v>
      </c>
      <c r="AH661" s="1702">
        <f t="shared" si="365"/>
        <v>44726</v>
      </c>
      <c r="AI661" s="1702">
        <f t="shared" si="365"/>
        <v>44746</v>
      </c>
      <c r="AJ661" s="1702">
        <f t="shared" si="365"/>
        <v>44746</v>
      </c>
      <c r="AK661" s="1702">
        <f t="shared" si="365"/>
        <v>44756</v>
      </c>
      <c r="AL661" s="1702">
        <f t="shared" si="365"/>
        <v>44772</v>
      </c>
      <c r="AM661" s="1702">
        <f t="shared" si="365"/>
        <v>44776</v>
      </c>
      <c r="AN661" s="1702">
        <f t="shared" si="365"/>
        <v>44806</v>
      </c>
      <c r="AO661" s="1497">
        <f t="shared" si="366"/>
        <v>44736</v>
      </c>
      <c r="AP661" s="1363">
        <v>36673</v>
      </c>
      <c r="AQ661" s="1543">
        <v>45220</v>
      </c>
      <c r="AR661" s="1424">
        <f>VLOOKUP(AP661,Schedule!$B$2:$F$14923,5,0)</f>
        <v>45132</v>
      </c>
      <c r="AS661" s="1424">
        <f t="shared" si="360"/>
        <v>45497</v>
      </c>
      <c r="AZ661" s="1739"/>
    </row>
    <row r="662" spans="1:52" s="1382" customFormat="1" ht="51.95" customHeight="1" thickBot="1">
      <c r="A662" s="1786"/>
      <c r="B662" s="1385">
        <f t="shared" si="361"/>
        <v>63</v>
      </c>
      <c r="C662" s="1386" t="str">
        <f t="shared" si="361"/>
        <v>У_Э</v>
      </c>
      <c r="D662" s="1561" t="str">
        <f t="shared" si="355"/>
        <v>63У_Э</v>
      </c>
      <c r="E662" s="1602" t="s">
        <v>473</v>
      </c>
      <c r="F662" s="1563" t="s">
        <v>859</v>
      </c>
      <c r="G662" s="1564" t="str">
        <f t="shared" si="362"/>
        <v>Выполнение электротехнических работ по объектам 01UEK,00UEL,00UEJ,08USZ,02UEK,01UEH,02UEH,03UEH,04UEH,05UEH,01UTZ,05UTZ,08UTZ</v>
      </c>
      <c r="H662" s="1565" t="s">
        <v>922</v>
      </c>
      <c r="I662" s="1352"/>
      <c r="J662" s="1702">
        <f t="shared" si="363"/>
        <v>44316</v>
      </c>
      <c r="K662" s="1702">
        <f t="shared" si="363"/>
        <v>44344</v>
      </c>
      <c r="L662" s="1702">
        <f t="shared" si="363"/>
        <v>44393</v>
      </c>
      <c r="M662" s="1702">
        <f t="shared" si="363"/>
        <v>44398</v>
      </c>
      <c r="N662" s="1702">
        <f t="shared" si="363"/>
        <v>44426</v>
      </c>
      <c r="O662" s="1702">
        <f t="shared" si="363"/>
        <v>44426</v>
      </c>
      <c r="P662" s="1702">
        <f t="shared" si="363"/>
        <v>44510</v>
      </c>
      <c r="Q662" s="1702">
        <f t="shared" si="363"/>
        <v>44540</v>
      </c>
      <c r="R662" s="1702">
        <f t="shared" si="363"/>
        <v>44540</v>
      </c>
      <c r="S662" s="1702">
        <f t="shared" si="363"/>
        <v>44539</v>
      </c>
      <c r="T662" s="1702">
        <f t="shared" si="364"/>
        <v>44539</v>
      </c>
      <c r="U662" s="1702">
        <f t="shared" si="364"/>
        <v>44560</v>
      </c>
      <c r="V662" s="1702">
        <f t="shared" si="364"/>
        <v>44567</v>
      </c>
      <c r="W662" s="1702">
        <f t="shared" si="364"/>
        <v>44572</v>
      </c>
      <c r="X662" s="1702">
        <f t="shared" si="364"/>
        <v>44575</v>
      </c>
      <c r="Y662" s="1702">
        <f t="shared" si="364"/>
        <v>44600</v>
      </c>
      <c r="Z662" s="1702">
        <f t="shared" si="364"/>
        <v>44620</v>
      </c>
      <c r="AA662" s="1702">
        <f t="shared" si="364"/>
        <v>44648</v>
      </c>
      <c r="AB662" s="1702">
        <f t="shared" si="364"/>
        <v>44651</v>
      </c>
      <c r="AC662" s="1702">
        <f t="shared" si="364"/>
        <v>44665</v>
      </c>
      <c r="AD662" s="1702">
        <f t="shared" si="365"/>
        <v>44686</v>
      </c>
      <c r="AE662" s="1702">
        <f t="shared" si="365"/>
        <v>44693</v>
      </c>
      <c r="AF662" s="1702">
        <f t="shared" si="365"/>
        <v>44698</v>
      </c>
      <c r="AG662" s="1702">
        <f t="shared" si="365"/>
        <v>44701</v>
      </c>
      <c r="AH662" s="1702">
        <f t="shared" si="365"/>
        <v>44726</v>
      </c>
      <c r="AI662" s="1702">
        <f t="shared" si="365"/>
        <v>44746</v>
      </c>
      <c r="AJ662" s="1702">
        <f t="shared" si="365"/>
        <v>44746</v>
      </c>
      <c r="AK662" s="1702">
        <f t="shared" si="365"/>
        <v>44756</v>
      </c>
      <c r="AL662" s="1702">
        <f t="shared" si="365"/>
        <v>44772</v>
      </c>
      <c r="AM662" s="1702">
        <f t="shared" si="365"/>
        <v>44776</v>
      </c>
      <c r="AN662" s="1702">
        <f t="shared" si="365"/>
        <v>44806</v>
      </c>
      <c r="AO662" s="1497">
        <f t="shared" si="366"/>
        <v>44736</v>
      </c>
      <c r="AP662" s="1444"/>
      <c r="AQ662" s="1543">
        <v>45220</v>
      </c>
      <c r="AR662" s="1424"/>
      <c r="AS662" s="1424"/>
      <c r="AZ662" s="1739"/>
    </row>
    <row r="663" spans="1:52" s="1382" customFormat="1" ht="51.95" customHeight="1" thickBot="1">
      <c r="A663" s="1786"/>
      <c r="B663" s="1385">
        <f t="shared" si="361"/>
        <v>63</v>
      </c>
      <c r="C663" s="1386" t="str">
        <f t="shared" si="361"/>
        <v>У_Э</v>
      </c>
      <c r="D663" s="1561" t="str">
        <f t="shared" si="355"/>
        <v>63У_Э</v>
      </c>
      <c r="E663" s="1602" t="s">
        <v>483</v>
      </c>
      <c r="F663" s="1563" t="s">
        <v>859</v>
      </c>
      <c r="G663" s="1564" t="str">
        <f t="shared" si="362"/>
        <v>Выполнение электротехнических работ по объектам 01UEK,00UEL,00UEJ,08USZ,02UEK,01UEH,02UEH,03UEH,04UEH,05UEH,01UTZ,05UTZ,08UTZ</v>
      </c>
      <c r="H663" s="1565" t="s">
        <v>923</v>
      </c>
      <c r="I663" s="1352"/>
      <c r="J663" s="1702">
        <f t="shared" si="363"/>
        <v>44316</v>
      </c>
      <c r="K663" s="1702">
        <f t="shared" si="363"/>
        <v>44344</v>
      </c>
      <c r="L663" s="1702">
        <f t="shared" si="363"/>
        <v>44393</v>
      </c>
      <c r="M663" s="1702">
        <f t="shared" si="363"/>
        <v>44398</v>
      </c>
      <c r="N663" s="1702">
        <f t="shared" si="363"/>
        <v>44426</v>
      </c>
      <c r="O663" s="1702">
        <f t="shared" si="363"/>
        <v>44426</v>
      </c>
      <c r="P663" s="1702">
        <f t="shared" si="363"/>
        <v>44510</v>
      </c>
      <c r="Q663" s="1702">
        <f t="shared" si="363"/>
        <v>44540</v>
      </c>
      <c r="R663" s="1702">
        <f t="shared" si="363"/>
        <v>44540</v>
      </c>
      <c r="S663" s="1702">
        <f t="shared" si="363"/>
        <v>44539</v>
      </c>
      <c r="T663" s="1702">
        <f t="shared" si="364"/>
        <v>44539</v>
      </c>
      <c r="U663" s="1702">
        <f t="shared" si="364"/>
        <v>44560</v>
      </c>
      <c r="V663" s="1702">
        <f t="shared" si="364"/>
        <v>44567</v>
      </c>
      <c r="W663" s="1702">
        <f t="shared" si="364"/>
        <v>44572</v>
      </c>
      <c r="X663" s="1702">
        <f t="shared" si="364"/>
        <v>44575</v>
      </c>
      <c r="Y663" s="1702">
        <f t="shared" si="364"/>
        <v>44600</v>
      </c>
      <c r="Z663" s="1702">
        <f t="shared" si="364"/>
        <v>44620</v>
      </c>
      <c r="AA663" s="1702">
        <f t="shared" si="364"/>
        <v>44648</v>
      </c>
      <c r="AB663" s="1702">
        <f t="shared" si="364"/>
        <v>44651</v>
      </c>
      <c r="AC663" s="1702">
        <f t="shared" si="364"/>
        <v>44665</v>
      </c>
      <c r="AD663" s="1702">
        <f t="shared" si="365"/>
        <v>44686</v>
      </c>
      <c r="AE663" s="1702">
        <f t="shared" si="365"/>
        <v>44693</v>
      </c>
      <c r="AF663" s="1702">
        <f t="shared" si="365"/>
        <v>44698</v>
      </c>
      <c r="AG663" s="1702">
        <f t="shared" si="365"/>
        <v>44701</v>
      </c>
      <c r="AH663" s="1702">
        <f t="shared" si="365"/>
        <v>44726</v>
      </c>
      <c r="AI663" s="1702">
        <f t="shared" si="365"/>
        <v>44746</v>
      </c>
      <c r="AJ663" s="1702">
        <f t="shared" si="365"/>
        <v>44746</v>
      </c>
      <c r="AK663" s="1702">
        <f t="shared" si="365"/>
        <v>44756</v>
      </c>
      <c r="AL663" s="1702">
        <f t="shared" si="365"/>
        <v>44772</v>
      </c>
      <c r="AM663" s="1702">
        <f t="shared" si="365"/>
        <v>44776</v>
      </c>
      <c r="AN663" s="1702">
        <f t="shared" si="365"/>
        <v>44806</v>
      </c>
      <c r="AO663" s="1497">
        <f t="shared" si="366"/>
        <v>44736</v>
      </c>
      <c r="AP663" s="1363">
        <v>36091</v>
      </c>
      <c r="AQ663" s="1543">
        <v>44736</v>
      </c>
      <c r="AR663" s="1424">
        <f>VLOOKUP(AP663,Schedule!$B$2:$F$14923,5,0)</f>
        <v>44736</v>
      </c>
      <c r="AS663" s="1424">
        <f>AR663+365</f>
        <v>45101</v>
      </c>
      <c r="AZ663" s="1739"/>
    </row>
    <row r="664" spans="1:52" s="1382" customFormat="1" ht="51.95" customHeight="1" thickBot="1">
      <c r="A664" s="1786"/>
      <c r="B664" s="1385">
        <f t="shared" si="361"/>
        <v>63</v>
      </c>
      <c r="C664" s="1386" t="str">
        <f t="shared" si="361"/>
        <v>У_Э</v>
      </c>
      <c r="D664" s="1561" t="str">
        <f t="shared" si="355"/>
        <v>63У_Э</v>
      </c>
      <c r="E664" s="1602" t="s">
        <v>481</v>
      </c>
      <c r="F664" s="1563" t="s">
        <v>859</v>
      </c>
      <c r="G664" s="1564" t="str">
        <f t="shared" si="362"/>
        <v>Выполнение электротехнических работ по объектам 01UEK,00UEL,00UEJ,08USZ,02UEK,01UEH,02UEH,03UEH,04UEH,05UEH,01UTZ,05UTZ,08UTZ</v>
      </c>
      <c r="H664" s="1565" t="s">
        <v>924</v>
      </c>
      <c r="I664" s="1352"/>
      <c r="J664" s="1702">
        <f t="shared" si="363"/>
        <v>44316</v>
      </c>
      <c r="K664" s="1702">
        <f t="shared" si="363"/>
        <v>44344</v>
      </c>
      <c r="L664" s="1702">
        <f t="shared" si="363"/>
        <v>44393</v>
      </c>
      <c r="M664" s="1702">
        <f t="shared" si="363"/>
        <v>44398</v>
      </c>
      <c r="N664" s="1702">
        <f t="shared" si="363"/>
        <v>44426</v>
      </c>
      <c r="O664" s="1702">
        <f t="shared" si="363"/>
        <v>44426</v>
      </c>
      <c r="P664" s="1702">
        <f t="shared" si="363"/>
        <v>44510</v>
      </c>
      <c r="Q664" s="1702">
        <f t="shared" si="363"/>
        <v>44540</v>
      </c>
      <c r="R664" s="1702">
        <f t="shared" si="363"/>
        <v>44540</v>
      </c>
      <c r="S664" s="1702">
        <f t="shared" si="363"/>
        <v>44539</v>
      </c>
      <c r="T664" s="1702">
        <f t="shared" si="364"/>
        <v>44539</v>
      </c>
      <c r="U664" s="1702">
        <f t="shared" si="364"/>
        <v>44560</v>
      </c>
      <c r="V664" s="1702">
        <f t="shared" si="364"/>
        <v>44567</v>
      </c>
      <c r="W664" s="1702">
        <f t="shared" si="364"/>
        <v>44572</v>
      </c>
      <c r="X664" s="1702">
        <f t="shared" si="364"/>
        <v>44575</v>
      </c>
      <c r="Y664" s="1702">
        <f t="shared" si="364"/>
        <v>44600</v>
      </c>
      <c r="Z664" s="1702">
        <f t="shared" si="364"/>
        <v>44620</v>
      </c>
      <c r="AA664" s="1702">
        <f t="shared" si="364"/>
        <v>44648</v>
      </c>
      <c r="AB664" s="1702">
        <f t="shared" si="364"/>
        <v>44651</v>
      </c>
      <c r="AC664" s="1702">
        <f t="shared" si="364"/>
        <v>44665</v>
      </c>
      <c r="AD664" s="1702">
        <f t="shared" si="365"/>
        <v>44686</v>
      </c>
      <c r="AE664" s="1702">
        <f t="shared" si="365"/>
        <v>44693</v>
      </c>
      <c r="AF664" s="1702">
        <f t="shared" si="365"/>
        <v>44698</v>
      </c>
      <c r="AG664" s="1702">
        <f t="shared" si="365"/>
        <v>44701</v>
      </c>
      <c r="AH664" s="1702">
        <f t="shared" si="365"/>
        <v>44726</v>
      </c>
      <c r="AI664" s="1702">
        <f t="shared" si="365"/>
        <v>44746</v>
      </c>
      <c r="AJ664" s="1702">
        <f t="shared" si="365"/>
        <v>44746</v>
      </c>
      <c r="AK664" s="1702">
        <f t="shared" si="365"/>
        <v>44756</v>
      </c>
      <c r="AL664" s="1702">
        <f t="shared" si="365"/>
        <v>44772</v>
      </c>
      <c r="AM664" s="1702">
        <f t="shared" si="365"/>
        <v>44776</v>
      </c>
      <c r="AN664" s="1702">
        <f t="shared" si="365"/>
        <v>44806</v>
      </c>
      <c r="AO664" s="1497">
        <f t="shared" si="366"/>
        <v>44736</v>
      </c>
      <c r="AP664" s="1363">
        <v>36111</v>
      </c>
      <c r="AQ664" s="1543">
        <v>44934</v>
      </c>
      <c r="AR664" s="1424">
        <f>VLOOKUP(AP664,Schedule!$B$2:$F$14923,5,0)</f>
        <v>44844</v>
      </c>
      <c r="AS664" s="1424">
        <f>AR664+365</f>
        <v>45209</v>
      </c>
      <c r="AZ664" s="1739"/>
    </row>
    <row r="665" spans="1:52" s="1382" customFormat="1" ht="51.95" customHeight="1" thickBot="1">
      <c r="A665" s="1786"/>
      <c r="B665" s="1385">
        <f t="shared" si="361"/>
        <v>63</v>
      </c>
      <c r="C665" s="1386" t="str">
        <f t="shared" si="361"/>
        <v>У_Э</v>
      </c>
      <c r="D665" s="1561" t="str">
        <f t="shared" si="355"/>
        <v>63У_Э</v>
      </c>
      <c r="E665" s="1629" t="s">
        <v>477</v>
      </c>
      <c r="F665" s="1630" t="s">
        <v>859</v>
      </c>
      <c r="G665" s="1564" t="str">
        <f t="shared" si="362"/>
        <v>Выполнение электротехнических работ по объектам 01UEK,00UEL,00UEJ,08USZ,02UEK,01UEH,02UEH,03UEH,04UEH,05UEH,01UTZ,05UTZ,08UTZ</v>
      </c>
      <c r="H665" s="1626" t="s">
        <v>925</v>
      </c>
      <c r="I665" s="1352"/>
      <c r="J665" s="1702">
        <f t="shared" si="363"/>
        <v>44316</v>
      </c>
      <c r="K665" s="1702">
        <f t="shared" si="363"/>
        <v>44344</v>
      </c>
      <c r="L665" s="1702">
        <f t="shared" si="363"/>
        <v>44393</v>
      </c>
      <c r="M665" s="1702">
        <f t="shared" si="363"/>
        <v>44398</v>
      </c>
      <c r="N665" s="1702">
        <f t="shared" si="363"/>
        <v>44426</v>
      </c>
      <c r="O665" s="1702">
        <f t="shared" si="363"/>
        <v>44426</v>
      </c>
      <c r="P665" s="1702">
        <f t="shared" si="363"/>
        <v>44510</v>
      </c>
      <c r="Q665" s="1702">
        <f t="shared" si="363"/>
        <v>44540</v>
      </c>
      <c r="R665" s="1702">
        <f t="shared" si="363"/>
        <v>44540</v>
      </c>
      <c r="S665" s="1702">
        <f t="shared" si="363"/>
        <v>44539</v>
      </c>
      <c r="T665" s="1702">
        <f t="shared" si="364"/>
        <v>44539</v>
      </c>
      <c r="U665" s="1702">
        <f t="shared" si="364"/>
        <v>44560</v>
      </c>
      <c r="V665" s="1702">
        <f t="shared" si="364"/>
        <v>44567</v>
      </c>
      <c r="W665" s="1702">
        <f t="shared" si="364"/>
        <v>44572</v>
      </c>
      <c r="X665" s="1702">
        <f t="shared" si="364"/>
        <v>44575</v>
      </c>
      <c r="Y665" s="1702">
        <f t="shared" si="364"/>
        <v>44600</v>
      </c>
      <c r="Z665" s="1702">
        <f t="shared" si="364"/>
        <v>44620</v>
      </c>
      <c r="AA665" s="1702">
        <f t="shared" si="364"/>
        <v>44648</v>
      </c>
      <c r="AB665" s="1702">
        <f t="shared" si="364"/>
        <v>44651</v>
      </c>
      <c r="AC665" s="1702">
        <f t="shared" si="364"/>
        <v>44665</v>
      </c>
      <c r="AD665" s="1702">
        <f t="shared" si="365"/>
        <v>44686</v>
      </c>
      <c r="AE665" s="1702">
        <f t="shared" si="365"/>
        <v>44693</v>
      </c>
      <c r="AF665" s="1702">
        <f t="shared" si="365"/>
        <v>44698</v>
      </c>
      <c r="AG665" s="1702">
        <f t="shared" si="365"/>
        <v>44701</v>
      </c>
      <c r="AH665" s="1702">
        <f t="shared" si="365"/>
        <v>44726</v>
      </c>
      <c r="AI665" s="1702">
        <f t="shared" si="365"/>
        <v>44746</v>
      </c>
      <c r="AJ665" s="1702">
        <f t="shared" si="365"/>
        <v>44746</v>
      </c>
      <c r="AK665" s="1702">
        <f t="shared" si="365"/>
        <v>44756</v>
      </c>
      <c r="AL665" s="1702">
        <f t="shared" si="365"/>
        <v>44772</v>
      </c>
      <c r="AM665" s="1702">
        <f t="shared" si="365"/>
        <v>44776</v>
      </c>
      <c r="AN665" s="1702">
        <f t="shared" si="365"/>
        <v>44806</v>
      </c>
      <c r="AO665" s="1497">
        <f t="shared" si="366"/>
        <v>44736</v>
      </c>
      <c r="AP665" s="1539">
        <v>38417</v>
      </c>
      <c r="AQ665" s="1540">
        <v>44736</v>
      </c>
      <c r="AR665" s="1424"/>
      <c r="AS665" s="1424"/>
      <c r="AZ665" s="1739"/>
    </row>
    <row r="666" spans="1:52" s="1382" customFormat="1" ht="47.25" thickBot="1">
      <c r="A666" s="1781">
        <f>A653+1</f>
        <v>52</v>
      </c>
      <c r="B666" s="1373">
        <f>B653+2</f>
        <v>65</v>
      </c>
      <c r="C666" s="1374" t="s">
        <v>858</v>
      </c>
      <c r="D666" s="1556" t="str">
        <f t="shared" si="355"/>
        <v>65У_Э</v>
      </c>
      <c r="E666" s="1601" t="s">
        <v>608</v>
      </c>
      <c r="F666" s="1558" t="s">
        <v>859</v>
      </c>
      <c r="G666" s="1559" t="str">
        <f>CONCATENATE("Выполнение электротехнических работ по объектам ", , E666,,",",E667)</f>
        <v>Выполнение электротехнических работ по объектам 20UBA,30UBA</v>
      </c>
      <c r="H666" s="1560" t="s">
        <v>926</v>
      </c>
      <c r="I666" s="1339" t="s">
        <v>118</v>
      </c>
      <c r="J666" s="1369">
        <f>IFERROR(VLOOKUP(D666,'ИСХОДНИК-даты-2х'!$D$10:$AI$105,2,0),"-")</f>
        <v>44005</v>
      </c>
      <c r="K666" s="1369">
        <f>IFERROR(VLOOKUP(D666,'ИСХОДНИК-даты-2х'!$D$10:$AI$105,3,0),"-")</f>
        <v>44033</v>
      </c>
      <c r="L666" s="1369">
        <f>IFERROR(VLOOKUP(D666,'ИСХОДНИК-даты-2х'!$D$10:$AI$105,4,0),"-")</f>
        <v>44082</v>
      </c>
      <c r="M666" s="1369">
        <f>IFERROR(VLOOKUP(D666,'ИСХОДНИК-даты-2х'!$D$10:$AI$105,5,0),"-")</f>
        <v>44085</v>
      </c>
      <c r="N666" s="1369">
        <f>IFERROR(VLOOKUP(D666,'ИСХОДНИК-даты-2х'!$D$10:$AI$105,6,0),"-")</f>
        <v>44113</v>
      </c>
      <c r="O666" s="1369">
        <f>IFERROR(VLOOKUP(D666,'ИСХОДНИК-даты-2х'!$D$10:$AI$105,7,0),"-")</f>
        <v>44113</v>
      </c>
      <c r="P666" s="1369">
        <f>IFERROR(VLOOKUP(D666,'ИСХОДНИК-даты-2х'!$D$10:$AI$105,8,0),"-")</f>
        <v>44197</v>
      </c>
      <c r="Q666" s="1369">
        <f>IFERROR(VLOOKUP(D666,'ИСХОДНИК-даты-2х'!$D$10:$AI$105,9,0),"-")</f>
        <v>44229</v>
      </c>
      <c r="R666" s="1369">
        <f>IFERROR(VLOOKUP(D666,'ИСХОДНИК-даты-2х'!$D$10:$AI$105,10,0),"-")</f>
        <v>44229</v>
      </c>
      <c r="S666" s="1369">
        <f>IFERROR(VLOOKUP(D666,'ИСХОДНИК-даты-2х'!$D$10:$AI$105,11,0),"-")</f>
        <v>44228</v>
      </c>
      <c r="T666" s="1369">
        <f>IFERROR(VLOOKUP(D666,'ИСХОДНИК-даты-2х'!$D$10:$AI$105,12,0),"-")</f>
        <v>44228</v>
      </c>
      <c r="U666" s="1369">
        <f>IFERROR(VLOOKUP(D666,'ИСХОДНИК-даты-2х'!$D$10:$AI$105,13,0),"-")</f>
        <v>44249</v>
      </c>
      <c r="V666" s="1369">
        <f>IFERROR(VLOOKUP(D666,'ИСХОДНИК-даты-2х'!$D$10:$AI$105,14,0),"-")</f>
        <v>44256</v>
      </c>
      <c r="W666" s="1369">
        <f>IFERROR(VLOOKUP(D666,'ИСХОДНИК-даты-2х'!$D$10:$AI$105,15,0),"-")</f>
        <v>44259</v>
      </c>
      <c r="X666" s="1369">
        <f>IFERROR(VLOOKUP(D666,'ИСХОДНИК-даты-2х'!$D$10:$AI$105,16,0),"-")</f>
        <v>44264</v>
      </c>
      <c r="Y666" s="1369">
        <f>IFERROR(VLOOKUP(D666,'ИСХОДНИК-даты-2х'!$D$10:$AI$105,17,0),"-")</f>
        <v>44289</v>
      </c>
      <c r="Z666" s="1369">
        <f>IFERROR(VLOOKUP(D666,'ИСХОДНИК-даты-2х'!$D$10:$AI$105,18,0),"-")</f>
        <v>44309</v>
      </c>
      <c r="AA666" s="1369">
        <f>IFERROR(VLOOKUP(D666,'ИСХОДНИК-даты-2х'!$D$10:$AI$105,19,0),"-")</f>
        <v>44337</v>
      </c>
      <c r="AB666" s="1369">
        <f>IFERROR(VLOOKUP(D666,'ИСХОДНИК-даты-2х'!$D$10:$AI$105,20,0),"-")</f>
        <v>44342</v>
      </c>
      <c r="AC666" s="1369">
        <f>IFERROR(VLOOKUP(D666,'ИСХОДНИК-даты-2х'!$D$10:$AI$105,21,0),"-")</f>
        <v>44356</v>
      </c>
      <c r="AD666" s="1369">
        <f>IFERROR(VLOOKUP(D666,'ИСХОДНИК-даты-2х'!$D$10:$AI$105,22,0),"-")</f>
        <v>44377</v>
      </c>
      <c r="AE666" s="1369">
        <f>IFERROR(VLOOKUP(D666,'ИСХОДНИК-даты-2х'!$D$10:$AI$105,23,0),"-")</f>
        <v>44384</v>
      </c>
      <c r="AF666" s="1369">
        <f>IFERROR(VLOOKUP(D666,'ИСХОДНИК-даты-2х'!$D$10:$AI$105,24,0),"-")</f>
        <v>44389</v>
      </c>
      <c r="AG666" s="1369">
        <f>IFERROR(VLOOKUP(D666,'ИСХОДНИК-даты-2х'!$D$10:$AI$105,25,0),"-")</f>
        <v>44392</v>
      </c>
      <c r="AH666" s="1340">
        <f>IFERROR(VLOOKUP(D666,'ИСХОДНИК-даты-2х'!$D$10:$AI$105,26,0),"-")</f>
        <v>44417</v>
      </c>
      <c r="AI666" s="1340">
        <f>IFERROR(VLOOKUP(D666,'ИСХОДНИК-даты-2х'!$D$10:$AI$105,27,0),"-")</f>
        <v>44437</v>
      </c>
      <c r="AJ666" s="1340">
        <f>IFERROR(VLOOKUP(D666,'ИСХОДНИК-даты-2х'!$D$10:$AI$105,28,0),"-")</f>
        <v>44437</v>
      </c>
      <c r="AK666" s="1370">
        <f>IFERROR(VLOOKUP(D666,'ИСХОДНИК-даты-2х'!$D$10:$AI$105,29,0),"-")</f>
        <v>44447</v>
      </c>
      <c r="AL666" s="1370">
        <f>IFERROR(VLOOKUP(D666,'ИСХОДНИК-даты-2х'!$D$10:$AI$105,30,0),"-")</f>
        <v>44463</v>
      </c>
      <c r="AM666" s="1371">
        <f>IFERROR(VLOOKUP(D666,'ИСХОДНИК-даты-2х'!$D$10:$AI$105,31,0),"-")</f>
        <v>44467</v>
      </c>
      <c r="AN666" s="1372">
        <v>44497</v>
      </c>
      <c r="AO666" s="1387">
        <v>44425</v>
      </c>
      <c r="AP666" s="1388">
        <v>14472</v>
      </c>
      <c r="AQ666" s="1541">
        <v>44425</v>
      </c>
      <c r="AR666" s="1424">
        <f>VLOOKUP(AP666,Schedule!$B$2:$F$14923,5,0)</f>
        <v>44431</v>
      </c>
      <c r="AS666" s="1424">
        <f>AR666+365</f>
        <v>44796</v>
      </c>
      <c r="AT666" s="1425">
        <f>MIN(AS666:AS667)</f>
        <v>44796</v>
      </c>
      <c r="AU666" s="1426">
        <f>AM666+30</f>
        <v>44497</v>
      </c>
      <c r="AV666" s="1732">
        <f>AT666-AM666</f>
        <v>329</v>
      </c>
      <c r="AW666" s="1383" t="s">
        <v>119</v>
      </c>
      <c r="AX666" s="1383">
        <v>44497</v>
      </c>
      <c r="AY666" s="1384" t="s">
        <v>173</v>
      </c>
      <c r="AZ666" s="1739">
        <f>AN666-AM666</f>
        <v>30</v>
      </c>
    </row>
    <row r="667" spans="1:52" s="1382" customFormat="1" ht="51.95" customHeight="1" thickBot="1">
      <c r="A667" s="1781"/>
      <c r="B667" s="1498">
        <f>B$666</f>
        <v>65</v>
      </c>
      <c r="C667" s="1499" t="str">
        <f>C$666</f>
        <v>У_Э</v>
      </c>
      <c r="D667" s="1566" t="str">
        <f t="shared" si="355"/>
        <v>65У_Э</v>
      </c>
      <c r="E667" s="1603" t="s">
        <v>610</v>
      </c>
      <c r="F667" s="1568" t="s">
        <v>859</v>
      </c>
      <c r="G667" s="1569" t="str">
        <f>$G$666</f>
        <v>Выполнение электротехнических работ по объектам 20UBA,30UBA</v>
      </c>
      <c r="H667" s="1570" t="s">
        <v>927</v>
      </c>
      <c r="I667" s="1345"/>
      <c r="J667" s="1703">
        <f t="shared" ref="J667:AN667" si="367">J$666</f>
        <v>44005</v>
      </c>
      <c r="K667" s="1703">
        <f t="shared" si="367"/>
        <v>44033</v>
      </c>
      <c r="L667" s="1703">
        <f t="shared" si="367"/>
        <v>44082</v>
      </c>
      <c r="M667" s="1703">
        <f t="shared" si="367"/>
        <v>44085</v>
      </c>
      <c r="N667" s="1703">
        <f t="shared" si="367"/>
        <v>44113</v>
      </c>
      <c r="O667" s="1703">
        <f t="shared" si="367"/>
        <v>44113</v>
      </c>
      <c r="P667" s="1703">
        <f t="shared" si="367"/>
        <v>44197</v>
      </c>
      <c r="Q667" s="1703">
        <f t="shared" si="367"/>
        <v>44229</v>
      </c>
      <c r="R667" s="1703">
        <f t="shared" si="367"/>
        <v>44229</v>
      </c>
      <c r="S667" s="1703">
        <f t="shared" si="367"/>
        <v>44228</v>
      </c>
      <c r="T667" s="1703">
        <f t="shared" si="367"/>
        <v>44228</v>
      </c>
      <c r="U667" s="1703">
        <f t="shared" si="367"/>
        <v>44249</v>
      </c>
      <c r="V667" s="1703">
        <f t="shared" si="367"/>
        <v>44256</v>
      </c>
      <c r="W667" s="1703">
        <f t="shared" si="367"/>
        <v>44259</v>
      </c>
      <c r="X667" s="1703">
        <f t="shared" si="367"/>
        <v>44264</v>
      </c>
      <c r="Y667" s="1703">
        <f t="shared" si="367"/>
        <v>44289</v>
      </c>
      <c r="Z667" s="1703">
        <f t="shared" si="367"/>
        <v>44309</v>
      </c>
      <c r="AA667" s="1703">
        <f t="shared" si="367"/>
        <v>44337</v>
      </c>
      <c r="AB667" s="1703">
        <f t="shared" si="367"/>
        <v>44342</v>
      </c>
      <c r="AC667" s="1703">
        <f t="shared" si="367"/>
        <v>44356</v>
      </c>
      <c r="AD667" s="1703">
        <f t="shared" si="367"/>
        <v>44377</v>
      </c>
      <c r="AE667" s="1703">
        <f t="shared" si="367"/>
        <v>44384</v>
      </c>
      <c r="AF667" s="1703">
        <f t="shared" si="367"/>
        <v>44389</v>
      </c>
      <c r="AG667" s="1703">
        <f t="shared" si="367"/>
        <v>44392</v>
      </c>
      <c r="AH667" s="1703">
        <f t="shared" si="367"/>
        <v>44417</v>
      </c>
      <c r="AI667" s="1703">
        <f t="shared" si="367"/>
        <v>44437</v>
      </c>
      <c r="AJ667" s="1703">
        <f t="shared" si="367"/>
        <v>44437</v>
      </c>
      <c r="AK667" s="1703">
        <f t="shared" si="367"/>
        <v>44447</v>
      </c>
      <c r="AL667" s="1703">
        <f t="shared" si="367"/>
        <v>44463</v>
      </c>
      <c r="AM667" s="1703">
        <f t="shared" si="367"/>
        <v>44467</v>
      </c>
      <c r="AN667" s="1703">
        <f t="shared" si="367"/>
        <v>44497</v>
      </c>
      <c r="AO667" s="1542">
        <f>$AO$666</f>
        <v>44425</v>
      </c>
      <c r="AP667" s="1539">
        <v>32043</v>
      </c>
      <c r="AQ667" s="1540">
        <v>44957</v>
      </c>
      <c r="AR667" s="1424">
        <f>VLOOKUP(AP667,Schedule!$B$2:$F$14923,5,0)</f>
        <v>44957</v>
      </c>
      <c r="AS667" s="1424">
        <f>AR667+365</f>
        <v>45322</v>
      </c>
      <c r="AZ667" s="1739"/>
    </row>
    <row r="668" spans="1:52" s="1382" customFormat="1" ht="70.5" thickBot="1">
      <c r="A668" s="1786">
        <f>A666+1</f>
        <v>53</v>
      </c>
      <c r="B668" s="1373">
        <f>B666+1</f>
        <v>66</v>
      </c>
      <c r="C668" s="1374" t="s">
        <v>858</v>
      </c>
      <c r="D668" s="1556" t="str">
        <f t="shared" si="355"/>
        <v>66У_Э</v>
      </c>
      <c r="E668" s="1601" t="s">
        <v>428</v>
      </c>
      <c r="F668" s="1558" t="s">
        <v>859</v>
      </c>
      <c r="G668" s="1559" t="str">
        <f>CONCATENATE("Выполнение электротехнических работ по объектам ", , E668,",", E669,",", E670, ",",E671,",",E672,",",E673,",",E674,",",E675,",",E676,",",E677)</f>
        <v>Выполнение электротехнических работ по объектам 04UTZ,02UTZ,07USZ,03USZ,01USZ,05USZ,01UBZ,02UBZ,01UUB,02UUB</v>
      </c>
      <c r="H668" s="1560" t="s">
        <v>928</v>
      </c>
      <c r="I668" s="1339" t="s">
        <v>118</v>
      </c>
      <c r="J668" s="1369">
        <f>IFERROR(VLOOKUP(D668,'ИСХОДНИК-даты-2х'!$D$10:$AI$105,2,0),"-")</f>
        <v>44254</v>
      </c>
      <c r="K668" s="1369">
        <f>IFERROR(VLOOKUP(D668,'ИСХОДНИК-даты-2х'!$D$10:$AI$105,3,0),"-")</f>
        <v>44281</v>
      </c>
      <c r="L668" s="1369">
        <f>IFERROR(VLOOKUP(D668,'ИСХОДНИК-даты-2х'!$D$10:$AI$105,4,0),"-")</f>
        <v>44330</v>
      </c>
      <c r="M668" s="1369">
        <f>IFERROR(VLOOKUP(D668,'ИСХОДНИК-даты-2х'!$D$10:$AI$105,5,0),"-")</f>
        <v>44335</v>
      </c>
      <c r="N668" s="1369">
        <f>IFERROR(VLOOKUP(D668,'ИСХОДНИК-даты-2х'!$D$10:$AI$105,6,0),"-")</f>
        <v>44363</v>
      </c>
      <c r="O668" s="1369">
        <f>IFERROR(VLOOKUP(D668,'ИСХОДНИК-даты-2х'!$D$10:$AI$105,7,0),"-")</f>
        <v>44363</v>
      </c>
      <c r="P668" s="1369">
        <f>IFERROR(VLOOKUP(D668,'ИСХОДНИК-даты-2х'!$D$10:$AI$105,8,0),"-")</f>
        <v>44447</v>
      </c>
      <c r="Q668" s="1369">
        <f>IFERROR(VLOOKUP(D668,'ИСХОДНИК-даты-2х'!$D$10:$AI$105,9,0),"-")</f>
        <v>44477</v>
      </c>
      <c r="R668" s="1369">
        <f>IFERROR(VLOOKUP(D668,'ИСХОДНИК-даты-2х'!$D$10:$AI$105,10,0),"-")</f>
        <v>44477</v>
      </c>
      <c r="S668" s="1369">
        <f>IFERROR(VLOOKUP(D668,'ИСХОДНИК-даты-2х'!$D$10:$AI$105,11,0),"-")</f>
        <v>44476</v>
      </c>
      <c r="T668" s="1369">
        <f>IFERROR(VLOOKUP(D668,'ИСХОДНИК-даты-2х'!$D$10:$AI$105,12,0),"-")</f>
        <v>44476</v>
      </c>
      <c r="U668" s="1369">
        <f>IFERROR(VLOOKUP(D668,'ИСХОДНИК-даты-2х'!$D$10:$AI$105,13,0),"-")</f>
        <v>44497</v>
      </c>
      <c r="V668" s="1369">
        <f>IFERROR(VLOOKUP(D668,'ИСХОДНИК-даты-2х'!$D$10:$AI$105,14,0),"-")</f>
        <v>44504</v>
      </c>
      <c r="W668" s="1369">
        <f>IFERROR(VLOOKUP(D668,'ИСХОДНИК-даты-2х'!$D$10:$AI$105,15,0),"-")</f>
        <v>44509</v>
      </c>
      <c r="X668" s="1369">
        <f>IFERROR(VLOOKUP(D668,'ИСХОДНИК-даты-2х'!$D$10:$AI$105,16,0),"-")</f>
        <v>44512</v>
      </c>
      <c r="Y668" s="1369">
        <f>IFERROR(VLOOKUP(D668,'ИСХОДНИК-даты-2х'!$D$10:$AI$105,17,0),"-")</f>
        <v>44537</v>
      </c>
      <c r="Z668" s="1369">
        <f>IFERROR(VLOOKUP(D668,'ИСХОДНИК-даты-2х'!$D$10:$AI$105,18,0),"-")</f>
        <v>44557</v>
      </c>
      <c r="AA668" s="1369">
        <f>IFERROR(VLOOKUP(D668,'ИСХОДНИК-даты-2х'!$D$10:$AI$105,19,0),"-")</f>
        <v>44585</v>
      </c>
      <c r="AB668" s="1369">
        <f>IFERROR(VLOOKUP(D668,'ИСХОДНИК-даты-2х'!$D$10:$AI$105,20,0),"-")</f>
        <v>44588</v>
      </c>
      <c r="AC668" s="1369">
        <f>IFERROR(VLOOKUP(D668,'ИСХОДНИК-даты-2х'!$D$10:$AI$105,21,0),"-")</f>
        <v>44602</v>
      </c>
      <c r="AD668" s="1369">
        <f>IFERROR(VLOOKUP(D668,'ИСХОДНИК-даты-2х'!$D$10:$AI$105,22,0),"-")</f>
        <v>44623</v>
      </c>
      <c r="AE668" s="1369">
        <f>IFERROR(VLOOKUP(D668,'ИСХОДНИК-даты-2х'!$D$10:$AI$105,23,0),"-")</f>
        <v>44630</v>
      </c>
      <c r="AF668" s="1369">
        <f>IFERROR(VLOOKUP(D668,'ИСХОДНИК-даты-2х'!$D$10:$AI$105,24,0),"-")</f>
        <v>44635</v>
      </c>
      <c r="AG668" s="1369">
        <f>IFERROR(VLOOKUP(D668,'ИСХОДНИК-даты-2х'!$D$10:$AI$105,25,0),"-")</f>
        <v>44638</v>
      </c>
      <c r="AH668" s="1340">
        <f>IFERROR(VLOOKUP(D668,'ИСХОДНИК-даты-2х'!$D$10:$AI$105,26,0),"-")</f>
        <v>44663</v>
      </c>
      <c r="AI668" s="1340">
        <f>IFERROR(VLOOKUP(D668,'ИСХОДНИК-даты-2х'!$D$10:$AI$105,27,0),"-")</f>
        <v>44683</v>
      </c>
      <c r="AJ668" s="1340">
        <f>IFERROR(VLOOKUP(D668,'ИСХОДНИК-даты-2х'!$D$10:$AI$105,28,0),"-")</f>
        <v>44683</v>
      </c>
      <c r="AK668" s="1370">
        <f>IFERROR(VLOOKUP(D668,'ИСХОДНИК-даты-2х'!$D$10:$AI$105,29,0),"-")</f>
        <v>44693</v>
      </c>
      <c r="AL668" s="1370">
        <f>IFERROR(VLOOKUP(D668,'ИСХОДНИК-даты-2х'!$D$10:$AI$105,30,0),"-")</f>
        <v>44709</v>
      </c>
      <c r="AM668" s="1371">
        <f>IFERROR(VLOOKUP(D668,'ИСХОДНИК-даты-2х'!$D$10:$AI$105,31,0),"-")</f>
        <v>44713</v>
      </c>
      <c r="AN668" s="1372">
        <v>44743</v>
      </c>
      <c r="AO668" s="1387">
        <v>44674</v>
      </c>
      <c r="AP668" s="1380"/>
      <c r="AQ668" s="1541">
        <v>44806</v>
      </c>
      <c r="AR668" s="1424"/>
      <c r="AS668" s="1424"/>
      <c r="AT668" s="1425">
        <f>MIN(AS668:AS677)</f>
        <v>44774</v>
      </c>
      <c r="AU668" s="1426">
        <f>AM668+30</f>
        <v>44743</v>
      </c>
      <c r="AV668" s="1732">
        <f>AT668-AM668</f>
        <v>61</v>
      </c>
      <c r="AW668" s="1383" t="s">
        <v>119</v>
      </c>
      <c r="AX668" s="1383">
        <v>44743</v>
      </c>
      <c r="AY668" s="1384" t="s">
        <v>173</v>
      </c>
      <c r="AZ668" s="1739">
        <f>AN668-AM668</f>
        <v>30</v>
      </c>
    </row>
    <row r="669" spans="1:52" s="1382" customFormat="1" ht="51.95" customHeight="1" thickBot="1">
      <c r="A669" s="1786"/>
      <c r="B669" s="1385">
        <f t="shared" ref="B669:C677" si="368">B$668</f>
        <v>66</v>
      </c>
      <c r="C669" s="1386" t="str">
        <f t="shared" si="368"/>
        <v>У_Э</v>
      </c>
      <c r="D669" s="1561" t="str">
        <f t="shared" si="355"/>
        <v>66У_Э</v>
      </c>
      <c r="E669" s="1602" t="s">
        <v>426</v>
      </c>
      <c r="F669" s="1563" t="s">
        <v>859</v>
      </c>
      <c r="G669" s="1564" t="str">
        <f t="shared" ref="G669:G677" si="369">$G$668</f>
        <v>Выполнение электротехнических работ по объектам 04UTZ,02UTZ,07USZ,03USZ,01USZ,05USZ,01UBZ,02UBZ,01UUB,02UUB</v>
      </c>
      <c r="H669" s="1565" t="s">
        <v>929</v>
      </c>
      <c r="I669" s="1352"/>
      <c r="J669" s="1702">
        <f t="shared" ref="J669:S677" si="370">J$668</f>
        <v>44254</v>
      </c>
      <c r="K669" s="1702">
        <f t="shared" si="370"/>
        <v>44281</v>
      </c>
      <c r="L669" s="1702">
        <f t="shared" si="370"/>
        <v>44330</v>
      </c>
      <c r="M669" s="1702">
        <f t="shared" si="370"/>
        <v>44335</v>
      </c>
      <c r="N669" s="1702">
        <f t="shared" si="370"/>
        <v>44363</v>
      </c>
      <c r="O669" s="1702">
        <f t="shared" si="370"/>
        <v>44363</v>
      </c>
      <c r="P669" s="1702">
        <f t="shared" si="370"/>
        <v>44447</v>
      </c>
      <c r="Q669" s="1702">
        <f t="shared" si="370"/>
        <v>44477</v>
      </c>
      <c r="R669" s="1702">
        <f t="shared" si="370"/>
        <v>44477</v>
      </c>
      <c r="S669" s="1702">
        <f t="shared" si="370"/>
        <v>44476</v>
      </c>
      <c r="T669" s="1702">
        <f t="shared" ref="T669:AC677" si="371">T$668</f>
        <v>44476</v>
      </c>
      <c r="U669" s="1702">
        <f t="shared" si="371"/>
        <v>44497</v>
      </c>
      <c r="V669" s="1702">
        <f t="shared" si="371"/>
        <v>44504</v>
      </c>
      <c r="W669" s="1702">
        <f t="shared" si="371"/>
        <v>44509</v>
      </c>
      <c r="X669" s="1702">
        <f t="shared" si="371"/>
        <v>44512</v>
      </c>
      <c r="Y669" s="1702">
        <f t="shared" si="371"/>
        <v>44537</v>
      </c>
      <c r="Z669" s="1702">
        <f t="shared" si="371"/>
        <v>44557</v>
      </c>
      <c r="AA669" s="1702">
        <f t="shared" si="371"/>
        <v>44585</v>
      </c>
      <c r="AB669" s="1702">
        <f t="shared" si="371"/>
        <v>44588</v>
      </c>
      <c r="AC669" s="1702">
        <f t="shared" si="371"/>
        <v>44602</v>
      </c>
      <c r="AD669" s="1702">
        <f t="shared" ref="AD669:AN677" si="372">AD$668</f>
        <v>44623</v>
      </c>
      <c r="AE669" s="1702">
        <f t="shared" si="372"/>
        <v>44630</v>
      </c>
      <c r="AF669" s="1702">
        <f t="shared" si="372"/>
        <v>44635</v>
      </c>
      <c r="AG669" s="1702">
        <f t="shared" si="372"/>
        <v>44638</v>
      </c>
      <c r="AH669" s="1702">
        <f t="shared" si="372"/>
        <v>44663</v>
      </c>
      <c r="AI669" s="1702">
        <f t="shared" si="372"/>
        <v>44683</v>
      </c>
      <c r="AJ669" s="1702">
        <f t="shared" si="372"/>
        <v>44683</v>
      </c>
      <c r="AK669" s="1702">
        <f t="shared" si="372"/>
        <v>44693</v>
      </c>
      <c r="AL669" s="1702">
        <f t="shared" si="372"/>
        <v>44709</v>
      </c>
      <c r="AM669" s="1702">
        <f t="shared" si="372"/>
        <v>44713</v>
      </c>
      <c r="AN669" s="1702">
        <f t="shared" si="372"/>
        <v>44743</v>
      </c>
      <c r="AO669" s="1497">
        <f t="shared" ref="AO669:AO677" si="373">$AO$668</f>
        <v>44674</v>
      </c>
      <c r="AP669" s="1363">
        <v>36095</v>
      </c>
      <c r="AQ669" s="1543">
        <v>44806</v>
      </c>
      <c r="AR669" s="1424">
        <f>VLOOKUP(AP669,Schedule!$B$2:$F$14923,5,0)</f>
        <v>44736</v>
      </c>
      <c r="AS669" s="1424">
        <f>AR669+365</f>
        <v>45101</v>
      </c>
      <c r="AZ669" s="1739"/>
    </row>
    <row r="670" spans="1:52" s="1382" customFormat="1" ht="51.95" customHeight="1" thickBot="1">
      <c r="A670" s="1786"/>
      <c r="B670" s="1385">
        <f t="shared" si="368"/>
        <v>66</v>
      </c>
      <c r="C670" s="1386" t="str">
        <f t="shared" si="368"/>
        <v>У_Э</v>
      </c>
      <c r="D670" s="1561" t="str">
        <f t="shared" si="355"/>
        <v>66У_Э</v>
      </c>
      <c r="E670" s="1602" t="s">
        <v>418</v>
      </c>
      <c r="F670" s="1563" t="s">
        <v>859</v>
      </c>
      <c r="G670" s="1564" t="str">
        <f t="shared" si="369"/>
        <v>Выполнение электротехнических работ по объектам 04UTZ,02UTZ,07USZ,03USZ,01USZ,05USZ,01UBZ,02UBZ,01UUB,02UUB</v>
      </c>
      <c r="H670" s="1565" t="s">
        <v>930</v>
      </c>
      <c r="I670" s="1352"/>
      <c r="J670" s="1702">
        <f t="shared" si="370"/>
        <v>44254</v>
      </c>
      <c r="K670" s="1702">
        <f t="shared" si="370"/>
        <v>44281</v>
      </c>
      <c r="L670" s="1702">
        <f t="shared" si="370"/>
        <v>44330</v>
      </c>
      <c r="M670" s="1702">
        <f t="shared" si="370"/>
        <v>44335</v>
      </c>
      <c r="N670" s="1702">
        <f t="shared" si="370"/>
        <v>44363</v>
      </c>
      <c r="O670" s="1702">
        <f t="shared" si="370"/>
        <v>44363</v>
      </c>
      <c r="P670" s="1702">
        <f t="shared" si="370"/>
        <v>44447</v>
      </c>
      <c r="Q670" s="1702">
        <f t="shared" si="370"/>
        <v>44477</v>
      </c>
      <c r="R670" s="1702">
        <f t="shared" si="370"/>
        <v>44477</v>
      </c>
      <c r="S670" s="1702">
        <f t="shared" si="370"/>
        <v>44476</v>
      </c>
      <c r="T670" s="1702">
        <f t="shared" si="371"/>
        <v>44476</v>
      </c>
      <c r="U670" s="1702">
        <f t="shared" si="371"/>
        <v>44497</v>
      </c>
      <c r="V670" s="1702">
        <f t="shared" si="371"/>
        <v>44504</v>
      </c>
      <c r="W670" s="1702">
        <f t="shared" si="371"/>
        <v>44509</v>
      </c>
      <c r="X670" s="1702">
        <f t="shared" si="371"/>
        <v>44512</v>
      </c>
      <c r="Y670" s="1702">
        <f t="shared" si="371"/>
        <v>44537</v>
      </c>
      <c r="Z670" s="1702">
        <f t="shared" si="371"/>
        <v>44557</v>
      </c>
      <c r="AA670" s="1702">
        <f t="shared" si="371"/>
        <v>44585</v>
      </c>
      <c r="AB670" s="1702">
        <f t="shared" si="371"/>
        <v>44588</v>
      </c>
      <c r="AC670" s="1702">
        <f t="shared" si="371"/>
        <v>44602</v>
      </c>
      <c r="AD670" s="1702">
        <f t="shared" si="372"/>
        <v>44623</v>
      </c>
      <c r="AE670" s="1702">
        <f t="shared" si="372"/>
        <v>44630</v>
      </c>
      <c r="AF670" s="1702">
        <f t="shared" si="372"/>
        <v>44635</v>
      </c>
      <c r="AG670" s="1702">
        <f t="shared" si="372"/>
        <v>44638</v>
      </c>
      <c r="AH670" s="1702">
        <f t="shared" si="372"/>
        <v>44663</v>
      </c>
      <c r="AI670" s="1702">
        <f t="shared" si="372"/>
        <v>44683</v>
      </c>
      <c r="AJ670" s="1702">
        <f t="shared" si="372"/>
        <v>44683</v>
      </c>
      <c r="AK670" s="1702">
        <f t="shared" si="372"/>
        <v>44693</v>
      </c>
      <c r="AL670" s="1702">
        <f t="shared" si="372"/>
        <v>44709</v>
      </c>
      <c r="AM670" s="1702">
        <f t="shared" si="372"/>
        <v>44713</v>
      </c>
      <c r="AN670" s="1702">
        <f t="shared" si="372"/>
        <v>44743</v>
      </c>
      <c r="AO670" s="1497">
        <f t="shared" si="373"/>
        <v>44674</v>
      </c>
      <c r="AP670" s="1444">
        <v>38414</v>
      </c>
      <c r="AQ670" s="1543">
        <v>44674</v>
      </c>
      <c r="AR670" s="1424"/>
      <c r="AS670" s="1424"/>
      <c r="AZ670" s="1739"/>
    </row>
    <row r="671" spans="1:52" s="1382" customFormat="1" ht="51.95" customHeight="1" thickBot="1">
      <c r="A671" s="1786"/>
      <c r="B671" s="1385">
        <f t="shared" si="368"/>
        <v>66</v>
      </c>
      <c r="C671" s="1386" t="str">
        <f t="shared" si="368"/>
        <v>У_Э</v>
      </c>
      <c r="D671" s="1561" t="str">
        <f t="shared" si="355"/>
        <v>66У_Э</v>
      </c>
      <c r="E671" s="1602" t="s">
        <v>451</v>
      </c>
      <c r="F671" s="1563" t="s">
        <v>859</v>
      </c>
      <c r="G671" s="1564" t="str">
        <f t="shared" si="369"/>
        <v>Выполнение электротехнических работ по объектам 04UTZ,02UTZ,07USZ,03USZ,01USZ,05USZ,01UBZ,02UBZ,01UUB,02UUB</v>
      </c>
      <c r="H671" s="1565" t="s">
        <v>931</v>
      </c>
      <c r="I671" s="1352"/>
      <c r="J671" s="1702">
        <f t="shared" si="370"/>
        <v>44254</v>
      </c>
      <c r="K671" s="1702">
        <f t="shared" si="370"/>
        <v>44281</v>
      </c>
      <c r="L671" s="1702">
        <f t="shared" si="370"/>
        <v>44330</v>
      </c>
      <c r="M671" s="1702">
        <f t="shared" si="370"/>
        <v>44335</v>
      </c>
      <c r="N671" s="1702">
        <f t="shared" si="370"/>
        <v>44363</v>
      </c>
      <c r="O671" s="1702">
        <f t="shared" si="370"/>
        <v>44363</v>
      </c>
      <c r="P671" s="1702">
        <f t="shared" si="370"/>
        <v>44447</v>
      </c>
      <c r="Q671" s="1702">
        <f t="shared" si="370"/>
        <v>44477</v>
      </c>
      <c r="R671" s="1702">
        <f t="shared" si="370"/>
        <v>44477</v>
      </c>
      <c r="S671" s="1702">
        <f t="shared" si="370"/>
        <v>44476</v>
      </c>
      <c r="T671" s="1702">
        <f t="shared" si="371"/>
        <v>44476</v>
      </c>
      <c r="U671" s="1702">
        <f t="shared" si="371"/>
        <v>44497</v>
      </c>
      <c r="V671" s="1702">
        <f t="shared" si="371"/>
        <v>44504</v>
      </c>
      <c r="W671" s="1702">
        <f t="shared" si="371"/>
        <v>44509</v>
      </c>
      <c r="X671" s="1702">
        <f t="shared" si="371"/>
        <v>44512</v>
      </c>
      <c r="Y671" s="1702">
        <f t="shared" si="371"/>
        <v>44537</v>
      </c>
      <c r="Z671" s="1702">
        <f t="shared" si="371"/>
        <v>44557</v>
      </c>
      <c r="AA671" s="1702">
        <f t="shared" si="371"/>
        <v>44585</v>
      </c>
      <c r="AB671" s="1702">
        <f t="shared" si="371"/>
        <v>44588</v>
      </c>
      <c r="AC671" s="1702">
        <f t="shared" si="371"/>
        <v>44602</v>
      </c>
      <c r="AD671" s="1702">
        <f t="shared" si="372"/>
        <v>44623</v>
      </c>
      <c r="AE671" s="1702">
        <f t="shared" si="372"/>
        <v>44630</v>
      </c>
      <c r="AF671" s="1702">
        <f t="shared" si="372"/>
        <v>44635</v>
      </c>
      <c r="AG671" s="1702">
        <f t="shared" si="372"/>
        <v>44638</v>
      </c>
      <c r="AH671" s="1702">
        <f t="shared" si="372"/>
        <v>44663</v>
      </c>
      <c r="AI671" s="1702">
        <f t="shared" si="372"/>
        <v>44683</v>
      </c>
      <c r="AJ671" s="1702">
        <f t="shared" si="372"/>
        <v>44683</v>
      </c>
      <c r="AK671" s="1702">
        <f t="shared" si="372"/>
        <v>44693</v>
      </c>
      <c r="AL671" s="1702">
        <f t="shared" si="372"/>
        <v>44709</v>
      </c>
      <c r="AM671" s="1702">
        <f t="shared" si="372"/>
        <v>44713</v>
      </c>
      <c r="AN671" s="1702">
        <f t="shared" si="372"/>
        <v>44743</v>
      </c>
      <c r="AO671" s="1497">
        <f t="shared" si="373"/>
        <v>44674</v>
      </c>
      <c r="AP671" s="1363">
        <v>36426</v>
      </c>
      <c r="AQ671" s="1543">
        <v>44674</v>
      </c>
      <c r="AR671" s="1424">
        <f>VLOOKUP(AP671,Schedule!$B$2:$F$14923,5,0)</f>
        <v>44629</v>
      </c>
      <c r="AS671" s="1424">
        <f>AR671+365</f>
        <v>44994</v>
      </c>
      <c r="AZ671" s="1739"/>
    </row>
    <row r="672" spans="1:52" s="1382" customFormat="1" ht="51.95" customHeight="1" thickBot="1">
      <c r="A672" s="1786"/>
      <c r="B672" s="1385">
        <f t="shared" si="368"/>
        <v>66</v>
      </c>
      <c r="C672" s="1386" t="str">
        <f t="shared" si="368"/>
        <v>У_Э</v>
      </c>
      <c r="D672" s="1561" t="str">
        <f t="shared" si="355"/>
        <v>66У_Э</v>
      </c>
      <c r="E672" s="1602" t="s">
        <v>449</v>
      </c>
      <c r="F672" s="1563" t="s">
        <v>859</v>
      </c>
      <c r="G672" s="1564" t="str">
        <f t="shared" si="369"/>
        <v>Выполнение электротехнических работ по объектам 04UTZ,02UTZ,07USZ,03USZ,01USZ,05USZ,01UBZ,02UBZ,01UUB,02UUB</v>
      </c>
      <c r="H672" s="1565" t="s">
        <v>932</v>
      </c>
      <c r="I672" s="1352"/>
      <c r="J672" s="1702">
        <f t="shared" si="370"/>
        <v>44254</v>
      </c>
      <c r="K672" s="1702">
        <f t="shared" si="370"/>
        <v>44281</v>
      </c>
      <c r="L672" s="1702">
        <f t="shared" si="370"/>
        <v>44330</v>
      </c>
      <c r="M672" s="1702">
        <f t="shared" si="370"/>
        <v>44335</v>
      </c>
      <c r="N672" s="1702">
        <f t="shared" si="370"/>
        <v>44363</v>
      </c>
      <c r="O672" s="1702">
        <f t="shared" si="370"/>
        <v>44363</v>
      </c>
      <c r="P672" s="1702">
        <f t="shared" si="370"/>
        <v>44447</v>
      </c>
      <c r="Q672" s="1702">
        <f t="shared" si="370"/>
        <v>44477</v>
      </c>
      <c r="R672" s="1702">
        <f t="shared" si="370"/>
        <v>44477</v>
      </c>
      <c r="S672" s="1702">
        <f t="shared" si="370"/>
        <v>44476</v>
      </c>
      <c r="T672" s="1702">
        <f t="shared" si="371"/>
        <v>44476</v>
      </c>
      <c r="U672" s="1702">
        <f t="shared" si="371"/>
        <v>44497</v>
      </c>
      <c r="V672" s="1702">
        <f t="shared" si="371"/>
        <v>44504</v>
      </c>
      <c r="W672" s="1702">
        <f t="shared" si="371"/>
        <v>44509</v>
      </c>
      <c r="X672" s="1702">
        <f t="shared" si="371"/>
        <v>44512</v>
      </c>
      <c r="Y672" s="1702">
        <f t="shared" si="371"/>
        <v>44537</v>
      </c>
      <c r="Z672" s="1702">
        <f t="shared" si="371"/>
        <v>44557</v>
      </c>
      <c r="AA672" s="1702">
        <f t="shared" si="371"/>
        <v>44585</v>
      </c>
      <c r="AB672" s="1702">
        <f t="shared" si="371"/>
        <v>44588</v>
      </c>
      <c r="AC672" s="1702">
        <f t="shared" si="371"/>
        <v>44602</v>
      </c>
      <c r="AD672" s="1702">
        <f t="shared" si="372"/>
        <v>44623</v>
      </c>
      <c r="AE672" s="1702">
        <f t="shared" si="372"/>
        <v>44630</v>
      </c>
      <c r="AF672" s="1702">
        <f t="shared" si="372"/>
        <v>44635</v>
      </c>
      <c r="AG672" s="1702">
        <f t="shared" si="372"/>
        <v>44638</v>
      </c>
      <c r="AH672" s="1702">
        <f t="shared" si="372"/>
        <v>44663</v>
      </c>
      <c r="AI672" s="1702">
        <f t="shared" si="372"/>
        <v>44683</v>
      </c>
      <c r="AJ672" s="1702">
        <f t="shared" si="372"/>
        <v>44683</v>
      </c>
      <c r="AK672" s="1702">
        <f t="shared" si="372"/>
        <v>44693</v>
      </c>
      <c r="AL672" s="1702">
        <f t="shared" si="372"/>
        <v>44709</v>
      </c>
      <c r="AM672" s="1702">
        <f t="shared" si="372"/>
        <v>44713</v>
      </c>
      <c r="AN672" s="1702">
        <f t="shared" si="372"/>
        <v>44743</v>
      </c>
      <c r="AO672" s="1497">
        <f t="shared" si="373"/>
        <v>44674</v>
      </c>
      <c r="AP672" s="1363">
        <v>36413</v>
      </c>
      <c r="AQ672" s="1543">
        <v>44903</v>
      </c>
      <c r="AR672" s="1424">
        <f>VLOOKUP(AP672,Schedule!$B$2:$F$14923,5,0)</f>
        <v>44629</v>
      </c>
      <c r="AS672" s="1424">
        <f>AR672+365</f>
        <v>44994</v>
      </c>
      <c r="AZ672" s="1739"/>
    </row>
    <row r="673" spans="1:52" s="1382" customFormat="1" ht="51.95" customHeight="1" thickBot="1">
      <c r="A673" s="1786"/>
      <c r="B673" s="1385">
        <f t="shared" si="368"/>
        <v>66</v>
      </c>
      <c r="C673" s="1386" t="str">
        <f t="shared" si="368"/>
        <v>У_Э</v>
      </c>
      <c r="D673" s="1561" t="str">
        <f t="shared" si="355"/>
        <v>66У_Э</v>
      </c>
      <c r="E673" s="1602" t="s">
        <v>439</v>
      </c>
      <c r="F673" s="1563" t="s">
        <v>859</v>
      </c>
      <c r="G673" s="1564" t="str">
        <f t="shared" si="369"/>
        <v>Выполнение электротехнических работ по объектам 04UTZ,02UTZ,07USZ,03USZ,01USZ,05USZ,01UBZ,02UBZ,01UUB,02UUB</v>
      </c>
      <c r="H673" s="1565" t="s">
        <v>933</v>
      </c>
      <c r="I673" s="1352"/>
      <c r="J673" s="1702">
        <f t="shared" si="370"/>
        <v>44254</v>
      </c>
      <c r="K673" s="1702">
        <f t="shared" si="370"/>
        <v>44281</v>
      </c>
      <c r="L673" s="1702">
        <f t="shared" si="370"/>
        <v>44330</v>
      </c>
      <c r="M673" s="1702">
        <f t="shared" si="370"/>
        <v>44335</v>
      </c>
      <c r="N673" s="1702">
        <f t="shared" si="370"/>
        <v>44363</v>
      </c>
      <c r="O673" s="1702">
        <f t="shared" si="370"/>
        <v>44363</v>
      </c>
      <c r="P673" s="1702">
        <f t="shared" si="370"/>
        <v>44447</v>
      </c>
      <c r="Q673" s="1702">
        <f t="shared" si="370"/>
        <v>44477</v>
      </c>
      <c r="R673" s="1702">
        <f t="shared" si="370"/>
        <v>44477</v>
      </c>
      <c r="S673" s="1702">
        <f t="shared" si="370"/>
        <v>44476</v>
      </c>
      <c r="T673" s="1702">
        <f t="shared" si="371"/>
        <v>44476</v>
      </c>
      <c r="U673" s="1702">
        <f t="shared" si="371"/>
        <v>44497</v>
      </c>
      <c r="V673" s="1702">
        <f t="shared" si="371"/>
        <v>44504</v>
      </c>
      <c r="W673" s="1702">
        <f t="shared" si="371"/>
        <v>44509</v>
      </c>
      <c r="X673" s="1702">
        <f t="shared" si="371"/>
        <v>44512</v>
      </c>
      <c r="Y673" s="1702">
        <f t="shared" si="371"/>
        <v>44537</v>
      </c>
      <c r="Z673" s="1702">
        <f t="shared" si="371"/>
        <v>44557</v>
      </c>
      <c r="AA673" s="1702">
        <f t="shared" si="371"/>
        <v>44585</v>
      </c>
      <c r="AB673" s="1702">
        <f t="shared" si="371"/>
        <v>44588</v>
      </c>
      <c r="AC673" s="1702">
        <f t="shared" si="371"/>
        <v>44602</v>
      </c>
      <c r="AD673" s="1702">
        <f t="shared" si="372"/>
        <v>44623</v>
      </c>
      <c r="AE673" s="1702">
        <f t="shared" si="372"/>
        <v>44630</v>
      </c>
      <c r="AF673" s="1702">
        <f t="shared" si="372"/>
        <v>44635</v>
      </c>
      <c r="AG673" s="1702">
        <f t="shared" si="372"/>
        <v>44638</v>
      </c>
      <c r="AH673" s="1702">
        <f t="shared" si="372"/>
        <v>44663</v>
      </c>
      <c r="AI673" s="1702">
        <f t="shared" si="372"/>
        <v>44683</v>
      </c>
      <c r="AJ673" s="1702">
        <f t="shared" si="372"/>
        <v>44683</v>
      </c>
      <c r="AK673" s="1702">
        <f t="shared" si="372"/>
        <v>44693</v>
      </c>
      <c r="AL673" s="1702">
        <f t="shared" si="372"/>
        <v>44709</v>
      </c>
      <c r="AM673" s="1702">
        <f t="shared" si="372"/>
        <v>44713</v>
      </c>
      <c r="AN673" s="1702">
        <f t="shared" si="372"/>
        <v>44743</v>
      </c>
      <c r="AO673" s="1497">
        <f t="shared" si="373"/>
        <v>44674</v>
      </c>
      <c r="AP673" s="1363">
        <v>36439</v>
      </c>
      <c r="AQ673" s="1543">
        <v>44891</v>
      </c>
      <c r="AR673" s="1424">
        <f>VLOOKUP(AP673,Schedule!$B$2:$F$14923,5,0)</f>
        <v>44409</v>
      </c>
      <c r="AS673" s="1424">
        <f>AR673+365</f>
        <v>44774</v>
      </c>
      <c r="AZ673" s="1739"/>
    </row>
    <row r="674" spans="1:52" s="1382" customFormat="1" ht="51.95" customHeight="1" thickBot="1">
      <c r="A674" s="1786"/>
      <c r="B674" s="1385">
        <f t="shared" si="368"/>
        <v>66</v>
      </c>
      <c r="C674" s="1386" t="str">
        <f t="shared" si="368"/>
        <v>У_Э</v>
      </c>
      <c r="D674" s="1561" t="str">
        <f t="shared" si="355"/>
        <v>66У_Э</v>
      </c>
      <c r="E674" s="1602" t="s">
        <v>422</v>
      </c>
      <c r="F674" s="1563" t="s">
        <v>859</v>
      </c>
      <c r="G674" s="1564" t="str">
        <f t="shared" si="369"/>
        <v>Выполнение электротехнических работ по объектам 04UTZ,02UTZ,07USZ,03USZ,01USZ,05USZ,01UBZ,02UBZ,01UUB,02UUB</v>
      </c>
      <c r="H674" s="1565" t="s">
        <v>934</v>
      </c>
      <c r="I674" s="1352"/>
      <c r="J674" s="1702">
        <f t="shared" si="370"/>
        <v>44254</v>
      </c>
      <c r="K674" s="1702">
        <f t="shared" si="370"/>
        <v>44281</v>
      </c>
      <c r="L674" s="1702">
        <f t="shared" si="370"/>
        <v>44330</v>
      </c>
      <c r="M674" s="1702">
        <f t="shared" si="370"/>
        <v>44335</v>
      </c>
      <c r="N674" s="1702">
        <f t="shared" si="370"/>
        <v>44363</v>
      </c>
      <c r="O674" s="1702">
        <f t="shared" si="370"/>
        <v>44363</v>
      </c>
      <c r="P674" s="1702">
        <f t="shared" si="370"/>
        <v>44447</v>
      </c>
      <c r="Q674" s="1702">
        <f t="shared" si="370"/>
        <v>44477</v>
      </c>
      <c r="R674" s="1702">
        <f t="shared" si="370"/>
        <v>44477</v>
      </c>
      <c r="S674" s="1702">
        <f t="shared" si="370"/>
        <v>44476</v>
      </c>
      <c r="T674" s="1702">
        <f t="shared" si="371"/>
        <v>44476</v>
      </c>
      <c r="U674" s="1702">
        <f t="shared" si="371"/>
        <v>44497</v>
      </c>
      <c r="V674" s="1702">
        <f t="shared" si="371"/>
        <v>44504</v>
      </c>
      <c r="W674" s="1702">
        <f t="shared" si="371"/>
        <v>44509</v>
      </c>
      <c r="X674" s="1702">
        <f t="shared" si="371"/>
        <v>44512</v>
      </c>
      <c r="Y674" s="1702">
        <f t="shared" si="371"/>
        <v>44537</v>
      </c>
      <c r="Z674" s="1702">
        <f t="shared" si="371"/>
        <v>44557</v>
      </c>
      <c r="AA674" s="1702">
        <f t="shared" si="371"/>
        <v>44585</v>
      </c>
      <c r="AB674" s="1702">
        <f t="shared" si="371"/>
        <v>44588</v>
      </c>
      <c r="AC674" s="1702">
        <f t="shared" si="371"/>
        <v>44602</v>
      </c>
      <c r="AD674" s="1702">
        <f t="shared" si="372"/>
        <v>44623</v>
      </c>
      <c r="AE674" s="1702">
        <f t="shared" si="372"/>
        <v>44630</v>
      </c>
      <c r="AF674" s="1702">
        <f t="shared" si="372"/>
        <v>44635</v>
      </c>
      <c r="AG674" s="1702">
        <f t="shared" si="372"/>
        <v>44638</v>
      </c>
      <c r="AH674" s="1702">
        <f t="shared" si="372"/>
        <v>44663</v>
      </c>
      <c r="AI674" s="1702">
        <f t="shared" si="372"/>
        <v>44683</v>
      </c>
      <c r="AJ674" s="1702">
        <f t="shared" si="372"/>
        <v>44683</v>
      </c>
      <c r="AK674" s="1702">
        <f t="shared" si="372"/>
        <v>44693</v>
      </c>
      <c r="AL674" s="1702">
        <f t="shared" si="372"/>
        <v>44709</v>
      </c>
      <c r="AM674" s="1702">
        <f t="shared" si="372"/>
        <v>44713</v>
      </c>
      <c r="AN674" s="1702">
        <f t="shared" si="372"/>
        <v>44743</v>
      </c>
      <c r="AO674" s="1497">
        <f t="shared" si="373"/>
        <v>44674</v>
      </c>
      <c r="AP674" s="1363">
        <v>38977</v>
      </c>
      <c r="AQ674" s="1543">
        <v>45278</v>
      </c>
      <c r="AR674" s="1424"/>
      <c r="AS674" s="1424"/>
      <c r="AZ674" s="1739"/>
    </row>
    <row r="675" spans="1:52" s="1382" customFormat="1" ht="51.95" customHeight="1" thickBot="1">
      <c r="A675" s="1786"/>
      <c r="B675" s="1385">
        <f t="shared" si="368"/>
        <v>66</v>
      </c>
      <c r="C675" s="1386" t="str">
        <f t="shared" si="368"/>
        <v>У_Э</v>
      </c>
      <c r="D675" s="1561" t="str">
        <f t="shared" si="355"/>
        <v>66У_Э</v>
      </c>
      <c r="E675" s="1602" t="s">
        <v>424</v>
      </c>
      <c r="F675" s="1563" t="s">
        <v>859</v>
      </c>
      <c r="G675" s="1564" t="str">
        <f t="shared" si="369"/>
        <v>Выполнение электротехнических работ по объектам 04UTZ,02UTZ,07USZ,03USZ,01USZ,05USZ,01UBZ,02UBZ,01UUB,02UUB</v>
      </c>
      <c r="H675" s="1565" t="s">
        <v>934</v>
      </c>
      <c r="I675" s="1352"/>
      <c r="J675" s="1702">
        <f t="shared" si="370"/>
        <v>44254</v>
      </c>
      <c r="K675" s="1702">
        <f t="shared" si="370"/>
        <v>44281</v>
      </c>
      <c r="L675" s="1702">
        <f t="shared" si="370"/>
        <v>44330</v>
      </c>
      <c r="M675" s="1702">
        <f t="shared" si="370"/>
        <v>44335</v>
      </c>
      <c r="N675" s="1702">
        <f t="shared" si="370"/>
        <v>44363</v>
      </c>
      <c r="O675" s="1702">
        <f t="shared" si="370"/>
        <v>44363</v>
      </c>
      <c r="P675" s="1702">
        <f t="shared" si="370"/>
        <v>44447</v>
      </c>
      <c r="Q675" s="1702">
        <f t="shared" si="370"/>
        <v>44477</v>
      </c>
      <c r="R675" s="1702">
        <f t="shared" si="370"/>
        <v>44477</v>
      </c>
      <c r="S675" s="1702">
        <f t="shared" si="370"/>
        <v>44476</v>
      </c>
      <c r="T675" s="1702">
        <f t="shared" si="371"/>
        <v>44476</v>
      </c>
      <c r="U675" s="1702">
        <f t="shared" si="371"/>
        <v>44497</v>
      </c>
      <c r="V675" s="1702">
        <f t="shared" si="371"/>
        <v>44504</v>
      </c>
      <c r="W675" s="1702">
        <f t="shared" si="371"/>
        <v>44509</v>
      </c>
      <c r="X675" s="1702">
        <f t="shared" si="371"/>
        <v>44512</v>
      </c>
      <c r="Y675" s="1702">
        <f t="shared" si="371"/>
        <v>44537</v>
      </c>
      <c r="Z675" s="1702">
        <f t="shared" si="371"/>
        <v>44557</v>
      </c>
      <c r="AA675" s="1702">
        <f t="shared" si="371"/>
        <v>44585</v>
      </c>
      <c r="AB675" s="1702">
        <f t="shared" si="371"/>
        <v>44588</v>
      </c>
      <c r="AC675" s="1702">
        <f t="shared" si="371"/>
        <v>44602</v>
      </c>
      <c r="AD675" s="1702">
        <f t="shared" si="372"/>
        <v>44623</v>
      </c>
      <c r="AE675" s="1702">
        <f t="shared" si="372"/>
        <v>44630</v>
      </c>
      <c r="AF675" s="1702">
        <f t="shared" si="372"/>
        <v>44635</v>
      </c>
      <c r="AG675" s="1702">
        <f t="shared" si="372"/>
        <v>44638</v>
      </c>
      <c r="AH675" s="1702">
        <f t="shared" si="372"/>
        <v>44663</v>
      </c>
      <c r="AI675" s="1702">
        <f t="shared" si="372"/>
        <v>44683</v>
      </c>
      <c r="AJ675" s="1702">
        <f t="shared" si="372"/>
        <v>44683</v>
      </c>
      <c r="AK675" s="1702">
        <f t="shared" si="372"/>
        <v>44693</v>
      </c>
      <c r="AL675" s="1702">
        <f t="shared" si="372"/>
        <v>44709</v>
      </c>
      <c r="AM675" s="1702">
        <f t="shared" si="372"/>
        <v>44713</v>
      </c>
      <c r="AN675" s="1702">
        <f t="shared" si="372"/>
        <v>44743</v>
      </c>
      <c r="AO675" s="1497">
        <f t="shared" si="373"/>
        <v>44674</v>
      </c>
      <c r="AP675" s="1363">
        <v>36207</v>
      </c>
      <c r="AQ675" s="1543">
        <v>45278</v>
      </c>
      <c r="AR675" s="1424">
        <f>VLOOKUP(AP675,Schedule!$B$2:$F$14923,5,0)</f>
        <v>44806</v>
      </c>
      <c r="AS675" s="1424">
        <f>AR675+365</f>
        <v>45171</v>
      </c>
      <c r="AZ675" s="1739"/>
    </row>
    <row r="676" spans="1:52" s="1382" customFormat="1" ht="51.95" customHeight="1" thickBot="1">
      <c r="A676" s="1786"/>
      <c r="B676" s="1385">
        <f t="shared" si="368"/>
        <v>66</v>
      </c>
      <c r="C676" s="1386" t="str">
        <f t="shared" si="368"/>
        <v>У_Э</v>
      </c>
      <c r="D676" s="1561" t="str">
        <f t="shared" si="355"/>
        <v>66У_Э</v>
      </c>
      <c r="E676" s="1602" t="s">
        <v>412</v>
      </c>
      <c r="F676" s="1563" t="s">
        <v>859</v>
      </c>
      <c r="G676" s="1564" t="str">
        <f t="shared" si="369"/>
        <v>Выполнение электротехнических работ по объектам 04UTZ,02UTZ,07USZ,03USZ,01USZ,05USZ,01UBZ,02UBZ,01UUB,02UUB</v>
      </c>
      <c r="H676" s="1565" t="s">
        <v>935</v>
      </c>
      <c r="I676" s="1352"/>
      <c r="J676" s="1702">
        <f t="shared" si="370"/>
        <v>44254</v>
      </c>
      <c r="K676" s="1702">
        <f t="shared" si="370"/>
        <v>44281</v>
      </c>
      <c r="L676" s="1702">
        <f t="shared" si="370"/>
        <v>44330</v>
      </c>
      <c r="M676" s="1702">
        <f t="shared" si="370"/>
        <v>44335</v>
      </c>
      <c r="N676" s="1702">
        <f t="shared" si="370"/>
        <v>44363</v>
      </c>
      <c r="O676" s="1702">
        <f t="shared" si="370"/>
        <v>44363</v>
      </c>
      <c r="P676" s="1702">
        <f t="shared" si="370"/>
        <v>44447</v>
      </c>
      <c r="Q676" s="1702">
        <f t="shared" si="370"/>
        <v>44477</v>
      </c>
      <c r="R676" s="1702">
        <f t="shared" si="370"/>
        <v>44477</v>
      </c>
      <c r="S676" s="1702">
        <f t="shared" si="370"/>
        <v>44476</v>
      </c>
      <c r="T676" s="1702">
        <f t="shared" si="371"/>
        <v>44476</v>
      </c>
      <c r="U676" s="1702">
        <f t="shared" si="371"/>
        <v>44497</v>
      </c>
      <c r="V676" s="1702">
        <f t="shared" si="371"/>
        <v>44504</v>
      </c>
      <c r="W676" s="1702">
        <f t="shared" si="371"/>
        <v>44509</v>
      </c>
      <c r="X676" s="1702">
        <f t="shared" si="371"/>
        <v>44512</v>
      </c>
      <c r="Y676" s="1702">
        <f t="shared" si="371"/>
        <v>44537</v>
      </c>
      <c r="Z676" s="1702">
        <f t="shared" si="371"/>
        <v>44557</v>
      </c>
      <c r="AA676" s="1702">
        <f t="shared" si="371"/>
        <v>44585</v>
      </c>
      <c r="AB676" s="1702">
        <f t="shared" si="371"/>
        <v>44588</v>
      </c>
      <c r="AC676" s="1702">
        <f t="shared" si="371"/>
        <v>44602</v>
      </c>
      <c r="AD676" s="1702">
        <f t="shared" si="372"/>
        <v>44623</v>
      </c>
      <c r="AE676" s="1702">
        <f t="shared" si="372"/>
        <v>44630</v>
      </c>
      <c r="AF676" s="1702">
        <f t="shared" si="372"/>
        <v>44635</v>
      </c>
      <c r="AG676" s="1702">
        <f t="shared" si="372"/>
        <v>44638</v>
      </c>
      <c r="AH676" s="1702">
        <f t="shared" si="372"/>
        <v>44663</v>
      </c>
      <c r="AI676" s="1702">
        <f t="shared" si="372"/>
        <v>44683</v>
      </c>
      <c r="AJ676" s="1702">
        <f t="shared" si="372"/>
        <v>44683</v>
      </c>
      <c r="AK676" s="1702">
        <f t="shared" si="372"/>
        <v>44693</v>
      </c>
      <c r="AL676" s="1702">
        <f t="shared" si="372"/>
        <v>44709</v>
      </c>
      <c r="AM676" s="1702">
        <f t="shared" si="372"/>
        <v>44713</v>
      </c>
      <c r="AN676" s="1702">
        <f t="shared" si="372"/>
        <v>44743</v>
      </c>
      <c r="AO676" s="1497">
        <f t="shared" si="373"/>
        <v>44674</v>
      </c>
      <c r="AP676" s="1363">
        <v>36130</v>
      </c>
      <c r="AQ676" s="1543">
        <v>45228</v>
      </c>
      <c r="AR676" s="1424">
        <f>VLOOKUP(AP676,Schedule!$B$2:$F$14923,5,0)</f>
        <v>45486</v>
      </c>
      <c r="AS676" s="1424">
        <f>AR676+365</f>
        <v>45851</v>
      </c>
      <c r="AZ676" s="1739"/>
    </row>
    <row r="677" spans="1:52" s="1382" customFormat="1" ht="51.95" customHeight="1" thickBot="1">
      <c r="A677" s="1786"/>
      <c r="B677" s="1385">
        <f t="shared" si="368"/>
        <v>66</v>
      </c>
      <c r="C677" s="1386" t="str">
        <f t="shared" si="368"/>
        <v>У_Э</v>
      </c>
      <c r="D677" s="1561" t="str">
        <f t="shared" si="355"/>
        <v>66У_Э</v>
      </c>
      <c r="E677" s="1629" t="s">
        <v>414</v>
      </c>
      <c r="F677" s="1630" t="s">
        <v>859</v>
      </c>
      <c r="G677" s="1564" t="str">
        <f t="shared" si="369"/>
        <v>Выполнение электротехнических работ по объектам 04UTZ,02UTZ,07USZ,03USZ,01USZ,05USZ,01UBZ,02UBZ,01UUB,02UUB</v>
      </c>
      <c r="H677" s="1626" t="s">
        <v>935</v>
      </c>
      <c r="I677" s="1352"/>
      <c r="J677" s="1702">
        <f t="shared" si="370"/>
        <v>44254</v>
      </c>
      <c r="K677" s="1702">
        <f t="shared" si="370"/>
        <v>44281</v>
      </c>
      <c r="L677" s="1702">
        <f t="shared" si="370"/>
        <v>44330</v>
      </c>
      <c r="M677" s="1702">
        <f t="shared" si="370"/>
        <v>44335</v>
      </c>
      <c r="N677" s="1702">
        <f t="shared" si="370"/>
        <v>44363</v>
      </c>
      <c r="O677" s="1702">
        <f t="shared" si="370"/>
        <v>44363</v>
      </c>
      <c r="P677" s="1702">
        <f t="shared" si="370"/>
        <v>44447</v>
      </c>
      <c r="Q677" s="1702">
        <f t="shared" si="370"/>
        <v>44477</v>
      </c>
      <c r="R677" s="1702">
        <f t="shared" si="370"/>
        <v>44477</v>
      </c>
      <c r="S677" s="1702">
        <f t="shared" si="370"/>
        <v>44476</v>
      </c>
      <c r="T677" s="1702">
        <f t="shared" si="371"/>
        <v>44476</v>
      </c>
      <c r="U677" s="1702">
        <f t="shared" si="371"/>
        <v>44497</v>
      </c>
      <c r="V677" s="1702">
        <f t="shared" si="371"/>
        <v>44504</v>
      </c>
      <c r="W677" s="1702">
        <f t="shared" si="371"/>
        <v>44509</v>
      </c>
      <c r="X677" s="1702">
        <f t="shared" si="371"/>
        <v>44512</v>
      </c>
      <c r="Y677" s="1702">
        <f t="shared" si="371"/>
        <v>44537</v>
      </c>
      <c r="Z677" s="1702">
        <f t="shared" si="371"/>
        <v>44557</v>
      </c>
      <c r="AA677" s="1702">
        <f t="shared" si="371"/>
        <v>44585</v>
      </c>
      <c r="AB677" s="1702">
        <f t="shared" si="371"/>
        <v>44588</v>
      </c>
      <c r="AC677" s="1702">
        <f t="shared" si="371"/>
        <v>44602</v>
      </c>
      <c r="AD677" s="1702">
        <f t="shared" si="372"/>
        <v>44623</v>
      </c>
      <c r="AE677" s="1702">
        <f t="shared" si="372"/>
        <v>44630</v>
      </c>
      <c r="AF677" s="1702">
        <f t="shared" si="372"/>
        <v>44635</v>
      </c>
      <c r="AG677" s="1702">
        <f t="shared" si="372"/>
        <v>44638</v>
      </c>
      <c r="AH677" s="1702">
        <f t="shared" si="372"/>
        <v>44663</v>
      </c>
      <c r="AI677" s="1702">
        <f t="shared" si="372"/>
        <v>44683</v>
      </c>
      <c r="AJ677" s="1702">
        <f t="shared" si="372"/>
        <v>44683</v>
      </c>
      <c r="AK677" s="1702">
        <f t="shared" si="372"/>
        <v>44693</v>
      </c>
      <c r="AL677" s="1702">
        <f t="shared" si="372"/>
        <v>44709</v>
      </c>
      <c r="AM677" s="1702">
        <f t="shared" si="372"/>
        <v>44713</v>
      </c>
      <c r="AN677" s="1702">
        <f t="shared" si="372"/>
        <v>44743</v>
      </c>
      <c r="AO677" s="1497">
        <f t="shared" si="373"/>
        <v>44674</v>
      </c>
      <c r="AP677" s="1539">
        <v>36137</v>
      </c>
      <c r="AQ677" s="1540">
        <v>45228</v>
      </c>
      <c r="AR677" s="1424">
        <f>VLOOKUP(AP677,Schedule!$B$2:$F$14923,5,0)</f>
        <v>45486</v>
      </c>
      <c r="AS677" s="1424">
        <f>AR677+365</f>
        <v>45851</v>
      </c>
      <c r="AZ677" s="1739"/>
    </row>
    <row r="678" spans="1:52" s="1382" customFormat="1" ht="47.25" thickBot="1">
      <c r="A678" s="1400">
        <f>A668+1</f>
        <v>54</v>
      </c>
      <c r="B678" s="1373">
        <f>B668+1</f>
        <v>67</v>
      </c>
      <c r="C678" s="1374" t="s">
        <v>858</v>
      </c>
      <c r="D678" s="1556" t="str">
        <f t="shared" si="355"/>
        <v>67У_Э</v>
      </c>
      <c r="E678" s="1640" t="s">
        <v>447</v>
      </c>
      <c r="F678" s="1641" t="s">
        <v>859</v>
      </c>
      <c r="G678" s="1559" t="str">
        <f>CONCATENATE("Выполнение электротехнических работ по объектам ", , E678)</f>
        <v>Выполнение электротехнических работ по объектам 00USV</v>
      </c>
      <c r="H678" s="1642" t="s">
        <v>936</v>
      </c>
      <c r="I678" s="1339" t="s">
        <v>118</v>
      </c>
      <c r="J678" s="1369">
        <f>IFERROR(VLOOKUP(D678,'ИСХОДНИК-даты-2х'!$D$10:$AI$105,2,0),"-")</f>
        <v>44478</v>
      </c>
      <c r="K678" s="1369">
        <f>IFERROR(VLOOKUP(D678,'ИСХОДНИК-даты-2х'!$D$10:$AI$105,3,0),"-")</f>
        <v>44505</v>
      </c>
      <c r="L678" s="1369">
        <f>IFERROR(VLOOKUP(D678,'ИСХОДНИК-даты-2х'!$D$10:$AI$105,4,0),"-")</f>
        <v>44554</v>
      </c>
      <c r="M678" s="1369">
        <f>IFERROR(VLOOKUP(D678,'ИСХОДНИК-даты-2х'!$D$10:$AI$105,5,0),"-")</f>
        <v>44559</v>
      </c>
      <c r="N678" s="1369">
        <f>IFERROR(VLOOKUP(D678,'ИСХОДНИК-даты-2х'!$D$10:$AI$105,6,0),"-")</f>
        <v>44587</v>
      </c>
      <c r="O678" s="1369">
        <f>IFERROR(VLOOKUP(D678,'ИСХОДНИК-даты-2х'!$D$10:$AI$105,7,0),"-")</f>
        <v>44587</v>
      </c>
      <c r="P678" s="1369">
        <f>IFERROR(VLOOKUP(D678,'ИСХОДНИК-даты-2х'!$D$10:$AI$105,8,0),"-")</f>
        <v>44601</v>
      </c>
      <c r="Q678" s="1369">
        <f>IFERROR(VLOOKUP(D678,'ИСХОДНИК-даты-2х'!$D$10:$AI$105,9,0),"-")</f>
        <v>44631</v>
      </c>
      <c r="R678" s="1369">
        <f>IFERROR(VLOOKUP(D678,'ИСХОДНИК-даты-2х'!$D$10:$AI$105,10,0),"-")</f>
        <v>44631</v>
      </c>
      <c r="S678" s="1369">
        <f>IFERROR(VLOOKUP(D678,'ИСХОДНИК-даты-2х'!$D$10:$AI$105,11,0),"-")</f>
        <v>44630</v>
      </c>
      <c r="T678" s="1369">
        <f>IFERROR(VLOOKUP(D678,'ИСХОДНИК-даты-2х'!$D$10:$AI$105,12,0),"-")</f>
        <v>44630</v>
      </c>
      <c r="U678" s="1369">
        <f>IFERROR(VLOOKUP(D678,'ИСХОДНИК-даты-2х'!$D$10:$AI$105,13,0),"-")</f>
        <v>44651</v>
      </c>
      <c r="V678" s="1369">
        <f>IFERROR(VLOOKUP(D678,'ИСХОДНИК-даты-2х'!$D$10:$AI$105,14,0),"-")</f>
        <v>44658</v>
      </c>
      <c r="W678" s="1369">
        <f>IFERROR(VLOOKUP(D678,'ИСХОДНИК-даты-2х'!$D$10:$AI$105,15,0),"-")</f>
        <v>44663</v>
      </c>
      <c r="X678" s="1369">
        <f>IFERROR(VLOOKUP(D678,'ИСХОДНИК-даты-2х'!$D$10:$AI$105,16,0),"-")</f>
        <v>44666</v>
      </c>
      <c r="Y678" s="1369">
        <f>IFERROR(VLOOKUP(D678,'ИСХОДНИК-даты-2х'!$D$10:$AI$105,17,0),"-")</f>
        <v>44691</v>
      </c>
      <c r="Z678" s="1369">
        <f>IFERROR(VLOOKUP(D678,'ИСХОДНИК-даты-2х'!$D$10:$AI$105,18,0),"-")</f>
        <v>44711</v>
      </c>
      <c r="AA678" s="1369">
        <f>IFERROR(VLOOKUP(D678,'ИСХОДНИК-даты-2х'!$D$10:$AI$105,19,0),"-")</f>
        <v>44739</v>
      </c>
      <c r="AB678" s="1369">
        <f>IFERROR(VLOOKUP(D678,'ИСХОДНИК-даты-2х'!$D$10:$AI$105,20,0),"-")</f>
        <v>44742</v>
      </c>
      <c r="AC678" s="1369">
        <f>IFERROR(VLOOKUP(D678,'ИСХОДНИК-даты-2х'!$D$10:$AI$105,21,0),"-")</f>
        <v>44756</v>
      </c>
      <c r="AD678" s="1369">
        <f>IFERROR(VLOOKUP(D678,'ИСХОДНИК-даты-2х'!$D$10:$AI$105,22,0),"-")</f>
        <v>44777</v>
      </c>
      <c r="AE678" s="1369">
        <f>IFERROR(VLOOKUP(D678,'ИСХОДНИК-даты-2х'!$D$10:$AI$105,23,0),"-")</f>
        <v>44784</v>
      </c>
      <c r="AF678" s="1369">
        <f>IFERROR(VLOOKUP(D678,'ИСХОДНИК-даты-2х'!$D$10:$AI$105,24,0),"-")</f>
        <v>44789</v>
      </c>
      <c r="AG678" s="1369">
        <f>IFERROR(VLOOKUP(D678,'ИСХОДНИК-даты-2х'!$D$10:$AI$105,25,0),"-")</f>
        <v>44792</v>
      </c>
      <c r="AH678" s="1340">
        <f>IFERROR(VLOOKUP(D678,'ИСХОДНИК-даты-2х'!$D$10:$AI$105,26,0),"-")</f>
        <v>44817</v>
      </c>
      <c r="AI678" s="1340">
        <f>IFERROR(VLOOKUP(D678,'ИСХОДНИК-даты-2х'!$D$10:$AI$105,27,0),"-")</f>
        <v>44837</v>
      </c>
      <c r="AJ678" s="1340">
        <f>IFERROR(VLOOKUP(D678,'ИСХОДНИК-даты-2х'!$D$10:$AI$105,28,0),"-")</f>
        <v>44837</v>
      </c>
      <c r="AK678" s="1370">
        <f>IFERROR(VLOOKUP(D678,'ИСХОДНИК-даты-2х'!$D$10:$AI$105,29,0),"-")</f>
        <v>44847</v>
      </c>
      <c r="AL678" s="1370">
        <f>IFERROR(VLOOKUP(D678,'ИСХОДНИК-даты-2х'!$D$10:$AI$105,30,0),"-")</f>
        <v>44863</v>
      </c>
      <c r="AM678" s="1371">
        <f>IFERROR(VLOOKUP(D678,'ИСХОДНИК-даты-2х'!$D$10:$AI$105,31,0),"-")</f>
        <v>44867</v>
      </c>
      <c r="AN678" s="1372">
        <v>44869</v>
      </c>
      <c r="AO678" s="1544">
        <v>44898</v>
      </c>
      <c r="AP678" s="1534">
        <v>36494</v>
      </c>
      <c r="AQ678" s="1535">
        <v>44898</v>
      </c>
      <c r="AR678" s="1424">
        <f>VLOOKUP(AP678,Schedule!$B$2:$F$14923,5,0)</f>
        <v>44504</v>
      </c>
      <c r="AS678" s="1424">
        <f>AR678+365</f>
        <v>44869</v>
      </c>
      <c r="AT678" s="1425">
        <f>MIN(AS678)</f>
        <v>44869</v>
      </c>
      <c r="AU678" s="1426">
        <f>AM678+30</f>
        <v>44897</v>
      </c>
      <c r="AV678" s="1732">
        <f t="shared" ref="AV678:AV679" si="374">AT678-AM678</f>
        <v>2</v>
      </c>
      <c r="AW678" s="1383" t="s">
        <v>119</v>
      </c>
      <c r="AX678" s="1383">
        <v>44869</v>
      </c>
      <c r="AY678" s="1384" t="s">
        <v>120</v>
      </c>
      <c r="AZ678" s="1739">
        <f t="shared" ref="AZ678:AZ679" si="375">AN678-AM678</f>
        <v>2</v>
      </c>
    </row>
    <row r="679" spans="1:52" s="1382" customFormat="1" ht="78.75" customHeight="1" thickBot="1">
      <c r="A679" s="1781">
        <f>A678+1</f>
        <v>55</v>
      </c>
      <c r="B679" s="1373">
        <f>B678+1</f>
        <v>68</v>
      </c>
      <c r="C679" s="1374" t="s">
        <v>858</v>
      </c>
      <c r="D679" s="1556" t="str">
        <f t="shared" si="355"/>
        <v>68У_Э</v>
      </c>
      <c r="E679" s="1601" t="s">
        <v>394</v>
      </c>
      <c r="F679" s="1558" t="s">
        <v>859</v>
      </c>
      <c r="G679" s="1559" t="str">
        <f>CONCATENATE("Выполнение электротехнических работ по объектам ", , E679,",", E680,",", E681, ",",E682,",",E683,",",E684)</f>
        <v>Выполнение электротехнических работ по объектам 01UKH,02UKH,03UKH,00UKS,00UKU,00USY</v>
      </c>
      <c r="H679" s="1560" t="s">
        <v>937</v>
      </c>
      <c r="I679" s="1339" t="s">
        <v>118</v>
      </c>
      <c r="J679" s="1369">
        <f>IFERROR(VLOOKUP(D679,'ИСХОДНИК-даты-2х'!$D$10:$AI$105,2,0),"-")</f>
        <v>44251</v>
      </c>
      <c r="K679" s="1369">
        <f>IFERROR(VLOOKUP(D679,'ИСХОДНИК-даты-2х'!$D$10:$AI$105,3,0),"-")</f>
        <v>44279</v>
      </c>
      <c r="L679" s="1369">
        <f>IFERROR(VLOOKUP(D679,'ИСХОДНИК-даты-2х'!$D$10:$AI$105,4,0),"-")</f>
        <v>44328</v>
      </c>
      <c r="M679" s="1369">
        <f>IFERROR(VLOOKUP(D679,'ИСХОДНИК-даты-2х'!$D$10:$AI$105,5,0),"-")</f>
        <v>44333</v>
      </c>
      <c r="N679" s="1369">
        <f>IFERROR(VLOOKUP(D679,'ИСХОДНИК-даты-2х'!$D$10:$AI$105,6,0),"-")</f>
        <v>44361</v>
      </c>
      <c r="O679" s="1369">
        <f>IFERROR(VLOOKUP(D679,'ИСХОДНИК-даты-2х'!$D$10:$AI$105,7,0),"-")</f>
        <v>44361</v>
      </c>
      <c r="P679" s="1369">
        <f>IFERROR(VLOOKUP(D679,'ИСХОДНИК-даты-2х'!$D$10:$AI$105,8,0),"-")</f>
        <v>44445</v>
      </c>
      <c r="Q679" s="1369">
        <f>IFERROR(VLOOKUP(D679,'ИСХОДНИК-даты-2х'!$D$10:$AI$105,9,0),"-")</f>
        <v>44475</v>
      </c>
      <c r="R679" s="1369">
        <f>IFERROR(VLOOKUP(D679,'ИСХОДНИК-даты-2х'!$D$10:$AI$105,10,0),"-")</f>
        <v>44475</v>
      </c>
      <c r="S679" s="1369">
        <f>IFERROR(VLOOKUP(D679,'ИСХОДНИК-даты-2х'!$D$10:$AI$105,11,0),"-")</f>
        <v>44474</v>
      </c>
      <c r="T679" s="1369">
        <f>IFERROR(VLOOKUP(D679,'ИСХОДНИК-даты-2х'!$D$10:$AI$105,12,0),"-")</f>
        <v>44474</v>
      </c>
      <c r="U679" s="1369">
        <f>IFERROR(VLOOKUP(D679,'ИСХОДНИК-даты-2х'!$D$10:$AI$105,13,0),"-")</f>
        <v>44495</v>
      </c>
      <c r="V679" s="1369">
        <f>IFERROR(VLOOKUP(D679,'ИСХОДНИК-даты-2х'!$D$10:$AI$105,14,0),"-")</f>
        <v>44502</v>
      </c>
      <c r="W679" s="1369">
        <f>IFERROR(VLOOKUP(D679,'ИСХОДНИК-даты-2х'!$D$10:$AI$105,15,0),"-")</f>
        <v>44505</v>
      </c>
      <c r="X679" s="1369">
        <f>IFERROR(VLOOKUP(D679,'ИСХОДНИК-даты-2х'!$D$10:$AI$105,16,0),"-")</f>
        <v>44510</v>
      </c>
      <c r="Y679" s="1369">
        <f>IFERROR(VLOOKUP(D679,'ИСХОДНИК-даты-2х'!$D$10:$AI$105,17,0),"-")</f>
        <v>44535</v>
      </c>
      <c r="Z679" s="1369">
        <f>IFERROR(VLOOKUP(D679,'ИСХОДНИК-даты-2х'!$D$10:$AI$105,18,0),"-")</f>
        <v>44555</v>
      </c>
      <c r="AA679" s="1369">
        <f>IFERROR(VLOOKUP(D679,'ИСХОДНИК-даты-2х'!$D$10:$AI$105,19,0),"-")</f>
        <v>44582</v>
      </c>
      <c r="AB679" s="1369">
        <f>IFERROR(VLOOKUP(D679,'ИСХОДНИК-даты-2х'!$D$10:$AI$105,20,0),"-")</f>
        <v>44587</v>
      </c>
      <c r="AC679" s="1369">
        <f>IFERROR(VLOOKUP(D679,'ИСХОДНИК-даты-2х'!$D$10:$AI$105,21,0),"-")</f>
        <v>44601</v>
      </c>
      <c r="AD679" s="1369">
        <f>IFERROR(VLOOKUP(D679,'ИСХОДНИК-даты-2х'!$D$10:$AI$105,22,0),"-")</f>
        <v>44622</v>
      </c>
      <c r="AE679" s="1369">
        <f>IFERROR(VLOOKUP(D679,'ИСХОДНИК-даты-2х'!$D$10:$AI$105,23,0),"-")</f>
        <v>44629</v>
      </c>
      <c r="AF679" s="1369">
        <f>IFERROR(VLOOKUP(D679,'ИСХОДНИК-даты-2х'!$D$10:$AI$105,24,0),"-")</f>
        <v>44634</v>
      </c>
      <c r="AG679" s="1369">
        <f>IFERROR(VLOOKUP(D679,'ИСХОДНИК-даты-2х'!$D$10:$AI$105,25,0),"-")</f>
        <v>44637</v>
      </c>
      <c r="AH679" s="1340">
        <f>IFERROR(VLOOKUP(D679,'ИСХОДНИК-даты-2х'!$D$10:$AI$105,26,0),"-")</f>
        <v>44662</v>
      </c>
      <c r="AI679" s="1340">
        <f>IFERROR(VLOOKUP(D679,'ИСХОДНИК-даты-2х'!$D$10:$AI$105,27,0),"-")</f>
        <v>44682</v>
      </c>
      <c r="AJ679" s="1340">
        <f>IFERROR(VLOOKUP(D679,'ИСХОДНИК-даты-2х'!$D$10:$AI$105,28,0),"-")</f>
        <v>44682</v>
      </c>
      <c r="AK679" s="1370">
        <f>IFERROR(VLOOKUP(D679,'ИСХОДНИК-даты-2х'!$D$10:$AI$105,29,0),"-")</f>
        <v>44692</v>
      </c>
      <c r="AL679" s="1370">
        <f>IFERROR(VLOOKUP(D679,'ИСХОДНИК-даты-2х'!$D$10:$AI$105,30,0),"-")</f>
        <v>44708</v>
      </c>
      <c r="AM679" s="1371">
        <f>IFERROR(VLOOKUP(D679,'ИСХОДНИК-даты-2х'!$D$10:$AI$105,31,0),"-")</f>
        <v>44712</v>
      </c>
      <c r="AN679" s="1372">
        <v>44742</v>
      </c>
      <c r="AO679" s="1387">
        <v>44671</v>
      </c>
      <c r="AP679" s="1388">
        <v>37140</v>
      </c>
      <c r="AQ679" s="1541">
        <v>45578</v>
      </c>
      <c r="AR679" s="1424">
        <f>VLOOKUP(AP679,Schedule!$B$2:$F$14923,5,0)</f>
        <v>45274</v>
      </c>
      <c r="AS679" s="1424">
        <f>AR679+365</f>
        <v>45639</v>
      </c>
      <c r="AT679" s="1425">
        <f>MIN(AS679:AS684)</f>
        <v>44959</v>
      </c>
      <c r="AU679" s="1426">
        <f>AM679+30</f>
        <v>44742</v>
      </c>
      <c r="AV679" s="1732">
        <f t="shared" si="374"/>
        <v>247</v>
      </c>
      <c r="AW679" s="1383" t="s">
        <v>119</v>
      </c>
      <c r="AX679" s="1383">
        <v>44742</v>
      </c>
      <c r="AY679" s="1384" t="s">
        <v>120</v>
      </c>
      <c r="AZ679" s="1739">
        <f t="shared" si="375"/>
        <v>30</v>
      </c>
    </row>
    <row r="680" spans="1:52" s="1382" customFormat="1" ht="51.95" customHeight="1" thickBot="1">
      <c r="A680" s="1781"/>
      <c r="B680" s="1385">
        <f t="shared" ref="B680:C684" si="376">B$679</f>
        <v>68</v>
      </c>
      <c r="C680" s="1386" t="str">
        <f t="shared" si="376"/>
        <v>У_Э</v>
      </c>
      <c r="D680" s="1561" t="str">
        <f t="shared" si="355"/>
        <v>68У_Э</v>
      </c>
      <c r="E680" s="1602" t="s">
        <v>406</v>
      </c>
      <c r="F680" s="1563" t="s">
        <v>859</v>
      </c>
      <c r="G680" s="1564" t="str">
        <f>$G$679</f>
        <v>Выполнение электротехнических работ по объектам 01UKH,02UKH,03UKH,00UKS,00UKU,00USY</v>
      </c>
      <c r="H680" s="1565" t="s">
        <v>938</v>
      </c>
      <c r="I680" s="1352"/>
      <c r="J680" s="1702">
        <f t="shared" ref="J680:S684" si="377">J$679</f>
        <v>44251</v>
      </c>
      <c r="K680" s="1702">
        <f t="shared" si="377"/>
        <v>44279</v>
      </c>
      <c r="L680" s="1702">
        <f t="shared" si="377"/>
        <v>44328</v>
      </c>
      <c r="M680" s="1702">
        <f t="shared" si="377"/>
        <v>44333</v>
      </c>
      <c r="N680" s="1702">
        <f t="shared" si="377"/>
        <v>44361</v>
      </c>
      <c r="O680" s="1702">
        <f t="shared" si="377"/>
        <v>44361</v>
      </c>
      <c r="P680" s="1702">
        <f t="shared" si="377"/>
        <v>44445</v>
      </c>
      <c r="Q680" s="1702">
        <f t="shared" si="377"/>
        <v>44475</v>
      </c>
      <c r="R680" s="1702">
        <f t="shared" si="377"/>
        <v>44475</v>
      </c>
      <c r="S680" s="1702">
        <f t="shared" si="377"/>
        <v>44474</v>
      </c>
      <c r="T680" s="1702">
        <f t="shared" ref="T680:AC684" si="378">T$679</f>
        <v>44474</v>
      </c>
      <c r="U680" s="1702">
        <f t="shared" si="378"/>
        <v>44495</v>
      </c>
      <c r="V680" s="1702">
        <f t="shared" si="378"/>
        <v>44502</v>
      </c>
      <c r="W680" s="1702">
        <f t="shared" si="378"/>
        <v>44505</v>
      </c>
      <c r="X680" s="1702">
        <f t="shared" si="378"/>
        <v>44510</v>
      </c>
      <c r="Y680" s="1702">
        <f t="shared" si="378"/>
        <v>44535</v>
      </c>
      <c r="Z680" s="1702">
        <f t="shared" si="378"/>
        <v>44555</v>
      </c>
      <c r="AA680" s="1702">
        <f t="shared" si="378"/>
        <v>44582</v>
      </c>
      <c r="AB680" s="1702">
        <f t="shared" si="378"/>
        <v>44587</v>
      </c>
      <c r="AC680" s="1702">
        <f t="shared" si="378"/>
        <v>44601</v>
      </c>
      <c r="AD680" s="1702">
        <f t="shared" ref="AD680:AN684" si="379">AD$679</f>
        <v>44622</v>
      </c>
      <c r="AE680" s="1702">
        <f t="shared" si="379"/>
        <v>44629</v>
      </c>
      <c r="AF680" s="1702">
        <f t="shared" si="379"/>
        <v>44634</v>
      </c>
      <c r="AG680" s="1702">
        <f t="shared" si="379"/>
        <v>44637</v>
      </c>
      <c r="AH680" s="1702">
        <f t="shared" si="379"/>
        <v>44662</v>
      </c>
      <c r="AI680" s="1702">
        <f t="shared" si="379"/>
        <v>44682</v>
      </c>
      <c r="AJ680" s="1702">
        <f t="shared" si="379"/>
        <v>44682</v>
      </c>
      <c r="AK680" s="1702">
        <f t="shared" si="379"/>
        <v>44692</v>
      </c>
      <c r="AL680" s="1702">
        <f t="shared" si="379"/>
        <v>44708</v>
      </c>
      <c r="AM680" s="1702">
        <f t="shared" si="379"/>
        <v>44712</v>
      </c>
      <c r="AN680" s="1702">
        <f t="shared" si="379"/>
        <v>44742</v>
      </c>
      <c r="AO680" s="1497">
        <f>$AO$679</f>
        <v>44671</v>
      </c>
      <c r="AP680" s="1363"/>
      <c r="AQ680" s="1543">
        <v>45578</v>
      </c>
      <c r="AR680" s="1424"/>
      <c r="AS680" s="1424"/>
      <c r="AZ680" s="1739"/>
    </row>
    <row r="681" spans="1:52" s="1382" customFormat="1" ht="51.95" customHeight="1" thickBot="1">
      <c r="A681" s="1781"/>
      <c r="B681" s="1385">
        <f t="shared" si="376"/>
        <v>68</v>
      </c>
      <c r="C681" s="1386" t="str">
        <f t="shared" si="376"/>
        <v>У_Э</v>
      </c>
      <c r="D681" s="1561" t="str">
        <f t="shared" si="355"/>
        <v>68У_Э</v>
      </c>
      <c r="E681" s="1602" t="s">
        <v>445</v>
      </c>
      <c r="F681" s="1563" t="s">
        <v>859</v>
      </c>
      <c r="G681" s="1564" t="str">
        <f>$G$679</f>
        <v>Выполнение электротехнических работ по объектам 01UKH,02UKH,03UKH,00UKS,00UKU,00USY</v>
      </c>
      <c r="H681" s="1565" t="s">
        <v>939</v>
      </c>
      <c r="I681" s="1352"/>
      <c r="J681" s="1702">
        <f t="shared" si="377"/>
        <v>44251</v>
      </c>
      <c r="K681" s="1702">
        <f t="shared" si="377"/>
        <v>44279</v>
      </c>
      <c r="L681" s="1702">
        <f t="shared" si="377"/>
        <v>44328</v>
      </c>
      <c r="M681" s="1702">
        <f t="shared" si="377"/>
        <v>44333</v>
      </c>
      <c r="N681" s="1702">
        <f t="shared" si="377"/>
        <v>44361</v>
      </c>
      <c r="O681" s="1702">
        <f t="shared" si="377"/>
        <v>44361</v>
      </c>
      <c r="P681" s="1702">
        <f t="shared" si="377"/>
        <v>44445</v>
      </c>
      <c r="Q681" s="1702">
        <f t="shared" si="377"/>
        <v>44475</v>
      </c>
      <c r="R681" s="1702">
        <f t="shared" si="377"/>
        <v>44475</v>
      </c>
      <c r="S681" s="1702">
        <f t="shared" si="377"/>
        <v>44474</v>
      </c>
      <c r="T681" s="1702">
        <f t="shared" si="378"/>
        <v>44474</v>
      </c>
      <c r="U681" s="1702">
        <f t="shared" si="378"/>
        <v>44495</v>
      </c>
      <c r="V681" s="1702">
        <f t="shared" si="378"/>
        <v>44502</v>
      </c>
      <c r="W681" s="1702">
        <f t="shared" si="378"/>
        <v>44505</v>
      </c>
      <c r="X681" s="1702">
        <f t="shared" si="378"/>
        <v>44510</v>
      </c>
      <c r="Y681" s="1702">
        <f t="shared" si="378"/>
        <v>44535</v>
      </c>
      <c r="Z681" s="1702">
        <f t="shared" si="378"/>
        <v>44555</v>
      </c>
      <c r="AA681" s="1702">
        <f t="shared" si="378"/>
        <v>44582</v>
      </c>
      <c r="AB681" s="1702">
        <f t="shared" si="378"/>
        <v>44587</v>
      </c>
      <c r="AC681" s="1702">
        <f t="shared" si="378"/>
        <v>44601</v>
      </c>
      <c r="AD681" s="1702">
        <f t="shared" si="379"/>
        <v>44622</v>
      </c>
      <c r="AE681" s="1702">
        <f t="shared" si="379"/>
        <v>44629</v>
      </c>
      <c r="AF681" s="1702">
        <f t="shared" si="379"/>
        <v>44634</v>
      </c>
      <c r="AG681" s="1702">
        <f t="shared" si="379"/>
        <v>44637</v>
      </c>
      <c r="AH681" s="1702">
        <f t="shared" si="379"/>
        <v>44662</v>
      </c>
      <c r="AI681" s="1702">
        <f t="shared" si="379"/>
        <v>44682</v>
      </c>
      <c r="AJ681" s="1702">
        <f t="shared" si="379"/>
        <v>44682</v>
      </c>
      <c r="AK681" s="1702">
        <f t="shared" si="379"/>
        <v>44692</v>
      </c>
      <c r="AL681" s="1702">
        <f t="shared" si="379"/>
        <v>44708</v>
      </c>
      <c r="AM681" s="1702">
        <f t="shared" si="379"/>
        <v>44712</v>
      </c>
      <c r="AN681" s="1702">
        <f t="shared" si="379"/>
        <v>44742</v>
      </c>
      <c r="AO681" s="1497">
        <f>$AO$679</f>
        <v>44671</v>
      </c>
      <c r="AP681" s="1363"/>
      <c r="AQ681" s="1543">
        <v>45578</v>
      </c>
      <c r="AR681" s="1424"/>
      <c r="AS681" s="1424"/>
      <c r="AZ681" s="1739"/>
    </row>
    <row r="682" spans="1:52" s="1382" customFormat="1" ht="51.95" customHeight="1" thickBot="1">
      <c r="A682" s="1781"/>
      <c r="B682" s="1385">
        <f t="shared" si="376"/>
        <v>68</v>
      </c>
      <c r="C682" s="1386" t="str">
        <f t="shared" si="376"/>
        <v>У_Э</v>
      </c>
      <c r="D682" s="1561" t="str">
        <f t="shared" si="355"/>
        <v>68У_Э</v>
      </c>
      <c r="E682" s="1602" t="s">
        <v>396</v>
      </c>
      <c r="F682" s="1563" t="s">
        <v>859</v>
      </c>
      <c r="G682" s="1564" t="str">
        <f>$G$679</f>
        <v>Выполнение электротехнических работ по объектам 01UKH,02UKH,03UKH,00UKS,00UKU,00USY</v>
      </c>
      <c r="H682" s="1565" t="s">
        <v>940</v>
      </c>
      <c r="I682" s="1352"/>
      <c r="J682" s="1702">
        <f t="shared" si="377"/>
        <v>44251</v>
      </c>
      <c r="K682" s="1702">
        <f t="shared" si="377"/>
        <v>44279</v>
      </c>
      <c r="L682" s="1702">
        <f t="shared" si="377"/>
        <v>44328</v>
      </c>
      <c r="M682" s="1702">
        <f t="shared" si="377"/>
        <v>44333</v>
      </c>
      <c r="N682" s="1702">
        <f t="shared" si="377"/>
        <v>44361</v>
      </c>
      <c r="O682" s="1702">
        <f t="shared" si="377"/>
        <v>44361</v>
      </c>
      <c r="P682" s="1702">
        <f t="shared" si="377"/>
        <v>44445</v>
      </c>
      <c r="Q682" s="1702">
        <f t="shared" si="377"/>
        <v>44475</v>
      </c>
      <c r="R682" s="1702">
        <f t="shared" si="377"/>
        <v>44475</v>
      </c>
      <c r="S682" s="1702">
        <f t="shared" si="377"/>
        <v>44474</v>
      </c>
      <c r="T682" s="1702">
        <f t="shared" si="378"/>
        <v>44474</v>
      </c>
      <c r="U682" s="1702">
        <f t="shared" si="378"/>
        <v>44495</v>
      </c>
      <c r="V682" s="1702">
        <f t="shared" si="378"/>
        <v>44502</v>
      </c>
      <c r="W682" s="1702">
        <f t="shared" si="378"/>
        <v>44505</v>
      </c>
      <c r="X682" s="1702">
        <f t="shared" si="378"/>
        <v>44510</v>
      </c>
      <c r="Y682" s="1702">
        <f t="shared" si="378"/>
        <v>44535</v>
      </c>
      <c r="Z682" s="1702">
        <f t="shared" si="378"/>
        <v>44555</v>
      </c>
      <c r="AA682" s="1702">
        <f t="shared" si="378"/>
        <v>44582</v>
      </c>
      <c r="AB682" s="1702">
        <f t="shared" si="378"/>
        <v>44587</v>
      </c>
      <c r="AC682" s="1702">
        <f t="shared" si="378"/>
        <v>44601</v>
      </c>
      <c r="AD682" s="1702">
        <f t="shared" si="379"/>
        <v>44622</v>
      </c>
      <c r="AE682" s="1702">
        <f t="shared" si="379"/>
        <v>44629</v>
      </c>
      <c r="AF682" s="1702">
        <f t="shared" si="379"/>
        <v>44634</v>
      </c>
      <c r="AG682" s="1702">
        <f t="shared" si="379"/>
        <v>44637</v>
      </c>
      <c r="AH682" s="1702">
        <f t="shared" si="379"/>
        <v>44662</v>
      </c>
      <c r="AI682" s="1702">
        <f t="shared" si="379"/>
        <v>44682</v>
      </c>
      <c r="AJ682" s="1702">
        <f t="shared" si="379"/>
        <v>44682</v>
      </c>
      <c r="AK682" s="1702">
        <f t="shared" si="379"/>
        <v>44692</v>
      </c>
      <c r="AL682" s="1702">
        <f t="shared" si="379"/>
        <v>44708</v>
      </c>
      <c r="AM682" s="1702">
        <f t="shared" si="379"/>
        <v>44712</v>
      </c>
      <c r="AN682" s="1702">
        <f t="shared" si="379"/>
        <v>44742</v>
      </c>
      <c r="AO682" s="1497">
        <f>$AO$679</f>
        <v>44671</v>
      </c>
      <c r="AP682" s="1363">
        <v>37355</v>
      </c>
      <c r="AQ682" s="1543">
        <v>44988</v>
      </c>
      <c r="AR682" s="1424">
        <f>VLOOKUP(AP682,Schedule!$B$2:$F$14923,5,0)</f>
        <v>44594</v>
      </c>
      <c r="AS682" s="1424">
        <f t="shared" ref="AS682:AS688" si="380">AR682+365</f>
        <v>44959</v>
      </c>
      <c r="AZ682" s="1739"/>
    </row>
    <row r="683" spans="1:52" s="1382" customFormat="1" ht="51.95" customHeight="1" thickBot="1">
      <c r="A683" s="1781"/>
      <c r="B683" s="1385">
        <f t="shared" si="376"/>
        <v>68</v>
      </c>
      <c r="C683" s="1386" t="str">
        <f t="shared" si="376"/>
        <v>У_Э</v>
      </c>
      <c r="D683" s="1561" t="str">
        <f t="shared" si="355"/>
        <v>68У_Э</v>
      </c>
      <c r="E683" s="1602" t="s">
        <v>400</v>
      </c>
      <c r="F683" s="1563" t="s">
        <v>859</v>
      </c>
      <c r="G683" s="1564" t="str">
        <f>$G$679</f>
        <v>Выполнение электротехнических работ по объектам 01UKH,02UKH,03UKH,00UKS,00UKU,00USY</v>
      </c>
      <c r="H683" s="1565" t="s">
        <v>941</v>
      </c>
      <c r="I683" s="1352"/>
      <c r="J683" s="1702">
        <f t="shared" si="377"/>
        <v>44251</v>
      </c>
      <c r="K683" s="1702">
        <f t="shared" si="377"/>
        <v>44279</v>
      </c>
      <c r="L683" s="1702">
        <f t="shared" si="377"/>
        <v>44328</v>
      </c>
      <c r="M683" s="1702">
        <f t="shared" si="377"/>
        <v>44333</v>
      </c>
      <c r="N683" s="1702">
        <f t="shared" si="377"/>
        <v>44361</v>
      </c>
      <c r="O683" s="1702">
        <f t="shared" si="377"/>
        <v>44361</v>
      </c>
      <c r="P683" s="1702">
        <f t="shared" si="377"/>
        <v>44445</v>
      </c>
      <c r="Q683" s="1702">
        <f t="shared" si="377"/>
        <v>44475</v>
      </c>
      <c r="R683" s="1702">
        <f t="shared" si="377"/>
        <v>44475</v>
      </c>
      <c r="S683" s="1702">
        <f t="shared" si="377"/>
        <v>44474</v>
      </c>
      <c r="T683" s="1702">
        <f t="shared" si="378"/>
        <v>44474</v>
      </c>
      <c r="U683" s="1702">
        <f t="shared" si="378"/>
        <v>44495</v>
      </c>
      <c r="V683" s="1702">
        <f t="shared" si="378"/>
        <v>44502</v>
      </c>
      <c r="W683" s="1702">
        <f t="shared" si="378"/>
        <v>44505</v>
      </c>
      <c r="X683" s="1702">
        <f t="shared" si="378"/>
        <v>44510</v>
      </c>
      <c r="Y683" s="1702">
        <f t="shared" si="378"/>
        <v>44535</v>
      </c>
      <c r="Z683" s="1702">
        <f t="shared" si="378"/>
        <v>44555</v>
      </c>
      <c r="AA683" s="1702">
        <f t="shared" si="378"/>
        <v>44582</v>
      </c>
      <c r="AB683" s="1702">
        <f t="shared" si="378"/>
        <v>44587</v>
      </c>
      <c r="AC683" s="1702">
        <f t="shared" si="378"/>
        <v>44601</v>
      </c>
      <c r="AD683" s="1702">
        <f t="shared" si="379"/>
        <v>44622</v>
      </c>
      <c r="AE683" s="1702">
        <f t="shared" si="379"/>
        <v>44629</v>
      </c>
      <c r="AF683" s="1702">
        <f t="shared" si="379"/>
        <v>44634</v>
      </c>
      <c r="AG683" s="1702">
        <f t="shared" si="379"/>
        <v>44637</v>
      </c>
      <c r="AH683" s="1702">
        <f t="shared" si="379"/>
        <v>44662</v>
      </c>
      <c r="AI683" s="1702">
        <f t="shared" si="379"/>
        <v>44682</v>
      </c>
      <c r="AJ683" s="1702">
        <f t="shared" si="379"/>
        <v>44682</v>
      </c>
      <c r="AK683" s="1702">
        <f t="shared" si="379"/>
        <v>44692</v>
      </c>
      <c r="AL683" s="1702">
        <f t="shared" si="379"/>
        <v>44708</v>
      </c>
      <c r="AM683" s="1702">
        <f t="shared" si="379"/>
        <v>44712</v>
      </c>
      <c r="AN683" s="1702">
        <f t="shared" si="379"/>
        <v>44742</v>
      </c>
      <c r="AO683" s="1497">
        <f>$AO$679</f>
        <v>44671</v>
      </c>
      <c r="AP683" s="1363">
        <v>37504</v>
      </c>
      <c r="AQ683" s="1543">
        <v>45203</v>
      </c>
      <c r="AR683" s="1424">
        <f>VLOOKUP(AP683,Schedule!$B$2:$F$14923,5,0)</f>
        <v>44809</v>
      </c>
      <c r="AS683" s="1424">
        <f t="shared" si="380"/>
        <v>45174</v>
      </c>
      <c r="AZ683" s="1739"/>
    </row>
    <row r="684" spans="1:52" s="1382" customFormat="1" ht="51.95" customHeight="1" thickBot="1">
      <c r="A684" s="1781"/>
      <c r="B684" s="1498">
        <f t="shared" si="376"/>
        <v>68</v>
      </c>
      <c r="C684" s="1499" t="str">
        <f t="shared" si="376"/>
        <v>У_Э</v>
      </c>
      <c r="D684" s="1566" t="str">
        <f t="shared" si="355"/>
        <v>68У_Э</v>
      </c>
      <c r="E684" s="1603" t="s">
        <v>526</v>
      </c>
      <c r="F684" s="1568" t="s">
        <v>859</v>
      </c>
      <c r="G684" s="1569" t="str">
        <f>$G$679</f>
        <v>Выполнение электротехнических работ по объектам 01UKH,02UKH,03UKH,00UKS,00UKU,00USY</v>
      </c>
      <c r="H684" s="1570" t="s">
        <v>942</v>
      </c>
      <c r="I684" s="1345"/>
      <c r="J684" s="1702">
        <f t="shared" si="377"/>
        <v>44251</v>
      </c>
      <c r="K684" s="1702">
        <f t="shared" si="377"/>
        <v>44279</v>
      </c>
      <c r="L684" s="1702">
        <f t="shared" si="377"/>
        <v>44328</v>
      </c>
      <c r="M684" s="1702">
        <f t="shared" si="377"/>
        <v>44333</v>
      </c>
      <c r="N684" s="1702">
        <f t="shared" si="377"/>
        <v>44361</v>
      </c>
      <c r="O684" s="1702">
        <f t="shared" si="377"/>
        <v>44361</v>
      </c>
      <c r="P684" s="1702">
        <f t="shared" si="377"/>
        <v>44445</v>
      </c>
      <c r="Q684" s="1702">
        <f t="shared" si="377"/>
        <v>44475</v>
      </c>
      <c r="R684" s="1702">
        <f t="shared" si="377"/>
        <v>44475</v>
      </c>
      <c r="S684" s="1702">
        <f t="shared" si="377"/>
        <v>44474</v>
      </c>
      <c r="T684" s="1702">
        <f t="shared" si="378"/>
        <v>44474</v>
      </c>
      <c r="U684" s="1702">
        <f t="shared" si="378"/>
        <v>44495</v>
      </c>
      <c r="V684" s="1702">
        <f t="shared" si="378"/>
        <v>44502</v>
      </c>
      <c r="W684" s="1702">
        <f t="shared" si="378"/>
        <v>44505</v>
      </c>
      <c r="X684" s="1702">
        <f t="shared" si="378"/>
        <v>44510</v>
      </c>
      <c r="Y684" s="1702">
        <f t="shared" si="378"/>
        <v>44535</v>
      </c>
      <c r="Z684" s="1702">
        <f t="shared" si="378"/>
        <v>44555</v>
      </c>
      <c r="AA684" s="1702">
        <f t="shared" si="378"/>
        <v>44582</v>
      </c>
      <c r="AB684" s="1702">
        <f t="shared" si="378"/>
        <v>44587</v>
      </c>
      <c r="AC684" s="1702">
        <f t="shared" si="378"/>
        <v>44601</v>
      </c>
      <c r="AD684" s="1702">
        <f t="shared" si="379"/>
        <v>44622</v>
      </c>
      <c r="AE684" s="1702">
        <f t="shared" si="379"/>
        <v>44629</v>
      </c>
      <c r="AF684" s="1702">
        <f t="shared" si="379"/>
        <v>44634</v>
      </c>
      <c r="AG684" s="1702">
        <f t="shared" si="379"/>
        <v>44637</v>
      </c>
      <c r="AH684" s="1702">
        <f t="shared" si="379"/>
        <v>44662</v>
      </c>
      <c r="AI684" s="1702">
        <f t="shared" si="379"/>
        <v>44682</v>
      </c>
      <c r="AJ684" s="1702">
        <f t="shared" si="379"/>
        <v>44682</v>
      </c>
      <c r="AK684" s="1702">
        <f t="shared" si="379"/>
        <v>44692</v>
      </c>
      <c r="AL684" s="1702">
        <f t="shared" si="379"/>
        <v>44708</v>
      </c>
      <c r="AM684" s="1702">
        <f t="shared" si="379"/>
        <v>44712</v>
      </c>
      <c r="AN684" s="1702">
        <f t="shared" si="379"/>
        <v>44742</v>
      </c>
      <c r="AO684" s="1497">
        <f>$AO$679</f>
        <v>44671</v>
      </c>
      <c r="AP684" s="1539">
        <v>36644</v>
      </c>
      <c r="AQ684" s="1540">
        <v>44671</v>
      </c>
      <c r="AR684" s="1424">
        <f>VLOOKUP(AP684,Schedule!$B$2:$F$14923,5,0)</f>
        <v>44656</v>
      </c>
      <c r="AS684" s="1424">
        <f t="shared" si="380"/>
        <v>45021</v>
      </c>
      <c r="AZ684" s="1739"/>
    </row>
    <row r="685" spans="1:52" s="1382" customFormat="1" ht="261" customHeight="1" thickBot="1">
      <c r="A685" s="1781">
        <f>A679+1</f>
        <v>56</v>
      </c>
      <c r="B685" s="1373">
        <f>B679+1</f>
        <v>69</v>
      </c>
      <c r="C685" s="1374" t="s">
        <v>858</v>
      </c>
      <c r="D685" s="1733" t="str">
        <f t="shared" si="355"/>
        <v>69У_Э</v>
      </c>
      <c r="E685" s="1601" t="s">
        <v>700</v>
      </c>
      <c r="F685" s="1558" t="s">
        <v>859</v>
      </c>
      <c r="G685" s="1559" t="str">
        <f>CONCATENATE("Выполнение электротехнических работ по объектам ", , E685,",", E686,",", E687, ",",E688,",",E689,",",E690,",",E691,",",E692,",",E693,",",E694,",",E695,",",E696,",",E697,",",E698,,",",E699,,",",E700,,",",E701,,",",E702,,",",E703,,",",E704,,",",E705,,",",E706,,",",E707,,",",E708,,",",E709,,",",E710,,",",E711,,",",E712,,",",E713,,",",E714,,",",E715,,",",E716,,",",E717,,",",E718,,",",E719,,",",E720,,",",E721,,",",E722,,",",E723,,",",E724,,",",E725,,",",E726,,",",E727,,",",E728,,",",E729,,",",E730,,",",E731,,",",E732)</f>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685" s="1560" t="s">
        <v>943</v>
      </c>
      <c r="I685" s="1339" t="s">
        <v>118</v>
      </c>
      <c r="J685" s="1369">
        <f>IFERROR(VLOOKUP(D685,'ИСХОДНИК-даты-2х'!$D$10:$AI$105,2,0),"-")</f>
        <v>44066</v>
      </c>
      <c r="K685" s="1369">
        <f>IFERROR(VLOOKUP(D685,'ИСХОДНИК-даты-2х'!$D$10:$AI$105,3,0),"-")</f>
        <v>44092</v>
      </c>
      <c r="L685" s="1369">
        <f>IFERROR(VLOOKUP(D685,'ИСХОДНИК-даты-2х'!$D$10:$AI$105,4,0),"-")</f>
        <v>44141</v>
      </c>
      <c r="M685" s="1369">
        <f>IFERROR(VLOOKUP(D685,'ИСХОДНИК-даты-2х'!$D$10:$AI$105,5,0),"-")</f>
        <v>44260</v>
      </c>
      <c r="N685" s="1369">
        <f>IFERROR(VLOOKUP(D685,'ИСХОДНИК-даты-2х'!$D$10:$AI$105,6,0),"-")</f>
        <v>44288</v>
      </c>
      <c r="O685" s="1369">
        <f>IFERROR(VLOOKUP(D685,'ИСХОДНИК-даты-2х'!$D$10:$AI$105,7,0),"-")</f>
        <v>44288</v>
      </c>
      <c r="P685" s="1369">
        <f>IFERROR(VLOOKUP(D685,'ИСХОДНИК-даты-2х'!$D$10:$AI$105,8,0),"-")</f>
        <v>44372</v>
      </c>
      <c r="Q685" s="1369">
        <f>IFERROR(VLOOKUP(D685,'ИСХОДНИК-даты-2х'!$D$10:$AI$105,9,0),"-")</f>
        <v>44404</v>
      </c>
      <c r="R685" s="1369">
        <f>IFERROR(VLOOKUP(D685,'ИСХОДНИК-даты-2х'!$D$10:$AI$105,10,0),"-")</f>
        <v>44404</v>
      </c>
      <c r="S685" s="1369">
        <f>IFERROR(VLOOKUP(D685,'ИСХОДНИК-даты-2х'!$D$10:$AI$105,11,0),"-")</f>
        <v>44403</v>
      </c>
      <c r="T685" s="1369">
        <f>IFERROR(VLOOKUP(D685,'ИСХОДНИК-даты-2х'!$D$10:$AI$105,12,0),"-")</f>
        <v>44403</v>
      </c>
      <c r="U685" s="1369">
        <f>IFERROR(VLOOKUP(D685,'ИСХОДНИК-даты-2х'!$D$10:$AI$105,13,0),"-")</f>
        <v>44424</v>
      </c>
      <c r="V685" s="1369">
        <f>IFERROR(VLOOKUP(D685,'ИСХОДНИК-даты-2х'!$D$10:$AI$105,14,0),"-")</f>
        <v>44431</v>
      </c>
      <c r="W685" s="1369">
        <f>IFERROR(VLOOKUP(D685,'ИСХОДНИК-даты-2х'!$D$10:$AI$105,15,0),"-")</f>
        <v>44434</v>
      </c>
      <c r="X685" s="1369">
        <f>IFERROR(VLOOKUP(D685,'ИСХОДНИК-даты-2х'!$D$10:$AI$105,16,0),"-")</f>
        <v>44439</v>
      </c>
      <c r="Y685" s="1369">
        <f>IFERROR(VLOOKUP(D685,'ИСХОДНИК-даты-2х'!$D$10:$AI$105,17,0),"-")</f>
        <v>44464</v>
      </c>
      <c r="Z685" s="1369">
        <f>IFERROR(VLOOKUP(D685,'ИСХОДНИК-даты-2х'!$D$10:$AI$105,18,0),"-")</f>
        <v>44484</v>
      </c>
      <c r="AA685" s="1369">
        <f>IFERROR(VLOOKUP(D685,'ИСХОДНИК-даты-2х'!$D$10:$AI$105,19,0),"-")</f>
        <v>44512</v>
      </c>
      <c r="AB685" s="1369">
        <f>IFERROR(VLOOKUP(D685,'ИСХОДНИК-даты-2х'!$D$10:$AI$105,20,0),"-")</f>
        <v>44517</v>
      </c>
      <c r="AC685" s="1369">
        <f>IFERROR(VLOOKUP(D685,'ИСХОДНИК-даты-2х'!$D$10:$AI$105,21,0),"-")</f>
        <v>44531</v>
      </c>
      <c r="AD685" s="1369">
        <f>IFERROR(VLOOKUP(D685,'ИСХОДНИК-даты-2х'!$D$10:$AI$105,22,0),"-")</f>
        <v>44552</v>
      </c>
      <c r="AE685" s="1369">
        <f>IFERROR(VLOOKUP(D685,'ИСХОДНИК-даты-2х'!$D$10:$AI$105,23,0),"-")</f>
        <v>44559</v>
      </c>
      <c r="AF685" s="1369">
        <f>IFERROR(VLOOKUP(D685,'ИСХОДНИК-даты-2х'!$D$10:$AI$105,24,0),"-")</f>
        <v>44564</v>
      </c>
      <c r="AG685" s="1369">
        <f>IFERROR(VLOOKUP(D685,'ИСХОДНИК-даты-2х'!$D$10:$AI$105,25,0),"-")</f>
        <v>44567</v>
      </c>
      <c r="AH685" s="1340">
        <f>IFERROR(VLOOKUP(D685,'ИСХОДНИК-даты-2х'!$D$10:$AI$105,26,0),"-")</f>
        <v>44592</v>
      </c>
      <c r="AI685" s="1340">
        <f>IFERROR(VLOOKUP(D685,'ИСХОДНИК-даты-2х'!$D$10:$AI$105,27,0),"-")</f>
        <v>44612</v>
      </c>
      <c r="AJ685" s="1340">
        <f>IFERROR(VLOOKUP(D685,'ИСХОДНИК-даты-2х'!$D$10:$AI$105,28,0),"-")</f>
        <v>44612</v>
      </c>
      <c r="AK685" s="1370">
        <f>IFERROR(VLOOKUP(D685,'ИСХОДНИК-даты-2х'!$D$10:$AI$105,29,0),"-")</f>
        <v>44622</v>
      </c>
      <c r="AL685" s="1370">
        <f>IFERROR(VLOOKUP(D685,'ИСХОДНИК-даты-2х'!$D$10:$AI$105,30,0),"-")</f>
        <v>44638</v>
      </c>
      <c r="AM685" s="1371">
        <f>IFERROR(VLOOKUP(D685,'ИСХОДНИК-даты-2х'!$D$10:$AI$105,31,0),"-")</f>
        <v>44642</v>
      </c>
      <c r="AN685" s="1729">
        <v>44672</v>
      </c>
      <c r="AO685" s="1387">
        <v>44464</v>
      </c>
      <c r="AP685" s="1388">
        <v>14742</v>
      </c>
      <c r="AQ685" s="1541">
        <v>44366</v>
      </c>
      <c r="AR685" s="1424">
        <f>VLOOKUP(AP685,Schedule!$B$2:$F$14923,5,0)</f>
        <v>44416</v>
      </c>
      <c r="AS685" s="1424">
        <f t="shared" si="380"/>
        <v>44781</v>
      </c>
      <c r="AT685" s="1425">
        <f>MIN(AS685:AS732)</f>
        <v>44781</v>
      </c>
      <c r="AU685" s="1426">
        <f>AM685+30</f>
        <v>44672</v>
      </c>
      <c r="AV685" s="1732">
        <f>AT685-AM685</f>
        <v>139</v>
      </c>
      <c r="AW685" s="1383" t="s">
        <v>119</v>
      </c>
      <c r="AX685" s="1720">
        <v>44672</v>
      </c>
      <c r="AY685" s="1730" t="s">
        <v>173</v>
      </c>
      <c r="AZ685" s="1739">
        <f>AN685-AM685</f>
        <v>30</v>
      </c>
    </row>
    <row r="686" spans="1:52" s="1382" customFormat="1" ht="51.95" customHeight="1" thickBot="1">
      <c r="A686" s="1781"/>
      <c r="B686" s="1385">
        <f t="shared" ref="B686:C705" si="381">B$685</f>
        <v>69</v>
      </c>
      <c r="C686" s="1386" t="str">
        <f t="shared" si="381"/>
        <v>У_Э</v>
      </c>
      <c r="D686" s="1561" t="str">
        <f t="shared" si="355"/>
        <v>69У_Э</v>
      </c>
      <c r="E686" s="1602" t="s">
        <v>798</v>
      </c>
      <c r="F686" s="1563" t="s">
        <v>859</v>
      </c>
      <c r="G686" s="1564" t="str">
        <f t="shared" ref="G686:G732" si="382">$G$685</f>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686" s="1565" t="s">
        <v>944</v>
      </c>
      <c r="I686" s="1352"/>
      <c r="J686" s="1702">
        <f t="shared" ref="J686:S695" si="383">J$685</f>
        <v>44066</v>
      </c>
      <c r="K686" s="1702">
        <f t="shared" si="383"/>
        <v>44092</v>
      </c>
      <c r="L686" s="1702">
        <f t="shared" si="383"/>
        <v>44141</v>
      </c>
      <c r="M686" s="1702">
        <f t="shared" si="383"/>
        <v>44260</v>
      </c>
      <c r="N686" s="1702">
        <f t="shared" si="383"/>
        <v>44288</v>
      </c>
      <c r="O686" s="1702">
        <f t="shared" si="383"/>
        <v>44288</v>
      </c>
      <c r="P686" s="1702">
        <f t="shared" si="383"/>
        <v>44372</v>
      </c>
      <c r="Q686" s="1702">
        <f t="shared" si="383"/>
        <v>44404</v>
      </c>
      <c r="R686" s="1702">
        <f t="shared" si="383"/>
        <v>44404</v>
      </c>
      <c r="S686" s="1702">
        <f t="shared" si="383"/>
        <v>44403</v>
      </c>
      <c r="T686" s="1702">
        <f t="shared" ref="T686:AC695" si="384">T$685</f>
        <v>44403</v>
      </c>
      <c r="U686" s="1702">
        <f t="shared" si="384"/>
        <v>44424</v>
      </c>
      <c r="V686" s="1702">
        <f t="shared" si="384"/>
        <v>44431</v>
      </c>
      <c r="W686" s="1702">
        <f t="shared" si="384"/>
        <v>44434</v>
      </c>
      <c r="X686" s="1702">
        <f t="shared" si="384"/>
        <v>44439</v>
      </c>
      <c r="Y686" s="1702">
        <f t="shared" si="384"/>
        <v>44464</v>
      </c>
      <c r="Z686" s="1702">
        <f t="shared" si="384"/>
        <v>44484</v>
      </c>
      <c r="AA686" s="1702">
        <f t="shared" si="384"/>
        <v>44512</v>
      </c>
      <c r="AB686" s="1702">
        <f t="shared" si="384"/>
        <v>44517</v>
      </c>
      <c r="AC686" s="1702">
        <f t="shared" si="384"/>
        <v>44531</v>
      </c>
      <c r="AD686" s="1702">
        <f t="shared" ref="AD686:AN695" si="385">AD$685</f>
        <v>44552</v>
      </c>
      <c r="AE686" s="1702">
        <f t="shared" si="385"/>
        <v>44559</v>
      </c>
      <c r="AF686" s="1702">
        <f t="shared" si="385"/>
        <v>44564</v>
      </c>
      <c r="AG686" s="1702">
        <f t="shared" si="385"/>
        <v>44567</v>
      </c>
      <c r="AH686" s="1702">
        <f t="shared" si="385"/>
        <v>44592</v>
      </c>
      <c r="AI686" s="1702">
        <f t="shared" si="385"/>
        <v>44612</v>
      </c>
      <c r="AJ686" s="1702">
        <f t="shared" si="385"/>
        <v>44612</v>
      </c>
      <c r="AK686" s="1702">
        <f t="shared" si="385"/>
        <v>44622</v>
      </c>
      <c r="AL686" s="1702">
        <f t="shared" si="385"/>
        <v>44638</v>
      </c>
      <c r="AM686" s="1702">
        <f t="shared" si="385"/>
        <v>44642</v>
      </c>
      <c r="AN686" s="1702">
        <f t="shared" si="385"/>
        <v>44672</v>
      </c>
      <c r="AO686" s="1497">
        <f t="shared" ref="AO686:AO732" si="386">$AO$685</f>
        <v>44464</v>
      </c>
      <c r="AP686" s="1363">
        <v>32473</v>
      </c>
      <c r="AQ686" s="1543">
        <v>44963</v>
      </c>
      <c r="AR686" s="1424">
        <f>VLOOKUP(AP686,Schedule!$B$2:$F$14923,5,0)</f>
        <v>44963</v>
      </c>
      <c r="AS686" s="1424">
        <f t="shared" si="380"/>
        <v>45328</v>
      </c>
      <c r="AZ686" s="1739"/>
    </row>
    <row r="687" spans="1:52" s="1382" customFormat="1" ht="51.95" customHeight="1" thickBot="1">
      <c r="A687" s="1781"/>
      <c r="B687" s="1385">
        <f t="shared" si="381"/>
        <v>69</v>
      </c>
      <c r="C687" s="1386" t="str">
        <f t="shared" si="381"/>
        <v>У_Э</v>
      </c>
      <c r="D687" s="1561" t="str">
        <f t="shared" si="355"/>
        <v>69У_Э</v>
      </c>
      <c r="E687" s="1602" t="s">
        <v>854</v>
      </c>
      <c r="F687" s="1563" t="s">
        <v>859</v>
      </c>
      <c r="G687"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687" s="1565" t="s">
        <v>945</v>
      </c>
      <c r="I687" s="1352"/>
      <c r="J687" s="1702">
        <f t="shared" si="383"/>
        <v>44066</v>
      </c>
      <c r="K687" s="1702">
        <f t="shared" si="383"/>
        <v>44092</v>
      </c>
      <c r="L687" s="1702">
        <f t="shared" si="383"/>
        <v>44141</v>
      </c>
      <c r="M687" s="1702">
        <f t="shared" si="383"/>
        <v>44260</v>
      </c>
      <c r="N687" s="1702">
        <f t="shared" si="383"/>
        <v>44288</v>
      </c>
      <c r="O687" s="1702">
        <f t="shared" si="383"/>
        <v>44288</v>
      </c>
      <c r="P687" s="1702">
        <f t="shared" si="383"/>
        <v>44372</v>
      </c>
      <c r="Q687" s="1702">
        <f t="shared" si="383"/>
        <v>44404</v>
      </c>
      <c r="R687" s="1702">
        <f t="shared" si="383"/>
        <v>44404</v>
      </c>
      <c r="S687" s="1702">
        <f t="shared" si="383"/>
        <v>44403</v>
      </c>
      <c r="T687" s="1702">
        <f t="shared" si="384"/>
        <v>44403</v>
      </c>
      <c r="U687" s="1702">
        <f t="shared" si="384"/>
        <v>44424</v>
      </c>
      <c r="V687" s="1702">
        <f t="shared" si="384"/>
        <v>44431</v>
      </c>
      <c r="W687" s="1702">
        <f t="shared" si="384"/>
        <v>44434</v>
      </c>
      <c r="X687" s="1702">
        <f t="shared" si="384"/>
        <v>44439</v>
      </c>
      <c r="Y687" s="1702">
        <f t="shared" si="384"/>
        <v>44464</v>
      </c>
      <c r="Z687" s="1702">
        <f t="shared" si="384"/>
        <v>44484</v>
      </c>
      <c r="AA687" s="1702">
        <f t="shared" si="384"/>
        <v>44512</v>
      </c>
      <c r="AB687" s="1702">
        <f t="shared" si="384"/>
        <v>44517</v>
      </c>
      <c r="AC687" s="1702">
        <f t="shared" si="384"/>
        <v>44531</v>
      </c>
      <c r="AD687" s="1702">
        <f t="shared" si="385"/>
        <v>44552</v>
      </c>
      <c r="AE687" s="1702">
        <f t="shared" si="385"/>
        <v>44559</v>
      </c>
      <c r="AF687" s="1702">
        <f t="shared" si="385"/>
        <v>44564</v>
      </c>
      <c r="AG687" s="1702">
        <f t="shared" si="385"/>
        <v>44567</v>
      </c>
      <c r="AH687" s="1702">
        <f t="shared" si="385"/>
        <v>44592</v>
      </c>
      <c r="AI687" s="1702">
        <f t="shared" si="385"/>
        <v>44612</v>
      </c>
      <c r="AJ687" s="1702">
        <f t="shared" si="385"/>
        <v>44612</v>
      </c>
      <c r="AK687" s="1702">
        <f t="shared" si="385"/>
        <v>44622</v>
      </c>
      <c r="AL687" s="1702">
        <f t="shared" si="385"/>
        <v>44638</v>
      </c>
      <c r="AM687" s="1702">
        <f t="shared" si="385"/>
        <v>44642</v>
      </c>
      <c r="AN687" s="1702">
        <f t="shared" si="385"/>
        <v>44672</v>
      </c>
      <c r="AO687" s="1497">
        <f t="shared" si="386"/>
        <v>44464</v>
      </c>
      <c r="AP687" s="1363">
        <v>28000</v>
      </c>
      <c r="AQ687" s="1543">
        <v>45017</v>
      </c>
      <c r="AR687" s="1424">
        <f>VLOOKUP(AP687,Schedule!$B$2:$F$14923,5,0)</f>
        <v>44661</v>
      </c>
      <c r="AS687" s="1424">
        <f t="shared" si="380"/>
        <v>45026</v>
      </c>
      <c r="AZ687" s="1739"/>
    </row>
    <row r="688" spans="1:52" s="1382" customFormat="1" ht="51.95" customHeight="1" thickBot="1">
      <c r="A688" s="1781"/>
      <c r="B688" s="1385">
        <f t="shared" si="381"/>
        <v>69</v>
      </c>
      <c r="C688" s="1386" t="str">
        <f t="shared" si="381"/>
        <v>У_Э</v>
      </c>
      <c r="D688" s="1561" t="str">
        <f t="shared" si="355"/>
        <v>69У_Э</v>
      </c>
      <c r="E688" s="1602" t="s">
        <v>856</v>
      </c>
      <c r="F688" s="1563" t="s">
        <v>859</v>
      </c>
      <c r="G688"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688" s="1565" t="s">
        <v>945</v>
      </c>
      <c r="I688" s="1352"/>
      <c r="J688" s="1702">
        <f t="shared" si="383"/>
        <v>44066</v>
      </c>
      <c r="K688" s="1702">
        <f t="shared" si="383"/>
        <v>44092</v>
      </c>
      <c r="L688" s="1702">
        <f t="shared" si="383"/>
        <v>44141</v>
      </c>
      <c r="M688" s="1702">
        <f t="shared" si="383"/>
        <v>44260</v>
      </c>
      <c r="N688" s="1702">
        <f t="shared" si="383"/>
        <v>44288</v>
      </c>
      <c r="O688" s="1702">
        <f t="shared" si="383"/>
        <v>44288</v>
      </c>
      <c r="P688" s="1702">
        <f t="shared" si="383"/>
        <v>44372</v>
      </c>
      <c r="Q688" s="1702">
        <f t="shared" si="383"/>
        <v>44404</v>
      </c>
      <c r="R688" s="1702">
        <f t="shared" si="383"/>
        <v>44404</v>
      </c>
      <c r="S688" s="1702">
        <f t="shared" si="383"/>
        <v>44403</v>
      </c>
      <c r="T688" s="1702">
        <f t="shared" si="384"/>
        <v>44403</v>
      </c>
      <c r="U688" s="1702">
        <f t="shared" si="384"/>
        <v>44424</v>
      </c>
      <c r="V688" s="1702">
        <f t="shared" si="384"/>
        <v>44431</v>
      </c>
      <c r="W688" s="1702">
        <f t="shared" si="384"/>
        <v>44434</v>
      </c>
      <c r="X688" s="1702">
        <f t="shared" si="384"/>
        <v>44439</v>
      </c>
      <c r="Y688" s="1702">
        <f t="shared" si="384"/>
        <v>44464</v>
      </c>
      <c r="Z688" s="1702">
        <f t="shared" si="384"/>
        <v>44484</v>
      </c>
      <c r="AA688" s="1702">
        <f t="shared" si="384"/>
        <v>44512</v>
      </c>
      <c r="AB688" s="1702">
        <f t="shared" si="384"/>
        <v>44517</v>
      </c>
      <c r="AC688" s="1702">
        <f t="shared" si="384"/>
        <v>44531</v>
      </c>
      <c r="AD688" s="1702">
        <f t="shared" si="385"/>
        <v>44552</v>
      </c>
      <c r="AE688" s="1702">
        <f t="shared" si="385"/>
        <v>44559</v>
      </c>
      <c r="AF688" s="1702">
        <f t="shared" si="385"/>
        <v>44564</v>
      </c>
      <c r="AG688" s="1702">
        <f t="shared" si="385"/>
        <v>44567</v>
      </c>
      <c r="AH688" s="1702">
        <f t="shared" si="385"/>
        <v>44592</v>
      </c>
      <c r="AI688" s="1702">
        <f t="shared" si="385"/>
        <v>44612</v>
      </c>
      <c r="AJ688" s="1702">
        <f t="shared" si="385"/>
        <v>44612</v>
      </c>
      <c r="AK688" s="1702">
        <f t="shared" si="385"/>
        <v>44622</v>
      </c>
      <c r="AL688" s="1702">
        <f t="shared" si="385"/>
        <v>44638</v>
      </c>
      <c r="AM688" s="1702">
        <f t="shared" si="385"/>
        <v>44642</v>
      </c>
      <c r="AN688" s="1702">
        <f t="shared" si="385"/>
        <v>44672</v>
      </c>
      <c r="AO688" s="1497">
        <f t="shared" si="386"/>
        <v>44464</v>
      </c>
      <c r="AP688" s="1363">
        <v>28005</v>
      </c>
      <c r="AQ688" s="1543">
        <v>45017</v>
      </c>
      <c r="AR688" s="1424">
        <f>VLOOKUP(AP688,Schedule!$B$2:$F$14923,5,0)</f>
        <v>44661</v>
      </c>
      <c r="AS688" s="1424">
        <f t="shared" si="380"/>
        <v>45026</v>
      </c>
      <c r="AZ688" s="1739"/>
    </row>
    <row r="689" spans="1:52" s="1382" customFormat="1" ht="51.95" customHeight="1" thickBot="1">
      <c r="A689" s="1781"/>
      <c r="B689" s="1385">
        <f t="shared" si="381"/>
        <v>69</v>
      </c>
      <c r="C689" s="1386" t="str">
        <f t="shared" si="381"/>
        <v>У_Э</v>
      </c>
      <c r="D689" s="1561" t="str">
        <f t="shared" si="355"/>
        <v>69У_Э</v>
      </c>
      <c r="E689" s="1602" t="s">
        <v>282</v>
      </c>
      <c r="F689" s="1563" t="s">
        <v>859</v>
      </c>
      <c r="G689"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689" s="1565" t="s">
        <v>945</v>
      </c>
      <c r="I689" s="1352"/>
      <c r="J689" s="1702">
        <f t="shared" si="383"/>
        <v>44066</v>
      </c>
      <c r="K689" s="1702">
        <f t="shared" si="383"/>
        <v>44092</v>
      </c>
      <c r="L689" s="1702">
        <f t="shared" si="383"/>
        <v>44141</v>
      </c>
      <c r="M689" s="1702">
        <f t="shared" si="383"/>
        <v>44260</v>
      </c>
      <c r="N689" s="1702">
        <f t="shared" si="383"/>
        <v>44288</v>
      </c>
      <c r="O689" s="1702">
        <f t="shared" si="383"/>
        <v>44288</v>
      </c>
      <c r="P689" s="1702">
        <f t="shared" si="383"/>
        <v>44372</v>
      </c>
      <c r="Q689" s="1702">
        <f t="shared" si="383"/>
        <v>44404</v>
      </c>
      <c r="R689" s="1702">
        <f t="shared" si="383"/>
        <v>44404</v>
      </c>
      <c r="S689" s="1702">
        <f t="shared" si="383"/>
        <v>44403</v>
      </c>
      <c r="T689" s="1702">
        <f t="shared" si="384"/>
        <v>44403</v>
      </c>
      <c r="U689" s="1702">
        <f t="shared" si="384"/>
        <v>44424</v>
      </c>
      <c r="V689" s="1702">
        <f t="shared" si="384"/>
        <v>44431</v>
      </c>
      <c r="W689" s="1702">
        <f t="shared" si="384"/>
        <v>44434</v>
      </c>
      <c r="X689" s="1702">
        <f t="shared" si="384"/>
        <v>44439</v>
      </c>
      <c r="Y689" s="1702">
        <f t="shared" si="384"/>
        <v>44464</v>
      </c>
      <c r="Z689" s="1702">
        <f t="shared" si="384"/>
        <v>44484</v>
      </c>
      <c r="AA689" s="1702">
        <f t="shared" si="384"/>
        <v>44512</v>
      </c>
      <c r="AB689" s="1702">
        <f t="shared" si="384"/>
        <v>44517</v>
      </c>
      <c r="AC689" s="1702">
        <f t="shared" si="384"/>
        <v>44531</v>
      </c>
      <c r="AD689" s="1702">
        <f t="shared" si="385"/>
        <v>44552</v>
      </c>
      <c r="AE689" s="1702">
        <f t="shared" si="385"/>
        <v>44559</v>
      </c>
      <c r="AF689" s="1702">
        <f t="shared" si="385"/>
        <v>44564</v>
      </c>
      <c r="AG689" s="1702">
        <f t="shared" si="385"/>
        <v>44567</v>
      </c>
      <c r="AH689" s="1702">
        <f t="shared" si="385"/>
        <v>44592</v>
      </c>
      <c r="AI689" s="1702">
        <f t="shared" si="385"/>
        <v>44612</v>
      </c>
      <c r="AJ689" s="1702">
        <f t="shared" si="385"/>
        <v>44612</v>
      </c>
      <c r="AK689" s="1702">
        <f t="shared" si="385"/>
        <v>44622</v>
      </c>
      <c r="AL689" s="1702">
        <f t="shared" si="385"/>
        <v>44638</v>
      </c>
      <c r="AM689" s="1702">
        <f t="shared" si="385"/>
        <v>44642</v>
      </c>
      <c r="AN689" s="1702">
        <f t="shared" si="385"/>
        <v>44672</v>
      </c>
      <c r="AO689" s="1497">
        <f t="shared" si="386"/>
        <v>44464</v>
      </c>
      <c r="AP689" s="1363">
        <v>39414</v>
      </c>
      <c r="AQ689" s="1543">
        <v>44910</v>
      </c>
      <c r="AR689" s="1424"/>
      <c r="AS689" s="1424"/>
      <c r="AZ689" s="1739"/>
    </row>
    <row r="690" spans="1:52" s="1382" customFormat="1" ht="51.95" customHeight="1" thickBot="1">
      <c r="A690" s="1781"/>
      <c r="B690" s="1385">
        <f t="shared" si="381"/>
        <v>69</v>
      </c>
      <c r="C690" s="1386" t="str">
        <f t="shared" si="381"/>
        <v>У_Э</v>
      </c>
      <c r="D690" s="1561" t="str">
        <f t="shared" si="355"/>
        <v>69У_Э</v>
      </c>
      <c r="E690" s="1602" t="s">
        <v>284</v>
      </c>
      <c r="F690" s="1563" t="s">
        <v>859</v>
      </c>
      <c r="G690"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690" s="1565" t="s">
        <v>945</v>
      </c>
      <c r="I690" s="1352"/>
      <c r="J690" s="1702">
        <f t="shared" si="383"/>
        <v>44066</v>
      </c>
      <c r="K690" s="1702">
        <f t="shared" si="383"/>
        <v>44092</v>
      </c>
      <c r="L690" s="1702">
        <f t="shared" si="383"/>
        <v>44141</v>
      </c>
      <c r="M690" s="1702">
        <f t="shared" si="383"/>
        <v>44260</v>
      </c>
      <c r="N690" s="1702">
        <f t="shared" si="383"/>
        <v>44288</v>
      </c>
      <c r="O690" s="1702">
        <f t="shared" si="383"/>
        <v>44288</v>
      </c>
      <c r="P690" s="1702">
        <f t="shared" si="383"/>
        <v>44372</v>
      </c>
      <c r="Q690" s="1702">
        <f t="shared" si="383"/>
        <v>44404</v>
      </c>
      <c r="R690" s="1702">
        <f t="shared" si="383"/>
        <v>44404</v>
      </c>
      <c r="S690" s="1702">
        <f t="shared" si="383"/>
        <v>44403</v>
      </c>
      <c r="T690" s="1702">
        <f t="shared" si="384"/>
        <v>44403</v>
      </c>
      <c r="U690" s="1702">
        <f t="shared" si="384"/>
        <v>44424</v>
      </c>
      <c r="V690" s="1702">
        <f t="shared" si="384"/>
        <v>44431</v>
      </c>
      <c r="W690" s="1702">
        <f t="shared" si="384"/>
        <v>44434</v>
      </c>
      <c r="X690" s="1702">
        <f t="shared" si="384"/>
        <v>44439</v>
      </c>
      <c r="Y690" s="1702">
        <f t="shared" si="384"/>
        <v>44464</v>
      </c>
      <c r="Z690" s="1702">
        <f t="shared" si="384"/>
        <v>44484</v>
      </c>
      <c r="AA690" s="1702">
        <f t="shared" si="384"/>
        <v>44512</v>
      </c>
      <c r="AB690" s="1702">
        <f t="shared" si="384"/>
        <v>44517</v>
      </c>
      <c r="AC690" s="1702">
        <f t="shared" si="384"/>
        <v>44531</v>
      </c>
      <c r="AD690" s="1702">
        <f t="shared" si="385"/>
        <v>44552</v>
      </c>
      <c r="AE690" s="1702">
        <f t="shared" si="385"/>
        <v>44559</v>
      </c>
      <c r="AF690" s="1702">
        <f t="shared" si="385"/>
        <v>44564</v>
      </c>
      <c r="AG690" s="1702">
        <f t="shared" si="385"/>
        <v>44567</v>
      </c>
      <c r="AH690" s="1702">
        <f t="shared" si="385"/>
        <v>44592</v>
      </c>
      <c r="AI690" s="1702">
        <f t="shared" si="385"/>
        <v>44612</v>
      </c>
      <c r="AJ690" s="1702">
        <f t="shared" si="385"/>
        <v>44612</v>
      </c>
      <c r="AK690" s="1702">
        <f t="shared" si="385"/>
        <v>44622</v>
      </c>
      <c r="AL690" s="1702">
        <f t="shared" si="385"/>
        <v>44638</v>
      </c>
      <c r="AM690" s="1702">
        <f t="shared" si="385"/>
        <v>44642</v>
      </c>
      <c r="AN690" s="1702">
        <f t="shared" si="385"/>
        <v>44672</v>
      </c>
      <c r="AO690" s="1497">
        <f t="shared" si="386"/>
        <v>44464</v>
      </c>
      <c r="AP690" s="1363">
        <v>39418</v>
      </c>
      <c r="AQ690" s="1543">
        <v>44910</v>
      </c>
      <c r="AR690" s="1424"/>
      <c r="AS690" s="1424"/>
      <c r="AZ690" s="1739"/>
    </row>
    <row r="691" spans="1:52" s="1382" customFormat="1" ht="51.95" customHeight="1" thickBot="1">
      <c r="A691" s="1781"/>
      <c r="B691" s="1385">
        <f t="shared" si="381"/>
        <v>69</v>
      </c>
      <c r="C691" s="1386" t="str">
        <f t="shared" si="381"/>
        <v>У_Э</v>
      </c>
      <c r="D691" s="1561" t="str">
        <f t="shared" si="355"/>
        <v>69У_Э</v>
      </c>
      <c r="E691" s="1602" t="s">
        <v>220</v>
      </c>
      <c r="F691" s="1563" t="s">
        <v>859</v>
      </c>
      <c r="G691"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691" s="1565" t="s">
        <v>945</v>
      </c>
      <c r="I691" s="1352"/>
      <c r="J691" s="1702">
        <f t="shared" si="383"/>
        <v>44066</v>
      </c>
      <c r="K691" s="1702">
        <f t="shared" si="383"/>
        <v>44092</v>
      </c>
      <c r="L691" s="1702">
        <f t="shared" si="383"/>
        <v>44141</v>
      </c>
      <c r="M691" s="1702">
        <f t="shared" si="383"/>
        <v>44260</v>
      </c>
      <c r="N691" s="1702">
        <f t="shared" si="383"/>
        <v>44288</v>
      </c>
      <c r="O691" s="1702">
        <f t="shared" si="383"/>
        <v>44288</v>
      </c>
      <c r="P691" s="1702">
        <f t="shared" si="383"/>
        <v>44372</v>
      </c>
      <c r="Q691" s="1702">
        <f t="shared" si="383"/>
        <v>44404</v>
      </c>
      <c r="R691" s="1702">
        <f t="shared" si="383"/>
        <v>44404</v>
      </c>
      <c r="S691" s="1702">
        <f t="shared" si="383"/>
        <v>44403</v>
      </c>
      <c r="T691" s="1702">
        <f t="shared" si="384"/>
        <v>44403</v>
      </c>
      <c r="U691" s="1702">
        <f t="shared" si="384"/>
        <v>44424</v>
      </c>
      <c r="V691" s="1702">
        <f t="shared" si="384"/>
        <v>44431</v>
      </c>
      <c r="W691" s="1702">
        <f t="shared" si="384"/>
        <v>44434</v>
      </c>
      <c r="X691" s="1702">
        <f t="shared" si="384"/>
        <v>44439</v>
      </c>
      <c r="Y691" s="1702">
        <f t="shared" si="384"/>
        <v>44464</v>
      </c>
      <c r="Z691" s="1702">
        <f t="shared" si="384"/>
        <v>44484</v>
      </c>
      <c r="AA691" s="1702">
        <f t="shared" si="384"/>
        <v>44512</v>
      </c>
      <c r="AB691" s="1702">
        <f t="shared" si="384"/>
        <v>44517</v>
      </c>
      <c r="AC691" s="1702">
        <f t="shared" si="384"/>
        <v>44531</v>
      </c>
      <c r="AD691" s="1702">
        <f t="shared" si="385"/>
        <v>44552</v>
      </c>
      <c r="AE691" s="1702">
        <f t="shared" si="385"/>
        <v>44559</v>
      </c>
      <c r="AF691" s="1702">
        <f t="shared" si="385"/>
        <v>44564</v>
      </c>
      <c r="AG691" s="1702">
        <f t="shared" si="385"/>
        <v>44567</v>
      </c>
      <c r="AH691" s="1702">
        <f t="shared" si="385"/>
        <v>44592</v>
      </c>
      <c r="AI691" s="1702">
        <f t="shared" si="385"/>
        <v>44612</v>
      </c>
      <c r="AJ691" s="1702">
        <f t="shared" si="385"/>
        <v>44612</v>
      </c>
      <c r="AK691" s="1702">
        <f t="shared" si="385"/>
        <v>44622</v>
      </c>
      <c r="AL691" s="1702">
        <f t="shared" si="385"/>
        <v>44638</v>
      </c>
      <c r="AM691" s="1702">
        <f t="shared" si="385"/>
        <v>44642</v>
      </c>
      <c r="AN691" s="1702">
        <f t="shared" si="385"/>
        <v>44672</v>
      </c>
      <c r="AO691" s="1497">
        <f t="shared" si="386"/>
        <v>44464</v>
      </c>
      <c r="AP691" s="1363">
        <v>28012</v>
      </c>
      <c r="AQ691" s="1543">
        <v>44879</v>
      </c>
      <c r="AR691" s="1424">
        <f>VLOOKUP(AP691,Schedule!$B$2:$F$14923,5,0)</f>
        <v>44839</v>
      </c>
      <c r="AS691" s="1424">
        <f>AR691+365</f>
        <v>45204</v>
      </c>
      <c r="AZ691" s="1739"/>
    </row>
    <row r="692" spans="1:52" s="1382" customFormat="1" ht="51.95" customHeight="1" thickBot="1">
      <c r="A692" s="1781"/>
      <c r="B692" s="1385">
        <f t="shared" si="381"/>
        <v>69</v>
      </c>
      <c r="C692" s="1386" t="str">
        <f t="shared" si="381"/>
        <v>У_Э</v>
      </c>
      <c r="D692" s="1561" t="str">
        <f t="shared" si="355"/>
        <v>69У_Э</v>
      </c>
      <c r="E692" s="1602" t="s">
        <v>562</v>
      </c>
      <c r="F692" s="1563" t="s">
        <v>859</v>
      </c>
      <c r="G692"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692" s="1565" t="s">
        <v>945</v>
      </c>
      <c r="I692" s="1352"/>
      <c r="J692" s="1702">
        <f t="shared" si="383"/>
        <v>44066</v>
      </c>
      <c r="K692" s="1702">
        <f t="shared" si="383"/>
        <v>44092</v>
      </c>
      <c r="L692" s="1702">
        <f t="shared" si="383"/>
        <v>44141</v>
      </c>
      <c r="M692" s="1702">
        <f t="shared" si="383"/>
        <v>44260</v>
      </c>
      <c r="N692" s="1702">
        <f t="shared" si="383"/>
        <v>44288</v>
      </c>
      <c r="O692" s="1702">
        <f t="shared" si="383"/>
        <v>44288</v>
      </c>
      <c r="P692" s="1702">
        <f t="shared" si="383"/>
        <v>44372</v>
      </c>
      <c r="Q692" s="1702">
        <f t="shared" si="383"/>
        <v>44404</v>
      </c>
      <c r="R692" s="1702">
        <f t="shared" si="383"/>
        <v>44404</v>
      </c>
      <c r="S692" s="1702">
        <f t="shared" si="383"/>
        <v>44403</v>
      </c>
      <c r="T692" s="1702">
        <f t="shared" si="384"/>
        <v>44403</v>
      </c>
      <c r="U692" s="1702">
        <f t="shared" si="384"/>
        <v>44424</v>
      </c>
      <c r="V692" s="1702">
        <f t="shared" si="384"/>
        <v>44431</v>
      </c>
      <c r="W692" s="1702">
        <f t="shared" si="384"/>
        <v>44434</v>
      </c>
      <c r="X692" s="1702">
        <f t="shared" si="384"/>
        <v>44439</v>
      </c>
      <c r="Y692" s="1702">
        <f t="shared" si="384"/>
        <v>44464</v>
      </c>
      <c r="Z692" s="1702">
        <f t="shared" si="384"/>
        <v>44484</v>
      </c>
      <c r="AA692" s="1702">
        <f t="shared" si="384"/>
        <v>44512</v>
      </c>
      <c r="AB692" s="1702">
        <f t="shared" si="384"/>
        <v>44517</v>
      </c>
      <c r="AC692" s="1702">
        <f t="shared" si="384"/>
        <v>44531</v>
      </c>
      <c r="AD692" s="1702">
        <f t="shared" si="385"/>
        <v>44552</v>
      </c>
      <c r="AE692" s="1702">
        <f t="shared" si="385"/>
        <v>44559</v>
      </c>
      <c r="AF692" s="1702">
        <f t="shared" si="385"/>
        <v>44564</v>
      </c>
      <c r="AG692" s="1702">
        <f t="shared" si="385"/>
        <v>44567</v>
      </c>
      <c r="AH692" s="1702">
        <f t="shared" si="385"/>
        <v>44592</v>
      </c>
      <c r="AI692" s="1702">
        <f t="shared" si="385"/>
        <v>44612</v>
      </c>
      <c r="AJ692" s="1702">
        <f t="shared" si="385"/>
        <v>44612</v>
      </c>
      <c r="AK692" s="1702">
        <f t="shared" si="385"/>
        <v>44622</v>
      </c>
      <c r="AL692" s="1702">
        <f t="shared" si="385"/>
        <v>44638</v>
      </c>
      <c r="AM692" s="1702">
        <f t="shared" si="385"/>
        <v>44642</v>
      </c>
      <c r="AN692" s="1702">
        <f t="shared" si="385"/>
        <v>44672</v>
      </c>
      <c r="AO692" s="1497">
        <f t="shared" si="386"/>
        <v>44464</v>
      </c>
      <c r="AP692" s="1363">
        <v>39424</v>
      </c>
      <c r="AQ692" s="1543">
        <v>44879</v>
      </c>
      <c r="AR692" s="1424"/>
      <c r="AS692" s="1424"/>
      <c r="AZ692" s="1739"/>
    </row>
    <row r="693" spans="1:52" s="1382" customFormat="1" ht="51.95" customHeight="1" thickBot="1">
      <c r="A693" s="1781"/>
      <c r="B693" s="1385">
        <f t="shared" si="381"/>
        <v>69</v>
      </c>
      <c r="C693" s="1386" t="str">
        <f t="shared" si="381"/>
        <v>У_Э</v>
      </c>
      <c r="D693" s="1561" t="str">
        <f t="shared" si="355"/>
        <v>69У_Э</v>
      </c>
      <c r="E693" s="1602" t="s">
        <v>564</v>
      </c>
      <c r="F693" s="1563" t="s">
        <v>859</v>
      </c>
      <c r="G693"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693" s="1565" t="s">
        <v>945</v>
      </c>
      <c r="I693" s="1352"/>
      <c r="J693" s="1702">
        <f t="shared" si="383"/>
        <v>44066</v>
      </c>
      <c r="K693" s="1702">
        <f t="shared" si="383"/>
        <v>44092</v>
      </c>
      <c r="L693" s="1702">
        <f t="shared" si="383"/>
        <v>44141</v>
      </c>
      <c r="M693" s="1702">
        <f t="shared" si="383"/>
        <v>44260</v>
      </c>
      <c r="N693" s="1702">
        <f t="shared" si="383"/>
        <v>44288</v>
      </c>
      <c r="O693" s="1702">
        <f t="shared" si="383"/>
        <v>44288</v>
      </c>
      <c r="P693" s="1702">
        <f t="shared" si="383"/>
        <v>44372</v>
      </c>
      <c r="Q693" s="1702">
        <f t="shared" si="383"/>
        <v>44404</v>
      </c>
      <c r="R693" s="1702">
        <f t="shared" si="383"/>
        <v>44404</v>
      </c>
      <c r="S693" s="1702">
        <f t="shared" si="383"/>
        <v>44403</v>
      </c>
      <c r="T693" s="1702">
        <f t="shared" si="384"/>
        <v>44403</v>
      </c>
      <c r="U693" s="1702">
        <f t="shared" si="384"/>
        <v>44424</v>
      </c>
      <c r="V693" s="1702">
        <f t="shared" si="384"/>
        <v>44431</v>
      </c>
      <c r="W693" s="1702">
        <f t="shared" si="384"/>
        <v>44434</v>
      </c>
      <c r="X693" s="1702">
        <f t="shared" si="384"/>
        <v>44439</v>
      </c>
      <c r="Y693" s="1702">
        <f t="shared" si="384"/>
        <v>44464</v>
      </c>
      <c r="Z693" s="1702">
        <f t="shared" si="384"/>
        <v>44484</v>
      </c>
      <c r="AA693" s="1702">
        <f t="shared" si="384"/>
        <v>44512</v>
      </c>
      <c r="AB693" s="1702">
        <f t="shared" si="384"/>
        <v>44517</v>
      </c>
      <c r="AC693" s="1702">
        <f t="shared" si="384"/>
        <v>44531</v>
      </c>
      <c r="AD693" s="1702">
        <f t="shared" si="385"/>
        <v>44552</v>
      </c>
      <c r="AE693" s="1702">
        <f t="shared" si="385"/>
        <v>44559</v>
      </c>
      <c r="AF693" s="1702">
        <f t="shared" si="385"/>
        <v>44564</v>
      </c>
      <c r="AG693" s="1702">
        <f t="shared" si="385"/>
        <v>44567</v>
      </c>
      <c r="AH693" s="1702">
        <f t="shared" si="385"/>
        <v>44592</v>
      </c>
      <c r="AI693" s="1702">
        <f t="shared" si="385"/>
        <v>44612</v>
      </c>
      <c r="AJ693" s="1702">
        <f t="shared" si="385"/>
        <v>44612</v>
      </c>
      <c r="AK693" s="1702">
        <f t="shared" si="385"/>
        <v>44622</v>
      </c>
      <c r="AL693" s="1702">
        <f t="shared" si="385"/>
        <v>44638</v>
      </c>
      <c r="AM693" s="1702">
        <f t="shared" si="385"/>
        <v>44642</v>
      </c>
      <c r="AN693" s="1702">
        <f t="shared" si="385"/>
        <v>44672</v>
      </c>
      <c r="AO693" s="1497">
        <f t="shared" si="386"/>
        <v>44464</v>
      </c>
      <c r="AP693" s="1363">
        <v>39426</v>
      </c>
      <c r="AQ693" s="1543">
        <v>44879</v>
      </c>
      <c r="AR693" s="1424"/>
      <c r="AS693" s="1424"/>
      <c r="AZ693" s="1739"/>
    </row>
    <row r="694" spans="1:52" s="1382" customFormat="1" ht="51.95" customHeight="1" thickBot="1">
      <c r="A694" s="1781"/>
      <c r="B694" s="1385">
        <f t="shared" si="381"/>
        <v>69</v>
      </c>
      <c r="C694" s="1386" t="str">
        <f t="shared" si="381"/>
        <v>У_Э</v>
      </c>
      <c r="D694" s="1561" t="str">
        <f t="shared" si="355"/>
        <v>69У_Э</v>
      </c>
      <c r="E694" s="1602" t="s">
        <v>566</v>
      </c>
      <c r="F694" s="1563" t="s">
        <v>859</v>
      </c>
      <c r="G694"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694" s="1565" t="s">
        <v>945</v>
      </c>
      <c r="I694" s="1352"/>
      <c r="J694" s="1702">
        <f t="shared" si="383"/>
        <v>44066</v>
      </c>
      <c r="K694" s="1702">
        <f t="shared" si="383"/>
        <v>44092</v>
      </c>
      <c r="L694" s="1702">
        <f t="shared" si="383"/>
        <v>44141</v>
      </c>
      <c r="M694" s="1702">
        <f t="shared" si="383"/>
        <v>44260</v>
      </c>
      <c r="N694" s="1702">
        <f t="shared" si="383"/>
        <v>44288</v>
      </c>
      <c r="O694" s="1702">
        <f t="shared" si="383"/>
        <v>44288</v>
      </c>
      <c r="P694" s="1702">
        <f t="shared" si="383"/>
        <v>44372</v>
      </c>
      <c r="Q694" s="1702">
        <f t="shared" si="383"/>
        <v>44404</v>
      </c>
      <c r="R694" s="1702">
        <f t="shared" si="383"/>
        <v>44404</v>
      </c>
      <c r="S694" s="1702">
        <f t="shared" si="383"/>
        <v>44403</v>
      </c>
      <c r="T694" s="1702">
        <f t="shared" si="384"/>
        <v>44403</v>
      </c>
      <c r="U694" s="1702">
        <f t="shared" si="384"/>
        <v>44424</v>
      </c>
      <c r="V694" s="1702">
        <f t="shared" si="384"/>
        <v>44431</v>
      </c>
      <c r="W694" s="1702">
        <f t="shared" si="384"/>
        <v>44434</v>
      </c>
      <c r="X694" s="1702">
        <f t="shared" si="384"/>
        <v>44439</v>
      </c>
      <c r="Y694" s="1702">
        <f t="shared" si="384"/>
        <v>44464</v>
      </c>
      <c r="Z694" s="1702">
        <f t="shared" si="384"/>
        <v>44484</v>
      </c>
      <c r="AA694" s="1702">
        <f t="shared" si="384"/>
        <v>44512</v>
      </c>
      <c r="AB694" s="1702">
        <f t="shared" si="384"/>
        <v>44517</v>
      </c>
      <c r="AC694" s="1702">
        <f t="shared" si="384"/>
        <v>44531</v>
      </c>
      <c r="AD694" s="1702">
        <f t="shared" si="385"/>
        <v>44552</v>
      </c>
      <c r="AE694" s="1702">
        <f t="shared" si="385"/>
        <v>44559</v>
      </c>
      <c r="AF694" s="1702">
        <f t="shared" si="385"/>
        <v>44564</v>
      </c>
      <c r="AG694" s="1702">
        <f t="shared" si="385"/>
        <v>44567</v>
      </c>
      <c r="AH694" s="1702">
        <f t="shared" si="385"/>
        <v>44592</v>
      </c>
      <c r="AI694" s="1702">
        <f t="shared" si="385"/>
        <v>44612</v>
      </c>
      <c r="AJ694" s="1702">
        <f t="shared" si="385"/>
        <v>44612</v>
      </c>
      <c r="AK694" s="1702">
        <f t="shared" si="385"/>
        <v>44622</v>
      </c>
      <c r="AL694" s="1702">
        <f t="shared" si="385"/>
        <v>44638</v>
      </c>
      <c r="AM694" s="1702">
        <f t="shared" si="385"/>
        <v>44642</v>
      </c>
      <c r="AN694" s="1702">
        <f t="shared" si="385"/>
        <v>44672</v>
      </c>
      <c r="AO694" s="1497">
        <f t="shared" si="386"/>
        <v>44464</v>
      </c>
      <c r="AP694" s="1363"/>
      <c r="AQ694" s="1543">
        <v>44879</v>
      </c>
      <c r="AR694" s="1424"/>
      <c r="AS694" s="1424"/>
      <c r="AZ694" s="1739"/>
    </row>
    <row r="695" spans="1:52" s="1382" customFormat="1" ht="51.95" customHeight="1" thickBot="1">
      <c r="A695" s="1781"/>
      <c r="B695" s="1385">
        <f t="shared" si="381"/>
        <v>69</v>
      </c>
      <c r="C695" s="1386" t="str">
        <f t="shared" si="381"/>
        <v>У_Э</v>
      </c>
      <c r="D695" s="1561" t="str">
        <f t="shared" si="355"/>
        <v>69У_Э</v>
      </c>
      <c r="E695" s="1602" t="s">
        <v>568</v>
      </c>
      <c r="F695" s="1563" t="s">
        <v>859</v>
      </c>
      <c r="G695"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695" s="1565" t="s">
        <v>945</v>
      </c>
      <c r="I695" s="1352"/>
      <c r="J695" s="1702">
        <f t="shared" si="383"/>
        <v>44066</v>
      </c>
      <c r="K695" s="1702">
        <f t="shared" si="383"/>
        <v>44092</v>
      </c>
      <c r="L695" s="1702">
        <f t="shared" si="383"/>
        <v>44141</v>
      </c>
      <c r="M695" s="1702">
        <f t="shared" si="383"/>
        <v>44260</v>
      </c>
      <c r="N695" s="1702">
        <f t="shared" si="383"/>
        <v>44288</v>
      </c>
      <c r="O695" s="1702">
        <f t="shared" si="383"/>
        <v>44288</v>
      </c>
      <c r="P695" s="1702">
        <f t="shared" si="383"/>
        <v>44372</v>
      </c>
      <c r="Q695" s="1702">
        <f t="shared" si="383"/>
        <v>44404</v>
      </c>
      <c r="R695" s="1702">
        <f t="shared" si="383"/>
        <v>44404</v>
      </c>
      <c r="S695" s="1702">
        <f t="shared" si="383"/>
        <v>44403</v>
      </c>
      <c r="T695" s="1702">
        <f t="shared" si="384"/>
        <v>44403</v>
      </c>
      <c r="U695" s="1702">
        <f t="shared" si="384"/>
        <v>44424</v>
      </c>
      <c r="V695" s="1702">
        <f t="shared" si="384"/>
        <v>44431</v>
      </c>
      <c r="W695" s="1702">
        <f t="shared" si="384"/>
        <v>44434</v>
      </c>
      <c r="X695" s="1702">
        <f t="shared" si="384"/>
        <v>44439</v>
      </c>
      <c r="Y695" s="1702">
        <f t="shared" si="384"/>
        <v>44464</v>
      </c>
      <c r="Z695" s="1702">
        <f t="shared" si="384"/>
        <v>44484</v>
      </c>
      <c r="AA695" s="1702">
        <f t="shared" si="384"/>
        <v>44512</v>
      </c>
      <c r="AB695" s="1702">
        <f t="shared" si="384"/>
        <v>44517</v>
      </c>
      <c r="AC695" s="1702">
        <f t="shared" si="384"/>
        <v>44531</v>
      </c>
      <c r="AD695" s="1702">
        <f t="shared" si="385"/>
        <v>44552</v>
      </c>
      <c r="AE695" s="1702">
        <f t="shared" si="385"/>
        <v>44559</v>
      </c>
      <c r="AF695" s="1702">
        <f t="shared" si="385"/>
        <v>44564</v>
      </c>
      <c r="AG695" s="1702">
        <f t="shared" si="385"/>
        <v>44567</v>
      </c>
      <c r="AH695" s="1702">
        <f t="shared" si="385"/>
        <v>44592</v>
      </c>
      <c r="AI695" s="1702">
        <f t="shared" si="385"/>
        <v>44612</v>
      </c>
      <c r="AJ695" s="1702">
        <f t="shared" si="385"/>
        <v>44612</v>
      </c>
      <c r="AK695" s="1702">
        <f t="shared" si="385"/>
        <v>44622</v>
      </c>
      <c r="AL695" s="1702">
        <f t="shared" si="385"/>
        <v>44638</v>
      </c>
      <c r="AM695" s="1702">
        <f t="shared" si="385"/>
        <v>44642</v>
      </c>
      <c r="AN695" s="1702">
        <f t="shared" si="385"/>
        <v>44672</v>
      </c>
      <c r="AO695" s="1497">
        <f t="shared" si="386"/>
        <v>44464</v>
      </c>
      <c r="AP695" s="1363"/>
      <c r="AQ695" s="1543">
        <v>44879</v>
      </c>
      <c r="AR695" s="1424"/>
      <c r="AS695" s="1424"/>
      <c r="AZ695" s="1739"/>
    </row>
    <row r="696" spans="1:52" s="1382" customFormat="1" ht="51.95" customHeight="1" thickBot="1">
      <c r="A696" s="1781"/>
      <c r="B696" s="1385">
        <f t="shared" si="381"/>
        <v>69</v>
      </c>
      <c r="C696" s="1386" t="str">
        <f t="shared" si="381"/>
        <v>У_Э</v>
      </c>
      <c r="D696" s="1561" t="str">
        <f t="shared" si="355"/>
        <v>69У_Э</v>
      </c>
      <c r="E696" s="1602" t="s">
        <v>270</v>
      </c>
      <c r="F696" s="1563" t="s">
        <v>859</v>
      </c>
      <c r="G696"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696" s="1565" t="s">
        <v>946</v>
      </c>
      <c r="I696" s="1352"/>
      <c r="J696" s="1702">
        <f t="shared" ref="J696:S705" si="387">J$685</f>
        <v>44066</v>
      </c>
      <c r="K696" s="1702">
        <f t="shared" si="387"/>
        <v>44092</v>
      </c>
      <c r="L696" s="1702">
        <f t="shared" si="387"/>
        <v>44141</v>
      </c>
      <c r="M696" s="1702">
        <f t="shared" si="387"/>
        <v>44260</v>
      </c>
      <c r="N696" s="1702">
        <f t="shared" si="387"/>
        <v>44288</v>
      </c>
      <c r="O696" s="1702">
        <f t="shared" si="387"/>
        <v>44288</v>
      </c>
      <c r="P696" s="1702">
        <f t="shared" si="387"/>
        <v>44372</v>
      </c>
      <c r="Q696" s="1702">
        <f t="shared" si="387"/>
        <v>44404</v>
      </c>
      <c r="R696" s="1702">
        <f t="shared" si="387"/>
        <v>44404</v>
      </c>
      <c r="S696" s="1702">
        <f t="shared" si="387"/>
        <v>44403</v>
      </c>
      <c r="T696" s="1702">
        <f t="shared" ref="T696:AC705" si="388">T$685</f>
        <v>44403</v>
      </c>
      <c r="U696" s="1702">
        <f t="shared" si="388"/>
        <v>44424</v>
      </c>
      <c r="V696" s="1702">
        <f t="shared" si="388"/>
        <v>44431</v>
      </c>
      <c r="W696" s="1702">
        <f t="shared" si="388"/>
        <v>44434</v>
      </c>
      <c r="X696" s="1702">
        <f t="shared" si="388"/>
        <v>44439</v>
      </c>
      <c r="Y696" s="1702">
        <f t="shared" si="388"/>
        <v>44464</v>
      </c>
      <c r="Z696" s="1702">
        <f t="shared" si="388"/>
        <v>44484</v>
      </c>
      <c r="AA696" s="1702">
        <f t="shared" si="388"/>
        <v>44512</v>
      </c>
      <c r="AB696" s="1702">
        <f t="shared" si="388"/>
        <v>44517</v>
      </c>
      <c r="AC696" s="1702">
        <f t="shared" si="388"/>
        <v>44531</v>
      </c>
      <c r="AD696" s="1702">
        <f t="shared" ref="AD696:AN705" si="389">AD$685</f>
        <v>44552</v>
      </c>
      <c r="AE696" s="1702">
        <f t="shared" si="389"/>
        <v>44559</v>
      </c>
      <c r="AF696" s="1702">
        <f t="shared" si="389"/>
        <v>44564</v>
      </c>
      <c r="AG696" s="1702">
        <f t="shared" si="389"/>
        <v>44567</v>
      </c>
      <c r="AH696" s="1702">
        <f t="shared" si="389"/>
        <v>44592</v>
      </c>
      <c r="AI696" s="1702">
        <f t="shared" si="389"/>
        <v>44612</v>
      </c>
      <c r="AJ696" s="1702">
        <f t="shared" si="389"/>
        <v>44612</v>
      </c>
      <c r="AK696" s="1702">
        <f t="shared" si="389"/>
        <v>44622</v>
      </c>
      <c r="AL696" s="1702">
        <f t="shared" si="389"/>
        <v>44638</v>
      </c>
      <c r="AM696" s="1702">
        <f t="shared" si="389"/>
        <v>44642</v>
      </c>
      <c r="AN696" s="1702">
        <f t="shared" si="389"/>
        <v>44672</v>
      </c>
      <c r="AO696" s="1497">
        <f t="shared" si="386"/>
        <v>44464</v>
      </c>
      <c r="AP696" s="1363">
        <v>27328</v>
      </c>
      <c r="AQ696" s="1543">
        <v>44716</v>
      </c>
      <c r="AR696" s="1424">
        <f>VLOOKUP(AP696,Schedule!$B$2:$F$14923,5,0)</f>
        <v>44601</v>
      </c>
      <c r="AS696" s="1424">
        <f t="shared" ref="AS696:AS708" si="390">AR696+365</f>
        <v>44966</v>
      </c>
      <c r="AZ696" s="1739"/>
    </row>
    <row r="697" spans="1:52" s="1382" customFormat="1" ht="51.95" customHeight="1" thickBot="1">
      <c r="A697" s="1781"/>
      <c r="B697" s="1385">
        <f t="shared" si="381"/>
        <v>69</v>
      </c>
      <c r="C697" s="1386" t="str">
        <f t="shared" si="381"/>
        <v>У_Э</v>
      </c>
      <c r="D697" s="1561" t="str">
        <f t="shared" si="355"/>
        <v>69У_Э</v>
      </c>
      <c r="E697" s="1602" t="s">
        <v>272</v>
      </c>
      <c r="F697" s="1563" t="s">
        <v>859</v>
      </c>
      <c r="G697"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697" s="1565" t="s">
        <v>946</v>
      </c>
      <c r="I697" s="1352"/>
      <c r="J697" s="1702">
        <f t="shared" si="387"/>
        <v>44066</v>
      </c>
      <c r="K697" s="1702">
        <f t="shared" si="387"/>
        <v>44092</v>
      </c>
      <c r="L697" s="1702">
        <f t="shared" si="387"/>
        <v>44141</v>
      </c>
      <c r="M697" s="1702">
        <f t="shared" si="387"/>
        <v>44260</v>
      </c>
      <c r="N697" s="1702">
        <f t="shared" si="387"/>
        <v>44288</v>
      </c>
      <c r="O697" s="1702">
        <f t="shared" si="387"/>
        <v>44288</v>
      </c>
      <c r="P697" s="1702">
        <f t="shared" si="387"/>
        <v>44372</v>
      </c>
      <c r="Q697" s="1702">
        <f t="shared" si="387"/>
        <v>44404</v>
      </c>
      <c r="R697" s="1702">
        <f t="shared" si="387"/>
        <v>44404</v>
      </c>
      <c r="S697" s="1702">
        <f t="shared" si="387"/>
        <v>44403</v>
      </c>
      <c r="T697" s="1702">
        <f t="shared" si="388"/>
        <v>44403</v>
      </c>
      <c r="U697" s="1702">
        <f t="shared" si="388"/>
        <v>44424</v>
      </c>
      <c r="V697" s="1702">
        <f t="shared" si="388"/>
        <v>44431</v>
      </c>
      <c r="W697" s="1702">
        <f t="shared" si="388"/>
        <v>44434</v>
      </c>
      <c r="X697" s="1702">
        <f t="shared" si="388"/>
        <v>44439</v>
      </c>
      <c r="Y697" s="1702">
        <f t="shared" si="388"/>
        <v>44464</v>
      </c>
      <c r="Z697" s="1702">
        <f t="shared" si="388"/>
        <v>44484</v>
      </c>
      <c r="AA697" s="1702">
        <f t="shared" si="388"/>
        <v>44512</v>
      </c>
      <c r="AB697" s="1702">
        <f t="shared" si="388"/>
        <v>44517</v>
      </c>
      <c r="AC697" s="1702">
        <f t="shared" si="388"/>
        <v>44531</v>
      </c>
      <c r="AD697" s="1702">
        <f t="shared" si="389"/>
        <v>44552</v>
      </c>
      <c r="AE697" s="1702">
        <f t="shared" si="389"/>
        <v>44559</v>
      </c>
      <c r="AF697" s="1702">
        <f t="shared" si="389"/>
        <v>44564</v>
      </c>
      <c r="AG697" s="1702">
        <f t="shared" si="389"/>
        <v>44567</v>
      </c>
      <c r="AH697" s="1702">
        <f t="shared" si="389"/>
        <v>44592</v>
      </c>
      <c r="AI697" s="1702">
        <f t="shared" si="389"/>
        <v>44612</v>
      </c>
      <c r="AJ697" s="1702">
        <f t="shared" si="389"/>
        <v>44612</v>
      </c>
      <c r="AK697" s="1702">
        <f t="shared" si="389"/>
        <v>44622</v>
      </c>
      <c r="AL697" s="1702">
        <f t="shared" si="389"/>
        <v>44638</v>
      </c>
      <c r="AM697" s="1702">
        <f t="shared" si="389"/>
        <v>44642</v>
      </c>
      <c r="AN697" s="1702">
        <f t="shared" si="389"/>
        <v>44672</v>
      </c>
      <c r="AO697" s="1497">
        <f t="shared" si="386"/>
        <v>44464</v>
      </c>
      <c r="AP697" s="1363">
        <v>27347</v>
      </c>
      <c r="AQ697" s="1543">
        <v>44716</v>
      </c>
      <c r="AR697" s="1424">
        <f>VLOOKUP(AP697,Schedule!$B$2:$F$14923,5,0)</f>
        <v>44601</v>
      </c>
      <c r="AS697" s="1424">
        <f t="shared" si="390"/>
        <v>44966</v>
      </c>
      <c r="AZ697" s="1739"/>
    </row>
    <row r="698" spans="1:52" s="1382" customFormat="1" ht="51.95" customHeight="1" thickBot="1">
      <c r="A698" s="1781"/>
      <c r="B698" s="1385">
        <f t="shared" si="381"/>
        <v>69</v>
      </c>
      <c r="C698" s="1386" t="str">
        <f t="shared" si="381"/>
        <v>У_Э</v>
      </c>
      <c r="D698" s="1561" t="str">
        <f t="shared" si="355"/>
        <v>69У_Э</v>
      </c>
      <c r="E698" s="1602" t="s">
        <v>274</v>
      </c>
      <c r="F698" s="1563" t="s">
        <v>859</v>
      </c>
      <c r="G698"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698" s="1565" t="s">
        <v>946</v>
      </c>
      <c r="I698" s="1352"/>
      <c r="J698" s="1702">
        <f t="shared" si="387"/>
        <v>44066</v>
      </c>
      <c r="K698" s="1702">
        <f t="shared" si="387"/>
        <v>44092</v>
      </c>
      <c r="L698" s="1702">
        <f t="shared" si="387"/>
        <v>44141</v>
      </c>
      <c r="M698" s="1702">
        <f t="shared" si="387"/>
        <v>44260</v>
      </c>
      <c r="N698" s="1702">
        <f t="shared" si="387"/>
        <v>44288</v>
      </c>
      <c r="O698" s="1702">
        <f t="shared" si="387"/>
        <v>44288</v>
      </c>
      <c r="P698" s="1702">
        <f t="shared" si="387"/>
        <v>44372</v>
      </c>
      <c r="Q698" s="1702">
        <f t="shared" si="387"/>
        <v>44404</v>
      </c>
      <c r="R698" s="1702">
        <f t="shared" si="387"/>
        <v>44404</v>
      </c>
      <c r="S698" s="1702">
        <f t="shared" si="387"/>
        <v>44403</v>
      </c>
      <c r="T698" s="1702">
        <f t="shared" si="388"/>
        <v>44403</v>
      </c>
      <c r="U698" s="1702">
        <f t="shared" si="388"/>
        <v>44424</v>
      </c>
      <c r="V698" s="1702">
        <f t="shared" si="388"/>
        <v>44431</v>
      </c>
      <c r="W698" s="1702">
        <f t="shared" si="388"/>
        <v>44434</v>
      </c>
      <c r="X698" s="1702">
        <f t="shared" si="388"/>
        <v>44439</v>
      </c>
      <c r="Y698" s="1702">
        <f t="shared" si="388"/>
        <v>44464</v>
      </c>
      <c r="Z698" s="1702">
        <f t="shared" si="388"/>
        <v>44484</v>
      </c>
      <c r="AA698" s="1702">
        <f t="shared" si="388"/>
        <v>44512</v>
      </c>
      <c r="AB698" s="1702">
        <f t="shared" si="388"/>
        <v>44517</v>
      </c>
      <c r="AC698" s="1702">
        <f t="shared" si="388"/>
        <v>44531</v>
      </c>
      <c r="AD698" s="1702">
        <f t="shared" si="389"/>
        <v>44552</v>
      </c>
      <c r="AE698" s="1702">
        <f t="shared" si="389"/>
        <v>44559</v>
      </c>
      <c r="AF698" s="1702">
        <f t="shared" si="389"/>
        <v>44564</v>
      </c>
      <c r="AG698" s="1702">
        <f t="shared" si="389"/>
        <v>44567</v>
      </c>
      <c r="AH698" s="1702">
        <f t="shared" si="389"/>
        <v>44592</v>
      </c>
      <c r="AI698" s="1702">
        <f t="shared" si="389"/>
        <v>44612</v>
      </c>
      <c r="AJ698" s="1702">
        <f t="shared" si="389"/>
        <v>44612</v>
      </c>
      <c r="AK698" s="1702">
        <f t="shared" si="389"/>
        <v>44622</v>
      </c>
      <c r="AL698" s="1702">
        <f t="shared" si="389"/>
        <v>44638</v>
      </c>
      <c r="AM698" s="1702">
        <f t="shared" si="389"/>
        <v>44642</v>
      </c>
      <c r="AN698" s="1702">
        <f t="shared" si="389"/>
        <v>44672</v>
      </c>
      <c r="AO698" s="1497">
        <f t="shared" si="386"/>
        <v>44464</v>
      </c>
      <c r="AP698" s="1363">
        <v>27359</v>
      </c>
      <c r="AQ698" s="1543">
        <v>44716</v>
      </c>
      <c r="AR698" s="1424">
        <f>VLOOKUP(AP698,Schedule!$B$2:$F$14923,5,0)</f>
        <v>44601</v>
      </c>
      <c r="AS698" s="1424">
        <f t="shared" si="390"/>
        <v>44966</v>
      </c>
      <c r="AZ698" s="1739"/>
    </row>
    <row r="699" spans="1:52" s="1382" customFormat="1" ht="51.95" customHeight="1" thickBot="1">
      <c r="A699" s="1781"/>
      <c r="B699" s="1385">
        <f t="shared" si="381"/>
        <v>69</v>
      </c>
      <c r="C699" s="1386" t="str">
        <f t="shared" si="381"/>
        <v>У_Э</v>
      </c>
      <c r="D699" s="1561" t="str">
        <f t="shared" si="355"/>
        <v>69У_Э</v>
      </c>
      <c r="E699" s="1602" t="s">
        <v>276</v>
      </c>
      <c r="F699" s="1563" t="s">
        <v>859</v>
      </c>
      <c r="G699"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699" s="1565" t="s">
        <v>946</v>
      </c>
      <c r="I699" s="1352"/>
      <c r="J699" s="1702">
        <f t="shared" si="387"/>
        <v>44066</v>
      </c>
      <c r="K699" s="1702">
        <f t="shared" si="387"/>
        <v>44092</v>
      </c>
      <c r="L699" s="1702">
        <f t="shared" si="387"/>
        <v>44141</v>
      </c>
      <c r="M699" s="1702">
        <f t="shared" si="387"/>
        <v>44260</v>
      </c>
      <c r="N699" s="1702">
        <f t="shared" si="387"/>
        <v>44288</v>
      </c>
      <c r="O699" s="1702">
        <f t="shared" si="387"/>
        <v>44288</v>
      </c>
      <c r="P699" s="1702">
        <f t="shared" si="387"/>
        <v>44372</v>
      </c>
      <c r="Q699" s="1702">
        <f t="shared" si="387"/>
        <v>44404</v>
      </c>
      <c r="R699" s="1702">
        <f t="shared" si="387"/>
        <v>44404</v>
      </c>
      <c r="S699" s="1702">
        <f t="shared" si="387"/>
        <v>44403</v>
      </c>
      <c r="T699" s="1702">
        <f t="shared" si="388"/>
        <v>44403</v>
      </c>
      <c r="U699" s="1702">
        <f t="shared" si="388"/>
        <v>44424</v>
      </c>
      <c r="V699" s="1702">
        <f t="shared" si="388"/>
        <v>44431</v>
      </c>
      <c r="W699" s="1702">
        <f t="shared" si="388"/>
        <v>44434</v>
      </c>
      <c r="X699" s="1702">
        <f t="shared" si="388"/>
        <v>44439</v>
      </c>
      <c r="Y699" s="1702">
        <f t="shared" si="388"/>
        <v>44464</v>
      </c>
      <c r="Z699" s="1702">
        <f t="shared" si="388"/>
        <v>44484</v>
      </c>
      <c r="AA699" s="1702">
        <f t="shared" si="388"/>
        <v>44512</v>
      </c>
      <c r="AB699" s="1702">
        <f t="shared" si="388"/>
        <v>44517</v>
      </c>
      <c r="AC699" s="1702">
        <f t="shared" si="388"/>
        <v>44531</v>
      </c>
      <c r="AD699" s="1702">
        <f t="shared" si="389"/>
        <v>44552</v>
      </c>
      <c r="AE699" s="1702">
        <f t="shared" si="389"/>
        <v>44559</v>
      </c>
      <c r="AF699" s="1702">
        <f t="shared" si="389"/>
        <v>44564</v>
      </c>
      <c r="AG699" s="1702">
        <f t="shared" si="389"/>
        <v>44567</v>
      </c>
      <c r="AH699" s="1702">
        <f t="shared" si="389"/>
        <v>44592</v>
      </c>
      <c r="AI699" s="1702">
        <f t="shared" si="389"/>
        <v>44612</v>
      </c>
      <c r="AJ699" s="1702">
        <f t="shared" si="389"/>
        <v>44612</v>
      </c>
      <c r="AK699" s="1702">
        <f t="shared" si="389"/>
        <v>44622</v>
      </c>
      <c r="AL699" s="1702">
        <f t="shared" si="389"/>
        <v>44638</v>
      </c>
      <c r="AM699" s="1702">
        <f t="shared" si="389"/>
        <v>44642</v>
      </c>
      <c r="AN699" s="1702">
        <f t="shared" si="389"/>
        <v>44672</v>
      </c>
      <c r="AO699" s="1497">
        <f t="shared" si="386"/>
        <v>44464</v>
      </c>
      <c r="AP699" s="1363">
        <v>27364</v>
      </c>
      <c r="AQ699" s="1543">
        <v>44716</v>
      </c>
      <c r="AR699" s="1424">
        <f>VLOOKUP(AP699,Schedule!$B$2:$F$14923,5,0)</f>
        <v>44601</v>
      </c>
      <c r="AS699" s="1424">
        <f t="shared" si="390"/>
        <v>44966</v>
      </c>
      <c r="AZ699" s="1739"/>
    </row>
    <row r="700" spans="1:52" s="1382" customFormat="1" ht="51.95" customHeight="1" thickBot="1">
      <c r="A700" s="1781"/>
      <c r="B700" s="1385">
        <f t="shared" si="381"/>
        <v>69</v>
      </c>
      <c r="C700" s="1386" t="str">
        <f t="shared" si="381"/>
        <v>У_Э</v>
      </c>
      <c r="D700" s="1561" t="str">
        <f t="shared" si="355"/>
        <v>69У_Э</v>
      </c>
      <c r="E700" s="1602" t="s">
        <v>278</v>
      </c>
      <c r="F700" s="1563" t="s">
        <v>859</v>
      </c>
      <c r="G700"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00" s="1565" t="s">
        <v>946</v>
      </c>
      <c r="I700" s="1352"/>
      <c r="J700" s="1702">
        <f t="shared" si="387"/>
        <v>44066</v>
      </c>
      <c r="K700" s="1702">
        <f t="shared" si="387"/>
        <v>44092</v>
      </c>
      <c r="L700" s="1702">
        <f t="shared" si="387"/>
        <v>44141</v>
      </c>
      <c r="M700" s="1702">
        <f t="shared" si="387"/>
        <v>44260</v>
      </c>
      <c r="N700" s="1702">
        <f t="shared" si="387"/>
        <v>44288</v>
      </c>
      <c r="O700" s="1702">
        <f t="shared" si="387"/>
        <v>44288</v>
      </c>
      <c r="P700" s="1702">
        <f t="shared" si="387"/>
        <v>44372</v>
      </c>
      <c r="Q700" s="1702">
        <f t="shared" si="387"/>
        <v>44404</v>
      </c>
      <c r="R700" s="1702">
        <f t="shared" si="387"/>
        <v>44404</v>
      </c>
      <c r="S700" s="1702">
        <f t="shared" si="387"/>
        <v>44403</v>
      </c>
      <c r="T700" s="1702">
        <f t="shared" si="388"/>
        <v>44403</v>
      </c>
      <c r="U700" s="1702">
        <f t="shared" si="388"/>
        <v>44424</v>
      </c>
      <c r="V700" s="1702">
        <f t="shared" si="388"/>
        <v>44431</v>
      </c>
      <c r="W700" s="1702">
        <f t="shared" si="388"/>
        <v>44434</v>
      </c>
      <c r="X700" s="1702">
        <f t="shared" si="388"/>
        <v>44439</v>
      </c>
      <c r="Y700" s="1702">
        <f t="shared" si="388"/>
        <v>44464</v>
      </c>
      <c r="Z700" s="1702">
        <f t="shared" si="388"/>
        <v>44484</v>
      </c>
      <c r="AA700" s="1702">
        <f t="shared" si="388"/>
        <v>44512</v>
      </c>
      <c r="AB700" s="1702">
        <f t="shared" si="388"/>
        <v>44517</v>
      </c>
      <c r="AC700" s="1702">
        <f t="shared" si="388"/>
        <v>44531</v>
      </c>
      <c r="AD700" s="1702">
        <f t="shared" si="389"/>
        <v>44552</v>
      </c>
      <c r="AE700" s="1702">
        <f t="shared" si="389"/>
        <v>44559</v>
      </c>
      <c r="AF700" s="1702">
        <f t="shared" si="389"/>
        <v>44564</v>
      </c>
      <c r="AG700" s="1702">
        <f t="shared" si="389"/>
        <v>44567</v>
      </c>
      <c r="AH700" s="1702">
        <f t="shared" si="389"/>
        <v>44592</v>
      </c>
      <c r="AI700" s="1702">
        <f t="shared" si="389"/>
        <v>44612</v>
      </c>
      <c r="AJ700" s="1702">
        <f t="shared" si="389"/>
        <v>44612</v>
      </c>
      <c r="AK700" s="1702">
        <f t="shared" si="389"/>
        <v>44622</v>
      </c>
      <c r="AL700" s="1702">
        <f t="shared" si="389"/>
        <v>44638</v>
      </c>
      <c r="AM700" s="1702">
        <f t="shared" si="389"/>
        <v>44642</v>
      </c>
      <c r="AN700" s="1702">
        <f t="shared" si="389"/>
        <v>44672</v>
      </c>
      <c r="AO700" s="1497">
        <f t="shared" si="386"/>
        <v>44464</v>
      </c>
      <c r="AP700" s="1363">
        <v>27383</v>
      </c>
      <c r="AQ700" s="1543">
        <v>44716</v>
      </c>
      <c r="AR700" s="1424">
        <f>VLOOKUP(AP700,Schedule!$B$2:$F$14923,5,0)</f>
        <v>44601</v>
      </c>
      <c r="AS700" s="1424">
        <f t="shared" si="390"/>
        <v>44966</v>
      </c>
      <c r="AZ700" s="1739"/>
    </row>
    <row r="701" spans="1:52" s="1382" customFormat="1" ht="51.95" customHeight="1" thickBot="1">
      <c r="A701" s="1781"/>
      <c r="B701" s="1385">
        <f t="shared" si="381"/>
        <v>69</v>
      </c>
      <c r="C701" s="1386" t="str">
        <f t="shared" si="381"/>
        <v>У_Э</v>
      </c>
      <c r="D701" s="1561" t="str">
        <f t="shared" si="355"/>
        <v>69У_Э</v>
      </c>
      <c r="E701" s="1602" t="s">
        <v>280</v>
      </c>
      <c r="F701" s="1563" t="s">
        <v>859</v>
      </c>
      <c r="G701"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01" s="1565" t="s">
        <v>946</v>
      </c>
      <c r="I701" s="1352"/>
      <c r="J701" s="1702">
        <f t="shared" si="387"/>
        <v>44066</v>
      </c>
      <c r="K701" s="1702">
        <f t="shared" si="387"/>
        <v>44092</v>
      </c>
      <c r="L701" s="1702">
        <f t="shared" si="387"/>
        <v>44141</v>
      </c>
      <c r="M701" s="1702">
        <f t="shared" si="387"/>
        <v>44260</v>
      </c>
      <c r="N701" s="1702">
        <f t="shared" si="387"/>
        <v>44288</v>
      </c>
      <c r="O701" s="1702">
        <f t="shared" si="387"/>
        <v>44288</v>
      </c>
      <c r="P701" s="1702">
        <f t="shared" si="387"/>
        <v>44372</v>
      </c>
      <c r="Q701" s="1702">
        <f t="shared" si="387"/>
        <v>44404</v>
      </c>
      <c r="R701" s="1702">
        <f t="shared" si="387"/>
        <v>44404</v>
      </c>
      <c r="S701" s="1702">
        <f t="shared" si="387"/>
        <v>44403</v>
      </c>
      <c r="T701" s="1702">
        <f t="shared" si="388"/>
        <v>44403</v>
      </c>
      <c r="U701" s="1702">
        <f t="shared" si="388"/>
        <v>44424</v>
      </c>
      <c r="V701" s="1702">
        <f t="shared" si="388"/>
        <v>44431</v>
      </c>
      <c r="W701" s="1702">
        <f t="shared" si="388"/>
        <v>44434</v>
      </c>
      <c r="X701" s="1702">
        <f t="shared" si="388"/>
        <v>44439</v>
      </c>
      <c r="Y701" s="1702">
        <f t="shared" si="388"/>
        <v>44464</v>
      </c>
      <c r="Z701" s="1702">
        <f t="shared" si="388"/>
        <v>44484</v>
      </c>
      <c r="AA701" s="1702">
        <f t="shared" si="388"/>
        <v>44512</v>
      </c>
      <c r="AB701" s="1702">
        <f t="shared" si="388"/>
        <v>44517</v>
      </c>
      <c r="AC701" s="1702">
        <f t="shared" si="388"/>
        <v>44531</v>
      </c>
      <c r="AD701" s="1702">
        <f t="shared" si="389"/>
        <v>44552</v>
      </c>
      <c r="AE701" s="1702">
        <f t="shared" si="389"/>
        <v>44559</v>
      </c>
      <c r="AF701" s="1702">
        <f t="shared" si="389"/>
        <v>44564</v>
      </c>
      <c r="AG701" s="1702">
        <f t="shared" si="389"/>
        <v>44567</v>
      </c>
      <c r="AH701" s="1702">
        <f t="shared" si="389"/>
        <v>44592</v>
      </c>
      <c r="AI701" s="1702">
        <f t="shared" si="389"/>
        <v>44612</v>
      </c>
      <c r="AJ701" s="1702">
        <f t="shared" si="389"/>
        <v>44612</v>
      </c>
      <c r="AK701" s="1702">
        <f t="shared" si="389"/>
        <v>44622</v>
      </c>
      <c r="AL701" s="1702">
        <f t="shared" si="389"/>
        <v>44638</v>
      </c>
      <c r="AM701" s="1702">
        <f t="shared" si="389"/>
        <v>44642</v>
      </c>
      <c r="AN701" s="1702">
        <f t="shared" si="389"/>
        <v>44672</v>
      </c>
      <c r="AO701" s="1497">
        <f t="shared" si="386"/>
        <v>44464</v>
      </c>
      <c r="AP701" s="1363">
        <v>27395</v>
      </c>
      <c r="AQ701" s="1543">
        <v>44716</v>
      </c>
      <c r="AR701" s="1424">
        <f>VLOOKUP(AP701,Schedule!$B$2:$F$14923,5,0)</f>
        <v>44601</v>
      </c>
      <c r="AS701" s="1424">
        <f t="shared" si="390"/>
        <v>44966</v>
      </c>
      <c r="AZ701" s="1739"/>
    </row>
    <row r="702" spans="1:52" s="1382" customFormat="1" ht="51.95" customHeight="1" thickBot="1">
      <c r="A702" s="1781"/>
      <c r="B702" s="1385">
        <f t="shared" si="381"/>
        <v>69</v>
      </c>
      <c r="C702" s="1386" t="str">
        <f t="shared" si="381"/>
        <v>У_Э</v>
      </c>
      <c r="D702" s="1561" t="str">
        <f t="shared" si="355"/>
        <v>69У_Э</v>
      </c>
      <c r="E702" s="1602" t="s">
        <v>801</v>
      </c>
      <c r="F702" s="1563" t="s">
        <v>859</v>
      </c>
      <c r="G702"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02" s="1565" t="s">
        <v>947</v>
      </c>
      <c r="I702" s="1352"/>
      <c r="J702" s="1702">
        <f t="shared" si="387"/>
        <v>44066</v>
      </c>
      <c r="K702" s="1702">
        <f t="shared" si="387"/>
        <v>44092</v>
      </c>
      <c r="L702" s="1702">
        <f t="shared" si="387"/>
        <v>44141</v>
      </c>
      <c r="M702" s="1702">
        <f t="shared" si="387"/>
        <v>44260</v>
      </c>
      <c r="N702" s="1702">
        <f t="shared" si="387"/>
        <v>44288</v>
      </c>
      <c r="O702" s="1702">
        <f t="shared" si="387"/>
        <v>44288</v>
      </c>
      <c r="P702" s="1702">
        <f t="shared" si="387"/>
        <v>44372</v>
      </c>
      <c r="Q702" s="1702">
        <f t="shared" si="387"/>
        <v>44404</v>
      </c>
      <c r="R702" s="1702">
        <f t="shared" si="387"/>
        <v>44404</v>
      </c>
      <c r="S702" s="1702">
        <f t="shared" si="387"/>
        <v>44403</v>
      </c>
      <c r="T702" s="1702">
        <f t="shared" si="388"/>
        <v>44403</v>
      </c>
      <c r="U702" s="1702">
        <f t="shared" si="388"/>
        <v>44424</v>
      </c>
      <c r="V702" s="1702">
        <f t="shared" si="388"/>
        <v>44431</v>
      </c>
      <c r="W702" s="1702">
        <f t="shared" si="388"/>
        <v>44434</v>
      </c>
      <c r="X702" s="1702">
        <f t="shared" si="388"/>
        <v>44439</v>
      </c>
      <c r="Y702" s="1702">
        <f t="shared" si="388"/>
        <v>44464</v>
      </c>
      <c r="Z702" s="1702">
        <f t="shared" si="388"/>
        <v>44484</v>
      </c>
      <c r="AA702" s="1702">
        <f t="shared" si="388"/>
        <v>44512</v>
      </c>
      <c r="AB702" s="1702">
        <f t="shared" si="388"/>
        <v>44517</v>
      </c>
      <c r="AC702" s="1702">
        <f t="shared" si="388"/>
        <v>44531</v>
      </c>
      <c r="AD702" s="1702">
        <f t="shared" si="389"/>
        <v>44552</v>
      </c>
      <c r="AE702" s="1702">
        <f t="shared" si="389"/>
        <v>44559</v>
      </c>
      <c r="AF702" s="1702">
        <f t="shared" si="389"/>
        <v>44564</v>
      </c>
      <c r="AG702" s="1702">
        <f t="shared" si="389"/>
        <v>44567</v>
      </c>
      <c r="AH702" s="1702">
        <f t="shared" si="389"/>
        <v>44592</v>
      </c>
      <c r="AI702" s="1702">
        <f t="shared" si="389"/>
        <v>44612</v>
      </c>
      <c r="AJ702" s="1702">
        <f t="shared" si="389"/>
        <v>44612</v>
      </c>
      <c r="AK702" s="1702">
        <f t="shared" si="389"/>
        <v>44622</v>
      </c>
      <c r="AL702" s="1702">
        <f t="shared" si="389"/>
        <v>44638</v>
      </c>
      <c r="AM702" s="1702">
        <f t="shared" si="389"/>
        <v>44642</v>
      </c>
      <c r="AN702" s="1702">
        <f t="shared" si="389"/>
        <v>44672</v>
      </c>
      <c r="AO702" s="1497">
        <f t="shared" si="386"/>
        <v>44464</v>
      </c>
      <c r="AP702" s="1363">
        <v>34398</v>
      </c>
      <c r="AQ702" s="1543">
        <v>45173</v>
      </c>
      <c r="AR702" s="1424">
        <f>VLOOKUP(AP702,Schedule!$B$2:$F$14923,5,0)</f>
        <v>45173</v>
      </c>
      <c r="AS702" s="1424">
        <f t="shared" si="390"/>
        <v>45538</v>
      </c>
      <c r="AZ702" s="1739"/>
    </row>
    <row r="703" spans="1:52" s="1382" customFormat="1" ht="51.95" customHeight="1" thickBot="1">
      <c r="A703" s="1781"/>
      <c r="B703" s="1385">
        <f t="shared" si="381"/>
        <v>69</v>
      </c>
      <c r="C703" s="1386" t="str">
        <f t="shared" si="381"/>
        <v>У_Э</v>
      </c>
      <c r="D703" s="1561" t="str">
        <f t="shared" si="355"/>
        <v>69У_Э</v>
      </c>
      <c r="E703" s="1602" t="s">
        <v>803</v>
      </c>
      <c r="F703" s="1563" t="s">
        <v>859</v>
      </c>
      <c r="G703"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03" s="1565" t="s">
        <v>947</v>
      </c>
      <c r="I703" s="1352"/>
      <c r="J703" s="1702">
        <f t="shared" si="387"/>
        <v>44066</v>
      </c>
      <c r="K703" s="1702">
        <f t="shared" si="387"/>
        <v>44092</v>
      </c>
      <c r="L703" s="1702">
        <f t="shared" si="387"/>
        <v>44141</v>
      </c>
      <c r="M703" s="1702">
        <f t="shared" si="387"/>
        <v>44260</v>
      </c>
      <c r="N703" s="1702">
        <f t="shared" si="387"/>
        <v>44288</v>
      </c>
      <c r="O703" s="1702">
        <f t="shared" si="387"/>
        <v>44288</v>
      </c>
      <c r="P703" s="1702">
        <f t="shared" si="387"/>
        <v>44372</v>
      </c>
      <c r="Q703" s="1702">
        <f t="shared" si="387"/>
        <v>44404</v>
      </c>
      <c r="R703" s="1702">
        <f t="shared" si="387"/>
        <v>44404</v>
      </c>
      <c r="S703" s="1702">
        <f t="shared" si="387"/>
        <v>44403</v>
      </c>
      <c r="T703" s="1702">
        <f t="shared" si="388"/>
        <v>44403</v>
      </c>
      <c r="U703" s="1702">
        <f t="shared" si="388"/>
        <v>44424</v>
      </c>
      <c r="V703" s="1702">
        <f t="shared" si="388"/>
        <v>44431</v>
      </c>
      <c r="W703" s="1702">
        <f t="shared" si="388"/>
        <v>44434</v>
      </c>
      <c r="X703" s="1702">
        <f t="shared" si="388"/>
        <v>44439</v>
      </c>
      <c r="Y703" s="1702">
        <f t="shared" si="388"/>
        <v>44464</v>
      </c>
      <c r="Z703" s="1702">
        <f t="shared" si="388"/>
        <v>44484</v>
      </c>
      <c r="AA703" s="1702">
        <f t="shared" si="388"/>
        <v>44512</v>
      </c>
      <c r="AB703" s="1702">
        <f t="shared" si="388"/>
        <v>44517</v>
      </c>
      <c r="AC703" s="1702">
        <f t="shared" si="388"/>
        <v>44531</v>
      </c>
      <c r="AD703" s="1702">
        <f t="shared" si="389"/>
        <v>44552</v>
      </c>
      <c r="AE703" s="1702">
        <f t="shared" si="389"/>
        <v>44559</v>
      </c>
      <c r="AF703" s="1702">
        <f t="shared" si="389"/>
        <v>44564</v>
      </c>
      <c r="AG703" s="1702">
        <f t="shared" si="389"/>
        <v>44567</v>
      </c>
      <c r="AH703" s="1702">
        <f t="shared" si="389"/>
        <v>44592</v>
      </c>
      <c r="AI703" s="1702">
        <f t="shared" si="389"/>
        <v>44612</v>
      </c>
      <c r="AJ703" s="1702">
        <f t="shared" si="389"/>
        <v>44612</v>
      </c>
      <c r="AK703" s="1702">
        <f t="shared" si="389"/>
        <v>44622</v>
      </c>
      <c r="AL703" s="1702">
        <f t="shared" si="389"/>
        <v>44638</v>
      </c>
      <c r="AM703" s="1702">
        <f t="shared" si="389"/>
        <v>44642</v>
      </c>
      <c r="AN703" s="1702">
        <f t="shared" si="389"/>
        <v>44672</v>
      </c>
      <c r="AO703" s="1497">
        <f t="shared" si="386"/>
        <v>44464</v>
      </c>
      <c r="AP703" s="1363">
        <v>34403</v>
      </c>
      <c r="AQ703" s="1543">
        <v>45173</v>
      </c>
      <c r="AR703" s="1424">
        <f>VLOOKUP(AP703,Schedule!$B$2:$F$14923,5,0)</f>
        <v>45173</v>
      </c>
      <c r="AS703" s="1424">
        <f t="shared" si="390"/>
        <v>45538</v>
      </c>
      <c r="AZ703" s="1739"/>
    </row>
    <row r="704" spans="1:52" s="1382" customFormat="1" ht="51.95" customHeight="1" thickBot="1">
      <c r="A704" s="1781"/>
      <c r="B704" s="1385">
        <f t="shared" si="381"/>
        <v>69</v>
      </c>
      <c r="C704" s="1386" t="str">
        <f t="shared" si="381"/>
        <v>У_Э</v>
      </c>
      <c r="D704" s="1561" t="str">
        <f t="shared" si="355"/>
        <v>69У_Э</v>
      </c>
      <c r="E704" s="1602" t="s">
        <v>298</v>
      </c>
      <c r="F704" s="1563" t="s">
        <v>859</v>
      </c>
      <c r="G704"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04" s="1565" t="s">
        <v>947</v>
      </c>
      <c r="I704" s="1352"/>
      <c r="J704" s="1702">
        <f t="shared" si="387"/>
        <v>44066</v>
      </c>
      <c r="K704" s="1702">
        <f t="shared" si="387"/>
        <v>44092</v>
      </c>
      <c r="L704" s="1702">
        <f t="shared" si="387"/>
        <v>44141</v>
      </c>
      <c r="M704" s="1702">
        <f t="shared" si="387"/>
        <v>44260</v>
      </c>
      <c r="N704" s="1702">
        <f t="shared" si="387"/>
        <v>44288</v>
      </c>
      <c r="O704" s="1702">
        <f t="shared" si="387"/>
        <v>44288</v>
      </c>
      <c r="P704" s="1702">
        <f t="shared" si="387"/>
        <v>44372</v>
      </c>
      <c r="Q704" s="1702">
        <f t="shared" si="387"/>
        <v>44404</v>
      </c>
      <c r="R704" s="1702">
        <f t="shared" si="387"/>
        <v>44404</v>
      </c>
      <c r="S704" s="1702">
        <f t="shared" si="387"/>
        <v>44403</v>
      </c>
      <c r="T704" s="1702">
        <f t="shared" si="388"/>
        <v>44403</v>
      </c>
      <c r="U704" s="1702">
        <f t="shared" si="388"/>
        <v>44424</v>
      </c>
      <c r="V704" s="1702">
        <f t="shared" si="388"/>
        <v>44431</v>
      </c>
      <c r="W704" s="1702">
        <f t="shared" si="388"/>
        <v>44434</v>
      </c>
      <c r="X704" s="1702">
        <f t="shared" si="388"/>
        <v>44439</v>
      </c>
      <c r="Y704" s="1702">
        <f t="shared" si="388"/>
        <v>44464</v>
      </c>
      <c r="Z704" s="1702">
        <f t="shared" si="388"/>
        <v>44484</v>
      </c>
      <c r="AA704" s="1702">
        <f t="shared" si="388"/>
        <v>44512</v>
      </c>
      <c r="AB704" s="1702">
        <f t="shared" si="388"/>
        <v>44517</v>
      </c>
      <c r="AC704" s="1702">
        <f t="shared" si="388"/>
        <v>44531</v>
      </c>
      <c r="AD704" s="1702">
        <f t="shared" si="389"/>
        <v>44552</v>
      </c>
      <c r="AE704" s="1702">
        <f t="shared" si="389"/>
        <v>44559</v>
      </c>
      <c r="AF704" s="1702">
        <f t="shared" si="389"/>
        <v>44564</v>
      </c>
      <c r="AG704" s="1702">
        <f t="shared" si="389"/>
        <v>44567</v>
      </c>
      <c r="AH704" s="1702">
        <f t="shared" si="389"/>
        <v>44592</v>
      </c>
      <c r="AI704" s="1702">
        <f t="shared" si="389"/>
        <v>44612</v>
      </c>
      <c r="AJ704" s="1702">
        <f t="shared" si="389"/>
        <v>44612</v>
      </c>
      <c r="AK704" s="1702">
        <f t="shared" si="389"/>
        <v>44622</v>
      </c>
      <c r="AL704" s="1702">
        <f t="shared" si="389"/>
        <v>44638</v>
      </c>
      <c r="AM704" s="1702">
        <f t="shared" si="389"/>
        <v>44642</v>
      </c>
      <c r="AN704" s="1702">
        <f t="shared" si="389"/>
        <v>44672</v>
      </c>
      <c r="AO704" s="1497">
        <f t="shared" si="386"/>
        <v>44464</v>
      </c>
      <c r="AP704" s="1363">
        <v>39001</v>
      </c>
      <c r="AQ704" s="1543">
        <v>45168</v>
      </c>
      <c r="AR704" s="1424">
        <f>VLOOKUP(AP704,Schedule!$B$2:$F$14923,5,0)</f>
        <v>45568</v>
      </c>
      <c r="AS704" s="1424">
        <f t="shared" si="390"/>
        <v>45933</v>
      </c>
      <c r="AZ704" s="1739"/>
    </row>
    <row r="705" spans="1:52" s="1382" customFormat="1" ht="51.95" customHeight="1" thickBot="1">
      <c r="A705" s="1781"/>
      <c r="B705" s="1385">
        <f t="shared" si="381"/>
        <v>69</v>
      </c>
      <c r="C705" s="1386" t="str">
        <f t="shared" si="381"/>
        <v>У_Э</v>
      </c>
      <c r="D705" s="1561" t="str">
        <f t="shared" si="355"/>
        <v>69У_Э</v>
      </c>
      <c r="E705" s="1602" t="s">
        <v>300</v>
      </c>
      <c r="F705" s="1563" t="s">
        <v>859</v>
      </c>
      <c r="G705"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05" s="1565" t="s">
        <v>947</v>
      </c>
      <c r="I705" s="1352"/>
      <c r="J705" s="1702">
        <f t="shared" si="387"/>
        <v>44066</v>
      </c>
      <c r="K705" s="1702">
        <f t="shared" si="387"/>
        <v>44092</v>
      </c>
      <c r="L705" s="1702">
        <f t="shared" si="387"/>
        <v>44141</v>
      </c>
      <c r="M705" s="1702">
        <f t="shared" si="387"/>
        <v>44260</v>
      </c>
      <c r="N705" s="1702">
        <f t="shared" si="387"/>
        <v>44288</v>
      </c>
      <c r="O705" s="1702">
        <f t="shared" si="387"/>
        <v>44288</v>
      </c>
      <c r="P705" s="1702">
        <f t="shared" si="387"/>
        <v>44372</v>
      </c>
      <c r="Q705" s="1702">
        <f t="shared" si="387"/>
        <v>44404</v>
      </c>
      <c r="R705" s="1702">
        <f t="shared" si="387"/>
        <v>44404</v>
      </c>
      <c r="S705" s="1702">
        <f t="shared" si="387"/>
        <v>44403</v>
      </c>
      <c r="T705" s="1702">
        <f t="shared" si="388"/>
        <v>44403</v>
      </c>
      <c r="U705" s="1702">
        <f t="shared" si="388"/>
        <v>44424</v>
      </c>
      <c r="V705" s="1702">
        <f t="shared" si="388"/>
        <v>44431</v>
      </c>
      <c r="W705" s="1702">
        <f t="shared" si="388"/>
        <v>44434</v>
      </c>
      <c r="X705" s="1702">
        <f t="shared" si="388"/>
        <v>44439</v>
      </c>
      <c r="Y705" s="1702">
        <f t="shared" si="388"/>
        <v>44464</v>
      </c>
      <c r="Z705" s="1702">
        <f t="shared" si="388"/>
        <v>44484</v>
      </c>
      <c r="AA705" s="1702">
        <f t="shared" si="388"/>
        <v>44512</v>
      </c>
      <c r="AB705" s="1702">
        <f t="shared" si="388"/>
        <v>44517</v>
      </c>
      <c r="AC705" s="1702">
        <f t="shared" si="388"/>
        <v>44531</v>
      </c>
      <c r="AD705" s="1702">
        <f t="shared" si="389"/>
        <v>44552</v>
      </c>
      <c r="AE705" s="1702">
        <f t="shared" si="389"/>
        <v>44559</v>
      </c>
      <c r="AF705" s="1702">
        <f t="shared" si="389"/>
        <v>44564</v>
      </c>
      <c r="AG705" s="1702">
        <f t="shared" si="389"/>
        <v>44567</v>
      </c>
      <c r="AH705" s="1702">
        <f t="shared" si="389"/>
        <v>44592</v>
      </c>
      <c r="AI705" s="1702">
        <f t="shared" si="389"/>
        <v>44612</v>
      </c>
      <c r="AJ705" s="1702">
        <f t="shared" si="389"/>
        <v>44612</v>
      </c>
      <c r="AK705" s="1702">
        <f t="shared" si="389"/>
        <v>44622</v>
      </c>
      <c r="AL705" s="1702">
        <f t="shared" si="389"/>
        <v>44638</v>
      </c>
      <c r="AM705" s="1702">
        <f t="shared" si="389"/>
        <v>44642</v>
      </c>
      <c r="AN705" s="1702">
        <f t="shared" si="389"/>
        <v>44672</v>
      </c>
      <c r="AO705" s="1497">
        <f t="shared" si="386"/>
        <v>44464</v>
      </c>
      <c r="AP705" s="1363">
        <v>38440</v>
      </c>
      <c r="AQ705" s="1543">
        <v>45168</v>
      </c>
      <c r="AR705" s="1424">
        <f>VLOOKUP(AP705,Schedule!$B$2:$F$14923,5,0)</f>
        <v>45268</v>
      </c>
      <c r="AS705" s="1424">
        <f t="shared" si="390"/>
        <v>45633</v>
      </c>
      <c r="AZ705" s="1739"/>
    </row>
    <row r="706" spans="1:52" s="1382" customFormat="1" ht="51.95" customHeight="1" thickBot="1">
      <c r="A706" s="1781"/>
      <c r="B706" s="1385">
        <f t="shared" ref="B706:C725" si="391">B$685</f>
        <v>69</v>
      </c>
      <c r="C706" s="1386" t="str">
        <f t="shared" si="391"/>
        <v>У_Э</v>
      </c>
      <c r="D706" s="1561" t="str">
        <f t="shared" si="355"/>
        <v>69У_Э</v>
      </c>
      <c r="E706" s="1602" t="s">
        <v>222</v>
      </c>
      <c r="F706" s="1563" t="s">
        <v>859</v>
      </c>
      <c r="G706"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06" s="1565" t="s">
        <v>947</v>
      </c>
      <c r="I706" s="1352"/>
      <c r="J706" s="1702">
        <f t="shared" ref="J706:S715" si="392">J$685</f>
        <v>44066</v>
      </c>
      <c r="K706" s="1702">
        <f t="shared" si="392"/>
        <v>44092</v>
      </c>
      <c r="L706" s="1702">
        <f t="shared" si="392"/>
        <v>44141</v>
      </c>
      <c r="M706" s="1702">
        <f t="shared" si="392"/>
        <v>44260</v>
      </c>
      <c r="N706" s="1702">
        <f t="shared" si="392"/>
        <v>44288</v>
      </c>
      <c r="O706" s="1702">
        <f t="shared" si="392"/>
        <v>44288</v>
      </c>
      <c r="P706" s="1702">
        <f t="shared" si="392"/>
        <v>44372</v>
      </c>
      <c r="Q706" s="1702">
        <f t="shared" si="392"/>
        <v>44404</v>
      </c>
      <c r="R706" s="1702">
        <f t="shared" si="392"/>
        <v>44404</v>
      </c>
      <c r="S706" s="1702">
        <f t="shared" si="392"/>
        <v>44403</v>
      </c>
      <c r="T706" s="1702">
        <f t="shared" ref="T706:AC715" si="393">T$685</f>
        <v>44403</v>
      </c>
      <c r="U706" s="1702">
        <f t="shared" si="393"/>
        <v>44424</v>
      </c>
      <c r="V706" s="1702">
        <f t="shared" si="393"/>
        <v>44431</v>
      </c>
      <c r="W706" s="1702">
        <f t="shared" si="393"/>
        <v>44434</v>
      </c>
      <c r="X706" s="1702">
        <f t="shared" si="393"/>
        <v>44439</v>
      </c>
      <c r="Y706" s="1702">
        <f t="shared" si="393"/>
        <v>44464</v>
      </c>
      <c r="Z706" s="1702">
        <f t="shared" si="393"/>
        <v>44484</v>
      </c>
      <c r="AA706" s="1702">
        <f t="shared" si="393"/>
        <v>44512</v>
      </c>
      <c r="AB706" s="1702">
        <f t="shared" si="393"/>
        <v>44517</v>
      </c>
      <c r="AC706" s="1702">
        <f t="shared" si="393"/>
        <v>44531</v>
      </c>
      <c r="AD706" s="1702">
        <f t="shared" ref="AD706:AN715" si="394">AD$685</f>
        <v>44552</v>
      </c>
      <c r="AE706" s="1702">
        <f t="shared" si="394"/>
        <v>44559</v>
      </c>
      <c r="AF706" s="1702">
        <f t="shared" si="394"/>
        <v>44564</v>
      </c>
      <c r="AG706" s="1702">
        <f t="shared" si="394"/>
        <v>44567</v>
      </c>
      <c r="AH706" s="1702">
        <f t="shared" si="394"/>
        <v>44592</v>
      </c>
      <c r="AI706" s="1702">
        <f t="shared" si="394"/>
        <v>44612</v>
      </c>
      <c r="AJ706" s="1702">
        <f t="shared" si="394"/>
        <v>44612</v>
      </c>
      <c r="AK706" s="1702">
        <f t="shared" si="394"/>
        <v>44622</v>
      </c>
      <c r="AL706" s="1702">
        <f t="shared" si="394"/>
        <v>44638</v>
      </c>
      <c r="AM706" s="1702">
        <f t="shared" si="394"/>
        <v>44642</v>
      </c>
      <c r="AN706" s="1702">
        <f t="shared" si="394"/>
        <v>44672</v>
      </c>
      <c r="AO706" s="1497">
        <f t="shared" si="386"/>
        <v>44464</v>
      </c>
      <c r="AP706" s="1363">
        <v>34410</v>
      </c>
      <c r="AQ706" s="1543">
        <v>44998</v>
      </c>
      <c r="AR706" s="1424">
        <f>VLOOKUP(AP706,Schedule!$B$2:$F$14923,5,0)</f>
        <v>44998</v>
      </c>
      <c r="AS706" s="1424">
        <f t="shared" si="390"/>
        <v>45363</v>
      </c>
      <c r="AZ706" s="1739"/>
    </row>
    <row r="707" spans="1:52" s="1382" customFormat="1" ht="51.95" customHeight="1" thickBot="1">
      <c r="A707" s="1781"/>
      <c r="B707" s="1385">
        <f t="shared" si="391"/>
        <v>69</v>
      </c>
      <c r="C707" s="1386" t="str">
        <f t="shared" si="391"/>
        <v>У_Э</v>
      </c>
      <c r="D707" s="1561" t="str">
        <f t="shared" si="355"/>
        <v>69У_Э</v>
      </c>
      <c r="E707" s="1602" t="s">
        <v>570</v>
      </c>
      <c r="F707" s="1563" t="s">
        <v>859</v>
      </c>
      <c r="G707"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07" s="1565" t="s">
        <v>947</v>
      </c>
      <c r="I707" s="1352"/>
      <c r="J707" s="1702">
        <f t="shared" si="392"/>
        <v>44066</v>
      </c>
      <c r="K707" s="1702">
        <f t="shared" si="392"/>
        <v>44092</v>
      </c>
      <c r="L707" s="1702">
        <f t="shared" si="392"/>
        <v>44141</v>
      </c>
      <c r="M707" s="1702">
        <f t="shared" si="392"/>
        <v>44260</v>
      </c>
      <c r="N707" s="1702">
        <f t="shared" si="392"/>
        <v>44288</v>
      </c>
      <c r="O707" s="1702">
        <f t="shared" si="392"/>
        <v>44288</v>
      </c>
      <c r="P707" s="1702">
        <f t="shared" si="392"/>
        <v>44372</v>
      </c>
      <c r="Q707" s="1702">
        <f t="shared" si="392"/>
        <v>44404</v>
      </c>
      <c r="R707" s="1702">
        <f t="shared" si="392"/>
        <v>44404</v>
      </c>
      <c r="S707" s="1702">
        <f t="shared" si="392"/>
        <v>44403</v>
      </c>
      <c r="T707" s="1702">
        <f t="shared" si="393"/>
        <v>44403</v>
      </c>
      <c r="U707" s="1702">
        <f t="shared" si="393"/>
        <v>44424</v>
      </c>
      <c r="V707" s="1702">
        <f t="shared" si="393"/>
        <v>44431</v>
      </c>
      <c r="W707" s="1702">
        <f t="shared" si="393"/>
        <v>44434</v>
      </c>
      <c r="X707" s="1702">
        <f t="shared" si="393"/>
        <v>44439</v>
      </c>
      <c r="Y707" s="1702">
        <f t="shared" si="393"/>
        <v>44464</v>
      </c>
      <c r="Z707" s="1702">
        <f t="shared" si="393"/>
        <v>44484</v>
      </c>
      <c r="AA707" s="1702">
        <f t="shared" si="393"/>
        <v>44512</v>
      </c>
      <c r="AB707" s="1702">
        <f t="shared" si="393"/>
        <v>44517</v>
      </c>
      <c r="AC707" s="1702">
        <f t="shared" si="393"/>
        <v>44531</v>
      </c>
      <c r="AD707" s="1702">
        <f t="shared" si="394"/>
        <v>44552</v>
      </c>
      <c r="AE707" s="1702">
        <f t="shared" si="394"/>
        <v>44559</v>
      </c>
      <c r="AF707" s="1702">
        <f t="shared" si="394"/>
        <v>44564</v>
      </c>
      <c r="AG707" s="1702">
        <f t="shared" si="394"/>
        <v>44567</v>
      </c>
      <c r="AH707" s="1702">
        <f t="shared" si="394"/>
        <v>44592</v>
      </c>
      <c r="AI707" s="1702">
        <f t="shared" si="394"/>
        <v>44612</v>
      </c>
      <c r="AJ707" s="1702">
        <f t="shared" si="394"/>
        <v>44612</v>
      </c>
      <c r="AK707" s="1702">
        <f t="shared" si="394"/>
        <v>44622</v>
      </c>
      <c r="AL707" s="1702">
        <f t="shared" si="394"/>
        <v>44638</v>
      </c>
      <c r="AM707" s="1702">
        <f t="shared" si="394"/>
        <v>44642</v>
      </c>
      <c r="AN707" s="1702">
        <f t="shared" si="394"/>
        <v>44672</v>
      </c>
      <c r="AO707" s="1497">
        <f t="shared" si="386"/>
        <v>44464</v>
      </c>
      <c r="AP707" s="1363">
        <v>38442</v>
      </c>
      <c r="AQ707" s="1543">
        <v>45168</v>
      </c>
      <c r="AR707" s="1424">
        <f>VLOOKUP(AP707,Schedule!$B$2:$F$14923,5,0)</f>
        <v>44723</v>
      </c>
      <c r="AS707" s="1424">
        <f t="shared" si="390"/>
        <v>45088</v>
      </c>
      <c r="AZ707" s="1739"/>
    </row>
    <row r="708" spans="1:52" s="1382" customFormat="1" ht="51.95" customHeight="1" thickBot="1">
      <c r="A708" s="1781"/>
      <c r="B708" s="1385">
        <f t="shared" si="391"/>
        <v>69</v>
      </c>
      <c r="C708" s="1386" t="str">
        <f t="shared" si="391"/>
        <v>У_Э</v>
      </c>
      <c r="D708" s="1561" t="str">
        <f t="shared" si="355"/>
        <v>69У_Э</v>
      </c>
      <c r="E708" s="1602" t="s">
        <v>572</v>
      </c>
      <c r="F708" s="1563" t="s">
        <v>859</v>
      </c>
      <c r="G708"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08" s="1565" t="s">
        <v>947</v>
      </c>
      <c r="I708" s="1352"/>
      <c r="J708" s="1702">
        <f t="shared" si="392"/>
        <v>44066</v>
      </c>
      <c r="K708" s="1702">
        <f t="shared" si="392"/>
        <v>44092</v>
      </c>
      <c r="L708" s="1702">
        <f t="shared" si="392"/>
        <v>44141</v>
      </c>
      <c r="M708" s="1702">
        <f t="shared" si="392"/>
        <v>44260</v>
      </c>
      <c r="N708" s="1702">
        <f t="shared" si="392"/>
        <v>44288</v>
      </c>
      <c r="O708" s="1702">
        <f t="shared" si="392"/>
        <v>44288</v>
      </c>
      <c r="P708" s="1702">
        <f t="shared" si="392"/>
        <v>44372</v>
      </c>
      <c r="Q708" s="1702">
        <f t="shared" si="392"/>
        <v>44404</v>
      </c>
      <c r="R708" s="1702">
        <f t="shared" si="392"/>
        <v>44404</v>
      </c>
      <c r="S708" s="1702">
        <f t="shared" si="392"/>
        <v>44403</v>
      </c>
      <c r="T708" s="1702">
        <f t="shared" si="393"/>
        <v>44403</v>
      </c>
      <c r="U708" s="1702">
        <f t="shared" si="393"/>
        <v>44424</v>
      </c>
      <c r="V708" s="1702">
        <f t="shared" si="393"/>
        <v>44431</v>
      </c>
      <c r="W708" s="1702">
        <f t="shared" si="393"/>
        <v>44434</v>
      </c>
      <c r="X708" s="1702">
        <f t="shared" si="393"/>
        <v>44439</v>
      </c>
      <c r="Y708" s="1702">
        <f t="shared" si="393"/>
        <v>44464</v>
      </c>
      <c r="Z708" s="1702">
        <f t="shared" si="393"/>
        <v>44484</v>
      </c>
      <c r="AA708" s="1702">
        <f t="shared" si="393"/>
        <v>44512</v>
      </c>
      <c r="AB708" s="1702">
        <f t="shared" si="393"/>
        <v>44517</v>
      </c>
      <c r="AC708" s="1702">
        <f t="shared" si="393"/>
        <v>44531</v>
      </c>
      <c r="AD708" s="1702">
        <f t="shared" si="394"/>
        <v>44552</v>
      </c>
      <c r="AE708" s="1702">
        <f t="shared" si="394"/>
        <v>44559</v>
      </c>
      <c r="AF708" s="1702">
        <f t="shared" si="394"/>
        <v>44564</v>
      </c>
      <c r="AG708" s="1702">
        <f t="shared" si="394"/>
        <v>44567</v>
      </c>
      <c r="AH708" s="1702">
        <f t="shared" si="394"/>
        <v>44592</v>
      </c>
      <c r="AI708" s="1702">
        <f t="shared" si="394"/>
        <v>44612</v>
      </c>
      <c r="AJ708" s="1702">
        <f t="shared" si="394"/>
        <v>44612</v>
      </c>
      <c r="AK708" s="1702">
        <f t="shared" si="394"/>
        <v>44622</v>
      </c>
      <c r="AL708" s="1702">
        <f t="shared" si="394"/>
        <v>44638</v>
      </c>
      <c r="AM708" s="1702">
        <f t="shared" si="394"/>
        <v>44642</v>
      </c>
      <c r="AN708" s="1702">
        <f t="shared" si="394"/>
        <v>44672</v>
      </c>
      <c r="AO708" s="1497">
        <f t="shared" si="386"/>
        <v>44464</v>
      </c>
      <c r="AP708" s="1363">
        <v>38443</v>
      </c>
      <c r="AQ708" s="1543">
        <v>45168</v>
      </c>
      <c r="AR708" s="1424">
        <f>VLOOKUP(AP708,Schedule!$B$2:$F$14923,5,0)</f>
        <v>44723</v>
      </c>
      <c r="AS708" s="1424">
        <f t="shared" si="390"/>
        <v>45088</v>
      </c>
      <c r="AZ708" s="1739"/>
    </row>
    <row r="709" spans="1:52" s="1382" customFormat="1" ht="51.95" customHeight="1" thickBot="1">
      <c r="A709" s="1781"/>
      <c r="B709" s="1385">
        <f t="shared" si="391"/>
        <v>69</v>
      </c>
      <c r="C709" s="1386" t="str">
        <f t="shared" si="391"/>
        <v>У_Э</v>
      </c>
      <c r="D709" s="1561" t="str">
        <f t="shared" si="355"/>
        <v>69У_Э</v>
      </c>
      <c r="E709" s="1602" t="s">
        <v>574</v>
      </c>
      <c r="F709" s="1563" t="s">
        <v>859</v>
      </c>
      <c r="G709"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09" s="1565" t="s">
        <v>947</v>
      </c>
      <c r="I709" s="1352"/>
      <c r="J709" s="1702">
        <f t="shared" si="392"/>
        <v>44066</v>
      </c>
      <c r="K709" s="1702">
        <f t="shared" si="392"/>
        <v>44092</v>
      </c>
      <c r="L709" s="1702">
        <f t="shared" si="392"/>
        <v>44141</v>
      </c>
      <c r="M709" s="1702">
        <f t="shared" si="392"/>
        <v>44260</v>
      </c>
      <c r="N709" s="1702">
        <f t="shared" si="392"/>
        <v>44288</v>
      </c>
      <c r="O709" s="1702">
        <f t="shared" si="392"/>
        <v>44288</v>
      </c>
      <c r="P709" s="1702">
        <f t="shared" si="392"/>
        <v>44372</v>
      </c>
      <c r="Q709" s="1702">
        <f t="shared" si="392"/>
        <v>44404</v>
      </c>
      <c r="R709" s="1702">
        <f t="shared" si="392"/>
        <v>44404</v>
      </c>
      <c r="S709" s="1702">
        <f t="shared" si="392"/>
        <v>44403</v>
      </c>
      <c r="T709" s="1702">
        <f t="shared" si="393"/>
        <v>44403</v>
      </c>
      <c r="U709" s="1702">
        <f t="shared" si="393"/>
        <v>44424</v>
      </c>
      <c r="V709" s="1702">
        <f t="shared" si="393"/>
        <v>44431</v>
      </c>
      <c r="W709" s="1702">
        <f t="shared" si="393"/>
        <v>44434</v>
      </c>
      <c r="X709" s="1702">
        <f t="shared" si="393"/>
        <v>44439</v>
      </c>
      <c r="Y709" s="1702">
        <f t="shared" si="393"/>
        <v>44464</v>
      </c>
      <c r="Z709" s="1702">
        <f t="shared" si="393"/>
        <v>44484</v>
      </c>
      <c r="AA709" s="1702">
        <f t="shared" si="393"/>
        <v>44512</v>
      </c>
      <c r="AB709" s="1702">
        <f t="shared" si="393"/>
        <v>44517</v>
      </c>
      <c r="AC709" s="1702">
        <f t="shared" si="393"/>
        <v>44531</v>
      </c>
      <c r="AD709" s="1702">
        <f t="shared" si="394"/>
        <v>44552</v>
      </c>
      <c r="AE709" s="1702">
        <f t="shared" si="394"/>
        <v>44559</v>
      </c>
      <c r="AF709" s="1702">
        <f t="shared" si="394"/>
        <v>44564</v>
      </c>
      <c r="AG709" s="1702">
        <f t="shared" si="394"/>
        <v>44567</v>
      </c>
      <c r="AH709" s="1702">
        <f t="shared" si="394"/>
        <v>44592</v>
      </c>
      <c r="AI709" s="1702">
        <f t="shared" si="394"/>
        <v>44612</v>
      </c>
      <c r="AJ709" s="1702">
        <f t="shared" si="394"/>
        <v>44612</v>
      </c>
      <c r="AK709" s="1702">
        <f t="shared" si="394"/>
        <v>44622</v>
      </c>
      <c r="AL709" s="1702">
        <f t="shared" si="394"/>
        <v>44638</v>
      </c>
      <c r="AM709" s="1702">
        <f t="shared" si="394"/>
        <v>44642</v>
      </c>
      <c r="AN709" s="1702">
        <f t="shared" si="394"/>
        <v>44672</v>
      </c>
      <c r="AO709" s="1497">
        <f t="shared" si="386"/>
        <v>44464</v>
      </c>
      <c r="AP709" s="1363">
        <v>38444</v>
      </c>
      <c r="AQ709" s="1543">
        <v>45168</v>
      </c>
      <c r="AR709" s="1424"/>
      <c r="AS709" s="1424"/>
      <c r="AZ709" s="1739"/>
    </row>
    <row r="710" spans="1:52" s="1382" customFormat="1" ht="51.95" customHeight="1" thickBot="1">
      <c r="A710" s="1781"/>
      <c r="B710" s="1385">
        <f t="shared" si="391"/>
        <v>69</v>
      </c>
      <c r="C710" s="1386" t="str">
        <f t="shared" si="391"/>
        <v>У_Э</v>
      </c>
      <c r="D710" s="1561" t="str">
        <f t="shared" si="355"/>
        <v>69У_Э</v>
      </c>
      <c r="E710" s="1602" t="s">
        <v>576</v>
      </c>
      <c r="F710" s="1563" t="s">
        <v>859</v>
      </c>
      <c r="G710"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10" s="1565" t="s">
        <v>947</v>
      </c>
      <c r="I710" s="1352"/>
      <c r="J710" s="1702">
        <f t="shared" si="392"/>
        <v>44066</v>
      </c>
      <c r="K710" s="1702">
        <f t="shared" si="392"/>
        <v>44092</v>
      </c>
      <c r="L710" s="1702">
        <f t="shared" si="392"/>
        <v>44141</v>
      </c>
      <c r="M710" s="1702">
        <f t="shared" si="392"/>
        <v>44260</v>
      </c>
      <c r="N710" s="1702">
        <f t="shared" si="392"/>
        <v>44288</v>
      </c>
      <c r="O710" s="1702">
        <f t="shared" si="392"/>
        <v>44288</v>
      </c>
      <c r="P710" s="1702">
        <f t="shared" si="392"/>
        <v>44372</v>
      </c>
      <c r="Q710" s="1702">
        <f t="shared" si="392"/>
        <v>44404</v>
      </c>
      <c r="R710" s="1702">
        <f t="shared" si="392"/>
        <v>44404</v>
      </c>
      <c r="S710" s="1702">
        <f t="shared" si="392"/>
        <v>44403</v>
      </c>
      <c r="T710" s="1702">
        <f t="shared" si="393"/>
        <v>44403</v>
      </c>
      <c r="U710" s="1702">
        <f t="shared" si="393"/>
        <v>44424</v>
      </c>
      <c r="V710" s="1702">
        <f t="shared" si="393"/>
        <v>44431</v>
      </c>
      <c r="W710" s="1702">
        <f t="shared" si="393"/>
        <v>44434</v>
      </c>
      <c r="X710" s="1702">
        <f t="shared" si="393"/>
        <v>44439</v>
      </c>
      <c r="Y710" s="1702">
        <f t="shared" si="393"/>
        <v>44464</v>
      </c>
      <c r="Z710" s="1702">
        <f t="shared" si="393"/>
        <v>44484</v>
      </c>
      <c r="AA710" s="1702">
        <f t="shared" si="393"/>
        <v>44512</v>
      </c>
      <c r="AB710" s="1702">
        <f t="shared" si="393"/>
        <v>44517</v>
      </c>
      <c r="AC710" s="1702">
        <f t="shared" si="393"/>
        <v>44531</v>
      </c>
      <c r="AD710" s="1702">
        <f t="shared" si="394"/>
        <v>44552</v>
      </c>
      <c r="AE710" s="1702">
        <f t="shared" si="394"/>
        <v>44559</v>
      </c>
      <c r="AF710" s="1702">
        <f t="shared" si="394"/>
        <v>44564</v>
      </c>
      <c r="AG710" s="1702">
        <f t="shared" si="394"/>
        <v>44567</v>
      </c>
      <c r="AH710" s="1702">
        <f t="shared" si="394"/>
        <v>44592</v>
      </c>
      <c r="AI710" s="1702">
        <f t="shared" si="394"/>
        <v>44612</v>
      </c>
      <c r="AJ710" s="1702">
        <f t="shared" si="394"/>
        <v>44612</v>
      </c>
      <c r="AK710" s="1702">
        <f t="shared" si="394"/>
        <v>44622</v>
      </c>
      <c r="AL710" s="1702">
        <f t="shared" si="394"/>
        <v>44638</v>
      </c>
      <c r="AM710" s="1702">
        <f t="shared" si="394"/>
        <v>44642</v>
      </c>
      <c r="AN710" s="1702">
        <f t="shared" si="394"/>
        <v>44672</v>
      </c>
      <c r="AO710" s="1497">
        <f t="shared" si="386"/>
        <v>44464</v>
      </c>
      <c r="AP710" s="1363">
        <v>38445</v>
      </c>
      <c r="AQ710" s="1543">
        <v>45168</v>
      </c>
      <c r="AR710" s="1424"/>
      <c r="AS710" s="1424"/>
      <c r="AZ710" s="1739"/>
    </row>
    <row r="711" spans="1:52" s="1382" customFormat="1" ht="51.95" customHeight="1" thickBot="1">
      <c r="A711" s="1781"/>
      <c r="B711" s="1385">
        <f t="shared" si="391"/>
        <v>69</v>
      </c>
      <c r="C711" s="1386" t="str">
        <f t="shared" si="391"/>
        <v>У_Э</v>
      </c>
      <c r="D711" s="1561" t="str">
        <f t="shared" si="355"/>
        <v>69У_Э</v>
      </c>
      <c r="E711" s="1602" t="s">
        <v>948</v>
      </c>
      <c r="F711" s="1563" t="s">
        <v>859</v>
      </c>
      <c r="G711"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11" s="1565" t="s">
        <v>949</v>
      </c>
      <c r="I711" s="1352"/>
      <c r="J711" s="1702">
        <f t="shared" si="392"/>
        <v>44066</v>
      </c>
      <c r="K711" s="1702">
        <f t="shared" si="392"/>
        <v>44092</v>
      </c>
      <c r="L711" s="1702">
        <f t="shared" si="392"/>
        <v>44141</v>
      </c>
      <c r="M711" s="1702">
        <f t="shared" si="392"/>
        <v>44260</v>
      </c>
      <c r="N711" s="1702">
        <f t="shared" si="392"/>
        <v>44288</v>
      </c>
      <c r="O711" s="1702">
        <f t="shared" si="392"/>
        <v>44288</v>
      </c>
      <c r="P711" s="1702">
        <f t="shared" si="392"/>
        <v>44372</v>
      </c>
      <c r="Q711" s="1702">
        <f t="shared" si="392"/>
        <v>44404</v>
      </c>
      <c r="R711" s="1702">
        <f t="shared" si="392"/>
        <v>44404</v>
      </c>
      <c r="S711" s="1702">
        <f t="shared" si="392"/>
        <v>44403</v>
      </c>
      <c r="T711" s="1702">
        <f t="shared" si="393"/>
        <v>44403</v>
      </c>
      <c r="U711" s="1702">
        <f t="shared" si="393"/>
        <v>44424</v>
      </c>
      <c r="V711" s="1702">
        <f t="shared" si="393"/>
        <v>44431</v>
      </c>
      <c r="W711" s="1702">
        <f t="shared" si="393"/>
        <v>44434</v>
      </c>
      <c r="X711" s="1702">
        <f t="shared" si="393"/>
        <v>44439</v>
      </c>
      <c r="Y711" s="1702">
        <f t="shared" si="393"/>
        <v>44464</v>
      </c>
      <c r="Z711" s="1702">
        <f t="shared" si="393"/>
        <v>44484</v>
      </c>
      <c r="AA711" s="1702">
        <f t="shared" si="393"/>
        <v>44512</v>
      </c>
      <c r="AB711" s="1702">
        <f t="shared" si="393"/>
        <v>44517</v>
      </c>
      <c r="AC711" s="1702">
        <f t="shared" si="393"/>
        <v>44531</v>
      </c>
      <c r="AD711" s="1702">
        <f t="shared" si="394"/>
        <v>44552</v>
      </c>
      <c r="AE711" s="1702">
        <f t="shared" si="394"/>
        <v>44559</v>
      </c>
      <c r="AF711" s="1702">
        <f t="shared" si="394"/>
        <v>44564</v>
      </c>
      <c r="AG711" s="1702">
        <f t="shared" si="394"/>
        <v>44567</v>
      </c>
      <c r="AH711" s="1702">
        <f t="shared" si="394"/>
        <v>44592</v>
      </c>
      <c r="AI711" s="1702">
        <f t="shared" si="394"/>
        <v>44612</v>
      </c>
      <c r="AJ711" s="1702">
        <f t="shared" si="394"/>
        <v>44612</v>
      </c>
      <c r="AK711" s="1702">
        <f t="shared" si="394"/>
        <v>44622</v>
      </c>
      <c r="AL711" s="1702">
        <f t="shared" si="394"/>
        <v>44638</v>
      </c>
      <c r="AM711" s="1702">
        <f t="shared" si="394"/>
        <v>44642</v>
      </c>
      <c r="AN711" s="1702">
        <f t="shared" si="394"/>
        <v>44672</v>
      </c>
      <c r="AO711" s="1497">
        <f t="shared" si="386"/>
        <v>44464</v>
      </c>
      <c r="AP711" s="1363">
        <v>25990</v>
      </c>
      <c r="AQ711" s="1543">
        <v>45093</v>
      </c>
      <c r="AR711" s="1424">
        <f>VLOOKUP(AP711,Schedule!$B$2:$F$14923,5,0)</f>
        <v>44927</v>
      </c>
      <c r="AS711" s="1424">
        <f t="shared" ref="AS711:AS730" si="395">AR711+365</f>
        <v>45292</v>
      </c>
      <c r="AZ711" s="1739"/>
    </row>
    <row r="712" spans="1:52" s="1382" customFormat="1" ht="51.95" customHeight="1" thickBot="1">
      <c r="A712" s="1781"/>
      <c r="B712" s="1385">
        <f t="shared" si="391"/>
        <v>69</v>
      </c>
      <c r="C712" s="1386" t="str">
        <f t="shared" si="391"/>
        <v>У_Э</v>
      </c>
      <c r="D712" s="1561" t="str">
        <f t="shared" ref="D712:D775" si="396">CONCATENATE(B712,,C712)</f>
        <v>69У_Э</v>
      </c>
      <c r="E712" s="1602" t="s">
        <v>950</v>
      </c>
      <c r="F712" s="1563" t="s">
        <v>859</v>
      </c>
      <c r="G712"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12" s="1565" t="s">
        <v>949</v>
      </c>
      <c r="I712" s="1352"/>
      <c r="J712" s="1702">
        <f t="shared" si="392"/>
        <v>44066</v>
      </c>
      <c r="K712" s="1702">
        <f t="shared" si="392"/>
        <v>44092</v>
      </c>
      <c r="L712" s="1702">
        <f t="shared" si="392"/>
        <v>44141</v>
      </c>
      <c r="M712" s="1702">
        <f t="shared" si="392"/>
        <v>44260</v>
      </c>
      <c r="N712" s="1702">
        <f t="shared" si="392"/>
        <v>44288</v>
      </c>
      <c r="O712" s="1702">
        <f t="shared" si="392"/>
        <v>44288</v>
      </c>
      <c r="P712" s="1702">
        <f t="shared" si="392"/>
        <v>44372</v>
      </c>
      <c r="Q712" s="1702">
        <f t="shared" si="392"/>
        <v>44404</v>
      </c>
      <c r="R712" s="1702">
        <f t="shared" si="392"/>
        <v>44404</v>
      </c>
      <c r="S712" s="1702">
        <f t="shared" si="392"/>
        <v>44403</v>
      </c>
      <c r="T712" s="1702">
        <f t="shared" si="393"/>
        <v>44403</v>
      </c>
      <c r="U712" s="1702">
        <f t="shared" si="393"/>
        <v>44424</v>
      </c>
      <c r="V712" s="1702">
        <f t="shared" si="393"/>
        <v>44431</v>
      </c>
      <c r="W712" s="1702">
        <f t="shared" si="393"/>
        <v>44434</v>
      </c>
      <c r="X712" s="1702">
        <f t="shared" si="393"/>
        <v>44439</v>
      </c>
      <c r="Y712" s="1702">
        <f t="shared" si="393"/>
        <v>44464</v>
      </c>
      <c r="Z712" s="1702">
        <f t="shared" si="393"/>
        <v>44484</v>
      </c>
      <c r="AA712" s="1702">
        <f t="shared" si="393"/>
        <v>44512</v>
      </c>
      <c r="AB712" s="1702">
        <f t="shared" si="393"/>
        <v>44517</v>
      </c>
      <c r="AC712" s="1702">
        <f t="shared" si="393"/>
        <v>44531</v>
      </c>
      <c r="AD712" s="1702">
        <f t="shared" si="394"/>
        <v>44552</v>
      </c>
      <c r="AE712" s="1702">
        <f t="shared" si="394"/>
        <v>44559</v>
      </c>
      <c r="AF712" s="1702">
        <f t="shared" si="394"/>
        <v>44564</v>
      </c>
      <c r="AG712" s="1702">
        <f t="shared" si="394"/>
        <v>44567</v>
      </c>
      <c r="AH712" s="1702">
        <f t="shared" si="394"/>
        <v>44592</v>
      </c>
      <c r="AI712" s="1702">
        <f t="shared" si="394"/>
        <v>44612</v>
      </c>
      <c r="AJ712" s="1702">
        <f t="shared" si="394"/>
        <v>44612</v>
      </c>
      <c r="AK712" s="1702">
        <f t="shared" si="394"/>
        <v>44622</v>
      </c>
      <c r="AL712" s="1702">
        <f t="shared" si="394"/>
        <v>44638</v>
      </c>
      <c r="AM712" s="1702">
        <f t="shared" si="394"/>
        <v>44642</v>
      </c>
      <c r="AN712" s="1702">
        <f t="shared" si="394"/>
        <v>44672</v>
      </c>
      <c r="AO712" s="1497">
        <f t="shared" si="386"/>
        <v>44464</v>
      </c>
      <c r="AP712" s="1363">
        <v>26014</v>
      </c>
      <c r="AQ712" s="1543">
        <v>45093</v>
      </c>
      <c r="AR712" s="1424">
        <f>VLOOKUP(AP712,Schedule!$B$2:$F$14923,5,0)</f>
        <v>44927</v>
      </c>
      <c r="AS712" s="1424">
        <f t="shared" si="395"/>
        <v>45292</v>
      </c>
      <c r="AZ712" s="1739"/>
    </row>
    <row r="713" spans="1:52" s="1382" customFormat="1" ht="51.95" customHeight="1" thickBot="1">
      <c r="A713" s="1781"/>
      <c r="B713" s="1385">
        <f t="shared" si="391"/>
        <v>69</v>
      </c>
      <c r="C713" s="1386" t="str">
        <f t="shared" si="391"/>
        <v>У_Э</v>
      </c>
      <c r="D713" s="1561" t="str">
        <f t="shared" si="396"/>
        <v>69У_Э</v>
      </c>
      <c r="E713" s="1602" t="s">
        <v>951</v>
      </c>
      <c r="F713" s="1563" t="s">
        <v>859</v>
      </c>
      <c r="G713"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13" s="1565" t="s">
        <v>949</v>
      </c>
      <c r="I713" s="1352"/>
      <c r="J713" s="1702">
        <f t="shared" si="392"/>
        <v>44066</v>
      </c>
      <c r="K713" s="1702">
        <f t="shared" si="392"/>
        <v>44092</v>
      </c>
      <c r="L713" s="1702">
        <f t="shared" si="392"/>
        <v>44141</v>
      </c>
      <c r="M713" s="1702">
        <f t="shared" si="392"/>
        <v>44260</v>
      </c>
      <c r="N713" s="1702">
        <f t="shared" si="392"/>
        <v>44288</v>
      </c>
      <c r="O713" s="1702">
        <f t="shared" si="392"/>
        <v>44288</v>
      </c>
      <c r="P713" s="1702">
        <f t="shared" si="392"/>
        <v>44372</v>
      </c>
      <c r="Q713" s="1702">
        <f t="shared" si="392"/>
        <v>44404</v>
      </c>
      <c r="R713" s="1702">
        <f t="shared" si="392"/>
        <v>44404</v>
      </c>
      <c r="S713" s="1702">
        <f t="shared" si="392"/>
        <v>44403</v>
      </c>
      <c r="T713" s="1702">
        <f t="shared" si="393"/>
        <v>44403</v>
      </c>
      <c r="U713" s="1702">
        <f t="shared" si="393"/>
        <v>44424</v>
      </c>
      <c r="V713" s="1702">
        <f t="shared" si="393"/>
        <v>44431</v>
      </c>
      <c r="W713" s="1702">
        <f t="shared" si="393"/>
        <v>44434</v>
      </c>
      <c r="X713" s="1702">
        <f t="shared" si="393"/>
        <v>44439</v>
      </c>
      <c r="Y713" s="1702">
        <f t="shared" si="393"/>
        <v>44464</v>
      </c>
      <c r="Z713" s="1702">
        <f t="shared" si="393"/>
        <v>44484</v>
      </c>
      <c r="AA713" s="1702">
        <f t="shared" si="393"/>
        <v>44512</v>
      </c>
      <c r="AB713" s="1702">
        <f t="shared" si="393"/>
        <v>44517</v>
      </c>
      <c r="AC713" s="1702">
        <f t="shared" si="393"/>
        <v>44531</v>
      </c>
      <c r="AD713" s="1702">
        <f t="shared" si="394"/>
        <v>44552</v>
      </c>
      <c r="AE713" s="1702">
        <f t="shared" si="394"/>
        <v>44559</v>
      </c>
      <c r="AF713" s="1702">
        <f t="shared" si="394"/>
        <v>44564</v>
      </c>
      <c r="AG713" s="1702">
        <f t="shared" si="394"/>
        <v>44567</v>
      </c>
      <c r="AH713" s="1702">
        <f t="shared" si="394"/>
        <v>44592</v>
      </c>
      <c r="AI713" s="1702">
        <f t="shared" si="394"/>
        <v>44612</v>
      </c>
      <c r="AJ713" s="1702">
        <f t="shared" si="394"/>
        <v>44612</v>
      </c>
      <c r="AK713" s="1702">
        <f t="shared" si="394"/>
        <v>44622</v>
      </c>
      <c r="AL713" s="1702">
        <f t="shared" si="394"/>
        <v>44638</v>
      </c>
      <c r="AM713" s="1702">
        <f t="shared" si="394"/>
        <v>44642</v>
      </c>
      <c r="AN713" s="1702">
        <f t="shared" si="394"/>
        <v>44672</v>
      </c>
      <c r="AO713" s="1497">
        <f t="shared" si="386"/>
        <v>44464</v>
      </c>
      <c r="AP713" s="1363">
        <v>26055</v>
      </c>
      <c r="AQ713" s="1543">
        <v>44751</v>
      </c>
      <c r="AR713" s="1424">
        <f>VLOOKUP(AP713,Schedule!$B$2:$F$14923,5,0)</f>
        <v>44643</v>
      </c>
      <c r="AS713" s="1424">
        <f t="shared" si="395"/>
        <v>45008</v>
      </c>
      <c r="AZ713" s="1739"/>
    </row>
    <row r="714" spans="1:52" s="1382" customFormat="1" ht="51.95" customHeight="1" thickBot="1">
      <c r="A714" s="1781"/>
      <c r="B714" s="1385">
        <f t="shared" si="391"/>
        <v>69</v>
      </c>
      <c r="C714" s="1386" t="str">
        <f t="shared" si="391"/>
        <v>У_Э</v>
      </c>
      <c r="D714" s="1561" t="str">
        <f t="shared" si="396"/>
        <v>69У_Э</v>
      </c>
      <c r="E714" s="1602" t="s">
        <v>952</v>
      </c>
      <c r="F714" s="1563" t="s">
        <v>859</v>
      </c>
      <c r="G714"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14" s="1565" t="s">
        <v>949</v>
      </c>
      <c r="I714" s="1352"/>
      <c r="J714" s="1702">
        <f t="shared" si="392"/>
        <v>44066</v>
      </c>
      <c r="K714" s="1702">
        <f t="shared" si="392"/>
        <v>44092</v>
      </c>
      <c r="L714" s="1702">
        <f t="shared" si="392"/>
        <v>44141</v>
      </c>
      <c r="M714" s="1702">
        <f t="shared" si="392"/>
        <v>44260</v>
      </c>
      <c r="N714" s="1702">
        <f t="shared" si="392"/>
        <v>44288</v>
      </c>
      <c r="O714" s="1702">
        <f t="shared" si="392"/>
        <v>44288</v>
      </c>
      <c r="P714" s="1702">
        <f t="shared" si="392"/>
        <v>44372</v>
      </c>
      <c r="Q714" s="1702">
        <f t="shared" si="392"/>
        <v>44404</v>
      </c>
      <c r="R714" s="1702">
        <f t="shared" si="392"/>
        <v>44404</v>
      </c>
      <c r="S714" s="1702">
        <f t="shared" si="392"/>
        <v>44403</v>
      </c>
      <c r="T714" s="1702">
        <f t="shared" si="393"/>
        <v>44403</v>
      </c>
      <c r="U714" s="1702">
        <f t="shared" si="393"/>
        <v>44424</v>
      </c>
      <c r="V714" s="1702">
        <f t="shared" si="393"/>
        <v>44431</v>
      </c>
      <c r="W714" s="1702">
        <f t="shared" si="393"/>
        <v>44434</v>
      </c>
      <c r="X714" s="1702">
        <f t="shared" si="393"/>
        <v>44439</v>
      </c>
      <c r="Y714" s="1702">
        <f t="shared" si="393"/>
        <v>44464</v>
      </c>
      <c r="Z714" s="1702">
        <f t="shared" si="393"/>
        <v>44484</v>
      </c>
      <c r="AA714" s="1702">
        <f t="shared" si="393"/>
        <v>44512</v>
      </c>
      <c r="AB714" s="1702">
        <f t="shared" si="393"/>
        <v>44517</v>
      </c>
      <c r="AC714" s="1702">
        <f t="shared" si="393"/>
        <v>44531</v>
      </c>
      <c r="AD714" s="1702">
        <f t="shared" si="394"/>
        <v>44552</v>
      </c>
      <c r="AE714" s="1702">
        <f t="shared" si="394"/>
        <v>44559</v>
      </c>
      <c r="AF714" s="1702">
        <f t="shared" si="394"/>
        <v>44564</v>
      </c>
      <c r="AG714" s="1702">
        <f t="shared" si="394"/>
        <v>44567</v>
      </c>
      <c r="AH714" s="1702">
        <f t="shared" si="394"/>
        <v>44592</v>
      </c>
      <c r="AI714" s="1702">
        <f t="shared" si="394"/>
        <v>44612</v>
      </c>
      <c r="AJ714" s="1702">
        <f t="shared" si="394"/>
        <v>44612</v>
      </c>
      <c r="AK714" s="1702">
        <f t="shared" si="394"/>
        <v>44622</v>
      </c>
      <c r="AL714" s="1702">
        <f t="shared" si="394"/>
        <v>44638</v>
      </c>
      <c r="AM714" s="1702">
        <f t="shared" si="394"/>
        <v>44642</v>
      </c>
      <c r="AN714" s="1702">
        <f t="shared" si="394"/>
        <v>44672</v>
      </c>
      <c r="AO714" s="1497">
        <f t="shared" si="386"/>
        <v>44464</v>
      </c>
      <c r="AP714" s="1363">
        <v>26078</v>
      </c>
      <c r="AQ714" s="1543">
        <v>44751</v>
      </c>
      <c r="AR714" s="1424">
        <f>VLOOKUP(AP714,Schedule!$B$2:$F$14923,5,0)</f>
        <v>44643</v>
      </c>
      <c r="AS714" s="1424">
        <f t="shared" si="395"/>
        <v>45008</v>
      </c>
      <c r="AZ714" s="1739"/>
    </row>
    <row r="715" spans="1:52" s="1382" customFormat="1" ht="51.95" customHeight="1" thickBot="1">
      <c r="A715" s="1781"/>
      <c r="B715" s="1385">
        <f t="shared" si="391"/>
        <v>69</v>
      </c>
      <c r="C715" s="1386" t="str">
        <f t="shared" si="391"/>
        <v>У_Э</v>
      </c>
      <c r="D715" s="1561" t="str">
        <f t="shared" si="396"/>
        <v>69У_Э</v>
      </c>
      <c r="E715" s="1602" t="s">
        <v>953</v>
      </c>
      <c r="F715" s="1563" t="s">
        <v>859</v>
      </c>
      <c r="G715"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15" s="1565" t="s">
        <v>949</v>
      </c>
      <c r="I715" s="1352"/>
      <c r="J715" s="1702">
        <f t="shared" si="392"/>
        <v>44066</v>
      </c>
      <c r="K715" s="1702">
        <f t="shared" si="392"/>
        <v>44092</v>
      </c>
      <c r="L715" s="1702">
        <f t="shared" si="392"/>
        <v>44141</v>
      </c>
      <c r="M715" s="1702">
        <f t="shared" si="392"/>
        <v>44260</v>
      </c>
      <c r="N715" s="1702">
        <f t="shared" si="392"/>
        <v>44288</v>
      </c>
      <c r="O715" s="1702">
        <f t="shared" si="392"/>
        <v>44288</v>
      </c>
      <c r="P715" s="1702">
        <f t="shared" si="392"/>
        <v>44372</v>
      </c>
      <c r="Q715" s="1702">
        <f t="shared" si="392"/>
        <v>44404</v>
      </c>
      <c r="R715" s="1702">
        <f t="shared" si="392"/>
        <v>44404</v>
      </c>
      <c r="S715" s="1702">
        <f t="shared" si="392"/>
        <v>44403</v>
      </c>
      <c r="T715" s="1702">
        <f t="shared" si="393"/>
        <v>44403</v>
      </c>
      <c r="U715" s="1702">
        <f t="shared" si="393"/>
        <v>44424</v>
      </c>
      <c r="V715" s="1702">
        <f t="shared" si="393"/>
        <v>44431</v>
      </c>
      <c r="W715" s="1702">
        <f t="shared" si="393"/>
        <v>44434</v>
      </c>
      <c r="X715" s="1702">
        <f t="shared" si="393"/>
        <v>44439</v>
      </c>
      <c r="Y715" s="1702">
        <f t="shared" si="393"/>
        <v>44464</v>
      </c>
      <c r="Z715" s="1702">
        <f t="shared" si="393"/>
        <v>44484</v>
      </c>
      <c r="AA715" s="1702">
        <f t="shared" si="393"/>
        <v>44512</v>
      </c>
      <c r="AB715" s="1702">
        <f t="shared" si="393"/>
        <v>44517</v>
      </c>
      <c r="AC715" s="1702">
        <f t="shared" si="393"/>
        <v>44531</v>
      </c>
      <c r="AD715" s="1702">
        <f t="shared" si="394"/>
        <v>44552</v>
      </c>
      <c r="AE715" s="1702">
        <f t="shared" si="394"/>
        <v>44559</v>
      </c>
      <c r="AF715" s="1702">
        <f t="shared" si="394"/>
        <v>44564</v>
      </c>
      <c r="AG715" s="1702">
        <f t="shared" si="394"/>
        <v>44567</v>
      </c>
      <c r="AH715" s="1702">
        <f t="shared" si="394"/>
        <v>44592</v>
      </c>
      <c r="AI715" s="1702">
        <f t="shared" si="394"/>
        <v>44612</v>
      </c>
      <c r="AJ715" s="1702">
        <f t="shared" si="394"/>
        <v>44612</v>
      </c>
      <c r="AK715" s="1702">
        <f t="shared" si="394"/>
        <v>44622</v>
      </c>
      <c r="AL715" s="1702">
        <f t="shared" si="394"/>
        <v>44638</v>
      </c>
      <c r="AM715" s="1702">
        <f t="shared" si="394"/>
        <v>44642</v>
      </c>
      <c r="AN715" s="1702">
        <f t="shared" si="394"/>
        <v>44672</v>
      </c>
      <c r="AO715" s="1497">
        <f t="shared" si="386"/>
        <v>44464</v>
      </c>
      <c r="AP715" s="1363">
        <v>26119</v>
      </c>
      <c r="AQ715" s="1543">
        <v>44831</v>
      </c>
      <c r="AR715" s="1424">
        <f>VLOOKUP(AP715,Schedule!$B$2:$F$14923,5,0)</f>
        <v>44736</v>
      </c>
      <c r="AS715" s="1424">
        <f t="shared" si="395"/>
        <v>45101</v>
      </c>
      <c r="AZ715" s="1739"/>
    </row>
    <row r="716" spans="1:52" s="1382" customFormat="1" ht="51.95" customHeight="1" thickBot="1">
      <c r="A716" s="1781"/>
      <c r="B716" s="1385">
        <f t="shared" si="391"/>
        <v>69</v>
      </c>
      <c r="C716" s="1386" t="str">
        <f t="shared" si="391"/>
        <v>У_Э</v>
      </c>
      <c r="D716" s="1561" t="str">
        <f t="shared" si="396"/>
        <v>69У_Э</v>
      </c>
      <c r="E716" s="1602" t="s">
        <v>636</v>
      </c>
      <c r="F716" s="1563" t="s">
        <v>859</v>
      </c>
      <c r="G716"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16" s="1565" t="s">
        <v>954</v>
      </c>
      <c r="I716" s="1352"/>
      <c r="J716" s="1702">
        <f t="shared" ref="J716:S725" si="397">J$685</f>
        <v>44066</v>
      </c>
      <c r="K716" s="1702">
        <f t="shared" si="397"/>
        <v>44092</v>
      </c>
      <c r="L716" s="1702">
        <f t="shared" si="397"/>
        <v>44141</v>
      </c>
      <c r="M716" s="1702">
        <f t="shared" si="397"/>
        <v>44260</v>
      </c>
      <c r="N716" s="1702">
        <f t="shared" si="397"/>
        <v>44288</v>
      </c>
      <c r="O716" s="1702">
        <f t="shared" si="397"/>
        <v>44288</v>
      </c>
      <c r="P716" s="1702">
        <f t="shared" si="397"/>
        <v>44372</v>
      </c>
      <c r="Q716" s="1702">
        <f t="shared" si="397"/>
        <v>44404</v>
      </c>
      <c r="R716" s="1702">
        <f t="shared" si="397"/>
        <v>44404</v>
      </c>
      <c r="S716" s="1702">
        <f t="shared" si="397"/>
        <v>44403</v>
      </c>
      <c r="T716" s="1702">
        <f t="shared" ref="T716:AC725" si="398">T$685</f>
        <v>44403</v>
      </c>
      <c r="U716" s="1702">
        <f t="shared" si="398"/>
        <v>44424</v>
      </c>
      <c r="V716" s="1702">
        <f t="shared" si="398"/>
        <v>44431</v>
      </c>
      <c r="W716" s="1702">
        <f t="shared" si="398"/>
        <v>44434</v>
      </c>
      <c r="X716" s="1702">
        <f t="shared" si="398"/>
        <v>44439</v>
      </c>
      <c r="Y716" s="1702">
        <f t="shared" si="398"/>
        <v>44464</v>
      </c>
      <c r="Z716" s="1702">
        <f t="shared" si="398"/>
        <v>44484</v>
      </c>
      <c r="AA716" s="1702">
        <f t="shared" si="398"/>
        <v>44512</v>
      </c>
      <c r="AB716" s="1702">
        <f t="shared" si="398"/>
        <v>44517</v>
      </c>
      <c r="AC716" s="1702">
        <f t="shared" si="398"/>
        <v>44531</v>
      </c>
      <c r="AD716" s="1702">
        <f t="shared" ref="AD716:AN725" si="399">AD$685</f>
        <v>44552</v>
      </c>
      <c r="AE716" s="1702">
        <f t="shared" si="399"/>
        <v>44559</v>
      </c>
      <c r="AF716" s="1702">
        <f t="shared" si="399"/>
        <v>44564</v>
      </c>
      <c r="AG716" s="1702">
        <f t="shared" si="399"/>
        <v>44567</v>
      </c>
      <c r="AH716" s="1702">
        <f t="shared" si="399"/>
        <v>44592</v>
      </c>
      <c r="AI716" s="1702">
        <f t="shared" si="399"/>
        <v>44612</v>
      </c>
      <c r="AJ716" s="1702">
        <f t="shared" si="399"/>
        <v>44612</v>
      </c>
      <c r="AK716" s="1702">
        <f t="shared" si="399"/>
        <v>44622</v>
      </c>
      <c r="AL716" s="1702">
        <f t="shared" si="399"/>
        <v>44638</v>
      </c>
      <c r="AM716" s="1702">
        <f t="shared" si="399"/>
        <v>44642</v>
      </c>
      <c r="AN716" s="1702">
        <f t="shared" si="399"/>
        <v>44672</v>
      </c>
      <c r="AO716" s="1497">
        <f t="shared" si="386"/>
        <v>44464</v>
      </c>
      <c r="AP716" s="1363">
        <v>33800</v>
      </c>
      <c r="AQ716" s="1543">
        <v>45088</v>
      </c>
      <c r="AR716" s="1424">
        <f>VLOOKUP(AP716,Schedule!$B$2:$F$14923,5,0)</f>
        <v>45088</v>
      </c>
      <c r="AS716" s="1424">
        <f t="shared" si="395"/>
        <v>45453</v>
      </c>
      <c r="AZ716" s="1739"/>
    </row>
    <row r="717" spans="1:52" s="1382" customFormat="1" ht="51.95" customHeight="1" thickBot="1">
      <c r="A717" s="1781"/>
      <c r="B717" s="1385">
        <f t="shared" si="391"/>
        <v>69</v>
      </c>
      <c r="C717" s="1386" t="str">
        <f t="shared" si="391"/>
        <v>У_Э</v>
      </c>
      <c r="D717" s="1561" t="str">
        <f t="shared" si="396"/>
        <v>69У_Э</v>
      </c>
      <c r="E717" s="1602" t="s">
        <v>638</v>
      </c>
      <c r="F717" s="1563" t="s">
        <v>859</v>
      </c>
      <c r="G717"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17" s="1565" t="s">
        <v>954</v>
      </c>
      <c r="I717" s="1352"/>
      <c r="J717" s="1702">
        <f t="shared" si="397"/>
        <v>44066</v>
      </c>
      <c r="K717" s="1702">
        <f t="shared" si="397"/>
        <v>44092</v>
      </c>
      <c r="L717" s="1702">
        <f t="shared" si="397"/>
        <v>44141</v>
      </c>
      <c r="M717" s="1702">
        <f t="shared" si="397"/>
        <v>44260</v>
      </c>
      <c r="N717" s="1702">
        <f t="shared" si="397"/>
        <v>44288</v>
      </c>
      <c r="O717" s="1702">
        <f t="shared" si="397"/>
        <v>44288</v>
      </c>
      <c r="P717" s="1702">
        <f t="shared" si="397"/>
        <v>44372</v>
      </c>
      <c r="Q717" s="1702">
        <f t="shared" si="397"/>
        <v>44404</v>
      </c>
      <c r="R717" s="1702">
        <f t="shared" si="397"/>
        <v>44404</v>
      </c>
      <c r="S717" s="1702">
        <f t="shared" si="397"/>
        <v>44403</v>
      </c>
      <c r="T717" s="1702">
        <f t="shared" si="398"/>
        <v>44403</v>
      </c>
      <c r="U717" s="1702">
        <f t="shared" si="398"/>
        <v>44424</v>
      </c>
      <c r="V717" s="1702">
        <f t="shared" si="398"/>
        <v>44431</v>
      </c>
      <c r="W717" s="1702">
        <f t="shared" si="398"/>
        <v>44434</v>
      </c>
      <c r="X717" s="1702">
        <f t="shared" si="398"/>
        <v>44439</v>
      </c>
      <c r="Y717" s="1702">
        <f t="shared" si="398"/>
        <v>44464</v>
      </c>
      <c r="Z717" s="1702">
        <f t="shared" si="398"/>
        <v>44484</v>
      </c>
      <c r="AA717" s="1702">
        <f t="shared" si="398"/>
        <v>44512</v>
      </c>
      <c r="AB717" s="1702">
        <f t="shared" si="398"/>
        <v>44517</v>
      </c>
      <c r="AC717" s="1702">
        <f t="shared" si="398"/>
        <v>44531</v>
      </c>
      <c r="AD717" s="1702">
        <f t="shared" si="399"/>
        <v>44552</v>
      </c>
      <c r="AE717" s="1702">
        <f t="shared" si="399"/>
        <v>44559</v>
      </c>
      <c r="AF717" s="1702">
        <f t="shared" si="399"/>
        <v>44564</v>
      </c>
      <c r="AG717" s="1702">
        <f t="shared" si="399"/>
        <v>44567</v>
      </c>
      <c r="AH717" s="1702">
        <f t="shared" si="399"/>
        <v>44592</v>
      </c>
      <c r="AI717" s="1702">
        <f t="shared" si="399"/>
        <v>44612</v>
      </c>
      <c r="AJ717" s="1702">
        <f t="shared" si="399"/>
        <v>44612</v>
      </c>
      <c r="AK717" s="1702">
        <f t="shared" si="399"/>
        <v>44622</v>
      </c>
      <c r="AL717" s="1702">
        <f t="shared" si="399"/>
        <v>44638</v>
      </c>
      <c r="AM717" s="1702">
        <f t="shared" si="399"/>
        <v>44642</v>
      </c>
      <c r="AN717" s="1702">
        <f t="shared" si="399"/>
        <v>44672</v>
      </c>
      <c r="AO717" s="1497">
        <f t="shared" si="386"/>
        <v>44464</v>
      </c>
      <c r="AP717" s="1363">
        <v>33824</v>
      </c>
      <c r="AQ717" s="1543">
        <v>45088</v>
      </c>
      <c r="AR717" s="1424">
        <f>VLOOKUP(AP717,Schedule!$B$2:$F$14923,5,0)</f>
        <v>45088</v>
      </c>
      <c r="AS717" s="1424">
        <f t="shared" si="395"/>
        <v>45453</v>
      </c>
      <c r="AZ717" s="1739"/>
    </row>
    <row r="718" spans="1:52" s="1382" customFormat="1" ht="51.95" customHeight="1" thickBot="1">
      <c r="A718" s="1781"/>
      <c r="B718" s="1385">
        <f t="shared" si="391"/>
        <v>69</v>
      </c>
      <c r="C718" s="1386" t="str">
        <f t="shared" si="391"/>
        <v>У_Э</v>
      </c>
      <c r="D718" s="1561" t="str">
        <f t="shared" si="396"/>
        <v>69У_Э</v>
      </c>
      <c r="E718" s="1602" t="s">
        <v>640</v>
      </c>
      <c r="F718" s="1563" t="s">
        <v>859</v>
      </c>
      <c r="G718"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18" s="1565" t="s">
        <v>954</v>
      </c>
      <c r="I718" s="1352"/>
      <c r="J718" s="1702">
        <f t="shared" si="397"/>
        <v>44066</v>
      </c>
      <c r="K718" s="1702">
        <f t="shared" si="397"/>
        <v>44092</v>
      </c>
      <c r="L718" s="1702">
        <f t="shared" si="397"/>
        <v>44141</v>
      </c>
      <c r="M718" s="1702">
        <f t="shared" si="397"/>
        <v>44260</v>
      </c>
      <c r="N718" s="1702">
        <f t="shared" si="397"/>
        <v>44288</v>
      </c>
      <c r="O718" s="1702">
        <f t="shared" si="397"/>
        <v>44288</v>
      </c>
      <c r="P718" s="1702">
        <f t="shared" si="397"/>
        <v>44372</v>
      </c>
      <c r="Q718" s="1702">
        <f t="shared" si="397"/>
        <v>44404</v>
      </c>
      <c r="R718" s="1702">
        <f t="shared" si="397"/>
        <v>44404</v>
      </c>
      <c r="S718" s="1702">
        <f t="shared" si="397"/>
        <v>44403</v>
      </c>
      <c r="T718" s="1702">
        <f t="shared" si="398"/>
        <v>44403</v>
      </c>
      <c r="U718" s="1702">
        <f t="shared" si="398"/>
        <v>44424</v>
      </c>
      <c r="V718" s="1702">
        <f t="shared" si="398"/>
        <v>44431</v>
      </c>
      <c r="W718" s="1702">
        <f t="shared" si="398"/>
        <v>44434</v>
      </c>
      <c r="X718" s="1702">
        <f t="shared" si="398"/>
        <v>44439</v>
      </c>
      <c r="Y718" s="1702">
        <f t="shared" si="398"/>
        <v>44464</v>
      </c>
      <c r="Z718" s="1702">
        <f t="shared" si="398"/>
        <v>44484</v>
      </c>
      <c r="AA718" s="1702">
        <f t="shared" si="398"/>
        <v>44512</v>
      </c>
      <c r="AB718" s="1702">
        <f t="shared" si="398"/>
        <v>44517</v>
      </c>
      <c r="AC718" s="1702">
        <f t="shared" si="398"/>
        <v>44531</v>
      </c>
      <c r="AD718" s="1702">
        <f t="shared" si="399"/>
        <v>44552</v>
      </c>
      <c r="AE718" s="1702">
        <f t="shared" si="399"/>
        <v>44559</v>
      </c>
      <c r="AF718" s="1702">
        <f t="shared" si="399"/>
        <v>44564</v>
      </c>
      <c r="AG718" s="1702">
        <f t="shared" si="399"/>
        <v>44567</v>
      </c>
      <c r="AH718" s="1702">
        <f t="shared" si="399"/>
        <v>44592</v>
      </c>
      <c r="AI718" s="1702">
        <f t="shared" si="399"/>
        <v>44612</v>
      </c>
      <c r="AJ718" s="1702">
        <f t="shared" si="399"/>
        <v>44612</v>
      </c>
      <c r="AK718" s="1702">
        <f t="shared" si="399"/>
        <v>44622</v>
      </c>
      <c r="AL718" s="1702">
        <f t="shared" si="399"/>
        <v>44638</v>
      </c>
      <c r="AM718" s="1702">
        <f t="shared" si="399"/>
        <v>44642</v>
      </c>
      <c r="AN718" s="1702">
        <f t="shared" si="399"/>
        <v>44672</v>
      </c>
      <c r="AO718" s="1497">
        <f t="shared" si="386"/>
        <v>44464</v>
      </c>
      <c r="AP718" s="1363">
        <v>33865</v>
      </c>
      <c r="AQ718" s="1543">
        <v>45226</v>
      </c>
      <c r="AR718" s="1424">
        <f>VLOOKUP(AP718,Schedule!$B$2:$F$14923,5,0)</f>
        <v>45172</v>
      </c>
      <c r="AS718" s="1424">
        <f t="shared" si="395"/>
        <v>45537</v>
      </c>
      <c r="AZ718" s="1739"/>
    </row>
    <row r="719" spans="1:52" s="1382" customFormat="1" ht="51.95" customHeight="1" thickBot="1">
      <c r="A719" s="1781"/>
      <c r="B719" s="1385">
        <f t="shared" si="391"/>
        <v>69</v>
      </c>
      <c r="C719" s="1386" t="str">
        <f t="shared" si="391"/>
        <v>У_Э</v>
      </c>
      <c r="D719" s="1561" t="str">
        <f t="shared" si="396"/>
        <v>69У_Э</v>
      </c>
      <c r="E719" s="1602" t="s">
        <v>642</v>
      </c>
      <c r="F719" s="1563" t="s">
        <v>859</v>
      </c>
      <c r="G719"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19" s="1565" t="s">
        <v>954</v>
      </c>
      <c r="I719" s="1352"/>
      <c r="J719" s="1702">
        <f t="shared" si="397"/>
        <v>44066</v>
      </c>
      <c r="K719" s="1702">
        <f t="shared" si="397"/>
        <v>44092</v>
      </c>
      <c r="L719" s="1702">
        <f t="shared" si="397"/>
        <v>44141</v>
      </c>
      <c r="M719" s="1702">
        <f t="shared" si="397"/>
        <v>44260</v>
      </c>
      <c r="N719" s="1702">
        <f t="shared" si="397"/>
        <v>44288</v>
      </c>
      <c r="O719" s="1702">
        <f t="shared" si="397"/>
        <v>44288</v>
      </c>
      <c r="P719" s="1702">
        <f t="shared" si="397"/>
        <v>44372</v>
      </c>
      <c r="Q719" s="1702">
        <f t="shared" si="397"/>
        <v>44404</v>
      </c>
      <c r="R719" s="1702">
        <f t="shared" si="397"/>
        <v>44404</v>
      </c>
      <c r="S719" s="1702">
        <f t="shared" si="397"/>
        <v>44403</v>
      </c>
      <c r="T719" s="1702">
        <f t="shared" si="398"/>
        <v>44403</v>
      </c>
      <c r="U719" s="1702">
        <f t="shared" si="398"/>
        <v>44424</v>
      </c>
      <c r="V719" s="1702">
        <f t="shared" si="398"/>
        <v>44431</v>
      </c>
      <c r="W719" s="1702">
        <f t="shared" si="398"/>
        <v>44434</v>
      </c>
      <c r="X719" s="1702">
        <f t="shared" si="398"/>
        <v>44439</v>
      </c>
      <c r="Y719" s="1702">
        <f t="shared" si="398"/>
        <v>44464</v>
      </c>
      <c r="Z719" s="1702">
        <f t="shared" si="398"/>
        <v>44484</v>
      </c>
      <c r="AA719" s="1702">
        <f t="shared" si="398"/>
        <v>44512</v>
      </c>
      <c r="AB719" s="1702">
        <f t="shared" si="398"/>
        <v>44517</v>
      </c>
      <c r="AC719" s="1702">
        <f t="shared" si="398"/>
        <v>44531</v>
      </c>
      <c r="AD719" s="1702">
        <f t="shared" si="399"/>
        <v>44552</v>
      </c>
      <c r="AE719" s="1702">
        <f t="shared" si="399"/>
        <v>44559</v>
      </c>
      <c r="AF719" s="1702">
        <f t="shared" si="399"/>
        <v>44564</v>
      </c>
      <c r="AG719" s="1702">
        <f t="shared" si="399"/>
        <v>44567</v>
      </c>
      <c r="AH719" s="1702">
        <f t="shared" si="399"/>
        <v>44592</v>
      </c>
      <c r="AI719" s="1702">
        <f t="shared" si="399"/>
        <v>44612</v>
      </c>
      <c r="AJ719" s="1702">
        <f t="shared" si="399"/>
        <v>44612</v>
      </c>
      <c r="AK719" s="1702">
        <f t="shared" si="399"/>
        <v>44622</v>
      </c>
      <c r="AL719" s="1702">
        <f t="shared" si="399"/>
        <v>44638</v>
      </c>
      <c r="AM719" s="1702">
        <f t="shared" si="399"/>
        <v>44642</v>
      </c>
      <c r="AN719" s="1702">
        <f t="shared" si="399"/>
        <v>44672</v>
      </c>
      <c r="AO719" s="1497">
        <f t="shared" si="386"/>
        <v>44464</v>
      </c>
      <c r="AP719" s="1363">
        <v>33888</v>
      </c>
      <c r="AQ719" s="1543">
        <v>45226</v>
      </c>
      <c r="AR719" s="1424">
        <f>VLOOKUP(AP719,Schedule!$B$2:$F$14923,5,0)</f>
        <v>45172</v>
      </c>
      <c r="AS719" s="1424">
        <f t="shared" si="395"/>
        <v>45537</v>
      </c>
      <c r="AZ719" s="1739"/>
    </row>
    <row r="720" spans="1:52" s="1382" customFormat="1" ht="51.95" customHeight="1" thickBot="1">
      <c r="A720" s="1781"/>
      <c r="B720" s="1385">
        <f t="shared" si="391"/>
        <v>69</v>
      </c>
      <c r="C720" s="1386" t="str">
        <f t="shared" si="391"/>
        <v>У_Э</v>
      </c>
      <c r="D720" s="1561" t="str">
        <f t="shared" si="396"/>
        <v>69У_Э</v>
      </c>
      <c r="E720" s="1602" t="s">
        <v>264</v>
      </c>
      <c r="F720" s="1563" t="s">
        <v>859</v>
      </c>
      <c r="G720"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20" s="1565" t="s">
        <v>954</v>
      </c>
      <c r="I720" s="1352"/>
      <c r="J720" s="1702">
        <f t="shared" si="397"/>
        <v>44066</v>
      </c>
      <c r="K720" s="1702">
        <f t="shared" si="397"/>
        <v>44092</v>
      </c>
      <c r="L720" s="1702">
        <f t="shared" si="397"/>
        <v>44141</v>
      </c>
      <c r="M720" s="1702">
        <f t="shared" si="397"/>
        <v>44260</v>
      </c>
      <c r="N720" s="1702">
        <f t="shared" si="397"/>
        <v>44288</v>
      </c>
      <c r="O720" s="1702">
        <f t="shared" si="397"/>
        <v>44288</v>
      </c>
      <c r="P720" s="1702">
        <f t="shared" si="397"/>
        <v>44372</v>
      </c>
      <c r="Q720" s="1702">
        <f t="shared" si="397"/>
        <v>44404</v>
      </c>
      <c r="R720" s="1702">
        <f t="shared" si="397"/>
        <v>44404</v>
      </c>
      <c r="S720" s="1702">
        <f t="shared" si="397"/>
        <v>44403</v>
      </c>
      <c r="T720" s="1702">
        <f t="shared" si="398"/>
        <v>44403</v>
      </c>
      <c r="U720" s="1702">
        <f t="shared" si="398"/>
        <v>44424</v>
      </c>
      <c r="V720" s="1702">
        <f t="shared" si="398"/>
        <v>44431</v>
      </c>
      <c r="W720" s="1702">
        <f t="shared" si="398"/>
        <v>44434</v>
      </c>
      <c r="X720" s="1702">
        <f t="shared" si="398"/>
        <v>44439</v>
      </c>
      <c r="Y720" s="1702">
        <f t="shared" si="398"/>
        <v>44464</v>
      </c>
      <c r="Z720" s="1702">
        <f t="shared" si="398"/>
        <v>44484</v>
      </c>
      <c r="AA720" s="1702">
        <f t="shared" si="398"/>
        <v>44512</v>
      </c>
      <c r="AB720" s="1702">
        <f t="shared" si="398"/>
        <v>44517</v>
      </c>
      <c r="AC720" s="1702">
        <f t="shared" si="398"/>
        <v>44531</v>
      </c>
      <c r="AD720" s="1702">
        <f t="shared" si="399"/>
        <v>44552</v>
      </c>
      <c r="AE720" s="1702">
        <f t="shared" si="399"/>
        <v>44559</v>
      </c>
      <c r="AF720" s="1702">
        <f t="shared" si="399"/>
        <v>44564</v>
      </c>
      <c r="AG720" s="1702">
        <f t="shared" si="399"/>
        <v>44567</v>
      </c>
      <c r="AH720" s="1702">
        <f t="shared" si="399"/>
        <v>44592</v>
      </c>
      <c r="AI720" s="1702">
        <f t="shared" si="399"/>
        <v>44612</v>
      </c>
      <c r="AJ720" s="1702">
        <f t="shared" si="399"/>
        <v>44612</v>
      </c>
      <c r="AK720" s="1702">
        <f t="shared" si="399"/>
        <v>44622</v>
      </c>
      <c r="AL720" s="1702">
        <f t="shared" si="399"/>
        <v>44638</v>
      </c>
      <c r="AM720" s="1702">
        <f t="shared" si="399"/>
        <v>44642</v>
      </c>
      <c r="AN720" s="1702">
        <f t="shared" si="399"/>
        <v>44672</v>
      </c>
      <c r="AO720" s="1497">
        <f t="shared" si="386"/>
        <v>44464</v>
      </c>
      <c r="AP720" s="1363">
        <v>33929</v>
      </c>
      <c r="AQ720" s="1543">
        <v>45046</v>
      </c>
      <c r="AR720" s="1424">
        <f>VLOOKUP(AP720,Schedule!$B$2:$F$14923,5,0)</f>
        <v>45101</v>
      </c>
      <c r="AS720" s="1424">
        <f t="shared" si="395"/>
        <v>45466</v>
      </c>
      <c r="AZ720" s="1739"/>
    </row>
    <row r="721" spans="1:52" s="1382" customFormat="1" ht="51.95" customHeight="1" thickBot="1">
      <c r="A721" s="1781"/>
      <c r="B721" s="1385">
        <f t="shared" si="391"/>
        <v>69</v>
      </c>
      <c r="C721" s="1386" t="str">
        <f t="shared" si="391"/>
        <v>У_Э</v>
      </c>
      <c r="D721" s="1561" t="str">
        <f t="shared" si="396"/>
        <v>69У_Э</v>
      </c>
      <c r="E721" s="1602" t="s">
        <v>254</v>
      </c>
      <c r="F721" s="1563" t="s">
        <v>859</v>
      </c>
      <c r="G721"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21" s="1565" t="s">
        <v>955</v>
      </c>
      <c r="I721" s="1352"/>
      <c r="J721" s="1702">
        <f t="shared" si="397"/>
        <v>44066</v>
      </c>
      <c r="K721" s="1702">
        <f t="shared" si="397"/>
        <v>44092</v>
      </c>
      <c r="L721" s="1702">
        <f t="shared" si="397"/>
        <v>44141</v>
      </c>
      <c r="M721" s="1702">
        <f t="shared" si="397"/>
        <v>44260</v>
      </c>
      <c r="N721" s="1702">
        <f t="shared" si="397"/>
        <v>44288</v>
      </c>
      <c r="O721" s="1702">
        <f t="shared" si="397"/>
        <v>44288</v>
      </c>
      <c r="P721" s="1702">
        <f t="shared" si="397"/>
        <v>44372</v>
      </c>
      <c r="Q721" s="1702">
        <f t="shared" si="397"/>
        <v>44404</v>
      </c>
      <c r="R721" s="1702">
        <f t="shared" si="397"/>
        <v>44404</v>
      </c>
      <c r="S721" s="1702">
        <f t="shared" si="397"/>
        <v>44403</v>
      </c>
      <c r="T721" s="1702">
        <f t="shared" si="398"/>
        <v>44403</v>
      </c>
      <c r="U721" s="1702">
        <f t="shared" si="398"/>
        <v>44424</v>
      </c>
      <c r="V721" s="1702">
        <f t="shared" si="398"/>
        <v>44431</v>
      </c>
      <c r="W721" s="1702">
        <f t="shared" si="398"/>
        <v>44434</v>
      </c>
      <c r="X721" s="1702">
        <f t="shared" si="398"/>
        <v>44439</v>
      </c>
      <c r="Y721" s="1702">
        <f t="shared" si="398"/>
        <v>44464</v>
      </c>
      <c r="Z721" s="1702">
        <f t="shared" si="398"/>
        <v>44484</v>
      </c>
      <c r="AA721" s="1702">
        <f t="shared" si="398"/>
        <v>44512</v>
      </c>
      <c r="AB721" s="1702">
        <f t="shared" si="398"/>
        <v>44517</v>
      </c>
      <c r="AC721" s="1702">
        <f t="shared" si="398"/>
        <v>44531</v>
      </c>
      <c r="AD721" s="1702">
        <f t="shared" si="399"/>
        <v>44552</v>
      </c>
      <c r="AE721" s="1702">
        <f t="shared" si="399"/>
        <v>44559</v>
      </c>
      <c r="AF721" s="1702">
        <f t="shared" si="399"/>
        <v>44564</v>
      </c>
      <c r="AG721" s="1702">
        <f t="shared" si="399"/>
        <v>44567</v>
      </c>
      <c r="AH721" s="1702">
        <f t="shared" si="399"/>
        <v>44592</v>
      </c>
      <c r="AI721" s="1702">
        <f t="shared" si="399"/>
        <v>44612</v>
      </c>
      <c r="AJ721" s="1702">
        <f t="shared" si="399"/>
        <v>44612</v>
      </c>
      <c r="AK721" s="1702">
        <f t="shared" si="399"/>
        <v>44622</v>
      </c>
      <c r="AL721" s="1702">
        <f t="shared" si="399"/>
        <v>44638</v>
      </c>
      <c r="AM721" s="1702">
        <f t="shared" si="399"/>
        <v>44642</v>
      </c>
      <c r="AN721" s="1702">
        <f t="shared" si="399"/>
        <v>44672</v>
      </c>
      <c r="AO721" s="1497">
        <f t="shared" si="386"/>
        <v>44464</v>
      </c>
      <c r="AP721" s="1363">
        <v>12681</v>
      </c>
      <c r="AQ721" s="1543">
        <v>44564</v>
      </c>
      <c r="AR721" s="1424">
        <f>VLOOKUP(AP721,Schedule!$B$2:$F$14923,5,0)</f>
        <v>44631</v>
      </c>
      <c r="AS721" s="1424">
        <f t="shared" si="395"/>
        <v>44996</v>
      </c>
      <c r="AZ721" s="1739"/>
    </row>
    <row r="722" spans="1:52" s="1382" customFormat="1" ht="51.95" customHeight="1" thickBot="1">
      <c r="A722" s="1781"/>
      <c r="B722" s="1385">
        <f t="shared" si="391"/>
        <v>69</v>
      </c>
      <c r="C722" s="1386" t="str">
        <f t="shared" si="391"/>
        <v>У_Э</v>
      </c>
      <c r="D722" s="1561" t="str">
        <f t="shared" si="396"/>
        <v>69У_Э</v>
      </c>
      <c r="E722" s="1602" t="s">
        <v>286</v>
      </c>
      <c r="F722" s="1563" t="s">
        <v>859</v>
      </c>
      <c r="G722"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22" s="1565" t="s">
        <v>956</v>
      </c>
      <c r="I722" s="1352"/>
      <c r="J722" s="1702">
        <f t="shared" si="397"/>
        <v>44066</v>
      </c>
      <c r="K722" s="1702">
        <f t="shared" si="397"/>
        <v>44092</v>
      </c>
      <c r="L722" s="1702">
        <f t="shared" si="397"/>
        <v>44141</v>
      </c>
      <c r="M722" s="1702">
        <f t="shared" si="397"/>
        <v>44260</v>
      </c>
      <c r="N722" s="1702">
        <f t="shared" si="397"/>
        <v>44288</v>
      </c>
      <c r="O722" s="1702">
        <f t="shared" si="397"/>
        <v>44288</v>
      </c>
      <c r="P722" s="1702">
        <f t="shared" si="397"/>
        <v>44372</v>
      </c>
      <c r="Q722" s="1702">
        <f t="shared" si="397"/>
        <v>44404</v>
      </c>
      <c r="R722" s="1702">
        <f t="shared" si="397"/>
        <v>44404</v>
      </c>
      <c r="S722" s="1702">
        <f t="shared" si="397"/>
        <v>44403</v>
      </c>
      <c r="T722" s="1702">
        <f t="shared" si="398"/>
        <v>44403</v>
      </c>
      <c r="U722" s="1702">
        <f t="shared" si="398"/>
        <v>44424</v>
      </c>
      <c r="V722" s="1702">
        <f t="shared" si="398"/>
        <v>44431</v>
      </c>
      <c r="W722" s="1702">
        <f t="shared" si="398"/>
        <v>44434</v>
      </c>
      <c r="X722" s="1702">
        <f t="shared" si="398"/>
        <v>44439</v>
      </c>
      <c r="Y722" s="1702">
        <f t="shared" si="398"/>
        <v>44464</v>
      </c>
      <c r="Z722" s="1702">
        <f t="shared" si="398"/>
        <v>44484</v>
      </c>
      <c r="AA722" s="1702">
        <f t="shared" si="398"/>
        <v>44512</v>
      </c>
      <c r="AB722" s="1702">
        <f t="shared" si="398"/>
        <v>44517</v>
      </c>
      <c r="AC722" s="1702">
        <f t="shared" si="398"/>
        <v>44531</v>
      </c>
      <c r="AD722" s="1702">
        <f t="shared" si="399"/>
        <v>44552</v>
      </c>
      <c r="AE722" s="1702">
        <f t="shared" si="399"/>
        <v>44559</v>
      </c>
      <c r="AF722" s="1702">
        <f t="shared" si="399"/>
        <v>44564</v>
      </c>
      <c r="AG722" s="1702">
        <f t="shared" si="399"/>
        <v>44567</v>
      </c>
      <c r="AH722" s="1702">
        <f t="shared" si="399"/>
        <v>44592</v>
      </c>
      <c r="AI722" s="1702">
        <f t="shared" si="399"/>
        <v>44612</v>
      </c>
      <c r="AJ722" s="1702">
        <f t="shared" si="399"/>
        <v>44612</v>
      </c>
      <c r="AK722" s="1702">
        <f t="shared" si="399"/>
        <v>44622</v>
      </c>
      <c r="AL722" s="1702">
        <f t="shared" si="399"/>
        <v>44638</v>
      </c>
      <c r="AM722" s="1702">
        <f t="shared" si="399"/>
        <v>44642</v>
      </c>
      <c r="AN722" s="1702">
        <f t="shared" si="399"/>
        <v>44672</v>
      </c>
      <c r="AO722" s="1497">
        <f t="shared" si="386"/>
        <v>44464</v>
      </c>
      <c r="AP722" s="1363">
        <v>34051</v>
      </c>
      <c r="AQ722" s="1543">
        <v>45148</v>
      </c>
      <c r="AR722" s="1424">
        <f>VLOOKUP(AP722,Schedule!$B$2:$F$14923,5,0)</f>
        <v>45148</v>
      </c>
      <c r="AS722" s="1424">
        <f t="shared" si="395"/>
        <v>45513</v>
      </c>
      <c r="AZ722" s="1739"/>
    </row>
    <row r="723" spans="1:52" s="1382" customFormat="1" ht="51.95" customHeight="1" thickBot="1">
      <c r="A723" s="1781"/>
      <c r="B723" s="1385">
        <f t="shared" si="391"/>
        <v>69</v>
      </c>
      <c r="C723" s="1386" t="str">
        <f t="shared" si="391"/>
        <v>У_Э</v>
      </c>
      <c r="D723" s="1561" t="str">
        <f t="shared" si="396"/>
        <v>69У_Э</v>
      </c>
      <c r="E723" s="1602" t="s">
        <v>288</v>
      </c>
      <c r="F723" s="1563" t="s">
        <v>859</v>
      </c>
      <c r="G723"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23" s="1565" t="s">
        <v>956</v>
      </c>
      <c r="I723" s="1352"/>
      <c r="J723" s="1702">
        <f t="shared" si="397"/>
        <v>44066</v>
      </c>
      <c r="K723" s="1702">
        <f t="shared" si="397"/>
        <v>44092</v>
      </c>
      <c r="L723" s="1702">
        <f t="shared" si="397"/>
        <v>44141</v>
      </c>
      <c r="M723" s="1702">
        <f t="shared" si="397"/>
        <v>44260</v>
      </c>
      <c r="N723" s="1702">
        <f t="shared" si="397"/>
        <v>44288</v>
      </c>
      <c r="O723" s="1702">
        <f t="shared" si="397"/>
        <v>44288</v>
      </c>
      <c r="P723" s="1702">
        <f t="shared" si="397"/>
        <v>44372</v>
      </c>
      <c r="Q723" s="1702">
        <f t="shared" si="397"/>
        <v>44404</v>
      </c>
      <c r="R723" s="1702">
        <f t="shared" si="397"/>
        <v>44404</v>
      </c>
      <c r="S723" s="1702">
        <f t="shared" si="397"/>
        <v>44403</v>
      </c>
      <c r="T723" s="1702">
        <f t="shared" si="398"/>
        <v>44403</v>
      </c>
      <c r="U723" s="1702">
        <f t="shared" si="398"/>
        <v>44424</v>
      </c>
      <c r="V723" s="1702">
        <f t="shared" si="398"/>
        <v>44431</v>
      </c>
      <c r="W723" s="1702">
        <f t="shared" si="398"/>
        <v>44434</v>
      </c>
      <c r="X723" s="1702">
        <f t="shared" si="398"/>
        <v>44439</v>
      </c>
      <c r="Y723" s="1702">
        <f t="shared" si="398"/>
        <v>44464</v>
      </c>
      <c r="Z723" s="1702">
        <f t="shared" si="398"/>
        <v>44484</v>
      </c>
      <c r="AA723" s="1702">
        <f t="shared" si="398"/>
        <v>44512</v>
      </c>
      <c r="AB723" s="1702">
        <f t="shared" si="398"/>
        <v>44517</v>
      </c>
      <c r="AC723" s="1702">
        <f t="shared" si="398"/>
        <v>44531</v>
      </c>
      <c r="AD723" s="1702">
        <f t="shared" si="399"/>
        <v>44552</v>
      </c>
      <c r="AE723" s="1702">
        <f t="shared" si="399"/>
        <v>44559</v>
      </c>
      <c r="AF723" s="1702">
        <f t="shared" si="399"/>
        <v>44564</v>
      </c>
      <c r="AG723" s="1702">
        <f t="shared" si="399"/>
        <v>44567</v>
      </c>
      <c r="AH723" s="1702">
        <f t="shared" si="399"/>
        <v>44592</v>
      </c>
      <c r="AI723" s="1702">
        <f t="shared" si="399"/>
        <v>44612</v>
      </c>
      <c r="AJ723" s="1702">
        <f t="shared" si="399"/>
        <v>44612</v>
      </c>
      <c r="AK723" s="1702">
        <f t="shared" si="399"/>
        <v>44622</v>
      </c>
      <c r="AL723" s="1702">
        <f t="shared" si="399"/>
        <v>44638</v>
      </c>
      <c r="AM723" s="1702">
        <f t="shared" si="399"/>
        <v>44642</v>
      </c>
      <c r="AN723" s="1702">
        <f t="shared" si="399"/>
        <v>44672</v>
      </c>
      <c r="AO723" s="1497">
        <f t="shared" si="386"/>
        <v>44464</v>
      </c>
      <c r="AP723" s="1363">
        <v>34070</v>
      </c>
      <c r="AQ723" s="1543">
        <v>45148</v>
      </c>
      <c r="AR723" s="1424">
        <f>VLOOKUP(AP723,Schedule!$B$2:$F$14923,5,0)</f>
        <v>45148</v>
      </c>
      <c r="AS723" s="1424">
        <f t="shared" si="395"/>
        <v>45513</v>
      </c>
      <c r="AZ723" s="1739"/>
    </row>
    <row r="724" spans="1:52" s="1382" customFormat="1" ht="51.95" customHeight="1" thickBot="1">
      <c r="A724" s="1781"/>
      <c r="B724" s="1385">
        <f t="shared" si="391"/>
        <v>69</v>
      </c>
      <c r="C724" s="1386" t="str">
        <f t="shared" si="391"/>
        <v>У_Э</v>
      </c>
      <c r="D724" s="1561" t="str">
        <f t="shared" si="396"/>
        <v>69У_Э</v>
      </c>
      <c r="E724" s="1602" t="s">
        <v>290</v>
      </c>
      <c r="F724" s="1563" t="s">
        <v>859</v>
      </c>
      <c r="G724"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24" s="1565" t="s">
        <v>956</v>
      </c>
      <c r="I724" s="1352"/>
      <c r="J724" s="1702">
        <f t="shared" si="397"/>
        <v>44066</v>
      </c>
      <c r="K724" s="1702">
        <f t="shared" si="397"/>
        <v>44092</v>
      </c>
      <c r="L724" s="1702">
        <f t="shared" si="397"/>
        <v>44141</v>
      </c>
      <c r="M724" s="1702">
        <f t="shared" si="397"/>
        <v>44260</v>
      </c>
      <c r="N724" s="1702">
        <f t="shared" si="397"/>
        <v>44288</v>
      </c>
      <c r="O724" s="1702">
        <f t="shared" si="397"/>
        <v>44288</v>
      </c>
      <c r="P724" s="1702">
        <f t="shared" si="397"/>
        <v>44372</v>
      </c>
      <c r="Q724" s="1702">
        <f t="shared" si="397"/>
        <v>44404</v>
      </c>
      <c r="R724" s="1702">
        <f t="shared" si="397"/>
        <v>44404</v>
      </c>
      <c r="S724" s="1702">
        <f t="shared" si="397"/>
        <v>44403</v>
      </c>
      <c r="T724" s="1702">
        <f t="shared" si="398"/>
        <v>44403</v>
      </c>
      <c r="U724" s="1702">
        <f t="shared" si="398"/>
        <v>44424</v>
      </c>
      <c r="V724" s="1702">
        <f t="shared" si="398"/>
        <v>44431</v>
      </c>
      <c r="W724" s="1702">
        <f t="shared" si="398"/>
        <v>44434</v>
      </c>
      <c r="X724" s="1702">
        <f t="shared" si="398"/>
        <v>44439</v>
      </c>
      <c r="Y724" s="1702">
        <f t="shared" si="398"/>
        <v>44464</v>
      </c>
      <c r="Z724" s="1702">
        <f t="shared" si="398"/>
        <v>44484</v>
      </c>
      <c r="AA724" s="1702">
        <f t="shared" si="398"/>
        <v>44512</v>
      </c>
      <c r="AB724" s="1702">
        <f t="shared" si="398"/>
        <v>44517</v>
      </c>
      <c r="AC724" s="1702">
        <f t="shared" si="398"/>
        <v>44531</v>
      </c>
      <c r="AD724" s="1702">
        <f t="shared" si="399"/>
        <v>44552</v>
      </c>
      <c r="AE724" s="1702">
        <f t="shared" si="399"/>
        <v>44559</v>
      </c>
      <c r="AF724" s="1702">
        <f t="shared" si="399"/>
        <v>44564</v>
      </c>
      <c r="AG724" s="1702">
        <f t="shared" si="399"/>
        <v>44567</v>
      </c>
      <c r="AH724" s="1702">
        <f t="shared" si="399"/>
        <v>44592</v>
      </c>
      <c r="AI724" s="1702">
        <f t="shared" si="399"/>
        <v>44612</v>
      </c>
      <c r="AJ724" s="1702">
        <f t="shared" si="399"/>
        <v>44612</v>
      </c>
      <c r="AK724" s="1702">
        <f t="shared" si="399"/>
        <v>44622</v>
      </c>
      <c r="AL724" s="1702">
        <f t="shared" si="399"/>
        <v>44638</v>
      </c>
      <c r="AM724" s="1702">
        <f t="shared" si="399"/>
        <v>44642</v>
      </c>
      <c r="AN724" s="1702">
        <f t="shared" si="399"/>
        <v>44672</v>
      </c>
      <c r="AO724" s="1497">
        <f t="shared" si="386"/>
        <v>44464</v>
      </c>
      <c r="AP724" s="1363">
        <v>34082</v>
      </c>
      <c r="AQ724" s="1543">
        <v>45148</v>
      </c>
      <c r="AR724" s="1424">
        <f>VLOOKUP(AP724,Schedule!$B$2:$F$14923,5,0)</f>
        <v>45148</v>
      </c>
      <c r="AS724" s="1424">
        <f t="shared" si="395"/>
        <v>45513</v>
      </c>
      <c r="AZ724" s="1739"/>
    </row>
    <row r="725" spans="1:52" s="1382" customFormat="1" ht="51.95" customHeight="1" thickBot="1">
      <c r="A725" s="1781"/>
      <c r="B725" s="1385">
        <f t="shared" si="391"/>
        <v>69</v>
      </c>
      <c r="C725" s="1386" t="str">
        <f t="shared" si="391"/>
        <v>У_Э</v>
      </c>
      <c r="D725" s="1561" t="str">
        <f t="shared" si="396"/>
        <v>69У_Э</v>
      </c>
      <c r="E725" s="1602" t="s">
        <v>292</v>
      </c>
      <c r="F725" s="1563" t="s">
        <v>859</v>
      </c>
      <c r="G725"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25" s="1565" t="s">
        <v>956</v>
      </c>
      <c r="I725" s="1352"/>
      <c r="J725" s="1702">
        <f t="shared" si="397"/>
        <v>44066</v>
      </c>
      <c r="K725" s="1702">
        <f t="shared" si="397"/>
        <v>44092</v>
      </c>
      <c r="L725" s="1702">
        <f t="shared" si="397"/>
        <v>44141</v>
      </c>
      <c r="M725" s="1702">
        <f t="shared" si="397"/>
        <v>44260</v>
      </c>
      <c r="N725" s="1702">
        <f t="shared" si="397"/>
        <v>44288</v>
      </c>
      <c r="O725" s="1702">
        <f t="shared" si="397"/>
        <v>44288</v>
      </c>
      <c r="P725" s="1702">
        <f t="shared" si="397"/>
        <v>44372</v>
      </c>
      <c r="Q725" s="1702">
        <f t="shared" si="397"/>
        <v>44404</v>
      </c>
      <c r="R725" s="1702">
        <f t="shared" si="397"/>
        <v>44404</v>
      </c>
      <c r="S725" s="1702">
        <f t="shared" si="397"/>
        <v>44403</v>
      </c>
      <c r="T725" s="1702">
        <f t="shared" si="398"/>
        <v>44403</v>
      </c>
      <c r="U725" s="1702">
        <f t="shared" si="398"/>
        <v>44424</v>
      </c>
      <c r="V725" s="1702">
        <f t="shared" si="398"/>
        <v>44431</v>
      </c>
      <c r="W725" s="1702">
        <f t="shared" si="398"/>
        <v>44434</v>
      </c>
      <c r="X725" s="1702">
        <f t="shared" si="398"/>
        <v>44439</v>
      </c>
      <c r="Y725" s="1702">
        <f t="shared" si="398"/>
        <v>44464</v>
      </c>
      <c r="Z725" s="1702">
        <f t="shared" si="398"/>
        <v>44484</v>
      </c>
      <c r="AA725" s="1702">
        <f t="shared" si="398"/>
        <v>44512</v>
      </c>
      <c r="AB725" s="1702">
        <f t="shared" si="398"/>
        <v>44517</v>
      </c>
      <c r="AC725" s="1702">
        <f t="shared" si="398"/>
        <v>44531</v>
      </c>
      <c r="AD725" s="1702">
        <f t="shared" si="399"/>
        <v>44552</v>
      </c>
      <c r="AE725" s="1702">
        <f t="shared" si="399"/>
        <v>44559</v>
      </c>
      <c r="AF725" s="1702">
        <f t="shared" si="399"/>
        <v>44564</v>
      </c>
      <c r="AG725" s="1702">
        <f t="shared" si="399"/>
        <v>44567</v>
      </c>
      <c r="AH725" s="1702">
        <f t="shared" si="399"/>
        <v>44592</v>
      </c>
      <c r="AI725" s="1702">
        <f t="shared" si="399"/>
        <v>44612</v>
      </c>
      <c r="AJ725" s="1702">
        <f t="shared" si="399"/>
        <v>44612</v>
      </c>
      <c r="AK725" s="1702">
        <f t="shared" si="399"/>
        <v>44622</v>
      </c>
      <c r="AL725" s="1702">
        <f t="shared" si="399"/>
        <v>44638</v>
      </c>
      <c r="AM725" s="1702">
        <f t="shared" si="399"/>
        <v>44642</v>
      </c>
      <c r="AN725" s="1702">
        <f t="shared" si="399"/>
        <v>44672</v>
      </c>
      <c r="AO725" s="1497">
        <f t="shared" si="386"/>
        <v>44464</v>
      </c>
      <c r="AP725" s="1363">
        <v>34094</v>
      </c>
      <c r="AQ725" s="1543">
        <v>45148</v>
      </c>
      <c r="AR725" s="1424">
        <f>VLOOKUP(AP725,Schedule!$B$2:$F$14923,5,0)</f>
        <v>45148</v>
      </c>
      <c r="AS725" s="1424">
        <f t="shared" si="395"/>
        <v>45513</v>
      </c>
      <c r="AZ725" s="1739"/>
    </row>
    <row r="726" spans="1:52" s="1382" customFormat="1" ht="51.95" customHeight="1" thickBot="1">
      <c r="A726" s="1781"/>
      <c r="B726" s="1385">
        <f t="shared" ref="B726:C732" si="400">B$685</f>
        <v>69</v>
      </c>
      <c r="C726" s="1386" t="str">
        <f t="shared" si="400"/>
        <v>У_Э</v>
      </c>
      <c r="D726" s="1561" t="str">
        <f t="shared" si="396"/>
        <v>69У_Э</v>
      </c>
      <c r="E726" s="1602" t="s">
        <v>294</v>
      </c>
      <c r="F726" s="1563" t="s">
        <v>859</v>
      </c>
      <c r="G726"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26" s="1565" t="s">
        <v>956</v>
      </c>
      <c r="I726" s="1352"/>
      <c r="J726" s="1702">
        <f t="shared" ref="J726:S732" si="401">J$685</f>
        <v>44066</v>
      </c>
      <c r="K726" s="1702">
        <f t="shared" si="401"/>
        <v>44092</v>
      </c>
      <c r="L726" s="1702">
        <f t="shared" si="401"/>
        <v>44141</v>
      </c>
      <c r="M726" s="1702">
        <f t="shared" si="401"/>
        <v>44260</v>
      </c>
      <c r="N726" s="1702">
        <f t="shared" si="401"/>
        <v>44288</v>
      </c>
      <c r="O726" s="1702">
        <f t="shared" si="401"/>
        <v>44288</v>
      </c>
      <c r="P726" s="1702">
        <f t="shared" si="401"/>
        <v>44372</v>
      </c>
      <c r="Q726" s="1702">
        <f t="shared" si="401"/>
        <v>44404</v>
      </c>
      <c r="R726" s="1702">
        <f t="shared" si="401"/>
        <v>44404</v>
      </c>
      <c r="S726" s="1702">
        <f t="shared" si="401"/>
        <v>44403</v>
      </c>
      <c r="T726" s="1702">
        <f t="shared" ref="T726:AC732" si="402">T$685</f>
        <v>44403</v>
      </c>
      <c r="U726" s="1702">
        <f t="shared" si="402"/>
        <v>44424</v>
      </c>
      <c r="V726" s="1702">
        <f t="shared" si="402"/>
        <v>44431</v>
      </c>
      <c r="W726" s="1702">
        <f t="shared" si="402"/>
        <v>44434</v>
      </c>
      <c r="X726" s="1702">
        <f t="shared" si="402"/>
        <v>44439</v>
      </c>
      <c r="Y726" s="1702">
        <f t="shared" si="402"/>
        <v>44464</v>
      </c>
      <c r="Z726" s="1702">
        <f t="shared" si="402"/>
        <v>44484</v>
      </c>
      <c r="AA726" s="1702">
        <f t="shared" si="402"/>
        <v>44512</v>
      </c>
      <c r="AB726" s="1702">
        <f t="shared" si="402"/>
        <v>44517</v>
      </c>
      <c r="AC726" s="1702">
        <f t="shared" si="402"/>
        <v>44531</v>
      </c>
      <c r="AD726" s="1702">
        <f t="shared" ref="AD726:AN732" si="403">AD$685</f>
        <v>44552</v>
      </c>
      <c r="AE726" s="1702">
        <f t="shared" si="403"/>
        <v>44559</v>
      </c>
      <c r="AF726" s="1702">
        <f t="shared" si="403"/>
        <v>44564</v>
      </c>
      <c r="AG726" s="1702">
        <f t="shared" si="403"/>
        <v>44567</v>
      </c>
      <c r="AH726" s="1702">
        <f t="shared" si="403"/>
        <v>44592</v>
      </c>
      <c r="AI726" s="1702">
        <f t="shared" si="403"/>
        <v>44612</v>
      </c>
      <c r="AJ726" s="1702">
        <f t="shared" si="403"/>
        <v>44612</v>
      </c>
      <c r="AK726" s="1702">
        <f t="shared" si="403"/>
        <v>44622</v>
      </c>
      <c r="AL726" s="1702">
        <f t="shared" si="403"/>
        <v>44638</v>
      </c>
      <c r="AM726" s="1702">
        <f t="shared" si="403"/>
        <v>44642</v>
      </c>
      <c r="AN726" s="1702">
        <f t="shared" si="403"/>
        <v>44672</v>
      </c>
      <c r="AO726" s="1497">
        <f t="shared" si="386"/>
        <v>44464</v>
      </c>
      <c r="AP726" s="1363">
        <v>34106</v>
      </c>
      <c r="AQ726" s="1543">
        <v>45148</v>
      </c>
      <c r="AR726" s="1424">
        <f>VLOOKUP(AP726,Schedule!$B$2:$F$14923,5,0)</f>
        <v>45148</v>
      </c>
      <c r="AS726" s="1424">
        <f t="shared" si="395"/>
        <v>45513</v>
      </c>
      <c r="AZ726" s="1739"/>
    </row>
    <row r="727" spans="1:52" s="1382" customFormat="1" ht="51.95" customHeight="1" thickBot="1">
      <c r="A727" s="1781"/>
      <c r="B727" s="1385">
        <f t="shared" si="400"/>
        <v>69</v>
      </c>
      <c r="C727" s="1386" t="str">
        <f t="shared" si="400"/>
        <v>У_Э</v>
      </c>
      <c r="D727" s="1561" t="str">
        <f t="shared" si="396"/>
        <v>69У_Э</v>
      </c>
      <c r="E727" s="1602" t="s">
        <v>296</v>
      </c>
      <c r="F727" s="1563" t="s">
        <v>859</v>
      </c>
      <c r="G727"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27" s="1565" t="s">
        <v>956</v>
      </c>
      <c r="I727" s="1352"/>
      <c r="J727" s="1702">
        <f t="shared" si="401"/>
        <v>44066</v>
      </c>
      <c r="K727" s="1702">
        <f t="shared" si="401"/>
        <v>44092</v>
      </c>
      <c r="L727" s="1702">
        <f t="shared" si="401"/>
        <v>44141</v>
      </c>
      <c r="M727" s="1702">
        <f t="shared" si="401"/>
        <v>44260</v>
      </c>
      <c r="N727" s="1702">
        <f t="shared" si="401"/>
        <v>44288</v>
      </c>
      <c r="O727" s="1702">
        <f t="shared" si="401"/>
        <v>44288</v>
      </c>
      <c r="P727" s="1702">
        <f t="shared" si="401"/>
        <v>44372</v>
      </c>
      <c r="Q727" s="1702">
        <f t="shared" si="401"/>
        <v>44404</v>
      </c>
      <c r="R727" s="1702">
        <f t="shared" si="401"/>
        <v>44404</v>
      </c>
      <c r="S727" s="1702">
        <f t="shared" si="401"/>
        <v>44403</v>
      </c>
      <c r="T727" s="1702">
        <f t="shared" si="402"/>
        <v>44403</v>
      </c>
      <c r="U727" s="1702">
        <f t="shared" si="402"/>
        <v>44424</v>
      </c>
      <c r="V727" s="1702">
        <f t="shared" si="402"/>
        <v>44431</v>
      </c>
      <c r="W727" s="1702">
        <f t="shared" si="402"/>
        <v>44434</v>
      </c>
      <c r="X727" s="1702">
        <f t="shared" si="402"/>
        <v>44439</v>
      </c>
      <c r="Y727" s="1702">
        <f t="shared" si="402"/>
        <v>44464</v>
      </c>
      <c r="Z727" s="1702">
        <f t="shared" si="402"/>
        <v>44484</v>
      </c>
      <c r="AA727" s="1702">
        <f t="shared" si="402"/>
        <v>44512</v>
      </c>
      <c r="AB727" s="1702">
        <f t="shared" si="402"/>
        <v>44517</v>
      </c>
      <c r="AC727" s="1702">
        <f t="shared" si="402"/>
        <v>44531</v>
      </c>
      <c r="AD727" s="1702">
        <f t="shared" si="403"/>
        <v>44552</v>
      </c>
      <c r="AE727" s="1702">
        <f t="shared" si="403"/>
        <v>44559</v>
      </c>
      <c r="AF727" s="1702">
        <f t="shared" si="403"/>
        <v>44564</v>
      </c>
      <c r="AG727" s="1702">
        <f t="shared" si="403"/>
        <v>44567</v>
      </c>
      <c r="AH727" s="1702">
        <f t="shared" si="403"/>
        <v>44592</v>
      </c>
      <c r="AI727" s="1702">
        <f t="shared" si="403"/>
        <v>44612</v>
      </c>
      <c r="AJ727" s="1702">
        <f t="shared" si="403"/>
        <v>44612</v>
      </c>
      <c r="AK727" s="1702">
        <f t="shared" si="403"/>
        <v>44622</v>
      </c>
      <c r="AL727" s="1702">
        <f t="shared" si="403"/>
        <v>44638</v>
      </c>
      <c r="AM727" s="1702">
        <f t="shared" si="403"/>
        <v>44642</v>
      </c>
      <c r="AN727" s="1702">
        <f t="shared" si="403"/>
        <v>44672</v>
      </c>
      <c r="AO727" s="1497">
        <f t="shared" si="386"/>
        <v>44464</v>
      </c>
      <c r="AP727" s="1363">
        <v>34118</v>
      </c>
      <c r="AQ727" s="1543">
        <v>45148</v>
      </c>
      <c r="AR727" s="1424">
        <f>VLOOKUP(AP727,Schedule!$B$2:$F$14923,5,0)</f>
        <v>45148</v>
      </c>
      <c r="AS727" s="1424">
        <f t="shared" si="395"/>
        <v>45513</v>
      </c>
      <c r="AZ727" s="1739"/>
    </row>
    <row r="728" spans="1:52" s="1382" customFormat="1" ht="51.95" customHeight="1" thickBot="1">
      <c r="A728" s="1781"/>
      <c r="B728" s="1385">
        <f t="shared" si="400"/>
        <v>69</v>
      </c>
      <c r="C728" s="1386" t="str">
        <f t="shared" si="400"/>
        <v>У_Э</v>
      </c>
      <c r="D728" s="1561" t="str">
        <f t="shared" si="396"/>
        <v>69У_Э</v>
      </c>
      <c r="E728" s="1602" t="s">
        <v>163</v>
      </c>
      <c r="F728" s="1563" t="s">
        <v>859</v>
      </c>
      <c r="G728"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28" s="1565" t="s">
        <v>956</v>
      </c>
      <c r="I728" s="1352"/>
      <c r="J728" s="1702">
        <f t="shared" si="401"/>
        <v>44066</v>
      </c>
      <c r="K728" s="1702">
        <f t="shared" si="401"/>
        <v>44092</v>
      </c>
      <c r="L728" s="1702">
        <f t="shared" si="401"/>
        <v>44141</v>
      </c>
      <c r="M728" s="1702">
        <f t="shared" si="401"/>
        <v>44260</v>
      </c>
      <c r="N728" s="1702">
        <f t="shared" si="401"/>
        <v>44288</v>
      </c>
      <c r="O728" s="1702">
        <f t="shared" si="401"/>
        <v>44288</v>
      </c>
      <c r="P728" s="1702">
        <f t="shared" si="401"/>
        <v>44372</v>
      </c>
      <c r="Q728" s="1702">
        <f t="shared" si="401"/>
        <v>44404</v>
      </c>
      <c r="R728" s="1702">
        <f t="shared" si="401"/>
        <v>44404</v>
      </c>
      <c r="S728" s="1702">
        <f t="shared" si="401"/>
        <v>44403</v>
      </c>
      <c r="T728" s="1702">
        <f t="shared" si="402"/>
        <v>44403</v>
      </c>
      <c r="U728" s="1702">
        <f t="shared" si="402"/>
        <v>44424</v>
      </c>
      <c r="V728" s="1702">
        <f t="shared" si="402"/>
        <v>44431</v>
      </c>
      <c r="W728" s="1702">
        <f t="shared" si="402"/>
        <v>44434</v>
      </c>
      <c r="X728" s="1702">
        <f t="shared" si="402"/>
        <v>44439</v>
      </c>
      <c r="Y728" s="1702">
        <f t="shared" si="402"/>
        <v>44464</v>
      </c>
      <c r="Z728" s="1702">
        <f t="shared" si="402"/>
        <v>44484</v>
      </c>
      <c r="AA728" s="1702">
        <f t="shared" si="402"/>
        <v>44512</v>
      </c>
      <c r="AB728" s="1702">
        <f t="shared" si="402"/>
        <v>44517</v>
      </c>
      <c r="AC728" s="1702">
        <f t="shared" si="402"/>
        <v>44531</v>
      </c>
      <c r="AD728" s="1702">
        <f t="shared" si="403"/>
        <v>44552</v>
      </c>
      <c r="AE728" s="1702">
        <f t="shared" si="403"/>
        <v>44559</v>
      </c>
      <c r="AF728" s="1702">
        <f t="shared" si="403"/>
        <v>44564</v>
      </c>
      <c r="AG728" s="1702">
        <f t="shared" si="403"/>
        <v>44567</v>
      </c>
      <c r="AH728" s="1702">
        <f t="shared" si="403"/>
        <v>44592</v>
      </c>
      <c r="AI728" s="1702">
        <f t="shared" si="403"/>
        <v>44612</v>
      </c>
      <c r="AJ728" s="1702">
        <f t="shared" si="403"/>
        <v>44612</v>
      </c>
      <c r="AK728" s="1702">
        <f t="shared" si="403"/>
        <v>44622</v>
      </c>
      <c r="AL728" s="1702">
        <f t="shared" si="403"/>
        <v>44638</v>
      </c>
      <c r="AM728" s="1702">
        <f t="shared" si="403"/>
        <v>44642</v>
      </c>
      <c r="AN728" s="1702">
        <f t="shared" si="403"/>
        <v>44672</v>
      </c>
      <c r="AO728" s="1497">
        <f t="shared" si="386"/>
        <v>44464</v>
      </c>
      <c r="AP728" s="1363">
        <v>34130</v>
      </c>
      <c r="AQ728" s="1543">
        <v>45323</v>
      </c>
      <c r="AR728" s="1424">
        <f>VLOOKUP(AP728,Schedule!$B$2:$F$14923,5,0)</f>
        <v>45323</v>
      </c>
      <c r="AS728" s="1424">
        <f t="shared" si="395"/>
        <v>45688</v>
      </c>
      <c r="AZ728" s="1739"/>
    </row>
    <row r="729" spans="1:52" s="1382" customFormat="1" ht="51.95" customHeight="1" thickBot="1">
      <c r="A729" s="1781"/>
      <c r="B729" s="1385">
        <f t="shared" si="400"/>
        <v>69</v>
      </c>
      <c r="C729" s="1386" t="str">
        <f t="shared" si="400"/>
        <v>У_Э</v>
      </c>
      <c r="D729" s="1561" t="str">
        <f t="shared" si="396"/>
        <v>69У_Э</v>
      </c>
      <c r="E729" s="1602" t="s">
        <v>165</v>
      </c>
      <c r="F729" s="1563" t="s">
        <v>859</v>
      </c>
      <c r="G729"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29" s="1565" t="s">
        <v>956</v>
      </c>
      <c r="I729" s="1352"/>
      <c r="J729" s="1702">
        <f t="shared" si="401"/>
        <v>44066</v>
      </c>
      <c r="K729" s="1702">
        <f t="shared" si="401"/>
        <v>44092</v>
      </c>
      <c r="L729" s="1702">
        <f t="shared" si="401"/>
        <v>44141</v>
      </c>
      <c r="M729" s="1702">
        <f t="shared" si="401"/>
        <v>44260</v>
      </c>
      <c r="N729" s="1702">
        <f t="shared" si="401"/>
        <v>44288</v>
      </c>
      <c r="O729" s="1702">
        <f t="shared" si="401"/>
        <v>44288</v>
      </c>
      <c r="P729" s="1702">
        <f t="shared" si="401"/>
        <v>44372</v>
      </c>
      <c r="Q729" s="1702">
        <f t="shared" si="401"/>
        <v>44404</v>
      </c>
      <c r="R729" s="1702">
        <f t="shared" si="401"/>
        <v>44404</v>
      </c>
      <c r="S729" s="1702">
        <f t="shared" si="401"/>
        <v>44403</v>
      </c>
      <c r="T729" s="1702">
        <f t="shared" si="402"/>
        <v>44403</v>
      </c>
      <c r="U729" s="1702">
        <f t="shared" si="402"/>
        <v>44424</v>
      </c>
      <c r="V729" s="1702">
        <f t="shared" si="402"/>
        <v>44431</v>
      </c>
      <c r="W729" s="1702">
        <f t="shared" si="402"/>
        <v>44434</v>
      </c>
      <c r="X729" s="1702">
        <f t="shared" si="402"/>
        <v>44439</v>
      </c>
      <c r="Y729" s="1702">
        <f t="shared" si="402"/>
        <v>44464</v>
      </c>
      <c r="Z729" s="1702">
        <f t="shared" si="402"/>
        <v>44484</v>
      </c>
      <c r="AA729" s="1702">
        <f t="shared" si="402"/>
        <v>44512</v>
      </c>
      <c r="AB729" s="1702">
        <f t="shared" si="402"/>
        <v>44517</v>
      </c>
      <c r="AC729" s="1702">
        <f t="shared" si="402"/>
        <v>44531</v>
      </c>
      <c r="AD729" s="1702">
        <f t="shared" si="403"/>
        <v>44552</v>
      </c>
      <c r="AE729" s="1702">
        <f t="shared" si="403"/>
        <v>44559</v>
      </c>
      <c r="AF729" s="1702">
        <f t="shared" si="403"/>
        <v>44564</v>
      </c>
      <c r="AG729" s="1702">
        <f t="shared" si="403"/>
        <v>44567</v>
      </c>
      <c r="AH729" s="1702">
        <f t="shared" si="403"/>
        <v>44592</v>
      </c>
      <c r="AI729" s="1702">
        <f t="shared" si="403"/>
        <v>44612</v>
      </c>
      <c r="AJ729" s="1702">
        <f t="shared" si="403"/>
        <v>44612</v>
      </c>
      <c r="AK729" s="1702">
        <f t="shared" si="403"/>
        <v>44622</v>
      </c>
      <c r="AL729" s="1702">
        <f t="shared" si="403"/>
        <v>44638</v>
      </c>
      <c r="AM729" s="1702">
        <f t="shared" si="403"/>
        <v>44642</v>
      </c>
      <c r="AN729" s="1702">
        <f t="shared" si="403"/>
        <v>44672</v>
      </c>
      <c r="AO729" s="1497">
        <f t="shared" si="386"/>
        <v>44464</v>
      </c>
      <c r="AP729" s="1363">
        <v>34150</v>
      </c>
      <c r="AQ729" s="1543">
        <v>45323</v>
      </c>
      <c r="AR729" s="1424">
        <f>VLOOKUP(AP729,Schedule!$B$2:$F$14923,5,0)</f>
        <v>45323</v>
      </c>
      <c r="AS729" s="1424">
        <f t="shared" si="395"/>
        <v>45688</v>
      </c>
      <c r="AZ729" s="1739"/>
    </row>
    <row r="730" spans="1:52" s="1382" customFormat="1" ht="51.95" customHeight="1" thickBot="1">
      <c r="A730" s="1781"/>
      <c r="B730" s="1385">
        <f t="shared" si="400"/>
        <v>69</v>
      </c>
      <c r="C730" s="1386" t="str">
        <f t="shared" si="400"/>
        <v>У_Э</v>
      </c>
      <c r="D730" s="1561" t="str">
        <f t="shared" si="396"/>
        <v>69У_Э</v>
      </c>
      <c r="E730" s="1602" t="s">
        <v>256</v>
      </c>
      <c r="F730" s="1563" t="s">
        <v>859</v>
      </c>
      <c r="G730"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30" s="1565" t="s">
        <v>957</v>
      </c>
      <c r="I730" s="1352"/>
      <c r="J730" s="1702">
        <f t="shared" si="401"/>
        <v>44066</v>
      </c>
      <c r="K730" s="1702">
        <f t="shared" si="401"/>
        <v>44092</v>
      </c>
      <c r="L730" s="1702">
        <f t="shared" si="401"/>
        <v>44141</v>
      </c>
      <c r="M730" s="1702">
        <f t="shared" si="401"/>
        <v>44260</v>
      </c>
      <c r="N730" s="1702">
        <f t="shared" si="401"/>
        <v>44288</v>
      </c>
      <c r="O730" s="1702">
        <f t="shared" si="401"/>
        <v>44288</v>
      </c>
      <c r="P730" s="1702">
        <f t="shared" si="401"/>
        <v>44372</v>
      </c>
      <c r="Q730" s="1702">
        <f t="shared" si="401"/>
        <v>44404</v>
      </c>
      <c r="R730" s="1702">
        <f t="shared" si="401"/>
        <v>44404</v>
      </c>
      <c r="S730" s="1702">
        <f t="shared" si="401"/>
        <v>44403</v>
      </c>
      <c r="T730" s="1702">
        <f t="shared" si="402"/>
        <v>44403</v>
      </c>
      <c r="U730" s="1702">
        <f t="shared" si="402"/>
        <v>44424</v>
      </c>
      <c r="V730" s="1702">
        <f t="shared" si="402"/>
        <v>44431</v>
      </c>
      <c r="W730" s="1702">
        <f t="shared" si="402"/>
        <v>44434</v>
      </c>
      <c r="X730" s="1702">
        <f t="shared" si="402"/>
        <v>44439</v>
      </c>
      <c r="Y730" s="1702">
        <f t="shared" si="402"/>
        <v>44464</v>
      </c>
      <c r="Z730" s="1702">
        <f t="shared" si="402"/>
        <v>44484</v>
      </c>
      <c r="AA730" s="1702">
        <f t="shared" si="402"/>
        <v>44512</v>
      </c>
      <c r="AB730" s="1702">
        <f t="shared" si="402"/>
        <v>44517</v>
      </c>
      <c r="AC730" s="1702">
        <f t="shared" si="402"/>
        <v>44531</v>
      </c>
      <c r="AD730" s="1702">
        <f t="shared" si="403"/>
        <v>44552</v>
      </c>
      <c r="AE730" s="1702">
        <f t="shared" si="403"/>
        <v>44559</v>
      </c>
      <c r="AF730" s="1702">
        <f t="shared" si="403"/>
        <v>44564</v>
      </c>
      <c r="AG730" s="1702">
        <f t="shared" si="403"/>
        <v>44567</v>
      </c>
      <c r="AH730" s="1702">
        <f t="shared" si="403"/>
        <v>44592</v>
      </c>
      <c r="AI730" s="1702">
        <f t="shared" si="403"/>
        <v>44612</v>
      </c>
      <c r="AJ730" s="1702">
        <f t="shared" si="403"/>
        <v>44612</v>
      </c>
      <c r="AK730" s="1702">
        <f t="shared" si="403"/>
        <v>44622</v>
      </c>
      <c r="AL730" s="1702">
        <f t="shared" si="403"/>
        <v>44638</v>
      </c>
      <c r="AM730" s="1702">
        <f t="shared" si="403"/>
        <v>44642</v>
      </c>
      <c r="AN730" s="1702">
        <f t="shared" si="403"/>
        <v>44672</v>
      </c>
      <c r="AO730" s="1497">
        <f t="shared" si="386"/>
        <v>44464</v>
      </c>
      <c r="AP730" s="1363">
        <v>30223</v>
      </c>
      <c r="AQ730" s="1543">
        <v>45133</v>
      </c>
      <c r="AR730" s="1424">
        <f>VLOOKUP(AP730,Schedule!$B$2:$F$14923,5,0)</f>
        <v>45133</v>
      </c>
      <c r="AS730" s="1424">
        <f t="shared" si="395"/>
        <v>45498</v>
      </c>
      <c r="AZ730" s="1739"/>
    </row>
    <row r="731" spans="1:52" s="1382" customFormat="1" ht="51.95" customHeight="1" thickBot="1">
      <c r="A731" s="1781"/>
      <c r="B731" s="1385">
        <f t="shared" si="400"/>
        <v>69</v>
      </c>
      <c r="C731" s="1386" t="str">
        <f t="shared" si="400"/>
        <v>У_Э</v>
      </c>
      <c r="D731" s="1561" t="str">
        <f t="shared" si="396"/>
        <v>69У_Э</v>
      </c>
      <c r="E731" s="1602" t="s">
        <v>266</v>
      </c>
      <c r="F731" s="1563" t="s">
        <v>859</v>
      </c>
      <c r="G731" s="1564"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31" s="1565" t="s">
        <v>958</v>
      </c>
      <c r="I731" s="1352"/>
      <c r="J731" s="1702">
        <f t="shared" si="401"/>
        <v>44066</v>
      </c>
      <c r="K731" s="1702">
        <f t="shared" si="401"/>
        <v>44092</v>
      </c>
      <c r="L731" s="1702">
        <f t="shared" si="401"/>
        <v>44141</v>
      </c>
      <c r="M731" s="1702">
        <f t="shared" si="401"/>
        <v>44260</v>
      </c>
      <c r="N731" s="1702">
        <f t="shared" si="401"/>
        <v>44288</v>
      </c>
      <c r="O731" s="1702">
        <f t="shared" si="401"/>
        <v>44288</v>
      </c>
      <c r="P731" s="1702">
        <f t="shared" si="401"/>
        <v>44372</v>
      </c>
      <c r="Q731" s="1702">
        <f t="shared" si="401"/>
        <v>44404</v>
      </c>
      <c r="R731" s="1702">
        <f t="shared" si="401"/>
        <v>44404</v>
      </c>
      <c r="S731" s="1702">
        <f t="shared" si="401"/>
        <v>44403</v>
      </c>
      <c r="T731" s="1702">
        <f t="shared" si="402"/>
        <v>44403</v>
      </c>
      <c r="U731" s="1702">
        <f t="shared" si="402"/>
        <v>44424</v>
      </c>
      <c r="V731" s="1702">
        <f t="shared" si="402"/>
        <v>44431</v>
      </c>
      <c r="W731" s="1702">
        <f t="shared" si="402"/>
        <v>44434</v>
      </c>
      <c r="X731" s="1702">
        <f t="shared" si="402"/>
        <v>44439</v>
      </c>
      <c r="Y731" s="1702">
        <f t="shared" si="402"/>
        <v>44464</v>
      </c>
      <c r="Z731" s="1702">
        <f t="shared" si="402"/>
        <v>44484</v>
      </c>
      <c r="AA731" s="1702">
        <f t="shared" si="402"/>
        <v>44512</v>
      </c>
      <c r="AB731" s="1702">
        <f t="shared" si="402"/>
        <v>44517</v>
      </c>
      <c r="AC731" s="1702">
        <f t="shared" si="402"/>
        <v>44531</v>
      </c>
      <c r="AD731" s="1702">
        <f t="shared" si="403"/>
        <v>44552</v>
      </c>
      <c r="AE731" s="1702">
        <f t="shared" si="403"/>
        <v>44559</v>
      </c>
      <c r="AF731" s="1702">
        <f t="shared" si="403"/>
        <v>44564</v>
      </c>
      <c r="AG731" s="1702">
        <f t="shared" si="403"/>
        <v>44567</v>
      </c>
      <c r="AH731" s="1702">
        <f t="shared" si="403"/>
        <v>44592</v>
      </c>
      <c r="AI731" s="1702">
        <f t="shared" si="403"/>
        <v>44612</v>
      </c>
      <c r="AJ731" s="1702">
        <f t="shared" si="403"/>
        <v>44612</v>
      </c>
      <c r="AK731" s="1702">
        <f t="shared" si="403"/>
        <v>44622</v>
      </c>
      <c r="AL731" s="1702">
        <f t="shared" si="403"/>
        <v>44638</v>
      </c>
      <c r="AM731" s="1702">
        <f t="shared" si="403"/>
        <v>44642</v>
      </c>
      <c r="AN731" s="1702">
        <f t="shared" si="403"/>
        <v>44672</v>
      </c>
      <c r="AO731" s="1497">
        <f t="shared" si="386"/>
        <v>44464</v>
      </c>
      <c r="AP731" s="1363">
        <v>39344</v>
      </c>
      <c r="AQ731" s="1543">
        <v>44843</v>
      </c>
      <c r="AR731" s="1424" t="s">
        <v>959</v>
      </c>
      <c r="AS731" s="1424"/>
      <c r="AZ731" s="1739"/>
    </row>
    <row r="732" spans="1:52" s="1382" customFormat="1" ht="51.95" customHeight="1" thickBot="1">
      <c r="A732" s="1781"/>
      <c r="B732" s="1498">
        <f t="shared" si="400"/>
        <v>69</v>
      </c>
      <c r="C732" s="1499" t="str">
        <f t="shared" si="400"/>
        <v>У_Э</v>
      </c>
      <c r="D732" s="1566" t="str">
        <f t="shared" si="396"/>
        <v>69У_Э</v>
      </c>
      <c r="E732" s="1603" t="s">
        <v>268</v>
      </c>
      <c r="F732" s="1568" t="s">
        <v>859</v>
      </c>
      <c r="G732" s="1569" t="str">
        <f t="shared" si="382"/>
        <v>Выполнение электротехнических работ по объектам 20UMV,30UMV,21USZ,22USZ,23USZ,24USZ,25USZ,26USZ,27USZ,28USZ,29USZ,21UPZ,22UPZ,23UPZ,24UPZ,25UPZ,26UPZ,31USZ,32USZ,33USZ,34USZ,35USZ,36USZ,37USZ,38USZ,39USZ,21UEJ ,22UEJ ,23UEJ ,24UEJ ,25UEJ ,31UEJ,32UEJ,33UEJ,34UEJ,35UEJ,20UBF,31UPZ,32UPZ,33UPZ,34UPZ,35UPZ,36UPZ,37UPZ,38UPZ,30UBF,20UBH,30UBH</v>
      </c>
      <c r="H732" s="1570" t="s">
        <v>960</v>
      </c>
      <c r="I732" s="1345"/>
      <c r="J732" s="1702">
        <f t="shared" si="401"/>
        <v>44066</v>
      </c>
      <c r="K732" s="1702">
        <f t="shared" si="401"/>
        <v>44092</v>
      </c>
      <c r="L732" s="1702">
        <f t="shared" si="401"/>
        <v>44141</v>
      </c>
      <c r="M732" s="1702">
        <f t="shared" si="401"/>
        <v>44260</v>
      </c>
      <c r="N732" s="1702">
        <f t="shared" si="401"/>
        <v>44288</v>
      </c>
      <c r="O732" s="1702">
        <f t="shared" si="401"/>
        <v>44288</v>
      </c>
      <c r="P732" s="1702">
        <f t="shared" si="401"/>
        <v>44372</v>
      </c>
      <c r="Q732" s="1702">
        <f t="shared" si="401"/>
        <v>44404</v>
      </c>
      <c r="R732" s="1702">
        <f t="shared" si="401"/>
        <v>44404</v>
      </c>
      <c r="S732" s="1702">
        <f t="shared" si="401"/>
        <v>44403</v>
      </c>
      <c r="T732" s="1702">
        <f t="shared" si="402"/>
        <v>44403</v>
      </c>
      <c r="U732" s="1702">
        <f t="shared" si="402"/>
        <v>44424</v>
      </c>
      <c r="V732" s="1702">
        <f t="shared" si="402"/>
        <v>44431</v>
      </c>
      <c r="W732" s="1702">
        <f t="shared" si="402"/>
        <v>44434</v>
      </c>
      <c r="X732" s="1702">
        <f t="shared" si="402"/>
        <v>44439</v>
      </c>
      <c r="Y732" s="1702">
        <f t="shared" si="402"/>
        <v>44464</v>
      </c>
      <c r="Z732" s="1702">
        <f t="shared" si="402"/>
        <v>44484</v>
      </c>
      <c r="AA732" s="1702">
        <f t="shared" si="402"/>
        <v>44512</v>
      </c>
      <c r="AB732" s="1702">
        <f t="shared" si="402"/>
        <v>44517</v>
      </c>
      <c r="AC732" s="1702">
        <f t="shared" si="402"/>
        <v>44531</v>
      </c>
      <c r="AD732" s="1702">
        <f t="shared" si="403"/>
        <v>44552</v>
      </c>
      <c r="AE732" s="1702">
        <f t="shared" si="403"/>
        <v>44559</v>
      </c>
      <c r="AF732" s="1702">
        <f t="shared" si="403"/>
        <v>44564</v>
      </c>
      <c r="AG732" s="1702">
        <f t="shared" si="403"/>
        <v>44567</v>
      </c>
      <c r="AH732" s="1702">
        <f t="shared" si="403"/>
        <v>44592</v>
      </c>
      <c r="AI732" s="1702">
        <f t="shared" si="403"/>
        <v>44612</v>
      </c>
      <c r="AJ732" s="1702">
        <f t="shared" si="403"/>
        <v>44612</v>
      </c>
      <c r="AK732" s="1702">
        <f t="shared" si="403"/>
        <v>44622</v>
      </c>
      <c r="AL732" s="1702">
        <f t="shared" si="403"/>
        <v>44638</v>
      </c>
      <c r="AM732" s="1702">
        <f t="shared" si="403"/>
        <v>44642</v>
      </c>
      <c r="AN732" s="1702">
        <f t="shared" si="403"/>
        <v>44672</v>
      </c>
      <c r="AO732" s="1497">
        <f t="shared" si="386"/>
        <v>44464</v>
      </c>
      <c r="AP732" s="1539">
        <v>39447</v>
      </c>
      <c r="AQ732" s="1540">
        <v>45562</v>
      </c>
      <c r="AR732" s="1424"/>
      <c r="AS732" s="1424"/>
      <c r="AZ732" s="1739"/>
    </row>
    <row r="733" spans="1:52" s="1382" customFormat="1" ht="47.25" thickBot="1">
      <c r="A733" s="1781">
        <f>A685+1</f>
        <v>57</v>
      </c>
      <c r="B733" s="1373">
        <f>B685+1</f>
        <v>70</v>
      </c>
      <c r="C733" s="1374" t="s">
        <v>858</v>
      </c>
      <c r="D733" s="1556" t="str">
        <f t="shared" si="396"/>
        <v>70У_Э</v>
      </c>
      <c r="E733" s="1601" t="s">
        <v>833</v>
      </c>
      <c r="F733" s="1558" t="s">
        <v>859</v>
      </c>
      <c r="G733" s="1559" t="str">
        <f>CONCATENATE("Выполнение электротехнических работ по объектам ", , E733,",", E734,",", E735, ",",E736,",",E737,",",E738)</f>
        <v>Выполнение электротехнических работ по объектам 20UQA,21UQC,22UQC,30UQA,31UQC,32UQC</v>
      </c>
      <c r="H733" s="1560" t="s">
        <v>961</v>
      </c>
      <c r="I733" s="1339" t="s">
        <v>118</v>
      </c>
      <c r="J733" s="1369">
        <f>IFERROR(VLOOKUP(D733,'ИСХОДНИК-даты-2х'!$D$10:$AI$105,2,0),"-")</f>
        <v>44340</v>
      </c>
      <c r="K733" s="1369">
        <f>IFERROR(VLOOKUP(D733,'ИСХОДНИК-даты-2х'!$D$10:$AI$105,3,0),"-")</f>
        <v>44368</v>
      </c>
      <c r="L733" s="1369">
        <f>IFERROR(VLOOKUP(D733,'ИСХОДНИК-даты-2х'!$D$10:$AI$105,4,0),"-")</f>
        <v>44417</v>
      </c>
      <c r="M733" s="1369">
        <f>IFERROR(VLOOKUP(D733,'ИСХОДНИК-даты-2х'!$D$10:$AI$105,5,0),"-")</f>
        <v>44420</v>
      </c>
      <c r="N733" s="1369">
        <f>IFERROR(VLOOKUP(D733,'ИСХОДНИК-даты-2х'!$D$10:$AI$105,6,0),"-")</f>
        <v>44448</v>
      </c>
      <c r="O733" s="1369">
        <f>IFERROR(VLOOKUP(D733,'ИСХОДНИК-даты-2х'!$D$10:$AI$105,7,0),"-")</f>
        <v>44448</v>
      </c>
      <c r="P733" s="1369">
        <f>IFERROR(VLOOKUP(D733,'ИСХОДНИК-даты-2х'!$D$10:$AI$105,8,0),"-")</f>
        <v>44532</v>
      </c>
      <c r="Q733" s="1369">
        <f>IFERROR(VLOOKUP(D733,'ИСХОДНИК-даты-2х'!$D$10:$AI$105,9,0),"-")</f>
        <v>44564</v>
      </c>
      <c r="R733" s="1369">
        <f>IFERROR(VLOOKUP(D733,'ИСХОДНИК-даты-2х'!$D$10:$AI$105,10,0),"-")</f>
        <v>44564</v>
      </c>
      <c r="S733" s="1369">
        <f>IFERROR(VLOOKUP(D733,'ИСХОДНИК-даты-2х'!$D$10:$AI$105,11,0),"-")</f>
        <v>44561</v>
      </c>
      <c r="T733" s="1369">
        <f>IFERROR(VLOOKUP(D733,'ИСХОДНИК-даты-2х'!$D$10:$AI$105,12,0),"-")</f>
        <v>44561</v>
      </c>
      <c r="U733" s="1369">
        <f>IFERROR(VLOOKUP(D733,'ИСХОДНИК-даты-2х'!$D$10:$AI$105,13,0),"-")</f>
        <v>44582</v>
      </c>
      <c r="V733" s="1369">
        <f>IFERROR(VLOOKUP(D733,'ИСХОДНИК-даты-2х'!$D$10:$AI$105,14,0),"-")</f>
        <v>44589</v>
      </c>
      <c r="W733" s="1369">
        <f>IFERROR(VLOOKUP(D733,'ИСХОДНИК-даты-2х'!$D$10:$AI$105,15,0),"-")</f>
        <v>44594</v>
      </c>
      <c r="X733" s="1369">
        <f>IFERROR(VLOOKUP(D733,'ИСХОДНИК-даты-2х'!$D$10:$AI$105,16,0),"-")</f>
        <v>44599</v>
      </c>
      <c r="Y733" s="1369">
        <f>IFERROR(VLOOKUP(D733,'ИСХОДНИК-даты-2х'!$D$10:$AI$105,17,0),"-")</f>
        <v>44624</v>
      </c>
      <c r="Z733" s="1369">
        <f>IFERROR(VLOOKUP(D733,'ИСХОДНИК-даты-2х'!$D$10:$AI$105,18,0),"-")</f>
        <v>44644</v>
      </c>
      <c r="AA733" s="1369">
        <f>IFERROR(VLOOKUP(D733,'ИСХОДНИК-даты-2х'!$D$10:$AI$105,19,0),"-")</f>
        <v>44672</v>
      </c>
      <c r="AB733" s="1369">
        <f>IFERROR(VLOOKUP(D733,'ИСХОДНИК-даты-2х'!$D$10:$AI$105,20,0),"-")</f>
        <v>44677</v>
      </c>
      <c r="AC733" s="1369">
        <f>IFERROR(VLOOKUP(D733,'ИСХОДНИК-даты-2х'!$D$10:$AI$105,21,0),"-")</f>
        <v>44691</v>
      </c>
      <c r="AD733" s="1369">
        <f>IFERROR(VLOOKUP(D733,'ИСХОДНИК-даты-2х'!$D$10:$AI$105,22,0),"-")</f>
        <v>44712</v>
      </c>
      <c r="AE733" s="1369">
        <f>IFERROR(VLOOKUP(D733,'ИСХОДНИК-даты-2х'!$D$10:$AI$105,23,0),"-")</f>
        <v>44719</v>
      </c>
      <c r="AF733" s="1369">
        <f>IFERROR(VLOOKUP(D733,'ИСХОДНИК-даты-2х'!$D$10:$AI$105,24,0),"-")</f>
        <v>44722</v>
      </c>
      <c r="AG733" s="1369">
        <f>IFERROR(VLOOKUP(D733,'ИСХОДНИК-даты-2х'!$D$10:$AI$105,25,0),"-")</f>
        <v>44727</v>
      </c>
      <c r="AH733" s="1340">
        <f>IFERROR(VLOOKUP(D733,'ИСХОДНИК-даты-2х'!$D$10:$AI$105,26,0),"-")</f>
        <v>44752</v>
      </c>
      <c r="AI733" s="1340">
        <f>IFERROR(VLOOKUP(D733,'ИСХОДНИК-даты-2х'!$D$10:$AI$105,27,0),"-")</f>
        <v>44772</v>
      </c>
      <c r="AJ733" s="1340">
        <f>IFERROR(VLOOKUP(D733,'ИСХОДНИК-даты-2х'!$D$10:$AI$105,28,0),"-")</f>
        <v>44772</v>
      </c>
      <c r="AK733" s="1370">
        <f>IFERROR(VLOOKUP(D733,'ИСХОДНИК-даты-2х'!$D$10:$AI$105,29,0),"-")</f>
        <v>44782</v>
      </c>
      <c r="AL733" s="1370">
        <f>IFERROR(VLOOKUP(D733,'ИСХОДНИК-даты-2х'!$D$10:$AI$105,30,0),"-")</f>
        <v>44798</v>
      </c>
      <c r="AM733" s="1371">
        <f>IFERROR(VLOOKUP(D733,'ИСХОДНИК-даты-2х'!$D$10:$AI$105,31,0),"-")</f>
        <v>44802</v>
      </c>
      <c r="AN733" s="1372">
        <v>44832</v>
      </c>
      <c r="AO733" s="1387">
        <v>44760</v>
      </c>
      <c r="AP733" s="1388">
        <v>15033</v>
      </c>
      <c r="AQ733" s="1541">
        <v>44846</v>
      </c>
      <c r="AR733" s="1424">
        <f>VLOOKUP(AP733,Schedule!$B$2:$F$14923,5,0)</f>
        <v>44722</v>
      </c>
      <c r="AS733" s="1424">
        <f t="shared" ref="AS733:AS749" si="404">AR733+365</f>
        <v>45087</v>
      </c>
      <c r="AT733" s="1425">
        <f>MIN(AS733:AS738)</f>
        <v>45052</v>
      </c>
      <c r="AU733" s="1426">
        <f>AM733+30</f>
        <v>44832</v>
      </c>
      <c r="AV733" s="1732">
        <f>AT733-AM733</f>
        <v>250</v>
      </c>
      <c r="AW733" s="1383" t="s">
        <v>119</v>
      </c>
      <c r="AX733" s="1383">
        <v>44832</v>
      </c>
      <c r="AY733" s="1384" t="s">
        <v>173</v>
      </c>
      <c r="AZ733" s="1739">
        <f>AN733-AM733</f>
        <v>30</v>
      </c>
    </row>
    <row r="734" spans="1:52" s="1382" customFormat="1" ht="51.95" customHeight="1" thickBot="1">
      <c r="A734" s="1781"/>
      <c r="B734" s="1385">
        <f t="shared" ref="B734:C738" si="405">B$733</f>
        <v>70</v>
      </c>
      <c r="C734" s="1386" t="str">
        <f t="shared" si="405"/>
        <v>У_Э</v>
      </c>
      <c r="D734" s="1561" t="str">
        <f t="shared" si="396"/>
        <v>70У_Э</v>
      </c>
      <c r="E734" s="1602" t="s">
        <v>830</v>
      </c>
      <c r="F734" s="1563" t="s">
        <v>859</v>
      </c>
      <c r="G734" s="1564" t="str">
        <f>$G$733</f>
        <v>Выполнение электротехнических работ по объектам 20UQA,21UQC,22UQC,30UQA,31UQC,32UQC</v>
      </c>
      <c r="H734" s="1565" t="s">
        <v>962</v>
      </c>
      <c r="I734" s="1352"/>
      <c r="J734" s="1702">
        <f t="shared" ref="J734:S738" si="406">J$733</f>
        <v>44340</v>
      </c>
      <c r="K734" s="1702">
        <f t="shared" si="406"/>
        <v>44368</v>
      </c>
      <c r="L734" s="1702">
        <f t="shared" si="406"/>
        <v>44417</v>
      </c>
      <c r="M734" s="1702">
        <f t="shared" si="406"/>
        <v>44420</v>
      </c>
      <c r="N734" s="1702">
        <f t="shared" si="406"/>
        <v>44448</v>
      </c>
      <c r="O734" s="1702">
        <f t="shared" si="406"/>
        <v>44448</v>
      </c>
      <c r="P734" s="1702">
        <f t="shared" si="406"/>
        <v>44532</v>
      </c>
      <c r="Q734" s="1702">
        <f t="shared" si="406"/>
        <v>44564</v>
      </c>
      <c r="R734" s="1702">
        <f t="shared" si="406"/>
        <v>44564</v>
      </c>
      <c r="S734" s="1702">
        <f t="shared" si="406"/>
        <v>44561</v>
      </c>
      <c r="T734" s="1702">
        <f t="shared" ref="T734:AC738" si="407">T$733</f>
        <v>44561</v>
      </c>
      <c r="U734" s="1702">
        <f t="shared" si="407"/>
        <v>44582</v>
      </c>
      <c r="V734" s="1702">
        <f t="shared" si="407"/>
        <v>44589</v>
      </c>
      <c r="W734" s="1702">
        <f t="shared" si="407"/>
        <v>44594</v>
      </c>
      <c r="X734" s="1702">
        <f t="shared" si="407"/>
        <v>44599</v>
      </c>
      <c r="Y734" s="1702">
        <f t="shared" si="407"/>
        <v>44624</v>
      </c>
      <c r="Z734" s="1702">
        <f t="shared" si="407"/>
        <v>44644</v>
      </c>
      <c r="AA734" s="1702">
        <f t="shared" si="407"/>
        <v>44672</v>
      </c>
      <c r="AB734" s="1702">
        <f t="shared" si="407"/>
        <v>44677</v>
      </c>
      <c r="AC734" s="1702">
        <f t="shared" si="407"/>
        <v>44691</v>
      </c>
      <c r="AD734" s="1702">
        <f t="shared" ref="AD734:AN738" si="408">AD$733</f>
        <v>44712</v>
      </c>
      <c r="AE734" s="1702">
        <f t="shared" si="408"/>
        <v>44719</v>
      </c>
      <c r="AF734" s="1702">
        <f t="shared" si="408"/>
        <v>44722</v>
      </c>
      <c r="AG734" s="1702">
        <f t="shared" si="408"/>
        <v>44727</v>
      </c>
      <c r="AH734" s="1702">
        <f t="shared" si="408"/>
        <v>44752</v>
      </c>
      <c r="AI734" s="1702">
        <f t="shared" si="408"/>
        <v>44772</v>
      </c>
      <c r="AJ734" s="1702">
        <f t="shared" si="408"/>
        <v>44772</v>
      </c>
      <c r="AK734" s="1702">
        <f t="shared" si="408"/>
        <v>44782</v>
      </c>
      <c r="AL734" s="1702">
        <f t="shared" si="408"/>
        <v>44798</v>
      </c>
      <c r="AM734" s="1702">
        <f t="shared" si="408"/>
        <v>44802</v>
      </c>
      <c r="AN734" s="1702">
        <f t="shared" si="408"/>
        <v>44832</v>
      </c>
      <c r="AO734" s="1497">
        <f>$AO$733</f>
        <v>44760</v>
      </c>
      <c r="AP734" s="1363">
        <v>15122</v>
      </c>
      <c r="AQ734" s="1543">
        <v>44760</v>
      </c>
      <c r="AR734" s="1424">
        <f>VLOOKUP(AP734,Schedule!$B$2:$F$14923,5,0)</f>
        <v>44687</v>
      </c>
      <c r="AS734" s="1424">
        <f t="shared" si="404"/>
        <v>45052</v>
      </c>
      <c r="AZ734" s="1739"/>
    </row>
    <row r="735" spans="1:52" s="1382" customFormat="1" ht="51.95" customHeight="1" thickBot="1">
      <c r="A735" s="1781"/>
      <c r="B735" s="1385">
        <f t="shared" si="405"/>
        <v>70</v>
      </c>
      <c r="C735" s="1386" t="str">
        <f t="shared" si="405"/>
        <v>У_Э</v>
      </c>
      <c r="D735" s="1561" t="str">
        <f t="shared" si="396"/>
        <v>70У_Э</v>
      </c>
      <c r="E735" s="1602" t="s">
        <v>832</v>
      </c>
      <c r="F735" s="1563" t="s">
        <v>859</v>
      </c>
      <c r="G735" s="1564" t="str">
        <f>$G$733</f>
        <v>Выполнение электротехнических работ по объектам 20UQA,21UQC,22UQC,30UQA,31UQC,32UQC</v>
      </c>
      <c r="H735" s="1565" t="s">
        <v>962</v>
      </c>
      <c r="I735" s="1352"/>
      <c r="J735" s="1702">
        <f t="shared" si="406"/>
        <v>44340</v>
      </c>
      <c r="K735" s="1702">
        <f t="shared" si="406"/>
        <v>44368</v>
      </c>
      <c r="L735" s="1702">
        <f t="shared" si="406"/>
        <v>44417</v>
      </c>
      <c r="M735" s="1702">
        <f t="shared" si="406"/>
        <v>44420</v>
      </c>
      <c r="N735" s="1702">
        <f t="shared" si="406"/>
        <v>44448</v>
      </c>
      <c r="O735" s="1702">
        <f t="shared" si="406"/>
        <v>44448</v>
      </c>
      <c r="P735" s="1702">
        <f t="shared" si="406"/>
        <v>44532</v>
      </c>
      <c r="Q735" s="1702">
        <f t="shared" si="406"/>
        <v>44564</v>
      </c>
      <c r="R735" s="1702">
        <f t="shared" si="406"/>
        <v>44564</v>
      </c>
      <c r="S735" s="1702">
        <f t="shared" si="406"/>
        <v>44561</v>
      </c>
      <c r="T735" s="1702">
        <f t="shared" si="407"/>
        <v>44561</v>
      </c>
      <c r="U735" s="1702">
        <f t="shared" si="407"/>
        <v>44582</v>
      </c>
      <c r="V735" s="1702">
        <f t="shared" si="407"/>
        <v>44589</v>
      </c>
      <c r="W735" s="1702">
        <f t="shared" si="407"/>
        <v>44594</v>
      </c>
      <c r="X735" s="1702">
        <f t="shared" si="407"/>
        <v>44599</v>
      </c>
      <c r="Y735" s="1702">
        <f t="shared" si="407"/>
        <v>44624</v>
      </c>
      <c r="Z735" s="1702">
        <f t="shared" si="407"/>
        <v>44644</v>
      </c>
      <c r="AA735" s="1702">
        <f t="shared" si="407"/>
        <v>44672</v>
      </c>
      <c r="AB735" s="1702">
        <f t="shared" si="407"/>
        <v>44677</v>
      </c>
      <c r="AC735" s="1702">
        <f t="shared" si="407"/>
        <v>44691</v>
      </c>
      <c r="AD735" s="1702">
        <f t="shared" si="408"/>
        <v>44712</v>
      </c>
      <c r="AE735" s="1702">
        <f t="shared" si="408"/>
        <v>44719</v>
      </c>
      <c r="AF735" s="1702">
        <f t="shared" si="408"/>
        <v>44722</v>
      </c>
      <c r="AG735" s="1702">
        <f t="shared" si="408"/>
        <v>44727</v>
      </c>
      <c r="AH735" s="1702">
        <f t="shared" si="408"/>
        <v>44752</v>
      </c>
      <c r="AI735" s="1702">
        <f t="shared" si="408"/>
        <v>44772</v>
      </c>
      <c r="AJ735" s="1702">
        <f t="shared" si="408"/>
        <v>44772</v>
      </c>
      <c r="AK735" s="1702">
        <f t="shared" si="408"/>
        <v>44782</v>
      </c>
      <c r="AL735" s="1702">
        <f t="shared" si="408"/>
        <v>44798</v>
      </c>
      <c r="AM735" s="1702">
        <f t="shared" si="408"/>
        <v>44802</v>
      </c>
      <c r="AN735" s="1702">
        <f t="shared" si="408"/>
        <v>44832</v>
      </c>
      <c r="AO735" s="1497">
        <f>$AO$733</f>
        <v>44760</v>
      </c>
      <c r="AP735" s="1363">
        <v>15168</v>
      </c>
      <c r="AQ735" s="1543">
        <v>44760</v>
      </c>
      <c r="AR735" s="1424">
        <f>VLOOKUP(AP735,Schedule!$B$2:$F$14923,5,0)</f>
        <v>44687</v>
      </c>
      <c r="AS735" s="1424">
        <f t="shared" si="404"/>
        <v>45052</v>
      </c>
      <c r="AZ735" s="1739"/>
    </row>
    <row r="736" spans="1:52" s="1382" customFormat="1" ht="51.95" customHeight="1" thickBot="1">
      <c r="A736" s="1781"/>
      <c r="B736" s="1385">
        <f t="shared" si="405"/>
        <v>70</v>
      </c>
      <c r="C736" s="1386" t="str">
        <f t="shared" si="405"/>
        <v>У_Э</v>
      </c>
      <c r="D736" s="1561" t="str">
        <f t="shared" si="396"/>
        <v>70У_Э</v>
      </c>
      <c r="E736" s="1602" t="s">
        <v>847</v>
      </c>
      <c r="F736" s="1563" t="s">
        <v>859</v>
      </c>
      <c r="G736" s="1564" t="str">
        <f>$G$733</f>
        <v>Выполнение электротехнических работ по объектам 20UQA,21UQC,22UQC,30UQA,31UQC,32UQC</v>
      </c>
      <c r="H736" s="1565" t="s">
        <v>963</v>
      </c>
      <c r="I736" s="1352"/>
      <c r="J736" s="1702">
        <f t="shared" si="406"/>
        <v>44340</v>
      </c>
      <c r="K736" s="1702">
        <f t="shared" si="406"/>
        <v>44368</v>
      </c>
      <c r="L736" s="1702">
        <f t="shared" si="406"/>
        <v>44417</v>
      </c>
      <c r="M736" s="1702">
        <f t="shared" si="406"/>
        <v>44420</v>
      </c>
      <c r="N736" s="1702">
        <f t="shared" si="406"/>
        <v>44448</v>
      </c>
      <c r="O736" s="1702">
        <f t="shared" si="406"/>
        <v>44448</v>
      </c>
      <c r="P736" s="1702">
        <f t="shared" si="406"/>
        <v>44532</v>
      </c>
      <c r="Q736" s="1702">
        <f t="shared" si="406"/>
        <v>44564</v>
      </c>
      <c r="R736" s="1702">
        <f t="shared" si="406"/>
        <v>44564</v>
      </c>
      <c r="S736" s="1702">
        <f t="shared" si="406"/>
        <v>44561</v>
      </c>
      <c r="T736" s="1702">
        <f t="shared" si="407"/>
        <v>44561</v>
      </c>
      <c r="U736" s="1702">
        <f t="shared" si="407"/>
        <v>44582</v>
      </c>
      <c r="V736" s="1702">
        <f t="shared" si="407"/>
        <v>44589</v>
      </c>
      <c r="W736" s="1702">
        <f t="shared" si="407"/>
        <v>44594</v>
      </c>
      <c r="X736" s="1702">
        <f t="shared" si="407"/>
        <v>44599</v>
      </c>
      <c r="Y736" s="1702">
        <f t="shared" si="407"/>
        <v>44624</v>
      </c>
      <c r="Z736" s="1702">
        <f t="shared" si="407"/>
        <v>44644</v>
      </c>
      <c r="AA736" s="1702">
        <f t="shared" si="407"/>
        <v>44672</v>
      </c>
      <c r="AB736" s="1702">
        <f t="shared" si="407"/>
        <v>44677</v>
      </c>
      <c r="AC736" s="1702">
        <f t="shared" si="407"/>
        <v>44691</v>
      </c>
      <c r="AD736" s="1702">
        <f t="shared" si="408"/>
        <v>44712</v>
      </c>
      <c r="AE736" s="1702">
        <f t="shared" si="408"/>
        <v>44719</v>
      </c>
      <c r="AF736" s="1702">
        <f t="shared" si="408"/>
        <v>44722</v>
      </c>
      <c r="AG736" s="1702">
        <f t="shared" si="408"/>
        <v>44727</v>
      </c>
      <c r="AH736" s="1702">
        <f t="shared" si="408"/>
        <v>44752</v>
      </c>
      <c r="AI736" s="1702">
        <f t="shared" si="408"/>
        <v>44772</v>
      </c>
      <c r="AJ736" s="1702">
        <f t="shared" si="408"/>
        <v>44772</v>
      </c>
      <c r="AK736" s="1702">
        <f t="shared" si="408"/>
        <v>44782</v>
      </c>
      <c r="AL736" s="1702">
        <f t="shared" si="408"/>
        <v>44798</v>
      </c>
      <c r="AM736" s="1702">
        <f t="shared" si="408"/>
        <v>44802</v>
      </c>
      <c r="AN736" s="1702">
        <f t="shared" si="408"/>
        <v>44832</v>
      </c>
      <c r="AO736" s="1497">
        <f>$AO$733</f>
        <v>44760</v>
      </c>
      <c r="AP736" s="1363">
        <v>32597</v>
      </c>
      <c r="AQ736" s="1543">
        <v>45323</v>
      </c>
      <c r="AR736" s="1424">
        <f>VLOOKUP(AP736,Schedule!$B$2:$F$14923,5,0)</f>
        <v>45403</v>
      </c>
      <c r="AS736" s="1424">
        <f t="shared" si="404"/>
        <v>45768</v>
      </c>
      <c r="AZ736" s="1739"/>
    </row>
    <row r="737" spans="1:52" s="1382" customFormat="1" ht="51.95" customHeight="1" thickBot="1">
      <c r="A737" s="1781"/>
      <c r="B737" s="1385">
        <f t="shared" si="405"/>
        <v>70</v>
      </c>
      <c r="C737" s="1386" t="str">
        <f t="shared" si="405"/>
        <v>У_Э</v>
      </c>
      <c r="D737" s="1561" t="str">
        <f t="shared" si="396"/>
        <v>70У_Э</v>
      </c>
      <c r="E737" s="1602" t="s">
        <v>823</v>
      </c>
      <c r="F737" s="1563" t="s">
        <v>859</v>
      </c>
      <c r="G737" s="1564" t="str">
        <f>$G$733</f>
        <v>Выполнение электротехнических работ по объектам 20UQA,21UQC,22UQC,30UQA,31UQC,32UQC</v>
      </c>
      <c r="H737" s="1565" t="s">
        <v>964</v>
      </c>
      <c r="I737" s="1352"/>
      <c r="J737" s="1702">
        <f t="shared" si="406"/>
        <v>44340</v>
      </c>
      <c r="K737" s="1702">
        <f t="shared" si="406"/>
        <v>44368</v>
      </c>
      <c r="L737" s="1702">
        <f t="shared" si="406"/>
        <v>44417</v>
      </c>
      <c r="M737" s="1702">
        <f t="shared" si="406"/>
        <v>44420</v>
      </c>
      <c r="N737" s="1702">
        <f t="shared" si="406"/>
        <v>44448</v>
      </c>
      <c r="O737" s="1702">
        <f t="shared" si="406"/>
        <v>44448</v>
      </c>
      <c r="P737" s="1702">
        <f t="shared" si="406"/>
        <v>44532</v>
      </c>
      <c r="Q737" s="1702">
        <f t="shared" si="406"/>
        <v>44564</v>
      </c>
      <c r="R737" s="1702">
        <f t="shared" si="406"/>
        <v>44564</v>
      </c>
      <c r="S737" s="1702">
        <f t="shared" si="406"/>
        <v>44561</v>
      </c>
      <c r="T737" s="1702">
        <f t="shared" si="407"/>
        <v>44561</v>
      </c>
      <c r="U737" s="1702">
        <f t="shared" si="407"/>
        <v>44582</v>
      </c>
      <c r="V737" s="1702">
        <f t="shared" si="407"/>
        <v>44589</v>
      </c>
      <c r="W737" s="1702">
        <f t="shared" si="407"/>
        <v>44594</v>
      </c>
      <c r="X737" s="1702">
        <f t="shared" si="407"/>
        <v>44599</v>
      </c>
      <c r="Y737" s="1702">
        <f t="shared" si="407"/>
        <v>44624</v>
      </c>
      <c r="Z737" s="1702">
        <f t="shared" si="407"/>
        <v>44644</v>
      </c>
      <c r="AA737" s="1702">
        <f t="shared" si="407"/>
        <v>44672</v>
      </c>
      <c r="AB737" s="1702">
        <f t="shared" si="407"/>
        <v>44677</v>
      </c>
      <c r="AC737" s="1702">
        <f t="shared" si="407"/>
        <v>44691</v>
      </c>
      <c r="AD737" s="1702">
        <f t="shared" si="408"/>
        <v>44712</v>
      </c>
      <c r="AE737" s="1702">
        <f t="shared" si="408"/>
        <v>44719</v>
      </c>
      <c r="AF737" s="1702">
        <f t="shared" si="408"/>
        <v>44722</v>
      </c>
      <c r="AG737" s="1702">
        <f t="shared" si="408"/>
        <v>44727</v>
      </c>
      <c r="AH737" s="1702">
        <f t="shared" si="408"/>
        <v>44752</v>
      </c>
      <c r="AI737" s="1702">
        <f t="shared" si="408"/>
        <v>44772</v>
      </c>
      <c r="AJ737" s="1702">
        <f t="shared" si="408"/>
        <v>44772</v>
      </c>
      <c r="AK737" s="1702">
        <f t="shared" si="408"/>
        <v>44782</v>
      </c>
      <c r="AL737" s="1702">
        <f t="shared" si="408"/>
        <v>44798</v>
      </c>
      <c r="AM737" s="1702">
        <f t="shared" si="408"/>
        <v>44802</v>
      </c>
      <c r="AN737" s="1702">
        <f t="shared" si="408"/>
        <v>44832</v>
      </c>
      <c r="AO737" s="1497">
        <f>$AO$733</f>
        <v>44760</v>
      </c>
      <c r="AP737" s="1363">
        <v>32687</v>
      </c>
      <c r="AQ737" s="1543">
        <v>45068</v>
      </c>
      <c r="AR737" s="1424">
        <f>VLOOKUP(AP737,Schedule!$B$2:$F$14923,5,0)</f>
        <v>45068</v>
      </c>
      <c r="AS737" s="1424">
        <f t="shared" si="404"/>
        <v>45433</v>
      </c>
      <c r="AZ737" s="1739"/>
    </row>
    <row r="738" spans="1:52" s="1382" customFormat="1" ht="51.95" customHeight="1" thickBot="1">
      <c r="A738" s="1781"/>
      <c r="B738" s="1498">
        <f t="shared" si="405"/>
        <v>70</v>
      </c>
      <c r="C738" s="1499" t="str">
        <f t="shared" si="405"/>
        <v>У_Э</v>
      </c>
      <c r="D738" s="1566" t="str">
        <f t="shared" si="396"/>
        <v>70У_Э</v>
      </c>
      <c r="E738" s="1603" t="s">
        <v>825</v>
      </c>
      <c r="F738" s="1568" t="s">
        <v>859</v>
      </c>
      <c r="G738" s="1569" t="str">
        <f>$G$733</f>
        <v>Выполнение электротехнических работ по объектам 20UQA,21UQC,22UQC,30UQA,31UQC,32UQC</v>
      </c>
      <c r="H738" s="1570" t="s">
        <v>964</v>
      </c>
      <c r="I738" s="1345"/>
      <c r="J738" s="1702">
        <f t="shared" si="406"/>
        <v>44340</v>
      </c>
      <c r="K738" s="1702">
        <f t="shared" si="406"/>
        <v>44368</v>
      </c>
      <c r="L738" s="1702">
        <f t="shared" si="406"/>
        <v>44417</v>
      </c>
      <c r="M738" s="1702">
        <f t="shared" si="406"/>
        <v>44420</v>
      </c>
      <c r="N738" s="1702">
        <f t="shared" si="406"/>
        <v>44448</v>
      </c>
      <c r="O738" s="1702">
        <f t="shared" si="406"/>
        <v>44448</v>
      </c>
      <c r="P738" s="1702">
        <f t="shared" si="406"/>
        <v>44532</v>
      </c>
      <c r="Q738" s="1702">
        <f t="shared" si="406"/>
        <v>44564</v>
      </c>
      <c r="R738" s="1702">
        <f t="shared" si="406"/>
        <v>44564</v>
      </c>
      <c r="S738" s="1702">
        <f t="shared" si="406"/>
        <v>44561</v>
      </c>
      <c r="T738" s="1702">
        <f t="shared" si="407"/>
        <v>44561</v>
      </c>
      <c r="U738" s="1702">
        <f t="shared" si="407"/>
        <v>44582</v>
      </c>
      <c r="V738" s="1702">
        <f t="shared" si="407"/>
        <v>44589</v>
      </c>
      <c r="W738" s="1702">
        <f t="shared" si="407"/>
        <v>44594</v>
      </c>
      <c r="X738" s="1702">
        <f t="shared" si="407"/>
        <v>44599</v>
      </c>
      <c r="Y738" s="1702">
        <f t="shared" si="407"/>
        <v>44624</v>
      </c>
      <c r="Z738" s="1702">
        <f t="shared" si="407"/>
        <v>44644</v>
      </c>
      <c r="AA738" s="1702">
        <f t="shared" si="407"/>
        <v>44672</v>
      </c>
      <c r="AB738" s="1702">
        <f t="shared" si="407"/>
        <v>44677</v>
      </c>
      <c r="AC738" s="1702">
        <f t="shared" si="407"/>
        <v>44691</v>
      </c>
      <c r="AD738" s="1702">
        <f t="shared" si="408"/>
        <v>44712</v>
      </c>
      <c r="AE738" s="1702">
        <f t="shared" si="408"/>
        <v>44719</v>
      </c>
      <c r="AF738" s="1702">
        <f t="shared" si="408"/>
        <v>44722</v>
      </c>
      <c r="AG738" s="1702">
        <f t="shared" si="408"/>
        <v>44727</v>
      </c>
      <c r="AH738" s="1702">
        <f t="shared" si="408"/>
        <v>44752</v>
      </c>
      <c r="AI738" s="1702">
        <f t="shared" si="408"/>
        <v>44772</v>
      </c>
      <c r="AJ738" s="1702">
        <f t="shared" si="408"/>
        <v>44772</v>
      </c>
      <c r="AK738" s="1702">
        <f t="shared" si="408"/>
        <v>44782</v>
      </c>
      <c r="AL738" s="1702">
        <f t="shared" si="408"/>
        <v>44798</v>
      </c>
      <c r="AM738" s="1702">
        <f t="shared" si="408"/>
        <v>44802</v>
      </c>
      <c r="AN738" s="1702">
        <f t="shared" si="408"/>
        <v>44832</v>
      </c>
      <c r="AO738" s="1497">
        <f>$AO$733</f>
        <v>44760</v>
      </c>
      <c r="AP738" s="1539">
        <v>32734</v>
      </c>
      <c r="AQ738" s="1540">
        <v>45068</v>
      </c>
      <c r="AR738" s="1424">
        <f>VLOOKUP(AP738,Schedule!$B$2:$F$14923,5,0)</f>
        <v>45068</v>
      </c>
      <c r="AS738" s="1424">
        <f t="shared" si="404"/>
        <v>45433</v>
      </c>
      <c r="AZ738" s="1739"/>
    </row>
    <row r="739" spans="1:52" s="1382" customFormat="1" ht="47.25" thickBot="1">
      <c r="A739" s="1400">
        <f>A733+1</f>
        <v>58</v>
      </c>
      <c r="B739" s="1373">
        <f>B733+1</f>
        <v>71</v>
      </c>
      <c r="C739" s="1374" t="s">
        <v>858</v>
      </c>
      <c r="D739" s="1733" t="str">
        <f t="shared" si="396"/>
        <v>71У_Э</v>
      </c>
      <c r="E739" s="1640" t="s">
        <v>443</v>
      </c>
      <c r="F739" s="1641" t="s">
        <v>859</v>
      </c>
      <c r="G739" s="1559" t="str">
        <f>CONCATENATE("Выполнение электротехнических работ по объектам ", , E739)</f>
        <v>Выполнение электротехнических работ по объектам 00UYB</v>
      </c>
      <c r="H739" s="1642" t="s">
        <v>965</v>
      </c>
      <c r="I739" s="1339" t="s">
        <v>118</v>
      </c>
      <c r="J739" s="1369">
        <f>IFERROR(VLOOKUP(D739,'ИСХОДНИК-даты-2х'!$D$10:$AI$105,2,0),"-")</f>
        <v>44074</v>
      </c>
      <c r="K739" s="1369">
        <f>IFERROR(VLOOKUP(D739,'ИСХОДНИК-даты-2х'!$D$10:$AI$105,3,0),"-")</f>
        <v>44102</v>
      </c>
      <c r="L739" s="1369">
        <f>IFERROR(VLOOKUP(D739,'ИСХОДНИК-даты-2х'!$D$10:$AI$105,4,0),"-")</f>
        <v>44151</v>
      </c>
      <c r="M739" s="1369">
        <f>IFERROR(VLOOKUP(D739,'ИСХОДНИК-даты-2х'!$D$10:$AI$105,5,0),"-")</f>
        <v>44316</v>
      </c>
      <c r="N739" s="1369">
        <f>IFERROR(VLOOKUP(D739,'ИСХОДНИК-даты-2х'!$D$10:$AI$105,6,0),"-")</f>
        <v>44344</v>
      </c>
      <c r="O739" s="1369">
        <f>IFERROR(VLOOKUP(D739,'ИСХОДНИК-даты-2х'!$D$10:$AI$105,7,0),"-")</f>
        <v>44344</v>
      </c>
      <c r="P739" s="1369">
        <f>IFERROR(VLOOKUP(D739,'ИСХОДНИК-даты-2х'!$D$10:$AI$105,8,0),"-")</f>
        <v>44428</v>
      </c>
      <c r="Q739" s="1369">
        <f>IFERROR(VLOOKUP(D739,'ИСХОДНИК-даты-2х'!$D$10:$AI$105,9,0),"-")</f>
        <v>44460</v>
      </c>
      <c r="R739" s="1369">
        <f>IFERROR(VLOOKUP(D739,'ИСХОДНИК-даты-2х'!$D$10:$AI$105,10,0),"-")</f>
        <v>44460</v>
      </c>
      <c r="S739" s="1369">
        <f>IFERROR(VLOOKUP(D739,'ИСХОДНИК-даты-2х'!$D$10:$AI$105,11,0),"-")</f>
        <v>44459</v>
      </c>
      <c r="T739" s="1369">
        <f>IFERROR(VLOOKUP(D739,'ИСХОДНИК-даты-2х'!$D$10:$AI$105,12,0),"-")</f>
        <v>44459</v>
      </c>
      <c r="U739" s="1369">
        <f>IFERROR(VLOOKUP(D739,'ИСХОДНИК-даты-2х'!$D$10:$AI$105,13,0),"-")</f>
        <v>44480</v>
      </c>
      <c r="V739" s="1369">
        <f>IFERROR(VLOOKUP(D739,'ИСХОДНИК-даты-2х'!$D$10:$AI$105,14,0),"-")</f>
        <v>44487</v>
      </c>
      <c r="W739" s="1369">
        <f>IFERROR(VLOOKUP(D739,'ИСХОДНИК-даты-2х'!$D$10:$AI$105,15,0),"-")</f>
        <v>44490</v>
      </c>
      <c r="X739" s="1369">
        <f>IFERROR(VLOOKUP(D739,'ИСХОДНИК-даты-2х'!$D$10:$AI$105,16,0),"-")</f>
        <v>44495</v>
      </c>
      <c r="Y739" s="1369">
        <f>IFERROR(VLOOKUP(D739,'ИСХОДНИК-даты-2х'!$D$10:$AI$105,17,0),"-")</f>
        <v>44520</v>
      </c>
      <c r="Z739" s="1369">
        <f>IFERROR(VLOOKUP(D739,'ИСХОДНИК-даты-2х'!$D$10:$AI$105,18,0),"-")</f>
        <v>44540</v>
      </c>
      <c r="AA739" s="1369">
        <f>IFERROR(VLOOKUP(D739,'ИСХОДНИК-даты-2х'!$D$10:$AI$105,19,0),"-")</f>
        <v>44568</v>
      </c>
      <c r="AB739" s="1369">
        <f>IFERROR(VLOOKUP(D739,'ИСХОДНИК-даты-2х'!$D$10:$AI$105,20,0),"-")</f>
        <v>44573</v>
      </c>
      <c r="AC739" s="1369">
        <f>IFERROR(VLOOKUP(D739,'ИСХОДНИК-даты-2х'!$D$10:$AI$105,21,0),"-")</f>
        <v>44587</v>
      </c>
      <c r="AD739" s="1369">
        <f>IFERROR(VLOOKUP(D739,'ИСХОДНИК-даты-2х'!$D$10:$AI$105,22,0),"-")</f>
        <v>44608</v>
      </c>
      <c r="AE739" s="1369">
        <f>IFERROR(VLOOKUP(D739,'ИСХОДНИК-даты-2х'!$D$10:$AI$105,23,0),"-")</f>
        <v>44615</v>
      </c>
      <c r="AF739" s="1369">
        <f>IFERROR(VLOOKUP(D739,'ИСХОДНИК-даты-2х'!$D$10:$AI$105,24,0),"-")</f>
        <v>44620</v>
      </c>
      <c r="AG739" s="1369">
        <f>IFERROR(VLOOKUP(D739,'ИСХОДНИК-даты-2х'!$D$10:$AI$105,25,0),"-")</f>
        <v>44623</v>
      </c>
      <c r="AH739" s="1340">
        <f>IFERROR(VLOOKUP(D739,'ИСХОДНИК-даты-2х'!$D$10:$AI$105,26,0),"-")</f>
        <v>44648</v>
      </c>
      <c r="AI739" s="1340">
        <f>IFERROR(VLOOKUP(D739,'ИСХОДНИК-даты-2х'!$D$10:$AI$105,27,0),"-")</f>
        <v>44668</v>
      </c>
      <c r="AJ739" s="1340">
        <f>IFERROR(VLOOKUP(D739,'ИСХОДНИК-даты-2х'!$D$10:$AI$105,28,0),"-")</f>
        <v>44668</v>
      </c>
      <c r="AK739" s="1370">
        <f>IFERROR(VLOOKUP(D739,'ИСХОДНИК-даты-2х'!$D$10:$AI$105,29,0),"-")</f>
        <v>44678</v>
      </c>
      <c r="AL739" s="1370">
        <f>IFERROR(VLOOKUP(D739,'ИСХОДНИК-даты-2х'!$D$10:$AI$105,30,0),"-")</f>
        <v>44694</v>
      </c>
      <c r="AM739" s="1371">
        <f>IFERROR(VLOOKUP(D739,'ИСХОДНИК-даты-2х'!$D$10:$AI$105,31,0),"-")</f>
        <v>44698</v>
      </c>
      <c r="AN739" s="1729">
        <v>44728</v>
      </c>
      <c r="AO739" s="1544">
        <v>44494</v>
      </c>
      <c r="AP739" s="1534">
        <v>35918</v>
      </c>
      <c r="AQ739" s="1535">
        <v>44494</v>
      </c>
      <c r="AR739" s="1424">
        <f>VLOOKUP(AP739,Schedule!$B$2:$F$14923,5,0)</f>
        <v>44454</v>
      </c>
      <c r="AS739" s="1424">
        <f t="shared" si="404"/>
        <v>44819</v>
      </c>
      <c r="AT739" s="1425">
        <f>MIN(AS739)</f>
        <v>44819</v>
      </c>
      <c r="AU739" s="1426">
        <f>AM739+30</f>
        <v>44728</v>
      </c>
      <c r="AV739" s="1732">
        <f t="shared" ref="AV739:AV740" si="409">AT739-AM739</f>
        <v>121</v>
      </c>
      <c r="AW739" s="1383" t="s">
        <v>119</v>
      </c>
      <c r="AX739" s="1720">
        <v>44728</v>
      </c>
      <c r="AY739" s="1730" t="s">
        <v>173</v>
      </c>
      <c r="AZ739" s="1739">
        <f t="shared" ref="AZ739:AZ740" si="410">AN739-AM739</f>
        <v>30</v>
      </c>
    </row>
    <row r="740" spans="1:52" s="1382" customFormat="1" ht="93.75" thickBot="1">
      <c r="A740" s="1781">
        <f>A739+1</f>
        <v>59</v>
      </c>
      <c r="B740" s="1373">
        <f>B739+1</f>
        <v>72</v>
      </c>
      <c r="C740" s="1374" t="s">
        <v>858</v>
      </c>
      <c r="D740" s="1733" t="str">
        <f t="shared" si="396"/>
        <v>72У_Э</v>
      </c>
      <c r="E740" s="1601" t="s">
        <v>704</v>
      </c>
      <c r="F740" s="1558" t="s">
        <v>859</v>
      </c>
      <c r="G740" s="1559" t="str">
        <f>CONCATENATE("Выполнение электротехнических работ по объектам ", , E740,",", E741,",", E742, ",",E743,",",E744,",",E745,",",E746,",",E747,",",E748,",",E749,",",E750,",",E751,",",E752,,",",E753,,",",E754,,",",E755,,",",E756,,",",E757,,"")</f>
        <v>Выполнение электротехнических работ по объектам 20UMX,30UMX,20UMA,30UMA,21UQF,22UQF,23UQF,24UQF,25UQF,26UQF,27UQF,31UQF,32UQF,33UQF,34UQF,35UQF,36UQF,37UQF</v>
      </c>
      <c r="H740" s="1560" t="s">
        <v>966</v>
      </c>
      <c r="I740" s="1339" t="s">
        <v>118</v>
      </c>
      <c r="J740" s="1369">
        <f>IFERROR(VLOOKUP(D740,'ИСХОДНИК-даты-2х'!$D$10:$AI$105,2,0),"-")</f>
        <v>44156</v>
      </c>
      <c r="K740" s="1369">
        <f>IFERROR(VLOOKUP(D740,'ИСХОДНИК-даты-2х'!$D$10:$AI$105,3,0),"-")</f>
        <v>44183</v>
      </c>
      <c r="L740" s="1369">
        <f>IFERROR(VLOOKUP(D740,'ИСХОДНИК-даты-2х'!$D$10:$AI$105,4,0),"-")</f>
        <v>44232</v>
      </c>
      <c r="M740" s="1369">
        <f>IFERROR(VLOOKUP(D740,'ИСХОДНИК-даты-2х'!$D$10:$AI$105,5,0),"-")</f>
        <v>44316</v>
      </c>
      <c r="N740" s="1369">
        <f>IFERROR(VLOOKUP(D740,'ИСХОДНИК-даты-2х'!$D$10:$AI$105,6,0),"-")</f>
        <v>44344</v>
      </c>
      <c r="O740" s="1369">
        <f>IFERROR(VLOOKUP(D740,'ИСХОДНИК-даты-2х'!$D$10:$AI$105,7,0),"-")</f>
        <v>44344</v>
      </c>
      <c r="P740" s="1369">
        <f>IFERROR(VLOOKUP(D740,'ИСХОДНИК-даты-2х'!$D$10:$AI$105,8,0),"-")</f>
        <v>44428</v>
      </c>
      <c r="Q740" s="1369">
        <f>IFERROR(VLOOKUP(D740,'ИСХОДНИК-даты-2х'!$D$10:$AI$105,9,0),"-")</f>
        <v>44460</v>
      </c>
      <c r="R740" s="1369">
        <f>IFERROR(VLOOKUP(D740,'ИСХОДНИК-даты-2х'!$D$10:$AI$105,10,0),"-")</f>
        <v>44460</v>
      </c>
      <c r="S740" s="1369">
        <f>IFERROR(VLOOKUP(D740,'ИСХОДНИК-даты-2х'!$D$10:$AI$105,11,0),"-")</f>
        <v>44459</v>
      </c>
      <c r="T740" s="1369">
        <f>IFERROR(VLOOKUP(D740,'ИСХОДНИК-даты-2х'!$D$10:$AI$105,12,0),"-")</f>
        <v>44459</v>
      </c>
      <c r="U740" s="1369">
        <f>IFERROR(VLOOKUP(D740,'ИСХОДНИК-даты-2х'!$D$10:$AI$105,13,0),"-")</f>
        <v>44480</v>
      </c>
      <c r="V740" s="1369">
        <f>IFERROR(VLOOKUP(D740,'ИСХОДНИК-даты-2х'!$D$10:$AI$105,14,0),"-")</f>
        <v>44487</v>
      </c>
      <c r="W740" s="1369">
        <f>IFERROR(VLOOKUP(D740,'ИСХОДНИК-даты-2х'!$D$10:$AI$105,15,0),"-")</f>
        <v>44490</v>
      </c>
      <c r="X740" s="1369">
        <f>IFERROR(VLOOKUP(D740,'ИСХОДНИК-даты-2х'!$D$10:$AI$105,16,0),"-")</f>
        <v>44495</v>
      </c>
      <c r="Y740" s="1369">
        <f>IFERROR(VLOOKUP(D740,'ИСХОДНИК-даты-2х'!$D$10:$AI$105,17,0),"-")</f>
        <v>44520</v>
      </c>
      <c r="Z740" s="1369">
        <f>IFERROR(VLOOKUP(D740,'ИСХОДНИК-даты-2х'!$D$10:$AI$105,18,0),"-")</f>
        <v>44540</v>
      </c>
      <c r="AA740" s="1369">
        <f>IFERROR(VLOOKUP(D740,'ИСХОДНИК-даты-2х'!$D$10:$AI$105,19,0),"-")</f>
        <v>44568</v>
      </c>
      <c r="AB740" s="1369">
        <f>IFERROR(VLOOKUP(D740,'ИСХОДНИК-даты-2х'!$D$10:$AI$105,20,0),"-")</f>
        <v>44573</v>
      </c>
      <c r="AC740" s="1369">
        <f>IFERROR(VLOOKUP(D740,'ИСХОДНИК-даты-2х'!$D$10:$AI$105,21,0),"-")</f>
        <v>44587</v>
      </c>
      <c r="AD740" s="1369">
        <f>IFERROR(VLOOKUP(D740,'ИСХОДНИК-даты-2х'!$D$10:$AI$105,22,0),"-")</f>
        <v>44608</v>
      </c>
      <c r="AE740" s="1369">
        <f>IFERROR(VLOOKUP(D740,'ИСХОДНИК-даты-2х'!$D$10:$AI$105,23,0),"-")</f>
        <v>44615</v>
      </c>
      <c r="AF740" s="1369">
        <f>IFERROR(VLOOKUP(D740,'ИСХОДНИК-даты-2х'!$D$10:$AI$105,24,0),"-")</f>
        <v>44620</v>
      </c>
      <c r="AG740" s="1369">
        <f>IFERROR(VLOOKUP(D740,'ИСХОДНИК-даты-2х'!$D$10:$AI$105,25,0),"-")</f>
        <v>44623</v>
      </c>
      <c r="AH740" s="1340">
        <f>IFERROR(VLOOKUP(D740,'ИСХОДНИК-даты-2х'!$D$10:$AI$105,26,0),"-")</f>
        <v>44648</v>
      </c>
      <c r="AI740" s="1340">
        <f>IFERROR(VLOOKUP(D740,'ИСХОДНИК-даты-2х'!$D$10:$AI$105,27,0),"-")</f>
        <v>44668</v>
      </c>
      <c r="AJ740" s="1340">
        <f>IFERROR(VLOOKUP(D740,'ИСХОДНИК-даты-2х'!$D$10:$AI$105,28,0),"-")</f>
        <v>44668</v>
      </c>
      <c r="AK740" s="1370">
        <f>IFERROR(VLOOKUP(D740,'ИСХОДНИК-даты-2х'!$D$10:$AI$105,29,0),"-")</f>
        <v>44678</v>
      </c>
      <c r="AL740" s="1370">
        <f>IFERROR(VLOOKUP(D740,'ИСХОДНИК-даты-2х'!$D$10:$AI$105,30,0),"-")</f>
        <v>44694</v>
      </c>
      <c r="AM740" s="1371">
        <f>IFERROR(VLOOKUP(D740,'ИСХОДНИК-даты-2х'!$D$10:$AI$105,31,0),"-")</f>
        <v>44698</v>
      </c>
      <c r="AN740" s="1729">
        <v>44728</v>
      </c>
      <c r="AO740" s="1387">
        <v>44576</v>
      </c>
      <c r="AP740" s="1388">
        <v>14487</v>
      </c>
      <c r="AQ740" s="1541">
        <v>44576</v>
      </c>
      <c r="AR740" s="1424">
        <f>VLOOKUP(AP740,Schedule!$B$2:$F$14923,5,0)</f>
        <v>44791</v>
      </c>
      <c r="AS740" s="1424">
        <f t="shared" si="404"/>
        <v>45156</v>
      </c>
      <c r="AT740" s="1425">
        <f>MIN(AS740:AS757)</f>
        <v>44836</v>
      </c>
      <c r="AU740" s="1426">
        <f>AM740+30</f>
        <v>44728</v>
      </c>
      <c r="AV740" s="1732">
        <f t="shared" si="409"/>
        <v>138</v>
      </c>
      <c r="AW740" s="1383" t="s">
        <v>119</v>
      </c>
      <c r="AX740" s="1720">
        <v>44728</v>
      </c>
      <c r="AY740" s="1730" t="s">
        <v>173</v>
      </c>
      <c r="AZ740" s="1739">
        <f t="shared" si="410"/>
        <v>30</v>
      </c>
    </row>
    <row r="741" spans="1:52" s="1382" customFormat="1" ht="51.95" customHeight="1" thickBot="1">
      <c r="A741" s="1781"/>
      <c r="B741" s="1385">
        <f t="shared" ref="B741:C757" si="411">B$740</f>
        <v>72</v>
      </c>
      <c r="C741" s="1386" t="str">
        <f t="shared" si="411"/>
        <v>У_Э</v>
      </c>
      <c r="D741" s="1561" t="str">
        <f t="shared" si="396"/>
        <v>72У_Э</v>
      </c>
      <c r="E741" s="1602" t="s">
        <v>706</v>
      </c>
      <c r="F741" s="1563" t="s">
        <v>859</v>
      </c>
      <c r="G741" s="1564" t="str">
        <f t="shared" ref="G741:G757" si="412">$G$740</f>
        <v>Выполнение электротехнических работ по объектам 20UMX,30UMX,20UMA,30UMA,21UQF,22UQF,23UQF,24UQF,25UQF,26UQF,27UQF,31UQF,32UQF,33UQF,34UQF,35UQF,36UQF,37UQF</v>
      </c>
      <c r="H741" s="1565" t="s">
        <v>967</v>
      </c>
      <c r="I741" s="1352"/>
      <c r="J741" s="1702">
        <f t="shared" ref="J741:S750" si="413">J$740</f>
        <v>44156</v>
      </c>
      <c r="K741" s="1702">
        <f t="shared" si="413"/>
        <v>44183</v>
      </c>
      <c r="L741" s="1702">
        <f t="shared" si="413"/>
        <v>44232</v>
      </c>
      <c r="M741" s="1702">
        <f t="shared" si="413"/>
        <v>44316</v>
      </c>
      <c r="N741" s="1702">
        <f t="shared" si="413"/>
        <v>44344</v>
      </c>
      <c r="O741" s="1702">
        <f t="shared" si="413"/>
        <v>44344</v>
      </c>
      <c r="P741" s="1702">
        <f t="shared" si="413"/>
        <v>44428</v>
      </c>
      <c r="Q741" s="1702">
        <f t="shared" si="413"/>
        <v>44460</v>
      </c>
      <c r="R741" s="1702">
        <f t="shared" si="413"/>
        <v>44460</v>
      </c>
      <c r="S741" s="1702">
        <f t="shared" si="413"/>
        <v>44459</v>
      </c>
      <c r="T741" s="1702">
        <f t="shared" ref="T741:AC750" si="414">T$740</f>
        <v>44459</v>
      </c>
      <c r="U741" s="1702">
        <f t="shared" si="414"/>
        <v>44480</v>
      </c>
      <c r="V741" s="1702">
        <f t="shared" si="414"/>
        <v>44487</v>
      </c>
      <c r="W741" s="1702">
        <f t="shared" si="414"/>
        <v>44490</v>
      </c>
      <c r="X741" s="1702">
        <f t="shared" si="414"/>
        <v>44495</v>
      </c>
      <c r="Y741" s="1702">
        <f t="shared" si="414"/>
        <v>44520</v>
      </c>
      <c r="Z741" s="1702">
        <f t="shared" si="414"/>
        <v>44540</v>
      </c>
      <c r="AA741" s="1702">
        <f t="shared" si="414"/>
        <v>44568</v>
      </c>
      <c r="AB741" s="1702">
        <f t="shared" si="414"/>
        <v>44573</v>
      </c>
      <c r="AC741" s="1702">
        <f t="shared" si="414"/>
        <v>44587</v>
      </c>
      <c r="AD741" s="1702">
        <f t="shared" ref="AD741:AN750" si="415">AD$740</f>
        <v>44608</v>
      </c>
      <c r="AE741" s="1702">
        <f t="shared" si="415"/>
        <v>44615</v>
      </c>
      <c r="AF741" s="1702">
        <f t="shared" si="415"/>
        <v>44620</v>
      </c>
      <c r="AG741" s="1702">
        <f t="shared" si="415"/>
        <v>44623</v>
      </c>
      <c r="AH741" s="1702">
        <f t="shared" si="415"/>
        <v>44648</v>
      </c>
      <c r="AI741" s="1702">
        <f t="shared" si="415"/>
        <v>44668</v>
      </c>
      <c r="AJ741" s="1702">
        <f t="shared" si="415"/>
        <v>44668</v>
      </c>
      <c r="AK741" s="1702">
        <f t="shared" si="415"/>
        <v>44678</v>
      </c>
      <c r="AL741" s="1702">
        <f t="shared" si="415"/>
        <v>44694</v>
      </c>
      <c r="AM741" s="1702">
        <f t="shared" si="415"/>
        <v>44698</v>
      </c>
      <c r="AN741" s="1702">
        <f t="shared" si="415"/>
        <v>44728</v>
      </c>
      <c r="AO741" s="1497">
        <f t="shared" ref="AO741:AO757" si="416">$AO$740</f>
        <v>44576</v>
      </c>
      <c r="AP741" s="1363">
        <v>32320</v>
      </c>
      <c r="AQ741" s="1543">
        <v>44843</v>
      </c>
      <c r="AR741" s="1424">
        <f>VLOOKUP(AP741,Schedule!$B$2:$F$14923,5,0)</f>
        <v>44843</v>
      </c>
      <c r="AS741" s="1424">
        <f t="shared" si="404"/>
        <v>45208</v>
      </c>
      <c r="AZ741" s="1739"/>
    </row>
    <row r="742" spans="1:52" s="1382" customFormat="1" ht="51.95" customHeight="1" thickBot="1">
      <c r="A742" s="1781"/>
      <c r="B742" s="1385">
        <f t="shared" si="411"/>
        <v>72</v>
      </c>
      <c r="C742" s="1386" t="str">
        <f t="shared" si="411"/>
        <v>У_Э</v>
      </c>
      <c r="D742" s="1561" t="str">
        <f t="shared" si="396"/>
        <v>72У_Э</v>
      </c>
      <c r="E742" s="1602" t="s">
        <v>696</v>
      </c>
      <c r="F742" s="1563" t="s">
        <v>859</v>
      </c>
      <c r="G742" s="1564" t="str">
        <f t="shared" si="412"/>
        <v>Выполнение электротехнических работ по объектам 20UMX,30UMX,20UMA,30UMA,21UQF,22UQF,23UQF,24UQF,25UQF,26UQF,27UQF,31UQF,32UQF,33UQF,34UQF,35UQF,36UQF,37UQF</v>
      </c>
      <c r="H742" s="1565" t="s">
        <v>968</v>
      </c>
      <c r="I742" s="1352"/>
      <c r="J742" s="1702">
        <f t="shared" si="413"/>
        <v>44156</v>
      </c>
      <c r="K742" s="1702">
        <f t="shared" si="413"/>
        <v>44183</v>
      </c>
      <c r="L742" s="1702">
        <f t="shared" si="413"/>
        <v>44232</v>
      </c>
      <c r="M742" s="1702">
        <f t="shared" si="413"/>
        <v>44316</v>
      </c>
      <c r="N742" s="1702">
        <f t="shared" si="413"/>
        <v>44344</v>
      </c>
      <c r="O742" s="1702">
        <f t="shared" si="413"/>
        <v>44344</v>
      </c>
      <c r="P742" s="1702">
        <f t="shared" si="413"/>
        <v>44428</v>
      </c>
      <c r="Q742" s="1702">
        <f t="shared" si="413"/>
        <v>44460</v>
      </c>
      <c r="R742" s="1702">
        <f t="shared" si="413"/>
        <v>44460</v>
      </c>
      <c r="S742" s="1702">
        <f t="shared" si="413"/>
        <v>44459</v>
      </c>
      <c r="T742" s="1702">
        <f t="shared" si="414"/>
        <v>44459</v>
      </c>
      <c r="U742" s="1702">
        <f t="shared" si="414"/>
        <v>44480</v>
      </c>
      <c r="V742" s="1702">
        <f t="shared" si="414"/>
        <v>44487</v>
      </c>
      <c r="W742" s="1702">
        <f t="shared" si="414"/>
        <v>44490</v>
      </c>
      <c r="X742" s="1702">
        <f t="shared" si="414"/>
        <v>44495</v>
      </c>
      <c r="Y742" s="1702">
        <f t="shared" si="414"/>
        <v>44520</v>
      </c>
      <c r="Z742" s="1702">
        <f t="shared" si="414"/>
        <v>44540</v>
      </c>
      <c r="AA742" s="1702">
        <f t="shared" si="414"/>
        <v>44568</v>
      </c>
      <c r="AB742" s="1702">
        <f t="shared" si="414"/>
        <v>44573</v>
      </c>
      <c r="AC742" s="1702">
        <f t="shared" si="414"/>
        <v>44587</v>
      </c>
      <c r="AD742" s="1702">
        <f t="shared" si="415"/>
        <v>44608</v>
      </c>
      <c r="AE742" s="1702">
        <f t="shared" si="415"/>
        <v>44615</v>
      </c>
      <c r="AF742" s="1702">
        <f t="shared" si="415"/>
        <v>44620</v>
      </c>
      <c r="AG742" s="1702">
        <f t="shared" si="415"/>
        <v>44623</v>
      </c>
      <c r="AH742" s="1702">
        <f t="shared" si="415"/>
        <v>44648</v>
      </c>
      <c r="AI742" s="1702">
        <f t="shared" si="415"/>
        <v>44668</v>
      </c>
      <c r="AJ742" s="1702">
        <f t="shared" si="415"/>
        <v>44668</v>
      </c>
      <c r="AK742" s="1702">
        <f t="shared" si="415"/>
        <v>44678</v>
      </c>
      <c r="AL742" s="1702">
        <f t="shared" si="415"/>
        <v>44694</v>
      </c>
      <c r="AM742" s="1702">
        <f t="shared" si="415"/>
        <v>44698</v>
      </c>
      <c r="AN742" s="1702">
        <f t="shared" si="415"/>
        <v>44728</v>
      </c>
      <c r="AO742" s="1497">
        <f t="shared" si="416"/>
        <v>44576</v>
      </c>
      <c r="AP742" s="1363">
        <v>14295</v>
      </c>
      <c r="AQ742" s="1543">
        <v>44666</v>
      </c>
      <c r="AR742" s="1424">
        <f>VLOOKUP(AP742,Schedule!$B$2:$F$14923,5,0)</f>
        <v>44471</v>
      </c>
      <c r="AS742" s="1424">
        <f t="shared" si="404"/>
        <v>44836</v>
      </c>
      <c r="AZ742" s="1739"/>
    </row>
    <row r="743" spans="1:52" s="1382" customFormat="1" ht="51.95" customHeight="1" thickBot="1">
      <c r="A743" s="1781"/>
      <c r="B743" s="1385">
        <f t="shared" si="411"/>
        <v>72</v>
      </c>
      <c r="C743" s="1386" t="str">
        <f t="shared" si="411"/>
        <v>У_Э</v>
      </c>
      <c r="D743" s="1561" t="str">
        <f t="shared" si="396"/>
        <v>72У_Э</v>
      </c>
      <c r="E743" s="1602" t="s">
        <v>698</v>
      </c>
      <c r="F743" s="1563" t="s">
        <v>859</v>
      </c>
      <c r="G743" s="1564" t="str">
        <f t="shared" si="412"/>
        <v>Выполнение электротехнических работ по объектам 20UMX,30UMX,20UMA,30UMA,21UQF,22UQF,23UQF,24UQF,25UQF,26UQF,27UQF,31UQF,32UQF,33UQF,34UQF,35UQF,36UQF,37UQF</v>
      </c>
      <c r="H743" s="1565" t="s">
        <v>969</v>
      </c>
      <c r="I743" s="1352"/>
      <c r="J743" s="1702">
        <f t="shared" si="413"/>
        <v>44156</v>
      </c>
      <c r="K743" s="1702">
        <f t="shared" si="413"/>
        <v>44183</v>
      </c>
      <c r="L743" s="1702">
        <f t="shared" si="413"/>
        <v>44232</v>
      </c>
      <c r="M743" s="1702">
        <f t="shared" si="413"/>
        <v>44316</v>
      </c>
      <c r="N743" s="1702">
        <f t="shared" si="413"/>
        <v>44344</v>
      </c>
      <c r="O743" s="1702">
        <f t="shared" si="413"/>
        <v>44344</v>
      </c>
      <c r="P743" s="1702">
        <f t="shared" si="413"/>
        <v>44428</v>
      </c>
      <c r="Q743" s="1702">
        <f t="shared" si="413"/>
        <v>44460</v>
      </c>
      <c r="R743" s="1702">
        <f t="shared" si="413"/>
        <v>44460</v>
      </c>
      <c r="S743" s="1702">
        <f t="shared" si="413"/>
        <v>44459</v>
      </c>
      <c r="T743" s="1702">
        <f t="shared" si="414"/>
        <v>44459</v>
      </c>
      <c r="U743" s="1702">
        <f t="shared" si="414"/>
        <v>44480</v>
      </c>
      <c r="V743" s="1702">
        <f t="shared" si="414"/>
        <v>44487</v>
      </c>
      <c r="W743" s="1702">
        <f t="shared" si="414"/>
        <v>44490</v>
      </c>
      <c r="X743" s="1702">
        <f t="shared" si="414"/>
        <v>44495</v>
      </c>
      <c r="Y743" s="1702">
        <f t="shared" si="414"/>
        <v>44520</v>
      </c>
      <c r="Z743" s="1702">
        <f t="shared" si="414"/>
        <v>44540</v>
      </c>
      <c r="AA743" s="1702">
        <f t="shared" si="414"/>
        <v>44568</v>
      </c>
      <c r="AB743" s="1702">
        <f t="shared" si="414"/>
        <v>44573</v>
      </c>
      <c r="AC743" s="1702">
        <f t="shared" si="414"/>
        <v>44587</v>
      </c>
      <c r="AD743" s="1702">
        <f t="shared" si="415"/>
        <v>44608</v>
      </c>
      <c r="AE743" s="1702">
        <f t="shared" si="415"/>
        <v>44615</v>
      </c>
      <c r="AF743" s="1702">
        <f t="shared" si="415"/>
        <v>44620</v>
      </c>
      <c r="AG743" s="1702">
        <f t="shared" si="415"/>
        <v>44623</v>
      </c>
      <c r="AH743" s="1702">
        <f t="shared" si="415"/>
        <v>44648</v>
      </c>
      <c r="AI743" s="1702">
        <f t="shared" si="415"/>
        <v>44668</v>
      </c>
      <c r="AJ743" s="1702">
        <f t="shared" si="415"/>
        <v>44668</v>
      </c>
      <c r="AK743" s="1702">
        <f t="shared" si="415"/>
        <v>44678</v>
      </c>
      <c r="AL743" s="1702">
        <f t="shared" si="415"/>
        <v>44694</v>
      </c>
      <c r="AM743" s="1702">
        <f t="shared" si="415"/>
        <v>44698</v>
      </c>
      <c r="AN743" s="1702">
        <f t="shared" si="415"/>
        <v>44728</v>
      </c>
      <c r="AO743" s="1497">
        <f t="shared" si="416"/>
        <v>44576</v>
      </c>
      <c r="AP743" s="1363">
        <v>31865</v>
      </c>
      <c r="AQ743" s="1543">
        <v>44993</v>
      </c>
      <c r="AR743" s="1424">
        <f>VLOOKUP(AP743,Schedule!$B$2:$F$14923,5,0)</f>
        <v>44993</v>
      </c>
      <c r="AS743" s="1424">
        <f t="shared" si="404"/>
        <v>45358</v>
      </c>
      <c r="AZ743" s="1739"/>
    </row>
    <row r="744" spans="1:52" s="1382" customFormat="1" ht="51.95" customHeight="1" thickBot="1">
      <c r="A744" s="1781"/>
      <c r="B744" s="1385">
        <f t="shared" si="411"/>
        <v>72</v>
      </c>
      <c r="C744" s="1386" t="str">
        <f t="shared" si="411"/>
        <v>У_Э</v>
      </c>
      <c r="D744" s="1561" t="str">
        <f t="shared" si="396"/>
        <v>72У_Э</v>
      </c>
      <c r="E744" s="1602" t="s">
        <v>171</v>
      </c>
      <c r="F744" s="1563" t="s">
        <v>859</v>
      </c>
      <c r="G744" s="1564" t="str">
        <f t="shared" si="412"/>
        <v>Выполнение электротехнических работ по объектам 20UMX,30UMX,20UMA,30UMA,21UQF,22UQF,23UQF,24UQF,25UQF,26UQF,27UQF,31UQF,32UQF,33UQF,34UQF,35UQF,36UQF,37UQF</v>
      </c>
      <c r="H744" s="1565" t="s">
        <v>970</v>
      </c>
      <c r="I744" s="1352"/>
      <c r="J744" s="1702">
        <f t="shared" si="413"/>
        <v>44156</v>
      </c>
      <c r="K744" s="1702">
        <f t="shared" si="413"/>
        <v>44183</v>
      </c>
      <c r="L744" s="1702">
        <f t="shared" si="413"/>
        <v>44232</v>
      </c>
      <c r="M744" s="1702">
        <f t="shared" si="413"/>
        <v>44316</v>
      </c>
      <c r="N744" s="1702">
        <f t="shared" si="413"/>
        <v>44344</v>
      </c>
      <c r="O744" s="1702">
        <f t="shared" si="413"/>
        <v>44344</v>
      </c>
      <c r="P744" s="1702">
        <f t="shared" si="413"/>
        <v>44428</v>
      </c>
      <c r="Q744" s="1702">
        <f t="shared" si="413"/>
        <v>44460</v>
      </c>
      <c r="R744" s="1702">
        <f t="shared" si="413"/>
        <v>44460</v>
      </c>
      <c r="S744" s="1702">
        <f t="shared" si="413"/>
        <v>44459</v>
      </c>
      <c r="T744" s="1702">
        <f t="shared" si="414"/>
        <v>44459</v>
      </c>
      <c r="U744" s="1702">
        <f t="shared" si="414"/>
        <v>44480</v>
      </c>
      <c r="V744" s="1702">
        <f t="shared" si="414"/>
        <v>44487</v>
      </c>
      <c r="W744" s="1702">
        <f t="shared" si="414"/>
        <v>44490</v>
      </c>
      <c r="X744" s="1702">
        <f t="shared" si="414"/>
        <v>44495</v>
      </c>
      <c r="Y744" s="1702">
        <f t="shared" si="414"/>
        <v>44520</v>
      </c>
      <c r="Z744" s="1702">
        <f t="shared" si="414"/>
        <v>44540</v>
      </c>
      <c r="AA744" s="1702">
        <f t="shared" si="414"/>
        <v>44568</v>
      </c>
      <c r="AB744" s="1702">
        <f t="shared" si="414"/>
        <v>44573</v>
      </c>
      <c r="AC744" s="1702">
        <f t="shared" si="414"/>
        <v>44587</v>
      </c>
      <c r="AD744" s="1702">
        <f t="shared" si="415"/>
        <v>44608</v>
      </c>
      <c r="AE744" s="1702">
        <f t="shared" si="415"/>
        <v>44615</v>
      </c>
      <c r="AF744" s="1702">
        <f t="shared" si="415"/>
        <v>44620</v>
      </c>
      <c r="AG744" s="1702">
        <f t="shared" si="415"/>
        <v>44623</v>
      </c>
      <c r="AH744" s="1702">
        <f t="shared" si="415"/>
        <v>44648</v>
      </c>
      <c r="AI744" s="1702">
        <f t="shared" si="415"/>
        <v>44668</v>
      </c>
      <c r="AJ744" s="1702">
        <f t="shared" si="415"/>
        <v>44668</v>
      </c>
      <c r="AK744" s="1702">
        <f t="shared" si="415"/>
        <v>44678</v>
      </c>
      <c r="AL744" s="1702">
        <f t="shared" si="415"/>
        <v>44694</v>
      </c>
      <c r="AM744" s="1702">
        <f t="shared" si="415"/>
        <v>44698</v>
      </c>
      <c r="AN744" s="1702">
        <f t="shared" si="415"/>
        <v>44728</v>
      </c>
      <c r="AO744" s="1497">
        <f t="shared" si="416"/>
        <v>44576</v>
      </c>
      <c r="AP744" s="1363">
        <v>27505</v>
      </c>
      <c r="AQ744" s="1543">
        <v>45061</v>
      </c>
      <c r="AR744" s="1424">
        <f>VLOOKUP(AP744,Schedule!$B$2:$F$14923,5,0)</f>
        <v>44937</v>
      </c>
      <c r="AS744" s="1424">
        <f t="shared" si="404"/>
        <v>45302</v>
      </c>
      <c r="AZ744" s="1739"/>
    </row>
    <row r="745" spans="1:52" s="1382" customFormat="1" ht="51.95" customHeight="1" thickBot="1">
      <c r="A745" s="1781"/>
      <c r="B745" s="1385">
        <f t="shared" si="411"/>
        <v>72</v>
      </c>
      <c r="C745" s="1386" t="str">
        <f t="shared" si="411"/>
        <v>У_Э</v>
      </c>
      <c r="D745" s="1561" t="str">
        <f t="shared" si="396"/>
        <v>72У_Э</v>
      </c>
      <c r="E745" s="1602" t="s">
        <v>174</v>
      </c>
      <c r="F745" s="1563" t="s">
        <v>859</v>
      </c>
      <c r="G745" s="1564" t="str">
        <f t="shared" si="412"/>
        <v>Выполнение электротехнических работ по объектам 20UMX,30UMX,20UMA,30UMA,21UQF,22UQF,23UQF,24UQF,25UQF,26UQF,27UQF,31UQF,32UQF,33UQF,34UQF,35UQF,36UQF,37UQF</v>
      </c>
      <c r="H745" s="1565" t="s">
        <v>970</v>
      </c>
      <c r="I745" s="1352"/>
      <c r="J745" s="1702">
        <f t="shared" si="413"/>
        <v>44156</v>
      </c>
      <c r="K745" s="1702">
        <f t="shared" si="413"/>
        <v>44183</v>
      </c>
      <c r="L745" s="1702">
        <f t="shared" si="413"/>
        <v>44232</v>
      </c>
      <c r="M745" s="1702">
        <f t="shared" si="413"/>
        <v>44316</v>
      </c>
      <c r="N745" s="1702">
        <f t="shared" si="413"/>
        <v>44344</v>
      </c>
      <c r="O745" s="1702">
        <f t="shared" si="413"/>
        <v>44344</v>
      </c>
      <c r="P745" s="1702">
        <f t="shared" si="413"/>
        <v>44428</v>
      </c>
      <c r="Q745" s="1702">
        <f t="shared" si="413"/>
        <v>44460</v>
      </c>
      <c r="R745" s="1702">
        <f t="shared" si="413"/>
        <v>44460</v>
      </c>
      <c r="S745" s="1702">
        <f t="shared" si="413"/>
        <v>44459</v>
      </c>
      <c r="T745" s="1702">
        <f t="shared" si="414"/>
        <v>44459</v>
      </c>
      <c r="U745" s="1702">
        <f t="shared" si="414"/>
        <v>44480</v>
      </c>
      <c r="V745" s="1702">
        <f t="shared" si="414"/>
        <v>44487</v>
      </c>
      <c r="W745" s="1702">
        <f t="shared" si="414"/>
        <v>44490</v>
      </c>
      <c r="X745" s="1702">
        <f t="shared" si="414"/>
        <v>44495</v>
      </c>
      <c r="Y745" s="1702">
        <f t="shared" si="414"/>
        <v>44520</v>
      </c>
      <c r="Z745" s="1702">
        <f t="shared" si="414"/>
        <v>44540</v>
      </c>
      <c r="AA745" s="1702">
        <f t="shared" si="414"/>
        <v>44568</v>
      </c>
      <c r="AB745" s="1702">
        <f t="shared" si="414"/>
        <v>44573</v>
      </c>
      <c r="AC745" s="1702">
        <f t="shared" si="414"/>
        <v>44587</v>
      </c>
      <c r="AD745" s="1702">
        <f t="shared" si="415"/>
        <v>44608</v>
      </c>
      <c r="AE745" s="1702">
        <f t="shared" si="415"/>
        <v>44615</v>
      </c>
      <c r="AF745" s="1702">
        <f t="shared" si="415"/>
        <v>44620</v>
      </c>
      <c r="AG745" s="1702">
        <f t="shared" si="415"/>
        <v>44623</v>
      </c>
      <c r="AH745" s="1702">
        <f t="shared" si="415"/>
        <v>44648</v>
      </c>
      <c r="AI745" s="1702">
        <f t="shared" si="415"/>
        <v>44668</v>
      </c>
      <c r="AJ745" s="1702">
        <f t="shared" si="415"/>
        <v>44668</v>
      </c>
      <c r="AK745" s="1702">
        <f t="shared" si="415"/>
        <v>44678</v>
      </c>
      <c r="AL745" s="1702">
        <f t="shared" si="415"/>
        <v>44694</v>
      </c>
      <c r="AM745" s="1702">
        <f t="shared" si="415"/>
        <v>44698</v>
      </c>
      <c r="AN745" s="1702">
        <f t="shared" si="415"/>
        <v>44728</v>
      </c>
      <c r="AO745" s="1497">
        <f t="shared" si="416"/>
        <v>44576</v>
      </c>
      <c r="AP745" s="1363">
        <v>27497</v>
      </c>
      <c r="AQ745" s="1543">
        <v>45061</v>
      </c>
      <c r="AR745" s="1424">
        <f>VLOOKUP(AP745,Schedule!$B$2:$F$14923,5,0)</f>
        <v>44937</v>
      </c>
      <c r="AS745" s="1424">
        <f t="shared" si="404"/>
        <v>45302</v>
      </c>
      <c r="AZ745" s="1739"/>
    </row>
    <row r="746" spans="1:52" s="1382" customFormat="1" ht="51.95" customHeight="1" thickBot="1">
      <c r="A746" s="1781"/>
      <c r="B746" s="1385">
        <f t="shared" si="411"/>
        <v>72</v>
      </c>
      <c r="C746" s="1386" t="str">
        <f t="shared" si="411"/>
        <v>У_Э</v>
      </c>
      <c r="D746" s="1561" t="str">
        <f t="shared" si="396"/>
        <v>72У_Э</v>
      </c>
      <c r="E746" s="1602" t="s">
        <v>176</v>
      </c>
      <c r="F746" s="1563" t="s">
        <v>859</v>
      </c>
      <c r="G746" s="1564" t="str">
        <f t="shared" si="412"/>
        <v>Выполнение электротехнических работ по объектам 20UMX,30UMX,20UMA,30UMA,21UQF,22UQF,23UQF,24UQF,25UQF,26UQF,27UQF,31UQF,32UQF,33UQF,34UQF,35UQF,36UQF,37UQF</v>
      </c>
      <c r="H746" s="1565" t="s">
        <v>970</v>
      </c>
      <c r="I746" s="1352"/>
      <c r="J746" s="1702">
        <f t="shared" si="413"/>
        <v>44156</v>
      </c>
      <c r="K746" s="1702">
        <f t="shared" si="413"/>
        <v>44183</v>
      </c>
      <c r="L746" s="1702">
        <f t="shared" si="413"/>
        <v>44232</v>
      </c>
      <c r="M746" s="1702">
        <f t="shared" si="413"/>
        <v>44316</v>
      </c>
      <c r="N746" s="1702">
        <f t="shared" si="413"/>
        <v>44344</v>
      </c>
      <c r="O746" s="1702">
        <f t="shared" si="413"/>
        <v>44344</v>
      </c>
      <c r="P746" s="1702">
        <f t="shared" si="413"/>
        <v>44428</v>
      </c>
      <c r="Q746" s="1702">
        <f t="shared" si="413"/>
        <v>44460</v>
      </c>
      <c r="R746" s="1702">
        <f t="shared" si="413"/>
        <v>44460</v>
      </c>
      <c r="S746" s="1702">
        <f t="shared" si="413"/>
        <v>44459</v>
      </c>
      <c r="T746" s="1702">
        <f t="shared" si="414"/>
        <v>44459</v>
      </c>
      <c r="U746" s="1702">
        <f t="shared" si="414"/>
        <v>44480</v>
      </c>
      <c r="V746" s="1702">
        <f t="shared" si="414"/>
        <v>44487</v>
      </c>
      <c r="W746" s="1702">
        <f t="shared" si="414"/>
        <v>44490</v>
      </c>
      <c r="X746" s="1702">
        <f t="shared" si="414"/>
        <v>44495</v>
      </c>
      <c r="Y746" s="1702">
        <f t="shared" si="414"/>
        <v>44520</v>
      </c>
      <c r="Z746" s="1702">
        <f t="shared" si="414"/>
        <v>44540</v>
      </c>
      <c r="AA746" s="1702">
        <f t="shared" si="414"/>
        <v>44568</v>
      </c>
      <c r="AB746" s="1702">
        <f t="shared" si="414"/>
        <v>44573</v>
      </c>
      <c r="AC746" s="1702">
        <f t="shared" si="414"/>
        <v>44587</v>
      </c>
      <c r="AD746" s="1702">
        <f t="shared" si="415"/>
        <v>44608</v>
      </c>
      <c r="AE746" s="1702">
        <f t="shared" si="415"/>
        <v>44615</v>
      </c>
      <c r="AF746" s="1702">
        <f t="shared" si="415"/>
        <v>44620</v>
      </c>
      <c r="AG746" s="1702">
        <f t="shared" si="415"/>
        <v>44623</v>
      </c>
      <c r="AH746" s="1702">
        <f t="shared" si="415"/>
        <v>44648</v>
      </c>
      <c r="AI746" s="1702">
        <f t="shared" si="415"/>
        <v>44668</v>
      </c>
      <c r="AJ746" s="1702">
        <f t="shared" si="415"/>
        <v>44668</v>
      </c>
      <c r="AK746" s="1702">
        <f t="shared" si="415"/>
        <v>44678</v>
      </c>
      <c r="AL746" s="1702">
        <f t="shared" si="415"/>
        <v>44694</v>
      </c>
      <c r="AM746" s="1702">
        <f t="shared" si="415"/>
        <v>44698</v>
      </c>
      <c r="AN746" s="1702">
        <f t="shared" si="415"/>
        <v>44728</v>
      </c>
      <c r="AO746" s="1497">
        <f t="shared" si="416"/>
        <v>44576</v>
      </c>
      <c r="AP746" s="1363">
        <v>27513</v>
      </c>
      <c r="AQ746" s="1543">
        <v>45061</v>
      </c>
      <c r="AR746" s="1424">
        <f>VLOOKUP(AP746,Schedule!$B$2:$F$14923,5,0)</f>
        <v>44937</v>
      </c>
      <c r="AS746" s="1424">
        <f t="shared" si="404"/>
        <v>45302</v>
      </c>
      <c r="AZ746" s="1739"/>
    </row>
    <row r="747" spans="1:52" s="1382" customFormat="1" ht="51.95" customHeight="1" thickBot="1">
      <c r="A747" s="1781"/>
      <c r="B747" s="1385">
        <f t="shared" si="411"/>
        <v>72</v>
      </c>
      <c r="C747" s="1386" t="str">
        <f t="shared" si="411"/>
        <v>У_Э</v>
      </c>
      <c r="D747" s="1561" t="str">
        <f t="shared" si="396"/>
        <v>72У_Э</v>
      </c>
      <c r="E747" s="1602" t="s">
        <v>178</v>
      </c>
      <c r="F747" s="1563" t="s">
        <v>859</v>
      </c>
      <c r="G747" s="1564" t="str">
        <f t="shared" si="412"/>
        <v>Выполнение электротехнических работ по объектам 20UMX,30UMX,20UMA,30UMA,21UQF,22UQF,23UQF,24UQF,25UQF,26UQF,27UQF,31UQF,32UQF,33UQF,34UQF,35UQF,36UQF,37UQF</v>
      </c>
      <c r="H747" s="1565" t="s">
        <v>970</v>
      </c>
      <c r="I747" s="1352"/>
      <c r="J747" s="1702">
        <f t="shared" si="413"/>
        <v>44156</v>
      </c>
      <c r="K747" s="1702">
        <f t="shared" si="413"/>
        <v>44183</v>
      </c>
      <c r="L747" s="1702">
        <f t="shared" si="413"/>
        <v>44232</v>
      </c>
      <c r="M747" s="1702">
        <f t="shared" si="413"/>
        <v>44316</v>
      </c>
      <c r="N747" s="1702">
        <f t="shared" si="413"/>
        <v>44344</v>
      </c>
      <c r="O747" s="1702">
        <f t="shared" si="413"/>
        <v>44344</v>
      </c>
      <c r="P747" s="1702">
        <f t="shared" si="413"/>
        <v>44428</v>
      </c>
      <c r="Q747" s="1702">
        <f t="shared" si="413"/>
        <v>44460</v>
      </c>
      <c r="R747" s="1702">
        <f t="shared" si="413"/>
        <v>44460</v>
      </c>
      <c r="S747" s="1702">
        <f t="shared" si="413"/>
        <v>44459</v>
      </c>
      <c r="T747" s="1702">
        <f t="shared" si="414"/>
        <v>44459</v>
      </c>
      <c r="U747" s="1702">
        <f t="shared" si="414"/>
        <v>44480</v>
      </c>
      <c r="V747" s="1702">
        <f t="shared" si="414"/>
        <v>44487</v>
      </c>
      <c r="W747" s="1702">
        <f t="shared" si="414"/>
        <v>44490</v>
      </c>
      <c r="X747" s="1702">
        <f t="shared" si="414"/>
        <v>44495</v>
      </c>
      <c r="Y747" s="1702">
        <f t="shared" si="414"/>
        <v>44520</v>
      </c>
      <c r="Z747" s="1702">
        <f t="shared" si="414"/>
        <v>44540</v>
      </c>
      <c r="AA747" s="1702">
        <f t="shared" si="414"/>
        <v>44568</v>
      </c>
      <c r="AB747" s="1702">
        <f t="shared" si="414"/>
        <v>44573</v>
      </c>
      <c r="AC747" s="1702">
        <f t="shared" si="414"/>
        <v>44587</v>
      </c>
      <c r="AD747" s="1702">
        <f t="shared" si="415"/>
        <v>44608</v>
      </c>
      <c r="AE747" s="1702">
        <f t="shared" si="415"/>
        <v>44615</v>
      </c>
      <c r="AF747" s="1702">
        <f t="shared" si="415"/>
        <v>44620</v>
      </c>
      <c r="AG747" s="1702">
        <f t="shared" si="415"/>
        <v>44623</v>
      </c>
      <c r="AH747" s="1702">
        <f t="shared" si="415"/>
        <v>44648</v>
      </c>
      <c r="AI747" s="1702">
        <f t="shared" si="415"/>
        <v>44668</v>
      </c>
      <c r="AJ747" s="1702">
        <f t="shared" si="415"/>
        <v>44668</v>
      </c>
      <c r="AK747" s="1702">
        <f t="shared" si="415"/>
        <v>44678</v>
      </c>
      <c r="AL747" s="1702">
        <f t="shared" si="415"/>
        <v>44694</v>
      </c>
      <c r="AM747" s="1702">
        <f t="shared" si="415"/>
        <v>44698</v>
      </c>
      <c r="AN747" s="1702">
        <f t="shared" si="415"/>
        <v>44728</v>
      </c>
      <c r="AO747" s="1497">
        <f t="shared" si="416"/>
        <v>44576</v>
      </c>
      <c r="AP747" s="1363">
        <v>27521</v>
      </c>
      <c r="AQ747" s="1543">
        <v>45061</v>
      </c>
      <c r="AR747" s="1424">
        <f>VLOOKUP(AP747,Schedule!$B$2:$F$14923,5,0)</f>
        <v>44937</v>
      </c>
      <c r="AS747" s="1424">
        <f t="shared" si="404"/>
        <v>45302</v>
      </c>
      <c r="AZ747" s="1739"/>
    </row>
    <row r="748" spans="1:52" s="1382" customFormat="1" ht="51.95" customHeight="1" thickBot="1">
      <c r="A748" s="1781"/>
      <c r="B748" s="1385">
        <f t="shared" si="411"/>
        <v>72</v>
      </c>
      <c r="C748" s="1386" t="str">
        <f t="shared" si="411"/>
        <v>У_Э</v>
      </c>
      <c r="D748" s="1561" t="str">
        <f t="shared" si="396"/>
        <v>72У_Э</v>
      </c>
      <c r="E748" s="1602" t="s">
        <v>180</v>
      </c>
      <c r="F748" s="1563" t="s">
        <v>859</v>
      </c>
      <c r="G748" s="1564" t="str">
        <f t="shared" si="412"/>
        <v>Выполнение электротехнических работ по объектам 20UMX,30UMX,20UMA,30UMA,21UQF,22UQF,23UQF,24UQF,25UQF,26UQF,27UQF,31UQF,32UQF,33UQF,34UQF,35UQF,36UQF,37UQF</v>
      </c>
      <c r="H748" s="1565" t="s">
        <v>970</v>
      </c>
      <c r="I748" s="1352"/>
      <c r="J748" s="1702">
        <f t="shared" si="413"/>
        <v>44156</v>
      </c>
      <c r="K748" s="1702">
        <f t="shared" si="413"/>
        <v>44183</v>
      </c>
      <c r="L748" s="1702">
        <f t="shared" si="413"/>
        <v>44232</v>
      </c>
      <c r="M748" s="1702">
        <f t="shared" si="413"/>
        <v>44316</v>
      </c>
      <c r="N748" s="1702">
        <f t="shared" si="413"/>
        <v>44344</v>
      </c>
      <c r="O748" s="1702">
        <f t="shared" si="413"/>
        <v>44344</v>
      </c>
      <c r="P748" s="1702">
        <f t="shared" si="413"/>
        <v>44428</v>
      </c>
      <c r="Q748" s="1702">
        <f t="shared" si="413"/>
        <v>44460</v>
      </c>
      <c r="R748" s="1702">
        <f t="shared" si="413"/>
        <v>44460</v>
      </c>
      <c r="S748" s="1702">
        <f t="shared" si="413"/>
        <v>44459</v>
      </c>
      <c r="T748" s="1702">
        <f t="shared" si="414"/>
        <v>44459</v>
      </c>
      <c r="U748" s="1702">
        <f t="shared" si="414"/>
        <v>44480</v>
      </c>
      <c r="V748" s="1702">
        <f t="shared" si="414"/>
        <v>44487</v>
      </c>
      <c r="W748" s="1702">
        <f t="shared" si="414"/>
        <v>44490</v>
      </c>
      <c r="X748" s="1702">
        <f t="shared" si="414"/>
        <v>44495</v>
      </c>
      <c r="Y748" s="1702">
        <f t="shared" si="414"/>
        <v>44520</v>
      </c>
      <c r="Z748" s="1702">
        <f t="shared" si="414"/>
        <v>44540</v>
      </c>
      <c r="AA748" s="1702">
        <f t="shared" si="414"/>
        <v>44568</v>
      </c>
      <c r="AB748" s="1702">
        <f t="shared" si="414"/>
        <v>44573</v>
      </c>
      <c r="AC748" s="1702">
        <f t="shared" si="414"/>
        <v>44587</v>
      </c>
      <c r="AD748" s="1702">
        <f t="shared" si="415"/>
        <v>44608</v>
      </c>
      <c r="AE748" s="1702">
        <f t="shared" si="415"/>
        <v>44615</v>
      </c>
      <c r="AF748" s="1702">
        <f t="shared" si="415"/>
        <v>44620</v>
      </c>
      <c r="AG748" s="1702">
        <f t="shared" si="415"/>
        <v>44623</v>
      </c>
      <c r="AH748" s="1702">
        <f t="shared" si="415"/>
        <v>44648</v>
      </c>
      <c r="AI748" s="1702">
        <f t="shared" si="415"/>
        <v>44668</v>
      </c>
      <c r="AJ748" s="1702">
        <f t="shared" si="415"/>
        <v>44668</v>
      </c>
      <c r="AK748" s="1702">
        <f t="shared" si="415"/>
        <v>44678</v>
      </c>
      <c r="AL748" s="1702">
        <f t="shared" si="415"/>
        <v>44694</v>
      </c>
      <c r="AM748" s="1702">
        <f t="shared" si="415"/>
        <v>44698</v>
      </c>
      <c r="AN748" s="1702">
        <f t="shared" si="415"/>
        <v>44728</v>
      </c>
      <c r="AO748" s="1497">
        <f t="shared" si="416"/>
        <v>44576</v>
      </c>
      <c r="AP748" s="1363">
        <v>27529</v>
      </c>
      <c r="AQ748" s="1543">
        <v>45061</v>
      </c>
      <c r="AR748" s="1424">
        <f>VLOOKUP(AP748,Schedule!$B$2:$F$14923,5,0)</f>
        <v>44937</v>
      </c>
      <c r="AS748" s="1424">
        <f t="shared" si="404"/>
        <v>45302</v>
      </c>
      <c r="AZ748" s="1739"/>
    </row>
    <row r="749" spans="1:52" s="1382" customFormat="1" ht="51.95" customHeight="1" thickBot="1">
      <c r="A749" s="1781"/>
      <c r="B749" s="1385">
        <f t="shared" si="411"/>
        <v>72</v>
      </c>
      <c r="C749" s="1386" t="str">
        <f t="shared" si="411"/>
        <v>У_Э</v>
      </c>
      <c r="D749" s="1561" t="str">
        <f t="shared" si="396"/>
        <v>72У_Э</v>
      </c>
      <c r="E749" s="1602" t="s">
        <v>182</v>
      </c>
      <c r="F749" s="1563" t="s">
        <v>859</v>
      </c>
      <c r="G749" s="1564" t="str">
        <f t="shared" si="412"/>
        <v>Выполнение электротехнических работ по объектам 20UMX,30UMX,20UMA,30UMA,21UQF,22UQF,23UQF,24UQF,25UQF,26UQF,27UQF,31UQF,32UQF,33UQF,34UQF,35UQF,36UQF,37UQF</v>
      </c>
      <c r="H749" s="1565" t="s">
        <v>970</v>
      </c>
      <c r="I749" s="1352"/>
      <c r="J749" s="1702">
        <f t="shared" si="413"/>
        <v>44156</v>
      </c>
      <c r="K749" s="1702">
        <f t="shared" si="413"/>
        <v>44183</v>
      </c>
      <c r="L749" s="1702">
        <f t="shared" si="413"/>
        <v>44232</v>
      </c>
      <c r="M749" s="1702">
        <f t="shared" si="413"/>
        <v>44316</v>
      </c>
      <c r="N749" s="1702">
        <f t="shared" si="413"/>
        <v>44344</v>
      </c>
      <c r="O749" s="1702">
        <f t="shared" si="413"/>
        <v>44344</v>
      </c>
      <c r="P749" s="1702">
        <f t="shared" si="413"/>
        <v>44428</v>
      </c>
      <c r="Q749" s="1702">
        <f t="shared" si="413"/>
        <v>44460</v>
      </c>
      <c r="R749" s="1702">
        <f t="shared" si="413"/>
        <v>44460</v>
      </c>
      <c r="S749" s="1702">
        <f t="shared" si="413"/>
        <v>44459</v>
      </c>
      <c r="T749" s="1702">
        <f t="shared" si="414"/>
        <v>44459</v>
      </c>
      <c r="U749" s="1702">
        <f t="shared" si="414"/>
        <v>44480</v>
      </c>
      <c r="V749" s="1702">
        <f t="shared" si="414"/>
        <v>44487</v>
      </c>
      <c r="W749" s="1702">
        <f t="shared" si="414"/>
        <v>44490</v>
      </c>
      <c r="X749" s="1702">
        <f t="shared" si="414"/>
        <v>44495</v>
      </c>
      <c r="Y749" s="1702">
        <f t="shared" si="414"/>
        <v>44520</v>
      </c>
      <c r="Z749" s="1702">
        <f t="shared" si="414"/>
        <v>44540</v>
      </c>
      <c r="AA749" s="1702">
        <f t="shared" si="414"/>
        <v>44568</v>
      </c>
      <c r="AB749" s="1702">
        <f t="shared" si="414"/>
        <v>44573</v>
      </c>
      <c r="AC749" s="1702">
        <f t="shared" si="414"/>
        <v>44587</v>
      </c>
      <c r="AD749" s="1702">
        <f t="shared" si="415"/>
        <v>44608</v>
      </c>
      <c r="AE749" s="1702">
        <f t="shared" si="415"/>
        <v>44615</v>
      </c>
      <c r="AF749" s="1702">
        <f t="shared" si="415"/>
        <v>44620</v>
      </c>
      <c r="AG749" s="1702">
        <f t="shared" si="415"/>
        <v>44623</v>
      </c>
      <c r="AH749" s="1702">
        <f t="shared" si="415"/>
        <v>44648</v>
      </c>
      <c r="AI749" s="1702">
        <f t="shared" si="415"/>
        <v>44668</v>
      </c>
      <c r="AJ749" s="1702">
        <f t="shared" si="415"/>
        <v>44668</v>
      </c>
      <c r="AK749" s="1702">
        <f t="shared" si="415"/>
        <v>44678</v>
      </c>
      <c r="AL749" s="1702">
        <f t="shared" si="415"/>
        <v>44694</v>
      </c>
      <c r="AM749" s="1702">
        <f t="shared" si="415"/>
        <v>44698</v>
      </c>
      <c r="AN749" s="1702">
        <f t="shared" si="415"/>
        <v>44728</v>
      </c>
      <c r="AO749" s="1497">
        <f t="shared" si="416"/>
        <v>44576</v>
      </c>
      <c r="AP749" s="1363">
        <v>27537</v>
      </c>
      <c r="AQ749" s="1543">
        <v>45061</v>
      </c>
      <c r="AR749" s="1424">
        <f>VLOOKUP(AP749,Schedule!$B$2:$F$14923,5,0)</f>
        <v>44937</v>
      </c>
      <c r="AS749" s="1424">
        <f t="shared" si="404"/>
        <v>45302</v>
      </c>
      <c r="AZ749" s="1739"/>
    </row>
    <row r="750" spans="1:52" s="1382" customFormat="1" ht="51.95" customHeight="1" thickBot="1">
      <c r="A750" s="1781"/>
      <c r="B750" s="1385">
        <f t="shared" si="411"/>
        <v>72</v>
      </c>
      <c r="C750" s="1386" t="str">
        <f t="shared" si="411"/>
        <v>У_Э</v>
      </c>
      <c r="D750" s="1561" t="str">
        <f t="shared" si="396"/>
        <v>72У_Э</v>
      </c>
      <c r="E750" s="1602" t="s">
        <v>184</v>
      </c>
      <c r="F750" s="1563" t="s">
        <v>859</v>
      </c>
      <c r="G750" s="1564" t="str">
        <f t="shared" si="412"/>
        <v>Выполнение электротехнических работ по объектам 20UMX,30UMX,20UMA,30UMA,21UQF,22UQF,23UQF,24UQF,25UQF,26UQF,27UQF,31UQF,32UQF,33UQF,34UQF,35UQF,36UQF,37UQF</v>
      </c>
      <c r="H750" s="1565" t="s">
        <v>970</v>
      </c>
      <c r="I750" s="1352"/>
      <c r="J750" s="1702">
        <f t="shared" si="413"/>
        <v>44156</v>
      </c>
      <c r="K750" s="1702">
        <f t="shared" si="413"/>
        <v>44183</v>
      </c>
      <c r="L750" s="1702">
        <f t="shared" si="413"/>
        <v>44232</v>
      </c>
      <c r="M750" s="1702">
        <f t="shared" si="413"/>
        <v>44316</v>
      </c>
      <c r="N750" s="1702">
        <f t="shared" si="413"/>
        <v>44344</v>
      </c>
      <c r="O750" s="1702">
        <f t="shared" si="413"/>
        <v>44344</v>
      </c>
      <c r="P750" s="1702">
        <f t="shared" si="413"/>
        <v>44428</v>
      </c>
      <c r="Q750" s="1702">
        <f t="shared" si="413"/>
        <v>44460</v>
      </c>
      <c r="R750" s="1702">
        <f t="shared" si="413"/>
        <v>44460</v>
      </c>
      <c r="S750" s="1702">
        <f t="shared" si="413"/>
        <v>44459</v>
      </c>
      <c r="T750" s="1702">
        <f t="shared" si="414"/>
        <v>44459</v>
      </c>
      <c r="U750" s="1702">
        <f t="shared" si="414"/>
        <v>44480</v>
      </c>
      <c r="V750" s="1702">
        <f t="shared" si="414"/>
        <v>44487</v>
      </c>
      <c r="W750" s="1702">
        <f t="shared" si="414"/>
        <v>44490</v>
      </c>
      <c r="X750" s="1702">
        <f t="shared" si="414"/>
        <v>44495</v>
      </c>
      <c r="Y750" s="1702">
        <f t="shared" si="414"/>
        <v>44520</v>
      </c>
      <c r="Z750" s="1702">
        <f t="shared" si="414"/>
        <v>44540</v>
      </c>
      <c r="AA750" s="1702">
        <f t="shared" si="414"/>
        <v>44568</v>
      </c>
      <c r="AB750" s="1702">
        <f t="shared" si="414"/>
        <v>44573</v>
      </c>
      <c r="AC750" s="1702">
        <f t="shared" si="414"/>
        <v>44587</v>
      </c>
      <c r="AD750" s="1702">
        <f t="shared" si="415"/>
        <v>44608</v>
      </c>
      <c r="AE750" s="1702">
        <f t="shared" si="415"/>
        <v>44615</v>
      </c>
      <c r="AF750" s="1702">
        <f t="shared" si="415"/>
        <v>44620</v>
      </c>
      <c r="AG750" s="1702">
        <f t="shared" si="415"/>
        <v>44623</v>
      </c>
      <c r="AH750" s="1702">
        <f t="shared" si="415"/>
        <v>44648</v>
      </c>
      <c r="AI750" s="1702">
        <f t="shared" si="415"/>
        <v>44668</v>
      </c>
      <c r="AJ750" s="1702">
        <f t="shared" si="415"/>
        <v>44668</v>
      </c>
      <c r="AK750" s="1702">
        <f t="shared" si="415"/>
        <v>44678</v>
      </c>
      <c r="AL750" s="1702">
        <f t="shared" si="415"/>
        <v>44694</v>
      </c>
      <c r="AM750" s="1702">
        <f t="shared" si="415"/>
        <v>44698</v>
      </c>
      <c r="AN750" s="1702">
        <f t="shared" si="415"/>
        <v>44728</v>
      </c>
      <c r="AO750" s="1497">
        <f t="shared" si="416"/>
        <v>44576</v>
      </c>
      <c r="AP750" s="1363">
        <v>39433</v>
      </c>
      <c r="AQ750" s="1543">
        <v>45061</v>
      </c>
      <c r="AR750" s="1424"/>
      <c r="AS750" s="1424"/>
      <c r="AZ750" s="1739"/>
    </row>
    <row r="751" spans="1:52" s="1382" customFormat="1" ht="51.95" customHeight="1" thickBot="1">
      <c r="A751" s="1781"/>
      <c r="B751" s="1385">
        <f t="shared" si="411"/>
        <v>72</v>
      </c>
      <c r="C751" s="1386" t="str">
        <f t="shared" si="411"/>
        <v>У_Э</v>
      </c>
      <c r="D751" s="1561" t="str">
        <f t="shared" si="396"/>
        <v>72У_Э</v>
      </c>
      <c r="E751" s="1602" t="s">
        <v>188</v>
      </c>
      <c r="F751" s="1563" t="s">
        <v>859</v>
      </c>
      <c r="G751" s="1564" t="str">
        <f t="shared" si="412"/>
        <v>Выполнение электротехнических работ по объектам 20UMX,30UMX,20UMA,30UMA,21UQF,22UQF,23UQF,24UQF,25UQF,26UQF,27UQF,31UQF,32UQF,33UQF,34UQF,35UQF,36UQF,37UQF</v>
      </c>
      <c r="H751" s="1565" t="s">
        <v>971</v>
      </c>
      <c r="I751" s="1352"/>
      <c r="J751" s="1702">
        <f t="shared" ref="J751:S757" si="417">J$740</f>
        <v>44156</v>
      </c>
      <c r="K751" s="1702">
        <f t="shared" si="417"/>
        <v>44183</v>
      </c>
      <c r="L751" s="1702">
        <f t="shared" si="417"/>
        <v>44232</v>
      </c>
      <c r="M751" s="1702">
        <f t="shared" si="417"/>
        <v>44316</v>
      </c>
      <c r="N751" s="1702">
        <f t="shared" si="417"/>
        <v>44344</v>
      </c>
      <c r="O751" s="1702">
        <f t="shared" si="417"/>
        <v>44344</v>
      </c>
      <c r="P751" s="1702">
        <f t="shared" si="417"/>
        <v>44428</v>
      </c>
      <c r="Q751" s="1702">
        <f t="shared" si="417"/>
        <v>44460</v>
      </c>
      <c r="R751" s="1702">
        <f t="shared" si="417"/>
        <v>44460</v>
      </c>
      <c r="S751" s="1702">
        <f t="shared" si="417"/>
        <v>44459</v>
      </c>
      <c r="T751" s="1702">
        <f t="shared" ref="T751:AC757" si="418">T$740</f>
        <v>44459</v>
      </c>
      <c r="U751" s="1702">
        <f t="shared" si="418"/>
        <v>44480</v>
      </c>
      <c r="V751" s="1702">
        <f t="shared" si="418"/>
        <v>44487</v>
      </c>
      <c r="W751" s="1702">
        <f t="shared" si="418"/>
        <v>44490</v>
      </c>
      <c r="X751" s="1702">
        <f t="shared" si="418"/>
        <v>44495</v>
      </c>
      <c r="Y751" s="1702">
        <f t="shared" si="418"/>
        <v>44520</v>
      </c>
      <c r="Z751" s="1702">
        <f t="shared" si="418"/>
        <v>44540</v>
      </c>
      <c r="AA751" s="1702">
        <f t="shared" si="418"/>
        <v>44568</v>
      </c>
      <c r="AB751" s="1702">
        <f t="shared" si="418"/>
        <v>44573</v>
      </c>
      <c r="AC751" s="1702">
        <f t="shared" si="418"/>
        <v>44587</v>
      </c>
      <c r="AD751" s="1702">
        <f t="shared" ref="AD751:AN757" si="419">AD$740</f>
        <v>44608</v>
      </c>
      <c r="AE751" s="1702">
        <f t="shared" si="419"/>
        <v>44615</v>
      </c>
      <c r="AF751" s="1702">
        <f t="shared" si="419"/>
        <v>44620</v>
      </c>
      <c r="AG751" s="1702">
        <f t="shared" si="419"/>
        <v>44623</v>
      </c>
      <c r="AH751" s="1702">
        <f t="shared" si="419"/>
        <v>44648</v>
      </c>
      <c r="AI751" s="1702">
        <f t="shared" si="419"/>
        <v>44668</v>
      </c>
      <c r="AJ751" s="1702">
        <f t="shared" si="419"/>
        <v>44668</v>
      </c>
      <c r="AK751" s="1702">
        <f t="shared" si="419"/>
        <v>44678</v>
      </c>
      <c r="AL751" s="1702">
        <f t="shared" si="419"/>
        <v>44694</v>
      </c>
      <c r="AM751" s="1702">
        <f t="shared" si="419"/>
        <v>44698</v>
      </c>
      <c r="AN751" s="1702">
        <f t="shared" si="419"/>
        <v>44728</v>
      </c>
      <c r="AO751" s="1497">
        <f t="shared" si="416"/>
        <v>44576</v>
      </c>
      <c r="AP751" s="1363">
        <v>34165</v>
      </c>
      <c r="AQ751" s="1543">
        <v>45613</v>
      </c>
      <c r="AR751" s="1424">
        <f>VLOOKUP(AP751,Schedule!$B$2:$F$14923,5,0)</f>
        <v>45693</v>
      </c>
      <c r="AS751" s="1424">
        <f t="shared" ref="AS751:AS773" si="420">AR751+365</f>
        <v>46058</v>
      </c>
      <c r="AZ751" s="1739"/>
    </row>
    <row r="752" spans="1:52" s="1382" customFormat="1" ht="51.95" customHeight="1" thickBot="1">
      <c r="A752" s="1781"/>
      <c r="B752" s="1385">
        <f t="shared" si="411"/>
        <v>72</v>
      </c>
      <c r="C752" s="1386" t="str">
        <f t="shared" si="411"/>
        <v>У_Э</v>
      </c>
      <c r="D752" s="1561" t="str">
        <f t="shared" si="396"/>
        <v>72У_Э</v>
      </c>
      <c r="E752" s="1602" t="s">
        <v>190</v>
      </c>
      <c r="F752" s="1563" t="s">
        <v>859</v>
      </c>
      <c r="G752" s="1564" t="str">
        <f t="shared" si="412"/>
        <v>Выполнение электротехнических работ по объектам 20UMX,30UMX,20UMA,30UMA,21UQF,22UQF,23UQF,24UQF,25UQF,26UQF,27UQF,31UQF,32UQF,33UQF,34UQF,35UQF,36UQF,37UQF</v>
      </c>
      <c r="H752" s="1565" t="s">
        <v>971</v>
      </c>
      <c r="I752" s="1352"/>
      <c r="J752" s="1702">
        <f t="shared" si="417"/>
        <v>44156</v>
      </c>
      <c r="K752" s="1702">
        <f t="shared" si="417"/>
        <v>44183</v>
      </c>
      <c r="L752" s="1702">
        <f t="shared" si="417"/>
        <v>44232</v>
      </c>
      <c r="M752" s="1702">
        <f t="shared" si="417"/>
        <v>44316</v>
      </c>
      <c r="N752" s="1702">
        <f t="shared" si="417"/>
        <v>44344</v>
      </c>
      <c r="O752" s="1702">
        <f t="shared" si="417"/>
        <v>44344</v>
      </c>
      <c r="P752" s="1702">
        <f t="shared" si="417"/>
        <v>44428</v>
      </c>
      <c r="Q752" s="1702">
        <f t="shared" si="417"/>
        <v>44460</v>
      </c>
      <c r="R752" s="1702">
        <f t="shared" si="417"/>
        <v>44460</v>
      </c>
      <c r="S752" s="1702">
        <f t="shared" si="417"/>
        <v>44459</v>
      </c>
      <c r="T752" s="1702">
        <f t="shared" si="418"/>
        <v>44459</v>
      </c>
      <c r="U752" s="1702">
        <f t="shared" si="418"/>
        <v>44480</v>
      </c>
      <c r="V752" s="1702">
        <f t="shared" si="418"/>
        <v>44487</v>
      </c>
      <c r="W752" s="1702">
        <f t="shared" si="418"/>
        <v>44490</v>
      </c>
      <c r="X752" s="1702">
        <f t="shared" si="418"/>
        <v>44495</v>
      </c>
      <c r="Y752" s="1702">
        <f t="shared" si="418"/>
        <v>44520</v>
      </c>
      <c r="Z752" s="1702">
        <f t="shared" si="418"/>
        <v>44540</v>
      </c>
      <c r="AA752" s="1702">
        <f t="shared" si="418"/>
        <v>44568</v>
      </c>
      <c r="AB752" s="1702">
        <f t="shared" si="418"/>
        <v>44573</v>
      </c>
      <c r="AC752" s="1702">
        <f t="shared" si="418"/>
        <v>44587</v>
      </c>
      <c r="AD752" s="1702">
        <f t="shared" si="419"/>
        <v>44608</v>
      </c>
      <c r="AE752" s="1702">
        <f t="shared" si="419"/>
        <v>44615</v>
      </c>
      <c r="AF752" s="1702">
        <f t="shared" si="419"/>
        <v>44620</v>
      </c>
      <c r="AG752" s="1702">
        <f t="shared" si="419"/>
        <v>44623</v>
      </c>
      <c r="AH752" s="1702">
        <f t="shared" si="419"/>
        <v>44648</v>
      </c>
      <c r="AI752" s="1702">
        <f t="shared" si="419"/>
        <v>44668</v>
      </c>
      <c r="AJ752" s="1702">
        <f t="shared" si="419"/>
        <v>44668</v>
      </c>
      <c r="AK752" s="1702">
        <f t="shared" si="419"/>
        <v>44678</v>
      </c>
      <c r="AL752" s="1702">
        <f t="shared" si="419"/>
        <v>44694</v>
      </c>
      <c r="AM752" s="1702">
        <f t="shared" si="419"/>
        <v>44698</v>
      </c>
      <c r="AN752" s="1702">
        <f t="shared" si="419"/>
        <v>44728</v>
      </c>
      <c r="AO752" s="1497">
        <f t="shared" si="416"/>
        <v>44576</v>
      </c>
      <c r="AP752" s="1363">
        <v>34173</v>
      </c>
      <c r="AQ752" s="1543">
        <v>45613</v>
      </c>
      <c r="AR752" s="1424">
        <f>VLOOKUP(AP752,Schedule!$B$2:$F$14923,5,0)</f>
        <v>45693</v>
      </c>
      <c r="AS752" s="1424">
        <f t="shared" si="420"/>
        <v>46058</v>
      </c>
      <c r="AZ752" s="1739"/>
    </row>
    <row r="753" spans="1:52" s="1382" customFormat="1" ht="51.95" customHeight="1" thickBot="1">
      <c r="A753" s="1781"/>
      <c r="B753" s="1385">
        <f t="shared" si="411"/>
        <v>72</v>
      </c>
      <c r="C753" s="1386" t="str">
        <f t="shared" si="411"/>
        <v>У_Э</v>
      </c>
      <c r="D753" s="1561" t="str">
        <f t="shared" si="396"/>
        <v>72У_Э</v>
      </c>
      <c r="E753" s="1602" t="s">
        <v>192</v>
      </c>
      <c r="F753" s="1563" t="s">
        <v>859</v>
      </c>
      <c r="G753" s="1564" t="str">
        <f t="shared" si="412"/>
        <v>Выполнение электротехнических работ по объектам 20UMX,30UMX,20UMA,30UMA,21UQF,22UQF,23UQF,24UQF,25UQF,26UQF,27UQF,31UQF,32UQF,33UQF,34UQF,35UQF,36UQF,37UQF</v>
      </c>
      <c r="H753" s="1565" t="s">
        <v>971</v>
      </c>
      <c r="I753" s="1352"/>
      <c r="J753" s="1702">
        <f t="shared" si="417"/>
        <v>44156</v>
      </c>
      <c r="K753" s="1702">
        <f t="shared" si="417"/>
        <v>44183</v>
      </c>
      <c r="L753" s="1702">
        <f t="shared" si="417"/>
        <v>44232</v>
      </c>
      <c r="M753" s="1702">
        <f t="shared" si="417"/>
        <v>44316</v>
      </c>
      <c r="N753" s="1702">
        <f t="shared" si="417"/>
        <v>44344</v>
      </c>
      <c r="O753" s="1702">
        <f t="shared" si="417"/>
        <v>44344</v>
      </c>
      <c r="P753" s="1702">
        <f t="shared" si="417"/>
        <v>44428</v>
      </c>
      <c r="Q753" s="1702">
        <f t="shared" si="417"/>
        <v>44460</v>
      </c>
      <c r="R753" s="1702">
        <f t="shared" si="417"/>
        <v>44460</v>
      </c>
      <c r="S753" s="1702">
        <f t="shared" si="417"/>
        <v>44459</v>
      </c>
      <c r="T753" s="1702">
        <f t="shared" si="418"/>
        <v>44459</v>
      </c>
      <c r="U753" s="1702">
        <f t="shared" si="418"/>
        <v>44480</v>
      </c>
      <c r="V753" s="1702">
        <f t="shared" si="418"/>
        <v>44487</v>
      </c>
      <c r="W753" s="1702">
        <f t="shared" si="418"/>
        <v>44490</v>
      </c>
      <c r="X753" s="1702">
        <f t="shared" si="418"/>
        <v>44495</v>
      </c>
      <c r="Y753" s="1702">
        <f t="shared" si="418"/>
        <v>44520</v>
      </c>
      <c r="Z753" s="1702">
        <f t="shared" si="418"/>
        <v>44540</v>
      </c>
      <c r="AA753" s="1702">
        <f t="shared" si="418"/>
        <v>44568</v>
      </c>
      <c r="AB753" s="1702">
        <f t="shared" si="418"/>
        <v>44573</v>
      </c>
      <c r="AC753" s="1702">
        <f t="shared" si="418"/>
        <v>44587</v>
      </c>
      <c r="AD753" s="1702">
        <f t="shared" si="419"/>
        <v>44608</v>
      </c>
      <c r="AE753" s="1702">
        <f t="shared" si="419"/>
        <v>44615</v>
      </c>
      <c r="AF753" s="1702">
        <f t="shared" si="419"/>
        <v>44620</v>
      </c>
      <c r="AG753" s="1702">
        <f t="shared" si="419"/>
        <v>44623</v>
      </c>
      <c r="AH753" s="1702">
        <f t="shared" si="419"/>
        <v>44648</v>
      </c>
      <c r="AI753" s="1702">
        <f t="shared" si="419"/>
        <v>44668</v>
      </c>
      <c r="AJ753" s="1702">
        <f t="shared" si="419"/>
        <v>44668</v>
      </c>
      <c r="AK753" s="1702">
        <f t="shared" si="419"/>
        <v>44678</v>
      </c>
      <c r="AL753" s="1702">
        <f t="shared" si="419"/>
        <v>44694</v>
      </c>
      <c r="AM753" s="1702">
        <f t="shared" si="419"/>
        <v>44698</v>
      </c>
      <c r="AN753" s="1702">
        <f t="shared" si="419"/>
        <v>44728</v>
      </c>
      <c r="AO753" s="1497">
        <f t="shared" si="416"/>
        <v>44576</v>
      </c>
      <c r="AP753" s="1363">
        <v>34181</v>
      </c>
      <c r="AQ753" s="1543">
        <v>45613</v>
      </c>
      <c r="AR753" s="1424">
        <f>VLOOKUP(AP753,Schedule!$B$2:$F$14923,5,0)</f>
        <v>45693</v>
      </c>
      <c r="AS753" s="1424">
        <f t="shared" si="420"/>
        <v>46058</v>
      </c>
      <c r="AZ753" s="1739"/>
    </row>
    <row r="754" spans="1:52" s="1382" customFormat="1" ht="51.95" customHeight="1" thickBot="1">
      <c r="A754" s="1781"/>
      <c r="B754" s="1385">
        <f t="shared" si="411"/>
        <v>72</v>
      </c>
      <c r="C754" s="1386" t="str">
        <f t="shared" si="411"/>
        <v>У_Э</v>
      </c>
      <c r="D754" s="1561" t="str">
        <f t="shared" si="396"/>
        <v>72У_Э</v>
      </c>
      <c r="E754" s="1602" t="s">
        <v>194</v>
      </c>
      <c r="F754" s="1563" t="s">
        <v>859</v>
      </c>
      <c r="G754" s="1564" t="str">
        <f t="shared" si="412"/>
        <v>Выполнение электротехнических работ по объектам 20UMX,30UMX,20UMA,30UMA,21UQF,22UQF,23UQF,24UQF,25UQF,26UQF,27UQF,31UQF,32UQF,33UQF,34UQF,35UQF,36UQF,37UQF</v>
      </c>
      <c r="H754" s="1565" t="s">
        <v>971</v>
      </c>
      <c r="I754" s="1352"/>
      <c r="J754" s="1702">
        <f t="shared" si="417"/>
        <v>44156</v>
      </c>
      <c r="K754" s="1702">
        <f t="shared" si="417"/>
        <v>44183</v>
      </c>
      <c r="L754" s="1702">
        <f t="shared" si="417"/>
        <v>44232</v>
      </c>
      <c r="M754" s="1702">
        <f t="shared" si="417"/>
        <v>44316</v>
      </c>
      <c r="N754" s="1702">
        <f t="shared" si="417"/>
        <v>44344</v>
      </c>
      <c r="O754" s="1702">
        <f t="shared" si="417"/>
        <v>44344</v>
      </c>
      <c r="P754" s="1702">
        <f t="shared" si="417"/>
        <v>44428</v>
      </c>
      <c r="Q754" s="1702">
        <f t="shared" si="417"/>
        <v>44460</v>
      </c>
      <c r="R754" s="1702">
        <f t="shared" si="417"/>
        <v>44460</v>
      </c>
      <c r="S754" s="1702">
        <f t="shared" si="417"/>
        <v>44459</v>
      </c>
      <c r="T754" s="1702">
        <f t="shared" si="418"/>
        <v>44459</v>
      </c>
      <c r="U754" s="1702">
        <f t="shared" si="418"/>
        <v>44480</v>
      </c>
      <c r="V754" s="1702">
        <f t="shared" si="418"/>
        <v>44487</v>
      </c>
      <c r="W754" s="1702">
        <f t="shared" si="418"/>
        <v>44490</v>
      </c>
      <c r="X754" s="1702">
        <f t="shared" si="418"/>
        <v>44495</v>
      </c>
      <c r="Y754" s="1702">
        <f t="shared" si="418"/>
        <v>44520</v>
      </c>
      <c r="Z754" s="1702">
        <f t="shared" si="418"/>
        <v>44540</v>
      </c>
      <c r="AA754" s="1702">
        <f t="shared" si="418"/>
        <v>44568</v>
      </c>
      <c r="AB754" s="1702">
        <f t="shared" si="418"/>
        <v>44573</v>
      </c>
      <c r="AC754" s="1702">
        <f t="shared" si="418"/>
        <v>44587</v>
      </c>
      <c r="AD754" s="1702">
        <f t="shared" si="419"/>
        <v>44608</v>
      </c>
      <c r="AE754" s="1702">
        <f t="shared" si="419"/>
        <v>44615</v>
      </c>
      <c r="AF754" s="1702">
        <f t="shared" si="419"/>
        <v>44620</v>
      </c>
      <c r="AG754" s="1702">
        <f t="shared" si="419"/>
        <v>44623</v>
      </c>
      <c r="AH754" s="1702">
        <f t="shared" si="419"/>
        <v>44648</v>
      </c>
      <c r="AI754" s="1702">
        <f t="shared" si="419"/>
        <v>44668</v>
      </c>
      <c r="AJ754" s="1702">
        <f t="shared" si="419"/>
        <v>44668</v>
      </c>
      <c r="AK754" s="1702">
        <f t="shared" si="419"/>
        <v>44678</v>
      </c>
      <c r="AL754" s="1702">
        <f t="shared" si="419"/>
        <v>44694</v>
      </c>
      <c r="AM754" s="1702">
        <f t="shared" si="419"/>
        <v>44698</v>
      </c>
      <c r="AN754" s="1702">
        <f t="shared" si="419"/>
        <v>44728</v>
      </c>
      <c r="AO754" s="1497">
        <f t="shared" si="416"/>
        <v>44576</v>
      </c>
      <c r="AP754" s="1363">
        <v>34189</v>
      </c>
      <c r="AQ754" s="1543">
        <v>45613</v>
      </c>
      <c r="AR754" s="1424">
        <f>VLOOKUP(AP754,Schedule!$B$2:$F$14923,5,0)</f>
        <v>45693</v>
      </c>
      <c r="AS754" s="1424">
        <f t="shared" si="420"/>
        <v>46058</v>
      </c>
      <c r="AZ754" s="1739"/>
    </row>
    <row r="755" spans="1:52" s="1382" customFormat="1" ht="51.95" customHeight="1" thickBot="1">
      <c r="A755" s="1781"/>
      <c r="B755" s="1385">
        <f t="shared" si="411"/>
        <v>72</v>
      </c>
      <c r="C755" s="1386" t="str">
        <f t="shared" si="411"/>
        <v>У_Э</v>
      </c>
      <c r="D755" s="1561" t="str">
        <f t="shared" si="396"/>
        <v>72У_Э</v>
      </c>
      <c r="E755" s="1602" t="s">
        <v>196</v>
      </c>
      <c r="F755" s="1563" t="s">
        <v>859</v>
      </c>
      <c r="G755" s="1564" t="str">
        <f t="shared" si="412"/>
        <v>Выполнение электротехнических работ по объектам 20UMX,30UMX,20UMA,30UMA,21UQF,22UQF,23UQF,24UQF,25UQF,26UQF,27UQF,31UQF,32UQF,33UQF,34UQF,35UQF,36UQF,37UQF</v>
      </c>
      <c r="H755" s="1565" t="s">
        <v>971</v>
      </c>
      <c r="I755" s="1352"/>
      <c r="J755" s="1702">
        <f t="shared" si="417"/>
        <v>44156</v>
      </c>
      <c r="K755" s="1702">
        <f t="shared" si="417"/>
        <v>44183</v>
      </c>
      <c r="L755" s="1702">
        <f t="shared" si="417"/>
        <v>44232</v>
      </c>
      <c r="M755" s="1702">
        <f t="shared" si="417"/>
        <v>44316</v>
      </c>
      <c r="N755" s="1702">
        <f t="shared" si="417"/>
        <v>44344</v>
      </c>
      <c r="O755" s="1702">
        <f t="shared" si="417"/>
        <v>44344</v>
      </c>
      <c r="P755" s="1702">
        <f t="shared" si="417"/>
        <v>44428</v>
      </c>
      <c r="Q755" s="1702">
        <f t="shared" si="417"/>
        <v>44460</v>
      </c>
      <c r="R755" s="1702">
        <f t="shared" si="417"/>
        <v>44460</v>
      </c>
      <c r="S755" s="1702">
        <f t="shared" si="417"/>
        <v>44459</v>
      </c>
      <c r="T755" s="1702">
        <f t="shared" si="418"/>
        <v>44459</v>
      </c>
      <c r="U755" s="1702">
        <f t="shared" si="418"/>
        <v>44480</v>
      </c>
      <c r="V755" s="1702">
        <f t="shared" si="418"/>
        <v>44487</v>
      </c>
      <c r="W755" s="1702">
        <f t="shared" si="418"/>
        <v>44490</v>
      </c>
      <c r="X755" s="1702">
        <f t="shared" si="418"/>
        <v>44495</v>
      </c>
      <c r="Y755" s="1702">
        <f t="shared" si="418"/>
        <v>44520</v>
      </c>
      <c r="Z755" s="1702">
        <f t="shared" si="418"/>
        <v>44540</v>
      </c>
      <c r="AA755" s="1702">
        <f t="shared" si="418"/>
        <v>44568</v>
      </c>
      <c r="AB755" s="1702">
        <f t="shared" si="418"/>
        <v>44573</v>
      </c>
      <c r="AC755" s="1702">
        <f t="shared" si="418"/>
        <v>44587</v>
      </c>
      <c r="AD755" s="1702">
        <f t="shared" si="419"/>
        <v>44608</v>
      </c>
      <c r="AE755" s="1702">
        <f t="shared" si="419"/>
        <v>44615</v>
      </c>
      <c r="AF755" s="1702">
        <f t="shared" si="419"/>
        <v>44620</v>
      </c>
      <c r="AG755" s="1702">
        <f t="shared" si="419"/>
        <v>44623</v>
      </c>
      <c r="AH755" s="1702">
        <f t="shared" si="419"/>
        <v>44648</v>
      </c>
      <c r="AI755" s="1702">
        <f t="shared" si="419"/>
        <v>44668</v>
      </c>
      <c r="AJ755" s="1702">
        <f t="shared" si="419"/>
        <v>44668</v>
      </c>
      <c r="AK755" s="1702">
        <f t="shared" si="419"/>
        <v>44678</v>
      </c>
      <c r="AL755" s="1702">
        <f t="shared" si="419"/>
        <v>44694</v>
      </c>
      <c r="AM755" s="1702">
        <f t="shared" si="419"/>
        <v>44698</v>
      </c>
      <c r="AN755" s="1702">
        <f t="shared" si="419"/>
        <v>44728</v>
      </c>
      <c r="AO755" s="1497">
        <f t="shared" si="416"/>
        <v>44576</v>
      </c>
      <c r="AP755" s="1363">
        <v>34197</v>
      </c>
      <c r="AQ755" s="1543">
        <v>45613</v>
      </c>
      <c r="AR755" s="1424">
        <f>VLOOKUP(AP755,Schedule!$B$2:$F$14923,5,0)</f>
        <v>45693</v>
      </c>
      <c r="AS755" s="1424">
        <f t="shared" si="420"/>
        <v>46058</v>
      </c>
      <c r="AZ755" s="1739"/>
    </row>
    <row r="756" spans="1:52" s="1382" customFormat="1" ht="51.95" customHeight="1" thickBot="1">
      <c r="A756" s="1781"/>
      <c r="B756" s="1385">
        <f t="shared" si="411"/>
        <v>72</v>
      </c>
      <c r="C756" s="1386" t="str">
        <f t="shared" si="411"/>
        <v>У_Э</v>
      </c>
      <c r="D756" s="1561" t="str">
        <f t="shared" si="396"/>
        <v>72У_Э</v>
      </c>
      <c r="E756" s="1602" t="s">
        <v>198</v>
      </c>
      <c r="F756" s="1563" t="s">
        <v>859</v>
      </c>
      <c r="G756" s="1564" t="str">
        <f t="shared" si="412"/>
        <v>Выполнение электротехнических работ по объектам 20UMX,30UMX,20UMA,30UMA,21UQF,22UQF,23UQF,24UQF,25UQF,26UQF,27UQF,31UQF,32UQF,33UQF,34UQF,35UQF,36UQF,37UQF</v>
      </c>
      <c r="H756" s="1565" t="s">
        <v>971</v>
      </c>
      <c r="I756" s="1352"/>
      <c r="J756" s="1702">
        <f t="shared" si="417"/>
        <v>44156</v>
      </c>
      <c r="K756" s="1702">
        <f t="shared" si="417"/>
        <v>44183</v>
      </c>
      <c r="L756" s="1702">
        <f t="shared" si="417"/>
        <v>44232</v>
      </c>
      <c r="M756" s="1702">
        <f t="shared" si="417"/>
        <v>44316</v>
      </c>
      <c r="N756" s="1702">
        <f t="shared" si="417"/>
        <v>44344</v>
      </c>
      <c r="O756" s="1702">
        <f t="shared" si="417"/>
        <v>44344</v>
      </c>
      <c r="P756" s="1702">
        <f t="shared" si="417"/>
        <v>44428</v>
      </c>
      <c r="Q756" s="1702">
        <f t="shared" si="417"/>
        <v>44460</v>
      </c>
      <c r="R756" s="1702">
        <f t="shared" si="417"/>
        <v>44460</v>
      </c>
      <c r="S756" s="1702">
        <f t="shared" si="417"/>
        <v>44459</v>
      </c>
      <c r="T756" s="1702">
        <f t="shared" si="418"/>
        <v>44459</v>
      </c>
      <c r="U756" s="1702">
        <f t="shared" si="418"/>
        <v>44480</v>
      </c>
      <c r="V756" s="1702">
        <f t="shared" si="418"/>
        <v>44487</v>
      </c>
      <c r="W756" s="1702">
        <f t="shared" si="418"/>
        <v>44490</v>
      </c>
      <c r="X756" s="1702">
        <f t="shared" si="418"/>
        <v>44495</v>
      </c>
      <c r="Y756" s="1702">
        <f t="shared" si="418"/>
        <v>44520</v>
      </c>
      <c r="Z756" s="1702">
        <f t="shared" si="418"/>
        <v>44540</v>
      </c>
      <c r="AA756" s="1702">
        <f t="shared" si="418"/>
        <v>44568</v>
      </c>
      <c r="AB756" s="1702">
        <f t="shared" si="418"/>
        <v>44573</v>
      </c>
      <c r="AC756" s="1702">
        <f t="shared" si="418"/>
        <v>44587</v>
      </c>
      <c r="AD756" s="1702">
        <f t="shared" si="419"/>
        <v>44608</v>
      </c>
      <c r="AE756" s="1702">
        <f t="shared" si="419"/>
        <v>44615</v>
      </c>
      <c r="AF756" s="1702">
        <f t="shared" si="419"/>
        <v>44620</v>
      </c>
      <c r="AG756" s="1702">
        <f t="shared" si="419"/>
        <v>44623</v>
      </c>
      <c r="AH756" s="1702">
        <f t="shared" si="419"/>
        <v>44648</v>
      </c>
      <c r="AI756" s="1702">
        <f t="shared" si="419"/>
        <v>44668</v>
      </c>
      <c r="AJ756" s="1702">
        <f t="shared" si="419"/>
        <v>44668</v>
      </c>
      <c r="AK756" s="1702">
        <f t="shared" si="419"/>
        <v>44678</v>
      </c>
      <c r="AL756" s="1702">
        <f t="shared" si="419"/>
        <v>44694</v>
      </c>
      <c r="AM756" s="1702">
        <f t="shared" si="419"/>
        <v>44698</v>
      </c>
      <c r="AN756" s="1702">
        <f t="shared" si="419"/>
        <v>44728</v>
      </c>
      <c r="AO756" s="1497">
        <f t="shared" si="416"/>
        <v>44576</v>
      </c>
      <c r="AP756" s="1363">
        <v>34205</v>
      </c>
      <c r="AQ756" s="1543">
        <v>45613</v>
      </c>
      <c r="AR756" s="1424">
        <f>VLOOKUP(AP756,Schedule!$B$2:$F$14923,5,0)</f>
        <v>45693</v>
      </c>
      <c r="AS756" s="1424">
        <f t="shared" si="420"/>
        <v>46058</v>
      </c>
      <c r="AZ756" s="1739"/>
    </row>
    <row r="757" spans="1:52" s="1382" customFormat="1" ht="51.95" customHeight="1" thickBot="1">
      <c r="A757" s="1781"/>
      <c r="B757" s="1498">
        <f t="shared" si="411"/>
        <v>72</v>
      </c>
      <c r="C757" s="1499" t="str">
        <f t="shared" si="411"/>
        <v>У_Э</v>
      </c>
      <c r="D757" s="1566" t="str">
        <f t="shared" si="396"/>
        <v>72У_Э</v>
      </c>
      <c r="E757" s="1603" t="s">
        <v>200</v>
      </c>
      <c r="F757" s="1568" t="s">
        <v>859</v>
      </c>
      <c r="G757" s="1569" t="str">
        <f t="shared" si="412"/>
        <v>Выполнение электротехнических работ по объектам 20UMX,30UMX,20UMA,30UMA,21UQF,22UQF,23UQF,24UQF,25UQF,26UQF,27UQF,31UQF,32UQF,33UQF,34UQF,35UQF,36UQF,37UQF</v>
      </c>
      <c r="H757" s="1570" t="s">
        <v>971</v>
      </c>
      <c r="I757" s="1345"/>
      <c r="J757" s="1702">
        <f t="shared" si="417"/>
        <v>44156</v>
      </c>
      <c r="K757" s="1702">
        <f t="shared" si="417"/>
        <v>44183</v>
      </c>
      <c r="L757" s="1702">
        <f t="shared" si="417"/>
        <v>44232</v>
      </c>
      <c r="M757" s="1702">
        <f t="shared" si="417"/>
        <v>44316</v>
      </c>
      <c r="N757" s="1702">
        <f t="shared" si="417"/>
        <v>44344</v>
      </c>
      <c r="O757" s="1702">
        <f t="shared" si="417"/>
        <v>44344</v>
      </c>
      <c r="P757" s="1702">
        <f t="shared" si="417"/>
        <v>44428</v>
      </c>
      <c r="Q757" s="1702">
        <f t="shared" si="417"/>
        <v>44460</v>
      </c>
      <c r="R757" s="1702">
        <f t="shared" si="417"/>
        <v>44460</v>
      </c>
      <c r="S757" s="1702">
        <f t="shared" si="417"/>
        <v>44459</v>
      </c>
      <c r="T757" s="1702">
        <f t="shared" si="418"/>
        <v>44459</v>
      </c>
      <c r="U757" s="1702">
        <f t="shared" si="418"/>
        <v>44480</v>
      </c>
      <c r="V757" s="1702">
        <f t="shared" si="418"/>
        <v>44487</v>
      </c>
      <c r="W757" s="1702">
        <f t="shared" si="418"/>
        <v>44490</v>
      </c>
      <c r="X757" s="1702">
        <f t="shared" si="418"/>
        <v>44495</v>
      </c>
      <c r="Y757" s="1702">
        <f t="shared" si="418"/>
        <v>44520</v>
      </c>
      <c r="Z757" s="1702">
        <f t="shared" si="418"/>
        <v>44540</v>
      </c>
      <c r="AA757" s="1702">
        <f t="shared" si="418"/>
        <v>44568</v>
      </c>
      <c r="AB757" s="1702">
        <f t="shared" si="418"/>
        <v>44573</v>
      </c>
      <c r="AC757" s="1702">
        <f t="shared" si="418"/>
        <v>44587</v>
      </c>
      <c r="AD757" s="1702">
        <f t="shared" si="419"/>
        <v>44608</v>
      </c>
      <c r="AE757" s="1702">
        <f t="shared" si="419"/>
        <v>44615</v>
      </c>
      <c r="AF757" s="1702">
        <f t="shared" si="419"/>
        <v>44620</v>
      </c>
      <c r="AG757" s="1702">
        <f t="shared" si="419"/>
        <v>44623</v>
      </c>
      <c r="AH757" s="1702">
        <f t="shared" si="419"/>
        <v>44648</v>
      </c>
      <c r="AI757" s="1702">
        <f t="shared" si="419"/>
        <v>44668</v>
      </c>
      <c r="AJ757" s="1702">
        <f t="shared" si="419"/>
        <v>44668</v>
      </c>
      <c r="AK757" s="1702">
        <f t="shared" si="419"/>
        <v>44678</v>
      </c>
      <c r="AL757" s="1702">
        <f t="shared" si="419"/>
        <v>44694</v>
      </c>
      <c r="AM757" s="1702">
        <f t="shared" si="419"/>
        <v>44698</v>
      </c>
      <c r="AN757" s="1702">
        <f t="shared" si="419"/>
        <v>44728</v>
      </c>
      <c r="AO757" s="1497">
        <f t="shared" si="416"/>
        <v>44576</v>
      </c>
      <c r="AP757" s="1539">
        <v>34213</v>
      </c>
      <c r="AQ757" s="1540">
        <v>45613</v>
      </c>
      <c r="AR757" s="1424">
        <f>VLOOKUP(AP757,Schedule!$B$2:$F$14923,5,0)</f>
        <v>45693</v>
      </c>
      <c r="AS757" s="1424">
        <f t="shared" si="420"/>
        <v>46058</v>
      </c>
      <c r="AZ757" s="1739"/>
    </row>
    <row r="758" spans="1:52" s="1382" customFormat="1" ht="47.25" thickBot="1">
      <c r="A758" s="1400">
        <f>A740+1</f>
        <v>60</v>
      </c>
      <c r="B758" s="1373">
        <f>B740+1</f>
        <v>73</v>
      </c>
      <c r="C758" s="1374" t="s">
        <v>858</v>
      </c>
      <c r="D758" s="1556" t="str">
        <f t="shared" si="396"/>
        <v>73У_Э</v>
      </c>
      <c r="E758" s="1608" t="s">
        <v>972</v>
      </c>
      <c r="F758" s="1643" t="s">
        <v>859</v>
      </c>
      <c r="G758" s="1559" t="str">
        <f>CONCATENATE("Выполнение электротехнических работ по объектам ", , E758)</f>
        <v>Выполнение электротехнических работ по объектам 00UZC</v>
      </c>
      <c r="H758" s="1642" t="s">
        <v>973</v>
      </c>
      <c r="I758" s="1339" t="s">
        <v>118</v>
      </c>
      <c r="J758" s="1369">
        <f>IFERROR(VLOOKUP(D758,'ИСХОДНИК-даты-2х'!$D$10:$AI$105,2,0),"-")</f>
        <v>44389</v>
      </c>
      <c r="K758" s="1369">
        <f>IFERROR(VLOOKUP(D758,'ИСХОДНИК-даты-2х'!$D$10:$AI$105,3,0),"-")</f>
        <v>44417</v>
      </c>
      <c r="L758" s="1369">
        <f>IFERROR(VLOOKUP(D758,'ИСХОДНИК-даты-2х'!$D$10:$AI$105,4,0),"-")</f>
        <v>44466</v>
      </c>
      <c r="M758" s="1369">
        <f>IFERROR(VLOOKUP(D758,'ИСХОДНИК-даты-2х'!$D$10:$AI$105,5,0),"-")</f>
        <v>44469</v>
      </c>
      <c r="N758" s="1369">
        <f>IFERROR(VLOOKUP(D758,'ИСХОДНИК-даты-2х'!$D$10:$AI$105,6,0),"-")</f>
        <v>44497</v>
      </c>
      <c r="O758" s="1369">
        <f>IFERROR(VLOOKUP(D758,'ИСХОДНИК-даты-2х'!$D$10:$AI$105,7,0),"-")</f>
        <v>44497</v>
      </c>
      <c r="P758" s="1369">
        <f>IFERROR(VLOOKUP(D758,'ИСХОДНИК-даты-2х'!$D$10:$AI$105,8,0),"-")</f>
        <v>44581</v>
      </c>
      <c r="Q758" s="1369">
        <f>IFERROR(VLOOKUP(D758,'ИСХОДНИК-даты-2х'!$D$10:$AI$105,9,0),"-")</f>
        <v>44613</v>
      </c>
      <c r="R758" s="1369">
        <f>IFERROR(VLOOKUP(D758,'ИСХОДНИК-даты-2х'!$D$10:$AI$105,10,0),"-")</f>
        <v>44613</v>
      </c>
      <c r="S758" s="1369">
        <f>IFERROR(VLOOKUP(D758,'ИСХОДНИК-даты-2х'!$D$10:$AI$105,11,0),"-")</f>
        <v>44610</v>
      </c>
      <c r="T758" s="1369">
        <f>IFERROR(VLOOKUP(D758,'ИСХОДНИК-даты-2х'!$D$10:$AI$105,12,0),"-")</f>
        <v>44610</v>
      </c>
      <c r="U758" s="1369">
        <f>IFERROR(VLOOKUP(D758,'ИСХОДНИК-даты-2х'!$D$10:$AI$105,13,0),"-")</f>
        <v>44631</v>
      </c>
      <c r="V758" s="1369">
        <f>IFERROR(VLOOKUP(D758,'ИСХОДНИК-даты-2х'!$D$10:$AI$105,14,0),"-")</f>
        <v>44638</v>
      </c>
      <c r="W758" s="1369">
        <f>IFERROR(VLOOKUP(D758,'ИСХОДНИК-даты-2х'!$D$10:$AI$105,15,0),"-")</f>
        <v>44643</v>
      </c>
      <c r="X758" s="1369">
        <f>IFERROR(VLOOKUP(D758,'ИСХОДНИК-даты-2х'!$D$10:$AI$105,16,0),"-")</f>
        <v>44648</v>
      </c>
      <c r="Y758" s="1369">
        <f>IFERROR(VLOOKUP(D758,'ИСХОДНИК-даты-2х'!$D$10:$AI$105,17,0),"-")</f>
        <v>44673</v>
      </c>
      <c r="Z758" s="1369">
        <f>IFERROR(VLOOKUP(D758,'ИСХОДНИК-даты-2х'!$D$10:$AI$105,18,0),"-")</f>
        <v>44693</v>
      </c>
      <c r="AA758" s="1369">
        <f>IFERROR(VLOOKUP(D758,'ИСХОДНИК-даты-2х'!$D$10:$AI$105,19,0),"-")</f>
        <v>44721</v>
      </c>
      <c r="AB758" s="1369">
        <f>IFERROR(VLOOKUP(D758,'ИСХОДНИК-даты-2х'!$D$10:$AI$105,20,0),"-")</f>
        <v>44726</v>
      </c>
      <c r="AC758" s="1369">
        <f>IFERROR(VLOOKUP(D758,'ИСХОДНИК-даты-2х'!$D$10:$AI$105,21,0),"-")</f>
        <v>44740</v>
      </c>
      <c r="AD758" s="1369">
        <f>IFERROR(VLOOKUP(D758,'ИСХОДНИК-даты-2х'!$D$10:$AI$105,22,0),"-")</f>
        <v>44761</v>
      </c>
      <c r="AE758" s="1369">
        <f>IFERROR(VLOOKUP(D758,'ИСХОДНИК-даты-2х'!$D$10:$AI$105,23,0),"-")</f>
        <v>44768</v>
      </c>
      <c r="AF758" s="1369">
        <f>IFERROR(VLOOKUP(D758,'ИСХОДНИК-даты-2х'!$D$10:$AI$105,24,0),"-")</f>
        <v>44771</v>
      </c>
      <c r="AG758" s="1369">
        <f>IFERROR(VLOOKUP(D758,'ИСХОДНИК-даты-2х'!$D$10:$AI$105,25,0),"-")</f>
        <v>44776</v>
      </c>
      <c r="AH758" s="1340">
        <f>IFERROR(VLOOKUP(D758,'ИСХОДНИК-даты-2х'!$D$10:$AI$105,26,0),"-")</f>
        <v>44801</v>
      </c>
      <c r="AI758" s="1340">
        <f>IFERROR(VLOOKUP(D758,'ИСХОДНИК-даты-2х'!$D$10:$AI$105,27,0),"-")</f>
        <v>44821</v>
      </c>
      <c r="AJ758" s="1340">
        <f>IFERROR(VLOOKUP(D758,'ИСХОДНИК-даты-2х'!$D$10:$AI$105,28,0),"-")</f>
        <v>44821</v>
      </c>
      <c r="AK758" s="1370">
        <f>IFERROR(VLOOKUP(D758,'ИСХОДНИК-даты-2х'!$D$10:$AI$105,29,0),"-")</f>
        <v>44831</v>
      </c>
      <c r="AL758" s="1370">
        <f>IFERROR(VLOOKUP(D758,'ИСХОДНИК-даты-2х'!$D$10:$AI$105,30,0),"-")</f>
        <v>44847</v>
      </c>
      <c r="AM758" s="1371">
        <f>IFERROR(VLOOKUP(D758,'ИСХОДНИК-даты-2х'!$D$10:$AI$105,31,0),"-")</f>
        <v>44851</v>
      </c>
      <c r="AN758" s="1372">
        <v>44881</v>
      </c>
      <c r="AO758" s="1544">
        <v>44809</v>
      </c>
      <c r="AP758" s="1534">
        <v>35999</v>
      </c>
      <c r="AQ758" s="1535">
        <v>44809</v>
      </c>
      <c r="AR758" s="1424">
        <f>VLOOKUP(AP758,Schedule!$B$2:$F$14923,5,0)</f>
        <v>44769</v>
      </c>
      <c r="AS758" s="1424">
        <f t="shared" si="420"/>
        <v>45134</v>
      </c>
      <c r="AT758" s="1425">
        <f>MIN(AS758)</f>
        <v>45134</v>
      </c>
      <c r="AU758" s="1426">
        <f>AM758+30</f>
        <v>44881</v>
      </c>
      <c r="AV758" s="1732">
        <f t="shared" ref="AV758:AV759" si="421">AT758-AM758</f>
        <v>283</v>
      </c>
      <c r="AW758" s="1383" t="s">
        <v>119</v>
      </c>
      <c r="AX758" s="1383">
        <v>44881</v>
      </c>
      <c r="AY758" s="1384" t="s">
        <v>173</v>
      </c>
      <c r="AZ758" s="1739">
        <f t="shared" ref="AZ758:AZ759" si="422">AN758-AM758</f>
        <v>30</v>
      </c>
    </row>
    <row r="759" spans="1:52" s="1382" customFormat="1" ht="70.5" thickBot="1">
      <c r="A759" s="1781">
        <f>A758+1</f>
        <v>61</v>
      </c>
      <c r="B759" s="1373">
        <f>B758+1</f>
        <v>74</v>
      </c>
      <c r="C759" s="1374" t="s">
        <v>858</v>
      </c>
      <c r="D759" s="1733" t="str">
        <f t="shared" si="396"/>
        <v>74У_Э</v>
      </c>
      <c r="E759" s="1601" t="s">
        <v>330</v>
      </c>
      <c r="F759" s="1558" t="s">
        <v>859</v>
      </c>
      <c r="G759" s="1559" t="str">
        <f>CONCATENATE("Выполнение электротехнических работ по объектам ", , E759,",", E760,",", E761, ",",E762,",",E763,",",E764,",",E765,",",E766,",",E767,",",E768,",",E769,",",E770)</f>
        <v>Выполнение электротехнических работ по объектам 20UCB,01UYX,30UCB,21UKZ,22UKZ,23UKZ,24UKZ,31UKZ,32UKZ,33UKZ,34UKZ,03UTZ</v>
      </c>
      <c r="H759" s="1560" t="s">
        <v>974</v>
      </c>
      <c r="I759" s="1339" t="s">
        <v>118</v>
      </c>
      <c r="J759" s="1369">
        <f>IFERROR(VLOOKUP(D759,'ИСХОДНИК-даты-2х'!$D$10:$AI$105,2,0),"-")</f>
        <v>44096</v>
      </c>
      <c r="K759" s="1369">
        <f>IFERROR(VLOOKUP(D759,'ИСХОДНИК-даты-2х'!$D$10:$AI$105,3,0),"-")</f>
        <v>44124</v>
      </c>
      <c r="L759" s="1369">
        <f>IFERROR(VLOOKUP(D759,'ИСХОДНИК-даты-2х'!$D$10:$AI$105,4,0),"-")</f>
        <v>44173</v>
      </c>
      <c r="M759" s="1369">
        <f>IFERROR(VLOOKUP(D759,'ИСХОДНИК-даты-2х'!$D$10:$AI$105,5,0),"-")</f>
        <v>44316</v>
      </c>
      <c r="N759" s="1369">
        <f>IFERROR(VLOOKUP(D759,'ИСХОДНИК-даты-2х'!$D$10:$AI$105,6,0),"-")</f>
        <v>44344</v>
      </c>
      <c r="O759" s="1369">
        <f>IFERROR(VLOOKUP(D759,'ИСХОДНИК-даты-2х'!$D$10:$AI$105,7,0),"-")</f>
        <v>44344</v>
      </c>
      <c r="P759" s="1369">
        <f>IFERROR(VLOOKUP(D759,'ИСХОДНИК-даты-2х'!$D$10:$AI$105,8,0),"-")</f>
        <v>44428</v>
      </c>
      <c r="Q759" s="1369">
        <f>IFERROR(VLOOKUP(D759,'ИСХОДНИК-даты-2х'!$D$10:$AI$105,9,0),"-")</f>
        <v>44460</v>
      </c>
      <c r="R759" s="1369">
        <f>IFERROR(VLOOKUP(D759,'ИСХОДНИК-даты-2х'!$D$10:$AI$105,10,0),"-")</f>
        <v>44460</v>
      </c>
      <c r="S759" s="1369">
        <f>IFERROR(VLOOKUP(D759,'ИСХОДНИК-даты-2х'!$D$10:$AI$105,11,0),"-")</f>
        <v>44459</v>
      </c>
      <c r="T759" s="1369">
        <f>IFERROR(VLOOKUP(D759,'ИСХОДНИК-даты-2х'!$D$10:$AI$105,12,0),"-")</f>
        <v>44459</v>
      </c>
      <c r="U759" s="1369">
        <f>IFERROR(VLOOKUP(D759,'ИСХОДНИК-даты-2х'!$D$10:$AI$105,13,0),"-")</f>
        <v>44480</v>
      </c>
      <c r="V759" s="1369">
        <f>IFERROR(VLOOKUP(D759,'ИСХОДНИК-даты-2х'!$D$10:$AI$105,14,0),"-")</f>
        <v>44487</v>
      </c>
      <c r="W759" s="1369">
        <f>IFERROR(VLOOKUP(D759,'ИСХОДНИК-даты-2х'!$D$10:$AI$105,15,0),"-")</f>
        <v>44490</v>
      </c>
      <c r="X759" s="1369">
        <f>IFERROR(VLOOKUP(D759,'ИСХОДНИК-даты-2х'!$D$10:$AI$105,16,0),"-")</f>
        <v>44495</v>
      </c>
      <c r="Y759" s="1369">
        <f>IFERROR(VLOOKUP(D759,'ИСХОДНИК-даты-2х'!$D$10:$AI$105,17,0),"-")</f>
        <v>44520</v>
      </c>
      <c r="Z759" s="1369">
        <f>IFERROR(VLOOKUP(D759,'ИСХОДНИК-даты-2х'!$D$10:$AI$105,18,0),"-")</f>
        <v>44540</v>
      </c>
      <c r="AA759" s="1369">
        <f>IFERROR(VLOOKUP(D759,'ИСХОДНИК-даты-2х'!$D$10:$AI$105,19,0),"-")</f>
        <v>44568</v>
      </c>
      <c r="AB759" s="1369">
        <f>IFERROR(VLOOKUP(D759,'ИСХОДНИК-даты-2х'!$D$10:$AI$105,20,0),"-")</f>
        <v>44573</v>
      </c>
      <c r="AC759" s="1369">
        <f>IFERROR(VLOOKUP(D759,'ИСХОДНИК-даты-2х'!$D$10:$AI$105,21,0),"-")</f>
        <v>44587</v>
      </c>
      <c r="AD759" s="1369">
        <f>IFERROR(VLOOKUP(D759,'ИСХОДНИК-даты-2х'!$D$10:$AI$105,22,0),"-")</f>
        <v>44608</v>
      </c>
      <c r="AE759" s="1369">
        <f>IFERROR(VLOOKUP(D759,'ИСХОДНИК-даты-2х'!$D$10:$AI$105,23,0),"-")</f>
        <v>44615</v>
      </c>
      <c r="AF759" s="1369">
        <f>IFERROR(VLOOKUP(D759,'ИСХОДНИК-даты-2х'!$D$10:$AI$105,24,0),"-")</f>
        <v>44620</v>
      </c>
      <c r="AG759" s="1369">
        <f>IFERROR(VLOOKUP(D759,'ИСХОДНИК-даты-2х'!$D$10:$AI$105,25,0),"-")</f>
        <v>44623</v>
      </c>
      <c r="AH759" s="1340">
        <f>IFERROR(VLOOKUP(D759,'ИСХОДНИК-даты-2х'!$D$10:$AI$105,26,0),"-")</f>
        <v>44648</v>
      </c>
      <c r="AI759" s="1340">
        <f>IFERROR(VLOOKUP(D759,'ИСХОДНИК-даты-2х'!$D$10:$AI$105,27,0),"-")</f>
        <v>44668</v>
      </c>
      <c r="AJ759" s="1340">
        <f>IFERROR(VLOOKUP(D759,'ИСХОДНИК-даты-2х'!$D$10:$AI$105,28,0),"-")</f>
        <v>44668</v>
      </c>
      <c r="AK759" s="1370">
        <f>IFERROR(VLOOKUP(D759,'ИСХОДНИК-даты-2х'!$D$10:$AI$105,29,0),"-")</f>
        <v>44678</v>
      </c>
      <c r="AL759" s="1370">
        <f>IFERROR(VLOOKUP(D759,'ИСХОДНИК-даты-2х'!$D$10:$AI$105,30,0),"-")</f>
        <v>44694</v>
      </c>
      <c r="AM759" s="1371">
        <f>IFERROR(VLOOKUP(D759,'ИСХОДНИК-даты-2х'!$D$10:$AI$105,31,0),"-")</f>
        <v>44698</v>
      </c>
      <c r="AN759" s="1729">
        <v>44728</v>
      </c>
      <c r="AO759" s="1387">
        <v>44516</v>
      </c>
      <c r="AP759" s="1388">
        <v>12743</v>
      </c>
      <c r="AQ759" s="1541">
        <v>44516</v>
      </c>
      <c r="AR759" s="1424">
        <f>VLOOKUP(AP759,Schedule!$B$2:$F$14923,5,0)</f>
        <v>44516</v>
      </c>
      <c r="AS759" s="1424">
        <f t="shared" si="420"/>
        <v>44881</v>
      </c>
      <c r="AT759" s="1425">
        <f>MIN(AS759:AS770)</f>
        <v>44881</v>
      </c>
      <c r="AU759" s="1426">
        <f>AM759+30</f>
        <v>44728</v>
      </c>
      <c r="AV759" s="1732">
        <f t="shared" si="421"/>
        <v>183</v>
      </c>
      <c r="AW759" s="1383" t="s">
        <v>119</v>
      </c>
      <c r="AX759" s="1720">
        <v>44728</v>
      </c>
      <c r="AY759" s="1730" t="s">
        <v>173</v>
      </c>
      <c r="AZ759" s="1739">
        <f t="shared" si="422"/>
        <v>30</v>
      </c>
    </row>
    <row r="760" spans="1:52" s="1382" customFormat="1" ht="51.95" customHeight="1" thickBot="1">
      <c r="A760" s="1781"/>
      <c r="B760" s="1385">
        <f t="shared" ref="B760:C770" si="423">B$759</f>
        <v>74</v>
      </c>
      <c r="C760" s="1386" t="str">
        <f t="shared" si="423"/>
        <v>У_Э</v>
      </c>
      <c r="D760" s="1561" t="str">
        <f t="shared" si="396"/>
        <v>74У_Э</v>
      </c>
      <c r="E760" s="1602" t="s">
        <v>326</v>
      </c>
      <c r="F760" s="1563" t="s">
        <v>859</v>
      </c>
      <c r="G760" s="1564" t="str">
        <f t="shared" ref="G760:G770" si="424">$G$759</f>
        <v>Выполнение электротехнических работ по объектам 20UCB,01UYX,30UCB,21UKZ,22UKZ,23UKZ,24UKZ,31UKZ,32UKZ,33UKZ,34UKZ,03UTZ</v>
      </c>
      <c r="H760" s="1565" t="s">
        <v>975</v>
      </c>
      <c r="I760" s="1352"/>
      <c r="J760" s="1702">
        <f t="shared" ref="J760:S770" si="425">J$759</f>
        <v>44096</v>
      </c>
      <c r="K760" s="1702">
        <f t="shared" si="425"/>
        <v>44124</v>
      </c>
      <c r="L760" s="1702">
        <f t="shared" si="425"/>
        <v>44173</v>
      </c>
      <c r="M760" s="1702">
        <f t="shared" si="425"/>
        <v>44316</v>
      </c>
      <c r="N760" s="1702">
        <f t="shared" si="425"/>
        <v>44344</v>
      </c>
      <c r="O760" s="1702">
        <f t="shared" si="425"/>
        <v>44344</v>
      </c>
      <c r="P760" s="1702">
        <f t="shared" si="425"/>
        <v>44428</v>
      </c>
      <c r="Q760" s="1702">
        <f t="shared" si="425"/>
        <v>44460</v>
      </c>
      <c r="R760" s="1702">
        <f t="shared" si="425"/>
        <v>44460</v>
      </c>
      <c r="S760" s="1702">
        <f t="shared" si="425"/>
        <v>44459</v>
      </c>
      <c r="T760" s="1702">
        <f t="shared" ref="T760:AC770" si="426">T$759</f>
        <v>44459</v>
      </c>
      <c r="U760" s="1702">
        <f t="shared" si="426"/>
        <v>44480</v>
      </c>
      <c r="V760" s="1702">
        <f t="shared" si="426"/>
        <v>44487</v>
      </c>
      <c r="W760" s="1702">
        <f t="shared" si="426"/>
        <v>44490</v>
      </c>
      <c r="X760" s="1702">
        <f t="shared" si="426"/>
        <v>44495</v>
      </c>
      <c r="Y760" s="1702">
        <f t="shared" si="426"/>
        <v>44520</v>
      </c>
      <c r="Z760" s="1702">
        <f t="shared" si="426"/>
        <v>44540</v>
      </c>
      <c r="AA760" s="1702">
        <f t="shared" si="426"/>
        <v>44568</v>
      </c>
      <c r="AB760" s="1702">
        <f t="shared" si="426"/>
        <v>44573</v>
      </c>
      <c r="AC760" s="1702">
        <f t="shared" si="426"/>
        <v>44587</v>
      </c>
      <c r="AD760" s="1702">
        <f t="shared" ref="AD760:AN770" si="427">AD$759</f>
        <v>44608</v>
      </c>
      <c r="AE760" s="1702">
        <f t="shared" si="427"/>
        <v>44615</v>
      </c>
      <c r="AF760" s="1702">
        <f t="shared" si="427"/>
        <v>44620</v>
      </c>
      <c r="AG760" s="1702">
        <f t="shared" si="427"/>
        <v>44623</v>
      </c>
      <c r="AH760" s="1702">
        <f t="shared" si="427"/>
        <v>44648</v>
      </c>
      <c r="AI760" s="1702">
        <f t="shared" si="427"/>
        <v>44668</v>
      </c>
      <c r="AJ760" s="1702">
        <f t="shared" si="427"/>
        <v>44668</v>
      </c>
      <c r="AK760" s="1702">
        <f t="shared" si="427"/>
        <v>44678</v>
      </c>
      <c r="AL760" s="1702">
        <f t="shared" si="427"/>
        <v>44694</v>
      </c>
      <c r="AM760" s="1702">
        <f t="shared" si="427"/>
        <v>44698</v>
      </c>
      <c r="AN760" s="1702">
        <f t="shared" si="427"/>
        <v>44728</v>
      </c>
      <c r="AO760" s="1497">
        <f t="shared" ref="AO760:AO770" si="428">$AO$759</f>
        <v>44516</v>
      </c>
      <c r="AP760" s="1363">
        <v>35969</v>
      </c>
      <c r="AQ760" s="1543">
        <v>44786</v>
      </c>
      <c r="AR760" s="1424">
        <f>VLOOKUP(AP760,Schedule!$B$2:$F$14923,5,0)</f>
        <v>44786</v>
      </c>
      <c r="AS760" s="1424">
        <f t="shared" si="420"/>
        <v>45151</v>
      </c>
      <c r="AZ760" s="1739"/>
    </row>
    <row r="761" spans="1:52" s="1382" customFormat="1" ht="51.95" customHeight="1" thickBot="1">
      <c r="A761" s="1781"/>
      <c r="B761" s="1385">
        <f t="shared" si="423"/>
        <v>74</v>
      </c>
      <c r="C761" s="1386" t="str">
        <f t="shared" si="423"/>
        <v>У_Э</v>
      </c>
      <c r="D761" s="1561" t="str">
        <f t="shared" si="396"/>
        <v>74У_Э</v>
      </c>
      <c r="E761" s="1602" t="s">
        <v>328</v>
      </c>
      <c r="F761" s="1563" t="s">
        <v>859</v>
      </c>
      <c r="G761" s="1564" t="str">
        <f t="shared" si="424"/>
        <v>Выполнение электротехнических работ по объектам 20UCB,01UYX,30UCB,21UKZ,22UKZ,23UKZ,24UKZ,31UKZ,32UKZ,33UKZ,34UKZ,03UTZ</v>
      </c>
      <c r="H761" s="1565" t="s">
        <v>976</v>
      </c>
      <c r="I761" s="1352"/>
      <c r="J761" s="1702">
        <f t="shared" si="425"/>
        <v>44096</v>
      </c>
      <c r="K761" s="1702">
        <f t="shared" si="425"/>
        <v>44124</v>
      </c>
      <c r="L761" s="1702">
        <f t="shared" si="425"/>
        <v>44173</v>
      </c>
      <c r="M761" s="1702">
        <f t="shared" si="425"/>
        <v>44316</v>
      </c>
      <c r="N761" s="1702">
        <f t="shared" si="425"/>
        <v>44344</v>
      </c>
      <c r="O761" s="1702">
        <f t="shared" si="425"/>
        <v>44344</v>
      </c>
      <c r="P761" s="1702">
        <f t="shared" si="425"/>
        <v>44428</v>
      </c>
      <c r="Q761" s="1702">
        <f t="shared" si="425"/>
        <v>44460</v>
      </c>
      <c r="R761" s="1702">
        <f t="shared" si="425"/>
        <v>44460</v>
      </c>
      <c r="S761" s="1702">
        <f t="shared" si="425"/>
        <v>44459</v>
      </c>
      <c r="T761" s="1702">
        <f t="shared" si="426"/>
        <v>44459</v>
      </c>
      <c r="U761" s="1702">
        <f t="shared" si="426"/>
        <v>44480</v>
      </c>
      <c r="V761" s="1702">
        <f t="shared" si="426"/>
        <v>44487</v>
      </c>
      <c r="W761" s="1702">
        <f t="shared" si="426"/>
        <v>44490</v>
      </c>
      <c r="X761" s="1702">
        <f t="shared" si="426"/>
        <v>44495</v>
      </c>
      <c r="Y761" s="1702">
        <f t="shared" si="426"/>
        <v>44520</v>
      </c>
      <c r="Z761" s="1702">
        <f t="shared" si="426"/>
        <v>44540</v>
      </c>
      <c r="AA761" s="1702">
        <f t="shared" si="426"/>
        <v>44568</v>
      </c>
      <c r="AB761" s="1702">
        <f t="shared" si="426"/>
        <v>44573</v>
      </c>
      <c r="AC761" s="1702">
        <f t="shared" si="426"/>
        <v>44587</v>
      </c>
      <c r="AD761" s="1702">
        <f t="shared" si="427"/>
        <v>44608</v>
      </c>
      <c r="AE761" s="1702">
        <f t="shared" si="427"/>
        <v>44615</v>
      </c>
      <c r="AF761" s="1702">
        <f t="shared" si="427"/>
        <v>44620</v>
      </c>
      <c r="AG761" s="1702">
        <f t="shared" si="427"/>
        <v>44623</v>
      </c>
      <c r="AH761" s="1702">
        <f t="shared" si="427"/>
        <v>44648</v>
      </c>
      <c r="AI761" s="1702">
        <f t="shared" si="427"/>
        <v>44668</v>
      </c>
      <c r="AJ761" s="1702">
        <f t="shared" si="427"/>
        <v>44668</v>
      </c>
      <c r="AK761" s="1702">
        <f t="shared" si="427"/>
        <v>44678</v>
      </c>
      <c r="AL761" s="1702">
        <f t="shared" si="427"/>
        <v>44694</v>
      </c>
      <c r="AM761" s="1702">
        <f t="shared" si="427"/>
        <v>44698</v>
      </c>
      <c r="AN761" s="1702">
        <f t="shared" si="427"/>
        <v>44728</v>
      </c>
      <c r="AO761" s="1497">
        <f t="shared" si="428"/>
        <v>44516</v>
      </c>
      <c r="AP761" s="1363">
        <v>30285</v>
      </c>
      <c r="AQ761" s="1543">
        <v>45033</v>
      </c>
      <c r="AR761" s="1424">
        <f>VLOOKUP(AP761,Schedule!$B$2:$F$14923,5,0)</f>
        <v>45033</v>
      </c>
      <c r="AS761" s="1424">
        <f t="shared" si="420"/>
        <v>45398</v>
      </c>
      <c r="AZ761" s="1739"/>
    </row>
    <row r="762" spans="1:52" s="1382" customFormat="1" ht="51.95" customHeight="1" thickBot="1">
      <c r="A762" s="1781"/>
      <c r="B762" s="1385">
        <f t="shared" si="423"/>
        <v>74</v>
      </c>
      <c r="C762" s="1386" t="str">
        <f t="shared" si="423"/>
        <v>У_Э</v>
      </c>
      <c r="D762" s="1561" t="str">
        <f t="shared" si="396"/>
        <v>74У_Э</v>
      </c>
      <c r="E762" s="1602" t="s">
        <v>332</v>
      </c>
      <c r="F762" s="1563" t="s">
        <v>859</v>
      </c>
      <c r="G762" s="1564" t="str">
        <f t="shared" si="424"/>
        <v>Выполнение электротехнических работ по объектам 20UCB,01UYX,30UCB,21UKZ,22UKZ,23UKZ,24UKZ,31UKZ,32UKZ,33UKZ,34UKZ,03UTZ</v>
      </c>
      <c r="H762" s="1565" t="s">
        <v>977</v>
      </c>
      <c r="I762" s="1352"/>
      <c r="J762" s="1702">
        <f t="shared" si="425"/>
        <v>44096</v>
      </c>
      <c r="K762" s="1702">
        <f t="shared" si="425"/>
        <v>44124</v>
      </c>
      <c r="L762" s="1702">
        <f t="shared" si="425"/>
        <v>44173</v>
      </c>
      <c r="M762" s="1702">
        <f t="shared" si="425"/>
        <v>44316</v>
      </c>
      <c r="N762" s="1702">
        <f t="shared" si="425"/>
        <v>44344</v>
      </c>
      <c r="O762" s="1702">
        <f t="shared" si="425"/>
        <v>44344</v>
      </c>
      <c r="P762" s="1702">
        <f t="shared" si="425"/>
        <v>44428</v>
      </c>
      <c r="Q762" s="1702">
        <f t="shared" si="425"/>
        <v>44460</v>
      </c>
      <c r="R762" s="1702">
        <f t="shared" si="425"/>
        <v>44460</v>
      </c>
      <c r="S762" s="1702">
        <f t="shared" si="425"/>
        <v>44459</v>
      </c>
      <c r="T762" s="1702">
        <f t="shared" si="426"/>
        <v>44459</v>
      </c>
      <c r="U762" s="1702">
        <f t="shared" si="426"/>
        <v>44480</v>
      </c>
      <c r="V762" s="1702">
        <f t="shared" si="426"/>
        <v>44487</v>
      </c>
      <c r="W762" s="1702">
        <f t="shared" si="426"/>
        <v>44490</v>
      </c>
      <c r="X762" s="1702">
        <f t="shared" si="426"/>
        <v>44495</v>
      </c>
      <c r="Y762" s="1702">
        <f t="shared" si="426"/>
        <v>44520</v>
      </c>
      <c r="Z762" s="1702">
        <f t="shared" si="426"/>
        <v>44540</v>
      </c>
      <c r="AA762" s="1702">
        <f t="shared" si="426"/>
        <v>44568</v>
      </c>
      <c r="AB762" s="1702">
        <f t="shared" si="426"/>
        <v>44573</v>
      </c>
      <c r="AC762" s="1702">
        <f t="shared" si="426"/>
        <v>44587</v>
      </c>
      <c r="AD762" s="1702">
        <f t="shared" si="427"/>
        <v>44608</v>
      </c>
      <c r="AE762" s="1702">
        <f t="shared" si="427"/>
        <v>44615</v>
      </c>
      <c r="AF762" s="1702">
        <f t="shared" si="427"/>
        <v>44620</v>
      </c>
      <c r="AG762" s="1702">
        <f t="shared" si="427"/>
        <v>44623</v>
      </c>
      <c r="AH762" s="1702">
        <f t="shared" si="427"/>
        <v>44648</v>
      </c>
      <c r="AI762" s="1702">
        <f t="shared" si="427"/>
        <v>44668</v>
      </c>
      <c r="AJ762" s="1702">
        <f t="shared" si="427"/>
        <v>44668</v>
      </c>
      <c r="AK762" s="1702">
        <f t="shared" si="427"/>
        <v>44678</v>
      </c>
      <c r="AL762" s="1702">
        <f t="shared" si="427"/>
        <v>44694</v>
      </c>
      <c r="AM762" s="1702">
        <f t="shared" si="427"/>
        <v>44698</v>
      </c>
      <c r="AN762" s="1702">
        <f t="shared" si="427"/>
        <v>44728</v>
      </c>
      <c r="AO762" s="1497">
        <f t="shared" si="428"/>
        <v>44516</v>
      </c>
      <c r="AP762" s="1363">
        <v>27130</v>
      </c>
      <c r="AQ762" s="1543">
        <v>44806</v>
      </c>
      <c r="AR762" s="1424">
        <f>VLOOKUP(AP762,Schedule!$B$2:$F$14923,5,0)</f>
        <v>44806</v>
      </c>
      <c r="AS762" s="1424">
        <f t="shared" si="420"/>
        <v>45171</v>
      </c>
      <c r="AZ762" s="1739"/>
    </row>
    <row r="763" spans="1:52" s="1382" customFormat="1" ht="51.95" customHeight="1" thickBot="1">
      <c r="A763" s="1781"/>
      <c r="B763" s="1385">
        <f t="shared" si="423"/>
        <v>74</v>
      </c>
      <c r="C763" s="1386" t="str">
        <f t="shared" si="423"/>
        <v>У_Э</v>
      </c>
      <c r="D763" s="1561" t="str">
        <f t="shared" si="396"/>
        <v>74У_Э</v>
      </c>
      <c r="E763" s="1602" t="s">
        <v>334</v>
      </c>
      <c r="F763" s="1563" t="s">
        <v>859</v>
      </c>
      <c r="G763" s="1564" t="str">
        <f t="shared" si="424"/>
        <v>Выполнение электротехнических работ по объектам 20UCB,01UYX,30UCB,21UKZ,22UKZ,23UKZ,24UKZ,31UKZ,32UKZ,33UKZ,34UKZ,03UTZ</v>
      </c>
      <c r="H763" s="1565" t="s">
        <v>977</v>
      </c>
      <c r="I763" s="1352"/>
      <c r="J763" s="1702">
        <f t="shared" si="425"/>
        <v>44096</v>
      </c>
      <c r="K763" s="1702">
        <f t="shared" si="425"/>
        <v>44124</v>
      </c>
      <c r="L763" s="1702">
        <f t="shared" si="425"/>
        <v>44173</v>
      </c>
      <c r="M763" s="1702">
        <f t="shared" si="425"/>
        <v>44316</v>
      </c>
      <c r="N763" s="1702">
        <f t="shared" si="425"/>
        <v>44344</v>
      </c>
      <c r="O763" s="1702">
        <f t="shared" si="425"/>
        <v>44344</v>
      </c>
      <c r="P763" s="1702">
        <f t="shared" si="425"/>
        <v>44428</v>
      </c>
      <c r="Q763" s="1702">
        <f t="shared" si="425"/>
        <v>44460</v>
      </c>
      <c r="R763" s="1702">
        <f t="shared" si="425"/>
        <v>44460</v>
      </c>
      <c r="S763" s="1702">
        <f t="shared" si="425"/>
        <v>44459</v>
      </c>
      <c r="T763" s="1702">
        <f t="shared" si="426"/>
        <v>44459</v>
      </c>
      <c r="U763" s="1702">
        <f t="shared" si="426"/>
        <v>44480</v>
      </c>
      <c r="V763" s="1702">
        <f t="shared" si="426"/>
        <v>44487</v>
      </c>
      <c r="W763" s="1702">
        <f t="shared" si="426"/>
        <v>44490</v>
      </c>
      <c r="X763" s="1702">
        <f t="shared" si="426"/>
        <v>44495</v>
      </c>
      <c r="Y763" s="1702">
        <f t="shared" si="426"/>
        <v>44520</v>
      </c>
      <c r="Z763" s="1702">
        <f t="shared" si="426"/>
        <v>44540</v>
      </c>
      <c r="AA763" s="1702">
        <f t="shared" si="426"/>
        <v>44568</v>
      </c>
      <c r="AB763" s="1702">
        <f t="shared" si="426"/>
        <v>44573</v>
      </c>
      <c r="AC763" s="1702">
        <f t="shared" si="426"/>
        <v>44587</v>
      </c>
      <c r="AD763" s="1702">
        <f t="shared" si="427"/>
        <v>44608</v>
      </c>
      <c r="AE763" s="1702">
        <f t="shared" si="427"/>
        <v>44615</v>
      </c>
      <c r="AF763" s="1702">
        <f t="shared" si="427"/>
        <v>44620</v>
      </c>
      <c r="AG763" s="1702">
        <f t="shared" si="427"/>
        <v>44623</v>
      </c>
      <c r="AH763" s="1702">
        <f t="shared" si="427"/>
        <v>44648</v>
      </c>
      <c r="AI763" s="1702">
        <f t="shared" si="427"/>
        <v>44668</v>
      </c>
      <c r="AJ763" s="1702">
        <f t="shared" si="427"/>
        <v>44668</v>
      </c>
      <c r="AK763" s="1702">
        <f t="shared" si="427"/>
        <v>44678</v>
      </c>
      <c r="AL763" s="1702">
        <f t="shared" si="427"/>
        <v>44694</v>
      </c>
      <c r="AM763" s="1702">
        <f t="shared" si="427"/>
        <v>44698</v>
      </c>
      <c r="AN763" s="1702">
        <f t="shared" si="427"/>
        <v>44728</v>
      </c>
      <c r="AO763" s="1497">
        <f t="shared" si="428"/>
        <v>44516</v>
      </c>
      <c r="AP763" s="1363">
        <v>27153</v>
      </c>
      <c r="AQ763" s="1543">
        <v>44836</v>
      </c>
      <c r="AR763" s="1424">
        <f>VLOOKUP(AP763,Schedule!$B$2:$F$14923,5,0)</f>
        <v>44846</v>
      </c>
      <c r="AS763" s="1424">
        <f t="shared" si="420"/>
        <v>45211</v>
      </c>
      <c r="AZ763" s="1739"/>
    </row>
    <row r="764" spans="1:52" s="1382" customFormat="1" ht="51.95" customHeight="1" thickBot="1">
      <c r="A764" s="1781"/>
      <c r="B764" s="1385">
        <f t="shared" si="423"/>
        <v>74</v>
      </c>
      <c r="C764" s="1386" t="str">
        <f t="shared" si="423"/>
        <v>У_Э</v>
      </c>
      <c r="D764" s="1561" t="str">
        <f t="shared" si="396"/>
        <v>74У_Э</v>
      </c>
      <c r="E764" s="1602" t="s">
        <v>336</v>
      </c>
      <c r="F764" s="1563" t="s">
        <v>859</v>
      </c>
      <c r="G764" s="1564" t="str">
        <f t="shared" si="424"/>
        <v>Выполнение электротехнических работ по объектам 20UCB,01UYX,30UCB,21UKZ,22UKZ,23UKZ,24UKZ,31UKZ,32UKZ,33UKZ,34UKZ,03UTZ</v>
      </c>
      <c r="H764" s="1565" t="s">
        <v>977</v>
      </c>
      <c r="I764" s="1352"/>
      <c r="J764" s="1702">
        <f t="shared" si="425"/>
        <v>44096</v>
      </c>
      <c r="K764" s="1702">
        <f t="shared" si="425"/>
        <v>44124</v>
      </c>
      <c r="L764" s="1702">
        <f t="shared" si="425"/>
        <v>44173</v>
      </c>
      <c r="M764" s="1702">
        <f t="shared" si="425"/>
        <v>44316</v>
      </c>
      <c r="N764" s="1702">
        <f t="shared" si="425"/>
        <v>44344</v>
      </c>
      <c r="O764" s="1702">
        <f t="shared" si="425"/>
        <v>44344</v>
      </c>
      <c r="P764" s="1702">
        <f t="shared" si="425"/>
        <v>44428</v>
      </c>
      <c r="Q764" s="1702">
        <f t="shared" si="425"/>
        <v>44460</v>
      </c>
      <c r="R764" s="1702">
        <f t="shared" si="425"/>
        <v>44460</v>
      </c>
      <c r="S764" s="1702">
        <f t="shared" si="425"/>
        <v>44459</v>
      </c>
      <c r="T764" s="1702">
        <f t="shared" si="426"/>
        <v>44459</v>
      </c>
      <c r="U764" s="1702">
        <f t="shared" si="426"/>
        <v>44480</v>
      </c>
      <c r="V764" s="1702">
        <f t="shared" si="426"/>
        <v>44487</v>
      </c>
      <c r="W764" s="1702">
        <f t="shared" si="426"/>
        <v>44490</v>
      </c>
      <c r="X764" s="1702">
        <f t="shared" si="426"/>
        <v>44495</v>
      </c>
      <c r="Y764" s="1702">
        <f t="shared" si="426"/>
        <v>44520</v>
      </c>
      <c r="Z764" s="1702">
        <f t="shared" si="426"/>
        <v>44540</v>
      </c>
      <c r="AA764" s="1702">
        <f t="shared" si="426"/>
        <v>44568</v>
      </c>
      <c r="AB764" s="1702">
        <f t="shared" si="426"/>
        <v>44573</v>
      </c>
      <c r="AC764" s="1702">
        <f t="shared" si="426"/>
        <v>44587</v>
      </c>
      <c r="AD764" s="1702">
        <f t="shared" si="427"/>
        <v>44608</v>
      </c>
      <c r="AE764" s="1702">
        <f t="shared" si="427"/>
        <v>44615</v>
      </c>
      <c r="AF764" s="1702">
        <f t="shared" si="427"/>
        <v>44620</v>
      </c>
      <c r="AG764" s="1702">
        <f t="shared" si="427"/>
        <v>44623</v>
      </c>
      <c r="AH764" s="1702">
        <f t="shared" si="427"/>
        <v>44648</v>
      </c>
      <c r="AI764" s="1702">
        <f t="shared" si="427"/>
        <v>44668</v>
      </c>
      <c r="AJ764" s="1702">
        <f t="shared" si="427"/>
        <v>44668</v>
      </c>
      <c r="AK764" s="1702">
        <f t="shared" si="427"/>
        <v>44678</v>
      </c>
      <c r="AL764" s="1702">
        <f t="shared" si="427"/>
        <v>44694</v>
      </c>
      <c r="AM764" s="1702">
        <f t="shared" si="427"/>
        <v>44698</v>
      </c>
      <c r="AN764" s="1702">
        <f t="shared" si="427"/>
        <v>44728</v>
      </c>
      <c r="AO764" s="1497">
        <f t="shared" si="428"/>
        <v>44516</v>
      </c>
      <c r="AP764" s="1363">
        <v>27173</v>
      </c>
      <c r="AQ764" s="1543">
        <v>44836</v>
      </c>
      <c r="AR764" s="1424">
        <f>VLOOKUP(AP764,Schedule!$B$2:$F$14923,5,0)</f>
        <v>44846</v>
      </c>
      <c r="AS764" s="1424">
        <f t="shared" si="420"/>
        <v>45211</v>
      </c>
      <c r="AZ764" s="1739"/>
    </row>
    <row r="765" spans="1:52" s="1382" customFormat="1" ht="51.95" customHeight="1" thickBot="1">
      <c r="A765" s="1781"/>
      <c r="B765" s="1385">
        <f t="shared" si="423"/>
        <v>74</v>
      </c>
      <c r="C765" s="1386" t="str">
        <f t="shared" si="423"/>
        <v>У_Э</v>
      </c>
      <c r="D765" s="1561" t="str">
        <f t="shared" si="396"/>
        <v>74У_Э</v>
      </c>
      <c r="E765" s="1602" t="s">
        <v>338</v>
      </c>
      <c r="F765" s="1563" t="s">
        <v>859</v>
      </c>
      <c r="G765" s="1564" t="str">
        <f t="shared" si="424"/>
        <v>Выполнение электротехнических работ по объектам 20UCB,01UYX,30UCB,21UKZ,22UKZ,23UKZ,24UKZ,31UKZ,32UKZ,33UKZ,34UKZ,03UTZ</v>
      </c>
      <c r="H765" s="1565" t="s">
        <v>977</v>
      </c>
      <c r="I765" s="1352"/>
      <c r="J765" s="1702">
        <f t="shared" si="425"/>
        <v>44096</v>
      </c>
      <c r="K765" s="1702">
        <f t="shared" si="425"/>
        <v>44124</v>
      </c>
      <c r="L765" s="1702">
        <f t="shared" si="425"/>
        <v>44173</v>
      </c>
      <c r="M765" s="1702">
        <f t="shared" si="425"/>
        <v>44316</v>
      </c>
      <c r="N765" s="1702">
        <f t="shared" si="425"/>
        <v>44344</v>
      </c>
      <c r="O765" s="1702">
        <f t="shared" si="425"/>
        <v>44344</v>
      </c>
      <c r="P765" s="1702">
        <f t="shared" si="425"/>
        <v>44428</v>
      </c>
      <c r="Q765" s="1702">
        <f t="shared" si="425"/>
        <v>44460</v>
      </c>
      <c r="R765" s="1702">
        <f t="shared" si="425"/>
        <v>44460</v>
      </c>
      <c r="S765" s="1702">
        <f t="shared" si="425"/>
        <v>44459</v>
      </c>
      <c r="T765" s="1702">
        <f t="shared" si="426"/>
        <v>44459</v>
      </c>
      <c r="U765" s="1702">
        <f t="shared" si="426"/>
        <v>44480</v>
      </c>
      <c r="V765" s="1702">
        <f t="shared" si="426"/>
        <v>44487</v>
      </c>
      <c r="W765" s="1702">
        <f t="shared" si="426"/>
        <v>44490</v>
      </c>
      <c r="X765" s="1702">
        <f t="shared" si="426"/>
        <v>44495</v>
      </c>
      <c r="Y765" s="1702">
        <f t="shared" si="426"/>
        <v>44520</v>
      </c>
      <c r="Z765" s="1702">
        <f t="shared" si="426"/>
        <v>44540</v>
      </c>
      <c r="AA765" s="1702">
        <f t="shared" si="426"/>
        <v>44568</v>
      </c>
      <c r="AB765" s="1702">
        <f t="shared" si="426"/>
        <v>44573</v>
      </c>
      <c r="AC765" s="1702">
        <f t="shared" si="426"/>
        <v>44587</v>
      </c>
      <c r="AD765" s="1702">
        <f t="shared" si="427"/>
        <v>44608</v>
      </c>
      <c r="AE765" s="1702">
        <f t="shared" si="427"/>
        <v>44615</v>
      </c>
      <c r="AF765" s="1702">
        <f t="shared" si="427"/>
        <v>44620</v>
      </c>
      <c r="AG765" s="1702">
        <f t="shared" si="427"/>
        <v>44623</v>
      </c>
      <c r="AH765" s="1702">
        <f t="shared" si="427"/>
        <v>44648</v>
      </c>
      <c r="AI765" s="1702">
        <f t="shared" si="427"/>
        <v>44668</v>
      </c>
      <c r="AJ765" s="1702">
        <f t="shared" si="427"/>
        <v>44668</v>
      </c>
      <c r="AK765" s="1702">
        <f t="shared" si="427"/>
        <v>44678</v>
      </c>
      <c r="AL765" s="1702">
        <f t="shared" si="427"/>
        <v>44694</v>
      </c>
      <c r="AM765" s="1702">
        <f t="shared" si="427"/>
        <v>44698</v>
      </c>
      <c r="AN765" s="1702">
        <f t="shared" si="427"/>
        <v>44728</v>
      </c>
      <c r="AO765" s="1497">
        <f t="shared" si="428"/>
        <v>44516</v>
      </c>
      <c r="AP765" s="1363">
        <v>27194</v>
      </c>
      <c r="AQ765" s="1543">
        <v>44806</v>
      </c>
      <c r="AR765" s="1424">
        <f>VLOOKUP(AP765,Schedule!$B$2:$F$14923,5,0)</f>
        <v>44816</v>
      </c>
      <c r="AS765" s="1424">
        <f t="shared" si="420"/>
        <v>45181</v>
      </c>
      <c r="AZ765" s="1739"/>
    </row>
    <row r="766" spans="1:52" s="1382" customFormat="1" ht="51.95" customHeight="1" thickBot="1">
      <c r="A766" s="1781"/>
      <c r="B766" s="1385">
        <f t="shared" si="423"/>
        <v>74</v>
      </c>
      <c r="C766" s="1386" t="str">
        <f t="shared" si="423"/>
        <v>У_Э</v>
      </c>
      <c r="D766" s="1561" t="str">
        <f t="shared" si="396"/>
        <v>74У_Э</v>
      </c>
      <c r="E766" s="1602" t="s">
        <v>340</v>
      </c>
      <c r="F766" s="1563" t="s">
        <v>859</v>
      </c>
      <c r="G766" s="1564" t="str">
        <f t="shared" si="424"/>
        <v>Выполнение электротехнических работ по объектам 20UCB,01UYX,30UCB,21UKZ,22UKZ,23UKZ,24UKZ,31UKZ,32UKZ,33UKZ,34UKZ,03UTZ</v>
      </c>
      <c r="H766" s="1565" t="s">
        <v>978</v>
      </c>
      <c r="I766" s="1352"/>
      <c r="J766" s="1702">
        <f t="shared" si="425"/>
        <v>44096</v>
      </c>
      <c r="K766" s="1702">
        <f t="shared" si="425"/>
        <v>44124</v>
      </c>
      <c r="L766" s="1702">
        <f t="shared" si="425"/>
        <v>44173</v>
      </c>
      <c r="M766" s="1702">
        <f t="shared" si="425"/>
        <v>44316</v>
      </c>
      <c r="N766" s="1702">
        <f t="shared" si="425"/>
        <v>44344</v>
      </c>
      <c r="O766" s="1702">
        <f t="shared" si="425"/>
        <v>44344</v>
      </c>
      <c r="P766" s="1702">
        <f t="shared" si="425"/>
        <v>44428</v>
      </c>
      <c r="Q766" s="1702">
        <f t="shared" si="425"/>
        <v>44460</v>
      </c>
      <c r="R766" s="1702">
        <f t="shared" si="425"/>
        <v>44460</v>
      </c>
      <c r="S766" s="1702">
        <f t="shared" si="425"/>
        <v>44459</v>
      </c>
      <c r="T766" s="1702">
        <f t="shared" si="426"/>
        <v>44459</v>
      </c>
      <c r="U766" s="1702">
        <f t="shared" si="426"/>
        <v>44480</v>
      </c>
      <c r="V766" s="1702">
        <f t="shared" si="426"/>
        <v>44487</v>
      </c>
      <c r="W766" s="1702">
        <f t="shared" si="426"/>
        <v>44490</v>
      </c>
      <c r="X766" s="1702">
        <f t="shared" si="426"/>
        <v>44495</v>
      </c>
      <c r="Y766" s="1702">
        <f t="shared" si="426"/>
        <v>44520</v>
      </c>
      <c r="Z766" s="1702">
        <f t="shared" si="426"/>
        <v>44540</v>
      </c>
      <c r="AA766" s="1702">
        <f t="shared" si="426"/>
        <v>44568</v>
      </c>
      <c r="AB766" s="1702">
        <f t="shared" si="426"/>
        <v>44573</v>
      </c>
      <c r="AC766" s="1702">
        <f t="shared" si="426"/>
        <v>44587</v>
      </c>
      <c r="AD766" s="1702">
        <f t="shared" si="427"/>
        <v>44608</v>
      </c>
      <c r="AE766" s="1702">
        <f t="shared" si="427"/>
        <v>44615</v>
      </c>
      <c r="AF766" s="1702">
        <f t="shared" si="427"/>
        <v>44620</v>
      </c>
      <c r="AG766" s="1702">
        <f t="shared" si="427"/>
        <v>44623</v>
      </c>
      <c r="AH766" s="1702">
        <f t="shared" si="427"/>
        <v>44648</v>
      </c>
      <c r="AI766" s="1702">
        <f t="shared" si="427"/>
        <v>44668</v>
      </c>
      <c r="AJ766" s="1702">
        <f t="shared" si="427"/>
        <v>44668</v>
      </c>
      <c r="AK766" s="1702">
        <f t="shared" si="427"/>
        <v>44678</v>
      </c>
      <c r="AL766" s="1702">
        <f t="shared" si="427"/>
        <v>44694</v>
      </c>
      <c r="AM766" s="1702">
        <f t="shared" si="427"/>
        <v>44698</v>
      </c>
      <c r="AN766" s="1702">
        <f t="shared" si="427"/>
        <v>44728</v>
      </c>
      <c r="AO766" s="1497">
        <f t="shared" si="428"/>
        <v>44516</v>
      </c>
      <c r="AP766" s="1363">
        <v>33954</v>
      </c>
      <c r="AQ766" s="1543">
        <v>45323</v>
      </c>
      <c r="AR766" s="1424">
        <f>VLOOKUP(AP766,Schedule!$B$2:$F$14923,5,0)</f>
        <v>45323</v>
      </c>
      <c r="AS766" s="1424">
        <f t="shared" si="420"/>
        <v>45688</v>
      </c>
      <c r="AZ766" s="1739"/>
    </row>
    <row r="767" spans="1:52" s="1382" customFormat="1" ht="51.95" customHeight="1" thickBot="1">
      <c r="A767" s="1781"/>
      <c r="B767" s="1385">
        <f t="shared" si="423"/>
        <v>74</v>
      </c>
      <c r="C767" s="1386" t="str">
        <f t="shared" si="423"/>
        <v>У_Э</v>
      </c>
      <c r="D767" s="1561" t="str">
        <f t="shared" si="396"/>
        <v>74У_Э</v>
      </c>
      <c r="E767" s="1602" t="s">
        <v>342</v>
      </c>
      <c r="F767" s="1563" t="s">
        <v>859</v>
      </c>
      <c r="G767" s="1564" t="str">
        <f t="shared" si="424"/>
        <v>Выполнение электротехнических работ по объектам 20UCB,01UYX,30UCB,21UKZ,22UKZ,23UKZ,24UKZ,31UKZ,32UKZ,33UKZ,34UKZ,03UTZ</v>
      </c>
      <c r="H767" s="1565" t="s">
        <v>978</v>
      </c>
      <c r="I767" s="1352"/>
      <c r="J767" s="1702">
        <f t="shared" si="425"/>
        <v>44096</v>
      </c>
      <c r="K767" s="1702">
        <f t="shared" si="425"/>
        <v>44124</v>
      </c>
      <c r="L767" s="1702">
        <f t="shared" si="425"/>
        <v>44173</v>
      </c>
      <c r="M767" s="1702">
        <f t="shared" si="425"/>
        <v>44316</v>
      </c>
      <c r="N767" s="1702">
        <f t="shared" si="425"/>
        <v>44344</v>
      </c>
      <c r="O767" s="1702">
        <f t="shared" si="425"/>
        <v>44344</v>
      </c>
      <c r="P767" s="1702">
        <f t="shared" si="425"/>
        <v>44428</v>
      </c>
      <c r="Q767" s="1702">
        <f t="shared" si="425"/>
        <v>44460</v>
      </c>
      <c r="R767" s="1702">
        <f t="shared" si="425"/>
        <v>44460</v>
      </c>
      <c r="S767" s="1702">
        <f t="shared" si="425"/>
        <v>44459</v>
      </c>
      <c r="T767" s="1702">
        <f t="shared" si="426"/>
        <v>44459</v>
      </c>
      <c r="U767" s="1702">
        <f t="shared" si="426"/>
        <v>44480</v>
      </c>
      <c r="V767" s="1702">
        <f t="shared" si="426"/>
        <v>44487</v>
      </c>
      <c r="W767" s="1702">
        <f t="shared" si="426"/>
        <v>44490</v>
      </c>
      <c r="X767" s="1702">
        <f t="shared" si="426"/>
        <v>44495</v>
      </c>
      <c r="Y767" s="1702">
        <f t="shared" si="426"/>
        <v>44520</v>
      </c>
      <c r="Z767" s="1702">
        <f t="shared" si="426"/>
        <v>44540</v>
      </c>
      <c r="AA767" s="1702">
        <f t="shared" si="426"/>
        <v>44568</v>
      </c>
      <c r="AB767" s="1702">
        <f t="shared" si="426"/>
        <v>44573</v>
      </c>
      <c r="AC767" s="1702">
        <f t="shared" si="426"/>
        <v>44587</v>
      </c>
      <c r="AD767" s="1702">
        <f t="shared" si="427"/>
        <v>44608</v>
      </c>
      <c r="AE767" s="1702">
        <f t="shared" si="427"/>
        <v>44615</v>
      </c>
      <c r="AF767" s="1702">
        <f t="shared" si="427"/>
        <v>44620</v>
      </c>
      <c r="AG767" s="1702">
        <f t="shared" si="427"/>
        <v>44623</v>
      </c>
      <c r="AH767" s="1702">
        <f t="shared" si="427"/>
        <v>44648</v>
      </c>
      <c r="AI767" s="1702">
        <f t="shared" si="427"/>
        <v>44668</v>
      </c>
      <c r="AJ767" s="1702">
        <f t="shared" si="427"/>
        <v>44668</v>
      </c>
      <c r="AK767" s="1702">
        <f t="shared" si="427"/>
        <v>44678</v>
      </c>
      <c r="AL767" s="1702">
        <f t="shared" si="427"/>
        <v>44694</v>
      </c>
      <c r="AM767" s="1702">
        <f t="shared" si="427"/>
        <v>44698</v>
      </c>
      <c r="AN767" s="1702">
        <f t="shared" si="427"/>
        <v>44728</v>
      </c>
      <c r="AO767" s="1497">
        <f t="shared" si="428"/>
        <v>44516</v>
      </c>
      <c r="AP767" s="1363">
        <v>33975</v>
      </c>
      <c r="AQ767" s="1543">
        <v>45333</v>
      </c>
      <c r="AR767" s="1424">
        <f>VLOOKUP(AP767,Schedule!$B$2:$F$14923,5,0)</f>
        <v>45333</v>
      </c>
      <c r="AS767" s="1424">
        <f t="shared" si="420"/>
        <v>45698</v>
      </c>
      <c r="AZ767" s="1739"/>
    </row>
    <row r="768" spans="1:52" s="1382" customFormat="1" ht="51.95" customHeight="1" thickBot="1">
      <c r="A768" s="1781"/>
      <c r="B768" s="1385">
        <f t="shared" si="423"/>
        <v>74</v>
      </c>
      <c r="C768" s="1386" t="str">
        <f t="shared" si="423"/>
        <v>У_Э</v>
      </c>
      <c r="D768" s="1561" t="str">
        <f t="shared" si="396"/>
        <v>74У_Э</v>
      </c>
      <c r="E768" s="1602" t="s">
        <v>344</v>
      </c>
      <c r="F768" s="1563" t="s">
        <v>859</v>
      </c>
      <c r="G768" s="1564" t="str">
        <f t="shared" si="424"/>
        <v>Выполнение электротехнических работ по объектам 20UCB,01UYX,30UCB,21UKZ,22UKZ,23UKZ,24UKZ,31UKZ,32UKZ,33UKZ,34UKZ,03UTZ</v>
      </c>
      <c r="H768" s="1565" t="s">
        <v>978</v>
      </c>
      <c r="I768" s="1352"/>
      <c r="J768" s="1702">
        <f t="shared" si="425"/>
        <v>44096</v>
      </c>
      <c r="K768" s="1702">
        <f t="shared" si="425"/>
        <v>44124</v>
      </c>
      <c r="L768" s="1702">
        <f t="shared" si="425"/>
        <v>44173</v>
      </c>
      <c r="M768" s="1702">
        <f t="shared" si="425"/>
        <v>44316</v>
      </c>
      <c r="N768" s="1702">
        <f t="shared" si="425"/>
        <v>44344</v>
      </c>
      <c r="O768" s="1702">
        <f t="shared" si="425"/>
        <v>44344</v>
      </c>
      <c r="P768" s="1702">
        <f t="shared" si="425"/>
        <v>44428</v>
      </c>
      <c r="Q768" s="1702">
        <f t="shared" si="425"/>
        <v>44460</v>
      </c>
      <c r="R768" s="1702">
        <f t="shared" si="425"/>
        <v>44460</v>
      </c>
      <c r="S768" s="1702">
        <f t="shared" si="425"/>
        <v>44459</v>
      </c>
      <c r="T768" s="1702">
        <f t="shared" si="426"/>
        <v>44459</v>
      </c>
      <c r="U768" s="1702">
        <f t="shared" si="426"/>
        <v>44480</v>
      </c>
      <c r="V768" s="1702">
        <f t="shared" si="426"/>
        <v>44487</v>
      </c>
      <c r="W768" s="1702">
        <f t="shared" si="426"/>
        <v>44490</v>
      </c>
      <c r="X768" s="1702">
        <f t="shared" si="426"/>
        <v>44495</v>
      </c>
      <c r="Y768" s="1702">
        <f t="shared" si="426"/>
        <v>44520</v>
      </c>
      <c r="Z768" s="1702">
        <f t="shared" si="426"/>
        <v>44540</v>
      </c>
      <c r="AA768" s="1702">
        <f t="shared" si="426"/>
        <v>44568</v>
      </c>
      <c r="AB768" s="1702">
        <f t="shared" si="426"/>
        <v>44573</v>
      </c>
      <c r="AC768" s="1702">
        <f t="shared" si="426"/>
        <v>44587</v>
      </c>
      <c r="AD768" s="1702">
        <f t="shared" si="427"/>
        <v>44608</v>
      </c>
      <c r="AE768" s="1702">
        <f t="shared" si="427"/>
        <v>44615</v>
      </c>
      <c r="AF768" s="1702">
        <f t="shared" si="427"/>
        <v>44620</v>
      </c>
      <c r="AG768" s="1702">
        <f t="shared" si="427"/>
        <v>44623</v>
      </c>
      <c r="AH768" s="1702">
        <f t="shared" si="427"/>
        <v>44648</v>
      </c>
      <c r="AI768" s="1702">
        <f t="shared" si="427"/>
        <v>44668</v>
      </c>
      <c r="AJ768" s="1702">
        <f t="shared" si="427"/>
        <v>44668</v>
      </c>
      <c r="AK768" s="1702">
        <f t="shared" si="427"/>
        <v>44678</v>
      </c>
      <c r="AL768" s="1702">
        <f t="shared" si="427"/>
        <v>44694</v>
      </c>
      <c r="AM768" s="1702">
        <f t="shared" si="427"/>
        <v>44698</v>
      </c>
      <c r="AN768" s="1702">
        <f t="shared" si="427"/>
        <v>44728</v>
      </c>
      <c r="AO768" s="1497">
        <f t="shared" si="428"/>
        <v>44516</v>
      </c>
      <c r="AP768" s="1363">
        <v>33996</v>
      </c>
      <c r="AQ768" s="1543">
        <v>45333</v>
      </c>
      <c r="AR768" s="1424">
        <f>VLOOKUP(AP768,Schedule!$B$2:$F$14923,5,0)</f>
        <v>45333</v>
      </c>
      <c r="AS768" s="1424">
        <f t="shared" si="420"/>
        <v>45698</v>
      </c>
      <c r="AZ768" s="1739"/>
    </row>
    <row r="769" spans="1:52" s="1382" customFormat="1" ht="51.95" customHeight="1" thickBot="1">
      <c r="A769" s="1781"/>
      <c r="B769" s="1385">
        <f t="shared" si="423"/>
        <v>74</v>
      </c>
      <c r="C769" s="1386" t="str">
        <f t="shared" si="423"/>
        <v>У_Э</v>
      </c>
      <c r="D769" s="1561" t="str">
        <f t="shared" si="396"/>
        <v>74У_Э</v>
      </c>
      <c r="E769" s="1602" t="s">
        <v>346</v>
      </c>
      <c r="F769" s="1563" t="s">
        <v>859</v>
      </c>
      <c r="G769" s="1564" t="str">
        <f t="shared" si="424"/>
        <v>Выполнение электротехнических работ по объектам 20UCB,01UYX,30UCB,21UKZ,22UKZ,23UKZ,24UKZ,31UKZ,32UKZ,33UKZ,34UKZ,03UTZ</v>
      </c>
      <c r="H769" s="1565" t="s">
        <v>978</v>
      </c>
      <c r="I769" s="1352"/>
      <c r="J769" s="1702">
        <f t="shared" si="425"/>
        <v>44096</v>
      </c>
      <c r="K769" s="1702">
        <f t="shared" si="425"/>
        <v>44124</v>
      </c>
      <c r="L769" s="1702">
        <f t="shared" si="425"/>
        <v>44173</v>
      </c>
      <c r="M769" s="1702">
        <f t="shared" si="425"/>
        <v>44316</v>
      </c>
      <c r="N769" s="1702">
        <f t="shared" si="425"/>
        <v>44344</v>
      </c>
      <c r="O769" s="1702">
        <f t="shared" si="425"/>
        <v>44344</v>
      </c>
      <c r="P769" s="1702">
        <f t="shared" si="425"/>
        <v>44428</v>
      </c>
      <c r="Q769" s="1702">
        <f t="shared" si="425"/>
        <v>44460</v>
      </c>
      <c r="R769" s="1702">
        <f t="shared" si="425"/>
        <v>44460</v>
      </c>
      <c r="S769" s="1702">
        <f t="shared" si="425"/>
        <v>44459</v>
      </c>
      <c r="T769" s="1702">
        <f t="shared" si="426"/>
        <v>44459</v>
      </c>
      <c r="U769" s="1702">
        <f t="shared" si="426"/>
        <v>44480</v>
      </c>
      <c r="V769" s="1702">
        <f t="shared" si="426"/>
        <v>44487</v>
      </c>
      <c r="W769" s="1702">
        <f t="shared" si="426"/>
        <v>44490</v>
      </c>
      <c r="X769" s="1702">
        <f t="shared" si="426"/>
        <v>44495</v>
      </c>
      <c r="Y769" s="1702">
        <f t="shared" si="426"/>
        <v>44520</v>
      </c>
      <c r="Z769" s="1702">
        <f t="shared" si="426"/>
        <v>44540</v>
      </c>
      <c r="AA769" s="1702">
        <f t="shared" si="426"/>
        <v>44568</v>
      </c>
      <c r="AB769" s="1702">
        <f t="shared" si="426"/>
        <v>44573</v>
      </c>
      <c r="AC769" s="1702">
        <f t="shared" si="426"/>
        <v>44587</v>
      </c>
      <c r="AD769" s="1702">
        <f t="shared" si="427"/>
        <v>44608</v>
      </c>
      <c r="AE769" s="1702">
        <f t="shared" si="427"/>
        <v>44615</v>
      </c>
      <c r="AF769" s="1702">
        <f t="shared" si="427"/>
        <v>44620</v>
      </c>
      <c r="AG769" s="1702">
        <f t="shared" si="427"/>
        <v>44623</v>
      </c>
      <c r="AH769" s="1702">
        <f t="shared" si="427"/>
        <v>44648</v>
      </c>
      <c r="AI769" s="1702">
        <f t="shared" si="427"/>
        <v>44668</v>
      </c>
      <c r="AJ769" s="1702">
        <f t="shared" si="427"/>
        <v>44668</v>
      </c>
      <c r="AK769" s="1702">
        <f t="shared" si="427"/>
        <v>44678</v>
      </c>
      <c r="AL769" s="1702">
        <f t="shared" si="427"/>
        <v>44694</v>
      </c>
      <c r="AM769" s="1702">
        <f t="shared" si="427"/>
        <v>44698</v>
      </c>
      <c r="AN769" s="1702">
        <f t="shared" si="427"/>
        <v>44728</v>
      </c>
      <c r="AO769" s="1497">
        <f t="shared" si="428"/>
        <v>44516</v>
      </c>
      <c r="AP769" s="1363">
        <v>34017</v>
      </c>
      <c r="AQ769" s="1543">
        <v>45333</v>
      </c>
      <c r="AR769" s="1424">
        <f>VLOOKUP(AP769,Schedule!$B$2:$F$14923,5,0)</f>
        <v>45333</v>
      </c>
      <c r="AS769" s="1424">
        <f t="shared" si="420"/>
        <v>45698</v>
      </c>
      <c r="AZ769" s="1739"/>
    </row>
    <row r="770" spans="1:52" s="1382" customFormat="1" ht="51.95" customHeight="1" thickBot="1">
      <c r="A770" s="1781"/>
      <c r="B770" s="1498">
        <f t="shared" si="423"/>
        <v>74</v>
      </c>
      <c r="C770" s="1499" t="str">
        <f t="shared" si="423"/>
        <v>У_Э</v>
      </c>
      <c r="D770" s="1566" t="str">
        <f t="shared" si="396"/>
        <v>74У_Э</v>
      </c>
      <c r="E770" s="1603" t="s">
        <v>380</v>
      </c>
      <c r="F770" s="1568" t="s">
        <v>859</v>
      </c>
      <c r="G770" s="1569" t="str">
        <f t="shared" si="424"/>
        <v>Выполнение электротехнических работ по объектам 20UCB,01UYX,30UCB,21UKZ,22UKZ,23UKZ,24UKZ,31UKZ,32UKZ,33UKZ,34UKZ,03UTZ</v>
      </c>
      <c r="H770" s="1570" t="s">
        <v>979</v>
      </c>
      <c r="I770" s="1345"/>
      <c r="J770" s="1702">
        <f t="shared" si="425"/>
        <v>44096</v>
      </c>
      <c r="K770" s="1702">
        <f t="shared" si="425"/>
        <v>44124</v>
      </c>
      <c r="L770" s="1702">
        <f t="shared" si="425"/>
        <v>44173</v>
      </c>
      <c r="M770" s="1702">
        <f t="shared" si="425"/>
        <v>44316</v>
      </c>
      <c r="N770" s="1702">
        <f t="shared" si="425"/>
        <v>44344</v>
      </c>
      <c r="O770" s="1702">
        <f t="shared" si="425"/>
        <v>44344</v>
      </c>
      <c r="P770" s="1702">
        <f t="shared" si="425"/>
        <v>44428</v>
      </c>
      <c r="Q770" s="1702">
        <f t="shared" si="425"/>
        <v>44460</v>
      </c>
      <c r="R770" s="1702">
        <f t="shared" si="425"/>
        <v>44460</v>
      </c>
      <c r="S770" s="1702">
        <f t="shared" si="425"/>
        <v>44459</v>
      </c>
      <c r="T770" s="1702">
        <f t="shared" si="426"/>
        <v>44459</v>
      </c>
      <c r="U770" s="1702">
        <f t="shared" si="426"/>
        <v>44480</v>
      </c>
      <c r="V770" s="1702">
        <f t="shared" si="426"/>
        <v>44487</v>
      </c>
      <c r="W770" s="1702">
        <f t="shared" si="426"/>
        <v>44490</v>
      </c>
      <c r="X770" s="1702">
        <f t="shared" si="426"/>
        <v>44495</v>
      </c>
      <c r="Y770" s="1702">
        <f t="shared" si="426"/>
        <v>44520</v>
      </c>
      <c r="Z770" s="1702">
        <f t="shared" si="426"/>
        <v>44540</v>
      </c>
      <c r="AA770" s="1702">
        <f t="shared" si="426"/>
        <v>44568</v>
      </c>
      <c r="AB770" s="1702">
        <f t="shared" si="426"/>
        <v>44573</v>
      </c>
      <c r="AC770" s="1702">
        <f t="shared" si="426"/>
        <v>44587</v>
      </c>
      <c r="AD770" s="1702">
        <f t="shared" si="427"/>
        <v>44608</v>
      </c>
      <c r="AE770" s="1702">
        <f t="shared" si="427"/>
        <v>44615</v>
      </c>
      <c r="AF770" s="1702">
        <f t="shared" si="427"/>
        <v>44620</v>
      </c>
      <c r="AG770" s="1702">
        <f t="shared" si="427"/>
        <v>44623</v>
      </c>
      <c r="AH770" s="1702">
        <f t="shared" si="427"/>
        <v>44648</v>
      </c>
      <c r="AI770" s="1702">
        <f t="shared" si="427"/>
        <v>44668</v>
      </c>
      <c r="AJ770" s="1702">
        <f t="shared" si="427"/>
        <v>44668</v>
      </c>
      <c r="AK770" s="1702">
        <f t="shared" si="427"/>
        <v>44678</v>
      </c>
      <c r="AL770" s="1702">
        <f t="shared" si="427"/>
        <v>44694</v>
      </c>
      <c r="AM770" s="1702">
        <f t="shared" si="427"/>
        <v>44698</v>
      </c>
      <c r="AN770" s="1702">
        <f t="shared" si="427"/>
        <v>44728</v>
      </c>
      <c r="AO770" s="1497">
        <f t="shared" si="428"/>
        <v>44516</v>
      </c>
      <c r="AP770" s="1539">
        <v>36101</v>
      </c>
      <c r="AQ770" s="1540">
        <v>44736</v>
      </c>
      <c r="AR770" s="1424">
        <f>VLOOKUP(AP770,Schedule!$B$2:$F$14923,5,0)</f>
        <v>44736</v>
      </c>
      <c r="AS770" s="1424">
        <f t="shared" si="420"/>
        <v>45101</v>
      </c>
      <c r="AZ770" s="1739"/>
    </row>
    <row r="771" spans="1:52" s="1382" customFormat="1" ht="93.75" thickBot="1">
      <c r="A771" s="1781">
        <f>A759+1</f>
        <v>62</v>
      </c>
      <c r="B771" s="1373">
        <f>B759+2</f>
        <v>76</v>
      </c>
      <c r="C771" s="1374" t="s">
        <v>858</v>
      </c>
      <c r="D771" s="1733" t="str">
        <f t="shared" si="396"/>
        <v>76У_Э</v>
      </c>
      <c r="E771" s="1601" t="s">
        <v>505</v>
      </c>
      <c r="F771" s="1558" t="s">
        <v>859</v>
      </c>
      <c r="G771" s="1559" t="str">
        <f>CONCATENATE("Выполнение электротехнических работ по объектам ", , E771,",", E772,",", E773, ",",E774,",",E775,",",E776,",",E777,",",E778,",",E779,",",E780,",",E781,",",E782,,",",E783,,",",E784,,",",E785,,",",E786,,",",E787,,"",E788,,",",E789)</f>
        <v>Выполнение электротехнических работ по объектам 03UBG,01UBG,02UBG,01UXZ,02UXZ,03UXZ,04UXZ,05UXZ,06UXZ,07UXZ,05UBG,07UBG,07UBZ,03UBZ,04UBZ,05UBZ,06UBZ08UBZ,09UBZ</v>
      </c>
      <c r="H771" s="1560" t="s">
        <v>980</v>
      </c>
      <c r="I771" s="1339" t="s">
        <v>118</v>
      </c>
      <c r="J771" s="1369">
        <f>IFERROR(VLOOKUP(D771,'ИСХОДНИК-даты-2х'!$D$10:$AI$105,2,0),"-")</f>
        <v>44154</v>
      </c>
      <c r="K771" s="1369">
        <f>IFERROR(VLOOKUP(D771,'ИСХОДНИК-даты-2х'!$D$10:$AI$105,3,0),"-")</f>
        <v>44182</v>
      </c>
      <c r="L771" s="1369">
        <f>IFERROR(VLOOKUP(D771,'ИСХОДНИК-даты-2х'!$D$10:$AI$105,4,0),"-")</f>
        <v>44231</v>
      </c>
      <c r="M771" s="1369">
        <f>IFERROR(VLOOKUP(D771,'ИСХОДНИК-даты-2х'!$D$10:$AI$105,5,0),"-")</f>
        <v>44316</v>
      </c>
      <c r="N771" s="1369">
        <f>IFERROR(VLOOKUP(D771,'ИСХОДНИК-даты-2х'!$D$10:$AI$105,6,0),"-")</f>
        <v>44344</v>
      </c>
      <c r="O771" s="1369">
        <f>IFERROR(VLOOKUP(D771,'ИСХОДНИК-даты-2х'!$D$10:$AI$105,7,0),"-")</f>
        <v>44344</v>
      </c>
      <c r="P771" s="1369">
        <f>IFERROR(VLOOKUP(D771,'ИСХОДНИК-даты-2х'!$D$10:$AI$105,8,0),"-")</f>
        <v>44428</v>
      </c>
      <c r="Q771" s="1369">
        <f>IFERROR(VLOOKUP(D771,'ИСХОДНИК-даты-2х'!$D$10:$AI$105,9,0),"-")</f>
        <v>44460</v>
      </c>
      <c r="R771" s="1369">
        <f>IFERROR(VLOOKUP(D771,'ИСХОДНИК-даты-2х'!$D$10:$AI$105,10,0),"-")</f>
        <v>44460</v>
      </c>
      <c r="S771" s="1369">
        <f>IFERROR(VLOOKUP(D771,'ИСХОДНИК-даты-2х'!$D$10:$AI$105,11,0),"-")</f>
        <v>44459</v>
      </c>
      <c r="T771" s="1369">
        <f>IFERROR(VLOOKUP(D771,'ИСХОДНИК-даты-2х'!$D$10:$AI$105,12,0),"-")</f>
        <v>44459</v>
      </c>
      <c r="U771" s="1369">
        <f>IFERROR(VLOOKUP(D771,'ИСХОДНИК-даты-2х'!$D$10:$AI$105,13,0),"-")</f>
        <v>44480</v>
      </c>
      <c r="V771" s="1369">
        <f>IFERROR(VLOOKUP(D771,'ИСХОДНИК-даты-2х'!$D$10:$AI$105,14,0),"-")</f>
        <v>44487</v>
      </c>
      <c r="W771" s="1369">
        <f>IFERROR(VLOOKUP(D771,'ИСХОДНИК-даты-2х'!$D$10:$AI$105,15,0),"-")</f>
        <v>44490</v>
      </c>
      <c r="X771" s="1369">
        <f>IFERROR(VLOOKUP(D771,'ИСХОДНИК-даты-2х'!$D$10:$AI$105,16,0),"-")</f>
        <v>44495</v>
      </c>
      <c r="Y771" s="1369">
        <f>IFERROR(VLOOKUP(D771,'ИСХОДНИК-даты-2х'!$D$10:$AI$105,17,0),"-")</f>
        <v>44520</v>
      </c>
      <c r="Z771" s="1369">
        <f>IFERROR(VLOOKUP(D771,'ИСХОДНИК-даты-2х'!$D$10:$AI$105,18,0),"-")</f>
        <v>44540</v>
      </c>
      <c r="AA771" s="1369">
        <f>IFERROR(VLOOKUP(D771,'ИСХОДНИК-даты-2х'!$D$10:$AI$105,19,0),"-")</f>
        <v>44568</v>
      </c>
      <c r="AB771" s="1369">
        <f>IFERROR(VLOOKUP(D771,'ИСХОДНИК-даты-2х'!$D$10:$AI$105,20,0),"-")</f>
        <v>44573</v>
      </c>
      <c r="AC771" s="1369">
        <f>IFERROR(VLOOKUP(D771,'ИСХОДНИК-даты-2х'!$D$10:$AI$105,21,0),"-")</f>
        <v>44587</v>
      </c>
      <c r="AD771" s="1369">
        <f>IFERROR(VLOOKUP(D771,'ИСХОДНИК-даты-2х'!$D$10:$AI$105,22,0),"-")</f>
        <v>44608</v>
      </c>
      <c r="AE771" s="1369">
        <f>IFERROR(VLOOKUP(D771,'ИСХОДНИК-даты-2х'!$D$10:$AI$105,23,0),"-")</f>
        <v>44615</v>
      </c>
      <c r="AF771" s="1369">
        <f>IFERROR(VLOOKUP(D771,'ИСХОДНИК-даты-2х'!$D$10:$AI$105,24,0),"-")</f>
        <v>44620</v>
      </c>
      <c r="AG771" s="1369">
        <f>IFERROR(VLOOKUP(D771,'ИСХОДНИК-даты-2х'!$D$10:$AI$105,25,0),"-")</f>
        <v>44623</v>
      </c>
      <c r="AH771" s="1340">
        <f>IFERROR(VLOOKUP(D771,'ИСХОДНИК-даты-2х'!$D$10:$AI$105,26,0),"-")</f>
        <v>44648</v>
      </c>
      <c r="AI771" s="1340">
        <f>IFERROR(VLOOKUP(D771,'ИСХОДНИК-даты-2х'!$D$10:$AI$105,27,0),"-")</f>
        <v>44668</v>
      </c>
      <c r="AJ771" s="1340">
        <f>IFERROR(VLOOKUP(D771,'ИСХОДНИК-даты-2х'!$D$10:$AI$105,28,0),"-")</f>
        <v>44668</v>
      </c>
      <c r="AK771" s="1370">
        <f>IFERROR(VLOOKUP(D771,'ИСХОДНИК-даты-2х'!$D$10:$AI$105,29,0),"-")</f>
        <v>44678</v>
      </c>
      <c r="AL771" s="1370">
        <f>IFERROR(VLOOKUP(D771,'ИСХОДНИК-даты-2х'!$D$10:$AI$105,30,0),"-")</f>
        <v>44694</v>
      </c>
      <c r="AM771" s="1371">
        <f>IFERROR(VLOOKUP(D771,'ИСХОДНИК-даты-2х'!$D$10:$AI$105,31,0),"-")</f>
        <v>44698</v>
      </c>
      <c r="AN771" s="1729">
        <v>44728</v>
      </c>
      <c r="AO771" s="1387">
        <v>44574</v>
      </c>
      <c r="AP771" s="1388">
        <v>34780</v>
      </c>
      <c r="AQ771" s="1541">
        <v>44779</v>
      </c>
      <c r="AR771" s="1424">
        <f>VLOOKUP(AP771,Schedule!$B$2:$F$14923,5,0)</f>
        <v>44641</v>
      </c>
      <c r="AS771" s="1424">
        <f t="shared" si="420"/>
        <v>45006</v>
      </c>
      <c r="AT771" s="1425">
        <f>MIN(AS771:AS789)</f>
        <v>44926</v>
      </c>
      <c r="AU771" s="1426">
        <f>AM771+30</f>
        <v>44728</v>
      </c>
      <c r="AV771" s="1732">
        <f>AT771-AM771</f>
        <v>228</v>
      </c>
      <c r="AW771" s="1383" t="s">
        <v>119</v>
      </c>
      <c r="AX771" s="1720">
        <v>44728</v>
      </c>
      <c r="AY771" s="1730" t="s">
        <v>173</v>
      </c>
      <c r="AZ771" s="1739">
        <f>AN771-AM771</f>
        <v>30</v>
      </c>
    </row>
    <row r="772" spans="1:52" s="1382" customFormat="1" ht="51.95" customHeight="1" thickBot="1">
      <c r="A772" s="1781"/>
      <c r="B772" s="1385">
        <f t="shared" ref="B772:C789" si="429">B$771</f>
        <v>76</v>
      </c>
      <c r="C772" s="1386" t="str">
        <f t="shared" si="429"/>
        <v>У_Э</v>
      </c>
      <c r="D772" s="1561" t="str">
        <f t="shared" si="396"/>
        <v>76У_Э</v>
      </c>
      <c r="E772" s="1602" t="s">
        <v>501</v>
      </c>
      <c r="F772" s="1563" t="s">
        <v>859</v>
      </c>
      <c r="G772" s="1564" t="str">
        <f t="shared" ref="G772:G789" si="430">$G$771</f>
        <v>Выполнение электротехнических работ по объектам 03UBG,01UBG,02UBG,01UXZ,02UXZ,03UXZ,04UXZ,05UXZ,06UXZ,07UXZ,05UBG,07UBG,07UBZ,03UBZ,04UBZ,05UBZ,06UBZ08UBZ,09UBZ</v>
      </c>
      <c r="H772" s="1565" t="s">
        <v>981</v>
      </c>
      <c r="I772" s="1352"/>
      <c r="J772" s="1702">
        <f t="shared" ref="J772:S781" si="431">J$771</f>
        <v>44154</v>
      </c>
      <c r="K772" s="1702">
        <f t="shared" si="431"/>
        <v>44182</v>
      </c>
      <c r="L772" s="1702">
        <f t="shared" si="431"/>
        <v>44231</v>
      </c>
      <c r="M772" s="1702">
        <f t="shared" si="431"/>
        <v>44316</v>
      </c>
      <c r="N772" s="1702">
        <f t="shared" si="431"/>
        <v>44344</v>
      </c>
      <c r="O772" s="1702">
        <f t="shared" si="431"/>
        <v>44344</v>
      </c>
      <c r="P772" s="1702">
        <f t="shared" si="431"/>
        <v>44428</v>
      </c>
      <c r="Q772" s="1702">
        <f t="shared" si="431"/>
        <v>44460</v>
      </c>
      <c r="R772" s="1702">
        <f t="shared" si="431"/>
        <v>44460</v>
      </c>
      <c r="S772" s="1702">
        <f t="shared" si="431"/>
        <v>44459</v>
      </c>
      <c r="T772" s="1702">
        <f t="shared" ref="T772:AC781" si="432">T$771</f>
        <v>44459</v>
      </c>
      <c r="U772" s="1702">
        <f t="shared" si="432"/>
        <v>44480</v>
      </c>
      <c r="V772" s="1702">
        <f t="shared" si="432"/>
        <v>44487</v>
      </c>
      <c r="W772" s="1702">
        <f t="shared" si="432"/>
        <v>44490</v>
      </c>
      <c r="X772" s="1702">
        <f t="shared" si="432"/>
        <v>44495</v>
      </c>
      <c r="Y772" s="1702">
        <f t="shared" si="432"/>
        <v>44520</v>
      </c>
      <c r="Z772" s="1702">
        <f t="shared" si="432"/>
        <v>44540</v>
      </c>
      <c r="AA772" s="1702">
        <f t="shared" si="432"/>
        <v>44568</v>
      </c>
      <c r="AB772" s="1702">
        <f t="shared" si="432"/>
        <v>44573</v>
      </c>
      <c r="AC772" s="1702">
        <f t="shared" si="432"/>
        <v>44587</v>
      </c>
      <c r="AD772" s="1702">
        <f t="shared" ref="AD772:AN781" si="433">AD$771</f>
        <v>44608</v>
      </c>
      <c r="AE772" s="1702">
        <f t="shared" si="433"/>
        <v>44615</v>
      </c>
      <c r="AF772" s="1702">
        <f t="shared" si="433"/>
        <v>44620</v>
      </c>
      <c r="AG772" s="1702">
        <f t="shared" si="433"/>
        <v>44623</v>
      </c>
      <c r="AH772" s="1702">
        <f t="shared" si="433"/>
        <v>44648</v>
      </c>
      <c r="AI772" s="1702">
        <f t="shared" si="433"/>
        <v>44668</v>
      </c>
      <c r="AJ772" s="1702">
        <f t="shared" si="433"/>
        <v>44668</v>
      </c>
      <c r="AK772" s="1702">
        <f t="shared" si="433"/>
        <v>44678</v>
      </c>
      <c r="AL772" s="1702">
        <f t="shared" si="433"/>
        <v>44694</v>
      </c>
      <c r="AM772" s="1702">
        <f t="shared" si="433"/>
        <v>44698</v>
      </c>
      <c r="AN772" s="1702">
        <f t="shared" si="433"/>
        <v>44728</v>
      </c>
      <c r="AO772" s="1497">
        <f t="shared" ref="AO772:AO789" si="434">$AO$771</f>
        <v>44574</v>
      </c>
      <c r="AP772" s="1363">
        <v>34692</v>
      </c>
      <c r="AQ772" s="1543">
        <v>44834</v>
      </c>
      <c r="AR772" s="1424">
        <f>VLOOKUP(AP772,Schedule!$B$2:$F$14923,5,0)</f>
        <v>44561</v>
      </c>
      <c r="AS772" s="1424">
        <f t="shared" si="420"/>
        <v>44926</v>
      </c>
      <c r="AZ772" s="1739"/>
    </row>
    <row r="773" spans="1:52" s="1382" customFormat="1" ht="51.95" customHeight="1" thickBot="1">
      <c r="A773" s="1781"/>
      <c r="B773" s="1385">
        <f t="shared" si="429"/>
        <v>76</v>
      </c>
      <c r="C773" s="1386" t="str">
        <f t="shared" si="429"/>
        <v>У_Э</v>
      </c>
      <c r="D773" s="1561" t="str">
        <f t="shared" si="396"/>
        <v>76У_Э</v>
      </c>
      <c r="E773" s="1602" t="s">
        <v>503</v>
      </c>
      <c r="F773" s="1563" t="s">
        <v>859</v>
      </c>
      <c r="G773" s="1564" t="str">
        <f t="shared" si="430"/>
        <v>Выполнение электротехнических работ по объектам 03UBG,01UBG,02UBG,01UXZ,02UXZ,03UXZ,04UXZ,05UXZ,06UXZ,07UXZ,05UBG,07UBG,07UBZ,03UBZ,04UBZ,05UBZ,06UBZ08UBZ,09UBZ</v>
      </c>
      <c r="H773" s="1565" t="s">
        <v>982</v>
      </c>
      <c r="I773" s="1352"/>
      <c r="J773" s="1702">
        <f t="shared" si="431"/>
        <v>44154</v>
      </c>
      <c r="K773" s="1702">
        <f t="shared" si="431"/>
        <v>44182</v>
      </c>
      <c r="L773" s="1702">
        <f t="shared" si="431"/>
        <v>44231</v>
      </c>
      <c r="M773" s="1702">
        <f t="shared" si="431"/>
        <v>44316</v>
      </c>
      <c r="N773" s="1702">
        <f t="shared" si="431"/>
        <v>44344</v>
      </c>
      <c r="O773" s="1702">
        <f t="shared" si="431"/>
        <v>44344</v>
      </c>
      <c r="P773" s="1702">
        <f t="shared" si="431"/>
        <v>44428</v>
      </c>
      <c r="Q773" s="1702">
        <f t="shared" si="431"/>
        <v>44460</v>
      </c>
      <c r="R773" s="1702">
        <f t="shared" si="431"/>
        <v>44460</v>
      </c>
      <c r="S773" s="1702">
        <f t="shared" si="431"/>
        <v>44459</v>
      </c>
      <c r="T773" s="1702">
        <f t="shared" si="432"/>
        <v>44459</v>
      </c>
      <c r="U773" s="1702">
        <f t="shared" si="432"/>
        <v>44480</v>
      </c>
      <c r="V773" s="1702">
        <f t="shared" si="432"/>
        <v>44487</v>
      </c>
      <c r="W773" s="1702">
        <f t="shared" si="432"/>
        <v>44490</v>
      </c>
      <c r="X773" s="1702">
        <f t="shared" si="432"/>
        <v>44495</v>
      </c>
      <c r="Y773" s="1702">
        <f t="shared" si="432"/>
        <v>44520</v>
      </c>
      <c r="Z773" s="1702">
        <f t="shared" si="432"/>
        <v>44540</v>
      </c>
      <c r="AA773" s="1702">
        <f t="shared" si="432"/>
        <v>44568</v>
      </c>
      <c r="AB773" s="1702">
        <f t="shared" si="432"/>
        <v>44573</v>
      </c>
      <c r="AC773" s="1702">
        <f t="shared" si="432"/>
        <v>44587</v>
      </c>
      <c r="AD773" s="1702">
        <f t="shared" si="433"/>
        <v>44608</v>
      </c>
      <c r="AE773" s="1702">
        <f t="shared" si="433"/>
        <v>44615</v>
      </c>
      <c r="AF773" s="1702">
        <f t="shared" si="433"/>
        <v>44620</v>
      </c>
      <c r="AG773" s="1702">
        <f t="shared" si="433"/>
        <v>44623</v>
      </c>
      <c r="AH773" s="1702">
        <f t="shared" si="433"/>
        <v>44648</v>
      </c>
      <c r="AI773" s="1702">
        <f t="shared" si="433"/>
        <v>44668</v>
      </c>
      <c r="AJ773" s="1702">
        <f t="shared" si="433"/>
        <v>44668</v>
      </c>
      <c r="AK773" s="1702">
        <f t="shared" si="433"/>
        <v>44678</v>
      </c>
      <c r="AL773" s="1702">
        <f t="shared" si="433"/>
        <v>44694</v>
      </c>
      <c r="AM773" s="1702">
        <f t="shared" si="433"/>
        <v>44698</v>
      </c>
      <c r="AN773" s="1702">
        <f t="shared" si="433"/>
        <v>44728</v>
      </c>
      <c r="AO773" s="1497">
        <f t="shared" si="434"/>
        <v>44574</v>
      </c>
      <c r="AP773" s="1363">
        <v>34735</v>
      </c>
      <c r="AQ773" s="1543">
        <v>44834</v>
      </c>
      <c r="AR773" s="1424">
        <f>VLOOKUP(AP773,Schedule!$B$2:$F$14923,5,0)</f>
        <v>44561</v>
      </c>
      <c r="AS773" s="1424">
        <f t="shared" si="420"/>
        <v>44926</v>
      </c>
      <c r="AZ773" s="1739"/>
    </row>
    <row r="774" spans="1:52" s="1382" customFormat="1" ht="51.95" customHeight="1" thickBot="1">
      <c r="A774" s="1781"/>
      <c r="B774" s="1385">
        <f t="shared" si="429"/>
        <v>76</v>
      </c>
      <c r="C774" s="1386" t="str">
        <f t="shared" si="429"/>
        <v>У_Э</v>
      </c>
      <c r="D774" s="1561" t="str">
        <f t="shared" si="396"/>
        <v>76У_Э</v>
      </c>
      <c r="E774" s="1602" t="s">
        <v>495</v>
      </c>
      <c r="F774" s="1563" t="s">
        <v>859</v>
      </c>
      <c r="G774" s="1564" t="str">
        <f t="shared" si="430"/>
        <v>Выполнение электротехнических работ по объектам 03UBG,01UBG,02UBG,01UXZ,02UXZ,03UXZ,04UXZ,05UXZ,06UXZ,07UXZ,05UBG,07UBG,07UBZ,03UBZ,04UBZ,05UBZ,06UBZ08UBZ,09UBZ</v>
      </c>
      <c r="H774" s="1565" t="s">
        <v>983</v>
      </c>
      <c r="I774" s="1352"/>
      <c r="J774" s="1702">
        <f t="shared" si="431"/>
        <v>44154</v>
      </c>
      <c r="K774" s="1702">
        <f t="shared" si="431"/>
        <v>44182</v>
      </c>
      <c r="L774" s="1702">
        <f t="shared" si="431"/>
        <v>44231</v>
      </c>
      <c r="M774" s="1702">
        <f t="shared" si="431"/>
        <v>44316</v>
      </c>
      <c r="N774" s="1702">
        <f t="shared" si="431"/>
        <v>44344</v>
      </c>
      <c r="O774" s="1702">
        <f t="shared" si="431"/>
        <v>44344</v>
      </c>
      <c r="P774" s="1702">
        <f t="shared" si="431"/>
        <v>44428</v>
      </c>
      <c r="Q774" s="1702">
        <f t="shared" si="431"/>
        <v>44460</v>
      </c>
      <c r="R774" s="1702">
        <f t="shared" si="431"/>
        <v>44460</v>
      </c>
      <c r="S774" s="1702">
        <f t="shared" si="431"/>
        <v>44459</v>
      </c>
      <c r="T774" s="1702">
        <f t="shared" si="432"/>
        <v>44459</v>
      </c>
      <c r="U774" s="1702">
        <f t="shared" si="432"/>
        <v>44480</v>
      </c>
      <c r="V774" s="1702">
        <f t="shared" si="432"/>
        <v>44487</v>
      </c>
      <c r="W774" s="1702">
        <f t="shared" si="432"/>
        <v>44490</v>
      </c>
      <c r="X774" s="1702">
        <f t="shared" si="432"/>
        <v>44495</v>
      </c>
      <c r="Y774" s="1702">
        <f t="shared" si="432"/>
        <v>44520</v>
      </c>
      <c r="Z774" s="1702">
        <f t="shared" si="432"/>
        <v>44540</v>
      </c>
      <c r="AA774" s="1702">
        <f t="shared" si="432"/>
        <v>44568</v>
      </c>
      <c r="AB774" s="1702">
        <f t="shared" si="432"/>
        <v>44573</v>
      </c>
      <c r="AC774" s="1702">
        <f t="shared" si="432"/>
        <v>44587</v>
      </c>
      <c r="AD774" s="1702">
        <f t="shared" si="433"/>
        <v>44608</v>
      </c>
      <c r="AE774" s="1702">
        <f t="shared" si="433"/>
        <v>44615</v>
      </c>
      <c r="AF774" s="1702">
        <f t="shared" si="433"/>
        <v>44620</v>
      </c>
      <c r="AG774" s="1702">
        <f t="shared" si="433"/>
        <v>44623</v>
      </c>
      <c r="AH774" s="1702">
        <f t="shared" si="433"/>
        <v>44648</v>
      </c>
      <c r="AI774" s="1702">
        <f t="shared" si="433"/>
        <v>44668</v>
      </c>
      <c r="AJ774" s="1702">
        <f t="shared" si="433"/>
        <v>44668</v>
      </c>
      <c r="AK774" s="1702">
        <f t="shared" si="433"/>
        <v>44678</v>
      </c>
      <c r="AL774" s="1702">
        <f t="shared" si="433"/>
        <v>44694</v>
      </c>
      <c r="AM774" s="1702">
        <f t="shared" si="433"/>
        <v>44698</v>
      </c>
      <c r="AN774" s="1702">
        <f t="shared" si="433"/>
        <v>44728</v>
      </c>
      <c r="AO774" s="1497">
        <f t="shared" si="434"/>
        <v>44574</v>
      </c>
      <c r="AP774" s="1363">
        <v>39270</v>
      </c>
      <c r="AQ774" s="1543">
        <v>45061</v>
      </c>
      <c r="AR774" s="1424"/>
      <c r="AS774" s="1424"/>
      <c r="AZ774" s="1739"/>
    </row>
    <row r="775" spans="1:52" s="1382" customFormat="1" ht="51.95" customHeight="1" thickBot="1">
      <c r="A775" s="1781"/>
      <c r="B775" s="1385">
        <f t="shared" si="429"/>
        <v>76</v>
      </c>
      <c r="C775" s="1386" t="str">
        <f t="shared" si="429"/>
        <v>У_Э</v>
      </c>
      <c r="D775" s="1561" t="str">
        <f t="shared" si="396"/>
        <v>76У_Э</v>
      </c>
      <c r="E775" s="1602" t="s">
        <v>404</v>
      </c>
      <c r="F775" s="1563" t="s">
        <v>859</v>
      </c>
      <c r="G775" s="1564" t="str">
        <f t="shared" si="430"/>
        <v>Выполнение электротехнических работ по объектам 03UBG,01UBG,02UBG,01UXZ,02UXZ,03UXZ,04UXZ,05UXZ,06UXZ,07UXZ,05UBG,07UBG,07UBZ,03UBZ,04UBZ,05UBZ,06UBZ08UBZ,09UBZ</v>
      </c>
      <c r="H775" s="1565" t="s">
        <v>983</v>
      </c>
      <c r="I775" s="1352"/>
      <c r="J775" s="1702">
        <f t="shared" si="431"/>
        <v>44154</v>
      </c>
      <c r="K775" s="1702">
        <f t="shared" si="431"/>
        <v>44182</v>
      </c>
      <c r="L775" s="1702">
        <f t="shared" si="431"/>
        <v>44231</v>
      </c>
      <c r="M775" s="1702">
        <f t="shared" si="431"/>
        <v>44316</v>
      </c>
      <c r="N775" s="1702">
        <f t="shared" si="431"/>
        <v>44344</v>
      </c>
      <c r="O775" s="1702">
        <f t="shared" si="431"/>
        <v>44344</v>
      </c>
      <c r="P775" s="1702">
        <f t="shared" si="431"/>
        <v>44428</v>
      </c>
      <c r="Q775" s="1702">
        <f t="shared" si="431"/>
        <v>44460</v>
      </c>
      <c r="R775" s="1702">
        <f t="shared" si="431"/>
        <v>44460</v>
      </c>
      <c r="S775" s="1702">
        <f t="shared" si="431"/>
        <v>44459</v>
      </c>
      <c r="T775" s="1702">
        <f t="shared" si="432"/>
        <v>44459</v>
      </c>
      <c r="U775" s="1702">
        <f t="shared" si="432"/>
        <v>44480</v>
      </c>
      <c r="V775" s="1702">
        <f t="shared" si="432"/>
        <v>44487</v>
      </c>
      <c r="W775" s="1702">
        <f t="shared" si="432"/>
        <v>44490</v>
      </c>
      <c r="X775" s="1702">
        <f t="shared" si="432"/>
        <v>44495</v>
      </c>
      <c r="Y775" s="1702">
        <f t="shared" si="432"/>
        <v>44520</v>
      </c>
      <c r="Z775" s="1702">
        <f t="shared" si="432"/>
        <v>44540</v>
      </c>
      <c r="AA775" s="1702">
        <f t="shared" si="432"/>
        <v>44568</v>
      </c>
      <c r="AB775" s="1702">
        <f t="shared" si="432"/>
        <v>44573</v>
      </c>
      <c r="AC775" s="1702">
        <f t="shared" si="432"/>
        <v>44587</v>
      </c>
      <c r="AD775" s="1702">
        <f t="shared" si="433"/>
        <v>44608</v>
      </c>
      <c r="AE775" s="1702">
        <f t="shared" si="433"/>
        <v>44615</v>
      </c>
      <c r="AF775" s="1702">
        <f t="shared" si="433"/>
        <v>44620</v>
      </c>
      <c r="AG775" s="1702">
        <f t="shared" si="433"/>
        <v>44623</v>
      </c>
      <c r="AH775" s="1702">
        <f t="shared" si="433"/>
        <v>44648</v>
      </c>
      <c r="AI775" s="1702">
        <f t="shared" si="433"/>
        <v>44668</v>
      </c>
      <c r="AJ775" s="1702">
        <f t="shared" si="433"/>
        <v>44668</v>
      </c>
      <c r="AK775" s="1702">
        <f t="shared" si="433"/>
        <v>44678</v>
      </c>
      <c r="AL775" s="1702">
        <f t="shared" si="433"/>
        <v>44694</v>
      </c>
      <c r="AM775" s="1702">
        <f t="shared" si="433"/>
        <v>44698</v>
      </c>
      <c r="AN775" s="1702">
        <f t="shared" si="433"/>
        <v>44728</v>
      </c>
      <c r="AO775" s="1497">
        <f t="shared" si="434"/>
        <v>44574</v>
      </c>
      <c r="AP775" s="1363">
        <v>35794</v>
      </c>
      <c r="AQ775" s="1543">
        <v>44846</v>
      </c>
      <c r="AR775" s="1424">
        <f>VLOOKUP(AP775,Schedule!$B$2:$F$14923,5,0)</f>
        <v>44680</v>
      </c>
      <c r="AS775" s="1424">
        <f>AR775+365</f>
        <v>45045</v>
      </c>
      <c r="AZ775" s="1739"/>
    </row>
    <row r="776" spans="1:52" s="1382" customFormat="1" ht="51.95" customHeight="1" thickBot="1">
      <c r="A776" s="1781"/>
      <c r="B776" s="1385">
        <f t="shared" si="429"/>
        <v>76</v>
      </c>
      <c r="C776" s="1386" t="str">
        <f t="shared" si="429"/>
        <v>У_Э</v>
      </c>
      <c r="D776" s="1561" t="str">
        <f t="shared" ref="D776:D839" si="435">CONCATENATE(B776,,C776)</f>
        <v>76У_Э</v>
      </c>
      <c r="E776" s="1602" t="s">
        <v>416</v>
      </c>
      <c r="F776" s="1563" t="s">
        <v>859</v>
      </c>
      <c r="G776" s="1564" t="str">
        <f t="shared" si="430"/>
        <v>Выполнение электротехнических работ по объектам 03UBG,01UBG,02UBG,01UXZ,02UXZ,03UXZ,04UXZ,05UXZ,06UXZ,07UXZ,05UBG,07UBG,07UBZ,03UBZ,04UBZ,05UBZ,06UBZ08UBZ,09UBZ</v>
      </c>
      <c r="H776" s="1565" t="s">
        <v>983</v>
      </c>
      <c r="I776" s="1352"/>
      <c r="J776" s="1702">
        <f t="shared" si="431"/>
        <v>44154</v>
      </c>
      <c r="K776" s="1702">
        <f t="shared" si="431"/>
        <v>44182</v>
      </c>
      <c r="L776" s="1702">
        <f t="shared" si="431"/>
        <v>44231</v>
      </c>
      <c r="M776" s="1702">
        <f t="shared" si="431"/>
        <v>44316</v>
      </c>
      <c r="N776" s="1702">
        <f t="shared" si="431"/>
        <v>44344</v>
      </c>
      <c r="O776" s="1702">
        <f t="shared" si="431"/>
        <v>44344</v>
      </c>
      <c r="P776" s="1702">
        <f t="shared" si="431"/>
        <v>44428</v>
      </c>
      <c r="Q776" s="1702">
        <f t="shared" si="431"/>
        <v>44460</v>
      </c>
      <c r="R776" s="1702">
        <f t="shared" si="431"/>
        <v>44460</v>
      </c>
      <c r="S776" s="1702">
        <f t="shared" si="431"/>
        <v>44459</v>
      </c>
      <c r="T776" s="1702">
        <f t="shared" si="432"/>
        <v>44459</v>
      </c>
      <c r="U776" s="1702">
        <f t="shared" si="432"/>
        <v>44480</v>
      </c>
      <c r="V776" s="1702">
        <f t="shared" si="432"/>
        <v>44487</v>
      </c>
      <c r="W776" s="1702">
        <f t="shared" si="432"/>
        <v>44490</v>
      </c>
      <c r="X776" s="1702">
        <f t="shared" si="432"/>
        <v>44495</v>
      </c>
      <c r="Y776" s="1702">
        <f t="shared" si="432"/>
        <v>44520</v>
      </c>
      <c r="Z776" s="1702">
        <f t="shared" si="432"/>
        <v>44540</v>
      </c>
      <c r="AA776" s="1702">
        <f t="shared" si="432"/>
        <v>44568</v>
      </c>
      <c r="AB776" s="1702">
        <f t="shared" si="432"/>
        <v>44573</v>
      </c>
      <c r="AC776" s="1702">
        <f t="shared" si="432"/>
        <v>44587</v>
      </c>
      <c r="AD776" s="1702">
        <f t="shared" si="433"/>
        <v>44608</v>
      </c>
      <c r="AE776" s="1702">
        <f t="shared" si="433"/>
        <v>44615</v>
      </c>
      <c r="AF776" s="1702">
        <f t="shared" si="433"/>
        <v>44620</v>
      </c>
      <c r="AG776" s="1702">
        <f t="shared" si="433"/>
        <v>44623</v>
      </c>
      <c r="AH776" s="1702">
        <f t="shared" si="433"/>
        <v>44648</v>
      </c>
      <c r="AI776" s="1702">
        <f t="shared" si="433"/>
        <v>44668</v>
      </c>
      <c r="AJ776" s="1702">
        <f t="shared" si="433"/>
        <v>44668</v>
      </c>
      <c r="AK776" s="1702">
        <f t="shared" si="433"/>
        <v>44678</v>
      </c>
      <c r="AL776" s="1702">
        <f t="shared" si="433"/>
        <v>44694</v>
      </c>
      <c r="AM776" s="1702">
        <f t="shared" si="433"/>
        <v>44698</v>
      </c>
      <c r="AN776" s="1702">
        <f t="shared" si="433"/>
        <v>44728</v>
      </c>
      <c r="AO776" s="1497">
        <f t="shared" si="434"/>
        <v>44574</v>
      </c>
      <c r="AP776" s="1363">
        <v>35801</v>
      </c>
      <c r="AQ776" s="1543">
        <v>45168</v>
      </c>
      <c r="AR776" s="1424">
        <f>VLOOKUP(AP776,Schedule!$B$2:$F$14923,5,0)</f>
        <v>44680</v>
      </c>
      <c r="AS776" s="1424">
        <f>AR776+365</f>
        <v>45045</v>
      </c>
      <c r="AZ776" s="1739"/>
    </row>
    <row r="777" spans="1:52" s="1382" customFormat="1" ht="51.95" customHeight="1" thickBot="1">
      <c r="A777" s="1781"/>
      <c r="B777" s="1385">
        <f t="shared" si="429"/>
        <v>76</v>
      </c>
      <c r="C777" s="1386" t="str">
        <f t="shared" si="429"/>
        <v>У_Э</v>
      </c>
      <c r="D777" s="1561" t="str">
        <f t="shared" si="435"/>
        <v>76У_Э</v>
      </c>
      <c r="E777" s="1602" t="s">
        <v>497</v>
      </c>
      <c r="F777" s="1563" t="s">
        <v>859</v>
      </c>
      <c r="G777" s="1564" t="str">
        <f t="shared" si="430"/>
        <v>Выполнение электротехнических работ по объектам 03UBG,01UBG,02UBG,01UXZ,02UXZ,03UXZ,04UXZ,05UXZ,06UXZ,07UXZ,05UBG,07UBG,07UBZ,03UBZ,04UBZ,05UBZ,06UBZ08UBZ,09UBZ</v>
      </c>
      <c r="H777" s="1565" t="s">
        <v>983</v>
      </c>
      <c r="I777" s="1352"/>
      <c r="J777" s="1702">
        <f t="shared" si="431"/>
        <v>44154</v>
      </c>
      <c r="K777" s="1702">
        <f t="shared" si="431"/>
        <v>44182</v>
      </c>
      <c r="L777" s="1702">
        <f t="shared" si="431"/>
        <v>44231</v>
      </c>
      <c r="M777" s="1702">
        <f t="shared" si="431"/>
        <v>44316</v>
      </c>
      <c r="N777" s="1702">
        <f t="shared" si="431"/>
        <v>44344</v>
      </c>
      <c r="O777" s="1702">
        <f t="shared" si="431"/>
        <v>44344</v>
      </c>
      <c r="P777" s="1702">
        <f t="shared" si="431"/>
        <v>44428</v>
      </c>
      <c r="Q777" s="1702">
        <f t="shared" si="431"/>
        <v>44460</v>
      </c>
      <c r="R777" s="1702">
        <f t="shared" si="431"/>
        <v>44460</v>
      </c>
      <c r="S777" s="1702">
        <f t="shared" si="431"/>
        <v>44459</v>
      </c>
      <c r="T777" s="1702">
        <f t="shared" si="432"/>
        <v>44459</v>
      </c>
      <c r="U777" s="1702">
        <f t="shared" si="432"/>
        <v>44480</v>
      </c>
      <c r="V777" s="1702">
        <f t="shared" si="432"/>
        <v>44487</v>
      </c>
      <c r="W777" s="1702">
        <f t="shared" si="432"/>
        <v>44490</v>
      </c>
      <c r="X777" s="1702">
        <f t="shared" si="432"/>
        <v>44495</v>
      </c>
      <c r="Y777" s="1702">
        <f t="shared" si="432"/>
        <v>44520</v>
      </c>
      <c r="Z777" s="1702">
        <f t="shared" si="432"/>
        <v>44540</v>
      </c>
      <c r="AA777" s="1702">
        <f t="shared" si="432"/>
        <v>44568</v>
      </c>
      <c r="AB777" s="1702">
        <f t="shared" si="432"/>
        <v>44573</v>
      </c>
      <c r="AC777" s="1702">
        <f t="shared" si="432"/>
        <v>44587</v>
      </c>
      <c r="AD777" s="1702">
        <f t="shared" si="433"/>
        <v>44608</v>
      </c>
      <c r="AE777" s="1702">
        <f t="shared" si="433"/>
        <v>44615</v>
      </c>
      <c r="AF777" s="1702">
        <f t="shared" si="433"/>
        <v>44620</v>
      </c>
      <c r="AG777" s="1702">
        <f t="shared" si="433"/>
        <v>44623</v>
      </c>
      <c r="AH777" s="1702">
        <f t="shared" si="433"/>
        <v>44648</v>
      </c>
      <c r="AI777" s="1702">
        <f t="shared" si="433"/>
        <v>44668</v>
      </c>
      <c r="AJ777" s="1702">
        <f t="shared" si="433"/>
        <v>44668</v>
      </c>
      <c r="AK777" s="1702">
        <f t="shared" si="433"/>
        <v>44678</v>
      </c>
      <c r="AL777" s="1702">
        <f t="shared" si="433"/>
        <v>44694</v>
      </c>
      <c r="AM777" s="1702">
        <f t="shared" si="433"/>
        <v>44698</v>
      </c>
      <c r="AN777" s="1702">
        <f t="shared" si="433"/>
        <v>44728</v>
      </c>
      <c r="AO777" s="1497">
        <f t="shared" si="434"/>
        <v>44574</v>
      </c>
      <c r="AP777" s="1363">
        <v>39316</v>
      </c>
      <c r="AQ777" s="1543">
        <v>45069</v>
      </c>
      <c r="AR777" s="1424"/>
      <c r="AS777" s="1424"/>
      <c r="AZ777" s="1739"/>
    </row>
    <row r="778" spans="1:52" s="1382" customFormat="1" ht="51.95" customHeight="1" thickBot="1">
      <c r="A778" s="1781"/>
      <c r="B778" s="1385">
        <f t="shared" si="429"/>
        <v>76</v>
      </c>
      <c r="C778" s="1386" t="str">
        <f t="shared" si="429"/>
        <v>У_Э</v>
      </c>
      <c r="D778" s="1561" t="str">
        <f t="shared" si="435"/>
        <v>76У_Э</v>
      </c>
      <c r="E778" s="1602" t="s">
        <v>578</v>
      </c>
      <c r="F778" s="1563" t="s">
        <v>859</v>
      </c>
      <c r="G778" s="1564" t="str">
        <f t="shared" si="430"/>
        <v>Выполнение электротехнических работ по объектам 03UBG,01UBG,02UBG,01UXZ,02UXZ,03UXZ,04UXZ,05UXZ,06UXZ,07UXZ,05UBG,07UBG,07UBZ,03UBZ,04UBZ,05UBZ,06UBZ08UBZ,09UBZ</v>
      </c>
      <c r="H778" s="1565" t="s">
        <v>983</v>
      </c>
      <c r="I778" s="1352"/>
      <c r="J778" s="1702">
        <f t="shared" si="431"/>
        <v>44154</v>
      </c>
      <c r="K778" s="1702">
        <f t="shared" si="431"/>
        <v>44182</v>
      </c>
      <c r="L778" s="1702">
        <f t="shared" si="431"/>
        <v>44231</v>
      </c>
      <c r="M778" s="1702">
        <f t="shared" si="431"/>
        <v>44316</v>
      </c>
      <c r="N778" s="1702">
        <f t="shared" si="431"/>
        <v>44344</v>
      </c>
      <c r="O778" s="1702">
        <f t="shared" si="431"/>
        <v>44344</v>
      </c>
      <c r="P778" s="1702">
        <f t="shared" si="431"/>
        <v>44428</v>
      </c>
      <c r="Q778" s="1702">
        <f t="shared" si="431"/>
        <v>44460</v>
      </c>
      <c r="R778" s="1702">
        <f t="shared" si="431"/>
        <v>44460</v>
      </c>
      <c r="S778" s="1702">
        <f t="shared" si="431"/>
        <v>44459</v>
      </c>
      <c r="T778" s="1702">
        <f t="shared" si="432"/>
        <v>44459</v>
      </c>
      <c r="U778" s="1702">
        <f t="shared" si="432"/>
        <v>44480</v>
      </c>
      <c r="V778" s="1702">
        <f t="shared" si="432"/>
        <v>44487</v>
      </c>
      <c r="W778" s="1702">
        <f t="shared" si="432"/>
        <v>44490</v>
      </c>
      <c r="X778" s="1702">
        <f t="shared" si="432"/>
        <v>44495</v>
      </c>
      <c r="Y778" s="1702">
        <f t="shared" si="432"/>
        <v>44520</v>
      </c>
      <c r="Z778" s="1702">
        <f t="shared" si="432"/>
        <v>44540</v>
      </c>
      <c r="AA778" s="1702">
        <f t="shared" si="432"/>
        <v>44568</v>
      </c>
      <c r="AB778" s="1702">
        <f t="shared" si="432"/>
        <v>44573</v>
      </c>
      <c r="AC778" s="1702">
        <f t="shared" si="432"/>
        <v>44587</v>
      </c>
      <c r="AD778" s="1702">
        <f t="shared" si="433"/>
        <v>44608</v>
      </c>
      <c r="AE778" s="1702">
        <f t="shared" si="433"/>
        <v>44615</v>
      </c>
      <c r="AF778" s="1702">
        <f t="shared" si="433"/>
        <v>44620</v>
      </c>
      <c r="AG778" s="1702">
        <f t="shared" si="433"/>
        <v>44623</v>
      </c>
      <c r="AH778" s="1702">
        <f t="shared" si="433"/>
        <v>44648</v>
      </c>
      <c r="AI778" s="1702">
        <f t="shared" si="433"/>
        <v>44668</v>
      </c>
      <c r="AJ778" s="1702">
        <f t="shared" si="433"/>
        <v>44668</v>
      </c>
      <c r="AK778" s="1702">
        <f t="shared" si="433"/>
        <v>44678</v>
      </c>
      <c r="AL778" s="1702">
        <f t="shared" si="433"/>
        <v>44694</v>
      </c>
      <c r="AM778" s="1702">
        <f t="shared" si="433"/>
        <v>44698</v>
      </c>
      <c r="AN778" s="1702">
        <f t="shared" si="433"/>
        <v>44728</v>
      </c>
      <c r="AO778" s="1497">
        <f t="shared" si="434"/>
        <v>44574</v>
      </c>
      <c r="AP778" s="1363">
        <v>38411</v>
      </c>
      <c r="AQ778" s="1543">
        <v>45069</v>
      </c>
      <c r="AR778" s="1424"/>
      <c r="AS778" s="1424"/>
      <c r="AZ778" s="1739"/>
    </row>
    <row r="779" spans="1:52" s="1382" customFormat="1" ht="51.95" customHeight="1" thickBot="1">
      <c r="A779" s="1781"/>
      <c r="B779" s="1385">
        <f t="shared" si="429"/>
        <v>76</v>
      </c>
      <c r="C779" s="1386" t="str">
        <f t="shared" si="429"/>
        <v>У_Э</v>
      </c>
      <c r="D779" s="1561" t="str">
        <f t="shared" si="435"/>
        <v>76У_Э</v>
      </c>
      <c r="E779" s="1602" t="s">
        <v>580</v>
      </c>
      <c r="F779" s="1563" t="s">
        <v>859</v>
      </c>
      <c r="G779" s="1564" t="str">
        <f t="shared" si="430"/>
        <v>Выполнение электротехнических работ по объектам 03UBG,01UBG,02UBG,01UXZ,02UXZ,03UXZ,04UXZ,05UXZ,06UXZ,07UXZ,05UBG,07UBG,07UBZ,03UBZ,04UBZ,05UBZ,06UBZ08UBZ,09UBZ</v>
      </c>
      <c r="H779" s="1565" t="s">
        <v>983</v>
      </c>
      <c r="I779" s="1352"/>
      <c r="J779" s="1702">
        <f t="shared" si="431"/>
        <v>44154</v>
      </c>
      <c r="K779" s="1702">
        <f t="shared" si="431"/>
        <v>44182</v>
      </c>
      <c r="L779" s="1702">
        <f t="shared" si="431"/>
        <v>44231</v>
      </c>
      <c r="M779" s="1702">
        <f t="shared" si="431"/>
        <v>44316</v>
      </c>
      <c r="N779" s="1702">
        <f t="shared" si="431"/>
        <v>44344</v>
      </c>
      <c r="O779" s="1702">
        <f t="shared" si="431"/>
        <v>44344</v>
      </c>
      <c r="P779" s="1702">
        <f t="shared" si="431"/>
        <v>44428</v>
      </c>
      <c r="Q779" s="1702">
        <f t="shared" si="431"/>
        <v>44460</v>
      </c>
      <c r="R779" s="1702">
        <f t="shared" si="431"/>
        <v>44460</v>
      </c>
      <c r="S779" s="1702">
        <f t="shared" si="431"/>
        <v>44459</v>
      </c>
      <c r="T779" s="1702">
        <f t="shared" si="432"/>
        <v>44459</v>
      </c>
      <c r="U779" s="1702">
        <f t="shared" si="432"/>
        <v>44480</v>
      </c>
      <c r="V779" s="1702">
        <f t="shared" si="432"/>
        <v>44487</v>
      </c>
      <c r="W779" s="1702">
        <f t="shared" si="432"/>
        <v>44490</v>
      </c>
      <c r="X779" s="1702">
        <f t="shared" si="432"/>
        <v>44495</v>
      </c>
      <c r="Y779" s="1702">
        <f t="shared" si="432"/>
        <v>44520</v>
      </c>
      <c r="Z779" s="1702">
        <f t="shared" si="432"/>
        <v>44540</v>
      </c>
      <c r="AA779" s="1702">
        <f t="shared" si="432"/>
        <v>44568</v>
      </c>
      <c r="AB779" s="1702">
        <f t="shared" si="432"/>
        <v>44573</v>
      </c>
      <c r="AC779" s="1702">
        <f t="shared" si="432"/>
        <v>44587</v>
      </c>
      <c r="AD779" s="1702">
        <f t="shared" si="433"/>
        <v>44608</v>
      </c>
      <c r="AE779" s="1702">
        <f t="shared" si="433"/>
        <v>44615</v>
      </c>
      <c r="AF779" s="1702">
        <f t="shared" si="433"/>
        <v>44620</v>
      </c>
      <c r="AG779" s="1702">
        <f t="shared" si="433"/>
        <v>44623</v>
      </c>
      <c r="AH779" s="1702">
        <f t="shared" si="433"/>
        <v>44648</v>
      </c>
      <c r="AI779" s="1702">
        <f t="shared" si="433"/>
        <v>44668</v>
      </c>
      <c r="AJ779" s="1702">
        <f t="shared" si="433"/>
        <v>44668</v>
      </c>
      <c r="AK779" s="1702">
        <f t="shared" si="433"/>
        <v>44678</v>
      </c>
      <c r="AL779" s="1702">
        <f t="shared" si="433"/>
        <v>44694</v>
      </c>
      <c r="AM779" s="1702">
        <f t="shared" si="433"/>
        <v>44698</v>
      </c>
      <c r="AN779" s="1702">
        <f t="shared" si="433"/>
        <v>44728</v>
      </c>
      <c r="AO779" s="1497">
        <f t="shared" si="434"/>
        <v>44574</v>
      </c>
      <c r="AP779" s="1363">
        <v>38413</v>
      </c>
      <c r="AQ779" s="1543">
        <v>45069</v>
      </c>
      <c r="AR779" s="1424"/>
      <c r="AS779" s="1424"/>
      <c r="AZ779" s="1739"/>
    </row>
    <row r="780" spans="1:52" s="1382" customFormat="1" ht="51.95" customHeight="1" thickBot="1">
      <c r="A780" s="1781"/>
      <c r="B780" s="1385">
        <f t="shared" si="429"/>
        <v>76</v>
      </c>
      <c r="C780" s="1386" t="str">
        <f t="shared" si="429"/>
        <v>У_Э</v>
      </c>
      <c r="D780" s="1561" t="str">
        <f t="shared" si="435"/>
        <v>76У_Э</v>
      </c>
      <c r="E780" s="1602" t="s">
        <v>582</v>
      </c>
      <c r="F780" s="1563" t="s">
        <v>859</v>
      </c>
      <c r="G780" s="1564" t="str">
        <f t="shared" si="430"/>
        <v>Выполнение электротехнических работ по объектам 03UBG,01UBG,02UBG,01UXZ,02UXZ,03UXZ,04UXZ,05UXZ,06UXZ,07UXZ,05UBG,07UBG,07UBZ,03UBZ,04UBZ,05UBZ,06UBZ08UBZ,09UBZ</v>
      </c>
      <c r="H780" s="1565" t="s">
        <v>983</v>
      </c>
      <c r="I780" s="1352"/>
      <c r="J780" s="1702">
        <f t="shared" si="431"/>
        <v>44154</v>
      </c>
      <c r="K780" s="1702">
        <f t="shared" si="431"/>
        <v>44182</v>
      </c>
      <c r="L780" s="1702">
        <f t="shared" si="431"/>
        <v>44231</v>
      </c>
      <c r="M780" s="1702">
        <f t="shared" si="431"/>
        <v>44316</v>
      </c>
      <c r="N780" s="1702">
        <f t="shared" si="431"/>
        <v>44344</v>
      </c>
      <c r="O780" s="1702">
        <f t="shared" si="431"/>
        <v>44344</v>
      </c>
      <c r="P780" s="1702">
        <f t="shared" si="431"/>
        <v>44428</v>
      </c>
      <c r="Q780" s="1702">
        <f t="shared" si="431"/>
        <v>44460</v>
      </c>
      <c r="R780" s="1702">
        <f t="shared" si="431"/>
        <v>44460</v>
      </c>
      <c r="S780" s="1702">
        <f t="shared" si="431"/>
        <v>44459</v>
      </c>
      <c r="T780" s="1702">
        <f t="shared" si="432"/>
        <v>44459</v>
      </c>
      <c r="U780" s="1702">
        <f t="shared" si="432"/>
        <v>44480</v>
      </c>
      <c r="V780" s="1702">
        <f t="shared" si="432"/>
        <v>44487</v>
      </c>
      <c r="W780" s="1702">
        <f t="shared" si="432"/>
        <v>44490</v>
      </c>
      <c r="X780" s="1702">
        <f t="shared" si="432"/>
        <v>44495</v>
      </c>
      <c r="Y780" s="1702">
        <f t="shared" si="432"/>
        <v>44520</v>
      </c>
      <c r="Z780" s="1702">
        <f t="shared" si="432"/>
        <v>44540</v>
      </c>
      <c r="AA780" s="1702">
        <f t="shared" si="432"/>
        <v>44568</v>
      </c>
      <c r="AB780" s="1702">
        <f t="shared" si="432"/>
        <v>44573</v>
      </c>
      <c r="AC780" s="1702">
        <f t="shared" si="432"/>
        <v>44587</v>
      </c>
      <c r="AD780" s="1702">
        <f t="shared" si="433"/>
        <v>44608</v>
      </c>
      <c r="AE780" s="1702">
        <f t="shared" si="433"/>
        <v>44615</v>
      </c>
      <c r="AF780" s="1702">
        <f t="shared" si="433"/>
        <v>44620</v>
      </c>
      <c r="AG780" s="1702">
        <f t="shared" si="433"/>
        <v>44623</v>
      </c>
      <c r="AH780" s="1702">
        <f t="shared" si="433"/>
        <v>44648</v>
      </c>
      <c r="AI780" s="1702">
        <f t="shared" si="433"/>
        <v>44668</v>
      </c>
      <c r="AJ780" s="1702">
        <f t="shared" si="433"/>
        <v>44668</v>
      </c>
      <c r="AK780" s="1702">
        <f t="shared" si="433"/>
        <v>44678</v>
      </c>
      <c r="AL780" s="1702">
        <f t="shared" si="433"/>
        <v>44694</v>
      </c>
      <c r="AM780" s="1702">
        <f t="shared" si="433"/>
        <v>44698</v>
      </c>
      <c r="AN780" s="1702">
        <f t="shared" si="433"/>
        <v>44728</v>
      </c>
      <c r="AO780" s="1497">
        <f t="shared" si="434"/>
        <v>44574</v>
      </c>
      <c r="AP780" s="1363">
        <v>38415</v>
      </c>
      <c r="AQ780" s="1543">
        <v>45069</v>
      </c>
      <c r="AR780" s="1424"/>
      <c r="AS780" s="1424"/>
      <c r="AZ780" s="1739"/>
    </row>
    <row r="781" spans="1:52" s="1382" customFormat="1" ht="51.95" customHeight="1" thickBot="1">
      <c r="A781" s="1781"/>
      <c r="B781" s="1385">
        <f t="shared" si="429"/>
        <v>76</v>
      </c>
      <c r="C781" s="1386" t="str">
        <f t="shared" si="429"/>
        <v>У_Э</v>
      </c>
      <c r="D781" s="1561" t="str">
        <f t="shared" si="435"/>
        <v>76У_Э</v>
      </c>
      <c r="E781" s="1602" t="s">
        <v>382</v>
      </c>
      <c r="F781" s="1563" t="s">
        <v>859</v>
      </c>
      <c r="G781" s="1564" t="str">
        <f t="shared" si="430"/>
        <v>Выполнение электротехнических работ по объектам 03UBG,01UBG,02UBG,01UXZ,02UXZ,03UXZ,04UXZ,05UXZ,06UXZ,07UXZ,05UBG,07UBG,07UBZ,03UBZ,04UBZ,05UBZ,06UBZ08UBZ,09UBZ</v>
      </c>
      <c r="H781" s="1565" t="s">
        <v>984</v>
      </c>
      <c r="I781" s="1352"/>
      <c r="J781" s="1702">
        <f t="shared" si="431"/>
        <v>44154</v>
      </c>
      <c r="K781" s="1702">
        <f t="shared" si="431"/>
        <v>44182</v>
      </c>
      <c r="L781" s="1702">
        <f t="shared" si="431"/>
        <v>44231</v>
      </c>
      <c r="M781" s="1702">
        <f t="shared" si="431"/>
        <v>44316</v>
      </c>
      <c r="N781" s="1702">
        <f t="shared" si="431"/>
        <v>44344</v>
      </c>
      <c r="O781" s="1702">
        <f t="shared" si="431"/>
        <v>44344</v>
      </c>
      <c r="P781" s="1702">
        <f t="shared" si="431"/>
        <v>44428</v>
      </c>
      <c r="Q781" s="1702">
        <f t="shared" si="431"/>
        <v>44460</v>
      </c>
      <c r="R781" s="1702">
        <f t="shared" si="431"/>
        <v>44460</v>
      </c>
      <c r="S781" s="1702">
        <f t="shared" si="431"/>
        <v>44459</v>
      </c>
      <c r="T781" s="1702">
        <f t="shared" si="432"/>
        <v>44459</v>
      </c>
      <c r="U781" s="1702">
        <f t="shared" si="432"/>
        <v>44480</v>
      </c>
      <c r="V781" s="1702">
        <f t="shared" si="432"/>
        <v>44487</v>
      </c>
      <c r="W781" s="1702">
        <f t="shared" si="432"/>
        <v>44490</v>
      </c>
      <c r="X781" s="1702">
        <f t="shared" si="432"/>
        <v>44495</v>
      </c>
      <c r="Y781" s="1702">
        <f t="shared" si="432"/>
        <v>44520</v>
      </c>
      <c r="Z781" s="1702">
        <f t="shared" si="432"/>
        <v>44540</v>
      </c>
      <c r="AA781" s="1702">
        <f t="shared" si="432"/>
        <v>44568</v>
      </c>
      <c r="AB781" s="1702">
        <f t="shared" si="432"/>
        <v>44573</v>
      </c>
      <c r="AC781" s="1702">
        <f t="shared" si="432"/>
        <v>44587</v>
      </c>
      <c r="AD781" s="1702">
        <f t="shared" si="433"/>
        <v>44608</v>
      </c>
      <c r="AE781" s="1702">
        <f t="shared" si="433"/>
        <v>44615</v>
      </c>
      <c r="AF781" s="1702">
        <f t="shared" si="433"/>
        <v>44620</v>
      </c>
      <c r="AG781" s="1702">
        <f t="shared" si="433"/>
        <v>44623</v>
      </c>
      <c r="AH781" s="1702">
        <f t="shared" si="433"/>
        <v>44648</v>
      </c>
      <c r="AI781" s="1702">
        <f t="shared" si="433"/>
        <v>44668</v>
      </c>
      <c r="AJ781" s="1702">
        <f t="shared" si="433"/>
        <v>44668</v>
      </c>
      <c r="AK781" s="1702">
        <f t="shared" si="433"/>
        <v>44678</v>
      </c>
      <c r="AL781" s="1702">
        <f t="shared" si="433"/>
        <v>44694</v>
      </c>
      <c r="AM781" s="1702">
        <f t="shared" si="433"/>
        <v>44698</v>
      </c>
      <c r="AN781" s="1702">
        <f t="shared" si="433"/>
        <v>44728</v>
      </c>
      <c r="AO781" s="1497">
        <f t="shared" si="434"/>
        <v>44574</v>
      </c>
      <c r="AP781" s="1363">
        <v>34865</v>
      </c>
      <c r="AQ781" s="1543">
        <v>44574</v>
      </c>
      <c r="AR781" s="1424">
        <f>VLOOKUP(AP781,Schedule!$B$2:$F$14923,5,0)</f>
        <v>44641</v>
      </c>
      <c r="AS781" s="1424">
        <f t="shared" ref="AS781:AS790" si="436">AR781+365</f>
        <v>45006</v>
      </c>
      <c r="AZ781" s="1739"/>
    </row>
    <row r="782" spans="1:52" s="1382" customFormat="1" ht="51.95" customHeight="1" thickBot="1">
      <c r="A782" s="1781"/>
      <c r="B782" s="1385">
        <f t="shared" si="429"/>
        <v>76</v>
      </c>
      <c r="C782" s="1386" t="str">
        <f t="shared" si="429"/>
        <v>У_Э</v>
      </c>
      <c r="D782" s="1561" t="str">
        <f t="shared" si="435"/>
        <v>76У_Э</v>
      </c>
      <c r="E782" s="1602" t="s">
        <v>420</v>
      </c>
      <c r="F782" s="1563" t="s">
        <v>859</v>
      </c>
      <c r="G782" s="1564" t="str">
        <f t="shared" si="430"/>
        <v>Выполнение электротехнических работ по объектам 03UBG,01UBG,02UBG,01UXZ,02UXZ,03UXZ,04UXZ,05UXZ,06UXZ,07UXZ,05UBG,07UBG,07UBZ,03UBZ,04UBZ,05UBZ,06UBZ08UBZ,09UBZ</v>
      </c>
      <c r="H782" s="1565" t="s">
        <v>985</v>
      </c>
      <c r="I782" s="1352"/>
      <c r="J782" s="1702">
        <f t="shared" ref="J782:S789" si="437">J$771</f>
        <v>44154</v>
      </c>
      <c r="K782" s="1702">
        <f t="shared" si="437"/>
        <v>44182</v>
      </c>
      <c r="L782" s="1702">
        <f t="shared" si="437"/>
        <v>44231</v>
      </c>
      <c r="M782" s="1702">
        <f t="shared" si="437"/>
        <v>44316</v>
      </c>
      <c r="N782" s="1702">
        <f t="shared" si="437"/>
        <v>44344</v>
      </c>
      <c r="O782" s="1702">
        <f t="shared" si="437"/>
        <v>44344</v>
      </c>
      <c r="P782" s="1702">
        <f t="shared" si="437"/>
        <v>44428</v>
      </c>
      <c r="Q782" s="1702">
        <f t="shared" si="437"/>
        <v>44460</v>
      </c>
      <c r="R782" s="1702">
        <f t="shared" si="437"/>
        <v>44460</v>
      </c>
      <c r="S782" s="1702">
        <f t="shared" si="437"/>
        <v>44459</v>
      </c>
      <c r="T782" s="1702">
        <f t="shared" ref="T782:AC789" si="438">T$771</f>
        <v>44459</v>
      </c>
      <c r="U782" s="1702">
        <f t="shared" si="438"/>
        <v>44480</v>
      </c>
      <c r="V782" s="1702">
        <f t="shared" si="438"/>
        <v>44487</v>
      </c>
      <c r="W782" s="1702">
        <f t="shared" si="438"/>
        <v>44490</v>
      </c>
      <c r="X782" s="1702">
        <f t="shared" si="438"/>
        <v>44495</v>
      </c>
      <c r="Y782" s="1702">
        <f t="shared" si="438"/>
        <v>44520</v>
      </c>
      <c r="Z782" s="1702">
        <f t="shared" si="438"/>
        <v>44540</v>
      </c>
      <c r="AA782" s="1702">
        <f t="shared" si="438"/>
        <v>44568</v>
      </c>
      <c r="AB782" s="1702">
        <f t="shared" si="438"/>
        <v>44573</v>
      </c>
      <c r="AC782" s="1702">
        <f t="shared" si="438"/>
        <v>44587</v>
      </c>
      <c r="AD782" s="1702">
        <f t="shared" ref="AD782:AN789" si="439">AD$771</f>
        <v>44608</v>
      </c>
      <c r="AE782" s="1702">
        <f t="shared" si="439"/>
        <v>44615</v>
      </c>
      <c r="AF782" s="1702">
        <f t="shared" si="439"/>
        <v>44620</v>
      </c>
      <c r="AG782" s="1702">
        <f t="shared" si="439"/>
        <v>44623</v>
      </c>
      <c r="AH782" s="1702">
        <f t="shared" si="439"/>
        <v>44648</v>
      </c>
      <c r="AI782" s="1702">
        <f t="shared" si="439"/>
        <v>44668</v>
      </c>
      <c r="AJ782" s="1702">
        <f t="shared" si="439"/>
        <v>44668</v>
      </c>
      <c r="AK782" s="1702">
        <f t="shared" si="439"/>
        <v>44678</v>
      </c>
      <c r="AL782" s="1702">
        <f t="shared" si="439"/>
        <v>44694</v>
      </c>
      <c r="AM782" s="1702">
        <f t="shared" si="439"/>
        <v>44698</v>
      </c>
      <c r="AN782" s="1702">
        <f t="shared" si="439"/>
        <v>44728</v>
      </c>
      <c r="AO782" s="1497">
        <f t="shared" si="434"/>
        <v>44574</v>
      </c>
      <c r="AP782" s="1363">
        <v>34953</v>
      </c>
      <c r="AQ782" s="1543">
        <v>44774</v>
      </c>
      <c r="AR782" s="1424">
        <f>VLOOKUP(AP782,Schedule!$B$2:$F$14923,5,0)</f>
        <v>44701</v>
      </c>
      <c r="AS782" s="1424">
        <f t="shared" si="436"/>
        <v>45066</v>
      </c>
      <c r="AZ782" s="1739"/>
    </row>
    <row r="783" spans="1:52" s="1382" customFormat="1" ht="51.95" customHeight="1" thickBot="1">
      <c r="A783" s="1781"/>
      <c r="B783" s="1385">
        <f t="shared" si="429"/>
        <v>76</v>
      </c>
      <c r="C783" s="1386" t="str">
        <f t="shared" si="429"/>
        <v>У_Э</v>
      </c>
      <c r="D783" s="1561" t="str">
        <f t="shared" si="435"/>
        <v>76У_Э</v>
      </c>
      <c r="E783" s="1602" t="s">
        <v>520</v>
      </c>
      <c r="F783" s="1563" t="s">
        <v>859</v>
      </c>
      <c r="G783" s="1564" t="str">
        <f t="shared" si="430"/>
        <v>Выполнение электротехнических работ по объектам 03UBG,01UBG,02UBG,01UXZ,02UXZ,03UXZ,04UXZ,05UXZ,06UXZ,07UXZ,05UBG,07UBG,07UBZ,03UBZ,04UBZ,05UBZ,06UBZ08UBZ,09UBZ</v>
      </c>
      <c r="H783" s="1565" t="s">
        <v>986</v>
      </c>
      <c r="I783" s="1352"/>
      <c r="J783" s="1702">
        <f t="shared" si="437"/>
        <v>44154</v>
      </c>
      <c r="K783" s="1702">
        <f t="shared" si="437"/>
        <v>44182</v>
      </c>
      <c r="L783" s="1702">
        <f t="shared" si="437"/>
        <v>44231</v>
      </c>
      <c r="M783" s="1702">
        <f t="shared" si="437"/>
        <v>44316</v>
      </c>
      <c r="N783" s="1702">
        <f t="shared" si="437"/>
        <v>44344</v>
      </c>
      <c r="O783" s="1702">
        <f t="shared" si="437"/>
        <v>44344</v>
      </c>
      <c r="P783" s="1702">
        <f t="shared" si="437"/>
        <v>44428</v>
      </c>
      <c r="Q783" s="1702">
        <f t="shared" si="437"/>
        <v>44460</v>
      </c>
      <c r="R783" s="1702">
        <f t="shared" si="437"/>
        <v>44460</v>
      </c>
      <c r="S783" s="1702">
        <f t="shared" si="437"/>
        <v>44459</v>
      </c>
      <c r="T783" s="1702">
        <f t="shared" si="438"/>
        <v>44459</v>
      </c>
      <c r="U783" s="1702">
        <f t="shared" si="438"/>
        <v>44480</v>
      </c>
      <c r="V783" s="1702">
        <f t="shared" si="438"/>
        <v>44487</v>
      </c>
      <c r="W783" s="1702">
        <f t="shared" si="438"/>
        <v>44490</v>
      </c>
      <c r="X783" s="1702">
        <f t="shared" si="438"/>
        <v>44495</v>
      </c>
      <c r="Y783" s="1702">
        <f t="shared" si="438"/>
        <v>44520</v>
      </c>
      <c r="Z783" s="1702">
        <f t="shared" si="438"/>
        <v>44540</v>
      </c>
      <c r="AA783" s="1702">
        <f t="shared" si="438"/>
        <v>44568</v>
      </c>
      <c r="AB783" s="1702">
        <f t="shared" si="438"/>
        <v>44573</v>
      </c>
      <c r="AC783" s="1702">
        <f t="shared" si="438"/>
        <v>44587</v>
      </c>
      <c r="AD783" s="1702">
        <f t="shared" si="439"/>
        <v>44608</v>
      </c>
      <c r="AE783" s="1702">
        <f t="shared" si="439"/>
        <v>44615</v>
      </c>
      <c r="AF783" s="1702">
        <f t="shared" si="439"/>
        <v>44620</v>
      </c>
      <c r="AG783" s="1702">
        <f t="shared" si="439"/>
        <v>44623</v>
      </c>
      <c r="AH783" s="1702">
        <f t="shared" si="439"/>
        <v>44648</v>
      </c>
      <c r="AI783" s="1702">
        <f t="shared" si="439"/>
        <v>44668</v>
      </c>
      <c r="AJ783" s="1702">
        <f t="shared" si="439"/>
        <v>44668</v>
      </c>
      <c r="AK783" s="1702">
        <f t="shared" si="439"/>
        <v>44678</v>
      </c>
      <c r="AL783" s="1702">
        <f t="shared" si="439"/>
        <v>44694</v>
      </c>
      <c r="AM783" s="1702">
        <f t="shared" si="439"/>
        <v>44698</v>
      </c>
      <c r="AN783" s="1702">
        <f t="shared" si="439"/>
        <v>44728</v>
      </c>
      <c r="AO783" s="1497">
        <f t="shared" si="434"/>
        <v>44574</v>
      </c>
      <c r="AP783" s="1363">
        <v>36268</v>
      </c>
      <c r="AQ783" s="1543">
        <v>44824</v>
      </c>
      <c r="AR783" s="1424">
        <f>VLOOKUP(AP783,Schedule!$B$2:$F$14923,5,0)</f>
        <v>44821</v>
      </c>
      <c r="AS783" s="1424">
        <f t="shared" si="436"/>
        <v>45186</v>
      </c>
      <c r="AZ783" s="1739"/>
    </row>
    <row r="784" spans="1:52" s="1382" customFormat="1" ht="51.95" customHeight="1" thickBot="1">
      <c r="A784" s="1781"/>
      <c r="B784" s="1385">
        <f t="shared" si="429"/>
        <v>76</v>
      </c>
      <c r="C784" s="1386" t="str">
        <f t="shared" si="429"/>
        <v>У_Э</v>
      </c>
      <c r="D784" s="1561" t="str">
        <f t="shared" si="435"/>
        <v>76У_Э</v>
      </c>
      <c r="E784" s="1602" t="s">
        <v>507</v>
      </c>
      <c r="F784" s="1563" t="s">
        <v>859</v>
      </c>
      <c r="G784" s="1564" t="str">
        <f t="shared" si="430"/>
        <v>Выполнение электротехнических работ по объектам 03UBG,01UBG,02UBG,01UXZ,02UXZ,03UXZ,04UXZ,05UXZ,06UXZ,07UXZ,05UBG,07UBG,07UBZ,03UBZ,04UBZ,05UBZ,06UBZ08UBZ,09UBZ</v>
      </c>
      <c r="H784" s="1565" t="s">
        <v>987</v>
      </c>
      <c r="I784" s="1352"/>
      <c r="J784" s="1702">
        <f t="shared" si="437"/>
        <v>44154</v>
      </c>
      <c r="K784" s="1702">
        <f t="shared" si="437"/>
        <v>44182</v>
      </c>
      <c r="L784" s="1702">
        <f t="shared" si="437"/>
        <v>44231</v>
      </c>
      <c r="M784" s="1702">
        <f t="shared" si="437"/>
        <v>44316</v>
      </c>
      <c r="N784" s="1702">
        <f t="shared" si="437"/>
        <v>44344</v>
      </c>
      <c r="O784" s="1702">
        <f t="shared" si="437"/>
        <v>44344</v>
      </c>
      <c r="P784" s="1702">
        <f t="shared" si="437"/>
        <v>44428</v>
      </c>
      <c r="Q784" s="1702">
        <f t="shared" si="437"/>
        <v>44460</v>
      </c>
      <c r="R784" s="1702">
        <f t="shared" si="437"/>
        <v>44460</v>
      </c>
      <c r="S784" s="1702">
        <f t="shared" si="437"/>
        <v>44459</v>
      </c>
      <c r="T784" s="1702">
        <f t="shared" si="438"/>
        <v>44459</v>
      </c>
      <c r="U784" s="1702">
        <f t="shared" si="438"/>
        <v>44480</v>
      </c>
      <c r="V784" s="1702">
        <f t="shared" si="438"/>
        <v>44487</v>
      </c>
      <c r="W784" s="1702">
        <f t="shared" si="438"/>
        <v>44490</v>
      </c>
      <c r="X784" s="1702">
        <f t="shared" si="438"/>
        <v>44495</v>
      </c>
      <c r="Y784" s="1702">
        <f t="shared" si="438"/>
        <v>44520</v>
      </c>
      <c r="Z784" s="1702">
        <f t="shared" si="438"/>
        <v>44540</v>
      </c>
      <c r="AA784" s="1702">
        <f t="shared" si="438"/>
        <v>44568</v>
      </c>
      <c r="AB784" s="1702">
        <f t="shared" si="438"/>
        <v>44573</v>
      </c>
      <c r="AC784" s="1702">
        <f t="shared" si="438"/>
        <v>44587</v>
      </c>
      <c r="AD784" s="1702">
        <f t="shared" si="439"/>
        <v>44608</v>
      </c>
      <c r="AE784" s="1702">
        <f t="shared" si="439"/>
        <v>44615</v>
      </c>
      <c r="AF784" s="1702">
        <f t="shared" si="439"/>
        <v>44620</v>
      </c>
      <c r="AG784" s="1702">
        <f t="shared" si="439"/>
        <v>44623</v>
      </c>
      <c r="AH784" s="1702">
        <f t="shared" si="439"/>
        <v>44648</v>
      </c>
      <c r="AI784" s="1702">
        <f t="shared" si="439"/>
        <v>44668</v>
      </c>
      <c r="AJ784" s="1702">
        <f t="shared" si="439"/>
        <v>44668</v>
      </c>
      <c r="AK784" s="1702">
        <f t="shared" si="439"/>
        <v>44678</v>
      </c>
      <c r="AL784" s="1702">
        <f t="shared" si="439"/>
        <v>44694</v>
      </c>
      <c r="AM784" s="1702">
        <f t="shared" si="439"/>
        <v>44698</v>
      </c>
      <c r="AN784" s="1702">
        <f t="shared" si="439"/>
        <v>44728</v>
      </c>
      <c r="AO784" s="1497">
        <f t="shared" si="434"/>
        <v>44574</v>
      </c>
      <c r="AP784" s="1363">
        <v>36228</v>
      </c>
      <c r="AQ784" s="1543">
        <v>44938</v>
      </c>
      <c r="AR784" s="1424">
        <f>VLOOKUP(AP784,Schedule!$B$2:$F$14923,5,0)</f>
        <v>44821</v>
      </c>
      <c r="AS784" s="1424">
        <f t="shared" si="436"/>
        <v>45186</v>
      </c>
      <c r="AZ784" s="1739"/>
    </row>
    <row r="785" spans="1:52" s="1382" customFormat="1" ht="51.95" customHeight="1" thickBot="1">
      <c r="A785" s="1781"/>
      <c r="B785" s="1385">
        <f t="shared" si="429"/>
        <v>76</v>
      </c>
      <c r="C785" s="1386" t="str">
        <f t="shared" si="429"/>
        <v>У_Э</v>
      </c>
      <c r="D785" s="1561" t="str">
        <f t="shared" si="435"/>
        <v>76У_Э</v>
      </c>
      <c r="E785" s="1602" t="s">
        <v>509</v>
      </c>
      <c r="F785" s="1563" t="s">
        <v>859</v>
      </c>
      <c r="G785" s="1564" t="str">
        <f t="shared" si="430"/>
        <v>Выполнение электротехнических работ по объектам 03UBG,01UBG,02UBG,01UXZ,02UXZ,03UXZ,04UXZ,05UXZ,06UXZ,07UXZ,05UBG,07UBG,07UBZ,03UBZ,04UBZ,05UBZ,06UBZ08UBZ,09UBZ</v>
      </c>
      <c r="H785" s="1565" t="s">
        <v>988</v>
      </c>
      <c r="I785" s="1352"/>
      <c r="J785" s="1702">
        <f t="shared" si="437"/>
        <v>44154</v>
      </c>
      <c r="K785" s="1702">
        <f t="shared" si="437"/>
        <v>44182</v>
      </c>
      <c r="L785" s="1702">
        <f t="shared" si="437"/>
        <v>44231</v>
      </c>
      <c r="M785" s="1702">
        <f t="shared" si="437"/>
        <v>44316</v>
      </c>
      <c r="N785" s="1702">
        <f t="shared" si="437"/>
        <v>44344</v>
      </c>
      <c r="O785" s="1702">
        <f t="shared" si="437"/>
        <v>44344</v>
      </c>
      <c r="P785" s="1702">
        <f t="shared" si="437"/>
        <v>44428</v>
      </c>
      <c r="Q785" s="1702">
        <f t="shared" si="437"/>
        <v>44460</v>
      </c>
      <c r="R785" s="1702">
        <f t="shared" si="437"/>
        <v>44460</v>
      </c>
      <c r="S785" s="1702">
        <f t="shared" si="437"/>
        <v>44459</v>
      </c>
      <c r="T785" s="1702">
        <f t="shared" si="438"/>
        <v>44459</v>
      </c>
      <c r="U785" s="1702">
        <f t="shared" si="438"/>
        <v>44480</v>
      </c>
      <c r="V785" s="1702">
        <f t="shared" si="438"/>
        <v>44487</v>
      </c>
      <c r="W785" s="1702">
        <f t="shared" si="438"/>
        <v>44490</v>
      </c>
      <c r="X785" s="1702">
        <f t="shared" si="438"/>
        <v>44495</v>
      </c>
      <c r="Y785" s="1702">
        <f t="shared" si="438"/>
        <v>44520</v>
      </c>
      <c r="Z785" s="1702">
        <f t="shared" si="438"/>
        <v>44540</v>
      </c>
      <c r="AA785" s="1702">
        <f t="shared" si="438"/>
        <v>44568</v>
      </c>
      <c r="AB785" s="1702">
        <f t="shared" si="438"/>
        <v>44573</v>
      </c>
      <c r="AC785" s="1702">
        <f t="shared" si="438"/>
        <v>44587</v>
      </c>
      <c r="AD785" s="1702">
        <f t="shared" si="439"/>
        <v>44608</v>
      </c>
      <c r="AE785" s="1702">
        <f t="shared" si="439"/>
        <v>44615</v>
      </c>
      <c r="AF785" s="1702">
        <f t="shared" si="439"/>
        <v>44620</v>
      </c>
      <c r="AG785" s="1702">
        <f t="shared" si="439"/>
        <v>44623</v>
      </c>
      <c r="AH785" s="1702">
        <f t="shared" si="439"/>
        <v>44648</v>
      </c>
      <c r="AI785" s="1702">
        <f t="shared" si="439"/>
        <v>44668</v>
      </c>
      <c r="AJ785" s="1702">
        <f t="shared" si="439"/>
        <v>44668</v>
      </c>
      <c r="AK785" s="1702">
        <f t="shared" si="439"/>
        <v>44678</v>
      </c>
      <c r="AL785" s="1702">
        <f t="shared" si="439"/>
        <v>44694</v>
      </c>
      <c r="AM785" s="1702">
        <f t="shared" si="439"/>
        <v>44698</v>
      </c>
      <c r="AN785" s="1702">
        <f t="shared" si="439"/>
        <v>44728</v>
      </c>
      <c r="AO785" s="1497">
        <f t="shared" si="434"/>
        <v>44574</v>
      </c>
      <c r="AP785" s="1363">
        <v>36238</v>
      </c>
      <c r="AQ785" s="1543">
        <v>44938</v>
      </c>
      <c r="AR785" s="1424">
        <f>VLOOKUP(AP785,Schedule!$B$2:$F$14923,5,0)</f>
        <v>44821</v>
      </c>
      <c r="AS785" s="1424">
        <f t="shared" si="436"/>
        <v>45186</v>
      </c>
      <c r="AZ785" s="1739"/>
    </row>
    <row r="786" spans="1:52" s="1382" customFormat="1" ht="51.95" customHeight="1" thickBot="1">
      <c r="A786" s="1781"/>
      <c r="B786" s="1385">
        <f t="shared" si="429"/>
        <v>76</v>
      </c>
      <c r="C786" s="1386" t="str">
        <f t="shared" si="429"/>
        <v>У_Э</v>
      </c>
      <c r="D786" s="1561" t="str">
        <f t="shared" si="435"/>
        <v>76У_Э</v>
      </c>
      <c r="E786" s="1602" t="s">
        <v>511</v>
      </c>
      <c r="F786" s="1563" t="s">
        <v>859</v>
      </c>
      <c r="G786" s="1564" t="str">
        <f t="shared" si="430"/>
        <v>Выполнение электротехнических работ по объектам 03UBG,01UBG,02UBG,01UXZ,02UXZ,03UXZ,04UXZ,05UXZ,06UXZ,07UXZ,05UBG,07UBG,07UBZ,03UBZ,04UBZ,05UBZ,06UBZ08UBZ,09UBZ</v>
      </c>
      <c r="H786" s="1565" t="s">
        <v>989</v>
      </c>
      <c r="I786" s="1352"/>
      <c r="J786" s="1702">
        <f t="shared" si="437"/>
        <v>44154</v>
      </c>
      <c r="K786" s="1702">
        <f t="shared" si="437"/>
        <v>44182</v>
      </c>
      <c r="L786" s="1702">
        <f t="shared" si="437"/>
        <v>44231</v>
      </c>
      <c r="M786" s="1702">
        <f t="shared" si="437"/>
        <v>44316</v>
      </c>
      <c r="N786" s="1702">
        <f t="shared" si="437"/>
        <v>44344</v>
      </c>
      <c r="O786" s="1702">
        <f t="shared" si="437"/>
        <v>44344</v>
      </c>
      <c r="P786" s="1702">
        <f t="shared" si="437"/>
        <v>44428</v>
      </c>
      <c r="Q786" s="1702">
        <f t="shared" si="437"/>
        <v>44460</v>
      </c>
      <c r="R786" s="1702">
        <f t="shared" si="437"/>
        <v>44460</v>
      </c>
      <c r="S786" s="1702">
        <f t="shared" si="437"/>
        <v>44459</v>
      </c>
      <c r="T786" s="1702">
        <f t="shared" si="438"/>
        <v>44459</v>
      </c>
      <c r="U786" s="1702">
        <f t="shared" si="438"/>
        <v>44480</v>
      </c>
      <c r="V786" s="1702">
        <f t="shared" si="438"/>
        <v>44487</v>
      </c>
      <c r="W786" s="1702">
        <f t="shared" si="438"/>
        <v>44490</v>
      </c>
      <c r="X786" s="1702">
        <f t="shared" si="438"/>
        <v>44495</v>
      </c>
      <c r="Y786" s="1702">
        <f t="shared" si="438"/>
        <v>44520</v>
      </c>
      <c r="Z786" s="1702">
        <f t="shared" si="438"/>
        <v>44540</v>
      </c>
      <c r="AA786" s="1702">
        <f t="shared" si="438"/>
        <v>44568</v>
      </c>
      <c r="AB786" s="1702">
        <f t="shared" si="438"/>
        <v>44573</v>
      </c>
      <c r="AC786" s="1702">
        <f t="shared" si="438"/>
        <v>44587</v>
      </c>
      <c r="AD786" s="1702">
        <f t="shared" si="439"/>
        <v>44608</v>
      </c>
      <c r="AE786" s="1702">
        <f t="shared" si="439"/>
        <v>44615</v>
      </c>
      <c r="AF786" s="1702">
        <f t="shared" si="439"/>
        <v>44620</v>
      </c>
      <c r="AG786" s="1702">
        <f t="shared" si="439"/>
        <v>44623</v>
      </c>
      <c r="AH786" s="1702">
        <f t="shared" si="439"/>
        <v>44648</v>
      </c>
      <c r="AI786" s="1702">
        <f t="shared" si="439"/>
        <v>44668</v>
      </c>
      <c r="AJ786" s="1702">
        <f t="shared" si="439"/>
        <v>44668</v>
      </c>
      <c r="AK786" s="1702">
        <f t="shared" si="439"/>
        <v>44678</v>
      </c>
      <c r="AL786" s="1702">
        <f t="shared" si="439"/>
        <v>44694</v>
      </c>
      <c r="AM786" s="1702">
        <f t="shared" si="439"/>
        <v>44698</v>
      </c>
      <c r="AN786" s="1702">
        <f t="shared" si="439"/>
        <v>44728</v>
      </c>
      <c r="AO786" s="1497">
        <f t="shared" si="434"/>
        <v>44574</v>
      </c>
      <c r="AP786" s="1363">
        <v>39103</v>
      </c>
      <c r="AQ786" s="1543">
        <v>44874</v>
      </c>
      <c r="AR786" s="1424">
        <f>VLOOKUP(AP786,Schedule!$B$2:$F$14923,5,0)</f>
        <v>44771</v>
      </c>
      <c r="AS786" s="1424">
        <f t="shared" si="436"/>
        <v>45136</v>
      </c>
      <c r="AZ786" s="1739"/>
    </row>
    <row r="787" spans="1:52" s="1382" customFormat="1" ht="51.95" customHeight="1" thickBot="1">
      <c r="A787" s="1781"/>
      <c r="B787" s="1385">
        <f t="shared" si="429"/>
        <v>76</v>
      </c>
      <c r="C787" s="1386" t="str">
        <f t="shared" si="429"/>
        <v>У_Э</v>
      </c>
      <c r="D787" s="1561" t="str">
        <f t="shared" si="435"/>
        <v>76У_Э</v>
      </c>
      <c r="E787" s="1602" t="s">
        <v>518</v>
      </c>
      <c r="F787" s="1563" t="s">
        <v>859</v>
      </c>
      <c r="G787" s="1564" t="str">
        <f t="shared" si="430"/>
        <v>Выполнение электротехнических работ по объектам 03UBG,01UBG,02UBG,01UXZ,02UXZ,03UXZ,04UXZ,05UXZ,06UXZ,07UXZ,05UBG,07UBG,07UBZ,03UBZ,04UBZ,05UBZ,06UBZ08UBZ,09UBZ</v>
      </c>
      <c r="H787" s="1565" t="s">
        <v>990</v>
      </c>
      <c r="I787" s="1352"/>
      <c r="J787" s="1702">
        <f t="shared" si="437"/>
        <v>44154</v>
      </c>
      <c r="K787" s="1702">
        <f t="shared" si="437"/>
        <v>44182</v>
      </c>
      <c r="L787" s="1702">
        <f t="shared" si="437"/>
        <v>44231</v>
      </c>
      <c r="M787" s="1702">
        <f t="shared" si="437"/>
        <v>44316</v>
      </c>
      <c r="N787" s="1702">
        <f t="shared" si="437"/>
        <v>44344</v>
      </c>
      <c r="O787" s="1702">
        <f t="shared" si="437"/>
        <v>44344</v>
      </c>
      <c r="P787" s="1702">
        <f t="shared" si="437"/>
        <v>44428</v>
      </c>
      <c r="Q787" s="1702">
        <f t="shared" si="437"/>
        <v>44460</v>
      </c>
      <c r="R787" s="1702">
        <f t="shared" si="437"/>
        <v>44460</v>
      </c>
      <c r="S787" s="1702">
        <f t="shared" si="437"/>
        <v>44459</v>
      </c>
      <c r="T787" s="1702">
        <f t="shared" si="438"/>
        <v>44459</v>
      </c>
      <c r="U787" s="1702">
        <f t="shared" si="438"/>
        <v>44480</v>
      </c>
      <c r="V787" s="1702">
        <f t="shared" si="438"/>
        <v>44487</v>
      </c>
      <c r="W787" s="1702">
        <f t="shared" si="438"/>
        <v>44490</v>
      </c>
      <c r="X787" s="1702">
        <f t="shared" si="438"/>
        <v>44495</v>
      </c>
      <c r="Y787" s="1702">
        <f t="shared" si="438"/>
        <v>44520</v>
      </c>
      <c r="Z787" s="1702">
        <f t="shared" si="438"/>
        <v>44540</v>
      </c>
      <c r="AA787" s="1702">
        <f t="shared" si="438"/>
        <v>44568</v>
      </c>
      <c r="AB787" s="1702">
        <f t="shared" si="438"/>
        <v>44573</v>
      </c>
      <c r="AC787" s="1702">
        <f t="shared" si="438"/>
        <v>44587</v>
      </c>
      <c r="AD787" s="1702">
        <f t="shared" si="439"/>
        <v>44608</v>
      </c>
      <c r="AE787" s="1702">
        <f t="shared" si="439"/>
        <v>44615</v>
      </c>
      <c r="AF787" s="1702">
        <f t="shared" si="439"/>
        <v>44620</v>
      </c>
      <c r="AG787" s="1702">
        <f t="shared" si="439"/>
        <v>44623</v>
      </c>
      <c r="AH787" s="1702">
        <f t="shared" si="439"/>
        <v>44648</v>
      </c>
      <c r="AI787" s="1702">
        <f t="shared" si="439"/>
        <v>44668</v>
      </c>
      <c r="AJ787" s="1702">
        <f t="shared" si="439"/>
        <v>44668</v>
      </c>
      <c r="AK787" s="1702">
        <f t="shared" si="439"/>
        <v>44678</v>
      </c>
      <c r="AL787" s="1702">
        <f t="shared" si="439"/>
        <v>44694</v>
      </c>
      <c r="AM787" s="1702">
        <f t="shared" si="439"/>
        <v>44698</v>
      </c>
      <c r="AN787" s="1702">
        <f t="shared" si="439"/>
        <v>44728</v>
      </c>
      <c r="AO787" s="1497">
        <f t="shared" si="434"/>
        <v>44574</v>
      </c>
      <c r="AP787" s="1363">
        <v>36258</v>
      </c>
      <c r="AQ787" s="1543">
        <v>44774</v>
      </c>
      <c r="AR787" s="1424">
        <f>VLOOKUP(AP787,Schedule!$B$2:$F$14923,5,0)</f>
        <v>44821</v>
      </c>
      <c r="AS787" s="1424">
        <f t="shared" si="436"/>
        <v>45186</v>
      </c>
      <c r="AZ787" s="1739"/>
    </row>
    <row r="788" spans="1:52" s="1382" customFormat="1" ht="51.95" customHeight="1" thickBot="1">
      <c r="A788" s="1781"/>
      <c r="B788" s="1385">
        <f t="shared" si="429"/>
        <v>76</v>
      </c>
      <c r="C788" s="1386" t="str">
        <f t="shared" si="429"/>
        <v>У_Э</v>
      </c>
      <c r="D788" s="1561" t="str">
        <f t="shared" si="435"/>
        <v>76У_Э</v>
      </c>
      <c r="E788" s="1602" t="s">
        <v>522</v>
      </c>
      <c r="F788" s="1563" t="s">
        <v>859</v>
      </c>
      <c r="G788" s="1564" t="str">
        <f t="shared" si="430"/>
        <v>Выполнение электротехнических работ по объектам 03UBG,01UBG,02UBG,01UXZ,02UXZ,03UXZ,04UXZ,05UXZ,06UXZ,07UXZ,05UBG,07UBG,07UBZ,03UBZ,04UBZ,05UBZ,06UBZ08UBZ,09UBZ</v>
      </c>
      <c r="H788" s="1565" t="s">
        <v>991</v>
      </c>
      <c r="I788" s="1352"/>
      <c r="J788" s="1702">
        <f t="shared" si="437"/>
        <v>44154</v>
      </c>
      <c r="K788" s="1702">
        <f t="shared" si="437"/>
        <v>44182</v>
      </c>
      <c r="L788" s="1702">
        <f t="shared" si="437"/>
        <v>44231</v>
      </c>
      <c r="M788" s="1702">
        <f t="shared" si="437"/>
        <v>44316</v>
      </c>
      <c r="N788" s="1702">
        <f t="shared" si="437"/>
        <v>44344</v>
      </c>
      <c r="O788" s="1702">
        <f t="shared" si="437"/>
        <v>44344</v>
      </c>
      <c r="P788" s="1702">
        <f t="shared" si="437"/>
        <v>44428</v>
      </c>
      <c r="Q788" s="1702">
        <f t="shared" si="437"/>
        <v>44460</v>
      </c>
      <c r="R788" s="1702">
        <f t="shared" si="437"/>
        <v>44460</v>
      </c>
      <c r="S788" s="1702">
        <f t="shared" si="437"/>
        <v>44459</v>
      </c>
      <c r="T788" s="1702">
        <f t="shared" si="438"/>
        <v>44459</v>
      </c>
      <c r="U788" s="1702">
        <f t="shared" si="438"/>
        <v>44480</v>
      </c>
      <c r="V788" s="1702">
        <f t="shared" si="438"/>
        <v>44487</v>
      </c>
      <c r="W788" s="1702">
        <f t="shared" si="438"/>
        <v>44490</v>
      </c>
      <c r="X788" s="1702">
        <f t="shared" si="438"/>
        <v>44495</v>
      </c>
      <c r="Y788" s="1702">
        <f t="shared" si="438"/>
        <v>44520</v>
      </c>
      <c r="Z788" s="1702">
        <f t="shared" si="438"/>
        <v>44540</v>
      </c>
      <c r="AA788" s="1702">
        <f t="shared" si="438"/>
        <v>44568</v>
      </c>
      <c r="AB788" s="1702">
        <f t="shared" si="438"/>
        <v>44573</v>
      </c>
      <c r="AC788" s="1702">
        <f t="shared" si="438"/>
        <v>44587</v>
      </c>
      <c r="AD788" s="1702">
        <f t="shared" si="439"/>
        <v>44608</v>
      </c>
      <c r="AE788" s="1702">
        <f t="shared" si="439"/>
        <v>44615</v>
      </c>
      <c r="AF788" s="1702">
        <f t="shared" si="439"/>
        <v>44620</v>
      </c>
      <c r="AG788" s="1702">
        <f t="shared" si="439"/>
        <v>44623</v>
      </c>
      <c r="AH788" s="1702">
        <f t="shared" si="439"/>
        <v>44648</v>
      </c>
      <c r="AI788" s="1702">
        <f t="shared" si="439"/>
        <v>44668</v>
      </c>
      <c r="AJ788" s="1702">
        <f t="shared" si="439"/>
        <v>44668</v>
      </c>
      <c r="AK788" s="1702">
        <f t="shared" si="439"/>
        <v>44678</v>
      </c>
      <c r="AL788" s="1702">
        <f t="shared" si="439"/>
        <v>44694</v>
      </c>
      <c r="AM788" s="1702">
        <f t="shared" si="439"/>
        <v>44698</v>
      </c>
      <c r="AN788" s="1702">
        <f t="shared" si="439"/>
        <v>44728</v>
      </c>
      <c r="AO788" s="1497">
        <f t="shared" si="434"/>
        <v>44574</v>
      </c>
      <c r="AP788" s="1363">
        <v>39079</v>
      </c>
      <c r="AQ788" s="1543">
        <v>45177</v>
      </c>
      <c r="AR788" s="1424">
        <f>VLOOKUP(AP788,Schedule!$B$2:$F$14923,5,0)</f>
        <v>45121</v>
      </c>
      <c r="AS788" s="1424">
        <f t="shared" si="436"/>
        <v>45486</v>
      </c>
      <c r="AZ788" s="1739"/>
    </row>
    <row r="789" spans="1:52" s="1382" customFormat="1" ht="51.95" customHeight="1" thickBot="1">
      <c r="A789" s="1781"/>
      <c r="B789" s="1498">
        <f t="shared" si="429"/>
        <v>76</v>
      </c>
      <c r="C789" s="1499" t="str">
        <f t="shared" si="429"/>
        <v>У_Э</v>
      </c>
      <c r="D789" s="1566" t="str">
        <f t="shared" si="435"/>
        <v>76У_Э</v>
      </c>
      <c r="E789" s="1603" t="s">
        <v>524</v>
      </c>
      <c r="F789" s="1568" t="s">
        <v>859</v>
      </c>
      <c r="G789" s="1569" t="str">
        <f t="shared" si="430"/>
        <v>Выполнение электротехнических работ по объектам 03UBG,01UBG,02UBG,01UXZ,02UXZ,03UXZ,04UXZ,05UXZ,06UXZ,07UXZ,05UBG,07UBG,07UBZ,03UBZ,04UBZ,05UBZ,06UBZ08UBZ,09UBZ</v>
      </c>
      <c r="H789" s="1570" t="s">
        <v>992</v>
      </c>
      <c r="I789" s="1345"/>
      <c r="J789" s="1702">
        <f t="shared" si="437"/>
        <v>44154</v>
      </c>
      <c r="K789" s="1702">
        <f t="shared" si="437"/>
        <v>44182</v>
      </c>
      <c r="L789" s="1702">
        <f t="shared" si="437"/>
        <v>44231</v>
      </c>
      <c r="M789" s="1702">
        <f t="shared" si="437"/>
        <v>44316</v>
      </c>
      <c r="N789" s="1702">
        <f t="shared" si="437"/>
        <v>44344</v>
      </c>
      <c r="O789" s="1702">
        <f t="shared" si="437"/>
        <v>44344</v>
      </c>
      <c r="P789" s="1702">
        <f t="shared" si="437"/>
        <v>44428</v>
      </c>
      <c r="Q789" s="1702">
        <f t="shared" si="437"/>
        <v>44460</v>
      </c>
      <c r="R789" s="1702">
        <f t="shared" si="437"/>
        <v>44460</v>
      </c>
      <c r="S789" s="1702">
        <f t="shared" si="437"/>
        <v>44459</v>
      </c>
      <c r="T789" s="1702">
        <f t="shared" si="438"/>
        <v>44459</v>
      </c>
      <c r="U789" s="1702">
        <f t="shared" si="438"/>
        <v>44480</v>
      </c>
      <c r="V789" s="1702">
        <f t="shared" si="438"/>
        <v>44487</v>
      </c>
      <c r="W789" s="1702">
        <f t="shared" si="438"/>
        <v>44490</v>
      </c>
      <c r="X789" s="1702">
        <f t="shared" si="438"/>
        <v>44495</v>
      </c>
      <c r="Y789" s="1702">
        <f t="shared" si="438"/>
        <v>44520</v>
      </c>
      <c r="Z789" s="1702">
        <f t="shared" si="438"/>
        <v>44540</v>
      </c>
      <c r="AA789" s="1702">
        <f t="shared" si="438"/>
        <v>44568</v>
      </c>
      <c r="AB789" s="1702">
        <f t="shared" si="438"/>
        <v>44573</v>
      </c>
      <c r="AC789" s="1702">
        <f t="shared" si="438"/>
        <v>44587</v>
      </c>
      <c r="AD789" s="1702">
        <f t="shared" si="439"/>
        <v>44608</v>
      </c>
      <c r="AE789" s="1702">
        <f t="shared" si="439"/>
        <v>44615</v>
      </c>
      <c r="AF789" s="1702">
        <f t="shared" si="439"/>
        <v>44620</v>
      </c>
      <c r="AG789" s="1702">
        <f t="shared" si="439"/>
        <v>44623</v>
      </c>
      <c r="AH789" s="1702">
        <f t="shared" si="439"/>
        <v>44648</v>
      </c>
      <c r="AI789" s="1702">
        <f t="shared" si="439"/>
        <v>44668</v>
      </c>
      <c r="AJ789" s="1702">
        <f t="shared" si="439"/>
        <v>44668</v>
      </c>
      <c r="AK789" s="1702">
        <f t="shared" si="439"/>
        <v>44678</v>
      </c>
      <c r="AL789" s="1702">
        <f t="shared" si="439"/>
        <v>44694</v>
      </c>
      <c r="AM789" s="1702">
        <f t="shared" si="439"/>
        <v>44698</v>
      </c>
      <c r="AN789" s="1702">
        <f t="shared" si="439"/>
        <v>44728</v>
      </c>
      <c r="AO789" s="1497">
        <f t="shared" si="434"/>
        <v>44574</v>
      </c>
      <c r="AP789" s="1539">
        <v>39062</v>
      </c>
      <c r="AQ789" s="1540">
        <v>44824</v>
      </c>
      <c r="AR789" s="1424">
        <f>VLOOKUP(AP789,Schedule!$B$2:$F$14923,5,0)</f>
        <v>45121</v>
      </c>
      <c r="AS789" s="1424">
        <f t="shared" si="436"/>
        <v>45486</v>
      </c>
      <c r="AZ789" s="1739"/>
    </row>
    <row r="790" spans="1:52" s="1382" customFormat="1" ht="47.25" thickBot="1">
      <c r="A790" s="1781">
        <f>A771+1</f>
        <v>63</v>
      </c>
      <c r="B790" s="1373">
        <f>B771+1</f>
        <v>77</v>
      </c>
      <c r="C790" s="1374" t="s">
        <v>858</v>
      </c>
      <c r="D790" s="1556" t="str">
        <f t="shared" si="435"/>
        <v>77У_Э</v>
      </c>
      <c r="E790" s="1601" t="s">
        <v>430</v>
      </c>
      <c r="F790" s="1558" t="s">
        <v>859</v>
      </c>
      <c r="G790" s="1559" t="str">
        <f>CONCATENATE("Выполнение электротехнических работ по объектам ", , E790,",", E791,",", E792, ",",E793,",",E794)</f>
        <v>Выполнение электротехнических работ по объектам 00UGD,01UGD,02UGD,03UGD,04UGD</v>
      </c>
      <c r="H790" s="1560" t="s">
        <v>993</v>
      </c>
      <c r="I790" s="1339" t="s">
        <v>118</v>
      </c>
      <c r="J790" s="1369">
        <f>IFERROR(VLOOKUP(D790,'ИСХОДНИК-даты-2х'!$D$10:$AI$105,2,0),"-")</f>
        <v>44321</v>
      </c>
      <c r="K790" s="1369">
        <f>IFERROR(VLOOKUP(D790,'ИСХОДНИК-даты-2х'!$D$10:$AI$105,3,0),"-")</f>
        <v>44349</v>
      </c>
      <c r="L790" s="1369">
        <f>IFERROR(VLOOKUP(D790,'ИСХОДНИК-даты-2х'!$D$10:$AI$105,4,0),"-")</f>
        <v>44398</v>
      </c>
      <c r="M790" s="1369">
        <f>IFERROR(VLOOKUP(D790,'ИСХОДНИК-даты-2х'!$D$10:$AI$105,5,0),"-")</f>
        <v>44403</v>
      </c>
      <c r="N790" s="1369">
        <f>IFERROR(VLOOKUP(D790,'ИСХОДНИК-даты-2х'!$D$10:$AI$105,6,0),"-")</f>
        <v>44431</v>
      </c>
      <c r="O790" s="1369">
        <f>IFERROR(VLOOKUP(D790,'ИСХОДНИК-даты-2х'!$D$10:$AI$105,7,0),"-")</f>
        <v>44431</v>
      </c>
      <c r="P790" s="1369">
        <f>IFERROR(VLOOKUP(D790,'ИСХОДНИК-даты-2х'!$D$10:$AI$105,8,0),"-")</f>
        <v>44515</v>
      </c>
      <c r="Q790" s="1369">
        <f>IFERROR(VLOOKUP(D790,'ИСХОДНИК-даты-2х'!$D$10:$AI$105,9,0),"-")</f>
        <v>44545</v>
      </c>
      <c r="R790" s="1369">
        <f>IFERROR(VLOOKUP(D790,'ИСХОДНИК-даты-2х'!$D$10:$AI$105,10,0),"-")</f>
        <v>44545</v>
      </c>
      <c r="S790" s="1369">
        <f>IFERROR(VLOOKUP(D790,'ИСХОДНИК-даты-2х'!$D$10:$AI$105,11,0),"-")</f>
        <v>44544</v>
      </c>
      <c r="T790" s="1369">
        <f>IFERROR(VLOOKUP(D790,'ИСХОДНИК-даты-2х'!$D$10:$AI$105,12,0),"-")</f>
        <v>44544</v>
      </c>
      <c r="U790" s="1369">
        <f>IFERROR(VLOOKUP(D790,'ИСХОДНИК-даты-2х'!$D$10:$AI$105,13,0),"-")</f>
        <v>44565</v>
      </c>
      <c r="V790" s="1369">
        <f>IFERROR(VLOOKUP(D790,'ИСХОДНИК-даты-2х'!$D$10:$AI$105,14,0),"-")</f>
        <v>44572</v>
      </c>
      <c r="W790" s="1369">
        <f>IFERROR(VLOOKUP(D790,'ИСХОДНИК-даты-2х'!$D$10:$AI$105,15,0),"-")</f>
        <v>44575</v>
      </c>
      <c r="X790" s="1369">
        <f>IFERROR(VLOOKUP(D790,'ИСХОДНИК-даты-2х'!$D$10:$AI$105,16,0),"-")</f>
        <v>44580</v>
      </c>
      <c r="Y790" s="1369">
        <f>IFERROR(VLOOKUP(D790,'ИСХОДНИК-даты-2х'!$D$10:$AI$105,17,0),"-")</f>
        <v>44605</v>
      </c>
      <c r="Z790" s="1369">
        <f>IFERROR(VLOOKUP(D790,'ИСХОДНИК-даты-2х'!$D$10:$AI$105,18,0),"-")</f>
        <v>44625</v>
      </c>
      <c r="AA790" s="1369">
        <f>IFERROR(VLOOKUP(D790,'ИСХОДНИК-даты-2х'!$D$10:$AI$105,19,0),"-")</f>
        <v>44652</v>
      </c>
      <c r="AB790" s="1369">
        <f>IFERROR(VLOOKUP(D790,'ИСХОДНИК-даты-2х'!$D$10:$AI$105,20,0),"-")</f>
        <v>44657</v>
      </c>
      <c r="AC790" s="1369">
        <f>IFERROR(VLOOKUP(D790,'ИСХОДНИК-даты-2х'!$D$10:$AI$105,21,0),"-")</f>
        <v>44671</v>
      </c>
      <c r="AD790" s="1369">
        <f>IFERROR(VLOOKUP(D790,'ИСХОДНИК-даты-2х'!$D$10:$AI$105,22,0),"-")</f>
        <v>44692</v>
      </c>
      <c r="AE790" s="1369">
        <f>IFERROR(VLOOKUP(D790,'ИСХОДНИК-даты-2х'!$D$10:$AI$105,23,0),"-")</f>
        <v>44699</v>
      </c>
      <c r="AF790" s="1369">
        <f>IFERROR(VLOOKUP(D790,'ИСХОДНИК-даты-2х'!$D$10:$AI$105,24,0),"-")</f>
        <v>44704</v>
      </c>
      <c r="AG790" s="1369">
        <f>IFERROR(VLOOKUP(D790,'ИСХОДНИК-даты-2х'!$D$10:$AI$105,25,0),"-")</f>
        <v>44707</v>
      </c>
      <c r="AH790" s="1340">
        <f>IFERROR(VLOOKUP(D790,'ИСХОДНИК-даты-2х'!$D$10:$AI$105,26,0),"-")</f>
        <v>44732</v>
      </c>
      <c r="AI790" s="1340">
        <f>IFERROR(VLOOKUP(D790,'ИСХОДНИК-даты-2х'!$D$10:$AI$105,27,0),"-")</f>
        <v>44752</v>
      </c>
      <c r="AJ790" s="1340">
        <f>IFERROR(VLOOKUP(D790,'ИСХОДНИК-даты-2х'!$D$10:$AI$105,28,0),"-")</f>
        <v>44752</v>
      </c>
      <c r="AK790" s="1370">
        <f>IFERROR(VLOOKUP(D790,'ИСХОДНИК-даты-2х'!$D$10:$AI$105,29,0),"-")</f>
        <v>44762</v>
      </c>
      <c r="AL790" s="1370">
        <f>IFERROR(VLOOKUP(D790,'ИСХОДНИК-даты-2х'!$D$10:$AI$105,30,0),"-")</f>
        <v>44778</v>
      </c>
      <c r="AM790" s="1371">
        <f>IFERROR(VLOOKUP(D790,'ИСХОДНИК-даты-2х'!$D$10:$AI$105,31,0),"-")</f>
        <v>44782</v>
      </c>
      <c r="AN790" s="1372">
        <v>44812</v>
      </c>
      <c r="AO790" s="1387">
        <v>44741</v>
      </c>
      <c r="AP790" s="1388">
        <v>36863</v>
      </c>
      <c r="AQ790" s="1541">
        <v>44741</v>
      </c>
      <c r="AR790" s="1424">
        <f>VLOOKUP(AP790,Schedule!$B$2:$F$14923,5,0)</f>
        <v>44511</v>
      </c>
      <c r="AS790" s="1424">
        <f t="shared" si="436"/>
        <v>44876</v>
      </c>
      <c r="AT790" s="1425">
        <f>MIN(AS790:AS794)</f>
        <v>44876</v>
      </c>
      <c r="AU790" s="1426">
        <f>AM790+30</f>
        <v>44812</v>
      </c>
      <c r="AV790" s="1732">
        <f>AT790-AM790</f>
        <v>94</v>
      </c>
      <c r="AW790" s="1383" t="s">
        <v>119</v>
      </c>
      <c r="AX790" s="1383">
        <v>44812</v>
      </c>
      <c r="AY790" s="1384" t="s">
        <v>173</v>
      </c>
      <c r="AZ790" s="1739">
        <f>AN790-AM790</f>
        <v>30</v>
      </c>
    </row>
    <row r="791" spans="1:52" s="1382" customFormat="1" ht="51.95" customHeight="1" thickBot="1">
      <c r="A791" s="1781"/>
      <c r="B791" s="1385">
        <f t="shared" ref="B791:C794" si="440">B$790</f>
        <v>77</v>
      </c>
      <c r="C791" s="1386" t="str">
        <f t="shared" si="440"/>
        <v>У_Э</v>
      </c>
      <c r="D791" s="1561" t="str">
        <f t="shared" si="435"/>
        <v>77У_Э</v>
      </c>
      <c r="E791" s="1602" t="s">
        <v>441</v>
      </c>
      <c r="F791" s="1563" t="s">
        <v>859</v>
      </c>
      <c r="G791" s="1564" t="str">
        <f>$G$790</f>
        <v>Выполнение электротехнических работ по объектам 00UGD,01UGD,02UGD,03UGD,04UGD</v>
      </c>
      <c r="H791" s="1565" t="s">
        <v>994</v>
      </c>
      <c r="I791" s="1352"/>
      <c r="J791" s="1702">
        <f t="shared" ref="J791:S794" si="441">J$790</f>
        <v>44321</v>
      </c>
      <c r="K791" s="1702">
        <f t="shared" si="441"/>
        <v>44349</v>
      </c>
      <c r="L791" s="1702">
        <f t="shared" si="441"/>
        <v>44398</v>
      </c>
      <c r="M791" s="1702">
        <f t="shared" si="441"/>
        <v>44403</v>
      </c>
      <c r="N791" s="1702">
        <f t="shared" si="441"/>
        <v>44431</v>
      </c>
      <c r="O791" s="1702">
        <f t="shared" si="441"/>
        <v>44431</v>
      </c>
      <c r="P791" s="1702">
        <f t="shared" si="441"/>
        <v>44515</v>
      </c>
      <c r="Q791" s="1702">
        <f t="shared" si="441"/>
        <v>44545</v>
      </c>
      <c r="R791" s="1702">
        <f t="shared" si="441"/>
        <v>44545</v>
      </c>
      <c r="S791" s="1702">
        <f t="shared" si="441"/>
        <v>44544</v>
      </c>
      <c r="T791" s="1702">
        <f t="shared" ref="T791:AC794" si="442">T$790</f>
        <v>44544</v>
      </c>
      <c r="U791" s="1702">
        <f t="shared" si="442"/>
        <v>44565</v>
      </c>
      <c r="V791" s="1702">
        <f t="shared" si="442"/>
        <v>44572</v>
      </c>
      <c r="W791" s="1702">
        <f t="shared" si="442"/>
        <v>44575</v>
      </c>
      <c r="X791" s="1702">
        <f t="shared" si="442"/>
        <v>44580</v>
      </c>
      <c r="Y791" s="1702">
        <f t="shared" si="442"/>
        <v>44605</v>
      </c>
      <c r="Z791" s="1702">
        <f t="shared" si="442"/>
        <v>44625</v>
      </c>
      <c r="AA791" s="1702">
        <f t="shared" si="442"/>
        <v>44652</v>
      </c>
      <c r="AB791" s="1702">
        <f t="shared" si="442"/>
        <v>44657</v>
      </c>
      <c r="AC791" s="1702">
        <f t="shared" si="442"/>
        <v>44671</v>
      </c>
      <c r="AD791" s="1702">
        <f t="shared" ref="AD791:AN794" si="443">AD$790</f>
        <v>44692</v>
      </c>
      <c r="AE791" s="1702">
        <f t="shared" si="443"/>
        <v>44699</v>
      </c>
      <c r="AF791" s="1702">
        <f t="shared" si="443"/>
        <v>44704</v>
      </c>
      <c r="AG791" s="1702">
        <f t="shared" si="443"/>
        <v>44707</v>
      </c>
      <c r="AH791" s="1702">
        <f t="shared" si="443"/>
        <v>44732</v>
      </c>
      <c r="AI791" s="1702">
        <f t="shared" si="443"/>
        <v>44752</v>
      </c>
      <c r="AJ791" s="1702">
        <f t="shared" si="443"/>
        <v>44752</v>
      </c>
      <c r="AK791" s="1702">
        <f t="shared" si="443"/>
        <v>44762</v>
      </c>
      <c r="AL791" s="1702">
        <f t="shared" si="443"/>
        <v>44778</v>
      </c>
      <c r="AM791" s="1702">
        <f t="shared" si="443"/>
        <v>44782</v>
      </c>
      <c r="AN791" s="1702">
        <f t="shared" si="443"/>
        <v>44812</v>
      </c>
      <c r="AO791" s="1497">
        <f>$AO$790</f>
        <v>44741</v>
      </c>
      <c r="AP791" s="1363">
        <v>39254</v>
      </c>
      <c r="AQ791" s="1543">
        <v>44570</v>
      </c>
      <c r="AR791" s="1424"/>
      <c r="AS791" s="1424"/>
      <c r="AZ791" s="1739"/>
    </row>
    <row r="792" spans="1:52" s="1382" customFormat="1" ht="51.95" customHeight="1" thickBot="1">
      <c r="A792" s="1781"/>
      <c r="B792" s="1385">
        <f t="shared" si="440"/>
        <v>77</v>
      </c>
      <c r="C792" s="1386" t="str">
        <f t="shared" si="440"/>
        <v>У_Э</v>
      </c>
      <c r="D792" s="1561" t="str">
        <f t="shared" si="435"/>
        <v>77У_Э</v>
      </c>
      <c r="E792" s="1602" t="s">
        <v>433</v>
      </c>
      <c r="F792" s="1563" t="s">
        <v>859</v>
      </c>
      <c r="G792" s="1564" t="str">
        <f>$G$790</f>
        <v>Выполнение электротехнических работ по объектам 00UGD,01UGD,02UGD,03UGD,04UGD</v>
      </c>
      <c r="H792" s="1565" t="s">
        <v>995</v>
      </c>
      <c r="I792" s="1352"/>
      <c r="J792" s="1702">
        <f t="shared" si="441"/>
        <v>44321</v>
      </c>
      <c r="K792" s="1702">
        <f t="shared" si="441"/>
        <v>44349</v>
      </c>
      <c r="L792" s="1702">
        <f t="shared" si="441"/>
        <v>44398</v>
      </c>
      <c r="M792" s="1702">
        <f t="shared" si="441"/>
        <v>44403</v>
      </c>
      <c r="N792" s="1702">
        <f t="shared" si="441"/>
        <v>44431</v>
      </c>
      <c r="O792" s="1702">
        <f t="shared" si="441"/>
        <v>44431</v>
      </c>
      <c r="P792" s="1702">
        <f t="shared" si="441"/>
        <v>44515</v>
      </c>
      <c r="Q792" s="1702">
        <f t="shared" si="441"/>
        <v>44545</v>
      </c>
      <c r="R792" s="1702">
        <f t="shared" si="441"/>
        <v>44545</v>
      </c>
      <c r="S792" s="1702">
        <f t="shared" si="441"/>
        <v>44544</v>
      </c>
      <c r="T792" s="1702">
        <f t="shared" si="442"/>
        <v>44544</v>
      </c>
      <c r="U792" s="1702">
        <f t="shared" si="442"/>
        <v>44565</v>
      </c>
      <c r="V792" s="1702">
        <f t="shared" si="442"/>
        <v>44572</v>
      </c>
      <c r="W792" s="1702">
        <f t="shared" si="442"/>
        <v>44575</v>
      </c>
      <c r="X792" s="1702">
        <f t="shared" si="442"/>
        <v>44580</v>
      </c>
      <c r="Y792" s="1702">
        <f t="shared" si="442"/>
        <v>44605</v>
      </c>
      <c r="Z792" s="1702">
        <f t="shared" si="442"/>
        <v>44625</v>
      </c>
      <c r="AA792" s="1702">
        <f t="shared" si="442"/>
        <v>44652</v>
      </c>
      <c r="AB792" s="1702">
        <f t="shared" si="442"/>
        <v>44657</v>
      </c>
      <c r="AC792" s="1702">
        <f t="shared" si="442"/>
        <v>44671</v>
      </c>
      <c r="AD792" s="1702">
        <f t="shared" si="443"/>
        <v>44692</v>
      </c>
      <c r="AE792" s="1702">
        <f t="shared" si="443"/>
        <v>44699</v>
      </c>
      <c r="AF792" s="1702">
        <f t="shared" si="443"/>
        <v>44704</v>
      </c>
      <c r="AG792" s="1702">
        <f t="shared" si="443"/>
        <v>44707</v>
      </c>
      <c r="AH792" s="1702">
        <f t="shared" si="443"/>
        <v>44732</v>
      </c>
      <c r="AI792" s="1702">
        <f t="shared" si="443"/>
        <v>44752</v>
      </c>
      <c r="AJ792" s="1702">
        <f t="shared" si="443"/>
        <v>44752</v>
      </c>
      <c r="AK792" s="1702">
        <f t="shared" si="443"/>
        <v>44762</v>
      </c>
      <c r="AL792" s="1702">
        <f t="shared" si="443"/>
        <v>44778</v>
      </c>
      <c r="AM792" s="1702">
        <f t="shared" si="443"/>
        <v>44782</v>
      </c>
      <c r="AN792" s="1702">
        <f t="shared" si="443"/>
        <v>44812</v>
      </c>
      <c r="AO792" s="1497">
        <f>$AO$790</f>
        <v>44741</v>
      </c>
      <c r="AP792" s="1363">
        <v>38399</v>
      </c>
      <c r="AQ792" s="1543">
        <v>44570</v>
      </c>
      <c r="AR792" s="1424"/>
      <c r="AS792" s="1424"/>
      <c r="AZ792" s="1739"/>
    </row>
    <row r="793" spans="1:52" s="1382" customFormat="1" ht="51.95" customHeight="1" thickBot="1">
      <c r="A793" s="1781"/>
      <c r="B793" s="1385">
        <f t="shared" si="440"/>
        <v>77</v>
      </c>
      <c r="C793" s="1386" t="str">
        <f t="shared" si="440"/>
        <v>У_Э</v>
      </c>
      <c r="D793" s="1561" t="str">
        <f t="shared" si="435"/>
        <v>77У_Э</v>
      </c>
      <c r="E793" s="1602" t="s">
        <v>435</v>
      </c>
      <c r="F793" s="1563" t="s">
        <v>859</v>
      </c>
      <c r="G793" s="1564" t="str">
        <f>$G$790</f>
        <v>Выполнение электротехнических работ по объектам 00UGD,01UGD,02UGD,03UGD,04UGD</v>
      </c>
      <c r="H793" s="1565" t="s">
        <v>996</v>
      </c>
      <c r="I793" s="1352"/>
      <c r="J793" s="1702">
        <f t="shared" si="441"/>
        <v>44321</v>
      </c>
      <c r="K793" s="1702">
        <f t="shared" si="441"/>
        <v>44349</v>
      </c>
      <c r="L793" s="1702">
        <f t="shared" si="441"/>
        <v>44398</v>
      </c>
      <c r="M793" s="1702">
        <f t="shared" si="441"/>
        <v>44403</v>
      </c>
      <c r="N793" s="1702">
        <f t="shared" si="441"/>
        <v>44431</v>
      </c>
      <c r="O793" s="1702">
        <f t="shared" si="441"/>
        <v>44431</v>
      </c>
      <c r="P793" s="1702">
        <f t="shared" si="441"/>
        <v>44515</v>
      </c>
      <c r="Q793" s="1702">
        <f t="shared" si="441"/>
        <v>44545</v>
      </c>
      <c r="R793" s="1702">
        <f t="shared" si="441"/>
        <v>44545</v>
      </c>
      <c r="S793" s="1702">
        <f t="shared" si="441"/>
        <v>44544</v>
      </c>
      <c r="T793" s="1702">
        <f t="shared" si="442"/>
        <v>44544</v>
      </c>
      <c r="U793" s="1702">
        <f t="shared" si="442"/>
        <v>44565</v>
      </c>
      <c r="V793" s="1702">
        <f t="shared" si="442"/>
        <v>44572</v>
      </c>
      <c r="W793" s="1702">
        <f t="shared" si="442"/>
        <v>44575</v>
      </c>
      <c r="X793" s="1702">
        <f t="shared" si="442"/>
        <v>44580</v>
      </c>
      <c r="Y793" s="1702">
        <f t="shared" si="442"/>
        <v>44605</v>
      </c>
      <c r="Z793" s="1702">
        <f t="shared" si="442"/>
        <v>44625</v>
      </c>
      <c r="AA793" s="1702">
        <f t="shared" si="442"/>
        <v>44652</v>
      </c>
      <c r="AB793" s="1702">
        <f t="shared" si="442"/>
        <v>44657</v>
      </c>
      <c r="AC793" s="1702">
        <f t="shared" si="442"/>
        <v>44671</v>
      </c>
      <c r="AD793" s="1702">
        <f t="shared" si="443"/>
        <v>44692</v>
      </c>
      <c r="AE793" s="1702">
        <f t="shared" si="443"/>
        <v>44699</v>
      </c>
      <c r="AF793" s="1702">
        <f t="shared" si="443"/>
        <v>44704</v>
      </c>
      <c r="AG793" s="1702">
        <f t="shared" si="443"/>
        <v>44707</v>
      </c>
      <c r="AH793" s="1702">
        <f t="shared" si="443"/>
        <v>44732</v>
      </c>
      <c r="AI793" s="1702">
        <f t="shared" si="443"/>
        <v>44752</v>
      </c>
      <c r="AJ793" s="1702">
        <f t="shared" si="443"/>
        <v>44752</v>
      </c>
      <c r="AK793" s="1702">
        <f t="shared" si="443"/>
        <v>44762</v>
      </c>
      <c r="AL793" s="1702">
        <f t="shared" si="443"/>
        <v>44778</v>
      </c>
      <c r="AM793" s="1702">
        <f t="shared" si="443"/>
        <v>44782</v>
      </c>
      <c r="AN793" s="1702">
        <f t="shared" si="443"/>
        <v>44812</v>
      </c>
      <c r="AO793" s="1497">
        <f>$AO$790</f>
        <v>44741</v>
      </c>
      <c r="AP793" s="1363">
        <v>38403</v>
      </c>
      <c r="AQ793" s="1543">
        <v>44570</v>
      </c>
      <c r="AR793" s="1424"/>
      <c r="AS793" s="1424"/>
      <c r="AZ793" s="1739"/>
    </row>
    <row r="794" spans="1:52" s="1382" customFormat="1" ht="51.95" customHeight="1" thickBot="1">
      <c r="A794" s="1781"/>
      <c r="B794" s="1498">
        <f t="shared" si="440"/>
        <v>77</v>
      </c>
      <c r="C794" s="1499" t="str">
        <f t="shared" si="440"/>
        <v>У_Э</v>
      </c>
      <c r="D794" s="1566" t="str">
        <f t="shared" si="435"/>
        <v>77У_Э</v>
      </c>
      <c r="E794" s="1603" t="s">
        <v>437</v>
      </c>
      <c r="F794" s="1568" t="s">
        <v>859</v>
      </c>
      <c r="G794" s="1569" t="str">
        <f>$G$790</f>
        <v>Выполнение электротехнических работ по объектам 00UGD,01UGD,02UGD,03UGD,04UGD</v>
      </c>
      <c r="H794" s="1570" t="s">
        <v>997</v>
      </c>
      <c r="I794" s="1345"/>
      <c r="J794" s="1702">
        <f t="shared" si="441"/>
        <v>44321</v>
      </c>
      <c r="K794" s="1702">
        <f t="shared" si="441"/>
        <v>44349</v>
      </c>
      <c r="L794" s="1702">
        <f t="shared" si="441"/>
        <v>44398</v>
      </c>
      <c r="M794" s="1702">
        <f t="shared" si="441"/>
        <v>44403</v>
      </c>
      <c r="N794" s="1702">
        <f t="shared" si="441"/>
        <v>44431</v>
      </c>
      <c r="O794" s="1702">
        <f t="shared" si="441"/>
        <v>44431</v>
      </c>
      <c r="P794" s="1702">
        <f t="shared" si="441"/>
        <v>44515</v>
      </c>
      <c r="Q794" s="1702">
        <f t="shared" si="441"/>
        <v>44545</v>
      </c>
      <c r="R794" s="1702">
        <f t="shared" si="441"/>
        <v>44545</v>
      </c>
      <c r="S794" s="1702">
        <f t="shared" si="441"/>
        <v>44544</v>
      </c>
      <c r="T794" s="1702">
        <f t="shared" si="442"/>
        <v>44544</v>
      </c>
      <c r="U794" s="1702">
        <f t="shared" si="442"/>
        <v>44565</v>
      </c>
      <c r="V794" s="1702">
        <f t="shared" si="442"/>
        <v>44572</v>
      </c>
      <c r="W794" s="1702">
        <f t="shared" si="442"/>
        <v>44575</v>
      </c>
      <c r="X794" s="1702">
        <f t="shared" si="442"/>
        <v>44580</v>
      </c>
      <c r="Y794" s="1702">
        <f t="shared" si="442"/>
        <v>44605</v>
      </c>
      <c r="Z794" s="1702">
        <f t="shared" si="442"/>
        <v>44625</v>
      </c>
      <c r="AA794" s="1702">
        <f t="shared" si="442"/>
        <v>44652</v>
      </c>
      <c r="AB794" s="1702">
        <f t="shared" si="442"/>
        <v>44657</v>
      </c>
      <c r="AC794" s="1702">
        <f t="shared" si="442"/>
        <v>44671</v>
      </c>
      <c r="AD794" s="1702">
        <f t="shared" si="443"/>
        <v>44692</v>
      </c>
      <c r="AE794" s="1702">
        <f t="shared" si="443"/>
        <v>44699</v>
      </c>
      <c r="AF794" s="1702">
        <f t="shared" si="443"/>
        <v>44704</v>
      </c>
      <c r="AG794" s="1702">
        <f t="shared" si="443"/>
        <v>44707</v>
      </c>
      <c r="AH794" s="1702">
        <f t="shared" si="443"/>
        <v>44732</v>
      </c>
      <c r="AI794" s="1702">
        <f t="shared" si="443"/>
        <v>44752</v>
      </c>
      <c r="AJ794" s="1702">
        <f t="shared" si="443"/>
        <v>44752</v>
      </c>
      <c r="AK794" s="1702">
        <f t="shared" si="443"/>
        <v>44762</v>
      </c>
      <c r="AL794" s="1702">
        <f t="shared" si="443"/>
        <v>44778</v>
      </c>
      <c r="AM794" s="1702">
        <f t="shared" si="443"/>
        <v>44782</v>
      </c>
      <c r="AN794" s="1702">
        <f t="shared" si="443"/>
        <v>44812</v>
      </c>
      <c r="AO794" s="1497">
        <f>$AO$790</f>
        <v>44741</v>
      </c>
      <c r="AP794" s="1539">
        <v>38406</v>
      </c>
      <c r="AQ794" s="1540">
        <v>44570</v>
      </c>
      <c r="AR794" s="1424"/>
      <c r="AS794" s="1424"/>
      <c r="AZ794" s="1739"/>
    </row>
    <row r="795" spans="1:52" s="1382" customFormat="1" ht="47.25" thickBot="1">
      <c r="A795" s="1399">
        <f>A790+1</f>
        <v>64</v>
      </c>
      <c r="B795" s="1377">
        <f>B790+1</f>
        <v>78</v>
      </c>
      <c r="C795" s="1378" t="s">
        <v>858</v>
      </c>
      <c r="D795" s="1596" t="str">
        <f t="shared" si="435"/>
        <v>78У_Э</v>
      </c>
      <c r="E795" s="1606" t="s">
        <v>552</v>
      </c>
      <c r="F795" s="1644" t="s">
        <v>859</v>
      </c>
      <c r="G795" s="1599" t="str">
        <f>CONCATENATE("Выполнение электротехнических работ по объектам ", , E795,"")</f>
        <v>Выполнение электротехнических работ по объектам 00UPX</v>
      </c>
      <c r="H795" s="1645" t="s">
        <v>998</v>
      </c>
      <c r="I795" s="1353" t="s">
        <v>118</v>
      </c>
      <c r="J795" s="1369">
        <f>IFERROR(VLOOKUP(D795,'ИСХОДНИК-даты-2х'!$D$10:$AI$105,2,0),"-")</f>
        <v>44580</v>
      </c>
      <c r="K795" s="1369">
        <f>IFERROR(VLOOKUP(D795,'ИСХОДНИК-даты-2х'!$D$10:$AI$105,3,0),"-")</f>
        <v>44608</v>
      </c>
      <c r="L795" s="1369">
        <f>IFERROR(VLOOKUP(D795,'ИСХОДНИК-даты-2х'!$D$10:$AI$105,4,0),"-")</f>
        <v>44657</v>
      </c>
      <c r="M795" s="1369">
        <f>IFERROR(VLOOKUP(D795,'ИСХОДНИК-даты-2х'!$D$10:$AI$105,5,0),"-")</f>
        <v>44662</v>
      </c>
      <c r="N795" s="1369">
        <f>IFERROR(VLOOKUP(D795,'ИСХОДНИК-даты-2х'!$D$10:$AI$105,6,0),"-")</f>
        <v>44690</v>
      </c>
      <c r="O795" s="1369">
        <f>IFERROR(VLOOKUP(D795,'ИСХОДНИК-даты-2х'!$D$10:$AI$105,7,0),"-")</f>
        <v>44690</v>
      </c>
      <c r="P795" s="1369">
        <f>IFERROR(VLOOKUP(D795,'ИСХОДНИК-даты-2х'!$D$10:$AI$105,8,0),"-")</f>
        <v>44774</v>
      </c>
      <c r="Q795" s="1369">
        <f>IFERROR(VLOOKUP(D795,'ИСХОДНИК-даты-2х'!$D$10:$AI$105,9,0),"-")</f>
        <v>44804</v>
      </c>
      <c r="R795" s="1369">
        <f>IFERROR(VLOOKUP(D795,'ИСХОДНИК-даты-2х'!$D$10:$AI$105,10,0),"-")</f>
        <v>44804</v>
      </c>
      <c r="S795" s="1369">
        <f>IFERROR(VLOOKUP(D795,'ИСХОДНИК-даты-2х'!$D$10:$AI$105,11,0),"-")</f>
        <v>44803</v>
      </c>
      <c r="T795" s="1369">
        <f>IFERROR(VLOOKUP(D795,'ИСХОДНИК-даты-2х'!$D$10:$AI$105,12,0),"-")</f>
        <v>44803</v>
      </c>
      <c r="U795" s="1369">
        <f>IFERROR(VLOOKUP(D795,'ИСХОДНИК-даты-2х'!$D$10:$AI$105,13,0),"-")</f>
        <v>44824</v>
      </c>
      <c r="V795" s="1369">
        <f>IFERROR(VLOOKUP(D795,'ИСХОДНИК-даты-2х'!$D$10:$AI$105,14,0),"-")</f>
        <v>44831</v>
      </c>
      <c r="W795" s="1369">
        <f>IFERROR(VLOOKUP(D795,'ИСХОДНИК-даты-2х'!$D$10:$AI$105,15,0),"-")</f>
        <v>44834</v>
      </c>
      <c r="X795" s="1369">
        <f>IFERROR(VLOOKUP(D795,'ИСХОДНИК-даты-2х'!$D$10:$AI$105,16,0),"-")</f>
        <v>44839</v>
      </c>
      <c r="Y795" s="1369">
        <f>IFERROR(VLOOKUP(D795,'ИСХОДНИК-даты-2х'!$D$10:$AI$105,17,0),"-")</f>
        <v>44864</v>
      </c>
      <c r="Z795" s="1369">
        <f>IFERROR(VLOOKUP(D795,'ИСХОДНИК-даты-2х'!$D$10:$AI$105,18,0),"-")</f>
        <v>44884</v>
      </c>
      <c r="AA795" s="1369">
        <f>IFERROR(VLOOKUP(D795,'ИСХОДНИК-даты-2х'!$D$10:$AI$105,19,0),"-")</f>
        <v>44911</v>
      </c>
      <c r="AB795" s="1369">
        <f>IFERROR(VLOOKUP(D795,'ИСХОДНИК-даты-2х'!$D$10:$AI$105,20,0),"-")</f>
        <v>44916</v>
      </c>
      <c r="AC795" s="1369">
        <f>IFERROR(VLOOKUP(D795,'ИСХОДНИК-даты-2х'!$D$10:$AI$105,21,0),"-")</f>
        <v>44930</v>
      </c>
      <c r="AD795" s="1369">
        <f>IFERROR(VLOOKUP(D795,'ИСХОДНИК-даты-2х'!$D$10:$AI$105,22,0),"-")</f>
        <v>44951</v>
      </c>
      <c r="AE795" s="1369">
        <f>IFERROR(VLOOKUP(D795,'ИСХОДНИК-даты-2х'!$D$10:$AI$105,23,0),"-")</f>
        <v>44958</v>
      </c>
      <c r="AF795" s="1369">
        <f>IFERROR(VLOOKUP(D795,'ИСХОДНИК-даты-2х'!$D$10:$AI$105,24,0),"-")</f>
        <v>44963</v>
      </c>
      <c r="AG795" s="1369">
        <f>IFERROR(VLOOKUP(D795,'ИСХОДНИК-даты-2х'!$D$10:$AI$105,25,0),"-")</f>
        <v>44966</v>
      </c>
      <c r="AH795" s="1340">
        <f>IFERROR(VLOOKUP(D795,'ИСХОДНИК-даты-2х'!$D$10:$AI$105,26,0),"-")</f>
        <v>44991</v>
      </c>
      <c r="AI795" s="1340">
        <f>IFERROR(VLOOKUP(D795,'ИСХОДНИК-даты-2х'!$D$10:$AI$105,27,0),"-")</f>
        <v>45011</v>
      </c>
      <c r="AJ795" s="1340">
        <f>IFERROR(VLOOKUP(D795,'ИСХОДНИК-даты-2х'!$D$10:$AI$105,28,0),"-")</f>
        <v>45011</v>
      </c>
      <c r="AK795" s="1370">
        <f>IFERROR(VLOOKUP(D795,'ИСХОДНИК-даты-2х'!$D$10:$AI$105,29,0),"-")</f>
        <v>45021</v>
      </c>
      <c r="AL795" s="1370">
        <f>IFERROR(VLOOKUP(D795,'ИСХОДНИК-даты-2х'!$D$10:$AI$105,30,0),"-")</f>
        <v>45037</v>
      </c>
      <c r="AM795" s="1371">
        <f>IFERROR(VLOOKUP(D795,'ИСХОДНИК-даты-2х'!$D$10:$AI$105,31,0),"-")</f>
        <v>45041</v>
      </c>
      <c r="AN795" s="1372">
        <v>45071</v>
      </c>
      <c r="AO795" s="1544">
        <v>45000</v>
      </c>
      <c r="AP795" s="1534">
        <v>36398</v>
      </c>
      <c r="AQ795" s="1535">
        <v>45000</v>
      </c>
      <c r="AR795" s="1424">
        <f>VLOOKUP(AP795,Schedule!$B$2:$F$14923,5,0)</f>
        <v>44929</v>
      </c>
      <c r="AS795" s="1424">
        <f t="shared" ref="AS795:AS826" si="444">AR795+365</f>
        <v>45294</v>
      </c>
      <c r="AT795" s="1425">
        <f>MIN(AS795)</f>
        <v>45294</v>
      </c>
      <c r="AU795" s="1426">
        <f>AM795+30</f>
        <v>45071</v>
      </c>
      <c r="AV795" s="1732">
        <f t="shared" ref="AV795:AV796" si="445">AT795-AM795</f>
        <v>253</v>
      </c>
      <c r="AW795" s="1383" t="s">
        <v>119</v>
      </c>
      <c r="AX795" s="1383">
        <v>45071</v>
      </c>
      <c r="AY795" s="1384" t="s">
        <v>173</v>
      </c>
      <c r="AZ795" s="1739">
        <f t="shared" ref="AZ795:AZ796" si="446">AN795-AM795</f>
        <v>30</v>
      </c>
    </row>
    <row r="796" spans="1:52" s="1382" customFormat="1" ht="47.25" thickBot="1">
      <c r="A796" s="1781">
        <f>A795+1</f>
        <v>65</v>
      </c>
      <c r="B796" s="1373">
        <f>B795+1</f>
        <v>79</v>
      </c>
      <c r="C796" s="1374" t="s">
        <v>858</v>
      </c>
      <c r="D796" s="1556" t="str">
        <f t="shared" si="435"/>
        <v>79У_Э</v>
      </c>
      <c r="E796" s="1601" t="s">
        <v>384</v>
      </c>
      <c r="F796" s="1558" t="s">
        <v>859</v>
      </c>
      <c r="G796" s="1559" t="str">
        <f>CONCATENATE("Выполнение электротехнических работ по объектам ", , E796,",", E797)</f>
        <v>Выполнение электротехнических работ по объектам 00UKT,00UKX</v>
      </c>
      <c r="H796" s="1560" t="s">
        <v>999</v>
      </c>
      <c r="I796" s="1339" t="s">
        <v>118</v>
      </c>
      <c r="J796" s="1369">
        <f>IFERROR(VLOOKUP(D796,'ИСХОДНИК-даты-2х'!$D$10:$AI$105,2,0),"-")</f>
        <v>44474</v>
      </c>
      <c r="K796" s="1369">
        <f>IFERROR(VLOOKUP(D796,'ИСХОДНИК-даты-2х'!$D$10:$AI$105,3,0),"-")</f>
        <v>44502</v>
      </c>
      <c r="L796" s="1369">
        <f>IFERROR(VLOOKUP(D796,'ИСХОДНИК-даты-2х'!$D$10:$AI$105,4,0),"-")</f>
        <v>44551</v>
      </c>
      <c r="M796" s="1369">
        <f>IFERROR(VLOOKUP(D796,'ИСХОДНИК-даты-2х'!$D$10:$AI$105,5,0),"-")</f>
        <v>44554</v>
      </c>
      <c r="N796" s="1369">
        <f>IFERROR(VLOOKUP(D796,'ИСХОДНИК-даты-2х'!$D$10:$AI$105,6,0),"-")</f>
        <v>44582</v>
      </c>
      <c r="O796" s="1369">
        <f>IFERROR(VLOOKUP(D796,'ИСХОДНИК-даты-2х'!$D$10:$AI$105,7,0),"-")</f>
        <v>44582</v>
      </c>
      <c r="P796" s="1369">
        <f>IFERROR(VLOOKUP(D796,'ИСХОДНИК-даты-2х'!$D$10:$AI$105,8,0),"-")</f>
        <v>44666</v>
      </c>
      <c r="Q796" s="1369">
        <f>IFERROR(VLOOKUP(D796,'ИСХОДНИК-даты-2х'!$D$10:$AI$105,9,0),"-")</f>
        <v>44698</v>
      </c>
      <c r="R796" s="1369">
        <f>IFERROR(VLOOKUP(D796,'ИСХОДНИК-даты-2х'!$D$10:$AI$105,10,0),"-")</f>
        <v>44698</v>
      </c>
      <c r="S796" s="1369">
        <f>IFERROR(VLOOKUP(D796,'ИСХОДНИК-даты-2х'!$D$10:$AI$105,11,0),"-")</f>
        <v>44697</v>
      </c>
      <c r="T796" s="1369">
        <f>IFERROR(VLOOKUP(D796,'ИСХОДНИК-даты-2х'!$D$10:$AI$105,12,0),"-")</f>
        <v>44697</v>
      </c>
      <c r="U796" s="1369">
        <f>IFERROR(VLOOKUP(D796,'ИСХОДНИК-даты-2х'!$D$10:$AI$105,13,0),"-")</f>
        <v>44718</v>
      </c>
      <c r="V796" s="1369">
        <f>IFERROR(VLOOKUP(D796,'ИСХОДНИК-даты-2х'!$D$10:$AI$105,14,0),"-")</f>
        <v>44725</v>
      </c>
      <c r="W796" s="1369">
        <f>IFERROR(VLOOKUP(D796,'ИСХОДНИК-даты-2х'!$D$10:$AI$105,15,0),"-")</f>
        <v>44728</v>
      </c>
      <c r="X796" s="1369">
        <f>IFERROR(VLOOKUP(D796,'ИСХОДНИК-даты-2х'!$D$10:$AI$105,16,0),"-")</f>
        <v>44733</v>
      </c>
      <c r="Y796" s="1369">
        <f>IFERROR(VLOOKUP(D796,'ИСХОДНИК-даты-2х'!$D$10:$AI$105,17,0),"-")</f>
        <v>44758</v>
      </c>
      <c r="Z796" s="1369">
        <f>IFERROR(VLOOKUP(D796,'ИСХОДНИК-даты-2х'!$D$10:$AI$105,18,0),"-")</f>
        <v>44778</v>
      </c>
      <c r="AA796" s="1369">
        <f>IFERROR(VLOOKUP(D796,'ИСХОДНИК-даты-2х'!$D$10:$AI$105,19,0),"-")</f>
        <v>44806</v>
      </c>
      <c r="AB796" s="1369">
        <f>IFERROR(VLOOKUP(D796,'ИСХОДНИК-даты-2х'!$D$10:$AI$105,20,0),"-")</f>
        <v>44811</v>
      </c>
      <c r="AC796" s="1369">
        <f>IFERROR(VLOOKUP(D796,'ИСХОДНИК-даты-2х'!$D$10:$AI$105,21,0),"-")</f>
        <v>44825</v>
      </c>
      <c r="AD796" s="1369">
        <f>IFERROR(VLOOKUP(D796,'ИСХОДНИК-даты-2х'!$D$10:$AI$105,22,0),"-")</f>
        <v>44846</v>
      </c>
      <c r="AE796" s="1369">
        <f>IFERROR(VLOOKUP(D796,'ИСХОДНИК-даты-2х'!$D$10:$AI$105,23,0),"-")</f>
        <v>44853</v>
      </c>
      <c r="AF796" s="1369">
        <f>IFERROR(VLOOKUP(D796,'ИСХОДНИК-даты-2х'!$D$10:$AI$105,24,0),"-")</f>
        <v>44858</v>
      </c>
      <c r="AG796" s="1369">
        <f>IFERROR(VLOOKUP(D796,'ИСХОДНИК-даты-2х'!$D$10:$AI$105,25,0),"-")</f>
        <v>44861</v>
      </c>
      <c r="AH796" s="1340">
        <f>IFERROR(VLOOKUP(D796,'ИСХОДНИК-даты-2х'!$D$10:$AI$105,26,0),"-")</f>
        <v>44886</v>
      </c>
      <c r="AI796" s="1340">
        <f>IFERROR(VLOOKUP(D796,'ИСХОДНИК-даты-2х'!$D$10:$AI$105,27,0),"-")</f>
        <v>44906</v>
      </c>
      <c r="AJ796" s="1340">
        <f>IFERROR(VLOOKUP(D796,'ИСХОДНИК-даты-2х'!$D$10:$AI$105,28,0),"-")</f>
        <v>44906</v>
      </c>
      <c r="AK796" s="1370">
        <f>IFERROR(VLOOKUP(D796,'ИСХОДНИК-даты-2х'!$D$10:$AI$105,29,0),"-")</f>
        <v>44916</v>
      </c>
      <c r="AL796" s="1370">
        <f>IFERROR(VLOOKUP(D796,'ИСХОДНИК-даты-2х'!$D$10:$AI$105,30,0),"-")</f>
        <v>44932</v>
      </c>
      <c r="AM796" s="1371">
        <f>IFERROR(VLOOKUP(D796,'ИСХОДНИК-даты-2х'!$D$10:$AI$105,31,0),"-")</f>
        <v>44936</v>
      </c>
      <c r="AN796" s="1372">
        <v>44966</v>
      </c>
      <c r="AO796" s="1387">
        <v>44894</v>
      </c>
      <c r="AP796" s="1388">
        <v>37406</v>
      </c>
      <c r="AQ796" s="1541">
        <v>44894</v>
      </c>
      <c r="AR796" s="1424">
        <f>VLOOKUP(AP796,Schedule!$B$2:$F$14923,5,0)</f>
        <v>44854</v>
      </c>
      <c r="AS796" s="1424">
        <f t="shared" si="444"/>
        <v>45219</v>
      </c>
      <c r="AT796" s="1425">
        <f>MIN(AS796:AS797)</f>
        <v>45219</v>
      </c>
      <c r="AU796" s="1426">
        <f>AM796+30</f>
        <v>44966</v>
      </c>
      <c r="AV796" s="1732">
        <f t="shared" si="445"/>
        <v>283</v>
      </c>
      <c r="AW796" s="1383" t="s">
        <v>119</v>
      </c>
      <c r="AX796" s="1383">
        <v>44966</v>
      </c>
      <c r="AY796" s="1384" t="s">
        <v>173</v>
      </c>
      <c r="AZ796" s="1739">
        <f t="shared" si="446"/>
        <v>30</v>
      </c>
    </row>
    <row r="797" spans="1:52" s="1382" customFormat="1" ht="51.95" customHeight="1" thickBot="1">
      <c r="A797" s="1781"/>
      <c r="B797" s="1498">
        <f>B$796</f>
        <v>79</v>
      </c>
      <c r="C797" s="1499" t="str">
        <f>C$796</f>
        <v>У_Э</v>
      </c>
      <c r="D797" s="1566" t="str">
        <f t="shared" si="435"/>
        <v>79У_Э</v>
      </c>
      <c r="E797" s="1603" t="s">
        <v>386</v>
      </c>
      <c r="F797" s="1568" t="s">
        <v>859</v>
      </c>
      <c r="G797" s="1569" t="str">
        <f>$G$796</f>
        <v>Выполнение электротехнических работ по объектам 00UKT,00UKX</v>
      </c>
      <c r="H797" s="1570" t="s">
        <v>1000</v>
      </c>
      <c r="I797" s="1345"/>
      <c r="J797" s="1703">
        <f t="shared" ref="J797:AN797" si="447">J$796</f>
        <v>44474</v>
      </c>
      <c r="K797" s="1703">
        <f t="shared" si="447"/>
        <v>44502</v>
      </c>
      <c r="L797" s="1703">
        <f t="shared" si="447"/>
        <v>44551</v>
      </c>
      <c r="M797" s="1703">
        <f t="shared" si="447"/>
        <v>44554</v>
      </c>
      <c r="N797" s="1703">
        <f t="shared" si="447"/>
        <v>44582</v>
      </c>
      <c r="O797" s="1703">
        <f t="shared" si="447"/>
        <v>44582</v>
      </c>
      <c r="P797" s="1703">
        <f t="shared" si="447"/>
        <v>44666</v>
      </c>
      <c r="Q797" s="1703">
        <f t="shared" si="447"/>
        <v>44698</v>
      </c>
      <c r="R797" s="1703">
        <f t="shared" si="447"/>
        <v>44698</v>
      </c>
      <c r="S797" s="1703">
        <f t="shared" si="447"/>
        <v>44697</v>
      </c>
      <c r="T797" s="1703">
        <f t="shared" si="447"/>
        <v>44697</v>
      </c>
      <c r="U797" s="1703">
        <f t="shared" si="447"/>
        <v>44718</v>
      </c>
      <c r="V797" s="1703">
        <f t="shared" si="447"/>
        <v>44725</v>
      </c>
      <c r="W797" s="1703">
        <f t="shared" si="447"/>
        <v>44728</v>
      </c>
      <c r="X797" s="1703">
        <f t="shared" si="447"/>
        <v>44733</v>
      </c>
      <c r="Y797" s="1703">
        <f t="shared" si="447"/>
        <v>44758</v>
      </c>
      <c r="Z797" s="1703">
        <f t="shared" si="447"/>
        <v>44778</v>
      </c>
      <c r="AA797" s="1703">
        <f t="shared" si="447"/>
        <v>44806</v>
      </c>
      <c r="AB797" s="1703">
        <f t="shared" si="447"/>
        <v>44811</v>
      </c>
      <c r="AC797" s="1703">
        <f t="shared" si="447"/>
        <v>44825</v>
      </c>
      <c r="AD797" s="1703">
        <f t="shared" si="447"/>
        <v>44846</v>
      </c>
      <c r="AE797" s="1703">
        <f t="shared" si="447"/>
        <v>44853</v>
      </c>
      <c r="AF797" s="1703">
        <f t="shared" si="447"/>
        <v>44858</v>
      </c>
      <c r="AG797" s="1703">
        <f t="shared" si="447"/>
        <v>44861</v>
      </c>
      <c r="AH797" s="1703">
        <f t="shared" si="447"/>
        <v>44886</v>
      </c>
      <c r="AI797" s="1703">
        <f t="shared" si="447"/>
        <v>44906</v>
      </c>
      <c r="AJ797" s="1703">
        <f t="shared" si="447"/>
        <v>44906</v>
      </c>
      <c r="AK797" s="1703">
        <f t="shared" si="447"/>
        <v>44916</v>
      </c>
      <c r="AL797" s="1703">
        <f t="shared" si="447"/>
        <v>44932</v>
      </c>
      <c r="AM797" s="1703">
        <f t="shared" si="447"/>
        <v>44936</v>
      </c>
      <c r="AN797" s="1703">
        <f t="shared" si="447"/>
        <v>44966</v>
      </c>
      <c r="AO797" s="1542">
        <f>$AO$796</f>
        <v>44894</v>
      </c>
      <c r="AP797" s="1539">
        <v>37573</v>
      </c>
      <c r="AQ797" s="1540">
        <v>45254</v>
      </c>
      <c r="AR797" s="1424">
        <f>VLOOKUP(AP797,Schedule!$B$2:$F$14923,5,0)</f>
        <v>45214</v>
      </c>
      <c r="AS797" s="1424">
        <f t="shared" si="444"/>
        <v>45579</v>
      </c>
      <c r="AZ797" s="1739"/>
    </row>
    <row r="798" spans="1:52" s="1382" customFormat="1" ht="47.25" thickBot="1">
      <c r="A798" s="1781">
        <f>A796+1</f>
        <v>66</v>
      </c>
      <c r="B798" s="1373">
        <f>B796+1</f>
        <v>80</v>
      </c>
      <c r="C798" s="1374" t="s">
        <v>858</v>
      </c>
      <c r="D798" s="1556" t="str">
        <f t="shared" si="435"/>
        <v>80У_Э</v>
      </c>
      <c r="E798" s="1601" t="s">
        <v>390</v>
      </c>
      <c r="F798" s="1558" t="s">
        <v>859</v>
      </c>
      <c r="G798" s="1559" t="str">
        <f>CONCATENATE("Выполнение электротехнических работ по объектам ", , E798,",", E799)</f>
        <v>Выполнение электротехнических работ по объектам 07UTZ,06UTZ</v>
      </c>
      <c r="H798" s="1560" t="s">
        <v>1001</v>
      </c>
      <c r="I798" s="1339" t="s">
        <v>118</v>
      </c>
      <c r="J798" s="1369">
        <f>IFERROR(VLOOKUP(D798,'ИСХОДНИК-даты-2х'!$D$10:$AI$105,2,0),"-")</f>
        <v>44784</v>
      </c>
      <c r="K798" s="1369">
        <f>IFERROR(VLOOKUP(D798,'ИСХОДНИК-даты-2х'!$D$10:$AI$105,3,0),"-")</f>
        <v>44812</v>
      </c>
      <c r="L798" s="1369">
        <f>IFERROR(VLOOKUP(D798,'ИСХОДНИК-даты-2х'!$D$10:$AI$105,4,0),"-")</f>
        <v>44861</v>
      </c>
      <c r="M798" s="1369">
        <f>IFERROR(VLOOKUP(D798,'ИСХОДНИК-даты-2х'!$D$10:$AI$105,5,0),"-")</f>
        <v>44866</v>
      </c>
      <c r="N798" s="1369">
        <f>IFERROR(VLOOKUP(D798,'ИСХОДНИК-даты-2х'!$D$10:$AI$105,6,0),"-")</f>
        <v>44894</v>
      </c>
      <c r="O798" s="1369">
        <f>IFERROR(VLOOKUP(D798,'ИСХОДНИК-даты-2х'!$D$10:$AI$105,7,0),"-")</f>
        <v>44894</v>
      </c>
      <c r="P798" s="1369">
        <f>IFERROR(VLOOKUP(D798,'ИСХОДНИК-даты-2х'!$D$10:$AI$105,8,0),"-")</f>
        <v>44928</v>
      </c>
      <c r="Q798" s="1369">
        <f>IFERROR(VLOOKUP(D798,'ИСХОДНИК-даты-2х'!$D$10:$AI$105,9,0),"-")</f>
        <v>44958</v>
      </c>
      <c r="R798" s="1369">
        <f>IFERROR(VLOOKUP(D798,'ИСХОДНИК-даты-2х'!$D$10:$AI$105,10,0),"-")</f>
        <v>44958</v>
      </c>
      <c r="S798" s="1369">
        <f>IFERROR(VLOOKUP(D798,'ИСХОДНИК-даты-2х'!$D$10:$AI$105,11,0),"-")</f>
        <v>44957</v>
      </c>
      <c r="T798" s="1369">
        <f>IFERROR(VLOOKUP(D798,'ИСХОДНИК-даты-2х'!$D$10:$AI$105,12,0),"-")</f>
        <v>44957</v>
      </c>
      <c r="U798" s="1369">
        <f>IFERROR(VLOOKUP(D798,'ИСХОДНИК-даты-2х'!$D$10:$AI$105,13,0),"-")</f>
        <v>44978</v>
      </c>
      <c r="V798" s="1369">
        <f>IFERROR(VLOOKUP(D798,'ИСХОДНИК-даты-2х'!$D$10:$AI$105,14,0),"-")</f>
        <v>44985</v>
      </c>
      <c r="W798" s="1369">
        <f>IFERROR(VLOOKUP(D798,'ИСХОДНИК-даты-2х'!$D$10:$AI$105,15,0),"-")</f>
        <v>44988</v>
      </c>
      <c r="X798" s="1369">
        <f>IFERROR(VLOOKUP(D798,'ИСХОДНИК-даты-2х'!$D$10:$AI$105,16,0),"-")</f>
        <v>44993</v>
      </c>
      <c r="Y798" s="1369">
        <f>IFERROR(VLOOKUP(D798,'ИСХОДНИК-даты-2х'!$D$10:$AI$105,17,0),"-")</f>
        <v>45018</v>
      </c>
      <c r="Z798" s="1369">
        <f>IFERROR(VLOOKUP(D798,'ИСХОДНИК-даты-2х'!$D$10:$AI$105,18,0),"-")</f>
        <v>45038</v>
      </c>
      <c r="AA798" s="1369">
        <f>IFERROR(VLOOKUP(D798,'ИСХОДНИК-даты-2х'!$D$10:$AI$105,19,0),"-")</f>
        <v>45065</v>
      </c>
      <c r="AB798" s="1369">
        <f>IFERROR(VLOOKUP(D798,'ИСХОДНИК-даты-2х'!$D$10:$AI$105,20,0),"-")</f>
        <v>45070</v>
      </c>
      <c r="AC798" s="1369">
        <f>IFERROR(VLOOKUP(D798,'ИСХОДНИК-даты-2х'!$D$10:$AI$105,21,0),"-")</f>
        <v>45084</v>
      </c>
      <c r="AD798" s="1369">
        <f>IFERROR(VLOOKUP(D798,'ИСХОДНИК-даты-2х'!$D$10:$AI$105,22,0),"-")</f>
        <v>45105</v>
      </c>
      <c r="AE798" s="1369">
        <f>IFERROR(VLOOKUP(D798,'ИСХОДНИК-даты-2х'!$D$10:$AI$105,23,0),"-")</f>
        <v>45112</v>
      </c>
      <c r="AF798" s="1369">
        <f>IFERROR(VLOOKUP(D798,'ИСХОДНИК-даты-2х'!$D$10:$AI$105,24,0),"-")</f>
        <v>45117</v>
      </c>
      <c r="AG798" s="1369">
        <f>IFERROR(VLOOKUP(D798,'ИСХОДНИК-даты-2х'!$D$10:$AI$105,25,0),"-")</f>
        <v>45120</v>
      </c>
      <c r="AH798" s="1340">
        <f>IFERROR(VLOOKUP(D798,'ИСХОДНИК-даты-2х'!$D$10:$AI$105,26,0),"-")</f>
        <v>45145</v>
      </c>
      <c r="AI798" s="1340">
        <f>IFERROR(VLOOKUP(D798,'ИСХОДНИК-даты-2х'!$D$10:$AI$105,27,0),"-")</f>
        <v>45165</v>
      </c>
      <c r="AJ798" s="1340">
        <f>IFERROR(VLOOKUP(D798,'ИСХОДНИК-даты-2х'!$D$10:$AI$105,28,0),"-")</f>
        <v>45165</v>
      </c>
      <c r="AK798" s="1370">
        <f>IFERROR(VLOOKUP(D798,'ИСХОДНИК-даты-2х'!$D$10:$AI$105,29,0),"-")</f>
        <v>45175</v>
      </c>
      <c r="AL798" s="1370">
        <f>IFERROR(VLOOKUP(D798,'ИСХОДНИК-даты-2х'!$D$10:$AI$105,30,0),"-")</f>
        <v>45191</v>
      </c>
      <c r="AM798" s="1371">
        <f>IFERROR(VLOOKUP(D798,'ИСХОДНИК-даты-2х'!$D$10:$AI$105,31,0),"-")</f>
        <v>45195</v>
      </c>
      <c r="AN798" s="1372">
        <v>45209</v>
      </c>
      <c r="AO798" s="1387">
        <v>45204</v>
      </c>
      <c r="AP798" s="1388">
        <v>36119</v>
      </c>
      <c r="AQ798" s="1541">
        <v>45204</v>
      </c>
      <c r="AR798" s="1424">
        <f>VLOOKUP(AP798,Schedule!$B$2:$F$14923,5,0)</f>
        <v>44844</v>
      </c>
      <c r="AS798" s="1424">
        <f t="shared" si="444"/>
        <v>45209</v>
      </c>
      <c r="AT798" s="1425">
        <f>MIN(AS798:AS799)</f>
        <v>45209</v>
      </c>
      <c r="AU798" s="1426">
        <f>AM798+30</f>
        <v>45225</v>
      </c>
      <c r="AV798" s="1732">
        <f>AT798-AM798</f>
        <v>14</v>
      </c>
      <c r="AW798" s="1383" t="s">
        <v>119</v>
      </c>
      <c r="AX798" s="1383">
        <v>45209</v>
      </c>
      <c r="AY798" s="1384" t="s">
        <v>120</v>
      </c>
      <c r="AZ798" s="1739">
        <f>AN798-AM798</f>
        <v>14</v>
      </c>
    </row>
    <row r="799" spans="1:52" s="1382" customFormat="1" ht="47.25" thickBot="1">
      <c r="A799" s="1781"/>
      <c r="B799" s="1498">
        <f>B$798</f>
        <v>80</v>
      </c>
      <c r="C799" s="1499" t="str">
        <f>C$798</f>
        <v>У_Э</v>
      </c>
      <c r="D799" s="1566" t="str">
        <f t="shared" si="435"/>
        <v>80У_Э</v>
      </c>
      <c r="E799" s="1603" t="s">
        <v>388</v>
      </c>
      <c r="F799" s="1568" t="s">
        <v>859</v>
      </c>
      <c r="G799" s="1569" t="str">
        <f>$G$798</f>
        <v>Выполнение электротехнических работ по объектам 07UTZ,06UTZ</v>
      </c>
      <c r="H799" s="1570" t="s">
        <v>1002</v>
      </c>
      <c r="I799" s="1345"/>
      <c r="J799" s="1703">
        <f t="shared" ref="J799:AN799" si="448">J$798</f>
        <v>44784</v>
      </c>
      <c r="K799" s="1703">
        <f t="shared" si="448"/>
        <v>44812</v>
      </c>
      <c r="L799" s="1703">
        <f t="shared" si="448"/>
        <v>44861</v>
      </c>
      <c r="M799" s="1703">
        <f t="shared" si="448"/>
        <v>44866</v>
      </c>
      <c r="N799" s="1703">
        <f t="shared" si="448"/>
        <v>44894</v>
      </c>
      <c r="O799" s="1703">
        <f t="shared" si="448"/>
        <v>44894</v>
      </c>
      <c r="P799" s="1703">
        <f t="shared" si="448"/>
        <v>44928</v>
      </c>
      <c r="Q799" s="1703">
        <f t="shared" si="448"/>
        <v>44958</v>
      </c>
      <c r="R799" s="1703">
        <f t="shared" si="448"/>
        <v>44958</v>
      </c>
      <c r="S799" s="1703">
        <f t="shared" si="448"/>
        <v>44957</v>
      </c>
      <c r="T799" s="1703">
        <f t="shared" si="448"/>
        <v>44957</v>
      </c>
      <c r="U799" s="1703">
        <f t="shared" si="448"/>
        <v>44978</v>
      </c>
      <c r="V799" s="1703">
        <f t="shared" si="448"/>
        <v>44985</v>
      </c>
      <c r="W799" s="1703">
        <f t="shared" si="448"/>
        <v>44988</v>
      </c>
      <c r="X799" s="1703">
        <f t="shared" si="448"/>
        <v>44993</v>
      </c>
      <c r="Y799" s="1703">
        <f t="shared" si="448"/>
        <v>45018</v>
      </c>
      <c r="Z799" s="1703">
        <f t="shared" si="448"/>
        <v>45038</v>
      </c>
      <c r="AA799" s="1703">
        <f t="shared" si="448"/>
        <v>45065</v>
      </c>
      <c r="AB799" s="1703">
        <f t="shared" si="448"/>
        <v>45070</v>
      </c>
      <c r="AC799" s="1703">
        <f t="shared" si="448"/>
        <v>45084</v>
      </c>
      <c r="AD799" s="1703">
        <f t="shared" si="448"/>
        <v>45105</v>
      </c>
      <c r="AE799" s="1703">
        <f t="shared" si="448"/>
        <v>45112</v>
      </c>
      <c r="AF799" s="1703">
        <f t="shared" si="448"/>
        <v>45117</v>
      </c>
      <c r="AG799" s="1703">
        <f t="shared" si="448"/>
        <v>45120</v>
      </c>
      <c r="AH799" s="1703">
        <f t="shared" si="448"/>
        <v>45145</v>
      </c>
      <c r="AI799" s="1703">
        <f t="shared" si="448"/>
        <v>45165</v>
      </c>
      <c r="AJ799" s="1703">
        <f t="shared" si="448"/>
        <v>45165</v>
      </c>
      <c r="AK799" s="1703">
        <f t="shared" si="448"/>
        <v>45175</v>
      </c>
      <c r="AL799" s="1703">
        <f t="shared" si="448"/>
        <v>45191</v>
      </c>
      <c r="AM799" s="1703">
        <f t="shared" si="448"/>
        <v>45195</v>
      </c>
      <c r="AN799" s="1703">
        <f t="shared" si="448"/>
        <v>45209</v>
      </c>
      <c r="AO799" s="1542">
        <f>$AO$798</f>
        <v>45204</v>
      </c>
      <c r="AP799" s="1539">
        <v>36115</v>
      </c>
      <c r="AQ799" s="1540">
        <v>45204</v>
      </c>
      <c r="AR799" s="1424">
        <f>VLOOKUP(AP799,Schedule!$B$2:$F$14923,5,0)</f>
        <v>44844</v>
      </c>
      <c r="AS799" s="1424">
        <f t="shared" si="444"/>
        <v>45209</v>
      </c>
      <c r="AZ799" s="1739"/>
    </row>
    <row r="800" spans="1:52" s="1382" customFormat="1" ht="70.5" thickBot="1">
      <c r="A800" s="1781">
        <f>A798+1</f>
        <v>67</v>
      </c>
      <c r="B800" s="1373">
        <f>B798+1</f>
        <v>81</v>
      </c>
      <c r="C800" s="1374" t="s">
        <v>858</v>
      </c>
      <c r="D800" s="1556" t="str">
        <f t="shared" si="435"/>
        <v>81У_Э</v>
      </c>
      <c r="E800" s="1601" t="s">
        <v>322</v>
      </c>
      <c r="F800" s="1558" t="s">
        <v>859</v>
      </c>
      <c r="G800" s="1559" t="str">
        <f>CONCATENATE("Выполнение электротехнических работ по объектам ", , E800,",", E801,",", E802, ",",E803,",",E804,",",E805,",",E806,",",E807,",",E808,",",E809)</f>
        <v>Выполнение электротехнических работ по объектам 00UNA,20UGB,21ULD,22ULD,23ULD,24ULD,20ULD,00UNJ,30UGB,30ULD</v>
      </c>
      <c r="H800" s="1560" t="s">
        <v>1003</v>
      </c>
      <c r="I800" s="1339" t="s">
        <v>118</v>
      </c>
      <c r="J800" s="1369">
        <f>IFERROR(VLOOKUP(D800,'ИСХОДНИК-даты-2х'!$D$10:$AI$105,2,0),"-")</f>
        <v>44509</v>
      </c>
      <c r="K800" s="1369">
        <f>IFERROR(VLOOKUP(D800,'ИСХОДНИК-даты-2х'!$D$10:$AI$105,3,0),"-")</f>
        <v>44537</v>
      </c>
      <c r="L800" s="1369">
        <f>IFERROR(VLOOKUP(D800,'ИСХОДНИК-даты-2х'!$D$10:$AI$105,4,0),"-")</f>
        <v>44586</v>
      </c>
      <c r="M800" s="1369">
        <f>IFERROR(VLOOKUP(D800,'ИСХОДНИК-даты-2х'!$D$10:$AI$105,5,0),"-")</f>
        <v>44589</v>
      </c>
      <c r="N800" s="1369">
        <f>IFERROR(VLOOKUP(D800,'ИСХОДНИК-даты-2х'!$D$10:$AI$105,6,0),"-")</f>
        <v>44617</v>
      </c>
      <c r="O800" s="1369">
        <f>IFERROR(VLOOKUP(D800,'ИСХОДНИК-даты-2х'!$D$10:$AI$105,7,0),"-")</f>
        <v>44617</v>
      </c>
      <c r="P800" s="1369">
        <f>IFERROR(VLOOKUP(D800,'ИСХОДНИК-даты-2х'!$D$10:$AI$105,8,0),"-")</f>
        <v>44701</v>
      </c>
      <c r="Q800" s="1369">
        <f>IFERROR(VLOOKUP(D800,'ИСХОДНИК-даты-2х'!$D$10:$AI$105,9,0),"-")</f>
        <v>44733</v>
      </c>
      <c r="R800" s="1369">
        <f>IFERROR(VLOOKUP(D800,'ИСХОДНИК-даты-2х'!$D$10:$AI$105,10,0),"-")</f>
        <v>44733</v>
      </c>
      <c r="S800" s="1369">
        <f>IFERROR(VLOOKUP(D800,'ИСХОДНИК-даты-2х'!$D$10:$AI$105,11,0),"-")</f>
        <v>44732</v>
      </c>
      <c r="T800" s="1369">
        <f>IFERROR(VLOOKUP(D800,'ИСХОДНИК-даты-2х'!$D$10:$AI$105,12,0),"-")</f>
        <v>44732</v>
      </c>
      <c r="U800" s="1369">
        <f>IFERROR(VLOOKUP(D800,'ИСХОДНИК-даты-2х'!$D$10:$AI$105,13,0),"-")</f>
        <v>44753</v>
      </c>
      <c r="V800" s="1369">
        <f>IFERROR(VLOOKUP(D800,'ИСХОДНИК-даты-2х'!$D$10:$AI$105,14,0),"-")</f>
        <v>44760</v>
      </c>
      <c r="W800" s="1369">
        <f>IFERROR(VLOOKUP(D800,'ИСХОДНИК-даты-2х'!$D$10:$AI$105,15,0),"-")</f>
        <v>44763</v>
      </c>
      <c r="X800" s="1369">
        <f>IFERROR(VLOOKUP(D800,'ИСХОДНИК-даты-2х'!$D$10:$AI$105,16,0),"-")</f>
        <v>44768</v>
      </c>
      <c r="Y800" s="1369">
        <f>IFERROR(VLOOKUP(D800,'ИСХОДНИК-даты-2х'!$D$10:$AI$105,17,0),"-")</f>
        <v>44793</v>
      </c>
      <c r="Z800" s="1369">
        <f>IFERROR(VLOOKUP(D800,'ИСХОДНИК-даты-2х'!$D$10:$AI$105,18,0),"-")</f>
        <v>44813</v>
      </c>
      <c r="AA800" s="1369">
        <f>IFERROR(VLOOKUP(D800,'ИСХОДНИК-даты-2х'!$D$10:$AI$105,19,0),"-")</f>
        <v>44841</v>
      </c>
      <c r="AB800" s="1369">
        <f>IFERROR(VLOOKUP(D800,'ИСХОДНИК-даты-2х'!$D$10:$AI$105,20,0),"-")</f>
        <v>44846</v>
      </c>
      <c r="AC800" s="1369">
        <f>IFERROR(VLOOKUP(D800,'ИСХОДНИК-даты-2х'!$D$10:$AI$105,21,0),"-")</f>
        <v>44860</v>
      </c>
      <c r="AD800" s="1369">
        <f>IFERROR(VLOOKUP(D800,'ИСХОДНИК-даты-2х'!$D$10:$AI$105,22,0),"-")</f>
        <v>44881</v>
      </c>
      <c r="AE800" s="1369">
        <f>IFERROR(VLOOKUP(D800,'ИСХОДНИК-даты-2х'!$D$10:$AI$105,23,0),"-")</f>
        <v>44888</v>
      </c>
      <c r="AF800" s="1369">
        <f>IFERROR(VLOOKUP(D800,'ИСХОДНИК-даты-2х'!$D$10:$AI$105,24,0),"-")</f>
        <v>44893</v>
      </c>
      <c r="AG800" s="1369">
        <f>IFERROR(VLOOKUP(D800,'ИСХОДНИК-даты-2х'!$D$10:$AI$105,25,0),"-")</f>
        <v>44896</v>
      </c>
      <c r="AH800" s="1340">
        <f>IFERROR(VLOOKUP(D800,'ИСХОДНИК-даты-2х'!$D$10:$AI$105,26,0),"-")</f>
        <v>44921</v>
      </c>
      <c r="AI800" s="1340">
        <f>IFERROR(VLOOKUP(D800,'ИСХОДНИК-даты-2х'!$D$10:$AI$105,27,0),"-")</f>
        <v>44941</v>
      </c>
      <c r="AJ800" s="1340">
        <f>IFERROR(VLOOKUP(D800,'ИСХОДНИК-даты-2х'!$D$10:$AI$105,28,0),"-")</f>
        <v>44941</v>
      </c>
      <c r="AK800" s="1370">
        <f>IFERROR(VLOOKUP(D800,'ИСХОДНИК-даты-2х'!$D$10:$AI$105,29,0),"-")</f>
        <v>44951</v>
      </c>
      <c r="AL800" s="1370">
        <f>IFERROR(VLOOKUP(D800,'ИСХОДНИК-даты-2х'!$D$10:$AI$105,30,0),"-")</f>
        <v>44967</v>
      </c>
      <c r="AM800" s="1371">
        <f>IFERROR(VLOOKUP(D800,'ИСХОДНИК-даты-2х'!$D$10:$AI$105,31,0),"-")</f>
        <v>44971</v>
      </c>
      <c r="AN800" s="1372">
        <v>45001</v>
      </c>
      <c r="AO800" s="1387">
        <v>44929</v>
      </c>
      <c r="AP800" s="1388">
        <v>36322</v>
      </c>
      <c r="AQ800" s="1541">
        <v>44929</v>
      </c>
      <c r="AR800" s="1424">
        <f>VLOOKUP(AP800,Schedule!$B$2:$F$14923,5,0)</f>
        <v>44889</v>
      </c>
      <c r="AS800" s="1424">
        <f t="shared" si="444"/>
        <v>45254</v>
      </c>
      <c r="AT800" s="1425">
        <f>MIN(AS800:AS809)</f>
        <v>45111</v>
      </c>
      <c r="AU800" s="1426">
        <f>AM800+30</f>
        <v>45001</v>
      </c>
      <c r="AV800" s="1732">
        <f>AT800-AM800</f>
        <v>140</v>
      </c>
      <c r="AW800" s="1383" t="s">
        <v>119</v>
      </c>
      <c r="AX800" s="1383">
        <v>45001</v>
      </c>
      <c r="AY800" s="1384" t="s">
        <v>173</v>
      </c>
      <c r="AZ800" s="1739">
        <f>AN800-AM800</f>
        <v>30</v>
      </c>
    </row>
    <row r="801" spans="1:52" s="1382" customFormat="1" ht="51.95" customHeight="1" thickBot="1">
      <c r="A801" s="1781"/>
      <c r="B801" s="1385">
        <f t="shared" ref="B801:C809" si="449">B$800</f>
        <v>81</v>
      </c>
      <c r="C801" s="1386" t="str">
        <f t="shared" si="449"/>
        <v>У_Э</v>
      </c>
      <c r="D801" s="1561" t="str">
        <f t="shared" si="435"/>
        <v>81У_Э</v>
      </c>
      <c r="E801" s="1602" t="s">
        <v>218</v>
      </c>
      <c r="F801" s="1563" t="s">
        <v>859</v>
      </c>
      <c r="G801" s="1564" t="str">
        <f t="shared" ref="G801:G809" si="450">$G$800</f>
        <v>Выполнение электротехнических работ по объектам 00UNA,20UGB,21ULD,22ULD,23ULD,24ULD,20ULD,00UNJ,30UGB,30ULD</v>
      </c>
      <c r="H801" s="1565" t="s">
        <v>1004</v>
      </c>
      <c r="I801" s="1352"/>
      <c r="J801" s="1702">
        <f t="shared" ref="J801:S809" si="451">J$800</f>
        <v>44509</v>
      </c>
      <c r="K801" s="1702">
        <f t="shared" si="451"/>
        <v>44537</v>
      </c>
      <c r="L801" s="1702">
        <f t="shared" si="451"/>
        <v>44586</v>
      </c>
      <c r="M801" s="1702">
        <f t="shared" si="451"/>
        <v>44589</v>
      </c>
      <c r="N801" s="1702">
        <f t="shared" si="451"/>
        <v>44617</v>
      </c>
      <c r="O801" s="1702">
        <f t="shared" si="451"/>
        <v>44617</v>
      </c>
      <c r="P801" s="1702">
        <f t="shared" si="451"/>
        <v>44701</v>
      </c>
      <c r="Q801" s="1702">
        <f t="shared" si="451"/>
        <v>44733</v>
      </c>
      <c r="R801" s="1702">
        <f t="shared" si="451"/>
        <v>44733</v>
      </c>
      <c r="S801" s="1702">
        <f t="shared" si="451"/>
        <v>44732</v>
      </c>
      <c r="T801" s="1702">
        <f t="shared" ref="T801:AC809" si="452">T$800</f>
        <v>44732</v>
      </c>
      <c r="U801" s="1702">
        <f t="shared" si="452"/>
        <v>44753</v>
      </c>
      <c r="V801" s="1702">
        <f t="shared" si="452"/>
        <v>44760</v>
      </c>
      <c r="W801" s="1702">
        <f t="shared" si="452"/>
        <v>44763</v>
      </c>
      <c r="X801" s="1702">
        <f t="shared" si="452"/>
        <v>44768</v>
      </c>
      <c r="Y801" s="1702">
        <f t="shared" si="452"/>
        <v>44793</v>
      </c>
      <c r="Z801" s="1702">
        <f t="shared" si="452"/>
        <v>44813</v>
      </c>
      <c r="AA801" s="1702">
        <f t="shared" si="452"/>
        <v>44841</v>
      </c>
      <c r="AB801" s="1702">
        <f t="shared" si="452"/>
        <v>44846</v>
      </c>
      <c r="AC801" s="1702">
        <f t="shared" si="452"/>
        <v>44860</v>
      </c>
      <c r="AD801" s="1702">
        <f t="shared" ref="AD801:AN809" si="453">AD$800</f>
        <v>44881</v>
      </c>
      <c r="AE801" s="1702">
        <f t="shared" si="453"/>
        <v>44888</v>
      </c>
      <c r="AF801" s="1702">
        <f t="shared" si="453"/>
        <v>44893</v>
      </c>
      <c r="AG801" s="1702">
        <f t="shared" si="453"/>
        <v>44896</v>
      </c>
      <c r="AH801" s="1702">
        <f t="shared" si="453"/>
        <v>44921</v>
      </c>
      <c r="AI801" s="1702">
        <f t="shared" si="453"/>
        <v>44941</v>
      </c>
      <c r="AJ801" s="1702">
        <f t="shared" si="453"/>
        <v>44941</v>
      </c>
      <c r="AK801" s="1702">
        <f t="shared" si="453"/>
        <v>44951</v>
      </c>
      <c r="AL801" s="1702">
        <f t="shared" si="453"/>
        <v>44967</v>
      </c>
      <c r="AM801" s="1702">
        <f t="shared" si="453"/>
        <v>44971</v>
      </c>
      <c r="AN801" s="1702">
        <f t="shared" si="453"/>
        <v>45001</v>
      </c>
      <c r="AO801" s="1497">
        <f t="shared" ref="AO801:AO809" si="454">$AO$800</f>
        <v>44929</v>
      </c>
      <c r="AP801" s="1363">
        <v>12836</v>
      </c>
      <c r="AQ801" s="1543">
        <v>44761</v>
      </c>
      <c r="AR801" s="1424">
        <f>VLOOKUP(AP801,Schedule!$B$2:$F$14923,5,0)</f>
        <v>44746</v>
      </c>
      <c r="AS801" s="1424">
        <f t="shared" si="444"/>
        <v>45111</v>
      </c>
      <c r="AZ801" s="1739"/>
    </row>
    <row r="802" spans="1:52" s="1382" customFormat="1" ht="51.95" customHeight="1" thickBot="1">
      <c r="A802" s="1781"/>
      <c r="B802" s="1385">
        <f t="shared" si="449"/>
        <v>81</v>
      </c>
      <c r="C802" s="1386" t="str">
        <f t="shared" si="449"/>
        <v>У_Э</v>
      </c>
      <c r="D802" s="1561" t="str">
        <f t="shared" si="435"/>
        <v>81У_Э</v>
      </c>
      <c r="E802" s="1602" t="s">
        <v>208</v>
      </c>
      <c r="F802" s="1563" t="s">
        <v>859</v>
      </c>
      <c r="G802" s="1564" t="str">
        <f t="shared" si="450"/>
        <v>Выполнение электротехнических работ по объектам 00UNA,20UGB,21ULD,22ULD,23ULD,24ULD,20ULD,00UNJ,30UGB,30ULD</v>
      </c>
      <c r="H802" s="1565" t="s">
        <v>1005</v>
      </c>
      <c r="I802" s="1352"/>
      <c r="J802" s="1702">
        <f t="shared" si="451"/>
        <v>44509</v>
      </c>
      <c r="K802" s="1702">
        <f t="shared" si="451"/>
        <v>44537</v>
      </c>
      <c r="L802" s="1702">
        <f t="shared" si="451"/>
        <v>44586</v>
      </c>
      <c r="M802" s="1702">
        <f t="shared" si="451"/>
        <v>44589</v>
      </c>
      <c r="N802" s="1702">
        <f t="shared" si="451"/>
        <v>44617</v>
      </c>
      <c r="O802" s="1702">
        <f t="shared" si="451"/>
        <v>44617</v>
      </c>
      <c r="P802" s="1702">
        <f t="shared" si="451"/>
        <v>44701</v>
      </c>
      <c r="Q802" s="1702">
        <f t="shared" si="451"/>
        <v>44733</v>
      </c>
      <c r="R802" s="1702">
        <f t="shared" si="451"/>
        <v>44733</v>
      </c>
      <c r="S802" s="1702">
        <f t="shared" si="451"/>
        <v>44732</v>
      </c>
      <c r="T802" s="1702">
        <f t="shared" si="452"/>
        <v>44732</v>
      </c>
      <c r="U802" s="1702">
        <f t="shared" si="452"/>
        <v>44753</v>
      </c>
      <c r="V802" s="1702">
        <f t="shared" si="452"/>
        <v>44760</v>
      </c>
      <c r="W802" s="1702">
        <f t="shared" si="452"/>
        <v>44763</v>
      </c>
      <c r="X802" s="1702">
        <f t="shared" si="452"/>
        <v>44768</v>
      </c>
      <c r="Y802" s="1702">
        <f t="shared" si="452"/>
        <v>44793</v>
      </c>
      <c r="Z802" s="1702">
        <f t="shared" si="452"/>
        <v>44813</v>
      </c>
      <c r="AA802" s="1702">
        <f t="shared" si="452"/>
        <v>44841</v>
      </c>
      <c r="AB802" s="1702">
        <f t="shared" si="452"/>
        <v>44846</v>
      </c>
      <c r="AC802" s="1702">
        <f t="shared" si="452"/>
        <v>44860</v>
      </c>
      <c r="AD802" s="1702">
        <f t="shared" si="453"/>
        <v>44881</v>
      </c>
      <c r="AE802" s="1702">
        <f t="shared" si="453"/>
        <v>44888</v>
      </c>
      <c r="AF802" s="1702">
        <f t="shared" si="453"/>
        <v>44893</v>
      </c>
      <c r="AG802" s="1702">
        <f t="shared" si="453"/>
        <v>44896</v>
      </c>
      <c r="AH802" s="1702">
        <f t="shared" si="453"/>
        <v>44921</v>
      </c>
      <c r="AI802" s="1702">
        <f t="shared" si="453"/>
        <v>44941</v>
      </c>
      <c r="AJ802" s="1702">
        <f t="shared" si="453"/>
        <v>44941</v>
      </c>
      <c r="AK802" s="1702">
        <f t="shared" si="453"/>
        <v>44951</v>
      </c>
      <c r="AL802" s="1702">
        <f t="shared" si="453"/>
        <v>44967</v>
      </c>
      <c r="AM802" s="1702">
        <f t="shared" si="453"/>
        <v>44971</v>
      </c>
      <c r="AN802" s="1702">
        <f t="shared" si="453"/>
        <v>45001</v>
      </c>
      <c r="AO802" s="1497">
        <f t="shared" si="454"/>
        <v>44929</v>
      </c>
      <c r="AP802" s="1363">
        <v>13731</v>
      </c>
      <c r="AQ802" s="1543">
        <v>45031</v>
      </c>
      <c r="AR802" s="1424">
        <f>VLOOKUP(AP802,Schedule!$B$2:$F$14923,5,0)</f>
        <v>45016</v>
      </c>
      <c r="AS802" s="1424">
        <f t="shared" si="444"/>
        <v>45381</v>
      </c>
      <c r="AZ802" s="1739"/>
    </row>
    <row r="803" spans="1:52" s="1382" customFormat="1" ht="51.95" customHeight="1" thickBot="1">
      <c r="A803" s="1781"/>
      <c r="B803" s="1385">
        <f t="shared" si="449"/>
        <v>81</v>
      </c>
      <c r="C803" s="1386" t="str">
        <f t="shared" si="449"/>
        <v>У_Э</v>
      </c>
      <c r="D803" s="1561" t="str">
        <f t="shared" si="435"/>
        <v>81У_Э</v>
      </c>
      <c r="E803" s="1602" t="s">
        <v>210</v>
      </c>
      <c r="F803" s="1563" t="s">
        <v>859</v>
      </c>
      <c r="G803" s="1564" t="str">
        <f t="shared" si="450"/>
        <v>Выполнение электротехнических работ по объектам 00UNA,20UGB,21ULD,22ULD,23ULD,24ULD,20ULD,00UNJ,30UGB,30ULD</v>
      </c>
      <c r="H803" s="1565" t="s">
        <v>1006</v>
      </c>
      <c r="I803" s="1352"/>
      <c r="J803" s="1702">
        <f t="shared" si="451"/>
        <v>44509</v>
      </c>
      <c r="K803" s="1702">
        <f t="shared" si="451"/>
        <v>44537</v>
      </c>
      <c r="L803" s="1702">
        <f t="shared" si="451"/>
        <v>44586</v>
      </c>
      <c r="M803" s="1702">
        <f t="shared" si="451"/>
        <v>44589</v>
      </c>
      <c r="N803" s="1702">
        <f t="shared" si="451"/>
        <v>44617</v>
      </c>
      <c r="O803" s="1702">
        <f t="shared" si="451"/>
        <v>44617</v>
      </c>
      <c r="P803" s="1702">
        <f t="shared" si="451"/>
        <v>44701</v>
      </c>
      <c r="Q803" s="1702">
        <f t="shared" si="451"/>
        <v>44733</v>
      </c>
      <c r="R803" s="1702">
        <f t="shared" si="451"/>
        <v>44733</v>
      </c>
      <c r="S803" s="1702">
        <f t="shared" si="451"/>
        <v>44732</v>
      </c>
      <c r="T803" s="1702">
        <f t="shared" si="452"/>
        <v>44732</v>
      </c>
      <c r="U803" s="1702">
        <f t="shared" si="452"/>
        <v>44753</v>
      </c>
      <c r="V803" s="1702">
        <f t="shared" si="452"/>
        <v>44760</v>
      </c>
      <c r="W803" s="1702">
        <f t="shared" si="452"/>
        <v>44763</v>
      </c>
      <c r="X803" s="1702">
        <f t="shared" si="452"/>
        <v>44768</v>
      </c>
      <c r="Y803" s="1702">
        <f t="shared" si="452"/>
        <v>44793</v>
      </c>
      <c r="Z803" s="1702">
        <f t="shared" si="452"/>
        <v>44813</v>
      </c>
      <c r="AA803" s="1702">
        <f t="shared" si="452"/>
        <v>44841</v>
      </c>
      <c r="AB803" s="1702">
        <f t="shared" si="452"/>
        <v>44846</v>
      </c>
      <c r="AC803" s="1702">
        <f t="shared" si="452"/>
        <v>44860</v>
      </c>
      <c r="AD803" s="1702">
        <f t="shared" si="453"/>
        <v>44881</v>
      </c>
      <c r="AE803" s="1702">
        <f t="shared" si="453"/>
        <v>44888</v>
      </c>
      <c r="AF803" s="1702">
        <f t="shared" si="453"/>
        <v>44893</v>
      </c>
      <c r="AG803" s="1702">
        <f t="shared" si="453"/>
        <v>44896</v>
      </c>
      <c r="AH803" s="1702">
        <f t="shared" si="453"/>
        <v>44921</v>
      </c>
      <c r="AI803" s="1702">
        <f t="shared" si="453"/>
        <v>44941</v>
      </c>
      <c r="AJ803" s="1702">
        <f t="shared" si="453"/>
        <v>44941</v>
      </c>
      <c r="AK803" s="1702">
        <f t="shared" si="453"/>
        <v>44951</v>
      </c>
      <c r="AL803" s="1702">
        <f t="shared" si="453"/>
        <v>44967</v>
      </c>
      <c r="AM803" s="1702">
        <f t="shared" si="453"/>
        <v>44971</v>
      </c>
      <c r="AN803" s="1702">
        <f t="shared" si="453"/>
        <v>45001</v>
      </c>
      <c r="AO803" s="1497">
        <f t="shared" si="454"/>
        <v>44929</v>
      </c>
      <c r="AP803" s="1363">
        <v>13734</v>
      </c>
      <c r="AQ803" s="1543">
        <v>45031</v>
      </c>
      <c r="AR803" s="1424">
        <f>VLOOKUP(AP803,Schedule!$B$2:$F$14923,5,0)</f>
        <v>45016</v>
      </c>
      <c r="AS803" s="1424">
        <f t="shared" si="444"/>
        <v>45381</v>
      </c>
      <c r="AZ803" s="1739"/>
    </row>
    <row r="804" spans="1:52" s="1382" customFormat="1" ht="51.95" customHeight="1" thickBot="1">
      <c r="A804" s="1781"/>
      <c r="B804" s="1385">
        <f t="shared" si="449"/>
        <v>81</v>
      </c>
      <c r="C804" s="1386" t="str">
        <f t="shared" si="449"/>
        <v>У_Э</v>
      </c>
      <c r="D804" s="1561" t="str">
        <f t="shared" si="435"/>
        <v>81У_Э</v>
      </c>
      <c r="E804" s="1602" t="s">
        <v>212</v>
      </c>
      <c r="F804" s="1563" t="s">
        <v>859</v>
      </c>
      <c r="G804" s="1564" t="str">
        <f t="shared" si="450"/>
        <v>Выполнение электротехнических работ по объектам 00UNA,20UGB,21ULD,22ULD,23ULD,24ULD,20ULD,00UNJ,30UGB,30ULD</v>
      </c>
      <c r="H804" s="1565" t="s">
        <v>1007</v>
      </c>
      <c r="I804" s="1352"/>
      <c r="J804" s="1702">
        <f t="shared" si="451"/>
        <v>44509</v>
      </c>
      <c r="K804" s="1702">
        <f t="shared" si="451"/>
        <v>44537</v>
      </c>
      <c r="L804" s="1702">
        <f t="shared" si="451"/>
        <v>44586</v>
      </c>
      <c r="M804" s="1702">
        <f t="shared" si="451"/>
        <v>44589</v>
      </c>
      <c r="N804" s="1702">
        <f t="shared" si="451"/>
        <v>44617</v>
      </c>
      <c r="O804" s="1702">
        <f t="shared" si="451"/>
        <v>44617</v>
      </c>
      <c r="P804" s="1702">
        <f t="shared" si="451"/>
        <v>44701</v>
      </c>
      <c r="Q804" s="1702">
        <f t="shared" si="451"/>
        <v>44733</v>
      </c>
      <c r="R804" s="1702">
        <f t="shared" si="451"/>
        <v>44733</v>
      </c>
      <c r="S804" s="1702">
        <f t="shared" si="451"/>
        <v>44732</v>
      </c>
      <c r="T804" s="1702">
        <f t="shared" si="452"/>
        <v>44732</v>
      </c>
      <c r="U804" s="1702">
        <f t="shared" si="452"/>
        <v>44753</v>
      </c>
      <c r="V804" s="1702">
        <f t="shared" si="452"/>
        <v>44760</v>
      </c>
      <c r="W804" s="1702">
        <f t="shared" si="452"/>
        <v>44763</v>
      </c>
      <c r="X804" s="1702">
        <f t="shared" si="452"/>
        <v>44768</v>
      </c>
      <c r="Y804" s="1702">
        <f t="shared" si="452"/>
        <v>44793</v>
      </c>
      <c r="Z804" s="1702">
        <f t="shared" si="452"/>
        <v>44813</v>
      </c>
      <c r="AA804" s="1702">
        <f t="shared" si="452"/>
        <v>44841</v>
      </c>
      <c r="AB804" s="1702">
        <f t="shared" si="452"/>
        <v>44846</v>
      </c>
      <c r="AC804" s="1702">
        <f t="shared" si="452"/>
        <v>44860</v>
      </c>
      <c r="AD804" s="1702">
        <f t="shared" si="453"/>
        <v>44881</v>
      </c>
      <c r="AE804" s="1702">
        <f t="shared" si="453"/>
        <v>44888</v>
      </c>
      <c r="AF804" s="1702">
        <f t="shared" si="453"/>
        <v>44893</v>
      </c>
      <c r="AG804" s="1702">
        <f t="shared" si="453"/>
        <v>44896</v>
      </c>
      <c r="AH804" s="1702">
        <f t="shared" si="453"/>
        <v>44921</v>
      </c>
      <c r="AI804" s="1702">
        <f t="shared" si="453"/>
        <v>44941</v>
      </c>
      <c r="AJ804" s="1702">
        <f t="shared" si="453"/>
        <v>44941</v>
      </c>
      <c r="AK804" s="1702">
        <f t="shared" si="453"/>
        <v>44951</v>
      </c>
      <c r="AL804" s="1702">
        <f t="shared" si="453"/>
        <v>44967</v>
      </c>
      <c r="AM804" s="1702">
        <f t="shared" si="453"/>
        <v>44971</v>
      </c>
      <c r="AN804" s="1702">
        <f t="shared" si="453"/>
        <v>45001</v>
      </c>
      <c r="AO804" s="1497">
        <f t="shared" si="454"/>
        <v>44929</v>
      </c>
      <c r="AP804" s="1363">
        <v>13737</v>
      </c>
      <c r="AQ804" s="1543">
        <v>45031</v>
      </c>
      <c r="AR804" s="1424">
        <f>VLOOKUP(AP804,Schedule!$B$2:$F$14923,5,0)</f>
        <v>45016</v>
      </c>
      <c r="AS804" s="1424">
        <f t="shared" si="444"/>
        <v>45381</v>
      </c>
      <c r="AZ804" s="1739"/>
    </row>
    <row r="805" spans="1:52" s="1382" customFormat="1" ht="51.95" customHeight="1" thickBot="1">
      <c r="A805" s="1781"/>
      <c r="B805" s="1385">
        <f t="shared" si="449"/>
        <v>81</v>
      </c>
      <c r="C805" s="1386" t="str">
        <f t="shared" si="449"/>
        <v>У_Э</v>
      </c>
      <c r="D805" s="1561" t="str">
        <f t="shared" si="435"/>
        <v>81У_Э</v>
      </c>
      <c r="E805" s="1602" t="s">
        <v>214</v>
      </c>
      <c r="F805" s="1563" t="s">
        <v>859</v>
      </c>
      <c r="G805" s="1564" t="str">
        <f t="shared" si="450"/>
        <v>Выполнение электротехнических работ по объектам 00UNA,20UGB,21ULD,22ULD,23ULD,24ULD,20ULD,00UNJ,30UGB,30ULD</v>
      </c>
      <c r="H805" s="1565" t="s">
        <v>1008</v>
      </c>
      <c r="I805" s="1352"/>
      <c r="J805" s="1702">
        <f t="shared" si="451"/>
        <v>44509</v>
      </c>
      <c r="K805" s="1702">
        <f t="shared" si="451"/>
        <v>44537</v>
      </c>
      <c r="L805" s="1702">
        <f t="shared" si="451"/>
        <v>44586</v>
      </c>
      <c r="M805" s="1702">
        <f t="shared" si="451"/>
        <v>44589</v>
      </c>
      <c r="N805" s="1702">
        <f t="shared" si="451"/>
        <v>44617</v>
      </c>
      <c r="O805" s="1702">
        <f t="shared" si="451"/>
        <v>44617</v>
      </c>
      <c r="P805" s="1702">
        <f t="shared" si="451"/>
        <v>44701</v>
      </c>
      <c r="Q805" s="1702">
        <f t="shared" si="451"/>
        <v>44733</v>
      </c>
      <c r="R805" s="1702">
        <f t="shared" si="451"/>
        <v>44733</v>
      </c>
      <c r="S805" s="1702">
        <f t="shared" si="451"/>
        <v>44732</v>
      </c>
      <c r="T805" s="1702">
        <f t="shared" si="452"/>
        <v>44732</v>
      </c>
      <c r="U805" s="1702">
        <f t="shared" si="452"/>
        <v>44753</v>
      </c>
      <c r="V805" s="1702">
        <f t="shared" si="452"/>
        <v>44760</v>
      </c>
      <c r="W805" s="1702">
        <f t="shared" si="452"/>
        <v>44763</v>
      </c>
      <c r="X805" s="1702">
        <f t="shared" si="452"/>
        <v>44768</v>
      </c>
      <c r="Y805" s="1702">
        <f t="shared" si="452"/>
        <v>44793</v>
      </c>
      <c r="Z805" s="1702">
        <f t="shared" si="452"/>
        <v>44813</v>
      </c>
      <c r="AA805" s="1702">
        <f t="shared" si="452"/>
        <v>44841</v>
      </c>
      <c r="AB805" s="1702">
        <f t="shared" si="452"/>
        <v>44846</v>
      </c>
      <c r="AC805" s="1702">
        <f t="shared" si="452"/>
        <v>44860</v>
      </c>
      <c r="AD805" s="1702">
        <f t="shared" si="453"/>
        <v>44881</v>
      </c>
      <c r="AE805" s="1702">
        <f t="shared" si="453"/>
        <v>44888</v>
      </c>
      <c r="AF805" s="1702">
        <f t="shared" si="453"/>
        <v>44893</v>
      </c>
      <c r="AG805" s="1702">
        <f t="shared" si="453"/>
        <v>44896</v>
      </c>
      <c r="AH805" s="1702">
        <f t="shared" si="453"/>
        <v>44921</v>
      </c>
      <c r="AI805" s="1702">
        <f t="shared" si="453"/>
        <v>44941</v>
      </c>
      <c r="AJ805" s="1702">
        <f t="shared" si="453"/>
        <v>44941</v>
      </c>
      <c r="AK805" s="1702">
        <f t="shared" si="453"/>
        <v>44951</v>
      </c>
      <c r="AL805" s="1702">
        <f t="shared" si="453"/>
        <v>44967</v>
      </c>
      <c r="AM805" s="1702">
        <f t="shared" si="453"/>
        <v>44971</v>
      </c>
      <c r="AN805" s="1702">
        <f t="shared" si="453"/>
        <v>45001</v>
      </c>
      <c r="AO805" s="1497">
        <f t="shared" si="454"/>
        <v>44929</v>
      </c>
      <c r="AP805" s="1363">
        <v>13740</v>
      </c>
      <c r="AQ805" s="1543">
        <v>45031</v>
      </c>
      <c r="AR805" s="1424">
        <f>VLOOKUP(AP805,Schedule!$B$2:$F$14923,5,0)</f>
        <v>45016</v>
      </c>
      <c r="AS805" s="1424">
        <f t="shared" si="444"/>
        <v>45381</v>
      </c>
      <c r="AZ805" s="1739"/>
    </row>
    <row r="806" spans="1:52" s="1382" customFormat="1" ht="51.95" customHeight="1" thickBot="1">
      <c r="A806" s="1781"/>
      <c r="B806" s="1385">
        <f t="shared" si="449"/>
        <v>81</v>
      </c>
      <c r="C806" s="1386" t="str">
        <f t="shared" si="449"/>
        <v>У_Э</v>
      </c>
      <c r="D806" s="1561" t="str">
        <f t="shared" si="435"/>
        <v>81У_Э</v>
      </c>
      <c r="E806" s="1602" t="s">
        <v>710</v>
      </c>
      <c r="F806" s="1563" t="s">
        <v>859</v>
      </c>
      <c r="G806" s="1564" t="str">
        <f t="shared" si="450"/>
        <v>Выполнение электротехнических работ по объектам 00UNA,20UGB,21ULD,22ULD,23ULD,24ULD,20ULD,00UNJ,30UGB,30ULD</v>
      </c>
      <c r="H806" s="1565" t="s">
        <v>1009</v>
      </c>
      <c r="I806" s="1352"/>
      <c r="J806" s="1702">
        <f t="shared" si="451"/>
        <v>44509</v>
      </c>
      <c r="K806" s="1702">
        <f t="shared" si="451"/>
        <v>44537</v>
      </c>
      <c r="L806" s="1702">
        <f t="shared" si="451"/>
        <v>44586</v>
      </c>
      <c r="M806" s="1702">
        <f t="shared" si="451"/>
        <v>44589</v>
      </c>
      <c r="N806" s="1702">
        <f t="shared" si="451"/>
        <v>44617</v>
      </c>
      <c r="O806" s="1702">
        <f t="shared" si="451"/>
        <v>44617</v>
      </c>
      <c r="P806" s="1702">
        <f t="shared" si="451"/>
        <v>44701</v>
      </c>
      <c r="Q806" s="1702">
        <f t="shared" si="451"/>
        <v>44733</v>
      </c>
      <c r="R806" s="1702">
        <f t="shared" si="451"/>
        <v>44733</v>
      </c>
      <c r="S806" s="1702">
        <f t="shared" si="451"/>
        <v>44732</v>
      </c>
      <c r="T806" s="1702">
        <f t="shared" si="452"/>
        <v>44732</v>
      </c>
      <c r="U806" s="1702">
        <f t="shared" si="452"/>
        <v>44753</v>
      </c>
      <c r="V806" s="1702">
        <f t="shared" si="452"/>
        <v>44760</v>
      </c>
      <c r="W806" s="1702">
        <f t="shared" si="452"/>
        <v>44763</v>
      </c>
      <c r="X806" s="1702">
        <f t="shared" si="452"/>
        <v>44768</v>
      </c>
      <c r="Y806" s="1702">
        <f t="shared" si="452"/>
        <v>44793</v>
      </c>
      <c r="Z806" s="1702">
        <f t="shared" si="452"/>
        <v>44813</v>
      </c>
      <c r="AA806" s="1702">
        <f t="shared" si="452"/>
        <v>44841</v>
      </c>
      <c r="AB806" s="1702">
        <f t="shared" si="452"/>
        <v>44846</v>
      </c>
      <c r="AC806" s="1702">
        <f t="shared" si="452"/>
        <v>44860</v>
      </c>
      <c r="AD806" s="1702">
        <f t="shared" si="453"/>
        <v>44881</v>
      </c>
      <c r="AE806" s="1702">
        <f t="shared" si="453"/>
        <v>44888</v>
      </c>
      <c r="AF806" s="1702">
        <f t="shared" si="453"/>
        <v>44893</v>
      </c>
      <c r="AG806" s="1702">
        <f t="shared" si="453"/>
        <v>44896</v>
      </c>
      <c r="AH806" s="1702">
        <f t="shared" si="453"/>
        <v>44921</v>
      </c>
      <c r="AI806" s="1702">
        <f t="shared" si="453"/>
        <v>44941</v>
      </c>
      <c r="AJ806" s="1702">
        <f t="shared" si="453"/>
        <v>44941</v>
      </c>
      <c r="AK806" s="1702">
        <f t="shared" si="453"/>
        <v>44951</v>
      </c>
      <c r="AL806" s="1702">
        <f t="shared" si="453"/>
        <v>44967</v>
      </c>
      <c r="AM806" s="1702">
        <f t="shared" si="453"/>
        <v>44971</v>
      </c>
      <c r="AN806" s="1702">
        <f t="shared" si="453"/>
        <v>45001</v>
      </c>
      <c r="AO806" s="1497">
        <f t="shared" si="454"/>
        <v>44929</v>
      </c>
      <c r="AP806" s="1363">
        <v>13726</v>
      </c>
      <c r="AQ806" s="1543">
        <v>44851</v>
      </c>
      <c r="AR806" s="1424">
        <f>VLOOKUP(AP806,Schedule!$B$2:$F$14923,5,0)</f>
        <v>44836</v>
      </c>
      <c r="AS806" s="1424">
        <f t="shared" si="444"/>
        <v>45201</v>
      </c>
      <c r="AZ806" s="1739"/>
    </row>
    <row r="807" spans="1:52" s="1382" customFormat="1" ht="51.95" customHeight="1" thickBot="1">
      <c r="A807" s="1781"/>
      <c r="B807" s="1385">
        <f t="shared" si="449"/>
        <v>81</v>
      </c>
      <c r="C807" s="1386" t="str">
        <f t="shared" si="449"/>
        <v>У_Э</v>
      </c>
      <c r="D807" s="1561" t="str">
        <f t="shared" si="435"/>
        <v>81У_Э</v>
      </c>
      <c r="E807" s="1602" t="s">
        <v>324</v>
      </c>
      <c r="F807" s="1563" t="s">
        <v>859</v>
      </c>
      <c r="G807" s="1564" t="str">
        <f t="shared" si="450"/>
        <v>Выполнение электротехнических работ по объектам 00UNA,20UGB,21ULD,22ULD,23ULD,24ULD,20ULD,00UNJ,30UGB,30ULD</v>
      </c>
      <c r="H807" s="1565" t="s">
        <v>1010</v>
      </c>
      <c r="I807" s="1352"/>
      <c r="J807" s="1702">
        <f t="shared" si="451"/>
        <v>44509</v>
      </c>
      <c r="K807" s="1702">
        <f t="shared" si="451"/>
        <v>44537</v>
      </c>
      <c r="L807" s="1702">
        <f t="shared" si="451"/>
        <v>44586</v>
      </c>
      <c r="M807" s="1702">
        <f t="shared" si="451"/>
        <v>44589</v>
      </c>
      <c r="N807" s="1702">
        <f t="shared" si="451"/>
        <v>44617</v>
      </c>
      <c r="O807" s="1702">
        <f t="shared" si="451"/>
        <v>44617</v>
      </c>
      <c r="P807" s="1702">
        <f t="shared" si="451"/>
        <v>44701</v>
      </c>
      <c r="Q807" s="1702">
        <f t="shared" si="451"/>
        <v>44733</v>
      </c>
      <c r="R807" s="1702">
        <f t="shared" si="451"/>
        <v>44733</v>
      </c>
      <c r="S807" s="1702">
        <f t="shared" si="451"/>
        <v>44732</v>
      </c>
      <c r="T807" s="1702">
        <f t="shared" si="452"/>
        <v>44732</v>
      </c>
      <c r="U807" s="1702">
        <f t="shared" si="452"/>
        <v>44753</v>
      </c>
      <c r="V807" s="1702">
        <f t="shared" si="452"/>
        <v>44760</v>
      </c>
      <c r="W807" s="1702">
        <f t="shared" si="452"/>
        <v>44763</v>
      </c>
      <c r="X807" s="1702">
        <f t="shared" si="452"/>
        <v>44768</v>
      </c>
      <c r="Y807" s="1702">
        <f t="shared" si="452"/>
        <v>44793</v>
      </c>
      <c r="Z807" s="1702">
        <f t="shared" si="452"/>
        <v>44813</v>
      </c>
      <c r="AA807" s="1702">
        <f t="shared" si="452"/>
        <v>44841</v>
      </c>
      <c r="AB807" s="1702">
        <f t="shared" si="452"/>
        <v>44846</v>
      </c>
      <c r="AC807" s="1702">
        <f t="shared" si="452"/>
        <v>44860</v>
      </c>
      <c r="AD807" s="1702">
        <f t="shared" si="453"/>
        <v>44881</v>
      </c>
      <c r="AE807" s="1702">
        <f t="shared" si="453"/>
        <v>44888</v>
      </c>
      <c r="AF807" s="1702">
        <f t="shared" si="453"/>
        <v>44893</v>
      </c>
      <c r="AG807" s="1702">
        <f t="shared" si="453"/>
        <v>44896</v>
      </c>
      <c r="AH807" s="1702">
        <f t="shared" si="453"/>
        <v>44921</v>
      </c>
      <c r="AI807" s="1702">
        <f t="shared" si="453"/>
        <v>44941</v>
      </c>
      <c r="AJ807" s="1702">
        <f t="shared" si="453"/>
        <v>44941</v>
      </c>
      <c r="AK807" s="1702">
        <f t="shared" si="453"/>
        <v>44951</v>
      </c>
      <c r="AL807" s="1702">
        <f t="shared" si="453"/>
        <v>44967</v>
      </c>
      <c r="AM807" s="1702">
        <f t="shared" si="453"/>
        <v>44971</v>
      </c>
      <c r="AN807" s="1702">
        <f t="shared" si="453"/>
        <v>45001</v>
      </c>
      <c r="AO807" s="1497">
        <f t="shared" si="454"/>
        <v>44929</v>
      </c>
      <c r="AP807" s="1363">
        <v>36341</v>
      </c>
      <c r="AQ807" s="1543">
        <v>45049</v>
      </c>
      <c r="AR807" s="1424">
        <f>VLOOKUP(AP807,Schedule!$B$2:$F$14923,5,0)</f>
        <v>45009</v>
      </c>
      <c r="AS807" s="1424">
        <f t="shared" si="444"/>
        <v>45374</v>
      </c>
      <c r="AZ807" s="1739"/>
    </row>
    <row r="808" spans="1:52" s="1382" customFormat="1" ht="51.95" customHeight="1" thickBot="1">
      <c r="A808" s="1781"/>
      <c r="B808" s="1385">
        <f t="shared" si="449"/>
        <v>81</v>
      </c>
      <c r="C808" s="1386" t="str">
        <f t="shared" si="449"/>
        <v>У_Э</v>
      </c>
      <c r="D808" s="1561" t="str">
        <f t="shared" si="435"/>
        <v>81У_Э</v>
      </c>
      <c r="E808" s="1602" t="s">
        <v>216</v>
      </c>
      <c r="F808" s="1563" t="s">
        <v>859</v>
      </c>
      <c r="G808" s="1564" t="str">
        <f t="shared" si="450"/>
        <v>Выполнение электротехнических работ по объектам 00UNA,20UGB,21ULD,22ULD,23ULD,24ULD,20ULD,00UNJ,30UGB,30ULD</v>
      </c>
      <c r="H808" s="1565" t="s">
        <v>1011</v>
      </c>
      <c r="I808" s="1352"/>
      <c r="J808" s="1702">
        <f t="shared" si="451"/>
        <v>44509</v>
      </c>
      <c r="K808" s="1702">
        <f t="shared" si="451"/>
        <v>44537</v>
      </c>
      <c r="L808" s="1702">
        <f t="shared" si="451"/>
        <v>44586</v>
      </c>
      <c r="M808" s="1702">
        <f t="shared" si="451"/>
        <v>44589</v>
      </c>
      <c r="N808" s="1702">
        <f t="shared" si="451"/>
        <v>44617</v>
      </c>
      <c r="O808" s="1702">
        <f t="shared" si="451"/>
        <v>44617</v>
      </c>
      <c r="P808" s="1702">
        <f t="shared" si="451"/>
        <v>44701</v>
      </c>
      <c r="Q808" s="1702">
        <f t="shared" si="451"/>
        <v>44733</v>
      </c>
      <c r="R808" s="1702">
        <f t="shared" si="451"/>
        <v>44733</v>
      </c>
      <c r="S808" s="1702">
        <f t="shared" si="451"/>
        <v>44732</v>
      </c>
      <c r="T808" s="1702">
        <f t="shared" si="452"/>
        <v>44732</v>
      </c>
      <c r="U808" s="1702">
        <f t="shared" si="452"/>
        <v>44753</v>
      </c>
      <c r="V808" s="1702">
        <f t="shared" si="452"/>
        <v>44760</v>
      </c>
      <c r="W808" s="1702">
        <f t="shared" si="452"/>
        <v>44763</v>
      </c>
      <c r="X808" s="1702">
        <f t="shared" si="452"/>
        <v>44768</v>
      </c>
      <c r="Y808" s="1702">
        <f t="shared" si="452"/>
        <v>44793</v>
      </c>
      <c r="Z808" s="1702">
        <f t="shared" si="452"/>
        <v>44813</v>
      </c>
      <c r="AA808" s="1702">
        <f t="shared" si="452"/>
        <v>44841</v>
      </c>
      <c r="AB808" s="1702">
        <f t="shared" si="452"/>
        <v>44846</v>
      </c>
      <c r="AC808" s="1702">
        <f t="shared" si="452"/>
        <v>44860</v>
      </c>
      <c r="AD808" s="1702">
        <f t="shared" si="453"/>
        <v>44881</v>
      </c>
      <c r="AE808" s="1702">
        <f t="shared" si="453"/>
        <v>44888</v>
      </c>
      <c r="AF808" s="1702">
        <f t="shared" si="453"/>
        <v>44893</v>
      </c>
      <c r="AG808" s="1702">
        <f t="shared" si="453"/>
        <v>44896</v>
      </c>
      <c r="AH808" s="1702">
        <f t="shared" si="453"/>
        <v>44921</v>
      </c>
      <c r="AI808" s="1702">
        <f t="shared" si="453"/>
        <v>44941</v>
      </c>
      <c r="AJ808" s="1702">
        <f t="shared" si="453"/>
        <v>44941</v>
      </c>
      <c r="AK808" s="1702">
        <f t="shared" si="453"/>
        <v>44951</v>
      </c>
      <c r="AL808" s="1702">
        <f t="shared" si="453"/>
        <v>44967</v>
      </c>
      <c r="AM808" s="1702">
        <f t="shared" si="453"/>
        <v>44971</v>
      </c>
      <c r="AN808" s="1702">
        <f t="shared" si="453"/>
        <v>45001</v>
      </c>
      <c r="AO808" s="1497">
        <f t="shared" si="454"/>
        <v>44929</v>
      </c>
      <c r="AP808" s="1363">
        <v>30378</v>
      </c>
      <c r="AQ808" s="1543">
        <v>45113</v>
      </c>
      <c r="AR808" s="1424">
        <f>VLOOKUP(AP808,Schedule!$B$2:$F$14923,5,0)</f>
        <v>45113</v>
      </c>
      <c r="AS808" s="1424">
        <f t="shared" si="444"/>
        <v>45478</v>
      </c>
      <c r="AZ808" s="1739"/>
    </row>
    <row r="809" spans="1:52" s="1382" customFormat="1" ht="51.95" customHeight="1" thickBot="1">
      <c r="A809" s="1781"/>
      <c r="B809" s="1498">
        <f t="shared" si="449"/>
        <v>81</v>
      </c>
      <c r="C809" s="1499" t="str">
        <f t="shared" si="449"/>
        <v>У_Э</v>
      </c>
      <c r="D809" s="1566" t="str">
        <f t="shared" si="435"/>
        <v>81У_Э</v>
      </c>
      <c r="E809" s="1603" t="s">
        <v>712</v>
      </c>
      <c r="F809" s="1568" t="s">
        <v>859</v>
      </c>
      <c r="G809" s="1569" t="str">
        <f t="shared" si="450"/>
        <v>Выполнение электротехнических работ по объектам 00UNA,20UGB,21ULD,22ULD,23ULD,24ULD,20ULD,00UNJ,30UGB,30ULD</v>
      </c>
      <c r="H809" s="1570" t="s">
        <v>1012</v>
      </c>
      <c r="I809" s="1345"/>
      <c r="J809" s="1702">
        <f t="shared" si="451"/>
        <v>44509</v>
      </c>
      <c r="K809" s="1702">
        <f t="shared" si="451"/>
        <v>44537</v>
      </c>
      <c r="L809" s="1702">
        <f t="shared" si="451"/>
        <v>44586</v>
      </c>
      <c r="M809" s="1702">
        <f t="shared" si="451"/>
        <v>44589</v>
      </c>
      <c r="N809" s="1702">
        <f t="shared" si="451"/>
        <v>44617</v>
      </c>
      <c r="O809" s="1702">
        <f t="shared" si="451"/>
        <v>44617</v>
      </c>
      <c r="P809" s="1702">
        <f t="shared" si="451"/>
        <v>44701</v>
      </c>
      <c r="Q809" s="1702">
        <f t="shared" si="451"/>
        <v>44733</v>
      </c>
      <c r="R809" s="1702">
        <f t="shared" si="451"/>
        <v>44733</v>
      </c>
      <c r="S809" s="1702">
        <f t="shared" si="451"/>
        <v>44732</v>
      </c>
      <c r="T809" s="1702">
        <f t="shared" si="452"/>
        <v>44732</v>
      </c>
      <c r="U809" s="1702">
        <f t="shared" si="452"/>
        <v>44753</v>
      </c>
      <c r="V809" s="1702">
        <f t="shared" si="452"/>
        <v>44760</v>
      </c>
      <c r="W809" s="1702">
        <f t="shared" si="452"/>
        <v>44763</v>
      </c>
      <c r="X809" s="1702">
        <f t="shared" si="452"/>
        <v>44768</v>
      </c>
      <c r="Y809" s="1702">
        <f t="shared" si="452"/>
        <v>44793</v>
      </c>
      <c r="Z809" s="1702">
        <f t="shared" si="452"/>
        <v>44813</v>
      </c>
      <c r="AA809" s="1702">
        <f t="shared" si="452"/>
        <v>44841</v>
      </c>
      <c r="AB809" s="1702">
        <f t="shared" si="452"/>
        <v>44846</v>
      </c>
      <c r="AC809" s="1702">
        <f t="shared" si="452"/>
        <v>44860</v>
      </c>
      <c r="AD809" s="1702">
        <f t="shared" si="453"/>
        <v>44881</v>
      </c>
      <c r="AE809" s="1702">
        <f t="shared" si="453"/>
        <v>44888</v>
      </c>
      <c r="AF809" s="1702">
        <f t="shared" si="453"/>
        <v>44893</v>
      </c>
      <c r="AG809" s="1702">
        <f t="shared" si="453"/>
        <v>44896</v>
      </c>
      <c r="AH809" s="1702">
        <f t="shared" si="453"/>
        <v>44921</v>
      </c>
      <c r="AI809" s="1702">
        <f t="shared" si="453"/>
        <v>44941</v>
      </c>
      <c r="AJ809" s="1702">
        <f t="shared" si="453"/>
        <v>44941</v>
      </c>
      <c r="AK809" s="1702">
        <f t="shared" si="453"/>
        <v>44951</v>
      </c>
      <c r="AL809" s="1702">
        <f t="shared" si="453"/>
        <v>44967</v>
      </c>
      <c r="AM809" s="1702">
        <f t="shared" si="453"/>
        <v>44971</v>
      </c>
      <c r="AN809" s="1702">
        <f t="shared" si="453"/>
        <v>45001</v>
      </c>
      <c r="AO809" s="1497">
        <f t="shared" si="454"/>
        <v>44929</v>
      </c>
      <c r="AP809" s="1539">
        <v>31300</v>
      </c>
      <c r="AQ809" s="1540">
        <v>45203</v>
      </c>
      <c r="AR809" s="1424">
        <f>VLOOKUP(AP809,Schedule!$B$2:$F$14923,5,0)</f>
        <v>45203</v>
      </c>
      <c r="AS809" s="1424">
        <f t="shared" si="444"/>
        <v>45568</v>
      </c>
      <c r="AZ809" s="1739"/>
    </row>
    <row r="810" spans="1:52" s="1382" customFormat="1" ht="47.25" thickBot="1">
      <c r="A810" s="1781">
        <f>A800+1</f>
        <v>68</v>
      </c>
      <c r="B810" s="1373">
        <f>B800+1</f>
        <v>82</v>
      </c>
      <c r="C810" s="1374" t="s">
        <v>858</v>
      </c>
      <c r="D810" s="1556" t="str">
        <f t="shared" si="435"/>
        <v>82У_Э</v>
      </c>
      <c r="E810" s="1601" t="s">
        <v>234</v>
      </c>
      <c r="F810" s="1558" t="s">
        <v>859</v>
      </c>
      <c r="G810" s="1559" t="str">
        <f>CONCATENATE("Выполнение электротехнических работ по объектам ", , E810,",", E811,",", E812, ",",E813)</f>
        <v>Выполнение электротехнических работ по объектам 00UKY,00UJY,06UEH,07UEH</v>
      </c>
      <c r="H810" s="1560" t="s">
        <v>1013</v>
      </c>
      <c r="I810" s="1339" t="s">
        <v>118</v>
      </c>
      <c r="J810" s="1369">
        <f>IFERROR(VLOOKUP(D810,'ИСХОДНИК-даты-2х'!$D$10:$AI$105,2,0),"-")</f>
        <v>44449</v>
      </c>
      <c r="K810" s="1369">
        <f>IFERROR(VLOOKUP(D810,'ИСХОДНИК-даты-2х'!$D$10:$AI$105,3,0),"-")</f>
        <v>44477</v>
      </c>
      <c r="L810" s="1369">
        <f>IFERROR(VLOOKUP(D810,'ИСХОДНИК-даты-2х'!$D$10:$AI$105,4,0),"-")</f>
        <v>44526</v>
      </c>
      <c r="M810" s="1369">
        <f>IFERROR(VLOOKUP(D810,'ИСХОДНИК-даты-2х'!$D$10:$AI$105,5,0),"-")</f>
        <v>44531</v>
      </c>
      <c r="N810" s="1369">
        <f>IFERROR(VLOOKUP(D810,'ИСХОДНИК-даты-2х'!$D$10:$AI$105,6,0),"-")</f>
        <v>44559</v>
      </c>
      <c r="O810" s="1369">
        <f>IFERROR(VLOOKUP(D810,'ИСХОДНИК-даты-2х'!$D$10:$AI$105,7,0),"-")</f>
        <v>44559</v>
      </c>
      <c r="P810" s="1369">
        <f>IFERROR(VLOOKUP(D810,'ИСХОДНИК-даты-2х'!$D$10:$AI$105,8,0),"-")</f>
        <v>44643</v>
      </c>
      <c r="Q810" s="1369">
        <f>IFERROR(VLOOKUP(D810,'ИСХОДНИК-даты-2х'!$D$10:$AI$105,9,0),"-")</f>
        <v>44673</v>
      </c>
      <c r="R810" s="1369">
        <f>IFERROR(VLOOKUP(D810,'ИСХОДНИК-даты-2х'!$D$10:$AI$105,10,0),"-")</f>
        <v>44673</v>
      </c>
      <c r="S810" s="1369">
        <f>IFERROR(VLOOKUP(D810,'ИСХОДНИК-даты-2х'!$D$10:$AI$105,11,0),"-")</f>
        <v>44672</v>
      </c>
      <c r="T810" s="1369">
        <f>IFERROR(VLOOKUP(D810,'ИСХОДНИК-даты-2х'!$D$10:$AI$105,12,0),"-")</f>
        <v>44672</v>
      </c>
      <c r="U810" s="1369">
        <f>IFERROR(VLOOKUP(D810,'ИСХОДНИК-даты-2х'!$D$10:$AI$105,13,0),"-")</f>
        <v>44693</v>
      </c>
      <c r="V810" s="1369">
        <f>IFERROR(VLOOKUP(D810,'ИСХОДНИК-даты-2х'!$D$10:$AI$105,14,0),"-")</f>
        <v>44700</v>
      </c>
      <c r="W810" s="1369">
        <f>IFERROR(VLOOKUP(D810,'ИСХОДНИК-даты-2х'!$D$10:$AI$105,15,0),"-")</f>
        <v>44705</v>
      </c>
      <c r="X810" s="1369">
        <f>IFERROR(VLOOKUP(D810,'ИСХОДНИК-даты-2х'!$D$10:$AI$105,16,0),"-")</f>
        <v>44708</v>
      </c>
      <c r="Y810" s="1369">
        <f>IFERROR(VLOOKUP(D810,'ИСХОДНИК-даты-2х'!$D$10:$AI$105,17,0),"-")</f>
        <v>44733</v>
      </c>
      <c r="Z810" s="1369">
        <f>IFERROR(VLOOKUP(D810,'ИСХОДНИК-даты-2х'!$D$10:$AI$105,18,0),"-")</f>
        <v>44753</v>
      </c>
      <c r="AA810" s="1369">
        <f>IFERROR(VLOOKUP(D810,'ИСХОДНИК-даты-2х'!$D$10:$AI$105,19,0),"-")</f>
        <v>44781</v>
      </c>
      <c r="AB810" s="1369">
        <f>IFERROR(VLOOKUP(D810,'ИСХОДНИК-даты-2х'!$D$10:$AI$105,20,0),"-")</f>
        <v>44784</v>
      </c>
      <c r="AC810" s="1369">
        <f>IFERROR(VLOOKUP(D810,'ИСХОДНИК-даты-2х'!$D$10:$AI$105,21,0),"-")</f>
        <v>44798</v>
      </c>
      <c r="AD810" s="1369">
        <f>IFERROR(VLOOKUP(D810,'ИСХОДНИК-даты-2х'!$D$10:$AI$105,22,0),"-")</f>
        <v>44819</v>
      </c>
      <c r="AE810" s="1369">
        <f>IFERROR(VLOOKUP(D810,'ИСХОДНИК-даты-2х'!$D$10:$AI$105,23,0),"-")</f>
        <v>44826</v>
      </c>
      <c r="AF810" s="1369">
        <f>IFERROR(VLOOKUP(D810,'ИСХОДНИК-даты-2х'!$D$10:$AI$105,24,0),"-")</f>
        <v>44831</v>
      </c>
      <c r="AG810" s="1369">
        <f>IFERROR(VLOOKUP(D810,'ИСХОДНИК-даты-2х'!$D$10:$AI$105,25,0),"-")</f>
        <v>44834</v>
      </c>
      <c r="AH810" s="1340">
        <f>IFERROR(VLOOKUP(D810,'ИСХОДНИК-даты-2х'!$D$10:$AI$105,26,0),"-")</f>
        <v>44859</v>
      </c>
      <c r="AI810" s="1340">
        <f>IFERROR(VLOOKUP(D810,'ИСХОДНИК-даты-2х'!$D$10:$AI$105,27,0),"-")</f>
        <v>44879</v>
      </c>
      <c r="AJ810" s="1340">
        <f>IFERROR(VLOOKUP(D810,'ИСХОДНИК-даты-2х'!$D$10:$AI$105,28,0),"-")</f>
        <v>44879</v>
      </c>
      <c r="AK810" s="1370">
        <f>IFERROR(VLOOKUP(D810,'ИСХОДНИК-даты-2х'!$D$10:$AI$105,29,0),"-")</f>
        <v>44889</v>
      </c>
      <c r="AL810" s="1370">
        <f>IFERROR(VLOOKUP(D810,'ИСХОДНИК-даты-2х'!$D$10:$AI$105,30,0),"-")</f>
        <v>44905</v>
      </c>
      <c r="AM810" s="1371">
        <f>IFERROR(VLOOKUP(D810,'ИСХОДНИК-даты-2х'!$D$10:$AI$105,31,0),"-")</f>
        <v>44909</v>
      </c>
      <c r="AN810" s="1372">
        <v>44939</v>
      </c>
      <c r="AO810" s="1387">
        <v>44869</v>
      </c>
      <c r="AP810" s="1388">
        <v>37591</v>
      </c>
      <c r="AQ810" s="1541">
        <v>44869</v>
      </c>
      <c r="AR810" s="1424">
        <f>VLOOKUP(AP810,Schedule!$B$2:$F$14923,5,0)</f>
        <v>44829</v>
      </c>
      <c r="AS810" s="1424">
        <f t="shared" si="444"/>
        <v>45194</v>
      </c>
      <c r="AT810" s="1425">
        <f>MIN(AS810:AS813)</f>
        <v>45194</v>
      </c>
      <c r="AU810" s="1426">
        <f>AM810+30</f>
        <v>44939</v>
      </c>
      <c r="AV810" s="1732">
        <f>AT810-AM810</f>
        <v>285</v>
      </c>
      <c r="AW810" s="1383" t="s">
        <v>119</v>
      </c>
      <c r="AX810" s="1383">
        <v>44939</v>
      </c>
      <c r="AY810" s="1384" t="s">
        <v>173</v>
      </c>
      <c r="AZ810" s="1739">
        <f>AN810-AM810</f>
        <v>30</v>
      </c>
    </row>
    <row r="811" spans="1:52" s="1382" customFormat="1" ht="51.95" customHeight="1" thickBot="1">
      <c r="A811" s="1781"/>
      <c r="B811" s="1385">
        <f t="shared" ref="B811:C813" si="455">B$810</f>
        <v>82</v>
      </c>
      <c r="C811" s="1386" t="str">
        <f t="shared" si="455"/>
        <v>У_Э</v>
      </c>
      <c r="D811" s="1561" t="str">
        <f t="shared" si="435"/>
        <v>82У_Э</v>
      </c>
      <c r="E811" s="1602" t="s">
        <v>232</v>
      </c>
      <c r="F811" s="1563" t="s">
        <v>859</v>
      </c>
      <c r="G811" s="1564" t="str">
        <f>$G$810</f>
        <v>Выполнение электротехнических работ по объектам 00UKY,00UJY,06UEH,07UEH</v>
      </c>
      <c r="H811" s="1565" t="s">
        <v>1014</v>
      </c>
      <c r="I811" s="1352"/>
      <c r="J811" s="1702">
        <f t="shared" ref="J811:S813" si="456">J$810</f>
        <v>44449</v>
      </c>
      <c r="K811" s="1702">
        <f t="shared" si="456"/>
        <v>44477</v>
      </c>
      <c r="L811" s="1702">
        <f t="shared" si="456"/>
        <v>44526</v>
      </c>
      <c r="M811" s="1702">
        <f t="shared" si="456"/>
        <v>44531</v>
      </c>
      <c r="N811" s="1702">
        <f t="shared" si="456"/>
        <v>44559</v>
      </c>
      <c r="O811" s="1702">
        <f t="shared" si="456"/>
        <v>44559</v>
      </c>
      <c r="P811" s="1702">
        <f t="shared" si="456"/>
        <v>44643</v>
      </c>
      <c r="Q811" s="1702">
        <f t="shared" si="456"/>
        <v>44673</v>
      </c>
      <c r="R811" s="1702">
        <f t="shared" si="456"/>
        <v>44673</v>
      </c>
      <c r="S811" s="1702">
        <f t="shared" si="456"/>
        <v>44672</v>
      </c>
      <c r="T811" s="1702">
        <f t="shared" ref="T811:AC813" si="457">T$810</f>
        <v>44672</v>
      </c>
      <c r="U811" s="1702">
        <f t="shared" si="457"/>
        <v>44693</v>
      </c>
      <c r="V811" s="1702">
        <f t="shared" si="457"/>
        <v>44700</v>
      </c>
      <c r="W811" s="1702">
        <f t="shared" si="457"/>
        <v>44705</v>
      </c>
      <c r="X811" s="1702">
        <f t="shared" si="457"/>
        <v>44708</v>
      </c>
      <c r="Y811" s="1702">
        <f t="shared" si="457"/>
        <v>44733</v>
      </c>
      <c r="Z811" s="1702">
        <f t="shared" si="457"/>
        <v>44753</v>
      </c>
      <c r="AA811" s="1702">
        <f t="shared" si="457"/>
        <v>44781</v>
      </c>
      <c r="AB811" s="1702">
        <f t="shared" si="457"/>
        <v>44784</v>
      </c>
      <c r="AC811" s="1702">
        <f t="shared" si="457"/>
        <v>44798</v>
      </c>
      <c r="AD811" s="1702">
        <f t="shared" ref="AD811:AN813" si="458">AD$810</f>
        <v>44819</v>
      </c>
      <c r="AE811" s="1702">
        <f t="shared" si="458"/>
        <v>44826</v>
      </c>
      <c r="AF811" s="1702">
        <f t="shared" si="458"/>
        <v>44831</v>
      </c>
      <c r="AG811" s="1702">
        <f t="shared" si="458"/>
        <v>44834</v>
      </c>
      <c r="AH811" s="1702">
        <f t="shared" si="458"/>
        <v>44859</v>
      </c>
      <c r="AI811" s="1702">
        <f t="shared" si="458"/>
        <v>44879</v>
      </c>
      <c r="AJ811" s="1702">
        <f t="shared" si="458"/>
        <v>44879</v>
      </c>
      <c r="AK811" s="1702">
        <f t="shared" si="458"/>
        <v>44889</v>
      </c>
      <c r="AL811" s="1702">
        <f t="shared" si="458"/>
        <v>44905</v>
      </c>
      <c r="AM811" s="1702">
        <f t="shared" si="458"/>
        <v>44909</v>
      </c>
      <c r="AN811" s="1702">
        <f t="shared" si="458"/>
        <v>44939</v>
      </c>
      <c r="AO811" s="1497">
        <f>$AO$810</f>
        <v>44869</v>
      </c>
      <c r="AP811" s="1363">
        <v>37126</v>
      </c>
      <c r="AQ811" s="1543">
        <v>45144</v>
      </c>
      <c r="AR811" s="1424">
        <f>VLOOKUP(AP811,Schedule!$B$2:$F$14923,5,0)</f>
        <v>45104</v>
      </c>
      <c r="AS811" s="1424">
        <f t="shared" si="444"/>
        <v>45469</v>
      </c>
      <c r="AZ811" s="1739"/>
    </row>
    <row r="812" spans="1:52" s="1382" customFormat="1" ht="51.95" customHeight="1" thickBot="1">
      <c r="A812" s="1781"/>
      <c r="B812" s="1385">
        <f t="shared" si="455"/>
        <v>82</v>
      </c>
      <c r="C812" s="1386" t="str">
        <f t="shared" si="455"/>
        <v>У_Э</v>
      </c>
      <c r="D812" s="1561" t="str">
        <f t="shared" si="435"/>
        <v>82У_Э</v>
      </c>
      <c r="E812" s="1602" t="s">
        <v>410</v>
      </c>
      <c r="F812" s="1563" t="s">
        <v>859</v>
      </c>
      <c r="G812" s="1564" t="str">
        <f>$G$810</f>
        <v>Выполнение электротехнических работ по объектам 00UKY,00UJY,06UEH,07UEH</v>
      </c>
      <c r="H812" s="1565" t="s">
        <v>1015</v>
      </c>
      <c r="I812" s="1352"/>
      <c r="J812" s="1702">
        <f t="shared" si="456"/>
        <v>44449</v>
      </c>
      <c r="K812" s="1702">
        <f t="shared" si="456"/>
        <v>44477</v>
      </c>
      <c r="L812" s="1702">
        <f t="shared" si="456"/>
        <v>44526</v>
      </c>
      <c r="M812" s="1702">
        <f t="shared" si="456"/>
        <v>44531</v>
      </c>
      <c r="N812" s="1702">
        <f t="shared" si="456"/>
        <v>44559</v>
      </c>
      <c r="O812" s="1702">
        <f t="shared" si="456"/>
        <v>44559</v>
      </c>
      <c r="P812" s="1702">
        <f t="shared" si="456"/>
        <v>44643</v>
      </c>
      <c r="Q812" s="1702">
        <f t="shared" si="456"/>
        <v>44673</v>
      </c>
      <c r="R812" s="1702">
        <f t="shared" si="456"/>
        <v>44673</v>
      </c>
      <c r="S812" s="1702">
        <f t="shared" si="456"/>
        <v>44672</v>
      </c>
      <c r="T812" s="1702">
        <f t="shared" si="457"/>
        <v>44672</v>
      </c>
      <c r="U812" s="1702">
        <f t="shared" si="457"/>
        <v>44693</v>
      </c>
      <c r="V812" s="1702">
        <f t="shared" si="457"/>
        <v>44700</v>
      </c>
      <c r="W812" s="1702">
        <f t="shared" si="457"/>
        <v>44705</v>
      </c>
      <c r="X812" s="1702">
        <f t="shared" si="457"/>
        <v>44708</v>
      </c>
      <c r="Y812" s="1702">
        <f t="shared" si="457"/>
        <v>44733</v>
      </c>
      <c r="Z812" s="1702">
        <f t="shared" si="457"/>
        <v>44753</v>
      </c>
      <c r="AA812" s="1702">
        <f t="shared" si="457"/>
        <v>44781</v>
      </c>
      <c r="AB812" s="1702">
        <f t="shared" si="457"/>
        <v>44784</v>
      </c>
      <c r="AC812" s="1702">
        <f t="shared" si="457"/>
        <v>44798</v>
      </c>
      <c r="AD812" s="1702">
        <f t="shared" si="458"/>
        <v>44819</v>
      </c>
      <c r="AE812" s="1702">
        <f t="shared" si="458"/>
        <v>44826</v>
      </c>
      <c r="AF812" s="1702">
        <f t="shared" si="458"/>
        <v>44831</v>
      </c>
      <c r="AG812" s="1702">
        <f t="shared" si="458"/>
        <v>44834</v>
      </c>
      <c r="AH812" s="1702">
        <f t="shared" si="458"/>
        <v>44859</v>
      </c>
      <c r="AI812" s="1702">
        <f t="shared" si="458"/>
        <v>44879</v>
      </c>
      <c r="AJ812" s="1702">
        <f t="shared" si="458"/>
        <v>44879</v>
      </c>
      <c r="AK812" s="1702">
        <f t="shared" si="458"/>
        <v>44889</v>
      </c>
      <c r="AL812" s="1702">
        <f t="shared" si="458"/>
        <v>44905</v>
      </c>
      <c r="AM812" s="1702">
        <f t="shared" si="458"/>
        <v>44909</v>
      </c>
      <c r="AN812" s="1702">
        <f t="shared" si="458"/>
        <v>44939</v>
      </c>
      <c r="AO812" s="1497">
        <f>$AO$810</f>
        <v>44869</v>
      </c>
      <c r="AP812" s="1363">
        <v>36681</v>
      </c>
      <c r="AQ812" s="1543">
        <v>44970</v>
      </c>
      <c r="AR812" s="1424">
        <f>VLOOKUP(AP812,Schedule!$B$2:$F$14923,5,0)</f>
        <v>45044</v>
      </c>
      <c r="AS812" s="1424">
        <f t="shared" si="444"/>
        <v>45409</v>
      </c>
      <c r="AZ812" s="1739"/>
    </row>
    <row r="813" spans="1:52" s="1382" customFormat="1" ht="51.95" customHeight="1" thickBot="1">
      <c r="A813" s="1781"/>
      <c r="B813" s="1498">
        <f t="shared" si="455"/>
        <v>82</v>
      </c>
      <c r="C813" s="1499" t="str">
        <f t="shared" si="455"/>
        <v>У_Э</v>
      </c>
      <c r="D813" s="1566" t="str">
        <f t="shared" si="435"/>
        <v>82У_Э</v>
      </c>
      <c r="E813" s="1603" t="s">
        <v>408</v>
      </c>
      <c r="F813" s="1568" t="s">
        <v>859</v>
      </c>
      <c r="G813" s="1569" t="str">
        <f>$G$810</f>
        <v>Выполнение электротехнических работ по объектам 00UKY,00UJY,06UEH,07UEH</v>
      </c>
      <c r="H813" s="1570" t="s">
        <v>1016</v>
      </c>
      <c r="I813" s="1345"/>
      <c r="J813" s="1702">
        <f t="shared" si="456"/>
        <v>44449</v>
      </c>
      <c r="K813" s="1702">
        <f t="shared" si="456"/>
        <v>44477</v>
      </c>
      <c r="L813" s="1702">
        <f t="shared" si="456"/>
        <v>44526</v>
      </c>
      <c r="M813" s="1702">
        <f t="shared" si="456"/>
        <v>44531</v>
      </c>
      <c r="N813" s="1702">
        <f t="shared" si="456"/>
        <v>44559</v>
      </c>
      <c r="O813" s="1702">
        <f t="shared" si="456"/>
        <v>44559</v>
      </c>
      <c r="P813" s="1702">
        <f t="shared" si="456"/>
        <v>44643</v>
      </c>
      <c r="Q813" s="1702">
        <f t="shared" si="456"/>
        <v>44673</v>
      </c>
      <c r="R813" s="1702">
        <f t="shared" si="456"/>
        <v>44673</v>
      </c>
      <c r="S813" s="1702">
        <f t="shared" si="456"/>
        <v>44672</v>
      </c>
      <c r="T813" s="1702">
        <f t="shared" si="457"/>
        <v>44672</v>
      </c>
      <c r="U813" s="1702">
        <f t="shared" si="457"/>
        <v>44693</v>
      </c>
      <c r="V813" s="1702">
        <f t="shared" si="457"/>
        <v>44700</v>
      </c>
      <c r="W813" s="1702">
        <f t="shared" si="457"/>
        <v>44705</v>
      </c>
      <c r="X813" s="1702">
        <f t="shared" si="457"/>
        <v>44708</v>
      </c>
      <c r="Y813" s="1702">
        <f t="shared" si="457"/>
        <v>44733</v>
      </c>
      <c r="Z813" s="1702">
        <f t="shared" si="457"/>
        <v>44753</v>
      </c>
      <c r="AA813" s="1702">
        <f t="shared" si="457"/>
        <v>44781</v>
      </c>
      <c r="AB813" s="1702">
        <f t="shared" si="457"/>
        <v>44784</v>
      </c>
      <c r="AC813" s="1702">
        <f t="shared" si="457"/>
        <v>44798</v>
      </c>
      <c r="AD813" s="1702">
        <f t="shared" si="458"/>
        <v>44819</v>
      </c>
      <c r="AE813" s="1702">
        <f t="shared" si="458"/>
        <v>44826</v>
      </c>
      <c r="AF813" s="1702">
        <f t="shared" si="458"/>
        <v>44831</v>
      </c>
      <c r="AG813" s="1702">
        <f t="shared" si="458"/>
        <v>44834</v>
      </c>
      <c r="AH813" s="1702">
        <f t="shared" si="458"/>
        <v>44859</v>
      </c>
      <c r="AI813" s="1702">
        <f t="shared" si="458"/>
        <v>44879</v>
      </c>
      <c r="AJ813" s="1702">
        <f t="shared" si="458"/>
        <v>44879</v>
      </c>
      <c r="AK813" s="1702">
        <f t="shared" si="458"/>
        <v>44889</v>
      </c>
      <c r="AL813" s="1702">
        <f t="shared" si="458"/>
        <v>44905</v>
      </c>
      <c r="AM813" s="1702">
        <f t="shared" si="458"/>
        <v>44909</v>
      </c>
      <c r="AN813" s="1702">
        <f t="shared" si="458"/>
        <v>44939</v>
      </c>
      <c r="AO813" s="1497">
        <f>$AO$810</f>
        <v>44869</v>
      </c>
      <c r="AP813" s="1539">
        <v>36689</v>
      </c>
      <c r="AQ813" s="1540">
        <v>45230</v>
      </c>
      <c r="AR813" s="1424">
        <f>VLOOKUP(AP813,Schedule!$B$2:$F$14923,5,0)</f>
        <v>45304</v>
      </c>
      <c r="AS813" s="1424">
        <f t="shared" si="444"/>
        <v>45669</v>
      </c>
      <c r="AZ813" s="1739"/>
    </row>
    <row r="814" spans="1:52" s="1382" customFormat="1" ht="47.25" thickBot="1">
      <c r="A814" s="1781">
        <f>A810+1</f>
        <v>69</v>
      </c>
      <c r="B814" s="1373">
        <f>B810+1</f>
        <v>83</v>
      </c>
      <c r="C814" s="1374" t="s">
        <v>858</v>
      </c>
      <c r="D814" s="1556" t="str">
        <f t="shared" si="435"/>
        <v>83У_Э</v>
      </c>
      <c r="E814" s="1601" t="s">
        <v>489</v>
      </c>
      <c r="F814" s="1558" t="s">
        <v>859</v>
      </c>
      <c r="G814" s="1559" t="str">
        <f>CONCATENATE("Выполнение электротехнических работ по объектам ", , E814,",", E815,",", E816, ",",E817,,",",E818)</f>
        <v>Выполнение электротехнических работ по объектам 00UGH,00UGM,00UGV,00UGW,06UBG</v>
      </c>
      <c r="H814" s="1560" t="s">
        <v>1017</v>
      </c>
      <c r="I814" s="1339" t="s">
        <v>118</v>
      </c>
      <c r="J814" s="1369">
        <f>IFERROR(VLOOKUP(D814,'ИСХОДНИК-даты-2х'!$D$10:$AI$105,2,0),"-")</f>
        <v>44414</v>
      </c>
      <c r="K814" s="1369">
        <f>IFERROR(VLOOKUP(D814,'ИСХОДНИК-даты-2х'!$D$10:$AI$105,3,0),"-")</f>
        <v>44442</v>
      </c>
      <c r="L814" s="1369">
        <f>IFERROR(VLOOKUP(D814,'ИСХОДНИК-даты-2х'!$D$10:$AI$105,4,0),"-")</f>
        <v>44491</v>
      </c>
      <c r="M814" s="1369">
        <f>IFERROR(VLOOKUP(D814,'ИСХОДНИК-даты-2х'!$D$10:$AI$105,5,0),"-")</f>
        <v>44496</v>
      </c>
      <c r="N814" s="1369">
        <f>IFERROR(VLOOKUP(D814,'ИСХОДНИК-даты-2х'!$D$10:$AI$105,6,0),"-")</f>
        <v>44524</v>
      </c>
      <c r="O814" s="1369">
        <f>IFERROR(VLOOKUP(D814,'ИСХОДНИК-даты-2х'!$D$10:$AI$105,7,0),"-")</f>
        <v>44524</v>
      </c>
      <c r="P814" s="1369">
        <f>IFERROR(VLOOKUP(D814,'ИСХОДНИК-даты-2х'!$D$10:$AI$105,8,0),"-")</f>
        <v>44608</v>
      </c>
      <c r="Q814" s="1369">
        <f>IFERROR(VLOOKUP(D814,'ИСХОДНИК-даты-2х'!$D$10:$AI$105,9,0),"-")</f>
        <v>44638</v>
      </c>
      <c r="R814" s="1369">
        <f>IFERROR(VLOOKUP(D814,'ИСХОДНИК-даты-2х'!$D$10:$AI$105,10,0),"-")</f>
        <v>44638</v>
      </c>
      <c r="S814" s="1369">
        <f>IFERROR(VLOOKUP(D814,'ИСХОДНИК-даты-2х'!$D$10:$AI$105,11,0),"-")</f>
        <v>44637</v>
      </c>
      <c r="T814" s="1369">
        <f>IFERROR(VLOOKUP(D814,'ИСХОДНИК-даты-2х'!$D$10:$AI$105,12,0),"-")</f>
        <v>44637</v>
      </c>
      <c r="U814" s="1369">
        <f>IFERROR(VLOOKUP(D814,'ИСХОДНИК-даты-2х'!$D$10:$AI$105,13,0),"-")</f>
        <v>44658</v>
      </c>
      <c r="V814" s="1369">
        <f>IFERROR(VLOOKUP(D814,'ИСХОДНИК-даты-2х'!$D$10:$AI$105,14,0),"-")</f>
        <v>44665</v>
      </c>
      <c r="W814" s="1369">
        <f>IFERROR(VLOOKUP(D814,'ИСХОДНИК-даты-2х'!$D$10:$AI$105,15,0),"-")</f>
        <v>44670</v>
      </c>
      <c r="X814" s="1369">
        <f>IFERROR(VLOOKUP(D814,'ИСХОДНИК-даты-2х'!$D$10:$AI$105,16,0),"-")</f>
        <v>44673</v>
      </c>
      <c r="Y814" s="1369">
        <f>IFERROR(VLOOKUP(D814,'ИСХОДНИК-даты-2х'!$D$10:$AI$105,17,0),"-")</f>
        <v>44698</v>
      </c>
      <c r="Z814" s="1369">
        <f>IFERROR(VLOOKUP(D814,'ИСХОДНИК-даты-2х'!$D$10:$AI$105,18,0),"-")</f>
        <v>44718</v>
      </c>
      <c r="AA814" s="1369">
        <f>IFERROR(VLOOKUP(D814,'ИСХОДНИК-даты-2х'!$D$10:$AI$105,19,0),"-")</f>
        <v>44746</v>
      </c>
      <c r="AB814" s="1369">
        <f>IFERROR(VLOOKUP(D814,'ИСХОДНИК-даты-2х'!$D$10:$AI$105,20,0),"-")</f>
        <v>44749</v>
      </c>
      <c r="AC814" s="1369">
        <f>IFERROR(VLOOKUP(D814,'ИСХОДНИК-даты-2х'!$D$10:$AI$105,21,0),"-")</f>
        <v>44763</v>
      </c>
      <c r="AD814" s="1369">
        <f>IFERROR(VLOOKUP(D814,'ИСХОДНИК-даты-2х'!$D$10:$AI$105,22,0),"-")</f>
        <v>44784</v>
      </c>
      <c r="AE814" s="1369">
        <f>IFERROR(VLOOKUP(D814,'ИСХОДНИК-даты-2х'!$D$10:$AI$105,23,0),"-")</f>
        <v>44791</v>
      </c>
      <c r="AF814" s="1369">
        <f>IFERROR(VLOOKUP(D814,'ИСХОДНИК-даты-2х'!$D$10:$AI$105,24,0),"-")</f>
        <v>44796</v>
      </c>
      <c r="AG814" s="1369">
        <f>IFERROR(VLOOKUP(D814,'ИСХОДНИК-даты-2х'!$D$10:$AI$105,25,0),"-")</f>
        <v>44799</v>
      </c>
      <c r="AH814" s="1340">
        <f>IFERROR(VLOOKUP(D814,'ИСХОДНИК-даты-2х'!$D$10:$AI$105,26,0),"-")</f>
        <v>44824</v>
      </c>
      <c r="AI814" s="1340">
        <f>IFERROR(VLOOKUP(D814,'ИСХОДНИК-даты-2х'!$D$10:$AI$105,27,0),"-")</f>
        <v>44844</v>
      </c>
      <c r="AJ814" s="1340">
        <f>IFERROR(VLOOKUP(D814,'ИСХОДНИК-даты-2х'!$D$10:$AI$105,28,0),"-")</f>
        <v>44844</v>
      </c>
      <c r="AK814" s="1370">
        <f>IFERROR(VLOOKUP(D814,'ИСХОДНИК-даты-2х'!$D$10:$AI$105,29,0),"-")</f>
        <v>44854</v>
      </c>
      <c r="AL814" s="1370">
        <f>IFERROR(VLOOKUP(D814,'ИСХОДНИК-даты-2х'!$D$10:$AI$105,30,0),"-")</f>
        <v>44870</v>
      </c>
      <c r="AM814" s="1371">
        <f>IFERROR(VLOOKUP(D814,'ИСХОДНИК-даты-2х'!$D$10:$AI$105,31,0),"-")</f>
        <v>44874</v>
      </c>
      <c r="AN814" s="1372">
        <v>44904</v>
      </c>
      <c r="AO814" s="1387">
        <v>44834</v>
      </c>
      <c r="AP814" s="1388">
        <v>36988</v>
      </c>
      <c r="AQ814" s="1541">
        <v>45049</v>
      </c>
      <c r="AR814" s="1424">
        <f>VLOOKUP(AP814,Schedule!$B$2:$F$14923,5,0)</f>
        <v>45009</v>
      </c>
      <c r="AS814" s="1424">
        <f t="shared" si="444"/>
        <v>45374</v>
      </c>
      <c r="AT814" s="1425">
        <f>MIN(AS814:AS818)</f>
        <v>45126</v>
      </c>
      <c r="AU814" s="1426">
        <f>AM814+30</f>
        <v>44904</v>
      </c>
      <c r="AV814" s="1732">
        <f>AT814-AM814</f>
        <v>252</v>
      </c>
      <c r="AW814" s="1383" t="s">
        <v>119</v>
      </c>
      <c r="AX814" s="1383">
        <v>44904</v>
      </c>
      <c r="AY814" s="1384" t="s">
        <v>173</v>
      </c>
      <c r="AZ814" s="1739">
        <f>AN814-AM814</f>
        <v>30</v>
      </c>
    </row>
    <row r="815" spans="1:52" s="1382" customFormat="1" ht="69.95" customHeight="1" thickBot="1">
      <c r="A815" s="1781"/>
      <c r="B815" s="1385">
        <f t="shared" ref="B815:C818" si="459">B$814</f>
        <v>83</v>
      </c>
      <c r="C815" s="1386" t="str">
        <f t="shared" si="459"/>
        <v>У_Э</v>
      </c>
      <c r="D815" s="1561" t="str">
        <f t="shared" si="435"/>
        <v>83У_Э</v>
      </c>
      <c r="E815" s="1602" t="s">
        <v>491</v>
      </c>
      <c r="F815" s="1563" t="s">
        <v>859</v>
      </c>
      <c r="G815" s="1564" t="str">
        <f>$G$814</f>
        <v>Выполнение электротехнических работ по объектам 00UGH,00UGM,00UGV,00UGW,06UBG</v>
      </c>
      <c r="H815" s="1565" t="s">
        <v>1018</v>
      </c>
      <c r="I815" s="1352"/>
      <c r="J815" s="1702">
        <f t="shared" ref="J815:S818" si="460">J$814</f>
        <v>44414</v>
      </c>
      <c r="K815" s="1702">
        <f t="shared" si="460"/>
        <v>44442</v>
      </c>
      <c r="L815" s="1702">
        <f t="shared" si="460"/>
        <v>44491</v>
      </c>
      <c r="M815" s="1702">
        <f t="shared" si="460"/>
        <v>44496</v>
      </c>
      <c r="N815" s="1702">
        <f t="shared" si="460"/>
        <v>44524</v>
      </c>
      <c r="O815" s="1702">
        <f t="shared" si="460"/>
        <v>44524</v>
      </c>
      <c r="P815" s="1702">
        <f t="shared" si="460"/>
        <v>44608</v>
      </c>
      <c r="Q815" s="1702">
        <f t="shared" si="460"/>
        <v>44638</v>
      </c>
      <c r="R815" s="1702">
        <f t="shared" si="460"/>
        <v>44638</v>
      </c>
      <c r="S815" s="1702">
        <f t="shared" si="460"/>
        <v>44637</v>
      </c>
      <c r="T815" s="1702">
        <f t="shared" ref="T815:AC818" si="461">T$814</f>
        <v>44637</v>
      </c>
      <c r="U815" s="1702">
        <f t="shared" si="461"/>
        <v>44658</v>
      </c>
      <c r="V815" s="1702">
        <f t="shared" si="461"/>
        <v>44665</v>
      </c>
      <c r="W815" s="1702">
        <f t="shared" si="461"/>
        <v>44670</v>
      </c>
      <c r="X815" s="1702">
        <f t="shared" si="461"/>
        <v>44673</v>
      </c>
      <c r="Y815" s="1702">
        <f t="shared" si="461"/>
        <v>44698</v>
      </c>
      <c r="Z815" s="1702">
        <f t="shared" si="461"/>
        <v>44718</v>
      </c>
      <c r="AA815" s="1702">
        <f t="shared" si="461"/>
        <v>44746</v>
      </c>
      <c r="AB815" s="1702">
        <f t="shared" si="461"/>
        <v>44749</v>
      </c>
      <c r="AC815" s="1702">
        <f t="shared" si="461"/>
        <v>44763</v>
      </c>
      <c r="AD815" s="1702">
        <f t="shared" ref="AD815:AN818" si="462">AD$814</f>
        <v>44784</v>
      </c>
      <c r="AE815" s="1702">
        <f t="shared" si="462"/>
        <v>44791</v>
      </c>
      <c r="AF815" s="1702">
        <f t="shared" si="462"/>
        <v>44796</v>
      </c>
      <c r="AG815" s="1702">
        <f t="shared" si="462"/>
        <v>44799</v>
      </c>
      <c r="AH815" s="1702">
        <f t="shared" si="462"/>
        <v>44824</v>
      </c>
      <c r="AI815" s="1702">
        <f t="shared" si="462"/>
        <v>44844</v>
      </c>
      <c r="AJ815" s="1702">
        <f t="shared" si="462"/>
        <v>44844</v>
      </c>
      <c r="AK815" s="1702">
        <f t="shared" si="462"/>
        <v>44854</v>
      </c>
      <c r="AL815" s="1702">
        <f t="shared" si="462"/>
        <v>44870</v>
      </c>
      <c r="AM815" s="1702">
        <f t="shared" si="462"/>
        <v>44874</v>
      </c>
      <c r="AN815" s="1702">
        <f t="shared" si="462"/>
        <v>44904</v>
      </c>
      <c r="AO815" s="1497">
        <f>$AO$814</f>
        <v>44834</v>
      </c>
      <c r="AP815" s="1363">
        <v>37022</v>
      </c>
      <c r="AQ815" s="1543">
        <v>45064</v>
      </c>
      <c r="AR815" s="1424">
        <f>VLOOKUP(AP815,Schedule!$B$2:$F$14923,5,0)</f>
        <v>45024</v>
      </c>
      <c r="AS815" s="1424">
        <f t="shared" si="444"/>
        <v>45389</v>
      </c>
      <c r="AZ815" s="1739"/>
    </row>
    <row r="816" spans="1:52" s="1382" customFormat="1" ht="69.95" customHeight="1" thickBot="1">
      <c r="A816" s="1781"/>
      <c r="B816" s="1385">
        <f t="shared" si="459"/>
        <v>83</v>
      </c>
      <c r="C816" s="1386" t="str">
        <f t="shared" si="459"/>
        <v>У_Э</v>
      </c>
      <c r="D816" s="1561" t="str">
        <f t="shared" si="435"/>
        <v>83У_Э</v>
      </c>
      <c r="E816" s="1602" t="s">
        <v>493</v>
      </c>
      <c r="F816" s="1563" t="s">
        <v>859</v>
      </c>
      <c r="G816" s="1564" t="str">
        <f>$G$814</f>
        <v>Выполнение электротехнических работ по объектам 00UGH,00UGM,00UGV,00UGW,06UBG</v>
      </c>
      <c r="H816" s="1565" t="s">
        <v>1019</v>
      </c>
      <c r="I816" s="1352"/>
      <c r="J816" s="1702">
        <f t="shared" si="460"/>
        <v>44414</v>
      </c>
      <c r="K816" s="1702">
        <f t="shared" si="460"/>
        <v>44442</v>
      </c>
      <c r="L816" s="1702">
        <f t="shared" si="460"/>
        <v>44491</v>
      </c>
      <c r="M816" s="1702">
        <f t="shared" si="460"/>
        <v>44496</v>
      </c>
      <c r="N816" s="1702">
        <f t="shared" si="460"/>
        <v>44524</v>
      </c>
      <c r="O816" s="1702">
        <f t="shared" si="460"/>
        <v>44524</v>
      </c>
      <c r="P816" s="1702">
        <f t="shared" si="460"/>
        <v>44608</v>
      </c>
      <c r="Q816" s="1702">
        <f t="shared" si="460"/>
        <v>44638</v>
      </c>
      <c r="R816" s="1702">
        <f t="shared" si="460"/>
        <v>44638</v>
      </c>
      <c r="S816" s="1702">
        <f t="shared" si="460"/>
        <v>44637</v>
      </c>
      <c r="T816" s="1702">
        <f t="shared" si="461"/>
        <v>44637</v>
      </c>
      <c r="U816" s="1702">
        <f t="shared" si="461"/>
        <v>44658</v>
      </c>
      <c r="V816" s="1702">
        <f t="shared" si="461"/>
        <v>44665</v>
      </c>
      <c r="W816" s="1702">
        <f t="shared" si="461"/>
        <v>44670</v>
      </c>
      <c r="X816" s="1702">
        <f t="shared" si="461"/>
        <v>44673</v>
      </c>
      <c r="Y816" s="1702">
        <f t="shared" si="461"/>
        <v>44698</v>
      </c>
      <c r="Z816" s="1702">
        <f t="shared" si="461"/>
        <v>44718</v>
      </c>
      <c r="AA816" s="1702">
        <f t="shared" si="461"/>
        <v>44746</v>
      </c>
      <c r="AB816" s="1702">
        <f t="shared" si="461"/>
        <v>44749</v>
      </c>
      <c r="AC816" s="1702">
        <f t="shared" si="461"/>
        <v>44763</v>
      </c>
      <c r="AD816" s="1702">
        <f t="shared" si="462"/>
        <v>44784</v>
      </c>
      <c r="AE816" s="1702">
        <f t="shared" si="462"/>
        <v>44791</v>
      </c>
      <c r="AF816" s="1702">
        <f t="shared" si="462"/>
        <v>44796</v>
      </c>
      <c r="AG816" s="1702">
        <f t="shared" si="462"/>
        <v>44799</v>
      </c>
      <c r="AH816" s="1702">
        <f t="shared" si="462"/>
        <v>44824</v>
      </c>
      <c r="AI816" s="1702">
        <f t="shared" si="462"/>
        <v>44844</v>
      </c>
      <c r="AJ816" s="1702">
        <f t="shared" si="462"/>
        <v>44844</v>
      </c>
      <c r="AK816" s="1702">
        <f t="shared" si="462"/>
        <v>44854</v>
      </c>
      <c r="AL816" s="1702">
        <f t="shared" si="462"/>
        <v>44870</v>
      </c>
      <c r="AM816" s="1702">
        <f t="shared" si="462"/>
        <v>44874</v>
      </c>
      <c r="AN816" s="1702">
        <f t="shared" si="462"/>
        <v>44904</v>
      </c>
      <c r="AO816" s="1497">
        <f>$AO$814</f>
        <v>44834</v>
      </c>
      <c r="AP816" s="1363">
        <v>37063</v>
      </c>
      <c r="AQ816" s="1543">
        <v>45049</v>
      </c>
      <c r="AR816" s="1424">
        <f>VLOOKUP(AP816,Schedule!$B$2:$F$14923,5,0)</f>
        <v>45009</v>
      </c>
      <c r="AS816" s="1424">
        <f t="shared" si="444"/>
        <v>45374</v>
      </c>
      <c r="AZ816" s="1739"/>
    </row>
    <row r="817" spans="1:52" s="1382" customFormat="1" ht="69.95" customHeight="1" thickBot="1">
      <c r="A817" s="1781"/>
      <c r="B817" s="1385">
        <f t="shared" si="459"/>
        <v>83</v>
      </c>
      <c r="C817" s="1386" t="str">
        <f t="shared" si="459"/>
        <v>У_Э</v>
      </c>
      <c r="D817" s="1561" t="str">
        <f t="shared" si="435"/>
        <v>83У_Э</v>
      </c>
      <c r="E817" s="1602" t="s">
        <v>487</v>
      </c>
      <c r="F817" s="1563" t="s">
        <v>859</v>
      </c>
      <c r="G817" s="1564" t="str">
        <f>$G$814</f>
        <v>Выполнение электротехнических работ по объектам 00UGH,00UGM,00UGV,00UGW,06UBG</v>
      </c>
      <c r="H817" s="1565" t="s">
        <v>1020</v>
      </c>
      <c r="I817" s="1352"/>
      <c r="J817" s="1702">
        <f t="shared" si="460"/>
        <v>44414</v>
      </c>
      <c r="K817" s="1702">
        <f t="shared" si="460"/>
        <v>44442</v>
      </c>
      <c r="L817" s="1702">
        <f t="shared" si="460"/>
        <v>44491</v>
      </c>
      <c r="M817" s="1702">
        <f t="shared" si="460"/>
        <v>44496</v>
      </c>
      <c r="N817" s="1702">
        <f t="shared" si="460"/>
        <v>44524</v>
      </c>
      <c r="O817" s="1702">
        <f t="shared" si="460"/>
        <v>44524</v>
      </c>
      <c r="P817" s="1702">
        <f t="shared" si="460"/>
        <v>44608</v>
      </c>
      <c r="Q817" s="1702">
        <f t="shared" si="460"/>
        <v>44638</v>
      </c>
      <c r="R817" s="1702">
        <f t="shared" si="460"/>
        <v>44638</v>
      </c>
      <c r="S817" s="1702">
        <f t="shared" si="460"/>
        <v>44637</v>
      </c>
      <c r="T817" s="1702">
        <f t="shared" si="461"/>
        <v>44637</v>
      </c>
      <c r="U817" s="1702">
        <f t="shared" si="461"/>
        <v>44658</v>
      </c>
      <c r="V817" s="1702">
        <f t="shared" si="461"/>
        <v>44665</v>
      </c>
      <c r="W817" s="1702">
        <f t="shared" si="461"/>
        <v>44670</v>
      </c>
      <c r="X817" s="1702">
        <f t="shared" si="461"/>
        <v>44673</v>
      </c>
      <c r="Y817" s="1702">
        <f t="shared" si="461"/>
        <v>44698</v>
      </c>
      <c r="Z817" s="1702">
        <f t="shared" si="461"/>
        <v>44718</v>
      </c>
      <c r="AA817" s="1702">
        <f t="shared" si="461"/>
        <v>44746</v>
      </c>
      <c r="AB817" s="1702">
        <f t="shared" si="461"/>
        <v>44749</v>
      </c>
      <c r="AC817" s="1702">
        <f t="shared" si="461"/>
        <v>44763</v>
      </c>
      <c r="AD817" s="1702">
        <f t="shared" si="462"/>
        <v>44784</v>
      </c>
      <c r="AE817" s="1702">
        <f t="shared" si="462"/>
        <v>44791</v>
      </c>
      <c r="AF817" s="1702">
        <f t="shared" si="462"/>
        <v>44796</v>
      </c>
      <c r="AG817" s="1702">
        <f t="shared" si="462"/>
        <v>44799</v>
      </c>
      <c r="AH817" s="1702">
        <f t="shared" si="462"/>
        <v>44824</v>
      </c>
      <c r="AI817" s="1702">
        <f t="shared" si="462"/>
        <v>44844</v>
      </c>
      <c r="AJ817" s="1702">
        <f t="shared" si="462"/>
        <v>44844</v>
      </c>
      <c r="AK817" s="1702">
        <f t="shared" si="462"/>
        <v>44854</v>
      </c>
      <c r="AL817" s="1702">
        <f t="shared" si="462"/>
        <v>44870</v>
      </c>
      <c r="AM817" s="1702">
        <f t="shared" si="462"/>
        <v>44874</v>
      </c>
      <c r="AN817" s="1702">
        <f t="shared" si="462"/>
        <v>44904</v>
      </c>
      <c r="AO817" s="1497">
        <f>$AO$814</f>
        <v>44834</v>
      </c>
      <c r="AP817" s="1363">
        <v>37092</v>
      </c>
      <c r="AQ817" s="1543">
        <v>45169</v>
      </c>
      <c r="AR817" s="1424">
        <f>VLOOKUP(AP817,Schedule!$B$2:$F$14923,5,0)</f>
        <v>45009</v>
      </c>
      <c r="AS817" s="1424">
        <f t="shared" si="444"/>
        <v>45374</v>
      </c>
      <c r="AZ817" s="1739"/>
    </row>
    <row r="818" spans="1:52" s="1382" customFormat="1" ht="69.95" customHeight="1" thickBot="1">
      <c r="A818" s="1781"/>
      <c r="B818" s="1498">
        <f t="shared" si="459"/>
        <v>83</v>
      </c>
      <c r="C818" s="1499" t="str">
        <f t="shared" si="459"/>
        <v>У_Э</v>
      </c>
      <c r="D818" s="1566" t="str">
        <f t="shared" si="435"/>
        <v>83У_Э</v>
      </c>
      <c r="E818" s="1603" t="s">
        <v>499</v>
      </c>
      <c r="F818" s="1568" t="s">
        <v>859</v>
      </c>
      <c r="G818" s="1569" t="str">
        <f>$G$814</f>
        <v>Выполнение электротехнических работ по объектам 00UGH,00UGM,00UGV,00UGW,06UBG</v>
      </c>
      <c r="H818" s="1570" t="s">
        <v>1021</v>
      </c>
      <c r="I818" s="1345"/>
      <c r="J818" s="1702">
        <f t="shared" si="460"/>
        <v>44414</v>
      </c>
      <c r="K818" s="1702">
        <f t="shared" si="460"/>
        <v>44442</v>
      </c>
      <c r="L818" s="1702">
        <f t="shared" si="460"/>
        <v>44491</v>
      </c>
      <c r="M818" s="1702">
        <f t="shared" si="460"/>
        <v>44496</v>
      </c>
      <c r="N818" s="1702">
        <f t="shared" si="460"/>
        <v>44524</v>
      </c>
      <c r="O818" s="1702">
        <f t="shared" si="460"/>
        <v>44524</v>
      </c>
      <c r="P818" s="1702">
        <f t="shared" si="460"/>
        <v>44608</v>
      </c>
      <c r="Q818" s="1702">
        <f t="shared" si="460"/>
        <v>44638</v>
      </c>
      <c r="R818" s="1702">
        <f t="shared" si="460"/>
        <v>44638</v>
      </c>
      <c r="S818" s="1702">
        <f t="shared" si="460"/>
        <v>44637</v>
      </c>
      <c r="T818" s="1702">
        <f t="shared" si="461"/>
        <v>44637</v>
      </c>
      <c r="U818" s="1702">
        <f t="shared" si="461"/>
        <v>44658</v>
      </c>
      <c r="V818" s="1702">
        <f t="shared" si="461"/>
        <v>44665</v>
      </c>
      <c r="W818" s="1702">
        <f t="shared" si="461"/>
        <v>44670</v>
      </c>
      <c r="X818" s="1702">
        <f t="shared" si="461"/>
        <v>44673</v>
      </c>
      <c r="Y818" s="1702">
        <f t="shared" si="461"/>
        <v>44698</v>
      </c>
      <c r="Z818" s="1702">
        <f t="shared" si="461"/>
        <v>44718</v>
      </c>
      <c r="AA818" s="1702">
        <f t="shared" si="461"/>
        <v>44746</v>
      </c>
      <c r="AB818" s="1702">
        <f t="shared" si="461"/>
        <v>44749</v>
      </c>
      <c r="AC818" s="1702">
        <f t="shared" si="461"/>
        <v>44763</v>
      </c>
      <c r="AD818" s="1702">
        <f t="shared" si="462"/>
        <v>44784</v>
      </c>
      <c r="AE818" s="1702">
        <f t="shared" si="462"/>
        <v>44791</v>
      </c>
      <c r="AF818" s="1702">
        <f t="shared" si="462"/>
        <v>44796</v>
      </c>
      <c r="AG818" s="1702">
        <f t="shared" si="462"/>
        <v>44799</v>
      </c>
      <c r="AH818" s="1702">
        <f t="shared" si="462"/>
        <v>44824</v>
      </c>
      <c r="AI818" s="1702">
        <f t="shared" si="462"/>
        <v>44844</v>
      </c>
      <c r="AJ818" s="1702">
        <f t="shared" si="462"/>
        <v>44844</v>
      </c>
      <c r="AK818" s="1702">
        <f t="shared" si="462"/>
        <v>44854</v>
      </c>
      <c r="AL818" s="1702">
        <f t="shared" si="462"/>
        <v>44870</v>
      </c>
      <c r="AM818" s="1702">
        <f t="shared" si="462"/>
        <v>44874</v>
      </c>
      <c r="AN818" s="1702">
        <f t="shared" si="462"/>
        <v>44904</v>
      </c>
      <c r="AO818" s="1497">
        <f>$AO$814</f>
        <v>44834</v>
      </c>
      <c r="AP818" s="1539">
        <v>34928</v>
      </c>
      <c r="AQ818" s="1540">
        <v>44834</v>
      </c>
      <c r="AR818" s="1424">
        <f>VLOOKUP(AP818,Schedule!$B$2:$F$14923,5,0)</f>
        <v>44761</v>
      </c>
      <c r="AS818" s="1424">
        <f t="shared" si="444"/>
        <v>45126</v>
      </c>
      <c r="AZ818" s="1739"/>
    </row>
    <row r="819" spans="1:52" s="1382" customFormat="1" ht="70.5" thickBot="1">
      <c r="A819" s="1781">
        <f>A814+1</f>
        <v>70</v>
      </c>
      <c r="B819" s="1373">
        <f>B814+1</f>
        <v>84</v>
      </c>
      <c r="C819" s="1374" t="s">
        <v>858</v>
      </c>
      <c r="D819" s="1556" t="str">
        <f t="shared" si="435"/>
        <v>84У_Э</v>
      </c>
      <c r="E819" s="1601" t="s">
        <v>774</v>
      </c>
      <c r="F819" s="1558" t="s">
        <v>859</v>
      </c>
      <c r="G819" s="1559" t="str">
        <f>CONCATENATE("Выполнение электротехнических работ по объектам ", , E819,",", E820)</f>
        <v>Выполнение электротехнических работ по объектам 20UKD,30UKD</v>
      </c>
      <c r="H819" s="1560" t="s">
        <v>1022</v>
      </c>
      <c r="I819" s="1339" t="s">
        <v>118</v>
      </c>
      <c r="J819" s="1369">
        <f>IFERROR(VLOOKUP(D819,'ИСХОДНИК-даты-2х'!$D$10:$AI$105,2,0),"-")</f>
        <v>44433</v>
      </c>
      <c r="K819" s="1369">
        <f>IFERROR(VLOOKUP(D819,'ИСХОДНИК-даты-2х'!$D$10:$AI$105,3,0),"-")</f>
        <v>44461</v>
      </c>
      <c r="L819" s="1369">
        <f>IFERROR(VLOOKUP(D819,'ИСХОДНИК-даты-2х'!$D$10:$AI$105,4,0),"-")</f>
        <v>44510</v>
      </c>
      <c r="M819" s="1369">
        <f>IFERROR(VLOOKUP(D819,'ИСХОДНИК-даты-2х'!$D$10:$AI$105,5,0),"-")</f>
        <v>44515</v>
      </c>
      <c r="N819" s="1369">
        <f>IFERROR(VLOOKUP(D819,'ИСХОДНИК-даты-2х'!$D$10:$AI$105,6,0),"-")</f>
        <v>44543</v>
      </c>
      <c r="O819" s="1369">
        <f>IFERROR(VLOOKUP(D819,'ИСХОДНИК-даты-2х'!$D$10:$AI$105,7,0),"-")</f>
        <v>44543</v>
      </c>
      <c r="P819" s="1369">
        <f>IFERROR(VLOOKUP(D819,'ИСХОДНИК-даты-2х'!$D$10:$AI$105,8,0),"-")</f>
        <v>44627</v>
      </c>
      <c r="Q819" s="1369">
        <f>IFERROR(VLOOKUP(D819,'ИСХОДНИК-даты-2х'!$D$10:$AI$105,9,0),"-")</f>
        <v>44657</v>
      </c>
      <c r="R819" s="1369">
        <f>IFERROR(VLOOKUP(D819,'ИСХОДНИК-даты-2х'!$D$10:$AI$105,10,0),"-")</f>
        <v>44657</v>
      </c>
      <c r="S819" s="1369">
        <f>IFERROR(VLOOKUP(D819,'ИСХОДНИК-даты-2х'!$D$10:$AI$105,11,0),"-")</f>
        <v>44656</v>
      </c>
      <c r="T819" s="1369">
        <f>IFERROR(VLOOKUP(D819,'ИСХОДНИК-даты-2х'!$D$10:$AI$105,12,0),"-")</f>
        <v>44656</v>
      </c>
      <c r="U819" s="1369">
        <f>IFERROR(VLOOKUP(D819,'ИСХОДНИК-даты-2х'!$D$10:$AI$105,13,0),"-")</f>
        <v>44677</v>
      </c>
      <c r="V819" s="1369">
        <f>IFERROR(VLOOKUP(D819,'ИСХОДНИК-даты-2х'!$D$10:$AI$105,14,0),"-")</f>
        <v>44684</v>
      </c>
      <c r="W819" s="1369">
        <f>IFERROR(VLOOKUP(D819,'ИСХОДНИК-даты-2х'!$D$10:$AI$105,15,0),"-")</f>
        <v>44687</v>
      </c>
      <c r="X819" s="1369">
        <f>IFERROR(VLOOKUP(D819,'ИСХОДНИК-даты-2х'!$D$10:$AI$105,16,0),"-")</f>
        <v>44692</v>
      </c>
      <c r="Y819" s="1369">
        <f>IFERROR(VLOOKUP(D819,'ИСХОДНИК-даты-2х'!$D$10:$AI$105,17,0),"-")</f>
        <v>44717</v>
      </c>
      <c r="Z819" s="1369">
        <f>IFERROR(VLOOKUP(D819,'ИСХОДНИК-даты-2х'!$D$10:$AI$105,18,0),"-")</f>
        <v>44737</v>
      </c>
      <c r="AA819" s="1369">
        <f>IFERROR(VLOOKUP(D819,'ИСХОДНИК-даты-2х'!$D$10:$AI$105,19,0),"-")</f>
        <v>44764</v>
      </c>
      <c r="AB819" s="1369">
        <f>IFERROR(VLOOKUP(D819,'ИСХОДНИК-даты-2х'!$D$10:$AI$105,20,0),"-")</f>
        <v>44769</v>
      </c>
      <c r="AC819" s="1369">
        <f>IFERROR(VLOOKUP(D819,'ИСХОДНИК-даты-2х'!$D$10:$AI$105,21,0),"-")</f>
        <v>44783</v>
      </c>
      <c r="AD819" s="1369">
        <f>IFERROR(VLOOKUP(D819,'ИСХОДНИК-даты-2х'!$D$10:$AI$105,22,0),"-")</f>
        <v>44804</v>
      </c>
      <c r="AE819" s="1369">
        <f>IFERROR(VLOOKUP(D819,'ИСХОДНИК-даты-2х'!$D$10:$AI$105,23,0),"-")</f>
        <v>44811</v>
      </c>
      <c r="AF819" s="1369">
        <f>IFERROR(VLOOKUP(D819,'ИСХОДНИК-даты-2х'!$D$10:$AI$105,24,0),"-")</f>
        <v>44816</v>
      </c>
      <c r="AG819" s="1369">
        <f>IFERROR(VLOOKUP(D819,'ИСХОДНИК-даты-2х'!$D$10:$AI$105,25,0),"-")</f>
        <v>44819</v>
      </c>
      <c r="AH819" s="1340">
        <f>IFERROR(VLOOKUP(D819,'ИСХОДНИК-даты-2х'!$D$10:$AI$105,26,0),"-")</f>
        <v>44844</v>
      </c>
      <c r="AI819" s="1340">
        <f>IFERROR(VLOOKUP(D819,'ИСХОДНИК-даты-2х'!$D$10:$AI$105,27,0),"-")</f>
        <v>44864</v>
      </c>
      <c r="AJ819" s="1340">
        <f>IFERROR(VLOOKUP(D819,'ИСХОДНИК-даты-2х'!$D$10:$AI$105,28,0),"-")</f>
        <v>44864</v>
      </c>
      <c r="AK819" s="1370">
        <f>IFERROR(VLOOKUP(D819,'ИСХОДНИК-даты-2х'!$D$10:$AI$105,29,0),"-")</f>
        <v>44874</v>
      </c>
      <c r="AL819" s="1370">
        <f>IFERROR(VLOOKUP(D819,'ИСХОДНИК-даты-2х'!$D$10:$AI$105,30,0),"-")</f>
        <v>44890</v>
      </c>
      <c r="AM819" s="1371">
        <f>IFERROR(VLOOKUP(D819,'ИСХОДНИК-даты-2х'!$D$10:$AI$105,31,0),"-")</f>
        <v>44894</v>
      </c>
      <c r="AN819" s="1372">
        <v>44924</v>
      </c>
      <c r="AO819" s="1387">
        <v>44853</v>
      </c>
      <c r="AP819" s="1388">
        <v>13717</v>
      </c>
      <c r="AQ819" s="1541">
        <v>44858</v>
      </c>
      <c r="AR819" s="1424">
        <f>VLOOKUP(AP819,Schedule!$B$2:$F$14923,5,0)</f>
        <v>44692</v>
      </c>
      <c r="AS819" s="1424">
        <f t="shared" si="444"/>
        <v>45057</v>
      </c>
      <c r="AT819" s="1425">
        <f>MIN(AS819:AS820)</f>
        <v>45057</v>
      </c>
      <c r="AU819" s="1426">
        <f>AM819+30</f>
        <v>44924</v>
      </c>
      <c r="AV819" s="1732">
        <f>AT819-AM819</f>
        <v>163</v>
      </c>
      <c r="AW819" s="1383" t="s">
        <v>119</v>
      </c>
      <c r="AX819" s="1383">
        <v>44924</v>
      </c>
      <c r="AY819" s="1384" t="s">
        <v>173</v>
      </c>
      <c r="AZ819" s="1739">
        <f>AN819-AM819</f>
        <v>30</v>
      </c>
    </row>
    <row r="820" spans="1:52" s="1382" customFormat="1" ht="70.5" thickBot="1">
      <c r="A820" s="1781"/>
      <c r="B820" s="1498">
        <f>B$819</f>
        <v>84</v>
      </c>
      <c r="C820" s="1499" t="str">
        <f>C$819</f>
        <v>У_Э</v>
      </c>
      <c r="D820" s="1566" t="str">
        <f t="shared" si="435"/>
        <v>84У_Э</v>
      </c>
      <c r="E820" s="1603" t="s">
        <v>804</v>
      </c>
      <c r="F820" s="1568" t="s">
        <v>859</v>
      </c>
      <c r="G820" s="1569" t="str">
        <f>$G$819</f>
        <v>Выполнение электротехнических работ по объектам 20UKD,30UKD</v>
      </c>
      <c r="H820" s="1570" t="s">
        <v>1023</v>
      </c>
      <c r="I820" s="1345"/>
      <c r="J820" s="1703">
        <f t="shared" ref="J820:AN820" si="463">J$819</f>
        <v>44433</v>
      </c>
      <c r="K820" s="1703">
        <f t="shared" si="463"/>
        <v>44461</v>
      </c>
      <c r="L820" s="1703">
        <f t="shared" si="463"/>
        <v>44510</v>
      </c>
      <c r="M820" s="1703">
        <f t="shared" si="463"/>
        <v>44515</v>
      </c>
      <c r="N820" s="1703">
        <f t="shared" si="463"/>
        <v>44543</v>
      </c>
      <c r="O820" s="1703">
        <f t="shared" si="463"/>
        <v>44543</v>
      </c>
      <c r="P820" s="1703">
        <f t="shared" si="463"/>
        <v>44627</v>
      </c>
      <c r="Q820" s="1703">
        <f t="shared" si="463"/>
        <v>44657</v>
      </c>
      <c r="R820" s="1703">
        <f t="shared" si="463"/>
        <v>44657</v>
      </c>
      <c r="S820" s="1703">
        <f t="shared" si="463"/>
        <v>44656</v>
      </c>
      <c r="T820" s="1703">
        <f t="shared" si="463"/>
        <v>44656</v>
      </c>
      <c r="U820" s="1703">
        <f t="shared" si="463"/>
        <v>44677</v>
      </c>
      <c r="V820" s="1703">
        <f t="shared" si="463"/>
        <v>44684</v>
      </c>
      <c r="W820" s="1703">
        <f t="shared" si="463"/>
        <v>44687</v>
      </c>
      <c r="X820" s="1703">
        <f t="shared" si="463"/>
        <v>44692</v>
      </c>
      <c r="Y820" s="1703">
        <f t="shared" si="463"/>
        <v>44717</v>
      </c>
      <c r="Z820" s="1703">
        <f t="shared" si="463"/>
        <v>44737</v>
      </c>
      <c r="AA820" s="1703">
        <f t="shared" si="463"/>
        <v>44764</v>
      </c>
      <c r="AB820" s="1703">
        <f t="shared" si="463"/>
        <v>44769</v>
      </c>
      <c r="AC820" s="1703">
        <f t="shared" si="463"/>
        <v>44783</v>
      </c>
      <c r="AD820" s="1703">
        <f t="shared" si="463"/>
        <v>44804</v>
      </c>
      <c r="AE820" s="1703">
        <f t="shared" si="463"/>
        <v>44811</v>
      </c>
      <c r="AF820" s="1703">
        <f t="shared" si="463"/>
        <v>44816</v>
      </c>
      <c r="AG820" s="1703">
        <f t="shared" si="463"/>
        <v>44819</v>
      </c>
      <c r="AH820" s="1703">
        <f t="shared" si="463"/>
        <v>44844</v>
      </c>
      <c r="AI820" s="1703">
        <f t="shared" si="463"/>
        <v>44864</v>
      </c>
      <c r="AJ820" s="1703">
        <f t="shared" si="463"/>
        <v>44864</v>
      </c>
      <c r="AK820" s="1703">
        <f t="shared" si="463"/>
        <v>44874</v>
      </c>
      <c r="AL820" s="1703">
        <f t="shared" si="463"/>
        <v>44890</v>
      </c>
      <c r="AM820" s="1703">
        <f t="shared" si="463"/>
        <v>44894</v>
      </c>
      <c r="AN820" s="1703">
        <f t="shared" si="463"/>
        <v>44924</v>
      </c>
      <c r="AO820" s="1542">
        <f>$AO$819</f>
        <v>44853</v>
      </c>
      <c r="AP820" s="1539">
        <v>31268</v>
      </c>
      <c r="AQ820" s="1540">
        <v>44853</v>
      </c>
      <c r="AR820" s="1424">
        <f>VLOOKUP(AP820,Schedule!$B$2:$F$14923,5,0)</f>
        <v>44853</v>
      </c>
      <c r="AS820" s="1424">
        <f t="shared" si="444"/>
        <v>45218</v>
      </c>
      <c r="AZ820" s="1739"/>
    </row>
    <row r="821" spans="1:52" s="1382" customFormat="1" ht="70.5" thickBot="1">
      <c r="A821" s="1781">
        <f>A819+1</f>
        <v>71</v>
      </c>
      <c r="B821" s="1373">
        <f>B819+1</f>
        <v>85</v>
      </c>
      <c r="C821" s="1374" t="s">
        <v>858</v>
      </c>
      <c r="D821" s="1556" t="str">
        <f t="shared" si="435"/>
        <v>85У_Э</v>
      </c>
      <c r="E821" s="1601" t="s">
        <v>312</v>
      </c>
      <c r="F821" s="1558" t="s">
        <v>859</v>
      </c>
      <c r="G821" s="1559" t="str">
        <f>CONCATENATE("Выполнение электротехнических работ по объектам ", , E821,",", E822,",", E823,",",E824,",",E825,",",E826,",",E827,",",E828,",",E829,",",E830,",",E831)</f>
        <v>Выполнение электротехнических работ по объектам 33USF,21USF,22USF,23USF,21USC,22USC,31USF,32USF,31USC,32USC,00USE</v>
      </c>
      <c r="H821" s="1560" t="s">
        <v>1024</v>
      </c>
      <c r="I821" s="1339" t="s">
        <v>118</v>
      </c>
      <c r="J821" s="1369">
        <f>IFERROR(VLOOKUP(D821,'ИСХОДНИК-даты-2х'!$D$10:$AI$105,2,0),"-")</f>
        <v>44281</v>
      </c>
      <c r="K821" s="1369">
        <f>IFERROR(VLOOKUP(D821,'ИСХОДНИК-даты-2х'!$D$10:$AI$105,3,0),"-")</f>
        <v>44309</v>
      </c>
      <c r="L821" s="1369">
        <f>IFERROR(VLOOKUP(D821,'ИСХОДНИК-даты-2х'!$D$10:$AI$105,4,0),"-")</f>
        <v>44358</v>
      </c>
      <c r="M821" s="1369">
        <f>IFERROR(VLOOKUP(D821,'ИСХОДНИК-даты-2х'!$D$10:$AI$105,5,0),"-")</f>
        <v>44363</v>
      </c>
      <c r="N821" s="1369">
        <f>IFERROR(VLOOKUP(D821,'ИСХОДНИК-даты-2х'!$D$10:$AI$105,6,0),"-")</f>
        <v>44391</v>
      </c>
      <c r="O821" s="1369">
        <f>IFERROR(VLOOKUP(D821,'ИСХОДНИК-даты-2х'!$D$10:$AI$105,7,0),"-")</f>
        <v>44391</v>
      </c>
      <c r="P821" s="1369">
        <f>IFERROR(VLOOKUP(D821,'ИСХОДНИК-даты-2х'!$D$10:$AI$105,8,0),"-")</f>
        <v>44475</v>
      </c>
      <c r="Q821" s="1369">
        <f>IFERROR(VLOOKUP(D821,'ИСХОДНИК-даты-2х'!$D$10:$AI$105,9,0),"-")</f>
        <v>44505</v>
      </c>
      <c r="R821" s="1369">
        <f>IFERROR(VLOOKUP(D821,'ИСХОДНИК-даты-2х'!$D$10:$AI$105,10,0),"-")</f>
        <v>44505</v>
      </c>
      <c r="S821" s="1369">
        <f>IFERROR(VLOOKUP(D821,'ИСХОДНИК-даты-2х'!$D$10:$AI$105,11,0),"-")</f>
        <v>44504</v>
      </c>
      <c r="T821" s="1369">
        <f>IFERROR(VLOOKUP(D821,'ИСХОДНИК-даты-2х'!$D$10:$AI$105,12,0),"-")</f>
        <v>44504</v>
      </c>
      <c r="U821" s="1369">
        <f>IFERROR(VLOOKUP(D821,'ИСХОДНИК-даты-2х'!$D$10:$AI$105,13,0),"-")</f>
        <v>44525</v>
      </c>
      <c r="V821" s="1369">
        <f>IFERROR(VLOOKUP(D821,'ИСХОДНИК-даты-2х'!$D$10:$AI$105,14,0),"-")</f>
        <v>44532</v>
      </c>
      <c r="W821" s="1369">
        <f>IFERROR(VLOOKUP(D821,'ИСХОДНИК-даты-2х'!$D$10:$AI$105,15,0),"-")</f>
        <v>44537</v>
      </c>
      <c r="X821" s="1369">
        <f>IFERROR(VLOOKUP(D821,'ИСХОДНИК-даты-2х'!$D$10:$AI$105,16,0),"-")</f>
        <v>44540</v>
      </c>
      <c r="Y821" s="1369">
        <f>IFERROR(VLOOKUP(D821,'ИСХОДНИК-даты-2х'!$D$10:$AI$105,17,0),"-")</f>
        <v>44565</v>
      </c>
      <c r="Z821" s="1369">
        <f>IFERROR(VLOOKUP(D821,'ИСХОДНИК-даты-2х'!$D$10:$AI$105,18,0),"-")</f>
        <v>44585</v>
      </c>
      <c r="AA821" s="1369">
        <f>IFERROR(VLOOKUP(D821,'ИСХОДНИК-даты-2х'!$D$10:$AI$105,19,0),"-")</f>
        <v>44613</v>
      </c>
      <c r="AB821" s="1369">
        <f>IFERROR(VLOOKUP(D821,'ИСХОДНИК-даты-2х'!$D$10:$AI$105,20,0),"-")</f>
        <v>44616</v>
      </c>
      <c r="AC821" s="1369">
        <f>IFERROR(VLOOKUP(D821,'ИСХОДНИК-даты-2х'!$D$10:$AI$105,21,0),"-")</f>
        <v>44630</v>
      </c>
      <c r="AD821" s="1369">
        <f>IFERROR(VLOOKUP(D821,'ИСХОДНИК-даты-2х'!$D$10:$AI$105,22,0),"-")</f>
        <v>44651</v>
      </c>
      <c r="AE821" s="1369">
        <f>IFERROR(VLOOKUP(D821,'ИСХОДНИК-даты-2х'!$D$10:$AI$105,23,0),"-")</f>
        <v>44658</v>
      </c>
      <c r="AF821" s="1369">
        <f>IFERROR(VLOOKUP(D821,'ИСХОДНИК-даты-2х'!$D$10:$AI$105,24,0),"-")</f>
        <v>44663</v>
      </c>
      <c r="AG821" s="1369">
        <f>IFERROR(VLOOKUP(D821,'ИСХОДНИК-даты-2х'!$D$10:$AI$105,25,0),"-")</f>
        <v>44666</v>
      </c>
      <c r="AH821" s="1340">
        <f>IFERROR(VLOOKUP(D821,'ИСХОДНИК-даты-2х'!$D$10:$AI$105,26,0),"-")</f>
        <v>44691</v>
      </c>
      <c r="AI821" s="1340">
        <f>IFERROR(VLOOKUP(D821,'ИСХОДНИК-даты-2х'!$D$10:$AI$105,27,0),"-")</f>
        <v>44711</v>
      </c>
      <c r="AJ821" s="1340">
        <f>IFERROR(VLOOKUP(D821,'ИСХОДНИК-даты-2х'!$D$10:$AI$105,28,0),"-")</f>
        <v>44711</v>
      </c>
      <c r="AK821" s="1370">
        <f>IFERROR(VLOOKUP(D821,'ИСХОДНИК-даты-2х'!$D$10:$AI$105,29,0),"-")</f>
        <v>44721</v>
      </c>
      <c r="AL821" s="1370">
        <f>IFERROR(VLOOKUP(D821,'ИСХОДНИК-даты-2х'!$D$10:$AI$105,30,0),"-")</f>
        <v>44737</v>
      </c>
      <c r="AM821" s="1371">
        <f>IFERROR(VLOOKUP(D821,'ИСХОДНИК-даты-2х'!$D$10:$AI$105,31,0),"-")</f>
        <v>44741</v>
      </c>
      <c r="AN821" s="1372">
        <v>44771</v>
      </c>
      <c r="AO821" s="1387">
        <v>44701</v>
      </c>
      <c r="AP821" s="1388">
        <v>34386</v>
      </c>
      <c r="AQ821" s="1541">
        <v>45563</v>
      </c>
      <c r="AR821" s="1424">
        <f>VLOOKUP(AP821,Schedule!$B$2:$F$14923,5,0)</f>
        <v>45563</v>
      </c>
      <c r="AS821" s="1424">
        <f t="shared" si="444"/>
        <v>45928</v>
      </c>
      <c r="AT821" s="1425">
        <f>MIN(AS821:AS831)</f>
        <v>44982</v>
      </c>
      <c r="AU821" s="1426">
        <f>AM821+30</f>
        <v>44771</v>
      </c>
      <c r="AV821" s="1732">
        <f>AT821-AM821</f>
        <v>241</v>
      </c>
      <c r="AW821" s="1383" t="s">
        <v>119</v>
      </c>
      <c r="AX821" s="1383">
        <v>44771</v>
      </c>
      <c r="AY821" s="1384" t="s">
        <v>173</v>
      </c>
      <c r="AZ821" s="1739">
        <f>AN821-AM821</f>
        <v>30</v>
      </c>
    </row>
    <row r="822" spans="1:52" s="1382" customFormat="1" ht="51.95" customHeight="1" thickBot="1">
      <c r="A822" s="1781"/>
      <c r="B822" s="1385">
        <f t="shared" ref="B822:C831" si="464">B$821</f>
        <v>85</v>
      </c>
      <c r="C822" s="1386" t="str">
        <f t="shared" si="464"/>
        <v>У_Э</v>
      </c>
      <c r="D822" s="1561" t="str">
        <f t="shared" si="435"/>
        <v>85У_Э</v>
      </c>
      <c r="E822" s="1602" t="s">
        <v>302</v>
      </c>
      <c r="F822" s="1563" t="s">
        <v>859</v>
      </c>
      <c r="G822" s="1564" t="str">
        <f>$G$821</f>
        <v>Выполнение электротехнических работ по объектам 33USF,21USF,22USF,23USF,21USC,22USC,31USF,32USF,31USC,32USC,00USE</v>
      </c>
      <c r="H822" s="1565" t="s">
        <v>1025</v>
      </c>
      <c r="I822" s="1352"/>
      <c r="J822" s="1702">
        <f t="shared" ref="J822:S831" si="465">J$821</f>
        <v>44281</v>
      </c>
      <c r="K822" s="1702">
        <f t="shared" si="465"/>
        <v>44309</v>
      </c>
      <c r="L822" s="1702">
        <f t="shared" si="465"/>
        <v>44358</v>
      </c>
      <c r="M822" s="1702">
        <f t="shared" si="465"/>
        <v>44363</v>
      </c>
      <c r="N822" s="1702">
        <f t="shared" si="465"/>
        <v>44391</v>
      </c>
      <c r="O822" s="1702">
        <f t="shared" si="465"/>
        <v>44391</v>
      </c>
      <c r="P822" s="1702">
        <f t="shared" si="465"/>
        <v>44475</v>
      </c>
      <c r="Q822" s="1702">
        <f t="shared" si="465"/>
        <v>44505</v>
      </c>
      <c r="R822" s="1702">
        <f t="shared" si="465"/>
        <v>44505</v>
      </c>
      <c r="S822" s="1702">
        <f t="shared" si="465"/>
        <v>44504</v>
      </c>
      <c r="T822" s="1702">
        <f t="shared" ref="T822:AC831" si="466">T$821</f>
        <v>44504</v>
      </c>
      <c r="U822" s="1702">
        <f t="shared" si="466"/>
        <v>44525</v>
      </c>
      <c r="V822" s="1702">
        <f t="shared" si="466"/>
        <v>44532</v>
      </c>
      <c r="W822" s="1702">
        <f t="shared" si="466"/>
        <v>44537</v>
      </c>
      <c r="X822" s="1702">
        <f t="shared" si="466"/>
        <v>44540</v>
      </c>
      <c r="Y822" s="1702">
        <f t="shared" si="466"/>
        <v>44565</v>
      </c>
      <c r="Z822" s="1702">
        <f t="shared" si="466"/>
        <v>44585</v>
      </c>
      <c r="AA822" s="1702">
        <f t="shared" si="466"/>
        <v>44613</v>
      </c>
      <c r="AB822" s="1702">
        <f t="shared" si="466"/>
        <v>44616</v>
      </c>
      <c r="AC822" s="1702">
        <f t="shared" si="466"/>
        <v>44630</v>
      </c>
      <c r="AD822" s="1702">
        <f t="shared" ref="AD822:AN831" si="467">AD$821</f>
        <v>44651</v>
      </c>
      <c r="AE822" s="1702">
        <f t="shared" si="467"/>
        <v>44658</v>
      </c>
      <c r="AF822" s="1702">
        <f t="shared" si="467"/>
        <v>44663</v>
      </c>
      <c r="AG822" s="1702">
        <f t="shared" si="467"/>
        <v>44666</v>
      </c>
      <c r="AH822" s="1702">
        <f t="shared" si="467"/>
        <v>44691</v>
      </c>
      <c r="AI822" s="1702">
        <f t="shared" si="467"/>
        <v>44711</v>
      </c>
      <c r="AJ822" s="1702">
        <f t="shared" si="467"/>
        <v>44711</v>
      </c>
      <c r="AK822" s="1702">
        <f t="shared" si="467"/>
        <v>44721</v>
      </c>
      <c r="AL822" s="1702">
        <f t="shared" si="467"/>
        <v>44737</v>
      </c>
      <c r="AM822" s="1702">
        <f t="shared" si="467"/>
        <v>44741</v>
      </c>
      <c r="AN822" s="1702">
        <f t="shared" si="467"/>
        <v>44771</v>
      </c>
      <c r="AO822" s="1497">
        <f t="shared" ref="AO822:AO831" si="468">$AO$821</f>
        <v>44701</v>
      </c>
      <c r="AP822" s="1363">
        <v>27918</v>
      </c>
      <c r="AQ822" s="1543">
        <v>45219</v>
      </c>
      <c r="AR822" s="1424">
        <f>VLOOKUP(AP822,Schedule!$B$2:$F$14923,5,0)</f>
        <v>45179</v>
      </c>
      <c r="AS822" s="1424">
        <f t="shared" si="444"/>
        <v>45544</v>
      </c>
      <c r="AZ822" s="1739"/>
    </row>
    <row r="823" spans="1:52" s="1382" customFormat="1" ht="51.95" customHeight="1" thickBot="1">
      <c r="A823" s="1781"/>
      <c r="B823" s="1385">
        <f t="shared" si="464"/>
        <v>85</v>
      </c>
      <c r="C823" s="1386" t="str">
        <f t="shared" si="464"/>
        <v>У_Э</v>
      </c>
      <c r="D823" s="1561" t="str">
        <f t="shared" si="435"/>
        <v>85У_Э</v>
      </c>
      <c r="E823" s="1602" t="s">
        <v>304</v>
      </c>
      <c r="F823" s="1563" t="s">
        <v>859</v>
      </c>
      <c r="G823" s="1564" t="str">
        <f>$G$821</f>
        <v>Выполнение электротехнических работ по объектам 33USF,21USF,22USF,23USF,21USC,22USC,31USF,32USF,31USC,32USC,00USE</v>
      </c>
      <c r="H823" s="1565" t="s">
        <v>1025</v>
      </c>
      <c r="I823" s="1352"/>
      <c r="J823" s="1702">
        <f t="shared" si="465"/>
        <v>44281</v>
      </c>
      <c r="K823" s="1702">
        <f t="shared" si="465"/>
        <v>44309</v>
      </c>
      <c r="L823" s="1702">
        <f t="shared" si="465"/>
        <v>44358</v>
      </c>
      <c r="M823" s="1702">
        <f t="shared" si="465"/>
        <v>44363</v>
      </c>
      <c r="N823" s="1702">
        <f t="shared" si="465"/>
        <v>44391</v>
      </c>
      <c r="O823" s="1702">
        <f t="shared" si="465"/>
        <v>44391</v>
      </c>
      <c r="P823" s="1702">
        <f t="shared" si="465"/>
        <v>44475</v>
      </c>
      <c r="Q823" s="1702">
        <f t="shared" si="465"/>
        <v>44505</v>
      </c>
      <c r="R823" s="1702">
        <f t="shared" si="465"/>
        <v>44505</v>
      </c>
      <c r="S823" s="1702">
        <f t="shared" si="465"/>
        <v>44504</v>
      </c>
      <c r="T823" s="1702">
        <f t="shared" si="466"/>
        <v>44504</v>
      </c>
      <c r="U823" s="1702">
        <f t="shared" si="466"/>
        <v>44525</v>
      </c>
      <c r="V823" s="1702">
        <f t="shared" si="466"/>
        <v>44532</v>
      </c>
      <c r="W823" s="1702">
        <f t="shared" si="466"/>
        <v>44537</v>
      </c>
      <c r="X823" s="1702">
        <f t="shared" si="466"/>
        <v>44540</v>
      </c>
      <c r="Y823" s="1702">
        <f t="shared" si="466"/>
        <v>44565</v>
      </c>
      <c r="Z823" s="1702">
        <f t="shared" si="466"/>
        <v>44585</v>
      </c>
      <c r="AA823" s="1702">
        <f t="shared" si="466"/>
        <v>44613</v>
      </c>
      <c r="AB823" s="1702">
        <f t="shared" si="466"/>
        <v>44616</v>
      </c>
      <c r="AC823" s="1702">
        <f t="shared" si="466"/>
        <v>44630</v>
      </c>
      <c r="AD823" s="1702">
        <f t="shared" si="467"/>
        <v>44651</v>
      </c>
      <c r="AE823" s="1702">
        <f t="shared" si="467"/>
        <v>44658</v>
      </c>
      <c r="AF823" s="1702">
        <f t="shared" si="467"/>
        <v>44663</v>
      </c>
      <c r="AG823" s="1702">
        <f t="shared" si="467"/>
        <v>44666</v>
      </c>
      <c r="AH823" s="1702">
        <f t="shared" si="467"/>
        <v>44691</v>
      </c>
      <c r="AI823" s="1702">
        <f t="shared" si="467"/>
        <v>44711</v>
      </c>
      <c r="AJ823" s="1702">
        <f t="shared" si="467"/>
        <v>44711</v>
      </c>
      <c r="AK823" s="1702">
        <f t="shared" si="467"/>
        <v>44721</v>
      </c>
      <c r="AL823" s="1702">
        <f t="shared" si="467"/>
        <v>44737</v>
      </c>
      <c r="AM823" s="1702">
        <f t="shared" si="467"/>
        <v>44741</v>
      </c>
      <c r="AN823" s="1702">
        <f t="shared" si="467"/>
        <v>44771</v>
      </c>
      <c r="AO823" s="1497">
        <f t="shared" si="468"/>
        <v>44701</v>
      </c>
      <c r="AP823" s="1363">
        <v>27930</v>
      </c>
      <c r="AQ823" s="1543">
        <v>45219</v>
      </c>
      <c r="AR823" s="1424">
        <f>VLOOKUP(AP823,Schedule!$B$2:$F$14923,5,0)</f>
        <v>45179</v>
      </c>
      <c r="AS823" s="1424">
        <f t="shared" si="444"/>
        <v>45544</v>
      </c>
      <c r="AZ823" s="1739"/>
    </row>
    <row r="824" spans="1:52" s="1382" customFormat="1" ht="51.95" customHeight="1" thickBot="1">
      <c r="A824" s="1781"/>
      <c r="B824" s="1385">
        <f t="shared" si="464"/>
        <v>85</v>
      </c>
      <c r="C824" s="1386" t="str">
        <f t="shared" si="464"/>
        <v>У_Э</v>
      </c>
      <c r="D824" s="1561" t="str">
        <f t="shared" si="435"/>
        <v>85У_Э</v>
      </c>
      <c r="E824" s="1602" t="s">
        <v>306</v>
      </c>
      <c r="F824" s="1563" t="s">
        <v>859</v>
      </c>
      <c r="G824" s="1564"/>
      <c r="H824" s="1565" t="s">
        <v>1026</v>
      </c>
      <c r="I824" s="1352"/>
      <c r="J824" s="1702">
        <f t="shared" si="465"/>
        <v>44281</v>
      </c>
      <c r="K824" s="1702">
        <f t="shared" si="465"/>
        <v>44309</v>
      </c>
      <c r="L824" s="1702">
        <f t="shared" si="465"/>
        <v>44358</v>
      </c>
      <c r="M824" s="1702">
        <f t="shared" si="465"/>
        <v>44363</v>
      </c>
      <c r="N824" s="1702">
        <f t="shared" si="465"/>
        <v>44391</v>
      </c>
      <c r="O824" s="1702">
        <f t="shared" si="465"/>
        <v>44391</v>
      </c>
      <c r="P824" s="1702">
        <f t="shared" si="465"/>
        <v>44475</v>
      </c>
      <c r="Q824" s="1702">
        <f t="shared" si="465"/>
        <v>44505</v>
      </c>
      <c r="R824" s="1702">
        <f t="shared" si="465"/>
        <v>44505</v>
      </c>
      <c r="S824" s="1702">
        <f t="shared" si="465"/>
        <v>44504</v>
      </c>
      <c r="T824" s="1702">
        <f t="shared" si="466"/>
        <v>44504</v>
      </c>
      <c r="U824" s="1702">
        <f t="shared" si="466"/>
        <v>44525</v>
      </c>
      <c r="V824" s="1702">
        <f t="shared" si="466"/>
        <v>44532</v>
      </c>
      <c r="W824" s="1702">
        <f t="shared" si="466"/>
        <v>44537</v>
      </c>
      <c r="X824" s="1702">
        <f t="shared" si="466"/>
        <v>44540</v>
      </c>
      <c r="Y824" s="1702">
        <f t="shared" si="466"/>
        <v>44565</v>
      </c>
      <c r="Z824" s="1702">
        <f t="shared" si="466"/>
        <v>44585</v>
      </c>
      <c r="AA824" s="1702">
        <f t="shared" si="466"/>
        <v>44613</v>
      </c>
      <c r="AB824" s="1702">
        <f t="shared" si="466"/>
        <v>44616</v>
      </c>
      <c r="AC824" s="1702">
        <f t="shared" si="466"/>
        <v>44630</v>
      </c>
      <c r="AD824" s="1702">
        <f t="shared" si="467"/>
        <v>44651</v>
      </c>
      <c r="AE824" s="1702">
        <f t="shared" si="467"/>
        <v>44658</v>
      </c>
      <c r="AF824" s="1702">
        <f t="shared" si="467"/>
        <v>44663</v>
      </c>
      <c r="AG824" s="1702">
        <f t="shared" si="467"/>
        <v>44666</v>
      </c>
      <c r="AH824" s="1702">
        <f t="shared" si="467"/>
        <v>44691</v>
      </c>
      <c r="AI824" s="1702">
        <f t="shared" si="467"/>
        <v>44711</v>
      </c>
      <c r="AJ824" s="1702">
        <f t="shared" si="467"/>
        <v>44711</v>
      </c>
      <c r="AK824" s="1702">
        <f t="shared" si="467"/>
        <v>44721</v>
      </c>
      <c r="AL824" s="1702">
        <f t="shared" si="467"/>
        <v>44737</v>
      </c>
      <c r="AM824" s="1702">
        <f t="shared" si="467"/>
        <v>44741</v>
      </c>
      <c r="AN824" s="1702">
        <f t="shared" si="467"/>
        <v>44771</v>
      </c>
      <c r="AO824" s="1497">
        <f t="shared" si="468"/>
        <v>44701</v>
      </c>
      <c r="AP824" s="1363">
        <v>27944</v>
      </c>
      <c r="AQ824" s="1543">
        <v>45219</v>
      </c>
      <c r="AR824" s="1424">
        <f>VLOOKUP(AP824,Schedule!$B$2:$F$14923,5,0)</f>
        <v>45179</v>
      </c>
      <c r="AS824" s="1424">
        <f t="shared" si="444"/>
        <v>45544</v>
      </c>
      <c r="AZ824" s="1739"/>
    </row>
    <row r="825" spans="1:52" s="1382" customFormat="1" ht="51.95" customHeight="1" thickBot="1">
      <c r="A825" s="1781"/>
      <c r="B825" s="1385">
        <f t="shared" si="464"/>
        <v>85</v>
      </c>
      <c r="C825" s="1386" t="str">
        <f t="shared" si="464"/>
        <v>У_Э</v>
      </c>
      <c r="D825" s="1561" t="str">
        <f t="shared" si="435"/>
        <v>85У_Э</v>
      </c>
      <c r="E825" s="1602" t="s">
        <v>314</v>
      </c>
      <c r="F825" s="1563" t="s">
        <v>859</v>
      </c>
      <c r="G825" s="1564" t="str">
        <f t="shared" ref="G825:G831" si="469">$G$821</f>
        <v>Выполнение электротехнических работ по объектам 33USF,21USF,22USF,23USF,21USC,22USC,31USF,32USF,31USC,32USC,00USE</v>
      </c>
      <c r="H825" s="1565" t="s">
        <v>1027</v>
      </c>
      <c r="I825" s="1352"/>
      <c r="J825" s="1702">
        <f t="shared" si="465"/>
        <v>44281</v>
      </c>
      <c r="K825" s="1702">
        <f t="shared" si="465"/>
        <v>44309</v>
      </c>
      <c r="L825" s="1702">
        <f t="shared" si="465"/>
        <v>44358</v>
      </c>
      <c r="M825" s="1702">
        <f t="shared" si="465"/>
        <v>44363</v>
      </c>
      <c r="N825" s="1702">
        <f t="shared" si="465"/>
        <v>44391</v>
      </c>
      <c r="O825" s="1702">
        <f t="shared" si="465"/>
        <v>44391</v>
      </c>
      <c r="P825" s="1702">
        <f t="shared" si="465"/>
        <v>44475</v>
      </c>
      <c r="Q825" s="1702">
        <f t="shared" si="465"/>
        <v>44505</v>
      </c>
      <c r="R825" s="1702">
        <f t="shared" si="465"/>
        <v>44505</v>
      </c>
      <c r="S825" s="1702">
        <f t="shared" si="465"/>
        <v>44504</v>
      </c>
      <c r="T825" s="1702">
        <f t="shared" si="466"/>
        <v>44504</v>
      </c>
      <c r="U825" s="1702">
        <f t="shared" si="466"/>
        <v>44525</v>
      </c>
      <c r="V825" s="1702">
        <f t="shared" si="466"/>
        <v>44532</v>
      </c>
      <c r="W825" s="1702">
        <f t="shared" si="466"/>
        <v>44537</v>
      </c>
      <c r="X825" s="1702">
        <f t="shared" si="466"/>
        <v>44540</v>
      </c>
      <c r="Y825" s="1702">
        <f t="shared" si="466"/>
        <v>44565</v>
      </c>
      <c r="Z825" s="1702">
        <f t="shared" si="466"/>
        <v>44585</v>
      </c>
      <c r="AA825" s="1702">
        <f t="shared" si="466"/>
        <v>44613</v>
      </c>
      <c r="AB825" s="1702">
        <f t="shared" si="466"/>
        <v>44616</v>
      </c>
      <c r="AC825" s="1702">
        <f t="shared" si="466"/>
        <v>44630</v>
      </c>
      <c r="AD825" s="1702">
        <f t="shared" si="467"/>
        <v>44651</v>
      </c>
      <c r="AE825" s="1702">
        <f t="shared" si="467"/>
        <v>44658</v>
      </c>
      <c r="AF825" s="1702">
        <f t="shared" si="467"/>
        <v>44663</v>
      </c>
      <c r="AG825" s="1702">
        <f t="shared" si="467"/>
        <v>44666</v>
      </c>
      <c r="AH825" s="1702">
        <f t="shared" si="467"/>
        <v>44691</v>
      </c>
      <c r="AI825" s="1702">
        <f t="shared" si="467"/>
        <v>44711</v>
      </c>
      <c r="AJ825" s="1702">
        <f t="shared" si="467"/>
        <v>44711</v>
      </c>
      <c r="AK825" s="1702">
        <f t="shared" si="467"/>
        <v>44721</v>
      </c>
      <c r="AL825" s="1702">
        <f t="shared" si="467"/>
        <v>44737</v>
      </c>
      <c r="AM825" s="1702">
        <f t="shared" si="467"/>
        <v>44741</v>
      </c>
      <c r="AN825" s="1702">
        <f t="shared" si="467"/>
        <v>44771</v>
      </c>
      <c r="AO825" s="1497">
        <f t="shared" si="468"/>
        <v>44701</v>
      </c>
      <c r="AP825" s="1363">
        <v>27691</v>
      </c>
      <c r="AQ825" s="1543">
        <v>44741</v>
      </c>
      <c r="AR825" s="1424">
        <f>VLOOKUP(AP825,Schedule!$B$2:$F$14923,5,0)</f>
        <v>44657</v>
      </c>
      <c r="AS825" s="1424">
        <f t="shared" si="444"/>
        <v>45022</v>
      </c>
      <c r="AZ825" s="1739"/>
    </row>
    <row r="826" spans="1:52" s="1382" customFormat="1" ht="51.95" customHeight="1" thickBot="1">
      <c r="A826" s="1781"/>
      <c r="B826" s="1385">
        <f t="shared" si="464"/>
        <v>85</v>
      </c>
      <c r="C826" s="1386" t="str">
        <f t="shared" si="464"/>
        <v>У_Э</v>
      </c>
      <c r="D826" s="1561" t="str">
        <f t="shared" si="435"/>
        <v>85У_Э</v>
      </c>
      <c r="E826" s="1602" t="s">
        <v>316</v>
      </c>
      <c r="F826" s="1563" t="s">
        <v>859</v>
      </c>
      <c r="G826" s="1564" t="str">
        <f t="shared" si="469"/>
        <v>Выполнение электротехнических работ по объектам 33USF,21USF,22USF,23USF,21USC,22USC,31USF,32USF,31USC,32USC,00USE</v>
      </c>
      <c r="H826" s="1565" t="s">
        <v>1027</v>
      </c>
      <c r="I826" s="1352"/>
      <c r="J826" s="1702">
        <f t="shared" si="465"/>
        <v>44281</v>
      </c>
      <c r="K826" s="1702">
        <f t="shared" si="465"/>
        <v>44309</v>
      </c>
      <c r="L826" s="1702">
        <f t="shared" si="465"/>
        <v>44358</v>
      </c>
      <c r="M826" s="1702">
        <f t="shared" si="465"/>
        <v>44363</v>
      </c>
      <c r="N826" s="1702">
        <f t="shared" si="465"/>
        <v>44391</v>
      </c>
      <c r="O826" s="1702">
        <f t="shared" si="465"/>
        <v>44391</v>
      </c>
      <c r="P826" s="1702">
        <f t="shared" si="465"/>
        <v>44475</v>
      </c>
      <c r="Q826" s="1702">
        <f t="shared" si="465"/>
        <v>44505</v>
      </c>
      <c r="R826" s="1702">
        <f t="shared" si="465"/>
        <v>44505</v>
      </c>
      <c r="S826" s="1702">
        <f t="shared" si="465"/>
        <v>44504</v>
      </c>
      <c r="T826" s="1702">
        <f t="shared" si="466"/>
        <v>44504</v>
      </c>
      <c r="U826" s="1702">
        <f t="shared" si="466"/>
        <v>44525</v>
      </c>
      <c r="V826" s="1702">
        <f t="shared" si="466"/>
        <v>44532</v>
      </c>
      <c r="W826" s="1702">
        <f t="shared" si="466"/>
        <v>44537</v>
      </c>
      <c r="X826" s="1702">
        <f t="shared" si="466"/>
        <v>44540</v>
      </c>
      <c r="Y826" s="1702">
        <f t="shared" si="466"/>
        <v>44565</v>
      </c>
      <c r="Z826" s="1702">
        <f t="shared" si="466"/>
        <v>44585</v>
      </c>
      <c r="AA826" s="1702">
        <f t="shared" si="466"/>
        <v>44613</v>
      </c>
      <c r="AB826" s="1702">
        <f t="shared" si="466"/>
        <v>44616</v>
      </c>
      <c r="AC826" s="1702">
        <f t="shared" si="466"/>
        <v>44630</v>
      </c>
      <c r="AD826" s="1702">
        <f t="shared" si="467"/>
        <v>44651</v>
      </c>
      <c r="AE826" s="1702">
        <f t="shared" si="467"/>
        <v>44658</v>
      </c>
      <c r="AF826" s="1702">
        <f t="shared" si="467"/>
        <v>44663</v>
      </c>
      <c r="AG826" s="1702">
        <f t="shared" si="467"/>
        <v>44666</v>
      </c>
      <c r="AH826" s="1702">
        <f t="shared" si="467"/>
        <v>44691</v>
      </c>
      <c r="AI826" s="1702">
        <f t="shared" si="467"/>
        <v>44711</v>
      </c>
      <c r="AJ826" s="1702">
        <f t="shared" si="467"/>
        <v>44711</v>
      </c>
      <c r="AK826" s="1702">
        <f t="shared" si="467"/>
        <v>44721</v>
      </c>
      <c r="AL826" s="1702">
        <f t="shared" si="467"/>
        <v>44737</v>
      </c>
      <c r="AM826" s="1702">
        <f t="shared" si="467"/>
        <v>44741</v>
      </c>
      <c r="AN826" s="1702">
        <f t="shared" si="467"/>
        <v>44771</v>
      </c>
      <c r="AO826" s="1497">
        <f t="shared" si="468"/>
        <v>44701</v>
      </c>
      <c r="AP826" s="1363">
        <v>27703</v>
      </c>
      <c r="AQ826" s="1543">
        <v>44701</v>
      </c>
      <c r="AR826" s="1424">
        <f>VLOOKUP(AP826,Schedule!$B$2:$F$14923,5,0)</f>
        <v>44617</v>
      </c>
      <c r="AS826" s="1424">
        <f t="shared" si="444"/>
        <v>44982</v>
      </c>
      <c r="AZ826" s="1739"/>
    </row>
    <row r="827" spans="1:52" s="1382" customFormat="1" ht="51.95" customHeight="1" thickBot="1">
      <c r="A827" s="1781"/>
      <c r="B827" s="1385">
        <f t="shared" si="464"/>
        <v>85</v>
      </c>
      <c r="C827" s="1386" t="str">
        <f t="shared" si="464"/>
        <v>У_Э</v>
      </c>
      <c r="D827" s="1561" t="str">
        <f t="shared" si="435"/>
        <v>85У_Э</v>
      </c>
      <c r="E827" s="1602" t="s">
        <v>308</v>
      </c>
      <c r="F827" s="1563" t="s">
        <v>859</v>
      </c>
      <c r="G827" s="1564" t="str">
        <f t="shared" si="469"/>
        <v>Выполнение электротехнических работ по объектам 33USF,21USF,22USF,23USF,21USC,22USC,31USF,32USF,31USC,32USC,00USE</v>
      </c>
      <c r="H827" s="1565" t="s">
        <v>1028</v>
      </c>
      <c r="I827" s="1352"/>
      <c r="J827" s="1702">
        <f t="shared" si="465"/>
        <v>44281</v>
      </c>
      <c r="K827" s="1702">
        <f t="shared" si="465"/>
        <v>44309</v>
      </c>
      <c r="L827" s="1702">
        <f t="shared" si="465"/>
        <v>44358</v>
      </c>
      <c r="M827" s="1702">
        <f t="shared" si="465"/>
        <v>44363</v>
      </c>
      <c r="N827" s="1702">
        <f t="shared" si="465"/>
        <v>44391</v>
      </c>
      <c r="O827" s="1702">
        <f t="shared" si="465"/>
        <v>44391</v>
      </c>
      <c r="P827" s="1702">
        <f t="shared" si="465"/>
        <v>44475</v>
      </c>
      <c r="Q827" s="1702">
        <f t="shared" si="465"/>
        <v>44505</v>
      </c>
      <c r="R827" s="1702">
        <f t="shared" si="465"/>
        <v>44505</v>
      </c>
      <c r="S827" s="1702">
        <f t="shared" si="465"/>
        <v>44504</v>
      </c>
      <c r="T827" s="1702">
        <f t="shared" si="466"/>
        <v>44504</v>
      </c>
      <c r="U827" s="1702">
        <f t="shared" si="466"/>
        <v>44525</v>
      </c>
      <c r="V827" s="1702">
        <f t="shared" si="466"/>
        <v>44532</v>
      </c>
      <c r="W827" s="1702">
        <f t="shared" si="466"/>
        <v>44537</v>
      </c>
      <c r="X827" s="1702">
        <f t="shared" si="466"/>
        <v>44540</v>
      </c>
      <c r="Y827" s="1702">
        <f t="shared" si="466"/>
        <v>44565</v>
      </c>
      <c r="Z827" s="1702">
        <f t="shared" si="466"/>
        <v>44585</v>
      </c>
      <c r="AA827" s="1702">
        <f t="shared" si="466"/>
        <v>44613</v>
      </c>
      <c r="AB827" s="1702">
        <f t="shared" si="466"/>
        <v>44616</v>
      </c>
      <c r="AC827" s="1702">
        <f t="shared" si="466"/>
        <v>44630</v>
      </c>
      <c r="AD827" s="1702">
        <f t="shared" si="467"/>
        <v>44651</v>
      </c>
      <c r="AE827" s="1702">
        <f t="shared" si="467"/>
        <v>44658</v>
      </c>
      <c r="AF827" s="1702">
        <f t="shared" si="467"/>
        <v>44663</v>
      </c>
      <c r="AG827" s="1702">
        <f t="shared" si="467"/>
        <v>44666</v>
      </c>
      <c r="AH827" s="1702">
        <f t="shared" si="467"/>
        <v>44691</v>
      </c>
      <c r="AI827" s="1702">
        <f t="shared" si="467"/>
        <v>44711</v>
      </c>
      <c r="AJ827" s="1702">
        <f t="shared" si="467"/>
        <v>44711</v>
      </c>
      <c r="AK827" s="1702">
        <f t="shared" si="467"/>
        <v>44721</v>
      </c>
      <c r="AL827" s="1702">
        <f t="shared" si="467"/>
        <v>44737</v>
      </c>
      <c r="AM827" s="1702">
        <f t="shared" si="467"/>
        <v>44741</v>
      </c>
      <c r="AN827" s="1702">
        <f t="shared" si="467"/>
        <v>44771</v>
      </c>
      <c r="AO827" s="1497">
        <f t="shared" si="468"/>
        <v>44701</v>
      </c>
      <c r="AP827" s="1363">
        <v>34360</v>
      </c>
      <c r="AQ827" s="1543">
        <v>45563</v>
      </c>
      <c r="AR827" s="1424">
        <f>VLOOKUP(AP827,Schedule!$B$2:$F$14923,5,0)</f>
        <v>45563</v>
      </c>
      <c r="AS827" s="1424">
        <f t="shared" ref="AS827:AS844" si="470">AR827+365</f>
        <v>45928</v>
      </c>
      <c r="AZ827" s="1739"/>
    </row>
    <row r="828" spans="1:52" s="1382" customFormat="1" ht="51.95" customHeight="1" thickBot="1">
      <c r="A828" s="1781"/>
      <c r="B828" s="1385">
        <f t="shared" si="464"/>
        <v>85</v>
      </c>
      <c r="C828" s="1386" t="str">
        <f t="shared" si="464"/>
        <v>У_Э</v>
      </c>
      <c r="D828" s="1561" t="str">
        <f t="shared" si="435"/>
        <v>85У_Э</v>
      </c>
      <c r="E828" s="1602" t="s">
        <v>310</v>
      </c>
      <c r="F828" s="1563" t="s">
        <v>859</v>
      </c>
      <c r="G828" s="1564" t="str">
        <f t="shared" si="469"/>
        <v>Выполнение электротехнических работ по объектам 33USF,21USF,22USF,23USF,21USC,22USC,31USF,32USF,31USC,32USC,00USE</v>
      </c>
      <c r="H828" s="1565" t="s">
        <v>1028</v>
      </c>
      <c r="I828" s="1352"/>
      <c r="J828" s="1702">
        <f t="shared" si="465"/>
        <v>44281</v>
      </c>
      <c r="K828" s="1702">
        <f t="shared" si="465"/>
        <v>44309</v>
      </c>
      <c r="L828" s="1702">
        <f t="shared" si="465"/>
        <v>44358</v>
      </c>
      <c r="M828" s="1702">
        <f t="shared" si="465"/>
        <v>44363</v>
      </c>
      <c r="N828" s="1702">
        <f t="shared" si="465"/>
        <v>44391</v>
      </c>
      <c r="O828" s="1702">
        <f t="shared" si="465"/>
        <v>44391</v>
      </c>
      <c r="P828" s="1702">
        <f t="shared" si="465"/>
        <v>44475</v>
      </c>
      <c r="Q828" s="1702">
        <f t="shared" si="465"/>
        <v>44505</v>
      </c>
      <c r="R828" s="1702">
        <f t="shared" si="465"/>
        <v>44505</v>
      </c>
      <c r="S828" s="1702">
        <f t="shared" si="465"/>
        <v>44504</v>
      </c>
      <c r="T828" s="1702">
        <f t="shared" si="466"/>
        <v>44504</v>
      </c>
      <c r="U828" s="1702">
        <f t="shared" si="466"/>
        <v>44525</v>
      </c>
      <c r="V828" s="1702">
        <f t="shared" si="466"/>
        <v>44532</v>
      </c>
      <c r="W828" s="1702">
        <f t="shared" si="466"/>
        <v>44537</v>
      </c>
      <c r="X828" s="1702">
        <f t="shared" si="466"/>
        <v>44540</v>
      </c>
      <c r="Y828" s="1702">
        <f t="shared" si="466"/>
        <v>44565</v>
      </c>
      <c r="Z828" s="1702">
        <f t="shared" si="466"/>
        <v>44585</v>
      </c>
      <c r="AA828" s="1702">
        <f t="shared" si="466"/>
        <v>44613</v>
      </c>
      <c r="AB828" s="1702">
        <f t="shared" si="466"/>
        <v>44616</v>
      </c>
      <c r="AC828" s="1702">
        <f t="shared" si="466"/>
        <v>44630</v>
      </c>
      <c r="AD828" s="1702">
        <f t="shared" si="467"/>
        <v>44651</v>
      </c>
      <c r="AE828" s="1702">
        <f t="shared" si="467"/>
        <v>44658</v>
      </c>
      <c r="AF828" s="1702">
        <f t="shared" si="467"/>
        <v>44663</v>
      </c>
      <c r="AG828" s="1702">
        <f t="shared" si="467"/>
        <v>44666</v>
      </c>
      <c r="AH828" s="1702">
        <f t="shared" si="467"/>
        <v>44691</v>
      </c>
      <c r="AI828" s="1702">
        <f t="shared" si="467"/>
        <v>44711</v>
      </c>
      <c r="AJ828" s="1702">
        <f t="shared" si="467"/>
        <v>44711</v>
      </c>
      <c r="AK828" s="1702">
        <f t="shared" si="467"/>
        <v>44721</v>
      </c>
      <c r="AL828" s="1702">
        <f t="shared" si="467"/>
        <v>44737</v>
      </c>
      <c r="AM828" s="1702">
        <f t="shared" si="467"/>
        <v>44741</v>
      </c>
      <c r="AN828" s="1702">
        <f t="shared" si="467"/>
        <v>44771</v>
      </c>
      <c r="AO828" s="1497">
        <f t="shared" si="468"/>
        <v>44701</v>
      </c>
      <c r="AP828" s="1363">
        <v>34372</v>
      </c>
      <c r="AQ828" s="1543">
        <v>45563</v>
      </c>
      <c r="AR828" s="1424">
        <f>VLOOKUP(AP828,Schedule!$B$2:$F$14923,5,0)</f>
        <v>45563</v>
      </c>
      <c r="AS828" s="1424">
        <f t="shared" si="470"/>
        <v>45928</v>
      </c>
      <c r="AZ828" s="1739"/>
    </row>
    <row r="829" spans="1:52" s="1382" customFormat="1" ht="51.95" customHeight="1" thickBot="1">
      <c r="A829" s="1781"/>
      <c r="B829" s="1385">
        <f t="shared" si="464"/>
        <v>85</v>
      </c>
      <c r="C829" s="1386" t="str">
        <f t="shared" si="464"/>
        <v>У_Э</v>
      </c>
      <c r="D829" s="1561" t="str">
        <f t="shared" si="435"/>
        <v>85У_Э</v>
      </c>
      <c r="E829" s="1602" t="s">
        <v>318</v>
      </c>
      <c r="F829" s="1563" t="s">
        <v>859</v>
      </c>
      <c r="G829" s="1564" t="str">
        <f t="shared" si="469"/>
        <v>Выполнение электротехнических работ по объектам 33USF,21USF,22USF,23USF,21USC,22USC,31USF,32USF,31USC,32USC,00USE</v>
      </c>
      <c r="H829" s="1565" t="s">
        <v>1029</v>
      </c>
      <c r="I829" s="1352"/>
      <c r="J829" s="1702">
        <f t="shared" si="465"/>
        <v>44281</v>
      </c>
      <c r="K829" s="1702">
        <f t="shared" si="465"/>
        <v>44309</v>
      </c>
      <c r="L829" s="1702">
        <f t="shared" si="465"/>
        <v>44358</v>
      </c>
      <c r="M829" s="1702">
        <f t="shared" si="465"/>
        <v>44363</v>
      </c>
      <c r="N829" s="1702">
        <f t="shared" si="465"/>
        <v>44391</v>
      </c>
      <c r="O829" s="1702">
        <f t="shared" si="465"/>
        <v>44391</v>
      </c>
      <c r="P829" s="1702">
        <f t="shared" si="465"/>
        <v>44475</v>
      </c>
      <c r="Q829" s="1702">
        <f t="shared" si="465"/>
        <v>44505</v>
      </c>
      <c r="R829" s="1702">
        <f t="shared" si="465"/>
        <v>44505</v>
      </c>
      <c r="S829" s="1702">
        <f t="shared" si="465"/>
        <v>44504</v>
      </c>
      <c r="T829" s="1702">
        <f t="shared" si="466"/>
        <v>44504</v>
      </c>
      <c r="U829" s="1702">
        <f t="shared" si="466"/>
        <v>44525</v>
      </c>
      <c r="V829" s="1702">
        <f t="shared" si="466"/>
        <v>44532</v>
      </c>
      <c r="W829" s="1702">
        <f t="shared" si="466"/>
        <v>44537</v>
      </c>
      <c r="X829" s="1702">
        <f t="shared" si="466"/>
        <v>44540</v>
      </c>
      <c r="Y829" s="1702">
        <f t="shared" si="466"/>
        <v>44565</v>
      </c>
      <c r="Z829" s="1702">
        <f t="shared" si="466"/>
        <v>44585</v>
      </c>
      <c r="AA829" s="1702">
        <f t="shared" si="466"/>
        <v>44613</v>
      </c>
      <c r="AB829" s="1702">
        <f t="shared" si="466"/>
        <v>44616</v>
      </c>
      <c r="AC829" s="1702">
        <f t="shared" si="466"/>
        <v>44630</v>
      </c>
      <c r="AD829" s="1702">
        <f t="shared" si="467"/>
        <v>44651</v>
      </c>
      <c r="AE829" s="1702">
        <f t="shared" si="467"/>
        <v>44658</v>
      </c>
      <c r="AF829" s="1702">
        <f t="shared" si="467"/>
        <v>44663</v>
      </c>
      <c r="AG829" s="1702">
        <f t="shared" si="467"/>
        <v>44666</v>
      </c>
      <c r="AH829" s="1702">
        <f t="shared" si="467"/>
        <v>44691</v>
      </c>
      <c r="AI829" s="1702">
        <f t="shared" si="467"/>
        <v>44711</v>
      </c>
      <c r="AJ829" s="1702">
        <f t="shared" si="467"/>
        <v>44711</v>
      </c>
      <c r="AK829" s="1702">
        <f t="shared" si="467"/>
        <v>44721</v>
      </c>
      <c r="AL829" s="1702">
        <f t="shared" si="467"/>
        <v>44737</v>
      </c>
      <c r="AM829" s="1702">
        <f t="shared" si="467"/>
        <v>44741</v>
      </c>
      <c r="AN829" s="1702">
        <f t="shared" si="467"/>
        <v>44771</v>
      </c>
      <c r="AO829" s="1497">
        <f t="shared" si="468"/>
        <v>44701</v>
      </c>
      <c r="AP829" s="1363">
        <v>34334</v>
      </c>
      <c r="AQ829" s="1543">
        <v>45145</v>
      </c>
      <c r="AR829" s="1424">
        <f>VLOOKUP(AP829,Schedule!$B$2:$F$14923,5,0)</f>
        <v>45145</v>
      </c>
      <c r="AS829" s="1424">
        <f t="shared" si="470"/>
        <v>45510</v>
      </c>
      <c r="AZ829" s="1739"/>
    </row>
    <row r="830" spans="1:52" s="1382" customFormat="1" ht="51.95" customHeight="1" thickBot="1">
      <c r="A830" s="1781"/>
      <c r="B830" s="1385">
        <f t="shared" si="464"/>
        <v>85</v>
      </c>
      <c r="C830" s="1386" t="str">
        <f t="shared" si="464"/>
        <v>У_Э</v>
      </c>
      <c r="D830" s="1561" t="str">
        <f t="shared" si="435"/>
        <v>85У_Э</v>
      </c>
      <c r="E830" s="1602" t="s">
        <v>320</v>
      </c>
      <c r="F830" s="1563" t="s">
        <v>859</v>
      </c>
      <c r="G830" s="1564" t="str">
        <f t="shared" si="469"/>
        <v>Выполнение электротехнических работ по объектам 33USF,21USF,22USF,23USF,21USC,22USC,31USF,32USF,31USC,32USC,00USE</v>
      </c>
      <c r="H830" s="1565" t="s">
        <v>1029</v>
      </c>
      <c r="I830" s="1352"/>
      <c r="J830" s="1702">
        <f t="shared" si="465"/>
        <v>44281</v>
      </c>
      <c r="K830" s="1702">
        <f t="shared" si="465"/>
        <v>44309</v>
      </c>
      <c r="L830" s="1702">
        <f t="shared" si="465"/>
        <v>44358</v>
      </c>
      <c r="M830" s="1702">
        <f t="shared" si="465"/>
        <v>44363</v>
      </c>
      <c r="N830" s="1702">
        <f t="shared" si="465"/>
        <v>44391</v>
      </c>
      <c r="O830" s="1702">
        <f t="shared" si="465"/>
        <v>44391</v>
      </c>
      <c r="P830" s="1702">
        <f t="shared" si="465"/>
        <v>44475</v>
      </c>
      <c r="Q830" s="1702">
        <f t="shared" si="465"/>
        <v>44505</v>
      </c>
      <c r="R830" s="1702">
        <f t="shared" si="465"/>
        <v>44505</v>
      </c>
      <c r="S830" s="1702">
        <f t="shared" si="465"/>
        <v>44504</v>
      </c>
      <c r="T830" s="1702">
        <f t="shared" si="466"/>
        <v>44504</v>
      </c>
      <c r="U830" s="1702">
        <f t="shared" si="466"/>
        <v>44525</v>
      </c>
      <c r="V830" s="1702">
        <f t="shared" si="466"/>
        <v>44532</v>
      </c>
      <c r="W830" s="1702">
        <f t="shared" si="466"/>
        <v>44537</v>
      </c>
      <c r="X830" s="1702">
        <f t="shared" si="466"/>
        <v>44540</v>
      </c>
      <c r="Y830" s="1702">
        <f t="shared" si="466"/>
        <v>44565</v>
      </c>
      <c r="Z830" s="1702">
        <f t="shared" si="466"/>
        <v>44585</v>
      </c>
      <c r="AA830" s="1702">
        <f t="shared" si="466"/>
        <v>44613</v>
      </c>
      <c r="AB830" s="1702">
        <f t="shared" si="466"/>
        <v>44616</v>
      </c>
      <c r="AC830" s="1702">
        <f t="shared" si="466"/>
        <v>44630</v>
      </c>
      <c r="AD830" s="1702">
        <f t="shared" si="467"/>
        <v>44651</v>
      </c>
      <c r="AE830" s="1702">
        <f t="shared" si="467"/>
        <v>44658</v>
      </c>
      <c r="AF830" s="1702">
        <f t="shared" si="467"/>
        <v>44663</v>
      </c>
      <c r="AG830" s="1702">
        <f t="shared" si="467"/>
        <v>44666</v>
      </c>
      <c r="AH830" s="1702">
        <f t="shared" si="467"/>
        <v>44691</v>
      </c>
      <c r="AI830" s="1702">
        <f t="shared" si="467"/>
        <v>44711</v>
      </c>
      <c r="AJ830" s="1702">
        <f t="shared" si="467"/>
        <v>44711</v>
      </c>
      <c r="AK830" s="1702">
        <f t="shared" si="467"/>
        <v>44721</v>
      </c>
      <c r="AL830" s="1702">
        <f t="shared" si="467"/>
        <v>44737</v>
      </c>
      <c r="AM830" s="1702">
        <f t="shared" si="467"/>
        <v>44741</v>
      </c>
      <c r="AN830" s="1702">
        <f t="shared" si="467"/>
        <v>44771</v>
      </c>
      <c r="AO830" s="1497">
        <f t="shared" si="468"/>
        <v>44701</v>
      </c>
      <c r="AP830" s="1363">
        <v>34346</v>
      </c>
      <c r="AQ830" s="1543">
        <v>45105</v>
      </c>
      <c r="AR830" s="1424">
        <f>VLOOKUP(AP830,Schedule!$B$2:$F$14923,5,0)</f>
        <v>45105</v>
      </c>
      <c r="AS830" s="1424">
        <f t="shared" si="470"/>
        <v>45470</v>
      </c>
      <c r="AZ830" s="1739"/>
    </row>
    <row r="831" spans="1:52" s="1382" customFormat="1" ht="51.95" customHeight="1" thickBot="1">
      <c r="A831" s="1781"/>
      <c r="B831" s="1498">
        <f t="shared" si="464"/>
        <v>85</v>
      </c>
      <c r="C831" s="1499" t="str">
        <f t="shared" si="464"/>
        <v>У_Э</v>
      </c>
      <c r="D831" s="1566" t="str">
        <f t="shared" si="435"/>
        <v>85У_Э</v>
      </c>
      <c r="E831" s="1603" t="s">
        <v>459</v>
      </c>
      <c r="F831" s="1568" t="s">
        <v>859</v>
      </c>
      <c r="G831" s="1569" t="str">
        <f t="shared" si="469"/>
        <v>Выполнение электротехнических работ по объектам 33USF,21USF,22USF,23USF,21USC,22USC,31USF,32USF,31USC,32USC,00USE</v>
      </c>
      <c r="H831" s="1570" t="s">
        <v>1030</v>
      </c>
      <c r="I831" s="1345"/>
      <c r="J831" s="1702">
        <f t="shared" si="465"/>
        <v>44281</v>
      </c>
      <c r="K831" s="1702">
        <f t="shared" si="465"/>
        <v>44309</v>
      </c>
      <c r="L831" s="1702">
        <f t="shared" si="465"/>
        <v>44358</v>
      </c>
      <c r="M831" s="1702">
        <f t="shared" si="465"/>
        <v>44363</v>
      </c>
      <c r="N831" s="1702">
        <f t="shared" si="465"/>
        <v>44391</v>
      </c>
      <c r="O831" s="1702">
        <f t="shared" si="465"/>
        <v>44391</v>
      </c>
      <c r="P831" s="1702">
        <f t="shared" si="465"/>
        <v>44475</v>
      </c>
      <c r="Q831" s="1702">
        <f t="shared" si="465"/>
        <v>44505</v>
      </c>
      <c r="R831" s="1702">
        <f t="shared" si="465"/>
        <v>44505</v>
      </c>
      <c r="S831" s="1702">
        <f t="shared" si="465"/>
        <v>44504</v>
      </c>
      <c r="T831" s="1702">
        <f t="shared" si="466"/>
        <v>44504</v>
      </c>
      <c r="U831" s="1702">
        <f t="shared" si="466"/>
        <v>44525</v>
      </c>
      <c r="V831" s="1702">
        <f t="shared" si="466"/>
        <v>44532</v>
      </c>
      <c r="W831" s="1702">
        <f t="shared" si="466"/>
        <v>44537</v>
      </c>
      <c r="X831" s="1702">
        <f t="shared" si="466"/>
        <v>44540</v>
      </c>
      <c r="Y831" s="1702">
        <f t="shared" si="466"/>
        <v>44565</v>
      </c>
      <c r="Z831" s="1702">
        <f t="shared" si="466"/>
        <v>44585</v>
      </c>
      <c r="AA831" s="1702">
        <f t="shared" si="466"/>
        <v>44613</v>
      </c>
      <c r="AB831" s="1702">
        <f t="shared" si="466"/>
        <v>44616</v>
      </c>
      <c r="AC831" s="1702">
        <f t="shared" si="466"/>
        <v>44630</v>
      </c>
      <c r="AD831" s="1702">
        <f t="shared" si="467"/>
        <v>44651</v>
      </c>
      <c r="AE831" s="1702">
        <f t="shared" si="467"/>
        <v>44658</v>
      </c>
      <c r="AF831" s="1702">
        <f t="shared" si="467"/>
        <v>44663</v>
      </c>
      <c r="AG831" s="1702">
        <f t="shared" si="467"/>
        <v>44666</v>
      </c>
      <c r="AH831" s="1702">
        <f t="shared" si="467"/>
        <v>44691</v>
      </c>
      <c r="AI831" s="1702">
        <f t="shared" si="467"/>
        <v>44711</v>
      </c>
      <c r="AJ831" s="1702">
        <f t="shared" si="467"/>
        <v>44711</v>
      </c>
      <c r="AK831" s="1702">
        <f t="shared" si="467"/>
        <v>44721</v>
      </c>
      <c r="AL831" s="1702">
        <f t="shared" si="467"/>
        <v>44737</v>
      </c>
      <c r="AM831" s="1702">
        <f t="shared" si="467"/>
        <v>44741</v>
      </c>
      <c r="AN831" s="1702">
        <f t="shared" si="467"/>
        <v>44771</v>
      </c>
      <c r="AO831" s="1497">
        <f t="shared" si="468"/>
        <v>44701</v>
      </c>
      <c r="AP831" s="1539">
        <v>36455</v>
      </c>
      <c r="AQ831" s="1540">
        <v>45176</v>
      </c>
      <c r="AR831" s="1424">
        <f>VLOOKUP(AP831,Schedule!$B$2:$F$14923,5,0)</f>
        <v>45092</v>
      </c>
      <c r="AS831" s="1424">
        <f t="shared" si="470"/>
        <v>45457</v>
      </c>
      <c r="AZ831" s="1739"/>
    </row>
    <row r="832" spans="1:52" s="1382" customFormat="1" ht="44.25" customHeight="1" thickBot="1">
      <c r="A832" s="1399">
        <f>A821+1</f>
        <v>72</v>
      </c>
      <c r="B832" s="1377">
        <f>B821+1</f>
        <v>86</v>
      </c>
      <c r="C832" s="1378" t="s">
        <v>858</v>
      </c>
      <c r="D832" s="1596" t="str">
        <f t="shared" si="435"/>
        <v>86У_Э</v>
      </c>
      <c r="E832" s="1606" t="s">
        <v>392</v>
      </c>
      <c r="F832" s="1644" t="s">
        <v>859</v>
      </c>
      <c r="G832" s="1599" t="str">
        <f>CONCATENATE("Выполнение электротехнических работ по объектам ", , E832)</f>
        <v>Выполнение электротехнических работ по объектам 00UFA</v>
      </c>
      <c r="H832" s="1645" t="s">
        <v>1031</v>
      </c>
      <c r="I832" s="1353" t="s">
        <v>118</v>
      </c>
      <c r="J832" s="1369">
        <f>IFERROR(VLOOKUP(D832,'ИСХОДНИК-даты-2х'!$D$10:$AI$105,2,0),"-")</f>
        <v>44861</v>
      </c>
      <c r="K832" s="1369">
        <f>IFERROR(VLOOKUP(D832,'ИСХОДНИК-даты-2х'!$D$10:$AI$105,3,0),"-")</f>
        <v>44889</v>
      </c>
      <c r="L832" s="1369">
        <f>IFERROR(VLOOKUP(D832,'ИСХОДНИК-даты-2х'!$D$10:$AI$105,4,0),"-")</f>
        <v>44938</v>
      </c>
      <c r="M832" s="1369">
        <f>IFERROR(VLOOKUP(D832,'ИСХОДНИК-даты-2х'!$D$10:$AI$105,5,0),"-")</f>
        <v>44943</v>
      </c>
      <c r="N832" s="1369">
        <f>IFERROR(VLOOKUP(D832,'ИСХОДНИК-даты-2х'!$D$10:$AI$105,6,0),"-")</f>
        <v>44971</v>
      </c>
      <c r="O832" s="1369">
        <f>IFERROR(VLOOKUP(D832,'ИСХОДНИК-даты-2х'!$D$10:$AI$105,7,0),"-")</f>
        <v>44971</v>
      </c>
      <c r="P832" s="1369">
        <f>IFERROR(VLOOKUP(D832,'ИСХОДНИК-даты-2х'!$D$10:$AI$105,8,0),"-")</f>
        <v>45055</v>
      </c>
      <c r="Q832" s="1369">
        <f>IFERROR(VLOOKUP(D832,'ИСХОДНИК-даты-2х'!$D$10:$AI$105,9,0),"-")</f>
        <v>45085</v>
      </c>
      <c r="R832" s="1369">
        <f>IFERROR(VLOOKUP(D832,'ИСХОДНИК-даты-2х'!$D$10:$AI$105,10,0),"-")</f>
        <v>45085</v>
      </c>
      <c r="S832" s="1369">
        <f>IFERROR(VLOOKUP(D832,'ИСХОДНИК-даты-2х'!$D$10:$AI$105,11,0),"-")</f>
        <v>45084</v>
      </c>
      <c r="T832" s="1369">
        <f>IFERROR(VLOOKUP(D832,'ИСХОДНИК-даты-2х'!$D$10:$AI$105,12,0),"-")</f>
        <v>45084</v>
      </c>
      <c r="U832" s="1369">
        <f>IFERROR(VLOOKUP(D832,'ИСХОДНИК-даты-2х'!$D$10:$AI$105,13,0),"-")</f>
        <v>45105</v>
      </c>
      <c r="V832" s="1369">
        <f>IFERROR(VLOOKUP(D832,'ИСХОДНИК-даты-2х'!$D$10:$AI$105,14,0),"-")</f>
        <v>45112</v>
      </c>
      <c r="W832" s="1369">
        <f>IFERROR(VLOOKUP(D832,'ИСХОДНИК-даты-2х'!$D$10:$AI$105,15,0),"-")</f>
        <v>45117</v>
      </c>
      <c r="X832" s="1369">
        <f>IFERROR(VLOOKUP(D832,'ИСХОДНИК-даты-2х'!$D$10:$AI$105,16,0),"-")</f>
        <v>45120</v>
      </c>
      <c r="Y832" s="1369">
        <f>IFERROR(VLOOKUP(D832,'ИСХОДНИК-даты-2х'!$D$10:$AI$105,17,0),"-")</f>
        <v>45145</v>
      </c>
      <c r="Z832" s="1369">
        <f>IFERROR(VLOOKUP(D832,'ИСХОДНИК-даты-2х'!$D$10:$AI$105,18,0),"-")</f>
        <v>45165</v>
      </c>
      <c r="AA832" s="1369">
        <f>IFERROR(VLOOKUP(D832,'ИСХОДНИК-даты-2х'!$D$10:$AI$105,19,0),"-")</f>
        <v>45191</v>
      </c>
      <c r="AB832" s="1369">
        <f>IFERROR(VLOOKUP(D832,'ИСХОДНИК-даты-2х'!$D$10:$AI$105,20,0),"-")</f>
        <v>45196</v>
      </c>
      <c r="AC832" s="1369">
        <f>IFERROR(VLOOKUP(D832,'ИСХОДНИК-даты-2х'!$D$10:$AI$105,21,0),"-")</f>
        <v>45210</v>
      </c>
      <c r="AD832" s="1369">
        <f>IFERROR(VLOOKUP(D832,'ИСХОДНИК-даты-2х'!$D$10:$AI$105,22,0),"-")</f>
        <v>45231</v>
      </c>
      <c r="AE832" s="1369">
        <f>IFERROR(VLOOKUP(D832,'ИСХОДНИК-даты-2х'!$D$10:$AI$105,23,0),"-")</f>
        <v>45238</v>
      </c>
      <c r="AF832" s="1369">
        <f>IFERROR(VLOOKUP(D832,'ИСХОДНИК-даты-2х'!$D$10:$AI$105,24,0),"-")</f>
        <v>45243</v>
      </c>
      <c r="AG832" s="1369">
        <f>IFERROR(VLOOKUP(D832,'ИСХОДНИК-даты-2х'!$D$10:$AI$105,25,0),"-")</f>
        <v>45246</v>
      </c>
      <c r="AH832" s="1340">
        <f>IFERROR(VLOOKUP(D832,'ИСХОДНИК-даты-2х'!$D$10:$AI$105,26,0),"-")</f>
        <v>45271</v>
      </c>
      <c r="AI832" s="1340">
        <f>IFERROR(VLOOKUP(D832,'ИСХОДНИК-даты-2х'!$D$10:$AI$105,27,0),"-")</f>
        <v>45291</v>
      </c>
      <c r="AJ832" s="1340">
        <f>IFERROR(VLOOKUP(D832,'ИСХОДНИК-даты-2х'!$D$10:$AI$105,28,0),"-")</f>
        <v>45291</v>
      </c>
      <c r="AK832" s="1370">
        <f>IFERROR(VLOOKUP(D832,'ИСХОДНИК-даты-2х'!$D$10:$AI$105,29,0),"-")</f>
        <v>45301</v>
      </c>
      <c r="AL832" s="1370">
        <f>IFERROR(VLOOKUP(D832,'ИСХОДНИК-даты-2х'!$D$10:$AI$105,30,0),"-")</f>
        <v>45317</v>
      </c>
      <c r="AM832" s="1371">
        <f>IFERROR(VLOOKUP(D832,'ИСХОДНИК-даты-2х'!$D$10:$AI$105,31,0),"-")</f>
        <v>45321</v>
      </c>
      <c r="AN832" s="1372">
        <v>45351</v>
      </c>
      <c r="AO832" s="1544">
        <v>45281</v>
      </c>
      <c r="AP832" s="1534">
        <v>38163</v>
      </c>
      <c r="AQ832" s="1535">
        <v>45281</v>
      </c>
      <c r="AR832" s="1424">
        <f>VLOOKUP(AP832,Schedule!$B$2:$F$14923,5,0)</f>
        <v>45281</v>
      </c>
      <c r="AS832" s="1424">
        <f t="shared" si="470"/>
        <v>45646</v>
      </c>
      <c r="AT832" s="1425">
        <f>MIN(AS832)</f>
        <v>45646</v>
      </c>
      <c r="AU832" s="1426">
        <f>AM832+30</f>
        <v>45351</v>
      </c>
      <c r="AV832" s="1732">
        <f t="shared" ref="AV832:AV834" si="471">AT832-AM832</f>
        <v>325</v>
      </c>
      <c r="AW832" s="1383" t="s">
        <v>119</v>
      </c>
      <c r="AX832" s="1383">
        <v>45351</v>
      </c>
      <c r="AY832" s="1384" t="s">
        <v>173</v>
      </c>
      <c r="AZ832" s="1739">
        <f t="shared" ref="AZ832:AZ834" si="472">AN832-AM832</f>
        <v>30</v>
      </c>
    </row>
    <row r="833" spans="1:52" s="1382" customFormat="1" ht="47.25" thickBot="1">
      <c r="A833" s="1399">
        <f>A832+1</f>
        <v>73</v>
      </c>
      <c r="B833" s="1377">
        <f>B832+1</f>
        <v>87</v>
      </c>
      <c r="C833" s="1378" t="s">
        <v>1032</v>
      </c>
      <c r="D833" s="1596" t="str">
        <f t="shared" si="435"/>
        <v>87У_К</v>
      </c>
      <c r="E833" s="1606" t="s">
        <v>530</v>
      </c>
      <c r="F833" s="1644" t="s">
        <v>1033</v>
      </c>
      <c r="G833" s="1599" t="str">
        <f>CONCATENATE("Выполнение работ КИП по объектам ", , E833,"")</f>
        <v>Выполнение работ КИП по объектам 00UQW</v>
      </c>
      <c r="H833" s="1645" t="s">
        <v>1034</v>
      </c>
      <c r="I833" s="1353" t="s">
        <v>118</v>
      </c>
      <c r="J833" s="1369">
        <f>IFERROR(VLOOKUP(D833,'ИСХОДНИК-даты-2х'!$D$10:$AI$105,2,0),"-")</f>
        <v>44575</v>
      </c>
      <c r="K833" s="1369">
        <f>IFERROR(VLOOKUP(D833,'ИСХОДНИК-даты-2х'!$D$10:$AI$105,3,0),"-")</f>
        <v>44603</v>
      </c>
      <c r="L833" s="1369">
        <f>IFERROR(VLOOKUP(D833,'ИСХОДНИК-даты-2х'!$D$10:$AI$105,4,0),"-")</f>
        <v>44652</v>
      </c>
      <c r="M833" s="1369">
        <f>IFERROR(VLOOKUP(D833,'ИСХОДНИК-даты-2х'!$D$10:$AI$105,5,0),"-")</f>
        <v>44657</v>
      </c>
      <c r="N833" s="1369">
        <f>IFERROR(VLOOKUP(D833,'ИСХОДНИК-даты-2х'!$D$10:$AI$105,6,0),"-")</f>
        <v>44685</v>
      </c>
      <c r="O833" s="1369">
        <f>IFERROR(VLOOKUP(D833,'ИСХОДНИК-даты-2х'!$D$10:$AI$105,7,0),"-")</f>
        <v>44685</v>
      </c>
      <c r="P833" s="1369">
        <f>IFERROR(VLOOKUP(D833,'ИСХОДНИК-даты-2х'!$D$10:$AI$105,8,0),"-")</f>
        <v>44769</v>
      </c>
      <c r="Q833" s="1369">
        <f>IFERROR(VLOOKUP(D833,'ИСХОДНИК-даты-2х'!$D$10:$AI$105,9,0),"-")</f>
        <v>44799</v>
      </c>
      <c r="R833" s="1369">
        <f>IFERROR(VLOOKUP(D833,'ИСХОДНИК-даты-2х'!$D$10:$AI$105,10,0),"-")</f>
        <v>44799</v>
      </c>
      <c r="S833" s="1369">
        <f>IFERROR(VLOOKUP(D833,'ИСХОДНИК-даты-2х'!$D$10:$AI$105,11,0),"-")</f>
        <v>44798</v>
      </c>
      <c r="T833" s="1369">
        <f>IFERROR(VLOOKUP(D833,'ИСХОДНИК-даты-2х'!$D$10:$AI$105,12,0),"-")</f>
        <v>44798</v>
      </c>
      <c r="U833" s="1369">
        <f>IFERROR(VLOOKUP(D833,'ИСХОДНИК-даты-2х'!$D$10:$AI$105,13,0),"-")</f>
        <v>44819</v>
      </c>
      <c r="V833" s="1369">
        <f>IFERROR(VLOOKUP(D833,'ИСХОДНИК-даты-2х'!$D$10:$AI$105,14,0),"-")</f>
        <v>44826</v>
      </c>
      <c r="W833" s="1369">
        <f>IFERROR(VLOOKUP(D833,'ИСХОДНИК-даты-2х'!$D$10:$AI$105,15,0),"-")</f>
        <v>44831</v>
      </c>
      <c r="X833" s="1369">
        <f>IFERROR(VLOOKUP(D833,'ИСХОДНИК-даты-2х'!$D$10:$AI$105,16,0),"-")</f>
        <v>44834</v>
      </c>
      <c r="Y833" s="1369">
        <f>IFERROR(VLOOKUP(D833,'ИСХОДНИК-даты-2х'!$D$10:$AI$105,17,0),"-")</f>
        <v>44859</v>
      </c>
      <c r="Z833" s="1369">
        <f>IFERROR(VLOOKUP(D833,'ИСХОДНИК-даты-2х'!$D$10:$AI$105,18,0),"-")</f>
        <v>44879</v>
      </c>
      <c r="AA833" s="1369">
        <f>IFERROR(VLOOKUP(D833,'ИСХОДНИК-даты-2х'!$D$10:$AI$105,19,0),"-")</f>
        <v>44907</v>
      </c>
      <c r="AB833" s="1369">
        <f>IFERROR(VLOOKUP(D833,'ИСХОДНИК-даты-2х'!$D$10:$AI$105,20,0),"-")</f>
        <v>44910</v>
      </c>
      <c r="AC833" s="1369">
        <f>IFERROR(VLOOKUP(D833,'ИСХОДНИК-даты-2х'!$D$10:$AI$105,21,0),"-")</f>
        <v>44924</v>
      </c>
      <c r="AD833" s="1369">
        <f>IFERROR(VLOOKUP(D833,'ИСХОДНИК-даты-2х'!$D$10:$AI$105,22,0),"-")</f>
        <v>44945</v>
      </c>
      <c r="AE833" s="1369">
        <f>IFERROR(VLOOKUP(D833,'ИСХОДНИК-даты-2х'!$D$10:$AI$105,23,0),"-")</f>
        <v>44952</v>
      </c>
      <c r="AF833" s="1369">
        <f>IFERROR(VLOOKUP(D833,'ИСХОДНИК-даты-2х'!$D$10:$AI$105,24,0),"-")</f>
        <v>44957</v>
      </c>
      <c r="AG833" s="1369">
        <f>IFERROR(VLOOKUP(D833,'ИСХОДНИК-даты-2х'!$D$10:$AI$105,25,0),"-")</f>
        <v>44960</v>
      </c>
      <c r="AH833" s="1340">
        <f>IFERROR(VLOOKUP(D833,'ИСХОДНИК-даты-2х'!$D$10:$AI$105,26,0),"-")</f>
        <v>44985</v>
      </c>
      <c r="AI833" s="1340">
        <f>IFERROR(VLOOKUP(D833,'ИСХОДНИК-даты-2х'!$D$10:$AI$105,27,0),"-")</f>
        <v>45005</v>
      </c>
      <c r="AJ833" s="1340">
        <f>IFERROR(VLOOKUP(D833,'ИСХОДНИК-даты-2х'!$D$10:$AI$105,28,0),"-")</f>
        <v>45005</v>
      </c>
      <c r="AK833" s="1370">
        <f>IFERROR(VLOOKUP(D833,'ИСХОДНИК-даты-2х'!$D$10:$AI$105,29,0),"-")</f>
        <v>45015</v>
      </c>
      <c r="AL833" s="1370">
        <f>IFERROR(VLOOKUP(D833,'ИСХОДНИК-даты-2х'!$D$10:$AI$105,30,0),"-")</f>
        <v>45031</v>
      </c>
      <c r="AM833" s="1371">
        <f>IFERROR(VLOOKUP(D833,'ИСХОДНИК-даты-2х'!$D$10:$AI$105,31,0),"-")</f>
        <v>45035</v>
      </c>
      <c r="AN833" s="1372">
        <v>45065</v>
      </c>
      <c r="AO833" s="1506">
        <f>AQ833</f>
        <v>44995</v>
      </c>
      <c r="AP833" s="1507">
        <v>36298</v>
      </c>
      <c r="AQ833" s="1508">
        <v>44995</v>
      </c>
      <c r="AR833" s="1424">
        <f>VLOOKUP(AP833,Schedule!$B$2:$F$14923,5,0)</f>
        <v>44924</v>
      </c>
      <c r="AS833" s="1424">
        <f t="shared" si="470"/>
        <v>45289</v>
      </c>
      <c r="AT833" s="1425">
        <f>MIN(AS833)</f>
        <v>45289</v>
      </c>
      <c r="AU833" s="1426">
        <f>AM833+30</f>
        <v>45065</v>
      </c>
      <c r="AV833" s="1732">
        <f t="shared" si="471"/>
        <v>254</v>
      </c>
      <c r="AW833" s="1383" t="s">
        <v>119</v>
      </c>
      <c r="AX833" s="1383">
        <v>45065</v>
      </c>
      <c r="AY833" s="1384" t="s">
        <v>173</v>
      </c>
      <c r="AZ833" s="1739">
        <f t="shared" si="472"/>
        <v>30</v>
      </c>
    </row>
    <row r="834" spans="1:52" s="1382" customFormat="1" ht="150.75" customHeight="1" thickBot="1">
      <c r="A834" s="1781">
        <f>A833+1</f>
        <v>74</v>
      </c>
      <c r="B834" s="1373">
        <f>B833+1</f>
        <v>88</v>
      </c>
      <c r="C834" s="1374" t="s">
        <v>1032</v>
      </c>
      <c r="D834" s="1556" t="str">
        <f t="shared" si="435"/>
        <v>88У_К</v>
      </c>
      <c r="E834" s="1601" t="s">
        <v>153</v>
      </c>
      <c r="F834" s="1558" t="s">
        <v>1033</v>
      </c>
      <c r="G834" s="1559" t="str">
        <f>CONCATENATE("Выполнение работ КИП по объектам ", , E834,",", E835,",", E836, ",",E837,",",E838,",",E839,",",E840,",",E841,",",E842,",",E843,",",E844,",",E845,,",",E846,,",",E847,,",",E848,,",",E849,,",",E850,,"",E851,,",",E852,,",",E853,,",",E854,,",",E855,,",",E856,",",E857,,",",E858,,",",E859)</f>
        <v>Выполнение работ КИП по объектам 21UUQ,22UUQ,23UUQ,21UQZ,22UQZ,23UQZ,24UQZ,27UPZ,28UPZ,01UPZ,02UPZ,03UPZ,04UPZ,21UUP,22UUP,23UUP,31UQZ32UQZ,33UQZ,34UQZ,31UUP,32UUP,33UUP,31UUQ,32UUQ,33UUQ</v>
      </c>
      <c r="H834" s="1560" t="s">
        <v>1035</v>
      </c>
      <c r="I834" s="1339" t="s">
        <v>118</v>
      </c>
      <c r="J834" s="1369">
        <f>IFERROR(VLOOKUP(D834,'ИСХОДНИК-даты-2х'!$D$10:$AI$105,2,0),"-")</f>
        <v>44456</v>
      </c>
      <c r="K834" s="1369">
        <f>IFERROR(VLOOKUP(D834,'ИСХОДНИК-даты-2х'!$D$10:$AI$105,3,0),"-")</f>
        <v>44484</v>
      </c>
      <c r="L834" s="1369">
        <f>IFERROR(VLOOKUP(D834,'ИСХОДНИК-даты-2х'!$D$10:$AI$105,4,0),"-")</f>
        <v>44533</v>
      </c>
      <c r="M834" s="1369">
        <f>IFERROR(VLOOKUP(D834,'ИСХОДНИК-даты-2х'!$D$10:$AI$105,5,0),"-")</f>
        <v>44538</v>
      </c>
      <c r="N834" s="1369">
        <f>IFERROR(VLOOKUP(D834,'ИСХОДНИК-даты-2х'!$D$10:$AI$105,6,0),"-")</f>
        <v>44566</v>
      </c>
      <c r="O834" s="1369">
        <f>IFERROR(VLOOKUP(D834,'ИСХОДНИК-даты-2х'!$D$10:$AI$105,7,0),"-")</f>
        <v>44566</v>
      </c>
      <c r="P834" s="1369">
        <f>IFERROR(VLOOKUP(D834,'ИСХОДНИК-даты-2х'!$D$10:$AI$105,8,0),"-")</f>
        <v>44580</v>
      </c>
      <c r="Q834" s="1369">
        <f>IFERROR(VLOOKUP(D834,'ИСХОДНИК-даты-2х'!$D$10:$AI$105,9,0),"-")</f>
        <v>44610</v>
      </c>
      <c r="R834" s="1369">
        <f>IFERROR(VLOOKUP(D834,'ИСХОДНИК-даты-2х'!$D$10:$AI$105,10,0),"-")</f>
        <v>44610</v>
      </c>
      <c r="S834" s="1369">
        <f>IFERROR(VLOOKUP(D834,'ИСХОДНИК-даты-2х'!$D$10:$AI$105,11,0),"-")</f>
        <v>44609</v>
      </c>
      <c r="T834" s="1369">
        <f>IFERROR(VLOOKUP(D834,'ИСХОДНИК-даты-2х'!$D$10:$AI$105,12,0),"-")</f>
        <v>44609</v>
      </c>
      <c r="U834" s="1369">
        <f>IFERROR(VLOOKUP(D834,'ИСХОДНИК-даты-2х'!$D$10:$AI$105,13,0),"-")</f>
        <v>44630</v>
      </c>
      <c r="V834" s="1369">
        <f>IFERROR(VLOOKUP(D834,'ИСХОДНИК-даты-2х'!$D$10:$AI$105,14,0),"-")</f>
        <v>44637</v>
      </c>
      <c r="W834" s="1369">
        <f>IFERROR(VLOOKUP(D834,'ИСХОДНИК-даты-2х'!$D$10:$AI$105,15,0),"-")</f>
        <v>44642</v>
      </c>
      <c r="X834" s="1369">
        <f>IFERROR(VLOOKUP(D834,'ИСХОДНИК-даты-2х'!$D$10:$AI$105,16,0),"-")</f>
        <v>44645</v>
      </c>
      <c r="Y834" s="1369">
        <f>IFERROR(VLOOKUP(D834,'ИСХОДНИК-даты-2х'!$D$10:$AI$105,17,0),"-")</f>
        <v>44670</v>
      </c>
      <c r="Z834" s="1369">
        <f>IFERROR(VLOOKUP(D834,'ИСХОДНИК-даты-2х'!$D$10:$AI$105,18,0),"-")</f>
        <v>44690</v>
      </c>
      <c r="AA834" s="1369">
        <f>IFERROR(VLOOKUP(D834,'ИСХОДНИК-даты-2х'!$D$10:$AI$105,19,0),"-")</f>
        <v>44718</v>
      </c>
      <c r="AB834" s="1369">
        <f>IFERROR(VLOOKUP(D834,'ИСХОДНИК-даты-2х'!$D$10:$AI$105,20,0),"-")</f>
        <v>44721</v>
      </c>
      <c r="AC834" s="1369">
        <f>IFERROR(VLOOKUP(D834,'ИСХОДНИК-даты-2х'!$D$10:$AI$105,21,0),"-")</f>
        <v>44735</v>
      </c>
      <c r="AD834" s="1369">
        <f>IFERROR(VLOOKUP(D834,'ИСХОДНИК-даты-2х'!$D$10:$AI$105,22,0),"-")</f>
        <v>44756</v>
      </c>
      <c r="AE834" s="1369">
        <f>IFERROR(VLOOKUP(D834,'ИСХОДНИК-даты-2х'!$D$10:$AI$105,23,0),"-")</f>
        <v>44763</v>
      </c>
      <c r="AF834" s="1369">
        <f>IFERROR(VLOOKUP(D834,'ИСХОДНИК-даты-2х'!$D$10:$AI$105,24,0),"-")</f>
        <v>44768</v>
      </c>
      <c r="AG834" s="1369">
        <f>IFERROR(VLOOKUP(D834,'ИСХОДНИК-даты-2х'!$D$10:$AI$105,25,0),"-")</f>
        <v>44771</v>
      </c>
      <c r="AH834" s="1340">
        <f>IFERROR(VLOOKUP(D834,'ИСХОДНИК-даты-2х'!$D$10:$AI$105,26,0),"-")</f>
        <v>44796</v>
      </c>
      <c r="AI834" s="1340">
        <f>IFERROR(VLOOKUP(D834,'ИСХОДНИК-даты-2х'!$D$10:$AI$105,27,0),"-")</f>
        <v>44816</v>
      </c>
      <c r="AJ834" s="1340">
        <f>IFERROR(VLOOKUP(D834,'ИСХОДНИК-даты-2х'!$D$10:$AI$105,28,0),"-")</f>
        <v>44816</v>
      </c>
      <c r="AK834" s="1370">
        <f>IFERROR(VLOOKUP(D834,'ИСХОДНИК-даты-2х'!$D$10:$AI$105,29,0),"-")</f>
        <v>44826</v>
      </c>
      <c r="AL834" s="1370">
        <f>IFERROR(VLOOKUP(D834,'ИСХОДНИК-даты-2х'!$D$10:$AI$105,30,0),"-")</f>
        <v>44842</v>
      </c>
      <c r="AM834" s="1371">
        <f>IFERROR(VLOOKUP(D834,'ИСХОДНИК-даты-2х'!$D$10:$AI$105,31,0),"-")</f>
        <v>44846</v>
      </c>
      <c r="AN834" s="1372">
        <v>44864</v>
      </c>
      <c r="AO834" s="1387">
        <v>44876</v>
      </c>
      <c r="AP834" s="1380">
        <v>28210</v>
      </c>
      <c r="AQ834" s="1381">
        <v>44943</v>
      </c>
      <c r="AR834" s="1424">
        <f>VLOOKUP(AP834,Schedule!$B$2:$F$14923,5,0)</f>
        <v>44652</v>
      </c>
      <c r="AS834" s="1424">
        <f t="shared" si="470"/>
        <v>45017</v>
      </c>
      <c r="AT834" s="1425">
        <f>MIN(AS834:AS859)</f>
        <v>44789</v>
      </c>
      <c r="AU834" s="1426">
        <f>AM834+30</f>
        <v>44876</v>
      </c>
      <c r="AV834" s="1732">
        <f t="shared" si="471"/>
        <v>-57</v>
      </c>
      <c r="AW834" s="1383" t="s">
        <v>119</v>
      </c>
      <c r="AX834" s="1383">
        <v>44864</v>
      </c>
      <c r="AY834" s="1384" t="s">
        <v>432</v>
      </c>
      <c r="AZ834" s="1739">
        <f t="shared" si="472"/>
        <v>18</v>
      </c>
    </row>
    <row r="835" spans="1:52" s="1382" customFormat="1" ht="51.95" customHeight="1" thickBot="1">
      <c r="A835" s="1781"/>
      <c r="B835" s="1385">
        <f t="shared" ref="B835:C859" si="473">B$834</f>
        <v>88</v>
      </c>
      <c r="C835" s="1386" t="str">
        <f t="shared" si="473"/>
        <v>У_К</v>
      </c>
      <c r="D835" s="1561" t="str">
        <f t="shared" si="435"/>
        <v>88У_К</v>
      </c>
      <c r="E835" s="1602" t="s">
        <v>155</v>
      </c>
      <c r="F835" s="1563" t="s">
        <v>1033</v>
      </c>
      <c r="G835" s="1564" t="str">
        <f t="shared" ref="G835:G859" si="474">$G$834</f>
        <v>Выполнение работ КИП по объектам 21UUQ,22UUQ,23UUQ,21UQZ,22UQZ,23UQZ,24UQZ,27UPZ,28UPZ,01UPZ,02UPZ,03UPZ,04UPZ,21UUP,22UUP,23UUP,31UQZ32UQZ,33UQZ,34UQZ,31UUP,32UUP,33UUP,31UUQ,32UUQ,33UUQ</v>
      </c>
      <c r="H835" s="1565" t="s">
        <v>1035</v>
      </c>
      <c r="I835" s="1352"/>
      <c r="J835" s="1702">
        <f t="shared" ref="J835:S844" si="475">J$834</f>
        <v>44456</v>
      </c>
      <c r="K835" s="1702">
        <f t="shared" si="475"/>
        <v>44484</v>
      </c>
      <c r="L835" s="1702">
        <f t="shared" si="475"/>
        <v>44533</v>
      </c>
      <c r="M835" s="1702">
        <f t="shared" si="475"/>
        <v>44538</v>
      </c>
      <c r="N835" s="1702">
        <f t="shared" si="475"/>
        <v>44566</v>
      </c>
      <c r="O835" s="1702">
        <f t="shared" si="475"/>
        <v>44566</v>
      </c>
      <c r="P835" s="1702">
        <f t="shared" si="475"/>
        <v>44580</v>
      </c>
      <c r="Q835" s="1702">
        <f t="shared" si="475"/>
        <v>44610</v>
      </c>
      <c r="R835" s="1702">
        <f t="shared" si="475"/>
        <v>44610</v>
      </c>
      <c r="S835" s="1702">
        <f t="shared" si="475"/>
        <v>44609</v>
      </c>
      <c r="T835" s="1702">
        <f t="shared" ref="T835:AC844" si="476">T$834</f>
        <v>44609</v>
      </c>
      <c r="U835" s="1702">
        <f t="shared" si="476"/>
        <v>44630</v>
      </c>
      <c r="V835" s="1702">
        <f t="shared" si="476"/>
        <v>44637</v>
      </c>
      <c r="W835" s="1702">
        <f t="shared" si="476"/>
        <v>44642</v>
      </c>
      <c r="X835" s="1702">
        <f t="shared" si="476"/>
        <v>44645</v>
      </c>
      <c r="Y835" s="1702">
        <f t="shared" si="476"/>
        <v>44670</v>
      </c>
      <c r="Z835" s="1702">
        <f t="shared" si="476"/>
        <v>44690</v>
      </c>
      <c r="AA835" s="1702">
        <f t="shared" si="476"/>
        <v>44718</v>
      </c>
      <c r="AB835" s="1702">
        <f t="shared" si="476"/>
        <v>44721</v>
      </c>
      <c r="AC835" s="1702">
        <f t="shared" si="476"/>
        <v>44735</v>
      </c>
      <c r="AD835" s="1702">
        <f t="shared" ref="AD835:AN844" si="477">AD$834</f>
        <v>44756</v>
      </c>
      <c r="AE835" s="1702">
        <f t="shared" si="477"/>
        <v>44763</v>
      </c>
      <c r="AF835" s="1702">
        <f t="shared" si="477"/>
        <v>44768</v>
      </c>
      <c r="AG835" s="1702">
        <f t="shared" si="477"/>
        <v>44771</v>
      </c>
      <c r="AH835" s="1702">
        <f t="shared" si="477"/>
        <v>44796</v>
      </c>
      <c r="AI835" s="1702">
        <f t="shared" si="477"/>
        <v>44816</v>
      </c>
      <c r="AJ835" s="1702">
        <f t="shared" si="477"/>
        <v>44816</v>
      </c>
      <c r="AK835" s="1702">
        <f t="shared" si="477"/>
        <v>44826</v>
      </c>
      <c r="AL835" s="1702">
        <f t="shared" si="477"/>
        <v>44842</v>
      </c>
      <c r="AM835" s="1702">
        <f t="shared" si="477"/>
        <v>44846</v>
      </c>
      <c r="AN835" s="1702">
        <f t="shared" si="477"/>
        <v>44864</v>
      </c>
      <c r="AO835" s="1497">
        <f t="shared" ref="AO835:AO859" si="478">$AO$834</f>
        <v>44876</v>
      </c>
      <c r="AP835" s="1444">
        <v>28210</v>
      </c>
      <c r="AQ835" s="1443">
        <v>44943</v>
      </c>
      <c r="AR835" s="1424">
        <f>VLOOKUP(AP835,Schedule!$B$2:$F$14923,5,0)</f>
        <v>44652</v>
      </c>
      <c r="AS835" s="1424">
        <f t="shared" si="470"/>
        <v>45017</v>
      </c>
      <c r="AZ835" s="1739"/>
    </row>
    <row r="836" spans="1:52" s="1382" customFormat="1" ht="51.95" customHeight="1" thickBot="1">
      <c r="A836" s="1781"/>
      <c r="B836" s="1385">
        <f t="shared" si="473"/>
        <v>88</v>
      </c>
      <c r="C836" s="1386" t="str">
        <f t="shared" si="473"/>
        <v>У_К</v>
      </c>
      <c r="D836" s="1561" t="str">
        <f t="shared" si="435"/>
        <v>88У_К</v>
      </c>
      <c r="E836" s="1602" t="s">
        <v>157</v>
      </c>
      <c r="F836" s="1563" t="s">
        <v>1033</v>
      </c>
      <c r="G836" s="1564" t="str">
        <f t="shared" si="474"/>
        <v>Выполнение работ КИП по объектам 21UUQ,22UUQ,23UUQ,21UQZ,22UQZ,23UQZ,24UQZ,27UPZ,28UPZ,01UPZ,02UPZ,03UPZ,04UPZ,21UUP,22UUP,23UUP,31UQZ32UQZ,33UQZ,34UQZ,31UUP,32UUP,33UUP,31UUQ,32UUQ,33UUQ</v>
      </c>
      <c r="H836" s="1565" t="s">
        <v>1035</v>
      </c>
      <c r="I836" s="1352"/>
      <c r="J836" s="1702">
        <f t="shared" si="475"/>
        <v>44456</v>
      </c>
      <c r="K836" s="1702">
        <f t="shared" si="475"/>
        <v>44484</v>
      </c>
      <c r="L836" s="1702">
        <f t="shared" si="475"/>
        <v>44533</v>
      </c>
      <c r="M836" s="1702">
        <f t="shared" si="475"/>
        <v>44538</v>
      </c>
      <c r="N836" s="1702">
        <f t="shared" si="475"/>
        <v>44566</v>
      </c>
      <c r="O836" s="1702">
        <f t="shared" si="475"/>
        <v>44566</v>
      </c>
      <c r="P836" s="1702">
        <f t="shared" si="475"/>
        <v>44580</v>
      </c>
      <c r="Q836" s="1702">
        <f t="shared" si="475"/>
        <v>44610</v>
      </c>
      <c r="R836" s="1702">
        <f t="shared" si="475"/>
        <v>44610</v>
      </c>
      <c r="S836" s="1702">
        <f t="shared" si="475"/>
        <v>44609</v>
      </c>
      <c r="T836" s="1702">
        <f t="shared" si="476"/>
        <v>44609</v>
      </c>
      <c r="U836" s="1702">
        <f t="shared" si="476"/>
        <v>44630</v>
      </c>
      <c r="V836" s="1702">
        <f t="shared" si="476"/>
        <v>44637</v>
      </c>
      <c r="W836" s="1702">
        <f t="shared" si="476"/>
        <v>44642</v>
      </c>
      <c r="X836" s="1702">
        <f t="shared" si="476"/>
        <v>44645</v>
      </c>
      <c r="Y836" s="1702">
        <f t="shared" si="476"/>
        <v>44670</v>
      </c>
      <c r="Z836" s="1702">
        <f t="shared" si="476"/>
        <v>44690</v>
      </c>
      <c r="AA836" s="1702">
        <f t="shared" si="476"/>
        <v>44718</v>
      </c>
      <c r="AB836" s="1702">
        <f t="shared" si="476"/>
        <v>44721</v>
      </c>
      <c r="AC836" s="1702">
        <f t="shared" si="476"/>
        <v>44735</v>
      </c>
      <c r="AD836" s="1702">
        <f t="shared" si="477"/>
        <v>44756</v>
      </c>
      <c r="AE836" s="1702">
        <f t="shared" si="477"/>
        <v>44763</v>
      </c>
      <c r="AF836" s="1702">
        <f t="shared" si="477"/>
        <v>44768</v>
      </c>
      <c r="AG836" s="1702">
        <f t="shared" si="477"/>
        <v>44771</v>
      </c>
      <c r="AH836" s="1702">
        <f t="shared" si="477"/>
        <v>44796</v>
      </c>
      <c r="AI836" s="1702">
        <f t="shared" si="477"/>
        <v>44816</v>
      </c>
      <c r="AJ836" s="1702">
        <f t="shared" si="477"/>
        <v>44816</v>
      </c>
      <c r="AK836" s="1702">
        <f t="shared" si="477"/>
        <v>44826</v>
      </c>
      <c r="AL836" s="1702">
        <f t="shared" si="477"/>
        <v>44842</v>
      </c>
      <c r="AM836" s="1702">
        <f t="shared" si="477"/>
        <v>44846</v>
      </c>
      <c r="AN836" s="1702">
        <f t="shared" si="477"/>
        <v>44864</v>
      </c>
      <c r="AO836" s="1497">
        <f t="shared" si="478"/>
        <v>44876</v>
      </c>
      <c r="AP836" s="1444">
        <v>28210</v>
      </c>
      <c r="AQ836" s="1443">
        <v>44943</v>
      </c>
      <c r="AR836" s="1424">
        <f>VLOOKUP(AP836,Schedule!$B$2:$F$14923,5,0)</f>
        <v>44652</v>
      </c>
      <c r="AS836" s="1424">
        <f t="shared" si="470"/>
        <v>45017</v>
      </c>
      <c r="AZ836" s="1739"/>
    </row>
    <row r="837" spans="1:52" s="1382" customFormat="1" ht="51.95" customHeight="1" thickBot="1">
      <c r="A837" s="1781"/>
      <c r="B837" s="1385">
        <f t="shared" si="473"/>
        <v>88</v>
      </c>
      <c r="C837" s="1386" t="str">
        <f t="shared" si="473"/>
        <v>У_К</v>
      </c>
      <c r="D837" s="1561" t="str">
        <f t="shared" si="435"/>
        <v>88У_К</v>
      </c>
      <c r="E837" s="1602" t="s">
        <v>115</v>
      </c>
      <c r="F837" s="1563" t="s">
        <v>1033</v>
      </c>
      <c r="G837" s="1564" t="str">
        <f t="shared" si="474"/>
        <v>Выполнение работ КИП по объектам 21UUQ,22UUQ,23UUQ,21UQZ,22UQZ,23UQZ,24UQZ,27UPZ,28UPZ,01UPZ,02UPZ,03UPZ,04UPZ,21UUP,22UUP,23UUP,31UQZ32UQZ,33UQZ,34UQZ,31UUP,32UUP,33UUP,31UUQ,32UUQ,33UUQ</v>
      </c>
      <c r="H837" s="1565" t="s">
        <v>1036</v>
      </c>
      <c r="I837" s="1352"/>
      <c r="J837" s="1702">
        <f t="shared" si="475"/>
        <v>44456</v>
      </c>
      <c r="K837" s="1702">
        <f t="shared" si="475"/>
        <v>44484</v>
      </c>
      <c r="L837" s="1702">
        <f t="shared" si="475"/>
        <v>44533</v>
      </c>
      <c r="M837" s="1702">
        <f t="shared" si="475"/>
        <v>44538</v>
      </c>
      <c r="N837" s="1702">
        <f t="shared" si="475"/>
        <v>44566</v>
      </c>
      <c r="O837" s="1702">
        <f t="shared" si="475"/>
        <v>44566</v>
      </c>
      <c r="P837" s="1702">
        <f t="shared" si="475"/>
        <v>44580</v>
      </c>
      <c r="Q837" s="1702">
        <f t="shared" si="475"/>
        <v>44610</v>
      </c>
      <c r="R837" s="1702">
        <f t="shared" si="475"/>
        <v>44610</v>
      </c>
      <c r="S837" s="1702">
        <f t="shared" si="475"/>
        <v>44609</v>
      </c>
      <c r="T837" s="1702">
        <f t="shared" si="476"/>
        <v>44609</v>
      </c>
      <c r="U837" s="1702">
        <f t="shared" si="476"/>
        <v>44630</v>
      </c>
      <c r="V837" s="1702">
        <f t="shared" si="476"/>
        <v>44637</v>
      </c>
      <c r="W837" s="1702">
        <f t="shared" si="476"/>
        <v>44642</v>
      </c>
      <c r="X837" s="1702">
        <f t="shared" si="476"/>
        <v>44645</v>
      </c>
      <c r="Y837" s="1702">
        <f t="shared" si="476"/>
        <v>44670</v>
      </c>
      <c r="Z837" s="1702">
        <f t="shared" si="476"/>
        <v>44690</v>
      </c>
      <c r="AA837" s="1702">
        <f t="shared" si="476"/>
        <v>44718</v>
      </c>
      <c r="AB837" s="1702">
        <f t="shared" si="476"/>
        <v>44721</v>
      </c>
      <c r="AC837" s="1702">
        <f t="shared" si="476"/>
        <v>44735</v>
      </c>
      <c r="AD837" s="1702">
        <f t="shared" si="477"/>
        <v>44756</v>
      </c>
      <c r="AE837" s="1702">
        <f t="shared" si="477"/>
        <v>44763</v>
      </c>
      <c r="AF837" s="1702">
        <f t="shared" si="477"/>
        <v>44768</v>
      </c>
      <c r="AG837" s="1702">
        <f t="shared" si="477"/>
        <v>44771</v>
      </c>
      <c r="AH837" s="1702">
        <f t="shared" si="477"/>
        <v>44796</v>
      </c>
      <c r="AI837" s="1702">
        <f t="shared" si="477"/>
        <v>44816</v>
      </c>
      <c r="AJ837" s="1702">
        <f t="shared" si="477"/>
        <v>44816</v>
      </c>
      <c r="AK837" s="1702">
        <f t="shared" si="477"/>
        <v>44826</v>
      </c>
      <c r="AL837" s="1702">
        <f t="shared" si="477"/>
        <v>44842</v>
      </c>
      <c r="AM837" s="1702">
        <f t="shared" si="477"/>
        <v>44846</v>
      </c>
      <c r="AN837" s="1702">
        <f t="shared" si="477"/>
        <v>44864</v>
      </c>
      <c r="AO837" s="1497">
        <f t="shared" si="478"/>
        <v>44876</v>
      </c>
      <c r="AP837" s="1444">
        <v>27594</v>
      </c>
      <c r="AQ837" s="1443">
        <v>44897</v>
      </c>
      <c r="AR837" s="1424">
        <f>VLOOKUP(AP837,Schedule!$B$2:$F$14923,5,0)</f>
        <v>44724</v>
      </c>
      <c r="AS837" s="1424">
        <f t="shared" si="470"/>
        <v>45089</v>
      </c>
      <c r="AZ837" s="1739"/>
    </row>
    <row r="838" spans="1:52" s="1382" customFormat="1" ht="51.95" customHeight="1" thickBot="1">
      <c r="A838" s="1781"/>
      <c r="B838" s="1385">
        <f t="shared" si="473"/>
        <v>88</v>
      </c>
      <c r="C838" s="1386" t="str">
        <f t="shared" si="473"/>
        <v>У_К</v>
      </c>
      <c r="D838" s="1561" t="str">
        <f t="shared" si="435"/>
        <v>88У_К</v>
      </c>
      <c r="E838" s="1602" t="s">
        <v>121</v>
      </c>
      <c r="F838" s="1563" t="s">
        <v>1033</v>
      </c>
      <c r="G838" s="1564" t="str">
        <f t="shared" si="474"/>
        <v>Выполнение работ КИП по объектам 21UUQ,22UUQ,23UUQ,21UQZ,22UQZ,23UQZ,24UQZ,27UPZ,28UPZ,01UPZ,02UPZ,03UPZ,04UPZ,21UUP,22UUP,23UUP,31UQZ32UQZ,33UQZ,34UQZ,31UUP,32UUP,33UUP,31UUQ,32UUQ,33UUQ</v>
      </c>
      <c r="H838" s="1565" t="s">
        <v>1036</v>
      </c>
      <c r="I838" s="1352"/>
      <c r="J838" s="1702">
        <f t="shared" si="475"/>
        <v>44456</v>
      </c>
      <c r="K838" s="1702">
        <f t="shared" si="475"/>
        <v>44484</v>
      </c>
      <c r="L838" s="1702">
        <f t="shared" si="475"/>
        <v>44533</v>
      </c>
      <c r="M838" s="1702">
        <f t="shared" si="475"/>
        <v>44538</v>
      </c>
      <c r="N838" s="1702">
        <f t="shared" si="475"/>
        <v>44566</v>
      </c>
      <c r="O838" s="1702">
        <f t="shared" si="475"/>
        <v>44566</v>
      </c>
      <c r="P838" s="1702">
        <f t="shared" si="475"/>
        <v>44580</v>
      </c>
      <c r="Q838" s="1702">
        <f t="shared" si="475"/>
        <v>44610</v>
      </c>
      <c r="R838" s="1702">
        <f t="shared" si="475"/>
        <v>44610</v>
      </c>
      <c r="S838" s="1702">
        <f t="shared" si="475"/>
        <v>44609</v>
      </c>
      <c r="T838" s="1702">
        <f t="shared" si="476"/>
        <v>44609</v>
      </c>
      <c r="U838" s="1702">
        <f t="shared" si="476"/>
        <v>44630</v>
      </c>
      <c r="V838" s="1702">
        <f t="shared" si="476"/>
        <v>44637</v>
      </c>
      <c r="W838" s="1702">
        <f t="shared" si="476"/>
        <v>44642</v>
      </c>
      <c r="X838" s="1702">
        <f t="shared" si="476"/>
        <v>44645</v>
      </c>
      <c r="Y838" s="1702">
        <f t="shared" si="476"/>
        <v>44670</v>
      </c>
      <c r="Z838" s="1702">
        <f t="shared" si="476"/>
        <v>44690</v>
      </c>
      <c r="AA838" s="1702">
        <f t="shared" si="476"/>
        <v>44718</v>
      </c>
      <c r="AB838" s="1702">
        <f t="shared" si="476"/>
        <v>44721</v>
      </c>
      <c r="AC838" s="1702">
        <f t="shared" si="476"/>
        <v>44735</v>
      </c>
      <c r="AD838" s="1702">
        <f t="shared" si="477"/>
        <v>44756</v>
      </c>
      <c r="AE838" s="1702">
        <f t="shared" si="477"/>
        <v>44763</v>
      </c>
      <c r="AF838" s="1702">
        <f t="shared" si="477"/>
        <v>44768</v>
      </c>
      <c r="AG838" s="1702">
        <f t="shared" si="477"/>
        <v>44771</v>
      </c>
      <c r="AH838" s="1702">
        <f t="shared" si="477"/>
        <v>44796</v>
      </c>
      <c r="AI838" s="1702">
        <f t="shared" si="477"/>
        <v>44816</v>
      </c>
      <c r="AJ838" s="1702">
        <f t="shared" si="477"/>
        <v>44816</v>
      </c>
      <c r="AK838" s="1702">
        <f t="shared" si="477"/>
        <v>44826</v>
      </c>
      <c r="AL838" s="1702">
        <f t="shared" si="477"/>
        <v>44842</v>
      </c>
      <c r="AM838" s="1702">
        <f t="shared" si="477"/>
        <v>44846</v>
      </c>
      <c r="AN838" s="1702">
        <f t="shared" si="477"/>
        <v>44864</v>
      </c>
      <c r="AO838" s="1497">
        <f t="shared" si="478"/>
        <v>44876</v>
      </c>
      <c r="AP838" s="1444">
        <v>27618</v>
      </c>
      <c r="AQ838" s="1443">
        <v>44897</v>
      </c>
      <c r="AR838" s="1424">
        <f>VLOOKUP(AP838,Schedule!$B$2:$F$14923,5,0)</f>
        <v>44424</v>
      </c>
      <c r="AS838" s="1424">
        <f t="shared" si="470"/>
        <v>44789</v>
      </c>
      <c r="AZ838" s="1739"/>
    </row>
    <row r="839" spans="1:52" s="1382" customFormat="1" ht="51.95" customHeight="1" thickBot="1">
      <c r="A839" s="1781"/>
      <c r="B839" s="1385">
        <f t="shared" si="473"/>
        <v>88</v>
      </c>
      <c r="C839" s="1386" t="str">
        <f t="shared" si="473"/>
        <v>У_К</v>
      </c>
      <c r="D839" s="1561" t="str">
        <f t="shared" si="435"/>
        <v>88У_К</v>
      </c>
      <c r="E839" s="1602" t="s">
        <v>123</v>
      </c>
      <c r="F839" s="1563" t="s">
        <v>1033</v>
      </c>
      <c r="G839" s="1564" t="str">
        <f t="shared" si="474"/>
        <v>Выполнение работ КИП по объектам 21UUQ,22UUQ,23UUQ,21UQZ,22UQZ,23UQZ,24UQZ,27UPZ,28UPZ,01UPZ,02UPZ,03UPZ,04UPZ,21UUP,22UUP,23UUP,31UQZ32UQZ,33UQZ,34UQZ,31UUP,32UUP,33UUP,31UUQ,32UUQ,33UUQ</v>
      </c>
      <c r="H839" s="1565" t="s">
        <v>1036</v>
      </c>
      <c r="I839" s="1352"/>
      <c r="J839" s="1702">
        <f t="shared" si="475"/>
        <v>44456</v>
      </c>
      <c r="K839" s="1702">
        <f t="shared" si="475"/>
        <v>44484</v>
      </c>
      <c r="L839" s="1702">
        <f t="shared" si="475"/>
        <v>44533</v>
      </c>
      <c r="M839" s="1702">
        <f t="shared" si="475"/>
        <v>44538</v>
      </c>
      <c r="N839" s="1702">
        <f t="shared" si="475"/>
        <v>44566</v>
      </c>
      <c r="O839" s="1702">
        <f t="shared" si="475"/>
        <v>44566</v>
      </c>
      <c r="P839" s="1702">
        <f t="shared" si="475"/>
        <v>44580</v>
      </c>
      <c r="Q839" s="1702">
        <f t="shared" si="475"/>
        <v>44610</v>
      </c>
      <c r="R839" s="1702">
        <f t="shared" si="475"/>
        <v>44610</v>
      </c>
      <c r="S839" s="1702">
        <f t="shared" si="475"/>
        <v>44609</v>
      </c>
      <c r="T839" s="1702">
        <f t="shared" si="476"/>
        <v>44609</v>
      </c>
      <c r="U839" s="1702">
        <f t="shared" si="476"/>
        <v>44630</v>
      </c>
      <c r="V839" s="1702">
        <f t="shared" si="476"/>
        <v>44637</v>
      </c>
      <c r="W839" s="1702">
        <f t="shared" si="476"/>
        <v>44642</v>
      </c>
      <c r="X839" s="1702">
        <f t="shared" si="476"/>
        <v>44645</v>
      </c>
      <c r="Y839" s="1702">
        <f t="shared" si="476"/>
        <v>44670</v>
      </c>
      <c r="Z839" s="1702">
        <f t="shared" si="476"/>
        <v>44690</v>
      </c>
      <c r="AA839" s="1702">
        <f t="shared" si="476"/>
        <v>44718</v>
      </c>
      <c r="AB839" s="1702">
        <f t="shared" si="476"/>
        <v>44721</v>
      </c>
      <c r="AC839" s="1702">
        <f t="shared" si="476"/>
        <v>44735</v>
      </c>
      <c r="AD839" s="1702">
        <f t="shared" si="477"/>
        <v>44756</v>
      </c>
      <c r="AE839" s="1702">
        <f t="shared" si="477"/>
        <v>44763</v>
      </c>
      <c r="AF839" s="1702">
        <f t="shared" si="477"/>
        <v>44768</v>
      </c>
      <c r="AG839" s="1702">
        <f t="shared" si="477"/>
        <v>44771</v>
      </c>
      <c r="AH839" s="1702">
        <f t="shared" si="477"/>
        <v>44796</v>
      </c>
      <c r="AI839" s="1702">
        <f t="shared" si="477"/>
        <v>44816</v>
      </c>
      <c r="AJ839" s="1702">
        <f t="shared" si="477"/>
        <v>44816</v>
      </c>
      <c r="AK839" s="1702">
        <f t="shared" si="477"/>
        <v>44826</v>
      </c>
      <c r="AL839" s="1702">
        <f t="shared" si="477"/>
        <v>44842</v>
      </c>
      <c r="AM839" s="1702">
        <f t="shared" si="477"/>
        <v>44846</v>
      </c>
      <c r="AN839" s="1702">
        <f t="shared" si="477"/>
        <v>44864</v>
      </c>
      <c r="AO839" s="1497">
        <f t="shared" si="478"/>
        <v>44876</v>
      </c>
      <c r="AP839" s="1444">
        <v>27668</v>
      </c>
      <c r="AQ839" s="1443">
        <v>45035</v>
      </c>
      <c r="AR839" s="1424">
        <f>VLOOKUP(AP839,Schedule!$B$2:$F$14923,5,0)</f>
        <v>44602</v>
      </c>
      <c r="AS839" s="1424">
        <f t="shared" si="470"/>
        <v>44967</v>
      </c>
      <c r="AZ839" s="1739"/>
    </row>
    <row r="840" spans="1:52" s="1382" customFormat="1" ht="51.95" customHeight="1" thickBot="1">
      <c r="A840" s="1781"/>
      <c r="B840" s="1385">
        <f t="shared" si="473"/>
        <v>88</v>
      </c>
      <c r="C840" s="1386" t="str">
        <f t="shared" si="473"/>
        <v>У_К</v>
      </c>
      <c r="D840" s="1561" t="str">
        <f t="shared" ref="D840:D903" si="479">CONCATENATE(B840,,C840)</f>
        <v>88У_К</v>
      </c>
      <c r="E840" s="1602" t="s">
        <v>125</v>
      </c>
      <c r="F840" s="1563" t="s">
        <v>1033</v>
      </c>
      <c r="G840" s="1564" t="str">
        <f t="shared" si="474"/>
        <v>Выполнение работ КИП по объектам 21UUQ,22UUQ,23UUQ,21UQZ,22UQZ,23UQZ,24UQZ,27UPZ,28UPZ,01UPZ,02UPZ,03UPZ,04UPZ,21UUP,22UUP,23UUP,31UQZ32UQZ,33UQZ,34UQZ,31UUP,32UUP,33UUP,31UUQ,32UUQ,33UUQ</v>
      </c>
      <c r="H840" s="1565" t="s">
        <v>1036</v>
      </c>
      <c r="I840" s="1352"/>
      <c r="J840" s="1702">
        <f t="shared" si="475"/>
        <v>44456</v>
      </c>
      <c r="K840" s="1702">
        <f t="shared" si="475"/>
        <v>44484</v>
      </c>
      <c r="L840" s="1702">
        <f t="shared" si="475"/>
        <v>44533</v>
      </c>
      <c r="M840" s="1702">
        <f t="shared" si="475"/>
        <v>44538</v>
      </c>
      <c r="N840" s="1702">
        <f t="shared" si="475"/>
        <v>44566</v>
      </c>
      <c r="O840" s="1702">
        <f t="shared" si="475"/>
        <v>44566</v>
      </c>
      <c r="P840" s="1702">
        <f t="shared" si="475"/>
        <v>44580</v>
      </c>
      <c r="Q840" s="1702">
        <f t="shared" si="475"/>
        <v>44610</v>
      </c>
      <c r="R840" s="1702">
        <f t="shared" si="475"/>
        <v>44610</v>
      </c>
      <c r="S840" s="1702">
        <f t="shared" si="475"/>
        <v>44609</v>
      </c>
      <c r="T840" s="1702">
        <f t="shared" si="476"/>
        <v>44609</v>
      </c>
      <c r="U840" s="1702">
        <f t="shared" si="476"/>
        <v>44630</v>
      </c>
      <c r="V840" s="1702">
        <f t="shared" si="476"/>
        <v>44637</v>
      </c>
      <c r="W840" s="1702">
        <f t="shared" si="476"/>
        <v>44642</v>
      </c>
      <c r="X840" s="1702">
        <f t="shared" si="476"/>
        <v>44645</v>
      </c>
      <c r="Y840" s="1702">
        <f t="shared" si="476"/>
        <v>44670</v>
      </c>
      <c r="Z840" s="1702">
        <f t="shared" si="476"/>
        <v>44690</v>
      </c>
      <c r="AA840" s="1702">
        <f t="shared" si="476"/>
        <v>44718</v>
      </c>
      <c r="AB840" s="1702">
        <f t="shared" si="476"/>
        <v>44721</v>
      </c>
      <c r="AC840" s="1702">
        <f t="shared" si="476"/>
        <v>44735</v>
      </c>
      <c r="AD840" s="1702">
        <f t="shared" si="477"/>
        <v>44756</v>
      </c>
      <c r="AE840" s="1702">
        <f t="shared" si="477"/>
        <v>44763</v>
      </c>
      <c r="AF840" s="1702">
        <f t="shared" si="477"/>
        <v>44768</v>
      </c>
      <c r="AG840" s="1702">
        <f t="shared" si="477"/>
        <v>44771</v>
      </c>
      <c r="AH840" s="1702">
        <f t="shared" si="477"/>
        <v>44796</v>
      </c>
      <c r="AI840" s="1702">
        <f t="shared" si="477"/>
        <v>44816</v>
      </c>
      <c r="AJ840" s="1702">
        <f t="shared" si="477"/>
        <v>44816</v>
      </c>
      <c r="AK840" s="1702">
        <f t="shared" si="477"/>
        <v>44826</v>
      </c>
      <c r="AL840" s="1702">
        <f t="shared" si="477"/>
        <v>44842</v>
      </c>
      <c r="AM840" s="1702">
        <f t="shared" si="477"/>
        <v>44846</v>
      </c>
      <c r="AN840" s="1702">
        <f t="shared" si="477"/>
        <v>44864</v>
      </c>
      <c r="AO840" s="1497">
        <f t="shared" si="478"/>
        <v>44876</v>
      </c>
      <c r="AP840" s="1444">
        <v>27670</v>
      </c>
      <c r="AQ840" s="1443">
        <v>45035</v>
      </c>
      <c r="AR840" s="1424">
        <f>VLOOKUP(AP840,Schedule!$B$2:$F$14923,5,0)</f>
        <v>44602</v>
      </c>
      <c r="AS840" s="1424">
        <f t="shared" si="470"/>
        <v>44967</v>
      </c>
      <c r="AZ840" s="1739"/>
    </row>
    <row r="841" spans="1:52" s="1382" customFormat="1" ht="51.95" customHeight="1" thickBot="1">
      <c r="A841" s="1781"/>
      <c r="B841" s="1385">
        <f t="shared" si="473"/>
        <v>88</v>
      </c>
      <c r="C841" s="1386" t="str">
        <f t="shared" si="473"/>
        <v>У_К</v>
      </c>
      <c r="D841" s="1561" t="str">
        <f t="shared" si="479"/>
        <v>88У_К</v>
      </c>
      <c r="E841" s="1602" t="s">
        <v>167</v>
      </c>
      <c r="F841" s="1563" t="s">
        <v>1033</v>
      </c>
      <c r="G841" s="1564" t="str">
        <f t="shared" si="474"/>
        <v>Выполнение работ КИП по объектам 21UUQ,22UUQ,23UUQ,21UQZ,22UQZ,23UQZ,24UQZ,27UPZ,28UPZ,01UPZ,02UPZ,03UPZ,04UPZ,21UUP,22UUP,23UUP,31UQZ32UQZ,33UQZ,34UQZ,31UUP,32UUP,33UUP,31UUQ,32UUQ,33UUQ</v>
      </c>
      <c r="H841" s="1565" t="s">
        <v>1037</v>
      </c>
      <c r="I841" s="1352"/>
      <c r="J841" s="1702">
        <f t="shared" si="475"/>
        <v>44456</v>
      </c>
      <c r="K841" s="1702">
        <f t="shared" si="475"/>
        <v>44484</v>
      </c>
      <c r="L841" s="1702">
        <f t="shared" si="475"/>
        <v>44533</v>
      </c>
      <c r="M841" s="1702">
        <f t="shared" si="475"/>
        <v>44538</v>
      </c>
      <c r="N841" s="1702">
        <f t="shared" si="475"/>
        <v>44566</v>
      </c>
      <c r="O841" s="1702">
        <f t="shared" si="475"/>
        <v>44566</v>
      </c>
      <c r="P841" s="1702">
        <f t="shared" si="475"/>
        <v>44580</v>
      </c>
      <c r="Q841" s="1702">
        <f t="shared" si="475"/>
        <v>44610</v>
      </c>
      <c r="R841" s="1702">
        <f t="shared" si="475"/>
        <v>44610</v>
      </c>
      <c r="S841" s="1702">
        <f t="shared" si="475"/>
        <v>44609</v>
      </c>
      <c r="T841" s="1702">
        <f t="shared" si="476"/>
        <v>44609</v>
      </c>
      <c r="U841" s="1702">
        <f t="shared" si="476"/>
        <v>44630</v>
      </c>
      <c r="V841" s="1702">
        <f t="shared" si="476"/>
        <v>44637</v>
      </c>
      <c r="W841" s="1702">
        <f t="shared" si="476"/>
        <v>44642</v>
      </c>
      <c r="X841" s="1702">
        <f t="shared" si="476"/>
        <v>44645</v>
      </c>
      <c r="Y841" s="1702">
        <f t="shared" si="476"/>
        <v>44670</v>
      </c>
      <c r="Z841" s="1702">
        <f t="shared" si="476"/>
        <v>44690</v>
      </c>
      <c r="AA841" s="1702">
        <f t="shared" si="476"/>
        <v>44718</v>
      </c>
      <c r="AB841" s="1702">
        <f t="shared" si="476"/>
        <v>44721</v>
      </c>
      <c r="AC841" s="1702">
        <f t="shared" si="476"/>
        <v>44735</v>
      </c>
      <c r="AD841" s="1702">
        <f t="shared" si="477"/>
        <v>44756</v>
      </c>
      <c r="AE841" s="1702">
        <f t="shared" si="477"/>
        <v>44763</v>
      </c>
      <c r="AF841" s="1702">
        <f t="shared" si="477"/>
        <v>44768</v>
      </c>
      <c r="AG841" s="1702">
        <f t="shared" si="477"/>
        <v>44771</v>
      </c>
      <c r="AH841" s="1702">
        <f t="shared" si="477"/>
        <v>44796</v>
      </c>
      <c r="AI841" s="1702">
        <f t="shared" si="477"/>
        <v>44816</v>
      </c>
      <c r="AJ841" s="1702">
        <f t="shared" si="477"/>
        <v>44816</v>
      </c>
      <c r="AK841" s="1702">
        <f t="shared" si="477"/>
        <v>44826</v>
      </c>
      <c r="AL841" s="1702">
        <f t="shared" si="477"/>
        <v>44842</v>
      </c>
      <c r="AM841" s="1702">
        <f t="shared" si="477"/>
        <v>44846</v>
      </c>
      <c r="AN841" s="1702">
        <f t="shared" si="477"/>
        <v>44864</v>
      </c>
      <c r="AO841" s="1497">
        <f t="shared" si="478"/>
        <v>44876</v>
      </c>
      <c r="AP841" s="1444">
        <v>27407</v>
      </c>
      <c r="AQ841" s="1443">
        <v>44996</v>
      </c>
      <c r="AR841" s="1424">
        <f>VLOOKUP(AP841,Schedule!$B$2:$F$14923,5,0)</f>
        <v>44776</v>
      </c>
      <c r="AS841" s="1424">
        <f t="shared" si="470"/>
        <v>45141</v>
      </c>
      <c r="AZ841" s="1739"/>
    </row>
    <row r="842" spans="1:52" s="1382" customFormat="1" ht="51.95" customHeight="1" thickBot="1">
      <c r="A842" s="1781"/>
      <c r="B842" s="1385">
        <f t="shared" si="473"/>
        <v>88</v>
      </c>
      <c r="C842" s="1386" t="str">
        <f t="shared" si="473"/>
        <v>У_К</v>
      </c>
      <c r="D842" s="1561" t="str">
        <f t="shared" si="479"/>
        <v>88У_К</v>
      </c>
      <c r="E842" s="1602" t="s">
        <v>169</v>
      </c>
      <c r="F842" s="1563" t="s">
        <v>1033</v>
      </c>
      <c r="G842" s="1564" t="str">
        <f t="shared" si="474"/>
        <v>Выполнение работ КИП по объектам 21UUQ,22UUQ,23UUQ,21UQZ,22UQZ,23UQZ,24UQZ,27UPZ,28UPZ,01UPZ,02UPZ,03UPZ,04UPZ,21UUP,22UUP,23UUP,31UQZ32UQZ,33UQZ,34UQZ,31UUP,32UUP,33UUP,31UUQ,32UUQ,33UUQ</v>
      </c>
      <c r="H842" s="1565" t="s">
        <v>1037</v>
      </c>
      <c r="I842" s="1352"/>
      <c r="J842" s="1702">
        <f t="shared" si="475"/>
        <v>44456</v>
      </c>
      <c r="K842" s="1702">
        <f t="shared" si="475"/>
        <v>44484</v>
      </c>
      <c r="L842" s="1702">
        <f t="shared" si="475"/>
        <v>44533</v>
      </c>
      <c r="M842" s="1702">
        <f t="shared" si="475"/>
        <v>44538</v>
      </c>
      <c r="N842" s="1702">
        <f t="shared" si="475"/>
        <v>44566</v>
      </c>
      <c r="O842" s="1702">
        <f t="shared" si="475"/>
        <v>44566</v>
      </c>
      <c r="P842" s="1702">
        <f t="shared" si="475"/>
        <v>44580</v>
      </c>
      <c r="Q842" s="1702">
        <f t="shared" si="475"/>
        <v>44610</v>
      </c>
      <c r="R842" s="1702">
        <f t="shared" si="475"/>
        <v>44610</v>
      </c>
      <c r="S842" s="1702">
        <f t="shared" si="475"/>
        <v>44609</v>
      </c>
      <c r="T842" s="1702">
        <f t="shared" si="476"/>
        <v>44609</v>
      </c>
      <c r="U842" s="1702">
        <f t="shared" si="476"/>
        <v>44630</v>
      </c>
      <c r="V842" s="1702">
        <f t="shared" si="476"/>
        <v>44637</v>
      </c>
      <c r="W842" s="1702">
        <f t="shared" si="476"/>
        <v>44642</v>
      </c>
      <c r="X842" s="1702">
        <f t="shared" si="476"/>
        <v>44645</v>
      </c>
      <c r="Y842" s="1702">
        <f t="shared" si="476"/>
        <v>44670</v>
      </c>
      <c r="Z842" s="1702">
        <f t="shared" si="476"/>
        <v>44690</v>
      </c>
      <c r="AA842" s="1702">
        <f t="shared" si="476"/>
        <v>44718</v>
      </c>
      <c r="AB842" s="1702">
        <f t="shared" si="476"/>
        <v>44721</v>
      </c>
      <c r="AC842" s="1702">
        <f t="shared" si="476"/>
        <v>44735</v>
      </c>
      <c r="AD842" s="1702">
        <f t="shared" si="477"/>
        <v>44756</v>
      </c>
      <c r="AE842" s="1702">
        <f t="shared" si="477"/>
        <v>44763</v>
      </c>
      <c r="AF842" s="1702">
        <f t="shared" si="477"/>
        <v>44768</v>
      </c>
      <c r="AG842" s="1702">
        <f t="shared" si="477"/>
        <v>44771</v>
      </c>
      <c r="AH842" s="1702">
        <f t="shared" si="477"/>
        <v>44796</v>
      </c>
      <c r="AI842" s="1702">
        <f t="shared" si="477"/>
        <v>44816</v>
      </c>
      <c r="AJ842" s="1702">
        <f t="shared" si="477"/>
        <v>44816</v>
      </c>
      <c r="AK842" s="1702">
        <f t="shared" si="477"/>
        <v>44826</v>
      </c>
      <c r="AL842" s="1702">
        <f t="shared" si="477"/>
        <v>44842</v>
      </c>
      <c r="AM842" s="1702">
        <f t="shared" si="477"/>
        <v>44846</v>
      </c>
      <c r="AN842" s="1702">
        <f t="shared" si="477"/>
        <v>44864</v>
      </c>
      <c r="AO842" s="1497">
        <f t="shared" si="478"/>
        <v>44876</v>
      </c>
      <c r="AP842" s="1444">
        <v>27427</v>
      </c>
      <c r="AQ842" s="1443">
        <v>45022</v>
      </c>
      <c r="AR842" s="1424">
        <f>VLOOKUP(AP842,Schedule!$B$2:$F$14923,5,0)</f>
        <v>44776</v>
      </c>
      <c r="AS842" s="1424">
        <f t="shared" si="470"/>
        <v>45141</v>
      </c>
      <c r="AZ842" s="1739"/>
    </row>
    <row r="843" spans="1:52" s="1382" customFormat="1" ht="51.95" customHeight="1" thickBot="1">
      <c r="A843" s="1781"/>
      <c r="B843" s="1385">
        <f t="shared" si="473"/>
        <v>88</v>
      </c>
      <c r="C843" s="1386" t="str">
        <f t="shared" si="473"/>
        <v>У_К</v>
      </c>
      <c r="D843" s="1561" t="str">
        <f t="shared" si="479"/>
        <v>88У_К</v>
      </c>
      <c r="E843" s="1602" t="s">
        <v>513</v>
      </c>
      <c r="F843" s="1563" t="s">
        <v>1033</v>
      </c>
      <c r="G843" s="1564" t="str">
        <f t="shared" si="474"/>
        <v>Выполнение работ КИП по объектам 21UUQ,22UUQ,23UUQ,21UQZ,22UQZ,23UQZ,24UQZ,27UPZ,28UPZ,01UPZ,02UPZ,03UPZ,04UPZ,21UUP,22UUP,23UUP,31UQZ32UQZ,33UQZ,34UQZ,31UUP,32UUP,33UUP,31UUQ,32UUQ,33UUQ</v>
      </c>
      <c r="H843" s="1565" t="s">
        <v>1038</v>
      </c>
      <c r="I843" s="1352"/>
      <c r="J843" s="1702">
        <f t="shared" si="475"/>
        <v>44456</v>
      </c>
      <c r="K843" s="1702">
        <f t="shared" si="475"/>
        <v>44484</v>
      </c>
      <c r="L843" s="1702">
        <f t="shared" si="475"/>
        <v>44533</v>
      </c>
      <c r="M843" s="1702">
        <f t="shared" si="475"/>
        <v>44538</v>
      </c>
      <c r="N843" s="1702">
        <f t="shared" si="475"/>
        <v>44566</v>
      </c>
      <c r="O843" s="1702">
        <f t="shared" si="475"/>
        <v>44566</v>
      </c>
      <c r="P843" s="1702">
        <f t="shared" si="475"/>
        <v>44580</v>
      </c>
      <c r="Q843" s="1702">
        <f t="shared" si="475"/>
        <v>44610</v>
      </c>
      <c r="R843" s="1702">
        <f t="shared" si="475"/>
        <v>44610</v>
      </c>
      <c r="S843" s="1702">
        <f t="shared" si="475"/>
        <v>44609</v>
      </c>
      <c r="T843" s="1702">
        <f t="shared" si="476"/>
        <v>44609</v>
      </c>
      <c r="U843" s="1702">
        <f t="shared" si="476"/>
        <v>44630</v>
      </c>
      <c r="V843" s="1702">
        <f t="shared" si="476"/>
        <v>44637</v>
      </c>
      <c r="W843" s="1702">
        <f t="shared" si="476"/>
        <v>44642</v>
      </c>
      <c r="X843" s="1702">
        <f t="shared" si="476"/>
        <v>44645</v>
      </c>
      <c r="Y843" s="1702">
        <f t="shared" si="476"/>
        <v>44670</v>
      </c>
      <c r="Z843" s="1702">
        <f t="shared" si="476"/>
        <v>44690</v>
      </c>
      <c r="AA843" s="1702">
        <f t="shared" si="476"/>
        <v>44718</v>
      </c>
      <c r="AB843" s="1702">
        <f t="shared" si="476"/>
        <v>44721</v>
      </c>
      <c r="AC843" s="1702">
        <f t="shared" si="476"/>
        <v>44735</v>
      </c>
      <c r="AD843" s="1702">
        <f t="shared" si="477"/>
        <v>44756</v>
      </c>
      <c r="AE843" s="1702">
        <f t="shared" si="477"/>
        <v>44763</v>
      </c>
      <c r="AF843" s="1702">
        <f t="shared" si="477"/>
        <v>44768</v>
      </c>
      <c r="AG843" s="1702">
        <f t="shared" si="477"/>
        <v>44771</v>
      </c>
      <c r="AH843" s="1702">
        <f t="shared" si="477"/>
        <v>44796</v>
      </c>
      <c r="AI843" s="1702">
        <f t="shared" si="477"/>
        <v>44816</v>
      </c>
      <c r="AJ843" s="1702">
        <f t="shared" si="477"/>
        <v>44816</v>
      </c>
      <c r="AK843" s="1702">
        <f t="shared" si="477"/>
        <v>44826</v>
      </c>
      <c r="AL843" s="1702">
        <f t="shared" si="477"/>
        <v>44842</v>
      </c>
      <c r="AM843" s="1702">
        <f t="shared" si="477"/>
        <v>44846</v>
      </c>
      <c r="AN843" s="1702">
        <f t="shared" si="477"/>
        <v>44864</v>
      </c>
      <c r="AO843" s="1497">
        <f t="shared" si="478"/>
        <v>44876</v>
      </c>
      <c r="AP843" s="1444">
        <v>37602</v>
      </c>
      <c r="AQ843" s="1443">
        <v>44876</v>
      </c>
      <c r="AR843" s="1424">
        <f>VLOOKUP(AP843,Schedule!$B$2:$F$14923,5,0)</f>
        <v>44876</v>
      </c>
      <c r="AS843" s="1424">
        <f t="shared" si="470"/>
        <v>45241</v>
      </c>
      <c r="AZ843" s="1739"/>
    </row>
    <row r="844" spans="1:52" s="1382" customFormat="1" ht="51.95" customHeight="1" thickBot="1">
      <c r="A844" s="1781"/>
      <c r="B844" s="1385">
        <f t="shared" si="473"/>
        <v>88</v>
      </c>
      <c r="C844" s="1386" t="str">
        <f t="shared" si="473"/>
        <v>У_К</v>
      </c>
      <c r="D844" s="1561" t="str">
        <f t="shared" si="479"/>
        <v>88У_К</v>
      </c>
      <c r="E844" s="1602" t="s">
        <v>516</v>
      </c>
      <c r="F844" s="1563" t="s">
        <v>1033</v>
      </c>
      <c r="G844" s="1564" t="str">
        <f t="shared" si="474"/>
        <v>Выполнение работ КИП по объектам 21UUQ,22UUQ,23UUQ,21UQZ,22UQZ,23UQZ,24UQZ,27UPZ,28UPZ,01UPZ,02UPZ,03UPZ,04UPZ,21UUP,22UUP,23UUP,31UQZ32UQZ,33UQZ,34UQZ,31UUP,32UUP,33UUP,31UUQ,32UUQ,33UUQ</v>
      </c>
      <c r="H844" s="1565" t="s">
        <v>1038</v>
      </c>
      <c r="I844" s="1352"/>
      <c r="J844" s="1702">
        <f t="shared" si="475"/>
        <v>44456</v>
      </c>
      <c r="K844" s="1702">
        <f t="shared" si="475"/>
        <v>44484</v>
      </c>
      <c r="L844" s="1702">
        <f t="shared" si="475"/>
        <v>44533</v>
      </c>
      <c r="M844" s="1702">
        <f t="shared" si="475"/>
        <v>44538</v>
      </c>
      <c r="N844" s="1702">
        <f t="shared" si="475"/>
        <v>44566</v>
      </c>
      <c r="O844" s="1702">
        <f t="shared" si="475"/>
        <v>44566</v>
      </c>
      <c r="P844" s="1702">
        <f t="shared" si="475"/>
        <v>44580</v>
      </c>
      <c r="Q844" s="1702">
        <f t="shared" si="475"/>
        <v>44610</v>
      </c>
      <c r="R844" s="1702">
        <f t="shared" si="475"/>
        <v>44610</v>
      </c>
      <c r="S844" s="1702">
        <f t="shared" si="475"/>
        <v>44609</v>
      </c>
      <c r="T844" s="1702">
        <f t="shared" si="476"/>
        <v>44609</v>
      </c>
      <c r="U844" s="1702">
        <f t="shared" si="476"/>
        <v>44630</v>
      </c>
      <c r="V844" s="1702">
        <f t="shared" si="476"/>
        <v>44637</v>
      </c>
      <c r="W844" s="1702">
        <f t="shared" si="476"/>
        <v>44642</v>
      </c>
      <c r="X844" s="1702">
        <f t="shared" si="476"/>
        <v>44645</v>
      </c>
      <c r="Y844" s="1702">
        <f t="shared" si="476"/>
        <v>44670</v>
      </c>
      <c r="Z844" s="1702">
        <f t="shared" si="476"/>
        <v>44690</v>
      </c>
      <c r="AA844" s="1702">
        <f t="shared" si="476"/>
        <v>44718</v>
      </c>
      <c r="AB844" s="1702">
        <f t="shared" si="476"/>
        <v>44721</v>
      </c>
      <c r="AC844" s="1702">
        <f t="shared" si="476"/>
        <v>44735</v>
      </c>
      <c r="AD844" s="1702">
        <f t="shared" si="477"/>
        <v>44756</v>
      </c>
      <c r="AE844" s="1702">
        <f t="shared" si="477"/>
        <v>44763</v>
      </c>
      <c r="AF844" s="1702">
        <f t="shared" si="477"/>
        <v>44768</v>
      </c>
      <c r="AG844" s="1702">
        <f t="shared" si="477"/>
        <v>44771</v>
      </c>
      <c r="AH844" s="1702">
        <f t="shared" si="477"/>
        <v>44796</v>
      </c>
      <c r="AI844" s="1702">
        <f t="shared" si="477"/>
        <v>44816</v>
      </c>
      <c r="AJ844" s="1702">
        <f t="shared" si="477"/>
        <v>44816</v>
      </c>
      <c r="AK844" s="1702">
        <f t="shared" si="477"/>
        <v>44826</v>
      </c>
      <c r="AL844" s="1702">
        <f t="shared" si="477"/>
        <v>44842</v>
      </c>
      <c r="AM844" s="1702">
        <f t="shared" si="477"/>
        <v>44846</v>
      </c>
      <c r="AN844" s="1702">
        <f t="shared" si="477"/>
        <v>44864</v>
      </c>
      <c r="AO844" s="1497">
        <f t="shared" si="478"/>
        <v>44876</v>
      </c>
      <c r="AP844" s="1444">
        <v>37610</v>
      </c>
      <c r="AQ844" s="1443">
        <v>44876</v>
      </c>
      <c r="AR844" s="1424">
        <f>VLOOKUP(AP844,Schedule!$B$2:$F$14923,5,0)</f>
        <v>44876</v>
      </c>
      <c r="AS844" s="1424">
        <f t="shared" si="470"/>
        <v>45241</v>
      </c>
      <c r="AZ844" s="1739"/>
    </row>
    <row r="845" spans="1:52" s="1382" customFormat="1" ht="51.95" customHeight="1" thickBot="1">
      <c r="A845" s="1781"/>
      <c r="B845" s="1385">
        <f t="shared" si="473"/>
        <v>88</v>
      </c>
      <c r="C845" s="1386" t="str">
        <f t="shared" si="473"/>
        <v>У_К</v>
      </c>
      <c r="D845" s="1561" t="str">
        <f t="shared" si="479"/>
        <v>88У_К</v>
      </c>
      <c r="E845" s="1602" t="s">
        <v>159</v>
      </c>
      <c r="F845" s="1563" t="s">
        <v>1033</v>
      </c>
      <c r="G845" s="1564" t="str">
        <f t="shared" si="474"/>
        <v>Выполнение работ КИП по объектам 21UUQ,22UUQ,23UUQ,21UQZ,22UQZ,23UQZ,24UQZ,27UPZ,28UPZ,01UPZ,02UPZ,03UPZ,04UPZ,21UUP,22UUP,23UUP,31UQZ32UQZ,33UQZ,34UQZ,31UUP,32UUP,33UUP,31UUQ,32UUQ,33UUQ</v>
      </c>
      <c r="H845" s="1565" t="s">
        <v>1038</v>
      </c>
      <c r="I845" s="1352"/>
      <c r="J845" s="1702">
        <f t="shared" ref="J845:S859" si="480">J$834</f>
        <v>44456</v>
      </c>
      <c r="K845" s="1702">
        <f t="shared" si="480"/>
        <v>44484</v>
      </c>
      <c r="L845" s="1702">
        <f t="shared" si="480"/>
        <v>44533</v>
      </c>
      <c r="M845" s="1702">
        <f t="shared" si="480"/>
        <v>44538</v>
      </c>
      <c r="N845" s="1702">
        <f t="shared" si="480"/>
        <v>44566</v>
      </c>
      <c r="O845" s="1702">
        <f t="shared" si="480"/>
        <v>44566</v>
      </c>
      <c r="P845" s="1702">
        <f t="shared" si="480"/>
        <v>44580</v>
      </c>
      <c r="Q845" s="1702">
        <f t="shared" si="480"/>
        <v>44610</v>
      </c>
      <c r="R845" s="1702">
        <f t="shared" si="480"/>
        <v>44610</v>
      </c>
      <c r="S845" s="1702">
        <f t="shared" si="480"/>
        <v>44609</v>
      </c>
      <c r="T845" s="1702">
        <f t="shared" ref="T845:AC859" si="481">T$834</f>
        <v>44609</v>
      </c>
      <c r="U845" s="1702">
        <f t="shared" si="481"/>
        <v>44630</v>
      </c>
      <c r="V845" s="1702">
        <f t="shared" si="481"/>
        <v>44637</v>
      </c>
      <c r="W845" s="1702">
        <f t="shared" si="481"/>
        <v>44642</v>
      </c>
      <c r="X845" s="1702">
        <f t="shared" si="481"/>
        <v>44645</v>
      </c>
      <c r="Y845" s="1702">
        <f t="shared" si="481"/>
        <v>44670</v>
      </c>
      <c r="Z845" s="1702">
        <f t="shared" si="481"/>
        <v>44690</v>
      </c>
      <c r="AA845" s="1702">
        <f t="shared" si="481"/>
        <v>44718</v>
      </c>
      <c r="AB845" s="1702">
        <f t="shared" si="481"/>
        <v>44721</v>
      </c>
      <c r="AC845" s="1702">
        <f t="shared" si="481"/>
        <v>44735</v>
      </c>
      <c r="AD845" s="1702">
        <f t="shared" ref="AD845:AN859" si="482">AD$834</f>
        <v>44756</v>
      </c>
      <c r="AE845" s="1702">
        <f t="shared" si="482"/>
        <v>44763</v>
      </c>
      <c r="AF845" s="1702">
        <f t="shared" si="482"/>
        <v>44768</v>
      </c>
      <c r="AG845" s="1702">
        <f t="shared" si="482"/>
        <v>44771</v>
      </c>
      <c r="AH845" s="1702">
        <f t="shared" si="482"/>
        <v>44796</v>
      </c>
      <c r="AI845" s="1702">
        <f t="shared" si="482"/>
        <v>44816</v>
      </c>
      <c r="AJ845" s="1702">
        <f t="shared" si="482"/>
        <v>44816</v>
      </c>
      <c r="AK845" s="1702">
        <f t="shared" si="482"/>
        <v>44826</v>
      </c>
      <c r="AL845" s="1702">
        <f t="shared" si="482"/>
        <v>44842</v>
      </c>
      <c r="AM845" s="1702">
        <f t="shared" si="482"/>
        <v>44846</v>
      </c>
      <c r="AN845" s="1702">
        <f t="shared" si="482"/>
        <v>44864</v>
      </c>
      <c r="AO845" s="1497">
        <f t="shared" si="478"/>
        <v>44876</v>
      </c>
      <c r="AP845" s="1444" t="s">
        <v>768</v>
      </c>
      <c r="AQ845" s="1510" t="s">
        <v>768</v>
      </c>
      <c r="AR845" s="1424"/>
      <c r="AS845" s="1424"/>
      <c r="AZ845" s="1739"/>
    </row>
    <row r="846" spans="1:52" s="1382" customFormat="1" ht="51.95" customHeight="1" thickBot="1">
      <c r="A846" s="1781"/>
      <c r="B846" s="1385">
        <f t="shared" si="473"/>
        <v>88</v>
      </c>
      <c r="C846" s="1386" t="str">
        <f t="shared" si="473"/>
        <v>У_К</v>
      </c>
      <c r="D846" s="1561" t="str">
        <f t="shared" si="479"/>
        <v>88У_К</v>
      </c>
      <c r="E846" s="1602" t="s">
        <v>161</v>
      </c>
      <c r="F846" s="1563" t="s">
        <v>1033</v>
      </c>
      <c r="G846" s="1564" t="str">
        <f t="shared" si="474"/>
        <v>Выполнение работ КИП по объектам 21UUQ,22UUQ,23UUQ,21UQZ,22UQZ,23UQZ,24UQZ,27UPZ,28UPZ,01UPZ,02UPZ,03UPZ,04UPZ,21UUP,22UUP,23UUP,31UQZ32UQZ,33UQZ,34UQZ,31UUP,32UUP,33UUP,31UUQ,32UUQ,33UUQ</v>
      </c>
      <c r="H846" s="1565" t="s">
        <v>1038</v>
      </c>
      <c r="I846" s="1352"/>
      <c r="J846" s="1702">
        <f t="shared" si="480"/>
        <v>44456</v>
      </c>
      <c r="K846" s="1702">
        <f t="shared" si="480"/>
        <v>44484</v>
      </c>
      <c r="L846" s="1702">
        <f t="shared" si="480"/>
        <v>44533</v>
      </c>
      <c r="M846" s="1702">
        <f t="shared" si="480"/>
        <v>44538</v>
      </c>
      <c r="N846" s="1702">
        <f t="shared" si="480"/>
        <v>44566</v>
      </c>
      <c r="O846" s="1702">
        <f t="shared" si="480"/>
        <v>44566</v>
      </c>
      <c r="P846" s="1702">
        <f t="shared" si="480"/>
        <v>44580</v>
      </c>
      <c r="Q846" s="1702">
        <f t="shared" si="480"/>
        <v>44610</v>
      </c>
      <c r="R846" s="1702">
        <f t="shared" si="480"/>
        <v>44610</v>
      </c>
      <c r="S846" s="1702">
        <f t="shared" si="480"/>
        <v>44609</v>
      </c>
      <c r="T846" s="1702">
        <f t="shared" si="481"/>
        <v>44609</v>
      </c>
      <c r="U846" s="1702">
        <f t="shared" si="481"/>
        <v>44630</v>
      </c>
      <c r="V846" s="1702">
        <f t="shared" si="481"/>
        <v>44637</v>
      </c>
      <c r="W846" s="1702">
        <f t="shared" si="481"/>
        <v>44642</v>
      </c>
      <c r="X846" s="1702">
        <f t="shared" si="481"/>
        <v>44645</v>
      </c>
      <c r="Y846" s="1702">
        <f t="shared" si="481"/>
        <v>44670</v>
      </c>
      <c r="Z846" s="1702">
        <f t="shared" si="481"/>
        <v>44690</v>
      </c>
      <c r="AA846" s="1702">
        <f t="shared" si="481"/>
        <v>44718</v>
      </c>
      <c r="AB846" s="1702">
        <f t="shared" si="481"/>
        <v>44721</v>
      </c>
      <c r="AC846" s="1702">
        <f t="shared" si="481"/>
        <v>44735</v>
      </c>
      <c r="AD846" s="1702">
        <f t="shared" si="482"/>
        <v>44756</v>
      </c>
      <c r="AE846" s="1702">
        <f t="shared" si="482"/>
        <v>44763</v>
      </c>
      <c r="AF846" s="1702">
        <f t="shared" si="482"/>
        <v>44768</v>
      </c>
      <c r="AG846" s="1702">
        <f t="shared" si="482"/>
        <v>44771</v>
      </c>
      <c r="AH846" s="1702">
        <f t="shared" si="482"/>
        <v>44796</v>
      </c>
      <c r="AI846" s="1702">
        <f t="shared" si="482"/>
        <v>44816</v>
      </c>
      <c r="AJ846" s="1702">
        <f t="shared" si="482"/>
        <v>44816</v>
      </c>
      <c r="AK846" s="1702">
        <f t="shared" si="482"/>
        <v>44826</v>
      </c>
      <c r="AL846" s="1702">
        <f t="shared" si="482"/>
        <v>44842</v>
      </c>
      <c r="AM846" s="1702">
        <f t="shared" si="482"/>
        <v>44846</v>
      </c>
      <c r="AN846" s="1702">
        <f t="shared" si="482"/>
        <v>44864</v>
      </c>
      <c r="AO846" s="1497">
        <f t="shared" si="478"/>
        <v>44876</v>
      </c>
      <c r="AP846" s="1444" t="s">
        <v>768</v>
      </c>
      <c r="AQ846" s="1510" t="s">
        <v>768</v>
      </c>
      <c r="AR846" s="1424"/>
      <c r="AS846" s="1424"/>
      <c r="AZ846" s="1739"/>
    </row>
    <row r="847" spans="1:52" s="1382" customFormat="1" ht="51.95" customHeight="1" thickBot="1">
      <c r="A847" s="1781"/>
      <c r="B847" s="1385">
        <f t="shared" si="473"/>
        <v>88</v>
      </c>
      <c r="C847" s="1386" t="str">
        <f t="shared" si="473"/>
        <v>У_К</v>
      </c>
      <c r="D847" s="1561" t="str">
        <f t="shared" si="479"/>
        <v>88У_К</v>
      </c>
      <c r="E847" s="1602" t="s">
        <v>135</v>
      </c>
      <c r="F847" s="1563" t="s">
        <v>1033</v>
      </c>
      <c r="G847" s="1564" t="str">
        <f t="shared" si="474"/>
        <v>Выполнение работ КИП по объектам 21UUQ,22UUQ,23UUQ,21UQZ,22UQZ,23UQZ,24UQZ,27UPZ,28UPZ,01UPZ,02UPZ,03UPZ,04UPZ,21UUP,22UUP,23UUP,31UQZ32UQZ,33UQZ,34UQZ,31UUP,32UUP,33UUP,31UUQ,32UUQ,33UUQ</v>
      </c>
      <c r="H847" s="1565" t="s">
        <v>1039</v>
      </c>
      <c r="I847" s="1352"/>
      <c r="J847" s="1702">
        <f t="shared" si="480"/>
        <v>44456</v>
      </c>
      <c r="K847" s="1702">
        <f t="shared" si="480"/>
        <v>44484</v>
      </c>
      <c r="L847" s="1702">
        <f t="shared" si="480"/>
        <v>44533</v>
      </c>
      <c r="M847" s="1702">
        <f t="shared" si="480"/>
        <v>44538</v>
      </c>
      <c r="N847" s="1702">
        <f t="shared" si="480"/>
        <v>44566</v>
      </c>
      <c r="O847" s="1702">
        <f t="shared" si="480"/>
        <v>44566</v>
      </c>
      <c r="P847" s="1702">
        <f t="shared" si="480"/>
        <v>44580</v>
      </c>
      <c r="Q847" s="1702">
        <f t="shared" si="480"/>
        <v>44610</v>
      </c>
      <c r="R847" s="1702">
        <f t="shared" si="480"/>
        <v>44610</v>
      </c>
      <c r="S847" s="1702">
        <f t="shared" si="480"/>
        <v>44609</v>
      </c>
      <c r="T847" s="1702">
        <f t="shared" si="481"/>
        <v>44609</v>
      </c>
      <c r="U847" s="1702">
        <f t="shared" si="481"/>
        <v>44630</v>
      </c>
      <c r="V847" s="1702">
        <f t="shared" si="481"/>
        <v>44637</v>
      </c>
      <c r="W847" s="1702">
        <f t="shared" si="481"/>
        <v>44642</v>
      </c>
      <c r="X847" s="1702">
        <f t="shared" si="481"/>
        <v>44645</v>
      </c>
      <c r="Y847" s="1702">
        <f t="shared" si="481"/>
        <v>44670</v>
      </c>
      <c r="Z847" s="1702">
        <f t="shared" si="481"/>
        <v>44690</v>
      </c>
      <c r="AA847" s="1702">
        <f t="shared" si="481"/>
        <v>44718</v>
      </c>
      <c r="AB847" s="1702">
        <f t="shared" si="481"/>
        <v>44721</v>
      </c>
      <c r="AC847" s="1702">
        <f t="shared" si="481"/>
        <v>44735</v>
      </c>
      <c r="AD847" s="1702">
        <f t="shared" si="482"/>
        <v>44756</v>
      </c>
      <c r="AE847" s="1702">
        <f t="shared" si="482"/>
        <v>44763</v>
      </c>
      <c r="AF847" s="1702">
        <f t="shared" si="482"/>
        <v>44768</v>
      </c>
      <c r="AG847" s="1702">
        <f t="shared" si="482"/>
        <v>44771</v>
      </c>
      <c r="AH847" s="1702">
        <f t="shared" si="482"/>
        <v>44796</v>
      </c>
      <c r="AI847" s="1702">
        <f t="shared" si="482"/>
        <v>44816</v>
      </c>
      <c r="AJ847" s="1702">
        <f t="shared" si="482"/>
        <v>44816</v>
      </c>
      <c r="AK847" s="1702">
        <f t="shared" si="482"/>
        <v>44826</v>
      </c>
      <c r="AL847" s="1702">
        <f t="shared" si="482"/>
        <v>44842</v>
      </c>
      <c r="AM847" s="1702">
        <f t="shared" si="482"/>
        <v>44846</v>
      </c>
      <c r="AN847" s="1702">
        <f t="shared" si="482"/>
        <v>44864</v>
      </c>
      <c r="AO847" s="1497">
        <f t="shared" si="478"/>
        <v>44876</v>
      </c>
      <c r="AP847" s="1444">
        <v>28169</v>
      </c>
      <c r="AQ847" s="1443">
        <v>44880</v>
      </c>
      <c r="AR847" s="1424">
        <f>VLOOKUP(AP847,Schedule!$B$2:$F$14923,5,0)</f>
        <v>44699</v>
      </c>
      <c r="AS847" s="1424">
        <f t="shared" ref="AS847:AS866" si="483">AR847+365</f>
        <v>45064</v>
      </c>
      <c r="AZ847" s="1739"/>
    </row>
    <row r="848" spans="1:52" s="1382" customFormat="1" ht="51.95" customHeight="1" thickBot="1">
      <c r="A848" s="1781"/>
      <c r="B848" s="1385">
        <f t="shared" si="473"/>
        <v>88</v>
      </c>
      <c r="C848" s="1386" t="str">
        <f t="shared" si="473"/>
        <v>У_К</v>
      </c>
      <c r="D848" s="1561" t="str">
        <f t="shared" si="479"/>
        <v>88У_К</v>
      </c>
      <c r="E848" s="1602" t="s">
        <v>137</v>
      </c>
      <c r="F848" s="1563" t="s">
        <v>1033</v>
      </c>
      <c r="G848" s="1564" t="str">
        <f t="shared" si="474"/>
        <v>Выполнение работ КИП по объектам 21UUQ,22UUQ,23UUQ,21UQZ,22UQZ,23UQZ,24UQZ,27UPZ,28UPZ,01UPZ,02UPZ,03UPZ,04UPZ,21UUP,22UUP,23UUP,31UQZ32UQZ,33UQZ,34UQZ,31UUP,32UUP,33UUP,31UUQ,32UUQ,33UUQ</v>
      </c>
      <c r="H848" s="1565" t="s">
        <v>1039</v>
      </c>
      <c r="I848" s="1352"/>
      <c r="J848" s="1702">
        <f t="shared" si="480"/>
        <v>44456</v>
      </c>
      <c r="K848" s="1702">
        <f t="shared" si="480"/>
        <v>44484</v>
      </c>
      <c r="L848" s="1702">
        <f t="shared" si="480"/>
        <v>44533</v>
      </c>
      <c r="M848" s="1702">
        <f t="shared" si="480"/>
        <v>44538</v>
      </c>
      <c r="N848" s="1702">
        <f t="shared" si="480"/>
        <v>44566</v>
      </c>
      <c r="O848" s="1702">
        <f t="shared" si="480"/>
        <v>44566</v>
      </c>
      <c r="P848" s="1702">
        <f t="shared" si="480"/>
        <v>44580</v>
      </c>
      <c r="Q848" s="1702">
        <f t="shared" si="480"/>
        <v>44610</v>
      </c>
      <c r="R848" s="1702">
        <f t="shared" si="480"/>
        <v>44610</v>
      </c>
      <c r="S848" s="1702">
        <f t="shared" si="480"/>
        <v>44609</v>
      </c>
      <c r="T848" s="1702">
        <f t="shared" si="481"/>
        <v>44609</v>
      </c>
      <c r="U848" s="1702">
        <f t="shared" si="481"/>
        <v>44630</v>
      </c>
      <c r="V848" s="1702">
        <f t="shared" si="481"/>
        <v>44637</v>
      </c>
      <c r="W848" s="1702">
        <f t="shared" si="481"/>
        <v>44642</v>
      </c>
      <c r="X848" s="1702">
        <f t="shared" si="481"/>
        <v>44645</v>
      </c>
      <c r="Y848" s="1702">
        <f t="shared" si="481"/>
        <v>44670</v>
      </c>
      <c r="Z848" s="1702">
        <f t="shared" si="481"/>
        <v>44690</v>
      </c>
      <c r="AA848" s="1702">
        <f t="shared" si="481"/>
        <v>44718</v>
      </c>
      <c r="AB848" s="1702">
        <f t="shared" si="481"/>
        <v>44721</v>
      </c>
      <c r="AC848" s="1702">
        <f t="shared" si="481"/>
        <v>44735</v>
      </c>
      <c r="AD848" s="1702">
        <f t="shared" si="482"/>
        <v>44756</v>
      </c>
      <c r="AE848" s="1702">
        <f t="shared" si="482"/>
        <v>44763</v>
      </c>
      <c r="AF848" s="1702">
        <f t="shared" si="482"/>
        <v>44768</v>
      </c>
      <c r="AG848" s="1702">
        <f t="shared" si="482"/>
        <v>44771</v>
      </c>
      <c r="AH848" s="1702">
        <f t="shared" si="482"/>
        <v>44796</v>
      </c>
      <c r="AI848" s="1702">
        <f t="shared" si="482"/>
        <v>44816</v>
      </c>
      <c r="AJ848" s="1702">
        <f t="shared" si="482"/>
        <v>44816</v>
      </c>
      <c r="AK848" s="1702">
        <f t="shared" si="482"/>
        <v>44826</v>
      </c>
      <c r="AL848" s="1702">
        <f t="shared" si="482"/>
        <v>44842</v>
      </c>
      <c r="AM848" s="1702">
        <f t="shared" si="482"/>
        <v>44846</v>
      </c>
      <c r="AN848" s="1702">
        <f t="shared" si="482"/>
        <v>44864</v>
      </c>
      <c r="AO848" s="1497">
        <f t="shared" si="478"/>
        <v>44876</v>
      </c>
      <c r="AP848" s="1444">
        <v>28169</v>
      </c>
      <c r="AQ848" s="1443">
        <v>44880</v>
      </c>
      <c r="AR848" s="1424">
        <f>VLOOKUP(AP848,Schedule!$B$2:$F$14923,5,0)</f>
        <v>44699</v>
      </c>
      <c r="AS848" s="1424">
        <f t="shared" si="483"/>
        <v>45064</v>
      </c>
      <c r="AZ848" s="1739"/>
    </row>
    <row r="849" spans="1:52" s="1382" customFormat="1" ht="51.95" customHeight="1" thickBot="1">
      <c r="A849" s="1781"/>
      <c r="B849" s="1385">
        <f t="shared" si="473"/>
        <v>88</v>
      </c>
      <c r="C849" s="1386" t="str">
        <f t="shared" si="473"/>
        <v>У_К</v>
      </c>
      <c r="D849" s="1561" t="str">
        <f t="shared" si="479"/>
        <v>88У_К</v>
      </c>
      <c r="E849" s="1602" t="s">
        <v>139</v>
      </c>
      <c r="F849" s="1563" t="s">
        <v>1033</v>
      </c>
      <c r="G849" s="1564" t="str">
        <f t="shared" si="474"/>
        <v>Выполнение работ КИП по объектам 21UUQ,22UUQ,23UUQ,21UQZ,22UQZ,23UQZ,24UQZ,27UPZ,28UPZ,01UPZ,02UPZ,03UPZ,04UPZ,21UUP,22UUP,23UUP,31UQZ32UQZ,33UQZ,34UQZ,31UUP,32UUP,33UUP,31UUQ,32UUQ,33UUQ</v>
      </c>
      <c r="H849" s="1565" t="s">
        <v>1039</v>
      </c>
      <c r="I849" s="1352"/>
      <c r="J849" s="1702">
        <f t="shared" si="480"/>
        <v>44456</v>
      </c>
      <c r="K849" s="1702">
        <f t="shared" si="480"/>
        <v>44484</v>
      </c>
      <c r="L849" s="1702">
        <f t="shared" si="480"/>
        <v>44533</v>
      </c>
      <c r="M849" s="1702">
        <f t="shared" si="480"/>
        <v>44538</v>
      </c>
      <c r="N849" s="1702">
        <f t="shared" si="480"/>
        <v>44566</v>
      </c>
      <c r="O849" s="1702">
        <f t="shared" si="480"/>
        <v>44566</v>
      </c>
      <c r="P849" s="1702">
        <f t="shared" si="480"/>
        <v>44580</v>
      </c>
      <c r="Q849" s="1702">
        <f t="shared" si="480"/>
        <v>44610</v>
      </c>
      <c r="R849" s="1702">
        <f t="shared" si="480"/>
        <v>44610</v>
      </c>
      <c r="S849" s="1702">
        <f t="shared" si="480"/>
        <v>44609</v>
      </c>
      <c r="T849" s="1702">
        <f t="shared" si="481"/>
        <v>44609</v>
      </c>
      <c r="U849" s="1702">
        <f t="shared" si="481"/>
        <v>44630</v>
      </c>
      <c r="V849" s="1702">
        <f t="shared" si="481"/>
        <v>44637</v>
      </c>
      <c r="W849" s="1702">
        <f t="shared" si="481"/>
        <v>44642</v>
      </c>
      <c r="X849" s="1702">
        <f t="shared" si="481"/>
        <v>44645</v>
      </c>
      <c r="Y849" s="1702">
        <f t="shared" si="481"/>
        <v>44670</v>
      </c>
      <c r="Z849" s="1702">
        <f t="shared" si="481"/>
        <v>44690</v>
      </c>
      <c r="AA849" s="1702">
        <f t="shared" si="481"/>
        <v>44718</v>
      </c>
      <c r="AB849" s="1702">
        <f t="shared" si="481"/>
        <v>44721</v>
      </c>
      <c r="AC849" s="1702">
        <f t="shared" si="481"/>
        <v>44735</v>
      </c>
      <c r="AD849" s="1702">
        <f t="shared" si="482"/>
        <v>44756</v>
      </c>
      <c r="AE849" s="1702">
        <f t="shared" si="482"/>
        <v>44763</v>
      </c>
      <c r="AF849" s="1702">
        <f t="shared" si="482"/>
        <v>44768</v>
      </c>
      <c r="AG849" s="1702">
        <f t="shared" si="482"/>
        <v>44771</v>
      </c>
      <c r="AH849" s="1702">
        <f t="shared" si="482"/>
        <v>44796</v>
      </c>
      <c r="AI849" s="1702">
        <f t="shared" si="482"/>
        <v>44816</v>
      </c>
      <c r="AJ849" s="1702">
        <f t="shared" si="482"/>
        <v>44816</v>
      </c>
      <c r="AK849" s="1702">
        <f t="shared" si="482"/>
        <v>44826</v>
      </c>
      <c r="AL849" s="1702">
        <f t="shared" si="482"/>
        <v>44842</v>
      </c>
      <c r="AM849" s="1702">
        <f t="shared" si="482"/>
        <v>44846</v>
      </c>
      <c r="AN849" s="1702">
        <f t="shared" si="482"/>
        <v>44864</v>
      </c>
      <c r="AO849" s="1497">
        <f t="shared" si="478"/>
        <v>44876</v>
      </c>
      <c r="AP849" s="1444">
        <v>28169</v>
      </c>
      <c r="AQ849" s="1443">
        <v>44880</v>
      </c>
      <c r="AR849" s="1424">
        <f>VLOOKUP(AP849,Schedule!$B$2:$F$14923,5,0)</f>
        <v>44699</v>
      </c>
      <c r="AS849" s="1424">
        <f t="shared" si="483"/>
        <v>45064</v>
      </c>
      <c r="AZ849" s="1739"/>
    </row>
    <row r="850" spans="1:52" s="1382" customFormat="1" ht="51.95" customHeight="1" thickBot="1">
      <c r="A850" s="1781"/>
      <c r="B850" s="1385">
        <f t="shared" si="473"/>
        <v>88</v>
      </c>
      <c r="C850" s="1386" t="str">
        <f t="shared" si="473"/>
        <v>У_К</v>
      </c>
      <c r="D850" s="1561" t="str">
        <f t="shared" si="479"/>
        <v>88У_К</v>
      </c>
      <c r="E850" s="1602" t="s">
        <v>129</v>
      </c>
      <c r="F850" s="1563" t="s">
        <v>1033</v>
      </c>
      <c r="G850" s="1564" t="str">
        <f t="shared" si="474"/>
        <v>Выполнение работ КИП по объектам 21UUQ,22UUQ,23UUQ,21UQZ,22UQZ,23UQZ,24UQZ,27UPZ,28UPZ,01UPZ,02UPZ,03UPZ,04UPZ,21UUP,22UUP,23UUP,31UQZ32UQZ,33UQZ,34UQZ,31UUP,32UUP,33UUP,31UUQ,32UUQ,33UUQ</v>
      </c>
      <c r="H850" s="1565" t="s">
        <v>1040</v>
      </c>
      <c r="I850" s="1352"/>
      <c r="J850" s="1702">
        <f t="shared" si="480"/>
        <v>44456</v>
      </c>
      <c r="K850" s="1702">
        <f t="shared" si="480"/>
        <v>44484</v>
      </c>
      <c r="L850" s="1702">
        <f t="shared" si="480"/>
        <v>44533</v>
      </c>
      <c r="M850" s="1702">
        <f t="shared" si="480"/>
        <v>44538</v>
      </c>
      <c r="N850" s="1702">
        <f t="shared" si="480"/>
        <v>44566</v>
      </c>
      <c r="O850" s="1702">
        <f t="shared" si="480"/>
        <v>44566</v>
      </c>
      <c r="P850" s="1702">
        <f t="shared" si="480"/>
        <v>44580</v>
      </c>
      <c r="Q850" s="1702">
        <f t="shared" si="480"/>
        <v>44610</v>
      </c>
      <c r="R850" s="1702">
        <f t="shared" si="480"/>
        <v>44610</v>
      </c>
      <c r="S850" s="1702">
        <f t="shared" si="480"/>
        <v>44609</v>
      </c>
      <c r="T850" s="1702">
        <f t="shared" si="481"/>
        <v>44609</v>
      </c>
      <c r="U850" s="1702">
        <f t="shared" si="481"/>
        <v>44630</v>
      </c>
      <c r="V850" s="1702">
        <f t="shared" si="481"/>
        <v>44637</v>
      </c>
      <c r="W850" s="1702">
        <f t="shared" si="481"/>
        <v>44642</v>
      </c>
      <c r="X850" s="1702">
        <f t="shared" si="481"/>
        <v>44645</v>
      </c>
      <c r="Y850" s="1702">
        <f t="shared" si="481"/>
        <v>44670</v>
      </c>
      <c r="Z850" s="1702">
        <f t="shared" si="481"/>
        <v>44690</v>
      </c>
      <c r="AA850" s="1702">
        <f t="shared" si="481"/>
        <v>44718</v>
      </c>
      <c r="AB850" s="1702">
        <f t="shared" si="481"/>
        <v>44721</v>
      </c>
      <c r="AC850" s="1702">
        <f t="shared" si="481"/>
        <v>44735</v>
      </c>
      <c r="AD850" s="1702">
        <f t="shared" si="482"/>
        <v>44756</v>
      </c>
      <c r="AE850" s="1702">
        <f t="shared" si="482"/>
        <v>44763</v>
      </c>
      <c r="AF850" s="1702">
        <f t="shared" si="482"/>
        <v>44768</v>
      </c>
      <c r="AG850" s="1702">
        <f t="shared" si="482"/>
        <v>44771</v>
      </c>
      <c r="AH850" s="1702">
        <f t="shared" si="482"/>
        <v>44796</v>
      </c>
      <c r="AI850" s="1702">
        <f t="shared" si="482"/>
        <v>44816</v>
      </c>
      <c r="AJ850" s="1702">
        <f t="shared" si="482"/>
        <v>44816</v>
      </c>
      <c r="AK850" s="1702">
        <f t="shared" si="482"/>
        <v>44826</v>
      </c>
      <c r="AL850" s="1702">
        <f t="shared" si="482"/>
        <v>44842</v>
      </c>
      <c r="AM850" s="1702">
        <f t="shared" si="482"/>
        <v>44846</v>
      </c>
      <c r="AN850" s="1702">
        <f t="shared" si="482"/>
        <v>44864</v>
      </c>
      <c r="AO850" s="1497">
        <f t="shared" si="478"/>
        <v>44876</v>
      </c>
      <c r="AP850" s="1444">
        <v>34237</v>
      </c>
      <c r="AQ850" s="1443">
        <v>45268</v>
      </c>
      <c r="AR850" s="1424">
        <f>VLOOKUP(AP850,Schedule!$B$2:$F$14923,5,0)</f>
        <v>45088</v>
      </c>
      <c r="AS850" s="1424">
        <f t="shared" si="483"/>
        <v>45453</v>
      </c>
      <c r="AZ850" s="1739"/>
    </row>
    <row r="851" spans="1:52" s="1382" customFormat="1" ht="51.95" customHeight="1" thickBot="1">
      <c r="A851" s="1781"/>
      <c r="B851" s="1385">
        <f t="shared" si="473"/>
        <v>88</v>
      </c>
      <c r="C851" s="1386" t="str">
        <f t="shared" si="473"/>
        <v>У_К</v>
      </c>
      <c r="D851" s="1561" t="str">
        <f t="shared" si="479"/>
        <v>88У_К</v>
      </c>
      <c r="E851" s="1602" t="s">
        <v>131</v>
      </c>
      <c r="F851" s="1563" t="s">
        <v>1033</v>
      </c>
      <c r="G851" s="1564" t="str">
        <f t="shared" si="474"/>
        <v>Выполнение работ КИП по объектам 21UUQ,22UUQ,23UUQ,21UQZ,22UQZ,23UQZ,24UQZ,27UPZ,28UPZ,01UPZ,02UPZ,03UPZ,04UPZ,21UUP,22UUP,23UUP,31UQZ32UQZ,33UQZ,34UQZ,31UUP,32UUP,33UUP,31UUQ,32UUQ,33UUQ</v>
      </c>
      <c r="H851" s="1565" t="s">
        <v>1040</v>
      </c>
      <c r="I851" s="1352"/>
      <c r="J851" s="1702">
        <f t="shared" si="480"/>
        <v>44456</v>
      </c>
      <c r="K851" s="1702">
        <f t="shared" si="480"/>
        <v>44484</v>
      </c>
      <c r="L851" s="1702">
        <f t="shared" si="480"/>
        <v>44533</v>
      </c>
      <c r="M851" s="1702">
        <f t="shared" si="480"/>
        <v>44538</v>
      </c>
      <c r="N851" s="1702">
        <f t="shared" si="480"/>
        <v>44566</v>
      </c>
      <c r="O851" s="1702">
        <f t="shared" si="480"/>
        <v>44566</v>
      </c>
      <c r="P851" s="1702">
        <f t="shared" si="480"/>
        <v>44580</v>
      </c>
      <c r="Q851" s="1702">
        <f t="shared" si="480"/>
        <v>44610</v>
      </c>
      <c r="R851" s="1702">
        <f t="shared" si="480"/>
        <v>44610</v>
      </c>
      <c r="S851" s="1702">
        <f t="shared" si="480"/>
        <v>44609</v>
      </c>
      <c r="T851" s="1702">
        <f t="shared" si="481"/>
        <v>44609</v>
      </c>
      <c r="U851" s="1702">
        <f t="shared" si="481"/>
        <v>44630</v>
      </c>
      <c r="V851" s="1702">
        <f t="shared" si="481"/>
        <v>44637</v>
      </c>
      <c r="W851" s="1702">
        <f t="shared" si="481"/>
        <v>44642</v>
      </c>
      <c r="X851" s="1702">
        <f t="shared" si="481"/>
        <v>44645</v>
      </c>
      <c r="Y851" s="1702">
        <f t="shared" si="481"/>
        <v>44670</v>
      </c>
      <c r="Z851" s="1702">
        <f t="shared" si="481"/>
        <v>44690</v>
      </c>
      <c r="AA851" s="1702">
        <f t="shared" si="481"/>
        <v>44718</v>
      </c>
      <c r="AB851" s="1702">
        <f t="shared" si="481"/>
        <v>44721</v>
      </c>
      <c r="AC851" s="1702">
        <f t="shared" si="481"/>
        <v>44735</v>
      </c>
      <c r="AD851" s="1702">
        <f t="shared" si="482"/>
        <v>44756</v>
      </c>
      <c r="AE851" s="1702">
        <f t="shared" si="482"/>
        <v>44763</v>
      </c>
      <c r="AF851" s="1702">
        <f t="shared" si="482"/>
        <v>44768</v>
      </c>
      <c r="AG851" s="1702">
        <f t="shared" si="482"/>
        <v>44771</v>
      </c>
      <c r="AH851" s="1702">
        <f t="shared" si="482"/>
        <v>44796</v>
      </c>
      <c r="AI851" s="1702">
        <f t="shared" si="482"/>
        <v>44816</v>
      </c>
      <c r="AJ851" s="1702">
        <f t="shared" si="482"/>
        <v>44816</v>
      </c>
      <c r="AK851" s="1702">
        <f t="shared" si="482"/>
        <v>44826</v>
      </c>
      <c r="AL851" s="1702">
        <f t="shared" si="482"/>
        <v>44842</v>
      </c>
      <c r="AM851" s="1702">
        <f t="shared" si="482"/>
        <v>44846</v>
      </c>
      <c r="AN851" s="1702">
        <f t="shared" si="482"/>
        <v>44864</v>
      </c>
      <c r="AO851" s="1497">
        <f t="shared" si="478"/>
        <v>44876</v>
      </c>
      <c r="AP851" s="1444">
        <v>34261</v>
      </c>
      <c r="AQ851" s="1443">
        <v>44968</v>
      </c>
      <c r="AR851" s="1424">
        <f>VLOOKUP(AP851,Schedule!$B$2:$F$14923,5,0)</f>
        <v>44788</v>
      </c>
      <c r="AS851" s="1424">
        <f t="shared" si="483"/>
        <v>45153</v>
      </c>
      <c r="AZ851" s="1739"/>
    </row>
    <row r="852" spans="1:52" s="1382" customFormat="1" ht="51.95" customHeight="1" thickBot="1">
      <c r="A852" s="1781"/>
      <c r="B852" s="1385">
        <f t="shared" si="473"/>
        <v>88</v>
      </c>
      <c r="C852" s="1386" t="str">
        <f t="shared" si="473"/>
        <v>У_К</v>
      </c>
      <c r="D852" s="1561" t="str">
        <f t="shared" si="479"/>
        <v>88У_К</v>
      </c>
      <c r="E852" s="1602" t="s">
        <v>133</v>
      </c>
      <c r="F852" s="1563" t="s">
        <v>1033</v>
      </c>
      <c r="G852" s="1564" t="str">
        <f t="shared" si="474"/>
        <v>Выполнение работ КИП по объектам 21UUQ,22UUQ,23UUQ,21UQZ,22UQZ,23UQZ,24UQZ,27UPZ,28UPZ,01UPZ,02UPZ,03UPZ,04UPZ,21UUP,22UUP,23UUP,31UQZ32UQZ,33UQZ,34UQZ,31UUP,32UUP,33UUP,31UUQ,32UUQ,33UUQ</v>
      </c>
      <c r="H852" s="1565" t="s">
        <v>1040</v>
      </c>
      <c r="I852" s="1352"/>
      <c r="J852" s="1702">
        <f t="shared" si="480"/>
        <v>44456</v>
      </c>
      <c r="K852" s="1702">
        <f t="shared" si="480"/>
        <v>44484</v>
      </c>
      <c r="L852" s="1702">
        <f t="shared" si="480"/>
        <v>44533</v>
      </c>
      <c r="M852" s="1702">
        <f t="shared" si="480"/>
        <v>44538</v>
      </c>
      <c r="N852" s="1702">
        <f t="shared" si="480"/>
        <v>44566</v>
      </c>
      <c r="O852" s="1702">
        <f t="shared" si="480"/>
        <v>44566</v>
      </c>
      <c r="P852" s="1702">
        <f t="shared" si="480"/>
        <v>44580</v>
      </c>
      <c r="Q852" s="1702">
        <f t="shared" si="480"/>
        <v>44610</v>
      </c>
      <c r="R852" s="1702">
        <f t="shared" si="480"/>
        <v>44610</v>
      </c>
      <c r="S852" s="1702">
        <f t="shared" si="480"/>
        <v>44609</v>
      </c>
      <c r="T852" s="1702">
        <f t="shared" si="481"/>
        <v>44609</v>
      </c>
      <c r="U852" s="1702">
        <f t="shared" si="481"/>
        <v>44630</v>
      </c>
      <c r="V852" s="1702">
        <f t="shared" si="481"/>
        <v>44637</v>
      </c>
      <c r="W852" s="1702">
        <f t="shared" si="481"/>
        <v>44642</v>
      </c>
      <c r="X852" s="1702">
        <f t="shared" si="481"/>
        <v>44645</v>
      </c>
      <c r="Y852" s="1702">
        <f t="shared" si="481"/>
        <v>44670</v>
      </c>
      <c r="Z852" s="1702">
        <f t="shared" si="481"/>
        <v>44690</v>
      </c>
      <c r="AA852" s="1702">
        <f t="shared" si="481"/>
        <v>44718</v>
      </c>
      <c r="AB852" s="1702">
        <f t="shared" si="481"/>
        <v>44721</v>
      </c>
      <c r="AC852" s="1702">
        <f t="shared" si="481"/>
        <v>44735</v>
      </c>
      <c r="AD852" s="1702">
        <f t="shared" si="482"/>
        <v>44756</v>
      </c>
      <c r="AE852" s="1702">
        <f t="shared" si="482"/>
        <v>44763</v>
      </c>
      <c r="AF852" s="1702">
        <f t="shared" si="482"/>
        <v>44768</v>
      </c>
      <c r="AG852" s="1702">
        <f t="shared" si="482"/>
        <v>44771</v>
      </c>
      <c r="AH852" s="1702">
        <f t="shared" si="482"/>
        <v>44796</v>
      </c>
      <c r="AI852" s="1702">
        <f t="shared" si="482"/>
        <v>44816</v>
      </c>
      <c r="AJ852" s="1702">
        <f t="shared" si="482"/>
        <v>44816</v>
      </c>
      <c r="AK852" s="1702">
        <f t="shared" si="482"/>
        <v>44826</v>
      </c>
      <c r="AL852" s="1702">
        <f t="shared" si="482"/>
        <v>44842</v>
      </c>
      <c r="AM852" s="1702">
        <f t="shared" si="482"/>
        <v>44846</v>
      </c>
      <c r="AN852" s="1702">
        <f t="shared" si="482"/>
        <v>44864</v>
      </c>
      <c r="AO852" s="1497">
        <f t="shared" si="478"/>
        <v>44876</v>
      </c>
      <c r="AP852" s="1444">
        <v>34287</v>
      </c>
      <c r="AQ852" s="1443">
        <v>45268</v>
      </c>
      <c r="AR852" s="1424">
        <f>VLOOKUP(AP852,Schedule!$B$2:$F$14923,5,0)</f>
        <v>45108</v>
      </c>
      <c r="AS852" s="1424">
        <f t="shared" si="483"/>
        <v>45473</v>
      </c>
      <c r="AZ852" s="1739"/>
    </row>
    <row r="853" spans="1:52" s="1382" customFormat="1" ht="51.95" customHeight="1" thickBot="1">
      <c r="A853" s="1781"/>
      <c r="B853" s="1385">
        <f t="shared" si="473"/>
        <v>88</v>
      </c>
      <c r="C853" s="1386" t="str">
        <f t="shared" si="473"/>
        <v>У_К</v>
      </c>
      <c r="D853" s="1561" t="str">
        <f t="shared" si="479"/>
        <v>88У_К</v>
      </c>
      <c r="E853" s="1602" t="s">
        <v>127</v>
      </c>
      <c r="F853" s="1563" t="s">
        <v>1033</v>
      </c>
      <c r="G853" s="1564" t="str">
        <f t="shared" si="474"/>
        <v>Выполнение работ КИП по объектам 21UUQ,22UUQ,23UUQ,21UQZ,22UQZ,23UQZ,24UQZ,27UPZ,28UPZ,01UPZ,02UPZ,03UPZ,04UPZ,21UUP,22UUP,23UUP,31UQZ32UQZ,33UQZ,34UQZ,31UUP,32UUP,33UUP,31UUQ,32UUQ,33UUQ</v>
      </c>
      <c r="H853" s="1565" t="s">
        <v>1040</v>
      </c>
      <c r="I853" s="1352"/>
      <c r="J853" s="1702">
        <f t="shared" si="480"/>
        <v>44456</v>
      </c>
      <c r="K853" s="1702">
        <f t="shared" si="480"/>
        <v>44484</v>
      </c>
      <c r="L853" s="1702">
        <f t="shared" si="480"/>
        <v>44533</v>
      </c>
      <c r="M853" s="1702">
        <f t="shared" si="480"/>
        <v>44538</v>
      </c>
      <c r="N853" s="1702">
        <f t="shared" si="480"/>
        <v>44566</v>
      </c>
      <c r="O853" s="1702">
        <f t="shared" si="480"/>
        <v>44566</v>
      </c>
      <c r="P853" s="1702">
        <f t="shared" si="480"/>
        <v>44580</v>
      </c>
      <c r="Q853" s="1702">
        <f t="shared" si="480"/>
        <v>44610</v>
      </c>
      <c r="R853" s="1702">
        <f t="shared" si="480"/>
        <v>44610</v>
      </c>
      <c r="S853" s="1702">
        <f t="shared" si="480"/>
        <v>44609</v>
      </c>
      <c r="T853" s="1702">
        <f t="shared" si="481"/>
        <v>44609</v>
      </c>
      <c r="U853" s="1702">
        <f t="shared" si="481"/>
        <v>44630</v>
      </c>
      <c r="V853" s="1702">
        <f t="shared" si="481"/>
        <v>44637</v>
      </c>
      <c r="W853" s="1702">
        <f t="shared" si="481"/>
        <v>44642</v>
      </c>
      <c r="X853" s="1702">
        <f t="shared" si="481"/>
        <v>44645</v>
      </c>
      <c r="Y853" s="1702">
        <f t="shared" si="481"/>
        <v>44670</v>
      </c>
      <c r="Z853" s="1702">
        <f t="shared" si="481"/>
        <v>44690</v>
      </c>
      <c r="AA853" s="1702">
        <f t="shared" si="481"/>
        <v>44718</v>
      </c>
      <c r="AB853" s="1702">
        <f t="shared" si="481"/>
        <v>44721</v>
      </c>
      <c r="AC853" s="1702">
        <f t="shared" si="481"/>
        <v>44735</v>
      </c>
      <c r="AD853" s="1702">
        <f t="shared" si="482"/>
        <v>44756</v>
      </c>
      <c r="AE853" s="1702">
        <f t="shared" si="482"/>
        <v>44763</v>
      </c>
      <c r="AF853" s="1702">
        <f t="shared" si="482"/>
        <v>44768</v>
      </c>
      <c r="AG853" s="1702">
        <f t="shared" si="482"/>
        <v>44771</v>
      </c>
      <c r="AH853" s="1702">
        <f t="shared" si="482"/>
        <v>44796</v>
      </c>
      <c r="AI853" s="1702">
        <f t="shared" si="482"/>
        <v>44816</v>
      </c>
      <c r="AJ853" s="1702">
        <f t="shared" si="482"/>
        <v>44816</v>
      </c>
      <c r="AK853" s="1702">
        <f t="shared" si="482"/>
        <v>44826</v>
      </c>
      <c r="AL853" s="1702">
        <f t="shared" si="482"/>
        <v>44842</v>
      </c>
      <c r="AM853" s="1702">
        <f t="shared" si="482"/>
        <v>44846</v>
      </c>
      <c r="AN853" s="1702">
        <f t="shared" si="482"/>
        <v>44864</v>
      </c>
      <c r="AO853" s="1497">
        <f t="shared" si="478"/>
        <v>44876</v>
      </c>
      <c r="AP853" s="1444">
        <v>34312</v>
      </c>
      <c r="AQ853" s="1443">
        <v>45268</v>
      </c>
      <c r="AR853" s="1424">
        <f>VLOOKUP(AP853,Schedule!$B$2:$F$14923,5,0)</f>
        <v>45108</v>
      </c>
      <c r="AS853" s="1424">
        <f t="shared" si="483"/>
        <v>45473</v>
      </c>
      <c r="AZ853" s="1739"/>
    </row>
    <row r="854" spans="1:52" s="1382" customFormat="1" ht="51.95" customHeight="1" thickBot="1">
      <c r="A854" s="1781"/>
      <c r="B854" s="1385">
        <f t="shared" si="473"/>
        <v>88</v>
      </c>
      <c r="C854" s="1386" t="str">
        <f t="shared" si="473"/>
        <v>У_К</v>
      </c>
      <c r="D854" s="1561" t="str">
        <f t="shared" si="479"/>
        <v>88У_К</v>
      </c>
      <c r="E854" s="1602" t="s">
        <v>141</v>
      </c>
      <c r="F854" s="1563" t="s">
        <v>1033</v>
      </c>
      <c r="G854" s="1564" t="str">
        <f t="shared" si="474"/>
        <v>Выполнение работ КИП по объектам 21UUQ,22UUQ,23UUQ,21UQZ,22UQZ,23UQZ,24UQZ,27UPZ,28UPZ,01UPZ,02UPZ,03UPZ,04UPZ,21UUP,22UUP,23UUP,31UQZ32UQZ,33UQZ,34UQZ,31UUP,32UUP,33UUP,31UUQ,32UUQ,33UUQ</v>
      </c>
      <c r="H854" s="1565" t="s">
        <v>1041</v>
      </c>
      <c r="I854" s="1352"/>
      <c r="J854" s="1702">
        <f t="shared" si="480"/>
        <v>44456</v>
      </c>
      <c r="K854" s="1702">
        <f t="shared" si="480"/>
        <v>44484</v>
      </c>
      <c r="L854" s="1702">
        <f t="shared" si="480"/>
        <v>44533</v>
      </c>
      <c r="M854" s="1702">
        <f t="shared" si="480"/>
        <v>44538</v>
      </c>
      <c r="N854" s="1702">
        <f t="shared" si="480"/>
        <v>44566</v>
      </c>
      <c r="O854" s="1702">
        <f t="shared" si="480"/>
        <v>44566</v>
      </c>
      <c r="P854" s="1702">
        <f t="shared" si="480"/>
        <v>44580</v>
      </c>
      <c r="Q854" s="1702">
        <f t="shared" si="480"/>
        <v>44610</v>
      </c>
      <c r="R854" s="1702">
        <f t="shared" si="480"/>
        <v>44610</v>
      </c>
      <c r="S854" s="1702">
        <f t="shared" si="480"/>
        <v>44609</v>
      </c>
      <c r="T854" s="1702">
        <f t="shared" si="481"/>
        <v>44609</v>
      </c>
      <c r="U854" s="1702">
        <f t="shared" si="481"/>
        <v>44630</v>
      </c>
      <c r="V854" s="1702">
        <f t="shared" si="481"/>
        <v>44637</v>
      </c>
      <c r="W854" s="1702">
        <f t="shared" si="481"/>
        <v>44642</v>
      </c>
      <c r="X854" s="1702">
        <f t="shared" si="481"/>
        <v>44645</v>
      </c>
      <c r="Y854" s="1702">
        <f t="shared" si="481"/>
        <v>44670</v>
      </c>
      <c r="Z854" s="1702">
        <f t="shared" si="481"/>
        <v>44690</v>
      </c>
      <c r="AA854" s="1702">
        <f t="shared" si="481"/>
        <v>44718</v>
      </c>
      <c r="AB854" s="1702">
        <f t="shared" si="481"/>
        <v>44721</v>
      </c>
      <c r="AC854" s="1702">
        <f t="shared" si="481"/>
        <v>44735</v>
      </c>
      <c r="AD854" s="1702">
        <f t="shared" si="482"/>
        <v>44756</v>
      </c>
      <c r="AE854" s="1702">
        <f t="shared" si="482"/>
        <v>44763</v>
      </c>
      <c r="AF854" s="1702">
        <f t="shared" si="482"/>
        <v>44768</v>
      </c>
      <c r="AG854" s="1702">
        <f t="shared" si="482"/>
        <v>44771</v>
      </c>
      <c r="AH854" s="1702">
        <f t="shared" si="482"/>
        <v>44796</v>
      </c>
      <c r="AI854" s="1702">
        <f t="shared" si="482"/>
        <v>44816</v>
      </c>
      <c r="AJ854" s="1702">
        <f t="shared" si="482"/>
        <v>44816</v>
      </c>
      <c r="AK854" s="1702">
        <f t="shared" si="482"/>
        <v>44826</v>
      </c>
      <c r="AL854" s="1702">
        <f t="shared" si="482"/>
        <v>44842</v>
      </c>
      <c r="AM854" s="1702">
        <f t="shared" si="482"/>
        <v>44846</v>
      </c>
      <c r="AN854" s="1702">
        <f t="shared" si="482"/>
        <v>44864</v>
      </c>
      <c r="AO854" s="1497">
        <f t="shared" si="478"/>
        <v>44876</v>
      </c>
      <c r="AP854" s="1444">
        <v>34509</v>
      </c>
      <c r="AQ854" s="1443">
        <v>44983</v>
      </c>
      <c r="AR854" s="1424">
        <f>VLOOKUP(AP854,Schedule!$B$2:$F$14923,5,0)</f>
        <v>44983</v>
      </c>
      <c r="AS854" s="1424">
        <f t="shared" si="483"/>
        <v>45348</v>
      </c>
      <c r="AZ854" s="1739"/>
    </row>
    <row r="855" spans="1:52" s="1382" customFormat="1" ht="51.95" customHeight="1" thickBot="1">
      <c r="A855" s="1781"/>
      <c r="B855" s="1385">
        <f t="shared" si="473"/>
        <v>88</v>
      </c>
      <c r="C855" s="1386" t="str">
        <f t="shared" si="473"/>
        <v>У_К</v>
      </c>
      <c r="D855" s="1561" t="str">
        <f t="shared" si="479"/>
        <v>88У_К</v>
      </c>
      <c r="E855" s="1602" t="s">
        <v>143</v>
      </c>
      <c r="F855" s="1563" t="s">
        <v>1033</v>
      </c>
      <c r="G855" s="1564" t="str">
        <f t="shared" si="474"/>
        <v>Выполнение работ КИП по объектам 21UUQ,22UUQ,23UUQ,21UQZ,22UQZ,23UQZ,24UQZ,27UPZ,28UPZ,01UPZ,02UPZ,03UPZ,04UPZ,21UUP,22UUP,23UUP,31UQZ32UQZ,33UQZ,34UQZ,31UUP,32UUP,33UUP,31UUQ,32UUQ,33UUQ</v>
      </c>
      <c r="H855" s="1565" t="s">
        <v>1041</v>
      </c>
      <c r="I855" s="1352"/>
      <c r="J855" s="1702">
        <f t="shared" si="480"/>
        <v>44456</v>
      </c>
      <c r="K855" s="1702">
        <f t="shared" si="480"/>
        <v>44484</v>
      </c>
      <c r="L855" s="1702">
        <f t="shared" si="480"/>
        <v>44533</v>
      </c>
      <c r="M855" s="1702">
        <f t="shared" si="480"/>
        <v>44538</v>
      </c>
      <c r="N855" s="1702">
        <f t="shared" si="480"/>
        <v>44566</v>
      </c>
      <c r="O855" s="1702">
        <f t="shared" si="480"/>
        <v>44566</v>
      </c>
      <c r="P855" s="1702">
        <f t="shared" si="480"/>
        <v>44580</v>
      </c>
      <c r="Q855" s="1702">
        <f t="shared" si="480"/>
        <v>44610</v>
      </c>
      <c r="R855" s="1702">
        <f t="shared" si="480"/>
        <v>44610</v>
      </c>
      <c r="S855" s="1702">
        <f t="shared" si="480"/>
        <v>44609</v>
      </c>
      <c r="T855" s="1702">
        <f t="shared" si="481"/>
        <v>44609</v>
      </c>
      <c r="U855" s="1702">
        <f t="shared" si="481"/>
        <v>44630</v>
      </c>
      <c r="V855" s="1702">
        <f t="shared" si="481"/>
        <v>44637</v>
      </c>
      <c r="W855" s="1702">
        <f t="shared" si="481"/>
        <v>44642</v>
      </c>
      <c r="X855" s="1702">
        <f t="shared" si="481"/>
        <v>44645</v>
      </c>
      <c r="Y855" s="1702">
        <f t="shared" si="481"/>
        <v>44670</v>
      </c>
      <c r="Z855" s="1702">
        <f t="shared" si="481"/>
        <v>44690</v>
      </c>
      <c r="AA855" s="1702">
        <f t="shared" si="481"/>
        <v>44718</v>
      </c>
      <c r="AB855" s="1702">
        <f t="shared" si="481"/>
        <v>44721</v>
      </c>
      <c r="AC855" s="1702">
        <f t="shared" si="481"/>
        <v>44735</v>
      </c>
      <c r="AD855" s="1702">
        <f t="shared" si="482"/>
        <v>44756</v>
      </c>
      <c r="AE855" s="1702">
        <f t="shared" si="482"/>
        <v>44763</v>
      </c>
      <c r="AF855" s="1702">
        <f t="shared" si="482"/>
        <v>44768</v>
      </c>
      <c r="AG855" s="1702">
        <f t="shared" si="482"/>
        <v>44771</v>
      </c>
      <c r="AH855" s="1702">
        <f t="shared" si="482"/>
        <v>44796</v>
      </c>
      <c r="AI855" s="1702">
        <f t="shared" si="482"/>
        <v>44816</v>
      </c>
      <c r="AJ855" s="1702">
        <f t="shared" si="482"/>
        <v>44816</v>
      </c>
      <c r="AK855" s="1702">
        <f t="shared" si="482"/>
        <v>44826</v>
      </c>
      <c r="AL855" s="1702">
        <f t="shared" si="482"/>
        <v>44842</v>
      </c>
      <c r="AM855" s="1702">
        <f t="shared" si="482"/>
        <v>44846</v>
      </c>
      <c r="AN855" s="1702">
        <f t="shared" si="482"/>
        <v>44864</v>
      </c>
      <c r="AO855" s="1497">
        <f t="shared" si="478"/>
        <v>44876</v>
      </c>
      <c r="AP855" s="1444">
        <v>34509</v>
      </c>
      <c r="AQ855" s="1443">
        <v>44983</v>
      </c>
      <c r="AR855" s="1424">
        <f>VLOOKUP(AP855,Schedule!$B$2:$F$14923,5,0)</f>
        <v>44983</v>
      </c>
      <c r="AS855" s="1424">
        <f t="shared" si="483"/>
        <v>45348</v>
      </c>
      <c r="AZ855" s="1739"/>
    </row>
    <row r="856" spans="1:52" s="1382" customFormat="1" ht="51.95" customHeight="1" thickBot="1">
      <c r="A856" s="1781"/>
      <c r="B856" s="1385">
        <f t="shared" si="473"/>
        <v>88</v>
      </c>
      <c r="C856" s="1386" t="str">
        <f t="shared" si="473"/>
        <v>У_К</v>
      </c>
      <c r="D856" s="1561" t="str">
        <f t="shared" si="479"/>
        <v>88У_К</v>
      </c>
      <c r="E856" s="1602" t="s">
        <v>145</v>
      </c>
      <c r="F856" s="1563" t="s">
        <v>1033</v>
      </c>
      <c r="G856" s="1564" t="str">
        <f t="shared" si="474"/>
        <v>Выполнение работ КИП по объектам 21UUQ,22UUQ,23UUQ,21UQZ,22UQZ,23UQZ,24UQZ,27UPZ,28UPZ,01UPZ,02UPZ,03UPZ,04UPZ,21UUP,22UUP,23UUP,31UQZ32UQZ,33UQZ,34UQZ,31UUP,32UUP,33UUP,31UUQ,32UUQ,33UUQ</v>
      </c>
      <c r="H856" s="1565" t="s">
        <v>1041</v>
      </c>
      <c r="I856" s="1352"/>
      <c r="J856" s="1702">
        <f t="shared" si="480"/>
        <v>44456</v>
      </c>
      <c r="K856" s="1702">
        <f t="shared" si="480"/>
        <v>44484</v>
      </c>
      <c r="L856" s="1702">
        <f t="shared" si="480"/>
        <v>44533</v>
      </c>
      <c r="M856" s="1702">
        <f t="shared" si="480"/>
        <v>44538</v>
      </c>
      <c r="N856" s="1702">
        <f t="shared" si="480"/>
        <v>44566</v>
      </c>
      <c r="O856" s="1702">
        <f t="shared" si="480"/>
        <v>44566</v>
      </c>
      <c r="P856" s="1702">
        <f t="shared" si="480"/>
        <v>44580</v>
      </c>
      <c r="Q856" s="1702">
        <f t="shared" si="480"/>
        <v>44610</v>
      </c>
      <c r="R856" s="1702">
        <f t="shared" si="480"/>
        <v>44610</v>
      </c>
      <c r="S856" s="1702">
        <f t="shared" si="480"/>
        <v>44609</v>
      </c>
      <c r="T856" s="1702">
        <f t="shared" si="481"/>
        <v>44609</v>
      </c>
      <c r="U856" s="1702">
        <f t="shared" si="481"/>
        <v>44630</v>
      </c>
      <c r="V856" s="1702">
        <f t="shared" si="481"/>
        <v>44637</v>
      </c>
      <c r="W856" s="1702">
        <f t="shared" si="481"/>
        <v>44642</v>
      </c>
      <c r="X856" s="1702">
        <f t="shared" si="481"/>
        <v>44645</v>
      </c>
      <c r="Y856" s="1702">
        <f t="shared" si="481"/>
        <v>44670</v>
      </c>
      <c r="Z856" s="1702">
        <f t="shared" si="481"/>
        <v>44690</v>
      </c>
      <c r="AA856" s="1702">
        <f t="shared" si="481"/>
        <v>44718</v>
      </c>
      <c r="AB856" s="1702">
        <f t="shared" si="481"/>
        <v>44721</v>
      </c>
      <c r="AC856" s="1702">
        <f t="shared" si="481"/>
        <v>44735</v>
      </c>
      <c r="AD856" s="1702">
        <f t="shared" si="482"/>
        <v>44756</v>
      </c>
      <c r="AE856" s="1702">
        <f t="shared" si="482"/>
        <v>44763</v>
      </c>
      <c r="AF856" s="1702">
        <f t="shared" si="482"/>
        <v>44768</v>
      </c>
      <c r="AG856" s="1702">
        <f t="shared" si="482"/>
        <v>44771</v>
      </c>
      <c r="AH856" s="1702">
        <f t="shared" si="482"/>
        <v>44796</v>
      </c>
      <c r="AI856" s="1702">
        <f t="shared" si="482"/>
        <v>44816</v>
      </c>
      <c r="AJ856" s="1702">
        <f t="shared" si="482"/>
        <v>44816</v>
      </c>
      <c r="AK856" s="1702">
        <f t="shared" si="482"/>
        <v>44826</v>
      </c>
      <c r="AL856" s="1702">
        <f t="shared" si="482"/>
        <v>44842</v>
      </c>
      <c r="AM856" s="1702">
        <f t="shared" si="482"/>
        <v>44846</v>
      </c>
      <c r="AN856" s="1702">
        <f t="shared" si="482"/>
        <v>44864</v>
      </c>
      <c r="AO856" s="1497">
        <f t="shared" si="478"/>
        <v>44876</v>
      </c>
      <c r="AP856" s="1444">
        <v>34509</v>
      </c>
      <c r="AQ856" s="1443">
        <v>44983</v>
      </c>
      <c r="AR856" s="1424">
        <f>VLOOKUP(AP856,Schedule!$B$2:$F$14923,5,0)</f>
        <v>44983</v>
      </c>
      <c r="AS856" s="1424">
        <f t="shared" si="483"/>
        <v>45348</v>
      </c>
      <c r="AZ856" s="1739"/>
    </row>
    <row r="857" spans="1:52" s="1382" customFormat="1" ht="51.95" customHeight="1" thickBot="1">
      <c r="A857" s="1781"/>
      <c r="B857" s="1385">
        <f t="shared" si="473"/>
        <v>88</v>
      </c>
      <c r="C857" s="1386" t="str">
        <f t="shared" si="473"/>
        <v>У_К</v>
      </c>
      <c r="D857" s="1561" t="str">
        <f t="shared" si="479"/>
        <v>88У_К</v>
      </c>
      <c r="E857" s="1602" t="s">
        <v>147</v>
      </c>
      <c r="F857" s="1563" t="s">
        <v>1033</v>
      </c>
      <c r="G857" s="1564" t="str">
        <f t="shared" si="474"/>
        <v>Выполнение работ КИП по объектам 21UUQ,22UUQ,23UUQ,21UQZ,22UQZ,23UQZ,24UQZ,27UPZ,28UPZ,01UPZ,02UPZ,03UPZ,04UPZ,21UUP,22UUP,23UUP,31UQZ32UQZ,33UQZ,34UQZ,31UUP,32UUP,33UUP,31UUQ,32UUQ,33UUQ</v>
      </c>
      <c r="H857" s="1565" t="s">
        <v>1042</v>
      </c>
      <c r="I857" s="1352"/>
      <c r="J857" s="1702">
        <f t="shared" si="480"/>
        <v>44456</v>
      </c>
      <c r="K857" s="1702">
        <f t="shared" si="480"/>
        <v>44484</v>
      </c>
      <c r="L857" s="1702">
        <f t="shared" si="480"/>
        <v>44533</v>
      </c>
      <c r="M857" s="1702">
        <f t="shared" si="480"/>
        <v>44538</v>
      </c>
      <c r="N857" s="1702">
        <f t="shared" si="480"/>
        <v>44566</v>
      </c>
      <c r="O857" s="1702">
        <f t="shared" si="480"/>
        <v>44566</v>
      </c>
      <c r="P857" s="1702">
        <f t="shared" si="480"/>
        <v>44580</v>
      </c>
      <c r="Q857" s="1702">
        <f t="shared" si="480"/>
        <v>44610</v>
      </c>
      <c r="R857" s="1702">
        <f t="shared" si="480"/>
        <v>44610</v>
      </c>
      <c r="S857" s="1702">
        <f t="shared" si="480"/>
        <v>44609</v>
      </c>
      <c r="T857" s="1702">
        <f t="shared" si="481"/>
        <v>44609</v>
      </c>
      <c r="U857" s="1702">
        <f t="shared" si="481"/>
        <v>44630</v>
      </c>
      <c r="V857" s="1702">
        <f t="shared" si="481"/>
        <v>44637</v>
      </c>
      <c r="W857" s="1702">
        <f t="shared" si="481"/>
        <v>44642</v>
      </c>
      <c r="X857" s="1702">
        <f t="shared" si="481"/>
        <v>44645</v>
      </c>
      <c r="Y857" s="1702">
        <f t="shared" si="481"/>
        <v>44670</v>
      </c>
      <c r="Z857" s="1702">
        <f t="shared" si="481"/>
        <v>44690</v>
      </c>
      <c r="AA857" s="1702">
        <f t="shared" si="481"/>
        <v>44718</v>
      </c>
      <c r="AB857" s="1702">
        <f t="shared" si="481"/>
        <v>44721</v>
      </c>
      <c r="AC857" s="1702">
        <f t="shared" si="481"/>
        <v>44735</v>
      </c>
      <c r="AD857" s="1702">
        <f t="shared" si="482"/>
        <v>44756</v>
      </c>
      <c r="AE857" s="1702">
        <f t="shared" si="482"/>
        <v>44763</v>
      </c>
      <c r="AF857" s="1702">
        <f t="shared" si="482"/>
        <v>44768</v>
      </c>
      <c r="AG857" s="1702">
        <f t="shared" si="482"/>
        <v>44771</v>
      </c>
      <c r="AH857" s="1702">
        <f t="shared" si="482"/>
        <v>44796</v>
      </c>
      <c r="AI857" s="1702">
        <f t="shared" si="482"/>
        <v>44816</v>
      </c>
      <c r="AJ857" s="1702">
        <f t="shared" si="482"/>
        <v>44816</v>
      </c>
      <c r="AK857" s="1702">
        <f t="shared" si="482"/>
        <v>44826</v>
      </c>
      <c r="AL857" s="1702">
        <f t="shared" si="482"/>
        <v>44842</v>
      </c>
      <c r="AM857" s="1702">
        <f t="shared" si="482"/>
        <v>44846</v>
      </c>
      <c r="AN857" s="1702">
        <f t="shared" si="482"/>
        <v>44864</v>
      </c>
      <c r="AO857" s="1497">
        <f t="shared" si="478"/>
        <v>44876</v>
      </c>
      <c r="AP857" s="1444">
        <v>34550</v>
      </c>
      <c r="AQ857" s="1443">
        <v>44983</v>
      </c>
      <c r="AR857" s="1424">
        <f>VLOOKUP(AP857,Schedule!$B$2:$F$14923,5,0)</f>
        <v>44983</v>
      </c>
      <c r="AS857" s="1424">
        <f t="shared" si="483"/>
        <v>45348</v>
      </c>
      <c r="AZ857" s="1739"/>
    </row>
    <row r="858" spans="1:52" s="1382" customFormat="1" ht="51.95" customHeight="1" thickBot="1">
      <c r="A858" s="1781"/>
      <c r="B858" s="1385">
        <f t="shared" si="473"/>
        <v>88</v>
      </c>
      <c r="C858" s="1386" t="str">
        <f t="shared" si="473"/>
        <v>У_К</v>
      </c>
      <c r="D858" s="1561" t="str">
        <f t="shared" si="479"/>
        <v>88У_К</v>
      </c>
      <c r="E858" s="1602" t="s">
        <v>149</v>
      </c>
      <c r="F858" s="1563" t="s">
        <v>1033</v>
      </c>
      <c r="G858" s="1564" t="str">
        <f t="shared" si="474"/>
        <v>Выполнение работ КИП по объектам 21UUQ,22UUQ,23UUQ,21UQZ,22UQZ,23UQZ,24UQZ,27UPZ,28UPZ,01UPZ,02UPZ,03UPZ,04UPZ,21UUP,22UUP,23UUP,31UQZ32UQZ,33UQZ,34UQZ,31UUP,32UUP,33UUP,31UUQ,32UUQ,33UUQ</v>
      </c>
      <c r="H858" s="1565" t="s">
        <v>1042</v>
      </c>
      <c r="I858" s="1352"/>
      <c r="J858" s="1702">
        <f t="shared" si="480"/>
        <v>44456</v>
      </c>
      <c r="K858" s="1702">
        <f t="shared" si="480"/>
        <v>44484</v>
      </c>
      <c r="L858" s="1702">
        <f t="shared" si="480"/>
        <v>44533</v>
      </c>
      <c r="M858" s="1702">
        <f t="shared" si="480"/>
        <v>44538</v>
      </c>
      <c r="N858" s="1702">
        <f t="shared" si="480"/>
        <v>44566</v>
      </c>
      <c r="O858" s="1702">
        <f t="shared" si="480"/>
        <v>44566</v>
      </c>
      <c r="P858" s="1702">
        <f t="shared" si="480"/>
        <v>44580</v>
      </c>
      <c r="Q858" s="1702">
        <f t="shared" si="480"/>
        <v>44610</v>
      </c>
      <c r="R858" s="1702">
        <f t="shared" si="480"/>
        <v>44610</v>
      </c>
      <c r="S858" s="1702">
        <f t="shared" si="480"/>
        <v>44609</v>
      </c>
      <c r="T858" s="1702">
        <f t="shared" si="481"/>
        <v>44609</v>
      </c>
      <c r="U858" s="1702">
        <f t="shared" si="481"/>
        <v>44630</v>
      </c>
      <c r="V858" s="1702">
        <f t="shared" si="481"/>
        <v>44637</v>
      </c>
      <c r="W858" s="1702">
        <f t="shared" si="481"/>
        <v>44642</v>
      </c>
      <c r="X858" s="1702">
        <f t="shared" si="481"/>
        <v>44645</v>
      </c>
      <c r="Y858" s="1702">
        <f t="shared" si="481"/>
        <v>44670</v>
      </c>
      <c r="Z858" s="1702">
        <f t="shared" si="481"/>
        <v>44690</v>
      </c>
      <c r="AA858" s="1702">
        <f t="shared" si="481"/>
        <v>44718</v>
      </c>
      <c r="AB858" s="1702">
        <f t="shared" si="481"/>
        <v>44721</v>
      </c>
      <c r="AC858" s="1702">
        <f t="shared" si="481"/>
        <v>44735</v>
      </c>
      <c r="AD858" s="1702">
        <f t="shared" si="482"/>
        <v>44756</v>
      </c>
      <c r="AE858" s="1702">
        <f t="shared" si="482"/>
        <v>44763</v>
      </c>
      <c r="AF858" s="1702">
        <f t="shared" si="482"/>
        <v>44768</v>
      </c>
      <c r="AG858" s="1702">
        <f t="shared" si="482"/>
        <v>44771</v>
      </c>
      <c r="AH858" s="1702">
        <f t="shared" si="482"/>
        <v>44796</v>
      </c>
      <c r="AI858" s="1702">
        <f t="shared" si="482"/>
        <v>44816</v>
      </c>
      <c r="AJ858" s="1702">
        <f t="shared" si="482"/>
        <v>44816</v>
      </c>
      <c r="AK858" s="1702">
        <f t="shared" si="482"/>
        <v>44826</v>
      </c>
      <c r="AL858" s="1702">
        <f t="shared" si="482"/>
        <v>44842</v>
      </c>
      <c r="AM858" s="1702">
        <f t="shared" si="482"/>
        <v>44846</v>
      </c>
      <c r="AN858" s="1702">
        <f t="shared" si="482"/>
        <v>44864</v>
      </c>
      <c r="AO858" s="1497">
        <f t="shared" si="478"/>
        <v>44876</v>
      </c>
      <c r="AP858" s="1444">
        <v>34550</v>
      </c>
      <c r="AQ858" s="1443">
        <v>44983</v>
      </c>
      <c r="AR858" s="1424">
        <f>VLOOKUP(AP858,Schedule!$B$2:$F$14923,5,0)</f>
        <v>44983</v>
      </c>
      <c r="AS858" s="1424">
        <f t="shared" si="483"/>
        <v>45348</v>
      </c>
      <c r="AZ858" s="1739"/>
    </row>
    <row r="859" spans="1:52" s="1382" customFormat="1" ht="51.95" customHeight="1" thickBot="1">
      <c r="A859" s="1781"/>
      <c r="B859" s="1498">
        <f t="shared" si="473"/>
        <v>88</v>
      </c>
      <c r="C859" s="1499" t="str">
        <f t="shared" si="473"/>
        <v>У_К</v>
      </c>
      <c r="D859" s="1566" t="str">
        <f t="shared" si="479"/>
        <v>88У_К</v>
      </c>
      <c r="E859" s="1603" t="s">
        <v>151</v>
      </c>
      <c r="F859" s="1568" t="s">
        <v>1033</v>
      </c>
      <c r="G859" s="1569" t="str">
        <f t="shared" si="474"/>
        <v>Выполнение работ КИП по объектам 21UUQ,22UUQ,23UUQ,21UQZ,22UQZ,23UQZ,24UQZ,27UPZ,28UPZ,01UPZ,02UPZ,03UPZ,04UPZ,21UUP,22UUP,23UUP,31UQZ32UQZ,33UQZ,34UQZ,31UUP,32UUP,33UUP,31UUQ,32UUQ,33UUQ</v>
      </c>
      <c r="H859" s="1570" t="s">
        <v>1042</v>
      </c>
      <c r="I859" s="1345"/>
      <c r="J859" s="1702">
        <f t="shared" si="480"/>
        <v>44456</v>
      </c>
      <c r="K859" s="1702">
        <f t="shared" si="480"/>
        <v>44484</v>
      </c>
      <c r="L859" s="1702">
        <f t="shared" si="480"/>
        <v>44533</v>
      </c>
      <c r="M859" s="1702">
        <f t="shared" si="480"/>
        <v>44538</v>
      </c>
      <c r="N859" s="1702">
        <f t="shared" si="480"/>
        <v>44566</v>
      </c>
      <c r="O859" s="1702">
        <f t="shared" si="480"/>
        <v>44566</v>
      </c>
      <c r="P859" s="1702">
        <f t="shared" si="480"/>
        <v>44580</v>
      </c>
      <c r="Q859" s="1702">
        <f t="shared" si="480"/>
        <v>44610</v>
      </c>
      <c r="R859" s="1702">
        <f t="shared" si="480"/>
        <v>44610</v>
      </c>
      <c r="S859" s="1702">
        <f t="shared" si="480"/>
        <v>44609</v>
      </c>
      <c r="T859" s="1702">
        <f t="shared" si="481"/>
        <v>44609</v>
      </c>
      <c r="U859" s="1702">
        <f t="shared" si="481"/>
        <v>44630</v>
      </c>
      <c r="V859" s="1702">
        <f t="shared" si="481"/>
        <v>44637</v>
      </c>
      <c r="W859" s="1702">
        <f t="shared" si="481"/>
        <v>44642</v>
      </c>
      <c r="X859" s="1702">
        <f t="shared" si="481"/>
        <v>44645</v>
      </c>
      <c r="Y859" s="1702">
        <f t="shared" si="481"/>
        <v>44670</v>
      </c>
      <c r="Z859" s="1702">
        <f t="shared" si="481"/>
        <v>44690</v>
      </c>
      <c r="AA859" s="1702">
        <f t="shared" si="481"/>
        <v>44718</v>
      </c>
      <c r="AB859" s="1702">
        <f t="shared" si="481"/>
        <v>44721</v>
      </c>
      <c r="AC859" s="1702">
        <f t="shared" si="481"/>
        <v>44735</v>
      </c>
      <c r="AD859" s="1702">
        <f t="shared" si="482"/>
        <v>44756</v>
      </c>
      <c r="AE859" s="1702">
        <f t="shared" si="482"/>
        <v>44763</v>
      </c>
      <c r="AF859" s="1702">
        <f t="shared" si="482"/>
        <v>44768</v>
      </c>
      <c r="AG859" s="1702">
        <f t="shared" si="482"/>
        <v>44771</v>
      </c>
      <c r="AH859" s="1702">
        <f t="shared" si="482"/>
        <v>44796</v>
      </c>
      <c r="AI859" s="1702">
        <f t="shared" si="482"/>
        <v>44816</v>
      </c>
      <c r="AJ859" s="1702">
        <f t="shared" si="482"/>
        <v>44816</v>
      </c>
      <c r="AK859" s="1702">
        <f t="shared" si="482"/>
        <v>44826</v>
      </c>
      <c r="AL859" s="1702">
        <f t="shared" si="482"/>
        <v>44842</v>
      </c>
      <c r="AM859" s="1702">
        <f t="shared" si="482"/>
        <v>44846</v>
      </c>
      <c r="AN859" s="1702">
        <f t="shared" si="482"/>
        <v>44864</v>
      </c>
      <c r="AO859" s="1497">
        <f t="shared" si="478"/>
        <v>44876</v>
      </c>
      <c r="AP859" s="1445">
        <v>34550</v>
      </c>
      <c r="AQ859" s="1447">
        <v>44983</v>
      </c>
      <c r="AR859" s="1424">
        <f>VLOOKUP(AP859,Schedule!$B$2:$F$14923,5,0)</f>
        <v>44983</v>
      </c>
      <c r="AS859" s="1424">
        <f t="shared" si="483"/>
        <v>45348</v>
      </c>
      <c r="AZ859" s="1739"/>
    </row>
    <row r="860" spans="1:52" s="1382" customFormat="1" ht="272.25" customHeight="1" thickBot="1">
      <c r="A860" s="1781">
        <f>A834+1</f>
        <v>75</v>
      </c>
      <c r="B860" s="1373">
        <f>B834+1</f>
        <v>89</v>
      </c>
      <c r="C860" s="1374" t="s">
        <v>1032</v>
      </c>
      <c r="D860" s="1733" t="str">
        <f t="shared" si="479"/>
        <v>89У_К</v>
      </c>
      <c r="E860" s="1601" t="s">
        <v>889</v>
      </c>
      <c r="F860" s="1558" t="s">
        <v>1033</v>
      </c>
      <c r="G860" s="1559" t="str">
        <f>CONCATENATE("Выполнение работ КИП по объектам ", , E860,",", E861,",", E862, ",",E863,",",E864,",",E865,",",E866,",",E867,",",E868,",",E869,",",E870,",",E871,",",E872,",",E873,,",",E874,,",",E875,,",",E876,,",",E877,,",",E878,,",",E879,,",",E880,,",",E881,,",",E882,,",",E883,,",",E884,,",",E885,,",",E886,,",",E887,,",",E888,,",",E889,,",",E890,,",",E891,,",",E892,,",",E893,,",",E894,,",",E895,,",",E896,,",",E897,,",",E898,,",",E899,,",",E900,,",",E901,,",",E902,,",",E903,,",",E904,,",",E905,,",",E906,,",",E907,,",",E908,,",",E909,,",",E910,,",",E911,,",",E912,,",",E913,,",",E914,,",",E915)</f>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60" s="1560" t="s">
        <v>1043</v>
      </c>
      <c r="I860" s="1339" t="s">
        <v>118</v>
      </c>
      <c r="J860" s="1369">
        <f>IFERROR(VLOOKUP(D860,'ИСХОДНИК-даты-2х'!$D$10:$AI$105,2,0),"-")</f>
        <v>44179</v>
      </c>
      <c r="K860" s="1369">
        <f>IFERROR(VLOOKUP(D860,'ИСХОДНИК-даты-2х'!$D$10:$AI$105,3,0),"-")</f>
        <v>44207</v>
      </c>
      <c r="L860" s="1369">
        <f>IFERROR(VLOOKUP(D860,'ИСХОДНИК-даты-2х'!$D$10:$AI$105,4,0),"-")</f>
        <v>44256</v>
      </c>
      <c r="M860" s="1369">
        <f>IFERROR(VLOOKUP(D860,'ИСХОДНИК-даты-2х'!$D$10:$AI$105,5,0),"-")</f>
        <v>44316</v>
      </c>
      <c r="N860" s="1369">
        <f>IFERROR(VLOOKUP(D860,'ИСХОДНИК-даты-2х'!$D$10:$AI$105,6,0),"-")</f>
        <v>44344</v>
      </c>
      <c r="O860" s="1369">
        <f>IFERROR(VLOOKUP(D860,'ИСХОДНИК-даты-2х'!$D$10:$AI$105,7,0),"-")</f>
        <v>44344</v>
      </c>
      <c r="P860" s="1369">
        <f>IFERROR(VLOOKUP(D860,'ИСХОДНИК-даты-2х'!$D$10:$AI$105,8,0),"-")</f>
        <v>44428</v>
      </c>
      <c r="Q860" s="1369">
        <f>IFERROR(VLOOKUP(D860,'ИСХОДНИК-даты-2х'!$D$10:$AI$105,9,0),"-")</f>
        <v>44460</v>
      </c>
      <c r="R860" s="1369">
        <f>IFERROR(VLOOKUP(D860,'ИСХОДНИК-даты-2х'!$D$10:$AI$105,10,0),"-")</f>
        <v>44460</v>
      </c>
      <c r="S860" s="1369">
        <f>IFERROR(VLOOKUP(D860,'ИСХОДНИК-даты-2х'!$D$10:$AI$105,11,0),"-")</f>
        <v>44459</v>
      </c>
      <c r="T860" s="1369">
        <f>IFERROR(VLOOKUP(D860,'ИСХОДНИК-даты-2х'!$D$10:$AI$105,12,0),"-")</f>
        <v>44459</v>
      </c>
      <c r="U860" s="1369">
        <f>IFERROR(VLOOKUP(D860,'ИСХОДНИК-даты-2х'!$D$10:$AI$105,13,0),"-")</f>
        <v>44480</v>
      </c>
      <c r="V860" s="1369">
        <f>IFERROR(VLOOKUP(D860,'ИСХОДНИК-даты-2х'!$D$10:$AI$105,14,0),"-")</f>
        <v>44487</v>
      </c>
      <c r="W860" s="1369">
        <f>IFERROR(VLOOKUP(D860,'ИСХОДНИК-даты-2х'!$D$10:$AI$105,15,0),"-")</f>
        <v>44490</v>
      </c>
      <c r="X860" s="1369">
        <f>IFERROR(VLOOKUP(D860,'ИСХОДНИК-даты-2х'!$D$10:$AI$105,16,0),"-")</f>
        <v>44495</v>
      </c>
      <c r="Y860" s="1369">
        <f>IFERROR(VLOOKUP(D860,'ИСХОДНИК-даты-2х'!$D$10:$AI$105,17,0),"-")</f>
        <v>44520</v>
      </c>
      <c r="Z860" s="1369">
        <f>IFERROR(VLOOKUP(D860,'ИСХОДНИК-даты-2х'!$D$10:$AI$105,18,0),"-")</f>
        <v>44540</v>
      </c>
      <c r="AA860" s="1369">
        <f>IFERROR(VLOOKUP(D860,'ИСХОДНИК-даты-2х'!$D$10:$AI$105,19,0),"-")</f>
        <v>44568</v>
      </c>
      <c r="AB860" s="1369">
        <f>IFERROR(VLOOKUP(D860,'ИСХОДНИК-даты-2х'!$D$10:$AI$105,20,0),"-")</f>
        <v>44573</v>
      </c>
      <c r="AC860" s="1369">
        <f>IFERROR(VLOOKUP(D860,'ИСХОДНИК-даты-2х'!$D$10:$AI$105,21,0),"-")</f>
        <v>44587</v>
      </c>
      <c r="AD860" s="1369">
        <f>IFERROR(VLOOKUP(D860,'ИСХОДНИК-даты-2х'!$D$10:$AI$105,22,0),"-")</f>
        <v>44608</v>
      </c>
      <c r="AE860" s="1369">
        <f>IFERROR(VLOOKUP(D860,'ИСХОДНИК-даты-2х'!$D$10:$AI$105,23,0),"-")</f>
        <v>44615</v>
      </c>
      <c r="AF860" s="1369">
        <f>IFERROR(VLOOKUP(D860,'ИСХОДНИК-даты-2х'!$D$10:$AI$105,24,0),"-")</f>
        <v>44620</v>
      </c>
      <c r="AG860" s="1369">
        <f>IFERROR(VLOOKUP(D860,'ИСХОДНИК-даты-2х'!$D$10:$AI$105,25,0),"-")</f>
        <v>44623</v>
      </c>
      <c r="AH860" s="1340">
        <f>IFERROR(VLOOKUP(D860,'ИСХОДНИК-даты-2х'!$D$10:$AI$105,26,0),"-")</f>
        <v>44648</v>
      </c>
      <c r="AI860" s="1340">
        <f>IFERROR(VLOOKUP(D860,'ИСХОДНИК-даты-2х'!$D$10:$AI$105,27,0),"-")</f>
        <v>44668</v>
      </c>
      <c r="AJ860" s="1340">
        <f>IFERROR(VLOOKUP(D860,'ИСХОДНИК-даты-2х'!$D$10:$AI$105,28,0),"-")</f>
        <v>44668</v>
      </c>
      <c r="AK860" s="1370">
        <f>IFERROR(VLOOKUP(D860,'ИСХОДНИК-даты-2х'!$D$10:$AI$105,29,0),"-")</f>
        <v>44678</v>
      </c>
      <c r="AL860" s="1370">
        <f>IFERROR(VLOOKUP(D860,'ИСХОДНИК-даты-2х'!$D$10:$AI$105,30,0),"-")</f>
        <v>44694</v>
      </c>
      <c r="AM860" s="1371">
        <f>IFERROR(VLOOKUP(D860,'ИСХОДНИК-даты-2х'!$D$10:$AI$105,31,0),"-")</f>
        <v>44698</v>
      </c>
      <c r="AN860" s="1729">
        <v>44671</v>
      </c>
      <c r="AO860" s="1387">
        <v>44599</v>
      </c>
      <c r="AP860" s="1380">
        <v>26544</v>
      </c>
      <c r="AQ860" s="1381">
        <v>44599</v>
      </c>
      <c r="AR860" s="1424">
        <f>VLOOKUP(AP860,Schedule!$B$2:$F$14923,5,0)</f>
        <v>44559</v>
      </c>
      <c r="AS860" s="1424">
        <f t="shared" si="483"/>
        <v>44924</v>
      </c>
      <c r="AT860" s="1425">
        <f>MIN(AS860:AS915)</f>
        <v>44924</v>
      </c>
      <c r="AU860" s="1426">
        <f>AM860+30</f>
        <v>44728</v>
      </c>
      <c r="AV860" s="1732">
        <f>AT860-AM860</f>
        <v>226</v>
      </c>
      <c r="AW860" s="1383" t="s">
        <v>119</v>
      </c>
      <c r="AX860" s="1720">
        <v>44728</v>
      </c>
      <c r="AY860" s="1730" t="s">
        <v>173</v>
      </c>
      <c r="AZ860" s="1739">
        <f>AN860-AM860</f>
        <v>-27</v>
      </c>
    </row>
    <row r="861" spans="1:52" s="1382" customFormat="1" ht="51.95" customHeight="1" thickBot="1">
      <c r="A861" s="1781"/>
      <c r="B861" s="1385">
        <f t="shared" ref="B861:B892" si="484">B860</f>
        <v>89</v>
      </c>
      <c r="C861" s="1386" t="str">
        <f t="shared" ref="C861:C892" si="485">C860</f>
        <v>У_К</v>
      </c>
      <c r="D861" s="1561" t="str">
        <f t="shared" si="479"/>
        <v>89У_К</v>
      </c>
      <c r="E861" s="1602" t="s">
        <v>332</v>
      </c>
      <c r="F861" s="1563" t="s">
        <v>1033</v>
      </c>
      <c r="G861" s="1564" t="str">
        <f t="shared" ref="G861:G915" si="486">$G$860</f>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61" s="1565" t="s">
        <v>1044</v>
      </c>
      <c r="I861" s="1352"/>
      <c r="J861" s="1702">
        <f t="shared" ref="J861:S870" si="487">J$860</f>
        <v>44179</v>
      </c>
      <c r="K861" s="1702">
        <f t="shared" si="487"/>
        <v>44207</v>
      </c>
      <c r="L861" s="1702">
        <f t="shared" si="487"/>
        <v>44256</v>
      </c>
      <c r="M861" s="1702">
        <f t="shared" si="487"/>
        <v>44316</v>
      </c>
      <c r="N861" s="1702">
        <f t="shared" si="487"/>
        <v>44344</v>
      </c>
      <c r="O861" s="1702">
        <f t="shared" si="487"/>
        <v>44344</v>
      </c>
      <c r="P861" s="1702">
        <f t="shared" si="487"/>
        <v>44428</v>
      </c>
      <c r="Q861" s="1702">
        <f t="shared" si="487"/>
        <v>44460</v>
      </c>
      <c r="R861" s="1702">
        <f t="shared" si="487"/>
        <v>44460</v>
      </c>
      <c r="S861" s="1702">
        <f t="shared" si="487"/>
        <v>44459</v>
      </c>
      <c r="T861" s="1702">
        <f t="shared" ref="T861:AC870" si="488">T$860</f>
        <v>44459</v>
      </c>
      <c r="U861" s="1702">
        <f t="shared" si="488"/>
        <v>44480</v>
      </c>
      <c r="V861" s="1702">
        <f t="shared" si="488"/>
        <v>44487</v>
      </c>
      <c r="W861" s="1702">
        <f t="shared" si="488"/>
        <v>44490</v>
      </c>
      <c r="X861" s="1702">
        <f t="shared" si="488"/>
        <v>44495</v>
      </c>
      <c r="Y861" s="1702">
        <f t="shared" si="488"/>
        <v>44520</v>
      </c>
      <c r="Z861" s="1702">
        <f t="shared" si="488"/>
        <v>44540</v>
      </c>
      <c r="AA861" s="1702">
        <f t="shared" si="488"/>
        <v>44568</v>
      </c>
      <c r="AB861" s="1702">
        <f t="shared" si="488"/>
        <v>44573</v>
      </c>
      <c r="AC861" s="1702">
        <f t="shared" si="488"/>
        <v>44587</v>
      </c>
      <c r="AD861" s="1702">
        <f t="shared" ref="AD861:AN870" si="489">AD$860</f>
        <v>44608</v>
      </c>
      <c r="AE861" s="1702">
        <f t="shared" si="489"/>
        <v>44615</v>
      </c>
      <c r="AF861" s="1702">
        <f t="shared" si="489"/>
        <v>44620</v>
      </c>
      <c r="AG861" s="1702">
        <f t="shared" si="489"/>
        <v>44623</v>
      </c>
      <c r="AH861" s="1702">
        <f t="shared" si="489"/>
        <v>44648</v>
      </c>
      <c r="AI861" s="1702">
        <f t="shared" si="489"/>
        <v>44668</v>
      </c>
      <c r="AJ861" s="1702">
        <f t="shared" si="489"/>
        <v>44668</v>
      </c>
      <c r="AK861" s="1702">
        <f t="shared" si="489"/>
        <v>44678</v>
      </c>
      <c r="AL861" s="1702">
        <f t="shared" si="489"/>
        <v>44694</v>
      </c>
      <c r="AM861" s="1702">
        <f t="shared" si="489"/>
        <v>44698</v>
      </c>
      <c r="AN861" s="1702">
        <f t="shared" si="489"/>
        <v>44671</v>
      </c>
      <c r="AO861" s="1497">
        <f t="shared" ref="AO861:AO892" si="490">$AO$860</f>
        <v>44599</v>
      </c>
      <c r="AP861" s="1444">
        <v>27130</v>
      </c>
      <c r="AQ861" s="1443">
        <v>44806</v>
      </c>
      <c r="AR861" s="1424">
        <f>VLOOKUP(AP861,Schedule!$B$2:$F$14923,5,0)</f>
        <v>44806</v>
      </c>
      <c r="AS861" s="1424">
        <f t="shared" si="483"/>
        <v>45171</v>
      </c>
      <c r="AZ861" s="1739"/>
    </row>
    <row r="862" spans="1:52" s="1382" customFormat="1" ht="51.95" customHeight="1" thickBot="1">
      <c r="A862" s="1781"/>
      <c r="B862" s="1385">
        <f t="shared" si="484"/>
        <v>89</v>
      </c>
      <c r="C862" s="1386" t="str">
        <f t="shared" si="485"/>
        <v>У_К</v>
      </c>
      <c r="D862" s="1561" t="str">
        <f t="shared" si="479"/>
        <v>89У_К</v>
      </c>
      <c r="E862" s="1602" t="s">
        <v>334</v>
      </c>
      <c r="F862" s="1563" t="s">
        <v>1033</v>
      </c>
      <c r="G862"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62" s="1565" t="s">
        <v>1044</v>
      </c>
      <c r="I862" s="1352"/>
      <c r="J862" s="1702">
        <f t="shared" si="487"/>
        <v>44179</v>
      </c>
      <c r="K862" s="1702">
        <f t="shared" si="487"/>
        <v>44207</v>
      </c>
      <c r="L862" s="1702">
        <f t="shared" si="487"/>
        <v>44256</v>
      </c>
      <c r="M862" s="1702">
        <f t="shared" si="487"/>
        <v>44316</v>
      </c>
      <c r="N862" s="1702">
        <f t="shared" si="487"/>
        <v>44344</v>
      </c>
      <c r="O862" s="1702">
        <f t="shared" si="487"/>
        <v>44344</v>
      </c>
      <c r="P862" s="1702">
        <f t="shared" si="487"/>
        <v>44428</v>
      </c>
      <c r="Q862" s="1702">
        <f t="shared" si="487"/>
        <v>44460</v>
      </c>
      <c r="R862" s="1702">
        <f t="shared" si="487"/>
        <v>44460</v>
      </c>
      <c r="S862" s="1702">
        <f t="shared" si="487"/>
        <v>44459</v>
      </c>
      <c r="T862" s="1702">
        <f t="shared" si="488"/>
        <v>44459</v>
      </c>
      <c r="U862" s="1702">
        <f t="shared" si="488"/>
        <v>44480</v>
      </c>
      <c r="V862" s="1702">
        <f t="shared" si="488"/>
        <v>44487</v>
      </c>
      <c r="W862" s="1702">
        <f t="shared" si="488"/>
        <v>44490</v>
      </c>
      <c r="X862" s="1702">
        <f t="shared" si="488"/>
        <v>44495</v>
      </c>
      <c r="Y862" s="1702">
        <f t="shared" si="488"/>
        <v>44520</v>
      </c>
      <c r="Z862" s="1702">
        <f t="shared" si="488"/>
        <v>44540</v>
      </c>
      <c r="AA862" s="1702">
        <f t="shared" si="488"/>
        <v>44568</v>
      </c>
      <c r="AB862" s="1702">
        <f t="shared" si="488"/>
        <v>44573</v>
      </c>
      <c r="AC862" s="1702">
        <f t="shared" si="488"/>
        <v>44587</v>
      </c>
      <c r="AD862" s="1702">
        <f t="shared" si="489"/>
        <v>44608</v>
      </c>
      <c r="AE862" s="1702">
        <f t="shared" si="489"/>
        <v>44615</v>
      </c>
      <c r="AF862" s="1702">
        <f t="shared" si="489"/>
        <v>44620</v>
      </c>
      <c r="AG862" s="1702">
        <f t="shared" si="489"/>
        <v>44623</v>
      </c>
      <c r="AH862" s="1702">
        <f t="shared" si="489"/>
        <v>44648</v>
      </c>
      <c r="AI862" s="1702">
        <f t="shared" si="489"/>
        <v>44668</v>
      </c>
      <c r="AJ862" s="1702">
        <f t="shared" si="489"/>
        <v>44668</v>
      </c>
      <c r="AK862" s="1702">
        <f t="shared" si="489"/>
        <v>44678</v>
      </c>
      <c r="AL862" s="1702">
        <f t="shared" si="489"/>
        <v>44694</v>
      </c>
      <c r="AM862" s="1702">
        <f t="shared" si="489"/>
        <v>44698</v>
      </c>
      <c r="AN862" s="1702">
        <f t="shared" si="489"/>
        <v>44671</v>
      </c>
      <c r="AO862" s="1497">
        <f t="shared" si="490"/>
        <v>44599</v>
      </c>
      <c r="AP862" s="1444">
        <v>27153</v>
      </c>
      <c r="AQ862" s="1443">
        <v>44836</v>
      </c>
      <c r="AR862" s="1424">
        <f>VLOOKUP(AP862,Schedule!$B$2:$F$14923,5,0)</f>
        <v>44846</v>
      </c>
      <c r="AS862" s="1424">
        <f t="shared" si="483"/>
        <v>45211</v>
      </c>
      <c r="AZ862" s="1739"/>
    </row>
    <row r="863" spans="1:52" s="1382" customFormat="1" ht="51.95" customHeight="1" thickBot="1">
      <c r="A863" s="1781"/>
      <c r="B863" s="1385">
        <f t="shared" si="484"/>
        <v>89</v>
      </c>
      <c r="C863" s="1386" t="str">
        <f t="shared" si="485"/>
        <v>У_К</v>
      </c>
      <c r="D863" s="1561" t="str">
        <f t="shared" si="479"/>
        <v>89У_К</v>
      </c>
      <c r="E863" s="1602" t="s">
        <v>336</v>
      </c>
      <c r="F863" s="1563" t="s">
        <v>1033</v>
      </c>
      <c r="G863"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63" s="1565" t="s">
        <v>1044</v>
      </c>
      <c r="I863" s="1352"/>
      <c r="J863" s="1702">
        <f t="shared" si="487"/>
        <v>44179</v>
      </c>
      <c r="K863" s="1702">
        <f t="shared" si="487"/>
        <v>44207</v>
      </c>
      <c r="L863" s="1702">
        <f t="shared" si="487"/>
        <v>44256</v>
      </c>
      <c r="M863" s="1702">
        <f t="shared" si="487"/>
        <v>44316</v>
      </c>
      <c r="N863" s="1702">
        <f t="shared" si="487"/>
        <v>44344</v>
      </c>
      <c r="O863" s="1702">
        <f t="shared" si="487"/>
        <v>44344</v>
      </c>
      <c r="P863" s="1702">
        <f t="shared" si="487"/>
        <v>44428</v>
      </c>
      <c r="Q863" s="1702">
        <f t="shared" si="487"/>
        <v>44460</v>
      </c>
      <c r="R863" s="1702">
        <f t="shared" si="487"/>
        <v>44460</v>
      </c>
      <c r="S863" s="1702">
        <f t="shared" si="487"/>
        <v>44459</v>
      </c>
      <c r="T863" s="1702">
        <f t="shared" si="488"/>
        <v>44459</v>
      </c>
      <c r="U863" s="1702">
        <f t="shared" si="488"/>
        <v>44480</v>
      </c>
      <c r="V863" s="1702">
        <f t="shared" si="488"/>
        <v>44487</v>
      </c>
      <c r="W863" s="1702">
        <f t="shared" si="488"/>
        <v>44490</v>
      </c>
      <c r="X863" s="1702">
        <f t="shared" si="488"/>
        <v>44495</v>
      </c>
      <c r="Y863" s="1702">
        <f t="shared" si="488"/>
        <v>44520</v>
      </c>
      <c r="Z863" s="1702">
        <f t="shared" si="488"/>
        <v>44540</v>
      </c>
      <c r="AA863" s="1702">
        <f t="shared" si="488"/>
        <v>44568</v>
      </c>
      <c r="AB863" s="1702">
        <f t="shared" si="488"/>
        <v>44573</v>
      </c>
      <c r="AC863" s="1702">
        <f t="shared" si="488"/>
        <v>44587</v>
      </c>
      <c r="AD863" s="1702">
        <f t="shared" si="489"/>
        <v>44608</v>
      </c>
      <c r="AE863" s="1702">
        <f t="shared" si="489"/>
        <v>44615</v>
      </c>
      <c r="AF863" s="1702">
        <f t="shared" si="489"/>
        <v>44620</v>
      </c>
      <c r="AG863" s="1702">
        <f t="shared" si="489"/>
        <v>44623</v>
      </c>
      <c r="AH863" s="1702">
        <f t="shared" si="489"/>
        <v>44648</v>
      </c>
      <c r="AI863" s="1702">
        <f t="shared" si="489"/>
        <v>44668</v>
      </c>
      <c r="AJ863" s="1702">
        <f t="shared" si="489"/>
        <v>44668</v>
      </c>
      <c r="AK863" s="1702">
        <f t="shared" si="489"/>
        <v>44678</v>
      </c>
      <c r="AL863" s="1702">
        <f t="shared" si="489"/>
        <v>44694</v>
      </c>
      <c r="AM863" s="1702">
        <f t="shared" si="489"/>
        <v>44698</v>
      </c>
      <c r="AN863" s="1702">
        <f t="shared" si="489"/>
        <v>44671</v>
      </c>
      <c r="AO863" s="1497">
        <f t="shared" si="490"/>
        <v>44599</v>
      </c>
      <c r="AP863" s="1444">
        <v>27173</v>
      </c>
      <c r="AQ863" s="1443">
        <v>44836</v>
      </c>
      <c r="AR863" s="1424">
        <f>VLOOKUP(AP863,Schedule!$B$2:$F$14923,5,0)</f>
        <v>44846</v>
      </c>
      <c r="AS863" s="1424">
        <f t="shared" si="483"/>
        <v>45211</v>
      </c>
      <c r="AZ863" s="1739"/>
    </row>
    <row r="864" spans="1:52" s="1382" customFormat="1" ht="51.95" customHeight="1" thickBot="1">
      <c r="A864" s="1781"/>
      <c r="B864" s="1385">
        <f t="shared" si="484"/>
        <v>89</v>
      </c>
      <c r="C864" s="1386" t="str">
        <f t="shared" si="485"/>
        <v>У_К</v>
      </c>
      <c r="D864" s="1561" t="str">
        <f t="shared" si="479"/>
        <v>89У_К</v>
      </c>
      <c r="E864" s="1602" t="s">
        <v>338</v>
      </c>
      <c r="F864" s="1563" t="s">
        <v>1033</v>
      </c>
      <c r="G864"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64" s="1565" t="s">
        <v>1044</v>
      </c>
      <c r="I864" s="1352"/>
      <c r="J864" s="1702">
        <f t="shared" si="487"/>
        <v>44179</v>
      </c>
      <c r="K864" s="1702">
        <f t="shared" si="487"/>
        <v>44207</v>
      </c>
      <c r="L864" s="1702">
        <f t="shared" si="487"/>
        <v>44256</v>
      </c>
      <c r="M864" s="1702">
        <f t="shared" si="487"/>
        <v>44316</v>
      </c>
      <c r="N864" s="1702">
        <f t="shared" si="487"/>
        <v>44344</v>
      </c>
      <c r="O864" s="1702">
        <f t="shared" si="487"/>
        <v>44344</v>
      </c>
      <c r="P864" s="1702">
        <f t="shared" si="487"/>
        <v>44428</v>
      </c>
      <c r="Q864" s="1702">
        <f t="shared" si="487"/>
        <v>44460</v>
      </c>
      <c r="R864" s="1702">
        <f t="shared" si="487"/>
        <v>44460</v>
      </c>
      <c r="S864" s="1702">
        <f t="shared" si="487"/>
        <v>44459</v>
      </c>
      <c r="T864" s="1702">
        <f t="shared" si="488"/>
        <v>44459</v>
      </c>
      <c r="U864" s="1702">
        <f t="shared" si="488"/>
        <v>44480</v>
      </c>
      <c r="V864" s="1702">
        <f t="shared" si="488"/>
        <v>44487</v>
      </c>
      <c r="W864" s="1702">
        <f t="shared" si="488"/>
        <v>44490</v>
      </c>
      <c r="X864" s="1702">
        <f t="shared" si="488"/>
        <v>44495</v>
      </c>
      <c r="Y864" s="1702">
        <f t="shared" si="488"/>
        <v>44520</v>
      </c>
      <c r="Z864" s="1702">
        <f t="shared" si="488"/>
        <v>44540</v>
      </c>
      <c r="AA864" s="1702">
        <f t="shared" si="488"/>
        <v>44568</v>
      </c>
      <c r="AB864" s="1702">
        <f t="shared" si="488"/>
        <v>44573</v>
      </c>
      <c r="AC864" s="1702">
        <f t="shared" si="488"/>
        <v>44587</v>
      </c>
      <c r="AD864" s="1702">
        <f t="shared" si="489"/>
        <v>44608</v>
      </c>
      <c r="AE864" s="1702">
        <f t="shared" si="489"/>
        <v>44615</v>
      </c>
      <c r="AF864" s="1702">
        <f t="shared" si="489"/>
        <v>44620</v>
      </c>
      <c r="AG864" s="1702">
        <f t="shared" si="489"/>
        <v>44623</v>
      </c>
      <c r="AH864" s="1702">
        <f t="shared" si="489"/>
        <v>44648</v>
      </c>
      <c r="AI864" s="1702">
        <f t="shared" si="489"/>
        <v>44668</v>
      </c>
      <c r="AJ864" s="1702">
        <f t="shared" si="489"/>
        <v>44668</v>
      </c>
      <c r="AK864" s="1702">
        <f t="shared" si="489"/>
        <v>44678</v>
      </c>
      <c r="AL864" s="1702">
        <f t="shared" si="489"/>
        <v>44694</v>
      </c>
      <c r="AM864" s="1702">
        <f t="shared" si="489"/>
        <v>44698</v>
      </c>
      <c r="AN864" s="1702">
        <f t="shared" si="489"/>
        <v>44671</v>
      </c>
      <c r="AO864" s="1497">
        <f t="shared" si="490"/>
        <v>44599</v>
      </c>
      <c r="AP864" s="1444">
        <v>27194</v>
      </c>
      <c r="AQ864" s="1443">
        <v>44806</v>
      </c>
      <c r="AR864" s="1424">
        <f>VLOOKUP(AP864,Schedule!$B$2:$F$14923,5,0)</f>
        <v>44816</v>
      </c>
      <c r="AS864" s="1424">
        <f t="shared" si="483"/>
        <v>45181</v>
      </c>
      <c r="AZ864" s="1739"/>
    </row>
    <row r="865" spans="1:52" s="1382" customFormat="1" ht="51.95" customHeight="1" thickBot="1">
      <c r="A865" s="1781"/>
      <c r="B865" s="1385">
        <f t="shared" si="484"/>
        <v>89</v>
      </c>
      <c r="C865" s="1386" t="str">
        <f t="shared" si="485"/>
        <v>У_К</v>
      </c>
      <c r="D865" s="1561" t="str">
        <f t="shared" si="479"/>
        <v>89У_К</v>
      </c>
      <c r="E865" s="1602" t="s">
        <v>854</v>
      </c>
      <c r="F865" s="1563" t="s">
        <v>1033</v>
      </c>
      <c r="G865"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65" s="1565" t="s">
        <v>1045</v>
      </c>
      <c r="I865" s="1352"/>
      <c r="J865" s="1702">
        <f t="shared" si="487"/>
        <v>44179</v>
      </c>
      <c r="K865" s="1702">
        <f t="shared" si="487"/>
        <v>44207</v>
      </c>
      <c r="L865" s="1702">
        <f t="shared" si="487"/>
        <v>44256</v>
      </c>
      <c r="M865" s="1702">
        <f t="shared" si="487"/>
        <v>44316</v>
      </c>
      <c r="N865" s="1702">
        <f t="shared" si="487"/>
        <v>44344</v>
      </c>
      <c r="O865" s="1702">
        <f t="shared" si="487"/>
        <v>44344</v>
      </c>
      <c r="P865" s="1702">
        <f t="shared" si="487"/>
        <v>44428</v>
      </c>
      <c r="Q865" s="1702">
        <f t="shared" si="487"/>
        <v>44460</v>
      </c>
      <c r="R865" s="1702">
        <f t="shared" si="487"/>
        <v>44460</v>
      </c>
      <c r="S865" s="1702">
        <f t="shared" si="487"/>
        <v>44459</v>
      </c>
      <c r="T865" s="1702">
        <f t="shared" si="488"/>
        <v>44459</v>
      </c>
      <c r="U865" s="1702">
        <f t="shared" si="488"/>
        <v>44480</v>
      </c>
      <c r="V865" s="1702">
        <f t="shared" si="488"/>
        <v>44487</v>
      </c>
      <c r="W865" s="1702">
        <f t="shared" si="488"/>
        <v>44490</v>
      </c>
      <c r="X865" s="1702">
        <f t="shared" si="488"/>
        <v>44495</v>
      </c>
      <c r="Y865" s="1702">
        <f t="shared" si="488"/>
        <v>44520</v>
      </c>
      <c r="Z865" s="1702">
        <f t="shared" si="488"/>
        <v>44540</v>
      </c>
      <c r="AA865" s="1702">
        <f t="shared" si="488"/>
        <v>44568</v>
      </c>
      <c r="AB865" s="1702">
        <f t="shared" si="488"/>
        <v>44573</v>
      </c>
      <c r="AC865" s="1702">
        <f t="shared" si="488"/>
        <v>44587</v>
      </c>
      <c r="AD865" s="1702">
        <f t="shared" si="489"/>
        <v>44608</v>
      </c>
      <c r="AE865" s="1702">
        <f t="shared" si="489"/>
        <v>44615</v>
      </c>
      <c r="AF865" s="1702">
        <f t="shared" si="489"/>
        <v>44620</v>
      </c>
      <c r="AG865" s="1702">
        <f t="shared" si="489"/>
        <v>44623</v>
      </c>
      <c r="AH865" s="1702">
        <f t="shared" si="489"/>
        <v>44648</v>
      </c>
      <c r="AI865" s="1702">
        <f t="shared" si="489"/>
        <v>44668</v>
      </c>
      <c r="AJ865" s="1702">
        <f t="shared" si="489"/>
        <v>44668</v>
      </c>
      <c r="AK865" s="1702">
        <f t="shared" si="489"/>
        <v>44678</v>
      </c>
      <c r="AL865" s="1702">
        <f t="shared" si="489"/>
        <v>44694</v>
      </c>
      <c r="AM865" s="1702">
        <f t="shared" si="489"/>
        <v>44698</v>
      </c>
      <c r="AN865" s="1702">
        <f t="shared" si="489"/>
        <v>44671</v>
      </c>
      <c r="AO865" s="1497">
        <f t="shared" si="490"/>
        <v>44599</v>
      </c>
      <c r="AP865" s="1444">
        <v>28000</v>
      </c>
      <c r="AQ865" s="1443">
        <v>45017</v>
      </c>
      <c r="AR865" s="1424">
        <f>VLOOKUP(AP865,Schedule!$B$2:$F$14923,5,0)</f>
        <v>44661</v>
      </c>
      <c r="AS865" s="1424">
        <f t="shared" si="483"/>
        <v>45026</v>
      </c>
      <c r="AZ865" s="1739"/>
    </row>
    <row r="866" spans="1:52" s="1382" customFormat="1" ht="51.95" customHeight="1" thickBot="1">
      <c r="A866" s="1781"/>
      <c r="B866" s="1385">
        <f t="shared" si="484"/>
        <v>89</v>
      </c>
      <c r="C866" s="1386" t="str">
        <f t="shared" si="485"/>
        <v>У_К</v>
      </c>
      <c r="D866" s="1561" t="str">
        <f t="shared" si="479"/>
        <v>89У_К</v>
      </c>
      <c r="E866" s="1602" t="s">
        <v>856</v>
      </c>
      <c r="F866" s="1563" t="s">
        <v>1033</v>
      </c>
      <c r="G866"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66" s="1565" t="s">
        <v>1045</v>
      </c>
      <c r="I866" s="1352"/>
      <c r="J866" s="1702">
        <f t="shared" si="487"/>
        <v>44179</v>
      </c>
      <c r="K866" s="1702">
        <f t="shared" si="487"/>
        <v>44207</v>
      </c>
      <c r="L866" s="1702">
        <f t="shared" si="487"/>
        <v>44256</v>
      </c>
      <c r="M866" s="1702">
        <f t="shared" si="487"/>
        <v>44316</v>
      </c>
      <c r="N866" s="1702">
        <f t="shared" si="487"/>
        <v>44344</v>
      </c>
      <c r="O866" s="1702">
        <f t="shared" si="487"/>
        <v>44344</v>
      </c>
      <c r="P866" s="1702">
        <f t="shared" si="487"/>
        <v>44428</v>
      </c>
      <c r="Q866" s="1702">
        <f t="shared" si="487"/>
        <v>44460</v>
      </c>
      <c r="R866" s="1702">
        <f t="shared" si="487"/>
        <v>44460</v>
      </c>
      <c r="S866" s="1702">
        <f t="shared" si="487"/>
        <v>44459</v>
      </c>
      <c r="T866" s="1702">
        <f t="shared" si="488"/>
        <v>44459</v>
      </c>
      <c r="U866" s="1702">
        <f t="shared" si="488"/>
        <v>44480</v>
      </c>
      <c r="V866" s="1702">
        <f t="shared" si="488"/>
        <v>44487</v>
      </c>
      <c r="W866" s="1702">
        <f t="shared" si="488"/>
        <v>44490</v>
      </c>
      <c r="X866" s="1702">
        <f t="shared" si="488"/>
        <v>44495</v>
      </c>
      <c r="Y866" s="1702">
        <f t="shared" si="488"/>
        <v>44520</v>
      </c>
      <c r="Z866" s="1702">
        <f t="shared" si="488"/>
        <v>44540</v>
      </c>
      <c r="AA866" s="1702">
        <f t="shared" si="488"/>
        <v>44568</v>
      </c>
      <c r="AB866" s="1702">
        <f t="shared" si="488"/>
        <v>44573</v>
      </c>
      <c r="AC866" s="1702">
        <f t="shared" si="488"/>
        <v>44587</v>
      </c>
      <c r="AD866" s="1702">
        <f t="shared" si="489"/>
        <v>44608</v>
      </c>
      <c r="AE866" s="1702">
        <f t="shared" si="489"/>
        <v>44615</v>
      </c>
      <c r="AF866" s="1702">
        <f t="shared" si="489"/>
        <v>44620</v>
      </c>
      <c r="AG866" s="1702">
        <f t="shared" si="489"/>
        <v>44623</v>
      </c>
      <c r="AH866" s="1702">
        <f t="shared" si="489"/>
        <v>44648</v>
      </c>
      <c r="AI866" s="1702">
        <f t="shared" si="489"/>
        <v>44668</v>
      </c>
      <c r="AJ866" s="1702">
        <f t="shared" si="489"/>
        <v>44668</v>
      </c>
      <c r="AK866" s="1702">
        <f t="shared" si="489"/>
        <v>44678</v>
      </c>
      <c r="AL866" s="1702">
        <f t="shared" si="489"/>
        <v>44694</v>
      </c>
      <c r="AM866" s="1702">
        <f t="shared" si="489"/>
        <v>44698</v>
      </c>
      <c r="AN866" s="1702">
        <f t="shared" si="489"/>
        <v>44671</v>
      </c>
      <c r="AO866" s="1497">
        <f t="shared" si="490"/>
        <v>44599</v>
      </c>
      <c r="AP866" s="1444">
        <v>28005</v>
      </c>
      <c r="AQ866" s="1443">
        <v>45017</v>
      </c>
      <c r="AR866" s="1424">
        <f>VLOOKUP(AP866,Schedule!$B$2:$F$14923,5,0)</f>
        <v>44661</v>
      </c>
      <c r="AS866" s="1424">
        <f t="shared" si="483"/>
        <v>45026</v>
      </c>
      <c r="AZ866" s="1739"/>
    </row>
    <row r="867" spans="1:52" s="1382" customFormat="1" ht="51.95" customHeight="1" thickBot="1">
      <c r="A867" s="1781"/>
      <c r="B867" s="1385">
        <f t="shared" si="484"/>
        <v>89</v>
      </c>
      <c r="C867" s="1386" t="str">
        <f t="shared" si="485"/>
        <v>У_К</v>
      </c>
      <c r="D867" s="1561" t="str">
        <f t="shared" si="479"/>
        <v>89У_К</v>
      </c>
      <c r="E867" s="1602" t="s">
        <v>282</v>
      </c>
      <c r="F867" s="1563" t="s">
        <v>1033</v>
      </c>
      <c r="G867"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67" s="1565" t="s">
        <v>1045</v>
      </c>
      <c r="I867" s="1352"/>
      <c r="J867" s="1702">
        <f t="shared" si="487"/>
        <v>44179</v>
      </c>
      <c r="K867" s="1702">
        <f t="shared" si="487"/>
        <v>44207</v>
      </c>
      <c r="L867" s="1702">
        <f t="shared" si="487"/>
        <v>44256</v>
      </c>
      <c r="M867" s="1702">
        <f t="shared" si="487"/>
        <v>44316</v>
      </c>
      <c r="N867" s="1702">
        <f t="shared" si="487"/>
        <v>44344</v>
      </c>
      <c r="O867" s="1702">
        <f t="shared" si="487"/>
        <v>44344</v>
      </c>
      <c r="P867" s="1702">
        <f t="shared" si="487"/>
        <v>44428</v>
      </c>
      <c r="Q867" s="1702">
        <f t="shared" si="487"/>
        <v>44460</v>
      </c>
      <c r="R867" s="1702">
        <f t="shared" si="487"/>
        <v>44460</v>
      </c>
      <c r="S867" s="1702">
        <f t="shared" si="487"/>
        <v>44459</v>
      </c>
      <c r="T867" s="1702">
        <f t="shared" si="488"/>
        <v>44459</v>
      </c>
      <c r="U867" s="1702">
        <f t="shared" si="488"/>
        <v>44480</v>
      </c>
      <c r="V867" s="1702">
        <f t="shared" si="488"/>
        <v>44487</v>
      </c>
      <c r="W867" s="1702">
        <f t="shared" si="488"/>
        <v>44490</v>
      </c>
      <c r="X867" s="1702">
        <f t="shared" si="488"/>
        <v>44495</v>
      </c>
      <c r="Y867" s="1702">
        <f t="shared" si="488"/>
        <v>44520</v>
      </c>
      <c r="Z867" s="1702">
        <f t="shared" si="488"/>
        <v>44540</v>
      </c>
      <c r="AA867" s="1702">
        <f t="shared" si="488"/>
        <v>44568</v>
      </c>
      <c r="AB867" s="1702">
        <f t="shared" si="488"/>
        <v>44573</v>
      </c>
      <c r="AC867" s="1702">
        <f t="shared" si="488"/>
        <v>44587</v>
      </c>
      <c r="AD867" s="1702">
        <f t="shared" si="489"/>
        <v>44608</v>
      </c>
      <c r="AE867" s="1702">
        <f t="shared" si="489"/>
        <v>44615</v>
      </c>
      <c r="AF867" s="1702">
        <f t="shared" si="489"/>
        <v>44620</v>
      </c>
      <c r="AG867" s="1702">
        <f t="shared" si="489"/>
        <v>44623</v>
      </c>
      <c r="AH867" s="1702">
        <f t="shared" si="489"/>
        <v>44648</v>
      </c>
      <c r="AI867" s="1702">
        <f t="shared" si="489"/>
        <v>44668</v>
      </c>
      <c r="AJ867" s="1702">
        <f t="shared" si="489"/>
        <v>44668</v>
      </c>
      <c r="AK867" s="1702">
        <f t="shared" si="489"/>
        <v>44678</v>
      </c>
      <c r="AL867" s="1702">
        <f t="shared" si="489"/>
        <v>44694</v>
      </c>
      <c r="AM867" s="1702">
        <f t="shared" si="489"/>
        <v>44698</v>
      </c>
      <c r="AN867" s="1702">
        <f t="shared" si="489"/>
        <v>44671</v>
      </c>
      <c r="AO867" s="1497">
        <f t="shared" si="490"/>
        <v>44599</v>
      </c>
      <c r="AP867" s="1444">
        <v>39414</v>
      </c>
      <c r="AQ867" s="1443">
        <v>44910</v>
      </c>
      <c r="AR867" s="1424"/>
      <c r="AS867" s="1424"/>
      <c r="AZ867" s="1739"/>
    </row>
    <row r="868" spans="1:52" s="1382" customFormat="1" ht="51.95" customHeight="1" thickBot="1">
      <c r="A868" s="1781"/>
      <c r="B868" s="1385">
        <f t="shared" si="484"/>
        <v>89</v>
      </c>
      <c r="C868" s="1386" t="str">
        <f t="shared" si="485"/>
        <v>У_К</v>
      </c>
      <c r="D868" s="1561" t="str">
        <f t="shared" si="479"/>
        <v>89У_К</v>
      </c>
      <c r="E868" s="1602" t="s">
        <v>284</v>
      </c>
      <c r="F868" s="1563" t="s">
        <v>1033</v>
      </c>
      <c r="G868"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68" s="1565" t="s">
        <v>1045</v>
      </c>
      <c r="I868" s="1352"/>
      <c r="J868" s="1702">
        <f t="shared" si="487"/>
        <v>44179</v>
      </c>
      <c r="K868" s="1702">
        <f t="shared" si="487"/>
        <v>44207</v>
      </c>
      <c r="L868" s="1702">
        <f t="shared" si="487"/>
        <v>44256</v>
      </c>
      <c r="M868" s="1702">
        <f t="shared" si="487"/>
        <v>44316</v>
      </c>
      <c r="N868" s="1702">
        <f t="shared" si="487"/>
        <v>44344</v>
      </c>
      <c r="O868" s="1702">
        <f t="shared" si="487"/>
        <v>44344</v>
      </c>
      <c r="P868" s="1702">
        <f t="shared" si="487"/>
        <v>44428</v>
      </c>
      <c r="Q868" s="1702">
        <f t="shared" si="487"/>
        <v>44460</v>
      </c>
      <c r="R868" s="1702">
        <f t="shared" si="487"/>
        <v>44460</v>
      </c>
      <c r="S868" s="1702">
        <f t="shared" si="487"/>
        <v>44459</v>
      </c>
      <c r="T868" s="1702">
        <f t="shared" si="488"/>
        <v>44459</v>
      </c>
      <c r="U868" s="1702">
        <f t="shared" si="488"/>
        <v>44480</v>
      </c>
      <c r="V868" s="1702">
        <f t="shared" si="488"/>
        <v>44487</v>
      </c>
      <c r="W868" s="1702">
        <f t="shared" si="488"/>
        <v>44490</v>
      </c>
      <c r="X868" s="1702">
        <f t="shared" si="488"/>
        <v>44495</v>
      </c>
      <c r="Y868" s="1702">
        <f t="shared" si="488"/>
        <v>44520</v>
      </c>
      <c r="Z868" s="1702">
        <f t="shared" si="488"/>
        <v>44540</v>
      </c>
      <c r="AA868" s="1702">
        <f t="shared" si="488"/>
        <v>44568</v>
      </c>
      <c r="AB868" s="1702">
        <f t="shared" si="488"/>
        <v>44573</v>
      </c>
      <c r="AC868" s="1702">
        <f t="shared" si="488"/>
        <v>44587</v>
      </c>
      <c r="AD868" s="1702">
        <f t="shared" si="489"/>
        <v>44608</v>
      </c>
      <c r="AE868" s="1702">
        <f t="shared" si="489"/>
        <v>44615</v>
      </c>
      <c r="AF868" s="1702">
        <f t="shared" si="489"/>
        <v>44620</v>
      </c>
      <c r="AG868" s="1702">
        <f t="shared" si="489"/>
        <v>44623</v>
      </c>
      <c r="AH868" s="1702">
        <f t="shared" si="489"/>
        <v>44648</v>
      </c>
      <c r="AI868" s="1702">
        <f t="shared" si="489"/>
        <v>44668</v>
      </c>
      <c r="AJ868" s="1702">
        <f t="shared" si="489"/>
        <v>44668</v>
      </c>
      <c r="AK868" s="1702">
        <f t="shared" si="489"/>
        <v>44678</v>
      </c>
      <c r="AL868" s="1702">
        <f t="shared" si="489"/>
        <v>44694</v>
      </c>
      <c r="AM868" s="1702">
        <f t="shared" si="489"/>
        <v>44698</v>
      </c>
      <c r="AN868" s="1702">
        <f t="shared" si="489"/>
        <v>44671</v>
      </c>
      <c r="AO868" s="1497">
        <f t="shared" si="490"/>
        <v>44599</v>
      </c>
      <c r="AP868" s="1444">
        <v>39414</v>
      </c>
      <c r="AQ868" s="1443">
        <v>44910</v>
      </c>
      <c r="AR868" s="1424"/>
      <c r="AS868" s="1424"/>
      <c r="AZ868" s="1739"/>
    </row>
    <row r="869" spans="1:52" s="1382" customFormat="1" ht="51.95" customHeight="1" thickBot="1">
      <c r="A869" s="1781"/>
      <c r="B869" s="1385">
        <f t="shared" si="484"/>
        <v>89</v>
      </c>
      <c r="C869" s="1386" t="str">
        <f t="shared" si="485"/>
        <v>У_К</v>
      </c>
      <c r="D869" s="1561" t="str">
        <f t="shared" si="479"/>
        <v>89У_К</v>
      </c>
      <c r="E869" s="1602" t="s">
        <v>896</v>
      </c>
      <c r="F869" s="1563" t="s">
        <v>1033</v>
      </c>
      <c r="G869"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69" s="1565" t="s">
        <v>1046</v>
      </c>
      <c r="I869" s="1352"/>
      <c r="J869" s="1702">
        <f t="shared" si="487"/>
        <v>44179</v>
      </c>
      <c r="K869" s="1702">
        <f t="shared" si="487"/>
        <v>44207</v>
      </c>
      <c r="L869" s="1702">
        <f t="shared" si="487"/>
        <v>44256</v>
      </c>
      <c r="M869" s="1702">
        <f t="shared" si="487"/>
        <v>44316</v>
      </c>
      <c r="N869" s="1702">
        <f t="shared" si="487"/>
        <v>44344</v>
      </c>
      <c r="O869" s="1702">
        <f t="shared" si="487"/>
        <v>44344</v>
      </c>
      <c r="P869" s="1702">
        <f t="shared" si="487"/>
        <v>44428</v>
      </c>
      <c r="Q869" s="1702">
        <f t="shared" si="487"/>
        <v>44460</v>
      </c>
      <c r="R869" s="1702">
        <f t="shared" si="487"/>
        <v>44460</v>
      </c>
      <c r="S869" s="1702">
        <f t="shared" si="487"/>
        <v>44459</v>
      </c>
      <c r="T869" s="1702">
        <f t="shared" si="488"/>
        <v>44459</v>
      </c>
      <c r="U869" s="1702">
        <f t="shared" si="488"/>
        <v>44480</v>
      </c>
      <c r="V869" s="1702">
        <f t="shared" si="488"/>
        <v>44487</v>
      </c>
      <c r="W869" s="1702">
        <f t="shared" si="488"/>
        <v>44490</v>
      </c>
      <c r="X869" s="1702">
        <f t="shared" si="488"/>
        <v>44495</v>
      </c>
      <c r="Y869" s="1702">
        <f t="shared" si="488"/>
        <v>44520</v>
      </c>
      <c r="Z869" s="1702">
        <f t="shared" si="488"/>
        <v>44540</v>
      </c>
      <c r="AA869" s="1702">
        <f t="shared" si="488"/>
        <v>44568</v>
      </c>
      <c r="AB869" s="1702">
        <f t="shared" si="488"/>
        <v>44573</v>
      </c>
      <c r="AC869" s="1702">
        <f t="shared" si="488"/>
        <v>44587</v>
      </c>
      <c r="AD869" s="1702">
        <f t="shared" si="489"/>
        <v>44608</v>
      </c>
      <c r="AE869" s="1702">
        <f t="shared" si="489"/>
        <v>44615</v>
      </c>
      <c r="AF869" s="1702">
        <f t="shared" si="489"/>
        <v>44620</v>
      </c>
      <c r="AG869" s="1702">
        <f t="shared" si="489"/>
        <v>44623</v>
      </c>
      <c r="AH869" s="1702">
        <f t="shared" si="489"/>
        <v>44648</v>
      </c>
      <c r="AI869" s="1702">
        <f t="shared" si="489"/>
        <v>44668</v>
      </c>
      <c r="AJ869" s="1702">
        <f t="shared" si="489"/>
        <v>44668</v>
      </c>
      <c r="AK869" s="1702">
        <f t="shared" si="489"/>
        <v>44678</v>
      </c>
      <c r="AL869" s="1702">
        <f t="shared" si="489"/>
        <v>44694</v>
      </c>
      <c r="AM869" s="1702">
        <f t="shared" si="489"/>
        <v>44698</v>
      </c>
      <c r="AN869" s="1702">
        <f t="shared" si="489"/>
        <v>44671</v>
      </c>
      <c r="AO869" s="1497">
        <f t="shared" si="490"/>
        <v>44599</v>
      </c>
      <c r="AP869" s="1444">
        <v>30391</v>
      </c>
      <c r="AQ869" s="1443">
        <v>44718</v>
      </c>
      <c r="AR869" s="1424">
        <f>VLOOKUP(AP869,Schedule!$B$2:$F$14923,5,0)</f>
        <v>44718</v>
      </c>
      <c r="AS869" s="1424">
        <f t="shared" ref="AS869:AS900" si="491">AR869+365</f>
        <v>45083</v>
      </c>
      <c r="AZ869" s="1739"/>
    </row>
    <row r="870" spans="1:52" s="1382" customFormat="1" ht="51.95" customHeight="1" thickBot="1">
      <c r="A870" s="1781"/>
      <c r="B870" s="1385">
        <f t="shared" si="484"/>
        <v>89</v>
      </c>
      <c r="C870" s="1386" t="str">
        <f t="shared" si="485"/>
        <v>У_К</v>
      </c>
      <c r="D870" s="1561" t="str">
        <f t="shared" si="479"/>
        <v>89У_К</v>
      </c>
      <c r="E870" s="1602" t="s">
        <v>898</v>
      </c>
      <c r="F870" s="1563" t="s">
        <v>1033</v>
      </c>
      <c r="G870"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70" s="1565" t="s">
        <v>1047</v>
      </c>
      <c r="I870" s="1352"/>
      <c r="J870" s="1702">
        <f t="shared" si="487"/>
        <v>44179</v>
      </c>
      <c r="K870" s="1702">
        <f t="shared" si="487"/>
        <v>44207</v>
      </c>
      <c r="L870" s="1702">
        <f t="shared" si="487"/>
        <v>44256</v>
      </c>
      <c r="M870" s="1702">
        <f t="shared" si="487"/>
        <v>44316</v>
      </c>
      <c r="N870" s="1702">
        <f t="shared" si="487"/>
        <v>44344</v>
      </c>
      <c r="O870" s="1702">
        <f t="shared" si="487"/>
        <v>44344</v>
      </c>
      <c r="P870" s="1702">
        <f t="shared" si="487"/>
        <v>44428</v>
      </c>
      <c r="Q870" s="1702">
        <f t="shared" si="487"/>
        <v>44460</v>
      </c>
      <c r="R870" s="1702">
        <f t="shared" si="487"/>
        <v>44460</v>
      </c>
      <c r="S870" s="1702">
        <f t="shared" si="487"/>
        <v>44459</v>
      </c>
      <c r="T870" s="1702">
        <f t="shared" si="488"/>
        <v>44459</v>
      </c>
      <c r="U870" s="1702">
        <f t="shared" si="488"/>
        <v>44480</v>
      </c>
      <c r="V870" s="1702">
        <f t="shared" si="488"/>
        <v>44487</v>
      </c>
      <c r="W870" s="1702">
        <f t="shared" si="488"/>
        <v>44490</v>
      </c>
      <c r="X870" s="1702">
        <f t="shared" si="488"/>
        <v>44495</v>
      </c>
      <c r="Y870" s="1702">
        <f t="shared" si="488"/>
        <v>44520</v>
      </c>
      <c r="Z870" s="1702">
        <f t="shared" si="488"/>
        <v>44540</v>
      </c>
      <c r="AA870" s="1702">
        <f t="shared" si="488"/>
        <v>44568</v>
      </c>
      <c r="AB870" s="1702">
        <f t="shared" si="488"/>
        <v>44573</v>
      </c>
      <c r="AC870" s="1702">
        <f t="shared" si="488"/>
        <v>44587</v>
      </c>
      <c r="AD870" s="1702">
        <f t="shared" si="489"/>
        <v>44608</v>
      </c>
      <c r="AE870" s="1702">
        <f t="shared" si="489"/>
        <v>44615</v>
      </c>
      <c r="AF870" s="1702">
        <f t="shared" si="489"/>
        <v>44620</v>
      </c>
      <c r="AG870" s="1702">
        <f t="shared" si="489"/>
        <v>44623</v>
      </c>
      <c r="AH870" s="1702">
        <f t="shared" si="489"/>
        <v>44648</v>
      </c>
      <c r="AI870" s="1702">
        <f t="shared" si="489"/>
        <v>44668</v>
      </c>
      <c r="AJ870" s="1702">
        <f t="shared" si="489"/>
        <v>44668</v>
      </c>
      <c r="AK870" s="1702">
        <f t="shared" si="489"/>
        <v>44678</v>
      </c>
      <c r="AL870" s="1702">
        <f t="shared" si="489"/>
        <v>44694</v>
      </c>
      <c r="AM870" s="1702">
        <f t="shared" si="489"/>
        <v>44698</v>
      </c>
      <c r="AN870" s="1702">
        <f t="shared" si="489"/>
        <v>44671</v>
      </c>
      <c r="AO870" s="1497">
        <f t="shared" si="490"/>
        <v>44599</v>
      </c>
      <c r="AP870" s="1444">
        <v>28079</v>
      </c>
      <c r="AQ870" s="1443">
        <v>45147</v>
      </c>
      <c r="AR870" s="1424">
        <f>VLOOKUP(AP870,Schedule!$B$2:$F$14923,5,0)</f>
        <v>45126</v>
      </c>
      <c r="AS870" s="1424">
        <f t="shared" si="491"/>
        <v>45491</v>
      </c>
      <c r="AZ870" s="1739"/>
    </row>
    <row r="871" spans="1:52" s="1382" customFormat="1" ht="51.95" customHeight="1" thickBot="1">
      <c r="A871" s="1781"/>
      <c r="B871" s="1385">
        <f t="shared" si="484"/>
        <v>89</v>
      </c>
      <c r="C871" s="1386" t="str">
        <f t="shared" si="485"/>
        <v>У_К</v>
      </c>
      <c r="D871" s="1561" t="str">
        <f t="shared" si="479"/>
        <v>89У_К</v>
      </c>
      <c r="E871" s="1602" t="s">
        <v>900</v>
      </c>
      <c r="F871" s="1563" t="s">
        <v>1033</v>
      </c>
      <c r="G871"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71" s="1565" t="s">
        <v>1047</v>
      </c>
      <c r="I871" s="1352"/>
      <c r="J871" s="1702">
        <f t="shared" ref="J871:S880" si="492">J$860</f>
        <v>44179</v>
      </c>
      <c r="K871" s="1702">
        <f t="shared" si="492"/>
        <v>44207</v>
      </c>
      <c r="L871" s="1702">
        <f t="shared" si="492"/>
        <v>44256</v>
      </c>
      <c r="M871" s="1702">
        <f t="shared" si="492"/>
        <v>44316</v>
      </c>
      <c r="N871" s="1702">
        <f t="shared" si="492"/>
        <v>44344</v>
      </c>
      <c r="O871" s="1702">
        <f t="shared" si="492"/>
        <v>44344</v>
      </c>
      <c r="P871" s="1702">
        <f t="shared" si="492"/>
        <v>44428</v>
      </c>
      <c r="Q871" s="1702">
        <f t="shared" si="492"/>
        <v>44460</v>
      </c>
      <c r="R871" s="1702">
        <f t="shared" si="492"/>
        <v>44460</v>
      </c>
      <c r="S871" s="1702">
        <f t="shared" si="492"/>
        <v>44459</v>
      </c>
      <c r="T871" s="1702">
        <f t="shared" ref="T871:AC880" si="493">T$860</f>
        <v>44459</v>
      </c>
      <c r="U871" s="1702">
        <f t="shared" si="493"/>
        <v>44480</v>
      </c>
      <c r="V871" s="1702">
        <f t="shared" si="493"/>
        <v>44487</v>
      </c>
      <c r="W871" s="1702">
        <f t="shared" si="493"/>
        <v>44490</v>
      </c>
      <c r="X871" s="1702">
        <f t="shared" si="493"/>
        <v>44495</v>
      </c>
      <c r="Y871" s="1702">
        <f t="shared" si="493"/>
        <v>44520</v>
      </c>
      <c r="Z871" s="1702">
        <f t="shared" si="493"/>
        <v>44540</v>
      </c>
      <c r="AA871" s="1702">
        <f t="shared" si="493"/>
        <v>44568</v>
      </c>
      <c r="AB871" s="1702">
        <f t="shared" si="493"/>
        <v>44573</v>
      </c>
      <c r="AC871" s="1702">
        <f t="shared" si="493"/>
        <v>44587</v>
      </c>
      <c r="AD871" s="1702">
        <f t="shared" ref="AD871:AN880" si="494">AD$860</f>
        <v>44608</v>
      </c>
      <c r="AE871" s="1702">
        <f t="shared" si="494"/>
        <v>44615</v>
      </c>
      <c r="AF871" s="1702">
        <f t="shared" si="494"/>
        <v>44620</v>
      </c>
      <c r="AG871" s="1702">
        <f t="shared" si="494"/>
        <v>44623</v>
      </c>
      <c r="AH871" s="1702">
        <f t="shared" si="494"/>
        <v>44648</v>
      </c>
      <c r="AI871" s="1702">
        <f t="shared" si="494"/>
        <v>44668</v>
      </c>
      <c r="AJ871" s="1702">
        <f t="shared" si="494"/>
        <v>44668</v>
      </c>
      <c r="AK871" s="1702">
        <f t="shared" si="494"/>
        <v>44678</v>
      </c>
      <c r="AL871" s="1702">
        <f t="shared" si="494"/>
        <v>44694</v>
      </c>
      <c r="AM871" s="1702">
        <f t="shared" si="494"/>
        <v>44698</v>
      </c>
      <c r="AN871" s="1702">
        <f t="shared" si="494"/>
        <v>44671</v>
      </c>
      <c r="AO871" s="1497">
        <f t="shared" si="490"/>
        <v>44599</v>
      </c>
      <c r="AP871" s="1444">
        <v>28084</v>
      </c>
      <c r="AQ871" s="1443">
        <v>45147</v>
      </c>
      <c r="AR871" s="1424">
        <f>VLOOKUP(AP871,Schedule!$B$2:$F$14923,5,0)</f>
        <v>44931</v>
      </c>
      <c r="AS871" s="1424">
        <f t="shared" si="491"/>
        <v>45296</v>
      </c>
      <c r="AZ871" s="1739"/>
    </row>
    <row r="872" spans="1:52" s="1382" customFormat="1" ht="51.95" customHeight="1" thickBot="1">
      <c r="A872" s="1781"/>
      <c r="B872" s="1385">
        <f t="shared" si="484"/>
        <v>89</v>
      </c>
      <c r="C872" s="1386" t="str">
        <f t="shared" si="485"/>
        <v>У_К</v>
      </c>
      <c r="D872" s="1561" t="str">
        <f t="shared" si="479"/>
        <v>89У_К</v>
      </c>
      <c r="E872" s="1602" t="s">
        <v>901</v>
      </c>
      <c r="F872" s="1563" t="s">
        <v>1033</v>
      </c>
      <c r="G872"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72" s="1565" t="s">
        <v>1047</v>
      </c>
      <c r="I872" s="1352"/>
      <c r="J872" s="1702">
        <f t="shared" si="492"/>
        <v>44179</v>
      </c>
      <c r="K872" s="1702">
        <f t="shared" si="492"/>
        <v>44207</v>
      </c>
      <c r="L872" s="1702">
        <f t="shared" si="492"/>
        <v>44256</v>
      </c>
      <c r="M872" s="1702">
        <f t="shared" si="492"/>
        <v>44316</v>
      </c>
      <c r="N872" s="1702">
        <f t="shared" si="492"/>
        <v>44344</v>
      </c>
      <c r="O872" s="1702">
        <f t="shared" si="492"/>
        <v>44344</v>
      </c>
      <c r="P872" s="1702">
        <f t="shared" si="492"/>
        <v>44428</v>
      </c>
      <c r="Q872" s="1702">
        <f t="shared" si="492"/>
        <v>44460</v>
      </c>
      <c r="R872" s="1702">
        <f t="shared" si="492"/>
        <v>44460</v>
      </c>
      <c r="S872" s="1702">
        <f t="shared" si="492"/>
        <v>44459</v>
      </c>
      <c r="T872" s="1702">
        <f t="shared" si="493"/>
        <v>44459</v>
      </c>
      <c r="U872" s="1702">
        <f t="shared" si="493"/>
        <v>44480</v>
      </c>
      <c r="V872" s="1702">
        <f t="shared" si="493"/>
        <v>44487</v>
      </c>
      <c r="W872" s="1702">
        <f t="shared" si="493"/>
        <v>44490</v>
      </c>
      <c r="X872" s="1702">
        <f t="shared" si="493"/>
        <v>44495</v>
      </c>
      <c r="Y872" s="1702">
        <f t="shared" si="493"/>
        <v>44520</v>
      </c>
      <c r="Z872" s="1702">
        <f t="shared" si="493"/>
        <v>44540</v>
      </c>
      <c r="AA872" s="1702">
        <f t="shared" si="493"/>
        <v>44568</v>
      </c>
      <c r="AB872" s="1702">
        <f t="shared" si="493"/>
        <v>44573</v>
      </c>
      <c r="AC872" s="1702">
        <f t="shared" si="493"/>
        <v>44587</v>
      </c>
      <c r="AD872" s="1702">
        <f t="shared" si="494"/>
        <v>44608</v>
      </c>
      <c r="AE872" s="1702">
        <f t="shared" si="494"/>
        <v>44615</v>
      </c>
      <c r="AF872" s="1702">
        <f t="shared" si="494"/>
        <v>44620</v>
      </c>
      <c r="AG872" s="1702">
        <f t="shared" si="494"/>
        <v>44623</v>
      </c>
      <c r="AH872" s="1702">
        <f t="shared" si="494"/>
        <v>44648</v>
      </c>
      <c r="AI872" s="1702">
        <f t="shared" si="494"/>
        <v>44668</v>
      </c>
      <c r="AJ872" s="1702">
        <f t="shared" si="494"/>
        <v>44668</v>
      </c>
      <c r="AK872" s="1702">
        <f t="shared" si="494"/>
        <v>44678</v>
      </c>
      <c r="AL872" s="1702">
        <f t="shared" si="494"/>
        <v>44694</v>
      </c>
      <c r="AM872" s="1702">
        <f t="shared" si="494"/>
        <v>44698</v>
      </c>
      <c r="AN872" s="1702">
        <f t="shared" si="494"/>
        <v>44671</v>
      </c>
      <c r="AO872" s="1497">
        <f t="shared" si="490"/>
        <v>44599</v>
      </c>
      <c r="AP872" s="1444">
        <v>28093</v>
      </c>
      <c r="AQ872" s="1443">
        <v>44917</v>
      </c>
      <c r="AR872" s="1424">
        <f>VLOOKUP(AP872,Schedule!$B$2:$F$14923,5,0)</f>
        <v>45126</v>
      </c>
      <c r="AS872" s="1424">
        <f t="shared" si="491"/>
        <v>45491</v>
      </c>
      <c r="AZ872" s="1739"/>
    </row>
    <row r="873" spans="1:52" s="1382" customFormat="1" ht="51.95" customHeight="1" thickBot="1">
      <c r="A873" s="1781"/>
      <c r="B873" s="1385">
        <f t="shared" si="484"/>
        <v>89</v>
      </c>
      <c r="C873" s="1386" t="str">
        <f t="shared" si="485"/>
        <v>У_К</v>
      </c>
      <c r="D873" s="1561" t="str">
        <f t="shared" si="479"/>
        <v>89У_К</v>
      </c>
      <c r="E873" s="1602" t="s">
        <v>902</v>
      </c>
      <c r="F873" s="1563" t="s">
        <v>1033</v>
      </c>
      <c r="G873"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73" s="1565" t="s">
        <v>1047</v>
      </c>
      <c r="I873" s="1352"/>
      <c r="J873" s="1702">
        <f t="shared" si="492"/>
        <v>44179</v>
      </c>
      <c r="K873" s="1702">
        <f t="shared" si="492"/>
        <v>44207</v>
      </c>
      <c r="L873" s="1702">
        <f t="shared" si="492"/>
        <v>44256</v>
      </c>
      <c r="M873" s="1702">
        <f t="shared" si="492"/>
        <v>44316</v>
      </c>
      <c r="N873" s="1702">
        <f t="shared" si="492"/>
        <v>44344</v>
      </c>
      <c r="O873" s="1702">
        <f t="shared" si="492"/>
        <v>44344</v>
      </c>
      <c r="P873" s="1702">
        <f t="shared" si="492"/>
        <v>44428</v>
      </c>
      <c r="Q873" s="1702">
        <f t="shared" si="492"/>
        <v>44460</v>
      </c>
      <c r="R873" s="1702">
        <f t="shared" si="492"/>
        <v>44460</v>
      </c>
      <c r="S873" s="1702">
        <f t="shared" si="492"/>
        <v>44459</v>
      </c>
      <c r="T873" s="1702">
        <f t="shared" si="493"/>
        <v>44459</v>
      </c>
      <c r="U873" s="1702">
        <f t="shared" si="493"/>
        <v>44480</v>
      </c>
      <c r="V873" s="1702">
        <f t="shared" si="493"/>
        <v>44487</v>
      </c>
      <c r="W873" s="1702">
        <f t="shared" si="493"/>
        <v>44490</v>
      </c>
      <c r="X873" s="1702">
        <f t="shared" si="493"/>
        <v>44495</v>
      </c>
      <c r="Y873" s="1702">
        <f t="shared" si="493"/>
        <v>44520</v>
      </c>
      <c r="Z873" s="1702">
        <f t="shared" si="493"/>
        <v>44540</v>
      </c>
      <c r="AA873" s="1702">
        <f t="shared" si="493"/>
        <v>44568</v>
      </c>
      <c r="AB873" s="1702">
        <f t="shared" si="493"/>
        <v>44573</v>
      </c>
      <c r="AC873" s="1702">
        <f t="shared" si="493"/>
        <v>44587</v>
      </c>
      <c r="AD873" s="1702">
        <f t="shared" si="494"/>
        <v>44608</v>
      </c>
      <c r="AE873" s="1702">
        <f t="shared" si="494"/>
        <v>44615</v>
      </c>
      <c r="AF873" s="1702">
        <f t="shared" si="494"/>
        <v>44620</v>
      </c>
      <c r="AG873" s="1702">
        <f t="shared" si="494"/>
        <v>44623</v>
      </c>
      <c r="AH873" s="1702">
        <f t="shared" si="494"/>
        <v>44648</v>
      </c>
      <c r="AI873" s="1702">
        <f t="shared" si="494"/>
        <v>44668</v>
      </c>
      <c r="AJ873" s="1702">
        <f t="shared" si="494"/>
        <v>44668</v>
      </c>
      <c r="AK873" s="1702">
        <f t="shared" si="494"/>
        <v>44678</v>
      </c>
      <c r="AL873" s="1702">
        <f t="shared" si="494"/>
        <v>44694</v>
      </c>
      <c r="AM873" s="1702">
        <f t="shared" si="494"/>
        <v>44698</v>
      </c>
      <c r="AN873" s="1702">
        <f t="shared" si="494"/>
        <v>44671</v>
      </c>
      <c r="AO873" s="1497">
        <f t="shared" si="490"/>
        <v>44599</v>
      </c>
      <c r="AP873" s="1444">
        <v>28098</v>
      </c>
      <c r="AQ873" s="1443">
        <v>44917</v>
      </c>
      <c r="AR873" s="1424">
        <f>VLOOKUP(AP873,Schedule!$B$2:$F$14923,5,0)</f>
        <v>45126</v>
      </c>
      <c r="AS873" s="1424">
        <f t="shared" si="491"/>
        <v>45491</v>
      </c>
      <c r="AZ873" s="1739"/>
    </row>
    <row r="874" spans="1:52" s="1382" customFormat="1" ht="51.95" customHeight="1" thickBot="1">
      <c r="A874" s="1781"/>
      <c r="B874" s="1385">
        <f t="shared" si="484"/>
        <v>89</v>
      </c>
      <c r="C874" s="1386" t="str">
        <f t="shared" si="485"/>
        <v>У_К</v>
      </c>
      <c r="D874" s="1561" t="str">
        <f t="shared" si="479"/>
        <v>89У_К</v>
      </c>
      <c r="E874" s="1602" t="s">
        <v>348</v>
      </c>
      <c r="F874" s="1563" t="s">
        <v>1033</v>
      </c>
      <c r="G874"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74" s="1565" t="s">
        <v>1048</v>
      </c>
      <c r="I874" s="1352"/>
      <c r="J874" s="1702">
        <f t="shared" si="492"/>
        <v>44179</v>
      </c>
      <c r="K874" s="1702">
        <f t="shared" si="492"/>
        <v>44207</v>
      </c>
      <c r="L874" s="1702">
        <f t="shared" si="492"/>
        <v>44256</v>
      </c>
      <c r="M874" s="1702">
        <f t="shared" si="492"/>
        <v>44316</v>
      </c>
      <c r="N874" s="1702">
        <f t="shared" si="492"/>
        <v>44344</v>
      </c>
      <c r="O874" s="1702">
        <f t="shared" si="492"/>
        <v>44344</v>
      </c>
      <c r="P874" s="1702">
        <f t="shared" si="492"/>
        <v>44428</v>
      </c>
      <c r="Q874" s="1702">
        <f t="shared" si="492"/>
        <v>44460</v>
      </c>
      <c r="R874" s="1702">
        <f t="shared" si="492"/>
        <v>44460</v>
      </c>
      <c r="S874" s="1702">
        <f t="shared" si="492"/>
        <v>44459</v>
      </c>
      <c r="T874" s="1702">
        <f t="shared" si="493"/>
        <v>44459</v>
      </c>
      <c r="U874" s="1702">
        <f t="shared" si="493"/>
        <v>44480</v>
      </c>
      <c r="V874" s="1702">
        <f t="shared" si="493"/>
        <v>44487</v>
      </c>
      <c r="W874" s="1702">
        <f t="shared" si="493"/>
        <v>44490</v>
      </c>
      <c r="X874" s="1702">
        <f t="shared" si="493"/>
        <v>44495</v>
      </c>
      <c r="Y874" s="1702">
        <f t="shared" si="493"/>
        <v>44520</v>
      </c>
      <c r="Z874" s="1702">
        <f t="shared" si="493"/>
        <v>44540</v>
      </c>
      <c r="AA874" s="1702">
        <f t="shared" si="493"/>
        <v>44568</v>
      </c>
      <c r="AB874" s="1702">
        <f t="shared" si="493"/>
        <v>44573</v>
      </c>
      <c r="AC874" s="1702">
        <f t="shared" si="493"/>
        <v>44587</v>
      </c>
      <c r="AD874" s="1702">
        <f t="shared" si="494"/>
        <v>44608</v>
      </c>
      <c r="AE874" s="1702">
        <f t="shared" si="494"/>
        <v>44615</v>
      </c>
      <c r="AF874" s="1702">
        <f t="shared" si="494"/>
        <v>44620</v>
      </c>
      <c r="AG874" s="1702">
        <f t="shared" si="494"/>
        <v>44623</v>
      </c>
      <c r="AH874" s="1702">
        <f t="shared" si="494"/>
        <v>44648</v>
      </c>
      <c r="AI874" s="1702">
        <f t="shared" si="494"/>
        <v>44668</v>
      </c>
      <c r="AJ874" s="1702">
        <f t="shared" si="494"/>
        <v>44668</v>
      </c>
      <c r="AK874" s="1702">
        <f t="shared" si="494"/>
        <v>44678</v>
      </c>
      <c r="AL874" s="1702">
        <f t="shared" si="494"/>
        <v>44694</v>
      </c>
      <c r="AM874" s="1702">
        <f t="shared" si="494"/>
        <v>44698</v>
      </c>
      <c r="AN874" s="1702">
        <f t="shared" si="494"/>
        <v>44671</v>
      </c>
      <c r="AO874" s="1497">
        <f t="shared" si="490"/>
        <v>44599</v>
      </c>
      <c r="AP874" s="1444">
        <v>28109</v>
      </c>
      <c r="AQ874" s="1443">
        <v>45066</v>
      </c>
      <c r="AR874" s="1424">
        <f>VLOOKUP(AP874,Schedule!$B$2:$F$14923,5,0)</f>
        <v>45126</v>
      </c>
      <c r="AS874" s="1424">
        <f t="shared" si="491"/>
        <v>45491</v>
      </c>
      <c r="AZ874" s="1739"/>
    </row>
    <row r="875" spans="1:52" s="1382" customFormat="1" ht="51.95" customHeight="1" thickBot="1">
      <c r="A875" s="1781"/>
      <c r="B875" s="1385">
        <f t="shared" si="484"/>
        <v>89</v>
      </c>
      <c r="C875" s="1386" t="str">
        <f t="shared" si="485"/>
        <v>У_К</v>
      </c>
      <c r="D875" s="1561" t="str">
        <f t="shared" si="479"/>
        <v>89У_К</v>
      </c>
      <c r="E875" s="1602" t="s">
        <v>350</v>
      </c>
      <c r="F875" s="1563" t="s">
        <v>1033</v>
      </c>
      <c r="G875"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75" s="1565" t="s">
        <v>1048</v>
      </c>
      <c r="I875" s="1352"/>
      <c r="J875" s="1702">
        <f t="shared" si="492"/>
        <v>44179</v>
      </c>
      <c r="K875" s="1702">
        <f t="shared" si="492"/>
        <v>44207</v>
      </c>
      <c r="L875" s="1702">
        <f t="shared" si="492"/>
        <v>44256</v>
      </c>
      <c r="M875" s="1702">
        <f t="shared" si="492"/>
        <v>44316</v>
      </c>
      <c r="N875" s="1702">
        <f t="shared" si="492"/>
        <v>44344</v>
      </c>
      <c r="O875" s="1702">
        <f t="shared" si="492"/>
        <v>44344</v>
      </c>
      <c r="P875" s="1702">
        <f t="shared" si="492"/>
        <v>44428</v>
      </c>
      <c r="Q875" s="1702">
        <f t="shared" si="492"/>
        <v>44460</v>
      </c>
      <c r="R875" s="1702">
        <f t="shared" si="492"/>
        <v>44460</v>
      </c>
      <c r="S875" s="1702">
        <f t="shared" si="492"/>
        <v>44459</v>
      </c>
      <c r="T875" s="1702">
        <f t="shared" si="493"/>
        <v>44459</v>
      </c>
      <c r="U875" s="1702">
        <f t="shared" si="493"/>
        <v>44480</v>
      </c>
      <c r="V875" s="1702">
        <f t="shared" si="493"/>
        <v>44487</v>
      </c>
      <c r="W875" s="1702">
        <f t="shared" si="493"/>
        <v>44490</v>
      </c>
      <c r="X875" s="1702">
        <f t="shared" si="493"/>
        <v>44495</v>
      </c>
      <c r="Y875" s="1702">
        <f t="shared" si="493"/>
        <v>44520</v>
      </c>
      <c r="Z875" s="1702">
        <f t="shared" si="493"/>
        <v>44540</v>
      </c>
      <c r="AA875" s="1702">
        <f t="shared" si="493"/>
        <v>44568</v>
      </c>
      <c r="AB875" s="1702">
        <f t="shared" si="493"/>
        <v>44573</v>
      </c>
      <c r="AC875" s="1702">
        <f t="shared" si="493"/>
        <v>44587</v>
      </c>
      <c r="AD875" s="1702">
        <f t="shared" si="494"/>
        <v>44608</v>
      </c>
      <c r="AE875" s="1702">
        <f t="shared" si="494"/>
        <v>44615</v>
      </c>
      <c r="AF875" s="1702">
        <f t="shared" si="494"/>
        <v>44620</v>
      </c>
      <c r="AG875" s="1702">
        <f t="shared" si="494"/>
        <v>44623</v>
      </c>
      <c r="AH875" s="1702">
        <f t="shared" si="494"/>
        <v>44648</v>
      </c>
      <c r="AI875" s="1702">
        <f t="shared" si="494"/>
        <v>44668</v>
      </c>
      <c r="AJ875" s="1702">
        <f t="shared" si="494"/>
        <v>44668</v>
      </c>
      <c r="AK875" s="1702">
        <f t="shared" si="494"/>
        <v>44678</v>
      </c>
      <c r="AL875" s="1702">
        <f t="shared" si="494"/>
        <v>44694</v>
      </c>
      <c r="AM875" s="1702">
        <f t="shared" si="494"/>
        <v>44698</v>
      </c>
      <c r="AN875" s="1702">
        <f t="shared" si="494"/>
        <v>44671</v>
      </c>
      <c r="AO875" s="1497">
        <f t="shared" si="490"/>
        <v>44599</v>
      </c>
      <c r="AP875" s="1444">
        <v>28116</v>
      </c>
      <c r="AQ875" s="1443">
        <v>44917</v>
      </c>
      <c r="AR875" s="1424">
        <f>VLOOKUP(AP875,Schedule!$B$2:$F$14923,5,0)</f>
        <v>45126</v>
      </c>
      <c r="AS875" s="1424">
        <f t="shared" si="491"/>
        <v>45491</v>
      </c>
      <c r="AZ875" s="1739"/>
    </row>
    <row r="876" spans="1:52" s="1382" customFormat="1" ht="51.95" customHeight="1" thickBot="1">
      <c r="A876" s="1781"/>
      <c r="B876" s="1385">
        <f t="shared" si="484"/>
        <v>89</v>
      </c>
      <c r="C876" s="1386" t="str">
        <f t="shared" si="485"/>
        <v>У_К</v>
      </c>
      <c r="D876" s="1561" t="str">
        <f t="shared" si="479"/>
        <v>89У_К</v>
      </c>
      <c r="E876" s="1602" t="s">
        <v>352</v>
      </c>
      <c r="F876" s="1563" t="s">
        <v>1033</v>
      </c>
      <c r="G876"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76" s="1565" t="s">
        <v>1048</v>
      </c>
      <c r="I876" s="1352"/>
      <c r="J876" s="1702">
        <f t="shared" si="492"/>
        <v>44179</v>
      </c>
      <c r="K876" s="1702">
        <f t="shared" si="492"/>
        <v>44207</v>
      </c>
      <c r="L876" s="1702">
        <f t="shared" si="492"/>
        <v>44256</v>
      </c>
      <c r="M876" s="1702">
        <f t="shared" si="492"/>
        <v>44316</v>
      </c>
      <c r="N876" s="1702">
        <f t="shared" si="492"/>
        <v>44344</v>
      </c>
      <c r="O876" s="1702">
        <f t="shared" si="492"/>
        <v>44344</v>
      </c>
      <c r="P876" s="1702">
        <f t="shared" si="492"/>
        <v>44428</v>
      </c>
      <c r="Q876" s="1702">
        <f t="shared" si="492"/>
        <v>44460</v>
      </c>
      <c r="R876" s="1702">
        <f t="shared" si="492"/>
        <v>44460</v>
      </c>
      <c r="S876" s="1702">
        <f t="shared" si="492"/>
        <v>44459</v>
      </c>
      <c r="T876" s="1702">
        <f t="shared" si="493"/>
        <v>44459</v>
      </c>
      <c r="U876" s="1702">
        <f t="shared" si="493"/>
        <v>44480</v>
      </c>
      <c r="V876" s="1702">
        <f t="shared" si="493"/>
        <v>44487</v>
      </c>
      <c r="W876" s="1702">
        <f t="shared" si="493"/>
        <v>44490</v>
      </c>
      <c r="X876" s="1702">
        <f t="shared" si="493"/>
        <v>44495</v>
      </c>
      <c r="Y876" s="1702">
        <f t="shared" si="493"/>
        <v>44520</v>
      </c>
      <c r="Z876" s="1702">
        <f t="shared" si="493"/>
        <v>44540</v>
      </c>
      <c r="AA876" s="1702">
        <f t="shared" si="493"/>
        <v>44568</v>
      </c>
      <c r="AB876" s="1702">
        <f t="shared" si="493"/>
        <v>44573</v>
      </c>
      <c r="AC876" s="1702">
        <f t="shared" si="493"/>
        <v>44587</v>
      </c>
      <c r="AD876" s="1702">
        <f t="shared" si="494"/>
        <v>44608</v>
      </c>
      <c r="AE876" s="1702">
        <f t="shared" si="494"/>
        <v>44615</v>
      </c>
      <c r="AF876" s="1702">
        <f t="shared" si="494"/>
        <v>44620</v>
      </c>
      <c r="AG876" s="1702">
        <f t="shared" si="494"/>
        <v>44623</v>
      </c>
      <c r="AH876" s="1702">
        <f t="shared" si="494"/>
        <v>44648</v>
      </c>
      <c r="AI876" s="1702">
        <f t="shared" si="494"/>
        <v>44668</v>
      </c>
      <c r="AJ876" s="1702">
        <f t="shared" si="494"/>
        <v>44668</v>
      </c>
      <c r="AK876" s="1702">
        <f t="shared" si="494"/>
        <v>44678</v>
      </c>
      <c r="AL876" s="1702">
        <f t="shared" si="494"/>
        <v>44694</v>
      </c>
      <c r="AM876" s="1702">
        <f t="shared" si="494"/>
        <v>44698</v>
      </c>
      <c r="AN876" s="1702">
        <f t="shared" si="494"/>
        <v>44671</v>
      </c>
      <c r="AO876" s="1497">
        <f t="shared" si="490"/>
        <v>44599</v>
      </c>
      <c r="AP876" s="1444">
        <v>28123</v>
      </c>
      <c r="AQ876" s="1443">
        <v>45147</v>
      </c>
      <c r="AR876" s="1424">
        <f>VLOOKUP(AP876,Schedule!$B$2:$F$14923,5,0)</f>
        <v>45126</v>
      </c>
      <c r="AS876" s="1424">
        <f t="shared" si="491"/>
        <v>45491</v>
      </c>
      <c r="AZ876" s="1739"/>
    </row>
    <row r="877" spans="1:52" s="1382" customFormat="1" ht="51.95" customHeight="1" thickBot="1">
      <c r="A877" s="1781"/>
      <c r="B877" s="1385">
        <f t="shared" si="484"/>
        <v>89</v>
      </c>
      <c r="C877" s="1386" t="str">
        <f t="shared" si="485"/>
        <v>У_К</v>
      </c>
      <c r="D877" s="1561" t="str">
        <f t="shared" si="479"/>
        <v>89У_К</v>
      </c>
      <c r="E877" s="1602" t="s">
        <v>354</v>
      </c>
      <c r="F877" s="1563" t="s">
        <v>1033</v>
      </c>
      <c r="G877"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77" s="1565" t="s">
        <v>1048</v>
      </c>
      <c r="I877" s="1352"/>
      <c r="J877" s="1702">
        <f t="shared" si="492"/>
        <v>44179</v>
      </c>
      <c r="K877" s="1702">
        <f t="shared" si="492"/>
        <v>44207</v>
      </c>
      <c r="L877" s="1702">
        <f t="shared" si="492"/>
        <v>44256</v>
      </c>
      <c r="M877" s="1702">
        <f t="shared" si="492"/>
        <v>44316</v>
      </c>
      <c r="N877" s="1702">
        <f t="shared" si="492"/>
        <v>44344</v>
      </c>
      <c r="O877" s="1702">
        <f t="shared" si="492"/>
        <v>44344</v>
      </c>
      <c r="P877" s="1702">
        <f t="shared" si="492"/>
        <v>44428</v>
      </c>
      <c r="Q877" s="1702">
        <f t="shared" si="492"/>
        <v>44460</v>
      </c>
      <c r="R877" s="1702">
        <f t="shared" si="492"/>
        <v>44460</v>
      </c>
      <c r="S877" s="1702">
        <f t="shared" si="492"/>
        <v>44459</v>
      </c>
      <c r="T877" s="1702">
        <f t="shared" si="493"/>
        <v>44459</v>
      </c>
      <c r="U877" s="1702">
        <f t="shared" si="493"/>
        <v>44480</v>
      </c>
      <c r="V877" s="1702">
        <f t="shared" si="493"/>
        <v>44487</v>
      </c>
      <c r="W877" s="1702">
        <f t="shared" si="493"/>
        <v>44490</v>
      </c>
      <c r="X877" s="1702">
        <f t="shared" si="493"/>
        <v>44495</v>
      </c>
      <c r="Y877" s="1702">
        <f t="shared" si="493"/>
        <v>44520</v>
      </c>
      <c r="Z877" s="1702">
        <f t="shared" si="493"/>
        <v>44540</v>
      </c>
      <c r="AA877" s="1702">
        <f t="shared" si="493"/>
        <v>44568</v>
      </c>
      <c r="AB877" s="1702">
        <f t="shared" si="493"/>
        <v>44573</v>
      </c>
      <c r="AC877" s="1702">
        <f t="shared" si="493"/>
        <v>44587</v>
      </c>
      <c r="AD877" s="1702">
        <f t="shared" si="494"/>
        <v>44608</v>
      </c>
      <c r="AE877" s="1702">
        <f t="shared" si="494"/>
        <v>44615</v>
      </c>
      <c r="AF877" s="1702">
        <f t="shared" si="494"/>
        <v>44620</v>
      </c>
      <c r="AG877" s="1702">
        <f t="shared" si="494"/>
        <v>44623</v>
      </c>
      <c r="AH877" s="1702">
        <f t="shared" si="494"/>
        <v>44648</v>
      </c>
      <c r="AI877" s="1702">
        <f t="shared" si="494"/>
        <v>44668</v>
      </c>
      <c r="AJ877" s="1702">
        <f t="shared" si="494"/>
        <v>44668</v>
      </c>
      <c r="AK877" s="1702">
        <f t="shared" si="494"/>
        <v>44678</v>
      </c>
      <c r="AL877" s="1702">
        <f t="shared" si="494"/>
        <v>44694</v>
      </c>
      <c r="AM877" s="1702">
        <f t="shared" si="494"/>
        <v>44698</v>
      </c>
      <c r="AN877" s="1702">
        <f t="shared" si="494"/>
        <v>44671</v>
      </c>
      <c r="AO877" s="1497">
        <f t="shared" si="490"/>
        <v>44599</v>
      </c>
      <c r="AP877" s="1444">
        <v>28130</v>
      </c>
      <c r="AQ877" s="1443">
        <v>45147</v>
      </c>
      <c r="AR877" s="1424">
        <f>VLOOKUP(AP877,Schedule!$B$2:$F$14923,5,0)</f>
        <v>45126</v>
      </c>
      <c r="AS877" s="1424">
        <f t="shared" si="491"/>
        <v>45491</v>
      </c>
      <c r="AZ877" s="1739"/>
    </row>
    <row r="878" spans="1:52" s="1382" customFormat="1" ht="51.95" customHeight="1" thickBot="1">
      <c r="A878" s="1781"/>
      <c r="B878" s="1385">
        <f t="shared" si="484"/>
        <v>89</v>
      </c>
      <c r="C878" s="1386" t="str">
        <f t="shared" si="485"/>
        <v>У_К</v>
      </c>
      <c r="D878" s="1561" t="str">
        <f t="shared" si="479"/>
        <v>89У_К</v>
      </c>
      <c r="E878" s="1602" t="s">
        <v>356</v>
      </c>
      <c r="F878" s="1563" t="s">
        <v>1033</v>
      </c>
      <c r="G878"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78" s="1565" t="s">
        <v>1048</v>
      </c>
      <c r="I878" s="1352"/>
      <c r="J878" s="1702">
        <f t="shared" si="492"/>
        <v>44179</v>
      </c>
      <c r="K878" s="1702">
        <f t="shared" si="492"/>
        <v>44207</v>
      </c>
      <c r="L878" s="1702">
        <f t="shared" si="492"/>
        <v>44256</v>
      </c>
      <c r="M878" s="1702">
        <f t="shared" si="492"/>
        <v>44316</v>
      </c>
      <c r="N878" s="1702">
        <f t="shared" si="492"/>
        <v>44344</v>
      </c>
      <c r="O878" s="1702">
        <f t="shared" si="492"/>
        <v>44344</v>
      </c>
      <c r="P878" s="1702">
        <f t="shared" si="492"/>
        <v>44428</v>
      </c>
      <c r="Q878" s="1702">
        <f t="shared" si="492"/>
        <v>44460</v>
      </c>
      <c r="R878" s="1702">
        <f t="shared" si="492"/>
        <v>44460</v>
      </c>
      <c r="S878" s="1702">
        <f t="shared" si="492"/>
        <v>44459</v>
      </c>
      <c r="T878" s="1702">
        <f t="shared" si="493"/>
        <v>44459</v>
      </c>
      <c r="U878" s="1702">
        <f t="shared" si="493"/>
        <v>44480</v>
      </c>
      <c r="V878" s="1702">
        <f t="shared" si="493"/>
        <v>44487</v>
      </c>
      <c r="W878" s="1702">
        <f t="shared" si="493"/>
        <v>44490</v>
      </c>
      <c r="X878" s="1702">
        <f t="shared" si="493"/>
        <v>44495</v>
      </c>
      <c r="Y878" s="1702">
        <f t="shared" si="493"/>
        <v>44520</v>
      </c>
      <c r="Z878" s="1702">
        <f t="shared" si="493"/>
        <v>44540</v>
      </c>
      <c r="AA878" s="1702">
        <f t="shared" si="493"/>
        <v>44568</v>
      </c>
      <c r="AB878" s="1702">
        <f t="shared" si="493"/>
        <v>44573</v>
      </c>
      <c r="AC878" s="1702">
        <f t="shared" si="493"/>
        <v>44587</v>
      </c>
      <c r="AD878" s="1702">
        <f t="shared" si="494"/>
        <v>44608</v>
      </c>
      <c r="AE878" s="1702">
        <f t="shared" si="494"/>
        <v>44615</v>
      </c>
      <c r="AF878" s="1702">
        <f t="shared" si="494"/>
        <v>44620</v>
      </c>
      <c r="AG878" s="1702">
        <f t="shared" si="494"/>
        <v>44623</v>
      </c>
      <c r="AH878" s="1702">
        <f t="shared" si="494"/>
        <v>44648</v>
      </c>
      <c r="AI878" s="1702">
        <f t="shared" si="494"/>
        <v>44668</v>
      </c>
      <c r="AJ878" s="1702">
        <f t="shared" si="494"/>
        <v>44668</v>
      </c>
      <c r="AK878" s="1702">
        <f t="shared" si="494"/>
        <v>44678</v>
      </c>
      <c r="AL878" s="1702">
        <f t="shared" si="494"/>
        <v>44694</v>
      </c>
      <c r="AM878" s="1702">
        <f t="shared" si="494"/>
        <v>44698</v>
      </c>
      <c r="AN878" s="1702">
        <f t="shared" si="494"/>
        <v>44671</v>
      </c>
      <c r="AO878" s="1497">
        <f t="shared" si="490"/>
        <v>44599</v>
      </c>
      <c r="AP878" s="1444">
        <v>28140</v>
      </c>
      <c r="AQ878" s="1443">
        <v>45126</v>
      </c>
      <c r="AR878" s="1424">
        <f>VLOOKUP(AP878,Schedule!$B$2:$F$14923,5,0)</f>
        <v>45126</v>
      </c>
      <c r="AS878" s="1424">
        <f t="shared" si="491"/>
        <v>45491</v>
      </c>
      <c r="AZ878" s="1739"/>
    </row>
    <row r="879" spans="1:52" s="1382" customFormat="1" ht="51.95" customHeight="1" thickBot="1">
      <c r="A879" s="1781"/>
      <c r="B879" s="1385">
        <f t="shared" si="484"/>
        <v>89</v>
      </c>
      <c r="C879" s="1386" t="str">
        <f t="shared" si="485"/>
        <v>У_К</v>
      </c>
      <c r="D879" s="1561" t="str">
        <f t="shared" si="479"/>
        <v>89У_К</v>
      </c>
      <c r="E879" s="1602" t="s">
        <v>358</v>
      </c>
      <c r="F879" s="1563" t="s">
        <v>1033</v>
      </c>
      <c r="G879"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79" s="1565" t="s">
        <v>1048</v>
      </c>
      <c r="I879" s="1352"/>
      <c r="J879" s="1702">
        <f t="shared" si="492"/>
        <v>44179</v>
      </c>
      <c r="K879" s="1702">
        <f t="shared" si="492"/>
        <v>44207</v>
      </c>
      <c r="L879" s="1702">
        <f t="shared" si="492"/>
        <v>44256</v>
      </c>
      <c r="M879" s="1702">
        <f t="shared" si="492"/>
        <v>44316</v>
      </c>
      <c r="N879" s="1702">
        <f t="shared" si="492"/>
        <v>44344</v>
      </c>
      <c r="O879" s="1702">
        <f t="shared" si="492"/>
        <v>44344</v>
      </c>
      <c r="P879" s="1702">
        <f t="shared" si="492"/>
        <v>44428</v>
      </c>
      <c r="Q879" s="1702">
        <f t="shared" si="492"/>
        <v>44460</v>
      </c>
      <c r="R879" s="1702">
        <f t="shared" si="492"/>
        <v>44460</v>
      </c>
      <c r="S879" s="1702">
        <f t="shared" si="492"/>
        <v>44459</v>
      </c>
      <c r="T879" s="1702">
        <f t="shared" si="493"/>
        <v>44459</v>
      </c>
      <c r="U879" s="1702">
        <f t="shared" si="493"/>
        <v>44480</v>
      </c>
      <c r="V879" s="1702">
        <f t="shared" si="493"/>
        <v>44487</v>
      </c>
      <c r="W879" s="1702">
        <f t="shared" si="493"/>
        <v>44490</v>
      </c>
      <c r="X879" s="1702">
        <f t="shared" si="493"/>
        <v>44495</v>
      </c>
      <c r="Y879" s="1702">
        <f t="shared" si="493"/>
        <v>44520</v>
      </c>
      <c r="Z879" s="1702">
        <f t="shared" si="493"/>
        <v>44540</v>
      </c>
      <c r="AA879" s="1702">
        <f t="shared" si="493"/>
        <v>44568</v>
      </c>
      <c r="AB879" s="1702">
        <f t="shared" si="493"/>
        <v>44573</v>
      </c>
      <c r="AC879" s="1702">
        <f t="shared" si="493"/>
        <v>44587</v>
      </c>
      <c r="AD879" s="1702">
        <f t="shared" si="494"/>
        <v>44608</v>
      </c>
      <c r="AE879" s="1702">
        <f t="shared" si="494"/>
        <v>44615</v>
      </c>
      <c r="AF879" s="1702">
        <f t="shared" si="494"/>
        <v>44620</v>
      </c>
      <c r="AG879" s="1702">
        <f t="shared" si="494"/>
        <v>44623</v>
      </c>
      <c r="AH879" s="1702">
        <f t="shared" si="494"/>
        <v>44648</v>
      </c>
      <c r="AI879" s="1702">
        <f t="shared" si="494"/>
        <v>44668</v>
      </c>
      <c r="AJ879" s="1702">
        <f t="shared" si="494"/>
        <v>44668</v>
      </c>
      <c r="AK879" s="1702">
        <f t="shared" si="494"/>
        <v>44678</v>
      </c>
      <c r="AL879" s="1702">
        <f t="shared" si="494"/>
        <v>44694</v>
      </c>
      <c r="AM879" s="1702">
        <f t="shared" si="494"/>
        <v>44698</v>
      </c>
      <c r="AN879" s="1702">
        <f t="shared" si="494"/>
        <v>44671</v>
      </c>
      <c r="AO879" s="1497">
        <f t="shared" si="490"/>
        <v>44599</v>
      </c>
      <c r="AP879" s="1444">
        <v>28147</v>
      </c>
      <c r="AQ879" s="1443">
        <v>45126</v>
      </c>
      <c r="AR879" s="1424">
        <f>VLOOKUP(AP879,Schedule!$B$2:$F$14923,5,0)</f>
        <v>45126</v>
      </c>
      <c r="AS879" s="1424">
        <f t="shared" si="491"/>
        <v>45491</v>
      </c>
      <c r="AZ879" s="1739"/>
    </row>
    <row r="880" spans="1:52" s="1382" customFormat="1" ht="51.95" customHeight="1" thickBot="1">
      <c r="A880" s="1781"/>
      <c r="B880" s="1385">
        <f t="shared" si="484"/>
        <v>89</v>
      </c>
      <c r="C880" s="1386" t="str">
        <f t="shared" si="485"/>
        <v>У_К</v>
      </c>
      <c r="D880" s="1561" t="str">
        <f t="shared" si="479"/>
        <v>89У_К</v>
      </c>
      <c r="E880" s="1602" t="s">
        <v>360</v>
      </c>
      <c r="F880" s="1563" t="s">
        <v>1033</v>
      </c>
      <c r="G880"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80" s="1565" t="s">
        <v>1048</v>
      </c>
      <c r="I880" s="1352"/>
      <c r="J880" s="1702">
        <f t="shared" si="492"/>
        <v>44179</v>
      </c>
      <c r="K880" s="1702">
        <f t="shared" si="492"/>
        <v>44207</v>
      </c>
      <c r="L880" s="1702">
        <f t="shared" si="492"/>
        <v>44256</v>
      </c>
      <c r="M880" s="1702">
        <f t="shared" si="492"/>
        <v>44316</v>
      </c>
      <c r="N880" s="1702">
        <f t="shared" si="492"/>
        <v>44344</v>
      </c>
      <c r="O880" s="1702">
        <f t="shared" si="492"/>
        <v>44344</v>
      </c>
      <c r="P880" s="1702">
        <f t="shared" si="492"/>
        <v>44428</v>
      </c>
      <c r="Q880" s="1702">
        <f t="shared" si="492"/>
        <v>44460</v>
      </c>
      <c r="R880" s="1702">
        <f t="shared" si="492"/>
        <v>44460</v>
      </c>
      <c r="S880" s="1702">
        <f t="shared" si="492"/>
        <v>44459</v>
      </c>
      <c r="T880" s="1702">
        <f t="shared" si="493"/>
        <v>44459</v>
      </c>
      <c r="U880" s="1702">
        <f t="shared" si="493"/>
        <v>44480</v>
      </c>
      <c r="V880" s="1702">
        <f t="shared" si="493"/>
        <v>44487</v>
      </c>
      <c r="W880" s="1702">
        <f t="shared" si="493"/>
        <v>44490</v>
      </c>
      <c r="X880" s="1702">
        <f t="shared" si="493"/>
        <v>44495</v>
      </c>
      <c r="Y880" s="1702">
        <f t="shared" si="493"/>
        <v>44520</v>
      </c>
      <c r="Z880" s="1702">
        <f t="shared" si="493"/>
        <v>44540</v>
      </c>
      <c r="AA880" s="1702">
        <f t="shared" si="493"/>
        <v>44568</v>
      </c>
      <c r="AB880" s="1702">
        <f t="shared" si="493"/>
        <v>44573</v>
      </c>
      <c r="AC880" s="1702">
        <f t="shared" si="493"/>
        <v>44587</v>
      </c>
      <c r="AD880" s="1702">
        <f t="shared" si="494"/>
        <v>44608</v>
      </c>
      <c r="AE880" s="1702">
        <f t="shared" si="494"/>
        <v>44615</v>
      </c>
      <c r="AF880" s="1702">
        <f t="shared" si="494"/>
        <v>44620</v>
      </c>
      <c r="AG880" s="1702">
        <f t="shared" si="494"/>
        <v>44623</v>
      </c>
      <c r="AH880" s="1702">
        <f t="shared" si="494"/>
        <v>44648</v>
      </c>
      <c r="AI880" s="1702">
        <f t="shared" si="494"/>
        <v>44668</v>
      </c>
      <c r="AJ880" s="1702">
        <f t="shared" si="494"/>
        <v>44668</v>
      </c>
      <c r="AK880" s="1702">
        <f t="shared" si="494"/>
        <v>44678</v>
      </c>
      <c r="AL880" s="1702">
        <f t="shared" si="494"/>
        <v>44694</v>
      </c>
      <c r="AM880" s="1702">
        <f t="shared" si="494"/>
        <v>44698</v>
      </c>
      <c r="AN880" s="1702">
        <f t="shared" si="494"/>
        <v>44671</v>
      </c>
      <c r="AO880" s="1497">
        <f t="shared" si="490"/>
        <v>44599</v>
      </c>
      <c r="AP880" s="1444">
        <v>28154</v>
      </c>
      <c r="AQ880" s="1443">
        <v>45126</v>
      </c>
      <c r="AR880" s="1424">
        <f>VLOOKUP(AP880,Schedule!$B$2:$F$14923,5,0)</f>
        <v>45126</v>
      </c>
      <c r="AS880" s="1424">
        <f t="shared" si="491"/>
        <v>45491</v>
      </c>
      <c r="AZ880" s="1739"/>
    </row>
    <row r="881" spans="1:52" s="1382" customFormat="1" ht="51.95" customHeight="1" thickBot="1">
      <c r="A881" s="1781"/>
      <c r="B881" s="1385">
        <f t="shared" si="484"/>
        <v>89</v>
      </c>
      <c r="C881" s="1386" t="str">
        <f t="shared" si="485"/>
        <v>У_К</v>
      </c>
      <c r="D881" s="1561" t="str">
        <f t="shared" si="479"/>
        <v>89У_К</v>
      </c>
      <c r="E881" s="1602" t="s">
        <v>362</v>
      </c>
      <c r="F881" s="1563" t="s">
        <v>1033</v>
      </c>
      <c r="G881"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81" s="1565" t="s">
        <v>1048</v>
      </c>
      <c r="I881" s="1352"/>
      <c r="J881" s="1702">
        <f t="shared" ref="J881:S890" si="495">J$860</f>
        <v>44179</v>
      </c>
      <c r="K881" s="1702">
        <f t="shared" si="495"/>
        <v>44207</v>
      </c>
      <c r="L881" s="1702">
        <f t="shared" si="495"/>
        <v>44256</v>
      </c>
      <c r="M881" s="1702">
        <f t="shared" si="495"/>
        <v>44316</v>
      </c>
      <c r="N881" s="1702">
        <f t="shared" si="495"/>
        <v>44344</v>
      </c>
      <c r="O881" s="1702">
        <f t="shared" si="495"/>
        <v>44344</v>
      </c>
      <c r="P881" s="1702">
        <f t="shared" si="495"/>
        <v>44428</v>
      </c>
      <c r="Q881" s="1702">
        <f t="shared" si="495"/>
        <v>44460</v>
      </c>
      <c r="R881" s="1702">
        <f t="shared" si="495"/>
        <v>44460</v>
      </c>
      <c r="S881" s="1702">
        <f t="shared" si="495"/>
        <v>44459</v>
      </c>
      <c r="T881" s="1702">
        <f t="shared" ref="T881:AC890" si="496">T$860</f>
        <v>44459</v>
      </c>
      <c r="U881" s="1702">
        <f t="shared" si="496"/>
        <v>44480</v>
      </c>
      <c r="V881" s="1702">
        <f t="shared" si="496"/>
        <v>44487</v>
      </c>
      <c r="W881" s="1702">
        <f t="shared" si="496"/>
        <v>44490</v>
      </c>
      <c r="X881" s="1702">
        <f t="shared" si="496"/>
        <v>44495</v>
      </c>
      <c r="Y881" s="1702">
        <f t="shared" si="496"/>
        <v>44520</v>
      </c>
      <c r="Z881" s="1702">
        <f t="shared" si="496"/>
        <v>44540</v>
      </c>
      <c r="AA881" s="1702">
        <f t="shared" si="496"/>
        <v>44568</v>
      </c>
      <c r="AB881" s="1702">
        <f t="shared" si="496"/>
        <v>44573</v>
      </c>
      <c r="AC881" s="1702">
        <f t="shared" si="496"/>
        <v>44587</v>
      </c>
      <c r="AD881" s="1702">
        <f t="shared" ref="AD881:AN890" si="497">AD$860</f>
        <v>44608</v>
      </c>
      <c r="AE881" s="1702">
        <f t="shared" si="497"/>
        <v>44615</v>
      </c>
      <c r="AF881" s="1702">
        <f t="shared" si="497"/>
        <v>44620</v>
      </c>
      <c r="AG881" s="1702">
        <f t="shared" si="497"/>
        <v>44623</v>
      </c>
      <c r="AH881" s="1702">
        <f t="shared" si="497"/>
        <v>44648</v>
      </c>
      <c r="AI881" s="1702">
        <f t="shared" si="497"/>
        <v>44668</v>
      </c>
      <c r="AJ881" s="1702">
        <f t="shared" si="497"/>
        <v>44668</v>
      </c>
      <c r="AK881" s="1702">
        <f t="shared" si="497"/>
        <v>44678</v>
      </c>
      <c r="AL881" s="1702">
        <f t="shared" si="497"/>
        <v>44694</v>
      </c>
      <c r="AM881" s="1702">
        <f t="shared" si="497"/>
        <v>44698</v>
      </c>
      <c r="AN881" s="1702">
        <f t="shared" si="497"/>
        <v>44671</v>
      </c>
      <c r="AO881" s="1497">
        <f t="shared" si="490"/>
        <v>44599</v>
      </c>
      <c r="AP881" s="1444">
        <v>28161</v>
      </c>
      <c r="AQ881" s="1443">
        <v>45126</v>
      </c>
      <c r="AR881" s="1424">
        <f>VLOOKUP(AP881,Schedule!$B$2:$F$14923,5,0)</f>
        <v>45126</v>
      </c>
      <c r="AS881" s="1424">
        <f t="shared" si="491"/>
        <v>45491</v>
      </c>
      <c r="AZ881" s="1739"/>
    </row>
    <row r="882" spans="1:52" s="1382" customFormat="1" ht="51.95" customHeight="1" thickBot="1">
      <c r="A882" s="1781"/>
      <c r="B882" s="1385">
        <f t="shared" si="484"/>
        <v>89</v>
      </c>
      <c r="C882" s="1386" t="str">
        <f t="shared" si="485"/>
        <v>У_К</v>
      </c>
      <c r="D882" s="1561" t="str">
        <f t="shared" si="479"/>
        <v>89У_К</v>
      </c>
      <c r="E882" s="1602" t="s">
        <v>588</v>
      </c>
      <c r="F882" s="1563" t="s">
        <v>1033</v>
      </c>
      <c r="G882"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82" s="1565" t="s">
        <v>1049</v>
      </c>
      <c r="I882" s="1352"/>
      <c r="J882" s="1702">
        <f t="shared" si="495"/>
        <v>44179</v>
      </c>
      <c r="K882" s="1702">
        <f t="shared" si="495"/>
        <v>44207</v>
      </c>
      <c r="L882" s="1702">
        <f t="shared" si="495"/>
        <v>44256</v>
      </c>
      <c r="M882" s="1702">
        <f t="shared" si="495"/>
        <v>44316</v>
      </c>
      <c r="N882" s="1702">
        <f t="shared" si="495"/>
        <v>44344</v>
      </c>
      <c r="O882" s="1702">
        <f t="shared" si="495"/>
        <v>44344</v>
      </c>
      <c r="P882" s="1702">
        <f t="shared" si="495"/>
        <v>44428</v>
      </c>
      <c r="Q882" s="1702">
        <f t="shared" si="495"/>
        <v>44460</v>
      </c>
      <c r="R882" s="1702">
        <f t="shared" si="495"/>
        <v>44460</v>
      </c>
      <c r="S882" s="1702">
        <f t="shared" si="495"/>
        <v>44459</v>
      </c>
      <c r="T882" s="1702">
        <f t="shared" si="496"/>
        <v>44459</v>
      </c>
      <c r="U882" s="1702">
        <f t="shared" si="496"/>
        <v>44480</v>
      </c>
      <c r="V882" s="1702">
        <f t="shared" si="496"/>
        <v>44487</v>
      </c>
      <c r="W882" s="1702">
        <f t="shared" si="496"/>
        <v>44490</v>
      </c>
      <c r="X882" s="1702">
        <f t="shared" si="496"/>
        <v>44495</v>
      </c>
      <c r="Y882" s="1702">
        <f t="shared" si="496"/>
        <v>44520</v>
      </c>
      <c r="Z882" s="1702">
        <f t="shared" si="496"/>
        <v>44540</v>
      </c>
      <c r="AA882" s="1702">
        <f t="shared" si="496"/>
        <v>44568</v>
      </c>
      <c r="AB882" s="1702">
        <f t="shared" si="496"/>
        <v>44573</v>
      </c>
      <c r="AC882" s="1702">
        <f t="shared" si="496"/>
        <v>44587</v>
      </c>
      <c r="AD882" s="1702">
        <f t="shared" si="497"/>
        <v>44608</v>
      </c>
      <c r="AE882" s="1702">
        <f t="shared" si="497"/>
        <v>44615</v>
      </c>
      <c r="AF882" s="1702">
        <f t="shared" si="497"/>
        <v>44620</v>
      </c>
      <c r="AG882" s="1702">
        <f t="shared" si="497"/>
        <v>44623</v>
      </c>
      <c r="AH882" s="1702">
        <f t="shared" si="497"/>
        <v>44648</v>
      </c>
      <c r="AI882" s="1702">
        <f t="shared" si="497"/>
        <v>44668</v>
      </c>
      <c r="AJ882" s="1702">
        <f t="shared" si="497"/>
        <v>44668</v>
      </c>
      <c r="AK882" s="1702">
        <f t="shared" si="497"/>
        <v>44678</v>
      </c>
      <c r="AL882" s="1702">
        <f t="shared" si="497"/>
        <v>44694</v>
      </c>
      <c r="AM882" s="1702">
        <f t="shared" si="497"/>
        <v>44698</v>
      </c>
      <c r="AN882" s="1702">
        <f t="shared" si="497"/>
        <v>44671</v>
      </c>
      <c r="AO882" s="1497">
        <f t="shared" si="490"/>
        <v>44599</v>
      </c>
      <c r="AP882" s="1444">
        <v>27108</v>
      </c>
      <c r="AQ882" s="1443">
        <v>45089</v>
      </c>
      <c r="AR882" s="1424">
        <f>VLOOKUP(AP882,Schedule!$B$2:$F$14923,5,0)</f>
        <v>45049</v>
      </c>
      <c r="AS882" s="1424">
        <f t="shared" si="491"/>
        <v>45414</v>
      </c>
      <c r="AZ882" s="1739"/>
    </row>
    <row r="883" spans="1:52" s="1382" customFormat="1" ht="51.95" customHeight="1" thickBot="1">
      <c r="A883" s="1781"/>
      <c r="B883" s="1385">
        <f t="shared" si="484"/>
        <v>89</v>
      </c>
      <c r="C883" s="1386" t="str">
        <f t="shared" si="485"/>
        <v>У_К</v>
      </c>
      <c r="D883" s="1561" t="str">
        <f t="shared" si="479"/>
        <v>89У_К</v>
      </c>
      <c r="E883" s="1602" t="s">
        <v>906</v>
      </c>
      <c r="F883" s="1563" t="s">
        <v>1033</v>
      </c>
      <c r="G883"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83" s="1565" t="s">
        <v>1050</v>
      </c>
      <c r="I883" s="1352"/>
      <c r="J883" s="1702">
        <f t="shared" si="495"/>
        <v>44179</v>
      </c>
      <c r="K883" s="1702">
        <f t="shared" si="495"/>
        <v>44207</v>
      </c>
      <c r="L883" s="1702">
        <f t="shared" si="495"/>
        <v>44256</v>
      </c>
      <c r="M883" s="1702">
        <f t="shared" si="495"/>
        <v>44316</v>
      </c>
      <c r="N883" s="1702">
        <f t="shared" si="495"/>
        <v>44344</v>
      </c>
      <c r="O883" s="1702">
        <f t="shared" si="495"/>
        <v>44344</v>
      </c>
      <c r="P883" s="1702">
        <f t="shared" si="495"/>
        <v>44428</v>
      </c>
      <c r="Q883" s="1702">
        <f t="shared" si="495"/>
        <v>44460</v>
      </c>
      <c r="R883" s="1702">
        <f t="shared" si="495"/>
        <v>44460</v>
      </c>
      <c r="S883" s="1702">
        <f t="shared" si="495"/>
        <v>44459</v>
      </c>
      <c r="T883" s="1702">
        <f t="shared" si="496"/>
        <v>44459</v>
      </c>
      <c r="U883" s="1702">
        <f t="shared" si="496"/>
        <v>44480</v>
      </c>
      <c r="V883" s="1702">
        <f t="shared" si="496"/>
        <v>44487</v>
      </c>
      <c r="W883" s="1702">
        <f t="shared" si="496"/>
        <v>44490</v>
      </c>
      <c r="X883" s="1702">
        <f t="shared" si="496"/>
        <v>44495</v>
      </c>
      <c r="Y883" s="1702">
        <f t="shared" si="496"/>
        <v>44520</v>
      </c>
      <c r="Z883" s="1702">
        <f t="shared" si="496"/>
        <v>44540</v>
      </c>
      <c r="AA883" s="1702">
        <f t="shared" si="496"/>
        <v>44568</v>
      </c>
      <c r="AB883" s="1702">
        <f t="shared" si="496"/>
        <v>44573</v>
      </c>
      <c r="AC883" s="1702">
        <f t="shared" si="496"/>
        <v>44587</v>
      </c>
      <c r="AD883" s="1702">
        <f t="shared" si="497"/>
        <v>44608</v>
      </c>
      <c r="AE883" s="1702">
        <f t="shared" si="497"/>
        <v>44615</v>
      </c>
      <c r="AF883" s="1702">
        <f t="shared" si="497"/>
        <v>44620</v>
      </c>
      <c r="AG883" s="1702">
        <f t="shared" si="497"/>
        <v>44623</v>
      </c>
      <c r="AH883" s="1702">
        <f t="shared" si="497"/>
        <v>44648</v>
      </c>
      <c r="AI883" s="1702">
        <f t="shared" si="497"/>
        <v>44668</v>
      </c>
      <c r="AJ883" s="1702">
        <f t="shared" si="497"/>
        <v>44668</v>
      </c>
      <c r="AK883" s="1702">
        <f t="shared" si="497"/>
        <v>44678</v>
      </c>
      <c r="AL883" s="1702">
        <f t="shared" si="497"/>
        <v>44694</v>
      </c>
      <c r="AM883" s="1702">
        <f t="shared" si="497"/>
        <v>44698</v>
      </c>
      <c r="AN883" s="1702">
        <f t="shared" si="497"/>
        <v>44671</v>
      </c>
      <c r="AO883" s="1497">
        <f t="shared" si="490"/>
        <v>44599</v>
      </c>
      <c r="AP883" s="1444">
        <v>25855</v>
      </c>
      <c r="AQ883" s="1443">
        <v>45097</v>
      </c>
      <c r="AR883" s="1424">
        <f>VLOOKUP(AP883,Schedule!$B$2:$F$14923,5,0)</f>
        <v>45071</v>
      </c>
      <c r="AS883" s="1424">
        <f t="shared" si="491"/>
        <v>45436</v>
      </c>
      <c r="AZ883" s="1739"/>
    </row>
    <row r="884" spans="1:52" s="1382" customFormat="1" ht="51.95" customHeight="1" thickBot="1">
      <c r="A884" s="1781"/>
      <c r="B884" s="1385">
        <f t="shared" si="484"/>
        <v>89</v>
      </c>
      <c r="C884" s="1386" t="str">
        <f t="shared" si="485"/>
        <v>У_К</v>
      </c>
      <c r="D884" s="1561" t="str">
        <f t="shared" si="479"/>
        <v>89У_К</v>
      </c>
      <c r="E884" s="1602" t="s">
        <v>908</v>
      </c>
      <c r="F884" s="1563" t="s">
        <v>1033</v>
      </c>
      <c r="G884"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84" s="1565" t="s">
        <v>1050</v>
      </c>
      <c r="I884" s="1352"/>
      <c r="J884" s="1702">
        <f t="shared" si="495"/>
        <v>44179</v>
      </c>
      <c r="K884" s="1702">
        <f t="shared" si="495"/>
        <v>44207</v>
      </c>
      <c r="L884" s="1702">
        <f t="shared" si="495"/>
        <v>44256</v>
      </c>
      <c r="M884" s="1702">
        <f t="shared" si="495"/>
        <v>44316</v>
      </c>
      <c r="N884" s="1702">
        <f t="shared" si="495"/>
        <v>44344</v>
      </c>
      <c r="O884" s="1702">
        <f t="shared" si="495"/>
        <v>44344</v>
      </c>
      <c r="P884" s="1702">
        <f t="shared" si="495"/>
        <v>44428</v>
      </c>
      <c r="Q884" s="1702">
        <f t="shared" si="495"/>
        <v>44460</v>
      </c>
      <c r="R884" s="1702">
        <f t="shared" si="495"/>
        <v>44460</v>
      </c>
      <c r="S884" s="1702">
        <f t="shared" si="495"/>
        <v>44459</v>
      </c>
      <c r="T884" s="1702">
        <f t="shared" si="496"/>
        <v>44459</v>
      </c>
      <c r="U884" s="1702">
        <f t="shared" si="496"/>
        <v>44480</v>
      </c>
      <c r="V884" s="1702">
        <f t="shared" si="496"/>
        <v>44487</v>
      </c>
      <c r="W884" s="1702">
        <f t="shared" si="496"/>
        <v>44490</v>
      </c>
      <c r="X884" s="1702">
        <f t="shared" si="496"/>
        <v>44495</v>
      </c>
      <c r="Y884" s="1702">
        <f t="shared" si="496"/>
        <v>44520</v>
      </c>
      <c r="Z884" s="1702">
        <f t="shared" si="496"/>
        <v>44540</v>
      </c>
      <c r="AA884" s="1702">
        <f t="shared" si="496"/>
        <v>44568</v>
      </c>
      <c r="AB884" s="1702">
        <f t="shared" si="496"/>
        <v>44573</v>
      </c>
      <c r="AC884" s="1702">
        <f t="shared" si="496"/>
        <v>44587</v>
      </c>
      <c r="AD884" s="1702">
        <f t="shared" si="497"/>
        <v>44608</v>
      </c>
      <c r="AE884" s="1702">
        <f t="shared" si="497"/>
        <v>44615</v>
      </c>
      <c r="AF884" s="1702">
        <f t="shared" si="497"/>
        <v>44620</v>
      </c>
      <c r="AG884" s="1702">
        <f t="shared" si="497"/>
        <v>44623</v>
      </c>
      <c r="AH884" s="1702">
        <f t="shared" si="497"/>
        <v>44648</v>
      </c>
      <c r="AI884" s="1702">
        <f t="shared" si="497"/>
        <v>44668</v>
      </c>
      <c r="AJ884" s="1702">
        <f t="shared" si="497"/>
        <v>44668</v>
      </c>
      <c r="AK884" s="1702">
        <f t="shared" si="497"/>
        <v>44678</v>
      </c>
      <c r="AL884" s="1702">
        <f t="shared" si="497"/>
        <v>44694</v>
      </c>
      <c r="AM884" s="1702">
        <f t="shared" si="497"/>
        <v>44698</v>
      </c>
      <c r="AN884" s="1702">
        <f t="shared" si="497"/>
        <v>44671</v>
      </c>
      <c r="AO884" s="1497">
        <f t="shared" si="490"/>
        <v>44599</v>
      </c>
      <c r="AP884" s="1444">
        <v>25868</v>
      </c>
      <c r="AQ884" s="1443">
        <v>45097</v>
      </c>
      <c r="AR884" s="1424">
        <f>VLOOKUP(AP884,Schedule!$B$2:$F$14923,5,0)</f>
        <v>44871</v>
      </c>
      <c r="AS884" s="1424">
        <f t="shared" si="491"/>
        <v>45236</v>
      </c>
      <c r="AZ884" s="1739"/>
    </row>
    <row r="885" spans="1:52" s="1382" customFormat="1" ht="51.95" customHeight="1" thickBot="1">
      <c r="A885" s="1781"/>
      <c r="B885" s="1385">
        <f t="shared" si="484"/>
        <v>89</v>
      </c>
      <c r="C885" s="1386" t="str">
        <f t="shared" si="485"/>
        <v>У_К</v>
      </c>
      <c r="D885" s="1561" t="str">
        <f t="shared" si="479"/>
        <v>89У_К</v>
      </c>
      <c r="E885" s="1602" t="s">
        <v>909</v>
      </c>
      <c r="F885" s="1563" t="s">
        <v>1033</v>
      </c>
      <c r="G885"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85" s="1565" t="s">
        <v>1050</v>
      </c>
      <c r="I885" s="1352"/>
      <c r="J885" s="1702">
        <f t="shared" si="495"/>
        <v>44179</v>
      </c>
      <c r="K885" s="1702">
        <f t="shared" si="495"/>
        <v>44207</v>
      </c>
      <c r="L885" s="1702">
        <f t="shared" si="495"/>
        <v>44256</v>
      </c>
      <c r="M885" s="1702">
        <f t="shared" si="495"/>
        <v>44316</v>
      </c>
      <c r="N885" s="1702">
        <f t="shared" si="495"/>
        <v>44344</v>
      </c>
      <c r="O885" s="1702">
        <f t="shared" si="495"/>
        <v>44344</v>
      </c>
      <c r="P885" s="1702">
        <f t="shared" si="495"/>
        <v>44428</v>
      </c>
      <c r="Q885" s="1702">
        <f t="shared" si="495"/>
        <v>44460</v>
      </c>
      <c r="R885" s="1702">
        <f t="shared" si="495"/>
        <v>44460</v>
      </c>
      <c r="S885" s="1702">
        <f t="shared" si="495"/>
        <v>44459</v>
      </c>
      <c r="T885" s="1702">
        <f t="shared" si="496"/>
        <v>44459</v>
      </c>
      <c r="U885" s="1702">
        <f t="shared" si="496"/>
        <v>44480</v>
      </c>
      <c r="V885" s="1702">
        <f t="shared" si="496"/>
        <v>44487</v>
      </c>
      <c r="W885" s="1702">
        <f t="shared" si="496"/>
        <v>44490</v>
      </c>
      <c r="X885" s="1702">
        <f t="shared" si="496"/>
        <v>44495</v>
      </c>
      <c r="Y885" s="1702">
        <f t="shared" si="496"/>
        <v>44520</v>
      </c>
      <c r="Z885" s="1702">
        <f t="shared" si="496"/>
        <v>44540</v>
      </c>
      <c r="AA885" s="1702">
        <f t="shared" si="496"/>
        <v>44568</v>
      </c>
      <c r="AB885" s="1702">
        <f t="shared" si="496"/>
        <v>44573</v>
      </c>
      <c r="AC885" s="1702">
        <f t="shared" si="496"/>
        <v>44587</v>
      </c>
      <c r="AD885" s="1702">
        <f t="shared" si="497"/>
        <v>44608</v>
      </c>
      <c r="AE885" s="1702">
        <f t="shared" si="497"/>
        <v>44615</v>
      </c>
      <c r="AF885" s="1702">
        <f t="shared" si="497"/>
        <v>44620</v>
      </c>
      <c r="AG885" s="1702">
        <f t="shared" si="497"/>
        <v>44623</v>
      </c>
      <c r="AH885" s="1702">
        <f t="shared" si="497"/>
        <v>44648</v>
      </c>
      <c r="AI885" s="1702">
        <f t="shared" si="497"/>
        <v>44668</v>
      </c>
      <c r="AJ885" s="1702">
        <f t="shared" si="497"/>
        <v>44668</v>
      </c>
      <c r="AK885" s="1702">
        <f t="shared" si="497"/>
        <v>44678</v>
      </c>
      <c r="AL885" s="1702">
        <f t="shared" si="497"/>
        <v>44694</v>
      </c>
      <c r="AM885" s="1702">
        <f t="shared" si="497"/>
        <v>44698</v>
      </c>
      <c r="AN885" s="1702">
        <f t="shared" si="497"/>
        <v>44671</v>
      </c>
      <c r="AO885" s="1497">
        <f t="shared" si="490"/>
        <v>44599</v>
      </c>
      <c r="AP885" s="1444">
        <v>25891</v>
      </c>
      <c r="AQ885" s="1443">
        <v>45183</v>
      </c>
      <c r="AR885" s="1424">
        <f>VLOOKUP(AP885,Schedule!$B$2:$F$14923,5,0)</f>
        <v>45117</v>
      </c>
      <c r="AS885" s="1424">
        <f t="shared" si="491"/>
        <v>45482</v>
      </c>
      <c r="AZ885" s="1739"/>
    </row>
    <row r="886" spans="1:52" s="1382" customFormat="1" ht="51.95" customHeight="1" thickBot="1">
      <c r="A886" s="1781"/>
      <c r="B886" s="1385">
        <f t="shared" si="484"/>
        <v>89</v>
      </c>
      <c r="C886" s="1386" t="str">
        <f t="shared" si="485"/>
        <v>У_К</v>
      </c>
      <c r="D886" s="1561" t="str">
        <f t="shared" si="479"/>
        <v>89У_К</v>
      </c>
      <c r="E886" s="1602" t="s">
        <v>910</v>
      </c>
      <c r="F886" s="1563" t="s">
        <v>1033</v>
      </c>
      <c r="G886"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86" s="1565" t="s">
        <v>1050</v>
      </c>
      <c r="I886" s="1352"/>
      <c r="J886" s="1702">
        <f t="shared" si="495"/>
        <v>44179</v>
      </c>
      <c r="K886" s="1702">
        <f t="shared" si="495"/>
        <v>44207</v>
      </c>
      <c r="L886" s="1702">
        <f t="shared" si="495"/>
        <v>44256</v>
      </c>
      <c r="M886" s="1702">
        <f t="shared" si="495"/>
        <v>44316</v>
      </c>
      <c r="N886" s="1702">
        <f t="shared" si="495"/>
        <v>44344</v>
      </c>
      <c r="O886" s="1702">
        <f t="shared" si="495"/>
        <v>44344</v>
      </c>
      <c r="P886" s="1702">
        <f t="shared" si="495"/>
        <v>44428</v>
      </c>
      <c r="Q886" s="1702">
        <f t="shared" si="495"/>
        <v>44460</v>
      </c>
      <c r="R886" s="1702">
        <f t="shared" si="495"/>
        <v>44460</v>
      </c>
      <c r="S886" s="1702">
        <f t="shared" si="495"/>
        <v>44459</v>
      </c>
      <c r="T886" s="1702">
        <f t="shared" si="496"/>
        <v>44459</v>
      </c>
      <c r="U886" s="1702">
        <f t="shared" si="496"/>
        <v>44480</v>
      </c>
      <c r="V886" s="1702">
        <f t="shared" si="496"/>
        <v>44487</v>
      </c>
      <c r="W886" s="1702">
        <f t="shared" si="496"/>
        <v>44490</v>
      </c>
      <c r="X886" s="1702">
        <f t="shared" si="496"/>
        <v>44495</v>
      </c>
      <c r="Y886" s="1702">
        <f t="shared" si="496"/>
        <v>44520</v>
      </c>
      <c r="Z886" s="1702">
        <f t="shared" si="496"/>
        <v>44540</v>
      </c>
      <c r="AA886" s="1702">
        <f t="shared" si="496"/>
        <v>44568</v>
      </c>
      <c r="AB886" s="1702">
        <f t="shared" si="496"/>
        <v>44573</v>
      </c>
      <c r="AC886" s="1702">
        <f t="shared" si="496"/>
        <v>44587</v>
      </c>
      <c r="AD886" s="1702">
        <f t="shared" si="497"/>
        <v>44608</v>
      </c>
      <c r="AE886" s="1702">
        <f t="shared" si="497"/>
        <v>44615</v>
      </c>
      <c r="AF886" s="1702">
        <f t="shared" si="497"/>
        <v>44620</v>
      </c>
      <c r="AG886" s="1702">
        <f t="shared" si="497"/>
        <v>44623</v>
      </c>
      <c r="AH886" s="1702">
        <f t="shared" si="497"/>
        <v>44648</v>
      </c>
      <c r="AI886" s="1702">
        <f t="shared" si="497"/>
        <v>44668</v>
      </c>
      <c r="AJ886" s="1702">
        <f t="shared" si="497"/>
        <v>44668</v>
      </c>
      <c r="AK886" s="1702">
        <f t="shared" si="497"/>
        <v>44678</v>
      </c>
      <c r="AL886" s="1702">
        <f t="shared" si="497"/>
        <v>44694</v>
      </c>
      <c r="AM886" s="1702">
        <f t="shared" si="497"/>
        <v>44698</v>
      </c>
      <c r="AN886" s="1702">
        <f t="shared" si="497"/>
        <v>44671</v>
      </c>
      <c r="AO886" s="1497">
        <f t="shared" si="490"/>
        <v>44599</v>
      </c>
      <c r="AP886" s="1444">
        <v>25904</v>
      </c>
      <c r="AQ886" s="1443">
        <v>45388</v>
      </c>
      <c r="AR886" s="1424">
        <f>VLOOKUP(AP886,Schedule!$B$2:$F$14923,5,0)</f>
        <v>45067</v>
      </c>
      <c r="AS886" s="1424">
        <f t="shared" si="491"/>
        <v>45432</v>
      </c>
      <c r="AZ886" s="1739"/>
    </row>
    <row r="887" spans="1:52" s="1382" customFormat="1" ht="51.95" customHeight="1" thickBot="1">
      <c r="A887" s="1781"/>
      <c r="B887" s="1385">
        <f t="shared" si="484"/>
        <v>89</v>
      </c>
      <c r="C887" s="1386" t="str">
        <f t="shared" si="485"/>
        <v>У_К</v>
      </c>
      <c r="D887" s="1561" t="str">
        <f t="shared" si="479"/>
        <v>89У_К</v>
      </c>
      <c r="E887" s="1602" t="s">
        <v>246</v>
      </c>
      <c r="F887" s="1563" t="s">
        <v>1033</v>
      </c>
      <c r="G887"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87" s="1565" t="s">
        <v>1050</v>
      </c>
      <c r="I887" s="1352"/>
      <c r="J887" s="1702">
        <f t="shared" si="495"/>
        <v>44179</v>
      </c>
      <c r="K887" s="1702">
        <f t="shared" si="495"/>
        <v>44207</v>
      </c>
      <c r="L887" s="1702">
        <f t="shared" si="495"/>
        <v>44256</v>
      </c>
      <c r="M887" s="1702">
        <f t="shared" si="495"/>
        <v>44316</v>
      </c>
      <c r="N887" s="1702">
        <f t="shared" si="495"/>
        <v>44344</v>
      </c>
      <c r="O887" s="1702">
        <f t="shared" si="495"/>
        <v>44344</v>
      </c>
      <c r="P887" s="1702">
        <f t="shared" si="495"/>
        <v>44428</v>
      </c>
      <c r="Q887" s="1702">
        <f t="shared" si="495"/>
        <v>44460</v>
      </c>
      <c r="R887" s="1702">
        <f t="shared" si="495"/>
        <v>44460</v>
      </c>
      <c r="S887" s="1702">
        <f t="shared" si="495"/>
        <v>44459</v>
      </c>
      <c r="T887" s="1702">
        <f t="shared" si="496"/>
        <v>44459</v>
      </c>
      <c r="U887" s="1702">
        <f t="shared" si="496"/>
        <v>44480</v>
      </c>
      <c r="V887" s="1702">
        <f t="shared" si="496"/>
        <v>44487</v>
      </c>
      <c r="W887" s="1702">
        <f t="shared" si="496"/>
        <v>44490</v>
      </c>
      <c r="X887" s="1702">
        <f t="shared" si="496"/>
        <v>44495</v>
      </c>
      <c r="Y887" s="1702">
        <f t="shared" si="496"/>
        <v>44520</v>
      </c>
      <c r="Z887" s="1702">
        <f t="shared" si="496"/>
        <v>44540</v>
      </c>
      <c r="AA887" s="1702">
        <f t="shared" si="496"/>
        <v>44568</v>
      </c>
      <c r="AB887" s="1702">
        <f t="shared" si="496"/>
        <v>44573</v>
      </c>
      <c r="AC887" s="1702">
        <f t="shared" si="496"/>
        <v>44587</v>
      </c>
      <c r="AD887" s="1702">
        <f t="shared" si="497"/>
        <v>44608</v>
      </c>
      <c r="AE887" s="1702">
        <f t="shared" si="497"/>
        <v>44615</v>
      </c>
      <c r="AF887" s="1702">
        <f t="shared" si="497"/>
        <v>44620</v>
      </c>
      <c r="AG887" s="1702">
        <f t="shared" si="497"/>
        <v>44623</v>
      </c>
      <c r="AH887" s="1702">
        <f t="shared" si="497"/>
        <v>44648</v>
      </c>
      <c r="AI887" s="1702">
        <f t="shared" si="497"/>
        <v>44668</v>
      </c>
      <c r="AJ887" s="1702">
        <f t="shared" si="497"/>
        <v>44668</v>
      </c>
      <c r="AK887" s="1702">
        <f t="shared" si="497"/>
        <v>44678</v>
      </c>
      <c r="AL887" s="1702">
        <f t="shared" si="497"/>
        <v>44694</v>
      </c>
      <c r="AM887" s="1702">
        <f t="shared" si="497"/>
        <v>44698</v>
      </c>
      <c r="AN887" s="1702">
        <f t="shared" si="497"/>
        <v>44671</v>
      </c>
      <c r="AO887" s="1497">
        <f t="shared" si="490"/>
        <v>44599</v>
      </c>
      <c r="AP887" s="1444">
        <v>25923</v>
      </c>
      <c r="AQ887" s="1443">
        <v>44933</v>
      </c>
      <c r="AR887" s="1424">
        <f>VLOOKUP(AP887,Schedule!$B$2:$F$14923,5,0)</f>
        <v>45067</v>
      </c>
      <c r="AS887" s="1424">
        <f t="shared" si="491"/>
        <v>45432</v>
      </c>
      <c r="AZ887" s="1739"/>
    </row>
    <row r="888" spans="1:52" s="1382" customFormat="1" ht="51.95" customHeight="1" thickBot="1">
      <c r="A888" s="1781"/>
      <c r="B888" s="1385">
        <f t="shared" si="484"/>
        <v>89</v>
      </c>
      <c r="C888" s="1386" t="str">
        <f t="shared" si="485"/>
        <v>У_К</v>
      </c>
      <c r="D888" s="1561" t="str">
        <f t="shared" si="479"/>
        <v>89У_К</v>
      </c>
      <c r="E888" s="1602" t="s">
        <v>248</v>
      </c>
      <c r="F888" s="1563" t="s">
        <v>1033</v>
      </c>
      <c r="G888"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88" s="1565" t="s">
        <v>1050</v>
      </c>
      <c r="I888" s="1352"/>
      <c r="J888" s="1702">
        <f t="shared" si="495"/>
        <v>44179</v>
      </c>
      <c r="K888" s="1702">
        <f t="shared" si="495"/>
        <v>44207</v>
      </c>
      <c r="L888" s="1702">
        <f t="shared" si="495"/>
        <v>44256</v>
      </c>
      <c r="M888" s="1702">
        <f t="shared" si="495"/>
        <v>44316</v>
      </c>
      <c r="N888" s="1702">
        <f t="shared" si="495"/>
        <v>44344</v>
      </c>
      <c r="O888" s="1702">
        <f t="shared" si="495"/>
        <v>44344</v>
      </c>
      <c r="P888" s="1702">
        <f t="shared" si="495"/>
        <v>44428</v>
      </c>
      <c r="Q888" s="1702">
        <f t="shared" si="495"/>
        <v>44460</v>
      </c>
      <c r="R888" s="1702">
        <f t="shared" si="495"/>
        <v>44460</v>
      </c>
      <c r="S888" s="1702">
        <f t="shared" si="495"/>
        <v>44459</v>
      </c>
      <c r="T888" s="1702">
        <f t="shared" si="496"/>
        <v>44459</v>
      </c>
      <c r="U888" s="1702">
        <f t="shared" si="496"/>
        <v>44480</v>
      </c>
      <c r="V888" s="1702">
        <f t="shared" si="496"/>
        <v>44487</v>
      </c>
      <c r="W888" s="1702">
        <f t="shared" si="496"/>
        <v>44490</v>
      </c>
      <c r="X888" s="1702">
        <f t="shared" si="496"/>
        <v>44495</v>
      </c>
      <c r="Y888" s="1702">
        <f t="shared" si="496"/>
        <v>44520</v>
      </c>
      <c r="Z888" s="1702">
        <f t="shared" si="496"/>
        <v>44540</v>
      </c>
      <c r="AA888" s="1702">
        <f t="shared" si="496"/>
        <v>44568</v>
      </c>
      <c r="AB888" s="1702">
        <f t="shared" si="496"/>
        <v>44573</v>
      </c>
      <c r="AC888" s="1702">
        <f t="shared" si="496"/>
        <v>44587</v>
      </c>
      <c r="AD888" s="1702">
        <f t="shared" si="497"/>
        <v>44608</v>
      </c>
      <c r="AE888" s="1702">
        <f t="shared" si="497"/>
        <v>44615</v>
      </c>
      <c r="AF888" s="1702">
        <f t="shared" si="497"/>
        <v>44620</v>
      </c>
      <c r="AG888" s="1702">
        <f t="shared" si="497"/>
        <v>44623</v>
      </c>
      <c r="AH888" s="1702">
        <f t="shared" si="497"/>
        <v>44648</v>
      </c>
      <c r="AI888" s="1702">
        <f t="shared" si="497"/>
        <v>44668</v>
      </c>
      <c r="AJ888" s="1702">
        <f t="shared" si="497"/>
        <v>44668</v>
      </c>
      <c r="AK888" s="1702">
        <f t="shared" si="497"/>
        <v>44678</v>
      </c>
      <c r="AL888" s="1702">
        <f t="shared" si="497"/>
        <v>44694</v>
      </c>
      <c r="AM888" s="1702">
        <f t="shared" si="497"/>
        <v>44698</v>
      </c>
      <c r="AN888" s="1702">
        <f t="shared" si="497"/>
        <v>44671</v>
      </c>
      <c r="AO888" s="1497">
        <f t="shared" si="490"/>
        <v>44599</v>
      </c>
      <c r="AP888" s="1444">
        <v>25935</v>
      </c>
      <c r="AQ888" s="1443">
        <v>44933</v>
      </c>
      <c r="AR888" s="1424">
        <f>VLOOKUP(AP888,Schedule!$B$2:$F$14923,5,0)</f>
        <v>45032</v>
      </c>
      <c r="AS888" s="1424">
        <f t="shared" si="491"/>
        <v>45397</v>
      </c>
      <c r="AZ888" s="1739"/>
    </row>
    <row r="889" spans="1:52" s="1382" customFormat="1" ht="51.95" customHeight="1" thickBot="1">
      <c r="A889" s="1781"/>
      <c r="B889" s="1385">
        <f t="shared" si="484"/>
        <v>89</v>
      </c>
      <c r="C889" s="1386" t="str">
        <f t="shared" si="485"/>
        <v>У_К</v>
      </c>
      <c r="D889" s="1561" t="str">
        <f t="shared" si="479"/>
        <v>89У_К</v>
      </c>
      <c r="E889" s="1602" t="s">
        <v>250</v>
      </c>
      <c r="F889" s="1563" t="s">
        <v>1033</v>
      </c>
      <c r="G889"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89" s="1565" t="s">
        <v>1050</v>
      </c>
      <c r="I889" s="1352"/>
      <c r="J889" s="1702">
        <f t="shared" si="495"/>
        <v>44179</v>
      </c>
      <c r="K889" s="1702">
        <f t="shared" si="495"/>
        <v>44207</v>
      </c>
      <c r="L889" s="1702">
        <f t="shared" si="495"/>
        <v>44256</v>
      </c>
      <c r="M889" s="1702">
        <f t="shared" si="495"/>
        <v>44316</v>
      </c>
      <c r="N889" s="1702">
        <f t="shared" si="495"/>
        <v>44344</v>
      </c>
      <c r="O889" s="1702">
        <f t="shared" si="495"/>
        <v>44344</v>
      </c>
      <c r="P889" s="1702">
        <f t="shared" si="495"/>
        <v>44428</v>
      </c>
      <c r="Q889" s="1702">
        <f t="shared" si="495"/>
        <v>44460</v>
      </c>
      <c r="R889" s="1702">
        <f t="shared" si="495"/>
        <v>44460</v>
      </c>
      <c r="S889" s="1702">
        <f t="shared" si="495"/>
        <v>44459</v>
      </c>
      <c r="T889" s="1702">
        <f t="shared" si="496"/>
        <v>44459</v>
      </c>
      <c r="U889" s="1702">
        <f t="shared" si="496"/>
        <v>44480</v>
      </c>
      <c r="V889" s="1702">
        <f t="shared" si="496"/>
        <v>44487</v>
      </c>
      <c r="W889" s="1702">
        <f t="shared" si="496"/>
        <v>44490</v>
      </c>
      <c r="X889" s="1702">
        <f t="shared" si="496"/>
        <v>44495</v>
      </c>
      <c r="Y889" s="1702">
        <f t="shared" si="496"/>
        <v>44520</v>
      </c>
      <c r="Z889" s="1702">
        <f t="shared" si="496"/>
        <v>44540</v>
      </c>
      <c r="AA889" s="1702">
        <f t="shared" si="496"/>
        <v>44568</v>
      </c>
      <c r="AB889" s="1702">
        <f t="shared" si="496"/>
        <v>44573</v>
      </c>
      <c r="AC889" s="1702">
        <f t="shared" si="496"/>
        <v>44587</v>
      </c>
      <c r="AD889" s="1702">
        <f t="shared" si="497"/>
        <v>44608</v>
      </c>
      <c r="AE889" s="1702">
        <f t="shared" si="497"/>
        <v>44615</v>
      </c>
      <c r="AF889" s="1702">
        <f t="shared" si="497"/>
        <v>44620</v>
      </c>
      <c r="AG889" s="1702">
        <f t="shared" si="497"/>
        <v>44623</v>
      </c>
      <c r="AH889" s="1702">
        <f t="shared" si="497"/>
        <v>44648</v>
      </c>
      <c r="AI889" s="1702">
        <f t="shared" si="497"/>
        <v>44668</v>
      </c>
      <c r="AJ889" s="1702">
        <f t="shared" si="497"/>
        <v>44668</v>
      </c>
      <c r="AK889" s="1702">
        <f t="shared" si="497"/>
        <v>44678</v>
      </c>
      <c r="AL889" s="1702">
        <f t="shared" si="497"/>
        <v>44694</v>
      </c>
      <c r="AM889" s="1702">
        <f t="shared" si="497"/>
        <v>44698</v>
      </c>
      <c r="AN889" s="1702">
        <f t="shared" si="497"/>
        <v>44671</v>
      </c>
      <c r="AO889" s="1497">
        <f t="shared" si="490"/>
        <v>44599</v>
      </c>
      <c r="AP889" s="1444">
        <v>25947</v>
      </c>
      <c r="AQ889" s="1443">
        <v>45233</v>
      </c>
      <c r="AR889" s="1424">
        <f>VLOOKUP(AP889,Schedule!$B$2:$F$14923,5,0)</f>
        <v>45167</v>
      </c>
      <c r="AS889" s="1424">
        <f t="shared" si="491"/>
        <v>45532</v>
      </c>
      <c r="AZ889" s="1739"/>
    </row>
    <row r="890" spans="1:52" s="1382" customFormat="1" ht="51.95" customHeight="1" thickBot="1">
      <c r="A890" s="1781"/>
      <c r="B890" s="1385">
        <f t="shared" si="484"/>
        <v>89</v>
      </c>
      <c r="C890" s="1386" t="str">
        <f t="shared" si="485"/>
        <v>У_К</v>
      </c>
      <c r="D890" s="1561" t="str">
        <f t="shared" si="479"/>
        <v>89У_К</v>
      </c>
      <c r="E890" s="1602" t="s">
        <v>252</v>
      </c>
      <c r="F890" s="1563" t="s">
        <v>1033</v>
      </c>
      <c r="G890"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90" s="1565" t="s">
        <v>1050</v>
      </c>
      <c r="I890" s="1352"/>
      <c r="J890" s="1702">
        <f t="shared" si="495"/>
        <v>44179</v>
      </c>
      <c r="K890" s="1702">
        <f t="shared" si="495"/>
        <v>44207</v>
      </c>
      <c r="L890" s="1702">
        <f t="shared" si="495"/>
        <v>44256</v>
      </c>
      <c r="M890" s="1702">
        <f t="shared" si="495"/>
        <v>44316</v>
      </c>
      <c r="N890" s="1702">
        <f t="shared" si="495"/>
        <v>44344</v>
      </c>
      <c r="O890" s="1702">
        <f t="shared" si="495"/>
        <v>44344</v>
      </c>
      <c r="P890" s="1702">
        <f t="shared" si="495"/>
        <v>44428</v>
      </c>
      <c r="Q890" s="1702">
        <f t="shared" si="495"/>
        <v>44460</v>
      </c>
      <c r="R890" s="1702">
        <f t="shared" si="495"/>
        <v>44460</v>
      </c>
      <c r="S890" s="1702">
        <f t="shared" si="495"/>
        <v>44459</v>
      </c>
      <c r="T890" s="1702">
        <f t="shared" si="496"/>
        <v>44459</v>
      </c>
      <c r="U890" s="1702">
        <f t="shared" si="496"/>
        <v>44480</v>
      </c>
      <c r="V890" s="1702">
        <f t="shared" si="496"/>
        <v>44487</v>
      </c>
      <c r="W890" s="1702">
        <f t="shared" si="496"/>
        <v>44490</v>
      </c>
      <c r="X890" s="1702">
        <f t="shared" si="496"/>
        <v>44495</v>
      </c>
      <c r="Y890" s="1702">
        <f t="shared" si="496"/>
        <v>44520</v>
      </c>
      <c r="Z890" s="1702">
        <f t="shared" si="496"/>
        <v>44540</v>
      </c>
      <c r="AA890" s="1702">
        <f t="shared" si="496"/>
        <v>44568</v>
      </c>
      <c r="AB890" s="1702">
        <f t="shared" si="496"/>
        <v>44573</v>
      </c>
      <c r="AC890" s="1702">
        <f t="shared" si="496"/>
        <v>44587</v>
      </c>
      <c r="AD890" s="1702">
        <f t="shared" si="497"/>
        <v>44608</v>
      </c>
      <c r="AE890" s="1702">
        <f t="shared" si="497"/>
        <v>44615</v>
      </c>
      <c r="AF890" s="1702">
        <f t="shared" si="497"/>
        <v>44620</v>
      </c>
      <c r="AG890" s="1702">
        <f t="shared" si="497"/>
        <v>44623</v>
      </c>
      <c r="AH890" s="1702">
        <f t="shared" si="497"/>
        <v>44648</v>
      </c>
      <c r="AI890" s="1702">
        <f t="shared" si="497"/>
        <v>44668</v>
      </c>
      <c r="AJ890" s="1702">
        <f t="shared" si="497"/>
        <v>44668</v>
      </c>
      <c r="AK890" s="1702">
        <f t="shared" si="497"/>
        <v>44678</v>
      </c>
      <c r="AL890" s="1702">
        <f t="shared" si="497"/>
        <v>44694</v>
      </c>
      <c r="AM890" s="1702">
        <f t="shared" si="497"/>
        <v>44698</v>
      </c>
      <c r="AN890" s="1702">
        <f t="shared" si="497"/>
        <v>44671</v>
      </c>
      <c r="AO890" s="1497">
        <f t="shared" si="490"/>
        <v>44599</v>
      </c>
      <c r="AP890" s="1444">
        <v>25959</v>
      </c>
      <c r="AQ890" s="1443">
        <v>45233</v>
      </c>
      <c r="AR890" s="1424">
        <f>VLOOKUP(AP890,Schedule!$B$2:$F$14923,5,0)</f>
        <v>45067</v>
      </c>
      <c r="AS890" s="1424">
        <f t="shared" si="491"/>
        <v>45432</v>
      </c>
      <c r="AZ890" s="1739"/>
    </row>
    <row r="891" spans="1:52" s="1382" customFormat="1" ht="51.95" customHeight="1" thickBot="1">
      <c r="A891" s="1781"/>
      <c r="B891" s="1385">
        <f t="shared" si="484"/>
        <v>89</v>
      </c>
      <c r="C891" s="1386" t="str">
        <f t="shared" si="485"/>
        <v>У_К</v>
      </c>
      <c r="D891" s="1561" t="str">
        <f t="shared" si="479"/>
        <v>89У_К</v>
      </c>
      <c r="E891" s="1602" t="s">
        <v>340</v>
      </c>
      <c r="F891" s="1563" t="s">
        <v>1033</v>
      </c>
      <c r="G891"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91" s="1565" t="s">
        <v>1051</v>
      </c>
      <c r="I891" s="1352"/>
      <c r="J891" s="1702">
        <f t="shared" ref="J891:S900" si="498">J$860</f>
        <v>44179</v>
      </c>
      <c r="K891" s="1702">
        <f t="shared" si="498"/>
        <v>44207</v>
      </c>
      <c r="L891" s="1702">
        <f t="shared" si="498"/>
        <v>44256</v>
      </c>
      <c r="M891" s="1702">
        <f t="shared" si="498"/>
        <v>44316</v>
      </c>
      <c r="N891" s="1702">
        <f t="shared" si="498"/>
        <v>44344</v>
      </c>
      <c r="O891" s="1702">
        <f t="shared" si="498"/>
        <v>44344</v>
      </c>
      <c r="P891" s="1702">
        <f t="shared" si="498"/>
        <v>44428</v>
      </c>
      <c r="Q891" s="1702">
        <f t="shared" si="498"/>
        <v>44460</v>
      </c>
      <c r="R891" s="1702">
        <f t="shared" si="498"/>
        <v>44460</v>
      </c>
      <c r="S891" s="1702">
        <f t="shared" si="498"/>
        <v>44459</v>
      </c>
      <c r="T891" s="1702">
        <f t="shared" ref="T891:AC900" si="499">T$860</f>
        <v>44459</v>
      </c>
      <c r="U891" s="1702">
        <f t="shared" si="499"/>
        <v>44480</v>
      </c>
      <c r="V891" s="1702">
        <f t="shared" si="499"/>
        <v>44487</v>
      </c>
      <c r="W891" s="1702">
        <f t="shared" si="499"/>
        <v>44490</v>
      </c>
      <c r="X891" s="1702">
        <f t="shared" si="499"/>
        <v>44495</v>
      </c>
      <c r="Y891" s="1702">
        <f t="shared" si="499"/>
        <v>44520</v>
      </c>
      <c r="Z891" s="1702">
        <f t="shared" si="499"/>
        <v>44540</v>
      </c>
      <c r="AA891" s="1702">
        <f t="shared" si="499"/>
        <v>44568</v>
      </c>
      <c r="AB891" s="1702">
        <f t="shared" si="499"/>
        <v>44573</v>
      </c>
      <c r="AC891" s="1702">
        <f t="shared" si="499"/>
        <v>44587</v>
      </c>
      <c r="AD891" s="1702">
        <f t="shared" ref="AD891:AN900" si="500">AD$860</f>
        <v>44608</v>
      </c>
      <c r="AE891" s="1702">
        <f t="shared" si="500"/>
        <v>44615</v>
      </c>
      <c r="AF891" s="1702">
        <f t="shared" si="500"/>
        <v>44620</v>
      </c>
      <c r="AG891" s="1702">
        <f t="shared" si="500"/>
        <v>44623</v>
      </c>
      <c r="AH891" s="1702">
        <f t="shared" si="500"/>
        <v>44648</v>
      </c>
      <c r="AI891" s="1702">
        <f t="shared" si="500"/>
        <v>44668</v>
      </c>
      <c r="AJ891" s="1702">
        <f t="shared" si="500"/>
        <v>44668</v>
      </c>
      <c r="AK891" s="1702">
        <f t="shared" si="500"/>
        <v>44678</v>
      </c>
      <c r="AL891" s="1702">
        <f t="shared" si="500"/>
        <v>44694</v>
      </c>
      <c r="AM891" s="1702">
        <f t="shared" si="500"/>
        <v>44698</v>
      </c>
      <c r="AN891" s="1702">
        <f t="shared" si="500"/>
        <v>44671</v>
      </c>
      <c r="AO891" s="1497">
        <f t="shared" si="490"/>
        <v>44599</v>
      </c>
      <c r="AP891" s="1444">
        <v>33954</v>
      </c>
      <c r="AQ891" s="1443">
        <v>45323</v>
      </c>
      <c r="AR891" s="1424">
        <f>VLOOKUP(AP891,Schedule!$B$2:$F$14923,5,0)</f>
        <v>45323</v>
      </c>
      <c r="AS891" s="1424">
        <f t="shared" si="491"/>
        <v>45688</v>
      </c>
      <c r="AZ891" s="1739"/>
    </row>
    <row r="892" spans="1:52" s="1382" customFormat="1" ht="51.95" customHeight="1" thickBot="1">
      <c r="A892" s="1781"/>
      <c r="B892" s="1385">
        <f t="shared" si="484"/>
        <v>89</v>
      </c>
      <c r="C892" s="1386" t="str">
        <f t="shared" si="485"/>
        <v>У_К</v>
      </c>
      <c r="D892" s="1561" t="str">
        <f t="shared" si="479"/>
        <v>89У_К</v>
      </c>
      <c r="E892" s="1602" t="s">
        <v>342</v>
      </c>
      <c r="F892" s="1563" t="s">
        <v>1033</v>
      </c>
      <c r="G892"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92" s="1565" t="s">
        <v>1051</v>
      </c>
      <c r="I892" s="1352"/>
      <c r="J892" s="1702">
        <f t="shared" si="498"/>
        <v>44179</v>
      </c>
      <c r="K892" s="1702">
        <f t="shared" si="498"/>
        <v>44207</v>
      </c>
      <c r="L892" s="1702">
        <f t="shared" si="498"/>
        <v>44256</v>
      </c>
      <c r="M892" s="1702">
        <f t="shared" si="498"/>
        <v>44316</v>
      </c>
      <c r="N892" s="1702">
        <f t="shared" si="498"/>
        <v>44344</v>
      </c>
      <c r="O892" s="1702">
        <f t="shared" si="498"/>
        <v>44344</v>
      </c>
      <c r="P892" s="1702">
        <f t="shared" si="498"/>
        <v>44428</v>
      </c>
      <c r="Q892" s="1702">
        <f t="shared" si="498"/>
        <v>44460</v>
      </c>
      <c r="R892" s="1702">
        <f t="shared" si="498"/>
        <v>44460</v>
      </c>
      <c r="S892" s="1702">
        <f t="shared" si="498"/>
        <v>44459</v>
      </c>
      <c r="T892" s="1702">
        <f t="shared" si="499"/>
        <v>44459</v>
      </c>
      <c r="U892" s="1702">
        <f t="shared" si="499"/>
        <v>44480</v>
      </c>
      <c r="V892" s="1702">
        <f t="shared" si="499"/>
        <v>44487</v>
      </c>
      <c r="W892" s="1702">
        <f t="shared" si="499"/>
        <v>44490</v>
      </c>
      <c r="X892" s="1702">
        <f t="shared" si="499"/>
        <v>44495</v>
      </c>
      <c r="Y892" s="1702">
        <f t="shared" si="499"/>
        <v>44520</v>
      </c>
      <c r="Z892" s="1702">
        <f t="shared" si="499"/>
        <v>44540</v>
      </c>
      <c r="AA892" s="1702">
        <f t="shared" si="499"/>
        <v>44568</v>
      </c>
      <c r="AB892" s="1702">
        <f t="shared" si="499"/>
        <v>44573</v>
      </c>
      <c r="AC892" s="1702">
        <f t="shared" si="499"/>
        <v>44587</v>
      </c>
      <c r="AD892" s="1702">
        <f t="shared" si="500"/>
        <v>44608</v>
      </c>
      <c r="AE892" s="1702">
        <f t="shared" si="500"/>
        <v>44615</v>
      </c>
      <c r="AF892" s="1702">
        <f t="shared" si="500"/>
        <v>44620</v>
      </c>
      <c r="AG892" s="1702">
        <f t="shared" si="500"/>
        <v>44623</v>
      </c>
      <c r="AH892" s="1702">
        <f t="shared" si="500"/>
        <v>44648</v>
      </c>
      <c r="AI892" s="1702">
        <f t="shared" si="500"/>
        <v>44668</v>
      </c>
      <c r="AJ892" s="1702">
        <f t="shared" si="500"/>
        <v>44668</v>
      </c>
      <c r="AK892" s="1702">
        <f t="shared" si="500"/>
        <v>44678</v>
      </c>
      <c r="AL892" s="1702">
        <f t="shared" si="500"/>
        <v>44694</v>
      </c>
      <c r="AM892" s="1702">
        <f t="shared" si="500"/>
        <v>44698</v>
      </c>
      <c r="AN892" s="1702">
        <f t="shared" si="500"/>
        <v>44671</v>
      </c>
      <c r="AO892" s="1497">
        <f t="shared" si="490"/>
        <v>44599</v>
      </c>
      <c r="AP892" s="1444">
        <v>33975</v>
      </c>
      <c r="AQ892" s="1443">
        <v>45333</v>
      </c>
      <c r="AR892" s="1424">
        <f>VLOOKUP(AP892,Schedule!$B$2:$F$14923,5,0)</f>
        <v>45333</v>
      </c>
      <c r="AS892" s="1424">
        <f t="shared" si="491"/>
        <v>45698</v>
      </c>
      <c r="AZ892" s="1739"/>
    </row>
    <row r="893" spans="1:52" s="1382" customFormat="1" ht="51.95" customHeight="1" thickBot="1">
      <c r="A893" s="1781"/>
      <c r="B893" s="1385">
        <f t="shared" ref="B893:B915" si="501">B892</f>
        <v>89</v>
      </c>
      <c r="C893" s="1386" t="str">
        <f t="shared" ref="C893:C915" si="502">C892</f>
        <v>У_К</v>
      </c>
      <c r="D893" s="1561" t="str">
        <f t="shared" si="479"/>
        <v>89У_К</v>
      </c>
      <c r="E893" s="1602" t="s">
        <v>344</v>
      </c>
      <c r="F893" s="1563" t="s">
        <v>1033</v>
      </c>
      <c r="G893"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93" s="1565" t="s">
        <v>1051</v>
      </c>
      <c r="I893" s="1352"/>
      <c r="J893" s="1702">
        <f t="shared" si="498"/>
        <v>44179</v>
      </c>
      <c r="K893" s="1702">
        <f t="shared" si="498"/>
        <v>44207</v>
      </c>
      <c r="L893" s="1702">
        <f t="shared" si="498"/>
        <v>44256</v>
      </c>
      <c r="M893" s="1702">
        <f t="shared" si="498"/>
        <v>44316</v>
      </c>
      <c r="N893" s="1702">
        <f t="shared" si="498"/>
        <v>44344</v>
      </c>
      <c r="O893" s="1702">
        <f t="shared" si="498"/>
        <v>44344</v>
      </c>
      <c r="P893" s="1702">
        <f t="shared" si="498"/>
        <v>44428</v>
      </c>
      <c r="Q893" s="1702">
        <f t="shared" si="498"/>
        <v>44460</v>
      </c>
      <c r="R893" s="1702">
        <f t="shared" si="498"/>
        <v>44460</v>
      </c>
      <c r="S893" s="1702">
        <f t="shared" si="498"/>
        <v>44459</v>
      </c>
      <c r="T893" s="1702">
        <f t="shared" si="499"/>
        <v>44459</v>
      </c>
      <c r="U893" s="1702">
        <f t="shared" si="499"/>
        <v>44480</v>
      </c>
      <c r="V893" s="1702">
        <f t="shared" si="499"/>
        <v>44487</v>
      </c>
      <c r="W893" s="1702">
        <f t="shared" si="499"/>
        <v>44490</v>
      </c>
      <c r="X893" s="1702">
        <f t="shared" si="499"/>
        <v>44495</v>
      </c>
      <c r="Y893" s="1702">
        <f t="shared" si="499"/>
        <v>44520</v>
      </c>
      <c r="Z893" s="1702">
        <f t="shared" si="499"/>
        <v>44540</v>
      </c>
      <c r="AA893" s="1702">
        <f t="shared" si="499"/>
        <v>44568</v>
      </c>
      <c r="AB893" s="1702">
        <f t="shared" si="499"/>
        <v>44573</v>
      </c>
      <c r="AC893" s="1702">
        <f t="shared" si="499"/>
        <v>44587</v>
      </c>
      <c r="AD893" s="1702">
        <f t="shared" si="500"/>
        <v>44608</v>
      </c>
      <c r="AE893" s="1702">
        <f t="shared" si="500"/>
        <v>44615</v>
      </c>
      <c r="AF893" s="1702">
        <f t="shared" si="500"/>
        <v>44620</v>
      </c>
      <c r="AG893" s="1702">
        <f t="shared" si="500"/>
        <v>44623</v>
      </c>
      <c r="AH893" s="1702">
        <f t="shared" si="500"/>
        <v>44648</v>
      </c>
      <c r="AI893" s="1702">
        <f t="shared" si="500"/>
        <v>44668</v>
      </c>
      <c r="AJ893" s="1702">
        <f t="shared" si="500"/>
        <v>44668</v>
      </c>
      <c r="AK893" s="1702">
        <f t="shared" si="500"/>
        <v>44678</v>
      </c>
      <c r="AL893" s="1702">
        <f t="shared" si="500"/>
        <v>44694</v>
      </c>
      <c r="AM893" s="1702">
        <f t="shared" si="500"/>
        <v>44698</v>
      </c>
      <c r="AN893" s="1702">
        <f t="shared" si="500"/>
        <v>44671</v>
      </c>
      <c r="AO893" s="1497">
        <f t="shared" ref="AO893:AO915" si="503">$AO$860</f>
        <v>44599</v>
      </c>
      <c r="AP893" s="1444">
        <v>33996</v>
      </c>
      <c r="AQ893" s="1443">
        <v>45333</v>
      </c>
      <c r="AR893" s="1424">
        <f>VLOOKUP(AP893,Schedule!$B$2:$F$14923,5,0)</f>
        <v>45333</v>
      </c>
      <c r="AS893" s="1424">
        <f t="shared" si="491"/>
        <v>45698</v>
      </c>
      <c r="AZ893" s="1739"/>
    </row>
    <row r="894" spans="1:52" s="1382" customFormat="1" ht="51.95" customHeight="1" thickBot="1">
      <c r="A894" s="1781"/>
      <c r="B894" s="1385">
        <f t="shared" si="501"/>
        <v>89</v>
      </c>
      <c r="C894" s="1386" t="str">
        <f t="shared" si="502"/>
        <v>У_К</v>
      </c>
      <c r="D894" s="1561" t="str">
        <f t="shared" si="479"/>
        <v>89У_К</v>
      </c>
      <c r="E894" s="1602" t="s">
        <v>346</v>
      </c>
      <c r="F894" s="1563" t="s">
        <v>1033</v>
      </c>
      <c r="G894"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94" s="1565" t="s">
        <v>1051</v>
      </c>
      <c r="I894" s="1352"/>
      <c r="J894" s="1702">
        <f t="shared" si="498"/>
        <v>44179</v>
      </c>
      <c r="K894" s="1702">
        <f t="shared" si="498"/>
        <v>44207</v>
      </c>
      <c r="L894" s="1702">
        <f t="shared" si="498"/>
        <v>44256</v>
      </c>
      <c r="M894" s="1702">
        <f t="shared" si="498"/>
        <v>44316</v>
      </c>
      <c r="N894" s="1702">
        <f t="shared" si="498"/>
        <v>44344</v>
      </c>
      <c r="O894" s="1702">
        <f t="shared" si="498"/>
        <v>44344</v>
      </c>
      <c r="P894" s="1702">
        <f t="shared" si="498"/>
        <v>44428</v>
      </c>
      <c r="Q894" s="1702">
        <f t="shared" si="498"/>
        <v>44460</v>
      </c>
      <c r="R894" s="1702">
        <f t="shared" si="498"/>
        <v>44460</v>
      </c>
      <c r="S894" s="1702">
        <f t="shared" si="498"/>
        <v>44459</v>
      </c>
      <c r="T894" s="1702">
        <f t="shared" si="499"/>
        <v>44459</v>
      </c>
      <c r="U894" s="1702">
        <f t="shared" si="499"/>
        <v>44480</v>
      </c>
      <c r="V894" s="1702">
        <f t="shared" si="499"/>
        <v>44487</v>
      </c>
      <c r="W894" s="1702">
        <f t="shared" si="499"/>
        <v>44490</v>
      </c>
      <c r="X894" s="1702">
        <f t="shared" si="499"/>
        <v>44495</v>
      </c>
      <c r="Y894" s="1702">
        <f t="shared" si="499"/>
        <v>44520</v>
      </c>
      <c r="Z894" s="1702">
        <f t="shared" si="499"/>
        <v>44540</v>
      </c>
      <c r="AA894" s="1702">
        <f t="shared" si="499"/>
        <v>44568</v>
      </c>
      <c r="AB894" s="1702">
        <f t="shared" si="499"/>
        <v>44573</v>
      </c>
      <c r="AC894" s="1702">
        <f t="shared" si="499"/>
        <v>44587</v>
      </c>
      <c r="AD894" s="1702">
        <f t="shared" si="500"/>
        <v>44608</v>
      </c>
      <c r="AE894" s="1702">
        <f t="shared" si="500"/>
        <v>44615</v>
      </c>
      <c r="AF894" s="1702">
        <f t="shared" si="500"/>
        <v>44620</v>
      </c>
      <c r="AG894" s="1702">
        <f t="shared" si="500"/>
        <v>44623</v>
      </c>
      <c r="AH894" s="1702">
        <f t="shared" si="500"/>
        <v>44648</v>
      </c>
      <c r="AI894" s="1702">
        <f t="shared" si="500"/>
        <v>44668</v>
      </c>
      <c r="AJ894" s="1702">
        <f t="shared" si="500"/>
        <v>44668</v>
      </c>
      <c r="AK894" s="1702">
        <f t="shared" si="500"/>
        <v>44678</v>
      </c>
      <c r="AL894" s="1702">
        <f t="shared" si="500"/>
        <v>44694</v>
      </c>
      <c r="AM894" s="1702">
        <f t="shared" si="500"/>
        <v>44698</v>
      </c>
      <c r="AN894" s="1702">
        <f t="shared" si="500"/>
        <v>44671</v>
      </c>
      <c r="AO894" s="1497">
        <f t="shared" si="503"/>
        <v>44599</v>
      </c>
      <c r="AP894" s="1444">
        <v>34017</v>
      </c>
      <c r="AQ894" s="1443">
        <v>45333</v>
      </c>
      <c r="AR894" s="1424">
        <f>VLOOKUP(AP894,Schedule!$B$2:$F$14923,5,0)</f>
        <v>45333</v>
      </c>
      <c r="AS894" s="1424">
        <f t="shared" si="491"/>
        <v>45698</v>
      </c>
      <c r="AZ894" s="1739"/>
    </row>
    <row r="895" spans="1:52" s="1382" customFormat="1" ht="51.95" customHeight="1" thickBot="1">
      <c r="A895" s="1781"/>
      <c r="B895" s="1385">
        <f t="shared" si="501"/>
        <v>89</v>
      </c>
      <c r="C895" s="1386" t="str">
        <f t="shared" si="502"/>
        <v>У_К</v>
      </c>
      <c r="D895" s="1561" t="str">
        <f t="shared" si="479"/>
        <v>89У_К</v>
      </c>
      <c r="E895" s="1602" t="s">
        <v>891</v>
      </c>
      <c r="F895" s="1563" t="s">
        <v>1033</v>
      </c>
      <c r="G895"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95" s="1565" t="s">
        <v>1052</v>
      </c>
      <c r="I895" s="1352"/>
      <c r="J895" s="1702">
        <f t="shared" si="498"/>
        <v>44179</v>
      </c>
      <c r="K895" s="1702">
        <f t="shared" si="498"/>
        <v>44207</v>
      </c>
      <c r="L895" s="1702">
        <f t="shared" si="498"/>
        <v>44256</v>
      </c>
      <c r="M895" s="1702">
        <f t="shared" si="498"/>
        <v>44316</v>
      </c>
      <c r="N895" s="1702">
        <f t="shared" si="498"/>
        <v>44344</v>
      </c>
      <c r="O895" s="1702">
        <f t="shared" si="498"/>
        <v>44344</v>
      </c>
      <c r="P895" s="1702">
        <f t="shared" si="498"/>
        <v>44428</v>
      </c>
      <c r="Q895" s="1702">
        <f t="shared" si="498"/>
        <v>44460</v>
      </c>
      <c r="R895" s="1702">
        <f t="shared" si="498"/>
        <v>44460</v>
      </c>
      <c r="S895" s="1702">
        <f t="shared" si="498"/>
        <v>44459</v>
      </c>
      <c r="T895" s="1702">
        <f t="shared" si="499"/>
        <v>44459</v>
      </c>
      <c r="U895" s="1702">
        <f t="shared" si="499"/>
        <v>44480</v>
      </c>
      <c r="V895" s="1702">
        <f t="shared" si="499"/>
        <v>44487</v>
      </c>
      <c r="W895" s="1702">
        <f t="shared" si="499"/>
        <v>44490</v>
      </c>
      <c r="X895" s="1702">
        <f t="shared" si="499"/>
        <v>44495</v>
      </c>
      <c r="Y895" s="1702">
        <f t="shared" si="499"/>
        <v>44520</v>
      </c>
      <c r="Z895" s="1702">
        <f t="shared" si="499"/>
        <v>44540</v>
      </c>
      <c r="AA895" s="1702">
        <f t="shared" si="499"/>
        <v>44568</v>
      </c>
      <c r="AB895" s="1702">
        <f t="shared" si="499"/>
        <v>44573</v>
      </c>
      <c r="AC895" s="1702">
        <f t="shared" si="499"/>
        <v>44587</v>
      </c>
      <c r="AD895" s="1702">
        <f t="shared" si="500"/>
        <v>44608</v>
      </c>
      <c r="AE895" s="1702">
        <f t="shared" si="500"/>
        <v>44615</v>
      </c>
      <c r="AF895" s="1702">
        <f t="shared" si="500"/>
        <v>44620</v>
      </c>
      <c r="AG895" s="1702">
        <f t="shared" si="500"/>
        <v>44623</v>
      </c>
      <c r="AH895" s="1702">
        <f t="shared" si="500"/>
        <v>44648</v>
      </c>
      <c r="AI895" s="1702">
        <f t="shared" si="500"/>
        <v>44668</v>
      </c>
      <c r="AJ895" s="1702">
        <f t="shared" si="500"/>
        <v>44668</v>
      </c>
      <c r="AK895" s="1702">
        <f t="shared" si="500"/>
        <v>44678</v>
      </c>
      <c r="AL895" s="1702">
        <f t="shared" si="500"/>
        <v>44694</v>
      </c>
      <c r="AM895" s="1702">
        <f t="shared" si="500"/>
        <v>44698</v>
      </c>
      <c r="AN895" s="1702">
        <f t="shared" si="500"/>
        <v>44671</v>
      </c>
      <c r="AO895" s="1497">
        <f t="shared" si="503"/>
        <v>44599</v>
      </c>
      <c r="AP895" s="1444">
        <v>33664</v>
      </c>
      <c r="AQ895" s="1443">
        <v>45418</v>
      </c>
      <c r="AR895" s="1424">
        <f>VLOOKUP(AP895,Schedule!$B$2:$F$14923,5,0)</f>
        <v>45418</v>
      </c>
      <c r="AS895" s="1424">
        <f t="shared" si="491"/>
        <v>45783</v>
      </c>
      <c r="AZ895" s="1739"/>
    </row>
    <row r="896" spans="1:52" s="1382" customFormat="1" ht="51.95" customHeight="1" thickBot="1">
      <c r="A896" s="1781"/>
      <c r="B896" s="1385">
        <f t="shared" si="501"/>
        <v>89</v>
      </c>
      <c r="C896" s="1386" t="str">
        <f t="shared" si="502"/>
        <v>У_К</v>
      </c>
      <c r="D896" s="1561" t="str">
        <f t="shared" si="479"/>
        <v>89У_К</v>
      </c>
      <c r="E896" s="1602" t="s">
        <v>893</v>
      </c>
      <c r="F896" s="1563" t="s">
        <v>1033</v>
      </c>
      <c r="G896"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96" s="1565" t="s">
        <v>1052</v>
      </c>
      <c r="I896" s="1352"/>
      <c r="J896" s="1702">
        <f t="shared" si="498"/>
        <v>44179</v>
      </c>
      <c r="K896" s="1702">
        <f t="shared" si="498"/>
        <v>44207</v>
      </c>
      <c r="L896" s="1702">
        <f t="shared" si="498"/>
        <v>44256</v>
      </c>
      <c r="M896" s="1702">
        <f t="shared" si="498"/>
        <v>44316</v>
      </c>
      <c r="N896" s="1702">
        <f t="shared" si="498"/>
        <v>44344</v>
      </c>
      <c r="O896" s="1702">
        <f t="shared" si="498"/>
        <v>44344</v>
      </c>
      <c r="P896" s="1702">
        <f t="shared" si="498"/>
        <v>44428</v>
      </c>
      <c r="Q896" s="1702">
        <f t="shared" si="498"/>
        <v>44460</v>
      </c>
      <c r="R896" s="1702">
        <f t="shared" si="498"/>
        <v>44460</v>
      </c>
      <c r="S896" s="1702">
        <f t="shared" si="498"/>
        <v>44459</v>
      </c>
      <c r="T896" s="1702">
        <f t="shared" si="499"/>
        <v>44459</v>
      </c>
      <c r="U896" s="1702">
        <f t="shared" si="499"/>
        <v>44480</v>
      </c>
      <c r="V896" s="1702">
        <f t="shared" si="499"/>
        <v>44487</v>
      </c>
      <c r="W896" s="1702">
        <f t="shared" si="499"/>
        <v>44490</v>
      </c>
      <c r="X896" s="1702">
        <f t="shared" si="499"/>
        <v>44495</v>
      </c>
      <c r="Y896" s="1702">
        <f t="shared" si="499"/>
        <v>44520</v>
      </c>
      <c r="Z896" s="1702">
        <f t="shared" si="499"/>
        <v>44540</v>
      </c>
      <c r="AA896" s="1702">
        <f t="shared" si="499"/>
        <v>44568</v>
      </c>
      <c r="AB896" s="1702">
        <f t="shared" si="499"/>
        <v>44573</v>
      </c>
      <c r="AC896" s="1702">
        <f t="shared" si="499"/>
        <v>44587</v>
      </c>
      <c r="AD896" s="1702">
        <f t="shared" si="500"/>
        <v>44608</v>
      </c>
      <c r="AE896" s="1702">
        <f t="shared" si="500"/>
        <v>44615</v>
      </c>
      <c r="AF896" s="1702">
        <f t="shared" si="500"/>
        <v>44620</v>
      </c>
      <c r="AG896" s="1702">
        <f t="shared" si="500"/>
        <v>44623</v>
      </c>
      <c r="AH896" s="1702">
        <f t="shared" si="500"/>
        <v>44648</v>
      </c>
      <c r="AI896" s="1702">
        <f t="shared" si="500"/>
        <v>44668</v>
      </c>
      <c r="AJ896" s="1702">
        <f t="shared" si="500"/>
        <v>44668</v>
      </c>
      <c r="AK896" s="1702">
        <f t="shared" si="500"/>
        <v>44678</v>
      </c>
      <c r="AL896" s="1702">
        <f t="shared" si="500"/>
        <v>44694</v>
      </c>
      <c r="AM896" s="1702">
        <f t="shared" si="500"/>
        <v>44698</v>
      </c>
      <c r="AN896" s="1702">
        <f t="shared" si="500"/>
        <v>44671</v>
      </c>
      <c r="AO896" s="1497">
        <f t="shared" si="503"/>
        <v>44599</v>
      </c>
      <c r="AP896" s="1444">
        <v>33682</v>
      </c>
      <c r="AQ896" s="1443">
        <v>45218</v>
      </c>
      <c r="AR896" s="1424">
        <f>VLOOKUP(AP896,Schedule!$B$2:$F$14923,5,0)</f>
        <v>45218</v>
      </c>
      <c r="AS896" s="1424">
        <f t="shared" si="491"/>
        <v>45583</v>
      </c>
      <c r="AZ896" s="1739"/>
    </row>
    <row r="897" spans="1:52" s="1382" customFormat="1" ht="51.95" customHeight="1" thickBot="1">
      <c r="A897" s="1781"/>
      <c r="B897" s="1385">
        <f t="shared" si="501"/>
        <v>89</v>
      </c>
      <c r="C897" s="1386" t="str">
        <f t="shared" si="502"/>
        <v>У_К</v>
      </c>
      <c r="D897" s="1561" t="str">
        <f t="shared" si="479"/>
        <v>89У_К</v>
      </c>
      <c r="E897" s="1602" t="s">
        <v>894</v>
      </c>
      <c r="F897" s="1563" t="s">
        <v>1033</v>
      </c>
      <c r="G897"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97" s="1565" t="s">
        <v>1052</v>
      </c>
      <c r="I897" s="1352"/>
      <c r="J897" s="1702">
        <f t="shared" si="498"/>
        <v>44179</v>
      </c>
      <c r="K897" s="1702">
        <f t="shared" si="498"/>
        <v>44207</v>
      </c>
      <c r="L897" s="1702">
        <f t="shared" si="498"/>
        <v>44256</v>
      </c>
      <c r="M897" s="1702">
        <f t="shared" si="498"/>
        <v>44316</v>
      </c>
      <c r="N897" s="1702">
        <f t="shared" si="498"/>
        <v>44344</v>
      </c>
      <c r="O897" s="1702">
        <f t="shared" si="498"/>
        <v>44344</v>
      </c>
      <c r="P897" s="1702">
        <f t="shared" si="498"/>
        <v>44428</v>
      </c>
      <c r="Q897" s="1702">
        <f t="shared" si="498"/>
        <v>44460</v>
      </c>
      <c r="R897" s="1702">
        <f t="shared" si="498"/>
        <v>44460</v>
      </c>
      <c r="S897" s="1702">
        <f t="shared" si="498"/>
        <v>44459</v>
      </c>
      <c r="T897" s="1702">
        <f t="shared" si="499"/>
        <v>44459</v>
      </c>
      <c r="U897" s="1702">
        <f t="shared" si="499"/>
        <v>44480</v>
      </c>
      <c r="V897" s="1702">
        <f t="shared" si="499"/>
        <v>44487</v>
      </c>
      <c r="W897" s="1702">
        <f t="shared" si="499"/>
        <v>44490</v>
      </c>
      <c r="X897" s="1702">
        <f t="shared" si="499"/>
        <v>44495</v>
      </c>
      <c r="Y897" s="1702">
        <f t="shared" si="499"/>
        <v>44520</v>
      </c>
      <c r="Z897" s="1702">
        <f t="shared" si="499"/>
        <v>44540</v>
      </c>
      <c r="AA897" s="1702">
        <f t="shared" si="499"/>
        <v>44568</v>
      </c>
      <c r="AB897" s="1702">
        <f t="shared" si="499"/>
        <v>44573</v>
      </c>
      <c r="AC897" s="1702">
        <f t="shared" si="499"/>
        <v>44587</v>
      </c>
      <c r="AD897" s="1702">
        <f t="shared" si="500"/>
        <v>44608</v>
      </c>
      <c r="AE897" s="1702">
        <f t="shared" si="500"/>
        <v>44615</v>
      </c>
      <c r="AF897" s="1702">
        <f t="shared" si="500"/>
        <v>44620</v>
      </c>
      <c r="AG897" s="1702">
        <f t="shared" si="500"/>
        <v>44623</v>
      </c>
      <c r="AH897" s="1702">
        <f t="shared" si="500"/>
        <v>44648</v>
      </c>
      <c r="AI897" s="1702">
        <f t="shared" si="500"/>
        <v>44668</v>
      </c>
      <c r="AJ897" s="1702">
        <f t="shared" si="500"/>
        <v>44668</v>
      </c>
      <c r="AK897" s="1702">
        <f t="shared" si="500"/>
        <v>44678</v>
      </c>
      <c r="AL897" s="1702">
        <f t="shared" si="500"/>
        <v>44694</v>
      </c>
      <c r="AM897" s="1702">
        <f t="shared" si="500"/>
        <v>44698</v>
      </c>
      <c r="AN897" s="1702">
        <f t="shared" si="500"/>
        <v>44671</v>
      </c>
      <c r="AO897" s="1497">
        <f t="shared" si="503"/>
        <v>44599</v>
      </c>
      <c r="AP897" s="1444">
        <v>33698</v>
      </c>
      <c r="AQ897" s="1443">
        <v>45464</v>
      </c>
      <c r="AR897" s="1424">
        <f>VLOOKUP(AP897,Schedule!$B$2:$F$14923,5,0)</f>
        <v>45464</v>
      </c>
      <c r="AS897" s="1424">
        <f t="shared" si="491"/>
        <v>45829</v>
      </c>
      <c r="AZ897" s="1739"/>
    </row>
    <row r="898" spans="1:52" s="1382" customFormat="1" ht="51.95" customHeight="1" thickBot="1">
      <c r="A898" s="1781"/>
      <c r="B898" s="1385">
        <f t="shared" si="501"/>
        <v>89</v>
      </c>
      <c r="C898" s="1386" t="str">
        <f t="shared" si="502"/>
        <v>У_К</v>
      </c>
      <c r="D898" s="1561" t="str">
        <f t="shared" si="479"/>
        <v>89У_К</v>
      </c>
      <c r="E898" s="1602" t="s">
        <v>895</v>
      </c>
      <c r="F898" s="1563" t="s">
        <v>1033</v>
      </c>
      <c r="G898"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98" s="1565" t="s">
        <v>1052</v>
      </c>
      <c r="I898" s="1352"/>
      <c r="J898" s="1702">
        <f t="shared" si="498"/>
        <v>44179</v>
      </c>
      <c r="K898" s="1702">
        <f t="shared" si="498"/>
        <v>44207</v>
      </c>
      <c r="L898" s="1702">
        <f t="shared" si="498"/>
        <v>44256</v>
      </c>
      <c r="M898" s="1702">
        <f t="shared" si="498"/>
        <v>44316</v>
      </c>
      <c r="N898" s="1702">
        <f t="shared" si="498"/>
        <v>44344</v>
      </c>
      <c r="O898" s="1702">
        <f t="shared" si="498"/>
        <v>44344</v>
      </c>
      <c r="P898" s="1702">
        <f t="shared" si="498"/>
        <v>44428</v>
      </c>
      <c r="Q898" s="1702">
        <f t="shared" si="498"/>
        <v>44460</v>
      </c>
      <c r="R898" s="1702">
        <f t="shared" si="498"/>
        <v>44460</v>
      </c>
      <c r="S898" s="1702">
        <f t="shared" si="498"/>
        <v>44459</v>
      </c>
      <c r="T898" s="1702">
        <f t="shared" si="499"/>
        <v>44459</v>
      </c>
      <c r="U898" s="1702">
        <f t="shared" si="499"/>
        <v>44480</v>
      </c>
      <c r="V898" s="1702">
        <f t="shared" si="499"/>
        <v>44487</v>
      </c>
      <c r="W898" s="1702">
        <f t="shared" si="499"/>
        <v>44490</v>
      </c>
      <c r="X898" s="1702">
        <f t="shared" si="499"/>
        <v>44495</v>
      </c>
      <c r="Y898" s="1702">
        <f t="shared" si="499"/>
        <v>44520</v>
      </c>
      <c r="Z898" s="1702">
        <f t="shared" si="499"/>
        <v>44540</v>
      </c>
      <c r="AA898" s="1702">
        <f t="shared" si="499"/>
        <v>44568</v>
      </c>
      <c r="AB898" s="1702">
        <f t="shared" si="499"/>
        <v>44573</v>
      </c>
      <c r="AC898" s="1702">
        <f t="shared" si="499"/>
        <v>44587</v>
      </c>
      <c r="AD898" s="1702">
        <f t="shared" si="500"/>
        <v>44608</v>
      </c>
      <c r="AE898" s="1702">
        <f t="shared" si="500"/>
        <v>44615</v>
      </c>
      <c r="AF898" s="1702">
        <f t="shared" si="500"/>
        <v>44620</v>
      </c>
      <c r="AG898" s="1702">
        <f t="shared" si="500"/>
        <v>44623</v>
      </c>
      <c r="AH898" s="1702">
        <f t="shared" si="500"/>
        <v>44648</v>
      </c>
      <c r="AI898" s="1702">
        <f t="shared" si="500"/>
        <v>44668</v>
      </c>
      <c r="AJ898" s="1702">
        <f t="shared" si="500"/>
        <v>44668</v>
      </c>
      <c r="AK898" s="1702">
        <f t="shared" si="500"/>
        <v>44678</v>
      </c>
      <c r="AL898" s="1702">
        <f t="shared" si="500"/>
        <v>44694</v>
      </c>
      <c r="AM898" s="1702">
        <f t="shared" si="500"/>
        <v>44698</v>
      </c>
      <c r="AN898" s="1702">
        <f t="shared" si="500"/>
        <v>44671</v>
      </c>
      <c r="AO898" s="1497">
        <f t="shared" si="503"/>
        <v>44599</v>
      </c>
      <c r="AP898" s="1444">
        <v>33716</v>
      </c>
      <c r="AQ898" s="1443">
        <v>45414</v>
      </c>
      <c r="AR898" s="1424">
        <f>VLOOKUP(AP898,Schedule!$B$2:$F$14923,5,0)</f>
        <v>45414</v>
      </c>
      <c r="AS898" s="1424">
        <f t="shared" si="491"/>
        <v>45779</v>
      </c>
      <c r="AZ898" s="1739"/>
    </row>
    <row r="899" spans="1:52" s="1382" customFormat="1" ht="51.95" customHeight="1" thickBot="1">
      <c r="A899" s="1781"/>
      <c r="B899" s="1385">
        <f t="shared" si="501"/>
        <v>89</v>
      </c>
      <c r="C899" s="1386" t="str">
        <f t="shared" si="502"/>
        <v>У_К</v>
      </c>
      <c r="D899" s="1561" t="str">
        <f t="shared" si="479"/>
        <v>89У_К</v>
      </c>
      <c r="E899" s="1602" t="s">
        <v>238</v>
      </c>
      <c r="F899" s="1563" t="s">
        <v>1033</v>
      </c>
      <c r="G899"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899" s="1565" t="s">
        <v>1052</v>
      </c>
      <c r="I899" s="1352"/>
      <c r="J899" s="1702">
        <f t="shared" si="498"/>
        <v>44179</v>
      </c>
      <c r="K899" s="1702">
        <f t="shared" si="498"/>
        <v>44207</v>
      </c>
      <c r="L899" s="1702">
        <f t="shared" si="498"/>
        <v>44256</v>
      </c>
      <c r="M899" s="1702">
        <f t="shared" si="498"/>
        <v>44316</v>
      </c>
      <c r="N899" s="1702">
        <f t="shared" si="498"/>
        <v>44344</v>
      </c>
      <c r="O899" s="1702">
        <f t="shared" si="498"/>
        <v>44344</v>
      </c>
      <c r="P899" s="1702">
        <f t="shared" si="498"/>
        <v>44428</v>
      </c>
      <c r="Q899" s="1702">
        <f t="shared" si="498"/>
        <v>44460</v>
      </c>
      <c r="R899" s="1702">
        <f t="shared" si="498"/>
        <v>44460</v>
      </c>
      <c r="S899" s="1702">
        <f t="shared" si="498"/>
        <v>44459</v>
      </c>
      <c r="T899" s="1702">
        <f t="shared" si="499"/>
        <v>44459</v>
      </c>
      <c r="U899" s="1702">
        <f t="shared" si="499"/>
        <v>44480</v>
      </c>
      <c r="V899" s="1702">
        <f t="shared" si="499"/>
        <v>44487</v>
      </c>
      <c r="W899" s="1702">
        <f t="shared" si="499"/>
        <v>44490</v>
      </c>
      <c r="X899" s="1702">
        <f t="shared" si="499"/>
        <v>44495</v>
      </c>
      <c r="Y899" s="1702">
        <f t="shared" si="499"/>
        <v>44520</v>
      </c>
      <c r="Z899" s="1702">
        <f t="shared" si="499"/>
        <v>44540</v>
      </c>
      <c r="AA899" s="1702">
        <f t="shared" si="499"/>
        <v>44568</v>
      </c>
      <c r="AB899" s="1702">
        <f t="shared" si="499"/>
        <v>44573</v>
      </c>
      <c r="AC899" s="1702">
        <f t="shared" si="499"/>
        <v>44587</v>
      </c>
      <c r="AD899" s="1702">
        <f t="shared" si="500"/>
        <v>44608</v>
      </c>
      <c r="AE899" s="1702">
        <f t="shared" si="500"/>
        <v>44615</v>
      </c>
      <c r="AF899" s="1702">
        <f t="shared" si="500"/>
        <v>44620</v>
      </c>
      <c r="AG899" s="1702">
        <f t="shared" si="500"/>
        <v>44623</v>
      </c>
      <c r="AH899" s="1702">
        <f t="shared" si="500"/>
        <v>44648</v>
      </c>
      <c r="AI899" s="1702">
        <f t="shared" si="500"/>
        <v>44668</v>
      </c>
      <c r="AJ899" s="1702">
        <f t="shared" si="500"/>
        <v>44668</v>
      </c>
      <c r="AK899" s="1702">
        <f t="shared" si="500"/>
        <v>44678</v>
      </c>
      <c r="AL899" s="1702">
        <f t="shared" si="500"/>
        <v>44694</v>
      </c>
      <c r="AM899" s="1702">
        <f t="shared" si="500"/>
        <v>44698</v>
      </c>
      <c r="AN899" s="1702">
        <f t="shared" si="500"/>
        <v>44671</v>
      </c>
      <c r="AO899" s="1497">
        <f t="shared" si="503"/>
        <v>44599</v>
      </c>
      <c r="AP899" s="1444">
        <v>33731</v>
      </c>
      <c r="AQ899" s="1443">
        <v>45414</v>
      </c>
      <c r="AR899" s="1424">
        <f>VLOOKUP(AP899,Schedule!$B$2:$F$14923,5,0)</f>
        <v>45414</v>
      </c>
      <c r="AS899" s="1424">
        <f t="shared" si="491"/>
        <v>45779</v>
      </c>
      <c r="AZ899" s="1739"/>
    </row>
    <row r="900" spans="1:52" s="1382" customFormat="1" ht="51.95" customHeight="1" thickBot="1">
      <c r="A900" s="1781"/>
      <c r="B900" s="1385">
        <f t="shared" si="501"/>
        <v>89</v>
      </c>
      <c r="C900" s="1386" t="str">
        <f t="shared" si="502"/>
        <v>У_К</v>
      </c>
      <c r="D900" s="1561" t="str">
        <f t="shared" si="479"/>
        <v>89У_К</v>
      </c>
      <c r="E900" s="1602" t="s">
        <v>240</v>
      </c>
      <c r="F900" s="1563" t="s">
        <v>1033</v>
      </c>
      <c r="G900"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900" s="1565" t="s">
        <v>1052</v>
      </c>
      <c r="I900" s="1352"/>
      <c r="J900" s="1702">
        <f t="shared" si="498"/>
        <v>44179</v>
      </c>
      <c r="K900" s="1702">
        <f t="shared" si="498"/>
        <v>44207</v>
      </c>
      <c r="L900" s="1702">
        <f t="shared" si="498"/>
        <v>44256</v>
      </c>
      <c r="M900" s="1702">
        <f t="shared" si="498"/>
        <v>44316</v>
      </c>
      <c r="N900" s="1702">
        <f t="shared" si="498"/>
        <v>44344</v>
      </c>
      <c r="O900" s="1702">
        <f t="shared" si="498"/>
        <v>44344</v>
      </c>
      <c r="P900" s="1702">
        <f t="shared" si="498"/>
        <v>44428</v>
      </c>
      <c r="Q900" s="1702">
        <f t="shared" si="498"/>
        <v>44460</v>
      </c>
      <c r="R900" s="1702">
        <f t="shared" si="498"/>
        <v>44460</v>
      </c>
      <c r="S900" s="1702">
        <f t="shared" si="498"/>
        <v>44459</v>
      </c>
      <c r="T900" s="1702">
        <f t="shared" si="499"/>
        <v>44459</v>
      </c>
      <c r="U900" s="1702">
        <f t="shared" si="499"/>
        <v>44480</v>
      </c>
      <c r="V900" s="1702">
        <f t="shared" si="499"/>
        <v>44487</v>
      </c>
      <c r="W900" s="1702">
        <f t="shared" si="499"/>
        <v>44490</v>
      </c>
      <c r="X900" s="1702">
        <f t="shared" si="499"/>
        <v>44495</v>
      </c>
      <c r="Y900" s="1702">
        <f t="shared" si="499"/>
        <v>44520</v>
      </c>
      <c r="Z900" s="1702">
        <f t="shared" si="499"/>
        <v>44540</v>
      </c>
      <c r="AA900" s="1702">
        <f t="shared" si="499"/>
        <v>44568</v>
      </c>
      <c r="AB900" s="1702">
        <f t="shared" si="499"/>
        <v>44573</v>
      </c>
      <c r="AC900" s="1702">
        <f t="shared" si="499"/>
        <v>44587</v>
      </c>
      <c r="AD900" s="1702">
        <f t="shared" si="500"/>
        <v>44608</v>
      </c>
      <c r="AE900" s="1702">
        <f t="shared" si="500"/>
        <v>44615</v>
      </c>
      <c r="AF900" s="1702">
        <f t="shared" si="500"/>
        <v>44620</v>
      </c>
      <c r="AG900" s="1702">
        <f t="shared" si="500"/>
        <v>44623</v>
      </c>
      <c r="AH900" s="1702">
        <f t="shared" si="500"/>
        <v>44648</v>
      </c>
      <c r="AI900" s="1702">
        <f t="shared" si="500"/>
        <v>44668</v>
      </c>
      <c r="AJ900" s="1702">
        <f t="shared" si="500"/>
        <v>44668</v>
      </c>
      <c r="AK900" s="1702">
        <f t="shared" si="500"/>
        <v>44678</v>
      </c>
      <c r="AL900" s="1702">
        <f t="shared" si="500"/>
        <v>44694</v>
      </c>
      <c r="AM900" s="1702">
        <f t="shared" si="500"/>
        <v>44698</v>
      </c>
      <c r="AN900" s="1702">
        <f t="shared" si="500"/>
        <v>44671</v>
      </c>
      <c r="AO900" s="1497">
        <f t="shared" si="503"/>
        <v>44599</v>
      </c>
      <c r="AP900" s="1444">
        <v>33745</v>
      </c>
      <c r="AQ900" s="1443">
        <v>45379</v>
      </c>
      <c r="AR900" s="1424">
        <f>VLOOKUP(AP900,Schedule!$B$2:$F$14923,5,0)</f>
        <v>45379</v>
      </c>
      <c r="AS900" s="1424">
        <f t="shared" si="491"/>
        <v>45744</v>
      </c>
      <c r="AZ900" s="1739"/>
    </row>
    <row r="901" spans="1:52" s="1382" customFormat="1" ht="51.95" customHeight="1" thickBot="1">
      <c r="A901" s="1781"/>
      <c r="B901" s="1385">
        <f t="shared" si="501"/>
        <v>89</v>
      </c>
      <c r="C901" s="1386" t="str">
        <f t="shared" si="502"/>
        <v>У_К</v>
      </c>
      <c r="D901" s="1561" t="str">
        <f t="shared" si="479"/>
        <v>89У_К</v>
      </c>
      <c r="E901" s="1602" t="s">
        <v>242</v>
      </c>
      <c r="F901" s="1563" t="s">
        <v>1033</v>
      </c>
      <c r="G901"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901" s="1565" t="s">
        <v>1052</v>
      </c>
      <c r="I901" s="1352"/>
      <c r="J901" s="1702">
        <f t="shared" ref="J901:S915" si="504">J$860</f>
        <v>44179</v>
      </c>
      <c r="K901" s="1702">
        <f t="shared" si="504"/>
        <v>44207</v>
      </c>
      <c r="L901" s="1702">
        <f t="shared" si="504"/>
        <v>44256</v>
      </c>
      <c r="M901" s="1702">
        <f t="shared" si="504"/>
        <v>44316</v>
      </c>
      <c r="N901" s="1702">
        <f t="shared" si="504"/>
        <v>44344</v>
      </c>
      <c r="O901" s="1702">
        <f t="shared" si="504"/>
        <v>44344</v>
      </c>
      <c r="P901" s="1702">
        <f t="shared" si="504"/>
        <v>44428</v>
      </c>
      <c r="Q901" s="1702">
        <f t="shared" si="504"/>
        <v>44460</v>
      </c>
      <c r="R901" s="1702">
        <f t="shared" si="504"/>
        <v>44460</v>
      </c>
      <c r="S901" s="1702">
        <f t="shared" si="504"/>
        <v>44459</v>
      </c>
      <c r="T901" s="1702">
        <f t="shared" ref="T901:AC915" si="505">T$860</f>
        <v>44459</v>
      </c>
      <c r="U901" s="1702">
        <f t="shared" si="505"/>
        <v>44480</v>
      </c>
      <c r="V901" s="1702">
        <f t="shared" si="505"/>
        <v>44487</v>
      </c>
      <c r="W901" s="1702">
        <f t="shared" si="505"/>
        <v>44490</v>
      </c>
      <c r="X901" s="1702">
        <f t="shared" si="505"/>
        <v>44495</v>
      </c>
      <c r="Y901" s="1702">
        <f t="shared" si="505"/>
        <v>44520</v>
      </c>
      <c r="Z901" s="1702">
        <f t="shared" si="505"/>
        <v>44540</v>
      </c>
      <c r="AA901" s="1702">
        <f t="shared" si="505"/>
        <v>44568</v>
      </c>
      <c r="AB901" s="1702">
        <f t="shared" si="505"/>
        <v>44573</v>
      </c>
      <c r="AC901" s="1702">
        <f t="shared" si="505"/>
        <v>44587</v>
      </c>
      <c r="AD901" s="1702">
        <f t="shared" ref="AD901:AN915" si="506">AD$860</f>
        <v>44608</v>
      </c>
      <c r="AE901" s="1702">
        <f t="shared" si="506"/>
        <v>44615</v>
      </c>
      <c r="AF901" s="1702">
        <f t="shared" si="506"/>
        <v>44620</v>
      </c>
      <c r="AG901" s="1702">
        <f t="shared" si="506"/>
        <v>44623</v>
      </c>
      <c r="AH901" s="1702">
        <f t="shared" si="506"/>
        <v>44648</v>
      </c>
      <c r="AI901" s="1702">
        <f t="shared" si="506"/>
        <v>44668</v>
      </c>
      <c r="AJ901" s="1702">
        <f t="shared" si="506"/>
        <v>44668</v>
      </c>
      <c r="AK901" s="1702">
        <f t="shared" si="506"/>
        <v>44678</v>
      </c>
      <c r="AL901" s="1702">
        <f t="shared" si="506"/>
        <v>44694</v>
      </c>
      <c r="AM901" s="1702">
        <f t="shared" si="506"/>
        <v>44698</v>
      </c>
      <c r="AN901" s="1702">
        <f t="shared" si="506"/>
        <v>44671</v>
      </c>
      <c r="AO901" s="1497">
        <f t="shared" si="503"/>
        <v>44599</v>
      </c>
      <c r="AP901" s="1444">
        <v>33756</v>
      </c>
      <c r="AQ901" s="1443">
        <v>45514</v>
      </c>
      <c r="AR901" s="1424">
        <f>VLOOKUP(AP901,Schedule!$B$2:$F$14923,5,0)</f>
        <v>45514</v>
      </c>
      <c r="AS901" s="1424">
        <f t="shared" ref="AS901:AS925" si="507">AR901+365</f>
        <v>45879</v>
      </c>
      <c r="AZ901" s="1739"/>
    </row>
    <row r="902" spans="1:52" s="1382" customFormat="1" ht="51.95" customHeight="1" thickBot="1">
      <c r="A902" s="1781"/>
      <c r="B902" s="1385">
        <f t="shared" si="501"/>
        <v>89</v>
      </c>
      <c r="C902" s="1386" t="str">
        <f t="shared" si="502"/>
        <v>У_К</v>
      </c>
      <c r="D902" s="1561" t="str">
        <f t="shared" si="479"/>
        <v>89У_К</v>
      </c>
      <c r="E902" s="1602" t="s">
        <v>244</v>
      </c>
      <c r="F902" s="1563" t="s">
        <v>1033</v>
      </c>
      <c r="G902"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902" s="1565" t="s">
        <v>1052</v>
      </c>
      <c r="I902" s="1352"/>
      <c r="J902" s="1702">
        <f t="shared" si="504"/>
        <v>44179</v>
      </c>
      <c r="K902" s="1702">
        <f t="shared" si="504"/>
        <v>44207</v>
      </c>
      <c r="L902" s="1702">
        <f t="shared" si="504"/>
        <v>44256</v>
      </c>
      <c r="M902" s="1702">
        <f t="shared" si="504"/>
        <v>44316</v>
      </c>
      <c r="N902" s="1702">
        <f t="shared" si="504"/>
        <v>44344</v>
      </c>
      <c r="O902" s="1702">
        <f t="shared" si="504"/>
        <v>44344</v>
      </c>
      <c r="P902" s="1702">
        <f t="shared" si="504"/>
        <v>44428</v>
      </c>
      <c r="Q902" s="1702">
        <f t="shared" si="504"/>
        <v>44460</v>
      </c>
      <c r="R902" s="1702">
        <f t="shared" si="504"/>
        <v>44460</v>
      </c>
      <c r="S902" s="1702">
        <f t="shared" si="504"/>
        <v>44459</v>
      </c>
      <c r="T902" s="1702">
        <f t="shared" si="505"/>
        <v>44459</v>
      </c>
      <c r="U902" s="1702">
        <f t="shared" si="505"/>
        <v>44480</v>
      </c>
      <c r="V902" s="1702">
        <f t="shared" si="505"/>
        <v>44487</v>
      </c>
      <c r="W902" s="1702">
        <f t="shared" si="505"/>
        <v>44490</v>
      </c>
      <c r="X902" s="1702">
        <f t="shared" si="505"/>
        <v>44495</v>
      </c>
      <c r="Y902" s="1702">
        <f t="shared" si="505"/>
        <v>44520</v>
      </c>
      <c r="Z902" s="1702">
        <f t="shared" si="505"/>
        <v>44540</v>
      </c>
      <c r="AA902" s="1702">
        <f t="shared" si="505"/>
        <v>44568</v>
      </c>
      <c r="AB902" s="1702">
        <f t="shared" si="505"/>
        <v>44573</v>
      </c>
      <c r="AC902" s="1702">
        <f t="shared" si="505"/>
        <v>44587</v>
      </c>
      <c r="AD902" s="1702">
        <f t="shared" si="506"/>
        <v>44608</v>
      </c>
      <c r="AE902" s="1702">
        <f t="shared" si="506"/>
        <v>44615</v>
      </c>
      <c r="AF902" s="1702">
        <f t="shared" si="506"/>
        <v>44620</v>
      </c>
      <c r="AG902" s="1702">
        <f t="shared" si="506"/>
        <v>44623</v>
      </c>
      <c r="AH902" s="1702">
        <f t="shared" si="506"/>
        <v>44648</v>
      </c>
      <c r="AI902" s="1702">
        <f t="shared" si="506"/>
        <v>44668</v>
      </c>
      <c r="AJ902" s="1702">
        <f t="shared" si="506"/>
        <v>44668</v>
      </c>
      <c r="AK902" s="1702">
        <f t="shared" si="506"/>
        <v>44678</v>
      </c>
      <c r="AL902" s="1702">
        <f t="shared" si="506"/>
        <v>44694</v>
      </c>
      <c r="AM902" s="1702">
        <f t="shared" si="506"/>
        <v>44698</v>
      </c>
      <c r="AN902" s="1702">
        <f t="shared" si="506"/>
        <v>44671</v>
      </c>
      <c r="AO902" s="1497">
        <f t="shared" si="503"/>
        <v>44599</v>
      </c>
      <c r="AP902" s="1444">
        <v>33767</v>
      </c>
      <c r="AQ902" s="1443">
        <v>45414</v>
      </c>
      <c r="AR902" s="1424">
        <f>VLOOKUP(AP902,Schedule!$B$2:$F$14923,5,0)</f>
        <v>45414</v>
      </c>
      <c r="AS902" s="1424">
        <f t="shared" si="507"/>
        <v>45779</v>
      </c>
      <c r="AZ902" s="1739"/>
    </row>
    <row r="903" spans="1:52" s="1382" customFormat="1" ht="51.95" customHeight="1" thickBot="1">
      <c r="A903" s="1781"/>
      <c r="B903" s="1385">
        <f t="shared" si="501"/>
        <v>89</v>
      </c>
      <c r="C903" s="1386" t="str">
        <f t="shared" si="502"/>
        <v>У_К</v>
      </c>
      <c r="D903" s="1561" t="str">
        <f t="shared" si="479"/>
        <v>89У_К</v>
      </c>
      <c r="E903" s="1602" t="s">
        <v>586</v>
      </c>
      <c r="F903" s="1563" t="s">
        <v>1033</v>
      </c>
      <c r="G903"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903" s="1565" t="s">
        <v>1053</v>
      </c>
      <c r="I903" s="1352"/>
      <c r="J903" s="1702">
        <f t="shared" si="504"/>
        <v>44179</v>
      </c>
      <c r="K903" s="1702">
        <f t="shared" si="504"/>
        <v>44207</v>
      </c>
      <c r="L903" s="1702">
        <f t="shared" si="504"/>
        <v>44256</v>
      </c>
      <c r="M903" s="1702">
        <f t="shared" si="504"/>
        <v>44316</v>
      </c>
      <c r="N903" s="1702">
        <f t="shared" si="504"/>
        <v>44344</v>
      </c>
      <c r="O903" s="1702">
        <f t="shared" si="504"/>
        <v>44344</v>
      </c>
      <c r="P903" s="1702">
        <f t="shared" si="504"/>
        <v>44428</v>
      </c>
      <c r="Q903" s="1702">
        <f t="shared" si="504"/>
        <v>44460</v>
      </c>
      <c r="R903" s="1702">
        <f t="shared" si="504"/>
        <v>44460</v>
      </c>
      <c r="S903" s="1702">
        <f t="shared" si="504"/>
        <v>44459</v>
      </c>
      <c r="T903" s="1702">
        <f t="shared" si="505"/>
        <v>44459</v>
      </c>
      <c r="U903" s="1702">
        <f t="shared" si="505"/>
        <v>44480</v>
      </c>
      <c r="V903" s="1702">
        <f t="shared" si="505"/>
        <v>44487</v>
      </c>
      <c r="W903" s="1702">
        <f t="shared" si="505"/>
        <v>44490</v>
      </c>
      <c r="X903" s="1702">
        <f t="shared" si="505"/>
        <v>44495</v>
      </c>
      <c r="Y903" s="1702">
        <f t="shared" si="505"/>
        <v>44520</v>
      </c>
      <c r="Z903" s="1702">
        <f t="shared" si="505"/>
        <v>44540</v>
      </c>
      <c r="AA903" s="1702">
        <f t="shared" si="505"/>
        <v>44568</v>
      </c>
      <c r="AB903" s="1702">
        <f t="shared" si="505"/>
        <v>44573</v>
      </c>
      <c r="AC903" s="1702">
        <f t="shared" si="505"/>
        <v>44587</v>
      </c>
      <c r="AD903" s="1702">
        <f t="shared" si="506"/>
        <v>44608</v>
      </c>
      <c r="AE903" s="1702">
        <f t="shared" si="506"/>
        <v>44615</v>
      </c>
      <c r="AF903" s="1702">
        <f t="shared" si="506"/>
        <v>44620</v>
      </c>
      <c r="AG903" s="1702">
        <f t="shared" si="506"/>
        <v>44623</v>
      </c>
      <c r="AH903" s="1702">
        <f t="shared" si="506"/>
        <v>44648</v>
      </c>
      <c r="AI903" s="1702">
        <f t="shared" si="506"/>
        <v>44668</v>
      </c>
      <c r="AJ903" s="1702">
        <f t="shared" si="506"/>
        <v>44668</v>
      </c>
      <c r="AK903" s="1702">
        <f t="shared" si="506"/>
        <v>44678</v>
      </c>
      <c r="AL903" s="1702">
        <f t="shared" si="506"/>
        <v>44694</v>
      </c>
      <c r="AM903" s="1702">
        <f t="shared" si="506"/>
        <v>44698</v>
      </c>
      <c r="AN903" s="1702">
        <f t="shared" si="506"/>
        <v>44671</v>
      </c>
      <c r="AO903" s="1497">
        <f t="shared" si="503"/>
        <v>44599</v>
      </c>
      <c r="AP903" s="1444">
        <v>31286</v>
      </c>
      <c r="AQ903" s="1443">
        <v>45413</v>
      </c>
      <c r="AR903" s="1424">
        <f>VLOOKUP(AP903,Schedule!$B$2:$F$14923,5,0)</f>
        <v>45413</v>
      </c>
      <c r="AS903" s="1424">
        <f t="shared" si="507"/>
        <v>45778</v>
      </c>
      <c r="AZ903" s="1739"/>
    </row>
    <row r="904" spans="1:52" s="1382" customFormat="1" ht="51.95" customHeight="1" thickBot="1">
      <c r="A904" s="1781"/>
      <c r="B904" s="1385">
        <f t="shared" si="501"/>
        <v>89</v>
      </c>
      <c r="C904" s="1386" t="str">
        <f t="shared" si="502"/>
        <v>У_К</v>
      </c>
      <c r="D904" s="1561" t="str">
        <f t="shared" ref="D904:D967" si="508">CONCATENATE(B904,,C904)</f>
        <v>89У_К</v>
      </c>
      <c r="E904" s="1602" t="s">
        <v>806</v>
      </c>
      <c r="F904" s="1563" t="s">
        <v>1033</v>
      </c>
      <c r="G904"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904" s="1565" t="s">
        <v>1054</v>
      </c>
      <c r="I904" s="1352"/>
      <c r="J904" s="1702">
        <f t="shared" si="504"/>
        <v>44179</v>
      </c>
      <c r="K904" s="1702">
        <f t="shared" si="504"/>
        <v>44207</v>
      </c>
      <c r="L904" s="1702">
        <f t="shared" si="504"/>
        <v>44256</v>
      </c>
      <c r="M904" s="1702">
        <f t="shared" si="504"/>
        <v>44316</v>
      </c>
      <c r="N904" s="1702">
        <f t="shared" si="504"/>
        <v>44344</v>
      </c>
      <c r="O904" s="1702">
        <f t="shared" si="504"/>
        <v>44344</v>
      </c>
      <c r="P904" s="1702">
        <f t="shared" si="504"/>
        <v>44428</v>
      </c>
      <c r="Q904" s="1702">
        <f t="shared" si="504"/>
        <v>44460</v>
      </c>
      <c r="R904" s="1702">
        <f t="shared" si="504"/>
        <v>44460</v>
      </c>
      <c r="S904" s="1702">
        <f t="shared" si="504"/>
        <v>44459</v>
      </c>
      <c r="T904" s="1702">
        <f t="shared" si="505"/>
        <v>44459</v>
      </c>
      <c r="U904" s="1702">
        <f t="shared" si="505"/>
        <v>44480</v>
      </c>
      <c r="V904" s="1702">
        <f t="shared" si="505"/>
        <v>44487</v>
      </c>
      <c r="W904" s="1702">
        <f t="shared" si="505"/>
        <v>44490</v>
      </c>
      <c r="X904" s="1702">
        <f t="shared" si="505"/>
        <v>44495</v>
      </c>
      <c r="Y904" s="1702">
        <f t="shared" si="505"/>
        <v>44520</v>
      </c>
      <c r="Z904" s="1702">
        <f t="shared" si="505"/>
        <v>44540</v>
      </c>
      <c r="AA904" s="1702">
        <f t="shared" si="505"/>
        <v>44568</v>
      </c>
      <c r="AB904" s="1702">
        <f t="shared" si="505"/>
        <v>44573</v>
      </c>
      <c r="AC904" s="1702">
        <f t="shared" si="505"/>
        <v>44587</v>
      </c>
      <c r="AD904" s="1702">
        <f t="shared" si="506"/>
        <v>44608</v>
      </c>
      <c r="AE904" s="1702">
        <f t="shared" si="506"/>
        <v>44615</v>
      </c>
      <c r="AF904" s="1702">
        <f t="shared" si="506"/>
        <v>44620</v>
      </c>
      <c r="AG904" s="1702">
        <f t="shared" si="506"/>
        <v>44623</v>
      </c>
      <c r="AH904" s="1702">
        <f t="shared" si="506"/>
        <v>44648</v>
      </c>
      <c r="AI904" s="1702">
        <f t="shared" si="506"/>
        <v>44668</v>
      </c>
      <c r="AJ904" s="1702">
        <f t="shared" si="506"/>
        <v>44668</v>
      </c>
      <c r="AK904" s="1702">
        <f t="shared" si="506"/>
        <v>44678</v>
      </c>
      <c r="AL904" s="1702">
        <f t="shared" si="506"/>
        <v>44694</v>
      </c>
      <c r="AM904" s="1702">
        <f t="shared" si="506"/>
        <v>44698</v>
      </c>
      <c r="AN904" s="1702">
        <f t="shared" si="506"/>
        <v>44671</v>
      </c>
      <c r="AO904" s="1497">
        <f t="shared" si="503"/>
        <v>44599</v>
      </c>
      <c r="AP904" s="1444">
        <v>34419</v>
      </c>
      <c r="AQ904" s="1443">
        <v>45593</v>
      </c>
      <c r="AR904" s="1424">
        <f>VLOOKUP(AP904,Schedule!$B$2:$F$14923,5,0)</f>
        <v>45593</v>
      </c>
      <c r="AS904" s="1424">
        <f t="shared" si="507"/>
        <v>45958</v>
      </c>
      <c r="AZ904" s="1739"/>
    </row>
    <row r="905" spans="1:52" s="1382" customFormat="1" ht="51.95" customHeight="1" thickBot="1">
      <c r="A905" s="1781"/>
      <c r="B905" s="1385">
        <f t="shared" si="501"/>
        <v>89</v>
      </c>
      <c r="C905" s="1386" t="str">
        <f t="shared" si="502"/>
        <v>У_К</v>
      </c>
      <c r="D905" s="1561" t="str">
        <f t="shared" si="508"/>
        <v>89У_К</v>
      </c>
      <c r="E905" s="1602" t="s">
        <v>808</v>
      </c>
      <c r="F905" s="1563" t="s">
        <v>1033</v>
      </c>
      <c r="G905"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905" s="1565" t="s">
        <v>1054</v>
      </c>
      <c r="I905" s="1352"/>
      <c r="J905" s="1702">
        <f t="shared" si="504"/>
        <v>44179</v>
      </c>
      <c r="K905" s="1702">
        <f t="shared" si="504"/>
        <v>44207</v>
      </c>
      <c r="L905" s="1702">
        <f t="shared" si="504"/>
        <v>44256</v>
      </c>
      <c r="M905" s="1702">
        <f t="shared" si="504"/>
        <v>44316</v>
      </c>
      <c r="N905" s="1702">
        <f t="shared" si="504"/>
        <v>44344</v>
      </c>
      <c r="O905" s="1702">
        <f t="shared" si="504"/>
        <v>44344</v>
      </c>
      <c r="P905" s="1702">
        <f t="shared" si="504"/>
        <v>44428</v>
      </c>
      <c r="Q905" s="1702">
        <f t="shared" si="504"/>
        <v>44460</v>
      </c>
      <c r="R905" s="1702">
        <f t="shared" si="504"/>
        <v>44460</v>
      </c>
      <c r="S905" s="1702">
        <f t="shared" si="504"/>
        <v>44459</v>
      </c>
      <c r="T905" s="1702">
        <f t="shared" si="505"/>
        <v>44459</v>
      </c>
      <c r="U905" s="1702">
        <f t="shared" si="505"/>
        <v>44480</v>
      </c>
      <c r="V905" s="1702">
        <f t="shared" si="505"/>
        <v>44487</v>
      </c>
      <c r="W905" s="1702">
        <f t="shared" si="505"/>
        <v>44490</v>
      </c>
      <c r="X905" s="1702">
        <f t="shared" si="505"/>
        <v>44495</v>
      </c>
      <c r="Y905" s="1702">
        <f t="shared" si="505"/>
        <v>44520</v>
      </c>
      <c r="Z905" s="1702">
        <f t="shared" si="505"/>
        <v>44540</v>
      </c>
      <c r="AA905" s="1702">
        <f t="shared" si="505"/>
        <v>44568</v>
      </c>
      <c r="AB905" s="1702">
        <f t="shared" si="505"/>
        <v>44573</v>
      </c>
      <c r="AC905" s="1702">
        <f t="shared" si="505"/>
        <v>44587</v>
      </c>
      <c r="AD905" s="1702">
        <f t="shared" si="506"/>
        <v>44608</v>
      </c>
      <c r="AE905" s="1702">
        <f t="shared" si="506"/>
        <v>44615</v>
      </c>
      <c r="AF905" s="1702">
        <f t="shared" si="506"/>
        <v>44620</v>
      </c>
      <c r="AG905" s="1702">
        <f t="shared" si="506"/>
        <v>44623</v>
      </c>
      <c r="AH905" s="1702">
        <f t="shared" si="506"/>
        <v>44648</v>
      </c>
      <c r="AI905" s="1702">
        <f t="shared" si="506"/>
        <v>44668</v>
      </c>
      <c r="AJ905" s="1702">
        <f t="shared" si="506"/>
        <v>44668</v>
      </c>
      <c r="AK905" s="1702">
        <f t="shared" si="506"/>
        <v>44678</v>
      </c>
      <c r="AL905" s="1702">
        <f t="shared" si="506"/>
        <v>44694</v>
      </c>
      <c r="AM905" s="1702">
        <f t="shared" si="506"/>
        <v>44698</v>
      </c>
      <c r="AN905" s="1702">
        <f t="shared" si="506"/>
        <v>44671</v>
      </c>
      <c r="AO905" s="1497">
        <f t="shared" si="503"/>
        <v>44599</v>
      </c>
      <c r="AP905" s="1444">
        <v>34424</v>
      </c>
      <c r="AQ905" s="1443">
        <v>45593</v>
      </c>
      <c r="AR905" s="1424">
        <f>VLOOKUP(AP905,Schedule!$B$2:$F$14923,5,0)</f>
        <v>45593</v>
      </c>
      <c r="AS905" s="1424">
        <f t="shared" si="507"/>
        <v>45958</v>
      </c>
      <c r="AZ905" s="1739"/>
    </row>
    <row r="906" spans="1:52" s="1382" customFormat="1" ht="51.95" customHeight="1" thickBot="1">
      <c r="A906" s="1781"/>
      <c r="B906" s="1385">
        <f t="shared" si="501"/>
        <v>89</v>
      </c>
      <c r="C906" s="1386" t="str">
        <f t="shared" si="502"/>
        <v>У_К</v>
      </c>
      <c r="D906" s="1561" t="str">
        <f t="shared" si="508"/>
        <v>89У_К</v>
      </c>
      <c r="E906" s="1602" t="s">
        <v>809</v>
      </c>
      <c r="F906" s="1563" t="s">
        <v>1033</v>
      </c>
      <c r="G906"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906" s="1565" t="s">
        <v>1054</v>
      </c>
      <c r="I906" s="1352"/>
      <c r="J906" s="1702">
        <f t="shared" si="504"/>
        <v>44179</v>
      </c>
      <c r="K906" s="1702">
        <f t="shared" si="504"/>
        <v>44207</v>
      </c>
      <c r="L906" s="1702">
        <f t="shared" si="504"/>
        <v>44256</v>
      </c>
      <c r="M906" s="1702">
        <f t="shared" si="504"/>
        <v>44316</v>
      </c>
      <c r="N906" s="1702">
        <f t="shared" si="504"/>
        <v>44344</v>
      </c>
      <c r="O906" s="1702">
        <f t="shared" si="504"/>
        <v>44344</v>
      </c>
      <c r="P906" s="1702">
        <f t="shared" si="504"/>
        <v>44428</v>
      </c>
      <c r="Q906" s="1702">
        <f t="shared" si="504"/>
        <v>44460</v>
      </c>
      <c r="R906" s="1702">
        <f t="shared" si="504"/>
        <v>44460</v>
      </c>
      <c r="S906" s="1702">
        <f t="shared" si="504"/>
        <v>44459</v>
      </c>
      <c r="T906" s="1702">
        <f t="shared" si="505"/>
        <v>44459</v>
      </c>
      <c r="U906" s="1702">
        <f t="shared" si="505"/>
        <v>44480</v>
      </c>
      <c r="V906" s="1702">
        <f t="shared" si="505"/>
        <v>44487</v>
      </c>
      <c r="W906" s="1702">
        <f t="shared" si="505"/>
        <v>44490</v>
      </c>
      <c r="X906" s="1702">
        <f t="shared" si="505"/>
        <v>44495</v>
      </c>
      <c r="Y906" s="1702">
        <f t="shared" si="505"/>
        <v>44520</v>
      </c>
      <c r="Z906" s="1702">
        <f t="shared" si="505"/>
        <v>44540</v>
      </c>
      <c r="AA906" s="1702">
        <f t="shared" si="505"/>
        <v>44568</v>
      </c>
      <c r="AB906" s="1702">
        <f t="shared" si="505"/>
        <v>44573</v>
      </c>
      <c r="AC906" s="1702">
        <f t="shared" si="505"/>
        <v>44587</v>
      </c>
      <c r="AD906" s="1702">
        <f t="shared" si="506"/>
        <v>44608</v>
      </c>
      <c r="AE906" s="1702">
        <f t="shared" si="506"/>
        <v>44615</v>
      </c>
      <c r="AF906" s="1702">
        <f t="shared" si="506"/>
        <v>44620</v>
      </c>
      <c r="AG906" s="1702">
        <f t="shared" si="506"/>
        <v>44623</v>
      </c>
      <c r="AH906" s="1702">
        <f t="shared" si="506"/>
        <v>44648</v>
      </c>
      <c r="AI906" s="1702">
        <f t="shared" si="506"/>
        <v>44668</v>
      </c>
      <c r="AJ906" s="1702">
        <f t="shared" si="506"/>
        <v>44668</v>
      </c>
      <c r="AK906" s="1702">
        <f t="shared" si="506"/>
        <v>44678</v>
      </c>
      <c r="AL906" s="1702">
        <f t="shared" si="506"/>
        <v>44694</v>
      </c>
      <c r="AM906" s="1702">
        <f t="shared" si="506"/>
        <v>44698</v>
      </c>
      <c r="AN906" s="1702">
        <f t="shared" si="506"/>
        <v>44671</v>
      </c>
      <c r="AO906" s="1497">
        <f t="shared" si="503"/>
        <v>44599</v>
      </c>
      <c r="AP906" s="1444">
        <v>34433</v>
      </c>
      <c r="AQ906" s="1443">
        <v>45593</v>
      </c>
      <c r="AR906" s="1424">
        <f>VLOOKUP(AP906,Schedule!$B$2:$F$14923,5,0)</f>
        <v>45593</v>
      </c>
      <c r="AS906" s="1424">
        <f t="shared" si="507"/>
        <v>45958</v>
      </c>
      <c r="AZ906" s="1739"/>
    </row>
    <row r="907" spans="1:52" s="1382" customFormat="1" ht="51.95" customHeight="1" thickBot="1">
      <c r="A907" s="1781"/>
      <c r="B907" s="1385">
        <f t="shared" si="501"/>
        <v>89</v>
      </c>
      <c r="C907" s="1386" t="str">
        <f t="shared" si="502"/>
        <v>У_К</v>
      </c>
      <c r="D907" s="1561" t="str">
        <f t="shared" si="508"/>
        <v>89У_К</v>
      </c>
      <c r="E907" s="1602" t="s">
        <v>810</v>
      </c>
      <c r="F907" s="1563" t="s">
        <v>1033</v>
      </c>
      <c r="G907"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907" s="1565" t="s">
        <v>1054</v>
      </c>
      <c r="I907" s="1352"/>
      <c r="J907" s="1702">
        <f t="shared" si="504"/>
        <v>44179</v>
      </c>
      <c r="K907" s="1702">
        <f t="shared" si="504"/>
        <v>44207</v>
      </c>
      <c r="L907" s="1702">
        <f t="shared" si="504"/>
        <v>44256</v>
      </c>
      <c r="M907" s="1702">
        <f t="shared" si="504"/>
        <v>44316</v>
      </c>
      <c r="N907" s="1702">
        <f t="shared" si="504"/>
        <v>44344</v>
      </c>
      <c r="O907" s="1702">
        <f t="shared" si="504"/>
        <v>44344</v>
      </c>
      <c r="P907" s="1702">
        <f t="shared" si="504"/>
        <v>44428</v>
      </c>
      <c r="Q907" s="1702">
        <f t="shared" si="504"/>
        <v>44460</v>
      </c>
      <c r="R907" s="1702">
        <f t="shared" si="504"/>
        <v>44460</v>
      </c>
      <c r="S907" s="1702">
        <f t="shared" si="504"/>
        <v>44459</v>
      </c>
      <c r="T907" s="1702">
        <f t="shared" si="505"/>
        <v>44459</v>
      </c>
      <c r="U907" s="1702">
        <f t="shared" si="505"/>
        <v>44480</v>
      </c>
      <c r="V907" s="1702">
        <f t="shared" si="505"/>
        <v>44487</v>
      </c>
      <c r="W907" s="1702">
        <f t="shared" si="505"/>
        <v>44490</v>
      </c>
      <c r="X907" s="1702">
        <f t="shared" si="505"/>
        <v>44495</v>
      </c>
      <c r="Y907" s="1702">
        <f t="shared" si="505"/>
        <v>44520</v>
      </c>
      <c r="Z907" s="1702">
        <f t="shared" si="505"/>
        <v>44540</v>
      </c>
      <c r="AA907" s="1702">
        <f t="shared" si="505"/>
        <v>44568</v>
      </c>
      <c r="AB907" s="1702">
        <f t="shared" si="505"/>
        <v>44573</v>
      </c>
      <c r="AC907" s="1702">
        <f t="shared" si="505"/>
        <v>44587</v>
      </c>
      <c r="AD907" s="1702">
        <f t="shared" si="506"/>
        <v>44608</v>
      </c>
      <c r="AE907" s="1702">
        <f t="shared" si="506"/>
        <v>44615</v>
      </c>
      <c r="AF907" s="1702">
        <f t="shared" si="506"/>
        <v>44620</v>
      </c>
      <c r="AG907" s="1702">
        <f t="shared" si="506"/>
        <v>44623</v>
      </c>
      <c r="AH907" s="1702">
        <f t="shared" si="506"/>
        <v>44648</v>
      </c>
      <c r="AI907" s="1702">
        <f t="shared" si="506"/>
        <v>44668</v>
      </c>
      <c r="AJ907" s="1702">
        <f t="shared" si="506"/>
        <v>44668</v>
      </c>
      <c r="AK907" s="1702">
        <f t="shared" si="506"/>
        <v>44678</v>
      </c>
      <c r="AL907" s="1702">
        <f t="shared" si="506"/>
        <v>44694</v>
      </c>
      <c r="AM907" s="1702">
        <f t="shared" si="506"/>
        <v>44698</v>
      </c>
      <c r="AN907" s="1702">
        <f t="shared" si="506"/>
        <v>44671</v>
      </c>
      <c r="AO907" s="1497">
        <f t="shared" si="503"/>
        <v>44599</v>
      </c>
      <c r="AP907" s="1444">
        <v>34438</v>
      </c>
      <c r="AQ907" s="1443">
        <v>45593</v>
      </c>
      <c r="AR907" s="1424">
        <f>VLOOKUP(AP907,Schedule!$B$2:$F$14923,5,0)</f>
        <v>45593</v>
      </c>
      <c r="AS907" s="1424">
        <f t="shared" si="507"/>
        <v>45958</v>
      </c>
      <c r="AZ907" s="1739"/>
    </row>
    <row r="908" spans="1:52" s="1382" customFormat="1" ht="51.95" customHeight="1" thickBot="1">
      <c r="A908" s="1781"/>
      <c r="B908" s="1385">
        <f t="shared" si="501"/>
        <v>89</v>
      </c>
      <c r="C908" s="1386" t="str">
        <f t="shared" si="502"/>
        <v>У_К</v>
      </c>
      <c r="D908" s="1561" t="str">
        <f t="shared" si="508"/>
        <v>89У_К</v>
      </c>
      <c r="E908" s="1602" t="s">
        <v>364</v>
      </c>
      <c r="F908" s="1563" t="s">
        <v>1033</v>
      </c>
      <c r="G908"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908" s="1565" t="s">
        <v>1055</v>
      </c>
      <c r="I908" s="1352"/>
      <c r="J908" s="1702">
        <f t="shared" si="504"/>
        <v>44179</v>
      </c>
      <c r="K908" s="1702">
        <f t="shared" si="504"/>
        <v>44207</v>
      </c>
      <c r="L908" s="1702">
        <f t="shared" si="504"/>
        <v>44256</v>
      </c>
      <c r="M908" s="1702">
        <f t="shared" si="504"/>
        <v>44316</v>
      </c>
      <c r="N908" s="1702">
        <f t="shared" si="504"/>
        <v>44344</v>
      </c>
      <c r="O908" s="1702">
        <f t="shared" si="504"/>
        <v>44344</v>
      </c>
      <c r="P908" s="1702">
        <f t="shared" si="504"/>
        <v>44428</v>
      </c>
      <c r="Q908" s="1702">
        <f t="shared" si="504"/>
        <v>44460</v>
      </c>
      <c r="R908" s="1702">
        <f t="shared" si="504"/>
        <v>44460</v>
      </c>
      <c r="S908" s="1702">
        <f t="shared" si="504"/>
        <v>44459</v>
      </c>
      <c r="T908" s="1702">
        <f t="shared" si="505"/>
        <v>44459</v>
      </c>
      <c r="U908" s="1702">
        <f t="shared" si="505"/>
        <v>44480</v>
      </c>
      <c r="V908" s="1702">
        <f t="shared" si="505"/>
        <v>44487</v>
      </c>
      <c r="W908" s="1702">
        <f t="shared" si="505"/>
        <v>44490</v>
      </c>
      <c r="X908" s="1702">
        <f t="shared" si="505"/>
        <v>44495</v>
      </c>
      <c r="Y908" s="1702">
        <f t="shared" si="505"/>
        <v>44520</v>
      </c>
      <c r="Z908" s="1702">
        <f t="shared" si="505"/>
        <v>44540</v>
      </c>
      <c r="AA908" s="1702">
        <f t="shared" si="505"/>
        <v>44568</v>
      </c>
      <c r="AB908" s="1702">
        <f t="shared" si="505"/>
        <v>44573</v>
      </c>
      <c r="AC908" s="1702">
        <f t="shared" si="505"/>
        <v>44587</v>
      </c>
      <c r="AD908" s="1702">
        <f t="shared" si="506"/>
        <v>44608</v>
      </c>
      <c r="AE908" s="1702">
        <f t="shared" si="506"/>
        <v>44615</v>
      </c>
      <c r="AF908" s="1702">
        <f t="shared" si="506"/>
        <v>44620</v>
      </c>
      <c r="AG908" s="1702">
        <f t="shared" si="506"/>
        <v>44623</v>
      </c>
      <c r="AH908" s="1702">
        <f t="shared" si="506"/>
        <v>44648</v>
      </c>
      <c r="AI908" s="1702">
        <f t="shared" si="506"/>
        <v>44668</v>
      </c>
      <c r="AJ908" s="1702">
        <f t="shared" si="506"/>
        <v>44668</v>
      </c>
      <c r="AK908" s="1702">
        <f t="shared" si="506"/>
        <v>44678</v>
      </c>
      <c r="AL908" s="1702">
        <f t="shared" si="506"/>
        <v>44694</v>
      </c>
      <c r="AM908" s="1702">
        <f t="shared" si="506"/>
        <v>44698</v>
      </c>
      <c r="AN908" s="1702">
        <f t="shared" si="506"/>
        <v>44671</v>
      </c>
      <c r="AO908" s="1497">
        <f t="shared" si="503"/>
        <v>44599</v>
      </c>
      <c r="AP908" s="1444">
        <v>34449</v>
      </c>
      <c r="AQ908" s="1443">
        <v>45593</v>
      </c>
      <c r="AR908" s="1424">
        <f>VLOOKUP(AP908,Schedule!$B$2:$F$14923,5,0)</f>
        <v>45593</v>
      </c>
      <c r="AS908" s="1424">
        <f t="shared" si="507"/>
        <v>45958</v>
      </c>
      <c r="AZ908" s="1739"/>
    </row>
    <row r="909" spans="1:52" s="1382" customFormat="1" ht="51.95" customHeight="1" thickBot="1">
      <c r="A909" s="1781"/>
      <c r="B909" s="1385">
        <f t="shared" si="501"/>
        <v>89</v>
      </c>
      <c r="C909" s="1386" t="str">
        <f t="shared" si="502"/>
        <v>У_К</v>
      </c>
      <c r="D909" s="1561" t="str">
        <f t="shared" si="508"/>
        <v>89У_К</v>
      </c>
      <c r="E909" s="1602" t="s">
        <v>366</v>
      </c>
      <c r="F909" s="1563" t="s">
        <v>1033</v>
      </c>
      <c r="G909"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909" s="1565" t="s">
        <v>1055</v>
      </c>
      <c r="I909" s="1352"/>
      <c r="J909" s="1702">
        <f t="shared" si="504"/>
        <v>44179</v>
      </c>
      <c r="K909" s="1702">
        <f t="shared" si="504"/>
        <v>44207</v>
      </c>
      <c r="L909" s="1702">
        <f t="shared" si="504"/>
        <v>44256</v>
      </c>
      <c r="M909" s="1702">
        <f t="shared" si="504"/>
        <v>44316</v>
      </c>
      <c r="N909" s="1702">
        <f t="shared" si="504"/>
        <v>44344</v>
      </c>
      <c r="O909" s="1702">
        <f t="shared" si="504"/>
        <v>44344</v>
      </c>
      <c r="P909" s="1702">
        <f t="shared" si="504"/>
        <v>44428</v>
      </c>
      <c r="Q909" s="1702">
        <f t="shared" si="504"/>
        <v>44460</v>
      </c>
      <c r="R909" s="1702">
        <f t="shared" si="504"/>
        <v>44460</v>
      </c>
      <c r="S909" s="1702">
        <f t="shared" si="504"/>
        <v>44459</v>
      </c>
      <c r="T909" s="1702">
        <f t="shared" si="505"/>
        <v>44459</v>
      </c>
      <c r="U909" s="1702">
        <f t="shared" si="505"/>
        <v>44480</v>
      </c>
      <c r="V909" s="1702">
        <f t="shared" si="505"/>
        <v>44487</v>
      </c>
      <c r="W909" s="1702">
        <f t="shared" si="505"/>
        <v>44490</v>
      </c>
      <c r="X909" s="1702">
        <f t="shared" si="505"/>
        <v>44495</v>
      </c>
      <c r="Y909" s="1702">
        <f t="shared" si="505"/>
        <v>44520</v>
      </c>
      <c r="Z909" s="1702">
        <f t="shared" si="505"/>
        <v>44540</v>
      </c>
      <c r="AA909" s="1702">
        <f t="shared" si="505"/>
        <v>44568</v>
      </c>
      <c r="AB909" s="1702">
        <f t="shared" si="505"/>
        <v>44573</v>
      </c>
      <c r="AC909" s="1702">
        <f t="shared" si="505"/>
        <v>44587</v>
      </c>
      <c r="AD909" s="1702">
        <f t="shared" si="506"/>
        <v>44608</v>
      </c>
      <c r="AE909" s="1702">
        <f t="shared" si="506"/>
        <v>44615</v>
      </c>
      <c r="AF909" s="1702">
        <f t="shared" si="506"/>
        <v>44620</v>
      </c>
      <c r="AG909" s="1702">
        <f t="shared" si="506"/>
        <v>44623</v>
      </c>
      <c r="AH909" s="1702">
        <f t="shared" si="506"/>
        <v>44648</v>
      </c>
      <c r="AI909" s="1702">
        <f t="shared" si="506"/>
        <v>44668</v>
      </c>
      <c r="AJ909" s="1702">
        <f t="shared" si="506"/>
        <v>44668</v>
      </c>
      <c r="AK909" s="1702">
        <f t="shared" si="506"/>
        <v>44678</v>
      </c>
      <c r="AL909" s="1702">
        <f t="shared" si="506"/>
        <v>44694</v>
      </c>
      <c r="AM909" s="1702">
        <f t="shared" si="506"/>
        <v>44698</v>
      </c>
      <c r="AN909" s="1702">
        <f t="shared" si="506"/>
        <v>44671</v>
      </c>
      <c r="AO909" s="1497">
        <f t="shared" si="503"/>
        <v>44599</v>
      </c>
      <c r="AP909" s="1444">
        <v>34456</v>
      </c>
      <c r="AQ909" s="1443">
        <v>45593</v>
      </c>
      <c r="AR909" s="1424">
        <f>VLOOKUP(AP909,Schedule!$B$2:$F$14923,5,0)</f>
        <v>45593</v>
      </c>
      <c r="AS909" s="1424">
        <f t="shared" si="507"/>
        <v>45958</v>
      </c>
      <c r="AZ909" s="1739"/>
    </row>
    <row r="910" spans="1:52" s="1382" customFormat="1" ht="51.95" customHeight="1" thickBot="1">
      <c r="A910" s="1781"/>
      <c r="B910" s="1385">
        <f t="shared" si="501"/>
        <v>89</v>
      </c>
      <c r="C910" s="1386" t="str">
        <f t="shared" si="502"/>
        <v>У_К</v>
      </c>
      <c r="D910" s="1561" t="str">
        <f t="shared" si="508"/>
        <v>89У_К</v>
      </c>
      <c r="E910" s="1602" t="s">
        <v>368</v>
      </c>
      <c r="F910" s="1563" t="s">
        <v>1033</v>
      </c>
      <c r="G910"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910" s="1565" t="s">
        <v>1055</v>
      </c>
      <c r="I910" s="1352"/>
      <c r="J910" s="1702">
        <f t="shared" si="504"/>
        <v>44179</v>
      </c>
      <c r="K910" s="1702">
        <f t="shared" si="504"/>
        <v>44207</v>
      </c>
      <c r="L910" s="1702">
        <f t="shared" si="504"/>
        <v>44256</v>
      </c>
      <c r="M910" s="1702">
        <f t="shared" si="504"/>
        <v>44316</v>
      </c>
      <c r="N910" s="1702">
        <f t="shared" si="504"/>
        <v>44344</v>
      </c>
      <c r="O910" s="1702">
        <f t="shared" si="504"/>
        <v>44344</v>
      </c>
      <c r="P910" s="1702">
        <f t="shared" si="504"/>
        <v>44428</v>
      </c>
      <c r="Q910" s="1702">
        <f t="shared" si="504"/>
        <v>44460</v>
      </c>
      <c r="R910" s="1702">
        <f t="shared" si="504"/>
        <v>44460</v>
      </c>
      <c r="S910" s="1702">
        <f t="shared" si="504"/>
        <v>44459</v>
      </c>
      <c r="T910" s="1702">
        <f t="shared" si="505"/>
        <v>44459</v>
      </c>
      <c r="U910" s="1702">
        <f t="shared" si="505"/>
        <v>44480</v>
      </c>
      <c r="V910" s="1702">
        <f t="shared" si="505"/>
        <v>44487</v>
      </c>
      <c r="W910" s="1702">
        <f t="shared" si="505"/>
        <v>44490</v>
      </c>
      <c r="X910" s="1702">
        <f t="shared" si="505"/>
        <v>44495</v>
      </c>
      <c r="Y910" s="1702">
        <f t="shared" si="505"/>
        <v>44520</v>
      </c>
      <c r="Z910" s="1702">
        <f t="shared" si="505"/>
        <v>44540</v>
      </c>
      <c r="AA910" s="1702">
        <f t="shared" si="505"/>
        <v>44568</v>
      </c>
      <c r="AB910" s="1702">
        <f t="shared" si="505"/>
        <v>44573</v>
      </c>
      <c r="AC910" s="1702">
        <f t="shared" si="505"/>
        <v>44587</v>
      </c>
      <c r="AD910" s="1702">
        <f t="shared" si="506"/>
        <v>44608</v>
      </c>
      <c r="AE910" s="1702">
        <f t="shared" si="506"/>
        <v>44615</v>
      </c>
      <c r="AF910" s="1702">
        <f t="shared" si="506"/>
        <v>44620</v>
      </c>
      <c r="AG910" s="1702">
        <f t="shared" si="506"/>
        <v>44623</v>
      </c>
      <c r="AH910" s="1702">
        <f t="shared" si="506"/>
        <v>44648</v>
      </c>
      <c r="AI910" s="1702">
        <f t="shared" si="506"/>
        <v>44668</v>
      </c>
      <c r="AJ910" s="1702">
        <f t="shared" si="506"/>
        <v>44668</v>
      </c>
      <c r="AK910" s="1702">
        <f t="shared" si="506"/>
        <v>44678</v>
      </c>
      <c r="AL910" s="1702">
        <f t="shared" si="506"/>
        <v>44694</v>
      </c>
      <c r="AM910" s="1702">
        <f t="shared" si="506"/>
        <v>44698</v>
      </c>
      <c r="AN910" s="1702">
        <f t="shared" si="506"/>
        <v>44671</v>
      </c>
      <c r="AO910" s="1497">
        <f t="shared" si="503"/>
        <v>44599</v>
      </c>
      <c r="AP910" s="1444">
        <v>34463</v>
      </c>
      <c r="AQ910" s="1443">
        <v>45593</v>
      </c>
      <c r="AR910" s="1424">
        <f>VLOOKUP(AP910,Schedule!$B$2:$F$14923,5,0)</f>
        <v>45593</v>
      </c>
      <c r="AS910" s="1424">
        <f t="shared" si="507"/>
        <v>45958</v>
      </c>
      <c r="AZ910" s="1739"/>
    </row>
    <row r="911" spans="1:52" s="1382" customFormat="1" ht="51.95" customHeight="1" thickBot="1">
      <c r="A911" s="1781"/>
      <c r="B911" s="1385">
        <f t="shared" si="501"/>
        <v>89</v>
      </c>
      <c r="C911" s="1386" t="str">
        <f t="shared" si="502"/>
        <v>У_К</v>
      </c>
      <c r="D911" s="1561" t="str">
        <f t="shared" si="508"/>
        <v>89У_К</v>
      </c>
      <c r="E911" s="1602" t="s">
        <v>370</v>
      </c>
      <c r="F911" s="1563" t="s">
        <v>1033</v>
      </c>
      <c r="G911"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911" s="1565" t="s">
        <v>1055</v>
      </c>
      <c r="I911" s="1352"/>
      <c r="J911" s="1702">
        <f t="shared" si="504"/>
        <v>44179</v>
      </c>
      <c r="K911" s="1702">
        <f t="shared" si="504"/>
        <v>44207</v>
      </c>
      <c r="L911" s="1702">
        <f t="shared" si="504"/>
        <v>44256</v>
      </c>
      <c r="M911" s="1702">
        <f t="shared" si="504"/>
        <v>44316</v>
      </c>
      <c r="N911" s="1702">
        <f t="shared" si="504"/>
        <v>44344</v>
      </c>
      <c r="O911" s="1702">
        <f t="shared" si="504"/>
        <v>44344</v>
      </c>
      <c r="P911" s="1702">
        <f t="shared" si="504"/>
        <v>44428</v>
      </c>
      <c r="Q911" s="1702">
        <f t="shared" si="504"/>
        <v>44460</v>
      </c>
      <c r="R911" s="1702">
        <f t="shared" si="504"/>
        <v>44460</v>
      </c>
      <c r="S911" s="1702">
        <f t="shared" si="504"/>
        <v>44459</v>
      </c>
      <c r="T911" s="1702">
        <f t="shared" si="505"/>
        <v>44459</v>
      </c>
      <c r="U911" s="1702">
        <f t="shared" si="505"/>
        <v>44480</v>
      </c>
      <c r="V911" s="1702">
        <f t="shared" si="505"/>
        <v>44487</v>
      </c>
      <c r="W911" s="1702">
        <f t="shared" si="505"/>
        <v>44490</v>
      </c>
      <c r="X911" s="1702">
        <f t="shared" si="505"/>
        <v>44495</v>
      </c>
      <c r="Y911" s="1702">
        <f t="shared" si="505"/>
        <v>44520</v>
      </c>
      <c r="Z911" s="1702">
        <f t="shared" si="505"/>
        <v>44540</v>
      </c>
      <c r="AA911" s="1702">
        <f t="shared" si="505"/>
        <v>44568</v>
      </c>
      <c r="AB911" s="1702">
        <f t="shared" si="505"/>
        <v>44573</v>
      </c>
      <c r="AC911" s="1702">
        <f t="shared" si="505"/>
        <v>44587</v>
      </c>
      <c r="AD911" s="1702">
        <f t="shared" si="506"/>
        <v>44608</v>
      </c>
      <c r="AE911" s="1702">
        <f t="shared" si="506"/>
        <v>44615</v>
      </c>
      <c r="AF911" s="1702">
        <f t="shared" si="506"/>
        <v>44620</v>
      </c>
      <c r="AG911" s="1702">
        <f t="shared" si="506"/>
        <v>44623</v>
      </c>
      <c r="AH911" s="1702">
        <f t="shared" si="506"/>
        <v>44648</v>
      </c>
      <c r="AI911" s="1702">
        <f t="shared" si="506"/>
        <v>44668</v>
      </c>
      <c r="AJ911" s="1702">
        <f t="shared" si="506"/>
        <v>44668</v>
      </c>
      <c r="AK911" s="1702">
        <f t="shared" si="506"/>
        <v>44678</v>
      </c>
      <c r="AL911" s="1702">
        <f t="shared" si="506"/>
        <v>44694</v>
      </c>
      <c r="AM911" s="1702">
        <f t="shared" si="506"/>
        <v>44698</v>
      </c>
      <c r="AN911" s="1702">
        <f t="shared" si="506"/>
        <v>44671</v>
      </c>
      <c r="AO911" s="1497">
        <f t="shared" si="503"/>
        <v>44599</v>
      </c>
      <c r="AP911" s="1444">
        <v>34470</v>
      </c>
      <c r="AQ911" s="1443">
        <v>45593</v>
      </c>
      <c r="AR911" s="1424">
        <f>VLOOKUP(AP911,Schedule!$B$2:$F$14923,5,0)</f>
        <v>45593</v>
      </c>
      <c r="AS911" s="1424">
        <f t="shared" si="507"/>
        <v>45958</v>
      </c>
      <c r="AZ911" s="1739"/>
    </row>
    <row r="912" spans="1:52" s="1382" customFormat="1" ht="51.95" customHeight="1" thickBot="1">
      <c r="A912" s="1781"/>
      <c r="B912" s="1385">
        <f t="shared" si="501"/>
        <v>89</v>
      </c>
      <c r="C912" s="1386" t="str">
        <f t="shared" si="502"/>
        <v>У_К</v>
      </c>
      <c r="D912" s="1561" t="str">
        <f t="shared" si="508"/>
        <v>89У_К</v>
      </c>
      <c r="E912" s="1602" t="s">
        <v>372</v>
      </c>
      <c r="F912" s="1563" t="s">
        <v>1033</v>
      </c>
      <c r="G912"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912" s="1565" t="s">
        <v>1055</v>
      </c>
      <c r="I912" s="1352"/>
      <c r="J912" s="1702">
        <f t="shared" si="504"/>
        <v>44179</v>
      </c>
      <c r="K912" s="1702">
        <f t="shared" si="504"/>
        <v>44207</v>
      </c>
      <c r="L912" s="1702">
        <f t="shared" si="504"/>
        <v>44256</v>
      </c>
      <c r="M912" s="1702">
        <f t="shared" si="504"/>
        <v>44316</v>
      </c>
      <c r="N912" s="1702">
        <f t="shared" si="504"/>
        <v>44344</v>
      </c>
      <c r="O912" s="1702">
        <f t="shared" si="504"/>
        <v>44344</v>
      </c>
      <c r="P912" s="1702">
        <f t="shared" si="504"/>
        <v>44428</v>
      </c>
      <c r="Q912" s="1702">
        <f t="shared" si="504"/>
        <v>44460</v>
      </c>
      <c r="R912" s="1702">
        <f t="shared" si="504"/>
        <v>44460</v>
      </c>
      <c r="S912" s="1702">
        <f t="shared" si="504"/>
        <v>44459</v>
      </c>
      <c r="T912" s="1702">
        <f t="shared" si="505"/>
        <v>44459</v>
      </c>
      <c r="U912" s="1702">
        <f t="shared" si="505"/>
        <v>44480</v>
      </c>
      <c r="V912" s="1702">
        <f t="shared" si="505"/>
        <v>44487</v>
      </c>
      <c r="W912" s="1702">
        <f t="shared" si="505"/>
        <v>44490</v>
      </c>
      <c r="X912" s="1702">
        <f t="shared" si="505"/>
        <v>44495</v>
      </c>
      <c r="Y912" s="1702">
        <f t="shared" si="505"/>
        <v>44520</v>
      </c>
      <c r="Z912" s="1702">
        <f t="shared" si="505"/>
        <v>44540</v>
      </c>
      <c r="AA912" s="1702">
        <f t="shared" si="505"/>
        <v>44568</v>
      </c>
      <c r="AB912" s="1702">
        <f t="shared" si="505"/>
        <v>44573</v>
      </c>
      <c r="AC912" s="1702">
        <f t="shared" si="505"/>
        <v>44587</v>
      </c>
      <c r="AD912" s="1702">
        <f t="shared" si="506"/>
        <v>44608</v>
      </c>
      <c r="AE912" s="1702">
        <f t="shared" si="506"/>
        <v>44615</v>
      </c>
      <c r="AF912" s="1702">
        <f t="shared" si="506"/>
        <v>44620</v>
      </c>
      <c r="AG912" s="1702">
        <f t="shared" si="506"/>
        <v>44623</v>
      </c>
      <c r="AH912" s="1702">
        <f t="shared" si="506"/>
        <v>44648</v>
      </c>
      <c r="AI912" s="1702">
        <f t="shared" si="506"/>
        <v>44668</v>
      </c>
      <c r="AJ912" s="1702">
        <f t="shared" si="506"/>
        <v>44668</v>
      </c>
      <c r="AK912" s="1702">
        <f t="shared" si="506"/>
        <v>44678</v>
      </c>
      <c r="AL912" s="1702">
        <f t="shared" si="506"/>
        <v>44694</v>
      </c>
      <c r="AM912" s="1702">
        <f t="shared" si="506"/>
        <v>44698</v>
      </c>
      <c r="AN912" s="1702">
        <f t="shared" si="506"/>
        <v>44671</v>
      </c>
      <c r="AO912" s="1497">
        <f t="shared" si="503"/>
        <v>44599</v>
      </c>
      <c r="AP912" s="1444">
        <v>34480</v>
      </c>
      <c r="AQ912" s="1443">
        <v>45493</v>
      </c>
      <c r="AR912" s="1424">
        <f>VLOOKUP(AP912,Schedule!$B$2:$F$14923,5,0)</f>
        <v>45493</v>
      </c>
      <c r="AS912" s="1424">
        <f t="shared" si="507"/>
        <v>45858</v>
      </c>
      <c r="AZ912" s="1739"/>
    </row>
    <row r="913" spans="1:52" s="1382" customFormat="1" ht="51.95" customHeight="1" thickBot="1">
      <c r="A913" s="1781"/>
      <c r="B913" s="1385">
        <f t="shared" si="501"/>
        <v>89</v>
      </c>
      <c r="C913" s="1386" t="str">
        <f t="shared" si="502"/>
        <v>У_К</v>
      </c>
      <c r="D913" s="1561" t="str">
        <f t="shared" si="508"/>
        <v>89У_К</v>
      </c>
      <c r="E913" s="1602" t="s">
        <v>374</v>
      </c>
      <c r="F913" s="1563" t="s">
        <v>1033</v>
      </c>
      <c r="G913"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913" s="1565" t="s">
        <v>1055</v>
      </c>
      <c r="I913" s="1352"/>
      <c r="J913" s="1702">
        <f t="shared" si="504"/>
        <v>44179</v>
      </c>
      <c r="K913" s="1702">
        <f t="shared" si="504"/>
        <v>44207</v>
      </c>
      <c r="L913" s="1702">
        <f t="shared" si="504"/>
        <v>44256</v>
      </c>
      <c r="M913" s="1702">
        <f t="shared" si="504"/>
        <v>44316</v>
      </c>
      <c r="N913" s="1702">
        <f t="shared" si="504"/>
        <v>44344</v>
      </c>
      <c r="O913" s="1702">
        <f t="shared" si="504"/>
        <v>44344</v>
      </c>
      <c r="P913" s="1702">
        <f t="shared" si="504"/>
        <v>44428</v>
      </c>
      <c r="Q913" s="1702">
        <f t="shared" si="504"/>
        <v>44460</v>
      </c>
      <c r="R913" s="1702">
        <f t="shared" si="504"/>
        <v>44460</v>
      </c>
      <c r="S913" s="1702">
        <f t="shared" si="504"/>
        <v>44459</v>
      </c>
      <c r="T913" s="1702">
        <f t="shared" si="505"/>
        <v>44459</v>
      </c>
      <c r="U913" s="1702">
        <f t="shared" si="505"/>
        <v>44480</v>
      </c>
      <c r="V913" s="1702">
        <f t="shared" si="505"/>
        <v>44487</v>
      </c>
      <c r="W913" s="1702">
        <f t="shared" si="505"/>
        <v>44490</v>
      </c>
      <c r="X913" s="1702">
        <f t="shared" si="505"/>
        <v>44495</v>
      </c>
      <c r="Y913" s="1702">
        <f t="shared" si="505"/>
        <v>44520</v>
      </c>
      <c r="Z913" s="1702">
        <f t="shared" si="505"/>
        <v>44540</v>
      </c>
      <c r="AA913" s="1702">
        <f t="shared" si="505"/>
        <v>44568</v>
      </c>
      <c r="AB913" s="1702">
        <f t="shared" si="505"/>
        <v>44573</v>
      </c>
      <c r="AC913" s="1702">
        <f t="shared" si="505"/>
        <v>44587</v>
      </c>
      <c r="AD913" s="1702">
        <f t="shared" si="506"/>
        <v>44608</v>
      </c>
      <c r="AE913" s="1702">
        <f t="shared" si="506"/>
        <v>44615</v>
      </c>
      <c r="AF913" s="1702">
        <f t="shared" si="506"/>
        <v>44620</v>
      </c>
      <c r="AG913" s="1702">
        <f t="shared" si="506"/>
        <v>44623</v>
      </c>
      <c r="AH913" s="1702">
        <f t="shared" si="506"/>
        <v>44648</v>
      </c>
      <c r="AI913" s="1702">
        <f t="shared" si="506"/>
        <v>44668</v>
      </c>
      <c r="AJ913" s="1702">
        <f t="shared" si="506"/>
        <v>44668</v>
      </c>
      <c r="AK913" s="1702">
        <f t="shared" si="506"/>
        <v>44678</v>
      </c>
      <c r="AL913" s="1702">
        <f t="shared" si="506"/>
        <v>44694</v>
      </c>
      <c r="AM913" s="1702">
        <f t="shared" si="506"/>
        <v>44698</v>
      </c>
      <c r="AN913" s="1702">
        <f t="shared" si="506"/>
        <v>44671</v>
      </c>
      <c r="AO913" s="1497">
        <f t="shared" si="503"/>
        <v>44599</v>
      </c>
      <c r="AP913" s="1444">
        <v>34487</v>
      </c>
      <c r="AQ913" s="1443">
        <v>45493</v>
      </c>
      <c r="AR913" s="1424">
        <f>VLOOKUP(AP913,Schedule!$B$2:$F$14923,5,0)</f>
        <v>45493</v>
      </c>
      <c r="AS913" s="1424">
        <f t="shared" si="507"/>
        <v>45858</v>
      </c>
      <c r="AZ913" s="1739"/>
    </row>
    <row r="914" spans="1:52" s="1382" customFormat="1" ht="51.95" customHeight="1" thickBot="1">
      <c r="A914" s="1781"/>
      <c r="B914" s="1385">
        <f t="shared" si="501"/>
        <v>89</v>
      </c>
      <c r="C914" s="1386" t="str">
        <f t="shared" si="502"/>
        <v>У_К</v>
      </c>
      <c r="D914" s="1561" t="str">
        <f t="shared" si="508"/>
        <v>89У_К</v>
      </c>
      <c r="E914" s="1602" t="s">
        <v>376</v>
      </c>
      <c r="F914" s="1563" t="s">
        <v>1033</v>
      </c>
      <c r="G914" s="1564"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914" s="1565" t="s">
        <v>1055</v>
      </c>
      <c r="I914" s="1352"/>
      <c r="J914" s="1702">
        <f t="shared" si="504"/>
        <v>44179</v>
      </c>
      <c r="K914" s="1702">
        <f t="shared" si="504"/>
        <v>44207</v>
      </c>
      <c r="L914" s="1702">
        <f t="shared" si="504"/>
        <v>44256</v>
      </c>
      <c r="M914" s="1702">
        <f t="shared" si="504"/>
        <v>44316</v>
      </c>
      <c r="N914" s="1702">
        <f t="shared" si="504"/>
        <v>44344</v>
      </c>
      <c r="O914" s="1702">
        <f t="shared" si="504"/>
        <v>44344</v>
      </c>
      <c r="P914" s="1702">
        <f t="shared" si="504"/>
        <v>44428</v>
      </c>
      <c r="Q914" s="1702">
        <f t="shared" si="504"/>
        <v>44460</v>
      </c>
      <c r="R914" s="1702">
        <f t="shared" si="504"/>
        <v>44460</v>
      </c>
      <c r="S914" s="1702">
        <f t="shared" si="504"/>
        <v>44459</v>
      </c>
      <c r="T914" s="1702">
        <f t="shared" si="505"/>
        <v>44459</v>
      </c>
      <c r="U914" s="1702">
        <f t="shared" si="505"/>
        <v>44480</v>
      </c>
      <c r="V914" s="1702">
        <f t="shared" si="505"/>
        <v>44487</v>
      </c>
      <c r="W914" s="1702">
        <f t="shared" si="505"/>
        <v>44490</v>
      </c>
      <c r="X914" s="1702">
        <f t="shared" si="505"/>
        <v>44495</v>
      </c>
      <c r="Y914" s="1702">
        <f t="shared" si="505"/>
        <v>44520</v>
      </c>
      <c r="Z914" s="1702">
        <f t="shared" si="505"/>
        <v>44540</v>
      </c>
      <c r="AA914" s="1702">
        <f t="shared" si="505"/>
        <v>44568</v>
      </c>
      <c r="AB914" s="1702">
        <f t="shared" si="505"/>
        <v>44573</v>
      </c>
      <c r="AC914" s="1702">
        <f t="shared" si="505"/>
        <v>44587</v>
      </c>
      <c r="AD914" s="1702">
        <f t="shared" si="506"/>
        <v>44608</v>
      </c>
      <c r="AE914" s="1702">
        <f t="shared" si="506"/>
        <v>44615</v>
      </c>
      <c r="AF914" s="1702">
        <f t="shared" si="506"/>
        <v>44620</v>
      </c>
      <c r="AG914" s="1702">
        <f t="shared" si="506"/>
        <v>44623</v>
      </c>
      <c r="AH914" s="1702">
        <f t="shared" si="506"/>
        <v>44648</v>
      </c>
      <c r="AI914" s="1702">
        <f t="shared" si="506"/>
        <v>44668</v>
      </c>
      <c r="AJ914" s="1702">
        <f t="shared" si="506"/>
        <v>44668</v>
      </c>
      <c r="AK914" s="1702">
        <f t="shared" si="506"/>
        <v>44678</v>
      </c>
      <c r="AL914" s="1702">
        <f t="shared" si="506"/>
        <v>44694</v>
      </c>
      <c r="AM914" s="1702">
        <f t="shared" si="506"/>
        <v>44698</v>
      </c>
      <c r="AN914" s="1702">
        <f t="shared" si="506"/>
        <v>44671</v>
      </c>
      <c r="AO914" s="1497">
        <f t="shared" si="503"/>
        <v>44599</v>
      </c>
      <c r="AP914" s="1444">
        <v>34494</v>
      </c>
      <c r="AQ914" s="1443">
        <v>45493</v>
      </c>
      <c r="AR914" s="1424">
        <f>VLOOKUP(AP914,Schedule!$B$2:$F$14923,5,0)</f>
        <v>45493</v>
      </c>
      <c r="AS914" s="1424">
        <f t="shared" si="507"/>
        <v>45858</v>
      </c>
      <c r="AZ914" s="1739"/>
    </row>
    <row r="915" spans="1:52" s="1382" customFormat="1" ht="51.95" customHeight="1" thickBot="1">
      <c r="A915" s="1781"/>
      <c r="B915" s="1498">
        <f t="shared" si="501"/>
        <v>89</v>
      </c>
      <c r="C915" s="1499" t="str">
        <f t="shared" si="502"/>
        <v>У_К</v>
      </c>
      <c r="D915" s="1566" t="str">
        <f t="shared" si="508"/>
        <v>89У_К</v>
      </c>
      <c r="E915" s="1603" t="s">
        <v>378</v>
      </c>
      <c r="F915" s="1568" t="s">
        <v>1033</v>
      </c>
      <c r="G915" s="1569" t="str">
        <f t="shared" si="486"/>
        <v>Выполнение работ КИП по объектам 20UGU,21UKZ,22UKZ,23UKZ,24UKZ,21USZ,22USZ,23USZ,24USZ,30UGU,21UUB,22UUB,23UUB,24UUB,21UUK,22UUK,23UUK,24UUK,25UUK,26UUK,27UUK,28UUK,20UKY,21UBZ,22UBZ,23UBZ,24UBZ,25UBZ,26UBZ,27UBZ,28UBZ,31UKZ,32UKZ,33UKZ,34UKZ,31UBZ,32UBZ,33UBZ,34UBZ,35UBZ,36UBZ,37UBZ,38UBZ,30UKY,31UUB,32UUB,33UUB,34UUB,31UUK,32UUK,33UUK,34UUK,35UUK,36UUK,37UUK,38UUK</v>
      </c>
      <c r="H915" s="1570" t="s">
        <v>1055</v>
      </c>
      <c r="I915" s="1345"/>
      <c r="J915" s="1702">
        <f t="shared" si="504"/>
        <v>44179</v>
      </c>
      <c r="K915" s="1702">
        <f t="shared" si="504"/>
        <v>44207</v>
      </c>
      <c r="L915" s="1702">
        <f t="shared" si="504"/>
        <v>44256</v>
      </c>
      <c r="M915" s="1702">
        <f t="shared" si="504"/>
        <v>44316</v>
      </c>
      <c r="N915" s="1702">
        <f t="shared" si="504"/>
        <v>44344</v>
      </c>
      <c r="O915" s="1702">
        <f t="shared" si="504"/>
        <v>44344</v>
      </c>
      <c r="P915" s="1702">
        <f t="shared" si="504"/>
        <v>44428</v>
      </c>
      <c r="Q915" s="1702">
        <f t="shared" si="504"/>
        <v>44460</v>
      </c>
      <c r="R915" s="1702">
        <f t="shared" si="504"/>
        <v>44460</v>
      </c>
      <c r="S915" s="1702">
        <f t="shared" si="504"/>
        <v>44459</v>
      </c>
      <c r="T915" s="1702">
        <f t="shared" si="505"/>
        <v>44459</v>
      </c>
      <c r="U915" s="1702">
        <f t="shared" si="505"/>
        <v>44480</v>
      </c>
      <c r="V915" s="1702">
        <f t="shared" si="505"/>
        <v>44487</v>
      </c>
      <c r="W915" s="1702">
        <f t="shared" si="505"/>
        <v>44490</v>
      </c>
      <c r="X915" s="1702">
        <f t="shared" si="505"/>
        <v>44495</v>
      </c>
      <c r="Y915" s="1702">
        <f t="shared" si="505"/>
        <v>44520</v>
      </c>
      <c r="Z915" s="1702">
        <f t="shared" si="505"/>
        <v>44540</v>
      </c>
      <c r="AA915" s="1702">
        <f t="shared" si="505"/>
        <v>44568</v>
      </c>
      <c r="AB915" s="1702">
        <f t="shared" si="505"/>
        <v>44573</v>
      </c>
      <c r="AC915" s="1702">
        <f t="shared" si="505"/>
        <v>44587</v>
      </c>
      <c r="AD915" s="1702">
        <f t="shared" si="506"/>
        <v>44608</v>
      </c>
      <c r="AE915" s="1702">
        <f t="shared" si="506"/>
        <v>44615</v>
      </c>
      <c r="AF915" s="1702">
        <f t="shared" si="506"/>
        <v>44620</v>
      </c>
      <c r="AG915" s="1702">
        <f t="shared" si="506"/>
        <v>44623</v>
      </c>
      <c r="AH915" s="1702">
        <f t="shared" si="506"/>
        <v>44648</v>
      </c>
      <c r="AI915" s="1702">
        <f t="shared" si="506"/>
        <v>44668</v>
      </c>
      <c r="AJ915" s="1702">
        <f t="shared" si="506"/>
        <v>44668</v>
      </c>
      <c r="AK915" s="1702">
        <f t="shared" si="506"/>
        <v>44678</v>
      </c>
      <c r="AL915" s="1702">
        <f t="shared" si="506"/>
        <v>44694</v>
      </c>
      <c r="AM915" s="1702">
        <f t="shared" si="506"/>
        <v>44698</v>
      </c>
      <c r="AN915" s="1702">
        <f t="shared" si="506"/>
        <v>44671</v>
      </c>
      <c r="AO915" s="1497">
        <f t="shared" si="503"/>
        <v>44599</v>
      </c>
      <c r="AP915" s="1445">
        <v>34501</v>
      </c>
      <c r="AQ915" s="1447">
        <v>45493</v>
      </c>
      <c r="AR915" s="1424">
        <f>VLOOKUP(AP915,Schedule!$B$2:$F$14923,5,0)</f>
        <v>45493</v>
      </c>
      <c r="AS915" s="1424">
        <f t="shared" si="507"/>
        <v>45858</v>
      </c>
      <c r="AZ915" s="1739"/>
    </row>
    <row r="916" spans="1:52" s="1382" customFormat="1" ht="47.25" thickBot="1">
      <c r="A916" s="1781">
        <f>A860+1</f>
        <v>76</v>
      </c>
      <c r="B916" s="1373">
        <f>B860+1</f>
        <v>90</v>
      </c>
      <c r="C916" s="1374" t="s">
        <v>1032</v>
      </c>
      <c r="D916" s="1556" t="str">
        <f t="shared" si="508"/>
        <v>90У_К</v>
      </c>
      <c r="E916" s="1601" t="s">
        <v>544</v>
      </c>
      <c r="F916" s="1558" t="s">
        <v>1033</v>
      </c>
      <c r="G916" s="1559" t="str">
        <f>CONCATENATE("Выполнение работ КИП по объектам ", , E916,",", E917,",", E918)</f>
        <v>Выполнение работ КИП по объектам 01UGF,02UGF,03UGF</v>
      </c>
      <c r="H916" s="1560" t="s">
        <v>1056</v>
      </c>
      <c r="I916" s="1339" t="s">
        <v>118</v>
      </c>
      <c r="J916" s="1369">
        <f>IFERROR(VLOOKUP(D916,'ИСХОДНИК-даты-2х'!$D$10:$AI$105,2,0),"-")</f>
        <v>44423</v>
      </c>
      <c r="K916" s="1369">
        <f>IFERROR(VLOOKUP(D916,'ИСХОДНИК-даты-2х'!$D$10:$AI$105,3,0),"-")</f>
        <v>44449</v>
      </c>
      <c r="L916" s="1369">
        <f>IFERROR(VLOOKUP(D916,'ИСХОДНИК-даты-2х'!$D$10:$AI$105,4,0),"-")</f>
        <v>44498</v>
      </c>
      <c r="M916" s="1369">
        <f>IFERROR(VLOOKUP(D916,'ИСХОДНИК-даты-2х'!$D$10:$AI$105,5,0),"-")</f>
        <v>44503</v>
      </c>
      <c r="N916" s="1369">
        <f>IFERROR(VLOOKUP(D916,'ИСХОДНИК-даты-2х'!$D$10:$AI$105,6,0),"-")</f>
        <v>44531</v>
      </c>
      <c r="O916" s="1369">
        <f>IFERROR(VLOOKUP(D916,'ИСХОДНИК-даты-2х'!$D$10:$AI$105,7,0),"-")</f>
        <v>44531</v>
      </c>
      <c r="P916" s="1369">
        <f>IFERROR(VLOOKUP(D916,'ИСХОДНИК-даты-2х'!$D$10:$AI$105,8,0),"-")</f>
        <v>44545</v>
      </c>
      <c r="Q916" s="1369">
        <f>IFERROR(VLOOKUP(D916,'ИСХОДНИК-даты-2х'!$D$10:$AI$105,9,0),"-")</f>
        <v>44575</v>
      </c>
      <c r="R916" s="1369">
        <f>IFERROR(VLOOKUP(D916,'ИСХОДНИК-даты-2х'!$D$10:$AI$105,10,0),"-")</f>
        <v>44575</v>
      </c>
      <c r="S916" s="1369">
        <f>IFERROR(VLOOKUP(D916,'ИСХОДНИК-даты-2х'!$D$10:$AI$105,11,0),"-")</f>
        <v>44574</v>
      </c>
      <c r="T916" s="1369">
        <f>IFERROR(VLOOKUP(D916,'ИСХОДНИК-даты-2х'!$D$10:$AI$105,12,0),"-")</f>
        <v>44574</v>
      </c>
      <c r="U916" s="1369">
        <f>IFERROR(VLOOKUP(D916,'ИСХОДНИК-даты-2х'!$D$10:$AI$105,13,0),"-")</f>
        <v>44595</v>
      </c>
      <c r="V916" s="1369">
        <f>IFERROR(VLOOKUP(D916,'ИСХОДНИК-даты-2х'!$D$10:$AI$105,14,0),"-")</f>
        <v>44602</v>
      </c>
      <c r="W916" s="1369">
        <f>IFERROR(VLOOKUP(D916,'ИСХОДНИК-даты-2х'!$D$10:$AI$105,15,0),"-")</f>
        <v>44607</v>
      </c>
      <c r="X916" s="1369">
        <f>IFERROR(VLOOKUP(D916,'ИСХОДНИК-даты-2х'!$D$10:$AI$105,16,0),"-")</f>
        <v>44610</v>
      </c>
      <c r="Y916" s="1369">
        <f>IFERROR(VLOOKUP(D916,'ИСХОДНИК-даты-2х'!$D$10:$AI$105,17,0),"-")</f>
        <v>44635</v>
      </c>
      <c r="Z916" s="1369">
        <f>IFERROR(VLOOKUP(D916,'ИСХОДНИК-даты-2х'!$D$10:$AI$105,18,0),"-")</f>
        <v>44655</v>
      </c>
      <c r="AA916" s="1369">
        <f>IFERROR(VLOOKUP(D916,'ИСХОДНИК-даты-2х'!$D$10:$AI$105,19,0),"-")</f>
        <v>44683</v>
      </c>
      <c r="AB916" s="1369">
        <f>IFERROR(VLOOKUP(D916,'ИСХОДНИК-даты-2х'!$D$10:$AI$105,20,0),"-")</f>
        <v>44686</v>
      </c>
      <c r="AC916" s="1369">
        <f>IFERROR(VLOOKUP(D916,'ИСХОДНИК-даты-2х'!$D$10:$AI$105,21,0),"-")</f>
        <v>44700</v>
      </c>
      <c r="AD916" s="1369">
        <f>IFERROR(VLOOKUP(D916,'ИСХОДНИК-даты-2х'!$D$10:$AI$105,22,0),"-")</f>
        <v>44721</v>
      </c>
      <c r="AE916" s="1369">
        <f>IFERROR(VLOOKUP(D916,'ИСХОДНИК-даты-2х'!$D$10:$AI$105,23,0),"-")</f>
        <v>44728</v>
      </c>
      <c r="AF916" s="1369">
        <f>IFERROR(VLOOKUP(D916,'ИСХОДНИК-даты-2х'!$D$10:$AI$105,24,0),"-")</f>
        <v>44733</v>
      </c>
      <c r="AG916" s="1369">
        <f>IFERROR(VLOOKUP(D916,'ИСХОДНИК-даты-2х'!$D$10:$AI$105,25,0),"-")</f>
        <v>44736</v>
      </c>
      <c r="AH916" s="1340">
        <f>IFERROR(VLOOKUP(D916,'ИСХОДНИК-даты-2х'!$D$10:$AI$105,26,0),"-")</f>
        <v>44761</v>
      </c>
      <c r="AI916" s="1340">
        <f>IFERROR(VLOOKUP(D916,'ИСХОДНИК-даты-2х'!$D$10:$AI$105,27,0),"-")</f>
        <v>44781</v>
      </c>
      <c r="AJ916" s="1340">
        <f>IFERROR(VLOOKUP(D916,'ИСХОДНИК-даты-2х'!$D$10:$AI$105,28,0),"-")</f>
        <v>44781</v>
      </c>
      <c r="AK916" s="1370">
        <f>IFERROR(VLOOKUP(D916,'ИСХОДНИК-даты-2х'!$D$10:$AI$105,29,0),"-")</f>
        <v>44791</v>
      </c>
      <c r="AL916" s="1370">
        <f>IFERROR(VLOOKUP(D916,'ИСХОДНИК-даты-2х'!$D$10:$AI$105,30,0),"-")</f>
        <v>44807</v>
      </c>
      <c r="AM916" s="1371">
        <f>IFERROR(VLOOKUP(D916,'ИСХОДНИК-даты-2х'!$D$10:$AI$105,31,0),"-")</f>
        <v>44811</v>
      </c>
      <c r="AN916" s="1372">
        <v>44834</v>
      </c>
      <c r="AO916" s="1387">
        <v>44843</v>
      </c>
      <c r="AP916" s="1380">
        <v>36920</v>
      </c>
      <c r="AQ916" s="1381">
        <v>44941</v>
      </c>
      <c r="AR916" s="1424">
        <f>VLOOKUP(AP916,Schedule!$B$2:$F$14923,5,0)</f>
        <v>44295</v>
      </c>
      <c r="AS916" s="1424">
        <f t="shared" si="507"/>
        <v>44660</v>
      </c>
      <c r="AT916" s="1425">
        <f>MIN(AS916:AS918)</f>
        <v>44660</v>
      </c>
      <c r="AU916" s="1426">
        <f>AM916+30</f>
        <v>44841</v>
      </c>
      <c r="AV916" s="1732">
        <f>AT916-AM916</f>
        <v>-151</v>
      </c>
      <c r="AW916" s="1383" t="s">
        <v>119</v>
      </c>
      <c r="AX916" s="1383">
        <v>44834</v>
      </c>
      <c r="AY916" s="1384" t="s">
        <v>432</v>
      </c>
      <c r="AZ916" s="1739">
        <f>AN916-AM916</f>
        <v>23</v>
      </c>
    </row>
    <row r="917" spans="1:52" s="1382" customFormat="1" ht="51.95" customHeight="1" thickBot="1">
      <c r="A917" s="1781"/>
      <c r="B917" s="1385">
        <f>B$916</f>
        <v>90</v>
      </c>
      <c r="C917" s="1386" t="str">
        <f>C$916</f>
        <v>У_К</v>
      </c>
      <c r="D917" s="1561" t="str">
        <f t="shared" si="508"/>
        <v>90У_К</v>
      </c>
      <c r="E917" s="1602" t="s">
        <v>546</v>
      </c>
      <c r="F917" s="1563" t="s">
        <v>1033</v>
      </c>
      <c r="G917" s="1564" t="str">
        <f>$G$916</f>
        <v>Выполнение работ КИП по объектам 01UGF,02UGF,03UGF</v>
      </c>
      <c r="H917" s="1565" t="s">
        <v>1056</v>
      </c>
      <c r="I917" s="1352"/>
      <c r="J917" s="1702">
        <f t="shared" ref="J917:S918" si="509">J$916</f>
        <v>44423</v>
      </c>
      <c r="K917" s="1702">
        <f t="shared" si="509"/>
        <v>44449</v>
      </c>
      <c r="L917" s="1702">
        <f t="shared" si="509"/>
        <v>44498</v>
      </c>
      <c r="M917" s="1702">
        <f t="shared" si="509"/>
        <v>44503</v>
      </c>
      <c r="N917" s="1702">
        <f t="shared" si="509"/>
        <v>44531</v>
      </c>
      <c r="O917" s="1702">
        <f t="shared" si="509"/>
        <v>44531</v>
      </c>
      <c r="P917" s="1702">
        <f t="shared" si="509"/>
        <v>44545</v>
      </c>
      <c r="Q917" s="1702">
        <f t="shared" si="509"/>
        <v>44575</v>
      </c>
      <c r="R917" s="1702">
        <f t="shared" si="509"/>
        <v>44575</v>
      </c>
      <c r="S917" s="1702">
        <f t="shared" si="509"/>
        <v>44574</v>
      </c>
      <c r="T917" s="1702">
        <f t="shared" ref="T917:AC918" si="510">T$916</f>
        <v>44574</v>
      </c>
      <c r="U917" s="1702">
        <f t="shared" si="510"/>
        <v>44595</v>
      </c>
      <c r="V917" s="1702">
        <f t="shared" si="510"/>
        <v>44602</v>
      </c>
      <c r="W917" s="1702">
        <f t="shared" si="510"/>
        <v>44607</v>
      </c>
      <c r="X917" s="1702">
        <f t="shared" si="510"/>
        <v>44610</v>
      </c>
      <c r="Y917" s="1702">
        <f t="shared" si="510"/>
        <v>44635</v>
      </c>
      <c r="Z917" s="1702">
        <f t="shared" si="510"/>
        <v>44655</v>
      </c>
      <c r="AA917" s="1702">
        <f t="shared" si="510"/>
        <v>44683</v>
      </c>
      <c r="AB917" s="1702">
        <f t="shared" si="510"/>
        <v>44686</v>
      </c>
      <c r="AC917" s="1702">
        <f t="shared" si="510"/>
        <v>44700</v>
      </c>
      <c r="AD917" s="1702">
        <f t="shared" ref="AD917:AN918" si="511">AD$916</f>
        <v>44721</v>
      </c>
      <c r="AE917" s="1702">
        <f t="shared" si="511"/>
        <v>44728</v>
      </c>
      <c r="AF917" s="1702">
        <f t="shared" si="511"/>
        <v>44733</v>
      </c>
      <c r="AG917" s="1702">
        <f t="shared" si="511"/>
        <v>44736</v>
      </c>
      <c r="AH917" s="1702">
        <f t="shared" si="511"/>
        <v>44761</v>
      </c>
      <c r="AI917" s="1702">
        <f t="shared" si="511"/>
        <v>44781</v>
      </c>
      <c r="AJ917" s="1702">
        <f t="shared" si="511"/>
        <v>44781</v>
      </c>
      <c r="AK917" s="1702">
        <f t="shared" si="511"/>
        <v>44791</v>
      </c>
      <c r="AL917" s="1702">
        <f t="shared" si="511"/>
        <v>44807</v>
      </c>
      <c r="AM917" s="1702">
        <f t="shared" si="511"/>
        <v>44811</v>
      </c>
      <c r="AN917" s="1702">
        <f t="shared" si="511"/>
        <v>44834</v>
      </c>
      <c r="AO917" s="1497">
        <f>$AO$916</f>
        <v>44843</v>
      </c>
      <c r="AP917" s="1444">
        <v>36930</v>
      </c>
      <c r="AQ917" s="1443">
        <v>45001</v>
      </c>
      <c r="AR917" s="1424">
        <f>VLOOKUP(AP917,Schedule!$B$2:$F$14923,5,0)</f>
        <v>44445</v>
      </c>
      <c r="AS917" s="1424">
        <f t="shared" si="507"/>
        <v>44810</v>
      </c>
      <c r="AZ917" s="1739"/>
    </row>
    <row r="918" spans="1:52" s="1382" customFormat="1" ht="51.95" customHeight="1" thickBot="1">
      <c r="A918" s="1781"/>
      <c r="B918" s="1498">
        <f>B$916</f>
        <v>90</v>
      </c>
      <c r="C918" s="1499" t="str">
        <f>C$916</f>
        <v>У_К</v>
      </c>
      <c r="D918" s="1566" t="str">
        <f t="shared" si="508"/>
        <v>90У_К</v>
      </c>
      <c r="E918" s="1603" t="s">
        <v>542</v>
      </c>
      <c r="F918" s="1568" t="s">
        <v>1033</v>
      </c>
      <c r="G918" s="1569" t="str">
        <f>$G$916</f>
        <v>Выполнение работ КИП по объектам 01UGF,02UGF,03UGF</v>
      </c>
      <c r="H918" s="1570" t="s">
        <v>1057</v>
      </c>
      <c r="I918" s="1345"/>
      <c r="J918" s="1702">
        <f t="shared" si="509"/>
        <v>44423</v>
      </c>
      <c r="K918" s="1702">
        <f t="shared" si="509"/>
        <v>44449</v>
      </c>
      <c r="L918" s="1702">
        <f t="shared" si="509"/>
        <v>44498</v>
      </c>
      <c r="M918" s="1702">
        <f t="shared" si="509"/>
        <v>44503</v>
      </c>
      <c r="N918" s="1702">
        <f t="shared" si="509"/>
        <v>44531</v>
      </c>
      <c r="O918" s="1702">
        <f t="shared" si="509"/>
        <v>44531</v>
      </c>
      <c r="P918" s="1702">
        <f t="shared" si="509"/>
        <v>44545</v>
      </c>
      <c r="Q918" s="1702">
        <f t="shared" si="509"/>
        <v>44575</v>
      </c>
      <c r="R918" s="1702">
        <f t="shared" si="509"/>
        <v>44575</v>
      </c>
      <c r="S918" s="1702">
        <f t="shared" si="509"/>
        <v>44574</v>
      </c>
      <c r="T918" s="1702">
        <f t="shared" si="510"/>
        <v>44574</v>
      </c>
      <c r="U918" s="1702">
        <f t="shared" si="510"/>
        <v>44595</v>
      </c>
      <c r="V918" s="1702">
        <f t="shared" si="510"/>
        <v>44602</v>
      </c>
      <c r="W918" s="1702">
        <f t="shared" si="510"/>
        <v>44607</v>
      </c>
      <c r="X918" s="1702">
        <f t="shared" si="510"/>
        <v>44610</v>
      </c>
      <c r="Y918" s="1702">
        <f t="shared" si="510"/>
        <v>44635</v>
      </c>
      <c r="Z918" s="1702">
        <f t="shared" si="510"/>
        <v>44655</v>
      </c>
      <c r="AA918" s="1702">
        <f t="shared" si="510"/>
        <v>44683</v>
      </c>
      <c r="AB918" s="1702">
        <f t="shared" si="510"/>
        <v>44686</v>
      </c>
      <c r="AC918" s="1702">
        <f t="shared" si="510"/>
        <v>44700</v>
      </c>
      <c r="AD918" s="1702">
        <f t="shared" si="511"/>
        <v>44721</v>
      </c>
      <c r="AE918" s="1702">
        <f t="shared" si="511"/>
        <v>44728</v>
      </c>
      <c r="AF918" s="1702">
        <f t="shared" si="511"/>
        <v>44733</v>
      </c>
      <c r="AG918" s="1702">
        <f t="shared" si="511"/>
        <v>44736</v>
      </c>
      <c r="AH918" s="1702">
        <f t="shared" si="511"/>
        <v>44761</v>
      </c>
      <c r="AI918" s="1702">
        <f t="shared" si="511"/>
        <v>44781</v>
      </c>
      <c r="AJ918" s="1702">
        <f t="shared" si="511"/>
        <v>44781</v>
      </c>
      <c r="AK918" s="1702">
        <f t="shared" si="511"/>
        <v>44791</v>
      </c>
      <c r="AL918" s="1702">
        <f t="shared" si="511"/>
        <v>44807</v>
      </c>
      <c r="AM918" s="1702">
        <f t="shared" si="511"/>
        <v>44811</v>
      </c>
      <c r="AN918" s="1702">
        <f t="shared" si="511"/>
        <v>44834</v>
      </c>
      <c r="AO918" s="1497">
        <f>$AO$916</f>
        <v>44843</v>
      </c>
      <c r="AP918" s="1445">
        <v>36964</v>
      </c>
      <c r="AQ918" s="1447">
        <v>44843</v>
      </c>
      <c r="AR918" s="1424">
        <f>VLOOKUP(AP918,Schedule!$B$2:$F$14923,5,0)</f>
        <v>44565</v>
      </c>
      <c r="AS918" s="1424">
        <f t="shared" si="507"/>
        <v>44930</v>
      </c>
      <c r="AZ918" s="1739"/>
    </row>
    <row r="919" spans="1:52" s="1382" customFormat="1" ht="70.5" thickBot="1">
      <c r="A919" s="1781">
        <f>A916+1</f>
        <v>77</v>
      </c>
      <c r="B919" s="1373">
        <f>B916+1</f>
        <v>91</v>
      </c>
      <c r="C919" s="1374" t="s">
        <v>1032</v>
      </c>
      <c r="D919" s="1556" t="str">
        <f t="shared" si="508"/>
        <v>91У_К</v>
      </c>
      <c r="E919" s="1601" t="s">
        <v>455</v>
      </c>
      <c r="F919" s="1558" t="s">
        <v>1033</v>
      </c>
      <c r="G919" s="1559" t="str">
        <f>CONCATENATE("Выполнение электротехнических работ по объектам ", , E919,",", E920,",", E921, ",",E922,",",E923,",",E924,",",E925,",",E926,",",E927,",",E928)</f>
        <v>Выполнение электротехнических работ по объектам 01UEK,00UEJ,02UEK,01UEH,02UEH,03UEH,04UEH,05UEH,00UEL,00USE</v>
      </c>
      <c r="H919" s="1560" t="s">
        <v>1058</v>
      </c>
      <c r="I919" s="1339" t="s">
        <v>118</v>
      </c>
      <c r="J919" s="1369">
        <f>IFERROR(VLOOKUP(D919,'ИСХОДНИК-даты-2х'!$D$10:$AI$105,2,0),"-")</f>
        <v>44756</v>
      </c>
      <c r="K919" s="1369">
        <f>IFERROR(VLOOKUP(D919,'ИСХОДНИК-даты-2х'!$D$10:$AI$105,3,0),"-")</f>
        <v>44784</v>
      </c>
      <c r="L919" s="1369">
        <f>IFERROR(VLOOKUP(D919,'ИСХОДНИК-даты-2х'!$D$10:$AI$105,4,0),"-")</f>
        <v>44833</v>
      </c>
      <c r="M919" s="1369">
        <f>IFERROR(VLOOKUP(D919,'ИСХОДНИК-даты-2х'!$D$10:$AI$105,5,0),"-")</f>
        <v>44838</v>
      </c>
      <c r="N919" s="1369">
        <f>IFERROR(VLOOKUP(D919,'ИСХОДНИК-даты-2х'!$D$10:$AI$105,6,0),"-")</f>
        <v>44866</v>
      </c>
      <c r="O919" s="1369">
        <f>IFERROR(VLOOKUP(D919,'ИСХОДНИК-даты-2х'!$D$10:$AI$105,7,0),"-")</f>
        <v>44866</v>
      </c>
      <c r="P919" s="1369">
        <f>IFERROR(VLOOKUP(D919,'ИСХОДНИК-даты-2х'!$D$10:$AI$105,8,0),"-")</f>
        <v>44950</v>
      </c>
      <c r="Q919" s="1369">
        <f>IFERROR(VLOOKUP(D919,'ИСХОДНИК-даты-2х'!$D$10:$AI$105,9,0),"-")</f>
        <v>44980</v>
      </c>
      <c r="R919" s="1369">
        <f>IFERROR(VLOOKUP(D919,'ИСХОДНИК-даты-2х'!$D$10:$AI$105,10,0),"-")</f>
        <v>44980</v>
      </c>
      <c r="S919" s="1369">
        <f>IFERROR(VLOOKUP(D919,'ИСХОДНИК-даты-2х'!$D$10:$AI$105,11,0),"-")</f>
        <v>44979</v>
      </c>
      <c r="T919" s="1369">
        <f>IFERROR(VLOOKUP(D919,'ИСХОДНИК-даты-2х'!$D$10:$AI$105,12,0),"-")</f>
        <v>44979</v>
      </c>
      <c r="U919" s="1369">
        <f>IFERROR(VLOOKUP(D919,'ИСХОДНИК-даты-2х'!$D$10:$AI$105,13,0),"-")</f>
        <v>45000</v>
      </c>
      <c r="V919" s="1369">
        <f>IFERROR(VLOOKUP(D919,'ИСХОДНИК-даты-2х'!$D$10:$AI$105,14,0),"-")</f>
        <v>45007</v>
      </c>
      <c r="W919" s="1369">
        <f>IFERROR(VLOOKUP(D919,'ИСХОДНИК-даты-2х'!$D$10:$AI$105,15,0),"-")</f>
        <v>45012</v>
      </c>
      <c r="X919" s="1369">
        <f>IFERROR(VLOOKUP(D919,'ИСХОДНИК-даты-2х'!$D$10:$AI$105,16,0),"-")</f>
        <v>45015</v>
      </c>
      <c r="Y919" s="1369">
        <f>IFERROR(VLOOKUP(D919,'ИСХОДНИК-даты-2х'!$D$10:$AI$105,17,0),"-")</f>
        <v>45040</v>
      </c>
      <c r="Z919" s="1369">
        <f>IFERROR(VLOOKUP(D919,'ИСХОДНИК-даты-2х'!$D$10:$AI$105,18,0),"-")</f>
        <v>45060</v>
      </c>
      <c r="AA919" s="1369">
        <f>IFERROR(VLOOKUP(D919,'ИСХОДНИК-даты-2х'!$D$10:$AI$105,19,0),"-")</f>
        <v>45086</v>
      </c>
      <c r="AB919" s="1369">
        <f>IFERROR(VLOOKUP(D919,'ИСХОДНИК-даты-2х'!$D$10:$AI$105,20,0),"-")</f>
        <v>45091</v>
      </c>
      <c r="AC919" s="1369">
        <f>IFERROR(VLOOKUP(D919,'ИСХОДНИК-даты-2х'!$D$10:$AI$105,21,0),"-")</f>
        <v>45105</v>
      </c>
      <c r="AD919" s="1369">
        <f>IFERROR(VLOOKUP(D919,'ИСХОДНИК-даты-2х'!$D$10:$AI$105,22,0),"-")</f>
        <v>45126</v>
      </c>
      <c r="AE919" s="1369">
        <f>IFERROR(VLOOKUP(D919,'ИСХОДНИК-даты-2х'!$D$10:$AI$105,23,0),"-")</f>
        <v>45133</v>
      </c>
      <c r="AF919" s="1369">
        <f>IFERROR(VLOOKUP(D919,'ИСХОДНИК-даты-2х'!$D$10:$AI$105,24,0),"-")</f>
        <v>45138</v>
      </c>
      <c r="AG919" s="1369">
        <f>IFERROR(VLOOKUP(D919,'ИСХОДНИК-даты-2х'!$D$10:$AI$105,25,0),"-")</f>
        <v>45141</v>
      </c>
      <c r="AH919" s="1340">
        <f>IFERROR(VLOOKUP(D919,'ИСХОДНИК-даты-2х'!$D$10:$AI$105,26,0),"-")</f>
        <v>45166</v>
      </c>
      <c r="AI919" s="1340">
        <f>IFERROR(VLOOKUP(D919,'ИСХОДНИК-даты-2х'!$D$10:$AI$105,27,0),"-")</f>
        <v>45186</v>
      </c>
      <c r="AJ919" s="1340">
        <f>IFERROR(VLOOKUP(D919,'ИСХОДНИК-даты-2х'!$D$10:$AI$105,28,0),"-")</f>
        <v>45186</v>
      </c>
      <c r="AK919" s="1370">
        <f>IFERROR(VLOOKUP(D919,'ИСХОДНИК-даты-2х'!$D$10:$AI$105,29,0),"-")</f>
        <v>45196</v>
      </c>
      <c r="AL919" s="1370">
        <f>IFERROR(VLOOKUP(D919,'ИСХОДНИК-даты-2х'!$D$10:$AI$105,30,0),"-")</f>
        <v>45212</v>
      </c>
      <c r="AM919" s="1371">
        <f>IFERROR(VLOOKUP(D919,'ИСХОДНИК-даты-2х'!$D$10:$AI$105,31,0),"-")</f>
        <v>45216</v>
      </c>
      <c r="AN919" s="1372">
        <v>45246</v>
      </c>
      <c r="AO919" s="1387">
        <v>45176</v>
      </c>
      <c r="AP919" s="1380">
        <v>36731</v>
      </c>
      <c r="AQ919" s="1381">
        <v>45483</v>
      </c>
      <c r="AR919" s="1424">
        <f>VLOOKUP(AP919,Schedule!$B$2:$F$14923,5,0)</f>
        <v>44942</v>
      </c>
      <c r="AS919" s="1424">
        <f t="shared" si="507"/>
        <v>45307</v>
      </c>
      <c r="AT919" s="1425">
        <f>MIN(AS919:AS928)</f>
        <v>45276</v>
      </c>
      <c r="AU919" s="1426">
        <f>AM919+30</f>
        <v>45246</v>
      </c>
      <c r="AV919" s="1732">
        <f>AT919-AM919</f>
        <v>60</v>
      </c>
      <c r="AW919" s="1383" t="s">
        <v>119</v>
      </c>
      <c r="AX919" s="1383">
        <v>45246</v>
      </c>
      <c r="AY919" s="1384" t="s">
        <v>173</v>
      </c>
      <c r="AZ919" s="1739">
        <f>AN919-AM919</f>
        <v>30</v>
      </c>
    </row>
    <row r="920" spans="1:52" s="1382" customFormat="1" ht="51.95" customHeight="1" thickBot="1">
      <c r="A920" s="1781"/>
      <c r="B920" s="1385">
        <f t="shared" ref="B920:C928" si="512">B$919</f>
        <v>91</v>
      </c>
      <c r="C920" s="1386" t="str">
        <f t="shared" si="512"/>
        <v>У_К</v>
      </c>
      <c r="D920" s="1561" t="str">
        <f t="shared" si="508"/>
        <v>91У_К</v>
      </c>
      <c r="E920" s="1602" t="s">
        <v>453</v>
      </c>
      <c r="F920" s="1563" t="s">
        <v>1033</v>
      </c>
      <c r="G920" s="1564" t="str">
        <f t="shared" ref="G920:G928" si="513">$G$919</f>
        <v>Выполнение электротехнических работ по объектам 01UEK,00UEJ,02UEK,01UEH,02UEH,03UEH,04UEH,05UEH,00UEL,00USE</v>
      </c>
      <c r="H920" s="1565" t="s">
        <v>1059</v>
      </c>
      <c r="I920" s="1352"/>
      <c r="J920" s="1702">
        <f t="shared" ref="J920:S928" si="514">J$919</f>
        <v>44756</v>
      </c>
      <c r="K920" s="1702">
        <f t="shared" si="514"/>
        <v>44784</v>
      </c>
      <c r="L920" s="1702">
        <f t="shared" si="514"/>
        <v>44833</v>
      </c>
      <c r="M920" s="1702">
        <f t="shared" si="514"/>
        <v>44838</v>
      </c>
      <c r="N920" s="1702">
        <f t="shared" si="514"/>
        <v>44866</v>
      </c>
      <c r="O920" s="1702">
        <f t="shared" si="514"/>
        <v>44866</v>
      </c>
      <c r="P920" s="1702">
        <f t="shared" si="514"/>
        <v>44950</v>
      </c>
      <c r="Q920" s="1702">
        <f t="shared" si="514"/>
        <v>44980</v>
      </c>
      <c r="R920" s="1702">
        <f t="shared" si="514"/>
        <v>44980</v>
      </c>
      <c r="S920" s="1702">
        <f t="shared" si="514"/>
        <v>44979</v>
      </c>
      <c r="T920" s="1702">
        <f t="shared" ref="T920:AC928" si="515">T$919</f>
        <v>44979</v>
      </c>
      <c r="U920" s="1702">
        <f t="shared" si="515"/>
        <v>45000</v>
      </c>
      <c r="V920" s="1702">
        <f t="shared" si="515"/>
        <v>45007</v>
      </c>
      <c r="W920" s="1702">
        <f t="shared" si="515"/>
        <v>45012</v>
      </c>
      <c r="X920" s="1702">
        <f t="shared" si="515"/>
        <v>45015</v>
      </c>
      <c r="Y920" s="1702">
        <f t="shared" si="515"/>
        <v>45040</v>
      </c>
      <c r="Z920" s="1702">
        <f t="shared" si="515"/>
        <v>45060</v>
      </c>
      <c r="AA920" s="1702">
        <f t="shared" si="515"/>
        <v>45086</v>
      </c>
      <c r="AB920" s="1702">
        <f t="shared" si="515"/>
        <v>45091</v>
      </c>
      <c r="AC920" s="1702">
        <f t="shared" si="515"/>
        <v>45105</v>
      </c>
      <c r="AD920" s="1702">
        <f t="shared" ref="AD920:AN928" si="516">AD$919</f>
        <v>45126</v>
      </c>
      <c r="AE920" s="1702">
        <f t="shared" si="516"/>
        <v>45133</v>
      </c>
      <c r="AF920" s="1702">
        <f t="shared" si="516"/>
        <v>45138</v>
      </c>
      <c r="AG920" s="1702">
        <f t="shared" si="516"/>
        <v>45141</v>
      </c>
      <c r="AH920" s="1702">
        <f t="shared" si="516"/>
        <v>45166</v>
      </c>
      <c r="AI920" s="1702">
        <f t="shared" si="516"/>
        <v>45186</v>
      </c>
      <c r="AJ920" s="1702">
        <f t="shared" si="516"/>
        <v>45186</v>
      </c>
      <c r="AK920" s="1702">
        <f t="shared" si="516"/>
        <v>45196</v>
      </c>
      <c r="AL920" s="1702">
        <f t="shared" si="516"/>
        <v>45212</v>
      </c>
      <c r="AM920" s="1702">
        <f t="shared" si="516"/>
        <v>45216</v>
      </c>
      <c r="AN920" s="1702">
        <f t="shared" si="516"/>
        <v>45246</v>
      </c>
      <c r="AO920" s="1497">
        <f t="shared" ref="AO920:AO928" si="517">$AO$919</f>
        <v>45176</v>
      </c>
      <c r="AP920" s="1444">
        <v>36704</v>
      </c>
      <c r="AQ920" s="1443">
        <v>45183</v>
      </c>
      <c r="AR920" s="1424">
        <f>VLOOKUP(AP920,Schedule!$B$2:$F$14923,5,0)</f>
        <v>45017</v>
      </c>
      <c r="AS920" s="1424">
        <f t="shared" si="507"/>
        <v>45382</v>
      </c>
      <c r="AZ920" s="1739"/>
    </row>
    <row r="921" spans="1:52" s="1382" customFormat="1" ht="51.95" customHeight="1" thickBot="1">
      <c r="A921" s="1781"/>
      <c r="B921" s="1385">
        <f t="shared" si="512"/>
        <v>91</v>
      </c>
      <c r="C921" s="1386" t="str">
        <f t="shared" si="512"/>
        <v>У_К</v>
      </c>
      <c r="D921" s="1561" t="str">
        <f t="shared" si="508"/>
        <v>91У_К</v>
      </c>
      <c r="E921" s="1602" t="s">
        <v>457</v>
      </c>
      <c r="F921" s="1563" t="s">
        <v>1033</v>
      </c>
      <c r="G921" s="1564" t="str">
        <f t="shared" si="513"/>
        <v>Выполнение электротехнических работ по объектам 01UEK,00UEJ,02UEK,01UEH,02UEH,03UEH,04UEH,05UEH,00UEL,00USE</v>
      </c>
      <c r="H921" s="1565" t="s">
        <v>1060</v>
      </c>
      <c r="I921" s="1352"/>
      <c r="J921" s="1702">
        <f t="shared" si="514"/>
        <v>44756</v>
      </c>
      <c r="K921" s="1702">
        <f t="shared" si="514"/>
        <v>44784</v>
      </c>
      <c r="L921" s="1702">
        <f t="shared" si="514"/>
        <v>44833</v>
      </c>
      <c r="M921" s="1702">
        <f t="shared" si="514"/>
        <v>44838</v>
      </c>
      <c r="N921" s="1702">
        <f t="shared" si="514"/>
        <v>44866</v>
      </c>
      <c r="O921" s="1702">
        <f t="shared" si="514"/>
        <v>44866</v>
      </c>
      <c r="P921" s="1702">
        <f t="shared" si="514"/>
        <v>44950</v>
      </c>
      <c r="Q921" s="1702">
        <f t="shared" si="514"/>
        <v>44980</v>
      </c>
      <c r="R921" s="1702">
        <f t="shared" si="514"/>
        <v>44980</v>
      </c>
      <c r="S921" s="1702">
        <f t="shared" si="514"/>
        <v>44979</v>
      </c>
      <c r="T921" s="1702">
        <f t="shared" si="515"/>
        <v>44979</v>
      </c>
      <c r="U921" s="1702">
        <f t="shared" si="515"/>
        <v>45000</v>
      </c>
      <c r="V921" s="1702">
        <f t="shared" si="515"/>
        <v>45007</v>
      </c>
      <c r="W921" s="1702">
        <f t="shared" si="515"/>
        <v>45012</v>
      </c>
      <c r="X921" s="1702">
        <f t="shared" si="515"/>
        <v>45015</v>
      </c>
      <c r="Y921" s="1702">
        <f t="shared" si="515"/>
        <v>45040</v>
      </c>
      <c r="Z921" s="1702">
        <f t="shared" si="515"/>
        <v>45060</v>
      </c>
      <c r="AA921" s="1702">
        <f t="shared" si="515"/>
        <v>45086</v>
      </c>
      <c r="AB921" s="1702">
        <f t="shared" si="515"/>
        <v>45091</v>
      </c>
      <c r="AC921" s="1702">
        <f t="shared" si="515"/>
        <v>45105</v>
      </c>
      <c r="AD921" s="1702">
        <f t="shared" si="516"/>
        <v>45126</v>
      </c>
      <c r="AE921" s="1702">
        <f t="shared" si="516"/>
        <v>45133</v>
      </c>
      <c r="AF921" s="1702">
        <f t="shared" si="516"/>
        <v>45138</v>
      </c>
      <c r="AG921" s="1702">
        <f t="shared" si="516"/>
        <v>45141</v>
      </c>
      <c r="AH921" s="1702">
        <f t="shared" si="516"/>
        <v>45166</v>
      </c>
      <c r="AI921" s="1702">
        <f t="shared" si="516"/>
        <v>45186</v>
      </c>
      <c r="AJ921" s="1702">
        <f t="shared" si="516"/>
        <v>45186</v>
      </c>
      <c r="AK921" s="1702">
        <f t="shared" si="516"/>
        <v>45196</v>
      </c>
      <c r="AL921" s="1702">
        <f t="shared" si="516"/>
        <v>45212</v>
      </c>
      <c r="AM921" s="1702">
        <f t="shared" si="516"/>
        <v>45216</v>
      </c>
      <c r="AN921" s="1702">
        <f t="shared" si="516"/>
        <v>45246</v>
      </c>
      <c r="AO921" s="1497">
        <f t="shared" si="517"/>
        <v>45176</v>
      </c>
      <c r="AP921" s="1444">
        <v>36748</v>
      </c>
      <c r="AQ921" s="1443">
        <v>45483</v>
      </c>
      <c r="AR921" s="1424">
        <f>VLOOKUP(AP921,Schedule!$B$2:$F$14923,5,0)</f>
        <v>44942</v>
      </c>
      <c r="AS921" s="1424">
        <f t="shared" si="507"/>
        <v>45307</v>
      </c>
      <c r="AZ921" s="1739"/>
    </row>
    <row r="922" spans="1:52" s="1382" customFormat="1" ht="51.95" customHeight="1" thickBot="1">
      <c r="A922" s="1781"/>
      <c r="B922" s="1385">
        <f t="shared" si="512"/>
        <v>91</v>
      </c>
      <c r="C922" s="1386" t="str">
        <f t="shared" si="512"/>
        <v>У_К</v>
      </c>
      <c r="D922" s="1561" t="str">
        <f t="shared" si="508"/>
        <v>91У_К</v>
      </c>
      <c r="E922" s="1602" t="s">
        <v>465</v>
      </c>
      <c r="F922" s="1563" t="s">
        <v>1033</v>
      </c>
      <c r="G922" s="1564" t="str">
        <f t="shared" si="513"/>
        <v>Выполнение электротехнических работ по объектам 01UEK,00UEJ,02UEK,01UEH,02UEH,03UEH,04UEH,05UEH,00UEL,00USE</v>
      </c>
      <c r="H922" s="1565" t="s">
        <v>1061</v>
      </c>
      <c r="I922" s="1352"/>
      <c r="J922" s="1702">
        <f t="shared" si="514"/>
        <v>44756</v>
      </c>
      <c r="K922" s="1702">
        <f t="shared" si="514"/>
        <v>44784</v>
      </c>
      <c r="L922" s="1702">
        <f t="shared" si="514"/>
        <v>44833</v>
      </c>
      <c r="M922" s="1702">
        <f t="shared" si="514"/>
        <v>44838</v>
      </c>
      <c r="N922" s="1702">
        <f t="shared" si="514"/>
        <v>44866</v>
      </c>
      <c r="O922" s="1702">
        <f t="shared" si="514"/>
        <v>44866</v>
      </c>
      <c r="P922" s="1702">
        <f t="shared" si="514"/>
        <v>44950</v>
      </c>
      <c r="Q922" s="1702">
        <f t="shared" si="514"/>
        <v>44980</v>
      </c>
      <c r="R922" s="1702">
        <f t="shared" si="514"/>
        <v>44980</v>
      </c>
      <c r="S922" s="1702">
        <f t="shared" si="514"/>
        <v>44979</v>
      </c>
      <c r="T922" s="1702">
        <f t="shared" si="515"/>
        <v>44979</v>
      </c>
      <c r="U922" s="1702">
        <f t="shared" si="515"/>
        <v>45000</v>
      </c>
      <c r="V922" s="1702">
        <f t="shared" si="515"/>
        <v>45007</v>
      </c>
      <c r="W922" s="1702">
        <f t="shared" si="515"/>
        <v>45012</v>
      </c>
      <c r="X922" s="1702">
        <f t="shared" si="515"/>
        <v>45015</v>
      </c>
      <c r="Y922" s="1702">
        <f t="shared" si="515"/>
        <v>45040</v>
      </c>
      <c r="Z922" s="1702">
        <f t="shared" si="515"/>
        <v>45060</v>
      </c>
      <c r="AA922" s="1702">
        <f t="shared" si="515"/>
        <v>45086</v>
      </c>
      <c r="AB922" s="1702">
        <f t="shared" si="515"/>
        <v>45091</v>
      </c>
      <c r="AC922" s="1702">
        <f t="shared" si="515"/>
        <v>45105</v>
      </c>
      <c r="AD922" s="1702">
        <f t="shared" si="516"/>
        <v>45126</v>
      </c>
      <c r="AE922" s="1702">
        <f t="shared" si="516"/>
        <v>45133</v>
      </c>
      <c r="AF922" s="1702">
        <f t="shared" si="516"/>
        <v>45138</v>
      </c>
      <c r="AG922" s="1702">
        <f t="shared" si="516"/>
        <v>45141</v>
      </c>
      <c r="AH922" s="1702">
        <f t="shared" si="516"/>
        <v>45166</v>
      </c>
      <c r="AI922" s="1702">
        <f t="shared" si="516"/>
        <v>45186</v>
      </c>
      <c r="AJ922" s="1702">
        <f t="shared" si="516"/>
        <v>45186</v>
      </c>
      <c r="AK922" s="1702">
        <f t="shared" si="516"/>
        <v>45196</v>
      </c>
      <c r="AL922" s="1702">
        <f t="shared" si="516"/>
        <v>45212</v>
      </c>
      <c r="AM922" s="1702">
        <f t="shared" si="516"/>
        <v>45216</v>
      </c>
      <c r="AN922" s="1702">
        <f t="shared" si="516"/>
        <v>45246</v>
      </c>
      <c r="AO922" s="1497">
        <f t="shared" si="517"/>
        <v>45176</v>
      </c>
      <c r="AP922" s="1444">
        <v>36656</v>
      </c>
      <c r="AQ922" s="1443">
        <v>45220</v>
      </c>
      <c r="AR922" s="1424">
        <f>VLOOKUP(AP922,Schedule!$B$2:$F$14923,5,0)</f>
        <v>45132</v>
      </c>
      <c r="AS922" s="1424">
        <f t="shared" si="507"/>
        <v>45497</v>
      </c>
      <c r="AZ922" s="1739"/>
    </row>
    <row r="923" spans="1:52" s="1382" customFormat="1" ht="51.95" customHeight="1" thickBot="1">
      <c r="A923" s="1781"/>
      <c r="B923" s="1385">
        <f t="shared" si="512"/>
        <v>91</v>
      </c>
      <c r="C923" s="1386" t="str">
        <f t="shared" si="512"/>
        <v>У_К</v>
      </c>
      <c r="D923" s="1561" t="str">
        <f t="shared" si="508"/>
        <v>91У_К</v>
      </c>
      <c r="E923" s="1602" t="s">
        <v>467</v>
      </c>
      <c r="F923" s="1563" t="s">
        <v>1033</v>
      </c>
      <c r="G923" s="1564" t="str">
        <f t="shared" si="513"/>
        <v>Выполнение электротехнических работ по объектам 01UEK,00UEJ,02UEK,01UEH,02UEH,03UEH,04UEH,05UEH,00UEL,00USE</v>
      </c>
      <c r="H923" s="1565" t="s">
        <v>1061</v>
      </c>
      <c r="I923" s="1352"/>
      <c r="J923" s="1702">
        <f t="shared" si="514"/>
        <v>44756</v>
      </c>
      <c r="K923" s="1702">
        <f t="shared" si="514"/>
        <v>44784</v>
      </c>
      <c r="L923" s="1702">
        <f t="shared" si="514"/>
        <v>44833</v>
      </c>
      <c r="M923" s="1702">
        <f t="shared" si="514"/>
        <v>44838</v>
      </c>
      <c r="N923" s="1702">
        <f t="shared" si="514"/>
        <v>44866</v>
      </c>
      <c r="O923" s="1702">
        <f t="shared" si="514"/>
        <v>44866</v>
      </c>
      <c r="P923" s="1702">
        <f t="shared" si="514"/>
        <v>44950</v>
      </c>
      <c r="Q923" s="1702">
        <f t="shared" si="514"/>
        <v>44980</v>
      </c>
      <c r="R923" s="1702">
        <f t="shared" si="514"/>
        <v>44980</v>
      </c>
      <c r="S923" s="1702">
        <f t="shared" si="514"/>
        <v>44979</v>
      </c>
      <c r="T923" s="1702">
        <f t="shared" si="515"/>
        <v>44979</v>
      </c>
      <c r="U923" s="1702">
        <f t="shared" si="515"/>
        <v>45000</v>
      </c>
      <c r="V923" s="1702">
        <f t="shared" si="515"/>
        <v>45007</v>
      </c>
      <c r="W923" s="1702">
        <f t="shared" si="515"/>
        <v>45012</v>
      </c>
      <c r="X923" s="1702">
        <f t="shared" si="515"/>
        <v>45015</v>
      </c>
      <c r="Y923" s="1702">
        <f t="shared" si="515"/>
        <v>45040</v>
      </c>
      <c r="Z923" s="1702">
        <f t="shared" si="515"/>
        <v>45060</v>
      </c>
      <c r="AA923" s="1702">
        <f t="shared" si="515"/>
        <v>45086</v>
      </c>
      <c r="AB923" s="1702">
        <f t="shared" si="515"/>
        <v>45091</v>
      </c>
      <c r="AC923" s="1702">
        <f t="shared" si="515"/>
        <v>45105</v>
      </c>
      <c r="AD923" s="1702">
        <f t="shared" si="516"/>
        <v>45126</v>
      </c>
      <c r="AE923" s="1702">
        <f t="shared" si="516"/>
        <v>45133</v>
      </c>
      <c r="AF923" s="1702">
        <f t="shared" si="516"/>
        <v>45138</v>
      </c>
      <c r="AG923" s="1702">
        <f t="shared" si="516"/>
        <v>45141</v>
      </c>
      <c r="AH923" s="1702">
        <f t="shared" si="516"/>
        <v>45166</v>
      </c>
      <c r="AI923" s="1702">
        <f t="shared" si="516"/>
        <v>45186</v>
      </c>
      <c r="AJ923" s="1702">
        <f t="shared" si="516"/>
        <v>45186</v>
      </c>
      <c r="AK923" s="1702">
        <f t="shared" si="516"/>
        <v>45196</v>
      </c>
      <c r="AL923" s="1702">
        <f t="shared" si="516"/>
        <v>45212</v>
      </c>
      <c r="AM923" s="1702">
        <f t="shared" si="516"/>
        <v>45216</v>
      </c>
      <c r="AN923" s="1702">
        <f t="shared" si="516"/>
        <v>45246</v>
      </c>
      <c r="AO923" s="1497">
        <f t="shared" si="517"/>
        <v>45176</v>
      </c>
      <c r="AP923" s="1444">
        <v>36663</v>
      </c>
      <c r="AQ923" s="1443">
        <v>45220</v>
      </c>
      <c r="AR923" s="1424">
        <f>VLOOKUP(AP923,Schedule!$B$2:$F$14923,5,0)</f>
        <v>45132</v>
      </c>
      <c r="AS923" s="1424">
        <f t="shared" si="507"/>
        <v>45497</v>
      </c>
      <c r="AZ923" s="1739"/>
    </row>
    <row r="924" spans="1:52" s="1382" customFormat="1" ht="51.95" customHeight="1" thickBot="1">
      <c r="A924" s="1781"/>
      <c r="B924" s="1385">
        <f t="shared" si="512"/>
        <v>91</v>
      </c>
      <c r="C924" s="1386" t="str">
        <f t="shared" si="512"/>
        <v>У_К</v>
      </c>
      <c r="D924" s="1561" t="str">
        <f t="shared" si="508"/>
        <v>91У_К</v>
      </c>
      <c r="E924" s="1602" t="s">
        <v>469</v>
      </c>
      <c r="F924" s="1563" t="s">
        <v>1033</v>
      </c>
      <c r="G924" s="1564" t="str">
        <f t="shared" si="513"/>
        <v>Выполнение электротехнических работ по объектам 01UEK,00UEJ,02UEK,01UEH,02UEH,03UEH,04UEH,05UEH,00UEL,00USE</v>
      </c>
      <c r="H924" s="1565" t="s">
        <v>1061</v>
      </c>
      <c r="I924" s="1352"/>
      <c r="J924" s="1702">
        <f t="shared" si="514"/>
        <v>44756</v>
      </c>
      <c r="K924" s="1702">
        <f t="shared" si="514"/>
        <v>44784</v>
      </c>
      <c r="L924" s="1702">
        <f t="shared" si="514"/>
        <v>44833</v>
      </c>
      <c r="M924" s="1702">
        <f t="shared" si="514"/>
        <v>44838</v>
      </c>
      <c r="N924" s="1702">
        <f t="shared" si="514"/>
        <v>44866</v>
      </c>
      <c r="O924" s="1702">
        <f t="shared" si="514"/>
        <v>44866</v>
      </c>
      <c r="P924" s="1702">
        <f t="shared" si="514"/>
        <v>44950</v>
      </c>
      <c r="Q924" s="1702">
        <f t="shared" si="514"/>
        <v>44980</v>
      </c>
      <c r="R924" s="1702">
        <f t="shared" si="514"/>
        <v>44980</v>
      </c>
      <c r="S924" s="1702">
        <f t="shared" si="514"/>
        <v>44979</v>
      </c>
      <c r="T924" s="1702">
        <f t="shared" si="515"/>
        <v>44979</v>
      </c>
      <c r="U924" s="1702">
        <f t="shared" si="515"/>
        <v>45000</v>
      </c>
      <c r="V924" s="1702">
        <f t="shared" si="515"/>
        <v>45007</v>
      </c>
      <c r="W924" s="1702">
        <f t="shared" si="515"/>
        <v>45012</v>
      </c>
      <c r="X924" s="1702">
        <f t="shared" si="515"/>
        <v>45015</v>
      </c>
      <c r="Y924" s="1702">
        <f t="shared" si="515"/>
        <v>45040</v>
      </c>
      <c r="Z924" s="1702">
        <f t="shared" si="515"/>
        <v>45060</v>
      </c>
      <c r="AA924" s="1702">
        <f t="shared" si="515"/>
        <v>45086</v>
      </c>
      <c r="AB924" s="1702">
        <f t="shared" si="515"/>
        <v>45091</v>
      </c>
      <c r="AC924" s="1702">
        <f t="shared" si="515"/>
        <v>45105</v>
      </c>
      <c r="AD924" s="1702">
        <f t="shared" si="516"/>
        <v>45126</v>
      </c>
      <c r="AE924" s="1702">
        <f t="shared" si="516"/>
        <v>45133</v>
      </c>
      <c r="AF924" s="1702">
        <f t="shared" si="516"/>
        <v>45138</v>
      </c>
      <c r="AG924" s="1702">
        <f t="shared" si="516"/>
        <v>45141</v>
      </c>
      <c r="AH924" s="1702">
        <f t="shared" si="516"/>
        <v>45166</v>
      </c>
      <c r="AI924" s="1702">
        <f t="shared" si="516"/>
        <v>45186</v>
      </c>
      <c r="AJ924" s="1702">
        <f t="shared" si="516"/>
        <v>45186</v>
      </c>
      <c r="AK924" s="1702">
        <f t="shared" si="516"/>
        <v>45196</v>
      </c>
      <c r="AL924" s="1702">
        <f t="shared" si="516"/>
        <v>45212</v>
      </c>
      <c r="AM924" s="1702">
        <f t="shared" si="516"/>
        <v>45216</v>
      </c>
      <c r="AN924" s="1702">
        <f t="shared" si="516"/>
        <v>45246</v>
      </c>
      <c r="AO924" s="1497">
        <f t="shared" si="517"/>
        <v>45176</v>
      </c>
      <c r="AP924" s="1444">
        <v>36668</v>
      </c>
      <c r="AQ924" s="1443">
        <v>45220</v>
      </c>
      <c r="AR924" s="1424">
        <f>VLOOKUP(AP924,Schedule!$B$2:$F$14923,5,0)</f>
        <v>45132</v>
      </c>
      <c r="AS924" s="1424">
        <f t="shared" si="507"/>
        <v>45497</v>
      </c>
      <c r="AZ924" s="1739"/>
    </row>
    <row r="925" spans="1:52" s="1382" customFormat="1" ht="51.95" customHeight="1" thickBot="1">
      <c r="A925" s="1781"/>
      <c r="B925" s="1385">
        <f t="shared" si="512"/>
        <v>91</v>
      </c>
      <c r="C925" s="1386" t="str">
        <f t="shared" si="512"/>
        <v>У_К</v>
      </c>
      <c r="D925" s="1561" t="str">
        <f t="shared" si="508"/>
        <v>91У_К</v>
      </c>
      <c r="E925" s="1602" t="s">
        <v>471</v>
      </c>
      <c r="F925" s="1563" t="s">
        <v>1033</v>
      </c>
      <c r="G925" s="1564" t="str">
        <f t="shared" si="513"/>
        <v>Выполнение электротехнических работ по объектам 01UEK,00UEJ,02UEK,01UEH,02UEH,03UEH,04UEH,05UEH,00UEL,00USE</v>
      </c>
      <c r="H925" s="1565" t="s">
        <v>1061</v>
      </c>
      <c r="I925" s="1352"/>
      <c r="J925" s="1702">
        <f t="shared" si="514"/>
        <v>44756</v>
      </c>
      <c r="K925" s="1702">
        <f t="shared" si="514"/>
        <v>44784</v>
      </c>
      <c r="L925" s="1702">
        <f t="shared" si="514"/>
        <v>44833</v>
      </c>
      <c r="M925" s="1702">
        <f t="shared" si="514"/>
        <v>44838</v>
      </c>
      <c r="N925" s="1702">
        <f t="shared" si="514"/>
        <v>44866</v>
      </c>
      <c r="O925" s="1702">
        <f t="shared" si="514"/>
        <v>44866</v>
      </c>
      <c r="P925" s="1702">
        <f t="shared" si="514"/>
        <v>44950</v>
      </c>
      <c r="Q925" s="1702">
        <f t="shared" si="514"/>
        <v>44980</v>
      </c>
      <c r="R925" s="1702">
        <f t="shared" si="514"/>
        <v>44980</v>
      </c>
      <c r="S925" s="1702">
        <f t="shared" si="514"/>
        <v>44979</v>
      </c>
      <c r="T925" s="1702">
        <f t="shared" si="515"/>
        <v>44979</v>
      </c>
      <c r="U925" s="1702">
        <f t="shared" si="515"/>
        <v>45000</v>
      </c>
      <c r="V925" s="1702">
        <f t="shared" si="515"/>
        <v>45007</v>
      </c>
      <c r="W925" s="1702">
        <f t="shared" si="515"/>
        <v>45012</v>
      </c>
      <c r="X925" s="1702">
        <f t="shared" si="515"/>
        <v>45015</v>
      </c>
      <c r="Y925" s="1702">
        <f t="shared" si="515"/>
        <v>45040</v>
      </c>
      <c r="Z925" s="1702">
        <f t="shared" si="515"/>
        <v>45060</v>
      </c>
      <c r="AA925" s="1702">
        <f t="shared" si="515"/>
        <v>45086</v>
      </c>
      <c r="AB925" s="1702">
        <f t="shared" si="515"/>
        <v>45091</v>
      </c>
      <c r="AC925" s="1702">
        <f t="shared" si="515"/>
        <v>45105</v>
      </c>
      <c r="AD925" s="1702">
        <f t="shared" si="516"/>
        <v>45126</v>
      </c>
      <c r="AE925" s="1702">
        <f t="shared" si="516"/>
        <v>45133</v>
      </c>
      <c r="AF925" s="1702">
        <f t="shared" si="516"/>
        <v>45138</v>
      </c>
      <c r="AG925" s="1702">
        <f t="shared" si="516"/>
        <v>45141</v>
      </c>
      <c r="AH925" s="1702">
        <f t="shared" si="516"/>
        <v>45166</v>
      </c>
      <c r="AI925" s="1702">
        <f t="shared" si="516"/>
        <v>45186</v>
      </c>
      <c r="AJ925" s="1702">
        <f t="shared" si="516"/>
        <v>45186</v>
      </c>
      <c r="AK925" s="1702">
        <f t="shared" si="516"/>
        <v>45196</v>
      </c>
      <c r="AL925" s="1702">
        <f t="shared" si="516"/>
        <v>45212</v>
      </c>
      <c r="AM925" s="1702">
        <f t="shared" si="516"/>
        <v>45216</v>
      </c>
      <c r="AN925" s="1702">
        <f t="shared" si="516"/>
        <v>45246</v>
      </c>
      <c r="AO925" s="1497">
        <f t="shared" si="517"/>
        <v>45176</v>
      </c>
      <c r="AP925" s="1444">
        <v>36673</v>
      </c>
      <c r="AQ925" s="1443">
        <v>45220</v>
      </c>
      <c r="AR925" s="1424">
        <f>VLOOKUP(AP925,Schedule!$B$2:$F$14923,5,0)</f>
        <v>45132</v>
      </c>
      <c r="AS925" s="1424">
        <f t="shared" si="507"/>
        <v>45497</v>
      </c>
      <c r="AZ925" s="1739"/>
    </row>
    <row r="926" spans="1:52" s="1382" customFormat="1" ht="51.95" customHeight="1" thickBot="1">
      <c r="A926" s="1781"/>
      <c r="B926" s="1385">
        <f t="shared" si="512"/>
        <v>91</v>
      </c>
      <c r="C926" s="1386" t="str">
        <f t="shared" si="512"/>
        <v>У_К</v>
      </c>
      <c r="D926" s="1561" t="str">
        <f t="shared" si="508"/>
        <v>91У_К</v>
      </c>
      <c r="E926" s="1602" t="s">
        <v>473</v>
      </c>
      <c r="F926" s="1563" t="s">
        <v>1033</v>
      </c>
      <c r="G926" s="1564" t="str">
        <f t="shared" si="513"/>
        <v>Выполнение электротехнических работ по объектам 01UEK,00UEJ,02UEK,01UEH,02UEH,03UEH,04UEH,05UEH,00UEL,00USE</v>
      </c>
      <c r="H926" s="1565" t="s">
        <v>1061</v>
      </c>
      <c r="I926" s="1352"/>
      <c r="J926" s="1702">
        <f t="shared" si="514"/>
        <v>44756</v>
      </c>
      <c r="K926" s="1702">
        <f t="shared" si="514"/>
        <v>44784</v>
      </c>
      <c r="L926" s="1702">
        <f t="shared" si="514"/>
        <v>44833</v>
      </c>
      <c r="M926" s="1702">
        <f t="shared" si="514"/>
        <v>44838</v>
      </c>
      <c r="N926" s="1702">
        <f t="shared" si="514"/>
        <v>44866</v>
      </c>
      <c r="O926" s="1702">
        <f t="shared" si="514"/>
        <v>44866</v>
      </c>
      <c r="P926" s="1702">
        <f t="shared" si="514"/>
        <v>44950</v>
      </c>
      <c r="Q926" s="1702">
        <f t="shared" si="514"/>
        <v>44980</v>
      </c>
      <c r="R926" s="1702">
        <f t="shared" si="514"/>
        <v>44980</v>
      </c>
      <c r="S926" s="1702">
        <f t="shared" si="514"/>
        <v>44979</v>
      </c>
      <c r="T926" s="1702">
        <f t="shared" si="515"/>
        <v>44979</v>
      </c>
      <c r="U926" s="1702">
        <f t="shared" si="515"/>
        <v>45000</v>
      </c>
      <c r="V926" s="1702">
        <f t="shared" si="515"/>
        <v>45007</v>
      </c>
      <c r="W926" s="1702">
        <f t="shared" si="515"/>
        <v>45012</v>
      </c>
      <c r="X926" s="1702">
        <f t="shared" si="515"/>
        <v>45015</v>
      </c>
      <c r="Y926" s="1702">
        <f t="shared" si="515"/>
        <v>45040</v>
      </c>
      <c r="Z926" s="1702">
        <f t="shared" si="515"/>
        <v>45060</v>
      </c>
      <c r="AA926" s="1702">
        <f t="shared" si="515"/>
        <v>45086</v>
      </c>
      <c r="AB926" s="1702">
        <f t="shared" si="515"/>
        <v>45091</v>
      </c>
      <c r="AC926" s="1702">
        <f t="shared" si="515"/>
        <v>45105</v>
      </c>
      <c r="AD926" s="1702">
        <f t="shared" si="516"/>
        <v>45126</v>
      </c>
      <c r="AE926" s="1702">
        <f t="shared" si="516"/>
        <v>45133</v>
      </c>
      <c r="AF926" s="1702">
        <f t="shared" si="516"/>
        <v>45138</v>
      </c>
      <c r="AG926" s="1702">
        <f t="shared" si="516"/>
        <v>45141</v>
      </c>
      <c r="AH926" s="1702">
        <f t="shared" si="516"/>
        <v>45166</v>
      </c>
      <c r="AI926" s="1702">
        <f t="shared" si="516"/>
        <v>45186</v>
      </c>
      <c r="AJ926" s="1702">
        <f t="shared" si="516"/>
        <v>45186</v>
      </c>
      <c r="AK926" s="1702">
        <f t="shared" si="516"/>
        <v>45196</v>
      </c>
      <c r="AL926" s="1702">
        <f t="shared" si="516"/>
        <v>45212</v>
      </c>
      <c r="AM926" s="1702">
        <f t="shared" si="516"/>
        <v>45216</v>
      </c>
      <c r="AN926" s="1702">
        <f t="shared" si="516"/>
        <v>45246</v>
      </c>
      <c r="AO926" s="1497">
        <f t="shared" si="517"/>
        <v>45176</v>
      </c>
      <c r="AP926" s="1444" t="s">
        <v>768</v>
      </c>
      <c r="AQ926" s="1510" t="s">
        <v>768</v>
      </c>
      <c r="AR926" s="1424"/>
      <c r="AS926" s="1424"/>
      <c r="AZ926" s="1739"/>
    </row>
    <row r="927" spans="1:52" s="1382" customFormat="1" ht="51.95" customHeight="1" thickBot="1">
      <c r="A927" s="1781"/>
      <c r="B927" s="1385">
        <f t="shared" si="512"/>
        <v>91</v>
      </c>
      <c r="C927" s="1386" t="str">
        <f t="shared" si="512"/>
        <v>У_К</v>
      </c>
      <c r="D927" s="1561" t="str">
        <f t="shared" si="508"/>
        <v>91У_К</v>
      </c>
      <c r="E927" s="1602" t="s">
        <v>475</v>
      </c>
      <c r="F927" s="1563" t="s">
        <v>1033</v>
      </c>
      <c r="G927" s="1564" t="str">
        <f t="shared" si="513"/>
        <v>Выполнение электротехнических работ по объектам 01UEK,00UEJ,02UEK,01UEH,02UEH,03UEH,04UEH,05UEH,00UEL,00USE</v>
      </c>
      <c r="H927" s="1565" t="s">
        <v>1062</v>
      </c>
      <c r="I927" s="1352"/>
      <c r="J927" s="1702">
        <f t="shared" si="514"/>
        <v>44756</v>
      </c>
      <c r="K927" s="1702">
        <f t="shared" si="514"/>
        <v>44784</v>
      </c>
      <c r="L927" s="1702">
        <f t="shared" si="514"/>
        <v>44833</v>
      </c>
      <c r="M927" s="1702">
        <f t="shared" si="514"/>
        <v>44838</v>
      </c>
      <c r="N927" s="1702">
        <f t="shared" si="514"/>
        <v>44866</v>
      </c>
      <c r="O927" s="1702">
        <f t="shared" si="514"/>
        <v>44866</v>
      </c>
      <c r="P927" s="1702">
        <f t="shared" si="514"/>
        <v>44950</v>
      </c>
      <c r="Q927" s="1702">
        <f t="shared" si="514"/>
        <v>44980</v>
      </c>
      <c r="R927" s="1702">
        <f t="shared" si="514"/>
        <v>44980</v>
      </c>
      <c r="S927" s="1702">
        <f t="shared" si="514"/>
        <v>44979</v>
      </c>
      <c r="T927" s="1702">
        <f t="shared" si="515"/>
        <v>44979</v>
      </c>
      <c r="U927" s="1702">
        <f t="shared" si="515"/>
        <v>45000</v>
      </c>
      <c r="V927" s="1702">
        <f t="shared" si="515"/>
        <v>45007</v>
      </c>
      <c r="W927" s="1702">
        <f t="shared" si="515"/>
        <v>45012</v>
      </c>
      <c r="X927" s="1702">
        <f t="shared" si="515"/>
        <v>45015</v>
      </c>
      <c r="Y927" s="1702">
        <f t="shared" si="515"/>
        <v>45040</v>
      </c>
      <c r="Z927" s="1702">
        <f t="shared" si="515"/>
        <v>45060</v>
      </c>
      <c r="AA927" s="1702">
        <f t="shared" si="515"/>
        <v>45086</v>
      </c>
      <c r="AB927" s="1702">
        <f t="shared" si="515"/>
        <v>45091</v>
      </c>
      <c r="AC927" s="1702">
        <f t="shared" si="515"/>
        <v>45105</v>
      </c>
      <c r="AD927" s="1702">
        <f t="shared" si="516"/>
        <v>45126</v>
      </c>
      <c r="AE927" s="1702">
        <f t="shared" si="516"/>
        <v>45133</v>
      </c>
      <c r="AF927" s="1702">
        <f t="shared" si="516"/>
        <v>45138</v>
      </c>
      <c r="AG927" s="1702">
        <f t="shared" si="516"/>
        <v>45141</v>
      </c>
      <c r="AH927" s="1702">
        <f t="shared" si="516"/>
        <v>45166</v>
      </c>
      <c r="AI927" s="1702">
        <f t="shared" si="516"/>
        <v>45186</v>
      </c>
      <c r="AJ927" s="1702">
        <f t="shared" si="516"/>
        <v>45186</v>
      </c>
      <c r="AK927" s="1702">
        <f t="shared" si="516"/>
        <v>45196</v>
      </c>
      <c r="AL927" s="1702">
        <f t="shared" si="516"/>
        <v>45212</v>
      </c>
      <c r="AM927" s="1702">
        <f t="shared" si="516"/>
        <v>45216</v>
      </c>
      <c r="AN927" s="1702">
        <f t="shared" si="516"/>
        <v>45246</v>
      </c>
      <c r="AO927" s="1497">
        <f t="shared" si="517"/>
        <v>45176</v>
      </c>
      <c r="AP927" s="1444">
        <v>36803</v>
      </c>
      <c r="AQ927" s="1443">
        <v>45210</v>
      </c>
      <c r="AR927" s="1424">
        <f>VLOOKUP(AP927,Schedule!$B$2:$F$14923,5,0)</f>
        <v>44911</v>
      </c>
      <c r="AS927" s="1424">
        <f>AR927+365</f>
        <v>45276</v>
      </c>
      <c r="AZ927" s="1739"/>
    </row>
    <row r="928" spans="1:52" s="1382" customFormat="1" ht="51.95" customHeight="1" thickBot="1">
      <c r="A928" s="1781"/>
      <c r="B928" s="1498">
        <f t="shared" si="512"/>
        <v>91</v>
      </c>
      <c r="C928" s="1499" t="str">
        <f t="shared" si="512"/>
        <v>У_К</v>
      </c>
      <c r="D928" s="1566" t="str">
        <f t="shared" si="508"/>
        <v>91У_К</v>
      </c>
      <c r="E928" s="1603" t="s">
        <v>459</v>
      </c>
      <c r="F928" s="1568" t="s">
        <v>1033</v>
      </c>
      <c r="G928" s="1569" t="str">
        <f t="shared" si="513"/>
        <v>Выполнение электротехнических работ по объектам 01UEK,00UEJ,02UEK,01UEH,02UEH,03UEH,04UEH,05UEH,00UEL,00USE</v>
      </c>
      <c r="H928" s="1570" t="s">
        <v>1063</v>
      </c>
      <c r="I928" s="1345"/>
      <c r="J928" s="1702">
        <f t="shared" si="514"/>
        <v>44756</v>
      </c>
      <c r="K928" s="1702">
        <f t="shared" si="514"/>
        <v>44784</v>
      </c>
      <c r="L928" s="1702">
        <f t="shared" si="514"/>
        <v>44833</v>
      </c>
      <c r="M928" s="1702">
        <f t="shared" si="514"/>
        <v>44838</v>
      </c>
      <c r="N928" s="1702">
        <f t="shared" si="514"/>
        <v>44866</v>
      </c>
      <c r="O928" s="1702">
        <f t="shared" si="514"/>
        <v>44866</v>
      </c>
      <c r="P928" s="1702">
        <f t="shared" si="514"/>
        <v>44950</v>
      </c>
      <c r="Q928" s="1702">
        <f t="shared" si="514"/>
        <v>44980</v>
      </c>
      <c r="R928" s="1702">
        <f t="shared" si="514"/>
        <v>44980</v>
      </c>
      <c r="S928" s="1702">
        <f t="shared" si="514"/>
        <v>44979</v>
      </c>
      <c r="T928" s="1702">
        <f t="shared" si="515"/>
        <v>44979</v>
      </c>
      <c r="U928" s="1702">
        <f t="shared" si="515"/>
        <v>45000</v>
      </c>
      <c r="V928" s="1702">
        <f t="shared" si="515"/>
        <v>45007</v>
      </c>
      <c r="W928" s="1702">
        <f t="shared" si="515"/>
        <v>45012</v>
      </c>
      <c r="X928" s="1702">
        <f t="shared" si="515"/>
        <v>45015</v>
      </c>
      <c r="Y928" s="1702">
        <f t="shared" si="515"/>
        <v>45040</v>
      </c>
      <c r="Z928" s="1702">
        <f t="shared" si="515"/>
        <v>45060</v>
      </c>
      <c r="AA928" s="1702">
        <f t="shared" si="515"/>
        <v>45086</v>
      </c>
      <c r="AB928" s="1702">
        <f t="shared" si="515"/>
        <v>45091</v>
      </c>
      <c r="AC928" s="1702">
        <f t="shared" si="515"/>
        <v>45105</v>
      </c>
      <c r="AD928" s="1702">
        <f t="shared" si="516"/>
        <v>45126</v>
      </c>
      <c r="AE928" s="1702">
        <f t="shared" si="516"/>
        <v>45133</v>
      </c>
      <c r="AF928" s="1702">
        <f t="shared" si="516"/>
        <v>45138</v>
      </c>
      <c r="AG928" s="1702">
        <f t="shared" si="516"/>
        <v>45141</v>
      </c>
      <c r="AH928" s="1702">
        <f t="shared" si="516"/>
        <v>45166</v>
      </c>
      <c r="AI928" s="1702">
        <f t="shared" si="516"/>
        <v>45186</v>
      </c>
      <c r="AJ928" s="1702">
        <f t="shared" si="516"/>
        <v>45186</v>
      </c>
      <c r="AK928" s="1702">
        <f t="shared" si="516"/>
        <v>45196</v>
      </c>
      <c r="AL928" s="1702">
        <f t="shared" si="516"/>
        <v>45212</v>
      </c>
      <c r="AM928" s="1702">
        <f t="shared" si="516"/>
        <v>45216</v>
      </c>
      <c r="AN928" s="1702">
        <f t="shared" si="516"/>
        <v>45246</v>
      </c>
      <c r="AO928" s="1497">
        <f t="shared" si="517"/>
        <v>45176</v>
      </c>
      <c r="AP928" s="1445">
        <v>36455</v>
      </c>
      <c r="AQ928" s="1447">
        <v>45176</v>
      </c>
      <c r="AR928" s="1424">
        <f>VLOOKUP(AP928,Schedule!$B$2:$F$14923,5,0)</f>
        <v>45092</v>
      </c>
      <c r="AS928" s="1424">
        <f>AR928+365</f>
        <v>45457</v>
      </c>
      <c r="AZ928" s="1739"/>
    </row>
    <row r="929" spans="1:52" s="1382" customFormat="1" ht="70.5" thickBot="1">
      <c r="A929" s="1781">
        <f>A919+1</f>
        <v>78</v>
      </c>
      <c r="B929" s="1373">
        <f>B919+1</f>
        <v>92</v>
      </c>
      <c r="C929" s="1374" t="s">
        <v>1032</v>
      </c>
      <c r="D929" s="1556" t="str">
        <f t="shared" si="508"/>
        <v>92У_К</v>
      </c>
      <c r="E929" s="1601" t="s">
        <v>418</v>
      </c>
      <c r="F929" s="1558" t="s">
        <v>1033</v>
      </c>
      <c r="G929" s="1559" t="str">
        <f>CONCATENATE("Выполнение электротехнических работ по объектам ", , E929,",", E930,",", E931, ",",E932,",",E933,",",E934,",",E935,",",E936,",",E937)</f>
        <v>Выполнение электротехнических работ по объектам 07USZ,03USZ,01USZ,01UBZ,02UBZ,05USZ,01UUB,02UUB,08USZ</v>
      </c>
      <c r="H929" s="1560" t="s">
        <v>1064</v>
      </c>
      <c r="I929" s="1339" t="s">
        <v>118</v>
      </c>
      <c r="J929" s="1369">
        <f>IFERROR(VLOOKUP(D929,'ИСХОДНИК-даты-2х'!$D$10:$AI$105,2,0),"-")</f>
        <v>44254</v>
      </c>
      <c r="K929" s="1369">
        <f>IFERROR(VLOOKUP(D929,'ИСХОДНИК-даты-2х'!$D$10:$AI$105,3,0),"-")</f>
        <v>44281</v>
      </c>
      <c r="L929" s="1369">
        <f>IFERROR(VLOOKUP(D929,'ИСХОДНИК-даты-2х'!$D$10:$AI$105,4,0),"-")</f>
        <v>44330</v>
      </c>
      <c r="M929" s="1369">
        <f>IFERROR(VLOOKUP(D929,'ИСХОДНИК-даты-2х'!$D$10:$AI$105,5,0),"-")</f>
        <v>44335</v>
      </c>
      <c r="N929" s="1369">
        <f>IFERROR(VLOOKUP(D929,'ИСХОДНИК-даты-2х'!$D$10:$AI$105,6,0),"-")</f>
        <v>44363</v>
      </c>
      <c r="O929" s="1369">
        <f>IFERROR(VLOOKUP(D929,'ИСХОДНИК-даты-2х'!$D$10:$AI$105,7,0),"-")</f>
        <v>44363</v>
      </c>
      <c r="P929" s="1369">
        <f>IFERROR(VLOOKUP(D929,'ИСХОДНИК-даты-2х'!$D$10:$AI$105,8,0),"-")</f>
        <v>44447</v>
      </c>
      <c r="Q929" s="1369">
        <f>IFERROR(VLOOKUP(D929,'ИСХОДНИК-даты-2х'!$D$10:$AI$105,9,0),"-")</f>
        <v>44477</v>
      </c>
      <c r="R929" s="1369">
        <f>IFERROR(VLOOKUP(D929,'ИСХОДНИК-даты-2х'!$D$10:$AI$105,10,0),"-")</f>
        <v>44477</v>
      </c>
      <c r="S929" s="1369">
        <f>IFERROR(VLOOKUP(D929,'ИСХОДНИК-даты-2х'!$D$10:$AI$105,11,0),"-")</f>
        <v>44476</v>
      </c>
      <c r="T929" s="1369">
        <f>IFERROR(VLOOKUP(D929,'ИСХОДНИК-даты-2х'!$D$10:$AI$105,12,0),"-")</f>
        <v>44476</v>
      </c>
      <c r="U929" s="1369">
        <f>IFERROR(VLOOKUP(D929,'ИСХОДНИК-даты-2х'!$D$10:$AI$105,13,0),"-")</f>
        <v>44497</v>
      </c>
      <c r="V929" s="1369">
        <f>IFERROR(VLOOKUP(D929,'ИСХОДНИК-даты-2х'!$D$10:$AI$105,14,0),"-")</f>
        <v>44504</v>
      </c>
      <c r="W929" s="1369">
        <f>IFERROR(VLOOKUP(D929,'ИСХОДНИК-даты-2х'!$D$10:$AI$105,15,0),"-")</f>
        <v>44509</v>
      </c>
      <c r="X929" s="1369">
        <f>IFERROR(VLOOKUP(D929,'ИСХОДНИК-даты-2х'!$D$10:$AI$105,16,0),"-")</f>
        <v>44512</v>
      </c>
      <c r="Y929" s="1369">
        <f>IFERROR(VLOOKUP(D929,'ИСХОДНИК-даты-2х'!$D$10:$AI$105,17,0),"-")</f>
        <v>44537</v>
      </c>
      <c r="Z929" s="1369">
        <f>IFERROR(VLOOKUP(D929,'ИСХОДНИК-даты-2х'!$D$10:$AI$105,18,0),"-")</f>
        <v>44557</v>
      </c>
      <c r="AA929" s="1369">
        <f>IFERROR(VLOOKUP(D929,'ИСХОДНИК-даты-2х'!$D$10:$AI$105,19,0),"-")</f>
        <v>44585</v>
      </c>
      <c r="AB929" s="1369">
        <f>IFERROR(VLOOKUP(D929,'ИСХОДНИК-даты-2х'!$D$10:$AI$105,20,0),"-")</f>
        <v>44588</v>
      </c>
      <c r="AC929" s="1369">
        <f>IFERROR(VLOOKUP(D929,'ИСХОДНИК-даты-2х'!$D$10:$AI$105,21,0),"-")</f>
        <v>44602</v>
      </c>
      <c r="AD929" s="1369">
        <f>IFERROR(VLOOKUP(D929,'ИСХОДНИК-даты-2х'!$D$10:$AI$105,22,0),"-")</f>
        <v>44623</v>
      </c>
      <c r="AE929" s="1369">
        <f>IFERROR(VLOOKUP(D929,'ИСХОДНИК-даты-2х'!$D$10:$AI$105,23,0),"-")</f>
        <v>44630</v>
      </c>
      <c r="AF929" s="1369">
        <f>IFERROR(VLOOKUP(D929,'ИСХОДНИК-даты-2х'!$D$10:$AI$105,24,0),"-")</f>
        <v>44635</v>
      </c>
      <c r="AG929" s="1369">
        <f>IFERROR(VLOOKUP(D929,'ИСХОДНИК-даты-2х'!$D$10:$AI$105,25,0),"-")</f>
        <v>44638</v>
      </c>
      <c r="AH929" s="1340">
        <f>IFERROR(VLOOKUP(D929,'ИСХОДНИК-даты-2х'!$D$10:$AI$105,26,0),"-")</f>
        <v>44663</v>
      </c>
      <c r="AI929" s="1340">
        <f>IFERROR(VLOOKUP(D929,'ИСХОДНИК-даты-2х'!$D$10:$AI$105,27,0),"-")</f>
        <v>44683</v>
      </c>
      <c r="AJ929" s="1340">
        <f>IFERROR(VLOOKUP(D929,'ИСХОДНИК-даты-2х'!$D$10:$AI$105,28,0),"-")</f>
        <v>44683</v>
      </c>
      <c r="AK929" s="1370">
        <f>IFERROR(VLOOKUP(D929,'ИСХОДНИК-даты-2х'!$D$10:$AI$105,29,0),"-")</f>
        <v>44693</v>
      </c>
      <c r="AL929" s="1370">
        <f>IFERROR(VLOOKUP(D929,'ИСХОДНИК-даты-2х'!$D$10:$AI$105,30,0),"-")</f>
        <v>44709</v>
      </c>
      <c r="AM929" s="1371">
        <f>IFERROR(VLOOKUP(D929,'ИСХОДНИК-даты-2х'!$D$10:$AI$105,31,0),"-")</f>
        <v>44713</v>
      </c>
      <c r="AN929" s="1372">
        <v>44743</v>
      </c>
      <c r="AO929" s="1387">
        <v>44674</v>
      </c>
      <c r="AP929" s="1380" t="s">
        <v>768</v>
      </c>
      <c r="AQ929" s="1417" t="s">
        <v>768</v>
      </c>
      <c r="AR929" s="1424"/>
      <c r="AS929" s="1424"/>
      <c r="AT929" s="1425">
        <f>MIN(AS929:AS937)</f>
        <v>44774</v>
      </c>
      <c r="AU929" s="1426">
        <f>AM929+30</f>
        <v>44743</v>
      </c>
      <c r="AV929" s="1732">
        <f>AT929-AM929</f>
        <v>61</v>
      </c>
      <c r="AW929" s="1383" t="s">
        <v>119</v>
      </c>
      <c r="AX929" s="1383">
        <v>44743</v>
      </c>
      <c r="AY929" s="1384" t="s">
        <v>173</v>
      </c>
      <c r="AZ929" s="1739">
        <f>AN929-AM929</f>
        <v>30</v>
      </c>
    </row>
    <row r="930" spans="1:52" s="1382" customFormat="1" ht="51.95" customHeight="1" thickBot="1">
      <c r="A930" s="1781"/>
      <c r="B930" s="1385">
        <f t="shared" ref="B930:C937" si="518">B$929</f>
        <v>92</v>
      </c>
      <c r="C930" s="1386" t="str">
        <f t="shared" si="518"/>
        <v>У_К</v>
      </c>
      <c r="D930" s="1561" t="str">
        <f t="shared" si="508"/>
        <v>92У_К</v>
      </c>
      <c r="E930" s="1602" t="s">
        <v>451</v>
      </c>
      <c r="F930" s="1563" t="s">
        <v>1033</v>
      </c>
      <c r="G930" s="1564" t="str">
        <f t="shared" ref="G930:G937" si="519">$G$929</f>
        <v>Выполнение электротехнических работ по объектам 07USZ,03USZ,01USZ,01UBZ,02UBZ,05USZ,01UUB,02UUB,08USZ</v>
      </c>
      <c r="H930" s="1565" t="s">
        <v>1065</v>
      </c>
      <c r="I930" s="1352"/>
      <c r="J930" s="1702">
        <f t="shared" ref="J930:S937" si="520">J$929</f>
        <v>44254</v>
      </c>
      <c r="K930" s="1702">
        <f t="shared" si="520"/>
        <v>44281</v>
      </c>
      <c r="L930" s="1702">
        <f t="shared" si="520"/>
        <v>44330</v>
      </c>
      <c r="M930" s="1702">
        <f t="shared" si="520"/>
        <v>44335</v>
      </c>
      <c r="N930" s="1702">
        <f t="shared" si="520"/>
        <v>44363</v>
      </c>
      <c r="O930" s="1702">
        <f t="shared" si="520"/>
        <v>44363</v>
      </c>
      <c r="P930" s="1702">
        <f t="shared" si="520"/>
        <v>44447</v>
      </c>
      <c r="Q930" s="1702">
        <f t="shared" si="520"/>
        <v>44477</v>
      </c>
      <c r="R930" s="1702">
        <f t="shared" si="520"/>
        <v>44477</v>
      </c>
      <c r="S930" s="1702">
        <f t="shared" si="520"/>
        <v>44476</v>
      </c>
      <c r="T930" s="1702">
        <f t="shared" ref="T930:AC937" si="521">T$929</f>
        <v>44476</v>
      </c>
      <c r="U930" s="1702">
        <f t="shared" si="521"/>
        <v>44497</v>
      </c>
      <c r="V930" s="1702">
        <f t="shared" si="521"/>
        <v>44504</v>
      </c>
      <c r="W930" s="1702">
        <f t="shared" si="521"/>
        <v>44509</v>
      </c>
      <c r="X930" s="1702">
        <f t="shared" si="521"/>
        <v>44512</v>
      </c>
      <c r="Y930" s="1702">
        <f t="shared" si="521"/>
        <v>44537</v>
      </c>
      <c r="Z930" s="1702">
        <f t="shared" si="521"/>
        <v>44557</v>
      </c>
      <c r="AA930" s="1702">
        <f t="shared" si="521"/>
        <v>44585</v>
      </c>
      <c r="AB930" s="1702">
        <f t="shared" si="521"/>
        <v>44588</v>
      </c>
      <c r="AC930" s="1702">
        <f t="shared" si="521"/>
        <v>44602</v>
      </c>
      <c r="AD930" s="1702">
        <f t="shared" ref="AD930:AN937" si="522">AD$929</f>
        <v>44623</v>
      </c>
      <c r="AE930" s="1702">
        <f t="shared" si="522"/>
        <v>44630</v>
      </c>
      <c r="AF930" s="1702">
        <f t="shared" si="522"/>
        <v>44635</v>
      </c>
      <c r="AG930" s="1702">
        <f t="shared" si="522"/>
        <v>44638</v>
      </c>
      <c r="AH930" s="1702">
        <f t="shared" si="522"/>
        <v>44663</v>
      </c>
      <c r="AI930" s="1702">
        <f t="shared" si="522"/>
        <v>44683</v>
      </c>
      <c r="AJ930" s="1702">
        <f t="shared" si="522"/>
        <v>44683</v>
      </c>
      <c r="AK930" s="1702">
        <f t="shared" si="522"/>
        <v>44693</v>
      </c>
      <c r="AL930" s="1702">
        <f t="shared" si="522"/>
        <v>44709</v>
      </c>
      <c r="AM930" s="1702">
        <f t="shared" si="522"/>
        <v>44713</v>
      </c>
      <c r="AN930" s="1702">
        <f t="shared" si="522"/>
        <v>44743</v>
      </c>
      <c r="AO930" s="1497">
        <f t="shared" ref="AO930:AO937" si="523">$AO$929</f>
        <v>44674</v>
      </c>
      <c r="AP930" s="1444">
        <v>36426</v>
      </c>
      <c r="AQ930" s="1443">
        <v>44674</v>
      </c>
      <c r="AR930" s="1424">
        <f>VLOOKUP(AP930,Schedule!$B$2:$F$14923,5,0)</f>
        <v>44629</v>
      </c>
      <c r="AS930" s="1424">
        <f>AR930+365</f>
        <v>44994</v>
      </c>
      <c r="AZ930" s="1739"/>
    </row>
    <row r="931" spans="1:52" s="1382" customFormat="1" ht="51.95" customHeight="1" thickBot="1">
      <c r="A931" s="1781"/>
      <c r="B931" s="1385">
        <f t="shared" si="518"/>
        <v>92</v>
      </c>
      <c r="C931" s="1386" t="str">
        <f t="shared" si="518"/>
        <v>У_К</v>
      </c>
      <c r="D931" s="1561" t="str">
        <f t="shared" si="508"/>
        <v>92У_К</v>
      </c>
      <c r="E931" s="1602" t="s">
        <v>449</v>
      </c>
      <c r="F931" s="1563" t="s">
        <v>1033</v>
      </c>
      <c r="G931" s="1564" t="str">
        <f t="shared" si="519"/>
        <v>Выполнение электротехнических работ по объектам 07USZ,03USZ,01USZ,01UBZ,02UBZ,05USZ,01UUB,02UUB,08USZ</v>
      </c>
      <c r="H931" s="1565" t="s">
        <v>1066</v>
      </c>
      <c r="I931" s="1352"/>
      <c r="J931" s="1702">
        <f t="shared" si="520"/>
        <v>44254</v>
      </c>
      <c r="K931" s="1702">
        <f t="shared" si="520"/>
        <v>44281</v>
      </c>
      <c r="L931" s="1702">
        <f t="shared" si="520"/>
        <v>44330</v>
      </c>
      <c r="M931" s="1702">
        <f t="shared" si="520"/>
        <v>44335</v>
      </c>
      <c r="N931" s="1702">
        <f t="shared" si="520"/>
        <v>44363</v>
      </c>
      <c r="O931" s="1702">
        <f t="shared" si="520"/>
        <v>44363</v>
      </c>
      <c r="P931" s="1702">
        <f t="shared" si="520"/>
        <v>44447</v>
      </c>
      <c r="Q931" s="1702">
        <f t="shared" si="520"/>
        <v>44477</v>
      </c>
      <c r="R931" s="1702">
        <f t="shared" si="520"/>
        <v>44477</v>
      </c>
      <c r="S931" s="1702">
        <f t="shared" si="520"/>
        <v>44476</v>
      </c>
      <c r="T931" s="1702">
        <f t="shared" si="521"/>
        <v>44476</v>
      </c>
      <c r="U931" s="1702">
        <f t="shared" si="521"/>
        <v>44497</v>
      </c>
      <c r="V931" s="1702">
        <f t="shared" si="521"/>
        <v>44504</v>
      </c>
      <c r="W931" s="1702">
        <f t="shared" si="521"/>
        <v>44509</v>
      </c>
      <c r="X931" s="1702">
        <f t="shared" si="521"/>
        <v>44512</v>
      </c>
      <c r="Y931" s="1702">
        <f t="shared" si="521"/>
        <v>44537</v>
      </c>
      <c r="Z931" s="1702">
        <f t="shared" si="521"/>
        <v>44557</v>
      </c>
      <c r="AA931" s="1702">
        <f t="shared" si="521"/>
        <v>44585</v>
      </c>
      <c r="AB931" s="1702">
        <f t="shared" si="521"/>
        <v>44588</v>
      </c>
      <c r="AC931" s="1702">
        <f t="shared" si="521"/>
        <v>44602</v>
      </c>
      <c r="AD931" s="1702">
        <f t="shared" si="522"/>
        <v>44623</v>
      </c>
      <c r="AE931" s="1702">
        <f t="shared" si="522"/>
        <v>44630</v>
      </c>
      <c r="AF931" s="1702">
        <f t="shared" si="522"/>
        <v>44635</v>
      </c>
      <c r="AG931" s="1702">
        <f t="shared" si="522"/>
        <v>44638</v>
      </c>
      <c r="AH931" s="1702">
        <f t="shared" si="522"/>
        <v>44663</v>
      </c>
      <c r="AI931" s="1702">
        <f t="shared" si="522"/>
        <v>44683</v>
      </c>
      <c r="AJ931" s="1702">
        <f t="shared" si="522"/>
        <v>44683</v>
      </c>
      <c r="AK931" s="1702">
        <f t="shared" si="522"/>
        <v>44693</v>
      </c>
      <c r="AL931" s="1702">
        <f t="shared" si="522"/>
        <v>44709</v>
      </c>
      <c r="AM931" s="1702">
        <f t="shared" si="522"/>
        <v>44713</v>
      </c>
      <c r="AN931" s="1702">
        <f t="shared" si="522"/>
        <v>44743</v>
      </c>
      <c r="AO931" s="1497">
        <f t="shared" si="523"/>
        <v>44674</v>
      </c>
      <c r="AP931" s="1444">
        <v>36413</v>
      </c>
      <c r="AQ931" s="1443">
        <v>44903</v>
      </c>
      <c r="AR931" s="1424">
        <f>VLOOKUP(AP931,Schedule!$B$2:$F$14923,5,0)</f>
        <v>44629</v>
      </c>
      <c r="AS931" s="1424">
        <f>AR931+365</f>
        <v>44994</v>
      </c>
      <c r="AZ931" s="1739"/>
    </row>
    <row r="932" spans="1:52" s="1382" customFormat="1" ht="51.95" customHeight="1" thickBot="1">
      <c r="A932" s="1781"/>
      <c r="B932" s="1385">
        <f t="shared" si="518"/>
        <v>92</v>
      </c>
      <c r="C932" s="1386" t="str">
        <f t="shared" si="518"/>
        <v>У_К</v>
      </c>
      <c r="D932" s="1561" t="str">
        <f t="shared" si="508"/>
        <v>92У_К</v>
      </c>
      <c r="E932" s="1602" t="s">
        <v>422</v>
      </c>
      <c r="F932" s="1563" t="s">
        <v>1033</v>
      </c>
      <c r="G932" s="1564" t="str">
        <f t="shared" si="519"/>
        <v>Выполнение электротехнических работ по объектам 07USZ,03USZ,01USZ,01UBZ,02UBZ,05USZ,01UUB,02UUB,08USZ</v>
      </c>
      <c r="H932" s="1565" t="s">
        <v>1067</v>
      </c>
      <c r="I932" s="1352"/>
      <c r="J932" s="1702">
        <f t="shared" si="520"/>
        <v>44254</v>
      </c>
      <c r="K932" s="1702">
        <f t="shared" si="520"/>
        <v>44281</v>
      </c>
      <c r="L932" s="1702">
        <f t="shared" si="520"/>
        <v>44330</v>
      </c>
      <c r="M932" s="1702">
        <f t="shared" si="520"/>
        <v>44335</v>
      </c>
      <c r="N932" s="1702">
        <f t="shared" si="520"/>
        <v>44363</v>
      </c>
      <c r="O932" s="1702">
        <f t="shared" si="520"/>
        <v>44363</v>
      </c>
      <c r="P932" s="1702">
        <f t="shared" si="520"/>
        <v>44447</v>
      </c>
      <c r="Q932" s="1702">
        <f t="shared" si="520"/>
        <v>44477</v>
      </c>
      <c r="R932" s="1702">
        <f t="shared" si="520"/>
        <v>44477</v>
      </c>
      <c r="S932" s="1702">
        <f t="shared" si="520"/>
        <v>44476</v>
      </c>
      <c r="T932" s="1702">
        <f t="shared" si="521"/>
        <v>44476</v>
      </c>
      <c r="U932" s="1702">
        <f t="shared" si="521"/>
        <v>44497</v>
      </c>
      <c r="V932" s="1702">
        <f t="shared" si="521"/>
        <v>44504</v>
      </c>
      <c r="W932" s="1702">
        <f t="shared" si="521"/>
        <v>44509</v>
      </c>
      <c r="X932" s="1702">
        <f t="shared" si="521"/>
        <v>44512</v>
      </c>
      <c r="Y932" s="1702">
        <f t="shared" si="521"/>
        <v>44537</v>
      </c>
      <c r="Z932" s="1702">
        <f t="shared" si="521"/>
        <v>44557</v>
      </c>
      <c r="AA932" s="1702">
        <f t="shared" si="521"/>
        <v>44585</v>
      </c>
      <c r="AB932" s="1702">
        <f t="shared" si="521"/>
        <v>44588</v>
      </c>
      <c r="AC932" s="1702">
        <f t="shared" si="521"/>
        <v>44602</v>
      </c>
      <c r="AD932" s="1702">
        <f t="shared" si="522"/>
        <v>44623</v>
      </c>
      <c r="AE932" s="1702">
        <f t="shared" si="522"/>
        <v>44630</v>
      </c>
      <c r="AF932" s="1702">
        <f t="shared" si="522"/>
        <v>44635</v>
      </c>
      <c r="AG932" s="1702">
        <f t="shared" si="522"/>
        <v>44638</v>
      </c>
      <c r="AH932" s="1702">
        <f t="shared" si="522"/>
        <v>44663</v>
      </c>
      <c r="AI932" s="1702">
        <f t="shared" si="522"/>
        <v>44683</v>
      </c>
      <c r="AJ932" s="1702">
        <f t="shared" si="522"/>
        <v>44683</v>
      </c>
      <c r="AK932" s="1702">
        <f t="shared" si="522"/>
        <v>44693</v>
      </c>
      <c r="AL932" s="1702">
        <f t="shared" si="522"/>
        <v>44709</v>
      </c>
      <c r="AM932" s="1702">
        <f t="shared" si="522"/>
        <v>44713</v>
      </c>
      <c r="AN932" s="1702">
        <f t="shared" si="522"/>
        <v>44743</v>
      </c>
      <c r="AO932" s="1497">
        <f t="shared" si="523"/>
        <v>44674</v>
      </c>
      <c r="AP932" s="1444">
        <v>38971</v>
      </c>
      <c r="AQ932" s="1443">
        <v>45278</v>
      </c>
      <c r="AR932" s="1424"/>
      <c r="AS932" s="1424"/>
      <c r="AZ932" s="1739"/>
    </row>
    <row r="933" spans="1:52" s="1382" customFormat="1" ht="51.95" customHeight="1" thickBot="1">
      <c r="A933" s="1781"/>
      <c r="B933" s="1385">
        <f t="shared" si="518"/>
        <v>92</v>
      </c>
      <c r="C933" s="1386" t="str">
        <f t="shared" si="518"/>
        <v>У_К</v>
      </c>
      <c r="D933" s="1561" t="str">
        <f t="shared" si="508"/>
        <v>92У_К</v>
      </c>
      <c r="E933" s="1602" t="s">
        <v>424</v>
      </c>
      <c r="F933" s="1563" t="s">
        <v>1033</v>
      </c>
      <c r="G933" s="1564" t="str">
        <f t="shared" si="519"/>
        <v>Выполнение электротехнических работ по объектам 07USZ,03USZ,01USZ,01UBZ,02UBZ,05USZ,01UUB,02UUB,08USZ</v>
      </c>
      <c r="H933" s="1565" t="s">
        <v>1067</v>
      </c>
      <c r="I933" s="1352"/>
      <c r="J933" s="1702">
        <f t="shared" si="520"/>
        <v>44254</v>
      </c>
      <c r="K933" s="1702">
        <f t="shared" si="520"/>
        <v>44281</v>
      </c>
      <c r="L933" s="1702">
        <f t="shared" si="520"/>
        <v>44330</v>
      </c>
      <c r="M933" s="1702">
        <f t="shared" si="520"/>
        <v>44335</v>
      </c>
      <c r="N933" s="1702">
        <f t="shared" si="520"/>
        <v>44363</v>
      </c>
      <c r="O933" s="1702">
        <f t="shared" si="520"/>
        <v>44363</v>
      </c>
      <c r="P933" s="1702">
        <f t="shared" si="520"/>
        <v>44447</v>
      </c>
      <c r="Q933" s="1702">
        <f t="shared" si="520"/>
        <v>44477</v>
      </c>
      <c r="R933" s="1702">
        <f t="shared" si="520"/>
        <v>44477</v>
      </c>
      <c r="S933" s="1702">
        <f t="shared" si="520"/>
        <v>44476</v>
      </c>
      <c r="T933" s="1702">
        <f t="shared" si="521"/>
        <v>44476</v>
      </c>
      <c r="U933" s="1702">
        <f t="shared" si="521"/>
        <v>44497</v>
      </c>
      <c r="V933" s="1702">
        <f t="shared" si="521"/>
        <v>44504</v>
      </c>
      <c r="W933" s="1702">
        <f t="shared" si="521"/>
        <v>44509</v>
      </c>
      <c r="X933" s="1702">
        <f t="shared" si="521"/>
        <v>44512</v>
      </c>
      <c r="Y933" s="1702">
        <f t="shared" si="521"/>
        <v>44537</v>
      </c>
      <c r="Z933" s="1702">
        <f t="shared" si="521"/>
        <v>44557</v>
      </c>
      <c r="AA933" s="1702">
        <f t="shared" si="521"/>
        <v>44585</v>
      </c>
      <c r="AB933" s="1702">
        <f t="shared" si="521"/>
        <v>44588</v>
      </c>
      <c r="AC933" s="1702">
        <f t="shared" si="521"/>
        <v>44602</v>
      </c>
      <c r="AD933" s="1702">
        <f t="shared" si="522"/>
        <v>44623</v>
      </c>
      <c r="AE933" s="1702">
        <f t="shared" si="522"/>
        <v>44630</v>
      </c>
      <c r="AF933" s="1702">
        <f t="shared" si="522"/>
        <v>44635</v>
      </c>
      <c r="AG933" s="1702">
        <f t="shared" si="522"/>
        <v>44638</v>
      </c>
      <c r="AH933" s="1702">
        <f t="shared" si="522"/>
        <v>44663</v>
      </c>
      <c r="AI933" s="1702">
        <f t="shared" si="522"/>
        <v>44683</v>
      </c>
      <c r="AJ933" s="1702">
        <f t="shared" si="522"/>
        <v>44683</v>
      </c>
      <c r="AK933" s="1702">
        <f t="shared" si="522"/>
        <v>44693</v>
      </c>
      <c r="AL933" s="1702">
        <f t="shared" si="522"/>
        <v>44709</v>
      </c>
      <c r="AM933" s="1702">
        <f t="shared" si="522"/>
        <v>44713</v>
      </c>
      <c r="AN933" s="1702">
        <f t="shared" si="522"/>
        <v>44743</v>
      </c>
      <c r="AO933" s="1497">
        <f t="shared" si="523"/>
        <v>44674</v>
      </c>
      <c r="AP933" s="1444">
        <v>36207</v>
      </c>
      <c r="AQ933" s="1443">
        <v>45278</v>
      </c>
      <c r="AR933" s="1424">
        <f>VLOOKUP(AP933,Schedule!$B$2:$F$14923,5,0)</f>
        <v>44806</v>
      </c>
      <c r="AS933" s="1424">
        <f>AR933+365</f>
        <v>45171</v>
      </c>
      <c r="AZ933" s="1739"/>
    </row>
    <row r="934" spans="1:52" s="1382" customFormat="1" ht="51.95" customHeight="1" thickBot="1">
      <c r="A934" s="1781"/>
      <c r="B934" s="1385">
        <f t="shared" si="518"/>
        <v>92</v>
      </c>
      <c r="C934" s="1386" t="str">
        <f t="shared" si="518"/>
        <v>У_К</v>
      </c>
      <c r="D934" s="1561" t="str">
        <f t="shared" si="508"/>
        <v>92У_К</v>
      </c>
      <c r="E934" s="1602" t="s">
        <v>439</v>
      </c>
      <c r="F934" s="1563" t="s">
        <v>1033</v>
      </c>
      <c r="G934" s="1564" t="str">
        <f t="shared" si="519"/>
        <v>Выполнение электротехнических работ по объектам 07USZ,03USZ,01USZ,01UBZ,02UBZ,05USZ,01UUB,02UUB,08USZ</v>
      </c>
      <c r="H934" s="1565" t="s">
        <v>1068</v>
      </c>
      <c r="I934" s="1352"/>
      <c r="J934" s="1702">
        <f t="shared" si="520"/>
        <v>44254</v>
      </c>
      <c r="K934" s="1702">
        <f t="shared" si="520"/>
        <v>44281</v>
      </c>
      <c r="L934" s="1702">
        <f t="shared" si="520"/>
        <v>44330</v>
      </c>
      <c r="M934" s="1702">
        <f t="shared" si="520"/>
        <v>44335</v>
      </c>
      <c r="N934" s="1702">
        <f t="shared" si="520"/>
        <v>44363</v>
      </c>
      <c r="O934" s="1702">
        <f t="shared" si="520"/>
        <v>44363</v>
      </c>
      <c r="P934" s="1702">
        <f t="shared" si="520"/>
        <v>44447</v>
      </c>
      <c r="Q934" s="1702">
        <f t="shared" si="520"/>
        <v>44477</v>
      </c>
      <c r="R934" s="1702">
        <f t="shared" si="520"/>
        <v>44477</v>
      </c>
      <c r="S934" s="1702">
        <f t="shared" si="520"/>
        <v>44476</v>
      </c>
      <c r="T934" s="1702">
        <f t="shared" si="521"/>
        <v>44476</v>
      </c>
      <c r="U934" s="1702">
        <f t="shared" si="521"/>
        <v>44497</v>
      </c>
      <c r="V934" s="1702">
        <f t="shared" si="521"/>
        <v>44504</v>
      </c>
      <c r="W934" s="1702">
        <f t="shared" si="521"/>
        <v>44509</v>
      </c>
      <c r="X934" s="1702">
        <f t="shared" si="521"/>
        <v>44512</v>
      </c>
      <c r="Y934" s="1702">
        <f t="shared" si="521"/>
        <v>44537</v>
      </c>
      <c r="Z934" s="1702">
        <f t="shared" si="521"/>
        <v>44557</v>
      </c>
      <c r="AA934" s="1702">
        <f t="shared" si="521"/>
        <v>44585</v>
      </c>
      <c r="AB934" s="1702">
        <f t="shared" si="521"/>
        <v>44588</v>
      </c>
      <c r="AC934" s="1702">
        <f t="shared" si="521"/>
        <v>44602</v>
      </c>
      <c r="AD934" s="1702">
        <f t="shared" si="522"/>
        <v>44623</v>
      </c>
      <c r="AE934" s="1702">
        <f t="shared" si="522"/>
        <v>44630</v>
      </c>
      <c r="AF934" s="1702">
        <f t="shared" si="522"/>
        <v>44635</v>
      </c>
      <c r="AG934" s="1702">
        <f t="shared" si="522"/>
        <v>44638</v>
      </c>
      <c r="AH934" s="1702">
        <f t="shared" si="522"/>
        <v>44663</v>
      </c>
      <c r="AI934" s="1702">
        <f t="shared" si="522"/>
        <v>44683</v>
      </c>
      <c r="AJ934" s="1702">
        <f t="shared" si="522"/>
        <v>44683</v>
      </c>
      <c r="AK934" s="1702">
        <f t="shared" si="522"/>
        <v>44693</v>
      </c>
      <c r="AL934" s="1702">
        <f t="shared" si="522"/>
        <v>44709</v>
      </c>
      <c r="AM934" s="1702">
        <f t="shared" si="522"/>
        <v>44713</v>
      </c>
      <c r="AN934" s="1702">
        <f t="shared" si="522"/>
        <v>44743</v>
      </c>
      <c r="AO934" s="1497">
        <f t="shared" si="523"/>
        <v>44674</v>
      </c>
      <c r="AP934" s="1444">
        <v>36439</v>
      </c>
      <c r="AQ934" s="1443">
        <v>44891</v>
      </c>
      <c r="AR934" s="1424">
        <f>VLOOKUP(AP934,Schedule!$B$2:$F$14923,5,0)</f>
        <v>44409</v>
      </c>
      <c r="AS934" s="1424">
        <f>AR934+365</f>
        <v>44774</v>
      </c>
      <c r="AZ934" s="1739"/>
    </row>
    <row r="935" spans="1:52" s="1382" customFormat="1" ht="51.95" customHeight="1" thickBot="1">
      <c r="A935" s="1781"/>
      <c r="B935" s="1385">
        <f t="shared" si="518"/>
        <v>92</v>
      </c>
      <c r="C935" s="1386" t="str">
        <f t="shared" si="518"/>
        <v>У_К</v>
      </c>
      <c r="D935" s="1561" t="str">
        <f t="shared" si="508"/>
        <v>92У_К</v>
      </c>
      <c r="E935" s="1602" t="s">
        <v>412</v>
      </c>
      <c r="F935" s="1563" t="s">
        <v>1033</v>
      </c>
      <c r="G935" s="1564" t="str">
        <f t="shared" si="519"/>
        <v>Выполнение электротехнических работ по объектам 07USZ,03USZ,01USZ,01UBZ,02UBZ,05USZ,01UUB,02UUB,08USZ</v>
      </c>
      <c r="H935" s="1565" t="s">
        <v>1069</v>
      </c>
      <c r="I935" s="1352"/>
      <c r="J935" s="1702">
        <f t="shared" si="520"/>
        <v>44254</v>
      </c>
      <c r="K935" s="1702">
        <f t="shared" si="520"/>
        <v>44281</v>
      </c>
      <c r="L935" s="1702">
        <f t="shared" si="520"/>
        <v>44330</v>
      </c>
      <c r="M935" s="1702">
        <f t="shared" si="520"/>
        <v>44335</v>
      </c>
      <c r="N935" s="1702">
        <f t="shared" si="520"/>
        <v>44363</v>
      </c>
      <c r="O935" s="1702">
        <f t="shared" si="520"/>
        <v>44363</v>
      </c>
      <c r="P935" s="1702">
        <f t="shared" si="520"/>
        <v>44447</v>
      </c>
      <c r="Q935" s="1702">
        <f t="shared" si="520"/>
        <v>44477</v>
      </c>
      <c r="R935" s="1702">
        <f t="shared" si="520"/>
        <v>44477</v>
      </c>
      <c r="S935" s="1702">
        <f t="shared" si="520"/>
        <v>44476</v>
      </c>
      <c r="T935" s="1702">
        <f t="shared" si="521"/>
        <v>44476</v>
      </c>
      <c r="U935" s="1702">
        <f t="shared" si="521"/>
        <v>44497</v>
      </c>
      <c r="V935" s="1702">
        <f t="shared" si="521"/>
        <v>44504</v>
      </c>
      <c r="W935" s="1702">
        <f t="shared" si="521"/>
        <v>44509</v>
      </c>
      <c r="X935" s="1702">
        <f t="shared" si="521"/>
        <v>44512</v>
      </c>
      <c r="Y935" s="1702">
        <f t="shared" si="521"/>
        <v>44537</v>
      </c>
      <c r="Z935" s="1702">
        <f t="shared" si="521"/>
        <v>44557</v>
      </c>
      <c r="AA935" s="1702">
        <f t="shared" si="521"/>
        <v>44585</v>
      </c>
      <c r="AB935" s="1702">
        <f t="shared" si="521"/>
        <v>44588</v>
      </c>
      <c r="AC935" s="1702">
        <f t="shared" si="521"/>
        <v>44602</v>
      </c>
      <c r="AD935" s="1702">
        <f t="shared" si="522"/>
        <v>44623</v>
      </c>
      <c r="AE935" s="1702">
        <f t="shared" si="522"/>
        <v>44630</v>
      </c>
      <c r="AF935" s="1702">
        <f t="shared" si="522"/>
        <v>44635</v>
      </c>
      <c r="AG935" s="1702">
        <f t="shared" si="522"/>
        <v>44638</v>
      </c>
      <c r="AH935" s="1702">
        <f t="shared" si="522"/>
        <v>44663</v>
      </c>
      <c r="AI935" s="1702">
        <f t="shared" si="522"/>
        <v>44683</v>
      </c>
      <c r="AJ935" s="1702">
        <f t="shared" si="522"/>
        <v>44683</v>
      </c>
      <c r="AK935" s="1702">
        <f t="shared" si="522"/>
        <v>44693</v>
      </c>
      <c r="AL935" s="1702">
        <f t="shared" si="522"/>
        <v>44709</v>
      </c>
      <c r="AM935" s="1702">
        <f t="shared" si="522"/>
        <v>44713</v>
      </c>
      <c r="AN935" s="1702">
        <f t="shared" si="522"/>
        <v>44743</v>
      </c>
      <c r="AO935" s="1497">
        <f t="shared" si="523"/>
        <v>44674</v>
      </c>
      <c r="AP935" s="1444">
        <v>36130</v>
      </c>
      <c r="AQ935" s="1443">
        <v>45228</v>
      </c>
      <c r="AR935" s="1424">
        <f>VLOOKUP(AP935,Schedule!$B$2:$F$14923,5,0)</f>
        <v>45486</v>
      </c>
      <c r="AS935" s="1424">
        <f>AR935+365</f>
        <v>45851</v>
      </c>
      <c r="AZ935" s="1739"/>
    </row>
    <row r="936" spans="1:52" s="1382" customFormat="1" ht="51.95" customHeight="1" thickBot="1">
      <c r="A936" s="1781"/>
      <c r="B936" s="1385">
        <f t="shared" si="518"/>
        <v>92</v>
      </c>
      <c r="C936" s="1386" t="str">
        <f t="shared" si="518"/>
        <v>У_К</v>
      </c>
      <c r="D936" s="1561" t="str">
        <f t="shared" si="508"/>
        <v>92У_К</v>
      </c>
      <c r="E936" s="1602" t="s">
        <v>414</v>
      </c>
      <c r="F936" s="1563" t="s">
        <v>1033</v>
      </c>
      <c r="G936" s="1564" t="str">
        <f t="shared" si="519"/>
        <v>Выполнение электротехнических работ по объектам 07USZ,03USZ,01USZ,01UBZ,02UBZ,05USZ,01UUB,02UUB,08USZ</v>
      </c>
      <c r="H936" s="1565" t="s">
        <v>1069</v>
      </c>
      <c r="I936" s="1352"/>
      <c r="J936" s="1702">
        <f t="shared" si="520"/>
        <v>44254</v>
      </c>
      <c r="K936" s="1702">
        <f t="shared" si="520"/>
        <v>44281</v>
      </c>
      <c r="L936" s="1702">
        <f t="shared" si="520"/>
        <v>44330</v>
      </c>
      <c r="M936" s="1702">
        <f t="shared" si="520"/>
        <v>44335</v>
      </c>
      <c r="N936" s="1702">
        <f t="shared" si="520"/>
        <v>44363</v>
      </c>
      <c r="O936" s="1702">
        <f t="shared" si="520"/>
        <v>44363</v>
      </c>
      <c r="P936" s="1702">
        <f t="shared" si="520"/>
        <v>44447</v>
      </c>
      <c r="Q936" s="1702">
        <f t="shared" si="520"/>
        <v>44477</v>
      </c>
      <c r="R936" s="1702">
        <f t="shared" si="520"/>
        <v>44477</v>
      </c>
      <c r="S936" s="1702">
        <f t="shared" si="520"/>
        <v>44476</v>
      </c>
      <c r="T936" s="1702">
        <f t="shared" si="521"/>
        <v>44476</v>
      </c>
      <c r="U936" s="1702">
        <f t="shared" si="521"/>
        <v>44497</v>
      </c>
      <c r="V936" s="1702">
        <f t="shared" si="521"/>
        <v>44504</v>
      </c>
      <c r="W936" s="1702">
        <f t="shared" si="521"/>
        <v>44509</v>
      </c>
      <c r="X936" s="1702">
        <f t="shared" si="521"/>
        <v>44512</v>
      </c>
      <c r="Y936" s="1702">
        <f t="shared" si="521"/>
        <v>44537</v>
      </c>
      <c r="Z936" s="1702">
        <f t="shared" si="521"/>
        <v>44557</v>
      </c>
      <c r="AA936" s="1702">
        <f t="shared" si="521"/>
        <v>44585</v>
      </c>
      <c r="AB936" s="1702">
        <f t="shared" si="521"/>
        <v>44588</v>
      </c>
      <c r="AC936" s="1702">
        <f t="shared" si="521"/>
        <v>44602</v>
      </c>
      <c r="AD936" s="1702">
        <f t="shared" si="522"/>
        <v>44623</v>
      </c>
      <c r="AE936" s="1702">
        <f t="shared" si="522"/>
        <v>44630</v>
      </c>
      <c r="AF936" s="1702">
        <f t="shared" si="522"/>
        <v>44635</v>
      </c>
      <c r="AG936" s="1702">
        <f t="shared" si="522"/>
        <v>44638</v>
      </c>
      <c r="AH936" s="1702">
        <f t="shared" si="522"/>
        <v>44663</v>
      </c>
      <c r="AI936" s="1702">
        <f t="shared" si="522"/>
        <v>44683</v>
      </c>
      <c r="AJ936" s="1702">
        <f t="shared" si="522"/>
        <v>44683</v>
      </c>
      <c r="AK936" s="1702">
        <f t="shared" si="522"/>
        <v>44693</v>
      </c>
      <c r="AL936" s="1702">
        <f t="shared" si="522"/>
        <v>44709</v>
      </c>
      <c r="AM936" s="1702">
        <f t="shared" si="522"/>
        <v>44713</v>
      </c>
      <c r="AN936" s="1702">
        <f t="shared" si="522"/>
        <v>44743</v>
      </c>
      <c r="AO936" s="1497">
        <f t="shared" si="523"/>
        <v>44674</v>
      </c>
      <c r="AP936" s="1444">
        <v>36137</v>
      </c>
      <c r="AQ936" s="1443">
        <v>45228</v>
      </c>
      <c r="AR936" s="1424">
        <f>VLOOKUP(AP936,Schedule!$B$2:$F$14923,5,0)</f>
        <v>45486</v>
      </c>
      <c r="AS936" s="1424">
        <f>AR936+365</f>
        <v>45851</v>
      </c>
      <c r="AZ936" s="1739"/>
    </row>
    <row r="937" spans="1:52" s="1382" customFormat="1" ht="51.95" customHeight="1" thickBot="1">
      <c r="A937" s="1781"/>
      <c r="B937" s="1498">
        <f t="shared" si="518"/>
        <v>92</v>
      </c>
      <c r="C937" s="1499" t="str">
        <f t="shared" si="518"/>
        <v>У_К</v>
      </c>
      <c r="D937" s="1566" t="str">
        <f t="shared" si="508"/>
        <v>92У_К</v>
      </c>
      <c r="E937" s="1603" t="s">
        <v>463</v>
      </c>
      <c r="F937" s="1568" t="s">
        <v>1033</v>
      </c>
      <c r="G937" s="1569" t="str">
        <f t="shared" si="519"/>
        <v>Выполнение электротехнических работ по объектам 07USZ,03USZ,01USZ,01UBZ,02UBZ,05USZ,01UUB,02UUB,08USZ</v>
      </c>
      <c r="H937" s="1570" t="s">
        <v>1070</v>
      </c>
      <c r="I937" s="1345"/>
      <c r="J937" s="1702">
        <f t="shared" si="520"/>
        <v>44254</v>
      </c>
      <c r="K937" s="1702">
        <f t="shared" si="520"/>
        <v>44281</v>
      </c>
      <c r="L937" s="1702">
        <f t="shared" si="520"/>
        <v>44330</v>
      </c>
      <c r="M937" s="1702">
        <f t="shared" si="520"/>
        <v>44335</v>
      </c>
      <c r="N937" s="1702">
        <f t="shared" si="520"/>
        <v>44363</v>
      </c>
      <c r="O937" s="1702">
        <f t="shared" si="520"/>
        <v>44363</v>
      </c>
      <c r="P937" s="1702">
        <f t="shared" si="520"/>
        <v>44447</v>
      </c>
      <c r="Q937" s="1702">
        <f t="shared" si="520"/>
        <v>44477</v>
      </c>
      <c r="R937" s="1702">
        <f t="shared" si="520"/>
        <v>44477</v>
      </c>
      <c r="S937" s="1702">
        <f t="shared" si="520"/>
        <v>44476</v>
      </c>
      <c r="T937" s="1702">
        <f t="shared" si="521"/>
        <v>44476</v>
      </c>
      <c r="U937" s="1702">
        <f t="shared" si="521"/>
        <v>44497</v>
      </c>
      <c r="V937" s="1702">
        <f t="shared" si="521"/>
        <v>44504</v>
      </c>
      <c r="W937" s="1702">
        <f t="shared" si="521"/>
        <v>44509</v>
      </c>
      <c r="X937" s="1702">
        <f t="shared" si="521"/>
        <v>44512</v>
      </c>
      <c r="Y937" s="1702">
        <f t="shared" si="521"/>
        <v>44537</v>
      </c>
      <c r="Z937" s="1702">
        <f t="shared" si="521"/>
        <v>44557</v>
      </c>
      <c r="AA937" s="1702">
        <f t="shared" si="521"/>
        <v>44585</v>
      </c>
      <c r="AB937" s="1702">
        <f t="shared" si="521"/>
        <v>44588</v>
      </c>
      <c r="AC937" s="1702">
        <f t="shared" si="521"/>
        <v>44602</v>
      </c>
      <c r="AD937" s="1702">
        <f t="shared" si="522"/>
        <v>44623</v>
      </c>
      <c r="AE937" s="1702">
        <f t="shared" si="522"/>
        <v>44630</v>
      </c>
      <c r="AF937" s="1702">
        <f t="shared" si="522"/>
        <v>44635</v>
      </c>
      <c r="AG937" s="1702">
        <f t="shared" si="522"/>
        <v>44638</v>
      </c>
      <c r="AH937" s="1702">
        <f t="shared" si="522"/>
        <v>44663</v>
      </c>
      <c r="AI937" s="1702">
        <f t="shared" si="522"/>
        <v>44683</v>
      </c>
      <c r="AJ937" s="1702">
        <f t="shared" si="522"/>
        <v>44683</v>
      </c>
      <c r="AK937" s="1702">
        <f t="shared" si="522"/>
        <v>44693</v>
      </c>
      <c r="AL937" s="1702">
        <f t="shared" si="522"/>
        <v>44709</v>
      </c>
      <c r="AM937" s="1702">
        <f t="shared" si="522"/>
        <v>44713</v>
      </c>
      <c r="AN937" s="1702">
        <f t="shared" si="522"/>
        <v>44743</v>
      </c>
      <c r="AO937" s="1497">
        <f t="shared" si="523"/>
        <v>44674</v>
      </c>
      <c r="AP937" s="1445">
        <v>36444</v>
      </c>
      <c r="AQ937" s="1447">
        <v>45010</v>
      </c>
      <c r="AR937" s="1424">
        <f>VLOOKUP(AP937,Schedule!$B$2:$F$14923,5,0)</f>
        <v>44629</v>
      </c>
      <c r="AS937" s="1424">
        <f>AR937+365</f>
        <v>44994</v>
      </c>
      <c r="AZ937" s="1739"/>
    </row>
    <row r="938" spans="1:52" s="1382" customFormat="1" ht="202.5" customHeight="1" thickBot="1">
      <c r="A938" s="1781">
        <f>A929+1</f>
        <v>79</v>
      </c>
      <c r="B938" s="1373">
        <f>B929+1</f>
        <v>93</v>
      </c>
      <c r="C938" s="1374" t="s">
        <v>1032</v>
      </c>
      <c r="D938" s="1733" t="str">
        <f t="shared" si="508"/>
        <v>93У_К</v>
      </c>
      <c r="E938" s="1601" t="s">
        <v>564</v>
      </c>
      <c r="F938" s="1558" t="s">
        <v>1033</v>
      </c>
      <c r="G938" s="1559" t="str">
        <f>CONCATENATE("Выполнение работ КИП по объектам ", , E938,",", E939,",", E940, ",",E941,",",E942,",",E943,",",E944,",",E945,",",E946,",",E947,",",E948,",",E949,",",E950,",",E951,,",",E952,,",",E953,,",",E954,,",",E955,,",",E956,,",",E957,,",",E958,,",",E959,,",",E960,,",",E961,,",",E962,,",",E963,,",",E964,,",",E965,,",",E966,,",",E967,,",",E968,,",",E969,,",",E970,,",",E971,,",",E972,,",",E973,,",",E974,,",",E975,,",",E976,,",",E977,,",",E978,,",",E979)</f>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38" s="1560" t="s">
        <v>1071</v>
      </c>
      <c r="I938" s="1339" t="s">
        <v>118</v>
      </c>
      <c r="J938" s="1369">
        <f>IFERROR(VLOOKUP(D938,'ИСХОДНИК-даты-2х'!$D$10:$AI$105,2,0),"-")</f>
        <v>44156</v>
      </c>
      <c r="K938" s="1369">
        <f>IFERROR(VLOOKUP(D938,'ИСХОДНИК-даты-2х'!$D$10:$AI$105,3,0),"-")</f>
        <v>44183</v>
      </c>
      <c r="L938" s="1369">
        <f>IFERROR(VLOOKUP(D938,'ИСХОДНИК-даты-2х'!$D$10:$AI$105,4,0),"-")</f>
        <v>44232</v>
      </c>
      <c r="M938" s="1369">
        <f>IFERROR(VLOOKUP(D938,'ИСХОДНИК-даты-2х'!$D$10:$AI$105,5,0),"-")</f>
        <v>44316</v>
      </c>
      <c r="N938" s="1369">
        <f>IFERROR(VLOOKUP(D938,'ИСХОДНИК-даты-2х'!$D$10:$AI$105,6,0),"-")</f>
        <v>44344</v>
      </c>
      <c r="O938" s="1369">
        <f>IFERROR(VLOOKUP(D938,'ИСХОДНИК-даты-2х'!$D$10:$AI$105,7,0),"-")</f>
        <v>44344</v>
      </c>
      <c r="P938" s="1369">
        <f>IFERROR(VLOOKUP(D938,'ИСХОДНИК-даты-2х'!$D$10:$AI$105,8,0),"-")</f>
        <v>44398</v>
      </c>
      <c r="Q938" s="1369">
        <f>IFERROR(VLOOKUP(D938,'ИСХОДНИК-даты-2х'!$D$10:$AI$105,9,0),"-")</f>
        <v>44428</v>
      </c>
      <c r="R938" s="1369">
        <f>IFERROR(VLOOKUP(D938,'ИСХОДНИК-даты-2х'!$D$10:$AI$105,10,0),"-")</f>
        <v>44428</v>
      </c>
      <c r="S938" s="1369">
        <f>IFERROR(VLOOKUP(D938,'ИСХОДНИК-даты-2х'!$D$10:$AI$105,11,0),"-")</f>
        <v>44427</v>
      </c>
      <c r="T938" s="1369">
        <f>IFERROR(VLOOKUP(D938,'ИСХОДНИК-даты-2х'!$D$10:$AI$105,12,0),"-")</f>
        <v>44427</v>
      </c>
      <c r="U938" s="1369">
        <f>IFERROR(VLOOKUP(D938,'ИСХОДНИК-даты-2х'!$D$10:$AI$105,13,0),"-")</f>
        <v>44448</v>
      </c>
      <c r="V938" s="1369">
        <f>IFERROR(VLOOKUP(D938,'ИСХОДНИК-даты-2х'!$D$10:$AI$105,14,0),"-")</f>
        <v>44455</v>
      </c>
      <c r="W938" s="1369">
        <f>IFERROR(VLOOKUP(D938,'ИСХОДНИК-даты-2х'!$D$10:$AI$105,15,0),"-")</f>
        <v>44460</v>
      </c>
      <c r="X938" s="1369">
        <f>IFERROR(VLOOKUP(D938,'ИСХОДНИК-даты-2х'!$D$10:$AI$105,16,0),"-")</f>
        <v>44463</v>
      </c>
      <c r="Y938" s="1369">
        <f>IFERROR(VLOOKUP(D938,'ИСХОДНИК-даты-2х'!$D$10:$AI$105,17,0),"-")</f>
        <v>44488</v>
      </c>
      <c r="Z938" s="1369">
        <f>IFERROR(VLOOKUP(D938,'ИСХОДНИК-даты-2х'!$D$10:$AI$105,18,0),"-")</f>
        <v>44508</v>
      </c>
      <c r="AA938" s="1369">
        <f>IFERROR(VLOOKUP(D938,'ИСХОДНИК-даты-2х'!$D$10:$AI$105,19,0),"-")</f>
        <v>44596</v>
      </c>
      <c r="AB938" s="1369">
        <f>IFERROR(VLOOKUP(D938,'ИСХОДНИК-даты-2х'!$D$10:$AI$105,20,0),"-")</f>
        <v>44601</v>
      </c>
      <c r="AC938" s="1369">
        <f>IFERROR(VLOOKUP(D938,'ИСХОДНИК-даты-2х'!$D$10:$AI$105,21,0),"-")</f>
        <v>44655</v>
      </c>
      <c r="AD938" s="1369">
        <f>IFERROR(VLOOKUP(D938,'ИСХОДНИК-даты-2х'!$D$10:$AI$105,22,0),"-")</f>
        <v>44676</v>
      </c>
      <c r="AE938" s="1369">
        <f>IFERROR(VLOOKUP(D938,'ИСХОДНИК-даты-2х'!$D$10:$AI$105,23,0),"-")</f>
        <v>44683</v>
      </c>
      <c r="AF938" s="1369">
        <f>IFERROR(VLOOKUP(D938,'ИСХОДНИК-даты-2х'!$D$10:$AI$105,24,0),"-")</f>
        <v>44686</v>
      </c>
      <c r="AG938" s="1369">
        <f>IFERROR(VLOOKUP(D938,'ИСХОДНИК-даты-2х'!$D$10:$AI$105,25,0),"-")</f>
        <v>44691</v>
      </c>
      <c r="AH938" s="1340">
        <f>IFERROR(VLOOKUP(D938,'ИСХОДНИК-даты-2х'!$D$10:$AI$105,26,0),"-")</f>
        <v>44716</v>
      </c>
      <c r="AI938" s="1340">
        <f>IFERROR(VLOOKUP(D938,'ИСХОДНИК-даты-2х'!$D$10:$AI$105,27,0),"-")</f>
        <v>44736</v>
      </c>
      <c r="AJ938" s="1340">
        <f>IFERROR(VLOOKUP(D938,'ИСХОДНИК-даты-2х'!$D$10:$AI$105,28,0),"-")</f>
        <v>44736</v>
      </c>
      <c r="AK938" s="1370">
        <f>IFERROR(VLOOKUP(D938,'ИСХОДНИК-даты-2х'!$D$10:$AI$105,29,0),"-")</f>
        <v>44746</v>
      </c>
      <c r="AL938" s="1370">
        <f>IFERROR(VLOOKUP(D938,'ИСХОДНИК-даты-2х'!$D$10:$AI$105,30,0),"-")</f>
        <v>44762</v>
      </c>
      <c r="AM938" s="1371">
        <f>IFERROR(VLOOKUP(D938,'ИСХОДНИК-даты-2х'!$D$10:$AI$105,31,0),"-")</f>
        <v>44766</v>
      </c>
      <c r="AN938" s="1729">
        <v>44796</v>
      </c>
      <c r="AO938" s="1387">
        <v>44576</v>
      </c>
      <c r="AP938" s="1388">
        <v>39430</v>
      </c>
      <c r="AQ938" s="1541">
        <v>44760</v>
      </c>
      <c r="AR938" s="1424"/>
      <c r="AS938" s="1424"/>
      <c r="AT938" s="1425">
        <f>MIN(AS938:AS979)</f>
        <v>44966</v>
      </c>
      <c r="AU938" s="1426">
        <f>AM938+30</f>
        <v>44796</v>
      </c>
      <c r="AV938" s="1732">
        <f>AT938-AM938</f>
        <v>200</v>
      </c>
      <c r="AW938" s="1383" t="s">
        <v>119</v>
      </c>
      <c r="AX938" s="1383">
        <v>44796</v>
      </c>
      <c r="AY938" s="1384" t="s">
        <v>432</v>
      </c>
      <c r="AZ938" s="1739">
        <f>AN938-AM938</f>
        <v>30</v>
      </c>
    </row>
    <row r="939" spans="1:52" s="1382" customFormat="1" ht="51.95" customHeight="1" thickBot="1">
      <c r="A939" s="1781"/>
      <c r="B939" s="1385">
        <f t="shared" ref="B939:C958" si="524">B$938</f>
        <v>93</v>
      </c>
      <c r="C939" s="1386" t="str">
        <f t="shared" si="524"/>
        <v>У_К</v>
      </c>
      <c r="D939" s="1561" t="str">
        <f t="shared" si="508"/>
        <v>93У_К</v>
      </c>
      <c r="E939" s="1602" t="s">
        <v>566</v>
      </c>
      <c r="F939" s="1563" t="s">
        <v>1033</v>
      </c>
      <c r="G939" s="1564" t="str">
        <f t="shared" ref="G939:G979" si="525">$G$938</f>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39" s="1565" t="s">
        <v>1071</v>
      </c>
      <c r="I939" s="1352"/>
      <c r="J939" s="1702">
        <f t="shared" ref="J939:S948" si="526">J$938</f>
        <v>44156</v>
      </c>
      <c r="K939" s="1702">
        <f t="shared" si="526"/>
        <v>44183</v>
      </c>
      <c r="L939" s="1702">
        <f t="shared" si="526"/>
        <v>44232</v>
      </c>
      <c r="M939" s="1702">
        <f t="shared" si="526"/>
        <v>44316</v>
      </c>
      <c r="N939" s="1702">
        <f t="shared" si="526"/>
        <v>44344</v>
      </c>
      <c r="O939" s="1702">
        <f t="shared" si="526"/>
        <v>44344</v>
      </c>
      <c r="P939" s="1702">
        <f t="shared" si="526"/>
        <v>44398</v>
      </c>
      <c r="Q939" s="1702">
        <f t="shared" si="526"/>
        <v>44428</v>
      </c>
      <c r="R939" s="1702">
        <f t="shared" si="526"/>
        <v>44428</v>
      </c>
      <c r="S939" s="1702">
        <f t="shared" si="526"/>
        <v>44427</v>
      </c>
      <c r="T939" s="1702">
        <f t="shared" ref="T939:AC948" si="527">T$938</f>
        <v>44427</v>
      </c>
      <c r="U939" s="1702">
        <f t="shared" si="527"/>
        <v>44448</v>
      </c>
      <c r="V939" s="1702">
        <f t="shared" si="527"/>
        <v>44455</v>
      </c>
      <c r="W939" s="1702">
        <f t="shared" si="527"/>
        <v>44460</v>
      </c>
      <c r="X939" s="1702">
        <f t="shared" si="527"/>
        <v>44463</v>
      </c>
      <c r="Y939" s="1702">
        <f t="shared" si="527"/>
        <v>44488</v>
      </c>
      <c r="Z939" s="1702">
        <f t="shared" si="527"/>
        <v>44508</v>
      </c>
      <c r="AA939" s="1702">
        <f t="shared" si="527"/>
        <v>44596</v>
      </c>
      <c r="AB939" s="1702">
        <f t="shared" si="527"/>
        <v>44601</v>
      </c>
      <c r="AC939" s="1702">
        <f t="shared" si="527"/>
        <v>44655</v>
      </c>
      <c r="AD939" s="1702">
        <f t="shared" ref="AD939:AM948" si="528">AD$938</f>
        <v>44676</v>
      </c>
      <c r="AE939" s="1702">
        <f t="shared" si="528"/>
        <v>44683</v>
      </c>
      <c r="AF939" s="1702">
        <f t="shared" si="528"/>
        <v>44686</v>
      </c>
      <c r="AG939" s="1702">
        <f t="shared" si="528"/>
        <v>44691</v>
      </c>
      <c r="AH939" s="1702">
        <f t="shared" si="528"/>
        <v>44716</v>
      </c>
      <c r="AI939" s="1702">
        <f t="shared" si="528"/>
        <v>44736</v>
      </c>
      <c r="AJ939" s="1702">
        <f t="shared" si="528"/>
        <v>44736</v>
      </c>
      <c r="AK939" s="1702">
        <f t="shared" si="528"/>
        <v>44746</v>
      </c>
      <c r="AL939" s="1702">
        <f t="shared" si="528"/>
        <v>44762</v>
      </c>
      <c r="AM939" s="1702">
        <f t="shared" si="528"/>
        <v>44766</v>
      </c>
      <c r="AN939" s="1702">
        <f>AN938</f>
        <v>44796</v>
      </c>
      <c r="AO939" s="1497">
        <f t="shared" ref="AO939:AO979" si="529">$AO$938</f>
        <v>44576</v>
      </c>
      <c r="AP939" s="1363"/>
      <c r="AQ939" s="1543">
        <v>44760</v>
      </c>
      <c r="AR939" s="1424"/>
      <c r="AS939" s="1424"/>
      <c r="AZ939" s="1739"/>
    </row>
    <row r="940" spans="1:52" s="1382" customFormat="1" ht="51.95" customHeight="1" thickBot="1">
      <c r="A940" s="1781"/>
      <c r="B940" s="1385">
        <f t="shared" si="524"/>
        <v>93</v>
      </c>
      <c r="C940" s="1386" t="str">
        <f t="shared" si="524"/>
        <v>У_К</v>
      </c>
      <c r="D940" s="1561" t="str">
        <f t="shared" si="508"/>
        <v>93У_К</v>
      </c>
      <c r="E940" s="1602" t="s">
        <v>568</v>
      </c>
      <c r="F940" s="1563" t="s">
        <v>1033</v>
      </c>
      <c r="G940"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40" s="1565" t="s">
        <v>1071</v>
      </c>
      <c r="I940" s="1352"/>
      <c r="J940" s="1702">
        <f t="shared" si="526"/>
        <v>44156</v>
      </c>
      <c r="K940" s="1702">
        <f t="shared" si="526"/>
        <v>44183</v>
      </c>
      <c r="L940" s="1702">
        <f t="shared" si="526"/>
        <v>44232</v>
      </c>
      <c r="M940" s="1702">
        <f t="shared" si="526"/>
        <v>44316</v>
      </c>
      <c r="N940" s="1702">
        <f t="shared" si="526"/>
        <v>44344</v>
      </c>
      <c r="O940" s="1702">
        <f t="shared" si="526"/>
        <v>44344</v>
      </c>
      <c r="P940" s="1702">
        <f t="shared" si="526"/>
        <v>44398</v>
      </c>
      <c r="Q940" s="1702">
        <f t="shared" si="526"/>
        <v>44428</v>
      </c>
      <c r="R940" s="1702">
        <f t="shared" si="526"/>
        <v>44428</v>
      </c>
      <c r="S940" s="1702">
        <f t="shared" si="526"/>
        <v>44427</v>
      </c>
      <c r="T940" s="1702">
        <f t="shared" si="527"/>
        <v>44427</v>
      </c>
      <c r="U940" s="1702">
        <f t="shared" si="527"/>
        <v>44448</v>
      </c>
      <c r="V940" s="1702">
        <f t="shared" si="527"/>
        <v>44455</v>
      </c>
      <c r="W940" s="1702">
        <f t="shared" si="527"/>
        <v>44460</v>
      </c>
      <c r="X940" s="1702">
        <f t="shared" si="527"/>
        <v>44463</v>
      </c>
      <c r="Y940" s="1702">
        <f t="shared" si="527"/>
        <v>44488</v>
      </c>
      <c r="Z940" s="1702">
        <f t="shared" si="527"/>
        <v>44508</v>
      </c>
      <c r="AA940" s="1702">
        <f t="shared" si="527"/>
        <v>44596</v>
      </c>
      <c r="AB940" s="1702">
        <f t="shared" si="527"/>
        <v>44601</v>
      </c>
      <c r="AC940" s="1702">
        <f t="shared" si="527"/>
        <v>44655</v>
      </c>
      <c r="AD940" s="1702">
        <f t="shared" si="528"/>
        <v>44676</v>
      </c>
      <c r="AE940" s="1702">
        <f t="shared" si="528"/>
        <v>44683</v>
      </c>
      <c r="AF940" s="1702">
        <f t="shared" si="528"/>
        <v>44686</v>
      </c>
      <c r="AG940" s="1702">
        <f t="shared" si="528"/>
        <v>44691</v>
      </c>
      <c r="AH940" s="1702">
        <f t="shared" si="528"/>
        <v>44716</v>
      </c>
      <c r="AI940" s="1702">
        <f t="shared" si="528"/>
        <v>44736</v>
      </c>
      <c r="AJ940" s="1702">
        <f t="shared" si="528"/>
        <v>44736</v>
      </c>
      <c r="AK940" s="1702">
        <f t="shared" si="528"/>
        <v>44746</v>
      </c>
      <c r="AL940" s="1702">
        <f t="shared" si="528"/>
        <v>44762</v>
      </c>
      <c r="AM940" s="1702">
        <f t="shared" si="528"/>
        <v>44766</v>
      </c>
      <c r="AN940" s="1702">
        <f t="shared" ref="AN940:AN979" si="530">AN$938</f>
        <v>44796</v>
      </c>
      <c r="AO940" s="1497">
        <f t="shared" si="529"/>
        <v>44576</v>
      </c>
      <c r="AP940" s="1363"/>
      <c r="AQ940" s="1543">
        <v>44760</v>
      </c>
      <c r="AR940" s="1424"/>
      <c r="AS940" s="1424"/>
      <c r="AZ940" s="1739"/>
    </row>
    <row r="941" spans="1:52" s="1382" customFormat="1" ht="51.95" customHeight="1" thickBot="1">
      <c r="A941" s="1781"/>
      <c r="B941" s="1385">
        <f t="shared" si="524"/>
        <v>93</v>
      </c>
      <c r="C941" s="1386" t="str">
        <f t="shared" si="524"/>
        <v>У_К</v>
      </c>
      <c r="D941" s="1561" t="str">
        <f t="shared" si="508"/>
        <v>93У_К</v>
      </c>
      <c r="E941" s="1602" t="s">
        <v>270</v>
      </c>
      <c r="F941" s="1563" t="s">
        <v>1033</v>
      </c>
      <c r="G941"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41" s="1565" t="s">
        <v>1072</v>
      </c>
      <c r="I941" s="1352"/>
      <c r="J941" s="1702">
        <f t="shared" si="526"/>
        <v>44156</v>
      </c>
      <c r="K941" s="1702">
        <f t="shared" si="526"/>
        <v>44183</v>
      </c>
      <c r="L941" s="1702">
        <f t="shared" si="526"/>
        <v>44232</v>
      </c>
      <c r="M941" s="1702">
        <f t="shared" si="526"/>
        <v>44316</v>
      </c>
      <c r="N941" s="1702">
        <f t="shared" si="526"/>
        <v>44344</v>
      </c>
      <c r="O941" s="1702">
        <f t="shared" si="526"/>
        <v>44344</v>
      </c>
      <c r="P941" s="1702">
        <f t="shared" si="526"/>
        <v>44398</v>
      </c>
      <c r="Q941" s="1702">
        <f t="shared" si="526"/>
        <v>44428</v>
      </c>
      <c r="R941" s="1702">
        <f t="shared" si="526"/>
        <v>44428</v>
      </c>
      <c r="S941" s="1702">
        <f t="shared" si="526"/>
        <v>44427</v>
      </c>
      <c r="T941" s="1702">
        <f t="shared" si="527"/>
        <v>44427</v>
      </c>
      <c r="U941" s="1702">
        <f t="shared" si="527"/>
        <v>44448</v>
      </c>
      <c r="V941" s="1702">
        <f t="shared" si="527"/>
        <v>44455</v>
      </c>
      <c r="W941" s="1702">
        <f t="shared" si="527"/>
        <v>44460</v>
      </c>
      <c r="X941" s="1702">
        <f t="shared" si="527"/>
        <v>44463</v>
      </c>
      <c r="Y941" s="1702">
        <f t="shared" si="527"/>
        <v>44488</v>
      </c>
      <c r="Z941" s="1702">
        <f t="shared" si="527"/>
        <v>44508</v>
      </c>
      <c r="AA941" s="1702">
        <f t="shared" si="527"/>
        <v>44596</v>
      </c>
      <c r="AB941" s="1702">
        <f t="shared" si="527"/>
        <v>44601</v>
      </c>
      <c r="AC941" s="1702">
        <f t="shared" si="527"/>
        <v>44655</v>
      </c>
      <c r="AD941" s="1702">
        <f t="shared" si="528"/>
        <v>44676</v>
      </c>
      <c r="AE941" s="1702">
        <f t="shared" si="528"/>
        <v>44683</v>
      </c>
      <c r="AF941" s="1702">
        <f t="shared" si="528"/>
        <v>44686</v>
      </c>
      <c r="AG941" s="1702">
        <f t="shared" si="528"/>
        <v>44691</v>
      </c>
      <c r="AH941" s="1702">
        <f t="shared" si="528"/>
        <v>44716</v>
      </c>
      <c r="AI941" s="1702">
        <f t="shared" si="528"/>
        <v>44736</v>
      </c>
      <c r="AJ941" s="1702">
        <f t="shared" si="528"/>
        <v>44736</v>
      </c>
      <c r="AK941" s="1702">
        <f t="shared" si="528"/>
        <v>44746</v>
      </c>
      <c r="AL941" s="1702">
        <f t="shared" si="528"/>
        <v>44762</v>
      </c>
      <c r="AM941" s="1702">
        <f t="shared" si="528"/>
        <v>44766</v>
      </c>
      <c r="AN941" s="1702">
        <f t="shared" si="530"/>
        <v>44796</v>
      </c>
      <c r="AO941" s="1497">
        <f t="shared" si="529"/>
        <v>44576</v>
      </c>
      <c r="AP941" s="1363">
        <v>27328</v>
      </c>
      <c r="AQ941" s="1543">
        <v>44716</v>
      </c>
      <c r="AR941" s="1424">
        <f>VLOOKUP(AP941,Schedule!$B$2:$F$14923,5,0)</f>
        <v>44601</v>
      </c>
      <c r="AS941" s="1424">
        <f t="shared" ref="AS941:AS959" si="531">AR941+365</f>
        <v>44966</v>
      </c>
      <c r="AZ941" s="1739"/>
    </row>
    <row r="942" spans="1:52" s="1382" customFormat="1" ht="51.95" customHeight="1" thickBot="1">
      <c r="A942" s="1781"/>
      <c r="B942" s="1385">
        <f t="shared" si="524"/>
        <v>93</v>
      </c>
      <c r="C942" s="1386" t="str">
        <f t="shared" si="524"/>
        <v>У_К</v>
      </c>
      <c r="D942" s="1561" t="str">
        <f t="shared" si="508"/>
        <v>93У_К</v>
      </c>
      <c r="E942" s="1602" t="s">
        <v>272</v>
      </c>
      <c r="F942" s="1563" t="s">
        <v>1033</v>
      </c>
      <c r="G942"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42" s="1565" t="s">
        <v>1072</v>
      </c>
      <c r="I942" s="1352"/>
      <c r="J942" s="1702">
        <f t="shared" si="526"/>
        <v>44156</v>
      </c>
      <c r="K942" s="1702">
        <f t="shared" si="526"/>
        <v>44183</v>
      </c>
      <c r="L942" s="1702">
        <f t="shared" si="526"/>
        <v>44232</v>
      </c>
      <c r="M942" s="1702">
        <f t="shared" si="526"/>
        <v>44316</v>
      </c>
      <c r="N942" s="1702">
        <f t="shared" si="526"/>
        <v>44344</v>
      </c>
      <c r="O942" s="1702">
        <f t="shared" si="526"/>
        <v>44344</v>
      </c>
      <c r="P942" s="1702">
        <f t="shared" si="526"/>
        <v>44398</v>
      </c>
      <c r="Q942" s="1702">
        <f t="shared" si="526"/>
        <v>44428</v>
      </c>
      <c r="R942" s="1702">
        <f t="shared" si="526"/>
        <v>44428</v>
      </c>
      <c r="S942" s="1702">
        <f t="shared" si="526"/>
        <v>44427</v>
      </c>
      <c r="T942" s="1702">
        <f t="shared" si="527"/>
        <v>44427</v>
      </c>
      <c r="U942" s="1702">
        <f t="shared" si="527"/>
        <v>44448</v>
      </c>
      <c r="V942" s="1702">
        <f t="shared" si="527"/>
        <v>44455</v>
      </c>
      <c r="W942" s="1702">
        <f t="shared" si="527"/>
        <v>44460</v>
      </c>
      <c r="X942" s="1702">
        <f t="shared" si="527"/>
        <v>44463</v>
      </c>
      <c r="Y942" s="1702">
        <f t="shared" si="527"/>
        <v>44488</v>
      </c>
      <c r="Z942" s="1702">
        <f t="shared" si="527"/>
        <v>44508</v>
      </c>
      <c r="AA942" s="1702">
        <f t="shared" si="527"/>
        <v>44596</v>
      </c>
      <c r="AB942" s="1702">
        <f t="shared" si="527"/>
        <v>44601</v>
      </c>
      <c r="AC942" s="1702">
        <f t="shared" si="527"/>
        <v>44655</v>
      </c>
      <c r="AD942" s="1702">
        <f t="shared" si="528"/>
        <v>44676</v>
      </c>
      <c r="AE942" s="1702">
        <f t="shared" si="528"/>
        <v>44683</v>
      </c>
      <c r="AF942" s="1702">
        <f t="shared" si="528"/>
        <v>44686</v>
      </c>
      <c r="AG942" s="1702">
        <f t="shared" si="528"/>
        <v>44691</v>
      </c>
      <c r="AH942" s="1702">
        <f t="shared" si="528"/>
        <v>44716</v>
      </c>
      <c r="AI942" s="1702">
        <f t="shared" si="528"/>
        <v>44736</v>
      </c>
      <c r="AJ942" s="1702">
        <f t="shared" si="528"/>
        <v>44736</v>
      </c>
      <c r="AK942" s="1702">
        <f t="shared" si="528"/>
        <v>44746</v>
      </c>
      <c r="AL942" s="1702">
        <f t="shared" si="528"/>
        <v>44762</v>
      </c>
      <c r="AM942" s="1702">
        <f t="shared" si="528"/>
        <v>44766</v>
      </c>
      <c r="AN942" s="1702">
        <f t="shared" si="530"/>
        <v>44796</v>
      </c>
      <c r="AO942" s="1497">
        <f t="shared" si="529"/>
        <v>44576</v>
      </c>
      <c r="AP942" s="1363">
        <v>27347</v>
      </c>
      <c r="AQ942" s="1543">
        <v>44716</v>
      </c>
      <c r="AR942" s="1424">
        <f>VLOOKUP(AP942,Schedule!$B$2:$F$14923,5,0)</f>
        <v>44601</v>
      </c>
      <c r="AS942" s="1424">
        <f t="shared" si="531"/>
        <v>44966</v>
      </c>
      <c r="AZ942" s="1739"/>
    </row>
    <row r="943" spans="1:52" s="1382" customFormat="1" ht="51.95" customHeight="1" thickBot="1">
      <c r="A943" s="1781"/>
      <c r="B943" s="1385">
        <f t="shared" si="524"/>
        <v>93</v>
      </c>
      <c r="C943" s="1386" t="str">
        <f t="shared" si="524"/>
        <v>У_К</v>
      </c>
      <c r="D943" s="1561" t="str">
        <f t="shared" si="508"/>
        <v>93У_К</v>
      </c>
      <c r="E943" s="1602" t="s">
        <v>274</v>
      </c>
      <c r="F943" s="1563" t="s">
        <v>1033</v>
      </c>
      <c r="G943"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43" s="1565" t="s">
        <v>1072</v>
      </c>
      <c r="I943" s="1352"/>
      <c r="J943" s="1702">
        <f t="shared" si="526"/>
        <v>44156</v>
      </c>
      <c r="K943" s="1702">
        <f t="shared" si="526"/>
        <v>44183</v>
      </c>
      <c r="L943" s="1702">
        <f t="shared" si="526"/>
        <v>44232</v>
      </c>
      <c r="M943" s="1702">
        <f t="shared" si="526"/>
        <v>44316</v>
      </c>
      <c r="N943" s="1702">
        <f t="shared" si="526"/>
        <v>44344</v>
      </c>
      <c r="O943" s="1702">
        <f t="shared" si="526"/>
        <v>44344</v>
      </c>
      <c r="P943" s="1702">
        <f t="shared" si="526"/>
        <v>44398</v>
      </c>
      <c r="Q943" s="1702">
        <f t="shared" si="526"/>
        <v>44428</v>
      </c>
      <c r="R943" s="1702">
        <f t="shared" si="526"/>
        <v>44428</v>
      </c>
      <c r="S943" s="1702">
        <f t="shared" si="526"/>
        <v>44427</v>
      </c>
      <c r="T943" s="1702">
        <f t="shared" si="527"/>
        <v>44427</v>
      </c>
      <c r="U943" s="1702">
        <f t="shared" si="527"/>
        <v>44448</v>
      </c>
      <c r="V943" s="1702">
        <f t="shared" si="527"/>
        <v>44455</v>
      </c>
      <c r="W943" s="1702">
        <f t="shared" si="527"/>
        <v>44460</v>
      </c>
      <c r="X943" s="1702">
        <f t="shared" si="527"/>
        <v>44463</v>
      </c>
      <c r="Y943" s="1702">
        <f t="shared" si="527"/>
        <v>44488</v>
      </c>
      <c r="Z943" s="1702">
        <f t="shared" si="527"/>
        <v>44508</v>
      </c>
      <c r="AA943" s="1702">
        <f t="shared" si="527"/>
        <v>44596</v>
      </c>
      <c r="AB943" s="1702">
        <f t="shared" si="527"/>
        <v>44601</v>
      </c>
      <c r="AC943" s="1702">
        <f t="shared" si="527"/>
        <v>44655</v>
      </c>
      <c r="AD943" s="1702">
        <f t="shared" si="528"/>
        <v>44676</v>
      </c>
      <c r="AE943" s="1702">
        <f t="shared" si="528"/>
        <v>44683</v>
      </c>
      <c r="AF943" s="1702">
        <f t="shared" si="528"/>
        <v>44686</v>
      </c>
      <c r="AG943" s="1702">
        <f t="shared" si="528"/>
        <v>44691</v>
      </c>
      <c r="AH943" s="1702">
        <f t="shared" si="528"/>
        <v>44716</v>
      </c>
      <c r="AI943" s="1702">
        <f t="shared" si="528"/>
        <v>44736</v>
      </c>
      <c r="AJ943" s="1702">
        <f t="shared" si="528"/>
        <v>44736</v>
      </c>
      <c r="AK943" s="1702">
        <f t="shared" si="528"/>
        <v>44746</v>
      </c>
      <c r="AL943" s="1702">
        <f t="shared" si="528"/>
        <v>44762</v>
      </c>
      <c r="AM943" s="1702">
        <f t="shared" si="528"/>
        <v>44766</v>
      </c>
      <c r="AN943" s="1702">
        <f t="shared" si="530"/>
        <v>44796</v>
      </c>
      <c r="AO943" s="1497">
        <f t="shared" si="529"/>
        <v>44576</v>
      </c>
      <c r="AP943" s="1363">
        <v>27359</v>
      </c>
      <c r="AQ943" s="1543">
        <v>44716</v>
      </c>
      <c r="AR943" s="1424">
        <f>VLOOKUP(AP943,Schedule!$B$2:$F$14923,5,0)</f>
        <v>44601</v>
      </c>
      <c r="AS943" s="1424">
        <f t="shared" si="531"/>
        <v>44966</v>
      </c>
      <c r="AZ943" s="1739"/>
    </row>
    <row r="944" spans="1:52" s="1382" customFormat="1" ht="51.95" customHeight="1" thickBot="1">
      <c r="A944" s="1781"/>
      <c r="B944" s="1385">
        <f t="shared" si="524"/>
        <v>93</v>
      </c>
      <c r="C944" s="1386" t="str">
        <f t="shared" si="524"/>
        <v>У_К</v>
      </c>
      <c r="D944" s="1561" t="str">
        <f t="shared" si="508"/>
        <v>93У_К</v>
      </c>
      <c r="E944" s="1602" t="s">
        <v>276</v>
      </c>
      <c r="F944" s="1563" t="s">
        <v>1033</v>
      </c>
      <c r="G944"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44" s="1565" t="s">
        <v>1072</v>
      </c>
      <c r="I944" s="1352"/>
      <c r="J944" s="1702">
        <f t="shared" si="526"/>
        <v>44156</v>
      </c>
      <c r="K944" s="1702">
        <f t="shared" si="526"/>
        <v>44183</v>
      </c>
      <c r="L944" s="1702">
        <f t="shared" si="526"/>
        <v>44232</v>
      </c>
      <c r="M944" s="1702">
        <f t="shared" si="526"/>
        <v>44316</v>
      </c>
      <c r="N944" s="1702">
        <f t="shared" si="526"/>
        <v>44344</v>
      </c>
      <c r="O944" s="1702">
        <f t="shared" si="526"/>
        <v>44344</v>
      </c>
      <c r="P944" s="1702">
        <f t="shared" si="526"/>
        <v>44398</v>
      </c>
      <c r="Q944" s="1702">
        <f t="shared" si="526"/>
        <v>44428</v>
      </c>
      <c r="R944" s="1702">
        <f t="shared" si="526"/>
        <v>44428</v>
      </c>
      <c r="S944" s="1702">
        <f t="shared" si="526"/>
        <v>44427</v>
      </c>
      <c r="T944" s="1702">
        <f t="shared" si="527"/>
        <v>44427</v>
      </c>
      <c r="U944" s="1702">
        <f t="shared" si="527"/>
        <v>44448</v>
      </c>
      <c r="V944" s="1702">
        <f t="shared" si="527"/>
        <v>44455</v>
      </c>
      <c r="W944" s="1702">
        <f t="shared" si="527"/>
        <v>44460</v>
      </c>
      <c r="X944" s="1702">
        <f t="shared" si="527"/>
        <v>44463</v>
      </c>
      <c r="Y944" s="1702">
        <f t="shared" si="527"/>
        <v>44488</v>
      </c>
      <c r="Z944" s="1702">
        <f t="shared" si="527"/>
        <v>44508</v>
      </c>
      <c r="AA944" s="1702">
        <f t="shared" si="527"/>
        <v>44596</v>
      </c>
      <c r="AB944" s="1702">
        <f t="shared" si="527"/>
        <v>44601</v>
      </c>
      <c r="AC944" s="1702">
        <f t="shared" si="527"/>
        <v>44655</v>
      </c>
      <c r="AD944" s="1702">
        <f t="shared" si="528"/>
        <v>44676</v>
      </c>
      <c r="AE944" s="1702">
        <f t="shared" si="528"/>
        <v>44683</v>
      </c>
      <c r="AF944" s="1702">
        <f t="shared" si="528"/>
        <v>44686</v>
      </c>
      <c r="AG944" s="1702">
        <f t="shared" si="528"/>
        <v>44691</v>
      </c>
      <c r="AH944" s="1702">
        <f t="shared" si="528"/>
        <v>44716</v>
      </c>
      <c r="AI944" s="1702">
        <f t="shared" si="528"/>
        <v>44736</v>
      </c>
      <c r="AJ944" s="1702">
        <f t="shared" si="528"/>
        <v>44736</v>
      </c>
      <c r="AK944" s="1702">
        <f t="shared" si="528"/>
        <v>44746</v>
      </c>
      <c r="AL944" s="1702">
        <f t="shared" si="528"/>
        <v>44762</v>
      </c>
      <c r="AM944" s="1702">
        <f t="shared" si="528"/>
        <v>44766</v>
      </c>
      <c r="AN944" s="1702">
        <f t="shared" si="530"/>
        <v>44796</v>
      </c>
      <c r="AO944" s="1497">
        <f t="shared" si="529"/>
        <v>44576</v>
      </c>
      <c r="AP944" s="1363">
        <v>27371</v>
      </c>
      <c r="AQ944" s="1543">
        <v>44716</v>
      </c>
      <c r="AR944" s="1424">
        <f>VLOOKUP(AP944,Schedule!$B$2:$F$14923,5,0)</f>
        <v>44601</v>
      </c>
      <c r="AS944" s="1424">
        <f t="shared" si="531"/>
        <v>44966</v>
      </c>
      <c r="AZ944" s="1739"/>
    </row>
    <row r="945" spans="1:52" s="1382" customFormat="1" ht="51.95" customHeight="1" thickBot="1">
      <c r="A945" s="1781"/>
      <c r="B945" s="1385">
        <f t="shared" si="524"/>
        <v>93</v>
      </c>
      <c r="C945" s="1386" t="str">
        <f t="shared" si="524"/>
        <v>У_К</v>
      </c>
      <c r="D945" s="1561" t="str">
        <f t="shared" si="508"/>
        <v>93У_К</v>
      </c>
      <c r="E945" s="1602" t="s">
        <v>278</v>
      </c>
      <c r="F945" s="1563" t="s">
        <v>1033</v>
      </c>
      <c r="G945"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45" s="1565" t="s">
        <v>1072</v>
      </c>
      <c r="I945" s="1352"/>
      <c r="J945" s="1702">
        <f t="shared" si="526"/>
        <v>44156</v>
      </c>
      <c r="K945" s="1702">
        <f t="shared" si="526"/>
        <v>44183</v>
      </c>
      <c r="L945" s="1702">
        <f t="shared" si="526"/>
        <v>44232</v>
      </c>
      <c r="M945" s="1702">
        <f t="shared" si="526"/>
        <v>44316</v>
      </c>
      <c r="N945" s="1702">
        <f t="shared" si="526"/>
        <v>44344</v>
      </c>
      <c r="O945" s="1702">
        <f t="shared" si="526"/>
        <v>44344</v>
      </c>
      <c r="P945" s="1702">
        <f t="shared" si="526"/>
        <v>44398</v>
      </c>
      <c r="Q945" s="1702">
        <f t="shared" si="526"/>
        <v>44428</v>
      </c>
      <c r="R945" s="1702">
        <f t="shared" si="526"/>
        <v>44428</v>
      </c>
      <c r="S945" s="1702">
        <f t="shared" si="526"/>
        <v>44427</v>
      </c>
      <c r="T945" s="1702">
        <f t="shared" si="527"/>
        <v>44427</v>
      </c>
      <c r="U945" s="1702">
        <f t="shared" si="527"/>
        <v>44448</v>
      </c>
      <c r="V945" s="1702">
        <f t="shared" si="527"/>
        <v>44455</v>
      </c>
      <c r="W945" s="1702">
        <f t="shared" si="527"/>
        <v>44460</v>
      </c>
      <c r="X945" s="1702">
        <f t="shared" si="527"/>
        <v>44463</v>
      </c>
      <c r="Y945" s="1702">
        <f t="shared" si="527"/>
        <v>44488</v>
      </c>
      <c r="Z945" s="1702">
        <f t="shared" si="527"/>
        <v>44508</v>
      </c>
      <c r="AA945" s="1702">
        <f t="shared" si="527"/>
        <v>44596</v>
      </c>
      <c r="AB945" s="1702">
        <f t="shared" si="527"/>
        <v>44601</v>
      </c>
      <c r="AC945" s="1702">
        <f t="shared" si="527"/>
        <v>44655</v>
      </c>
      <c r="AD945" s="1702">
        <f t="shared" si="528"/>
        <v>44676</v>
      </c>
      <c r="AE945" s="1702">
        <f t="shared" si="528"/>
        <v>44683</v>
      </c>
      <c r="AF945" s="1702">
        <f t="shared" si="528"/>
        <v>44686</v>
      </c>
      <c r="AG945" s="1702">
        <f t="shared" si="528"/>
        <v>44691</v>
      </c>
      <c r="AH945" s="1702">
        <f t="shared" si="528"/>
        <v>44716</v>
      </c>
      <c r="AI945" s="1702">
        <f t="shared" si="528"/>
        <v>44736</v>
      </c>
      <c r="AJ945" s="1702">
        <f t="shared" si="528"/>
        <v>44736</v>
      </c>
      <c r="AK945" s="1702">
        <f t="shared" si="528"/>
        <v>44746</v>
      </c>
      <c r="AL945" s="1702">
        <f t="shared" si="528"/>
        <v>44762</v>
      </c>
      <c r="AM945" s="1702">
        <f t="shared" si="528"/>
        <v>44766</v>
      </c>
      <c r="AN945" s="1702">
        <f t="shared" si="530"/>
        <v>44796</v>
      </c>
      <c r="AO945" s="1497">
        <f t="shared" si="529"/>
        <v>44576</v>
      </c>
      <c r="AP945" s="1363">
        <v>27383</v>
      </c>
      <c r="AQ945" s="1543">
        <v>44716</v>
      </c>
      <c r="AR945" s="1424">
        <f>VLOOKUP(AP945,Schedule!$B$2:$F$14923,5,0)</f>
        <v>44601</v>
      </c>
      <c r="AS945" s="1424">
        <f t="shared" si="531"/>
        <v>44966</v>
      </c>
      <c r="AZ945" s="1739"/>
    </row>
    <row r="946" spans="1:52" s="1382" customFormat="1" ht="51.95" customHeight="1" thickBot="1">
      <c r="A946" s="1781"/>
      <c r="B946" s="1385">
        <f t="shared" si="524"/>
        <v>93</v>
      </c>
      <c r="C946" s="1386" t="str">
        <f t="shared" si="524"/>
        <v>У_К</v>
      </c>
      <c r="D946" s="1561" t="str">
        <f t="shared" si="508"/>
        <v>93У_К</v>
      </c>
      <c r="E946" s="1602" t="s">
        <v>280</v>
      </c>
      <c r="F946" s="1563" t="s">
        <v>1033</v>
      </c>
      <c r="G946"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46" s="1565" t="s">
        <v>1072</v>
      </c>
      <c r="I946" s="1352"/>
      <c r="J946" s="1702">
        <f t="shared" si="526"/>
        <v>44156</v>
      </c>
      <c r="K946" s="1702">
        <f t="shared" si="526"/>
        <v>44183</v>
      </c>
      <c r="L946" s="1702">
        <f t="shared" si="526"/>
        <v>44232</v>
      </c>
      <c r="M946" s="1702">
        <f t="shared" si="526"/>
        <v>44316</v>
      </c>
      <c r="N946" s="1702">
        <f t="shared" si="526"/>
        <v>44344</v>
      </c>
      <c r="O946" s="1702">
        <f t="shared" si="526"/>
        <v>44344</v>
      </c>
      <c r="P946" s="1702">
        <f t="shared" si="526"/>
        <v>44398</v>
      </c>
      <c r="Q946" s="1702">
        <f t="shared" si="526"/>
        <v>44428</v>
      </c>
      <c r="R946" s="1702">
        <f t="shared" si="526"/>
        <v>44428</v>
      </c>
      <c r="S946" s="1702">
        <f t="shared" si="526"/>
        <v>44427</v>
      </c>
      <c r="T946" s="1702">
        <f t="shared" si="527"/>
        <v>44427</v>
      </c>
      <c r="U946" s="1702">
        <f t="shared" si="527"/>
        <v>44448</v>
      </c>
      <c r="V946" s="1702">
        <f t="shared" si="527"/>
        <v>44455</v>
      </c>
      <c r="W946" s="1702">
        <f t="shared" si="527"/>
        <v>44460</v>
      </c>
      <c r="X946" s="1702">
        <f t="shared" si="527"/>
        <v>44463</v>
      </c>
      <c r="Y946" s="1702">
        <f t="shared" si="527"/>
        <v>44488</v>
      </c>
      <c r="Z946" s="1702">
        <f t="shared" si="527"/>
        <v>44508</v>
      </c>
      <c r="AA946" s="1702">
        <f t="shared" si="527"/>
        <v>44596</v>
      </c>
      <c r="AB946" s="1702">
        <f t="shared" si="527"/>
        <v>44601</v>
      </c>
      <c r="AC946" s="1702">
        <f t="shared" si="527"/>
        <v>44655</v>
      </c>
      <c r="AD946" s="1702">
        <f t="shared" si="528"/>
        <v>44676</v>
      </c>
      <c r="AE946" s="1702">
        <f t="shared" si="528"/>
        <v>44683</v>
      </c>
      <c r="AF946" s="1702">
        <f t="shared" si="528"/>
        <v>44686</v>
      </c>
      <c r="AG946" s="1702">
        <f t="shared" si="528"/>
        <v>44691</v>
      </c>
      <c r="AH946" s="1702">
        <f t="shared" si="528"/>
        <v>44716</v>
      </c>
      <c r="AI946" s="1702">
        <f t="shared" si="528"/>
        <v>44736</v>
      </c>
      <c r="AJ946" s="1702">
        <f t="shared" si="528"/>
        <v>44736</v>
      </c>
      <c r="AK946" s="1702">
        <f t="shared" si="528"/>
        <v>44746</v>
      </c>
      <c r="AL946" s="1702">
        <f t="shared" si="528"/>
        <v>44762</v>
      </c>
      <c r="AM946" s="1702">
        <f t="shared" si="528"/>
        <v>44766</v>
      </c>
      <c r="AN946" s="1702">
        <f t="shared" si="530"/>
        <v>44796</v>
      </c>
      <c r="AO946" s="1497">
        <f t="shared" si="529"/>
        <v>44576</v>
      </c>
      <c r="AP946" s="1363">
        <v>27395</v>
      </c>
      <c r="AQ946" s="1543">
        <v>44716</v>
      </c>
      <c r="AR946" s="1424">
        <f>VLOOKUP(AP946,Schedule!$B$2:$F$14923,5,0)</f>
        <v>44601</v>
      </c>
      <c r="AS946" s="1424">
        <f t="shared" si="531"/>
        <v>44966</v>
      </c>
      <c r="AZ946" s="1739"/>
    </row>
    <row r="947" spans="1:52" s="1382" customFormat="1" ht="51.95" customHeight="1" thickBot="1">
      <c r="A947" s="1781"/>
      <c r="B947" s="1385">
        <f t="shared" si="524"/>
        <v>93</v>
      </c>
      <c r="C947" s="1386" t="str">
        <f t="shared" si="524"/>
        <v>У_К</v>
      </c>
      <c r="D947" s="1561" t="str">
        <f t="shared" si="508"/>
        <v>93У_К</v>
      </c>
      <c r="E947" s="1602" t="s">
        <v>700</v>
      </c>
      <c r="F947" s="1563" t="s">
        <v>1033</v>
      </c>
      <c r="G947"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47" s="1565" t="s">
        <v>1073</v>
      </c>
      <c r="I947" s="1352"/>
      <c r="J947" s="1702">
        <f t="shared" si="526"/>
        <v>44156</v>
      </c>
      <c r="K947" s="1702">
        <f t="shared" si="526"/>
        <v>44183</v>
      </c>
      <c r="L947" s="1702">
        <f t="shared" si="526"/>
        <v>44232</v>
      </c>
      <c r="M947" s="1702">
        <f t="shared" si="526"/>
        <v>44316</v>
      </c>
      <c r="N947" s="1702">
        <f t="shared" si="526"/>
        <v>44344</v>
      </c>
      <c r="O947" s="1702">
        <f t="shared" si="526"/>
        <v>44344</v>
      </c>
      <c r="P947" s="1702">
        <f t="shared" si="526"/>
        <v>44398</v>
      </c>
      <c r="Q947" s="1702">
        <f t="shared" si="526"/>
        <v>44428</v>
      </c>
      <c r="R947" s="1702">
        <f t="shared" si="526"/>
        <v>44428</v>
      </c>
      <c r="S947" s="1702">
        <f t="shared" si="526"/>
        <v>44427</v>
      </c>
      <c r="T947" s="1702">
        <f t="shared" si="527"/>
        <v>44427</v>
      </c>
      <c r="U947" s="1702">
        <f t="shared" si="527"/>
        <v>44448</v>
      </c>
      <c r="V947" s="1702">
        <f t="shared" si="527"/>
        <v>44455</v>
      </c>
      <c r="W947" s="1702">
        <f t="shared" si="527"/>
        <v>44460</v>
      </c>
      <c r="X947" s="1702">
        <f t="shared" si="527"/>
        <v>44463</v>
      </c>
      <c r="Y947" s="1702">
        <f t="shared" si="527"/>
        <v>44488</v>
      </c>
      <c r="Z947" s="1702">
        <f t="shared" si="527"/>
        <v>44508</v>
      </c>
      <c r="AA947" s="1702">
        <f t="shared" si="527"/>
        <v>44596</v>
      </c>
      <c r="AB947" s="1702">
        <f t="shared" si="527"/>
        <v>44601</v>
      </c>
      <c r="AC947" s="1702">
        <f t="shared" si="527"/>
        <v>44655</v>
      </c>
      <c r="AD947" s="1702">
        <f t="shared" si="528"/>
        <v>44676</v>
      </c>
      <c r="AE947" s="1702">
        <f t="shared" si="528"/>
        <v>44683</v>
      </c>
      <c r="AF947" s="1702">
        <f t="shared" si="528"/>
        <v>44686</v>
      </c>
      <c r="AG947" s="1702">
        <f t="shared" si="528"/>
        <v>44691</v>
      </c>
      <c r="AH947" s="1702">
        <f t="shared" si="528"/>
        <v>44716</v>
      </c>
      <c r="AI947" s="1702">
        <f t="shared" si="528"/>
        <v>44736</v>
      </c>
      <c r="AJ947" s="1702">
        <f t="shared" si="528"/>
        <v>44736</v>
      </c>
      <c r="AK947" s="1702">
        <f t="shared" si="528"/>
        <v>44746</v>
      </c>
      <c r="AL947" s="1702">
        <f t="shared" si="528"/>
        <v>44762</v>
      </c>
      <c r="AM947" s="1702">
        <f t="shared" si="528"/>
        <v>44766</v>
      </c>
      <c r="AN947" s="1702">
        <f t="shared" si="530"/>
        <v>44796</v>
      </c>
      <c r="AO947" s="1497">
        <f t="shared" si="529"/>
        <v>44576</v>
      </c>
      <c r="AP947" s="1363">
        <v>14763</v>
      </c>
      <c r="AQ947" s="1543">
        <v>44576</v>
      </c>
      <c r="AR947" s="1424">
        <f>VLOOKUP(AP947,Schedule!$B$2:$F$14923,5,0)</f>
        <v>44626</v>
      </c>
      <c r="AS947" s="1424">
        <f t="shared" si="531"/>
        <v>44991</v>
      </c>
      <c r="AZ947" s="1739"/>
    </row>
    <row r="948" spans="1:52" s="1382" customFormat="1" ht="51.95" customHeight="1" thickBot="1">
      <c r="A948" s="1781"/>
      <c r="B948" s="1385">
        <f t="shared" si="524"/>
        <v>93</v>
      </c>
      <c r="C948" s="1386" t="str">
        <f t="shared" si="524"/>
        <v>У_К</v>
      </c>
      <c r="D948" s="1561" t="str">
        <f t="shared" si="508"/>
        <v>93У_К</v>
      </c>
      <c r="E948" s="1602" t="s">
        <v>628</v>
      </c>
      <c r="F948" s="1563" t="s">
        <v>1033</v>
      </c>
      <c r="G948"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48" s="1565" t="s">
        <v>1074</v>
      </c>
      <c r="I948" s="1352"/>
      <c r="J948" s="1702">
        <f t="shared" si="526"/>
        <v>44156</v>
      </c>
      <c r="K948" s="1702">
        <f t="shared" si="526"/>
        <v>44183</v>
      </c>
      <c r="L948" s="1702">
        <f t="shared" si="526"/>
        <v>44232</v>
      </c>
      <c r="M948" s="1702">
        <f t="shared" si="526"/>
        <v>44316</v>
      </c>
      <c r="N948" s="1702">
        <f t="shared" si="526"/>
        <v>44344</v>
      </c>
      <c r="O948" s="1702">
        <f t="shared" si="526"/>
        <v>44344</v>
      </c>
      <c r="P948" s="1702">
        <f t="shared" si="526"/>
        <v>44398</v>
      </c>
      <c r="Q948" s="1702">
        <f t="shared" si="526"/>
        <v>44428</v>
      </c>
      <c r="R948" s="1702">
        <f t="shared" si="526"/>
        <v>44428</v>
      </c>
      <c r="S948" s="1702">
        <f t="shared" si="526"/>
        <v>44427</v>
      </c>
      <c r="T948" s="1702">
        <f t="shared" si="527"/>
        <v>44427</v>
      </c>
      <c r="U948" s="1702">
        <f t="shared" si="527"/>
        <v>44448</v>
      </c>
      <c r="V948" s="1702">
        <f t="shared" si="527"/>
        <v>44455</v>
      </c>
      <c r="W948" s="1702">
        <f t="shared" si="527"/>
        <v>44460</v>
      </c>
      <c r="X948" s="1702">
        <f t="shared" si="527"/>
        <v>44463</v>
      </c>
      <c r="Y948" s="1702">
        <f t="shared" si="527"/>
        <v>44488</v>
      </c>
      <c r="Z948" s="1702">
        <f t="shared" si="527"/>
        <v>44508</v>
      </c>
      <c r="AA948" s="1702">
        <f t="shared" si="527"/>
        <v>44596</v>
      </c>
      <c r="AB948" s="1702">
        <f t="shared" si="527"/>
        <v>44601</v>
      </c>
      <c r="AC948" s="1702">
        <f t="shared" si="527"/>
        <v>44655</v>
      </c>
      <c r="AD948" s="1702">
        <f t="shared" si="528"/>
        <v>44676</v>
      </c>
      <c r="AE948" s="1702">
        <f t="shared" si="528"/>
        <v>44683</v>
      </c>
      <c r="AF948" s="1702">
        <f t="shared" si="528"/>
        <v>44686</v>
      </c>
      <c r="AG948" s="1702">
        <f t="shared" si="528"/>
        <v>44691</v>
      </c>
      <c r="AH948" s="1702">
        <f t="shared" si="528"/>
        <v>44716</v>
      </c>
      <c r="AI948" s="1702">
        <f t="shared" si="528"/>
        <v>44736</v>
      </c>
      <c r="AJ948" s="1702">
        <f t="shared" si="528"/>
        <v>44736</v>
      </c>
      <c r="AK948" s="1702">
        <f t="shared" si="528"/>
        <v>44746</v>
      </c>
      <c r="AL948" s="1702">
        <f t="shared" si="528"/>
        <v>44762</v>
      </c>
      <c r="AM948" s="1702">
        <f t="shared" si="528"/>
        <v>44766</v>
      </c>
      <c r="AN948" s="1702">
        <f t="shared" si="530"/>
        <v>44796</v>
      </c>
      <c r="AO948" s="1497">
        <f t="shared" si="529"/>
        <v>44576</v>
      </c>
      <c r="AP948" s="1363">
        <v>25999</v>
      </c>
      <c r="AQ948" s="1543">
        <v>45093</v>
      </c>
      <c r="AR948" s="1424">
        <f>VLOOKUP(AP948,Schedule!$B$2:$F$14923,5,0)</f>
        <v>44927</v>
      </c>
      <c r="AS948" s="1424">
        <f t="shared" si="531"/>
        <v>45292</v>
      </c>
      <c r="AZ948" s="1739"/>
    </row>
    <row r="949" spans="1:52" s="1382" customFormat="1" ht="51.95" customHeight="1" thickBot="1">
      <c r="A949" s="1781"/>
      <c r="B949" s="1385">
        <f t="shared" si="524"/>
        <v>93</v>
      </c>
      <c r="C949" s="1386" t="str">
        <f t="shared" si="524"/>
        <v>У_К</v>
      </c>
      <c r="D949" s="1561" t="str">
        <f t="shared" si="508"/>
        <v>93У_К</v>
      </c>
      <c r="E949" s="1602" t="s">
        <v>630</v>
      </c>
      <c r="F949" s="1563" t="s">
        <v>1033</v>
      </c>
      <c r="G949"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49" s="1565" t="s">
        <v>1074</v>
      </c>
      <c r="I949" s="1352"/>
      <c r="J949" s="1702">
        <f t="shared" ref="J949:S958" si="532">J$938</f>
        <v>44156</v>
      </c>
      <c r="K949" s="1702">
        <f t="shared" si="532"/>
        <v>44183</v>
      </c>
      <c r="L949" s="1702">
        <f t="shared" si="532"/>
        <v>44232</v>
      </c>
      <c r="M949" s="1702">
        <f t="shared" si="532"/>
        <v>44316</v>
      </c>
      <c r="N949" s="1702">
        <f t="shared" si="532"/>
        <v>44344</v>
      </c>
      <c r="O949" s="1702">
        <f t="shared" si="532"/>
        <v>44344</v>
      </c>
      <c r="P949" s="1702">
        <f t="shared" si="532"/>
        <v>44398</v>
      </c>
      <c r="Q949" s="1702">
        <f t="shared" si="532"/>
        <v>44428</v>
      </c>
      <c r="R949" s="1702">
        <f t="shared" si="532"/>
        <v>44428</v>
      </c>
      <c r="S949" s="1702">
        <f t="shared" si="532"/>
        <v>44427</v>
      </c>
      <c r="T949" s="1702">
        <f t="shared" ref="T949:AC958" si="533">T$938</f>
        <v>44427</v>
      </c>
      <c r="U949" s="1702">
        <f t="shared" si="533"/>
        <v>44448</v>
      </c>
      <c r="V949" s="1702">
        <f t="shared" si="533"/>
        <v>44455</v>
      </c>
      <c r="W949" s="1702">
        <f t="shared" si="533"/>
        <v>44460</v>
      </c>
      <c r="X949" s="1702">
        <f t="shared" si="533"/>
        <v>44463</v>
      </c>
      <c r="Y949" s="1702">
        <f t="shared" si="533"/>
        <v>44488</v>
      </c>
      <c r="Z949" s="1702">
        <f t="shared" si="533"/>
        <v>44508</v>
      </c>
      <c r="AA949" s="1702">
        <f t="shared" si="533"/>
        <v>44596</v>
      </c>
      <c r="AB949" s="1702">
        <f t="shared" si="533"/>
        <v>44601</v>
      </c>
      <c r="AC949" s="1702">
        <f t="shared" si="533"/>
        <v>44655</v>
      </c>
      <c r="AD949" s="1702">
        <f t="shared" ref="AD949:AM958" si="534">AD$938</f>
        <v>44676</v>
      </c>
      <c r="AE949" s="1702">
        <f t="shared" si="534"/>
        <v>44683</v>
      </c>
      <c r="AF949" s="1702">
        <f t="shared" si="534"/>
        <v>44686</v>
      </c>
      <c r="AG949" s="1702">
        <f t="shared" si="534"/>
        <v>44691</v>
      </c>
      <c r="AH949" s="1702">
        <f t="shared" si="534"/>
        <v>44716</v>
      </c>
      <c r="AI949" s="1702">
        <f t="shared" si="534"/>
        <v>44736</v>
      </c>
      <c r="AJ949" s="1702">
        <f t="shared" si="534"/>
        <v>44736</v>
      </c>
      <c r="AK949" s="1702">
        <f t="shared" si="534"/>
        <v>44746</v>
      </c>
      <c r="AL949" s="1702">
        <f t="shared" si="534"/>
        <v>44762</v>
      </c>
      <c r="AM949" s="1702">
        <f t="shared" si="534"/>
        <v>44766</v>
      </c>
      <c r="AN949" s="1702">
        <f t="shared" si="530"/>
        <v>44796</v>
      </c>
      <c r="AO949" s="1497">
        <f t="shared" si="529"/>
        <v>44576</v>
      </c>
      <c r="AP949" s="1363">
        <v>26023</v>
      </c>
      <c r="AQ949" s="1543">
        <v>45093</v>
      </c>
      <c r="AR949" s="1424">
        <f>VLOOKUP(AP949,Schedule!$B$2:$F$14923,5,0)</f>
        <v>44927</v>
      </c>
      <c r="AS949" s="1424">
        <f t="shared" si="531"/>
        <v>45292</v>
      </c>
      <c r="AZ949" s="1739"/>
    </row>
    <row r="950" spans="1:52" s="1382" customFormat="1" ht="51.95" customHeight="1" thickBot="1">
      <c r="A950" s="1781"/>
      <c r="B950" s="1385">
        <f t="shared" si="524"/>
        <v>93</v>
      </c>
      <c r="C950" s="1386" t="str">
        <f t="shared" si="524"/>
        <v>У_К</v>
      </c>
      <c r="D950" s="1561" t="str">
        <f t="shared" si="508"/>
        <v>93У_К</v>
      </c>
      <c r="E950" s="1602" t="s">
        <v>632</v>
      </c>
      <c r="F950" s="1563" t="s">
        <v>1033</v>
      </c>
      <c r="G950"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50" s="1565" t="s">
        <v>1074</v>
      </c>
      <c r="I950" s="1352"/>
      <c r="J950" s="1702">
        <f t="shared" si="532"/>
        <v>44156</v>
      </c>
      <c r="K950" s="1702">
        <f t="shared" si="532"/>
        <v>44183</v>
      </c>
      <c r="L950" s="1702">
        <f t="shared" si="532"/>
        <v>44232</v>
      </c>
      <c r="M950" s="1702">
        <f t="shared" si="532"/>
        <v>44316</v>
      </c>
      <c r="N950" s="1702">
        <f t="shared" si="532"/>
        <v>44344</v>
      </c>
      <c r="O950" s="1702">
        <f t="shared" si="532"/>
        <v>44344</v>
      </c>
      <c r="P950" s="1702">
        <f t="shared" si="532"/>
        <v>44398</v>
      </c>
      <c r="Q950" s="1702">
        <f t="shared" si="532"/>
        <v>44428</v>
      </c>
      <c r="R950" s="1702">
        <f t="shared" si="532"/>
        <v>44428</v>
      </c>
      <c r="S950" s="1702">
        <f t="shared" si="532"/>
        <v>44427</v>
      </c>
      <c r="T950" s="1702">
        <f t="shared" si="533"/>
        <v>44427</v>
      </c>
      <c r="U950" s="1702">
        <f t="shared" si="533"/>
        <v>44448</v>
      </c>
      <c r="V950" s="1702">
        <f t="shared" si="533"/>
        <v>44455</v>
      </c>
      <c r="W950" s="1702">
        <f t="shared" si="533"/>
        <v>44460</v>
      </c>
      <c r="X950" s="1702">
        <f t="shared" si="533"/>
        <v>44463</v>
      </c>
      <c r="Y950" s="1702">
        <f t="shared" si="533"/>
        <v>44488</v>
      </c>
      <c r="Z950" s="1702">
        <f t="shared" si="533"/>
        <v>44508</v>
      </c>
      <c r="AA950" s="1702">
        <f t="shared" si="533"/>
        <v>44596</v>
      </c>
      <c r="AB950" s="1702">
        <f t="shared" si="533"/>
        <v>44601</v>
      </c>
      <c r="AC950" s="1702">
        <f t="shared" si="533"/>
        <v>44655</v>
      </c>
      <c r="AD950" s="1702">
        <f t="shared" si="534"/>
        <v>44676</v>
      </c>
      <c r="AE950" s="1702">
        <f t="shared" si="534"/>
        <v>44683</v>
      </c>
      <c r="AF950" s="1702">
        <f t="shared" si="534"/>
        <v>44686</v>
      </c>
      <c r="AG950" s="1702">
        <f t="shared" si="534"/>
        <v>44691</v>
      </c>
      <c r="AH950" s="1702">
        <f t="shared" si="534"/>
        <v>44716</v>
      </c>
      <c r="AI950" s="1702">
        <f t="shared" si="534"/>
        <v>44736</v>
      </c>
      <c r="AJ950" s="1702">
        <f t="shared" si="534"/>
        <v>44736</v>
      </c>
      <c r="AK950" s="1702">
        <f t="shared" si="534"/>
        <v>44746</v>
      </c>
      <c r="AL950" s="1702">
        <f t="shared" si="534"/>
        <v>44762</v>
      </c>
      <c r="AM950" s="1702">
        <f t="shared" si="534"/>
        <v>44766</v>
      </c>
      <c r="AN950" s="1702">
        <f t="shared" si="530"/>
        <v>44796</v>
      </c>
      <c r="AO950" s="1497">
        <f t="shared" si="529"/>
        <v>44576</v>
      </c>
      <c r="AP950" s="1363">
        <v>26064</v>
      </c>
      <c r="AQ950" s="1543">
        <v>44781</v>
      </c>
      <c r="AR950" s="1424">
        <f>VLOOKUP(AP950,Schedule!$B$2:$F$14923,5,0)</f>
        <v>44673</v>
      </c>
      <c r="AS950" s="1424">
        <f t="shared" si="531"/>
        <v>45038</v>
      </c>
      <c r="AZ950" s="1739"/>
    </row>
    <row r="951" spans="1:52" s="1382" customFormat="1" ht="51.95" customHeight="1" thickBot="1">
      <c r="A951" s="1781"/>
      <c r="B951" s="1385">
        <f t="shared" si="524"/>
        <v>93</v>
      </c>
      <c r="C951" s="1386" t="str">
        <f t="shared" si="524"/>
        <v>У_К</v>
      </c>
      <c r="D951" s="1561" t="str">
        <f t="shared" si="508"/>
        <v>93У_К</v>
      </c>
      <c r="E951" s="1602" t="s">
        <v>634</v>
      </c>
      <c r="F951" s="1563" t="s">
        <v>1033</v>
      </c>
      <c r="G951"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51" s="1565" t="s">
        <v>1074</v>
      </c>
      <c r="I951" s="1352"/>
      <c r="J951" s="1702">
        <f t="shared" si="532"/>
        <v>44156</v>
      </c>
      <c r="K951" s="1702">
        <f t="shared" si="532"/>
        <v>44183</v>
      </c>
      <c r="L951" s="1702">
        <f t="shared" si="532"/>
        <v>44232</v>
      </c>
      <c r="M951" s="1702">
        <f t="shared" si="532"/>
        <v>44316</v>
      </c>
      <c r="N951" s="1702">
        <f t="shared" si="532"/>
        <v>44344</v>
      </c>
      <c r="O951" s="1702">
        <f t="shared" si="532"/>
        <v>44344</v>
      </c>
      <c r="P951" s="1702">
        <f t="shared" si="532"/>
        <v>44398</v>
      </c>
      <c r="Q951" s="1702">
        <f t="shared" si="532"/>
        <v>44428</v>
      </c>
      <c r="R951" s="1702">
        <f t="shared" si="532"/>
        <v>44428</v>
      </c>
      <c r="S951" s="1702">
        <f t="shared" si="532"/>
        <v>44427</v>
      </c>
      <c r="T951" s="1702">
        <f t="shared" si="533"/>
        <v>44427</v>
      </c>
      <c r="U951" s="1702">
        <f t="shared" si="533"/>
        <v>44448</v>
      </c>
      <c r="V951" s="1702">
        <f t="shared" si="533"/>
        <v>44455</v>
      </c>
      <c r="W951" s="1702">
        <f t="shared" si="533"/>
        <v>44460</v>
      </c>
      <c r="X951" s="1702">
        <f t="shared" si="533"/>
        <v>44463</v>
      </c>
      <c r="Y951" s="1702">
        <f t="shared" si="533"/>
        <v>44488</v>
      </c>
      <c r="Z951" s="1702">
        <f t="shared" si="533"/>
        <v>44508</v>
      </c>
      <c r="AA951" s="1702">
        <f t="shared" si="533"/>
        <v>44596</v>
      </c>
      <c r="AB951" s="1702">
        <f t="shared" si="533"/>
        <v>44601</v>
      </c>
      <c r="AC951" s="1702">
        <f t="shared" si="533"/>
        <v>44655</v>
      </c>
      <c r="AD951" s="1702">
        <f t="shared" si="534"/>
        <v>44676</v>
      </c>
      <c r="AE951" s="1702">
        <f t="shared" si="534"/>
        <v>44683</v>
      </c>
      <c r="AF951" s="1702">
        <f t="shared" si="534"/>
        <v>44686</v>
      </c>
      <c r="AG951" s="1702">
        <f t="shared" si="534"/>
        <v>44691</v>
      </c>
      <c r="AH951" s="1702">
        <f t="shared" si="534"/>
        <v>44716</v>
      </c>
      <c r="AI951" s="1702">
        <f t="shared" si="534"/>
        <v>44736</v>
      </c>
      <c r="AJ951" s="1702">
        <f t="shared" si="534"/>
        <v>44736</v>
      </c>
      <c r="AK951" s="1702">
        <f t="shared" si="534"/>
        <v>44746</v>
      </c>
      <c r="AL951" s="1702">
        <f t="shared" si="534"/>
        <v>44762</v>
      </c>
      <c r="AM951" s="1702">
        <f t="shared" si="534"/>
        <v>44766</v>
      </c>
      <c r="AN951" s="1702">
        <f t="shared" si="530"/>
        <v>44796</v>
      </c>
      <c r="AO951" s="1497">
        <f t="shared" si="529"/>
        <v>44576</v>
      </c>
      <c r="AP951" s="1363">
        <v>26087</v>
      </c>
      <c r="AQ951" s="1543">
        <v>44781</v>
      </c>
      <c r="AR951" s="1424">
        <f>VLOOKUP(AP951,Schedule!$B$2:$F$14923,5,0)</f>
        <v>44673</v>
      </c>
      <c r="AS951" s="1424">
        <f t="shared" si="531"/>
        <v>45038</v>
      </c>
      <c r="AZ951" s="1739"/>
    </row>
    <row r="952" spans="1:52" s="1382" customFormat="1" ht="51.95" customHeight="1" thickBot="1">
      <c r="A952" s="1781"/>
      <c r="B952" s="1385">
        <f t="shared" si="524"/>
        <v>93</v>
      </c>
      <c r="C952" s="1386" t="str">
        <f t="shared" si="524"/>
        <v>У_К</v>
      </c>
      <c r="D952" s="1561" t="str">
        <f t="shared" si="508"/>
        <v>93У_К</v>
      </c>
      <c r="E952" s="1602" t="s">
        <v>260</v>
      </c>
      <c r="F952" s="1563" t="s">
        <v>1033</v>
      </c>
      <c r="G952"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52" s="1565" t="s">
        <v>1074</v>
      </c>
      <c r="I952" s="1352"/>
      <c r="J952" s="1702">
        <f t="shared" si="532"/>
        <v>44156</v>
      </c>
      <c r="K952" s="1702">
        <f t="shared" si="532"/>
        <v>44183</v>
      </c>
      <c r="L952" s="1702">
        <f t="shared" si="532"/>
        <v>44232</v>
      </c>
      <c r="M952" s="1702">
        <f t="shared" si="532"/>
        <v>44316</v>
      </c>
      <c r="N952" s="1702">
        <f t="shared" si="532"/>
        <v>44344</v>
      </c>
      <c r="O952" s="1702">
        <f t="shared" si="532"/>
        <v>44344</v>
      </c>
      <c r="P952" s="1702">
        <f t="shared" si="532"/>
        <v>44398</v>
      </c>
      <c r="Q952" s="1702">
        <f t="shared" si="532"/>
        <v>44428</v>
      </c>
      <c r="R952" s="1702">
        <f t="shared" si="532"/>
        <v>44428</v>
      </c>
      <c r="S952" s="1702">
        <f t="shared" si="532"/>
        <v>44427</v>
      </c>
      <c r="T952" s="1702">
        <f t="shared" si="533"/>
        <v>44427</v>
      </c>
      <c r="U952" s="1702">
        <f t="shared" si="533"/>
        <v>44448</v>
      </c>
      <c r="V952" s="1702">
        <f t="shared" si="533"/>
        <v>44455</v>
      </c>
      <c r="W952" s="1702">
        <f t="shared" si="533"/>
        <v>44460</v>
      </c>
      <c r="X952" s="1702">
        <f t="shared" si="533"/>
        <v>44463</v>
      </c>
      <c r="Y952" s="1702">
        <f t="shared" si="533"/>
        <v>44488</v>
      </c>
      <c r="Z952" s="1702">
        <f t="shared" si="533"/>
        <v>44508</v>
      </c>
      <c r="AA952" s="1702">
        <f t="shared" si="533"/>
        <v>44596</v>
      </c>
      <c r="AB952" s="1702">
        <f t="shared" si="533"/>
        <v>44601</v>
      </c>
      <c r="AC952" s="1702">
        <f t="shared" si="533"/>
        <v>44655</v>
      </c>
      <c r="AD952" s="1702">
        <f t="shared" si="534"/>
        <v>44676</v>
      </c>
      <c r="AE952" s="1702">
        <f t="shared" si="534"/>
        <v>44683</v>
      </c>
      <c r="AF952" s="1702">
        <f t="shared" si="534"/>
        <v>44686</v>
      </c>
      <c r="AG952" s="1702">
        <f t="shared" si="534"/>
        <v>44691</v>
      </c>
      <c r="AH952" s="1702">
        <f t="shared" si="534"/>
        <v>44716</v>
      </c>
      <c r="AI952" s="1702">
        <f t="shared" si="534"/>
        <v>44736</v>
      </c>
      <c r="AJ952" s="1702">
        <f t="shared" si="534"/>
        <v>44736</v>
      </c>
      <c r="AK952" s="1702">
        <f t="shared" si="534"/>
        <v>44746</v>
      </c>
      <c r="AL952" s="1702">
        <f t="shared" si="534"/>
        <v>44762</v>
      </c>
      <c r="AM952" s="1702">
        <f t="shared" si="534"/>
        <v>44766</v>
      </c>
      <c r="AN952" s="1702">
        <f t="shared" si="530"/>
        <v>44796</v>
      </c>
      <c r="AO952" s="1497">
        <f t="shared" si="529"/>
        <v>44576</v>
      </c>
      <c r="AP952" s="1363">
        <v>26128</v>
      </c>
      <c r="AQ952" s="1543">
        <v>44951</v>
      </c>
      <c r="AR952" s="1424">
        <f>VLOOKUP(AP952,Schedule!$B$2:$F$14923,5,0)</f>
        <v>44856</v>
      </c>
      <c r="AS952" s="1424">
        <f t="shared" si="531"/>
        <v>45221</v>
      </c>
      <c r="AZ952" s="1739"/>
    </row>
    <row r="953" spans="1:52" s="1382" customFormat="1" ht="51.95" customHeight="1" thickBot="1">
      <c r="A953" s="1781"/>
      <c r="B953" s="1385">
        <f t="shared" si="524"/>
        <v>93</v>
      </c>
      <c r="C953" s="1386" t="str">
        <f t="shared" si="524"/>
        <v>У_К</v>
      </c>
      <c r="D953" s="1561" t="str">
        <f t="shared" si="508"/>
        <v>93У_К</v>
      </c>
      <c r="E953" s="1602" t="s">
        <v>798</v>
      </c>
      <c r="F953" s="1563" t="s">
        <v>1033</v>
      </c>
      <c r="G953"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53" s="1565" t="s">
        <v>1075</v>
      </c>
      <c r="I953" s="1352"/>
      <c r="J953" s="1702">
        <f t="shared" si="532"/>
        <v>44156</v>
      </c>
      <c r="K953" s="1702">
        <f t="shared" si="532"/>
        <v>44183</v>
      </c>
      <c r="L953" s="1702">
        <f t="shared" si="532"/>
        <v>44232</v>
      </c>
      <c r="M953" s="1702">
        <f t="shared" si="532"/>
        <v>44316</v>
      </c>
      <c r="N953" s="1702">
        <f t="shared" si="532"/>
        <v>44344</v>
      </c>
      <c r="O953" s="1702">
        <f t="shared" si="532"/>
        <v>44344</v>
      </c>
      <c r="P953" s="1702">
        <f t="shared" si="532"/>
        <v>44398</v>
      </c>
      <c r="Q953" s="1702">
        <f t="shared" si="532"/>
        <v>44428</v>
      </c>
      <c r="R953" s="1702">
        <f t="shared" si="532"/>
        <v>44428</v>
      </c>
      <c r="S953" s="1702">
        <f t="shared" si="532"/>
        <v>44427</v>
      </c>
      <c r="T953" s="1702">
        <f t="shared" si="533"/>
        <v>44427</v>
      </c>
      <c r="U953" s="1702">
        <f t="shared" si="533"/>
        <v>44448</v>
      </c>
      <c r="V953" s="1702">
        <f t="shared" si="533"/>
        <v>44455</v>
      </c>
      <c r="W953" s="1702">
        <f t="shared" si="533"/>
        <v>44460</v>
      </c>
      <c r="X953" s="1702">
        <f t="shared" si="533"/>
        <v>44463</v>
      </c>
      <c r="Y953" s="1702">
        <f t="shared" si="533"/>
        <v>44488</v>
      </c>
      <c r="Z953" s="1702">
        <f t="shared" si="533"/>
        <v>44508</v>
      </c>
      <c r="AA953" s="1702">
        <f t="shared" si="533"/>
        <v>44596</v>
      </c>
      <c r="AB953" s="1702">
        <f t="shared" si="533"/>
        <v>44601</v>
      </c>
      <c r="AC953" s="1702">
        <f t="shared" si="533"/>
        <v>44655</v>
      </c>
      <c r="AD953" s="1702">
        <f t="shared" si="534"/>
        <v>44676</v>
      </c>
      <c r="AE953" s="1702">
        <f t="shared" si="534"/>
        <v>44683</v>
      </c>
      <c r="AF953" s="1702">
        <f t="shared" si="534"/>
        <v>44686</v>
      </c>
      <c r="AG953" s="1702">
        <f t="shared" si="534"/>
        <v>44691</v>
      </c>
      <c r="AH953" s="1702">
        <f t="shared" si="534"/>
        <v>44716</v>
      </c>
      <c r="AI953" s="1702">
        <f t="shared" si="534"/>
        <v>44736</v>
      </c>
      <c r="AJ953" s="1702">
        <f t="shared" si="534"/>
        <v>44736</v>
      </c>
      <c r="AK953" s="1702">
        <f t="shared" si="534"/>
        <v>44746</v>
      </c>
      <c r="AL953" s="1702">
        <f t="shared" si="534"/>
        <v>44762</v>
      </c>
      <c r="AM953" s="1702">
        <f t="shared" si="534"/>
        <v>44766</v>
      </c>
      <c r="AN953" s="1702">
        <f t="shared" si="530"/>
        <v>44796</v>
      </c>
      <c r="AO953" s="1497">
        <f t="shared" si="529"/>
        <v>44576</v>
      </c>
      <c r="AP953" s="1363">
        <v>32494</v>
      </c>
      <c r="AQ953" s="1543">
        <v>45173</v>
      </c>
      <c r="AR953" s="1424">
        <f>VLOOKUP(AP953,Schedule!$B$2:$F$14923,5,0)</f>
        <v>45173</v>
      </c>
      <c r="AS953" s="1424">
        <f t="shared" si="531"/>
        <v>45538</v>
      </c>
      <c r="AZ953" s="1739"/>
    </row>
    <row r="954" spans="1:52" s="1382" customFormat="1" ht="51.95" customHeight="1" thickBot="1">
      <c r="A954" s="1781"/>
      <c r="B954" s="1385">
        <f t="shared" si="524"/>
        <v>93</v>
      </c>
      <c r="C954" s="1386" t="str">
        <f t="shared" si="524"/>
        <v>У_К</v>
      </c>
      <c r="D954" s="1561" t="str">
        <f t="shared" si="508"/>
        <v>93У_К</v>
      </c>
      <c r="E954" s="1602" t="s">
        <v>636</v>
      </c>
      <c r="F954" s="1563" t="s">
        <v>1033</v>
      </c>
      <c r="G954"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54" s="1565" t="s">
        <v>1076</v>
      </c>
      <c r="I954" s="1352"/>
      <c r="J954" s="1702">
        <f t="shared" si="532"/>
        <v>44156</v>
      </c>
      <c r="K954" s="1702">
        <f t="shared" si="532"/>
        <v>44183</v>
      </c>
      <c r="L954" s="1702">
        <f t="shared" si="532"/>
        <v>44232</v>
      </c>
      <c r="M954" s="1702">
        <f t="shared" si="532"/>
        <v>44316</v>
      </c>
      <c r="N954" s="1702">
        <f t="shared" si="532"/>
        <v>44344</v>
      </c>
      <c r="O954" s="1702">
        <f t="shared" si="532"/>
        <v>44344</v>
      </c>
      <c r="P954" s="1702">
        <f t="shared" si="532"/>
        <v>44398</v>
      </c>
      <c r="Q954" s="1702">
        <f t="shared" si="532"/>
        <v>44428</v>
      </c>
      <c r="R954" s="1702">
        <f t="shared" si="532"/>
        <v>44428</v>
      </c>
      <c r="S954" s="1702">
        <f t="shared" si="532"/>
        <v>44427</v>
      </c>
      <c r="T954" s="1702">
        <f t="shared" si="533"/>
        <v>44427</v>
      </c>
      <c r="U954" s="1702">
        <f t="shared" si="533"/>
        <v>44448</v>
      </c>
      <c r="V954" s="1702">
        <f t="shared" si="533"/>
        <v>44455</v>
      </c>
      <c r="W954" s="1702">
        <f t="shared" si="533"/>
        <v>44460</v>
      </c>
      <c r="X954" s="1702">
        <f t="shared" si="533"/>
        <v>44463</v>
      </c>
      <c r="Y954" s="1702">
        <f t="shared" si="533"/>
        <v>44488</v>
      </c>
      <c r="Z954" s="1702">
        <f t="shared" si="533"/>
        <v>44508</v>
      </c>
      <c r="AA954" s="1702">
        <f t="shared" si="533"/>
        <v>44596</v>
      </c>
      <c r="AB954" s="1702">
        <f t="shared" si="533"/>
        <v>44601</v>
      </c>
      <c r="AC954" s="1702">
        <f t="shared" si="533"/>
        <v>44655</v>
      </c>
      <c r="AD954" s="1702">
        <f t="shared" si="534"/>
        <v>44676</v>
      </c>
      <c r="AE954" s="1702">
        <f t="shared" si="534"/>
        <v>44683</v>
      </c>
      <c r="AF954" s="1702">
        <f t="shared" si="534"/>
        <v>44686</v>
      </c>
      <c r="AG954" s="1702">
        <f t="shared" si="534"/>
        <v>44691</v>
      </c>
      <c r="AH954" s="1702">
        <f t="shared" si="534"/>
        <v>44716</v>
      </c>
      <c r="AI954" s="1702">
        <f t="shared" si="534"/>
        <v>44736</v>
      </c>
      <c r="AJ954" s="1702">
        <f t="shared" si="534"/>
        <v>44736</v>
      </c>
      <c r="AK954" s="1702">
        <f t="shared" si="534"/>
        <v>44746</v>
      </c>
      <c r="AL954" s="1702">
        <f t="shared" si="534"/>
        <v>44762</v>
      </c>
      <c r="AM954" s="1702">
        <f t="shared" si="534"/>
        <v>44766</v>
      </c>
      <c r="AN954" s="1702">
        <f t="shared" si="530"/>
        <v>44796</v>
      </c>
      <c r="AO954" s="1497">
        <f t="shared" si="529"/>
        <v>44576</v>
      </c>
      <c r="AP954" s="1363">
        <v>33809</v>
      </c>
      <c r="AQ954" s="1543">
        <v>45088</v>
      </c>
      <c r="AR954" s="1424">
        <f>VLOOKUP(AP954,Schedule!$B$2:$F$14923,5,0)</f>
        <v>45088</v>
      </c>
      <c r="AS954" s="1424">
        <f t="shared" si="531"/>
        <v>45453</v>
      </c>
      <c r="AZ954" s="1739"/>
    </row>
    <row r="955" spans="1:52" s="1382" customFormat="1" ht="51.95" customHeight="1" thickBot="1">
      <c r="A955" s="1781"/>
      <c r="B955" s="1385">
        <f t="shared" si="524"/>
        <v>93</v>
      </c>
      <c r="C955" s="1386" t="str">
        <f t="shared" si="524"/>
        <v>У_К</v>
      </c>
      <c r="D955" s="1561" t="str">
        <f t="shared" si="508"/>
        <v>93У_К</v>
      </c>
      <c r="E955" s="1602" t="s">
        <v>638</v>
      </c>
      <c r="F955" s="1563" t="s">
        <v>1033</v>
      </c>
      <c r="G955"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55" s="1565" t="s">
        <v>1076</v>
      </c>
      <c r="I955" s="1352"/>
      <c r="J955" s="1702">
        <f t="shared" si="532"/>
        <v>44156</v>
      </c>
      <c r="K955" s="1702">
        <f t="shared" si="532"/>
        <v>44183</v>
      </c>
      <c r="L955" s="1702">
        <f t="shared" si="532"/>
        <v>44232</v>
      </c>
      <c r="M955" s="1702">
        <f t="shared" si="532"/>
        <v>44316</v>
      </c>
      <c r="N955" s="1702">
        <f t="shared" si="532"/>
        <v>44344</v>
      </c>
      <c r="O955" s="1702">
        <f t="shared" si="532"/>
        <v>44344</v>
      </c>
      <c r="P955" s="1702">
        <f t="shared" si="532"/>
        <v>44398</v>
      </c>
      <c r="Q955" s="1702">
        <f t="shared" si="532"/>
        <v>44428</v>
      </c>
      <c r="R955" s="1702">
        <f t="shared" si="532"/>
        <v>44428</v>
      </c>
      <c r="S955" s="1702">
        <f t="shared" si="532"/>
        <v>44427</v>
      </c>
      <c r="T955" s="1702">
        <f t="shared" si="533"/>
        <v>44427</v>
      </c>
      <c r="U955" s="1702">
        <f t="shared" si="533"/>
        <v>44448</v>
      </c>
      <c r="V955" s="1702">
        <f t="shared" si="533"/>
        <v>44455</v>
      </c>
      <c r="W955" s="1702">
        <f t="shared" si="533"/>
        <v>44460</v>
      </c>
      <c r="X955" s="1702">
        <f t="shared" si="533"/>
        <v>44463</v>
      </c>
      <c r="Y955" s="1702">
        <f t="shared" si="533"/>
        <v>44488</v>
      </c>
      <c r="Z955" s="1702">
        <f t="shared" si="533"/>
        <v>44508</v>
      </c>
      <c r="AA955" s="1702">
        <f t="shared" si="533"/>
        <v>44596</v>
      </c>
      <c r="AB955" s="1702">
        <f t="shared" si="533"/>
        <v>44601</v>
      </c>
      <c r="AC955" s="1702">
        <f t="shared" si="533"/>
        <v>44655</v>
      </c>
      <c r="AD955" s="1702">
        <f t="shared" si="534"/>
        <v>44676</v>
      </c>
      <c r="AE955" s="1702">
        <f t="shared" si="534"/>
        <v>44683</v>
      </c>
      <c r="AF955" s="1702">
        <f t="shared" si="534"/>
        <v>44686</v>
      </c>
      <c r="AG955" s="1702">
        <f t="shared" si="534"/>
        <v>44691</v>
      </c>
      <c r="AH955" s="1702">
        <f t="shared" si="534"/>
        <v>44716</v>
      </c>
      <c r="AI955" s="1702">
        <f t="shared" si="534"/>
        <v>44736</v>
      </c>
      <c r="AJ955" s="1702">
        <f t="shared" si="534"/>
        <v>44736</v>
      </c>
      <c r="AK955" s="1702">
        <f t="shared" si="534"/>
        <v>44746</v>
      </c>
      <c r="AL955" s="1702">
        <f t="shared" si="534"/>
        <v>44762</v>
      </c>
      <c r="AM955" s="1702">
        <f t="shared" si="534"/>
        <v>44766</v>
      </c>
      <c r="AN955" s="1702">
        <f t="shared" si="530"/>
        <v>44796</v>
      </c>
      <c r="AO955" s="1497">
        <f t="shared" si="529"/>
        <v>44576</v>
      </c>
      <c r="AP955" s="1363">
        <v>33833</v>
      </c>
      <c r="AQ955" s="1543">
        <v>45088</v>
      </c>
      <c r="AR955" s="1424">
        <f>VLOOKUP(AP955,Schedule!$B$2:$F$14923,5,0)</f>
        <v>45088</v>
      </c>
      <c r="AS955" s="1424">
        <f t="shared" si="531"/>
        <v>45453</v>
      </c>
      <c r="AZ955" s="1739"/>
    </row>
    <row r="956" spans="1:52" s="1382" customFormat="1" ht="51.95" customHeight="1" thickBot="1">
      <c r="A956" s="1781"/>
      <c r="B956" s="1385">
        <f t="shared" si="524"/>
        <v>93</v>
      </c>
      <c r="C956" s="1386" t="str">
        <f t="shared" si="524"/>
        <v>У_К</v>
      </c>
      <c r="D956" s="1561" t="str">
        <f t="shared" si="508"/>
        <v>93У_К</v>
      </c>
      <c r="E956" s="1602" t="s">
        <v>640</v>
      </c>
      <c r="F956" s="1563" t="s">
        <v>1033</v>
      </c>
      <c r="G956"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56" s="1565" t="s">
        <v>1076</v>
      </c>
      <c r="I956" s="1352"/>
      <c r="J956" s="1702">
        <f t="shared" si="532"/>
        <v>44156</v>
      </c>
      <c r="K956" s="1702">
        <f t="shared" si="532"/>
        <v>44183</v>
      </c>
      <c r="L956" s="1702">
        <f t="shared" si="532"/>
        <v>44232</v>
      </c>
      <c r="M956" s="1702">
        <f t="shared" si="532"/>
        <v>44316</v>
      </c>
      <c r="N956" s="1702">
        <f t="shared" si="532"/>
        <v>44344</v>
      </c>
      <c r="O956" s="1702">
        <f t="shared" si="532"/>
        <v>44344</v>
      </c>
      <c r="P956" s="1702">
        <f t="shared" si="532"/>
        <v>44398</v>
      </c>
      <c r="Q956" s="1702">
        <f t="shared" si="532"/>
        <v>44428</v>
      </c>
      <c r="R956" s="1702">
        <f t="shared" si="532"/>
        <v>44428</v>
      </c>
      <c r="S956" s="1702">
        <f t="shared" si="532"/>
        <v>44427</v>
      </c>
      <c r="T956" s="1702">
        <f t="shared" si="533"/>
        <v>44427</v>
      </c>
      <c r="U956" s="1702">
        <f t="shared" si="533"/>
        <v>44448</v>
      </c>
      <c r="V956" s="1702">
        <f t="shared" si="533"/>
        <v>44455</v>
      </c>
      <c r="W956" s="1702">
        <f t="shared" si="533"/>
        <v>44460</v>
      </c>
      <c r="X956" s="1702">
        <f t="shared" si="533"/>
        <v>44463</v>
      </c>
      <c r="Y956" s="1702">
        <f t="shared" si="533"/>
        <v>44488</v>
      </c>
      <c r="Z956" s="1702">
        <f t="shared" si="533"/>
        <v>44508</v>
      </c>
      <c r="AA956" s="1702">
        <f t="shared" si="533"/>
        <v>44596</v>
      </c>
      <c r="AB956" s="1702">
        <f t="shared" si="533"/>
        <v>44601</v>
      </c>
      <c r="AC956" s="1702">
        <f t="shared" si="533"/>
        <v>44655</v>
      </c>
      <c r="AD956" s="1702">
        <f t="shared" si="534"/>
        <v>44676</v>
      </c>
      <c r="AE956" s="1702">
        <f t="shared" si="534"/>
        <v>44683</v>
      </c>
      <c r="AF956" s="1702">
        <f t="shared" si="534"/>
        <v>44686</v>
      </c>
      <c r="AG956" s="1702">
        <f t="shared" si="534"/>
        <v>44691</v>
      </c>
      <c r="AH956" s="1702">
        <f t="shared" si="534"/>
        <v>44716</v>
      </c>
      <c r="AI956" s="1702">
        <f t="shared" si="534"/>
        <v>44736</v>
      </c>
      <c r="AJ956" s="1702">
        <f t="shared" si="534"/>
        <v>44736</v>
      </c>
      <c r="AK956" s="1702">
        <f t="shared" si="534"/>
        <v>44746</v>
      </c>
      <c r="AL956" s="1702">
        <f t="shared" si="534"/>
        <v>44762</v>
      </c>
      <c r="AM956" s="1702">
        <f t="shared" si="534"/>
        <v>44766</v>
      </c>
      <c r="AN956" s="1702">
        <f t="shared" si="530"/>
        <v>44796</v>
      </c>
      <c r="AO956" s="1497">
        <f t="shared" si="529"/>
        <v>44576</v>
      </c>
      <c r="AP956" s="1363">
        <v>33874</v>
      </c>
      <c r="AQ956" s="1543">
        <v>45256</v>
      </c>
      <c r="AR956" s="1424">
        <f>VLOOKUP(AP956,Schedule!$B$2:$F$14923,5,0)</f>
        <v>45202</v>
      </c>
      <c r="AS956" s="1424">
        <f t="shared" si="531"/>
        <v>45567</v>
      </c>
      <c r="AZ956" s="1739"/>
    </row>
    <row r="957" spans="1:52" s="1382" customFormat="1" ht="51.95" customHeight="1" thickBot="1">
      <c r="A957" s="1781"/>
      <c r="B957" s="1385">
        <f t="shared" si="524"/>
        <v>93</v>
      </c>
      <c r="C957" s="1386" t="str">
        <f t="shared" si="524"/>
        <v>У_К</v>
      </c>
      <c r="D957" s="1561" t="str">
        <f t="shared" si="508"/>
        <v>93У_К</v>
      </c>
      <c r="E957" s="1602" t="s">
        <v>642</v>
      </c>
      <c r="F957" s="1563" t="s">
        <v>1033</v>
      </c>
      <c r="G957"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57" s="1565" t="s">
        <v>1076</v>
      </c>
      <c r="I957" s="1352"/>
      <c r="J957" s="1702">
        <f t="shared" si="532"/>
        <v>44156</v>
      </c>
      <c r="K957" s="1702">
        <f t="shared" si="532"/>
        <v>44183</v>
      </c>
      <c r="L957" s="1702">
        <f t="shared" si="532"/>
        <v>44232</v>
      </c>
      <c r="M957" s="1702">
        <f t="shared" si="532"/>
        <v>44316</v>
      </c>
      <c r="N957" s="1702">
        <f t="shared" si="532"/>
        <v>44344</v>
      </c>
      <c r="O957" s="1702">
        <f t="shared" si="532"/>
        <v>44344</v>
      </c>
      <c r="P957" s="1702">
        <f t="shared" si="532"/>
        <v>44398</v>
      </c>
      <c r="Q957" s="1702">
        <f t="shared" si="532"/>
        <v>44428</v>
      </c>
      <c r="R957" s="1702">
        <f t="shared" si="532"/>
        <v>44428</v>
      </c>
      <c r="S957" s="1702">
        <f t="shared" si="532"/>
        <v>44427</v>
      </c>
      <c r="T957" s="1702">
        <f t="shared" si="533"/>
        <v>44427</v>
      </c>
      <c r="U957" s="1702">
        <f t="shared" si="533"/>
        <v>44448</v>
      </c>
      <c r="V957" s="1702">
        <f t="shared" si="533"/>
        <v>44455</v>
      </c>
      <c r="W957" s="1702">
        <f t="shared" si="533"/>
        <v>44460</v>
      </c>
      <c r="X957" s="1702">
        <f t="shared" si="533"/>
        <v>44463</v>
      </c>
      <c r="Y957" s="1702">
        <f t="shared" si="533"/>
        <v>44488</v>
      </c>
      <c r="Z957" s="1702">
        <f t="shared" si="533"/>
        <v>44508</v>
      </c>
      <c r="AA957" s="1702">
        <f t="shared" si="533"/>
        <v>44596</v>
      </c>
      <c r="AB957" s="1702">
        <f t="shared" si="533"/>
        <v>44601</v>
      </c>
      <c r="AC957" s="1702">
        <f t="shared" si="533"/>
        <v>44655</v>
      </c>
      <c r="AD957" s="1702">
        <f t="shared" si="534"/>
        <v>44676</v>
      </c>
      <c r="AE957" s="1702">
        <f t="shared" si="534"/>
        <v>44683</v>
      </c>
      <c r="AF957" s="1702">
        <f t="shared" si="534"/>
        <v>44686</v>
      </c>
      <c r="AG957" s="1702">
        <f t="shared" si="534"/>
        <v>44691</v>
      </c>
      <c r="AH957" s="1702">
        <f t="shared" si="534"/>
        <v>44716</v>
      </c>
      <c r="AI957" s="1702">
        <f t="shared" si="534"/>
        <v>44736</v>
      </c>
      <c r="AJ957" s="1702">
        <f t="shared" si="534"/>
        <v>44736</v>
      </c>
      <c r="AK957" s="1702">
        <f t="shared" si="534"/>
        <v>44746</v>
      </c>
      <c r="AL957" s="1702">
        <f t="shared" si="534"/>
        <v>44762</v>
      </c>
      <c r="AM957" s="1702">
        <f t="shared" si="534"/>
        <v>44766</v>
      </c>
      <c r="AN957" s="1702">
        <f t="shared" si="530"/>
        <v>44796</v>
      </c>
      <c r="AO957" s="1497">
        <f t="shared" si="529"/>
        <v>44576</v>
      </c>
      <c r="AP957" s="1363">
        <v>33897</v>
      </c>
      <c r="AQ957" s="1543">
        <v>45256</v>
      </c>
      <c r="AR957" s="1424">
        <f>VLOOKUP(AP957,Schedule!$B$2:$F$14923,5,0)</f>
        <v>45202</v>
      </c>
      <c r="AS957" s="1424">
        <f t="shared" si="531"/>
        <v>45567</v>
      </c>
      <c r="AZ957" s="1739"/>
    </row>
    <row r="958" spans="1:52" s="1382" customFormat="1" ht="51.95" customHeight="1" thickBot="1">
      <c r="A958" s="1781"/>
      <c r="B958" s="1385">
        <f t="shared" si="524"/>
        <v>93</v>
      </c>
      <c r="C958" s="1386" t="str">
        <f t="shared" si="524"/>
        <v>У_К</v>
      </c>
      <c r="D958" s="1561" t="str">
        <f t="shared" si="508"/>
        <v>93У_К</v>
      </c>
      <c r="E958" s="1602" t="s">
        <v>264</v>
      </c>
      <c r="F958" s="1563" t="s">
        <v>1033</v>
      </c>
      <c r="G958"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58" s="1565" t="s">
        <v>1076</v>
      </c>
      <c r="I958" s="1352"/>
      <c r="J958" s="1702">
        <f t="shared" si="532"/>
        <v>44156</v>
      </c>
      <c r="K958" s="1702">
        <f t="shared" si="532"/>
        <v>44183</v>
      </c>
      <c r="L958" s="1702">
        <f t="shared" si="532"/>
        <v>44232</v>
      </c>
      <c r="M958" s="1702">
        <f t="shared" si="532"/>
        <v>44316</v>
      </c>
      <c r="N958" s="1702">
        <f t="shared" si="532"/>
        <v>44344</v>
      </c>
      <c r="O958" s="1702">
        <f t="shared" si="532"/>
        <v>44344</v>
      </c>
      <c r="P958" s="1702">
        <f t="shared" si="532"/>
        <v>44398</v>
      </c>
      <c r="Q958" s="1702">
        <f t="shared" si="532"/>
        <v>44428</v>
      </c>
      <c r="R958" s="1702">
        <f t="shared" si="532"/>
        <v>44428</v>
      </c>
      <c r="S958" s="1702">
        <f t="shared" si="532"/>
        <v>44427</v>
      </c>
      <c r="T958" s="1702">
        <f t="shared" si="533"/>
        <v>44427</v>
      </c>
      <c r="U958" s="1702">
        <f t="shared" si="533"/>
        <v>44448</v>
      </c>
      <c r="V958" s="1702">
        <f t="shared" si="533"/>
        <v>44455</v>
      </c>
      <c r="W958" s="1702">
        <f t="shared" si="533"/>
        <v>44460</v>
      </c>
      <c r="X958" s="1702">
        <f t="shared" si="533"/>
        <v>44463</v>
      </c>
      <c r="Y958" s="1702">
        <f t="shared" si="533"/>
        <v>44488</v>
      </c>
      <c r="Z958" s="1702">
        <f t="shared" si="533"/>
        <v>44508</v>
      </c>
      <c r="AA958" s="1702">
        <f t="shared" si="533"/>
        <v>44596</v>
      </c>
      <c r="AB958" s="1702">
        <f t="shared" si="533"/>
        <v>44601</v>
      </c>
      <c r="AC958" s="1702">
        <f t="shared" si="533"/>
        <v>44655</v>
      </c>
      <c r="AD958" s="1702">
        <f t="shared" si="534"/>
        <v>44676</v>
      </c>
      <c r="AE958" s="1702">
        <f t="shared" si="534"/>
        <v>44683</v>
      </c>
      <c r="AF958" s="1702">
        <f t="shared" si="534"/>
        <v>44686</v>
      </c>
      <c r="AG958" s="1702">
        <f t="shared" si="534"/>
        <v>44691</v>
      </c>
      <c r="AH958" s="1702">
        <f t="shared" si="534"/>
        <v>44716</v>
      </c>
      <c r="AI958" s="1702">
        <f t="shared" si="534"/>
        <v>44736</v>
      </c>
      <c r="AJ958" s="1702">
        <f t="shared" si="534"/>
        <v>44736</v>
      </c>
      <c r="AK958" s="1702">
        <f t="shared" si="534"/>
        <v>44746</v>
      </c>
      <c r="AL958" s="1702">
        <f t="shared" si="534"/>
        <v>44762</v>
      </c>
      <c r="AM958" s="1702">
        <f t="shared" si="534"/>
        <v>44766</v>
      </c>
      <c r="AN958" s="1702">
        <f t="shared" si="530"/>
        <v>44796</v>
      </c>
      <c r="AO958" s="1497">
        <f t="shared" si="529"/>
        <v>44576</v>
      </c>
      <c r="AP958" s="1363">
        <v>33938</v>
      </c>
      <c r="AQ958" s="1543">
        <v>45166</v>
      </c>
      <c r="AR958" s="1424">
        <f>VLOOKUP(AP958,Schedule!$B$2:$F$14923,5,0)</f>
        <v>45221</v>
      </c>
      <c r="AS958" s="1424">
        <f t="shared" si="531"/>
        <v>45586</v>
      </c>
      <c r="AZ958" s="1739"/>
    </row>
    <row r="959" spans="1:52" s="1382" customFormat="1" ht="51.95" customHeight="1" thickBot="1">
      <c r="A959" s="1781"/>
      <c r="B959" s="1385">
        <f t="shared" ref="B959:C979" si="535">B$938</f>
        <v>93</v>
      </c>
      <c r="C959" s="1386" t="str">
        <f t="shared" si="535"/>
        <v>У_К</v>
      </c>
      <c r="D959" s="1561" t="str">
        <f t="shared" si="508"/>
        <v>93У_К</v>
      </c>
      <c r="E959" s="1602" t="s">
        <v>254</v>
      </c>
      <c r="F959" s="1563" t="s">
        <v>1033</v>
      </c>
      <c r="G959"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59" s="1565" t="s">
        <v>1077</v>
      </c>
      <c r="I959" s="1352"/>
      <c r="J959" s="1702">
        <f t="shared" ref="J959:S968" si="536">J$938</f>
        <v>44156</v>
      </c>
      <c r="K959" s="1702">
        <f t="shared" si="536"/>
        <v>44183</v>
      </c>
      <c r="L959" s="1702">
        <f t="shared" si="536"/>
        <v>44232</v>
      </c>
      <c r="M959" s="1702">
        <f t="shared" si="536"/>
        <v>44316</v>
      </c>
      <c r="N959" s="1702">
        <f t="shared" si="536"/>
        <v>44344</v>
      </c>
      <c r="O959" s="1702">
        <f t="shared" si="536"/>
        <v>44344</v>
      </c>
      <c r="P959" s="1702">
        <f t="shared" si="536"/>
        <v>44398</v>
      </c>
      <c r="Q959" s="1702">
        <f t="shared" si="536"/>
        <v>44428</v>
      </c>
      <c r="R959" s="1702">
        <f t="shared" si="536"/>
        <v>44428</v>
      </c>
      <c r="S959" s="1702">
        <f t="shared" si="536"/>
        <v>44427</v>
      </c>
      <c r="T959" s="1702">
        <f t="shared" ref="T959:AC968" si="537">T$938</f>
        <v>44427</v>
      </c>
      <c r="U959" s="1702">
        <f t="shared" si="537"/>
        <v>44448</v>
      </c>
      <c r="V959" s="1702">
        <f t="shared" si="537"/>
        <v>44455</v>
      </c>
      <c r="W959" s="1702">
        <f t="shared" si="537"/>
        <v>44460</v>
      </c>
      <c r="X959" s="1702">
        <f t="shared" si="537"/>
        <v>44463</v>
      </c>
      <c r="Y959" s="1702">
        <f t="shared" si="537"/>
        <v>44488</v>
      </c>
      <c r="Z959" s="1702">
        <f t="shared" si="537"/>
        <v>44508</v>
      </c>
      <c r="AA959" s="1702">
        <f t="shared" si="537"/>
        <v>44596</v>
      </c>
      <c r="AB959" s="1702">
        <f t="shared" si="537"/>
        <v>44601</v>
      </c>
      <c r="AC959" s="1702">
        <f t="shared" si="537"/>
        <v>44655</v>
      </c>
      <c r="AD959" s="1702">
        <f t="shared" ref="AD959:AM968" si="538">AD$938</f>
        <v>44676</v>
      </c>
      <c r="AE959" s="1702">
        <f t="shared" si="538"/>
        <v>44683</v>
      </c>
      <c r="AF959" s="1702">
        <f t="shared" si="538"/>
        <v>44686</v>
      </c>
      <c r="AG959" s="1702">
        <f t="shared" si="538"/>
        <v>44691</v>
      </c>
      <c r="AH959" s="1702">
        <f t="shared" si="538"/>
        <v>44716</v>
      </c>
      <c r="AI959" s="1702">
        <f t="shared" si="538"/>
        <v>44736</v>
      </c>
      <c r="AJ959" s="1702">
        <f t="shared" si="538"/>
        <v>44736</v>
      </c>
      <c r="AK959" s="1702">
        <f t="shared" si="538"/>
        <v>44746</v>
      </c>
      <c r="AL959" s="1702">
        <f t="shared" si="538"/>
        <v>44762</v>
      </c>
      <c r="AM959" s="1702">
        <f t="shared" si="538"/>
        <v>44766</v>
      </c>
      <c r="AN959" s="1702">
        <f t="shared" si="530"/>
        <v>44796</v>
      </c>
      <c r="AO959" s="1497">
        <f t="shared" si="529"/>
        <v>44576</v>
      </c>
      <c r="AP959" s="1363">
        <v>12700</v>
      </c>
      <c r="AQ959" s="1543">
        <v>44736</v>
      </c>
      <c r="AR959" s="1424">
        <f>VLOOKUP(AP959,Schedule!$B$2:$F$14923,5,0)</f>
        <v>44811</v>
      </c>
      <c r="AS959" s="1424">
        <f t="shared" si="531"/>
        <v>45176</v>
      </c>
      <c r="AZ959" s="1739"/>
    </row>
    <row r="960" spans="1:52" s="1382" customFormat="1" ht="51.95" customHeight="1" thickBot="1">
      <c r="A960" s="1781"/>
      <c r="B960" s="1385">
        <f t="shared" si="535"/>
        <v>93</v>
      </c>
      <c r="C960" s="1386" t="str">
        <f t="shared" si="535"/>
        <v>У_К</v>
      </c>
      <c r="D960" s="1561" t="str">
        <f t="shared" si="508"/>
        <v>93У_К</v>
      </c>
      <c r="E960" s="1602" t="s">
        <v>266</v>
      </c>
      <c r="F960" s="1563" t="s">
        <v>1033</v>
      </c>
      <c r="G960"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60" s="1565" t="s">
        <v>1078</v>
      </c>
      <c r="I960" s="1352"/>
      <c r="J960" s="1702">
        <f t="shared" si="536"/>
        <v>44156</v>
      </c>
      <c r="K960" s="1702">
        <f t="shared" si="536"/>
        <v>44183</v>
      </c>
      <c r="L960" s="1702">
        <f t="shared" si="536"/>
        <v>44232</v>
      </c>
      <c r="M960" s="1702">
        <f t="shared" si="536"/>
        <v>44316</v>
      </c>
      <c r="N960" s="1702">
        <f t="shared" si="536"/>
        <v>44344</v>
      </c>
      <c r="O960" s="1702">
        <f t="shared" si="536"/>
        <v>44344</v>
      </c>
      <c r="P960" s="1702">
        <f t="shared" si="536"/>
        <v>44398</v>
      </c>
      <c r="Q960" s="1702">
        <f t="shared" si="536"/>
        <v>44428</v>
      </c>
      <c r="R960" s="1702">
        <f t="shared" si="536"/>
        <v>44428</v>
      </c>
      <c r="S960" s="1702">
        <f t="shared" si="536"/>
        <v>44427</v>
      </c>
      <c r="T960" s="1702">
        <f t="shared" si="537"/>
        <v>44427</v>
      </c>
      <c r="U960" s="1702">
        <f t="shared" si="537"/>
        <v>44448</v>
      </c>
      <c r="V960" s="1702">
        <f t="shared" si="537"/>
        <v>44455</v>
      </c>
      <c r="W960" s="1702">
        <f t="shared" si="537"/>
        <v>44460</v>
      </c>
      <c r="X960" s="1702">
        <f t="shared" si="537"/>
        <v>44463</v>
      </c>
      <c r="Y960" s="1702">
        <f t="shared" si="537"/>
        <v>44488</v>
      </c>
      <c r="Z960" s="1702">
        <f t="shared" si="537"/>
        <v>44508</v>
      </c>
      <c r="AA960" s="1702">
        <f t="shared" si="537"/>
        <v>44596</v>
      </c>
      <c r="AB960" s="1702">
        <f t="shared" si="537"/>
        <v>44601</v>
      </c>
      <c r="AC960" s="1702">
        <f t="shared" si="537"/>
        <v>44655</v>
      </c>
      <c r="AD960" s="1702">
        <f t="shared" si="538"/>
        <v>44676</v>
      </c>
      <c r="AE960" s="1702">
        <f t="shared" si="538"/>
        <v>44683</v>
      </c>
      <c r="AF960" s="1702">
        <f t="shared" si="538"/>
        <v>44686</v>
      </c>
      <c r="AG960" s="1702">
        <f t="shared" si="538"/>
        <v>44691</v>
      </c>
      <c r="AH960" s="1702">
        <f t="shared" si="538"/>
        <v>44716</v>
      </c>
      <c r="AI960" s="1702">
        <f t="shared" si="538"/>
        <v>44736</v>
      </c>
      <c r="AJ960" s="1702">
        <f t="shared" si="538"/>
        <v>44736</v>
      </c>
      <c r="AK960" s="1702">
        <f t="shared" si="538"/>
        <v>44746</v>
      </c>
      <c r="AL960" s="1702">
        <f t="shared" si="538"/>
        <v>44762</v>
      </c>
      <c r="AM960" s="1702">
        <f t="shared" si="538"/>
        <v>44766</v>
      </c>
      <c r="AN960" s="1702">
        <f t="shared" si="530"/>
        <v>44796</v>
      </c>
      <c r="AO960" s="1497">
        <f t="shared" si="529"/>
        <v>44576</v>
      </c>
      <c r="AP960" s="1363">
        <v>39341</v>
      </c>
      <c r="AQ960" s="1543">
        <v>44843</v>
      </c>
      <c r="AR960" s="1424"/>
      <c r="AS960" s="1424"/>
      <c r="AZ960" s="1739"/>
    </row>
    <row r="961" spans="1:52" s="1382" customFormat="1" ht="51.95" customHeight="1" thickBot="1">
      <c r="A961" s="1781"/>
      <c r="B961" s="1385">
        <f t="shared" si="535"/>
        <v>93</v>
      </c>
      <c r="C961" s="1386" t="str">
        <f t="shared" si="535"/>
        <v>У_К</v>
      </c>
      <c r="D961" s="1561" t="str">
        <f t="shared" si="508"/>
        <v>93У_К</v>
      </c>
      <c r="E961" s="1602" t="s">
        <v>286</v>
      </c>
      <c r="F961" s="1563" t="s">
        <v>1033</v>
      </c>
      <c r="G961"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61" s="1565" t="s">
        <v>1079</v>
      </c>
      <c r="I961" s="1352"/>
      <c r="J961" s="1702">
        <f t="shared" si="536"/>
        <v>44156</v>
      </c>
      <c r="K961" s="1702">
        <f t="shared" si="536"/>
        <v>44183</v>
      </c>
      <c r="L961" s="1702">
        <f t="shared" si="536"/>
        <v>44232</v>
      </c>
      <c r="M961" s="1702">
        <f t="shared" si="536"/>
        <v>44316</v>
      </c>
      <c r="N961" s="1702">
        <f t="shared" si="536"/>
        <v>44344</v>
      </c>
      <c r="O961" s="1702">
        <f t="shared" si="536"/>
        <v>44344</v>
      </c>
      <c r="P961" s="1702">
        <f t="shared" si="536"/>
        <v>44398</v>
      </c>
      <c r="Q961" s="1702">
        <f t="shared" si="536"/>
        <v>44428</v>
      </c>
      <c r="R961" s="1702">
        <f t="shared" si="536"/>
        <v>44428</v>
      </c>
      <c r="S961" s="1702">
        <f t="shared" si="536"/>
        <v>44427</v>
      </c>
      <c r="T961" s="1702">
        <f t="shared" si="537"/>
        <v>44427</v>
      </c>
      <c r="U961" s="1702">
        <f t="shared" si="537"/>
        <v>44448</v>
      </c>
      <c r="V961" s="1702">
        <f t="shared" si="537"/>
        <v>44455</v>
      </c>
      <c r="W961" s="1702">
        <f t="shared" si="537"/>
        <v>44460</v>
      </c>
      <c r="X961" s="1702">
        <f t="shared" si="537"/>
        <v>44463</v>
      </c>
      <c r="Y961" s="1702">
        <f t="shared" si="537"/>
        <v>44488</v>
      </c>
      <c r="Z961" s="1702">
        <f t="shared" si="537"/>
        <v>44508</v>
      </c>
      <c r="AA961" s="1702">
        <f t="shared" si="537"/>
        <v>44596</v>
      </c>
      <c r="AB961" s="1702">
        <f t="shared" si="537"/>
        <v>44601</v>
      </c>
      <c r="AC961" s="1702">
        <f t="shared" si="537"/>
        <v>44655</v>
      </c>
      <c r="AD961" s="1702">
        <f t="shared" si="538"/>
        <v>44676</v>
      </c>
      <c r="AE961" s="1702">
        <f t="shared" si="538"/>
        <v>44683</v>
      </c>
      <c r="AF961" s="1702">
        <f t="shared" si="538"/>
        <v>44686</v>
      </c>
      <c r="AG961" s="1702">
        <f t="shared" si="538"/>
        <v>44691</v>
      </c>
      <c r="AH961" s="1702">
        <f t="shared" si="538"/>
        <v>44716</v>
      </c>
      <c r="AI961" s="1702">
        <f t="shared" si="538"/>
        <v>44736</v>
      </c>
      <c r="AJ961" s="1702">
        <f t="shared" si="538"/>
        <v>44736</v>
      </c>
      <c r="AK961" s="1702">
        <f t="shared" si="538"/>
        <v>44746</v>
      </c>
      <c r="AL961" s="1702">
        <f t="shared" si="538"/>
        <v>44762</v>
      </c>
      <c r="AM961" s="1702">
        <f t="shared" si="538"/>
        <v>44766</v>
      </c>
      <c r="AN961" s="1702">
        <f t="shared" si="530"/>
        <v>44796</v>
      </c>
      <c r="AO961" s="1497">
        <f t="shared" si="529"/>
        <v>44576</v>
      </c>
      <c r="AP961" s="1363">
        <v>34051</v>
      </c>
      <c r="AQ961" s="1543">
        <v>45148</v>
      </c>
      <c r="AR961" s="1424">
        <f>VLOOKUP(AP961,Schedule!$B$2:$F$14923,5,0)</f>
        <v>45148</v>
      </c>
      <c r="AS961" s="1424">
        <f t="shared" ref="AS961:AS975" si="539">AR961+365</f>
        <v>45513</v>
      </c>
      <c r="AZ961" s="1739"/>
    </row>
    <row r="962" spans="1:52" s="1382" customFormat="1" ht="51.95" customHeight="1" thickBot="1">
      <c r="A962" s="1781"/>
      <c r="B962" s="1385">
        <f t="shared" si="535"/>
        <v>93</v>
      </c>
      <c r="C962" s="1386" t="str">
        <f t="shared" si="535"/>
        <v>У_К</v>
      </c>
      <c r="D962" s="1561" t="str">
        <f t="shared" si="508"/>
        <v>93У_К</v>
      </c>
      <c r="E962" s="1602" t="s">
        <v>288</v>
      </c>
      <c r="F962" s="1563" t="s">
        <v>1033</v>
      </c>
      <c r="G962"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62" s="1565" t="s">
        <v>1079</v>
      </c>
      <c r="I962" s="1352"/>
      <c r="J962" s="1702">
        <f t="shared" si="536"/>
        <v>44156</v>
      </c>
      <c r="K962" s="1702">
        <f t="shared" si="536"/>
        <v>44183</v>
      </c>
      <c r="L962" s="1702">
        <f t="shared" si="536"/>
        <v>44232</v>
      </c>
      <c r="M962" s="1702">
        <f t="shared" si="536"/>
        <v>44316</v>
      </c>
      <c r="N962" s="1702">
        <f t="shared" si="536"/>
        <v>44344</v>
      </c>
      <c r="O962" s="1702">
        <f t="shared" si="536"/>
        <v>44344</v>
      </c>
      <c r="P962" s="1702">
        <f t="shared" si="536"/>
        <v>44398</v>
      </c>
      <c r="Q962" s="1702">
        <f t="shared" si="536"/>
        <v>44428</v>
      </c>
      <c r="R962" s="1702">
        <f t="shared" si="536"/>
        <v>44428</v>
      </c>
      <c r="S962" s="1702">
        <f t="shared" si="536"/>
        <v>44427</v>
      </c>
      <c r="T962" s="1702">
        <f t="shared" si="537"/>
        <v>44427</v>
      </c>
      <c r="U962" s="1702">
        <f t="shared" si="537"/>
        <v>44448</v>
      </c>
      <c r="V962" s="1702">
        <f t="shared" si="537"/>
        <v>44455</v>
      </c>
      <c r="W962" s="1702">
        <f t="shared" si="537"/>
        <v>44460</v>
      </c>
      <c r="X962" s="1702">
        <f t="shared" si="537"/>
        <v>44463</v>
      </c>
      <c r="Y962" s="1702">
        <f t="shared" si="537"/>
        <v>44488</v>
      </c>
      <c r="Z962" s="1702">
        <f t="shared" si="537"/>
        <v>44508</v>
      </c>
      <c r="AA962" s="1702">
        <f t="shared" si="537"/>
        <v>44596</v>
      </c>
      <c r="AB962" s="1702">
        <f t="shared" si="537"/>
        <v>44601</v>
      </c>
      <c r="AC962" s="1702">
        <f t="shared" si="537"/>
        <v>44655</v>
      </c>
      <c r="AD962" s="1702">
        <f t="shared" si="538"/>
        <v>44676</v>
      </c>
      <c r="AE962" s="1702">
        <f t="shared" si="538"/>
        <v>44683</v>
      </c>
      <c r="AF962" s="1702">
        <f t="shared" si="538"/>
        <v>44686</v>
      </c>
      <c r="AG962" s="1702">
        <f t="shared" si="538"/>
        <v>44691</v>
      </c>
      <c r="AH962" s="1702">
        <f t="shared" si="538"/>
        <v>44716</v>
      </c>
      <c r="AI962" s="1702">
        <f t="shared" si="538"/>
        <v>44736</v>
      </c>
      <c r="AJ962" s="1702">
        <f t="shared" si="538"/>
        <v>44736</v>
      </c>
      <c r="AK962" s="1702">
        <f t="shared" si="538"/>
        <v>44746</v>
      </c>
      <c r="AL962" s="1702">
        <f t="shared" si="538"/>
        <v>44762</v>
      </c>
      <c r="AM962" s="1702">
        <f t="shared" si="538"/>
        <v>44766</v>
      </c>
      <c r="AN962" s="1702">
        <f t="shared" si="530"/>
        <v>44796</v>
      </c>
      <c r="AO962" s="1497">
        <f t="shared" si="529"/>
        <v>44576</v>
      </c>
      <c r="AP962" s="1363">
        <v>34070</v>
      </c>
      <c r="AQ962" s="1543">
        <v>45148</v>
      </c>
      <c r="AR962" s="1424">
        <f>VLOOKUP(AP962,Schedule!$B$2:$F$14923,5,0)</f>
        <v>45148</v>
      </c>
      <c r="AS962" s="1424">
        <f t="shared" si="539"/>
        <v>45513</v>
      </c>
      <c r="AZ962" s="1739"/>
    </row>
    <row r="963" spans="1:52" s="1382" customFormat="1" ht="51.95" customHeight="1" thickBot="1">
      <c r="A963" s="1781"/>
      <c r="B963" s="1385">
        <f t="shared" si="535"/>
        <v>93</v>
      </c>
      <c r="C963" s="1386" t="str">
        <f t="shared" si="535"/>
        <v>У_К</v>
      </c>
      <c r="D963" s="1561" t="str">
        <f t="shared" si="508"/>
        <v>93У_К</v>
      </c>
      <c r="E963" s="1602" t="s">
        <v>290</v>
      </c>
      <c r="F963" s="1563" t="s">
        <v>1033</v>
      </c>
      <c r="G963"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63" s="1565" t="s">
        <v>1079</v>
      </c>
      <c r="I963" s="1352"/>
      <c r="J963" s="1702">
        <f t="shared" si="536"/>
        <v>44156</v>
      </c>
      <c r="K963" s="1702">
        <f t="shared" si="536"/>
        <v>44183</v>
      </c>
      <c r="L963" s="1702">
        <f t="shared" si="536"/>
        <v>44232</v>
      </c>
      <c r="M963" s="1702">
        <f t="shared" si="536"/>
        <v>44316</v>
      </c>
      <c r="N963" s="1702">
        <f t="shared" si="536"/>
        <v>44344</v>
      </c>
      <c r="O963" s="1702">
        <f t="shared" si="536"/>
        <v>44344</v>
      </c>
      <c r="P963" s="1702">
        <f t="shared" si="536"/>
        <v>44398</v>
      </c>
      <c r="Q963" s="1702">
        <f t="shared" si="536"/>
        <v>44428</v>
      </c>
      <c r="R963" s="1702">
        <f t="shared" si="536"/>
        <v>44428</v>
      </c>
      <c r="S963" s="1702">
        <f t="shared" si="536"/>
        <v>44427</v>
      </c>
      <c r="T963" s="1702">
        <f t="shared" si="537"/>
        <v>44427</v>
      </c>
      <c r="U963" s="1702">
        <f t="shared" si="537"/>
        <v>44448</v>
      </c>
      <c r="V963" s="1702">
        <f t="shared" si="537"/>
        <v>44455</v>
      </c>
      <c r="W963" s="1702">
        <f t="shared" si="537"/>
        <v>44460</v>
      </c>
      <c r="X963" s="1702">
        <f t="shared" si="537"/>
        <v>44463</v>
      </c>
      <c r="Y963" s="1702">
        <f t="shared" si="537"/>
        <v>44488</v>
      </c>
      <c r="Z963" s="1702">
        <f t="shared" si="537"/>
        <v>44508</v>
      </c>
      <c r="AA963" s="1702">
        <f t="shared" si="537"/>
        <v>44596</v>
      </c>
      <c r="AB963" s="1702">
        <f t="shared" si="537"/>
        <v>44601</v>
      </c>
      <c r="AC963" s="1702">
        <f t="shared" si="537"/>
        <v>44655</v>
      </c>
      <c r="AD963" s="1702">
        <f t="shared" si="538"/>
        <v>44676</v>
      </c>
      <c r="AE963" s="1702">
        <f t="shared" si="538"/>
        <v>44683</v>
      </c>
      <c r="AF963" s="1702">
        <f t="shared" si="538"/>
        <v>44686</v>
      </c>
      <c r="AG963" s="1702">
        <f t="shared" si="538"/>
        <v>44691</v>
      </c>
      <c r="AH963" s="1702">
        <f t="shared" si="538"/>
        <v>44716</v>
      </c>
      <c r="AI963" s="1702">
        <f t="shared" si="538"/>
        <v>44736</v>
      </c>
      <c r="AJ963" s="1702">
        <f t="shared" si="538"/>
        <v>44736</v>
      </c>
      <c r="AK963" s="1702">
        <f t="shared" si="538"/>
        <v>44746</v>
      </c>
      <c r="AL963" s="1702">
        <f t="shared" si="538"/>
        <v>44762</v>
      </c>
      <c r="AM963" s="1702">
        <f t="shared" si="538"/>
        <v>44766</v>
      </c>
      <c r="AN963" s="1702">
        <f t="shared" si="530"/>
        <v>44796</v>
      </c>
      <c r="AO963" s="1497">
        <f t="shared" si="529"/>
        <v>44576</v>
      </c>
      <c r="AP963" s="1363">
        <v>34082</v>
      </c>
      <c r="AQ963" s="1543">
        <v>45148</v>
      </c>
      <c r="AR963" s="1424">
        <f>VLOOKUP(AP963,Schedule!$B$2:$F$14923,5,0)</f>
        <v>45148</v>
      </c>
      <c r="AS963" s="1424">
        <f t="shared" si="539"/>
        <v>45513</v>
      </c>
      <c r="AZ963" s="1739"/>
    </row>
    <row r="964" spans="1:52" s="1382" customFormat="1" ht="51.95" customHeight="1" thickBot="1">
      <c r="A964" s="1781"/>
      <c r="B964" s="1385">
        <f t="shared" si="535"/>
        <v>93</v>
      </c>
      <c r="C964" s="1386" t="str">
        <f t="shared" si="535"/>
        <v>У_К</v>
      </c>
      <c r="D964" s="1561" t="str">
        <f t="shared" si="508"/>
        <v>93У_К</v>
      </c>
      <c r="E964" s="1602" t="s">
        <v>292</v>
      </c>
      <c r="F964" s="1563" t="s">
        <v>1033</v>
      </c>
      <c r="G964"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64" s="1565" t="s">
        <v>1079</v>
      </c>
      <c r="I964" s="1352"/>
      <c r="J964" s="1702">
        <f t="shared" si="536"/>
        <v>44156</v>
      </c>
      <c r="K964" s="1702">
        <f t="shared" si="536"/>
        <v>44183</v>
      </c>
      <c r="L964" s="1702">
        <f t="shared" si="536"/>
        <v>44232</v>
      </c>
      <c r="M964" s="1702">
        <f t="shared" si="536"/>
        <v>44316</v>
      </c>
      <c r="N964" s="1702">
        <f t="shared" si="536"/>
        <v>44344</v>
      </c>
      <c r="O964" s="1702">
        <f t="shared" si="536"/>
        <v>44344</v>
      </c>
      <c r="P964" s="1702">
        <f t="shared" si="536"/>
        <v>44398</v>
      </c>
      <c r="Q964" s="1702">
        <f t="shared" si="536"/>
        <v>44428</v>
      </c>
      <c r="R964" s="1702">
        <f t="shared" si="536"/>
        <v>44428</v>
      </c>
      <c r="S964" s="1702">
        <f t="shared" si="536"/>
        <v>44427</v>
      </c>
      <c r="T964" s="1702">
        <f t="shared" si="537"/>
        <v>44427</v>
      </c>
      <c r="U964" s="1702">
        <f t="shared" si="537"/>
        <v>44448</v>
      </c>
      <c r="V964" s="1702">
        <f t="shared" si="537"/>
        <v>44455</v>
      </c>
      <c r="W964" s="1702">
        <f t="shared" si="537"/>
        <v>44460</v>
      </c>
      <c r="X964" s="1702">
        <f t="shared" si="537"/>
        <v>44463</v>
      </c>
      <c r="Y964" s="1702">
        <f t="shared" si="537"/>
        <v>44488</v>
      </c>
      <c r="Z964" s="1702">
        <f t="shared" si="537"/>
        <v>44508</v>
      </c>
      <c r="AA964" s="1702">
        <f t="shared" si="537"/>
        <v>44596</v>
      </c>
      <c r="AB964" s="1702">
        <f t="shared" si="537"/>
        <v>44601</v>
      </c>
      <c r="AC964" s="1702">
        <f t="shared" si="537"/>
        <v>44655</v>
      </c>
      <c r="AD964" s="1702">
        <f t="shared" si="538"/>
        <v>44676</v>
      </c>
      <c r="AE964" s="1702">
        <f t="shared" si="538"/>
        <v>44683</v>
      </c>
      <c r="AF964" s="1702">
        <f t="shared" si="538"/>
        <v>44686</v>
      </c>
      <c r="AG964" s="1702">
        <f t="shared" si="538"/>
        <v>44691</v>
      </c>
      <c r="AH964" s="1702">
        <f t="shared" si="538"/>
        <v>44716</v>
      </c>
      <c r="AI964" s="1702">
        <f t="shared" si="538"/>
        <v>44736</v>
      </c>
      <c r="AJ964" s="1702">
        <f t="shared" si="538"/>
        <v>44736</v>
      </c>
      <c r="AK964" s="1702">
        <f t="shared" si="538"/>
        <v>44746</v>
      </c>
      <c r="AL964" s="1702">
        <f t="shared" si="538"/>
        <v>44762</v>
      </c>
      <c r="AM964" s="1702">
        <f t="shared" si="538"/>
        <v>44766</v>
      </c>
      <c r="AN964" s="1702">
        <f t="shared" si="530"/>
        <v>44796</v>
      </c>
      <c r="AO964" s="1497">
        <f t="shared" si="529"/>
        <v>44576</v>
      </c>
      <c r="AP964" s="1363">
        <v>34094</v>
      </c>
      <c r="AQ964" s="1543">
        <v>45148</v>
      </c>
      <c r="AR964" s="1424">
        <f>VLOOKUP(AP964,Schedule!$B$2:$F$14923,5,0)</f>
        <v>45148</v>
      </c>
      <c r="AS964" s="1424">
        <f t="shared" si="539"/>
        <v>45513</v>
      </c>
      <c r="AZ964" s="1739"/>
    </row>
    <row r="965" spans="1:52" s="1382" customFormat="1" ht="51.95" customHeight="1" thickBot="1">
      <c r="A965" s="1781"/>
      <c r="B965" s="1385">
        <f t="shared" si="535"/>
        <v>93</v>
      </c>
      <c r="C965" s="1386" t="str">
        <f t="shared" si="535"/>
        <v>У_К</v>
      </c>
      <c r="D965" s="1561" t="str">
        <f t="shared" si="508"/>
        <v>93У_К</v>
      </c>
      <c r="E965" s="1602" t="s">
        <v>294</v>
      </c>
      <c r="F965" s="1563" t="s">
        <v>1033</v>
      </c>
      <c r="G965"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65" s="1565" t="s">
        <v>1079</v>
      </c>
      <c r="I965" s="1352"/>
      <c r="J965" s="1702">
        <f t="shared" si="536"/>
        <v>44156</v>
      </c>
      <c r="K965" s="1702">
        <f t="shared" si="536"/>
        <v>44183</v>
      </c>
      <c r="L965" s="1702">
        <f t="shared" si="536"/>
        <v>44232</v>
      </c>
      <c r="M965" s="1702">
        <f t="shared" si="536"/>
        <v>44316</v>
      </c>
      <c r="N965" s="1702">
        <f t="shared" si="536"/>
        <v>44344</v>
      </c>
      <c r="O965" s="1702">
        <f t="shared" si="536"/>
        <v>44344</v>
      </c>
      <c r="P965" s="1702">
        <f t="shared" si="536"/>
        <v>44398</v>
      </c>
      <c r="Q965" s="1702">
        <f t="shared" si="536"/>
        <v>44428</v>
      </c>
      <c r="R965" s="1702">
        <f t="shared" si="536"/>
        <v>44428</v>
      </c>
      <c r="S965" s="1702">
        <f t="shared" si="536"/>
        <v>44427</v>
      </c>
      <c r="T965" s="1702">
        <f t="shared" si="537"/>
        <v>44427</v>
      </c>
      <c r="U965" s="1702">
        <f t="shared" si="537"/>
        <v>44448</v>
      </c>
      <c r="V965" s="1702">
        <f t="shared" si="537"/>
        <v>44455</v>
      </c>
      <c r="W965" s="1702">
        <f t="shared" si="537"/>
        <v>44460</v>
      </c>
      <c r="X965" s="1702">
        <f t="shared" si="537"/>
        <v>44463</v>
      </c>
      <c r="Y965" s="1702">
        <f t="shared" si="537"/>
        <v>44488</v>
      </c>
      <c r="Z965" s="1702">
        <f t="shared" si="537"/>
        <v>44508</v>
      </c>
      <c r="AA965" s="1702">
        <f t="shared" si="537"/>
        <v>44596</v>
      </c>
      <c r="AB965" s="1702">
        <f t="shared" si="537"/>
        <v>44601</v>
      </c>
      <c r="AC965" s="1702">
        <f t="shared" si="537"/>
        <v>44655</v>
      </c>
      <c r="AD965" s="1702">
        <f t="shared" si="538"/>
        <v>44676</v>
      </c>
      <c r="AE965" s="1702">
        <f t="shared" si="538"/>
        <v>44683</v>
      </c>
      <c r="AF965" s="1702">
        <f t="shared" si="538"/>
        <v>44686</v>
      </c>
      <c r="AG965" s="1702">
        <f t="shared" si="538"/>
        <v>44691</v>
      </c>
      <c r="AH965" s="1702">
        <f t="shared" si="538"/>
        <v>44716</v>
      </c>
      <c r="AI965" s="1702">
        <f t="shared" si="538"/>
        <v>44736</v>
      </c>
      <c r="AJ965" s="1702">
        <f t="shared" si="538"/>
        <v>44736</v>
      </c>
      <c r="AK965" s="1702">
        <f t="shared" si="538"/>
        <v>44746</v>
      </c>
      <c r="AL965" s="1702">
        <f t="shared" si="538"/>
        <v>44762</v>
      </c>
      <c r="AM965" s="1702">
        <f t="shared" si="538"/>
        <v>44766</v>
      </c>
      <c r="AN965" s="1702">
        <f t="shared" si="530"/>
        <v>44796</v>
      </c>
      <c r="AO965" s="1497">
        <f t="shared" si="529"/>
        <v>44576</v>
      </c>
      <c r="AP965" s="1363">
        <v>34106</v>
      </c>
      <c r="AQ965" s="1543">
        <v>45148</v>
      </c>
      <c r="AR965" s="1424">
        <f>VLOOKUP(AP965,Schedule!$B$2:$F$14923,5,0)</f>
        <v>45148</v>
      </c>
      <c r="AS965" s="1424">
        <f t="shared" si="539"/>
        <v>45513</v>
      </c>
      <c r="AZ965" s="1739"/>
    </row>
    <row r="966" spans="1:52" s="1382" customFormat="1" ht="51.95" customHeight="1" thickBot="1">
      <c r="A966" s="1781"/>
      <c r="B966" s="1385">
        <f t="shared" si="535"/>
        <v>93</v>
      </c>
      <c r="C966" s="1386" t="str">
        <f t="shared" si="535"/>
        <v>У_К</v>
      </c>
      <c r="D966" s="1561" t="str">
        <f t="shared" si="508"/>
        <v>93У_К</v>
      </c>
      <c r="E966" s="1602" t="s">
        <v>296</v>
      </c>
      <c r="F966" s="1563" t="s">
        <v>1033</v>
      </c>
      <c r="G966"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66" s="1565" t="s">
        <v>1079</v>
      </c>
      <c r="I966" s="1352"/>
      <c r="J966" s="1702">
        <f t="shared" si="536"/>
        <v>44156</v>
      </c>
      <c r="K966" s="1702">
        <f t="shared" si="536"/>
        <v>44183</v>
      </c>
      <c r="L966" s="1702">
        <f t="shared" si="536"/>
        <v>44232</v>
      </c>
      <c r="M966" s="1702">
        <f t="shared" si="536"/>
        <v>44316</v>
      </c>
      <c r="N966" s="1702">
        <f t="shared" si="536"/>
        <v>44344</v>
      </c>
      <c r="O966" s="1702">
        <f t="shared" si="536"/>
        <v>44344</v>
      </c>
      <c r="P966" s="1702">
        <f t="shared" si="536"/>
        <v>44398</v>
      </c>
      <c r="Q966" s="1702">
        <f t="shared" si="536"/>
        <v>44428</v>
      </c>
      <c r="R966" s="1702">
        <f t="shared" si="536"/>
        <v>44428</v>
      </c>
      <c r="S966" s="1702">
        <f t="shared" si="536"/>
        <v>44427</v>
      </c>
      <c r="T966" s="1702">
        <f t="shared" si="537"/>
        <v>44427</v>
      </c>
      <c r="U966" s="1702">
        <f t="shared" si="537"/>
        <v>44448</v>
      </c>
      <c r="V966" s="1702">
        <f t="shared" si="537"/>
        <v>44455</v>
      </c>
      <c r="W966" s="1702">
        <f t="shared" si="537"/>
        <v>44460</v>
      </c>
      <c r="X966" s="1702">
        <f t="shared" si="537"/>
        <v>44463</v>
      </c>
      <c r="Y966" s="1702">
        <f t="shared" si="537"/>
        <v>44488</v>
      </c>
      <c r="Z966" s="1702">
        <f t="shared" si="537"/>
        <v>44508</v>
      </c>
      <c r="AA966" s="1702">
        <f t="shared" si="537"/>
        <v>44596</v>
      </c>
      <c r="AB966" s="1702">
        <f t="shared" si="537"/>
        <v>44601</v>
      </c>
      <c r="AC966" s="1702">
        <f t="shared" si="537"/>
        <v>44655</v>
      </c>
      <c r="AD966" s="1702">
        <f t="shared" si="538"/>
        <v>44676</v>
      </c>
      <c r="AE966" s="1702">
        <f t="shared" si="538"/>
        <v>44683</v>
      </c>
      <c r="AF966" s="1702">
        <f t="shared" si="538"/>
        <v>44686</v>
      </c>
      <c r="AG966" s="1702">
        <f t="shared" si="538"/>
        <v>44691</v>
      </c>
      <c r="AH966" s="1702">
        <f t="shared" si="538"/>
        <v>44716</v>
      </c>
      <c r="AI966" s="1702">
        <f t="shared" si="538"/>
        <v>44736</v>
      </c>
      <c r="AJ966" s="1702">
        <f t="shared" si="538"/>
        <v>44736</v>
      </c>
      <c r="AK966" s="1702">
        <f t="shared" si="538"/>
        <v>44746</v>
      </c>
      <c r="AL966" s="1702">
        <f t="shared" si="538"/>
        <v>44762</v>
      </c>
      <c r="AM966" s="1702">
        <f t="shared" si="538"/>
        <v>44766</v>
      </c>
      <c r="AN966" s="1702">
        <f t="shared" si="530"/>
        <v>44796</v>
      </c>
      <c r="AO966" s="1497">
        <f t="shared" si="529"/>
        <v>44576</v>
      </c>
      <c r="AP966" s="1363">
        <v>34118</v>
      </c>
      <c r="AQ966" s="1543">
        <v>45148</v>
      </c>
      <c r="AR966" s="1424">
        <f>VLOOKUP(AP966,Schedule!$B$2:$F$14923,5,0)</f>
        <v>45148</v>
      </c>
      <c r="AS966" s="1424">
        <f t="shared" si="539"/>
        <v>45513</v>
      </c>
      <c r="AZ966" s="1739"/>
    </row>
    <row r="967" spans="1:52" s="1382" customFormat="1" ht="51.95" customHeight="1" thickBot="1">
      <c r="A967" s="1781"/>
      <c r="B967" s="1385">
        <f t="shared" si="535"/>
        <v>93</v>
      </c>
      <c r="C967" s="1386" t="str">
        <f t="shared" si="535"/>
        <v>У_К</v>
      </c>
      <c r="D967" s="1561" t="str">
        <f t="shared" si="508"/>
        <v>93У_К</v>
      </c>
      <c r="E967" s="1602" t="s">
        <v>163</v>
      </c>
      <c r="F967" s="1563" t="s">
        <v>1033</v>
      </c>
      <c r="G967"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67" s="1565" t="s">
        <v>1079</v>
      </c>
      <c r="I967" s="1352"/>
      <c r="J967" s="1702">
        <f t="shared" si="536"/>
        <v>44156</v>
      </c>
      <c r="K967" s="1702">
        <f t="shared" si="536"/>
        <v>44183</v>
      </c>
      <c r="L967" s="1702">
        <f t="shared" si="536"/>
        <v>44232</v>
      </c>
      <c r="M967" s="1702">
        <f t="shared" si="536"/>
        <v>44316</v>
      </c>
      <c r="N967" s="1702">
        <f t="shared" si="536"/>
        <v>44344</v>
      </c>
      <c r="O967" s="1702">
        <f t="shared" si="536"/>
        <v>44344</v>
      </c>
      <c r="P967" s="1702">
        <f t="shared" si="536"/>
        <v>44398</v>
      </c>
      <c r="Q967" s="1702">
        <f t="shared" si="536"/>
        <v>44428</v>
      </c>
      <c r="R967" s="1702">
        <f t="shared" si="536"/>
        <v>44428</v>
      </c>
      <c r="S967" s="1702">
        <f t="shared" si="536"/>
        <v>44427</v>
      </c>
      <c r="T967" s="1702">
        <f t="shared" si="537"/>
        <v>44427</v>
      </c>
      <c r="U967" s="1702">
        <f t="shared" si="537"/>
        <v>44448</v>
      </c>
      <c r="V967" s="1702">
        <f t="shared" si="537"/>
        <v>44455</v>
      </c>
      <c r="W967" s="1702">
        <f t="shared" si="537"/>
        <v>44460</v>
      </c>
      <c r="X967" s="1702">
        <f t="shared" si="537"/>
        <v>44463</v>
      </c>
      <c r="Y967" s="1702">
        <f t="shared" si="537"/>
        <v>44488</v>
      </c>
      <c r="Z967" s="1702">
        <f t="shared" si="537"/>
        <v>44508</v>
      </c>
      <c r="AA967" s="1702">
        <f t="shared" si="537"/>
        <v>44596</v>
      </c>
      <c r="AB967" s="1702">
        <f t="shared" si="537"/>
        <v>44601</v>
      </c>
      <c r="AC967" s="1702">
        <f t="shared" si="537"/>
        <v>44655</v>
      </c>
      <c r="AD967" s="1702">
        <f t="shared" si="538"/>
        <v>44676</v>
      </c>
      <c r="AE967" s="1702">
        <f t="shared" si="538"/>
        <v>44683</v>
      </c>
      <c r="AF967" s="1702">
        <f t="shared" si="538"/>
        <v>44686</v>
      </c>
      <c r="AG967" s="1702">
        <f t="shared" si="538"/>
        <v>44691</v>
      </c>
      <c r="AH967" s="1702">
        <f t="shared" si="538"/>
        <v>44716</v>
      </c>
      <c r="AI967" s="1702">
        <f t="shared" si="538"/>
        <v>44736</v>
      </c>
      <c r="AJ967" s="1702">
        <f t="shared" si="538"/>
        <v>44736</v>
      </c>
      <c r="AK967" s="1702">
        <f t="shared" si="538"/>
        <v>44746</v>
      </c>
      <c r="AL967" s="1702">
        <f t="shared" si="538"/>
        <v>44762</v>
      </c>
      <c r="AM967" s="1702">
        <f t="shared" si="538"/>
        <v>44766</v>
      </c>
      <c r="AN967" s="1702">
        <f t="shared" si="530"/>
        <v>44796</v>
      </c>
      <c r="AO967" s="1497">
        <f t="shared" si="529"/>
        <v>44576</v>
      </c>
      <c r="AP967" s="1363">
        <v>34130</v>
      </c>
      <c r="AQ967" s="1543">
        <v>45323</v>
      </c>
      <c r="AR967" s="1424">
        <f>VLOOKUP(AP967,Schedule!$B$2:$F$14923,5,0)</f>
        <v>45323</v>
      </c>
      <c r="AS967" s="1424">
        <f t="shared" si="539"/>
        <v>45688</v>
      </c>
      <c r="AZ967" s="1739"/>
    </row>
    <row r="968" spans="1:52" s="1382" customFormat="1" ht="51.95" customHeight="1" thickBot="1">
      <c r="A968" s="1781"/>
      <c r="B968" s="1385">
        <f t="shared" si="535"/>
        <v>93</v>
      </c>
      <c r="C968" s="1386" t="str">
        <f t="shared" si="535"/>
        <v>У_К</v>
      </c>
      <c r="D968" s="1561" t="str">
        <f t="shared" ref="D968:D1031" si="540">CONCATENATE(B968,,C968)</f>
        <v>93У_К</v>
      </c>
      <c r="E968" s="1602" t="s">
        <v>165</v>
      </c>
      <c r="F968" s="1563" t="s">
        <v>1033</v>
      </c>
      <c r="G968"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68" s="1565" t="s">
        <v>1079</v>
      </c>
      <c r="I968" s="1352"/>
      <c r="J968" s="1702">
        <f t="shared" si="536"/>
        <v>44156</v>
      </c>
      <c r="K968" s="1702">
        <f t="shared" si="536"/>
        <v>44183</v>
      </c>
      <c r="L968" s="1702">
        <f t="shared" si="536"/>
        <v>44232</v>
      </c>
      <c r="M968" s="1702">
        <f t="shared" si="536"/>
        <v>44316</v>
      </c>
      <c r="N968" s="1702">
        <f t="shared" si="536"/>
        <v>44344</v>
      </c>
      <c r="O968" s="1702">
        <f t="shared" si="536"/>
        <v>44344</v>
      </c>
      <c r="P968" s="1702">
        <f t="shared" si="536"/>
        <v>44398</v>
      </c>
      <c r="Q968" s="1702">
        <f t="shared" si="536"/>
        <v>44428</v>
      </c>
      <c r="R968" s="1702">
        <f t="shared" si="536"/>
        <v>44428</v>
      </c>
      <c r="S968" s="1702">
        <f t="shared" si="536"/>
        <v>44427</v>
      </c>
      <c r="T968" s="1702">
        <f t="shared" si="537"/>
        <v>44427</v>
      </c>
      <c r="U968" s="1702">
        <f t="shared" si="537"/>
        <v>44448</v>
      </c>
      <c r="V968" s="1702">
        <f t="shared" si="537"/>
        <v>44455</v>
      </c>
      <c r="W968" s="1702">
        <f t="shared" si="537"/>
        <v>44460</v>
      </c>
      <c r="X968" s="1702">
        <f t="shared" si="537"/>
        <v>44463</v>
      </c>
      <c r="Y968" s="1702">
        <f t="shared" si="537"/>
        <v>44488</v>
      </c>
      <c r="Z968" s="1702">
        <f t="shared" si="537"/>
        <v>44508</v>
      </c>
      <c r="AA968" s="1702">
        <f t="shared" si="537"/>
        <v>44596</v>
      </c>
      <c r="AB968" s="1702">
        <f t="shared" si="537"/>
        <v>44601</v>
      </c>
      <c r="AC968" s="1702">
        <f t="shared" si="537"/>
        <v>44655</v>
      </c>
      <c r="AD968" s="1702">
        <f t="shared" si="538"/>
        <v>44676</v>
      </c>
      <c r="AE968" s="1702">
        <f t="shared" si="538"/>
        <v>44683</v>
      </c>
      <c r="AF968" s="1702">
        <f t="shared" si="538"/>
        <v>44686</v>
      </c>
      <c r="AG968" s="1702">
        <f t="shared" si="538"/>
        <v>44691</v>
      </c>
      <c r="AH968" s="1702">
        <f t="shared" si="538"/>
        <v>44716</v>
      </c>
      <c r="AI968" s="1702">
        <f t="shared" si="538"/>
        <v>44736</v>
      </c>
      <c r="AJ968" s="1702">
        <f t="shared" si="538"/>
        <v>44736</v>
      </c>
      <c r="AK968" s="1702">
        <f t="shared" si="538"/>
        <v>44746</v>
      </c>
      <c r="AL968" s="1702">
        <f t="shared" si="538"/>
        <v>44762</v>
      </c>
      <c r="AM968" s="1702">
        <f t="shared" si="538"/>
        <v>44766</v>
      </c>
      <c r="AN968" s="1702">
        <f t="shared" si="530"/>
        <v>44796</v>
      </c>
      <c r="AO968" s="1497">
        <f t="shared" si="529"/>
        <v>44576</v>
      </c>
      <c r="AP968" s="1363">
        <v>34150</v>
      </c>
      <c r="AQ968" s="1543">
        <v>45323</v>
      </c>
      <c r="AR968" s="1424">
        <f>VLOOKUP(AP968,Schedule!$B$2:$F$14923,5,0)</f>
        <v>45323</v>
      </c>
      <c r="AS968" s="1424">
        <f t="shared" si="539"/>
        <v>45688</v>
      </c>
      <c r="AZ968" s="1739"/>
    </row>
    <row r="969" spans="1:52" s="1382" customFormat="1" ht="51.95" customHeight="1" thickBot="1">
      <c r="A969" s="1781"/>
      <c r="B969" s="1385">
        <f t="shared" si="535"/>
        <v>93</v>
      </c>
      <c r="C969" s="1386" t="str">
        <f t="shared" si="535"/>
        <v>У_К</v>
      </c>
      <c r="D969" s="1561" t="str">
        <f t="shared" si="540"/>
        <v>93У_К</v>
      </c>
      <c r="E969" s="1602" t="s">
        <v>801</v>
      </c>
      <c r="F969" s="1563" t="s">
        <v>1033</v>
      </c>
      <c r="G969"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69" s="1565" t="s">
        <v>1080</v>
      </c>
      <c r="I969" s="1352"/>
      <c r="J969" s="1702">
        <f t="shared" ref="J969:S979" si="541">J$938</f>
        <v>44156</v>
      </c>
      <c r="K969" s="1702">
        <f t="shared" si="541"/>
        <v>44183</v>
      </c>
      <c r="L969" s="1702">
        <f t="shared" si="541"/>
        <v>44232</v>
      </c>
      <c r="M969" s="1702">
        <f t="shared" si="541"/>
        <v>44316</v>
      </c>
      <c r="N969" s="1702">
        <f t="shared" si="541"/>
        <v>44344</v>
      </c>
      <c r="O969" s="1702">
        <f t="shared" si="541"/>
        <v>44344</v>
      </c>
      <c r="P969" s="1702">
        <f t="shared" si="541"/>
        <v>44398</v>
      </c>
      <c r="Q969" s="1702">
        <f t="shared" si="541"/>
        <v>44428</v>
      </c>
      <c r="R969" s="1702">
        <f t="shared" si="541"/>
        <v>44428</v>
      </c>
      <c r="S969" s="1702">
        <f t="shared" si="541"/>
        <v>44427</v>
      </c>
      <c r="T969" s="1702">
        <f t="shared" ref="T969:AC979" si="542">T$938</f>
        <v>44427</v>
      </c>
      <c r="U969" s="1702">
        <f t="shared" si="542"/>
        <v>44448</v>
      </c>
      <c r="V969" s="1702">
        <f t="shared" si="542"/>
        <v>44455</v>
      </c>
      <c r="W969" s="1702">
        <f t="shared" si="542"/>
        <v>44460</v>
      </c>
      <c r="X969" s="1702">
        <f t="shared" si="542"/>
        <v>44463</v>
      </c>
      <c r="Y969" s="1702">
        <f t="shared" si="542"/>
        <v>44488</v>
      </c>
      <c r="Z969" s="1702">
        <f t="shared" si="542"/>
        <v>44508</v>
      </c>
      <c r="AA969" s="1702">
        <f t="shared" si="542"/>
        <v>44596</v>
      </c>
      <c r="AB969" s="1702">
        <f t="shared" si="542"/>
        <v>44601</v>
      </c>
      <c r="AC969" s="1702">
        <f t="shared" si="542"/>
        <v>44655</v>
      </c>
      <c r="AD969" s="1702">
        <f t="shared" ref="AD969:AM979" si="543">AD$938</f>
        <v>44676</v>
      </c>
      <c r="AE969" s="1702">
        <f t="shared" si="543"/>
        <v>44683</v>
      </c>
      <c r="AF969" s="1702">
        <f t="shared" si="543"/>
        <v>44686</v>
      </c>
      <c r="AG969" s="1702">
        <f t="shared" si="543"/>
        <v>44691</v>
      </c>
      <c r="AH969" s="1702">
        <f t="shared" si="543"/>
        <v>44716</v>
      </c>
      <c r="AI969" s="1702">
        <f t="shared" si="543"/>
        <v>44736</v>
      </c>
      <c r="AJ969" s="1702">
        <f t="shared" si="543"/>
        <v>44736</v>
      </c>
      <c r="AK969" s="1702">
        <f t="shared" si="543"/>
        <v>44746</v>
      </c>
      <c r="AL969" s="1702">
        <f t="shared" si="543"/>
        <v>44762</v>
      </c>
      <c r="AM969" s="1702">
        <f t="shared" si="543"/>
        <v>44766</v>
      </c>
      <c r="AN969" s="1702">
        <f t="shared" si="530"/>
        <v>44796</v>
      </c>
      <c r="AO969" s="1497">
        <f t="shared" si="529"/>
        <v>44576</v>
      </c>
      <c r="AP969" s="1363">
        <v>34398</v>
      </c>
      <c r="AQ969" s="1543">
        <v>45173</v>
      </c>
      <c r="AR969" s="1424">
        <f>VLOOKUP(AP969,Schedule!$B$2:$F$14923,5,0)</f>
        <v>45173</v>
      </c>
      <c r="AS969" s="1424">
        <f t="shared" si="539"/>
        <v>45538</v>
      </c>
      <c r="AZ969" s="1739"/>
    </row>
    <row r="970" spans="1:52" s="1382" customFormat="1" ht="51.95" customHeight="1" thickBot="1">
      <c r="A970" s="1781"/>
      <c r="B970" s="1385">
        <f t="shared" si="535"/>
        <v>93</v>
      </c>
      <c r="C970" s="1386" t="str">
        <f t="shared" si="535"/>
        <v>У_К</v>
      </c>
      <c r="D970" s="1561" t="str">
        <f t="shared" si="540"/>
        <v>93У_К</v>
      </c>
      <c r="E970" s="1602" t="s">
        <v>803</v>
      </c>
      <c r="F970" s="1563" t="s">
        <v>1033</v>
      </c>
      <c r="G970"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70" s="1565" t="s">
        <v>1080</v>
      </c>
      <c r="I970" s="1352"/>
      <c r="J970" s="1702">
        <f t="shared" si="541"/>
        <v>44156</v>
      </c>
      <c r="K970" s="1702">
        <f t="shared" si="541"/>
        <v>44183</v>
      </c>
      <c r="L970" s="1702">
        <f t="shared" si="541"/>
        <v>44232</v>
      </c>
      <c r="M970" s="1702">
        <f t="shared" si="541"/>
        <v>44316</v>
      </c>
      <c r="N970" s="1702">
        <f t="shared" si="541"/>
        <v>44344</v>
      </c>
      <c r="O970" s="1702">
        <f t="shared" si="541"/>
        <v>44344</v>
      </c>
      <c r="P970" s="1702">
        <f t="shared" si="541"/>
        <v>44398</v>
      </c>
      <c r="Q970" s="1702">
        <f t="shared" si="541"/>
        <v>44428</v>
      </c>
      <c r="R970" s="1702">
        <f t="shared" si="541"/>
        <v>44428</v>
      </c>
      <c r="S970" s="1702">
        <f t="shared" si="541"/>
        <v>44427</v>
      </c>
      <c r="T970" s="1702">
        <f t="shared" si="542"/>
        <v>44427</v>
      </c>
      <c r="U970" s="1702">
        <f t="shared" si="542"/>
        <v>44448</v>
      </c>
      <c r="V970" s="1702">
        <f t="shared" si="542"/>
        <v>44455</v>
      </c>
      <c r="W970" s="1702">
        <f t="shared" si="542"/>
        <v>44460</v>
      </c>
      <c r="X970" s="1702">
        <f t="shared" si="542"/>
        <v>44463</v>
      </c>
      <c r="Y970" s="1702">
        <f t="shared" si="542"/>
        <v>44488</v>
      </c>
      <c r="Z970" s="1702">
        <f t="shared" si="542"/>
        <v>44508</v>
      </c>
      <c r="AA970" s="1702">
        <f t="shared" si="542"/>
        <v>44596</v>
      </c>
      <c r="AB970" s="1702">
        <f t="shared" si="542"/>
        <v>44601</v>
      </c>
      <c r="AC970" s="1702">
        <f t="shared" si="542"/>
        <v>44655</v>
      </c>
      <c r="AD970" s="1702">
        <f t="shared" si="543"/>
        <v>44676</v>
      </c>
      <c r="AE970" s="1702">
        <f t="shared" si="543"/>
        <v>44683</v>
      </c>
      <c r="AF970" s="1702">
        <f t="shared" si="543"/>
        <v>44686</v>
      </c>
      <c r="AG970" s="1702">
        <f t="shared" si="543"/>
        <v>44691</v>
      </c>
      <c r="AH970" s="1702">
        <f t="shared" si="543"/>
        <v>44716</v>
      </c>
      <c r="AI970" s="1702">
        <f t="shared" si="543"/>
        <v>44736</v>
      </c>
      <c r="AJ970" s="1702">
        <f t="shared" si="543"/>
        <v>44736</v>
      </c>
      <c r="AK970" s="1702">
        <f t="shared" si="543"/>
        <v>44746</v>
      </c>
      <c r="AL970" s="1702">
        <f t="shared" si="543"/>
        <v>44762</v>
      </c>
      <c r="AM970" s="1702">
        <f t="shared" si="543"/>
        <v>44766</v>
      </c>
      <c r="AN970" s="1702">
        <f t="shared" si="530"/>
        <v>44796</v>
      </c>
      <c r="AO970" s="1497">
        <f t="shared" si="529"/>
        <v>44576</v>
      </c>
      <c r="AP970" s="1363">
        <v>34403</v>
      </c>
      <c r="AQ970" s="1543">
        <v>45173</v>
      </c>
      <c r="AR970" s="1424">
        <f>VLOOKUP(AP970,Schedule!$B$2:$F$14923,5,0)</f>
        <v>45173</v>
      </c>
      <c r="AS970" s="1424">
        <f t="shared" si="539"/>
        <v>45538</v>
      </c>
      <c r="AZ970" s="1739"/>
    </row>
    <row r="971" spans="1:52" s="1382" customFormat="1" ht="51.95" customHeight="1" thickBot="1">
      <c r="A971" s="1781"/>
      <c r="B971" s="1385">
        <f t="shared" si="535"/>
        <v>93</v>
      </c>
      <c r="C971" s="1386" t="str">
        <f t="shared" si="535"/>
        <v>У_К</v>
      </c>
      <c r="D971" s="1561" t="str">
        <f t="shared" si="540"/>
        <v>93У_К</v>
      </c>
      <c r="E971" s="1602" t="s">
        <v>298</v>
      </c>
      <c r="F971" s="1563" t="s">
        <v>1033</v>
      </c>
      <c r="G971"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71" s="1565" t="s">
        <v>1080</v>
      </c>
      <c r="I971" s="1352"/>
      <c r="J971" s="1702">
        <f t="shared" si="541"/>
        <v>44156</v>
      </c>
      <c r="K971" s="1702">
        <f t="shared" si="541"/>
        <v>44183</v>
      </c>
      <c r="L971" s="1702">
        <f t="shared" si="541"/>
        <v>44232</v>
      </c>
      <c r="M971" s="1702">
        <f t="shared" si="541"/>
        <v>44316</v>
      </c>
      <c r="N971" s="1702">
        <f t="shared" si="541"/>
        <v>44344</v>
      </c>
      <c r="O971" s="1702">
        <f t="shared" si="541"/>
        <v>44344</v>
      </c>
      <c r="P971" s="1702">
        <f t="shared" si="541"/>
        <v>44398</v>
      </c>
      <c r="Q971" s="1702">
        <f t="shared" si="541"/>
        <v>44428</v>
      </c>
      <c r="R971" s="1702">
        <f t="shared" si="541"/>
        <v>44428</v>
      </c>
      <c r="S971" s="1702">
        <f t="shared" si="541"/>
        <v>44427</v>
      </c>
      <c r="T971" s="1702">
        <f t="shared" si="542"/>
        <v>44427</v>
      </c>
      <c r="U971" s="1702">
        <f t="shared" si="542"/>
        <v>44448</v>
      </c>
      <c r="V971" s="1702">
        <f t="shared" si="542"/>
        <v>44455</v>
      </c>
      <c r="W971" s="1702">
        <f t="shared" si="542"/>
        <v>44460</v>
      </c>
      <c r="X971" s="1702">
        <f t="shared" si="542"/>
        <v>44463</v>
      </c>
      <c r="Y971" s="1702">
        <f t="shared" si="542"/>
        <v>44488</v>
      </c>
      <c r="Z971" s="1702">
        <f t="shared" si="542"/>
        <v>44508</v>
      </c>
      <c r="AA971" s="1702">
        <f t="shared" si="542"/>
        <v>44596</v>
      </c>
      <c r="AB971" s="1702">
        <f t="shared" si="542"/>
        <v>44601</v>
      </c>
      <c r="AC971" s="1702">
        <f t="shared" si="542"/>
        <v>44655</v>
      </c>
      <c r="AD971" s="1702">
        <f t="shared" si="543"/>
        <v>44676</v>
      </c>
      <c r="AE971" s="1702">
        <f t="shared" si="543"/>
        <v>44683</v>
      </c>
      <c r="AF971" s="1702">
        <f t="shared" si="543"/>
        <v>44686</v>
      </c>
      <c r="AG971" s="1702">
        <f t="shared" si="543"/>
        <v>44691</v>
      </c>
      <c r="AH971" s="1702">
        <f t="shared" si="543"/>
        <v>44716</v>
      </c>
      <c r="AI971" s="1702">
        <f t="shared" si="543"/>
        <v>44736</v>
      </c>
      <c r="AJ971" s="1702">
        <f t="shared" si="543"/>
        <v>44736</v>
      </c>
      <c r="AK971" s="1702">
        <f t="shared" si="543"/>
        <v>44746</v>
      </c>
      <c r="AL971" s="1702">
        <f t="shared" si="543"/>
        <v>44762</v>
      </c>
      <c r="AM971" s="1702">
        <f t="shared" si="543"/>
        <v>44766</v>
      </c>
      <c r="AN971" s="1702">
        <f t="shared" si="530"/>
        <v>44796</v>
      </c>
      <c r="AO971" s="1497">
        <f t="shared" si="529"/>
        <v>44576</v>
      </c>
      <c r="AP971" s="1363">
        <v>39001</v>
      </c>
      <c r="AQ971" s="1543">
        <v>45168</v>
      </c>
      <c r="AR971" s="1424">
        <f>VLOOKUP(AP971,Schedule!$B$2:$F$14923,5,0)</f>
        <v>45568</v>
      </c>
      <c r="AS971" s="1424">
        <f t="shared" si="539"/>
        <v>45933</v>
      </c>
      <c r="AZ971" s="1739"/>
    </row>
    <row r="972" spans="1:52" s="1382" customFormat="1" ht="51.95" customHeight="1" thickBot="1">
      <c r="A972" s="1781"/>
      <c r="B972" s="1385">
        <f t="shared" si="535"/>
        <v>93</v>
      </c>
      <c r="C972" s="1386" t="str">
        <f t="shared" si="535"/>
        <v>У_К</v>
      </c>
      <c r="D972" s="1561" t="str">
        <f t="shared" si="540"/>
        <v>93У_К</v>
      </c>
      <c r="E972" s="1602" t="s">
        <v>300</v>
      </c>
      <c r="F972" s="1563" t="s">
        <v>1033</v>
      </c>
      <c r="G972"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72" s="1565" t="s">
        <v>1080</v>
      </c>
      <c r="I972" s="1352"/>
      <c r="J972" s="1702">
        <f t="shared" si="541"/>
        <v>44156</v>
      </c>
      <c r="K972" s="1702">
        <f t="shared" si="541"/>
        <v>44183</v>
      </c>
      <c r="L972" s="1702">
        <f t="shared" si="541"/>
        <v>44232</v>
      </c>
      <c r="M972" s="1702">
        <f t="shared" si="541"/>
        <v>44316</v>
      </c>
      <c r="N972" s="1702">
        <f t="shared" si="541"/>
        <v>44344</v>
      </c>
      <c r="O972" s="1702">
        <f t="shared" si="541"/>
        <v>44344</v>
      </c>
      <c r="P972" s="1702">
        <f t="shared" si="541"/>
        <v>44398</v>
      </c>
      <c r="Q972" s="1702">
        <f t="shared" si="541"/>
        <v>44428</v>
      </c>
      <c r="R972" s="1702">
        <f t="shared" si="541"/>
        <v>44428</v>
      </c>
      <c r="S972" s="1702">
        <f t="shared" si="541"/>
        <v>44427</v>
      </c>
      <c r="T972" s="1702">
        <f t="shared" si="542"/>
        <v>44427</v>
      </c>
      <c r="U972" s="1702">
        <f t="shared" si="542"/>
        <v>44448</v>
      </c>
      <c r="V972" s="1702">
        <f t="shared" si="542"/>
        <v>44455</v>
      </c>
      <c r="W972" s="1702">
        <f t="shared" si="542"/>
        <v>44460</v>
      </c>
      <c r="X972" s="1702">
        <f t="shared" si="542"/>
        <v>44463</v>
      </c>
      <c r="Y972" s="1702">
        <f t="shared" si="542"/>
        <v>44488</v>
      </c>
      <c r="Z972" s="1702">
        <f t="shared" si="542"/>
        <v>44508</v>
      </c>
      <c r="AA972" s="1702">
        <f t="shared" si="542"/>
        <v>44596</v>
      </c>
      <c r="AB972" s="1702">
        <f t="shared" si="542"/>
        <v>44601</v>
      </c>
      <c r="AC972" s="1702">
        <f t="shared" si="542"/>
        <v>44655</v>
      </c>
      <c r="AD972" s="1702">
        <f t="shared" si="543"/>
        <v>44676</v>
      </c>
      <c r="AE972" s="1702">
        <f t="shared" si="543"/>
        <v>44683</v>
      </c>
      <c r="AF972" s="1702">
        <f t="shared" si="543"/>
        <v>44686</v>
      </c>
      <c r="AG972" s="1702">
        <f t="shared" si="543"/>
        <v>44691</v>
      </c>
      <c r="AH972" s="1702">
        <f t="shared" si="543"/>
        <v>44716</v>
      </c>
      <c r="AI972" s="1702">
        <f t="shared" si="543"/>
        <v>44736</v>
      </c>
      <c r="AJ972" s="1702">
        <f t="shared" si="543"/>
        <v>44736</v>
      </c>
      <c r="AK972" s="1702">
        <f t="shared" si="543"/>
        <v>44746</v>
      </c>
      <c r="AL972" s="1702">
        <f t="shared" si="543"/>
        <v>44762</v>
      </c>
      <c r="AM972" s="1702">
        <f t="shared" si="543"/>
        <v>44766</v>
      </c>
      <c r="AN972" s="1702">
        <f t="shared" si="530"/>
        <v>44796</v>
      </c>
      <c r="AO972" s="1497">
        <f t="shared" si="529"/>
        <v>44576</v>
      </c>
      <c r="AP972" s="1363">
        <v>38440</v>
      </c>
      <c r="AQ972" s="1543">
        <v>45168</v>
      </c>
      <c r="AR972" s="1424">
        <f>VLOOKUP(AP972,Schedule!$B$2:$F$14923,5,0)</f>
        <v>45268</v>
      </c>
      <c r="AS972" s="1424">
        <f t="shared" si="539"/>
        <v>45633</v>
      </c>
      <c r="AZ972" s="1739"/>
    </row>
    <row r="973" spans="1:52" s="1382" customFormat="1" ht="51.95" customHeight="1" thickBot="1">
      <c r="A973" s="1781"/>
      <c r="B973" s="1385">
        <f t="shared" si="535"/>
        <v>93</v>
      </c>
      <c r="C973" s="1386" t="str">
        <f t="shared" si="535"/>
        <v>У_К</v>
      </c>
      <c r="D973" s="1561" t="str">
        <f t="shared" si="540"/>
        <v>93У_К</v>
      </c>
      <c r="E973" s="1602" t="s">
        <v>222</v>
      </c>
      <c r="F973" s="1563" t="s">
        <v>1033</v>
      </c>
      <c r="G973"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73" s="1565" t="s">
        <v>1080</v>
      </c>
      <c r="I973" s="1352"/>
      <c r="J973" s="1702">
        <f t="shared" si="541"/>
        <v>44156</v>
      </c>
      <c r="K973" s="1702">
        <f t="shared" si="541"/>
        <v>44183</v>
      </c>
      <c r="L973" s="1702">
        <f t="shared" si="541"/>
        <v>44232</v>
      </c>
      <c r="M973" s="1702">
        <f t="shared" si="541"/>
        <v>44316</v>
      </c>
      <c r="N973" s="1702">
        <f t="shared" si="541"/>
        <v>44344</v>
      </c>
      <c r="O973" s="1702">
        <f t="shared" si="541"/>
        <v>44344</v>
      </c>
      <c r="P973" s="1702">
        <f t="shared" si="541"/>
        <v>44398</v>
      </c>
      <c r="Q973" s="1702">
        <f t="shared" si="541"/>
        <v>44428</v>
      </c>
      <c r="R973" s="1702">
        <f t="shared" si="541"/>
        <v>44428</v>
      </c>
      <c r="S973" s="1702">
        <f t="shared" si="541"/>
        <v>44427</v>
      </c>
      <c r="T973" s="1702">
        <f t="shared" si="542"/>
        <v>44427</v>
      </c>
      <c r="U973" s="1702">
        <f t="shared" si="542"/>
        <v>44448</v>
      </c>
      <c r="V973" s="1702">
        <f t="shared" si="542"/>
        <v>44455</v>
      </c>
      <c r="W973" s="1702">
        <f t="shared" si="542"/>
        <v>44460</v>
      </c>
      <c r="X973" s="1702">
        <f t="shared" si="542"/>
        <v>44463</v>
      </c>
      <c r="Y973" s="1702">
        <f t="shared" si="542"/>
        <v>44488</v>
      </c>
      <c r="Z973" s="1702">
        <f t="shared" si="542"/>
        <v>44508</v>
      </c>
      <c r="AA973" s="1702">
        <f t="shared" si="542"/>
        <v>44596</v>
      </c>
      <c r="AB973" s="1702">
        <f t="shared" si="542"/>
        <v>44601</v>
      </c>
      <c r="AC973" s="1702">
        <f t="shared" si="542"/>
        <v>44655</v>
      </c>
      <c r="AD973" s="1702">
        <f t="shared" si="543"/>
        <v>44676</v>
      </c>
      <c r="AE973" s="1702">
        <f t="shared" si="543"/>
        <v>44683</v>
      </c>
      <c r="AF973" s="1702">
        <f t="shared" si="543"/>
        <v>44686</v>
      </c>
      <c r="AG973" s="1702">
        <f t="shared" si="543"/>
        <v>44691</v>
      </c>
      <c r="AH973" s="1702">
        <f t="shared" si="543"/>
        <v>44716</v>
      </c>
      <c r="AI973" s="1702">
        <f t="shared" si="543"/>
        <v>44736</v>
      </c>
      <c r="AJ973" s="1702">
        <f t="shared" si="543"/>
        <v>44736</v>
      </c>
      <c r="AK973" s="1702">
        <f t="shared" si="543"/>
        <v>44746</v>
      </c>
      <c r="AL973" s="1702">
        <f t="shared" si="543"/>
        <v>44762</v>
      </c>
      <c r="AM973" s="1702">
        <f t="shared" si="543"/>
        <v>44766</v>
      </c>
      <c r="AN973" s="1702">
        <f t="shared" si="530"/>
        <v>44796</v>
      </c>
      <c r="AO973" s="1497">
        <f t="shared" si="529"/>
        <v>44576</v>
      </c>
      <c r="AP973" s="1363">
        <v>34410</v>
      </c>
      <c r="AQ973" s="1543">
        <v>44998</v>
      </c>
      <c r="AR973" s="1424">
        <f>VLOOKUP(AP973,Schedule!$B$2:$F$14923,5,0)</f>
        <v>44998</v>
      </c>
      <c r="AS973" s="1424">
        <f t="shared" si="539"/>
        <v>45363</v>
      </c>
      <c r="AZ973" s="1739"/>
    </row>
    <row r="974" spans="1:52" s="1382" customFormat="1" ht="51.95" customHeight="1" thickBot="1">
      <c r="A974" s="1781"/>
      <c r="B974" s="1385">
        <f t="shared" si="535"/>
        <v>93</v>
      </c>
      <c r="C974" s="1386" t="str">
        <f t="shared" si="535"/>
        <v>У_К</v>
      </c>
      <c r="D974" s="1561" t="str">
        <f t="shared" si="540"/>
        <v>93У_К</v>
      </c>
      <c r="E974" s="1602" t="s">
        <v>570</v>
      </c>
      <c r="F974" s="1563" t="s">
        <v>1033</v>
      </c>
      <c r="G974"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74" s="1565" t="s">
        <v>1080</v>
      </c>
      <c r="I974" s="1352"/>
      <c r="J974" s="1702">
        <f t="shared" si="541"/>
        <v>44156</v>
      </c>
      <c r="K974" s="1702">
        <f t="shared" si="541"/>
        <v>44183</v>
      </c>
      <c r="L974" s="1702">
        <f t="shared" si="541"/>
        <v>44232</v>
      </c>
      <c r="M974" s="1702">
        <f t="shared" si="541"/>
        <v>44316</v>
      </c>
      <c r="N974" s="1702">
        <f t="shared" si="541"/>
        <v>44344</v>
      </c>
      <c r="O974" s="1702">
        <f t="shared" si="541"/>
        <v>44344</v>
      </c>
      <c r="P974" s="1702">
        <f t="shared" si="541"/>
        <v>44398</v>
      </c>
      <c r="Q974" s="1702">
        <f t="shared" si="541"/>
        <v>44428</v>
      </c>
      <c r="R974" s="1702">
        <f t="shared" si="541"/>
        <v>44428</v>
      </c>
      <c r="S974" s="1702">
        <f t="shared" si="541"/>
        <v>44427</v>
      </c>
      <c r="T974" s="1702">
        <f t="shared" si="542"/>
        <v>44427</v>
      </c>
      <c r="U974" s="1702">
        <f t="shared" si="542"/>
        <v>44448</v>
      </c>
      <c r="V974" s="1702">
        <f t="shared" si="542"/>
        <v>44455</v>
      </c>
      <c r="W974" s="1702">
        <f t="shared" si="542"/>
        <v>44460</v>
      </c>
      <c r="X974" s="1702">
        <f t="shared" si="542"/>
        <v>44463</v>
      </c>
      <c r="Y974" s="1702">
        <f t="shared" si="542"/>
        <v>44488</v>
      </c>
      <c r="Z974" s="1702">
        <f t="shared" si="542"/>
        <v>44508</v>
      </c>
      <c r="AA974" s="1702">
        <f t="shared" si="542"/>
        <v>44596</v>
      </c>
      <c r="AB974" s="1702">
        <f t="shared" si="542"/>
        <v>44601</v>
      </c>
      <c r="AC974" s="1702">
        <f t="shared" si="542"/>
        <v>44655</v>
      </c>
      <c r="AD974" s="1702">
        <f t="shared" si="543"/>
        <v>44676</v>
      </c>
      <c r="AE974" s="1702">
        <f t="shared" si="543"/>
        <v>44683</v>
      </c>
      <c r="AF974" s="1702">
        <f t="shared" si="543"/>
        <v>44686</v>
      </c>
      <c r="AG974" s="1702">
        <f t="shared" si="543"/>
        <v>44691</v>
      </c>
      <c r="AH974" s="1702">
        <f t="shared" si="543"/>
        <v>44716</v>
      </c>
      <c r="AI974" s="1702">
        <f t="shared" si="543"/>
        <v>44736</v>
      </c>
      <c r="AJ974" s="1702">
        <f t="shared" si="543"/>
        <v>44736</v>
      </c>
      <c r="AK974" s="1702">
        <f t="shared" si="543"/>
        <v>44746</v>
      </c>
      <c r="AL974" s="1702">
        <f t="shared" si="543"/>
        <v>44762</v>
      </c>
      <c r="AM974" s="1702">
        <f t="shared" si="543"/>
        <v>44766</v>
      </c>
      <c r="AN974" s="1702">
        <f t="shared" si="530"/>
        <v>44796</v>
      </c>
      <c r="AO974" s="1497">
        <f t="shared" si="529"/>
        <v>44576</v>
      </c>
      <c r="AP974" s="1363">
        <v>38442</v>
      </c>
      <c r="AQ974" s="1543">
        <v>45168</v>
      </c>
      <c r="AR974" s="1424">
        <f>VLOOKUP(AP974,Schedule!$B$2:$F$14923,5,0)</f>
        <v>44723</v>
      </c>
      <c r="AS974" s="1424">
        <f t="shared" si="539"/>
        <v>45088</v>
      </c>
      <c r="AZ974" s="1739"/>
    </row>
    <row r="975" spans="1:52" s="1382" customFormat="1" ht="51.95" customHeight="1" thickBot="1">
      <c r="A975" s="1781"/>
      <c r="B975" s="1385">
        <f t="shared" si="535"/>
        <v>93</v>
      </c>
      <c r="C975" s="1386" t="str">
        <f t="shared" si="535"/>
        <v>У_К</v>
      </c>
      <c r="D975" s="1561" t="str">
        <f t="shared" si="540"/>
        <v>93У_К</v>
      </c>
      <c r="E975" s="1602" t="s">
        <v>572</v>
      </c>
      <c r="F975" s="1563" t="s">
        <v>1033</v>
      </c>
      <c r="G975"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75" s="1565" t="s">
        <v>1080</v>
      </c>
      <c r="I975" s="1352"/>
      <c r="J975" s="1702">
        <f t="shared" si="541"/>
        <v>44156</v>
      </c>
      <c r="K975" s="1702">
        <f t="shared" si="541"/>
        <v>44183</v>
      </c>
      <c r="L975" s="1702">
        <f t="shared" si="541"/>
        <v>44232</v>
      </c>
      <c r="M975" s="1702">
        <f t="shared" si="541"/>
        <v>44316</v>
      </c>
      <c r="N975" s="1702">
        <f t="shared" si="541"/>
        <v>44344</v>
      </c>
      <c r="O975" s="1702">
        <f t="shared" si="541"/>
        <v>44344</v>
      </c>
      <c r="P975" s="1702">
        <f t="shared" si="541"/>
        <v>44398</v>
      </c>
      <c r="Q975" s="1702">
        <f t="shared" si="541"/>
        <v>44428</v>
      </c>
      <c r="R975" s="1702">
        <f t="shared" si="541"/>
        <v>44428</v>
      </c>
      <c r="S975" s="1702">
        <f t="shared" si="541"/>
        <v>44427</v>
      </c>
      <c r="T975" s="1702">
        <f t="shared" si="542"/>
        <v>44427</v>
      </c>
      <c r="U975" s="1702">
        <f t="shared" si="542"/>
        <v>44448</v>
      </c>
      <c r="V975" s="1702">
        <f t="shared" si="542"/>
        <v>44455</v>
      </c>
      <c r="W975" s="1702">
        <f t="shared" si="542"/>
        <v>44460</v>
      </c>
      <c r="X975" s="1702">
        <f t="shared" si="542"/>
        <v>44463</v>
      </c>
      <c r="Y975" s="1702">
        <f t="shared" si="542"/>
        <v>44488</v>
      </c>
      <c r="Z975" s="1702">
        <f t="shared" si="542"/>
        <v>44508</v>
      </c>
      <c r="AA975" s="1702">
        <f t="shared" si="542"/>
        <v>44596</v>
      </c>
      <c r="AB975" s="1702">
        <f t="shared" si="542"/>
        <v>44601</v>
      </c>
      <c r="AC975" s="1702">
        <f t="shared" si="542"/>
        <v>44655</v>
      </c>
      <c r="AD975" s="1702">
        <f t="shared" si="543"/>
        <v>44676</v>
      </c>
      <c r="AE975" s="1702">
        <f t="shared" si="543"/>
        <v>44683</v>
      </c>
      <c r="AF975" s="1702">
        <f t="shared" si="543"/>
        <v>44686</v>
      </c>
      <c r="AG975" s="1702">
        <f t="shared" si="543"/>
        <v>44691</v>
      </c>
      <c r="AH975" s="1702">
        <f t="shared" si="543"/>
        <v>44716</v>
      </c>
      <c r="AI975" s="1702">
        <f t="shared" si="543"/>
        <v>44736</v>
      </c>
      <c r="AJ975" s="1702">
        <f t="shared" si="543"/>
        <v>44736</v>
      </c>
      <c r="AK975" s="1702">
        <f t="shared" si="543"/>
        <v>44746</v>
      </c>
      <c r="AL975" s="1702">
        <f t="shared" si="543"/>
        <v>44762</v>
      </c>
      <c r="AM975" s="1702">
        <f t="shared" si="543"/>
        <v>44766</v>
      </c>
      <c r="AN975" s="1702">
        <f t="shared" si="530"/>
        <v>44796</v>
      </c>
      <c r="AO975" s="1497">
        <f t="shared" si="529"/>
        <v>44576</v>
      </c>
      <c r="AP975" s="1363">
        <v>38442</v>
      </c>
      <c r="AQ975" s="1543">
        <v>45168</v>
      </c>
      <c r="AR975" s="1424">
        <f>VLOOKUP(AP975,Schedule!$B$2:$F$14923,5,0)</f>
        <v>44723</v>
      </c>
      <c r="AS975" s="1424">
        <f t="shared" si="539"/>
        <v>45088</v>
      </c>
      <c r="AZ975" s="1739"/>
    </row>
    <row r="976" spans="1:52" s="1382" customFormat="1" ht="51.95" customHeight="1" thickBot="1">
      <c r="A976" s="1781"/>
      <c r="B976" s="1385">
        <f t="shared" si="535"/>
        <v>93</v>
      </c>
      <c r="C976" s="1386" t="str">
        <f t="shared" si="535"/>
        <v>У_К</v>
      </c>
      <c r="D976" s="1561" t="str">
        <f t="shared" si="540"/>
        <v>93У_К</v>
      </c>
      <c r="E976" s="1602" t="s">
        <v>574</v>
      </c>
      <c r="F976" s="1563" t="s">
        <v>1033</v>
      </c>
      <c r="G976"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76" s="1565" t="s">
        <v>1080</v>
      </c>
      <c r="I976" s="1352"/>
      <c r="J976" s="1702">
        <f t="shared" si="541"/>
        <v>44156</v>
      </c>
      <c r="K976" s="1702">
        <f t="shared" si="541"/>
        <v>44183</v>
      </c>
      <c r="L976" s="1702">
        <f t="shared" si="541"/>
        <v>44232</v>
      </c>
      <c r="M976" s="1702">
        <f t="shared" si="541"/>
        <v>44316</v>
      </c>
      <c r="N976" s="1702">
        <f t="shared" si="541"/>
        <v>44344</v>
      </c>
      <c r="O976" s="1702">
        <f t="shared" si="541"/>
        <v>44344</v>
      </c>
      <c r="P976" s="1702">
        <f t="shared" si="541"/>
        <v>44398</v>
      </c>
      <c r="Q976" s="1702">
        <f t="shared" si="541"/>
        <v>44428</v>
      </c>
      <c r="R976" s="1702">
        <f t="shared" si="541"/>
        <v>44428</v>
      </c>
      <c r="S976" s="1702">
        <f t="shared" si="541"/>
        <v>44427</v>
      </c>
      <c r="T976" s="1702">
        <f t="shared" si="542"/>
        <v>44427</v>
      </c>
      <c r="U976" s="1702">
        <f t="shared" si="542"/>
        <v>44448</v>
      </c>
      <c r="V976" s="1702">
        <f t="shared" si="542"/>
        <v>44455</v>
      </c>
      <c r="W976" s="1702">
        <f t="shared" si="542"/>
        <v>44460</v>
      </c>
      <c r="X976" s="1702">
        <f t="shared" si="542"/>
        <v>44463</v>
      </c>
      <c r="Y976" s="1702">
        <f t="shared" si="542"/>
        <v>44488</v>
      </c>
      <c r="Z976" s="1702">
        <f t="shared" si="542"/>
        <v>44508</v>
      </c>
      <c r="AA976" s="1702">
        <f t="shared" si="542"/>
        <v>44596</v>
      </c>
      <c r="AB976" s="1702">
        <f t="shared" si="542"/>
        <v>44601</v>
      </c>
      <c r="AC976" s="1702">
        <f t="shared" si="542"/>
        <v>44655</v>
      </c>
      <c r="AD976" s="1702">
        <f t="shared" si="543"/>
        <v>44676</v>
      </c>
      <c r="AE976" s="1702">
        <f t="shared" si="543"/>
        <v>44683</v>
      </c>
      <c r="AF976" s="1702">
        <f t="shared" si="543"/>
        <v>44686</v>
      </c>
      <c r="AG976" s="1702">
        <f t="shared" si="543"/>
        <v>44691</v>
      </c>
      <c r="AH976" s="1702">
        <f t="shared" si="543"/>
        <v>44716</v>
      </c>
      <c r="AI976" s="1702">
        <f t="shared" si="543"/>
        <v>44736</v>
      </c>
      <c r="AJ976" s="1702">
        <f t="shared" si="543"/>
        <v>44736</v>
      </c>
      <c r="AK976" s="1702">
        <f t="shared" si="543"/>
        <v>44746</v>
      </c>
      <c r="AL976" s="1702">
        <f t="shared" si="543"/>
        <v>44762</v>
      </c>
      <c r="AM976" s="1702">
        <f t="shared" si="543"/>
        <v>44766</v>
      </c>
      <c r="AN976" s="1702">
        <f t="shared" si="530"/>
        <v>44796</v>
      </c>
      <c r="AO976" s="1497">
        <f t="shared" si="529"/>
        <v>44576</v>
      </c>
      <c r="AP976" s="1363">
        <v>38444</v>
      </c>
      <c r="AQ976" s="1543">
        <v>45168</v>
      </c>
      <c r="AR976" s="1424"/>
      <c r="AS976" s="1424"/>
      <c r="AZ976" s="1739"/>
    </row>
    <row r="977" spans="1:52" s="1382" customFormat="1" ht="51.95" customHeight="1" thickBot="1">
      <c r="A977" s="1781"/>
      <c r="B977" s="1385">
        <f t="shared" si="535"/>
        <v>93</v>
      </c>
      <c r="C977" s="1386" t="str">
        <f t="shared" si="535"/>
        <v>У_К</v>
      </c>
      <c r="D977" s="1561" t="str">
        <f t="shared" si="540"/>
        <v>93У_К</v>
      </c>
      <c r="E977" s="1602" t="s">
        <v>576</v>
      </c>
      <c r="F977" s="1563" t="s">
        <v>1033</v>
      </c>
      <c r="G977"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77" s="1565" t="s">
        <v>1080</v>
      </c>
      <c r="I977" s="1352"/>
      <c r="J977" s="1702">
        <f t="shared" si="541"/>
        <v>44156</v>
      </c>
      <c r="K977" s="1702">
        <f t="shared" si="541"/>
        <v>44183</v>
      </c>
      <c r="L977" s="1702">
        <f t="shared" si="541"/>
        <v>44232</v>
      </c>
      <c r="M977" s="1702">
        <f t="shared" si="541"/>
        <v>44316</v>
      </c>
      <c r="N977" s="1702">
        <f t="shared" si="541"/>
        <v>44344</v>
      </c>
      <c r="O977" s="1702">
        <f t="shared" si="541"/>
        <v>44344</v>
      </c>
      <c r="P977" s="1702">
        <f t="shared" si="541"/>
        <v>44398</v>
      </c>
      <c r="Q977" s="1702">
        <f t="shared" si="541"/>
        <v>44428</v>
      </c>
      <c r="R977" s="1702">
        <f t="shared" si="541"/>
        <v>44428</v>
      </c>
      <c r="S977" s="1702">
        <f t="shared" si="541"/>
        <v>44427</v>
      </c>
      <c r="T977" s="1702">
        <f t="shared" si="542"/>
        <v>44427</v>
      </c>
      <c r="U977" s="1702">
        <f t="shared" si="542"/>
        <v>44448</v>
      </c>
      <c r="V977" s="1702">
        <f t="shared" si="542"/>
        <v>44455</v>
      </c>
      <c r="W977" s="1702">
        <f t="shared" si="542"/>
        <v>44460</v>
      </c>
      <c r="X977" s="1702">
        <f t="shared" si="542"/>
        <v>44463</v>
      </c>
      <c r="Y977" s="1702">
        <f t="shared" si="542"/>
        <v>44488</v>
      </c>
      <c r="Z977" s="1702">
        <f t="shared" si="542"/>
        <v>44508</v>
      </c>
      <c r="AA977" s="1702">
        <f t="shared" si="542"/>
        <v>44596</v>
      </c>
      <c r="AB977" s="1702">
        <f t="shared" si="542"/>
        <v>44601</v>
      </c>
      <c r="AC977" s="1702">
        <f t="shared" si="542"/>
        <v>44655</v>
      </c>
      <c r="AD977" s="1702">
        <f t="shared" si="543"/>
        <v>44676</v>
      </c>
      <c r="AE977" s="1702">
        <f t="shared" si="543"/>
        <v>44683</v>
      </c>
      <c r="AF977" s="1702">
        <f t="shared" si="543"/>
        <v>44686</v>
      </c>
      <c r="AG977" s="1702">
        <f t="shared" si="543"/>
        <v>44691</v>
      </c>
      <c r="AH977" s="1702">
        <f t="shared" si="543"/>
        <v>44716</v>
      </c>
      <c r="AI977" s="1702">
        <f t="shared" si="543"/>
        <v>44736</v>
      </c>
      <c r="AJ977" s="1702">
        <f t="shared" si="543"/>
        <v>44736</v>
      </c>
      <c r="AK977" s="1702">
        <f t="shared" si="543"/>
        <v>44746</v>
      </c>
      <c r="AL977" s="1702">
        <f t="shared" si="543"/>
        <v>44762</v>
      </c>
      <c r="AM977" s="1702">
        <f t="shared" si="543"/>
        <v>44766</v>
      </c>
      <c r="AN977" s="1702">
        <f t="shared" si="530"/>
        <v>44796</v>
      </c>
      <c r="AO977" s="1497">
        <f t="shared" si="529"/>
        <v>44576</v>
      </c>
      <c r="AP977" s="1363">
        <v>38445</v>
      </c>
      <c r="AQ977" s="1543">
        <v>45168</v>
      </c>
      <c r="AR977" s="1424"/>
      <c r="AS977" s="1424"/>
      <c r="AZ977" s="1739"/>
    </row>
    <row r="978" spans="1:52" s="1382" customFormat="1" ht="51.95" customHeight="1" thickBot="1">
      <c r="A978" s="1781"/>
      <c r="B978" s="1385">
        <f t="shared" si="535"/>
        <v>93</v>
      </c>
      <c r="C978" s="1386" t="str">
        <f t="shared" si="535"/>
        <v>У_К</v>
      </c>
      <c r="D978" s="1561" t="str">
        <f t="shared" si="540"/>
        <v>93У_К</v>
      </c>
      <c r="E978" s="1602" t="s">
        <v>256</v>
      </c>
      <c r="F978" s="1563" t="s">
        <v>1033</v>
      </c>
      <c r="G978" s="1564"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78" s="1565" t="s">
        <v>1081</v>
      </c>
      <c r="I978" s="1352"/>
      <c r="J978" s="1702">
        <f t="shared" si="541"/>
        <v>44156</v>
      </c>
      <c r="K978" s="1702">
        <f t="shared" si="541"/>
        <v>44183</v>
      </c>
      <c r="L978" s="1702">
        <f t="shared" si="541"/>
        <v>44232</v>
      </c>
      <c r="M978" s="1702">
        <f t="shared" si="541"/>
        <v>44316</v>
      </c>
      <c r="N978" s="1702">
        <f t="shared" si="541"/>
        <v>44344</v>
      </c>
      <c r="O978" s="1702">
        <f t="shared" si="541"/>
        <v>44344</v>
      </c>
      <c r="P978" s="1702">
        <f t="shared" si="541"/>
        <v>44398</v>
      </c>
      <c r="Q978" s="1702">
        <f t="shared" si="541"/>
        <v>44428</v>
      </c>
      <c r="R978" s="1702">
        <f t="shared" si="541"/>
        <v>44428</v>
      </c>
      <c r="S978" s="1702">
        <f t="shared" si="541"/>
        <v>44427</v>
      </c>
      <c r="T978" s="1702">
        <f t="shared" si="542"/>
        <v>44427</v>
      </c>
      <c r="U978" s="1702">
        <f t="shared" si="542"/>
        <v>44448</v>
      </c>
      <c r="V978" s="1702">
        <f t="shared" si="542"/>
        <v>44455</v>
      </c>
      <c r="W978" s="1702">
        <f t="shared" si="542"/>
        <v>44460</v>
      </c>
      <c r="X978" s="1702">
        <f t="shared" si="542"/>
        <v>44463</v>
      </c>
      <c r="Y978" s="1702">
        <f t="shared" si="542"/>
        <v>44488</v>
      </c>
      <c r="Z978" s="1702">
        <f t="shared" si="542"/>
        <v>44508</v>
      </c>
      <c r="AA978" s="1702">
        <f t="shared" si="542"/>
        <v>44596</v>
      </c>
      <c r="AB978" s="1702">
        <f t="shared" si="542"/>
        <v>44601</v>
      </c>
      <c r="AC978" s="1702">
        <f t="shared" si="542"/>
        <v>44655</v>
      </c>
      <c r="AD978" s="1702">
        <f t="shared" si="543"/>
        <v>44676</v>
      </c>
      <c r="AE978" s="1702">
        <f t="shared" si="543"/>
        <v>44683</v>
      </c>
      <c r="AF978" s="1702">
        <f t="shared" si="543"/>
        <v>44686</v>
      </c>
      <c r="AG978" s="1702">
        <f t="shared" si="543"/>
        <v>44691</v>
      </c>
      <c r="AH978" s="1702">
        <f t="shared" si="543"/>
        <v>44716</v>
      </c>
      <c r="AI978" s="1702">
        <f t="shared" si="543"/>
        <v>44736</v>
      </c>
      <c r="AJ978" s="1702">
        <f t="shared" si="543"/>
        <v>44736</v>
      </c>
      <c r="AK978" s="1702">
        <f t="shared" si="543"/>
        <v>44746</v>
      </c>
      <c r="AL978" s="1702">
        <f t="shared" si="543"/>
        <v>44762</v>
      </c>
      <c r="AM978" s="1702">
        <f t="shared" si="543"/>
        <v>44766</v>
      </c>
      <c r="AN978" s="1702">
        <f t="shared" si="530"/>
        <v>44796</v>
      </c>
      <c r="AO978" s="1497">
        <f t="shared" si="529"/>
        <v>44576</v>
      </c>
      <c r="AP978" s="1363">
        <v>30242</v>
      </c>
      <c r="AQ978" s="1543">
        <v>45213</v>
      </c>
      <c r="AR978" s="1424">
        <f>VLOOKUP(AP978,Schedule!$B$2:$F$14923,5,0)</f>
        <v>45213</v>
      </c>
      <c r="AS978" s="1424">
        <f>AR978+365</f>
        <v>45578</v>
      </c>
      <c r="AZ978" s="1739"/>
    </row>
    <row r="979" spans="1:52" s="1382" customFormat="1" ht="51.95" customHeight="1" thickBot="1">
      <c r="A979" s="1781"/>
      <c r="B979" s="1498">
        <f t="shared" si="535"/>
        <v>93</v>
      </c>
      <c r="C979" s="1499" t="str">
        <f t="shared" si="535"/>
        <v>У_К</v>
      </c>
      <c r="D979" s="1566" t="str">
        <f t="shared" si="540"/>
        <v>93У_К</v>
      </c>
      <c r="E979" s="1603" t="s">
        <v>268</v>
      </c>
      <c r="F979" s="1568" t="s">
        <v>1033</v>
      </c>
      <c r="G979" s="1569" t="str">
        <f t="shared" si="525"/>
        <v>Выполнение работ КИП по объектам 27USZ,28USZ,29USZ,21UPZ,22UPZ,23UPZ,24UPZ,25UPZ,26UPZ,20UMV,21UEJ,22UEJ,23UEJ,24UEJ,25UEJ,30UMV,31UEJ,32UEJ,33UEJ,34UEJ,35UEJ,20UBF,20UBH,31UPZ,32UPZ,33UPZ,34UPZ,35UPZ,36UPZ,37UPZ,38UPZ,31USZ,32USZ,33USZ,34USZ,35USZ,36USZ,37USZ,38USZ,39USZ,30UBF,30UBH</v>
      </c>
      <c r="H979" s="1570" t="s">
        <v>1082</v>
      </c>
      <c r="I979" s="1345"/>
      <c r="J979" s="1702">
        <f t="shared" si="541"/>
        <v>44156</v>
      </c>
      <c r="K979" s="1702">
        <f t="shared" si="541"/>
        <v>44183</v>
      </c>
      <c r="L979" s="1702">
        <f t="shared" si="541"/>
        <v>44232</v>
      </c>
      <c r="M979" s="1702">
        <f t="shared" si="541"/>
        <v>44316</v>
      </c>
      <c r="N979" s="1702">
        <f t="shared" si="541"/>
        <v>44344</v>
      </c>
      <c r="O979" s="1702">
        <f t="shared" si="541"/>
        <v>44344</v>
      </c>
      <c r="P979" s="1702">
        <f t="shared" si="541"/>
        <v>44398</v>
      </c>
      <c r="Q979" s="1702">
        <f t="shared" si="541"/>
        <v>44428</v>
      </c>
      <c r="R979" s="1702">
        <f t="shared" si="541"/>
        <v>44428</v>
      </c>
      <c r="S979" s="1702">
        <f t="shared" si="541"/>
        <v>44427</v>
      </c>
      <c r="T979" s="1702">
        <f t="shared" si="542"/>
        <v>44427</v>
      </c>
      <c r="U979" s="1702">
        <f t="shared" si="542"/>
        <v>44448</v>
      </c>
      <c r="V979" s="1702">
        <f t="shared" si="542"/>
        <v>44455</v>
      </c>
      <c r="W979" s="1702">
        <f t="shared" si="542"/>
        <v>44460</v>
      </c>
      <c r="X979" s="1702">
        <f t="shared" si="542"/>
        <v>44463</v>
      </c>
      <c r="Y979" s="1702">
        <f t="shared" si="542"/>
        <v>44488</v>
      </c>
      <c r="Z979" s="1702">
        <f t="shared" si="542"/>
        <v>44508</v>
      </c>
      <c r="AA979" s="1702">
        <f t="shared" si="542"/>
        <v>44596</v>
      </c>
      <c r="AB979" s="1702">
        <f t="shared" si="542"/>
        <v>44601</v>
      </c>
      <c r="AC979" s="1702">
        <f t="shared" si="542"/>
        <v>44655</v>
      </c>
      <c r="AD979" s="1702">
        <f t="shared" si="543"/>
        <v>44676</v>
      </c>
      <c r="AE979" s="1702">
        <f t="shared" si="543"/>
        <v>44683</v>
      </c>
      <c r="AF979" s="1702">
        <f t="shared" si="543"/>
        <v>44686</v>
      </c>
      <c r="AG979" s="1702">
        <f t="shared" si="543"/>
        <v>44691</v>
      </c>
      <c r="AH979" s="1702">
        <f t="shared" si="543"/>
        <v>44716</v>
      </c>
      <c r="AI979" s="1702">
        <f t="shared" si="543"/>
        <v>44736</v>
      </c>
      <c r="AJ979" s="1702">
        <f t="shared" si="543"/>
        <v>44736</v>
      </c>
      <c r="AK979" s="1702">
        <f t="shared" si="543"/>
        <v>44746</v>
      </c>
      <c r="AL979" s="1702">
        <f t="shared" si="543"/>
        <v>44762</v>
      </c>
      <c r="AM979" s="1702">
        <f t="shared" si="543"/>
        <v>44766</v>
      </c>
      <c r="AN979" s="1702">
        <f t="shared" si="530"/>
        <v>44796</v>
      </c>
      <c r="AO979" s="1497">
        <f t="shared" si="529"/>
        <v>44576</v>
      </c>
      <c r="AP979" s="1539">
        <v>39448</v>
      </c>
      <c r="AQ979" s="1540">
        <v>45562</v>
      </c>
      <c r="AR979" s="1424"/>
      <c r="AS979" s="1424"/>
      <c r="AZ979" s="1739"/>
    </row>
    <row r="980" spans="1:52" s="1382" customFormat="1" ht="47.25" thickBot="1">
      <c r="A980" s="1781">
        <f>A938+1</f>
        <v>80</v>
      </c>
      <c r="B980" s="1373">
        <f>B938+1</f>
        <v>94</v>
      </c>
      <c r="C980" s="1374" t="s">
        <v>1032</v>
      </c>
      <c r="D980" s="1556" t="str">
        <f t="shared" si="540"/>
        <v>94У_К</v>
      </c>
      <c r="E980" s="1601" t="s">
        <v>696</v>
      </c>
      <c r="F980" s="1558" t="s">
        <v>1033</v>
      </c>
      <c r="G980" s="1559" t="str">
        <f>CONCATENATE("Выполнение работ КИП по объектам ", , E980,",", E981,",", E982, ",",E983)</f>
        <v>Выполнение работ КИП по объектам 20UMA,20UMX,30UMA,30UMX</v>
      </c>
      <c r="H980" s="1560" t="s">
        <v>1083</v>
      </c>
      <c r="I980" s="1339" t="s">
        <v>118</v>
      </c>
      <c r="J980" s="1369">
        <f>IFERROR(VLOOKUP(D980,'ИСХОДНИК-даты-2х'!$D$10:$AI$105,2,0),"-")</f>
        <v>44336</v>
      </c>
      <c r="K980" s="1369">
        <f>IFERROR(VLOOKUP(D980,'ИСХОДНИК-даты-2х'!$D$10:$AI$105,3,0),"-")</f>
        <v>44364</v>
      </c>
      <c r="L980" s="1369">
        <f>IFERROR(VLOOKUP(D980,'ИСХОДНИК-даты-2х'!$D$10:$AI$105,4,0),"-")</f>
        <v>44413</v>
      </c>
      <c r="M980" s="1369">
        <f>IFERROR(VLOOKUP(D980,'ИСХОДНИК-даты-2х'!$D$10:$AI$105,5,0),"-")</f>
        <v>44418</v>
      </c>
      <c r="N980" s="1369">
        <f>IFERROR(VLOOKUP(D980,'ИСХОДНИК-даты-2х'!$D$10:$AI$105,6,0),"-")</f>
        <v>44446</v>
      </c>
      <c r="O980" s="1369">
        <f>IFERROR(VLOOKUP(D980,'ИСХОДНИК-даты-2х'!$D$10:$AI$105,7,0),"-")</f>
        <v>44446</v>
      </c>
      <c r="P980" s="1369">
        <f>IFERROR(VLOOKUP(D980,'ИСХОДНИК-даты-2х'!$D$10:$AI$105,8,0),"-")</f>
        <v>44530</v>
      </c>
      <c r="Q980" s="1369">
        <f>IFERROR(VLOOKUP(D980,'ИСХОДНИК-даты-2х'!$D$10:$AI$105,9,0),"-")</f>
        <v>44560</v>
      </c>
      <c r="R980" s="1369">
        <f>IFERROR(VLOOKUP(D980,'ИСХОДНИК-даты-2х'!$D$10:$AI$105,10,0),"-")</f>
        <v>44560</v>
      </c>
      <c r="S980" s="1369">
        <f>IFERROR(VLOOKUP(D980,'ИСХОДНИК-даты-2х'!$D$10:$AI$105,11,0),"-")</f>
        <v>44559</v>
      </c>
      <c r="T980" s="1369">
        <f>IFERROR(VLOOKUP(D980,'ИСХОДНИК-даты-2х'!$D$10:$AI$105,12,0),"-")</f>
        <v>44559</v>
      </c>
      <c r="U980" s="1369">
        <f>IFERROR(VLOOKUP(D980,'ИСХОДНИК-даты-2х'!$D$10:$AI$105,13,0),"-")</f>
        <v>44580</v>
      </c>
      <c r="V980" s="1369">
        <f>IFERROR(VLOOKUP(D980,'ИСХОДНИК-даты-2х'!$D$10:$AI$105,14,0),"-")</f>
        <v>44587</v>
      </c>
      <c r="W980" s="1369">
        <f>IFERROR(VLOOKUP(D980,'ИСХОДНИК-даты-2х'!$D$10:$AI$105,15,0),"-")</f>
        <v>44592</v>
      </c>
      <c r="X980" s="1369">
        <f>IFERROR(VLOOKUP(D980,'ИСХОДНИК-даты-2х'!$D$10:$AI$105,16,0),"-")</f>
        <v>44595</v>
      </c>
      <c r="Y980" s="1369">
        <f>IFERROR(VLOOKUP(D980,'ИСХОДНИК-даты-2х'!$D$10:$AI$105,17,0),"-")</f>
        <v>44620</v>
      </c>
      <c r="Z980" s="1369">
        <f>IFERROR(VLOOKUP(D980,'ИСХОДНИК-даты-2х'!$D$10:$AI$105,18,0),"-")</f>
        <v>44640</v>
      </c>
      <c r="AA980" s="1369">
        <f>IFERROR(VLOOKUP(D980,'ИСХОДНИК-даты-2х'!$D$10:$AI$105,19,0),"-")</f>
        <v>44666</v>
      </c>
      <c r="AB980" s="1369">
        <f>IFERROR(VLOOKUP(D980,'ИСХОДНИК-даты-2х'!$D$10:$AI$105,20,0),"-")</f>
        <v>44671</v>
      </c>
      <c r="AC980" s="1369">
        <f>IFERROR(VLOOKUP(D980,'ИСХОДНИК-даты-2х'!$D$10:$AI$105,21,0),"-")</f>
        <v>44685</v>
      </c>
      <c r="AD980" s="1369">
        <f>IFERROR(VLOOKUP(D980,'ИСХОДНИК-даты-2х'!$D$10:$AI$105,22,0),"-")</f>
        <v>44706</v>
      </c>
      <c r="AE980" s="1369">
        <f>IFERROR(VLOOKUP(D980,'ИСХОДНИК-даты-2х'!$D$10:$AI$105,23,0),"-")</f>
        <v>44713</v>
      </c>
      <c r="AF980" s="1369">
        <f>IFERROR(VLOOKUP(D980,'ИСХОДНИК-даты-2х'!$D$10:$AI$105,24,0),"-")</f>
        <v>44718</v>
      </c>
      <c r="AG980" s="1369">
        <f>IFERROR(VLOOKUP(D980,'ИСХОДНИК-даты-2х'!$D$10:$AI$105,25,0),"-")</f>
        <v>44721</v>
      </c>
      <c r="AH980" s="1340">
        <f>IFERROR(VLOOKUP(D980,'ИСХОДНИК-даты-2х'!$D$10:$AI$105,26,0),"-")</f>
        <v>44746</v>
      </c>
      <c r="AI980" s="1340">
        <f>IFERROR(VLOOKUP(D980,'ИСХОДНИК-даты-2х'!$D$10:$AI$105,27,0),"-")</f>
        <v>44766</v>
      </c>
      <c r="AJ980" s="1340">
        <f>IFERROR(VLOOKUP(D980,'ИСХОДНИК-даты-2х'!$D$10:$AI$105,28,0),"-")</f>
        <v>44766</v>
      </c>
      <c r="AK980" s="1370">
        <f>IFERROR(VLOOKUP(D980,'ИСХОДНИК-даты-2х'!$D$10:$AI$105,29,0),"-")</f>
        <v>44776</v>
      </c>
      <c r="AL980" s="1370">
        <f>IFERROR(VLOOKUP(D980,'ИСХОДНИК-даты-2х'!$D$10:$AI$105,30,0),"-")</f>
        <v>44792</v>
      </c>
      <c r="AM980" s="1371">
        <f>IFERROR(VLOOKUP(D980,'ИСХОДНИК-даты-2х'!$D$10:$AI$105,31,0),"-")</f>
        <v>44796</v>
      </c>
      <c r="AN980" s="1372">
        <v>44826</v>
      </c>
      <c r="AO980" s="1387">
        <v>44756</v>
      </c>
      <c r="AP980" s="1388">
        <v>14336</v>
      </c>
      <c r="AQ980" s="1541">
        <v>44756</v>
      </c>
      <c r="AR980" s="1424">
        <f>VLOOKUP(AP980,Schedule!$B$2:$F$14923,5,0)</f>
        <v>44561</v>
      </c>
      <c r="AS980" s="1424">
        <f t="shared" ref="AS980:AS997" si="544">AR980+365</f>
        <v>44926</v>
      </c>
      <c r="AT980" s="1425">
        <f>MIN(AS980:AS983)</f>
        <v>44926</v>
      </c>
      <c r="AU980" s="1426">
        <f>AM980+30</f>
        <v>44826</v>
      </c>
      <c r="AV980" s="1732">
        <f>AT980-AM980</f>
        <v>130</v>
      </c>
      <c r="AW980" s="1383" t="s">
        <v>119</v>
      </c>
      <c r="AX980" s="1383">
        <v>44826</v>
      </c>
      <c r="AY980" s="1384" t="s">
        <v>173</v>
      </c>
      <c r="AZ980" s="1739">
        <f>AN980-AM980</f>
        <v>30</v>
      </c>
    </row>
    <row r="981" spans="1:52" s="1382" customFormat="1" ht="51.95" customHeight="1" thickBot="1">
      <c r="A981" s="1781"/>
      <c r="B981" s="1385">
        <f t="shared" ref="B981:C983" si="545">B$980</f>
        <v>94</v>
      </c>
      <c r="C981" s="1386" t="str">
        <f t="shared" si="545"/>
        <v>У_К</v>
      </c>
      <c r="D981" s="1561" t="str">
        <f t="shared" si="540"/>
        <v>94У_К</v>
      </c>
      <c r="E981" s="1602" t="s">
        <v>704</v>
      </c>
      <c r="F981" s="1563" t="s">
        <v>1033</v>
      </c>
      <c r="G981" s="1564" t="str">
        <f>$G$980</f>
        <v>Выполнение работ КИП по объектам 20UMA,20UMX,30UMA,30UMX</v>
      </c>
      <c r="H981" s="1565" t="s">
        <v>1084</v>
      </c>
      <c r="I981" s="1352"/>
      <c r="J981" s="1702">
        <f t="shared" ref="J981:S983" si="546">J$980</f>
        <v>44336</v>
      </c>
      <c r="K981" s="1702">
        <f t="shared" si="546"/>
        <v>44364</v>
      </c>
      <c r="L981" s="1702">
        <f t="shared" si="546"/>
        <v>44413</v>
      </c>
      <c r="M981" s="1702">
        <f t="shared" si="546"/>
        <v>44418</v>
      </c>
      <c r="N981" s="1702">
        <f t="shared" si="546"/>
        <v>44446</v>
      </c>
      <c r="O981" s="1702">
        <f t="shared" si="546"/>
        <v>44446</v>
      </c>
      <c r="P981" s="1702">
        <f t="shared" si="546"/>
        <v>44530</v>
      </c>
      <c r="Q981" s="1702">
        <f t="shared" si="546"/>
        <v>44560</v>
      </c>
      <c r="R981" s="1702">
        <f t="shared" si="546"/>
        <v>44560</v>
      </c>
      <c r="S981" s="1702">
        <f t="shared" si="546"/>
        <v>44559</v>
      </c>
      <c r="T981" s="1702">
        <f t="shared" ref="T981:AC983" si="547">T$980</f>
        <v>44559</v>
      </c>
      <c r="U981" s="1702">
        <f t="shared" si="547"/>
        <v>44580</v>
      </c>
      <c r="V981" s="1702">
        <f t="shared" si="547"/>
        <v>44587</v>
      </c>
      <c r="W981" s="1702">
        <f t="shared" si="547"/>
        <v>44592</v>
      </c>
      <c r="X981" s="1702">
        <f t="shared" si="547"/>
        <v>44595</v>
      </c>
      <c r="Y981" s="1702">
        <f t="shared" si="547"/>
        <v>44620</v>
      </c>
      <c r="Z981" s="1702">
        <f t="shared" si="547"/>
        <v>44640</v>
      </c>
      <c r="AA981" s="1702">
        <f t="shared" si="547"/>
        <v>44666</v>
      </c>
      <c r="AB981" s="1702">
        <f t="shared" si="547"/>
        <v>44671</v>
      </c>
      <c r="AC981" s="1702">
        <f t="shared" si="547"/>
        <v>44685</v>
      </c>
      <c r="AD981" s="1702">
        <f t="shared" ref="AD981:AN983" si="548">AD$980</f>
        <v>44706</v>
      </c>
      <c r="AE981" s="1702">
        <f t="shared" si="548"/>
        <v>44713</v>
      </c>
      <c r="AF981" s="1702">
        <f t="shared" si="548"/>
        <v>44718</v>
      </c>
      <c r="AG981" s="1702">
        <f t="shared" si="548"/>
        <v>44721</v>
      </c>
      <c r="AH981" s="1702">
        <f t="shared" si="548"/>
        <v>44746</v>
      </c>
      <c r="AI981" s="1702">
        <f t="shared" si="548"/>
        <v>44766</v>
      </c>
      <c r="AJ981" s="1702">
        <f t="shared" si="548"/>
        <v>44766</v>
      </c>
      <c r="AK981" s="1702">
        <f t="shared" si="548"/>
        <v>44776</v>
      </c>
      <c r="AL981" s="1702">
        <f t="shared" si="548"/>
        <v>44792</v>
      </c>
      <c r="AM981" s="1702">
        <f t="shared" si="548"/>
        <v>44796</v>
      </c>
      <c r="AN981" s="1702">
        <f t="shared" si="548"/>
        <v>44826</v>
      </c>
      <c r="AO981" s="1497">
        <f>$AO$980</f>
        <v>44756</v>
      </c>
      <c r="AP981" s="1363">
        <v>14919</v>
      </c>
      <c r="AQ981" s="1543">
        <v>44761</v>
      </c>
      <c r="AR981" s="1424">
        <f>VLOOKUP(AP981,Schedule!$B$2:$F$14923,5,0)</f>
        <v>44746</v>
      </c>
      <c r="AS981" s="1424">
        <f t="shared" si="544"/>
        <v>45111</v>
      </c>
      <c r="AZ981" s="1739"/>
    </row>
    <row r="982" spans="1:52" s="1382" customFormat="1" ht="51.95" customHeight="1" thickBot="1">
      <c r="A982" s="1781"/>
      <c r="B982" s="1385">
        <f t="shared" si="545"/>
        <v>94</v>
      </c>
      <c r="C982" s="1386" t="str">
        <f t="shared" si="545"/>
        <v>У_К</v>
      </c>
      <c r="D982" s="1561" t="str">
        <f t="shared" si="540"/>
        <v>94У_К</v>
      </c>
      <c r="E982" s="1602" t="s">
        <v>698</v>
      </c>
      <c r="F982" s="1563" t="s">
        <v>1033</v>
      </c>
      <c r="G982" s="1564" t="str">
        <f>$G$980</f>
        <v>Выполнение работ КИП по объектам 20UMA,20UMX,30UMA,30UMX</v>
      </c>
      <c r="H982" s="1565" t="s">
        <v>1085</v>
      </c>
      <c r="I982" s="1352"/>
      <c r="J982" s="1702">
        <f t="shared" si="546"/>
        <v>44336</v>
      </c>
      <c r="K982" s="1702">
        <f t="shared" si="546"/>
        <v>44364</v>
      </c>
      <c r="L982" s="1702">
        <f t="shared" si="546"/>
        <v>44413</v>
      </c>
      <c r="M982" s="1702">
        <f t="shared" si="546"/>
        <v>44418</v>
      </c>
      <c r="N982" s="1702">
        <f t="shared" si="546"/>
        <v>44446</v>
      </c>
      <c r="O982" s="1702">
        <f t="shared" si="546"/>
        <v>44446</v>
      </c>
      <c r="P982" s="1702">
        <f t="shared" si="546"/>
        <v>44530</v>
      </c>
      <c r="Q982" s="1702">
        <f t="shared" si="546"/>
        <v>44560</v>
      </c>
      <c r="R982" s="1702">
        <f t="shared" si="546"/>
        <v>44560</v>
      </c>
      <c r="S982" s="1702">
        <f t="shared" si="546"/>
        <v>44559</v>
      </c>
      <c r="T982" s="1702">
        <f t="shared" si="547"/>
        <v>44559</v>
      </c>
      <c r="U982" s="1702">
        <f t="shared" si="547"/>
        <v>44580</v>
      </c>
      <c r="V982" s="1702">
        <f t="shared" si="547"/>
        <v>44587</v>
      </c>
      <c r="W982" s="1702">
        <f t="shared" si="547"/>
        <v>44592</v>
      </c>
      <c r="X982" s="1702">
        <f t="shared" si="547"/>
        <v>44595</v>
      </c>
      <c r="Y982" s="1702">
        <f t="shared" si="547"/>
        <v>44620</v>
      </c>
      <c r="Z982" s="1702">
        <f t="shared" si="547"/>
        <v>44640</v>
      </c>
      <c r="AA982" s="1702">
        <f t="shared" si="547"/>
        <v>44666</v>
      </c>
      <c r="AB982" s="1702">
        <f t="shared" si="547"/>
        <v>44671</v>
      </c>
      <c r="AC982" s="1702">
        <f t="shared" si="547"/>
        <v>44685</v>
      </c>
      <c r="AD982" s="1702">
        <f t="shared" si="548"/>
        <v>44706</v>
      </c>
      <c r="AE982" s="1702">
        <f t="shared" si="548"/>
        <v>44713</v>
      </c>
      <c r="AF982" s="1702">
        <f t="shared" si="548"/>
        <v>44718</v>
      </c>
      <c r="AG982" s="1702">
        <f t="shared" si="548"/>
        <v>44721</v>
      </c>
      <c r="AH982" s="1702">
        <f t="shared" si="548"/>
        <v>44746</v>
      </c>
      <c r="AI982" s="1702">
        <f t="shared" si="548"/>
        <v>44766</v>
      </c>
      <c r="AJ982" s="1702">
        <f t="shared" si="548"/>
        <v>44766</v>
      </c>
      <c r="AK982" s="1702">
        <f t="shared" si="548"/>
        <v>44776</v>
      </c>
      <c r="AL982" s="1702">
        <f t="shared" si="548"/>
        <v>44792</v>
      </c>
      <c r="AM982" s="1702">
        <f t="shared" si="548"/>
        <v>44796</v>
      </c>
      <c r="AN982" s="1702">
        <f t="shared" si="548"/>
        <v>44826</v>
      </c>
      <c r="AO982" s="1497">
        <f>$AO$980</f>
        <v>44756</v>
      </c>
      <c r="AP982" s="1363">
        <v>31906</v>
      </c>
      <c r="AQ982" s="1543">
        <v>45083</v>
      </c>
      <c r="AR982" s="1424">
        <f>VLOOKUP(AP982,Schedule!$B$2:$F$14923,5,0)</f>
        <v>45083</v>
      </c>
      <c r="AS982" s="1424">
        <f t="shared" si="544"/>
        <v>45448</v>
      </c>
      <c r="AZ982" s="1739"/>
    </row>
    <row r="983" spans="1:52" s="1382" customFormat="1" ht="51.95" customHeight="1" thickBot="1">
      <c r="A983" s="1781"/>
      <c r="B983" s="1498">
        <f t="shared" si="545"/>
        <v>94</v>
      </c>
      <c r="C983" s="1499" t="str">
        <f t="shared" si="545"/>
        <v>У_К</v>
      </c>
      <c r="D983" s="1566" t="str">
        <f t="shared" si="540"/>
        <v>94У_К</v>
      </c>
      <c r="E983" s="1603" t="s">
        <v>706</v>
      </c>
      <c r="F983" s="1568" t="s">
        <v>1033</v>
      </c>
      <c r="G983" s="1569" t="str">
        <f>$G$980</f>
        <v>Выполнение работ КИП по объектам 20UMA,20UMX,30UMA,30UMX</v>
      </c>
      <c r="H983" s="1570" t="s">
        <v>1086</v>
      </c>
      <c r="I983" s="1345"/>
      <c r="J983" s="1702">
        <f t="shared" si="546"/>
        <v>44336</v>
      </c>
      <c r="K983" s="1702">
        <f t="shared" si="546"/>
        <v>44364</v>
      </c>
      <c r="L983" s="1702">
        <f t="shared" si="546"/>
        <v>44413</v>
      </c>
      <c r="M983" s="1702">
        <f t="shared" si="546"/>
        <v>44418</v>
      </c>
      <c r="N983" s="1702">
        <f t="shared" si="546"/>
        <v>44446</v>
      </c>
      <c r="O983" s="1702">
        <f t="shared" si="546"/>
        <v>44446</v>
      </c>
      <c r="P983" s="1702">
        <f t="shared" si="546"/>
        <v>44530</v>
      </c>
      <c r="Q983" s="1702">
        <f t="shared" si="546"/>
        <v>44560</v>
      </c>
      <c r="R983" s="1702">
        <f t="shared" si="546"/>
        <v>44560</v>
      </c>
      <c r="S983" s="1702">
        <f t="shared" si="546"/>
        <v>44559</v>
      </c>
      <c r="T983" s="1702">
        <f t="shared" si="547"/>
        <v>44559</v>
      </c>
      <c r="U983" s="1702">
        <f t="shared" si="547"/>
        <v>44580</v>
      </c>
      <c r="V983" s="1702">
        <f t="shared" si="547"/>
        <v>44587</v>
      </c>
      <c r="W983" s="1702">
        <f t="shared" si="547"/>
        <v>44592</v>
      </c>
      <c r="X983" s="1702">
        <f t="shared" si="547"/>
        <v>44595</v>
      </c>
      <c r="Y983" s="1702">
        <f t="shared" si="547"/>
        <v>44620</v>
      </c>
      <c r="Z983" s="1702">
        <f t="shared" si="547"/>
        <v>44640</v>
      </c>
      <c r="AA983" s="1702">
        <f t="shared" si="547"/>
        <v>44666</v>
      </c>
      <c r="AB983" s="1702">
        <f t="shared" si="547"/>
        <v>44671</v>
      </c>
      <c r="AC983" s="1702">
        <f t="shared" si="547"/>
        <v>44685</v>
      </c>
      <c r="AD983" s="1702">
        <f t="shared" si="548"/>
        <v>44706</v>
      </c>
      <c r="AE983" s="1702">
        <f t="shared" si="548"/>
        <v>44713</v>
      </c>
      <c r="AF983" s="1702">
        <f t="shared" si="548"/>
        <v>44718</v>
      </c>
      <c r="AG983" s="1702">
        <f t="shared" si="548"/>
        <v>44721</v>
      </c>
      <c r="AH983" s="1702">
        <f t="shared" si="548"/>
        <v>44746</v>
      </c>
      <c r="AI983" s="1702">
        <f t="shared" si="548"/>
        <v>44766</v>
      </c>
      <c r="AJ983" s="1702">
        <f t="shared" si="548"/>
        <v>44766</v>
      </c>
      <c r="AK983" s="1702">
        <f t="shared" si="548"/>
        <v>44776</v>
      </c>
      <c r="AL983" s="1702">
        <f t="shared" si="548"/>
        <v>44792</v>
      </c>
      <c r="AM983" s="1702">
        <f t="shared" si="548"/>
        <v>44796</v>
      </c>
      <c r="AN983" s="1702">
        <f t="shared" si="548"/>
        <v>44826</v>
      </c>
      <c r="AO983" s="1497">
        <f>$AO$980</f>
        <v>44756</v>
      </c>
      <c r="AP983" s="1539">
        <v>32353</v>
      </c>
      <c r="AQ983" s="1540">
        <v>45113</v>
      </c>
      <c r="AR983" s="1424">
        <f>VLOOKUP(AP983,Schedule!$B$2:$F$14923,5,0)</f>
        <v>45113</v>
      </c>
      <c r="AS983" s="1424">
        <f t="shared" si="544"/>
        <v>45478</v>
      </c>
      <c r="AZ983" s="1739"/>
    </row>
    <row r="984" spans="1:52" s="1382" customFormat="1" ht="70.5" thickBot="1">
      <c r="A984" s="1781">
        <f>A980+1</f>
        <v>81</v>
      </c>
      <c r="B984" s="1373">
        <f>B980+1</f>
        <v>95</v>
      </c>
      <c r="C984" s="1374" t="s">
        <v>1032</v>
      </c>
      <c r="D984" s="1556" t="str">
        <f t="shared" si="540"/>
        <v>95У_К</v>
      </c>
      <c r="E984" s="1601" t="s">
        <v>710</v>
      </c>
      <c r="F984" s="1558" t="s">
        <v>1033</v>
      </c>
      <c r="G984" s="1559" t="str">
        <f>CONCATENATE("Выполнение работ КИП по объектам ", , E984,",", E985,",", E986, ",",E987,",",E988,",",E989,",",E990,",",E991,",",E992,,",",E993)</f>
        <v>Выполнение работ КИП по объектам 20ULD,20UGB,21ULD,22ULD,23ULD,24ULD,00UNA,00UNJ,30UGB,30ULD</v>
      </c>
      <c r="H984" s="1560" t="s">
        <v>1087</v>
      </c>
      <c r="I984" s="1339" t="s">
        <v>118</v>
      </c>
      <c r="J984" s="1369">
        <f>IFERROR(VLOOKUP(D984,'ИСХОДНИК-даты-2х'!$D$10:$AI$105,2,0),"-")</f>
        <v>44539</v>
      </c>
      <c r="K984" s="1369">
        <f>IFERROR(VLOOKUP(D984,'ИСХОДНИК-даты-2х'!$D$10:$AI$105,3,0),"-")</f>
        <v>44567</v>
      </c>
      <c r="L984" s="1369">
        <f>IFERROR(VLOOKUP(D984,'ИСХОДНИК-даты-2х'!$D$10:$AI$105,4,0),"-")</f>
        <v>44616</v>
      </c>
      <c r="M984" s="1369">
        <f>IFERROR(VLOOKUP(D984,'ИСХОДНИК-даты-2х'!$D$10:$AI$105,5,0),"-")</f>
        <v>44621</v>
      </c>
      <c r="N984" s="1369">
        <f>IFERROR(VLOOKUP(D984,'ИСХОДНИК-даты-2х'!$D$10:$AI$105,6,0),"-")</f>
        <v>44649</v>
      </c>
      <c r="O984" s="1369">
        <f>IFERROR(VLOOKUP(D984,'ИСХОДНИК-даты-2х'!$D$10:$AI$105,7,0),"-")</f>
        <v>44649</v>
      </c>
      <c r="P984" s="1369">
        <f>IFERROR(VLOOKUP(D984,'ИСХОДНИК-даты-2х'!$D$10:$AI$105,8,0),"-")</f>
        <v>44733</v>
      </c>
      <c r="Q984" s="1369">
        <f>IFERROR(VLOOKUP(D984,'ИСХОДНИК-даты-2х'!$D$10:$AI$105,9,0),"-")</f>
        <v>44763</v>
      </c>
      <c r="R984" s="1369">
        <f>IFERROR(VLOOKUP(D984,'ИСХОДНИК-даты-2х'!$D$10:$AI$105,10,0),"-")</f>
        <v>44763</v>
      </c>
      <c r="S984" s="1369">
        <f>IFERROR(VLOOKUP(D984,'ИСХОДНИК-даты-2х'!$D$10:$AI$105,11,0),"-")</f>
        <v>44762</v>
      </c>
      <c r="T984" s="1369">
        <f>IFERROR(VLOOKUP(D984,'ИСХОДНИК-даты-2х'!$D$10:$AI$105,12,0),"-")</f>
        <v>44762</v>
      </c>
      <c r="U984" s="1369">
        <f>IFERROR(VLOOKUP(D984,'ИСХОДНИК-даты-2х'!$D$10:$AI$105,13,0),"-")</f>
        <v>44783</v>
      </c>
      <c r="V984" s="1369">
        <f>IFERROR(VLOOKUP(D984,'ИСХОДНИК-даты-2х'!$D$10:$AI$105,14,0),"-")</f>
        <v>44790</v>
      </c>
      <c r="W984" s="1369">
        <f>IFERROR(VLOOKUP(D984,'ИСХОДНИК-даты-2х'!$D$10:$AI$105,15,0),"-")</f>
        <v>44795</v>
      </c>
      <c r="X984" s="1369">
        <f>IFERROR(VLOOKUP(D984,'ИСХОДНИК-даты-2х'!$D$10:$AI$105,16,0),"-")</f>
        <v>44798</v>
      </c>
      <c r="Y984" s="1369">
        <f>IFERROR(VLOOKUP(D984,'ИСХОДНИК-даты-2х'!$D$10:$AI$105,17,0),"-")</f>
        <v>44823</v>
      </c>
      <c r="Z984" s="1369">
        <f>IFERROR(VLOOKUP(D984,'ИСХОДНИК-даты-2х'!$D$10:$AI$105,18,0),"-")</f>
        <v>44843</v>
      </c>
      <c r="AA984" s="1369">
        <f>IFERROR(VLOOKUP(D984,'ИСХОДНИК-даты-2х'!$D$10:$AI$105,19,0),"-")</f>
        <v>44869</v>
      </c>
      <c r="AB984" s="1369">
        <f>IFERROR(VLOOKUP(D984,'ИСХОДНИК-даты-2х'!$D$10:$AI$105,20,0),"-")</f>
        <v>44874</v>
      </c>
      <c r="AC984" s="1369">
        <f>IFERROR(VLOOKUP(D984,'ИСХОДНИК-даты-2х'!$D$10:$AI$105,21,0),"-")</f>
        <v>44888</v>
      </c>
      <c r="AD984" s="1369">
        <f>IFERROR(VLOOKUP(D984,'ИСХОДНИК-даты-2х'!$D$10:$AI$105,22,0),"-")</f>
        <v>44909</v>
      </c>
      <c r="AE984" s="1369">
        <f>IFERROR(VLOOKUP(D984,'ИСХОДНИК-даты-2х'!$D$10:$AI$105,23,0),"-")</f>
        <v>44916</v>
      </c>
      <c r="AF984" s="1369">
        <f>IFERROR(VLOOKUP(D984,'ИСХОДНИК-даты-2х'!$D$10:$AI$105,24,0),"-")</f>
        <v>44921</v>
      </c>
      <c r="AG984" s="1369">
        <f>IFERROR(VLOOKUP(D984,'ИСХОДНИК-даты-2х'!$D$10:$AI$105,25,0),"-")</f>
        <v>44924</v>
      </c>
      <c r="AH984" s="1340">
        <f>IFERROR(VLOOKUP(D984,'ИСХОДНИК-даты-2х'!$D$10:$AI$105,26,0),"-")</f>
        <v>44949</v>
      </c>
      <c r="AI984" s="1340">
        <f>IFERROR(VLOOKUP(D984,'ИСХОДНИК-даты-2х'!$D$10:$AI$105,27,0),"-")</f>
        <v>44969</v>
      </c>
      <c r="AJ984" s="1340">
        <f>IFERROR(VLOOKUP(D984,'ИСХОДНИК-даты-2х'!$D$10:$AI$105,28,0),"-")</f>
        <v>44969</v>
      </c>
      <c r="AK984" s="1370">
        <f>IFERROR(VLOOKUP(D984,'ИСХОДНИК-даты-2х'!$D$10:$AI$105,29,0),"-")</f>
        <v>44979</v>
      </c>
      <c r="AL984" s="1370">
        <f>IFERROR(VLOOKUP(D984,'ИСХОДНИК-даты-2х'!$D$10:$AI$105,30,0),"-")</f>
        <v>44995</v>
      </c>
      <c r="AM984" s="1371">
        <f>IFERROR(VLOOKUP(D984,'ИСХОДНИК-даты-2х'!$D$10:$AI$105,31,0),"-")</f>
        <v>44999</v>
      </c>
      <c r="AN984" s="1372">
        <v>45029</v>
      </c>
      <c r="AO984" s="1387">
        <v>44959</v>
      </c>
      <c r="AP984" s="1388">
        <v>13726</v>
      </c>
      <c r="AQ984" s="1541">
        <v>44851</v>
      </c>
      <c r="AR984" s="1424">
        <f>VLOOKUP(AP984,Schedule!$B$2:$F$14923,5,0)</f>
        <v>44836</v>
      </c>
      <c r="AS984" s="1424">
        <f t="shared" si="544"/>
        <v>45201</v>
      </c>
      <c r="AT984" s="1425">
        <f>MIN(AS984:AS993)</f>
        <v>45201</v>
      </c>
      <c r="AU984" s="1426">
        <f>AM984+30</f>
        <v>45029</v>
      </c>
      <c r="AV984" s="1732">
        <f>AT984-AM984</f>
        <v>202</v>
      </c>
      <c r="AW984" s="1383" t="s">
        <v>119</v>
      </c>
      <c r="AX984" s="1383">
        <v>45029</v>
      </c>
      <c r="AY984" s="1384" t="s">
        <v>173</v>
      </c>
      <c r="AZ984" s="1739">
        <f>AN984-AM984</f>
        <v>30</v>
      </c>
    </row>
    <row r="985" spans="1:52" s="1382" customFormat="1" ht="51.95" customHeight="1" thickBot="1">
      <c r="A985" s="1781"/>
      <c r="B985" s="1385">
        <f t="shared" ref="B985:C993" si="549">B$984</f>
        <v>95</v>
      </c>
      <c r="C985" s="1386" t="str">
        <f t="shared" si="549"/>
        <v>У_К</v>
      </c>
      <c r="D985" s="1561" t="str">
        <f t="shared" si="540"/>
        <v>95У_К</v>
      </c>
      <c r="E985" s="1602" t="s">
        <v>218</v>
      </c>
      <c r="F985" s="1563" t="s">
        <v>1033</v>
      </c>
      <c r="G985" s="1564" t="str">
        <f t="shared" ref="G985:G993" si="550">$G$984</f>
        <v>Выполнение работ КИП по объектам 20ULD,20UGB,21ULD,22ULD,23ULD,24ULD,00UNA,00UNJ,30UGB,30ULD</v>
      </c>
      <c r="H985" s="1565" t="s">
        <v>1088</v>
      </c>
      <c r="I985" s="1352"/>
      <c r="J985" s="1702">
        <f t="shared" ref="J985:S993" si="551">J$984</f>
        <v>44539</v>
      </c>
      <c r="K985" s="1702">
        <f t="shared" si="551"/>
        <v>44567</v>
      </c>
      <c r="L985" s="1702">
        <f t="shared" si="551"/>
        <v>44616</v>
      </c>
      <c r="M985" s="1702">
        <f t="shared" si="551"/>
        <v>44621</v>
      </c>
      <c r="N985" s="1702">
        <f t="shared" si="551"/>
        <v>44649</v>
      </c>
      <c r="O985" s="1702">
        <f t="shared" si="551"/>
        <v>44649</v>
      </c>
      <c r="P985" s="1702">
        <f t="shared" si="551"/>
        <v>44733</v>
      </c>
      <c r="Q985" s="1702">
        <f t="shared" si="551"/>
        <v>44763</v>
      </c>
      <c r="R985" s="1702">
        <f t="shared" si="551"/>
        <v>44763</v>
      </c>
      <c r="S985" s="1702">
        <f t="shared" si="551"/>
        <v>44762</v>
      </c>
      <c r="T985" s="1702">
        <f t="shared" ref="T985:AC993" si="552">T$984</f>
        <v>44762</v>
      </c>
      <c r="U985" s="1702">
        <f t="shared" si="552"/>
        <v>44783</v>
      </c>
      <c r="V985" s="1702">
        <f t="shared" si="552"/>
        <v>44790</v>
      </c>
      <c r="W985" s="1702">
        <f t="shared" si="552"/>
        <v>44795</v>
      </c>
      <c r="X985" s="1702">
        <f t="shared" si="552"/>
        <v>44798</v>
      </c>
      <c r="Y985" s="1702">
        <f t="shared" si="552"/>
        <v>44823</v>
      </c>
      <c r="Z985" s="1702">
        <f t="shared" si="552"/>
        <v>44843</v>
      </c>
      <c r="AA985" s="1702">
        <f t="shared" si="552"/>
        <v>44869</v>
      </c>
      <c r="AB985" s="1702">
        <f t="shared" si="552"/>
        <v>44874</v>
      </c>
      <c r="AC985" s="1702">
        <f t="shared" si="552"/>
        <v>44888</v>
      </c>
      <c r="AD985" s="1702">
        <f t="shared" ref="AD985:AN993" si="553">AD$984</f>
        <v>44909</v>
      </c>
      <c r="AE985" s="1702">
        <f t="shared" si="553"/>
        <v>44916</v>
      </c>
      <c r="AF985" s="1702">
        <f t="shared" si="553"/>
        <v>44921</v>
      </c>
      <c r="AG985" s="1702">
        <f t="shared" si="553"/>
        <v>44924</v>
      </c>
      <c r="AH985" s="1702">
        <f t="shared" si="553"/>
        <v>44949</v>
      </c>
      <c r="AI985" s="1702">
        <f t="shared" si="553"/>
        <v>44969</v>
      </c>
      <c r="AJ985" s="1702">
        <f t="shared" si="553"/>
        <v>44969</v>
      </c>
      <c r="AK985" s="1702">
        <f t="shared" si="553"/>
        <v>44979</v>
      </c>
      <c r="AL985" s="1702">
        <f t="shared" si="553"/>
        <v>44995</v>
      </c>
      <c r="AM985" s="1702">
        <f t="shared" si="553"/>
        <v>44999</v>
      </c>
      <c r="AN985" s="1702">
        <f t="shared" si="553"/>
        <v>45029</v>
      </c>
      <c r="AO985" s="1497">
        <f t="shared" ref="AO985:AO993" si="554">$AO$984</f>
        <v>44959</v>
      </c>
      <c r="AP985" s="1363">
        <v>12837</v>
      </c>
      <c r="AQ985" s="1543">
        <v>44911</v>
      </c>
      <c r="AR985" s="1424">
        <f>VLOOKUP(AP985,Schedule!$B$2:$F$14923,5,0)</f>
        <v>44836</v>
      </c>
      <c r="AS985" s="1424">
        <f t="shared" si="544"/>
        <v>45201</v>
      </c>
      <c r="AZ985" s="1739"/>
    </row>
    <row r="986" spans="1:52" s="1382" customFormat="1" ht="51.95" customHeight="1" thickBot="1">
      <c r="A986" s="1781"/>
      <c r="B986" s="1385">
        <f t="shared" si="549"/>
        <v>95</v>
      </c>
      <c r="C986" s="1386" t="str">
        <f t="shared" si="549"/>
        <v>У_К</v>
      </c>
      <c r="D986" s="1561" t="str">
        <f t="shared" si="540"/>
        <v>95У_К</v>
      </c>
      <c r="E986" s="1602" t="s">
        <v>208</v>
      </c>
      <c r="F986" s="1563" t="s">
        <v>1033</v>
      </c>
      <c r="G986" s="1564" t="str">
        <f t="shared" si="550"/>
        <v>Выполнение работ КИП по объектам 20ULD,20UGB,21ULD,22ULD,23ULD,24ULD,00UNA,00UNJ,30UGB,30ULD</v>
      </c>
      <c r="H986" s="1565" t="s">
        <v>1089</v>
      </c>
      <c r="I986" s="1352"/>
      <c r="J986" s="1702">
        <f t="shared" si="551"/>
        <v>44539</v>
      </c>
      <c r="K986" s="1702">
        <f t="shared" si="551"/>
        <v>44567</v>
      </c>
      <c r="L986" s="1702">
        <f t="shared" si="551"/>
        <v>44616</v>
      </c>
      <c r="M986" s="1702">
        <f t="shared" si="551"/>
        <v>44621</v>
      </c>
      <c r="N986" s="1702">
        <f t="shared" si="551"/>
        <v>44649</v>
      </c>
      <c r="O986" s="1702">
        <f t="shared" si="551"/>
        <v>44649</v>
      </c>
      <c r="P986" s="1702">
        <f t="shared" si="551"/>
        <v>44733</v>
      </c>
      <c r="Q986" s="1702">
        <f t="shared" si="551"/>
        <v>44763</v>
      </c>
      <c r="R986" s="1702">
        <f t="shared" si="551"/>
        <v>44763</v>
      </c>
      <c r="S986" s="1702">
        <f t="shared" si="551"/>
        <v>44762</v>
      </c>
      <c r="T986" s="1702">
        <f t="shared" si="552"/>
        <v>44762</v>
      </c>
      <c r="U986" s="1702">
        <f t="shared" si="552"/>
        <v>44783</v>
      </c>
      <c r="V986" s="1702">
        <f t="shared" si="552"/>
        <v>44790</v>
      </c>
      <c r="W986" s="1702">
        <f t="shared" si="552"/>
        <v>44795</v>
      </c>
      <c r="X986" s="1702">
        <f t="shared" si="552"/>
        <v>44798</v>
      </c>
      <c r="Y986" s="1702">
        <f t="shared" si="552"/>
        <v>44823</v>
      </c>
      <c r="Z986" s="1702">
        <f t="shared" si="552"/>
        <v>44843</v>
      </c>
      <c r="AA986" s="1702">
        <f t="shared" si="552"/>
        <v>44869</v>
      </c>
      <c r="AB986" s="1702">
        <f t="shared" si="552"/>
        <v>44874</v>
      </c>
      <c r="AC986" s="1702">
        <f t="shared" si="552"/>
        <v>44888</v>
      </c>
      <c r="AD986" s="1702">
        <f t="shared" si="553"/>
        <v>44909</v>
      </c>
      <c r="AE986" s="1702">
        <f t="shared" si="553"/>
        <v>44916</v>
      </c>
      <c r="AF986" s="1702">
        <f t="shared" si="553"/>
        <v>44921</v>
      </c>
      <c r="AG986" s="1702">
        <f t="shared" si="553"/>
        <v>44924</v>
      </c>
      <c r="AH986" s="1702">
        <f t="shared" si="553"/>
        <v>44949</v>
      </c>
      <c r="AI986" s="1702">
        <f t="shared" si="553"/>
        <v>44969</v>
      </c>
      <c r="AJ986" s="1702">
        <f t="shared" si="553"/>
        <v>44969</v>
      </c>
      <c r="AK986" s="1702">
        <f t="shared" si="553"/>
        <v>44979</v>
      </c>
      <c r="AL986" s="1702">
        <f t="shared" si="553"/>
        <v>44995</v>
      </c>
      <c r="AM986" s="1702">
        <f t="shared" si="553"/>
        <v>44999</v>
      </c>
      <c r="AN986" s="1702">
        <f t="shared" si="553"/>
        <v>45029</v>
      </c>
      <c r="AO986" s="1497">
        <f t="shared" si="554"/>
        <v>44959</v>
      </c>
      <c r="AP986" s="1363">
        <v>13731</v>
      </c>
      <c r="AQ986" s="1543">
        <v>45031</v>
      </c>
      <c r="AR986" s="1424">
        <f>VLOOKUP(AP986,Schedule!$B$2:$F$14923,5,0)</f>
        <v>45016</v>
      </c>
      <c r="AS986" s="1424">
        <f t="shared" si="544"/>
        <v>45381</v>
      </c>
      <c r="AZ986" s="1739"/>
    </row>
    <row r="987" spans="1:52" s="1382" customFormat="1" ht="51.95" customHeight="1" thickBot="1">
      <c r="A987" s="1781"/>
      <c r="B987" s="1385">
        <f t="shared" si="549"/>
        <v>95</v>
      </c>
      <c r="C987" s="1386" t="str">
        <f t="shared" si="549"/>
        <v>У_К</v>
      </c>
      <c r="D987" s="1561" t="str">
        <f t="shared" si="540"/>
        <v>95У_К</v>
      </c>
      <c r="E987" s="1602" t="s">
        <v>210</v>
      </c>
      <c r="F987" s="1563" t="s">
        <v>1033</v>
      </c>
      <c r="G987" s="1564" t="str">
        <f t="shared" si="550"/>
        <v>Выполнение работ КИП по объектам 20ULD,20UGB,21ULD,22ULD,23ULD,24ULD,00UNA,00UNJ,30UGB,30ULD</v>
      </c>
      <c r="H987" s="1565" t="s">
        <v>1090</v>
      </c>
      <c r="I987" s="1352"/>
      <c r="J987" s="1702">
        <f t="shared" si="551"/>
        <v>44539</v>
      </c>
      <c r="K987" s="1702">
        <f t="shared" si="551"/>
        <v>44567</v>
      </c>
      <c r="L987" s="1702">
        <f t="shared" si="551"/>
        <v>44616</v>
      </c>
      <c r="M987" s="1702">
        <f t="shared" si="551"/>
        <v>44621</v>
      </c>
      <c r="N987" s="1702">
        <f t="shared" si="551"/>
        <v>44649</v>
      </c>
      <c r="O987" s="1702">
        <f t="shared" si="551"/>
        <v>44649</v>
      </c>
      <c r="P987" s="1702">
        <f t="shared" si="551"/>
        <v>44733</v>
      </c>
      <c r="Q987" s="1702">
        <f t="shared" si="551"/>
        <v>44763</v>
      </c>
      <c r="R987" s="1702">
        <f t="shared" si="551"/>
        <v>44763</v>
      </c>
      <c r="S987" s="1702">
        <f t="shared" si="551"/>
        <v>44762</v>
      </c>
      <c r="T987" s="1702">
        <f t="shared" si="552"/>
        <v>44762</v>
      </c>
      <c r="U987" s="1702">
        <f t="shared" si="552"/>
        <v>44783</v>
      </c>
      <c r="V987" s="1702">
        <f t="shared" si="552"/>
        <v>44790</v>
      </c>
      <c r="W987" s="1702">
        <f t="shared" si="552"/>
        <v>44795</v>
      </c>
      <c r="X987" s="1702">
        <f t="shared" si="552"/>
        <v>44798</v>
      </c>
      <c r="Y987" s="1702">
        <f t="shared" si="552"/>
        <v>44823</v>
      </c>
      <c r="Z987" s="1702">
        <f t="shared" si="552"/>
        <v>44843</v>
      </c>
      <c r="AA987" s="1702">
        <f t="shared" si="552"/>
        <v>44869</v>
      </c>
      <c r="AB987" s="1702">
        <f t="shared" si="552"/>
        <v>44874</v>
      </c>
      <c r="AC987" s="1702">
        <f t="shared" si="552"/>
        <v>44888</v>
      </c>
      <c r="AD987" s="1702">
        <f t="shared" si="553"/>
        <v>44909</v>
      </c>
      <c r="AE987" s="1702">
        <f t="shared" si="553"/>
        <v>44916</v>
      </c>
      <c r="AF987" s="1702">
        <f t="shared" si="553"/>
        <v>44921</v>
      </c>
      <c r="AG987" s="1702">
        <f t="shared" si="553"/>
        <v>44924</v>
      </c>
      <c r="AH987" s="1702">
        <f t="shared" si="553"/>
        <v>44949</v>
      </c>
      <c r="AI987" s="1702">
        <f t="shared" si="553"/>
        <v>44969</v>
      </c>
      <c r="AJ987" s="1702">
        <f t="shared" si="553"/>
        <v>44969</v>
      </c>
      <c r="AK987" s="1702">
        <f t="shared" si="553"/>
        <v>44979</v>
      </c>
      <c r="AL987" s="1702">
        <f t="shared" si="553"/>
        <v>44995</v>
      </c>
      <c r="AM987" s="1702">
        <f t="shared" si="553"/>
        <v>44999</v>
      </c>
      <c r="AN987" s="1702">
        <f t="shared" si="553"/>
        <v>45029</v>
      </c>
      <c r="AO987" s="1497">
        <f t="shared" si="554"/>
        <v>44959</v>
      </c>
      <c r="AP987" s="1363">
        <v>13734</v>
      </c>
      <c r="AQ987" s="1543">
        <v>45031</v>
      </c>
      <c r="AR987" s="1424">
        <f>VLOOKUP(AP987,Schedule!$B$2:$F$14923,5,0)</f>
        <v>45016</v>
      </c>
      <c r="AS987" s="1424">
        <f t="shared" si="544"/>
        <v>45381</v>
      </c>
      <c r="AZ987" s="1739"/>
    </row>
    <row r="988" spans="1:52" s="1382" customFormat="1" ht="51.95" customHeight="1" thickBot="1">
      <c r="A988" s="1781"/>
      <c r="B988" s="1385">
        <f t="shared" si="549"/>
        <v>95</v>
      </c>
      <c r="C988" s="1386" t="str">
        <f t="shared" si="549"/>
        <v>У_К</v>
      </c>
      <c r="D988" s="1561" t="str">
        <f t="shared" si="540"/>
        <v>95У_К</v>
      </c>
      <c r="E988" s="1602" t="s">
        <v>212</v>
      </c>
      <c r="F988" s="1563" t="s">
        <v>1033</v>
      </c>
      <c r="G988" s="1564" t="str">
        <f t="shared" si="550"/>
        <v>Выполнение работ КИП по объектам 20ULD,20UGB,21ULD,22ULD,23ULD,24ULD,00UNA,00UNJ,30UGB,30ULD</v>
      </c>
      <c r="H988" s="1565" t="s">
        <v>1091</v>
      </c>
      <c r="I988" s="1352"/>
      <c r="J988" s="1702">
        <f t="shared" si="551"/>
        <v>44539</v>
      </c>
      <c r="K988" s="1702">
        <f t="shared" si="551"/>
        <v>44567</v>
      </c>
      <c r="L988" s="1702">
        <f t="shared" si="551"/>
        <v>44616</v>
      </c>
      <c r="M988" s="1702">
        <f t="shared" si="551"/>
        <v>44621</v>
      </c>
      <c r="N988" s="1702">
        <f t="shared" si="551"/>
        <v>44649</v>
      </c>
      <c r="O988" s="1702">
        <f t="shared" si="551"/>
        <v>44649</v>
      </c>
      <c r="P988" s="1702">
        <f t="shared" si="551"/>
        <v>44733</v>
      </c>
      <c r="Q988" s="1702">
        <f t="shared" si="551"/>
        <v>44763</v>
      </c>
      <c r="R988" s="1702">
        <f t="shared" si="551"/>
        <v>44763</v>
      </c>
      <c r="S988" s="1702">
        <f t="shared" si="551"/>
        <v>44762</v>
      </c>
      <c r="T988" s="1702">
        <f t="shared" si="552"/>
        <v>44762</v>
      </c>
      <c r="U988" s="1702">
        <f t="shared" si="552"/>
        <v>44783</v>
      </c>
      <c r="V988" s="1702">
        <f t="shared" si="552"/>
        <v>44790</v>
      </c>
      <c r="W988" s="1702">
        <f t="shared" si="552"/>
        <v>44795</v>
      </c>
      <c r="X988" s="1702">
        <f t="shared" si="552"/>
        <v>44798</v>
      </c>
      <c r="Y988" s="1702">
        <f t="shared" si="552"/>
        <v>44823</v>
      </c>
      <c r="Z988" s="1702">
        <f t="shared" si="552"/>
        <v>44843</v>
      </c>
      <c r="AA988" s="1702">
        <f t="shared" si="552"/>
        <v>44869</v>
      </c>
      <c r="AB988" s="1702">
        <f t="shared" si="552"/>
        <v>44874</v>
      </c>
      <c r="AC988" s="1702">
        <f t="shared" si="552"/>
        <v>44888</v>
      </c>
      <c r="AD988" s="1702">
        <f t="shared" si="553"/>
        <v>44909</v>
      </c>
      <c r="AE988" s="1702">
        <f t="shared" si="553"/>
        <v>44916</v>
      </c>
      <c r="AF988" s="1702">
        <f t="shared" si="553"/>
        <v>44921</v>
      </c>
      <c r="AG988" s="1702">
        <f t="shared" si="553"/>
        <v>44924</v>
      </c>
      <c r="AH988" s="1702">
        <f t="shared" si="553"/>
        <v>44949</v>
      </c>
      <c r="AI988" s="1702">
        <f t="shared" si="553"/>
        <v>44969</v>
      </c>
      <c r="AJ988" s="1702">
        <f t="shared" si="553"/>
        <v>44969</v>
      </c>
      <c r="AK988" s="1702">
        <f t="shared" si="553"/>
        <v>44979</v>
      </c>
      <c r="AL988" s="1702">
        <f t="shared" si="553"/>
        <v>44995</v>
      </c>
      <c r="AM988" s="1702">
        <f t="shared" si="553"/>
        <v>44999</v>
      </c>
      <c r="AN988" s="1702">
        <f t="shared" si="553"/>
        <v>45029</v>
      </c>
      <c r="AO988" s="1497">
        <f t="shared" si="554"/>
        <v>44959</v>
      </c>
      <c r="AP988" s="1363">
        <v>13737</v>
      </c>
      <c r="AQ988" s="1543">
        <v>45031</v>
      </c>
      <c r="AR988" s="1424">
        <f>VLOOKUP(AP988,Schedule!$B$2:$F$14923,5,0)</f>
        <v>45016</v>
      </c>
      <c r="AS988" s="1424">
        <f t="shared" si="544"/>
        <v>45381</v>
      </c>
      <c r="AZ988" s="1739"/>
    </row>
    <row r="989" spans="1:52" s="1382" customFormat="1" ht="51.95" customHeight="1" thickBot="1">
      <c r="A989" s="1781"/>
      <c r="B989" s="1385">
        <f t="shared" si="549"/>
        <v>95</v>
      </c>
      <c r="C989" s="1386" t="str">
        <f t="shared" si="549"/>
        <v>У_К</v>
      </c>
      <c r="D989" s="1561" t="str">
        <f t="shared" si="540"/>
        <v>95У_К</v>
      </c>
      <c r="E989" s="1602" t="s">
        <v>214</v>
      </c>
      <c r="F989" s="1563" t="s">
        <v>1033</v>
      </c>
      <c r="G989" s="1564" t="str">
        <f t="shared" si="550"/>
        <v>Выполнение работ КИП по объектам 20ULD,20UGB,21ULD,22ULD,23ULD,24ULD,00UNA,00UNJ,30UGB,30ULD</v>
      </c>
      <c r="H989" s="1565" t="s">
        <v>1092</v>
      </c>
      <c r="I989" s="1352"/>
      <c r="J989" s="1702">
        <f t="shared" si="551"/>
        <v>44539</v>
      </c>
      <c r="K989" s="1702">
        <f t="shared" si="551"/>
        <v>44567</v>
      </c>
      <c r="L989" s="1702">
        <f t="shared" si="551"/>
        <v>44616</v>
      </c>
      <c r="M989" s="1702">
        <f t="shared" si="551"/>
        <v>44621</v>
      </c>
      <c r="N989" s="1702">
        <f t="shared" si="551"/>
        <v>44649</v>
      </c>
      <c r="O989" s="1702">
        <f t="shared" si="551"/>
        <v>44649</v>
      </c>
      <c r="P989" s="1702">
        <f t="shared" si="551"/>
        <v>44733</v>
      </c>
      <c r="Q989" s="1702">
        <f t="shared" si="551"/>
        <v>44763</v>
      </c>
      <c r="R989" s="1702">
        <f t="shared" si="551"/>
        <v>44763</v>
      </c>
      <c r="S989" s="1702">
        <f t="shared" si="551"/>
        <v>44762</v>
      </c>
      <c r="T989" s="1702">
        <f t="shared" si="552"/>
        <v>44762</v>
      </c>
      <c r="U989" s="1702">
        <f t="shared" si="552"/>
        <v>44783</v>
      </c>
      <c r="V989" s="1702">
        <f t="shared" si="552"/>
        <v>44790</v>
      </c>
      <c r="W989" s="1702">
        <f t="shared" si="552"/>
        <v>44795</v>
      </c>
      <c r="X989" s="1702">
        <f t="shared" si="552"/>
        <v>44798</v>
      </c>
      <c r="Y989" s="1702">
        <f t="shared" si="552"/>
        <v>44823</v>
      </c>
      <c r="Z989" s="1702">
        <f t="shared" si="552"/>
        <v>44843</v>
      </c>
      <c r="AA989" s="1702">
        <f t="shared" si="552"/>
        <v>44869</v>
      </c>
      <c r="AB989" s="1702">
        <f t="shared" si="552"/>
        <v>44874</v>
      </c>
      <c r="AC989" s="1702">
        <f t="shared" si="552"/>
        <v>44888</v>
      </c>
      <c r="AD989" s="1702">
        <f t="shared" si="553"/>
        <v>44909</v>
      </c>
      <c r="AE989" s="1702">
        <f t="shared" si="553"/>
        <v>44916</v>
      </c>
      <c r="AF989" s="1702">
        <f t="shared" si="553"/>
        <v>44921</v>
      </c>
      <c r="AG989" s="1702">
        <f t="shared" si="553"/>
        <v>44924</v>
      </c>
      <c r="AH989" s="1702">
        <f t="shared" si="553"/>
        <v>44949</v>
      </c>
      <c r="AI989" s="1702">
        <f t="shared" si="553"/>
        <v>44969</v>
      </c>
      <c r="AJ989" s="1702">
        <f t="shared" si="553"/>
        <v>44969</v>
      </c>
      <c r="AK989" s="1702">
        <f t="shared" si="553"/>
        <v>44979</v>
      </c>
      <c r="AL989" s="1702">
        <f t="shared" si="553"/>
        <v>44995</v>
      </c>
      <c r="AM989" s="1702">
        <f t="shared" si="553"/>
        <v>44999</v>
      </c>
      <c r="AN989" s="1702">
        <f t="shared" si="553"/>
        <v>45029</v>
      </c>
      <c r="AO989" s="1497">
        <f t="shared" si="554"/>
        <v>44959</v>
      </c>
      <c r="AP989" s="1363">
        <v>13740</v>
      </c>
      <c r="AQ989" s="1543">
        <v>45031</v>
      </c>
      <c r="AR989" s="1424">
        <f>VLOOKUP(AP989,Schedule!$B$2:$F$14923,5,0)</f>
        <v>45016</v>
      </c>
      <c r="AS989" s="1424">
        <f t="shared" si="544"/>
        <v>45381</v>
      </c>
      <c r="AZ989" s="1739"/>
    </row>
    <row r="990" spans="1:52" s="1382" customFormat="1" ht="51.95" customHeight="1" thickBot="1">
      <c r="A990" s="1781"/>
      <c r="B990" s="1385">
        <f t="shared" si="549"/>
        <v>95</v>
      </c>
      <c r="C990" s="1386" t="str">
        <f t="shared" si="549"/>
        <v>У_К</v>
      </c>
      <c r="D990" s="1561" t="str">
        <f t="shared" si="540"/>
        <v>95У_К</v>
      </c>
      <c r="E990" s="1602" t="s">
        <v>322</v>
      </c>
      <c r="F990" s="1563" t="s">
        <v>1033</v>
      </c>
      <c r="G990" s="1564" t="str">
        <f t="shared" si="550"/>
        <v>Выполнение работ КИП по объектам 20ULD,20UGB,21ULD,22ULD,23ULD,24ULD,00UNA,00UNJ,30UGB,30ULD</v>
      </c>
      <c r="H990" s="1565" t="s">
        <v>1093</v>
      </c>
      <c r="I990" s="1352"/>
      <c r="J990" s="1702">
        <f t="shared" si="551"/>
        <v>44539</v>
      </c>
      <c r="K990" s="1702">
        <f t="shared" si="551"/>
        <v>44567</v>
      </c>
      <c r="L990" s="1702">
        <f t="shared" si="551"/>
        <v>44616</v>
      </c>
      <c r="M990" s="1702">
        <f t="shared" si="551"/>
        <v>44621</v>
      </c>
      <c r="N990" s="1702">
        <f t="shared" si="551"/>
        <v>44649</v>
      </c>
      <c r="O990" s="1702">
        <f t="shared" si="551"/>
        <v>44649</v>
      </c>
      <c r="P990" s="1702">
        <f t="shared" si="551"/>
        <v>44733</v>
      </c>
      <c r="Q990" s="1702">
        <f t="shared" si="551"/>
        <v>44763</v>
      </c>
      <c r="R990" s="1702">
        <f t="shared" si="551"/>
        <v>44763</v>
      </c>
      <c r="S990" s="1702">
        <f t="shared" si="551"/>
        <v>44762</v>
      </c>
      <c r="T990" s="1702">
        <f t="shared" si="552"/>
        <v>44762</v>
      </c>
      <c r="U990" s="1702">
        <f t="shared" si="552"/>
        <v>44783</v>
      </c>
      <c r="V990" s="1702">
        <f t="shared" si="552"/>
        <v>44790</v>
      </c>
      <c r="W990" s="1702">
        <f t="shared" si="552"/>
        <v>44795</v>
      </c>
      <c r="X990" s="1702">
        <f t="shared" si="552"/>
        <v>44798</v>
      </c>
      <c r="Y990" s="1702">
        <f t="shared" si="552"/>
        <v>44823</v>
      </c>
      <c r="Z990" s="1702">
        <f t="shared" si="552"/>
        <v>44843</v>
      </c>
      <c r="AA990" s="1702">
        <f t="shared" si="552"/>
        <v>44869</v>
      </c>
      <c r="AB990" s="1702">
        <f t="shared" si="552"/>
        <v>44874</v>
      </c>
      <c r="AC990" s="1702">
        <f t="shared" si="552"/>
        <v>44888</v>
      </c>
      <c r="AD990" s="1702">
        <f t="shared" si="553"/>
        <v>44909</v>
      </c>
      <c r="AE990" s="1702">
        <f t="shared" si="553"/>
        <v>44916</v>
      </c>
      <c r="AF990" s="1702">
        <f t="shared" si="553"/>
        <v>44921</v>
      </c>
      <c r="AG990" s="1702">
        <f t="shared" si="553"/>
        <v>44924</v>
      </c>
      <c r="AH990" s="1702">
        <f t="shared" si="553"/>
        <v>44949</v>
      </c>
      <c r="AI990" s="1702">
        <f t="shared" si="553"/>
        <v>44969</v>
      </c>
      <c r="AJ990" s="1702">
        <f t="shared" si="553"/>
        <v>44969</v>
      </c>
      <c r="AK990" s="1702">
        <f t="shared" si="553"/>
        <v>44979</v>
      </c>
      <c r="AL990" s="1702">
        <f t="shared" si="553"/>
        <v>44995</v>
      </c>
      <c r="AM990" s="1702">
        <f t="shared" si="553"/>
        <v>44999</v>
      </c>
      <c r="AN990" s="1702">
        <f t="shared" si="553"/>
        <v>45029</v>
      </c>
      <c r="AO990" s="1497">
        <f t="shared" si="554"/>
        <v>44959</v>
      </c>
      <c r="AP990" s="1363">
        <v>36328</v>
      </c>
      <c r="AQ990" s="1543">
        <v>44959</v>
      </c>
      <c r="AR990" s="1424">
        <f>VLOOKUP(AP990,Schedule!$B$2:$F$14923,5,0)</f>
        <v>44919</v>
      </c>
      <c r="AS990" s="1424">
        <f t="shared" si="544"/>
        <v>45284</v>
      </c>
      <c r="AZ990" s="1739"/>
    </row>
    <row r="991" spans="1:52" s="1382" customFormat="1" ht="51.95" customHeight="1" thickBot="1">
      <c r="A991" s="1781"/>
      <c r="B991" s="1385">
        <f t="shared" si="549"/>
        <v>95</v>
      </c>
      <c r="C991" s="1386" t="str">
        <f t="shared" si="549"/>
        <v>У_К</v>
      </c>
      <c r="D991" s="1561" t="str">
        <f t="shared" si="540"/>
        <v>95У_К</v>
      </c>
      <c r="E991" s="1602" t="s">
        <v>324</v>
      </c>
      <c r="F991" s="1563" t="s">
        <v>1033</v>
      </c>
      <c r="G991" s="1564" t="str">
        <f t="shared" si="550"/>
        <v>Выполнение работ КИП по объектам 20ULD,20UGB,21ULD,22ULD,23ULD,24ULD,00UNA,00UNJ,30UGB,30ULD</v>
      </c>
      <c r="H991" s="1565" t="s">
        <v>1094</v>
      </c>
      <c r="I991" s="1352"/>
      <c r="J991" s="1702">
        <f t="shared" si="551"/>
        <v>44539</v>
      </c>
      <c r="K991" s="1702">
        <f t="shared" si="551"/>
        <v>44567</v>
      </c>
      <c r="L991" s="1702">
        <f t="shared" si="551"/>
        <v>44616</v>
      </c>
      <c r="M991" s="1702">
        <f t="shared" si="551"/>
        <v>44621</v>
      </c>
      <c r="N991" s="1702">
        <f t="shared" si="551"/>
        <v>44649</v>
      </c>
      <c r="O991" s="1702">
        <f t="shared" si="551"/>
        <v>44649</v>
      </c>
      <c r="P991" s="1702">
        <f t="shared" si="551"/>
        <v>44733</v>
      </c>
      <c r="Q991" s="1702">
        <f t="shared" si="551"/>
        <v>44763</v>
      </c>
      <c r="R991" s="1702">
        <f t="shared" si="551"/>
        <v>44763</v>
      </c>
      <c r="S991" s="1702">
        <f t="shared" si="551"/>
        <v>44762</v>
      </c>
      <c r="T991" s="1702">
        <f t="shared" si="552"/>
        <v>44762</v>
      </c>
      <c r="U991" s="1702">
        <f t="shared" si="552"/>
        <v>44783</v>
      </c>
      <c r="V991" s="1702">
        <f t="shared" si="552"/>
        <v>44790</v>
      </c>
      <c r="W991" s="1702">
        <f t="shared" si="552"/>
        <v>44795</v>
      </c>
      <c r="X991" s="1702">
        <f t="shared" si="552"/>
        <v>44798</v>
      </c>
      <c r="Y991" s="1702">
        <f t="shared" si="552"/>
        <v>44823</v>
      </c>
      <c r="Z991" s="1702">
        <f t="shared" si="552"/>
        <v>44843</v>
      </c>
      <c r="AA991" s="1702">
        <f t="shared" si="552"/>
        <v>44869</v>
      </c>
      <c r="AB991" s="1702">
        <f t="shared" si="552"/>
        <v>44874</v>
      </c>
      <c r="AC991" s="1702">
        <f t="shared" si="552"/>
        <v>44888</v>
      </c>
      <c r="AD991" s="1702">
        <f t="shared" si="553"/>
        <v>44909</v>
      </c>
      <c r="AE991" s="1702">
        <f t="shared" si="553"/>
        <v>44916</v>
      </c>
      <c r="AF991" s="1702">
        <f t="shared" si="553"/>
        <v>44921</v>
      </c>
      <c r="AG991" s="1702">
        <f t="shared" si="553"/>
        <v>44924</v>
      </c>
      <c r="AH991" s="1702">
        <f t="shared" si="553"/>
        <v>44949</v>
      </c>
      <c r="AI991" s="1702">
        <f t="shared" si="553"/>
        <v>44969</v>
      </c>
      <c r="AJ991" s="1702">
        <f t="shared" si="553"/>
        <v>44969</v>
      </c>
      <c r="AK991" s="1702">
        <f t="shared" si="553"/>
        <v>44979</v>
      </c>
      <c r="AL991" s="1702">
        <f t="shared" si="553"/>
        <v>44995</v>
      </c>
      <c r="AM991" s="1702">
        <f t="shared" si="553"/>
        <v>44999</v>
      </c>
      <c r="AN991" s="1702">
        <f t="shared" si="553"/>
        <v>45029</v>
      </c>
      <c r="AO991" s="1497">
        <f t="shared" si="554"/>
        <v>44959</v>
      </c>
      <c r="AP991" s="1363">
        <v>36341</v>
      </c>
      <c r="AQ991" s="1543">
        <v>45049</v>
      </c>
      <c r="AR991" s="1424">
        <f>VLOOKUP(AP991,Schedule!$B$2:$F$14923,5,0)</f>
        <v>45009</v>
      </c>
      <c r="AS991" s="1424">
        <f t="shared" si="544"/>
        <v>45374</v>
      </c>
      <c r="AZ991" s="1739"/>
    </row>
    <row r="992" spans="1:52" s="1382" customFormat="1" ht="51.95" customHeight="1" thickBot="1">
      <c r="A992" s="1781"/>
      <c r="B992" s="1385">
        <f t="shared" si="549"/>
        <v>95</v>
      </c>
      <c r="C992" s="1386" t="str">
        <f t="shared" si="549"/>
        <v>У_К</v>
      </c>
      <c r="D992" s="1561" t="str">
        <f t="shared" si="540"/>
        <v>95У_К</v>
      </c>
      <c r="E992" s="1602" t="s">
        <v>216</v>
      </c>
      <c r="F992" s="1563" t="s">
        <v>1033</v>
      </c>
      <c r="G992" s="1564" t="str">
        <f t="shared" si="550"/>
        <v>Выполнение работ КИП по объектам 20ULD,20UGB,21ULD,22ULD,23ULD,24ULD,00UNA,00UNJ,30UGB,30ULD</v>
      </c>
      <c r="H992" s="1565" t="s">
        <v>1095</v>
      </c>
      <c r="I992" s="1352"/>
      <c r="J992" s="1702">
        <f t="shared" si="551"/>
        <v>44539</v>
      </c>
      <c r="K992" s="1702">
        <f t="shared" si="551"/>
        <v>44567</v>
      </c>
      <c r="L992" s="1702">
        <f t="shared" si="551"/>
        <v>44616</v>
      </c>
      <c r="M992" s="1702">
        <f t="shared" si="551"/>
        <v>44621</v>
      </c>
      <c r="N992" s="1702">
        <f t="shared" si="551"/>
        <v>44649</v>
      </c>
      <c r="O992" s="1702">
        <f t="shared" si="551"/>
        <v>44649</v>
      </c>
      <c r="P992" s="1702">
        <f t="shared" si="551"/>
        <v>44733</v>
      </c>
      <c r="Q992" s="1702">
        <f t="shared" si="551"/>
        <v>44763</v>
      </c>
      <c r="R992" s="1702">
        <f t="shared" si="551"/>
        <v>44763</v>
      </c>
      <c r="S992" s="1702">
        <f t="shared" si="551"/>
        <v>44762</v>
      </c>
      <c r="T992" s="1702">
        <f t="shared" si="552"/>
        <v>44762</v>
      </c>
      <c r="U992" s="1702">
        <f t="shared" si="552"/>
        <v>44783</v>
      </c>
      <c r="V992" s="1702">
        <f t="shared" si="552"/>
        <v>44790</v>
      </c>
      <c r="W992" s="1702">
        <f t="shared" si="552"/>
        <v>44795</v>
      </c>
      <c r="X992" s="1702">
        <f t="shared" si="552"/>
        <v>44798</v>
      </c>
      <c r="Y992" s="1702">
        <f t="shared" si="552"/>
        <v>44823</v>
      </c>
      <c r="Z992" s="1702">
        <f t="shared" si="552"/>
        <v>44843</v>
      </c>
      <c r="AA992" s="1702">
        <f t="shared" si="552"/>
        <v>44869</v>
      </c>
      <c r="AB992" s="1702">
        <f t="shared" si="552"/>
        <v>44874</v>
      </c>
      <c r="AC992" s="1702">
        <f t="shared" si="552"/>
        <v>44888</v>
      </c>
      <c r="AD992" s="1702">
        <f t="shared" si="553"/>
        <v>44909</v>
      </c>
      <c r="AE992" s="1702">
        <f t="shared" si="553"/>
        <v>44916</v>
      </c>
      <c r="AF992" s="1702">
        <f t="shared" si="553"/>
        <v>44921</v>
      </c>
      <c r="AG992" s="1702">
        <f t="shared" si="553"/>
        <v>44924</v>
      </c>
      <c r="AH992" s="1702">
        <f t="shared" si="553"/>
        <v>44949</v>
      </c>
      <c r="AI992" s="1702">
        <f t="shared" si="553"/>
        <v>44969</v>
      </c>
      <c r="AJ992" s="1702">
        <f t="shared" si="553"/>
        <v>44969</v>
      </c>
      <c r="AK992" s="1702">
        <f t="shared" si="553"/>
        <v>44979</v>
      </c>
      <c r="AL992" s="1702">
        <f t="shared" si="553"/>
        <v>44995</v>
      </c>
      <c r="AM992" s="1702">
        <f t="shared" si="553"/>
        <v>44999</v>
      </c>
      <c r="AN992" s="1702">
        <f t="shared" si="553"/>
        <v>45029</v>
      </c>
      <c r="AO992" s="1497">
        <f t="shared" si="554"/>
        <v>44959</v>
      </c>
      <c r="AP992" s="1363">
        <v>30378</v>
      </c>
      <c r="AQ992" s="1543">
        <v>45113</v>
      </c>
      <c r="AR992" s="1424">
        <f>VLOOKUP(AP992,Schedule!$B$2:$F$14923,5,0)</f>
        <v>45113</v>
      </c>
      <c r="AS992" s="1424">
        <f t="shared" si="544"/>
        <v>45478</v>
      </c>
      <c r="AZ992" s="1739"/>
    </row>
    <row r="993" spans="1:52" s="1382" customFormat="1" ht="51.95" customHeight="1" thickBot="1">
      <c r="A993" s="1781"/>
      <c r="B993" s="1498">
        <f t="shared" si="549"/>
        <v>95</v>
      </c>
      <c r="C993" s="1499" t="str">
        <f t="shared" si="549"/>
        <v>У_К</v>
      </c>
      <c r="D993" s="1566" t="str">
        <f t="shared" si="540"/>
        <v>95У_К</v>
      </c>
      <c r="E993" s="1603" t="s">
        <v>712</v>
      </c>
      <c r="F993" s="1568" t="s">
        <v>1033</v>
      </c>
      <c r="G993" s="1569" t="str">
        <f t="shared" si="550"/>
        <v>Выполнение работ КИП по объектам 20ULD,20UGB,21ULD,22ULD,23ULD,24ULD,00UNA,00UNJ,30UGB,30ULD</v>
      </c>
      <c r="H993" s="1570" t="s">
        <v>1096</v>
      </c>
      <c r="I993" s="1345"/>
      <c r="J993" s="1702">
        <f t="shared" si="551"/>
        <v>44539</v>
      </c>
      <c r="K993" s="1702">
        <f t="shared" si="551"/>
        <v>44567</v>
      </c>
      <c r="L993" s="1702">
        <f t="shared" si="551"/>
        <v>44616</v>
      </c>
      <c r="M993" s="1702">
        <f t="shared" si="551"/>
        <v>44621</v>
      </c>
      <c r="N993" s="1702">
        <f t="shared" si="551"/>
        <v>44649</v>
      </c>
      <c r="O993" s="1702">
        <f t="shared" si="551"/>
        <v>44649</v>
      </c>
      <c r="P993" s="1702">
        <f t="shared" si="551"/>
        <v>44733</v>
      </c>
      <c r="Q993" s="1702">
        <f t="shared" si="551"/>
        <v>44763</v>
      </c>
      <c r="R993" s="1702">
        <f t="shared" si="551"/>
        <v>44763</v>
      </c>
      <c r="S993" s="1702">
        <f t="shared" si="551"/>
        <v>44762</v>
      </c>
      <c r="T993" s="1702">
        <f t="shared" si="552"/>
        <v>44762</v>
      </c>
      <c r="U993" s="1702">
        <f t="shared" si="552"/>
        <v>44783</v>
      </c>
      <c r="V993" s="1702">
        <f t="shared" si="552"/>
        <v>44790</v>
      </c>
      <c r="W993" s="1702">
        <f t="shared" si="552"/>
        <v>44795</v>
      </c>
      <c r="X993" s="1702">
        <f t="shared" si="552"/>
        <v>44798</v>
      </c>
      <c r="Y993" s="1702">
        <f t="shared" si="552"/>
        <v>44823</v>
      </c>
      <c r="Z993" s="1702">
        <f t="shared" si="552"/>
        <v>44843</v>
      </c>
      <c r="AA993" s="1702">
        <f t="shared" si="552"/>
        <v>44869</v>
      </c>
      <c r="AB993" s="1702">
        <f t="shared" si="552"/>
        <v>44874</v>
      </c>
      <c r="AC993" s="1702">
        <f t="shared" si="552"/>
        <v>44888</v>
      </c>
      <c r="AD993" s="1702">
        <f t="shared" si="553"/>
        <v>44909</v>
      </c>
      <c r="AE993" s="1702">
        <f t="shared" si="553"/>
        <v>44916</v>
      </c>
      <c r="AF993" s="1702">
        <f t="shared" si="553"/>
        <v>44921</v>
      </c>
      <c r="AG993" s="1702">
        <f t="shared" si="553"/>
        <v>44924</v>
      </c>
      <c r="AH993" s="1702">
        <f t="shared" si="553"/>
        <v>44949</v>
      </c>
      <c r="AI993" s="1702">
        <f t="shared" si="553"/>
        <v>44969</v>
      </c>
      <c r="AJ993" s="1702">
        <f t="shared" si="553"/>
        <v>44969</v>
      </c>
      <c r="AK993" s="1702">
        <f t="shared" si="553"/>
        <v>44979</v>
      </c>
      <c r="AL993" s="1702">
        <f t="shared" si="553"/>
        <v>44995</v>
      </c>
      <c r="AM993" s="1702">
        <f t="shared" si="553"/>
        <v>44999</v>
      </c>
      <c r="AN993" s="1702">
        <f t="shared" si="553"/>
        <v>45029</v>
      </c>
      <c r="AO993" s="1497">
        <f t="shared" si="554"/>
        <v>44959</v>
      </c>
      <c r="AP993" s="1539">
        <v>31300</v>
      </c>
      <c r="AQ993" s="1540">
        <v>45203</v>
      </c>
      <c r="AR993" s="1424">
        <f>VLOOKUP(AP993,Schedule!$B$2:$F$14923,5,0)</f>
        <v>45203</v>
      </c>
      <c r="AS993" s="1424">
        <f t="shared" si="544"/>
        <v>45568</v>
      </c>
      <c r="AZ993" s="1739"/>
    </row>
    <row r="994" spans="1:52" s="1382" customFormat="1" ht="47.25" thickBot="1">
      <c r="A994" s="1781">
        <f>A984+1</f>
        <v>82</v>
      </c>
      <c r="B994" s="1373">
        <f>B984+1</f>
        <v>96</v>
      </c>
      <c r="C994" s="1374" t="s">
        <v>1032</v>
      </c>
      <c r="D994" s="1556" t="str">
        <f t="shared" si="540"/>
        <v>96У_К</v>
      </c>
      <c r="E994" s="1601" t="s">
        <v>598</v>
      </c>
      <c r="F994" s="1558" t="s">
        <v>1033</v>
      </c>
      <c r="G994" s="1559" t="str">
        <f>CONCATENATE("Выполнение работ КИП по объектам ", , E994,",", E995,",", E996, ",",E997)</f>
        <v>Выполнение работ КИП по объектам 20UJA,30UJA,20UJG,30UJG</v>
      </c>
      <c r="H994" s="1560" t="s">
        <v>1097</v>
      </c>
      <c r="I994" s="1339" t="s">
        <v>118</v>
      </c>
      <c r="J994" s="1369">
        <f>IFERROR(VLOOKUP(D994,'ИСХОДНИК-даты-2х'!$D$10:$AI$105,2,0),"-")</f>
        <v>44492</v>
      </c>
      <c r="K994" s="1369">
        <f>IFERROR(VLOOKUP(D994,'ИСХОДНИК-даты-2х'!$D$10:$AI$105,3,0),"-")</f>
        <v>44519</v>
      </c>
      <c r="L994" s="1369">
        <f>IFERROR(VLOOKUP(D994,'ИСХОДНИК-даты-2х'!$D$10:$AI$105,4,0),"-")</f>
        <v>44568</v>
      </c>
      <c r="M994" s="1369">
        <f>IFERROR(VLOOKUP(D994,'ИСХОДНИК-даты-2х'!$D$10:$AI$105,5,0),"-")</f>
        <v>44573</v>
      </c>
      <c r="N994" s="1369">
        <f>IFERROR(VLOOKUP(D994,'ИСХОДНИК-даты-2х'!$D$10:$AI$105,6,0),"-")</f>
        <v>44601</v>
      </c>
      <c r="O994" s="1369">
        <f>IFERROR(VLOOKUP(D994,'ИСХОДНИК-даты-2х'!$D$10:$AI$105,7,0),"-")</f>
        <v>44601</v>
      </c>
      <c r="P994" s="1369">
        <f>IFERROR(VLOOKUP(D994,'ИСХОДНИК-даты-2х'!$D$10:$AI$105,8,0),"-")</f>
        <v>44685</v>
      </c>
      <c r="Q994" s="1369">
        <f>IFERROR(VLOOKUP(D994,'ИСХОДНИК-даты-2х'!$D$10:$AI$105,9,0),"-")</f>
        <v>44715</v>
      </c>
      <c r="R994" s="1369">
        <f>IFERROR(VLOOKUP(D994,'ИСХОДНИК-даты-2х'!$D$10:$AI$105,10,0),"-")</f>
        <v>44715</v>
      </c>
      <c r="S994" s="1369">
        <f>IFERROR(VLOOKUP(D994,'ИСХОДНИК-даты-2х'!$D$10:$AI$105,11,0),"-")</f>
        <v>44714</v>
      </c>
      <c r="T994" s="1369">
        <f>IFERROR(VLOOKUP(D994,'ИСХОДНИК-даты-2х'!$D$10:$AI$105,12,0),"-")</f>
        <v>44714</v>
      </c>
      <c r="U994" s="1369">
        <f>IFERROR(VLOOKUP(D994,'ИСХОДНИК-даты-2х'!$D$10:$AI$105,13,0),"-")</f>
        <v>44735</v>
      </c>
      <c r="V994" s="1369">
        <f>IFERROR(VLOOKUP(D994,'ИСХОДНИК-даты-2х'!$D$10:$AI$105,14,0),"-")</f>
        <v>44742</v>
      </c>
      <c r="W994" s="1369">
        <f>IFERROR(VLOOKUP(D994,'ИСХОДНИК-даты-2х'!$D$10:$AI$105,15,0),"-")</f>
        <v>44747</v>
      </c>
      <c r="X994" s="1369">
        <f>IFERROR(VLOOKUP(D994,'ИСХОДНИК-даты-2х'!$D$10:$AI$105,16,0),"-")</f>
        <v>44750</v>
      </c>
      <c r="Y994" s="1369">
        <f>IFERROR(VLOOKUP(D994,'ИСХОДНИК-даты-2х'!$D$10:$AI$105,17,0),"-")</f>
        <v>44775</v>
      </c>
      <c r="Z994" s="1369">
        <f>IFERROR(VLOOKUP(D994,'ИСХОДНИК-даты-2х'!$D$10:$AI$105,18,0),"-")</f>
        <v>44795</v>
      </c>
      <c r="AA994" s="1369">
        <f>IFERROR(VLOOKUP(D994,'ИСХОДНИК-даты-2х'!$D$10:$AI$105,19,0),"-")</f>
        <v>44823</v>
      </c>
      <c r="AB994" s="1369">
        <f>IFERROR(VLOOKUP(D994,'ИСХОДНИК-даты-2х'!$D$10:$AI$105,20,0),"-")</f>
        <v>44826</v>
      </c>
      <c r="AC994" s="1369">
        <f>IFERROR(VLOOKUP(D994,'ИСХОДНИК-даты-2х'!$D$10:$AI$105,21,0),"-")</f>
        <v>44840</v>
      </c>
      <c r="AD994" s="1369">
        <f>IFERROR(VLOOKUP(D994,'ИСХОДНИК-даты-2х'!$D$10:$AI$105,22,0),"-")</f>
        <v>44861</v>
      </c>
      <c r="AE994" s="1369">
        <f>IFERROR(VLOOKUP(D994,'ИСХОДНИК-даты-2х'!$D$10:$AI$105,23,0),"-")</f>
        <v>44868</v>
      </c>
      <c r="AF994" s="1369">
        <f>IFERROR(VLOOKUP(D994,'ИСХОДНИК-даты-2х'!$D$10:$AI$105,24,0),"-")</f>
        <v>44873</v>
      </c>
      <c r="AG994" s="1369">
        <f>IFERROR(VLOOKUP(D994,'ИСХОДНИК-даты-2х'!$D$10:$AI$105,25,0),"-")</f>
        <v>44876</v>
      </c>
      <c r="AH994" s="1340">
        <f>IFERROR(VLOOKUP(D994,'ИСХОДНИК-даты-2х'!$D$10:$AI$105,26,0),"-")</f>
        <v>44901</v>
      </c>
      <c r="AI994" s="1340">
        <f>IFERROR(VLOOKUP(D994,'ИСХОДНИК-даты-2х'!$D$10:$AI$105,27,0),"-")</f>
        <v>44921</v>
      </c>
      <c r="AJ994" s="1340">
        <f>IFERROR(VLOOKUP(D994,'ИСХОДНИК-даты-2х'!$D$10:$AI$105,28,0),"-")</f>
        <v>44921</v>
      </c>
      <c r="AK994" s="1370">
        <f>IFERROR(VLOOKUP(D994,'ИСХОДНИК-даты-2х'!$D$10:$AI$105,29,0),"-")</f>
        <v>44931</v>
      </c>
      <c r="AL994" s="1370">
        <f>IFERROR(VLOOKUP(D994,'ИСХОДНИК-даты-2х'!$D$10:$AI$105,30,0),"-")</f>
        <v>44947</v>
      </c>
      <c r="AM994" s="1371">
        <f>IFERROR(VLOOKUP(D994,'ИСХОДНИК-даты-2х'!$D$10:$AI$105,31,0),"-")</f>
        <v>44951</v>
      </c>
      <c r="AN994" s="1372">
        <v>44981</v>
      </c>
      <c r="AO994" s="1387">
        <v>44912</v>
      </c>
      <c r="AP994" s="1388">
        <v>12549</v>
      </c>
      <c r="AQ994" s="1541">
        <v>44912</v>
      </c>
      <c r="AR994" s="1424">
        <f>VLOOKUP(AP994,Schedule!$B$2:$F$14923,5,0)</f>
        <v>44872</v>
      </c>
      <c r="AS994" s="1424">
        <f t="shared" si="544"/>
        <v>45237</v>
      </c>
      <c r="AT994" s="1425">
        <f>MIN(AS994:AS997)</f>
        <v>45204</v>
      </c>
      <c r="AU994" s="1426">
        <f>AM994+30</f>
        <v>44981</v>
      </c>
      <c r="AV994" s="1732">
        <f>AT994-AM994</f>
        <v>253</v>
      </c>
      <c r="AW994" s="1383" t="s">
        <v>119</v>
      </c>
      <c r="AX994" s="1383">
        <v>44981</v>
      </c>
      <c r="AY994" s="1384" t="s">
        <v>173</v>
      </c>
      <c r="AZ994" s="1739">
        <f>AN994-AM994</f>
        <v>30</v>
      </c>
    </row>
    <row r="995" spans="1:52" s="1382" customFormat="1" ht="51.95" customHeight="1" thickBot="1">
      <c r="A995" s="1781"/>
      <c r="B995" s="1385">
        <f t="shared" ref="B995:C997" si="555">B$994</f>
        <v>96</v>
      </c>
      <c r="C995" s="1386" t="str">
        <f t="shared" si="555"/>
        <v>У_К</v>
      </c>
      <c r="D995" s="1561" t="str">
        <f t="shared" si="540"/>
        <v>96У_К</v>
      </c>
      <c r="E995" s="1602" t="s">
        <v>600</v>
      </c>
      <c r="F995" s="1563" t="s">
        <v>1033</v>
      </c>
      <c r="G995" s="1564" t="str">
        <f>$G$994</f>
        <v>Выполнение работ КИП по объектам 20UJA,30UJA,20UJG,30UJG</v>
      </c>
      <c r="H995" s="1565" t="s">
        <v>1098</v>
      </c>
      <c r="I995" s="1352"/>
      <c r="J995" s="1702">
        <f t="shared" ref="J995:S997" si="556">J$994</f>
        <v>44492</v>
      </c>
      <c r="K995" s="1702">
        <f t="shared" si="556"/>
        <v>44519</v>
      </c>
      <c r="L995" s="1702">
        <f t="shared" si="556"/>
        <v>44568</v>
      </c>
      <c r="M995" s="1702">
        <f t="shared" si="556"/>
        <v>44573</v>
      </c>
      <c r="N995" s="1702">
        <f t="shared" si="556"/>
        <v>44601</v>
      </c>
      <c r="O995" s="1702">
        <f t="shared" si="556"/>
        <v>44601</v>
      </c>
      <c r="P995" s="1702">
        <f t="shared" si="556"/>
        <v>44685</v>
      </c>
      <c r="Q995" s="1702">
        <f t="shared" si="556"/>
        <v>44715</v>
      </c>
      <c r="R995" s="1702">
        <f t="shared" si="556"/>
        <v>44715</v>
      </c>
      <c r="S995" s="1702">
        <f t="shared" si="556"/>
        <v>44714</v>
      </c>
      <c r="T995" s="1702">
        <f t="shared" ref="T995:AC997" si="557">T$994</f>
        <v>44714</v>
      </c>
      <c r="U995" s="1702">
        <f t="shared" si="557"/>
        <v>44735</v>
      </c>
      <c r="V995" s="1702">
        <f t="shared" si="557"/>
        <v>44742</v>
      </c>
      <c r="W995" s="1702">
        <f t="shared" si="557"/>
        <v>44747</v>
      </c>
      <c r="X995" s="1702">
        <f t="shared" si="557"/>
        <v>44750</v>
      </c>
      <c r="Y995" s="1702">
        <f t="shared" si="557"/>
        <v>44775</v>
      </c>
      <c r="Z995" s="1702">
        <f t="shared" si="557"/>
        <v>44795</v>
      </c>
      <c r="AA995" s="1702">
        <f t="shared" si="557"/>
        <v>44823</v>
      </c>
      <c r="AB995" s="1702">
        <f t="shared" si="557"/>
        <v>44826</v>
      </c>
      <c r="AC995" s="1702">
        <f t="shared" si="557"/>
        <v>44840</v>
      </c>
      <c r="AD995" s="1702">
        <f t="shared" ref="AD995:AN997" si="558">AD$994</f>
        <v>44861</v>
      </c>
      <c r="AE995" s="1702">
        <f t="shared" si="558"/>
        <v>44868</v>
      </c>
      <c r="AF995" s="1702">
        <f t="shared" si="558"/>
        <v>44873</v>
      </c>
      <c r="AG995" s="1702">
        <f t="shared" si="558"/>
        <v>44876</v>
      </c>
      <c r="AH995" s="1702">
        <f t="shared" si="558"/>
        <v>44901</v>
      </c>
      <c r="AI995" s="1702">
        <f t="shared" si="558"/>
        <v>44921</v>
      </c>
      <c r="AJ995" s="1702">
        <f t="shared" si="558"/>
        <v>44921</v>
      </c>
      <c r="AK995" s="1702">
        <f t="shared" si="558"/>
        <v>44931</v>
      </c>
      <c r="AL995" s="1702">
        <f t="shared" si="558"/>
        <v>44947</v>
      </c>
      <c r="AM995" s="1702">
        <f t="shared" si="558"/>
        <v>44951</v>
      </c>
      <c r="AN995" s="1702">
        <f t="shared" si="558"/>
        <v>44981</v>
      </c>
      <c r="AO995" s="1497">
        <f>$AO$994</f>
        <v>44912</v>
      </c>
      <c r="AP995" s="1363">
        <v>30088</v>
      </c>
      <c r="AQ995" s="1543">
        <v>45337</v>
      </c>
      <c r="AR995" s="1424">
        <f>VLOOKUP(AP995,Schedule!$B$2:$F$14923,5,0)</f>
        <v>45337</v>
      </c>
      <c r="AS995" s="1424">
        <f t="shared" si="544"/>
        <v>45702</v>
      </c>
      <c r="AZ995" s="1739"/>
    </row>
    <row r="996" spans="1:52" s="1382" customFormat="1" ht="51.95" customHeight="1" thickBot="1">
      <c r="A996" s="1781"/>
      <c r="B996" s="1385">
        <f t="shared" si="555"/>
        <v>96</v>
      </c>
      <c r="C996" s="1386" t="str">
        <f t="shared" si="555"/>
        <v>У_К</v>
      </c>
      <c r="D996" s="1561" t="str">
        <f t="shared" si="540"/>
        <v>96У_К</v>
      </c>
      <c r="E996" s="1602" t="s">
        <v>602</v>
      </c>
      <c r="F996" s="1563" t="s">
        <v>1033</v>
      </c>
      <c r="G996" s="1564" t="str">
        <f>$G$994</f>
        <v>Выполнение работ КИП по объектам 20UJA,30UJA,20UJG,30UJG</v>
      </c>
      <c r="H996" s="1565" t="s">
        <v>1099</v>
      </c>
      <c r="I996" s="1352"/>
      <c r="J996" s="1702">
        <f t="shared" si="556"/>
        <v>44492</v>
      </c>
      <c r="K996" s="1702">
        <f t="shared" si="556"/>
        <v>44519</v>
      </c>
      <c r="L996" s="1702">
        <f t="shared" si="556"/>
        <v>44568</v>
      </c>
      <c r="M996" s="1702">
        <f t="shared" si="556"/>
        <v>44573</v>
      </c>
      <c r="N996" s="1702">
        <f t="shared" si="556"/>
        <v>44601</v>
      </c>
      <c r="O996" s="1702">
        <f t="shared" si="556"/>
        <v>44601</v>
      </c>
      <c r="P996" s="1702">
        <f t="shared" si="556"/>
        <v>44685</v>
      </c>
      <c r="Q996" s="1702">
        <f t="shared" si="556"/>
        <v>44715</v>
      </c>
      <c r="R996" s="1702">
        <f t="shared" si="556"/>
        <v>44715</v>
      </c>
      <c r="S996" s="1702">
        <f t="shared" si="556"/>
        <v>44714</v>
      </c>
      <c r="T996" s="1702">
        <f t="shared" si="557"/>
        <v>44714</v>
      </c>
      <c r="U996" s="1702">
        <f t="shared" si="557"/>
        <v>44735</v>
      </c>
      <c r="V996" s="1702">
        <f t="shared" si="557"/>
        <v>44742</v>
      </c>
      <c r="W996" s="1702">
        <f t="shared" si="557"/>
        <v>44747</v>
      </c>
      <c r="X996" s="1702">
        <f t="shared" si="557"/>
        <v>44750</v>
      </c>
      <c r="Y996" s="1702">
        <f t="shared" si="557"/>
        <v>44775</v>
      </c>
      <c r="Z996" s="1702">
        <f t="shared" si="557"/>
        <v>44795</v>
      </c>
      <c r="AA996" s="1702">
        <f t="shared" si="557"/>
        <v>44823</v>
      </c>
      <c r="AB996" s="1702">
        <f t="shared" si="557"/>
        <v>44826</v>
      </c>
      <c r="AC996" s="1702">
        <f t="shared" si="557"/>
        <v>44840</v>
      </c>
      <c r="AD996" s="1702">
        <f t="shared" si="558"/>
        <v>44861</v>
      </c>
      <c r="AE996" s="1702">
        <f t="shared" si="558"/>
        <v>44868</v>
      </c>
      <c r="AF996" s="1702">
        <f t="shared" si="558"/>
        <v>44873</v>
      </c>
      <c r="AG996" s="1702">
        <f t="shared" si="558"/>
        <v>44876</v>
      </c>
      <c r="AH996" s="1702">
        <f t="shared" si="558"/>
        <v>44901</v>
      </c>
      <c r="AI996" s="1702">
        <f t="shared" si="558"/>
        <v>44921</v>
      </c>
      <c r="AJ996" s="1702">
        <f t="shared" si="558"/>
        <v>44921</v>
      </c>
      <c r="AK996" s="1702">
        <f t="shared" si="558"/>
        <v>44931</v>
      </c>
      <c r="AL996" s="1702">
        <f t="shared" si="558"/>
        <v>44947</v>
      </c>
      <c r="AM996" s="1702">
        <f t="shared" si="558"/>
        <v>44951</v>
      </c>
      <c r="AN996" s="1702">
        <f t="shared" si="558"/>
        <v>44981</v>
      </c>
      <c r="AO996" s="1497">
        <f>$AO$994</f>
        <v>44912</v>
      </c>
      <c r="AP996" s="1363">
        <v>12657</v>
      </c>
      <c r="AQ996" s="1543">
        <v>44879</v>
      </c>
      <c r="AR996" s="1424">
        <f>VLOOKUP(AP996,Schedule!$B$2:$F$14923,5,0)</f>
        <v>44839</v>
      </c>
      <c r="AS996" s="1424">
        <f t="shared" si="544"/>
        <v>45204</v>
      </c>
      <c r="AZ996" s="1739"/>
    </row>
    <row r="997" spans="1:52" s="1382" customFormat="1" ht="51.95" customHeight="1" thickBot="1">
      <c r="A997" s="1781"/>
      <c r="B997" s="1498">
        <f t="shared" si="555"/>
        <v>96</v>
      </c>
      <c r="C997" s="1499" t="str">
        <f t="shared" si="555"/>
        <v>У_К</v>
      </c>
      <c r="D997" s="1566" t="str">
        <f t="shared" si="540"/>
        <v>96У_К</v>
      </c>
      <c r="E997" s="1603" t="s">
        <v>604</v>
      </c>
      <c r="F997" s="1568" t="s">
        <v>1033</v>
      </c>
      <c r="G997" s="1569" t="str">
        <f>$G$994</f>
        <v>Выполнение работ КИП по объектам 20UJA,30UJA,20UJG,30UJG</v>
      </c>
      <c r="H997" s="1570" t="s">
        <v>1100</v>
      </c>
      <c r="I997" s="1345"/>
      <c r="J997" s="1702">
        <f t="shared" si="556"/>
        <v>44492</v>
      </c>
      <c r="K997" s="1702">
        <f t="shared" si="556"/>
        <v>44519</v>
      </c>
      <c r="L997" s="1702">
        <f t="shared" si="556"/>
        <v>44568</v>
      </c>
      <c r="M997" s="1702">
        <f t="shared" si="556"/>
        <v>44573</v>
      </c>
      <c r="N997" s="1702">
        <f t="shared" si="556"/>
        <v>44601</v>
      </c>
      <c r="O997" s="1702">
        <f t="shared" si="556"/>
        <v>44601</v>
      </c>
      <c r="P997" s="1702">
        <f t="shared" si="556"/>
        <v>44685</v>
      </c>
      <c r="Q997" s="1702">
        <f t="shared" si="556"/>
        <v>44715</v>
      </c>
      <c r="R997" s="1702">
        <f t="shared" si="556"/>
        <v>44715</v>
      </c>
      <c r="S997" s="1702">
        <f t="shared" si="556"/>
        <v>44714</v>
      </c>
      <c r="T997" s="1702">
        <f t="shared" si="557"/>
        <v>44714</v>
      </c>
      <c r="U997" s="1702">
        <f t="shared" si="557"/>
        <v>44735</v>
      </c>
      <c r="V997" s="1702">
        <f t="shared" si="557"/>
        <v>44742</v>
      </c>
      <c r="W997" s="1702">
        <f t="shared" si="557"/>
        <v>44747</v>
      </c>
      <c r="X997" s="1702">
        <f t="shared" si="557"/>
        <v>44750</v>
      </c>
      <c r="Y997" s="1702">
        <f t="shared" si="557"/>
        <v>44775</v>
      </c>
      <c r="Z997" s="1702">
        <f t="shared" si="557"/>
        <v>44795</v>
      </c>
      <c r="AA997" s="1702">
        <f t="shared" si="557"/>
        <v>44823</v>
      </c>
      <c r="AB997" s="1702">
        <f t="shared" si="557"/>
        <v>44826</v>
      </c>
      <c r="AC997" s="1702">
        <f t="shared" si="557"/>
        <v>44840</v>
      </c>
      <c r="AD997" s="1702">
        <f t="shared" si="558"/>
        <v>44861</v>
      </c>
      <c r="AE997" s="1702">
        <f t="shared" si="558"/>
        <v>44868</v>
      </c>
      <c r="AF997" s="1702">
        <f t="shared" si="558"/>
        <v>44873</v>
      </c>
      <c r="AG997" s="1702">
        <f t="shared" si="558"/>
        <v>44876</v>
      </c>
      <c r="AH997" s="1702">
        <f t="shared" si="558"/>
        <v>44901</v>
      </c>
      <c r="AI997" s="1702">
        <f t="shared" si="558"/>
        <v>44921</v>
      </c>
      <c r="AJ997" s="1702">
        <f t="shared" si="558"/>
        <v>44921</v>
      </c>
      <c r="AK997" s="1702">
        <f t="shared" si="558"/>
        <v>44931</v>
      </c>
      <c r="AL997" s="1702">
        <f t="shared" si="558"/>
        <v>44947</v>
      </c>
      <c r="AM997" s="1702">
        <f t="shared" si="558"/>
        <v>44951</v>
      </c>
      <c r="AN997" s="1702">
        <f t="shared" si="558"/>
        <v>44981</v>
      </c>
      <c r="AO997" s="1497">
        <f>$AO$994</f>
        <v>44912</v>
      </c>
      <c r="AP997" s="1539">
        <v>30199</v>
      </c>
      <c r="AQ997" s="1540">
        <v>45223</v>
      </c>
      <c r="AR997" s="1424">
        <f>VLOOKUP(AP997,Schedule!$B$2:$F$14923,5,0)</f>
        <v>45223</v>
      </c>
      <c r="AS997" s="1424">
        <f t="shared" si="544"/>
        <v>45588</v>
      </c>
      <c r="AZ997" s="1739"/>
    </row>
    <row r="998" spans="1:52" s="1382" customFormat="1" ht="47.25" thickBot="1">
      <c r="A998" s="1781">
        <f>A994+1</f>
        <v>83</v>
      </c>
      <c r="B998" s="1373">
        <f>B994+1</f>
        <v>97</v>
      </c>
      <c r="C998" s="1374" t="s">
        <v>1032</v>
      </c>
      <c r="D998" s="1556" t="str">
        <f t="shared" si="540"/>
        <v>97У_К</v>
      </c>
      <c r="E998" s="1601" t="s">
        <v>441</v>
      </c>
      <c r="F998" s="1558" t="s">
        <v>1033</v>
      </c>
      <c r="G998" s="1559" t="str">
        <f>CONCATENATE("Выполнение работ КИП по объектам ", , E998,",", E999,",", E1000, ",",E1001,,",",E1002)</f>
        <v>Выполнение работ КИП по объектам 01UGD,02UGD,03UGD,04UGD,00UGD</v>
      </c>
      <c r="H998" s="1560" t="s">
        <v>1101</v>
      </c>
      <c r="I998" s="1339" t="s">
        <v>118</v>
      </c>
      <c r="J998" s="1369">
        <f>IFERROR(VLOOKUP(D998,'ИСХОДНИК-даты-2х'!$D$10:$AI$105,2,0),"-")</f>
        <v>44501</v>
      </c>
      <c r="K998" s="1369">
        <f>IFERROR(VLOOKUP(D998,'ИСХОДНИК-даты-2х'!$D$10:$AI$105,3,0),"-")</f>
        <v>44529</v>
      </c>
      <c r="L998" s="1369">
        <f>IFERROR(VLOOKUP(D998,'ИСХОДНИК-даты-2х'!$D$10:$AI$105,4,0),"-")</f>
        <v>44578</v>
      </c>
      <c r="M998" s="1369">
        <f>IFERROR(VLOOKUP(D998,'ИСХОДНИК-даты-2х'!$D$10:$AI$105,5,0),"-")</f>
        <v>44581</v>
      </c>
      <c r="N998" s="1369">
        <f>IFERROR(VLOOKUP(D998,'ИСХОДНИК-даты-2х'!$D$10:$AI$105,6,0),"-")</f>
        <v>44609</v>
      </c>
      <c r="O998" s="1369">
        <f>IFERROR(VLOOKUP(D998,'ИСХОДНИК-даты-2х'!$D$10:$AI$105,7,0),"-")</f>
        <v>44609</v>
      </c>
      <c r="P998" s="1369">
        <f>IFERROR(VLOOKUP(D998,'ИСХОДНИК-даты-2х'!$D$10:$AI$105,8,0),"-")</f>
        <v>44693</v>
      </c>
      <c r="Q998" s="1369">
        <f>IFERROR(VLOOKUP(D998,'ИСХОДНИК-даты-2х'!$D$10:$AI$105,9,0),"-")</f>
        <v>44725</v>
      </c>
      <c r="R998" s="1369">
        <f>IFERROR(VLOOKUP(D998,'ИСХОДНИК-даты-2х'!$D$10:$AI$105,10,0),"-")</f>
        <v>44725</v>
      </c>
      <c r="S998" s="1369">
        <f>IFERROR(VLOOKUP(D998,'ИСХОДНИК-даты-2х'!$D$10:$AI$105,11,0),"-")</f>
        <v>44722</v>
      </c>
      <c r="T998" s="1369">
        <f>IFERROR(VLOOKUP(D998,'ИСХОДНИК-даты-2х'!$D$10:$AI$105,12,0),"-")</f>
        <v>44722</v>
      </c>
      <c r="U998" s="1369">
        <f>IFERROR(VLOOKUP(D998,'ИСХОДНИК-даты-2х'!$D$10:$AI$105,13,0),"-")</f>
        <v>44743</v>
      </c>
      <c r="V998" s="1369">
        <f>IFERROR(VLOOKUP(D998,'ИСХОДНИК-даты-2х'!$D$10:$AI$105,14,0),"-")</f>
        <v>44750</v>
      </c>
      <c r="W998" s="1369">
        <f>IFERROR(VLOOKUP(D998,'ИСХОДНИК-даты-2х'!$D$10:$AI$105,15,0),"-")</f>
        <v>44755</v>
      </c>
      <c r="X998" s="1369">
        <f>IFERROR(VLOOKUP(D998,'ИСХОДНИК-даты-2х'!$D$10:$AI$105,16,0),"-")</f>
        <v>44760</v>
      </c>
      <c r="Y998" s="1369">
        <f>IFERROR(VLOOKUP(D998,'ИСХОДНИК-даты-2х'!$D$10:$AI$105,17,0),"-")</f>
        <v>44785</v>
      </c>
      <c r="Z998" s="1369">
        <f>IFERROR(VLOOKUP(D998,'ИСХОДНИК-даты-2х'!$D$10:$AI$105,18,0),"-")</f>
        <v>44805</v>
      </c>
      <c r="AA998" s="1369">
        <f>IFERROR(VLOOKUP(D998,'ИСХОДНИК-даты-2х'!$D$10:$AI$105,19,0),"-")</f>
        <v>44833</v>
      </c>
      <c r="AB998" s="1369">
        <f>IFERROR(VLOOKUP(D998,'ИСХОДНИК-даты-2х'!$D$10:$AI$105,20,0),"-")</f>
        <v>44838</v>
      </c>
      <c r="AC998" s="1369">
        <f>IFERROR(VLOOKUP(D998,'ИСХОДНИК-даты-2х'!$D$10:$AI$105,21,0),"-")</f>
        <v>44852</v>
      </c>
      <c r="AD998" s="1369">
        <f>IFERROR(VLOOKUP(D998,'ИСХОДНИК-даты-2х'!$D$10:$AI$105,22,0),"-")</f>
        <v>44873</v>
      </c>
      <c r="AE998" s="1369">
        <f>IFERROR(VLOOKUP(D998,'ИСХОДНИК-даты-2х'!$D$10:$AI$105,23,0),"-")</f>
        <v>44880</v>
      </c>
      <c r="AF998" s="1369">
        <f>IFERROR(VLOOKUP(D998,'ИСХОДНИК-даты-2х'!$D$10:$AI$105,24,0),"-")</f>
        <v>44883</v>
      </c>
      <c r="AG998" s="1369">
        <f>IFERROR(VLOOKUP(D998,'ИСХОДНИК-даты-2х'!$D$10:$AI$105,25,0),"-")</f>
        <v>44888</v>
      </c>
      <c r="AH998" s="1340">
        <f>IFERROR(VLOOKUP(D998,'ИСХОДНИК-даты-2х'!$D$10:$AI$105,26,0),"-")</f>
        <v>44913</v>
      </c>
      <c r="AI998" s="1340">
        <f>IFERROR(VLOOKUP(D998,'ИСХОДНИК-даты-2х'!$D$10:$AI$105,27,0),"-")</f>
        <v>44933</v>
      </c>
      <c r="AJ998" s="1340">
        <f>IFERROR(VLOOKUP(D998,'ИСХОДНИК-даты-2х'!$D$10:$AI$105,28,0),"-")</f>
        <v>44933</v>
      </c>
      <c r="AK998" s="1370">
        <f>IFERROR(VLOOKUP(D998,'ИСХОДНИК-даты-2х'!$D$10:$AI$105,29,0),"-")</f>
        <v>44943</v>
      </c>
      <c r="AL998" s="1370">
        <f>IFERROR(VLOOKUP(D998,'ИСХОДНИК-даты-2х'!$D$10:$AI$105,30,0),"-")</f>
        <v>44959</v>
      </c>
      <c r="AM998" s="1371">
        <f>IFERROR(VLOOKUP(D998,'ИСХОДНИК-даты-2х'!$D$10:$AI$105,31,0),"-")</f>
        <v>44963</v>
      </c>
      <c r="AN998" s="1372">
        <v>44993</v>
      </c>
      <c r="AO998" s="1387">
        <v>44921</v>
      </c>
      <c r="AP998" s="1388">
        <v>39251</v>
      </c>
      <c r="AQ998" s="1541">
        <v>44570</v>
      </c>
      <c r="AR998" s="1424"/>
      <c r="AS998" s="1424"/>
      <c r="AT998" s="1425">
        <f>MIN(AS998:AS1002)</f>
        <v>45166</v>
      </c>
      <c r="AU998" s="1426">
        <f>AM998+30</f>
        <v>44993</v>
      </c>
      <c r="AV998" s="1732">
        <f>AT998-AM998</f>
        <v>203</v>
      </c>
      <c r="AW998" s="1383" t="s">
        <v>119</v>
      </c>
      <c r="AX998" s="1383">
        <v>44993</v>
      </c>
      <c r="AY998" s="1384" t="s">
        <v>173</v>
      </c>
      <c r="AZ998" s="1739">
        <f>AN998-AM998</f>
        <v>30</v>
      </c>
    </row>
    <row r="999" spans="1:52" s="1382" customFormat="1" ht="51.95" customHeight="1" thickBot="1">
      <c r="A999" s="1781"/>
      <c r="B999" s="1385">
        <f t="shared" ref="B999:C1002" si="559">B$998</f>
        <v>97</v>
      </c>
      <c r="C999" s="1386" t="str">
        <f t="shared" si="559"/>
        <v>У_К</v>
      </c>
      <c r="D999" s="1561" t="str">
        <f t="shared" si="540"/>
        <v>97У_К</v>
      </c>
      <c r="E999" s="1602" t="s">
        <v>433</v>
      </c>
      <c r="F999" s="1563" t="s">
        <v>1033</v>
      </c>
      <c r="G999" s="1564" t="str">
        <f>$G$998</f>
        <v>Выполнение работ КИП по объектам 01UGD,02UGD,03UGD,04UGD,00UGD</v>
      </c>
      <c r="H999" s="1565" t="s">
        <v>1102</v>
      </c>
      <c r="I999" s="1352"/>
      <c r="J999" s="1702">
        <f t="shared" ref="J999:S1002" si="560">J$998</f>
        <v>44501</v>
      </c>
      <c r="K999" s="1702">
        <f t="shared" si="560"/>
        <v>44529</v>
      </c>
      <c r="L999" s="1702">
        <f t="shared" si="560"/>
        <v>44578</v>
      </c>
      <c r="M999" s="1702">
        <f t="shared" si="560"/>
        <v>44581</v>
      </c>
      <c r="N999" s="1702">
        <f t="shared" si="560"/>
        <v>44609</v>
      </c>
      <c r="O999" s="1702">
        <f t="shared" si="560"/>
        <v>44609</v>
      </c>
      <c r="P999" s="1702">
        <f t="shared" si="560"/>
        <v>44693</v>
      </c>
      <c r="Q999" s="1702">
        <f t="shared" si="560"/>
        <v>44725</v>
      </c>
      <c r="R999" s="1702">
        <f t="shared" si="560"/>
        <v>44725</v>
      </c>
      <c r="S999" s="1702">
        <f t="shared" si="560"/>
        <v>44722</v>
      </c>
      <c r="T999" s="1702">
        <f t="shared" ref="T999:AC1002" si="561">T$998</f>
        <v>44722</v>
      </c>
      <c r="U999" s="1702">
        <f t="shared" si="561"/>
        <v>44743</v>
      </c>
      <c r="V999" s="1702">
        <f t="shared" si="561"/>
        <v>44750</v>
      </c>
      <c r="W999" s="1702">
        <f t="shared" si="561"/>
        <v>44755</v>
      </c>
      <c r="X999" s="1702">
        <f t="shared" si="561"/>
        <v>44760</v>
      </c>
      <c r="Y999" s="1702">
        <f t="shared" si="561"/>
        <v>44785</v>
      </c>
      <c r="Z999" s="1702">
        <f t="shared" si="561"/>
        <v>44805</v>
      </c>
      <c r="AA999" s="1702">
        <f t="shared" si="561"/>
        <v>44833</v>
      </c>
      <c r="AB999" s="1702">
        <f t="shared" si="561"/>
        <v>44838</v>
      </c>
      <c r="AC999" s="1702">
        <f t="shared" si="561"/>
        <v>44852</v>
      </c>
      <c r="AD999" s="1702">
        <f t="shared" ref="AD999:AN1002" si="562">AD$998</f>
        <v>44873</v>
      </c>
      <c r="AE999" s="1702">
        <f t="shared" si="562"/>
        <v>44880</v>
      </c>
      <c r="AF999" s="1702">
        <f t="shared" si="562"/>
        <v>44883</v>
      </c>
      <c r="AG999" s="1702">
        <f t="shared" si="562"/>
        <v>44888</v>
      </c>
      <c r="AH999" s="1702">
        <f t="shared" si="562"/>
        <v>44913</v>
      </c>
      <c r="AI999" s="1702">
        <f t="shared" si="562"/>
        <v>44933</v>
      </c>
      <c r="AJ999" s="1702">
        <f t="shared" si="562"/>
        <v>44933</v>
      </c>
      <c r="AK999" s="1702">
        <f t="shared" si="562"/>
        <v>44943</v>
      </c>
      <c r="AL999" s="1702">
        <f t="shared" si="562"/>
        <v>44959</v>
      </c>
      <c r="AM999" s="1702">
        <f t="shared" si="562"/>
        <v>44963</v>
      </c>
      <c r="AN999" s="1702">
        <f t="shared" si="562"/>
        <v>44993</v>
      </c>
      <c r="AO999" s="1497">
        <f>$AO$998</f>
        <v>44921</v>
      </c>
      <c r="AP999" s="1363">
        <v>38399</v>
      </c>
      <c r="AQ999" s="1543">
        <v>44570</v>
      </c>
      <c r="AR999" s="1424"/>
      <c r="AS999" s="1424"/>
      <c r="AZ999" s="1739"/>
    </row>
    <row r="1000" spans="1:52" s="1382" customFormat="1" ht="51.95" customHeight="1" thickBot="1">
      <c r="A1000" s="1781"/>
      <c r="B1000" s="1385">
        <f t="shared" si="559"/>
        <v>97</v>
      </c>
      <c r="C1000" s="1386" t="str">
        <f t="shared" si="559"/>
        <v>У_К</v>
      </c>
      <c r="D1000" s="1561" t="str">
        <f t="shared" si="540"/>
        <v>97У_К</v>
      </c>
      <c r="E1000" s="1602" t="s">
        <v>435</v>
      </c>
      <c r="F1000" s="1563" t="s">
        <v>1033</v>
      </c>
      <c r="G1000" s="1564" t="str">
        <f>$G$998</f>
        <v>Выполнение работ КИП по объектам 01UGD,02UGD,03UGD,04UGD,00UGD</v>
      </c>
      <c r="H1000" s="1565" t="s">
        <v>1103</v>
      </c>
      <c r="I1000" s="1352"/>
      <c r="J1000" s="1702">
        <f t="shared" si="560"/>
        <v>44501</v>
      </c>
      <c r="K1000" s="1702">
        <f t="shared" si="560"/>
        <v>44529</v>
      </c>
      <c r="L1000" s="1702">
        <f t="shared" si="560"/>
        <v>44578</v>
      </c>
      <c r="M1000" s="1702">
        <f t="shared" si="560"/>
        <v>44581</v>
      </c>
      <c r="N1000" s="1702">
        <f t="shared" si="560"/>
        <v>44609</v>
      </c>
      <c r="O1000" s="1702">
        <f t="shared" si="560"/>
        <v>44609</v>
      </c>
      <c r="P1000" s="1702">
        <f t="shared" si="560"/>
        <v>44693</v>
      </c>
      <c r="Q1000" s="1702">
        <f t="shared" si="560"/>
        <v>44725</v>
      </c>
      <c r="R1000" s="1702">
        <f t="shared" si="560"/>
        <v>44725</v>
      </c>
      <c r="S1000" s="1702">
        <f t="shared" si="560"/>
        <v>44722</v>
      </c>
      <c r="T1000" s="1702">
        <f t="shared" si="561"/>
        <v>44722</v>
      </c>
      <c r="U1000" s="1702">
        <f t="shared" si="561"/>
        <v>44743</v>
      </c>
      <c r="V1000" s="1702">
        <f t="shared" si="561"/>
        <v>44750</v>
      </c>
      <c r="W1000" s="1702">
        <f t="shared" si="561"/>
        <v>44755</v>
      </c>
      <c r="X1000" s="1702">
        <f t="shared" si="561"/>
        <v>44760</v>
      </c>
      <c r="Y1000" s="1702">
        <f t="shared" si="561"/>
        <v>44785</v>
      </c>
      <c r="Z1000" s="1702">
        <f t="shared" si="561"/>
        <v>44805</v>
      </c>
      <c r="AA1000" s="1702">
        <f t="shared" si="561"/>
        <v>44833</v>
      </c>
      <c r="AB1000" s="1702">
        <f t="shared" si="561"/>
        <v>44838</v>
      </c>
      <c r="AC1000" s="1702">
        <f t="shared" si="561"/>
        <v>44852</v>
      </c>
      <c r="AD1000" s="1702">
        <f t="shared" si="562"/>
        <v>44873</v>
      </c>
      <c r="AE1000" s="1702">
        <f t="shared" si="562"/>
        <v>44880</v>
      </c>
      <c r="AF1000" s="1702">
        <f t="shared" si="562"/>
        <v>44883</v>
      </c>
      <c r="AG1000" s="1702">
        <f t="shared" si="562"/>
        <v>44888</v>
      </c>
      <c r="AH1000" s="1702">
        <f t="shared" si="562"/>
        <v>44913</v>
      </c>
      <c r="AI1000" s="1702">
        <f t="shared" si="562"/>
        <v>44933</v>
      </c>
      <c r="AJ1000" s="1702">
        <f t="shared" si="562"/>
        <v>44933</v>
      </c>
      <c r="AK1000" s="1702">
        <f t="shared" si="562"/>
        <v>44943</v>
      </c>
      <c r="AL1000" s="1702">
        <f t="shared" si="562"/>
        <v>44959</v>
      </c>
      <c r="AM1000" s="1702">
        <f t="shared" si="562"/>
        <v>44963</v>
      </c>
      <c r="AN1000" s="1702">
        <f t="shared" si="562"/>
        <v>44993</v>
      </c>
      <c r="AO1000" s="1497">
        <f>$AO$998</f>
        <v>44921</v>
      </c>
      <c r="AP1000" s="1363">
        <v>38403</v>
      </c>
      <c r="AQ1000" s="1543">
        <v>44570</v>
      </c>
      <c r="AR1000" s="1424"/>
      <c r="AS1000" s="1424"/>
      <c r="AZ1000" s="1739"/>
    </row>
    <row r="1001" spans="1:52" s="1382" customFormat="1" ht="51.95" customHeight="1" thickBot="1">
      <c r="A1001" s="1781"/>
      <c r="B1001" s="1385">
        <f t="shared" si="559"/>
        <v>97</v>
      </c>
      <c r="C1001" s="1386" t="str">
        <f t="shared" si="559"/>
        <v>У_К</v>
      </c>
      <c r="D1001" s="1561" t="str">
        <f t="shared" si="540"/>
        <v>97У_К</v>
      </c>
      <c r="E1001" s="1602" t="s">
        <v>437</v>
      </c>
      <c r="F1001" s="1563" t="s">
        <v>1033</v>
      </c>
      <c r="G1001" s="1564" t="str">
        <f>$G$998</f>
        <v>Выполнение работ КИП по объектам 01UGD,02UGD,03UGD,04UGD,00UGD</v>
      </c>
      <c r="H1001" s="1565" t="s">
        <v>1104</v>
      </c>
      <c r="I1001" s="1352"/>
      <c r="J1001" s="1702">
        <f t="shared" si="560"/>
        <v>44501</v>
      </c>
      <c r="K1001" s="1702">
        <f t="shared" si="560"/>
        <v>44529</v>
      </c>
      <c r="L1001" s="1702">
        <f t="shared" si="560"/>
        <v>44578</v>
      </c>
      <c r="M1001" s="1702">
        <f t="shared" si="560"/>
        <v>44581</v>
      </c>
      <c r="N1001" s="1702">
        <f t="shared" si="560"/>
        <v>44609</v>
      </c>
      <c r="O1001" s="1702">
        <f t="shared" si="560"/>
        <v>44609</v>
      </c>
      <c r="P1001" s="1702">
        <f t="shared" si="560"/>
        <v>44693</v>
      </c>
      <c r="Q1001" s="1702">
        <f t="shared" si="560"/>
        <v>44725</v>
      </c>
      <c r="R1001" s="1702">
        <f t="shared" si="560"/>
        <v>44725</v>
      </c>
      <c r="S1001" s="1702">
        <f t="shared" si="560"/>
        <v>44722</v>
      </c>
      <c r="T1001" s="1702">
        <f t="shared" si="561"/>
        <v>44722</v>
      </c>
      <c r="U1001" s="1702">
        <f t="shared" si="561"/>
        <v>44743</v>
      </c>
      <c r="V1001" s="1702">
        <f t="shared" si="561"/>
        <v>44750</v>
      </c>
      <c r="W1001" s="1702">
        <f t="shared" si="561"/>
        <v>44755</v>
      </c>
      <c r="X1001" s="1702">
        <f t="shared" si="561"/>
        <v>44760</v>
      </c>
      <c r="Y1001" s="1702">
        <f t="shared" si="561"/>
        <v>44785</v>
      </c>
      <c r="Z1001" s="1702">
        <f t="shared" si="561"/>
        <v>44805</v>
      </c>
      <c r="AA1001" s="1702">
        <f t="shared" si="561"/>
        <v>44833</v>
      </c>
      <c r="AB1001" s="1702">
        <f t="shared" si="561"/>
        <v>44838</v>
      </c>
      <c r="AC1001" s="1702">
        <f t="shared" si="561"/>
        <v>44852</v>
      </c>
      <c r="AD1001" s="1702">
        <f t="shared" si="562"/>
        <v>44873</v>
      </c>
      <c r="AE1001" s="1702">
        <f t="shared" si="562"/>
        <v>44880</v>
      </c>
      <c r="AF1001" s="1702">
        <f t="shared" si="562"/>
        <v>44883</v>
      </c>
      <c r="AG1001" s="1702">
        <f t="shared" si="562"/>
        <v>44888</v>
      </c>
      <c r="AH1001" s="1702">
        <f t="shared" si="562"/>
        <v>44913</v>
      </c>
      <c r="AI1001" s="1702">
        <f t="shared" si="562"/>
        <v>44933</v>
      </c>
      <c r="AJ1001" s="1702">
        <f t="shared" si="562"/>
        <v>44933</v>
      </c>
      <c r="AK1001" s="1702">
        <f t="shared" si="562"/>
        <v>44943</v>
      </c>
      <c r="AL1001" s="1702">
        <f t="shared" si="562"/>
        <v>44959</v>
      </c>
      <c r="AM1001" s="1702">
        <f t="shared" si="562"/>
        <v>44963</v>
      </c>
      <c r="AN1001" s="1702">
        <f t="shared" si="562"/>
        <v>44993</v>
      </c>
      <c r="AO1001" s="1497">
        <f>$AO$998</f>
        <v>44921</v>
      </c>
      <c r="AP1001" s="1363">
        <v>38406</v>
      </c>
      <c r="AQ1001" s="1543">
        <v>44570</v>
      </c>
      <c r="AR1001" s="1424"/>
      <c r="AS1001" s="1424"/>
      <c r="AZ1001" s="1739"/>
    </row>
    <row r="1002" spans="1:52" s="1382" customFormat="1" ht="51.95" customHeight="1" thickBot="1">
      <c r="A1002" s="1781"/>
      <c r="B1002" s="1498">
        <f t="shared" si="559"/>
        <v>97</v>
      </c>
      <c r="C1002" s="1499" t="str">
        <f t="shared" si="559"/>
        <v>У_К</v>
      </c>
      <c r="D1002" s="1566" t="str">
        <f t="shared" si="540"/>
        <v>97У_К</v>
      </c>
      <c r="E1002" s="1603" t="s">
        <v>430</v>
      </c>
      <c r="F1002" s="1568" t="s">
        <v>1033</v>
      </c>
      <c r="G1002" s="1569" t="str">
        <f>$G$998</f>
        <v>Выполнение работ КИП по объектам 01UGD,02UGD,03UGD,04UGD,00UGD</v>
      </c>
      <c r="H1002" s="1570" t="s">
        <v>1105</v>
      </c>
      <c r="I1002" s="1345"/>
      <c r="J1002" s="1702">
        <f t="shared" si="560"/>
        <v>44501</v>
      </c>
      <c r="K1002" s="1702">
        <f t="shared" si="560"/>
        <v>44529</v>
      </c>
      <c r="L1002" s="1702">
        <f t="shared" si="560"/>
        <v>44578</v>
      </c>
      <c r="M1002" s="1702">
        <f t="shared" si="560"/>
        <v>44581</v>
      </c>
      <c r="N1002" s="1702">
        <f t="shared" si="560"/>
        <v>44609</v>
      </c>
      <c r="O1002" s="1702">
        <f t="shared" si="560"/>
        <v>44609</v>
      </c>
      <c r="P1002" s="1702">
        <f t="shared" si="560"/>
        <v>44693</v>
      </c>
      <c r="Q1002" s="1702">
        <f t="shared" si="560"/>
        <v>44725</v>
      </c>
      <c r="R1002" s="1702">
        <f t="shared" si="560"/>
        <v>44725</v>
      </c>
      <c r="S1002" s="1702">
        <f t="shared" si="560"/>
        <v>44722</v>
      </c>
      <c r="T1002" s="1702">
        <f t="shared" si="561"/>
        <v>44722</v>
      </c>
      <c r="U1002" s="1702">
        <f t="shared" si="561"/>
        <v>44743</v>
      </c>
      <c r="V1002" s="1702">
        <f t="shared" si="561"/>
        <v>44750</v>
      </c>
      <c r="W1002" s="1702">
        <f t="shared" si="561"/>
        <v>44755</v>
      </c>
      <c r="X1002" s="1702">
        <f t="shared" si="561"/>
        <v>44760</v>
      </c>
      <c r="Y1002" s="1702">
        <f t="shared" si="561"/>
        <v>44785</v>
      </c>
      <c r="Z1002" s="1702">
        <f t="shared" si="561"/>
        <v>44805</v>
      </c>
      <c r="AA1002" s="1702">
        <f t="shared" si="561"/>
        <v>44833</v>
      </c>
      <c r="AB1002" s="1702">
        <f t="shared" si="561"/>
        <v>44838</v>
      </c>
      <c r="AC1002" s="1702">
        <f t="shared" si="561"/>
        <v>44852</v>
      </c>
      <c r="AD1002" s="1702">
        <f t="shared" si="562"/>
        <v>44873</v>
      </c>
      <c r="AE1002" s="1702">
        <f t="shared" si="562"/>
        <v>44880</v>
      </c>
      <c r="AF1002" s="1702">
        <f t="shared" si="562"/>
        <v>44883</v>
      </c>
      <c r="AG1002" s="1702">
        <f t="shared" si="562"/>
        <v>44888</v>
      </c>
      <c r="AH1002" s="1702">
        <f t="shared" si="562"/>
        <v>44913</v>
      </c>
      <c r="AI1002" s="1702">
        <f t="shared" si="562"/>
        <v>44933</v>
      </c>
      <c r="AJ1002" s="1702">
        <f t="shared" si="562"/>
        <v>44933</v>
      </c>
      <c r="AK1002" s="1702">
        <f t="shared" si="562"/>
        <v>44943</v>
      </c>
      <c r="AL1002" s="1702">
        <f t="shared" si="562"/>
        <v>44959</v>
      </c>
      <c r="AM1002" s="1702">
        <f t="shared" si="562"/>
        <v>44963</v>
      </c>
      <c r="AN1002" s="1702">
        <f t="shared" si="562"/>
        <v>44993</v>
      </c>
      <c r="AO1002" s="1497">
        <f>$AO$998</f>
        <v>44921</v>
      </c>
      <c r="AP1002" s="1539">
        <v>36899</v>
      </c>
      <c r="AQ1002" s="1540">
        <v>44921</v>
      </c>
      <c r="AR1002" s="1424">
        <f>VLOOKUP(AP1002,Schedule!$B$2:$F$14923,5,0)</f>
        <v>44801</v>
      </c>
      <c r="AS1002" s="1424">
        <f t="shared" ref="AS1002:AS1033" si="563">AR1002+365</f>
        <v>45166</v>
      </c>
      <c r="AZ1002" s="1739"/>
    </row>
    <row r="1003" spans="1:52" s="1382" customFormat="1" ht="47.25" thickBot="1">
      <c r="A1003" s="1400">
        <f>A998+1</f>
        <v>84</v>
      </c>
      <c r="B1003" s="1373">
        <f>B998+1</f>
        <v>98</v>
      </c>
      <c r="C1003" s="1374" t="s">
        <v>1032</v>
      </c>
      <c r="D1003" s="1556" t="str">
        <f t="shared" si="540"/>
        <v>98У_К</v>
      </c>
      <c r="E1003" s="1640" t="s">
        <v>552</v>
      </c>
      <c r="F1003" s="1641" t="s">
        <v>1033</v>
      </c>
      <c r="G1003" s="1559" t="str">
        <f>CONCATENATE("Выполнение работ КИП по объектам ", , E1003,"")</f>
        <v>Выполнение работ КИП по объектам 00UPX</v>
      </c>
      <c r="H1003" s="1642" t="s">
        <v>1106</v>
      </c>
      <c r="I1003" s="1339" t="s">
        <v>118</v>
      </c>
      <c r="J1003" s="1369">
        <f>IFERROR(VLOOKUP(D1003,'ИСХОДНИК-даты-2х'!$D$10:$AI$105,2,0),"-")</f>
        <v>44580</v>
      </c>
      <c r="K1003" s="1369">
        <f>IFERROR(VLOOKUP(D1003,'ИСХОДНИК-даты-2х'!$D$10:$AI$105,3,0),"-")</f>
        <v>44608</v>
      </c>
      <c r="L1003" s="1369">
        <f>IFERROR(VLOOKUP(D1003,'ИСХОДНИК-даты-2х'!$D$10:$AI$105,4,0),"-")</f>
        <v>44657</v>
      </c>
      <c r="M1003" s="1369">
        <f>IFERROR(VLOOKUP(D1003,'ИСХОДНИК-даты-2х'!$D$10:$AI$105,5,0),"-")</f>
        <v>44662</v>
      </c>
      <c r="N1003" s="1369">
        <f>IFERROR(VLOOKUP(D1003,'ИСХОДНИК-даты-2х'!$D$10:$AI$105,6,0),"-")</f>
        <v>44690</v>
      </c>
      <c r="O1003" s="1369">
        <f>IFERROR(VLOOKUP(D1003,'ИСХОДНИК-даты-2х'!$D$10:$AI$105,7,0),"-")</f>
        <v>44690</v>
      </c>
      <c r="P1003" s="1369">
        <f>IFERROR(VLOOKUP(D1003,'ИСХОДНИК-даты-2х'!$D$10:$AI$105,8,0),"-")</f>
        <v>44774</v>
      </c>
      <c r="Q1003" s="1369">
        <f>IFERROR(VLOOKUP(D1003,'ИСХОДНИК-даты-2х'!$D$10:$AI$105,9,0),"-")</f>
        <v>44804</v>
      </c>
      <c r="R1003" s="1369">
        <f>IFERROR(VLOOKUP(D1003,'ИСХОДНИК-даты-2х'!$D$10:$AI$105,10,0),"-")</f>
        <v>44804</v>
      </c>
      <c r="S1003" s="1369">
        <f>IFERROR(VLOOKUP(D1003,'ИСХОДНИК-даты-2х'!$D$10:$AI$105,11,0),"-")</f>
        <v>44803</v>
      </c>
      <c r="T1003" s="1369">
        <f>IFERROR(VLOOKUP(D1003,'ИСХОДНИК-даты-2х'!$D$10:$AI$105,12,0),"-")</f>
        <v>44803</v>
      </c>
      <c r="U1003" s="1369">
        <f>IFERROR(VLOOKUP(D1003,'ИСХОДНИК-даты-2х'!$D$10:$AI$105,13,0),"-")</f>
        <v>44824</v>
      </c>
      <c r="V1003" s="1369">
        <f>IFERROR(VLOOKUP(D1003,'ИСХОДНИК-даты-2х'!$D$10:$AI$105,14,0),"-")</f>
        <v>44831</v>
      </c>
      <c r="W1003" s="1369">
        <f>IFERROR(VLOOKUP(D1003,'ИСХОДНИК-даты-2х'!$D$10:$AI$105,15,0),"-")</f>
        <v>44834</v>
      </c>
      <c r="X1003" s="1369">
        <f>IFERROR(VLOOKUP(D1003,'ИСХОДНИК-даты-2х'!$D$10:$AI$105,16,0),"-")</f>
        <v>44839</v>
      </c>
      <c r="Y1003" s="1369">
        <f>IFERROR(VLOOKUP(D1003,'ИСХОДНИК-даты-2х'!$D$10:$AI$105,17,0),"-")</f>
        <v>44864</v>
      </c>
      <c r="Z1003" s="1369">
        <f>IFERROR(VLOOKUP(D1003,'ИСХОДНИК-даты-2х'!$D$10:$AI$105,18,0),"-")</f>
        <v>44884</v>
      </c>
      <c r="AA1003" s="1369">
        <f>IFERROR(VLOOKUP(D1003,'ИСХОДНИК-даты-2х'!$D$10:$AI$105,19,0),"-")</f>
        <v>44911</v>
      </c>
      <c r="AB1003" s="1369">
        <f>IFERROR(VLOOKUP(D1003,'ИСХОДНИК-даты-2х'!$D$10:$AI$105,20,0),"-")</f>
        <v>44916</v>
      </c>
      <c r="AC1003" s="1369">
        <f>IFERROR(VLOOKUP(D1003,'ИСХОДНИК-даты-2х'!$D$10:$AI$105,21,0),"-")</f>
        <v>44930</v>
      </c>
      <c r="AD1003" s="1369">
        <f>IFERROR(VLOOKUP(D1003,'ИСХОДНИК-даты-2х'!$D$10:$AI$105,22,0),"-")</f>
        <v>44951</v>
      </c>
      <c r="AE1003" s="1369">
        <f>IFERROR(VLOOKUP(D1003,'ИСХОДНИК-даты-2х'!$D$10:$AI$105,23,0),"-")</f>
        <v>44958</v>
      </c>
      <c r="AF1003" s="1369">
        <f>IFERROR(VLOOKUP(D1003,'ИСХОДНИК-даты-2х'!$D$10:$AI$105,24,0),"-")</f>
        <v>44963</v>
      </c>
      <c r="AG1003" s="1369">
        <f>IFERROR(VLOOKUP(D1003,'ИСХОДНИК-даты-2х'!$D$10:$AI$105,25,0),"-")</f>
        <v>44966</v>
      </c>
      <c r="AH1003" s="1340">
        <f>IFERROR(VLOOKUP(D1003,'ИСХОДНИК-даты-2х'!$D$10:$AI$105,26,0),"-")</f>
        <v>44991</v>
      </c>
      <c r="AI1003" s="1340">
        <f>IFERROR(VLOOKUP(D1003,'ИСХОДНИК-даты-2х'!$D$10:$AI$105,27,0),"-")</f>
        <v>45011</v>
      </c>
      <c r="AJ1003" s="1340">
        <f>IFERROR(VLOOKUP(D1003,'ИСХОДНИК-даты-2х'!$D$10:$AI$105,28,0),"-")</f>
        <v>45011</v>
      </c>
      <c r="AK1003" s="1370">
        <f>IFERROR(VLOOKUP(D1003,'ИСХОДНИК-даты-2х'!$D$10:$AI$105,29,0),"-")</f>
        <v>45021</v>
      </c>
      <c r="AL1003" s="1370">
        <f>IFERROR(VLOOKUP(D1003,'ИСХОДНИК-даты-2х'!$D$10:$AI$105,30,0),"-")</f>
        <v>45037</v>
      </c>
      <c r="AM1003" s="1371">
        <f>IFERROR(VLOOKUP(D1003,'ИСХОДНИК-даты-2х'!$D$10:$AI$105,31,0),"-")</f>
        <v>45041</v>
      </c>
      <c r="AN1003" s="1372">
        <v>45071</v>
      </c>
      <c r="AO1003" s="1544">
        <v>45000</v>
      </c>
      <c r="AP1003" s="1534">
        <v>36398</v>
      </c>
      <c r="AQ1003" s="1535">
        <v>45000</v>
      </c>
      <c r="AR1003" s="1424">
        <f>VLOOKUP(AP1003,Schedule!$B$2:$F$14923,5,0)</f>
        <v>44929</v>
      </c>
      <c r="AS1003" s="1424">
        <f t="shared" si="563"/>
        <v>45294</v>
      </c>
      <c r="AT1003" s="1425">
        <f>MIN(AS1003)</f>
        <v>45294</v>
      </c>
      <c r="AU1003" s="1426">
        <f>AM1003+30</f>
        <v>45071</v>
      </c>
      <c r="AV1003" s="1732">
        <f t="shared" ref="AV1003:AV1004" si="564">AT1003-AM1003</f>
        <v>253</v>
      </c>
      <c r="AW1003" s="1383" t="s">
        <v>119</v>
      </c>
      <c r="AX1003" s="1383">
        <v>45071</v>
      </c>
      <c r="AY1003" s="1384" t="s">
        <v>173</v>
      </c>
      <c r="AZ1003" s="1739">
        <f t="shared" ref="AZ1003:AZ1004" si="565">AN1003-AM1003</f>
        <v>30</v>
      </c>
    </row>
    <row r="1004" spans="1:52" s="1382" customFormat="1" ht="47.25" thickBot="1">
      <c r="A1004" s="1781">
        <f>A1003+1</f>
        <v>85</v>
      </c>
      <c r="B1004" s="1373">
        <f>B1003+1</f>
        <v>99</v>
      </c>
      <c r="C1004" s="1374" t="s">
        <v>1032</v>
      </c>
      <c r="D1004" s="1556" t="str">
        <f t="shared" si="540"/>
        <v>99У_К</v>
      </c>
      <c r="E1004" s="1601" t="s">
        <v>447</v>
      </c>
      <c r="F1004" s="1558" t="s">
        <v>1033</v>
      </c>
      <c r="G1004" s="1559" t="str">
        <f>CONCATENATE("Выполнение работ КИП по объектам ", , E1004,",", E1005)</f>
        <v>Выполнение работ КИП по объектам 00USV,00UYB</v>
      </c>
      <c r="H1004" s="1560" t="s">
        <v>1107</v>
      </c>
      <c r="I1004" s="1339" t="s">
        <v>118</v>
      </c>
      <c r="J1004" s="1369">
        <f>IFERROR(VLOOKUP(D1004,'ИСХОДНИК-даты-2х'!$D$10:$AI$105,2,0),"-")</f>
        <v>44589</v>
      </c>
      <c r="K1004" s="1369">
        <f>IFERROR(VLOOKUP(D1004,'ИСХОДНИК-даты-2х'!$D$10:$AI$105,3,0),"-")</f>
        <v>44617</v>
      </c>
      <c r="L1004" s="1369">
        <f>IFERROR(VLOOKUP(D1004,'ИСХОДНИК-даты-2х'!$D$10:$AI$105,4,0),"-")</f>
        <v>44666</v>
      </c>
      <c r="M1004" s="1369">
        <f>IFERROR(VLOOKUP(D1004,'ИСХОДНИК-даты-2х'!$D$10:$AI$105,5,0),"-")</f>
        <v>44671</v>
      </c>
      <c r="N1004" s="1369">
        <f>IFERROR(VLOOKUP(D1004,'ИСХОДНИК-даты-2х'!$D$10:$AI$105,6,0),"-")</f>
        <v>44699</v>
      </c>
      <c r="O1004" s="1369">
        <f>IFERROR(VLOOKUP(D1004,'ИСХОДНИК-даты-2х'!$D$10:$AI$105,7,0),"-")</f>
        <v>44699</v>
      </c>
      <c r="P1004" s="1369">
        <f>IFERROR(VLOOKUP(D1004,'ИСХОДНИК-даты-2х'!$D$10:$AI$105,8,0),"-")</f>
        <v>44783</v>
      </c>
      <c r="Q1004" s="1369">
        <f>IFERROR(VLOOKUP(D1004,'ИСХОДНИК-даты-2х'!$D$10:$AI$105,9,0),"-")</f>
        <v>44813</v>
      </c>
      <c r="R1004" s="1369">
        <f>IFERROR(VLOOKUP(D1004,'ИСХОДНИК-даты-2х'!$D$10:$AI$105,10,0),"-")</f>
        <v>44813</v>
      </c>
      <c r="S1004" s="1369">
        <f>IFERROR(VLOOKUP(D1004,'ИСХОДНИК-даты-2х'!$D$10:$AI$105,11,0),"-")</f>
        <v>44812</v>
      </c>
      <c r="T1004" s="1369">
        <f>IFERROR(VLOOKUP(D1004,'ИСХОДНИК-даты-2х'!$D$10:$AI$105,12,0),"-")</f>
        <v>44812</v>
      </c>
      <c r="U1004" s="1369">
        <f>IFERROR(VLOOKUP(D1004,'ИСХОДНИК-даты-2х'!$D$10:$AI$105,13,0),"-")</f>
        <v>44833</v>
      </c>
      <c r="V1004" s="1369">
        <f>IFERROR(VLOOKUP(D1004,'ИСХОДНИК-даты-2х'!$D$10:$AI$105,14,0),"-")</f>
        <v>44840</v>
      </c>
      <c r="W1004" s="1369">
        <f>IFERROR(VLOOKUP(D1004,'ИСХОДНИК-даты-2х'!$D$10:$AI$105,15,0),"-")</f>
        <v>44845</v>
      </c>
      <c r="X1004" s="1369">
        <f>IFERROR(VLOOKUP(D1004,'ИСХОДНИК-даты-2х'!$D$10:$AI$105,16,0),"-")</f>
        <v>44848</v>
      </c>
      <c r="Y1004" s="1369">
        <f>IFERROR(VLOOKUP(D1004,'ИСХОДНИК-даты-2х'!$D$10:$AI$105,17,0),"-")</f>
        <v>44873</v>
      </c>
      <c r="Z1004" s="1369">
        <f>IFERROR(VLOOKUP(D1004,'ИСХОДНИК-даты-2х'!$D$10:$AI$105,18,0),"-")</f>
        <v>44893</v>
      </c>
      <c r="AA1004" s="1369">
        <f>IFERROR(VLOOKUP(D1004,'ИСХОДНИК-даты-2х'!$D$10:$AI$105,19,0),"-")</f>
        <v>44921</v>
      </c>
      <c r="AB1004" s="1369">
        <f>IFERROR(VLOOKUP(D1004,'ИСХОДНИК-даты-2х'!$D$10:$AI$105,20,0),"-")</f>
        <v>44924</v>
      </c>
      <c r="AC1004" s="1369">
        <f>IFERROR(VLOOKUP(D1004,'ИСХОДНИК-даты-2х'!$D$10:$AI$105,21,0),"-")</f>
        <v>44938</v>
      </c>
      <c r="AD1004" s="1369">
        <f>IFERROR(VLOOKUP(D1004,'ИСХОДНИК-даты-2х'!$D$10:$AI$105,22,0),"-")</f>
        <v>44959</v>
      </c>
      <c r="AE1004" s="1369">
        <f>IFERROR(VLOOKUP(D1004,'ИСХОДНИК-даты-2х'!$D$10:$AI$105,23,0),"-")</f>
        <v>44966</v>
      </c>
      <c r="AF1004" s="1369">
        <f>IFERROR(VLOOKUP(D1004,'ИСХОДНИК-даты-2х'!$D$10:$AI$105,24,0),"-")</f>
        <v>44971</v>
      </c>
      <c r="AG1004" s="1369">
        <f>IFERROR(VLOOKUP(D1004,'ИСХОДНИК-даты-2х'!$D$10:$AI$105,25,0),"-")</f>
        <v>44974</v>
      </c>
      <c r="AH1004" s="1340">
        <f>IFERROR(VLOOKUP(D1004,'ИСХОДНИК-даты-2х'!$D$10:$AI$105,26,0),"-")</f>
        <v>44999</v>
      </c>
      <c r="AI1004" s="1340">
        <f>IFERROR(VLOOKUP(D1004,'ИСХОДНИК-даты-2х'!$D$10:$AI$105,27,0),"-")</f>
        <v>45019</v>
      </c>
      <c r="AJ1004" s="1340">
        <f>IFERROR(VLOOKUP(D1004,'ИСХОДНИК-даты-2х'!$D$10:$AI$105,28,0),"-")</f>
        <v>45019</v>
      </c>
      <c r="AK1004" s="1370">
        <f>IFERROR(VLOOKUP(D1004,'ИСХОДНИК-даты-2х'!$D$10:$AI$105,29,0),"-")</f>
        <v>45029</v>
      </c>
      <c r="AL1004" s="1370">
        <f>IFERROR(VLOOKUP(D1004,'ИСХОДНИК-даты-2х'!$D$10:$AI$105,30,0),"-")</f>
        <v>45045</v>
      </c>
      <c r="AM1004" s="1371">
        <f>IFERROR(VLOOKUP(D1004,'ИСХОДНИК-даты-2х'!$D$10:$AI$105,31,0),"-")</f>
        <v>45049</v>
      </c>
      <c r="AN1004" s="1372">
        <v>45079</v>
      </c>
      <c r="AO1004" s="1387">
        <v>45009</v>
      </c>
      <c r="AP1004" s="1388">
        <v>36525</v>
      </c>
      <c r="AQ1004" s="1541">
        <v>45018</v>
      </c>
      <c r="AR1004" s="1424">
        <f>VLOOKUP(AP1004,Schedule!$B$2:$F$14923,5,0)</f>
        <v>44824</v>
      </c>
      <c r="AS1004" s="1424">
        <f t="shared" si="563"/>
        <v>45189</v>
      </c>
      <c r="AT1004" s="1425">
        <f>MIN(AS1004:AS1005)</f>
        <v>45189</v>
      </c>
      <c r="AU1004" s="1426">
        <f>AM1004+30</f>
        <v>45079</v>
      </c>
      <c r="AV1004" s="1732">
        <f t="shared" si="564"/>
        <v>140</v>
      </c>
      <c r="AW1004" s="1383" t="s">
        <v>119</v>
      </c>
      <c r="AX1004" s="1383">
        <v>45079</v>
      </c>
      <c r="AY1004" s="1384" t="s">
        <v>173</v>
      </c>
      <c r="AZ1004" s="1739">
        <f t="shared" si="565"/>
        <v>30</v>
      </c>
    </row>
    <row r="1005" spans="1:52" s="1382" customFormat="1" ht="51.95" customHeight="1" thickBot="1">
      <c r="A1005" s="1781"/>
      <c r="B1005" s="1498">
        <f>B$1004</f>
        <v>99</v>
      </c>
      <c r="C1005" s="1499" t="str">
        <f>C$1004</f>
        <v>У_К</v>
      </c>
      <c r="D1005" s="1566" t="str">
        <f t="shared" si="540"/>
        <v>99У_К</v>
      </c>
      <c r="E1005" s="1603" t="s">
        <v>443</v>
      </c>
      <c r="F1005" s="1568" t="s">
        <v>1033</v>
      </c>
      <c r="G1005" s="1569" t="str">
        <f>$G$1004</f>
        <v>Выполнение работ КИП по объектам 00USV,00UYB</v>
      </c>
      <c r="H1005" s="1570" t="s">
        <v>1108</v>
      </c>
      <c r="I1005" s="1345"/>
      <c r="J1005" s="1703">
        <f t="shared" ref="J1005:AN1005" si="566">J$1004</f>
        <v>44589</v>
      </c>
      <c r="K1005" s="1703">
        <f t="shared" si="566"/>
        <v>44617</v>
      </c>
      <c r="L1005" s="1703">
        <f t="shared" si="566"/>
        <v>44666</v>
      </c>
      <c r="M1005" s="1703">
        <f t="shared" si="566"/>
        <v>44671</v>
      </c>
      <c r="N1005" s="1703">
        <f t="shared" si="566"/>
        <v>44699</v>
      </c>
      <c r="O1005" s="1703">
        <f t="shared" si="566"/>
        <v>44699</v>
      </c>
      <c r="P1005" s="1703">
        <f t="shared" si="566"/>
        <v>44783</v>
      </c>
      <c r="Q1005" s="1703">
        <f t="shared" si="566"/>
        <v>44813</v>
      </c>
      <c r="R1005" s="1703">
        <f t="shared" si="566"/>
        <v>44813</v>
      </c>
      <c r="S1005" s="1703">
        <f t="shared" si="566"/>
        <v>44812</v>
      </c>
      <c r="T1005" s="1703">
        <f t="shared" si="566"/>
        <v>44812</v>
      </c>
      <c r="U1005" s="1703">
        <f t="shared" si="566"/>
        <v>44833</v>
      </c>
      <c r="V1005" s="1703">
        <f t="shared" si="566"/>
        <v>44840</v>
      </c>
      <c r="W1005" s="1703">
        <f t="shared" si="566"/>
        <v>44845</v>
      </c>
      <c r="X1005" s="1703">
        <f t="shared" si="566"/>
        <v>44848</v>
      </c>
      <c r="Y1005" s="1703">
        <f t="shared" si="566"/>
        <v>44873</v>
      </c>
      <c r="Z1005" s="1703">
        <f t="shared" si="566"/>
        <v>44893</v>
      </c>
      <c r="AA1005" s="1703">
        <f t="shared" si="566"/>
        <v>44921</v>
      </c>
      <c r="AB1005" s="1703">
        <f t="shared" si="566"/>
        <v>44924</v>
      </c>
      <c r="AC1005" s="1703">
        <f t="shared" si="566"/>
        <v>44938</v>
      </c>
      <c r="AD1005" s="1703">
        <f t="shared" si="566"/>
        <v>44959</v>
      </c>
      <c r="AE1005" s="1703">
        <f t="shared" si="566"/>
        <v>44966</v>
      </c>
      <c r="AF1005" s="1703">
        <f t="shared" si="566"/>
        <v>44971</v>
      </c>
      <c r="AG1005" s="1703">
        <f t="shared" si="566"/>
        <v>44974</v>
      </c>
      <c r="AH1005" s="1703">
        <f t="shared" si="566"/>
        <v>44999</v>
      </c>
      <c r="AI1005" s="1703">
        <f t="shared" si="566"/>
        <v>45019</v>
      </c>
      <c r="AJ1005" s="1703">
        <f t="shared" si="566"/>
        <v>45019</v>
      </c>
      <c r="AK1005" s="1703">
        <f t="shared" si="566"/>
        <v>45029</v>
      </c>
      <c r="AL1005" s="1703">
        <f t="shared" si="566"/>
        <v>45045</v>
      </c>
      <c r="AM1005" s="1703">
        <f t="shared" si="566"/>
        <v>45049</v>
      </c>
      <c r="AN1005" s="1703">
        <f t="shared" si="566"/>
        <v>45079</v>
      </c>
      <c r="AO1005" s="1542">
        <f>$AO$1004</f>
        <v>45009</v>
      </c>
      <c r="AP1005" s="1539">
        <v>35944</v>
      </c>
      <c r="AQ1005" s="1540">
        <v>45009</v>
      </c>
      <c r="AR1005" s="1424">
        <f>VLOOKUP(AP1005,Schedule!$B$2:$F$14923,5,0)</f>
        <v>44969</v>
      </c>
      <c r="AS1005" s="1424">
        <f t="shared" si="563"/>
        <v>45334</v>
      </c>
      <c r="AZ1005" s="1739"/>
    </row>
    <row r="1006" spans="1:52" s="1382" customFormat="1" ht="70.5" thickBot="1">
      <c r="A1006" s="1781">
        <f>A1004+1</f>
        <v>86</v>
      </c>
      <c r="B1006" s="1373">
        <f>B1004+1</f>
        <v>100</v>
      </c>
      <c r="C1006" s="1374" t="s">
        <v>1032</v>
      </c>
      <c r="D1006" s="1556" t="str">
        <f t="shared" si="540"/>
        <v>100У_К</v>
      </c>
      <c r="E1006" s="1601" t="s">
        <v>258</v>
      </c>
      <c r="F1006" s="1558" t="s">
        <v>1033</v>
      </c>
      <c r="G1006" s="1559" t="str">
        <f>CONCATENATE("Выполнение работ КИП по объектам ", , E1006,",", E1007,",", E1008, ",",E1009,",",E1010,",",E1011,",",E1012,",",E1013,",",E1014,,",",E1015)</f>
        <v>Выполнение работ КИП по объектам 25UBN,23UBN,24UBN,21UBN,22UBN,35UBN,32UBN,31UBN,33UBN,34UBN</v>
      </c>
      <c r="H1006" s="1560" t="s">
        <v>1109</v>
      </c>
      <c r="I1006" s="1339" t="s">
        <v>118</v>
      </c>
      <c r="J1006" s="1369">
        <f>IFERROR(VLOOKUP(D1006,'ИСХОДНИК-даты-2х'!$D$10:$AI$105,2,0),"-")</f>
        <v>44493</v>
      </c>
      <c r="K1006" s="1369">
        <f>IFERROR(VLOOKUP(D1006,'ИСХОДНИК-даты-2х'!$D$10:$AI$105,3,0),"-")</f>
        <v>44519</v>
      </c>
      <c r="L1006" s="1369">
        <f>IFERROR(VLOOKUP(D1006,'ИСХОДНИК-даты-2х'!$D$10:$AI$105,4,0),"-")</f>
        <v>44568</v>
      </c>
      <c r="M1006" s="1369">
        <f>IFERROR(VLOOKUP(D1006,'ИСХОДНИК-даты-2х'!$D$10:$AI$105,5,0),"-")</f>
        <v>44573</v>
      </c>
      <c r="N1006" s="1369">
        <f>IFERROR(VLOOKUP(D1006,'ИСХОДНИК-даты-2х'!$D$10:$AI$105,6,0),"-")</f>
        <v>44601</v>
      </c>
      <c r="O1006" s="1369">
        <f>IFERROR(VLOOKUP(D1006,'ИСХОДНИК-даты-2х'!$D$10:$AI$105,7,0),"-")</f>
        <v>44601</v>
      </c>
      <c r="P1006" s="1369">
        <f>IFERROR(VLOOKUP(D1006,'ИСХОДНИК-даты-2х'!$D$10:$AI$105,8,0),"-")</f>
        <v>44685</v>
      </c>
      <c r="Q1006" s="1369">
        <f>IFERROR(VLOOKUP(D1006,'ИСХОДНИК-даты-2х'!$D$10:$AI$105,9,0),"-")</f>
        <v>44715</v>
      </c>
      <c r="R1006" s="1369">
        <f>IFERROR(VLOOKUP(D1006,'ИСХОДНИК-даты-2х'!$D$10:$AI$105,10,0),"-")</f>
        <v>44715</v>
      </c>
      <c r="S1006" s="1369">
        <f>IFERROR(VLOOKUP(D1006,'ИСХОДНИК-даты-2х'!$D$10:$AI$105,11,0),"-")</f>
        <v>44714</v>
      </c>
      <c r="T1006" s="1369">
        <f>IFERROR(VLOOKUP(D1006,'ИСХОДНИК-даты-2х'!$D$10:$AI$105,12,0),"-")</f>
        <v>44714</v>
      </c>
      <c r="U1006" s="1369">
        <f>IFERROR(VLOOKUP(D1006,'ИСХОДНИК-даты-2х'!$D$10:$AI$105,13,0),"-")</f>
        <v>44735</v>
      </c>
      <c r="V1006" s="1369">
        <f>IFERROR(VLOOKUP(D1006,'ИСХОДНИК-даты-2х'!$D$10:$AI$105,14,0),"-")</f>
        <v>44742</v>
      </c>
      <c r="W1006" s="1369">
        <f>IFERROR(VLOOKUP(D1006,'ИСХОДНИК-даты-2х'!$D$10:$AI$105,15,0),"-")</f>
        <v>44747</v>
      </c>
      <c r="X1006" s="1369">
        <f>IFERROR(VLOOKUP(D1006,'ИСХОДНИК-даты-2х'!$D$10:$AI$105,16,0),"-")</f>
        <v>44750</v>
      </c>
      <c r="Y1006" s="1369">
        <f>IFERROR(VLOOKUP(D1006,'ИСХОДНИК-даты-2х'!$D$10:$AI$105,17,0),"-")</f>
        <v>44775</v>
      </c>
      <c r="Z1006" s="1369">
        <f>IFERROR(VLOOKUP(D1006,'ИСХОДНИК-даты-2х'!$D$10:$AI$105,18,0),"-")</f>
        <v>44795</v>
      </c>
      <c r="AA1006" s="1369">
        <f>IFERROR(VLOOKUP(D1006,'ИСХОДНИК-даты-2х'!$D$10:$AI$105,19,0),"-")</f>
        <v>44823</v>
      </c>
      <c r="AB1006" s="1369">
        <f>IFERROR(VLOOKUP(D1006,'ИСХОДНИК-даты-2х'!$D$10:$AI$105,20,0),"-")</f>
        <v>44826</v>
      </c>
      <c r="AC1006" s="1369">
        <f>IFERROR(VLOOKUP(D1006,'ИСХОДНИК-даты-2х'!$D$10:$AI$105,21,0),"-")</f>
        <v>44840</v>
      </c>
      <c r="AD1006" s="1369">
        <f>IFERROR(VLOOKUP(D1006,'ИСХОДНИК-даты-2х'!$D$10:$AI$105,22,0),"-")</f>
        <v>44861</v>
      </c>
      <c r="AE1006" s="1369">
        <f>IFERROR(VLOOKUP(D1006,'ИСХОДНИК-даты-2х'!$D$10:$AI$105,23,0),"-")</f>
        <v>44868</v>
      </c>
      <c r="AF1006" s="1369">
        <f>IFERROR(VLOOKUP(D1006,'ИСХОДНИК-даты-2х'!$D$10:$AI$105,24,0),"-")</f>
        <v>44873</v>
      </c>
      <c r="AG1006" s="1369">
        <f>IFERROR(VLOOKUP(D1006,'ИСХОДНИК-даты-2х'!$D$10:$AI$105,25,0),"-")</f>
        <v>44876</v>
      </c>
      <c r="AH1006" s="1340">
        <f>IFERROR(VLOOKUP(D1006,'ИСХОДНИК-даты-2х'!$D$10:$AI$105,26,0),"-")</f>
        <v>44901</v>
      </c>
      <c r="AI1006" s="1340">
        <f>IFERROR(VLOOKUP(D1006,'ИСХОДНИК-даты-2х'!$D$10:$AI$105,27,0),"-")</f>
        <v>44921</v>
      </c>
      <c r="AJ1006" s="1340">
        <f>IFERROR(VLOOKUP(D1006,'ИСХОДНИК-даты-2х'!$D$10:$AI$105,28,0),"-")</f>
        <v>44921</v>
      </c>
      <c r="AK1006" s="1370">
        <f>IFERROR(VLOOKUP(D1006,'ИСХОДНИК-даты-2х'!$D$10:$AI$105,29,0),"-")</f>
        <v>44931</v>
      </c>
      <c r="AL1006" s="1370">
        <f>IFERROR(VLOOKUP(D1006,'ИСХОДНИК-даты-2х'!$D$10:$AI$105,30,0),"-")</f>
        <v>44947</v>
      </c>
      <c r="AM1006" s="1371">
        <f>IFERROR(VLOOKUP(D1006,'ИСХОДНИК-даты-2х'!$D$10:$AI$105,31,0),"-")</f>
        <v>44951</v>
      </c>
      <c r="AN1006" s="1372">
        <v>44981</v>
      </c>
      <c r="AO1006" s="1387">
        <v>44913</v>
      </c>
      <c r="AP1006" s="1388">
        <v>16265</v>
      </c>
      <c r="AQ1006" s="1541">
        <v>45028</v>
      </c>
      <c r="AR1006" s="1424">
        <f>VLOOKUP(AP1006,Schedule!$B$2:$F$14923,5,0)</f>
        <v>44933</v>
      </c>
      <c r="AS1006" s="1424">
        <f t="shared" si="563"/>
        <v>45298</v>
      </c>
      <c r="AT1006" s="1425">
        <f>MIN(AS1006:AS1015)</f>
        <v>45170</v>
      </c>
      <c r="AU1006" s="1426">
        <f>AM1006+30</f>
        <v>44981</v>
      </c>
      <c r="AV1006" s="1732">
        <f>AT1006-AM1006</f>
        <v>219</v>
      </c>
      <c r="AW1006" s="1383" t="s">
        <v>119</v>
      </c>
      <c r="AX1006" s="1383">
        <v>44981</v>
      </c>
      <c r="AY1006" s="1384" t="s">
        <v>173</v>
      </c>
      <c r="AZ1006" s="1739">
        <f>AN1006-AM1006</f>
        <v>30</v>
      </c>
    </row>
    <row r="1007" spans="1:52" s="1382" customFormat="1" ht="51.95" customHeight="1" thickBot="1">
      <c r="A1007" s="1781"/>
      <c r="B1007" s="1385">
        <f t="shared" ref="B1007:C1015" si="567">B$1006</f>
        <v>100</v>
      </c>
      <c r="C1007" s="1386" t="str">
        <f t="shared" si="567"/>
        <v>У_К</v>
      </c>
      <c r="D1007" s="1561" t="str">
        <f t="shared" si="540"/>
        <v>100У_К</v>
      </c>
      <c r="E1007" s="1602" t="s">
        <v>616</v>
      </c>
      <c r="F1007" s="1563" t="s">
        <v>1033</v>
      </c>
      <c r="G1007" s="1564" t="str">
        <f t="shared" ref="G1007:G1015" si="568">$G$1006</f>
        <v>Выполнение работ КИП по объектам 25UBN,23UBN,24UBN,21UBN,22UBN,35UBN,32UBN,31UBN,33UBN,34UBN</v>
      </c>
      <c r="H1007" s="1565" t="s">
        <v>1110</v>
      </c>
      <c r="I1007" s="1352"/>
      <c r="J1007" s="1702">
        <f t="shared" ref="J1007:S1015" si="569">J$1006</f>
        <v>44493</v>
      </c>
      <c r="K1007" s="1702">
        <f t="shared" si="569"/>
        <v>44519</v>
      </c>
      <c r="L1007" s="1702">
        <f t="shared" si="569"/>
        <v>44568</v>
      </c>
      <c r="M1007" s="1702">
        <f t="shared" si="569"/>
        <v>44573</v>
      </c>
      <c r="N1007" s="1702">
        <f t="shared" si="569"/>
        <v>44601</v>
      </c>
      <c r="O1007" s="1702">
        <f t="shared" si="569"/>
        <v>44601</v>
      </c>
      <c r="P1007" s="1702">
        <f t="shared" si="569"/>
        <v>44685</v>
      </c>
      <c r="Q1007" s="1702">
        <f t="shared" si="569"/>
        <v>44715</v>
      </c>
      <c r="R1007" s="1702">
        <f t="shared" si="569"/>
        <v>44715</v>
      </c>
      <c r="S1007" s="1702">
        <f t="shared" si="569"/>
        <v>44714</v>
      </c>
      <c r="T1007" s="1702">
        <f t="shared" ref="T1007:AC1015" si="570">T$1006</f>
        <v>44714</v>
      </c>
      <c r="U1007" s="1702">
        <f t="shared" si="570"/>
        <v>44735</v>
      </c>
      <c r="V1007" s="1702">
        <f t="shared" si="570"/>
        <v>44742</v>
      </c>
      <c r="W1007" s="1702">
        <f t="shared" si="570"/>
        <v>44747</v>
      </c>
      <c r="X1007" s="1702">
        <f t="shared" si="570"/>
        <v>44750</v>
      </c>
      <c r="Y1007" s="1702">
        <f t="shared" si="570"/>
        <v>44775</v>
      </c>
      <c r="Z1007" s="1702">
        <f t="shared" si="570"/>
        <v>44795</v>
      </c>
      <c r="AA1007" s="1702">
        <f t="shared" si="570"/>
        <v>44823</v>
      </c>
      <c r="AB1007" s="1702">
        <f t="shared" si="570"/>
        <v>44826</v>
      </c>
      <c r="AC1007" s="1702">
        <f t="shared" si="570"/>
        <v>44840</v>
      </c>
      <c r="AD1007" s="1702">
        <f t="shared" ref="AD1007:AN1015" si="571">AD$1006</f>
        <v>44861</v>
      </c>
      <c r="AE1007" s="1702">
        <f t="shared" si="571"/>
        <v>44868</v>
      </c>
      <c r="AF1007" s="1702">
        <f t="shared" si="571"/>
        <v>44873</v>
      </c>
      <c r="AG1007" s="1702">
        <f t="shared" si="571"/>
        <v>44876</v>
      </c>
      <c r="AH1007" s="1702">
        <f t="shared" si="571"/>
        <v>44901</v>
      </c>
      <c r="AI1007" s="1702">
        <f t="shared" si="571"/>
        <v>44921</v>
      </c>
      <c r="AJ1007" s="1702">
        <f t="shared" si="571"/>
        <v>44921</v>
      </c>
      <c r="AK1007" s="1702">
        <f t="shared" si="571"/>
        <v>44931</v>
      </c>
      <c r="AL1007" s="1702">
        <f t="shared" si="571"/>
        <v>44947</v>
      </c>
      <c r="AM1007" s="1702">
        <f t="shared" si="571"/>
        <v>44951</v>
      </c>
      <c r="AN1007" s="1702">
        <f t="shared" si="571"/>
        <v>44981</v>
      </c>
      <c r="AO1007" s="1497">
        <f t="shared" ref="AO1007:AO1015" si="572">$AO$1006</f>
        <v>44913</v>
      </c>
      <c r="AP1007" s="1363">
        <v>15947</v>
      </c>
      <c r="AQ1007" s="1543">
        <v>44913</v>
      </c>
      <c r="AR1007" s="1424">
        <f>VLOOKUP(AP1007,Schedule!$B$2:$F$14923,5,0)</f>
        <v>44805</v>
      </c>
      <c r="AS1007" s="1424">
        <f t="shared" si="563"/>
        <v>45170</v>
      </c>
      <c r="AZ1007" s="1739"/>
    </row>
    <row r="1008" spans="1:52" s="1382" customFormat="1" ht="51.95" customHeight="1" thickBot="1">
      <c r="A1008" s="1781"/>
      <c r="B1008" s="1385">
        <f t="shared" si="567"/>
        <v>100</v>
      </c>
      <c r="C1008" s="1386" t="str">
        <f t="shared" si="567"/>
        <v>У_К</v>
      </c>
      <c r="D1008" s="1561" t="str">
        <f t="shared" si="540"/>
        <v>100У_К</v>
      </c>
      <c r="E1008" s="1602" t="s">
        <v>618</v>
      </c>
      <c r="F1008" s="1563" t="s">
        <v>1033</v>
      </c>
      <c r="G1008" s="1564" t="str">
        <f t="shared" si="568"/>
        <v>Выполнение работ КИП по объектам 25UBN,23UBN,24UBN,21UBN,22UBN,35UBN,32UBN,31UBN,33UBN,34UBN</v>
      </c>
      <c r="H1008" s="1565" t="s">
        <v>1111</v>
      </c>
      <c r="I1008" s="1352"/>
      <c r="J1008" s="1702">
        <f t="shared" si="569"/>
        <v>44493</v>
      </c>
      <c r="K1008" s="1702">
        <f t="shared" si="569"/>
        <v>44519</v>
      </c>
      <c r="L1008" s="1702">
        <f t="shared" si="569"/>
        <v>44568</v>
      </c>
      <c r="M1008" s="1702">
        <f t="shared" si="569"/>
        <v>44573</v>
      </c>
      <c r="N1008" s="1702">
        <f t="shared" si="569"/>
        <v>44601</v>
      </c>
      <c r="O1008" s="1702">
        <f t="shared" si="569"/>
        <v>44601</v>
      </c>
      <c r="P1008" s="1702">
        <f t="shared" si="569"/>
        <v>44685</v>
      </c>
      <c r="Q1008" s="1702">
        <f t="shared" si="569"/>
        <v>44715</v>
      </c>
      <c r="R1008" s="1702">
        <f t="shared" si="569"/>
        <v>44715</v>
      </c>
      <c r="S1008" s="1702">
        <f t="shared" si="569"/>
        <v>44714</v>
      </c>
      <c r="T1008" s="1702">
        <f t="shared" si="570"/>
        <v>44714</v>
      </c>
      <c r="U1008" s="1702">
        <f t="shared" si="570"/>
        <v>44735</v>
      </c>
      <c r="V1008" s="1702">
        <f t="shared" si="570"/>
        <v>44742</v>
      </c>
      <c r="W1008" s="1702">
        <f t="shared" si="570"/>
        <v>44747</v>
      </c>
      <c r="X1008" s="1702">
        <f t="shared" si="570"/>
        <v>44750</v>
      </c>
      <c r="Y1008" s="1702">
        <f t="shared" si="570"/>
        <v>44775</v>
      </c>
      <c r="Z1008" s="1702">
        <f t="shared" si="570"/>
        <v>44795</v>
      </c>
      <c r="AA1008" s="1702">
        <f t="shared" si="570"/>
        <v>44823</v>
      </c>
      <c r="AB1008" s="1702">
        <f t="shared" si="570"/>
        <v>44826</v>
      </c>
      <c r="AC1008" s="1702">
        <f t="shared" si="570"/>
        <v>44840</v>
      </c>
      <c r="AD1008" s="1702">
        <f t="shared" si="571"/>
        <v>44861</v>
      </c>
      <c r="AE1008" s="1702">
        <f t="shared" si="571"/>
        <v>44868</v>
      </c>
      <c r="AF1008" s="1702">
        <f t="shared" si="571"/>
        <v>44873</v>
      </c>
      <c r="AG1008" s="1702">
        <f t="shared" si="571"/>
        <v>44876</v>
      </c>
      <c r="AH1008" s="1702">
        <f t="shared" si="571"/>
        <v>44901</v>
      </c>
      <c r="AI1008" s="1702">
        <f t="shared" si="571"/>
        <v>44921</v>
      </c>
      <c r="AJ1008" s="1702">
        <f t="shared" si="571"/>
        <v>44921</v>
      </c>
      <c r="AK1008" s="1702">
        <f t="shared" si="571"/>
        <v>44931</v>
      </c>
      <c r="AL1008" s="1702">
        <f t="shared" si="571"/>
        <v>44947</v>
      </c>
      <c r="AM1008" s="1702">
        <f t="shared" si="571"/>
        <v>44951</v>
      </c>
      <c r="AN1008" s="1702">
        <f t="shared" si="571"/>
        <v>44981</v>
      </c>
      <c r="AO1008" s="1497">
        <f t="shared" si="572"/>
        <v>44913</v>
      </c>
      <c r="AP1008" s="1363">
        <v>16102</v>
      </c>
      <c r="AQ1008" s="1543">
        <v>44913</v>
      </c>
      <c r="AR1008" s="1424">
        <f>VLOOKUP(AP1008,Schedule!$B$2:$F$14923,5,0)</f>
        <v>44805</v>
      </c>
      <c r="AS1008" s="1424">
        <f t="shared" si="563"/>
        <v>45170</v>
      </c>
      <c r="AZ1008" s="1739"/>
    </row>
    <row r="1009" spans="1:52" s="1382" customFormat="1" ht="51.95" customHeight="1" thickBot="1">
      <c r="A1009" s="1781"/>
      <c r="B1009" s="1385">
        <f t="shared" si="567"/>
        <v>100</v>
      </c>
      <c r="C1009" s="1386" t="str">
        <f t="shared" si="567"/>
        <v>У_К</v>
      </c>
      <c r="D1009" s="1561" t="str">
        <f t="shared" si="540"/>
        <v>100У_К</v>
      </c>
      <c r="E1009" s="1602" t="s">
        <v>612</v>
      </c>
      <c r="F1009" s="1563" t="s">
        <v>1033</v>
      </c>
      <c r="G1009" s="1564" t="str">
        <f t="shared" si="568"/>
        <v>Выполнение работ КИП по объектам 25UBN,23UBN,24UBN,21UBN,22UBN,35UBN,32UBN,31UBN,33UBN,34UBN</v>
      </c>
      <c r="H1009" s="1565" t="s">
        <v>1112</v>
      </c>
      <c r="I1009" s="1352"/>
      <c r="J1009" s="1702">
        <f t="shared" si="569"/>
        <v>44493</v>
      </c>
      <c r="K1009" s="1702">
        <f t="shared" si="569"/>
        <v>44519</v>
      </c>
      <c r="L1009" s="1702">
        <f t="shared" si="569"/>
        <v>44568</v>
      </c>
      <c r="M1009" s="1702">
        <f t="shared" si="569"/>
        <v>44573</v>
      </c>
      <c r="N1009" s="1702">
        <f t="shared" si="569"/>
        <v>44601</v>
      </c>
      <c r="O1009" s="1702">
        <f t="shared" si="569"/>
        <v>44601</v>
      </c>
      <c r="P1009" s="1702">
        <f t="shared" si="569"/>
        <v>44685</v>
      </c>
      <c r="Q1009" s="1702">
        <f t="shared" si="569"/>
        <v>44715</v>
      </c>
      <c r="R1009" s="1702">
        <f t="shared" si="569"/>
        <v>44715</v>
      </c>
      <c r="S1009" s="1702">
        <f t="shared" si="569"/>
        <v>44714</v>
      </c>
      <c r="T1009" s="1702">
        <f t="shared" si="570"/>
        <v>44714</v>
      </c>
      <c r="U1009" s="1702">
        <f t="shared" si="570"/>
        <v>44735</v>
      </c>
      <c r="V1009" s="1702">
        <f t="shared" si="570"/>
        <v>44742</v>
      </c>
      <c r="W1009" s="1702">
        <f t="shared" si="570"/>
        <v>44747</v>
      </c>
      <c r="X1009" s="1702">
        <f t="shared" si="570"/>
        <v>44750</v>
      </c>
      <c r="Y1009" s="1702">
        <f t="shared" si="570"/>
        <v>44775</v>
      </c>
      <c r="Z1009" s="1702">
        <f t="shared" si="570"/>
        <v>44795</v>
      </c>
      <c r="AA1009" s="1702">
        <f t="shared" si="570"/>
        <v>44823</v>
      </c>
      <c r="AB1009" s="1702">
        <f t="shared" si="570"/>
        <v>44826</v>
      </c>
      <c r="AC1009" s="1702">
        <f t="shared" si="570"/>
        <v>44840</v>
      </c>
      <c r="AD1009" s="1702">
        <f t="shared" si="571"/>
        <v>44861</v>
      </c>
      <c r="AE1009" s="1702">
        <f t="shared" si="571"/>
        <v>44868</v>
      </c>
      <c r="AF1009" s="1702">
        <f t="shared" si="571"/>
        <v>44873</v>
      </c>
      <c r="AG1009" s="1702">
        <f t="shared" si="571"/>
        <v>44876</v>
      </c>
      <c r="AH1009" s="1702">
        <f t="shared" si="571"/>
        <v>44901</v>
      </c>
      <c r="AI1009" s="1702">
        <f t="shared" si="571"/>
        <v>44921</v>
      </c>
      <c r="AJ1009" s="1702">
        <f t="shared" si="571"/>
        <v>44921</v>
      </c>
      <c r="AK1009" s="1702">
        <f t="shared" si="571"/>
        <v>44931</v>
      </c>
      <c r="AL1009" s="1702">
        <f t="shared" si="571"/>
        <v>44947</v>
      </c>
      <c r="AM1009" s="1702">
        <f t="shared" si="571"/>
        <v>44951</v>
      </c>
      <c r="AN1009" s="1702">
        <f t="shared" si="571"/>
        <v>44981</v>
      </c>
      <c r="AO1009" s="1497">
        <f t="shared" si="572"/>
        <v>44913</v>
      </c>
      <c r="AP1009" s="1363">
        <v>15613</v>
      </c>
      <c r="AQ1009" s="1543">
        <v>45122</v>
      </c>
      <c r="AR1009" s="1424">
        <f>VLOOKUP(AP1009,Schedule!$B$2:$F$14923,5,0)</f>
        <v>44956</v>
      </c>
      <c r="AS1009" s="1424">
        <f t="shared" si="563"/>
        <v>45321</v>
      </c>
      <c r="AZ1009" s="1739"/>
    </row>
    <row r="1010" spans="1:52" s="1382" customFormat="1" ht="51.95" customHeight="1" thickBot="1">
      <c r="A1010" s="1781"/>
      <c r="B1010" s="1385">
        <f t="shared" si="567"/>
        <v>100</v>
      </c>
      <c r="C1010" s="1386" t="str">
        <f t="shared" si="567"/>
        <v>У_К</v>
      </c>
      <c r="D1010" s="1561" t="str">
        <f t="shared" si="540"/>
        <v>100У_К</v>
      </c>
      <c r="E1010" s="1602" t="s">
        <v>614</v>
      </c>
      <c r="F1010" s="1563" t="s">
        <v>1033</v>
      </c>
      <c r="G1010" s="1564" t="str">
        <f t="shared" si="568"/>
        <v>Выполнение работ КИП по объектам 25UBN,23UBN,24UBN,21UBN,22UBN,35UBN,32UBN,31UBN,33UBN,34UBN</v>
      </c>
      <c r="H1010" s="1565" t="s">
        <v>1113</v>
      </c>
      <c r="I1010" s="1352"/>
      <c r="J1010" s="1702">
        <f t="shared" si="569"/>
        <v>44493</v>
      </c>
      <c r="K1010" s="1702">
        <f t="shared" si="569"/>
        <v>44519</v>
      </c>
      <c r="L1010" s="1702">
        <f t="shared" si="569"/>
        <v>44568</v>
      </c>
      <c r="M1010" s="1702">
        <f t="shared" si="569"/>
        <v>44573</v>
      </c>
      <c r="N1010" s="1702">
        <f t="shared" si="569"/>
        <v>44601</v>
      </c>
      <c r="O1010" s="1702">
        <f t="shared" si="569"/>
        <v>44601</v>
      </c>
      <c r="P1010" s="1702">
        <f t="shared" si="569"/>
        <v>44685</v>
      </c>
      <c r="Q1010" s="1702">
        <f t="shared" si="569"/>
        <v>44715</v>
      </c>
      <c r="R1010" s="1702">
        <f t="shared" si="569"/>
        <v>44715</v>
      </c>
      <c r="S1010" s="1702">
        <f t="shared" si="569"/>
        <v>44714</v>
      </c>
      <c r="T1010" s="1702">
        <f t="shared" si="570"/>
        <v>44714</v>
      </c>
      <c r="U1010" s="1702">
        <f t="shared" si="570"/>
        <v>44735</v>
      </c>
      <c r="V1010" s="1702">
        <f t="shared" si="570"/>
        <v>44742</v>
      </c>
      <c r="W1010" s="1702">
        <f t="shared" si="570"/>
        <v>44747</v>
      </c>
      <c r="X1010" s="1702">
        <f t="shared" si="570"/>
        <v>44750</v>
      </c>
      <c r="Y1010" s="1702">
        <f t="shared" si="570"/>
        <v>44775</v>
      </c>
      <c r="Z1010" s="1702">
        <f t="shared" si="570"/>
        <v>44795</v>
      </c>
      <c r="AA1010" s="1702">
        <f t="shared" si="570"/>
        <v>44823</v>
      </c>
      <c r="AB1010" s="1702">
        <f t="shared" si="570"/>
        <v>44826</v>
      </c>
      <c r="AC1010" s="1702">
        <f t="shared" si="570"/>
        <v>44840</v>
      </c>
      <c r="AD1010" s="1702">
        <f t="shared" si="571"/>
        <v>44861</v>
      </c>
      <c r="AE1010" s="1702">
        <f t="shared" si="571"/>
        <v>44868</v>
      </c>
      <c r="AF1010" s="1702">
        <f t="shared" si="571"/>
        <v>44873</v>
      </c>
      <c r="AG1010" s="1702">
        <f t="shared" si="571"/>
        <v>44876</v>
      </c>
      <c r="AH1010" s="1702">
        <f t="shared" si="571"/>
        <v>44901</v>
      </c>
      <c r="AI1010" s="1702">
        <f t="shared" si="571"/>
        <v>44921</v>
      </c>
      <c r="AJ1010" s="1702">
        <f t="shared" si="571"/>
        <v>44921</v>
      </c>
      <c r="AK1010" s="1702">
        <f t="shared" si="571"/>
        <v>44931</v>
      </c>
      <c r="AL1010" s="1702">
        <f t="shared" si="571"/>
        <v>44947</v>
      </c>
      <c r="AM1010" s="1702">
        <f t="shared" si="571"/>
        <v>44951</v>
      </c>
      <c r="AN1010" s="1702">
        <f t="shared" si="571"/>
        <v>44981</v>
      </c>
      <c r="AO1010" s="1497">
        <f t="shared" si="572"/>
        <v>44913</v>
      </c>
      <c r="AP1010" s="1363">
        <v>15761</v>
      </c>
      <c r="AQ1010" s="1543">
        <v>45122</v>
      </c>
      <c r="AR1010" s="1424">
        <f>VLOOKUP(AP1010,Schedule!$B$2:$F$14923,5,0)</f>
        <v>44956</v>
      </c>
      <c r="AS1010" s="1424">
        <f t="shared" si="563"/>
        <v>45321</v>
      </c>
      <c r="AZ1010" s="1739"/>
    </row>
    <row r="1011" spans="1:52" s="1382" customFormat="1" ht="51.95" customHeight="1" thickBot="1">
      <c r="A1011" s="1781"/>
      <c r="B1011" s="1385">
        <f t="shared" si="567"/>
        <v>100</v>
      </c>
      <c r="C1011" s="1386" t="str">
        <f t="shared" si="567"/>
        <v>У_К</v>
      </c>
      <c r="D1011" s="1561" t="str">
        <f t="shared" si="540"/>
        <v>100У_К</v>
      </c>
      <c r="E1011" s="1602" t="s">
        <v>262</v>
      </c>
      <c r="F1011" s="1563" t="s">
        <v>1033</v>
      </c>
      <c r="G1011" s="1564" t="str">
        <f t="shared" si="568"/>
        <v>Выполнение работ КИП по объектам 25UBN,23UBN,24UBN,21UBN,22UBN,35UBN,32UBN,31UBN,33UBN,34UBN</v>
      </c>
      <c r="H1011" s="1565" t="s">
        <v>1114</v>
      </c>
      <c r="I1011" s="1352"/>
      <c r="J1011" s="1702">
        <f t="shared" si="569"/>
        <v>44493</v>
      </c>
      <c r="K1011" s="1702">
        <f t="shared" si="569"/>
        <v>44519</v>
      </c>
      <c r="L1011" s="1702">
        <f t="shared" si="569"/>
        <v>44568</v>
      </c>
      <c r="M1011" s="1702">
        <f t="shared" si="569"/>
        <v>44573</v>
      </c>
      <c r="N1011" s="1702">
        <f t="shared" si="569"/>
        <v>44601</v>
      </c>
      <c r="O1011" s="1702">
        <f t="shared" si="569"/>
        <v>44601</v>
      </c>
      <c r="P1011" s="1702">
        <f t="shared" si="569"/>
        <v>44685</v>
      </c>
      <c r="Q1011" s="1702">
        <f t="shared" si="569"/>
        <v>44715</v>
      </c>
      <c r="R1011" s="1702">
        <f t="shared" si="569"/>
        <v>44715</v>
      </c>
      <c r="S1011" s="1702">
        <f t="shared" si="569"/>
        <v>44714</v>
      </c>
      <c r="T1011" s="1702">
        <f t="shared" si="570"/>
        <v>44714</v>
      </c>
      <c r="U1011" s="1702">
        <f t="shared" si="570"/>
        <v>44735</v>
      </c>
      <c r="V1011" s="1702">
        <f t="shared" si="570"/>
        <v>44742</v>
      </c>
      <c r="W1011" s="1702">
        <f t="shared" si="570"/>
        <v>44747</v>
      </c>
      <c r="X1011" s="1702">
        <f t="shared" si="570"/>
        <v>44750</v>
      </c>
      <c r="Y1011" s="1702">
        <f t="shared" si="570"/>
        <v>44775</v>
      </c>
      <c r="Z1011" s="1702">
        <f t="shared" si="570"/>
        <v>44795</v>
      </c>
      <c r="AA1011" s="1702">
        <f t="shared" si="570"/>
        <v>44823</v>
      </c>
      <c r="AB1011" s="1702">
        <f t="shared" si="570"/>
        <v>44826</v>
      </c>
      <c r="AC1011" s="1702">
        <f t="shared" si="570"/>
        <v>44840</v>
      </c>
      <c r="AD1011" s="1702">
        <f t="shared" si="571"/>
        <v>44861</v>
      </c>
      <c r="AE1011" s="1702">
        <f t="shared" si="571"/>
        <v>44868</v>
      </c>
      <c r="AF1011" s="1702">
        <f t="shared" si="571"/>
        <v>44873</v>
      </c>
      <c r="AG1011" s="1702">
        <f t="shared" si="571"/>
        <v>44876</v>
      </c>
      <c r="AH1011" s="1702">
        <f t="shared" si="571"/>
        <v>44901</v>
      </c>
      <c r="AI1011" s="1702">
        <f t="shared" si="571"/>
        <v>44921</v>
      </c>
      <c r="AJ1011" s="1702">
        <f t="shared" si="571"/>
        <v>44921</v>
      </c>
      <c r="AK1011" s="1702">
        <f t="shared" si="571"/>
        <v>44931</v>
      </c>
      <c r="AL1011" s="1702">
        <f t="shared" si="571"/>
        <v>44947</v>
      </c>
      <c r="AM1011" s="1702">
        <f t="shared" si="571"/>
        <v>44951</v>
      </c>
      <c r="AN1011" s="1702">
        <f t="shared" si="571"/>
        <v>44981</v>
      </c>
      <c r="AO1011" s="1497">
        <f t="shared" si="572"/>
        <v>44913</v>
      </c>
      <c r="AP1011" s="1363">
        <v>33626</v>
      </c>
      <c r="AQ1011" s="1543">
        <v>45213</v>
      </c>
      <c r="AR1011" s="1424">
        <f>VLOOKUP(AP1011,Schedule!$B$2:$F$14923,5,0)</f>
        <v>45268</v>
      </c>
      <c r="AS1011" s="1424">
        <f t="shared" si="563"/>
        <v>45633</v>
      </c>
      <c r="AZ1011" s="1739"/>
    </row>
    <row r="1012" spans="1:52" s="1382" customFormat="1" ht="51.95" customHeight="1" thickBot="1">
      <c r="A1012" s="1781"/>
      <c r="B1012" s="1385">
        <f t="shared" si="567"/>
        <v>100</v>
      </c>
      <c r="C1012" s="1386" t="str">
        <f t="shared" si="567"/>
        <v>У_К</v>
      </c>
      <c r="D1012" s="1561" t="str">
        <f t="shared" si="540"/>
        <v>100У_К</v>
      </c>
      <c r="E1012" s="1602" t="s">
        <v>622</v>
      </c>
      <c r="F1012" s="1563" t="s">
        <v>1033</v>
      </c>
      <c r="G1012" s="1564" t="str">
        <f t="shared" si="568"/>
        <v>Выполнение работ КИП по объектам 25UBN,23UBN,24UBN,21UBN,22UBN,35UBN,32UBN,31UBN,33UBN,34UBN</v>
      </c>
      <c r="H1012" s="1565" t="s">
        <v>1115</v>
      </c>
      <c r="I1012" s="1352"/>
      <c r="J1012" s="1702">
        <f t="shared" si="569"/>
        <v>44493</v>
      </c>
      <c r="K1012" s="1702">
        <f t="shared" si="569"/>
        <v>44519</v>
      </c>
      <c r="L1012" s="1702">
        <f t="shared" si="569"/>
        <v>44568</v>
      </c>
      <c r="M1012" s="1702">
        <f t="shared" si="569"/>
        <v>44573</v>
      </c>
      <c r="N1012" s="1702">
        <f t="shared" si="569"/>
        <v>44601</v>
      </c>
      <c r="O1012" s="1702">
        <f t="shared" si="569"/>
        <v>44601</v>
      </c>
      <c r="P1012" s="1702">
        <f t="shared" si="569"/>
        <v>44685</v>
      </c>
      <c r="Q1012" s="1702">
        <f t="shared" si="569"/>
        <v>44715</v>
      </c>
      <c r="R1012" s="1702">
        <f t="shared" si="569"/>
        <v>44715</v>
      </c>
      <c r="S1012" s="1702">
        <f t="shared" si="569"/>
        <v>44714</v>
      </c>
      <c r="T1012" s="1702">
        <f t="shared" si="570"/>
        <v>44714</v>
      </c>
      <c r="U1012" s="1702">
        <f t="shared" si="570"/>
        <v>44735</v>
      </c>
      <c r="V1012" s="1702">
        <f t="shared" si="570"/>
        <v>44742</v>
      </c>
      <c r="W1012" s="1702">
        <f t="shared" si="570"/>
        <v>44747</v>
      </c>
      <c r="X1012" s="1702">
        <f t="shared" si="570"/>
        <v>44750</v>
      </c>
      <c r="Y1012" s="1702">
        <f t="shared" si="570"/>
        <v>44775</v>
      </c>
      <c r="Z1012" s="1702">
        <f t="shared" si="570"/>
        <v>44795</v>
      </c>
      <c r="AA1012" s="1702">
        <f t="shared" si="570"/>
        <v>44823</v>
      </c>
      <c r="AB1012" s="1702">
        <f t="shared" si="570"/>
        <v>44826</v>
      </c>
      <c r="AC1012" s="1702">
        <f t="shared" si="570"/>
        <v>44840</v>
      </c>
      <c r="AD1012" s="1702">
        <f t="shared" si="571"/>
        <v>44861</v>
      </c>
      <c r="AE1012" s="1702">
        <f t="shared" si="571"/>
        <v>44868</v>
      </c>
      <c r="AF1012" s="1702">
        <f t="shared" si="571"/>
        <v>44873</v>
      </c>
      <c r="AG1012" s="1702">
        <f t="shared" si="571"/>
        <v>44876</v>
      </c>
      <c r="AH1012" s="1702">
        <f t="shared" si="571"/>
        <v>44901</v>
      </c>
      <c r="AI1012" s="1702">
        <f t="shared" si="571"/>
        <v>44921</v>
      </c>
      <c r="AJ1012" s="1702">
        <f t="shared" si="571"/>
        <v>44921</v>
      </c>
      <c r="AK1012" s="1702">
        <f t="shared" si="571"/>
        <v>44931</v>
      </c>
      <c r="AL1012" s="1702">
        <f t="shared" si="571"/>
        <v>44947</v>
      </c>
      <c r="AM1012" s="1702">
        <f t="shared" si="571"/>
        <v>44951</v>
      </c>
      <c r="AN1012" s="1702">
        <f t="shared" si="571"/>
        <v>44981</v>
      </c>
      <c r="AO1012" s="1497">
        <f t="shared" si="572"/>
        <v>44913</v>
      </c>
      <c r="AP1012" s="1363">
        <v>33107</v>
      </c>
      <c r="AQ1012" s="1543">
        <v>45177</v>
      </c>
      <c r="AR1012" s="1424">
        <f>VLOOKUP(AP1012,Schedule!$B$2:$F$14923,5,0)</f>
        <v>45177</v>
      </c>
      <c r="AS1012" s="1424">
        <f t="shared" si="563"/>
        <v>45542</v>
      </c>
      <c r="AZ1012" s="1739"/>
    </row>
    <row r="1013" spans="1:52" s="1382" customFormat="1" ht="51.95" customHeight="1" thickBot="1">
      <c r="A1013" s="1781"/>
      <c r="B1013" s="1385">
        <f t="shared" si="567"/>
        <v>100</v>
      </c>
      <c r="C1013" s="1386" t="str">
        <f t="shared" si="567"/>
        <v>У_К</v>
      </c>
      <c r="D1013" s="1561" t="str">
        <f t="shared" si="540"/>
        <v>100У_К</v>
      </c>
      <c r="E1013" s="1602" t="s">
        <v>620</v>
      </c>
      <c r="F1013" s="1563" t="s">
        <v>1033</v>
      </c>
      <c r="G1013" s="1564" t="str">
        <f t="shared" si="568"/>
        <v>Выполнение работ КИП по объектам 25UBN,23UBN,24UBN,21UBN,22UBN,35UBN,32UBN,31UBN,33UBN,34UBN</v>
      </c>
      <c r="H1013" s="1565" t="s">
        <v>1116</v>
      </c>
      <c r="I1013" s="1352"/>
      <c r="J1013" s="1702">
        <f t="shared" si="569"/>
        <v>44493</v>
      </c>
      <c r="K1013" s="1702">
        <f t="shared" si="569"/>
        <v>44519</v>
      </c>
      <c r="L1013" s="1702">
        <f t="shared" si="569"/>
        <v>44568</v>
      </c>
      <c r="M1013" s="1702">
        <f t="shared" si="569"/>
        <v>44573</v>
      </c>
      <c r="N1013" s="1702">
        <f t="shared" si="569"/>
        <v>44601</v>
      </c>
      <c r="O1013" s="1702">
        <f t="shared" si="569"/>
        <v>44601</v>
      </c>
      <c r="P1013" s="1702">
        <f t="shared" si="569"/>
        <v>44685</v>
      </c>
      <c r="Q1013" s="1702">
        <f t="shared" si="569"/>
        <v>44715</v>
      </c>
      <c r="R1013" s="1702">
        <f t="shared" si="569"/>
        <v>44715</v>
      </c>
      <c r="S1013" s="1702">
        <f t="shared" si="569"/>
        <v>44714</v>
      </c>
      <c r="T1013" s="1702">
        <f t="shared" si="570"/>
        <v>44714</v>
      </c>
      <c r="U1013" s="1702">
        <f t="shared" si="570"/>
        <v>44735</v>
      </c>
      <c r="V1013" s="1702">
        <f t="shared" si="570"/>
        <v>44742</v>
      </c>
      <c r="W1013" s="1702">
        <f t="shared" si="570"/>
        <v>44747</v>
      </c>
      <c r="X1013" s="1702">
        <f t="shared" si="570"/>
        <v>44750</v>
      </c>
      <c r="Y1013" s="1702">
        <f t="shared" si="570"/>
        <v>44775</v>
      </c>
      <c r="Z1013" s="1702">
        <f t="shared" si="570"/>
        <v>44795</v>
      </c>
      <c r="AA1013" s="1702">
        <f t="shared" si="570"/>
        <v>44823</v>
      </c>
      <c r="AB1013" s="1702">
        <f t="shared" si="570"/>
        <v>44826</v>
      </c>
      <c r="AC1013" s="1702">
        <f t="shared" si="570"/>
        <v>44840</v>
      </c>
      <c r="AD1013" s="1702">
        <f t="shared" si="571"/>
        <v>44861</v>
      </c>
      <c r="AE1013" s="1702">
        <f t="shared" si="571"/>
        <v>44868</v>
      </c>
      <c r="AF1013" s="1702">
        <f t="shared" si="571"/>
        <v>44873</v>
      </c>
      <c r="AG1013" s="1702">
        <f t="shared" si="571"/>
        <v>44876</v>
      </c>
      <c r="AH1013" s="1702">
        <f t="shared" si="571"/>
        <v>44901</v>
      </c>
      <c r="AI1013" s="1702">
        <f t="shared" si="571"/>
        <v>44921</v>
      </c>
      <c r="AJ1013" s="1702">
        <f t="shared" si="571"/>
        <v>44921</v>
      </c>
      <c r="AK1013" s="1702">
        <f t="shared" si="571"/>
        <v>44931</v>
      </c>
      <c r="AL1013" s="1702">
        <f t="shared" si="571"/>
        <v>44947</v>
      </c>
      <c r="AM1013" s="1702">
        <f t="shared" si="571"/>
        <v>44951</v>
      </c>
      <c r="AN1013" s="1702">
        <f t="shared" si="571"/>
        <v>44981</v>
      </c>
      <c r="AO1013" s="1497">
        <f t="shared" si="572"/>
        <v>44913</v>
      </c>
      <c r="AP1013" s="1363">
        <v>32939</v>
      </c>
      <c r="AQ1013" s="1543">
        <v>45177</v>
      </c>
      <c r="AR1013" s="1424">
        <f>VLOOKUP(AP1013,Schedule!$B$2:$F$14923,5,0)</f>
        <v>45177</v>
      </c>
      <c r="AS1013" s="1424">
        <f t="shared" si="563"/>
        <v>45542</v>
      </c>
      <c r="AZ1013" s="1739"/>
    </row>
    <row r="1014" spans="1:52" s="1382" customFormat="1" ht="51.95" customHeight="1" thickBot="1">
      <c r="A1014" s="1781"/>
      <c r="B1014" s="1385">
        <f t="shared" si="567"/>
        <v>100</v>
      </c>
      <c r="C1014" s="1386" t="str">
        <f t="shared" si="567"/>
        <v>У_К</v>
      </c>
      <c r="D1014" s="1561" t="str">
        <f t="shared" si="540"/>
        <v>100У_К</v>
      </c>
      <c r="E1014" s="1602" t="s">
        <v>624</v>
      </c>
      <c r="F1014" s="1563" t="s">
        <v>1033</v>
      </c>
      <c r="G1014" s="1564" t="str">
        <f t="shared" si="568"/>
        <v>Выполнение работ КИП по объектам 25UBN,23UBN,24UBN,21UBN,22UBN,35UBN,32UBN,31UBN,33UBN,34UBN</v>
      </c>
      <c r="H1014" s="1565" t="s">
        <v>1117</v>
      </c>
      <c r="I1014" s="1352"/>
      <c r="J1014" s="1702">
        <f t="shared" si="569"/>
        <v>44493</v>
      </c>
      <c r="K1014" s="1702">
        <f t="shared" si="569"/>
        <v>44519</v>
      </c>
      <c r="L1014" s="1702">
        <f t="shared" si="569"/>
        <v>44568</v>
      </c>
      <c r="M1014" s="1702">
        <f t="shared" si="569"/>
        <v>44573</v>
      </c>
      <c r="N1014" s="1702">
        <f t="shared" si="569"/>
        <v>44601</v>
      </c>
      <c r="O1014" s="1702">
        <f t="shared" si="569"/>
        <v>44601</v>
      </c>
      <c r="P1014" s="1702">
        <f t="shared" si="569"/>
        <v>44685</v>
      </c>
      <c r="Q1014" s="1702">
        <f t="shared" si="569"/>
        <v>44715</v>
      </c>
      <c r="R1014" s="1702">
        <f t="shared" si="569"/>
        <v>44715</v>
      </c>
      <c r="S1014" s="1702">
        <f t="shared" si="569"/>
        <v>44714</v>
      </c>
      <c r="T1014" s="1702">
        <f t="shared" si="570"/>
        <v>44714</v>
      </c>
      <c r="U1014" s="1702">
        <f t="shared" si="570"/>
        <v>44735</v>
      </c>
      <c r="V1014" s="1702">
        <f t="shared" si="570"/>
        <v>44742</v>
      </c>
      <c r="W1014" s="1702">
        <f t="shared" si="570"/>
        <v>44747</v>
      </c>
      <c r="X1014" s="1702">
        <f t="shared" si="570"/>
        <v>44750</v>
      </c>
      <c r="Y1014" s="1702">
        <f t="shared" si="570"/>
        <v>44775</v>
      </c>
      <c r="Z1014" s="1702">
        <f t="shared" si="570"/>
        <v>44795</v>
      </c>
      <c r="AA1014" s="1702">
        <f t="shared" si="570"/>
        <v>44823</v>
      </c>
      <c r="AB1014" s="1702">
        <f t="shared" si="570"/>
        <v>44826</v>
      </c>
      <c r="AC1014" s="1702">
        <f t="shared" si="570"/>
        <v>44840</v>
      </c>
      <c r="AD1014" s="1702">
        <f t="shared" si="571"/>
        <v>44861</v>
      </c>
      <c r="AE1014" s="1702">
        <f t="shared" si="571"/>
        <v>44868</v>
      </c>
      <c r="AF1014" s="1702">
        <f t="shared" si="571"/>
        <v>44873</v>
      </c>
      <c r="AG1014" s="1702">
        <f t="shared" si="571"/>
        <v>44876</v>
      </c>
      <c r="AH1014" s="1702">
        <f t="shared" si="571"/>
        <v>44901</v>
      </c>
      <c r="AI1014" s="1702">
        <f t="shared" si="571"/>
        <v>44921</v>
      </c>
      <c r="AJ1014" s="1702">
        <f t="shared" si="571"/>
        <v>44921</v>
      </c>
      <c r="AK1014" s="1702">
        <f t="shared" si="571"/>
        <v>44931</v>
      </c>
      <c r="AL1014" s="1702">
        <f t="shared" si="571"/>
        <v>44947</v>
      </c>
      <c r="AM1014" s="1702">
        <f t="shared" si="571"/>
        <v>44951</v>
      </c>
      <c r="AN1014" s="1702">
        <f t="shared" si="571"/>
        <v>44981</v>
      </c>
      <c r="AO1014" s="1497">
        <f t="shared" si="572"/>
        <v>44913</v>
      </c>
      <c r="AP1014" s="1363">
        <v>33291</v>
      </c>
      <c r="AQ1014" s="1543">
        <v>45123</v>
      </c>
      <c r="AR1014" s="1424">
        <f>VLOOKUP(AP1014,Schedule!$B$2:$F$14923,5,0)</f>
        <v>45015</v>
      </c>
      <c r="AS1014" s="1424">
        <f t="shared" si="563"/>
        <v>45380</v>
      </c>
      <c r="AZ1014" s="1739"/>
    </row>
    <row r="1015" spans="1:52" s="1382" customFormat="1" ht="51.95" customHeight="1" thickBot="1">
      <c r="A1015" s="1781"/>
      <c r="B1015" s="1498">
        <f t="shared" si="567"/>
        <v>100</v>
      </c>
      <c r="C1015" s="1499" t="str">
        <f t="shared" si="567"/>
        <v>У_К</v>
      </c>
      <c r="D1015" s="1566" t="str">
        <f t="shared" si="540"/>
        <v>100У_К</v>
      </c>
      <c r="E1015" s="1603" t="s">
        <v>626</v>
      </c>
      <c r="F1015" s="1568" t="s">
        <v>1033</v>
      </c>
      <c r="G1015" s="1569" t="str">
        <f t="shared" si="568"/>
        <v>Выполнение работ КИП по объектам 25UBN,23UBN,24UBN,21UBN,22UBN,35UBN,32UBN,31UBN,33UBN,34UBN</v>
      </c>
      <c r="H1015" s="1570" t="s">
        <v>1118</v>
      </c>
      <c r="I1015" s="1345"/>
      <c r="J1015" s="1702">
        <f t="shared" si="569"/>
        <v>44493</v>
      </c>
      <c r="K1015" s="1702">
        <f t="shared" si="569"/>
        <v>44519</v>
      </c>
      <c r="L1015" s="1702">
        <f t="shared" si="569"/>
        <v>44568</v>
      </c>
      <c r="M1015" s="1702">
        <f t="shared" si="569"/>
        <v>44573</v>
      </c>
      <c r="N1015" s="1702">
        <f t="shared" si="569"/>
        <v>44601</v>
      </c>
      <c r="O1015" s="1702">
        <f t="shared" si="569"/>
        <v>44601</v>
      </c>
      <c r="P1015" s="1702">
        <f t="shared" si="569"/>
        <v>44685</v>
      </c>
      <c r="Q1015" s="1702">
        <f t="shared" si="569"/>
        <v>44715</v>
      </c>
      <c r="R1015" s="1702">
        <f t="shared" si="569"/>
        <v>44715</v>
      </c>
      <c r="S1015" s="1702">
        <f t="shared" si="569"/>
        <v>44714</v>
      </c>
      <c r="T1015" s="1702">
        <f t="shared" si="570"/>
        <v>44714</v>
      </c>
      <c r="U1015" s="1702">
        <f t="shared" si="570"/>
        <v>44735</v>
      </c>
      <c r="V1015" s="1702">
        <f t="shared" si="570"/>
        <v>44742</v>
      </c>
      <c r="W1015" s="1702">
        <f t="shared" si="570"/>
        <v>44747</v>
      </c>
      <c r="X1015" s="1702">
        <f t="shared" si="570"/>
        <v>44750</v>
      </c>
      <c r="Y1015" s="1702">
        <f t="shared" si="570"/>
        <v>44775</v>
      </c>
      <c r="Z1015" s="1702">
        <f t="shared" si="570"/>
        <v>44795</v>
      </c>
      <c r="AA1015" s="1702">
        <f t="shared" si="570"/>
        <v>44823</v>
      </c>
      <c r="AB1015" s="1702">
        <f t="shared" si="570"/>
        <v>44826</v>
      </c>
      <c r="AC1015" s="1702">
        <f t="shared" si="570"/>
        <v>44840</v>
      </c>
      <c r="AD1015" s="1702">
        <f t="shared" si="571"/>
        <v>44861</v>
      </c>
      <c r="AE1015" s="1702">
        <f t="shared" si="571"/>
        <v>44868</v>
      </c>
      <c r="AF1015" s="1702">
        <f t="shared" si="571"/>
        <v>44873</v>
      </c>
      <c r="AG1015" s="1702">
        <f t="shared" si="571"/>
        <v>44876</v>
      </c>
      <c r="AH1015" s="1702">
        <f t="shared" si="571"/>
        <v>44901</v>
      </c>
      <c r="AI1015" s="1702">
        <f t="shared" si="571"/>
        <v>44921</v>
      </c>
      <c r="AJ1015" s="1702">
        <f t="shared" si="571"/>
        <v>44921</v>
      </c>
      <c r="AK1015" s="1702">
        <f t="shared" si="571"/>
        <v>44931</v>
      </c>
      <c r="AL1015" s="1702">
        <f t="shared" si="571"/>
        <v>44947</v>
      </c>
      <c r="AM1015" s="1702">
        <f t="shared" si="571"/>
        <v>44951</v>
      </c>
      <c r="AN1015" s="1702">
        <f t="shared" si="571"/>
        <v>44981</v>
      </c>
      <c r="AO1015" s="1497">
        <f t="shared" si="572"/>
        <v>44913</v>
      </c>
      <c r="AP1015" s="1539">
        <v>33457</v>
      </c>
      <c r="AQ1015" s="1540">
        <v>45438</v>
      </c>
      <c r="AR1015" s="1424">
        <f>VLOOKUP(AP1015,Schedule!$B$2:$F$14923,5,0)</f>
        <v>45384</v>
      </c>
      <c r="AS1015" s="1424">
        <f t="shared" si="563"/>
        <v>45749</v>
      </c>
      <c r="AZ1015" s="1739"/>
    </row>
    <row r="1016" spans="1:52" s="1382" customFormat="1" ht="47.25" thickBot="1">
      <c r="A1016" s="1781">
        <f>A1006+1</f>
        <v>87</v>
      </c>
      <c r="B1016" s="1373">
        <f>B1006+1</f>
        <v>101</v>
      </c>
      <c r="C1016" s="1374" t="s">
        <v>1032</v>
      </c>
      <c r="D1016" s="1556" t="str">
        <f t="shared" si="540"/>
        <v>101У_К</v>
      </c>
      <c r="E1016" s="1601" t="s">
        <v>833</v>
      </c>
      <c r="F1016" s="1558" t="s">
        <v>1033</v>
      </c>
      <c r="G1016" s="1559" t="str">
        <f>CONCATENATE("Выполнение работ КИП по объектам ", , E1016,",", E1017,",", E1018, ",",E1019,,",",E1020,,",",E1021)</f>
        <v>Выполнение работ КИП по объектам 20UQA,21UQC,22UQC,31UQC,32UQC,30UQA</v>
      </c>
      <c r="H1016" s="1560" t="s">
        <v>1119</v>
      </c>
      <c r="I1016" s="1339" t="s">
        <v>118</v>
      </c>
      <c r="J1016" s="1369">
        <f>IFERROR(VLOOKUP(D1016,'ИСХОДНИК-даты-2х'!$D$10:$AI$105,2,0),"-")</f>
        <v>44636</v>
      </c>
      <c r="K1016" s="1369">
        <f>IFERROR(VLOOKUP(D1016,'ИСХОДНИК-даты-2х'!$D$10:$AI$105,3,0),"-")</f>
        <v>44664</v>
      </c>
      <c r="L1016" s="1369">
        <f>IFERROR(VLOOKUP(D1016,'ИСХОДНИК-даты-2х'!$D$10:$AI$105,4,0),"-")</f>
        <v>44713</v>
      </c>
      <c r="M1016" s="1369">
        <f>IFERROR(VLOOKUP(D1016,'ИСХОДНИК-даты-2х'!$D$10:$AI$105,5,0),"-")</f>
        <v>44718</v>
      </c>
      <c r="N1016" s="1369">
        <f>IFERROR(VLOOKUP(D1016,'ИСХОДНИК-даты-2х'!$D$10:$AI$105,6,0),"-")</f>
        <v>44746</v>
      </c>
      <c r="O1016" s="1369">
        <f>IFERROR(VLOOKUP(D1016,'ИСХОДНИК-даты-2х'!$D$10:$AI$105,7,0),"-")</f>
        <v>44746</v>
      </c>
      <c r="P1016" s="1369">
        <f>IFERROR(VLOOKUP(D1016,'ИСХОДНИК-даты-2х'!$D$10:$AI$105,8,0),"-")</f>
        <v>44830</v>
      </c>
      <c r="Q1016" s="1369">
        <f>IFERROR(VLOOKUP(D1016,'ИСХОДНИК-даты-2х'!$D$10:$AI$105,9,0),"-")</f>
        <v>44860</v>
      </c>
      <c r="R1016" s="1369">
        <f>IFERROR(VLOOKUP(D1016,'ИСХОДНИК-даты-2х'!$D$10:$AI$105,10,0),"-")</f>
        <v>44860</v>
      </c>
      <c r="S1016" s="1369">
        <f>IFERROR(VLOOKUP(D1016,'ИСХОДНИК-даты-2х'!$D$10:$AI$105,11,0),"-")</f>
        <v>44859</v>
      </c>
      <c r="T1016" s="1369">
        <f>IFERROR(VLOOKUP(D1016,'ИСХОДНИК-даты-2х'!$D$10:$AI$105,12,0),"-")</f>
        <v>44859</v>
      </c>
      <c r="U1016" s="1369">
        <f>IFERROR(VLOOKUP(D1016,'ИСХОДНИК-даты-2х'!$D$10:$AI$105,13,0),"-")</f>
        <v>44880</v>
      </c>
      <c r="V1016" s="1369">
        <f>IFERROR(VLOOKUP(D1016,'ИСХОДНИК-даты-2х'!$D$10:$AI$105,14,0),"-")</f>
        <v>44887</v>
      </c>
      <c r="W1016" s="1369">
        <f>IFERROR(VLOOKUP(D1016,'ИСХОДНИК-даты-2х'!$D$10:$AI$105,15,0),"-")</f>
        <v>44890</v>
      </c>
      <c r="X1016" s="1369">
        <f>IFERROR(VLOOKUP(D1016,'ИСХОДНИК-даты-2х'!$D$10:$AI$105,16,0),"-")</f>
        <v>44895</v>
      </c>
      <c r="Y1016" s="1369">
        <f>IFERROR(VLOOKUP(D1016,'ИСХОДНИК-даты-2х'!$D$10:$AI$105,17,0),"-")</f>
        <v>44920</v>
      </c>
      <c r="Z1016" s="1369">
        <f>IFERROR(VLOOKUP(D1016,'ИСХОДНИК-даты-2х'!$D$10:$AI$105,18,0),"-")</f>
        <v>44940</v>
      </c>
      <c r="AA1016" s="1369">
        <f>IFERROR(VLOOKUP(D1016,'ИСХОДНИК-даты-2х'!$D$10:$AI$105,19,0),"-")</f>
        <v>44967</v>
      </c>
      <c r="AB1016" s="1369">
        <f>IFERROR(VLOOKUP(D1016,'ИСХОДНИК-даты-2х'!$D$10:$AI$105,20,0),"-")</f>
        <v>44972</v>
      </c>
      <c r="AC1016" s="1369">
        <f>IFERROR(VLOOKUP(D1016,'ИСХОДНИК-даты-2х'!$D$10:$AI$105,21,0),"-")</f>
        <v>44986</v>
      </c>
      <c r="AD1016" s="1369">
        <f>IFERROR(VLOOKUP(D1016,'ИСХОДНИК-даты-2х'!$D$10:$AI$105,22,0),"-")</f>
        <v>45007</v>
      </c>
      <c r="AE1016" s="1369">
        <f>IFERROR(VLOOKUP(D1016,'ИСХОДНИК-даты-2х'!$D$10:$AI$105,23,0),"-")</f>
        <v>45014</v>
      </c>
      <c r="AF1016" s="1369">
        <f>IFERROR(VLOOKUP(D1016,'ИСХОДНИК-даты-2х'!$D$10:$AI$105,24,0),"-")</f>
        <v>45019</v>
      </c>
      <c r="AG1016" s="1369">
        <f>IFERROR(VLOOKUP(D1016,'ИСХОДНИК-даты-2х'!$D$10:$AI$105,25,0),"-")</f>
        <v>45022</v>
      </c>
      <c r="AH1016" s="1340">
        <f>IFERROR(VLOOKUP(D1016,'ИСХОДНИК-даты-2х'!$D$10:$AI$105,26,0),"-")</f>
        <v>45047</v>
      </c>
      <c r="AI1016" s="1340">
        <f>IFERROR(VLOOKUP(D1016,'ИСХОДНИК-даты-2х'!$D$10:$AI$105,27,0),"-")</f>
        <v>45067</v>
      </c>
      <c r="AJ1016" s="1340">
        <f>IFERROR(VLOOKUP(D1016,'ИСХОДНИК-даты-2х'!$D$10:$AI$105,28,0),"-")</f>
        <v>45067</v>
      </c>
      <c r="AK1016" s="1370">
        <f>IFERROR(VLOOKUP(D1016,'ИСХОДНИК-даты-2х'!$D$10:$AI$105,29,0),"-")</f>
        <v>45077</v>
      </c>
      <c r="AL1016" s="1370">
        <f>IFERROR(VLOOKUP(D1016,'ИСХОДНИК-даты-2х'!$D$10:$AI$105,30,0),"-")</f>
        <v>45093</v>
      </c>
      <c r="AM1016" s="1371">
        <f>IFERROR(VLOOKUP(D1016,'ИСХОДНИК-даты-2х'!$D$10:$AI$105,31,0),"-")</f>
        <v>45097</v>
      </c>
      <c r="AN1016" s="1372">
        <v>45127</v>
      </c>
      <c r="AO1016" s="1387">
        <v>45056</v>
      </c>
      <c r="AP1016" s="1388">
        <v>15067</v>
      </c>
      <c r="AQ1016" s="1541">
        <v>45056</v>
      </c>
      <c r="AR1016" s="1424">
        <f>VLOOKUP(AP1016,Schedule!$B$2:$F$14923,5,0)</f>
        <v>44932</v>
      </c>
      <c r="AS1016" s="1424">
        <f t="shared" si="563"/>
        <v>45297</v>
      </c>
      <c r="AT1016" s="1425">
        <f>MIN(AS1016:AS1021)</f>
        <v>45297</v>
      </c>
      <c r="AU1016" s="1426">
        <f>AM1016+30</f>
        <v>45127</v>
      </c>
      <c r="AV1016" s="1732">
        <f>AT1016-AM1016</f>
        <v>200</v>
      </c>
      <c r="AW1016" s="1383" t="s">
        <v>119</v>
      </c>
      <c r="AX1016" s="1383">
        <v>45127</v>
      </c>
      <c r="AY1016" s="1384" t="s">
        <v>173</v>
      </c>
      <c r="AZ1016" s="1739">
        <f>AN1016-AM1016</f>
        <v>30</v>
      </c>
    </row>
    <row r="1017" spans="1:52" s="1382" customFormat="1" ht="51.95" customHeight="1" thickBot="1">
      <c r="A1017" s="1781"/>
      <c r="B1017" s="1385">
        <f t="shared" ref="B1017:C1021" si="573">B$1016</f>
        <v>101</v>
      </c>
      <c r="C1017" s="1386" t="str">
        <f t="shared" si="573"/>
        <v>У_К</v>
      </c>
      <c r="D1017" s="1561" t="str">
        <f t="shared" si="540"/>
        <v>101У_К</v>
      </c>
      <c r="E1017" s="1602" t="s">
        <v>830</v>
      </c>
      <c r="F1017" s="1563" t="s">
        <v>1033</v>
      </c>
      <c r="G1017" s="1564" t="str">
        <f>$G$1016</f>
        <v>Выполнение работ КИП по объектам 20UQA,21UQC,22UQC,31UQC,32UQC,30UQA</v>
      </c>
      <c r="H1017" s="1565" t="s">
        <v>1120</v>
      </c>
      <c r="I1017" s="1352"/>
      <c r="J1017" s="1702">
        <f t="shared" ref="J1017:S1021" si="574">J$1016</f>
        <v>44636</v>
      </c>
      <c r="K1017" s="1702">
        <f t="shared" si="574"/>
        <v>44664</v>
      </c>
      <c r="L1017" s="1702">
        <f t="shared" si="574"/>
        <v>44713</v>
      </c>
      <c r="M1017" s="1702">
        <f t="shared" si="574"/>
        <v>44718</v>
      </c>
      <c r="N1017" s="1702">
        <f t="shared" si="574"/>
        <v>44746</v>
      </c>
      <c r="O1017" s="1702">
        <f t="shared" si="574"/>
        <v>44746</v>
      </c>
      <c r="P1017" s="1702">
        <f t="shared" si="574"/>
        <v>44830</v>
      </c>
      <c r="Q1017" s="1702">
        <f t="shared" si="574"/>
        <v>44860</v>
      </c>
      <c r="R1017" s="1702">
        <f t="shared" si="574"/>
        <v>44860</v>
      </c>
      <c r="S1017" s="1702">
        <f t="shared" si="574"/>
        <v>44859</v>
      </c>
      <c r="T1017" s="1702">
        <f t="shared" ref="T1017:AC1021" si="575">T$1016</f>
        <v>44859</v>
      </c>
      <c r="U1017" s="1702">
        <f t="shared" si="575"/>
        <v>44880</v>
      </c>
      <c r="V1017" s="1702">
        <f t="shared" si="575"/>
        <v>44887</v>
      </c>
      <c r="W1017" s="1702">
        <f t="shared" si="575"/>
        <v>44890</v>
      </c>
      <c r="X1017" s="1702">
        <f t="shared" si="575"/>
        <v>44895</v>
      </c>
      <c r="Y1017" s="1702">
        <f t="shared" si="575"/>
        <v>44920</v>
      </c>
      <c r="Z1017" s="1702">
        <f t="shared" si="575"/>
        <v>44940</v>
      </c>
      <c r="AA1017" s="1702">
        <f t="shared" si="575"/>
        <v>44967</v>
      </c>
      <c r="AB1017" s="1702">
        <f t="shared" si="575"/>
        <v>44972</v>
      </c>
      <c r="AC1017" s="1702">
        <f t="shared" si="575"/>
        <v>44986</v>
      </c>
      <c r="AD1017" s="1702">
        <f t="shared" ref="AD1017:AN1021" si="576">AD$1016</f>
        <v>45007</v>
      </c>
      <c r="AE1017" s="1702">
        <f t="shared" si="576"/>
        <v>45014</v>
      </c>
      <c r="AF1017" s="1702">
        <f t="shared" si="576"/>
        <v>45019</v>
      </c>
      <c r="AG1017" s="1702">
        <f t="shared" si="576"/>
        <v>45022</v>
      </c>
      <c r="AH1017" s="1702">
        <f t="shared" si="576"/>
        <v>45047</v>
      </c>
      <c r="AI1017" s="1702">
        <f t="shared" si="576"/>
        <v>45067</v>
      </c>
      <c r="AJ1017" s="1702">
        <f t="shared" si="576"/>
        <v>45067</v>
      </c>
      <c r="AK1017" s="1702">
        <f t="shared" si="576"/>
        <v>45077</v>
      </c>
      <c r="AL1017" s="1702">
        <f t="shared" si="576"/>
        <v>45093</v>
      </c>
      <c r="AM1017" s="1702">
        <f t="shared" si="576"/>
        <v>45097</v>
      </c>
      <c r="AN1017" s="1702">
        <f t="shared" si="576"/>
        <v>45127</v>
      </c>
      <c r="AO1017" s="1497">
        <f>$AO$1016</f>
        <v>45056</v>
      </c>
      <c r="AP1017" s="1363">
        <v>15145</v>
      </c>
      <c r="AQ1017" s="1543">
        <v>45060</v>
      </c>
      <c r="AR1017" s="1424">
        <f>VLOOKUP(AP1017,Schedule!$B$2:$F$14923,5,0)</f>
        <v>44987</v>
      </c>
      <c r="AS1017" s="1424">
        <f t="shared" si="563"/>
        <v>45352</v>
      </c>
      <c r="AZ1017" s="1739"/>
    </row>
    <row r="1018" spans="1:52" s="1382" customFormat="1" ht="51.95" customHeight="1" thickBot="1">
      <c r="A1018" s="1781"/>
      <c r="B1018" s="1385">
        <f t="shared" si="573"/>
        <v>101</v>
      </c>
      <c r="C1018" s="1386" t="str">
        <f t="shared" si="573"/>
        <v>У_К</v>
      </c>
      <c r="D1018" s="1561" t="str">
        <f t="shared" si="540"/>
        <v>101У_К</v>
      </c>
      <c r="E1018" s="1602" t="s">
        <v>832</v>
      </c>
      <c r="F1018" s="1563" t="s">
        <v>1033</v>
      </c>
      <c r="G1018" s="1564" t="str">
        <f>$G$1016</f>
        <v>Выполнение работ КИП по объектам 20UQA,21UQC,22UQC,31UQC,32UQC,30UQA</v>
      </c>
      <c r="H1018" s="1565" t="s">
        <v>1120</v>
      </c>
      <c r="I1018" s="1352"/>
      <c r="J1018" s="1702">
        <f t="shared" si="574"/>
        <v>44636</v>
      </c>
      <c r="K1018" s="1702">
        <f t="shared" si="574"/>
        <v>44664</v>
      </c>
      <c r="L1018" s="1702">
        <f t="shared" si="574"/>
        <v>44713</v>
      </c>
      <c r="M1018" s="1702">
        <f t="shared" si="574"/>
        <v>44718</v>
      </c>
      <c r="N1018" s="1702">
        <f t="shared" si="574"/>
        <v>44746</v>
      </c>
      <c r="O1018" s="1702">
        <f t="shared" si="574"/>
        <v>44746</v>
      </c>
      <c r="P1018" s="1702">
        <f t="shared" si="574"/>
        <v>44830</v>
      </c>
      <c r="Q1018" s="1702">
        <f t="shared" si="574"/>
        <v>44860</v>
      </c>
      <c r="R1018" s="1702">
        <f t="shared" si="574"/>
        <v>44860</v>
      </c>
      <c r="S1018" s="1702">
        <f t="shared" si="574"/>
        <v>44859</v>
      </c>
      <c r="T1018" s="1702">
        <f t="shared" si="575"/>
        <v>44859</v>
      </c>
      <c r="U1018" s="1702">
        <f t="shared" si="575"/>
        <v>44880</v>
      </c>
      <c r="V1018" s="1702">
        <f t="shared" si="575"/>
        <v>44887</v>
      </c>
      <c r="W1018" s="1702">
        <f t="shared" si="575"/>
        <v>44890</v>
      </c>
      <c r="X1018" s="1702">
        <f t="shared" si="575"/>
        <v>44895</v>
      </c>
      <c r="Y1018" s="1702">
        <f t="shared" si="575"/>
        <v>44920</v>
      </c>
      <c r="Z1018" s="1702">
        <f t="shared" si="575"/>
        <v>44940</v>
      </c>
      <c r="AA1018" s="1702">
        <f t="shared" si="575"/>
        <v>44967</v>
      </c>
      <c r="AB1018" s="1702">
        <f t="shared" si="575"/>
        <v>44972</v>
      </c>
      <c r="AC1018" s="1702">
        <f t="shared" si="575"/>
        <v>44986</v>
      </c>
      <c r="AD1018" s="1702">
        <f t="shared" si="576"/>
        <v>45007</v>
      </c>
      <c r="AE1018" s="1702">
        <f t="shared" si="576"/>
        <v>45014</v>
      </c>
      <c r="AF1018" s="1702">
        <f t="shared" si="576"/>
        <v>45019</v>
      </c>
      <c r="AG1018" s="1702">
        <f t="shared" si="576"/>
        <v>45022</v>
      </c>
      <c r="AH1018" s="1702">
        <f t="shared" si="576"/>
        <v>45047</v>
      </c>
      <c r="AI1018" s="1702">
        <f t="shared" si="576"/>
        <v>45067</v>
      </c>
      <c r="AJ1018" s="1702">
        <f t="shared" si="576"/>
        <v>45067</v>
      </c>
      <c r="AK1018" s="1702">
        <f t="shared" si="576"/>
        <v>45077</v>
      </c>
      <c r="AL1018" s="1702">
        <f t="shared" si="576"/>
        <v>45093</v>
      </c>
      <c r="AM1018" s="1702">
        <f t="shared" si="576"/>
        <v>45097</v>
      </c>
      <c r="AN1018" s="1702">
        <f t="shared" si="576"/>
        <v>45127</v>
      </c>
      <c r="AO1018" s="1497">
        <f>$AO$1016</f>
        <v>45056</v>
      </c>
      <c r="AP1018" s="1363">
        <v>15191</v>
      </c>
      <c r="AQ1018" s="1543">
        <v>45060</v>
      </c>
      <c r="AR1018" s="1424">
        <f>VLOOKUP(AP1018,Schedule!$B$2:$F$14923,5,0)</f>
        <v>44987</v>
      </c>
      <c r="AS1018" s="1424">
        <f t="shared" si="563"/>
        <v>45352</v>
      </c>
      <c r="AZ1018" s="1739"/>
    </row>
    <row r="1019" spans="1:52" s="1382" customFormat="1" ht="51.95" customHeight="1" thickBot="1">
      <c r="A1019" s="1781"/>
      <c r="B1019" s="1385">
        <f t="shared" si="573"/>
        <v>101</v>
      </c>
      <c r="C1019" s="1386" t="str">
        <f t="shared" si="573"/>
        <v>У_К</v>
      </c>
      <c r="D1019" s="1561" t="str">
        <f t="shared" si="540"/>
        <v>101У_К</v>
      </c>
      <c r="E1019" s="1602" t="s">
        <v>823</v>
      </c>
      <c r="F1019" s="1563" t="s">
        <v>1033</v>
      </c>
      <c r="G1019" s="1564" t="str">
        <f>$G$1016</f>
        <v>Выполнение работ КИП по объектам 20UQA,21UQC,22UQC,31UQC,32UQC,30UQA</v>
      </c>
      <c r="H1019" s="1565" t="s">
        <v>1121</v>
      </c>
      <c r="I1019" s="1352"/>
      <c r="J1019" s="1702">
        <f t="shared" si="574"/>
        <v>44636</v>
      </c>
      <c r="K1019" s="1702">
        <f t="shared" si="574"/>
        <v>44664</v>
      </c>
      <c r="L1019" s="1702">
        <f t="shared" si="574"/>
        <v>44713</v>
      </c>
      <c r="M1019" s="1702">
        <f t="shared" si="574"/>
        <v>44718</v>
      </c>
      <c r="N1019" s="1702">
        <f t="shared" si="574"/>
        <v>44746</v>
      </c>
      <c r="O1019" s="1702">
        <f t="shared" si="574"/>
        <v>44746</v>
      </c>
      <c r="P1019" s="1702">
        <f t="shared" si="574"/>
        <v>44830</v>
      </c>
      <c r="Q1019" s="1702">
        <f t="shared" si="574"/>
        <v>44860</v>
      </c>
      <c r="R1019" s="1702">
        <f t="shared" si="574"/>
        <v>44860</v>
      </c>
      <c r="S1019" s="1702">
        <f t="shared" si="574"/>
        <v>44859</v>
      </c>
      <c r="T1019" s="1702">
        <f t="shared" si="575"/>
        <v>44859</v>
      </c>
      <c r="U1019" s="1702">
        <f t="shared" si="575"/>
        <v>44880</v>
      </c>
      <c r="V1019" s="1702">
        <f t="shared" si="575"/>
        <v>44887</v>
      </c>
      <c r="W1019" s="1702">
        <f t="shared" si="575"/>
        <v>44890</v>
      </c>
      <c r="X1019" s="1702">
        <f t="shared" si="575"/>
        <v>44895</v>
      </c>
      <c r="Y1019" s="1702">
        <f t="shared" si="575"/>
        <v>44920</v>
      </c>
      <c r="Z1019" s="1702">
        <f t="shared" si="575"/>
        <v>44940</v>
      </c>
      <c r="AA1019" s="1702">
        <f t="shared" si="575"/>
        <v>44967</v>
      </c>
      <c r="AB1019" s="1702">
        <f t="shared" si="575"/>
        <v>44972</v>
      </c>
      <c r="AC1019" s="1702">
        <f t="shared" si="575"/>
        <v>44986</v>
      </c>
      <c r="AD1019" s="1702">
        <f t="shared" si="576"/>
        <v>45007</v>
      </c>
      <c r="AE1019" s="1702">
        <f t="shared" si="576"/>
        <v>45014</v>
      </c>
      <c r="AF1019" s="1702">
        <f t="shared" si="576"/>
        <v>45019</v>
      </c>
      <c r="AG1019" s="1702">
        <f t="shared" si="576"/>
        <v>45022</v>
      </c>
      <c r="AH1019" s="1702">
        <f t="shared" si="576"/>
        <v>45047</v>
      </c>
      <c r="AI1019" s="1702">
        <f t="shared" si="576"/>
        <v>45067</v>
      </c>
      <c r="AJ1019" s="1702">
        <f t="shared" si="576"/>
        <v>45067</v>
      </c>
      <c r="AK1019" s="1702">
        <f t="shared" si="576"/>
        <v>45077</v>
      </c>
      <c r="AL1019" s="1702">
        <f t="shared" si="576"/>
        <v>45093</v>
      </c>
      <c r="AM1019" s="1702">
        <f t="shared" si="576"/>
        <v>45097</v>
      </c>
      <c r="AN1019" s="1702">
        <f t="shared" si="576"/>
        <v>45127</v>
      </c>
      <c r="AO1019" s="1497">
        <f>$AO$1016</f>
        <v>45056</v>
      </c>
      <c r="AP1019" s="1363">
        <v>32710</v>
      </c>
      <c r="AQ1019" s="1543">
        <v>45368</v>
      </c>
      <c r="AR1019" s="1424">
        <f>VLOOKUP(AP1019,Schedule!$B$2:$F$14923,5,0)</f>
        <v>45368</v>
      </c>
      <c r="AS1019" s="1424">
        <f t="shared" si="563"/>
        <v>45733</v>
      </c>
      <c r="AZ1019" s="1739"/>
    </row>
    <row r="1020" spans="1:52" s="1382" customFormat="1" ht="51.95" customHeight="1" thickBot="1">
      <c r="A1020" s="1781"/>
      <c r="B1020" s="1385">
        <f t="shared" si="573"/>
        <v>101</v>
      </c>
      <c r="C1020" s="1386" t="str">
        <f t="shared" si="573"/>
        <v>У_К</v>
      </c>
      <c r="D1020" s="1561" t="str">
        <f t="shared" si="540"/>
        <v>101У_К</v>
      </c>
      <c r="E1020" s="1602" t="s">
        <v>825</v>
      </c>
      <c r="F1020" s="1563" t="s">
        <v>1033</v>
      </c>
      <c r="G1020" s="1564" t="str">
        <f>$G$1016</f>
        <v>Выполнение работ КИП по объектам 20UQA,21UQC,22UQC,31UQC,32UQC,30UQA</v>
      </c>
      <c r="H1020" s="1565" t="s">
        <v>1121</v>
      </c>
      <c r="I1020" s="1352"/>
      <c r="J1020" s="1702">
        <f t="shared" si="574"/>
        <v>44636</v>
      </c>
      <c r="K1020" s="1702">
        <f t="shared" si="574"/>
        <v>44664</v>
      </c>
      <c r="L1020" s="1702">
        <f t="shared" si="574"/>
        <v>44713</v>
      </c>
      <c r="M1020" s="1702">
        <f t="shared" si="574"/>
        <v>44718</v>
      </c>
      <c r="N1020" s="1702">
        <f t="shared" si="574"/>
        <v>44746</v>
      </c>
      <c r="O1020" s="1702">
        <f t="shared" si="574"/>
        <v>44746</v>
      </c>
      <c r="P1020" s="1702">
        <f t="shared" si="574"/>
        <v>44830</v>
      </c>
      <c r="Q1020" s="1702">
        <f t="shared" si="574"/>
        <v>44860</v>
      </c>
      <c r="R1020" s="1702">
        <f t="shared" si="574"/>
        <v>44860</v>
      </c>
      <c r="S1020" s="1702">
        <f t="shared" si="574"/>
        <v>44859</v>
      </c>
      <c r="T1020" s="1702">
        <f t="shared" si="575"/>
        <v>44859</v>
      </c>
      <c r="U1020" s="1702">
        <f t="shared" si="575"/>
        <v>44880</v>
      </c>
      <c r="V1020" s="1702">
        <f t="shared" si="575"/>
        <v>44887</v>
      </c>
      <c r="W1020" s="1702">
        <f t="shared" si="575"/>
        <v>44890</v>
      </c>
      <c r="X1020" s="1702">
        <f t="shared" si="575"/>
        <v>44895</v>
      </c>
      <c r="Y1020" s="1702">
        <f t="shared" si="575"/>
        <v>44920</v>
      </c>
      <c r="Z1020" s="1702">
        <f t="shared" si="575"/>
        <v>44940</v>
      </c>
      <c r="AA1020" s="1702">
        <f t="shared" si="575"/>
        <v>44967</v>
      </c>
      <c r="AB1020" s="1702">
        <f t="shared" si="575"/>
        <v>44972</v>
      </c>
      <c r="AC1020" s="1702">
        <f t="shared" si="575"/>
        <v>44986</v>
      </c>
      <c r="AD1020" s="1702">
        <f t="shared" si="576"/>
        <v>45007</v>
      </c>
      <c r="AE1020" s="1702">
        <f t="shared" si="576"/>
        <v>45014</v>
      </c>
      <c r="AF1020" s="1702">
        <f t="shared" si="576"/>
        <v>45019</v>
      </c>
      <c r="AG1020" s="1702">
        <f t="shared" si="576"/>
        <v>45022</v>
      </c>
      <c r="AH1020" s="1702">
        <f t="shared" si="576"/>
        <v>45047</v>
      </c>
      <c r="AI1020" s="1702">
        <f t="shared" si="576"/>
        <v>45067</v>
      </c>
      <c r="AJ1020" s="1702">
        <f t="shared" si="576"/>
        <v>45067</v>
      </c>
      <c r="AK1020" s="1702">
        <f t="shared" si="576"/>
        <v>45077</v>
      </c>
      <c r="AL1020" s="1702">
        <f t="shared" si="576"/>
        <v>45093</v>
      </c>
      <c r="AM1020" s="1702">
        <f t="shared" si="576"/>
        <v>45097</v>
      </c>
      <c r="AN1020" s="1702">
        <f t="shared" si="576"/>
        <v>45127</v>
      </c>
      <c r="AO1020" s="1497">
        <f>$AO$1016</f>
        <v>45056</v>
      </c>
      <c r="AP1020" s="1363">
        <v>32757</v>
      </c>
      <c r="AQ1020" s="1543">
        <v>45368</v>
      </c>
      <c r="AR1020" s="1424">
        <f>VLOOKUP(AP1020,Schedule!$B$2:$F$14923,5,0)</f>
        <v>45368</v>
      </c>
      <c r="AS1020" s="1424">
        <f t="shared" si="563"/>
        <v>45733</v>
      </c>
      <c r="AZ1020" s="1739"/>
    </row>
    <row r="1021" spans="1:52" s="1382" customFormat="1" ht="51.95" customHeight="1" thickBot="1">
      <c r="A1021" s="1781"/>
      <c r="B1021" s="1498">
        <f t="shared" si="573"/>
        <v>101</v>
      </c>
      <c r="C1021" s="1499" t="str">
        <f t="shared" si="573"/>
        <v>У_К</v>
      </c>
      <c r="D1021" s="1566" t="str">
        <f t="shared" si="540"/>
        <v>101У_К</v>
      </c>
      <c r="E1021" s="1603" t="s">
        <v>847</v>
      </c>
      <c r="F1021" s="1568" t="s">
        <v>1033</v>
      </c>
      <c r="G1021" s="1569" t="str">
        <f>$G$1016</f>
        <v>Выполнение работ КИП по объектам 20UQA,21UQC,22UQC,31UQC,32UQC,30UQA</v>
      </c>
      <c r="H1021" s="1570" t="s">
        <v>1122</v>
      </c>
      <c r="I1021" s="1345"/>
      <c r="J1021" s="1702">
        <f t="shared" si="574"/>
        <v>44636</v>
      </c>
      <c r="K1021" s="1702">
        <f t="shared" si="574"/>
        <v>44664</v>
      </c>
      <c r="L1021" s="1702">
        <f t="shared" si="574"/>
        <v>44713</v>
      </c>
      <c r="M1021" s="1702">
        <f t="shared" si="574"/>
        <v>44718</v>
      </c>
      <c r="N1021" s="1702">
        <f t="shared" si="574"/>
        <v>44746</v>
      </c>
      <c r="O1021" s="1702">
        <f t="shared" si="574"/>
        <v>44746</v>
      </c>
      <c r="P1021" s="1702">
        <f t="shared" si="574"/>
        <v>44830</v>
      </c>
      <c r="Q1021" s="1702">
        <f t="shared" si="574"/>
        <v>44860</v>
      </c>
      <c r="R1021" s="1702">
        <f t="shared" si="574"/>
        <v>44860</v>
      </c>
      <c r="S1021" s="1702">
        <f t="shared" si="574"/>
        <v>44859</v>
      </c>
      <c r="T1021" s="1702">
        <f t="shared" si="575"/>
        <v>44859</v>
      </c>
      <c r="U1021" s="1702">
        <f t="shared" si="575"/>
        <v>44880</v>
      </c>
      <c r="V1021" s="1702">
        <f t="shared" si="575"/>
        <v>44887</v>
      </c>
      <c r="W1021" s="1702">
        <f t="shared" si="575"/>
        <v>44890</v>
      </c>
      <c r="X1021" s="1702">
        <f t="shared" si="575"/>
        <v>44895</v>
      </c>
      <c r="Y1021" s="1702">
        <f t="shared" si="575"/>
        <v>44920</v>
      </c>
      <c r="Z1021" s="1702">
        <f t="shared" si="575"/>
        <v>44940</v>
      </c>
      <c r="AA1021" s="1702">
        <f t="shared" si="575"/>
        <v>44967</v>
      </c>
      <c r="AB1021" s="1702">
        <f t="shared" si="575"/>
        <v>44972</v>
      </c>
      <c r="AC1021" s="1702">
        <f t="shared" si="575"/>
        <v>44986</v>
      </c>
      <c r="AD1021" s="1702">
        <f t="shared" si="576"/>
        <v>45007</v>
      </c>
      <c r="AE1021" s="1702">
        <f t="shared" si="576"/>
        <v>45014</v>
      </c>
      <c r="AF1021" s="1702">
        <f t="shared" si="576"/>
        <v>45019</v>
      </c>
      <c r="AG1021" s="1702">
        <f t="shared" si="576"/>
        <v>45022</v>
      </c>
      <c r="AH1021" s="1702">
        <f t="shared" si="576"/>
        <v>45047</v>
      </c>
      <c r="AI1021" s="1702">
        <f t="shared" si="576"/>
        <v>45067</v>
      </c>
      <c r="AJ1021" s="1702">
        <f t="shared" si="576"/>
        <v>45067</v>
      </c>
      <c r="AK1021" s="1702">
        <f t="shared" si="576"/>
        <v>45077</v>
      </c>
      <c r="AL1021" s="1702">
        <f t="shared" si="576"/>
        <v>45093</v>
      </c>
      <c r="AM1021" s="1702">
        <f t="shared" si="576"/>
        <v>45097</v>
      </c>
      <c r="AN1021" s="1702">
        <f t="shared" si="576"/>
        <v>45127</v>
      </c>
      <c r="AO1021" s="1497">
        <f>$AO$1016</f>
        <v>45056</v>
      </c>
      <c r="AP1021" s="1539">
        <v>32632</v>
      </c>
      <c r="AQ1021" s="1540">
        <v>45557</v>
      </c>
      <c r="AR1021" s="1424">
        <f>VLOOKUP(AP1021,Schedule!$B$2:$F$14923,5,0)</f>
        <v>45637</v>
      </c>
      <c r="AS1021" s="1424">
        <f t="shared" si="563"/>
        <v>46002</v>
      </c>
      <c r="AZ1021" s="1739"/>
    </row>
    <row r="1022" spans="1:52" s="1382" customFormat="1" ht="47.25" thickBot="1">
      <c r="A1022" s="1781">
        <f>A1016+1</f>
        <v>88</v>
      </c>
      <c r="B1022" s="1373">
        <f>B1016+1</f>
        <v>102</v>
      </c>
      <c r="C1022" s="1374" t="s">
        <v>1032</v>
      </c>
      <c r="D1022" s="1556" t="str">
        <f t="shared" si="540"/>
        <v>102У_К</v>
      </c>
      <c r="E1022" s="1601" t="s">
        <v>420</v>
      </c>
      <c r="F1022" s="1558" t="s">
        <v>1033</v>
      </c>
      <c r="G1022" s="1559" t="str">
        <f>CONCATENATE("Выполнение работ КИП по объектам ", , E1022,",", E1023,",", E1024, ",",E1025,,",",E1026)</f>
        <v>Выполнение работ КИП по объектам 07UBG,06UBG,03UBG,01UBG,02UBG</v>
      </c>
      <c r="H1022" s="1560" t="s">
        <v>1123</v>
      </c>
      <c r="I1022" s="1339" t="s">
        <v>118</v>
      </c>
      <c r="J1022" s="1369">
        <f>IFERROR(VLOOKUP(D1022,'ИСХОДНИК-даты-2х'!$D$10:$AI$105,2,0),"-")</f>
        <v>44414</v>
      </c>
      <c r="K1022" s="1369">
        <f>IFERROR(VLOOKUP(D1022,'ИСХОДНИК-даты-2х'!$D$10:$AI$105,3,0),"-")</f>
        <v>44442</v>
      </c>
      <c r="L1022" s="1369">
        <f>IFERROR(VLOOKUP(D1022,'ИСХОДНИК-даты-2х'!$D$10:$AI$105,4,0),"-")</f>
        <v>44491</v>
      </c>
      <c r="M1022" s="1369">
        <f>IFERROR(VLOOKUP(D1022,'ИСХОДНИК-даты-2х'!$D$10:$AI$105,5,0),"-")</f>
        <v>44496</v>
      </c>
      <c r="N1022" s="1369">
        <f>IFERROR(VLOOKUP(D1022,'ИСХОДНИК-даты-2х'!$D$10:$AI$105,6,0),"-")</f>
        <v>44524</v>
      </c>
      <c r="O1022" s="1369">
        <f>IFERROR(VLOOKUP(D1022,'ИСХОДНИК-даты-2х'!$D$10:$AI$105,7,0),"-")</f>
        <v>44524</v>
      </c>
      <c r="P1022" s="1369">
        <f>IFERROR(VLOOKUP(D1022,'ИСХОДНИК-даты-2х'!$D$10:$AI$105,8,0),"-")</f>
        <v>44608</v>
      </c>
      <c r="Q1022" s="1369">
        <f>IFERROR(VLOOKUP(D1022,'ИСХОДНИК-даты-2х'!$D$10:$AI$105,9,0),"-")</f>
        <v>44638</v>
      </c>
      <c r="R1022" s="1369">
        <f>IFERROR(VLOOKUP(D1022,'ИСХОДНИК-даты-2х'!$D$10:$AI$105,10,0),"-")</f>
        <v>44638</v>
      </c>
      <c r="S1022" s="1369">
        <f>IFERROR(VLOOKUP(D1022,'ИСХОДНИК-даты-2х'!$D$10:$AI$105,11,0),"-")</f>
        <v>44637</v>
      </c>
      <c r="T1022" s="1369">
        <f>IFERROR(VLOOKUP(D1022,'ИСХОДНИК-даты-2х'!$D$10:$AI$105,12,0),"-")</f>
        <v>44637</v>
      </c>
      <c r="U1022" s="1369">
        <f>IFERROR(VLOOKUP(D1022,'ИСХОДНИК-даты-2х'!$D$10:$AI$105,13,0),"-")</f>
        <v>44658</v>
      </c>
      <c r="V1022" s="1369">
        <f>IFERROR(VLOOKUP(D1022,'ИСХОДНИК-даты-2х'!$D$10:$AI$105,14,0),"-")</f>
        <v>44665</v>
      </c>
      <c r="W1022" s="1369">
        <f>IFERROR(VLOOKUP(D1022,'ИСХОДНИК-даты-2х'!$D$10:$AI$105,15,0),"-")</f>
        <v>44670</v>
      </c>
      <c r="X1022" s="1369">
        <f>IFERROR(VLOOKUP(D1022,'ИСХОДНИК-даты-2х'!$D$10:$AI$105,16,0),"-")</f>
        <v>44673</v>
      </c>
      <c r="Y1022" s="1369">
        <f>IFERROR(VLOOKUP(D1022,'ИСХОДНИК-даты-2х'!$D$10:$AI$105,17,0),"-")</f>
        <v>44698</v>
      </c>
      <c r="Z1022" s="1369">
        <f>IFERROR(VLOOKUP(D1022,'ИСХОДНИК-даты-2х'!$D$10:$AI$105,18,0),"-")</f>
        <v>44718</v>
      </c>
      <c r="AA1022" s="1369">
        <f>IFERROR(VLOOKUP(D1022,'ИСХОДНИК-даты-2х'!$D$10:$AI$105,19,0),"-")</f>
        <v>44746</v>
      </c>
      <c r="AB1022" s="1369">
        <f>IFERROR(VLOOKUP(D1022,'ИСХОДНИК-даты-2х'!$D$10:$AI$105,20,0),"-")</f>
        <v>44749</v>
      </c>
      <c r="AC1022" s="1369">
        <f>IFERROR(VLOOKUP(D1022,'ИСХОДНИК-даты-2х'!$D$10:$AI$105,21,0),"-")</f>
        <v>44763</v>
      </c>
      <c r="AD1022" s="1369">
        <f>IFERROR(VLOOKUP(D1022,'ИСХОДНИК-даты-2х'!$D$10:$AI$105,22,0),"-")</f>
        <v>44784</v>
      </c>
      <c r="AE1022" s="1369">
        <f>IFERROR(VLOOKUP(D1022,'ИСХОДНИК-даты-2х'!$D$10:$AI$105,23,0),"-")</f>
        <v>44791</v>
      </c>
      <c r="AF1022" s="1369">
        <f>IFERROR(VLOOKUP(D1022,'ИСХОДНИК-даты-2х'!$D$10:$AI$105,24,0),"-")</f>
        <v>44796</v>
      </c>
      <c r="AG1022" s="1369">
        <f>IFERROR(VLOOKUP(D1022,'ИСХОДНИК-даты-2х'!$D$10:$AI$105,25,0),"-")</f>
        <v>44799</v>
      </c>
      <c r="AH1022" s="1340">
        <f>IFERROR(VLOOKUP(D1022,'ИСХОДНИК-даты-2х'!$D$10:$AI$105,26,0),"-")</f>
        <v>44824</v>
      </c>
      <c r="AI1022" s="1340">
        <f>IFERROR(VLOOKUP(D1022,'ИСХОДНИК-даты-2х'!$D$10:$AI$105,27,0),"-")</f>
        <v>44844</v>
      </c>
      <c r="AJ1022" s="1340">
        <f>IFERROR(VLOOKUP(D1022,'ИСХОДНИК-даты-2х'!$D$10:$AI$105,28,0),"-")</f>
        <v>44844</v>
      </c>
      <c r="AK1022" s="1370">
        <f>IFERROR(VLOOKUP(D1022,'ИСХОДНИК-даты-2х'!$D$10:$AI$105,29,0),"-")</f>
        <v>44854</v>
      </c>
      <c r="AL1022" s="1370">
        <f>IFERROR(VLOOKUP(D1022,'ИСХОДНИК-даты-2х'!$D$10:$AI$105,30,0),"-")</f>
        <v>44870</v>
      </c>
      <c r="AM1022" s="1371">
        <f>IFERROR(VLOOKUP(D1022,'ИСХОДНИК-даты-2х'!$D$10:$AI$105,31,0),"-")</f>
        <v>44874</v>
      </c>
      <c r="AN1022" s="1372">
        <v>44904</v>
      </c>
      <c r="AO1022" s="1387">
        <v>44834</v>
      </c>
      <c r="AP1022" s="1388">
        <v>34965</v>
      </c>
      <c r="AQ1022" s="1541">
        <v>44864</v>
      </c>
      <c r="AR1022" s="1424">
        <f>VLOOKUP(AP1022,Schedule!$B$2:$F$14923,5,0)</f>
        <v>44791</v>
      </c>
      <c r="AS1022" s="1424">
        <f t="shared" si="563"/>
        <v>45156</v>
      </c>
      <c r="AT1022" s="1425">
        <f>MIN(AS1022:AS1026)</f>
        <v>45156</v>
      </c>
      <c r="AU1022" s="1426">
        <f>AM1022+30</f>
        <v>44904</v>
      </c>
      <c r="AV1022" s="1732">
        <f>AT1022-AM1022</f>
        <v>282</v>
      </c>
      <c r="AW1022" s="1383" t="s">
        <v>119</v>
      </c>
      <c r="AX1022" s="1383">
        <v>44904</v>
      </c>
      <c r="AY1022" s="1384" t="s">
        <v>173</v>
      </c>
      <c r="AZ1022" s="1739">
        <f>AN1022-AM1022</f>
        <v>30</v>
      </c>
    </row>
    <row r="1023" spans="1:52" s="1382" customFormat="1" ht="51.95" customHeight="1" thickBot="1">
      <c r="A1023" s="1781"/>
      <c r="B1023" s="1385">
        <f t="shared" ref="B1023:C1026" si="577">B$1022</f>
        <v>102</v>
      </c>
      <c r="C1023" s="1386" t="str">
        <f t="shared" si="577"/>
        <v>У_К</v>
      </c>
      <c r="D1023" s="1561" t="str">
        <f t="shared" si="540"/>
        <v>102У_К</v>
      </c>
      <c r="E1023" s="1602" t="s">
        <v>499</v>
      </c>
      <c r="F1023" s="1563" t="s">
        <v>1033</v>
      </c>
      <c r="G1023" s="1564" t="str">
        <f>$G$1022</f>
        <v>Выполнение работ КИП по объектам 07UBG,06UBG,03UBG,01UBG,02UBG</v>
      </c>
      <c r="H1023" s="1565" t="s">
        <v>1124</v>
      </c>
      <c r="I1023" s="1352"/>
      <c r="J1023" s="1702">
        <f t="shared" ref="J1023:S1026" si="578">J$1022</f>
        <v>44414</v>
      </c>
      <c r="K1023" s="1702">
        <f t="shared" si="578"/>
        <v>44442</v>
      </c>
      <c r="L1023" s="1702">
        <f t="shared" si="578"/>
        <v>44491</v>
      </c>
      <c r="M1023" s="1702">
        <f t="shared" si="578"/>
        <v>44496</v>
      </c>
      <c r="N1023" s="1702">
        <f t="shared" si="578"/>
        <v>44524</v>
      </c>
      <c r="O1023" s="1702">
        <f t="shared" si="578"/>
        <v>44524</v>
      </c>
      <c r="P1023" s="1702">
        <f t="shared" si="578"/>
        <v>44608</v>
      </c>
      <c r="Q1023" s="1702">
        <f t="shared" si="578"/>
        <v>44638</v>
      </c>
      <c r="R1023" s="1702">
        <f t="shared" si="578"/>
        <v>44638</v>
      </c>
      <c r="S1023" s="1702">
        <f t="shared" si="578"/>
        <v>44637</v>
      </c>
      <c r="T1023" s="1702">
        <f t="shared" ref="T1023:AC1026" si="579">T$1022</f>
        <v>44637</v>
      </c>
      <c r="U1023" s="1702">
        <f t="shared" si="579"/>
        <v>44658</v>
      </c>
      <c r="V1023" s="1702">
        <f t="shared" si="579"/>
        <v>44665</v>
      </c>
      <c r="W1023" s="1702">
        <f t="shared" si="579"/>
        <v>44670</v>
      </c>
      <c r="X1023" s="1702">
        <f t="shared" si="579"/>
        <v>44673</v>
      </c>
      <c r="Y1023" s="1702">
        <f t="shared" si="579"/>
        <v>44698</v>
      </c>
      <c r="Z1023" s="1702">
        <f t="shared" si="579"/>
        <v>44718</v>
      </c>
      <c r="AA1023" s="1702">
        <f t="shared" si="579"/>
        <v>44746</v>
      </c>
      <c r="AB1023" s="1702">
        <f t="shared" si="579"/>
        <v>44749</v>
      </c>
      <c r="AC1023" s="1702">
        <f t="shared" si="579"/>
        <v>44763</v>
      </c>
      <c r="AD1023" s="1702">
        <f t="shared" ref="AD1023:AN1026" si="580">AD$1022</f>
        <v>44784</v>
      </c>
      <c r="AE1023" s="1702">
        <f t="shared" si="580"/>
        <v>44791</v>
      </c>
      <c r="AF1023" s="1702">
        <f t="shared" si="580"/>
        <v>44796</v>
      </c>
      <c r="AG1023" s="1702">
        <f t="shared" si="580"/>
        <v>44799</v>
      </c>
      <c r="AH1023" s="1702">
        <f t="shared" si="580"/>
        <v>44824</v>
      </c>
      <c r="AI1023" s="1702">
        <f t="shared" si="580"/>
        <v>44844</v>
      </c>
      <c r="AJ1023" s="1702">
        <f t="shared" si="580"/>
        <v>44844</v>
      </c>
      <c r="AK1023" s="1702">
        <f t="shared" si="580"/>
        <v>44854</v>
      </c>
      <c r="AL1023" s="1702">
        <f t="shared" si="580"/>
        <v>44870</v>
      </c>
      <c r="AM1023" s="1702">
        <f t="shared" si="580"/>
        <v>44874</v>
      </c>
      <c r="AN1023" s="1702">
        <f t="shared" si="580"/>
        <v>44904</v>
      </c>
      <c r="AO1023" s="1497">
        <f>$AO$1022</f>
        <v>44834</v>
      </c>
      <c r="AP1023" s="1363">
        <v>34938</v>
      </c>
      <c r="AQ1023" s="1543">
        <v>44864</v>
      </c>
      <c r="AR1023" s="1424">
        <f>VLOOKUP(AP1023,Schedule!$B$2:$F$14923,5,0)</f>
        <v>44791</v>
      </c>
      <c r="AS1023" s="1424">
        <f t="shared" si="563"/>
        <v>45156</v>
      </c>
      <c r="AZ1023" s="1739"/>
    </row>
    <row r="1024" spans="1:52" s="1382" customFormat="1" ht="51.95" customHeight="1" thickBot="1">
      <c r="A1024" s="1781"/>
      <c r="B1024" s="1385">
        <f t="shared" si="577"/>
        <v>102</v>
      </c>
      <c r="C1024" s="1386" t="str">
        <f t="shared" si="577"/>
        <v>У_К</v>
      </c>
      <c r="D1024" s="1561" t="str">
        <f t="shared" si="540"/>
        <v>102У_К</v>
      </c>
      <c r="E1024" s="1602" t="s">
        <v>505</v>
      </c>
      <c r="F1024" s="1563" t="s">
        <v>1033</v>
      </c>
      <c r="G1024" s="1564" t="str">
        <f>$G$1022</f>
        <v>Выполнение работ КИП по объектам 07UBG,06UBG,03UBG,01UBG,02UBG</v>
      </c>
      <c r="H1024" s="1565" t="s">
        <v>1125</v>
      </c>
      <c r="I1024" s="1352"/>
      <c r="J1024" s="1702">
        <f t="shared" si="578"/>
        <v>44414</v>
      </c>
      <c r="K1024" s="1702">
        <f t="shared" si="578"/>
        <v>44442</v>
      </c>
      <c r="L1024" s="1702">
        <f t="shared" si="578"/>
        <v>44491</v>
      </c>
      <c r="M1024" s="1702">
        <f t="shared" si="578"/>
        <v>44496</v>
      </c>
      <c r="N1024" s="1702">
        <f t="shared" si="578"/>
        <v>44524</v>
      </c>
      <c r="O1024" s="1702">
        <f t="shared" si="578"/>
        <v>44524</v>
      </c>
      <c r="P1024" s="1702">
        <f t="shared" si="578"/>
        <v>44608</v>
      </c>
      <c r="Q1024" s="1702">
        <f t="shared" si="578"/>
        <v>44638</v>
      </c>
      <c r="R1024" s="1702">
        <f t="shared" si="578"/>
        <v>44638</v>
      </c>
      <c r="S1024" s="1702">
        <f t="shared" si="578"/>
        <v>44637</v>
      </c>
      <c r="T1024" s="1702">
        <f t="shared" si="579"/>
        <v>44637</v>
      </c>
      <c r="U1024" s="1702">
        <f t="shared" si="579"/>
        <v>44658</v>
      </c>
      <c r="V1024" s="1702">
        <f t="shared" si="579"/>
        <v>44665</v>
      </c>
      <c r="W1024" s="1702">
        <f t="shared" si="579"/>
        <v>44670</v>
      </c>
      <c r="X1024" s="1702">
        <f t="shared" si="579"/>
        <v>44673</v>
      </c>
      <c r="Y1024" s="1702">
        <f t="shared" si="579"/>
        <v>44698</v>
      </c>
      <c r="Z1024" s="1702">
        <f t="shared" si="579"/>
        <v>44718</v>
      </c>
      <c r="AA1024" s="1702">
        <f t="shared" si="579"/>
        <v>44746</v>
      </c>
      <c r="AB1024" s="1702">
        <f t="shared" si="579"/>
        <v>44749</v>
      </c>
      <c r="AC1024" s="1702">
        <f t="shared" si="579"/>
        <v>44763</v>
      </c>
      <c r="AD1024" s="1702">
        <f t="shared" si="580"/>
        <v>44784</v>
      </c>
      <c r="AE1024" s="1702">
        <f t="shared" si="580"/>
        <v>44791</v>
      </c>
      <c r="AF1024" s="1702">
        <f t="shared" si="580"/>
        <v>44796</v>
      </c>
      <c r="AG1024" s="1702">
        <f t="shared" si="580"/>
        <v>44799</v>
      </c>
      <c r="AH1024" s="1702">
        <f t="shared" si="580"/>
        <v>44824</v>
      </c>
      <c r="AI1024" s="1702">
        <f t="shared" si="580"/>
        <v>44844</v>
      </c>
      <c r="AJ1024" s="1702">
        <f t="shared" si="580"/>
        <v>44844</v>
      </c>
      <c r="AK1024" s="1702">
        <f t="shared" si="580"/>
        <v>44854</v>
      </c>
      <c r="AL1024" s="1702">
        <f t="shared" si="580"/>
        <v>44870</v>
      </c>
      <c r="AM1024" s="1702">
        <f t="shared" si="580"/>
        <v>44874</v>
      </c>
      <c r="AN1024" s="1702">
        <f t="shared" si="580"/>
        <v>44904</v>
      </c>
      <c r="AO1024" s="1497">
        <f>$AO$1022</f>
        <v>44834</v>
      </c>
      <c r="AP1024" s="1363">
        <v>34809</v>
      </c>
      <c r="AQ1024" s="1543">
        <v>44914</v>
      </c>
      <c r="AR1024" s="1424">
        <f>VLOOKUP(AP1024,Schedule!$B$2:$F$14923,5,0)</f>
        <v>45026</v>
      </c>
      <c r="AS1024" s="1424">
        <f t="shared" si="563"/>
        <v>45391</v>
      </c>
      <c r="AZ1024" s="1739"/>
    </row>
    <row r="1025" spans="1:52" s="1382" customFormat="1" ht="51.95" customHeight="1" thickBot="1">
      <c r="A1025" s="1781"/>
      <c r="B1025" s="1385">
        <f t="shared" si="577"/>
        <v>102</v>
      </c>
      <c r="C1025" s="1386" t="str">
        <f t="shared" si="577"/>
        <v>У_К</v>
      </c>
      <c r="D1025" s="1561" t="str">
        <f t="shared" si="540"/>
        <v>102У_К</v>
      </c>
      <c r="E1025" s="1602" t="s">
        <v>501</v>
      </c>
      <c r="F1025" s="1563" t="s">
        <v>1033</v>
      </c>
      <c r="G1025" s="1564" t="str">
        <f>$G$1022</f>
        <v>Выполнение работ КИП по объектам 07UBG,06UBG,03UBG,01UBG,02UBG</v>
      </c>
      <c r="H1025" s="1565" t="s">
        <v>1126</v>
      </c>
      <c r="I1025" s="1352"/>
      <c r="J1025" s="1702">
        <f t="shared" si="578"/>
        <v>44414</v>
      </c>
      <c r="K1025" s="1702">
        <f t="shared" si="578"/>
        <v>44442</v>
      </c>
      <c r="L1025" s="1702">
        <f t="shared" si="578"/>
        <v>44491</v>
      </c>
      <c r="M1025" s="1702">
        <f t="shared" si="578"/>
        <v>44496</v>
      </c>
      <c r="N1025" s="1702">
        <f t="shared" si="578"/>
        <v>44524</v>
      </c>
      <c r="O1025" s="1702">
        <f t="shared" si="578"/>
        <v>44524</v>
      </c>
      <c r="P1025" s="1702">
        <f t="shared" si="578"/>
        <v>44608</v>
      </c>
      <c r="Q1025" s="1702">
        <f t="shared" si="578"/>
        <v>44638</v>
      </c>
      <c r="R1025" s="1702">
        <f t="shared" si="578"/>
        <v>44638</v>
      </c>
      <c r="S1025" s="1702">
        <f t="shared" si="578"/>
        <v>44637</v>
      </c>
      <c r="T1025" s="1702">
        <f t="shared" si="579"/>
        <v>44637</v>
      </c>
      <c r="U1025" s="1702">
        <f t="shared" si="579"/>
        <v>44658</v>
      </c>
      <c r="V1025" s="1702">
        <f t="shared" si="579"/>
        <v>44665</v>
      </c>
      <c r="W1025" s="1702">
        <f t="shared" si="579"/>
        <v>44670</v>
      </c>
      <c r="X1025" s="1702">
        <f t="shared" si="579"/>
        <v>44673</v>
      </c>
      <c r="Y1025" s="1702">
        <f t="shared" si="579"/>
        <v>44698</v>
      </c>
      <c r="Z1025" s="1702">
        <f t="shared" si="579"/>
        <v>44718</v>
      </c>
      <c r="AA1025" s="1702">
        <f t="shared" si="579"/>
        <v>44746</v>
      </c>
      <c r="AB1025" s="1702">
        <f t="shared" si="579"/>
        <v>44749</v>
      </c>
      <c r="AC1025" s="1702">
        <f t="shared" si="579"/>
        <v>44763</v>
      </c>
      <c r="AD1025" s="1702">
        <f t="shared" si="580"/>
        <v>44784</v>
      </c>
      <c r="AE1025" s="1702">
        <f t="shared" si="580"/>
        <v>44791</v>
      </c>
      <c r="AF1025" s="1702">
        <f t="shared" si="580"/>
        <v>44796</v>
      </c>
      <c r="AG1025" s="1702">
        <f t="shared" si="580"/>
        <v>44799</v>
      </c>
      <c r="AH1025" s="1702">
        <f t="shared" si="580"/>
        <v>44824</v>
      </c>
      <c r="AI1025" s="1702">
        <f t="shared" si="580"/>
        <v>44844</v>
      </c>
      <c r="AJ1025" s="1702">
        <f t="shared" si="580"/>
        <v>44844</v>
      </c>
      <c r="AK1025" s="1702">
        <f t="shared" si="580"/>
        <v>44854</v>
      </c>
      <c r="AL1025" s="1702">
        <f t="shared" si="580"/>
        <v>44870</v>
      </c>
      <c r="AM1025" s="1702">
        <f t="shared" si="580"/>
        <v>44874</v>
      </c>
      <c r="AN1025" s="1702">
        <f t="shared" si="580"/>
        <v>44904</v>
      </c>
      <c r="AO1025" s="1497">
        <f>$AO$1022</f>
        <v>44834</v>
      </c>
      <c r="AP1025" s="1363">
        <v>34713</v>
      </c>
      <c r="AQ1025" s="1543">
        <v>44834</v>
      </c>
      <c r="AR1025" s="1424">
        <f>VLOOKUP(AP1025,Schedule!$B$2:$F$14923,5,0)</f>
        <v>44791</v>
      </c>
      <c r="AS1025" s="1424">
        <f t="shared" si="563"/>
        <v>45156</v>
      </c>
      <c r="AZ1025" s="1739"/>
    </row>
    <row r="1026" spans="1:52" s="1382" customFormat="1" ht="51.95" customHeight="1" thickBot="1">
      <c r="A1026" s="1781"/>
      <c r="B1026" s="1498">
        <f t="shared" si="577"/>
        <v>102</v>
      </c>
      <c r="C1026" s="1499" t="str">
        <f t="shared" si="577"/>
        <v>У_К</v>
      </c>
      <c r="D1026" s="1566" t="str">
        <f t="shared" si="540"/>
        <v>102У_К</v>
      </c>
      <c r="E1026" s="1603" t="s">
        <v>503</v>
      </c>
      <c r="F1026" s="1568" t="s">
        <v>1033</v>
      </c>
      <c r="G1026" s="1569" t="str">
        <f>$G$1022</f>
        <v>Выполнение работ КИП по объектам 07UBG,06UBG,03UBG,01UBG,02UBG</v>
      </c>
      <c r="H1026" s="1570" t="s">
        <v>1127</v>
      </c>
      <c r="I1026" s="1345"/>
      <c r="J1026" s="1702">
        <f t="shared" si="578"/>
        <v>44414</v>
      </c>
      <c r="K1026" s="1702">
        <f t="shared" si="578"/>
        <v>44442</v>
      </c>
      <c r="L1026" s="1702">
        <f t="shared" si="578"/>
        <v>44491</v>
      </c>
      <c r="M1026" s="1702">
        <f t="shared" si="578"/>
        <v>44496</v>
      </c>
      <c r="N1026" s="1702">
        <f t="shared" si="578"/>
        <v>44524</v>
      </c>
      <c r="O1026" s="1702">
        <f t="shared" si="578"/>
        <v>44524</v>
      </c>
      <c r="P1026" s="1702">
        <f t="shared" si="578"/>
        <v>44608</v>
      </c>
      <c r="Q1026" s="1702">
        <f t="shared" si="578"/>
        <v>44638</v>
      </c>
      <c r="R1026" s="1702">
        <f t="shared" si="578"/>
        <v>44638</v>
      </c>
      <c r="S1026" s="1702">
        <f t="shared" si="578"/>
        <v>44637</v>
      </c>
      <c r="T1026" s="1702">
        <f t="shared" si="579"/>
        <v>44637</v>
      </c>
      <c r="U1026" s="1702">
        <f t="shared" si="579"/>
        <v>44658</v>
      </c>
      <c r="V1026" s="1702">
        <f t="shared" si="579"/>
        <v>44665</v>
      </c>
      <c r="W1026" s="1702">
        <f t="shared" si="579"/>
        <v>44670</v>
      </c>
      <c r="X1026" s="1702">
        <f t="shared" si="579"/>
        <v>44673</v>
      </c>
      <c r="Y1026" s="1702">
        <f t="shared" si="579"/>
        <v>44698</v>
      </c>
      <c r="Z1026" s="1702">
        <f t="shared" si="579"/>
        <v>44718</v>
      </c>
      <c r="AA1026" s="1702">
        <f t="shared" si="579"/>
        <v>44746</v>
      </c>
      <c r="AB1026" s="1702">
        <f t="shared" si="579"/>
        <v>44749</v>
      </c>
      <c r="AC1026" s="1702">
        <f t="shared" si="579"/>
        <v>44763</v>
      </c>
      <c r="AD1026" s="1702">
        <f t="shared" si="580"/>
        <v>44784</v>
      </c>
      <c r="AE1026" s="1702">
        <f t="shared" si="580"/>
        <v>44791</v>
      </c>
      <c r="AF1026" s="1702">
        <f t="shared" si="580"/>
        <v>44796</v>
      </c>
      <c r="AG1026" s="1702">
        <f t="shared" si="580"/>
        <v>44799</v>
      </c>
      <c r="AH1026" s="1702">
        <f t="shared" si="580"/>
        <v>44824</v>
      </c>
      <c r="AI1026" s="1702">
        <f t="shared" si="580"/>
        <v>44844</v>
      </c>
      <c r="AJ1026" s="1702">
        <f t="shared" si="580"/>
        <v>44844</v>
      </c>
      <c r="AK1026" s="1702">
        <f t="shared" si="580"/>
        <v>44854</v>
      </c>
      <c r="AL1026" s="1702">
        <f t="shared" si="580"/>
        <v>44870</v>
      </c>
      <c r="AM1026" s="1702">
        <f t="shared" si="580"/>
        <v>44874</v>
      </c>
      <c r="AN1026" s="1702">
        <f t="shared" si="580"/>
        <v>44904</v>
      </c>
      <c r="AO1026" s="1497">
        <f>$AO$1022</f>
        <v>44834</v>
      </c>
      <c r="AP1026" s="1539">
        <v>34757</v>
      </c>
      <c r="AQ1026" s="1540">
        <v>44864</v>
      </c>
      <c r="AR1026" s="1424">
        <f>VLOOKUP(AP1026,Schedule!$B$2:$F$14923,5,0)</f>
        <v>44791</v>
      </c>
      <c r="AS1026" s="1424">
        <f t="shared" si="563"/>
        <v>45156</v>
      </c>
      <c r="AZ1026" s="1739"/>
    </row>
    <row r="1027" spans="1:52" s="1382" customFormat="1" ht="47.25" thickBot="1">
      <c r="A1027" s="1781">
        <f>A1022+1</f>
        <v>89</v>
      </c>
      <c r="B1027" s="1373">
        <f>B1022+1</f>
        <v>103</v>
      </c>
      <c r="C1027" s="1374" t="s">
        <v>1032</v>
      </c>
      <c r="D1027" s="1556" t="str">
        <f t="shared" si="540"/>
        <v>103У_К</v>
      </c>
      <c r="E1027" s="1601" t="s">
        <v>234</v>
      </c>
      <c r="F1027" s="1558" t="s">
        <v>1033</v>
      </c>
      <c r="G1027" s="1559" t="str">
        <f>CONCATENATE("Выполнение работ КИП по объектам ", , E1027,",", E1028,",", E1029, ",",E1030)</f>
        <v>Выполнение работ КИП по объектам 00UKY,00UJY,06UEH,07UEH</v>
      </c>
      <c r="H1027" s="1560" t="s">
        <v>1128</v>
      </c>
      <c r="I1027" s="1339" t="s">
        <v>118</v>
      </c>
      <c r="J1027" s="1369">
        <f>IFERROR(VLOOKUP(D1027,'ИСХОДНИК-даты-2х'!$D$10:$AI$105,2,0),"-")</f>
        <v>44449</v>
      </c>
      <c r="K1027" s="1369">
        <f>IFERROR(VLOOKUP(D1027,'ИСХОДНИК-даты-2х'!$D$10:$AI$105,3,0),"-")</f>
        <v>44477</v>
      </c>
      <c r="L1027" s="1369">
        <f>IFERROR(VLOOKUP(D1027,'ИСХОДНИК-даты-2х'!$D$10:$AI$105,4,0),"-")</f>
        <v>44526</v>
      </c>
      <c r="M1027" s="1369">
        <f>IFERROR(VLOOKUP(D1027,'ИСХОДНИК-даты-2х'!$D$10:$AI$105,5,0),"-")</f>
        <v>44531</v>
      </c>
      <c r="N1027" s="1369">
        <f>IFERROR(VLOOKUP(D1027,'ИСХОДНИК-даты-2х'!$D$10:$AI$105,6,0),"-")</f>
        <v>44559</v>
      </c>
      <c r="O1027" s="1369">
        <f>IFERROR(VLOOKUP(D1027,'ИСХОДНИК-даты-2х'!$D$10:$AI$105,7,0),"-")</f>
        <v>44559</v>
      </c>
      <c r="P1027" s="1369">
        <f>IFERROR(VLOOKUP(D1027,'ИСХОДНИК-даты-2х'!$D$10:$AI$105,8,0),"-")</f>
        <v>44643</v>
      </c>
      <c r="Q1027" s="1369">
        <f>IFERROR(VLOOKUP(D1027,'ИСХОДНИК-даты-2х'!$D$10:$AI$105,9,0),"-")</f>
        <v>44673</v>
      </c>
      <c r="R1027" s="1369">
        <f>IFERROR(VLOOKUP(D1027,'ИСХОДНИК-даты-2х'!$D$10:$AI$105,10,0),"-")</f>
        <v>44673</v>
      </c>
      <c r="S1027" s="1369">
        <f>IFERROR(VLOOKUP(D1027,'ИСХОДНИК-даты-2х'!$D$10:$AI$105,11,0),"-")</f>
        <v>44672</v>
      </c>
      <c r="T1027" s="1369">
        <f>IFERROR(VLOOKUP(D1027,'ИСХОДНИК-даты-2х'!$D$10:$AI$105,12,0),"-")</f>
        <v>44672</v>
      </c>
      <c r="U1027" s="1369">
        <f>IFERROR(VLOOKUP(D1027,'ИСХОДНИК-даты-2х'!$D$10:$AI$105,13,0),"-")</f>
        <v>44693</v>
      </c>
      <c r="V1027" s="1369">
        <f>IFERROR(VLOOKUP(D1027,'ИСХОДНИК-даты-2х'!$D$10:$AI$105,14,0),"-")</f>
        <v>44700</v>
      </c>
      <c r="W1027" s="1369">
        <f>IFERROR(VLOOKUP(D1027,'ИСХОДНИК-даты-2х'!$D$10:$AI$105,15,0),"-")</f>
        <v>44705</v>
      </c>
      <c r="X1027" s="1369">
        <f>IFERROR(VLOOKUP(D1027,'ИСХОДНИК-даты-2х'!$D$10:$AI$105,16,0),"-")</f>
        <v>44708</v>
      </c>
      <c r="Y1027" s="1369">
        <f>IFERROR(VLOOKUP(D1027,'ИСХОДНИК-даты-2х'!$D$10:$AI$105,17,0),"-")</f>
        <v>44733</v>
      </c>
      <c r="Z1027" s="1369">
        <f>IFERROR(VLOOKUP(D1027,'ИСХОДНИК-даты-2х'!$D$10:$AI$105,18,0),"-")</f>
        <v>44753</v>
      </c>
      <c r="AA1027" s="1369">
        <f>IFERROR(VLOOKUP(D1027,'ИСХОДНИК-даты-2х'!$D$10:$AI$105,19,0),"-")</f>
        <v>44781</v>
      </c>
      <c r="AB1027" s="1369">
        <f>IFERROR(VLOOKUP(D1027,'ИСХОДНИК-даты-2х'!$D$10:$AI$105,20,0),"-")</f>
        <v>44784</v>
      </c>
      <c r="AC1027" s="1369">
        <f>IFERROR(VLOOKUP(D1027,'ИСХОДНИК-даты-2х'!$D$10:$AI$105,21,0),"-")</f>
        <v>44798</v>
      </c>
      <c r="AD1027" s="1369">
        <f>IFERROR(VLOOKUP(D1027,'ИСХОДНИК-даты-2х'!$D$10:$AI$105,22,0),"-")</f>
        <v>44819</v>
      </c>
      <c r="AE1027" s="1369">
        <f>IFERROR(VLOOKUP(D1027,'ИСХОДНИК-даты-2х'!$D$10:$AI$105,23,0),"-")</f>
        <v>44826</v>
      </c>
      <c r="AF1027" s="1369">
        <f>IFERROR(VLOOKUP(D1027,'ИСХОДНИК-даты-2х'!$D$10:$AI$105,24,0),"-")</f>
        <v>44831</v>
      </c>
      <c r="AG1027" s="1369">
        <f>IFERROR(VLOOKUP(D1027,'ИСХОДНИК-даты-2х'!$D$10:$AI$105,25,0),"-")</f>
        <v>44834</v>
      </c>
      <c r="AH1027" s="1340">
        <f>IFERROR(VLOOKUP(D1027,'ИСХОДНИК-даты-2х'!$D$10:$AI$105,26,0),"-")</f>
        <v>44859</v>
      </c>
      <c r="AI1027" s="1340">
        <f>IFERROR(VLOOKUP(D1027,'ИСХОДНИК-даты-2х'!$D$10:$AI$105,27,0),"-")</f>
        <v>44879</v>
      </c>
      <c r="AJ1027" s="1340">
        <f>IFERROR(VLOOKUP(D1027,'ИСХОДНИК-даты-2х'!$D$10:$AI$105,28,0),"-")</f>
        <v>44879</v>
      </c>
      <c r="AK1027" s="1370">
        <f>IFERROR(VLOOKUP(D1027,'ИСХОДНИК-даты-2х'!$D$10:$AI$105,29,0),"-")</f>
        <v>44889</v>
      </c>
      <c r="AL1027" s="1370">
        <f>IFERROR(VLOOKUP(D1027,'ИСХОДНИК-даты-2х'!$D$10:$AI$105,30,0),"-")</f>
        <v>44905</v>
      </c>
      <c r="AM1027" s="1371">
        <f>IFERROR(VLOOKUP(D1027,'ИСХОДНИК-даты-2х'!$D$10:$AI$105,31,0),"-")</f>
        <v>44909</v>
      </c>
      <c r="AN1027" s="1372">
        <v>44939</v>
      </c>
      <c r="AO1027" s="1387">
        <v>44869</v>
      </c>
      <c r="AP1027" s="1388">
        <v>37591</v>
      </c>
      <c r="AQ1027" s="1541">
        <v>44869</v>
      </c>
      <c r="AR1027" s="1424">
        <f>VLOOKUP(AP1027,Schedule!$B$2:$F$14923,5,0)</f>
        <v>44829</v>
      </c>
      <c r="AS1027" s="1424">
        <f t="shared" si="563"/>
        <v>45194</v>
      </c>
      <c r="AT1027" s="1425">
        <f>MIN(AS1027:AS1030)</f>
        <v>45194</v>
      </c>
      <c r="AU1027" s="1426">
        <f>AM1027+30</f>
        <v>44939</v>
      </c>
      <c r="AV1027" s="1732">
        <f>AT1027-AM1027</f>
        <v>285</v>
      </c>
      <c r="AW1027" s="1383" t="s">
        <v>119</v>
      </c>
      <c r="AX1027" s="1383">
        <v>44939</v>
      </c>
      <c r="AY1027" s="1384" t="s">
        <v>173</v>
      </c>
      <c r="AZ1027" s="1739">
        <f>AN1027-AM1027</f>
        <v>30</v>
      </c>
    </row>
    <row r="1028" spans="1:52" s="1382" customFormat="1" ht="51.95" customHeight="1" thickBot="1">
      <c r="A1028" s="1781"/>
      <c r="B1028" s="1385">
        <f t="shared" ref="B1028:C1030" si="581">B$1027</f>
        <v>103</v>
      </c>
      <c r="C1028" s="1386" t="str">
        <f t="shared" si="581"/>
        <v>У_К</v>
      </c>
      <c r="D1028" s="1561" t="str">
        <f t="shared" si="540"/>
        <v>103У_К</v>
      </c>
      <c r="E1028" s="1602" t="s">
        <v>232</v>
      </c>
      <c r="F1028" s="1563" t="s">
        <v>1033</v>
      </c>
      <c r="G1028" s="1564" t="str">
        <f>$G$1027</f>
        <v>Выполнение работ КИП по объектам 00UKY,00UJY,06UEH,07UEH</v>
      </c>
      <c r="H1028" s="1565" t="s">
        <v>1129</v>
      </c>
      <c r="I1028" s="1352"/>
      <c r="J1028" s="1702">
        <f t="shared" ref="J1028:S1030" si="582">J$1027</f>
        <v>44449</v>
      </c>
      <c r="K1028" s="1702">
        <f t="shared" si="582"/>
        <v>44477</v>
      </c>
      <c r="L1028" s="1702">
        <f t="shared" si="582"/>
        <v>44526</v>
      </c>
      <c r="M1028" s="1702">
        <f t="shared" si="582"/>
        <v>44531</v>
      </c>
      <c r="N1028" s="1702">
        <f t="shared" si="582"/>
        <v>44559</v>
      </c>
      <c r="O1028" s="1702">
        <f t="shared" si="582"/>
        <v>44559</v>
      </c>
      <c r="P1028" s="1702">
        <f t="shared" si="582"/>
        <v>44643</v>
      </c>
      <c r="Q1028" s="1702">
        <f t="shared" si="582"/>
        <v>44673</v>
      </c>
      <c r="R1028" s="1702">
        <f t="shared" si="582"/>
        <v>44673</v>
      </c>
      <c r="S1028" s="1702">
        <f t="shared" si="582"/>
        <v>44672</v>
      </c>
      <c r="T1028" s="1702">
        <f t="shared" ref="T1028:AC1030" si="583">T$1027</f>
        <v>44672</v>
      </c>
      <c r="U1028" s="1702">
        <f t="shared" si="583"/>
        <v>44693</v>
      </c>
      <c r="V1028" s="1702">
        <f t="shared" si="583"/>
        <v>44700</v>
      </c>
      <c r="W1028" s="1702">
        <f t="shared" si="583"/>
        <v>44705</v>
      </c>
      <c r="X1028" s="1702">
        <f t="shared" si="583"/>
        <v>44708</v>
      </c>
      <c r="Y1028" s="1702">
        <f t="shared" si="583"/>
        <v>44733</v>
      </c>
      <c r="Z1028" s="1702">
        <f t="shared" si="583"/>
        <v>44753</v>
      </c>
      <c r="AA1028" s="1702">
        <f t="shared" si="583"/>
        <v>44781</v>
      </c>
      <c r="AB1028" s="1702">
        <f t="shared" si="583"/>
        <v>44784</v>
      </c>
      <c r="AC1028" s="1702">
        <f t="shared" si="583"/>
        <v>44798</v>
      </c>
      <c r="AD1028" s="1702">
        <f t="shared" ref="AD1028:AN1030" si="584">AD$1027</f>
        <v>44819</v>
      </c>
      <c r="AE1028" s="1702">
        <f t="shared" si="584"/>
        <v>44826</v>
      </c>
      <c r="AF1028" s="1702">
        <f t="shared" si="584"/>
        <v>44831</v>
      </c>
      <c r="AG1028" s="1702">
        <f t="shared" si="584"/>
        <v>44834</v>
      </c>
      <c r="AH1028" s="1702">
        <f t="shared" si="584"/>
        <v>44859</v>
      </c>
      <c r="AI1028" s="1702">
        <f t="shared" si="584"/>
        <v>44879</v>
      </c>
      <c r="AJ1028" s="1702">
        <f t="shared" si="584"/>
        <v>44879</v>
      </c>
      <c r="AK1028" s="1702">
        <f t="shared" si="584"/>
        <v>44889</v>
      </c>
      <c r="AL1028" s="1702">
        <f t="shared" si="584"/>
        <v>44905</v>
      </c>
      <c r="AM1028" s="1702">
        <f t="shared" si="584"/>
        <v>44909</v>
      </c>
      <c r="AN1028" s="1702">
        <f t="shared" si="584"/>
        <v>44939</v>
      </c>
      <c r="AO1028" s="1497">
        <f>$AO$1027</f>
        <v>44869</v>
      </c>
      <c r="AP1028" s="1363">
        <v>37126</v>
      </c>
      <c r="AQ1028" s="1543">
        <v>45144</v>
      </c>
      <c r="AR1028" s="1424">
        <f>VLOOKUP(AP1028,Schedule!$B$2:$F$14923,5,0)</f>
        <v>45104</v>
      </c>
      <c r="AS1028" s="1424">
        <f t="shared" si="563"/>
        <v>45469</v>
      </c>
      <c r="AZ1028" s="1739"/>
    </row>
    <row r="1029" spans="1:52" s="1382" customFormat="1" ht="51.95" customHeight="1" thickBot="1">
      <c r="A1029" s="1781"/>
      <c r="B1029" s="1385">
        <f t="shared" si="581"/>
        <v>103</v>
      </c>
      <c r="C1029" s="1386" t="str">
        <f t="shared" si="581"/>
        <v>У_К</v>
      </c>
      <c r="D1029" s="1561" t="str">
        <f t="shared" si="540"/>
        <v>103У_К</v>
      </c>
      <c r="E1029" s="1602" t="s">
        <v>410</v>
      </c>
      <c r="F1029" s="1563" t="s">
        <v>1033</v>
      </c>
      <c r="G1029" s="1564" t="str">
        <f>$G$1027</f>
        <v>Выполнение работ КИП по объектам 00UKY,00UJY,06UEH,07UEH</v>
      </c>
      <c r="H1029" s="1565" t="s">
        <v>1130</v>
      </c>
      <c r="I1029" s="1352"/>
      <c r="J1029" s="1702">
        <f t="shared" si="582"/>
        <v>44449</v>
      </c>
      <c r="K1029" s="1702">
        <f t="shared" si="582"/>
        <v>44477</v>
      </c>
      <c r="L1029" s="1702">
        <f t="shared" si="582"/>
        <v>44526</v>
      </c>
      <c r="M1029" s="1702">
        <f t="shared" si="582"/>
        <v>44531</v>
      </c>
      <c r="N1029" s="1702">
        <f t="shared" si="582"/>
        <v>44559</v>
      </c>
      <c r="O1029" s="1702">
        <f t="shared" si="582"/>
        <v>44559</v>
      </c>
      <c r="P1029" s="1702">
        <f t="shared" si="582"/>
        <v>44643</v>
      </c>
      <c r="Q1029" s="1702">
        <f t="shared" si="582"/>
        <v>44673</v>
      </c>
      <c r="R1029" s="1702">
        <f t="shared" si="582"/>
        <v>44673</v>
      </c>
      <c r="S1029" s="1702">
        <f t="shared" si="582"/>
        <v>44672</v>
      </c>
      <c r="T1029" s="1702">
        <f t="shared" si="583"/>
        <v>44672</v>
      </c>
      <c r="U1029" s="1702">
        <f t="shared" si="583"/>
        <v>44693</v>
      </c>
      <c r="V1029" s="1702">
        <f t="shared" si="583"/>
        <v>44700</v>
      </c>
      <c r="W1029" s="1702">
        <f t="shared" si="583"/>
        <v>44705</v>
      </c>
      <c r="X1029" s="1702">
        <f t="shared" si="583"/>
        <v>44708</v>
      </c>
      <c r="Y1029" s="1702">
        <f t="shared" si="583"/>
        <v>44733</v>
      </c>
      <c r="Z1029" s="1702">
        <f t="shared" si="583"/>
        <v>44753</v>
      </c>
      <c r="AA1029" s="1702">
        <f t="shared" si="583"/>
        <v>44781</v>
      </c>
      <c r="AB1029" s="1702">
        <f t="shared" si="583"/>
        <v>44784</v>
      </c>
      <c r="AC1029" s="1702">
        <f t="shared" si="583"/>
        <v>44798</v>
      </c>
      <c r="AD1029" s="1702">
        <f t="shared" si="584"/>
        <v>44819</v>
      </c>
      <c r="AE1029" s="1702">
        <f t="shared" si="584"/>
        <v>44826</v>
      </c>
      <c r="AF1029" s="1702">
        <f t="shared" si="584"/>
        <v>44831</v>
      </c>
      <c r="AG1029" s="1702">
        <f t="shared" si="584"/>
        <v>44834</v>
      </c>
      <c r="AH1029" s="1702">
        <f t="shared" si="584"/>
        <v>44859</v>
      </c>
      <c r="AI1029" s="1702">
        <f t="shared" si="584"/>
        <v>44879</v>
      </c>
      <c r="AJ1029" s="1702">
        <f t="shared" si="584"/>
        <v>44879</v>
      </c>
      <c r="AK1029" s="1702">
        <f t="shared" si="584"/>
        <v>44889</v>
      </c>
      <c r="AL1029" s="1702">
        <f t="shared" si="584"/>
        <v>44905</v>
      </c>
      <c r="AM1029" s="1702">
        <f t="shared" si="584"/>
        <v>44909</v>
      </c>
      <c r="AN1029" s="1702">
        <f t="shared" si="584"/>
        <v>44939</v>
      </c>
      <c r="AO1029" s="1497">
        <f>$AO$1027</f>
        <v>44869</v>
      </c>
      <c r="AP1029" s="1363">
        <v>36681</v>
      </c>
      <c r="AQ1029" s="1543">
        <v>44970</v>
      </c>
      <c r="AR1029" s="1424">
        <f>VLOOKUP(AP1029,Schedule!$B$2:$F$14923,5,0)</f>
        <v>45044</v>
      </c>
      <c r="AS1029" s="1424">
        <f t="shared" si="563"/>
        <v>45409</v>
      </c>
      <c r="AZ1029" s="1739"/>
    </row>
    <row r="1030" spans="1:52" s="1382" customFormat="1" ht="51.95" customHeight="1" thickBot="1">
      <c r="A1030" s="1781"/>
      <c r="B1030" s="1498">
        <f t="shared" si="581"/>
        <v>103</v>
      </c>
      <c r="C1030" s="1499" t="str">
        <f t="shared" si="581"/>
        <v>У_К</v>
      </c>
      <c r="D1030" s="1566" t="str">
        <f t="shared" si="540"/>
        <v>103У_К</v>
      </c>
      <c r="E1030" s="1603" t="s">
        <v>408</v>
      </c>
      <c r="F1030" s="1568" t="s">
        <v>1033</v>
      </c>
      <c r="G1030" s="1569" t="str">
        <f>$G$1027</f>
        <v>Выполнение работ КИП по объектам 00UKY,00UJY,06UEH,07UEH</v>
      </c>
      <c r="H1030" s="1570" t="s">
        <v>1131</v>
      </c>
      <c r="I1030" s="1345"/>
      <c r="J1030" s="1702">
        <f t="shared" si="582"/>
        <v>44449</v>
      </c>
      <c r="K1030" s="1702">
        <f t="shared" si="582"/>
        <v>44477</v>
      </c>
      <c r="L1030" s="1702">
        <f t="shared" si="582"/>
        <v>44526</v>
      </c>
      <c r="M1030" s="1702">
        <f t="shared" si="582"/>
        <v>44531</v>
      </c>
      <c r="N1030" s="1702">
        <f t="shared" si="582"/>
        <v>44559</v>
      </c>
      <c r="O1030" s="1702">
        <f t="shared" si="582"/>
        <v>44559</v>
      </c>
      <c r="P1030" s="1702">
        <f t="shared" si="582"/>
        <v>44643</v>
      </c>
      <c r="Q1030" s="1702">
        <f t="shared" si="582"/>
        <v>44673</v>
      </c>
      <c r="R1030" s="1702">
        <f t="shared" si="582"/>
        <v>44673</v>
      </c>
      <c r="S1030" s="1702">
        <f t="shared" si="582"/>
        <v>44672</v>
      </c>
      <c r="T1030" s="1702">
        <f t="shared" si="583"/>
        <v>44672</v>
      </c>
      <c r="U1030" s="1702">
        <f t="shared" si="583"/>
        <v>44693</v>
      </c>
      <c r="V1030" s="1702">
        <f t="shared" si="583"/>
        <v>44700</v>
      </c>
      <c r="W1030" s="1702">
        <f t="shared" si="583"/>
        <v>44705</v>
      </c>
      <c r="X1030" s="1702">
        <f t="shared" si="583"/>
        <v>44708</v>
      </c>
      <c r="Y1030" s="1702">
        <f t="shared" si="583"/>
        <v>44733</v>
      </c>
      <c r="Z1030" s="1702">
        <f t="shared" si="583"/>
        <v>44753</v>
      </c>
      <c r="AA1030" s="1702">
        <f t="shared" si="583"/>
        <v>44781</v>
      </c>
      <c r="AB1030" s="1702">
        <f t="shared" si="583"/>
        <v>44784</v>
      </c>
      <c r="AC1030" s="1702">
        <f t="shared" si="583"/>
        <v>44798</v>
      </c>
      <c r="AD1030" s="1702">
        <f t="shared" si="584"/>
        <v>44819</v>
      </c>
      <c r="AE1030" s="1702">
        <f t="shared" si="584"/>
        <v>44826</v>
      </c>
      <c r="AF1030" s="1702">
        <f t="shared" si="584"/>
        <v>44831</v>
      </c>
      <c r="AG1030" s="1702">
        <f t="shared" si="584"/>
        <v>44834</v>
      </c>
      <c r="AH1030" s="1702">
        <f t="shared" si="584"/>
        <v>44859</v>
      </c>
      <c r="AI1030" s="1702">
        <f t="shared" si="584"/>
        <v>44879</v>
      </c>
      <c r="AJ1030" s="1702">
        <f t="shared" si="584"/>
        <v>44879</v>
      </c>
      <c r="AK1030" s="1702">
        <f t="shared" si="584"/>
        <v>44889</v>
      </c>
      <c r="AL1030" s="1702">
        <f t="shared" si="584"/>
        <v>44905</v>
      </c>
      <c r="AM1030" s="1702">
        <f t="shared" si="584"/>
        <v>44909</v>
      </c>
      <c r="AN1030" s="1702">
        <f t="shared" si="584"/>
        <v>44939</v>
      </c>
      <c r="AO1030" s="1497">
        <f>$AO$1027</f>
        <v>44869</v>
      </c>
      <c r="AP1030" s="1539">
        <v>36689</v>
      </c>
      <c r="AQ1030" s="1540">
        <v>45230</v>
      </c>
      <c r="AR1030" s="1424">
        <f>VLOOKUP(AP1030,Schedule!$B$2:$F$14923,5,0)</f>
        <v>45304</v>
      </c>
      <c r="AS1030" s="1424">
        <f t="shared" si="563"/>
        <v>45669</v>
      </c>
      <c r="AZ1030" s="1739"/>
    </row>
    <row r="1031" spans="1:52" s="1382" customFormat="1" ht="47.25" thickBot="1">
      <c r="A1031" s="1781">
        <f>A1027+1</f>
        <v>90</v>
      </c>
      <c r="B1031" s="1373">
        <f>B1027+1</f>
        <v>104</v>
      </c>
      <c r="C1031" s="1374" t="s">
        <v>1032</v>
      </c>
      <c r="D1031" s="1556" t="str">
        <f t="shared" si="540"/>
        <v>104У_К</v>
      </c>
      <c r="E1031" s="1601" t="s">
        <v>400</v>
      </c>
      <c r="F1031" s="1558" t="s">
        <v>1033</v>
      </c>
      <c r="G1031" s="1559" t="str">
        <f>CONCATENATE("Выполнение работ КИП по объектам ", , E1031,",", E1032)</f>
        <v>Выполнение работ КИП по объектам 00UKU,00UKS</v>
      </c>
      <c r="H1031" s="1560" t="s">
        <v>1132</v>
      </c>
      <c r="I1031" s="1339" t="s">
        <v>118</v>
      </c>
      <c r="J1031" s="1369">
        <f>IFERROR(VLOOKUP(D1031,'ИСХОДНИК-даты-2х'!$D$10:$AI$105,2,0),"-")</f>
        <v>44873</v>
      </c>
      <c r="K1031" s="1369">
        <f>IFERROR(VLOOKUP(D1031,'ИСХОДНИК-даты-2х'!$D$10:$AI$105,3,0),"-")</f>
        <v>44901</v>
      </c>
      <c r="L1031" s="1369">
        <f>IFERROR(VLOOKUP(D1031,'ИСХОДНИК-даты-2х'!$D$10:$AI$105,4,0),"-")</f>
        <v>44950</v>
      </c>
      <c r="M1031" s="1369">
        <f>IFERROR(VLOOKUP(D1031,'ИСХОДНИК-даты-2х'!$D$10:$AI$105,5,0),"-")</f>
        <v>44953</v>
      </c>
      <c r="N1031" s="1369">
        <f>IFERROR(VLOOKUP(D1031,'ИСХОДНИК-даты-2х'!$D$10:$AI$105,6,0),"-")</f>
        <v>44981</v>
      </c>
      <c r="O1031" s="1369">
        <f>IFERROR(VLOOKUP(D1031,'ИСХОДНИК-даты-2х'!$D$10:$AI$105,7,0),"-")</f>
        <v>44981</v>
      </c>
      <c r="P1031" s="1369">
        <f>IFERROR(VLOOKUP(D1031,'ИСХОДНИК-даты-2х'!$D$10:$AI$105,8,0),"-")</f>
        <v>44995</v>
      </c>
      <c r="Q1031" s="1369">
        <f>IFERROR(VLOOKUP(D1031,'ИСХОДНИК-даты-2х'!$D$10:$AI$105,9,0),"-")</f>
        <v>45027</v>
      </c>
      <c r="R1031" s="1369">
        <f>IFERROR(VLOOKUP(D1031,'ИСХОДНИК-даты-2х'!$D$10:$AI$105,10,0),"-")</f>
        <v>45027</v>
      </c>
      <c r="S1031" s="1369">
        <f>IFERROR(VLOOKUP(D1031,'ИСХОДНИК-даты-2х'!$D$10:$AI$105,11,0),"-")</f>
        <v>45026</v>
      </c>
      <c r="T1031" s="1369">
        <f>IFERROR(VLOOKUP(D1031,'ИСХОДНИК-даты-2х'!$D$10:$AI$105,12,0),"-")</f>
        <v>45026</v>
      </c>
      <c r="U1031" s="1369">
        <f>IFERROR(VLOOKUP(D1031,'ИСХОДНИК-даты-2х'!$D$10:$AI$105,13,0),"-")</f>
        <v>45042</v>
      </c>
      <c r="V1031" s="1369">
        <f>IFERROR(VLOOKUP(D1031,'ИСХОДНИК-даты-2х'!$D$10:$AI$105,14,0),"-")</f>
        <v>45049</v>
      </c>
      <c r="W1031" s="1369">
        <f>IFERROR(VLOOKUP(D1031,'ИСХОДНИК-даты-2х'!$D$10:$AI$105,15,0),"-")</f>
        <v>45054</v>
      </c>
      <c r="X1031" s="1369">
        <f>IFERROR(VLOOKUP(D1031,'ИСХОДНИК-даты-2х'!$D$10:$AI$105,16,0),"-")</f>
        <v>45057</v>
      </c>
      <c r="Y1031" s="1369">
        <f>IFERROR(VLOOKUP(D1031,'ИСХОДНИК-даты-2х'!$D$10:$AI$105,17,0),"-")</f>
        <v>45077</v>
      </c>
      <c r="Z1031" s="1369">
        <f>IFERROR(VLOOKUP(D1031,'ИСХОДНИК-даты-2х'!$D$10:$AI$105,18,0),"-")</f>
        <v>45097</v>
      </c>
      <c r="AA1031" s="1369">
        <f>IFERROR(VLOOKUP(D1031,'ИСХОДНИК-даты-2х'!$D$10:$AI$105,19,0),"-")</f>
        <v>45125</v>
      </c>
      <c r="AB1031" s="1369">
        <f>IFERROR(VLOOKUP(D1031,'ИСХОДНИК-даты-2х'!$D$10:$AI$105,20,0),"-")</f>
        <v>45128</v>
      </c>
      <c r="AC1031" s="1369">
        <f>IFERROR(VLOOKUP(D1031,'ИСХОДНИК-даты-2х'!$D$10:$AI$105,21,0),"-")</f>
        <v>45142</v>
      </c>
      <c r="AD1031" s="1369">
        <f>IFERROR(VLOOKUP(D1031,'ИСХОДНИК-даты-2х'!$D$10:$AI$105,22,0),"-")</f>
        <v>45163</v>
      </c>
      <c r="AE1031" s="1369">
        <f>IFERROR(VLOOKUP(D1031,'ИСХОДНИК-даты-2х'!$D$10:$AI$105,23,0),"-")</f>
        <v>45170</v>
      </c>
      <c r="AF1031" s="1369">
        <f>IFERROR(VLOOKUP(D1031,'ИСХОДНИК-даты-2х'!$D$10:$AI$105,24,0),"-")</f>
        <v>45175</v>
      </c>
      <c r="AG1031" s="1369">
        <f>IFERROR(VLOOKUP(D1031,'ИСХОДНИК-даты-2х'!$D$10:$AI$105,25,0),"-")</f>
        <v>45180</v>
      </c>
      <c r="AH1031" s="1340">
        <f>IFERROR(VLOOKUP(D1031,'ИСХОДНИК-даты-2х'!$D$10:$AI$105,26,0),"-")</f>
        <v>45205</v>
      </c>
      <c r="AI1031" s="1340">
        <f>IFERROR(VLOOKUP(D1031,'ИСХОДНИК-даты-2х'!$D$10:$AI$105,27,0),"-")</f>
        <v>45225</v>
      </c>
      <c r="AJ1031" s="1340">
        <f>IFERROR(VLOOKUP(D1031,'ИСХОДНИК-даты-2х'!$D$10:$AI$105,28,0),"-")</f>
        <v>45225</v>
      </c>
      <c r="AK1031" s="1370">
        <f>IFERROR(VLOOKUP(D1031,'ИСХОДНИК-даты-2х'!$D$10:$AI$105,29,0),"-")</f>
        <v>45235</v>
      </c>
      <c r="AL1031" s="1370">
        <f>IFERROR(VLOOKUP(D1031,'ИСХОДНИК-даты-2х'!$D$10:$AI$105,30,0),"-")</f>
        <v>45251</v>
      </c>
      <c r="AM1031" s="1371">
        <f>IFERROR(VLOOKUP(D1031,'ИСХОДНИК-даты-2х'!$D$10:$AI$105,31,0),"-")</f>
        <v>45255</v>
      </c>
      <c r="AN1031" s="1372">
        <v>45264</v>
      </c>
      <c r="AO1031" s="1387">
        <v>45293</v>
      </c>
      <c r="AP1031" s="1388">
        <v>37532</v>
      </c>
      <c r="AQ1031" s="1541">
        <v>45293</v>
      </c>
      <c r="AR1031" s="1424">
        <f>VLOOKUP(AP1031,Schedule!$B$2:$F$14923,5,0)</f>
        <v>44899</v>
      </c>
      <c r="AS1031" s="1424">
        <f t="shared" si="563"/>
        <v>45264</v>
      </c>
      <c r="AT1031" s="1425">
        <f>MIN(AS1031:AS1032)</f>
        <v>45264</v>
      </c>
      <c r="AU1031" s="1426">
        <f>AM1031+30</f>
        <v>45285</v>
      </c>
      <c r="AV1031" s="1732">
        <f>AT1031-AM1031</f>
        <v>9</v>
      </c>
      <c r="AW1031" s="1383" t="s">
        <v>119</v>
      </c>
      <c r="AX1031" s="1383">
        <v>45264</v>
      </c>
      <c r="AY1031" s="1384" t="s">
        <v>120</v>
      </c>
      <c r="AZ1031" s="1739">
        <f>AN1031-AM1031</f>
        <v>9</v>
      </c>
    </row>
    <row r="1032" spans="1:52" s="1382" customFormat="1" ht="51.95" customHeight="1" thickBot="1">
      <c r="A1032" s="1781"/>
      <c r="B1032" s="1498">
        <f>B$1031</f>
        <v>104</v>
      </c>
      <c r="C1032" s="1499" t="str">
        <f>C$1031</f>
        <v>У_К</v>
      </c>
      <c r="D1032" s="1566" t="str">
        <f>CONCATENATE(B1032,,C1032)</f>
        <v>104У_К</v>
      </c>
      <c r="E1032" s="1603" t="s">
        <v>396</v>
      </c>
      <c r="F1032" s="1568" t="s">
        <v>1033</v>
      </c>
      <c r="G1032" s="1569" t="str">
        <f>$G$1031</f>
        <v>Выполнение работ КИП по объектам 00UKU,00UKS</v>
      </c>
      <c r="H1032" s="1570" t="s">
        <v>1133</v>
      </c>
      <c r="I1032" s="1345"/>
      <c r="J1032" s="1703">
        <f t="shared" ref="J1032:AN1032" si="585">J$1031</f>
        <v>44873</v>
      </c>
      <c r="K1032" s="1703">
        <f t="shared" si="585"/>
        <v>44901</v>
      </c>
      <c r="L1032" s="1703">
        <f t="shared" si="585"/>
        <v>44950</v>
      </c>
      <c r="M1032" s="1703">
        <f t="shared" si="585"/>
        <v>44953</v>
      </c>
      <c r="N1032" s="1703">
        <f t="shared" si="585"/>
        <v>44981</v>
      </c>
      <c r="O1032" s="1703">
        <f t="shared" si="585"/>
        <v>44981</v>
      </c>
      <c r="P1032" s="1703">
        <f t="shared" si="585"/>
        <v>44995</v>
      </c>
      <c r="Q1032" s="1703">
        <f t="shared" si="585"/>
        <v>45027</v>
      </c>
      <c r="R1032" s="1703">
        <f t="shared" si="585"/>
        <v>45027</v>
      </c>
      <c r="S1032" s="1703">
        <f t="shared" si="585"/>
        <v>45026</v>
      </c>
      <c r="T1032" s="1703">
        <f t="shared" si="585"/>
        <v>45026</v>
      </c>
      <c r="U1032" s="1703">
        <f t="shared" si="585"/>
        <v>45042</v>
      </c>
      <c r="V1032" s="1703">
        <f t="shared" si="585"/>
        <v>45049</v>
      </c>
      <c r="W1032" s="1703">
        <f t="shared" si="585"/>
        <v>45054</v>
      </c>
      <c r="X1032" s="1703">
        <f t="shared" si="585"/>
        <v>45057</v>
      </c>
      <c r="Y1032" s="1703">
        <f t="shared" si="585"/>
        <v>45077</v>
      </c>
      <c r="Z1032" s="1703">
        <f t="shared" si="585"/>
        <v>45097</v>
      </c>
      <c r="AA1032" s="1703">
        <f t="shared" si="585"/>
        <v>45125</v>
      </c>
      <c r="AB1032" s="1703">
        <f t="shared" si="585"/>
        <v>45128</v>
      </c>
      <c r="AC1032" s="1703">
        <f t="shared" si="585"/>
        <v>45142</v>
      </c>
      <c r="AD1032" s="1703">
        <f t="shared" si="585"/>
        <v>45163</v>
      </c>
      <c r="AE1032" s="1703">
        <f t="shared" si="585"/>
        <v>45170</v>
      </c>
      <c r="AF1032" s="1703">
        <f t="shared" si="585"/>
        <v>45175</v>
      </c>
      <c r="AG1032" s="1703">
        <f t="shared" si="585"/>
        <v>45180</v>
      </c>
      <c r="AH1032" s="1703">
        <f t="shared" si="585"/>
        <v>45205</v>
      </c>
      <c r="AI1032" s="1703">
        <f t="shared" si="585"/>
        <v>45225</v>
      </c>
      <c r="AJ1032" s="1703">
        <f t="shared" si="585"/>
        <v>45225</v>
      </c>
      <c r="AK1032" s="1703">
        <f t="shared" si="585"/>
        <v>45235</v>
      </c>
      <c r="AL1032" s="1703">
        <f t="shared" si="585"/>
        <v>45251</v>
      </c>
      <c r="AM1032" s="1703">
        <f t="shared" si="585"/>
        <v>45255</v>
      </c>
      <c r="AN1032" s="1703">
        <f t="shared" si="585"/>
        <v>45264</v>
      </c>
      <c r="AO1032" s="1542">
        <f>$AO$1031</f>
        <v>45293</v>
      </c>
      <c r="AP1032" s="1539">
        <v>37369</v>
      </c>
      <c r="AQ1032" s="1540">
        <v>45408</v>
      </c>
      <c r="AR1032" s="1424">
        <f>VLOOKUP(AP1032,Schedule!$B$2:$F$14923,5,0)</f>
        <v>45014</v>
      </c>
      <c r="AS1032" s="1424">
        <f t="shared" si="563"/>
        <v>45379</v>
      </c>
      <c r="AZ1032" s="1739"/>
    </row>
    <row r="1033" spans="1:52" s="1382" customFormat="1" ht="47.25" thickBot="1">
      <c r="A1033" s="1781">
        <f>A1031+1</f>
        <v>91</v>
      </c>
      <c r="B1033" s="1373">
        <f>B1031+1</f>
        <v>105</v>
      </c>
      <c r="C1033" s="1374" t="s">
        <v>1032</v>
      </c>
      <c r="D1033" s="1556" t="str">
        <f>CONCATENATE(B1033,,C1033)</f>
        <v>105У_К</v>
      </c>
      <c r="E1033" s="1601" t="s">
        <v>590</v>
      </c>
      <c r="F1033" s="1558" t="s">
        <v>1033</v>
      </c>
      <c r="G1033" s="1559" t="str">
        <f>CONCATENATE("Выполнение работ КИП по объектам ", , E1033,",", E1034)</f>
        <v>Выполнение работ КИП по объектам 20UKC,30UKC</v>
      </c>
      <c r="H1033" s="1560" t="s">
        <v>1134</v>
      </c>
      <c r="I1033" s="1339" t="s">
        <v>118</v>
      </c>
      <c r="J1033" s="1369">
        <f>IFERROR(VLOOKUP(D1033,'ИСХОДНИК-даты-2х'!$D$10:$AI$105,2,0),"-")</f>
        <v>44561</v>
      </c>
      <c r="K1033" s="1369">
        <f>IFERROR(VLOOKUP(D1033,'ИСХОДНИК-даты-2х'!$D$10:$AI$105,3,0),"-")</f>
        <v>44589</v>
      </c>
      <c r="L1033" s="1369">
        <f>IFERROR(VLOOKUP(D1033,'ИСХОДНИК-даты-2х'!$D$10:$AI$105,4,0),"-")</f>
        <v>44638</v>
      </c>
      <c r="M1033" s="1369">
        <f>IFERROR(VLOOKUP(D1033,'ИСХОДНИК-даты-2х'!$D$10:$AI$105,5,0),"-")</f>
        <v>44643</v>
      </c>
      <c r="N1033" s="1369">
        <f>IFERROR(VLOOKUP(D1033,'ИСХОДНИК-даты-2х'!$D$10:$AI$105,6,0),"-")</f>
        <v>44671</v>
      </c>
      <c r="O1033" s="1369">
        <f>IFERROR(VLOOKUP(D1033,'ИСХОДНИК-даты-2х'!$D$10:$AI$105,7,0),"-")</f>
        <v>44671</v>
      </c>
      <c r="P1033" s="1369">
        <f>IFERROR(VLOOKUP(D1033,'ИСХОДНИК-даты-2х'!$D$10:$AI$105,8,0),"-")</f>
        <v>44755</v>
      </c>
      <c r="Q1033" s="1369">
        <f>IFERROR(VLOOKUP(D1033,'ИСХОДНИК-даты-2х'!$D$10:$AI$105,9,0),"-")</f>
        <v>44785</v>
      </c>
      <c r="R1033" s="1369">
        <f>IFERROR(VLOOKUP(D1033,'ИСХОДНИК-даты-2х'!$D$10:$AI$105,10,0),"-")</f>
        <v>44785</v>
      </c>
      <c r="S1033" s="1369">
        <f>IFERROR(VLOOKUP(D1033,'ИСХОДНИК-даты-2х'!$D$10:$AI$105,11,0),"-")</f>
        <v>44784</v>
      </c>
      <c r="T1033" s="1369">
        <f>IFERROR(VLOOKUP(D1033,'ИСХОДНИК-даты-2х'!$D$10:$AI$105,12,0),"-")</f>
        <v>44784</v>
      </c>
      <c r="U1033" s="1369">
        <f>IFERROR(VLOOKUP(D1033,'ИСХОДНИК-даты-2х'!$D$10:$AI$105,13,0),"-")</f>
        <v>44805</v>
      </c>
      <c r="V1033" s="1369">
        <f>IFERROR(VLOOKUP(D1033,'ИСХОДНИК-даты-2х'!$D$10:$AI$105,14,0),"-")</f>
        <v>44812</v>
      </c>
      <c r="W1033" s="1369">
        <f>IFERROR(VLOOKUP(D1033,'ИСХОДНИК-даты-2х'!$D$10:$AI$105,15,0),"-")</f>
        <v>44817</v>
      </c>
      <c r="X1033" s="1369">
        <f>IFERROR(VLOOKUP(D1033,'ИСХОДНИК-даты-2х'!$D$10:$AI$105,16,0),"-")</f>
        <v>44820</v>
      </c>
      <c r="Y1033" s="1369">
        <f>IFERROR(VLOOKUP(D1033,'ИСХОДНИК-даты-2х'!$D$10:$AI$105,17,0),"-")</f>
        <v>44845</v>
      </c>
      <c r="Z1033" s="1369">
        <f>IFERROR(VLOOKUP(D1033,'ИСХОДНИК-даты-2х'!$D$10:$AI$105,18,0),"-")</f>
        <v>44865</v>
      </c>
      <c r="AA1033" s="1369">
        <f>IFERROR(VLOOKUP(D1033,'ИСХОДНИК-даты-2х'!$D$10:$AI$105,19,0),"-")</f>
        <v>44893</v>
      </c>
      <c r="AB1033" s="1369">
        <f>IFERROR(VLOOKUP(D1033,'ИСХОДНИК-даты-2х'!$D$10:$AI$105,20,0),"-")</f>
        <v>44896</v>
      </c>
      <c r="AC1033" s="1369">
        <f>IFERROR(VLOOKUP(D1033,'ИСХОДНИК-даты-2х'!$D$10:$AI$105,21,0),"-")</f>
        <v>44910</v>
      </c>
      <c r="AD1033" s="1369">
        <f>IFERROR(VLOOKUP(D1033,'ИСХОДНИК-даты-2х'!$D$10:$AI$105,22,0),"-")</f>
        <v>44931</v>
      </c>
      <c r="AE1033" s="1369">
        <f>IFERROR(VLOOKUP(D1033,'ИСХОДНИК-даты-2х'!$D$10:$AI$105,23,0),"-")</f>
        <v>44938</v>
      </c>
      <c r="AF1033" s="1369">
        <f>IFERROR(VLOOKUP(D1033,'ИСХОДНИК-даты-2х'!$D$10:$AI$105,24,0),"-")</f>
        <v>44943</v>
      </c>
      <c r="AG1033" s="1369">
        <f>IFERROR(VLOOKUP(D1033,'ИСХОДНИК-даты-2х'!$D$10:$AI$105,25,0),"-")</f>
        <v>44946</v>
      </c>
      <c r="AH1033" s="1340">
        <f>IFERROR(VLOOKUP(D1033,'ИСХОДНИК-даты-2х'!$D$10:$AI$105,26,0),"-")</f>
        <v>44971</v>
      </c>
      <c r="AI1033" s="1340">
        <f>IFERROR(VLOOKUP(D1033,'ИСХОДНИК-даты-2х'!$D$10:$AI$105,27,0),"-")</f>
        <v>44991</v>
      </c>
      <c r="AJ1033" s="1340">
        <f>IFERROR(VLOOKUP(D1033,'ИСХОДНИК-даты-2х'!$D$10:$AI$105,28,0),"-")</f>
        <v>44991</v>
      </c>
      <c r="AK1033" s="1370">
        <f>IFERROR(VLOOKUP(D1033,'ИСХОДНИК-даты-2х'!$D$10:$AI$105,29,0),"-")</f>
        <v>45001</v>
      </c>
      <c r="AL1033" s="1370">
        <f>IFERROR(VLOOKUP(D1033,'ИСХОДНИК-даты-2х'!$D$10:$AI$105,30,0),"-")</f>
        <v>45017</v>
      </c>
      <c r="AM1033" s="1371">
        <f>IFERROR(VLOOKUP(D1033,'ИСХОДНИК-даты-2х'!$D$10:$AI$105,31,0),"-")</f>
        <v>45021</v>
      </c>
      <c r="AN1033" s="1372">
        <v>45051</v>
      </c>
      <c r="AO1033" s="1387">
        <v>44981</v>
      </c>
      <c r="AP1033" s="1388">
        <v>13554</v>
      </c>
      <c r="AQ1033" s="1541">
        <v>44981</v>
      </c>
      <c r="AR1033" s="1424">
        <f>VLOOKUP(AP1033,Schedule!$B$2:$F$14923,5,0)</f>
        <v>44897</v>
      </c>
      <c r="AS1033" s="1424">
        <f t="shared" si="563"/>
        <v>45262</v>
      </c>
      <c r="AT1033" s="1425">
        <f>MIN(AS1033:AS1034)</f>
        <v>45262</v>
      </c>
      <c r="AU1033" s="1426">
        <f>AM1033+30</f>
        <v>45051</v>
      </c>
      <c r="AV1033" s="1732">
        <f>AT1033-AM1033</f>
        <v>241</v>
      </c>
      <c r="AW1033" s="1383" t="s">
        <v>119</v>
      </c>
      <c r="AX1033" s="1383">
        <v>45051</v>
      </c>
      <c r="AY1033" s="1384" t="s">
        <v>173</v>
      </c>
      <c r="AZ1033" s="1739">
        <f>AN1033-AM1033</f>
        <v>30</v>
      </c>
    </row>
    <row r="1034" spans="1:52" s="1382" customFormat="1" ht="51.95" customHeight="1" thickBot="1">
      <c r="A1034" s="1781"/>
      <c r="B1034" s="1498">
        <f>B$1033</f>
        <v>105</v>
      </c>
      <c r="C1034" s="1499" t="str">
        <f>C$1033</f>
        <v>У_К</v>
      </c>
      <c r="D1034" s="1566" t="str">
        <f>CONCATENATE(B1034, ,C1034)</f>
        <v>105У_К</v>
      </c>
      <c r="E1034" s="1603" t="s">
        <v>592</v>
      </c>
      <c r="F1034" s="1568" t="s">
        <v>1033</v>
      </c>
      <c r="G1034" s="1569" t="str">
        <f>$G$1033</f>
        <v>Выполнение работ КИП по объектам 20UKC,30UKC</v>
      </c>
      <c r="H1034" s="1570" t="s">
        <v>1135</v>
      </c>
      <c r="I1034" s="1345"/>
      <c r="J1034" s="1703">
        <f t="shared" ref="J1034:AN1034" si="586">J$1033</f>
        <v>44561</v>
      </c>
      <c r="K1034" s="1703">
        <f t="shared" si="586"/>
        <v>44589</v>
      </c>
      <c r="L1034" s="1703">
        <f t="shared" si="586"/>
        <v>44638</v>
      </c>
      <c r="M1034" s="1703">
        <f t="shared" si="586"/>
        <v>44643</v>
      </c>
      <c r="N1034" s="1703">
        <f t="shared" si="586"/>
        <v>44671</v>
      </c>
      <c r="O1034" s="1703">
        <f t="shared" si="586"/>
        <v>44671</v>
      </c>
      <c r="P1034" s="1703">
        <f t="shared" si="586"/>
        <v>44755</v>
      </c>
      <c r="Q1034" s="1703">
        <f t="shared" si="586"/>
        <v>44785</v>
      </c>
      <c r="R1034" s="1703">
        <f t="shared" si="586"/>
        <v>44785</v>
      </c>
      <c r="S1034" s="1703">
        <f t="shared" si="586"/>
        <v>44784</v>
      </c>
      <c r="T1034" s="1703">
        <f t="shared" si="586"/>
        <v>44784</v>
      </c>
      <c r="U1034" s="1703">
        <f t="shared" si="586"/>
        <v>44805</v>
      </c>
      <c r="V1034" s="1703">
        <f t="shared" si="586"/>
        <v>44812</v>
      </c>
      <c r="W1034" s="1703">
        <f t="shared" si="586"/>
        <v>44817</v>
      </c>
      <c r="X1034" s="1703">
        <f t="shared" si="586"/>
        <v>44820</v>
      </c>
      <c r="Y1034" s="1703">
        <f t="shared" si="586"/>
        <v>44845</v>
      </c>
      <c r="Z1034" s="1703">
        <f t="shared" si="586"/>
        <v>44865</v>
      </c>
      <c r="AA1034" s="1703">
        <f t="shared" si="586"/>
        <v>44893</v>
      </c>
      <c r="AB1034" s="1703">
        <f t="shared" si="586"/>
        <v>44896</v>
      </c>
      <c r="AC1034" s="1703">
        <f t="shared" si="586"/>
        <v>44910</v>
      </c>
      <c r="AD1034" s="1703">
        <f t="shared" si="586"/>
        <v>44931</v>
      </c>
      <c r="AE1034" s="1703">
        <f t="shared" si="586"/>
        <v>44938</v>
      </c>
      <c r="AF1034" s="1703">
        <f t="shared" si="586"/>
        <v>44943</v>
      </c>
      <c r="AG1034" s="1703">
        <f t="shared" si="586"/>
        <v>44946</v>
      </c>
      <c r="AH1034" s="1703">
        <f t="shared" si="586"/>
        <v>44971</v>
      </c>
      <c r="AI1034" s="1703">
        <f t="shared" si="586"/>
        <v>44991</v>
      </c>
      <c r="AJ1034" s="1703">
        <f t="shared" si="586"/>
        <v>44991</v>
      </c>
      <c r="AK1034" s="1703">
        <f t="shared" si="586"/>
        <v>45001</v>
      </c>
      <c r="AL1034" s="1703">
        <f t="shared" si="586"/>
        <v>45017</v>
      </c>
      <c r="AM1034" s="1703">
        <f t="shared" si="586"/>
        <v>45021</v>
      </c>
      <c r="AN1034" s="1703">
        <f t="shared" si="586"/>
        <v>45051</v>
      </c>
      <c r="AO1034" s="1542">
        <f>$AO$1033</f>
        <v>44981</v>
      </c>
      <c r="AP1034" s="1539">
        <v>31107</v>
      </c>
      <c r="AQ1034" s="1540">
        <v>45235</v>
      </c>
      <c r="AR1034" s="1424">
        <f>VLOOKUP(AP1034,Schedule!$B$2:$F$14923,5,0)</f>
        <v>45235</v>
      </c>
      <c r="AS1034" s="1424">
        <f t="shared" ref="AS1034:AS1057" si="587">AR1034+365</f>
        <v>45600</v>
      </c>
      <c r="AZ1034" s="1739"/>
    </row>
    <row r="1035" spans="1:52" s="1382" customFormat="1" ht="47.25" thickBot="1">
      <c r="A1035" s="1781">
        <f>A1033+1</f>
        <v>92</v>
      </c>
      <c r="B1035" s="1373">
        <f>B1033+1</f>
        <v>106</v>
      </c>
      <c r="C1035" s="1374" t="s">
        <v>1032</v>
      </c>
      <c r="D1035" s="1556" t="str">
        <f>CONCATENATE(B1035, ,C1035)</f>
        <v>106У_К</v>
      </c>
      <c r="E1035" s="1601" t="s">
        <v>326</v>
      </c>
      <c r="F1035" s="1558" t="s">
        <v>1033</v>
      </c>
      <c r="G1035" s="1559" t="str">
        <f>CONCATENATE("Выполнение работ КИП по объектам ", , E1035,",", E1036,,",",E1037)</f>
        <v>Выполнение работ КИП по объектам 01UYX,20UCB,30UCB</v>
      </c>
      <c r="H1035" s="1560" t="s">
        <v>1136</v>
      </c>
      <c r="I1035" s="1339" t="s">
        <v>118</v>
      </c>
      <c r="J1035" s="1369">
        <f>IFERROR(VLOOKUP(D1035,'ИСХОДНИК-даты-2х'!$D$10:$AI$105,2,0),"-")</f>
        <v>44436</v>
      </c>
      <c r="K1035" s="1369">
        <f>IFERROR(VLOOKUP(D1035,'ИСХОДНИК-даты-2х'!$D$10:$AI$105,3,0),"-")</f>
        <v>44463</v>
      </c>
      <c r="L1035" s="1369">
        <f>IFERROR(VLOOKUP(D1035,'ИСХОДНИК-даты-2х'!$D$10:$AI$105,4,0),"-")</f>
        <v>44512</v>
      </c>
      <c r="M1035" s="1369">
        <f>IFERROR(VLOOKUP(D1035,'ИСХОДНИК-даты-2х'!$D$10:$AI$105,5,0),"-")</f>
        <v>44517</v>
      </c>
      <c r="N1035" s="1369">
        <f>IFERROR(VLOOKUP(D1035,'ИСХОДНИК-даты-2х'!$D$10:$AI$105,6,0),"-")</f>
        <v>44545</v>
      </c>
      <c r="O1035" s="1369">
        <f>IFERROR(VLOOKUP(D1035,'ИСХОДНИК-даты-2х'!$D$10:$AI$105,7,0),"-")</f>
        <v>44545</v>
      </c>
      <c r="P1035" s="1369">
        <f>IFERROR(VLOOKUP(D1035,'ИСХОДНИК-даты-2х'!$D$10:$AI$105,8,0),"-")</f>
        <v>44629</v>
      </c>
      <c r="Q1035" s="1369">
        <f>IFERROR(VLOOKUP(D1035,'ИСХОДНИК-даты-2х'!$D$10:$AI$105,9,0),"-")</f>
        <v>44659</v>
      </c>
      <c r="R1035" s="1369">
        <f>IFERROR(VLOOKUP(D1035,'ИСХОДНИК-даты-2х'!$D$10:$AI$105,10,0),"-")</f>
        <v>44659</v>
      </c>
      <c r="S1035" s="1369">
        <f>IFERROR(VLOOKUP(D1035,'ИСХОДНИК-даты-2х'!$D$10:$AI$105,11,0),"-")</f>
        <v>44658</v>
      </c>
      <c r="T1035" s="1369">
        <f>IFERROR(VLOOKUP(D1035,'ИСХОДНИК-даты-2х'!$D$10:$AI$105,12,0),"-")</f>
        <v>44658</v>
      </c>
      <c r="U1035" s="1369">
        <f>IFERROR(VLOOKUP(D1035,'ИСХОДНИК-даты-2х'!$D$10:$AI$105,13,0),"-")</f>
        <v>44679</v>
      </c>
      <c r="V1035" s="1369">
        <f>IFERROR(VLOOKUP(D1035,'ИСХОДНИК-даты-2х'!$D$10:$AI$105,14,0),"-")</f>
        <v>44686</v>
      </c>
      <c r="W1035" s="1369">
        <f>IFERROR(VLOOKUP(D1035,'ИСХОДНИК-даты-2х'!$D$10:$AI$105,15,0),"-")</f>
        <v>44691</v>
      </c>
      <c r="X1035" s="1369">
        <f>IFERROR(VLOOKUP(D1035,'ИСХОДНИК-даты-2х'!$D$10:$AI$105,16,0),"-")</f>
        <v>44694</v>
      </c>
      <c r="Y1035" s="1369">
        <f>IFERROR(VLOOKUP(D1035,'ИСХОДНИК-даты-2х'!$D$10:$AI$105,17,0),"-")</f>
        <v>44719</v>
      </c>
      <c r="Z1035" s="1369">
        <f>IFERROR(VLOOKUP(D1035,'ИСХОДНИК-даты-2х'!$D$10:$AI$105,18,0),"-")</f>
        <v>44739</v>
      </c>
      <c r="AA1035" s="1369">
        <f>IFERROR(VLOOKUP(D1035,'ИСХОДНИК-даты-2х'!$D$10:$AI$105,19,0),"-")</f>
        <v>44767</v>
      </c>
      <c r="AB1035" s="1369">
        <f>IFERROR(VLOOKUP(D1035,'ИСХОДНИК-даты-2х'!$D$10:$AI$105,20,0),"-")</f>
        <v>44770</v>
      </c>
      <c r="AC1035" s="1369">
        <f>IFERROR(VLOOKUP(D1035,'ИСХОДНИК-даты-2х'!$D$10:$AI$105,21,0),"-")</f>
        <v>44784</v>
      </c>
      <c r="AD1035" s="1369">
        <f>IFERROR(VLOOKUP(D1035,'ИСХОДНИК-даты-2х'!$D$10:$AI$105,22,0),"-")</f>
        <v>44805</v>
      </c>
      <c r="AE1035" s="1369">
        <f>IFERROR(VLOOKUP(D1035,'ИСХОДНИК-даты-2х'!$D$10:$AI$105,23,0),"-")</f>
        <v>44812</v>
      </c>
      <c r="AF1035" s="1369">
        <f>IFERROR(VLOOKUP(D1035,'ИСХОДНИК-даты-2х'!$D$10:$AI$105,24,0),"-")</f>
        <v>44817</v>
      </c>
      <c r="AG1035" s="1369">
        <f>IFERROR(VLOOKUP(D1035,'ИСХОДНИК-даты-2х'!$D$10:$AI$105,25,0),"-")</f>
        <v>44820</v>
      </c>
      <c r="AH1035" s="1340">
        <f>IFERROR(VLOOKUP(D1035,'ИСХОДНИК-даты-2х'!$D$10:$AI$105,26,0),"-")</f>
        <v>44845</v>
      </c>
      <c r="AI1035" s="1340">
        <f>IFERROR(VLOOKUP(D1035,'ИСХОДНИК-даты-2х'!$D$10:$AI$105,27,0),"-")</f>
        <v>44865</v>
      </c>
      <c r="AJ1035" s="1340">
        <f>IFERROR(VLOOKUP(D1035,'ИСХОДНИК-даты-2х'!$D$10:$AI$105,28,0),"-")</f>
        <v>44865</v>
      </c>
      <c r="AK1035" s="1370">
        <f>IFERROR(VLOOKUP(D1035,'ИСХОДНИК-даты-2х'!$D$10:$AI$105,29,0),"-")</f>
        <v>44875</v>
      </c>
      <c r="AL1035" s="1370">
        <f>IFERROR(VLOOKUP(D1035,'ИСХОДНИК-даты-2х'!$D$10:$AI$105,30,0),"-")</f>
        <v>44891</v>
      </c>
      <c r="AM1035" s="1371">
        <f>IFERROR(VLOOKUP(D1035,'ИСХОДНИК-даты-2х'!$D$10:$AI$105,31,0),"-")</f>
        <v>44895</v>
      </c>
      <c r="AN1035" s="1372">
        <v>44925</v>
      </c>
      <c r="AO1035" s="1387">
        <v>44856</v>
      </c>
      <c r="AP1035" s="1388">
        <v>35969</v>
      </c>
      <c r="AQ1035" s="1541">
        <v>44786</v>
      </c>
      <c r="AR1035" s="1424">
        <f>VLOOKUP(AP1035,Schedule!$B$2:$F$14923,5,0)</f>
        <v>44786</v>
      </c>
      <c r="AS1035" s="1424">
        <f t="shared" si="587"/>
        <v>45151</v>
      </c>
      <c r="AT1035" s="1425">
        <f>MIN(AS1035:AS1037)</f>
        <v>45151</v>
      </c>
      <c r="AU1035" s="1426">
        <f>AM1035+30</f>
        <v>44925</v>
      </c>
      <c r="AV1035" s="1732">
        <f>AT1035-AM1035</f>
        <v>256</v>
      </c>
      <c r="AW1035" s="1383" t="s">
        <v>119</v>
      </c>
      <c r="AX1035" s="1383">
        <v>44925</v>
      </c>
      <c r="AY1035" s="1384" t="s">
        <v>173</v>
      </c>
      <c r="AZ1035" s="1739">
        <f>AN1035-AM1035</f>
        <v>30</v>
      </c>
    </row>
    <row r="1036" spans="1:52" s="1382" customFormat="1" ht="51.95" customHeight="1" thickBot="1">
      <c r="A1036" s="1781"/>
      <c r="B1036" s="1385">
        <f>B$1035</f>
        <v>106</v>
      </c>
      <c r="C1036" s="1386" t="str">
        <f>C$1035</f>
        <v>У_К</v>
      </c>
      <c r="D1036" s="1561" t="str">
        <f t="shared" ref="D1036:D1057" si="588">CONCATENATE(B1036,,C1036)</f>
        <v>106У_К</v>
      </c>
      <c r="E1036" s="1602" t="s">
        <v>330</v>
      </c>
      <c r="F1036" s="1563" t="s">
        <v>1033</v>
      </c>
      <c r="G1036" s="1564" t="str">
        <f>$G$1035</f>
        <v>Выполнение работ КИП по объектам 01UYX,20UCB,30UCB</v>
      </c>
      <c r="H1036" s="1565" t="s">
        <v>1137</v>
      </c>
      <c r="I1036" s="1352"/>
      <c r="J1036" s="1702">
        <f t="shared" ref="J1036:S1037" si="589">J$1035</f>
        <v>44436</v>
      </c>
      <c r="K1036" s="1702">
        <f t="shared" si="589"/>
        <v>44463</v>
      </c>
      <c r="L1036" s="1702">
        <f t="shared" si="589"/>
        <v>44512</v>
      </c>
      <c r="M1036" s="1702">
        <f t="shared" si="589"/>
        <v>44517</v>
      </c>
      <c r="N1036" s="1702">
        <f t="shared" si="589"/>
        <v>44545</v>
      </c>
      <c r="O1036" s="1702">
        <f t="shared" si="589"/>
        <v>44545</v>
      </c>
      <c r="P1036" s="1702">
        <f t="shared" si="589"/>
        <v>44629</v>
      </c>
      <c r="Q1036" s="1702">
        <f t="shared" si="589"/>
        <v>44659</v>
      </c>
      <c r="R1036" s="1702">
        <f t="shared" si="589"/>
        <v>44659</v>
      </c>
      <c r="S1036" s="1702">
        <f t="shared" si="589"/>
        <v>44658</v>
      </c>
      <c r="T1036" s="1702">
        <f t="shared" ref="T1036:AC1037" si="590">T$1035</f>
        <v>44658</v>
      </c>
      <c r="U1036" s="1702">
        <f t="shared" si="590"/>
        <v>44679</v>
      </c>
      <c r="V1036" s="1702">
        <f t="shared" si="590"/>
        <v>44686</v>
      </c>
      <c r="W1036" s="1702">
        <f t="shared" si="590"/>
        <v>44691</v>
      </c>
      <c r="X1036" s="1702">
        <f t="shared" si="590"/>
        <v>44694</v>
      </c>
      <c r="Y1036" s="1702">
        <f t="shared" si="590"/>
        <v>44719</v>
      </c>
      <c r="Z1036" s="1702">
        <f t="shared" si="590"/>
        <v>44739</v>
      </c>
      <c r="AA1036" s="1702">
        <f t="shared" si="590"/>
        <v>44767</v>
      </c>
      <c r="AB1036" s="1702">
        <f t="shared" si="590"/>
        <v>44770</v>
      </c>
      <c r="AC1036" s="1702">
        <f t="shared" si="590"/>
        <v>44784</v>
      </c>
      <c r="AD1036" s="1702">
        <f t="shared" ref="AD1036:AN1037" si="591">AD$1035</f>
        <v>44805</v>
      </c>
      <c r="AE1036" s="1702">
        <f t="shared" si="591"/>
        <v>44812</v>
      </c>
      <c r="AF1036" s="1702">
        <f t="shared" si="591"/>
        <v>44817</v>
      </c>
      <c r="AG1036" s="1702">
        <f t="shared" si="591"/>
        <v>44820</v>
      </c>
      <c r="AH1036" s="1702">
        <f t="shared" si="591"/>
        <v>44845</v>
      </c>
      <c r="AI1036" s="1702">
        <f t="shared" si="591"/>
        <v>44865</v>
      </c>
      <c r="AJ1036" s="1702">
        <f t="shared" si="591"/>
        <v>44865</v>
      </c>
      <c r="AK1036" s="1702">
        <f t="shared" si="591"/>
        <v>44875</v>
      </c>
      <c r="AL1036" s="1702">
        <f t="shared" si="591"/>
        <v>44891</v>
      </c>
      <c r="AM1036" s="1702">
        <f t="shared" si="591"/>
        <v>44895</v>
      </c>
      <c r="AN1036" s="1702">
        <f t="shared" si="591"/>
        <v>44925</v>
      </c>
      <c r="AO1036" s="1497">
        <f>$AO$1035</f>
        <v>44856</v>
      </c>
      <c r="AP1036" s="1363">
        <v>12776</v>
      </c>
      <c r="AQ1036" s="1543">
        <v>44856</v>
      </c>
      <c r="AR1036" s="1424">
        <f>VLOOKUP(AP1036,Schedule!$B$2:$F$14923,5,0)</f>
        <v>44856</v>
      </c>
      <c r="AS1036" s="1424">
        <f t="shared" si="587"/>
        <v>45221</v>
      </c>
      <c r="AZ1036" s="1739"/>
    </row>
    <row r="1037" spans="1:52" s="1382" customFormat="1" ht="51.95" customHeight="1" thickBot="1">
      <c r="A1037" s="1781"/>
      <c r="B1037" s="1498">
        <f>B$1035</f>
        <v>106</v>
      </c>
      <c r="C1037" s="1499" t="str">
        <f>C$1035</f>
        <v>У_К</v>
      </c>
      <c r="D1037" s="1566" t="str">
        <f t="shared" si="588"/>
        <v>106У_К</v>
      </c>
      <c r="E1037" s="1603" t="s">
        <v>328</v>
      </c>
      <c r="F1037" s="1568" t="s">
        <v>1033</v>
      </c>
      <c r="G1037" s="1569" t="str">
        <f>$G$1035</f>
        <v>Выполнение работ КИП по объектам 01UYX,20UCB,30UCB</v>
      </c>
      <c r="H1037" s="1570" t="s">
        <v>1138</v>
      </c>
      <c r="I1037" s="1345"/>
      <c r="J1037" s="1702">
        <f t="shared" si="589"/>
        <v>44436</v>
      </c>
      <c r="K1037" s="1702">
        <f t="shared" si="589"/>
        <v>44463</v>
      </c>
      <c r="L1037" s="1702">
        <f t="shared" si="589"/>
        <v>44512</v>
      </c>
      <c r="M1037" s="1702">
        <f t="shared" si="589"/>
        <v>44517</v>
      </c>
      <c r="N1037" s="1702">
        <f t="shared" si="589"/>
        <v>44545</v>
      </c>
      <c r="O1037" s="1702">
        <f t="shared" si="589"/>
        <v>44545</v>
      </c>
      <c r="P1037" s="1702">
        <f t="shared" si="589"/>
        <v>44629</v>
      </c>
      <c r="Q1037" s="1702">
        <f t="shared" si="589"/>
        <v>44659</v>
      </c>
      <c r="R1037" s="1702">
        <f t="shared" si="589"/>
        <v>44659</v>
      </c>
      <c r="S1037" s="1702">
        <f t="shared" si="589"/>
        <v>44658</v>
      </c>
      <c r="T1037" s="1702">
        <f t="shared" si="590"/>
        <v>44658</v>
      </c>
      <c r="U1037" s="1702">
        <f t="shared" si="590"/>
        <v>44679</v>
      </c>
      <c r="V1037" s="1702">
        <f t="shared" si="590"/>
        <v>44686</v>
      </c>
      <c r="W1037" s="1702">
        <f t="shared" si="590"/>
        <v>44691</v>
      </c>
      <c r="X1037" s="1702">
        <f t="shared" si="590"/>
        <v>44694</v>
      </c>
      <c r="Y1037" s="1702">
        <f t="shared" si="590"/>
        <v>44719</v>
      </c>
      <c r="Z1037" s="1702">
        <f t="shared" si="590"/>
        <v>44739</v>
      </c>
      <c r="AA1037" s="1702">
        <f t="shared" si="590"/>
        <v>44767</v>
      </c>
      <c r="AB1037" s="1702">
        <f t="shared" si="590"/>
        <v>44770</v>
      </c>
      <c r="AC1037" s="1702">
        <f t="shared" si="590"/>
        <v>44784</v>
      </c>
      <c r="AD1037" s="1702">
        <f t="shared" si="591"/>
        <v>44805</v>
      </c>
      <c r="AE1037" s="1702">
        <f t="shared" si="591"/>
        <v>44812</v>
      </c>
      <c r="AF1037" s="1702">
        <f t="shared" si="591"/>
        <v>44817</v>
      </c>
      <c r="AG1037" s="1702">
        <f t="shared" si="591"/>
        <v>44820</v>
      </c>
      <c r="AH1037" s="1702">
        <f t="shared" si="591"/>
        <v>44845</v>
      </c>
      <c r="AI1037" s="1702">
        <f t="shared" si="591"/>
        <v>44865</v>
      </c>
      <c r="AJ1037" s="1702">
        <f t="shared" si="591"/>
        <v>44865</v>
      </c>
      <c r="AK1037" s="1702">
        <f t="shared" si="591"/>
        <v>44875</v>
      </c>
      <c r="AL1037" s="1702">
        <f t="shared" si="591"/>
        <v>44891</v>
      </c>
      <c r="AM1037" s="1702">
        <f t="shared" si="591"/>
        <v>44895</v>
      </c>
      <c r="AN1037" s="1702">
        <f t="shared" si="591"/>
        <v>44925</v>
      </c>
      <c r="AO1037" s="1497">
        <f>$AO$1035</f>
        <v>44856</v>
      </c>
      <c r="AP1037" s="1539">
        <v>30311</v>
      </c>
      <c r="AQ1037" s="1540">
        <v>45373</v>
      </c>
      <c r="AR1037" s="1424">
        <f>VLOOKUP(AP1037,Schedule!$B$2:$F$14923,5,0)</f>
        <v>45373</v>
      </c>
      <c r="AS1037" s="1424">
        <f t="shared" si="587"/>
        <v>45738</v>
      </c>
      <c r="AZ1037" s="1739"/>
    </row>
    <row r="1038" spans="1:52" s="1382" customFormat="1" ht="47.25" thickBot="1">
      <c r="A1038" s="1781">
        <f>A1035+1</f>
        <v>93</v>
      </c>
      <c r="B1038" s="1373">
        <f>B1035+1</f>
        <v>107</v>
      </c>
      <c r="C1038" s="1374" t="s">
        <v>1032</v>
      </c>
      <c r="D1038" s="1556" t="str">
        <f t="shared" si="588"/>
        <v>107У_К</v>
      </c>
      <c r="E1038" s="1601" t="s">
        <v>489</v>
      </c>
      <c r="F1038" s="1558" t="s">
        <v>1033</v>
      </c>
      <c r="G1038" s="1559" t="str">
        <f>CONCATENATE("Выполнение работ КИП по объектам ", , E1038,",", E1039,,",",E1040,,",",E1041)</f>
        <v>Выполнение работ КИП по объектам 00UGH,00UGM,00UGV,00UGW</v>
      </c>
      <c r="H1038" s="1560" t="s">
        <v>1139</v>
      </c>
      <c r="I1038" s="1339" t="s">
        <v>118</v>
      </c>
      <c r="J1038" s="1369">
        <f>IFERROR(VLOOKUP(D1038,'ИСХОДНИК-даты-2х'!$D$10:$AI$105,2,0),"-")</f>
        <v>44629</v>
      </c>
      <c r="K1038" s="1369">
        <f>IFERROR(VLOOKUP(D1038,'ИСХОДНИК-даты-2х'!$D$10:$AI$105,3,0),"-")</f>
        <v>44657</v>
      </c>
      <c r="L1038" s="1369">
        <f>IFERROR(VLOOKUP(D1038,'ИСХОДНИК-даты-2х'!$D$10:$AI$105,4,0),"-")</f>
        <v>44706</v>
      </c>
      <c r="M1038" s="1369">
        <f>IFERROR(VLOOKUP(D1038,'ИСХОДНИК-даты-2х'!$D$10:$AI$105,5,0),"-")</f>
        <v>44711</v>
      </c>
      <c r="N1038" s="1369">
        <f>IFERROR(VLOOKUP(D1038,'ИСХОДНИК-даты-2х'!$D$10:$AI$105,6,0),"-")</f>
        <v>44739</v>
      </c>
      <c r="O1038" s="1369">
        <f>IFERROR(VLOOKUP(D1038,'ИСХОДНИК-даты-2х'!$D$10:$AI$105,7,0),"-")</f>
        <v>44739</v>
      </c>
      <c r="P1038" s="1369">
        <f>IFERROR(VLOOKUP(D1038,'ИСХОДНИК-даты-2х'!$D$10:$AI$105,8,0),"-")</f>
        <v>44823</v>
      </c>
      <c r="Q1038" s="1369">
        <f>IFERROR(VLOOKUP(D1038,'ИСХОДНИК-даты-2х'!$D$10:$AI$105,9,0),"-")</f>
        <v>44853</v>
      </c>
      <c r="R1038" s="1369">
        <f>IFERROR(VLOOKUP(D1038,'ИСХОДНИК-даты-2х'!$D$10:$AI$105,10,0),"-")</f>
        <v>44853</v>
      </c>
      <c r="S1038" s="1369">
        <f>IFERROR(VLOOKUP(D1038,'ИСХОДНИК-даты-2х'!$D$10:$AI$105,11,0),"-")</f>
        <v>44852</v>
      </c>
      <c r="T1038" s="1369">
        <f>IFERROR(VLOOKUP(D1038,'ИСХОДНИК-даты-2х'!$D$10:$AI$105,12,0),"-")</f>
        <v>44852</v>
      </c>
      <c r="U1038" s="1369">
        <f>IFERROR(VLOOKUP(D1038,'ИСХОДНИК-даты-2х'!$D$10:$AI$105,13,0),"-")</f>
        <v>44873</v>
      </c>
      <c r="V1038" s="1369">
        <f>IFERROR(VLOOKUP(D1038,'ИСХОДНИК-даты-2х'!$D$10:$AI$105,14,0),"-")</f>
        <v>44880</v>
      </c>
      <c r="W1038" s="1369">
        <f>IFERROR(VLOOKUP(D1038,'ИСХОДНИК-даты-2х'!$D$10:$AI$105,15,0),"-")</f>
        <v>44883</v>
      </c>
      <c r="X1038" s="1369">
        <f>IFERROR(VLOOKUP(D1038,'ИСХОДНИК-даты-2х'!$D$10:$AI$105,16,0),"-")</f>
        <v>44888</v>
      </c>
      <c r="Y1038" s="1369">
        <f>IFERROR(VLOOKUP(D1038,'ИСХОДНИК-даты-2х'!$D$10:$AI$105,17,0),"-")</f>
        <v>44913</v>
      </c>
      <c r="Z1038" s="1369">
        <f>IFERROR(VLOOKUP(D1038,'ИСХОДНИК-даты-2х'!$D$10:$AI$105,18,0),"-")</f>
        <v>44933</v>
      </c>
      <c r="AA1038" s="1369">
        <f>IFERROR(VLOOKUP(D1038,'ИСХОДНИК-даты-2х'!$D$10:$AI$105,19,0),"-")</f>
        <v>44960</v>
      </c>
      <c r="AB1038" s="1369">
        <f>IFERROR(VLOOKUP(D1038,'ИСХОДНИК-даты-2х'!$D$10:$AI$105,20,0),"-")</f>
        <v>44965</v>
      </c>
      <c r="AC1038" s="1369">
        <f>IFERROR(VLOOKUP(D1038,'ИСХОДНИК-даты-2х'!$D$10:$AI$105,21,0),"-")</f>
        <v>44979</v>
      </c>
      <c r="AD1038" s="1369">
        <f>IFERROR(VLOOKUP(D1038,'ИСХОДНИК-даты-2х'!$D$10:$AI$105,22,0),"-")</f>
        <v>45000</v>
      </c>
      <c r="AE1038" s="1369">
        <f>IFERROR(VLOOKUP(D1038,'ИСХОДНИК-даты-2х'!$D$10:$AI$105,23,0),"-")</f>
        <v>45007</v>
      </c>
      <c r="AF1038" s="1369">
        <f>IFERROR(VLOOKUP(D1038,'ИСХОДНИК-даты-2х'!$D$10:$AI$105,24,0),"-")</f>
        <v>45012</v>
      </c>
      <c r="AG1038" s="1369">
        <f>IFERROR(VLOOKUP(D1038,'ИСХОДНИК-даты-2х'!$D$10:$AI$105,25,0),"-")</f>
        <v>45015</v>
      </c>
      <c r="AH1038" s="1340">
        <f>IFERROR(VLOOKUP(D1038,'ИСХОДНИК-даты-2х'!$D$10:$AI$105,26,0),"-")</f>
        <v>45040</v>
      </c>
      <c r="AI1038" s="1340">
        <f>IFERROR(VLOOKUP(D1038,'ИСХОДНИК-даты-2х'!$D$10:$AI$105,27,0),"-")</f>
        <v>45060</v>
      </c>
      <c r="AJ1038" s="1340">
        <f>IFERROR(VLOOKUP(D1038,'ИСХОДНИК-даты-2х'!$D$10:$AI$105,28,0),"-")</f>
        <v>45060</v>
      </c>
      <c r="AK1038" s="1370">
        <f>IFERROR(VLOOKUP(D1038,'ИСХОДНИК-даты-2х'!$D$10:$AI$105,29,0),"-")</f>
        <v>45070</v>
      </c>
      <c r="AL1038" s="1370">
        <f>IFERROR(VLOOKUP(D1038,'ИСХОДНИК-даты-2х'!$D$10:$AI$105,30,0),"-")</f>
        <v>45086</v>
      </c>
      <c r="AM1038" s="1371">
        <f>IFERROR(VLOOKUP(D1038,'ИСХОДНИК-даты-2х'!$D$10:$AI$105,31,0),"-")</f>
        <v>45090</v>
      </c>
      <c r="AN1038" s="1372">
        <v>45120</v>
      </c>
      <c r="AO1038" s="1387">
        <v>45049</v>
      </c>
      <c r="AP1038" s="1388">
        <v>36999</v>
      </c>
      <c r="AQ1038" s="1541">
        <v>45079</v>
      </c>
      <c r="AR1038" s="1424">
        <f>VLOOKUP(AP1038,Schedule!$B$2:$F$14923,5,0)</f>
        <v>45039</v>
      </c>
      <c r="AS1038" s="1424">
        <f t="shared" si="587"/>
        <v>45404</v>
      </c>
      <c r="AT1038" s="1425">
        <f>MIN(AS1038:AS1041)</f>
        <v>45374</v>
      </c>
      <c r="AU1038" s="1426">
        <f>AM1038+30</f>
        <v>45120</v>
      </c>
      <c r="AV1038" s="1732">
        <f>AT1038-AM1038</f>
        <v>284</v>
      </c>
      <c r="AW1038" s="1383" t="s">
        <v>119</v>
      </c>
      <c r="AX1038" s="1383">
        <v>45120</v>
      </c>
      <c r="AY1038" s="1384" t="s">
        <v>173</v>
      </c>
      <c r="AZ1038" s="1739">
        <f>AN1038-AM1038</f>
        <v>30</v>
      </c>
    </row>
    <row r="1039" spans="1:52" s="1382" customFormat="1" ht="51.95" customHeight="1" thickBot="1">
      <c r="A1039" s="1781"/>
      <c r="B1039" s="1385">
        <f t="shared" ref="B1039:C1041" si="592">B$1038</f>
        <v>107</v>
      </c>
      <c r="C1039" s="1386" t="str">
        <f t="shared" si="592"/>
        <v>У_К</v>
      </c>
      <c r="D1039" s="1561" t="str">
        <f t="shared" si="588"/>
        <v>107У_К</v>
      </c>
      <c r="E1039" s="1602" t="s">
        <v>491</v>
      </c>
      <c r="F1039" s="1563" t="s">
        <v>1033</v>
      </c>
      <c r="G1039" s="1564" t="str">
        <f>$G$1038</f>
        <v>Выполнение работ КИП по объектам 00UGH,00UGM,00UGV,00UGW</v>
      </c>
      <c r="H1039" s="1565" t="s">
        <v>1140</v>
      </c>
      <c r="I1039" s="1352"/>
      <c r="J1039" s="1702">
        <f t="shared" ref="J1039:S1041" si="593">J$1038</f>
        <v>44629</v>
      </c>
      <c r="K1039" s="1702">
        <f t="shared" si="593"/>
        <v>44657</v>
      </c>
      <c r="L1039" s="1702">
        <f t="shared" si="593"/>
        <v>44706</v>
      </c>
      <c r="M1039" s="1702">
        <f t="shared" si="593"/>
        <v>44711</v>
      </c>
      <c r="N1039" s="1702">
        <f t="shared" si="593"/>
        <v>44739</v>
      </c>
      <c r="O1039" s="1702">
        <f t="shared" si="593"/>
        <v>44739</v>
      </c>
      <c r="P1039" s="1702">
        <f t="shared" si="593"/>
        <v>44823</v>
      </c>
      <c r="Q1039" s="1702">
        <f t="shared" si="593"/>
        <v>44853</v>
      </c>
      <c r="R1039" s="1702">
        <f t="shared" si="593"/>
        <v>44853</v>
      </c>
      <c r="S1039" s="1702">
        <f t="shared" si="593"/>
        <v>44852</v>
      </c>
      <c r="T1039" s="1702">
        <f t="shared" ref="T1039:AC1041" si="594">T$1038</f>
        <v>44852</v>
      </c>
      <c r="U1039" s="1702">
        <f t="shared" si="594"/>
        <v>44873</v>
      </c>
      <c r="V1039" s="1702">
        <f t="shared" si="594"/>
        <v>44880</v>
      </c>
      <c r="W1039" s="1702">
        <f t="shared" si="594"/>
        <v>44883</v>
      </c>
      <c r="X1039" s="1702">
        <f t="shared" si="594"/>
        <v>44888</v>
      </c>
      <c r="Y1039" s="1702">
        <f t="shared" si="594"/>
        <v>44913</v>
      </c>
      <c r="Z1039" s="1702">
        <f t="shared" si="594"/>
        <v>44933</v>
      </c>
      <c r="AA1039" s="1702">
        <f t="shared" si="594"/>
        <v>44960</v>
      </c>
      <c r="AB1039" s="1702">
        <f t="shared" si="594"/>
        <v>44965</v>
      </c>
      <c r="AC1039" s="1702">
        <f t="shared" si="594"/>
        <v>44979</v>
      </c>
      <c r="AD1039" s="1702">
        <f t="shared" ref="AD1039:AN1041" si="595">AD$1038</f>
        <v>45000</v>
      </c>
      <c r="AE1039" s="1702">
        <f t="shared" si="595"/>
        <v>45007</v>
      </c>
      <c r="AF1039" s="1702">
        <f t="shared" si="595"/>
        <v>45012</v>
      </c>
      <c r="AG1039" s="1702">
        <f t="shared" si="595"/>
        <v>45015</v>
      </c>
      <c r="AH1039" s="1702">
        <f t="shared" si="595"/>
        <v>45040</v>
      </c>
      <c r="AI1039" s="1702">
        <f t="shared" si="595"/>
        <v>45060</v>
      </c>
      <c r="AJ1039" s="1702">
        <f t="shared" si="595"/>
        <v>45060</v>
      </c>
      <c r="AK1039" s="1702">
        <f t="shared" si="595"/>
        <v>45070</v>
      </c>
      <c r="AL1039" s="1702">
        <f t="shared" si="595"/>
        <v>45086</v>
      </c>
      <c r="AM1039" s="1702">
        <f t="shared" si="595"/>
        <v>45090</v>
      </c>
      <c r="AN1039" s="1702">
        <f t="shared" si="595"/>
        <v>45120</v>
      </c>
      <c r="AO1039" s="1497">
        <f>$AO$1038</f>
        <v>45049</v>
      </c>
      <c r="AP1039" s="1363">
        <v>37032</v>
      </c>
      <c r="AQ1039" s="1543">
        <v>45079</v>
      </c>
      <c r="AR1039" s="1424">
        <f>VLOOKUP(AP1039,Schedule!$B$2:$F$14923,5,0)</f>
        <v>45039</v>
      </c>
      <c r="AS1039" s="1424">
        <f t="shared" si="587"/>
        <v>45404</v>
      </c>
      <c r="AZ1039" s="1739"/>
    </row>
    <row r="1040" spans="1:52" s="1382" customFormat="1" ht="51.95" customHeight="1" thickBot="1">
      <c r="A1040" s="1781"/>
      <c r="B1040" s="1385">
        <f t="shared" si="592"/>
        <v>107</v>
      </c>
      <c r="C1040" s="1386" t="str">
        <f t="shared" si="592"/>
        <v>У_К</v>
      </c>
      <c r="D1040" s="1561" t="str">
        <f t="shared" si="588"/>
        <v>107У_К</v>
      </c>
      <c r="E1040" s="1602" t="s">
        <v>493</v>
      </c>
      <c r="F1040" s="1563" t="s">
        <v>1033</v>
      </c>
      <c r="G1040" s="1564" t="str">
        <f>$G$1038</f>
        <v>Выполнение работ КИП по объектам 00UGH,00UGM,00UGV,00UGW</v>
      </c>
      <c r="H1040" s="1565" t="s">
        <v>1141</v>
      </c>
      <c r="I1040" s="1352"/>
      <c r="J1040" s="1702">
        <f t="shared" si="593"/>
        <v>44629</v>
      </c>
      <c r="K1040" s="1702">
        <f t="shared" si="593"/>
        <v>44657</v>
      </c>
      <c r="L1040" s="1702">
        <f t="shared" si="593"/>
        <v>44706</v>
      </c>
      <c r="M1040" s="1702">
        <f t="shared" si="593"/>
        <v>44711</v>
      </c>
      <c r="N1040" s="1702">
        <f t="shared" si="593"/>
        <v>44739</v>
      </c>
      <c r="O1040" s="1702">
        <f t="shared" si="593"/>
        <v>44739</v>
      </c>
      <c r="P1040" s="1702">
        <f t="shared" si="593"/>
        <v>44823</v>
      </c>
      <c r="Q1040" s="1702">
        <f t="shared" si="593"/>
        <v>44853</v>
      </c>
      <c r="R1040" s="1702">
        <f t="shared" si="593"/>
        <v>44853</v>
      </c>
      <c r="S1040" s="1702">
        <f t="shared" si="593"/>
        <v>44852</v>
      </c>
      <c r="T1040" s="1702">
        <f t="shared" si="594"/>
        <v>44852</v>
      </c>
      <c r="U1040" s="1702">
        <f t="shared" si="594"/>
        <v>44873</v>
      </c>
      <c r="V1040" s="1702">
        <f t="shared" si="594"/>
        <v>44880</v>
      </c>
      <c r="W1040" s="1702">
        <f t="shared" si="594"/>
        <v>44883</v>
      </c>
      <c r="X1040" s="1702">
        <f t="shared" si="594"/>
        <v>44888</v>
      </c>
      <c r="Y1040" s="1702">
        <f t="shared" si="594"/>
        <v>44913</v>
      </c>
      <c r="Z1040" s="1702">
        <f t="shared" si="594"/>
        <v>44933</v>
      </c>
      <c r="AA1040" s="1702">
        <f t="shared" si="594"/>
        <v>44960</v>
      </c>
      <c r="AB1040" s="1702">
        <f t="shared" si="594"/>
        <v>44965</v>
      </c>
      <c r="AC1040" s="1702">
        <f t="shared" si="594"/>
        <v>44979</v>
      </c>
      <c r="AD1040" s="1702">
        <f t="shared" si="595"/>
        <v>45000</v>
      </c>
      <c r="AE1040" s="1702">
        <f t="shared" si="595"/>
        <v>45007</v>
      </c>
      <c r="AF1040" s="1702">
        <f t="shared" si="595"/>
        <v>45012</v>
      </c>
      <c r="AG1040" s="1702">
        <f t="shared" si="595"/>
        <v>45015</v>
      </c>
      <c r="AH1040" s="1702">
        <f t="shared" si="595"/>
        <v>45040</v>
      </c>
      <c r="AI1040" s="1702">
        <f t="shared" si="595"/>
        <v>45060</v>
      </c>
      <c r="AJ1040" s="1702">
        <f t="shared" si="595"/>
        <v>45060</v>
      </c>
      <c r="AK1040" s="1702">
        <f t="shared" si="595"/>
        <v>45070</v>
      </c>
      <c r="AL1040" s="1702">
        <f t="shared" si="595"/>
        <v>45086</v>
      </c>
      <c r="AM1040" s="1702">
        <f t="shared" si="595"/>
        <v>45090</v>
      </c>
      <c r="AN1040" s="1702">
        <f t="shared" si="595"/>
        <v>45120</v>
      </c>
      <c r="AO1040" s="1497">
        <f>$AO$1038</f>
        <v>45049</v>
      </c>
      <c r="AP1040" s="1363">
        <v>37073</v>
      </c>
      <c r="AQ1040" s="1543">
        <v>45049</v>
      </c>
      <c r="AR1040" s="1424">
        <f>VLOOKUP(AP1040,Schedule!$B$2:$F$14923,5,0)</f>
        <v>45009</v>
      </c>
      <c r="AS1040" s="1424">
        <f t="shared" si="587"/>
        <v>45374</v>
      </c>
      <c r="AZ1040" s="1739"/>
    </row>
    <row r="1041" spans="1:52" s="1382" customFormat="1" ht="51.95" customHeight="1" thickBot="1">
      <c r="A1041" s="1781"/>
      <c r="B1041" s="1498">
        <f t="shared" si="592"/>
        <v>107</v>
      </c>
      <c r="C1041" s="1499" t="str">
        <f t="shared" si="592"/>
        <v>У_К</v>
      </c>
      <c r="D1041" s="1566" t="str">
        <f t="shared" si="588"/>
        <v>107У_К</v>
      </c>
      <c r="E1041" s="1603" t="s">
        <v>487</v>
      </c>
      <c r="F1041" s="1568" t="s">
        <v>1033</v>
      </c>
      <c r="G1041" s="1569" t="str">
        <f>$G$1038</f>
        <v>Выполнение работ КИП по объектам 00UGH,00UGM,00UGV,00UGW</v>
      </c>
      <c r="H1041" s="1570" t="s">
        <v>1142</v>
      </c>
      <c r="I1041" s="1345"/>
      <c r="J1041" s="1702">
        <f t="shared" si="593"/>
        <v>44629</v>
      </c>
      <c r="K1041" s="1702">
        <f t="shared" si="593"/>
        <v>44657</v>
      </c>
      <c r="L1041" s="1702">
        <f t="shared" si="593"/>
        <v>44706</v>
      </c>
      <c r="M1041" s="1702">
        <f t="shared" si="593"/>
        <v>44711</v>
      </c>
      <c r="N1041" s="1702">
        <f t="shared" si="593"/>
        <v>44739</v>
      </c>
      <c r="O1041" s="1702">
        <f t="shared" si="593"/>
        <v>44739</v>
      </c>
      <c r="P1041" s="1702">
        <f t="shared" si="593"/>
        <v>44823</v>
      </c>
      <c r="Q1041" s="1702">
        <f t="shared" si="593"/>
        <v>44853</v>
      </c>
      <c r="R1041" s="1702">
        <f t="shared" si="593"/>
        <v>44853</v>
      </c>
      <c r="S1041" s="1702">
        <f t="shared" si="593"/>
        <v>44852</v>
      </c>
      <c r="T1041" s="1702">
        <f t="shared" si="594"/>
        <v>44852</v>
      </c>
      <c r="U1041" s="1702">
        <f t="shared" si="594"/>
        <v>44873</v>
      </c>
      <c r="V1041" s="1702">
        <f t="shared" si="594"/>
        <v>44880</v>
      </c>
      <c r="W1041" s="1702">
        <f t="shared" si="594"/>
        <v>44883</v>
      </c>
      <c r="X1041" s="1702">
        <f t="shared" si="594"/>
        <v>44888</v>
      </c>
      <c r="Y1041" s="1702">
        <f t="shared" si="594"/>
        <v>44913</v>
      </c>
      <c r="Z1041" s="1702">
        <f t="shared" si="594"/>
        <v>44933</v>
      </c>
      <c r="AA1041" s="1702">
        <f t="shared" si="594"/>
        <v>44960</v>
      </c>
      <c r="AB1041" s="1702">
        <f t="shared" si="594"/>
        <v>44965</v>
      </c>
      <c r="AC1041" s="1702">
        <f t="shared" si="594"/>
        <v>44979</v>
      </c>
      <c r="AD1041" s="1702">
        <f t="shared" si="595"/>
        <v>45000</v>
      </c>
      <c r="AE1041" s="1702">
        <f t="shared" si="595"/>
        <v>45007</v>
      </c>
      <c r="AF1041" s="1702">
        <f t="shared" si="595"/>
        <v>45012</v>
      </c>
      <c r="AG1041" s="1702">
        <f t="shared" si="595"/>
        <v>45015</v>
      </c>
      <c r="AH1041" s="1702">
        <f t="shared" si="595"/>
        <v>45040</v>
      </c>
      <c r="AI1041" s="1702">
        <f t="shared" si="595"/>
        <v>45060</v>
      </c>
      <c r="AJ1041" s="1702">
        <f t="shared" si="595"/>
        <v>45060</v>
      </c>
      <c r="AK1041" s="1702">
        <f t="shared" si="595"/>
        <v>45070</v>
      </c>
      <c r="AL1041" s="1702">
        <f t="shared" si="595"/>
        <v>45086</v>
      </c>
      <c r="AM1041" s="1702">
        <f t="shared" si="595"/>
        <v>45090</v>
      </c>
      <c r="AN1041" s="1702">
        <f t="shared" si="595"/>
        <v>45120</v>
      </c>
      <c r="AO1041" s="1497">
        <f>$AO$1038</f>
        <v>45049</v>
      </c>
      <c r="AP1041" s="1539">
        <v>37102</v>
      </c>
      <c r="AQ1041" s="1540">
        <v>45169</v>
      </c>
      <c r="AR1041" s="1424">
        <f>VLOOKUP(AP1041,Schedule!$B$2:$F$14923,5,0)</f>
        <v>45009</v>
      </c>
      <c r="AS1041" s="1424">
        <f t="shared" si="587"/>
        <v>45374</v>
      </c>
      <c r="AZ1041" s="1739"/>
    </row>
    <row r="1042" spans="1:52" s="1382" customFormat="1" ht="47.25" thickBot="1">
      <c r="A1042" s="1781">
        <f>A1038+1</f>
        <v>94</v>
      </c>
      <c r="B1042" s="1373">
        <f>B1038+1</f>
        <v>108</v>
      </c>
      <c r="C1042" s="1374" t="s">
        <v>1032</v>
      </c>
      <c r="D1042" s="1556" t="str">
        <f t="shared" si="588"/>
        <v>108У_К</v>
      </c>
      <c r="E1042" s="1601" t="s">
        <v>608</v>
      </c>
      <c r="F1042" s="1558" t="s">
        <v>1033</v>
      </c>
      <c r="G1042" s="1559" t="str">
        <f>CONCATENATE("Выполнение работ КИП по объектам ", , E1042,",", E1043,,",",E1044)</f>
        <v>Выполнение работ КИП по объектам 20UBA,30UBA,05UBG</v>
      </c>
      <c r="H1042" s="1560" t="s">
        <v>1143</v>
      </c>
      <c r="I1042" s="1339" t="s">
        <v>118</v>
      </c>
      <c r="J1042" s="1369">
        <f>IFERROR(VLOOKUP(D1042,'ИСХОДНИК-даты-2х'!$D$10:$AI$105,2,0),"-")</f>
        <v>44384</v>
      </c>
      <c r="K1042" s="1369">
        <f>IFERROR(VLOOKUP(D1042,'ИСХОДНИК-даты-2х'!$D$10:$AI$105,3,0),"-")</f>
        <v>44412</v>
      </c>
      <c r="L1042" s="1369">
        <f>IFERROR(VLOOKUP(D1042,'ИСХОДНИК-даты-2х'!$D$10:$AI$105,4,0),"-")</f>
        <v>44461</v>
      </c>
      <c r="M1042" s="1369">
        <f>IFERROR(VLOOKUP(D1042,'ИСХОДНИК-даты-2х'!$D$10:$AI$105,5,0),"-")</f>
        <v>44466</v>
      </c>
      <c r="N1042" s="1369">
        <f>IFERROR(VLOOKUP(D1042,'ИСХОДНИК-даты-2х'!$D$10:$AI$105,6,0),"-")</f>
        <v>44494</v>
      </c>
      <c r="O1042" s="1369">
        <f>IFERROR(VLOOKUP(D1042,'ИСХОДНИК-даты-2х'!$D$10:$AI$105,7,0),"-")</f>
        <v>44494</v>
      </c>
      <c r="P1042" s="1369">
        <f>IFERROR(VLOOKUP(D1042,'ИСХОДНИК-даты-2х'!$D$10:$AI$105,8,0),"-")</f>
        <v>44578</v>
      </c>
      <c r="Q1042" s="1369">
        <f>IFERROR(VLOOKUP(D1042,'ИСХОДНИК-даты-2х'!$D$10:$AI$105,9,0),"-")</f>
        <v>44608</v>
      </c>
      <c r="R1042" s="1369">
        <f>IFERROR(VLOOKUP(D1042,'ИСХОДНИК-даты-2х'!$D$10:$AI$105,10,0),"-")</f>
        <v>44608</v>
      </c>
      <c r="S1042" s="1369">
        <f>IFERROR(VLOOKUP(D1042,'ИСХОДНИК-даты-2х'!$D$10:$AI$105,11,0),"-")</f>
        <v>44607</v>
      </c>
      <c r="T1042" s="1369">
        <f>IFERROR(VLOOKUP(D1042,'ИСХОДНИК-даты-2х'!$D$10:$AI$105,12,0),"-")</f>
        <v>44607</v>
      </c>
      <c r="U1042" s="1369">
        <f>IFERROR(VLOOKUP(D1042,'ИСХОДНИК-даты-2х'!$D$10:$AI$105,13,0),"-")</f>
        <v>44628</v>
      </c>
      <c r="V1042" s="1369">
        <f>IFERROR(VLOOKUP(D1042,'ИСХОДНИК-даты-2х'!$D$10:$AI$105,14,0),"-")</f>
        <v>44635</v>
      </c>
      <c r="W1042" s="1369">
        <f>IFERROR(VLOOKUP(D1042,'ИСХОДНИК-даты-2х'!$D$10:$AI$105,15,0),"-")</f>
        <v>44638</v>
      </c>
      <c r="X1042" s="1369">
        <f>IFERROR(VLOOKUP(D1042,'ИСХОДНИК-даты-2х'!$D$10:$AI$105,16,0),"-")</f>
        <v>44643</v>
      </c>
      <c r="Y1042" s="1369">
        <f>IFERROR(VLOOKUP(D1042,'ИСХОДНИК-даты-2х'!$D$10:$AI$105,17,0),"-")</f>
        <v>44668</v>
      </c>
      <c r="Z1042" s="1369">
        <f>IFERROR(VLOOKUP(D1042,'ИСХОДНИК-даты-2х'!$D$10:$AI$105,18,0),"-")</f>
        <v>44688</v>
      </c>
      <c r="AA1042" s="1369">
        <f>IFERROR(VLOOKUP(D1042,'ИСХОДНИК-даты-2х'!$D$10:$AI$105,19,0),"-")</f>
        <v>44715</v>
      </c>
      <c r="AB1042" s="1369">
        <f>IFERROR(VLOOKUP(D1042,'ИСХОДНИК-даты-2х'!$D$10:$AI$105,20,0),"-")</f>
        <v>44720</v>
      </c>
      <c r="AC1042" s="1369">
        <f>IFERROR(VLOOKUP(D1042,'ИСХОДНИК-даты-2х'!$D$10:$AI$105,21,0),"-")</f>
        <v>44734</v>
      </c>
      <c r="AD1042" s="1369">
        <f>IFERROR(VLOOKUP(D1042,'ИСХОДНИК-даты-2х'!$D$10:$AI$105,22,0),"-")</f>
        <v>44755</v>
      </c>
      <c r="AE1042" s="1369">
        <f>IFERROR(VLOOKUP(D1042,'ИСХОДНИК-даты-2х'!$D$10:$AI$105,23,0),"-")</f>
        <v>44762</v>
      </c>
      <c r="AF1042" s="1369">
        <f>IFERROR(VLOOKUP(D1042,'ИСХОДНИК-даты-2х'!$D$10:$AI$105,24,0),"-")</f>
        <v>44767</v>
      </c>
      <c r="AG1042" s="1369">
        <f>IFERROR(VLOOKUP(D1042,'ИСХОДНИК-даты-2х'!$D$10:$AI$105,25,0),"-")</f>
        <v>44770</v>
      </c>
      <c r="AH1042" s="1340">
        <f>IFERROR(VLOOKUP(D1042,'ИСХОДНИК-даты-2х'!$D$10:$AI$105,26,0),"-")</f>
        <v>44795</v>
      </c>
      <c r="AI1042" s="1340">
        <f>IFERROR(VLOOKUP(D1042,'ИСХОДНИК-даты-2х'!$D$10:$AI$105,27,0),"-")</f>
        <v>44815</v>
      </c>
      <c r="AJ1042" s="1340">
        <f>IFERROR(VLOOKUP(D1042,'ИСХОДНИК-даты-2х'!$D$10:$AI$105,28,0),"-")</f>
        <v>44815</v>
      </c>
      <c r="AK1042" s="1370">
        <f>IFERROR(VLOOKUP(D1042,'ИСХОДНИК-даты-2х'!$D$10:$AI$105,29,0),"-")</f>
        <v>44825</v>
      </c>
      <c r="AL1042" s="1370">
        <f>IFERROR(VLOOKUP(D1042,'ИСХОДНИК-даты-2х'!$D$10:$AI$105,30,0),"-")</f>
        <v>44841</v>
      </c>
      <c r="AM1042" s="1371">
        <f>IFERROR(VLOOKUP(D1042,'ИСХОДНИК-даты-2х'!$D$10:$AI$105,31,0),"-")</f>
        <v>44845</v>
      </c>
      <c r="AN1042" s="1372">
        <v>44875</v>
      </c>
      <c r="AO1042" s="1387">
        <v>44804</v>
      </c>
      <c r="AP1042" s="1388">
        <v>14580</v>
      </c>
      <c r="AQ1042" s="1541">
        <v>44990</v>
      </c>
      <c r="AR1042" s="1424">
        <f>VLOOKUP(AP1042,Schedule!$B$2:$F$14923,5,0)</f>
        <v>44996</v>
      </c>
      <c r="AS1042" s="1424">
        <f t="shared" si="587"/>
        <v>45361</v>
      </c>
      <c r="AT1042" s="1425">
        <f>MIN(AS1042:AS1044)</f>
        <v>45281</v>
      </c>
      <c r="AU1042" s="1426">
        <f>AM1042+30</f>
        <v>44875</v>
      </c>
      <c r="AV1042" s="1732">
        <f>AT1042-AM1042</f>
        <v>436</v>
      </c>
      <c r="AW1042" s="1383" t="s">
        <v>119</v>
      </c>
      <c r="AX1042" s="1383">
        <v>44875</v>
      </c>
      <c r="AY1042" s="1384" t="s">
        <v>173</v>
      </c>
      <c r="AZ1042" s="1739">
        <f>AN1042-AM1042</f>
        <v>30</v>
      </c>
    </row>
    <row r="1043" spans="1:52" s="1382" customFormat="1" ht="51.95" customHeight="1" thickBot="1">
      <c r="A1043" s="1781"/>
      <c r="B1043" s="1385">
        <f>B$1042</f>
        <v>108</v>
      </c>
      <c r="C1043" s="1386" t="str">
        <f>C$1042</f>
        <v>У_К</v>
      </c>
      <c r="D1043" s="1561" t="str">
        <f t="shared" si="588"/>
        <v>108У_К</v>
      </c>
      <c r="E1043" s="1602" t="s">
        <v>610</v>
      </c>
      <c r="F1043" s="1563" t="s">
        <v>1033</v>
      </c>
      <c r="G1043" s="1564" t="str">
        <f>$G$1042</f>
        <v>Выполнение работ КИП по объектам 20UBA,30UBA,05UBG</v>
      </c>
      <c r="H1043" s="1565" t="s">
        <v>1144</v>
      </c>
      <c r="I1043" s="1352"/>
      <c r="J1043" s="1702">
        <f t="shared" ref="J1043:S1044" si="596">J$1042</f>
        <v>44384</v>
      </c>
      <c r="K1043" s="1702">
        <f t="shared" si="596"/>
        <v>44412</v>
      </c>
      <c r="L1043" s="1702">
        <f t="shared" si="596"/>
        <v>44461</v>
      </c>
      <c r="M1043" s="1702">
        <f t="shared" si="596"/>
        <v>44466</v>
      </c>
      <c r="N1043" s="1702">
        <f t="shared" si="596"/>
        <v>44494</v>
      </c>
      <c r="O1043" s="1702">
        <f t="shared" si="596"/>
        <v>44494</v>
      </c>
      <c r="P1043" s="1702">
        <f t="shared" si="596"/>
        <v>44578</v>
      </c>
      <c r="Q1043" s="1702">
        <f t="shared" si="596"/>
        <v>44608</v>
      </c>
      <c r="R1043" s="1702">
        <f t="shared" si="596"/>
        <v>44608</v>
      </c>
      <c r="S1043" s="1702">
        <f t="shared" si="596"/>
        <v>44607</v>
      </c>
      <c r="T1043" s="1702">
        <f t="shared" ref="T1043:AC1044" si="597">T$1042</f>
        <v>44607</v>
      </c>
      <c r="U1043" s="1702">
        <f t="shared" si="597"/>
        <v>44628</v>
      </c>
      <c r="V1043" s="1702">
        <f t="shared" si="597"/>
        <v>44635</v>
      </c>
      <c r="W1043" s="1702">
        <f t="shared" si="597"/>
        <v>44638</v>
      </c>
      <c r="X1043" s="1702">
        <f t="shared" si="597"/>
        <v>44643</v>
      </c>
      <c r="Y1043" s="1702">
        <f t="shared" si="597"/>
        <v>44668</v>
      </c>
      <c r="Z1043" s="1702">
        <f t="shared" si="597"/>
        <v>44688</v>
      </c>
      <c r="AA1043" s="1702">
        <f t="shared" si="597"/>
        <v>44715</v>
      </c>
      <c r="AB1043" s="1702">
        <f t="shared" si="597"/>
        <v>44720</v>
      </c>
      <c r="AC1043" s="1702">
        <f t="shared" si="597"/>
        <v>44734</v>
      </c>
      <c r="AD1043" s="1702">
        <f t="shared" ref="AD1043:AN1044" si="598">AD$1042</f>
        <v>44755</v>
      </c>
      <c r="AE1043" s="1702">
        <f t="shared" si="598"/>
        <v>44762</v>
      </c>
      <c r="AF1043" s="1702">
        <f t="shared" si="598"/>
        <v>44767</v>
      </c>
      <c r="AG1043" s="1702">
        <f t="shared" si="598"/>
        <v>44770</v>
      </c>
      <c r="AH1043" s="1702">
        <f t="shared" si="598"/>
        <v>44795</v>
      </c>
      <c r="AI1043" s="1702">
        <f t="shared" si="598"/>
        <v>44815</v>
      </c>
      <c r="AJ1043" s="1702">
        <f t="shared" si="598"/>
        <v>44815</v>
      </c>
      <c r="AK1043" s="1702">
        <f t="shared" si="598"/>
        <v>44825</v>
      </c>
      <c r="AL1043" s="1702">
        <f t="shared" si="598"/>
        <v>44841</v>
      </c>
      <c r="AM1043" s="1702">
        <f t="shared" si="598"/>
        <v>44845</v>
      </c>
      <c r="AN1043" s="1702">
        <f t="shared" si="598"/>
        <v>44875</v>
      </c>
      <c r="AO1043" s="1497">
        <f>$AO$1042</f>
        <v>44804</v>
      </c>
      <c r="AP1043" s="1363">
        <v>32159</v>
      </c>
      <c r="AQ1043" s="1543">
        <v>45520</v>
      </c>
      <c r="AR1043" s="1424">
        <f>VLOOKUP(AP1043,Schedule!$B$2:$F$14923,5,0)</f>
        <v>45517</v>
      </c>
      <c r="AS1043" s="1424">
        <f t="shared" si="587"/>
        <v>45882</v>
      </c>
      <c r="AZ1043" s="1739"/>
    </row>
    <row r="1044" spans="1:52" s="1382" customFormat="1" ht="51.95" customHeight="1" thickBot="1">
      <c r="A1044" s="1781"/>
      <c r="B1044" s="1498">
        <f>B$1042</f>
        <v>108</v>
      </c>
      <c r="C1044" s="1499" t="str">
        <f>C$1042</f>
        <v>У_К</v>
      </c>
      <c r="D1044" s="1566" t="str">
        <f t="shared" si="588"/>
        <v>108У_К</v>
      </c>
      <c r="E1044" s="1603" t="s">
        <v>382</v>
      </c>
      <c r="F1044" s="1568" t="s">
        <v>1033</v>
      </c>
      <c r="G1044" s="1569" t="str">
        <f>$G$1042</f>
        <v>Выполнение работ КИП по объектам 20UBA,30UBA,05UBG</v>
      </c>
      <c r="H1044" s="1570" t="s">
        <v>1145</v>
      </c>
      <c r="I1044" s="1345"/>
      <c r="J1044" s="1702">
        <f t="shared" si="596"/>
        <v>44384</v>
      </c>
      <c r="K1044" s="1702">
        <f t="shared" si="596"/>
        <v>44412</v>
      </c>
      <c r="L1044" s="1702">
        <f t="shared" si="596"/>
        <v>44461</v>
      </c>
      <c r="M1044" s="1702">
        <f t="shared" si="596"/>
        <v>44466</v>
      </c>
      <c r="N1044" s="1702">
        <f t="shared" si="596"/>
        <v>44494</v>
      </c>
      <c r="O1044" s="1702">
        <f t="shared" si="596"/>
        <v>44494</v>
      </c>
      <c r="P1044" s="1702">
        <f t="shared" si="596"/>
        <v>44578</v>
      </c>
      <c r="Q1044" s="1702">
        <f t="shared" si="596"/>
        <v>44608</v>
      </c>
      <c r="R1044" s="1702">
        <f t="shared" si="596"/>
        <v>44608</v>
      </c>
      <c r="S1044" s="1702">
        <f t="shared" si="596"/>
        <v>44607</v>
      </c>
      <c r="T1044" s="1702">
        <f t="shared" si="597"/>
        <v>44607</v>
      </c>
      <c r="U1044" s="1702">
        <f t="shared" si="597"/>
        <v>44628</v>
      </c>
      <c r="V1044" s="1702">
        <f t="shared" si="597"/>
        <v>44635</v>
      </c>
      <c r="W1044" s="1702">
        <f t="shared" si="597"/>
        <v>44638</v>
      </c>
      <c r="X1044" s="1702">
        <f t="shared" si="597"/>
        <v>44643</v>
      </c>
      <c r="Y1044" s="1702">
        <f t="shared" si="597"/>
        <v>44668</v>
      </c>
      <c r="Z1044" s="1702">
        <f t="shared" si="597"/>
        <v>44688</v>
      </c>
      <c r="AA1044" s="1702">
        <f t="shared" si="597"/>
        <v>44715</v>
      </c>
      <c r="AB1044" s="1702">
        <f t="shared" si="597"/>
        <v>44720</v>
      </c>
      <c r="AC1044" s="1702">
        <f t="shared" si="597"/>
        <v>44734</v>
      </c>
      <c r="AD1044" s="1702">
        <f t="shared" si="598"/>
        <v>44755</v>
      </c>
      <c r="AE1044" s="1702">
        <f t="shared" si="598"/>
        <v>44762</v>
      </c>
      <c r="AF1044" s="1702">
        <f t="shared" si="598"/>
        <v>44767</v>
      </c>
      <c r="AG1044" s="1702">
        <f t="shared" si="598"/>
        <v>44770</v>
      </c>
      <c r="AH1044" s="1702">
        <f t="shared" si="598"/>
        <v>44795</v>
      </c>
      <c r="AI1044" s="1702">
        <f t="shared" si="598"/>
        <v>44815</v>
      </c>
      <c r="AJ1044" s="1702">
        <f t="shared" si="598"/>
        <v>44815</v>
      </c>
      <c r="AK1044" s="1702">
        <f t="shared" si="598"/>
        <v>44825</v>
      </c>
      <c r="AL1044" s="1702">
        <f t="shared" si="598"/>
        <v>44841</v>
      </c>
      <c r="AM1044" s="1702">
        <f t="shared" si="598"/>
        <v>44845</v>
      </c>
      <c r="AN1044" s="1702">
        <f t="shared" si="598"/>
        <v>44875</v>
      </c>
      <c r="AO1044" s="1497">
        <f>$AO$1042</f>
        <v>44804</v>
      </c>
      <c r="AP1044" s="1539">
        <v>34904</v>
      </c>
      <c r="AQ1044" s="1540">
        <v>44804</v>
      </c>
      <c r="AR1044" s="1424">
        <f>VLOOKUP(AP1044,Schedule!$B$2:$F$14923,5,0)</f>
        <v>44916</v>
      </c>
      <c r="AS1044" s="1424">
        <f t="shared" si="587"/>
        <v>45281</v>
      </c>
      <c r="AZ1044" s="1739"/>
    </row>
    <row r="1045" spans="1:52" s="1382" customFormat="1" ht="70.5" thickBot="1">
      <c r="A1045" s="1781">
        <f>A1042+1</f>
        <v>95</v>
      </c>
      <c r="B1045" s="1373">
        <f>B1042+1</f>
        <v>109</v>
      </c>
      <c r="C1045" s="1374" t="s">
        <v>1032</v>
      </c>
      <c r="D1045" s="1556" t="str">
        <f t="shared" si="588"/>
        <v>109У_К</v>
      </c>
      <c r="E1045" s="1601" t="s">
        <v>312</v>
      </c>
      <c r="F1045" s="1558" t="s">
        <v>1033</v>
      </c>
      <c r="G1045" s="1559" t="str">
        <f>CONCATENATE("Выполнение работ КИП по объектам ", , E1045,",", E1046,",", E1047, ",",E1049,",",E1050,",",E1051,",",E1052,",",E1053,",",E1054)</f>
        <v>Выполнение работ КИП по объектам 33USF,21USF,22USF,21USC,22USC,31USF,32USF,31USC,32USC</v>
      </c>
      <c r="H1045" s="1560" t="s">
        <v>1146</v>
      </c>
      <c r="I1045" s="1339" t="s">
        <v>118</v>
      </c>
      <c r="J1045" s="1369">
        <f>IFERROR(VLOOKUP(D1045,'ИСХОДНИК-даты-2х'!$D$10:$AI$105,2,0),"-")</f>
        <v>44281</v>
      </c>
      <c r="K1045" s="1369">
        <f>IFERROR(VLOOKUP(D1045,'ИСХОДНИК-даты-2х'!$D$10:$AI$105,3,0),"-")</f>
        <v>44309</v>
      </c>
      <c r="L1045" s="1369">
        <f>IFERROR(VLOOKUP(D1045,'ИСХОДНИК-даты-2х'!$D$10:$AI$105,4,0),"-")</f>
        <v>44358</v>
      </c>
      <c r="M1045" s="1369">
        <f>IFERROR(VLOOKUP(D1045,'ИСХОДНИК-даты-2х'!$D$10:$AI$105,5,0),"-")</f>
        <v>44363</v>
      </c>
      <c r="N1045" s="1369">
        <f>IFERROR(VLOOKUP(D1045,'ИСХОДНИК-даты-2х'!$D$10:$AI$105,6,0),"-")</f>
        <v>44391</v>
      </c>
      <c r="O1045" s="1369">
        <f>IFERROR(VLOOKUP(D1045,'ИСХОДНИК-даты-2х'!$D$10:$AI$105,7,0),"-")</f>
        <v>44391</v>
      </c>
      <c r="P1045" s="1369">
        <f>IFERROR(VLOOKUP(D1045,'ИСХОДНИК-даты-2х'!$D$10:$AI$105,8,0),"-")</f>
        <v>44475</v>
      </c>
      <c r="Q1045" s="1369">
        <f>IFERROR(VLOOKUP(D1045,'ИСХОДНИК-даты-2х'!$D$10:$AI$105,9,0),"-")</f>
        <v>44505</v>
      </c>
      <c r="R1045" s="1369">
        <f>IFERROR(VLOOKUP(D1045,'ИСХОДНИК-даты-2х'!$D$10:$AI$105,10,0),"-")</f>
        <v>44505</v>
      </c>
      <c r="S1045" s="1369">
        <f>IFERROR(VLOOKUP(D1045,'ИСХОДНИК-даты-2х'!$D$10:$AI$105,11,0),"-")</f>
        <v>44504</v>
      </c>
      <c r="T1045" s="1369">
        <f>IFERROR(VLOOKUP(D1045,'ИСХОДНИК-даты-2х'!$D$10:$AI$105,12,0),"-")</f>
        <v>44504</v>
      </c>
      <c r="U1045" s="1369">
        <f>IFERROR(VLOOKUP(D1045,'ИСХОДНИК-даты-2х'!$D$10:$AI$105,13,0),"-")</f>
        <v>44525</v>
      </c>
      <c r="V1045" s="1369">
        <f>IFERROR(VLOOKUP(D1045,'ИСХОДНИК-даты-2х'!$D$10:$AI$105,14,0),"-")</f>
        <v>44532</v>
      </c>
      <c r="W1045" s="1369">
        <f>IFERROR(VLOOKUP(D1045,'ИСХОДНИК-даты-2х'!$D$10:$AI$105,15,0),"-")</f>
        <v>44537</v>
      </c>
      <c r="X1045" s="1369">
        <f>IFERROR(VLOOKUP(D1045,'ИСХОДНИК-даты-2х'!$D$10:$AI$105,16,0),"-")</f>
        <v>44540</v>
      </c>
      <c r="Y1045" s="1369">
        <f>IFERROR(VLOOKUP(D1045,'ИСХОДНИК-даты-2х'!$D$10:$AI$105,17,0),"-")</f>
        <v>44565</v>
      </c>
      <c r="Z1045" s="1369">
        <f>IFERROR(VLOOKUP(D1045,'ИСХОДНИК-даты-2х'!$D$10:$AI$105,18,0),"-")</f>
        <v>44585</v>
      </c>
      <c r="AA1045" s="1369">
        <f>IFERROR(VLOOKUP(D1045,'ИСХОДНИК-даты-2х'!$D$10:$AI$105,19,0),"-")</f>
        <v>44613</v>
      </c>
      <c r="AB1045" s="1369">
        <f>IFERROR(VLOOKUP(D1045,'ИСХОДНИК-даты-2х'!$D$10:$AI$105,20,0),"-")</f>
        <v>44616</v>
      </c>
      <c r="AC1045" s="1369">
        <f>IFERROR(VLOOKUP(D1045,'ИСХОДНИК-даты-2х'!$D$10:$AI$105,21,0),"-")</f>
        <v>44630</v>
      </c>
      <c r="AD1045" s="1369">
        <f>IFERROR(VLOOKUP(D1045,'ИСХОДНИК-даты-2х'!$D$10:$AI$105,22,0),"-")</f>
        <v>44651</v>
      </c>
      <c r="AE1045" s="1369">
        <f>IFERROR(VLOOKUP(D1045,'ИСХОДНИК-даты-2х'!$D$10:$AI$105,23,0),"-")</f>
        <v>44658</v>
      </c>
      <c r="AF1045" s="1369">
        <f>IFERROR(VLOOKUP(D1045,'ИСХОДНИК-даты-2х'!$D$10:$AI$105,24,0),"-")</f>
        <v>44663</v>
      </c>
      <c r="AG1045" s="1369">
        <f>IFERROR(VLOOKUP(D1045,'ИСХОДНИК-даты-2х'!$D$10:$AI$105,25,0),"-")</f>
        <v>44666</v>
      </c>
      <c r="AH1045" s="1340">
        <f>IFERROR(VLOOKUP(D1045,'ИСХОДНИК-даты-2х'!$D$10:$AI$105,26,0),"-")</f>
        <v>44691</v>
      </c>
      <c r="AI1045" s="1340">
        <f>IFERROR(VLOOKUP(D1045,'ИСХОДНИК-даты-2х'!$D$10:$AI$105,27,0),"-")</f>
        <v>44711</v>
      </c>
      <c r="AJ1045" s="1340">
        <f>IFERROR(VLOOKUP(D1045,'ИСХОДНИК-даты-2х'!$D$10:$AI$105,28,0),"-")</f>
        <v>44711</v>
      </c>
      <c r="AK1045" s="1370">
        <f>IFERROR(VLOOKUP(D1045,'ИСХОДНИК-даты-2х'!$D$10:$AI$105,29,0),"-")</f>
        <v>44721</v>
      </c>
      <c r="AL1045" s="1370">
        <f>IFERROR(VLOOKUP(D1045,'ИСХОДНИК-даты-2х'!$D$10:$AI$105,30,0),"-")</f>
        <v>44737</v>
      </c>
      <c r="AM1045" s="1371">
        <f>IFERROR(VLOOKUP(D1045,'ИСХОДНИК-даты-2х'!$D$10:$AI$105,31,0),"-")</f>
        <v>44741</v>
      </c>
      <c r="AN1045" s="1372">
        <v>44771</v>
      </c>
      <c r="AO1045" s="1387">
        <v>44701</v>
      </c>
      <c r="AP1045" s="1388">
        <v>34386</v>
      </c>
      <c r="AQ1045" s="1541">
        <v>45563</v>
      </c>
      <c r="AR1045" s="1424">
        <f>VLOOKUP(AP1045,Schedule!$B$2:$F$14923,5,0)</f>
        <v>45563</v>
      </c>
      <c r="AS1045" s="1424">
        <f t="shared" si="587"/>
        <v>45928</v>
      </c>
      <c r="AT1045" s="1425">
        <f>MIN(AS1045:AS1054)</f>
        <v>44982</v>
      </c>
      <c r="AU1045" s="1426">
        <f>AM1045+30</f>
        <v>44771</v>
      </c>
      <c r="AV1045" s="1732">
        <f>AT1045-AM1045</f>
        <v>241</v>
      </c>
      <c r="AW1045" s="1383" t="s">
        <v>119</v>
      </c>
      <c r="AX1045" s="1383">
        <v>44771</v>
      </c>
      <c r="AY1045" s="1384" t="s">
        <v>173</v>
      </c>
      <c r="AZ1045" s="1739">
        <f>AN1045-AM1045</f>
        <v>30</v>
      </c>
    </row>
    <row r="1046" spans="1:52" s="1382" customFormat="1" ht="51.95" customHeight="1" thickBot="1">
      <c r="A1046" s="1781"/>
      <c r="B1046" s="1385">
        <f t="shared" ref="B1046:C1054" si="599">B$1045</f>
        <v>109</v>
      </c>
      <c r="C1046" s="1386" t="str">
        <f t="shared" si="599"/>
        <v>У_К</v>
      </c>
      <c r="D1046" s="1561" t="str">
        <f t="shared" si="588"/>
        <v>109У_К</v>
      </c>
      <c r="E1046" s="1602" t="s">
        <v>302</v>
      </c>
      <c r="F1046" s="1563" t="s">
        <v>1033</v>
      </c>
      <c r="G1046" s="1564" t="str">
        <f>$G$1045</f>
        <v>Выполнение работ КИП по объектам 33USF,21USF,22USF,21USC,22USC,31USF,32USF,31USC,32USC</v>
      </c>
      <c r="H1046" s="1565" t="s">
        <v>1147</v>
      </c>
      <c r="I1046" s="1352"/>
      <c r="J1046" s="1702">
        <f t="shared" ref="J1046:S1054" si="600">J$1045</f>
        <v>44281</v>
      </c>
      <c r="K1046" s="1702">
        <f t="shared" si="600"/>
        <v>44309</v>
      </c>
      <c r="L1046" s="1702">
        <f t="shared" si="600"/>
        <v>44358</v>
      </c>
      <c r="M1046" s="1702">
        <f t="shared" si="600"/>
        <v>44363</v>
      </c>
      <c r="N1046" s="1702">
        <f t="shared" si="600"/>
        <v>44391</v>
      </c>
      <c r="O1046" s="1702">
        <f t="shared" si="600"/>
        <v>44391</v>
      </c>
      <c r="P1046" s="1702">
        <f t="shared" si="600"/>
        <v>44475</v>
      </c>
      <c r="Q1046" s="1702">
        <f t="shared" si="600"/>
        <v>44505</v>
      </c>
      <c r="R1046" s="1702">
        <f t="shared" si="600"/>
        <v>44505</v>
      </c>
      <c r="S1046" s="1702">
        <f t="shared" si="600"/>
        <v>44504</v>
      </c>
      <c r="T1046" s="1702">
        <f t="shared" ref="T1046:AC1054" si="601">T$1045</f>
        <v>44504</v>
      </c>
      <c r="U1046" s="1702">
        <f t="shared" si="601"/>
        <v>44525</v>
      </c>
      <c r="V1046" s="1702">
        <f t="shared" si="601"/>
        <v>44532</v>
      </c>
      <c r="W1046" s="1702">
        <f t="shared" si="601"/>
        <v>44537</v>
      </c>
      <c r="X1046" s="1702">
        <f t="shared" si="601"/>
        <v>44540</v>
      </c>
      <c r="Y1046" s="1702">
        <f t="shared" si="601"/>
        <v>44565</v>
      </c>
      <c r="Z1046" s="1702">
        <f t="shared" si="601"/>
        <v>44585</v>
      </c>
      <c r="AA1046" s="1702">
        <f t="shared" si="601"/>
        <v>44613</v>
      </c>
      <c r="AB1046" s="1702">
        <f t="shared" si="601"/>
        <v>44616</v>
      </c>
      <c r="AC1046" s="1702">
        <f t="shared" si="601"/>
        <v>44630</v>
      </c>
      <c r="AD1046" s="1702">
        <f t="shared" ref="AD1046:AN1054" si="602">AD$1045</f>
        <v>44651</v>
      </c>
      <c r="AE1046" s="1702">
        <f t="shared" si="602"/>
        <v>44658</v>
      </c>
      <c r="AF1046" s="1702">
        <f t="shared" si="602"/>
        <v>44663</v>
      </c>
      <c r="AG1046" s="1702">
        <f t="shared" si="602"/>
        <v>44666</v>
      </c>
      <c r="AH1046" s="1702">
        <f t="shared" si="602"/>
        <v>44691</v>
      </c>
      <c r="AI1046" s="1702">
        <f t="shared" si="602"/>
        <v>44711</v>
      </c>
      <c r="AJ1046" s="1702">
        <f t="shared" si="602"/>
        <v>44711</v>
      </c>
      <c r="AK1046" s="1702">
        <f t="shared" si="602"/>
        <v>44721</v>
      </c>
      <c r="AL1046" s="1702">
        <f t="shared" si="602"/>
        <v>44737</v>
      </c>
      <c r="AM1046" s="1702">
        <f t="shared" si="602"/>
        <v>44741</v>
      </c>
      <c r="AN1046" s="1702">
        <f t="shared" si="602"/>
        <v>44771</v>
      </c>
      <c r="AO1046" s="1497">
        <f t="shared" ref="AO1046:AO1054" si="603">$AO$1045</f>
        <v>44701</v>
      </c>
      <c r="AP1046" s="1363">
        <v>27918</v>
      </c>
      <c r="AQ1046" s="1543">
        <v>45219</v>
      </c>
      <c r="AR1046" s="1424">
        <f>VLOOKUP(AP1046,Schedule!$B$2:$F$14923,5,0)</f>
        <v>45179</v>
      </c>
      <c r="AS1046" s="1424">
        <f t="shared" si="587"/>
        <v>45544</v>
      </c>
      <c r="AZ1046" s="1739"/>
    </row>
    <row r="1047" spans="1:52" s="1382" customFormat="1" ht="51.95" customHeight="1" thickBot="1">
      <c r="A1047" s="1781"/>
      <c r="B1047" s="1385">
        <f t="shared" si="599"/>
        <v>109</v>
      </c>
      <c r="C1047" s="1386" t="str">
        <f t="shared" si="599"/>
        <v>У_К</v>
      </c>
      <c r="D1047" s="1561" t="str">
        <f t="shared" si="588"/>
        <v>109У_К</v>
      </c>
      <c r="E1047" s="1602" t="s">
        <v>304</v>
      </c>
      <c r="F1047" s="1563" t="s">
        <v>1033</v>
      </c>
      <c r="G1047" s="1564" t="str">
        <f>$G$1045</f>
        <v>Выполнение работ КИП по объектам 33USF,21USF,22USF,21USC,22USC,31USF,32USF,31USC,32USC</v>
      </c>
      <c r="H1047" s="1565" t="s">
        <v>1147</v>
      </c>
      <c r="I1047" s="1352"/>
      <c r="J1047" s="1702">
        <f t="shared" si="600"/>
        <v>44281</v>
      </c>
      <c r="K1047" s="1702">
        <f t="shared" si="600"/>
        <v>44309</v>
      </c>
      <c r="L1047" s="1702">
        <f t="shared" si="600"/>
        <v>44358</v>
      </c>
      <c r="M1047" s="1702">
        <f t="shared" si="600"/>
        <v>44363</v>
      </c>
      <c r="N1047" s="1702">
        <f t="shared" si="600"/>
        <v>44391</v>
      </c>
      <c r="O1047" s="1702">
        <f t="shared" si="600"/>
        <v>44391</v>
      </c>
      <c r="P1047" s="1702">
        <f t="shared" si="600"/>
        <v>44475</v>
      </c>
      <c r="Q1047" s="1702">
        <f t="shared" si="600"/>
        <v>44505</v>
      </c>
      <c r="R1047" s="1702">
        <f t="shared" si="600"/>
        <v>44505</v>
      </c>
      <c r="S1047" s="1702">
        <f t="shared" si="600"/>
        <v>44504</v>
      </c>
      <c r="T1047" s="1702">
        <f t="shared" si="601"/>
        <v>44504</v>
      </c>
      <c r="U1047" s="1702">
        <f t="shared" si="601"/>
        <v>44525</v>
      </c>
      <c r="V1047" s="1702">
        <f t="shared" si="601"/>
        <v>44532</v>
      </c>
      <c r="W1047" s="1702">
        <f t="shared" si="601"/>
        <v>44537</v>
      </c>
      <c r="X1047" s="1702">
        <f t="shared" si="601"/>
        <v>44540</v>
      </c>
      <c r="Y1047" s="1702">
        <f t="shared" si="601"/>
        <v>44565</v>
      </c>
      <c r="Z1047" s="1702">
        <f t="shared" si="601"/>
        <v>44585</v>
      </c>
      <c r="AA1047" s="1702">
        <f t="shared" si="601"/>
        <v>44613</v>
      </c>
      <c r="AB1047" s="1702">
        <f t="shared" si="601"/>
        <v>44616</v>
      </c>
      <c r="AC1047" s="1702">
        <f t="shared" si="601"/>
        <v>44630</v>
      </c>
      <c r="AD1047" s="1702">
        <f t="shared" si="602"/>
        <v>44651</v>
      </c>
      <c r="AE1047" s="1702">
        <f t="shared" si="602"/>
        <v>44658</v>
      </c>
      <c r="AF1047" s="1702">
        <f t="shared" si="602"/>
        <v>44663</v>
      </c>
      <c r="AG1047" s="1702">
        <f t="shared" si="602"/>
        <v>44666</v>
      </c>
      <c r="AH1047" s="1702">
        <f t="shared" si="602"/>
        <v>44691</v>
      </c>
      <c r="AI1047" s="1702">
        <f t="shared" si="602"/>
        <v>44711</v>
      </c>
      <c r="AJ1047" s="1702">
        <f t="shared" si="602"/>
        <v>44711</v>
      </c>
      <c r="AK1047" s="1702">
        <f t="shared" si="602"/>
        <v>44721</v>
      </c>
      <c r="AL1047" s="1702">
        <f t="shared" si="602"/>
        <v>44737</v>
      </c>
      <c r="AM1047" s="1702">
        <f t="shared" si="602"/>
        <v>44741</v>
      </c>
      <c r="AN1047" s="1702">
        <f t="shared" si="602"/>
        <v>44771</v>
      </c>
      <c r="AO1047" s="1497">
        <f t="shared" si="603"/>
        <v>44701</v>
      </c>
      <c r="AP1047" s="1363">
        <v>27930</v>
      </c>
      <c r="AQ1047" s="1543">
        <v>45219</v>
      </c>
      <c r="AR1047" s="1424">
        <f>VLOOKUP(AP1047,Schedule!$B$2:$F$14923,5,0)</f>
        <v>45179</v>
      </c>
      <c r="AS1047" s="1424">
        <f t="shared" si="587"/>
        <v>45544</v>
      </c>
      <c r="AZ1047" s="1739"/>
    </row>
    <row r="1048" spans="1:52" s="1382" customFormat="1" ht="51.95" customHeight="1" thickBot="1">
      <c r="A1048" s="1781"/>
      <c r="B1048" s="1385">
        <f t="shared" si="599"/>
        <v>109</v>
      </c>
      <c r="C1048" s="1386" t="str">
        <f t="shared" si="599"/>
        <v>У_К</v>
      </c>
      <c r="D1048" s="1561" t="str">
        <f t="shared" si="588"/>
        <v>109У_К</v>
      </c>
      <c r="E1048" s="1602" t="s">
        <v>306</v>
      </c>
      <c r="F1048" s="1563" t="s">
        <v>1033</v>
      </c>
      <c r="G1048" s="1564"/>
      <c r="H1048" s="1565" t="s">
        <v>1148</v>
      </c>
      <c r="I1048" s="1352"/>
      <c r="J1048" s="1702">
        <f t="shared" si="600"/>
        <v>44281</v>
      </c>
      <c r="K1048" s="1702">
        <f t="shared" si="600"/>
        <v>44309</v>
      </c>
      <c r="L1048" s="1702">
        <f t="shared" si="600"/>
        <v>44358</v>
      </c>
      <c r="M1048" s="1702">
        <f t="shared" si="600"/>
        <v>44363</v>
      </c>
      <c r="N1048" s="1702">
        <f t="shared" si="600"/>
        <v>44391</v>
      </c>
      <c r="O1048" s="1702">
        <f t="shared" si="600"/>
        <v>44391</v>
      </c>
      <c r="P1048" s="1702">
        <f t="shared" si="600"/>
        <v>44475</v>
      </c>
      <c r="Q1048" s="1702">
        <f t="shared" si="600"/>
        <v>44505</v>
      </c>
      <c r="R1048" s="1702">
        <f t="shared" si="600"/>
        <v>44505</v>
      </c>
      <c r="S1048" s="1702">
        <f t="shared" si="600"/>
        <v>44504</v>
      </c>
      <c r="T1048" s="1702">
        <f t="shared" si="601"/>
        <v>44504</v>
      </c>
      <c r="U1048" s="1702">
        <f t="shared" si="601"/>
        <v>44525</v>
      </c>
      <c r="V1048" s="1702">
        <f t="shared" si="601"/>
        <v>44532</v>
      </c>
      <c r="W1048" s="1702">
        <f t="shared" si="601"/>
        <v>44537</v>
      </c>
      <c r="X1048" s="1702">
        <f t="shared" si="601"/>
        <v>44540</v>
      </c>
      <c r="Y1048" s="1702">
        <f t="shared" si="601"/>
        <v>44565</v>
      </c>
      <c r="Z1048" s="1702">
        <f t="shared" si="601"/>
        <v>44585</v>
      </c>
      <c r="AA1048" s="1702">
        <f t="shared" si="601"/>
        <v>44613</v>
      </c>
      <c r="AB1048" s="1702">
        <f t="shared" si="601"/>
        <v>44616</v>
      </c>
      <c r="AC1048" s="1702">
        <f t="shared" si="601"/>
        <v>44630</v>
      </c>
      <c r="AD1048" s="1702">
        <f t="shared" si="602"/>
        <v>44651</v>
      </c>
      <c r="AE1048" s="1702">
        <f t="shared" si="602"/>
        <v>44658</v>
      </c>
      <c r="AF1048" s="1702">
        <f t="shared" si="602"/>
        <v>44663</v>
      </c>
      <c r="AG1048" s="1702">
        <f t="shared" si="602"/>
        <v>44666</v>
      </c>
      <c r="AH1048" s="1702">
        <f t="shared" si="602"/>
        <v>44691</v>
      </c>
      <c r="AI1048" s="1702">
        <f t="shared" si="602"/>
        <v>44711</v>
      </c>
      <c r="AJ1048" s="1702">
        <f t="shared" si="602"/>
        <v>44711</v>
      </c>
      <c r="AK1048" s="1702">
        <f t="shared" si="602"/>
        <v>44721</v>
      </c>
      <c r="AL1048" s="1702">
        <f t="shared" si="602"/>
        <v>44737</v>
      </c>
      <c r="AM1048" s="1702">
        <f t="shared" si="602"/>
        <v>44741</v>
      </c>
      <c r="AN1048" s="1702">
        <f t="shared" si="602"/>
        <v>44771</v>
      </c>
      <c r="AO1048" s="1497">
        <f t="shared" si="603"/>
        <v>44701</v>
      </c>
      <c r="AP1048" s="1363">
        <v>27944</v>
      </c>
      <c r="AQ1048" s="1543">
        <v>45219</v>
      </c>
      <c r="AR1048" s="1424">
        <f>VLOOKUP(AP1048,Schedule!$B$2:$F$14923,5,0)</f>
        <v>45179</v>
      </c>
      <c r="AS1048" s="1424">
        <f t="shared" si="587"/>
        <v>45544</v>
      </c>
      <c r="AZ1048" s="1739"/>
    </row>
    <row r="1049" spans="1:52" s="1382" customFormat="1" ht="51.95" customHeight="1" thickBot="1">
      <c r="A1049" s="1781"/>
      <c r="B1049" s="1385">
        <f t="shared" si="599"/>
        <v>109</v>
      </c>
      <c r="C1049" s="1386" t="str">
        <f t="shared" si="599"/>
        <v>У_К</v>
      </c>
      <c r="D1049" s="1561" t="str">
        <f t="shared" si="588"/>
        <v>109У_К</v>
      </c>
      <c r="E1049" s="1602" t="s">
        <v>314</v>
      </c>
      <c r="F1049" s="1563" t="s">
        <v>1033</v>
      </c>
      <c r="G1049" s="1564" t="str">
        <f t="shared" ref="G1049:G1054" si="604">$G$1045</f>
        <v>Выполнение работ КИП по объектам 33USF,21USF,22USF,21USC,22USC,31USF,32USF,31USC,32USC</v>
      </c>
      <c r="H1049" s="1565" t="s">
        <v>1149</v>
      </c>
      <c r="I1049" s="1352"/>
      <c r="J1049" s="1702">
        <f t="shared" si="600"/>
        <v>44281</v>
      </c>
      <c r="K1049" s="1702">
        <f t="shared" si="600"/>
        <v>44309</v>
      </c>
      <c r="L1049" s="1702">
        <f t="shared" si="600"/>
        <v>44358</v>
      </c>
      <c r="M1049" s="1702">
        <f t="shared" si="600"/>
        <v>44363</v>
      </c>
      <c r="N1049" s="1702">
        <f t="shared" si="600"/>
        <v>44391</v>
      </c>
      <c r="O1049" s="1702">
        <f t="shared" si="600"/>
        <v>44391</v>
      </c>
      <c r="P1049" s="1702">
        <f t="shared" si="600"/>
        <v>44475</v>
      </c>
      <c r="Q1049" s="1702">
        <f t="shared" si="600"/>
        <v>44505</v>
      </c>
      <c r="R1049" s="1702">
        <f t="shared" si="600"/>
        <v>44505</v>
      </c>
      <c r="S1049" s="1702">
        <f t="shared" si="600"/>
        <v>44504</v>
      </c>
      <c r="T1049" s="1702">
        <f t="shared" si="601"/>
        <v>44504</v>
      </c>
      <c r="U1049" s="1702">
        <f t="shared" si="601"/>
        <v>44525</v>
      </c>
      <c r="V1049" s="1702">
        <f t="shared" si="601"/>
        <v>44532</v>
      </c>
      <c r="W1049" s="1702">
        <f t="shared" si="601"/>
        <v>44537</v>
      </c>
      <c r="X1049" s="1702">
        <f t="shared" si="601"/>
        <v>44540</v>
      </c>
      <c r="Y1049" s="1702">
        <f t="shared" si="601"/>
        <v>44565</v>
      </c>
      <c r="Z1049" s="1702">
        <f t="shared" si="601"/>
        <v>44585</v>
      </c>
      <c r="AA1049" s="1702">
        <f t="shared" si="601"/>
        <v>44613</v>
      </c>
      <c r="AB1049" s="1702">
        <f t="shared" si="601"/>
        <v>44616</v>
      </c>
      <c r="AC1049" s="1702">
        <f t="shared" si="601"/>
        <v>44630</v>
      </c>
      <c r="AD1049" s="1702">
        <f t="shared" si="602"/>
        <v>44651</v>
      </c>
      <c r="AE1049" s="1702">
        <f t="shared" si="602"/>
        <v>44658</v>
      </c>
      <c r="AF1049" s="1702">
        <f t="shared" si="602"/>
        <v>44663</v>
      </c>
      <c r="AG1049" s="1702">
        <f t="shared" si="602"/>
        <v>44666</v>
      </c>
      <c r="AH1049" s="1702">
        <f t="shared" si="602"/>
        <v>44691</v>
      </c>
      <c r="AI1049" s="1702">
        <f t="shared" si="602"/>
        <v>44711</v>
      </c>
      <c r="AJ1049" s="1702">
        <f t="shared" si="602"/>
        <v>44711</v>
      </c>
      <c r="AK1049" s="1702">
        <f t="shared" si="602"/>
        <v>44721</v>
      </c>
      <c r="AL1049" s="1702">
        <f t="shared" si="602"/>
        <v>44737</v>
      </c>
      <c r="AM1049" s="1702">
        <f t="shared" si="602"/>
        <v>44741</v>
      </c>
      <c r="AN1049" s="1702">
        <f t="shared" si="602"/>
        <v>44771</v>
      </c>
      <c r="AO1049" s="1497">
        <f t="shared" si="603"/>
        <v>44701</v>
      </c>
      <c r="AP1049" s="1363">
        <v>27691</v>
      </c>
      <c r="AQ1049" s="1543">
        <v>44741</v>
      </c>
      <c r="AR1049" s="1424">
        <f>VLOOKUP(AP1049,Schedule!$B$2:$F$14923,5,0)</f>
        <v>44657</v>
      </c>
      <c r="AS1049" s="1424">
        <f t="shared" si="587"/>
        <v>45022</v>
      </c>
      <c r="AZ1049" s="1739"/>
    </row>
    <row r="1050" spans="1:52" s="1382" customFormat="1" ht="51.95" customHeight="1" thickBot="1">
      <c r="A1050" s="1781"/>
      <c r="B1050" s="1385">
        <f t="shared" si="599"/>
        <v>109</v>
      </c>
      <c r="C1050" s="1386" t="str">
        <f t="shared" si="599"/>
        <v>У_К</v>
      </c>
      <c r="D1050" s="1561" t="str">
        <f t="shared" si="588"/>
        <v>109У_К</v>
      </c>
      <c r="E1050" s="1602" t="s">
        <v>316</v>
      </c>
      <c r="F1050" s="1563" t="s">
        <v>1033</v>
      </c>
      <c r="G1050" s="1564" t="str">
        <f t="shared" si="604"/>
        <v>Выполнение работ КИП по объектам 33USF,21USF,22USF,21USC,22USC,31USF,32USF,31USC,32USC</v>
      </c>
      <c r="H1050" s="1565" t="s">
        <v>1149</v>
      </c>
      <c r="I1050" s="1352"/>
      <c r="J1050" s="1702">
        <f t="shared" si="600"/>
        <v>44281</v>
      </c>
      <c r="K1050" s="1702">
        <f t="shared" si="600"/>
        <v>44309</v>
      </c>
      <c r="L1050" s="1702">
        <f t="shared" si="600"/>
        <v>44358</v>
      </c>
      <c r="M1050" s="1702">
        <f t="shared" si="600"/>
        <v>44363</v>
      </c>
      <c r="N1050" s="1702">
        <f t="shared" si="600"/>
        <v>44391</v>
      </c>
      <c r="O1050" s="1702">
        <f t="shared" si="600"/>
        <v>44391</v>
      </c>
      <c r="P1050" s="1702">
        <f t="shared" si="600"/>
        <v>44475</v>
      </c>
      <c r="Q1050" s="1702">
        <f t="shared" si="600"/>
        <v>44505</v>
      </c>
      <c r="R1050" s="1702">
        <f t="shared" si="600"/>
        <v>44505</v>
      </c>
      <c r="S1050" s="1702">
        <f t="shared" si="600"/>
        <v>44504</v>
      </c>
      <c r="T1050" s="1702">
        <f t="shared" si="601"/>
        <v>44504</v>
      </c>
      <c r="U1050" s="1702">
        <f t="shared" si="601"/>
        <v>44525</v>
      </c>
      <c r="V1050" s="1702">
        <f t="shared" si="601"/>
        <v>44532</v>
      </c>
      <c r="W1050" s="1702">
        <f t="shared" si="601"/>
        <v>44537</v>
      </c>
      <c r="X1050" s="1702">
        <f t="shared" si="601"/>
        <v>44540</v>
      </c>
      <c r="Y1050" s="1702">
        <f t="shared" si="601"/>
        <v>44565</v>
      </c>
      <c r="Z1050" s="1702">
        <f t="shared" si="601"/>
        <v>44585</v>
      </c>
      <c r="AA1050" s="1702">
        <f t="shared" si="601"/>
        <v>44613</v>
      </c>
      <c r="AB1050" s="1702">
        <f t="shared" si="601"/>
        <v>44616</v>
      </c>
      <c r="AC1050" s="1702">
        <f t="shared" si="601"/>
        <v>44630</v>
      </c>
      <c r="AD1050" s="1702">
        <f t="shared" si="602"/>
        <v>44651</v>
      </c>
      <c r="AE1050" s="1702">
        <f t="shared" si="602"/>
        <v>44658</v>
      </c>
      <c r="AF1050" s="1702">
        <f t="shared" si="602"/>
        <v>44663</v>
      </c>
      <c r="AG1050" s="1702">
        <f t="shared" si="602"/>
        <v>44666</v>
      </c>
      <c r="AH1050" s="1702">
        <f t="shared" si="602"/>
        <v>44691</v>
      </c>
      <c r="AI1050" s="1702">
        <f t="shared" si="602"/>
        <v>44711</v>
      </c>
      <c r="AJ1050" s="1702">
        <f t="shared" si="602"/>
        <v>44711</v>
      </c>
      <c r="AK1050" s="1702">
        <f t="shared" si="602"/>
        <v>44721</v>
      </c>
      <c r="AL1050" s="1702">
        <f t="shared" si="602"/>
        <v>44737</v>
      </c>
      <c r="AM1050" s="1702">
        <f t="shared" si="602"/>
        <v>44741</v>
      </c>
      <c r="AN1050" s="1702">
        <f t="shared" si="602"/>
        <v>44771</v>
      </c>
      <c r="AO1050" s="1497">
        <f t="shared" si="603"/>
        <v>44701</v>
      </c>
      <c r="AP1050" s="1363">
        <v>27703</v>
      </c>
      <c r="AQ1050" s="1543">
        <v>44701</v>
      </c>
      <c r="AR1050" s="1424">
        <f>VLOOKUP(AP1050,Schedule!$B$2:$F$14923,5,0)</f>
        <v>44617</v>
      </c>
      <c r="AS1050" s="1424">
        <f t="shared" si="587"/>
        <v>44982</v>
      </c>
      <c r="AZ1050" s="1739"/>
    </row>
    <row r="1051" spans="1:52" s="1382" customFormat="1" ht="51.95" customHeight="1" thickBot="1">
      <c r="A1051" s="1781"/>
      <c r="B1051" s="1385">
        <f t="shared" si="599"/>
        <v>109</v>
      </c>
      <c r="C1051" s="1386" t="str">
        <f t="shared" si="599"/>
        <v>У_К</v>
      </c>
      <c r="D1051" s="1561" t="str">
        <f t="shared" si="588"/>
        <v>109У_К</v>
      </c>
      <c r="E1051" s="1602" t="s">
        <v>308</v>
      </c>
      <c r="F1051" s="1563" t="s">
        <v>1033</v>
      </c>
      <c r="G1051" s="1564" t="str">
        <f t="shared" si="604"/>
        <v>Выполнение работ КИП по объектам 33USF,21USF,22USF,21USC,22USC,31USF,32USF,31USC,32USC</v>
      </c>
      <c r="H1051" s="1565" t="s">
        <v>1150</v>
      </c>
      <c r="I1051" s="1352"/>
      <c r="J1051" s="1702">
        <f t="shared" si="600"/>
        <v>44281</v>
      </c>
      <c r="K1051" s="1702">
        <f t="shared" si="600"/>
        <v>44309</v>
      </c>
      <c r="L1051" s="1702">
        <f t="shared" si="600"/>
        <v>44358</v>
      </c>
      <c r="M1051" s="1702">
        <f t="shared" si="600"/>
        <v>44363</v>
      </c>
      <c r="N1051" s="1702">
        <f t="shared" si="600"/>
        <v>44391</v>
      </c>
      <c r="O1051" s="1702">
        <f t="shared" si="600"/>
        <v>44391</v>
      </c>
      <c r="P1051" s="1702">
        <f t="shared" si="600"/>
        <v>44475</v>
      </c>
      <c r="Q1051" s="1702">
        <f t="shared" si="600"/>
        <v>44505</v>
      </c>
      <c r="R1051" s="1702">
        <f t="shared" si="600"/>
        <v>44505</v>
      </c>
      <c r="S1051" s="1702">
        <f t="shared" si="600"/>
        <v>44504</v>
      </c>
      <c r="T1051" s="1702">
        <f t="shared" si="601"/>
        <v>44504</v>
      </c>
      <c r="U1051" s="1702">
        <f t="shared" si="601"/>
        <v>44525</v>
      </c>
      <c r="V1051" s="1702">
        <f t="shared" si="601"/>
        <v>44532</v>
      </c>
      <c r="W1051" s="1702">
        <f t="shared" si="601"/>
        <v>44537</v>
      </c>
      <c r="X1051" s="1702">
        <f t="shared" si="601"/>
        <v>44540</v>
      </c>
      <c r="Y1051" s="1702">
        <f t="shared" si="601"/>
        <v>44565</v>
      </c>
      <c r="Z1051" s="1702">
        <f t="shared" si="601"/>
        <v>44585</v>
      </c>
      <c r="AA1051" s="1702">
        <f t="shared" si="601"/>
        <v>44613</v>
      </c>
      <c r="AB1051" s="1702">
        <f t="shared" si="601"/>
        <v>44616</v>
      </c>
      <c r="AC1051" s="1702">
        <f t="shared" si="601"/>
        <v>44630</v>
      </c>
      <c r="AD1051" s="1702">
        <f t="shared" si="602"/>
        <v>44651</v>
      </c>
      <c r="AE1051" s="1702">
        <f t="shared" si="602"/>
        <v>44658</v>
      </c>
      <c r="AF1051" s="1702">
        <f t="shared" si="602"/>
        <v>44663</v>
      </c>
      <c r="AG1051" s="1702">
        <f t="shared" si="602"/>
        <v>44666</v>
      </c>
      <c r="AH1051" s="1702">
        <f t="shared" si="602"/>
        <v>44691</v>
      </c>
      <c r="AI1051" s="1702">
        <f t="shared" si="602"/>
        <v>44711</v>
      </c>
      <c r="AJ1051" s="1702">
        <f t="shared" si="602"/>
        <v>44711</v>
      </c>
      <c r="AK1051" s="1702">
        <f t="shared" si="602"/>
        <v>44721</v>
      </c>
      <c r="AL1051" s="1702">
        <f t="shared" si="602"/>
        <v>44737</v>
      </c>
      <c r="AM1051" s="1702">
        <f t="shared" si="602"/>
        <v>44741</v>
      </c>
      <c r="AN1051" s="1702">
        <f t="shared" si="602"/>
        <v>44771</v>
      </c>
      <c r="AO1051" s="1497">
        <f t="shared" si="603"/>
        <v>44701</v>
      </c>
      <c r="AP1051" s="1363">
        <v>34360</v>
      </c>
      <c r="AQ1051" s="1543">
        <v>45563</v>
      </c>
      <c r="AR1051" s="1424">
        <f>VLOOKUP(AP1051,Schedule!$B$2:$F$14923,5,0)</f>
        <v>45563</v>
      </c>
      <c r="AS1051" s="1424">
        <f t="shared" si="587"/>
        <v>45928</v>
      </c>
      <c r="AZ1051" s="1739"/>
    </row>
    <row r="1052" spans="1:52" s="1382" customFormat="1" ht="51.95" customHeight="1" thickBot="1">
      <c r="A1052" s="1781"/>
      <c r="B1052" s="1385">
        <f t="shared" si="599"/>
        <v>109</v>
      </c>
      <c r="C1052" s="1386" t="str">
        <f t="shared" si="599"/>
        <v>У_К</v>
      </c>
      <c r="D1052" s="1561" t="str">
        <f t="shared" si="588"/>
        <v>109У_К</v>
      </c>
      <c r="E1052" s="1602" t="s">
        <v>310</v>
      </c>
      <c r="F1052" s="1563" t="s">
        <v>1033</v>
      </c>
      <c r="G1052" s="1564" t="str">
        <f t="shared" si="604"/>
        <v>Выполнение работ КИП по объектам 33USF,21USF,22USF,21USC,22USC,31USF,32USF,31USC,32USC</v>
      </c>
      <c r="H1052" s="1565" t="s">
        <v>1150</v>
      </c>
      <c r="I1052" s="1352"/>
      <c r="J1052" s="1702">
        <f t="shared" si="600"/>
        <v>44281</v>
      </c>
      <c r="K1052" s="1702">
        <f t="shared" si="600"/>
        <v>44309</v>
      </c>
      <c r="L1052" s="1702">
        <f t="shared" si="600"/>
        <v>44358</v>
      </c>
      <c r="M1052" s="1702">
        <f t="shared" si="600"/>
        <v>44363</v>
      </c>
      <c r="N1052" s="1702">
        <f t="shared" si="600"/>
        <v>44391</v>
      </c>
      <c r="O1052" s="1702">
        <f t="shared" si="600"/>
        <v>44391</v>
      </c>
      <c r="P1052" s="1702">
        <f t="shared" si="600"/>
        <v>44475</v>
      </c>
      <c r="Q1052" s="1702">
        <f t="shared" si="600"/>
        <v>44505</v>
      </c>
      <c r="R1052" s="1702">
        <f t="shared" si="600"/>
        <v>44505</v>
      </c>
      <c r="S1052" s="1702">
        <f t="shared" si="600"/>
        <v>44504</v>
      </c>
      <c r="T1052" s="1702">
        <f t="shared" si="601"/>
        <v>44504</v>
      </c>
      <c r="U1052" s="1702">
        <f t="shared" si="601"/>
        <v>44525</v>
      </c>
      <c r="V1052" s="1702">
        <f t="shared" si="601"/>
        <v>44532</v>
      </c>
      <c r="W1052" s="1702">
        <f t="shared" si="601"/>
        <v>44537</v>
      </c>
      <c r="X1052" s="1702">
        <f t="shared" si="601"/>
        <v>44540</v>
      </c>
      <c r="Y1052" s="1702">
        <f t="shared" si="601"/>
        <v>44565</v>
      </c>
      <c r="Z1052" s="1702">
        <f t="shared" si="601"/>
        <v>44585</v>
      </c>
      <c r="AA1052" s="1702">
        <f t="shared" si="601"/>
        <v>44613</v>
      </c>
      <c r="AB1052" s="1702">
        <f t="shared" si="601"/>
        <v>44616</v>
      </c>
      <c r="AC1052" s="1702">
        <f t="shared" si="601"/>
        <v>44630</v>
      </c>
      <c r="AD1052" s="1702">
        <f t="shared" si="602"/>
        <v>44651</v>
      </c>
      <c r="AE1052" s="1702">
        <f t="shared" si="602"/>
        <v>44658</v>
      </c>
      <c r="AF1052" s="1702">
        <f t="shared" si="602"/>
        <v>44663</v>
      </c>
      <c r="AG1052" s="1702">
        <f t="shared" si="602"/>
        <v>44666</v>
      </c>
      <c r="AH1052" s="1702">
        <f t="shared" si="602"/>
        <v>44691</v>
      </c>
      <c r="AI1052" s="1702">
        <f t="shared" si="602"/>
        <v>44711</v>
      </c>
      <c r="AJ1052" s="1702">
        <f t="shared" si="602"/>
        <v>44711</v>
      </c>
      <c r="AK1052" s="1702">
        <f t="shared" si="602"/>
        <v>44721</v>
      </c>
      <c r="AL1052" s="1702">
        <f t="shared" si="602"/>
        <v>44737</v>
      </c>
      <c r="AM1052" s="1702">
        <f t="shared" si="602"/>
        <v>44741</v>
      </c>
      <c r="AN1052" s="1702">
        <f t="shared" si="602"/>
        <v>44771</v>
      </c>
      <c r="AO1052" s="1497">
        <f t="shared" si="603"/>
        <v>44701</v>
      </c>
      <c r="AP1052" s="1363">
        <v>34372</v>
      </c>
      <c r="AQ1052" s="1543">
        <v>45563</v>
      </c>
      <c r="AR1052" s="1424">
        <f>VLOOKUP(AP1052,Schedule!$B$2:$F$14923,5,0)</f>
        <v>45563</v>
      </c>
      <c r="AS1052" s="1424">
        <f t="shared" si="587"/>
        <v>45928</v>
      </c>
      <c r="AZ1052" s="1739"/>
    </row>
    <row r="1053" spans="1:52" s="1382" customFormat="1" ht="51.95" customHeight="1" thickBot="1">
      <c r="A1053" s="1781"/>
      <c r="B1053" s="1385">
        <f t="shared" si="599"/>
        <v>109</v>
      </c>
      <c r="C1053" s="1386" t="str">
        <f t="shared" si="599"/>
        <v>У_К</v>
      </c>
      <c r="D1053" s="1561" t="str">
        <f t="shared" si="588"/>
        <v>109У_К</v>
      </c>
      <c r="E1053" s="1602" t="s">
        <v>318</v>
      </c>
      <c r="F1053" s="1563" t="s">
        <v>1033</v>
      </c>
      <c r="G1053" s="1564" t="str">
        <f t="shared" si="604"/>
        <v>Выполнение работ КИП по объектам 33USF,21USF,22USF,21USC,22USC,31USF,32USF,31USC,32USC</v>
      </c>
      <c r="H1053" s="1565" t="s">
        <v>1151</v>
      </c>
      <c r="I1053" s="1352"/>
      <c r="J1053" s="1702">
        <f t="shared" si="600"/>
        <v>44281</v>
      </c>
      <c r="K1053" s="1702">
        <f t="shared" si="600"/>
        <v>44309</v>
      </c>
      <c r="L1053" s="1702">
        <f t="shared" si="600"/>
        <v>44358</v>
      </c>
      <c r="M1053" s="1702">
        <f t="shared" si="600"/>
        <v>44363</v>
      </c>
      <c r="N1053" s="1702">
        <f t="shared" si="600"/>
        <v>44391</v>
      </c>
      <c r="O1053" s="1702">
        <f t="shared" si="600"/>
        <v>44391</v>
      </c>
      <c r="P1053" s="1702">
        <f t="shared" si="600"/>
        <v>44475</v>
      </c>
      <c r="Q1053" s="1702">
        <f t="shared" si="600"/>
        <v>44505</v>
      </c>
      <c r="R1053" s="1702">
        <f t="shared" si="600"/>
        <v>44505</v>
      </c>
      <c r="S1053" s="1702">
        <f t="shared" si="600"/>
        <v>44504</v>
      </c>
      <c r="T1053" s="1702">
        <f t="shared" si="601"/>
        <v>44504</v>
      </c>
      <c r="U1053" s="1702">
        <f t="shared" si="601"/>
        <v>44525</v>
      </c>
      <c r="V1053" s="1702">
        <f t="shared" si="601"/>
        <v>44532</v>
      </c>
      <c r="W1053" s="1702">
        <f t="shared" si="601"/>
        <v>44537</v>
      </c>
      <c r="X1053" s="1702">
        <f t="shared" si="601"/>
        <v>44540</v>
      </c>
      <c r="Y1053" s="1702">
        <f t="shared" si="601"/>
        <v>44565</v>
      </c>
      <c r="Z1053" s="1702">
        <f t="shared" si="601"/>
        <v>44585</v>
      </c>
      <c r="AA1053" s="1702">
        <f t="shared" si="601"/>
        <v>44613</v>
      </c>
      <c r="AB1053" s="1702">
        <f t="shared" si="601"/>
        <v>44616</v>
      </c>
      <c r="AC1053" s="1702">
        <f t="shared" si="601"/>
        <v>44630</v>
      </c>
      <c r="AD1053" s="1702">
        <f t="shared" si="602"/>
        <v>44651</v>
      </c>
      <c r="AE1053" s="1702">
        <f t="shared" si="602"/>
        <v>44658</v>
      </c>
      <c r="AF1053" s="1702">
        <f t="shared" si="602"/>
        <v>44663</v>
      </c>
      <c r="AG1053" s="1702">
        <f t="shared" si="602"/>
        <v>44666</v>
      </c>
      <c r="AH1053" s="1702">
        <f t="shared" si="602"/>
        <v>44691</v>
      </c>
      <c r="AI1053" s="1702">
        <f t="shared" si="602"/>
        <v>44711</v>
      </c>
      <c r="AJ1053" s="1702">
        <f t="shared" si="602"/>
        <v>44711</v>
      </c>
      <c r="AK1053" s="1702">
        <f t="shared" si="602"/>
        <v>44721</v>
      </c>
      <c r="AL1053" s="1702">
        <f t="shared" si="602"/>
        <v>44737</v>
      </c>
      <c r="AM1053" s="1702">
        <f t="shared" si="602"/>
        <v>44741</v>
      </c>
      <c r="AN1053" s="1702">
        <f t="shared" si="602"/>
        <v>44771</v>
      </c>
      <c r="AO1053" s="1497">
        <f t="shared" si="603"/>
        <v>44701</v>
      </c>
      <c r="AP1053" s="1363">
        <v>34334</v>
      </c>
      <c r="AQ1053" s="1543">
        <v>45145</v>
      </c>
      <c r="AR1053" s="1424">
        <f>VLOOKUP(AP1053,Schedule!$B$2:$F$14923,5,0)</f>
        <v>45145</v>
      </c>
      <c r="AS1053" s="1424">
        <f t="shared" si="587"/>
        <v>45510</v>
      </c>
      <c r="AZ1053" s="1739"/>
    </row>
    <row r="1054" spans="1:52" s="1382" customFormat="1" ht="51.95" customHeight="1" thickBot="1">
      <c r="A1054" s="1781"/>
      <c r="B1054" s="1498">
        <f t="shared" si="599"/>
        <v>109</v>
      </c>
      <c r="C1054" s="1499" t="str">
        <f t="shared" si="599"/>
        <v>У_К</v>
      </c>
      <c r="D1054" s="1566" t="str">
        <f t="shared" si="588"/>
        <v>109У_К</v>
      </c>
      <c r="E1054" s="1603" t="s">
        <v>320</v>
      </c>
      <c r="F1054" s="1568" t="s">
        <v>1033</v>
      </c>
      <c r="G1054" s="1569" t="str">
        <f t="shared" si="604"/>
        <v>Выполнение работ КИП по объектам 33USF,21USF,22USF,21USC,22USC,31USF,32USF,31USC,32USC</v>
      </c>
      <c r="H1054" s="1570" t="s">
        <v>1151</v>
      </c>
      <c r="I1054" s="1345"/>
      <c r="J1054" s="1702">
        <f t="shared" si="600"/>
        <v>44281</v>
      </c>
      <c r="K1054" s="1702">
        <f t="shared" si="600"/>
        <v>44309</v>
      </c>
      <c r="L1054" s="1702">
        <f t="shared" si="600"/>
        <v>44358</v>
      </c>
      <c r="M1054" s="1702">
        <f t="shared" si="600"/>
        <v>44363</v>
      </c>
      <c r="N1054" s="1702">
        <f t="shared" si="600"/>
        <v>44391</v>
      </c>
      <c r="O1054" s="1702">
        <f t="shared" si="600"/>
        <v>44391</v>
      </c>
      <c r="P1054" s="1702">
        <f t="shared" si="600"/>
        <v>44475</v>
      </c>
      <c r="Q1054" s="1702">
        <f t="shared" si="600"/>
        <v>44505</v>
      </c>
      <c r="R1054" s="1702">
        <f t="shared" si="600"/>
        <v>44505</v>
      </c>
      <c r="S1054" s="1702">
        <f t="shared" si="600"/>
        <v>44504</v>
      </c>
      <c r="T1054" s="1702">
        <f t="shared" si="601"/>
        <v>44504</v>
      </c>
      <c r="U1054" s="1702">
        <f t="shared" si="601"/>
        <v>44525</v>
      </c>
      <c r="V1054" s="1702">
        <f t="shared" si="601"/>
        <v>44532</v>
      </c>
      <c r="W1054" s="1702">
        <f t="shared" si="601"/>
        <v>44537</v>
      </c>
      <c r="X1054" s="1702">
        <f t="shared" si="601"/>
        <v>44540</v>
      </c>
      <c r="Y1054" s="1702">
        <f t="shared" si="601"/>
        <v>44565</v>
      </c>
      <c r="Z1054" s="1702">
        <f t="shared" si="601"/>
        <v>44585</v>
      </c>
      <c r="AA1054" s="1702">
        <f t="shared" si="601"/>
        <v>44613</v>
      </c>
      <c r="AB1054" s="1702">
        <f t="shared" si="601"/>
        <v>44616</v>
      </c>
      <c r="AC1054" s="1702">
        <f t="shared" si="601"/>
        <v>44630</v>
      </c>
      <c r="AD1054" s="1702">
        <f t="shared" si="602"/>
        <v>44651</v>
      </c>
      <c r="AE1054" s="1702">
        <f t="shared" si="602"/>
        <v>44658</v>
      </c>
      <c r="AF1054" s="1702">
        <f t="shared" si="602"/>
        <v>44663</v>
      </c>
      <c r="AG1054" s="1702">
        <f t="shared" si="602"/>
        <v>44666</v>
      </c>
      <c r="AH1054" s="1702">
        <f t="shared" si="602"/>
        <v>44691</v>
      </c>
      <c r="AI1054" s="1702">
        <f t="shared" si="602"/>
        <v>44711</v>
      </c>
      <c r="AJ1054" s="1702">
        <f t="shared" si="602"/>
        <v>44711</v>
      </c>
      <c r="AK1054" s="1702">
        <f t="shared" si="602"/>
        <v>44721</v>
      </c>
      <c r="AL1054" s="1702">
        <f t="shared" si="602"/>
        <v>44737</v>
      </c>
      <c r="AM1054" s="1702">
        <f t="shared" si="602"/>
        <v>44741</v>
      </c>
      <c r="AN1054" s="1702">
        <f t="shared" si="602"/>
        <v>44771</v>
      </c>
      <c r="AO1054" s="1497">
        <f t="shared" si="603"/>
        <v>44701</v>
      </c>
      <c r="AP1054" s="1539">
        <v>34346</v>
      </c>
      <c r="AQ1054" s="1540">
        <v>45105</v>
      </c>
      <c r="AR1054" s="1424">
        <f>VLOOKUP(AP1054,Schedule!$B$2:$F$14923,5,0)</f>
        <v>45105</v>
      </c>
      <c r="AS1054" s="1424">
        <f t="shared" si="587"/>
        <v>45470</v>
      </c>
      <c r="AZ1054" s="1739"/>
    </row>
    <row r="1055" spans="1:52" s="1382" customFormat="1" ht="47.25" thickBot="1">
      <c r="A1055" s="1781">
        <f>A1045+1</f>
        <v>96</v>
      </c>
      <c r="B1055" s="1373">
        <f>B1045+1</f>
        <v>110</v>
      </c>
      <c r="C1055" s="1374" t="s">
        <v>1032</v>
      </c>
      <c r="D1055" s="1556" t="str">
        <f t="shared" si="588"/>
        <v>110У_К</v>
      </c>
      <c r="E1055" s="1601" t="s">
        <v>392</v>
      </c>
      <c r="F1055" s="1558" t="s">
        <v>1033</v>
      </c>
      <c r="G1055" s="1559" t="str">
        <f>CONCATENATE("Выполнение работ КИП по объектам ", , E1055,",", E1056,,",",E1057)</f>
        <v>Выполнение работ КИП по объектам 00UFA,00UKT,00UKX</v>
      </c>
      <c r="H1055" s="1560" t="s">
        <v>1152</v>
      </c>
      <c r="I1055" s="1339" t="s">
        <v>118</v>
      </c>
      <c r="J1055" s="1369">
        <f>IFERROR(VLOOKUP(D1055,'ИСХОДНИК-даты-2х'!$D$10:$AI$105,2,0),"-")</f>
        <v>44834</v>
      </c>
      <c r="K1055" s="1369">
        <f>IFERROR(VLOOKUP(D1055,'ИСХОДНИК-даты-2х'!$D$10:$AI$105,3,0),"-")</f>
        <v>44862</v>
      </c>
      <c r="L1055" s="1369">
        <f>IFERROR(VLOOKUP(D1055,'ИСХОДНИК-даты-2х'!$D$10:$AI$105,4,0),"-")</f>
        <v>44911</v>
      </c>
      <c r="M1055" s="1369">
        <f>IFERROR(VLOOKUP(D1055,'ИСХОДНИК-даты-2х'!$D$10:$AI$105,5,0),"-")</f>
        <v>44916</v>
      </c>
      <c r="N1055" s="1369">
        <f>IFERROR(VLOOKUP(D1055,'ИСХОДНИК-даты-2х'!$D$10:$AI$105,6,0),"-")</f>
        <v>44944</v>
      </c>
      <c r="O1055" s="1369">
        <f>IFERROR(VLOOKUP(D1055,'ИСХОДНИК-даты-2х'!$D$10:$AI$105,7,0),"-")</f>
        <v>44944</v>
      </c>
      <c r="P1055" s="1369">
        <f>IFERROR(VLOOKUP(D1055,'ИСХОДНИК-даты-2х'!$D$10:$AI$105,8,0),"-")</f>
        <v>45028</v>
      </c>
      <c r="Q1055" s="1369">
        <f>IFERROR(VLOOKUP(D1055,'ИСХОДНИК-даты-2х'!$D$10:$AI$105,9,0),"-")</f>
        <v>45058</v>
      </c>
      <c r="R1055" s="1369">
        <f>IFERROR(VLOOKUP(D1055,'ИСХОДНИК-даты-2х'!$D$10:$AI$105,10,0),"-")</f>
        <v>45058</v>
      </c>
      <c r="S1055" s="1369">
        <f>IFERROR(VLOOKUP(D1055,'ИСХОДНИК-даты-2х'!$D$10:$AI$105,11,0),"-")</f>
        <v>45057</v>
      </c>
      <c r="T1055" s="1369">
        <f>IFERROR(VLOOKUP(D1055,'ИСХОДНИК-даты-2х'!$D$10:$AI$105,12,0),"-")</f>
        <v>45057</v>
      </c>
      <c r="U1055" s="1369">
        <f>IFERROR(VLOOKUP(D1055,'ИСХОДНИК-даты-2х'!$D$10:$AI$105,13,0),"-")</f>
        <v>45078</v>
      </c>
      <c r="V1055" s="1369">
        <f>IFERROR(VLOOKUP(D1055,'ИСХОДНИК-даты-2х'!$D$10:$AI$105,14,0),"-")</f>
        <v>45085</v>
      </c>
      <c r="W1055" s="1369">
        <f>IFERROR(VLOOKUP(D1055,'ИСХОДНИК-даты-2х'!$D$10:$AI$105,15,0),"-")</f>
        <v>45090</v>
      </c>
      <c r="X1055" s="1369">
        <f>IFERROR(VLOOKUP(D1055,'ИСХОДНИК-даты-2х'!$D$10:$AI$105,16,0),"-")</f>
        <v>45093</v>
      </c>
      <c r="Y1055" s="1369">
        <f>IFERROR(VLOOKUP(D1055,'ИСХОДНИК-даты-2х'!$D$10:$AI$105,17,0),"-")</f>
        <v>45118</v>
      </c>
      <c r="Z1055" s="1369">
        <f>IFERROR(VLOOKUP(D1055,'ИСХОДНИК-даты-2х'!$D$10:$AI$105,18,0),"-")</f>
        <v>45138</v>
      </c>
      <c r="AA1055" s="1369">
        <f>IFERROR(VLOOKUP(D1055,'ИСХОДНИК-даты-2х'!$D$10:$AI$105,19,0),"-")</f>
        <v>45166</v>
      </c>
      <c r="AB1055" s="1369">
        <f>IFERROR(VLOOKUP(D1055,'ИСХОДНИК-даты-2х'!$D$10:$AI$105,20,0),"-")</f>
        <v>45169</v>
      </c>
      <c r="AC1055" s="1369">
        <f>IFERROR(VLOOKUP(D1055,'ИСХОДНИК-даты-2х'!$D$10:$AI$105,21,0),"-")</f>
        <v>45183</v>
      </c>
      <c r="AD1055" s="1369">
        <f>IFERROR(VLOOKUP(D1055,'ИСХОДНИК-даты-2х'!$D$10:$AI$105,22,0),"-")</f>
        <v>45204</v>
      </c>
      <c r="AE1055" s="1369">
        <f>IFERROR(VLOOKUP(D1055,'ИСХОДНИК-даты-2х'!$D$10:$AI$105,23,0),"-")</f>
        <v>45211</v>
      </c>
      <c r="AF1055" s="1369">
        <f>IFERROR(VLOOKUP(D1055,'ИСХОДНИК-даты-2х'!$D$10:$AI$105,24,0),"-")</f>
        <v>45216</v>
      </c>
      <c r="AG1055" s="1369">
        <f>IFERROR(VLOOKUP(D1055,'ИСХОДНИК-даты-2х'!$D$10:$AI$105,25,0),"-")</f>
        <v>45219</v>
      </c>
      <c r="AH1055" s="1340">
        <f>IFERROR(VLOOKUP(D1055,'ИСХОДНИК-даты-2х'!$D$10:$AI$105,26,0),"-")</f>
        <v>45244</v>
      </c>
      <c r="AI1055" s="1340">
        <f>IFERROR(VLOOKUP(D1055,'ИСХОДНИК-даты-2х'!$D$10:$AI$105,27,0),"-")</f>
        <v>45264</v>
      </c>
      <c r="AJ1055" s="1340">
        <f>IFERROR(VLOOKUP(D1055,'ИСХОДНИК-даты-2х'!$D$10:$AI$105,28,0),"-")</f>
        <v>45264</v>
      </c>
      <c r="AK1055" s="1370">
        <f>IFERROR(VLOOKUP(D1055,'ИСХОДНИК-даты-2х'!$D$10:$AI$105,29,0),"-")</f>
        <v>45274</v>
      </c>
      <c r="AL1055" s="1370">
        <f>IFERROR(VLOOKUP(D1055,'ИСХОДНИК-даты-2х'!$D$10:$AI$105,30,0),"-")</f>
        <v>45290</v>
      </c>
      <c r="AM1055" s="1371">
        <f>IFERROR(VLOOKUP(D1055,'ИСХОДНИК-даты-2х'!$D$10:$AI$105,31,0),"-")</f>
        <v>45294</v>
      </c>
      <c r="AN1055" s="1372">
        <v>45324</v>
      </c>
      <c r="AO1055" s="1512">
        <v>45254</v>
      </c>
      <c r="AP1055" s="1388">
        <v>38178</v>
      </c>
      <c r="AQ1055" s="1541">
        <v>45441</v>
      </c>
      <c r="AR1055" s="1424">
        <f>VLOOKUP(AP1055,Schedule!$B$2:$F$14923,5,0)</f>
        <v>45441</v>
      </c>
      <c r="AS1055" s="1424">
        <f t="shared" si="587"/>
        <v>45806</v>
      </c>
      <c r="AT1055" s="1425">
        <f>MIN(AS1055:AS1057)</f>
        <v>45579</v>
      </c>
      <c r="AU1055" s="1426">
        <f>AM1055+30</f>
        <v>45324</v>
      </c>
      <c r="AV1055" s="1732">
        <f>AT1055-AM1055</f>
        <v>285</v>
      </c>
      <c r="AW1055" s="1383" t="s">
        <v>119</v>
      </c>
      <c r="AX1055" s="1383">
        <v>45324</v>
      </c>
      <c r="AY1055" s="1384" t="s">
        <v>173</v>
      </c>
      <c r="AZ1055" s="1739">
        <f>AN1055-AM1055</f>
        <v>30</v>
      </c>
    </row>
    <row r="1056" spans="1:52" s="1382" customFormat="1" ht="51.95" customHeight="1" thickBot="1">
      <c r="A1056" s="1781"/>
      <c r="B1056" s="1385">
        <f>B$1055</f>
        <v>110</v>
      </c>
      <c r="C1056" s="1386" t="str">
        <f>C$1055</f>
        <v>У_К</v>
      </c>
      <c r="D1056" s="1561" t="str">
        <f t="shared" si="588"/>
        <v>110У_К</v>
      </c>
      <c r="E1056" s="1602" t="s">
        <v>384</v>
      </c>
      <c r="F1056" s="1563" t="s">
        <v>1033</v>
      </c>
      <c r="G1056" s="1564" t="str">
        <f>$G$1055</f>
        <v>Выполнение работ КИП по объектам 00UFA,00UKT,00UKX</v>
      </c>
      <c r="H1056" s="1565" t="s">
        <v>1153</v>
      </c>
      <c r="I1056" s="1352"/>
      <c r="J1056" s="1702">
        <f t="shared" ref="J1056:S1057" si="605">J$1055</f>
        <v>44834</v>
      </c>
      <c r="K1056" s="1702">
        <f t="shared" si="605"/>
        <v>44862</v>
      </c>
      <c r="L1056" s="1702">
        <f t="shared" si="605"/>
        <v>44911</v>
      </c>
      <c r="M1056" s="1702">
        <f t="shared" si="605"/>
        <v>44916</v>
      </c>
      <c r="N1056" s="1702">
        <f t="shared" si="605"/>
        <v>44944</v>
      </c>
      <c r="O1056" s="1702">
        <f t="shared" si="605"/>
        <v>44944</v>
      </c>
      <c r="P1056" s="1702">
        <f t="shared" si="605"/>
        <v>45028</v>
      </c>
      <c r="Q1056" s="1702">
        <f t="shared" si="605"/>
        <v>45058</v>
      </c>
      <c r="R1056" s="1702">
        <f t="shared" si="605"/>
        <v>45058</v>
      </c>
      <c r="S1056" s="1702">
        <f t="shared" si="605"/>
        <v>45057</v>
      </c>
      <c r="T1056" s="1702">
        <f t="shared" ref="T1056:AC1057" si="606">T$1055</f>
        <v>45057</v>
      </c>
      <c r="U1056" s="1702">
        <f t="shared" si="606"/>
        <v>45078</v>
      </c>
      <c r="V1056" s="1702">
        <f t="shared" si="606"/>
        <v>45085</v>
      </c>
      <c r="W1056" s="1702">
        <f t="shared" si="606"/>
        <v>45090</v>
      </c>
      <c r="X1056" s="1702">
        <f t="shared" si="606"/>
        <v>45093</v>
      </c>
      <c r="Y1056" s="1702">
        <f t="shared" si="606"/>
        <v>45118</v>
      </c>
      <c r="Z1056" s="1702">
        <f t="shared" si="606"/>
        <v>45138</v>
      </c>
      <c r="AA1056" s="1702">
        <f t="shared" si="606"/>
        <v>45166</v>
      </c>
      <c r="AB1056" s="1702">
        <f t="shared" si="606"/>
        <v>45169</v>
      </c>
      <c r="AC1056" s="1702">
        <f t="shared" si="606"/>
        <v>45183</v>
      </c>
      <c r="AD1056" s="1702">
        <f t="shared" ref="AD1056:AN1057" si="607">AD$1055</f>
        <v>45204</v>
      </c>
      <c r="AE1056" s="1702">
        <f t="shared" si="607"/>
        <v>45211</v>
      </c>
      <c r="AF1056" s="1702">
        <f t="shared" si="607"/>
        <v>45216</v>
      </c>
      <c r="AG1056" s="1702">
        <f t="shared" si="607"/>
        <v>45219</v>
      </c>
      <c r="AH1056" s="1702">
        <f t="shared" si="607"/>
        <v>45244</v>
      </c>
      <c r="AI1056" s="1702">
        <f t="shared" si="607"/>
        <v>45264</v>
      </c>
      <c r="AJ1056" s="1702">
        <f t="shared" si="607"/>
        <v>45264</v>
      </c>
      <c r="AK1056" s="1702">
        <f t="shared" si="607"/>
        <v>45274</v>
      </c>
      <c r="AL1056" s="1702">
        <f t="shared" si="607"/>
        <v>45290</v>
      </c>
      <c r="AM1056" s="1702">
        <f t="shared" si="607"/>
        <v>45294</v>
      </c>
      <c r="AN1056" s="1706">
        <f t="shared" si="607"/>
        <v>45324</v>
      </c>
      <c r="AO1056" s="1513">
        <f>$AO$1055</f>
        <v>45254</v>
      </c>
      <c r="AP1056" s="1363">
        <v>37438</v>
      </c>
      <c r="AQ1056" s="1543">
        <v>45254</v>
      </c>
      <c r="AR1056" s="1424">
        <f>VLOOKUP(AP1056,Schedule!$B$2:$F$14923,5,0)</f>
        <v>45214</v>
      </c>
      <c r="AS1056" s="1424">
        <f t="shared" si="587"/>
        <v>45579</v>
      </c>
      <c r="AZ1056" s="1738"/>
    </row>
    <row r="1057" spans="1:52" s="1382" customFormat="1" ht="51.95" customHeight="1" thickBot="1">
      <c r="A1057" s="1781"/>
      <c r="B1057" s="1498">
        <f>B$1055</f>
        <v>110</v>
      </c>
      <c r="C1057" s="1499" t="str">
        <f>C$1055</f>
        <v>У_К</v>
      </c>
      <c r="D1057" s="1566" t="str">
        <f t="shared" si="588"/>
        <v>110У_К</v>
      </c>
      <c r="E1057" s="1603" t="s">
        <v>386</v>
      </c>
      <c r="F1057" s="1568" t="s">
        <v>1033</v>
      </c>
      <c r="G1057" s="1569" t="str">
        <f>$G$1055</f>
        <v>Выполнение работ КИП по объектам 00UFA,00UKT,00UKX</v>
      </c>
      <c r="H1057" s="1570" t="s">
        <v>1154</v>
      </c>
      <c r="I1057" s="1345"/>
      <c r="J1057" s="1703">
        <f t="shared" si="605"/>
        <v>44834</v>
      </c>
      <c r="K1057" s="1703">
        <f t="shared" si="605"/>
        <v>44862</v>
      </c>
      <c r="L1057" s="1703">
        <f t="shared" si="605"/>
        <v>44911</v>
      </c>
      <c r="M1057" s="1703">
        <f t="shared" si="605"/>
        <v>44916</v>
      </c>
      <c r="N1057" s="1703">
        <f t="shared" si="605"/>
        <v>44944</v>
      </c>
      <c r="O1057" s="1703">
        <f t="shared" si="605"/>
        <v>44944</v>
      </c>
      <c r="P1057" s="1703">
        <f t="shared" si="605"/>
        <v>45028</v>
      </c>
      <c r="Q1057" s="1703">
        <f t="shared" si="605"/>
        <v>45058</v>
      </c>
      <c r="R1057" s="1703">
        <f t="shared" si="605"/>
        <v>45058</v>
      </c>
      <c r="S1057" s="1703">
        <f t="shared" si="605"/>
        <v>45057</v>
      </c>
      <c r="T1057" s="1703">
        <f t="shared" si="606"/>
        <v>45057</v>
      </c>
      <c r="U1057" s="1703">
        <f t="shared" si="606"/>
        <v>45078</v>
      </c>
      <c r="V1057" s="1703">
        <f t="shared" si="606"/>
        <v>45085</v>
      </c>
      <c r="W1057" s="1703">
        <f t="shared" si="606"/>
        <v>45090</v>
      </c>
      <c r="X1057" s="1703">
        <f t="shared" si="606"/>
        <v>45093</v>
      </c>
      <c r="Y1057" s="1703">
        <f t="shared" si="606"/>
        <v>45118</v>
      </c>
      <c r="Z1057" s="1703">
        <f t="shared" si="606"/>
        <v>45138</v>
      </c>
      <c r="AA1057" s="1703">
        <f t="shared" si="606"/>
        <v>45166</v>
      </c>
      <c r="AB1057" s="1703">
        <f t="shared" si="606"/>
        <v>45169</v>
      </c>
      <c r="AC1057" s="1703">
        <f t="shared" si="606"/>
        <v>45183</v>
      </c>
      <c r="AD1057" s="1703">
        <f t="shared" si="607"/>
        <v>45204</v>
      </c>
      <c r="AE1057" s="1703">
        <f t="shared" si="607"/>
        <v>45211</v>
      </c>
      <c r="AF1057" s="1703">
        <f t="shared" si="607"/>
        <v>45216</v>
      </c>
      <c r="AG1057" s="1703">
        <f t="shared" si="607"/>
        <v>45219</v>
      </c>
      <c r="AH1057" s="1703">
        <f t="shared" si="607"/>
        <v>45244</v>
      </c>
      <c r="AI1057" s="1703">
        <f t="shared" si="607"/>
        <v>45264</v>
      </c>
      <c r="AJ1057" s="1703">
        <f t="shared" si="607"/>
        <v>45264</v>
      </c>
      <c r="AK1057" s="1703">
        <f t="shared" si="607"/>
        <v>45274</v>
      </c>
      <c r="AL1057" s="1703">
        <f t="shared" si="607"/>
        <v>45290</v>
      </c>
      <c r="AM1057" s="1703">
        <f t="shared" si="607"/>
        <v>45294</v>
      </c>
      <c r="AN1057" s="1707">
        <f t="shared" si="607"/>
        <v>45324</v>
      </c>
      <c r="AO1057" s="1545">
        <f>$AO$1055</f>
        <v>45254</v>
      </c>
      <c r="AP1057" s="1539">
        <v>37582</v>
      </c>
      <c r="AQ1057" s="1540">
        <v>45284</v>
      </c>
      <c r="AR1057" s="1424">
        <f>VLOOKUP(AP1057,Schedule!$B$2:$F$14923,5,0)</f>
        <v>45244</v>
      </c>
      <c r="AS1057" s="1424">
        <f t="shared" si="587"/>
        <v>45609</v>
      </c>
      <c r="AZ1057" s="1738"/>
    </row>
    <row r="1060" spans="1:52" s="1546" customFormat="1" ht="30.75">
      <c r="B1060" s="1390"/>
      <c r="C1060" s="1391"/>
      <c r="D1060" s="1646"/>
      <c r="E1060" s="1646"/>
      <c r="F1060" s="1646"/>
      <c r="G1060" s="1647"/>
      <c r="H1060" s="1646"/>
      <c r="AO1060" s="1547"/>
      <c r="AP1060" s="1548"/>
      <c r="AQ1060" s="1548"/>
      <c r="AZ1060" s="1740"/>
    </row>
    <row r="1061" spans="1:52" s="1546" customFormat="1" ht="30.75">
      <c r="B1061" s="1390"/>
      <c r="C1061" s="1391"/>
      <c r="D1061" s="1646"/>
      <c r="E1061" s="1646"/>
      <c r="F1061" s="1646"/>
      <c r="G1061" s="1647"/>
      <c r="H1061" s="1646"/>
      <c r="AO1061" s="1547"/>
      <c r="AP1061" s="1548"/>
      <c r="AQ1061" s="1548"/>
      <c r="AZ1061" s="1740"/>
    </row>
    <row r="1062" spans="1:52" s="1392" customFormat="1" ht="56.25">
      <c r="D1062" s="1648"/>
      <c r="E1062" s="1648"/>
      <c r="F1062" s="1652" t="s">
        <v>1155</v>
      </c>
      <c r="G1062" s="1653"/>
      <c r="H1062" s="1652"/>
      <c r="I1062" s="1478"/>
      <c r="J1062" s="1478"/>
      <c r="K1062" s="1478"/>
      <c r="L1062" s="1478"/>
      <c r="M1062" s="1478" t="s">
        <v>1156</v>
      </c>
      <c r="N1062" s="1478"/>
      <c r="O1062" s="1478"/>
      <c r="AO1062" s="1470"/>
      <c r="AZ1062" s="1741"/>
    </row>
    <row r="1063" spans="1:52" s="1392" customFormat="1" ht="56.25">
      <c r="D1063" s="1648"/>
      <c r="E1063" s="1648"/>
      <c r="F1063" s="1652"/>
      <c r="G1063" s="1653"/>
      <c r="H1063" s="1652"/>
      <c r="I1063" s="1478"/>
      <c r="J1063" s="1478"/>
      <c r="K1063" s="1478"/>
      <c r="L1063" s="1478"/>
      <c r="M1063" s="1478"/>
      <c r="N1063" s="1478"/>
      <c r="O1063" s="1478"/>
      <c r="AO1063" s="1470"/>
      <c r="AZ1063" s="1741"/>
    </row>
    <row r="1064" spans="1:52" s="1392" customFormat="1" ht="30" customHeight="1">
      <c r="D1064" s="1648"/>
      <c r="E1064" s="1648"/>
      <c r="F1064" s="1652"/>
      <c r="G1064" s="1653"/>
      <c r="H1064" s="1652"/>
      <c r="I1064" s="1478"/>
      <c r="J1064" s="1478"/>
      <c r="K1064" s="1478"/>
      <c r="L1064" s="1478"/>
      <c r="M1064" s="1478"/>
      <c r="N1064" s="1478"/>
      <c r="O1064" s="1478"/>
      <c r="AO1064" s="1470"/>
      <c r="AZ1064" s="1741"/>
    </row>
    <row r="1065" spans="1:52" s="1392" customFormat="1" ht="56.25">
      <c r="D1065" s="1648"/>
      <c r="E1065" s="1648"/>
      <c r="F1065" s="1652" t="s">
        <v>1157</v>
      </c>
      <c r="G1065" s="1653"/>
      <c r="H1065" s="1652"/>
      <c r="I1065" s="1478"/>
      <c r="J1065" s="1478"/>
      <c r="K1065" s="1478"/>
      <c r="L1065" s="1478"/>
      <c r="M1065" s="1478" t="s">
        <v>1158</v>
      </c>
      <c r="N1065" s="1478"/>
      <c r="O1065" s="1478"/>
      <c r="AO1065" s="1470"/>
      <c r="AZ1065" s="1741"/>
    </row>
    <row r="1066" spans="1:52" s="1392" customFormat="1" ht="56.25">
      <c r="D1066" s="1648"/>
      <c r="E1066" s="1648"/>
      <c r="F1066" s="1652"/>
      <c r="G1066" s="1653"/>
      <c r="H1066" s="1652"/>
      <c r="I1066" s="1478"/>
      <c r="J1066" s="1478"/>
      <c r="K1066" s="1478"/>
      <c r="L1066" s="1478"/>
      <c r="M1066" s="1478"/>
      <c r="N1066" s="1478"/>
      <c r="O1066" s="1478"/>
      <c r="AO1066" s="1470"/>
      <c r="AZ1066" s="1741"/>
    </row>
    <row r="1067" spans="1:52" s="1392" customFormat="1" ht="37.5" customHeight="1">
      <c r="D1067" s="1648"/>
      <c r="E1067" s="1648"/>
      <c r="F1067" s="1652"/>
      <c r="G1067" s="1653"/>
      <c r="H1067" s="1652"/>
      <c r="I1067" s="1478"/>
      <c r="J1067" s="1478"/>
      <c r="K1067" s="1478"/>
      <c r="L1067" s="1478"/>
      <c r="M1067" s="1478"/>
      <c r="N1067" s="1478"/>
      <c r="O1067" s="1478"/>
      <c r="AO1067" s="1470"/>
      <c r="AZ1067" s="1741"/>
    </row>
    <row r="1068" spans="1:52" s="1392" customFormat="1" ht="56.25">
      <c r="D1068" s="1648"/>
      <c r="E1068" s="1648"/>
      <c r="F1068" s="1652" t="s">
        <v>95</v>
      </c>
      <c r="G1068" s="1653"/>
      <c r="H1068" s="1652"/>
      <c r="I1068" s="1478"/>
      <c r="J1068" s="1478"/>
      <c r="K1068" s="1478"/>
      <c r="L1068" s="1478"/>
      <c r="M1068" s="1478" t="s">
        <v>1159</v>
      </c>
      <c r="N1068" s="1478"/>
      <c r="O1068" s="1478"/>
      <c r="AO1068" s="1470"/>
      <c r="AZ1068" s="1741"/>
    </row>
    <row r="1069" spans="1:52" s="1392" customFormat="1" ht="56.25">
      <c r="D1069" s="1648"/>
      <c r="E1069" s="1648"/>
      <c r="F1069" s="1652"/>
      <c r="G1069" s="1653"/>
      <c r="H1069" s="1652"/>
      <c r="I1069" s="1478"/>
      <c r="J1069" s="1478"/>
      <c r="K1069" s="1478"/>
      <c r="L1069" s="1478"/>
      <c r="M1069" s="1478"/>
      <c r="N1069" s="1478"/>
      <c r="O1069" s="1478"/>
      <c r="AO1069" s="1470"/>
      <c r="AZ1069" s="1741"/>
    </row>
    <row r="1070" spans="1:52" s="1392" customFormat="1" ht="26.25" customHeight="1">
      <c r="D1070" s="1648"/>
      <c r="E1070" s="1648"/>
      <c r="F1070" s="1652"/>
      <c r="G1070" s="1653"/>
      <c r="H1070" s="1652"/>
      <c r="I1070" s="1478"/>
      <c r="J1070" s="1478"/>
      <c r="K1070" s="1478"/>
      <c r="L1070" s="1478"/>
      <c r="M1070" s="1478"/>
      <c r="N1070" s="1478"/>
      <c r="O1070" s="1478"/>
      <c r="AO1070" s="1470"/>
      <c r="AZ1070" s="1741"/>
    </row>
    <row r="1071" spans="1:52" s="1392" customFormat="1" ht="56.25">
      <c r="D1071" s="1648"/>
      <c r="E1071" s="1648"/>
      <c r="F1071" s="1652" t="s">
        <v>1160</v>
      </c>
      <c r="G1071" s="1653"/>
      <c r="H1071" s="1652"/>
      <c r="I1071" s="1478"/>
      <c r="J1071" s="1478"/>
      <c r="K1071" s="1478"/>
      <c r="L1071" s="1478"/>
      <c r="M1071" s="1478" t="s">
        <v>94</v>
      </c>
      <c r="N1071" s="1478"/>
      <c r="O1071" s="1478"/>
      <c r="AO1071" s="1470"/>
      <c r="AZ1071" s="1741"/>
    </row>
    <row r="1072" spans="1:52" s="1392" customFormat="1" ht="45">
      <c r="D1072" s="1648"/>
      <c r="E1072" s="1648"/>
      <c r="F1072" s="1648"/>
      <c r="G1072" s="1649"/>
      <c r="H1072" s="1648"/>
      <c r="AO1072" s="1470"/>
      <c r="AZ1072" s="1741"/>
    </row>
    <row r="1073" spans="2:52" s="1392" customFormat="1" ht="45">
      <c r="D1073" s="1648"/>
      <c r="E1073" s="1648"/>
      <c r="F1073" s="1648"/>
      <c r="G1073" s="1649"/>
      <c r="H1073" s="1648"/>
      <c r="AO1073" s="1470"/>
      <c r="AZ1073" s="1741"/>
    </row>
    <row r="1074" spans="2:52" s="1392" customFormat="1" ht="56.25">
      <c r="D1074" s="1648"/>
      <c r="E1074" s="1648"/>
      <c r="F1074" s="1652" t="s">
        <v>1161</v>
      </c>
      <c r="G1074" s="1653"/>
      <c r="H1074" s="1652"/>
      <c r="I1074" s="1478"/>
      <c r="J1074" s="1478"/>
      <c r="K1074" s="1478"/>
      <c r="L1074" s="1478"/>
      <c r="M1074" s="1478" t="s">
        <v>98</v>
      </c>
      <c r="N1074" s="1478"/>
      <c r="AO1074" s="1470"/>
      <c r="AZ1074" s="1741"/>
    </row>
    <row r="1075" spans="2:52" s="1392" customFormat="1" ht="45">
      <c r="D1075" s="1648"/>
      <c r="E1075" s="1648"/>
      <c r="F1075" s="1648"/>
      <c r="G1075" s="1649"/>
      <c r="H1075" s="1648"/>
      <c r="AO1075" s="1470"/>
      <c r="AZ1075" s="1741"/>
    </row>
    <row r="1076" spans="2:52" s="1470" customFormat="1" ht="45">
      <c r="B1076" s="1393"/>
      <c r="C1076" s="1392"/>
      <c r="D1076" s="1650"/>
      <c r="E1076" s="1650"/>
      <c r="F1076" s="1650"/>
      <c r="G1076" s="1651"/>
      <c r="H1076" s="1650"/>
      <c r="AZ1076" s="1742"/>
    </row>
    <row r="1077" spans="2:52" s="1392" customFormat="1" ht="45">
      <c r="D1077" s="1648"/>
      <c r="E1077" s="1648"/>
      <c r="F1077" s="1648"/>
      <c r="G1077" s="1649"/>
      <c r="H1077" s="1648"/>
      <c r="AO1077" s="1470"/>
      <c r="AZ1077" s="1741"/>
    </row>
  </sheetData>
  <autoFilter ref="D7:AZ1057"/>
  <mergeCells count="86">
    <mergeCell ref="A1055:A1057"/>
    <mergeCell ref="A1033:A1034"/>
    <mergeCell ref="A1035:A1037"/>
    <mergeCell ref="A1038:A1041"/>
    <mergeCell ref="A1042:A1044"/>
    <mergeCell ref="A1045:A1054"/>
    <mergeCell ref="A1006:A1015"/>
    <mergeCell ref="A1016:A1021"/>
    <mergeCell ref="A1022:A1026"/>
    <mergeCell ref="A1027:A1030"/>
    <mergeCell ref="A1031:A1032"/>
    <mergeCell ref="A980:A983"/>
    <mergeCell ref="A984:A993"/>
    <mergeCell ref="A994:A997"/>
    <mergeCell ref="A998:A1002"/>
    <mergeCell ref="A1004:A1005"/>
    <mergeCell ref="A860:A915"/>
    <mergeCell ref="A916:A918"/>
    <mergeCell ref="A919:A928"/>
    <mergeCell ref="A929:A937"/>
    <mergeCell ref="A938:A979"/>
    <mergeCell ref="A810:A813"/>
    <mergeCell ref="A814:A818"/>
    <mergeCell ref="A819:A820"/>
    <mergeCell ref="A821:A831"/>
    <mergeCell ref="A834:A859"/>
    <mergeCell ref="A771:A789"/>
    <mergeCell ref="A790:A794"/>
    <mergeCell ref="A796:A797"/>
    <mergeCell ref="A798:A799"/>
    <mergeCell ref="A800:A809"/>
    <mergeCell ref="A679:A684"/>
    <mergeCell ref="A685:A732"/>
    <mergeCell ref="A733:A738"/>
    <mergeCell ref="A740:A757"/>
    <mergeCell ref="A759:A770"/>
    <mergeCell ref="A604:A647"/>
    <mergeCell ref="A648:A652"/>
    <mergeCell ref="A653:A665"/>
    <mergeCell ref="A666:A667"/>
    <mergeCell ref="A668:A677"/>
    <mergeCell ref="A558:A561"/>
    <mergeCell ref="A562:A563"/>
    <mergeCell ref="A564:A589"/>
    <mergeCell ref="A590:A593"/>
    <mergeCell ref="A594:A603"/>
    <mergeCell ref="A506:A521"/>
    <mergeCell ref="A522:A527"/>
    <mergeCell ref="A528:A532"/>
    <mergeCell ref="A533:A538"/>
    <mergeCell ref="A539:A556"/>
    <mergeCell ref="A434:A456"/>
    <mergeCell ref="A457:A460"/>
    <mergeCell ref="A461:A476"/>
    <mergeCell ref="A477:A481"/>
    <mergeCell ref="A482:A505"/>
    <mergeCell ref="A397:A405"/>
    <mergeCell ref="A406:A411"/>
    <mergeCell ref="A412:A415"/>
    <mergeCell ref="A416:A419"/>
    <mergeCell ref="A420:A433"/>
    <mergeCell ref="A355:A368"/>
    <mergeCell ref="A370:A373"/>
    <mergeCell ref="A374:A377"/>
    <mergeCell ref="A378:A386"/>
    <mergeCell ref="A387:A396"/>
    <mergeCell ref="A218:A221"/>
    <mergeCell ref="A222:A226"/>
    <mergeCell ref="A227:A241"/>
    <mergeCell ref="A242:A331"/>
    <mergeCell ref="A332:A353"/>
    <mergeCell ref="A169:A173"/>
    <mergeCell ref="A174:A190"/>
    <mergeCell ref="A191:A197"/>
    <mergeCell ref="A198:A211"/>
    <mergeCell ref="A212:A217"/>
    <mergeCell ref="A75:A110"/>
    <mergeCell ref="A111:A138"/>
    <mergeCell ref="A139:A143"/>
    <mergeCell ref="A145:A162"/>
    <mergeCell ref="A163:A168"/>
    <mergeCell ref="A2:AN2"/>
    <mergeCell ref="A8:A33"/>
    <mergeCell ref="A34:A49"/>
    <mergeCell ref="A50:A63"/>
    <mergeCell ref="A64:A74"/>
  </mergeCells>
  <conditionalFormatting sqref="AQ149 AQ224 AQ252 AP41:AQ47 AO8 AO833:AQ1057 AP565:AQ832 AO482:AO832 AO370:AO477 AP8:AQ39 AO50 AP49:AQ66 AO64 AO75 AO111 AO139 AP75:AQ148 AO144:AO145 AO163 AO169 AO174 AO191 AO198 AO212 AP150:AQ223 AO222 AP225:AQ251 AP253:AQ563 AO354:AO368">
    <cfRule type="cellIs" dxfId="353" priority="7" operator="lessThan">
      <formula>0</formula>
    </cfRule>
  </conditionalFormatting>
  <conditionalFormatting sqref="AP252">
    <cfRule type="cellIs" dxfId="352" priority="8" operator="lessThan">
      <formula>0</formula>
    </cfRule>
  </conditionalFormatting>
  <conditionalFormatting sqref="AP224">
    <cfRule type="cellIs" dxfId="351" priority="9" operator="lessThan">
      <formula>0</formula>
    </cfRule>
  </conditionalFormatting>
  <conditionalFormatting sqref="AP564">
    <cfRule type="cellIs" dxfId="350" priority="10" operator="lessThan">
      <formula>0</formula>
    </cfRule>
  </conditionalFormatting>
  <conditionalFormatting sqref="AQ564">
    <cfRule type="cellIs" dxfId="349" priority="11" operator="lessThan">
      <formula>0</formula>
    </cfRule>
  </conditionalFormatting>
  <conditionalFormatting sqref="AP5:AQ5">
    <cfRule type="cellIs" dxfId="348" priority="12" operator="lessThan">
      <formula>0</formula>
    </cfRule>
  </conditionalFormatting>
  <conditionalFormatting sqref="AO5">
    <cfRule type="cellIs" dxfId="347" priority="13" operator="lessThan">
      <formula>0</formula>
    </cfRule>
  </conditionalFormatting>
  <conditionalFormatting sqref="AO242 AO218">
    <cfRule type="cellIs" dxfId="346" priority="14" operator="lessThan">
      <formula>0</formula>
    </cfRule>
  </conditionalFormatting>
  <conditionalFormatting sqref="AO369">
    <cfRule type="cellIs" dxfId="345" priority="15" operator="lessThan">
      <formula>0</formula>
    </cfRule>
  </conditionalFormatting>
  <conditionalFormatting sqref="AO227">
    <cfRule type="cellIs" dxfId="344" priority="16" operator="lessThan">
      <formula>0</formula>
    </cfRule>
  </conditionalFormatting>
  <conditionalFormatting sqref="AO5">
    <cfRule type="cellIs" dxfId="343" priority="17" operator="lessThan">
      <formula>0</formula>
    </cfRule>
  </conditionalFormatting>
  <conditionalFormatting sqref="AO34">
    <cfRule type="cellIs" dxfId="342" priority="18" operator="lessThan">
      <formula>0</formula>
    </cfRule>
  </conditionalFormatting>
  <conditionalFormatting sqref="I354:AN1057 I8:AN331">
    <cfRule type="expression" dxfId="341" priority="19">
      <formula>$D8=$E$3</formula>
    </cfRule>
  </conditionalFormatting>
  <conditionalFormatting sqref="AO332:AO353">
    <cfRule type="cellIs" dxfId="340" priority="20" operator="lessThan">
      <formula>0</formula>
    </cfRule>
  </conditionalFormatting>
  <conditionalFormatting sqref="I333:AN353 I332">
    <cfRule type="expression" dxfId="339" priority="21">
      <formula>$D332=$E$3</formula>
    </cfRule>
  </conditionalFormatting>
  <conditionalFormatting sqref="J332:AN332">
    <cfRule type="expression" dxfId="338" priority="22">
      <formula>$D332=$E$3</formula>
    </cfRule>
  </conditionalFormatting>
  <conditionalFormatting sqref="AW8">
    <cfRule type="expression" dxfId="337" priority="24">
      <formula>$B8=$C$5</formula>
    </cfRule>
  </conditionalFormatting>
  <conditionalFormatting sqref="AW34">
    <cfRule type="expression" dxfId="336" priority="26">
      <formula>$B34=$C$5</formula>
    </cfRule>
  </conditionalFormatting>
  <conditionalFormatting sqref="AW50">
    <cfRule type="expression" dxfId="335" priority="28">
      <formula>$B50=$C$5</formula>
    </cfRule>
  </conditionalFormatting>
  <conditionalFormatting sqref="AW64">
    <cfRule type="expression" dxfId="334" priority="30">
      <formula>$B64=$C$5</formula>
    </cfRule>
  </conditionalFormatting>
  <conditionalFormatting sqref="AW75">
    <cfRule type="expression" dxfId="333" priority="32">
      <formula>$B75=$C$5</formula>
    </cfRule>
  </conditionalFormatting>
  <conditionalFormatting sqref="AW111">
    <cfRule type="expression" dxfId="332" priority="34">
      <formula>$B111=$C$5</formula>
    </cfRule>
  </conditionalFormatting>
  <conditionalFormatting sqref="AW139">
    <cfRule type="expression" dxfId="331" priority="36">
      <formula>$B139=$C$5</formula>
    </cfRule>
  </conditionalFormatting>
  <conditionalFormatting sqref="AW144">
    <cfRule type="expression" dxfId="330" priority="38">
      <formula>$B144=$C$5</formula>
    </cfRule>
  </conditionalFormatting>
  <conditionalFormatting sqref="AW145">
    <cfRule type="expression" dxfId="329" priority="40">
      <formula>$B145=$C$5</formula>
    </cfRule>
  </conditionalFormatting>
  <conditionalFormatting sqref="AW163">
    <cfRule type="expression" dxfId="328" priority="42">
      <formula>$B163=$C$5</formula>
    </cfRule>
  </conditionalFormatting>
  <conditionalFormatting sqref="AW169">
    <cfRule type="expression" dxfId="327" priority="44">
      <formula>$B169=$C$5</formula>
    </cfRule>
  </conditionalFormatting>
  <conditionalFormatting sqref="AW174">
    <cfRule type="expression" dxfId="326" priority="46">
      <formula>$B174=$C$5</formula>
    </cfRule>
  </conditionalFormatting>
  <conditionalFormatting sqref="AW191">
    <cfRule type="expression" dxfId="325" priority="48">
      <formula>$B191=$C$5</formula>
    </cfRule>
  </conditionalFormatting>
  <conditionalFormatting sqref="AW198">
    <cfRule type="expression" dxfId="324" priority="50">
      <formula>$B198=$C$5</formula>
    </cfRule>
  </conditionalFormatting>
  <conditionalFormatting sqref="AW212">
    <cfRule type="expression" dxfId="323" priority="52">
      <formula>$B212=$C$5</formula>
    </cfRule>
  </conditionalFormatting>
  <conditionalFormatting sqref="AW218">
    <cfRule type="expression" dxfId="322" priority="54">
      <formula>$B218=$C$5</formula>
    </cfRule>
  </conditionalFormatting>
  <conditionalFormatting sqref="AW222">
    <cfRule type="expression" dxfId="321" priority="56">
      <formula>$B222=$C$5</formula>
    </cfRule>
  </conditionalFormatting>
  <conditionalFormatting sqref="AW227">
    <cfRule type="expression" dxfId="320" priority="58">
      <formula>$B227=$C$5</formula>
    </cfRule>
  </conditionalFormatting>
  <conditionalFormatting sqref="AW242">
    <cfRule type="expression" dxfId="319" priority="60">
      <formula>$B242=$C$5</formula>
    </cfRule>
  </conditionalFormatting>
  <conditionalFormatting sqref="AW332">
    <cfRule type="expression" dxfId="318" priority="62">
      <formula>$B332=$C$5</formula>
    </cfRule>
  </conditionalFormatting>
  <conditionalFormatting sqref="AW354">
    <cfRule type="expression" dxfId="317" priority="64">
      <formula>$B354=$C$5</formula>
    </cfRule>
  </conditionalFormatting>
  <conditionalFormatting sqref="AW370">
    <cfRule type="expression" dxfId="316" priority="66">
      <formula>$B370=$C$5</formula>
    </cfRule>
  </conditionalFormatting>
  <conditionalFormatting sqref="AW558">
    <cfRule type="expression" dxfId="315" priority="68">
      <formula>$B558=$C$5</formula>
    </cfRule>
  </conditionalFormatting>
  <conditionalFormatting sqref="AW590">
    <cfRule type="expression" dxfId="314" priority="70">
      <formula>$B590=$C$5</formula>
    </cfRule>
  </conditionalFormatting>
  <conditionalFormatting sqref="AW685">
    <cfRule type="expression" dxfId="313" priority="72">
      <formula>$B685=$C$5</formula>
    </cfRule>
  </conditionalFormatting>
  <conditionalFormatting sqref="AX34">
    <cfRule type="expression" dxfId="312" priority="73">
      <formula>$B34=$C$5</formula>
    </cfRule>
  </conditionalFormatting>
  <conditionalFormatting sqref="AX50">
    <cfRule type="expression" dxfId="311" priority="74">
      <formula>$B50=$C$5</formula>
    </cfRule>
  </conditionalFormatting>
  <conditionalFormatting sqref="AX64">
    <cfRule type="expression" dxfId="310" priority="75">
      <formula>$B64=$C$5</formula>
    </cfRule>
  </conditionalFormatting>
  <conditionalFormatting sqref="AX75">
    <cfRule type="expression" dxfId="309" priority="76">
      <formula>$B75=$C$5</formula>
    </cfRule>
  </conditionalFormatting>
  <conditionalFormatting sqref="AX111">
    <cfRule type="expression" dxfId="308" priority="77">
      <formula>$B111=$C$5</formula>
    </cfRule>
  </conditionalFormatting>
  <conditionalFormatting sqref="AX139">
    <cfRule type="expression" dxfId="307" priority="78">
      <formula>$B139=$C$5</formula>
    </cfRule>
  </conditionalFormatting>
  <conditionalFormatting sqref="AX144">
    <cfRule type="expression" dxfId="306" priority="79">
      <formula>$B144=$C$5</formula>
    </cfRule>
  </conditionalFormatting>
  <conditionalFormatting sqref="AX145">
    <cfRule type="expression" dxfId="305" priority="80">
      <formula>$B145=$C$5</formula>
    </cfRule>
  </conditionalFormatting>
  <conditionalFormatting sqref="AX163">
    <cfRule type="expression" dxfId="304" priority="81">
      <formula>$B163=$C$5</formula>
    </cfRule>
  </conditionalFormatting>
  <conditionalFormatting sqref="AX169">
    <cfRule type="expression" dxfId="303" priority="82">
      <formula>$B169=$C$5</formula>
    </cfRule>
  </conditionalFormatting>
  <conditionalFormatting sqref="AX174">
    <cfRule type="expression" dxfId="302" priority="83">
      <formula>$B174=$C$5</formula>
    </cfRule>
  </conditionalFormatting>
  <conditionalFormatting sqref="AX191">
    <cfRule type="expression" dxfId="301" priority="84">
      <formula>$B191=$C$5</formula>
    </cfRule>
  </conditionalFormatting>
  <conditionalFormatting sqref="AX198">
    <cfRule type="expression" dxfId="300" priority="85">
      <formula>$B198=$C$5</formula>
    </cfRule>
  </conditionalFormatting>
  <conditionalFormatting sqref="AX218">
    <cfRule type="expression" dxfId="299" priority="86">
      <formula>$B218=$C$5</formula>
    </cfRule>
  </conditionalFormatting>
  <conditionalFormatting sqref="AX222">
    <cfRule type="expression" dxfId="298" priority="87">
      <formula>$B222=$C$5</formula>
    </cfRule>
  </conditionalFormatting>
  <conditionalFormatting sqref="AX227">
    <cfRule type="expression" dxfId="297" priority="88">
      <formula>$B227=$C$5</formula>
    </cfRule>
  </conditionalFormatting>
  <conditionalFormatting sqref="AX242">
    <cfRule type="expression" dxfId="296" priority="89">
      <formula>$B242=$C$5</formula>
    </cfRule>
  </conditionalFormatting>
  <conditionalFormatting sqref="AX332">
    <cfRule type="expression" dxfId="295" priority="90">
      <formula>$B332=$C$5</formula>
    </cfRule>
  </conditionalFormatting>
  <conditionalFormatting sqref="AX354">
    <cfRule type="expression" dxfId="294" priority="91">
      <formula>$B354=$C$5</formula>
    </cfRule>
  </conditionalFormatting>
  <conditionalFormatting sqref="AX370">
    <cfRule type="expression" dxfId="293" priority="92">
      <formula>$B370=$C$5</formula>
    </cfRule>
  </conditionalFormatting>
  <conditionalFormatting sqref="AX558">
    <cfRule type="expression" dxfId="292" priority="93">
      <formula>$B558=$C$5</formula>
    </cfRule>
  </conditionalFormatting>
  <conditionalFormatting sqref="AX590">
    <cfRule type="expression" dxfId="291" priority="94">
      <formula>$B590=$C$5</formula>
    </cfRule>
  </conditionalFormatting>
  <conditionalFormatting sqref="AX685">
    <cfRule type="expression" dxfId="290" priority="95">
      <formula>$B685=$C$5</formula>
    </cfRule>
  </conditionalFormatting>
  <conditionalFormatting sqref="AX8">
    <cfRule type="expression" dxfId="289" priority="96">
      <formula>$B8=$C$5</formula>
    </cfRule>
  </conditionalFormatting>
  <conditionalFormatting sqref="AX212">
    <cfRule type="expression" dxfId="288" priority="97">
      <formula>$B212=$C$5</formula>
    </cfRule>
  </conditionalFormatting>
  <conditionalFormatting sqref="AW369">
    <cfRule type="expression" dxfId="287" priority="99">
      <formula>$B369=$C$5</formula>
    </cfRule>
  </conditionalFormatting>
  <conditionalFormatting sqref="AW374">
    <cfRule type="expression" dxfId="286" priority="101">
      <formula>$B374=$C$5</formula>
    </cfRule>
  </conditionalFormatting>
  <conditionalFormatting sqref="AX369">
    <cfRule type="expression" dxfId="285" priority="102">
      <formula>$B369=$C$5</formula>
    </cfRule>
  </conditionalFormatting>
  <conditionalFormatting sqref="AX374">
    <cfRule type="expression" dxfId="284" priority="103">
      <formula>$B374=$C$5</formula>
    </cfRule>
  </conditionalFormatting>
  <conditionalFormatting sqref="AW378">
    <cfRule type="expression" dxfId="283" priority="105">
      <formula>$B378=$C$5</formula>
    </cfRule>
  </conditionalFormatting>
  <conditionalFormatting sqref="AX378">
    <cfRule type="expression" dxfId="282" priority="106">
      <formula>$B378=$C$5</formula>
    </cfRule>
  </conditionalFormatting>
  <conditionalFormatting sqref="AW387">
    <cfRule type="expression" dxfId="281" priority="108">
      <formula>$B387=$C$5</formula>
    </cfRule>
  </conditionalFormatting>
  <conditionalFormatting sqref="AX387">
    <cfRule type="expression" dxfId="280" priority="109">
      <formula>$B387=$C$5</formula>
    </cfRule>
  </conditionalFormatting>
  <conditionalFormatting sqref="AW397">
    <cfRule type="expression" dxfId="279" priority="111">
      <formula>$B397=$C$5</formula>
    </cfRule>
  </conditionalFormatting>
  <conditionalFormatting sqref="AX397">
    <cfRule type="expression" dxfId="278" priority="112">
      <formula>$B397=$C$5</formula>
    </cfRule>
  </conditionalFormatting>
  <conditionalFormatting sqref="AW406">
    <cfRule type="expression" dxfId="277" priority="114">
      <formula>$B406=$C$5</formula>
    </cfRule>
  </conditionalFormatting>
  <conditionalFormatting sqref="AX406">
    <cfRule type="expression" dxfId="276" priority="115">
      <formula>$B406=$C$5</formula>
    </cfRule>
  </conditionalFormatting>
  <conditionalFormatting sqref="AW412">
    <cfRule type="expression" dxfId="275" priority="117">
      <formula>$B412=$C$5</formula>
    </cfRule>
  </conditionalFormatting>
  <conditionalFormatting sqref="AX412">
    <cfRule type="expression" dxfId="274" priority="118">
      <formula>$B412=$C$5</formula>
    </cfRule>
  </conditionalFormatting>
  <conditionalFormatting sqref="AW416">
    <cfRule type="expression" dxfId="273" priority="120">
      <formula>$B416=$C$5</formula>
    </cfRule>
  </conditionalFormatting>
  <conditionalFormatting sqref="AX416">
    <cfRule type="expression" dxfId="272" priority="121">
      <formula>$B416=$C$5</formula>
    </cfRule>
  </conditionalFormatting>
  <conditionalFormatting sqref="AW420">
    <cfRule type="expression" dxfId="271" priority="123">
      <formula>$B420=$C$5</formula>
    </cfRule>
  </conditionalFormatting>
  <conditionalFormatting sqref="AX420">
    <cfRule type="expression" dxfId="270" priority="124">
      <formula>$B420=$C$5</formula>
    </cfRule>
  </conditionalFormatting>
  <conditionalFormatting sqref="AW434">
    <cfRule type="expression" dxfId="269" priority="126">
      <formula>$B434=$C$5</formula>
    </cfRule>
  </conditionalFormatting>
  <conditionalFormatting sqref="AX434">
    <cfRule type="expression" dxfId="268" priority="127">
      <formula>$B434=$C$5</formula>
    </cfRule>
  </conditionalFormatting>
  <conditionalFormatting sqref="AW457">
    <cfRule type="expression" dxfId="267" priority="129">
      <formula>$B457=$C$5</formula>
    </cfRule>
  </conditionalFormatting>
  <conditionalFormatting sqref="AX457">
    <cfRule type="expression" dxfId="266" priority="130">
      <formula>$B457=$C$5</formula>
    </cfRule>
  </conditionalFormatting>
  <conditionalFormatting sqref="AW461">
    <cfRule type="expression" dxfId="265" priority="132">
      <formula>$B461=$C$5</formula>
    </cfRule>
  </conditionalFormatting>
  <conditionalFormatting sqref="AX461">
    <cfRule type="expression" dxfId="264" priority="133">
      <formula>$B461=$C$5</formula>
    </cfRule>
  </conditionalFormatting>
  <conditionalFormatting sqref="AW477">
    <cfRule type="expression" dxfId="263" priority="135">
      <formula>$B477=$C$5</formula>
    </cfRule>
  </conditionalFormatting>
  <conditionalFormatting sqref="AX477">
    <cfRule type="expression" dxfId="262" priority="136">
      <formula>$B477=$C$5</formula>
    </cfRule>
  </conditionalFormatting>
  <conditionalFormatting sqref="AW482">
    <cfRule type="expression" dxfId="261" priority="138">
      <formula>$B482=$C$5</formula>
    </cfRule>
  </conditionalFormatting>
  <conditionalFormatting sqref="AX482">
    <cfRule type="expression" dxfId="260" priority="139">
      <formula>$B482=$C$5</formula>
    </cfRule>
  </conditionalFormatting>
  <conditionalFormatting sqref="AW506">
    <cfRule type="expression" dxfId="259" priority="141">
      <formula>$B506=$C$5</formula>
    </cfRule>
  </conditionalFormatting>
  <conditionalFormatting sqref="AX506">
    <cfRule type="expression" dxfId="258" priority="142">
      <formula>$B506=$C$5</formula>
    </cfRule>
  </conditionalFormatting>
  <conditionalFormatting sqref="AW522">
    <cfRule type="expression" dxfId="257" priority="144">
      <formula>$B522=$C$5</formula>
    </cfRule>
  </conditionalFormatting>
  <conditionalFormatting sqref="AX522">
    <cfRule type="expression" dxfId="256" priority="145">
      <formula>$B522=$C$5</formula>
    </cfRule>
  </conditionalFormatting>
  <conditionalFormatting sqref="AW528">
    <cfRule type="expression" dxfId="255" priority="147">
      <formula>$B528=$C$5</formula>
    </cfRule>
  </conditionalFormatting>
  <conditionalFormatting sqref="AX528">
    <cfRule type="expression" dxfId="254" priority="148">
      <formula>$B528=$C$5</formula>
    </cfRule>
  </conditionalFormatting>
  <conditionalFormatting sqref="AW533">
    <cfRule type="expression" dxfId="253" priority="150">
      <formula>$B533=$C$5</formula>
    </cfRule>
  </conditionalFormatting>
  <conditionalFormatting sqref="AX533">
    <cfRule type="expression" dxfId="252" priority="151">
      <formula>$B533=$C$5</formula>
    </cfRule>
  </conditionalFormatting>
  <conditionalFormatting sqref="AW539">
    <cfRule type="expression" dxfId="251" priority="153">
      <formula>$B539=$C$5</formula>
    </cfRule>
  </conditionalFormatting>
  <conditionalFormatting sqref="AX539">
    <cfRule type="expression" dxfId="250" priority="154">
      <formula>$B539=$C$5</formula>
    </cfRule>
  </conditionalFormatting>
  <conditionalFormatting sqref="AW557">
    <cfRule type="expression" dxfId="249" priority="156">
      <formula>$B557=$C$5</formula>
    </cfRule>
  </conditionalFormatting>
  <conditionalFormatting sqref="AX557">
    <cfRule type="expression" dxfId="248" priority="157">
      <formula>$B557=$C$5</formula>
    </cfRule>
  </conditionalFormatting>
  <conditionalFormatting sqref="AW562">
    <cfRule type="expression" dxfId="247" priority="159">
      <formula>$B562=$C$5</formula>
    </cfRule>
  </conditionalFormatting>
  <conditionalFormatting sqref="AX562">
    <cfRule type="expression" dxfId="246" priority="160">
      <formula>$B562=$C$5</formula>
    </cfRule>
  </conditionalFormatting>
  <conditionalFormatting sqref="AW564">
    <cfRule type="expression" dxfId="245" priority="162">
      <formula>$B564=$C$5</formula>
    </cfRule>
  </conditionalFormatting>
  <conditionalFormatting sqref="AX564">
    <cfRule type="expression" dxfId="244" priority="163">
      <formula>$B564=$C$5</formula>
    </cfRule>
  </conditionalFormatting>
  <conditionalFormatting sqref="AW594">
    <cfRule type="expression" dxfId="243" priority="165">
      <formula>$B594=$C$5</formula>
    </cfRule>
  </conditionalFormatting>
  <conditionalFormatting sqref="AX594">
    <cfRule type="expression" dxfId="242" priority="166">
      <formula>$B594=$C$5</formula>
    </cfRule>
  </conditionalFormatting>
  <conditionalFormatting sqref="AW604">
    <cfRule type="expression" dxfId="241" priority="168">
      <formula>$B604=$C$5</formula>
    </cfRule>
  </conditionalFormatting>
  <conditionalFormatting sqref="AX604">
    <cfRule type="expression" dxfId="240" priority="169">
      <formula>$B604=$C$5</formula>
    </cfRule>
  </conditionalFormatting>
  <conditionalFormatting sqref="AW648">
    <cfRule type="expression" dxfId="239" priority="171">
      <formula>$B648=$C$5</formula>
    </cfRule>
  </conditionalFormatting>
  <conditionalFormatting sqref="AX648">
    <cfRule type="expression" dxfId="238" priority="172">
      <formula>$B648=$C$5</formula>
    </cfRule>
  </conditionalFormatting>
  <conditionalFormatting sqref="AW653">
    <cfRule type="expression" dxfId="237" priority="174">
      <formula>$B653=$C$5</formula>
    </cfRule>
  </conditionalFormatting>
  <conditionalFormatting sqref="AX653">
    <cfRule type="expression" dxfId="236" priority="175">
      <formula>$B653=$C$5</formula>
    </cfRule>
  </conditionalFormatting>
  <conditionalFormatting sqref="AW666">
    <cfRule type="expression" dxfId="235" priority="177">
      <formula>$B666=$C$5</formula>
    </cfRule>
  </conditionalFormatting>
  <conditionalFormatting sqref="AX666">
    <cfRule type="expression" dxfId="234" priority="178">
      <formula>$B666=$C$5</formula>
    </cfRule>
  </conditionalFormatting>
  <conditionalFormatting sqref="AW668">
    <cfRule type="expression" dxfId="233" priority="180">
      <formula>$B668=$C$5</formula>
    </cfRule>
  </conditionalFormatting>
  <conditionalFormatting sqref="AX668">
    <cfRule type="expression" dxfId="232" priority="181">
      <formula>$B668=$C$5</formula>
    </cfRule>
  </conditionalFormatting>
  <conditionalFormatting sqref="AW678">
    <cfRule type="expression" dxfId="231" priority="183">
      <formula>$B678=$C$5</formula>
    </cfRule>
  </conditionalFormatting>
  <conditionalFormatting sqref="AX678">
    <cfRule type="expression" dxfId="230" priority="184">
      <formula>$B678=$C$5</formula>
    </cfRule>
  </conditionalFormatting>
  <conditionalFormatting sqref="AW679">
    <cfRule type="expression" dxfId="229" priority="186">
      <formula>$B679=$C$5</formula>
    </cfRule>
  </conditionalFormatting>
  <conditionalFormatting sqref="AX679">
    <cfRule type="expression" dxfId="228" priority="187">
      <formula>$B679=$C$5</formula>
    </cfRule>
  </conditionalFormatting>
  <conditionalFormatting sqref="AW733">
    <cfRule type="expression" dxfId="227" priority="189">
      <formula>$B733=$C$5</formula>
    </cfRule>
  </conditionalFormatting>
  <conditionalFormatting sqref="AX733">
    <cfRule type="expression" dxfId="226" priority="190">
      <formula>$B733=$C$5</formula>
    </cfRule>
  </conditionalFormatting>
  <conditionalFormatting sqref="AW739">
    <cfRule type="expression" dxfId="225" priority="192">
      <formula>$B739=$C$5</formula>
    </cfRule>
  </conditionalFormatting>
  <conditionalFormatting sqref="AX739">
    <cfRule type="expression" dxfId="224" priority="193">
      <formula>$B739=$C$5</formula>
    </cfRule>
  </conditionalFormatting>
  <conditionalFormatting sqref="AW740">
    <cfRule type="expression" dxfId="223" priority="195">
      <formula>$B740=$C$5</formula>
    </cfRule>
  </conditionalFormatting>
  <conditionalFormatting sqref="AX740">
    <cfRule type="expression" dxfId="222" priority="196">
      <formula>$B740=$C$5</formula>
    </cfRule>
  </conditionalFormatting>
  <conditionalFormatting sqref="AW758">
    <cfRule type="expression" dxfId="221" priority="198">
      <formula>$B758=$C$5</formula>
    </cfRule>
  </conditionalFormatting>
  <conditionalFormatting sqref="AX758">
    <cfRule type="expression" dxfId="220" priority="199">
      <formula>$B758=$C$5</formula>
    </cfRule>
  </conditionalFormatting>
  <conditionalFormatting sqref="AW759">
    <cfRule type="expression" dxfId="219" priority="201">
      <formula>$B759=$C$5</formula>
    </cfRule>
  </conditionalFormatting>
  <conditionalFormatting sqref="AX759">
    <cfRule type="expression" dxfId="218" priority="202">
      <formula>$B759=$C$5</formula>
    </cfRule>
  </conditionalFormatting>
  <conditionalFormatting sqref="AW771">
    <cfRule type="expression" dxfId="217" priority="204">
      <formula>$B771=$C$5</formula>
    </cfRule>
  </conditionalFormatting>
  <conditionalFormatting sqref="AX771">
    <cfRule type="expression" dxfId="216" priority="205">
      <formula>$B771=$C$5</formula>
    </cfRule>
  </conditionalFormatting>
  <conditionalFormatting sqref="AW790">
    <cfRule type="expression" dxfId="215" priority="207">
      <formula>$B790=$C$5</formula>
    </cfRule>
  </conditionalFormatting>
  <conditionalFormatting sqref="AX790">
    <cfRule type="expression" dxfId="214" priority="208">
      <formula>$B790=$C$5</formula>
    </cfRule>
  </conditionalFormatting>
  <conditionalFormatting sqref="AW795">
    <cfRule type="expression" dxfId="213" priority="210">
      <formula>$B795=$C$5</formula>
    </cfRule>
  </conditionalFormatting>
  <conditionalFormatting sqref="AX795">
    <cfRule type="expression" dxfId="212" priority="211">
      <formula>$B795=$C$5</formula>
    </cfRule>
  </conditionalFormatting>
  <conditionalFormatting sqref="AW796">
    <cfRule type="expression" dxfId="211" priority="213">
      <formula>$B796=$C$5</formula>
    </cfRule>
  </conditionalFormatting>
  <conditionalFormatting sqref="AX796">
    <cfRule type="expression" dxfId="210" priority="214">
      <formula>$B796=$C$5</formula>
    </cfRule>
  </conditionalFormatting>
  <conditionalFormatting sqref="AW798">
    <cfRule type="expression" dxfId="209" priority="216">
      <formula>$B798=$C$5</formula>
    </cfRule>
  </conditionalFormatting>
  <conditionalFormatting sqref="AX798">
    <cfRule type="expression" dxfId="208" priority="217">
      <formula>$B798=$C$5</formula>
    </cfRule>
  </conditionalFormatting>
  <conditionalFormatting sqref="AW800">
    <cfRule type="expression" dxfId="207" priority="219">
      <formula>$B800=$C$5</formula>
    </cfRule>
  </conditionalFormatting>
  <conditionalFormatting sqref="AX800">
    <cfRule type="expression" dxfId="206" priority="220">
      <formula>$B800=$C$5</formula>
    </cfRule>
  </conditionalFormatting>
  <conditionalFormatting sqref="AW810">
    <cfRule type="expression" dxfId="205" priority="222">
      <formula>$B810=$C$5</formula>
    </cfRule>
  </conditionalFormatting>
  <conditionalFormatting sqref="AX810">
    <cfRule type="expression" dxfId="204" priority="223">
      <formula>$B810=$C$5</formula>
    </cfRule>
  </conditionalFormatting>
  <conditionalFormatting sqref="AW814">
    <cfRule type="expression" dxfId="203" priority="225">
      <formula>$B814=$C$5</formula>
    </cfRule>
  </conditionalFormatting>
  <conditionalFormatting sqref="AX814">
    <cfRule type="expression" dxfId="202" priority="226">
      <formula>$B814=$C$5</formula>
    </cfRule>
  </conditionalFormatting>
  <conditionalFormatting sqref="AW819">
    <cfRule type="expression" dxfId="201" priority="228">
      <formula>$B819=$C$5</formula>
    </cfRule>
  </conditionalFormatting>
  <conditionalFormatting sqref="AX819">
    <cfRule type="expression" dxfId="200" priority="229">
      <formula>$B819=$C$5</formula>
    </cfRule>
  </conditionalFormatting>
  <conditionalFormatting sqref="AW821">
    <cfRule type="expression" dxfId="199" priority="231">
      <formula>$B821=$C$5</formula>
    </cfRule>
  </conditionalFormatting>
  <conditionalFormatting sqref="AX821">
    <cfRule type="expression" dxfId="198" priority="232">
      <formula>$B821=$C$5</formula>
    </cfRule>
  </conditionalFormatting>
  <conditionalFormatting sqref="AW832">
    <cfRule type="expression" dxfId="197" priority="234">
      <formula>$B832=$C$5</formula>
    </cfRule>
  </conditionalFormatting>
  <conditionalFormatting sqref="AX832">
    <cfRule type="expression" dxfId="196" priority="235">
      <formula>$B832=$C$5</formula>
    </cfRule>
  </conditionalFormatting>
  <conditionalFormatting sqref="AW833">
    <cfRule type="expression" dxfId="195" priority="237">
      <formula>$B833=$C$5</formula>
    </cfRule>
  </conditionalFormatting>
  <conditionalFormatting sqref="AX833">
    <cfRule type="expression" dxfId="194" priority="238">
      <formula>$B833=$C$5</formula>
    </cfRule>
  </conditionalFormatting>
  <conditionalFormatting sqref="AW834">
    <cfRule type="expression" dxfId="193" priority="240">
      <formula>$B834=$C$5</formula>
    </cfRule>
  </conditionalFormatting>
  <conditionalFormatting sqref="AX834">
    <cfRule type="expression" dxfId="192" priority="241">
      <formula>$B834=$C$5</formula>
    </cfRule>
  </conditionalFormatting>
  <conditionalFormatting sqref="AW860">
    <cfRule type="expression" dxfId="191" priority="243">
      <formula>$B860=$C$5</formula>
    </cfRule>
  </conditionalFormatting>
  <conditionalFormatting sqref="AX860">
    <cfRule type="expression" dxfId="190" priority="244">
      <formula>$B860=$C$5</formula>
    </cfRule>
  </conditionalFormatting>
  <conditionalFormatting sqref="AW916">
    <cfRule type="expression" dxfId="189" priority="246">
      <formula>$B916=$C$5</formula>
    </cfRule>
  </conditionalFormatting>
  <conditionalFormatting sqref="AX916">
    <cfRule type="expression" dxfId="188" priority="247">
      <formula>$B916=$C$5</formula>
    </cfRule>
  </conditionalFormatting>
  <conditionalFormatting sqref="AW919">
    <cfRule type="expression" dxfId="187" priority="249">
      <formula>$B919=$C$5</formula>
    </cfRule>
  </conditionalFormatting>
  <conditionalFormatting sqref="AX919">
    <cfRule type="expression" dxfId="186" priority="250">
      <formula>$B919=$C$5</formula>
    </cfRule>
  </conditionalFormatting>
  <conditionalFormatting sqref="AW929">
    <cfRule type="expression" dxfId="185" priority="252">
      <formula>$B929=$C$5</formula>
    </cfRule>
  </conditionalFormatting>
  <conditionalFormatting sqref="AX929">
    <cfRule type="expression" dxfId="184" priority="253">
      <formula>$B929=$C$5</formula>
    </cfRule>
  </conditionalFormatting>
  <conditionalFormatting sqref="AW938">
    <cfRule type="expression" dxfId="183" priority="255">
      <formula>$B938=$C$5</formula>
    </cfRule>
  </conditionalFormatting>
  <conditionalFormatting sqref="AX938">
    <cfRule type="expression" dxfId="182" priority="256">
      <formula>$B938=$C$5</formula>
    </cfRule>
  </conditionalFormatting>
  <conditionalFormatting sqref="AW980">
    <cfRule type="expression" dxfId="181" priority="258">
      <formula>$B980=$C$5</formula>
    </cfRule>
  </conditionalFormatting>
  <conditionalFormatting sqref="AX980">
    <cfRule type="expression" dxfId="180" priority="259">
      <formula>$B980=$C$5</formula>
    </cfRule>
  </conditionalFormatting>
  <conditionalFormatting sqref="AW984">
    <cfRule type="expression" dxfId="179" priority="261">
      <formula>$B984=$C$5</formula>
    </cfRule>
  </conditionalFormatting>
  <conditionalFormatting sqref="AX984">
    <cfRule type="expression" dxfId="178" priority="262">
      <formula>$B984=$C$5</formula>
    </cfRule>
  </conditionalFormatting>
  <conditionalFormatting sqref="AW994">
    <cfRule type="expression" dxfId="177" priority="264">
      <formula>$B994=$C$5</formula>
    </cfRule>
  </conditionalFormatting>
  <conditionalFormatting sqref="AX994">
    <cfRule type="expression" dxfId="176" priority="265">
      <formula>$B994=$C$5</formula>
    </cfRule>
  </conditionalFormatting>
  <conditionalFormatting sqref="AW998">
    <cfRule type="expression" dxfId="175" priority="267">
      <formula>$B998=$C$5</formula>
    </cfRule>
  </conditionalFormatting>
  <conditionalFormatting sqref="AX998">
    <cfRule type="expression" dxfId="174" priority="268">
      <formula>$B998=$C$5</formula>
    </cfRule>
  </conditionalFormatting>
  <conditionalFormatting sqref="AW1003">
    <cfRule type="expression" dxfId="173" priority="270">
      <formula>$B1003=$C$5</formula>
    </cfRule>
  </conditionalFormatting>
  <conditionalFormatting sqref="AX1003">
    <cfRule type="expression" dxfId="172" priority="271">
      <formula>$B1003=$C$5</formula>
    </cfRule>
  </conditionalFormatting>
  <conditionalFormatting sqref="AW1004">
    <cfRule type="expression" dxfId="171" priority="273">
      <formula>$B1004=$C$5</formula>
    </cfRule>
  </conditionalFormatting>
  <conditionalFormatting sqref="AX1004">
    <cfRule type="expression" dxfId="170" priority="274">
      <formula>$B1004=$C$5</formula>
    </cfRule>
  </conditionalFormatting>
  <conditionalFormatting sqref="AW1006">
    <cfRule type="expression" dxfId="169" priority="276">
      <formula>$B1006=$C$5</formula>
    </cfRule>
  </conditionalFormatting>
  <conditionalFormatting sqref="AX1006">
    <cfRule type="expression" dxfId="168" priority="277">
      <formula>$B1006=$C$5</formula>
    </cfRule>
  </conditionalFormatting>
  <conditionalFormatting sqref="AW1016">
    <cfRule type="expression" dxfId="167" priority="279">
      <formula>$B1016=$C$5</formula>
    </cfRule>
  </conditionalFormatting>
  <conditionalFormatting sqref="AX1016">
    <cfRule type="expression" dxfId="166" priority="280">
      <formula>$B1016=$C$5</formula>
    </cfRule>
  </conditionalFormatting>
  <conditionalFormatting sqref="AW1022">
    <cfRule type="expression" dxfId="165" priority="282">
      <formula>$B1022=$C$5</formula>
    </cfRule>
  </conditionalFormatting>
  <conditionalFormatting sqref="AX1022">
    <cfRule type="expression" dxfId="164" priority="283">
      <formula>$B1022=$C$5</formula>
    </cfRule>
  </conditionalFormatting>
  <conditionalFormatting sqref="AW1027">
    <cfRule type="expression" dxfId="163" priority="285">
      <formula>$B1027=$C$5</formula>
    </cfRule>
  </conditionalFormatting>
  <conditionalFormatting sqref="AX1027">
    <cfRule type="expression" dxfId="162" priority="286">
      <formula>$B1027=$C$5</formula>
    </cfRule>
  </conditionalFormatting>
  <conditionalFormatting sqref="AW1031">
    <cfRule type="expression" dxfId="161" priority="288">
      <formula>$B1031=$C$5</formula>
    </cfRule>
  </conditionalFormatting>
  <conditionalFormatting sqref="AX1031">
    <cfRule type="expression" dxfId="160" priority="289">
      <formula>$B1031=$C$5</formula>
    </cfRule>
  </conditionalFormatting>
  <conditionalFormatting sqref="AW1033">
    <cfRule type="expression" dxfId="159" priority="291">
      <formula>$B1033=$C$5</formula>
    </cfRule>
  </conditionalFormatting>
  <conditionalFormatting sqref="AX1033">
    <cfRule type="expression" dxfId="158" priority="292">
      <formula>$B1033=$C$5</formula>
    </cfRule>
  </conditionalFormatting>
  <conditionalFormatting sqref="AW1035">
    <cfRule type="expression" dxfId="157" priority="294">
      <formula>$B1035=$C$5</formula>
    </cfRule>
  </conditionalFormatting>
  <conditionalFormatting sqref="AX1035">
    <cfRule type="expression" dxfId="156" priority="295">
      <formula>$B1035=$C$5</formula>
    </cfRule>
  </conditionalFormatting>
  <conditionalFormatting sqref="AW1038">
    <cfRule type="expression" dxfId="155" priority="297">
      <formula>$B1038=$C$5</formula>
    </cfRule>
  </conditionalFormatting>
  <conditionalFormatting sqref="AX1038">
    <cfRule type="expression" dxfId="154" priority="298">
      <formula>$B1038=$C$5</formula>
    </cfRule>
  </conditionalFormatting>
  <conditionalFormatting sqref="AW1042">
    <cfRule type="expression" dxfId="153" priority="300">
      <formula>$B1042=$C$5</formula>
    </cfRule>
  </conditionalFormatting>
  <conditionalFormatting sqref="AX1042">
    <cfRule type="expression" dxfId="152" priority="301">
      <formula>$B1042=$C$5</formula>
    </cfRule>
  </conditionalFormatting>
  <conditionalFormatting sqref="AW1045">
    <cfRule type="expression" dxfId="151" priority="303">
      <formula>$B1045=$C$5</formula>
    </cfRule>
  </conditionalFormatting>
  <conditionalFormatting sqref="AX1045">
    <cfRule type="expression" dxfId="150" priority="304">
      <formula>$B1045=$C$5</formula>
    </cfRule>
  </conditionalFormatting>
  <conditionalFormatting sqref="AW1055">
    <cfRule type="expression" dxfId="149" priority="306">
      <formula>$B1055=$C$5</formula>
    </cfRule>
  </conditionalFormatting>
  <conditionalFormatting sqref="AX1055">
    <cfRule type="expression" dxfId="148" priority="307">
      <formula>$B1055=$C$5</formula>
    </cfRule>
  </conditionalFormatting>
  <conditionalFormatting sqref="D354:H1057 D8:H331">
    <cfRule type="expression" dxfId="147" priority="4">
      <formula>$D8=$E$3</formula>
    </cfRule>
  </conditionalFormatting>
  <conditionalFormatting sqref="D332:H353">
    <cfRule type="expression" dxfId="146" priority="5">
      <formula>$D332=$E$3</formula>
    </cfRule>
  </conditionalFormatting>
  <conditionalFormatting sqref="AW355">
    <cfRule type="expression" dxfId="145" priority="2">
      <formula>$B355=$C$5</formula>
    </cfRule>
  </conditionalFormatting>
  <conditionalFormatting sqref="AX355">
    <cfRule type="expression" dxfId="144" priority="3">
      <formula>$B355=$C$5</formula>
    </cfRule>
  </conditionalFormatting>
  <conditionalFormatting sqref="AZ1:AZ1048576">
    <cfRule type="cellIs" dxfId="143" priority="1" operator="greaterThan">
      <formula>0</formula>
    </cfRule>
  </conditionalFormatting>
  <printOptions horizontalCentered="1"/>
  <pageMargins left="0.39370078740157483" right="0.31496062992125984" top="0.27559055118110237" bottom="0.43307086614173229" header="0.51181102362204722" footer="0.51181102362204722"/>
  <pageSetup paperSize="8" scale="42" firstPageNumber="0" fitToHeight="0" orientation="landscape" r:id="rId1"/>
  <rowBreaks count="1" manualBreakCount="1">
    <brk id="83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18"/>
  <sheetViews>
    <sheetView view="pageBreakPreview" zoomScaleNormal="80" workbookViewId="0">
      <selection activeCell="A6" sqref="A6"/>
    </sheetView>
  </sheetViews>
  <sheetFormatPr defaultRowHeight="15"/>
  <cols>
    <col min="1" max="1" width="13.28515625" style="1169" customWidth="1"/>
    <col min="2" max="4" width="9.140625" style="1169" customWidth="1"/>
    <col min="5" max="6" width="10.85546875" style="1169" customWidth="1"/>
    <col min="7" max="15" width="9.140625" style="1169" customWidth="1"/>
    <col min="16" max="16" width="11.5703125" style="1169" customWidth="1"/>
    <col min="17" max="20" width="9.140625" style="1169" customWidth="1"/>
    <col min="21" max="21" width="21.140625" style="1169" customWidth="1"/>
    <col min="22" max="22" width="13.42578125" style="1169" customWidth="1"/>
    <col min="23" max="23" width="15" style="1169" customWidth="1"/>
    <col min="24" max="1025" width="9.140625" style="1169" customWidth="1"/>
  </cols>
  <sheetData>
    <row r="1" spans="1:23" s="1172" customFormat="1" ht="18.75">
      <c r="A1" s="1170" t="s">
        <v>28671</v>
      </c>
      <c r="B1" s="1171"/>
      <c r="D1" s="1171"/>
      <c r="E1" s="1171"/>
      <c r="F1" s="1171"/>
      <c r="L1" s="1171"/>
      <c r="P1" s="1171"/>
      <c r="Q1" s="1171"/>
      <c r="U1" s="1173">
        <f>SUBTOTAL(3,U3:U118)</f>
        <v>65</v>
      </c>
      <c r="V1" s="1173">
        <f>SUBTOTAL(2,V3:V118)</f>
        <v>112</v>
      </c>
      <c r="W1" s="1174"/>
    </row>
    <row r="2" spans="1:23" s="1175" customFormat="1" ht="300">
      <c r="B2" s="1176" t="s">
        <v>28672</v>
      </c>
      <c r="C2" s="1175" t="s">
        <v>28673</v>
      </c>
      <c r="D2" s="1176" t="s">
        <v>28674</v>
      </c>
      <c r="E2" s="1176" t="s">
        <v>28675</v>
      </c>
      <c r="F2" s="1176" t="s">
        <v>28676</v>
      </c>
      <c r="G2" s="1175" t="s">
        <v>28677</v>
      </c>
      <c r="H2" s="1175" t="s">
        <v>28678</v>
      </c>
      <c r="I2" s="1175" t="s">
        <v>28679</v>
      </c>
      <c r="J2" s="1175" t="s">
        <v>28680</v>
      </c>
      <c r="K2" s="1175" t="s">
        <v>28681</v>
      </c>
      <c r="L2" s="1176" t="s">
        <v>28682</v>
      </c>
      <c r="M2" s="1175" t="s">
        <v>28683</v>
      </c>
      <c r="N2" s="1175" t="s">
        <v>28684</v>
      </c>
      <c r="O2" s="1175" t="s">
        <v>28685</v>
      </c>
      <c r="P2" s="1176" t="s">
        <v>28686</v>
      </c>
      <c r="Q2" s="1176" t="s">
        <v>28687</v>
      </c>
      <c r="R2" s="1175" t="s">
        <v>28688</v>
      </c>
      <c r="S2" s="1175" t="s">
        <v>28689</v>
      </c>
      <c r="T2" s="1175" t="s">
        <v>28690</v>
      </c>
      <c r="U2" s="1177" t="s">
        <v>28691</v>
      </c>
      <c r="V2" s="1178" t="s">
        <v>1705</v>
      </c>
      <c r="W2" s="1177" t="s">
        <v>28692</v>
      </c>
    </row>
    <row r="3" spans="1:23" s="1181" customFormat="1">
      <c r="A3" s="1179" t="str">
        <f>'ИСХОДНИК-даты-1х'!D10</f>
        <v>6</v>
      </c>
      <c r="B3" s="1180"/>
      <c r="D3" s="1180"/>
      <c r="E3" s="1180"/>
      <c r="F3" s="1180"/>
      <c r="L3" s="1180"/>
      <c r="P3" s="1180"/>
      <c r="Q3" s="1180"/>
      <c r="U3" s="1169" t="s">
        <v>28693</v>
      </c>
      <c r="V3" s="1182">
        <f>IFERROR(VLOOKUP(A3,'ИСХОДНИК-даты-1х'!$D$10:$AC$61,9,0),"Пусто")</f>
        <v>43907</v>
      </c>
      <c r="W3" s="1183" t="s">
        <v>28694</v>
      </c>
    </row>
    <row r="4" spans="1:23" s="1181" customFormat="1">
      <c r="A4" s="1179" t="str">
        <f>'ИСХОДНИК-даты-1х'!D11</f>
        <v>11</v>
      </c>
      <c r="B4" s="1180"/>
      <c r="D4" s="1180"/>
      <c r="E4" s="1180"/>
      <c r="F4" s="1180"/>
      <c r="L4" s="1180"/>
      <c r="P4" s="1180"/>
      <c r="Q4" s="1180"/>
      <c r="U4" s="1169" t="s">
        <v>28693</v>
      </c>
      <c r="V4" s="1182">
        <f>IFERROR(VLOOKUP(A4,'ИСХОДНИК-даты-1х'!$D$10:$AC$61,9,0),"Пусто")</f>
        <v>44284</v>
      </c>
      <c r="W4" s="1183" t="s">
        <v>28694</v>
      </c>
    </row>
    <row r="5" spans="1:23" s="1181" customFormat="1">
      <c r="A5" s="1179" t="str">
        <f>'ИСХОДНИК-даты-1х'!D18</f>
        <v>12О_С</v>
      </c>
      <c r="B5" s="1180" t="s">
        <v>28695</v>
      </c>
      <c r="C5" s="1180" t="s">
        <v>28695</v>
      </c>
      <c r="D5" s="1180" t="s">
        <v>119</v>
      </c>
      <c r="E5" s="1180"/>
      <c r="F5" s="1180"/>
      <c r="J5" s="1181" t="s">
        <v>28695</v>
      </c>
      <c r="L5" s="1180"/>
      <c r="P5" s="1180"/>
      <c r="Q5" s="1180"/>
      <c r="U5" s="1169" t="s">
        <v>1847</v>
      </c>
      <c r="V5" s="1182">
        <f>IFERROR(VLOOKUP(A5,'ИСХОДНИК-даты-1х'!$D$10:$AC$61,9,0),"Пусто")</f>
        <v>43970</v>
      </c>
      <c r="W5" s="1183" t="s">
        <v>28694</v>
      </c>
    </row>
    <row r="6" spans="1:23" s="1181" customFormat="1">
      <c r="A6" s="1179" t="str">
        <f>'ИСХОДНИК-даты-1х'!D20</f>
        <v>13О_С</v>
      </c>
      <c r="B6" s="1180"/>
      <c r="D6" s="1180"/>
      <c r="E6" s="1180"/>
      <c r="F6" s="1180"/>
      <c r="L6" s="1180"/>
      <c r="P6" s="1180"/>
      <c r="Q6" s="1180"/>
      <c r="U6" s="1169" t="s">
        <v>28696</v>
      </c>
      <c r="V6" s="1182">
        <f>IFERROR(VLOOKUP(A6,'ИСХОДНИК-даты-1х'!$D$10:$AC$61,9,0),"Пусто")</f>
        <v>44218</v>
      </c>
      <c r="W6" s="1183" t="s">
        <v>28694</v>
      </c>
    </row>
    <row r="7" spans="1:23" s="1181" customFormat="1">
      <c r="A7" s="1179" t="str">
        <f>'ИСХОДНИК-даты-1х'!D22</f>
        <v>14У_С</v>
      </c>
      <c r="B7" s="1180" t="s">
        <v>28695</v>
      </c>
      <c r="C7" s="1180" t="s">
        <v>28695</v>
      </c>
      <c r="D7" s="1180" t="s">
        <v>28695</v>
      </c>
      <c r="E7" s="1180" t="s">
        <v>28695</v>
      </c>
      <c r="F7" s="1180" t="s">
        <v>28695</v>
      </c>
      <c r="L7" s="1180"/>
      <c r="P7" s="1180" t="s">
        <v>28695</v>
      </c>
      <c r="Q7" s="1180"/>
      <c r="U7" s="1169" t="s">
        <v>1847</v>
      </c>
      <c r="V7" s="1182">
        <f>IFERROR(VLOOKUP(A7,'ИСХОДНИК-даты-1х'!$D$10:$AC$61,9,0),"Пусто")</f>
        <v>43818</v>
      </c>
      <c r="W7" s="1183" t="s">
        <v>28694</v>
      </c>
    </row>
    <row r="8" spans="1:23" s="1181" customFormat="1">
      <c r="A8" s="1179" t="str">
        <f>'ИСХОДНИК-даты-1х'!D24</f>
        <v>15О_С</v>
      </c>
      <c r="B8" s="1180"/>
      <c r="D8" s="1180"/>
      <c r="E8" s="1180"/>
      <c r="F8" s="1180"/>
      <c r="L8" s="1180"/>
      <c r="P8" s="1180"/>
      <c r="Q8" s="1180"/>
      <c r="U8" s="1169" t="s">
        <v>28697</v>
      </c>
      <c r="V8" s="1182">
        <f>IFERROR(VLOOKUP(A8,'ИСХОДНИК-даты-1х'!$D$10:$AC$61,9,0),"Пусто")</f>
        <v>44250</v>
      </c>
      <c r="W8" s="1183" t="s">
        <v>28694</v>
      </c>
    </row>
    <row r="9" spans="1:23" s="1181" customFormat="1">
      <c r="A9" s="1179" t="str">
        <f>'ИСХОДНИК-даты-1х'!D25</f>
        <v>16У_С</v>
      </c>
      <c r="B9" s="1180" t="s">
        <v>28695</v>
      </c>
      <c r="C9" s="1180" t="s">
        <v>28695</v>
      </c>
      <c r="D9" s="1180" t="s">
        <v>28695</v>
      </c>
      <c r="E9" s="1180" t="s">
        <v>28695</v>
      </c>
      <c r="F9" s="1180" t="s">
        <v>28695</v>
      </c>
      <c r="L9" s="1180"/>
      <c r="M9" s="1181" t="s">
        <v>28695</v>
      </c>
      <c r="O9" s="1181" t="s">
        <v>28695</v>
      </c>
      <c r="P9" s="1180" t="s">
        <v>28695</v>
      </c>
      <c r="Q9" s="1180" t="s">
        <v>28695</v>
      </c>
      <c r="S9" s="1181" t="s">
        <v>28695</v>
      </c>
      <c r="T9" s="1181" t="s">
        <v>28695</v>
      </c>
      <c r="U9" s="1169" t="s">
        <v>1847</v>
      </c>
      <c r="V9" s="1182">
        <f>IFERROR(VLOOKUP(A9,'ИСХОДНИК-даты-1х'!$D$10:$AC$61,9,0),"Пусто")</f>
        <v>43984</v>
      </c>
      <c r="W9" s="1183" t="s">
        <v>28694</v>
      </c>
    </row>
    <row r="10" spans="1:23" s="1181" customFormat="1">
      <c r="A10" s="1179" t="str">
        <f>'ИСХОДНИК-даты-1х'!D27</f>
        <v>17О_С</v>
      </c>
      <c r="B10" s="1180" t="s">
        <v>28695</v>
      </c>
      <c r="C10" s="1180" t="s">
        <v>28695</v>
      </c>
      <c r="D10" s="1180" t="s">
        <v>28695</v>
      </c>
      <c r="E10" s="1180"/>
      <c r="F10" s="1180"/>
      <c r="L10" s="1180"/>
      <c r="P10" s="1180"/>
      <c r="Q10" s="1180"/>
      <c r="U10" s="1169" t="s">
        <v>1853</v>
      </c>
      <c r="V10" s="1182">
        <f>IFERROR(VLOOKUP(A10,'ИСХОДНИК-даты-1х'!$D$10:$AC$61,9,0),"Пусто")</f>
        <v>43993</v>
      </c>
      <c r="W10" s="1183" t="s">
        <v>28694</v>
      </c>
    </row>
    <row r="11" spans="1:23" s="1181" customFormat="1">
      <c r="A11" s="1179" t="str">
        <f>'ИСХОДНИК-даты-1х'!D29</f>
        <v>18</v>
      </c>
      <c r="B11" s="1180"/>
      <c r="D11" s="1180"/>
      <c r="E11" s="1180"/>
      <c r="F11" s="1180"/>
      <c r="L11" s="1180"/>
      <c r="P11" s="1180"/>
      <c r="Q11" s="1180"/>
      <c r="U11" s="1169" t="s">
        <v>28698</v>
      </c>
      <c r="V11" s="1182">
        <f>IFERROR(VLOOKUP(A11,'ИСХОДНИК-даты-1х'!$D$10:$AC$61,9,0),"Пусто")</f>
        <v>43943</v>
      </c>
      <c r="W11" s="1183" t="s">
        <v>28694</v>
      </c>
    </row>
    <row r="12" spans="1:23" s="1181" customFormat="1">
      <c r="A12" s="1179" t="str">
        <f>'ИСХОДНИК-даты-1х'!D31</f>
        <v>28</v>
      </c>
      <c r="B12" s="1180"/>
      <c r="D12" s="1180"/>
      <c r="E12" s="1180"/>
      <c r="F12" s="1180"/>
      <c r="L12" s="1180"/>
      <c r="P12" s="1180"/>
      <c r="Q12" s="1180"/>
      <c r="U12" s="1169" t="s">
        <v>28698</v>
      </c>
      <c r="V12" s="1182">
        <f>IFERROR(VLOOKUP(A12,'ИСХОДНИК-даты-1х'!$D$10:$AC$61,9,0),"Пусто")</f>
        <v>43945</v>
      </c>
      <c r="W12" s="1183" t="s">
        <v>28694</v>
      </c>
    </row>
    <row r="13" spans="1:23" s="1181" customFormat="1">
      <c r="A13" s="1179" t="str">
        <f>'ИСХОДНИК-даты-1х'!D32</f>
        <v>30</v>
      </c>
      <c r="B13" s="1180"/>
      <c r="D13" s="1180"/>
      <c r="E13" s="1180"/>
      <c r="F13" s="1180"/>
      <c r="L13" s="1180"/>
      <c r="P13" s="1180"/>
      <c r="Q13" s="1180"/>
      <c r="U13" s="1169" t="s">
        <v>28698</v>
      </c>
      <c r="V13" s="1182">
        <f>IFERROR(VLOOKUP(A13,'ИСХОДНИК-даты-1х'!$D$10:$AC$61,9,0),"Пусто")</f>
        <v>43697</v>
      </c>
      <c r="W13" s="1183" t="s">
        <v>28694</v>
      </c>
    </row>
    <row r="14" spans="1:23" s="1181" customFormat="1">
      <c r="A14" s="1179" t="str">
        <f>'ИСХОДНИК-даты-1х'!D33</f>
        <v>31</v>
      </c>
      <c r="B14" s="1180"/>
      <c r="D14" s="1180"/>
      <c r="E14" s="1180"/>
      <c r="F14" s="1180"/>
      <c r="L14" s="1180"/>
      <c r="P14" s="1180"/>
      <c r="Q14" s="1180"/>
      <c r="U14" s="1169" t="s">
        <v>28693</v>
      </c>
      <c r="V14" s="1182">
        <f>IFERROR(VLOOKUP(A14,'ИСХОДНИК-даты-1х'!$D$10:$AC$61,9,0),"Пусто")</f>
        <v>44131</v>
      </c>
      <c r="W14" s="1183" t="s">
        <v>28694</v>
      </c>
    </row>
    <row r="15" spans="1:23" s="1181" customFormat="1">
      <c r="A15" s="1179" t="str">
        <f>'ИСХОДНИК-даты-1х'!D35</f>
        <v>32</v>
      </c>
      <c r="B15" s="1180"/>
      <c r="D15" s="1180"/>
      <c r="E15" s="1180"/>
      <c r="F15" s="1180"/>
      <c r="L15" s="1180"/>
      <c r="P15" s="1180"/>
      <c r="Q15" s="1180"/>
      <c r="U15" s="1169" t="s">
        <v>28693</v>
      </c>
      <c r="V15" s="1182">
        <f>IFERROR(VLOOKUP(A15,'ИСХОДНИК-даты-1х'!$D$10:$AC$61,9,0),"Пусто")</f>
        <v>44239</v>
      </c>
      <c r="W15" s="1183" t="s">
        <v>28694</v>
      </c>
    </row>
    <row r="16" spans="1:23" s="1181" customFormat="1">
      <c r="A16" s="1179" t="str">
        <f>'ИСХОДНИК-даты-1х'!D37</f>
        <v>31О_С</v>
      </c>
      <c r="B16" s="1180"/>
      <c r="D16" s="1180"/>
      <c r="E16" s="1180"/>
      <c r="F16" s="1180"/>
      <c r="L16" s="1180"/>
      <c r="P16" s="1180"/>
      <c r="Q16" s="1180"/>
      <c r="U16" s="1169" t="s">
        <v>28697</v>
      </c>
      <c r="V16" s="1182">
        <f>IFERROR(VLOOKUP(A16,'ИСХОДНИК-даты-1х'!$D$10:$AC$61,9,0),"Пусто")</f>
        <v>44134</v>
      </c>
      <c r="W16" s="1183" t="s">
        <v>28694</v>
      </c>
    </row>
    <row r="17" spans="1:23" s="1181" customFormat="1">
      <c r="A17" s="1179" t="str">
        <f>'ИСХОДНИК-даты-1х'!D39</f>
        <v>35О_Т</v>
      </c>
      <c r="B17" s="1180"/>
      <c r="D17" s="1180"/>
      <c r="E17" s="1180"/>
      <c r="F17" s="1180"/>
      <c r="L17" s="1180"/>
      <c r="P17" s="1180"/>
      <c r="Q17" s="1180"/>
      <c r="U17" s="1169"/>
      <c r="V17" s="1182">
        <f>IFERROR(VLOOKUP(A17,'ИСХОДНИК-даты-1х'!$D$10:$AC$61,9,0),"Пусто")</f>
        <v>44266</v>
      </c>
      <c r="W17" s="1183" t="s">
        <v>28694</v>
      </c>
    </row>
    <row r="18" spans="1:23" s="1181" customFormat="1">
      <c r="A18" s="1179" t="str">
        <f>'ИСХОДНИК-даты-1х'!D40</f>
        <v>46О_Т</v>
      </c>
      <c r="B18" s="1180"/>
      <c r="D18" s="1180"/>
      <c r="E18" s="1180"/>
      <c r="F18" s="1180"/>
      <c r="L18" s="1180"/>
      <c r="P18" s="1180"/>
      <c r="Q18" s="1180"/>
      <c r="U18" s="1169"/>
      <c r="V18" s="1182">
        <f>IFERROR(VLOOKUP(A18,'ИСХОДНИК-даты-1х'!$D$10:$AC$61,9,0),"Пусто")</f>
        <v>44370</v>
      </c>
      <c r="W18" s="1183" t="s">
        <v>28694</v>
      </c>
    </row>
    <row r="19" spans="1:23">
      <c r="A19" s="1169" t="e">
        <f>'ИСХОДНИК-КУРАТОРЫ'!D8</f>
        <v>#REF!</v>
      </c>
      <c r="U19" s="1169" t="s">
        <v>28693</v>
      </c>
      <c r="V19" s="1184" t="str">
        <f>IFERROR(VLOOKUP(A19,'ИСХОДНИК-даты-2х'!$D$10:$AI$105,8,0),"-")</f>
        <v>-</v>
      </c>
      <c r="W19" s="1169" t="s">
        <v>28699</v>
      </c>
    </row>
    <row r="20" spans="1:23">
      <c r="A20" s="1169" t="e">
        <f>'ИСХОДНИК-КУРАТОРЫ'!D9</f>
        <v>#REF!</v>
      </c>
      <c r="U20" s="1169" t="s">
        <v>28693</v>
      </c>
      <c r="V20" s="1184" t="str">
        <f>IFERROR(VLOOKUP(A20,'ИСХОДНИК-даты-2х'!$D$10:$AI$105,8,0),"-")</f>
        <v>-</v>
      </c>
      <c r="W20" s="1169" t="s">
        <v>28699</v>
      </c>
    </row>
    <row r="21" spans="1:23">
      <c r="A21" s="1169" t="str">
        <f>'ИСХОДНИК-КУРАТОРЫ'!D10</f>
        <v>5У_С</v>
      </c>
      <c r="U21" s="1169" t="s">
        <v>28693</v>
      </c>
      <c r="V21" s="1184">
        <f>IFERROR(VLOOKUP(A21,'ИСХОДНИК-даты-2х'!$D$10:$AI$105,8,0),"-")</f>
        <v>44312</v>
      </c>
      <c r="W21" s="1169" t="s">
        <v>28699</v>
      </c>
    </row>
    <row r="22" spans="1:23">
      <c r="A22" s="1169" t="e">
        <f>'ИСХОДНИК-КУРАТОРЫ'!D11</f>
        <v>#REF!</v>
      </c>
      <c r="U22" s="1169" t="s">
        <v>28698</v>
      </c>
      <c r="V22" s="1184" t="str">
        <f>IFERROR(VLOOKUP(A22,'ИСХОДНИК-даты-2х'!$D$10:$AI$105,8,0),"-")</f>
        <v>-</v>
      </c>
      <c r="W22" s="1169" t="s">
        <v>28699</v>
      </c>
    </row>
    <row r="23" spans="1:23">
      <c r="A23" s="1169" t="e">
        <f>'ИСХОДНИК-КУРАТОРЫ'!D12</f>
        <v>#REF!</v>
      </c>
      <c r="B23" s="1180" t="s">
        <v>28695</v>
      </c>
      <c r="C23" s="1180" t="s">
        <v>28695</v>
      </c>
      <c r="D23" s="1180" t="s">
        <v>28695</v>
      </c>
      <c r="H23" s="1169" t="s">
        <v>28695</v>
      </c>
      <c r="I23" s="1169" t="s">
        <v>28700</v>
      </c>
      <c r="J23" s="1169" t="s">
        <v>28695</v>
      </c>
      <c r="K23" s="1169" t="s">
        <v>28695</v>
      </c>
      <c r="U23" s="1169" t="s">
        <v>1847</v>
      </c>
      <c r="V23" s="1184" t="str">
        <f>IFERROR(VLOOKUP(A23,'ИСХОДНИК-даты-2х'!$D$10:$AI$105,8,0),"-")</f>
        <v>-</v>
      </c>
      <c r="W23" s="1169" t="s">
        <v>28699</v>
      </c>
    </row>
    <row r="24" spans="1:23">
      <c r="A24" s="1169" t="str">
        <f>'ИСХОДНИК-КУРАТОРЫ'!D13</f>
        <v>10У_С</v>
      </c>
      <c r="V24" s="1184">
        <f>IFERROR(VLOOKUP(A24,'ИСХОДНИК-даты-2х'!$D$10:$AI$105,8,0),"-")</f>
        <v>44673</v>
      </c>
      <c r="W24" s="1169" t="s">
        <v>28699</v>
      </c>
    </row>
    <row r="25" spans="1:23">
      <c r="A25" s="1169" t="str">
        <f>'ИСХОДНИК-КУРАТОРЫ'!D14</f>
        <v>13У_С</v>
      </c>
      <c r="U25" s="1169" t="s">
        <v>28693</v>
      </c>
      <c r="V25" s="1184">
        <f>IFERROR(VLOOKUP(A25,'ИСХОДНИК-даты-2х'!$D$10:$AI$105,8,0),"-")</f>
        <v>44428</v>
      </c>
      <c r="W25" s="1169" t="s">
        <v>28699</v>
      </c>
    </row>
    <row r="26" spans="1:23">
      <c r="A26" s="1169" t="str">
        <f>'ИСХОДНИК-КУРАТОРЫ'!D15</f>
        <v>4У_С</v>
      </c>
      <c r="U26" s="1169" t="s">
        <v>28697</v>
      </c>
      <c r="V26" s="1184">
        <f>IFERROR(VLOOKUP(A26,'ИСХОДНИК-даты-2х'!$D$10:$AI$105,8,0),"-")</f>
        <v>44320</v>
      </c>
      <c r="W26" s="1169" t="s">
        <v>28699</v>
      </c>
    </row>
    <row r="27" spans="1:23">
      <c r="A27" s="1169" t="str">
        <f>'ИСХОДНИК-КУРАТОРЫ'!D16</f>
        <v>9У_С</v>
      </c>
      <c r="B27" s="1180" t="s">
        <v>28695</v>
      </c>
      <c r="C27" s="1180" t="s">
        <v>28695</v>
      </c>
      <c r="D27" s="1180" t="s">
        <v>28695</v>
      </c>
      <c r="I27" s="1169" t="s">
        <v>28700</v>
      </c>
      <c r="J27" s="1169" t="s">
        <v>28695</v>
      </c>
      <c r="U27" s="1169" t="s">
        <v>1847</v>
      </c>
      <c r="V27" s="1184">
        <f>IFERROR(VLOOKUP(A27,'ИСХОДНИК-даты-2х'!$D$10:$AI$105,8,0),"-")</f>
        <v>44305</v>
      </c>
      <c r="W27" s="1169" t="s">
        <v>28699</v>
      </c>
    </row>
    <row r="28" spans="1:23">
      <c r="A28" s="1169" t="str">
        <f>'ИСХОДНИК-КУРАТОРЫ'!D17</f>
        <v>17У_С</v>
      </c>
      <c r="B28" s="1180" t="s">
        <v>28695</v>
      </c>
      <c r="C28" s="1180" t="s">
        <v>28695</v>
      </c>
      <c r="D28" s="1180" t="s">
        <v>28701</v>
      </c>
      <c r="J28" s="1169" t="s">
        <v>28695</v>
      </c>
      <c r="K28" s="1169" t="s">
        <v>28695</v>
      </c>
      <c r="L28" s="1169" t="s">
        <v>28695</v>
      </c>
      <c r="U28" s="1169" t="s">
        <v>1847</v>
      </c>
      <c r="V28" s="1184">
        <f>IFERROR(VLOOKUP(A28,'ИСХОДНИК-даты-2х'!$D$10:$AI$105,8,0),"-")</f>
        <v>44298</v>
      </c>
      <c r="W28" s="1169" t="s">
        <v>28699</v>
      </c>
    </row>
    <row r="29" spans="1:23">
      <c r="A29" s="1169" t="str">
        <f>'ИСХОДНИК-КУРАТОРЫ'!D18</f>
        <v>19У_С</v>
      </c>
      <c r="V29" s="1184">
        <f>IFERROR(VLOOKUP(A29,'ИСХОДНИК-даты-2х'!$D$10:$AI$105,8,0),"-")</f>
        <v>44428</v>
      </c>
      <c r="W29" s="1169" t="s">
        <v>28699</v>
      </c>
    </row>
    <row r="30" spans="1:23">
      <c r="A30" s="1169" t="str">
        <f>'ИСХОДНИК-КУРАТОРЫ'!D19</f>
        <v>20У_С</v>
      </c>
      <c r="V30" s="1184">
        <f>IFERROR(VLOOKUP(A30,'ИСХОДНИК-даты-2х'!$D$10:$AI$105,8,0),"-")</f>
        <v>44734</v>
      </c>
      <c r="W30" s="1169" t="s">
        <v>28699</v>
      </c>
    </row>
    <row r="31" spans="1:23">
      <c r="A31" s="1169" t="str">
        <f>'ИСХОДНИК-КУРАТОРЫ'!D20</f>
        <v>21У_С</v>
      </c>
      <c r="U31" s="1169" t="s">
        <v>1853</v>
      </c>
      <c r="V31" s="1184">
        <f>IFERROR(VLOOKUP(A31,'ИСХОДНИК-даты-2х'!$D$10:$AI$105,8,0),"-")</f>
        <v>44312</v>
      </c>
      <c r="W31" s="1169" t="s">
        <v>28699</v>
      </c>
    </row>
    <row r="32" spans="1:23">
      <c r="A32" s="1169" t="str">
        <f>'ИСХОДНИК-КУРАТОРЫ'!D21</f>
        <v>22У_С</v>
      </c>
      <c r="U32" s="1169" t="s">
        <v>1853</v>
      </c>
      <c r="V32" s="1184">
        <f>IFERROR(VLOOKUP(A32,'ИСХОДНИК-даты-2х'!$D$10:$AI$105,8,0),"-")</f>
        <v>44181</v>
      </c>
      <c r="W32" s="1169" t="s">
        <v>28699</v>
      </c>
    </row>
    <row r="33" spans="1:23">
      <c r="A33" s="1169" t="str">
        <f>'ИСХОДНИК-КУРАТОРЫ'!D22</f>
        <v>23У_С</v>
      </c>
      <c r="U33" s="1169" t="s">
        <v>1847</v>
      </c>
      <c r="V33" s="1184">
        <f>IFERROR(VLOOKUP(A33,'ИСХОДНИК-даты-2х'!$D$10:$AI$105,8,0),"-")</f>
        <v>44382</v>
      </c>
      <c r="W33" s="1169" t="s">
        <v>28699</v>
      </c>
    </row>
    <row r="34" spans="1:23">
      <c r="A34" s="1169" t="str">
        <f>'ИСХОДНИК-КУРАТОРЫ'!D23</f>
        <v>24У_С</v>
      </c>
      <c r="U34" s="1169" t="s">
        <v>28698</v>
      </c>
      <c r="V34" s="1184">
        <f>IFERROR(VLOOKUP(A34,'ИСХОДНИК-даты-2х'!$D$10:$AI$105,8,0),"-")</f>
        <v>44382</v>
      </c>
      <c r="W34" s="1169" t="s">
        <v>28699</v>
      </c>
    </row>
    <row r="35" spans="1:23">
      <c r="A35" s="1169" t="str">
        <f>'ИСХОДНИК-КУРАТОРЫ'!D24</f>
        <v>25У_С</v>
      </c>
      <c r="U35" s="1169" t="s">
        <v>28698</v>
      </c>
      <c r="V35" s="1184">
        <f>IFERROR(VLOOKUP(A35,'ИСХОДНИК-даты-2х'!$D$10:$AI$105,8,0),"-")</f>
        <v>44533</v>
      </c>
      <c r="W35" s="1169" t="s">
        <v>28699</v>
      </c>
    </row>
    <row r="36" spans="1:23">
      <c r="A36" s="1169" t="str">
        <f>'ИСХОДНИК-КУРАТОРЫ'!D25</f>
        <v>26У_С</v>
      </c>
      <c r="B36" s="1169" t="s">
        <v>28695</v>
      </c>
      <c r="C36" s="1169" t="s">
        <v>28695</v>
      </c>
      <c r="D36" s="1169" t="s">
        <v>28695</v>
      </c>
      <c r="J36" s="1169" t="s">
        <v>28695</v>
      </c>
      <c r="K36" s="1169" t="s">
        <v>28695</v>
      </c>
      <c r="U36" s="1169" t="s">
        <v>1847</v>
      </c>
      <c r="V36" s="1184">
        <f>IFERROR(VLOOKUP(A36,'ИСХОДНИК-даты-2х'!$D$10:$AI$105,8,0),"-")</f>
        <v>44312</v>
      </c>
      <c r="W36" s="1169" t="s">
        <v>28699</v>
      </c>
    </row>
    <row r="37" spans="1:23">
      <c r="A37" s="1169" t="str">
        <f>'ИСХОДНИК-КУРАТОРЫ'!D26</f>
        <v>27У_С</v>
      </c>
      <c r="U37" s="1169" t="s">
        <v>28697</v>
      </c>
      <c r="V37" s="1184">
        <f>IFERROR(VLOOKUP(A37,'ИСХОДНИК-даты-2х'!$D$10:$AI$105,8,0),"-")</f>
        <v>44332</v>
      </c>
      <c r="W37" s="1169" t="s">
        <v>28699</v>
      </c>
    </row>
    <row r="38" spans="1:23">
      <c r="A38" s="1169" t="str">
        <f>'ИСХОДНИК-КУРАТОРЫ'!D27</f>
        <v>28У_С</v>
      </c>
      <c r="U38" s="1169" t="s">
        <v>1847</v>
      </c>
      <c r="V38" s="1184">
        <f>IFERROR(VLOOKUP(A38,'ИСХОДНИК-даты-2х'!$D$10:$AI$105,8,0),"-")</f>
        <v>44235</v>
      </c>
      <c r="W38" s="1169" t="s">
        <v>28699</v>
      </c>
    </row>
    <row r="39" spans="1:23">
      <c r="A39" s="1169" t="str">
        <f>'ИСХОДНИК-КУРАТОРЫ'!D28</f>
        <v>29У_С</v>
      </c>
      <c r="U39" s="1169" t="s">
        <v>28697</v>
      </c>
      <c r="V39" s="1184">
        <f>IFERROR(VLOOKUP(A39,'ИСХОДНИК-даты-2х'!$D$10:$AI$105,8,0),"-")</f>
        <v>44368</v>
      </c>
      <c r="W39" s="1169" t="s">
        <v>28699</v>
      </c>
    </row>
    <row r="40" spans="1:23">
      <c r="A40" s="1169" t="str">
        <f>'ИСХОДНИК-КУРАТОРЫ'!D29</f>
        <v>30У_С</v>
      </c>
      <c r="U40" s="1169" t="s">
        <v>28693</v>
      </c>
      <c r="V40" s="1184">
        <f>IFERROR(VLOOKUP(A40,'ИСХОДНИК-даты-2х'!$D$10:$AI$105,8,0),"-")</f>
        <v>44270</v>
      </c>
      <c r="W40" s="1169" t="s">
        <v>28699</v>
      </c>
    </row>
    <row r="41" spans="1:23">
      <c r="A41" s="1169" t="str">
        <f>'ИСХОДНИК-КУРАТОРЫ'!D30</f>
        <v>31У_С</v>
      </c>
      <c r="U41" s="1169" t="s">
        <v>28693</v>
      </c>
      <c r="V41" s="1184">
        <f>IFERROR(VLOOKUP(A41,'ИСХОДНИК-даты-2х'!$D$10:$AI$105,8,0),"-")</f>
        <v>44368</v>
      </c>
      <c r="W41" s="1169" t="s">
        <v>28699</v>
      </c>
    </row>
    <row r="42" spans="1:23">
      <c r="A42" s="1169" t="str">
        <f>'ИСХОДНИК-КУРАТОРЫ'!D31</f>
        <v>32У_С</v>
      </c>
      <c r="B42" s="1169" t="s">
        <v>28695</v>
      </c>
      <c r="J42" s="1169" t="s">
        <v>28695</v>
      </c>
      <c r="L42" s="1169" t="s">
        <v>28700</v>
      </c>
      <c r="U42" s="1169" t="s">
        <v>1847</v>
      </c>
      <c r="V42" s="1184">
        <f>IFERROR(VLOOKUP(A42,'ИСХОДНИК-даты-2х'!$D$10:$AI$105,8,0),"-")</f>
        <v>44292</v>
      </c>
      <c r="W42" s="1169" t="s">
        <v>28699</v>
      </c>
    </row>
    <row r="43" spans="1:23">
      <c r="A43" s="1169" t="str">
        <f>'ИСХОДНИК-КУРАТОРЫ'!D32</f>
        <v>33У_С</v>
      </c>
      <c r="B43" s="1169" t="s">
        <v>28695</v>
      </c>
      <c r="C43" s="1169" t="s">
        <v>28695</v>
      </c>
      <c r="D43" s="1169" t="s">
        <v>28695</v>
      </c>
      <c r="J43" s="1169" t="s">
        <v>28695</v>
      </c>
      <c r="K43" s="1169" t="s">
        <v>28695</v>
      </c>
      <c r="L43" s="1169" t="s">
        <v>28695</v>
      </c>
      <c r="U43" s="1169" t="s">
        <v>1847</v>
      </c>
      <c r="V43" s="1184">
        <f>IFERROR(VLOOKUP(A43,'ИСХОДНИК-даты-2х'!$D$10:$AI$105,8,0),"-")</f>
        <v>44662</v>
      </c>
      <c r="W43" s="1169" t="s">
        <v>28699</v>
      </c>
    </row>
    <row r="44" spans="1:23">
      <c r="A44" s="1169" t="str">
        <f>'ИСХОДНИК-КУРАТОРЫ'!D33</f>
        <v>34У_Т</v>
      </c>
      <c r="U44" s="1169" t="s">
        <v>28698</v>
      </c>
      <c r="V44" s="1184">
        <f>IFERROR(VLOOKUP(A44,'ИСХОДНИК-даты-2х'!$D$10:$AI$105,8,0),"-")</f>
        <v>44428</v>
      </c>
      <c r="W44" s="1169" t="s">
        <v>28699</v>
      </c>
    </row>
    <row r="45" spans="1:23">
      <c r="A45" s="1169" t="str">
        <f>'ИСХОДНИК-КУРАТОРЫ'!D34</f>
        <v>36У_Т</v>
      </c>
      <c r="B45" s="1169" t="s">
        <v>28695</v>
      </c>
      <c r="C45" s="1169" t="s">
        <v>28695</v>
      </c>
      <c r="D45" s="1169" t="s">
        <v>28695</v>
      </c>
      <c r="J45" s="1169" t="s">
        <v>28695</v>
      </c>
      <c r="K45" s="1169" t="s">
        <v>28695</v>
      </c>
      <c r="L45" s="1169" t="s">
        <v>28695</v>
      </c>
      <c r="U45" s="1169" t="s">
        <v>1847</v>
      </c>
      <c r="V45" s="1184">
        <f>IFERROR(VLOOKUP(A45,'ИСХОДНИК-даты-2х'!$D$10:$AI$105,8,0),"-")</f>
        <v>44279</v>
      </c>
      <c r="W45" s="1169" t="s">
        <v>28699</v>
      </c>
    </row>
    <row r="46" spans="1:23">
      <c r="A46" s="1169" t="str">
        <f>'ИСХОДНИК-КУРАТОРЫ'!D35</f>
        <v>37У_Т</v>
      </c>
      <c r="U46" s="1169" t="s">
        <v>1853</v>
      </c>
      <c r="V46" s="1184">
        <f>IFERROR(VLOOKUP(A46,'ИСХОДНИК-даты-2х'!$D$10:$AI$105,8,0),"-")</f>
        <v>44428</v>
      </c>
      <c r="W46" s="1169" t="s">
        <v>28699</v>
      </c>
    </row>
    <row r="47" spans="1:23">
      <c r="A47" s="1169" t="str">
        <f>'ИСХОДНИК-КУРАТОРЫ'!D36</f>
        <v>38У_Т</v>
      </c>
      <c r="V47" s="1184">
        <f>IFERROR(VLOOKUP(A47,'ИСХОДНИК-даты-2х'!$D$10:$AI$105,8,0),"-")</f>
        <v>44358</v>
      </c>
      <c r="W47" s="1169" t="s">
        <v>28699</v>
      </c>
    </row>
    <row r="48" spans="1:23">
      <c r="A48" s="1169" t="str">
        <f>'ИСХОДНИК-КУРАТОРЫ'!D37</f>
        <v>39У_Т</v>
      </c>
      <c r="V48" s="1184">
        <f>IFERROR(VLOOKUP(A48,'ИСХОДНИК-даты-2х'!$D$10:$AI$105,8,0),"-")</f>
        <v>44684</v>
      </c>
      <c r="W48" s="1169" t="s">
        <v>28699</v>
      </c>
    </row>
    <row r="49" spans="1:23">
      <c r="A49" s="1169" t="str">
        <f>'ИСХОДНИК-КУРАТОРЫ'!D38</f>
        <v>40У_Т</v>
      </c>
      <c r="U49" s="1169" t="s">
        <v>28698</v>
      </c>
      <c r="V49" s="1184">
        <f>IFERROR(VLOOKUP(A49,'ИСХОДНИК-даты-2х'!$D$10:$AI$105,8,0),"-")</f>
        <v>44428</v>
      </c>
      <c r="W49" s="1169" t="s">
        <v>28699</v>
      </c>
    </row>
    <row r="50" spans="1:23">
      <c r="A50" s="1169" t="str">
        <f>'ИСХОДНИК-КУРАТОРЫ'!D39</f>
        <v>41У_Т</v>
      </c>
      <c r="U50" s="1169" t="s">
        <v>1853</v>
      </c>
      <c r="V50" s="1184">
        <f>IFERROR(VLOOKUP(A50,'ИСХОДНИК-даты-2х'!$D$10:$AI$105,8,0),"-")</f>
        <v>44742</v>
      </c>
      <c r="W50" s="1169" t="s">
        <v>28699</v>
      </c>
    </row>
    <row r="51" spans="1:23">
      <c r="A51" s="1169" t="str">
        <f>'ИСХОДНИК-КУРАТОРЫ'!D40</f>
        <v>42У_Т</v>
      </c>
      <c r="V51" s="1184">
        <f>IFERROR(VLOOKUP(A51,'ИСХОДНИК-даты-2х'!$D$10:$AI$105,8,0),"-")</f>
        <v>44573</v>
      </c>
      <c r="W51" s="1169" t="s">
        <v>28699</v>
      </c>
    </row>
    <row r="52" spans="1:23">
      <c r="A52" s="1169" t="str">
        <f>'ИСХОДНИК-КУРАТОРЫ'!D41</f>
        <v>43У_Т</v>
      </c>
      <c r="V52" s="1184">
        <f>IFERROR(VLOOKUP(A52,'ИСХОДНИК-даты-2х'!$D$10:$AI$105,8,0),"-")</f>
        <v>44382</v>
      </c>
      <c r="W52" s="1169" t="s">
        <v>28699</v>
      </c>
    </row>
    <row r="53" spans="1:23">
      <c r="A53" s="1169" t="str">
        <f>'ИСХОДНИК-КУРАТОРЫ'!D42</f>
        <v>44У_Т</v>
      </c>
      <c r="U53" s="1169" t="s">
        <v>1847</v>
      </c>
      <c r="V53" s="1184">
        <f>IFERROR(VLOOKUP(A53,'ИСХОДНИК-даты-2х'!$D$10:$AI$105,8,0),"-")</f>
        <v>44405</v>
      </c>
      <c r="W53" s="1169" t="s">
        <v>28699</v>
      </c>
    </row>
    <row r="54" spans="1:23">
      <c r="A54" s="1169" t="str">
        <f>'ИСХОДНИК-КУРАТОРЫ'!D43</f>
        <v>45У_Т</v>
      </c>
      <c r="V54" s="1184">
        <f>IFERROR(VLOOKUP(A54,'ИСХОДНИК-даты-2х'!$D$10:$AI$105,8,0),"-")</f>
        <v>44566</v>
      </c>
      <c r="W54" s="1169" t="s">
        <v>28699</v>
      </c>
    </row>
    <row r="55" spans="1:23">
      <c r="A55" s="1169" t="str">
        <f>'ИСХОДНИК-КУРАТОРЫ'!D44</f>
        <v>47У_Т</v>
      </c>
      <c r="V55" s="1184">
        <f>IFERROR(VLOOKUP(A55,'ИСХОДНИК-даты-2х'!$D$10:$AI$105,8,0),"-")</f>
        <v>44627</v>
      </c>
      <c r="W55" s="1169" t="s">
        <v>28699</v>
      </c>
    </row>
    <row r="56" spans="1:23">
      <c r="A56" s="1169" t="str">
        <f>'ИСХОДНИК-КУРАТОРЫ'!D45</f>
        <v>48У_Т</v>
      </c>
      <c r="V56" s="1184">
        <f>IFERROR(VLOOKUP(A56,'ИСХОДНИК-даты-2х'!$D$10:$AI$105,8,0),"-")</f>
        <v>44546</v>
      </c>
      <c r="W56" s="1169" t="s">
        <v>28699</v>
      </c>
    </row>
    <row r="57" spans="1:23">
      <c r="A57" s="1169" t="str">
        <f>'ИСХОДНИК-КУРАТОРЫ'!D46</f>
        <v>49У_Т</v>
      </c>
      <c r="V57" s="1184">
        <f>IFERROR(VLOOKUP(A57,'ИСХОДНИК-даты-2х'!$D$10:$AI$105,8,0),"-")</f>
        <v>44428</v>
      </c>
      <c r="W57" s="1169" t="s">
        <v>28699</v>
      </c>
    </row>
    <row r="58" spans="1:23">
      <c r="A58" s="1169" t="str">
        <f>'ИСХОДНИК-КУРАТОРЫ'!D47</f>
        <v>50У_Т</v>
      </c>
      <c r="U58" s="1169" t="s">
        <v>28697</v>
      </c>
      <c r="V58" s="1184">
        <f>IFERROR(VLOOKUP(A58,'ИСХОДНИК-даты-2х'!$D$10:$AI$105,8,0),"-")</f>
        <v>44532</v>
      </c>
      <c r="W58" s="1169" t="s">
        <v>28699</v>
      </c>
    </row>
    <row r="59" spans="1:23">
      <c r="A59" s="1169" t="str">
        <f>'ИСХОДНИК-КУРАТОРЫ'!D48</f>
        <v>51У_Т</v>
      </c>
      <c r="V59" s="1184">
        <f>IFERROR(VLOOKUP(A59,'ИСХОДНИК-даты-2х'!$D$10:$AI$105,8,0),"-")</f>
        <v>44643</v>
      </c>
      <c r="W59" s="1169" t="s">
        <v>28699</v>
      </c>
    </row>
    <row r="60" spans="1:23">
      <c r="A60" s="1169" t="str">
        <f>'ИСХОДНИК-КУРАТОРЫ'!D49</f>
        <v>52У_Т</v>
      </c>
      <c r="V60" s="1184">
        <f>IFERROR(VLOOKUP(A60,'ИСХОДНИК-даты-2х'!$D$10:$AI$105,8,0),"-")</f>
        <v>44428</v>
      </c>
      <c r="W60" s="1169" t="s">
        <v>28699</v>
      </c>
    </row>
    <row r="61" spans="1:23">
      <c r="A61" s="1169" t="str">
        <f>'ИСХОДНИК-КУРАТОРЫ'!D50</f>
        <v>53У_Т</v>
      </c>
      <c r="U61" s="1169" t="s">
        <v>1853</v>
      </c>
      <c r="V61" s="1184">
        <f>IFERROR(VLOOKUP(A61,'ИСХОДНИК-даты-2х'!$D$10:$AI$105,8,0),"-")</f>
        <v>44385</v>
      </c>
      <c r="W61" s="1169" t="s">
        <v>28699</v>
      </c>
    </row>
    <row r="62" spans="1:23">
      <c r="A62" s="1169" t="str">
        <f>'ИСХОДНИК-КУРАТОРЫ'!D51</f>
        <v>54У_Т</v>
      </c>
      <c r="U62" s="1169" t="s">
        <v>1853</v>
      </c>
      <c r="V62" s="1184">
        <f>IFERROR(VLOOKUP(A62,'ИСХОДНИК-даты-2х'!$D$10:$AI$105,8,0),"-")</f>
        <v>44489</v>
      </c>
      <c r="W62" s="1169" t="s">
        <v>28699</v>
      </c>
    </row>
    <row r="63" spans="1:23">
      <c r="A63" s="1169" t="str">
        <f>'ИСХОДНИК-КУРАТОРЫ'!D52</f>
        <v>55У_Э</v>
      </c>
      <c r="U63" s="1169" t="s">
        <v>28697</v>
      </c>
      <c r="V63" s="1184">
        <f>IFERROR(VLOOKUP(A63,'ИСХОДНИК-даты-2х'!$D$10:$AI$105,8,0),"-")</f>
        <v>44428</v>
      </c>
      <c r="W63" s="1169" t="s">
        <v>28699</v>
      </c>
    </row>
    <row r="64" spans="1:23">
      <c r="A64" s="1169" t="str">
        <f>'ИСХОДНИК-КУРАТОРЫ'!D53</f>
        <v>56У_Э</v>
      </c>
      <c r="U64" s="1169" t="s">
        <v>28698</v>
      </c>
      <c r="V64" s="1184">
        <f>IFERROR(VLOOKUP(A64,'ИСХОДНИК-даты-2х'!$D$10:$AI$105,8,0),"-")</f>
        <v>44428</v>
      </c>
      <c r="W64" s="1169" t="s">
        <v>28699</v>
      </c>
    </row>
    <row r="65" spans="1:23">
      <c r="A65" s="1169" t="str">
        <f>'ИСХОДНИК-КУРАТОРЫ'!D54</f>
        <v>57У_Э</v>
      </c>
      <c r="U65" s="1169" t="s">
        <v>28693</v>
      </c>
      <c r="V65" s="1184">
        <f>IFERROR(VLOOKUP(A65,'ИСХОДНИК-даты-2х'!$D$10:$AI$105,8,0),"-")</f>
        <v>45001</v>
      </c>
      <c r="W65" s="1169" t="s">
        <v>28699</v>
      </c>
    </row>
    <row r="66" spans="1:23">
      <c r="A66" s="1169" t="str">
        <f>'ИСХОДНИК-КУРАТОРЫ'!D55</f>
        <v>58У_Э</v>
      </c>
      <c r="U66" s="1169" t="s">
        <v>28698</v>
      </c>
      <c r="V66" s="1184">
        <f>IFERROR(VLOOKUP(A66,'ИСХОДНИК-даты-2х'!$D$10:$AI$105,8,0),"-")</f>
        <v>44590</v>
      </c>
      <c r="W66" s="1169" t="s">
        <v>28699</v>
      </c>
    </row>
    <row r="67" spans="1:23">
      <c r="A67" s="1169" t="str">
        <f>'ИСХОДНИК-КУРАТОРЫ'!D56</f>
        <v>59У_Э</v>
      </c>
      <c r="U67" s="1169" t="s">
        <v>28693</v>
      </c>
      <c r="V67" s="1184">
        <f>IFERROR(VLOOKUP(A67,'ИСХОДНИК-даты-2х'!$D$10:$AI$105,8,0),"-")</f>
        <v>44428</v>
      </c>
      <c r="W67" s="1169" t="s">
        <v>28699</v>
      </c>
    </row>
    <row r="68" spans="1:23">
      <c r="A68" s="1169" t="str">
        <f>'ИСХОДНИК-КУРАТОРЫ'!D57</f>
        <v>60У_Э</v>
      </c>
      <c r="V68" s="1184">
        <f>IFERROR(VLOOKUP(A68,'ИСХОДНИК-даты-2х'!$D$10:$AI$105,8,0),"-")</f>
        <v>44426</v>
      </c>
      <c r="W68" s="1169" t="s">
        <v>28699</v>
      </c>
    </row>
    <row r="69" spans="1:23">
      <c r="A69" s="1169" t="str">
        <f>'ИСХОДНИК-КУРАТОРЫ'!D58</f>
        <v>61У_Э</v>
      </c>
      <c r="V69" s="1184">
        <f>IFERROR(VLOOKUP(A69,'ИСХОДНИК-даты-2х'!$D$10:$AI$105,8,0),"-")</f>
        <v>44428</v>
      </c>
      <c r="W69" s="1169" t="s">
        <v>28699</v>
      </c>
    </row>
    <row r="70" spans="1:23">
      <c r="A70" s="1169" t="str">
        <f>'ИСХОДНИК-КУРАТОРЫ'!D59</f>
        <v>62У_Э</v>
      </c>
      <c r="U70" s="1169" t="s">
        <v>28698</v>
      </c>
      <c r="V70" s="1184">
        <f>IFERROR(VLOOKUP(A70,'ИСХОДНИК-даты-2х'!$D$10:$AI$105,8,0),"-")</f>
        <v>44435</v>
      </c>
      <c r="W70" s="1169" t="s">
        <v>28699</v>
      </c>
    </row>
    <row r="71" spans="1:23">
      <c r="A71" s="1169" t="str">
        <f>'ИСХОДНИК-КУРАТОРЫ'!D60</f>
        <v>63У_Э</v>
      </c>
      <c r="U71" s="1169" t="s">
        <v>28693</v>
      </c>
      <c r="V71" s="1184">
        <f>IFERROR(VLOOKUP(A71,'ИСХОДНИК-даты-2х'!$D$10:$AI$105,8,0),"-")</f>
        <v>44510</v>
      </c>
      <c r="W71" s="1169" t="s">
        <v>28699</v>
      </c>
    </row>
    <row r="72" spans="1:23">
      <c r="A72" s="1169" t="str">
        <f>'ИСХОДНИК-КУРАТОРЫ'!D61</f>
        <v>65У_Э</v>
      </c>
      <c r="V72" s="1184">
        <f>IFERROR(VLOOKUP(A72,'ИСХОДНИК-даты-2х'!$D$10:$AI$105,8,0),"-")</f>
        <v>44197</v>
      </c>
      <c r="W72" s="1169" t="s">
        <v>28699</v>
      </c>
    </row>
    <row r="73" spans="1:23">
      <c r="A73" s="1169" t="str">
        <f>'ИСХОДНИК-КУРАТОРЫ'!D62</f>
        <v>66У_Э</v>
      </c>
      <c r="U73" s="1169" t="s">
        <v>28697</v>
      </c>
      <c r="V73" s="1184">
        <f>IFERROR(VLOOKUP(A73,'ИСХОДНИК-даты-2х'!$D$10:$AI$105,8,0),"-")</f>
        <v>44447</v>
      </c>
      <c r="W73" s="1169" t="s">
        <v>28699</v>
      </c>
    </row>
    <row r="74" spans="1:23">
      <c r="A74" s="1169" t="str">
        <f>'ИСХОДНИК-КУРАТОРЫ'!D63</f>
        <v>67У_Э</v>
      </c>
      <c r="U74" s="1169" t="s">
        <v>1847</v>
      </c>
      <c r="V74" s="1184">
        <f>IFERROR(VLOOKUP(A74,'ИСХОДНИК-даты-2х'!$D$10:$AI$105,8,0),"-")</f>
        <v>44601</v>
      </c>
      <c r="W74" s="1169" t="s">
        <v>28699</v>
      </c>
    </row>
    <row r="75" spans="1:23">
      <c r="A75" s="1169" t="str">
        <f>'ИСХОДНИК-КУРАТОРЫ'!D64</f>
        <v>68У_Э</v>
      </c>
      <c r="U75" s="1169" t="s">
        <v>28698</v>
      </c>
      <c r="V75" s="1184">
        <f>IFERROR(VLOOKUP(A75,'ИСХОДНИК-даты-2х'!$D$10:$AI$105,8,0),"-")</f>
        <v>44445</v>
      </c>
      <c r="W75" s="1169" t="s">
        <v>28699</v>
      </c>
    </row>
    <row r="76" spans="1:23">
      <c r="A76" s="1169" t="str">
        <f>'ИСХОДНИК-КУРАТОРЫ'!D65</f>
        <v>69У_Э</v>
      </c>
      <c r="V76" s="1184">
        <f>IFERROR(VLOOKUP(A76,'ИСХОДНИК-даты-2х'!$D$10:$AI$105,8,0),"-")</f>
        <v>44372</v>
      </c>
      <c r="W76" s="1169" t="s">
        <v>28699</v>
      </c>
    </row>
    <row r="77" spans="1:23">
      <c r="A77" s="1169" t="str">
        <f>'ИСХОДНИК-КУРАТОРЫ'!D66</f>
        <v>70У_Э</v>
      </c>
      <c r="U77" s="1169" t="s">
        <v>28697</v>
      </c>
      <c r="V77" s="1184">
        <f>IFERROR(VLOOKUP(A77,'ИСХОДНИК-даты-2х'!$D$10:$AI$105,8,0),"-")</f>
        <v>44532</v>
      </c>
      <c r="W77" s="1169" t="s">
        <v>28699</v>
      </c>
    </row>
    <row r="78" spans="1:23">
      <c r="A78" s="1169" t="str">
        <f>'ИСХОДНИК-КУРАТОРЫ'!D67</f>
        <v>71У_Э</v>
      </c>
      <c r="U78" s="1169" t="s">
        <v>28697</v>
      </c>
      <c r="V78" s="1184">
        <f>IFERROR(VLOOKUP(A78,'ИСХОДНИК-даты-2х'!$D$10:$AI$105,8,0),"-")</f>
        <v>44428</v>
      </c>
      <c r="W78" s="1169" t="s">
        <v>28699</v>
      </c>
    </row>
    <row r="79" spans="1:23">
      <c r="A79" s="1169" t="str">
        <f>'ИСХОДНИК-КУРАТОРЫ'!D68</f>
        <v>72У_Э</v>
      </c>
      <c r="U79" s="1169" t="s">
        <v>28698</v>
      </c>
      <c r="V79" s="1184">
        <f>IFERROR(VLOOKUP(A79,'ИСХОДНИК-даты-2х'!$D$10:$AI$105,8,0),"-")</f>
        <v>44428</v>
      </c>
      <c r="W79" s="1169" t="s">
        <v>28699</v>
      </c>
    </row>
    <row r="80" spans="1:23">
      <c r="A80" s="1169" t="str">
        <f>'ИСХОДНИК-КУРАТОРЫ'!D69</f>
        <v>73У_Э</v>
      </c>
      <c r="U80" s="1169" t="s">
        <v>28697</v>
      </c>
      <c r="V80" s="1184">
        <f>IFERROR(VLOOKUP(A80,'ИСХОДНИК-даты-2х'!$D$10:$AI$105,8,0),"-")</f>
        <v>44581</v>
      </c>
      <c r="W80" s="1169" t="s">
        <v>28699</v>
      </c>
    </row>
    <row r="81" spans="1:23">
      <c r="A81" s="1169" t="str">
        <f>'ИСХОДНИК-КУРАТОРЫ'!D70</f>
        <v>74У_Э</v>
      </c>
      <c r="V81" s="1184">
        <f>IFERROR(VLOOKUP(A81,'ИСХОДНИК-даты-2х'!$D$10:$AI$105,8,0),"-")</f>
        <v>44428</v>
      </c>
      <c r="W81" s="1169" t="s">
        <v>28699</v>
      </c>
    </row>
    <row r="82" spans="1:23">
      <c r="A82" s="1169" t="str">
        <f>'ИСХОДНИК-КУРАТОРЫ'!D71</f>
        <v>76У_Э</v>
      </c>
      <c r="V82" s="1184">
        <f>IFERROR(VLOOKUP(A82,'ИСХОДНИК-даты-2х'!$D$10:$AI$105,8,0),"-")</f>
        <v>44428</v>
      </c>
      <c r="W82" s="1169" t="s">
        <v>28699</v>
      </c>
    </row>
    <row r="83" spans="1:23">
      <c r="A83" s="1169" t="str">
        <f>'ИСХОДНИК-КУРАТОРЫ'!D72</f>
        <v>77У_Э</v>
      </c>
      <c r="U83" s="1169" t="s">
        <v>1847</v>
      </c>
      <c r="V83" s="1184">
        <f>IFERROR(VLOOKUP(A83,'ИСХОДНИК-даты-2х'!$D$10:$AI$105,8,0),"-")</f>
        <v>44515</v>
      </c>
      <c r="W83" s="1169" t="s">
        <v>28699</v>
      </c>
    </row>
    <row r="84" spans="1:23">
      <c r="A84" s="1169" t="str">
        <f>'ИСХОДНИК-КУРАТОРЫ'!D73</f>
        <v>78У_Э</v>
      </c>
      <c r="V84" s="1184">
        <f>IFERROR(VLOOKUP(A84,'ИСХОДНИК-даты-2х'!$D$10:$AI$105,8,0),"-")</f>
        <v>44774</v>
      </c>
      <c r="W84" s="1169" t="s">
        <v>28699</v>
      </c>
    </row>
    <row r="85" spans="1:23">
      <c r="A85" s="1169" t="str">
        <f>'ИСХОДНИК-КУРАТОРЫ'!D74</f>
        <v>79У_Э</v>
      </c>
      <c r="V85" s="1184">
        <f>IFERROR(VLOOKUP(A85,'ИСХОДНИК-даты-2х'!$D$10:$AI$105,8,0),"-")</f>
        <v>44666</v>
      </c>
      <c r="W85" s="1169" t="s">
        <v>28699</v>
      </c>
    </row>
    <row r="86" spans="1:23">
      <c r="A86" s="1169" t="str">
        <f>'ИСХОДНИК-КУРАТОРЫ'!D75</f>
        <v>80У_Э</v>
      </c>
      <c r="V86" s="1184">
        <f>IFERROR(VLOOKUP(A86,'ИСХОДНИК-даты-2х'!$D$10:$AI$105,8,0),"-")</f>
        <v>44928</v>
      </c>
      <c r="W86" s="1169" t="s">
        <v>28699</v>
      </c>
    </row>
    <row r="87" spans="1:23">
      <c r="A87" s="1169" t="str">
        <f>'ИСХОДНИК-КУРАТОРЫ'!D76</f>
        <v>81У_Э</v>
      </c>
      <c r="V87" s="1184">
        <f>IFERROR(VLOOKUP(A87,'ИСХОДНИК-даты-2х'!$D$10:$AI$105,8,0),"-")</f>
        <v>44701</v>
      </c>
      <c r="W87" s="1169" t="s">
        <v>28699</v>
      </c>
    </row>
    <row r="88" spans="1:23">
      <c r="A88" s="1169" t="str">
        <f>'ИСХОДНИК-КУРАТОРЫ'!D77</f>
        <v>80У_Э</v>
      </c>
      <c r="V88" s="1184">
        <f>IFERROR(VLOOKUP(A88,'ИСХОДНИК-даты-2х'!$D$10:$AI$105,8,0),"-")</f>
        <v>44928</v>
      </c>
      <c r="W88" s="1169" t="s">
        <v>28699</v>
      </c>
    </row>
    <row r="89" spans="1:23">
      <c r="A89" s="1169" t="str">
        <f>'ИСХОДНИК-КУРАТОРЫ'!D78</f>
        <v>81У_Э</v>
      </c>
      <c r="V89" s="1184">
        <f>IFERROR(VLOOKUP(A89,'ИСХОДНИК-даты-2х'!$D$10:$AI$105,8,0),"-")</f>
        <v>44701</v>
      </c>
      <c r="W89" s="1169" t="s">
        <v>28699</v>
      </c>
    </row>
    <row r="90" spans="1:23">
      <c r="A90" s="1169" t="str">
        <f>'ИСХОДНИК-КУРАТОРЫ'!D79</f>
        <v>82У_Э</v>
      </c>
      <c r="V90" s="1184">
        <f>IFERROR(VLOOKUP(A90,'ИСХОДНИК-даты-2х'!$D$10:$AI$105,8,0),"-")</f>
        <v>44643</v>
      </c>
      <c r="W90" s="1169" t="s">
        <v>28699</v>
      </c>
    </row>
    <row r="91" spans="1:23">
      <c r="A91" s="1169" t="str">
        <f>'ИСХОДНИК-КУРАТОРЫ'!D80</f>
        <v>83У_Э</v>
      </c>
      <c r="V91" s="1184">
        <f>IFERROR(VLOOKUP(A91,'ИСХОДНИК-даты-2х'!$D$10:$AI$105,8,0),"-")</f>
        <v>44608</v>
      </c>
      <c r="W91" s="1169" t="s">
        <v>28699</v>
      </c>
    </row>
    <row r="92" spans="1:23">
      <c r="A92" s="1169" t="str">
        <f>'ИСХОДНИК-КУРАТОРЫ'!D81</f>
        <v>84У_Э</v>
      </c>
      <c r="V92" s="1184">
        <f>IFERROR(VLOOKUP(A92,'ИСХОДНИК-даты-2х'!$D$10:$AI$105,8,0),"-")</f>
        <v>44627</v>
      </c>
      <c r="W92" s="1169" t="s">
        <v>28699</v>
      </c>
    </row>
    <row r="93" spans="1:23">
      <c r="A93" s="1169" t="str">
        <f>'ИСХОДНИК-КУРАТОРЫ'!D82</f>
        <v>85У_Э</v>
      </c>
      <c r="V93" s="1184">
        <f>IFERROR(VLOOKUP(A93,'ИСХОДНИК-даты-2х'!$D$10:$AI$105,8,0),"-")</f>
        <v>44475</v>
      </c>
      <c r="W93" s="1169" t="s">
        <v>28699</v>
      </c>
    </row>
    <row r="94" spans="1:23">
      <c r="A94" s="1169" t="str">
        <f>'ИСХОДНИК-КУРАТОРЫ'!D83</f>
        <v>86У_Э</v>
      </c>
      <c r="V94" s="1184">
        <f>IFERROR(VLOOKUP(A94,'ИСХОДНИК-даты-2х'!$D$10:$AI$105,8,0),"-")</f>
        <v>45055</v>
      </c>
      <c r="W94" s="1169" t="s">
        <v>28699</v>
      </c>
    </row>
    <row r="95" spans="1:23">
      <c r="A95" s="1169" t="str">
        <f>'ИСХОДНИК-КУРАТОРЫ'!D84</f>
        <v>87У_К</v>
      </c>
      <c r="U95" s="1169" t="s">
        <v>1853</v>
      </c>
      <c r="V95" s="1184">
        <f>IFERROR(VLOOKUP(A95,'ИСХОДНИК-даты-2х'!$D$10:$AI$105,8,0),"-")</f>
        <v>44769</v>
      </c>
      <c r="W95" s="1169" t="s">
        <v>28699</v>
      </c>
    </row>
    <row r="96" spans="1:23">
      <c r="A96" s="1169" t="str">
        <f>'ИСХОДНИК-КУРАТОРЫ'!D85</f>
        <v>88У_К</v>
      </c>
      <c r="U96" s="1169" t="s">
        <v>28697</v>
      </c>
      <c r="V96" s="1184">
        <f>IFERROR(VLOOKUP(A96,'ИСХОДНИК-даты-2х'!$D$10:$AI$105,8,0),"-")</f>
        <v>44580</v>
      </c>
      <c r="W96" s="1169" t="s">
        <v>28699</v>
      </c>
    </row>
    <row r="97" spans="1:23">
      <c r="A97" s="1169" t="str">
        <f>'ИСХОДНИК-КУРАТОРЫ'!D86</f>
        <v>89У_К</v>
      </c>
      <c r="U97" s="1169" t="s">
        <v>28698</v>
      </c>
      <c r="V97" s="1184">
        <f>IFERROR(VLOOKUP(A97,'ИСХОДНИК-даты-2х'!$D$10:$AI$105,8,0),"-")</f>
        <v>44428</v>
      </c>
      <c r="W97" s="1169" t="s">
        <v>28699</v>
      </c>
    </row>
    <row r="98" spans="1:23">
      <c r="A98" s="1169" t="str">
        <f>'ИСХОДНИК-КУРАТОРЫ'!D87</f>
        <v>90У_К</v>
      </c>
      <c r="U98" s="1169" t="s">
        <v>1853</v>
      </c>
      <c r="V98" s="1184">
        <f>IFERROR(VLOOKUP(A98,'ИСХОДНИК-даты-2х'!$D$10:$AI$105,8,0),"-")</f>
        <v>44545</v>
      </c>
      <c r="W98" s="1169" t="s">
        <v>28699</v>
      </c>
    </row>
    <row r="99" spans="1:23">
      <c r="A99" s="1169" t="str">
        <f>'ИСХОДНИК-КУРАТОРЫ'!D88</f>
        <v>91У_К</v>
      </c>
      <c r="V99" s="1184">
        <f>IFERROR(VLOOKUP(A99,'ИСХОДНИК-даты-2х'!$D$10:$AI$105,8,0),"-")</f>
        <v>44950</v>
      </c>
      <c r="W99" s="1169" t="s">
        <v>28699</v>
      </c>
    </row>
    <row r="100" spans="1:23">
      <c r="A100" s="1169" t="str">
        <f>'ИСХОДНИК-КУРАТОРЫ'!D89</f>
        <v>92У_К</v>
      </c>
      <c r="U100" s="1169" t="s">
        <v>28693</v>
      </c>
      <c r="V100" s="1184">
        <f>IFERROR(VLOOKUP(A100,'ИСХОДНИК-даты-2х'!$D$10:$AI$105,8,0),"-")</f>
        <v>44447</v>
      </c>
      <c r="W100" s="1169" t="s">
        <v>28699</v>
      </c>
    </row>
    <row r="101" spans="1:23">
      <c r="A101" s="1169" t="str">
        <f>'ИСХОДНИК-КУРАТОРЫ'!D90</f>
        <v>93У_К</v>
      </c>
      <c r="V101" s="1184">
        <f>IFERROR(VLOOKUP(A101,'ИСХОДНИК-даты-2х'!$D$10:$AI$105,8,0),"-")</f>
        <v>44398</v>
      </c>
      <c r="W101" s="1169" t="s">
        <v>28699</v>
      </c>
    </row>
    <row r="102" spans="1:23">
      <c r="A102" s="1169" t="str">
        <f>'ИСХОДНИК-КУРАТОРЫ'!D91</f>
        <v>94У_К</v>
      </c>
      <c r="V102" s="1184">
        <f>IFERROR(VLOOKUP(A102,'ИСХОДНИК-даты-2х'!$D$10:$AI$105,8,0),"-")</f>
        <v>44530</v>
      </c>
      <c r="W102" s="1169" t="s">
        <v>28699</v>
      </c>
    </row>
    <row r="103" spans="1:23">
      <c r="A103" s="1169" t="str">
        <f>'ИСХОДНИК-КУРАТОРЫ'!D92</f>
        <v>95У_К</v>
      </c>
      <c r="V103" s="1184">
        <f>IFERROR(VLOOKUP(A103,'ИСХОДНИК-даты-2х'!$D$10:$AI$105,8,0),"-")</f>
        <v>44733</v>
      </c>
      <c r="W103" s="1169" t="s">
        <v>28699</v>
      </c>
    </row>
    <row r="104" spans="1:23">
      <c r="A104" s="1169" t="str">
        <f>'ИСХОДНИК-КУРАТОРЫ'!D93</f>
        <v>96У_К</v>
      </c>
      <c r="V104" s="1184">
        <f>IFERROR(VLOOKUP(A104,'ИСХОДНИК-даты-2х'!$D$10:$AI$105,8,0),"-")</f>
        <v>44685</v>
      </c>
      <c r="W104" s="1169" t="s">
        <v>28699</v>
      </c>
    </row>
    <row r="105" spans="1:23">
      <c r="A105" s="1169" t="str">
        <f>'ИСХОДНИК-КУРАТОРЫ'!D94</f>
        <v>97У_К</v>
      </c>
      <c r="V105" s="1184">
        <f>IFERROR(VLOOKUP(A105,'ИСХОДНИК-даты-2х'!$D$10:$AI$105,8,0),"-")</f>
        <v>44693</v>
      </c>
      <c r="W105" s="1169" t="s">
        <v>28699</v>
      </c>
    </row>
    <row r="106" spans="1:23">
      <c r="A106" s="1169" t="str">
        <f>'ИСХОДНИК-КУРАТОРЫ'!D95</f>
        <v>98У_К</v>
      </c>
      <c r="V106" s="1184">
        <f>IFERROR(VLOOKUP(A106,'ИСХОДНИК-даты-2х'!$D$10:$AI$105,8,0),"-")</f>
        <v>44774</v>
      </c>
      <c r="W106" s="1169" t="s">
        <v>28699</v>
      </c>
    </row>
    <row r="107" spans="1:23">
      <c r="A107" s="1169" t="str">
        <f>'ИСХОДНИК-КУРАТОРЫ'!D96</f>
        <v>99У_К</v>
      </c>
      <c r="V107" s="1184">
        <f>IFERROR(VLOOKUP(A107,'ИСХОДНИК-даты-2х'!$D$10:$AI$105,8,0),"-")</f>
        <v>44783</v>
      </c>
      <c r="W107" s="1169" t="s">
        <v>28699</v>
      </c>
    </row>
    <row r="108" spans="1:23">
      <c r="A108" s="1169" t="str">
        <f>'ИСХОДНИК-КУРАТОРЫ'!D97</f>
        <v>100У_К</v>
      </c>
      <c r="V108" s="1184">
        <f>IFERROR(VLOOKUP(A108,'ИСХОДНИК-даты-2х'!$D$10:$AI$105,8,0),"-")</f>
        <v>44685</v>
      </c>
      <c r="W108" s="1169" t="s">
        <v>28699</v>
      </c>
    </row>
    <row r="109" spans="1:23">
      <c r="A109" s="1169" t="str">
        <f>'ИСХОДНИК-КУРАТОРЫ'!D98</f>
        <v>101У_К</v>
      </c>
      <c r="V109" s="1184">
        <f>IFERROR(VLOOKUP(A109,'ИСХОДНИК-даты-2х'!$D$10:$AI$105,8,0),"-")</f>
        <v>44830</v>
      </c>
      <c r="W109" s="1169" t="s">
        <v>28699</v>
      </c>
    </row>
    <row r="110" spans="1:23">
      <c r="A110" s="1169" t="str">
        <f>'ИСХОДНИК-КУРАТОРЫ'!D99</f>
        <v>102У_К</v>
      </c>
      <c r="V110" s="1184">
        <f>IFERROR(VLOOKUP(A110,'ИСХОДНИК-даты-2х'!$D$10:$AI$105,8,0),"-")</f>
        <v>44608</v>
      </c>
      <c r="W110" s="1169" t="s">
        <v>28699</v>
      </c>
    </row>
    <row r="111" spans="1:23">
      <c r="A111" s="1169" t="str">
        <f>'ИСХОДНИК-КУРАТОРЫ'!D100</f>
        <v>103У_К</v>
      </c>
      <c r="V111" s="1184">
        <f>IFERROR(VLOOKUP(A111,'ИСХОДНИК-даты-2х'!$D$10:$AI$105,8,0),"-")</f>
        <v>44643</v>
      </c>
      <c r="W111" s="1169" t="s">
        <v>28699</v>
      </c>
    </row>
    <row r="112" spans="1:23">
      <c r="A112" s="1169" t="str">
        <f>'ИСХОДНИК-КУРАТОРЫ'!D101</f>
        <v>104У_К</v>
      </c>
      <c r="V112" s="1184">
        <f>IFERROR(VLOOKUP(A112,'ИСХОДНИК-даты-2х'!$D$10:$AI$105,8,0),"-")</f>
        <v>44995</v>
      </c>
      <c r="W112" s="1169" t="s">
        <v>28699</v>
      </c>
    </row>
    <row r="113" spans="1:23">
      <c r="A113" s="1169" t="str">
        <f>'ИСХОДНИК-КУРАТОРЫ'!D102</f>
        <v>105У_К</v>
      </c>
      <c r="V113" s="1184">
        <f>IFERROR(VLOOKUP(A113,'ИСХОДНИК-даты-2х'!$D$10:$AI$105,8,0),"-")</f>
        <v>44755</v>
      </c>
      <c r="W113" s="1169" t="s">
        <v>28699</v>
      </c>
    </row>
    <row r="114" spans="1:23">
      <c r="A114" s="1169" t="str">
        <f>'ИСХОДНИК-КУРАТОРЫ'!D103</f>
        <v>106У_К</v>
      </c>
      <c r="V114" s="1184">
        <f>IFERROR(VLOOKUP(A114,'ИСХОДНИК-даты-2х'!$D$10:$AI$105,8,0),"-")</f>
        <v>44629</v>
      </c>
      <c r="W114" s="1169" t="s">
        <v>28699</v>
      </c>
    </row>
    <row r="115" spans="1:23">
      <c r="A115" s="1169" t="str">
        <f>'ИСХОДНИК-КУРАТОРЫ'!D104</f>
        <v>107У_К</v>
      </c>
      <c r="V115" s="1184">
        <f>IFERROR(VLOOKUP(A115,'ИСХОДНИК-даты-2х'!$D$10:$AI$105,8,0),"-")</f>
        <v>44823</v>
      </c>
      <c r="W115" s="1169" t="s">
        <v>28699</v>
      </c>
    </row>
    <row r="116" spans="1:23">
      <c r="A116" s="1169" t="str">
        <f>'ИСХОДНИК-КУРАТОРЫ'!D105</f>
        <v>108У_К</v>
      </c>
      <c r="V116" s="1184">
        <f>IFERROR(VLOOKUP(A116,'ИСХОДНИК-даты-2х'!$D$10:$AI$105,8,0),"-")</f>
        <v>44578</v>
      </c>
      <c r="W116" s="1169" t="s">
        <v>28699</v>
      </c>
    </row>
    <row r="117" spans="1:23">
      <c r="A117" s="1169" t="str">
        <f>'ИСХОДНИК-КУРАТОРЫ'!D106</f>
        <v>109У_К</v>
      </c>
      <c r="V117" s="1184">
        <f>IFERROR(VLOOKUP(A117,'ИСХОДНИК-даты-2х'!$D$10:$AI$105,8,0),"-")</f>
        <v>44475</v>
      </c>
      <c r="W117" s="1169" t="s">
        <v>28699</v>
      </c>
    </row>
    <row r="118" spans="1:23">
      <c r="A118" s="1169" t="str">
        <f>'ИСХОДНИК-КУРАТОРЫ'!D107</f>
        <v>110У_К</v>
      </c>
      <c r="V118" s="1184">
        <f>IFERROR(VLOOKUP(A118,'ИСХОДНИК-даты-2х'!$D$10:$AI$105,8,0),"-")</f>
        <v>45028</v>
      </c>
      <c r="W118" s="1169" t="s">
        <v>28699</v>
      </c>
    </row>
  </sheetData>
  <autoFilter ref="A2:W118"/>
  <pageMargins left="0.7" right="0.7" top="0.75" bottom="0.75" header="0.51180555555555496" footer="0.51180555555555496"/>
  <pageSetup paperSize="9" scale="36" firstPageNumber="0"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view="pageBreakPreview" zoomScaleNormal="100" workbookViewId="0">
      <selection activeCell="E21" sqref="E21"/>
    </sheetView>
  </sheetViews>
  <sheetFormatPr defaultRowHeight="15"/>
  <cols>
    <col min="1" max="1" width="21.5703125" style="1169" customWidth="1"/>
    <col min="2" max="2" width="22.42578125" customWidth="1"/>
    <col min="3" max="3" width="21.5703125" customWidth="1"/>
    <col min="4" max="4" width="22.7109375" customWidth="1"/>
    <col min="5" max="5" width="21.42578125" customWidth="1"/>
    <col min="6" max="6" width="23.140625" customWidth="1"/>
    <col min="7" max="1025" width="8.7109375" customWidth="1"/>
  </cols>
  <sheetData>
    <row r="1" spans="1:9" ht="28.5">
      <c r="A1" s="1185" t="s">
        <v>28702</v>
      </c>
      <c r="B1" s="1185" t="s">
        <v>28703</v>
      </c>
      <c r="C1" s="1185" t="s">
        <v>28704</v>
      </c>
      <c r="D1" s="1185" t="s">
        <v>28705</v>
      </c>
      <c r="E1" s="1185" t="s">
        <v>28706</v>
      </c>
      <c r="F1" s="1185" t="s">
        <v>28707</v>
      </c>
    </row>
    <row r="2" spans="1:9">
      <c r="A2" s="1186">
        <v>43101</v>
      </c>
      <c r="B2" s="1186">
        <v>43466</v>
      </c>
      <c r="C2" s="1186">
        <v>43831</v>
      </c>
      <c r="D2" s="1186">
        <v>44197</v>
      </c>
      <c r="E2" s="1186">
        <v>44562</v>
      </c>
      <c r="F2" s="1187">
        <v>44927</v>
      </c>
      <c r="I2" s="1169"/>
    </row>
    <row r="3" spans="1:9">
      <c r="A3" s="1186">
        <v>43102</v>
      </c>
      <c r="B3" s="1186">
        <v>43467</v>
      </c>
      <c r="C3" s="1186">
        <v>43832</v>
      </c>
      <c r="D3" s="1186">
        <v>44198</v>
      </c>
      <c r="E3" s="1186">
        <v>44563</v>
      </c>
      <c r="F3" s="1187">
        <v>44928</v>
      </c>
      <c r="I3" s="1169"/>
    </row>
    <row r="4" spans="1:9">
      <c r="A4" s="1186">
        <v>43103</v>
      </c>
      <c r="B4" s="1186">
        <v>43468</v>
      </c>
      <c r="C4" s="1186">
        <v>43833</v>
      </c>
      <c r="D4" s="1186">
        <v>44199</v>
      </c>
      <c r="E4" s="1186">
        <v>44564</v>
      </c>
      <c r="F4" s="1187">
        <v>44929</v>
      </c>
    </row>
    <row r="5" spans="1:9">
      <c r="A5" s="1186">
        <v>43104</v>
      </c>
      <c r="B5" s="1186">
        <v>43469</v>
      </c>
      <c r="C5" s="1186">
        <v>43834</v>
      </c>
      <c r="D5" s="1186">
        <v>44200</v>
      </c>
      <c r="E5" s="1186">
        <v>44565</v>
      </c>
      <c r="F5" s="1187">
        <v>44930</v>
      </c>
    </row>
    <row r="6" spans="1:9">
      <c r="A6" s="1186">
        <v>43105</v>
      </c>
      <c r="B6" s="1186">
        <v>43470</v>
      </c>
      <c r="C6" s="1186">
        <v>43835</v>
      </c>
      <c r="D6" s="1186">
        <v>44201</v>
      </c>
      <c r="E6" s="1186">
        <v>44566</v>
      </c>
      <c r="F6" s="1187">
        <v>44931</v>
      </c>
    </row>
    <row r="7" spans="1:9">
      <c r="A7" s="1186">
        <v>43106</v>
      </c>
      <c r="B7" s="1186">
        <v>43471</v>
      </c>
      <c r="C7" s="1186">
        <v>43836</v>
      </c>
      <c r="D7" s="1186">
        <v>44202</v>
      </c>
      <c r="E7" s="1186">
        <v>44567</v>
      </c>
      <c r="F7" s="1187">
        <v>44932</v>
      </c>
    </row>
    <row r="8" spans="1:9">
      <c r="A8" s="1186">
        <v>43107</v>
      </c>
      <c r="B8" s="1186">
        <v>43472</v>
      </c>
      <c r="C8" s="1186">
        <v>43837</v>
      </c>
      <c r="D8" s="1186">
        <v>44203</v>
      </c>
      <c r="E8" s="1186">
        <v>44568</v>
      </c>
      <c r="F8" s="1187">
        <v>44933</v>
      </c>
    </row>
    <row r="9" spans="1:9">
      <c r="A9" s="1186">
        <v>43108</v>
      </c>
      <c r="B9" s="1186">
        <v>43473</v>
      </c>
      <c r="C9" s="1186">
        <v>43838</v>
      </c>
      <c r="D9" s="1186">
        <v>44204</v>
      </c>
      <c r="E9" s="1186">
        <v>44569</v>
      </c>
      <c r="F9" s="1187">
        <v>44934</v>
      </c>
    </row>
    <row r="10" spans="1:9">
      <c r="A10" s="1186">
        <v>43154</v>
      </c>
      <c r="B10" s="1186">
        <v>43519</v>
      </c>
      <c r="C10" s="1186">
        <v>43884</v>
      </c>
      <c r="D10" s="1186">
        <v>44250</v>
      </c>
      <c r="E10" s="1186">
        <v>44615</v>
      </c>
      <c r="F10" s="1187">
        <v>44980</v>
      </c>
    </row>
    <row r="11" spans="1:9">
      <c r="A11" s="1186">
        <v>43167</v>
      </c>
      <c r="B11" s="1186">
        <v>43532</v>
      </c>
      <c r="C11" s="1186">
        <v>43898</v>
      </c>
      <c r="D11" s="1186">
        <v>44263</v>
      </c>
      <c r="E11" s="1186">
        <v>44628</v>
      </c>
      <c r="F11" s="1187">
        <v>44993</v>
      </c>
    </row>
    <row r="12" spans="1:9">
      <c r="A12" s="1186">
        <v>43221</v>
      </c>
      <c r="B12" s="1186">
        <v>43586</v>
      </c>
      <c r="C12" s="1186">
        <v>43952</v>
      </c>
      <c r="D12" s="1186">
        <v>44317</v>
      </c>
      <c r="E12" s="1186">
        <v>44682</v>
      </c>
      <c r="F12" s="1187">
        <v>45047</v>
      </c>
    </row>
    <row r="13" spans="1:9">
      <c r="A13" s="1186">
        <v>43229</v>
      </c>
      <c r="B13" s="1186">
        <v>43594</v>
      </c>
      <c r="C13" s="1186">
        <v>43960</v>
      </c>
      <c r="D13" s="1186">
        <v>44325</v>
      </c>
      <c r="E13" s="1186">
        <v>44690</v>
      </c>
      <c r="F13" s="1187">
        <v>45055</v>
      </c>
    </row>
    <row r="14" spans="1:9">
      <c r="A14" s="1186">
        <v>43263</v>
      </c>
      <c r="B14" s="1186">
        <v>43628</v>
      </c>
      <c r="C14" s="1186">
        <v>43994</v>
      </c>
      <c r="D14" s="1186">
        <v>44359</v>
      </c>
      <c r="E14" s="1186">
        <v>44724</v>
      </c>
      <c r="F14" s="1187">
        <v>45089</v>
      </c>
    </row>
    <row r="15" spans="1:9">
      <c r="A15" s="1186">
        <v>43408</v>
      </c>
      <c r="B15" s="1186">
        <v>43773</v>
      </c>
      <c r="C15" s="1186">
        <v>44139</v>
      </c>
      <c r="D15" s="1186">
        <v>44504</v>
      </c>
      <c r="E15" s="1186">
        <v>44869</v>
      </c>
      <c r="F15" s="1187">
        <v>45234</v>
      </c>
    </row>
    <row r="16" spans="1:9">
      <c r="A16" s="1188">
        <v>43465</v>
      </c>
      <c r="B16" s="1188">
        <v>43830</v>
      </c>
      <c r="C16" s="1188">
        <v>44196</v>
      </c>
      <c r="D16" s="1188">
        <v>44561</v>
      </c>
      <c r="E16" s="1188">
        <v>44926</v>
      </c>
      <c r="F16" s="1189">
        <v>45291</v>
      </c>
    </row>
    <row r="17" spans="1:1">
      <c r="A17" s="1190"/>
    </row>
    <row r="18" spans="1:1">
      <c r="A18" s="1190"/>
    </row>
    <row r="19" spans="1:1">
      <c r="A19" s="1190"/>
    </row>
    <row r="20" spans="1:1">
      <c r="A20" s="1190"/>
    </row>
    <row r="21" spans="1:1">
      <c r="A21" s="1190"/>
    </row>
    <row r="22" spans="1:1">
      <c r="A22" s="1190"/>
    </row>
    <row r="23" spans="1:1">
      <c r="A23" s="1190"/>
    </row>
    <row r="24" spans="1:1">
      <c r="A24" s="1190"/>
    </row>
    <row r="25" spans="1:1">
      <c r="A25" s="1190"/>
    </row>
    <row r="26" spans="1:1">
      <c r="A26" s="1190"/>
    </row>
    <row r="27" spans="1:1">
      <c r="A27" s="1190"/>
    </row>
    <row r="28" spans="1:1">
      <c r="A28" s="1190"/>
    </row>
    <row r="29" spans="1:1">
      <c r="A29" s="1190"/>
    </row>
    <row r="30" spans="1:1">
      <c r="A30" s="1190"/>
    </row>
    <row r="31" spans="1:1">
      <c r="A31" s="1190"/>
    </row>
    <row r="32" spans="1:1">
      <c r="A32" s="1190"/>
    </row>
    <row r="33" spans="1:1">
      <c r="A33" s="1190"/>
    </row>
    <row r="34" spans="1:1">
      <c r="A34" s="1190"/>
    </row>
    <row r="35" spans="1:1">
      <c r="A35" s="1190"/>
    </row>
    <row r="36" spans="1:1">
      <c r="A36" s="1190"/>
    </row>
    <row r="37" spans="1:1">
      <c r="A37" s="1190"/>
    </row>
    <row r="38" spans="1:1">
      <c r="A38" s="1190"/>
    </row>
    <row r="39" spans="1:1">
      <c r="A39" s="1190"/>
    </row>
    <row r="40" spans="1:1">
      <c r="A40" s="1190"/>
    </row>
    <row r="41" spans="1:1">
      <c r="A41" s="1190"/>
    </row>
    <row r="42" spans="1:1">
      <c r="A42" s="1190"/>
    </row>
    <row r="43" spans="1:1">
      <c r="A43" s="1190"/>
    </row>
    <row r="44" spans="1:1">
      <c r="A44" s="1190"/>
    </row>
    <row r="45" spans="1:1">
      <c r="A45" s="1190"/>
    </row>
    <row r="46" spans="1:1">
      <c r="A46" s="1190"/>
    </row>
    <row r="47" spans="1:1">
      <c r="A47" s="1190"/>
    </row>
    <row r="48" spans="1:1">
      <c r="A48" s="1190"/>
    </row>
    <row r="49" spans="1:1">
      <c r="A49" s="1190"/>
    </row>
    <row r="50" spans="1:1">
      <c r="A50" s="1190"/>
    </row>
    <row r="51" spans="1:1">
      <c r="A51" s="1190"/>
    </row>
    <row r="52" spans="1:1">
      <c r="A52" s="1190"/>
    </row>
    <row r="53" spans="1:1">
      <c r="A53" s="1190"/>
    </row>
    <row r="54" spans="1:1">
      <c r="A54" s="1190"/>
    </row>
    <row r="55" spans="1:1">
      <c r="A55" s="1190"/>
    </row>
    <row r="56" spans="1:1">
      <c r="A56" s="1190"/>
    </row>
    <row r="57" spans="1:1">
      <c r="A57" s="1190"/>
    </row>
    <row r="58" spans="1:1">
      <c r="A58" s="1190"/>
    </row>
    <row r="59" spans="1:1">
      <c r="A59" s="1190"/>
    </row>
    <row r="60" spans="1:1">
      <c r="A60" s="1190"/>
    </row>
    <row r="61" spans="1:1">
      <c r="A61" s="1190"/>
    </row>
    <row r="62" spans="1:1">
      <c r="A62" s="1190"/>
    </row>
    <row r="63" spans="1:1">
      <c r="A63" s="1190"/>
    </row>
    <row r="64" spans="1:1">
      <c r="A64" s="1190"/>
    </row>
  </sheetData>
  <pageMargins left="0.7" right="0.7" top="0.75" bottom="0.75" header="0.51180555555555496" footer="0.51180555555555496"/>
  <pageSetup paperSize="9" firstPageNumber="0"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3:U92"/>
  <sheetViews>
    <sheetView view="pageBreakPreview" zoomScaleNormal="45" workbookViewId="0">
      <pane xSplit="1" ySplit="10" topLeftCell="B11" activePane="bottomRight" state="frozen"/>
      <selection pane="topRight" activeCell="B1" sqref="B1"/>
      <selection pane="bottomLeft" activeCell="A11" sqref="A11"/>
      <selection pane="bottomRight" activeCell="I115" sqref="I115"/>
    </sheetView>
  </sheetViews>
  <sheetFormatPr defaultRowHeight="20.25" outlineLevelRow="1"/>
  <cols>
    <col min="1" max="1" width="14.85546875" customWidth="1"/>
    <col min="2" max="2" width="98" customWidth="1"/>
    <col min="3" max="3" width="19.42578125" style="159" customWidth="1"/>
    <col min="4" max="4" width="22.85546875" customWidth="1"/>
    <col min="5" max="5" width="31.140625" customWidth="1"/>
    <col min="6" max="7" width="26.5703125" customWidth="1"/>
    <col min="8" max="9" width="31.7109375" customWidth="1"/>
    <col min="10" max="10" width="33.28515625" customWidth="1"/>
    <col min="11" max="11" width="31.5703125" customWidth="1"/>
    <col min="12" max="12" width="28.85546875" customWidth="1"/>
    <col min="13" max="13" width="27.28515625" customWidth="1"/>
    <col min="14" max="14" width="29.28515625" customWidth="1"/>
    <col min="15" max="15" width="27" customWidth="1"/>
    <col min="16" max="16" width="26.140625" customWidth="1"/>
    <col min="17" max="17" width="27.140625" customWidth="1"/>
    <col min="18" max="18" width="27.5703125" customWidth="1"/>
    <col min="19" max="19" width="31.140625" customWidth="1"/>
    <col min="20" max="20" width="26.5703125" customWidth="1"/>
    <col min="21" max="21" width="9.140625" style="1191" customWidth="1"/>
    <col min="22" max="1025" width="8.7109375" customWidth="1"/>
  </cols>
  <sheetData>
    <row r="3" spans="1:21" ht="30">
      <c r="A3" s="1873" t="s">
        <v>1219</v>
      </c>
      <c r="B3" s="1873"/>
      <c r="C3" s="1873"/>
      <c r="D3" s="1873"/>
      <c r="E3" s="1873"/>
      <c r="F3" s="1873"/>
      <c r="G3" s="1873"/>
      <c r="H3" s="1873"/>
      <c r="I3" s="1873"/>
      <c r="J3" s="1873"/>
      <c r="K3" s="1873"/>
      <c r="L3" s="1873"/>
      <c r="M3" s="1873"/>
      <c r="N3" s="1873"/>
      <c r="O3" s="1873"/>
      <c r="P3" s="1873"/>
      <c r="Q3" s="1873"/>
      <c r="R3" s="1873"/>
      <c r="S3" s="1873"/>
      <c r="T3" s="1873"/>
    </row>
    <row r="7" spans="1:21" ht="114.75" customHeight="1">
      <c r="A7" s="1874" t="s">
        <v>2</v>
      </c>
      <c r="B7" s="1875" t="s">
        <v>3</v>
      </c>
      <c r="C7" s="1876" t="s">
        <v>4</v>
      </c>
      <c r="D7" s="1875" t="s">
        <v>5</v>
      </c>
      <c r="E7" s="1193" t="s">
        <v>6</v>
      </c>
      <c r="F7" s="1193" t="s">
        <v>7</v>
      </c>
      <c r="G7" s="1192" t="s">
        <v>8</v>
      </c>
      <c r="H7" s="1192" t="s">
        <v>9</v>
      </c>
      <c r="I7" s="1192" t="s">
        <v>10</v>
      </c>
      <c r="J7" s="1192" t="s">
        <v>11</v>
      </c>
      <c r="K7" s="1192" t="s">
        <v>12</v>
      </c>
      <c r="L7" s="1193" t="s">
        <v>13</v>
      </c>
      <c r="M7" s="1193" t="s">
        <v>14</v>
      </c>
      <c r="N7" s="1194" t="s">
        <v>15</v>
      </c>
      <c r="O7" s="1193" t="s">
        <v>16</v>
      </c>
      <c r="P7" s="1192" t="s">
        <v>17</v>
      </c>
      <c r="Q7" s="1193" t="s">
        <v>18</v>
      </c>
      <c r="R7" s="1875" t="s">
        <v>19</v>
      </c>
      <c r="S7" s="1875"/>
      <c r="T7" s="1195" t="s">
        <v>20</v>
      </c>
    </row>
    <row r="8" spans="1:21" ht="126" customHeight="1">
      <c r="A8" s="1874"/>
      <c r="B8" s="1875"/>
      <c r="C8" s="1875"/>
      <c r="D8" s="1875"/>
      <c r="E8" s="1196" t="s">
        <v>21</v>
      </c>
      <c r="F8" s="1196" t="s">
        <v>21</v>
      </c>
      <c r="G8" s="1197" t="s">
        <v>21</v>
      </c>
      <c r="H8" s="1197" t="s">
        <v>21</v>
      </c>
      <c r="I8" s="1197" t="s">
        <v>21</v>
      </c>
      <c r="J8" s="1197" t="s">
        <v>21</v>
      </c>
      <c r="K8" s="1197" t="s">
        <v>21</v>
      </c>
      <c r="L8" s="1196" t="s">
        <v>21</v>
      </c>
      <c r="M8" s="1196" t="s">
        <v>21</v>
      </c>
      <c r="N8" s="1197" t="s">
        <v>21</v>
      </c>
      <c r="O8" s="1196" t="s">
        <v>21</v>
      </c>
      <c r="P8" s="1197" t="s">
        <v>21</v>
      </c>
      <c r="Q8" s="1196" t="s">
        <v>21</v>
      </c>
      <c r="R8" s="1197" t="s">
        <v>22</v>
      </c>
      <c r="S8" s="1197" t="s">
        <v>23</v>
      </c>
      <c r="T8" s="1198" t="s">
        <v>21</v>
      </c>
    </row>
    <row r="9" spans="1:21" s="1208" customFormat="1" ht="25.5" customHeight="1">
      <c r="A9" s="1199"/>
      <c r="B9" s="1200"/>
      <c r="C9" s="1201"/>
      <c r="D9" s="1202"/>
      <c r="E9" s="1203"/>
      <c r="F9" s="1204">
        <v>3</v>
      </c>
      <c r="G9" s="1205">
        <v>15</v>
      </c>
      <c r="H9" s="1202"/>
      <c r="I9" s="1205">
        <v>15</v>
      </c>
      <c r="J9" s="1205">
        <v>30</v>
      </c>
      <c r="K9" s="1202">
        <v>3</v>
      </c>
      <c r="L9" s="1203">
        <v>15</v>
      </c>
      <c r="M9" s="1203">
        <v>15</v>
      </c>
      <c r="N9" s="1202">
        <v>3</v>
      </c>
      <c r="O9" s="1203">
        <v>25</v>
      </c>
      <c r="P9" s="1202">
        <v>5</v>
      </c>
      <c r="Q9" s="1203">
        <v>10</v>
      </c>
      <c r="R9" s="1202">
        <v>10</v>
      </c>
      <c r="S9" s="1202">
        <v>10</v>
      </c>
      <c r="T9" s="1206"/>
      <c r="U9" s="1207"/>
    </row>
    <row r="10" spans="1:21" ht="44.25" customHeight="1">
      <c r="A10" s="1209"/>
      <c r="B10" s="1209" t="s">
        <v>24</v>
      </c>
      <c r="C10" s="1210"/>
      <c r="D10" s="1211"/>
      <c r="E10" s="1212" t="s">
        <v>25</v>
      </c>
      <c r="F10" s="1212" t="s">
        <v>25</v>
      </c>
      <c r="G10" s="1213" t="s">
        <v>28708</v>
      </c>
      <c r="H10" s="1213" t="s">
        <v>27</v>
      </c>
      <c r="I10" s="1213" t="s">
        <v>28708</v>
      </c>
      <c r="J10" s="1213" t="s">
        <v>28709</v>
      </c>
      <c r="K10" s="1213" t="s">
        <v>29</v>
      </c>
      <c r="L10" s="1212" t="s">
        <v>30</v>
      </c>
      <c r="M10" s="1212" t="s">
        <v>30</v>
      </c>
      <c r="N10" s="1213" t="s">
        <v>29</v>
      </c>
      <c r="O10" s="1212" t="s">
        <v>30</v>
      </c>
      <c r="P10" s="1213" t="s">
        <v>31</v>
      </c>
      <c r="Q10" s="1212" t="s">
        <v>30</v>
      </c>
      <c r="R10" s="1213" t="s">
        <v>27</v>
      </c>
      <c r="S10" s="1213" t="s">
        <v>29</v>
      </c>
      <c r="T10" s="1214"/>
    </row>
    <row r="11" spans="1:21" ht="55.5" customHeight="1">
      <c r="A11" s="1878" t="s">
        <v>32</v>
      </c>
      <c r="B11" s="1216" t="s">
        <v>33</v>
      </c>
      <c r="C11" s="1217" t="s">
        <v>34</v>
      </c>
      <c r="D11" s="1218"/>
      <c r="E11" s="1219">
        <v>43802</v>
      </c>
      <c r="F11" s="1220">
        <f>WORKDAY(E11,$F$9,праздники)</f>
        <v>43805</v>
      </c>
      <c r="G11" s="1221">
        <f>WORKDAY(F11,$G$9,праздники)</f>
        <v>43826</v>
      </c>
      <c r="H11" s="1221">
        <f>K11-10</f>
        <v>43893</v>
      </c>
      <c r="I11" s="1221">
        <f>WORKDAY(G11,$I$9,праздники)</f>
        <v>43858</v>
      </c>
      <c r="J11" s="1221">
        <f>WORKDAY(I11,$J$9,праздники)</f>
        <v>43900</v>
      </c>
      <c r="K11" s="1221">
        <f>WORKDAY(J11,$K$9,праздники)</f>
        <v>43903</v>
      </c>
      <c r="L11" s="1220" t="s">
        <v>1718</v>
      </c>
      <c r="M11" s="1220" t="s">
        <v>1718</v>
      </c>
      <c r="N11" s="1221" t="s">
        <v>1718</v>
      </c>
      <c r="O11" s="1220" t="s">
        <v>1718</v>
      </c>
      <c r="P11" s="1221">
        <f>WORKDAY(K11,20,праздники)</f>
        <v>43931</v>
      </c>
      <c r="Q11" s="1220">
        <f>WORKDAY(P11,8,праздники)</f>
        <v>43943</v>
      </c>
      <c r="R11" s="1221">
        <f>WORKDAY(Q11,$R$9,праздники)</f>
        <v>43958</v>
      </c>
      <c r="S11" s="1221">
        <f>WORKDAY(R11,$S$9,праздники)</f>
        <v>43972</v>
      </c>
      <c r="T11" s="1222">
        <f>S11+1</f>
        <v>43973</v>
      </c>
    </row>
    <row r="12" spans="1:21" ht="69.75" customHeight="1">
      <c r="A12" s="1878"/>
      <c r="B12" s="1223" t="s">
        <v>35</v>
      </c>
      <c r="C12" s="1224"/>
      <c r="D12" s="1225"/>
      <c r="E12" s="1226">
        <f t="shared" ref="E12:T12" si="0">E$11</f>
        <v>43802</v>
      </c>
      <c r="F12" s="1226">
        <f t="shared" si="0"/>
        <v>43805</v>
      </c>
      <c r="G12" s="1227">
        <f t="shared" si="0"/>
        <v>43826</v>
      </c>
      <c r="H12" s="1227">
        <f t="shared" si="0"/>
        <v>43893</v>
      </c>
      <c r="I12" s="1227">
        <f t="shared" si="0"/>
        <v>43858</v>
      </c>
      <c r="J12" s="1227">
        <f t="shared" si="0"/>
        <v>43900</v>
      </c>
      <c r="K12" s="1227">
        <f t="shared" si="0"/>
        <v>43903</v>
      </c>
      <c r="L12" s="1226" t="str">
        <f t="shared" si="0"/>
        <v>не требуется</v>
      </c>
      <c r="M12" s="1226" t="str">
        <f t="shared" si="0"/>
        <v>не требуется</v>
      </c>
      <c r="N12" s="1227" t="str">
        <f t="shared" si="0"/>
        <v>не требуется</v>
      </c>
      <c r="O12" s="1226" t="str">
        <f t="shared" si="0"/>
        <v>не требуется</v>
      </c>
      <c r="P12" s="1227">
        <f t="shared" si="0"/>
        <v>43931</v>
      </c>
      <c r="Q12" s="1226">
        <f t="shared" si="0"/>
        <v>43943</v>
      </c>
      <c r="R12" s="1227">
        <f t="shared" si="0"/>
        <v>43958</v>
      </c>
      <c r="S12" s="1227">
        <f t="shared" si="0"/>
        <v>43972</v>
      </c>
      <c r="T12" s="1228">
        <f t="shared" si="0"/>
        <v>43973</v>
      </c>
    </row>
    <row r="13" spans="1:21" ht="201.75" hidden="1" customHeight="1" outlineLevel="1">
      <c r="A13" s="1229"/>
      <c r="B13" s="1230" t="e">
        <f ca="1">$B$54</f>
        <v>#VALUE!</v>
      </c>
      <c r="C13" s="1231"/>
      <c r="D13" s="1232"/>
      <c r="E13" s="1233" t="s">
        <v>36</v>
      </c>
      <c r="F13" s="1233" t="s">
        <v>37</v>
      </c>
      <c r="G13" s="1234" t="s">
        <v>38</v>
      </c>
      <c r="H13" s="1234" t="s">
        <v>39</v>
      </c>
      <c r="I13" s="1234" t="s">
        <v>40</v>
      </c>
      <c r="J13" s="1234" t="s">
        <v>41</v>
      </c>
      <c r="K13" s="1234" t="s">
        <v>42</v>
      </c>
      <c r="L13" s="1233"/>
      <c r="M13" s="1235"/>
      <c r="N13" s="1236"/>
      <c r="O13" s="1235"/>
      <c r="P13" s="1236"/>
      <c r="Q13" s="1235"/>
      <c r="R13" s="1236"/>
      <c r="S13" s="1236"/>
      <c r="T13" s="1237"/>
    </row>
    <row r="14" spans="1:21" ht="40.5" hidden="1" customHeight="1">
      <c r="A14" s="1877" t="s">
        <v>43</v>
      </c>
      <c r="B14" s="1216" t="s">
        <v>44</v>
      </c>
      <c r="C14" s="1239" t="s">
        <v>34</v>
      </c>
      <c r="D14" s="1218"/>
      <c r="E14" s="1240">
        <v>43798</v>
      </c>
      <c r="F14" s="1220">
        <f>WORKDAY(E14,$F$9,праздники)</f>
        <v>43803</v>
      </c>
      <c r="G14" s="1241">
        <f>WORKDAY(F14,$G$9,праздники)-7</f>
        <v>43817</v>
      </c>
      <c r="H14" s="1221">
        <f>K14-10</f>
        <v>43876</v>
      </c>
      <c r="I14" s="1221">
        <f>WORKDAY(G14,$I$9,праздники)-8</f>
        <v>43839</v>
      </c>
      <c r="J14" s="1221">
        <f>WORKDAY(I14,$J$9,праздники)</f>
        <v>43881</v>
      </c>
      <c r="K14" s="1221">
        <f>WORKDAY(J14,$K$9,праздники)</f>
        <v>43886</v>
      </c>
      <c r="L14" s="1220" t="s">
        <v>1718</v>
      </c>
      <c r="M14" s="1220" t="s">
        <v>1718</v>
      </c>
      <c r="N14" s="1221" t="s">
        <v>1718</v>
      </c>
      <c r="O14" s="1220" t="s">
        <v>1718</v>
      </c>
      <c r="P14" s="1221">
        <f>WORKDAY(K14,20,праздники)</f>
        <v>43914</v>
      </c>
      <c r="Q14" s="1220">
        <f>WORKDAY(P14,8,праздники)</f>
        <v>43924</v>
      </c>
      <c r="R14" s="1221">
        <f>WORKDAY(Q14,$R$9,праздники)</f>
        <v>43938</v>
      </c>
      <c r="S14" s="1221">
        <f>WORKDAY(R14,$S$9,праздники)</f>
        <v>43955</v>
      </c>
      <c r="T14" s="1222">
        <v>43947</v>
      </c>
    </row>
    <row r="15" spans="1:21" ht="35.25" hidden="1" customHeight="1">
      <c r="A15" s="1877"/>
      <c r="B15" s="1242" t="s">
        <v>45</v>
      </c>
      <c r="C15" s="1243"/>
      <c r="D15" s="1244"/>
      <c r="E15" s="1245">
        <f t="shared" ref="E15:T17" si="1">E$14</f>
        <v>43798</v>
      </c>
      <c r="F15" s="1245">
        <f t="shared" si="1"/>
        <v>43803</v>
      </c>
      <c r="G15" s="1246">
        <f t="shared" si="1"/>
        <v>43817</v>
      </c>
      <c r="H15" s="1246">
        <f t="shared" si="1"/>
        <v>43876</v>
      </c>
      <c r="I15" s="1246">
        <f t="shared" si="1"/>
        <v>43839</v>
      </c>
      <c r="J15" s="1246">
        <f t="shared" si="1"/>
        <v>43881</v>
      </c>
      <c r="K15" s="1246">
        <f t="shared" si="1"/>
        <v>43886</v>
      </c>
      <c r="L15" s="1245" t="str">
        <f t="shared" si="1"/>
        <v>не требуется</v>
      </c>
      <c r="M15" s="1245" t="str">
        <f t="shared" si="1"/>
        <v>не требуется</v>
      </c>
      <c r="N15" s="1246" t="str">
        <f t="shared" si="1"/>
        <v>не требуется</v>
      </c>
      <c r="O15" s="1245" t="str">
        <f t="shared" si="1"/>
        <v>не требуется</v>
      </c>
      <c r="P15" s="1246">
        <f t="shared" si="1"/>
        <v>43914</v>
      </c>
      <c r="Q15" s="1245">
        <f t="shared" si="1"/>
        <v>43924</v>
      </c>
      <c r="R15" s="1246">
        <f t="shared" si="1"/>
        <v>43938</v>
      </c>
      <c r="S15" s="1246">
        <f t="shared" si="1"/>
        <v>43955</v>
      </c>
      <c r="T15" s="1247">
        <f t="shared" si="1"/>
        <v>43947</v>
      </c>
    </row>
    <row r="16" spans="1:21" ht="56.25" hidden="1" customHeight="1">
      <c r="A16" s="1877"/>
      <c r="B16" s="1242" t="s">
        <v>46</v>
      </c>
      <c r="C16" s="1243"/>
      <c r="D16" s="1244"/>
      <c r="E16" s="1245">
        <f t="shared" si="1"/>
        <v>43798</v>
      </c>
      <c r="F16" s="1245">
        <f t="shared" si="1"/>
        <v>43803</v>
      </c>
      <c r="G16" s="1246">
        <f t="shared" si="1"/>
        <v>43817</v>
      </c>
      <c r="H16" s="1246">
        <f t="shared" si="1"/>
        <v>43876</v>
      </c>
      <c r="I16" s="1246">
        <f t="shared" si="1"/>
        <v>43839</v>
      </c>
      <c r="J16" s="1246">
        <f t="shared" si="1"/>
        <v>43881</v>
      </c>
      <c r="K16" s="1246">
        <f t="shared" si="1"/>
        <v>43886</v>
      </c>
      <c r="L16" s="1245" t="str">
        <f t="shared" si="1"/>
        <v>не требуется</v>
      </c>
      <c r="M16" s="1245" t="str">
        <f t="shared" si="1"/>
        <v>не требуется</v>
      </c>
      <c r="N16" s="1246" t="str">
        <f t="shared" si="1"/>
        <v>не требуется</v>
      </c>
      <c r="O16" s="1245" t="str">
        <f t="shared" si="1"/>
        <v>не требуется</v>
      </c>
      <c r="P16" s="1246">
        <f t="shared" si="1"/>
        <v>43914</v>
      </c>
      <c r="Q16" s="1245">
        <f t="shared" si="1"/>
        <v>43924</v>
      </c>
      <c r="R16" s="1246">
        <f t="shared" si="1"/>
        <v>43938</v>
      </c>
      <c r="S16" s="1246">
        <f t="shared" si="1"/>
        <v>43955</v>
      </c>
      <c r="T16" s="1247">
        <f t="shared" si="1"/>
        <v>43947</v>
      </c>
    </row>
    <row r="17" spans="1:20" ht="51" hidden="1" customHeight="1">
      <c r="A17" s="1877"/>
      <c r="B17" s="1223" t="s">
        <v>47</v>
      </c>
      <c r="C17" s="1248"/>
      <c r="D17" s="1225"/>
      <c r="E17" s="1226">
        <f t="shared" si="1"/>
        <v>43798</v>
      </c>
      <c r="F17" s="1226">
        <f t="shared" si="1"/>
        <v>43803</v>
      </c>
      <c r="G17" s="1227">
        <f t="shared" si="1"/>
        <v>43817</v>
      </c>
      <c r="H17" s="1227">
        <f t="shared" si="1"/>
        <v>43876</v>
      </c>
      <c r="I17" s="1227">
        <f t="shared" si="1"/>
        <v>43839</v>
      </c>
      <c r="J17" s="1227">
        <f t="shared" si="1"/>
        <v>43881</v>
      </c>
      <c r="K17" s="1227">
        <f t="shared" si="1"/>
        <v>43886</v>
      </c>
      <c r="L17" s="1226" t="str">
        <f t="shared" si="1"/>
        <v>не требуется</v>
      </c>
      <c r="M17" s="1226" t="str">
        <f t="shared" si="1"/>
        <v>не требуется</v>
      </c>
      <c r="N17" s="1227" t="str">
        <f t="shared" si="1"/>
        <v>не требуется</v>
      </c>
      <c r="O17" s="1226" t="str">
        <f t="shared" si="1"/>
        <v>не требуется</v>
      </c>
      <c r="P17" s="1227">
        <f t="shared" si="1"/>
        <v>43914</v>
      </c>
      <c r="Q17" s="1226">
        <f t="shared" si="1"/>
        <v>43924</v>
      </c>
      <c r="R17" s="1227">
        <f t="shared" si="1"/>
        <v>43938</v>
      </c>
      <c r="S17" s="1227">
        <f t="shared" si="1"/>
        <v>43955</v>
      </c>
      <c r="T17" s="1228">
        <f t="shared" si="1"/>
        <v>43947</v>
      </c>
    </row>
    <row r="18" spans="1:20" ht="60.75" hidden="1" outlineLevel="1">
      <c r="A18" s="1229"/>
      <c r="B18" s="1230" t="e">
        <f ca="1">$B$54</f>
        <v>#VALUE!</v>
      </c>
      <c r="C18" s="1231"/>
      <c r="D18" s="1232" t="s">
        <v>48</v>
      </c>
      <c r="E18" s="1233" t="s">
        <v>49</v>
      </c>
      <c r="F18" s="1233" t="s">
        <v>50</v>
      </c>
      <c r="G18" s="1234" t="s">
        <v>51</v>
      </c>
      <c r="H18" s="1234" t="s">
        <v>52</v>
      </c>
      <c r="I18" s="1234"/>
      <c r="J18" s="1234"/>
      <c r="K18" s="1234"/>
      <c r="L18" s="1233"/>
      <c r="M18" s="1235"/>
      <c r="N18" s="1236"/>
      <c r="O18" s="1235"/>
      <c r="P18" s="1236"/>
      <c r="Q18" s="1235"/>
      <c r="R18" s="1236"/>
      <c r="S18" s="1236"/>
      <c r="T18" s="1237"/>
    </row>
    <row r="19" spans="1:20" ht="40.5" hidden="1" customHeight="1">
      <c r="A19" s="1879" t="s">
        <v>1759</v>
      </c>
      <c r="B19" s="1216" t="s">
        <v>1285</v>
      </c>
      <c r="C19" s="1239" t="s">
        <v>55</v>
      </c>
      <c r="D19" s="1250"/>
      <c r="E19" s="1240">
        <v>43798</v>
      </c>
      <c r="F19" s="1220">
        <f>WORKDAY(E19,$F$9,праздники)</f>
        <v>43803</v>
      </c>
      <c r="G19" s="1241">
        <f>WORKDAY(F19,$G$9,праздники)-8</f>
        <v>43816</v>
      </c>
      <c r="H19" s="1221">
        <f>K19-10</f>
        <v>43875</v>
      </c>
      <c r="I19" s="1221">
        <f>WORKDAY(G19,$I$9,праздники)-8</f>
        <v>43838</v>
      </c>
      <c r="J19" s="1221">
        <f>WORKDAY(I19,$J$9,праздники)</f>
        <v>43880</v>
      </c>
      <c r="K19" s="1221">
        <f>WORKDAY(J19,$K$9,праздники)</f>
        <v>43885</v>
      </c>
      <c r="L19" s="1220">
        <f>WORKDAY(K19,$L$9,праздники)</f>
        <v>43906</v>
      </c>
      <c r="M19" s="1220">
        <f>WORKDAY(L19,$M$9,праздники)</f>
        <v>43927</v>
      </c>
      <c r="N19" s="1221">
        <f>WORKDAY(M19,$N$9,праздники)</f>
        <v>43930</v>
      </c>
      <c r="O19" s="1220">
        <f>WORKDAY(N19,$O$9,праздники)</f>
        <v>43966</v>
      </c>
      <c r="P19" s="1221">
        <f>WORKDAY(O19,$P$9,праздники)</f>
        <v>43973</v>
      </c>
      <c r="Q19" s="1220">
        <f>WORKDAY(P19,$Q$9,праздники)</f>
        <v>43987</v>
      </c>
      <c r="R19" s="1221">
        <f>WORKDAY(Q19,$R$9,праздники)</f>
        <v>44004</v>
      </c>
      <c r="S19" s="1221">
        <f>WORKDAY(R19,$S$9,праздники)</f>
        <v>44018</v>
      </c>
      <c r="T19" s="1222">
        <v>43915</v>
      </c>
    </row>
    <row r="20" spans="1:20" ht="40.5" hidden="1">
      <c r="A20" s="1879"/>
      <c r="B20" s="1242" t="s">
        <v>1286</v>
      </c>
      <c r="C20" s="1243"/>
      <c r="D20" s="1251"/>
      <c r="E20" s="1245">
        <f t="shared" ref="E20:T21" si="2">E$19</f>
        <v>43798</v>
      </c>
      <c r="F20" s="1245">
        <f t="shared" si="2"/>
        <v>43803</v>
      </c>
      <c r="G20" s="1246">
        <f t="shared" si="2"/>
        <v>43816</v>
      </c>
      <c r="H20" s="1246">
        <f t="shared" si="2"/>
        <v>43875</v>
      </c>
      <c r="I20" s="1246">
        <f t="shared" si="2"/>
        <v>43838</v>
      </c>
      <c r="J20" s="1246">
        <f t="shared" si="2"/>
        <v>43880</v>
      </c>
      <c r="K20" s="1246">
        <f t="shared" si="2"/>
        <v>43885</v>
      </c>
      <c r="L20" s="1245">
        <f t="shared" si="2"/>
        <v>43906</v>
      </c>
      <c r="M20" s="1245">
        <f t="shared" si="2"/>
        <v>43927</v>
      </c>
      <c r="N20" s="1246">
        <f t="shared" si="2"/>
        <v>43930</v>
      </c>
      <c r="O20" s="1245">
        <f t="shared" si="2"/>
        <v>43966</v>
      </c>
      <c r="P20" s="1246">
        <f t="shared" si="2"/>
        <v>43973</v>
      </c>
      <c r="Q20" s="1245">
        <f t="shared" si="2"/>
        <v>43987</v>
      </c>
      <c r="R20" s="1246">
        <f t="shared" si="2"/>
        <v>44004</v>
      </c>
      <c r="S20" s="1246">
        <f t="shared" si="2"/>
        <v>44018</v>
      </c>
      <c r="T20" s="1247">
        <f t="shared" si="2"/>
        <v>43915</v>
      </c>
    </row>
    <row r="21" spans="1:20" ht="48" hidden="1" customHeight="1">
      <c r="A21" s="1879"/>
      <c r="B21" s="1252" t="s">
        <v>1287</v>
      </c>
      <c r="C21" s="1243"/>
      <c r="D21" s="1251"/>
      <c r="E21" s="1245">
        <f t="shared" si="2"/>
        <v>43798</v>
      </c>
      <c r="F21" s="1245">
        <f t="shared" si="2"/>
        <v>43803</v>
      </c>
      <c r="G21" s="1246">
        <f t="shared" si="2"/>
        <v>43816</v>
      </c>
      <c r="H21" s="1246">
        <f t="shared" si="2"/>
        <v>43875</v>
      </c>
      <c r="I21" s="1246">
        <f t="shared" si="2"/>
        <v>43838</v>
      </c>
      <c r="J21" s="1246">
        <f t="shared" si="2"/>
        <v>43880</v>
      </c>
      <c r="K21" s="1246">
        <f t="shared" si="2"/>
        <v>43885</v>
      </c>
      <c r="L21" s="1245">
        <f t="shared" si="2"/>
        <v>43906</v>
      </c>
      <c r="M21" s="1245">
        <f t="shared" si="2"/>
        <v>43927</v>
      </c>
      <c r="N21" s="1246">
        <f t="shared" si="2"/>
        <v>43930</v>
      </c>
      <c r="O21" s="1245">
        <f t="shared" si="2"/>
        <v>43966</v>
      </c>
      <c r="P21" s="1246">
        <f t="shared" si="2"/>
        <v>43973</v>
      </c>
      <c r="Q21" s="1245">
        <f t="shared" si="2"/>
        <v>43987</v>
      </c>
      <c r="R21" s="1246">
        <f t="shared" si="2"/>
        <v>44004</v>
      </c>
      <c r="S21" s="1246">
        <f t="shared" si="2"/>
        <v>44018</v>
      </c>
      <c r="T21" s="1247">
        <f t="shared" si="2"/>
        <v>43915</v>
      </c>
    </row>
    <row r="22" spans="1:20" ht="48" hidden="1" customHeight="1" outlineLevel="1">
      <c r="A22" s="1249"/>
      <c r="B22" s="1253" t="e">
        <f ca="1">$B$54</f>
        <v>#VALUE!</v>
      </c>
      <c r="C22" s="1254"/>
      <c r="D22" s="1255"/>
      <c r="E22" s="1219"/>
      <c r="F22" s="1219"/>
      <c r="G22" s="1256"/>
      <c r="H22" s="1256"/>
      <c r="I22" s="1256"/>
      <c r="J22" s="1256"/>
      <c r="K22" s="1256"/>
      <c r="L22" s="1219"/>
      <c r="M22" s="1257"/>
      <c r="N22" s="1258"/>
      <c r="O22" s="1257"/>
      <c r="P22" s="1258"/>
      <c r="Q22" s="1257"/>
      <c r="R22" s="1258"/>
      <c r="S22" s="1258"/>
      <c r="T22" s="1259"/>
    </row>
    <row r="23" spans="1:20" ht="63" hidden="1" customHeight="1">
      <c r="A23" s="1879" t="s">
        <v>28710</v>
      </c>
      <c r="B23" s="1260" t="s">
        <v>1289</v>
      </c>
      <c r="C23" s="1239" t="s">
        <v>55</v>
      </c>
      <c r="D23" s="1261"/>
      <c r="E23" s="1219">
        <v>43767</v>
      </c>
      <c r="F23" s="1220">
        <f>WORKDAY(E23,$F$9,праздники)</f>
        <v>43770</v>
      </c>
      <c r="G23" s="1241">
        <f>WORKDAY(F23,$G$9,праздники)+10</f>
        <v>43804</v>
      </c>
      <c r="H23" s="1221">
        <f>K23-10</f>
        <v>43871</v>
      </c>
      <c r="I23" s="1221">
        <f>WORKDAY(G23,$I$9,праздники)</f>
        <v>43825</v>
      </c>
      <c r="J23" s="1221">
        <f>WORKDAY(I23,$J$9,праздники)</f>
        <v>43878</v>
      </c>
      <c r="K23" s="1221">
        <f>WORKDAY(J23,$K$9,праздники)</f>
        <v>43881</v>
      </c>
      <c r="L23" s="1220">
        <f>WORKDAY(K23,$L$9,праздники)</f>
        <v>43902</v>
      </c>
      <c r="M23" s="1220">
        <f>WORKDAY(L23,$M$9,праздники)</f>
        <v>43923</v>
      </c>
      <c r="N23" s="1221">
        <f>WORKDAY(M23,$N$9,праздники)</f>
        <v>43928</v>
      </c>
      <c r="O23" s="1220">
        <f>WORKDAY(N23,$O$9,праздники)</f>
        <v>43964</v>
      </c>
      <c r="P23" s="1221">
        <f>WORKDAY(O23,$P$9,праздники)</f>
        <v>43971</v>
      </c>
      <c r="Q23" s="1220">
        <f>WORKDAY(P23,$Q$9,праздники)</f>
        <v>43985</v>
      </c>
      <c r="R23" s="1221">
        <f>WORKDAY(Q23,$R$9,праздники)</f>
        <v>44000</v>
      </c>
      <c r="S23" s="1221">
        <f>WORKDAY(R23,$S$9,праздники)</f>
        <v>44014</v>
      </c>
      <c r="T23" s="1222">
        <f>S23</f>
        <v>44014</v>
      </c>
    </row>
    <row r="24" spans="1:20" ht="61.5" hidden="1" customHeight="1">
      <c r="A24" s="1879"/>
      <c r="B24" s="1262" t="s">
        <v>1290</v>
      </c>
      <c r="C24" s="1263"/>
      <c r="D24" s="1264"/>
      <c r="E24" s="1245">
        <f t="shared" ref="E24:T28" si="3">E$23</f>
        <v>43767</v>
      </c>
      <c r="F24" s="1245">
        <f t="shared" si="3"/>
        <v>43770</v>
      </c>
      <c r="G24" s="1246">
        <f t="shared" si="3"/>
        <v>43804</v>
      </c>
      <c r="H24" s="1246">
        <f t="shared" si="3"/>
        <v>43871</v>
      </c>
      <c r="I24" s="1246">
        <f t="shared" si="3"/>
        <v>43825</v>
      </c>
      <c r="J24" s="1246">
        <f t="shared" si="3"/>
        <v>43878</v>
      </c>
      <c r="K24" s="1246">
        <f t="shared" si="3"/>
        <v>43881</v>
      </c>
      <c r="L24" s="1245">
        <f t="shared" si="3"/>
        <v>43902</v>
      </c>
      <c r="M24" s="1245">
        <f t="shared" si="3"/>
        <v>43923</v>
      </c>
      <c r="N24" s="1246">
        <f t="shared" si="3"/>
        <v>43928</v>
      </c>
      <c r="O24" s="1245">
        <f t="shared" si="3"/>
        <v>43964</v>
      </c>
      <c r="P24" s="1246">
        <f t="shared" si="3"/>
        <v>43971</v>
      </c>
      <c r="Q24" s="1245">
        <f t="shared" si="3"/>
        <v>43985</v>
      </c>
      <c r="R24" s="1246">
        <f t="shared" si="3"/>
        <v>44000</v>
      </c>
      <c r="S24" s="1246">
        <f t="shared" si="3"/>
        <v>44014</v>
      </c>
      <c r="T24" s="1247">
        <f t="shared" si="3"/>
        <v>44014</v>
      </c>
    </row>
    <row r="25" spans="1:20" ht="56.25" hidden="1" customHeight="1">
      <c r="A25" s="1879"/>
      <c r="B25" s="1262" t="s">
        <v>1291</v>
      </c>
      <c r="C25" s="1263"/>
      <c r="D25" s="1264"/>
      <c r="E25" s="1245">
        <f t="shared" si="3"/>
        <v>43767</v>
      </c>
      <c r="F25" s="1245">
        <f t="shared" si="3"/>
        <v>43770</v>
      </c>
      <c r="G25" s="1246">
        <f t="shared" si="3"/>
        <v>43804</v>
      </c>
      <c r="H25" s="1246">
        <f t="shared" si="3"/>
        <v>43871</v>
      </c>
      <c r="I25" s="1246">
        <f t="shared" si="3"/>
        <v>43825</v>
      </c>
      <c r="J25" s="1246">
        <f t="shared" si="3"/>
        <v>43878</v>
      </c>
      <c r="K25" s="1246">
        <f t="shared" si="3"/>
        <v>43881</v>
      </c>
      <c r="L25" s="1245">
        <f t="shared" si="3"/>
        <v>43902</v>
      </c>
      <c r="M25" s="1245">
        <f t="shared" si="3"/>
        <v>43923</v>
      </c>
      <c r="N25" s="1246">
        <f t="shared" si="3"/>
        <v>43928</v>
      </c>
      <c r="O25" s="1245">
        <f t="shared" si="3"/>
        <v>43964</v>
      </c>
      <c r="P25" s="1246">
        <f t="shared" si="3"/>
        <v>43971</v>
      </c>
      <c r="Q25" s="1245">
        <f t="shared" si="3"/>
        <v>43985</v>
      </c>
      <c r="R25" s="1246">
        <f t="shared" si="3"/>
        <v>44000</v>
      </c>
      <c r="S25" s="1246">
        <f t="shared" si="3"/>
        <v>44014</v>
      </c>
      <c r="T25" s="1247">
        <f t="shared" si="3"/>
        <v>44014</v>
      </c>
    </row>
    <row r="26" spans="1:20" ht="57.75" hidden="1" customHeight="1">
      <c r="A26" s="1879"/>
      <c r="B26" s="1262" t="s">
        <v>1292</v>
      </c>
      <c r="C26" s="1263"/>
      <c r="D26" s="1264"/>
      <c r="E26" s="1245">
        <f t="shared" si="3"/>
        <v>43767</v>
      </c>
      <c r="F26" s="1245">
        <f t="shared" si="3"/>
        <v>43770</v>
      </c>
      <c r="G26" s="1246">
        <f t="shared" si="3"/>
        <v>43804</v>
      </c>
      <c r="H26" s="1246">
        <f t="shared" si="3"/>
        <v>43871</v>
      </c>
      <c r="I26" s="1246">
        <f t="shared" si="3"/>
        <v>43825</v>
      </c>
      <c r="J26" s="1246">
        <f t="shared" si="3"/>
        <v>43878</v>
      </c>
      <c r="K26" s="1246">
        <f t="shared" si="3"/>
        <v>43881</v>
      </c>
      <c r="L26" s="1245">
        <f t="shared" si="3"/>
        <v>43902</v>
      </c>
      <c r="M26" s="1245">
        <f t="shared" si="3"/>
        <v>43923</v>
      </c>
      <c r="N26" s="1246">
        <f t="shared" si="3"/>
        <v>43928</v>
      </c>
      <c r="O26" s="1245">
        <f t="shared" si="3"/>
        <v>43964</v>
      </c>
      <c r="P26" s="1246">
        <f t="shared" si="3"/>
        <v>43971</v>
      </c>
      <c r="Q26" s="1245">
        <f t="shared" si="3"/>
        <v>43985</v>
      </c>
      <c r="R26" s="1246">
        <f t="shared" si="3"/>
        <v>44000</v>
      </c>
      <c r="S26" s="1246">
        <f t="shared" si="3"/>
        <v>44014</v>
      </c>
      <c r="T26" s="1247">
        <f t="shared" si="3"/>
        <v>44014</v>
      </c>
    </row>
    <row r="27" spans="1:20" ht="48" hidden="1" customHeight="1">
      <c r="A27" s="1879"/>
      <c r="B27" s="1262" t="s">
        <v>1293</v>
      </c>
      <c r="C27" s="1263"/>
      <c r="D27" s="1264"/>
      <c r="E27" s="1245">
        <f t="shared" si="3"/>
        <v>43767</v>
      </c>
      <c r="F27" s="1245">
        <f t="shared" si="3"/>
        <v>43770</v>
      </c>
      <c r="G27" s="1246">
        <f t="shared" si="3"/>
        <v>43804</v>
      </c>
      <c r="H27" s="1246">
        <f t="shared" si="3"/>
        <v>43871</v>
      </c>
      <c r="I27" s="1246">
        <f t="shared" si="3"/>
        <v>43825</v>
      </c>
      <c r="J27" s="1246">
        <f t="shared" si="3"/>
        <v>43878</v>
      </c>
      <c r="K27" s="1246">
        <f t="shared" si="3"/>
        <v>43881</v>
      </c>
      <c r="L27" s="1245">
        <f t="shared" si="3"/>
        <v>43902</v>
      </c>
      <c r="M27" s="1245">
        <f t="shared" si="3"/>
        <v>43923</v>
      </c>
      <c r="N27" s="1246">
        <f t="shared" si="3"/>
        <v>43928</v>
      </c>
      <c r="O27" s="1245">
        <f t="shared" si="3"/>
        <v>43964</v>
      </c>
      <c r="P27" s="1246">
        <f t="shared" si="3"/>
        <v>43971</v>
      </c>
      <c r="Q27" s="1245">
        <f t="shared" si="3"/>
        <v>43985</v>
      </c>
      <c r="R27" s="1246">
        <f t="shared" si="3"/>
        <v>44000</v>
      </c>
      <c r="S27" s="1246">
        <f t="shared" si="3"/>
        <v>44014</v>
      </c>
      <c r="T27" s="1247">
        <f t="shared" si="3"/>
        <v>44014</v>
      </c>
    </row>
    <row r="28" spans="1:20" ht="48" hidden="1" customHeight="1">
      <c r="A28" s="1879"/>
      <c r="B28" s="1265" t="s">
        <v>1294</v>
      </c>
      <c r="C28" s="1263"/>
      <c r="D28" s="1264"/>
      <c r="E28" s="1245">
        <f t="shared" si="3"/>
        <v>43767</v>
      </c>
      <c r="F28" s="1245">
        <f t="shared" si="3"/>
        <v>43770</v>
      </c>
      <c r="G28" s="1246">
        <f t="shared" si="3"/>
        <v>43804</v>
      </c>
      <c r="H28" s="1246">
        <f t="shared" si="3"/>
        <v>43871</v>
      </c>
      <c r="I28" s="1246">
        <f t="shared" si="3"/>
        <v>43825</v>
      </c>
      <c r="J28" s="1246">
        <f t="shared" si="3"/>
        <v>43878</v>
      </c>
      <c r="K28" s="1246">
        <f t="shared" si="3"/>
        <v>43881</v>
      </c>
      <c r="L28" s="1245">
        <f t="shared" si="3"/>
        <v>43902</v>
      </c>
      <c r="M28" s="1245">
        <f t="shared" si="3"/>
        <v>43923</v>
      </c>
      <c r="N28" s="1246">
        <f t="shared" si="3"/>
        <v>43928</v>
      </c>
      <c r="O28" s="1245">
        <f t="shared" si="3"/>
        <v>43964</v>
      </c>
      <c r="P28" s="1246">
        <f t="shared" si="3"/>
        <v>43971</v>
      </c>
      <c r="Q28" s="1245">
        <f t="shared" si="3"/>
        <v>43985</v>
      </c>
      <c r="R28" s="1246">
        <f t="shared" si="3"/>
        <v>44000</v>
      </c>
      <c r="S28" s="1246">
        <f t="shared" si="3"/>
        <v>44014</v>
      </c>
      <c r="T28" s="1247">
        <f t="shared" si="3"/>
        <v>44014</v>
      </c>
    </row>
    <row r="29" spans="1:20" hidden="1" outlineLevel="1">
      <c r="A29" s="1238"/>
      <c r="B29" s="1253"/>
      <c r="C29" s="1266"/>
      <c r="D29" s="1267"/>
      <c r="E29" s="1268"/>
      <c r="F29" s="1268"/>
      <c r="G29" s="1268"/>
      <c r="H29" s="1268"/>
      <c r="I29" s="1268"/>
      <c r="J29" s="1268"/>
      <c r="K29" s="1268"/>
      <c r="L29" s="1268"/>
      <c r="M29" s="1269"/>
      <c r="N29" s="1269"/>
      <c r="O29" s="1269"/>
      <c r="P29" s="1269"/>
      <c r="Q29" s="1269"/>
      <c r="R29" s="1269"/>
      <c r="S29" s="1269"/>
      <c r="T29" s="1270"/>
    </row>
    <row r="30" spans="1:20" ht="40.5" hidden="1" customHeight="1">
      <c r="A30" s="1880" t="s">
        <v>28711</v>
      </c>
      <c r="B30" s="1260" t="s">
        <v>1296</v>
      </c>
      <c r="C30" s="1239" t="s">
        <v>55</v>
      </c>
      <c r="D30" s="1261"/>
      <c r="E30" s="1219">
        <v>43748</v>
      </c>
      <c r="F30" s="1220">
        <f>WORKDAY(E30,$F$9,праздники)</f>
        <v>43753</v>
      </c>
      <c r="G30" s="1221">
        <f>WORKDAY(F30,$G$9,праздники)</f>
        <v>43775</v>
      </c>
      <c r="H30" s="1221">
        <f>K30-10</f>
        <v>43842</v>
      </c>
      <c r="I30" s="1221">
        <f>WORKDAY(G30,$I$9,праздники)</f>
        <v>43796</v>
      </c>
      <c r="J30" s="1221">
        <f>WORKDAY(I30,$J$9,праздники)</f>
        <v>43847</v>
      </c>
      <c r="K30" s="1221">
        <f>WORKDAY(J30,$K$9,праздники)</f>
        <v>43852</v>
      </c>
      <c r="L30" s="1220">
        <f>WORKDAY(K30,$L$9,праздники)</f>
        <v>43873</v>
      </c>
      <c r="M30" s="1220">
        <f>WORKDAY(L30,$M$9,праздники)</f>
        <v>43894</v>
      </c>
      <c r="N30" s="1221">
        <f>WORKDAY(M30,$N$9,праздники)</f>
        <v>43899</v>
      </c>
      <c r="O30" s="1220">
        <f>WORKDAY(N30,$O$9,праздники)</f>
        <v>43934</v>
      </c>
      <c r="P30" s="1221">
        <f>WORKDAY(O30,$P$9,праздники)</f>
        <v>43941</v>
      </c>
      <c r="Q30" s="1220">
        <f>WORKDAY(P30,$Q$9,праздники)</f>
        <v>43956</v>
      </c>
      <c r="R30" s="1221">
        <f>WORKDAY(Q30,$R$9,праздники)</f>
        <v>43970</v>
      </c>
      <c r="S30" s="1221">
        <f>WORKDAY(R30,$S$9,праздники)</f>
        <v>43984</v>
      </c>
      <c r="T30" s="1222">
        <v>43947</v>
      </c>
    </row>
    <row r="31" spans="1:20" ht="98.25" hidden="1" customHeight="1">
      <c r="A31" s="1880"/>
      <c r="B31" s="1262" t="s">
        <v>1297</v>
      </c>
      <c r="C31" s="1243"/>
      <c r="D31" s="1264"/>
      <c r="E31" s="1245">
        <f t="shared" ref="E31:T41" si="4">E$30</f>
        <v>43748</v>
      </c>
      <c r="F31" s="1245">
        <f t="shared" si="4"/>
        <v>43753</v>
      </c>
      <c r="G31" s="1271">
        <f t="shared" si="4"/>
        <v>43775</v>
      </c>
      <c r="H31" s="1271">
        <f t="shared" si="4"/>
        <v>43842</v>
      </c>
      <c r="I31" s="1271">
        <f t="shared" si="4"/>
        <v>43796</v>
      </c>
      <c r="J31" s="1271">
        <f t="shared" si="4"/>
        <v>43847</v>
      </c>
      <c r="K31" s="1271">
        <f t="shared" si="4"/>
        <v>43852</v>
      </c>
      <c r="L31" s="1245">
        <f t="shared" si="4"/>
        <v>43873</v>
      </c>
      <c r="M31" s="1245">
        <f t="shared" si="4"/>
        <v>43894</v>
      </c>
      <c r="N31" s="1271">
        <f t="shared" si="4"/>
        <v>43899</v>
      </c>
      <c r="O31" s="1245">
        <f t="shared" si="4"/>
        <v>43934</v>
      </c>
      <c r="P31" s="1271">
        <f t="shared" si="4"/>
        <v>43941</v>
      </c>
      <c r="Q31" s="1245">
        <f t="shared" si="4"/>
        <v>43956</v>
      </c>
      <c r="R31" s="1271">
        <f t="shared" si="4"/>
        <v>43970</v>
      </c>
      <c r="S31" s="1271">
        <f t="shared" si="4"/>
        <v>43984</v>
      </c>
      <c r="T31" s="1272">
        <f t="shared" si="4"/>
        <v>43947</v>
      </c>
    </row>
    <row r="32" spans="1:20" ht="92.25" hidden="1" customHeight="1">
      <c r="A32" s="1880"/>
      <c r="B32" s="1262" t="s">
        <v>1298</v>
      </c>
      <c r="C32" s="1243"/>
      <c r="D32" s="1264"/>
      <c r="E32" s="1245">
        <f t="shared" si="4"/>
        <v>43748</v>
      </c>
      <c r="F32" s="1245">
        <f t="shared" si="4"/>
        <v>43753</v>
      </c>
      <c r="G32" s="1271">
        <f t="shared" si="4"/>
        <v>43775</v>
      </c>
      <c r="H32" s="1271">
        <f t="shared" si="4"/>
        <v>43842</v>
      </c>
      <c r="I32" s="1271">
        <f t="shared" si="4"/>
        <v>43796</v>
      </c>
      <c r="J32" s="1271">
        <f t="shared" si="4"/>
        <v>43847</v>
      </c>
      <c r="K32" s="1271">
        <f t="shared" si="4"/>
        <v>43852</v>
      </c>
      <c r="L32" s="1245">
        <f t="shared" si="4"/>
        <v>43873</v>
      </c>
      <c r="M32" s="1245">
        <f t="shared" si="4"/>
        <v>43894</v>
      </c>
      <c r="N32" s="1271">
        <f t="shared" si="4"/>
        <v>43899</v>
      </c>
      <c r="O32" s="1245">
        <f t="shared" si="4"/>
        <v>43934</v>
      </c>
      <c r="P32" s="1271">
        <f t="shared" si="4"/>
        <v>43941</v>
      </c>
      <c r="Q32" s="1245">
        <f t="shared" si="4"/>
        <v>43956</v>
      </c>
      <c r="R32" s="1271">
        <f t="shared" si="4"/>
        <v>43970</v>
      </c>
      <c r="S32" s="1271">
        <f t="shared" si="4"/>
        <v>43984</v>
      </c>
      <c r="T32" s="1272">
        <f t="shared" si="4"/>
        <v>43947</v>
      </c>
    </row>
    <row r="33" spans="1:20" ht="74.25" hidden="1" customHeight="1">
      <c r="A33" s="1880"/>
      <c r="B33" s="1262" t="s">
        <v>1299</v>
      </c>
      <c r="C33" s="1243"/>
      <c r="D33" s="1264"/>
      <c r="E33" s="1245">
        <f t="shared" si="4"/>
        <v>43748</v>
      </c>
      <c r="F33" s="1245">
        <f t="shared" si="4"/>
        <v>43753</v>
      </c>
      <c r="G33" s="1271">
        <f t="shared" si="4"/>
        <v>43775</v>
      </c>
      <c r="H33" s="1271">
        <f t="shared" si="4"/>
        <v>43842</v>
      </c>
      <c r="I33" s="1271">
        <f t="shared" si="4"/>
        <v>43796</v>
      </c>
      <c r="J33" s="1271">
        <f t="shared" si="4"/>
        <v>43847</v>
      </c>
      <c r="K33" s="1271">
        <f t="shared" si="4"/>
        <v>43852</v>
      </c>
      <c r="L33" s="1245">
        <f t="shared" si="4"/>
        <v>43873</v>
      </c>
      <c r="M33" s="1245">
        <f t="shared" si="4"/>
        <v>43894</v>
      </c>
      <c r="N33" s="1271">
        <f t="shared" si="4"/>
        <v>43899</v>
      </c>
      <c r="O33" s="1245">
        <f t="shared" si="4"/>
        <v>43934</v>
      </c>
      <c r="P33" s="1271">
        <f t="shared" si="4"/>
        <v>43941</v>
      </c>
      <c r="Q33" s="1245">
        <f t="shared" si="4"/>
        <v>43956</v>
      </c>
      <c r="R33" s="1271">
        <f t="shared" si="4"/>
        <v>43970</v>
      </c>
      <c r="S33" s="1271">
        <f t="shared" si="4"/>
        <v>43984</v>
      </c>
      <c r="T33" s="1272">
        <f t="shared" si="4"/>
        <v>43947</v>
      </c>
    </row>
    <row r="34" spans="1:20" ht="74.25" hidden="1" customHeight="1">
      <c r="A34" s="1880"/>
      <c r="B34" s="1262" t="s">
        <v>1300</v>
      </c>
      <c r="C34" s="1243"/>
      <c r="D34" s="1264"/>
      <c r="E34" s="1245">
        <f t="shared" si="4"/>
        <v>43748</v>
      </c>
      <c r="F34" s="1245">
        <f t="shared" si="4"/>
        <v>43753</v>
      </c>
      <c r="G34" s="1271">
        <f t="shared" si="4"/>
        <v>43775</v>
      </c>
      <c r="H34" s="1271">
        <f t="shared" si="4"/>
        <v>43842</v>
      </c>
      <c r="I34" s="1271">
        <f t="shared" si="4"/>
        <v>43796</v>
      </c>
      <c r="J34" s="1271">
        <f t="shared" si="4"/>
        <v>43847</v>
      </c>
      <c r="K34" s="1271">
        <f t="shared" si="4"/>
        <v>43852</v>
      </c>
      <c r="L34" s="1245">
        <f t="shared" si="4"/>
        <v>43873</v>
      </c>
      <c r="M34" s="1245">
        <f t="shared" si="4"/>
        <v>43894</v>
      </c>
      <c r="N34" s="1271">
        <f t="shared" si="4"/>
        <v>43899</v>
      </c>
      <c r="O34" s="1245">
        <f t="shared" si="4"/>
        <v>43934</v>
      </c>
      <c r="P34" s="1271">
        <f t="shared" si="4"/>
        <v>43941</v>
      </c>
      <c r="Q34" s="1245">
        <f t="shared" si="4"/>
        <v>43956</v>
      </c>
      <c r="R34" s="1271">
        <f t="shared" si="4"/>
        <v>43970</v>
      </c>
      <c r="S34" s="1271">
        <f t="shared" si="4"/>
        <v>43984</v>
      </c>
      <c r="T34" s="1272">
        <f t="shared" si="4"/>
        <v>43947</v>
      </c>
    </row>
    <row r="35" spans="1:20" ht="83.25" hidden="1" customHeight="1">
      <c r="A35" s="1880"/>
      <c r="B35" s="1262" t="s">
        <v>1301</v>
      </c>
      <c r="C35" s="1243"/>
      <c r="D35" s="1264"/>
      <c r="E35" s="1245">
        <f t="shared" si="4"/>
        <v>43748</v>
      </c>
      <c r="F35" s="1245">
        <f t="shared" si="4"/>
        <v>43753</v>
      </c>
      <c r="G35" s="1271">
        <f t="shared" si="4"/>
        <v>43775</v>
      </c>
      <c r="H35" s="1271">
        <f t="shared" si="4"/>
        <v>43842</v>
      </c>
      <c r="I35" s="1271">
        <f t="shared" si="4"/>
        <v>43796</v>
      </c>
      <c r="J35" s="1271">
        <f t="shared" si="4"/>
        <v>43847</v>
      </c>
      <c r="K35" s="1271">
        <f t="shared" si="4"/>
        <v>43852</v>
      </c>
      <c r="L35" s="1245">
        <f t="shared" si="4"/>
        <v>43873</v>
      </c>
      <c r="M35" s="1245">
        <f t="shared" si="4"/>
        <v>43894</v>
      </c>
      <c r="N35" s="1271">
        <f t="shared" si="4"/>
        <v>43899</v>
      </c>
      <c r="O35" s="1245">
        <f t="shared" si="4"/>
        <v>43934</v>
      </c>
      <c r="P35" s="1271">
        <f t="shared" si="4"/>
        <v>43941</v>
      </c>
      <c r="Q35" s="1245">
        <f t="shared" si="4"/>
        <v>43956</v>
      </c>
      <c r="R35" s="1271">
        <f t="shared" si="4"/>
        <v>43970</v>
      </c>
      <c r="S35" s="1271">
        <f t="shared" si="4"/>
        <v>43984</v>
      </c>
      <c r="T35" s="1272">
        <f t="shared" si="4"/>
        <v>43947</v>
      </c>
    </row>
    <row r="36" spans="1:20" hidden="1">
      <c r="A36" s="1880"/>
      <c r="B36" s="1262" t="s">
        <v>1302</v>
      </c>
      <c r="C36" s="1243"/>
      <c r="D36" s="1264"/>
      <c r="E36" s="1245">
        <f t="shared" si="4"/>
        <v>43748</v>
      </c>
      <c r="F36" s="1245">
        <f t="shared" si="4"/>
        <v>43753</v>
      </c>
      <c r="G36" s="1271">
        <f t="shared" si="4"/>
        <v>43775</v>
      </c>
      <c r="H36" s="1271">
        <f t="shared" si="4"/>
        <v>43842</v>
      </c>
      <c r="I36" s="1271">
        <f t="shared" si="4"/>
        <v>43796</v>
      </c>
      <c r="J36" s="1271">
        <f t="shared" si="4"/>
        <v>43847</v>
      </c>
      <c r="K36" s="1271">
        <f t="shared" si="4"/>
        <v>43852</v>
      </c>
      <c r="L36" s="1245">
        <f t="shared" si="4"/>
        <v>43873</v>
      </c>
      <c r="M36" s="1245">
        <f t="shared" si="4"/>
        <v>43894</v>
      </c>
      <c r="N36" s="1271">
        <f t="shared" si="4"/>
        <v>43899</v>
      </c>
      <c r="O36" s="1245">
        <f t="shared" si="4"/>
        <v>43934</v>
      </c>
      <c r="P36" s="1271">
        <f t="shared" si="4"/>
        <v>43941</v>
      </c>
      <c r="Q36" s="1245">
        <f t="shared" si="4"/>
        <v>43956</v>
      </c>
      <c r="R36" s="1271">
        <f t="shared" si="4"/>
        <v>43970</v>
      </c>
      <c r="S36" s="1271">
        <f t="shared" si="4"/>
        <v>43984</v>
      </c>
      <c r="T36" s="1272">
        <f t="shared" si="4"/>
        <v>43947</v>
      </c>
    </row>
    <row r="37" spans="1:20" hidden="1">
      <c r="A37" s="1880"/>
      <c r="B37" s="1262" t="s">
        <v>1303</v>
      </c>
      <c r="C37" s="1243"/>
      <c r="D37" s="1264"/>
      <c r="E37" s="1245">
        <f t="shared" si="4"/>
        <v>43748</v>
      </c>
      <c r="F37" s="1245">
        <f t="shared" si="4"/>
        <v>43753</v>
      </c>
      <c r="G37" s="1271">
        <f t="shared" si="4"/>
        <v>43775</v>
      </c>
      <c r="H37" s="1271">
        <f t="shared" si="4"/>
        <v>43842</v>
      </c>
      <c r="I37" s="1271">
        <f t="shared" si="4"/>
        <v>43796</v>
      </c>
      <c r="J37" s="1271">
        <f t="shared" si="4"/>
        <v>43847</v>
      </c>
      <c r="K37" s="1271">
        <f t="shared" si="4"/>
        <v>43852</v>
      </c>
      <c r="L37" s="1245">
        <f t="shared" si="4"/>
        <v>43873</v>
      </c>
      <c r="M37" s="1245">
        <f t="shared" si="4"/>
        <v>43894</v>
      </c>
      <c r="N37" s="1271">
        <f t="shared" si="4"/>
        <v>43899</v>
      </c>
      <c r="O37" s="1245">
        <f t="shared" si="4"/>
        <v>43934</v>
      </c>
      <c r="P37" s="1271">
        <f t="shared" si="4"/>
        <v>43941</v>
      </c>
      <c r="Q37" s="1245">
        <f t="shared" si="4"/>
        <v>43956</v>
      </c>
      <c r="R37" s="1271">
        <f t="shared" si="4"/>
        <v>43970</v>
      </c>
      <c r="S37" s="1271">
        <f t="shared" si="4"/>
        <v>43984</v>
      </c>
      <c r="T37" s="1272">
        <f t="shared" si="4"/>
        <v>43947</v>
      </c>
    </row>
    <row r="38" spans="1:20" hidden="1">
      <c r="A38" s="1880"/>
      <c r="B38" s="1262" t="s">
        <v>1304</v>
      </c>
      <c r="C38" s="1243"/>
      <c r="D38" s="1264"/>
      <c r="E38" s="1245">
        <f t="shared" si="4"/>
        <v>43748</v>
      </c>
      <c r="F38" s="1245">
        <f t="shared" si="4"/>
        <v>43753</v>
      </c>
      <c r="G38" s="1271">
        <f t="shared" si="4"/>
        <v>43775</v>
      </c>
      <c r="H38" s="1271">
        <f t="shared" si="4"/>
        <v>43842</v>
      </c>
      <c r="I38" s="1271">
        <f t="shared" si="4"/>
        <v>43796</v>
      </c>
      <c r="J38" s="1271">
        <f t="shared" si="4"/>
        <v>43847</v>
      </c>
      <c r="K38" s="1271">
        <f t="shared" si="4"/>
        <v>43852</v>
      </c>
      <c r="L38" s="1245">
        <f t="shared" si="4"/>
        <v>43873</v>
      </c>
      <c r="M38" s="1245">
        <f t="shared" si="4"/>
        <v>43894</v>
      </c>
      <c r="N38" s="1271">
        <f t="shared" si="4"/>
        <v>43899</v>
      </c>
      <c r="O38" s="1245">
        <f t="shared" si="4"/>
        <v>43934</v>
      </c>
      <c r="P38" s="1271">
        <f t="shared" si="4"/>
        <v>43941</v>
      </c>
      <c r="Q38" s="1245">
        <f t="shared" si="4"/>
        <v>43956</v>
      </c>
      <c r="R38" s="1271">
        <f t="shared" si="4"/>
        <v>43970</v>
      </c>
      <c r="S38" s="1271">
        <f t="shared" si="4"/>
        <v>43984</v>
      </c>
      <c r="T38" s="1272">
        <f t="shared" si="4"/>
        <v>43947</v>
      </c>
    </row>
    <row r="39" spans="1:20" ht="94.5" hidden="1" customHeight="1">
      <c r="A39" s="1880"/>
      <c r="B39" s="1262" t="s">
        <v>1305</v>
      </c>
      <c r="C39" s="1243"/>
      <c r="D39" s="1264"/>
      <c r="E39" s="1245">
        <f t="shared" si="4"/>
        <v>43748</v>
      </c>
      <c r="F39" s="1245">
        <f t="shared" si="4"/>
        <v>43753</v>
      </c>
      <c r="G39" s="1271">
        <f t="shared" si="4"/>
        <v>43775</v>
      </c>
      <c r="H39" s="1271">
        <f t="shared" si="4"/>
        <v>43842</v>
      </c>
      <c r="I39" s="1271">
        <f t="shared" si="4"/>
        <v>43796</v>
      </c>
      <c r="J39" s="1271">
        <f t="shared" si="4"/>
        <v>43847</v>
      </c>
      <c r="K39" s="1271">
        <f t="shared" si="4"/>
        <v>43852</v>
      </c>
      <c r="L39" s="1245">
        <f t="shared" si="4"/>
        <v>43873</v>
      </c>
      <c r="M39" s="1245">
        <f t="shared" si="4"/>
        <v>43894</v>
      </c>
      <c r="N39" s="1271">
        <f t="shared" si="4"/>
        <v>43899</v>
      </c>
      <c r="O39" s="1245">
        <f t="shared" si="4"/>
        <v>43934</v>
      </c>
      <c r="P39" s="1271">
        <f t="shared" si="4"/>
        <v>43941</v>
      </c>
      <c r="Q39" s="1245">
        <f t="shared" si="4"/>
        <v>43956</v>
      </c>
      <c r="R39" s="1271">
        <f t="shared" si="4"/>
        <v>43970</v>
      </c>
      <c r="S39" s="1271">
        <f t="shared" si="4"/>
        <v>43984</v>
      </c>
      <c r="T39" s="1272">
        <f t="shared" si="4"/>
        <v>43947</v>
      </c>
    </row>
    <row r="40" spans="1:20" ht="96" hidden="1" customHeight="1">
      <c r="A40" s="1880"/>
      <c r="B40" s="1273" t="s">
        <v>1306</v>
      </c>
      <c r="C40" s="1243"/>
      <c r="D40" s="1264"/>
      <c r="E40" s="1245">
        <f t="shared" si="4"/>
        <v>43748</v>
      </c>
      <c r="F40" s="1245">
        <f t="shared" si="4"/>
        <v>43753</v>
      </c>
      <c r="G40" s="1271">
        <f t="shared" si="4"/>
        <v>43775</v>
      </c>
      <c r="H40" s="1271">
        <f t="shared" si="4"/>
        <v>43842</v>
      </c>
      <c r="I40" s="1271">
        <f t="shared" si="4"/>
        <v>43796</v>
      </c>
      <c r="J40" s="1271">
        <f t="shared" si="4"/>
        <v>43847</v>
      </c>
      <c r="K40" s="1271">
        <f t="shared" si="4"/>
        <v>43852</v>
      </c>
      <c r="L40" s="1245">
        <f t="shared" si="4"/>
        <v>43873</v>
      </c>
      <c r="M40" s="1245">
        <f t="shared" si="4"/>
        <v>43894</v>
      </c>
      <c r="N40" s="1271">
        <f t="shared" si="4"/>
        <v>43899</v>
      </c>
      <c r="O40" s="1245">
        <f t="shared" si="4"/>
        <v>43934</v>
      </c>
      <c r="P40" s="1271">
        <f t="shared" si="4"/>
        <v>43941</v>
      </c>
      <c r="Q40" s="1245">
        <f t="shared" si="4"/>
        <v>43956</v>
      </c>
      <c r="R40" s="1271">
        <f t="shared" si="4"/>
        <v>43970</v>
      </c>
      <c r="S40" s="1271">
        <f t="shared" si="4"/>
        <v>43984</v>
      </c>
      <c r="T40" s="1272">
        <f t="shared" si="4"/>
        <v>43947</v>
      </c>
    </row>
    <row r="41" spans="1:20" ht="108" hidden="1" customHeight="1">
      <c r="A41" s="1880"/>
      <c r="B41" s="1274" t="s">
        <v>1307</v>
      </c>
      <c r="C41" s="1248"/>
      <c r="D41" s="1275"/>
      <c r="E41" s="1226">
        <f t="shared" si="4"/>
        <v>43748</v>
      </c>
      <c r="F41" s="1226">
        <f t="shared" si="4"/>
        <v>43753</v>
      </c>
      <c r="G41" s="1276">
        <f t="shared" si="4"/>
        <v>43775</v>
      </c>
      <c r="H41" s="1276">
        <f t="shared" si="4"/>
        <v>43842</v>
      </c>
      <c r="I41" s="1276">
        <f t="shared" si="4"/>
        <v>43796</v>
      </c>
      <c r="J41" s="1276">
        <f t="shared" si="4"/>
        <v>43847</v>
      </c>
      <c r="K41" s="1276">
        <f t="shared" si="4"/>
        <v>43852</v>
      </c>
      <c r="L41" s="1226">
        <f t="shared" si="4"/>
        <v>43873</v>
      </c>
      <c r="M41" s="1226">
        <f t="shared" si="4"/>
        <v>43894</v>
      </c>
      <c r="N41" s="1276">
        <f t="shared" si="4"/>
        <v>43899</v>
      </c>
      <c r="O41" s="1226">
        <f t="shared" si="4"/>
        <v>43934</v>
      </c>
      <c r="P41" s="1276">
        <f t="shared" si="4"/>
        <v>43941</v>
      </c>
      <c r="Q41" s="1226">
        <f t="shared" si="4"/>
        <v>43956</v>
      </c>
      <c r="R41" s="1276">
        <f t="shared" si="4"/>
        <v>43970</v>
      </c>
      <c r="S41" s="1276">
        <f t="shared" si="4"/>
        <v>43984</v>
      </c>
      <c r="T41" s="1277">
        <f t="shared" si="4"/>
        <v>43947</v>
      </c>
    </row>
    <row r="42" spans="1:20" hidden="1" outlineLevel="1">
      <c r="A42" s="1238"/>
      <c r="B42" s="1278"/>
      <c r="C42" s="1266"/>
      <c r="D42" s="1267"/>
      <c r="E42" s="1268"/>
      <c r="F42" s="1268"/>
      <c r="G42" s="1268"/>
      <c r="H42" s="1268"/>
      <c r="I42" s="1268"/>
      <c r="J42" s="1268"/>
      <c r="K42" s="1268"/>
      <c r="L42" s="1268"/>
      <c r="M42" s="1269"/>
      <c r="N42" s="1269"/>
      <c r="O42" s="1269"/>
      <c r="P42" s="1269"/>
      <c r="Q42" s="1269"/>
      <c r="R42" s="1269"/>
      <c r="S42" s="1269"/>
      <c r="T42" s="1270"/>
    </row>
    <row r="43" spans="1:20" ht="40.5" hidden="1" customHeight="1">
      <c r="A43" s="1877" t="s">
        <v>28712</v>
      </c>
      <c r="B43" s="1279" t="s">
        <v>1310</v>
      </c>
      <c r="C43" s="1239" t="s">
        <v>55</v>
      </c>
      <c r="D43" s="1250"/>
      <c r="E43" s="1219">
        <v>43800</v>
      </c>
      <c r="F43" s="1220">
        <f>WORKDAY(E43,$F$9,праздники)</f>
        <v>43803</v>
      </c>
      <c r="G43" s="1221">
        <f>WORKDAY(F43,$G$9,праздники)</f>
        <v>43824</v>
      </c>
      <c r="H43" s="1221">
        <f>K43-10</f>
        <v>43891</v>
      </c>
      <c r="I43" s="1221">
        <f>WORKDAY(G43,$I$9,праздники)</f>
        <v>43854</v>
      </c>
      <c r="J43" s="1221">
        <f>WORKDAY(I43,$J$9,праздники)</f>
        <v>43896</v>
      </c>
      <c r="K43" s="1221">
        <f>WORKDAY(J43,$K$9,праздники)</f>
        <v>43901</v>
      </c>
      <c r="L43" s="1220">
        <f>WORKDAY(K43,$L$9,праздники)</f>
        <v>43922</v>
      </c>
      <c r="M43" s="1220">
        <f>WORKDAY(L43,$M$9,праздники)</f>
        <v>43943</v>
      </c>
      <c r="N43" s="1221">
        <f>WORKDAY(M43,$N$9,праздники)</f>
        <v>43948</v>
      </c>
      <c r="O43" s="1220">
        <f>WORKDAY(N43,$O$9,праздники)</f>
        <v>43984</v>
      </c>
      <c r="P43" s="1221">
        <f>WORKDAY(O43,$P$9,праздники)</f>
        <v>43991</v>
      </c>
      <c r="Q43" s="1220">
        <f>WORKDAY(P43,$Q$9,праздники)</f>
        <v>44006</v>
      </c>
      <c r="R43" s="1221">
        <f>WORKDAY(Q43,$R$9,праздники)</f>
        <v>44020</v>
      </c>
      <c r="S43" s="1221">
        <f>WORKDAY(R43,$S$9,праздники)</f>
        <v>44034</v>
      </c>
      <c r="T43" s="1222">
        <f>S43</f>
        <v>44034</v>
      </c>
    </row>
    <row r="44" spans="1:20" ht="40.5" hidden="1">
      <c r="A44" s="1877"/>
      <c r="B44" s="1280" t="s">
        <v>1311</v>
      </c>
      <c r="C44" s="1243"/>
      <c r="D44" s="1251"/>
      <c r="E44" s="1245">
        <f t="shared" ref="E44:T45" si="5">E$43</f>
        <v>43800</v>
      </c>
      <c r="F44" s="1245">
        <f t="shared" si="5"/>
        <v>43803</v>
      </c>
      <c r="G44" s="1246">
        <f t="shared" si="5"/>
        <v>43824</v>
      </c>
      <c r="H44" s="1246">
        <f t="shared" si="5"/>
        <v>43891</v>
      </c>
      <c r="I44" s="1246">
        <f t="shared" si="5"/>
        <v>43854</v>
      </c>
      <c r="J44" s="1246">
        <f t="shared" si="5"/>
        <v>43896</v>
      </c>
      <c r="K44" s="1246">
        <f t="shared" si="5"/>
        <v>43901</v>
      </c>
      <c r="L44" s="1245">
        <f t="shared" si="5"/>
        <v>43922</v>
      </c>
      <c r="M44" s="1245">
        <f t="shared" si="5"/>
        <v>43943</v>
      </c>
      <c r="N44" s="1246">
        <f t="shared" si="5"/>
        <v>43948</v>
      </c>
      <c r="O44" s="1245">
        <f t="shared" si="5"/>
        <v>43984</v>
      </c>
      <c r="P44" s="1246">
        <f t="shared" si="5"/>
        <v>43991</v>
      </c>
      <c r="Q44" s="1245">
        <f t="shared" si="5"/>
        <v>44006</v>
      </c>
      <c r="R44" s="1246">
        <f t="shared" si="5"/>
        <v>44020</v>
      </c>
      <c r="S44" s="1246">
        <f t="shared" si="5"/>
        <v>44034</v>
      </c>
      <c r="T44" s="1247">
        <f t="shared" si="5"/>
        <v>44034</v>
      </c>
    </row>
    <row r="45" spans="1:20" ht="46.5" hidden="1" customHeight="1">
      <c r="A45" s="1877"/>
      <c r="B45" s="1281" t="s">
        <v>1312</v>
      </c>
      <c r="C45" s="1248"/>
      <c r="D45" s="1282"/>
      <c r="E45" s="1226">
        <f t="shared" si="5"/>
        <v>43800</v>
      </c>
      <c r="F45" s="1226">
        <f t="shared" si="5"/>
        <v>43803</v>
      </c>
      <c r="G45" s="1227">
        <f t="shared" si="5"/>
        <v>43824</v>
      </c>
      <c r="H45" s="1227">
        <f t="shared" si="5"/>
        <v>43891</v>
      </c>
      <c r="I45" s="1227">
        <f t="shared" si="5"/>
        <v>43854</v>
      </c>
      <c r="J45" s="1227">
        <f t="shared" si="5"/>
        <v>43896</v>
      </c>
      <c r="K45" s="1227">
        <f t="shared" si="5"/>
        <v>43901</v>
      </c>
      <c r="L45" s="1226">
        <f t="shared" si="5"/>
        <v>43922</v>
      </c>
      <c r="M45" s="1226">
        <f t="shared" si="5"/>
        <v>43943</v>
      </c>
      <c r="N45" s="1227">
        <f t="shared" si="5"/>
        <v>43948</v>
      </c>
      <c r="O45" s="1226">
        <f t="shared" si="5"/>
        <v>43984</v>
      </c>
      <c r="P45" s="1227">
        <f t="shared" si="5"/>
        <v>43991</v>
      </c>
      <c r="Q45" s="1226">
        <f t="shared" si="5"/>
        <v>44006</v>
      </c>
      <c r="R45" s="1227">
        <f t="shared" si="5"/>
        <v>44020</v>
      </c>
      <c r="S45" s="1227">
        <f t="shared" si="5"/>
        <v>44034</v>
      </c>
      <c r="T45" s="1228">
        <f t="shared" si="5"/>
        <v>44034</v>
      </c>
    </row>
    <row r="46" spans="1:20" ht="36" hidden="1" customHeight="1" outlineLevel="1">
      <c r="A46" s="1283"/>
      <c r="B46" s="1230" t="e">
        <f ca="1">$B$54</f>
        <v>#VALUE!</v>
      </c>
      <c r="C46" s="1231"/>
      <c r="D46" s="1232"/>
      <c r="E46" s="1234"/>
      <c r="F46" s="1234"/>
      <c r="G46" s="1234"/>
      <c r="H46" s="1234"/>
      <c r="I46" s="1234"/>
      <c r="J46" s="1234"/>
      <c r="K46" s="1234"/>
      <c r="L46" s="1234"/>
      <c r="M46" s="1236"/>
      <c r="N46" s="1236"/>
      <c r="O46" s="1236"/>
      <c r="P46" s="1236"/>
      <c r="Q46" s="1236"/>
      <c r="R46" s="1236"/>
      <c r="S46" s="1236"/>
      <c r="T46" s="1237"/>
    </row>
    <row r="47" spans="1:20" ht="51" hidden="1" customHeight="1">
      <c r="A47" s="1238" t="s">
        <v>28713</v>
      </c>
      <c r="B47" s="1284" t="s">
        <v>1314</v>
      </c>
      <c r="C47" s="1285" t="s">
        <v>55</v>
      </c>
      <c r="D47" s="1286"/>
      <c r="E47" s="1287">
        <v>43592</v>
      </c>
      <c r="F47" s="1288">
        <f>WORKDAY(E47,$F$9,праздники)</f>
        <v>43598</v>
      </c>
      <c r="G47" s="1289">
        <f>WORKDAY(F47,$G$9,праздники)+90</f>
        <v>43709</v>
      </c>
      <c r="H47" s="1221">
        <f>K47-10</f>
        <v>43793</v>
      </c>
      <c r="I47" s="1290">
        <f>WORKDAY(G47,$I$9,праздники)</f>
        <v>43728</v>
      </c>
      <c r="J47" s="1290">
        <f>WORKDAY(I47,$J$9,праздники)+29</f>
        <v>43799</v>
      </c>
      <c r="K47" s="1290">
        <f>WORKDAY(J47,$K$9,праздники)</f>
        <v>43803</v>
      </c>
      <c r="L47" s="1288">
        <f>WORKDAY(K47,$L$9,праздники)</f>
        <v>43824</v>
      </c>
      <c r="M47" s="1288">
        <f>WORKDAY(L47,$M$9,праздники)</f>
        <v>43854</v>
      </c>
      <c r="N47" s="1290">
        <f>WORKDAY(M47,$N$9,праздники)</f>
        <v>43859</v>
      </c>
      <c r="O47" s="1288">
        <f>WORKDAY(N47,$O$9,праздники)</f>
        <v>43894</v>
      </c>
      <c r="P47" s="1290">
        <f>WORKDAY(O47,$P$9,праздники)</f>
        <v>43901</v>
      </c>
      <c r="Q47" s="1288">
        <f>WORKDAY(P47,$Q$9,праздники)</f>
        <v>43915</v>
      </c>
      <c r="R47" s="1290">
        <f>WORKDAY(Q47,$R$9,праздники)</f>
        <v>43929</v>
      </c>
      <c r="S47" s="1290">
        <f>WORKDAY(R47,$S$9,праздники)</f>
        <v>43943</v>
      </c>
      <c r="T47" s="1291">
        <f>S47</f>
        <v>43943</v>
      </c>
    </row>
    <row r="48" spans="1:20" ht="45.75" hidden="1" customHeight="1" outlineLevel="1">
      <c r="A48" s="1292"/>
      <c r="B48" s="1293" t="s">
        <v>56</v>
      </c>
      <c r="C48" s="1266"/>
      <c r="D48" s="1267"/>
      <c r="E48" s="1287"/>
      <c r="F48" s="1287"/>
      <c r="G48" s="1268"/>
      <c r="H48" s="1268"/>
      <c r="I48" s="1268"/>
      <c r="J48" s="1268"/>
      <c r="K48" s="1268"/>
      <c r="L48" s="1287"/>
      <c r="M48" s="1294"/>
      <c r="N48" s="1269"/>
      <c r="O48" s="1294"/>
      <c r="P48" s="1269"/>
      <c r="Q48" s="1294"/>
      <c r="R48" s="1269"/>
      <c r="S48" s="1269"/>
      <c r="T48" s="1270"/>
    </row>
    <row r="49" spans="1:20" ht="81" hidden="1" customHeight="1">
      <c r="A49" s="1295" t="s">
        <v>1763</v>
      </c>
      <c r="B49" s="1296" t="s">
        <v>1316</v>
      </c>
      <c r="C49" s="1248" t="s">
        <v>55</v>
      </c>
      <c r="D49" s="1275"/>
      <c r="E49" s="1297">
        <v>43748</v>
      </c>
      <c r="F49" s="1298">
        <f>WORKDAY(E49,$F$9,праздники)</f>
        <v>43753</v>
      </c>
      <c r="G49" s="1299">
        <f>WORKDAY(F49,$G$9,праздники)+25</f>
        <v>43800</v>
      </c>
      <c r="H49" s="1221">
        <f>K49-10</f>
        <v>43865</v>
      </c>
      <c r="I49" s="1300">
        <f>WORKDAY(G49,$I$9,праздники)</f>
        <v>43819</v>
      </c>
      <c r="J49" s="1300">
        <f>WORKDAY(I49,$J$9,праздники)</f>
        <v>43872</v>
      </c>
      <c r="K49" s="1300">
        <f>WORKDAY(J49,$K$9,праздники)</f>
        <v>43875</v>
      </c>
      <c r="L49" s="1298">
        <f>WORKDAY(K49,$L$9,праздники)</f>
        <v>43896</v>
      </c>
      <c r="M49" s="1298">
        <f>WORKDAY(L49,$M$9,праздники)</f>
        <v>43917</v>
      </c>
      <c r="N49" s="1300">
        <f>WORKDAY(M49,$N$9,праздники)</f>
        <v>43922</v>
      </c>
      <c r="O49" s="1298">
        <f>WORKDAY(N49,$O$9,праздники)</f>
        <v>43958</v>
      </c>
      <c r="P49" s="1300">
        <f>WORKDAY(O49,$P$9,праздники)</f>
        <v>43965</v>
      </c>
      <c r="Q49" s="1298">
        <f>WORKDAY(P49,$Q$9,праздники)</f>
        <v>43979</v>
      </c>
      <c r="R49" s="1300">
        <f>WORKDAY(Q49,$R$9,праздники)</f>
        <v>43993</v>
      </c>
      <c r="S49" s="1300">
        <f>WORKDAY(R49,$S$9,праздники)</f>
        <v>44008</v>
      </c>
      <c r="T49" s="1301">
        <f>S49</f>
        <v>44008</v>
      </c>
    </row>
    <row r="50" spans="1:20" ht="48" hidden="1" customHeight="1" outlineLevel="1">
      <c r="A50" s="1238"/>
      <c r="B50" s="1293"/>
      <c r="C50" s="1266"/>
      <c r="D50" s="1267"/>
      <c r="E50" s="1287"/>
      <c r="F50" s="1287"/>
      <c r="G50" s="1268"/>
      <c r="H50" s="1268"/>
      <c r="I50" s="1268"/>
      <c r="J50" s="1268"/>
      <c r="K50" s="1268"/>
      <c r="L50" s="1287"/>
      <c r="M50" s="1294"/>
      <c r="N50" s="1269"/>
      <c r="O50" s="1294"/>
      <c r="P50" s="1269"/>
      <c r="Q50" s="1294"/>
      <c r="R50" s="1269"/>
      <c r="S50" s="1269"/>
      <c r="T50" s="1270"/>
    </row>
    <row r="51" spans="1:20" ht="96" hidden="1" customHeight="1">
      <c r="A51" s="1238" t="s">
        <v>53</v>
      </c>
      <c r="B51" s="1302" t="s">
        <v>54</v>
      </c>
      <c r="C51" s="1303" t="s">
        <v>55</v>
      </c>
      <c r="D51" s="1304"/>
      <c r="E51" s="1287">
        <v>43753</v>
      </c>
      <c r="F51" s="1288">
        <f>WORKDAY(E51,$F$9,праздники)</f>
        <v>43756</v>
      </c>
      <c r="G51" s="1290">
        <f>WORKDAY(F51,$G$9,праздники)</f>
        <v>43780</v>
      </c>
      <c r="H51" s="1221">
        <f>K51-10</f>
        <v>43847</v>
      </c>
      <c r="I51" s="1290">
        <f>WORKDAY(G51,$I$9,праздники)</f>
        <v>43801</v>
      </c>
      <c r="J51" s="1290">
        <f>WORKDAY(I51,$J$9,праздники)</f>
        <v>43852</v>
      </c>
      <c r="K51" s="1290">
        <f>WORKDAY(J51,$K$9,праздники)</f>
        <v>43857</v>
      </c>
      <c r="L51" s="1288">
        <f>WORKDAY(K51,$L$9,праздники)</f>
        <v>43878</v>
      </c>
      <c r="M51" s="1288">
        <f>WORKDAY(L51,$M$9,праздники)</f>
        <v>43899</v>
      </c>
      <c r="N51" s="1290">
        <f>WORKDAY(M51,$N$9,праздники)</f>
        <v>43902</v>
      </c>
      <c r="O51" s="1288">
        <f>WORKDAY(N51,$O$9,праздники)</f>
        <v>43937</v>
      </c>
      <c r="P51" s="1290">
        <f>WORKDAY(O51,$P$9,праздники)</f>
        <v>43944</v>
      </c>
      <c r="Q51" s="1288">
        <f>WORKDAY(P51,$Q$9,праздники)</f>
        <v>43959</v>
      </c>
      <c r="R51" s="1290">
        <f>WORKDAY(Q51,$R$9,праздники)</f>
        <v>43973</v>
      </c>
      <c r="S51" s="1290">
        <f>WORKDAY(R51,$S$9,праздники)</f>
        <v>43987</v>
      </c>
      <c r="T51" s="1291">
        <v>43921</v>
      </c>
    </row>
    <row r="52" spans="1:20" ht="182.25" hidden="1" outlineLevel="1">
      <c r="A52" s="1283"/>
      <c r="B52" s="1230" t="s">
        <v>56</v>
      </c>
      <c r="C52" s="1231"/>
      <c r="D52" s="1232"/>
      <c r="E52" s="1233">
        <v>43555</v>
      </c>
      <c r="F52" s="1233">
        <v>43558</v>
      </c>
      <c r="G52" s="1234" t="s">
        <v>57</v>
      </c>
      <c r="H52" s="1234" t="s">
        <v>58</v>
      </c>
      <c r="I52" s="1234" t="s">
        <v>59</v>
      </c>
      <c r="J52" s="1234" t="s">
        <v>60</v>
      </c>
      <c r="K52" s="1234" t="s">
        <v>61</v>
      </c>
      <c r="L52" s="1233"/>
      <c r="M52" s="1235"/>
      <c r="N52" s="1236"/>
      <c r="O52" s="1235"/>
      <c r="P52" s="1236"/>
      <c r="Q52" s="1235"/>
      <c r="R52" s="1236"/>
      <c r="S52" s="1236"/>
      <c r="T52" s="1237"/>
    </row>
    <row r="53" spans="1:20" ht="70.5" hidden="1" customHeight="1">
      <c r="A53" s="1305">
        <v>28</v>
      </c>
      <c r="B53" s="1302" t="s">
        <v>71</v>
      </c>
      <c r="C53" s="1303" t="s">
        <v>55</v>
      </c>
      <c r="D53" s="1304"/>
      <c r="E53" s="1287">
        <v>43645</v>
      </c>
      <c r="F53" s="1288">
        <f>WORKDAY(E53,$F$9,праздники)</f>
        <v>43649</v>
      </c>
      <c r="G53" s="1289">
        <f>WORKDAY(F53,$G$9,праздники)+50</f>
        <v>43720</v>
      </c>
      <c r="H53" s="1221">
        <f>K53-10</f>
        <v>43794</v>
      </c>
      <c r="I53" s="1289">
        <f>WORKDAY(G53,$I$9,праздники)+15</f>
        <v>43756</v>
      </c>
      <c r="J53" s="1290">
        <f>WORKDAY(I53,$J$9,праздники)</f>
        <v>43801</v>
      </c>
      <c r="K53" s="1290">
        <f>WORKDAY(J53,$K$9,праздники)</f>
        <v>43804</v>
      </c>
      <c r="L53" s="1288">
        <f>WORKDAY(K53,$L$9,праздники)</f>
        <v>43825</v>
      </c>
      <c r="M53" s="1288">
        <f>WORKDAY(L53,$M$9,праздники)</f>
        <v>43857</v>
      </c>
      <c r="N53" s="1290">
        <f>WORKDAY(M53,$N$9,праздники)</f>
        <v>43860</v>
      </c>
      <c r="O53" s="1288">
        <f>WORKDAY(N53,$O$9,праздники)</f>
        <v>43895</v>
      </c>
      <c r="P53" s="1290">
        <f>WORKDAY(O53,$P$9,праздники)</f>
        <v>43902</v>
      </c>
      <c r="Q53" s="1288">
        <f>WORKDAY(P53,$Q$9,праздники)</f>
        <v>43916</v>
      </c>
      <c r="R53" s="1290">
        <f>WORKDAY(Q53,$R$9,праздники)</f>
        <v>43930</v>
      </c>
      <c r="S53" s="1290">
        <f>WORKDAY(R53,$S$9,праздники)</f>
        <v>43944</v>
      </c>
      <c r="T53" s="1291">
        <f>S53</f>
        <v>43944</v>
      </c>
    </row>
    <row r="54" spans="1:20" ht="222.75" hidden="1" outlineLevel="1">
      <c r="A54" s="1283"/>
      <c r="B54" s="1230" t="e">
        <f ca="1">$B$54</f>
        <v>#VALUE!</v>
      </c>
      <c r="C54" s="1231"/>
      <c r="D54" s="1232"/>
      <c r="E54" s="1233" t="s">
        <v>73</v>
      </c>
      <c r="F54" s="1306" t="s">
        <v>74</v>
      </c>
      <c r="G54" s="1307"/>
      <c r="H54" s="1234" t="s">
        <v>52</v>
      </c>
      <c r="I54" s="1307" t="s">
        <v>75</v>
      </c>
      <c r="J54" s="1234" t="s">
        <v>76</v>
      </c>
      <c r="K54" s="1307" t="s">
        <v>77</v>
      </c>
      <c r="L54" s="1235"/>
      <c r="M54" s="1235"/>
      <c r="N54" s="1236"/>
      <c r="O54" s="1235"/>
      <c r="P54" s="1236"/>
      <c r="Q54" s="1235"/>
      <c r="R54" s="1236"/>
      <c r="S54" s="1236"/>
      <c r="T54" s="1237"/>
    </row>
    <row r="55" spans="1:20" ht="68.25" hidden="1" customHeight="1">
      <c r="A55" s="1305">
        <v>30</v>
      </c>
      <c r="B55" s="1284" t="s">
        <v>80</v>
      </c>
      <c r="C55" s="1285" t="s">
        <v>55</v>
      </c>
      <c r="D55" s="1308"/>
      <c r="E55" s="1309"/>
      <c r="F55" s="1309"/>
      <c r="G55" s="1290">
        <v>43687</v>
      </c>
      <c r="H55" s="1290">
        <f>K55-10</f>
        <v>43744</v>
      </c>
      <c r="I55" s="1290">
        <f>WORKDAY(G55,$I$9,праздники)</f>
        <v>43707</v>
      </c>
      <c r="J55" s="1290">
        <f>WORKDAY(I55,$J$9,праздники)</f>
        <v>43749</v>
      </c>
      <c r="K55" s="1290">
        <f>WORKDAY(J55,$K$9,праздники)</f>
        <v>43754</v>
      </c>
      <c r="L55" s="1288">
        <f>WORKDAY(K55,$L$9,праздники)+27</f>
        <v>43803</v>
      </c>
      <c r="M55" s="1288">
        <f>WORKDAY(L55,$M$9,праздники)</f>
        <v>43824</v>
      </c>
      <c r="N55" s="1290">
        <f>WORKDAY(M55,$N$9,праздники)</f>
        <v>43829</v>
      </c>
      <c r="O55" s="1288">
        <f>WORKDAY(N55,$O$9,праздники)</f>
        <v>43873</v>
      </c>
      <c r="P55" s="1290">
        <f>WORKDAY(O55,$P$9,праздники)</f>
        <v>43880</v>
      </c>
      <c r="Q55" s="1288">
        <f>WORKDAY(P55,$Q$9,праздники)</f>
        <v>43894</v>
      </c>
      <c r="R55" s="1290">
        <f>WORKDAY(Q55,$R$9,праздники)</f>
        <v>43908</v>
      </c>
      <c r="S55" s="1290">
        <f>WORKDAY(R55,$S$9,праздники)</f>
        <v>43922</v>
      </c>
      <c r="T55" s="1291">
        <f>S55</f>
        <v>43922</v>
      </c>
    </row>
    <row r="56" spans="1:20" ht="181.5" hidden="1" customHeight="1" outlineLevel="1">
      <c r="A56" s="1283"/>
      <c r="B56" s="1230" t="e">
        <f ca="1">$B$54</f>
        <v>#VALUE!</v>
      </c>
      <c r="C56" s="1231"/>
      <c r="D56" s="1232"/>
      <c r="E56" s="1233"/>
      <c r="F56" s="1235"/>
      <c r="G56" s="1307" t="s">
        <v>81</v>
      </c>
      <c r="H56" s="1234">
        <v>43556</v>
      </c>
      <c r="I56" s="1307" t="s">
        <v>82</v>
      </c>
      <c r="J56" s="1307" t="s">
        <v>83</v>
      </c>
      <c r="K56" s="1307" t="s">
        <v>84</v>
      </c>
      <c r="L56" s="1235" t="s">
        <v>66</v>
      </c>
      <c r="M56" s="1235" t="s">
        <v>66</v>
      </c>
      <c r="N56" s="1236" t="s">
        <v>66</v>
      </c>
      <c r="O56" s="1235" t="s">
        <v>66</v>
      </c>
      <c r="P56" s="1236" t="s">
        <v>66</v>
      </c>
      <c r="Q56" s="1235" t="s">
        <v>66</v>
      </c>
      <c r="R56" s="1236" t="s">
        <v>66</v>
      </c>
      <c r="S56" s="1236" t="s">
        <v>66</v>
      </c>
      <c r="T56" s="1237"/>
    </row>
    <row r="57" spans="1:20" ht="89.25" hidden="1" customHeight="1">
      <c r="A57" s="1238" t="s">
        <v>85</v>
      </c>
      <c r="B57" s="1284" t="s">
        <v>86</v>
      </c>
      <c r="C57" s="1285" t="s">
        <v>55</v>
      </c>
      <c r="D57" s="1310"/>
      <c r="E57" s="1287">
        <v>43769</v>
      </c>
      <c r="F57" s="1288">
        <f>WORKDAY(E57,$F$9,праздники)+10</f>
        <v>43785</v>
      </c>
      <c r="G57" s="1290">
        <f>WORKDAY(F57,$G$9,праздники)</f>
        <v>43805</v>
      </c>
      <c r="H57" s="1290">
        <f>K57-10</f>
        <v>43872</v>
      </c>
      <c r="I57" s="1290">
        <f>WORKDAY(G57,$I$9,праздники)</f>
        <v>43826</v>
      </c>
      <c r="J57" s="1290">
        <f>WORKDAY(I57,$J$9,праздники)</f>
        <v>43879</v>
      </c>
      <c r="K57" s="1290">
        <f>WORKDAY(J57,$K$9,праздники)</f>
        <v>43882</v>
      </c>
      <c r="L57" s="1288">
        <f>WORKDAY(K57,$L$9,праздники)</f>
        <v>43903</v>
      </c>
      <c r="M57" s="1288">
        <f>WORKDAY(L57,$M$9,праздники)</f>
        <v>43924</v>
      </c>
      <c r="N57" s="1290">
        <f>WORKDAY(M57,$N$9,праздники)</f>
        <v>43929</v>
      </c>
      <c r="O57" s="1288">
        <f>WORKDAY(N57,$O$9,праздники)</f>
        <v>43965</v>
      </c>
      <c r="P57" s="1290">
        <f>WORKDAY(O57,$P$9,праздники)</f>
        <v>43972</v>
      </c>
      <c r="Q57" s="1288">
        <f>WORKDAY(P57,$Q$9,праздники)</f>
        <v>43986</v>
      </c>
      <c r="R57" s="1290">
        <f>WORKDAY(Q57,$R$9,праздники)</f>
        <v>44001</v>
      </c>
      <c r="S57" s="1290">
        <f>WORKDAY(R57,$S$9,праздники)</f>
        <v>44015</v>
      </c>
      <c r="T57" s="1291">
        <f>S57</f>
        <v>44015</v>
      </c>
    </row>
    <row r="58" spans="1:20" ht="60.75" hidden="1" outlineLevel="1">
      <c r="A58" s="1283"/>
      <c r="B58" s="1230" t="e">
        <f ca="1">$B$54</f>
        <v>#VALUE!</v>
      </c>
      <c r="C58" s="1231"/>
      <c r="D58" s="1232"/>
      <c r="E58" s="1233" t="s">
        <v>49</v>
      </c>
      <c r="F58" s="1233" t="s">
        <v>49</v>
      </c>
      <c r="G58" s="1307" t="s">
        <v>87</v>
      </c>
      <c r="H58" s="1234" t="s">
        <v>66</v>
      </c>
      <c r="I58" s="1236" t="s">
        <v>66</v>
      </c>
      <c r="J58" s="1236" t="s">
        <v>66</v>
      </c>
      <c r="K58" s="1236" t="s">
        <v>66</v>
      </c>
      <c r="L58" s="1235" t="s">
        <v>66</v>
      </c>
      <c r="M58" s="1235" t="s">
        <v>66</v>
      </c>
      <c r="N58" s="1236" t="s">
        <v>66</v>
      </c>
      <c r="O58" s="1235" t="s">
        <v>66</v>
      </c>
      <c r="P58" s="1236" t="s">
        <v>66</v>
      </c>
      <c r="Q58" s="1235" t="s">
        <v>66</v>
      </c>
      <c r="R58" s="1236" t="s">
        <v>66</v>
      </c>
      <c r="S58" s="1236" t="s">
        <v>66</v>
      </c>
      <c r="T58" s="1237"/>
    </row>
    <row r="59" spans="1:20" ht="96.75" hidden="1" customHeight="1">
      <c r="A59" s="1238" t="s">
        <v>88</v>
      </c>
      <c r="B59" s="1284" t="s">
        <v>89</v>
      </c>
      <c r="C59" s="1285" t="s">
        <v>55</v>
      </c>
      <c r="D59" s="1310"/>
      <c r="E59" s="1287">
        <v>43770</v>
      </c>
      <c r="F59" s="1288">
        <f>WORKDAY(E59,$F$9,праздники)</f>
        <v>43776</v>
      </c>
      <c r="G59" s="1290">
        <f>WORKDAY(F59,$G$9,праздники)+10</f>
        <v>43807</v>
      </c>
      <c r="H59" s="1290">
        <f>K59-10</f>
        <v>43872</v>
      </c>
      <c r="I59" s="1290">
        <f>WORKDAY(G59,$I$9,праздники)</f>
        <v>43826</v>
      </c>
      <c r="J59" s="1290">
        <f>WORKDAY(I59,$J$9,праздники)</f>
        <v>43879</v>
      </c>
      <c r="K59" s="1290">
        <f>WORKDAY(J59,$K$9,праздники)</f>
        <v>43882</v>
      </c>
      <c r="L59" s="1288">
        <f>WORKDAY(K59,$L$9,праздники)</f>
        <v>43903</v>
      </c>
      <c r="M59" s="1288">
        <f>WORKDAY(L59,$M$9,праздники)</f>
        <v>43924</v>
      </c>
      <c r="N59" s="1290">
        <f>WORKDAY(M59,$N$9,праздники)</f>
        <v>43929</v>
      </c>
      <c r="O59" s="1288">
        <f>WORKDAY(N59,$O$9,праздники)</f>
        <v>43965</v>
      </c>
      <c r="P59" s="1290">
        <f>WORKDAY(O59,$P$9,праздники)</f>
        <v>43972</v>
      </c>
      <c r="Q59" s="1288">
        <f>WORKDAY(P59,$Q$9,праздники)</f>
        <v>43986</v>
      </c>
      <c r="R59" s="1290">
        <f>WORKDAY(Q59,$R$9,праздники)</f>
        <v>44001</v>
      </c>
      <c r="S59" s="1290">
        <f>WORKDAY(R59,$S$9,праздники)</f>
        <v>44015</v>
      </c>
      <c r="T59" s="1291">
        <f>S59</f>
        <v>44015</v>
      </c>
    </row>
    <row r="60" spans="1:20" hidden="1" outlineLevel="1">
      <c r="A60" s="1311"/>
      <c r="B60" s="1312" t="e">
        <f ca="1">$B$54</f>
        <v>#VALUE!</v>
      </c>
      <c r="C60" s="1313"/>
      <c r="D60" s="1314"/>
      <c r="E60" s="1315" t="s">
        <v>90</v>
      </c>
      <c r="F60" s="1316"/>
      <c r="G60" s="1317" t="s">
        <v>66</v>
      </c>
      <c r="H60" s="1315" t="s">
        <v>66</v>
      </c>
      <c r="I60" s="1316" t="s">
        <v>66</v>
      </c>
      <c r="J60" s="1316" t="s">
        <v>66</v>
      </c>
      <c r="K60" s="1316" t="s">
        <v>66</v>
      </c>
      <c r="L60" s="1316" t="s">
        <v>66</v>
      </c>
      <c r="M60" s="1316" t="s">
        <v>66</v>
      </c>
      <c r="N60" s="1316" t="s">
        <v>66</v>
      </c>
      <c r="O60" s="1316" t="s">
        <v>66</v>
      </c>
      <c r="P60" s="1316" t="s">
        <v>66</v>
      </c>
      <c r="Q60" s="1316" t="s">
        <v>66</v>
      </c>
      <c r="R60" s="1316" t="s">
        <v>66</v>
      </c>
      <c r="S60" s="1316" t="s">
        <v>66</v>
      </c>
      <c r="T60" s="1318"/>
    </row>
    <row r="61" spans="1:20" ht="101.25" hidden="1" customHeight="1">
      <c r="A61" s="1215" t="s">
        <v>1326</v>
      </c>
      <c r="B61" s="1302" t="s">
        <v>1327</v>
      </c>
      <c r="C61" s="1303" t="s">
        <v>34</v>
      </c>
      <c r="D61" s="1308"/>
      <c r="E61" s="1287">
        <v>43824</v>
      </c>
      <c r="F61" s="1288">
        <f>WORKDAY(E61,$F$9,праздники)</f>
        <v>43829</v>
      </c>
      <c r="G61" s="1290">
        <f>WORKDAY(F61,$G$9,праздники)+12</f>
        <v>43871</v>
      </c>
      <c r="H61" s="1290">
        <f>K61-10</f>
        <v>43927</v>
      </c>
      <c r="I61" s="1290">
        <f>WORKDAY(G61,$I$9,праздники)</f>
        <v>43892</v>
      </c>
      <c r="J61" s="1290">
        <f>WORKDAY(I61,$J$9,праздники)</f>
        <v>43934</v>
      </c>
      <c r="K61" s="1290">
        <f>WORKDAY(J61,$K$9,праздники)</f>
        <v>43937</v>
      </c>
      <c r="L61" s="1288" t="s">
        <v>1718</v>
      </c>
      <c r="M61" s="1288" t="s">
        <v>1718</v>
      </c>
      <c r="N61" s="1290" t="s">
        <v>1718</v>
      </c>
      <c r="O61" s="1288" t="s">
        <v>1718</v>
      </c>
      <c r="P61" s="1290">
        <f>WORKDAY(K61,20,праздники)</f>
        <v>43966</v>
      </c>
      <c r="Q61" s="1288">
        <f>WORKDAY(P61,8,праздники)</f>
        <v>43978</v>
      </c>
      <c r="R61" s="1290">
        <f>WORKDAY(Q61,$R$9,праздники)</f>
        <v>43992</v>
      </c>
      <c r="S61" s="1290">
        <f>WORKDAY(R61,$S$9,праздники)</f>
        <v>44007</v>
      </c>
      <c r="T61" s="1291">
        <v>44012</v>
      </c>
    </row>
    <row r="62" spans="1:20" hidden="1" outlineLevel="1">
      <c r="A62" s="1319"/>
      <c r="B62" s="1320" t="e">
        <f ca="1">$B$54</f>
        <v>#VALUE!</v>
      </c>
      <c r="C62" s="1321"/>
      <c r="D62" s="1322"/>
      <c r="E62" s="1323"/>
      <c r="F62" s="1324"/>
      <c r="G62" s="1325" t="s">
        <v>66</v>
      </c>
      <c r="H62" s="1323" t="s">
        <v>66</v>
      </c>
      <c r="I62" s="1324" t="s">
        <v>66</v>
      </c>
      <c r="J62" s="1324" t="s">
        <v>66</v>
      </c>
      <c r="K62" s="1324" t="s">
        <v>66</v>
      </c>
      <c r="L62" s="1324" t="s">
        <v>66</v>
      </c>
      <c r="M62" s="1324" t="s">
        <v>66</v>
      </c>
      <c r="N62" s="1324" t="s">
        <v>66</v>
      </c>
      <c r="O62" s="1324" t="s">
        <v>66</v>
      </c>
      <c r="P62" s="1324" t="s">
        <v>66</v>
      </c>
      <c r="Q62" s="1324" t="s">
        <v>66</v>
      </c>
      <c r="R62" s="1324" t="s">
        <v>66</v>
      </c>
      <c r="S62" s="1324" t="s">
        <v>66</v>
      </c>
      <c r="T62" s="1326"/>
    </row>
    <row r="63" spans="1:20" ht="101.25" hidden="1" customHeight="1">
      <c r="A63" s="1215" t="s">
        <v>1328</v>
      </c>
      <c r="B63" s="1302" t="s">
        <v>28714</v>
      </c>
      <c r="C63" s="1303" t="s">
        <v>34</v>
      </c>
      <c r="D63" s="1308"/>
      <c r="E63" s="1287">
        <v>44311</v>
      </c>
      <c r="F63" s="1288">
        <f>WORKDAY(E63,$F$9,праздники)</f>
        <v>44314</v>
      </c>
      <c r="G63" s="1290">
        <f>WORKDAY(F63,$G$9,праздники)+12</f>
        <v>44347</v>
      </c>
      <c r="H63" s="1290">
        <f>K63-10</f>
        <v>44403</v>
      </c>
      <c r="I63" s="1290">
        <f>WORKDAY(G63,$I$9,праздники)</f>
        <v>44368</v>
      </c>
      <c r="J63" s="1290">
        <f>WORKDAY(I63,$J$9,праздники)</f>
        <v>44410</v>
      </c>
      <c r="K63" s="1290">
        <f>WORKDAY(J63,$K$9,праздники)</f>
        <v>44413</v>
      </c>
      <c r="L63" s="1288" t="s">
        <v>1718</v>
      </c>
      <c r="M63" s="1288" t="s">
        <v>1718</v>
      </c>
      <c r="N63" s="1290" t="s">
        <v>1718</v>
      </c>
      <c r="O63" s="1288" t="s">
        <v>1718</v>
      </c>
      <c r="P63" s="1290">
        <f>WORKDAY(K63,20,праздники)</f>
        <v>44441</v>
      </c>
      <c r="Q63" s="1288">
        <f>WORKDAY(P63,8,праздники)</f>
        <v>44453</v>
      </c>
      <c r="R63" s="1290">
        <f>WORKDAY(Q63,$R$9,праздники)</f>
        <v>44467</v>
      </c>
      <c r="S63" s="1290">
        <f>WORKDAY(R63,$S$9,праздники)</f>
        <v>44481</v>
      </c>
      <c r="T63" s="1291">
        <v>44500</v>
      </c>
    </row>
    <row r="64" spans="1:20" hidden="1" outlineLevel="1">
      <c r="A64" s="1319"/>
      <c r="B64" s="1320" t="e">
        <f ca="1">$B$54</f>
        <v>#VALUE!</v>
      </c>
      <c r="C64" s="1321"/>
      <c r="D64" s="1322"/>
      <c r="E64" s="1323"/>
      <c r="F64" s="1324"/>
      <c r="G64" s="1324" t="s">
        <v>66</v>
      </c>
      <c r="H64" s="1323" t="s">
        <v>66</v>
      </c>
      <c r="I64" s="1324" t="s">
        <v>66</v>
      </c>
      <c r="J64" s="1324" t="s">
        <v>66</v>
      </c>
      <c r="K64" s="1324" t="s">
        <v>66</v>
      </c>
      <c r="L64" s="1324" t="s">
        <v>66</v>
      </c>
      <c r="M64" s="1324" t="s">
        <v>66</v>
      </c>
      <c r="N64" s="1324" t="s">
        <v>66</v>
      </c>
      <c r="O64" s="1324" t="s">
        <v>66</v>
      </c>
      <c r="P64" s="1324" t="s">
        <v>66</v>
      </c>
      <c r="Q64" s="1324" t="s">
        <v>66</v>
      </c>
      <c r="R64" s="1324" t="s">
        <v>66</v>
      </c>
      <c r="S64" s="1324" t="s">
        <v>66</v>
      </c>
      <c r="T64" s="1326"/>
    </row>
    <row r="65" spans="2:19" hidden="1"/>
    <row r="66" spans="2:19" hidden="1"/>
    <row r="67" spans="2:19" hidden="1"/>
    <row r="68" spans="2:19" hidden="1"/>
    <row r="69" spans="2:19" hidden="1"/>
    <row r="70" spans="2:19" hidden="1"/>
    <row r="71" spans="2:19" hidden="1"/>
    <row r="72" spans="2:19" ht="30" hidden="1">
      <c r="B72" s="721" t="s">
        <v>1155</v>
      </c>
      <c r="G72" s="721" t="s">
        <v>1156</v>
      </c>
      <c r="H72" s="721"/>
      <c r="K72" s="1327" t="s">
        <v>28715</v>
      </c>
      <c r="L72" s="1327"/>
      <c r="M72" s="1327"/>
      <c r="N72" s="1327"/>
      <c r="O72" s="1327"/>
      <c r="P72" s="1327"/>
      <c r="Q72" s="1327"/>
      <c r="R72" s="1327" t="s">
        <v>28716</v>
      </c>
      <c r="S72" s="1327"/>
    </row>
    <row r="73" spans="2:19" ht="30" hidden="1">
      <c r="B73" s="721"/>
      <c r="G73" s="721"/>
      <c r="H73" s="721"/>
      <c r="K73" s="1327"/>
      <c r="L73" s="1327"/>
      <c r="M73" s="1327"/>
      <c r="N73" s="1327"/>
      <c r="O73" s="1327"/>
      <c r="P73" s="1327"/>
      <c r="Q73" s="1327"/>
      <c r="R73" s="1327"/>
      <c r="S73" s="1327"/>
    </row>
    <row r="74" spans="2:19" ht="30" hidden="1">
      <c r="B74" s="721"/>
      <c r="G74" s="721"/>
      <c r="H74" s="721"/>
      <c r="K74" s="1327"/>
      <c r="L74" s="1327"/>
      <c r="M74" s="1327"/>
      <c r="N74" s="1327"/>
      <c r="O74" s="1327"/>
      <c r="P74" s="1327"/>
      <c r="Q74" s="1327"/>
      <c r="R74" s="1327"/>
      <c r="S74" s="1327"/>
    </row>
    <row r="75" spans="2:19" ht="30" hidden="1">
      <c r="B75" s="721"/>
      <c r="G75" s="721"/>
      <c r="H75" s="721"/>
      <c r="K75" s="1327"/>
      <c r="L75" s="1327"/>
      <c r="M75" s="1327"/>
      <c r="N75" s="1327"/>
      <c r="O75" s="1327"/>
      <c r="P75" s="1327"/>
      <c r="Q75" s="1327"/>
      <c r="R75" s="1327"/>
      <c r="S75" s="1327"/>
    </row>
    <row r="76" spans="2:19" ht="30" hidden="1">
      <c r="B76" s="721" t="s">
        <v>1157</v>
      </c>
      <c r="G76" s="721" t="s">
        <v>28717</v>
      </c>
      <c r="H76" s="721"/>
      <c r="K76" s="1327" t="s">
        <v>28718</v>
      </c>
      <c r="L76" s="1327"/>
      <c r="M76" s="1327"/>
      <c r="N76" s="1327"/>
      <c r="O76" s="1327"/>
      <c r="P76" s="1327"/>
      <c r="Q76" s="1327"/>
      <c r="R76" s="1327" t="s">
        <v>28719</v>
      </c>
      <c r="S76" s="1327"/>
    </row>
    <row r="77" spans="2:19" ht="30" hidden="1">
      <c r="B77" s="721"/>
      <c r="G77" s="721"/>
      <c r="H77" s="721"/>
      <c r="K77" s="1327"/>
      <c r="L77" s="1327"/>
      <c r="M77" s="1327"/>
      <c r="N77" s="1327"/>
      <c r="O77" s="1327"/>
      <c r="P77" s="1327"/>
      <c r="Q77" s="1327"/>
      <c r="R77" s="1327"/>
      <c r="S77" s="1327"/>
    </row>
    <row r="78" spans="2:19" ht="30" hidden="1">
      <c r="B78" s="721"/>
      <c r="G78" s="721"/>
      <c r="H78" s="721"/>
      <c r="K78" s="1327"/>
      <c r="L78" s="1327"/>
      <c r="M78" s="1327"/>
      <c r="N78" s="1327"/>
      <c r="O78" s="1327"/>
      <c r="P78" s="1327"/>
      <c r="Q78" s="1327"/>
      <c r="R78" s="1327"/>
      <c r="S78" s="1327"/>
    </row>
    <row r="79" spans="2:19" ht="30" hidden="1">
      <c r="B79" s="721"/>
      <c r="G79" s="721"/>
      <c r="H79" s="721"/>
      <c r="K79" s="1327"/>
      <c r="L79" s="1327"/>
      <c r="M79" s="1327"/>
      <c r="N79" s="1327"/>
      <c r="O79" s="1327"/>
      <c r="P79" s="1327"/>
      <c r="Q79" s="1327"/>
      <c r="R79" s="1327"/>
      <c r="S79" s="1327"/>
    </row>
    <row r="80" spans="2:19" ht="30" hidden="1">
      <c r="B80" s="721" t="s">
        <v>95</v>
      </c>
      <c r="G80" s="721" t="s">
        <v>1159</v>
      </c>
      <c r="H80" s="721"/>
      <c r="K80" s="1327" t="s">
        <v>28720</v>
      </c>
      <c r="L80" s="1327"/>
      <c r="M80" s="1327"/>
      <c r="N80" s="1327"/>
      <c r="O80" s="1327"/>
      <c r="P80" s="1327"/>
      <c r="Q80" s="1327"/>
      <c r="R80" s="1327" t="s">
        <v>28721</v>
      </c>
      <c r="S80" s="1327"/>
    </row>
    <row r="81" spans="2:18" ht="30" hidden="1">
      <c r="B81" s="721"/>
      <c r="G81" s="721"/>
      <c r="H81" s="721"/>
      <c r="L81" s="1327"/>
      <c r="M81" s="1327"/>
      <c r="N81" s="1327"/>
      <c r="O81" s="1327"/>
      <c r="P81" s="1327"/>
      <c r="Q81" s="1327"/>
      <c r="R81" s="1327"/>
    </row>
    <row r="82" spans="2:18" ht="30" hidden="1">
      <c r="B82" s="721"/>
      <c r="G82" s="721"/>
      <c r="H82" s="721"/>
      <c r="L82" s="1327"/>
      <c r="M82" s="1327"/>
      <c r="N82" s="1327"/>
      <c r="O82" s="1327"/>
      <c r="P82" s="1327"/>
      <c r="Q82" s="1327"/>
      <c r="R82" s="1327"/>
    </row>
    <row r="83" spans="2:18" ht="30" hidden="1">
      <c r="B83" s="721"/>
      <c r="G83" s="721"/>
      <c r="H83" s="721"/>
      <c r="L83" s="1327"/>
      <c r="M83" s="1327"/>
      <c r="N83" s="1327"/>
      <c r="O83" s="1327"/>
      <c r="P83" s="1327"/>
      <c r="Q83" s="1327"/>
      <c r="R83" s="1327"/>
    </row>
    <row r="84" spans="2:18" ht="30" hidden="1">
      <c r="B84" s="721" t="s">
        <v>1160</v>
      </c>
      <c r="G84" s="721" t="s">
        <v>94</v>
      </c>
      <c r="H84" s="721"/>
      <c r="L84" s="1327"/>
      <c r="M84" s="1327"/>
      <c r="N84" s="1327"/>
      <c r="O84" s="1327"/>
      <c r="P84" s="1327"/>
      <c r="Q84" s="1327"/>
      <c r="R84" s="1327"/>
    </row>
    <row r="85" spans="2:18" ht="30" hidden="1">
      <c r="B85" s="721"/>
      <c r="G85" s="721"/>
      <c r="H85" s="721"/>
      <c r="L85" s="1327"/>
      <c r="M85" s="1327"/>
      <c r="N85" s="1327"/>
      <c r="O85" s="1327"/>
      <c r="P85" s="1327"/>
      <c r="Q85" s="1327"/>
      <c r="R85" s="1327"/>
    </row>
    <row r="86" spans="2:18" ht="30" hidden="1">
      <c r="B86" s="721"/>
      <c r="G86" s="721"/>
      <c r="H86" s="721"/>
      <c r="L86" s="1327"/>
      <c r="M86" s="1327"/>
      <c r="N86" s="1327"/>
      <c r="O86" s="1327"/>
      <c r="P86" s="1327"/>
      <c r="Q86" s="1327"/>
      <c r="R86" s="1327"/>
    </row>
    <row r="87" spans="2:18" ht="30" hidden="1">
      <c r="B87" s="721"/>
      <c r="G87" s="721"/>
      <c r="H87" s="721"/>
      <c r="L87" s="1327"/>
      <c r="M87" s="1327"/>
      <c r="N87" s="1327"/>
      <c r="O87" s="1327"/>
      <c r="P87" s="1327"/>
      <c r="Q87" s="1327"/>
      <c r="R87" s="1327"/>
    </row>
    <row r="88" spans="2:18" ht="30" hidden="1">
      <c r="B88" s="721" t="s">
        <v>1161</v>
      </c>
      <c r="G88" s="721" t="s">
        <v>98</v>
      </c>
      <c r="H88" s="721"/>
      <c r="L88" s="1327"/>
      <c r="M88" s="1327"/>
      <c r="N88" s="1327"/>
      <c r="O88" s="1327"/>
      <c r="P88" s="1327"/>
      <c r="Q88" s="1327"/>
      <c r="R88" s="1327"/>
    </row>
    <row r="89" spans="2:18" ht="30" hidden="1">
      <c r="B89" s="721"/>
      <c r="G89" s="721"/>
      <c r="H89" s="721"/>
      <c r="L89" s="1327"/>
      <c r="M89" s="1327"/>
      <c r="N89" s="1327"/>
      <c r="O89" s="1327"/>
      <c r="P89" s="1327"/>
      <c r="Q89" s="1327"/>
      <c r="R89" s="1327"/>
    </row>
    <row r="90" spans="2:18" ht="30" hidden="1">
      <c r="B90" s="721"/>
      <c r="G90" s="721"/>
      <c r="H90" s="721"/>
      <c r="L90" s="1327"/>
      <c r="M90" s="1327"/>
      <c r="N90" s="1327"/>
      <c r="O90" s="1327"/>
      <c r="P90" s="1327"/>
      <c r="Q90" s="1327"/>
      <c r="R90" s="1327"/>
    </row>
    <row r="91" spans="2:18" ht="30" hidden="1">
      <c r="B91" s="863"/>
      <c r="G91" s="863"/>
      <c r="H91" s="863"/>
      <c r="L91" s="1327"/>
      <c r="M91" s="1327"/>
      <c r="N91" s="1327"/>
      <c r="O91" s="1327"/>
      <c r="P91" s="1327"/>
      <c r="Q91" s="1327"/>
      <c r="R91" s="1327"/>
    </row>
    <row r="92" spans="2:18" ht="30" hidden="1">
      <c r="B92" s="721" t="s">
        <v>28722</v>
      </c>
      <c r="G92" s="721" t="s">
        <v>28723</v>
      </c>
      <c r="H92" s="721"/>
      <c r="L92" s="1327"/>
      <c r="M92" s="1327"/>
      <c r="N92" s="1327"/>
      <c r="O92" s="1327"/>
      <c r="P92" s="1327"/>
      <c r="Q92" s="1327"/>
      <c r="R92" s="1327"/>
    </row>
  </sheetData>
  <mergeCells count="12">
    <mergeCell ref="A43:A45"/>
    <mergeCell ref="A11:A12"/>
    <mergeCell ref="A14:A17"/>
    <mergeCell ref="A19:A21"/>
    <mergeCell ref="A23:A28"/>
    <mergeCell ref="A30:A41"/>
    <mergeCell ref="A3:T3"/>
    <mergeCell ref="A7:A8"/>
    <mergeCell ref="B7:B8"/>
    <mergeCell ref="C7:C8"/>
    <mergeCell ref="D7:D8"/>
    <mergeCell ref="R7:S7"/>
  </mergeCells>
  <conditionalFormatting sqref="B30:B41">
    <cfRule type="duplicateValues" dxfId="0" priority="2"/>
  </conditionalFormatting>
  <printOptions horizontalCentered="1"/>
  <pageMargins left="0.51180555555555496" right="0.51180555555555496" top="0.55138888888888904" bottom="0.55138888888888904" header="0.51180555555555496" footer="0.51180555555555496"/>
  <pageSetup paperSize="8" scale="30" firstPageNumber="0" orientation="landscape" horizontalDpi="300" verticalDpi="300" r:id="rId1"/>
  <rowBreaks count="1" manualBreakCount="1">
    <brk id="5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1"/>
  <sheetViews>
    <sheetView view="pageBreakPreview" zoomScaleNormal="100" workbookViewId="0">
      <selection activeCell="B2" sqref="B2"/>
    </sheetView>
  </sheetViews>
  <sheetFormatPr defaultRowHeight="15"/>
  <cols>
    <col min="1" max="1" width="110.42578125" style="1328" customWidth="1"/>
    <col min="2" max="2" width="14.28515625" style="1169" customWidth="1"/>
    <col min="3" max="1025" width="9.140625" style="1328" customWidth="1"/>
  </cols>
  <sheetData>
    <row r="1" spans="1:3">
      <c r="A1" s="1328" t="s">
        <v>28724</v>
      </c>
      <c r="B1" s="1169">
        <v>280</v>
      </c>
    </row>
    <row r="2" spans="1:3">
      <c r="A2" s="1328" t="s">
        <v>1701</v>
      </c>
      <c r="B2" s="1169">
        <v>0</v>
      </c>
    </row>
    <row r="3" spans="1:3" ht="21" customHeight="1">
      <c r="A3" s="1329" t="s">
        <v>28725</v>
      </c>
      <c r="B3" s="1169">
        <v>0</v>
      </c>
    </row>
    <row r="4" spans="1:3">
      <c r="A4" s="1328" t="s">
        <v>1703</v>
      </c>
      <c r="B4" s="1169">
        <v>35</v>
      </c>
    </row>
    <row r="5" spans="1:3">
      <c r="A5" s="1328" t="s">
        <v>1704</v>
      </c>
      <c r="B5" s="1169">
        <v>30</v>
      </c>
    </row>
    <row r="6" spans="1:3">
      <c r="A6" s="1328" t="s">
        <v>1396</v>
      </c>
      <c r="B6" s="1169">
        <v>20</v>
      </c>
    </row>
    <row r="7" spans="1:3">
      <c r="A7" s="1328" t="s">
        <v>1398</v>
      </c>
      <c r="B7" s="1169">
        <v>10</v>
      </c>
    </row>
    <row r="8" spans="1:3" ht="30">
      <c r="A8" s="1329" t="s">
        <v>1705</v>
      </c>
      <c r="B8" s="1169">
        <v>15</v>
      </c>
    </row>
    <row r="9" spans="1:3">
      <c r="A9" s="1328" t="s">
        <v>1706</v>
      </c>
      <c r="B9" s="1169">
        <f>B10</f>
        <v>55</v>
      </c>
      <c r="C9" s="1169">
        <v>10</v>
      </c>
    </row>
    <row r="10" spans="1:3">
      <c r="A10" s="1328" t="s">
        <v>28726</v>
      </c>
      <c r="B10" s="1169">
        <v>55</v>
      </c>
    </row>
    <row r="11" spans="1:3">
      <c r="A11" s="1328" t="s">
        <v>1708</v>
      </c>
      <c r="B11" s="1169">
        <v>20</v>
      </c>
    </row>
    <row r="12" spans="1:3">
      <c r="A12" s="1328" t="s">
        <v>28727</v>
      </c>
      <c r="B12" s="1169">
        <v>35</v>
      </c>
    </row>
    <row r="13" spans="1:3" ht="30">
      <c r="A13" s="1329" t="s">
        <v>1416</v>
      </c>
      <c r="B13" s="1169">
        <v>20</v>
      </c>
    </row>
    <row r="14" spans="1:3" ht="30">
      <c r="A14" s="1329" t="s">
        <v>1417</v>
      </c>
      <c r="B14" s="1169">
        <v>20</v>
      </c>
    </row>
    <row r="15" spans="1:3">
      <c r="A15" s="1328" t="s">
        <v>1171</v>
      </c>
      <c r="B15" s="1169">
        <v>20</v>
      </c>
    </row>
    <row r="16" spans="1:3">
      <c r="A16" s="1328" t="s">
        <v>28728</v>
      </c>
    </row>
    <row r="17" spans="1:2">
      <c r="B17" s="1169">
        <f>SUM(B2:B16)-B9</f>
        <v>280</v>
      </c>
    </row>
    <row r="20" spans="1:2">
      <c r="A20" s="1328" t="s">
        <v>28729</v>
      </c>
      <c r="B20" s="1169">
        <v>60</v>
      </c>
    </row>
    <row r="21" spans="1:2">
      <c r="A21" s="1328" t="s">
        <v>28730</v>
      </c>
      <c r="B21" s="1184">
        <f ca="1">NOW()</f>
        <v>44167.574599768515</v>
      </c>
    </row>
  </sheetData>
  <pageMargins left="0.7" right="0.7" top="0.75" bottom="0.75" header="0.51180555555555496" footer="0.51180555555555496"/>
  <pageSetup paperSize="9"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84807"/>
    <pageSetUpPr fitToPage="1"/>
  </sheetPr>
  <dimension ref="A1:AMK106"/>
  <sheetViews>
    <sheetView view="pageBreakPreview" topLeftCell="D6" zoomScale="55" zoomScaleNormal="50" zoomScalePageLayoutView="55" workbookViewId="0">
      <pane xSplit="1" ySplit="1" topLeftCell="E7" activePane="bottomRight" state="frozen"/>
      <selection activeCell="D6" sqref="D6"/>
      <selection pane="topRight" activeCell="J6" sqref="J6"/>
      <selection pane="bottomLeft" activeCell="D40" sqref="D40"/>
      <selection pane="bottomRight" activeCell="D23" sqref="A23:XFD23"/>
    </sheetView>
  </sheetViews>
  <sheetFormatPr defaultRowHeight="18.75" outlineLevelCol="1"/>
  <cols>
    <col min="1" max="1" width="9.28515625" style="85" customWidth="1"/>
    <col min="2" max="2" width="9.28515625" style="86" customWidth="1"/>
    <col min="3" max="3" width="9.28515625" style="87" customWidth="1"/>
    <col min="4" max="4" width="21.85546875" style="85" customWidth="1"/>
    <col min="5" max="7" width="29.42578125" style="85" customWidth="1" outlineLevel="1"/>
    <col min="8" max="8" width="31.140625" style="85" customWidth="1" outlineLevel="1"/>
    <col min="9" max="14" width="29.42578125" style="85" customWidth="1" outlineLevel="1"/>
    <col min="15" max="15" width="37.42578125" style="85" customWidth="1" outlineLevel="1"/>
    <col min="16" max="33" width="29.42578125" style="85" customWidth="1" outlineLevel="1"/>
    <col min="34" max="35" width="29.42578125" style="85" customWidth="1"/>
    <col min="36" max="36" width="20.42578125" style="89" customWidth="1"/>
    <col min="37" max="37" width="23" style="90" customWidth="1"/>
    <col min="38" max="38" width="23.42578125" style="85" customWidth="1"/>
    <col min="39" max="39" width="13" style="85" customWidth="1"/>
    <col min="40" max="1025" width="9.140625" style="85" customWidth="1"/>
  </cols>
  <sheetData>
    <row r="1" spans="1:39" ht="49.5" customHeight="1">
      <c r="D1" s="91" t="s">
        <v>1162</v>
      </c>
      <c r="F1" s="92" t="s">
        <v>1163</v>
      </c>
      <c r="G1" s="93" t="s">
        <v>1164</v>
      </c>
      <c r="H1" s="94" t="s">
        <v>1165</v>
      </c>
      <c r="I1" s="95">
        <v>44012</v>
      </c>
      <c r="O1" s="92" t="s">
        <v>1163</v>
      </c>
      <c r="V1" s="92" t="s">
        <v>1166</v>
      </c>
      <c r="AJ1" s="91" t="s">
        <v>1162</v>
      </c>
    </row>
    <row r="2" spans="1:39" ht="49.5" customHeight="1">
      <c r="D2" s="91"/>
      <c r="F2" s="96">
        <f>MIN(INDEX((F10:F105&lt;$AA$4)*9^9+F10:F105,))</f>
        <v>43999</v>
      </c>
      <c r="I2" s="85">
        <f>H33-I1</f>
        <v>230</v>
      </c>
      <c r="O2" s="96">
        <f>MIN(INDEX((O10:O105&lt;$AA$4)*9^9+O10:O105,))</f>
        <v>44210</v>
      </c>
      <c r="V2" s="96">
        <f>MIN(INDEX((V10:V105&lt;$AA$4)*9^9+V10:V105,))</f>
        <v>44319</v>
      </c>
      <c r="AJ2" s="91"/>
    </row>
    <row r="3" spans="1:39" s="97" customFormat="1" ht="62.25" customHeight="1">
      <c r="B3" s="98"/>
      <c r="C3" s="99"/>
      <c r="D3" s="97">
        <v>420</v>
      </c>
      <c r="F3" s="1790" t="s">
        <v>1167</v>
      </c>
      <c r="G3" s="1790"/>
      <c r="H3" s="1790"/>
      <c r="I3" s="1790"/>
      <c r="J3" s="1790"/>
      <c r="K3" s="1790"/>
      <c r="T3" s="1790" t="s">
        <v>1168</v>
      </c>
      <c r="U3" s="1790"/>
      <c r="V3" s="1790" t="s">
        <v>1169</v>
      </c>
      <c r="W3" s="1790"/>
      <c r="X3" s="1790"/>
      <c r="AC3" s="1790" t="s">
        <v>1170</v>
      </c>
      <c r="AD3" s="1790"/>
      <c r="AE3" s="1790"/>
      <c r="AF3" s="1790"/>
      <c r="AG3" s="1790" t="s">
        <v>1171</v>
      </c>
      <c r="AH3" s="1790"/>
      <c r="AJ3" s="97">
        <v>420</v>
      </c>
    </row>
    <row r="4" spans="1:39">
      <c r="O4" s="100"/>
    </row>
    <row r="5" spans="1:39" s="88" customFormat="1">
      <c r="B5" s="101"/>
      <c r="C5" s="102"/>
      <c r="D5" s="103">
        <v>1</v>
      </c>
      <c r="E5" s="103">
        <f t="shared" ref="E5:AI5" si="0">D5+1</f>
        <v>2</v>
      </c>
      <c r="F5" s="104">
        <f t="shared" si="0"/>
        <v>3</v>
      </c>
      <c r="G5" s="104">
        <f t="shared" si="0"/>
        <v>4</v>
      </c>
      <c r="H5" s="104">
        <f t="shared" si="0"/>
        <v>5</v>
      </c>
      <c r="I5" s="104">
        <f t="shared" si="0"/>
        <v>6</v>
      </c>
      <c r="J5" s="104">
        <f t="shared" si="0"/>
        <v>7</v>
      </c>
      <c r="K5" s="104">
        <f t="shared" si="0"/>
        <v>8</v>
      </c>
      <c r="L5" s="103">
        <f t="shared" si="0"/>
        <v>9</v>
      </c>
      <c r="M5" s="103">
        <f t="shared" si="0"/>
        <v>10</v>
      </c>
      <c r="N5" s="103">
        <f t="shared" si="0"/>
        <v>11</v>
      </c>
      <c r="O5" s="103">
        <f t="shared" si="0"/>
        <v>12</v>
      </c>
      <c r="P5" s="103">
        <f t="shared" si="0"/>
        <v>13</v>
      </c>
      <c r="Q5" s="103">
        <f t="shared" si="0"/>
        <v>14</v>
      </c>
      <c r="R5" s="103">
        <f t="shared" si="0"/>
        <v>15</v>
      </c>
      <c r="S5" s="103">
        <f t="shared" si="0"/>
        <v>16</v>
      </c>
      <c r="T5" s="105">
        <f t="shared" si="0"/>
        <v>17</v>
      </c>
      <c r="U5" s="105">
        <f t="shared" si="0"/>
        <v>18</v>
      </c>
      <c r="V5" s="103">
        <f t="shared" si="0"/>
        <v>19</v>
      </c>
      <c r="W5" s="103">
        <f t="shared" si="0"/>
        <v>20</v>
      </c>
      <c r="X5" s="103">
        <f t="shared" si="0"/>
        <v>21</v>
      </c>
      <c r="Y5" s="103">
        <f t="shared" si="0"/>
        <v>22</v>
      </c>
      <c r="Z5" s="103">
        <f t="shared" si="0"/>
        <v>23</v>
      </c>
      <c r="AA5" s="103">
        <f t="shared" si="0"/>
        <v>24</v>
      </c>
      <c r="AB5" s="103">
        <f t="shared" si="0"/>
        <v>25</v>
      </c>
      <c r="AC5" s="105">
        <f t="shared" si="0"/>
        <v>26</v>
      </c>
      <c r="AD5" s="105">
        <f t="shared" si="0"/>
        <v>27</v>
      </c>
      <c r="AE5" s="105">
        <f t="shared" si="0"/>
        <v>28</v>
      </c>
      <c r="AF5" s="105">
        <f t="shared" si="0"/>
        <v>29</v>
      </c>
      <c r="AG5" s="103">
        <f t="shared" si="0"/>
        <v>30</v>
      </c>
      <c r="AH5" s="103">
        <f t="shared" si="0"/>
        <v>31</v>
      </c>
      <c r="AI5" s="106">
        <f t="shared" si="0"/>
        <v>32</v>
      </c>
      <c r="AJ5" s="107">
        <f ca="1">NOW()</f>
        <v>44167.574599768515</v>
      </c>
      <c r="AK5" s="90"/>
    </row>
    <row r="6" spans="1:39" ht="139.5" customHeight="1">
      <c r="A6" s="108" t="s">
        <v>100</v>
      </c>
      <c r="B6" s="109"/>
      <c r="C6" s="110"/>
      <c r="D6" s="111" t="s">
        <v>101</v>
      </c>
      <c r="E6" s="112" t="s">
        <v>1172</v>
      </c>
      <c r="F6" s="113" t="s">
        <v>1173</v>
      </c>
      <c r="G6" s="113" t="s">
        <v>1174</v>
      </c>
      <c r="H6" s="113" t="s">
        <v>1175</v>
      </c>
      <c r="I6" s="113" t="s">
        <v>1176</v>
      </c>
      <c r="J6" s="113" t="s">
        <v>1177</v>
      </c>
      <c r="K6" s="114" t="s">
        <v>1178</v>
      </c>
      <c r="L6" s="115" t="s">
        <v>1179</v>
      </c>
      <c r="M6" s="115" t="s">
        <v>1180</v>
      </c>
      <c r="N6" s="115" t="s">
        <v>1181</v>
      </c>
      <c r="O6" s="112" t="s">
        <v>1182</v>
      </c>
      <c r="P6" s="115" t="s">
        <v>1183</v>
      </c>
      <c r="Q6" s="115" t="s">
        <v>1184</v>
      </c>
      <c r="R6" s="115" t="s">
        <v>1185</v>
      </c>
      <c r="S6" s="112" t="s">
        <v>1186</v>
      </c>
      <c r="T6" s="113" t="s">
        <v>1187</v>
      </c>
      <c r="U6" s="113" t="s">
        <v>1188</v>
      </c>
      <c r="V6" s="114" t="s">
        <v>1189</v>
      </c>
      <c r="W6" s="114" t="s">
        <v>1190</v>
      </c>
      <c r="X6" s="113" t="s">
        <v>1191</v>
      </c>
      <c r="Y6" s="115" t="s">
        <v>1192</v>
      </c>
      <c r="Z6" s="115" t="s">
        <v>1193</v>
      </c>
      <c r="AA6" s="116" t="s">
        <v>1185</v>
      </c>
      <c r="AB6" s="112" t="s">
        <v>1194</v>
      </c>
      <c r="AC6" s="113" t="s">
        <v>1195</v>
      </c>
      <c r="AD6" s="113" t="s">
        <v>1196</v>
      </c>
      <c r="AE6" s="113" t="s">
        <v>1197</v>
      </c>
      <c r="AF6" s="113" t="s">
        <v>1198</v>
      </c>
      <c r="AG6" s="113" t="s">
        <v>1199</v>
      </c>
      <c r="AH6" s="114" t="s">
        <v>1200</v>
      </c>
      <c r="AI6" s="115" t="s">
        <v>1201</v>
      </c>
      <c r="AJ6" s="91" t="s">
        <v>1202</v>
      </c>
      <c r="AK6" s="90" t="s">
        <v>1203</v>
      </c>
    </row>
    <row r="7" spans="1:39" ht="102.75" customHeight="1">
      <c r="A7" s="117"/>
      <c r="B7" s="118"/>
      <c r="C7" s="119"/>
      <c r="D7" s="120"/>
      <c r="E7" s="121" t="s">
        <v>1204</v>
      </c>
      <c r="F7" s="122" t="s">
        <v>1205</v>
      </c>
      <c r="G7" s="122" t="s">
        <v>1206</v>
      </c>
      <c r="H7" s="122" t="s">
        <v>1207</v>
      </c>
      <c r="I7" s="122" t="s">
        <v>1208</v>
      </c>
      <c r="J7" s="122" t="s">
        <v>1209</v>
      </c>
      <c r="K7" s="121" t="s">
        <v>1204</v>
      </c>
      <c r="L7" s="122" t="s">
        <v>1206</v>
      </c>
      <c r="M7" s="122" t="s">
        <v>1210</v>
      </c>
      <c r="N7" s="122" t="s">
        <v>27</v>
      </c>
      <c r="O7" s="121" t="s">
        <v>1204</v>
      </c>
      <c r="P7" s="122" t="s">
        <v>30</v>
      </c>
      <c r="Q7" s="122" t="s">
        <v>30</v>
      </c>
      <c r="R7" s="122" t="s">
        <v>30</v>
      </c>
      <c r="S7" s="121" t="s">
        <v>1204</v>
      </c>
      <c r="T7" s="122" t="s">
        <v>30</v>
      </c>
      <c r="U7" s="122" t="s">
        <v>30</v>
      </c>
      <c r="V7" s="121" t="s">
        <v>1204</v>
      </c>
      <c r="W7" s="121" t="s">
        <v>1204</v>
      </c>
      <c r="X7" s="122" t="s">
        <v>1206</v>
      </c>
      <c r="Y7" s="122" t="s">
        <v>30</v>
      </c>
      <c r="Z7" s="122" t="s">
        <v>30</v>
      </c>
      <c r="AA7" s="113" t="s">
        <v>30</v>
      </c>
      <c r="AB7" s="114" t="s">
        <v>1204</v>
      </c>
      <c r="AC7" s="113" t="s">
        <v>30</v>
      </c>
      <c r="AD7" s="113" t="s">
        <v>30</v>
      </c>
      <c r="AE7" s="113" t="s">
        <v>1211</v>
      </c>
      <c r="AF7" s="113" t="s">
        <v>30</v>
      </c>
      <c r="AG7" s="113" t="s">
        <v>27</v>
      </c>
      <c r="AH7" s="114" t="s">
        <v>1204</v>
      </c>
      <c r="AI7" s="123"/>
    </row>
    <row r="8" spans="1:39" ht="30" customHeight="1">
      <c r="A8" s="124"/>
      <c r="B8" s="125" t="s">
        <v>1212</v>
      </c>
      <c r="C8" s="126"/>
      <c r="D8" s="126"/>
      <c r="E8" s="127" t="s">
        <v>1213</v>
      </c>
      <c r="F8" s="128">
        <v>20</v>
      </c>
      <c r="G8" s="128">
        <v>35</v>
      </c>
      <c r="H8" s="128">
        <v>3</v>
      </c>
      <c r="I8" s="128">
        <v>20</v>
      </c>
      <c r="J8" s="129" t="s">
        <v>1214</v>
      </c>
      <c r="K8" s="130">
        <v>60</v>
      </c>
      <c r="L8" s="126">
        <v>22</v>
      </c>
      <c r="M8" s="131" t="s">
        <v>1215</v>
      </c>
      <c r="N8" s="126">
        <v>21</v>
      </c>
      <c r="O8" s="127">
        <v>0</v>
      </c>
      <c r="P8" s="126">
        <v>15</v>
      </c>
      <c r="Q8" s="126">
        <v>5</v>
      </c>
      <c r="R8" s="126">
        <v>3</v>
      </c>
      <c r="S8" s="127">
        <v>3</v>
      </c>
      <c r="T8" s="132">
        <v>25</v>
      </c>
      <c r="U8" s="132">
        <v>20</v>
      </c>
      <c r="V8" s="127">
        <v>20</v>
      </c>
      <c r="W8" s="127">
        <v>3</v>
      </c>
      <c r="X8" s="133">
        <v>10</v>
      </c>
      <c r="Y8" s="126">
        <v>15</v>
      </c>
      <c r="Z8" s="126">
        <v>5</v>
      </c>
      <c r="AA8" s="126">
        <v>3</v>
      </c>
      <c r="AB8" s="127">
        <v>3</v>
      </c>
      <c r="AC8" s="132">
        <v>25</v>
      </c>
      <c r="AD8" s="132">
        <v>20</v>
      </c>
      <c r="AE8" s="134" t="s">
        <v>1216</v>
      </c>
      <c r="AF8" s="132">
        <v>10</v>
      </c>
      <c r="AG8" s="132">
        <v>16</v>
      </c>
      <c r="AH8" s="132">
        <v>4</v>
      </c>
      <c r="AI8" s="135"/>
    </row>
    <row r="9" spans="1:39" ht="30" customHeight="1">
      <c r="A9" s="124"/>
      <c r="B9" s="125"/>
      <c r="C9" s="126"/>
      <c r="D9" s="126"/>
      <c r="E9" s="126"/>
      <c r="F9" s="126"/>
      <c r="G9" s="126"/>
      <c r="H9" s="126"/>
      <c r="I9" s="126"/>
      <c r="J9" s="131"/>
      <c r="K9" s="126"/>
      <c r="L9" s="126"/>
      <c r="M9" s="131"/>
      <c r="N9" s="131" t="s">
        <v>1217</v>
      </c>
      <c r="O9" s="131" t="s">
        <v>1218</v>
      </c>
      <c r="P9" s="126"/>
      <c r="Q9" s="126"/>
      <c r="R9" s="126"/>
      <c r="S9" s="126"/>
      <c r="T9" s="126"/>
      <c r="U9" s="126"/>
      <c r="V9" s="126"/>
      <c r="W9" s="126"/>
      <c r="X9" s="126"/>
      <c r="Y9" s="126"/>
      <c r="Z9" s="126"/>
      <c r="AA9" s="126"/>
      <c r="AB9" s="126"/>
      <c r="AC9" s="126"/>
      <c r="AD9" s="126"/>
      <c r="AE9" s="131"/>
      <c r="AF9" s="126"/>
      <c r="AG9" s="126"/>
      <c r="AH9" s="126"/>
      <c r="AI9" s="135"/>
    </row>
    <row r="10" spans="1:39">
      <c r="A10" s="136">
        <f>IF(ISBLANK(D10),"",COUNTA($D$10:D10))</f>
        <v>1</v>
      </c>
      <c r="B10" s="137">
        <v>5</v>
      </c>
      <c r="C10" s="138" t="s">
        <v>114</v>
      </c>
      <c r="D10" s="139" t="str">
        <f t="shared" ref="D10:D41" si="1">CONCATENATE(B10,,C10)</f>
        <v>5У_С</v>
      </c>
      <c r="E10" s="140">
        <f>AJ10-$D$3</f>
        <v>44168</v>
      </c>
      <c r="F10" s="141">
        <f t="shared" ref="F10:F41" si="2">WORKDAY(E10,$F$8)</f>
        <v>44196</v>
      </c>
      <c r="G10" s="141">
        <f t="shared" ref="G10:G41" si="3">WORKDAY(F10,$G$8)</f>
        <v>44245</v>
      </c>
      <c r="H10" s="141">
        <f>WORKDAY(G10,$H$8)</f>
        <v>44250</v>
      </c>
      <c r="I10" s="141">
        <f t="shared" ref="I10:I17" si="4">WORKDAY(H10,$I$8)</f>
        <v>44278</v>
      </c>
      <c r="J10" s="141">
        <f t="shared" ref="J10:J41" si="5">I10</f>
        <v>44278</v>
      </c>
      <c r="K10" s="140">
        <f>WORKDAY(J10,$K$8)-50</f>
        <v>44312</v>
      </c>
      <c r="L10" s="141">
        <f t="shared" ref="L10:L41" si="6">WORKDAY(K10,$L$8)</f>
        <v>44342</v>
      </c>
      <c r="M10" s="141">
        <f t="shared" ref="M10:M41" si="7">L10</f>
        <v>44342</v>
      </c>
      <c r="N10" s="141">
        <f t="shared" ref="N10:N41" si="8">WORKDAY(K10,$N$8)</f>
        <v>44341</v>
      </c>
      <c r="O10" s="140">
        <f t="shared" ref="O10:O41" si="9">WORKDAY(N10,$O$8)</f>
        <v>44341</v>
      </c>
      <c r="P10" s="141">
        <f t="shared" ref="P10:P41" si="10">WORKDAY(O10,$P$8)</f>
        <v>44362</v>
      </c>
      <c r="Q10" s="141">
        <f t="shared" ref="Q10:Q41" si="11">WORKDAY(P10,$Q$8)</f>
        <v>44369</v>
      </c>
      <c r="R10" s="141">
        <f t="shared" ref="R10:R41" si="12">WORKDAY(Q10,$R$8)</f>
        <v>44372</v>
      </c>
      <c r="S10" s="140">
        <f t="shared" ref="S10:S41" si="13">WORKDAY(R10,$S$8)</f>
        <v>44377</v>
      </c>
      <c r="T10" s="141">
        <f t="shared" ref="T10:T41" si="14">S10+$T$8</f>
        <v>44402</v>
      </c>
      <c r="U10" s="141">
        <f t="shared" ref="U10:U41" si="15">T10+$U$8</f>
        <v>44422</v>
      </c>
      <c r="V10" s="140">
        <f t="shared" ref="V10:V41" si="16">WORKDAY(U10,$V$8)</f>
        <v>44449</v>
      </c>
      <c r="W10" s="140">
        <f t="shared" ref="W10:W41" si="17">WORKDAY(V10,$W$8)</f>
        <v>44454</v>
      </c>
      <c r="X10" s="141">
        <f t="shared" ref="X10:X41" si="18">WORKDAY(W10,$X$8)</f>
        <v>44468</v>
      </c>
      <c r="Y10" s="141">
        <f t="shared" ref="Y10:Y41" si="19">WORKDAY(X10,$Y$8)</f>
        <v>44489</v>
      </c>
      <c r="Z10" s="141">
        <f t="shared" ref="Z10:Z41" si="20">WORKDAY(Y10,$Z$8)</f>
        <v>44496</v>
      </c>
      <c r="AA10" s="141">
        <f t="shared" ref="AA10:AA41" si="21">WORKDAY(Z10,$AA$8)</f>
        <v>44501</v>
      </c>
      <c r="AB10" s="140">
        <f t="shared" ref="AB10:AB41" si="22">WORKDAY(AA10,$AB$8)</f>
        <v>44504</v>
      </c>
      <c r="AC10" s="141">
        <f t="shared" ref="AC10:AC41" si="23">AB10+$AC$8</f>
        <v>44529</v>
      </c>
      <c r="AD10" s="141">
        <f t="shared" ref="AD10:AD41" si="24">AC10+$AD$8</f>
        <v>44549</v>
      </c>
      <c r="AE10" s="141">
        <f t="shared" ref="AE10:AE41" si="25">AD10</f>
        <v>44549</v>
      </c>
      <c r="AF10" s="141">
        <f t="shared" ref="AF10:AF41" si="26">AE10+$AF$8</f>
        <v>44559</v>
      </c>
      <c r="AG10" s="141">
        <f t="shared" ref="AG10:AG41" si="27">AF10+$AG$8</f>
        <v>44575</v>
      </c>
      <c r="AH10" s="140">
        <f t="shared" ref="AH10:AH41" si="28">AG10+$AH$8</f>
        <v>44579</v>
      </c>
      <c r="AI10" s="141">
        <f>AJ10</f>
        <v>44588</v>
      </c>
      <c r="AJ10" s="142">
        <f>VLOOKUP(D10,'ГрКонтр 2-хэтапные'!$D$8:$AO$1057,38,0)</f>
        <v>44588</v>
      </c>
      <c r="AK10" s="143">
        <f t="shared" ref="AK10:AK41" si="29">AJ10-AH10</f>
        <v>9</v>
      </c>
      <c r="AM10" s="95"/>
    </row>
    <row r="11" spans="1:39">
      <c r="A11" s="136">
        <f>IF(ISBLANK(D11),"",COUNTA($D$10:D11))</f>
        <v>2</v>
      </c>
      <c r="B11" s="137">
        <v>10</v>
      </c>
      <c r="C11" s="138" t="s">
        <v>114</v>
      </c>
      <c r="D11" s="139" t="str">
        <f t="shared" si="1"/>
        <v>10У_С</v>
      </c>
      <c r="E11" s="140">
        <f>AJ11-$D$3</f>
        <v>44481</v>
      </c>
      <c r="F11" s="141">
        <f t="shared" si="2"/>
        <v>44509</v>
      </c>
      <c r="G11" s="141">
        <f t="shared" si="3"/>
        <v>44558</v>
      </c>
      <c r="H11" s="141">
        <f>WORKDAY(G11,$H$8)</f>
        <v>44561</v>
      </c>
      <c r="I11" s="141">
        <f t="shared" si="4"/>
        <v>44589</v>
      </c>
      <c r="J11" s="141">
        <f t="shared" si="5"/>
        <v>44589</v>
      </c>
      <c r="K11" s="140">
        <f>WORKDAY(J11,$K$8)</f>
        <v>44673</v>
      </c>
      <c r="L11" s="141">
        <f t="shared" si="6"/>
        <v>44705</v>
      </c>
      <c r="M11" s="141">
        <f t="shared" si="7"/>
        <v>44705</v>
      </c>
      <c r="N11" s="141">
        <f t="shared" si="8"/>
        <v>44704</v>
      </c>
      <c r="O11" s="140">
        <f t="shared" si="9"/>
        <v>44704</v>
      </c>
      <c r="P11" s="141">
        <f t="shared" si="10"/>
        <v>44725</v>
      </c>
      <c r="Q11" s="141">
        <f t="shared" si="11"/>
        <v>44732</v>
      </c>
      <c r="R11" s="141">
        <f t="shared" si="12"/>
        <v>44735</v>
      </c>
      <c r="S11" s="140">
        <f t="shared" si="13"/>
        <v>44740</v>
      </c>
      <c r="T11" s="141">
        <f t="shared" si="14"/>
        <v>44765</v>
      </c>
      <c r="U11" s="141">
        <f t="shared" si="15"/>
        <v>44785</v>
      </c>
      <c r="V11" s="140">
        <f t="shared" si="16"/>
        <v>44813</v>
      </c>
      <c r="W11" s="140">
        <f t="shared" si="17"/>
        <v>44818</v>
      </c>
      <c r="X11" s="141">
        <f t="shared" si="18"/>
        <v>44832</v>
      </c>
      <c r="Y11" s="141">
        <f t="shared" si="19"/>
        <v>44853</v>
      </c>
      <c r="Z11" s="141">
        <f t="shared" si="20"/>
        <v>44860</v>
      </c>
      <c r="AA11" s="141">
        <f t="shared" si="21"/>
        <v>44865</v>
      </c>
      <c r="AB11" s="140">
        <f t="shared" si="22"/>
        <v>44868</v>
      </c>
      <c r="AC11" s="141">
        <f t="shared" si="23"/>
        <v>44893</v>
      </c>
      <c r="AD11" s="141">
        <f t="shared" si="24"/>
        <v>44913</v>
      </c>
      <c r="AE11" s="141">
        <f t="shared" si="25"/>
        <v>44913</v>
      </c>
      <c r="AF11" s="141">
        <f t="shared" si="26"/>
        <v>44923</v>
      </c>
      <c r="AG11" s="141">
        <f t="shared" si="27"/>
        <v>44939</v>
      </c>
      <c r="AH11" s="140">
        <f t="shared" si="28"/>
        <v>44943</v>
      </c>
      <c r="AI11" s="141">
        <f>AJ11</f>
        <v>44901</v>
      </c>
      <c r="AJ11" s="142">
        <f>VLOOKUP(D11,'ГрКонтр 2-хэтапные'!$D$8:$AO$1057,38,0)</f>
        <v>44901</v>
      </c>
      <c r="AK11" s="143">
        <f t="shared" si="29"/>
        <v>-42</v>
      </c>
    </row>
    <row r="12" spans="1:39">
      <c r="A12" s="136">
        <f>IF(ISBLANK(D12),"",COUNTA($D$10:D12))</f>
        <v>3</v>
      </c>
      <c r="B12" s="144">
        <v>13</v>
      </c>
      <c r="C12" s="138" t="s">
        <v>114</v>
      </c>
      <c r="D12" s="139" t="str">
        <f t="shared" si="1"/>
        <v>13У_С</v>
      </c>
      <c r="E12" s="140">
        <f>AJ12-$D$3</f>
        <v>44231</v>
      </c>
      <c r="F12" s="141">
        <f t="shared" si="2"/>
        <v>44259</v>
      </c>
      <c r="G12" s="141">
        <f t="shared" si="3"/>
        <v>44308</v>
      </c>
      <c r="H12" s="989">
        <f>WORKDAY(G12,$H$8)+3</f>
        <v>44316</v>
      </c>
      <c r="I12" s="141">
        <f t="shared" si="4"/>
        <v>44344</v>
      </c>
      <c r="J12" s="141">
        <f t="shared" si="5"/>
        <v>44344</v>
      </c>
      <c r="K12" s="140">
        <f>WORKDAY(J12,$K$8)</f>
        <v>44428</v>
      </c>
      <c r="L12" s="141">
        <f t="shared" si="6"/>
        <v>44460</v>
      </c>
      <c r="M12" s="141">
        <f t="shared" si="7"/>
        <v>44460</v>
      </c>
      <c r="N12" s="141">
        <f t="shared" si="8"/>
        <v>44459</v>
      </c>
      <c r="O12" s="140">
        <f t="shared" si="9"/>
        <v>44459</v>
      </c>
      <c r="P12" s="141">
        <f t="shared" si="10"/>
        <v>44480</v>
      </c>
      <c r="Q12" s="141">
        <f t="shared" si="11"/>
        <v>44487</v>
      </c>
      <c r="R12" s="141">
        <f t="shared" si="12"/>
        <v>44490</v>
      </c>
      <c r="S12" s="140">
        <f t="shared" si="13"/>
        <v>44495</v>
      </c>
      <c r="T12" s="141">
        <f t="shared" si="14"/>
        <v>44520</v>
      </c>
      <c r="U12" s="141">
        <f t="shared" si="15"/>
        <v>44540</v>
      </c>
      <c r="V12" s="140">
        <f t="shared" si="16"/>
        <v>44568</v>
      </c>
      <c r="W12" s="140">
        <f t="shared" si="17"/>
        <v>44573</v>
      </c>
      <c r="X12" s="141">
        <f t="shared" si="18"/>
        <v>44587</v>
      </c>
      <c r="Y12" s="141">
        <f t="shared" si="19"/>
        <v>44608</v>
      </c>
      <c r="Z12" s="141">
        <f t="shared" si="20"/>
        <v>44615</v>
      </c>
      <c r="AA12" s="141">
        <f t="shared" si="21"/>
        <v>44620</v>
      </c>
      <c r="AB12" s="140">
        <f t="shared" si="22"/>
        <v>44623</v>
      </c>
      <c r="AC12" s="141">
        <f t="shared" si="23"/>
        <v>44648</v>
      </c>
      <c r="AD12" s="141">
        <f t="shared" si="24"/>
        <v>44668</v>
      </c>
      <c r="AE12" s="141">
        <f t="shared" si="25"/>
        <v>44668</v>
      </c>
      <c r="AF12" s="141">
        <f t="shared" si="26"/>
        <v>44678</v>
      </c>
      <c r="AG12" s="141">
        <f t="shared" si="27"/>
        <v>44694</v>
      </c>
      <c r="AH12" s="140">
        <f t="shared" si="28"/>
        <v>44698</v>
      </c>
      <c r="AI12" s="141">
        <f>AJ12</f>
        <v>44651</v>
      </c>
      <c r="AJ12" s="142">
        <f>VLOOKUP(D12,'ГрКонтр 2-хэтапные'!$D$8:$AO$1057,38,0)</f>
        <v>44651</v>
      </c>
      <c r="AK12" s="143">
        <f t="shared" si="29"/>
        <v>-47</v>
      </c>
    </row>
    <row r="13" spans="1:39">
      <c r="A13" s="136">
        <f>IF(ISBLANK(D13),"",COUNTA($D$10:D13))</f>
        <v>4</v>
      </c>
      <c r="B13" s="137">
        <v>4</v>
      </c>
      <c r="C13" s="138" t="s">
        <v>114</v>
      </c>
      <c r="D13" s="139" t="str">
        <f t="shared" si="1"/>
        <v>4У_С</v>
      </c>
      <c r="E13" s="140">
        <f>AJ13-$D$3</f>
        <v>44158</v>
      </c>
      <c r="F13" s="141">
        <f t="shared" si="2"/>
        <v>44186</v>
      </c>
      <c r="G13" s="141">
        <f t="shared" si="3"/>
        <v>44235</v>
      </c>
      <c r="H13" s="141">
        <f>WORKDAY(G13,$H$8)</f>
        <v>44238</v>
      </c>
      <c r="I13" s="141">
        <f t="shared" si="4"/>
        <v>44266</v>
      </c>
      <c r="J13" s="141">
        <f t="shared" si="5"/>
        <v>44266</v>
      </c>
      <c r="K13" s="140">
        <f>WORKDAY(J13,$K$8)-30</f>
        <v>44320</v>
      </c>
      <c r="L13" s="141">
        <f t="shared" si="6"/>
        <v>44350</v>
      </c>
      <c r="M13" s="141">
        <f t="shared" si="7"/>
        <v>44350</v>
      </c>
      <c r="N13" s="141">
        <f t="shared" si="8"/>
        <v>44349</v>
      </c>
      <c r="O13" s="140">
        <f t="shared" si="9"/>
        <v>44349</v>
      </c>
      <c r="P13" s="141">
        <f t="shared" si="10"/>
        <v>44370</v>
      </c>
      <c r="Q13" s="141">
        <f t="shared" si="11"/>
        <v>44377</v>
      </c>
      <c r="R13" s="141">
        <f t="shared" si="12"/>
        <v>44382</v>
      </c>
      <c r="S13" s="140">
        <f t="shared" si="13"/>
        <v>44385</v>
      </c>
      <c r="T13" s="141">
        <f t="shared" si="14"/>
        <v>44410</v>
      </c>
      <c r="U13" s="141">
        <f t="shared" si="15"/>
        <v>44430</v>
      </c>
      <c r="V13" s="140">
        <f t="shared" si="16"/>
        <v>44456</v>
      </c>
      <c r="W13" s="140">
        <f t="shared" si="17"/>
        <v>44461</v>
      </c>
      <c r="X13" s="141">
        <f t="shared" si="18"/>
        <v>44475</v>
      </c>
      <c r="Y13" s="141">
        <f t="shared" si="19"/>
        <v>44496</v>
      </c>
      <c r="Z13" s="141">
        <f t="shared" si="20"/>
        <v>44503</v>
      </c>
      <c r="AA13" s="141">
        <f t="shared" si="21"/>
        <v>44508</v>
      </c>
      <c r="AB13" s="140">
        <f t="shared" si="22"/>
        <v>44511</v>
      </c>
      <c r="AC13" s="141">
        <f t="shared" si="23"/>
        <v>44536</v>
      </c>
      <c r="AD13" s="141">
        <f t="shared" si="24"/>
        <v>44556</v>
      </c>
      <c r="AE13" s="141">
        <f t="shared" si="25"/>
        <v>44556</v>
      </c>
      <c r="AF13" s="141">
        <f t="shared" si="26"/>
        <v>44566</v>
      </c>
      <c r="AG13" s="141">
        <f t="shared" si="27"/>
        <v>44582</v>
      </c>
      <c r="AH13" s="140">
        <f t="shared" si="28"/>
        <v>44586</v>
      </c>
      <c r="AI13" s="141">
        <f>AJ13</f>
        <v>44578</v>
      </c>
      <c r="AJ13" s="142">
        <f>VLOOKUP(D13,'ГрКонтр 2-хэтапные'!$D$8:$AO$1057,38,0)</f>
        <v>44578</v>
      </c>
      <c r="AK13" s="143">
        <f t="shared" si="29"/>
        <v>-8</v>
      </c>
    </row>
    <row r="14" spans="1:39">
      <c r="A14" s="136">
        <f>IF(ISBLANK(D14),"",COUNTA($D$10:D14))</f>
        <v>5</v>
      </c>
      <c r="B14" s="137">
        <v>9</v>
      </c>
      <c r="C14" s="138" t="s">
        <v>114</v>
      </c>
      <c r="D14" s="139" t="str">
        <f t="shared" si="1"/>
        <v>9У_С</v>
      </c>
      <c r="E14" s="145">
        <f>AJ14-$D$3+20</f>
        <v>44021</v>
      </c>
      <c r="F14" s="141">
        <f t="shared" si="2"/>
        <v>44049</v>
      </c>
      <c r="G14" s="141">
        <f t="shared" si="3"/>
        <v>44098</v>
      </c>
      <c r="H14" s="146">
        <v>44193</v>
      </c>
      <c r="I14" s="141">
        <f t="shared" si="4"/>
        <v>44221</v>
      </c>
      <c r="J14" s="141">
        <f t="shared" si="5"/>
        <v>44221</v>
      </c>
      <c r="K14" s="140">
        <f>WORKDAY(J14,$K$8)</f>
        <v>44305</v>
      </c>
      <c r="L14" s="141">
        <f t="shared" si="6"/>
        <v>44335</v>
      </c>
      <c r="M14" s="141">
        <f t="shared" si="7"/>
        <v>44335</v>
      </c>
      <c r="N14" s="141">
        <f t="shared" si="8"/>
        <v>44334</v>
      </c>
      <c r="O14" s="140">
        <f t="shared" si="9"/>
        <v>44334</v>
      </c>
      <c r="P14" s="141">
        <f t="shared" si="10"/>
        <v>44355</v>
      </c>
      <c r="Q14" s="141">
        <f t="shared" si="11"/>
        <v>44362</v>
      </c>
      <c r="R14" s="141">
        <f t="shared" si="12"/>
        <v>44365</v>
      </c>
      <c r="S14" s="140">
        <f t="shared" si="13"/>
        <v>44370</v>
      </c>
      <c r="T14" s="141">
        <f t="shared" si="14"/>
        <v>44395</v>
      </c>
      <c r="U14" s="141">
        <f t="shared" si="15"/>
        <v>44415</v>
      </c>
      <c r="V14" s="140">
        <f t="shared" si="16"/>
        <v>44442</v>
      </c>
      <c r="W14" s="140">
        <f t="shared" si="17"/>
        <v>44447</v>
      </c>
      <c r="X14" s="141">
        <f t="shared" si="18"/>
        <v>44461</v>
      </c>
      <c r="Y14" s="141">
        <f t="shared" si="19"/>
        <v>44482</v>
      </c>
      <c r="Z14" s="141">
        <f t="shared" si="20"/>
        <v>44489</v>
      </c>
      <c r="AA14" s="141">
        <f t="shared" si="21"/>
        <v>44494</v>
      </c>
      <c r="AB14" s="140">
        <f t="shared" si="22"/>
        <v>44497</v>
      </c>
      <c r="AC14" s="141">
        <f t="shared" si="23"/>
        <v>44522</v>
      </c>
      <c r="AD14" s="141">
        <f t="shared" si="24"/>
        <v>44542</v>
      </c>
      <c r="AE14" s="141">
        <f t="shared" si="25"/>
        <v>44542</v>
      </c>
      <c r="AF14" s="141">
        <f t="shared" si="26"/>
        <v>44552</v>
      </c>
      <c r="AG14" s="141">
        <f t="shared" si="27"/>
        <v>44568</v>
      </c>
      <c r="AH14" s="140">
        <f t="shared" si="28"/>
        <v>44572</v>
      </c>
      <c r="AI14" s="141">
        <v>44476</v>
      </c>
      <c r="AJ14" s="147">
        <f>VLOOKUP(D14,'ГрКонтр 2-хэтапные'!$D$8:$AO$1057,38,0)</f>
        <v>44421</v>
      </c>
      <c r="AK14" s="143">
        <f t="shared" si="29"/>
        <v>-151</v>
      </c>
      <c r="AL14" s="148">
        <v>44256</v>
      </c>
    </row>
    <row r="15" spans="1:39">
      <c r="A15" s="136">
        <f>IF(ISBLANK(D15),"",COUNTA($D$10:D15))</f>
        <v>6</v>
      </c>
      <c r="B15" s="137">
        <v>17</v>
      </c>
      <c r="C15" s="138" t="s">
        <v>114</v>
      </c>
      <c r="D15" s="139" t="str">
        <f t="shared" si="1"/>
        <v>17У_С</v>
      </c>
      <c r="E15" s="145">
        <v>43997</v>
      </c>
      <c r="F15" s="141">
        <f t="shared" si="2"/>
        <v>44025</v>
      </c>
      <c r="G15" s="141">
        <f t="shared" si="3"/>
        <v>44074</v>
      </c>
      <c r="H15" s="146">
        <v>44256</v>
      </c>
      <c r="I15" s="141">
        <f t="shared" si="4"/>
        <v>44284</v>
      </c>
      <c r="J15" s="141">
        <f t="shared" si="5"/>
        <v>44284</v>
      </c>
      <c r="K15" s="140">
        <f>WORKDAY(J15,10)</f>
        <v>44298</v>
      </c>
      <c r="L15" s="141">
        <f t="shared" si="6"/>
        <v>44328</v>
      </c>
      <c r="M15" s="141">
        <f t="shared" si="7"/>
        <v>44328</v>
      </c>
      <c r="N15" s="141">
        <f t="shared" si="8"/>
        <v>44327</v>
      </c>
      <c r="O15" s="140">
        <f t="shared" si="9"/>
        <v>44327</v>
      </c>
      <c r="P15" s="141">
        <f t="shared" si="10"/>
        <v>44348</v>
      </c>
      <c r="Q15" s="141">
        <f t="shared" si="11"/>
        <v>44355</v>
      </c>
      <c r="R15" s="141">
        <f t="shared" si="12"/>
        <v>44358</v>
      </c>
      <c r="S15" s="140">
        <f t="shared" si="13"/>
        <v>44363</v>
      </c>
      <c r="T15" s="141">
        <f t="shared" si="14"/>
        <v>44388</v>
      </c>
      <c r="U15" s="141">
        <f t="shared" si="15"/>
        <v>44408</v>
      </c>
      <c r="V15" s="140">
        <f t="shared" si="16"/>
        <v>44435</v>
      </c>
      <c r="W15" s="140">
        <f t="shared" si="17"/>
        <v>44440</v>
      </c>
      <c r="X15" s="989">
        <f>WORKDAY(W15,$X$8)+15</f>
        <v>44469</v>
      </c>
      <c r="Y15" s="141">
        <f t="shared" si="19"/>
        <v>44490</v>
      </c>
      <c r="Z15" s="141">
        <f t="shared" si="20"/>
        <v>44497</v>
      </c>
      <c r="AA15" s="141">
        <f t="shared" si="21"/>
        <v>44502</v>
      </c>
      <c r="AB15" s="140">
        <f t="shared" si="22"/>
        <v>44505</v>
      </c>
      <c r="AC15" s="141">
        <f t="shared" si="23"/>
        <v>44530</v>
      </c>
      <c r="AD15" s="141">
        <f t="shared" si="24"/>
        <v>44550</v>
      </c>
      <c r="AE15" s="141">
        <f t="shared" si="25"/>
        <v>44550</v>
      </c>
      <c r="AF15" s="141">
        <f t="shared" si="26"/>
        <v>44560</v>
      </c>
      <c r="AG15" s="141">
        <f t="shared" si="27"/>
        <v>44576</v>
      </c>
      <c r="AH15" s="140">
        <f t="shared" si="28"/>
        <v>44580</v>
      </c>
      <c r="AI15" s="141">
        <v>44511</v>
      </c>
      <c r="AJ15" s="147">
        <f>VLOOKUP(D15,'ГрКонтр 2-хэтапные'!$D$8:$AO$1057,38,0)</f>
        <v>44399</v>
      </c>
      <c r="AK15" s="143">
        <f t="shared" si="29"/>
        <v>-181</v>
      </c>
    </row>
    <row r="16" spans="1:39">
      <c r="A16" s="136">
        <f>IF(ISBLANK(D16),"",COUNTA($D$10:D16))</f>
        <v>7</v>
      </c>
      <c r="B16" s="137">
        <v>19</v>
      </c>
      <c r="C16" s="138" t="s">
        <v>114</v>
      </c>
      <c r="D16" s="139" t="str">
        <f t="shared" si="1"/>
        <v>19У_С</v>
      </c>
      <c r="E16" s="140">
        <f>AJ16-$D$3</f>
        <v>44074</v>
      </c>
      <c r="F16" s="141">
        <f t="shared" si="2"/>
        <v>44102</v>
      </c>
      <c r="G16" s="141">
        <f t="shared" si="3"/>
        <v>44151</v>
      </c>
      <c r="H16" s="989">
        <v>44316</v>
      </c>
      <c r="I16" s="141">
        <f t="shared" si="4"/>
        <v>44344</v>
      </c>
      <c r="J16" s="141">
        <f t="shared" si="5"/>
        <v>44344</v>
      </c>
      <c r="K16" s="140">
        <f>WORKDAY(J16,$K$8)</f>
        <v>44428</v>
      </c>
      <c r="L16" s="141">
        <f t="shared" si="6"/>
        <v>44460</v>
      </c>
      <c r="M16" s="141">
        <f t="shared" si="7"/>
        <v>44460</v>
      </c>
      <c r="N16" s="141">
        <f t="shared" si="8"/>
        <v>44459</v>
      </c>
      <c r="O16" s="140">
        <f t="shared" si="9"/>
        <v>44459</v>
      </c>
      <c r="P16" s="141">
        <f t="shared" si="10"/>
        <v>44480</v>
      </c>
      <c r="Q16" s="141">
        <f t="shared" si="11"/>
        <v>44487</v>
      </c>
      <c r="R16" s="141">
        <f t="shared" si="12"/>
        <v>44490</v>
      </c>
      <c r="S16" s="140">
        <f t="shared" si="13"/>
        <v>44495</v>
      </c>
      <c r="T16" s="141">
        <f t="shared" si="14"/>
        <v>44520</v>
      </c>
      <c r="U16" s="141">
        <f t="shared" si="15"/>
        <v>44540</v>
      </c>
      <c r="V16" s="140">
        <f t="shared" si="16"/>
        <v>44568</v>
      </c>
      <c r="W16" s="140">
        <f t="shared" si="17"/>
        <v>44573</v>
      </c>
      <c r="X16" s="141">
        <f t="shared" si="18"/>
        <v>44587</v>
      </c>
      <c r="Y16" s="141">
        <f t="shared" si="19"/>
        <v>44608</v>
      </c>
      <c r="Z16" s="141">
        <f t="shared" si="20"/>
        <v>44615</v>
      </c>
      <c r="AA16" s="141">
        <f t="shared" si="21"/>
        <v>44620</v>
      </c>
      <c r="AB16" s="140">
        <f t="shared" si="22"/>
        <v>44623</v>
      </c>
      <c r="AC16" s="141">
        <f t="shared" si="23"/>
        <v>44648</v>
      </c>
      <c r="AD16" s="141">
        <f t="shared" si="24"/>
        <v>44668</v>
      </c>
      <c r="AE16" s="141">
        <f t="shared" si="25"/>
        <v>44668</v>
      </c>
      <c r="AF16" s="141">
        <f t="shared" si="26"/>
        <v>44678</v>
      </c>
      <c r="AG16" s="141">
        <f t="shared" si="27"/>
        <v>44694</v>
      </c>
      <c r="AH16" s="140">
        <f t="shared" si="28"/>
        <v>44698</v>
      </c>
      <c r="AI16" s="141">
        <f>AJ16</f>
        <v>44494</v>
      </c>
      <c r="AJ16" s="142">
        <f>VLOOKUP(D16,'ГрКонтр 2-хэтапные'!$D$8:$AO$1057,38,0)</f>
        <v>44494</v>
      </c>
      <c r="AK16" s="143">
        <f t="shared" si="29"/>
        <v>-204</v>
      </c>
    </row>
    <row r="17" spans="1:38">
      <c r="A17" s="136">
        <f>IF(ISBLANK(D17),"",COUNTA($D$10:D17))</f>
        <v>8</v>
      </c>
      <c r="B17" s="137">
        <v>20</v>
      </c>
      <c r="C17" s="138" t="s">
        <v>114</v>
      </c>
      <c r="D17" s="139" t="str">
        <f t="shared" si="1"/>
        <v>20У_С</v>
      </c>
      <c r="E17" s="140">
        <f>AJ17-$D$3</f>
        <v>44541</v>
      </c>
      <c r="F17" s="141">
        <f t="shared" si="2"/>
        <v>44568</v>
      </c>
      <c r="G17" s="141">
        <f t="shared" si="3"/>
        <v>44617</v>
      </c>
      <c r="H17" s="141">
        <f>WORKDAY(G17,$H$8)</f>
        <v>44622</v>
      </c>
      <c r="I17" s="141">
        <f t="shared" si="4"/>
        <v>44650</v>
      </c>
      <c r="J17" s="141">
        <f t="shared" si="5"/>
        <v>44650</v>
      </c>
      <c r="K17" s="140">
        <f>WORKDAY(J17,$K$8)</f>
        <v>44734</v>
      </c>
      <c r="L17" s="141">
        <f t="shared" si="6"/>
        <v>44764</v>
      </c>
      <c r="M17" s="141">
        <f t="shared" si="7"/>
        <v>44764</v>
      </c>
      <c r="N17" s="141">
        <f t="shared" si="8"/>
        <v>44763</v>
      </c>
      <c r="O17" s="140">
        <f t="shared" si="9"/>
        <v>44763</v>
      </c>
      <c r="P17" s="141">
        <f t="shared" si="10"/>
        <v>44784</v>
      </c>
      <c r="Q17" s="141">
        <f t="shared" si="11"/>
        <v>44791</v>
      </c>
      <c r="R17" s="141">
        <f t="shared" si="12"/>
        <v>44796</v>
      </c>
      <c r="S17" s="140">
        <f t="shared" si="13"/>
        <v>44799</v>
      </c>
      <c r="T17" s="141">
        <f t="shared" si="14"/>
        <v>44824</v>
      </c>
      <c r="U17" s="141">
        <f t="shared" si="15"/>
        <v>44844</v>
      </c>
      <c r="V17" s="140">
        <f t="shared" si="16"/>
        <v>44872</v>
      </c>
      <c r="W17" s="140">
        <f t="shared" si="17"/>
        <v>44875</v>
      </c>
      <c r="X17" s="141">
        <f t="shared" si="18"/>
        <v>44889</v>
      </c>
      <c r="Y17" s="141">
        <f t="shared" si="19"/>
        <v>44910</v>
      </c>
      <c r="Z17" s="141">
        <f t="shared" si="20"/>
        <v>44917</v>
      </c>
      <c r="AA17" s="141">
        <f t="shared" si="21"/>
        <v>44922</v>
      </c>
      <c r="AB17" s="140">
        <f t="shared" si="22"/>
        <v>44925</v>
      </c>
      <c r="AC17" s="141">
        <f t="shared" si="23"/>
        <v>44950</v>
      </c>
      <c r="AD17" s="141">
        <f t="shared" si="24"/>
        <v>44970</v>
      </c>
      <c r="AE17" s="141">
        <f t="shared" si="25"/>
        <v>44970</v>
      </c>
      <c r="AF17" s="141">
        <f t="shared" si="26"/>
        <v>44980</v>
      </c>
      <c r="AG17" s="141">
        <f t="shared" si="27"/>
        <v>44996</v>
      </c>
      <c r="AH17" s="140">
        <f t="shared" si="28"/>
        <v>45000</v>
      </c>
      <c r="AI17" s="141">
        <f>AJ17</f>
        <v>44961</v>
      </c>
      <c r="AJ17" s="142">
        <f>VLOOKUP(D17,'ГрКонтр 2-хэтапные'!$D$8:$AO$1057,38,0)</f>
        <v>44961</v>
      </c>
      <c r="AK17" s="143">
        <f t="shared" si="29"/>
        <v>-39</v>
      </c>
    </row>
    <row r="18" spans="1:38">
      <c r="A18" s="136">
        <f>IF(ISBLANK(D18),"",COUNTA($D$10:D18))</f>
        <v>9</v>
      </c>
      <c r="B18" s="137">
        <v>21</v>
      </c>
      <c r="C18" s="138" t="s">
        <v>114</v>
      </c>
      <c r="D18" s="139" t="str">
        <f t="shared" si="1"/>
        <v>21У_С</v>
      </c>
      <c r="E18" s="140">
        <f>AJ18-$D$3</f>
        <v>44074</v>
      </c>
      <c r="F18" s="141">
        <f t="shared" si="2"/>
        <v>44102</v>
      </c>
      <c r="G18" s="141">
        <f t="shared" si="3"/>
        <v>44151</v>
      </c>
      <c r="H18" s="989">
        <v>44270</v>
      </c>
      <c r="I18" s="141">
        <f>WORKDAY(H18,$I$8)</f>
        <v>44298</v>
      </c>
      <c r="J18" s="141">
        <f>I18</f>
        <v>44298</v>
      </c>
      <c r="K18" s="140">
        <f>WORKDAY(J18,10)</f>
        <v>44312</v>
      </c>
      <c r="L18" s="141">
        <f t="shared" si="6"/>
        <v>44342</v>
      </c>
      <c r="M18" s="141">
        <f t="shared" si="7"/>
        <v>44342</v>
      </c>
      <c r="N18" s="141">
        <f t="shared" si="8"/>
        <v>44341</v>
      </c>
      <c r="O18" s="140">
        <f t="shared" si="9"/>
        <v>44341</v>
      </c>
      <c r="P18" s="141">
        <f t="shared" si="10"/>
        <v>44362</v>
      </c>
      <c r="Q18" s="141">
        <f t="shared" si="11"/>
        <v>44369</v>
      </c>
      <c r="R18" s="141">
        <f t="shared" si="12"/>
        <v>44372</v>
      </c>
      <c r="S18" s="140">
        <f t="shared" si="13"/>
        <v>44377</v>
      </c>
      <c r="T18" s="141">
        <f t="shared" si="14"/>
        <v>44402</v>
      </c>
      <c r="U18" s="141">
        <f t="shared" si="15"/>
        <v>44422</v>
      </c>
      <c r="V18" s="140">
        <f t="shared" si="16"/>
        <v>44449</v>
      </c>
      <c r="W18" s="140">
        <f t="shared" si="17"/>
        <v>44454</v>
      </c>
      <c r="X18" s="141">
        <f t="shared" si="18"/>
        <v>44468</v>
      </c>
      <c r="Y18" s="141">
        <f t="shared" si="19"/>
        <v>44489</v>
      </c>
      <c r="Z18" s="141">
        <f t="shared" si="20"/>
        <v>44496</v>
      </c>
      <c r="AA18" s="141">
        <f t="shared" si="21"/>
        <v>44501</v>
      </c>
      <c r="AB18" s="140">
        <f t="shared" si="22"/>
        <v>44504</v>
      </c>
      <c r="AC18" s="141">
        <f t="shared" si="23"/>
        <v>44529</v>
      </c>
      <c r="AD18" s="141">
        <f t="shared" si="24"/>
        <v>44549</v>
      </c>
      <c r="AE18" s="141">
        <f t="shared" si="25"/>
        <v>44549</v>
      </c>
      <c r="AF18" s="141">
        <f t="shared" si="26"/>
        <v>44559</v>
      </c>
      <c r="AG18" s="141">
        <f t="shared" si="27"/>
        <v>44575</v>
      </c>
      <c r="AH18" s="140">
        <f>AG18+$AH$8</f>
        <v>44579</v>
      </c>
      <c r="AI18" s="141">
        <v>44479</v>
      </c>
      <c r="AJ18" s="142">
        <f>VLOOKUP(D18,'ГрКонтр 2-хэтапные'!$D$8:$AO$1057,38,0)</f>
        <v>44494</v>
      </c>
      <c r="AK18" s="143">
        <f t="shared" si="29"/>
        <v>-85</v>
      </c>
    </row>
    <row r="19" spans="1:38" s="152" customFormat="1">
      <c r="A19" s="139">
        <f>IF(ISBLANK(D19),"",COUNTA($D$10:D19))</f>
        <v>10</v>
      </c>
      <c r="B19" s="137">
        <v>22</v>
      </c>
      <c r="C19" s="138" t="s">
        <v>114</v>
      </c>
      <c r="D19" s="139" t="str">
        <f t="shared" si="1"/>
        <v>22У_С</v>
      </c>
      <c r="E19" s="140">
        <f>AJ19-$D$3</f>
        <v>43971</v>
      </c>
      <c r="F19" s="141">
        <f t="shared" si="2"/>
        <v>43999</v>
      </c>
      <c r="G19" s="141">
        <f t="shared" si="3"/>
        <v>44048</v>
      </c>
      <c r="H19" s="149">
        <f>WORKDAY(G19,$H$8)+86</f>
        <v>44139</v>
      </c>
      <c r="I19" s="141">
        <f t="shared" ref="I19:I32" si="30">WORKDAY(H19,$I$8)</f>
        <v>44167</v>
      </c>
      <c r="J19" s="141">
        <f t="shared" si="5"/>
        <v>44167</v>
      </c>
      <c r="K19" s="140">
        <f>WORKDAY(J19,10)</f>
        <v>44181</v>
      </c>
      <c r="L19" s="141">
        <f t="shared" si="6"/>
        <v>44211</v>
      </c>
      <c r="M19" s="141">
        <f t="shared" si="7"/>
        <v>44211</v>
      </c>
      <c r="N19" s="141">
        <f t="shared" si="8"/>
        <v>44210</v>
      </c>
      <c r="O19" s="140">
        <f t="shared" si="9"/>
        <v>44210</v>
      </c>
      <c r="P19" s="141">
        <f t="shared" si="10"/>
        <v>44231</v>
      </c>
      <c r="Q19" s="141">
        <f t="shared" si="11"/>
        <v>44238</v>
      </c>
      <c r="R19" s="141">
        <f t="shared" si="12"/>
        <v>44243</v>
      </c>
      <c r="S19" s="140">
        <f t="shared" si="13"/>
        <v>44246</v>
      </c>
      <c r="T19" s="141">
        <f t="shared" si="14"/>
        <v>44271</v>
      </c>
      <c r="U19" s="141">
        <f t="shared" si="15"/>
        <v>44291</v>
      </c>
      <c r="V19" s="140">
        <f t="shared" si="16"/>
        <v>44319</v>
      </c>
      <c r="W19" s="140">
        <f t="shared" si="17"/>
        <v>44322</v>
      </c>
      <c r="X19" s="141">
        <f t="shared" si="18"/>
        <v>44336</v>
      </c>
      <c r="Y19" s="141">
        <f t="shared" si="19"/>
        <v>44357</v>
      </c>
      <c r="Z19" s="141">
        <f t="shared" si="20"/>
        <v>44364</v>
      </c>
      <c r="AA19" s="141">
        <f t="shared" si="21"/>
        <v>44369</v>
      </c>
      <c r="AB19" s="140">
        <f t="shared" si="22"/>
        <v>44372</v>
      </c>
      <c r="AC19" s="141">
        <f t="shared" si="23"/>
        <v>44397</v>
      </c>
      <c r="AD19" s="141">
        <f t="shared" si="24"/>
        <v>44417</v>
      </c>
      <c r="AE19" s="141">
        <f t="shared" si="25"/>
        <v>44417</v>
      </c>
      <c r="AF19" s="141">
        <f t="shared" si="26"/>
        <v>44427</v>
      </c>
      <c r="AG19" s="141">
        <f t="shared" si="27"/>
        <v>44443</v>
      </c>
      <c r="AH19" s="140">
        <f t="shared" si="28"/>
        <v>44447</v>
      </c>
      <c r="AI19" s="141">
        <v>44477</v>
      </c>
      <c r="AJ19" s="150">
        <f>VLOOKUP(D19,'ГрКонтр 2-хэтапные'!$D$8:$AO$1057,38,0)</f>
        <v>44391</v>
      </c>
      <c r="AK19" s="151">
        <f t="shared" si="29"/>
        <v>-56</v>
      </c>
    </row>
    <row r="20" spans="1:38">
      <c r="A20" s="136">
        <f>IF(ISBLANK(D20),"",COUNTA($D$10:D20))</f>
        <v>11</v>
      </c>
      <c r="B20" s="137">
        <v>23</v>
      </c>
      <c r="C20" s="138" t="s">
        <v>114</v>
      </c>
      <c r="D20" s="139" t="str">
        <f t="shared" si="1"/>
        <v>23У_С</v>
      </c>
      <c r="E20" s="145">
        <v>44053</v>
      </c>
      <c r="F20" s="141">
        <f t="shared" si="2"/>
        <v>44081</v>
      </c>
      <c r="G20" s="141">
        <f t="shared" si="3"/>
        <v>44130</v>
      </c>
      <c r="H20" s="989">
        <v>44270</v>
      </c>
      <c r="I20" s="141">
        <f t="shared" si="30"/>
        <v>44298</v>
      </c>
      <c r="J20" s="141">
        <f t="shared" si="5"/>
        <v>44298</v>
      </c>
      <c r="K20" s="140">
        <f>WORKDAY(J20,$K$8)</f>
        <v>44382</v>
      </c>
      <c r="L20" s="141">
        <f t="shared" si="6"/>
        <v>44412</v>
      </c>
      <c r="M20" s="141">
        <f t="shared" si="7"/>
        <v>44412</v>
      </c>
      <c r="N20" s="141">
        <f t="shared" si="8"/>
        <v>44411</v>
      </c>
      <c r="O20" s="140">
        <f t="shared" si="9"/>
        <v>44411</v>
      </c>
      <c r="P20" s="141">
        <f t="shared" si="10"/>
        <v>44432</v>
      </c>
      <c r="Q20" s="141">
        <f t="shared" si="11"/>
        <v>44439</v>
      </c>
      <c r="R20" s="141">
        <f t="shared" si="12"/>
        <v>44442</v>
      </c>
      <c r="S20" s="140">
        <f t="shared" si="13"/>
        <v>44447</v>
      </c>
      <c r="T20" s="141">
        <f t="shared" si="14"/>
        <v>44472</v>
      </c>
      <c r="U20" s="141">
        <f t="shared" si="15"/>
        <v>44492</v>
      </c>
      <c r="V20" s="140">
        <f t="shared" si="16"/>
        <v>44519</v>
      </c>
      <c r="W20" s="140">
        <f t="shared" si="17"/>
        <v>44524</v>
      </c>
      <c r="X20" s="141">
        <f t="shared" si="18"/>
        <v>44538</v>
      </c>
      <c r="Y20" s="141">
        <f t="shared" si="19"/>
        <v>44559</v>
      </c>
      <c r="Z20" s="141">
        <f t="shared" si="20"/>
        <v>44566</v>
      </c>
      <c r="AA20" s="141">
        <f t="shared" si="21"/>
        <v>44571</v>
      </c>
      <c r="AB20" s="140">
        <f t="shared" si="22"/>
        <v>44574</v>
      </c>
      <c r="AC20" s="141">
        <f t="shared" si="23"/>
        <v>44599</v>
      </c>
      <c r="AD20" s="141">
        <f t="shared" si="24"/>
        <v>44619</v>
      </c>
      <c r="AE20" s="141">
        <f t="shared" si="25"/>
        <v>44619</v>
      </c>
      <c r="AF20" s="141">
        <f t="shared" si="26"/>
        <v>44629</v>
      </c>
      <c r="AG20" s="141">
        <f t="shared" si="27"/>
        <v>44645</v>
      </c>
      <c r="AH20" s="140">
        <f t="shared" si="28"/>
        <v>44649</v>
      </c>
      <c r="AI20" s="141">
        <v>44475</v>
      </c>
      <c r="AJ20" s="147">
        <f>VLOOKUP(D20,'ГрКонтр 2-хэтапные'!$D$8:$AO$1057,38,0)</f>
        <v>44455</v>
      </c>
      <c r="AK20" s="143">
        <f t="shared" si="29"/>
        <v>-194</v>
      </c>
    </row>
    <row r="21" spans="1:38">
      <c r="A21" s="136">
        <f>IF(ISBLANK(D21),"",COUNTA($D$10:D21))</f>
        <v>12</v>
      </c>
      <c r="B21" s="137">
        <v>24</v>
      </c>
      <c r="C21" s="138" t="s">
        <v>114</v>
      </c>
      <c r="D21" s="139" t="str">
        <f t="shared" si="1"/>
        <v>24У_С</v>
      </c>
      <c r="E21" s="140">
        <f>AJ21-$D$3</f>
        <v>44188</v>
      </c>
      <c r="F21" s="141">
        <f t="shared" si="2"/>
        <v>44216</v>
      </c>
      <c r="G21" s="141">
        <f t="shared" si="3"/>
        <v>44265</v>
      </c>
      <c r="H21" s="989">
        <v>44316</v>
      </c>
      <c r="I21" s="141">
        <f t="shared" si="30"/>
        <v>44344</v>
      </c>
      <c r="J21" s="141">
        <f>I21</f>
        <v>44344</v>
      </c>
      <c r="K21" s="154">
        <v>44382</v>
      </c>
      <c r="L21" s="141">
        <f t="shared" si="6"/>
        <v>44412</v>
      </c>
      <c r="M21" s="141">
        <f t="shared" si="7"/>
        <v>44412</v>
      </c>
      <c r="N21" s="141">
        <f t="shared" si="8"/>
        <v>44411</v>
      </c>
      <c r="O21" s="140">
        <f t="shared" si="9"/>
        <v>44411</v>
      </c>
      <c r="P21" s="141">
        <f t="shared" si="10"/>
        <v>44432</v>
      </c>
      <c r="Q21" s="141">
        <f t="shared" si="11"/>
        <v>44439</v>
      </c>
      <c r="R21" s="141">
        <f t="shared" si="12"/>
        <v>44442</v>
      </c>
      <c r="S21" s="140">
        <f t="shared" si="13"/>
        <v>44447</v>
      </c>
      <c r="T21" s="141">
        <f t="shared" si="14"/>
        <v>44472</v>
      </c>
      <c r="U21" s="141">
        <f t="shared" si="15"/>
        <v>44492</v>
      </c>
      <c r="V21" s="140">
        <f t="shared" si="16"/>
        <v>44519</v>
      </c>
      <c r="W21" s="140">
        <f t="shared" si="17"/>
        <v>44524</v>
      </c>
      <c r="X21" s="141">
        <f t="shared" si="18"/>
        <v>44538</v>
      </c>
      <c r="Y21" s="141">
        <f t="shared" si="19"/>
        <v>44559</v>
      </c>
      <c r="Z21" s="141">
        <f t="shared" si="20"/>
        <v>44566</v>
      </c>
      <c r="AA21" s="141">
        <f t="shared" si="21"/>
        <v>44571</v>
      </c>
      <c r="AB21" s="140">
        <f t="shared" si="22"/>
        <v>44574</v>
      </c>
      <c r="AC21" s="141">
        <f t="shared" si="23"/>
        <v>44599</v>
      </c>
      <c r="AD21" s="141">
        <f t="shared" si="24"/>
        <v>44619</v>
      </c>
      <c r="AE21" s="141">
        <f t="shared" si="25"/>
        <v>44619</v>
      </c>
      <c r="AF21" s="141">
        <f t="shared" si="26"/>
        <v>44629</v>
      </c>
      <c r="AG21" s="141">
        <f t="shared" si="27"/>
        <v>44645</v>
      </c>
      <c r="AH21" s="140">
        <f t="shared" si="28"/>
        <v>44649</v>
      </c>
      <c r="AI21" s="141">
        <f>AJ21</f>
        <v>44608</v>
      </c>
      <c r="AJ21" s="142">
        <f>VLOOKUP(D21,'ГрКонтр 2-хэтапные'!$D$8:$AO$1057,38,0)</f>
        <v>44608</v>
      </c>
      <c r="AK21" s="143">
        <f t="shared" si="29"/>
        <v>-41</v>
      </c>
    </row>
    <row r="22" spans="1:38">
      <c r="A22" s="136">
        <f>IF(ISBLANK(D22),"",COUNTA($D$10:D22))</f>
        <v>13</v>
      </c>
      <c r="B22" s="137">
        <v>25</v>
      </c>
      <c r="C22" s="138" t="s">
        <v>114</v>
      </c>
      <c r="D22" s="139" t="str">
        <f t="shared" si="1"/>
        <v>25У_С</v>
      </c>
      <c r="E22" s="140">
        <f>AJ22-$D$3</f>
        <v>44341</v>
      </c>
      <c r="F22" s="141">
        <f t="shared" si="2"/>
        <v>44369</v>
      </c>
      <c r="G22" s="141">
        <f t="shared" si="3"/>
        <v>44418</v>
      </c>
      <c r="H22" s="141">
        <f>WORKDAY(G22,$H$8)</f>
        <v>44421</v>
      </c>
      <c r="I22" s="141">
        <f t="shared" si="30"/>
        <v>44449</v>
      </c>
      <c r="J22" s="141">
        <f>I22</f>
        <v>44449</v>
      </c>
      <c r="K22" s="140">
        <f>WORKDAY(J22,$K$8)</f>
        <v>44533</v>
      </c>
      <c r="L22" s="141">
        <f t="shared" si="6"/>
        <v>44565</v>
      </c>
      <c r="M22" s="141">
        <f t="shared" si="7"/>
        <v>44565</v>
      </c>
      <c r="N22" s="141">
        <f t="shared" si="8"/>
        <v>44564</v>
      </c>
      <c r="O22" s="140">
        <f t="shared" si="9"/>
        <v>44564</v>
      </c>
      <c r="P22" s="141">
        <f t="shared" si="10"/>
        <v>44585</v>
      </c>
      <c r="Q22" s="141">
        <f t="shared" si="11"/>
        <v>44592</v>
      </c>
      <c r="R22" s="141">
        <f t="shared" si="12"/>
        <v>44595</v>
      </c>
      <c r="S22" s="140">
        <f t="shared" si="13"/>
        <v>44600</v>
      </c>
      <c r="T22" s="141">
        <f t="shared" si="14"/>
        <v>44625</v>
      </c>
      <c r="U22" s="141">
        <f t="shared" si="15"/>
        <v>44645</v>
      </c>
      <c r="V22" s="140">
        <f t="shared" si="16"/>
        <v>44673</v>
      </c>
      <c r="W22" s="140">
        <f t="shared" si="17"/>
        <v>44678</v>
      </c>
      <c r="X22" s="141">
        <f t="shared" si="18"/>
        <v>44692</v>
      </c>
      <c r="Y22" s="141">
        <f t="shared" si="19"/>
        <v>44713</v>
      </c>
      <c r="Z22" s="141">
        <f t="shared" si="20"/>
        <v>44720</v>
      </c>
      <c r="AA22" s="141">
        <f t="shared" si="21"/>
        <v>44725</v>
      </c>
      <c r="AB22" s="140">
        <f t="shared" si="22"/>
        <v>44728</v>
      </c>
      <c r="AC22" s="141">
        <f t="shared" si="23"/>
        <v>44753</v>
      </c>
      <c r="AD22" s="141">
        <f t="shared" si="24"/>
        <v>44773</v>
      </c>
      <c r="AE22" s="141">
        <f t="shared" si="25"/>
        <v>44773</v>
      </c>
      <c r="AF22" s="141">
        <f t="shared" si="26"/>
        <v>44783</v>
      </c>
      <c r="AG22" s="141">
        <f t="shared" si="27"/>
        <v>44799</v>
      </c>
      <c r="AH22" s="140">
        <f t="shared" si="28"/>
        <v>44803</v>
      </c>
      <c r="AI22" s="141">
        <f>AJ22</f>
        <v>44761</v>
      </c>
      <c r="AJ22" s="142">
        <f>VLOOKUP(D22,'ГрКонтр 2-хэтапные'!$D$8:$AO$1057,38,0)</f>
        <v>44761</v>
      </c>
      <c r="AK22" s="143">
        <f t="shared" si="29"/>
        <v>-42</v>
      </c>
    </row>
    <row r="23" spans="1:38">
      <c r="A23" s="136">
        <f>IF(ISBLANK(D23),"",COUNTA($D$10:D23))</f>
        <v>14</v>
      </c>
      <c r="B23" s="137">
        <v>26</v>
      </c>
      <c r="C23" s="138" t="s">
        <v>114</v>
      </c>
      <c r="D23" s="139" t="str">
        <f t="shared" si="1"/>
        <v>26У_С</v>
      </c>
      <c r="E23" s="140">
        <f>AJ23-$D$3</f>
        <v>44074</v>
      </c>
      <c r="F23" s="141">
        <f t="shared" si="2"/>
        <v>44102</v>
      </c>
      <c r="G23" s="141">
        <f t="shared" si="3"/>
        <v>44151</v>
      </c>
      <c r="H23" s="989">
        <v>44270</v>
      </c>
      <c r="I23" s="141">
        <f>WORKDAY(H23,$I$8)</f>
        <v>44298</v>
      </c>
      <c r="J23" s="141">
        <f>I23</f>
        <v>44298</v>
      </c>
      <c r="K23" s="140">
        <f>WORKDAY(J23,10)</f>
        <v>44312</v>
      </c>
      <c r="L23" s="141">
        <f t="shared" si="6"/>
        <v>44342</v>
      </c>
      <c r="M23" s="141">
        <f t="shared" si="7"/>
        <v>44342</v>
      </c>
      <c r="N23" s="141">
        <f t="shared" si="8"/>
        <v>44341</v>
      </c>
      <c r="O23" s="140">
        <f t="shared" si="9"/>
        <v>44341</v>
      </c>
      <c r="P23" s="141">
        <f t="shared" si="10"/>
        <v>44362</v>
      </c>
      <c r="Q23" s="141">
        <f t="shared" si="11"/>
        <v>44369</v>
      </c>
      <c r="R23" s="141">
        <f t="shared" si="12"/>
        <v>44372</v>
      </c>
      <c r="S23" s="140">
        <f t="shared" si="13"/>
        <v>44377</v>
      </c>
      <c r="T23" s="141">
        <f t="shared" si="14"/>
        <v>44402</v>
      </c>
      <c r="U23" s="141">
        <f t="shared" si="15"/>
        <v>44422</v>
      </c>
      <c r="V23" s="140">
        <f t="shared" si="16"/>
        <v>44449</v>
      </c>
      <c r="W23" s="140">
        <f t="shared" si="17"/>
        <v>44454</v>
      </c>
      <c r="X23" s="141">
        <f t="shared" si="18"/>
        <v>44468</v>
      </c>
      <c r="Y23" s="141">
        <f t="shared" si="19"/>
        <v>44489</v>
      </c>
      <c r="Z23" s="141">
        <f t="shared" si="20"/>
        <v>44496</v>
      </c>
      <c r="AA23" s="141">
        <f t="shared" si="21"/>
        <v>44501</v>
      </c>
      <c r="AB23" s="140">
        <f t="shared" si="22"/>
        <v>44504</v>
      </c>
      <c r="AC23" s="141">
        <f t="shared" si="23"/>
        <v>44529</v>
      </c>
      <c r="AD23" s="141">
        <f t="shared" si="24"/>
        <v>44549</v>
      </c>
      <c r="AE23" s="141">
        <f t="shared" si="25"/>
        <v>44549</v>
      </c>
      <c r="AF23" s="141">
        <f t="shared" si="26"/>
        <v>44559</v>
      </c>
      <c r="AG23" s="141">
        <f t="shared" si="27"/>
        <v>44575</v>
      </c>
      <c r="AH23" s="140">
        <f>AG23+$AH$8</f>
        <v>44579</v>
      </c>
      <c r="AI23" s="141">
        <f>AJ23</f>
        <v>44494</v>
      </c>
      <c r="AJ23" s="142">
        <f>VLOOKUP(D23,'ГрКонтр 2-хэтапные'!$D$8:$AO$1057,38,0)</f>
        <v>44494</v>
      </c>
      <c r="AK23" s="143">
        <f t="shared" si="29"/>
        <v>-85</v>
      </c>
    </row>
    <row r="24" spans="1:38">
      <c r="A24" s="136">
        <f>IF(ISBLANK(D24),"",COUNTA($D$10:D24))</f>
        <v>15</v>
      </c>
      <c r="B24" s="137">
        <v>27</v>
      </c>
      <c r="C24" s="138" t="s">
        <v>114</v>
      </c>
      <c r="D24" s="139" t="str">
        <f t="shared" si="1"/>
        <v>27У_С</v>
      </c>
      <c r="E24" s="145">
        <v>44011</v>
      </c>
      <c r="F24" s="141">
        <f t="shared" si="2"/>
        <v>44039</v>
      </c>
      <c r="G24" s="141">
        <f t="shared" si="3"/>
        <v>44088</v>
      </c>
      <c r="H24" s="1726">
        <v>44270</v>
      </c>
      <c r="I24" s="141">
        <f t="shared" si="30"/>
        <v>44298</v>
      </c>
      <c r="J24" s="141">
        <f t="shared" si="5"/>
        <v>44298</v>
      </c>
      <c r="K24" s="140">
        <f>WORKDAY(J24,$K$8)-50</f>
        <v>44332</v>
      </c>
      <c r="L24" s="141">
        <f t="shared" si="6"/>
        <v>44362</v>
      </c>
      <c r="M24" s="141">
        <f t="shared" si="7"/>
        <v>44362</v>
      </c>
      <c r="N24" s="141">
        <f t="shared" si="8"/>
        <v>44361</v>
      </c>
      <c r="O24" s="140">
        <f t="shared" si="9"/>
        <v>44361</v>
      </c>
      <c r="P24" s="141">
        <f t="shared" si="10"/>
        <v>44382</v>
      </c>
      <c r="Q24" s="141">
        <f t="shared" si="11"/>
        <v>44389</v>
      </c>
      <c r="R24" s="141">
        <f t="shared" si="12"/>
        <v>44392</v>
      </c>
      <c r="S24" s="140">
        <f t="shared" si="13"/>
        <v>44397</v>
      </c>
      <c r="T24" s="141">
        <f t="shared" si="14"/>
        <v>44422</v>
      </c>
      <c r="U24" s="141">
        <f t="shared" si="15"/>
        <v>44442</v>
      </c>
      <c r="V24" s="140">
        <f t="shared" si="16"/>
        <v>44470</v>
      </c>
      <c r="W24" s="140">
        <f t="shared" si="17"/>
        <v>44475</v>
      </c>
      <c r="X24" s="141">
        <f t="shared" si="18"/>
        <v>44489</v>
      </c>
      <c r="Y24" s="141">
        <f t="shared" si="19"/>
        <v>44510</v>
      </c>
      <c r="Z24" s="141">
        <f t="shared" si="20"/>
        <v>44517</v>
      </c>
      <c r="AA24" s="141">
        <f t="shared" si="21"/>
        <v>44522</v>
      </c>
      <c r="AB24" s="140">
        <f t="shared" si="22"/>
        <v>44525</v>
      </c>
      <c r="AC24" s="141">
        <f t="shared" si="23"/>
        <v>44550</v>
      </c>
      <c r="AD24" s="141">
        <f t="shared" si="24"/>
        <v>44570</v>
      </c>
      <c r="AE24" s="141">
        <f t="shared" si="25"/>
        <v>44570</v>
      </c>
      <c r="AF24" s="141">
        <f t="shared" si="26"/>
        <v>44580</v>
      </c>
      <c r="AG24" s="141">
        <f t="shared" si="27"/>
        <v>44596</v>
      </c>
      <c r="AH24" s="140">
        <f t="shared" si="28"/>
        <v>44600</v>
      </c>
      <c r="AI24" s="141">
        <v>44524</v>
      </c>
      <c r="AJ24" s="147">
        <v>44473</v>
      </c>
      <c r="AK24" s="143">
        <f t="shared" si="29"/>
        <v>-127</v>
      </c>
    </row>
    <row r="25" spans="1:38">
      <c r="A25" s="136">
        <f>IF(ISBLANK(D25),"",COUNTA($D$10:D25))</f>
        <v>16</v>
      </c>
      <c r="B25" s="137">
        <v>28</v>
      </c>
      <c r="C25" s="138" t="s">
        <v>114</v>
      </c>
      <c r="D25" s="139" t="str">
        <f t="shared" si="1"/>
        <v>28У_С</v>
      </c>
      <c r="E25" s="140">
        <f>AJ25-$D$3</f>
        <v>43973</v>
      </c>
      <c r="F25" s="141">
        <f t="shared" si="2"/>
        <v>44001</v>
      </c>
      <c r="G25" s="141">
        <f t="shared" si="3"/>
        <v>44050</v>
      </c>
      <c r="H25" s="153">
        <f>WORKDAY(G25,$H$8)+118</f>
        <v>44173</v>
      </c>
      <c r="I25" s="141">
        <f t="shared" si="30"/>
        <v>44201</v>
      </c>
      <c r="J25" s="141">
        <f t="shared" si="5"/>
        <v>44201</v>
      </c>
      <c r="K25" s="140">
        <f>WORKDAY(J25,$K$8)-50</f>
        <v>44235</v>
      </c>
      <c r="L25" s="141">
        <f t="shared" si="6"/>
        <v>44265</v>
      </c>
      <c r="M25" s="141">
        <f t="shared" si="7"/>
        <v>44265</v>
      </c>
      <c r="N25" s="141">
        <f t="shared" si="8"/>
        <v>44264</v>
      </c>
      <c r="O25" s="140">
        <f t="shared" si="9"/>
        <v>44264</v>
      </c>
      <c r="P25" s="141">
        <f t="shared" si="10"/>
        <v>44285</v>
      </c>
      <c r="Q25" s="141">
        <f t="shared" si="11"/>
        <v>44292</v>
      </c>
      <c r="R25" s="141">
        <f t="shared" si="12"/>
        <v>44295</v>
      </c>
      <c r="S25" s="140">
        <f t="shared" si="13"/>
        <v>44300</v>
      </c>
      <c r="T25" s="141">
        <f t="shared" si="14"/>
        <v>44325</v>
      </c>
      <c r="U25" s="141">
        <f t="shared" si="15"/>
        <v>44345</v>
      </c>
      <c r="V25" s="140">
        <f t="shared" si="16"/>
        <v>44372</v>
      </c>
      <c r="W25" s="140">
        <f t="shared" si="17"/>
        <v>44377</v>
      </c>
      <c r="X25" s="141">
        <f t="shared" si="18"/>
        <v>44391</v>
      </c>
      <c r="Y25" s="141">
        <f t="shared" si="19"/>
        <v>44412</v>
      </c>
      <c r="Z25" s="141">
        <f t="shared" si="20"/>
        <v>44419</v>
      </c>
      <c r="AA25" s="141">
        <f t="shared" si="21"/>
        <v>44424</v>
      </c>
      <c r="AB25" s="140">
        <f t="shared" si="22"/>
        <v>44427</v>
      </c>
      <c r="AC25" s="141">
        <f t="shared" si="23"/>
        <v>44452</v>
      </c>
      <c r="AD25" s="141">
        <f t="shared" si="24"/>
        <v>44472</v>
      </c>
      <c r="AE25" s="141">
        <f t="shared" si="25"/>
        <v>44472</v>
      </c>
      <c r="AF25" s="141">
        <f t="shared" si="26"/>
        <v>44482</v>
      </c>
      <c r="AG25" s="141">
        <f t="shared" si="27"/>
        <v>44498</v>
      </c>
      <c r="AH25" s="140">
        <f t="shared" si="28"/>
        <v>44502</v>
      </c>
      <c r="AI25" s="141">
        <v>44511</v>
      </c>
      <c r="AJ25" s="147">
        <f>VLOOKUP(D25,'ГрКонтр 2-хэтапные'!$D$8:$AO$1057,38,0)</f>
        <v>44393</v>
      </c>
      <c r="AK25" s="143">
        <f t="shared" si="29"/>
        <v>-109</v>
      </c>
    </row>
    <row r="26" spans="1:38" ht="20.25" customHeight="1">
      <c r="A26" s="136">
        <f>IF(ISBLANK(D26),"",COUNTA($D$10:D26))</f>
        <v>17</v>
      </c>
      <c r="B26" s="137">
        <v>29</v>
      </c>
      <c r="C26" s="138" t="s">
        <v>114</v>
      </c>
      <c r="D26" s="139" t="str">
        <f>CONCATENATE(B26,,C26)</f>
        <v>29У_С</v>
      </c>
      <c r="E26" s="140">
        <f>AJ26-$D$3</f>
        <v>44015</v>
      </c>
      <c r="F26" s="141">
        <f t="shared" si="2"/>
        <v>44043</v>
      </c>
      <c r="G26" s="141">
        <f t="shared" si="3"/>
        <v>44092</v>
      </c>
      <c r="H26" s="989">
        <v>44256</v>
      </c>
      <c r="I26" s="141">
        <f t="shared" si="30"/>
        <v>44284</v>
      </c>
      <c r="J26" s="141">
        <f t="shared" si="5"/>
        <v>44284</v>
      </c>
      <c r="K26" s="140">
        <f>WORKDAY(J26,$K$8)</f>
        <v>44368</v>
      </c>
      <c r="L26" s="141">
        <f t="shared" si="6"/>
        <v>44398</v>
      </c>
      <c r="M26" s="141">
        <f t="shared" si="7"/>
        <v>44398</v>
      </c>
      <c r="N26" s="141">
        <f t="shared" si="8"/>
        <v>44397</v>
      </c>
      <c r="O26" s="140">
        <f t="shared" si="9"/>
        <v>44397</v>
      </c>
      <c r="P26" s="141">
        <f t="shared" si="10"/>
        <v>44418</v>
      </c>
      <c r="Q26" s="141">
        <f t="shared" si="11"/>
        <v>44425</v>
      </c>
      <c r="R26" s="141">
        <f t="shared" si="12"/>
        <v>44428</v>
      </c>
      <c r="S26" s="140">
        <f t="shared" si="13"/>
        <v>44433</v>
      </c>
      <c r="T26" s="141">
        <f t="shared" si="14"/>
        <v>44458</v>
      </c>
      <c r="U26" s="141">
        <f t="shared" si="15"/>
        <v>44478</v>
      </c>
      <c r="V26" s="140">
        <f t="shared" si="16"/>
        <v>44505</v>
      </c>
      <c r="W26" s="140">
        <f t="shared" si="17"/>
        <v>44510</v>
      </c>
      <c r="X26" s="141">
        <f t="shared" si="18"/>
        <v>44524</v>
      </c>
      <c r="Y26" s="141">
        <f t="shared" si="19"/>
        <v>44545</v>
      </c>
      <c r="Z26" s="141">
        <f t="shared" si="20"/>
        <v>44552</v>
      </c>
      <c r="AA26" s="141">
        <f t="shared" si="21"/>
        <v>44557</v>
      </c>
      <c r="AB26" s="140">
        <f t="shared" si="22"/>
        <v>44560</v>
      </c>
      <c r="AC26" s="141">
        <f t="shared" si="23"/>
        <v>44585</v>
      </c>
      <c r="AD26" s="141">
        <f t="shared" si="24"/>
        <v>44605</v>
      </c>
      <c r="AE26" s="141">
        <f t="shared" si="25"/>
        <v>44605</v>
      </c>
      <c r="AF26" s="141">
        <f t="shared" si="26"/>
        <v>44615</v>
      </c>
      <c r="AG26" s="141">
        <f t="shared" si="27"/>
        <v>44631</v>
      </c>
      <c r="AH26" s="140">
        <f t="shared" si="28"/>
        <v>44635</v>
      </c>
      <c r="AI26" s="141">
        <f>AJ26</f>
        <v>44435</v>
      </c>
      <c r="AJ26" s="142">
        <f>VLOOKUP(D26,'ГрКонтр 2-хэтапные'!$D$8:$AO$1057,38,0)</f>
        <v>44435</v>
      </c>
      <c r="AK26" s="143">
        <f t="shared" si="29"/>
        <v>-200</v>
      </c>
    </row>
    <row r="27" spans="1:38">
      <c r="A27" s="136">
        <f>IF(ISBLANK(D27),"",COUNTA($D$10:D27))</f>
        <v>18</v>
      </c>
      <c r="B27" s="137">
        <v>30</v>
      </c>
      <c r="C27" s="138" t="s">
        <v>114</v>
      </c>
      <c r="D27" s="139" t="str">
        <f t="shared" si="1"/>
        <v>30У_С</v>
      </c>
      <c r="E27" s="140">
        <f>AJ27-$D$3</f>
        <v>44126</v>
      </c>
      <c r="F27" s="141">
        <f t="shared" si="2"/>
        <v>44154</v>
      </c>
      <c r="G27" s="141">
        <f t="shared" si="3"/>
        <v>44203</v>
      </c>
      <c r="H27" s="141">
        <f>WORKDAY(G27,$H$8)</f>
        <v>44208</v>
      </c>
      <c r="I27" s="141">
        <f t="shared" si="30"/>
        <v>44236</v>
      </c>
      <c r="J27" s="141">
        <f t="shared" si="5"/>
        <v>44236</v>
      </c>
      <c r="K27" s="140">
        <f>WORKDAY(J27,$K$8)-50</f>
        <v>44270</v>
      </c>
      <c r="L27" s="141">
        <f t="shared" si="6"/>
        <v>44300</v>
      </c>
      <c r="M27" s="141">
        <f t="shared" si="7"/>
        <v>44300</v>
      </c>
      <c r="N27" s="141">
        <f t="shared" si="8"/>
        <v>44299</v>
      </c>
      <c r="O27" s="140">
        <f t="shared" si="9"/>
        <v>44299</v>
      </c>
      <c r="P27" s="141">
        <f t="shared" si="10"/>
        <v>44320</v>
      </c>
      <c r="Q27" s="141">
        <f t="shared" si="11"/>
        <v>44327</v>
      </c>
      <c r="R27" s="141">
        <f t="shared" si="12"/>
        <v>44330</v>
      </c>
      <c r="S27" s="140">
        <f t="shared" si="13"/>
        <v>44335</v>
      </c>
      <c r="T27" s="141">
        <f t="shared" si="14"/>
        <v>44360</v>
      </c>
      <c r="U27" s="141">
        <f t="shared" si="15"/>
        <v>44380</v>
      </c>
      <c r="V27" s="140">
        <f t="shared" si="16"/>
        <v>44407</v>
      </c>
      <c r="W27" s="140">
        <f t="shared" si="17"/>
        <v>44412</v>
      </c>
      <c r="X27" s="141">
        <f t="shared" si="18"/>
        <v>44426</v>
      </c>
      <c r="Y27" s="141">
        <f t="shared" si="19"/>
        <v>44447</v>
      </c>
      <c r="Z27" s="141">
        <f t="shared" si="20"/>
        <v>44454</v>
      </c>
      <c r="AA27" s="141">
        <f t="shared" si="21"/>
        <v>44459</v>
      </c>
      <c r="AB27" s="140">
        <f t="shared" si="22"/>
        <v>44462</v>
      </c>
      <c r="AC27" s="141">
        <f t="shared" si="23"/>
        <v>44487</v>
      </c>
      <c r="AD27" s="141">
        <f t="shared" si="24"/>
        <v>44507</v>
      </c>
      <c r="AE27" s="141">
        <f t="shared" si="25"/>
        <v>44507</v>
      </c>
      <c r="AF27" s="141">
        <f t="shared" si="26"/>
        <v>44517</v>
      </c>
      <c r="AG27" s="141">
        <f t="shared" si="27"/>
        <v>44533</v>
      </c>
      <c r="AH27" s="140">
        <f t="shared" si="28"/>
        <v>44537</v>
      </c>
      <c r="AI27" s="141">
        <f>AJ27</f>
        <v>44546</v>
      </c>
      <c r="AJ27" s="142">
        <f>VLOOKUP(D27,'ГрКонтр 2-хэтапные'!$D$8:$AO$1057,38,0)</f>
        <v>44546</v>
      </c>
      <c r="AK27" s="143">
        <f t="shared" si="29"/>
        <v>9</v>
      </c>
    </row>
    <row r="28" spans="1:38">
      <c r="A28" s="139">
        <f>IF(ISBLANK(D28),"",COUNTA($D$10:D28))</f>
        <v>19</v>
      </c>
      <c r="B28" s="137">
        <v>31</v>
      </c>
      <c r="C28" s="138" t="s">
        <v>114</v>
      </c>
      <c r="D28" s="139" t="str">
        <f t="shared" si="1"/>
        <v>31У_С</v>
      </c>
      <c r="E28" s="154">
        <v>44051</v>
      </c>
      <c r="F28" s="141">
        <f t="shared" si="2"/>
        <v>44078</v>
      </c>
      <c r="G28" s="141">
        <f t="shared" si="3"/>
        <v>44127</v>
      </c>
      <c r="H28" s="1727">
        <v>44256</v>
      </c>
      <c r="I28" s="141">
        <f t="shared" si="30"/>
        <v>44284</v>
      </c>
      <c r="J28" s="141">
        <f t="shared" si="5"/>
        <v>44284</v>
      </c>
      <c r="K28" s="140">
        <f>WORKDAY(J28,$K$8)</f>
        <v>44368</v>
      </c>
      <c r="L28" s="141">
        <f t="shared" si="6"/>
        <v>44398</v>
      </c>
      <c r="M28" s="141">
        <f t="shared" si="7"/>
        <v>44398</v>
      </c>
      <c r="N28" s="141">
        <f t="shared" si="8"/>
        <v>44397</v>
      </c>
      <c r="O28" s="140">
        <f t="shared" si="9"/>
        <v>44397</v>
      </c>
      <c r="P28" s="141">
        <f t="shared" si="10"/>
        <v>44418</v>
      </c>
      <c r="Q28" s="141">
        <f t="shared" si="11"/>
        <v>44425</v>
      </c>
      <c r="R28" s="141">
        <f t="shared" si="12"/>
        <v>44428</v>
      </c>
      <c r="S28" s="140">
        <f t="shared" si="13"/>
        <v>44433</v>
      </c>
      <c r="T28" s="141">
        <f t="shared" si="14"/>
        <v>44458</v>
      </c>
      <c r="U28" s="141">
        <f t="shared" si="15"/>
        <v>44478</v>
      </c>
      <c r="V28" s="140">
        <f t="shared" si="16"/>
        <v>44505</v>
      </c>
      <c r="W28" s="140">
        <f t="shared" si="17"/>
        <v>44510</v>
      </c>
      <c r="X28" s="141">
        <f t="shared" si="18"/>
        <v>44524</v>
      </c>
      <c r="Y28" s="141">
        <f t="shared" si="19"/>
        <v>44545</v>
      </c>
      <c r="Z28" s="141">
        <f t="shared" si="20"/>
        <v>44552</v>
      </c>
      <c r="AA28" s="141">
        <f t="shared" si="21"/>
        <v>44557</v>
      </c>
      <c r="AB28" s="140">
        <f t="shared" si="22"/>
        <v>44560</v>
      </c>
      <c r="AC28" s="141">
        <f t="shared" si="23"/>
        <v>44585</v>
      </c>
      <c r="AD28" s="141">
        <f t="shared" si="24"/>
        <v>44605</v>
      </c>
      <c r="AE28" s="141">
        <f t="shared" si="25"/>
        <v>44605</v>
      </c>
      <c r="AF28" s="141">
        <f t="shared" si="26"/>
        <v>44615</v>
      </c>
      <c r="AG28" s="141">
        <f t="shared" si="27"/>
        <v>44631</v>
      </c>
      <c r="AH28" s="140">
        <f t="shared" si="28"/>
        <v>44635</v>
      </c>
      <c r="AI28" s="141">
        <v>44517</v>
      </c>
      <c r="AJ28" s="147">
        <f>VLOOKUP(D28,'ГрКонтр 2-хэтапные'!$D$8:$AO$1057,38,0)</f>
        <v>44450</v>
      </c>
      <c r="AK28" s="155">
        <f t="shared" si="29"/>
        <v>-185</v>
      </c>
    </row>
    <row r="29" spans="1:38">
      <c r="A29" s="139">
        <f>IF(ISBLANK(D29),"",COUNTA($D$10:D29))</f>
        <v>20</v>
      </c>
      <c r="B29" s="137">
        <v>32</v>
      </c>
      <c r="C29" s="138" t="s">
        <v>114</v>
      </c>
      <c r="D29" s="139" t="str">
        <f t="shared" si="1"/>
        <v>32У_С</v>
      </c>
      <c r="E29" s="145">
        <v>44018</v>
      </c>
      <c r="F29" s="141">
        <f t="shared" si="2"/>
        <v>44046</v>
      </c>
      <c r="G29" s="141">
        <f t="shared" si="3"/>
        <v>44095</v>
      </c>
      <c r="H29" s="146">
        <f>WORKDAY(G29,$H$8)+82</f>
        <v>44180</v>
      </c>
      <c r="I29" s="141">
        <f t="shared" si="30"/>
        <v>44208</v>
      </c>
      <c r="J29" s="141">
        <f t="shared" si="5"/>
        <v>44208</v>
      </c>
      <c r="K29" s="140">
        <f>WORKDAY(J29,$K$8)</f>
        <v>44292</v>
      </c>
      <c r="L29" s="141">
        <f t="shared" si="6"/>
        <v>44322</v>
      </c>
      <c r="M29" s="141">
        <f t="shared" si="7"/>
        <v>44322</v>
      </c>
      <c r="N29" s="141">
        <f t="shared" si="8"/>
        <v>44321</v>
      </c>
      <c r="O29" s="140">
        <f t="shared" si="9"/>
        <v>44321</v>
      </c>
      <c r="P29" s="141">
        <f t="shared" si="10"/>
        <v>44342</v>
      </c>
      <c r="Q29" s="141">
        <f t="shared" si="11"/>
        <v>44349</v>
      </c>
      <c r="R29" s="141">
        <f t="shared" si="12"/>
        <v>44354</v>
      </c>
      <c r="S29" s="140">
        <f t="shared" si="13"/>
        <v>44357</v>
      </c>
      <c r="T29" s="141">
        <f t="shared" si="14"/>
        <v>44382</v>
      </c>
      <c r="U29" s="141">
        <f t="shared" si="15"/>
        <v>44402</v>
      </c>
      <c r="V29" s="140">
        <f t="shared" si="16"/>
        <v>44428</v>
      </c>
      <c r="W29" s="140">
        <f t="shared" si="17"/>
        <v>44433</v>
      </c>
      <c r="X29" s="141">
        <f t="shared" si="18"/>
        <v>44447</v>
      </c>
      <c r="Y29" s="141">
        <f t="shared" si="19"/>
        <v>44468</v>
      </c>
      <c r="Z29" s="141">
        <f t="shared" si="20"/>
        <v>44475</v>
      </c>
      <c r="AA29" s="141">
        <f t="shared" si="21"/>
        <v>44480</v>
      </c>
      <c r="AB29" s="140">
        <f t="shared" si="22"/>
        <v>44483</v>
      </c>
      <c r="AC29" s="141">
        <f t="shared" si="23"/>
        <v>44508</v>
      </c>
      <c r="AD29" s="141">
        <f t="shared" si="24"/>
        <v>44528</v>
      </c>
      <c r="AE29" s="141">
        <f t="shared" si="25"/>
        <v>44528</v>
      </c>
      <c r="AF29" s="141">
        <f t="shared" si="26"/>
        <v>44538</v>
      </c>
      <c r="AG29" s="141">
        <f t="shared" si="27"/>
        <v>44554</v>
      </c>
      <c r="AH29" s="140">
        <f t="shared" si="28"/>
        <v>44558</v>
      </c>
      <c r="AI29" s="141">
        <v>44518</v>
      </c>
      <c r="AJ29" s="147">
        <f>VLOOKUP(D29,'ГрКонтр 2-хэтапные'!$D$8:$AO$1057,38,0)</f>
        <v>44420</v>
      </c>
      <c r="AK29" s="143">
        <f t="shared" si="29"/>
        <v>-138</v>
      </c>
      <c r="AL29" s="156"/>
    </row>
    <row r="30" spans="1:38">
      <c r="A30" s="136">
        <f>IF(ISBLANK(D30),"",COUNTA($D$10:D30))</f>
        <v>21</v>
      </c>
      <c r="B30" s="137">
        <v>33</v>
      </c>
      <c r="C30" s="138" t="str">
        <f>C$29</f>
        <v>У_С</v>
      </c>
      <c r="D30" s="139" t="str">
        <f t="shared" si="1"/>
        <v>33У_С</v>
      </c>
      <c r="E30" s="145">
        <v>44018</v>
      </c>
      <c r="F30" s="141">
        <f t="shared" si="2"/>
        <v>44046</v>
      </c>
      <c r="G30" s="141">
        <f t="shared" si="3"/>
        <v>44095</v>
      </c>
      <c r="H30" s="1727">
        <f>WORKDAY(G30,$H$8)+87+365</f>
        <v>44550</v>
      </c>
      <c r="I30" s="141">
        <f t="shared" si="30"/>
        <v>44578</v>
      </c>
      <c r="J30" s="141">
        <f t="shared" si="5"/>
        <v>44578</v>
      </c>
      <c r="K30" s="140">
        <f>WORKDAY(J30,$K$8)</f>
        <v>44662</v>
      </c>
      <c r="L30" s="141">
        <f t="shared" si="6"/>
        <v>44692</v>
      </c>
      <c r="M30" s="141">
        <f t="shared" si="7"/>
        <v>44692</v>
      </c>
      <c r="N30" s="141">
        <f t="shared" si="8"/>
        <v>44691</v>
      </c>
      <c r="O30" s="140">
        <f t="shared" si="9"/>
        <v>44691</v>
      </c>
      <c r="P30" s="141">
        <f t="shared" si="10"/>
        <v>44712</v>
      </c>
      <c r="Q30" s="141">
        <f t="shared" si="11"/>
        <v>44719</v>
      </c>
      <c r="R30" s="141">
        <f t="shared" si="12"/>
        <v>44722</v>
      </c>
      <c r="S30" s="140">
        <f t="shared" si="13"/>
        <v>44727</v>
      </c>
      <c r="T30" s="141">
        <f t="shared" si="14"/>
        <v>44752</v>
      </c>
      <c r="U30" s="141">
        <f t="shared" si="15"/>
        <v>44772</v>
      </c>
      <c r="V30" s="157">
        <f t="shared" si="16"/>
        <v>44799</v>
      </c>
      <c r="W30" s="157">
        <f t="shared" si="17"/>
        <v>44804</v>
      </c>
      <c r="X30" s="141">
        <f t="shared" si="18"/>
        <v>44818</v>
      </c>
      <c r="Y30" s="141">
        <f t="shared" si="19"/>
        <v>44839</v>
      </c>
      <c r="Z30" s="141">
        <f t="shared" si="20"/>
        <v>44846</v>
      </c>
      <c r="AA30" s="141">
        <f t="shared" si="21"/>
        <v>44851</v>
      </c>
      <c r="AB30" s="140">
        <f t="shared" si="22"/>
        <v>44854</v>
      </c>
      <c r="AC30" s="141">
        <f t="shared" si="23"/>
        <v>44879</v>
      </c>
      <c r="AD30" s="141">
        <f t="shared" si="24"/>
        <v>44899</v>
      </c>
      <c r="AE30" s="141">
        <f t="shared" si="25"/>
        <v>44899</v>
      </c>
      <c r="AF30" s="141">
        <f t="shared" si="26"/>
        <v>44909</v>
      </c>
      <c r="AG30" s="141">
        <f t="shared" si="27"/>
        <v>44925</v>
      </c>
      <c r="AH30" s="140">
        <f t="shared" si="28"/>
        <v>44929</v>
      </c>
      <c r="AI30" s="141">
        <v>44525</v>
      </c>
      <c r="AJ30" s="147">
        <f>VLOOKUP(D30,'ГрКонтр 2-хэтапные'!$D$8:$AO$1057,38,0)</f>
        <v>44420</v>
      </c>
      <c r="AK30" s="143">
        <f t="shared" si="29"/>
        <v>-509</v>
      </c>
    </row>
    <row r="31" spans="1:38">
      <c r="A31" s="136">
        <f>IF(ISBLANK(D31),"",COUNTA($D$10:D31))</f>
        <v>22</v>
      </c>
      <c r="B31" s="137">
        <v>34</v>
      </c>
      <c r="C31" s="138" t="s">
        <v>727</v>
      </c>
      <c r="D31" s="139" t="str">
        <f t="shared" si="1"/>
        <v>34У_Т</v>
      </c>
      <c r="E31" s="140">
        <f>AJ31-$D$3</f>
        <v>44178</v>
      </c>
      <c r="F31" s="141">
        <f t="shared" si="2"/>
        <v>44204</v>
      </c>
      <c r="G31" s="141">
        <f t="shared" si="3"/>
        <v>44253</v>
      </c>
      <c r="H31" s="989">
        <v>44316</v>
      </c>
      <c r="I31" s="141">
        <f t="shared" si="30"/>
        <v>44344</v>
      </c>
      <c r="J31" s="141">
        <f t="shared" si="5"/>
        <v>44344</v>
      </c>
      <c r="K31" s="140">
        <f>WORKDAY(J31,$K$8)</f>
        <v>44428</v>
      </c>
      <c r="L31" s="141">
        <f t="shared" si="6"/>
        <v>44460</v>
      </c>
      <c r="M31" s="141">
        <f t="shared" si="7"/>
        <v>44460</v>
      </c>
      <c r="N31" s="141">
        <f t="shared" si="8"/>
        <v>44459</v>
      </c>
      <c r="O31" s="140">
        <f t="shared" si="9"/>
        <v>44459</v>
      </c>
      <c r="P31" s="141">
        <f t="shared" si="10"/>
        <v>44480</v>
      </c>
      <c r="Q31" s="141">
        <f t="shared" si="11"/>
        <v>44487</v>
      </c>
      <c r="R31" s="141">
        <f t="shared" si="12"/>
        <v>44490</v>
      </c>
      <c r="S31" s="140">
        <f t="shared" si="13"/>
        <v>44495</v>
      </c>
      <c r="T31" s="141">
        <f t="shared" si="14"/>
        <v>44520</v>
      </c>
      <c r="U31" s="141">
        <f t="shared" si="15"/>
        <v>44540</v>
      </c>
      <c r="V31" s="140">
        <f t="shared" si="16"/>
        <v>44568</v>
      </c>
      <c r="W31" s="140">
        <f t="shared" si="17"/>
        <v>44573</v>
      </c>
      <c r="X31" s="141">
        <f t="shared" si="18"/>
        <v>44587</v>
      </c>
      <c r="Y31" s="141">
        <f t="shared" si="19"/>
        <v>44608</v>
      </c>
      <c r="Z31" s="141">
        <f t="shared" si="20"/>
        <v>44615</v>
      </c>
      <c r="AA31" s="141">
        <f t="shared" si="21"/>
        <v>44620</v>
      </c>
      <c r="AB31" s="140">
        <f t="shared" si="22"/>
        <v>44623</v>
      </c>
      <c r="AC31" s="141">
        <f t="shared" si="23"/>
        <v>44648</v>
      </c>
      <c r="AD31" s="141">
        <f t="shared" si="24"/>
        <v>44668</v>
      </c>
      <c r="AE31" s="141">
        <f t="shared" si="25"/>
        <v>44668</v>
      </c>
      <c r="AF31" s="141">
        <f t="shared" si="26"/>
        <v>44678</v>
      </c>
      <c r="AG31" s="141">
        <f t="shared" si="27"/>
        <v>44694</v>
      </c>
      <c r="AH31" s="140">
        <f t="shared" si="28"/>
        <v>44698</v>
      </c>
      <c r="AI31" s="141">
        <f>AJ31</f>
        <v>44598</v>
      </c>
      <c r="AJ31" s="142">
        <f>VLOOKUP(D31,'ГрКонтр 2-хэтапные'!$D$8:$AO$1057,38,0)</f>
        <v>44598</v>
      </c>
      <c r="AK31" s="143">
        <f t="shared" si="29"/>
        <v>-100</v>
      </c>
    </row>
    <row r="32" spans="1:38" s="152" customFormat="1">
      <c r="A32" s="136">
        <f>IF(ISBLANK(D32),"",COUNTA($D$10:D32))</f>
        <v>23</v>
      </c>
      <c r="B32" s="137">
        <v>35</v>
      </c>
      <c r="C32" s="138" t="s">
        <v>114</v>
      </c>
      <c r="D32" s="139" t="str">
        <f t="shared" si="1"/>
        <v>35У_С</v>
      </c>
      <c r="E32" s="140">
        <f>AJ32-$D$3</f>
        <v>44090</v>
      </c>
      <c r="F32" s="141">
        <f t="shared" si="2"/>
        <v>44118</v>
      </c>
      <c r="G32" s="141">
        <f t="shared" si="3"/>
        <v>44167</v>
      </c>
      <c r="H32" s="989">
        <v>44316</v>
      </c>
      <c r="I32" s="141">
        <f t="shared" si="30"/>
        <v>44344</v>
      </c>
      <c r="J32" s="141">
        <f t="shared" si="5"/>
        <v>44344</v>
      </c>
      <c r="K32" s="140">
        <f>WORKDAY(J32,$K$8)</f>
        <v>44428</v>
      </c>
      <c r="L32" s="141">
        <f t="shared" si="6"/>
        <v>44460</v>
      </c>
      <c r="M32" s="141">
        <f t="shared" si="7"/>
        <v>44460</v>
      </c>
      <c r="N32" s="141">
        <f t="shared" si="8"/>
        <v>44459</v>
      </c>
      <c r="O32" s="140">
        <f t="shared" si="9"/>
        <v>44459</v>
      </c>
      <c r="P32" s="141">
        <f t="shared" si="10"/>
        <v>44480</v>
      </c>
      <c r="Q32" s="141">
        <f t="shared" si="11"/>
        <v>44487</v>
      </c>
      <c r="R32" s="141">
        <f t="shared" si="12"/>
        <v>44490</v>
      </c>
      <c r="S32" s="140">
        <f t="shared" si="13"/>
        <v>44495</v>
      </c>
      <c r="T32" s="141">
        <f t="shared" si="14"/>
        <v>44520</v>
      </c>
      <c r="U32" s="141">
        <f t="shared" si="15"/>
        <v>44540</v>
      </c>
      <c r="V32" s="140">
        <f t="shared" si="16"/>
        <v>44568</v>
      </c>
      <c r="W32" s="140">
        <f t="shared" si="17"/>
        <v>44573</v>
      </c>
      <c r="X32" s="141">
        <f t="shared" si="18"/>
        <v>44587</v>
      </c>
      <c r="Y32" s="141">
        <f t="shared" si="19"/>
        <v>44608</v>
      </c>
      <c r="Z32" s="141">
        <f t="shared" si="20"/>
        <v>44615</v>
      </c>
      <c r="AA32" s="141">
        <f t="shared" si="21"/>
        <v>44620</v>
      </c>
      <c r="AB32" s="140">
        <f t="shared" si="22"/>
        <v>44623</v>
      </c>
      <c r="AC32" s="141">
        <f t="shared" si="23"/>
        <v>44648</v>
      </c>
      <c r="AD32" s="141">
        <f t="shared" si="24"/>
        <v>44668</v>
      </c>
      <c r="AE32" s="141">
        <f t="shared" si="25"/>
        <v>44668</v>
      </c>
      <c r="AF32" s="141">
        <f t="shared" si="26"/>
        <v>44678</v>
      </c>
      <c r="AG32" s="141">
        <f t="shared" si="27"/>
        <v>44694</v>
      </c>
      <c r="AH32" s="140">
        <f t="shared" si="28"/>
        <v>44698</v>
      </c>
      <c r="AI32" s="141">
        <f>AJ32</f>
        <v>44510</v>
      </c>
      <c r="AJ32" s="142">
        <f>VLOOKUP(D32,'ГрКонтр 2-хэтапные'!$D$8:$AO$1057,38,0)</f>
        <v>44510</v>
      </c>
      <c r="AK32" s="143">
        <f t="shared" si="29"/>
        <v>-188</v>
      </c>
    </row>
    <row r="33" spans="1:37">
      <c r="A33" s="139">
        <f>IF(ISBLANK(D33),"",COUNTA($D$10:D33))</f>
        <v>24</v>
      </c>
      <c r="B33" s="137">
        <v>36</v>
      </c>
      <c r="C33" s="138" t="s">
        <v>727</v>
      </c>
      <c r="D33" s="139" t="str">
        <f t="shared" si="1"/>
        <v>36У_Т</v>
      </c>
      <c r="E33" s="140">
        <f>AJ33-$D$3+1</f>
        <v>43992</v>
      </c>
      <c r="F33" s="141">
        <f t="shared" si="2"/>
        <v>44020</v>
      </c>
      <c r="G33" s="141">
        <f t="shared" si="3"/>
        <v>44069</v>
      </c>
      <c r="H33" s="1728">
        <v>44242</v>
      </c>
      <c r="I33" s="141">
        <f>WORKDAY(H33,$I$8)-5</f>
        <v>44265</v>
      </c>
      <c r="J33" s="141">
        <f t="shared" si="5"/>
        <v>44265</v>
      </c>
      <c r="K33" s="140">
        <f>WORKDAY(J33,10)</f>
        <v>44279</v>
      </c>
      <c r="L33" s="141">
        <f t="shared" si="6"/>
        <v>44309</v>
      </c>
      <c r="M33" s="141">
        <f t="shared" si="7"/>
        <v>44309</v>
      </c>
      <c r="N33" s="141">
        <f t="shared" si="8"/>
        <v>44308</v>
      </c>
      <c r="O33" s="140">
        <f t="shared" si="9"/>
        <v>44308</v>
      </c>
      <c r="P33" s="141">
        <f t="shared" si="10"/>
        <v>44329</v>
      </c>
      <c r="Q33" s="141">
        <f t="shared" si="11"/>
        <v>44336</v>
      </c>
      <c r="R33" s="141">
        <f t="shared" si="12"/>
        <v>44341</v>
      </c>
      <c r="S33" s="140">
        <f t="shared" si="13"/>
        <v>44344</v>
      </c>
      <c r="T33" s="141">
        <f t="shared" si="14"/>
        <v>44369</v>
      </c>
      <c r="U33" s="141">
        <f t="shared" si="15"/>
        <v>44389</v>
      </c>
      <c r="V33" s="140">
        <f t="shared" si="16"/>
        <v>44417</v>
      </c>
      <c r="W33" s="140">
        <f t="shared" si="17"/>
        <v>44420</v>
      </c>
      <c r="X33" s="141">
        <f t="shared" si="18"/>
        <v>44434</v>
      </c>
      <c r="Y33" s="141">
        <f t="shared" si="19"/>
        <v>44455</v>
      </c>
      <c r="Z33" s="141">
        <f t="shared" si="20"/>
        <v>44462</v>
      </c>
      <c r="AA33" s="141">
        <f t="shared" si="21"/>
        <v>44467</v>
      </c>
      <c r="AB33" s="140">
        <f t="shared" si="22"/>
        <v>44470</v>
      </c>
      <c r="AC33" s="141">
        <f t="shared" si="23"/>
        <v>44495</v>
      </c>
      <c r="AD33" s="141">
        <f t="shared" si="24"/>
        <v>44515</v>
      </c>
      <c r="AE33" s="141">
        <f t="shared" si="25"/>
        <v>44515</v>
      </c>
      <c r="AF33" s="141">
        <f t="shared" si="26"/>
        <v>44525</v>
      </c>
      <c r="AG33" s="141">
        <f t="shared" si="27"/>
        <v>44541</v>
      </c>
      <c r="AH33" s="140">
        <f t="shared" si="28"/>
        <v>44545</v>
      </c>
      <c r="AI33" s="141">
        <v>44525</v>
      </c>
      <c r="AJ33" s="147">
        <f>VLOOKUP(D33,'ГрКонтр 2-хэтапные'!$D$8:$AO$1057,38,0)</f>
        <v>44411</v>
      </c>
      <c r="AK33" s="143">
        <f t="shared" si="29"/>
        <v>-134</v>
      </c>
    </row>
    <row r="34" spans="1:37">
      <c r="A34" s="136">
        <f>IF(ISBLANK(D34),"",COUNTA($D$10:D34))</f>
        <v>25</v>
      </c>
      <c r="B34" s="137">
        <v>37</v>
      </c>
      <c r="C34" s="138" t="s">
        <v>727</v>
      </c>
      <c r="D34" s="139" t="str">
        <f t="shared" si="1"/>
        <v>37У_Т</v>
      </c>
      <c r="E34" s="140">
        <f t="shared" ref="E34:E52" si="31">AJ34-$D$3</f>
        <v>44074</v>
      </c>
      <c r="F34" s="141">
        <f t="shared" si="2"/>
        <v>44102</v>
      </c>
      <c r="G34" s="141">
        <f t="shared" si="3"/>
        <v>44151</v>
      </c>
      <c r="H34" s="989">
        <v>44316</v>
      </c>
      <c r="I34" s="141">
        <f t="shared" ref="I34:I65" si="32">WORKDAY(H34,$I$8)</f>
        <v>44344</v>
      </c>
      <c r="J34" s="141">
        <f t="shared" si="5"/>
        <v>44344</v>
      </c>
      <c r="K34" s="140">
        <f>WORKDAY(J34,$K$8)</f>
        <v>44428</v>
      </c>
      <c r="L34" s="141">
        <f t="shared" si="6"/>
        <v>44460</v>
      </c>
      <c r="M34" s="141">
        <f t="shared" si="7"/>
        <v>44460</v>
      </c>
      <c r="N34" s="141">
        <f t="shared" si="8"/>
        <v>44459</v>
      </c>
      <c r="O34" s="140">
        <f t="shared" si="9"/>
        <v>44459</v>
      </c>
      <c r="P34" s="141">
        <f t="shared" si="10"/>
        <v>44480</v>
      </c>
      <c r="Q34" s="141">
        <f t="shared" si="11"/>
        <v>44487</v>
      </c>
      <c r="R34" s="141">
        <f t="shared" si="12"/>
        <v>44490</v>
      </c>
      <c r="S34" s="140">
        <f t="shared" si="13"/>
        <v>44495</v>
      </c>
      <c r="T34" s="141">
        <f t="shared" si="14"/>
        <v>44520</v>
      </c>
      <c r="U34" s="141">
        <f t="shared" si="15"/>
        <v>44540</v>
      </c>
      <c r="V34" s="140">
        <f t="shared" si="16"/>
        <v>44568</v>
      </c>
      <c r="W34" s="140">
        <f t="shared" si="17"/>
        <v>44573</v>
      </c>
      <c r="X34" s="141">
        <f t="shared" si="18"/>
        <v>44587</v>
      </c>
      <c r="Y34" s="141">
        <f t="shared" si="19"/>
        <v>44608</v>
      </c>
      <c r="Z34" s="141">
        <f t="shared" si="20"/>
        <v>44615</v>
      </c>
      <c r="AA34" s="141">
        <f t="shared" si="21"/>
        <v>44620</v>
      </c>
      <c r="AB34" s="140">
        <f t="shared" si="22"/>
        <v>44623</v>
      </c>
      <c r="AC34" s="141">
        <f t="shared" si="23"/>
        <v>44648</v>
      </c>
      <c r="AD34" s="141">
        <f t="shared" si="24"/>
        <v>44668</v>
      </c>
      <c r="AE34" s="141">
        <f t="shared" si="25"/>
        <v>44668</v>
      </c>
      <c r="AF34" s="141">
        <f t="shared" si="26"/>
        <v>44678</v>
      </c>
      <c r="AG34" s="141">
        <f t="shared" si="27"/>
        <v>44694</v>
      </c>
      <c r="AH34" s="140">
        <f t="shared" si="28"/>
        <v>44698</v>
      </c>
      <c r="AI34" s="141">
        <f t="shared" ref="AI34:AI52" si="33">AJ34</f>
        <v>44494</v>
      </c>
      <c r="AJ34" s="142">
        <f>VLOOKUP(D34,'ГрКонтр 2-хэтапные'!$D$8:$AO$1057,38,0)</f>
        <v>44494</v>
      </c>
      <c r="AK34" s="143">
        <f t="shared" si="29"/>
        <v>-204</v>
      </c>
    </row>
    <row r="35" spans="1:37">
      <c r="A35" s="136">
        <f>IF(ISBLANK(D35),"",COUNTA($D$10:D35))</f>
        <v>26</v>
      </c>
      <c r="B35" s="137">
        <v>38</v>
      </c>
      <c r="C35" s="138" t="s">
        <v>727</v>
      </c>
      <c r="D35" s="139" t="str">
        <f t="shared" si="1"/>
        <v>38У_Т</v>
      </c>
      <c r="E35" s="140">
        <f t="shared" si="31"/>
        <v>44150</v>
      </c>
      <c r="F35" s="141">
        <f t="shared" si="2"/>
        <v>44176</v>
      </c>
      <c r="G35" s="141">
        <f t="shared" si="3"/>
        <v>44225</v>
      </c>
      <c r="H35" s="989">
        <v>44316</v>
      </c>
      <c r="I35" s="141">
        <f t="shared" si="32"/>
        <v>44344</v>
      </c>
      <c r="J35" s="141">
        <f t="shared" si="5"/>
        <v>44344</v>
      </c>
      <c r="K35" s="140">
        <f>WORKDAY(J35,10)</f>
        <v>44358</v>
      </c>
      <c r="L35" s="141">
        <f t="shared" si="6"/>
        <v>44390</v>
      </c>
      <c r="M35" s="141">
        <f t="shared" si="7"/>
        <v>44390</v>
      </c>
      <c r="N35" s="141">
        <f t="shared" si="8"/>
        <v>44389</v>
      </c>
      <c r="O35" s="140">
        <f t="shared" si="9"/>
        <v>44389</v>
      </c>
      <c r="P35" s="141">
        <f t="shared" si="10"/>
        <v>44410</v>
      </c>
      <c r="Q35" s="141">
        <f t="shared" si="11"/>
        <v>44417</v>
      </c>
      <c r="R35" s="141">
        <f t="shared" si="12"/>
        <v>44420</v>
      </c>
      <c r="S35" s="140">
        <f t="shared" si="13"/>
        <v>44425</v>
      </c>
      <c r="T35" s="141">
        <f t="shared" si="14"/>
        <v>44450</v>
      </c>
      <c r="U35" s="141">
        <f t="shared" si="15"/>
        <v>44470</v>
      </c>
      <c r="V35" s="140">
        <f t="shared" si="16"/>
        <v>44498</v>
      </c>
      <c r="W35" s="140">
        <f t="shared" si="17"/>
        <v>44503</v>
      </c>
      <c r="X35" s="141">
        <f t="shared" si="18"/>
        <v>44517</v>
      </c>
      <c r="Y35" s="141">
        <f t="shared" si="19"/>
        <v>44538</v>
      </c>
      <c r="Z35" s="141">
        <f t="shared" si="20"/>
        <v>44545</v>
      </c>
      <c r="AA35" s="141">
        <f t="shared" si="21"/>
        <v>44550</v>
      </c>
      <c r="AB35" s="140">
        <f t="shared" si="22"/>
        <v>44553</v>
      </c>
      <c r="AC35" s="141">
        <f t="shared" si="23"/>
        <v>44578</v>
      </c>
      <c r="AD35" s="141">
        <f t="shared" si="24"/>
        <v>44598</v>
      </c>
      <c r="AE35" s="141">
        <f t="shared" si="25"/>
        <v>44598</v>
      </c>
      <c r="AF35" s="141">
        <f t="shared" si="26"/>
        <v>44608</v>
      </c>
      <c r="AG35" s="141">
        <f t="shared" si="27"/>
        <v>44624</v>
      </c>
      <c r="AH35" s="140">
        <f t="shared" si="28"/>
        <v>44628</v>
      </c>
      <c r="AI35" s="141">
        <f t="shared" si="33"/>
        <v>44570</v>
      </c>
      <c r="AJ35" s="142">
        <f>VLOOKUP(D35,'ГрКонтр 2-хэтапные'!$D$8:$AO$1057,38,0)</f>
        <v>44570</v>
      </c>
      <c r="AK35" s="143">
        <f t="shared" si="29"/>
        <v>-58</v>
      </c>
    </row>
    <row r="36" spans="1:37">
      <c r="A36" s="136">
        <f>IF(ISBLANK(D36),"",COUNTA($D$10:D36))</f>
        <v>27</v>
      </c>
      <c r="B36" s="137">
        <v>39</v>
      </c>
      <c r="C36" s="138" t="s">
        <v>727</v>
      </c>
      <c r="D36" s="139" t="str">
        <f t="shared" si="1"/>
        <v>39У_Т</v>
      </c>
      <c r="E36" s="140">
        <f t="shared" si="31"/>
        <v>44490</v>
      </c>
      <c r="F36" s="141">
        <f t="shared" si="2"/>
        <v>44518</v>
      </c>
      <c r="G36" s="141">
        <f t="shared" si="3"/>
        <v>44567</v>
      </c>
      <c r="H36" s="141">
        <f t="shared" ref="H36:H51" si="34">WORKDAY(G36,$H$8)</f>
        <v>44572</v>
      </c>
      <c r="I36" s="141">
        <f t="shared" si="32"/>
        <v>44600</v>
      </c>
      <c r="J36" s="141">
        <f t="shared" si="5"/>
        <v>44600</v>
      </c>
      <c r="K36" s="140">
        <f t="shared" ref="K36:K49" si="35">WORKDAY(J36,$K$8)</f>
        <v>44684</v>
      </c>
      <c r="L36" s="141">
        <f t="shared" si="6"/>
        <v>44714</v>
      </c>
      <c r="M36" s="141">
        <f t="shared" si="7"/>
        <v>44714</v>
      </c>
      <c r="N36" s="141">
        <f t="shared" si="8"/>
        <v>44713</v>
      </c>
      <c r="O36" s="140">
        <f t="shared" si="9"/>
        <v>44713</v>
      </c>
      <c r="P36" s="141">
        <f t="shared" si="10"/>
        <v>44734</v>
      </c>
      <c r="Q36" s="141">
        <f t="shared" si="11"/>
        <v>44741</v>
      </c>
      <c r="R36" s="141">
        <f t="shared" si="12"/>
        <v>44746</v>
      </c>
      <c r="S36" s="140">
        <f t="shared" si="13"/>
        <v>44749</v>
      </c>
      <c r="T36" s="141">
        <f t="shared" si="14"/>
        <v>44774</v>
      </c>
      <c r="U36" s="141">
        <f t="shared" si="15"/>
        <v>44794</v>
      </c>
      <c r="V36" s="140">
        <f t="shared" si="16"/>
        <v>44820</v>
      </c>
      <c r="W36" s="140">
        <f t="shared" si="17"/>
        <v>44825</v>
      </c>
      <c r="X36" s="141">
        <f t="shared" si="18"/>
        <v>44839</v>
      </c>
      <c r="Y36" s="141">
        <f t="shared" si="19"/>
        <v>44860</v>
      </c>
      <c r="Z36" s="141">
        <f t="shared" si="20"/>
        <v>44867</v>
      </c>
      <c r="AA36" s="141">
        <f t="shared" si="21"/>
        <v>44872</v>
      </c>
      <c r="AB36" s="140">
        <f t="shared" si="22"/>
        <v>44875</v>
      </c>
      <c r="AC36" s="141">
        <f t="shared" si="23"/>
        <v>44900</v>
      </c>
      <c r="AD36" s="141">
        <f t="shared" si="24"/>
        <v>44920</v>
      </c>
      <c r="AE36" s="141">
        <f t="shared" si="25"/>
        <v>44920</v>
      </c>
      <c r="AF36" s="141">
        <f t="shared" si="26"/>
        <v>44930</v>
      </c>
      <c r="AG36" s="141">
        <f t="shared" si="27"/>
        <v>44946</v>
      </c>
      <c r="AH36" s="140">
        <f t="shared" si="28"/>
        <v>44950</v>
      </c>
      <c r="AI36" s="141">
        <f t="shared" si="33"/>
        <v>44910</v>
      </c>
      <c r="AJ36" s="142">
        <f>VLOOKUP(D36,'ГрКонтр 2-хэтапные'!$D$8:$AO$1057,38,0)</f>
        <v>44910</v>
      </c>
      <c r="AK36" s="143">
        <f t="shared" si="29"/>
        <v>-40</v>
      </c>
    </row>
    <row r="37" spans="1:37">
      <c r="A37" s="136">
        <f>IF(ISBLANK(D37),"",COUNTA($D$10:D37))</f>
        <v>28</v>
      </c>
      <c r="B37" s="137">
        <v>40</v>
      </c>
      <c r="C37" s="138" t="s">
        <v>727</v>
      </c>
      <c r="D37" s="139" t="str">
        <f t="shared" si="1"/>
        <v>40У_Т</v>
      </c>
      <c r="E37" s="140">
        <f t="shared" si="31"/>
        <v>44174</v>
      </c>
      <c r="F37" s="141">
        <f t="shared" si="2"/>
        <v>44202</v>
      </c>
      <c r="G37" s="141">
        <f t="shared" si="3"/>
        <v>44251</v>
      </c>
      <c r="H37" s="141">
        <v>44316</v>
      </c>
      <c r="I37" s="141">
        <f t="shared" si="32"/>
        <v>44344</v>
      </c>
      <c r="J37" s="141">
        <f t="shared" si="5"/>
        <v>44344</v>
      </c>
      <c r="K37" s="140">
        <f t="shared" si="35"/>
        <v>44428</v>
      </c>
      <c r="L37" s="141">
        <f t="shared" si="6"/>
        <v>44460</v>
      </c>
      <c r="M37" s="141">
        <f t="shared" si="7"/>
        <v>44460</v>
      </c>
      <c r="N37" s="141">
        <f t="shared" si="8"/>
        <v>44459</v>
      </c>
      <c r="O37" s="140">
        <f t="shared" si="9"/>
        <v>44459</v>
      </c>
      <c r="P37" s="141">
        <f t="shared" si="10"/>
        <v>44480</v>
      </c>
      <c r="Q37" s="141">
        <f t="shared" si="11"/>
        <v>44487</v>
      </c>
      <c r="R37" s="141">
        <f t="shared" si="12"/>
        <v>44490</v>
      </c>
      <c r="S37" s="140">
        <f t="shared" si="13"/>
        <v>44495</v>
      </c>
      <c r="T37" s="141">
        <f t="shared" si="14"/>
        <v>44520</v>
      </c>
      <c r="U37" s="141">
        <f t="shared" si="15"/>
        <v>44540</v>
      </c>
      <c r="V37" s="140">
        <f t="shared" si="16"/>
        <v>44568</v>
      </c>
      <c r="W37" s="140">
        <f t="shared" si="17"/>
        <v>44573</v>
      </c>
      <c r="X37" s="141">
        <f t="shared" si="18"/>
        <v>44587</v>
      </c>
      <c r="Y37" s="141">
        <f t="shared" si="19"/>
        <v>44608</v>
      </c>
      <c r="Z37" s="141">
        <f t="shared" si="20"/>
        <v>44615</v>
      </c>
      <c r="AA37" s="141">
        <f t="shared" si="21"/>
        <v>44620</v>
      </c>
      <c r="AB37" s="140">
        <f t="shared" si="22"/>
        <v>44623</v>
      </c>
      <c r="AC37" s="141">
        <f t="shared" si="23"/>
        <v>44648</v>
      </c>
      <c r="AD37" s="141">
        <f t="shared" si="24"/>
        <v>44668</v>
      </c>
      <c r="AE37" s="141">
        <f t="shared" si="25"/>
        <v>44668</v>
      </c>
      <c r="AF37" s="141">
        <f t="shared" si="26"/>
        <v>44678</v>
      </c>
      <c r="AG37" s="141">
        <f t="shared" si="27"/>
        <v>44694</v>
      </c>
      <c r="AH37" s="140">
        <f t="shared" si="28"/>
        <v>44698</v>
      </c>
      <c r="AI37" s="141">
        <f t="shared" si="33"/>
        <v>44594</v>
      </c>
      <c r="AJ37" s="142">
        <f>VLOOKUP(D37,'ГрКонтр 2-хэтапные'!$D$8:$AO$1057,38,0)</f>
        <v>44594</v>
      </c>
      <c r="AK37" s="143">
        <f t="shared" si="29"/>
        <v>-104</v>
      </c>
    </row>
    <row r="38" spans="1:37">
      <c r="A38" s="136">
        <f>IF(ISBLANK(D38),"",COUNTA($D$10:D38))</f>
        <v>29</v>
      </c>
      <c r="B38" s="137">
        <v>41</v>
      </c>
      <c r="C38" s="138" t="s">
        <v>727</v>
      </c>
      <c r="D38" s="139" t="str">
        <f t="shared" si="1"/>
        <v>41У_Т</v>
      </c>
      <c r="E38" s="140">
        <f t="shared" si="31"/>
        <v>44550</v>
      </c>
      <c r="F38" s="141">
        <f t="shared" si="2"/>
        <v>44578</v>
      </c>
      <c r="G38" s="141">
        <f t="shared" si="3"/>
        <v>44627</v>
      </c>
      <c r="H38" s="141">
        <f t="shared" si="34"/>
        <v>44630</v>
      </c>
      <c r="I38" s="141">
        <f t="shared" si="32"/>
        <v>44658</v>
      </c>
      <c r="J38" s="141">
        <f t="shared" si="5"/>
        <v>44658</v>
      </c>
      <c r="K38" s="140">
        <f t="shared" si="35"/>
        <v>44742</v>
      </c>
      <c r="L38" s="141">
        <f t="shared" si="6"/>
        <v>44774</v>
      </c>
      <c r="M38" s="141">
        <f t="shared" si="7"/>
        <v>44774</v>
      </c>
      <c r="N38" s="141">
        <f t="shared" si="8"/>
        <v>44771</v>
      </c>
      <c r="O38" s="140">
        <f t="shared" si="9"/>
        <v>44771</v>
      </c>
      <c r="P38" s="141">
        <f t="shared" si="10"/>
        <v>44792</v>
      </c>
      <c r="Q38" s="141">
        <f t="shared" si="11"/>
        <v>44799</v>
      </c>
      <c r="R38" s="141">
        <f t="shared" si="12"/>
        <v>44804</v>
      </c>
      <c r="S38" s="140">
        <f t="shared" si="13"/>
        <v>44809</v>
      </c>
      <c r="T38" s="141">
        <f t="shared" si="14"/>
        <v>44834</v>
      </c>
      <c r="U38" s="141">
        <f t="shared" si="15"/>
        <v>44854</v>
      </c>
      <c r="V38" s="140">
        <f t="shared" si="16"/>
        <v>44882</v>
      </c>
      <c r="W38" s="140">
        <f t="shared" si="17"/>
        <v>44887</v>
      </c>
      <c r="X38" s="141">
        <f t="shared" si="18"/>
        <v>44901</v>
      </c>
      <c r="Y38" s="141">
        <f t="shared" si="19"/>
        <v>44922</v>
      </c>
      <c r="Z38" s="141">
        <f t="shared" si="20"/>
        <v>44929</v>
      </c>
      <c r="AA38" s="141">
        <f t="shared" si="21"/>
        <v>44932</v>
      </c>
      <c r="AB38" s="140">
        <f t="shared" si="22"/>
        <v>44937</v>
      </c>
      <c r="AC38" s="141">
        <f t="shared" si="23"/>
        <v>44962</v>
      </c>
      <c r="AD38" s="141">
        <f t="shared" si="24"/>
        <v>44982</v>
      </c>
      <c r="AE38" s="141">
        <f t="shared" si="25"/>
        <v>44982</v>
      </c>
      <c r="AF38" s="141">
        <f t="shared" si="26"/>
        <v>44992</v>
      </c>
      <c r="AG38" s="141">
        <f t="shared" si="27"/>
        <v>45008</v>
      </c>
      <c r="AH38" s="140">
        <f t="shared" si="28"/>
        <v>45012</v>
      </c>
      <c r="AI38" s="141">
        <f t="shared" si="33"/>
        <v>44970</v>
      </c>
      <c r="AJ38" s="142">
        <f>VLOOKUP(D38,'ГрКонтр 2-хэтапные'!$D$8:$AO$1057,38,0)</f>
        <v>44970</v>
      </c>
      <c r="AK38" s="143">
        <f t="shared" si="29"/>
        <v>-42</v>
      </c>
    </row>
    <row r="39" spans="1:37">
      <c r="A39" s="136">
        <f>IF(ISBLANK(D39),"",COUNTA($D$10:D39))</f>
        <v>30</v>
      </c>
      <c r="B39" s="137">
        <v>42</v>
      </c>
      <c r="C39" s="138" t="s">
        <v>727</v>
      </c>
      <c r="D39" s="139" t="str">
        <f t="shared" si="1"/>
        <v>42У_Т</v>
      </c>
      <c r="E39" s="140">
        <f t="shared" si="31"/>
        <v>44379</v>
      </c>
      <c r="F39" s="141">
        <f t="shared" si="2"/>
        <v>44407</v>
      </c>
      <c r="G39" s="141">
        <f t="shared" si="3"/>
        <v>44456</v>
      </c>
      <c r="H39" s="141">
        <f t="shared" si="34"/>
        <v>44461</v>
      </c>
      <c r="I39" s="141">
        <f t="shared" si="32"/>
        <v>44489</v>
      </c>
      <c r="J39" s="141">
        <f t="shared" si="5"/>
        <v>44489</v>
      </c>
      <c r="K39" s="140">
        <f t="shared" si="35"/>
        <v>44573</v>
      </c>
      <c r="L39" s="141">
        <f t="shared" si="6"/>
        <v>44603</v>
      </c>
      <c r="M39" s="141">
        <f t="shared" si="7"/>
        <v>44603</v>
      </c>
      <c r="N39" s="141">
        <f t="shared" si="8"/>
        <v>44602</v>
      </c>
      <c r="O39" s="140">
        <f t="shared" si="9"/>
        <v>44602</v>
      </c>
      <c r="P39" s="141">
        <f t="shared" si="10"/>
        <v>44623</v>
      </c>
      <c r="Q39" s="141">
        <f t="shared" si="11"/>
        <v>44630</v>
      </c>
      <c r="R39" s="141">
        <f t="shared" si="12"/>
        <v>44635</v>
      </c>
      <c r="S39" s="140">
        <f t="shared" si="13"/>
        <v>44638</v>
      </c>
      <c r="T39" s="141">
        <f t="shared" si="14"/>
        <v>44663</v>
      </c>
      <c r="U39" s="141">
        <f t="shared" si="15"/>
        <v>44683</v>
      </c>
      <c r="V39" s="140">
        <f t="shared" si="16"/>
        <v>44711</v>
      </c>
      <c r="W39" s="140">
        <f t="shared" si="17"/>
        <v>44714</v>
      </c>
      <c r="X39" s="141">
        <f t="shared" si="18"/>
        <v>44728</v>
      </c>
      <c r="Y39" s="141">
        <f t="shared" si="19"/>
        <v>44749</v>
      </c>
      <c r="Z39" s="141">
        <f t="shared" si="20"/>
        <v>44756</v>
      </c>
      <c r="AA39" s="141">
        <f t="shared" si="21"/>
        <v>44761</v>
      </c>
      <c r="AB39" s="140">
        <f t="shared" si="22"/>
        <v>44764</v>
      </c>
      <c r="AC39" s="141">
        <f t="shared" si="23"/>
        <v>44789</v>
      </c>
      <c r="AD39" s="141">
        <f t="shared" si="24"/>
        <v>44809</v>
      </c>
      <c r="AE39" s="141">
        <f t="shared" si="25"/>
        <v>44809</v>
      </c>
      <c r="AF39" s="141">
        <f t="shared" si="26"/>
        <v>44819</v>
      </c>
      <c r="AG39" s="141">
        <f t="shared" si="27"/>
        <v>44835</v>
      </c>
      <c r="AH39" s="140">
        <f t="shared" si="28"/>
        <v>44839</v>
      </c>
      <c r="AI39" s="141">
        <f t="shared" si="33"/>
        <v>44799</v>
      </c>
      <c r="AJ39" s="142">
        <f>VLOOKUP(D39,'ГрКонтр 2-хэтапные'!$D$8:$AO$1057,38,0)</f>
        <v>44799</v>
      </c>
      <c r="AK39" s="143">
        <f t="shared" si="29"/>
        <v>-40</v>
      </c>
    </row>
    <row r="40" spans="1:37">
      <c r="A40" s="136">
        <f>IF(ISBLANK(D40),"",COUNTA($D$10:D40))</f>
        <v>31</v>
      </c>
      <c r="B40" s="137">
        <v>43</v>
      </c>
      <c r="C40" s="138" t="s">
        <v>727</v>
      </c>
      <c r="D40" s="139" t="str">
        <f t="shared" si="1"/>
        <v>43У_Т</v>
      </c>
      <c r="E40" s="140">
        <f t="shared" si="31"/>
        <v>44188</v>
      </c>
      <c r="F40" s="141">
        <f t="shared" si="2"/>
        <v>44216</v>
      </c>
      <c r="G40" s="141">
        <f t="shared" si="3"/>
        <v>44265</v>
      </c>
      <c r="H40" s="141">
        <f t="shared" si="34"/>
        <v>44270</v>
      </c>
      <c r="I40" s="141">
        <f t="shared" si="32"/>
        <v>44298</v>
      </c>
      <c r="J40" s="141">
        <f t="shared" si="5"/>
        <v>44298</v>
      </c>
      <c r="K40" s="140">
        <f t="shared" si="35"/>
        <v>44382</v>
      </c>
      <c r="L40" s="141">
        <f t="shared" si="6"/>
        <v>44412</v>
      </c>
      <c r="M40" s="141">
        <f t="shared" si="7"/>
        <v>44412</v>
      </c>
      <c r="N40" s="141">
        <f t="shared" si="8"/>
        <v>44411</v>
      </c>
      <c r="O40" s="140">
        <f t="shared" si="9"/>
        <v>44411</v>
      </c>
      <c r="P40" s="141">
        <f t="shared" si="10"/>
        <v>44432</v>
      </c>
      <c r="Q40" s="141">
        <f t="shared" si="11"/>
        <v>44439</v>
      </c>
      <c r="R40" s="141">
        <f t="shared" si="12"/>
        <v>44442</v>
      </c>
      <c r="S40" s="140">
        <f t="shared" si="13"/>
        <v>44447</v>
      </c>
      <c r="T40" s="141">
        <f t="shared" si="14"/>
        <v>44472</v>
      </c>
      <c r="U40" s="141">
        <f t="shared" si="15"/>
        <v>44492</v>
      </c>
      <c r="V40" s="140">
        <f t="shared" si="16"/>
        <v>44519</v>
      </c>
      <c r="W40" s="140">
        <f t="shared" si="17"/>
        <v>44524</v>
      </c>
      <c r="X40" s="141">
        <f t="shared" si="18"/>
        <v>44538</v>
      </c>
      <c r="Y40" s="141">
        <f t="shared" si="19"/>
        <v>44559</v>
      </c>
      <c r="Z40" s="141">
        <f t="shared" si="20"/>
        <v>44566</v>
      </c>
      <c r="AA40" s="141">
        <f t="shared" si="21"/>
        <v>44571</v>
      </c>
      <c r="AB40" s="140">
        <f t="shared" si="22"/>
        <v>44574</v>
      </c>
      <c r="AC40" s="141">
        <f t="shared" si="23"/>
        <v>44599</v>
      </c>
      <c r="AD40" s="141">
        <f t="shared" si="24"/>
        <v>44619</v>
      </c>
      <c r="AE40" s="141">
        <f t="shared" si="25"/>
        <v>44619</v>
      </c>
      <c r="AF40" s="141">
        <f t="shared" si="26"/>
        <v>44629</v>
      </c>
      <c r="AG40" s="141">
        <f t="shared" si="27"/>
        <v>44645</v>
      </c>
      <c r="AH40" s="140">
        <f t="shared" si="28"/>
        <v>44649</v>
      </c>
      <c r="AI40" s="141">
        <f t="shared" si="33"/>
        <v>44608</v>
      </c>
      <c r="AJ40" s="142">
        <f>VLOOKUP(D40,'ГрКонтр 2-хэтапные'!$D$8:$AO$1057,38,0)</f>
        <v>44608</v>
      </c>
      <c r="AK40" s="143">
        <f t="shared" si="29"/>
        <v>-41</v>
      </c>
    </row>
    <row r="41" spans="1:37">
      <c r="A41" s="136">
        <f>IF(ISBLANK(D41),"",COUNTA($D$10:D41))</f>
        <v>32</v>
      </c>
      <c r="B41" s="137">
        <v>44</v>
      </c>
      <c r="C41" s="138" t="s">
        <v>727</v>
      </c>
      <c r="D41" s="139" t="str">
        <f t="shared" si="1"/>
        <v>44У_Т</v>
      </c>
      <c r="E41" s="140">
        <f t="shared" si="31"/>
        <v>44213</v>
      </c>
      <c r="F41" s="141">
        <f t="shared" si="2"/>
        <v>44239</v>
      </c>
      <c r="G41" s="141">
        <f t="shared" si="3"/>
        <v>44288</v>
      </c>
      <c r="H41" s="141">
        <f t="shared" si="34"/>
        <v>44293</v>
      </c>
      <c r="I41" s="141">
        <f t="shared" si="32"/>
        <v>44321</v>
      </c>
      <c r="J41" s="141">
        <f t="shared" si="5"/>
        <v>44321</v>
      </c>
      <c r="K41" s="140">
        <f t="shared" si="35"/>
        <v>44405</v>
      </c>
      <c r="L41" s="141">
        <f t="shared" si="6"/>
        <v>44435</v>
      </c>
      <c r="M41" s="141">
        <f t="shared" si="7"/>
        <v>44435</v>
      </c>
      <c r="N41" s="141">
        <f t="shared" si="8"/>
        <v>44434</v>
      </c>
      <c r="O41" s="140">
        <f t="shared" si="9"/>
        <v>44434</v>
      </c>
      <c r="P41" s="141">
        <f t="shared" si="10"/>
        <v>44455</v>
      </c>
      <c r="Q41" s="141">
        <f t="shared" si="11"/>
        <v>44462</v>
      </c>
      <c r="R41" s="141">
        <f t="shared" si="12"/>
        <v>44467</v>
      </c>
      <c r="S41" s="140">
        <f t="shared" si="13"/>
        <v>44470</v>
      </c>
      <c r="T41" s="141">
        <f t="shared" si="14"/>
        <v>44495</v>
      </c>
      <c r="U41" s="141">
        <f t="shared" si="15"/>
        <v>44515</v>
      </c>
      <c r="V41" s="140">
        <f t="shared" si="16"/>
        <v>44543</v>
      </c>
      <c r="W41" s="140">
        <f t="shared" si="17"/>
        <v>44546</v>
      </c>
      <c r="X41" s="141">
        <f t="shared" si="18"/>
        <v>44560</v>
      </c>
      <c r="Y41" s="141">
        <f t="shared" si="19"/>
        <v>44581</v>
      </c>
      <c r="Z41" s="141">
        <f t="shared" si="20"/>
        <v>44588</v>
      </c>
      <c r="AA41" s="141">
        <f t="shared" si="21"/>
        <v>44593</v>
      </c>
      <c r="AB41" s="140">
        <f t="shared" si="22"/>
        <v>44596</v>
      </c>
      <c r="AC41" s="141">
        <f t="shared" si="23"/>
        <v>44621</v>
      </c>
      <c r="AD41" s="141">
        <f t="shared" si="24"/>
        <v>44641</v>
      </c>
      <c r="AE41" s="141">
        <f t="shared" si="25"/>
        <v>44641</v>
      </c>
      <c r="AF41" s="141">
        <f t="shared" si="26"/>
        <v>44651</v>
      </c>
      <c r="AG41" s="141">
        <f t="shared" si="27"/>
        <v>44667</v>
      </c>
      <c r="AH41" s="140">
        <f t="shared" si="28"/>
        <v>44671</v>
      </c>
      <c r="AI41" s="141">
        <f t="shared" si="33"/>
        <v>44633</v>
      </c>
      <c r="AJ41" s="142">
        <f>VLOOKUP(D41,'ГрКонтр 2-хэтапные'!$D$8:$AO$1057,38,0)</f>
        <v>44633</v>
      </c>
      <c r="AK41" s="143">
        <f t="shared" si="29"/>
        <v>-38</v>
      </c>
    </row>
    <row r="42" spans="1:37">
      <c r="A42" s="136">
        <f>IF(ISBLANK(D42),"",COUNTA($D$10:D42))</f>
        <v>33</v>
      </c>
      <c r="B42" s="137">
        <v>45</v>
      </c>
      <c r="C42" s="138" t="s">
        <v>727</v>
      </c>
      <c r="D42" s="139" t="str">
        <f t="shared" ref="D42:D73" si="36">CONCATENATE(B42,,C42)</f>
        <v>45У_Т</v>
      </c>
      <c r="E42" s="140">
        <f t="shared" si="31"/>
        <v>44372</v>
      </c>
      <c r="F42" s="141">
        <f t="shared" ref="F42:F73" si="37">WORKDAY(E42,$F$8)</f>
        <v>44400</v>
      </c>
      <c r="G42" s="141">
        <f t="shared" ref="G42:G73" si="38">WORKDAY(F42,$G$8)</f>
        <v>44449</v>
      </c>
      <c r="H42" s="141">
        <f t="shared" si="34"/>
        <v>44454</v>
      </c>
      <c r="I42" s="141">
        <f t="shared" si="32"/>
        <v>44482</v>
      </c>
      <c r="J42" s="141">
        <f t="shared" ref="J42:J73" si="39">I42</f>
        <v>44482</v>
      </c>
      <c r="K42" s="140">
        <f t="shared" si="35"/>
        <v>44566</v>
      </c>
      <c r="L42" s="141">
        <f t="shared" ref="L42:L73" si="40">WORKDAY(K42,$L$8)</f>
        <v>44596</v>
      </c>
      <c r="M42" s="141">
        <f t="shared" ref="M42:M73" si="41">L42</f>
        <v>44596</v>
      </c>
      <c r="N42" s="141">
        <f t="shared" ref="N42:N73" si="42">WORKDAY(K42,$N$8)</f>
        <v>44595</v>
      </c>
      <c r="O42" s="140">
        <f t="shared" ref="O42:O73" si="43">WORKDAY(N42,$O$8)</f>
        <v>44595</v>
      </c>
      <c r="P42" s="141">
        <f t="shared" ref="P42:P73" si="44">WORKDAY(O42,$P$8)</f>
        <v>44616</v>
      </c>
      <c r="Q42" s="141">
        <f t="shared" ref="Q42:Q73" si="45">WORKDAY(P42,$Q$8)</f>
        <v>44623</v>
      </c>
      <c r="R42" s="141">
        <f t="shared" ref="R42:R73" si="46">WORKDAY(Q42,$R$8)</f>
        <v>44628</v>
      </c>
      <c r="S42" s="140">
        <f t="shared" ref="S42:S73" si="47">WORKDAY(R42,$S$8)</f>
        <v>44631</v>
      </c>
      <c r="T42" s="141">
        <f t="shared" ref="T42:T73" si="48">S42+$T$8</f>
        <v>44656</v>
      </c>
      <c r="U42" s="141">
        <f t="shared" ref="U42:U73" si="49">T42+$U$8</f>
        <v>44676</v>
      </c>
      <c r="V42" s="140">
        <f t="shared" ref="V42:V73" si="50">WORKDAY(U42,$V$8)</f>
        <v>44704</v>
      </c>
      <c r="W42" s="140">
        <f t="shared" ref="W42:W73" si="51">WORKDAY(V42,$W$8)</f>
        <v>44707</v>
      </c>
      <c r="X42" s="141">
        <f t="shared" ref="X42:X73" si="52">WORKDAY(W42,$X$8)</f>
        <v>44721</v>
      </c>
      <c r="Y42" s="141">
        <f t="shared" ref="Y42:Y73" si="53">WORKDAY(X42,$Y$8)</f>
        <v>44742</v>
      </c>
      <c r="Z42" s="141">
        <f t="shared" ref="Z42:Z73" si="54">WORKDAY(Y42,$Z$8)</f>
        <v>44749</v>
      </c>
      <c r="AA42" s="141">
        <f t="shared" ref="AA42:AA73" si="55">WORKDAY(Z42,$AA$8)</f>
        <v>44754</v>
      </c>
      <c r="AB42" s="140">
        <f t="shared" ref="AB42:AB73" si="56">WORKDAY(AA42,$AB$8)</f>
        <v>44757</v>
      </c>
      <c r="AC42" s="141">
        <f t="shared" ref="AC42:AC73" si="57">AB42+$AC$8</f>
        <v>44782</v>
      </c>
      <c r="AD42" s="141">
        <f t="shared" ref="AD42:AD73" si="58">AC42+$AD$8</f>
        <v>44802</v>
      </c>
      <c r="AE42" s="141">
        <f t="shared" ref="AE42:AE73" si="59">AD42</f>
        <v>44802</v>
      </c>
      <c r="AF42" s="141">
        <f t="shared" ref="AF42:AF73" si="60">AE42+$AF$8</f>
        <v>44812</v>
      </c>
      <c r="AG42" s="141">
        <f t="shared" ref="AG42:AG73" si="61">AF42+$AG$8</f>
        <v>44828</v>
      </c>
      <c r="AH42" s="140">
        <f t="shared" ref="AH42:AH73" si="62">AG42+$AH$8</f>
        <v>44832</v>
      </c>
      <c r="AI42" s="141">
        <f t="shared" si="33"/>
        <v>44792</v>
      </c>
      <c r="AJ42" s="142">
        <f>VLOOKUP(D42,'ГрКонтр 2-хэтапные'!$D$8:$AO$1057,38,0)</f>
        <v>44792</v>
      </c>
      <c r="AK42" s="143">
        <f t="shared" ref="AK42:AK73" si="63">AJ42-AH42</f>
        <v>-40</v>
      </c>
    </row>
    <row r="43" spans="1:37">
      <c r="A43" s="136">
        <f>IF(ISBLANK(D43),"",COUNTA($D$10:D43))</f>
        <v>34</v>
      </c>
      <c r="B43" s="137">
        <v>46</v>
      </c>
      <c r="C43" s="138" t="s">
        <v>727</v>
      </c>
      <c r="D43" s="139" t="str">
        <f t="shared" si="36"/>
        <v>46У_Т</v>
      </c>
      <c r="E43" s="140">
        <f t="shared" si="31"/>
        <v>44167</v>
      </c>
      <c r="F43" s="141">
        <f t="shared" si="37"/>
        <v>44195</v>
      </c>
      <c r="G43" s="141">
        <f t="shared" si="38"/>
        <v>44244</v>
      </c>
      <c r="H43" s="989">
        <v>44316</v>
      </c>
      <c r="I43" s="141">
        <f t="shared" si="32"/>
        <v>44344</v>
      </c>
      <c r="J43" s="141">
        <f t="shared" si="39"/>
        <v>44344</v>
      </c>
      <c r="K43" s="140">
        <f t="shared" si="35"/>
        <v>44428</v>
      </c>
      <c r="L43" s="141">
        <f t="shared" si="40"/>
        <v>44460</v>
      </c>
      <c r="M43" s="141">
        <f t="shared" si="41"/>
        <v>44460</v>
      </c>
      <c r="N43" s="141">
        <f t="shared" si="42"/>
        <v>44459</v>
      </c>
      <c r="O43" s="140">
        <f t="shared" si="43"/>
        <v>44459</v>
      </c>
      <c r="P43" s="141">
        <f t="shared" si="44"/>
        <v>44480</v>
      </c>
      <c r="Q43" s="141">
        <f t="shared" si="45"/>
        <v>44487</v>
      </c>
      <c r="R43" s="141">
        <f t="shared" si="46"/>
        <v>44490</v>
      </c>
      <c r="S43" s="140">
        <f t="shared" si="47"/>
        <v>44495</v>
      </c>
      <c r="T43" s="141">
        <f t="shared" si="48"/>
        <v>44520</v>
      </c>
      <c r="U43" s="141">
        <f t="shared" si="49"/>
        <v>44540</v>
      </c>
      <c r="V43" s="140">
        <f t="shared" si="50"/>
        <v>44568</v>
      </c>
      <c r="W43" s="140">
        <f t="shared" si="51"/>
        <v>44573</v>
      </c>
      <c r="X43" s="141">
        <f t="shared" si="52"/>
        <v>44587</v>
      </c>
      <c r="Y43" s="141">
        <f t="shared" si="53"/>
        <v>44608</v>
      </c>
      <c r="Z43" s="141">
        <f t="shared" si="54"/>
        <v>44615</v>
      </c>
      <c r="AA43" s="141">
        <f t="shared" si="55"/>
        <v>44620</v>
      </c>
      <c r="AB43" s="140">
        <f t="shared" si="56"/>
        <v>44623</v>
      </c>
      <c r="AC43" s="141">
        <f t="shared" si="57"/>
        <v>44648</v>
      </c>
      <c r="AD43" s="141">
        <f t="shared" si="58"/>
        <v>44668</v>
      </c>
      <c r="AE43" s="141">
        <f t="shared" si="59"/>
        <v>44668</v>
      </c>
      <c r="AF43" s="141">
        <f t="shared" si="60"/>
        <v>44678</v>
      </c>
      <c r="AG43" s="141">
        <f t="shared" si="61"/>
        <v>44694</v>
      </c>
      <c r="AH43" s="140">
        <f t="shared" si="62"/>
        <v>44698</v>
      </c>
      <c r="AI43" s="141">
        <f t="shared" si="33"/>
        <v>44587</v>
      </c>
      <c r="AJ43" s="142">
        <f>VLOOKUP(D43,'ГрКонтр 2-хэтапные'!$D$8:$AO$1057,38,0)</f>
        <v>44587</v>
      </c>
      <c r="AK43" s="143">
        <f t="shared" si="63"/>
        <v>-111</v>
      </c>
    </row>
    <row r="44" spans="1:37">
      <c r="A44" s="136">
        <f>IF(ISBLANK(D44),"",COUNTA($D$10:D44))</f>
        <v>35</v>
      </c>
      <c r="B44" s="137">
        <v>47</v>
      </c>
      <c r="C44" s="138" t="s">
        <v>727</v>
      </c>
      <c r="D44" s="139" t="str">
        <f t="shared" si="36"/>
        <v>47У_Т</v>
      </c>
      <c r="E44" s="140">
        <f t="shared" si="31"/>
        <v>44433</v>
      </c>
      <c r="F44" s="141">
        <f t="shared" si="37"/>
        <v>44461</v>
      </c>
      <c r="G44" s="141">
        <f t="shared" si="38"/>
        <v>44510</v>
      </c>
      <c r="H44" s="141">
        <f t="shared" si="34"/>
        <v>44515</v>
      </c>
      <c r="I44" s="141">
        <f t="shared" si="32"/>
        <v>44543</v>
      </c>
      <c r="J44" s="141">
        <f t="shared" si="39"/>
        <v>44543</v>
      </c>
      <c r="K44" s="140">
        <f t="shared" si="35"/>
        <v>44627</v>
      </c>
      <c r="L44" s="141">
        <f t="shared" si="40"/>
        <v>44657</v>
      </c>
      <c r="M44" s="141">
        <f t="shared" si="41"/>
        <v>44657</v>
      </c>
      <c r="N44" s="141">
        <f t="shared" si="42"/>
        <v>44656</v>
      </c>
      <c r="O44" s="140">
        <f t="shared" si="43"/>
        <v>44656</v>
      </c>
      <c r="P44" s="141">
        <f t="shared" si="44"/>
        <v>44677</v>
      </c>
      <c r="Q44" s="141">
        <f t="shared" si="45"/>
        <v>44684</v>
      </c>
      <c r="R44" s="141">
        <f t="shared" si="46"/>
        <v>44687</v>
      </c>
      <c r="S44" s="140">
        <f t="shared" si="47"/>
        <v>44692</v>
      </c>
      <c r="T44" s="141">
        <f t="shared" si="48"/>
        <v>44717</v>
      </c>
      <c r="U44" s="141">
        <f t="shared" si="49"/>
        <v>44737</v>
      </c>
      <c r="V44" s="140">
        <f t="shared" si="50"/>
        <v>44764</v>
      </c>
      <c r="W44" s="140">
        <f t="shared" si="51"/>
        <v>44769</v>
      </c>
      <c r="X44" s="141">
        <f t="shared" si="52"/>
        <v>44783</v>
      </c>
      <c r="Y44" s="141">
        <f t="shared" si="53"/>
        <v>44804</v>
      </c>
      <c r="Z44" s="141">
        <f t="shared" si="54"/>
        <v>44811</v>
      </c>
      <c r="AA44" s="141">
        <f t="shared" si="55"/>
        <v>44816</v>
      </c>
      <c r="AB44" s="140">
        <f t="shared" si="56"/>
        <v>44819</v>
      </c>
      <c r="AC44" s="141">
        <f t="shared" si="57"/>
        <v>44844</v>
      </c>
      <c r="AD44" s="141">
        <f t="shared" si="58"/>
        <v>44864</v>
      </c>
      <c r="AE44" s="141">
        <f t="shared" si="59"/>
        <v>44864</v>
      </c>
      <c r="AF44" s="141">
        <f t="shared" si="60"/>
        <v>44874</v>
      </c>
      <c r="AG44" s="141">
        <f t="shared" si="61"/>
        <v>44890</v>
      </c>
      <c r="AH44" s="140">
        <f t="shared" si="62"/>
        <v>44894</v>
      </c>
      <c r="AI44" s="141">
        <f t="shared" si="33"/>
        <v>44853</v>
      </c>
      <c r="AJ44" s="142">
        <f>VLOOKUP(D44,'ГрКонтр 2-хэтапные'!$D$8:$AO$1057,38,0)</f>
        <v>44853</v>
      </c>
      <c r="AK44" s="143">
        <f t="shared" si="63"/>
        <v>-41</v>
      </c>
    </row>
    <row r="45" spans="1:37">
      <c r="A45" s="136">
        <f>IF(ISBLANK(D45),"",COUNTA($D$10:D45))</f>
        <v>36</v>
      </c>
      <c r="B45" s="137">
        <v>48</v>
      </c>
      <c r="C45" s="138" t="s">
        <v>727</v>
      </c>
      <c r="D45" s="139" t="str">
        <f t="shared" si="36"/>
        <v>48У_Т</v>
      </c>
      <c r="E45" s="140">
        <f t="shared" si="31"/>
        <v>44354</v>
      </c>
      <c r="F45" s="141">
        <f t="shared" si="37"/>
        <v>44382</v>
      </c>
      <c r="G45" s="141">
        <f t="shared" si="38"/>
        <v>44431</v>
      </c>
      <c r="H45" s="141">
        <f t="shared" si="34"/>
        <v>44434</v>
      </c>
      <c r="I45" s="141">
        <f t="shared" si="32"/>
        <v>44462</v>
      </c>
      <c r="J45" s="141">
        <f t="shared" si="39"/>
        <v>44462</v>
      </c>
      <c r="K45" s="140">
        <f t="shared" si="35"/>
        <v>44546</v>
      </c>
      <c r="L45" s="141">
        <f t="shared" si="40"/>
        <v>44578</v>
      </c>
      <c r="M45" s="141">
        <f t="shared" si="41"/>
        <v>44578</v>
      </c>
      <c r="N45" s="141">
        <f t="shared" si="42"/>
        <v>44575</v>
      </c>
      <c r="O45" s="140">
        <f t="shared" si="43"/>
        <v>44575</v>
      </c>
      <c r="P45" s="141">
        <f t="shared" si="44"/>
        <v>44596</v>
      </c>
      <c r="Q45" s="141">
        <f t="shared" si="45"/>
        <v>44603</v>
      </c>
      <c r="R45" s="141">
        <f t="shared" si="46"/>
        <v>44608</v>
      </c>
      <c r="S45" s="140">
        <f t="shared" si="47"/>
        <v>44613</v>
      </c>
      <c r="T45" s="141">
        <f t="shared" si="48"/>
        <v>44638</v>
      </c>
      <c r="U45" s="141">
        <f t="shared" si="49"/>
        <v>44658</v>
      </c>
      <c r="V45" s="140">
        <f t="shared" si="50"/>
        <v>44686</v>
      </c>
      <c r="W45" s="140">
        <f t="shared" si="51"/>
        <v>44691</v>
      </c>
      <c r="X45" s="141">
        <f t="shared" si="52"/>
        <v>44705</v>
      </c>
      <c r="Y45" s="141">
        <f t="shared" si="53"/>
        <v>44726</v>
      </c>
      <c r="Z45" s="141">
        <f t="shared" si="54"/>
        <v>44733</v>
      </c>
      <c r="AA45" s="141">
        <f t="shared" si="55"/>
        <v>44736</v>
      </c>
      <c r="AB45" s="140">
        <f t="shared" si="56"/>
        <v>44741</v>
      </c>
      <c r="AC45" s="141">
        <f t="shared" si="57"/>
        <v>44766</v>
      </c>
      <c r="AD45" s="141">
        <f t="shared" si="58"/>
        <v>44786</v>
      </c>
      <c r="AE45" s="141">
        <f t="shared" si="59"/>
        <v>44786</v>
      </c>
      <c r="AF45" s="141">
        <f t="shared" si="60"/>
        <v>44796</v>
      </c>
      <c r="AG45" s="141">
        <f t="shared" si="61"/>
        <v>44812</v>
      </c>
      <c r="AH45" s="140">
        <f t="shared" si="62"/>
        <v>44816</v>
      </c>
      <c r="AI45" s="141">
        <f t="shared" si="33"/>
        <v>44774</v>
      </c>
      <c r="AJ45" s="142">
        <f>VLOOKUP(D45,'ГрКонтр 2-хэтапные'!$D$8:$AO$1057,38,0)</f>
        <v>44774</v>
      </c>
      <c r="AK45" s="143">
        <f t="shared" si="63"/>
        <v>-42</v>
      </c>
    </row>
    <row r="46" spans="1:37">
      <c r="A46" s="136">
        <f>IF(ISBLANK(D46),"",COUNTA($D$10:D46))</f>
        <v>37</v>
      </c>
      <c r="B46" s="137">
        <v>49</v>
      </c>
      <c r="C46" s="138" t="s">
        <v>727</v>
      </c>
      <c r="D46" s="139" t="str">
        <f t="shared" si="36"/>
        <v>49У_Т</v>
      </c>
      <c r="E46" s="140">
        <f t="shared" si="31"/>
        <v>44153</v>
      </c>
      <c r="F46" s="141">
        <f t="shared" si="37"/>
        <v>44181</v>
      </c>
      <c r="G46" s="141">
        <f t="shared" si="38"/>
        <v>44230</v>
      </c>
      <c r="H46" s="989">
        <v>44316</v>
      </c>
      <c r="I46" s="141">
        <f t="shared" si="32"/>
        <v>44344</v>
      </c>
      <c r="J46" s="141">
        <f t="shared" si="39"/>
        <v>44344</v>
      </c>
      <c r="K46" s="140">
        <f t="shared" si="35"/>
        <v>44428</v>
      </c>
      <c r="L46" s="141">
        <f t="shared" si="40"/>
        <v>44460</v>
      </c>
      <c r="M46" s="141">
        <f t="shared" si="41"/>
        <v>44460</v>
      </c>
      <c r="N46" s="141">
        <f t="shared" si="42"/>
        <v>44459</v>
      </c>
      <c r="O46" s="140">
        <f t="shared" si="43"/>
        <v>44459</v>
      </c>
      <c r="P46" s="141">
        <f t="shared" si="44"/>
        <v>44480</v>
      </c>
      <c r="Q46" s="141">
        <f t="shared" si="45"/>
        <v>44487</v>
      </c>
      <c r="R46" s="141">
        <f t="shared" si="46"/>
        <v>44490</v>
      </c>
      <c r="S46" s="140">
        <f t="shared" si="47"/>
        <v>44495</v>
      </c>
      <c r="T46" s="141">
        <f t="shared" si="48"/>
        <v>44520</v>
      </c>
      <c r="U46" s="141">
        <f t="shared" si="49"/>
        <v>44540</v>
      </c>
      <c r="V46" s="140">
        <f t="shared" si="50"/>
        <v>44568</v>
      </c>
      <c r="W46" s="140">
        <f t="shared" si="51"/>
        <v>44573</v>
      </c>
      <c r="X46" s="141">
        <f t="shared" si="52"/>
        <v>44587</v>
      </c>
      <c r="Y46" s="141">
        <f t="shared" si="53"/>
        <v>44608</v>
      </c>
      <c r="Z46" s="141">
        <f t="shared" si="54"/>
        <v>44615</v>
      </c>
      <c r="AA46" s="141">
        <f t="shared" si="55"/>
        <v>44620</v>
      </c>
      <c r="AB46" s="140">
        <f t="shared" si="56"/>
        <v>44623</v>
      </c>
      <c r="AC46" s="141">
        <f t="shared" si="57"/>
        <v>44648</v>
      </c>
      <c r="AD46" s="141">
        <f t="shared" si="58"/>
        <v>44668</v>
      </c>
      <c r="AE46" s="141">
        <f t="shared" si="59"/>
        <v>44668</v>
      </c>
      <c r="AF46" s="141">
        <f t="shared" si="60"/>
        <v>44678</v>
      </c>
      <c r="AG46" s="141">
        <f t="shared" si="61"/>
        <v>44694</v>
      </c>
      <c r="AH46" s="140">
        <f t="shared" si="62"/>
        <v>44698</v>
      </c>
      <c r="AI46" s="141">
        <f t="shared" si="33"/>
        <v>44573</v>
      </c>
      <c r="AJ46" s="142">
        <f>VLOOKUP(D46,'ГрКонтр 2-хэтапные'!$D$8:$AO$1057,38,0)</f>
        <v>44573</v>
      </c>
      <c r="AK46" s="143">
        <f t="shared" si="63"/>
        <v>-125</v>
      </c>
    </row>
    <row r="47" spans="1:37">
      <c r="A47" s="136">
        <f>IF(ISBLANK(D47),"",COUNTA($D$10:D47))</f>
        <v>38</v>
      </c>
      <c r="B47" s="137">
        <v>50</v>
      </c>
      <c r="C47" s="138" t="s">
        <v>727</v>
      </c>
      <c r="D47" s="139" t="str">
        <f t="shared" si="36"/>
        <v>50У_Т</v>
      </c>
      <c r="E47" s="140">
        <f t="shared" si="31"/>
        <v>44340</v>
      </c>
      <c r="F47" s="141">
        <f t="shared" si="37"/>
        <v>44368</v>
      </c>
      <c r="G47" s="141">
        <f t="shared" si="38"/>
        <v>44417</v>
      </c>
      <c r="H47" s="141">
        <f t="shared" si="34"/>
        <v>44420</v>
      </c>
      <c r="I47" s="141">
        <f t="shared" si="32"/>
        <v>44448</v>
      </c>
      <c r="J47" s="141">
        <f t="shared" si="39"/>
        <v>44448</v>
      </c>
      <c r="K47" s="140">
        <f t="shared" si="35"/>
        <v>44532</v>
      </c>
      <c r="L47" s="141">
        <f t="shared" si="40"/>
        <v>44564</v>
      </c>
      <c r="M47" s="141">
        <f t="shared" si="41"/>
        <v>44564</v>
      </c>
      <c r="N47" s="141">
        <f t="shared" si="42"/>
        <v>44561</v>
      </c>
      <c r="O47" s="140">
        <f t="shared" si="43"/>
        <v>44561</v>
      </c>
      <c r="P47" s="141">
        <f t="shared" si="44"/>
        <v>44582</v>
      </c>
      <c r="Q47" s="141">
        <f t="shared" si="45"/>
        <v>44589</v>
      </c>
      <c r="R47" s="141">
        <f t="shared" si="46"/>
        <v>44594</v>
      </c>
      <c r="S47" s="140">
        <f t="shared" si="47"/>
        <v>44599</v>
      </c>
      <c r="T47" s="141">
        <f t="shared" si="48"/>
        <v>44624</v>
      </c>
      <c r="U47" s="141">
        <f t="shared" si="49"/>
        <v>44644</v>
      </c>
      <c r="V47" s="140">
        <f t="shared" si="50"/>
        <v>44672</v>
      </c>
      <c r="W47" s="140">
        <f t="shared" si="51"/>
        <v>44677</v>
      </c>
      <c r="X47" s="141">
        <f t="shared" si="52"/>
        <v>44691</v>
      </c>
      <c r="Y47" s="141">
        <f t="shared" si="53"/>
        <v>44712</v>
      </c>
      <c r="Z47" s="141">
        <f t="shared" si="54"/>
        <v>44719</v>
      </c>
      <c r="AA47" s="141">
        <f t="shared" si="55"/>
        <v>44722</v>
      </c>
      <c r="AB47" s="140">
        <f t="shared" si="56"/>
        <v>44727</v>
      </c>
      <c r="AC47" s="141">
        <f t="shared" si="57"/>
        <v>44752</v>
      </c>
      <c r="AD47" s="141">
        <f t="shared" si="58"/>
        <v>44772</v>
      </c>
      <c r="AE47" s="141">
        <f t="shared" si="59"/>
        <v>44772</v>
      </c>
      <c r="AF47" s="141">
        <f t="shared" si="60"/>
        <v>44782</v>
      </c>
      <c r="AG47" s="141">
        <f t="shared" si="61"/>
        <v>44798</v>
      </c>
      <c r="AH47" s="140">
        <f t="shared" si="62"/>
        <v>44802</v>
      </c>
      <c r="AI47" s="141">
        <f t="shared" si="33"/>
        <v>44760</v>
      </c>
      <c r="AJ47" s="142">
        <f>VLOOKUP(D47,'ГрКонтр 2-хэтапные'!$D$8:$AO$1057,38,0)</f>
        <v>44760</v>
      </c>
      <c r="AK47" s="143">
        <f t="shared" si="63"/>
        <v>-42</v>
      </c>
    </row>
    <row r="48" spans="1:37">
      <c r="A48" s="136">
        <f>IF(ISBLANK(D48),"",COUNTA($D$10:D48))</f>
        <v>39</v>
      </c>
      <c r="B48" s="137">
        <v>51</v>
      </c>
      <c r="C48" s="138" t="s">
        <v>727</v>
      </c>
      <c r="D48" s="139" t="str">
        <f t="shared" si="36"/>
        <v>51У_Т</v>
      </c>
      <c r="E48" s="140">
        <f t="shared" si="31"/>
        <v>44449</v>
      </c>
      <c r="F48" s="141">
        <f t="shared" si="37"/>
        <v>44477</v>
      </c>
      <c r="G48" s="141">
        <f t="shared" si="38"/>
        <v>44526</v>
      </c>
      <c r="H48" s="141">
        <f t="shared" si="34"/>
        <v>44531</v>
      </c>
      <c r="I48" s="141">
        <f t="shared" si="32"/>
        <v>44559</v>
      </c>
      <c r="J48" s="141">
        <f t="shared" si="39"/>
        <v>44559</v>
      </c>
      <c r="K48" s="140">
        <f t="shared" si="35"/>
        <v>44643</v>
      </c>
      <c r="L48" s="141">
        <f t="shared" si="40"/>
        <v>44673</v>
      </c>
      <c r="M48" s="141">
        <f t="shared" si="41"/>
        <v>44673</v>
      </c>
      <c r="N48" s="141">
        <f t="shared" si="42"/>
        <v>44672</v>
      </c>
      <c r="O48" s="140">
        <f t="shared" si="43"/>
        <v>44672</v>
      </c>
      <c r="P48" s="141">
        <f t="shared" si="44"/>
        <v>44693</v>
      </c>
      <c r="Q48" s="141">
        <f t="shared" si="45"/>
        <v>44700</v>
      </c>
      <c r="R48" s="141">
        <f t="shared" si="46"/>
        <v>44705</v>
      </c>
      <c r="S48" s="140">
        <f t="shared" si="47"/>
        <v>44708</v>
      </c>
      <c r="T48" s="141">
        <f t="shared" si="48"/>
        <v>44733</v>
      </c>
      <c r="U48" s="141">
        <f t="shared" si="49"/>
        <v>44753</v>
      </c>
      <c r="V48" s="140">
        <f t="shared" si="50"/>
        <v>44781</v>
      </c>
      <c r="W48" s="140">
        <f t="shared" si="51"/>
        <v>44784</v>
      </c>
      <c r="X48" s="141">
        <f t="shared" si="52"/>
        <v>44798</v>
      </c>
      <c r="Y48" s="141">
        <f t="shared" si="53"/>
        <v>44819</v>
      </c>
      <c r="Z48" s="141">
        <f t="shared" si="54"/>
        <v>44826</v>
      </c>
      <c r="AA48" s="141">
        <f t="shared" si="55"/>
        <v>44831</v>
      </c>
      <c r="AB48" s="140">
        <f t="shared" si="56"/>
        <v>44834</v>
      </c>
      <c r="AC48" s="141">
        <f t="shared" si="57"/>
        <v>44859</v>
      </c>
      <c r="AD48" s="141">
        <f t="shared" si="58"/>
        <v>44879</v>
      </c>
      <c r="AE48" s="141">
        <f t="shared" si="59"/>
        <v>44879</v>
      </c>
      <c r="AF48" s="141">
        <f t="shared" si="60"/>
        <v>44889</v>
      </c>
      <c r="AG48" s="141">
        <f t="shared" si="61"/>
        <v>44905</v>
      </c>
      <c r="AH48" s="140">
        <f t="shared" si="62"/>
        <v>44909</v>
      </c>
      <c r="AI48" s="141">
        <f t="shared" si="33"/>
        <v>44869</v>
      </c>
      <c r="AJ48" s="142">
        <f>VLOOKUP(D48,'ГрКонтр 2-хэтапные'!$D$8:$AO$1057,38,0)</f>
        <v>44869</v>
      </c>
      <c r="AK48" s="143">
        <f t="shared" si="63"/>
        <v>-40</v>
      </c>
    </row>
    <row r="49" spans="1:37">
      <c r="A49" s="136">
        <f>IF(ISBLANK(D49),"",COUNTA($D$10:D49))</f>
        <v>40</v>
      </c>
      <c r="B49" s="137">
        <v>52</v>
      </c>
      <c r="C49" s="138" t="s">
        <v>727</v>
      </c>
      <c r="D49" s="139" t="str">
        <f t="shared" si="36"/>
        <v>52У_Т</v>
      </c>
      <c r="E49" s="140">
        <f t="shared" si="31"/>
        <v>44075</v>
      </c>
      <c r="F49" s="141">
        <f t="shared" si="37"/>
        <v>44103</v>
      </c>
      <c r="G49" s="141">
        <f t="shared" si="38"/>
        <v>44152</v>
      </c>
      <c r="H49" s="989">
        <v>44316</v>
      </c>
      <c r="I49" s="141">
        <f t="shared" si="32"/>
        <v>44344</v>
      </c>
      <c r="J49" s="141">
        <f t="shared" si="39"/>
        <v>44344</v>
      </c>
      <c r="K49" s="140">
        <f t="shared" si="35"/>
        <v>44428</v>
      </c>
      <c r="L49" s="141">
        <f t="shared" si="40"/>
        <v>44460</v>
      </c>
      <c r="M49" s="141">
        <f t="shared" si="41"/>
        <v>44460</v>
      </c>
      <c r="N49" s="141">
        <f t="shared" si="42"/>
        <v>44459</v>
      </c>
      <c r="O49" s="140">
        <f t="shared" si="43"/>
        <v>44459</v>
      </c>
      <c r="P49" s="141">
        <f t="shared" si="44"/>
        <v>44480</v>
      </c>
      <c r="Q49" s="141">
        <f t="shared" si="45"/>
        <v>44487</v>
      </c>
      <c r="R49" s="141">
        <f t="shared" si="46"/>
        <v>44490</v>
      </c>
      <c r="S49" s="140">
        <f t="shared" si="47"/>
        <v>44495</v>
      </c>
      <c r="T49" s="141">
        <f t="shared" si="48"/>
        <v>44520</v>
      </c>
      <c r="U49" s="141">
        <f t="shared" si="49"/>
        <v>44540</v>
      </c>
      <c r="V49" s="140">
        <f t="shared" si="50"/>
        <v>44568</v>
      </c>
      <c r="W49" s="140">
        <f t="shared" si="51"/>
        <v>44573</v>
      </c>
      <c r="X49" s="141">
        <f t="shared" si="52"/>
        <v>44587</v>
      </c>
      <c r="Y49" s="141">
        <f t="shared" si="53"/>
        <v>44608</v>
      </c>
      <c r="Z49" s="141">
        <f t="shared" si="54"/>
        <v>44615</v>
      </c>
      <c r="AA49" s="141">
        <f t="shared" si="55"/>
        <v>44620</v>
      </c>
      <c r="AB49" s="140">
        <f t="shared" si="56"/>
        <v>44623</v>
      </c>
      <c r="AC49" s="141">
        <f t="shared" si="57"/>
        <v>44648</v>
      </c>
      <c r="AD49" s="141">
        <f t="shared" si="58"/>
        <v>44668</v>
      </c>
      <c r="AE49" s="141">
        <f t="shared" si="59"/>
        <v>44668</v>
      </c>
      <c r="AF49" s="141">
        <f t="shared" si="60"/>
        <v>44678</v>
      </c>
      <c r="AG49" s="141">
        <f t="shared" si="61"/>
        <v>44694</v>
      </c>
      <c r="AH49" s="140">
        <f t="shared" si="62"/>
        <v>44698</v>
      </c>
      <c r="AI49" s="141">
        <f t="shared" si="33"/>
        <v>44495</v>
      </c>
      <c r="AJ49" s="142">
        <f>VLOOKUP(D49,'ГрКонтр 2-хэтапные'!$D$8:$AO$1057,38,0)</f>
        <v>44495</v>
      </c>
      <c r="AK49" s="143">
        <f t="shared" si="63"/>
        <v>-203</v>
      </c>
    </row>
    <row r="50" spans="1:37">
      <c r="A50" s="136">
        <f>IF(ISBLANK(D50),"",COUNTA($D$10:D50))</f>
        <v>41</v>
      </c>
      <c r="B50" s="137">
        <v>53</v>
      </c>
      <c r="C50" s="138" t="s">
        <v>727</v>
      </c>
      <c r="D50" s="139" t="str">
        <f t="shared" si="36"/>
        <v>53У_Т</v>
      </c>
      <c r="E50" s="140">
        <f t="shared" si="31"/>
        <v>44243</v>
      </c>
      <c r="F50" s="141">
        <f t="shared" si="37"/>
        <v>44271</v>
      </c>
      <c r="G50" s="141">
        <f t="shared" si="38"/>
        <v>44320</v>
      </c>
      <c r="H50" s="141">
        <f t="shared" si="34"/>
        <v>44323</v>
      </c>
      <c r="I50" s="141">
        <f t="shared" si="32"/>
        <v>44351</v>
      </c>
      <c r="J50" s="141">
        <f t="shared" si="39"/>
        <v>44351</v>
      </c>
      <c r="K50" s="140">
        <f>WORKDAY(J50,$K$8)-50</f>
        <v>44385</v>
      </c>
      <c r="L50" s="141">
        <f t="shared" si="40"/>
        <v>44417</v>
      </c>
      <c r="M50" s="141">
        <f t="shared" si="41"/>
        <v>44417</v>
      </c>
      <c r="N50" s="141">
        <f t="shared" si="42"/>
        <v>44414</v>
      </c>
      <c r="O50" s="140">
        <f t="shared" si="43"/>
        <v>44414</v>
      </c>
      <c r="P50" s="141">
        <f t="shared" si="44"/>
        <v>44435</v>
      </c>
      <c r="Q50" s="141">
        <f t="shared" si="45"/>
        <v>44442</v>
      </c>
      <c r="R50" s="141">
        <f t="shared" si="46"/>
        <v>44447</v>
      </c>
      <c r="S50" s="140">
        <f t="shared" si="47"/>
        <v>44452</v>
      </c>
      <c r="T50" s="141">
        <f t="shared" si="48"/>
        <v>44477</v>
      </c>
      <c r="U50" s="141">
        <f t="shared" si="49"/>
        <v>44497</v>
      </c>
      <c r="V50" s="140">
        <f t="shared" si="50"/>
        <v>44525</v>
      </c>
      <c r="W50" s="140">
        <f t="shared" si="51"/>
        <v>44530</v>
      </c>
      <c r="X50" s="141">
        <f t="shared" si="52"/>
        <v>44544</v>
      </c>
      <c r="Y50" s="141">
        <f t="shared" si="53"/>
        <v>44565</v>
      </c>
      <c r="Z50" s="141">
        <f t="shared" si="54"/>
        <v>44572</v>
      </c>
      <c r="AA50" s="141">
        <f t="shared" si="55"/>
        <v>44575</v>
      </c>
      <c r="AB50" s="140">
        <f t="shared" si="56"/>
        <v>44580</v>
      </c>
      <c r="AC50" s="141">
        <f t="shared" si="57"/>
        <v>44605</v>
      </c>
      <c r="AD50" s="141">
        <f t="shared" si="58"/>
        <v>44625</v>
      </c>
      <c r="AE50" s="141">
        <f t="shared" si="59"/>
        <v>44625</v>
      </c>
      <c r="AF50" s="141">
        <f t="shared" si="60"/>
        <v>44635</v>
      </c>
      <c r="AG50" s="141">
        <f t="shared" si="61"/>
        <v>44651</v>
      </c>
      <c r="AH50" s="140">
        <f t="shared" si="62"/>
        <v>44655</v>
      </c>
      <c r="AI50" s="141">
        <f t="shared" si="33"/>
        <v>44663</v>
      </c>
      <c r="AJ50" s="142">
        <f>VLOOKUP(D50,'ГрКонтр 2-хэтапные'!$D$8:$AO$1057,38,0)</f>
        <v>44663</v>
      </c>
      <c r="AK50" s="143">
        <f t="shared" si="63"/>
        <v>8</v>
      </c>
    </row>
    <row r="51" spans="1:37">
      <c r="A51" s="136">
        <f>IF(ISBLANK(D51),"",COUNTA($D$10:D51))</f>
        <v>42</v>
      </c>
      <c r="B51" s="137">
        <v>54</v>
      </c>
      <c r="C51" s="138" t="s">
        <v>727</v>
      </c>
      <c r="D51" s="139" t="str">
        <f t="shared" si="36"/>
        <v>54У_Т</v>
      </c>
      <c r="E51" s="140">
        <f t="shared" si="31"/>
        <v>44296</v>
      </c>
      <c r="F51" s="141">
        <f t="shared" si="37"/>
        <v>44323</v>
      </c>
      <c r="G51" s="141">
        <f t="shared" si="38"/>
        <v>44372</v>
      </c>
      <c r="H51" s="141">
        <f t="shared" si="34"/>
        <v>44377</v>
      </c>
      <c r="I51" s="141">
        <f t="shared" si="32"/>
        <v>44405</v>
      </c>
      <c r="J51" s="141">
        <f t="shared" si="39"/>
        <v>44405</v>
      </c>
      <c r="K51" s="140">
        <f>WORKDAY(J51,$K$8)</f>
        <v>44489</v>
      </c>
      <c r="L51" s="141">
        <f t="shared" si="40"/>
        <v>44519</v>
      </c>
      <c r="M51" s="141">
        <f t="shared" si="41"/>
        <v>44519</v>
      </c>
      <c r="N51" s="141">
        <f t="shared" si="42"/>
        <v>44518</v>
      </c>
      <c r="O51" s="140">
        <f t="shared" si="43"/>
        <v>44518</v>
      </c>
      <c r="P51" s="141">
        <f t="shared" si="44"/>
        <v>44539</v>
      </c>
      <c r="Q51" s="141">
        <f t="shared" si="45"/>
        <v>44546</v>
      </c>
      <c r="R51" s="141">
        <f t="shared" si="46"/>
        <v>44551</v>
      </c>
      <c r="S51" s="140">
        <f t="shared" si="47"/>
        <v>44554</v>
      </c>
      <c r="T51" s="141">
        <f t="shared" si="48"/>
        <v>44579</v>
      </c>
      <c r="U51" s="141">
        <f t="shared" si="49"/>
        <v>44599</v>
      </c>
      <c r="V51" s="140">
        <f t="shared" si="50"/>
        <v>44627</v>
      </c>
      <c r="W51" s="140">
        <f t="shared" si="51"/>
        <v>44630</v>
      </c>
      <c r="X51" s="141">
        <f t="shared" si="52"/>
        <v>44644</v>
      </c>
      <c r="Y51" s="141">
        <f t="shared" si="53"/>
        <v>44665</v>
      </c>
      <c r="Z51" s="141">
        <f t="shared" si="54"/>
        <v>44672</v>
      </c>
      <c r="AA51" s="141">
        <f t="shared" si="55"/>
        <v>44677</v>
      </c>
      <c r="AB51" s="140">
        <f t="shared" si="56"/>
        <v>44680</v>
      </c>
      <c r="AC51" s="141">
        <f t="shared" si="57"/>
        <v>44705</v>
      </c>
      <c r="AD51" s="141">
        <f t="shared" si="58"/>
        <v>44725</v>
      </c>
      <c r="AE51" s="141">
        <f t="shared" si="59"/>
        <v>44725</v>
      </c>
      <c r="AF51" s="141">
        <f t="shared" si="60"/>
        <v>44735</v>
      </c>
      <c r="AG51" s="141">
        <f t="shared" si="61"/>
        <v>44751</v>
      </c>
      <c r="AH51" s="140">
        <f t="shared" si="62"/>
        <v>44755</v>
      </c>
      <c r="AI51" s="141">
        <f t="shared" si="33"/>
        <v>44716</v>
      </c>
      <c r="AJ51" s="142">
        <f>VLOOKUP(D51,'ГрКонтр 2-хэтапные'!$D$8:$AO$1057,38,0)</f>
        <v>44716</v>
      </c>
      <c r="AK51" s="143">
        <f t="shared" si="63"/>
        <v>-39</v>
      </c>
    </row>
    <row r="52" spans="1:37">
      <c r="A52" s="136">
        <f>IF(ISBLANK(D52),"",COUNTA($D$10:D52))</f>
        <v>43</v>
      </c>
      <c r="B52" s="137">
        <v>55</v>
      </c>
      <c r="C52" s="138" t="s">
        <v>858</v>
      </c>
      <c r="D52" s="139" t="str">
        <f t="shared" si="36"/>
        <v>55У_Э</v>
      </c>
      <c r="E52" s="140">
        <f t="shared" si="31"/>
        <v>44195</v>
      </c>
      <c r="F52" s="141">
        <f t="shared" si="37"/>
        <v>44223</v>
      </c>
      <c r="G52" s="141">
        <f t="shared" si="38"/>
        <v>44272</v>
      </c>
      <c r="H52" s="989">
        <v>44316</v>
      </c>
      <c r="I52" s="141">
        <f t="shared" si="32"/>
        <v>44344</v>
      </c>
      <c r="J52" s="141">
        <f t="shared" si="39"/>
        <v>44344</v>
      </c>
      <c r="K52" s="140">
        <f>WORKDAY(J52,$K$8)</f>
        <v>44428</v>
      </c>
      <c r="L52" s="141">
        <f t="shared" si="40"/>
        <v>44460</v>
      </c>
      <c r="M52" s="141">
        <f t="shared" si="41"/>
        <v>44460</v>
      </c>
      <c r="N52" s="141">
        <f t="shared" si="42"/>
        <v>44459</v>
      </c>
      <c r="O52" s="140">
        <f t="shared" si="43"/>
        <v>44459</v>
      </c>
      <c r="P52" s="141">
        <f t="shared" si="44"/>
        <v>44480</v>
      </c>
      <c r="Q52" s="141">
        <f t="shared" si="45"/>
        <v>44487</v>
      </c>
      <c r="R52" s="141">
        <f t="shared" si="46"/>
        <v>44490</v>
      </c>
      <c r="S52" s="140">
        <f t="shared" si="47"/>
        <v>44495</v>
      </c>
      <c r="T52" s="141">
        <f t="shared" si="48"/>
        <v>44520</v>
      </c>
      <c r="U52" s="141">
        <f t="shared" si="49"/>
        <v>44540</v>
      </c>
      <c r="V52" s="140">
        <f t="shared" si="50"/>
        <v>44568</v>
      </c>
      <c r="W52" s="140">
        <f t="shared" si="51"/>
        <v>44573</v>
      </c>
      <c r="X52" s="141">
        <f t="shared" si="52"/>
        <v>44587</v>
      </c>
      <c r="Y52" s="141">
        <f t="shared" si="53"/>
        <v>44608</v>
      </c>
      <c r="Z52" s="141">
        <f t="shared" si="54"/>
        <v>44615</v>
      </c>
      <c r="AA52" s="141">
        <f t="shared" si="55"/>
        <v>44620</v>
      </c>
      <c r="AB52" s="140">
        <f t="shared" si="56"/>
        <v>44623</v>
      </c>
      <c r="AC52" s="141">
        <f t="shared" si="57"/>
        <v>44648</v>
      </c>
      <c r="AD52" s="141">
        <f t="shared" si="58"/>
        <v>44668</v>
      </c>
      <c r="AE52" s="141">
        <f t="shared" si="59"/>
        <v>44668</v>
      </c>
      <c r="AF52" s="141">
        <f t="shared" si="60"/>
        <v>44678</v>
      </c>
      <c r="AG52" s="141">
        <f t="shared" si="61"/>
        <v>44694</v>
      </c>
      <c r="AH52" s="140">
        <f t="shared" si="62"/>
        <v>44698</v>
      </c>
      <c r="AI52" s="141">
        <f t="shared" si="33"/>
        <v>44615</v>
      </c>
      <c r="AJ52" s="142">
        <f>VLOOKUP(D52,'ГрКонтр 2-хэтапные'!$D$8:$AO$1057,38,0)</f>
        <v>44615</v>
      </c>
      <c r="AK52" s="143">
        <f t="shared" si="63"/>
        <v>-83</v>
      </c>
    </row>
    <row r="53" spans="1:37">
      <c r="A53" s="136">
        <f>IF(ISBLANK(D53),"",COUNTA($D$10:D53))</f>
        <v>44</v>
      </c>
      <c r="B53" s="137">
        <v>56</v>
      </c>
      <c r="C53" s="138" t="s">
        <v>858</v>
      </c>
      <c r="D53" s="139" t="str">
        <f t="shared" si="36"/>
        <v>56У_Э</v>
      </c>
      <c r="E53" s="145">
        <v>44053</v>
      </c>
      <c r="F53" s="141">
        <f t="shared" si="37"/>
        <v>44081</v>
      </c>
      <c r="G53" s="141">
        <f t="shared" si="38"/>
        <v>44130</v>
      </c>
      <c r="H53" s="1727">
        <v>44316</v>
      </c>
      <c r="I53" s="141">
        <f t="shared" si="32"/>
        <v>44344</v>
      </c>
      <c r="J53" s="141">
        <f t="shared" si="39"/>
        <v>44344</v>
      </c>
      <c r="K53" s="140">
        <f>WORKDAY(J53,$K$8)</f>
        <v>44428</v>
      </c>
      <c r="L53" s="141">
        <f t="shared" si="40"/>
        <v>44460</v>
      </c>
      <c r="M53" s="141">
        <f t="shared" si="41"/>
        <v>44460</v>
      </c>
      <c r="N53" s="141">
        <f t="shared" si="42"/>
        <v>44459</v>
      </c>
      <c r="O53" s="140">
        <f t="shared" si="43"/>
        <v>44459</v>
      </c>
      <c r="P53" s="141">
        <f t="shared" si="44"/>
        <v>44480</v>
      </c>
      <c r="Q53" s="141">
        <f t="shared" si="45"/>
        <v>44487</v>
      </c>
      <c r="R53" s="141">
        <f t="shared" si="46"/>
        <v>44490</v>
      </c>
      <c r="S53" s="140">
        <f t="shared" si="47"/>
        <v>44495</v>
      </c>
      <c r="T53" s="141">
        <f t="shared" si="48"/>
        <v>44520</v>
      </c>
      <c r="U53" s="141">
        <f t="shared" si="49"/>
        <v>44540</v>
      </c>
      <c r="V53" s="140">
        <f t="shared" si="50"/>
        <v>44568</v>
      </c>
      <c r="W53" s="140">
        <f t="shared" si="51"/>
        <v>44573</v>
      </c>
      <c r="X53" s="141">
        <f t="shared" si="52"/>
        <v>44587</v>
      </c>
      <c r="Y53" s="141">
        <f t="shared" si="53"/>
        <v>44608</v>
      </c>
      <c r="Z53" s="141">
        <f t="shared" si="54"/>
        <v>44615</v>
      </c>
      <c r="AA53" s="141">
        <f t="shared" si="55"/>
        <v>44620</v>
      </c>
      <c r="AB53" s="140">
        <f t="shared" si="56"/>
        <v>44623</v>
      </c>
      <c r="AC53" s="141">
        <f t="shared" si="57"/>
        <v>44648</v>
      </c>
      <c r="AD53" s="141">
        <f t="shared" si="58"/>
        <v>44668</v>
      </c>
      <c r="AE53" s="141">
        <f t="shared" si="59"/>
        <v>44668</v>
      </c>
      <c r="AF53" s="141">
        <f t="shared" si="60"/>
        <v>44678</v>
      </c>
      <c r="AG53" s="141">
        <f t="shared" si="61"/>
        <v>44694</v>
      </c>
      <c r="AH53" s="140">
        <f t="shared" si="62"/>
        <v>44698</v>
      </c>
      <c r="AI53" s="141">
        <v>44532</v>
      </c>
      <c r="AJ53" s="147">
        <f>VLOOKUP(D53,'ГрКонтр 2-хэтапные'!$D$8:$AO$1057,38,0)</f>
        <v>44455</v>
      </c>
      <c r="AK53" s="143">
        <f t="shared" si="63"/>
        <v>-243</v>
      </c>
    </row>
    <row r="54" spans="1:37">
      <c r="A54" s="136">
        <f>IF(ISBLANK(D54),"",COUNTA($D$10:D54))</f>
        <v>45</v>
      </c>
      <c r="B54" s="137">
        <v>57</v>
      </c>
      <c r="C54" s="138" t="s">
        <v>858</v>
      </c>
      <c r="D54" s="139" t="str">
        <f t="shared" si="36"/>
        <v>57У_Э</v>
      </c>
      <c r="E54" s="140">
        <f>AJ54-$D$3</f>
        <v>44844</v>
      </c>
      <c r="F54" s="141">
        <f t="shared" si="37"/>
        <v>44872</v>
      </c>
      <c r="G54" s="141">
        <f t="shared" si="38"/>
        <v>44921</v>
      </c>
      <c r="H54" s="141">
        <f>WORKDAY(G54,$H$8)</f>
        <v>44924</v>
      </c>
      <c r="I54" s="141">
        <f t="shared" si="32"/>
        <v>44952</v>
      </c>
      <c r="J54" s="141">
        <f t="shared" si="39"/>
        <v>44952</v>
      </c>
      <c r="K54" s="140">
        <f>WORKDAY(J54,$K$8)-35</f>
        <v>45001</v>
      </c>
      <c r="L54" s="141">
        <f t="shared" si="40"/>
        <v>45033</v>
      </c>
      <c r="M54" s="141">
        <f t="shared" si="41"/>
        <v>45033</v>
      </c>
      <c r="N54" s="141">
        <f t="shared" si="42"/>
        <v>45030</v>
      </c>
      <c r="O54" s="140">
        <f t="shared" si="43"/>
        <v>45030</v>
      </c>
      <c r="P54" s="141">
        <f t="shared" si="44"/>
        <v>45051</v>
      </c>
      <c r="Q54" s="141">
        <f t="shared" si="45"/>
        <v>45058</v>
      </c>
      <c r="R54" s="141">
        <f t="shared" si="46"/>
        <v>45063</v>
      </c>
      <c r="S54" s="140">
        <f t="shared" si="47"/>
        <v>45068</v>
      </c>
      <c r="T54" s="141">
        <f t="shared" si="48"/>
        <v>45093</v>
      </c>
      <c r="U54" s="141">
        <f t="shared" si="49"/>
        <v>45113</v>
      </c>
      <c r="V54" s="140">
        <f t="shared" si="50"/>
        <v>45141</v>
      </c>
      <c r="W54" s="140">
        <f t="shared" si="51"/>
        <v>45146</v>
      </c>
      <c r="X54" s="141">
        <f t="shared" si="52"/>
        <v>45160</v>
      </c>
      <c r="Y54" s="141">
        <f t="shared" si="53"/>
        <v>45181</v>
      </c>
      <c r="Z54" s="141">
        <f t="shared" si="54"/>
        <v>45188</v>
      </c>
      <c r="AA54" s="141">
        <f t="shared" si="55"/>
        <v>45191</v>
      </c>
      <c r="AB54" s="140">
        <f t="shared" si="56"/>
        <v>45196</v>
      </c>
      <c r="AC54" s="141">
        <f t="shared" si="57"/>
        <v>45221</v>
      </c>
      <c r="AD54" s="141">
        <f t="shared" si="58"/>
        <v>45241</v>
      </c>
      <c r="AE54" s="141">
        <f t="shared" si="59"/>
        <v>45241</v>
      </c>
      <c r="AF54" s="141">
        <f t="shared" si="60"/>
        <v>45251</v>
      </c>
      <c r="AG54" s="141">
        <f t="shared" si="61"/>
        <v>45267</v>
      </c>
      <c r="AH54" s="140">
        <f t="shared" si="62"/>
        <v>45271</v>
      </c>
      <c r="AI54" s="141">
        <f>AJ54</f>
        <v>45264</v>
      </c>
      <c r="AJ54" s="142">
        <f>VLOOKUP(D54,'ГрКонтр 2-хэтапные'!$D$8:$AO$1057,38,0)</f>
        <v>45264</v>
      </c>
      <c r="AK54" s="143">
        <f t="shared" si="63"/>
        <v>-7</v>
      </c>
    </row>
    <row r="55" spans="1:37">
      <c r="A55" s="136">
        <f>IF(ISBLANK(D55),"",COUNTA($D$10:D55))</f>
        <v>46</v>
      </c>
      <c r="B55" s="137">
        <v>58</v>
      </c>
      <c r="C55" s="138" t="s">
        <v>858</v>
      </c>
      <c r="D55" s="139" t="str">
        <f t="shared" si="36"/>
        <v>58У_Э</v>
      </c>
      <c r="E55" s="140">
        <f>AJ55-$D$3</f>
        <v>44456</v>
      </c>
      <c r="F55" s="141">
        <f t="shared" si="37"/>
        <v>44484</v>
      </c>
      <c r="G55" s="141">
        <f t="shared" si="38"/>
        <v>44533</v>
      </c>
      <c r="H55" s="141">
        <f>WORKDAY(G55,$H$8)</f>
        <v>44538</v>
      </c>
      <c r="I55" s="141">
        <f t="shared" si="32"/>
        <v>44566</v>
      </c>
      <c r="J55" s="141">
        <f t="shared" si="39"/>
        <v>44566</v>
      </c>
      <c r="K55" s="140">
        <f>WORKDAY(J55,$K$8)-60</f>
        <v>44590</v>
      </c>
      <c r="L55" s="141">
        <f t="shared" si="40"/>
        <v>44621</v>
      </c>
      <c r="M55" s="141">
        <f t="shared" si="41"/>
        <v>44621</v>
      </c>
      <c r="N55" s="141">
        <f t="shared" si="42"/>
        <v>44620</v>
      </c>
      <c r="O55" s="140">
        <f t="shared" si="43"/>
        <v>44620</v>
      </c>
      <c r="P55" s="141">
        <f t="shared" si="44"/>
        <v>44641</v>
      </c>
      <c r="Q55" s="141">
        <f t="shared" si="45"/>
        <v>44648</v>
      </c>
      <c r="R55" s="141">
        <f t="shared" si="46"/>
        <v>44651</v>
      </c>
      <c r="S55" s="140">
        <f t="shared" si="47"/>
        <v>44656</v>
      </c>
      <c r="T55" s="141">
        <f t="shared" si="48"/>
        <v>44681</v>
      </c>
      <c r="U55" s="141">
        <f t="shared" si="49"/>
        <v>44701</v>
      </c>
      <c r="V55" s="140">
        <f t="shared" si="50"/>
        <v>44729</v>
      </c>
      <c r="W55" s="140">
        <f t="shared" si="51"/>
        <v>44734</v>
      </c>
      <c r="X55" s="141">
        <f t="shared" si="52"/>
        <v>44748</v>
      </c>
      <c r="Y55" s="141">
        <f t="shared" si="53"/>
        <v>44769</v>
      </c>
      <c r="Z55" s="141">
        <f t="shared" si="54"/>
        <v>44776</v>
      </c>
      <c r="AA55" s="141">
        <f t="shared" si="55"/>
        <v>44781</v>
      </c>
      <c r="AB55" s="140">
        <f t="shared" si="56"/>
        <v>44784</v>
      </c>
      <c r="AC55" s="141">
        <f t="shared" si="57"/>
        <v>44809</v>
      </c>
      <c r="AD55" s="141">
        <f t="shared" si="58"/>
        <v>44829</v>
      </c>
      <c r="AE55" s="141">
        <f t="shared" si="59"/>
        <v>44829</v>
      </c>
      <c r="AF55" s="141">
        <f t="shared" si="60"/>
        <v>44839</v>
      </c>
      <c r="AG55" s="141">
        <f t="shared" si="61"/>
        <v>44855</v>
      </c>
      <c r="AH55" s="140">
        <f t="shared" si="62"/>
        <v>44859</v>
      </c>
      <c r="AI55" s="141">
        <f>AJ55</f>
        <v>44876</v>
      </c>
      <c r="AJ55" s="142">
        <f>VLOOKUP(D55,'ГрКонтр 2-хэтапные'!$D$8:$AO$1057,38,0)</f>
        <v>44876</v>
      </c>
      <c r="AK55" s="143">
        <f t="shared" si="63"/>
        <v>17</v>
      </c>
    </row>
    <row r="56" spans="1:37">
      <c r="A56" s="136">
        <f>IF(ISBLANK(D56),"",COUNTA($D$10:D56))</f>
        <v>47</v>
      </c>
      <c r="B56" s="137">
        <v>59</v>
      </c>
      <c r="C56" s="138" t="s">
        <v>858</v>
      </c>
      <c r="D56" s="139" t="str">
        <f t="shared" si="36"/>
        <v>59У_Э</v>
      </c>
      <c r="E56" s="145">
        <v>44051</v>
      </c>
      <c r="F56" s="141">
        <f t="shared" si="37"/>
        <v>44078</v>
      </c>
      <c r="G56" s="141">
        <f t="shared" si="38"/>
        <v>44127</v>
      </c>
      <c r="H56" s="1727">
        <v>44316</v>
      </c>
      <c r="I56" s="141">
        <f t="shared" si="32"/>
        <v>44344</v>
      </c>
      <c r="J56" s="141">
        <f t="shared" si="39"/>
        <v>44344</v>
      </c>
      <c r="K56" s="140">
        <f t="shared" ref="K56:K62" si="64">WORKDAY(J56,$K$8)</f>
        <v>44428</v>
      </c>
      <c r="L56" s="141">
        <f t="shared" si="40"/>
        <v>44460</v>
      </c>
      <c r="M56" s="141">
        <f t="shared" si="41"/>
        <v>44460</v>
      </c>
      <c r="N56" s="141">
        <f t="shared" si="42"/>
        <v>44459</v>
      </c>
      <c r="O56" s="140">
        <f t="shared" si="43"/>
        <v>44459</v>
      </c>
      <c r="P56" s="141">
        <f t="shared" si="44"/>
        <v>44480</v>
      </c>
      <c r="Q56" s="141">
        <f t="shared" si="45"/>
        <v>44487</v>
      </c>
      <c r="R56" s="141">
        <f t="shared" si="46"/>
        <v>44490</v>
      </c>
      <c r="S56" s="140">
        <f t="shared" si="47"/>
        <v>44495</v>
      </c>
      <c r="T56" s="141">
        <f t="shared" si="48"/>
        <v>44520</v>
      </c>
      <c r="U56" s="141">
        <f t="shared" si="49"/>
        <v>44540</v>
      </c>
      <c r="V56" s="140">
        <f t="shared" si="50"/>
        <v>44568</v>
      </c>
      <c r="W56" s="140">
        <f t="shared" si="51"/>
        <v>44573</v>
      </c>
      <c r="X56" s="141">
        <f t="shared" si="52"/>
        <v>44587</v>
      </c>
      <c r="Y56" s="141">
        <f t="shared" si="53"/>
        <v>44608</v>
      </c>
      <c r="Z56" s="141">
        <f t="shared" si="54"/>
        <v>44615</v>
      </c>
      <c r="AA56" s="141">
        <f t="shared" si="55"/>
        <v>44620</v>
      </c>
      <c r="AB56" s="140">
        <f t="shared" si="56"/>
        <v>44623</v>
      </c>
      <c r="AC56" s="141">
        <f t="shared" si="57"/>
        <v>44648</v>
      </c>
      <c r="AD56" s="141">
        <f t="shared" si="58"/>
        <v>44668</v>
      </c>
      <c r="AE56" s="141">
        <f t="shared" si="59"/>
        <v>44668</v>
      </c>
      <c r="AF56" s="141">
        <f t="shared" si="60"/>
        <v>44678</v>
      </c>
      <c r="AG56" s="141">
        <f t="shared" si="61"/>
        <v>44694</v>
      </c>
      <c r="AH56" s="140">
        <f t="shared" si="62"/>
        <v>44698</v>
      </c>
      <c r="AI56" s="141">
        <v>44532</v>
      </c>
      <c r="AJ56" s="147">
        <f>VLOOKUP(D56,'ГрКонтр 2-хэтапные'!$D$8:$AO$1057,38,0)</f>
        <v>44450</v>
      </c>
      <c r="AK56" s="143">
        <f t="shared" si="63"/>
        <v>-248</v>
      </c>
    </row>
    <row r="57" spans="1:37">
      <c r="A57" s="136">
        <f>IF(ISBLANK(D57),"",COUNTA($D$10:D57))</f>
        <v>48</v>
      </c>
      <c r="B57" s="137">
        <v>60</v>
      </c>
      <c r="C57" s="138" t="s">
        <v>858</v>
      </c>
      <c r="D57" s="139" t="str">
        <f t="shared" si="36"/>
        <v>60У_Э</v>
      </c>
      <c r="E57" s="140">
        <f t="shared" ref="E57:E64" si="65">AJ57-$D$3</f>
        <v>44233</v>
      </c>
      <c r="F57" s="141">
        <f t="shared" si="37"/>
        <v>44260</v>
      </c>
      <c r="G57" s="141">
        <f t="shared" si="38"/>
        <v>44309</v>
      </c>
      <c r="H57" s="141">
        <f t="shared" ref="H57:H64" si="66">WORKDAY(G57,$H$8)</f>
        <v>44314</v>
      </c>
      <c r="I57" s="141">
        <f t="shared" si="32"/>
        <v>44342</v>
      </c>
      <c r="J57" s="141">
        <f t="shared" si="39"/>
        <v>44342</v>
      </c>
      <c r="K57" s="140">
        <f t="shared" si="64"/>
        <v>44426</v>
      </c>
      <c r="L57" s="141">
        <f t="shared" si="40"/>
        <v>44456</v>
      </c>
      <c r="M57" s="141">
        <f t="shared" si="41"/>
        <v>44456</v>
      </c>
      <c r="N57" s="141">
        <f t="shared" si="42"/>
        <v>44455</v>
      </c>
      <c r="O57" s="140">
        <f t="shared" si="43"/>
        <v>44455</v>
      </c>
      <c r="P57" s="141">
        <f t="shared" si="44"/>
        <v>44476</v>
      </c>
      <c r="Q57" s="141">
        <f t="shared" si="45"/>
        <v>44483</v>
      </c>
      <c r="R57" s="141">
        <f t="shared" si="46"/>
        <v>44488</v>
      </c>
      <c r="S57" s="140">
        <f t="shared" si="47"/>
        <v>44491</v>
      </c>
      <c r="T57" s="141">
        <f t="shared" si="48"/>
        <v>44516</v>
      </c>
      <c r="U57" s="141">
        <f t="shared" si="49"/>
        <v>44536</v>
      </c>
      <c r="V57" s="140">
        <f t="shared" si="50"/>
        <v>44564</v>
      </c>
      <c r="W57" s="140">
        <f t="shared" si="51"/>
        <v>44567</v>
      </c>
      <c r="X57" s="141">
        <f t="shared" si="52"/>
        <v>44581</v>
      </c>
      <c r="Y57" s="141">
        <f t="shared" si="53"/>
        <v>44602</v>
      </c>
      <c r="Z57" s="141">
        <f t="shared" si="54"/>
        <v>44609</v>
      </c>
      <c r="AA57" s="141">
        <f t="shared" si="55"/>
        <v>44614</v>
      </c>
      <c r="AB57" s="140">
        <f t="shared" si="56"/>
        <v>44617</v>
      </c>
      <c r="AC57" s="141">
        <f t="shared" si="57"/>
        <v>44642</v>
      </c>
      <c r="AD57" s="141">
        <f t="shared" si="58"/>
        <v>44662</v>
      </c>
      <c r="AE57" s="141">
        <f t="shared" si="59"/>
        <v>44662</v>
      </c>
      <c r="AF57" s="141">
        <f t="shared" si="60"/>
        <v>44672</v>
      </c>
      <c r="AG57" s="141">
        <f t="shared" si="61"/>
        <v>44688</v>
      </c>
      <c r="AH57" s="140">
        <f t="shared" si="62"/>
        <v>44692</v>
      </c>
      <c r="AI57" s="141">
        <f t="shared" ref="AI57:AI64" si="67">AJ57</f>
        <v>44653</v>
      </c>
      <c r="AJ57" s="142">
        <f>VLOOKUP(D57,'ГрКонтр 2-хэтапные'!$D$8:$AO$1057,38,0)</f>
        <v>44653</v>
      </c>
      <c r="AK57" s="143">
        <f t="shared" si="63"/>
        <v>-39</v>
      </c>
    </row>
    <row r="58" spans="1:37">
      <c r="A58" s="136">
        <f>IF(ISBLANK(D58),"",COUNTA($D$10:D58))</f>
        <v>49</v>
      </c>
      <c r="B58" s="137">
        <v>61</v>
      </c>
      <c r="C58" s="138" t="s">
        <v>858</v>
      </c>
      <c r="D58" s="139" t="str">
        <f t="shared" si="36"/>
        <v>61У_Э</v>
      </c>
      <c r="E58" s="140">
        <f t="shared" si="65"/>
        <v>44179</v>
      </c>
      <c r="F58" s="141">
        <f t="shared" si="37"/>
        <v>44207</v>
      </c>
      <c r="G58" s="141">
        <f t="shared" si="38"/>
        <v>44256</v>
      </c>
      <c r="H58" s="989">
        <v>44316</v>
      </c>
      <c r="I58" s="141">
        <f t="shared" si="32"/>
        <v>44344</v>
      </c>
      <c r="J58" s="141">
        <f t="shared" si="39"/>
        <v>44344</v>
      </c>
      <c r="K58" s="140">
        <f t="shared" si="64"/>
        <v>44428</v>
      </c>
      <c r="L58" s="141">
        <f t="shared" si="40"/>
        <v>44460</v>
      </c>
      <c r="M58" s="141">
        <f t="shared" si="41"/>
        <v>44460</v>
      </c>
      <c r="N58" s="141">
        <f t="shared" si="42"/>
        <v>44459</v>
      </c>
      <c r="O58" s="140">
        <f t="shared" si="43"/>
        <v>44459</v>
      </c>
      <c r="P58" s="141">
        <f t="shared" si="44"/>
        <v>44480</v>
      </c>
      <c r="Q58" s="141">
        <f t="shared" si="45"/>
        <v>44487</v>
      </c>
      <c r="R58" s="141">
        <f t="shared" si="46"/>
        <v>44490</v>
      </c>
      <c r="S58" s="140">
        <f t="shared" si="47"/>
        <v>44495</v>
      </c>
      <c r="T58" s="141">
        <f t="shared" si="48"/>
        <v>44520</v>
      </c>
      <c r="U58" s="141">
        <f t="shared" si="49"/>
        <v>44540</v>
      </c>
      <c r="V58" s="140">
        <f t="shared" si="50"/>
        <v>44568</v>
      </c>
      <c r="W58" s="140">
        <f t="shared" si="51"/>
        <v>44573</v>
      </c>
      <c r="X58" s="141">
        <f t="shared" si="52"/>
        <v>44587</v>
      </c>
      <c r="Y58" s="141">
        <f t="shared" si="53"/>
        <v>44608</v>
      </c>
      <c r="Z58" s="141">
        <f t="shared" si="54"/>
        <v>44615</v>
      </c>
      <c r="AA58" s="141">
        <f t="shared" si="55"/>
        <v>44620</v>
      </c>
      <c r="AB58" s="140">
        <f t="shared" si="56"/>
        <v>44623</v>
      </c>
      <c r="AC58" s="141">
        <f t="shared" si="57"/>
        <v>44648</v>
      </c>
      <c r="AD58" s="141">
        <f t="shared" si="58"/>
        <v>44668</v>
      </c>
      <c r="AE58" s="141">
        <f t="shared" si="59"/>
        <v>44668</v>
      </c>
      <c r="AF58" s="141">
        <f t="shared" si="60"/>
        <v>44678</v>
      </c>
      <c r="AG58" s="141">
        <f t="shared" si="61"/>
        <v>44694</v>
      </c>
      <c r="AH58" s="140">
        <f t="shared" si="62"/>
        <v>44698</v>
      </c>
      <c r="AI58" s="141">
        <f t="shared" si="67"/>
        <v>44599</v>
      </c>
      <c r="AJ58" s="142">
        <f>VLOOKUP(D58,'ГрКонтр 2-хэтапные'!$D$8:$AO$1057,38,0)</f>
        <v>44599</v>
      </c>
      <c r="AK58" s="143">
        <f t="shared" si="63"/>
        <v>-99</v>
      </c>
    </row>
    <row r="59" spans="1:37">
      <c r="A59" s="136">
        <f>IF(ISBLANK(D59),"",COUNTA($D$10:D59))</f>
        <v>50</v>
      </c>
      <c r="B59" s="137">
        <v>62</v>
      </c>
      <c r="C59" s="138" t="s">
        <v>858</v>
      </c>
      <c r="D59" s="139" t="str">
        <f t="shared" si="36"/>
        <v>62У_Э</v>
      </c>
      <c r="E59" s="140">
        <f t="shared" si="65"/>
        <v>44243</v>
      </c>
      <c r="F59" s="141">
        <f t="shared" si="37"/>
        <v>44271</v>
      </c>
      <c r="G59" s="141">
        <f t="shared" si="38"/>
        <v>44320</v>
      </c>
      <c r="H59" s="141">
        <f t="shared" si="66"/>
        <v>44323</v>
      </c>
      <c r="I59" s="141">
        <f t="shared" si="32"/>
        <v>44351</v>
      </c>
      <c r="J59" s="141">
        <f t="shared" si="39"/>
        <v>44351</v>
      </c>
      <c r="K59" s="140">
        <f t="shared" si="64"/>
        <v>44435</v>
      </c>
      <c r="L59" s="141">
        <f t="shared" si="40"/>
        <v>44467</v>
      </c>
      <c r="M59" s="141">
        <f t="shared" si="41"/>
        <v>44467</v>
      </c>
      <c r="N59" s="141">
        <f t="shared" si="42"/>
        <v>44466</v>
      </c>
      <c r="O59" s="140">
        <f t="shared" si="43"/>
        <v>44466</v>
      </c>
      <c r="P59" s="141">
        <f t="shared" si="44"/>
        <v>44487</v>
      </c>
      <c r="Q59" s="141">
        <f t="shared" si="45"/>
        <v>44494</v>
      </c>
      <c r="R59" s="141">
        <f t="shared" si="46"/>
        <v>44497</v>
      </c>
      <c r="S59" s="140">
        <f t="shared" si="47"/>
        <v>44502</v>
      </c>
      <c r="T59" s="141">
        <f t="shared" si="48"/>
        <v>44527</v>
      </c>
      <c r="U59" s="141">
        <f t="shared" si="49"/>
        <v>44547</v>
      </c>
      <c r="V59" s="140">
        <f t="shared" si="50"/>
        <v>44575</v>
      </c>
      <c r="W59" s="140">
        <f t="shared" si="51"/>
        <v>44580</v>
      </c>
      <c r="X59" s="141">
        <f t="shared" si="52"/>
        <v>44594</v>
      </c>
      <c r="Y59" s="141">
        <f t="shared" si="53"/>
        <v>44615</v>
      </c>
      <c r="Z59" s="141">
        <f t="shared" si="54"/>
        <v>44622</v>
      </c>
      <c r="AA59" s="141">
        <f t="shared" si="55"/>
        <v>44627</v>
      </c>
      <c r="AB59" s="140">
        <f t="shared" si="56"/>
        <v>44630</v>
      </c>
      <c r="AC59" s="141">
        <f t="shared" si="57"/>
        <v>44655</v>
      </c>
      <c r="AD59" s="141">
        <f t="shared" si="58"/>
        <v>44675</v>
      </c>
      <c r="AE59" s="141">
        <f t="shared" si="59"/>
        <v>44675</v>
      </c>
      <c r="AF59" s="141">
        <f t="shared" si="60"/>
        <v>44685</v>
      </c>
      <c r="AG59" s="141">
        <f t="shared" si="61"/>
        <v>44701</v>
      </c>
      <c r="AH59" s="140">
        <f t="shared" si="62"/>
        <v>44705</v>
      </c>
      <c r="AI59" s="141">
        <f t="shared" si="67"/>
        <v>44663</v>
      </c>
      <c r="AJ59" s="142">
        <f>VLOOKUP(D59,'ГрКонтр 2-хэтапные'!$D$8:$AO$1057,38,0)</f>
        <v>44663</v>
      </c>
      <c r="AK59" s="143">
        <f t="shared" si="63"/>
        <v>-42</v>
      </c>
    </row>
    <row r="60" spans="1:37">
      <c r="A60" s="136">
        <f>IF(ISBLANK(D60),"",COUNTA($D$10:D60))</f>
        <v>51</v>
      </c>
      <c r="B60" s="137">
        <v>63</v>
      </c>
      <c r="C60" s="138" t="s">
        <v>858</v>
      </c>
      <c r="D60" s="139" t="str">
        <f t="shared" si="36"/>
        <v>63У_Э</v>
      </c>
      <c r="E60" s="140">
        <f t="shared" si="65"/>
        <v>44316</v>
      </c>
      <c r="F60" s="141">
        <f t="shared" si="37"/>
        <v>44344</v>
      </c>
      <c r="G60" s="141">
        <f t="shared" si="38"/>
        <v>44393</v>
      </c>
      <c r="H60" s="141">
        <f t="shared" si="66"/>
        <v>44398</v>
      </c>
      <c r="I60" s="141">
        <f t="shared" si="32"/>
        <v>44426</v>
      </c>
      <c r="J60" s="141">
        <f t="shared" si="39"/>
        <v>44426</v>
      </c>
      <c r="K60" s="140">
        <f t="shared" si="64"/>
        <v>44510</v>
      </c>
      <c r="L60" s="141">
        <f t="shared" si="40"/>
        <v>44540</v>
      </c>
      <c r="M60" s="141">
        <f t="shared" si="41"/>
        <v>44540</v>
      </c>
      <c r="N60" s="141">
        <f t="shared" si="42"/>
        <v>44539</v>
      </c>
      <c r="O60" s="140">
        <f t="shared" si="43"/>
        <v>44539</v>
      </c>
      <c r="P60" s="141">
        <f t="shared" si="44"/>
        <v>44560</v>
      </c>
      <c r="Q60" s="141">
        <f t="shared" si="45"/>
        <v>44567</v>
      </c>
      <c r="R60" s="141">
        <f t="shared" si="46"/>
        <v>44572</v>
      </c>
      <c r="S60" s="140">
        <f t="shared" si="47"/>
        <v>44575</v>
      </c>
      <c r="T60" s="141">
        <f t="shared" si="48"/>
        <v>44600</v>
      </c>
      <c r="U60" s="141">
        <f t="shared" si="49"/>
        <v>44620</v>
      </c>
      <c r="V60" s="140">
        <f t="shared" si="50"/>
        <v>44648</v>
      </c>
      <c r="W60" s="140">
        <f t="shared" si="51"/>
        <v>44651</v>
      </c>
      <c r="X60" s="141">
        <f t="shared" si="52"/>
        <v>44665</v>
      </c>
      <c r="Y60" s="141">
        <f t="shared" si="53"/>
        <v>44686</v>
      </c>
      <c r="Z60" s="141">
        <f t="shared" si="54"/>
        <v>44693</v>
      </c>
      <c r="AA60" s="141">
        <f t="shared" si="55"/>
        <v>44698</v>
      </c>
      <c r="AB60" s="140">
        <f t="shared" si="56"/>
        <v>44701</v>
      </c>
      <c r="AC60" s="141">
        <f t="shared" si="57"/>
        <v>44726</v>
      </c>
      <c r="AD60" s="141">
        <f t="shared" si="58"/>
        <v>44746</v>
      </c>
      <c r="AE60" s="141">
        <f t="shared" si="59"/>
        <v>44746</v>
      </c>
      <c r="AF60" s="141">
        <f t="shared" si="60"/>
        <v>44756</v>
      </c>
      <c r="AG60" s="141">
        <f t="shared" si="61"/>
        <v>44772</v>
      </c>
      <c r="AH60" s="140">
        <f t="shared" si="62"/>
        <v>44776</v>
      </c>
      <c r="AI60" s="141">
        <f t="shared" si="67"/>
        <v>44736</v>
      </c>
      <c r="AJ60" s="142">
        <f>VLOOKUP(D60,'ГрКонтр 2-хэтапные'!$D$8:$AO$1057,38,0)</f>
        <v>44736</v>
      </c>
      <c r="AK60" s="143">
        <f t="shared" si="63"/>
        <v>-40</v>
      </c>
    </row>
    <row r="61" spans="1:37">
      <c r="A61" s="136">
        <f>IF(ISBLANK(D61),"",COUNTA($D$10:D61))</f>
        <v>52</v>
      </c>
      <c r="B61" s="137">
        <v>65</v>
      </c>
      <c r="C61" s="138" t="s">
        <v>858</v>
      </c>
      <c r="D61" s="139" t="str">
        <f t="shared" si="36"/>
        <v>65У_Э</v>
      </c>
      <c r="E61" s="140">
        <f t="shared" si="65"/>
        <v>44005</v>
      </c>
      <c r="F61" s="141">
        <f t="shared" si="37"/>
        <v>44033</v>
      </c>
      <c r="G61" s="141">
        <f t="shared" si="38"/>
        <v>44082</v>
      </c>
      <c r="H61" s="141">
        <f t="shared" si="66"/>
        <v>44085</v>
      </c>
      <c r="I61" s="141">
        <f t="shared" si="32"/>
        <v>44113</v>
      </c>
      <c r="J61" s="141">
        <f t="shared" si="39"/>
        <v>44113</v>
      </c>
      <c r="K61" s="140">
        <f t="shared" si="64"/>
        <v>44197</v>
      </c>
      <c r="L61" s="141">
        <f t="shared" si="40"/>
        <v>44229</v>
      </c>
      <c r="M61" s="141">
        <f t="shared" si="41"/>
        <v>44229</v>
      </c>
      <c r="N61" s="141">
        <f t="shared" si="42"/>
        <v>44228</v>
      </c>
      <c r="O61" s="140">
        <f t="shared" si="43"/>
        <v>44228</v>
      </c>
      <c r="P61" s="141">
        <f t="shared" si="44"/>
        <v>44249</v>
      </c>
      <c r="Q61" s="141">
        <f t="shared" si="45"/>
        <v>44256</v>
      </c>
      <c r="R61" s="141">
        <f t="shared" si="46"/>
        <v>44259</v>
      </c>
      <c r="S61" s="140">
        <f t="shared" si="47"/>
        <v>44264</v>
      </c>
      <c r="T61" s="141">
        <f t="shared" si="48"/>
        <v>44289</v>
      </c>
      <c r="U61" s="141">
        <f t="shared" si="49"/>
        <v>44309</v>
      </c>
      <c r="V61" s="140">
        <f t="shared" si="50"/>
        <v>44337</v>
      </c>
      <c r="W61" s="140">
        <f t="shared" si="51"/>
        <v>44342</v>
      </c>
      <c r="X61" s="141">
        <f t="shared" si="52"/>
        <v>44356</v>
      </c>
      <c r="Y61" s="141">
        <f t="shared" si="53"/>
        <v>44377</v>
      </c>
      <c r="Z61" s="141">
        <f t="shared" si="54"/>
        <v>44384</v>
      </c>
      <c r="AA61" s="141">
        <f t="shared" si="55"/>
        <v>44389</v>
      </c>
      <c r="AB61" s="140">
        <f t="shared" si="56"/>
        <v>44392</v>
      </c>
      <c r="AC61" s="141">
        <f t="shared" si="57"/>
        <v>44417</v>
      </c>
      <c r="AD61" s="141">
        <f t="shared" si="58"/>
        <v>44437</v>
      </c>
      <c r="AE61" s="141">
        <f t="shared" si="59"/>
        <v>44437</v>
      </c>
      <c r="AF61" s="141">
        <f t="shared" si="60"/>
        <v>44447</v>
      </c>
      <c r="AG61" s="141">
        <f t="shared" si="61"/>
        <v>44463</v>
      </c>
      <c r="AH61" s="140">
        <f t="shared" si="62"/>
        <v>44467</v>
      </c>
      <c r="AI61" s="141">
        <f t="shared" si="67"/>
        <v>44425</v>
      </c>
      <c r="AJ61" s="142">
        <f>VLOOKUP(D61,'ГрКонтр 2-хэтапные'!$D$8:$AO$1057,38,0)</f>
        <v>44425</v>
      </c>
      <c r="AK61" s="143">
        <f t="shared" si="63"/>
        <v>-42</v>
      </c>
    </row>
    <row r="62" spans="1:37">
      <c r="A62" s="136">
        <f>IF(ISBLANK(D62),"",COUNTA($D$10:D62))</f>
        <v>53</v>
      </c>
      <c r="B62" s="137">
        <v>66</v>
      </c>
      <c r="C62" s="138" t="s">
        <v>858</v>
      </c>
      <c r="D62" s="139" t="str">
        <f t="shared" si="36"/>
        <v>66У_Э</v>
      </c>
      <c r="E62" s="140">
        <f t="shared" si="65"/>
        <v>44254</v>
      </c>
      <c r="F62" s="141">
        <f t="shared" si="37"/>
        <v>44281</v>
      </c>
      <c r="G62" s="141">
        <f t="shared" si="38"/>
        <v>44330</v>
      </c>
      <c r="H62" s="141">
        <f t="shared" si="66"/>
        <v>44335</v>
      </c>
      <c r="I62" s="141">
        <f t="shared" si="32"/>
        <v>44363</v>
      </c>
      <c r="J62" s="141">
        <f t="shared" si="39"/>
        <v>44363</v>
      </c>
      <c r="K62" s="140">
        <f t="shared" si="64"/>
        <v>44447</v>
      </c>
      <c r="L62" s="141">
        <f t="shared" si="40"/>
        <v>44477</v>
      </c>
      <c r="M62" s="141">
        <f t="shared" si="41"/>
        <v>44477</v>
      </c>
      <c r="N62" s="141">
        <f t="shared" si="42"/>
        <v>44476</v>
      </c>
      <c r="O62" s="140">
        <f t="shared" si="43"/>
        <v>44476</v>
      </c>
      <c r="P62" s="141">
        <f t="shared" si="44"/>
        <v>44497</v>
      </c>
      <c r="Q62" s="141">
        <f t="shared" si="45"/>
        <v>44504</v>
      </c>
      <c r="R62" s="141">
        <f t="shared" si="46"/>
        <v>44509</v>
      </c>
      <c r="S62" s="140">
        <f t="shared" si="47"/>
        <v>44512</v>
      </c>
      <c r="T62" s="141">
        <f t="shared" si="48"/>
        <v>44537</v>
      </c>
      <c r="U62" s="141">
        <f t="shared" si="49"/>
        <v>44557</v>
      </c>
      <c r="V62" s="140">
        <f t="shared" si="50"/>
        <v>44585</v>
      </c>
      <c r="W62" s="140">
        <f t="shared" si="51"/>
        <v>44588</v>
      </c>
      <c r="X62" s="141">
        <f t="shared" si="52"/>
        <v>44602</v>
      </c>
      <c r="Y62" s="141">
        <f t="shared" si="53"/>
        <v>44623</v>
      </c>
      <c r="Z62" s="141">
        <f t="shared" si="54"/>
        <v>44630</v>
      </c>
      <c r="AA62" s="141">
        <f t="shared" si="55"/>
        <v>44635</v>
      </c>
      <c r="AB62" s="140">
        <f t="shared" si="56"/>
        <v>44638</v>
      </c>
      <c r="AC62" s="141">
        <f t="shared" si="57"/>
        <v>44663</v>
      </c>
      <c r="AD62" s="141">
        <f t="shared" si="58"/>
        <v>44683</v>
      </c>
      <c r="AE62" s="141">
        <f t="shared" si="59"/>
        <v>44683</v>
      </c>
      <c r="AF62" s="141">
        <f t="shared" si="60"/>
        <v>44693</v>
      </c>
      <c r="AG62" s="141">
        <f t="shared" si="61"/>
        <v>44709</v>
      </c>
      <c r="AH62" s="140">
        <f t="shared" si="62"/>
        <v>44713</v>
      </c>
      <c r="AI62" s="141">
        <f t="shared" si="67"/>
        <v>44674</v>
      </c>
      <c r="AJ62" s="142">
        <f>VLOOKUP(D62,'ГрКонтр 2-хэтапные'!$D$8:$AO$1057,38,0)</f>
        <v>44674</v>
      </c>
      <c r="AK62" s="143">
        <f t="shared" si="63"/>
        <v>-39</v>
      </c>
    </row>
    <row r="63" spans="1:37">
      <c r="A63" s="136">
        <f>IF(ISBLANK(D63),"",COUNTA($D$10:D63))</f>
        <v>54</v>
      </c>
      <c r="B63" s="137">
        <v>67</v>
      </c>
      <c r="C63" s="138" t="s">
        <v>858</v>
      </c>
      <c r="D63" s="139" t="str">
        <f t="shared" si="36"/>
        <v>67У_Э</v>
      </c>
      <c r="E63" s="140">
        <f t="shared" si="65"/>
        <v>44478</v>
      </c>
      <c r="F63" s="141">
        <f t="shared" si="37"/>
        <v>44505</v>
      </c>
      <c r="G63" s="141">
        <f t="shared" si="38"/>
        <v>44554</v>
      </c>
      <c r="H63" s="141">
        <f t="shared" si="66"/>
        <v>44559</v>
      </c>
      <c r="I63" s="141">
        <f t="shared" si="32"/>
        <v>44587</v>
      </c>
      <c r="J63" s="141">
        <f t="shared" si="39"/>
        <v>44587</v>
      </c>
      <c r="K63" s="140">
        <f>WORKDAY(J63,10)</f>
        <v>44601</v>
      </c>
      <c r="L63" s="141">
        <f t="shared" si="40"/>
        <v>44631</v>
      </c>
      <c r="M63" s="141">
        <f t="shared" si="41"/>
        <v>44631</v>
      </c>
      <c r="N63" s="141">
        <f t="shared" si="42"/>
        <v>44630</v>
      </c>
      <c r="O63" s="140">
        <f t="shared" si="43"/>
        <v>44630</v>
      </c>
      <c r="P63" s="141">
        <f t="shared" si="44"/>
        <v>44651</v>
      </c>
      <c r="Q63" s="141">
        <f t="shared" si="45"/>
        <v>44658</v>
      </c>
      <c r="R63" s="141">
        <f t="shared" si="46"/>
        <v>44663</v>
      </c>
      <c r="S63" s="140">
        <f t="shared" si="47"/>
        <v>44666</v>
      </c>
      <c r="T63" s="141">
        <f t="shared" si="48"/>
        <v>44691</v>
      </c>
      <c r="U63" s="141">
        <f t="shared" si="49"/>
        <v>44711</v>
      </c>
      <c r="V63" s="140">
        <f t="shared" si="50"/>
        <v>44739</v>
      </c>
      <c r="W63" s="140">
        <f t="shared" si="51"/>
        <v>44742</v>
      </c>
      <c r="X63" s="141">
        <f t="shared" si="52"/>
        <v>44756</v>
      </c>
      <c r="Y63" s="141">
        <f t="shared" si="53"/>
        <v>44777</v>
      </c>
      <c r="Z63" s="141">
        <f t="shared" si="54"/>
        <v>44784</v>
      </c>
      <c r="AA63" s="141">
        <f t="shared" si="55"/>
        <v>44789</v>
      </c>
      <c r="AB63" s="140">
        <f t="shared" si="56"/>
        <v>44792</v>
      </c>
      <c r="AC63" s="141">
        <f t="shared" si="57"/>
        <v>44817</v>
      </c>
      <c r="AD63" s="141">
        <f t="shared" si="58"/>
        <v>44837</v>
      </c>
      <c r="AE63" s="141">
        <f t="shared" si="59"/>
        <v>44837</v>
      </c>
      <c r="AF63" s="141">
        <f t="shared" si="60"/>
        <v>44847</v>
      </c>
      <c r="AG63" s="141">
        <f t="shared" si="61"/>
        <v>44863</v>
      </c>
      <c r="AH63" s="140">
        <f t="shared" si="62"/>
        <v>44867</v>
      </c>
      <c r="AI63" s="141">
        <f t="shared" si="67"/>
        <v>44898</v>
      </c>
      <c r="AJ63" s="142">
        <f>VLOOKUP(D63,'ГрКонтр 2-хэтапные'!$D$8:$AO$1057,38,0)</f>
        <v>44898</v>
      </c>
      <c r="AK63" s="143">
        <f t="shared" si="63"/>
        <v>31</v>
      </c>
    </row>
    <row r="64" spans="1:37">
      <c r="A64" s="136">
        <f>IF(ISBLANK(D64),"",COUNTA($D$10:D64))</f>
        <v>55</v>
      </c>
      <c r="B64" s="137">
        <v>68</v>
      </c>
      <c r="C64" s="138" t="s">
        <v>858</v>
      </c>
      <c r="D64" s="139" t="str">
        <f t="shared" si="36"/>
        <v>68У_Э</v>
      </c>
      <c r="E64" s="140">
        <f t="shared" si="65"/>
        <v>44251</v>
      </c>
      <c r="F64" s="141">
        <f t="shared" si="37"/>
        <v>44279</v>
      </c>
      <c r="G64" s="141">
        <f t="shared" si="38"/>
        <v>44328</v>
      </c>
      <c r="H64" s="141">
        <f t="shared" si="66"/>
        <v>44333</v>
      </c>
      <c r="I64" s="141">
        <f t="shared" si="32"/>
        <v>44361</v>
      </c>
      <c r="J64" s="141">
        <f t="shared" si="39"/>
        <v>44361</v>
      </c>
      <c r="K64" s="140">
        <f t="shared" ref="K64:K74" si="68">WORKDAY(J64,$K$8)</f>
        <v>44445</v>
      </c>
      <c r="L64" s="141">
        <f t="shared" si="40"/>
        <v>44475</v>
      </c>
      <c r="M64" s="141">
        <f t="shared" si="41"/>
        <v>44475</v>
      </c>
      <c r="N64" s="141">
        <f t="shared" si="42"/>
        <v>44474</v>
      </c>
      <c r="O64" s="140">
        <f t="shared" si="43"/>
        <v>44474</v>
      </c>
      <c r="P64" s="141">
        <f t="shared" si="44"/>
        <v>44495</v>
      </c>
      <c r="Q64" s="141">
        <f t="shared" si="45"/>
        <v>44502</v>
      </c>
      <c r="R64" s="141">
        <f t="shared" si="46"/>
        <v>44505</v>
      </c>
      <c r="S64" s="140">
        <f t="shared" si="47"/>
        <v>44510</v>
      </c>
      <c r="T64" s="141">
        <f t="shared" si="48"/>
        <v>44535</v>
      </c>
      <c r="U64" s="141">
        <f t="shared" si="49"/>
        <v>44555</v>
      </c>
      <c r="V64" s="140">
        <f t="shared" si="50"/>
        <v>44582</v>
      </c>
      <c r="W64" s="140">
        <f t="shared" si="51"/>
        <v>44587</v>
      </c>
      <c r="X64" s="141">
        <f t="shared" si="52"/>
        <v>44601</v>
      </c>
      <c r="Y64" s="141">
        <f t="shared" si="53"/>
        <v>44622</v>
      </c>
      <c r="Z64" s="141">
        <f t="shared" si="54"/>
        <v>44629</v>
      </c>
      <c r="AA64" s="141">
        <f t="shared" si="55"/>
        <v>44634</v>
      </c>
      <c r="AB64" s="140">
        <f t="shared" si="56"/>
        <v>44637</v>
      </c>
      <c r="AC64" s="141">
        <f t="shared" si="57"/>
        <v>44662</v>
      </c>
      <c r="AD64" s="141">
        <f t="shared" si="58"/>
        <v>44682</v>
      </c>
      <c r="AE64" s="141">
        <f t="shared" si="59"/>
        <v>44682</v>
      </c>
      <c r="AF64" s="141">
        <f t="shared" si="60"/>
        <v>44692</v>
      </c>
      <c r="AG64" s="141">
        <f t="shared" si="61"/>
        <v>44708</v>
      </c>
      <c r="AH64" s="140">
        <f t="shared" si="62"/>
        <v>44712</v>
      </c>
      <c r="AI64" s="141">
        <f t="shared" si="67"/>
        <v>44671</v>
      </c>
      <c r="AJ64" s="142">
        <f>VLOOKUP(D64,'ГрКонтр 2-хэтапные'!$D$8:$AO$1057,38,0)</f>
        <v>44671</v>
      </c>
      <c r="AK64" s="143">
        <f t="shared" si="63"/>
        <v>-41</v>
      </c>
    </row>
    <row r="65" spans="1:37">
      <c r="A65" s="136">
        <f>IF(ISBLANK(D65),"",COUNTA($D$10:D65))</f>
        <v>56</v>
      </c>
      <c r="B65" s="137">
        <v>69</v>
      </c>
      <c r="C65" s="138" t="s">
        <v>858</v>
      </c>
      <c r="D65" s="139" t="str">
        <f t="shared" si="36"/>
        <v>69У_Э</v>
      </c>
      <c r="E65" s="145">
        <v>44066</v>
      </c>
      <c r="F65" s="141">
        <f t="shared" si="37"/>
        <v>44092</v>
      </c>
      <c r="G65" s="141">
        <f t="shared" si="38"/>
        <v>44141</v>
      </c>
      <c r="H65" s="1727">
        <v>44260</v>
      </c>
      <c r="I65" s="141">
        <f t="shared" si="32"/>
        <v>44288</v>
      </c>
      <c r="J65" s="141">
        <f t="shared" si="39"/>
        <v>44288</v>
      </c>
      <c r="K65" s="140">
        <f t="shared" si="68"/>
        <v>44372</v>
      </c>
      <c r="L65" s="141">
        <f t="shared" si="40"/>
        <v>44404</v>
      </c>
      <c r="M65" s="141">
        <f t="shared" si="41"/>
        <v>44404</v>
      </c>
      <c r="N65" s="141">
        <f t="shared" si="42"/>
        <v>44403</v>
      </c>
      <c r="O65" s="140">
        <f t="shared" si="43"/>
        <v>44403</v>
      </c>
      <c r="P65" s="141">
        <f t="shared" si="44"/>
        <v>44424</v>
      </c>
      <c r="Q65" s="141">
        <f t="shared" si="45"/>
        <v>44431</v>
      </c>
      <c r="R65" s="141">
        <f t="shared" si="46"/>
        <v>44434</v>
      </c>
      <c r="S65" s="140">
        <f t="shared" si="47"/>
        <v>44439</v>
      </c>
      <c r="T65" s="141">
        <f t="shared" si="48"/>
        <v>44464</v>
      </c>
      <c r="U65" s="141">
        <f t="shared" si="49"/>
        <v>44484</v>
      </c>
      <c r="V65" s="140">
        <f t="shared" si="50"/>
        <v>44512</v>
      </c>
      <c r="W65" s="140">
        <f t="shared" si="51"/>
        <v>44517</v>
      </c>
      <c r="X65" s="141">
        <f t="shared" si="52"/>
        <v>44531</v>
      </c>
      <c r="Y65" s="141">
        <f t="shared" si="53"/>
        <v>44552</v>
      </c>
      <c r="Z65" s="141">
        <f t="shared" si="54"/>
        <v>44559</v>
      </c>
      <c r="AA65" s="141">
        <f t="shared" si="55"/>
        <v>44564</v>
      </c>
      <c r="AB65" s="140">
        <f t="shared" si="56"/>
        <v>44567</v>
      </c>
      <c r="AC65" s="141">
        <f t="shared" si="57"/>
        <v>44592</v>
      </c>
      <c r="AD65" s="141">
        <f t="shared" si="58"/>
        <v>44612</v>
      </c>
      <c r="AE65" s="141">
        <f t="shared" si="59"/>
        <v>44612</v>
      </c>
      <c r="AF65" s="141">
        <f t="shared" si="60"/>
        <v>44622</v>
      </c>
      <c r="AG65" s="141">
        <f t="shared" si="61"/>
        <v>44638</v>
      </c>
      <c r="AH65" s="140">
        <f t="shared" si="62"/>
        <v>44642</v>
      </c>
      <c r="AI65" s="141">
        <v>44532</v>
      </c>
      <c r="AJ65" s="147">
        <f>VLOOKUP(D65,'ГрКонтр 2-хэтапные'!$D$8:$AO$1057,38,0)</f>
        <v>44464</v>
      </c>
      <c r="AK65" s="143">
        <f t="shared" si="63"/>
        <v>-178</v>
      </c>
    </row>
    <row r="66" spans="1:37">
      <c r="A66" s="136">
        <f>IF(ISBLANK(D66),"",COUNTA($D$10:D66))</f>
        <v>57</v>
      </c>
      <c r="B66" s="137">
        <v>70</v>
      </c>
      <c r="C66" s="138" t="s">
        <v>858</v>
      </c>
      <c r="D66" s="139" t="str">
        <f t="shared" si="36"/>
        <v>70У_Э</v>
      </c>
      <c r="E66" s="140">
        <f t="shared" ref="E66:E105" si="69">AJ66-$D$3</f>
        <v>44340</v>
      </c>
      <c r="F66" s="141">
        <f t="shared" si="37"/>
        <v>44368</v>
      </c>
      <c r="G66" s="141">
        <f t="shared" si="38"/>
        <v>44417</v>
      </c>
      <c r="H66" s="141">
        <f t="shared" ref="H66:H105" si="70">WORKDAY(G66,$H$8)</f>
        <v>44420</v>
      </c>
      <c r="I66" s="141">
        <f t="shared" ref="I66:I97" si="71">WORKDAY(H66,$I$8)</f>
        <v>44448</v>
      </c>
      <c r="J66" s="141">
        <f t="shared" si="39"/>
        <v>44448</v>
      </c>
      <c r="K66" s="140">
        <f t="shared" si="68"/>
        <v>44532</v>
      </c>
      <c r="L66" s="141">
        <f t="shared" si="40"/>
        <v>44564</v>
      </c>
      <c r="M66" s="141">
        <f t="shared" si="41"/>
        <v>44564</v>
      </c>
      <c r="N66" s="141">
        <f t="shared" si="42"/>
        <v>44561</v>
      </c>
      <c r="O66" s="140">
        <f t="shared" si="43"/>
        <v>44561</v>
      </c>
      <c r="P66" s="141">
        <f t="shared" si="44"/>
        <v>44582</v>
      </c>
      <c r="Q66" s="141">
        <f t="shared" si="45"/>
        <v>44589</v>
      </c>
      <c r="R66" s="141">
        <f t="shared" si="46"/>
        <v>44594</v>
      </c>
      <c r="S66" s="140">
        <f t="shared" si="47"/>
        <v>44599</v>
      </c>
      <c r="T66" s="141">
        <f t="shared" si="48"/>
        <v>44624</v>
      </c>
      <c r="U66" s="141">
        <f t="shared" si="49"/>
        <v>44644</v>
      </c>
      <c r="V66" s="140">
        <f t="shared" si="50"/>
        <v>44672</v>
      </c>
      <c r="W66" s="140">
        <f t="shared" si="51"/>
        <v>44677</v>
      </c>
      <c r="X66" s="141">
        <f t="shared" si="52"/>
        <v>44691</v>
      </c>
      <c r="Y66" s="141">
        <f t="shared" si="53"/>
        <v>44712</v>
      </c>
      <c r="Z66" s="141">
        <f t="shared" si="54"/>
        <v>44719</v>
      </c>
      <c r="AA66" s="141">
        <f t="shared" si="55"/>
        <v>44722</v>
      </c>
      <c r="AB66" s="140">
        <f t="shared" si="56"/>
        <v>44727</v>
      </c>
      <c r="AC66" s="141">
        <f t="shared" si="57"/>
        <v>44752</v>
      </c>
      <c r="AD66" s="141">
        <f t="shared" si="58"/>
        <v>44772</v>
      </c>
      <c r="AE66" s="141">
        <f t="shared" si="59"/>
        <v>44772</v>
      </c>
      <c r="AF66" s="141">
        <f t="shared" si="60"/>
        <v>44782</v>
      </c>
      <c r="AG66" s="141">
        <f t="shared" si="61"/>
        <v>44798</v>
      </c>
      <c r="AH66" s="140">
        <f t="shared" si="62"/>
        <v>44802</v>
      </c>
      <c r="AI66" s="141">
        <f t="shared" ref="AI66:AI105" si="72">AJ66</f>
        <v>44760</v>
      </c>
      <c r="AJ66" s="142">
        <f>VLOOKUP(D66,'ГрКонтр 2-хэтапные'!$D$8:$AO$1057,38,0)</f>
        <v>44760</v>
      </c>
      <c r="AK66" s="143">
        <f t="shared" si="63"/>
        <v>-42</v>
      </c>
    </row>
    <row r="67" spans="1:37">
      <c r="A67" s="136">
        <f>IF(ISBLANK(D67),"",COUNTA($D$10:D67))</f>
        <v>58</v>
      </c>
      <c r="B67" s="137">
        <v>71</v>
      </c>
      <c r="C67" s="138" t="s">
        <v>858</v>
      </c>
      <c r="D67" s="139" t="str">
        <f t="shared" si="36"/>
        <v>71У_Э</v>
      </c>
      <c r="E67" s="140">
        <f t="shared" si="69"/>
        <v>44074</v>
      </c>
      <c r="F67" s="141">
        <f t="shared" si="37"/>
        <v>44102</v>
      </c>
      <c r="G67" s="141">
        <f t="shared" si="38"/>
        <v>44151</v>
      </c>
      <c r="H67" s="989">
        <v>44316</v>
      </c>
      <c r="I67" s="141">
        <f t="shared" si="71"/>
        <v>44344</v>
      </c>
      <c r="J67" s="141">
        <f t="shared" si="39"/>
        <v>44344</v>
      </c>
      <c r="K67" s="140">
        <f t="shared" si="68"/>
        <v>44428</v>
      </c>
      <c r="L67" s="141">
        <f t="shared" si="40"/>
        <v>44460</v>
      </c>
      <c r="M67" s="141">
        <f t="shared" si="41"/>
        <v>44460</v>
      </c>
      <c r="N67" s="141">
        <f t="shared" si="42"/>
        <v>44459</v>
      </c>
      <c r="O67" s="140">
        <f t="shared" si="43"/>
        <v>44459</v>
      </c>
      <c r="P67" s="141">
        <f t="shared" si="44"/>
        <v>44480</v>
      </c>
      <c r="Q67" s="141">
        <f t="shared" si="45"/>
        <v>44487</v>
      </c>
      <c r="R67" s="141">
        <f t="shared" si="46"/>
        <v>44490</v>
      </c>
      <c r="S67" s="140">
        <f t="shared" si="47"/>
        <v>44495</v>
      </c>
      <c r="T67" s="141">
        <f t="shared" si="48"/>
        <v>44520</v>
      </c>
      <c r="U67" s="141">
        <f t="shared" si="49"/>
        <v>44540</v>
      </c>
      <c r="V67" s="140">
        <f t="shared" si="50"/>
        <v>44568</v>
      </c>
      <c r="W67" s="140">
        <f t="shared" si="51"/>
        <v>44573</v>
      </c>
      <c r="X67" s="141">
        <f t="shared" si="52"/>
        <v>44587</v>
      </c>
      <c r="Y67" s="141">
        <f t="shared" si="53"/>
        <v>44608</v>
      </c>
      <c r="Z67" s="141">
        <f t="shared" si="54"/>
        <v>44615</v>
      </c>
      <c r="AA67" s="141">
        <f t="shared" si="55"/>
        <v>44620</v>
      </c>
      <c r="AB67" s="140">
        <f t="shared" si="56"/>
        <v>44623</v>
      </c>
      <c r="AC67" s="141">
        <f t="shared" si="57"/>
        <v>44648</v>
      </c>
      <c r="AD67" s="141">
        <f t="shared" si="58"/>
        <v>44668</v>
      </c>
      <c r="AE67" s="141">
        <f t="shared" si="59"/>
        <v>44668</v>
      </c>
      <c r="AF67" s="141">
        <f t="shared" si="60"/>
        <v>44678</v>
      </c>
      <c r="AG67" s="141">
        <f t="shared" si="61"/>
        <v>44694</v>
      </c>
      <c r="AH67" s="140">
        <f t="shared" si="62"/>
        <v>44698</v>
      </c>
      <c r="AI67" s="141">
        <f t="shared" si="72"/>
        <v>44494</v>
      </c>
      <c r="AJ67" s="142">
        <f>VLOOKUP(D67,'ГрКонтр 2-хэтапные'!$D$8:$AO$1057,38,0)</f>
        <v>44494</v>
      </c>
      <c r="AK67" s="143">
        <f t="shared" si="63"/>
        <v>-204</v>
      </c>
    </row>
    <row r="68" spans="1:37">
      <c r="A68" s="136">
        <f>IF(ISBLANK(D68),"",COUNTA($D$10:D68))</f>
        <v>59</v>
      </c>
      <c r="B68" s="137">
        <v>72</v>
      </c>
      <c r="C68" s="138" t="s">
        <v>858</v>
      </c>
      <c r="D68" s="139" t="str">
        <f t="shared" si="36"/>
        <v>72У_Э</v>
      </c>
      <c r="E68" s="140">
        <f t="shared" si="69"/>
        <v>44156</v>
      </c>
      <c r="F68" s="141">
        <f t="shared" si="37"/>
        <v>44183</v>
      </c>
      <c r="G68" s="141">
        <f t="shared" si="38"/>
        <v>44232</v>
      </c>
      <c r="H68" s="989">
        <v>44316</v>
      </c>
      <c r="I68" s="141">
        <f t="shared" si="71"/>
        <v>44344</v>
      </c>
      <c r="J68" s="141">
        <f t="shared" si="39"/>
        <v>44344</v>
      </c>
      <c r="K68" s="140">
        <f t="shared" si="68"/>
        <v>44428</v>
      </c>
      <c r="L68" s="141">
        <f t="shared" si="40"/>
        <v>44460</v>
      </c>
      <c r="M68" s="141">
        <f t="shared" si="41"/>
        <v>44460</v>
      </c>
      <c r="N68" s="141">
        <f t="shared" si="42"/>
        <v>44459</v>
      </c>
      <c r="O68" s="140">
        <f t="shared" si="43"/>
        <v>44459</v>
      </c>
      <c r="P68" s="141">
        <f t="shared" si="44"/>
        <v>44480</v>
      </c>
      <c r="Q68" s="141">
        <f t="shared" si="45"/>
        <v>44487</v>
      </c>
      <c r="R68" s="141">
        <f t="shared" si="46"/>
        <v>44490</v>
      </c>
      <c r="S68" s="140">
        <f t="shared" si="47"/>
        <v>44495</v>
      </c>
      <c r="T68" s="141">
        <f t="shared" si="48"/>
        <v>44520</v>
      </c>
      <c r="U68" s="141">
        <f t="shared" si="49"/>
        <v>44540</v>
      </c>
      <c r="V68" s="140">
        <f t="shared" si="50"/>
        <v>44568</v>
      </c>
      <c r="W68" s="140">
        <f t="shared" si="51"/>
        <v>44573</v>
      </c>
      <c r="X68" s="141">
        <f t="shared" si="52"/>
        <v>44587</v>
      </c>
      <c r="Y68" s="141">
        <f t="shared" si="53"/>
        <v>44608</v>
      </c>
      <c r="Z68" s="141">
        <f t="shared" si="54"/>
        <v>44615</v>
      </c>
      <c r="AA68" s="141">
        <f t="shared" si="55"/>
        <v>44620</v>
      </c>
      <c r="AB68" s="140">
        <f t="shared" si="56"/>
        <v>44623</v>
      </c>
      <c r="AC68" s="141">
        <f t="shared" si="57"/>
        <v>44648</v>
      </c>
      <c r="AD68" s="141">
        <f t="shared" si="58"/>
        <v>44668</v>
      </c>
      <c r="AE68" s="141">
        <f t="shared" si="59"/>
        <v>44668</v>
      </c>
      <c r="AF68" s="141">
        <f t="shared" si="60"/>
        <v>44678</v>
      </c>
      <c r="AG68" s="141">
        <f t="shared" si="61"/>
        <v>44694</v>
      </c>
      <c r="AH68" s="140">
        <f t="shared" si="62"/>
        <v>44698</v>
      </c>
      <c r="AI68" s="141">
        <f t="shared" si="72"/>
        <v>44576</v>
      </c>
      <c r="AJ68" s="142">
        <f>VLOOKUP(D68,'ГрКонтр 2-хэтапные'!$D$8:$AO$1057,38,0)</f>
        <v>44576</v>
      </c>
      <c r="AK68" s="143">
        <f t="shared" si="63"/>
        <v>-122</v>
      </c>
    </row>
    <row r="69" spans="1:37">
      <c r="A69" s="136">
        <f>IF(ISBLANK(D69),"",COUNTA($D$10:D69))</f>
        <v>60</v>
      </c>
      <c r="B69" s="137">
        <v>73</v>
      </c>
      <c r="C69" s="138" t="s">
        <v>858</v>
      </c>
      <c r="D69" s="139" t="str">
        <f t="shared" si="36"/>
        <v>73У_Э</v>
      </c>
      <c r="E69" s="140">
        <f t="shared" si="69"/>
        <v>44389</v>
      </c>
      <c r="F69" s="141">
        <f t="shared" si="37"/>
        <v>44417</v>
      </c>
      <c r="G69" s="141">
        <f t="shared" si="38"/>
        <v>44466</v>
      </c>
      <c r="H69" s="141">
        <f t="shared" si="70"/>
        <v>44469</v>
      </c>
      <c r="I69" s="141">
        <f t="shared" si="71"/>
        <v>44497</v>
      </c>
      <c r="J69" s="141">
        <f t="shared" si="39"/>
        <v>44497</v>
      </c>
      <c r="K69" s="140">
        <f t="shared" si="68"/>
        <v>44581</v>
      </c>
      <c r="L69" s="141">
        <f t="shared" si="40"/>
        <v>44613</v>
      </c>
      <c r="M69" s="141">
        <f t="shared" si="41"/>
        <v>44613</v>
      </c>
      <c r="N69" s="141">
        <f t="shared" si="42"/>
        <v>44610</v>
      </c>
      <c r="O69" s="140">
        <f t="shared" si="43"/>
        <v>44610</v>
      </c>
      <c r="P69" s="141">
        <f t="shared" si="44"/>
        <v>44631</v>
      </c>
      <c r="Q69" s="141">
        <f t="shared" si="45"/>
        <v>44638</v>
      </c>
      <c r="R69" s="141">
        <f t="shared" si="46"/>
        <v>44643</v>
      </c>
      <c r="S69" s="140">
        <f t="shared" si="47"/>
        <v>44648</v>
      </c>
      <c r="T69" s="141">
        <f t="shared" si="48"/>
        <v>44673</v>
      </c>
      <c r="U69" s="141">
        <f t="shared" si="49"/>
        <v>44693</v>
      </c>
      <c r="V69" s="140">
        <f t="shared" si="50"/>
        <v>44721</v>
      </c>
      <c r="W69" s="140">
        <f t="shared" si="51"/>
        <v>44726</v>
      </c>
      <c r="X69" s="141">
        <f t="shared" si="52"/>
        <v>44740</v>
      </c>
      <c r="Y69" s="141">
        <f t="shared" si="53"/>
        <v>44761</v>
      </c>
      <c r="Z69" s="141">
        <f t="shared" si="54"/>
        <v>44768</v>
      </c>
      <c r="AA69" s="141">
        <f t="shared" si="55"/>
        <v>44771</v>
      </c>
      <c r="AB69" s="140">
        <f t="shared" si="56"/>
        <v>44776</v>
      </c>
      <c r="AC69" s="141">
        <f t="shared" si="57"/>
        <v>44801</v>
      </c>
      <c r="AD69" s="141">
        <f t="shared" si="58"/>
        <v>44821</v>
      </c>
      <c r="AE69" s="141">
        <f t="shared" si="59"/>
        <v>44821</v>
      </c>
      <c r="AF69" s="141">
        <f t="shared" si="60"/>
        <v>44831</v>
      </c>
      <c r="AG69" s="141">
        <f t="shared" si="61"/>
        <v>44847</v>
      </c>
      <c r="AH69" s="140">
        <f t="shared" si="62"/>
        <v>44851</v>
      </c>
      <c r="AI69" s="141">
        <f t="shared" si="72"/>
        <v>44809</v>
      </c>
      <c r="AJ69" s="142">
        <f>VLOOKUP(D69,'ГрКонтр 2-хэтапные'!$D$8:$AO$1057,38,0)</f>
        <v>44809</v>
      </c>
      <c r="AK69" s="143">
        <f t="shared" si="63"/>
        <v>-42</v>
      </c>
    </row>
    <row r="70" spans="1:37">
      <c r="A70" s="136">
        <f>IF(ISBLANK(D70),"",COUNTA($D$10:D70))</f>
        <v>61</v>
      </c>
      <c r="B70" s="137">
        <v>74</v>
      </c>
      <c r="C70" s="138" t="s">
        <v>858</v>
      </c>
      <c r="D70" s="139" t="str">
        <f t="shared" si="36"/>
        <v>74У_Э</v>
      </c>
      <c r="E70" s="140">
        <f t="shared" si="69"/>
        <v>44096</v>
      </c>
      <c r="F70" s="141">
        <f t="shared" si="37"/>
        <v>44124</v>
      </c>
      <c r="G70" s="141">
        <f t="shared" si="38"/>
        <v>44173</v>
      </c>
      <c r="H70" s="989">
        <v>44316</v>
      </c>
      <c r="I70" s="141">
        <f t="shared" si="71"/>
        <v>44344</v>
      </c>
      <c r="J70" s="141">
        <f t="shared" si="39"/>
        <v>44344</v>
      </c>
      <c r="K70" s="140">
        <f t="shared" si="68"/>
        <v>44428</v>
      </c>
      <c r="L70" s="141">
        <f t="shared" si="40"/>
        <v>44460</v>
      </c>
      <c r="M70" s="141">
        <f t="shared" si="41"/>
        <v>44460</v>
      </c>
      <c r="N70" s="141">
        <f t="shared" si="42"/>
        <v>44459</v>
      </c>
      <c r="O70" s="140">
        <f t="shared" si="43"/>
        <v>44459</v>
      </c>
      <c r="P70" s="141">
        <f t="shared" si="44"/>
        <v>44480</v>
      </c>
      <c r="Q70" s="141">
        <f t="shared" si="45"/>
        <v>44487</v>
      </c>
      <c r="R70" s="141">
        <f t="shared" si="46"/>
        <v>44490</v>
      </c>
      <c r="S70" s="140">
        <f t="shared" si="47"/>
        <v>44495</v>
      </c>
      <c r="T70" s="141">
        <f t="shared" si="48"/>
        <v>44520</v>
      </c>
      <c r="U70" s="141">
        <f t="shared" si="49"/>
        <v>44540</v>
      </c>
      <c r="V70" s="140">
        <f t="shared" si="50"/>
        <v>44568</v>
      </c>
      <c r="W70" s="140">
        <f t="shared" si="51"/>
        <v>44573</v>
      </c>
      <c r="X70" s="141">
        <f t="shared" si="52"/>
        <v>44587</v>
      </c>
      <c r="Y70" s="141">
        <f t="shared" si="53"/>
        <v>44608</v>
      </c>
      <c r="Z70" s="141">
        <f t="shared" si="54"/>
        <v>44615</v>
      </c>
      <c r="AA70" s="141">
        <f t="shared" si="55"/>
        <v>44620</v>
      </c>
      <c r="AB70" s="140">
        <f t="shared" si="56"/>
        <v>44623</v>
      </c>
      <c r="AC70" s="141">
        <f t="shared" si="57"/>
        <v>44648</v>
      </c>
      <c r="AD70" s="141">
        <f t="shared" si="58"/>
        <v>44668</v>
      </c>
      <c r="AE70" s="141">
        <f t="shared" si="59"/>
        <v>44668</v>
      </c>
      <c r="AF70" s="141">
        <f t="shared" si="60"/>
        <v>44678</v>
      </c>
      <c r="AG70" s="141">
        <f t="shared" si="61"/>
        <v>44694</v>
      </c>
      <c r="AH70" s="140">
        <f t="shared" si="62"/>
        <v>44698</v>
      </c>
      <c r="AI70" s="141">
        <f t="shared" si="72"/>
        <v>44516</v>
      </c>
      <c r="AJ70" s="142">
        <f>VLOOKUP(D70,'ГрКонтр 2-хэтапные'!$D$8:$AO$1057,38,0)</f>
        <v>44516</v>
      </c>
      <c r="AK70" s="143">
        <f t="shared" si="63"/>
        <v>-182</v>
      </c>
    </row>
    <row r="71" spans="1:37">
      <c r="A71" s="136">
        <f>IF(ISBLANK(D71),"",COUNTA($D$10:D71))</f>
        <v>62</v>
      </c>
      <c r="B71" s="137">
        <v>76</v>
      </c>
      <c r="C71" s="138" t="s">
        <v>858</v>
      </c>
      <c r="D71" s="139" t="str">
        <f t="shared" si="36"/>
        <v>76У_Э</v>
      </c>
      <c r="E71" s="140">
        <f t="shared" si="69"/>
        <v>44154</v>
      </c>
      <c r="F71" s="141">
        <f t="shared" si="37"/>
        <v>44182</v>
      </c>
      <c r="G71" s="141">
        <f t="shared" si="38"/>
        <v>44231</v>
      </c>
      <c r="H71" s="989">
        <v>44316</v>
      </c>
      <c r="I71" s="141">
        <f t="shared" si="71"/>
        <v>44344</v>
      </c>
      <c r="J71" s="141">
        <f t="shared" si="39"/>
        <v>44344</v>
      </c>
      <c r="K71" s="140">
        <f t="shared" si="68"/>
        <v>44428</v>
      </c>
      <c r="L71" s="141">
        <f t="shared" si="40"/>
        <v>44460</v>
      </c>
      <c r="M71" s="141">
        <f t="shared" si="41"/>
        <v>44460</v>
      </c>
      <c r="N71" s="141">
        <f t="shared" si="42"/>
        <v>44459</v>
      </c>
      <c r="O71" s="140">
        <f t="shared" si="43"/>
        <v>44459</v>
      </c>
      <c r="P71" s="141">
        <f t="shared" si="44"/>
        <v>44480</v>
      </c>
      <c r="Q71" s="141">
        <f t="shared" si="45"/>
        <v>44487</v>
      </c>
      <c r="R71" s="141">
        <f t="shared" si="46"/>
        <v>44490</v>
      </c>
      <c r="S71" s="140">
        <f t="shared" si="47"/>
        <v>44495</v>
      </c>
      <c r="T71" s="141">
        <f t="shared" si="48"/>
        <v>44520</v>
      </c>
      <c r="U71" s="141">
        <f t="shared" si="49"/>
        <v>44540</v>
      </c>
      <c r="V71" s="140">
        <f t="shared" si="50"/>
        <v>44568</v>
      </c>
      <c r="W71" s="140">
        <f t="shared" si="51"/>
        <v>44573</v>
      </c>
      <c r="X71" s="141">
        <f t="shared" si="52"/>
        <v>44587</v>
      </c>
      <c r="Y71" s="141">
        <f t="shared" si="53"/>
        <v>44608</v>
      </c>
      <c r="Z71" s="141">
        <f t="shared" si="54"/>
        <v>44615</v>
      </c>
      <c r="AA71" s="141">
        <f t="shared" si="55"/>
        <v>44620</v>
      </c>
      <c r="AB71" s="140">
        <f t="shared" si="56"/>
        <v>44623</v>
      </c>
      <c r="AC71" s="141">
        <f t="shared" si="57"/>
        <v>44648</v>
      </c>
      <c r="AD71" s="141">
        <f t="shared" si="58"/>
        <v>44668</v>
      </c>
      <c r="AE71" s="141">
        <f t="shared" si="59"/>
        <v>44668</v>
      </c>
      <c r="AF71" s="141">
        <f t="shared" si="60"/>
        <v>44678</v>
      </c>
      <c r="AG71" s="141">
        <f t="shared" si="61"/>
        <v>44694</v>
      </c>
      <c r="AH71" s="140">
        <f t="shared" si="62"/>
        <v>44698</v>
      </c>
      <c r="AI71" s="141">
        <f t="shared" si="72"/>
        <v>44574</v>
      </c>
      <c r="AJ71" s="142">
        <f>VLOOKUP(D71,'ГрКонтр 2-хэтапные'!$D$8:$AO$1057,38,0)</f>
        <v>44574</v>
      </c>
      <c r="AK71" s="143">
        <f t="shared" si="63"/>
        <v>-124</v>
      </c>
    </row>
    <row r="72" spans="1:37">
      <c r="A72" s="136">
        <f>IF(ISBLANK(D72),"",COUNTA($D$10:D72))</f>
        <v>63</v>
      </c>
      <c r="B72" s="137">
        <v>77</v>
      </c>
      <c r="C72" s="138" t="s">
        <v>858</v>
      </c>
      <c r="D72" s="139" t="str">
        <f t="shared" si="36"/>
        <v>77У_Э</v>
      </c>
      <c r="E72" s="140">
        <f t="shared" si="69"/>
        <v>44321</v>
      </c>
      <c r="F72" s="141">
        <f t="shared" si="37"/>
        <v>44349</v>
      </c>
      <c r="G72" s="141">
        <f t="shared" si="38"/>
        <v>44398</v>
      </c>
      <c r="H72" s="141">
        <f t="shared" si="70"/>
        <v>44403</v>
      </c>
      <c r="I72" s="141">
        <f t="shared" si="71"/>
        <v>44431</v>
      </c>
      <c r="J72" s="141">
        <f t="shared" si="39"/>
        <v>44431</v>
      </c>
      <c r="K72" s="140">
        <f t="shared" si="68"/>
        <v>44515</v>
      </c>
      <c r="L72" s="141">
        <f t="shared" si="40"/>
        <v>44545</v>
      </c>
      <c r="M72" s="141">
        <f t="shared" si="41"/>
        <v>44545</v>
      </c>
      <c r="N72" s="141">
        <f t="shared" si="42"/>
        <v>44544</v>
      </c>
      <c r="O72" s="140">
        <f t="shared" si="43"/>
        <v>44544</v>
      </c>
      <c r="P72" s="141">
        <f t="shared" si="44"/>
        <v>44565</v>
      </c>
      <c r="Q72" s="141">
        <f t="shared" si="45"/>
        <v>44572</v>
      </c>
      <c r="R72" s="141">
        <f t="shared" si="46"/>
        <v>44575</v>
      </c>
      <c r="S72" s="140">
        <f t="shared" si="47"/>
        <v>44580</v>
      </c>
      <c r="T72" s="141">
        <f t="shared" si="48"/>
        <v>44605</v>
      </c>
      <c r="U72" s="141">
        <f t="shared" si="49"/>
        <v>44625</v>
      </c>
      <c r="V72" s="140">
        <f t="shared" si="50"/>
        <v>44652</v>
      </c>
      <c r="W72" s="140">
        <f t="shared" si="51"/>
        <v>44657</v>
      </c>
      <c r="X72" s="141">
        <f t="shared" si="52"/>
        <v>44671</v>
      </c>
      <c r="Y72" s="141">
        <f t="shared" si="53"/>
        <v>44692</v>
      </c>
      <c r="Z72" s="141">
        <f t="shared" si="54"/>
        <v>44699</v>
      </c>
      <c r="AA72" s="141">
        <f t="shared" si="55"/>
        <v>44704</v>
      </c>
      <c r="AB72" s="140">
        <f t="shared" si="56"/>
        <v>44707</v>
      </c>
      <c r="AC72" s="141">
        <f t="shared" si="57"/>
        <v>44732</v>
      </c>
      <c r="AD72" s="141">
        <f t="shared" si="58"/>
        <v>44752</v>
      </c>
      <c r="AE72" s="141">
        <f t="shared" si="59"/>
        <v>44752</v>
      </c>
      <c r="AF72" s="141">
        <f t="shared" si="60"/>
        <v>44762</v>
      </c>
      <c r="AG72" s="141">
        <f t="shared" si="61"/>
        <v>44778</v>
      </c>
      <c r="AH72" s="140">
        <f t="shared" si="62"/>
        <v>44782</v>
      </c>
      <c r="AI72" s="141">
        <f t="shared" si="72"/>
        <v>44741</v>
      </c>
      <c r="AJ72" s="142">
        <f>VLOOKUP(D72,'ГрКонтр 2-хэтапные'!$D$8:$AO$1057,38,0)</f>
        <v>44741</v>
      </c>
      <c r="AK72" s="143">
        <f t="shared" si="63"/>
        <v>-41</v>
      </c>
    </row>
    <row r="73" spans="1:37">
      <c r="A73" s="136">
        <f>IF(ISBLANK(D73),"",COUNTA($D$10:D73))</f>
        <v>64</v>
      </c>
      <c r="B73" s="137">
        <v>78</v>
      </c>
      <c r="C73" s="138" t="s">
        <v>858</v>
      </c>
      <c r="D73" s="139" t="str">
        <f t="shared" si="36"/>
        <v>78У_Э</v>
      </c>
      <c r="E73" s="140">
        <f t="shared" si="69"/>
        <v>44580</v>
      </c>
      <c r="F73" s="141">
        <f t="shared" si="37"/>
        <v>44608</v>
      </c>
      <c r="G73" s="141">
        <f t="shared" si="38"/>
        <v>44657</v>
      </c>
      <c r="H73" s="141">
        <f t="shared" si="70"/>
        <v>44662</v>
      </c>
      <c r="I73" s="141">
        <f t="shared" si="71"/>
        <v>44690</v>
      </c>
      <c r="J73" s="141">
        <f t="shared" si="39"/>
        <v>44690</v>
      </c>
      <c r="K73" s="140">
        <f t="shared" si="68"/>
        <v>44774</v>
      </c>
      <c r="L73" s="141">
        <f t="shared" si="40"/>
        <v>44804</v>
      </c>
      <c r="M73" s="141">
        <f t="shared" si="41"/>
        <v>44804</v>
      </c>
      <c r="N73" s="141">
        <f t="shared" si="42"/>
        <v>44803</v>
      </c>
      <c r="O73" s="140">
        <f t="shared" si="43"/>
        <v>44803</v>
      </c>
      <c r="P73" s="141">
        <f t="shared" si="44"/>
        <v>44824</v>
      </c>
      <c r="Q73" s="141">
        <f t="shared" si="45"/>
        <v>44831</v>
      </c>
      <c r="R73" s="141">
        <f t="shared" si="46"/>
        <v>44834</v>
      </c>
      <c r="S73" s="140">
        <f t="shared" si="47"/>
        <v>44839</v>
      </c>
      <c r="T73" s="141">
        <f t="shared" si="48"/>
        <v>44864</v>
      </c>
      <c r="U73" s="141">
        <f t="shared" si="49"/>
        <v>44884</v>
      </c>
      <c r="V73" s="140">
        <f t="shared" si="50"/>
        <v>44911</v>
      </c>
      <c r="W73" s="140">
        <f t="shared" si="51"/>
        <v>44916</v>
      </c>
      <c r="X73" s="141">
        <f t="shared" si="52"/>
        <v>44930</v>
      </c>
      <c r="Y73" s="141">
        <f t="shared" si="53"/>
        <v>44951</v>
      </c>
      <c r="Z73" s="141">
        <f t="shared" si="54"/>
        <v>44958</v>
      </c>
      <c r="AA73" s="141">
        <f t="shared" si="55"/>
        <v>44963</v>
      </c>
      <c r="AB73" s="140">
        <f t="shared" si="56"/>
        <v>44966</v>
      </c>
      <c r="AC73" s="141">
        <f t="shared" si="57"/>
        <v>44991</v>
      </c>
      <c r="AD73" s="141">
        <f t="shared" si="58"/>
        <v>45011</v>
      </c>
      <c r="AE73" s="141">
        <f t="shared" si="59"/>
        <v>45011</v>
      </c>
      <c r="AF73" s="141">
        <f t="shared" si="60"/>
        <v>45021</v>
      </c>
      <c r="AG73" s="141">
        <f t="shared" si="61"/>
        <v>45037</v>
      </c>
      <c r="AH73" s="140">
        <f t="shared" si="62"/>
        <v>45041</v>
      </c>
      <c r="AI73" s="141">
        <f t="shared" si="72"/>
        <v>45000</v>
      </c>
      <c r="AJ73" s="142">
        <f>VLOOKUP(D73,'ГрКонтр 2-хэтапные'!$D$8:$AO$1057,38,0)</f>
        <v>45000</v>
      </c>
      <c r="AK73" s="143">
        <f t="shared" si="63"/>
        <v>-41</v>
      </c>
    </row>
    <row r="74" spans="1:37">
      <c r="A74" s="136">
        <f>IF(ISBLANK(D74),"",COUNTA($D$10:D74))</f>
        <v>65</v>
      </c>
      <c r="B74" s="137">
        <v>79</v>
      </c>
      <c r="C74" s="138" t="s">
        <v>858</v>
      </c>
      <c r="D74" s="139" t="str">
        <f t="shared" ref="D74:D100" si="73">CONCATENATE(B74,,C74)</f>
        <v>79У_Э</v>
      </c>
      <c r="E74" s="140">
        <f t="shared" si="69"/>
        <v>44474</v>
      </c>
      <c r="F74" s="141">
        <f t="shared" ref="F74:F105" si="74">WORKDAY(E74,$F$8)</f>
        <v>44502</v>
      </c>
      <c r="G74" s="141">
        <f t="shared" ref="G74:G105" si="75">WORKDAY(F74,$G$8)</f>
        <v>44551</v>
      </c>
      <c r="H74" s="141">
        <f t="shared" si="70"/>
        <v>44554</v>
      </c>
      <c r="I74" s="141">
        <f t="shared" si="71"/>
        <v>44582</v>
      </c>
      <c r="J74" s="141">
        <f t="shared" ref="J74:J105" si="76">I74</f>
        <v>44582</v>
      </c>
      <c r="K74" s="140">
        <f t="shared" si="68"/>
        <v>44666</v>
      </c>
      <c r="L74" s="141">
        <f t="shared" ref="L74:L105" si="77">WORKDAY(K74,$L$8)</f>
        <v>44698</v>
      </c>
      <c r="M74" s="141">
        <f t="shared" ref="M74:M105" si="78">L74</f>
        <v>44698</v>
      </c>
      <c r="N74" s="141">
        <f t="shared" ref="N74:N105" si="79">WORKDAY(K74,$N$8)</f>
        <v>44697</v>
      </c>
      <c r="O74" s="140">
        <f t="shared" ref="O74:O105" si="80">WORKDAY(N74,$O$8)</f>
        <v>44697</v>
      </c>
      <c r="P74" s="141">
        <f t="shared" ref="P74:P98" si="81">WORKDAY(O74,$P$8)</f>
        <v>44718</v>
      </c>
      <c r="Q74" s="141">
        <f t="shared" ref="Q74:Q105" si="82">WORKDAY(P74,$Q$8)</f>
        <v>44725</v>
      </c>
      <c r="R74" s="141">
        <f t="shared" ref="R74:R105" si="83">WORKDAY(Q74,$R$8)</f>
        <v>44728</v>
      </c>
      <c r="S74" s="140">
        <f t="shared" ref="S74:S105" si="84">WORKDAY(R74,$S$8)</f>
        <v>44733</v>
      </c>
      <c r="T74" s="141">
        <f t="shared" ref="T74:T98" si="85">S74+$T$8</f>
        <v>44758</v>
      </c>
      <c r="U74" s="141">
        <f t="shared" ref="U74:U105" si="86">T74+$U$8</f>
        <v>44778</v>
      </c>
      <c r="V74" s="140">
        <f t="shared" ref="V74:V87" si="87">WORKDAY(U74,$V$8)</f>
        <v>44806</v>
      </c>
      <c r="W74" s="140">
        <f t="shared" ref="W74:W105" si="88">WORKDAY(V74,$W$8)</f>
        <v>44811</v>
      </c>
      <c r="X74" s="141">
        <f t="shared" ref="X74:X87" si="89">WORKDAY(W74,$X$8)</f>
        <v>44825</v>
      </c>
      <c r="Y74" s="141">
        <f t="shared" ref="Y74:Y105" si="90">WORKDAY(X74,$Y$8)</f>
        <v>44846</v>
      </c>
      <c r="Z74" s="141">
        <f t="shared" ref="Z74:Z105" si="91">WORKDAY(Y74,$Z$8)</f>
        <v>44853</v>
      </c>
      <c r="AA74" s="141">
        <f t="shared" ref="AA74:AA105" si="92">WORKDAY(Z74,$AA$8)</f>
        <v>44858</v>
      </c>
      <c r="AB74" s="140">
        <f t="shared" ref="AB74:AB105" si="93">WORKDAY(AA74,$AB$8)</f>
        <v>44861</v>
      </c>
      <c r="AC74" s="141">
        <f t="shared" ref="AC74:AC105" si="94">AB74+$AC$8</f>
        <v>44886</v>
      </c>
      <c r="AD74" s="141">
        <f t="shared" ref="AD74:AD105" si="95">AC74+$AD$8</f>
        <v>44906</v>
      </c>
      <c r="AE74" s="141">
        <f t="shared" ref="AE74:AE105" si="96">AD74</f>
        <v>44906</v>
      </c>
      <c r="AF74" s="141">
        <f t="shared" ref="AF74:AF105" si="97">AE74+$AF$8</f>
        <v>44916</v>
      </c>
      <c r="AG74" s="141">
        <f t="shared" ref="AG74:AG105" si="98">AF74+$AG$8</f>
        <v>44932</v>
      </c>
      <c r="AH74" s="140">
        <f t="shared" ref="AH74:AH105" si="99">AG74+$AH$8</f>
        <v>44936</v>
      </c>
      <c r="AI74" s="141">
        <f t="shared" si="72"/>
        <v>44894</v>
      </c>
      <c r="AJ74" s="142">
        <f>VLOOKUP(D74,'ГрКонтр 2-хэтапные'!$D$8:$AO$1057,38,0)</f>
        <v>44894</v>
      </c>
      <c r="AK74" s="143">
        <f t="shared" ref="AK74:AK105" si="100">AJ74-AH74</f>
        <v>-42</v>
      </c>
    </row>
    <row r="75" spans="1:37">
      <c r="A75" s="136">
        <f>IF(ISBLANK(D75),"",COUNTA($D$10:D75))</f>
        <v>66</v>
      </c>
      <c r="B75" s="137">
        <v>80</v>
      </c>
      <c r="C75" s="138" t="s">
        <v>858</v>
      </c>
      <c r="D75" s="139" t="str">
        <f t="shared" si="73"/>
        <v>80У_Э</v>
      </c>
      <c r="E75" s="140">
        <f t="shared" si="69"/>
        <v>44784</v>
      </c>
      <c r="F75" s="141">
        <f t="shared" si="74"/>
        <v>44812</v>
      </c>
      <c r="G75" s="141">
        <f t="shared" si="75"/>
        <v>44861</v>
      </c>
      <c r="H75" s="141">
        <f t="shared" si="70"/>
        <v>44866</v>
      </c>
      <c r="I75" s="141">
        <f t="shared" si="71"/>
        <v>44894</v>
      </c>
      <c r="J75" s="141">
        <f t="shared" si="76"/>
        <v>44894</v>
      </c>
      <c r="K75" s="140">
        <f>WORKDAY(J75,$K$8)-50</f>
        <v>44928</v>
      </c>
      <c r="L75" s="141">
        <f t="shared" si="77"/>
        <v>44958</v>
      </c>
      <c r="M75" s="141">
        <f t="shared" si="78"/>
        <v>44958</v>
      </c>
      <c r="N75" s="141">
        <f t="shared" si="79"/>
        <v>44957</v>
      </c>
      <c r="O75" s="140">
        <f t="shared" si="80"/>
        <v>44957</v>
      </c>
      <c r="P75" s="141">
        <f t="shared" si="81"/>
        <v>44978</v>
      </c>
      <c r="Q75" s="141">
        <f t="shared" si="82"/>
        <v>44985</v>
      </c>
      <c r="R75" s="141">
        <f t="shared" si="83"/>
        <v>44988</v>
      </c>
      <c r="S75" s="140">
        <f t="shared" si="84"/>
        <v>44993</v>
      </c>
      <c r="T75" s="141">
        <f t="shared" si="85"/>
        <v>45018</v>
      </c>
      <c r="U75" s="141">
        <f t="shared" si="86"/>
        <v>45038</v>
      </c>
      <c r="V75" s="140">
        <f t="shared" si="87"/>
        <v>45065</v>
      </c>
      <c r="W75" s="140">
        <f t="shared" si="88"/>
        <v>45070</v>
      </c>
      <c r="X75" s="141">
        <f t="shared" si="89"/>
        <v>45084</v>
      </c>
      <c r="Y75" s="141">
        <f t="shared" si="90"/>
        <v>45105</v>
      </c>
      <c r="Z75" s="141">
        <f t="shared" si="91"/>
        <v>45112</v>
      </c>
      <c r="AA75" s="141">
        <f t="shared" si="92"/>
        <v>45117</v>
      </c>
      <c r="AB75" s="140">
        <f t="shared" si="93"/>
        <v>45120</v>
      </c>
      <c r="AC75" s="141">
        <f t="shared" si="94"/>
        <v>45145</v>
      </c>
      <c r="AD75" s="141">
        <f t="shared" si="95"/>
        <v>45165</v>
      </c>
      <c r="AE75" s="141">
        <f t="shared" si="96"/>
        <v>45165</v>
      </c>
      <c r="AF75" s="141">
        <f t="shared" si="97"/>
        <v>45175</v>
      </c>
      <c r="AG75" s="141">
        <f t="shared" si="98"/>
        <v>45191</v>
      </c>
      <c r="AH75" s="140">
        <f t="shared" si="99"/>
        <v>45195</v>
      </c>
      <c r="AI75" s="141">
        <f t="shared" si="72"/>
        <v>45204</v>
      </c>
      <c r="AJ75" s="142">
        <f>VLOOKUP(D75,'ГрКонтр 2-хэтапные'!$D$8:$AO$1057,38,0)</f>
        <v>45204</v>
      </c>
      <c r="AK75" s="143">
        <f t="shared" si="100"/>
        <v>9</v>
      </c>
    </row>
    <row r="76" spans="1:37">
      <c r="A76" s="136">
        <f>IF(ISBLANK(D76),"",COUNTA($D$10:D76))</f>
        <v>67</v>
      </c>
      <c r="B76" s="137">
        <v>81</v>
      </c>
      <c r="C76" s="138" t="s">
        <v>858</v>
      </c>
      <c r="D76" s="139" t="str">
        <f t="shared" si="73"/>
        <v>81У_Э</v>
      </c>
      <c r="E76" s="140">
        <f t="shared" si="69"/>
        <v>44509</v>
      </c>
      <c r="F76" s="141">
        <f t="shared" si="74"/>
        <v>44537</v>
      </c>
      <c r="G76" s="141">
        <f t="shared" si="75"/>
        <v>44586</v>
      </c>
      <c r="H76" s="141">
        <f t="shared" si="70"/>
        <v>44589</v>
      </c>
      <c r="I76" s="141">
        <f t="shared" si="71"/>
        <v>44617</v>
      </c>
      <c r="J76" s="141">
        <f t="shared" si="76"/>
        <v>44617</v>
      </c>
      <c r="K76" s="140">
        <f t="shared" ref="K76:K82" si="101">WORKDAY(J76,$K$8)</f>
        <v>44701</v>
      </c>
      <c r="L76" s="141">
        <f t="shared" si="77"/>
        <v>44733</v>
      </c>
      <c r="M76" s="141">
        <f t="shared" si="78"/>
        <v>44733</v>
      </c>
      <c r="N76" s="141">
        <f t="shared" si="79"/>
        <v>44732</v>
      </c>
      <c r="O76" s="140">
        <f t="shared" si="80"/>
        <v>44732</v>
      </c>
      <c r="P76" s="141">
        <f t="shared" si="81"/>
        <v>44753</v>
      </c>
      <c r="Q76" s="141">
        <f t="shared" si="82"/>
        <v>44760</v>
      </c>
      <c r="R76" s="141">
        <f t="shared" si="83"/>
        <v>44763</v>
      </c>
      <c r="S76" s="140">
        <f t="shared" si="84"/>
        <v>44768</v>
      </c>
      <c r="T76" s="141">
        <f t="shared" si="85"/>
        <v>44793</v>
      </c>
      <c r="U76" s="141">
        <f t="shared" si="86"/>
        <v>44813</v>
      </c>
      <c r="V76" s="140">
        <f t="shared" si="87"/>
        <v>44841</v>
      </c>
      <c r="W76" s="140">
        <f t="shared" si="88"/>
        <v>44846</v>
      </c>
      <c r="X76" s="141">
        <f t="shared" si="89"/>
        <v>44860</v>
      </c>
      <c r="Y76" s="141">
        <f t="shared" si="90"/>
        <v>44881</v>
      </c>
      <c r="Z76" s="141">
        <f t="shared" si="91"/>
        <v>44888</v>
      </c>
      <c r="AA76" s="141">
        <f t="shared" si="92"/>
        <v>44893</v>
      </c>
      <c r="AB76" s="140">
        <f t="shared" si="93"/>
        <v>44896</v>
      </c>
      <c r="AC76" s="141">
        <f t="shared" si="94"/>
        <v>44921</v>
      </c>
      <c r="AD76" s="141">
        <f t="shared" si="95"/>
        <v>44941</v>
      </c>
      <c r="AE76" s="141">
        <f t="shared" si="96"/>
        <v>44941</v>
      </c>
      <c r="AF76" s="141">
        <f t="shared" si="97"/>
        <v>44951</v>
      </c>
      <c r="AG76" s="141">
        <f t="shared" si="98"/>
        <v>44967</v>
      </c>
      <c r="AH76" s="140">
        <f t="shared" si="99"/>
        <v>44971</v>
      </c>
      <c r="AI76" s="141">
        <f t="shared" si="72"/>
        <v>44929</v>
      </c>
      <c r="AJ76" s="142">
        <f>VLOOKUP(D76,'ГрКонтр 2-хэтапные'!$D$8:$AO$1057,38,0)</f>
        <v>44929</v>
      </c>
      <c r="AK76" s="143">
        <f t="shared" si="100"/>
        <v>-42</v>
      </c>
    </row>
    <row r="77" spans="1:37">
      <c r="A77" s="136">
        <f>IF(ISBLANK(D77),"",COUNTA($D$10:D77))</f>
        <v>68</v>
      </c>
      <c r="B77" s="137">
        <v>82</v>
      </c>
      <c r="C77" s="138" t="s">
        <v>858</v>
      </c>
      <c r="D77" s="139" t="str">
        <f t="shared" si="73"/>
        <v>82У_Э</v>
      </c>
      <c r="E77" s="140">
        <f t="shared" si="69"/>
        <v>44449</v>
      </c>
      <c r="F77" s="141">
        <f t="shared" si="74"/>
        <v>44477</v>
      </c>
      <c r="G77" s="141">
        <f t="shared" si="75"/>
        <v>44526</v>
      </c>
      <c r="H77" s="141">
        <f t="shared" si="70"/>
        <v>44531</v>
      </c>
      <c r="I77" s="141">
        <f t="shared" si="71"/>
        <v>44559</v>
      </c>
      <c r="J77" s="141">
        <f t="shared" si="76"/>
        <v>44559</v>
      </c>
      <c r="K77" s="140">
        <f t="shared" si="101"/>
        <v>44643</v>
      </c>
      <c r="L77" s="141">
        <f t="shared" si="77"/>
        <v>44673</v>
      </c>
      <c r="M77" s="141">
        <f t="shared" si="78"/>
        <v>44673</v>
      </c>
      <c r="N77" s="141">
        <f t="shared" si="79"/>
        <v>44672</v>
      </c>
      <c r="O77" s="140">
        <f t="shared" si="80"/>
        <v>44672</v>
      </c>
      <c r="P77" s="141">
        <f t="shared" si="81"/>
        <v>44693</v>
      </c>
      <c r="Q77" s="141">
        <f t="shared" si="82"/>
        <v>44700</v>
      </c>
      <c r="R77" s="141">
        <f t="shared" si="83"/>
        <v>44705</v>
      </c>
      <c r="S77" s="140">
        <f t="shared" si="84"/>
        <v>44708</v>
      </c>
      <c r="T77" s="141">
        <f t="shared" si="85"/>
        <v>44733</v>
      </c>
      <c r="U77" s="141">
        <f t="shared" si="86"/>
        <v>44753</v>
      </c>
      <c r="V77" s="140">
        <f t="shared" si="87"/>
        <v>44781</v>
      </c>
      <c r="W77" s="140">
        <f t="shared" si="88"/>
        <v>44784</v>
      </c>
      <c r="X77" s="141">
        <f t="shared" si="89"/>
        <v>44798</v>
      </c>
      <c r="Y77" s="141">
        <f t="shared" si="90"/>
        <v>44819</v>
      </c>
      <c r="Z77" s="141">
        <f t="shared" si="91"/>
        <v>44826</v>
      </c>
      <c r="AA77" s="141">
        <f t="shared" si="92"/>
        <v>44831</v>
      </c>
      <c r="AB77" s="140">
        <f t="shared" si="93"/>
        <v>44834</v>
      </c>
      <c r="AC77" s="141">
        <f t="shared" si="94"/>
        <v>44859</v>
      </c>
      <c r="AD77" s="141">
        <f t="shared" si="95"/>
        <v>44879</v>
      </c>
      <c r="AE77" s="141">
        <f t="shared" si="96"/>
        <v>44879</v>
      </c>
      <c r="AF77" s="141">
        <f t="shared" si="97"/>
        <v>44889</v>
      </c>
      <c r="AG77" s="141">
        <f t="shared" si="98"/>
        <v>44905</v>
      </c>
      <c r="AH77" s="140">
        <f t="shared" si="99"/>
        <v>44909</v>
      </c>
      <c r="AI77" s="141">
        <f t="shared" si="72"/>
        <v>44869</v>
      </c>
      <c r="AJ77" s="142">
        <f>VLOOKUP(D77,'ГрКонтр 2-хэтапные'!$D$8:$AO$1057,38,0)</f>
        <v>44869</v>
      </c>
      <c r="AK77" s="143">
        <f t="shared" si="100"/>
        <v>-40</v>
      </c>
    </row>
    <row r="78" spans="1:37">
      <c r="A78" s="136">
        <f>IF(ISBLANK(D78),"",COUNTA($D$10:D78))</f>
        <v>69</v>
      </c>
      <c r="B78" s="137">
        <v>83</v>
      </c>
      <c r="C78" s="138" t="s">
        <v>858</v>
      </c>
      <c r="D78" s="139" t="str">
        <f t="shared" si="73"/>
        <v>83У_Э</v>
      </c>
      <c r="E78" s="140">
        <f t="shared" si="69"/>
        <v>44414</v>
      </c>
      <c r="F78" s="141">
        <f t="shared" si="74"/>
        <v>44442</v>
      </c>
      <c r="G78" s="141">
        <f t="shared" si="75"/>
        <v>44491</v>
      </c>
      <c r="H78" s="141">
        <f t="shared" si="70"/>
        <v>44496</v>
      </c>
      <c r="I78" s="141">
        <f t="shared" si="71"/>
        <v>44524</v>
      </c>
      <c r="J78" s="141">
        <f t="shared" si="76"/>
        <v>44524</v>
      </c>
      <c r="K78" s="140">
        <f t="shared" si="101"/>
        <v>44608</v>
      </c>
      <c r="L78" s="141">
        <f t="shared" si="77"/>
        <v>44638</v>
      </c>
      <c r="M78" s="141">
        <f t="shared" si="78"/>
        <v>44638</v>
      </c>
      <c r="N78" s="141">
        <f t="shared" si="79"/>
        <v>44637</v>
      </c>
      <c r="O78" s="140">
        <f t="shared" si="80"/>
        <v>44637</v>
      </c>
      <c r="P78" s="141">
        <f t="shared" si="81"/>
        <v>44658</v>
      </c>
      <c r="Q78" s="141">
        <f t="shared" si="82"/>
        <v>44665</v>
      </c>
      <c r="R78" s="141">
        <f t="shared" si="83"/>
        <v>44670</v>
      </c>
      <c r="S78" s="140">
        <f t="shared" si="84"/>
        <v>44673</v>
      </c>
      <c r="T78" s="141">
        <f t="shared" si="85"/>
        <v>44698</v>
      </c>
      <c r="U78" s="141">
        <f t="shared" si="86"/>
        <v>44718</v>
      </c>
      <c r="V78" s="140">
        <f t="shared" si="87"/>
        <v>44746</v>
      </c>
      <c r="W78" s="140">
        <f t="shared" si="88"/>
        <v>44749</v>
      </c>
      <c r="X78" s="141">
        <f t="shared" si="89"/>
        <v>44763</v>
      </c>
      <c r="Y78" s="141">
        <f t="shared" si="90"/>
        <v>44784</v>
      </c>
      <c r="Z78" s="141">
        <f t="shared" si="91"/>
        <v>44791</v>
      </c>
      <c r="AA78" s="141">
        <f t="shared" si="92"/>
        <v>44796</v>
      </c>
      <c r="AB78" s="140">
        <f t="shared" si="93"/>
        <v>44799</v>
      </c>
      <c r="AC78" s="141">
        <f t="shared" si="94"/>
        <v>44824</v>
      </c>
      <c r="AD78" s="141">
        <f t="shared" si="95"/>
        <v>44844</v>
      </c>
      <c r="AE78" s="141">
        <f t="shared" si="96"/>
        <v>44844</v>
      </c>
      <c r="AF78" s="141">
        <f t="shared" si="97"/>
        <v>44854</v>
      </c>
      <c r="AG78" s="141">
        <f t="shared" si="98"/>
        <v>44870</v>
      </c>
      <c r="AH78" s="140">
        <f t="shared" si="99"/>
        <v>44874</v>
      </c>
      <c r="AI78" s="141">
        <f t="shared" si="72"/>
        <v>44834</v>
      </c>
      <c r="AJ78" s="142">
        <f>VLOOKUP(D78,'ГрКонтр 2-хэтапные'!$D$8:$AO$1057,38,0)</f>
        <v>44834</v>
      </c>
      <c r="AK78" s="143">
        <f t="shared" si="100"/>
        <v>-40</v>
      </c>
    </row>
    <row r="79" spans="1:37">
      <c r="A79" s="136">
        <f>IF(ISBLANK(D79),"",COUNTA($D$10:D79))</f>
        <v>70</v>
      </c>
      <c r="B79" s="137">
        <v>84</v>
      </c>
      <c r="C79" s="138" t="s">
        <v>858</v>
      </c>
      <c r="D79" s="139" t="str">
        <f t="shared" si="73"/>
        <v>84У_Э</v>
      </c>
      <c r="E79" s="140">
        <f t="shared" si="69"/>
        <v>44433</v>
      </c>
      <c r="F79" s="141">
        <f t="shared" si="74"/>
        <v>44461</v>
      </c>
      <c r="G79" s="141">
        <f t="shared" si="75"/>
        <v>44510</v>
      </c>
      <c r="H79" s="141">
        <f t="shared" si="70"/>
        <v>44515</v>
      </c>
      <c r="I79" s="141">
        <f t="shared" si="71"/>
        <v>44543</v>
      </c>
      <c r="J79" s="141">
        <f t="shared" si="76"/>
        <v>44543</v>
      </c>
      <c r="K79" s="140">
        <f t="shared" si="101"/>
        <v>44627</v>
      </c>
      <c r="L79" s="141">
        <f t="shared" si="77"/>
        <v>44657</v>
      </c>
      <c r="M79" s="141">
        <f t="shared" si="78"/>
        <v>44657</v>
      </c>
      <c r="N79" s="141">
        <f t="shared" si="79"/>
        <v>44656</v>
      </c>
      <c r="O79" s="140">
        <f t="shared" si="80"/>
        <v>44656</v>
      </c>
      <c r="P79" s="141">
        <f t="shared" si="81"/>
        <v>44677</v>
      </c>
      <c r="Q79" s="141">
        <f t="shared" si="82"/>
        <v>44684</v>
      </c>
      <c r="R79" s="141">
        <f t="shared" si="83"/>
        <v>44687</v>
      </c>
      <c r="S79" s="140">
        <f t="shared" si="84"/>
        <v>44692</v>
      </c>
      <c r="T79" s="141">
        <f t="shared" si="85"/>
        <v>44717</v>
      </c>
      <c r="U79" s="141">
        <f t="shared" si="86"/>
        <v>44737</v>
      </c>
      <c r="V79" s="140">
        <f t="shared" si="87"/>
        <v>44764</v>
      </c>
      <c r="W79" s="140">
        <f t="shared" si="88"/>
        <v>44769</v>
      </c>
      <c r="X79" s="141">
        <f t="shared" si="89"/>
        <v>44783</v>
      </c>
      <c r="Y79" s="141">
        <f t="shared" si="90"/>
        <v>44804</v>
      </c>
      <c r="Z79" s="141">
        <f t="shared" si="91"/>
        <v>44811</v>
      </c>
      <c r="AA79" s="141">
        <f t="shared" si="92"/>
        <v>44816</v>
      </c>
      <c r="AB79" s="140">
        <f t="shared" si="93"/>
        <v>44819</v>
      </c>
      <c r="AC79" s="141">
        <f t="shared" si="94"/>
        <v>44844</v>
      </c>
      <c r="AD79" s="141">
        <f t="shared" si="95"/>
        <v>44864</v>
      </c>
      <c r="AE79" s="141">
        <f t="shared" si="96"/>
        <v>44864</v>
      </c>
      <c r="AF79" s="141">
        <f t="shared" si="97"/>
        <v>44874</v>
      </c>
      <c r="AG79" s="141">
        <f t="shared" si="98"/>
        <v>44890</v>
      </c>
      <c r="AH79" s="140">
        <f t="shared" si="99"/>
        <v>44894</v>
      </c>
      <c r="AI79" s="141">
        <f t="shared" si="72"/>
        <v>44853</v>
      </c>
      <c r="AJ79" s="142">
        <f>VLOOKUP(D79,'ГрКонтр 2-хэтапные'!$D$8:$AO$1057,38,0)</f>
        <v>44853</v>
      </c>
      <c r="AK79" s="143">
        <f t="shared" si="100"/>
        <v>-41</v>
      </c>
    </row>
    <row r="80" spans="1:37">
      <c r="A80" s="136">
        <f>IF(ISBLANK(D80),"",COUNTA($D$10:D80))</f>
        <v>71</v>
      </c>
      <c r="B80" s="137">
        <v>85</v>
      </c>
      <c r="C80" s="138" t="s">
        <v>858</v>
      </c>
      <c r="D80" s="139" t="str">
        <f t="shared" si="73"/>
        <v>85У_Э</v>
      </c>
      <c r="E80" s="140">
        <f t="shared" si="69"/>
        <v>44281</v>
      </c>
      <c r="F80" s="141">
        <f t="shared" si="74"/>
        <v>44309</v>
      </c>
      <c r="G80" s="141">
        <f t="shared" si="75"/>
        <v>44358</v>
      </c>
      <c r="H80" s="141">
        <f t="shared" si="70"/>
        <v>44363</v>
      </c>
      <c r="I80" s="141">
        <f t="shared" si="71"/>
        <v>44391</v>
      </c>
      <c r="J80" s="141">
        <f t="shared" si="76"/>
        <v>44391</v>
      </c>
      <c r="K80" s="140">
        <f t="shared" si="101"/>
        <v>44475</v>
      </c>
      <c r="L80" s="141">
        <f t="shared" si="77"/>
        <v>44505</v>
      </c>
      <c r="M80" s="141">
        <f t="shared" si="78"/>
        <v>44505</v>
      </c>
      <c r="N80" s="141">
        <f t="shared" si="79"/>
        <v>44504</v>
      </c>
      <c r="O80" s="140">
        <f t="shared" si="80"/>
        <v>44504</v>
      </c>
      <c r="P80" s="141">
        <f t="shared" si="81"/>
        <v>44525</v>
      </c>
      <c r="Q80" s="141">
        <f t="shared" si="82"/>
        <v>44532</v>
      </c>
      <c r="R80" s="141">
        <f t="shared" si="83"/>
        <v>44537</v>
      </c>
      <c r="S80" s="140">
        <f t="shared" si="84"/>
        <v>44540</v>
      </c>
      <c r="T80" s="141">
        <f t="shared" si="85"/>
        <v>44565</v>
      </c>
      <c r="U80" s="141">
        <f t="shared" si="86"/>
        <v>44585</v>
      </c>
      <c r="V80" s="140">
        <f t="shared" si="87"/>
        <v>44613</v>
      </c>
      <c r="W80" s="140">
        <f t="shared" si="88"/>
        <v>44616</v>
      </c>
      <c r="X80" s="141">
        <f t="shared" si="89"/>
        <v>44630</v>
      </c>
      <c r="Y80" s="141">
        <f t="shared" si="90"/>
        <v>44651</v>
      </c>
      <c r="Z80" s="141">
        <f t="shared" si="91"/>
        <v>44658</v>
      </c>
      <c r="AA80" s="141">
        <f t="shared" si="92"/>
        <v>44663</v>
      </c>
      <c r="AB80" s="140">
        <f t="shared" si="93"/>
        <v>44666</v>
      </c>
      <c r="AC80" s="141">
        <f t="shared" si="94"/>
        <v>44691</v>
      </c>
      <c r="AD80" s="141">
        <f t="shared" si="95"/>
        <v>44711</v>
      </c>
      <c r="AE80" s="141">
        <f t="shared" si="96"/>
        <v>44711</v>
      </c>
      <c r="AF80" s="141">
        <f t="shared" si="97"/>
        <v>44721</v>
      </c>
      <c r="AG80" s="141">
        <f t="shared" si="98"/>
        <v>44737</v>
      </c>
      <c r="AH80" s="140">
        <f t="shared" si="99"/>
        <v>44741</v>
      </c>
      <c r="AI80" s="141">
        <f t="shared" si="72"/>
        <v>44701</v>
      </c>
      <c r="AJ80" s="142">
        <f>VLOOKUP(D80,'ГрКонтр 2-хэтапные'!$D$8:$AO$1057,38,0)</f>
        <v>44701</v>
      </c>
      <c r="AK80" s="143">
        <f t="shared" si="100"/>
        <v>-40</v>
      </c>
    </row>
    <row r="81" spans="1:37">
      <c r="A81" s="136">
        <f>IF(ISBLANK(D81),"",COUNTA($D$10:D81))</f>
        <v>72</v>
      </c>
      <c r="B81" s="137">
        <v>86</v>
      </c>
      <c r="C81" s="138" t="s">
        <v>858</v>
      </c>
      <c r="D81" s="139" t="str">
        <f t="shared" si="73"/>
        <v>86У_Э</v>
      </c>
      <c r="E81" s="140">
        <f t="shared" si="69"/>
        <v>44861</v>
      </c>
      <c r="F81" s="141">
        <f t="shared" si="74"/>
        <v>44889</v>
      </c>
      <c r="G81" s="141">
        <f t="shared" si="75"/>
        <v>44938</v>
      </c>
      <c r="H81" s="141">
        <f t="shared" si="70"/>
        <v>44943</v>
      </c>
      <c r="I81" s="141">
        <f t="shared" si="71"/>
        <v>44971</v>
      </c>
      <c r="J81" s="141">
        <f t="shared" si="76"/>
        <v>44971</v>
      </c>
      <c r="K81" s="140">
        <f t="shared" si="101"/>
        <v>45055</v>
      </c>
      <c r="L81" s="141">
        <f t="shared" si="77"/>
        <v>45085</v>
      </c>
      <c r="M81" s="141">
        <f t="shared" si="78"/>
        <v>45085</v>
      </c>
      <c r="N81" s="141">
        <f t="shared" si="79"/>
        <v>45084</v>
      </c>
      <c r="O81" s="140">
        <f t="shared" si="80"/>
        <v>45084</v>
      </c>
      <c r="P81" s="141">
        <f t="shared" si="81"/>
        <v>45105</v>
      </c>
      <c r="Q81" s="141">
        <f t="shared" si="82"/>
        <v>45112</v>
      </c>
      <c r="R81" s="141">
        <f t="shared" si="83"/>
        <v>45117</v>
      </c>
      <c r="S81" s="140">
        <f t="shared" si="84"/>
        <v>45120</v>
      </c>
      <c r="T81" s="141">
        <f t="shared" si="85"/>
        <v>45145</v>
      </c>
      <c r="U81" s="141">
        <f t="shared" si="86"/>
        <v>45165</v>
      </c>
      <c r="V81" s="140">
        <f t="shared" si="87"/>
        <v>45191</v>
      </c>
      <c r="W81" s="140">
        <f t="shared" si="88"/>
        <v>45196</v>
      </c>
      <c r="X81" s="141">
        <f t="shared" si="89"/>
        <v>45210</v>
      </c>
      <c r="Y81" s="141">
        <f t="shared" si="90"/>
        <v>45231</v>
      </c>
      <c r="Z81" s="141">
        <f t="shared" si="91"/>
        <v>45238</v>
      </c>
      <c r="AA81" s="141">
        <f t="shared" si="92"/>
        <v>45243</v>
      </c>
      <c r="AB81" s="140">
        <f t="shared" si="93"/>
        <v>45246</v>
      </c>
      <c r="AC81" s="141">
        <f t="shared" si="94"/>
        <v>45271</v>
      </c>
      <c r="AD81" s="141">
        <f t="shared" si="95"/>
        <v>45291</v>
      </c>
      <c r="AE81" s="141">
        <f t="shared" si="96"/>
        <v>45291</v>
      </c>
      <c r="AF81" s="141">
        <f t="shared" si="97"/>
        <v>45301</v>
      </c>
      <c r="AG81" s="141">
        <f t="shared" si="98"/>
        <v>45317</v>
      </c>
      <c r="AH81" s="140">
        <f t="shared" si="99"/>
        <v>45321</v>
      </c>
      <c r="AI81" s="141">
        <f t="shared" si="72"/>
        <v>45281</v>
      </c>
      <c r="AJ81" s="142">
        <f>VLOOKUP(D81,'ГрКонтр 2-хэтапные'!$D$8:$AO$1057,38,0)</f>
        <v>45281</v>
      </c>
      <c r="AK81" s="143">
        <f t="shared" si="100"/>
        <v>-40</v>
      </c>
    </row>
    <row r="82" spans="1:37">
      <c r="A82" s="136">
        <f>IF(ISBLANK(D82),"",COUNTA($D$10:D82))</f>
        <v>73</v>
      </c>
      <c r="B82" s="137">
        <v>87</v>
      </c>
      <c r="C82" s="138" t="s">
        <v>1032</v>
      </c>
      <c r="D82" s="139" t="str">
        <f t="shared" si="73"/>
        <v>87У_К</v>
      </c>
      <c r="E82" s="140">
        <f t="shared" si="69"/>
        <v>44575</v>
      </c>
      <c r="F82" s="141">
        <f t="shared" si="74"/>
        <v>44603</v>
      </c>
      <c r="G82" s="141">
        <f t="shared" si="75"/>
        <v>44652</v>
      </c>
      <c r="H82" s="141">
        <f t="shared" si="70"/>
        <v>44657</v>
      </c>
      <c r="I82" s="141">
        <f t="shared" si="71"/>
        <v>44685</v>
      </c>
      <c r="J82" s="141">
        <f t="shared" si="76"/>
        <v>44685</v>
      </c>
      <c r="K82" s="140">
        <f t="shared" si="101"/>
        <v>44769</v>
      </c>
      <c r="L82" s="141">
        <f t="shared" si="77"/>
        <v>44799</v>
      </c>
      <c r="M82" s="141">
        <f t="shared" si="78"/>
        <v>44799</v>
      </c>
      <c r="N82" s="141">
        <f t="shared" si="79"/>
        <v>44798</v>
      </c>
      <c r="O82" s="140">
        <f t="shared" si="80"/>
        <v>44798</v>
      </c>
      <c r="P82" s="141">
        <f t="shared" si="81"/>
        <v>44819</v>
      </c>
      <c r="Q82" s="141">
        <f t="shared" si="82"/>
        <v>44826</v>
      </c>
      <c r="R82" s="141">
        <f t="shared" si="83"/>
        <v>44831</v>
      </c>
      <c r="S82" s="140">
        <f t="shared" si="84"/>
        <v>44834</v>
      </c>
      <c r="T82" s="141">
        <f t="shared" si="85"/>
        <v>44859</v>
      </c>
      <c r="U82" s="141">
        <f t="shared" si="86"/>
        <v>44879</v>
      </c>
      <c r="V82" s="140">
        <f t="shared" si="87"/>
        <v>44907</v>
      </c>
      <c r="W82" s="140">
        <f t="shared" si="88"/>
        <v>44910</v>
      </c>
      <c r="X82" s="141">
        <f t="shared" si="89"/>
        <v>44924</v>
      </c>
      <c r="Y82" s="141">
        <f t="shared" si="90"/>
        <v>44945</v>
      </c>
      <c r="Z82" s="141">
        <f t="shared" si="91"/>
        <v>44952</v>
      </c>
      <c r="AA82" s="141">
        <f t="shared" si="92"/>
        <v>44957</v>
      </c>
      <c r="AB82" s="140">
        <f t="shared" si="93"/>
        <v>44960</v>
      </c>
      <c r="AC82" s="141">
        <f t="shared" si="94"/>
        <v>44985</v>
      </c>
      <c r="AD82" s="141">
        <f t="shared" si="95"/>
        <v>45005</v>
      </c>
      <c r="AE82" s="141">
        <f t="shared" si="96"/>
        <v>45005</v>
      </c>
      <c r="AF82" s="141">
        <f t="shared" si="97"/>
        <v>45015</v>
      </c>
      <c r="AG82" s="141">
        <f t="shared" si="98"/>
        <v>45031</v>
      </c>
      <c r="AH82" s="140">
        <f t="shared" si="99"/>
        <v>45035</v>
      </c>
      <c r="AI82" s="141">
        <f t="shared" si="72"/>
        <v>44995</v>
      </c>
      <c r="AJ82" s="142">
        <f>VLOOKUP(D82,'ГрКонтр 2-хэтапные'!$D$8:$AO$1057,38,0)</f>
        <v>44995</v>
      </c>
      <c r="AK82" s="143">
        <f t="shared" si="100"/>
        <v>-40</v>
      </c>
    </row>
    <row r="83" spans="1:37">
      <c r="A83" s="136">
        <f>IF(ISBLANK(D83),"",COUNTA($D$10:D83))</f>
        <v>74</v>
      </c>
      <c r="B83" s="137">
        <v>88</v>
      </c>
      <c r="C83" s="138" t="s">
        <v>1032</v>
      </c>
      <c r="D83" s="139" t="str">
        <f t="shared" si="73"/>
        <v>88У_К</v>
      </c>
      <c r="E83" s="140">
        <f t="shared" si="69"/>
        <v>44456</v>
      </c>
      <c r="F83" s="141">
        <f t="shared" si="74"/>
        <v>44484</v>
      </c>
      <c r="G83" s="141">
        <f t="shared" si="75"/>
        <v>44533</v>
      </c>
      <c r="H83" s="141">
        <f t="shared" si="70"/>
        <v>44538</v>
      </c>
      <c r="I83" s="141">
        <f t="shared" si="71"/>
        <v>44566</v>
      </c>
      <c r="J83" s="141">
        <f t="shared" si="76"/>
        <v>44566</v>
      </c>
      <c r="K83" s="140">
        <f>WORKDAY(J83,10)</f>
        <v>44580</v>
      </c>
      <c r="L83" s="141">
        <f t="shared" si="77"/>
        <v>44610</v>
      </c>
      <c r="M83" s="141">
        <f t="shared" si="78"/>
        <v>44610</v>
      </c>
      <c r="N83" s="141">
        <f t="shared" si="79"/>
        <v>44609</v>
      </c>
      <c r="O83" s="140">
        <f t="shared" si="80"/>
        <v>44609</v>
      </c>
      <c r="P83" s="141">
        <f t="shared" si="81"/>
        <v>44630</v>
      </c>
      <c r="Q83" s="141">
        <f t="shared" si="82"/>
        <v>44637</v>
      </c>
      <c r="R83" s="141">
        <f t="shared" si="83"/>
        <v>44642</v>
      </c>
      <c r="S83" s="140">
        <f t="shared" si="84"/>
        <v>44645</v>
      </c>
      <c r="T83" s="141">
        <f t="shared" si="85"/>
        <v>44670</v>
      </c>
      <c r="U83" s="141">
        <f t="shared" si="86"/>
        <v>44690</v>
      </c>
      <c r="V83" s="140">
        <f t="shared" si="87"/>
        <v>44718</v>
      </c>
      <c r="W83" s="140">
        <f t="shared" si="88"/>
        <v>44721</v>
      </c>
      <c r="X83" s="141">
        <f t="shared" si="89"/>
        <v>44735</v>
      </c>
      <c r="Y83" s="141">
        <f t="shared" si="90"/>
        <v>44756</v>
      </c>
      <c r="Z83" s="141">
        <f t="shared" si="91"/>
        <v>44763</v>
      </c>
      <c r="AA83" s="141">
        <f t="shared" si="92"/>
        <v>44768</v>
      </c>
      <c r="AB83" s="140">
        <f t="shared" si="93"/>
        <v>44771</v>
      </c>
      <c r="AC83" s="141">
        <f t="shared" si="94"/>
        <v>44796</v>
      </c>
      <c r="AD83" s="141">
        <f t="shared" si="95"/>
        <v>44816</v>
      </c>
      <c r="AE83" s="141">
        <f t="shared" si="96"/>
        <v>44816</v>
      </c>
      <c r="AF83" s="141">
        <f t="shared" si="97"/>
        <v>44826</v>
      </c>
      <c r="AG83" s="141">
        <f t="shared" si="98"/>
        <v>44842</v>
      </c>
      <c r="AH83" s="140">
        <f t="shared" si="99"/>
        <v>44846</v>
      </c>
      <c r="AI83" s="141">
        <f t="shared" si="72"/>
        <v>44876</v>
      </c>
      <c r="AJ83" s="142">
        <f>VLOOKUP(D83,'ГрКонтр 2-хэтапные'!$D$8:$AO$1057,38,0)</f>
        <v>44876</v>
      </c>
      <c r="AK83" s="143">
        <f t="shared" si="100"/>
        <v>30</v>
      </c>
    </row>
    <row r="84" spans="1:37">
      <c r="A84" s="136">
        <f>IF(ISBLANK(D84),"",COUNTA($D$10:D84))</f>
        <v>75</v>
      </c>
      <c r="B84" s="137">
        <v>89</v>
      </c>
      <c r="C84" s="138" t="s">
        <v>1032</v>
      </c>
      <c r="D84" s="139" t="str">
        <f t="shared" si="73"/>
        <v>89У_К</v>
      </c>
      <c r="E84" s="140">
        <f t="shared" si="69"/>
        <v>44179</v>
      </c>
      <c r="F84" s="141">
        <f t="shared" si="74"/>
        <v>44207</v>
      </c>
      <c r="G84" s="141">
        <f t="shared" si="75"/>
        <v>44256</v>
      </c>
      <c r="H84" s="989">
        <v>44316</v>
      </c>
      <c r="I84" s="141">
        <f t="shared" si="71"/>
        <v>44344</v>
      </c>
      <c r="J84" s="141">
        <f t="shared" si="76"/>
        <v>44344</v>
      </c>
      <c r="K84" s="140">
        <f>WORKDAY(J84,$K$8)</f>
        <v>44428</v>
      </c>
      <c r="L84" s="141">
        <f t="shared" si="77"/>
        <v>44460</v>
      </c>
      <c r="M84" s="141">
        <f t="shared" si="78"/>
        <v>44460</v>
      </c>
      <c r="N84" s="141">
        <f t="shared" si="79"/>
        <v>44459</v>
      </c>
      <c r="O84" s="140">
        <f t="shared" si="80"/>
        <v>44459</v>
      </c>
      <c r="P84" s="141">
        <f t="shared" si="81"/>
        <v>44480</v>
      </c>
      <c r="Q84" s="141">
        <f t="shared" si="82"/>
        <v>44487</v>
      </c>
      <c r="R84" s="141">
        <f t="shared" si="83"/>
        <v>44490</v>
      </c>
      <c r="S84" s="140">
        <f t="shared" si="84"/>
        <v>44495</v>
      </c>
      <c r="T84" s="141">
        <f t="shared" si="85"/>
        <v>44520</v>
      </c>
      <c r="U84" s="141">
        <f t="shared" si="86"/>
        <v>44540</v>
      </c>
      <c r="V84" s="140">
        <f t="shared" si="87"/>
        <v>44568</v>
      </c>
      <c r="W84" s="140">
        <f t="shared" si="88"/>
        <v>44573</v>
      </c>
      <c r="X84" s="141">
        <f t="shared" si="89"/>
        <v>44587</v>
      </c>
      <c r="Y84" s="141">
        <f t="shared" si="90"/>
        <v>44608</v>
      </c>
      <c r="Z84" s="141">
        <f t="shared" si="91"/>
        <v>44615</v>
      </c>
      <c r="AA84" s="141">
        <f t="shared" si="92"/>
        <v>44620</v>
      </c>
      <c r="AB84" s="140">
        <f t="shared" si="93"/>
        <v>44623</v>
      </c>
      <c r="AC84" s="141">
        <f t="shared" si="94"/>
        <v>44648</v>
      </c>
      <c r="AD84" s="141">
        <f t="shared" si="95"/>
        <v>44668</v>
      </c>
      <c r="AE84" s="141">
        <f t="shared" si="96"/>
        <v>44668</v>
      </c>
      <c r="AF84" s="141">
        <f t="shared" si="97"/>
        <v>44678</v>
      </c>
      <c r="AG84" s="141">
        <f t="shared" si="98"/>
        <v>44694</v>
      </c>
      <c r="AH84" s="140">
        <f t="shared" si="99"/>
        <v>44698</v>
      </c>
      <c r="AI84" s="141">
        <f t="shared" si="72"/>
        <v>44599</v>
      </c>
      <c r="AJ84" s="142">
        <f>VLOOKUP(D84,'ГрКонтр 2-хэтапные'!$D$8:$AO$1057,38,0)</f>
        <v>44599</v>
      </c>
      <c r="AK84" s="143">
        <f t="shared" si="100"/>
        <v>-99</v>
      </c>
    </row>
    <row r="85" spans="1:37">
      <c r="A85" s="136">
        <f>IF(ISBLANK(D85),"",COUNTA($D$10:D85))</f>
        <v>76</v>
      </c>
      <c r="B85" s="137">
        <v>90</v>
      </c>
      <c r="C85" s="138" t="s">
        <v>1032</v>
      </c>
      <c r="D85" s="139" t="str">
        <f t="shared" si="73"/>
        <v>90У_К</v>
      </c>
      <c r="E85" s="140">
        <f t="shared" si="69"/>
        <v>44423</v>
      </c>
      <c r="F85" s="141">
        <f t="shared" si="74"/>
        <v>44449</v>
      </c>
      <c r="G85" s="141">
        <f t="shared" si="75"/>
        <v>44498</v>
      </c>
      <c r="H85" s="141">
        <f t="shared" si="70"/>
        <v>44503</v>
      </c>
      <c r="I85" s="141">
        <f t="shared" si="71"/>
        <v>44531</v>
      </c>
      <c r="J85" s="141">
        <f t="shared" si="76"/>
        <v>44531</v>
      </c>
      <c r="K85" s="140">
        <f>WORKDAY(J85,10)</f>
        <v>44545</v>
      </c>
      <c r="L85" s="141">
        <f t="shared" si="77"/>
        <v>44575</v>
      </c>
      <c r="M85" s="141">
        <f t="shared" si="78"/>
        <v>44575</v>
      </c>
      <c r="N85" s="141">
        <f t="shared" si="79"/>
        <v>44574</v>
      </c>
      <c r="O85" s="140">
        <f t="shared" si="80"/>
        <v>44574</v>
      </c>
      <c r="P85" s="141">
        <f t="shared" si="81"/>
        <v>44595</v>
      </c>
      <c r="Q85" s="141">
        <f t="shared" si="82"/>
        <v>44602</v>
      </c>
      <c r="R85" s="141">
        <f t="shared" si="83"/>
        <v>44607</v>
      </c>
      <c r="S85" s="140">
        <f t="shared" si="84"/>
        <v>44610</v>
      </c>
      <c r="T85" s="141">
        <f t="shared" si="85"/>
        <v>44635</v>
      </c>
      <c r="U85" s="141">
        <f t="shared" si="86"/>
        <v>44655</v>
      </c>
      <c r="V85" s="140">
        <f t="shared" si="87"/>
        <v>44683</v>
      </c>
      <c r="W85" s="140">
        <f t="shared" si="88"/>
        <v>44686</v>
      </c>
      <c r="X85" s="141">
        <f t="shared" si="89"/>
        <v>44700</v>
      </c>
      <c r="Y85" s="141">
        <f t="shared" si="90"/>
        <v>44721</v>
      </c>
      <c r="Z85" s="141">
        <f t="shared" si="91"/>
        <v>44728</v>
      </c>
      <c r="AA85" s="141">
        <f t="shared" si="92"/>
        <v>44733</v>
      </c>
      <c r="AB85" s="140">
        <f t="shared" si="93"/>
        <v>44736</v>
      </c>
      <c r="AC85" s="141">
        <f t="shared" si="94"/>
        <v>44761</v>
      </c>
      <c r="AD85" s="141">
        <f t="shared" si="95"/>
        <v>44781</v>
      </c>
      <c r="AE85" s="141">
        <f t="shared" si="96"/>
        <v>44781</v>
      </c>
      <c r="AF85" s="141">
        <f t="shared" si="97"/>
        <v>44791</v>
      </c>
      <c r="AG85" s="141">
        <f t="shared" si="98"/>
        <v>44807</v>
      </c>
      <c r="AH85" s="140">
        <f t="shared" si="99"/>
        <v>44811</v>
      </c>
      <c r="AI85" s="141">
        <f t="shared" si="72"/>
        <v>44843</v>
      </c>
      <c r="AJ85" s="142">
        <f>VLOOKUP(D85,'ГрКонтр 2-хэтапные'!$D$8:$AO$1057,38,0)</f>
        <v>44843</v>
      </c>
      <c r="AK85" s="143">
        <f t="shared" si="100"/>
        <v>32</v>
      </c>
    </row>
    <row r="86" spans="1:37">
      <c r="A86" s="136">
        <f>IF(ISBLANK(D86),"",COUNTA($D$10:D86))</f>
        <v>77</v>
      </c>
      <c r="B86" s="137">
        <v>91</v>
      </c>
      <c r="C86" s="138" t="s">
        <v>1032</v>
      </c>
      <c r="D86" s="139" t="str">
        <f t="shared" si="73"/>
        <v>91У_К</v>
      </c>
      <c r="E86" s="140">
        <f t="shared" si="69"/>
        <v>44756</v>
      </c>
      <c r="F86" s="141">
        <f t="shared" si="74"/>
        <v>44784</v>
      </c>
      <c r="G86" s="141">
        <f t="shared" si="75"/>
        <v>44833</v>
      </c>
      <c r="H86" s="141">
        <f t="shared" si="70"/>
        <v>44838</v>
      </c>
      <c r="I86" s="141">
        <f t="shared" si="71"/>
        <v>44866</v>
      </c>
      <c r="J86" s="141">
        <f t="shared" si="76"/>
        <v>44866</v>
      </c>
      <c r="K86" s="140">
        <f>WORKDAY(J86,$K$8)</f>
        <v>44950</v>
      </c>
      <c r="L86" s="141">
        <f t="shared" si="77"/>
        <v>44980</v>
      </c>
      <c r="M86" s="141">
        <f t="shared" si="78"/>
        <v>44980</v>
      </c>
      <c r="N86" s="141">
        <f t="shared" si="79"/>
        <v>44979</v>
      </c>
      <c r="O86" s="140">
        <f t="shared" si="80"/>
        <v>44979</v>
      </c>
      <c r="P86" s="141">
        <f t="shared" si="81"/>
        <v>45000</v>
      </c>
      <c r="Q86" s="141">
        <f t="shared" si="82"/>
        <v>45007</v>
      </c>
      <c r="R86" s="141">
        <f t="shared" si="83"/>
        <v>45012</v>
      </c>
      <c r="S86" s="140">
        <f t="shared" si="84"/>
        <v>45015</v>
      </c>
      <c r="T86" s="141">
        <f t="shared" si="85"/>
        <v>45040</v>
      </c>
      <c r="U86" s="141">
        <f t="shared" si="86"/>
        <v>45060</v>
      </c>
      <c r="V86" s="140">
        <f t="shared" si="87"/>
        <v>45086</v>
      </c>
      <c r="W86" s="140">
        <f t="shared" si="88"/>
        <v>45091</v>
      </c>
      <c r="X86" s="141">
        <f t="shared" si="89"/>
        <v>45105</v>
      </c>
      <c r="Y86" s="141">
        <f t="shared" si="90"/>
        <v>45126</v>
      </c>
      <c r="Z86" s="141">
        <f t="shared" si="91"/>
        <v>45133</v>
      </c>
      <c r="AA86" s="141">
        <f t="shared" si="92"/>
        <v>45138</v>
      </c>
      <c r="AB86" s="140">
        <f t="shared" si="93"/>
        <v>45141</v>
      </c>
      <c r="AC86" s="141">
        <f t="shared" si="94"/>
        <v>45166</v>
      </c>
      <c r="AD86" s="141">
        <f t="shared" si="95"/>
        <v>45186</v>
      </c>
      <c r="AE86" s="141">
        <f t="shared" si="96"/>
        <v>45186</v>
      </c>
      <c r="AF86" s="141">
        <f t="shared" si="97"/>
        <v>45196</v>
      </c>
      <c r="AG86" s="141">
        <f t="shared" si="98"/>
        <v>45212</v>
      </c>
      <c r="AH86" s="140">
        <f t="shared" si="99"/>
        <v>45216</v>
      </c>
      <c r="AI86" s="141">
        <f t="shared" si="72"/>
        <v>45176</v>
      </c>
      <c r="AJ86" s="142">
        <f>VLOOKUP(D86,'ГрКонтр 2-хэтапные'!$D$8:$AO$1057,38,0)</f>
        <v>45176</v>
      </c>
      <c r="AK86" s="143">
        <f t="shared" si="100"/>
        <v>-40</v>
      </c>
    </row>
    <row r="87" spans="1:37">
      <c r="A87" s="136">
        <f>IF(ISBLANK(D87),"",COUNTA($D$10:D87))</f>
        <v>78</v>
      </c>
      <c r="B87" s="137">
        <v>92</v>
      </c>
      <c r="C87" s="138" t="s">
        <v>1032</v>
      </c>
      <c r="D87" s="139" t="str">
        <f t="shared" si="73"/>
        <v>92У_К</v>
      </c>
      <c r="E87" s="140">
        <f t="shared" si="69"/>
        <v>44254</v>
      </c>
      <c r="F87" s="141">
        <f t="shared" si="74"/>
        <v>44281</v>
      </c>
      <c r="G87" s="141">
        <f t="shared" si="75"/>
        <v>44330</v>
      </c>
      <c r="H87" s="141">
        <f t="shared" si="70"/>
        <v>44335</v>
      </c>
      <c r="I87" s="141">
        <f t="shared" si="71"/>
        <v>44363</v>
      </c>
      <c r="J87" s="141">
        <f t="shared" si="76"/>
        <v>44363</v>
      </c>
      <c r="K87" s="140">
        <f>WORKDAY(J87,$K$8)</f>
        <v>44447</v>
      </c>
      <c r="L87" s="141">
        <f t="shared" si="77"/>
        <v>44477</v>
      </c>
      <c r="M87" s="141">
        <f t="shared" si="78"/>
        <v>44477</v>
      </c>
      <c r="N87" s="141">
        <f t="shared" si="79"/>
        <v>44476</v>
      </c>
      <c r="O87" s="140">
        <f t="shared" si="80"/>
        <v>44476</v>
      </c>
      <c r="P87" s="141">
        <f t="shared" si="81"/>
        <v>44497</v>
      </c>
      <c r="Q87" s="141">
        <f t="shared" si="82"/>
        <v>44504</v>
      </c>
      <c r="R87" s="141">
        <f t="shared" si="83"/>
        <v>44509</v>
      </c>
      <c r="S87" s="140">
        <f t="shared" si="84"/>
        <v>44512</v>
      </c>
      <c r="T87" s="141">
        <f t="shared" si="85"/>
        <v>44537</v>
      </c>
      <c r="U87" s="141">
        <f t="shared" si="86"/>
        <v>44557</v>
      </c>
      <c r="V87" s="140">
        <f t="shared" si="87"/>
        <v>44585</v>
      </c>
      <c r="W87" s="140">
        <f t="shared" si="88"/>
        <v>44588</v>
      </c>
      <c r="X87" s="141">
        <f t="shared" si="89"/>
        <v>44602</v>
      </c>
      <c r="Y87" s="141">
        <f t="shared" si="90"/>
        <v>44623</v>
      </c>
      <c r="Z87" s="141">
        <f t="shared" si="91"/>
        <v>44630</v>
      </c>
      <c r="AA87" s="141">
        <f t="shared" si="92"/>
        <v>44635</v>
      </c>
      <c r="AB87" s="140">
        <f t="shared" si="93"/>
        <v>44638</v>
      </c>
      <c r="AC87" s="141">
        <f t="shared" si="94"/>
        <v>44663</v>
      </c>
      <c r="AD87" s="141">
        <f t="shared" si="95"/>
        <v>44683</v>
      </c>
      <c r="AE87" s="141">
        <f t="shared" si="96"/>
        <v>44683</v>
      </c>
      <c r="AF87" s="141">
        <f t="shared" si="97"/>
        <v>44693</v>
      </c>
      <c r="AG87" s="141">
        <f t="shared" si="98"/>
        <v>44709</v>
      </c>
      <c r="AH87" s="140">
        <f t="shared" si="99"/>
        <v>44713</v>
      </c>
      <c r="AI87" s="141">
        <f t="shared" si="72"/>
        <v>44674</v>
      </c>
      <c r="AJ87" s="142">
        <f>VLOOKUP(D87,'ГрКонтр 2-хэтапные'!$D$8:$AO$1057,38,0)</f>
        <v>44674</v>
      </c>
      <c r="AK87" s="143">
        <f t="shared" si="100"/>
        <v>-39</v>
      </c>
    </row>
    <row r="88" spans="1:37">
      <c r="A88" s="136">
        <f>IF(ISBLANK(D88),"",COUNTA($D$10:D88))</f>
        <v>79</v>
      </c>
      <c r="B88" s="137">
        <v>93</v>
      </c>
      <c r="C88" s="138" t="s">
        <v>1032</v>
      </c>
      <c r="D88" s="139" t="str">
        <f t="shared" si="73"/>
        <v>93У_К</v>
      </c>
      <c r="E88" s="140">
        <f t="shared" si="69"/>
        <v>44156</v>
      </c>
      <c r="F88" s="141">
        <f t="shared" si="74"/>
        <v>44183</v>
      </c>
      <c r="G88" s="141">
        <f t="shared" si="75"/>
        <v>44232</v>
      </c>
      <c r="H88" s="989">
        <v>44316</v>
      </c>
      <c r="I88" s="141">
        <f t="shared" si="71"/>
        <v>44344</v>
      </c>
      <c r="J88" s="141">
        <f t="shared" si="76"/>
        <v>44344</v>
      </c>
      <c r="K88" s="140">
        <f>WORKDAY(J88,10)+40</f>
        <v>44398</v>
      </c>
      <c r="L88" s="141">
        <f t="shared" si="77"/>
        <v>44428</v>
      </c>
      <c r="M88" s="141">
        <f t="shared" si="78"/>
        <v>44428</v>
      </c>
      <c r="N88" s="141">
        <f t="shared" si="79"/>
        <v>44427</v>
      </c>
      <c r="O88" s="140">
        <f t="shared" si="80"/>
        <v>44427</v>
      </c>
      <c r="P88" s="141">
        <f t="shared" si="81"/>
        <v>44448</v>
      </c>
      <c r="Q88" s="141">
        <f t="shared" si="82"/>
        <v>44455</v>
      </c>
      <c r="R88" s="141">
        <f t="shared" si="83"/>
        <v>44460</v>
      </c>
      <c r="S88" s="140">
        <f t="shared" si="84"/>
        <v>44463</v>
      </c>
      <c r="T88" s="141">
        <f t="shared" si="85"/>
        <v>44488</v>
      </c>
      <c r="U88" s="141">
        <f t="shared" si="86"/>
        <v>44508</v>
      </c>
      <c r="V88" s="140">
        <f>WORKDAY(U88,$V$8)+60</f>
        <v>44596</v>
      </c>
      <c r="W88" s="140">
        <f t="shared" si="88"/>
        <v>44601</v>
      </c>
      <c r="X88" s="141">
        <f>WORKDAY(W88,$X$8)+40</f>
        <v>44655</v>
      </c>
      <c r="Y88" s="141">
        <f t="shared" si="90"/>
        <v>44676</v>
      </c>
      <c r="Z88" s="141">
        <f t="shared" si="91"/>
        <v>44683</v>
      </c>
      <c r="AA88" s="141">
        <f t="shared" si="92"/>
        <v>44686</v>
      </c>
      <c r="AB88" s="140">
        <f t="shared" si="93"/>
        <v>44691</v>
      </c>
      <c r="AC88" s="141">
        <f t="shared" si="94"/>
        <v>44716</v>
      </c>
      <c r="AD88" s="141">
        <f t="shared" si="95"/>
        <v>44736</v>
      </c>
      <c r="AE88" s="141">
        <f t="shared" si="96"/>
        <v>44736</v>
      </c>
      <c r="AF88" s="141">
        <f t="shared" si="97"/>
        <v>44746</v>
      </c>
      <c r="AG88" s="141">
        <f t="shared" si="98"/>
        <v>44762</v>
      </c>
      <c r="AH88" s="140">
        <f t="shared" si="99"/>
        <v>44766</v>
      </c>
      <c r="AI88" s="141">
        <f t="shared" si="72"/>
        <v>44576</v>
      </c>
      <c r="AJ88" s="142">
        <f>VLOOKUP(D88,'ГрКонтр 2-хэтапные'!$D$8:$AO$1057,38,0)</f>
        <v>44576</v>
      </c>
      <c r="AK88" s="143">
        <f t="shared" si="100"/>
        <v>-190</v>
      </c>
    </row>
    <row r="89" spans="1:37">
      <c r="A89" s="136">
        <f>IF(ISBLANK(D89),"",COUNTA($D$10:D89))</f>
        <v>80</v>
      </c>
      <c r="B89" s="137">
        <v>94</v>
      </c>
      <c r="C89" s="138" t="s">
        <v>1032</v>
      </c>
      <c r="D89" s="139" t="str">
        <f t="shared" si="73"/>
        <v>94У_К</v>
      </c>
      <c r="E89" s="140">
        <f t="shared" si="69"/>
        <v>44336</v>
      </c>
      <c r="F89" s="141">
        <f t="shared" si="74"/>
        <v>44364</v>
      </c>
      <c r="G89" s="141">
        <f t="shared" si="75"/>
        <v>44413</v>
      </c>
      <c r="H89" s="141">
        <f t="shared" si="70"/>
        <v>44418</v>
      </c>
      <c r="I89" s="141">
        <f t="shared" si="71"/>
        <v>44446</v>
      </c>
      <c r="J89" s="141">
        <f t="shared" si="76"/>
        <v>44446</v>
      </c>
      <c r="K89" s="140">
        <f t="shared" ref="K89:K98" si="102">WORKDAY(J89,$K$8)</f>
        <v>44530</v>
      </c>
      <c r="L89" s="141">
        <f t="shared" si="77"/>
        <v>44560</v>
      </c>
      <c r="M89" s="141">
        <f t="shared" si="78"/>
        <v>44560</v>
      </c>
      <c r="N89" s="141">
        <f t="shared" si="79"/>
        <v>44559</v>
      </c>
      <c r="O89" s="140">
        <f t="shared" si="80"/>
        <v>44559</v>
      </c>
      <c r="P89" s="141">
        <f t="shared" si="81"/>
        <v>44580</v>
      </c>
      <c r="Q89" s="141">
        <f t="shared" si="82"/>
        <v>44587</v>
      </c>
      <c r="R89" s="141">
        <f t="shared" si="83"/>
        <v>44592</v>
      </c>
      <c r="S89" s="140">
        <f t="shared" si="84"/>
        <v>44595</v>
      </c>
      <c r="T89" s="141">
        <f t="shared" si="85"/>
        <v>44620</v>
      </c>
      <c r="U89" s="141">
        <f t="shared" si="86"/>
        <v>44640</v>
      </c>
      <c r="V89" s="140">
        <f t="shared" ref="V89:V105" si="103">WORKDAY(U89,$V$8)</f>
        <v>44666</v>
      </c>
      <c r="W89" s="140">
        <f t="shared" si="88"/>
        <v>44671</v>
      </c>
      <c r="X89" s="141">
        <f t="shared" ref="X89:X105" si="104">WORKDAY(W89,$X$8)</f>
        <v>44685</v>
      </c>
      <c r="Y89" s="141">
        <f t="shared" si="90"/>
        <v>44706</v>
      </c>
      <c r="Z89" s="141">
        <f t="shared" si="91"/>
        <v>44713</v>
      </c>
      <c r="AA89" s="141">
        <f t="shared" si="92"/>
        <v>44718</v>
      </c>
      <c r="AB89" s="140">
        <f t="shared" si="93"/>
        <v>44721</v>
      </c>
      <c r="AC89" s="141">
        <f t="shared" si="94"/>
        <v>44746</v>
      </c>
      <c r="AD89" s="141">
        <f t="shared" si="95"/>
        <v>44766</v>
      </c>
      <c r="AE89" s="141">
        <f t="shared" si="96"/>
        <v>44766</v>
      </c>
      <c r="AF89" s="141">
        <f t="shared" si="97"/>
        <v>44776</v>
      </c>
      <c r="AG89" s="141">
        <f t="shared" si="98"/>
        <v>44792</v>
      </c>
      <c r="AH89" s="140">
        <f t="shared" si="99"/>
        <v>44796</v>
      </c>
      <c r="AI89" s="141">
        <f t="shared" si="72"/>
        <v>44756</v>
      </c>
      <c r="AJ89" s="142">
        <f>VLOOKUP(D89,'ГрКонтр 2-хэтапные'!$D$8:$AO$1057,38,0)</f>
        <v>44756</v>
      </c>
      <c r="AK89" s="143">
        <f t="shared" si="100"/>
        <v>-40</v>
      </c>
    </row>
    <row r="90" spans="1:37">
      <c r="A90" s="136">
        <f>IF(ISBLANK(D90),"",COUNTA($D$10:D90))</f>
        <v>81</v>
      </c>
      <c r="B90" s="137">
        <v>95</v>
      </c>
      <c r="C90" s="138" t="s">
        <v>1032</v>
      </c>
      <c r="D90" s="139" t="str">
        <f t="shared" si="73"/>
        <v>95У_К</v>
      </c>
      <c r="E90" s="140">
        <f t="shared" si="69"/>
        <v>44539</v>
      </c>
      <c r="F90" s="141">
        <f t="shared" si="74"/>
        <v>44567</v>
      </c>
      <c r="G90" s="141">
        <f t="shared" si="75"/>
        <v>44616</v>
      </c>
      <c r="H90" s="141">
        <f t="shared" si="70"/>
        <v>44621</v>
      </c>
      <c r="I90" s="141">
        <f t="shared" si="71"/>
        <v>44649</v>
      </c>
      <c r="J90" s="141">
        <f t="shared" si="76"/>
        <v>44649</v>
      </c>
      <c r="K90" s="140">
        <f t="shared" si="102"/>
        <v>44733</v>
      </c>
      <c r="L90" s="141">
        <f t="shared" si="77"/>
        <v>44763</v>
      </c>
      <c r="M90" s="141">
        <f t="shared" si="78"/>
        <v>44763</v>
      </c>
      <c r="N90" s="141">
        <f t="shared" si="79"/>
        <v>44762</v>
      </c>
      <c r="O90" s="140">
        <f t="shared" si="80"/>
        <v>44762</v>
      </c>
      <c r="P90" s="141">
        <f t="shared" si="81"/>
        <v>44783</v>
      </c>
      <c r="Q90" s="141">
        <f t="shared" si="82"/>
        <v>44790</v>
      </c>
      <c r="R90" s="141">
        <f t="shared" si="83"/>
        <v>44795</v>
      </c>
      <c r="S90" s="140">
        <f t="shared" si="84"/>
        <v>44798</v>
      </c>
      <c r="T90" s="141">
        <f t="shared" si="85"/>
        <v>44823</v>
      </c>
      <c r="U90" s="141">
        <f t="shared" si="86"/>
        <v>44843</v>
      </c>
      <c r="V90" s="140">
        <f t="shared" si="103"/>
        <v>44869</v>
      </c>
      <c r="W90" s="140">
        <f t="shared" si="88"/>
        <v>44874</v>
      </c>
      <c r="X90" s="141">
        <f t="shared" si="104"/>
        <v>44888</v>
      </c>
      <c r="Y90" s="141">
        <f t="shared" si="90"/>
        <v>44909</v>
      </c>
      <c r="Z90" s="141">
        <f t="shared" si="91"/>
        <v>44916</v>
      </c>
      <c r="AA90" s="141">
        <f t="shared" si="92"/>
        <v>44921</v>
      </c>
      <c r="AB90" s="140">
        <f t="shared" si="93"/>
        <v>44924</v>
      </c>
      <c r="AC90" s="141">
        <f t="shared" si="94"/>
        <v>44949</v>
      </c>
      <c r="AD90" s="141">
        <f t="shared" si="95"/>
        <v>44969</v>
      </c>
      <c r="AE90" s="141">
        <f t="shared" si="96"/>
        <v>44969</v>
      </c>
      <c r="AF90" s="141">
        <f t="shared" si="97"/>
        <v>44979</v>
      </c>
      <c r="AG90" s="141">
        <f t="shared" si="98"/>
        <v>44995</v>
      </c>
      <c r="AH90" s="140">
        <f t="shared" si="99"/>
        <v>44999</v>
      </c>
      <c r="AI90" s="141">
        <f t="shared" si="72"/>
        <v>44959</v>
      </c>
      <c r="AJ90" s="142">
        <f>VLOOKUP(D90,'ГрКонтр 2-хэтапные'!$D$8:$AO$1057,38,0)</f>
        <v>44959</v>
      </c>
      <c r="AK90" s="143">
        <f t="shared" si="100"/>
        <v>-40</v>
      </c>
    </row>
    <row r="91" spans="1:37">
      <c r="A91" s="136">
        <f>IF(ISBLANK(D91),"",COUNTA($D$10:D91))</f>
        <v>82</v>
      </c>
      <c r="B91" s="137">
        <v>96</v>
      </c>
      <c r="C91" s="138" t="s">
        <v>1032</v>
      </c>
      <c r="D91" s="139" t="str">
        <f t="shared" si="73"/>
        <v>96У_К</v>
      </c>
      <c r="E91" s="140">
        <f t="shared" si="69"/>
        <v>44492</v>
      </c>
      <c r="F91" s="141">
        <f t="shared" si="74"/>
        <v>44519</v>
      </c>
      <c r="G91" s="141">
        <f t="shared" si="75"/>
        <v>44568</v>
      </c>
      <c r="H91" s="141">
        <f t="shared" si="70"/>
        <v>44573</v>
      </c>
      <c r="I91" s="141">
        <f t="shared" si="71"/>
        <v>44601</v>
      </c>
      <c r="J91" s="141">
        <f t="shared" si="76"/>
        <v>44601</v>
      </c>
      <c r="K91" s="140">
        <f t="shared" si="102"/>
        <v>44685</v>
      </c>
      <c r="L91" s="141">
        <f t="shared" si="77"/>
        <v>44715</v>
      </c>
      <c r="M91" s="141">
        <f t="shared" si="78"/>
        <v>44715</v>
      </c>
      <c r="N91" s="141">
        <f t="shared" si="79"/>
        <v>44714</v>
      </c>
      <c r="O91" s="140">
        <f t="shared" si="80"/>
        <v>44714</v>
      </c>
      <c r="P91" s="141">
        <f t="shared" si="81"/>
        <v>44735</v>
      </c>
      <c r="Q91" s="141">
        <f t="shared" si="82"/>
        <v>44742</v>
      </c>
      <c r="R91" s="141">
        <f t="shared" si="83"/>
        <v>44747</v>
      </c>
      <c r="S91" s="140">
        <f t="shared" si="84"/>
        <v>44750</v>
      </c>
      <c r="T91" s="141">
        <f t="shared" si="85"/>
        <v>44775</v>
      </c>
      <c r="U91" s="141">
        <f t="shared" si="86"/>
        <v>44795</v>
      </c>
      <c r="V91" s="140">
        <f t="shared" si="103"/>
        <v>44823</v>
      </c>
      <c r="W91" s="140">
        <f t="shared" si="88"/>
        <v>44826</v>
      </c>
      <c r="X91" s="141">
        <f t="shared" si="104"/>
        <v>44840</v>
      </c>
      <c r="Y91" s="141">
        <f t="shared" si="90"/>
        <v>44861</v>
      </c>
      <c r="Z91" s="141">
        <f t="shared" si="91"/>
        <v>44868</v>
      </c>
      <c r="AA91" s="141">
        <f t="shared" si="92"/>
        <v>44873</v>
      </c>
      <c r="AB91" s="140">
        <f t="shared" si="93"/>
        <v>44876</v>
      </c>
      <c r="AC91" s="141">
        <f t="shared" si="94"/>
        <v>44901</v>
      </c>
      <c r="AD91" s="141">
        <f t="shared" si="95"/>
        <v>44921</v>
      </c>
      <c r="AE91" s="141">
        <f t="shared" si="96"/>
        <v>44921</v>
      </c>
      <c r="AF91" s="141">
        <f t="shared" si="97"/>
        <v>44931</v>
      </c>
      <c r="AG91" s="141">
        <f t="shared" si="98"/>
        <v>44947</v>
      </c>
      <c r="AH91" s="140">
        <f t="shared" si="99"/>
        <v>44951</v>
      </c>
      <c r="AI91" s="141">
        <f t="shared" si="72"/>
        <v>44912</v>
      </c>
      <c r="AJ91" s="142">
        <f>VLOOKUP(D91,'ГрКонтр 2-хэтапные'!$D$8:$AO$1057,38,0)</f>
        <v>44912</v>
      </c>
      <c r="AK91" s="143">
        <f t="shared" si="100"/>
        <v>-39</v>
      </c>
    </row>
    <row r="92" spans="1:37">
      <c r="A92" s="136">
        <f>IF(ISBLANK(D92),"",COUNTA($D$10:D92))</f>
        <v>83</v>
      </c>
      <c r="B92" s="137">
        <v>97</v>
      </c>
      <c r="C92" s="138" t="s">
        <v>1032</v>
      </c>
      <c r="D92" s="139" t="str">
        <f t="shared" si="73"/>
        <v>97У_К</v>
      </c>
      <c r="E92" s="140">
        <f t="shared" si="69"/>
        <v>44501</v>
      </c>
      <c r="F92" s="141">
        <f t="shared" si="74"/>
        <v>44529</v>
      </c>
      <c r="G92" s="141">
        <f t="shared" si="75"/>
        <v>44578</v>
      </c>
      <c r="H92" s="141">
        <f t="shared" si="70"/>
        <v>44581</v>
      </c>
      <c r="I92" s="141">
        <f t="shared" si="71"/>
        <v>44609</v>
      </c>
      <c r="J92" s="141">
        <f t="shared" si="76"/>
        <v>44609</v>
      </c>
      <c r="K92" s="140">
        <f t="shared" si="102"/>
        <v>44693</v>
      </c>
      <c r="L92" s="141">
        <f t="shared" si="77"/>
        <v>44725</v>
      </c>
      <c r="M92" s="141">
        <f t="shared" si="78"/>
        <v>44725</v>
      </c>
      <c r="N92" s="141">
        <f t="shared" si="79"/>
        <v>44722</v>
      </c>
      <c r="O92" s="140">
        <f t="shared" si="80"/>
        <v>44722</v>
      </c>
      <c r="P92" s="141">
        <f t="shared" si="81"/>
        <v>44743</v>
      </c>
      <c r="Q92" s="141">
        <f t="shared" si="82"/>
        <v>44750</v>
      </c>
      <c r="R92" s="141">
        <f t="shared" si="83"/>
        <v>44755</v>
      </c>
      <c r="S92" s="140">
        <f t="shared" si="84"/>
        <v>44760</v>
      </c>
      <c r="T92" s="141">
        <f t="shared" si="85"/>
        <v>44785</v>
      </c>
      <c r="U92" s="141">
        <f t="shared" si="86"/>
        <v>44805</v>
      </c>
      <c r="V92" s="140">
        <f t="shared" si="103"/>
        <v>44833</v>
      </c>
      <c r="W92" s="140">
        <f t="shared" si="88"/>
        <v>44838</v>
      </c>
      <c r="X92" s="141">
        <f t="shared" si="104"/>
        <v>44852</v>
      </c>
      <c r="Y92" s="141">
        <f t="shared" si="90"/>
        <v>44873</v>
      </c>
      <c r="Z92" s="141">
        <f t="shared" si="91"/>
        <v>44880</v>
      </c>
      <c r="AA92" s="141">
        <f t="shared" si="92"/>
        <v>44883</v>
      </c>
      <c r="AB92" s="140">
        <f t="shared" si="93"/>
        <v>44888</v>
      </c>
      <c r="AC92" s="141">
        <f t="shared" si="94"/>
        <v>44913</v>
      </c>
      <c r="AD92" s="141">
        <f t="shared" si="95"/>
        <v>44933</v>
      </c>
      <c r="AE92" s="141">
        <f t="shared" si="96"/>
        <v>44933</v>
      </c>
      <c r="AF92" s="141">
        <f t="shared" si="97"/>
        <v>44943</v>
      </c>
      <c r="AG92" s="141">
        <f t="shared" si="98"/>
        <v>44959</v>
      </c>
      <c r="AH92" s="140">
        <f t="shared" si="99"/>
        <v>44963</v>
      </c>
      <c r="AI92" s="141">
        <f t="shared" si="72"/>
        <v>44921</v>
      </c>
      <c r="AJ92" s="142">
        <f>VLOOKUP(D92,'ГрКонтр 2-хэтапные'!$D$8:$AO$1057,38,0)</f>
        <v>44921</v>
      </c>
      <c r="AK92" s="143">
        <f t="shared" si="100"/>
        <v>-42</v>
      </c>
    </row>
    <row r="93" spans="1:37">
      <c r="A93" s="136">
        <f>IF(ISBLANK(D93),"",COUNTA($D$10:D93))</f>
        <v>84</v>
      </c>
      <c r="B93" s="137">
        <v>98</v>
      </c>
      <c r="C93" s="138" t="s">
        <v>1032</v>
      </c>
      <c r="D93" s="139" t="str">
        <f t="shared" si="73"/>
        <v>98У_К</v>
      </c>
      <c r="E93" s="140">
        <f t="shared" si="69"/>
        <v>44580</v>
      </c>
      <c r="F93" s="141">
        <f t="shared" si="74"/>
        <v>44608</v>
      </c>
      <c r="G93" s="141">
        <f t="shared" si="75"/>
        <v>44657</v>
      </c>
      <c r="H93" s="141">
        <f t="shared" si="70"/>
        <v>44662</v>
      </c>
      <c r="I93" s="141">
        <f t="shared" si="71"/>
        <v>44690</v>
      </c>
      <c r="J93" s="141">
        <f t="shared" si="76"/>
        <v>44690</v>
      </c>
      <c r="K93" s="140">
        <f t="shared" si="102"/>
        <v>44774</v>
      </c>
      <c r="L93" s="141">
        <f t="shared" si="77"/>
        <v>44804</v>
      </c>
      <c r="M93" s="141">
        <f t="shared" si="78"/>
        <v>44804</v>
      </c>
      <c r="N93" s="141">
        <f t="shared" si="79"/>
        <v>44803</v>
      </c>
      <c r="O93" s="140">
        <f t="shared" si="80"/>
        <v>44803</v>
      </c>
      <c r="P93" s="141">
        <f t="shared" si="81"/>
        <v>44824</v>
      </c>
      <c r="Q93" s="141">
        <f t="shared" si="82"/>
        <v>44831</v>
      </c>
      <c r="R93" s="141">
        <f t="shared" si="83"/>
        <v>44834</v>
      </c>
      <c r="S93" s="140">
        <f t="shared" si="84"/>
        <v>44839</v>
      </c>
      <c r="T93" s="141">
        <f t="shared" si="85"/>
        <v>44864</v>
      </c>
      <c r="U93" s="141">
        <f t="shared" si="86"/>
        <v>44884</v>
      </c>
      <c r="V93" s="140">
        <f t="shared" si="103"/>
        <v>44911</v>
      </c>
      <c r="W93" s="140">
        <f t="shared" si="88"/>
        <v>44916</v>
      </c>
      <c r="X93" s="141">
        <f t="shared" si="104"/>
        <v>44930</v>
      </c>
      <c r="Y93" s="141">
        <f t="shared" si="90"/>
        <v>44951</v>
      </c>
      <c r="Z93" s="141">
        <f t="shared" si="91"/>
        <v>44958</v>
      </c>
      <c r="AA93" s="141">
        <f t="shared" si="92"/>
        <v>44963</v>
      </c>
      <c r="AB93" s="140">
        <f t="shared" si="93"/>
        <v>44966</v>
      </c>
      <c r="AC93" s="141">
        <f t="shared" si="94"/>
        <v>44991</v>
      </c>
      <c r="AD93" s="141">
        <f t="shared" si="95"/>
        <v>45011</v>
      </c>
      <c r="AE93" s="141">
        <f t="shared" si="96"/>
        <v>45011</v>
      </c>
      <c r="AF93" s="141">
        <f t="shared" si="97"/>
        <v>45021</v>
      </c>
      <c r="AG93" s="141">
        <f t="shared" si="98"/>
        <v>45037</v>
      </c>
      <c r="AH93" s="140">
        <f t="shared" si="99"/>
        <v>45041</v>
      </c>
      <c r="AI93" s="141">
        <f t="shared" si="72"/>
        <v>45000</v>
      </c>
      <c r="AJ93" s="142">
        <f>VLOOKUP(D93,'ГрКонтр 2-хэтапные'!$D$8:$AO$1057,38,0)</f>
        <v>45000</v>
      </c>
      <c r="AK93" s="143">
        <f t="shared" si="100"/>
        <v>-41</v>
      </c>
    </row>
    <row r="94" spans="1:37">
      <c r="A94" s="136">
        <f>IF(ISBLANK(D94),"",COUNTA($D$10:D94))</f>
        <v>85</v>
      </c>
      <c r="B94" s="137">
        <v>99</v>
      </c>
      <c r="C94" s="138" t="s">
        <v>1032</v>
      </c>
      <c r="D94" s="139" t="str">
        <f t="shared" si="73"/>
        <v>99У_К</v>
      </c>
      <c r="E94" s="140">
        <f t="shared" si="69"/>
        <v>44589</v>
      </c>
      <c r="F94" s="141">
        <f t="shared" si="74"/>
        <v>44617</v>
      </c>
      <c r="G94" s="141">
        <f t="shared" si="75"/>
        <v>44666</v>
      </c>
      <c r="H94" s="141">
        <f t="shared" si="70"/>
        <v>44671</v>
      </c>
      <c r="I94" s="141">
        <f t="shared" si="71"/>
        <v>44699</v>
      </c>
      <c r="J94" s="141">
        <f t="shared" si="76"/>
        <v>44699</v>
      </c>
      <c r="K94" s="140">
        <f t="shared" si="102"/>
        <v>44783</v>
      </c>
      <c r="L94" s="141">
        <f t="shared" si="77"/>
        <v>44813</v>
      </c>
      <c r="M94" s="141">
        <f t="shared" si="78"/>
        <v>44813</v>
      </c>
      <c r="N94" s="141">
        <f t="shared" si="79"/>
        <v>44812</v>
      </c>
      <c r="O94" s="140">
        <f t="shared" si="80"/>
        <v>44812</v>
      </c>
      <c r="P94" s="141">
        <f t="shared" si="81"/>
        <v>44833</v>
      </c>
      <c r="Q94" s="141">
        <f t="shared" si="82"/>
        <v>44840</v>
      </c>
      <c r="R94" s="141">
        <f t="shared" si="83"/>
        <v>44845</v>
      </c>
      <c r="S94" s="140">
        <f t="shared" si="84"/>
        <v>44848</v>
      </c>
      <c r="T94" s="141">
        <f t="shared" si="85"/>
        <v>44873</v>
      </c>
      <c r="U94" s="141">
        <f t="shared" si="86"/>
        <v>44893</v>
      </c>
      <c r="V94" s="140">
        <f t="shared" si="103"/>
        <v>44921</v>
      </c>
      <c r="W94" s="140">
        <f t="shared" si="88"/>
        <v>44924</v>
      </c>
      <c r="X94" s="141">
        <f t="shared" si="104"/>
        <v>44938</v>
      </c>
      <c r="Y94" s="141">
        <f t="shared" si="90"/>
        <v>44959</v>
      </c>
      <c r="Z94" s="141">
        <f t="shared" si="91"/>
        <v>44966</v>
      </c>
      <c r="AA94" s="141">
        <f t="shared" si="92"/>
        <v>44971</v>
      </c>
      <c r="AB94" s="140">
        <f t="shared" si="93"/>
        <v>44974</v>
      </c>
      <c r="AC94" s="141">
        <f t="shared" si="94"/>
        <v>44999</v>
      </c>
      <c r="AD94" s="141">
        <f t="shared" si="95"/>
        <v>45019</v>
      </c>
      <c r="AE94" s="141">
        <f t="shared" si="96"/>
        <v>45019</v>
      </c>
      <c r="AF94" s="141">
        <f t="shared" si="97"/>
        <v>45029</v>
      </c>
      <c r="AG94" s="141">
        <f t="shared" si="98"/>
        <v>45045</v>
      </c>
      <c r="AH94" s="140">
        <f t="shared" si="99"/>
        <v>45049</v>
      </c>
      <c r="AI94" s="141">
        <f t="shared" si="72"/>
        <v>45009</v>
      </c>
      <c r="AJ94" s="142">
        <f>VLOOKUP(D94,'ГрКонтр 2-хэтапные'!$D$8:$AO$1057,38,0)</f>
        <v>45009</v>
      </c>
      <c r="AK94" s="143">
        <f t="shared" si="100"/>
        <v>-40</v>
      </c>
    </row>
    <row r="95" spans="1:37">
      <c r="A95" s="136">
        <f>IF(ISBLANK(D95),"",COUNTA($D$10:D95))</f>
        <v>86</v>
      </c>
      <c r="B95" s="137">
        <v>100</v>
      </c>
      <c r="C95" s="138" t="s">
        <v>1032</v>
      </c>
      <c r="D95" s="139" t="str">
        <f t="shared" si="73"/>
        <v>100У_К</v>
      </c>
      <c r="E95" s="140">
        <f t="shared" si="69"/>
        <v>44493</v>
      </c>
      <c r="F95" s="141">
        <f t="shared" si="74"/>
        <v>44519</v>
      </c>
      <c r="G95" s="141">
        <f t="shared" si="75"/>
        <v>44568</v>
      </c>
      <c r="H95" s="141">
        <f t="shared" si="70"/>
        <v>44573</v>
      </c>
      <c r="I95" s="141">
        <f t="shared" si="71"/>
        <v>44601</v>
      </c>
      <c r="J95" s="141">
        <f t="shared" si="76"/>
        <v>44601</v>
      </c>
      <c r="K95" s="140">
        <f t="shared" si="102"/>
        <v>44685</v>
      </c>
      <c r="L95" s="141">
        <f t="shared" si="77"/>
        <v>44715</v>
      </c>
      <c r="M95" s="141">
        <f t="shared" si="78"/>
        <v>44715</v>
      </c>
      <c r="N95" s="141">
        <f t="shared" si="79"/>
        <v>44714</v>
      </c>
      <c r="O95" s="140">
        <f t="shared" si="80"/>
        <v>44714</v>
      </c>
      <c r="P95" s="141">
        <f t="shared" si="81"/>
        <v>44735</v>
      </c>
      <c r="Q95" s="141">
        <f t="shared" si="82"/>
        <v>44742</v>
      </c>
      <c r="R95" s="141">
        <f t="shared" si="83"/>
        <v>44747</v>
      </c>
      <c r="S95" s="140">
        <f t="shared" si="84"/>
        <v>44750</v>
      </c>
      <c r="T95" s="141">
        <f t="shared" si="85"/>
        <v>44775</v>
      </c>
      <c r="U95" s="141">
        <f t="shared" si="86"/>
        <v>44795</v>
      </c>
      <c r="V95" s="140">
        <f t="shared" si="103"/>
        <v>44823</v>
      </c>
      <c r="W95" s="140">
        <f t="shared" si="88"/>
        <v>44826</v>
      </c>
      <c r="X95" s="141">
        <f t="shared" si="104"/>
        <v>44840</v>
      </c>
      <c r="Y95" s="141">
        <f t="shared" si="90"/>
        <v>44861</v>
      </c>
      <c r="Z95" s="141">
        <f t="shared" si="91"/>
        <v>44868</v>
      </c>
      <c r="AA95" s="141">
        <f t="shared" si="92"/>
        <v>44873</v>
      </c>
      <c r="AB95" s="140">
        <f t="shared" si="93"/>
        <v>44876</v>
      </c>
      <c r="AC95" s="141">
        <f t="shared" si="94"/>
        <v>44901</v>
      </c>
      <c r="AD95" s="141">
        <f t="shared" si="95"/>
        <v>44921</v>
      </c>
      <c r="AE95" s="141">
        <f t="shared" si="96"/>
        <v>44921</v>
      </c>
      <c r="AF95" s="141">
        <f t="shared" si="97"/>
        <v>44931</v>
      </c>
      <c r="AG95" s="141">
        <f t="shared" si="98"/>
        <v>44947</v>
      </c>
      <c r="AH95" s="140">
        <f t="shared" si="99"/>
        <v>44951</v>
      </c>
      <c r="AI95" s="141">
        <f t="shared" si="72"/>
        <v>44913</v>
      </c>
      <c r="AJ95" s="142">
        <f>VLOOKUP(D95,'ГрКонтр 2-хэтапные'!$D$8:$AO$1057,38,0)</f>
        <v>44913</v>
      </c>
      <c r="AK95" s="143">
        <f t="shared" si="100"/>
        <v>-38</v>
      </c>
    </row>
    <row r="96" spans="1:37">
      <c r="A96" s="136">
        <f>IF(ISBLANK(D96),"",COUNTA($D$10:D96))</f>
        <v>87</v>
      </c>
      <c r="B96" s="137">
        <v>101</v>
      </c>
      <c r="C96" s="138" t="s">
        <v>1032</v>
      </c>
      <c r="D96" s="139" t="str">
        <f t="shared" si="73"/>
        <v>101У_К</v>
      </c>
      <c r="E96" s="140">
        <f t="shared" si="69"/>
        <v>44636</v>
      </c>
      <c r="F96" s="141">
        <f t="shared" si="74"/>
        <v>44664</v>
      </c>
      <c r="G96" s="141">
        <f t="shared" si="75"/>
        <v>44713</v>
      </c>
      <c r="H96" s="141">
        <f t="shared" si="70"/>
        <v>44718</v>
      </c>
      <c r="I96" s="141">
        <f t="shared" si="71"/>
        <v>44746</v>
      </c>
      <c r="J96" s="141">
        <f t="shared" si="76"/>
        <v>44746</v>
      </c>
      <c r="K96" s="140">
        <f t="shared" si="102"/>
        <v>44830</v>
      </c>
      <c r="L96" s="141">
        <f t="shared" si="77"/>
        <v>44860</v>
      </c>
      <c r="M96" s="141">
        <f t="shared" si="78"/>
        <v>44860</v>
      </c>
      <c r="N96" s="141">
        <f t="shared" si="79"/>
        <v>44859</v>
      </c>
      <c r="O96" s="140">
        <f t="shared" si="80"/>
        <v>44859</v>
      </c>
      <c r="P96" s="141">
        <f t="shared" si="81"/>
        <v>44880</v>
      </c>
      <c r="Q96" s="141">
        <f t="shared" si="82"/>
        <v>44887</v>
      </c>
      <c r="R96" s="141">
        <f t="shared" si="83"/>
        <v>44890</v>
      </c>
      <c r="S96" s="140">
        <f t="shared" si="84"/>
        <v>44895</v>
      </c>
      <c r="T96" s="141">
        <f t="shared" si="85"/>
        <v>44920</v>
      </c>
      <c r="U96" s="141">
        <f t="shared" si="86"/>
        <v>44940</v>
      </c>
      <c r="V96" s="140">
        <f t="shared" si="103"/>
        <v>44967</v>
      </c>
      <c r="W96" s="140">
        <f t="shared" si="88"/>
        <v>44972</v>
      </c>
      <c r="X96" s="141">
        <f t="shared" si="104"/>
        <v>44986</v>
      </c>
      <c r="Y96" s="141">
        <f t="shared" si="90"/>
        <v>45007</v>
      </c>
      <c r="Z96" s="141">
        <f t="shared" si="91"/>
        <v>45014</v>
      </c>
      <c r="AA96" s="141">
        <f t="shared" si="92"/>
        <v>45019</v>
      </c>
      <c r="AB96" s="140">
        <f t="shared" si="93"/>
        <v>45022</v>
      </c>
      <c r="AC96" s="141">
        <f t="shared" si="94"/>
        <v>45047</v>
      </c>
      <c r="AD96" s="141">
        <f t="shared" si="95"/>
        <v>45067</v>
      </c>
      <c r="AE96" s="141">
        <f t="shared" si="96"/>
        <v>45067</v>
      </c>
      <c r="AF96" s="141">
        <f t="shared" si="97"/>
        <v>45077</v>
      </c>
      <c r="AG96" s="141">
        <f t="shared" si="98"/>
        <v>45093</v>
      </c>
      <c r="AH96" s="140">
        <f t="shared" si="99"/>
        <v>45097</v>
      </c>
      <c r="AI96" s="141">
        <f t="shared" si="72"/>
        <v>45056</v>
      </c>
      <c r="AJ96" s="142">
        <f>VLOOKUP(D96,'ГрКонтр 2-хэтапные'!$D$8:$AO$1057,38,0)</f>
        <v>45056</v>
      </c>
      <c r="AK96" s="143">
        <f t="shared" si="100"/>
        <v>-41</v>
      </c>
    </row>
    <row r="97" spans="1:37">
      <c r="A97" s="136">
        <f>IF(ISBLANK(D97),"",COUNTA($D$10:D97))</f>
        <v>88</v>
      </c>
      <c r="B97" s="137">
        <v>102</v>
      </c>
      <c r="C97" s="138" t="s">
        <v>1032</v>
      </c>
      <c r="D97" s="139" t="str">
        <f t="shared" si="73"/>
        <v>102У_К</v>
      </c>
      <c r="E97" s="140">
        <f t="shared" si="69"/>
        <v>44414</v>
      </c>
      <c r="F97" s="141">
        <f t="shared" si="74"/>
        <v>44442</v>
      </c>
      <c r="G97" s="141">
        <f t="shared" si="75"/>
        <v>44491</v>
      </c>
      <c r="H97" s="141">
        <f t="shared" si="70"/>
        <v>44496</v>
      </c>
      <c r="I97" s="141">
        <f t="shared" si="71"/>
        <v>44524</v>
      </c>
      <c r="J97" s="141">
        <f t="shared" si="76"/>
        <v>44524</v>
      </c>
      <c r="K97" s="140">
        <f t="shared" si="102"/>
        <v>44608</v>
      </c>
      <c r="L97" s="141">
        <f t="shared" si="77"/>
        <v>44638</v>
      </c>
      <c r="M97" s="141">
        <f t="shared" si="78"/>
        <v>44638</v>
      </c>
      <c r="N97" s="141">
        <f t="shared" si="79"/>
        <v>44637</v>
      </c>
      <c r="O97" s="140">
        <f t="shared" si="80"/>
        <v>44637</v>
      </c>
      <c r="P97" s="141">
        <f t="shared" si="81"/>
        <v>44658</v>
      </c>
      <c r="Q97" s="141">
        <f t="shared" si="82"/>
        <v>44665</v>
      </c>
      <c r="R97" s="141">
        <f t="shared" si="83"/>
        <v>44670</v>
      </c>
      <c r="S97" s="140">
        <f t="shared" si="84"/>
        <v>44673</v>
      </c>
      <c r="T97" s="141">
        <f t="shared" si="85"/>
        <v>44698</v>
      </c>
      <c r="U97" s="141">
        <f t="shared" si="86"/>
        <v>44718</v>
      </c>
      <c r="V97" s="140">
        <f t="shared" si="103"/>
        <v>44746</v>
      </c>
      <c r="W97" s="140">
        <f t="shared" si="88"/>
        <v>44749</v>
      </c>
      <c r="X97" s="141">
        <f t="shared" si="104"/>
        <v>44763</v>
      </c>
      <c r="Y97" s="141">
        <f t="shared" si="90"/>
        <v>44784</v>
      </c>
      <c r="Z97" s="141">
        <f t="shared" si="91"/>
        <v>44791</v>
      </c>
      <c r="AA97" s="141">
        <f t="shared" si="92"/>
        <v>44796</v>
      </c>
      <c r="AB97" s="140">
        <f t="shared" si="93"/>
        <v>44799</v>
      </c>
      <c r="AC97" s="141">
        <f t="shared" si="94"/>
        <v>44824</v>
      </c>
      <c r="AD97" s="141">
        <f t="shared" si="95"/>
        <v>44844</v>
      </c>
      <c r="AE97" s="141">
        <f t="shared" si="96"/>
        <v>44844</v>
      </c>
      <c r="AF97" s="141">
        <f t="shared" si="97"/>
        <v>44854</v>
      </c>
      <c r="AG97" s="141">
        <f t="shared" si="98"/>
        <v>44870</v>
      </c>
      <c r="AH97" s="140">
        <f t="shared" si="99"/>
        <v>44874</v>
      </c>
      <c r="AI97" s="141">
        <f t="shared" si="72"/>
        <v>44834</v>
      </c>
      <c r="AJ97" s="142">
        <f>VLOOKUP(D97,'ГрКонтр 2-хэтапные'!$D$8:$AO$1057,38,0)</f>
        <v>44834</v>
      </c>
      <c r="AK97" s="143">
        <f t="shared" si="100"/>
        <v>-40</v>
      </c>
    </row>
    <row r="98" spans="1:37">
      <c r="A98" s="136">
        <f>IF(ISBLANK(D98),"",COUNTA($D$10:D98))</f>
        <v>89</v>
      </c>
      <c r="B98" s="137">
        <v>103</v>
      </c>
      <c r="C98" s="138" t="s">
        <v>1032</v>
      </c>
      <c r="D98" s="139" t="str">
        <f t="shared" si="73"/>
        <v>103У_К</v>
      </c>
      <c r="E98" s="140">
        <f t="shared" si="69"/>
        <v>44449</v>
      </c>
      <c r="F98" s="141">
        <f t="shared" si="74"/>
        <v>44477</v>
      </c>
      <c r="G98" s="141">
        <f t="shared" si="75"/>
        <v>44526</v>
      </c>
      <c r="H98" s="141">
        <f t="shared" si="70"/>
        <v>44531</v>
      </c>
      <c r="I98" s="141">
        <f t="shared" ref="I98:I105" si="105">WORKDAY(H98,$I$8)</f>
        <v>44559</v>
      </c>
      <c r="J98" s="141">
        <f t="shared" si="76"/>
        <v>44559</v>
      </c>
      <c r="K98" s="140">
        <f t="shared" si="102"/>
        <v>44643</v>
      </c>
      <c r="L98" s="141">
        <f t="shared" si="77"/>
        <v>44673</v>
      </c>
      <c r="M98" s="141">
        <f t="shared" si="78"/>
        <v>44673</v>
      </c>
      <c r="N98" s="141">
        <f t="shared" si="79"/>
        <v>44672</v>
      </c>
      <c r="O98" s="140">
        <f t="shared" si="80"/>
        <v>44672</v>
      </c>
      <c r="P98" s="141">
        <f t="shared" si="81"/>
        <v>44693</v>
      </c>
      <c r="Q98" s="141">
        <f t="shared" si="82"/>
        <v>44700</v>
      </c>
      <c r="R98" s="141">
        <f t="shared" si="83"/>
        <v>44705</v>
      </c>
      <c r="S98" s="140">
        <f t="shared" si="84"/>
        <v>44708</v>
      </c>
      <c r="T98" s="141">
        <f t="shared" si="85"/>
        <v>44733</v>
      </c>
      <c r="U98" s="141">
        <f t="shared" si="86"/>
        <v>44753</v>
      </c>
      <c r="V98" s="140">
        <f t="shared" si="103"/>
        <v>44781</v>
      </c>
      <c r="W98" s="140">
        <f t="shared" si="88"/>
        <v>44784</v>
      </c>
      <c r="X98" s="141">
        <f t="shared" si="104"/>
        <v>44798</v>
      </c>
      <c r="Y98" s="141">
        <f t="shared" si="90"/>
        <v>44819</v>
      </c>
      <c r="Z98" s="141">
        <f t="shared" si="91"/>
        <v>44826</v>
      </c>
      <c r="AA98" s="141">
        <f t="shared" si="92"/>
        <v>44831</v>
      </c>
      <c r="AB98" s="140">
        <f t="shared" si="93"/>
        <v>44834</v>
      </c>
      <c r="AC98" s="141">
        <f t="shared" si="94"/>
        <v>44859</v>
      </c>
      <c r="AD98" s="141">
        <f t="shared" si="95"/>
        <v>44879</v>
      </c>
      <c r="AE98" s="141">
        <f t="shared" si="96"/>
        <v>44879</v>
      </c>
      <c r="AF98" s="141">
        <f t="shared" si="97"/>
        <v>44889</v>
      </c>
      <c r="AG98" s="141">
        <f t="shared" si="98"/>
        <v>44905</v>
      </c>
      <c r="AH98" s="140">
        <f t="shared" si="99"/>
        <v>44909</v>
      </c>
      <c r="AI98" s="141">
        <f t="shared" si="72"/>
        <v>44869</v>
      </c>
      <c r="AJ98" s="142">
        <f>VLOOKUP(D98,'ГрКонтр 2-хэтапные'!$D$8:$AO$1057,38,0)</f>
        <v>44869</v>
      </c>
      <c r="AK98" s="143">
        <f t="shared" si="100"/>
        <v>-40</v>
      </c>
    </row>
    <row r="99" spans="1:37">
      <c r="A99" s="136">
        <f>IF(ISBLANK(D99),"",COUNTA($D$10:D99))</f>
        <v>90</v>
      </c>
      <c r="B99" s="137">
        <v>104</v>
      </c>
      <c r="C99" s="138" t="s">
        <v>1032</v>
      </c>
      <c r="D99" s="139" t="str">
        <f t="shared" si="73"/>
        <v>104У_К</v>
      </c>
      <c r="E99" s="140">
        <f t="shared" si="69"/>
        <v>44873</v>
      </c>
      <c r="F99" s="141">
        <f t="shared" si="74"/>
        <v>44901</v>
      </c>
      <c r="G99" s="141">
        <f t="shared" si="75"/>
        <v>44950</v>
      </c>
      <c r="H99" s="141">
        <f t="shared" si="70"/>
        <v>44953</v>
      </c>
      <c r="I99" s="141">
        <f t="shared" si="105"/>
        <v>44981</v>
      </c>
      <c r="J99" s="141">
        <f t="shared" si="76"/>
        <v>44981</v>
      </c>
      <c r="K99" s="140">
        <f>WORKDAY(J99,10)</f>
        <v>44995</v>
      </c>
      <c r="L99" s="141">
        <f t="shared" si="77"/>
        <v>45027</v>
      </c>
      <c r="M99" s="141">
        <f t="shared" si="78"/>
        <v>45027</v>
      </c>
      <c r="N99" s="141">
        <f t="shared" si="79"/>
        <v>45026</v>
      </c>
      <c r="O99" s="140">
        <f t="shared" si="80"/>
        <v>45026</v>
      </c>
      <c r="P99" s="141">
        <f>WORKDAY(O99,$P$8)-5</f>
        <v>45042</v>
      </c>
      <c r="Q99" s="141">
        <f t="shared" si="82"/>
        <v>45049</v>
      </c>
      <c r="R99" s="141">
        <f t="shared" si="83"/>
        <v>45054</v>
      </c>
      <c r="S99" s="140">
        <f t="shared" si="84"/>
        <v>45057</v>
      </c>
      <c r="T99" s="141">
        <f>S99+$T$8-5</f>
        <v>45077</v>
      </c>
      <c r="U99" s="141">
        <f t="shared" si="86"/>
        <v>45097</v>
      </c>
      <c r="V99" s="140">
        <f t="shared" si="103"/>
        <v>45125</v>
      </c>
      <c r="W99" s="140">
        <f t="shared" si="88"/>
        <v>45128</v>
      </c>
      <c r="X99" s="141">
        <f t="shared" si="104"/>
        <v>45142</v>
      </c>
      <c r="Y99" s="141">
        <f t="shared" si="90"/>
        <v>45163</v>
      </c>
      <c r="Z99" s="141">
        <f t="shared" si="91"/>
        <v>45170</v>
      </c>
      <c r="AA99" s="141">
        <f t="shared" si="92"/>
        <v>45175</v>
      </c>
      <c r="AB99" s="140">
        <f t="shared" si="93"/>
        <v>45180</v>
      </c>
      <c r="AC99" s="141">
        <f t="shared" si="94"/>
        <v>45205</v>
      </c>
      <c r="AD99" s="141">
        <f t="shared" si="95"/>
        <v>45225</v>
      </c>
      <c r="AE99" s="141">
        <f t="shared" si="96"/>
        <v>45225</v>
      </c>
      <c r="AF99" s="141">
        <f t="shared" si="97"/>
        <v>45235</v>
      </c>
      <c r="AG99" s="141">
        <f t="shared" si="98"/>
        <v>45251</v>
      </c>
      <c r="AH99" s="140">
        <f t="shared" si="99"/>
        <v>45255</v>
      </c>
      <c r="AI99" s="141">
        <f t="shared" si="72"/>
        <v>45293</v>
      </c>
      <c r="AJ99" s="142">
        <f>VLOOKUP(D99,'ГрКонтр 2-хэтапные'!$D$8:$AO$1057,38,0)</f>
        <v>45293</v>
      </c>
      <c r="AK99" s="143">
        <f t="shared" si="100"/>
        <v>38</v>
      </c>
    </row>
    <row r="100" spans="1:37">
      <c r="A100" s="136">
        <f>IF(ISBLANK(D100),"",COUNTA($D$10:D100))</f>
        <v>91</v>
      </c>
      <c r="B100" s="137">
        <v>105</v>
      </c>
      <c r="C100" s="138" t="s">
        <v>1032</v>
      </c>
      <c r="D100" s="139" t="str">
        <f t="shared" si="73"/>
        <v>105У_К</v>
      </c>
      <c r="E100" s="140">
        <f t="shared" si="69"/>
        <v>44561</v>
      </c>
      <c r="F100" s="141">
        <f t="shared" si="74"/>
        <v>44589</v>
      </c>
      <c r="G100" s="141">
        <f t="shared" si="75"/>
        <v>44638</v>
      </c>
      <c r="H100" s="141">
        <f t="shared" si="70"/>
        <v>44643</v>
      </c>
      <c r="I100" s="141">
        <f t="shared" si="105"/>
        <v>44671</v>
      </c>
      <c r="J100" s="141">
        <f t="shared" si="76"/>
        <v>44671</v>
      </c>
      <c r="K100" s="140">
        <f t="shared" ref="K100:K105" si="106">WORKDAY(J100,$K$8)</f>
        <v>44755</v>
      </c>
      <c r="L100" s="141">
        <f t="shared" si="77"/>
        <v>44785</v>
      </c>
      <c r="M100" s="141">
        <f t="shared" si="78"/>
        <v>44785</v>
      </c>
      <c r="N100" s="141">
        <f t="shared" si="79"/>
        <v>44784</v>
      </c>
      <c r="O100" s="140">
        <f t="shared" si="80"/>
        <v>44784</v>
      </c>
      <c r="P100" s="141">
        <f t="shared" ref="P100:P105" si="107">WORKDAY(O100,$P$8)</f>
        <v>44805</v>
      </c>
      <c r="Q100" s="141">
        <f t="shared" si="82"/>
        <v>44812</v>
      </c>
      <c r="R100" s="141">
        <f t="shared" si="83"/>
        <v>44817</v>
      </c>
      <c r="S100" s="140">
        <f t="shared" si="84"/>
        <v>44820</v>
      </c>
      <c r="T100" s="141">
        <f t="shared" ref="T100:T105" si="108">S100+$T$8</f>
        <v>44845</v>
      </c>
      <c r="U100" s="141">
        <f t="shared" si="86"/>
        <v>44865</v>
      </c>
      <c r="V100" s="140">
        <f t="shared" si="103"/>
        <v>44893</v>
      </c>
      <c r="W100" s="140">
        <f t="shared" si="88"/>
        <v>44896</v>
      </c>
      <c r="X100" s="141">
        <f t="shared" si="104"/>
        <v>44910</v>
      </c>
      <c r="Y100" s="141">
        <f t="shared" si="90"/>
        <v>44931</v>
      </c>
      <c r="Z100" s="141">
        <f t="shared" si="91"/>
        <v>44938</v>
      </c>
      <c r="AA100" s="141">
        <f t="shared" si="92"/>
        <v>44943</v>
      </c>
      <c r="AB100" s="140">
        <f t="shared" si="93"/>
        <v>44946</v>
      </c>
      <c r="AC100" s="141">
        <f t="shared" si="94"/>
        <v>44971</v>
      </c>
      <c r="AD100" s="141">
        <f t="shared" si="95"/>
        <v>44991</v>
      </c>
      <c r="AE100" s="141">
        <f t="shared" si="96"/>
        <v>44991</v>
      </c>
      <c r="AF100" s="141">
        <f t="shared" si="97"/>
        <v>45001</v>
      </c>
      <c r="AG100" s="141">
        <f t="shared" si="98"/>
        <v>45017</v>
      </c>
      <c r="AH100" s="140">
        <f t="shared" si="99"/>
        <v>45021</v>
      </c>
      <c r="AI100" s="141">
        <f t="shared" si="72"/>
        <v>44981</v>
      </c>
      <c r="AJ100" s="142">
        <f>VLOOKUP(D100,'ГрКонтр 2-хэтапные'!$D$8:$AO$1057,38,0)</f>
        <v>44981</v>
      </c>
      <c r="AK100" s="143">
        <f t="shared" si="100"/>
        <v>-40</v>
      </c>
    </row>
    <row r="101" spans="1:37">
      <c r="A101" s="136">
        <f>IF(ISBLANK(D101),"",COUNTA($D$10:D101))</f>
        <v>92</v>
      </c>
      <c r="B101" s="137">
        <v>106</v>
      </c>
      <c r="C101" s="138" t="s">
        <v>1032</v>
      </c>
      <c r="D101" s="139" t="str">
        <f>CONCATENATE(B101, ,C101)</f>
        <v>106У_К</v>
      </c>
      <c r="E101" s="140">
        <f t="shared" si="69"/>
        <v>44436</v>
      </c>
      <c r="F101" s="141">
        <f t="shared" si="74"/>
        <v>44463</v>
      </c>
      <c r="G101" s="141">
        <f t="shared" si="75"/>
        <v>44512</v>
      </c>
      <c r="H101" s="141">
        <f t="shared" si="70"/>
        <v>44517</v>
      </c>
      <c r="I101" s="141">
        <f t="shared" si="105"/>
        <v>44545</v>
      </c>
      <c r="J101" s="141">
        <f t="shared" si="76"/>
        <v>44545</v>
      </c>
      <c r="K101" s="140">
        <f t="shared" si="106"/>
        <v>44629</v>
      </c>
      <c r="L101" s="141">
        <f t="shared" si="77"/>
        <v>44659</v>
      </c>
      <c r="M101" s="141">
        <f t="shared" si="78"/>
        <v>44659</v>
      </c>
      <c r="N101" s="141">
        <f t="shared" si="79"/>
        <v>44658</v>
      </c>
      <c r="O101" s="140">
        <f t="shared" si="80"/>
        <v>44658</v>
      </c>
      <c r="P101" s="141">
        <f t="shared" si="107"/>
        <v>44679</v>
      </c>
      <c r="Q101" s="141">
        <f t="shared" si="82"/>
        <v>44686</v>
      </c>
      <c r="R101" s="141">
        <f t="shared" si="83"/>
        <v>44691</v>
      </c>
      <c r="S101" s="140">
        <f t="shared" si="84"/>
        <v>44694</v>
      </c>
      <c r="T101" s="141">
        <f t="shared" si="108"/>
        <v>44719</v>
      </c>
      <c r="U101" s="141">
        <f t="shared" si="86"/>
        <v>44739</v>
      </c>
      <c r="V101" s="140">
        <f t="shared" si="103"/>
        <v>44767</v>
      </c>
      <c r="W101" s="140">
        <f t="shared" si="88"/>
        <v>44770</v>
      </c>
      <c r="X101" s="141">
        <f t="shared" si="104"/>
        <v>44784</v>
      </c>
      <c r="Y101" s="141">
        <f t="shared" si="90"/>
        <v>44805</v>
      </c>
      <c r="Z101" s="141">
        <f t="shared" si="91"/>
        <v>44812</v>
      </c>
      <c r="AA101" s="141">
        <f t="shared" si="92"/>
        <v>44817</v>
      </c>
      <c r="AB101" s="140">
        <f t="shared" si="93"/>
        <v>44820</v>
      </c>
      <c r="AC101" s="141">
        <f t="shared" si="94"/>
        <v>44845</v>
      </c>
      <c r="AD101" s="141">
        <f t="shared" si="95"/>
        <v>44865</v>
      </c>
      <c r="AE101" s="141">
        <f t="shared" si="96"/>
        <v>44865</v>
      </c>
      <c r="AF101" s="141">
        <f t="shared" si="97"/>
        <v>44875</v>
      </c>
      <c r="AG101" s="141">
        <f t="shared" si="98"/>
        <v>44891</v>
      </c>
      <c r="AH101" s="140">
        <f t="shared" si="99"/>
        <v>44895</v>
      </c>
      <c r="AI101" s="141">
        <f t="shared" si="72"/>
        <v>44856</v>
      </c>
      <c r="AJ101" s="142">
        <f>VLOOKUP(D101,'ГрКонтр 2-хэтапные'!$D$8:$AO$1057,38,0)</f>
        <v>44856</v>
      </c>
      <c r="AK101" s="143">
        <f t="shared" si="100"/>
        <v>-39</v>
      </c>
    </row>
    <row r="102" spans="1:37">
      <c r="A102" s="136">
        <f>IF(ISBLANK(D102),"",COUNTA($D$10:D102))</f>
        <v>93</v>
      </c>
      <c r="B102" s="137">
        <v>107</v>
      </c>
      <c r="C102" s="138" t="s">
        <v>1032</v>
      </c>
      <c r="D102" s="139" t="str">
        <f>CONCATENATE(B102,,C102)</f>
        <v>107У_К</v>
      </c>
      <c r="E102" s="140">
        <f t="shared" si="69"/>
        <v>44629</v>
      </c>
      <c r="F102" s="141">
        <f t="shared" si="74"/>
        <v>44657</v>
      </c>
      <c r="G102" s="141">
        <f t="shared" si="75"/>
        <v>44706</v>
      </c>
      <c r="H102" s="141">
        <f t="shared" si="70"/>
        <v>44711</v>
      </c>
      <c r="I102" s="141">
        <f t="shared" si="105"/>
        <v>44739</v>
      </c>
      <c r="J102" s="141">
        <f t="shared" si="76"/>
        <v>44739</v>
      </c>
      <c r="K102" s="140">
        <f t="shared" si="106"/>
        <v>44823</v>
      </c>
      <c r="L102" s="141">
        <f t="shared" si="77"/>
        <v>44853</v>
      </c>
      <c r="M102" s="141">
        <f t="shared" si="78"/>
        <v>44853</v>
      </c>
      <c r="N102" s="141">
        <f t="shared" si="79"/>
        <v>44852</v>
      </c>
      <c r="O102" s="140">
        <f t="shared" si="80"/>
        <v>44852</v>
      </c>
      <c r="P102" s="141">
        <f t="shared" si="107"/>
        <v>44873</v>
      </c>
      <c r="Q102" s="141">
        <f t="shared" si="82"/>
        <v>44880</v>
      </c>
      <c r="R102" s="141">
        <f t="shared" si="83"/>
        <v>44883</v>
      </c>
      <c r="S102" s="140">
        <f t="shared" si="84"/>
        <v>44888</v>
      </c>
      <c r="T102" s="141">
        <f t="shared" si="108"/>
        <v>44913</v>
      </c>
      <c r="U102" s="141">
        <f t="shared" si="86"/>
        <v>44933</v>
      </c>
      <c r="V102" s="140">
        <f t="shared" si="103"/>
        <v>44960</v>
      </c>
      <c r="W102" s="140">
        <f t="shared" si="88"/>
        <v>44965</v>
      </c>
      <c r="X102" s="141">
        <f t="shared" si="104"/>
        <v>44979</v>
      </c>
      <c r="Y102" s="141">
        <f t="shared" si="90"/>
        <v>45000</v>
      </c>
      <c r="Z102" s="141">
        <f t="shared" si="91"/>
        <v>45007</v>
      </c>
      <c r="AA102" s="141">
        <f t="shared" si="92"/>
        <v>45012</v>
      </c>
      <c r="AB102" s="140">
        <f t="shared" si="93"/>
        <v>45015</v>
      </c>
      <c r="AC102" s="141">
        <f t="shared" si="94"/>
        <v>45040</v>
      </c>
      <c r="AD102" s="141">
        <f t="shared" si="95"/>
        <v>45060</v>
      </c>
      <c r="AE102" s="141">
        <f t="shared" si="96"/>
        <v>45060</v>
      </c>
      <c r="AF102" s="141">
        <f t="shared" si="97"/>
        <v>45070</v>
      </c>
      <c r="AG102" s="141">
        <f t="shared" si="98"/>
        <v>45086</v>
      </c>
      <c r="AH102" s="140">
        <f t="shared" si="99"/>
        <v>45090</v>
      </c>
      <c r="AI102" s="141">
        <f t="shared" si="72"/>
        <v>45049</v>
      </c>
      <c r="AJ102" s="142">
        <f>VLOOKUP(D102,'ГрКонтр 2-хэтапные'!$D$8:$AO$1057,38,0)</f>
        <v>45049</v>
      </c>
      <c r="AK102" s="143">
        <f t="shared" si="100"/>
        <v>-41</v>
      </c>
    </row>
    <row r="103" spans="1:37">
      <c r="A103" s="136">
        <f>IF(ISBLANK(D103),"",COUNTA($D$10:D103))</f>
        <v>94</v>
      </c>
      <c r="B103" s="137">
        <v>108</v>
      </c>
      <c r="C103" s="138" t="s">
        <v>1032</v>
      </c>
      <c r="D103" s="139" t="str">
        <f>CONCATENATE(B103,,C103)</f>
        <v>108У_К</v>
      </c>
      <c r="E103" s="140">
        <f t="shared" si="69"/>
        <v>44384</v>
      </c>
      <c r="F103" s="141">
        <f t="shared" si="74"/>
        <v>44412</v>
      </c>
      <c r="G103" s="141">
        <f t="shared" si="75"/>
        <v>44461</v>
      </c>
      <c r="H103" s="141">
        <f t="shared" si="70"/>
        <v>44466</v>
      </c>
      <c r="I103" s="141">
        <f t="shared" si="105"/>
        <v>44494</v>
      </c>
      <c r="J103" s="141">
        <f t="shared" si="76"/>
        <v>44494</v>
      </c>
      <c r="K103" s="140">
        <f t="shared" si="106"/>
        <v>44578</v>
      </c>
      <c r="L103" s="141">
        <f t="shared" si="77"/>
        <v>44608</v>
      </c>
      <c r="M103" s="141">
        <f t="shared" si="78"/>
        <v>44608</v>
      </c>
      <c r="N103" s="141">
        <f t="shared" si="79"/>
        <v>44607</v>
      </c>
      <c r="O103" s="140">
        <f t="shared" si="80"/>
        <v>44607</v>
      </c>
      <c r="P103" s="141">
        <f t="shared" si="107"/>
        <v>44628</v>
      </c>
      <c r="Q103" s="141">
        <f t="shared" si="82"/>
        <v>44635</v>
      </c>
      <c r="R103" s="141">
        <f t="shared" si="83"/>
        <v>44638</v>
      </c>
      <c r="S103" s="140">
        <f t="shared" si="84"/>
        <v>44643</v>
      </c>
      <c r="T103" s="141">
        <f t="shared" si="108"/>
        <v>44668</v>
      </c>
      <c r="U103" s="141">
        <f t="shared" si="86"/>
        <v>44688</v>
      </c>
      <c r="V103" s="140">
        <f t="shared" si="103"/>
        <v>44715</v>
      </c>
      <c r="W103" s="140">
        <f t="shared" si="88"/>
        <v>44720</v>
      </c>
      <c r="X103" s="141">
        <f t="shared" si="104"/>
        <v>44734</v>
      </c>
      <c r="Y103" s="141">
        <f t="shared" si="90"/>
        <v>44755</v>
      </c>
      <c r="Z103" s="141">
        <f t="shared" si="91"/>
        <v>44762</v>
      </c>
      <c r="AA103" s="141">
        <f t="shared" si="92"/>
        <v>44767</v>
      </c>
      <c r="AB103" s="140">
        <f t="shared" si="93"/>
        <v>44770</v>
      </c>
      <c r="AC103" s="141">
        <f t="shared" si="94"/>
        <v>44795</v>
      </c>
      <c r="AD103" s="141">
        <f t="shared" si="95"/>
        <v>44815</v>
      </c>
      <c r="AE103" s="141">
        <f t="shared" si="96"/>
        <v>44815</v>
      </c>
      <c r="AF103" s="141">
        <f t="shared" si="97"/>
        <v>44825</v>
      </c>
      <c r="AG103" s="141">
        <f t="shared" si="98"/>
        <v>44841</v>
      </c>
      <c r="AH103" s="140">
        <f t="shared" si="99"/>
        <v>44845</v>
      </c>
      <c r="AI103" s="141">
        <f t="shared" si="72"/>
        <v>44804</v>
      </c>
      <c r="AJ103" s="142">
        <f>VLOOKUP(D103,'ГрКонтр 2-хэтапные'!$D$8:$AO$1057,38,0)</f>
        <v>44804</v>
      </c>
      <c r="AK103" s="143">
        <f t="shared" si="100"/>
        <v>-41</v>
      </c>
    </row>
    <row r="104" spans="1:37">
      <c r="A104" s="136">
        <f>IF(ISBLANK(D104),"",COUNTA($D$10:D104))</f>
        <v>95</v>
      </c>
      <c r="B104" s="137">
        <v>109</v>
      </c>
      <c r="C104" s="138" t="s">
        <v>1032</v>
      </c>
      <c r="D104" s="139" t="str">
        <f>CONCATENATE(B104,,C104)</f>
        <v>109У_К</v>
      </c>
      <c r="E104" s="140">
        <f t="shared" si="69"/>
        <v>44281</v>
      </c>
      <c r="F104" s="141">
        <f t="shared" si="74"/>
        <v>44309</v>
      </c>
      <c r="G104" s="141">
        <f t="shared" si="75"/>
        <v>44358</v>
      </c>
      <c r="H104" s="141">
        <f t="shared" si="70"/>
        <v>44363</v>
      </c>
      <c r="I104" s="141">
        <f t="shared" si="105"/>
        <v>44391</v>
      </c>
      <c r="J104" s="141">
        <f t="shared" si="76"/>
        <v>44391</v>
      </c>
      <c r="K104" s="140">
        <f t="shared" si="106"/>
        <v>44475</v>
      </c>
      <c r="L104" s="141">
        <f t="shared" si="77"/>
        <v>44505</v>
      </c>
      <c r="M104" s="141">
        <f t="shared" si="78"/>
        <v>44505</v>
      </c>
      <c r="N104" s="141">
        <f t="shared" si="79"/>
        <v>44504</v>
      </c>
      <c r="O104" s="140">
        <f t="shared" si="80"/>
        <v>44504</v>
      </c>
      <c r="P104" s="141">
        <f t="shared" si="107"/>
        <v>44525</v>
      </c>
      <c r="Q104" s="141">
        <f t="shared" si="82"/>
        <v>44532</v>
      </c>
      <c r="R104" s="141">
        <f t="shared" si="83"/>
        <v>44537</v>
      </c>
      <c r="S104" s="140">
        <f t="shared" si="84"/>
        <v>44540</v>
      </c>
      <c r="T104" s="141">
        <f t="shared" si="108"/>
        <v>44565</v>
      </c>
      <c r="U104" s="141">
        <f t="shared" si="86"/>
        <v>44585</v>
      </c>
      <c r="V104" s="140">
        <f t="shared" si="103"/>
        <v>44613</v>
      </c>
      <c r="W104" s="140">
        <f t="shared" si="88"/>
        <v>44616</v>
      </c>
      <c r="X104" s="141">
        <f t="shared" si="104"/>
        <v>44630</v>
      </c>
      <c r="Y104" s="141">
        <f t="shared" si="90"/>
        <v>44651</v>
      </c>
      <c r="Z104" s="141">
        <f t="shared" si="91"/>
        <v>44658</v>
      </c>
      <c r="AA104" s="141">
        <f t="shared" si="92"/>
        <v>44663</v>
      </c>
      <c r="AB104" s="140">
        <f t="shared" si="93"/>
        <v>44666</v>
      </c>
      <c r="AC104" s="141">
        <f t="shared" si="94"/>
        <v>44691</v>
      </c>
      <c r="AD104" s="141">
        <f t="shared" si="95"/>
        <v>44711</v>
      </c>
      <c r="AE104" s="141">
        <f t="shared" si="96"/>
        <v>44711</v>
      </c>
      <c r="AF104" s="141">
        <f t="shared" si="97"/>
        <v>44721</v>
      </c>
      <c r="AG104" s="141">
        <f t="shared" si="98"/>
        <v>44737</v>
      </c>
      <c r="AH104" s="140">
        <f t="shared" si="99"/>
        <v>44741</v>
      </c>
      <c r="AI104" s="141">
        <f t="shared" si="72"/>
        <v>44701</v>
      </c>
      <c r="AJ104" s="142">
        <f>VLOOKUP(D104,'ГрКонтр 2-хэтапные'!$D$8:$AO$1057,38,0)</f>
        <v>44701</v>
      </c>
      <c r="AK104" s="143">
        <f t="shared" si="100"/>
        <v>-40</v>
      </c>
    </row>
    <row r="105" spans="1:37">
      <c r="A105" s="136">
        <f>IF(ISBLANK(D105),"",COUNTA($D$10:D105))</f>
        <v>96</v>
      </c>
      <c r="B105" s="137">
        <v>110</v>
      </c>
      <c r="C105" s="138" t="s">
        <v>1032</v>
      </c>
      <c r="D105" s="139" t="str">
        <f>CONCATENATE(B105,,C105)</f>
        <v>110У_К</v>
      </c>
      <c r="E105" s="140">
        <f t="shared" si="69"/>
        <v>44834</v>
      </c>
      <c r="F105" s="141">
        <f t="shared" si="74"/>
        <v>44862</v>
      </c>
      <c r="G105" s="141">
        <f t="shared" si="75"/>
        <v>44911</v>
      </c>
      <c r="H105" s="141">
        <f t="shared" si="70"/>
        <v>44916</v>
      </c>
      <c r="I105" s="141">
        <f t="shared" si="105"/>
        <v>44944</v>
      </c>
      <c r="J105" s="141">
        <f t="shared" si="76"/>
        <v>44944</v>
      </c>
      <c r="K105" s="140">
        <f t="shared" si="106"/>
        <v>45028</v>
      </c>
      <c r="L105" s="141">
        <f t="shared" si="77"/>
        <v>45058</v>
      </c>
      <c r="M105" s="141">
        <f t="shared" si="78"/>
        <v>45058</v>
      </c>
      <c r="N105" s="141">
        <f t="shared" si="79"/>
        <v>45057</v>
      </c>
      <c r="O105" s="140">
        <f t="shared" si="80"/>
        <v>45057</v>
      </c>
      <c r="P105" s="141">
        <f t="shared" si="107"/>
        <v>45078</v>
      </c>
      <c r="Q105" s="141">
        <f t="shared" si="82"/>
        <v>45085</v>
      </c>
      <c r="R105" s="141">
        <f t="shared" si="83"/>
        <v>45090</v>
      </c>
      <c r="S105" s="140">
        <f t="shared" si="84"/>
        <v>45093</v>
      </c>
      <c r="T105" s="141">
        <f t="shared" si="108"/>
        <v>45118</v>
      </c>
      <c r="U105" s="141">
        <f t="shared" si="86"/>
        <v>45138</v>
      </c>
      <c r="V105" s="140">
        <f t="shared" si="103"/>
        <v>45166</v>
      </c>
      <c r="W105" s="140">
        <f t="shared" si="88"/>
        <v>45169</v>
      </c>
      <c r="X105" s="141">
        <f t="shared" si="104"/>
        <v>45183</v>
      </c>
      <c r="Y105" s="141">
        <f t="shared" si="90"/>
        <v>45204</v>
      </c>
      <c r="Z105" s="141">
        <f t="shared" si="91"/>
        <v>45211</v>
      </c>
      <c r="AA105" s="141">
        <f t="shared" si="92"/>
        <v>45216</v>
      </c>
      <c r="AB105" s="140">
        <f t="shared" si="93"/>
        <v>45219</v>
      </c>
      <c r="AC105" s="141">
        <f t="shared" si="94"/>
        <v>45244</v>
      </c>
      <c r="AD105" s="141">
        <f t="shared" si="95"/>
        <v>45264</v>
      </c>
      <c r="AE105" s="141">
        <f t="shared" si="96"/>
        <v>45264</v>
      </c>
      <c r="AF105" s="141">
        <f t="shared" si="97"/>
        <v>45274</v>
      </c>
      <c r="AG105" s="141">
        <f t="shared" si="98"/>
        <v>45290</v>
      </c>
      <c r="AH105" s="140">
        <f t="shared" si="99"/>
        <v>45294</v>
      </c>
      <c r="AI105" s="141">
        <f t="shared" si="72"/>
        <v>45254</v>
      </c>
      <c r="AJ105" s="142">
        <f>VLOOKUP(D105,'ГрКонтр 2-хэтапные'!$D$8:$AO$1057,38,0)</f>
        <v>45254</v>
      </c>
      <c r="AK105" s="143">
        <f t="shared" si="100"/>
        <v>-40</v>
      </c>
    </row>
    <row r="106" spans="1:37" ht="22.5">
      <c r="E106" s="158">
        <f t="shared" ref="E106:AI106" si="109">SUBTOTAL(2,E10:E105)</f>
        <v>96</v>
      </c>
      <c r="F106" s="158">
        <f t="shared" si="109"/>
        <v>96</v>
      </c>
      <c r="G106" s="158">
        <f t="shared" si="109"/>
        <v>96</v>
      </c>
      <c r="H106" s="158">
        <f t="shared" si="109"/>
        <v>96</v>
      </c>
      <c r="I106" s="158">
        <f t="shared" si="109"/>
        <v>96</v>
      </c>
      <c r="J106" s="158">
        <f t="shared" si="109"/>
        <v>96</v>
      </c>
      <c r="K106" s="158">
        <f t="shared" si="109"/>
        <v>96</v>
      </c>
      <c r="L106" s="158">
        <f t="shared" si="109"/>
        <v>96</v>
      </c>
      <c r="M106" s="158">
        <f t="shared" si="109"/>
        <v>96</v>
      </c>
      <c r="N106" s="158">
        <f t="shared" si="109"/>
        <v>96</v>
      </c>
      <c r="O106" s="158">
        <f t="shared" si="109"/>
        <v>96</v>
      </c>
      <c r="P106" s="158">
        <f t="shared" si="109"/>
        <v>96</v>
      </c>
      <c r="Q106" s="158">
        <f t="shared" si="109"/>
        <v>96</v>
      </c>
      <c r="R106" s="158">
        <f t="shared" si="109"/>
        <v>96</v>
      </c>
      <c r="S106" s="158">
        <f t="shared" si="109"/>
        <v>96</v>
      </c>
      <c r="T106" s="158">
        <f t="shared" si="109"/>
        <v>96</v>
      </c>
      <c r="U106" s="158">
        <f t="shared" si="109"/>
        <v>96</v>
      </c>
      <c r="V106" s="158">
        <f t="shared" si="109"/>
        <v>96</v>
      </c>
      <c r="W106" s="158">
        <f t="shared" si="109"/>
        <v>96</v>
      </c>
      <c r="X106" s="158">
        <f t="shared" si="109"/>
        <v>96</v>
      </c>
      <c r="Y106" s="158">
        <f t="shared" si="109"/>
        <v>96</v>
      </c>
      <c r="Z106" s="158">
        <f t="shared" si="109"/>
        <v>96</v>
      </c>
      <c r="AA106" s="158">
        <f t="shared" si="109"/>
        <v>96</v>
      </c>
      <c r="AB106" s="158">
        <f t="shared" si="109"/>
        <v>96</v>
      </c>
      <c r="AC106" s="158">
        <f t="shared" si="109"/>
        <v>96</v>
      </c>
      <c r="AD106" s="158">
        <f t="shared" si="109"/>
        <v>96</v>
      </c>
      <c r="AE106" s="158">
        <f t="shared" si="109"/>
        <v>96</v>
      </c>
      <c r="AF106" s="158">
        <f t="shared" si="109"/>
        <v>96</v>
      </c>
      <c r="AG106" s="158">
        <f t="shared" si="109"/>
        <v>96</v>
      </c>
      <c r="AH106" s="158">
        <f t="shared" si="109"/>
        <v>96</v>
      </c>
      <c r="AI106" s="158">
        <f t="shared" si="109"/>
        <v>96</v>
      </c>
    </row>
  </sheetData>
  <autoFilter ref="A7:AK105"/>
  <mergeCells count="5">
    <mergeCell ref="F3:K3"/>
    <mergeCell ref="T3:U3"/>
    <mergeCell ref="V3:X3"/>
    <mergeCell ref="AC3:AF3"/>
    <mergeCell ref="AG3:AH3"/>
  </mergeCells>
  <conditionalFormatting sqref="AJ5 AK10:AK105">
    <cfRule type="cellIs" dxfId="142" priority="2" operator="lessThan">
      <formula>0</formula>
    </cfRule>
  </conditionalFormatting>
  <conditionalFormatting sqref="E30:AI105 AI29 E20:AI28 E19:J19 L19:AI19 E10:AI18">
    <cfRule type="containsText" dxfId="141" priority="3" operator="containsText" text="ложь">
      <formula>NOT(ISERROR(SEARCH("ложь",E10)))</formula>
    </cfRule>
  </conditionalFormatting>
  <conditionalFormatting sqref="B30:AI105 B29:D29 AI29 B20:AI28 B19:J19 L19:AI19 B10:AI18">
    <cfRule type="expression" dxfId="140" priority="4">
      <formula>$O10=$O$2</formula>
    </cfRule>
    <cfRule type="expression" dxfId="139" priority="5">
      <formula>$D10=$H$1</formula>
    </cfRule>
  </conditionalFormatting>
  <conditionalFormatting sqref="AA6">
    <cfRule type="cellIs" dxfId="138" priority="6" operator="lessThan">
      <formula>0</formula>
    </cfRule>
  </conditionalFormatting>
  <conditionalFormatting sqref="E29:AH29">
    <cfRule type="containsText" dxfId="137" priority="7" operator="containsText" text="ложь">
      <formula>NOT(ISERROR(SEARCH("ложь",E29)))</formula>
    </cfRule>
  </conditionalFormatting>
  <conditionalFormatting sqref="E29:AH29">
    <cfRule type="expression" dxfId="136" priority="8">
      <formula>$O29=$O$2</formula>
    </cfRule>
    <cfRule type="expression" dxfId="135" priority="9">
      <formula>$D29=$H$1</formula>
    </cfRule>
  </conditionalFormatting>
  <conditionalFormatting sqref="K19">
    <cfRule type="containsText" dxfId="134" priority="10" operator="containsText" text="ложь">
      <formula>NOT(ISERROR(SEARCH("ложь",K19)))</formula>
    </cfRule>
  </conditionalFormatting>
  <conditionalFormatting sqref="K19">
    <cfRule type="expression" dxfId="133" priority="11">
      <formula>$O19=$O$2</formula>
    </cfRule>
    <cfRule type="expression" dxfId="132" priority="12">
      <formula>$D19=$H$1</formula>
    </cfRule>
  </conditionalFormatting>
  <printOptions horizontalCentered="1"/>
  <pageMargins left="0.31527777777777799" right="0.31527777777777799" top="0.55138888888888904" bottom="0.55138888888888904" header="0.51180555555555496" footer="0.51180555555555496"/>
  <pageSetup paperSize="8" scale="14" firstPageNumber="0" fitToHeight="32" orientation="landscape"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3:AP142"/>
  <sheetViews>
    <sheetView view="pageBreakPreview" topLeftCell="B7" zoomScale="40" zoomScaleNormal="45" zoomScaleSheetLayoutView="40" zoomScalePageLayoutView="40" workbookViewId="0">
      <pane xSplit="1" ySplit="2" topLeftCell="C72" activePane="bottomRight" state="frozen"/>
      <selection activeCell="B7" sqref="B7"/>
      <selection pane="topRight" activeCell="C7" sqref="C7"/>
      <selection pane="bottomLeft" activeCell="B8" sqref="B8"/>
      <selection pane="bottomRight" activeCell="AE63" sqref="AE63"/>
    </sheetView>
  </sheetViews>
  <sheetFormatPr defaultRowHeight="20.25" outlineLevelCol="1"/>
  <cols>
    <col min="1" max="1" width="14.5703125" style="1403" customWidth="1"/>
    <col min="2" max="3" width="14.85546875" style="1405" customWidth="1"/>
    <col min="4" max="4" width="69.42578125" style="1407" customWidth="1"/>
    <col min="5" max="5" width="94.28515625" style="1405" customWidth="1"/>
    <col min="6" max="6" width="15.85546875" style="1405" hidden="1" customWidth="1" outlineLevel="1"/>
    <col min="7" max="9" width="37" style="1405" hidden="1" customWidth="1" outlineLevel="1"/>
    <col min="10" max="10" width="45.7109375" style="1405" hidden="1" customWidth="1" outlineLevel="1"/>
    <col min="11" max="29" width="37" style="1405" hidden="1" customWidth="1" outlineLevel="1"/>
    <col min="30" max="30" width="37" style="1405" customWidth="1" collapsed="1"/>
    <col min="31" max="31" width="37" style="1405" customWidth="1"/>
    <col min="32" max="32" width="22.140625" style="1403" customWidth="1"/>
    <col min="33" max="33" width="22.140625" style="1404" customWidth="1"/>
    <col min="34" max="34" width="24.7109375" style="1404" customWidth="1"/>
    <col min="35" max="35" width="35.5703125" style="1405" customWidth="1"/>
    <col min="36" max="36" width="41.42578125" style="1405" customWidth="1"/>
    <col min="37" max="41" width="35.28515625" style="1405" customWidth="1"/>
    <col min="42" max="42" width="43.7109375" style="1405" customWidth="1"/>
    <col min="43" max="1025" width="8.7109375" style="1405" customWidth="1"/>
    <col min="1026" max="16384" width="9.140625" style="1405"/>
  </cols>
  <sheetData>
    <row r="3" spans="1:42" ht="45">
      <c r="B3" s="1791" t="s">
        <v>1219</v>
      </c>
      <c r="C3" s="1791"/>
      <c r="D3" s="1791"/>
      <c r="E3" s="1791"/>
      <c r="F3" s="1791"/>
      <c r="G3" s="1791"/>
      <c r="H3" s="1791"/>
      <c r="I3" s="1791"/>
      <c r="J3" s="1791"/>
      <c r="K3" s="1791"/>
      <c r="L3" s="1791"/>
      <c r="M3" s="1791"/>
      <c r="N3" s="1791"/>
      <c r="O3" s="1791"/>
      <c r="P3" s="1791"/>
      <c r="Q3" s="1791"/>
      <c r="R3" s="1791"/>
      <c r="S3" s="1791"/>
      <c r="T3" s="1791"/>
      <c r="U3" s="1791"/>
      <c r="V3" s="1791"/>
      <c r="W3" s="1791"/>
      <c r="X3" s="1791"/>
      <c r="Y3" s="1791"/>
      <c r="Z3" s="1791"/>
      <c r="AA3" s="1791"/>
      <c r="AB3" s="1791"/>
      <c r="AC3" s="1791"/>
      <c r="AD3" s="1791"/>
      <c r="AE3" s="1791"/>
    </row>
    <row r="5" spans="1:42">
      <c r="B5" s="1406" t="s">
        <v>1220</v>
      </c>
      <c r="C5" s="1406"/>
    </row>
    <row r="8" spans="1:42" s="1351" customFormat="1" ht="330.75" customHeight="1" thickBot="1">
      <c r="A8" s="1408" t="s">
        <v>100</v>
      </c>
      <c r="B8" s="1396" t="s">
        <v>2</v>
      </c>
      <c r="C8" s="1397" t="s">
        <v>102</v>
      </c>
      <c r="D8" s="1409" t="s">
        <v>104</v>
      </c>
      <c r="E8" s="1410" t="s">
        <v>105</v>
      </c>
      <c r="F8" s="1398" t="s">
        <v>4</v>
      </c>
      <c r="G8" s="1411" t="str">
        <f>'ИСХОДНИК-даты-1х'!E6</f>
        <v>Представление в ПБ кодов KKS для каждой документации, входящей в состав лота</v>
      </c>
      <c r="H8" s="1411" t="str">
        <f>'ИСХОДНИК-даты-1х'!F6</f>
        <v>Формирование ПБ пакета ПД в объеме  лота ГПЗ и направление в УЭПСД</v>
      </c>
      <c r="I8" s="1411" t="str">
        <f>'ИСХОДНИК-даты-1х'!G6</f>
        <v>Входной контроль  ПСД (УЭПСД)</v>
      </c>
      <c r="J8" s="1411" t="str">
        <f>'ИСХОДНИК-даты-1х'!H6</f>
        <v>Размещение комплекта ПСД в объеме лота с отметкой о согласовании УЭПСД</v>
      </c>
      <c r="K8" s="1411" t="str">
        <f>'ИСХОДНИК-даты-1х'!I6</f>
        <v>Подготовка разделительной ведомости МТР и оборудования (Централизованная закупка) - давальческие</v>
      </c>
      <c r="L8" s="1411" t="str">
        <f>'ИСХОДНИК-даты-1х'!J6</f>
        <v xml:space="preserve">Подготовка разделительной ведомости МТР и оборудования с учетом локализации ресурсов  (ДЗО)        </v>
      </c>
      <c r="M8" s="1411" t="str">
        <f>'ИСХОДНИК-даты-1х'!K6</f>
        <v>ТЗ разработано и согласовано с Проектным Блоком (ПБ)</v>
      </c>
      <c r="N8" s="1411" t="str">
        <f>'ИСХОДНИК-даты-1х'!L6</f>
        <v>Передача комплекта документов в блок стоимости для расчета и утверждения плановой стоимости</v>
      </c>
      <c r="O8" s="1411" t="str">
        <f>'ИСХОДНИК-даты-1х'!M6</f>
        <v>Разработка и передача в ПАСЭ распоряжения об утверждении плановой стоимости в соответствии с действующим Порядком</v>
      </c>
      <c r="P8" s="1411" t="str">
        <f>'ИСХОДНИК-даты-1х'!N6</f>
        <v>Мониторинг ресурсов с учетом локализации</v>
      </c>
      <c r="Q8" s="1411" t="str">
        <f>'ИСХОДНИК-даты-1х'!O6</f>
        <v>Разработка проекта договора</v>
      </c>
      <c r="R8" s="1411" t="str">
        <f>'ИСХОДНИК-даты-1х'!P6</f>
        <v>Запрос, получение, перевод ТКП</v>
      </c>
      <c r="S8" s="1411" t="str">
        <f>'ИСХОДНИК-даты-1х'!Q6</f>
        <v>Расчет НМЦ</v>
      </c>
      <c r="T8" s="1411" t="str">
        <f>'ИСХОДНИК-даты-1х'!R6</f>
        <v>Передача комплекта документов в блок стоимости</v>
      </c>
      <c r="U8" s="1411" t="str">
        <f>'ИСХОДНИК-даты-1х'!S6</f>
        <v>Согласование НМЦ</v>
      </c>
      <c r="V8" s="1411" t="str">
        <f>'ИСХОДНИК-даты-1х'!T6</f>
        <v>Передача комплекта документов для проведения закупки в ДКСМР</v>
      </c>
      <c r="W8" s="1411" t="str">
        <f>'ИСХОДНИК-даты-1х'!U6</f>
        <v>Формирование заявки на закупку (подготовка, согласование, утверждение)</v>
      </c>
      <c r="X8" s="1411" t="str">
        <f>'ИСХОДНИК-даты-1х'!V6</f>
        <v>Формирование ЗД для ЗЗП (подготовка, утверждение), передача ЗД в ПАСЭ</v>
      </c>
      <c r="Y8" s="1411" t="str">
        <f>'ИСХОДНИК-даты-1х'!W6</f>
        <v>Направление документов в адрес подрядчиков</v>
      </c>
      <c r="Z8" s="1411" t="str">
        <f>'ИСХОДНИК-даты-1х'!X6</f>
        <v>Отборочная стадия (Вскрытие конвертов)</v>
      </c>
      <c r="AA8" s="1411" t="str">
        <f>'ИСХОДНИК-даты-1х'!Y6</f>
        <v>Проведение 
аудита</v>
      </c>
      <c r="AB8" s="1411" t="str">
        <f>'ИСХОДНИК-даты-1х'!Z6</f>
        <v>Оценочная стадии</v>
      </c>
      <c r="AC8" s="1411" t="str">
        <f>'ИСХОДНИК-даты-1х'!AA6</f>
        <v>Подписание договора со стороны Заказчика (АО АСЭ)</v>
      </c>
      <c r="AD8" s="1411" t="str">
        <f>'ИСХОДНИК-даты-1х'!AB6</f>
        <v>Подписание договора со стороны Подрядчика</v>
      </c>
      <c r="AE8" s="1409" t="str">
        <f>'ИСХОДНИК-даты-1х'!AC6</f>
        <v>Начало СМР</v>
      </c>
      <c r="AF8" s="1412" t="s">
        <v>1221</v>
      </c>
      <c r="AG8" s="1412" t="s">
        <v>1222</v>
      </c>
      <c r="AH8" s="1412" t="s">
        <v>1223</v>
      </c>
      <c r="AI8" s="1413" t="str">
        <f>AE8&amp;" 30.09.2019"</f>
        <v>Начало СМР 30.09.2019</v>
      </c>
      <c r="AJ8" s="1413" t="str">
        <f>AI8 &amp; "+12 мес."</f>
        <v>Начало СМР 30.09.2019+12 мес.</v>
      </c>
      <c r="AK8" s="1414" t="s">
        <v>109</v>
      </c>
      <c r="AL8" s="1414" t="s">
        <v>110</v>
      </c>
      <c r="AM8" s="1415" t="s">
        <v>111</v>
      </c>
      <c r="AN8" s="1415" t="s">
        <v>112</v>
      </c>
      <c r="AO8" s="1415" t="s">
        <v>113</v>
      </c>
    </row>
    <row r="9" spans="1:42" s="1351" customFormat="1" ht="107.25" customHeight="1" thickBot="1">
      <c r="A9" s="1416"/>
      <c r="B9" s="1330"/>
      <c r="C9" s="1331"/>
      <c r="D9" s="1332"/>
      <c r="E9" s="1333" t="s">
        <v>24</v>
      </c>
      <c r="F9" s="1334"/>
      <c r="G9" s="1380" t="str">
        <f>'ИСХОДНИК-даты-1х'!E7</f>
        <v>Амбарцумян С.А</v>
      </c>
      <c r="H9" s="1380" t="str">
        <f>'ИСХОДНИК-даты-1х'!F7</f>
        <v>Митюхина Е.А.
Таланов Д.В.</v>
      </c>
      <c r="I9" s="1380" t="str">
        <f>'ИСХОДНИК-даты-1х'!G7</f>
        <v>Рымарь О.В.</v>
      </c>
      <c r="J9" s="1380" t="str">
        <f>'ИСХОДНИК-даты-1х'!H7</f>
        <v>Трошин А.Н. - передача по ЕОСДО 
Ильчук А.И. - размещение на спецресурсе</v>
      </c>
      <c r="K9" s="1380" t="str">
        <f>'ИСХОДНИК-даты-1х'!I7</f>
        <v>Синев В.Ю.</v>
      </c>
      <c r="L9" s="1380" t="str">
        <f>'ИСХОДНИК-даты-1х'!J7</f>
        <v>Петренко Н.В.</v>
      </c>
      <c r="M9" s="1380" t="str">
        <f>'ИСХОДНИК-даты-1х'!K7</f>
        <v>Амбарцумян С.А</v>
      </c>
      <c r="N9" s="1380" t="str">
        <f>'ИСХОДНИК-даты-1х'!L7</f>
        <v>Амбарцумян С.А</v>
      </c>
      <c r="O9" s="1380" t="str">
        <f>'ИСХОДНИК-даты-1х'!M7</f>
        <v>Рымарь О.В.</v>
      </c>
      <c r="P9" s="1380" t="str">
        <f>'ИСХОДНИК-даты-1х'!N7</f>
        <v>Аверин С.В.
Фирсов В.Б.</v>
      </c>
      <c r="Q9" s="1380" t="str">
        <f>'ИСХОДНИК-даты-1х'!O7</f>
        <v>Юсупов И.Н.</v>
      </c>
      <c r="R9" s="1380" t="str">
        <f>'ИСХОДНИК-даты-1х'!P7</f>
        <v>Амбарцумян С.А.</v>
      </c>
      <c r="S9" s="1380" t="str">
        <f>'ИСХОДНИК-даты-1х'!Q7</f>
        <v>Амбарцумян С.А.</v>
      </c>
      <c r="T9" s="1380" t="str">
        <f>'ИСХОДНИК-даты-1х'!R7</f>
        <v>Амбарцумян С.А.</v>
      </c>
      <c r="U9" s="1380" t="str">
        <f>'ИСХОДНИК-даты-1х'!S7</f>
        <v xml:space="preserve">Рымарь О.В.
</v>
      </c>
      <c r="V9" s="1380" t="str">
        <f>'ИСХОДНИК-даты-1х'!T7</f>
        <v>Амбарцумян С.А.</v>
      </c>
      <c r="W9" s="1380" t="str">
        <f>'ИСХОДНИК-даты-1х'!U7</f>
        <v>Лимаренко Д.В.</v>
      </c>
      <c r="X9" s="1380" t="str">
        <f>'ИСХОДНИК-даты-1х'!V7</f>
        <v>Лимаренко Д.В.</v>
      </c>
      <c r="Y9" s="1380" t="str">
        <f>'ИСХОДНИК-даты-1х'!W7</f>
        <v>Амбарцумян С.А.</v>
      </c>
      <c r="Z9" s="1380" t="str">
        <f>'ИСХОДНИК-даты-1х'!X7</f>
        <v>Лимаренко Д.В.</v>
      </c>
      <c r="AA9" s="1380" t="str">
        <f>'ИСХОДНИК-даты-1х'!Y7</f>
        <v>Денисов А.В.</v>
      </c>
      <c r="AB9" s="1380" t="str">
        <f>'ИСХОДНИК-даты-1х'!Z7</f>
        <v>Лимаренко Д.В.</v>
      </c>
      <c r="AC9" s="1380" t="str">
        <f>'ИСХОДНИК-даты-1х'!AA7</f>
        <v>Юсупов И.Н.</v>
      </c>
      <c r="AD9" s="1380" t="str">
        <f>'ИСХОДНИК-даты-1х'!AB7</f>
        <v>Амбарцумян С.А.</v>
      </c>
      <c r="AE9" s="1417"/>
      <c r="AF9" s="1418"/>
      <c r="AG9" s="1419"/>
      <c r="AH9" s="1419"/>
      <c r="AM9" s="1417"/>
      <c r="AO9" s="1417"/>
    </row>
    <row r="10" spans="1:42" s="1351" customFormat="1" ht="55.5" hidden="1" customHeight="1">
      <c r="A10" s="1792">
        <v>1</v>
      </c>
      <c r="B10" s="1335" t="s">
        <v>32</v>
      </c>
      <c r="C10" s="1336" t="s">
        <v>600</v>
      </c>
      <c r="D10" s="1337" t="str">
        <f>CONCATENATE("Выполнение строительно-монтажных работ по объектам ",,C10,", ",C11)</f>
        <v>Выполнение строительно-монтажных работ по объектам 30UJA, 30UJG</v>
      </c>
      <c r="E10" s="1338" t="s">
        <v>33</v>
      </c>
      <c r="F10" s="1339" t="s">
        <v>34</v>
      </c>
      <c r="G10" s="1340" t="str">
        <f>IFERROR(VLOOKUP(B10,'ИСХОДНИК-даты-1х'!$D$10:$AC$61,2,0),"-")</f>
        <v>-</v>
      </c>
      <c r="H10" s="1340">
        <f>IFERROR(VLOOKUP(B10,'ИСХОДНИК-даты-1х'!$D$10:$AC$61,3,0),"-")</f>
        <v>43802</v>
      </c>
      <c r="I10" s="1340">
        <f>IFERROR(VLOOKUP(B10,'ИСХОДНИК-даты-1х'!$D$10:$AC$61,4,0),"-")</f>
        <v>43804</v>
      </c>
      <c r="J10" s="1340">
        <f>IFERROR(VLOOKUP(B10,'ИСХОДНИК-даты-1х'!$D$10:$AC$61,5,0),"-")</f>
        <v>43805</v>
      </c>
      <c r="K10" s="1340">
        <f>IFERROR(VLOOKUP(B10,'ИСХОДНИК-даты-1х'!$D$10:$AC$61,6,0),"-")</f>
        <v>43812</v>
      </c>
      <c r="L10" s="1340">
        <f>IFERROR(VLOOKUP(B10,'ИСХОДНИК-даты-1х'!$D$10:$AC$61,7,0),"-")</f>
        <v>43812</v>
      </c>
      <c r="M10" s="1340">
        <f>IFERROR(VLOOKUP(B10,'ИСХОДНИК-даты-1х'!$D$10:$AC$61,8,0),"-")</f>
        <v>43905</v>
      </c>
      <c r="N10" s="1340">
        <f>IFERROR(VLOOKUP(B10,'ИСХОДНИК-даты-1х'!$D$10:$AC$61,9,0),"-")</f>
        <v>43907</v>
      </c>
      <c r="O10" s="1340">
        <f>IFERROR(VLOOKUP(B10,'ИСХОДНИК-даты-1х'!$D$10:$AC$61,10,0),"-")</f>
        <v>43937</v>
      </c>
      <c r="P10" s="1340">
        <f>IFERROR(VLOOKUP(B10,'ИСХОДНИК-даты-1х'!$D$10:$AC$61,11,0),"-")</f>
        <v>43924</v>
      </c>
      <c r="Q10" s="1340">
        <f>IFERROR(VLOOKUP(B10,'ИСХОДНИК-даты-1х'!$D$10:$AC$61,12,0),"-")</f>
        <v>43934</v>
      </c>
      <c r="R10" s="1340">
        <f>IFERROR(VLOOKUP(B10,'ИСХОДНИК-даты-1х'!$D$10:$AC$61,13,0),"-")</f>
        <v>43924</v>
      </c>
      <c r="S10" s="1340">
        <f>IFERROR(VLOOKUP(B10,'ИСХОДНИК-даты-1х'!$D$10:$AC$61,14,0),"-")</f>
        <v>43943</v>
      </c>
      <c r="T10" s="1340">
        <f>IFERROR(VLOOKUP(B10,'ИСХОДНИК-даты-1х'!$D$10:$AC$61,15,0),"-")</f>
        <v>43948</v>
      </c>
      <c r="U10" s="1340">
        <f>IFERROR(VLOOKUP(B10,'ИСХОДНИК-даты-1х'!$D$10:$AC$61,16,0),"-")</f>
        <v>43962</v>
      </c>
      <c r="V10" s="1340">
        <f>IFERROR(VLOOKUP(B10,'ИСХОДНИК-даты-1х'!$D$10:$AC$61,17,0),"-")</f>
        <v>43964</v>
      </c>
      <c r="W10" s="1340" t="str">
        <f>IFERROR(VLOOKUP(B10,'ИСХОДНИК-даты-1х'!$D$10:$AC$61,18,0),"-")</f>
        <v>не требуется</v>
      </c>
      <c r="X10" s="1340" t="str">
        <f>IFERROR(VLOOKUP(B10,'ИСХОДНИК-даты-1х'!$D$10:$AC$61,19,0),"-")</f>
        <v>не требуется</v>
      </c>
      <c r="Y10" s="1340" t="str">
        <f>IFERROR(VLOOKUP(B10,'ИСХОДНИК-даты-1х'!$D$10:$AC$61,20,0),"-")</f>
        <v>не требуется</v>
      </c>
      <c r="Z10" s="1340">
        <f>IFERROR(VLOOKUP(B10,'ИСХОДНИК-даты-1х'!$D$10:$AC$61,21,0),"-")</f>
        <v>43994</v>
      </c>
      <c r="AA10" s="1340">
        <f>IFERROR(VLOOKUP(B10,'ИСХОДНИК-даты-1х'!$D$10:$AC$61,22,0),"-")</f>
        <v>44002</v>
      </c>
      <c r="AB10" s="1340">
        <f>IFERROR(VLOOKUP(B10,'ИСХОДНИК-даты-1х'!$D$10:$AC$61,23,0),"-")</f>
        <v>44004</v>
      </c>
      <c r="AC10" s="1340">
        <f>IFERROR(VLOOKUP(B10,'ИСХОДНИК-даты-1х'!$D$10:$AC$61,24,0),"-")</f>
        <v>44020</v>
      </c>
      <c r="AD10" s="1340">
        <f>IFERROR(VLOOKUP(B10,'ИСХОДНИК-даты-1х'!$D$10:$AC$61,25,0),"-")</f>
        <v>44024</v>
      </c>
      <c r="AE10" s="1341">
        <f>IFERROR(VLOOKUP(B10,'ИСХОДНИК-даты-1х'!$D$10:$AC$61,26,0),"-")</f>
        <v>44055</v>
      </c>
      <c r="AF10" s="1420">
        <f>MIN(AH10:AH11)</f>
        <v>44055</v>
      </c>
      <c r="AG10" s="1421">
        <v>29068</v>
      </c>
      <c r="AH10" s="1422">
        <v>44055</v>
      </c>
      <c r="AM10" s="1341"/>
      <c r="AO10" s="1341"/>
    </row>
    <row r="11" spans="1:42" s="1351" customFormat="1" ht="47.25" hidden="1" thickBot="1">
      <c r="A11" s="1792"/>
      <c r="B11" s="1342" t="str">
        <f>B$10</f>
        <v>6</v>
      </c>
      <c r="C11" s="1343" t="s">
        <v>604</v>
      </c>
      <c r="D11" s="1342" t="str">
        <f>$D$10</f>
        <v>Выполнение строительно-монтажных работ по объектам 30UJA, 30UJG</v>
      </c>
      <c r="E11" s="1344" t="s">
        <v>35</v>
      </c>
      <c r="F11" s="1345" t="str">
        <f t="shared" ref="F11:AE11" si="0">F$10</f>
        <v>ЕП</v>
      </c>
      <c r="G11" s="1346" t="str">
        <f t="shared" si="0"/>
        <v>-</v>
      </c>
      <c r="H11" s="1346">
        <f t="shared" si="0"/>
        <v>43802</v>
      </c>
      <c r="I11" s="1346">
        <f t="shared" si="0"/>
        <v>43804</v>
      </c>
      <c r="J11" s="1346">
        <f t="shared" si="0"/>
        <v>43805</v>
      </c>
      <c r="K11" s="1346">
        <f t="shared" si="0"/>
        <v>43812</v>
      </c>
      <c r="L11" s="1346">
        <f t="shared" si="0"/>
        <v>43812</v>
      </c>
      <c r="M11" s="1346">
        <f t="shared" si="0"/>
        <v>43905</v>
      </c>
      <c r="N11" s="1346">
        <f t="shared" si="0"/>
        <v>43907</v>
      </c>
      <c r="O11" s="1346">
        <f t="shared" si="0"/>
        <v>43937</v>
      </c>
      <c r="P11" s="1346">
        <f t="shared" si="0"/>
        <v>43924</v>
      </c>
      <c r="Q11" s="1346">
        <f t="shared" si="0"/>
        <v>43934</v>
      </c>
      <c r="R11" s="1346">
        <f t="shared" si="0"/>
        <v>43924</v>
      </c>
      <c r="S11" s="1346">
        <f t="shared" si="0"/>
        <v>43943</v>
      </c>
      <c r="T11" s="1346">
        <f t="shared" si="0"/>
        <v>43948</v>
      </c>
      <c r="U11" s="1346">
        <f t="shared" si="0"/>
        <v>43962</v>
      </c>
      <c r="V11" s="1346">
        <f t="shared" si="0"/>
        <v>43964</v>
      </c>
      <c r="W11" s="1346" t="str">
        <f t="shared" si="0"/>
        <v>не требуется</v>
      </c>
      <c r="X11" s="1346" t="str">
        <f t="shared" si="0"/>
        <v>не требуется</v>
      </c>
      <c r="Y11" s="1346" t="str">
        <f t="shared" si="0"/>
        <v>не требуется</v>
      </c>
      <c r="Z11" s="1346">
        <f t="shared" si="0"/>
        <v>43994</v>
      </c>
      <c r="AA11" s="1346">
        <f t="shared" si="0"/>
        <v>44002</v>
      </c>
      <c r="AB11" s="1346">
        <f t="shared" si="0"/>
        <v>44004</v>
      </c>
      <c r="AC11" s="1346">
        <f t="shared" si="0"/>
        <v>44020</v>
      </c>
      <c r="AD11" s="1346">
        <f t="shared" si="0"/>
        <v>44024</v>
      </c>
      <c r="AE11" s="1347">
        <f t="shared" si="0"/>
        <v>44055</v>
      </c>
      <c r="AF11" s="1348">
        <f>$AF$10</f>
        <v>44055</v>
      </c>
      <c r="AG11" s="1349">
        <v>30168</v>
      </c>
      <c r="AH11" s="1350">
        <v>44327</v>
      </c>
      <c r="AM11" s="1347"/>
      <c r="AO11" s="1347"/>
    </row>
    <row r="12" spans="1:42" s="1351" customFormat="1" ht="69" customHeight="1" thickBot="1">
      <c r="A12" s="1792">
        <f>A10+1</f>
        <v>2</v>
      </c>
      <c r="B12" s="1684" t="s">
        <v>43</v>
      </c>
      <c r="C12" s="1654" t="s">
        <v>598</v>
      </c>
      <c r="D12" s="1655" t="str">
        <f>CONCATENATE("Выполнение технологических работ по объектам ",,C12,", ",C13,,", ",C14,,", ",C15)</f>
        <v>Выполнение технологических работ по объектам 20UJA, 30UJA, 30UJG, 20UJG</v>
      </c>
      <c r="E12" s="1573" t="s">
        <v>44</v>
      </c>
      <c r="F12" s="1339" t="s">
        <v>34</v>
      </c>
      <c r="G12" s="1401">
        <f>IFERROR(VLOOKUP(B12,'ИСХОДНИК-даты-1х'!$D$10:$AC$61,2,0),"-")</f>
        <v>43998</v>
      </c>
      <c r="H12" s="1401">
        <f>IFERROR(VLOOKUP(B12,'ИСХОДНИК-даты-1х'!$D$10:$AC$61,3,0),"-")</f>
        <v>44026</v>
      </c>
      <c r="I12" s="1401">
        <f>IFERROR(VLOOKUP(B12,'ИСХОДНИК-даты-1х'!$D$10:$AC$61,4,0),"-")</f>
        <v>44049</v>
      </c>
      <c r="J12" s="1401">
        <f>IFERROR(VLOOKUP(B12,'ИСХОДНИК-даты-1х'!$D$10:$AC$61,5,0),"-")</f>
        <v>44256</v>
      </c>
      <c r="K12" s="1401">
        <f>IFERROR(VLOOKUP(B12,'ИСХОДНИК-даты-1х'!$D$10:$AC$61,6,0),"-")</f>
        <v>44263</v>
      </c>
      <c r="L12" s="1401">
        <f>IFERROR(VLOOKUP(B12,'ИСХОДНИК-даты-1х'!$D$10:$AC$61,7,0),"-")</f>
        <v>44263</v>
      </c>
      <c r="M12" s="1401">
        <f>IFERROR(VLOOKUP(B12,'ИСХОДНИК-даты-1х'!$D$10:$AC$61,8,0),"-")</f>
        <v>44280</v>
      </c>
      <c r="N12" s="1401">
        <f>IFERROR(VLOOKUP(B12,'ИСХОДНИК-даты-1х'!$D$10:$AC$61,9,0),"-")</f>
        <v>44284</v>
      </c>
      <c r="O12" s="1401">
        <f>IFERROR(VLOOKUP(B12,'ИСХОДНИК-даты-1х'!$D$10:$AC$61,10,0),"-")</f>
        <v>44314</v>
      </c>
      <c r="P12" s="1401">
        <f>IFERROR(VLOOKUP(B12,'ИСХОДНИК-даты-1х'!$D$10:$AC$61,11,0),"-")</f>
        <v>44301</v>
      </c>
      <c r="Q12" s="1401">
        <f>IFERROR(VLOOKUP(B12,'ИСХОДНИК-даты-1х'!$D$10:$AC$61,12,0),"-")</f>
        <v>44309</v>
      </c>
      <c r="R12" s="1401">
        <f>IFERROR(VLOOKUP(B12,'ИСХОДНИК-даты-1х'!$D$10:$AC$61,13,0),"-")</f>
        <v>44301</v>
      </c>
      <c r="S12" s="1401">
        <f>IFERROR(VLOOKUP(B12,'ИСХОДНИК-даты-1х'!$D$10:$AC$61,14,0),"-")</f>
        <v>44319</v>
      </c>
      <c r="T12" s="1401">
        <f>IFERROR(VLOOKUP(B12,'ИСХОДНИК-даты-1х'!$D$10:$AC$61,15,0),"-")</f>
        <v>44322</v>
      </c>
      <c r="U12" s="1401">
        <f>IFERROR(VLOOKUP(B12,'ИСХОДНИК-даты-1х'!$D$10:$AC$61,16,0),"-")</f>
        <v>44336</v>
      </c>
      <c r="V12" s="1401">
        <f>IFERROR(VLOOKUP(B12,'ИСХОДНИК-даты-1х'!$D$10:$AC$61,17,0),"-")</f>
        <v>44341</v>
      </c>
      <c r="W12" s="1401" t="str">
        <f>IFERROR(VLOOKUP(B12,'ИСХОДНИК-даты-1х'!$D$10:$AC$61,18,0),"-")</f>
        <v>не требуется</v>
      </c>
      <c r="X12" s="1401" t="str">
        <f>IFERROR(VLOOKUP(B12,'ИСХОДНИК-даты-1х'!$D$10:$AC$61,19,0),"-")</f>
        <v>не требуется</v>
      </c>
      <c r="Y12" s="1401" t="str">
        <f>IFERROR(VLOOKUP(B12,'ИСХОДНИК-даты-1х'!$D$10:$AC$61,20,0),"-")</f>
        <v>не требуется</v>
      </c>
      <c r="Z12" s="1401">
        <f>IFERROR(VLOOKUP(B12,'ИСХОДНИК-даты-1х'!$D$10:$AC$61,21,0),"-")</f>
        <v>44371</v>
      </c>
      <c r="AA12" s="1401">
        <f>IFERROR(VLOOKUP(B12,'ИСХОДНИК-даты-1х'!$D$10:$AC$61,22,0),"-")</f>
        <v>44379</v>
      </c>
      <c r="AB12" s="1401">
        <f>IFERROR(VLOOKUP(B12,'ИСХОДНИК-даты-1х'!$D$10:$AC$61,23,0),"-")</f>
        <v>44381</v>
      </c>
      <c r="AC12" s="1401">
        <f>IFERROR(VLOOKUP(B12,'ИСХОДНИК-даты-1х'!$D$10:$AC$61,24,0),"-")</f>
        <v>44397</v>
      </c>
      <c r="AD12" s="1401">
        <f>IFERROR(VLOOKUP(B12,'ИСХОДНИК-даты-1х'!$D$10:$AC$61,25,0),"-")</f>
        <v>44401</v>
      </c>
      <c r="AE12" s="1722">
        <f>IFERROR(VLOOKUP(B12,'ИСХОДНИК-даты-1х'!$D$10:$AC$61,26,0),"-")</f>
        <v>44317</v>
      </c>
      <c r="AF12" s="1420">
        <v>44195</v>
      </c>
      <c r="AG12" s="1423">
        <v>12383</v>
      </c>
      <c r="AH12" s="1422">
        <v>44109</v>
      </c>
      <c r="AI12" s="1424">
        <f>VLOOKUP(AG12,Schedule!$B$2:$F$14923,5,0)</f>
        <v>44069</v>
      </c>
      <c r="AJ12" s="1424">
        <f t="shared" ref="AJ12:AJ47" si="1">AI12+365</f>
        <v>44434</v>
      </c>
      <c r="AK12" s="1425">
        <f>MIN(AJ12:AJ15)</f>
        <v>44434</v>
      </c>
      <c r="AL12" s="1426">
        <f>AD12+30</f>
        <v>44431</v>
      </c>
      <c r="AM12" s="1383">
        <f>AL12</f>
        <v>44431</v>
      </c>
      <c r="AN12" s="1720">
        <v>44317</v>
      </c>
      <c r="AO12" s="1383"/>
      <c r="AP12" s="1721" t="s">
        <v>28731</v>
      </c>
    </row>
    <row r="13" spans="1:42" s="1351" customFormat="1" ht="50.25" customHeight="1" thickBot="1">
      <c r="A13" s="1792"/>
      <c r="B13" s="1685" t="s">
        <v>1224</v>
      </c>
      <c r="C13" s="1657" t="s">
        <v>600</v>
      </c>
      <c r="D13" s="1611" t="str">
        <f>$D$11</f>
        <v>Выполнение строительно-монтажных работ по объектам 30UJA, 30UJG</v>
      </c>
      <c r="E13" s="1576" t="s">
        <v>45</v>
      </c>
      <c r="F13" s="1352" t="str">
        <f>$F$12</f>
        <v>ЕП</v>
      </c>
      <c r="G13" s="1708">
        <f t="shared" ref="G13:P15" si="2">G$12</f>
        <v>43998</v>
      </c>
      <c r="H13" s="1708">
        <f t="shared" si="2"/>
        <v>44026</v>
      </c>
      <c r="I13" s="1708">
        <f t="shared" si="2"/>
        <v>44049</v>
      </c>
      <c r="J13" s="1708">
        <f t="shared" si="2"/>
        <v>44256</v>
      </c>
      <c r="K13" s="1708">
        <f t="shared" si="2"/>
        <v>44263</v>
      </c>
      <c r="L13" s="1708">
        <f t="shared" si="2"/>
        <v>44263</v>
      </c>
      <c r="M13" s="1708">
        <f t="shared" si="2"/>
        <v>44280</v>
      </c>
      <c r="N13" s="1708">
        <f t="shared" si="2"/>
        <v>44284</v>
      </c>
      <c r="O13" s="1708">
        <f t="shared" si="2"/>
        <v>44314</v>
      </c>
      <c r="P13" s="1708">
        <f t="shared" si="2"/>
        <v>44301</v>
      </c>
      <c r="Q13" s="1708">
        <f t="shared" ref="Q13:AE15" si="3">Q$12</f>
        <v>44309</v>
      </c>
      <c r="R13" s="1708">
        <f t="shared" si="3"/>
        <v>44301</v>
      </c>
      <c r="S13" s="1708">
        <f t="shared" si="3"/>
        <v>44319</v>
      </c>
      <c r="T13" s="1708">
        <f t="shared" si="3"/>
        <v>44322</v>
      </c>
      <c r="U13" s="1708">
        <f t="shared" si="3"/>
        <v>44336</v>
      </c>
      <c r="V13" s="1708">
        <f t="shared" si="3"/>
        <v>44341</v>
      </c>
      <c r="W13" s="1708" t="str">
        <f t="shared" si="3"/>
        <v>не требуется</v>
      </c>
      <c r="X13" s="1708" t="str">
        <f t="shared" si="3"/>
        <v>не требуется</v>
      </c>
      <c r="Y13" s="1708" t="str">
        <f t="shared" si="3"/>
        <v>не требуется</v>
      </c>
      <c r="Z13" s="1708">
        <f t="shared" si="3"/>
        <v>44371</v>
      </c>
      <c r="AA13" s="1708">
        <f t="shared" si="3"/>
        <v>44379</v>
      </c>
      <c r="AB13" s="1708">
        <f t="shared" si="3"/>
        <v>44381</v>
      </c>
      <c r="AC13" s="1708">
        <f t="shared" si="3"/>
        <v>44397</v>
      </c>
      <c r="AD13" s="1708">
        <f t="shared" si="3"/>
        <v>44401</v>
      </c>
      <c r="AE13" s="1709">
        <f t="shared" si="3"/>
        <v>44317</v>
      </c>
      <c r="AF13" s="1427">
        <f>$AF$12</f>
        <v>44195</v>
      </c>
      <c r="AG13" s="1428">
        <v>29689</v>
      </c>
      <c r="AH13" s="1429">
        <v>44284</v>
      </c>
      <c r="AI13" s="1424">
        <f>VLOOKUP(AG13,Schedule!$B$2:$F$14923,5,0)</f>
        <v>44284</v>
      </c>
      <c r="AJ13" s="1424">
        <f t="shared" si="1"/>
        <v>44649</v>
      </c>
      <c r="AK13" s="1430"/>
      <c r="AL13" s="1431"/>
      <c r="AM13" s="1432"/>
      <c r="AO13" s="1432"/>
    </row>
    <row r="14" spans="1:42" s="1351" customFormat="1" ht="56.25" customHeight="1" thickBot="1">
      <c r="A14" s="1792"/>
      <c r="B14" s="1685" t="s">
        <v>1225</v>
      </c>
      <c r="C14" s="1657" t="s">
        <v>604</v>
      </c>
      <c r="D14" s="1611" t="str">
        <f>$D$11</f>
        <v>Выполнение строительно-монтажных работ по объектам 30UJA, 30UJG</v>
      </c>
      <c r="E14" s="1576" t="s">
        <v>46</v>
      </c>
      <c r="F14" s="1352" t="str">
        <f>$F$12</f>
        <v>ЕП</v>
      </c>
      <c r="G14" s="1708">
        <f t="shared" si="2"/>
        <v>43998</v>
      </c>
      <c r="H14" s="1708">
        <f t="shared" si="2"/>
        <v>44026</v>
      </c>
      <c r="I14" s="1708">
        <f t="shared" si="2"/>
        <v>44049</v>
      </c>
      <c r="J14" s="1708">
        <f t="shared" si="2"/>
        <v>44256</v>
      </c>
      <c r="K14" s="1708">
        <f t="shared" si="2"/>
        <v>44263</v>
      </c>
      <c r="L14" s="1708">
        <f t="shared" si="2"/>
        <v>44263</v>
      </c>
      <c r="M14" s="1708">
        <f t="shared" si="2"/>
        <v>44280</v>
      </c>
      <c r="N14" s="1708">
        <f t="shared" si="2"/>
        <v>44284</v>
      </c>
      <c r="O14" s="1708">
        <f t="shared" si="2"/>
        <v>44314</v>
      </c>
      <c r="P14" s="1708">
        <f t="shared" si="2"/>
        <v>44301</v>
      </c>
      <c r="Q14" s="1708">
        <f t="shared" si="3"/>
        <v>44309</v>
      </c>
      <c r="R14" s="1708">
        <f t="shared" si="3"/>
        <v>44301</v>
      </c>
      <c r="S14" s="1708">
        <f t="shared" si="3"/>
        <v>44319</v>
      </c>
      <c r="T14" s="1708">
        <f t="shared" si="3"/>
        <v>44322</v>
      </c>
      <c r="U14" s="1708">
        <f t="shared" si="3"/>
        <v>44336</v>
      </c>
      <c r="V14" s="1708">
        <f t="shared" si="3"/>
        <v>44341</v>
      </c>
      <c r="W14" s="1708" t="str">
        <f t="shared" si="3"/>
        <v>не требуется</v>
      </c>
      <c r="X14" s="1708" t="str">
        <f t="shared" si="3"/>
        <v>не требуется</v>
      </c>
      <c r="Y14" s="1708" t="str">
        <f t="shared" si="3"/>
        <v>не требуется</v>
      </c>
      <c r="Z14" s="1708">
        <f t="shared" si="3"/>
        <v>44371</v>
      </c>
      <c r="AA14" s="1708">
        <f t="shared" si="3"/>
        <v>44379</v>
      </c>
      <c r="AB14" s="1708">
        <f t="shared" si="3"/>
        <v>44381</v>
      </c>
      <c r="AC14" s="1708">
        <f t="shared" si="3"/>
        <v>44397</v>
      </c>
      <c r="AD14" s="1708">
        <f t="shared" si="3"/>
        <v>44401</v>
      </c>
      <c r="AE14" s="1709">
        <f t="shared" si="3"/>
        <v>44317</v>
      </c>
      <c r="AF14" s="1427">
        <f>$AF$12</f>
        <v>44195</v>
      </c>
      <c r="AG14" s="1428">
        <v>30197</v>
      </c>
      <c r="AH14" s="1429">
        <v>45213</v>
      </c>
      <c r="AI14" s="1424">
        <f>VLOOKUP(AG14,Schedule!$B$2:$F$14923,5,0)</f>
        <v>45518</v>
      </c>
      <c r="AJ14" s="1424">
        <f t="shared" si="1"/>
        <v>45883</v>
      </c>
      <c r="AK14" s="1430"/>
      <c r="AL14" s="1431"/>
      <c r="AM14" s="1432"/>
      <c r="AO14" s="1432"/>
    </row>
    <row r="15" spans="1:42" s="1351" customFormat="1" ht="51" customHeight="1" thickBot="1">
      <c r="A15" s="1792"/>
      <c r="B15" s="1686" t="s">
        <v>1226</v>
      </c>
      <c r="C15" s="1656" t="s">
        <v>602</v>
      </c>
      <c r="D15" s="1658" t="str">
        <f>$D$11</f>
        <v>Выполнение строительно-монтажных работ по объектам 30UJA, 30UJG</v>
      </c>
      <c r="E15" s="1579" t="s">
        <v>47</v>
      </c>
      <c r="F15" s="1345" t="str">
        <f>$F$12</f>
        <v>ЕП</v>
      </c>
      <c r="G15" s="1710">
        <f t="shared" si="2"/>
        <v>43998</v>
      </c>
      <c r="H15" s="1710">
        <f t="shared" si="2"/>
        <v>44026</v>
      </c>
      <c r="I15" s="1710">
        <f t="shared" si="2"/>
        <v>44049</v>
      </c>
      <c r="J15" s="1710">
        <f t="shared" si="2"/>
        <v>44256</v>
      </c>
      <c r="K15" s="1710">
        <f t="shared" si="2"/>
        <v>44263</v>
      </c>
      <c r="L15" s="1710">
        <f t="shared" si="2"/>
        <v>44263</v>
      </c>
      <c r="M15" s="1710">
        <f t="shared" si="2"/>
        <v>44280</v>
      </c>
      <c r="N15" s="1710">
        <f t="shared" si="2"/>
        <v>44284</v>
      </c>
      <c r="O15" s="1710">
        <f t="shared" si="2"/>
        <v>44314</v>
      </c>
      <c r="P15" s="1710">
        <f t="shared" si="2"/>
        <v>44301</v>
      </c>
      <c r="Q15" s="1710">
        <f t="shared" si="3"/>
        <v>44309</v>
      </c>
      <c r="R15" s="1710">
        <f t="shared" si="3"/>
        <v>44301</v>
      </c>
      <c r="S15" s="1710">
        <f t="shared" si="3"/>
        <v>44319</v>
      </c>
      <c r="T15" s="1710">
        <f t="shared" si="3"/>
        <v>44322</v>
      </c>
      <c r="U15" s="1710">
        <f t="shared" si="3"/>
        <v>44336</v>
      </c>
      <c r="V15" s="1710">
        <f t="shared" si="3"/>
        <v>44341</v>
      </c>
      <c r="W15" s="1710" t="str">
        <f t="shared" si="3"/>
        <v>не требуется</v>
      </c>
      <c r="X15" s="1710" t="str">
        <f t="shared" si="3"/>
        <v>не требуется</v>
      </c>
      <c r="Y15" s="1710" t="str">
        <f t="shared" si="3"/>
        <v>не требуется</v>
      </c>
      <c r="Z15" s="1710">
        <f t="shared" si="3"/>
        <v>44371</v>
      </c>
      <c r="AA15" s="1710">
        <f t="shared" si="3"/>
        <v>44379</v>
      </c>
      <c r="AB15" s="1710">
        <f t="shared" si="3"/>
        <v>44381</v>
      </c>
      <c r="AC15" s="1710">
        <f t="shared" si="3"/>
        <v>44397</v>
      </c>
      <c r="AD15" s="1710">
        <f t="shared" si="3"/>
        <v>44401</v>
      </c>
      <c r="AE15" s="1711">
        <f t="shared" si="3"/>
        <v>44317</v>
      </c>
      <c r="AF15" s="1348">
        <f>$AF$12</f>
        <v>44195</v>
      </c>
      <c r="AG15" s="1433">
        <v>12654</v>
      </c>
      <c r="AH15" s="1350">
        <v>45174</v>
      </c>
      <c r="AI15" s="1424">
        <f>VLOOKUP(AG15,Schedule!$B$2:$F$14923,5,0)</f>
        <v>44829</v>
      </c>
      <c r="AJ15" s="1424">
        <f t="shared" si="1"/>
        <v>45194</v>
      </c>
      <c r="AK15" s="1434"/>
      <c r="AL15" s="1435"/>
      <c r="AM15" s="1436"/>
      <c r="AO15" s="1436"/>
    </row>
    <row r="16" spans="1:42" s="1351" customFormat="1" ht="85.5" customHeight="1" thickBot="1">
      <c r="A16" s="1792">
        <f>A12+1</f>
        <v>3</v>
      </c>
      <c r="B16" s="1687" t="s">
        <v>1227</v>
      </c>
      <c r="C16" s="1659" t="s">
        <v>833</v>
      </c>
      <c r="D16" s="1655" t="str">
        <f>CONCATENATE("Выполнение строительно-монтажных работ по объектам ",,C16,", ",C17,", ",C18,", ",C19,", ",C20,", ",C269)</f>
        <v xml:space="preserve">Выполнение строительно-монтажных работ по объектам 20UQA, 21UQC, 22UQC, 30UQA, 31UQC, </v>
      </c>
      <c r="E16" s="1573" t="s">
        <v>1228</v>
      </c>
      <c r="F16" s="1339" t="s">
        <v>55</v>
      </c>
      <c r="G16" s="1401">
        <f>IFERROR(VLOOKUP(B16,'ИСХОДНИК-даты-1х'!$D$10:$AC$61,2,0),"-")</f>
        <v>44126</v>
      </c>
      <c r="H16" s="1401">
        <f>IFERROR(VLOOKUP(B16,'ИСХОДНИК-даты-1х'!$D$10:$AC$61,3,0),"-")</f>
        <v>44154</v>
      </c>
      <c r="I16" s="1401">
        <f>IFERROR(VLOOKUP(B16,'ИСХОДНИК-даты-1х'!$D$10:$AC$61,4,0),"-")</f>
        <v>44179</v>
      </c>
      <c r="J16" s="1401">
        <f>IFERROR(VLOOKUP(B16,'ИСХОДНИК-даты-1х'!$D$10:$AC$61,5,0),"-")</f>
        <v>44182</v>
      </c>
      <c r="K16" s="1401">
        <f>IFERROR(VLOOKUP(B16,'ИСХОДНИК-даты-1х'!$D$10:$AC$61,6,0),"-")</f>
        <v>44189</v>
      </c>
      <c r="L16" s="1401">
        <f>IFERROR(VLOOKUP(B16,'ИСХОДНИК-даты-1х'!$D$10:$AC$61,7,0),"-")</f>
        <v>44189</v>
      </c>
      <c r="M16" s="1401">
        <f>IFERROR(VLOOKUP(B16,'ИСХОДНИК-даты-1х'!$D$10:$AC$61,8,0),"-")</f>
        <v>44203</v>
      </c>
      <c r="N16" s="1401">
        <f>IFERROR(VLOOKUP(B16,'ИСХОДНИК-даты-1х'!$D$10:$AC$61,9,0),"-")</f>
        <v>44207</v>
      </c>
      <c r="O16" s="1401">
        <f>IFERROR(VLOOKUP(B16,'ИСХОДНИК-даты-1х'!$D$10:$AC$61,10,0),"-")</f>
        <v>44237</v>
      </c>
      <c r="P16" s="1401">
        <f>IFERROR(VLOOKUP(B16,'ИСХОДНИК-даты-1х'!$D$10:$AC$61,11,0),"-")</f>
        <v>44224</v>
      </c>
      <c r="Q16" s="1401">
        <f>IFERROR(VLOOKUP(B16,'ИСХОДНИК-даты-1х'!$D$10:$AC$61,12,0),"-")</f>
        <v>44232</v>
      </c>
      <c r="R16" s="1401">
        <f>IFERROR(VLOOKUP(B16,'ИСХОДНИК-даты-1х'!$D$10:$AC$61,13,0),"-")</f>
        <v>44224</v>
      </c>
      <c r="S16" s="1401">
        <f>IFERROR(VLOOKUP(B16,'ИСХОДНИК-даты-1х'!$D$10:$AC$61,14,0),"-")</f>
        <v>44242</v>
      </c>
      <c r="T16" s="1401">
        <f>IFERROR(VLOOKUP(B16,'ИСХОДНИК-даты-1х'!$D$10:$AC$61,15,0),"-")</f>
        <v>44245</v>
      </c>
      <c r="U16" s="1401">
        <f>IFERROR(VLOOKUP(B16,'ИСХОДНИК-даты-1х'!$D$10:$AC$61,16,0),"-")</f>
        <v>44319</v>
      </c>
      <c r="V16" s="1401">
        <f>IFERROR(VLOOKUP(B16,'ИСХОДНИК-даты-1х'!$D$10:$AC$61,17,0),"-")</f>
        <v>44322</v>
      </c>
      <c r="W16" s="1401">
        <f>IFERROR(VLOOKUP(B16,'ИСХОДНИК-даты-1х'!$D$10:$AC$61,18,0),"-")</f>
        <v>44343</v>
      </c>
      <c r="X16" s="1401">
        <f>IFERROR(VLOOKUP(B16,'ИСХОДНИК-даты-1х'!$D$10:$AC$61,19,0),"-")</f>
        <v>44355</v>
      </c>
      <c r="Y16" s="1401">
        <f>IFERROR(VLOOKUP(B16,'ИСХОДНИК-даты-1х'!$D$10:$AC$61,20,0),"-")</f>
        <v>44358</v>
      </c>
      <c r="Z16" s="1401">
        <f>IFERROR(VLOOKUP(B16,'ИСХОДНИК-даты-1х'!$D$10:$AC$61,21,0),"-")</f>
        <v>44403</v>
      </c>
      <c r="AA16" s="1401">
        <f>IFERROR(VLOOKUP(B16,'ИСХОДНИК-даты-1х'!$D$10:$AC$61,22,0),"-")</f>
        <v>44403</v>
      </c>
      <c r="AB16" s="1401">
        <f>IFERROR(VLOOKUP(B16,'ИСХОДНИК-даты-1х'!$D$10:$AC$61,23,0),"-")</f>
        <v>44413</v>
      </c>
      <c r="AC16" s="1401">
        <f>IFERROR(VLOOKUP(B16,'ИСХОДНИК-даты-1х'!$D$10:$AC$61,24,0),"-")</f>
        <v>44429</v>
      </c>
      <c r="AD16" s="1401">
        <f>IFERROR(VLOOKUP(B16,'ИСХОДНИК-даты-1х'!$D$10:$AC$61,25,0),"-")</f>
        <v>44433</v>
      </c>
      <c r="AE16" s="1402">
        <v>44463</v>
      </c>
      <c r="AF16" s="1437">
        <v>44405</v>
      </c>
      <c r="AG16" s="1423">
        <v>14953</v>
      </c>
      <c r="AH16" s="1437">
        <v>44405</v>
      </c>
      <c r="AI16" s="1424">
        <f>VLOOKUP(AG16,Schedule!$B$2:$F$14923,5,0)</f>
        <v>44332</v>
      </c>
      <c r="AJ16" s="1424">
        <f t="shared" si="1"/>
        <v>44697</v>
      </c>
      <c r="AK16" s="1438">
        <f>MIN(AJ16:AJ21)</f>
        <v>44697</v>
      </c>
      <c r="AL16" s="1439">
        <f>AD16+30</f>
        <v>44463</v>
      </c>
      <c r="AM16" s="1383">
        <f>AL16</f>
        <v>44463</v>
      </c>
      <c r="AN16" s="1383" t="s">
        <v>119</v>
      </c>
      <c r="AO16" s="1383">
        <v>44463</v>
      </c>
      <c r="AP16" s="1354" t="s">
        <v>173</v>
      </c>
    </row>
    <row r="17" spans="1:42" s="1351" customFormat="1" ht="47.25" thickBot="1">
      <c r="A17" s="1792"/>
      <c r="B17" s="1688" t="str">
        <f>B16</f>
        <v>3О_С</v>
      </c>
      <c r="C17" s="1657" t="s">
        <v>830</v>
      </c>
      <c r="D17" s="1660" t="str">
        <f>$D$15</f>
        <v>Выполнение строительно-монтажных работ по объектам 30UJA, 30UJG</v>
      </c>
      <c r="E17" s="1576" t="s">
        <v>1229</v>
      </c>
      <c r="F17" s="1352"/>
      <c r="G17" s="1708">
        <f t="shared" ref="G17:P21" si="4">G$16</f>
        <v>44126</v>
      </c>
      <c r="H17" s="1708">
        <f t="shared" si="4"/>
        <v>44154</v>
      </c>
      <c r="I17" s="1708">
        <f t="shared" si="4"/>
        <v>44179</v>
      </c>
      <c r="J17" s="1708">
        <f t="shared" si="4"/>
        <v>44182</v>
      </c>
      <c r="K17" s="1708">
        <f t="shared" si="4"/>
        <v>44189</v>
      </c>
      <c r="L17" s="1708">
        <f t="shared" si="4"/>
        <v>44189</v>
      </c>
      <c r="M17" s="1708">
        <f t="shared" si="4"/>
        <v>44203</v>
      </c>
      <c r="N17" s="1708">
        <f t="shared" si="4"/>
        <v>44207</v>
      </c>
      <c r="O17" s="1708">
        <f t="shared" si="4"/>
        <v>44237</v>
      </c>
      <c r="P17" s="1708">
        <f t="shared" si="4"/>
        <v>44224</v>
      </c>
      <c r="Q17" s="1708">
        <f t="shared" ref="Q17:AE21" si="5">Q$16</f>
        <v>44232</v>
      </c>
      <c r="R17" s="1708">
        <f t="shared" si="5"/>
        <v>44224</v>
      </c>
      <c r="S17" s="1708">
        <f t="shared" si="5"/>
        <v>44242</v>
      </c>
      <c r="T17" s="1708">
        <f t="shared" si="5"/>
        <v>44245</v>
      </c>
      <c r="U17" s="1708">
        <f t="shared" si="5"/>
        <v>44319</v>
      </c>
      <c r="V17" s="1708">
        <f t="shared" si="5"/>
        <v>44322</v>
      </c>
      <c r="W17" s="1708">
        <f t="shared" si="5"/>
        <v>44343</v>
      </c>
      <c r="X17" s="1708">
        <f t="shared" si="5"/>
        <v>44355</v>
      </c>
      <c r="Y17" s="1708">
        <f t="shared" si="5"/>
        <v>44358</v>
      </c>
      <c r="Z17" s="1708">
        <f t="shared" si="5"/>
        <v>44403</v>
      </c>
      <c r="AA17" s="1708">
        <f t="shared" si="5"/>
        <v>44403</v>
      </c>
      <c r="AB17" s="1708">
        <f t="shared" si="5"/>
        <v>44413</v>
      </c>
      <c r="AC17" s="1708">
        <f t="shared" si="5"/>
        <v>44429</v>
      </c>
      <c r="AD17" s="1708">
        <f t="shared" si="5"/>
        <v>44433</v>
      </c>
      <c r="AE17" s="1709">
        <f t="shared" si="5"/>
        <v>44463</v>
      </c>
      <c r="AF17" s="1440">
        <f>$AF$16</f>
        <v>44405</v>
      </c>
      <c r="AG17" s="1428">
        <v>15108</v>
      </c>
      <c r="AH17" s="1440">
        <v>44405</v>
      </c>
      <c r="AI17" s="1424">
        <f>VLOOKUP(AG17,Schedule!$B$2:$F$14923,5,0)</f>
        <v>44332</v>
      </c>
      <c r="AJ17" s="1424">
        <f t="shared" si="1"/>
        <v>44697</v>
      </c>
      <c r="AK17" s="1430"/>
      <c r="AL17" s="1431"/>
      <c r="AM17" s="1432"/>
      <c r="AO17" s="1432"/>
    </row>
    <row r="18" spans="1:42" s="1351" customFormat="1" ht="47.25" thickBot="1">
      <c r="A18" s="1792"/>
      <c r="B18" s="1688" t="str">
        <f>B17</f>
        <v>3О_С</v>
      </c>
      <c r="C18" s="1657" t="s">
        <v>832</v>
      </c>
      <c r="D18" s="1660" t="str">
        <f>$D$15</f>
        <v>Выполнение строительно-монтажных работ по объектам 30UJA, 30UJG</v>
      </c>
      <c r="E18" s="1576" t="s">
        <v>1229</v>
      </c>
      <c r="F18" s="1352"/>
      <c r="G18" s="1708">
        <f t="shared" si="4"/>
        <v>44126</v>
      </c>
      <c r="H18" s="1708">
        <f t="shared" si="4"/>
        <v>44154</v>
      </c>
      <c r="I18" s="1708">
        <f t="shared" si="4"/>
        <v>44179</v>
      </c>
      <c r="J18" s="1708">
        <f t="shared" si="4"/>
        <v>44182</v>
      </c>
      <c r="K18" s="1708">
        <f t="shared" si="4"/>
        <v>44189</v>
      </c>
      <c r="L18" s="1708">
        <f t="shared" si="4"/>
        <v>44189</v>
      </c>
      <c r="M18" s="1708">
        <f t="shared" si="4"/>
        <v>44203</v>
      </c>
      <c r="N18" s="1708">
        <f t="shared" si="4"/>
        <v>44207</v>
      </c>
      <c r="O18" s="1708">
        <f t="shared" si="4"/>
        <v>44237</v>
      </c>
      <c r="P18" s="1708">
        <f t="shared" si="4"/>
        <v>44224</v>
      </c>
      <c r="Q18" s="1708">
        <f t="shared" si="5"/>
        <v>44232</v>
      </c>
      <c r="R18" s="1708">
        <f t="shared" si="5"/>
        <v>44224</v>
      </c>
      <c r="S18" s="1708">
        <f t="shared" si="5"/>
        <v>44242</v>
      </c>
      <c r="T18" s="1708">
        <f t="shared" si="5"/>
        <v>44245</v>
      </c>
      <c r="U18" s="1708">
        <f t="shared" si="5"/>
        <v>44319</v>
      </c>
      <c r="V18" s="1708">
        <f t="shared" si="5"/>
        <v>44322</v>
      </c>
      <c r="W18" s="1708">
        <f t="shared" si="5"/>
        <v>44343</v>
      </c>
      <c r="X18" s="1708">
        <f t="shared" si="5"/>
        <v>44355</v>
      </c>
      <c r="Y18" s="1708">
        <f t="shared" si="5"/>
        <v>44358</v>
      </c>
      <c r="Z18" s="1708">
        <f t="shared" si="5"/>
        <v>44403</v>
      </c>
      <c r="AA18" s="1708">
        <f t="shared" si="5"/>
        <v>44403</v>
      </c>
      <c r="AB18" s="1708">
        <f t="shared" si="5"/>
        <v>44413</v>
      </c>
      <c r="AC18" s="1708">
        <f t="shared" si="5"/>
        <v>44429</v>
      </c>
      <c r="AD18" s="1708">
        <f t="shared" si="5"/>
        <v>44433</v>
      </c>
      <c r="AE18" s="1709">
        <f t="shared" si="5"/>
        <v>44463</v>
      </c>
      <c r="AF18" s="1440">
        <f>$AF$16</f>
        <v>44405</v>
      </c>
      <c r="AG18" s="1428">
        <v>15108</v>
      </c>
      <c r="AH18" s="1440">
        <v>44405</v>
      </c>
      <c r="AI18" s="1424">
        <f>VLOOKUP(AG18,Schedule!$B$2:$F$14923,5,0)</f>
        <v>44332</v>
      </c>
      <c r="AJ18" s="1424">
        <f t="shared" si="1"/>
        <v>44697</v>
      </c>
      <c r="AK18" s="1430"/>
      <c r="AL18" s="1431"/>
      <c r="AM18" s="1432"/>
      <c r="AO18" s="1432"/>
    </row>
    <row r="19" spans="1:42" s="1351" customFormat="1" ht="47.25" thickBot="1">
      <c r="A19" s="1792"/>
      <c r="B19" s="1688" t="str">
        <f>B18</f>
        <v>3О_С</v>
      </c>
      <c r="C19" s="1657" t="s">
        <v>847</v>
      </c>
      <c r="D19" s="1660" t="str">
        <f>$D$15</f>
        <v>Выполнение строительно-монтажных работ по объектам 30UJA, 30UJG</v>
      </c>
      <c r="E19" s="1576" t="s">
        <v>1230</v>
      </c>
      <c r="F19" s="1352"/>
      <c r="G19" s="1708">
        <f t="shared" si="4"/>
        <v>44126</v>
      </c>
      <c r="H19" s="1708">
        <f t="shared" si="4"/>
        <v>44154</v>
      </c>
      <c r="I19" s="1708">
        <f t="shared" si="4"/>
        <v>44179</v>
      </c>
      <c r="J19" s="1708">
        <f t="shared" si="4"/>
        <v>44182</v>
      </c>
      <c r="K19" s="1708">
        <f t="shared" si="4"/>
        <v>44189</v>
      </c>
      <c r="L19" s="1708">
        <f t="shared" si="4"/>
        <v>44189</v>
      </c>
      <c r="M19" s="1708">
        <f t="shared" si="4"/>
        <v>44203</v>
      </c>
      <c r="N19" s="1708">
        <f t="shared" si="4"/>
        <v>44207</v>
      </c>
      <c r="O19" s="1708">
        <f t="shared" si="4"/>
        <v>44237</v>
      </c>
      <c r="P19" s="1708">
        <f t="shared" si="4"/>
        <v>44224</v>
      </c>
      <c r="Q19" s="1708">
        <f t="shared" si="5"/>
        <v>44232</v>
      </c>
      <c r="R19" s="1708">
        <f t="shared" si="5"/>
        <v>44224</v>
      </c>
      <c r="S19" s="1708">
        <f t="shared" si="5"/>
        <v>44242</v>
      </c>
      <c r="T19" s="1708">
        <f t="shared" si="5"/>
        <v>44245</v>
      </c>
      <c r="U19" s="1708">
        <f t="shared" si="5"/>
        <v>44319</v>
      </c>
      <c r="V19" s="1708">
        <f t="shared" si="5"/>
        <v>44322</v>
      </c>
      <c r="W19" s="1708">
        <f t="shared" si="5"/>
        <v>44343</v>
      </c>
      <c r="X19" s="1708">
        <f t="shared" si="5"/>
        <v>44355</v>
      </c>
      <c r="Y19" s="1708">
        <f t="shared" si="5"/>
        <v>44358</v>
      </c>
      <c r="Z19" s="1708">
        <f t="shared" si="5"/>
        <v>44403</v>
      </c>
      <c r="AA19" s="1708">
        <f t="shared" si="5"/>
        <v>44403</v>
      </c>
      <c r="AB19" s="1708">
        <f t="shared" si="5"/>
        <v>44413</v>
      </c>
      <c r="AC19" s="1708">
        <f t="shared" si="5"/>
        <v>44429</v>
      </c>
      <c r="AD19" s="1708">
        <f t="shared" si="5"/>
        <v>44433</v>
      </c>
      <c r="AE19" s="1709">
        <f t="shared" si="5"/>
        <v>44463</v>
      </c>
      <c r="AF19" s="1440">
        <f>$AF$16</f>
        <v>44405</v>
      </c>
      <c r="AG19" s="1428">
        <v>32523</v>
      </c>
      <c r="AH19" s="1440">
        <v>44713</v>
      </c>
      <c r="AI19" s="1424">
        <f>VLOOKUP(AG19,Schedule!$B$2:$F$14923,5,0)</f>
        <v>44713</v>
      </c>
      <c r="AJ19" s="1424">
        <f t="shared" si="1"/>
        <v>45078</v>
      </c>
      <c r="AK19" s="1430"/>
      <c r="AL19" s="1431"/>
      <c r="AM19" s="1432"/>
      <c r="AO19" s="1432"/>
    </row>
    <row r="20" spans="1:42" s="1351" customFormat="1" ht="47.25" thickBot="1">
      <c r="A20" s="1792"/>
      <c r="B20" s="1688" t="str">
        <f>B19</f>
        <v>3О_С</v>
      </c>
      <c r="C20" s="1657" t="s">
        <v>823</v>
      </c>
      <c r="D20" s="1660" t="str">
        <f>$D$15</f>
        <v>Выполнение строительно-монтажных работ по объектам 30UJA, 30UJG</v>
      </c>
      <c r="E20" s="1576" t="s">
        <v>1231</v>
      </c>
      <c r="F20" s="1352"/>
      <c r="G20" s="1708">
        <f t="shared" si="4"/>
        <v>44126</v>
      </c>
      <c r="H20" s="1708">
        <f t="shared" si="4"/>
        <v>44154</v>
      </c>
      <c r="I20" s="1708">
        <f t="shared" si="4"/>
        <v>44179</v>
      </c>
      <c r="J20" s="1708">
        <f t="shared" si="4"/>
        <v>44182</v>
      </c>
      <c r="K20" s="1708">
        <f t="shared" si="4"/>
        <v>44189</v>
      </c>
      <c r="L20" s="1708">
        <f t="shared" si="4"/>
        <v>44189</v>
      </c>
      <c r="M20" s="1708">
        <f t="shared" si="4"/>
        <v>44203</v>
      </c>
      <c r="N20" s="1708">
        <f t="shared" si="4"/>
        <v>44207</v>
      </c>
      <c r="O20" s="1708">
        <f t="shared" si="4"/>
        <v>44237</v>
      </c>
      <c r="P20" s="1708">
        <f t="shared" si="4"/>
        <v>44224</v>
      </c>
      <c r="Q20" s="1708">
        <f t="shared" si="5"/>
        <v>44232</v>
      </c>
      <c r="R20" s="1708">
        <f t="shared" si="5"/>
        <v>44224</v>
      </c>
      <c r="S20" s="1708">
        <f t="shared" si="5"/>
        <v>44242</v>
      </c>
      <c r="T20" s="1708">
        <f t="shared" si="5"/>
        <v>44245</v>
      </c>
      <c r="U20" s="1708">
        <f t="shared" si="5"/>
        <v>44319</v>
      </c>
      <c r="V20" s="1708">
        <f t="shared" si="5"/>
        <v>44322</v>
      </c>
      <c r="W20" s="1708">
        <f t="shared" si="5"/>
        <v>44343</v>
      </c>
      <c r="X20" s="1708">
        <f t="shared" si="5"/>
        <v>44355</v>
      </c>
      <c r="Y20" s="1708">
        <f t="shared" si="5"/>
        <v>44358</v>
      </c>
      <c r="Z20" s="1708">
        <f t="shared" si="5"/>
        <v>44403</v>
      </c>
      <c r="AA20" s="1708">
        <f t="shared" si="5"/>
        <v>44403</v>
      </c>
      <c r="AB20" s="1708">
        <f t="shared" si="5"/>
        <v>44413</v>
      </c>
      <c r="AC20" s="1708">
        <f t="shared" si="5"/>
        <v>44429</v>
      </c>
      <c r="AD20" s="1708">
        <f t="shared" si="5"/>
        <v>44433</v>
      </c>
      <c r="AE20" s="1709">
        <f t="shared" si="5"/>
        <v>44463</v>
      </c>
      <c r="AF20" s="1440">
        <f>$AF$16</f>
        <v>44405</v>
      </c>
      <c r="AG20" s="1428">
        <v>32673</v>
      </c>
      <c r="AH20" s="1440">
        <v>44713</v>
      </c>
      <c r="AI20" s="1424">
        <f>VLOOKUP(AG20,Schedule!$B$2:$F$14923,5,0)</f>
        <v>44713</v>
      </c>
      <c r="AJ20" s="1424">
        <f t="shared" si="1"/>
        <v>45078</v>
      </c>
      <c r="AK20" s="1430"/>
      <c r="AL20" s="1431"/>
      <c r="AM20" s="1432"/>
      <c r="AO20" s="1432"/>
    </row>
    <row r="21" spans="1:42" s="1351" customFormat="1" ht="47.25" thickBot="1">
      <c r="A21" s="1792"/>
      <c r="B21" s="1689" t="str">
        <f>B20</f>
        <v>3О_С</v>
      </c>
      <c r="C21" s="1656" t="s">
        <v>825</v>
      </c>
      <c r="D21" s="1661" t="str">
        <f>$D$15</f>
        <v>Выполнение строительно-монтажных работ по объектам 30UJA, 30UJG</v>
      </c>
      <c r="E21" s="1579" t="s">
        <v>1231</v>
      </c>
      <c r="F21" s="1345"/>
      <c r="G21" s="1710">
        <f t="shared" si="4"/>
        <v>44126</v>
      </c>
      <c r="H21" s="1710">
        <f t="shared" si="4"/>
        <v>44154</v>
      </c>
      <c r="I21" s="1710">
        <f t="shared" si="4"/>
        <v>44179</v>
      </c>
      <c r="J21" s="1710">
        <f t="shared" si="4"/>
        <v>44182</v>
      </c>
      <c r="K21" s="1710">
        <f t="shared" si="4"/>
        <v>44189</v>
      </c>
      <c r="L21" s="1710">
        <f t="shared" si="4"/>
        <v>44189</v>
      </c>
      <c r="M21" s="1710">
        <f t="shared" si="4"/>
        <v>44203</v>
      </c>
      <c r="N21" s="1710">
        <f t="shared" si="4"/>
        <v>44207</v>
      </c>
      <c r="O21" s="1710">
        <f t="shared" si="4"/>
        <v>44237</v>
      </c>
      <c r="P21" s="1710">
        <f t="shared" si="4"/>
        <v>44224</v>
      </c>
      <c r="Q21" s="1710">
        <f t="shared" si="5"/>
        <v>44232</v>
      </c>
      <c r="R21" s="1710">
        <f t="shared" si="5"/>
        <v>44224</v>
      </c>
      <c r="S21" s="1710">
        <f t="shared" si="5"/>
        <v>44242</v>
      </c>
      <c r="T21" s="1710">
        <f t="shared" si="5"/>
        <v>44245</v>
      </c>
      <c r="U21" s="1710">
        <f t="shared" si="5"/>
        <v>44319</v>
      </c>
      <c r="V21" s="1710">
        <f t="shared" si="5"/>
        <v>44322</v>
      </c>
      <c r="W21" s="1710">
        <f t="shared" si="5"/>
        <v>44343</v>
      </c>
      <c r="X21" s="1710">
        <f t="shared" si="5"/>
        <v>44355</v>
      </c>
      <c r="Y21" s="1710">
        <f t="shared" si="5"/>
        <v>44358</v>
      </c>
      <c r="Z21" s="1710">
        <f t="shared" si="5"/>
        <v>44403</v>
      </c>
      <c r="AA21" s="1710">
        <f t="shared" si="5"/>
        <v>44403</v>
      </c>
      <c r="AB21" s="1710">
        <f t="shared" si="5"/>
        <v>44413</v>
      </c>
      <c r="AC21" s="1710">
        <f t="shared" si="5"/>
        <v>44429</v>
      </c>
      <c r="AD21" s="1710">
        <f t="shared" si="5"/>
        <v>44433</v>
      </c>
      <c r="AE21" s="1711">
        <f t="shared" si="5"/>
        <v>44463</v>
      </c>
      <c r="AF21" s="1441">
        <f>$AF$16</f>
        <v>44405</v>
      </c>
      <c r="AG21" s="1433">
        <v>32673</v>
      </c>
      <c r="AH21" s="1441">
        <v>44713</v>
      </c>
      <c r="AI21" s="1424">
        <f>VLOOKUP(AG21,Schedule!$B$2:$F$14923,5,0)</f>
        <v>44713</v>
      </c>
      <c r="AJ21" s="1424">
        <f t="shared" si="1"/>
        <v>45078</v>
      </c>
      <c r="AK21" s="1434"/>
      <c r="AL21" s="1435"/>
      <c r="AM21" s="1436"/>
      <c r="AO21" s="1436"/>
    </row>
    <row r="22" spans="1:42" s="1351" customFormat="1" ht="243" customHeight="1" thickBot="1">
      <c r="A22" s="1792">
        <f>A16+1</f>
        <v>4</v>
      </c>
      <c r="B22" s="1684" t="s">
        <v>1232</v>
      </c>
      <c r="C22" s="1659" t="s">
        <v>612</v>
      </c>
      <c r="D22" s="1655" t="str">
        <f>CONCATENATE("Выполнение строительно-монтажных работ по объектам ",,C22,", ",C23,", ",C24,", ",C25,", ",C26,", ",C27,", ",C28,", ",C29,", ",C30,", ",C31,", ",C32,", ",C33,", ",C34,", ",C35,", ",C36,", ",C37,", ",C38,", ",C39,", ",C40,", ",C41,", ",C42,", ",C43,", ",C44,", ",C45,", ",C46,", ",C47,", ",C48,", ",C49,", ",C50,", ",C51,", ",C52,", ",C53,", ",C54,", ",C55,", ",C56,", ",C57,", ",C58,", ",C59)</f>
        <v>Выполнение строительно-монтажных работ по объектам 21UBN, 22UBN, 21UEJ, 22UEJ, 23UEJ, 24UEJ, 23UBN, 24UBN, 31UBN, 34UBN, 33UBN, 32UBN, 30UKD, 20UKD, 31UEJ, 32UEJ, 33UEJ, 34UEJ, 21UUB, 22UUB, 23UUB, 24UUB, 31UUB, 32UUB, 33UUB, 34UUB, 21USZ, 22USZ, 31USZ, 32USZ, 31UBZ, 32UBZ, 33UBZ, 34UBZ, 21UBZ, 22UBZ, 23UBZ, 24UBZ</v>
      </c>
      <c r="E22" s="1573" t="s">
        <v>1233</v>
      </c>
      <c r="F22" s="1339" t="s">
        <v>55</v>
      </c>
      <c r="G22" s="1401">
        <f>IFERROR(VLOOKUP(B22,'ИСХОДНИК-даты-1х'!$D$10:$AC$61,2,0),"-")</f>
        <v>44027</v>
      </c>
      <c r="H22" s="1401">
        <f>IFERROR(VLOOKUP(B22,'ИСХОДНИК-даты-1х'!$D$10:$AC$61,3,0),"-")</f>
        <v>44055</v>
      </c>
      <c r="I22" s="1401">
        <f>IFERROR(VLOOKUP(B22,'ИСХОДНИК-даты-1х'!$D$10:$AC$61,4,0),"-")</f>
        <v>44078</v>
      </c>
      <c r="J22" s="1401">
        <f>IFERROR(VLOOKUP(B22,'ИСХОДНИК-даты-1х'!$D$10:$AC$61,5,0),"-")</f>
        <v>44160</v>
      </c>
      <c r="K22" s="1401">
        <f>IFERROR(VLOOKUP(B22,'ИСХОДНИК-даты-1х'!$D$10:$AC$61,6,0),"-")</f>
        <v>44167</v>
      </c>
      <c r="L22" s="1401">
        <f>IFERROR(VLOOKUP(B22,'ИСХОДНИК-даты-1х'!$D$10:$AC$61,7,0),"-")</f>
        <v>44167</v>
      </c>
      <c r="M22" s="1401">
        <f>IFERROR(VLOOKUP(B22,'ИСХОДНИК-даты-1х'!$D$10:$AC$61,8,0),"-")</f>
        <v>44181</v>
      </c>
      <c r="N22" s="1401">
        <f>IFERROR(VLOOKUP(B22,'ИСХОДНИК-даты-1х'!$D$10:$AC$61,9,0),"-")</f>
        <v>44183</v>
      </c>
      <c r="O22" s="1401">
        <f>IFERROR(VLOOKUP(B22,'ИСХОДНИК-даты-1х'!$D$10:$AC$61,10,0),"-")</f>
        <v>44215</v>
      </c>
      <c r="P22" s="1401">
        <f>IFERROR(VLOOKUP(B22,'ИСХОДНИК-даты-1х'!$D$10:$AC$61,11,0),"-")</f>
        <v>44202</v>
      </c>
      <c r="Q22" s="1401">
        <f>IFERROR(VLOOKUP(B22,'ИСХОДНИК-даты-1х'!$D$10:$AC$61,12,0),"-")</f>
        <v>44210</v>
      </c>
      <c r="R22" s="1401">
        <f>IFERROR(VLOOKUP(B22,'ИСХОДНИК-даты-1х'!$D$10:$AC$61,13,0),"-")</f>
        <v>44202</v>
      </c>
      <c r="S22" s="1401">
        <f>IFERROR(VLOOKUP(B22,'ИСХОДНИК-даты-1х'!$D$10:$AC$61,14,0),"-")</f>
        <v>44218</v>
      </c>
      <c r="T22" s="1401">
        <f>IFERROR(VLOOKUP(B22,'ИСХОДНИК-даты-1х'!$D$10:$AC$61,15,0),"-")</f>
        <v>44223</v>
      </c>
      <c r="U22" s="1401">
        <f>IFERROR(VLOOKUP(B22,'ИСХОДНИК-даты-1х'!$D$10:$AC$61,16,0),"-")</f>
        <v>44237</v>
      </c>
      <c r="V22" s="1401">
        <f>IFERROR(VLOOKUP(B22,'ИСХОДНИК-даты-1х'!$D$10:$AC$61,17,0),"-")</f>
        <v>44242</v>
      </c>
      <c r="W22" s="1401">
        <f>IFERROR(VLOOKUP(B22,'ИСХОДНИК-даты-1х'!$D$10:$AC$61,18,0),"-")</f>
        <v>44263</v>
      </c>
      <c r="X22" s="1401">
        <f>IFERROR(VLOOKUP(B22,'ИСХОДНИК-даты-1х'!$D$10:$AC$61,19,0),"-")</f>
        <v>44273</v>
      </c>
      <c r="Y22" s="1401">
        <f>IFERROR(VLOOKUP(B22,'ИСХОДНИК-даты-1х'!$D$10:$AC$61,20,0),"-")</f>
        <v>44278</v>
      </c>
      <c r="Z22" s="1401">
        <f>IFERROR(VLOOKUP(B22,'ИСХОДНИК-даты-1х'!$D$10:$AC$61,21,0),"-")</f>
        <v>44323</v>
      </c>
      <c r="AA22" s="1401">
        <f>IFERROR(VLOOKUP(B22,'ИСХОДНИК-даты-1х'!$D$10:$AC$61,22,0),"-")</f>
        <v>44323</v>
      </c>
      <c r="AB22" s="1401">
        <f>IFERROR(VLOOKUP(B22,'ИСХОДНИК-даты-1х'!$D$10:$AC$61,23,0),"-")</f>
        <v>44333</v>
      </c>
      <c r="AC22" s="1401">
        <f>IFERROR(VLOOKUP(B22,'ИСХОДНИК-даты-1х'!$D$10:$AC$61,24,0),"-")</f>
        <v>44349</v>
      </c>
      <c r="AD22" s="1401">
        <f>IFERROR(VLOOKUP(B22,'ИСХОДНИК-даты-1х'!$D$10:$AC$61,25,0),"-")</f>
        <v>44353</v>
      </c>
      <c r="AE22" s="1402">
        <f>IFERROR(VLOOKUP(B22,'ИСХОДНИК-даты-1х'!$D$10:$AC$61,26,0),"-")</f>
        <v>44383</v>
      </c>
      <c r="AF22" s="1381">
        <v>44306</v>
      </c>
      <c r="AG22" s="1423">
        <v>15500</v>
      </c>
      <c r="AH22" s="1437">
        <v>44367</v>
      </c>
      <c r="AI22" s="1424">
        <f>VLOOKUP(AG22,Schedule!$B$2:$F$14923,5,0)</f>
        <v>44201</v>
      </c>
      <c r="AJ22" s="1424">
        <f t="shared" si="1"/>
        <v>44566</v>
      </c>
      <c r="AK22" s="1438">
        <f>MIN(AJ22:AJ59)</f>
        <v>44563</v>
      </c>
      <c r="AL22" s="1439">
        <f>AD22+30</f>
        <v>44383</v>
      </c>
      <c r="AM22" s="1383">
        <f>AL22</f>
        <v>44383</v>
      </c>
      <c r="AN22" s="1383" t="s">
        <v>119</v>
      </c>
      <c r="AO22" s="1383">
        <v>44383</v>
      </c>
      <c r="AP22" s="1354" t="s">
        <v>173</v>
      </c>
    </row>
    <row r="23" spans="1:42" s="1351" customFormat="1" ht="58.5" customHeight="1" thickBot="1">
      <c r="A23" s="1792"/>
      <c r="B23" s="1690" t="str">
        <f t="shared" ref="B23:B59" si="6">$B$21</f>
        <v>3О_С</v>
      </c>
      <c r="C23" s="1657" t="s">
        <v>614</v>
      </c>
      <c r="D23" s="1660" t="str">
        <f t="shared" ref="D23:D59" si="7">$D$21</f>
        <v>Выполнение строительно-монтажных работ по объектам 30UJA, 30UJG</v>
      </c>
      <c r="E23" s="1576" t="s">
        <v>1234</v>
      </c>
      <c r="F23" s="1352"/>
      <c r="G23" s="1712">
        <f t="shared" ref="G23:P32" si="8">G$22</f>
        <v>44027</v>
      </c>
      <c r="H23" s="1712">
        <f t="shared" si="8"/>
        <v>44055</v>
      </c>
      <c r="I23" s="1712">
        <f t="shared" si="8"/>
        <v>44078</v>
      </c>
      <c r="J23" s="1712">
        <f t="shared" si="8"/>
        <v>44160</v>
      </c>
      <c r="K23" s="1712">
        <f t="shared" si="8"/>
        <v>44167</v>
      </c>
      <c r="L23" s="1712">
        <f t="shared" si="8"/>
        <v>44167</v>
      </c>
      <c r="M23" s="1712">
        <f t="shared" si="8"/>
        <v>44181</v>
      </c>
      <c r="N23" s="1712">
        <f t="shared" si="8"/>
        <v>44183</v>
      </c>
      <c r="O23" s="1712">
        <f t="shared" si="8"/>
        <v>44215</v>
      </c>
      <c r="P23" s="1712">
        <f t="shared" si="8"/>
        <v>44202</v>
      </c>
      <c r="Q23" s="1712">
        <f t="shared" ref="Q23:AE32" si="9">Q$22</f>
        <v>44210</v>
      </c>
      <c r="R23" s="1712">
        <f t="shared" si="9"/>
        <v>44202</v>
      </c>
      <c r="S23" s="1712">
        <f t="shared" si="9"/>
        <v>44218</v>
      </c>
      <c r="T23" s="1712">
        <f t="shared" si="9"/>
        <v>44223</v>
      </c>
      <c r="U23" s="1712">
        <f t="shared" si="9"/>
        <v>44237</v>
      </c>
      <c r="V23" s="1712">
        <f t="shared" si="9"/>
        <v>44242</v>
      </c>
      <c r="W23" s="1712">
        <f t="shared" si="9"/>
        <v>44263</v>
      </c>
      <c r="X23" s="1712">
        <f t="shared" si="9"/>
        <v>44273</v>
      </c>
      <c r="Y23" s="1712">
        <f t="shared" si="9"/>
        <v>44278</v>
      </c>
      <c r="Z23" s="1712">
        <f t="shared" si="9"/>
        <v>44323</v>
      </c>
      <c r="AA23" s="1712">
        <f t="shared" si="9"/>
        <v>44323</v>
      </c>
      <c r="AB23" s="1712">
        <f t="shared" si="9"/>
        <v>44333</v>
      </c>
      <c r="AC23" s="1712">
        <f t="shared" si="9"/>
        <v>44349</v>
      </c>
      <c r="AD23" s="1712">
        <f t="shared" si="9"/>
        <v>44353</v>
      </c>
      <c r="AE23" s="1713">
        <f t="shared" si="9"/>
        <v>44383</v>
      </c>
      <c r="AF23" s="1440">
        <f t="shared" ref="AF23:AF59" si="10">$AF$22</f>
        <v>44306</v>
      </c>
      <c r="AG23" s="1428">
        <v>15500</v>
      </c>
      <c r="AH23" s="1440">
        <v>44367</v>
      </c>
      <c r="AI23" s="1424">
        <f>VLOOKUP(AG23,Schedule!$B$2:$F$14923,5,0)</f>
        <v>44201</v>
      </c>
      <c r="AJ23" s="1424">
        <f t="shared" si="1"/>
        <v>44566</v>
      </c>
      <c r="AK23" s="1430"/>
      <c r="AL23" s="1431"/>
      <c r="AM23" s="1442"/>
      <c r="AO23" s="1442"/>
    </row>
    <row r="24" spans="1:42" s="1351" customFormat="1" ht="58.5" customHeight="1" thickBot="1">
      <c r="A24" s="1792"/>
      <c r="B24" s="1690" t="str">
        <f t="shared" si="6"/>
        <v>3О_С</v>
      </c>
      <c r="C24" s="1657" t="s">
        <v>628</v>
      </c>
      <c r="D24" s="1660" t="str">
        <f t="shared" si="7"/>
        <v>Выполнение строительно-монтажных работ по объектам 30UJA, 30UJG</v>
      </c>
      <c r="E24" s="1576" t="s">
        <v>1235</v>
      </c>
      <c r="F24" s="1352"/>
      <c r="G24" s="1712">
        <f t="shared" si="8"/>
        <v>44027</v>
      </c>
      <c r="H24" s="1712">
        <f t="shared" si="8"/>
        <v>44055</v>
      </c>
      <c r="I24" s="1712">
        <f t="shared" si="8"/>
        <v>44078</v>
      </c>
      <c r="J24" s="1712">
        <f t="shared" si="8"/>
        <v>44160</v>
      </c>
      <c r="K24" s="1712">
        <f t="shared" si="8"/>
        <v>44167</v>
      </c>
      <c r="L24" s="1712">
        <f t="shared" si="8"/>
        <v>44167</v>
      </c>
      <c r="M24" s="1712">
        <f t="shared" si="8"/>
        <v>44181</v>
      </c>
      <c r="N24" s="1712">
        <f t="shared" si="8"/>
        <v>44183</v>
      </c>
      <c r="O24" s="1712">
        <f t="shared" si="8"/>
        <v>44215</v>
      </c>
      <c r="P24" s="1712">
        <f t="shared" si="8"/>
        <v>44202</v>
      </c>
      <c r="Q24" s="1712">
        <f t="shared" si="9"/>
        <v>44210</v>
      </c>
      <c r="R24" s="1712">
        <f t="shared" si="9"/>
        <v>44202</v>
      </c>
      <c r="S24" s="1712">
        <f t="shared" si="9"/>
        <v>44218</v>
      </c>
      <c r="T24" s="1712">
        <f t="shared" si="9"/>
        <v>44223</v>
      </c>
      <c r="U24" s="1712">
        <f t="shared" si="9"/>
        <v>44237</v>
      </c>
      <c r="V24" s="1712">
        <f t="shared" si="9"/>
        <v>44242</v>
      </c>
      <c r="W24" s="1712">
        <f t="shared" si="9"/>
        <v>44263</v>
      </c>
      <c r="X24" s="1712">
        <f t="shared" si="9"/>
        <v>44273</v>
      </c>
      <c r="Y24" s="1712">
        <f t="shared" si="9"/>
        <v>44278</v>
      </c>
      <c r="Z24" s="1712">
        <f t="shared" si="9"/>
        <v>44323</v>
      </c>
      <c r="AA24" s="1712">
        <f t="shared" si="9"/>
        <v>44323</v>
      </c>
      <c r="AB24" s="1712">
        <f t="shared" si="9"/>
        <v>44333</v>
      </c>
      <c r="AC24" s="1712">
        <f t="shared" si="9"/>
        <v>44349</v>
      </c>
      <c r="AD24" s="1712">
        <f t="shared" si="9"/>
        <v>44353</v>
      </c>
      <c r="AE24" s="1713">
        <f t="shared" si="9"/>
        <v>44383</v>
      </c>
      <c r="AF24" s="1440">
        <f t="shared" si="10"/>
        <v>44306</v>
      </c>
      <c r="AG24" s="1428">
        <v>25966</v>
      </c>
      <c r="AH24" s="1443">
        <v>44608</v>
      </c>
      <c r="AI24" s="1424">
        <f>VLOOKUP(AG24,Schedule!$B$2:$F$14923,5,0)</f>
        <v>44442</v>
      </c>
      <c r="AJ24" s="1424">
        <f t="shared" si="1"/>
        <v>44807</v>
      </c>
      <c r="AK24" s="1430"/>
      <c r="AL24" s="1431"/>
      <c r="AM24" s="1442"/>
      <c r="AO24" s="1442"/>
    </row>
    <row r="25" spans="1:42" s="1351" customFormat="1" ht="58.5" customHeight="1" thickBot="1">
      <c r="A25" s="1792"/>
      <c r="B25" s="1690" t="str">
        <f t="shared" si="6"/>
        <v>3О_С</v>
      </c>
      <c r="C25" s="1657" t="s">
        <v>630</v>
      </c>
      <c r="D25" s="1660" t="str">
        <f t="shared" si="7"/>
        <v>Выполнение строительно-монтажных работ по объектам 30UJA, 30UJG</v>
      </c>
      <c r="E25" s="1576" t="s">
        <v>1236</v>
      </c>
      <c r="F25" s="1352"/>
      <c r="G25" s="1712">
        <f t="shared" si="8"/>
        <v>44027</v>
      </c>
      <c r="H25" s="1712">
        <f t="shared" si="8"/>
        <v>44055</v>
      </c>
      <c r="I25" s="1712">
        <f t="shared" si="8"/>
        <v>44078</v>
      </c>
      <c r="J25" s="1712">
        <f t="shared" si="8"/>
        <v>44160</v>
      </c>
      <c r="K25" s="1712">
        <f t="shared" si="8"/>
        <v>44167</v>
      </c>
      <c r="L25" s="1712">
        <f t="shared" si="8"/>
        <v>44167</v>
      </c>
      <c r="M25" s="1712">
        <f t="shared" si="8"/>
        <v>44181</v>
      </c>
      <c r="N25" s="1712">
        <f t="shared" si="8"/>
        <v>44183</v>
      </c>
      <c r="O25" s="1712">
        <f t="shared" si="8"/>
        <v>44215</v>
      </c>
      <c r="P25" s="1712">
        <f t="shared" si="8"/>
        <v>44202</v>
      </c>
      <c r="Q25" s="1712">
        <f t="shared" si="9"/>
        <v>44210</v>
      </c>
      <c r="R25" s="1712">
        <f t="shared" si="9"/>
        <v>44202</v>
      </c>
      <c r="S25" s="1712">
        <f t="shared" si="9"/>
        <v>44218</v>
      </c>
      <c r="T25" s="1712">
        <f t="shared" si="9"/>
        <v>44223</v>
      </c>
      <c r="U25" s="1712">
        <f t="shared" si="9"/>
        <v>44237</v>
      </c>
      <c r="V25" s="1712">
        <f t="shared" si="9"/>
        <v>44242</v>
      </c>
      <c r="W25" s="1712">
        <f t="shared" si="9"/>
        <v>44263</v>
      </c>
      <c r="X25" s="1712">
        <f t="shared" si="9"/>
        <v>44273</v>
      </c>
      <c r="Y25" s="1712">
        <f t="shared" si="9"/>
        <v>44278</v>
      </c>
      <c r="Z25" s="1712">
        <f t="shared" si="9"/>
        <v>44323</v>
      </c>
      <c r="AA25" s="1712">
        <f t="shared" si="9"/>
        <v>44323</v>
      </c>
      <c r="AB25" s="1712">
        <f t="shared" si="9"/>
        <v>44333</v>
      </c>
      <c r="AC25" s="1712">
        <f t="shared" si="9"/>
        <v>44349</v>
      </c>
      <c r="AD25" s="1712">
        <f t="shared" si="9"/>
        <v>44353</v>
      </c>
      <c r="AE25" s="1713">
        <f t="shared" si="9"/>
        <v>44383</v>
      </c>
      <c r="AF25" s="1440">
        <f t="shared" si="10"/>
        <v>44306</v>
      </c>
      <c r="AG25" s="1428">
        <v>25966</v>
      </c>
      <c r="AH25" s="1443">
        <v>44608</v>
      </c>
      <c r="AI25" s="1424">
        <f>VLOOKUP(AG25,Schedule!$B$2:$F$14923,5,0)</f>
        <v>44442</v>
      </c>
      <c r="AJ25" s="1424">
        <f t="shared" si="1"/>
        <v>44807</v>
      </c>
      <c r="AK25" s="1430"/>
      <c r="AL25" s="1431"/>
      <c r="AM25" s="1442"/>
      <c r="AO25" s="1442"/>
    </row>
    <row r="26" spans="1:42" s="1351" customFormat="1" ht="58.5" customHeight="1" thickBot="1">
      <c r="A26" s="1792"/>
      <c r="B26" s="1690" t="str">
        <f t="shared" si="6"/>
        <v>3О_С</v>
      </c>
      <c r="C26" s="1657" t="s">
        <v>632</v>
      </c>
      <c r="D26" s="1660" t="str">
        <f t="shared" si="7"/>
        <v>Выполнение строительно-монтажных работ по объектам 30UJA, 30UJG</v>
      </c>
      <c r="E26" s="1576" t="s">
        <v>1237</v>
      </c>
      <c r="F26" s="1352"/>
      <c r="G26" s="1712">
        <f t="shared" si="8"/>
        <v>44027</v>
      </c>
      <c r="H26" s="1712">
        <f t="shared" si="8"/>
        <v>44055</v>
      </c>
      <c r="I26" s="1712">
        <f t="shared" si="8"/>
        <v>44078</v>
      </c>
      <c r="J26" s="1712">
        <f t="shared" si="8"/>
        <v>44160</v>
      </c>
      <c r="K26" s="1712">
        <f t="shared" si="8"/>
        <v>44167</v>
      </c>
      <c r="L26" s="1712">
        <f t="shared" si="8"/>
        <v>44167</v>
      </c>
      <c r="M26" s="1712">
        <f t="shared" si="8"/>
        <v>44181</v>
      </c>
      <c r="N26" s="1712">
        <f t="shared" si="8"/>
        <v>44183</v>
      </c>
      <c r="O26" s="1712">
        <f t="shared" si="8"/>
        <v>44215</v>
      </c>
      <c r="P26" s="1712">
        <f t="shared" si="8"/>
        <v>44202</v>
      </c>
      <c r="Q26" s="1712">
        <f t="shared" si="9"/>
        <v>44210</v>
      </c>
      <c r="R26" s="1712">
        <f t="shared" si="9"/>
        <v>44202</v>
      </c>
      <c r="S26" s="1712">
        <f t="shared" si="9"/>
        <v>44218</v>
      </c>
      <c r="T26" s="1712">
        <f t="shared" si="9"/>
        <v>44223</v>
      </c>
      <c r="U26" s="1712">
        <f t="shared" si="9"/>
        <v>44237</v>
      </c>
      <c r="V26" s="1712">
        <f t="shared" si="9"/>
        <v>44242</v>
      </c>
      <c r="W26" s="1712">
        <f t="shared" si="9"/>
        <v>44263</v>
      </c>
      <c r="X26" s="1712">
        <f t="shared" si="9"/>
        <v>44273</v>
      </c>
      <c r="Y26" s="1712">
        <f t="shared" si="9"/>
        <v>44278</v>
      </c>
      <c r="Z26" s="1712">
        <f t="shared" si="9"/>
        <v>44323</v>
      </c>
      <c r="AA26" s="1712">
        <f t="shared" si="9"/>
        <v>44323</v>
      </c>
      <c r="AB26" s="1712">
        <f t="shared" si="9"/>
        <v>44333</v>
      </c>
      <c r="AC26" s="1712">
        <f t="shared" si="9"/>
        <v>44349</v>
      </c>
      <c r="AD26" s="1712">
        <f t="shared" si="9"/>
        <v>44353</v>
      </c>
      <c r="AE26" s="1713">
        <f t="shared" si="9"/>
        <v>44383</v>
      </c>
      <c r="AF26" s="1440">
        <f t="shared" si="10"/>
        <v>44306</v>
      </c>
      <c r="AG26" s="1444">
        <v>26030</v>
      </c>
      <c r="AH26" s="1443">
        <v>44336</v>
      </c>
      <c r="AI26" s="1424">
        <f>VLOOKUP(AG26,Schedule!$B$2:$F$14923,5,0)</f>
        <v>44228</v>
      </c>
      <c r="AJ26" s="1424">
        <f t="shared" si="1"/>
        <v>44593</v>
      </c>
      <c r="AK26" s="1430"/>
      <c r="AL26" s="1431"/>
      <c r="AM26" s="1442"/>
      <c r="AO26" s="1442"/>
    </row>
    <row r="27" spans="1:42" s="1351" customFormat="1" ht="58.5" customHeight="1" thickBot="1">
      <c r="A27" s="1792"/>
      <c r="B27" s="1690" t="str">
        <f t="shared" si="6"/>
        <v>3О_С</v>
      </c>
      <c r="C27" s="1657" t="s">
        <v>634</v>
      </c>
      <c r="D27" s="1660" t="str">
        <f t="shared" si="7"/>
        <v>Выполнение строительно-монтажных работ по объектам 30UJA, 30UJG</v>
      </c>
      <c r="E27" s="1576" t="s">
        <v>1238</v>
      </c>
      <c r="F27" s="1352"/>
      <c r="G27" s="1712">
        <f t="shared" si="8"/>
        <v>44027</v>
      </c>
      <c r="H27" s="1712">
        <f t="shared" si="8"/>
        <v>44055</v>
      </c>
      <c r="I27" s="1712">
        <f t="shared" si="8"/>
        <v>44078</v>
      </c>
      <c r="J27" s="1712">
        <f t="shared" si="8"/>
        <v>44160</v>
      </c>
      <c r="K27" s="1712">
        <f t="shared" si="8"/>
        <v>44167</v>
      </c>
      <c r="L27" s="1712">
        <f t="shared" si="8"/>
        <v>44167</v>
      </c>
      <c r="M27" s="1712">
        <f t="shared" si="8"/>
        <v>44181</v>
      </c>
      <c r="N27" s="1712">
        <f t="shared" si="8"/>
        <v>44183</v>
      </c>
      <c r="O27" s="1712">
        <f t="shared" si="8"/>
        <v>44215</v>
      </c>
      <c r="P27" s="1712">
        <f t="shared" si="8"/>
        <v>44202</v>
      </c>
      <c r="Q27" s="1712">
        <f t="shared" si="9"/>
        <v>44210</v>
      </c>
      <c r="R27" s="1712">
        <f t="shared" si="9"/>
        <v>44202</v>
      </c>
      <c r="S27" s="1712">
        <f t="shared" si="9"/>
        <v>44218</v>
      </c>
      <c r="T27" s="1712">
        <f t="shared" si="9"/>
        <v>44223</v>
      </c>
      <c r="U27" s="1712">
        <f t="shared" si="9"/>
        <v>44237</v>
      </c>
      <c r="V27" s="1712">
        <f t="shared" si="9"/>
        <v>44242</v>
      </c>
      <c r="W27" s="1712">
        <f t="shared" si="9"/>
        <v>44263</v>
      </c>
      <c r="X27" s="1712">
        <f t="shared" si="9"/>
        <v>44273</v>
      </c>
      <c r="Y27" s="1712">
        <f t="shared" si="9"/>
        <v>44278</v>
      </c>
      <c r="Z27" s="1712">
        <f t="shared" si="9"/>
        <v>44323</v>
      </c>
      <c r="AA27" s="1712">
        <f t="shared" si="9"/>
        <v>44323</v>
      </c>
      <c r="AB27" s="1712">
        <f t="shared" si="9"/>
        <v>44333</v>
      </c>
      <c r="AC27" s="1712">
        <f t="shared" si="9"/>
        <v>44349</v>
      </c>
      <c r="AD27" s="1712">
        <f t="shared" si="9"/>
        <v>44353</v>
      </c>
      <c r="AE27" s="1713">
        <f t="shared" si="9"/>
        <v>44383</v>
      </c>
      <c r="AF27" s="1440">
        <f t="shared" si="10"/>
        <v>44306</v>
      </c>
      <c r="AG27" s="1444">
        <v>26030</v>
      </c>
      <c r="AH27" s="1443">
        <v>44336</v>
      </c>
      <c r="AI27" s="1424">
        <f>VLOOKUP(AG27,Schedule!$B$2:$F$14923,5,0)</f>
        <v>44228</v>
      </c>
      <c r="AJ27" s="1424">
        <f t="shared" si="1"/>
        <v>44593</v>
      </c>
      <c r="AK27" s="1430"/>
      <c r="AL27" s="1431"/>
      <c r="AM27" s="1442"/>
      <c r="AO27" s="1442"/>
    </row>
    <row r="28" spans="1:42" s="1351" customFormat="1" ht="77.25" customHeight="1" thickBot="1">
      <c r="A28" s="1792"/>
      <c r="B28" s="1690" t="str">
        <f t="shared" si="6"/>
        <v>3О_С</v>
      </c>
      <c r="C28" s="1657" t="s">
        <v>616</v>
      </c>
      <c r="D28" s="1660" t="str">
        <f t="shared" si="7"/>
        <v>Выполнение строительно-монтажных работ по объектам 30UJA, 30UJG</v>
      </c>
      <c r="E28" s="1576" t="s">
        <v>1239</v>
      </c>
      <c r="F28" s="1352"/>
      <c r="G28" s="1712">
        <f t="shared" si="8"/>
        <v>44027</v>
      </c>
      <c r="H28" s="1712">
        <f t="shared" si="8"/>
        <v>44055</v>
      </c>
      <c r="I28" s="1712">
        <f t="shared" si="8"/>
        <v>44078</v>
      </c>
      <c r="J28" s="1712">
        <f t="shared" si="8"/>
        <v>44160</v>
      </c>
      <c r="K28" s="1712">
        <f t="shared" si="8"/>
        <v>44167</v>
      </c>
      <c r="L28" s="1712">
        <f t="shared" si="8"/>
        <v>44167</v>
      </c>
      <c r="M28" s="1712">
        <f t="shared" si="8"/>
        <v>44181</v>
      </c>
      <c r="N28" s="1712">
        <f t="shared" si="8"/>
        <v>44183</v>
      </c>
      <c r="O28" s="1712">
        <f t="shared" si="8"/>
        <v>44215</v>
      </c>
      <c r="P28" s="1712">
        <f t="shared" si="8"/>
        <v>44202</v>
      </c>
      <c r="Q28" s="1712">
        <f t="shared" si="9"/>
        <v>44210</v>
      </c>
      <c r="R28" s="1712">
        <f t="shared" si="9"/>
        <v>44202</v>
      </c>
      <c r="S28" s="1712">
        <f t="shared" si="9"/>
        <v>44218</v>
      </c>
      <c r="T28" s="1712">
        <f t="shared" si="9"/>
        <v>44223</v>
      </c>
      <c r="U28" s="1712">
        <f t="shared" si="9"/>
        <v>44237</v>
      </c>
      <c r="V28" s="1712">
        <f t="shared" si="9"/>
        <v>44242</v>
      </c>
      <c r="W28" s="1712">
        <f t="shared" si="9"/>
        <v>44263</v>
      </c>
      <c r="X28" s="1712">
        <f t="shared" si="9"/>
        <v>44273</v>
      </c>
      <c r="Y28" s="1712">
        <f t="shared" si="9"/>
        <v>44278</v>
      </c>
      <c r="Z28" s="1712">
        <f t="shared" si="9"/>
        <v>44323</v>
      </c>
      <c r="AA28" s="1712">
        <f t="shared" si="9"/>
        <v>44323</v>
      </c>
      <c r="AB28" s="1712">
        <f t="shared" si="9"/>
        <v>44333</v>
      </c>
      <c r="AC28" s="1712">
        <f t="shared" si="9"/>
        <v>44349</v>
      </c>
      <c r="AD28" s="1712">
        <f t="shared" si="9"/>
        <v>44353</v>
      </c>
      <c r="AE28" s="1713">
        <f t="shared" si="9"/>
        <v>44383</v>
      </c>
      <c r="AF28" s="1440">
        <f t="shared" si="10"/>
        <v>44306</v>
      </c>
      <c r="AG28" s="1444">
        <v>15845</v>
      </c>
      <c r="AH28" s="1443">
        <v>44306</v>
      </c>
      <c r="AI28" s="1424">
        <f>VLOOKUP(AG28,Schedule!$B$2:$F$14923,5,0)</f>
        <v>44198</v>
      </c>
      <c r="AJ28" s="1424">
        <f t="shared" si="1"/>
        <v>44563</v>
      </c>
      <c r="AK28" s="1430"/>
      <c r="AL28" s="1431"/>
      <c r="AM28" s="1442"/>
      <c r="AO28" s="1442"/>
    </row>
    <row r="29" spans="1:42" s="1351" customFormat="1" ht="72" customHeight="1" thickBot="1">
      <c r="A29" s="1792"/>
      <c r="B29" s="1690" t="str">
        <f t="shared" si="6"/>
        <v>3О_С</v>
      </c>
      <c r="C29" s="1657" t="s">
        <v>618</v>
      </c>
      <c r="D29" s="1660" t="str">
        <f t="shared" si="7"/>
        <v>Выполнение строительно-монтажных работ по объектам 30UJA, 30UJG</v>
      </c>
      <c r="E29" s="1576" t="s">
        <v>1240</v>
      </c>
      <c r="F29" s="1352"/>
      <c r="G29" s="1712">
        <f t="shared" si="8"/>
        <v>44027</v>
      </c>
      <c r="H29" s="1712">
        <f t="shared" si="8"/>
        <v>44055</v>
      </c>
      <c r="I29" s="1712">
        <f t="shared" si="8"/>
        <v>44078</v>
      </c>
      <c r="J29" s="1712">
        <f t="shared" si="8"/>
        <v>44160</v>
      </c>
      <c r="K29" s="1712">
        <f t="shared" si="8"/>
        <v>44167</v>
      </c>
      <c r="L29" s="1712">
        <f t="shared" si="8"/>
        <v>44167</v>
      </c>
      <c r="M29" s="1712">
        <f t="shared" si="8"/>
        <v>44181</v>
      </c>
      <c r="N29" s="1712">
        <f t="shared" si="8"/>
        <v>44183</v>
      </c>
      <c r="O29" s="1712">
        <f t="shared" si="8"/>
        <v>44215</v>
      </c>
      <c r="P29" s="1712">
        <f t="shared" si="8"/>
        <v>44202</v>
      </c>
      <c r="Q29" s="1712">
        <f t="shared" si="9"/>
        <v>44210</v>
      </c>
      <c r="R29" s="1712">
        <f t="shared" si="9"/>
        <v>44202</v>
      </c>
      <c r="S29" s="1712">
        <f t="shared" si="9"/>
        <v>44218</v>
      </c>
      <c r="T29" s="1712">
        <f t="shared" si="9"/>
        <v>44223</v>
      </c>
      <c r="U29" s="1712">
        <f t="shared" si="9"/>
        <v>44237</v>
      </c>
      <c r="V29" s="1712">
        <f t="shared" si="9"/>
        <v>44242</v>
      </c>
      <c r="W29" s="1712">
        <f t="shared" si="9"/>
        <v>44263</v>
      </c>
      <c r="X29" s="1712">
        <f t="shared" si="9"/>
        <v>44273</v>
      </c>
      <c r="Y29" s="1712">
        <f t="shared" si="9"/>
        <v>44278</v>
      </c>
      <c r="Z29" s="1712">
        <f t="shared" si="9"/>
        <v>44323</v>
      </c>
      <c r="AA29" s="1712">
        <f t="shared" si="9"/>
        <v>44323</v>
      </c>
      <c r="AB29" s="1712">
        <f t="shared" si="9"/>
        <v>44333</v>
      </c>
      <c r="AC29" s="1712">
        <f t="shared" si="9"/>
        <v>44349</v>
      </c>
      <c r="AD29" s="1712">
        <f t="shared" si="9"/>
        <v>44353</v>
      </c>
      <c r="AE29" s="1713">
        <f t="shared" si="9"/>
        <v>44383</v>
      </c>
      <c r="AF29" s="1440">
        <f t="shared" si="10"/>
        <v>44306</v>
      </c>
      <c r="AG29" s="1444">
        <v>15845</v>
      </c>
      <c r="AH29" s="1443">
        <v>44306</v>
      </c>
      <c r="AI29" s="1424">
        <f>VLOOKUP(AG29,Schedule!$B$2:$F$14923,5,0)</f>
        <v>44198</v>
      </c>
      <c r="AJ29" s="1424">
        <f t="shared" si="1"/>
        <v>44563</v>
      </c>
      <c r="AK29" s="1430"/>
      <c r="AL29" s="1431"/>
      <c r="AM29" s="1442"/>
      <c r="AO29" s="1442"/>
    </row>
    <row r="30" spans="1:42" s="1351" customFormat="1" ht="77.25" customHeight="1" thickBot="1">
      <c r="A30" s="1792"/>
      <c r="B30" s="1690" t="str">
        <f t="shared" si="6"/>
        <v>3О_С</v>
      </c>
      <c r="C30" s="1657" t="s">
        <v>620</v>
      </c>
      <c r="D30" s="1660" t="str">
        <f t="shared" si="7"/>
        <v>Выполнение строительно-монтажных работ по объектам 30UJA, 30UJG</v>
      </c>
      <c r="E30" s="1576" t="s">
        <v>1241</v>
      </c>
      <c r="F30" s="1352"/>
      <c r="G30" s="1712">
        <f t="shared" si="8"/>
        <v>44027</v>
      </c>
      <c r="H30" s="1712">
        <f t="shared" si="8"/>
        <v>44055</v>
      </c>
      <c r="I30" s="1712">
        <f t="shared" si="8"/>
        <v>44078</v>
      </c>
      <c r="J30" s="1712">
        <f t="shared" si="8"/>
        <v>44160</v>
      </c>
      <c r="K30" s="1712">
        <f t="shared" si="8"/>
        <v>44167</v>
      </c>
      <c r="L30" s="1712">
        <f t="shared" si="8"/>
        <v>44167</v>
      </c>
      <c r="M30" s="1712">
        <f t="shared" si="8"/>
        <v>44181</v>
      </c>
      <c r="N30" s="1712">
        <f t="shared" si="8"/>
        <v>44183</v>
      </c>
      <c r="O30" s="1712">
        <f t="shared" si="8"/>
        <v>44215</v>
      </c>
      <c r="P30" s="1712">
        <f t="shared" si="8"/>
        <v>44202</v>
      </c>
      <c r="Q30" s="1712">
        <f t="shared" si="9"/>
        <v>44210</v>
      </c>
      <c r="R30" s="1712">
        <f t="shared" si="9"/>
        <v>44202</v>
      </c>
      <c r="S30" s="1712">
        <f t="shared" si="9"/>
        <v>44218</v>
      </c>
      <c r="T30" s="1712">
        <f t="shared" si="9"/>
        <v>44223</v>
      </c>
      <c r="U30" s="1712">
        <f t="shared" si="9"/>
        <v>44237</v>
      </c>
      <c r="V30" s="1712">
        <f t="shared" si="9"/>
        <v>44242</v>
      </c>
      <c r="W30" s="1712">
        <f t="shared" si="9"/>
        <v>44263</v>
      </c>
      <c r="X30" s="1712">
        <f t="shared" si="9"/>
        <v>44273</v>
      </c>
      <c r="Y30" s="1712">
        <f t="shared" si="9"/>
        <v>44278</v>
      </c>
      <c r="Z30" s="1712">
        <f t="shared" si="9"/>
        <v>44323</v>
      </c>
      <c r="AA30" s="1712">
        <f t="shared" si="9"/>
        <v>44323</v>
      </c>
      <c r="AB30" s="1712">
        <f t="shared" si="9"/>
        <v>44333</v>
      </c>
      <c r="AC30" s="1712">
        <f t="shared" si="9"/>
        <v>44349</v>
      </c>
      <c r="AD30" s="1712">
        <f t="shared" si="9"/>
        <v>44353</v>
      </c>
      <c r="AE30" s="1713">
        <f t="shared" si="9"/>
        <v>44383</v>
      </c>
      <c r="AF30" s="1440">
        <f t="shared" si="10"/>
        <v>44306</v>
      </c>
      <c r="AG30" s="1444">
        <v>32828</v>
      </c>
      <c r="AH30" s="1443">
        <v>44358</v>
      </c>
      <c r="AI30" s="1424">
        <f>VLOOKUP(AG30,Schedule!$B$2:$F$14923,5,0)</f>
        <v>44358</v>
      </c>
      <c r="AJ30" s="1424">
        <f t="shared" si="1"/>
        <v>44723</v>
      </c>
      <c r="AK30" s="1430"/>
      <c r="AL30" s="1431"/>
      <c r="AM30" s="1442"/>
      <c r="AO30" s="1442"/>
    </row>
    <row r="31" spans="1:42" s="1351" customFormat="1" ht="75.75" customHeight="1" thickBot="1">
      <c r="A31" s="1792"/>
      <c r="B31" s="1690" t="str">
        <f t="shared" si="6"/>
        <v>3О_С</v>
      </c>
      <c r="C31" s="1657" t="s">
        <v>626</v>
      </c>
      <c r="D31" s="1660" t="str">
        <f t="shared" si="7"/>
        <v>Выполнение строительно-монтажных работ по объектам 30UJA, 30UJG</v>
      </c>
      <c r="E31" s="1576" t="s">
        <v>1242</v>
      </c>
      <c r="F31" s="1352"/>
      <c r="G31" s="1712">
        <f t="shared" si="8"/>
        <v>44027</v>
      </c>
      <c r="H31" s="1712">
        <f t="shared" si="8"/>
        <v>44055</v>
      </c>
      <c r="I31" s="1712">
        <f t="shared" si="8"/>
        <v>44078</v>
      </c>
      <c r="J31" s="1712">
        <f t="shared" si="8"/>
        <v>44160</v>
      </c>
      <c r="K31" s="1712">
        <f t="shared" si="8"/>
        <v>44167</v>
      </c>
      <c r="L31" s="1712">
        <f t="shared" si="8"/>
        <v>44167</v>
      </c>
      <c r="M31" s="1712">
        <f t="shared" si="8"/>
        <v>44181</v>
      </c>
      <c r="N31" s="1712">
        <f t="shared" si="8"/>
        <v>44183</v>
      </c>
      <c r="O31" s="1712">
        <f t="shared" si="8"/>
        <v>44215</v>
      </c>
      <c r="P31" s="1712">
        <f t="shared" si="8"/>
        <v>44202</v>
      </c>
      <c r="Q31" s="1712">
        <f t="shared" si="9"/>
        <v>44210</v>
      </c>
      <c r="R31" s="1712">
        <f t="shared" si="9"/>
        <v>44202</v>
      </c>
      <c r="S31" s="1712">
        <f t="shared" si="9"/>
        <v>44218</v>
      </c>
      <c r="T31" s="1712">
        <f t="shared" si="9"/>
        <v>44223</v>
      </c>
      <c r="U31" s="1712">
        <f t="shared" si="9"/>
        <v>44237</v>
      </c>
      <c r="V31" s="1712">
        <f t="shared" si="9"/>
        <v>44242</v>
      </c>
      <c r="W31" s="1712">
        <f t="shared" si="9"/>
        <v>44263</v>
      </c>
      <c r="X31" s="1712">
        <f t="shared" si="9"/>
        <v>44273</v>
      </c>
      <c r="Y31" s="1712">
        <f t="shared" si="9"/>
        <v>44278</v>
      </c>
      <c r="Z31" s="1712">
        <f t="shared" si="9"/>
        <v>44323</v>
      </c>
      <c r="AA31" s="1712">
        <f t="shared" si="9"/>
        <v>44323</v>
      </c>
      <c r="AB31" s="1712">
        <f t="shared" si="9"/>
        <v>44333</v>
      </c>
      <c r="AC31" s="1712">
        <f t="shared" si="9"/>
        <v>44349</v>
      </c>
      <c r="AD31" s="1712">
        <f t="shared" si="9"/>
        <v>44353</v>
      </c>
      <c r="AE31" s="1713">
        <f t="shared" si="9"/>
        <v>44383</v>
      </c>
      <c r="AF31" s="1440">
        <f t="shared" si="10"/>
        <v>44306</v>
      </c>
      <c r="AG31" s="1444">
        <v>33177</v>
      </c>
      <c r="AH31" s="1443">
        <v>44474</v>
      </c>
      <c r="AI31" s="1424">
        <f>VLOOKUP(AG31,Schedule!$B$2:$F$14923,5,0)</f>
        <v>44474</v>
      </c>
      <c r="AJ31" s="1424">
        <f t="shared" si="1"/>
        <v>44839</v>
      </c>
      <c r="AK31" s="1430"/>
      <c r="AL31" s="1431"/>
      <c r="AM31" s="1442"/>
      <c r="AO31" s="1442"/>
    </row>
    <row r="32" spans="1:42" s="1351" customFormat="1" ht="77.25" customHeight="1" thickBot="1">
      <c r="A32" s="1792"/>
      <c r="B32" s="1690" t="str">
        <f t="shared" si="6"/>
        <v>3О_С</v>
      </c>
      <c r="C32" s="1657" t="s">
        <v>624</v>
      </c>
      <c r="D32" s="1660" t="str">
        <f t="shared" si="7"/>
        <v>Выполнение строительно-монтажных работ по объектам 30UJA, 30UJG</v>
      </c>
      <c r="E32" s="1576" t="s">
        <v>1243</v>
      </c>
      <c r="F32" s="1352"/>
      <c r="G32" s="1712">
        <f t="shared" si="8"/>
        <v>44027</v>
      </c>
      <c r="H32" s="1712">
        <f t="shared" si="8"/>
        <v>44055</v>
      </c>
      <c r="I32" s="1712">
        <f t="shared" si="8"/>
        <v>44078</v>
      </c>
      <c r="J32" s="1712">
        <f t="shared" si="8"/>
        <v>44160</v>
      </c>
      <c r="K32" s="1712">
        <f t="shared" si="8"/>
        <v>44167</v>
      </c>
      <c r="L32" s="1712">
        <f t="shared" si="8"/>
        <v>44167</v>
      </c>
      <c r="M32" s="1712">
        <f t="shared" si="8"/>
        <v>44181</v>
      </c>
      <c r="N32" s="1712">
        <f t="shared" si="8"/>
        <v>44183</v>
      </c>
      <c r="O32" s="1712">
        <f t="shared" si="8"/>
        <v>44215</v>
      </c>
      <c r="P32" s="1712">
        <f t="shared" si="8"/>
        <v>44202</v>
      </c>
      <c r="Q32" s="1712">
        <f t="shared" si="9"/>
        <v>44210</v>
      </c>
      <c r="R32" s="1712">
        <f t="shared" si="9"/>
        <v>44202</v>
      </c>
      <c r="S32" s="1712">
        <f t="shared" si="9"/>
        <v>44218</v>
      </c>
      <c r="T32" s="1712">
        <f t="shared" si="9"/>
        <v>44223</v>
      </c>
      <c r="U32" s="1712">
        <f t="shared" si="9"/>
        <v>44237</v>
      </c>
      <c r="V32" s="1712">
        <f t="shared" si="9"/>
        <v>44242</v>
      </c>
      <c r="W32" s="1712">
        <f t="shared" si="9"/>
        <v>44263</v>
      </c>
      <c r="X32" s="1712">
        <f t="shared" si="9"/>
        <v>44273</v>
      </c>
      <c r="Y32" s="1712">
        <f t="shared" si="9"/>
        <v>44278</v>
      </c>
      <c r="Z32" s="1712">
        <f t="shared" si="9"/>
        <v>44323</v>
      </c>
      <c r="AA32" s="1712">
        <f t="shared" si="9"/>
        <v>44323</v>
      </c>
      <c r="AB32" s="1712">
        <f t="shared" si="9"/>
        <v>44333</v>
      </c>
      <c r="AC32" s="1712">
        <f t="shared" si="9"/>
        <v>44349</v>
      </c>
      <c r="AD32" s="1712">
        <f t="shared" si="9"/>
        <v>44353</v>
      </c>
      <c r="AE32" s="1713">
        <f t="shared" si="9"/>
        <v>44383</v>
      </c>
      <c r="AF32" s="1440">
        <f t="shared" si="10"/>
        <v>44306</v>
      </c>
      <c r="AG32" s="1444">
        <v>33177</v>
      </c>
      <c r="AH32" s="1443">
        <v>44474</v>
      </c>
      <c r="AI32" s="1424">
        <f>VLOOKUP(AG32,Schedule!$B$2:$F$14923,5,0)</f>
        <v>44474</v>
      </c>
      <c r="AJ32" s="1424">
        <f t="shared" si="1"/>
        <v>44839</v>
      </c>
      <c r="AK32" s="1430"/>
      <c r="AL32" s="1431"/>
      <c r="AM32" s="1442"/>
      <c r="AO32" s="1442"/>
    </row>
    <row r="33" spans="1:41" s="1351" customFormat="1" ht="69.75" customHeight="1" thickBot="1">
      <c r="A33" s="1792"/>
      <c r="B33" s="1690" t="str">
        <f t="shared" si="6"/>
        <v>3О_С</v>
      </c>
      <c r="C33" s="1657" t="s">
        <v>622</v>
      </c>
      <c r="D33" s="1660" t="str">
        <f t="shared" si="7"/>
        <v>Выполнение строительно-монтажных работ по объектам 30UJA, 30UJG</v>
      </c>
      <c r="E33" s="1576" t="s">
        <v>1244</v>
      </c>
      <c r="F33" s="1352"/>
      <c r="G33" s="1712">
        <f t="shared" ref="G33:P42" si="11">G$22</f>
        <v>44027</v>
      </c>
      <c r="H33" s="1712">
        <f t="shared" si="11"/>
        <v>44055</v>
      </c>
      <c r="I33" s="1712">
        <f t="shared" si="11"/>
        <v>44078</v>
      </c>
      <c r="J33" s="1712">
        <f t="shared" si="11"/>
        <v>44160</v>
      </c>
      <c r="K33" s="1712">
        <f t="shared" si="11"/>
        <v>44167</v>
      </c>
      <c r="L33" s="1712">
        <f t="shared" si="11"/>
        <v>44167</v>
      </c>
      <c r="M33" s="1712">
        <f t="shared" si="11"/>
        <v>44181</v>
      </c>
      <c r="N33" s="1712">
        <f t="shared" si="11"/>
        <v>44183</v>
      </c>
      <c r="O33" s="1712">
        <f t="shared" si="11"/>
        <v>44215</v>
      </c>
      <c r="P33" s="1712">
        <f t="shared" si="11"/>
        <v>44202</v>
      </c>
      <c r="Q33" s="1712">
        <f t="shared" ref="Q33:AE42" si="12">Q$22</f>
        <v>44210</v>
      </c>
      <c r="R33" s="1712">
        <f t="shared" si="12"/>
        <v>44202</v>
      </c>
      <c r="S33" s="1712">
        <f t="shared" si="12"/>
        <v>44218</v>
      </c>
      <c r="T33" s="1712">
        <f t="shared" si="12"/>
        <v>44223</v>
      </c>
      <c r="U33" s="1712">
        <f t="shared" si="12"/>
        <v>44237</v>
      </c>
      <c r="V33" s="1712">
        <f t="shared" si="12"/>
        <v>44242</v>
      </c>
      <c r="W33" s="1712">
        <f t="shared" si="12"/>
        <v>44263</v>
      </c>
      <c r="X33" s="1712">
        <f t="shared" si="12"/>
        <v>44273</v>
      </c>
      <c r="Y33" s="1712">
        <f t="shared" si="12"/>
        <v>44278</v>
      </c>
      <c r="Z33" s="1712">
        <f t="shared" si="12"/>
        <v>44323</v>
      </c>
      <c r="AA33" s="1712">
        <f t="shared" si="12"/>
        <v>44323</v>
      </c>
      <c r="AB33" s="1712">
        <f t="shared" si="12"/>
        <v>44333</v>
      </c>
      <c r="AC33" s="1712">
        <f t="shared" si="12"/>
        <v>44349</v>
      </c>
      <c r="AD33" s="1712">
        <f t="shared" si="12"/>
        <v>44353</v>
      </c>
      <c r="AE33" s="1713">
        <f t="shared" si="12"/>
        <v>44383</v>
      </c>
      <c r="AF33" s="1440">
        <f t="shared" si="10"/>
        <v>44306</v>
      </c>
      <c r="AG33" s="1444">
        <v>32828</v>
      </c>
      <c r="AH33" s="1443">
        <v>44358</v>
      </c>
      <c r="AI33" s="1424">
        <f>VLOOKUP(AG33,Schedule!$B$2:$F$14923,5,0)</f>
        <v>44358</v>
      </c>
      <c r="AJ33" s="1424">
        <f t="shared" si="1"/>
        <v>44723</v>
      </c>
      <c r="AK33" s="1430"/>
      <c r="AL33" s="1431"/>
      <c r="AM33" s="1442"/>
      <c r="AO33" s="1442"/>
    </row>
    <row r="34" spans="1:41" s="1351" customFormat="1" ht="58.5" customHeight="1" thickBot="1">
      <c r="A34" s="1792"/>
      <c r="B34" s="1690" t="str">
        <f t="shared" si="6"/>
        <v>3О_С</v>
      </c>
      <c r="C34" s="1657" t="s">
        <v>804</v>
      </c>
      <c r="D34" s="1660" t="str">
        <f t="shared" si="7"/>
        <v>Выполнение строительно-монтажных работ по объектам 30UJA, 30UJG</v>
      </c>
      <c r="E34" s="1576" t="s">
        <v>1245</v>
      </c>
      <c r="F34" s="1352"/>
      <c r="G34" s="1712">
        <f t="shared" si="11"/>
        <v>44027</v>
      </c>
      <c r="H34" s="1712">
        <f t="shared" si="11"/>
        <v>44055</v>
      </c>
      <c r="I34" s="1712">
        <f t="shared" si="11"/>
        <v>44078</v>
      </c>
      <c r="J34" s="1712">
        <f t="shared" si="11"/>
        <v>44160</v>
      </c>
      <c r="K34" s="1712">
        <f t="shared" si="11"/>
        <v>44167</v>
      </c>
      <c r="L34" s="1712">
        <f t="shared" si="11"/>
        <v>44167</v>
      </c>
      <c r="M34" s="1712">
        <f t="shared" si="11"/>
        <v>44181</v>
      </c>
      <c r="N34" s="1712">
        <f t="shared" si="11"/>
        <v>44183</v>
      </c>
      <c r="O34" s="1712">
        <f t="shared" si="11"/>
        <v>44215</v>
      </c>
      <c r="P34" s="1712">
        <f t="shared" si="11"/>
        <v>44202</v>
      </c>
      <c r="Q34" s="1712">
        <f t="shared" si="12"/>
        <v>44210</v>
      </c>
      <c r="R34" s="1712">
        <f t="shared" si="12"/>
        <v>44202</v>
      </c>
      <c r="S34" s="1712">
        <f t="shared" si="12"/>
        <v>44218</v>
      </c>
      <c r="T34" s="1712">
        <f t="shared" si="12"/>
        <v>44223</v>
      </c>
      <c r="U34" s="1712">
        <f t="shared" si="12"/>
        <v>44237</v>
      </c>
      <c r="V34" s="1712">
        <f t="shared" si="12"/>
        <v>44242</v>
      </c>
      <c r="W34" s="1712">
        <f t="shared" si="12"/>
        <v>44263</v>
      </c>
      <c r="X34" s="1712">
        <f t="shared" si="12"/>
        <v>44273</v>
      </c>
      <c r="Y34" s="1712">
        <f t="shared" si="12"/>
        <v>44278</v>
      </c>
      <c r="Z34" s="1712">
        <f t="shared" si="12"/>
        <v>44323</v>
      </c>
      <c r="AA34" s="1712">
        <f t="shared" si="12"/>
        <v>44323</v>
      </c>
      <c r="AB34" s="1712">
        <f t="shared" si="12"/>
        <v>44333</v>
      </c>
      <c r="AC34" s="1712">
        <f t="shared" si="12"/>
        <v>44349</v>
      </c>
      <c r="AD34" s="1712">
        <f t="shared" si="12"/>
        <v>44353</v>
      </c>
      <c r="AE34" s="1713">
        <f t="shared" si="12"/>
        <v>44383</v>
      </c>
      <c r="AF34" s="1440">
        <f t="shared" si="10"/>
        <v>44306</v>
      </c>
      <c r="AG34" s="1428">
        <v>31267</v>
      </c>
      <c r="AH34" s="1443">
        <v>44603</v>
      </c>
      <c r="AI34" s="1424">
        <f>VLOOKUP(AG34,Schedule!$B$2:$F$14923,5,0)</f>
        <v>44603</v>
      </c>
      <c r="AJ34" s="1424">
        <f t="shared" si="1"/>
        <v>44968</v>
      </c>
      <c r="AK34" s="1430"/>
      <c r="AL34" s="1431"/>
      <c r="AM34" s="1442"/>
      <c r="AO34" s="1442"/>
    </row>
    <row r="35" spans="1:41" s="1351" customFormat="1" ht="58.5" customHeight="1" thickBot="1">
      <c r="A35" s="1792"/>
      <c r="B35" s="1690" t="str">
        <f t="shared" si="6"/>
        <v>3О_С</v>
      </c>
      <c r="C35" s="1657" t="s">
        <v>774</v>
      </c>
      <c r="D35" s="1660" t="str">
        <f t="shared" si="7"/>
        <v>Выполнение строительно-монтажных работ по объектам 30UJA, 30UJG</v>
      </c>
      <c r="E35" s="1576" t="s">
        <v>1246</v>
      </c>
      <c r="F35" s="1352"/>
      <c r="G35" s="1712">
        <f t="shared" si="11"/>
        <v>44027</v>
      </c>
      <c r="H35" s="1712">
        <f t="shared" si="11"/>
        <v>44055</v>
      </c>
      <c r="I35" s="1712">
        <f t="shared" si="11"/>
        <v>44078</v>
      </c>
      <c r="J35" s="1712">
        <f t="shared" si="11"/>
        <v>44160</v>
      </c>
      <c r="K35" s="1712">
        <f t="shared" si="11"/>
        <v>44167</v>
      </c>
      <c r="L35" s="1712">
        <f t="shared" si="11"/>
        <v>44167</v>
      </c>
      <c r="M35" s="1712">
        <f t="shared" si="11"/>
        <v>44181</v>
      </c>
      <c r="N35" s="1712">
        <f t="shared" si="11"/>
        <v>44183</v>
      </c>
      <c r="O35" s="1712">
        <f t="shared" si="11"/>
        <v>44215</v>
      </c>
      <c r="P35" s="1712">
        <f t="shared" si="11"/>
        <v>44202</v>
      </c>
      <c r="Q35" s="1712">
        <f t="shared" si="12"/>
        <v>44210</v>
      </c>
      <c r="R35" s="1712">
        <f t="shared" si="12"/>
        <v>44202</v>
      </c>
      <c r="S35" s="1712">
        <f t="shared" si="12"/>
        <v>44218</v>
      </c>
      <c r="T35" s="1712">
        <f t="shared" si="12"/>
        <v>44223</v>
      </c>
      <c r="U35" s="1712">
        <f t="shared" si="12"/>
        <v>44237</v>
      </c>
      <c r="V35" s="1712">
        <f t="shared" si="12"/>
        <v>44242</v>
      </c>
      <c r="W35" s="1712">
        <f t="shared" si="12"/>
        <v>44263</v>
      </c>
      <c r="X35" s="1712">
        <f t="shared" si="12"/>
        <v>44273</v>
      </c>
      <c r="Y35" s="1712">
        <f t="shared" si="12"/>
        <v>44278</v>
      </c>
      <c r="Z35" s="1712">
        <f t="shared" si="12"/>
        <v>44323</v>
      </c>
      <c r="AA35" s="1712">
        <f t="shared" si="12"/>
        <v>44323</v>
      </c>
      <c r="AB35" s="1712">
        <f t="shared" si="12"/>
        <v>44333</v>
      </c>
      <c r="AC35" s="1712">
        <f t="shared" si="12"/>
        <v>44349</v>
      </c>
      <c r="AD35" s="1712">
        <f t="shared" si="12"/>
        <v>44353</v>
      </c>
      <c r="AE35" s="1713">
        <f t="shared" si="12"/>
        <v>44383</v>
      </c>
      <c r="AF35" s="1440">
        <f t="shared" si="10"/>
        <v>44306</v>
      </c>
      <c r="AG35" s="1444">
        <v>13716</v>
      </c>
      <c r="AH35" s="1443">
        <v>44608</v>
      </c>
      <c r="AI35" s="1424">
        <f>VLOOKUP(AG35,Schedule!$B$2:$F$14923,5,0)</f>
        <v>44442</v>
      </c>
      <c r="AJ35" s="1424">
        <f t="shared" si="1"/>
        <v>44807</v>
      </c>
      <c r="AK35" s="1430"/>
      <c r="AL35" s="1431"/>
      <c r="AM35" s="1442"/>
      <c r="AO35" s="1442"/>
    </row>
    <row r="36" spans="1:41" s="1351" customFormat="1" ht="58.5" customHeight="1" thickBot="1">
      <c r="A36" s="1792"/>
      <c r="B36" s="1690" t="str">
        <f t="shared" si="6"/>
        <v>3О_С</v>
      </c>
      <c r="C36" s="1657" t="s">
        <v>636</v>
      </c>
      <c r="D36" s="1660" t="str">
        <f t="shared" si="7"/>
        <v>Выполнение строительно-монтажных работ по объектам 30UJA, 30UJG</v>
      </c>
      <c r="E36" s="1576" t="s">
        <v>1247</v>
      </c>
      <c r="F36" s="1352"/>
      <c r="G36" s="1712">
        <f t="shared" si="11"/>
        <v>44027</v>
      </c>
      <c r="H36" s="1712">
        <f t="shared" si="11"/>
        <v>44055</v>
      </c>
      <c r="I36" s="1712">
        <f t="shared" si="11"/>
        <v>44078</v>
      </c>
      <c r="J36" s="1712">
        <f t="shared" si="11"/>
        <v>44160</v>
      </c>
      <c r="K36" s="1712">
        <f t="shared" si="11"/>
        <v>44167</v>
      </c>
      <c r="L36" s="1712">
        <f t="shared" si="11"/>
        <v>44167</v>
      </c>
      <c r="M36" s="1712">
        <f t="shared" si="11"/>
        <v>44181</v>
      </c>
      <c r="N36" s="1712">
        <f t="shared" si="11"/>
        <v>44183</v>
      </c>
      <c r="O36" s="1712">
        <f t="shared" si="11"/>
        <v>44215</v>
      </c>
      <c r="P36" s="1712">
        <f t="shared" si="11"/>
        <v>44202</v>
      </c>
      <c r="Q36" s="1712">
        <f t="shared" si="12"/>
        <v>44210</v>
      </c>
      <c r="R36" s="1712">
        <f t="shared" si="12"/>
        <v>44202</v>
      </c>
      <c r="S36" s="1712">
        <f t="shared" si="12"/>
        <v>44218</v>
      </c>
      <c r="T36" s="1712">
        <f t="shared" si="12"/>
        <v>44223</v>
      </c>
      <c r="U36" s="1712">
        <f t="shared" si="12"/>
        <v>44237</v>
      </c>
      <c r="V36" s="1712">
        <f t="shared" si="12"/>
        <v>44242</v>
      </c>
      <c r="W36" s="1712">
        <f t="shared" si="12"/>
        <v>44263</v>
      </c>
      <c r="X36" s="1712">
        <f t="shared" si="12"/>
        <v>44273</v>
      </c>
      <c r="Y36" s="1712">
        <f t="shared" si="12"/>
        <v>44278</v>
      </c>
      <c r="Z36" s="1712">
        <f t="shared" si="12"/>
        <v>44323</v>
      </c>
      <c r="AA36" s="1712">
        <f t="shared" si="12"/>
        <v>44323</v>
      </c>
      <c r="AB36" s="1712">
        <f t="shared" si="12"/>
        <v>44333</v>
      </c>
      <c r="AC36" s="1712">
        <f t="shared" si="12"/>
        <v>44349</v>
      </c>
      <c r="AD36" s="1712">
        <f t="shared" si="12"/>
        <v>44353</v>
      </c>
      <c r="AE36" s="1713">
        <f t="shared" si="12"/>
        <v>44383</v>
      </c>
      <c r="AF36" s="1440">
        <f t="shared" si="10"/>
        <v>44306</v>
      </c>
      <c r="AG36" s="1444">
        <v>33776</v>
      </c>
      <c r="AH36" s="1443">
        <v>44603</v>
      </c>
      <c r="AI36" s="1424">
        <f>VLOOKUP(AG36,Schedule!$B$2:$F$14923,5,0)</f>
        <v>44603</v>
      </c>
      <c r="AJ36" s="1424">
        <f t="shared" si="1"/>
        <v>44968</v>
      </c>
      <c r="AK36" s="1430"/>
      <c r="AL36" s="1431"/>
      <c r="AM36" s="1442"/>
      <c r="AO36" s="1442"/>
    </row>
    <row r="37" spans="1:41" s="1351" customFormat="1" ht="58.5" customHeight="1" thickBot="1">
      <c r="A37" s="1792"/>
      <c r="B37" s="1690" t="str">
        <f t="shared" si="6"/>
        <v>3О_С</v>
      </c>
      <c r="C37" s="1657" t="s">
        <v>638</v>
      </c>
      <c r="D37" s="1660" t="str">
        <f t="shared" si="7"/>
        <v>Выполнение строительно-монтажных работ по объектам 30UJA, 30UJG</v>
      </c>
      <c r="E37" s="1576" t="s">
        <v>1248</v>
      </c>
      <c r="F37" s="1352"/>
      <c r="G37" s="1712">
        <f t="shared" si="11"/>
        <v>44027</v>
      </c>
      <c r="H37" s="1712">
        <f t="shared" si="11"/>
        <v>44055</v>
      </c>
      <c r="I37" s="1712">
        <f t="shared" si="11"/>
        <v>44078</v>
      </c>
      <c r="J37" s="1712">
        <f t="shared" si="11"/>
        <v>44160</v>
      </c>
      <c r="K37" s="1712">
        <f t="shared" si="11"/>
        <v>44167</v>
      </c>
      <c r="L37" s="1712">
        <f t="shared" si="11"/>
        <v>44167</v>
      </c>
      <c r="M37" s="1712">
        <f t="shared" si="11"/>
        <v>44181</v>
      </c>
      <c r="N37" s="1712">
        <f t="shared" si="11"/>
        <v>44183</v>
      </c>
      <c r="O37" s="1712">
        <f t="shared" si="11"/>
        <v>44215</v>
      </c>
      <c r="P37" s="1712">
        <f t="shared" si="11"/>
        <v>44202</v>
      </c>
      <c r="Q37" s="1712">
        <f t="shared" si="12"/>
        <v>44210</v>
      </c>
      <c r="R37" s="1712">
        <f t="shared" si="12"/>
        <v>44202</v>
      </c>
      <c r="S37" s="1712">
        <f t="shared" si="12"/>
        <v>44218</v>
      </c>
      <c r="T37" s="1712">
        <f t="shared" si="12"/>
        <v>44223</v>
      </c>
      <c r="U37" s="1712">
        <f t="shared" si="12"/>
        <v>44237</v>
      </c>
      <c r="V37" s="1712">
        <f t="shared" si="12"/>
        <v>44242</v>
      </c>
      <c r="W37" s="1712">
        <f t="shared" si="12"/>
        <v>44263</v>
      </c>
      <c r="X37" s="1712">
        <f t="shared" si="12"/>
        <v>44273</v>
      </c>
      <c r="Y37" s="1712">
        <f t="shared" si="12"/>
        <v>44278</v>
      </c>
      <c r="Z37" s="1712">
        <f t="shared" si="12"/>
        <v>44323</v>
      </c>
      <c r="AA37" s="1712">
        <f t="shared" si="12"/>
        <v>44323</v>
      </c>
      <c r="AB37" s="1712">
        <f t="shared" si="12"/>
        <v>44333</v>
      </c>
      <c r="AC37" s="1712">
        <f t="shared" si="12"/>
        <v>44349</v>
      </c>
      <c r="AD37" s="1712">
        <f t="shared" si="12"/>
        <v>44353</v>
      </c>
      <c r="AE37" s="1713">
        <f t="shared" si="12"/>
        <v>44383</v>
      </c>
      <c r="AF37" s="1440">
        <f t="shared" si="10"/>
        <v>44306</v>
      </c>
      <c r="AG37" s="1444">
        <v>33776</v>
      </c>
      <c r="AH37" s="1443">
        <v>44603</v>
      </c>
      <c r="AI37" s="1424">
        <f>VLOOKUP(AG37,Schedule!$B$2:$F$14923,5,0)</f>
        <v>44603</v>
      </c>
      <c r="AJ37" s="1424">
        <f t="shared" si="1"/>
        <v>44968</v>
      </c>
      <c r="AK37" s="1430"/>
      <c r="AL37" s="1431"/>
      <c r="AM37" s="1442"/>
      <c r="AO37" s="1442"/>
    </row>
    <row r="38" spans="1:41" s="1351" customFormat="1" ht="58.5" customHeight="1" thickBot="1">
      <c r="A38" s="1792"/>
      <c r="B38" s="1690" t="str">
        <f t="shared" si="6"/>
        <v>3О_С</v>
      </c>
      <c r="C38" s="1657" t="s">
        <v>640</v>
      </c>
      <c r="D38" s="1660" t="str">
        <f t="shared" si="7"/>
        <v>Выполнение строительно-монтажных работ по объектам 30UJA, 30UJG</v>
      </c>
      <c r="E38" s="1576" t="s">
        <v>1249</v>
      </c>
      <c r="F38" s="1352"/>
      <c r="G38" s="1712">
        <f t="shared" si="11"/>
        <v>44027</v>
      </c>
      <c r="H38" s="1712">
        <f t="shared" si="11"/>
        <v>44055</v>
      </c>
      <c r="I38" s="1712">
        <f t="shared" si="11"/>
        <v>44078</v>
      </c>
      <c r="J38" s="1712">
        <f t="shared" si="11"/>
        <v>44160</v>
      </c>
      <c r="K38" s="1712">
        <f t="shared" si="11"/>
        <v>44167</v>
      </c>
      <c r="L38" s="1712">
        <f t="shared" si="11"/>
        <v>44167</v>
      </c>
      <c r="M38" s="1712">
        <f t="shared" si="11"/>
        <v>44181</v>
      </c>
      <c r="N38" s="1712">
        <f t="shared" si="11"/>
        <v>44183</v>
      </c>
      <c r="O38" s="1712">
        <f t="shared" si="11"/>
        <v>44215</v>
      </c>
      <c r="P38" s="1712">
        <f t="shared" si="11"/>
        <v>44202</v>
      </c>
      <c r="Q38" s="1712">
        <f t="shared" si="12"/>
        <v>44210</v>
      </c>
      <c r="R38" s="1712">
        <f t="shared" si="12"/>
        <v>44202</v>
      </c>
      <c r="S38" s="1712">
        <f t="shared" si="12"/>
        <v>44218</v>
      </c>
      <c r="T38" s="1712">
        <f t="shared" si="12"/>
        <v>44223</v>
      </c>
      <c r="U38" s="1712">
        <f t="shared" si="12"/>
        <v>44237</v>
      </c>
      <c r="V38" s="1712">
        <f t="shared" si="12"/>
        <v>44242</v>
      </c>
      <c r="W38" s="1712">
        <f t="shared" si="12"/>
        <v>44263</v>
      </c>
      <c r="X38" s="1712">
        <f t="shared" si="12"/>
        <v>44273</v>
      </c>
      <c r="Y38" s="1712">
        <f t="shared" si="12"/>
        <v>44278</v>
      </c>
      <c r="Z38" s="1712">
        <f t="shared" si="12"/>
        <v>44323</v>
      </c>
      <c r="AA38" s="1712">
        <f t="shared" si="12"/>
        <v>44323</v>
      </c>
      <c r="AB38" s="1712">
        <f t="shared" si="12"/>
        <v>44333</v>
      </c>
      <c r="AC38" s="1712">
        <f t="shared" si="12"/>
        <v>44349</v>
      </c>
      <c r="AD38" s="1712">
        <f t="shared" si="12"/>
        <v>44353</v>
      </c>
      <c r="AE38" s="1713">
        <f t="shared" si="12"/>
        <v>44383</v>
      </c>
      <c r="AF38" s="1440">
        <f t="shared" si="10"/>
        <v>44306</v>
      </c>
      <c r="AG38" s="1428">
        <v>33841</v>
      </c>
      <c r="AH38" s="1443">
        <v>44811</v>
      </c>
      <c r="AI38" s="1424">
        <f>VLOOKUP(AG38,Schedule!$B$2:$F$14923,5,0)</f>
        <v>44757</v>
      </c>
      <c r="AJ38" s="1424">
        <f t="shared" si="1"/>
        <v>45122</v>
      </c>
      <c r="AK38" s="1430"/>
      <c r="AL38" s="1431"/>
      <c r="AM38" s="1442"/>
      <c r="AO38" s="1442"/>
    </row>
    <row r="39" spans="1:41" s="1351" customFormat="1" ht="58.5" customHeight="1" thickBot="1">
      <c r="A39" s="1792"/>
      <c r="B39" s="1690" t="str">
        <f t="shared" si="6"/>
        <v>3О_С</v>
      </c>
      <c r="C39" s="1657" t="s">
        <v>642</v>
      </c>
      <c r="D39" s="1660" t="str">
        <f t="shared" si="7"/>
        <v>Выполнение строительно-монтажных работ по объектам 30UJA, 30UJG</v>
      </c>
      <c r="E39" s="1576" t="s">
        <v>1250</v>
      </c>
      <c r="F39" s="1352"/>
      <c r="G39" s="1712">
        <f t="shared" si="11"/>
        <v>44027</v>
      </c>
      <c r="H39" s="1712">
        <f t="shared" si="11"/>
        <v>44055</v>
      </c>
      <c r="I39" s="1712">
        <f t="shared" si="11"/>
        <v>44078</v>
      </c>
      <c r="J39" s="1712">
        <f t="shared" si="11"/>
        <v>44160</v>
      </c>
      <c r="K39" s="1712">
        <f t="shared" si="11"/>
        <v>44167</v>
      </c>
      <c r="L39" s="1712">
        <f t="shared" si="11"/>
        <v>44167</v>
      </c>
      <c r="M39" s="1712">
        <f t="shared" si="11"/>
        <v>44181</v>
      </c>
      <c r="N39" s="1712">
        <f t="shared" si="11"/>
        <v>44183</v>
      </c>
      <c r="O39" s="1712">
        <f t="shared" si="11"/>
        <v>44215</v>
      </c>
      <c r="P39" s="1712">
        <f t="shared" si="11"/>
        <v>44202</v>
      </c>
      <c r="Q39" s="1712">
        <f t="shared" si="12"/>
        <v>44210</v>
      </c>
      <c r="R39" s="1712">
        <f t="shared" si="12"/>
        <v>44202</v>
      </c>
      <c r="S39" s="1712">
        <f t="shared" si="12"/>
        <v>44218</v>
      </c>
      <c r="T39" s="1712">
        <f t="shared" si="12"/>
        <v>44223</v>
      </c>
      <c r="U39" s="1712">
        <f t="shared" si="12"/>
        <v>44237</v>
      </c>
      <c r="V39" s="1712">
        <f t="shared" si="12"/>
        <v>44242</v>
      </c>
      <c r="W39" s="1712">
        <f t="shared" si="12"/>
        <v>44263</v>
      </c>
      <c r="X39" s="1712">
        <f t="shared" si="12"/>
        <v>44273</v>
      </c>
      <c r="Y39" s="1712">
        <f t="shared" si="12"/>
        <v>44278</v>
      </c>
      <c r="Z39" s="1712">
        <f t="shared" si="12"/>
        <v>44323</v>
      </c>
      <c r="AA39" s="1712">
        <f t="shared" si="12"/>
        <v>44323</v>
      </c>
      <c r="AB39" s="1712">
        <f t="shared" si="12"/>
        <v>44333</v>
      </c>
      <c r="AC39" s="1712">
        <f t="shared" si="12"/>
        <v>44349</v>
      </c>
      <c r="AD39" s="1712">
        <f t="shared" si="12"/>
        <v>44353</v>
      </c>
      <c r="AE39" s="1713">
        <f t="shared" si="12"/>
        <v>44383</v>
      </c>
      <c r="AF39" s="1440">
        <f t="shared" si="10"/>
        <v>44306</v>
      </c>
      <c r="AG39" s="1428">
        <v>33841</v>
      </c>
      <c r="AH39" s="1443">
        <v>44811</v>
      </c>
      <c r="AI39" s="1424">
        <f>VLOOKUP(AG39,Schedule!$B$2:$F$14923,5,0)</f>
        <v>44757</v>
      </c>
      <c r="AJ39" s="1424">
        <f t="shared" si="1"/>
        <v>45122</v>
      </c>
      <c r="AK39" s="1430"/>
      <c r="AL39" s="1431"/>
      <c r="AM39" s="1442"/>
      <c r="AO39" s="1442"/>
    </row>
    <row r="40" spans="1:41" s="1351" customFormat="1" ht="58.5" customHeight="1" thickBot="1">
      <c r="A40" s="1792"/>
      <c r="B40" s="1690" t="str">
        <f t="shared" si="6"/>
        <v>3О_С</v>
      </c>
      <c r="C40" s="1657" t="s">
        <v>898</v>
      </c>
      <c r="D40" s="1660" t="str">
        <f t="shared" si="7"/>
        <v>Выполнение строительно-монтажных работ по объектам 30UJA, 30UJG</v>
      </c>
      <c r="E40" s="1576" t="s">
        <v>1251</v>
      </c>
      <c r="F40" s="1352"/>
      <c r="G40" s="1712">
        <f t="shared" si="11"/>
        <v>44027</v>
      </c>
      <c r="H40" s="1712">
        <f t="shared" si="11"/>
        <v>44055</v>
      </c>
      <c r="I40" s="1712">
        <f t="shared" si="11"/>
        <v>44078</v>
      </c>
      <c r="J40" s="1712">
        <f t="shared" si="11"/>
        <v>44160</v>
      </c>
      <c r="K40" s="1712">
        <f t="shared" si="11"/>
        <v>44167</v>
      </c>
      <c r="L40" s="1712">
        <f t="shared" si="11"/>
        <v>44167</v>
      </c>
      <c r="M40" s="1712">
        <f t="shared" si="11"/>
        <v>44181</v>
      </c>
      <c r="N40" s="1712">
        <f t="shared" si="11"/>
        <v>44183</v>
      </c>
      <c r="O40" s="1712">
        <f t="shared" si="11"/>
        <v>44215</v>
      </c>
      <c r="P40" s="1712">
        <f t="shared" si="11"/>
        <v>44202</v>
      </c>
      <c r="Q40" s="1712">
        <f t="shared" si="12"/>
        <v>44210</v>
      </c>
      <c r="R40" s="1712">
        <f t="shared" si="12"/>
        <v>44202</v>
      </c>
      <c r="S40" s="1712">
        <f t="shared" si="12"/>
        <v>44218</v>
      </c>
      <c r="T40" s="1712">
        <f t="shared" si="12"/>
        <v>44223</v>
      </c>
      <c r="U40" s="1712">
        <f t="shared" si="12"/>
        <v>44237</v>
      </c>
      <c r="V40" s="1712">
        <f t="shared" si="12"/>
        <v>44242</v>
      </c>
      <c r="W40" s="1712">
        <f t="shared" si="12"/>
        <v>44263</v>
      </c>
      <c r="X40" s="1712">
        <f t="shared" si="12"/>
        <v>44273</v>
      </c>
      <c r="Y40" s="1712">
        <f t="shared" si="12"/>
        <v>44278</v>
      </c>
      <c r="Z40" s="1712">
        <f t="shared" si="12"/>
        <v>44323</v>
      </c>
      <c r="AA40" s="1712">
        <f t="shared" si="12"/>
        <v>44323</v>
      </c>
      <c r="AB40" s="1712">
        <f t="shared" si="12"/>
        <v>44333</v>
      </c>
      <c r="AC40" s="1712">
        <f t="shared" si="12"/>
        <v>44349</v>
      </c>
      <c r="AD40" s="1712">
        <f t="shared" si="12"/>
        <v>44353</v>
      </c>
      <c r="AE40" s="1713">
        <f t="shared" si="12"/>
        <v>44383</v>
      </c>
      <c r="AF40" s="1440">
        <f t="shared" si="10"/>
        <v>44306</v>
      </c>
      <c r="AG40" s="1428">
        <v>28078</v>
      </c>
      <c r="AH40" s="1443">
        <v>44917</v>
      </c>
      <c r="AI40" s="1424">
        <f>VLOOKUP(AG40,Schedule!$B$2:$F$14923,5,0)</f>
        <v>44871</v>
      </c>
      <c r="AJ40" s="1424">
        <f t="shared" si="1"/>
        <v>45236</v>
      </c>
      <c r="AK40" s="1430"/>
      <c r="AL40" s="1431"/>
      <c r="AM40" s="1442"/>
      <c r="AO40" s="1442"/>
    </row>
    <row r="41" spans="1:41" s="1351" customFormat="1" ht="58.5" customHeight="1" thickBot="1">
      <c r="A41" s="1792"/>
      <c r="B41" s="1690" t="str">
        <f t="shared" si="6"/>
        <v>3О_С</v>
      </c>
      <c r="C41" s="1657" t="s">
        <v>900</v>
      </c>
      <c r="D41" s="1660" t="str">
        <f t="shared" si="7"/>
        <v>Выполнение строительно-монтажных работ по объектам 30UJA, 30UJG</v>
      </c>
      <c r="E41" s="1576" t="s">
        <v>1252</v>
      </c>
      <c r="F41" s="1352"/>
      <c r="G41" s="1712">
        <f t="shared" si="11"/>
        <v>44027</v>
      </c>
      <c r="H41" s="1712">
        <f t="shared" si="11"/>
        <v>44055</v>
      </c>
      <c r="I41" s="1712">
        <f t="shared" si="11"/>
        <v>44078</v>
      </c>
      <c r="J41" s="1712">
        <f t="shared" si="11"/>
        <v>44160</v>
      </c>
      <c r="K41" s="1712">
        <f t="shared" si="11"/>
        <v>44167</v>
      </c>
      <c r="L41" s="1712">
        <f t="shared" si="11"/>
        <v>44167</v>
      </c>
      <c r="M41" s="1712">
        <f t="shared" si="11"/>
        <v>44181</v>
      </c>
      <c r="N41" s="1712">
        <f t="shared" si="11"/>
        <v>44183</v>
      </c>
      <c r="O41" s="1712">
        <f t="shared" si="11"/>
        <v>44215</v>
      </c>
      <c r="P41" s="1712">
        <f t="shared" si="11"/>
        <v>44202</v>
      </c>
      <c r="Q41" s="1712">
        <f t="shared" si="12"/>
        <v>44210</v>
      </c>
      <c r="R41" s="1712">
        <f t="shared" si="12"/>
        <v>44202</v>
      </c>
      <c r="S41" s="1712">
        <f t="shared" si="12"/>
        <v>44218</v>
      </c>
      <c r="T41" s="1712">
        <f t="shared" si="12"/>
        <v>44223</v>
      </c>
      <c r="U41" s="1712">
        <f t="shared" si="12"/>
        <v>44237</v>
      </c>
      <c r="V41" s="1712">
        <f t="shared" si="12"/>
        <v>44242</v>
      </c>
      <c r="W41" s="1712">
        <f t="shared" si="12"/>
        <v>44263</v>
      </c>
      <c r="X41" s="1712">
        <f t="shared" si="12"/>
        <v>44273</v>
      </c>
      <c r="Y41" s="1712">
        <f t="shared" si="12"/>
        <v>44278</v>
      </c>
      <c r="Z41" s="1712">
        <f t="shared" si="12"/>
        <v>44323</v>
      </c>
      <c r="AA41" s="1712">
        <f t="shared" si="12"/>
        <v>44323</v>
      </c>
      <c r="AB41" s="1712">
        <f t="shared" si="12"/>
        <v>44333</v>
      </c>
      <c r="AC41" s="1712">
        <f t="shared" si="12"/>
        <v>44349</v>
      </c>
      <c r="AD41" s="1712">
        <f t="shared" si="12"/>
        <v>44353</v>
      </c>
      <c r="AE41" s="1713">
        <f t="shared" si="12"/>
        <v>44383</v>
      </c>
      <c r="AF41" s="1440">
        <f t="shared" si="10"/>
        <v>44306</v>
      </c>
      <c r="AG41" s="1428">
        <v>28078</v>
      </c>
      <c r="AH41" s="1443">
        <v>44917</v>
      </c>
      <c r="AI41" s="1424">
        <f>VLOOKUP(AG41,Schedule!$B$2:$F$14923,5,0)</f>
        <v>44871</v>
      </c>
      <c r="AJ41" s="1424">
        <f t="shared" si="1"/>
        <v>45236</v>
      </c>
      <c r="AK41" s="1430"/>
      <c r="AL41" s="1431"/>
      <c r="AM41" s="1442"/>
      <c r="AO41" s="1442"/>
    </row>
    <row r="42" spans="1:41" s="1351" customFormat="1" ht="58.5" customHeight="1" thickBot="1">
      <c r="A42" s="1792"/>
      <c r="B42" s="1690" t="str">
        <f t="shared" si="6"/>
        <v>3О_С</v>
      </c>
      <c r="C42" s="1657" t="s">
        <v>901</v>
      </c>
      <c r="D42" s="1660" t="str">
        <f t="shared" si="7"/>
        <v>Выполнение строительно-монтажных работ по объектам 30UJA, 30UJG</v>
      </c>
      <c r="E42" s="1576" t="s">
        <v>1253</v>
      </c>
      <c r="F42" s="1352"/>
      <c r="G42" s="1712">
        <f t="shared" si="11"/>
        <v>44027</v>
      </c>
      <c r="H42" s="1712">
        <f t="shared" si="11"/>
        <v>44055</v>
      </c>
      <c r="I42" s="1712">
        <f t="shared" si="11"/>
        <v>44078</v>
      </c>
      <c r="J42" s="1712">
        <f t="shared" si="11"/>
        <v>44160</v>
      </c>
      <c r="K42" s="1712">
        <f t="shared" si="11"/>
        <v>44167</v>
      </c>
      <c r="L42" s="1712">
        <f t="shared" si="11"/>
        <v>44167</v>
      </c>
      <c r="M42" s="1712">
        <f t="shared" si="11"/>
        <v>44181</v>
      </c>
      <c r="N42" s="1712">
        <f t="shared" si="11"/>
        <v>44183</v>
      </c>
      <c r="O42" s="1712">
        <f t="shared" si="11"/>
        <v>44215</v>
      </c>
      <c r="P42" s="1712">
        <f t="shared" si="11"/>
        <v>44202</v>
      </c>
      <c r="Q42" s="1712">
        <f t="shared" si="12"/>
        <v>44210</v>
      </c>
      <c r="R42" s="1712">
        <f t="shared" si="12"/>
        <v>44202</v>
      </c>
      <c r="S42" s="1712">
        <f t="shared" si="12"/>
        <v>44218</v>
      </c>
      <c r="T42" s="1712">
        <f t="shared" si="12"/>
        <v>44223</v>
      </c>
      <c r="U42" s="1712">
        <f t="shared" si="12"/>
        <v>44237</v>
      </c>
      <c r="V42" s="1712">
        <f t="shared" si="12"/>
        <v>44242</v>
      </c>
      <c r="W42" s="1712">
        <f t="shared" si="12"/>
        <v>44263</v>
      </c>
      <c r="X42" s="1712">
        <f t="shared" si="12"/>
        <v>44273</v>
      </c>
      <c r="Y42" s="1712">
        <f t="shared" si="12"/>
        <v>44278</v>
      </c>
      <c r="Z42" s="1712">
        <f t="shared" si="12"/>
        <v>44323</v>
      </c>
      <c r="AA42" s="1712">
        <f t="shared" si="12"/>
        <v>44323</v>
      </c>
      <c r="AB42" s="1712">
        <f t="shared" si="12"/>
        <v>44333</v>
      </c>
      <c r="AC42" s="1712">
        <f t="shared" si="12"/>
        <v>44349</v>
      </c>
      <c r="AD42" s="1712">
        <f t="shared" si="12"/>
        <v>44353</v>
      </c>
      <c r="AE42" s="1713">
        <f t="shared" si="12"/>
        <v>44383</v>
      </c>
      <c r="AF42" s="1440">
        <f t="shared" si="10"/>
        <v>44306</v>
      </c>
      <c r="AG42" s="1428">
        <v>28090</v>
      </c>
      <c r="AH42" s="1443">
        <v>44917</v>
      </c>
      <c r="AI42" s="1424">
        <f>VLOOKUP(AG42,Schedule!$B$2:$F$14923,5,0)</f>
        <v>44871</v>
      </c>
      <c r="AJ42" s="1424">
        <f t="shared" si="1"/>
        <v>45236</v>
      </c>
      <c r="AK42" s="1430"/>
      <c r="AL42" s="1431"/>
      <c r="AM42" s="1442"/>
      <c r="AO42" s="1442"/>
    </row>
    <row r="43" spans="1:41" s="1351" customFormat="1" ht="58.5" customHeight="1" thickBot="1">
      <c r="A43" s="1792"/>
      <c r="B43" s="1690" t="str">
        <f t="shared" si="6"/>
        <v>3О_С</v>
      </c>
      <c r="C43" s="1657" t="s">
        <v>902</v>
      </c>
      <c r="D43" s="1660" t="str">
        <f t="shared" si="7"/>
        <v>Выполнение строительно-монтажных работ по объектам 30UJA, 30UJG</v>
      </c>
      <c r="E43" s="1576" t="s">
        <v>1254</v>
      </c>
      <c r="F43" s="1352"/>
      <c r="G43" s="1712">
        <f t="shared" ref="G43:P52" si="13">G$22</f>
        <v>44027</v>
      </c>
      <c r="H43" s="1712">
        <f t="shared" si="13"/>
        <v>44055</v>
      </c>
      <c r="I43" s="1712">
        <f t="shared" si="13"/>
        <v>44078</v>
      </c>
      <c r="J43" s="1712">
        <f t="shared" si="13"/>
        <v>44160</v>
      </c>
      <c r="K43" s="1712">
        <f t="shared" si="13"/>
        <v>44167</v>
      </c>
      <c r="L43" s="1712">
        <f t="shared" si="13"/>
        <v>44167</v>
      </c>
      <c r="M43" s="1712">
        <f t="shared" si="13"/>
        <v>44181</v>
      </c>
      <c r="N43" s="1712">
        <f t="shared" si="13"/>
        <v>44183</v>
      </c>
      <c r="O43" s="1712">
        <f t="shared" si="13"/>
        <v>44215</v>
      </c>
      <c r="P43" s="1712">
        <f t="shared" si="13"/>
        <v>44202</v>
      </c>
      <c r="Q43" s="1712">
        <f t="shared" ref="Q43:AE52" si="14">Q$22</f>
        <v>44210</v>
      </c>
      <c r="R43" s="1712">
        <f t="shared" si="14"/>
        <v>44202</v>
      </c>
      <c r="S43" s="1712">
        <f t="shared" si="14"/>
        <v>44218</v>
      </c>
      <c r="T43" s="1712">
        <f t="shared" si="14"/>
        <v>44223</v>
      </c>
      <c r="U43" s="1712">
        <f t="shared" si="14"/>
        <v>44237</v>
      </c>
      <c r="V43" s="1712">
        <f t="shared" si="14"/>
        <v>44242</v>
      </c>
      <c r="W43" s="1712">
        <f t="shared" si="14"/>
        <v>44263</v>
      </c>
      <c r="X43" s="1712">
        <f t="shared" si="14"/>
        <v>44273</v>
      </c>
      <c r="Y43" s="1712">
        <f t="shared" si="14"/>
        <v>44278</v>
      </c>
      <c r="Z43" s="1712">
        <f t="shared" si="14"/>
        <v>44323</v>
      </c>
      <c r="AA43" s="1712">
        <f t="shared" si="14"/>
        <v>44323</v>
      </c>
      <c r="AB43" s="1712">
        <f t="shared" si="14"/>
        <v>44333</v>
      </c>
      <c r="AC43" s="1712">
        <f t="shared" si="14"/>
        <v>44349</v>
      </c>
      <c r="AD43" s="1712">
        <f t="shared" si="14"/>
        <v>44353</v>
      </c>
      <c r="AE43" s="1713">
        <f t="shared" si="14"/>
        <v>44383</v>
      </c>
      <c r="AF43" s="1440">
        <f t="shared" si="10"/>
        <v>44306</v>
      </c>
      <c r="AG43" s="1428">
        <v>28090</v>
      </c>
      <c r="AH43" s="1443">
        <v>44917</v>
      </c>
      <c r="AI43" s="1424">
        <f>VLOOKUP(AG43,Schedule!$B$2:$F$14923,5,0)</f>
        <v>44871</v>
      </c>
      <c r="AJ43" s="1424">
        <f t="shared" si="1"/>
        <v>45236</v>
      </c>
      <c r="AK43" s="1430"/>
      <c r="AL43" s="1431"/>
      <c r="AM43" s="1442"/>
      <c r="AO43" s="1442"/>
    </row>
    <row r="44" spans="1:41" s="1351" customFormat="1" ht="58.5" customHeight="1" thickBot="1">
      <c r="A44" s="1792"/>
      <c r="B44" s="1690" t="str">
        <f t="shared" si="6"/>
        <v>3О_С</v>
      </c>
      <c r="C44" s="1657" t="s">
        <v>806</v>
      </c>
      <c r="D44" s="1660" t="str">
        <f t="shared" si="7"/>
        <v>Выполнение строительно-монтажных работ по объектам 30UJA, 30UJG</v>
      </c>
      <c r="E44" s="1576" t="s">
        <v>1255</v>
      </c>
      <c r="F44" s="1352"/>
      <c r="G44" s="1712">
        <f t="shared" si="13"/>
        <v>44027</v>
      </c>
      <c r="H44" s="1712">
        <f t="shared" si="13"/>
        <v>44055</v>
      </c>
      <c r="I44" s="1712">
        <f t="shared" si="13"/>
        <v>44078</v>
      </c>
      <c r="J44" s="1712">
        <f t="shared" si="13"/>
        <v>44160</v>
      </c>
      <c r="K44" s="1712">
        <f t="shared" si="13"/>
        <v>44167</v>
      </c>
      <c r="L44" s="1712">
        <f t="shared" si="13"/>
        <v>44167</v>
      </c>
      <c r="M44" s="1712">
        <f t="shared" si="13"/>
        <v>44181</v>
      </c>
      <c r="N44" s="1712">
        <f t="shared" si="13"/>
        <v>44183</v>
      </c>
      <c r="O44" s="1712">
        <f t="shared" si="13"/>
        <v>44215</v>
      </c>
      <c r="P44" s="1712">
        <f t="shared" si="13"/>
        <v>44202</v>
      </c>
      <c r="Q44" s="1712">
        <f t="shared" si="14"/>
        <v>44210</v>
      </c>
      <c r="R44" s="1712">
        <f t="shared" si="14"/>
        <v>44202</v>
      </c>
      <c r="S44" s="1712">
        <f t="shared" si="14"/>
        <v>44218</v>
      </c>
      <c r="T44" s="1712">
        <f t="shared" si="14"/>
        <v>44223</v>
      </c>
      <c r="U44" s="1712">
        <f t="shared" si="14"/>
        <v>44237</v>
      </c>
      <c r="V44" s="1712">
        <f t="shared" si="14"/>
        <v>44242</v>
      </c>
      <c r="W44" s="1712">
        <f t="shared" si="14"/>
        <v>44263</v>
      </c>
      <c r="X44" s="1712">
        <f t="shared" si="14"/>
        <v>44273</v>
      </c>
      <c r="Y44" s="1712">
        <f t="shared" si="14"/>
        <v>44278</v>
      </c>
      <c r="Z44" s="1712">
        <f t="shared" si="14"/>
        <v>44323</v>
      </c>
      <c r="AA44" s="1712">
        <f t="shared" si="14"/>
        <v>44323</v>
      </c>
      <c r="AB44" s="1712">
        <f t="shared" si="14"/>
        <v>44333</v>
      </c>
      <c r="AC44" s="1712">
        <f t="shared" si="14"/>
        <v>44349</v>
      </c>
      <c r="AD44" s="1712">
        <f t="shared" si="14"/>
        <v>44353</v>
      </c>
      <c r="AE44" s="1713">
        <f t="shared" si="14"/>
        <v>44383</v>
      </c>
      <c r="AF44" s="1440">
        <f t="shared" si="10"/>
        <v>44306</v>
      </c>
      <c r="AG44" s="1428">
        <v>34417</v>
      </c>
      <c r="AH44" s="1443">
        <v>45318</v>
      </c>
      <c r="AI44" s="1424">
        <f>VLOOKUP(AG44,Schedule!$B$2:$F$14923,5,0)</f>
        <v>45318</v>
      </c>
      <c r="AJ44" s="1424">
        <f t="shared" si="1"/>
        <v>45683</v>
      </c>
      <c r="AK44" s="1430"/>
      <c r="AL44" s="1431"/>
      <c r="AM44" s="1442"/>
      <c r="AO44" s="1442"/>
    </row>
    <row r="45" spans="1:41" s="1351" customFormat="1" ht="58.5" customHeight="1" thickBot="1">
      <c r="A45" s="1792"/>
      <c r="B45" s="1690" t="str">
        <f t="shared" si="6"/>
        <v>3О_С</v>
      </c>
      <c r="C45" s="1657" t="s">
        <v>808</v>
      </c>
      <c r="D45" s="1660" t="str">
        <f t="shared" si="7"/>
        <v>Выполнение строительно-монтажных работ по объектам 30UJA, 30UJG</v>
      </c>
      <c r="E45" s="1576" t="s">
        <v>1256</v>
      </c>
      <c r="F45" s="1352"/>
      <c r="G45" s="1712">
        <f t="shared" si="13"/>
        <v>44027</v>
      </c>
      <c r="H45" s="1712">
        <f t="shared" si="13"/>
        <v>44055</v>
      </c>
      <c r="I45" s="1712">
        <f t="shared" si="13"/>
        <v>44078</v>
      </c>
      <c r="J45" s="1712">
        <f t="shared" si="13"/>
        <v>44160</v>
      </c>
      <c r="K45" s="1712">
        <f t="shared" si="13"/>
        <v>44167</v>
      </c>
      <c r="L45" s="1712">
        <f t="shared" si="13"/>
        <v>44167</v>
      </c>
      <c r="M45" s="1712">
        <f t="shared" si="13"/>
        <v>44181</v>
      </c>
      <c r="N45" s="1712">
        <f t="shared" si="13"/>
        <v>44183</v>
      </c>
      <c r="O45" s="1712">
        <f t="shared" si="13"/>
        <v>44215</v>
      </c>
      <c r="P45" s="1712">
        <f t="shared" si="13"/>
        <v>44202</v>
      </c>
      <c r="Q45" s="1712">
        <f t="shared" si="14"/>
        <v>44210</v>
      </c>
      <c r="R45" s="1712">
        <f t="shared" si="14"/>
        <v>44202</v>
      </c>
      <c r="S45" s="1712">
        <f t="shared" si="14"/>
        <v>44218</v>
      </c>
      <c r="T45" s="1712">
        <f t="shared" si="14"/>
        <v>44223</v>
      </c>
      <c r="U45" s="1712">
        <f t="shared" si="14"/>
        <v>44237</v>
      </c>
      <c r="V45" s="1712">
        <f t="shared" si="14"/>
        <v>44242</v>
      </c>
      <c r="W45" s="1712">
        <f t="shared" si="14"/>
        <v>44263</v>
      </c>
      <c r="X45" s="1712">
        <f t="shared" si="14"/>
        <v>44273</v>
      </c>
      <c r="Y45" s="1712">
        <f t="shared" si="14"/>
        <v>44278</v>
      </c>
      <c r="Z45" s="1712">
        <f t="shared" si="14"/>
        <v>44323</v>
      </c>
      <c r="AA45" s="1712">
        <f t="shared" si="14"/>
        <v>44323</v>
      </c>
      <c r="AB45" s="1712">
        <f t="shared" si="14"/>
        <v>44333</v>
      </c>
      <c r="AC45" s="1712">
        <f t="shared" si="14"/>
        <v>44349</v>
      </c>
      <c r="AD45" s="1712">
        <f t="shared" si="14"/>
        <v>44353</v>
      </c>
      <c r="AE45" s="1713">
        <f t="shared" si="14"/>
        <v>44383</v>
      </c>
      <c r="AF45" s="1440">
        <f t="shared" si="10"/>
        <v>44306</v>
      </c>
      <c r="AG45" s="1428">
        <v>34417</v>
      </c>
      <c r="AH45" s="1443">
        <v>45318</v>
      </c>
      <c r="AI45" s="1424">
        <f>VLOOKUP(AG45,Schedule!$B$2:$F$14923,5,0)</f>
        <v>45318</v>
      </c>
      <c r="AJ45" s="1424">
        <f t="shared" si="1"/>
        <v>45683</v>
      </c>
      <c r="AK45" s="1430"/>
      <c r="AL45" s="1431"/>
      <c r="AM45" s="1442"/>
      <c r="AO45" s="1442"/>
    </row>
    <row r="46" spans="1:41" s="1351" customFormat="1" ht="58.5" customHeight="1" thickBot="1">
      <c r="A46" s="1792"/>
      <c r="B46" s="1690" t="str">
        <f t="shared" si="6"/>
        <v>3О_С</v>
      </c>
      <c r="C46" s="1657" t="s">
        <v>809</v>
      </c>
      <c r="D46" s="1660" t="str">
        <f t="shared" si="7"/>
        <v>Выполнение строительно-монтажных работ по объектам 30UJA, 30UJG</v>
      </c>
      <c r="E46" s="1576" t="s">
        <v>1257</v>
      </c>
      <c r="F46" s="1352"/>
      <c r="G46" s="1712">
        <f t="shared" si="13"/>
        <v>44027</v>
      </c>
      <c r="H46" s="1712">
        <f t="shared" si="13"/>
        <v>44055</v>
      </c>
      <c r="I46" s="1712">
        <f t="shared" si="13"/>
        <v>44078</v>
      </c>
      <c r="J46" s="1712">
        <f t="shared" si="13"/>
        <v>44160</v>
      </c>
      <c r="K46" s="1712">
        <f t="shared" si="13"/>
        <v>44167</v>
      </c>
      <c r="L46" s="1712">
        <f t="shared" si="13"/>
        <v>44167</v>
      </c>
      <c r="M46" s="1712">
        <f t="shared" si="13"/>
        <v>44181</v>
      </c>
      <c r="N46" s="1712">
        <f t="shared" si="13"/>
        <v>44183</v>
      </c>
      <c r="O46" s="1712">
        <f t="shared" si="13"/>
        <v>44215</v>
      </c>
      <c r="P46" s="1712">
        <f t="shared" si="13"/>
        <v>44202</v>
      </c>
      <c r="Q46" s="1712">
        <f t="shared" si="14"/>
        <v>44210</v>
      </c>
      <c r="R46" s="1712">
        <f t="shared" si="14"/>
        <v>44202</v>
      </c>
      <c r="S46" s="1712">
        <f t="shared" si="14"/>
        <v>44218</v>
      </c>
      <c r="T46" s="1712">
        <f t="shared" si="14"/>
        <v>44223</v>
      </c>
      <c r="U46" s="1712">
        <f t="shared" si="14"/>
        <v>44237</v>
      </c>
      <c r="V46" s="1712">
        <f t="shared" si="14"/>
        <v>44242</v>
      </c>
      <c r="W46" s="1712">
        <f t="shared" si="14"/>
        <v>44263</v>
      </c>
      <c r="X46" s="1712">
        <f t="shared" si="14"/>
        <v>44273</v>
      </c>
      <c r="Y46" s="1712">
        <f t="shared" si="14"/>
        <v>44278</v>
      </c>
      <c r="Z46" s="1712">
        <f t="shared" si="14"/>
        <v>44323</v>
      </c>
      <c r="AA46" s="1712">
        <f t="shared" si="14"/>
        <v>44323</v>
      </c>
      <c r="AB46" s="1712">
        <f t="shared" si="14"/>
        <v>44333</v>
      </c>
      <c r="AC46" s="1712">
        <f t="shared" si="14"/>
        <v>44349</v>
      </c>
      <c r="AD46" s="1712">
        <f t="shared" si="14"/>
        <v>44353</v>
      </c>
      <c r="AE46" s="1713">
        <f t="shared" si="14"/>
        <v>44383</v>
      </c>
      <c r="AF46" s="1440">
        <f t="shared" si="10"/>
        <v>44306</v>
      </c>
      <c r="AG46" s="1428">
        <v>34430</v>
      </c>
      <c r="AH46" s="1443">
        <v>45318</v>
      </c>
      <c r="AI46" s="1424">
        <f>VLOOKUP(AG46,Schedule!$B$2:$F$14923,5,0)</f>
        <v>45318</v>
      </c>
      <c r="AJ46" s="1424">
        <f t="shared" si="1"/>
        <v>45683</v>
      </c>
      <c r="AK46" s="1430"/>
      <c r="AL46" s="1431"/>
      <c r="AM46" s="1442"/>
      <c r="AO46" s="1442"/>
    </row>
    <row r="47" spans="1:41" s="1351" customFormat="1" ht="58.5" customHeight="1" thickBot="1">
      <c r="A47" s="1792"/>
      <c r="B47" s="1690" t="str">
        <f t="shared" si="6"/>
        <v>3О_С</v>
      </c>
      <c r="C47" s="1657" t="s">
        <v>810</v>
      </c>
      <c r="D47" s="1660" t="str">
        <f t="shared" si="7"/>
        <v>Выполнение строительно-монтажных работ по объектам 30UJA, 30UJG</v>
      </c>
      <c r="E47" s="1576" t="s">
        <v>1258</v>
      </c>
      <c r="F47" s="1352"/>
      <c r="G47" s="1712">
        <f t="shared" si="13"/>
        <v>44027</v>
      </c>
      <c r="H47" s="1712">
        <f t="shared" si="13"/>
        <v>44055</v>
      </c>
      <c r="I47" s="1712">
        <f t="shared" si="13"/>
        <v>44078</v>
      </c>
      <c r="J47" s="1712">
        <f t="shared" si="13"/>
        <v>44160</v>
      </c>
      <c r="K47" s="1712">
        <f t="shared" si="13"/>
        <v>44167</v>
      </c>
      <c r="L47" s="1712">
        <f t="shared" si="13"/>
        <v>44167</v>
      </c>
      <c r="M47" s="1712">
        <f t="shared" si="13"/>
        <v>44181</v>
      </c>
      <c r="N47" s="1712">
        <f t="shared" si="13"/>
        <v>44183</v>
      </c>
      <c r="O47" s="1712">
        <f t="shared" si="13"/>
        <v>44215</v>
      </c>
      <c r="P47" s="1712">
        <f t="shared" si="13"/>
        <v>44202</v>
      </c>
      <c r="Q47" s="1712">
        <f t="shared" si="14"/>
        <v>44210</v>
      </c>
      <c r="R47" s="1712">
        <f t="shared" si="14"/>
        <v>44202</v>
      </c>
      <c r="S47" s="1712">
        <f t="shared" si="14"/>
        <v>44218</v>
      </c>
      <c r="T47" s="1712">
        <f t="shared" si="14"/>
        <v>44223</v>
      </c>
      <c r="U47" s="1712">
        <f t="shared" si="14"/>
        <v>44237</v>
      </c>
      <c r="V47" s="1712">
        <f t="shared" si="14"/>
        <v>44242</v>
      </c>
      <c r="W47" s="1712">
        <f t="shared" si="14"/>
        <v>44263</v>
      </c>
      <c r="X47" s="1712">
        <f t="shared" si="14"/>
        <v>44273</v>
      </c>
      <c r="Y47" s="1712">
        <f t="shared" si="14"/>
        <v>44278</v>
      </c>
      <c r="Z47" s="1712">
        <f t="shared" si="14"/>
        <v>44323</v>
      </c>
      <c r="AA47" s="1712">
        <f t="shared" si="14"/>
        <v>44323</v>
      </c>
      <c r="AB47" s="1712">
        <f t="shared" si="14"/>
        <v>44333</v>
      </c>
      <c r="AC47" s="1712">
        <f t="shared" si="14"/>
        <v>44349</v>
      </c>
      <c r="AD47" s="1712">
        <f t="shared" si="14"/>
        <v>44353</v>
      </c>
      <c r="AE47" s="1713">
        <f t="shared" si="14"/>
        <v>44383</v>
      </c>
      <c r="AF47" s="1440">
        <f t="shared" si="10"/>
        <v>44306</v>
      </c>
      <c r="AG47" s="1428">
        <v>34430</v>
      </c>
      <c r="AH47" s="1443">
        <v>45318</v>
      </c>
      <c r="AI47" s="1424">
        <f>VLOOKUP(AG47,Schedule!$B$2:$F$14923,5,0)</f>
        <v>45318</v>
      </c>
      <c r="AJ47" s="1424">
        <f t="shared" si="1"/>
        <v>45683</v>
      </c>
      <c r="AK47" s="1430"/>
      <c r="AL47" s="1431"/>
      <c r="AM47" s="1442"/>
      <c r="AO47" s="1442"/>
    </row>
    <row r="48" spans="1:41" s="1351" customFormat="1" ht="58.5" customHeight="1" thickBot="1">
      <c r="A48" s="1792"/>
      <c r="B48" s="1690" t="str">
        <f t="shared" si="6"/>
        <v>3О_С</v>
      </c>
      <c r="C48" s="1657" t="s">
        <v>854</v>
      </c>
      <c r="D48" s="1660" t="str">
        <f t="shared" si="7"/>
        <v>Выполнение строительно-монтажных работ по объектам 30UJA, 30UJG</v>
      </c>
      <c r="E48" s="1576" t="s">
        <v>1259</v>
      </c>
      <c r="F48" s="1352"/>
      <c r="G48" s="1712">
        <f t="shared" si="13"/>
        <v>44027</v>
      </c>
      <c r="H48" s="1712">
        <f t="shared" si="13"/>
        <v>44055</v>
      </c>
      <c r="I48" s="1712">
        <f t="shared" si="13"/>
        <v>44078</v>
      </c>
      <c r="J48" s="1712">
        <f t="shared" si="13"/>
        <v>44160</v>
      </c>
      <c r="K48" s="1712">
        <f t="shared" si="13"/>
        <v>44167</v>
      </c>
      <c r="L48" s="1712">
        <f t="shared" si="13"/>
        <v>44167</v>
      </c>
      <c r="M48" s="1712">
        <f t="shared" si="13"/>
        <v>44181</v>
      </c>
      <c r="N48" s="1712">
        <f t="shared" si="13"/>
        <v>44183</v>
      </c>
      <c r="O48" s="1712">
        <f t="shared" si="13"/>
        <v>44215</v>
      </c>
      <c r="P48" s="1712">
        <f t="shared" si="13"/>
        <v>44202</v>
      </c>
      <c r="Q48" s="1712">
        <f t="shared" si="14"/>
        <v>44210</v>
      </c>
      <c r="R48" s="1712">
        <f t="shared" si="14"/>
        <v>44202</v>
      </c>
      <c r="S48" s="1712">
        <f t="shared" si="14"/>
        <v>44218</v>
      </c>
      <c r="T48" s="1712">
        <f t="shared" si="14"/>
        <v>44223</v>
      </c>
      <c r="U48" s="1712">
        <f t="shared" si="14"/>
        <v>44237</v>
      </c>
      <c r="V48" s="1712">
        <f t="shared" si="14"/>
        <v>44242</v>
      </c>
      <c r="W48" s="1712">
        <f t="shared" si="14"/>
        <v>44263</v>
      </c>
      <c r="X48" s="1712">
        <f t="shared" si="14"/>
        <v>44273</v>
      </c>
      <c r="Y48" s="1712">
        <f t="shared" si="14"/>
        <v>44278</v>
      </c>
      <c r="Z48" s="1712">
        <f t="shared" si="14"/>
        <v>44323</v>
      </c>
      <c r="AA48" s="1712">
        <f t="shared" si="14"/>
        <v>44323</v>
      </c>
      <c r="AB48" s="1712">
        <f t="shared" si="14"/>
        <v>44333</v>
      </c>
      <c r="AC48" s="1712">
        <f t="shared" si="14"/>
        <v>44349</v>
      </c>
      <c r="AD48" s="1712">
        <f t="shared" si="14"/>
        <v>44353</v>
      </c>
      <c r="AE48" s="1713">
        <f t="shared" si="14"/>
        <v>44383</v>
      </c>
      <c r="AF48" s="1440">
        <f t="shared" si="10"/>
        <v>44306</v>
      </c>
      <c r="AG48" s="1428">
        <v>39297</v>
      </c>
      <c r="AH48" s="1440">
        <v>44494</v>
      </c>
      <c r="AI48" s="1424"/>
      <c r="AJ48" s="1424"/>
      <c r="AK48" s="1430"/>
      <c r="AL48" s="1431"/>
      <c r="AM48" s="1442"/>
      <c r="AO48" s="1442"/>
    </row>
    <row r="49" spans="1:42" s="1351" customFormat="1" ht="58.5" customHeight="1" thickBot="1">
      <c r="A49" s="1792"/>
      <c r="B49" s="1690" t="str">
        <f t="shared" si="6"/>
        <v>3О_С</v>
      </c>
      <c r="C49" s="1657" t="s">
        <v>856</v>
      </c>
      <c r="D49" s="1660" t="str">
        <f t="shared" si="7"/>
        <v>Выполнение строительно-монтажных работ по объектам 30UJA, 30UJG</v>
      </c>
      <c r="E49" s="1576" t="s">
        <v>1260</v>
      </c>
      <c r="F49" s="1352"/>
      <c r="G49" s="1712">
        <f t="shared" si="13"/>
        <v>44027</v>
      </c>
      <c r="H49" s="1712">
        <f t="shared" si="13"/>
        <v>44055</v>
      </c>
      <c r="I49" s="1712">
        <f t="shared" si="13"/>
        <v>44078</v>
      </c>
      <c r="J49" s="1712">
        <f t="shared" si="13"/>
        <v>44160</v>
      </c>
      <c r="K49" s="1712">
        <f t="shared" si="13"/>
        <v>44167</v>
      </c>
      <c r="L49" s="1712">
        <f t="shared" si="13"/>
        <v>44167</v>
      </c>
      <c r="M49" s="1712">
        <f t="shared" si="13"/>
        <v>44181</v>
      </c>
      <c r="N49" s="1712">
        <f t="shared" si="13"/>
        <v>44183</v>
      </c>
      <c r="O49" s="1712">
        <f t="shared" si="13"/>
        <v>44215</v>
      </c>
      <c r="P49" s="1712">
        <f t="shared" si="13"/>
        <v>44202</v>
      </c>
      <c r="Q49" s="1712">
        <f t="shared" si="14"/>
        <v>44210</v>
      </c>
      <c r="R49" s="1712">
        <f t="shared" si="14"/>
        <v>44202</v>
      </c>
      <c r="S49" s="1712">
        <f t="shared" si="14"/>
        <v>44218</v>
      </c>
      <c r="T49" s="1712">
        <f t="shared" si="14"/>
        <v>44223</v>
      </c>
      <c r="U49" s="1712">
        <f t="shared" si="14"/>
        <v>44237</v>
      </c>
      <c r="V49" s="1712">
        <f t="shared" si="14"/>
        <v>44242</v>
      </c>
      <c r="W49" s="1712">
        <f t="shared" si="14"/>
        <v>44263</v>
      </c>
      <c r="X49" s="1712">
        <f t="shared" si="14"/>
        <v>44273</v>
      </c>
      <c r="Y49" s="1712">
        <f t="shared" si="14"/>
        <v>44278</v>
      </c>
      <c r="Z49" s="1712">
        <f t="shared" si="14"/>
        <v>44323</v>
      </c>
      <c r="AA49" s="1712">
        <f t="shared" si="14"/>
        <v>44323</v>
      </c>
      <c r="AB49" s="1712">
        <f t="shared" si="14"/>
        <v>44333</v>
      </c>
      <c r="AC49" s="1712">
        <f t="shared" si="14"/>
        <v>44349</v>
      </c>
      <c r="AD49" s="1712">
        <f t="shared" si="14"/>
        <v>44353</v>
      </c>
      <c r="AE49" s="1713">
        <f t="shared" si="14"/>
        <v>44383</v>
      </c>
      <c r="AF49" s="1440">
        <f t="shared" si="10"/>
        <v>44306</v>
      </c>
      <c r="AG49" s="1428">
        <v>39297</v>
      </c>
      <c r="AH49" s="1440">
        <v>44494</v>
      </c>
      <c r="AI49" s="1424"/>
      <c r="AJ49" s="1424"/>
      <c r="AK49" s="1430"/>
      <c r="AL49" s="1431"/>
      <c r="AM49" s="1442"/>
      <c r="AO49" s="1442"/>
    </row>
    <row r="50" spans="1:42" s="1351" customFormat="1" ht="58.5" customHeight="1" thickBot="1">
      <c r="A50" s="1792"/>
      <c r="B50" s="1690" t="str">
        <f t="shared" si="6"/>
        <v>3О_С</v>
      </c>
      <c r="C50" s="1657" t="s">
        <v>801</v>
      </c>
      <c r="D50" s="1660" t="str">
        <f t="shared" si="7"/>
        <v>Выполнение строительно-монтажных работ по объектам 30UJA, 30UJG</v>
      </c>
      <c r="E50" s="1576" t="s">
        <v>1261</v>
      </c>
      <c r="F50" s="1352"/>
      <c r="G50" s="1712">
        <f t="shared" si="13"/>
        <v>44027</v>
      </c>
      <c r="H50" s="1712">
        <f t="shared" si="13"/>
        <v>44055</v>
      </c>
      <c r="I50" s="1712">
        <f t="shared" si="13"/>
        <v>44078</v>
      </c>
      <c r="J50" s="1712">
        <f t="shared" si="13"/>
        <v>44160</v>
      </c>
      <c r="K50" s="1712">
        <f t="shared" si="13"/>
        <v>44167</v>
      </c>
      <c r="L50" s="1712">
        <f t="shared" si="13"/>
        <v>44167</v>
      </c>
      <c r="M50" s="1712">
        <f t="shared" si="13"/>
        <v>44181</v>
      </c>
      <c r="N50" s="1712">
        <f t="shared" si="13"/>
        <v>44183</v>
      </c>
      <c r="O50" s="1712">
        <f t="shared" si="13"/>
        <v>44215</v>
      </c>
      <c r="P50" s="1712">
        <f t="shared" si="13"/>
        <v>44202</v>
      </c>
      <c r="Q50" s="1712">
        <f t="shared" si="14"/>
        <v>44210</v>
      </c>
      <c r="R50" s="1712">
        <f t="shared" si="14"/>
        <v>44202</v>
      </c>
      <c r="S50" s="1712">
        <f t="shared" si="14"/>
        <v>44218</v>
      </c>
      <c r="T50" s="1712">
        <f t="shared" si="14"/>
        <v>44223</v>
      </c>
      <c r="U50" s="1712">
        <f t="shared" si="14"/>
        <v>44237</v>
      </c>
      <c r="V50" s="1712">
        <f t="shared" si="14"/>
        <v>44242</v>
      </c>
      <c r="W50" s="1712">
        <f t="shared" si="14"/>
        <v>44263</v>
      </c>
      <c r="X50" s="1712">
        <f t="shared" si="14"/>
        <v>44273</v>
      </c>
      <c r="Y50" s="1712">
        <f t="shared" si="14"/>
        <v>44278</v>
      </c>
      <c r="Z50" s="1712">
        <f t="shared" si="14"/>
        <v>44323</v>
      </c>
      <c r="AA50" s="1712">
        <f t="shared" si="14"/>
        <v>44323</v>
      </c>
      <c r="AB50" s="1712">
        <f t="shared" si="14"/>
        <v>44333</v>
      </c>
      <c r="AC50" s="1712">
        <f t="shared" si="14"/>
        <v>44349</v>
      </c>
      <c r="AD50" s="1712">
        <f t="shared" si="14"/>
        <v>44353</v>
      </c>
      <c r="AE50" s="1713">
        <f t="shared" si="14"/>
        <v>44383</v>
      </c>
      <c r="AF50" s="1440">
        <f t="shared" si="10"/>
        <v>44306</v>
      </c>
      <c r="AG50" s="1428">
        <v>34396</v>
      </c>
      <c r="AH50" s="1440">
        <v>45168</v>
      </c>
      <c r="AI50" s="1424">
        <f>VLOOKUP(AG50,Schedule!$B$2:$F$14923,5,0)</f>
        <v>45168</v>
      </c>
      <c r="AJ50" s="1424">
        <f t="shared" ref="AJ50:AJ84" si="15">AI50+365</f>
        <v>45533</v>
      </c>
      <c r="AK50" s="1430"/>
      <c r="AL50" s="1431"/>
      <c r="AM50" s="1442"/>
      <c r="AO50" s="1442"/>
    </row>
    <row r="51" spans="1:42" s="1351" customFormat="1" ht="58.5" customHeight="1" thickBot="1">
      <c r="A51" s="1792"/>
      <c r="B51" s="1690" t="str">
        <f t="shared" si="6"/>
        <v>3О_С</v>
      </c>
      <c r="C51" s="1657" t="s">
        <v>803</v>
      </c>
      <c r="D51" s="1660" t="str">
        <f t="shared" si="7"/>
        <v>Выполнение строительно-монтажных работ по объектам 30UJA, 30UJG</v>
      </c>
      <c r="E51" s="1576" t="s">
        <v>1262</v>
      </c>
      <c r="F51" s="1352"/>
      <c r="G51" s="1712">
        <f t="shared" si="13"/>
        <v>44027</v>
      </c>
      <c r="H51" s="1712">
        <f t="shared" si="13"/>
        <v>44055</v>
      </c>
      <c r="I51" s="1712">
        <f t="shared" si="13"/>
        <v>44078</v>
      </c>
      <c r="J51" s="1712">
        <f t="shared" si="13"/>
        <v>44160</v>
      </c>
      <c r="K51" s="1712">
        <f t="shared" si="13"/>
        <v>44167</v>
      </c>
      <c r="L51" s="1712">
        <f t="shared" si="13"/>
        <v>44167</v>
      </c>
      <c r="M51" s="1712">
        <f t="shared" si="13"/>
        <v>44181</v>
      </c>
      <c r="N51" s="1712">
        <f t="shared" si="13"/>
        <v>44183</v>
      </c>
      <c r="O51" s="1712">
        <f t="shared" si="13"/>
        <v>44215</v>
      </c>
      <c r="P51" s="1712">
        <f t="shared" si="13"/>
        <v>44202</v>
      </c>
      <c r="Q51" s="1712">
        <f t="shared" si="14"/>
        <v>44210</v>
      </c>
      <c r="R51" s="1712">
        <f t="shared" si="14"/>
        <v>44202</v>
      </c>
      <c r="S51" s="1712">
        <f t="shared" si="14"/>
        <v>44218</v>
      </c>
      <c r="T51" s="1712">
        <f t="shared" si="14"/>
        <v>44223</v>
      </c>
      <c r="U51" s="1712">
        <f t="shared" si="14"/>
        <v>44237</v>
      </c>
      <c r="V51" s="1712">
        <f t="shared" si="14"/>
        <v>44242</v>
      </c>
      <c r="W51" s="1712">
        <f t="shared" si="14"/>
        <v>44263</v>
      </c>
      <c r="X51" s="1712">
        <f t="shared" si="14"/>
        <v>44273</v>
      </c>
      <c r="Y51" s="1712">
        <f t="shared" si="14"/>
        <v>44278</v>
      </c>
      <c r="Z51" s="1712">
        <f t="shared" si="14"/>
        <v>44323</v>
      </c>
      <c r="AA51" s="1712">
        <f t="shared" si="14"/>
        <v>44323</v>
      </c>
      <c r="AB51" s="1712">
        <f t="shared" si="14"/>
        <v>44333</v>
      </c>
      <c r="AC51" s="1712">
        <f t="shared" si="14"/>
        <v>44349</v>
      </c>
      <c r="AD51" s="1712">
        <f t="shared" si="14"/>
        <v>44353</v>
      </c>
      <c r="AE51" s="1713">
        <f t="shared" si="14"/>
        <v>44383</v>
      </c>
      <c r="AF51" s="1440">
        <f t="shared" si="10"/>
        <v>44306</v>
      </c>
      <c r="AG51" s="1428">
        <v>34396</v>
      </c>
      <c r="AH51" s="1440">
        <v>45168</v>
      </c>
      <c r="AI51" s="1424">
        <f>VLOOKUP(AG51,Schedule!$B$2:$F$14923,5,0)</f>
        <v>45168</v>
      </c>
      <c r="AJ51" s="1424">
        <f t="shared" si="15"/>
        <v>45533</v>
      </c>
      <c r="AK51" s="1430"/>
      <c r="AL51" s="1431"/>
      <c r="AM51" s="1442"/>
      <c r="AO51" s="1442"/>
    </row>
    <row r="52" spans="1:42" s="1351" customFormat="1" ht="58.5" customHeight="1" thickBot="1">
      <c r="A52" s="1792"/>
      <c r="B52" s="1690" t="str">
        <f t="shared" si="6"/>
        <v>3О_С</v>
      </c>
      <c r="C52" s="1657" t="s">
        <v>891</v>
      </c>
      <c r="D52" s="1660" t="str">
        <f t="shared" si="7"/>
        <v>Выполнение строительно-монтажных работ по объектам 30UJA, 30UJG</v>
      </c>
      <c r="E52" s="1576" t="s">
        <v>1263</v>
      </c>
      <c r="F52" s="1352"/>
      <c r="G52" s="1712">
        <f t="shared" si="13"/>
        <v>44027</v>
      </c>
      <c r="H52" s="1712">
        <f t="shared" si="13"/>
        <v>44055</v>
      </c>
      <c r="I52" s="1712">
        <f t="shared" si="13"/>
        <v>44078</v>
      </c>
      <c r="J52" s="1712">
        <f t="shared" si="13"/>
        <v>44160</v>
      </c>
      <c r="K52" s="1712">
        <f t="shared" si="13"/>
        <v>44167</v>
      </c>
      <c r="L52" s="1712">
        <f t="shared" si="13"/>
        <v>44167</v>
      </c>
      <c r="M52" s="1712">
        <f t="shared" si="13"/>
        <v>44181</v>
      </c>
      <c r="N52" s="1712">
        <f t="shared" si="13"/>
        <v>44183</v>
      </c>
      <c r="O52" s="1712">
        <f t="shared" si="13"/>
        <v>44215</v>
      </c>
      <c r="P52" s="1712">
        <f t="shared" si="13"/>
        <v>44202</v>
      </c>
      <c r="Q52" s="1712">
        <f t="shared" si="14"/>
        <v>44210</v>
      </c>
      <c r="R52" s="1712">
        <f t="shared" si="14"/>
        <v>44202</v>
      </c>
      <c r="S52" s="1712">
        <f t="shared" si="14"/>
        <v>44218</v>
      </c>
      <c r="T52" s="1712">
        <f t="shared" si="14"/>
        <v>44223</v>
      </c>
      <c r="U52" s="1712">
        <f t="shared" si="14"/>
        <v>44237</v>
      </c>
      <c r="V52" s="1712">
        <f t="shared" si="14"/>
        <v>44242</v>
      </c>
      <c r="W52" s="1712">
        <f t="shared" si="14"/>
        <v>44263</v>
      </c>
      <c r="X52" s="1712">
        <f t="shared" si="14"/>
        <v>44273</v>
      </c>
      <c r="Y52" s="1712">
        <f t="shared" si="14"/>
        <v>44278</v>
      </c>
      <c r="Z52" s="1712">
        <f t="shared" si="14"/>
        <v>44323</v>
      </c>
      <c r="AA52" s="1712">
        <f t="shared" si="14"/>
        <v>44323</v>
      </c>
      <c r="AB52" s="1712">
        <f t="shared" si="14"/>
        <v>44333</v>
      </c>
      <c r="AC52" s="1712">
        <f t="shared" si="14"/>
        <v>44349</v>
      </c>
      <c r="AD52" s="1712">
        <f t="shared" si="14"/>
        <v>44353</v>
      </c>
      <c r="AE52" s="1713">
        <f t="shared" si="14"/>
        <v>44383</v>
      </c>
      <c r="AF52" s="1440">
        <f t="shared" si="10"/>
        <v>44306</v>
      </c>
      <c r="AG52" s="1428">
        <v>33657</v>
      </c>
      <c r="AH52" s="1440">
        <v>44578</v>
      </c>
      <c r="AI52" s="1424">
        <f>VLOOKUP(AG52,Schedule!$B$2:$F$14923,5,0)</f>
        <v>44578</v>
      </c>
      <c r="AJ52" s="1424">
        <f t="shared" si="15"/>
        <v>44943</v>
      </c>
      <c r="AK52" s="1430"/>
      <c r="AL52" s="1431"/>
      <c r="AM52" s="1442"/>
      <c r="AO52" s="1442"/>
    </row>
    <row r="53" spans="1:42" s="1351" customFormat="1" ht="58.5" customHeight="1" thickBot="1">
      <c r="A53" s="1792"/>
      <c r="B53" s="1690" t="str">
        <f t="shared" si="6"/>
        <v>3О_С</v>
      </c>
      <c r="C53" s="1657" t="s">
        <v>893</v>
      </c>
      <c r="D53" s="1660" t="str">
        <f t="shared" si="7"/>
        <v>Выполнение строительно-монтажных работ по объектам 30UJA, 30UJG</v>
      </c>
      <c r="E53" s="1576" t="s">
        <v>1264</v>
      </c>
      <c r="F53" s="1352"/>
      <c r="G53" s="1712">
        <f t="shared" ref="G53:P59" si="16">G$22</f>
        <v>44027</v>
      </c>
      <c r="H53" s="1712">
        <f t="shared" si="16"/>
        <v>44055</v>
      </c>
      <c r="I53" s="1712">
        <f t="shared" si="16"/>
        <v>44078</v>
      </c>
      <c r="J53" s="1712">
        <f t="shared" si="16"/>
        <v>44160</v>
      </c>
      <c r="K53" s="1712">
        <f t="shared" si="16"/>
        <v>44167</v>
      </c>
      <c r="L53" s="1712">
        <f t="shared" si="16"/>
        <v>44167</v>
      </c>
      <c r="M53" s="1712">
        <f t="shared" si="16"/>
        <v>44181</v>
      </c>
      <c r="N53" s="1712">
        <f t="shared" si="16"/>
        <v>44183</v>
      </c>
      <c r="O53" s="1712">
        <f t="shared" si="16"/>
        <v>44215</v>
      </c>
      <c r="P53" s="1712">
        <f t="shared" si="16"/>
        <v>44202</v>
      </c>
      <c r="Q53" s="1712">
        <f t="shared" ref="Q53:AE59" si="17">Q$22</f>
        <v>44210</v>
      </c>
      <c r="R53" s="1712">
        <f t="shared" si="17"/>
        <v>44202</v>
      </c>
      <c r="S53" s="1712">
        <f t="shared" si="17"/>
        <v>44218</v>
      </c>
      <c r="T53" s="1712">
        <f t="shared" si="17"/>
        <v>44223</v>
      </c>
      <c r="U53" s="1712">
        <f t="shared" si="17"/>
        <v>44237</v>
      </c>
      <c r="V53" s="1712">
        <f t="shared" si="17"/>
        <v>44242</v>
      </c>
      <c r="W53" s="1712">
        <f t="shared" si="17"/>
        <v>44263</v>
      </c>
      <c r="X53" s="1712">
        <f t="shared" si="17"/>
        <v>44273</v>
      </c>
      <c r="Y53" s="1712">
        <f t="shared" si="17"/>
        <v>44278</v>
      </c>
      <c r="Z53" s="1712">
        <f t="shared" si="17"/>
        <v>44323</v>
      </c>
      <c r="AA53" s="1712">
        <f t="shared" si="17"/>
        <v>44323</v>
      </c>
      <c r="AB53" s="1712">
        <f t="shared" si="17"/>
        <v>44333</v>
      </c>
      <c r="AC53" s="1712">
        <f t="shared" si="17"/>
        <v>44349</v>
      </c>
      <c r="AD53" s="1712">
        <f t="shared" si="17"/>
        <v>44353</v>
      </c>
      <c r="AE53" s="1713">
        <f t="shared" si="17"/>
        <v>44383</v>
      </c>
      <c r="AF53" s="1440">
        <f t="shared" si="10"/>
        <v>44306</v>
      </c>
      <c r="AG53" s="1428">
        <v>33657</v>
      </c>
      <c r="AH53" s="1440">
        <v>44578</v>
      </c>
      <c r="AI53" s="1424">
        <f>VLOOKUP(AG53,Schedule!$B$2:$F$14923,5,0)</f>
        <v>44578</v>
      </c>
      <c r="AJ53" s="1424">
        <f t="shared" si="15"/>
        <v>44943</v>
      </c>
      <c r="AK53" s="1430"/>
      <c r="AL53" s="1431"/>
      <c r="AM53" s="1442"/>
      <c r="AO53" s="1442"/>
    </row>
    <row r="54" spans="1:42" s="1351" customFormat="1" ht="58.5" customHeight="1" thickBot="1">
      <c r="A54" s="1792"/>
      <c r="B54" s="1690" t="str">
        <f t="shared" si="6"/>
        <v>3О_С</v>
      </c>
      <c r="C54" s="1657" t="s">
        <v>894</v>
      </c>
      <c r="D54" s="1660" t="str">
        <f t="shared" si="7"/>
        <v>Выполнение строительно-монтажных работ по объектам 30UJA, 30UJG</v>
      </c>
      <c r="E54" s="1576" t="s">
        <v>1265</v>
      </c>
      <c r="F54" s="1352"/>
      <c r="G54" s="1712">
        <f t="shared" si="16"/>
        <v>44027</v>
      </c>
      <c r="H54" s="1712">
        <f t="shared" si="16"/>
        <v>44055</v>
      </c>
      <c r="I54" s="1712">
        <f t="shared" si="16"/>
        <v>44078</v>
      </c>
      <c r="J54" s="1712">
        <f t="shared" si="16"/>
        <v>44160</v>
      </c>
      <c r="K54" s="1712">
        <f t="shared" si="16"/>
        <v>44167</v>
      </c>
      <c r="L54" s="1712">
        <f t="shared" si="16"/>
        <v>44167</v>
      </c>
      <c r="M54" s="1712">
        <f t="shared" si="16"/>
        <v>44181</v>
      </c>
      <c r="N54" s="1712">
        <f t="shared" si="16"/>
        <v>44183</v>
      </c>
      <c r="O54" s="1712">
        <f t="shared" si="16"/>
        <v>44215</v>
      </c>
      <c r="P54" s="1712">
        <f t="shared" si="16"/>
        <v>44202</v>
      </c>
      <c r="Q54" s="1712">
        <f t="shared" si="17"/>
        <v>44210</v>
      </c>
      <c r="R54" s="1712">
        <f t="shared" si="17"/>
        <v>44202</v>
      </c>
      <c r="S54" s="1712">
        <f t="shared" si="17"/>
        <v>44218</v>
      </c>
      <c r="T54" s="1712">
        <f t="shared" si="17"/>
        <v>44223</v>
      </c>
      <c r="U54" s="1712">
        <f t="shared" si="17"/>
        <v>44237</v>
      </c>
      <c r="V54" s="1712">
        <f t="shared" si="17"/>
        <v>44242</v>
      </c>
      <c r="W54" s="1712">
        <f t="shared" si="17"/>
        <v>44263</v>
      </c>
      <c r="X54" s="1712">
        <f t="shared" si="17"/>
        <v>44273</v>
      </c>
      <c r="Y54" s="1712">
        <f t="shared" si="17"/>
        <v>44278</v>
      </c>
      <c r="Z54" s="1712">
        <f t="shared" si="17"/>
        <v>44323</v>
      </c>
      <c r="AA54" s="1712">
        <f t="shared" si="17"/>
        <v>44323</v>
      </c>
      <c r="AB54" s="1712">
        <f t="shared" si="17"/>
        <v>44333</v>
      </c>
      <c r="AC54" s="1712">
        <f t="shared" si="17"/>
        <v>44349</v>
      </c>
      <c r="AD54" s="1712">
        <f t="shared" si="17"/>
        <v>44353</v>
      </c>
      <c r="AE54" s="1713">
        <f t="shared" si="17"/>
        <v>44383</v>
      </c>
      <c r="AF54" s="1440">
        <f t="shared" si="10"/>
        <v>44306</v>
      </c>
      <c r="AG54" s="1444">
        <v>33690</v>
      </c>
      <c r="AH54" s="1440">
        <v>44578</v>
      </c>
      <c r="AI54" s="1424">
        <f>VLOOKUP(AG54,Schedule!$B$2:$F$14923,5,0)</f>
        <v>44578</v>
      </c>
      <c r="AJ54" s="1424">
        <f t="shared" si="15"/>
        <v>44943</v>
      </c>
      <c r="AK54" s="1430"/>
      <c r="AL54" s="1431"/>
      <c r="AM54" s="1442"/>
      <c r="AO54" s="1442"/>
    </row>
    <row r="55" spans="1:42" s="1351" customFormat="1" ht="58.5" customHeight="1" thickBot="1">
      <c r="A55" s="1792"/>
      <c r="B55" s="1690" t="str">
        <f t="shared" si="6"/>
        <v>3О_С</v>
      </c>
      <c r="C55" s="1657" t="s">
        <v>895</v>
      </c>
      <c r="D55" s="1660" t="str">
        <f t="shared" si="7"/>
        <v>Выполнение строительно-монтажных работ по объектам 30UJA, 30UJG</v>
      </c>
      <c r="E55" s="1576" t="s">
        <v>1266</v>
      </c>
      <c r="F55" s="1352"/>
      <c r="G55" s="1712">
        <f t="shared" si="16"/>
        <v>44027</v>
      </c>
      <c r="H55" s="1712">
        <f t="shared" si="16"/>
        <v>44055</v>
      </c>
      <c r="I55" s="1712">
        <f t="shared" si="16"/>
        <v>44078</v>
      </c>
      <c r="J55" s="1712">
        <f t="shared" si="16"/>
        <v>44160</v>
      </c>
      <c r="K55" s="1712">
        <f t="shared" si="16"/>
        <v>44167</v>
      </c>
      <c r="L55" s="1712">
        <f t="shared" si="16"/>
        <v>44167</v>
      </c>
      <c r="M55" s="1712">
        <f t="shared" si="16"/>
        <v>44181</v>
      </c>
      <c r="N55" s="1712">
        <f t="shared" si="16"/>
        <v>44183</v>
      </c>
      <c r="O55" s="1712">
        <f t="shared" si="16"/>
        <v>44215</v>
      </c>
      <c r="P55" s="1712">
        <f t="shared" si="16"/>
        <v>44202</v>
      </c>
      <c r="Q55" s="1712">
        <f t="shared" si="17"/>
        <v>44210</v>
      </c>
      <c r="R55" s="1712">
        <f t="shared" si="17"/>
        <v>44202</v>
      </c>
      <c r="S55" s="1712">
        <f t="shared" si="17"/>
        <v>44218</v>
      </c>
      <c r="T55" s="1712">
        <f t="shared" si="17"/>
        <v>44223</v>
      </c>
      <c r="U55" s="1712">
        <f t="shared" si="17"/>
        <v>44237</v>
      </c>
      <c r="V55" s="1712">
        <f t="shared" si="17"/>
        <v>44242</v>
      </c>
      <c r="W55" s="1712">
        <f t="shared" si="17"/>
        <v>44263</v>
      </c>
      <c r="X55" s="1712">
        <f t="shared" si="17"/>
        <v>44273</v>
      </c>
      <c r="Y55" s="1712">
        <f t="shared" si="17"/>
        <v>44278</v>
      </c>
      <c r="Z55" s="1712">
        <f t="shared" si="17"/>
        <v>44323</v>
      </c>
      <c r="AA55" s="1712">
        <f t="shared" si="17"/>
        <v>44323</v>
      </c>
      <c r="AB55" s="1712">
        <f t="shared" si="17"/>
        <v>44333</v>
      </c>
      <c r="AC55" s="1712">
        <f t="shared" si="17"/>
        <v>44349</v>
      </c>
      <c r="AD55" s="1712">
        <f t="shared" si="17"/>
        <v>44353</v>
      </c>
      <c r="AE55" s="1713">
        <f t="shared" si="17"/>
        <v>44383</v>
      </c>
      <c r="AF55" s="1440">
        <f t="shared" si="10"/>
        <v>44306</v>
      </c>
      <c r="AG55" s="1444">
        <v>33690</v>
      </c>
      <c r="AH55" s="1440">
        <v>44578</v>
      </c>
      <c r="AI55" s="1424">
        <f>VLOOKUP(AG55,Schedule!$B$2:$F$14923,5,0)</f>
        <v>44578</v>
      </c>
      <c r="AJ55" s="1424">
        <f t="shared" si="15"/>
        <v>44943</v>
      </c>
      <c r="AK55" s="1430"/>
      <c r="AL55" s="1431"/>
      <c r="AM55" s="1442"/>
      <c r="AO55" s="1442"/>
    </row>
    <row r="56" spans="1:42" s="1351" customFormat="1" ht="58.5" customHeight="1" thickBot="1">
      <c r="A56" s="1792"/>
      <c r="B56" s="1690" t="str">
        <f t="shared" si="6"/>
        <v>3О_С</v>
      </c>
      <c r="C56" s="1657" t="s">
        <v>906</v>
      </c>
      <c r="D56" s="1660" t="str">
        <f t="shared" si="7"/>
        <v>Выполнение строительно-монтажных работ по объектам 30UJA, 30UJG</v>
      </c>
      <c r="E56" s="1576" t="s">
        <v>1267</v>
      </c>
      <c r="F56" s="1352"/>
      <c r="G56" s="1712">
        <f t="shared" si="16"/>
        <v>44027</v>
      </c>
      <c r="H56" s="1712">
        <f t="shared" si="16"/>
        <v>44055</v>
      </c>
      <c r="I56" s="1712">
        <f t="shared" si="16"/>
        <v>44078</v>
      </c>
      <c r="J56" s="1712">
        <f t="shared" si="16"/>
        <v>44160</v>
      </c>
      <c r="K56" s="1712">
        <f t="shared" si="16"/>
        <v>44167</v>
      </c>
      <c r="L56" s="1712">
        <f t="shared" si="16"/>
        <v>44167</v>
      </c>
      <c r="M56" s="1712">
        <f t="shared" si="16"/>
        <v>44181</v>
      </c>
      <c r="N56" s="1712">
        <f t="shared" si="16"/>
        <v>44183</v>
      </c>
      <c r="O56" s="1712">
        <f t="shared" si="16"/>
        <v>44215</v>
      </c>
      <c r="P56" s="1712">
        <f t="shared" si="16"/>
        <v>44202</v>
      </c>
      <c r="Q56" s="1712">
        <f t="shared" si="17"/>
        <v>44210</v>
      </c>
      <c r="R56" s="1712">
        <f t="shared" si="17"/>
        <v>44202</v>
      </c>
      <c r="S56" s="1712">
        <f t="shared" si="17"/>
        <v>44218</v>
      </c>
      <c r="T56" s="1712">
        <f t="shared" si="17"/>
        <v>44223</v>
      </c>
      <c r="U56" s="1712">
        <f t="shared" si="17"/>
        <v>44237</v>
      </c>
      <c r="V56" s="1712">
        <f t="shared" si="17"/>
        <v>44242</v>
      </c>
      <c r="W56" s="1712">
        <f t="shared" si="17"/>
        <v>44263</v>
      </c>
      <c r="X56" s="1712">
        <f t="shared" si="17"/>
        <v>44273</v>
      </c>
      <c r="Y56" s="1712">
        <f t="shared" si="17"/>
        <v>44278</v>
      </c>
      <c r="Z56" s="1712">
        <f t="shared" si="17"/>
        <v>44323</v>
      </c>
      <c r="AA56" s="1712">
        <f t="shared" si="17"/>
        <v>44323</v>
      </c>
      <c r="AB56" s="1712">
        <f t="shared" si="17"/>
        <v>44333</v>
      </c>
      <c r="AC56" s="1712">
        <f t="shared" si="17"/>
        <v>44349</v>
      </c>
      <c r="AD56" s="1712">
        <f t="shared" si="17"/>
        <v>44353</v>
      </c>
      <c r="AE56" s="1713">
        <f t="shared" si="17"/>
        <v>44383</v>
      </c>
      <c r="AF56" s="1440">
        <f t="shared" si="10"/>
        <v>44306</v>
      </c>
      <c r="AG56" s="1444">
        <v>25837</v>
      </c>
      <c r="AH56" s="1440">
        <v>44777</v>
      </c>
      <c r="AI56" s="1424">
        <f>VLOOKUP(AG56,Schedule!$B$2:$F$14923,5,0)</f>
        <v>44221</v>
      </c>
      <c r="AJ56" s="1424">
        <f t="shared" si="15"/>
        <v>44586</v>
      </c>
      <c r="AK56" s="1430"/>
      <c r="AL56" s="1431"/>
      <c r="AM56" s="1442"/>
      <c r="AO56" s="1442"/>
    </row>
    <row r="57" spans="1:42" s="1351" customFormat="1" ht="58.5" customHeight="1" thickBot="1">
      <c r="A57" s="1792"/>
      <c r="B57" s="1690" t="str">
        <f t="shared" si="6"/>
        <v>3О_С</v>
      </c>
      <c r="C57" s="1657" t="s">
        <v>908</v>
      </c>
      <c r="D57" s="1660" t="str">
        <f t="shared" si="7"/>
        <v>Выполнение строительно-монтажных работ по объектам 30UJA, 30UJG</v>
      </c>
      <c r="E57" s="1576" t="s">
        <v>1268</v>
      </c>
      <c r="F57" s="1352"/>
      <c r="G57" s="1712">
        <f t="shared" si="16"/>
        <v>44027</v>
      </c>
      <c r="H57" s="1712">
        <f t="shared" si="16"/>
        <v>44055</v>
      </c>
      <c r="I57" s="1712">
        <f t="shared" si="16"/>
        <v>44078</v>
      </c>
      <c r="J57" s="1712">
        <f t="shared" si="16"/>
        <v>44160</v>
      </c>
      <c r="K57" s="1712">
        <f t="shared" si="16"/>
        <v>44167</v>
      </c>
      <c r="L57" s="1712">
        <f t="shared" si="16"/>
        <v>44167</v>
      </c>
      <c r="M57" s="1712">
        <f t="shared" si="16"/>
        <v>44181</v>
      </c>
      <c r="N57" s="1712">
        <f t="shared" si="16"/>
        <v>44183</v>
      </c>
      <c r="O57" s="1712">
        <f t="shared" si="16"/>
        <v>44215</v>
      </c>
      <c r="P57" s="1712">
        <f t="shared" si="16"/>
        <v>44202</v>
      </c>
      <c r="Q57" s="1712">
        <f t="shared" si="17"/>
        <v>44210</v>
      </c>
      <c r="R57" s="1712">
        <f t="shared" si="17"/>
        <v>44202</v>
      </c>
      <c r="S57" s="1712">
        <f t="shared" si="17"/>
        <v>44218</v>
      </c>
      <c r="T57" s="1712">
        <f t="shared" si="17"/>
        <v>44223</v>
      </c>
      <c r="U57" s="1712">
        <f t="shared" si="17"/>
        <v>44237</v>
      </c>
      <c r="V57" s="1712">
        <f t="shared" si="17"/>
        <v>44242</v>
      </c>
      <c r="W57" s="1712">
        <f t="shared" si="17"/>
        <v>44263</v>
      </c>
      <c r="X57" s="1712">
        <f t="shared" si="17"/>
        <v>44273</v>
      </c>
      <c r="Y57" s="1712">
        <f t="shared" si="17"/>
        <v>44278</v>
      </c>
      <c r="Z57" s="1712">
        <f t="shared" si="17"/>
        <v>44323</v>
      </c>
      <c r="AA57" s="1712">
        <f t="shared" si="17"/>
        <v>44323</v>
      </c>
      <c r="AB57" s="1712">
        <f t="shared" si="17"/>
        <v>44333</v>
      </c>
      <c r="AC57" s="1712">
        <f t="shared" si="17"/>
        <v>44349</v>
      </c>
      <c r="AD57" s="1712">
        <f t="shared" si="17"/>
        <v>44353</v>
      </c>
      <c r="AE57" s="1713">
        <f t="shared" si="17"/>
        <v>44383</v>
      </c>
      <c r="AF57" s="1440">
        <f t="shared" si="10"/>
        <v>44306</v>
      </c>
      <c r="AG57" s="1444">
        <v>25837</v>
      </c>
      <c r="AH57" s="1440">
        <v>44777</v>
      </c>
      <c r="AI57" s="1424">
        <f>VLOOKUP(AG57,Schedule!$B$2:$F$14923,5,0)</f>
        <v>44221</v>
      </c>
      <c r="AJ57" s="1424">
        <f t="shared" si="15"/>
        <v>44586</v>
      </c>
      <c r="AK57" s="1430"/>
      <c r="AL57" s="1431"/>
      <c r="AM57" s="1442"/>
      <c r="AO57" s="1442"/>
    </row>
    <row r="58" spans="1:42" s="1351" customFormat="1" ht="58.5" customHeight="1" thickBot="1">
      <c r="A58" s="1792"/>
      <c r="B58" s="1690" t="str">
        <f t="shared" si="6"/>
        <v>3О_С</v>
      </c>
      <c r="C58" s="1657" t="s">
        <v>909</v>
      </c>
      <c r="D58" s="1660" t="str">
        <f t="shared" si="7"/>
        <v>Выполнение строительно-монтажных работ по объектам 30UJA, 30UJG</v>
      </c>
      <c r="E58" s="1576" t="s">
        <v>1269</v>
      </c>
      <c r="F58" s="1352"/>
      <c r="G58" s="1712">
        <f t="shared" si="16"/>
        <v>44027</v>
      </c>
      <c r="H58" s="1712">
        <f t="shared" si="16"/>
        <v>44055</v>
      </c>
      <c r="I58" s="1712">
        <f t="shared" si="16"/>
        <v>44078</v>
      </c>
      <c r="J58" s="1712">
        <f t="shared" si="16"/>
        <v>44160</v>
      </c>
      <c r="K58" s="1712">
        <f t="shared" si="16"/>
        <v>44167</v>
      </c>
      <c r="L58" s="1712">
        <f t="shared" si="16"/>
        <v>44167</v>
      </c>
      <c r="M58" s="1712">
        <f t="shared" si="16"/>
        <v>44181</v>
      </c>
      <c r="N58" s="1712">
        <f t="shared" si="16"/>
        <v>44183</v>
      </c>
      <c r="O58" s="1712">
        <f t="shared" si="16"/>
        <v>44215</v>
      </c>
      <c r="P58" s="1712">
        <f t="shared" si="16"/>
        <v>44202</v>
      </c>
      <c r="Q58" s="1712">
        <f t="shared" si="17"/>
        <v>44210</v>
      </c>
      <c r="R58" s="1712">
        <f t="shared" si="17"/>
        <v>44202</v>
      </c>
      <c r="S58" s="1712">
        <f t="shared" si="17"/>
        <v>44218</v>
      </c>
      <c r="T58" s="1712">
        <f t="shared" si="17"/>
        <v>44223</v>
      </c>
      <c r="U58" s="1712">
        <f t="shared" si="17"/>
        <v>44237</v>
      </c>
      <c r="V58" s="1712">
        <f t="shared" si="17"/>
        <v>44242</v>
      </c>
      <c r="W58" s="1712">
        <f t="shared" si="17"/>
        <v>44263</v>
      </c>
      <c r="X58" s="1712">
        <f t="shared" si="17"/>
        <v>44273</v>
      </c>
      <c r="Y58" s="1712">
        <f t="shared" si="17"/>
        <v>44278</v>
      </c>
      <c r="Z58" s="1712">
        <f t="shared" si="17"/>
        <v>44323</v>
      </c>
      <c r="AA58" s="1712">
        <f t="shared" si="17"/>
        <v>44323</v>
      </c>
      <c r="AB58" s="1712">
        <f t="shared" si="17"/>
        <v>44333</v>
      </c>
      <c r="AC58" s="1712">
        <f t="shared" si="17"/>
        <v>44349</v>
      </c>
      <c r="AD58" s="1712">
        <f t="shared" si="17"/>
        <v>44353</v>
      </c>
      <c r="AE58" s="1713">
        <f t="shared" si="17"/>
        <v>44383</v>
      </c>
      <c r="AF58" s="1440">
        <f t="shared" si="10"/>
        <v>44306</v>
      </c>
      <c r="AG58" s="1444">
        <v>25837</v>
      </c>
      <c r="AH58" s="1440">
        <v>44777</v>
      </c>
      <c r="AI58" s="1424">
        <f>VLOOKUP(AG58,Schedule!$B$2:$F$14923,5,0)</f>
        <v>44221</v>
      </c>
      <c r="AJ58" s="1424">
        <f t="shared" si="15"/>
        <v>44586</v>
      </c>
      <c r="AK58" s="1430"/>
      <c r="AL58" s="1431"/>
      <c r="AM58" s="1442"/>
      <c r="AO58" s="1442"/>
    </row>
    <row r="59" spans="1:42" s="1351" customFormat="1" ht="58.5" customHeight="1" thickBot="1">
      <c r="A59" s="1792"/>
      <c r="B59" s="1691" t="str">
        <f t="shared" si="6"/>
        <v>3О_С</v>
      </c>
      <c r="C59" s="1656" t="s">
        <v>910</v>
      </c>
      <c r="D59" s="1661" t="str">
        <f t="shared" si="7"/>
        <v>Выполнение строительно-монтажных работ по объектам 30UJA, 30UJG</v>
      </c>
      <c r="E59" s="1579" t="s">
        <v>1270</v>
      </c>
      <c r="F59" s="1345"/>
      <c r="G59" s="1714">
        <f t="shared" si="16"/>
        <v>44027</v>
      </c>
      <c r="H59" s="1714">
        <f t="shared" si="16"/>
        <v>44055</v>
      </c>
      <c r="I59" s="1714">
        <f t="shared" si="16"/>
        <v>44078</v>
      </c>
      <c r="J59" s="1714">
        <f t="shared" si="16"/>
        <v>44160</v>
      </c>
      <c r="K59" s="1714">
        <f t="shared" si="16"/>
        <v>44167</v>
      </c>
      <c r="L59" s="1714">
        <f t="shared" si="16"/>
        <v>44167</v>
      </c>
      <c r="M59" s="1714">
        <f t="shared" si="16"/>
        <v>44181</v>
      </c>
      <c r="N59" s="1714">
        <f t="shared" si="16"/>
        <v>44183</v>
      </c>
      <c r="O59" s="1714">
        <f t="shared" si="16"/>
        <v>44215</v>
      </c>
      <c r="P59" s="1714">
        <f t="shared" si="16"/>
        <v>44202</v>
      </c>
      <c r="Q59" s="1714">
        <f t="shared" si="17"/>
        <v>44210</v>
      </c>
      <c r="R59" s="1714">
        <f t="shared" si="17"/>
        <v>44202</v>
      </c>
      <c r="S59" s="1714">
        <f t="shared" si="17"/>
        <v>44218</v>
      </c>
      <c r="T59" s="1714">
        <f t="shared" si="17"/>
        <v>44223</v>
      </c>
      <c r="U59" s="1714">
        <f t="shared" si="17"/>
        <v>44237</v>
      </c>
      <c r="V59" s="1714">
        <f t="shared" si="17"/>
        <v>44242</v>
      </c>
      <c r="W59" s="1714">
        <f t="shared" si="17"/>
        <v>44263</v>
      </c>
      <c r="X59" s="1714">
        <f t="shared" si="17"/>
        <v>44273</v>
      </c>
      <c r="Y59" s="1714">
        <f t="shared" si="17"/>
        <v>44278</v>
      </c>
      <c r="Z59" s="1714">
        <f t="shared" si="17"/>
        <v>44323</v>
      </c>
      <c r="AA59" s="1714">
        <f t="shared" si="17"/>
        <v>44323</v>
      </c>
      <c r="AB59" s="1714">
        <f t="shared" si="17"/>
        <v>44333</v>
      </c>
      <c r="AC59" s="1714">
        <f t="shared" si="17"/>
        <v>44349</v>
      </c>
      <c r="AD59" s="1714">
        <f t="shared" si="17"/>
        <v>44353</v>
      </c>
      <c r="AE59" s="1715">
        <f t="shared" si="17"/>
        <v>44383</v>
      </c>
      <c r="AF59" s="1441">
        <f t="shared" si="10"/>
        <v>44306</v>
      </c>
      <c r="AG59" s="1445">
        <v>25837</v>
      </c>
      <c r="AH59" s="1441">
        <v>44777</v>
      </c>
      <c r="AI59" s="1424">
        <f>VLOOKUP(AG59,Schedule!$B$2:$F$14923,5,0)</f>
        <v>44221</v>
      </c>
      <c r="AJ59" s="1424">
        <f t="shared" si="15"/>
        <v>44586</v>
      </c>
      <c r="AK59" s="1434"/>
      <c r="AL59" s="1435"/>
      <c r="AM59" s="1446"/>
      <c r="AO59" s="1446"/>
    </row>
    <row r="60" spans="1:42" s="1351" customFormat="1" ht="48" customHeight="1" thickBot="1">
      <c r="A60" s="1792">
        <f>A22+1</f>
        <v>5</v>
      </c>
      <c r="B60" s="1757" t="s">
        <v>1271</v>
      </c>
      <c r="C60" s="1659" t="s">
        <v>592</v>
      </c>
      <c r="D60" s="1655" t="str">
        <f>CONCATENATE("Выполнение строительно-монтажных работ по объектам ",,C60,", ",C61)</f>
        <v>Выполнение строительно-монтажных работ по объектам 30UKC, 30UKH</v>
      </c>
      <c r="E60" s="1573" t="s">
        <v>1272</v>
      </c>
      <c r="F60" s="1339" t="s">
        <v>55</v>
      </c>
      <c r="G60" s="1401">
        <f>IFERROR(VLOOKUP(B60,'ИСХОДНИК-даты-1х'!$D$10:$AC$61,2,0),"-")</f>
        <v>44018</v>
      </c>
      <c r="H60" s="1401">
        <f>IFERROR(VLOOKUP(B60,'ИСХОДНИК-даты-1х'!$D$10:$AC$61,3,0),"-")</f>
        <v>44046</v>
      </c>
      <c r="I60" s="1401">
        <f>IFERROR(VLOOKUP(B60,'ИСХОДНИК-даты-1х'!$D$10:$AC$61,4,0),"-")</f>
        <v>44069</v>
      </c>
      <c r="J60" s="1401">
        <f>IFERROR(VLOOKUP(B60,'ИСХОДНИК-даты-1х'!$D$10:$AC$61,5,0),"-")</f>
        <v>44074</v>
      </c>
      <c r="K60" s="1401">
        <f>IFERROR(VLOOKUP(B60,'ИСХОДНИК-даты-1х'!$D$10:$AC$61,6,0),"-")</f>
        <v>44081</v>
      </c>
      <c r="L60" s="1401">
        <f>IFERROR(VLOOKUP(B60,'ИСХОДНИК-даты-1х'!$D$10:$AC$61,7,0),"-")</f>
        <v>44081</v>
      </c>
      <c r="M60" s="1401">
        <f>IFERROR(VLOOKUP(B60,'ИСХОДНИК-даты-1х'!$D$10:$AC$61,8,0),"-")</f>
        <v>44158</v>
      </c>
      <c r="N60" s="1401">
        <f>IFERROR(VLOOKUP(B60,'ИСХОДНИК-даты-1х'!$D$10:$AC$61,9,0),"-")+1</f>
        <v>44161</v>
      </c>
      <c r="O60" s="1401">
        <f>IFERROR(VLOOKUP(B60,'ИСХОДНИК-даты-1х'!$D$10:$AC$61,10,0),"-")</f>
        <v>44190</v>
      </c>
      <c r="P60" s="1401">
        <f>IFERROR(VLOOKUP(B60,'ИСХОДНИК-даты-1х'!$D$10:$AC$61,11,0),"-")</f>
        <v>44196</v>
      </c>
      <c r="Q60" s="1401">
        <f>IFERROR(VLOOKUP(B60,'ИСХОДНИК-даты-1х'!$D$10:$AC$61,12,0),"-")</f>
        <v>44187</v>
      </c>
      <c r="R60" s="1401">
        <f>IFERROR(VLOOKUP(B60,'ИСХОДНИК-даты-1х'!$D$10:$AC$61,13,0),"-")</f>
        <v>44196</v>
      </c>
      <c r="S60" s="1401">
        <f>IFERROR(VLOOKUP(B60,'ИСХОДНИК-даты-1х'!$D$10:$AC$61,14,0),"-")</f>
        <v>44214</v>
      </c>
      <c r="T60" s="1401">
        <f>IFERROR(VLOOKUP(B60,'ИСХОДНИК-даты-1х'!$D$10:$AC$61,15,0),"-")</f>
        <v>44217</v>
      </c>
      <c r="U60" s="1401">
        <f>IFERROR(VLOOKUP(B60,'ИСХОДНИК-даты-1х'!$D$10:$AC$61,16,0),"-")</f>
        <v>44351</v>
      </c>
      <c r="V60" s="1401">
        <f>IFERROR(VLOOKUP(B60,'ИСХОДНИК-даты-1х'!$D$10:$AC$61,17,0),"-")</f>
        <v>44356</v>
      </c>
      <c r="W60" s="1401">
        <f>IFERROR(VLOOKUP(B60,'ИСХОДНИК-даты-1х'!$D$10:$AC$61,18,0),"-")</f>
        <v>44377</v>
      </c>
      <c r="X60" s="1401">
        <f>IFERROR(VLOOKUP(B60,'ИСХОДНИК-даты-1х'!$D$10:$AC$61,19,0),"-")</f>
        <v>44389</v>
      </c>
      <c r="Y60" s="1401">
        <f>IFERROR(VLOOKUP(B60,'ИСХОДНИК-даты-1х'!$D$10:$AC$61,20,0),"-")</f>
        <v>44392</v>
      </c>
      <c r="Z60" s="1401">
        <f>IFERROR(VLOOKUP(B60,'ИСХОДНИК-даты-1х'!$D$10:$AC$61,21,0),"-")</f>
        <v>44437</v>
      </c>
      <c r="AA60" s="1401">
        <f>IFERROR(VLOOKUP(B60,'ИСХОДНИК-даты-1х'!$D$10:$AC$61,22,0),"-")</f>
        <v>44437</v>
      </c>
      <c r="AB60" s="1401">
        <f>IFERROR(VLOOKUP(B60,'ИСХОДНИК-даты-1х'!$D$10:$AC$61,23,0),"-")</f>
        <v>44447</v>
      </c>
      <c r="AC60" s="1401">
        <f>IFERROR(VLOOKUP(B60,'ИСХОДНИК-даты-1х'!$D$10:$AC$61,24,0),"-")</f>
        <v>44463</v>
      </c>
      <c r="AD60" s="1401">
        <f>IFERROR(VLOOKUP(B60,'ИСХОДНИК-даты-1х'!$D$10:$AC$61,25,0),"-")</f>
        <v>44467</v>
      </c>
      <c r="AE60" s="1756">
        <v>44497</v>
      </c>
      <c r="AF60" s="1381">
        <v>44275</v>
      </c>
      <c r="AG60" s="1380">
        <v>30403</v>
      </c>
      <c r="AH60" s="1381">
        <v>44230</v>
      </c>
      <c r="AI60" s="1424">
        <f>VLOOKUP(AG60,Schedule!$B$2:$F$14923,5,0)</f>
        <v>44230</v>
      </c>
      <c r="AJ60" s="1424">
        <f t="shared" si="15"/>
        <v>44595</v>
      </c>
      <c r="AK60" s="1438">
        <f>MIN(AJ60:AJ61)</f>
        <v>44595</v>
      </c>
      <c r="AL60" s="1439">
        <f>AD60+30</f>
        <v>44497</v>
      </c>
      <c r="AM60" s="1383"/>
      <c r="AN60" s="1383" t="s">
        <v>119</v>
      </c>
      <c r="AO60" s="1720">
        <v>44497</v>
      </c>
      <c r="AP60" s="1721" t="s">
        <v>173</v>
      </c>
    </row>
    <row r="61" spans="1:42" s="1351" customFormat="1" ht="48" customHeight="1" thickBot="1">
      <c r="A61" s="1792"/>
      <c r="B61" s="1690" t="s">
        <v>1273</v>
      </c>
      <c r="C61" s="1656" t="s">
        <v>596</v>
      </c>
      <c r="D61" s="1661" t="str">
        <f>$D$59</f>
        <v>Выполнение строительно-монтажных работ по объектам 30UJA, 30UJG</v>
      </c>
      <c r="E61" s="1579" t="s">
        <v>1274</v>
      </c>
      <c r="F61" s="1345"/>
      <c r="G61" s="1714">
        <f t="shared" ref="G61:AE61" si="18">G$60</f>
        <v>44018</v>
      </c>
      <c r="H61" s="1714">
        <f t="shared" si="18"/>
        <v>44046</v>
      </c>
      <c r="I61" s="1714">
        <f t="shared" si="18"/>
        <v>44069</v>
      </c>
      <c r="J61" s="1714">
        <f t="shared" si="18"/>
        <v>44074</v>
      </c>
      <c r="K61" s="1714">
        <f t="shared" si="18"/>
        <v>44081</v>
      </c>
      <c r="L61" s="1714">
        <f t="shared" si="18"/>
        <v>44081</v>
      </c>
      <c r="M61" s="1714">
        <f t="shared" si="18"/>
        <v>44158</v>
      </c>
      <c r="N61" s="1714">
        <f t="shared" si="18"/>
        <v>44161</v>
      </c>
      <c r="O61" s="1714">
        <f t="shared" si="18"/>
        <v>44190</v>
      </c>
      <c r="P61" s="1714">
        <f t="shared" si="18"/>
        <v>44196</v>
      </c>
      <c r="Q61" s="1714">
        <f t="shared" si="18"/>
        <v>44187</v>
      </c>
      <c r="R61" s="1714">
        <f t="shared" si="18"/>
        <v>44196</v>
      </c>
      <c r="S61" s="1714">
        <f t="shared" si="18"/>
        <v>44214</v>
      </c>
      <c r="T61" s="1714">
        <f t="shared" si="18"/>
        <v>44217</v>
      </c>
      <c r="U61" s="1714">
        <f t="shared" si="18"/>
        <v>44351</v>
      </c>
      <c r="V61" s="1714">
        <f t="shared" si="18"/>
        <v>44356</v>
      </c>
      <c r="W61" s="1714">
        <f t="shared" si="18"/>
        <v>44377</v>
      </c>
      <c r="X61" s="1714">
        <f t="shared" si="18"/>
        <v>44389</v>
      </c>
      <c r="Y61" s="1714">
        <f t="shared" si="18"/>
        <v>44392</v>
      </c>
      <c r="Z61" s="1714">
        <f t="shared" si="18"/>
        <v>44437</v>
      </c>
      <c r="AA61" s="1714">
        <f t="shared" si="18"/>
        <v>44437</v>
      </c>
      <c r="AB61" s="1714">
        <f t="shared" si="18"/>
        <v>44447</v>
      </c>
      <c r="AC61" s="1714">
        <f t="shared" si="18"/>
        <v>44463</v>
      </c>
      <c r="AD61" s="1714">
        <f t="shared" si="18"/>
        <v>44467</v>
      </c>
      <c r="AE61" s="1715">
        <f t="shared" si="18"/>
        <v>44497</v>
      </c>
      <c r="AF61" s="1447">
        <f>$AF$60</f>
        <v>44275</v>
      </c>
      <c r="AG61" s="1445">
        <v>31276</v>
      </c>
      <c r="AH61" s="1447">
        <v>45213</v>
      </c>
      <c r="AI61" s="1424">
        <f>VLOOKUP(AG61,Schedule!$B$2:$F$14923,5,0)</f>
        <v>45213</v>
      </c>
      <c r="AJ61" s="1424">
        <f t="shared" si="15"/>
        <v>45578</v>
      </c>
      <c r="AK61" s="1434"/>
      <c r="AL61" s="1435"/>
      <c r="AM61" s="1446"/>
      <c r="AO61" s="1446"/>
    </row>
    <row r="62" spans="1:42" s="1351" customFormat="1" ht="96.75" customHeight="1" thickBot="1">
      <c r="A62" s="1792">
        <f>A60+1</f>
        <v>6</v>
      </c>
      <c r="B62" s="1757" t="s">
        <v>1275</v>
      </c>
      <c r="C62" s="1659" t="s">
        <v>698</v>
      </c>
      <c r="D62" s="1655" t="str">
        <f>CONCATENATE("Выполнение строительно-монтажных работ по объектам ",,C62,", ",C63,", ",C64,", ",C65)</f>
        <v>Выполнение строительно-монтажных работ по объектам 30UMA, 30UMX, 30UMV, 30UBA</v>
      </c>
      <c r="E62" s="1573" t="s">
        <v>1276</v>
      </c>
      <c r="F62" s="1339" t="s">
        <v>55</v>
      </c>
      <c r="G62" s="1401">
        <f>IFERROR(VLOOKUP(B62,'ИСХОДНИК-даты-1х'!$D$10:$AC$61,2,0),"-")</f>
        <v>44064</v>
      </c>
      <c r="H62" s="1401">
        <f>IFERROR(VLOOKUP(B62,'ИСХОДНИК-даты-1х'!$D$10:$AC$61,3,0),"-")</f>
        <v>44092</v>
      </c>
      <c r="I62" s="1401">
        <f>IFERROR(VLOOKUP(B62,'ИСХОДНИК-даты-1х'!$D$10:$AC$61,4,0),"-")</f>
        <v>44117</v>
      </c>
      <c r="J62" s="1401">
        <f>IFERROR(VLOOKUP(B62,'ИСХОДНИК-даты-1х'!$D$10:$AC$61,5,0),"-")</f>
        <v>44154</v>
      </c>
      <c r="K62" s="1401">
        <f>IFERROR(VLOOKUP(B62,'ИСХОДНИК-даты-1х'!$D$10:$AC$61,6,0),"-")</f>
        <v>44161</v>
      </c>
      <c r="L62" s="1401">
        <f>IFERROR(VLOOKUP(B62,'ИСХОДНИК-даты-1х'!$D$10:$AC$61,7,0),"-")</f>
        <v>44161</v>
      </c>
      <c r="M62" s="1401">
        <f>IFERROR(VLOOKUP(B62,'ИСХОДНИК-даты-1х'!$D$10:$AC$61,8,0),"-")</f>
        <v>44175</v>
      </c>
      <c r="N62" s="1401">
        <f>IFERROR(VLOOKUP(B62,'ИСХОДНИК-даты-1х'!$D$10:$AC$61,9,0),"-")</f>
        <v>44179</v>
      </c>
      <c r="O62" s="1401">
        <f>IFERROR(VLOOKUP(B62,'ИСХОДНИК-даты-1х'!$D$10:$AC$61,10,0),"-")</f>
        <v>44209</v>
      </c>
      <c r="P62" s="1401">
        <f>IFERROR(VLOOKUP(B62,'ИСХОДНИК-даты-1х'!$D$10:$AC$61,11,0),"-")</f>
        <v>44196</v>
      </c>
      <c r="Q62" s="1401">
        <f>IFERROR(VLOOKUP(B62,'ИСХОДНИК-даты-1х'!$D$10:$AC$61,12,0),"-")</f>
        <v>44204</v>
      </c>
      <c r="R62" s="1401">
        <f>IFERROR(VLOOKUP(B62,'ИСХОДНИК-даты-1х'!$D$10:$AC$61,13,0),"-")</f>
        <v>44196</v>
      </c>
      <c r="S62" s="1401">
        <f>IFERROR(VLOOKUP(B62,'ИСХОДНИК-даты-1х'!$D$10:$AC$61,14,0),"-")</f>
        <v>44214</v>
      </c>
      <c r="T62" s="1401">
        <f>IFERROR(VLOOKUP(B62,'ИСХОДНИК-даты-1х'!$D$10:$AC$61,15,0),"-")</f>
        <v>44217</v>
      </c>
      <c r="U62" s="1401">
        <f>IFERROR(VLOOKUP(B62,'ИСХОДНИК-даты-1х'!$D$10:$AC$61,16,0),"-")</f>
        <v>44341</v>
      </c>
      <c r="V62" s="1401">
        <f>IFERROR(VLOOKUP(B62,'ИСХОДНИК-даты-1х'!$D$10:$AC$61,17,0),"-")</f>
        <v>44344</v>
      </c>
      <c r="W62" s="1401">
        <f>IFERROR(VLOOKUP(B62,'ИСХОДНИК-даты-1х'!$D$10:$AC$61,18,0),"-")</f>
        <v>44365</v>
      </c>
      <c r="X62" s="1401">
        <f>IFERROR(VLOOKUP(B62,'ИСХОДНИК-даты-1х'!$D$10:$AC$61,19,0),"-")</f>
        <v>44377</v>
      </c>
      <c r="Y62" s="1401">
        <f>IFERROR(VLOOKUP(B62,'ИСХОДНИК-даты-1х'!$D$10:$AC$61,20,0),"-")</f>
        <v>44382</v>
      </c>
      <c r="Z62" s="1401">
        <f>IFERROR(VLOOKUP(B62,'ИСХОДНИК-даты-1х'!$D$10:$AC$61,21,0),"-")</f>
        <v>44427</v>
      </c>
      <c r="AA62" s="1401">
        <f>IFERROR(VLOOKUP(B62,'ИСХОДНИК-даты-1х'!$D$10:$AC$61,22,0),"-")</f>
        <v>44427</v>
      </c>
      <c r="AB62" s="1401">
        <f>IFERROR(VLOOKUP(B62,'ИСХОДНИК-даты-1х'!$D$10:$AC$61,23,0),"-")</f>
        <v>44437</v>
      </c>
      <c r="AC62" s="1401">
        <f>IFERROR(VLOOKUP(B62,'ИСХОДНИК-даты-1х'!$D$10:$AC$61,24,0),"-")</f>
        <v>44453</v>
      </c>
      <c r="AD62" s="1401">
        <f>IFERROR(VLOOKUP(B62,'ИСХОДНИК-даты-1х'!$D$10:$AC$61,25,0),"-")</f>
        <v>44457</v>
      </c>
      <c r="AE62" s="1756">
        <v>44487</v>
      </c>
      <c r="AF62" s="1381">
        <v>44343</v>
      </c>
      <c r="AG62" s="1380">
        <v>31322</v>
      </c>
      <c r="AH62" s="1381">
        <v>44343</v>
      </c>
      <c r="AI62" s="1424">
        <f>VLOOKUP(AG62,Schedule!$B$2:$F$14923,5,0)</f>
        <v>44343</v>
      </c>
      <c r="AJ62" s="1424">
        <f t="shared" si="15"/>
        <v>44708</v>
      </c>
      <c r="AK62" s="1438">
        <f>MIN(AJ62:AJ65)</f>
        <v>44708</v>
      </c>
      <c r="AL62" s="1439">
        <f>AD62+30</f>
        <v>44487</v>
      </c>
      <c r="AM62" s="1383"/>
      <c r="AN62" s="1383" t="s">
        <v>119</v>
      </c>
      <c r="AO62" s="1720">
        <v>44487</v>
      </c>
      <c r="AP62" s="1721" t="s">
        <v>173</v>
      </c>
    </row>
    <row r="63" spans="1:42" s="1351" customFormat="1" ht="48" customHeight="1" thickBot="1">
      <c r="A63" s="1792"/>
      <c r="B63" s="1690" t="s">
        <v>1277</v>
      </c>
      <c r="C63" s="1657" t="s">
        <v>706</v>
      </c>
      <c r="D63" s="1660" t="str">
        <f>$D$61</f>
        <v>Выполнение строительно-монтажных работ по объектам 30UJA, 30UJG</v>
      </c>
      <c r="E63" s="1576" t="s">
        <v>1278</v>
      </c>
      <c r="F63" s="1352"/>
      <c r="G63" s="1712">
        <f t="shared" ref="G63:P65" si="19">G$62</f>
        <v>44064</v>
      </c>
      <c r="H63" s="1712">
        <f t="shared" si="19"/>
        <v>44092</v>
      </c>
      <c r="I63" s="1712">
        <f t="shared" si="19"/>
        <v>44117</v>
      </c>
      <c r="J63" s="1712">
        <f t="shared" si="19"/>
        <v>44154</v>
      </c>
      <c r="K63" s="1712">
        <f t="shared" si="19"/>
        <v>44161</v>
      </c>
      <c r="L63" s="1712">
        <f t="shared" si="19"/>
        <v>44161</v>
      </c>
      <c r="M63" s="1712">
        <f t="shared" si="19"/>
        <v>44175</v>
      </c>
      <c r="N63" s="1712">
        <f t="shared" si="19"/>
        <v>44179</v>
      </c>
      <c r="O63" s="1712">
        <f t="shared" si="19"/>
        <v>44209</v>
      </c>
      <c r="P63" s="1712">
        <f t="shared" si="19"/>
        <v>44196</v>
      </c>
      <c r="Q63" s="1712">
        <f t="shared" ref="Q63:AE65" si="20">Q$62</f>
        <v>44204</v>
      </c>
      <c r="R63" s="1712">
        <f t="shared" si="20"/>
        <v>44196</v>
      </c>
      <c r="S63" s="1712">
        <f t="shared" si="20"/>
        <v>44214</v>
      </c>
      <c r="T63" s="1712">
        <f t="shared" si="20"/>
        <v>44217</v>
      </c>
      <c r="U63" s="1712">
        <f t="shared" si="20"/>
        <v>44341</v>
      </c>
      <c r="V63" s="1712">
        <f t="shared" si="20"/>
        <v>44344</v>
      </c>
      <c r="W63" s="1712">
        <f t="shared" si="20"/>
        <v>44365</v>
      </c>
      <c r="X63" s="1712">
        <f t="shared" si="20"/>
        <v>44377</v>
      </c>
      <c r="Y63" s="1712">
        <f t="shared" si="20"/>
        <v>44382</v>
      </c>
      <c r="Z63" s="1712">
        <f t="shared" si="20"/>
        <v>44427</v>
      </c>
      <c r="AA63" s="1712">
        <f t="shared" si="20"/>
        <v>44427</v>
      </c>
      <c r="AB63" s="1712">
        <f t="shared" si="20"/>
        <v>44437</v>
      </c>
      <c r="AC63" s="1712">
        <f t="shared" si="20"/>
        <v>44453</v>
      </c>
      <c r="AD63" s="1712">
        <f t="shared" si="20"/>
        <v>44457</v>
      </c>
      <c r="AE63" s="1713">
        <f t="shared" si="20"/>
        <v>44487</v>
      </c>
      <c r="AF63" s="1443">
        <f>$AF$62</f>
        <v>44343</v>
      </c>
      <c r="AG63" s="1444">
        <v>31322</v>
      </c>
      <c r="AH63" s="1443">
        <v>44343</v>
      </c>
      <c r="AI63" s="1424">
        <f>VLOOKUP(AG63,Schedule!$B$2:$F$14923,5,0)</f>
        <v>44343</v>
      </c>
      <c r="AJ63" s="1424">
        <f t="shared" si="15"/>
        <v>44708</v>
      </c>
      <c r="AK63" s="1430"/>
      <c r="AL63" s="1431"/>
      <c r="AM63" s="1442"/>
      <c r="AO63" s="1442"/>
    </row>
    <row r="64" spans="1:42" s="1351" customFormat="1" ht="48" customHeight="1" thickBot="1">
      <c r="A64" s="1792"/>
      <c r="B64" s="1690" t="s">
        <v>1279</v>
      </c>
      <c r="C64" s="1657" t="s">
        <v>798</v>
      </c>
      <c r="D64" s="1660" t="str">
        <f>$D$61</f>
        <v>Выполнение строительно-монтажных работ по объектам 30UJA, 30UJG</v>
      </c>
      <c r="E64" s="1576" t="s">
        <v>1280</v>
      </c>
      <c r="F64" s="1352"/>
      <c r="G64" s="1712">
        <f t="shared" si="19"/>
        <v>44064</v>
      </c>
      <c r="H64" s="1712">
        <f t="shared" si="19"/>
        <v>44092</v>
      </c>
      <c r="I64" s="1712">
        <f t="shared" si="19"/>
        <v>44117</v>
      </c>
      <c r="J64" s="1712">
        <f t="shared" si="19"/>
        <v>44154</v>
      </c>
      <c r="K64" s="1712">
        <f t="shared" si="19"/>
        <v>44161</v>
      </c>
      <c r="L64" s="1712">
        <f t="shared" si="19"/>
        <v>44161</v>
      </c>
      <c r="M64" s="1712">
        <f t="shared" si="19"/>
        <v>44175</v>
      </c>
      <c r="N64" s="1712">
        <f t="shared" si="19"/>
        <v>44179</v>
      </c>
      <c r="O64" s="1712">
        <f t="shared" si="19"/>
        <v>44209</v>
      </c>
      <c r="P64" s="1712">
        <f t="shared" si="19"/>
        <v>44196</v>
      </c>
      <c r="Q64" s="1712">
        <f t="shared" si="20"/>
        <v>44204</v>
      </c>
      <c r="R64" s="1712">
        <f t="shared" si="20"/>
        <v>44196</v>
      </c>
      <c r="S64" s="1712">
        <f t="shared" si="20"/>
        <v>44214</v>
      </c>
      <c r="T64" s="1712">
        <f t="shared" si="20"/>
        <v>44217</v>
      </c>
      <c r="U64" s="1712">
        <f t="shared" si="20"/>
        <v>44341</v>
      </c>
      <c r="V64" s="1712">
        <f t="shared" si="20"/>
        <v>44344</v>
      </c>
      <c r="W64" s="1712">
        <f t="shared" si="20"/>
        <v>44365</v>
      </c>
      <c r="X64" s="1712">
        <f t="shared" si="20"/>
        <v>44377</v>
      </c>
      <c r="Y64" s="1712">
        <f t="shared" si="20"/>
        <v>44382</v>
      </c>
      <c r="Z64" s="1712">
        <f t="shared" si="20"/>
        <v>44427</v>
      </c>
      <c r="AA64" s="1712">
        <f t="shared" si="20"/>
        <v>44427</v>
      </c>
      <c r="AB64" s="1712">
        <f t="shared" si="20"/>
        <v>44437</v>
      </c>
      <c r="AC64" s="1712">
        <f t="shared" si="20"/>
        <v>44453</v>
      </c>
      <c r="AD64" s="1712">
        <f t="shared" si="20"/>
        <v>44457</v>
      </c>
      <c r="AE64" s="1713">
        <f t="shared" si="20"/>
        <v>44487</v>
      </c>
      <c r="AF64" s="1443">
        <f>$AF$62</f>
        <v>44343</v>
      </c>
      <c r="AG64" s="1444">
        <v>31322</v>
      </c>
      <c r="AH64" s="1443">
        <v>44343</v>
      </c>
      <c r="AI64" s="1424">
        <f>VLOOKUP(AG64,Schedule!$B$2:$F$14923,5,0)</f>
        <v>44343</v>
      </c>
      <c r="AJ64" s="1424">
        <f t="shared" si="15"/>
        <v>44708</v>
      </c>
      <c r="AK64" s="1430"/>
      <c r="AL64" s="1431"/>
      <c r="AM64" s="1442"/>
      <c r="AO64" s="1442"/>
    </row>
    <row r="65" spans="1:42" s="1351" customFormat="1" ht="63" customHeight="1" thickBot="1">
      <c r="A65" s="1792"/>
      <c r="B65" s="1690" t="s">
        <v>1281</v>
      </c>
      <c r="C65" s="1656" t="s">
        <v>610</v>
      </c>
      <c r="D65" s="1661" t="str">
        <f>$D$61</f>
        <v>Выполнение строительно-монтажных работ по объектам 30UJA, 30UJG</v>
      </c>
      <c r="E65" s="1579" t="s">
        <v>1282</v>
      </c>
      <c r="F65" s="1345"/>
      <c r="G65" s="1714">
        <f t="shared" si="19"/>
        <v>44064</v>
      </c>
      <c r="H65" s="1714">
        <f t="shared" si="19"/>
        <v>44092</v>
      </c>
      <c r="I65" s="1714">
        <f t="shared" si="19"/>
        <v>44117</v>
      </c>
      <c r="J65" s="1714">
        <f t="shared" si="19"/>
        <v>44154</v>
      </c>
      <c r="K65" s="1714">
        <f t="shared" si="19"/>
        <v>44161</v>
      </c>
      <c r="L65" s="1714">
        <f t="shared" si="19"/>
        <v>44161</v>
      </c>
      <c r="M65" s="1714">
        <f t="shared" si="19"/>
        <v>44175</v>
      </c>
      <c r="N65" s="1714">
        <f t="shared" si="19"/>
        <v>44179</v>
      </c>
      <c r="O65" s="1714">
        <f t="shared" si="19"/>
        <v>44209</v>
      </c>
      <c r="P65" s="1714">
        <f t="shared" si="19"/>
        <v>44196</v>
      </c>
      <c r="Q65" s="1714">
        <f t="shared" si="20"/>
        <v>44204</v>
      </c>
      <c r="R65" s="1714">
        <f t="shared" si="20"/>
        <v>44196</v>
      </c>
      <c r="S65" s="1714">
        <f t="shared" si="20"/>
        <v>44214</v>
      </c>
      <c r="T65" s="1714">
        <f t="shared" si="20"/>
        <v>44217</v>
      </c>
      <c r="U65" s="1714">
        <f t="shared" si="20"/>
        <v>44341</v>
      </c>
      <c r="V65" s="1714">
        <f t="shared" si="20"/>
        <v>44344</v>
      </c>
      <c r="W65" s="1714">
        <f t="shared" si="20"/>
        <v>44365</v>
      </c>
      <c r="X65" s="1714">
        <f t="shared" si="20"/>
        <v>44377</v>
      </c>
      <c r="Y65" s="1714">
        <f t="shared" si="20"/>
        <v>44382</v>
      </c>
      <c r="Z65" s="1714">
        <f t="shared" si="20"/>
        <v>44427</v>
      </c>
      <c r="AA65" s="1714">
        <f t="shared" si="20"/>
        <v>44427</v>
      </c>
      <c r="AB65" s="1714">
        <f t="shared" si="20"/>
        <v>44437</v>
      </c>
      <c r="AC65" s="1714">
        <f t="shared" si="20"/>
        <v>44453</v>
      </c>
      <c r="AD65" s="1714">
        <f t="shared" si="20"/>
        <v>44457</v>
      </c>
      <c r="AE65" s="1715">
        <f t="shared" si="20"/>
        <v>44487</v>
      </c>
      <c r="AF65" s="1447">
        <f>$AF$62</f>
        <v>44343</v>
      </c>
      <c r="AG65" s="1445">
        <v>31322</v>
      </c>
      <c r="AH65" s="1447">
        <v>44343</v>
      </c>
      <c r="AI65" s="1424">
        <f>VLOOKUP(AG65,Schedule!$B$2:$F$14923,5,0)</f>
        <v>44343</v>
      </c>
      <c r="AJ65" s="1424">
        <f t="shared" si="15"/>
        <v>44708</v>
      </c>
      <c r="AK65" s="1434"/>
      <c r="AL65" s="1435"/>
      <c r="AM65" s="1446"/>
      <c r="AO65" s="1446"/>
    </row>
    <row r="66" spans="1:42" s="1351" customFormat="1" ht="71.25" customHeight="1" thickBot="1">
      <c r="A66" s="1792">
        <f>A62+1</f>
        <v>7</v>
      </c>
      <c r="B66" s="1684" t="s">
        <v>1283</v>
      </c>
      <c r="C66" s="1662"/>
      <c r="D66" s="1655" t="s">
        <v>1284</v>
      </c>
      <c r="E66" s="1573" t="s">
        <v>1285</v>
      </c>
      <c r="F66" s="1339" t="s">
        <v>55</v>
      </c>
      <c r="G66" s="1401">
        <f>IFERROR(VLOOKUP(B66,'ИСХОДНИК-даты-1х'!$D$10:$AC$61,2,0),"-")</f>
        <v>43889</v>
      </c>
      <c r="H66" s="1401">
        <f>IFERROR(VLOOKUP(B66,'ИСХОДНИК-даты-1х'!$D$10:$AC$61,3,0),"-")</f>
        <v>43917</v>
      </c>
      <c r="I66" s="1401">
        <f>IFERROR(VLOOKUP(B66,'ИСХОДНИК-даты-1х'!$D$10:$AC$61,4,0),"-")</f>
        <v>43942</v>
      </c>
      <c r="J66" s="1401">
        <f>IFERROR(VLOOKUP(B66,'ИСХОДНИК-даты-1х'!$D$10:$AC$61,5,0),"-")</f>
        <v>43945</v>
      </c>
      <c r="K66" s="1401">
        <f>IFERROR(VLOOKUP(B66,'ИСХОДНИК-даты-1х'!$D$10:$AC$61,6,0),"-")</f>
        <v>43952</v>
      </c>
      <c r="L66" s="1401">
        <f>IFERROR(VLOOKUP(B66,'ИСХОДНИК-даты-1х'!$D$10:$AC$61,7,0),"-")</f>
        <v>43952</v>
      </c>
      <c r="M66" s="1401">
        <f>IFERROR(VLOOKUP(B66,'ИСХОДНИК-даты-1х'!$D$10:$AC$61,8,0),"-")</f>
        <v>43966</v>
      </c>
      <c r="N66" s="1401">
        <f>IFERROR(VLOOKUP(B66,'ИСХОДНИК-даты-1х'!$D$10:$AC$61,9,0),"-")</f>
        <v>43970</v>
      </c>
      <c r="O66" s="1401">
        <f>IFERROR(VLOOKUP(B66,'ИСХОДНИК-даты-1х'!$D$10:$AC$61,10,0),"-")</f>
        <v>44000</v>
      </c>
      <c r="P66" s="1401">
        <f>IFERROR(VLOOKUP(B66,'ИСХОДНИК-даты-1х'!$D$10:$AC$61,11,0),"-")</f>
        <v>43987</v>
      </c>
      <c r="Q66" s="1401">
        <f>IFERROR(VLOOKUP(B66,'ИСХОДНИК-даты-1х'!$D$10:$AC$61,12,0),"-")</f>
        <v>44131</v>
      </c>
      <c r="R66" s="1401">
        <f>IFERROR(VLOOKUP(B66,'ИСХОДНИК-даты-1х'!$D$10:$AC$61,13,0),"-")</f>
        <v>43987</v>
      </c>
      <c r="S66" s="1401">
        <f>IFERROR(VLOOKUP(B66,'ИСХОДНИК-даты-1х'!$D$10:$AC$61,14,0),"-")</f>
        <v>44162</v>
      </c>
      <c r="T66" s="1401">
        <f>IFERROR(VLOOKUP(B66,'ИСХОДНИК-даты-1х'!$D$10:$AC$61,15,0),"-")</f>
        <v>44167</v>
      </c>
      <c r="U66" s="1401">
        <f>IFERROR(VLOOKUP(B66,'ИСХОДНИК-даты-1х'!$D$10:$AC$61,16,0),"-")</f>
        <v>44181</v>
      </c>
      <c r="V66" s="1401">
        <f>IFERROR(VLOOKUP(B66,'ИСХОДНИК-даты-1х'!$D$10:$AC$61,17,0),"-")</f>
        <v>44186</v>
      </c>
      <c r="W66" s="1401">
        <f>IFERROR(VLOOKUP(B66,'ИСХОДНИК-даты-1х'!$D$10:$AC$61,18,0),"-")</f>
        <v>44207</v>
      </c>
      <c r="X66" s="1401">
        <f>IFERROR(VLOOKUP(B66,'ИСХОДНИК-даты-1х'!$D$10:$AC$61,19,0),"-")</f>
        <v>44217</v>
      </c>
      <c r="Y66" s="1401">
        <f>IFERROR(VLOOKUP(B66,'ИСХОДНИК-даты-1х'!$D$10:$AC$61,20,0),"-")</f>
        <v>44222</v>
      </c>
      <c r="Z66" s="1401">
        <f>IFERROR(VLOOKUP(B66,'ИСХОДНИК-даты-1х'!$D$10:$AC$61,21,0),"-")</f>
        <v>44262</v>
      </c>
      <c r="AA66" s="1401">
        <f>IFERROR(VLOOKUP(B66,'ИСХОДНИК-даты-1х'!$D$10:$AC$61,22,0),"-")</f>
        <v>44262</v>
      </c>
      <c r="AB66" s="1401">
        <f>IFERROR(VLOOKUP(B66,'ИСХОДНИК-даты-1х'!$D$10:$AC$61,23,0),"-")</f>
        <v>44272</v>
      </c>
      <c r="AC66" s="1401">
        <f>IFERROR(VLOOKUP(B66,'ИСХОДНИК-даты-1х'!$D$10:$AC$61,24,0),"-")</f>
        <v>44288</v>
      </c>
      <c r="AD66" s="1401">
        <f>IFERROR(VLOOKUP(B66,'ИСХОДНИК-даты-1х'!$D$10:$AC$61,25,0),"-")</f>
        <v>44292</v>
      </c>
      <c r="AE66" s="1722">
        <f>IFERROR(VLOOKUP(B66,'ИСХОДНИК-даты-1х'!$D$10:$AC$61,26,0),"-")</f>
        <v>44197</v>
      </c>
      <c r="AF66" s="1420">
        <v>44148</v>
      </c>
      <c r="AG66" s="1423">
        <v>10474</v>
      </c>
      <c r="AH66" s="1437">
        <v>44013</v>
      </c>
      <c r="AI66" s="1424">
        <f>VLOOKUP(AG66,Schedule!$B$2:$F$14923,5,0)</f>
        <v>43728</v>
      </c>
      <c r="AJ66" s="1424">
        <f t="shared" si="15"/>
        <v>44093</v>
      </c>
      <c r="AK66" s="1438">
        <f>MIN(AJ66:AJ68)</f>
        <v>44093</v>
      </c>
      <c r="AL66" s="1439">
        <f>AD66+30</f>
        <v>44322</v>
      </c>
      <c r="AM66" s="1383">
        <v>44178</v>
      </c>
      <c r="AN66" s="1720">
        <v>44197</v>
      </c>
      <c r="AO66" s="1383"/>
      <c r="AP66" s="1723" t="s">
        <v>28731</v>
      </c>
    </row>
    <row r="67" spans="1:42" s="1351" customFormat="1" ht="56.25" thickBot="1">
      <c r="A67" s="1792"/>
      <c r="B67" s="1692" t="str">
        <f>$B$65</f>
        <v>=$B$63</v>
      </c>
      <c r="C67" s="1663"/>
      <c r="D67" s="1660" t="str">
        <f>$D$65</f>
        <v>Выполнение строительно-монтажных работ по объектам 30UJA, 30UJG</v>
      </c>
      <c r="E67" s="1576" t="s">
        <v>1286</v>
      </c>
      <c r="F67" s="1352" t="str">
        <f>$F$66</f>
        <v>ЗЗП</v>
      </c>
      <c r="G67" s="1712">
        <f t="shared" ref="G67:P68" si="21">G$66</f>
        <v>43889</v>
      </c>
      <c r="H67" s="1712">
        <f t="shared" si="21"/>
        <v>43917</v>
      </c>
      <c r="I67" s="1712">
        <f t="shared" si="21"/>
        <v>43942</v>
      </c>
      <c r="J67" s="1712">
        <f t="shared" si="21"/>
        <v>43945</v>
      </c>
      <c r="K67" s="1712">
        <f t="shared" si="21"/>
        <v>43952</v>
      </c>
      <c r="L67" s="1712">
        <f t="shared" si="21"/>
        <v>43952</v>
      </c>
      <c r="M67" s="1712">
        <f t="shared" si="21"/>
        <v>43966</v>
      </c>
      <c r="N67" s="1712">
        <f t="shared" si="21"/>
        <v>43970</v>
      </c>
      <c r="O67" s="1712">
        <f t="shared" si="21"/>
        <v>44000</v>
      </c>
      <c r="P67" s="1712">
        <f t="shared" si="21"/>
        <v>43987</v>
      </c>
      <c r="Q67" s="1712">
        <f t="shared" ref="Q67:AE68" si="22">Q$66</f>
        <v>44131</v>
      </c>
      <c r="R67" s="1712">
        <f t="shared" si="22"/>
        <v>43987</v>
      </c>
      <c r="S67" s="1712">
        <f t="shared" si="22"/>
        <v>44162</v>
      </c>
      <c r="T67" s="1712">
        <f t="shared" si="22"/>
        <v>44167</v>
      </c>
      <c r="U67" s="1712">
        <f t="shared" si="22"/>
        <v>44181</v>
      </c>
      <c r="V67" s="1712">
        <f t="shared" si="22"/>
        <v>44186</v>
      </c>
      <c r="W67" s="1712">
        <f t="shared" si="22"/>
        <v>44207</v>
      </c>
      <c r="X67" s="1712">
        <f t="shared" si="22"/>
        <v>44217</v>
      </c>
      <c r="Y67" s="1712">
        <f t="shared" si="22"/>
        <v>44222</v>
      </c>
      <c r="Z67" s="1712">
        <f t="shared" si="22"/>
        <v>44262</v>
      </c>
      <c r="AA67" s="1712">
        <f t="shared" si="22"/>
        <v>44262</v>
      </c>
      <c r="AB67" s="1712">
        <f t="shared" si="22"/>
        <v>44272</v>
      </c>
      <c r="AC67" s="1712">
        <f t="shared" si="22"/>
        <v>44288</v>
      </c>
      <c r="AD67" s="1712">
        <f t="shared" si="22"/>
        <v>44292</v>
      </c>
      <c r="AE67" s="1713">
        <f t="shared" si="22"/>
        <v>44197</v>
      </c>
      <c r="AF67" s="1427">
        <f>$AF$66</f>
        <v>44148</v>
      </c>
      <c r="AG67" s="1428">
        <v>10468</v>
      </c>
      <c r="AH67" s="1440">
        <v>44013</v>
      </c>
      <c r="AI67" s="1424">
        <f>VLOOKUP(AG67,Schedule!$B$2:$F$14923,5,0)</f>
        <v>43774</v>
      </c>
      <c r="AJ67" s="1424">
        <f t="shared" si="15"/>
        <v>44139</v>
      </c>
      <c r="AK67" s="1430"/>
      <c r="AL67" s="1431"/>
      <c r="AM67" s="1442"/>
      <c r="AO67" s="1442"/>
    </row>
    <row r="68" spans="1:42" s="1351" customFormat="1" ht="57" customHeight="1" thickBot="1">
      <c r="A68" s="1792"/>
      <c r="B68" s="1693" t="str">
        <f>$B$65</f>
        <v>=$B$63</v>
      </c>
      <c r="C68" s="1664"/>
      <c r="D68" s="1661" t="str">
        <f>$D$65</f>
        <v>Выполнение строительно-монтажных работ по объектам 30UJA, 30UJG</v>
      </c>
      <c r="E68" s="1579" t="s">
        <v>1287</v>
      </c>
      <c r="F68" s="1345" t="str">
        <f>$F$66</f>
        <v>ЗЗП</v>
      </c>
      <c r="G68" s="1714">
        <f t="shared" si="21"/>
        <v>43889</v>
      </c>
      <c r="H68" s="1714">
        <f t="shared" si="21"/>
        <v>43917</v>
      </c>
      <c r="I68" s="1714">
        <f t="shared" si="21"/>
        <v>43942</v>
      </c>
      <c r="J68" s="1714">
        <f t="shared" si="21"/>
        <v>43945</v>
      </c>
      <c r="K68" s="1714">
        <f t="shared" si="21"/>
        <v>43952</v>
      </c>
      <c r="L68" s="1714">
        <f t="shared" si="21"/>
        <v>43952</v>
      </c>
      <c r="M68" s="1714">
        <f t="shared" si="21"/>
        <v>43966</v>
      </c>
      <c r="N68" s="1714">
        <f t="shared" si="21"/>
        <v>43970</v>
      </c>
      <c r="O68" s="1714">
        <f t="shared" si="21"/>
        <v>44000</v>
      </c>
      <c r="P68" s="1714">
        <f t="shared" si="21"/>
        <v>43987</v>
      </c>
      <c r="Q68" s="1714">
        <f t="shared" si="22"/>
        <v>44131</v>
      </c>
      <c r="R68" s="1714">
        <f t="shared" si="22"/>
        <v>43987</v>
      </c>
      <c r="S68" s="1714">
        <f t="shared" si="22"/>
        <v>44162</v>
      </c>
      <c r="T68" s="1714">
        <f t="shared" si="22"/>
        <v>44167</v>
      </c>
      <c r="U68" s="1714">
        <f t="shared" si="22"/>
        <v>44181</v>
      </c>
      <c r="V68" s="1714">
        <f t="shared" si="22"/>
        <v>44186</v>
      </c>
      <c r="W68" s="1714">
        <f t="shared" si="22"/>
        <v>44207</v>
      </c>
      <c r="X68" s="1714">
        <f t="shared" si="22"/>
        <v>44217</v>
      </c>
      <c r="Y68" s="1714">
        <f t="shared" si="22"/>
        <v>44222</v>
      </c>
      <c r="Z68" s="1714">
        <f t="shared" si="22"/>
        <v>44262</v>
      </c>
      <c r="AA68" s="1714">
        <f t="shared" si="22"/>
        <v>44262</v>
      </c>
      <c r="AB68" s="1714">
        <f t="shared" si="22"/>
        <v>44272</v>
      </c>
      <c r="AC68" s="1714">
        <f t="shared" si="22"/>
        <v>44288</v>
      </c>
      <c r="AD68" s="1714">
        <f t="shared" si="22"/>
        <v>44292</v>
      </c>
      <c r="AE68" s="1715">
        <f t="shared" si="22"/>
        <v>44197</v>
      </c>
      <c r="AF68" s="1348">
        <f>$AF$66</f>
        <v>44148</v>
      </c>
      <c r="AG68" s="1433">
        <v>10475</v>
      </c>
      <c r="AH68" s="1441">
        <v>44013</v>
      </c>
      <c r="AI68" s="1424">
        <f>VLOOKUP(AG68,Schedule!$B$2:$F$14923,5,0)</f>
        <v>43728</v>
      </c>
      <c r="AJ68" s="1424">
        <f t="shared" si="15"/>
        <v>44093</v>
      </c>
      <c r="AK68" s="1434"/>
      <c r="AL68" s="1435"/>
      <c r="AM68" s="1446"/>
      <c r="AO68" s="1446"/>
    </row>
    <row r="69" spans="1:42" s="1351" customFormat="1" ht="334.5" customHeight="1" thickBot="1">
      <c r="A69" s="1793">
        <f>A66+1</f>
        <v>8</v>
      </c>
      <c r="B69" s="1694" t="s">
        <v>1288</v>
      </c>
      <c r="C69" s="1665"/>
      <c r="D69" s="1666" t="str">
        <f>CONCATENATE(E69,,". ",,E70,,". ",,E71,,". ",,E72,,". ",,E73,,". ",E74)</f>
        <v xml:space="preserve">Сеть дренажа грунтовых вод 20UGT. Дренажная насосная станция 20UGU. BU2.0783.20UGT.0.NW.TB0001. 20UGU. Дренажная насосная станция. Строительные решения. BU2.0783.20UGU.0.AS.TB0001. Сеть дренажа грунтовых вод 30UGT. Дренажная насосная станция 30UGU. BU2.0783.30UGT.0.NW.TB0001. 30UGU. Дренажная насосная станция. Строительные решения. BU2.0783.30UGU.0.AS.TB0001. 25USZ. Кабельный канал системы нормальной эксплуатации. Строительные конструкции . 35USZ. Кабельный канал системы нормальной эксплуатации. Строительные конструкции </v>
      </c>
      <c r="E69" s="1588" t="s">
        <v>1289</v>
      </c>
      <c r="F69" s="1352" t="s">
        <v>55</v>
      </c>
      <c r="G69" s="1401">
        <f>IFERROR(VLOOKUP(B69,'ИСХОДНИК-даты-1х'!$D$10:$AC$61,2,0),"-")</f>
        <v>44048</v>
      </c>
      <c r="H69" s="1401">
        <f>IFERROR(VLOOKUP(B69,'ИСХОДНИК-даты-1х'!$D$10:$AC$61,3,0),"-")</f>
        <v>44076</v>
      </c>
      <c r="I69" s="1401">
        <f>IFERROR(VLOOKUP(B69,'ИСХОДНИК-даты-1х'!$D$10:$AC$61,4,0),"-")</f>
        <v>44099</v>
      </c>
      <c r="J69" s="1401">
        <f>IFERROR(VLOOKUP(B69,'ИСХОДНИК-даты-1х'!$D$10:$AC$61,5,0),"-")</f>
        <v>44195</v>
      </c>
      <c r="K69" s="1401">
        <f>IFERROR(VLOOKUP(B69,'ИСХОДНИК-даты-1х'!$D$10:$AC$61,6,0),"-")</f>
        <v>44202</v>
      </c>
      <c r="L69" s="1401">
        <f>IFERROR(VLOOKUP(B69,'ИСХОДНИК-даты-1х'!$D$10:$AC$61,7,0),"-")</f>
        <v>44202</v>
      </c>
      <c r="M69" s="1401">
        <f>IFERROR(VLOOKUP(B69,'ИСХОДНИК-даты-1х'!$D$10:$AC$61,8,0),"-")</f>
        <v>44216</v>
      </c>
      <c r="N69" s="1401">
        <f>IFERROR(VLOOKUP(B69,'ИСХОДНИК-даты-1х'!$D$10:$AC$61,9,0),"-")</f>
        <v>44218</v>
      </c>
      <c r="O69" s="1401">
        <f>IFERROR(VLOOKUP(B69,'ИСХОДНИК-даты-1х'!$D$10:$AC$61,10,0),"-")</f>
        <v>44250</v>
      </c>
      <c r="P69" s="1401">
        <f>IFERROR(VLOOKUP(B69,'ИСХОДНИК-даты-1х'!$D$10:$AC$61,11,0),"-")</f>
        <v>44237</v>
      </c>
      <c r="Q69" s="1401">
        <f>IFERROR(VLOOKUP(B69,'ИСХОДНИК-даты-1х'!$D$10:$AC$61,12,0),"-")</f>
        <v>44245</v>
      </c>
      <c r="R69" s="1401">
        <f>IFERROR(VLOOKUP(B69,'ИСХОДНИК-даты-1х'!$D$10:$AC$61,13,0),"-")</f>
        <v>44237</v>
      </c>
      <c r="S69" s="1401">
        <f>IFERROR(VLOOKUP(B69,'ИСХОДНИК-даты-1х'!$D$10:$AC$61,14,0),"-")</f>
        <v>44253</v>
      </c>
      <c r="T69" s="1401">
        <f>IFERROR(VLOOKUP(B69,'ИСХОДНИК-даты-1х'!$D$10:$AC$61,15,0),"-")</f>
        <v>44258</v>
      </c>
      <c r="U69" s="1401">
        <f>IFERROR(VLOOKUP(B69,'ИСХОДНИК-даты-1х'!$D$10:$AC$61,16,0),"-")</f>
        <v>44272</v>
      </c>
      <c r="V69" s="1401">
        <f>IFERROR(VLOOKUP(B69,'ИСХОДНИК-даты-1х'!$D$10:$AC$61,17,0),"-")</f>
        <v>44277</v>
      </c>
      <c r="W69" s="1401">
        <f>IFERROR(VLOOKUP(B69,'ИСХОДНИК-даты-1х'!$D$10:$AC$61,18,0),"-")</f>
        <v>44298</v>
      </c>
      <c r="X69" s="1401">
        <f>IFERROR(VLOOKUP(B69,'ИСХОДНИК-даты-1х'!$D$10:$AC$61,19,0),"-")</f>
        <v>44308</v>
      </c>
      <c r="Y69" s="1401">
        <f>IFERROR(VLOOKUP(B69,'ИСХОДНИК-даты-1х'!$D$10:$AC$61,20,0),"-")</f>
        <v>44313</v>
      </c>
      <c r="Z69" s="1401">
        <f>IFERROR(VLOOKUP(B69,'ИСХОДНИК-даты-1х'!$D$10:$AC$61,21,0),"-")</f>
        <v>44358</v>
      </c>
      <c r="AA69" s="1401">
        <f>IFERROR(VLOOKUP(B69,'ИСХОДНИК-даты-1х'!$D$10:$AC$61,22,0),"-")</f>
        <v>44358</v>
      </c>
      <c r="AB69" s="1401">
        <f>IFERROR(VLOOKUP(B69,'ИСХОДНИК-даты-1х'!$D$10:$AC$61,23,0),"-")</f>
        <v>44368</v>
      </c>
      <c r="AC69" s="1401">
        <f>IFERROR(VLOOKUP(B69,'ИСХОДНИК-даты-1х'!$D$10:$AC$61,24,0),"-")</f>
        <v>44384</v>
      </c>
      <c r="AD69" s="1401">
        <f>IFERROR(VLOOKUP(B69,'ИСХОДНИК-даты-1х'!$D$10:$AC$61,25,0),"-")</f>
        <v>44388</v>
      </c>
      <c r="AE69" s="1402">
        <v>44418</v>
      </c>
      <c r="AF69" s="1427">
        <v>44307</v>
      </c>
      <c r="AG69" s="1421">
        <v>26539</v>
      </c>
      <c r="AH69" s="1437">
        <v>44599</v>
      </c>
      <c r="AI69" s="1424">
        <f>VLOOKUP(AG69,Schedule!$B$2:$F$14923,5,0)</f>
        <v>44559</v>
      </c>
      <c r="AJ69" s="1424">
        <f t="shared" si="15"/>
        <v>44924</v>
      </c>
      <c r="AK69" s="1438">
        <f>MIN(AJ69:AJ74)</f>
        <v>44564</v>
      </c>
      <c r="AL69" s="1439">
        <f>AD69+30</f>
        <v>44418</v>
      </c>
      <c r="AM69" s="1383">
        <f>AL69</f>
        <v>44418</v>
      </c>
      <c r="AN69" s="1383" t="s">
        <v>119</v>
      </c>
      <c r="AO69" s="1383">
        <v>44418</v>
      </c>
      <c r="AP69" s="1354" t="s">
        <v>173</v>
      </c>
    </row>
    <row r="70" spans="1:42" s="1351" customFormat="1" ht="61.5" customHeight="1" thickBot="1">
      <c r="A70" s="1793"/>
      <c r="B70" s="1692" t="str">
        <f>$B$68</f>
        <v>=$B$63</v>
      </c>
      <c r="C70" s="1663"/>
      <c r="D70" s="1660" t="str">
        <f>$D$68</f>
        <v>Выполнение строительно-монтажных работ по объектам 30UJA, 30UJG</v>
      </c>
      <c r="E70" s="1576" t="s">
        <v>1290</v>
      </c>
      <c r="F70" s="1352" t="str">
        <f>$F$69</f>
        <v>ЗЗП</v>
      </c>
      <c r="G70" s="1712">
        <f t="shared" ref="G70:P74" si="23">G$69</f>
        <v>44048</v>
      </c>
      <c r="H70" s="1712">
        <f t="shared" si="23"/>
        <v>44076</v>
      </c>
      <c r="I70" s="1712">
        <f t="shared" si="23"/>
        <v>44099</v>
      </c>
      <c r="J70" s="1712">
        <f t="shared" si="23"/>
        <v>44195</v>
      </c>
      <c r="K70" s="1712">
        <f t="shared" si="23"/>
        <v>44202</v>
      </c>
      <c r="L70" s="1712">
        <f t="shared" si="23"/>
        <v>44202</v>
      </c>
      <c r="M70" s="1712">
        <f t="shared" si="23"/>
        <v>44216</v>
      </c>
      <c r="N70" s="1712">
        <f t="shared" si="23"/>
        <v>44218</v>
      </c>
      <c r="O70" s="1712">
        <f t="shared" si="23"/>
        <v>44250</v>
      </c>
      <c r="P70" s="1712">
        <f t="shared" si="23"/>
        <v>44237</v>
      </c>
      <c r="Q70" s="1712">
        <f t="shared" ref="Q70:AE74" si="24">Q$69</f>
        <v>44245</v>
      </c>
      <c r="R70" s="1712">
        <f t="shared" si="24"/>
        <v>44237</v>
      </c>
      <c r="S70" s="1712">
        <f t="shared" si="24"/>
        <v>44253</v>
      </c>
      <c r="T70" s="1712">
        <f t="shared" si="24"/>
        <v>44258</v>
      </c>
      <c r="U70" s="1712">
        <f t="shared" si="24"/>
        <v>44272</v>
      </c>
      <c r="V70" s="1712">
        <f t="shared" si="24"/>
        <v>44277</v>
      </c>
      <c r="W70" s="1712">
        <f t="shared" si="24"/>
        <v>44298</v>
      </c>
      <c r="X70" s="1712">
        <f t="shared" si="24"/>
        <v>44308</v>
      </c>
      <c r="Y70" s="1712">
        <f t="shared" si="24"/>
        <v>44313</v>
      </c>
      <c r="Z70" s="1712">
        <f t="shared" si="24"/>
        <v>44358</v>
      </c>
      <c r="AA70" s="1712">
        <f t="shared" si="24"/>
        <v>44358</v>
      </c>
      <c r="AB70" s="1712">
        <f t="shared" si="24"/>
        <v>44368</v>
      </c>
      <c r="AC70" s="1712">
        <f t="shared" si="24"/>
        <v>44384</v>
      </c>
      <c r="AD70" s="1712">
        <f t="shared" si="24"/>
        <v>44388</v>
      </c>
      <c r="AE70" s="1713">
        <f t="shared" si="24"/>
        <v>44418</v>
      </c>
      <c r="AF70" s="1427">
        <f>$AF$69</f>
        <v>44307</v>
      </c>
      <c r="AG70" s="1448">
        <v>26543</v>
      </c>
      <c r="AH70" s="1440">
        <v>44239</v>
      </c>
      <c r="AI70" s="1424">
        <f>VLOOKUP(AG70,Schedule!$B$2:$F$14923,5,0)</f>
        <v>44199</v>
      </c>
      <c r="AJ70" s="1424">
        <f t="shared" si="15"/>
        <v>44564</v>
      </c>
      <c r="AK70" s="1430"/>
      <c r="AL70" s="1431"/>
      <c r="AM70" s="1442"/>
      <c r="AO70" s="1442"/>
    </row>
    <row r="71" spans="1:42" s="1351" customFormat="1" ht="56.25" customHeight="1" thickBot="1">
      <c r="A71" s="1793"/>
      <c r="B71" s="1692" t="str">
        <f>$B$68</f>
        <v>=$B$63</v>
      </c>
      <c r="C71" s="1663"/>
      <c r="D71" s="1660" t="str">
        <f>$D$68</f>
        <v>Выполнение строительно-монтажных работ по объектам 30UJA, 30UJG</v>
      </c>
      <c r="E71" s="1576" t="s">
        <v>1291</v>
      </c>
      <c r="F71" s="1352" t="str">
        <f>$F$69</f>
        <v>ЗЗП</v>
      </c>
      <c r="G71" s="1712">
        <f t="shared" si="23"/>
        <v>44048</v>
      </c>
      <c r="H71" s="1712">
        <f t="shared" si="23"/>
        <v>44076</v>
      </c>
      <c r="I71" s="1712">
        <f t="shared" si="23"/>
        <v>44099</v>
      </c>
      <c r="J71" s="1712">
        <f t="shared" si="23"/>
        <v>44195</v>
      </c>
      <c r="K71" s="1712">
        <f t="shared" si="23"/>
        <v>44202</v>
      </c>
      <c r="L71" s="1712">
        <f t="shared" si="23"/>
        <v>44202</v>
      </c>
      <c r="M71" s="1712">
        <f t="shared" si="23"/>
        <v>44216</v>
      </c>
      <c r="N71" s="1712">
        <f t="shared" si="23"/>
        <v>44218</v>
      </c>
      <c r="O71" s="1712">
        <f t="shared" si="23"/>
        <v>44250</v>
      </c>
      <c r="P71" s="1712">
        <f t="shared" si="23"/>
        <v>44237</v>
      </c>
      <c r="Q71" s="1712">
        <f t="shared" si="24"/>
        <v>44245</v>
      </c>
      <c r="R71" s="1712">
        <f t="shared" si="24"/>
        <v>44237</v>
      </c>
      <c r="S71" s="1712">
        <f t="shared" si="24"/>
        <v>44253</v>
      </c>
      <c r="T71" s="1712">
        <f t="shared" si="24"/>
        <v>44258</v>
      </c>
      <c r="U71" s="1712">
        <f t="shared" si="24"/>
        <v>44272</v>
      </c>
      <c r="V71" s="1712">
        <f t="shared" si="24"/>
        <v>44277</v>
      </c>
      <c r="W71" s="1712">
        <f t="shared" si="24"/>
        <v>44298</v>
      </c>
      <c r="X71" s="1712">
        <f t="shared" si="24"/>
        <v>44308</v>
      </c>
      <c r="Y71" s="1712">
        <f t="shared" si="24"/>
        <v>44313</v>
      </c>
      <c r="Z71" s="1712">
        <f t="shared" si="24"/>
        <v>44358</v>
      </c>
      <c r="AA71" s="1712">
        <f t="shared" si="24"/>
        <v>44358</v>
      </c>
      <c r="AB71" s="1712">
        <f t="shared" si="24"/>
        <v>44368</v>
      </c>
      <c r="AC71" s="1712">
        <f t="shared" si="24"/>
        <v>44384</v>
      </c>
      <c r="AD71" s="1712">
        <f t="shared" si="24"/>
        <v>44388</v>
      </c>
      <c r="AE71" s="1713">
        <f t="shared" si="24"/>
        <v>44418</v>
      </c>
      <c r="AF71" s="1427">
        <f>$AF$69</f>
        <v>44307</v>
      </c>
      <c r="AG71" s="1448">
        <v>30396</v>
      </c>
      <c r="AH71" s="1440">
        <v>44718</v>
      </c>
      <c r="AI71" s="1424">
        <f>VLOOKUP(AG71,Schedule!$B$2:$F$14923,5,0)</f>
        <v>44718</v>
      </c>
      <c r="AJ71" s="1424">
        <f t="shared" si="15"/>
        <v>45083</v>
      </c>
      <c r="AK71" s="1430"/>
      <c r="AL71" s="1431"/>
      <c r="AM71" s="1442"/>
      <c r="AO71" s="1442"/>
    </row>
    <row r="72" spans="1:42" s="1351" customFormat="1" ht="57.75" customHeight="1" thickBot="1">
      <c r="A72" s="1793"/>
      <c r="B72" s="1692" t="str">
        <f>$B$68</f>
        <v>=$B$63</v>
      </c>
      <c r="C72" s="1663"/>
      <c r="D72" s="1660" t="str">
        <f>$D$68</f>
        <v>Выполнение строительно-монтажных работ по объектам 30UJA, 30UJG</v>
      </c>
      <c r="E72" s="1576" t="s">
        <v>1292</v>
      </c>
      <c r="F72" s="1352" t="str">
        <f>$F$69</f>
        <v>ЗЗП</v>
      </c>
      <c r="G72" s="1712">
        <f t="shared" si="23"/>
        <v>44048</v>
      </c>
      <c r="H72" s="1712">
        <f t="shared" si="23"/>
        <v>44076</v>
      </c>
      <c r="I72" s="1712">
        <f t="shared" si="23"/>
        <v>44099</v>
      </c>
      <c r="J72" s="1712">
        <f t="shared" si="23"/>
        <v>44195</v>
      </c>
      <c r="K72" s="1712">
        <f t="shared" si="23"/>
        <v>44202</v>
      </c>
      <c r="L72" s="1712">
        <f t="shared" si="23"/>
        <v>44202</v>
      </c>
      <c r="M72" s="1712">
        <f t="shared" si="23"/>
        <v>44216</v>
      </c>
      <c r="N72" s="1712">
        <f t="shared" si="23"/>
        <v>44218</v>
      </c>
      <c r="O72" s="1712">
        <f t="shared" si="23"/>
        <v>44250</v>
      </c>
      <c r="P72" s="1712">
        <f t="shared" si="23"/>
        <v>44237</v>
      </c>
      <c r="Q72" s="1712">
        <f t="shared" si="24"/>
        <v>44245</v>
      </c>
      <c r="R72" s="1712">
        <f t="shared" si="24"/>
        <v>44237</v>
      </c>
      <c r="S72" s="1712">
        <f t="shared" si="24"/>
        <v>44253</v>
      </c>
      <c r="T72" s="1712">
        <f t="shared" si="24"/>
        <v>44258</v>
      </c>
      <c r="U72" s="1712">
        <f t="shared" si="24"/>
        <v>44272</v>
      </c>
      <c r="V72" s="1712">
        <f t="shared" si="24"/>
        <v>44277</v>
      </c>
      <c r="W72" s="1712">
        <f t="shared" si="24"/>
        <v>44298</v>
      </c>
      <c r="X72" s="1712">
        <f t="shared" si="24"/>
        <v>44308</v>
      </c>
      <c r="Y72" s="1712">
        <f t="shared" si="24"/>
        <v>44313</v>
      </c>
      <c r="Z72" s="1712">
        <f t="shared" si="24"/>
        <v>44358</v>
      </c>
      <c r="AA72" s="1712">
        <f t="shared" si="24"/>
        <v>44358</v>
      </c>
      <c r="AB72" s="1712">
        <f t="shared" si="24"/>
        <v>44368</v>
      </c>
      <c r="AC72" s="1712">
        <f t="shared" si="24"/>
        <v>44384</v>
      </c>
      <c r="AD72" s="1712">
        <f t="shared" si="24"/>
        <v>44388</v>
      </c>
      <c r="AE72" s="1713">
        <f t="shared" si="24"/>
        <v>44418</v>
      </c>
      <c r="AF72" s="1427">
        <f>$AF$69</f>
        <v>44307</v>
      </c>
      <c r="AG72" s="1448">
        <v>30390</v>
      </c>
      <c r="AH72" s="1440">
        <v>44358</v>
      </c>
      <c r="AI72" s="1424">
        <f>VLOOKUP(AG72,Schedule!$B$2:$F$14923,5,0)</f>
        <v>44358</v>
      </c>
      <c r="AJ72" s="1424">
        <f t="shared" si="15"/>
        <v>44723</v>
      </c>
      <c r="AK72" s="1430"/>
      <c r="AL72" s="1431"/>
      <c r="AM72" s="1442"/>
      <c r="AO72" s="1442"/>
    </row>
    <row r="73" spans="1:42" s="1351" customFormat="1" ht="48" customHeight="1" thickBot="1">
      <c r="A73" s="1793"/>
      <c r="B73" s="1692" t="str">
        <f>$B$68</f>
        <v>=$B$63</v>
      </c>
      <c r="C73" s="1663"/>
      <c r="D73" s="1660" t="str">
        <f>$D$68</f>
        <v>Выполнение строительно-монтажных работ по объектам 30UJA, 30UJG</v>
      </c>
      <c r="E73" s="1576" t="s">
        <v>1293</v>
      </c>
      <c r="F73" s="1352" t="str">
        <f>$F$69</f>
        <v>ЗЗП</v>
      </c>
      <c r="G73" s="1712">
        <f t="shared" si="23"/>
        <v>44048</v>
      </c>
      <c r="H73" s="1712">
        <f t="shared" si="23"/>
        <v>44076</v>
      </c>
      <c r="I73" s="1712">
        <f t="shared" si="23"/>
        <v>44099</v>
      </c>
      <c r="J73" s="1712">
        <f t="shared" si="23"/>
        <v>44195</v>
      </c>
      <c r="K73" s="1712">
        <f t="shared" si="23"/>
        <v>44202</v>
      </c>
      <c r="L73" s="1712">
        <f t="shared" si="23"/>
        <v>44202</v>
      </c>
      <c r="M73" s="1712">
        <f t="shared" si="23"/>
        <v>44216</v>
      </c>
      <c r="N73" s="1712">
        <f t="shared" si="23"/>
        <v>44218</v>
      </c>
      <c r="O73" s="1712">
        <f t="shared" si="23"/>
        <v>44250</v>
      </c>
      <c r="P73" s="1712">
        <f t="shared" si="23"/>
        <v>44237</v>
      </c>
      <c r="Q73" s="1712">
        <f t="shared" si="24"/>
        <v>44245</v>
      </c>
      <c r="R73" s="1712">
        <f t="shared" si="24"/>
        <v>44237</v>
      </c>
      <c r="S73" s="1712">
        <f t="shared" si="24"/>
        <v>44253</v>
      </c>
      <c r="T73" s="1712">
        <f t="shared" si="24"/>
        <v>44258</v>
      </c>
      <c r="U73" s="1712">
        <f t="shared" si="24"/>
        <v>44272</v>
      </c>
      <c r="V73" s="1712">
        <f t="shared" si="24"/>
        <v>44277</v>
      </c>
      <c r="W73" s="1712">
        <f t="shared" si="24"/>
        <v>44298</v>
      </c>
      <c r="X73" s="1712">
        <f t="shared" si="24"/>
        <v>44308</v>
      </c>
      <c r="Y73" s="1712">
        <f t="shared" si="24"/>
        <v>44313</v>
      </c>
      <c r="Z73" s="1712">
        <f t="shared" si="24"/>
        <v>44358</v>
      </c>
      <c r="AA73" s="1712">
        <f t="shared" si="24"/>
        <v>44358</v>
      </c>
      <c r="AB73" s="1712">
        <f t="shared" si="24"/>
        <v>44368</v>
      </c>
      <c r="AC73" s="1712">
        <f t="shared" si="24"/>
        <v>44384</v>
      </c>
      <c r="AD73" s="1712">
        <f t="shared" si="24"/>
        <v>44388</v>
      </c>
      <c r="AE73" s="1713">
        <f t="shared" si="24"/>
        <v>44418</v>
      </c>
      <c r="AF73" s="1427">
        <f>$AF$69</f>
        <v>44307</v>
      </c>
      <c r="AG73" s="1448">
        <v>28011</v>
      </c>
      <c r="AH73" s="1440">
        <v>44849</v>
      </c>
      <c r="AI73" s="1424">
        <f>VLOOKUP(AG73,Schedule!$B$2:$F$14923,5,0)</f>
        <v>44809</v>
      </c>
      <c r="AJ73" s="1424">
        <f t="shared" si="15"/>
        <v>45174</v>
      </c>
      <c r="AK73" s="1430"/>
      <c r="AL73" s="1431"/>
      <c r="AM73" s="1442"/>
      <c r="AO73" s="1442"/>
    </row>
    <row r="74" spans="1:42" s="1351" customFormat="1" ht="48" customHeight="1" thickBot="1">
      <c r="A74" s="1793"/>
      <c r="B74" s="1693" t="str">
        <f>$B$68</f>
        <v>=$B$63</v>
      </c>
      <c r="C74" s="1664"/>
      <c r="D74" s="1661" t="str">
        <f>$D$68</f>
        <v>Выполнение строительно-монтажных работ по объектам 30UJA, 30UJG</v>
      </c>
      <c r="E74" s="1579" t="s">
        <v>1294</v>
      </c>
      <c r="F74" s="1345" t="str">
        <f>$F$69</f>
        <v>ЗЗП</v>
      </c>
      <c r="G74" s="1714">
        <f t="shared" si="23"/>
        <v>44048</v>
      </c>
      <c r="H74" s="1714">
        <f t="shared" si="23"/>
        <v>44076</v>
      </c>
      <c r="I74" s="1714">
        <f t="shared" si="23"/>
        <v>44099</v>
      </c>
      <c r="J74" s="1714">
        <f t="shared" si="23"/>
        <v>44195</v>
      </c>
      <c r="K74" s="1714">
        <f t="shared" si="23"/>
        <v>44202</v>
      </c>
      <c r="L74" s="1714">
        <f t="shared" si="23"/>
        <v>44202</v>
      </c>
      <c r="M74" s="1714">
        <f t="shared" si="23"/>
        <v>44216</v>
      </c>
      <c r="N74" s="1714">
        <f t="shared" si="23"/>
        <v>44218</v>
      </c>
      <c r="O74" s="1714">
        <f t="shared" si="23"/>
        <v>44250</v>
      </c>
      <c r="P74" s="1714">
        <f t="shared" si="23"/>
        <v>44237</v>
      </c>
      <c r="Q74" s="1714">
        <f t="shared" si="24"/>
        <v>44245</v>
      </c>
      <c r="R74" s="1714">
        <f t="shared" si="24"/>
        <v>44237</v>
      </c>
      <c r="S74" s="1714">
        <f t="shared" si="24"/>
        <v>44253</v>
      </c>
      <c r="T74" s="1714">
        <f t="shared" si="24"/>
        <v>44258</v>
      </c>
      <c r="U74" s="1714">
        <f t="shared" si="24"/>
        <v>44272</v>
      </c>
      <c r="V74" s="1714">
        <f t="shared" si="24"/>
        <v>44277</v>
      </c>
      <c r="W74" s="1714">
        <f t="shared" si="24"/>
        <v>44298</v>
      </c>
      <c r="X74" s="1714">
        <f t="shared" si="24"/>
        <v>44308</v>
      </c>
      <c r="Y74" s="1714">
        <f t="shared" si="24"/>
        <v>44313</v>
      </c>
      <c r="Z74" s="1714">
        <f t="shared" si="24"/>
        <v>44358</v>
      </c>
      <c r="AA74" s="1714">
        <f t="shared" si="24"/>
        <v>44358</v>
      </c>
      <c r="AB74" s="1714">
        <f t="shared" si="24"/>
        <v>44368</v>
      </c>
      <c r="AC74" s="1714">
        <f t="shared" si="24"/>
        <v>44384</v>
      </c>
      <c r="AD74" s="1714">
        <f t="shared" si="24"/>
        <v>44388</v>
      </c>
      <c r="AE74" s="1715">
        <f t="shared" si="24"/>
        <v>44418</v>
      </c>
      <c r="AF74" s="1348">
        <f>$AF$69</f>
        <v>44307</v>
      </c>
      <c r="AG74" s="1349">
        <v>34409</v>
      </c>
      <c r="AH74" s="1441">
        <v>44968</v>
      </c>
      <c r="AI74" s="1424">
        <f>VLOOKUP(AG74,Schedule!$B$2:$F$14923,5,0)</f>
        <v>44968</v>
      </c>
      <c r="AJ74" s="1424">
        <f t="shared" si="15"/>
        <v>45333</v>
      </c>
      <c r="AK74" s="1434"/>
      <c r="AL74" s="1435"/>
      <c r="AM74" s="1446"/>
      <c r="AO74" s="1446"/>
    </row>
    <row r="75" spans="1:42" s="1351" customFormat="1" ht="63" customHeight="1" thickBot="1">
      <c r="A75" s="1792">
        <f>A69+1</f>
        <v>9</v>
      </c>
      <c r="B75" s="1684" t="s">
        <v>1295</v>
      </c>
      <c r="C75" s="1662"/>
      <c r="D75" s="1667" t="str">
        <f>CONCATENATE(,E75,,". ",E76,,". ",,E77,,". ",E78,,". ",,E79,,". ",,E80,,". ",,E81,,". ",,E82,,". ",,E83,,". ",,E84,,". ",,E85,,". ",,E86)</f>
        <v>Объединённый котлован насосных станций 20UQA, 21-22UQC. 1 Этап. Временные сети электроснабжения системы наружного освещения и системы отвода грунтовых и поверхностных вод из котлованов основных насосных станции 20UQA, насосных станции ответственных потребителей 21-22UQC. Временные сети электроснабжения системы наружного освещения и системы отвода грунтовых и поверхностных вод из котлованов основных насосных станции 30UQA, насосных станции ответственных потребителей 31-32UQC. Основная насосная станция 20(30)UQA, насосная станция ответственных потребителей 21-22(31-32)UQC. Временные автомобильные дороги для вывоза грунта (вне котлована). Устройство временных сетей отвода поверхностных и дождевых вод из котлованов основных насосных станции 30UQA, насосных станции ответственных потребителей 31-32UQC. Устройство временных сетей отвода поверхностных и дождевых вод из котлованов основных насосных станции 20UQA, насосных станции ответственных потребителей 21-22UQC. Объединённый котлован насосных станций 30UQA, 31-32UQC. 1 Этап. Объединённый котлован насосных станций 20UQA, 21-22UQC. 2 Этап. Объединённый котлован насосных станций 30UQA, 31-32UQC. 2 Этап. 21-22UQC, 31-32 UQC Насосная станция ответственных потребителей. 20UQA, 30UQA Основная насосная станция. Строительное водопонижение на период строительства подземной части. Технологические решения.. Временные сети электроснабжения системы строительного водопонижения на период строительства подземной части основных насосных станций 20(30)UQA, насосных станций ответственных потребителей 21-22(31-32)UQC. Строительное водопонижение на период строительства подземной части зданий основных насосных станций 20 (30) UQA, насосных станций ответственных потребителей 21-22 (31-32)UQC. Бурение и обустройство водопонижающих и наблюдательных пьезометрических скважин</v>
      </c>
      <c r="E75" s="1573" t="s">
        <v>1296</v>
      </c>
      <c r="F75" s="1339" t="s">
        <v>55</v>
      </c>
      <c r="G75" s="1401">
        <f>IFERROR(VLOOKUP(B75,'ИСХОДНИК-даты-1х'!$D$10:$AC$61,2,0),"-")</f>
        <v>43739</v>
      </c>
      <c r="H75" s="1401">
        <f>IFERROR(VLOOKUP(B75,'ИСХОДНИК-даты-1х'!$D$10:$AC$61,3,0),"-")</f>
        <v>43767</v>
      </c>
      <c r="I75" s="1401">
        <f>IFERROR(VLOOKUP(B75,'ИСХОДНИК-даты-1х'!$D$10:$AC$61,4,0),"-")</f>
        <v>43790</v>
      </c>
      <c r="J75" s="1401">
        <f>IFERROR(VLOOKUP(B75,'ИСХОДНИК-даты-1х'!$D$10:$AC$61,5,0),"-")</f>
        <v>43795</v>
      </c>
      <c r="K75" s="1401">
        <f>IFERROR(VLOOKUP(B75,'ИСХОДНИК-даты-1х'!$D$10:$AC$61,6,0),"-")</f>
        <v>43802</v>
      </c>
      <c r="L75" s="1401">
        <f>IFERROR(VLOOKUP(B75,'ИСХОДНИК-даты-1х'!$D$10:$AC$61,7,0),"-")</f>
        <v>43802</v>
      </c>
      <c r="M75" s="1401">
        <f>IFERROR(VLOOKUP(B75,'ИСХОДНИК-даты-1х'!$D$10:$AC$61,8,0),"-")</f>
        <v>43816</v>
      </c>
      <c r="N75" s="1401">
        <f>IFERROR(VLOOKUP(B75,'ИСХОДНИК-даты-1х'!$D$10:$AC$61,9,0),"-")</f>
        <v>43818</v>
      </c>
      <c r="O75" s="1401">
        <f>IFERROR(VLOOKUP(B75,'ИСХОДНИК-даты-1х'!$D$10:$AC$61,10,0),"-")</f>
        <v>43850</v>
      </c>
      <c r="P75" s="1401">
        <f>IFERROR(VLOOKUP(B75,'ИСХОДНИК-даты-1х'!$D$10:$AC$61,11,0),"-")</f>
        <v>43837</v>
      </c>
      <c r="Q75" s="1401">
        <f>IFERROR(VLOOKUP(B75,'ИСХОДНИК-даты-1х'!$D$10:$AC$61,12,0),"-")</f>
        <v>43845</v>
      </c>
      <c r="R75" s="1401">
        <f>IFERROR(VLOOKUP(B75,'ИСХОДНИК-даты-1х'!$D$10:$AC$61,13,0),"-")</f>
        <v>43837</v>
      </c>
      <c r="S75" s="1401">
        <f>IFERROR(VLOOKUP(B75,'ИСХОДНИК-даты-1х'!$D$10:$AC$61,14,0),"-")</f>
        <v>43893</v>
      </c>
      <c r="T75" s="1401">
        <f>IFERROR(VLOOKUP(B75,'ИСХОДНИК-даты-1х'!$D$10:$AC$61,15,0),"-")</f>
        <v>43896</v>
      </c>
      <c r="U75" s="1401">
        <f>IFERROR(VLOOKUP(B75,'ИСХОДНИК-даты-1х'!$D$10:$AC$61,16,0),"-")</f>
        <v>43910</v>
      </c>
      <c r="V75" s="1401">
        <f>IFERROR(VLOOKUP(B75,'ИСХОДНИК-даты-1х'!$D$10:$AC$61,17,0),"-")</f>
        <v>43915</v>
      </c>
      <c r="W75" s="1401">
        <f>IFERROR(VLOOKUP(B75,'ИСХОДНИК-даты-1х'!$D$10:$AC$61,18,0),"-")</f>
        <v>43936</v>
      </c>
      <c r="X75" s="1401">
        <f>IFERROR(VLOOKUP(B75,'ИСХОДНИК-даты-1х'!$D$10:$AC$61,19,0),"-")</f>
        <v>43948</v>
      </c>
      <c r="Y75" s="1401">
        <f>IFERROR(VLOOKUP(B75,'ИСХОДНИК-даты-1х'!$D$10:$AC$61,20,0),"-")</f>
        <v>43951</v>
      </c>
      <c r="Z75" s="1401">
        <f>IFERROR(VLOOKUP(B75,'ИСХОДНИК-даты-1х'!$D$10:$AC$61,21,0),"-")</f>
        <v>44179</v>
      </c>
      <c r="AA75" s="1401">
        <f>IFERROR(VLOOKUP(B75,'ИСХОДНИК-даты-1х'!$D$10:$AC$61,22,0),"-")</f>
        <v>44179</v>
      </c>
      <c r="AB75" s="1401">
        <f>IFERROR(VLOOKUP(B75,'ИСХОДНИК-даты-1х'!$D$10:$AC$61,23,0),"-")</f>
        <v>44189</v>
      </c>
      <c r="AC75" s="1401">
        <f>IFERROR(VLOOKUP(B75,'ИСХОДНИК-даты-1х'!$D$10:$AC$61,24,0),"-")</f>
        <v>44205</v>
      </c>
      <c r="AD75" s="1401">
        <f>IFERROR(VLOOKUP(B75,'ИСХОДНИК-даты-1х'!$D$10:$AC$61,25,0),"-")</f>
        <v>44209</v>
      </c>
      <c r="AE75" s="1402">
        <f>IFERROR(VLOOKUP(B75,'ИСХОДНИК-даты-1х'!$D$10:$AC$61,26,0),"-")</f>
        <v>44226</v>
      </c>
      <c r="AF75" s="1420">
        <v>44031</v>
      </c>
      <c r="AG75" s="1421">
        <v>38216</v>
      </c>
      <c r="AH75" s="1449">
        <v>43981</v>
      </c>
      <c r="AI75" s="1424">
        <f>VLOOKUP(AG75,Schedule!$B$2:$F$14923,5,0)</f>
        <v>43928</v>
      </c>
      <c r="AJ75" s="1424">
        <f t="shared" si="15"/>
        <v>44293</v>
      </c>
      <c r="AK75" s="1438">
        <f>MIN(AJ75:AJ86)</f>
        <v>44191</v>
      </c>
      <c r="AL75" s="1439">
        <f>AD75+30</f>
        <v>44239</v>
      </c>
      <c r="AM75" s="1383">
        <v>44191</v>
      </c>
      <c r="AN75" s="1383" t="s">
        <v>119</v>
      </c>
      <c r="AO75" s="1720">
        <v>44226</v>
      </c>
      <c r="AP75" s="1721" t="s">
        <v>432</v>
      </c>
    </row>
    <row r="76" spans="1:42" s="1351" customFormat="1" ht="104.25" customHeight="1" thickBot="1">
      <c r="A76" s="1792"/>
      <c r="B76" s="1692" t="str">
        <f t="shared" ref="B76:B86" si="25">$B$74</f>
        <v>=$B$63</v>
      </c>
      <c r="C76" s="1663"/>
      <c r="D76" s="1660" t="str">
        <f t="shared" ref="D76:D86" si="26">$D$74</f>
        <v>Выполнение строительно-монтажных работ по объектам 30UJA, 30UJG</v>
      </c>
      <c r="E76" s="1576" t="s">
        <v>1297</v>
      </c>
      <c r="F76" s="1352" t="str">
        <f t="shared" ref="F76:F86" si="27">$F$75</f>
        <v>ЗЗП</v>
      </c>
      <c r="G76" s="1712">
        <f t="shared" ref="G76:P86" si="28">G$75</f>
        <v>43739</v>
      </c>
      <c r="H76" s="1712">
        <f t="shared" si="28"/>
        <v>43767</v>
      </c>
      <c r="I76" s="1712">
        <f t="shared" si="28"/>
        <v>43790</v>
      </c>
      <c r="J76" s="1712">
        <f t="shared" si="28"/>
        <v>43795</v>
      </c>
      <c r="K76" s="1712">
        <f t="shared" si="28"/>
        <v>43802</v>
      </c>
      <c r="L76" s="1712">
        <f t="shared" si="28"/>
        <v>43802</v>
      </c>
      <c r="M76" s="1712">
        <f t="shared" si="28"/>
        <v>43816</v>
      </c>
      <c r="N76" s="1712">
        <f t="shared" si="28"/>
        <v>43818</v>
      </c>
      <c r="O76" s="1712">
        <f t="shared" si="28"/>
        <v>43850</v>
      </c>
      <c r="P76" s="1712">
        <f t="shared" si="28"/>
        <v>43837</v>
      </c>
      <c r="Q76" s="1712">
        <f t="shared" ref="Q76:AE86" si="29">Q$75</f>
        <v>43845</v>
      </c>
      <c r="R76" s="1712">
        <f t="shared" si="29"/>
        <v>43837</v>
      </c>
      <c r="S76" s="1712">
        <f t="shared" si="29"/>
        <v>43893</v>
      </c>
      <c r="T76" s="1712">
        <f t="shared" si="29"/>
        <v>43896</v>
      </c>
      <c r="U76" s="1712">
        <f t="shared" si="29"/>
        <v>43910</v>
      </c>
      <c r="V76" s="1712">
        <f t="shared" si="29"/>
        <v>43915</v>
      </c>
      <c r="W76" s="1712">
        <f t="shared" si="29"/>
        <v>43936</v>
      </c>
      <c r="X76" s="1712">
        <f t="shared" si="29"/>
        <v>43948</v>
      </c>
      <c r="Y76" s="1712">
        <f t="shared" si="29"/>
        <v>43951</v>
      </c>
      <c r="Z76" s="1712">
        <f t="shared" si="29"/>
        <v>44179</v>
      </c>
      <c r="AA76" s="1712">
        <f t="shared" si="29"/>
        <v>44179</v>
      </c>
      <c r="AB76" s="1712">
        <f t="shared" si="29"/>
        <v>44189</v>
      </c>
      <c r="AC76" s="1712">
        <f t="shared" si="29"/>
        <v>44205</v>
      </c>
      <c r="AD76" s="1712">
        <f t="shared" si="29"/>
        <v>44209</v>
      </c>
      <c r="AE76" s="1713">
        <f t="shared" si="29"/>
        <v>44226</v>
      </c>
      <c r="AF76" s="1427">
        <f t="shared" ref="AF76:AF86" si="30">$AF$75</f>
        <v>44031</v>
      </c>
      <c r="AG76" s="1448">
        <v>38213</v>
      </c>
      <c r="AH76" s="1450">
        <v>43996</v>
      </c>
      <c r="AI76" s="1424">
        <f>VLOOKUP(AG76,Schedule!$B$2:$F$14923,5,0)</f>
        <v>43826</v>
      </c>
      <c r="AJ76" s="1424">
        <f t="shared" si="15"/>
        <v>44191</v>
      </c>
      <c r="AK76" s="1430"/>
      <c r="AL76" s="1431"/>
      <c r="AM76" s="1442"/>
      <c r="AO76" s="1442"/>
    </row>
    <row r="77" spans="1:42" s="1351" customFormat="1" ht="102" customHeight="1" thickBot="1">
      <c r="A77" s="1792"/>
      <c r="B77" s="1692" t="str">
        <f t="shared" si="25"/>
        <v>=$B$63</v>
      </c>
      <c r="C77" s="1663"/>
      <c r="D77" s="1660" t="str">
        <f t="shared" si="26"/>
        <v>Выполнение строительно-монтажных работ по объектам 30UJA, 30UJG</v>
      </c>
      <c r="E77" s="1576" t="s">
        <v>1298</v>
      </c>
      <c r="F77" s="1352" t="str">
        <f t="shared" si="27"/>
        <v>ЗЗП</v>
      </c>
      <c r="G77" s="1712">
        <f t="shared" si="28"/>
        <v>43739</v>
      </c>
      <c r="H77" s="1712">
        <f t="shared" si="28"/>
        <v>43767</v>
      </c>
      <c r="I77" s="1712">
        <f t="shared" si="28"/>
        <v>43790</v>
      </c>
      <c r="J77" s="1712">
        <f t="shared" si="28"/>
        <v>43795</v>
      </c>
      <c r="K77" s="1712">
        <f t="shared" si="28"/>
        <v>43802</v>
      </c>
      <c r="L77" s="1712">
        <f t="shared" si="28"/>
        <v>43802</v>
      </c>
      <c r="M77" s="1712">
        <f t="shared" si="28"/>
        <v>43816</v>
      </c>
      <c r="N77" s="1712">
        <f t="shared" si="28"/>
        <v>43818</v>
      </c>
      <c r="O77" s="1712">
        <f t="shared" si="28"/>
        <v>43850</v>
      </c>
      <c r="P77" s="1712">
        <f t="shared" si="28"/>
        <v>43837</v>
      </c>
      <c r="Q77" s="1712">
        <f t="shared" si="29"/>
        <v>43845</v>
      </c>
      <c r="R77" s="1712">
        <f t="shared" si="29"/>
        <v>43837</v>
      </c>
      <c r="S77" s="1712">
        <f t="shared" si="29"/>
        <v>43893</v>
      </c>
      <c r="T77" s="1712">
        <f t="shared" si="29"/>
        <v>43896</v>
      </c>
      <c r="U77" s="1712">
        <f t="shared" si="29"/>
        <v>43910</v>
      </c>
      <c r="V77" s="1712">
        <f t="shared" si="29"/>
        <v>43915</v>
      </c>
      <c r="W77" s="1712">
        <f t="shared" si="29"/>
        <v>43936</v>
      </c>
      <c r="X77" s="1712">
        <f t="shared" si="29"/>
        <v>43948</v>
      </c>
      <c r="Y77" s="1712">
        <f t="shared" si="29"/>
        <v>43951</v>
      </c>
      <c r="Z77" s="1712">
        <f t="shared" si="29"/>
        <v>44179</v>
      </c>
      <c r="AA77" s="1712">
        <f t="shared" si="29"/>
        <v>44179</v>
      </c>
      <c r="AB77" s="1712">
        <f t="shared" si="29"/>
        <v>44189</v>
      </c>
      <c r="AC77" s="1712">
        <f t="shared" si="29"/>
        <v>44205</v>
      </c>
      <c r="AD77" s="1712">
        <f t="shared" si="29"/>
        <v>44209</v>
      </c>
      <c r="AE77" s="1713">
        <f t="shared" si="29"/>
        <v>44226</v>
      </c>
      <c r="AF77" s="1427">
        <f t="shared" si="30"/>
        <v>44031</v>
      </c>
      <c r="AG77" s="1448">
        <v>32536</v>
      </c>
      <c r="AH77" s="1450">
        <v>44250</v>
      </c>
      <c r="AI77" s="1424">
        <f>VLOOKUP(AG77,Schedule!$B$2:$F$14923,5,0)</f>
        <v>44250</v>
      </c>
      <c r="AJ77" s="1424">
        <f t="shared" si="15"/>
        <v>44615</v>
      </c>
      <c r="AK77" s="1430"/>
      <c r="AL77" s="1431"/>
      <c r="AM77" s="1442"/>
      <c r="AO77" s="1442"/>
    </row>
    <row r="78" spans="1:42" s="1351" customFormat="1" ht="87.75" customHeight="1" thickBot="1">
      <c r="A78" s="1792"/>
      <c r="B78" s="1692" t="str">
        <f t="shared" si="25"/>
        <v>=$B$63</v>
      </c>
      <c r="C78" s="1663"/>
      <c r="D78" s="1660" t="str">
        <f t="shared" si="26"/>
        <v>Выполнение строительно-монтажных работ по объектам 30UJA, 30UJG</v>
      </c>
      <c r="E78" s="1576" t="s">
        <v>1299</v>
      </c>
      <c r="F78" s="1352" t="str">
        <f t="shared" si="27"/>
        <v>ЗЗП</v>
      </c>
      <c r="G78" s="1712">
        <f t="shared" si="28"/>
        <v>43739</v>
      </c>
      <c r="H78" s="1712">
        <f t="shared" si="28"/>
        <v>43767</v>
      </c>
      <c r="I78" s="1712">
        <f t="shared" si="28"/>
        <v>43790</v>
      </c>
      <c r="J78" s="1712">
        <f t="shared" si="28"/>
        <v>43795</v>
      </c>
      <c r="K78" s="1712">
        <f t="shared" si="28"/>
        <v>43802</v>
      </c>
      <c r="L78" s="1712">
        <f t="shared" si="28"/>
        <v>43802</v>
      </c>
      <c r="M78" s="1712">
        <f t="shared" si="28"/>
        <v>43816</v>
      </c>
      <c r="N78" s="1712">
        <f t="shared" si="28"/>
        <v>43818</v>
      </c>
      <c r="O78" s="1712">
        <f t="shared" si="28"/>
        <v>43850</v>
      </c>
      <c r="P78" s="1712">
        <f t="shared" si="28"/>
        <v>43837</v>
      </c>
      <c r="Q78" s="1712">
        <f t="shared" si="29"/>
        <v>43845</v>
      </c>
      <c r="R78" s="1712">
        <f t="shared" si="29"/>
        <v>43837</v>
      </c>
      <c r="S78" s="1712">
        <f t="shared" si="29"/>
        <v>43893</v>
      </c>
      <c r="T78" s="1712">
        <f t="shared" si="29"/>
        <v>43896</v>
      </c>
      <c r="U78" s="1712">
        <f t="shared" si="29"/>
        <v>43910</v>
      </c>
      <c r="V78" s="1712">
        <f t="shared" si="29"/>
        <v>43915</v>
      </c>
      <c r="W78" s="1712">
        <f t="shared" si="29"/>
        <v>43936</v>
      </c>
      <c r="X78" s="1712">
        <f t="shared" si="29"/>
        <v>43948</v>
      </c>
      <c r="Y78" s="1712">
        <f t="shared" si="29"/>
        <v>43951</v>
      </c>
      <c r="Z78" s="1712">
        <f t="shared" si="29"/>
        <v>44179</v>
      </c>
      <c r="AA78" s="1712">
        <f t="shared" si="29"/>
        <v>44179</v>
      </c>
      <c r="AB78" s="1712">
        <f t="shared" si="29"/>
        <v>44189</v>
      </c>
      <c r="AC78" s="1712">
        <f t="shared" si="29"/>
        <v>44205</v>
      </c>
      <c r="AD78" s="1712">
        <f t="shared" si="29"/>
        <v>44209</v>
      </c>
      <c r="AE78" s="1713">
        <f t="shared" si="29"/>
        <v>44226</v>
      </c>
      <c r="AF78" s="1427">
        <f t="shared" si="30"/>
        <v>44031</v>
      </c>
      <c r="AG78" s="1448">
        <v>38214</v>
      </c>
      <c r="AH78" s="1450">
        <v>43996</v>
      </c>
      <c r="AI78" s="1424">
        <f>VLOOKUP(AG78,Schedule!$B$2:$F$14923,5,0)</f>
        <v>43826</v>
      </c>
      <c r="AJ78" s="1424">
        <f t="shared" si="15"/>
        <v>44191</v>
      </c>
      <c r="AK78" s="1430"/>
      <c r="AL78" s="1431"/>
      <c r="AM78" s="1442"/>
      <c r="AO78" s="1442"/>
    </row>
    <row r="79" spans="1:42" s="1351" customFormat="1" ht="89.25" customHeight="1" thickBot="1">
      <c r="A79" s="1792"/>
      <c r="B79" s="1692" t="str">
        <f t="shared" si="25"/>
        <v>=$B$63</v>
      </c>
      <c r="C79" s="1663"/>
      <c r="D79" s="1660" t="str">
        <f t="shared" si="26"/>
        <v>Выполнение строительно-монтажных работ по объектам 30UJA, 30UJG</v>
      </c>
      <c r="E79" s="1576" t="s">
        <v>1300</v>
      </c>
      <c r="F79" s="1352" t="str">
        <f t="shared" si="27"/>
        <v>ЗЗП</v>
      </c>
      <c r="G79" s="1712">
        <f t="shared" si="28"/>
        <v>43739</v>
      </c>
      <c r="H79" s="1712">
        <f t="shared" si="28"/>
        <v>43767</v>
      </c>
      <c r="I79" s="1712">
        <f t="shared" si="28"/>
        <v>43790</v>
      </c>
      <c r="J79" s="1712">
        <f t="shared" si="28"/>
        <v>43795</v>
      </c>
      <c r="K79" s="1712">
        <f t="shared" si="28"/>
        <v>43802</v>
      </c>
      <c r="L79" s="1712">
        <f t="shared" si="28"/>
        <v>43802</v>
      </c>
      <c r="M79" s="1712">
        <f t="shared" si="28"/>
        <v>43816</v>
      </c>
      <c r="N79" s="1712">
        <f t="shared" si="28"/>
        <v>43818</v>
      </c>
      <c r="O79" s="1712">
        <f t="shared" si="28"/>
        <v>43850</v>
      </c>
      <c r="P79" s="1712">
        <f t="shared" si="28"/>
        <v>43837</v>
      </c>
      <c r="Q79" s="1712">
        <f t="shared" si="29"/>
        <v>43845</v>
      </c>
      <c r="R79" s="1712">
        <f t="shared" si="29"/>
        <v>43837</v>
      </c>
      <c r="S79" s="1712">
        <f t="shared" si="29"/>
        <v>43893</v>
      </c>
      <c r="T79" s="1712">
        <f t="shared" si="29"/>
        <v>43896</v>
      </c>
      <c r="U79" s="1712">
        <f t="shared" si="29"/>
        <v>43910</v>
      </c>
      <c r="V79" s="1712">
        <f t="shared" si="29"/>
        <v>43915</v>
      </c>
      <c r="W79" s="1712">
        <f t="shared" si="29"/>
        <v>43936</v>
      </c>
      <c r="X79" s="1712">
        <f t="shared" si="29"/>
        <v>43948</v>
      </c>
      <c r="Y79" s="1712">
        <f t="shared" si="29"/>
        <v>43951</v>
      </c>
      <c r="Z79" s="1712">
        <f t="shared" si="29"/>
        <v>44179</v>
      </c>
      <c r="AA79" s="1712">
        <f t="shared" si="29"/>
        <v>44179</v>
      </c>
      <c r="AB79" s="1712">
        <f t="shared" si="29"/>
        <v>44189</v>
      </c>
      <c r="AC79" s="1712">
        <f t="shared" si="29"/>
        <v>44205</v>
      </c>
      <c r="AD79" s="1712">
        <f t="shared" si="29"/>
        <v>44209</v>
      </c>
      <c r="AE79" s="1713">
        <f t="shared" si="29"/>
        <v>44226</v>
      </c>
      <c r="AF79" s="1427">
        <f t="shared" si="30"/>
        <v>44031</v>
      </c>
      <c r="AG79" s="1448">
        <v>32535</v>
      </c>
      <c r="AH79" s="1450">
        <v>44250</v>
      </c>
      <c r="AI79" s="1424">
        <f>VLOOKUP(AG79,Schedule!$B$2:$F$14923,5,0)</f>
        <v>44250</v>
      </c>
      <c r="AJ79" s="1424">
        <f t="shared" si="15"/>
        <v>44615</v>
      </c>
      <c r="AK79" s="1430"/>
      <c r="AL79" s="1431"/>
      <c r="AM79" s="1442"/>
      <c r="AO79" s="1442"/>
    </row>
    <row r="80" spans="1:42" s="1351" customFormat="1" ht="94.5" customHeight="1" thickBot="1">
      <c r="A80" s="1792"/>
      <c r="B80" s="1692" t="str">
        <f t="shared" si="25"/>
        <v>=$B$63</v>
      </c>
      <c r="C80" s="1663"/>
      <c r="D80" s="1660" t="str">
        <f t="shared" si="26"/>
        <v>Выполнение строительно-монтажных работ по объектам 30UJA, 30UJG</v>
      </c>
      <c r="E80" s="1576" t="s">
        <v>1301</v>
      </c>
      <c r="F80" s="1352" t="str">
        <f t="shared" si="27"/>
        <v>ЗЗП</v>
      </c>
      <c r="G80" s="1712">
        <f t="shared" si="28"/>
        <v>43739</v>
      </c>
      <c r="H80" s="1712">
        <f t="shared" si="28"/>
        <v>43767</v>
      </c>
      <c r="I80" s="1712">
        <f t="shared" si="28"/>
        <v>43790</v>
      </c>
      <c r="J80" s="1712">
        <f t="shared" si="28"/>
        <v>43795</v>
      </c>
      <c r="K80" s="1712">
        <f t="shared" si="28"/>
        <v>43802</v>
      </c>
      <c r="L80" s="1712">
        <f t="shared" si="28"/>
        <v>43802</v>
      </c>
      <c r="M80" s="1712">
        <f t="shared" si="28"/>
        <v>43816</v>
      </c>
      <c r="N80" s="1712">
        <f t="shared" si="28"/>
        <v>43818</v>
      </c>
      <c r="O80" s="1712">
        <f t="shared" si="28"/>
        <v>43850</v>
      </c>
      <c r="P80" s="1712">
        <f t="shared" si="28"/>
        <v>43837</v>
      </c>
      <c r="Q80" s="1712">
        <f t="shared" si="29"/>
        <v>43845</v>
      </c>
      <c r="R80" s="1712">
        <f t="shared" si="29"/>
        <v>43837</v>
      </c>
      <c r="S80" s="1712">
        <f t="shared" si="29"/>
        <v>43893</v>
      </c>
      <c r="T80" s="1712">
        <f t="shared" si="29"/>
        <v>43896</v>
      </c>
      <c r="U80" s="1712">
        <f t="shared" si="29"/>
        <v>43910</v>
      </c>
      <c r="V80" s="1712">
        <f t="shared" si="29"/>
        <v>43915</v>
      </c>
      <c r="W80" s="1712">
        <f t="shared" si="29"/>
        <v>43936</v>
      </c>
      <c r="X80" s="1712">
        <f t="shared" si="29"/>
        <v>43948</v>
      </c>
      <c r="Y80" s="1712">
        <f t="shared" si="29"/>
        <v>43951</v>
      </c>
      <c r="Z80" s="1712">
        <f t="shared" si="29"/>
        <v>44179</v>
      </c>
      <c r="AA80" s="1712">
        <f t="shared" si="29"/>
        <v>44179</v>
      </c>
      <c r="AB80" s="1712">
        <f t="shared" si="29"/>
        <v>44189</v>
      </c>
      <c r="AC80" s="1712">
        <f t="shared" si="29"/>
        <v>44205</v>
      </c>
      <c r="AD80" s="1712">
        <f t="shared" si="29"/>
        <v>44209</v>
      </c>
      <c r="AE80" s="1713">
        <f t="shared" si="29"/>
        <v>44226</v>
      </c>
      <c r="AF80" s="1427">
        <f t="shared" si="30"/>
        <v>44031</v>
      </c>
      <c r="AG80" s="1448">
        <v>38215</v>
      </c>
      <c r="AH80" s="1450">
        <v>43996</v>
      </c>
      <c r="AI80" s="1424">
        <f>VLOOKUP(AG80,Schedule!$B$2:$F$14923,5,0)</f>
        <v>43826</v>
      </c>
      <c r="AJ80" s="1424">
        <f t="shared" si="15"/>
        <v>44191</v>
      </c>
      <c r="AK80" s="1430"/>
      <c r="AL80" s="1431"/>
      <c r="AM80" s="1442"/>
      <c r="AO80" s="1442"/>
    </row>
    <row r="81" spans="1:42" s="1351" customFormat="1" ht="48" customHeight="1" thickBot="1">
      <c r="A81" s="1792"/>
      <c r="B81" s="1692" t="str">
        <f t="shared" si="25"/>
        <v>=$B$63</v>
      </c>
      <c r="C81" s="1663"/>
      <c r="D81" s="1660" t="str">
        <f t="shared" si="26"/>
        <v>Выполнение строительно-монтажных работ по объектам 30UJA, 30UJG</v>
      </c>
      <c r="E81" s="1576" t="s">
        <v>1302</v>
      </c>
      <c r="F81" s="1352" t="str">
        <f t="shared" si="27"/>
        <v>ЗЗП</v>
      </c>
      <c r="G81" s="1712">
        <f t="shared" si="28"/>
        <v>43739</v>
      </c>
      <c r="H81" s="1712">
        <f t="shared" si="28"/>
        <v>43767</v>
      </c>
      <c r="I81" s="1712">
        <f t="shared" si="28"/>
        <v>43790</v>
      </c>
      <c r="J81" s="1712">
        <f t="shared" si="28"/>
        <v>43795</v>
      </c>
      <c r="K81" s="1712">
        <f t="shared" si="28"/>
        <v>43802</v>
      </c>
      <c r="L81" s="1712">
        <f t="shared" si="28"/>
        <v>43802</v>
      </c>
      <c r="M81" s="1712">
        <f t="shared" si="28"/>
        <v>43816</v>
      </c>
      <c r="N81" s="1712">
        <f t="shared" si="28"/>
        <v>43818</v>
      </c>
      <c r="O81" s="1712">
        <f t="shared" si="28"/>
        <v>43850</v>
      </c>
      <c r="P81" s="1712">
        <f t="shared" si="28"/>
        <v>43837</v>
      </c>
      <c r="Q81" s="1712">
        <f t="shared" si="29"/>
        <v>43845</v>
      </c>
      <c r="R81" s="1712">
        <f t="shared" si="29"/>
        <v>43837</v>
      </c>
      <c r="S81" s="1712">
        <f t="shared" si="29"/>
        <v>43893</v>
      </c>
      <c r="T81" s="1712">
        <f t="shared" si="29"/>
        <v>43896</v>
      </c>
      <c r="U81" s="1712">
        <f t="shared" si="29"/>
        <v>43910</v>
      </c>
      <c r="V81" s="1712">
        <f t="shared" si="29"/>
        <v>43915</v>
      </c>
      <c r="W81" s="1712">
        <f t="shared" si="29"/>
        <v>43936</v>
      </c>
      <c r="X81" s="1712">
        <f t="shared" si="29"/>
        <v>43948</v>
      </c>
      <c r="Y81" s="1712">
        <f t="shared" si="29"/>
        <v>43951</v>
      </c>
      <c r="Z81" s="1712">
        <f t="shared" si="29"/>
        <v>44179</v>
      </c>
      <c r="AA81" s="1712">
        <f t="shared" si="29"/>
        <v>44179</v>
      </c>
      <c r="AB81" s="1712">
        <f t="shared" si="29"/>
        <v>44189</v>
      </c>
      <c r="AC81" s="1712">
        <f t="shared" si="29"/>
        <v>44205</v>
      </c>
      <c r="AD81" s="1712">
        <f t="shared" si="29"/>
        <v>44209</v>
      </c>
      <c r="AE81" s="1713">
        <f t="shared" si="29"/>
        <v>44226</v>
      </c>
      <c r="AF81" s="1427">
        <f t="shared" si="30"/>
        <v>44031</v>
      </c>
      <c r="AG81" s="1448">
        <v>11244</v>
      </c>
      <c r="AH81" s="1450">
        <v>44214</v>
      </c>
      <c r="AI81" s="1424">
        <f>VLOOKUP(AG81,Schedule!$B$2:$F$14923,5,0)</f>
        <v>44136</v>
      </c>
      <c r="AJ81" s="1424">
        <f t="shared" si="15"/>
        <v>44501</v>
      </c>
      <c r="AK81" s="1430"/>
      <c r="AL81" s="1431"/>
      <c r="AM81" s="1442"/>
      <c r="AO81" s="1442"/>
    </row>
    <row r="82" spans="1:42" s="1351" customFormat="1" ht="48" customHeight="1" thickBot="1">
      <c r="A82" s="1792"/>
      <c r="B82" s="1692" t="str">
        <f t="shared" si="25"/>
        <v>=$B$63</v>
      </c>
      <c r="C82" s="1663"/>
      <c r="D82" s="1660" t="str">
        <f t="shared" si="26"/>
        <v>Выполнение строительно-монтажных работ по объектам 30UJA, 30UJG</v>
      </c>
      <c r="E82" s="1576" t="s">
        <v>1303</v>
      </c>
      <c r="F82" s="1352" t="str">
        <f t="shared" si="27"/>
        <v>ЗЗП</v>
      </c>
      <c r="G82" s="1712">
        <f t="shared" si="28"/>
        <v>43739</v>
      </c>
      <c r="H82" s="1712">
        <f t="shared" si="28"/>
        <v>43767</v>
      </c>
      <c r="I82" s="1712">
        <f t="shared" si="28"/>
        <v>43790</v>
      </c>
      <c r="J82" s="1712">
        <f t="shared" si="28"/>
        <v>43795</v>
      </c>
      <c r="K82" s="1712">
        <f t="shared" si="28"/>
        <v>43802</v>
      </c>
      <c r="L82" s="1712">
        <f t="shared" si="28"/>
        <v>43802</v>
      </c>
      <c r="M82" s="1712">
        <f t="shared" si="28"/>
        <v>43816</v>
      </c>
      <c r="N82" s="1712">
        <f t="shared" si="28"/>
        <v>43818</v>
      </c>
      <c r="O82" s="1712">
        <f t="shared" si="28"/>
        <v>43850</v>
      </c>
      <c r="P82" s="1712">
        <f t="shared" si="28"/>
        <v>43837</v>
      </c>
      <c r="Q82" s="1712">
        <f t="shared" si="29"/>
        <v>43845</v>
      </c>
      <c r="R82" s="1712">
        <f t="shared" si="29"/>
        <v>43837</v>
      </c>
      <c r="S82" s="1712">
        <f t="shared" si="29"/>
        <v>43893</v>
      </c>
      <c r="T82" s="1712">
        <f t="shared" si="29"/>
        <v>43896</v>
      </c>
      <c r="U82" s="1712">
        <f t="shared" si="29"/>
        <v>43910</v>
      </c>
      <c r="V82" s="1712">
        <f t="shared" si="29"/>
        <v>43915</v>
      </c>
      <c r="W82" s="1712">
        <f t="shared" si="29"/>
        <v>43936</v>
      </c>
      <c r="X82" s="1712">
        <f t="shared" si="29"/>
        <v>43948</v>
      </c>
      <c r="Y82" s="1712">
        <f t="shared" si="29"/>
        <v>43951</v>
      </c>
      <c r="Z82" s="1712">
        <f t="shared" si="29"/>
        <v>44179</v>
      </c>
      <c r="AA82" s="1712">
        <f t="shared" si="29"/>
        <v>44179</v>
      </c>
      <c r="AB82" s="1712">
        <f t="shared" si="29"/>
        <v>44189</v>
      </c>
      <c r="AC82" s="1712">
        <f t="shared" si="29"/>
        <v>44205</v>
      </c>
      <c r="AD82" s="1712">
        <f t="shared" si="29"/>
        <v>44209</v>
      </c>
      <c r="AE82" s="1713">
        <f t="shared" si="29"/>
        <v>44226</v>
      </c>
      <c r="AF82" s="1427">
        <f t="shared" si="30"/>
        <v>44031</v>
      </c>
      <c r="AG82" s="1448">
        <v>38217</v>
      </c>
      <c r="AH82" s="1450">
        <v>44052</v>
      </c>
      <c r="AI82" s="1424">
        <f>VLOOKUP(AG82,Schedule!$B$2:$F$14923,5,0)</f>
        <v>44051</v>
      </c>
      <c r="AJ82" s="1424">
        <f t="shared" si="15"/>
        <v>44416</v>
      </c>
      <c r="AK82" s="1430"/>
      <c r="AL82" s="1431"/>
      <c r="AM82" s="1442"/>
      <c r="AO82" s="1442"/>
    </row>
    <row r="83" spans="1:42" s="1351" customFormat="1" ht="48" customHeight="1" thickBot="1">
      <c r="A83" s="1792"/>
      <c r="B83" s="1692" t="str">
        <f t="shared" si="25"/>
        <v>=$B$63</v>
      </c>
      <c r="C83" s="1663"/>
      <c r="D83" s="1660" t="str">
        <f t="shared" si="26"/>
        <v>Выполнение строительно-монтажных работ по объектам 30UJA, 30UJG</v>
      </c>
      <c r="E83" s="1576" t="s">
        <v>1304</v>
      </c>
      <c r="F83" s="1352" t="str">
        <f t="shared" si="27"/>
        <v>ЗЗП</v>
      </c>
      <c r="G83" s="1712">
        <f t="shared" si="28"/>
        <v>43739</v>
      </c>
      <c r="H83" s="1712">
        <f t="shared" si="28"/>
        <v>43767</v>
      </c>
      <c r="I83" s="1712">
        <f t="shared" si="28"/>
        <v>43790</v>
      </c>
      <c r="J83" s="1712">
        <f t="shared" si="28"/>
        <v>43795</v>
      </c>
      <c r="K83" s="1712">
        <f t="shared" si="28"/>
        <v>43802</v>
      </c>
      <c r="L83" s="1712">
        <f t="shared" si="28"/>
        <v>43802</v>
      </c>
      <c r="M83" s="1712">
        <f t="shared" si="28"/>
        <v>43816</v>
      </c>
      <c r="N83" s="1712">
        <f t="shared" si="28"/>
        <v>43818</v>
      </c>
      <c r="O83" s="1712">
        <f t="shared" si="28"/>
        <v>43850</v>
      </c>
      <c r="P83" s="1712">
        <f t="shared" si="28"/>
        <v>43837</v>
      </c>
      <c r="Q83" s="1712">
        <f t="shared" si="29"/>
        <v>43845</v>
      </c>
      <c r="R83" s="1712">
        <f t="shared" si="29"/>
        <v>43837</v>
      </c>
      <c r="S83" s="1712">
        <f t="shared" si="29"/>
        <v>43893</v>
      </c>
      <c r="T83" s="1712">
        <f t="shared" si="29"/>
        <v>43896</v>
      </c>
      <c r="U83" s="1712">
        <f t="shared" si="29"/>
        <v>43910</v>
      </c>
      <c r="V83" s="1712">
        <f t="shared" si="29"/>
        <v>43915</v>
      </c>
      <c r="W83" s="1712">
        <f t="shared" si="29"/>
        <v>43936</v>
      </c>
      <c r="X83" s="1712">
        <f t="shared" si="29"/>
        <v>43948</v>
      </c>
      <c r="Y83" s="1712">
        <f t="shared" si="29"/>
        <v>43951</v>
      </c>
      <c r="Z83" s="1712">
        <f t="shared" si="29"/>
        <v>44179</v>
      </c>
      <c r="AA83" s="1712">
        <f t="shared" si="29"/>
        <v>44179</v>
      </c>
      <c r="AB83" s="1712">
        <f t="shared" si="29"/>
        <v>44189</v>
      </c>
      <c r="AC83" s="1712">
        <f t="shared" si="29"/>
        <v>44205</v>
      </c>
      <c r="AD83" s="1712">
        <f t="shared" si="29"/>
        <v>44209</v>
      </c>
      <c r="AE83" s="1713">
        <f t="shared" si="29"/>
        <v>44226</v>
      </c>
      <c r="AF83" s="1427">
        <f t="shared" si="30"/>
        <v>44031</v>
      </c>
      <c r="AG83" s="1448">
        <v>11341</v>
      </c>
      <c r="AH83" s="1450">
        <v>44314</v>
      </c>
      <c r="AI83" s="1424">
        <f>VLOOKUP(AG83,Schedule!$B$2:$F$14923,5,0)</f>
        <v>44259</v>
      </c>
      <c r="AJ83" s="1424">
        <f t="shared" si="15"/>
        <v>44624</v>
      </c>
      <c r="AK83" s="1430"/>
      <c r="AL83" s="1431"/>
      <c r="AM83" s="1442"/>
      <c r="AO83" s="1442"/>
    </row>
    <row r="84" spans="1:42" s="1351" customFormat="1" ht="108" customHeight="1" thickBot="1">
      <c r="A84" s="1792"/>
      <c r="B84" s="1692" t="str">
        <f t="shared" si="25"/>
        <v>=$B$63</v>
      </c>
      <c r="C84" s="1663"/>
      <c r="D84" s="1660" t="str">
        <f t="shared" si="26"/>
        <v>Выполнение строительно-монтажных работ по объектам 30UJA, 30UJG</v>
      </c>
      <c r="E84" s="1576" t="s">
        <v>1305</v>
      </c>
      <c r="F84" s="1352" t="str">
        <f t="shared" si="27"/>
        <v>ЗЗП</v>
      </c>
      <c r="G84" s="1712">
        <f t="shared" si="28"/>
        <v>43739</v>
      </c>
      <c r="H84" s="1712">
        <f t="shared" si="28"/>
        <v>43767</v>
      </c>
      <c r="I84" s="1712">
        <f t="shared" si="28"/>
        <v>43790</v>
      </c>
      <c r="J84" s="1712">
        <f t="shared" si="28"/>
        <v>43795</v>
      </c>
      <c r="K84" s="1712">
        <f t="shared" si="28"/>
        <v>43802</v>
      </c>
      <c r="L84" s="1712">
        <f t="shared" si="28"/>
        <v>43802</v>
      </c>
      <c r="M84" s="1712">
        <f t="shared" si="28"/>
        <v>43816</v>
      </c>
      <c r="N84" s="1712">
        <f t="shared" si="28"/>
        <v>43818</v>
      </c>
      <c r="O84" s="1712">
        <f t="shared" si="28"/>
        <v>43850</v>
      </c>
      <c r="P84" s="1712">
        <f t="shared" si="28"/>
        <v>43837</v>
      </c>
      <c r="Q84" s="1712">
        <f t="shared" si="29"/>
        <v>43845</v>
      </c>
      <c r="R84" s="1712">
        <f t="shared" si="29"/>
        <v>43837</v>
      </c>
      <c r="S84" s="1712">
        <f t="shared" si="29"/>
        <v>43893</v>
      </c>
      <c r="T84" s="1712">
        <f t="shared" si="29"/>
        <v>43896</v>
      </c>
      <c r="U84" s="1712">
        <f t="shared" si="29"/>
        <v>43910</v>
      </c>
      <c r="V84" s="1712">
        <f t="shared" si="29"/>
        <v>43915</v>
      </c>
      <c r="W84" s="1712">
        <f t="shared" si="29"/>
        <v>43936</v>
      </c>
      <c r="X84" s="1712">
        <f t="shared" si="29"/>
        <v>43948</v>
      </c>
      <c r="Y84" s="1712">
        <f t="shared" si="29"/>
        <v>43951</v>
      </c>
      <c r="Z84" s="1712">
        <f t="shared" si="29"/>
        <v>44179</v>
      </c>
      <c r="AA84" s="1712">
        <f t="shared" si="29"/>
        <v>44179</v>
      </c>
      <c r="AB84" s="1712">
        <f t="shared" si="29"/>
        <v>44189</v>
      </c>
      <c r="AC84" s="1712">
        <f t="shared" si="29"/>
        <v>44205</v>
      </c>
      <c r="AD84" s="1712">
        <f t="shared" si="29"/>
        <v>44209</v>
      </c>
      <c r="AE84" s="1713">
        <f t="shared" si="29"/>
        <v>44226</v>
      </c>
      <c r="AF84" s="1427">
        <f t="shared" si="30"/>
        <v>44031</v>
      </c>
      <c r="AG84" s="1448">
        <v>15109</v>
      </c>
      <c r="AH84" s="1450">
        <v>44760</v>
      </c>
      <c r="AI84" s="1424">
        <f>VLOOKUP(AG84,Schedule!$B$2:$F$14923,5,0)</f>
        <v>44687</v>
      </c>
      <c r="AJ84" s="1424">
        <f t="shared" si="15"/>
        <v>45052</v>
      </c>
      <c r="AK84" s="1430"/>
      <c r="AL84" s="1431"/>
      <c r="AM84" s="1442"/>
      <c r="AO84" s="1442"/>
    </row>
    <row r="85" spans="1:42" s="1351" customFormat="1" ht="103.5" customHeight="1" thickBot="1">
      <c r="A85" s="1792"/>
      <c r="B85" s="1692" t="str">
        <f t="shared" si="25"/>
        <v>=$B$63</v>
      </c>
      <c r="C85" s="1663"/>
      <c r="D85" s="1660" t="str">
        <f t="shared" si="26"/>
        <v>Выполнение строительно-монтажных работ по объектам 30UJA, 30UJG</v>
      </c>
      <c r="E85" s="1668" t="s">
        <v>1306</v>
      </c>
      <c r="F85" s="1352" t="str">
        <f t="shared" si="27"/>
        <v>ЗЗП</v>
      </c>
      <c r="G85" s="1712">
        <f t="shared" si="28"/>
        <v>43739</v>
      </c>
      <c r="H85" s="1712">
        <f t="shared" si="28"/>
        <v>43767</v>
      </c>
      <c r="I85" s="1712">
        <f t="shared" si="28"/>
        <v>43790</v>
      </c>
      <c r="J85" s="1712">
        <f t="shared" si="28"/>
        <v>43795</v>
      </c>
      <c r="K85" s="1712">
        <f t="shared" si="28"/>
        <v>43802</v>
      </c>
      <c r="L85" s="1712">
        <f t="shared" si="28"/>
        <v>43802</v>
      </c>
      <c r="M85" s="1712">
        <f t="shared" si="28"/>
        <v>43816</v>
      </c>
      <c r="N85" s="1712">
        <f t="shared" si="28"/>
        <v>43818</v>
      </c>
      <c r="O85" s="1712">
        <f t="shared" si="28"/>
        <v>43850</v>
      </c>
      <c r="P85" s="1712">
        <f t="shared" si="28"/>
        <v>43837</v>
      </c>
      <c r="Q85" s="1712">
        <f t="shared" si="29"/>
        <v>43845</v>
      </c>
      <c r="R85" s="1712">
        <f t="shared" si="29"/>
        <v>43837</v>
      </c>
      <c r="S85" s="1712">
        <f t="shared" si="29"/>
        <v>43893</v>
      </c>
      <c r="T85" s="1712">
        <f t="shared" si="29"/>
        <v>43896</v>
      </c>
      <c r="U85" s="1712">
        <f t="shared" si="29"/>
        <v>43910</v>
      </c>
      <c r="V85" s="1712">
        <f t="shared" si="29"/>
        <v>43915</v>
      </c>
      <c r="W85" s="1712">
        <f t="shared" si="29"/>
        <v>43936</v>
      </c>
      <c r="X85" s="1712">
        <f t="shared" si="29"/>
        <v>43948</v>
      </c>
      <c r="Y85" s="1712">
        <f t="shared" si="29"/>
        <v>43951</v>
      </c>
      <c r="Z85" s="1712">
        <f t="shared" si="29"/>
        <v>44179</v>
      </c>
      <c r="AA85" s="1712">
        <f t="shared" si="29"/>
        <v>44179</v>
      </c>
      <c r="AB85" s="1712">
        <f t="shared" si="29"/>
        <v>44189</v>
      </c>
      <c r="AC85" s="1712">
        <f t="shared" si="29"/>
        <v>44205</v>
      </c>
      <c r="AD85" s="1712">
        <f t="shared" si="29"/>
        <v>44209</v>
      </c>
      <c r="AE85" s="1713">
        <f t="shared" si="29"/>
        <v>44226</v>
      </c>
      <c r="AF85" s="1427">
        <f t="shared" si="30"/>
        <v>44031</v>
      </c>
      <c r="AG85" s="1448">
        <v>39364</v>
      </c>
      <c r="AH85" s="1450">
        <v>43996</v>
      </c>
      <c r="AI85" s="1424"/>
      <c r="AJ85" s="1424"/>
      <c r="AK85" s="1430"/>
      <c r="AL85" s="1431"/>
      <c r="AM85" s="1442"/>
      <c r="AO85" s="1442"/>
    </row>
    <row r="86" spans="1:42" s="1351" customFormat="1" ht="136.5" customHeight="1" thickBot="1">
      <c r="A86" s="1792"/>
      <c r="B86" s="1693" t="str">
        <f t="shared" si="25"/>
        <v>=$B$63</v>
      </c>
      <c r="C86" s="1664"/>
      <c r="D86" s="1661" t="str">
        <f t="shared" si="26"/>
        <v>Выполнение строительно-монтажных работ по объектам 30UJA, 30UJG</v>
      </c>
      <c r="E86" s="1669" t="s">
        <v>1307</v>
      </c>
      <c r="F86" s="1345" t="str">
        <f t="shared" si="27"/>
        <v>ЗЗП</v>
      </c>
      <c r="G86" s="1714">
        <f t="shared" si="28"/>
        <v>43739</v>
      </c>
      <c r="H86" s="1714">
        <f t="shared" si="28"/>
        <v>43767</v>
      </c>
      <c r="I86" s="1714">
        <f t="shared" si="28"/>
        <v>43790</v>
      </c>
      <c r="J86" s="1714">
        <f t="shared" si="28"/>
        <v>43795</v>
      </c>
      <c r="K86" s="1714">
        <f t="shared" si="28"/>
        <v>43802</v>
      </c>
      <c r="L86" s="1714">
        <f t="shared" si="28"/>
        <v>43802</v>
      </c>
      <c r="M86" s="1714">
        <f t="shared" si="28"/>
        <v>43816</v>
      </c>
      <c r="N86" s="1714">
        <f t="shared" si="28"/>
        <v>43818</v>
      </c>
      <c r="O86" s="1714">
        <f t="shared" si="28"/>
        <v>43850</v>
      </c>
      <c r="P86" s="1714">
        <f t="shared" si="28"/>
        <v>43837</v>
      </c>
      <c r="Q86" s="1714">
        <f t="shared" si="29"/>
        <v>43845</v>
      </c>
      <c r="R86" s="1714">
        <f t="shared" si="29"/>
        <v>43837</v>
      </c>
      <c r="S86" s="1714">
        <f t="shared" si="29"/>
        <v>43893</v>
      </c>
      <c r="T86" s="1714">
        <f t="shared" si="29"/>
        <v>43896</v>
      </c>
      <c r="U86" s="1714">
        <f t="shared" si="29"/>
        <v>43910</v>
      </c>
      <c r="V86" s="1714">
        <f t="shared" si="29"/>
        <v>43915</v>
      </c>
      <c r="W86" s="1714">
        <f t="shared" si="29"/>
        <v>43936</v>
      </c>
      <c r="X86" s="1714">
        <f t="shared" si="29"/>
        <v>43948</v>
      </c>
      <c r="Y86" s="1714">
        <f t="shared" si="29"/>
        <v>43951</v>
      </c>
      <c r="Z86" s="1714">
        <f t="shared" si="29"/>
        <v>44179</v>
      </c>
      <c r="AA86" s="1714">
        <f t="shared" si="29"/>
        <v>44179</v>
      </c>
      <c r="AB86" s="1714">
        <f t="shared" si="29"/>
        <v>44189</v>
      </c>
      <c r="AC86" s="1714">
        <f t="shared" si="29"/>
        <v>44205</v>
      </c>
      <c r="AD86" s="1714">
        <f t="shared" si="29"/>
        <v>44209</v>
      </c>
      <c r="AE86" s="1715">
        <f t="shared" si="29"/>
        <v>44226</v>
      </c>
      <c r="AF86" s="1348">
        <f t="shared" si="30"/>
        <v>44031</v>
      </c>
      <c r="AG86" s="1349">
        <v>39766</v>
      </c>
      <c r="AH86" s="1451">
        <v>44052</v>
      </c>
      <c r="AI86" s="1424"/>
      <c r="AJ86" s="1424"/>
      <c r="AK86" s="1434"/>
      <c r="AL86" s="1435"/>
      <c r="AM86" s="1446"/>
      <c r="AO86" s="1446"/>
    </row>
    <row r="87" spans="1:42" s="1351" customFormat="1" ht="127.5" customHeight="1" thickBot="1">
      <c r="A87" s="1792">
        <f>A75+1</f>
        <v>10</v>
      </c>
      <c r="B87" s="1684" t="s">
        <v>1308</v>
      </c>
      <c r="C87" s="1662"/>
      <c r="D87" s="1655" t="s">
        <v>1309</v>
      </c>
      <c r="E87" s="1670" t="s">
        <v>1310</v>
      </c>
      <c r="F87" s="1339" t="s">
        <v>55</v>
      </c>
      <c r="G87" s="1401">
        <f>IFERROR(VLOOKUP(B87,'ИСХОДНИК-даты-1х'!$D$10:$AC$61,2,0),"-")</f>
        <v>43898</v>
      </c>
      <c r="H87" s="1401">
        <f>IFERROR(VLOOKUP(B87,'ИСХОДНИК-даты-1х'!$D$10:$AC$61,3,0),"-")</f>
        <v>43924</v>
      </c>
      <c r="I87" s="1401">
        <f>IFERROR(VLOOKUP(B87,'ИСХОДНИК-даты-1х'!$D$10:$AC$61,4,0),"-")</f>
        <v>44211</v>
      </c>
      <c r="J87" s="1401">
        <f>IFERROR(VLOOKUP(B87,'ИСХОДНИК-даты-1х'!$D$10:$AC$61,5,0),"-")</f>
        <v>44226</v>
      </c>
      <c r="K87" s="1401">
        <f>IFERROR(VLOOKUP(B87,'ИСХОДНИК-даты-1х'!$D$10:$AC$61,6,0),"-")</f>
        <v>44232</v>
      </c>
      <c r="L87" s="1401">
        <f>IFERROR(VLOOKUP(B87,'ИСХОДНИК-даты-1х'!$D$10:$AC$61,7,0),"-")</f>
        <v>44232</v>
      </c>
      <c r="M87" s="1401">
        <f>IFERROR(VLOOKUP(B87,'ИСХОДНИК-даты-1х'!$D$10:$AC$61,8,0),"-")</f>
        <v>44246</v>
      </c>
      <c r="N87" s="1401">
        <f>IFERROR(VLOOKUP(B87,'ИСХОДНИК-даты-1х'!$D$10:$AC$61,9,0),"-")</f>
        <v>44250</v>
      </c>
      <c r="O87" s="1401">
        <f>IFERROR(VLOOKUP(B87,'ИСХОДНИК-даты-1х'!$D$10:$AC$61,10,0),"-")</f>
        <v>44280</v>
      </c>
      <c r="P87" s="1401">
        <f>IFERROR(VLOOKUP(B87,'ИСХОДНИК-даты-1х'!$D$10:$AC$61,11,0),"-")</f>
        <v>44267</v>
      </c>
      <c r="Q87" s="1401">
        <f>IFERROR(VLOOKUP(B87,'ИСХОДНИК-даты-1х'!$D$10:$AC$61,12,0),"-")</f>
        <v>44277</v>
      </c>
      <c r="R87" s="1401">
        <f>IFERROR(VLOOKUP(B87,'ИСХОДНИК-даты-1х'!$D$10:$AC$61,13,0),"-")</f>
        <v>44267</v>
      </c>
      <c r="S87" s="1401">
        <f>IFERROR(VLOOKUP(B87,'ИСХОДНИК-даты-1х'!$D$10:$AC$61,14,0),"-")</f>
        <v>44285</v>
      </c>
      <c r="T87" s="1401">
        <f>IFERROR(VLOOKUP(B87,'ИСХОДНИК-даты-1х'!$D$10:$AC$61,15,0),"-")</f>
        <v>44288</v>
      </c>
      <c r="U87" s="1401">
        <f>IFERROR(VLOOKUP(B87,'ИСХОДНИК-даты-1х'!$D$10:$AC$61,16,0),"-")</f>
        <v>44302</v>
      </c>
      <c r="V87" s="1401">
        <f>IFERROR(VLOOKUP(B87,'ИСХОДНИК-даты-1х'!$D$10:$AC$61,17,0),"-")</f>
        <v>44307</v>
      </c>
      <c r="W87" s="1401">
        <f>IFERROR(VLOOKUP(B87,'ИСХОДНИК-даты-1х'!$D$10:$AC$61,18,0),"-")</f>
        <v>44328</v>
      </c>
      <c r="X87" s="1401">
        <f>IFERROR(VLOOKUP(B87,'ИСХОДНИК-даты-1х'!$D$10:$AC$61,19,0),"-")</f>
        <v>44340</v>
      </c>
      <c r="Y87" s="1401">
        <f>IFERROR(VLOOKUP(B87,'ИСХОДНИК-даты-1х'!$D$10:$AC$61,20,0),"-")</f>
        <v>44343</v>
      </c>
      <c r="Z87" s="1401">
        <f>IFERROR(VLOOKUP(B87,'ИСХОДНИК-даты-1х'!$D$10:$AC$61,21,0),"-")</f>
        <v>44388</v>
      </c>
      <c r="AA87" s="1401">
        <f>IFERROR(VLOOKUP(B87,'ИСХОДНИК-даты-1х'!$D$10:$AC$61,22,0),"-")</f>
        <v>44388</v>
      </c>
      <c r="AB87" s="1401">
        <f>IFERROR(VLOOKUP(B87,'ИСХОДНИК-даты-1х'!$D$10:$AC$61,23,0),"-")</f>
        <v>44398</v>
      </c>
      <c r="AC87" s="1401">
        <f>IFERROR(VLOOKUP(B87,'ИСХОДНИК-даты-1х'!$D$10:$AC$61,24,0),"-")</f>
        <v>44414</v>
      </c>
      <c r="AD87" s="1401">
        <f>IFERROR(VLOOKUP(B87,'ИСХОДНИК-даты-1х'!$D$10:$AC$61,25,0),"-")</f>
        <v>44418</v>
      </c>
      <c r="AE87" s="1402">
        <v>44419</v>
      </c>
      <c r="AF87" s="1420">
        <v>44150</v>
      </c>
      <c r="AG87" s="1452">
        <v>6146</v>
      </c>
      <c r="AH87" s="1449">
        <v>44136</v>
      </c>
      <c r="AI87" s="1424">
        <f>VLOOKUP(AG87,Schedule!$B$2:$F$14923,5,0)</f>
        <v>43728</v>
      </c>
      <c r="AJ87" s="1424">
        <f>AI87+365</f>
        <v>44093</v>
      </c>
      <c r="AK87" s="1438">
        <f>MIN(AJ87:AJ89)</f>
        <v>44093</v>
      </c>
      <c r="AL87" s="1439">
        <f>AD87+30</f>
        <v>44448</v>
      </c>
      <c r="AM87" s="1383">
        <f>AL87</f>
        <v>44448</v>
      </c>
      <c r="AN87" s="1383">
        <v>44409</v>
      </c>
      <c r="AO87" s="1383">
        <v>44419</v>
      </c>
      <c r="AP87" s="1354" t="s">
        <v>173</v>
      </c>
    </row>
    <row r="88" spans="1:42" s="1351" customFormat="1" ht="54" customHeight="1" thickBot="1">
      <c r="A88" s="1792"/>
      <c r="B88" s="1692" t="str">
        <f>$B$86</f>
        <v>=$B$63</v>
      </c>
      <c r="C88" s="1663"/>
      <c r="D88" s="1660" t="str">
        <f>$D$86</f>
        <v>Выполнение строительно-монтажных работ по объектам 30UJA, 30UJG</v>
      </c>
      <c r="E88" s="1671" t="s">
        <v>1311</v>
      </c>
      <c r="F88" s="1352" t="str">
        <f>$F$87</f>
        <v>ЗЗП</v>
      </c>
      <c r="G88" s="1712">
        <f t="shared" ref="G88:P89" si="31">G$87</f>
        <v>43898</v>
      </c>
      <c r="H88" s="1712">
        <f t="shared" si="31"/>
        <v>43924</v>
      </c>
      <c r="I88" s="1712">
        <f t="shared" si="31"/>
        <v>44211</v>
      </c>
      <c r="J88" s="1712">
        <f t="shared" si="31"/>
        <v>44226</v>
      </c>
      <c r="K88" s="1712">
        <f t="shared" si="31"/>
        <v>44232</v>
      </c>
      <c r="L88" s="1712">
        <f t="shared" si="31"/>
        <v>44232</v>
      </c>
      <c r="M88" s="1712">
        <f t="shared" si="31"/>
        <v>44246</v>
      </c>
      <c r="N88" s="1712">
        <f t="shared" si="31"/>
        <v>44250</v>
      </c>
      <c r="O88" s="1712">
        <f t="shared" si="31"/>
        <v>44280</v>
      </c>
      <c r="P88" s="1712">
        <f t="shared" si="31"/>
        <v>44267</v>
      </c>
      <c r="Q88" s="1712">
        <f t="shared" ref="Q88:AE89" si="32">Q$87</f>
        <v>44277</v>
      </c>
      <c r="R88" s="1712">
        <f t="shared" si="32"/>
        <v>44267</v>
      </c>
      <c r="S88" s="1712">
        <f t="shared" si="32"/>
        <v>44285</v>
      </c>
      <c r="T88" s="1712">
        <f t="shared" si="32"/>
        <v>44288</v>
      </c>
      <c r="U88" s="1712">
        <f t="shared" si="32"/>
        <v>44302</v>
      </c>
      <c r="V88" s="1712">
        <f t="shared" si="32"/>
        <v>44307</v>
      </c>
      <c r="W88" s="1712">
        <f t="shared" si="32"/>
        <v>44328</v>
      </c>
      <c r="X88" s="1712">
        <f t="shared" si="32"/>
        <v>44340</v>
      </c>
      <c r="Y88" s="1712">
        <f t="shared" si="32"/>
        <v>44343</v>
      </c>
      <c r="Z88" s="1712">
        <f t="shared" si="32"/>
        <v>44388</v>
      </c>
      <c r="AA88" s="1712">
        <f t="shared" si="32"/>
        <v>44388</v>
      </c>
      <c r="AB88" s="1712">
        <f t="shared" si="32"/>
        <v>44398</v>
      </c>
      <c r="AC88" s="1712">
        <f t="shared" si="32"/>
        <v>44414</v>
      </c>
      <c r="AD88" s="1712">
        <f t="shared" si="32"/>
        <v>44418</v>
      </c>
      <c r="AE88" s="1713">
        <f t="shared" si="32"/>
        <v>44419</v>
      </c>
      <c r="AF88" s="1427">
        <f>AF87</f>
        <v>44150</v>
      </c>
      <c r="AG88" s="1453">
        <v>35996</v>
      </c>
      <c r="AH88" s="1450">
        <v>44136</v>
      </c>
      <c r="AI88" s="1424">
        <f>VLOOKUP(AG88,Schedule!$B$2:$F$14923,5,0)</f>
        <v>43800</v>
      </c>
      <c r="AJ88" s="1424">
        <f>AI88+365</f>
        <v>44165</v>
      </c>
      <c r="AK88" s="1430"/>
      <c r="AL88" s="1431"/>
      <c r="AM88" s="1442"/>
      <c r="AO88" s="1442"/>
    </row>
    <row r="89" spans="1:42" s="1351" customFormat="1" ht="54" customHeight="1" thickBot="1">
      <c r="A89" s="1792"/>
      <c r="B89" s="1693" t="str">
        <f>$B$86</f>
        <v>=$B$63</v>
      </c>
      <c r="C89" s="1664"/>
      <c r="D89" s="1661" t="str">
        <f>$D$86</f>
        <v>Выполнение строительно-монтажных работ по объектам 30UJA, 30UJG</v>
      </c>
      <c r="E89" s="1672" t="s">
        <v>1312</v>
      </c>
      <c r="F89" s="1345" t="str">
        <f>$F$87</f>
        <v>ЗЗП</v>
      </c>
      <c r="G89" s="1714">
        <f t="shared" si="31"/>
        <v>43898</v>
      </c>
      <c r="H89" s="1714">
        <f t="shared" si="31"/>
        <v>43924</v>
      </c>
      <c r="I89" s="1714">
        <f t="shared" si="31"/>
        <v>44211</v>
      </c>
      <c r="J89" s="1714">
        <f t="shared" si="31"/>
        <v>44226</v>
      </c>
      <c r="K89" s="1714">
        <f t="shared" si="31"/>
        <v>44232</v>
      </c>
      <c r="L89" s="1714">
        <f t="shared" si="31"/>
        <v>44232</v>
      </c>
      <c r="M89" s="1714">
        <f t="shared" si="31"/>
        <v>44246</v>
      </c>
      <c r="N89" s="1714">
        <f t="shared" si="31"/>
        <v>44250</v>
      </c>
      <c r="O89" s="1714">
        <f t="shared" si="31"/>
        <v>44280</v>
      </c>
      <c r="P89" s="1714">
        <f t="shared" si="31"/>
        <v>44267</v>
      </c>
      <c r="Q89" s="1714">
        <f t="shared" si="32"/>
        <v>44277</v>
      </c>
      <c r="R89" s="1714">
        <f t="shared" si="32"/>
        <v>44267</v>
      </c>
      <c r="S89" s="1714">
        <f t="shared" si="32"/>
        <v>44285</v>
      </c>
      <c r="T89" s="1714">
        <f t="shared" si="32"/>
        <v>44288</v>
      </c>
      <c r="U89" s="1714">
        <f t="shared" si="32"/>
        <v>44302</v>
      </c>
      <c r="V89" s="1714">
        <f t="shared" si="32"/>
        <v>44307</v>
      </c>
      <c r="W89" s="1714">
        <f t="shared" si="32"/>
        <v>44328</v>
      </c>
      <c r="X89" s="1714">
        <f t="shared" si="32"/>
        <v>44340</v>
      </c>
      <c r="Y89" s="1714">
        <f t="shared" si="32"/>
        <v>44343</v>
      </c>
      <c r="Z89" s="1714">
        <f t="shared" si="32"/>
        <v>44388</v>
      </c>
      <c r="AA89" s="1714">
        <f t="shared" si="32"/>
        <v>44388</v>
      </c>
      <c r="AB89" s="1714">
        <f t="shared" si="32"/>
        <v>44398</v>
      </c>
      <c r="AC89" s="1714">
        <f t="shared" si="32"/>
        <v>44414</v>
      </c>
      <c r="AD89" s="1714">
        <f t="shared" si="32"/>
        <v>44418</v>
      </c>
      <c r="AE89" s="1715">
        <f t="shared" si="32"/>
        <v>44419</v>
      </c>
      <c r="AF89" s="1348">
        <f>AF88</f>
        <v>44150</v>
      </c>
      <c r="AG89" s="1454">
        <v>35997</v>
      </c>
      <c r="AH89" s="1451">
        <v>44136</v>
      </c>
      <c r="AI89" s="1424">
        <f>VLOOKUP(AG89,Schedule!$B$2:$F$14923,5,0)</f>
        <v>43800</v>
      </c>
      <c r="AJ89" s="1424">
        <f>AI89+365</f>
        <v>44165</v>
      </c>
      <c r="AK89" s="1434"/>
      <c r="AL89" s="1435"/>
      <c r="AM89" s="1446"/>
      <c r="AO89" s="1446"/>
    </row>
    <row r="90" spans="1:42" s="1351" customFormat="1" ht="117.75" customHeight="1" thickBot="1">
      <c r="A90" s="1455">
        <f>A87+1</f>
        <v>11</v>
      </c>
      <c r="B90" s="1695" t="s">
        <v>1313</v>
      </c>
      <c r="C90" s="1673"/>
      <c r="D90" s="1674" t="s">
        <v>1314</v>
      </c>
      <c r="E90" s="1600" t="s">
        <v>1314</v>
      </c>
      <c r="F90" s="1353" t="s">
        <v>55</v>
      </c>
      <c r="G90" s="1401">
        <f>IFERROR(VLOOKUP(B90,'ИСХОДНИК-даты-1х'!$D$10:$AC$61,2,0),"-")</f>
        <v>43833</v>
      </c>
      <c r="H90" s="1401">
        <f>IFERROR(VLOOKUP(B90,'ИСХОДНИК-даты-1х'!$D$10:$AC$61,3,0),"-")</f>
        <v>43971</v>
      </c>
      <c r="I90" s="1401">
        <f>IFERROR(VLOOKUP(B90,'ИСХОДНИК-даты-1х'!$D$10:$AC$61,4,0),"-")</f>
        <v>43979</v>
      </c>
      <c r="J90" s="1401">
        <f>IFERROR(VLOOKUP(B90,'ИСХОДНИК-даты-1х'!$D$10:$AC$61,5,0),"-")</f>
        <v>43984</v>
      </c>
      <c r="K90" s="1401">
        <f>IFERROR(VLOOKUP(B90,'ИСХОДНИК-даты-1х'!$D$10:$AC$61,6,0),"-")</f>
        <v>43987</v>
      </c>
      <c r="L90" s="1401">
        <f>IFERROR(VLOOKUP(B90,'ИСХОДНИК-даты-1х'!$D$10:$AC$61,7,0),"-")</f>
        <v>43987</v>
      </c>
      <c r="M90" s="1401">
        <f>IFERROR(VLOOKUP(B90,'ИСХОДНИК-даты-1х'!$D$10:$AC$61,8,0),"-")</f>
        <v>43980</v>
      </c>
      <c r="N90" s="1401">
        <f>IFERROR(VLOOKUP(B90,'ИСХОДНИК-даты-1х'!$D$10:$AC$61,9,0),"-")</f>
        <v>43984</v>
      </c>
      <c r="O90" s="1401">
        <f>IFERROR(VLOOKUP(B90,'ИСХОДНИК-даты-1х'!$D$10:$AC$61,10,0),"-")</f>
        <v>44014</v>
      </c>
      <c r="P90" s="1401">
        <f>IFERROR(VLOOKUP(B90,'ИСХОДНИК-даты-1х'!$D$10:$AC$61,11,0),"-")</f>
        <v>43994</v>
      </c>
      <c r="Q90" s="1401">
        <f>IFERROR(VLOOKUP(B90,'ИСХОДНИК-даты-1х'!$D$10:$AC$61,12,0),"-")</f>
        <v>44131</v>
      </c>
      <c r="R90" s="1401">
        <f>IFERROR(VLOOKUP(B90,'ИСХОДНИК-даты-1х'!$D$10:$AC$61,13,0),"-")</f>
        <v>43994</v>
      </c>
      <c r="S90" s="1401">
        <f>IFERROR(VLOOKUP(B90,'ИСХОДНИК-даты-1х'!$D$10:$AC$61,14,0),"-")</f>
        <v>44162</v>
      </c>
      <c r="T90" s="1401">
        <f>IFERROR(VLOOKUP(B90,'ИСХОДНИК-даты-1х'!$D$10:$AC$61,15,0),"-")</f>
        <v>44167</v>
      </c>
      <c r="U90" s="1401">
        <f>IFERROR(VLOOKUP(B90,'ИСХОДНИК-даты-1х'!$D$10:$AC$61,16,0),"-")</f>
        <v>44181</v>
      </c>
      <c r="V90" s="1401">
        <f>IFERROR(VLOOKUP(B90,'ИСХОДНИК-даты-1х'!$D$10:$AC$61,17,0),"-")</f>
        <v>44186</v>
      </c>
      <c r="W90" s="1401">
        <f>IFERROR(VLOOKUP(B90,'ИСХОДНИК-даты-1х'!$D$10:$AC$61,18,0),"-")</f>
        <v>44202</v>
      </c>
      <c r="X90" s="1401">
        <f>IFERROR(VLOOKUP(B90,'ИСХОДНИК-даты-1х'!$D$10:$AC$61,19,0),"-")</f>
        <v>44214</v>
      </c>
      <c r="Y90" s="1401">
        <f>IFERROR(VLOOKUP(B90,'ИСХОДНИК-даты-1х'!$D$10:$AC$61,20,0),"-")</f>
        <v>44216</v>
      </c>
      <c r="Z90" s="1401">
        <f>IFERROR(VLOOKUP(B90,'ИСХОДНИК-даты-1х'!$D$10:$AC$61,21,0),"-")</f>
        <v>44243</v>
      </c>
      <c r="AA90" s="1401">
        <f>IFERROR(VLOOKUP(B90,'ИСХОДНИК-даты-1х'!$D$10:$AC$61,22,0),"-")</f>
        <v>44243</v>
      </c>
      <c r="AB90" s="1401">
        <f>IFERROR(VLOOKUP(B90,'ИСХОДНИК-даты-1х'!$D$10:$AC$61,23,0),"-")</f>
        <v>44253</v>
      </c>
      <c r="AC90" s="1401">
        <f>IFERROR(VLOOKUP(B90,'ИСХОДНИК-даты-1х'!$D$10:$AC$61,24,0),"-")</f>
        <v>44269</v>
      </c>
      <c r="AD90" s="1401">
        <f>IFERROR(VLOOKUP(B90,'ИСХОДНИК-даты-1х'!$D$10:$AC$61,25,0),"-")</f>
        <v>44273</v>
      </c>
      <c r="AE90" s="1722">
        <f>IFERROR(VLOOKUP(B90,'ИСХОДНИК-даты-1х'!$D$10:$AC$61,26,0),"-")</f>
        <v>44237</v>
      </c>
      <c r="AF90" s="1456">
        <v>44150</v>
      </c>
      <c r="AG90" s="1457">
        <v>11361</v>
      </c>
      <c r="AH90" s="1458">
        <v>44112</v>
      </c>
      <c r="AI90" s="1424">
        <f>VLOOKUP(AG90,Schedule!$B$2:$F$14923,5,0)</f>
        <v>44112</v>
      </c>
      <c r="AJ90" s="1424">
        <f>AI90+365</f>
        <v>44477</v>
      </c>
      <c r="AK90" s="1438">
        <f>MIN(AJ90)</f>
        <v>44477</v>
      </c>
      <c r="AL90" s="1439">
        <f t="shared" ref="AL90:AL95" si="33">AD90+30</f>
        <v>44303</v>
      </c>
      <c r="AM90" s="1383">
        <f>AL90</f>
        <v>44303</v>
      </c>
      <c r="AN90" s="1720">
        <v>44228</v>
      </c>
      <c r="AO90" s="1383">
        <v>44418</v>
      </c>
      <c r="AP90" s="1721" t="s">
        <v>28731</v>
      </c>
    </row>
    <row r="91" spans="1:42" s="1351" customFormat="1" ht="81" customHeight="1" thickBot="1">
      <c r="A91" s="1455">
        <f>A90+1</f>
        <v>12</v>
      </c>
      <c r="B91" s="1695" t="s">
        <v>1315</v>
      </c>
      <c r="C91" s="1673"/>
      <c r="D91" s="1674" t="s">
        <v>1316</v>
      </c>
      <c r="E91" s="1600" t="s">
        <v>1316</v>
      </c>
      <c r="F91" s="1353" t="s">
        <v>55</v>
      </c>
      <c r="G91" s="1401">
        <f>IFERROR(VLOOKUP(B91,'ИСХОДНИК-даты-1х'!$D$10:$AC$61,2,0),"-")</f>
        <v>43914</v>
      </c>
      <c r="H91" s="1401">
        <f>IFERROR(VLOOKUP(B91,'ИСХОДНИК-даты-1х'!$D$10:$AC$61,3,0),"-")</f>
        <v>43942</v>
      </c>
      <c r="I91" s="1401">
        <f>IFERROR(VLOOKUP(B91,'ИСХОДНИК-даты-1х'!$D$10:$AC$61,4,0),"-")</f>
        <v>43965</v>
      </c>
      <c r="J91" s="1401">
        <f>IFERROR(VLOOKUP(B91,'ИСХОДНИК-даты-1х'!$D$10:$AC$61,5,0),"-")</f>
        <v>43970</v>
      </c>
      <c r="K91" s="1401">
        <f>IFERROR(VLOOKUP(B91,'ИСХОДНИК-даты-1х'!$D$10:$AC$61,6,0),"-")</f>
        <v>43977</v>
      </c>
      <c r="L91" s="1401">
        <f>IFERROR(VLOOKUP(B91,'ИСХОДНИК-даты-1х'!$D$10:$AC$61,7,0),"-")</f>
        <v>43977</v>
      </c>
      <c r="M91" s="1401">
        <f>IFERROR(VLOOKUP(B91,'ИСХОДНИК-даты-1х'!$D$10:$AC$61,8,0),"-")</f>
        <v>43991</v>
      </c>
      <c r="N91" s="1401">
        <f>IFERROR(VLOOKUP(B91,'ИСХОДНИК-даты-1х'!$D$10:$AC$61,9,0),"-")</f>
        <v>43993</v>
      </c>
      <c r="O91" s="1401">
        <f>IFERROR(VLOOKUP(B91,'ИСХОДНИК-даты-1х'!$D$10:$AC$61,10,0),"-")</f>
        <v>44025</v>
      </c>
      <c r="P91" s="1401">
        <f>IFERROR(VLOOKUP(B91,'ИСХОДНИК-даты-1х'!$D$10:$AC$61,11,0),"-")</f>
        <v>44012</v>
      </c>
      <c r="Q91" s="1401">
        <f>IFERROR(VLOOKUP(B91,'ИСХОДНИК-даты-1х'!$D$10:$AC$61,12,0),"-")</f>
        <v>44131</v>
      </c>
      <c r="R91" s="1401">
        <f>IFERROR(VLOOKUP(B91,'ИСХОДНИК-даты-1х'!$D$10:$AC$61,13,0),"-")</f>
        <v>44012</v>
      </c>
      <c r="S91" s="1401">
        <f>IFERROR(VLOOKUP(B91,'ИСХОДНИК-даты-1х'!$D$10:$AC$61,14,0),"-")</f>
        <v>44188</v>
      </c>
      <c r="T91" s="1401">
        <f>IFERROR(VLOOKUP(B91,'ИСХОДНИК-даты-1х'!$D$10:$AC$61,15,0),"-")</f>
        <v>44193</v>
      </c>
      <c r="U91" s="1401">
        <f>IFERROR(VLOOKUP(B91,'ИСХОДНИК-даты-1х'!$D$10:$AC$61,16,0),"-")</f>
        <v>44257</v>
      </c>
      <c r="V91" s="1401">
        <f>IFERROR(VLOOKUP(B91,'ИСХОДНИК-даты-1х'!$D$10:$AC$61,17,0),"-")</f>
        <v>44260</v>
      </c>
      <c r="W91" s="1401">
        <f>IFERROR(VLOOKUP(B91,'ИСХОДНИК-даты-1х'!$D$10:$AC$61,18,0),"-")</f>
        <v>44281</v>
      </c>
      <c r="X91" s="1401">
        <f>IFERROR(VLOOKUP(B91,'ИСХОДНИК-даты-1х'!$D$10:$AC$61,19,0),"-")</f>
        <v>44293</v>
      </c>
      <c r="Y91" s="1401">
        <f>IFERROR(VLOOKUP(B91,'ИСХОДНИК-даты-1х'!$D$10:$AC$61,20,0),"-")</f>
        <v>44298</v>
      </c>
      <c r="Z91" s="1401">
        <f>IFERROR(VLOOKUP(B91,'ИСХОДНИК-даты-1х'!$D$10:$AC$61,21,0),"-")</f>
        <v>44343</v>
      </c>
      <c r="AA91" s="1401">
        <f>IFERROR(VLOOKUP(B91,'ИСХОДНИК-даты-1х'!$D$10:$AC$61,22,0),"-")</f>
        <v>44343</v>
      </c>
      <c r="AB91" s="1401">
        <f>IFERROR(VLOOKUP(B91,'ИСХОДНИК-даты-1х'!$D$10:$AC$61,23,0),"-")</f>
        <v>44353</v>
      </c>
      <c r="AC91" s="1401">
        <f>IFERROR(VLOOKUP(B91,'ИСХОДНИК-даты-1х'!$D$10:$AC$61,24,0),"-")</f>
        <v>44369</v>
      </c>
      <c r="AD91" s="1401">
        <f>IFERROR(VLOOKUP(B91,'ИСХОДНИК-даты-1х'!$D$10:$AC$61,25,0),"-")</f>
        <v>44373</v>
      </c>
      <c r="AE91" s="1402">
        <v>44403</v>
      </c>
      <c r="AF91" s="1456">
        <f>AH91</f>
        <v>44193</v>
      </c>
      <c r="AG91" s="1457">
        <v>8502</v>
      </c>
      <c r="AH91" s="1458">
        <v>44193</v>
      </c>
      <c r="AI91" s="1424">
        <f>VLOOKUP(AG91,Schedule!$B$2:$F$14923,5,0)</f>
        <v>44193</v>
      </c>
      <c r="AJ91" s="1424">
        <f>AI91+365</f>
        <v>44558</v>
      </c>
      <c r="AK91" s="1438">
        <f>MIN(AJ91)</f>
        <v>44558</v>
      </c>
      <c r="AL91" s="1439">
        <f t="shared" si="33"/>
        <v>44403</v>
      </c>
      <c r="AM91" s="1383">
        <f>AL91</f>
        <v>44403</v>
      </c>
      <c r="AN91" s="1383" t="s">
        <v>119</v>
      </c>
      <c r="AO91" s="1383">
        <v>44403</v>
      </c>
      <c r="AP91" s="1354" t="s">
        <v>173</v>
      </c>
    </row>
    <row r="92" spans="1:42" s="1351" customFormat="1" ht="96" customHeight="1" thickBot="1">
      <c r="A92" s="1455">
        <f>A91+1</f>
        <v>13</v>
      </c>
      <c r="B92" s="1695" t="s">
        <v>53</v>
      </c>
      <c r="C92" s="1673"/>
      <c r="D92" s="1674" t="s">
        <v>54</v>
      </c>
      <c r="E92" s="1600" t="s">
        <v>54</v>
      </c>
      <c r="F92" s="1353" t="s">
        <v>55</v>
      </c>
      <c r="G92" s="1401">
        <f>IFERROR(VLOOKUP(B92,'ИСХОДНИК-даты-1х'!$D$10:$AC$61,2,0),"-")</f>
        <v>43864</v>
      </c>
      <c r="H92" s="1401">
        <f>IFERROR(VLOOKUP(B92,'ИСХОДНИК-даты-1х'!$D$10:$AC$61,3,0),"-")</f>
        <v>43892</v>
      </c>
      <c r="I92" s="1401">
        <f>IFERROR(VLOOKUP(B92,'ИСХОДНИК-даты-1х'!$D$10:$AC$61,4,0),"-")</f>
        <v>43915</v>
      </c>
      <c r="J92" s="1401">
        <f>IFERROR(VLOOKUP(B92,'ИСХОДНИК-даты-1х'!$D$10:$AC$61,5,0),"-")</f>
        <v>43920</v>
      </c>
      <c r="K92" s="1401">
        <f>IFERROR(VLOOKUP(B92,'ИСХОДНИК-даты-1х'!$D$10:$AC$61,6,0),"-")</f>
        <v>43927</v>
      </c>
      <c r="L92" s="1401">
        <f>IFERROR(VLOOKUP(B92,'ИСХОДНИК-даты-1х'!$D$10:$AC$61,7,0),"-")</f>
        <v>43927</v>
      </c>
      <c r="M92" s="1401">
        <f>IFERROR(VLOOKUP(B92,'ИСХОДНИК-даты-1х'!$D$10:$AC$61,8,0),"-")</f>
        <v>43941</v>
      </c>
      <c r="N92" s="1401">
        <f>IFERROR(VLOOKUP(B92,'ИСХОДНИК-даты-1х'!$D$10:$AC$61,9,0),"-")</f>
        <v>43943</v>
      </c>
      <c r="O92" s="1401">
        <f>IFERROR(VLOOKUP(B92,'ИСХОДНИК-даты-1х'!$D$10:$AC$61,10,0),"-")</f>
        <v>43973</v>
      </c>
      <c r="P92" s="1401">
        <f>IFERROR(VLOOKUP(B92,'ИСХОДНИК-даты-1х'!$D$10:$AC$61,11,0),"-")</f>
        <v>43962</v>
      </c>
      <c r="Q92" s="1401">
        <f>IFERROR(VLOOKUP(B92,'ИСХОДНИК-даты-1х'!$D$10:$AC$61,12,0),"-")</f>
        <v>43970</v>
      </c>
      <c r="R92" s="1401">
        <f>IFERROR(VLOOKUP(B92,'ИСХОДНИК-даты-1х'!$D$10:$AC$61,13,0),"-")</f>
        <v>43962</v>
      </c>
      <c r="S92" s="1401">
        <f>IFERROR(VLOOKUP(B92,'ИСХОДНИК-даты-1х'!$D$10:$AC$61,14,0),"-")</f>
        <v>43978</v>
      </c>
      <c r="T92" s="1401">
        <f>IFERROR(VLOOKUP(B92,'ИСХОДНИК-даты-1х'!$D$10:$AC$61,15,0),"-")</f>
        <v>43983</v>
      </c>
      <c r="U92" s="1401">
        <f>IFERROR(VLOOKUP(B92,'ИСХОДНИК-даты-1х'!$D$10:$AC$61,16,0),"-")</f>
        <v>44043</v>
      </c>
      <c r="V92" s="1401">
        <f>IFERROR(VLOOKUP(B92,'ИСХОДНИК-даты-1х'!$D$10:$AC$61,17,0),"-")</f>
        <v>44187</v>
      </c>
      <c r="W92" s="1401">
        <f>IFERROR(VLOOKUP(B92,'ИСХОДНИК-даты-1х'!$D$10:$AC$61,18,0),"-")</f>
        <v>44208</v>
      </c>
      <c r="X92" s="1401">
        <f>IFERROR(VLOOKUP(B92,'ИСХОДНИК-даты-1х'!$D$10:$AC$61,19,0),"-")</f>
        <v>44218</v>
      </c>
      <c r="Y92" s="1401">
        <f>IFERROR(VLOOKUP(B92,'ИСХОДНИК-даты-1х'!$D$10:$AC$61,20,0),"-")</f>
        <v>44223</v>
      </c>
      <c r="Z92" s="1401">
        <f>IFERROR(VLOOKUP(B92,'ИСХОДНИК-даты-1х'!$D$10:$AC$61,21,0),"-")</f>
        <v>44263</v>
      </c>
      <c r="AA92" s="1401">
        <f>IFERROR(VLOOKUP(B92,'ИСХОДНИК-даты-1х'!$D$10:$AC$61,22,0),"-")</f>
        <v>44263</v>
      </c>
      <c r="AB92" s="1401">
        <f>IFERROR(VLOOKUP(B92,'ИСХОДНИК-даты-1х'!$D$10:$AC$61,23,0),"-")</f>
        <v>44268</v>
      </c>
      <c r="AC92" s="1401">
        <f>IFERROR(VLOOKUP(B92,'ИСХОДНИК-даты-1х'!$D$10:$AC$61,24,0),"-")</f>
        <v>44284</v>
      </c>
      <c r="AD92" s="1401">
        <f>IFERROR(VLOOKUP(B92,'ИСХОДНИК-даты-1х'!$D$10:$AC$61,25,0),"-")</f>
        <v>44288</v>
      </c>
      <c r="AE92" s="1402">
        <f>IFERROR(VLOOKUP(B92,'ИСХОДНИК-даты-1х'!$D$10:$AC$61,26,0),"-")</f>
        <v>44291</v>
      </c>
      <c r="AF92" s="1456">
        <v>44116</v>
      </c>
      <c r="AG92" s="1419"/>
      <c r="AH92" s="1419"/>
      <c r="AI92" s="1424"/>
      <c r="AJ92" s="1424"/>
      <c r="AK92" s="1459"/>
      <c r="AL92" s="1439">
        <f t="shared" si="33"/>
        <v>44318</v>
      </c>
      <c r="AM92" s="1383">
        <f>AL92</f>
        <v>44318</v>
      </c>
      <c r="AN92" s="1383" t="s">
        <v>119</v>
      </c>
      <c r="AO92" s="1720">
        <v>44291</v>
      </c>
      <c r="AP92" s="1721" t="s">
        <v>432</v>
      </c>
    </row>
    <row r="93" spans="1:42" s="1351" customFormat="1" ht="99" hidden="1" customHeight="1">
      <c r="A93" s="1455">
        <f>A92+1</f>
        <v>14</v>
      </c>
      <c r="B93" s="1695" t="s">
        <v>1317</v>
      </c>
      <c r="C93" s="1673"/>
      <c r="D93" s="1674" t="s">
        <v>71</v>
      </c>
      <c r="E93" s="1600" t="s">
        <v>71</v>
      </c>
      <c r="F93" s="1353" t="s">
        <v>55</v>
      </c>
      <c r="G93" s="1401">
        <f>IFERROR(VLOOKUP(B93,'ИСХОДНИК-даты-1х'!$D$10:$AC$61,2,0),"-")</f>
        <v>43746</v>
      </c>
      <c r="H93" s="1401">
        <f>IFERROR(VLOOKUP(B93,'ИСХОДНИК-даты-1х'!$D$10:$AC$61,3,0),"-")</f>
        <v>43774</v>
      </c>
      <c r="I93" s="1401">
        <f>IFERROR(VLOOKUP(B93,'ИСХОДНИК-даты-1х'!$D$10:$AC$61,4,0),"-")</f>
        <v>43797</v>
      </c>
      <c r="J93" s="1401">
        <f>IFERROR(VLOOKUP(B93,'ИСХОДНИК-даты-1х'!$D$10:$AC$61,5,0),"-")</f>
        <v>43802</v>
      </c>
      <c r="K93" s="1401">
        <f>IFERROR(VLOOKUP(B93,'ИСХОДНИК-даты-1х'!$D$10:$AC$61,6,0),"-")</f>
        <v>43809</v>
      </c>
      <c r="L93" s="1401">
        <f>IFERROR(VLOOKUP(B93,'ИСХОДНИК-даты-1х'!$D$10:$AC$61,7,0),"-")</f>
        <v>43809</v>
      </c>
      <c r="M93" s="1401">
        <f>IFERROR(VLOOKUP(B93,'ИСХОДНИК-даты-1х'!$D$10:$AC$61,8,0),"-")</f>
        <v>43943</v>
      </c>
      <c r="N93" s="1401">
        <f>IFERROR(VLOOKUP(B93,'ИСХОДНИК-даты-1х'!$D$10:$AC$61,9,0),"-")</f>
        <v>43945</v>
      </c>
      <c r="O93" s="1401">
        <f>IFERROR(VLOOKUP(B93,'ИСХОДНИК-даты-1х'!$D$10:$AC$61,10,0),"-")</f>
        <v>43977</v>
      </c>
      <c r="P93" s="1401">
        <f>IFERROR(VLOOKUP(B93,'ИСХОДНИК-даты-1х'!$D$10:$AC$61,11,0),"-")</f>
        <v>43964</v>
      </c>
      <c r="Q93" s="1401">
        <f>IFERROR(VLOOKUP(B93,'ИСХОДНИК-даты-1х'!$D$10:$AC$61,12,0),"-")</f>
        <v>43972</v>
      </c>
      <c r="R93" s="1401">
        <f>IFERROR(VLOOKUP(B93,'ИСХОДНИК-даты-1х'!$D$10:$AC$61,13,0),"-")</f>
        <v>43964</v>
      </c>
      <c r="S93" s="1401">
        <f>IFERROR(VLOOKUP(B93,'ИСХОДНИК-даты-1х'!$D$10:$AC$61,14,0),"-")</f>
        <v>43980</v>
      </c>
      <c r="T93" s="1401">
        <f>IFERROR(VLOOKUP(B93,'ИСХОДНИК-даты-1х'!$D$10:$AC$61,15,0),"-")</f>
        <v>43985</v>
      </c>
      <c r="U93" s="1401">
        <f>IFERROR(VLOOKUP(B93,'ИСХОДНИК-даты-1х'!$D$10:$AC$61,16,0),"-")</f>
        <v>43999</v>
      </c>
      <c r="V93" s="1401">
        <f>IFERROR(VLOOKUP(B93,'ИСХОДНИК-даты-1х'!$D$10:$AC$61,17,0),"-")</f>
        <v>44004</v>
      </c>
      <c r="W93" s="1401">
        <f>IFERROR(VLOOKUP(B93,'ИСХОДНИК-даты-1х'!$D$10:$AC$61,18,0),"-")</f>
        <v>44025</v>
      </c>
      <c r="X93" s="1401">
        <f>IFERROR(VLOOKUP(B93,'ИСХОДНИК-даты-1х'!$D$10:$AC$61,19,0),"-")</f>
        <v>44035</v>
      </c>
      <c r="Y93" s="1401">
        <f>IFERROR(VLOOKUP(B93,'ИСХОДНИК-даты-1х'!$D$10:$AC$61,20,0),"-")</f>
        <v>44040</v>
      </c>
      <c r="Z93" s="1401">
        <f>IFERROR(VLOOKUP(B93,'ИСХОДНИК-даты-1х'!$D$10:$AC$61,21,0),"-")</f>
        <v>44085</v>
      </c>
      <c r="AA93" s="1401">
        <f>IFERROR(VLOOKUP(B93,'ИСХОДНИК-даты-1х'!$D$10:$AC$61,22,0),"-")</f>
        <v>44085</v>
      </c>
      <c r="AB93" s="1401">
        <f>IFERROR(VLOOKUP(B93,'ИСХОДНИК-даты-1х'!$D$10:$AC$61,23,0),"-")</f>
        <v>44095</v>
      </c>
      <c r="AC93" s="1401">
        <f>IFERROR(VLOOKUP(B93,'ИСХОДНИК-даты-1х'!$D$10:$AC$61,24,0),"-")</f>
        <v>44111</v>
      </c>
      <c r="AD93" s="1401">
        <f>IFERROR(VLOOKUP(B93,'ИСХОДНИК-даты-1х'!$D$10:$AC$61,25,0),"-")</f>
        <v>44115</v>
      </c>
      <c r="AE93" s="1402">
        <f>IFERROR(VLOOKUP(B93,'ИСХОДНИК-даты-1х'!$D$10:$AC$61,26,0),"-")</f>
        <v>44120</v>
      </c>
      <c r="AF93" s="1456">
        <v>44120</v>
      </c>
      <c r="AG93" s="1460">
        <v>9481</v>
      </c>
      <c r="AH93" s="1461">
        <v>44002</v>
      </c>
      <c r="AI93" s="1424">
        <f>VLOOKUP(AG93,Schedule!$B$2:$F$14923,5,0)</f>
        <v>43736</v>
      </c>
      <c r="AJ93" s="1424">
        <f>AI93+365</f>
        <v>44101</v>
      </c>
      <c r="AK93" s="1459">
        <f>MIN(AJ93)</f>
        <v>44101</v>
      </c>
      <c r="AL93" s="1439">
        <f t="shared" si="33"/>
        <v>44145</v>
      </c>
      <c r="AM93" s="1341"/>
      <c r="AO93" s="1341"/>
    </row>
    <row r="94" spans="1:42" s="1351" customFormat="1" ht="94.5" hidden="1" customHeight="1">
      <c r="A94" s="1455">
        <f>A93+1</f>
        <v>15</v>
      </c>
      <c r="B94" s="1695" t="s">
        <v>1318</v>
      </c>
      <c r="C94" s="1673"/>
      <c r="D94" s="1674" t="s">
        <v>80</v>
      </c>
      <c r="E94" s="1600" t="s">
        <v>80</v>
      </c>
      <c r="F94" s="1353" t="s">
        <v>55</v>
      </c>
      <c r="G94" s="1401" t="str">
        <f>IFERROR(VLOOKUP(B94,'ИСХОДНИК-даты-1х'!$D$10:$AC$61,2,0),"-")</f>
        <v>-</v>
      </c>
      <c r="H94" s="1401" t="str">
        <f>IFERROR(VLOOKUP(B94,'ИСХОДНИК-даты-1х'!$D$10:$AC$61,3,0),"-")</f>
        <v>-</v>
      </c>
      <c r="I94" s="1401" t="str">
        <f>IFERROR(VLOOKUP(B94,'ИСХОДНИК-даты-1х'!$D$10:$AC$61,4,0),"-")</f>
        <v>-</v>
      </c>
      <c r="J94" s="1401" t="str">
        <f>IFERROR(VLOOKUP(B94,'ИСХОДНИК-даты-1х'!$D$10:$AC$61,5,0),"-")</f>
        <v>-</v>
      </c>
      <c r="K94" s="1401" t="str">
        <f>IFERROR(VLOOKUP(B94,'ИСХОДНИК-даты-1х'!$D$10:$AC$61,6,0),"-")</f>
        <v>-</v>
      </c>
      <c r="L94" s="1401" t="str">
        <f>IFERROR(VLOOKUP(B94,'ИСХОДНИК-даты-1х'!$D$10:$AC$61,7,0),"-")</f>
        <v>-</v>
      </c>
      <c r="M94" s="1401">
        <f>IFERROR(VLOOKUP(B94,'ИСХОДНИК-даты-1х'!$D$10:$AC$61,8,0),"-")</f>
        <v>43694</v>
      </c>
      <c r="N94" s="1401">
        <f>IFERROR(VLOOKUP(B94,'ИСХОДНИК-даты-1х'!$D$10:$AC$61,9,0),"-")</f>
        <v>43697</v>
      </c>
      <c r="O94" s="1401">
        <f>IFERROR(VLOOKUP(B94,'ИСХОДНИК-даты-1х'!$D$10:$AC$61,10,0),"-")</f>
        <v>43727</v>
      </c>
      <c r="P94" s="1401">
        <f>IFERROR(VLOOKUP(B94,'ИСХОДНИК-даты-1х'!$D$10:$AC$61,11,0),"-")</f>
        <v>43714</v>
      </c>
      <c r="Q94" s="1401">
        <f>IFERROR(VLOOKUP(B94,'ИСХОДНИК-даты-1х'!$D$10:$AC$61,12,0),"-")</f>
        <v>43724</v>
      </c>
      <c r="R94" s="1401">
        <f>IFERROR(VLOOKUP(B94,'ИСХОДНИК-даты-1х'!$D$10:$AC$61,13,0),"-")</f>
        <v>43714</v>
      </c>
      <c r="S94" s="1401">
        <f>IFERROR(VLOOKUP(B94,'ИСХОДНИК-даты-1х'!$D$10:$AC$61,14,0),"-")</f>
        <v>43732</v>
      </c>
      <c r="T94" s="1401">
        <f>IFERROR(VLOOKUP(B94,'ИСХОДНИК-даты-1х'!$D$10:$AC$61,15,0),"-")</f>
        <v>43910</v>
      </c>
      <c r="U94" s="1401">
        <f>IFERROR(VLOOKUP(B94,'ИСХОДНИК-даты-1х'!$D$10:$AC$61,16,0),"-")</f>
        <v>43924</v>
      </c>
      <c r="V94" s="1401">
        <f>IFERROR(VLOOKUP(B94,'ИСХОДНИК-даты-1х'!$D$10:$AC$61,17,0),"-")</f>
        <v>43929</v>
      </c>
      <c r="W94" s="1401">
        <f>IFERROR(VLOOKUP(B94,'ИСХОДНИК-даты-1х'!$D$10:$AC$61,18,0),"-")</f>
        <v>43950</v>
      </c>
      <c r="X94" s="1401">
        <f>IFERROR(VLOOKUP(B94,'ИСХОДНИК-даты-1х'!$D$10:$AC$61,19,0),"-")</f>
        <v>43962</v>
      </c>
      <c r="Y94" s="1401">
        <f>IFERROR(VLOOKUP(B94,'ИСХОДНИК-даты-1х'!$D$10:$AC$61,20,0),"-")</f>
        <v>43965</v>
      </c>
      <c r="Z94" s="1401">
        <f>IFERROR(VLOOKUP(B94,'ИСХОДНИК-даты-1х'!$D$10:$AC$61,21,0),"-")</f>
        <v>44010</v>
      </c>
      <c r="AA94" s="1401">
        <f>IFERROR(VLOOKUP(B94,'ИСХОДНИК-даты-1х'!$D$10:$AC$61,22,0),"-")</f>
        <v>44010</v>
      </c>
      <c r="AB94" s="1401">
        <f>IFERROR(VLOOKUP(B94,'ИСХОДНИК-даты-1х'!$D$10:$AC$61,23,0),"-")</f>
        <v>44020</v>
      </c>
      <c r="AC94" s="1401">
        <f>IFERROR(VLOOKUP(B94,'ИСХОДНИК-даты-1х'!$D$10:$AC$61,24,0),"-")</f>
        <v>44036</v>
      </c>
      <c r="AD94" s="1401">
        <f>IFERROR(VLOOKUP(B94,'ИСХОДНИК-даты-1х'!$D$10:$AC$61,25,0),"-")</f>
        <v>44040</v>
      </c>
      <c r="AE94" s="1402">
        <f>IFERROR(VLOOKUP(B94,'ИСХОДНИК-даты-1х'!$D$10:$AC$61,26,0),"-")</f>
        <v>44043</v>
      </c>
      <c r="AF94" s="1456">
        <v>44043</v>
      </c>
      <c r="AG94" s="1419"/>
      <c r="AH94" s="1419"/>
      <c r="AI94" s="1424"/>
      <c r="AJ94" s="1424">
        <f>AI94+365</f>
        <v>365</v>
      </c>
      <c r="AK94" s="1459"/>
      <c r="AL94" s="1439">
        <f t="shared" si="33"/>
        <v>44070</v>
      </c>
      <c r="AM94" s="1341"/>
      <c r="AO94" s="1341"/>
    </row>
    <row r="95" spans="1:42" s="1351" customFormat="1" ht="164.25" customHeight="1" thickBot="1">
      <c r="A95" s="1796">
        <f>A94+1</f>
        <v>16</v>
      </c>
      <c r="B95" s="1696" t="s">
        <v>85</v>
      </c>
      <c r="C95" s="1654" t="s">
        <v>598</v>
      </c>
      <c r="D95" s="1608" t="s">
        <v>86</v>
      </c>
      <c r="E95" s="1573" t="s">
        <v>1319</v>
      </c>
      <c r="F95" s="1339" t="s">
        <v>55</v>
      </c>
      <c r="G95" s="1401">
        <f>IFERROR(VLOOKUP(B95,'ИСХОДНИК-даты-1х'!$D$10:$AC$61,2,0),"-")</f>
        <v>44050</v>
      </c>
      <c r="H95" s="1401">
        <f>IFERROR(VLOOKUP(B95,'ИСХОДНИК-даты-1х'!$D$10:$AC$61,3,0),"-")</f>
        <v>44078</v>
      </c>
      <c r="I95" s="1401">
        <f>IFERROR(VLOOKUP(B95,'ИСХОДНИК-даты-1х'!$D$10:$AC$61,4,0),"-")</f>
        <v>44103</v>
      </c>
      <c r="J95" s="1401">
        <f>IFERROR(VLOOKUP(B95,'ИСХОДНИК-даты-1х'!$D$10:$AC$61,5,0),"-")</f>
        <v>44106</v>
      </c>
      <c r="K95" s="1401">
        <f>IFERROR(VLOOKUP(B95,'ИСХОДНИК-даты-1х'!$D$10:$AC$61,6,0),"-")</f>
        <v>44113</v>
      </c>
      <c r="L95" s="1401">
        <f>IFERROR(VLOOKUP(B95,'ИСХОДНИК-даты-1х'!$D$10:$AC$61,7,0),"-")</f>
        <v>44113</v>
      </c>
      <c r="M95" s="1401">
        <f>IFERROR(VLOOKUP(B95,'ИСХОДНИК-даты-1х'!$D$10:$AC$61,8,0),"-")</f>
        <v>44127</v>
      </c>
      <c r="N95" s="1401">
        <f>IFERROR(VLOOKUP(B95,'ИСХОДНИК-даты-1х'!$D$10:$AC$61,9,0),"-")</f>
        <v>44131</v>
      </c>
      <c r="O95" s="1401">
        <f>IFERROR(VLOOKUP(B95,'ИСХОДНИК-даты-1х'!$D$10:$AC$61,10,0),"-")</f>
        <v>44161</v>
      </c>
      <c r="P95" s="1401">
        <f>IFERROR(VLOOKUP(B95,'ИСХОДНИК-даты-1х'!$D$10:$AC$61,11,0),"-")</f>
        <v>44148</v>
      </c>
      <c r="Q95" s="1401">
        <f>IFERROR(VLOOKUP(B95,'ИСХОДНИК-даты-1х'!$D$10:$AC$61,12,0),"-")</f>
        <v>44158</v>
      </c>
      <c r="R95" s="1401">
        <f>IFERROR(VLOOKUP(B95,'ИСХОДНИК-даты-1х'!$D$10:$AC$61,13,0),"-")</f>
        <v>44148</v>
      </c>
      <c r="S95" s="1401">
        <f>IFERROR(VLOOKUP(B95,'ИСХОДНИК-даты-1х'!$D$10:$AC$61,14,0),"-")</f>
        <v>44166</v>
      </c>
      <c r="T95" s="1401">
        <f>IFERROR(VLOOKUP(B95,'ИСХОДНИК-даты-1х'!$D$10:$AC$61,15,0),"-")</f>
        <v>44169</v>
      </c>
      <c r="U95" s="1401">
        <f>IFERROR(VLOOKUP(B95,'ИСХОДНИК-даты-1х'!$D$10:$AC$61,16,0),"-")</f>
        <v>44183</v>
      </c>
      <c r="V95" s="1401">
        <f>IFERROR(VLOOKUP(B95,'ИСХОДНИК-даты-1х'!$D$10:$AC$61,17,0),"-")</f>
        <v>44188</v>
      </c>
      <c r="W95" s="1401">
        <f>IFERROR(VLOOKUP(B95,'ИСХОДНИК-даты-1х'!$D$10:$AC$61,18,0),"-")</f>
        <v>44209</v>
      </c>
      <c r="X95" s="1401">
        <f>IFERROR(VLOOKUP(B95,'ИСХОДНИК-даты-1х'!$D$10:$AC$61,19,0),"-")</f>
        <v>44221</v>
      </c>
      <c r="Y95" s="1401">
        <f>IFERROR(VLOOKUP(B95,'ИСХОДНИК-даты-1х'!$D$10:$AC$61,20,0),"-")</f>
        <v>44224</v>
      </c>
      <c r="Z95" s="1401">
        <f>IFERROR(VLOOKUP(B95,'ИСХОДНИК-даты-1х'!$D$10:$AC$61,21,0),"-")</f>
        <v>44269</v>
      </c>
      <c r="AA95" s="1401">
        <f>IFERROR(VLOOKUP(B95,'ИСХОДНИК-даты-1х'!$D$10:$AC$61,22,0),"-")</f>
        <v>44269</v>
      </c>
      <c r="AB95" s="1401">
        <f>IFERROR(VLOOKUP(B95,'ИСХОДНИК-даты-1х'!$D$10:$AC$61,23,0),"-")</f>
        <v>44279</v>
      </c>
      <c r="AC95" s="1401">
        <f>IFERROR(VLOOKUP(B95,'ИСХОДНИК-даты-1х'!$D$10:$AC$61,24,0),"-")</f>
        <v>44295</v>
      </c>
      <c r="AD95" s="1401">
        <f>IFERROR(VLOOKUP(B95,'ИСХОДНИК-даты-1х'!$D$10:$AC$61,25,0),"-")</f>
        <v>44299</v>
      </c>
      <c r="AE95" s="1402">
        <f>IFERROR(VLOOKUP(B95,'ИСХОДНИК-даты-1х'!$D$10:$AC$61,26,0),"-")</f>
        <v>44329</v>
      </c>
      <c r="AF95" s="1420">
        <v>44329</v>
      </c>
      <c r="AG95" s="1452">
        <v>12370</v>
      </c>
      <c r="AH95" s="1449">
        <v>44329</v>
      </c>
      <c r="AI95" s="1424">
        <f>VLOOKUP(AG95,Schedule!$B$2:$F$14923,5,0)</f>
        <v>44289</v>
      </c>
      <c r="AJ95" s="1424">
        <f>AI95+365</f>
        <v>44654</v>
      </c>
      <c r="AK95" s="1438">
        <f>MIN(AJ95:AJ96)</f>
        <v>44654</v>
      </c>
      <c r="AL95" s="1439">
        <f t="shared" si="33"/>
        <v>44329</v>
      </c>
      <c r="AM95" s="1383">
        <f>AL95</f>
        <v>44329</v>
      </c>
      <c r="AN95" s="1383" t="s">
        <v>119</v>
      </c>
      <c r="AO95" s="1383">
        <v>44329</v>
      </c>
      <c r="AP95" s="1354" t="s">
        <v>173</v>
      </c>
    </row>
    <row r="96" spans="1:42" s="1351" customFormat="1" ht="89.25" customHeight="1" thickBot="1">
      <c r="A96" s="1796"/>
      <c r="B96" s="1697" t="str">
        <f>$B$94</f>
        <v>30</v>
      </c>
      <c r="C96" s="1675" t="s">
        <v>600</v>
      </c>
      <c r="D96" s="1658" t="str">
        <f>$D$94</f>
        <v>Инженерно-техническое сопровождение производства бетонных работ на объектах  АЭС "Бушер-2"</v>
      </c>
      <c r="E96" s="1579" t="s">
        <v>1320</v>
      </c>
      <c r="F96" s="1345" t="str">
        <f>$F$95</f>
        <v>ЗЗП</v>
      </c>
      <c r="G96" s="1714" t="e">
        <f>#REF!</f>
        <v>#REF!</v>
      </c>
      <c r="H96" s="1714" t="e">
        <f>#REF!</f>
        <v>#REF!</v>
      </c>
      <c r="I96" s="1714" t="e">
        <f>#REF!</f>
        <v>#REF!</v>
      </c>
      <c r="J96" s="1714" t="e">
        <f>#REF!</f>
        <v>#REF!</v>
      </c>
      <c r="K96" s="1714" t="e">
        <f>#REF!</f>
        <v>#REF!</v>
      </c>
      <c r="L96" s="1714" t="e">
        <f>#REF!</f>
        <v>#REF!</v>
      </c>
      <c r="M96" s="1714" t="e">
        <f>#REF!</f>
        <v>#REF!</v>
      </c>
      <c r="N96" s="1714" t="e">
        <f>#REF!</f>
        <v>#REF!</v>
      </c>
      <c r="O96" s="1714" t="e">
        <f>#REF!</f>
        <v>#REF!</v>
      </c>
      <c r="P96" s="1714" t="e">
        <f>#REF!</f>
        <v>#REF!</v>
      </c>
      <c r="Q96" s="1714" t="e">
        <f>#REF!</f>
        <v>#REF!</v>
      </c>
      <c r="R96" s="1714" t="e">
        <f>#REF!</f>
        <v>#REF!</v>
      </c>
      <c r="S96" s="1714" t="e">
        <f>#REF!</f>
        <v>#REF!</v>
      </c>
      <c r="T96" s="1714" t="e">
        <f>#REF!</f>
        <v>#REF!</v>
      </c>
      <c r="U96" s="1714" t="e">
        <f>#REF!</f>
        <v>#REF!</v>
      </c>
      <c r="V96" s="1714" t="e">
        <f>#REF!</f>
        <v>#REF!</v>
      </c>
      <c r="W96" s="1714" t="e">
        <f>#REF!</f>
        <v>#REF!</v>
      </c>
      <c r="X96" s="1714" t="e">
        <f>#REF!</f>
        <v>#REF!</v>
      </c>
      <c r="Y96" s="1714" t="e">
        <f>#REF!</f>
        <v>#REF!</v>
      </c>
      <c r="Z96" s="1714" t="e">
        <f>#REF!</f>
        <v>#REF!</v>
      </c>
      <c r="AA96" s="1714" t="e">
        <f>#REF!</f>
        <v>#REF!</v>
      </c>
      <c r="AB96" s="1714" t="e">
        <f>#REF!</f>
        <v>#REF!</v>
      </c>
      <c r="AC96" s="1714" t="e">
        <f>#REF!</f>
        <v>#REF!</v>
      </c>
      <c r="AD96" s="1714" t="e">
        <f>#REF!</f>
        <v>#REF!</v>
      </c>
      <c r="AE96" s="1715" t="e">
        <f>#REF!</f>
        <v>#REF!</v>
      </c>
      <c r="AF96" s="1348">
        <f>$AF$95</f>
        <v>44329</v>
      </c>
      <c r="AG96" s="1454">
        <v>29724</v>
      </c>
      <c r="AH96" s="1451">
        <v>44828</v>
      </c>
      <c r="AI96" s="1424">
        <f>VLOOKUP(AG96,Schedule!$B$2:$F$14923,5,0)</f>
        <v>44828</v>
      </c>
      <c r="AJ96" s="1424">
        <f>AI96+365</f>
        <v>45193</v>
      </c>
      <c r="AK96" s="1434"/>
      <c r="AL96" s="1435"/>
      <c r="AM96" s="1446"/>
      <c r="AO96" s="1446"/>
    </row>
    <row r="97" spans="1:42" s="1351" customFormat="1" ht="200.25" customHeight="1" thickBot="1">
      <c r="A97" s="1455">
        <f>A95+1</f>
        <v>17</v>
      </c>
      <c r="B97" s="1695" t="s">
        <v>88</v>
      </c>
      <c r="C97" s="1673"/>
      <c r="D97" s="1674" t="s">
        <v>1321</v>
      </c>
      <c r="E97" s="1600" t="s">
        <v>89</v>
      </c>
      <c r="F97" s="1353" t="s">
        <v>55</v>
      </c>
      <c r="G97" s="1401">
        <f>IFERROR(VLOOKUP(B97,'ИСХОДНИК-даты-1х'!$D$10:$AC$61,2,0),"-")</f>
        <v>44018</v>
      </c>
      <c r="H97" s="1401">
        <f>IFERROR(VLOOKUP(B97,'ИСХОДНИК-даты-1х'!$D$10:$AC$61,3,0),"-")</f>
        <v>44046</v>
      </c>
      <c r="I97" s="1401">
        <f>IFERROR(VLOOKUP(B97,'ИСХОДНИК-даты-1х'!$D$10:$AC$61,4,0),"-")</f>
        <v>44211</v>
      </c>
      <c r="J97" s="1401">
        <f>IFERROR(VLOOKUP(B97,'ИСХОДНИК-даты-1х'!$D$10:$AC$61,5,0),"-")</f>
        <v>44216</v>
      </c>
      <c r="K97" s="1401">
        <f>IFERROR(VLOOKUP(B97,'ИСХОДНИК-даты-1х'!$D$10:$AC$61,6,0),"-")</f>
        <v>44223</v>
      </c>
      <c r="L97" s="1401">
        <f>IFERROR(VLOOKUP(B97,'ИСХОДНИК-даты-1х'!$D$10:$AC$61,7,0),"-")</f>
        <v>44223</v>
      </c>
      <c r="M97" s="1401">
        <f>IFERROR(VLOOKUP(B97,'ИСХОДНИК-даты-1х'!$D$10:$AC$61,8,0),"-")</f>
        <v>44237</v>
      </c>
      <c r="N97" s="1401">
        <f>IFERROR(VLOOKUP(B97,'ИСХОДНИК-даты-1х'!$D$10:$AC$61,9,0),"-")</f>
        <v>44239</v>
      </c>
      <c r="O97" s="1401">
        <f>IFERROR(VLOOKUP(B97,'ИСХОДНИК-даты-1х'!$D$10:$AC$61,10,0),"-")</f>
        <v>44271</v>
      </c>
      <c r="P97" s="1401">
        <f>IFERROR(VLOOKUP(B97,'ИСХОДНИК-даты-1х'!$D$10:$AC$61,11,0),"-")</f>
        <v>44258</v>
      </c>
      <c r="Q97" s="1401">
        <f>IFERROR(VLOOKUP(B97,'ИСХОДНИК-даты-1х'!$D$10:$AC$61,12,0),"-")</f>
        <v>44266</v>
      </c>
      <c r="R97" s="1401">
        <f>IFERROR(VLOOKUP(B97,'ИСХОДНИК-даты-1х'!$D$10:$AC$61,13,0),"-")</f>
        <v>44258</v>
      </c>
      <c r="S97" s="1401">
        <f>IFERROR(VLOOKUP(B97,'ИСХОДНИК-даты-1х'!$D$10:$AC$61,14,0),"-")</f>
        <v>44274</v>
      </c>
      <c r="T97" s="1401">
        <f>IFERROR(VLOOKUP(B97,'ИСХОДНИК-даты-1х'!$D$10:$AC$61,15,0),"-")</f>
        <v>44279</v>
      </c>
      <c r="U97" s="1401">
        <f>IFERROR(VLOOKUP(B97,'ИСХОДНИК-даты-1х'!$D$10:$AC$61,16,0),"-")</f>
        <v>44293</v>
      </c>
      <c r="V97" s="1401">
        <f>IFERROR(VLOOKUP(B97,'ИСХОДНИК-даты-1х'!$D$10:$AC$61,17,0),"-")</f>
        <v>44298</v>
      </c>
      <c r="W97" s="1401">
        <f>IFERROR(VLOOKUP(B97,'ИСХОДНИК-даты-1х'!$D$10:$AC$61,18,0),"-")</f>
        <v>44319</v>
      </c>
      <c r="X97" s="1401">
        <f>IFERROR(VLOOKUP(B97,'ИСХОДНИК-даты-1х'!$D$10:$AC$61,19,0),"-")</f>
        <v>44329</v>
      </c>
      <c r="Y97" s="1401">
        <f>IFERROR(VLOOKUP(B97,'ИСХОДНИК-даты-1х'!$D$10:$AC$61,20,0),"-")</f>
        <v>44334</v>
      </c>
      <c r="Z97" s="1401">
        <f>IFERROR(VLOOKUP(B97,'ИСХОДНИК-даты-1х'!$D$10:$AC$61,21,0),"-")</f>
        <v>44379</v>
      </c>
      <c r="AA97" s="1401">
        <f>IFERROR(VLOOKUP(B97,'ИСХОДНИК-даты-1х'!$D$10:$AC$61,22,0),"-")</f>
        <v>44379</v>
      </c>
      <c r="AB97" s="1401">
        <f>IFERROR(VLOOKUP(B97,'ИСХОДНИК-даты-1х'!$D$10:$AC$61,23,0),"-")</f>
        <v>44389</v>
      </c>
      <c r="AC97" s="1401">
        <f>IFERROR(VLOOKUP(B97,'ИСХОДНИК-даты-1х'!$D$10:$AC$61,24,0),"-")</f>
        <v>44405</v>
      </c>
      <c r="AD97" s="1401">
        <f>IFERROR(VLOOKUP(B97,'ИСХОДНИК-даты-1х'!$D$10:$AC$61,25,0),"-")</f>
        <v>44409</v>
      </c>
      <c r="AE97" s="1402">
        <v>44439</v>
      </c>
      <c r="AF97" s="1456">
        <v>44443</v>
      </c>
      <c r="AG97" s="1419"/>
      <c r="AH97" s="1419"/>
      <c r="AI97" s="1424"/>
      <c r="AJ97" s="1424"/>
      <c r="AK97" s="1459"/>
      <c r="AL97" s="1439">
        <f>AD97+30</f>
        <v>44439</v>
      </c>
      <c r="AM97" s="1383">
        <f>AL97</f>
        <v>44439</v>
      </c>
      <c r="AN97" s="1383" t="s">
        <v>119</v>
      </c>
      <c r="AO97" s="1383">
        <v>44439</v>
      </c>
      <c r="AP97" s="1354" t="s">
        <v>173</v>
      </c>
    </row>
    <row r="98" spans="1:42" s="1351" customFormat="1" ht="148.5" customHeight="1" thickBot="1">
      <c r="A98" s="1455">
        <f>A97+1</f>
        <v>18</v>
      </c>
      <c r="B98" s="1695" t="s">
        <v>1322</v>
      </c>
      <c r="C98" s="1673"/>
      <c r="D98" s="1674" t="s">
        <v>1323</v>
      </c>
      <c r="E98" s="1600" t="s">
        <v>1324</v>
      </c>
      <c r="F98" s="1353" t="s">
        <v>55</v>
      </c>
      <c r="G98" s="1401">
        <f>IFERROR(VLOOKUP(B98,'ИСХОДНИК-даты-1х'!$D$10:$AC$61,2,0),"-")</f>
        <v>43854</v>
      </c>
      <c r="H98" s="1401">
        <f>IFERROR(VLOOKUP(B98,'ИСХОДНИК-даты-1х'!$D$10:$AC$61,3,0),"-")</f>
        <v>43882</v>
      </c>
      <c r="I98" s="1401">
        <f>IFERROR(VLOOKUP(B98,'ИСХОДНИК-даты-1х'!$D$10:$AC$61,4,0),"-")</f>
        <v>43996</v>
      </c>
      <c r="J98" s="1401">
        <f>IFERROR(VLOOKUP(B98,'ИСХОДНИК-даты-1х'!$D$10:$AC$61,5,0),"-")</f>
        <v>43999</v>
      </c>
      <c r="K98" s="1401">
        <f>IFERROR(VLOOKUP(B98,'ИСХОДНИК-даты-1х'!$D$10:$AC$61,6,0),"-")</f>
        <v>43999</v>
      </c>
      <c r="L98" s="1401">
        <f>IFERROR(VLOOKUP(B98,'ИСХОДНИК-даты-1х'!$D$10:$AC$61,7,0),"-")</f>
        <v>43999</v>
      </c>
      <c r="M98" s="1401">
        <f>IFERROR(VLOOKUP(B98,'ИСХОДНИК-даты-1х'!$D$10:$AC$61,8,0),"-")</f>
        <v>44132</v>
      </c>
      <c r="N98" s="1401">
        <f>IFERROR(VLOOKUP(B98,'ИСХОДНИК-даты-1х'!$D$10:$AC$61,9,0),"-")</f>
        <v>44134</v>
      </c>
      <c r="O98" s="1401">
        <f>IFERROR(VLOOKUP(B98,'ИСХОДНИК-даты-1х'!$D$10:$AC$61,10,0),"-")</f>
        <v>44166</v>
      </c>
      <c r="P98" s="1401">
        <f>IFERROR(VLOOKUP(B98,'ИСХОДНИК-даты-1х'!$D$10:$AC$61,11,0),"-")</f>
        <v>44167</v>
      </c>
      <c r="Q98" s="1401">
        <f>IFERROR(VLOOKUP(B98,'ИСХОДНИК-даты-1х'!$D$10:$AC$61,12,0),"-")</f>
        <v>44161</v>
      </c>
      <c r="R98" s="1401">
        <v>44165</v>
      </c>
      <c r="S98" s="1401">
        <f>IFERROR(VLOOKUP(B98,'ИСХОДНИК-даты-1х'!$D$10:$AC$61,14,0),"-")</f>
        <v>44172</v>
      </c>
      <c r="T98" s="1401">
        <f>IFERROR(VLOOKUP(B98,'ИСХОДНИК-даты-1х'!$D$10:$AC$61,15,0),"-")</f>
        <v>44175</v>
      </c>
      <c r="U98" s="1401">
        <f>IFERROR(VLOOKUP(B98,'ИСХОДНИК-даты-1х'!$D$10:$AC$61,16,0),"-")</f>
        <v>44189</v>
      </c>
      <c r="V98" s="1401">
        <f>IFERROR(VLOOKUP(B98,'ИСХОДНИК-даты-1х'!$D$10:$AC$61,17,0),"-")</f>
        <v>44194</v>
      </c>
      <c r="W98" s="1401">
        <f>IFERROR(VLOOKUP(B98,'ИСХОДНИК-даты-1х'!$D$10:$AC$61,18,0),"-")</f>
        <v>44215</v>
      </c>
      <c r="X98" s="1401">
        <f>IFERROR(VLOOKUP(B98,'ИСХОДНИК-даты-1х'!$D$10:$AC$61,19,0),"-")</f>
        <v>44225</v>
      </c>
      <c r="Y98" s="1401">
        <f>IFERROR(VLOOKUP(B98,'ИСХОДНИК-даты-1х'!$D$10:$AC$61,20,0),"-")</f>
        <v>44230</v>
      </c>
      <c r="Z98" s="1401">
        <f>IFERROR(VLOOKUP(B98,'ИСХОДНИК-даты-1х'!$D$10:$AC$61,21,0),"-")</f>
        <v>44263</v>
      </c>
      <c r="AA98" s="1401">
        <f>IFERROR(VLOOKUP(B98,'ИСХОДНИК-даты-1х'!$D$10:$AC$61,22,0),"-")</f>
        <v>44263</v>
      </c>
      <c r="AB98" s="1401">
        <f>IFERROR(VLOOKUP(B98,'ИСХОДНИК-даты-1х'!$D$10:$AC$61,23,0),"-")</f>
        <v>44273</v>
      </c>
      <c r="AC98" s="1401">
        <f>IFERROR(VLOOKUP(B98,'ИСХОДНИК-даты-1х'!$D$10:$AC$61,24,0),"-")</f>
        <v>44289</v>
      </c>
      <c r="AD98" s="1401">
        <f>IFERROR(VLOOKUP(B98,'ИСХОДНИК-даты-1х'!$D$10:$AC$61,25,0),"-")</f>
        <v>44293</v>
      </c>
      <c r="AE98" s="1402">
        <f>IFERROR(VLOOKUP(B98,'ИСХОДНИК-даты-1х'!$D$10:$AC$61,26,0),"-")</f>
        <v>44294</v>
      </c>
      <c r="AF98" s="1456">
        <v>44217</v>
      </c>
      <c r="AG98" s="1455">
        <v>12150</v>
      </c>
      <c r="AH98" s="1419"/>
      <c r="AI98" s="1424">
        <f>VLOOKUP(AG98,Schedule!$B$2:$F$14923,5,0)</f>
        <v>44114</v>
      </c>
      <c r="AJ98" s="1424">
        <f>AI98+365</f>
        <v>44479</v>
      </c>
      <c r="AK98" s="1459">
        <f>MIN(AJ98)</f>
        <v>44479</v>
      </c>
      <c r="AL98" s="1439">
        <f>AD98+30</f>
        <v>44323</v>
      </c>
      <c r="AM98" s="1383">
        <f>AL98</f>
        <v>44323</v>
      </c>
      <c r="AN98" s="1383" t="s">
        <v>1325</v>
      </c>
      <c r="AO98" s="1383">
        <v>44294</v>
      </c>
      <c r="AP98" s="1354" t="s">
        <v>173</v>
      </c>
    </row>
    <row r="99" spans="1:42" s="1351" customFormat="1" ht="150" customHeight="1" thickBot="1">
      <c r="A99" s="1462">
        <f>A98+1</f>
        <v>19</v>
      </c>
      <c r="B99" s="1698" t="s">
        <v>1326</v>
      </c>
      <c r="C99" s="1676"/>
      <c r="D99" s="1677" t="s">
        <v>1327</v>
      </c>
      <c r="E99" s="1677" t="s">
        <v>1327</v>
      </c>
      <c r="F99" s="1345" t="s">
        <v>34</v>
      </c>
      <c r="G99" s="1401">
        <f>IFERROR(VLOOKUP(B99,'ИСХОДНИК-даты-1х'!$D$10:$AC$61,2,0),"-")</f>
        <v>44047</v>
      </c>
      <c r="H99" s="1401">
        <f>IFERROR(VLOOKUP(B99,'ИСХОДНИК-даты-1х'!$D$10:$AC$61,3,0),"-")</f>
        <v>44075</v>
      </c>
      <c r="I99" s="1401">
        <f>IFERROR(VLOOKUP(B99,'ИСХОДНИК-даты-1х'!$D$10:$AC$61,4,0),"-")</f>
        <v>44098</v>
      </c>
      <c r="J99" s="1401">
        <f>IFERROR(VLOOKUP(B99,'ИСХОДНИК-даты-1х'!$D$10:$AC$61,5,0),"-")</f>
        <v>44185</v>
      </c>
      <c r="K99" s="1401">
        <f>IFERROR(VLOOKUP(B99,'ИСХОДНИК-даты-1х'!$D$10:$AC$61,6,0),"-")</f>
        <v>44190</v>
      </c>
      <c r="L99" s="1401">
        <f>IFERROR(VLOOKUP(B99,'ИСХОДНИК-даты-1х'!$D$10:$AC$61,7,0),"-")</f>
        <v>44190</v>
      </c>
      <c r="M99" s="1401">
        <f>IFERROR(VLOOKUP(B99,'ИСХОДНИК-даты-1х'!$D$10:$AC$61,8,0),"-")</f>
        <v>44264</v>
      </c>
      <c r="N99" s="1401">
        <f>IFERROR(VLOOKUP(B99,'ИСХОДНИК-даты-1х'!$D$10:$AC$61,9,0),"-")</f>
        <v>44266</v>
      </c>
      <c r="O99" s="1401">
        <f>IFERROR(VLOOKUP(B99,'ИСХОДНИК-даты-1х'!$D$10:$AC$61,10,0),"-")</f>
        <v>44298</v>
      </c>
      <c r="P99" s="1401">
        <f>IFERROR(VLOOKUP(B99,'ИСХОДНИК-даты-1х'!$D$10:$AC$61,11,0),"-")</f>
        <v>44285</v>
      </c>
      <c r="Q99" s="1401">
        <f>IFERROR(VLOOKUP(B99,'ИСХОДНИК-даты-1х'!$D$10:$AC$61,12,0),"-")</f>
        <v>44293</v>
      </c>
      <c r="R99" s="1401">
        <f>IFERROR(VLOOKUP(B99,'ИСХОДНИК-даты-1х'!$D$10:$AC$61,13,0),"-")</f>
        <v>44285</v>
      </c>
      <c r="S99" s="1401">
        <f>IFERROR(VLOOKUP(B99,'ИСХОДНИК-даты-1х'!$D$10:$AC$61,14,0),"-")</f>
        <v>44301</v>
      </c>
      <c r="T99" s="1401">
        <f>IFERROR(VLOOKUP(B99,'ИСХОДНИК-даты-1х'!$D$10:$AC$61,15,0),"-")</f>
        <v>44306</v>
      </c>
      <c r="U99" s="1401">
        <f>IFERROR(VLOOKUP(B99,'ИСХОДНИК-даты-1х'!$D$10:$AC$61,16,0),"-")</f>
        <v>44320</v>
      </c>
      <c r="V99" s="1401">
        <f>IFERROR(VLOOKUP(B99,'ИСХОДНИК-даты-1х'!$D$10:$AC$61,17,0),"-")</f>
        <v>44323</v>
      </c>
      <c r="W99" s="1401" t="str">
        <f>IFERROR(VLOOKUP(B99,'ИСХОДНИК-даты-1х'!$D$10:$AC$61,18,0),"-")</f>
        <v>не требуется</v>
      </c>
      <c r="X99" s="1401" t="str">
        <f>IFERROR(VLOOKUP(B99,'ИСХОДНИК-даты-1х'!$D$10:$AC$61,19,0),"-")</f>
        <v>не требуется</v>
      </c>
      <c r="Y99" s="1401" t="str">
        <f>IFERROR(VLOOKUP(B99,'ИСХОДНИК-даты-1х'!$D$10:$AC$61,20,0),"-")</f>
        <v>не требуется</v>
      </c>
      <c r="Z99" s="1401">
        <f>IFERROR(VLOOKUP(B99,'ИСХОДНИК-даты-1х'!$D$10:$AC$61,21,0),"-")</f>
        <v>44353</v>
      </c>
      <c r="AA99" s="1401">
        <f>IFERROR(VLOOKUP(B99,'ИСХОДНИК-даты-1х'!$D$10:$AC$61,22,0),"-")</f>
        <v>44361</v>
      </c>
      <c r="AB99" s="1401">
        <f>IFERROR(VLOOKUP(B99,'ИСХОДНИК-даты-1х'!$D$10:$AC$61,23,0),"-")</f>
        <v>44363</v>
      </c>
      <c r="AC99" s="1401">
        <f>IFERROR(VLOOKUP(B99,'ИСХОДНИК-даты-1х'!$D$10:$AC$61,24,0),"-")</f>
        <v>44379</v>
      </c>
      <c r="AD99" s="1401">
        <f>IFERROR(VLOOKUP(B99,'ИСХОДНИК-даты-1х'!$D$10:$AC$61,25,0),"-")</f>
        <v>44383</v>
      </c>
      <c r="AE99" s="1402">
        <v>44413</v>
      </c>
      <c r="AF99" s="1348">
        <v>44253</v>
      </c>
      <c r="AG99" s="1455">
        <v>12152</v>
      </c>
      <c r="AH99" s="1419"/>
      <c r="AI99" s="1424">
        <f>VLOOKUP(AG99,Schedule!$B$2:$F$14923,5,0)</f>
        <v>43736</v>
      </c>
      <c r="AJ99" s="1424">
        <f>AI99+365</f>
        <v>44101</v>
      </c>
      <c r="AK99" s="1438">
        <f>MIN(AJ99)</f>
        <v>44101</v>
      </c>
      <c r="AL99" s="1439">
        <f>AD99+30</f>
        <v>44413</v>
      </c>
      <c r="AM99" s="1383">
        <f>AL99</f>
        <v>44413</v>
      </c>
      <c r="AN99" s="1383" t="s">
        <v>119</v>
      </c>
      <c r="AO99" s="1383">
        <v>44413</v>
      </c>
      <c r="AP99" s="1354" t="s">
        <v>173</v>
      </c>
    </row>
    <row r="100" spans="1:42" s="1351" customFormat="1" ht="157.5" customHeight="1" thickBot="1">
      <c r="A100" s="1796">
        <f>A99+1</f>
        <v>20</v>
      </c>
      <c r="B100" s="1699" t="s">
        <v>1328</v>
      </c>
      <c r="C100" s="1572" t="s">
        <v>592</v>
      </c>
      <c r="D100" s="1678" t="str">
        <f>CONCATENATE("Выполнение технологических работ по объектам ", , C100,",", C101,",", C102, ",",C103,",",C104,",",C105,",",C106,",",C107,",",C108,",",C109,",",C110,",",C111,,",",C112,,",",C113,,",",C114,,",",C115,,",",C116,,",",C117,)</f>
        <v>Выполнение технологических работ по объектам 30UKC,21USC,22USC,30UKH,33USF,31USC,32USC,00USE,00UKY,30UKY,31UBZ,32UBZ,33UBZ,34UBZ,35UBZ,36UBZ,37UBZ,38UBZ</v>
      </c>
      <c r="E100" s="1679" t="s">
        <v>1329</v>
      </c>
      <c r="F100" s="1355" t="s">
        <v>34</v>
      </c>
      <c r="G100" s="1401">
        <f>IFERROR(VLOOKUP(B100,'ИСХОДНИК-даты-1х'!$D$10:$AC$61,2,0),"-")</f>
        <v>44231</v>
      </c>
      <c r="H100" s="1401">
        <f>IFERROR(VLOOKUP(B100,'ИСХОДНИК-даты-1х'!$D$10:$AC$61,3,0),"-")</f>
        <v>44259</v>
      </c>
      <c r="I100" s="1401">
        <f>IFERROR(VLOOKUP(B100,'ИСХОДНИК-даты-1х'!$D$10:$AC$61,4,0),"-")</f>
        <v>44284</v>
      </c>
      <c r="J100" s="1401">
        <f>IFERROR(VLOOKUP(B100,'ИСХОДНИК-даты-1х'!$D$10:$AC$61,5,0),"-")</f>
        <v>44287</v>
      </c>
      <c r="K100" s="1401">
        <f>IFERROR(VLOOKUP(B100,'ИСХОДНИК-даты-1х'!$D$10:$AC$61,6,0),"-")</f>
        <v>44294</v>
      </c>
      <c r="L100" s="1401">
        <f>IFERROR(VLOOKUP(B100,'ИСХОДНИК-даты-1х'!$D$10:$AC$61,7,0),"-")</f>
        <v>44294</v>
      </c>
      <c r="M100" s="1401">
        <f>IFERROR(VLOOKUP(B100,'ИСХОДНИК-даты-1х'!$D$10:$AC$61,8,0),"-")</f>
        <v>44368</v>
      </c>
      <c r="N100" s="1401">
        <f>IFERROR(VLOOKUP(B100,'ИСХОДНИК-даты-1х'!$D$10:$AC$61,9,0),"-")</f>
        <v>44370</v>
      </c>
      <c r="O100" s="1401">
        <f>IFERROR(VLOOKUP(B100,'ИСХОДНИК-даты-1х'!$D$10:$AC$61,10,0),"-")</f>
        <v>44400</v>
      </c>
      <c r="P100" s="1401">
        <f>IFERROR(VLOOKUP(B100,'ИСХОДНИК-даты-1х'!$D$10:$AC$61,11,0),"-")</f>
        <v>44389</v>
      </c>
      <c r="Q100" s="1401">
        <f>IFERROR(VLOOKUP(B100,'ИСХОДНИК-даты-1х'!$D$10:$AC$61,12,0),"-")</f>
        <v>44397</v>
      </c>
      <c r="R100" s="1401">
        <f>IFERROR(VLOOKUP(B100,'ИСХОДНИК-даты-1х'!$D$10:$AC$61,13,0),"-")</f>
        <v>44389</v>
      </c>
      <c r="S100" s="1401">
        <f>IFERROR(VLOOKUP(B100,'ИСХОДНИК-даты-1х'!$D$10:$AC$61,14,0),"-")</f>
        <v>44405</v>
      </c>
      <c r="T100" s="1401">
        <f>IFERROR(VLOOKUP(B100,'ИСХОДНИК-даты-1х'!$D$10:$AC$61,15,0),"-")</f>
        <v>44410</v>
      </c>
      <c r="U100" s="1401">
        <f>IFERROR(VLOOKUP(B100,'ИСХОДНИК-даты-1х'!$D$10:$AC$61,16,0),"-")</f>
        <v>44424</v>
      </c>
      <c r="V100" s="1401">
        <f>IFERROR(VLOOKUP(B100,'ИСХОДНИК-даты-1х'!$D$10:$AC$61,17,0),"-")</f>
        <v>44427</v>
      </c>
      <c r="W100" s="1401" t="str">
        <f>IFERROR(VLOOKUP(B100,'ИСХОДНИК-даты-1х'!$D$10:$AC$61,18,0),"-")</f>
        <v>не требуется</v>
      </c>
      <c r="X100" s="1401" t="str">
        <f>IFERROR(VLOOKUP(B100,'ИСХОДНИК-даты-1х'!$D$10:$AC$61,19,0),"-")</f>
        <v>не требуется</v>
      </c>
      <c r="Y100" s="1401" t="str">
        <f>IFERROR(VLOOKUP(B100,'ИСХОДНИК-даты-1х'!$D$10:$AC$61,20,0),"-")</f>
        <v>не требуется</v>
      </c>
      <c r="Z100" s="1401">
        <f>IFERROR(VLOOKUP(B100,'ИСХОДНИК-даты-1х'!$D$10:$AC$61,21,0),"-")</f>
        <v>44457</v>
      </c>
      <c r="AA100" s="1401">
        <f>IFERROR(VLOOKUP(B100,'ИСХОДНИК-даты-1х'!$D$10:$AC$61,22,0),"-")</f>
        <v>44465</v>
      </c>
      <c r="AB100" s="1401">
        <f>IFERROR(VLOOKUP(B100,'ИСХОДНИК-даты-1х'!$D$10:$AC$61,23,0),"-")</f>
        <v>44467</v>
      </c>
      <c r="AC100" s="1401">
        <f>IFERROR(VLOOKUP(B100,'ИСХОДНИК-даты-1х'!$D$10:$AC$61,24,0),"-")</f>
        <v>44483</v>
      </c>
      <c r="AD100" s="1401">
        <f>IFERROR(VLOOKUP(B100,'ИСХОДНИК-даты-1х'!$D$10:$AC$61,25,0),"-")</f>
        <v>44487</v>
      </c>
      <c r="AE100" s="1402">
        <v>44517</v>
      </c>
      <c r="AF100" s="1420">
        <v>44500</v>
      </c>
      <c r="AG100" s="1455">
        <v>30785</v>
      </c>
      <c r="AH100" s="1419"/>
      <c r="AI100" s="1424">
        <f>VLOOKUP(AG100,Schedule!$B$2:$F$14923,5,0)</f>
        <v>44500</v>
      </c>
      <c r="AJ100" s="1424">
        <f>AI100+365</f>
        <v>44865</v>
      </c>
      <c r="AK100" s="1438">
        <f>MIN(AJ100:AJ117)</f>
        <v>44865</v>
      </c>
      <c r="AL100" s="1439">
        <f>AD100+30</f>
        <v>44517</v>
      </c>
      <c r="AM100" s="1383">
        <f>AL100</f>
        <v>44517</v>
      </c>
      <c r="AN100" s="1383" t="s">
        <v>119</v>
      </c>
      <c r="AO100" s="1383">
        <v>44517</v>
      </c>
      <c r="AP100" s="1354" t="s">
        <v>173</v>
      </c>
    </row>
    <row r="101" spans="1:42" s="1351" customFormat="1" ht="46.5" customHeight="1" thickBot="1">
      <c r="A101" s="1796"/>
      <c r="B101" s="1700" t="str">
        <f t="shared" ref="B101:B117" si="34">$B$99</f>
        <v>35О_Т</v>
      </c>
      <c r="C101" s="1575" t="s">
        <v>314</v>
      </c>
      <c r="D101" s="1680" t="str">
        <f t="shared" ref="D101:D117" si="35">$D$99</f>
        <v>Выполнение технологических работ по объектам 20UKC,20UKH,21USF,22USF,23USF,21UUB,22UUB,23UUB,24UUB,20UKY,21UBZ,22UBZ,23UBZ,24UBZ,25UBZ,26UBZ,27UBZ,28UBZ</v>
      </c>
      <c r="E101" s="1681" t="s">
        <v>1330</v>
      </c>
      <c r="F101" s="1356"/>
      <c r="G101" s="1716">
        <f t="shared" ref="G101:P110" si="36">G$100</f>
        <v>44231</v>
      </c>
      <c r="H101" s="1716">
        <f t="shared" si="36"/>
        <v>44259</v>
      </c>
      <c r="I101" s="1716">
        <f t="shared" si="36"/>
        <v>44284</v>
      </c>
      <c r="J101" s="1716">
        <f t="shared" si="36"/>
        <v>44287</v>
      </c>
      <c r="K101" s="1716">
        <f t="shared" si="36"/>
        <v>44294</v>
      </c>
      <c r="L101" s="1716">
        <f t="shared" si="36"/>
        <v>44294</v>
      </c>
      <c r="M101" s="1716">
        <f t="shared" si="36"/>
        <v>44368</v>
      </c>
      <c r="N101" s="1716">
        <f t="shared" si="36"/>
        <v>44370</v>
      </c>
      <c r="O101" s="1716">
        <f t="shared" si="36"/>
        <v>44400</v>
      </c>
      <c r="P101" s="1716">
        <f t="shared" si="36"/>
        <v>44389</v>
      </c>
      <c r="Q101" s="1716">
        <f t="shared" ref="Q101:AE110" si="37">Q$100</f>
        <v>44397</v>
      </c>
      <c r="R101" s="1716">
        <f t="shared" si="37"/>
        <v>44389</v>
      </c>
      <c r="S101" s="1716">
        <f t="shared" si="37"/>
        <v>44405</v>
      </c>
      <c r="T101" s="1716">
        <f t="shared" si="37"/>
        <v>44410</v>
      </c>
      <c r="U101" s="1716">
        <f t="shared" si="37"/>
        <v>44424</v>
      </c>
      <c r="V101" s="1716">
        <f t="shared" si="37"/>
        <v>44427</v>
      </c>
      <c r="W101" s="1716" t="str">
        <f t="shared" si="37"/>
        <v>не требуется</v>
      </c>
      <c r="X101" s="1716" t="str">
        <f t="shared" si="37"/>
        <v>не требуется</v>
      </c>
      <c r="Y101" s="1716" t="str">
        <f t="shared" si="37"/>
        <v>не требуется</v>
      </c>
      <c r="Z101" s="1716">
        <f t="shared" si="37"/>
        <v>44457</v>
      </c>
      <c r="AA101" s="1716">
        <f t="shared" si="37"/>
        <v>44465</v>
      </c>
      <c r="AB101" s="1716">
        <f t="shared" si="37"/>
        <v>44467</v>
      </c>
      <c r="AC101" s="1716">
        <f t="shared" si="37"/>
        <v>44483</v>
      </c>
      <c r="AD101" s="1716">
        <f t="shared" si="37"/>
        <v>44487</v>
      </c>
      <c r="AE101" s="1713">
        <f t="shared" si="37"/>
        <v>44517</v>
      </c>
      <c r="AF101" s="1463"/>
      <c r="AG101" s="1419"/>
      <c r="AH101" s="1419"/>
      <c r="AI101" s="1424"/>
      <c r="AJ101" s="1424"/>
      <c r="AK101" s="1430"/>
      <c r="AL101" s="1431"/>
      <c r="AM101" s="1442"/>
      <c r="AO101" s="1442"/>
    </row>
    <row r="102" spans="1:42" s="1351" customFormat="1" ht="44.25" customHeight="1" thickBot="1">
      <c r="A102" s="1796"/>
      <c r="B102" s="1700" t="str">
        <f t="shared" si="34"/>
        <v>35О_Т</v>
      </c>
      <c r="C102" s="1575" t="s">
        <v>316</v>
      </c>
      <c r="D102" s="1680" t="str">
        <f t="shared" si="35"/>
        <v>Выполнение технологических работ по объектам 20UKC,20UKH,21USF,22USF,23USF,21UUB,22UUB,23UUB,24UUB,20UKY,21UBZ,22UBZ,23UBZ,24UBZ,25UBZ,26UBZ,27UBZ,28UBZ</v>
      </c>
      <c r="E102" s="1681" t="s">
        <v>1330</v>
      </c>
      <c r="F102" s="1356"/>
      <c r="G102" s="1716">
        <f t="shared" si="36"/>
        <v>44231</v>
      </c>
      <c r="H102" s="1716">
        <f t="shared" si="36"/>
        <v>44259</v>
      </c>
      <c r="I102" s="1716">
        <f t="shared" si="36"/>
        <v>44284</v>
      </c>
      <c r="J102" s="1716">
        <f t="shared" si="36"/>
        <v>44287</v>
      </c>
      <c r="K102" s="1716">
        <f t="shared" si="36"/>
        <v>44294</v>
      </c>
      <c r="L102" s="1716">
        <f t="shared" si="36"/>
        <v>44294</v>
      </c>
      <c r="M102" s="1716">
        <f t="shared" si="36"/>
        <v>44368</v>
      </c>
      <c r="N102" s="1716">
        <f t="shared" si="36"/>
        <v>44370</v>
      </c>
      <c r="O102" s="1716">
        <f t="shared" si="36"/>
        <v>44400</v>
      </c>
      <c r="P102" s="1716">
        <f t="shared" si="36"/>
        <v>44389</v>
      </c>
      <c r="Q102" s="1716">
        <f t="shared" si="37"/>
        <v>44397</v>
      </c>
      <c r="R102" s="1716">
        <f t="shared" si="37"/>
        <v>44389</v>
      </c>
      <c r="S102" s="1716">
        <f t="shared" si="37"/>
        <v>44405</v>
      </c>
      <c r="T102" s="1716">
        <f t="shared" si="37"/>
        <v>44410</v>
      </c>
      <c r="U102" s="1716">
        <f t="shared" si="37"/>
        <v>44424</v>
      </c>
      <c r="V102" s="1716">
        <f t="shared" si="37"/>
        <v>44427</v>
      </c>
      <c r="W102" s="1716" t="str">
        <f t="shared" si="37"/>
        <v>не требуется</v>
      </c>
      <c r="X102" s="1716" t="str">
        <f t="shared" si="37"/>
        <v>не требуется</v>
      </c>
      <c r="Y102" s="1716" t="str">
        <f t="shared" si="37"/>
        <v>не требуется</v>
      </c>
      <c r="Z102" s="1716">
        <f t="shared" si="37"/>
        <v>44457</v>
      </c>
      <c r="AA102" s="1716">
        <f t="shared" si="37"/>
        <v>44465</v>
      </c>
      <c r="AB102" s="1716">
        <f t="shared" si="37"/>
        <v>44467</v>
      </c>
      <c r="AC102" s="1716">
        <f t="shared" si="37"/>
        <v>44483</v>
      </c>
      <c r="AD102" s="1716">
        <f t="shared" si="37"/>
        <v>44487</v>
      </c>
      <c r="AE102" s="1713">
        <f t="shared" si="37"/>
        <v>44517</v>
      </c>
      <c r="AF102" s="1463"/>
      <c r="AG102" s="1419"/>
      <c r="AH102" s="1419"/>
      <c r="AI102" s="1424"/>
      <c r="AJ102" s="1424"/>
      <c r="AK102" s="1430"/>
      <c r="AL102" s="1431"/>
      <c r="AM102" s="1442"/>
      <c r="AO102" s="1442"/>
    </row>
    <row r="103" spans="1:42" s="1351" customFormat="1" ht="38.25" customHeight="1" thickBot="1">
      <c r="A103" s="1796"/>
      <c r="B103" s="1700" t="str">
        <f t="shared" si="34"/>
        <v>35О_Т</v>
      </c>
      <c r="C103" s="1575" t="s">
        <v>596</v>
      </c>
      <c r="D103" s="1680" t="str">
        <f t="shared" si="35"/>
        <v>Выполнение технологических работ по объектам 20UKC,20UKH,21USF,22USF,23USF,21UUB,22UUB,23UUB,24UUB,20UKY,21UBZ,22UBZ,23UBZ,24UBZ,25UBZ,26UBZ,27UBZ,28UBZ</v>
      </c>
      <c r="E103" s="1681" t="s">
        <v>1331</v>
      </c>
      <c r="F103" s="1356"/>
      <c r="G103" s="1716">
        <f t="shared" si="36"/>
        <v>44231</v>
      </c>
      <c r="H103" s="1716">
        <f t="shared" si="36"/>
        <v>44259</v>
      </c>
      <c r="I103" s="1716">
        <f t="shared" si="36"/>
        <v>44284</v>
      </c>
      <c r="J103" s="1716">
        <f t="shared" si="36"/>
        <v>44287</v>
      </c>
      <c r="K103" s="1716">
        <f t="shared" si="36"/>
        <v>44294</v>
      </c>
      <c r="L103" s="1716">
        <f t="shared" si="36"/>
        <v>44294</v>
      </c>
      <c r="M103" s="1716">
        <f t="shared" si="36"/>
        <v>44368</v>
      </c>
      <c r="N103" s="1716">
        <f t="shared" si="36"/>
        <v>44370</v>
      </c>
      <c r="O103" s="1716">
        <f t="shared" si="36"/>
        <v>44400</v>
      </c>
      <c r="P103" s="1716">
        <f t="shared" si="36"/>
        <v>44389</v>
      </c>
      <c r="Q103" s="1716">
        <f t="shared" si="37"/>
        <v>44397</v>
      </c>
      <c r="R103" s="1716">
        <f t="shared" si="37"/>
        <v>44389</v>
      </c>
      <c r="S103" s="1716">
        <f t="shared" si="37"/>
        <v>44405</v>
      </c>
      <c r="T103" s="1716">
        <f t="shared" si="37"/>
        <v>44410</v>
      </c>
      <c r="U103" s="1716">
        <f t="shared" si="37"/>
        <v>44424</v>
      </c>
      <c r="V103" s="1716">
        <f t="shared" si="37"/>
        <v>44427</v>
      </c>
      <c r="W103" s="1716" t="str">
        <f t="shared" si="37"/>
        <v>не требуется</v>
      </c>
      <c r="X103" s="1716" t="str">
        <f t="shared" si="37"/>
        <v>не требуется</v>
      </c>
      <c r="Y103" s="1716" t="str">
        <f t="shared" si="37"/>
        <v>не требуется</v>
      </c>
      <c r="Z103" s="1716">
        <f t="shared" si="37"/>
        <v>44457</v>
      </c>
      <c r="AA103" s="1716">
        <f t="shared" si="37"/>
        <v>44465</v>
      </c>
      <c r="AB103" s="1716">
        <f t="shared" si="37"/>
        <v>44467</v>
      </c>
      <c r="AC103" s="1716">
        <f t="shared" si="37"/>
        <v>44483</v>
      </c>
      <c r="AD103" s="1716">
        <f t="shared" si="37"/>
        <v>44487</v>
      </c>
      <c r="AE103" s="1713">
        <f t="shared" si="37"/>
        <v>44517</v>
      </c>
      <c r="AF103" s="1463"/>
      <c r="AG103" s="1419"/>
      <c r="AH103" s="1419"/>
      <c r="AI103" s="1424"/>
      <c r="AJ103" s="1424"/>
      <c r="AK103" s="1430"/>
      <c r="AL103" s="1431"/>
      <c r="AM103" s="1442"/>
      <c r="AO103" s="1442"/>
    </row>
    <row r="104" spans="1:42" s="1351" customFormat="1" ht="49.5" customHeight="1" thickBot="1">
      <c r="A104" s="1796"/>
      <c r="B104" s="1700" t="str">
        <f t="shared" si="34"/>
        <v>35О_Т</v>
      </c>
      <c r="C104" s="1575" t="s">
        <v>312</v>
      </c>
      <c r="D104" s="1680" t="str">
        <f t="shared" si="35"/>
        <v>Выполнение технологических работ по объектам 20UKC,20UKH,21USF,22USF,23USF,21UUB,22UUB,23UUB,24UUB,20UKY,21UBZ,22UBZ,23UBZ,24UBZ,25UBZ,26UBZ,27UBZ,28UBZ</v>
      </c>
      <c r="E104" s="1681" t="s">
        <v>1332</v>
      </c>
      <c r="F104" s="1356"/>
      <c r="G104" s="1716">
        <f t="shared" si="36"/>
        <v>44231</v>
      </c>
      <c r="H104" s="1716">
        <f t="shared" si="36"/>
        <v>44259</v>
      </c>
      <c r="I104" s="1716">
        <f t="shared" si="36"/>
        <v>44284</v>
      </c>
      <c r="J104" s="1716">
        <f t="shared" si="36"/>
        <v>44287</v>
      </c>
      <c r="K104" s="1716">
        <f t="shared" si="36"/>
        <v>44294</v>
      </c>
      <c r="L104" s="1716">
        <f t="shared" si="36"/>
        <v>44294</v>
      </c>
      <c r="M104" s="1716">
        <f t="shared" si="36"/>
        <v>44368</v>
      </c>
      <c r="N104" s="1716">
        <f t="shared" si="36"/>
        <v>44370</v>
      </c>
      <c r="O104" s="1716">
        <f t="shared" si="36"/>
        <v>44400</v>
      </c>
      <c r="P104" s="1716">
        <f t="shared" si="36"/>
        <v>44389</v>
      </c>
      <c r="Q104" s="1716">
        <f t="shared" si="37"/>
        <v>44397</v>
      </c>
      <c r="R104" s="1716">
        <f t="shared" si="37"/>
        <v>44389</v>
      </c>
      <c r="S104" s="1716">
        <f t="shared" si="37"/>
        <v>44405</v>
      </c>
      <c r="T104" s="1716">
        <f t="shared" si="37"/>
        <v>44410</v>
      </c>
      <c r="U104" s="1716">
        <f t="shared" si="37"/>
        <v>44424</v>
      </c>
      <c r="V104" s="1716">
        <f t="shared" si="37"/>
        <v>44427</v>
      </c>
      <c r="W104" s="1716" t="str">
        <f t="shared" si="37"/>
        <v>не требуется</v>
      </c>
      <c r="X104" s="1716" t="str">
        <f t="shared" si="37"/>
        <v>не требуется</v>
      </c>
      <c r="Y104" s="1716" t="str">
        <f t="shared" si="37"/>
        <v>не требуется</v>
      </c>
      <c r="Z104" s="1716">
        <f t="shared" si="37"/>
        <v>44457</v>
      </c>
      <c r="AA104" s="1716">
        <f t="shared" si="37"/>
        <v>44465</v>
      </c>
      <c r="AB104" s="1716">
        <f t="shared" si="37"/>
        <v>44467</v>
      </c>
      <c r="AC104" s="1716">
        <f t="shared" si="37"/>
        <v>44483</v>
      </c>
      <c r="AD104" s="1716">
        <f t="shared" si="37"/>
        <v>44487</v>
      </c>
      <c r="AE104" s="1713">
        <f t="shared" si="37"/>
        <v>44517</v>
      </c>
      <c r="AF104" s="1463"/>
      <c r="AG104" s="1419"/>
      <c r="AH104" s="1419"/>
      <c r="AI104" s="1424"/>
      <c r="AJ104" s="1424"/>
      <c r="AK104" s="1430"/>
      <c r="AL104" s="1431"/>
      <c r="AM104" s="1442"/>
      <c r="AO104" s="1442"/>
    </row>
    <row r="105" spans="1:42" s="1351" customFormat="1" ht="53.25" customHeight="1" thickBot="1">
      <c r="A105" s="1796"/>
      <c r="B105" s="1700" t="str">
        <f t="shared" si="34"/>
        <v>35О_Т</v>
      </c>
      <c r="C105" s="1575" t="s">
        <v>318</v>
      </c>
      <c r="D105" s="1680" t="str">
        <f t="shared" si="35"/>
        <v>Выполнение технологических работ по объектам 20UKC,20UKH,21USF,22USF,23USF,21UUB,22UUB,23UUB,24UUB,20UKY,21UBZ,22UBZ,23UBZ,24UBZ,25UBZ,26UBZ,27UBZ,28UBZ</v>
      </c>
      <c r="E105" s="1681" t="s">
        <v>1333</v>
      </c>
      <c r="F105" s="1356"/>
      <c r="G105" s="1716">
        <f t="shared" si="36"/>
        <v>44231</v>
      </c>
      <c r="H105" s="1716">
        <f t="shared" si="36"/>
        <v>44259</v>
      </c>
      <c r="I105" s="1716">
        <f t="shared" si="36"/>
        <v>44284</v>
      </c>
      <c r="J105" s="1716">
        <f t="shared" si="36"/>
        <v>44287</v>
      </c>
      <c r="K105" s="1716">
        <f t="shared" si="36"/>
        <v>44294</v>
      </c>
      <c r="L105" s="1716">
        <f t="shared" si="36"/>
        <v>44294</v>
      </c>
      <c r="M105" s="1716">
        <f t="shared" si="36"/>
        <v>44368</v>
      </c>
      <c r="N105" s="1716">
        <f t="shared" si="36"/>
        <v>44370</v>
      </c>
      <c r="O105" s="1716">
        <f t="shared" si="36"/>
        <v>44400</v>
      </c>
      <c r="P105" s="1716">
        <f t="shared" si="36"/>
        <v>44389</v>
      </c>
      <c r="Q105" s="1716">
        <f t="shared" si="37"/>
        <v>44397</v>
      </c>
      <c r="R105" s="1716">
        <f t="shared" si="37"/>
        <v>44389</v>
      </c>
      <c r="S105" s="1716">
        <f t="shared" si="37"/>
        <v>44405</v>
      </c>
      <c r="T105" s="1716">
        <f t="shared" si="37"/>
        <v>44410</v>
      </c>
      <c r="U105" s="1716">
        <f t="shared" si="37"/>
        <v>44424</v>
      </c>
      <c r="V105" s="1716">
        <f t="shared" si="37"/>
        <v>44427</v>
      </c>
      <c r="W105" s="1716" t="str">
        <f t="shared" si="37"/>
        <v>не требуется</v>
      </c>
      <c r="X105" s="1716" t="str">
        <f t="shared" si="37"/>
        <v>не требуется</v>
      </c>
      <c r="Y105" s="1716" t="str">
        <f t="shared" si="37"/>
        <v>не требуется</v>
      </c>
      <c r="Z105" s="1716">
        <f t="shared" si="37"/>
        <v>44457</v>
      </c>
      <c r="AA105" s="1716">
        <f t="shared" si="37"/>
        <v>44465</v>
      </c>
      <c r="AB105" s="1716">
        <f t="shared" si="37"/>
        <v>44467</v>
      </c>
      <c r="AC105" s="1716">
        <f t="shared" si="37"/>
        <v>44483</v>
      </c>
      <c r="AD105" s="1716">
        <f t="shared" si="37"/>
        <v>44487</v>
      </c>
      <c r="AE105" s="1713">
        <f t="shared" si="37"/>
        <v>44517</v>
      </c>
      <c r="AF105" s="1463"/>
      <c r="AG105" s="1419"/>
      <c r="AH105" s="1419"/>
      <c r="AI105" s="1424"/>
      <c r="AJ105" s="1424"/>
      <c r="AK105" s="1430"/>
      <c r="AL105" s="1431"/>
      <c r="AM105" s="1442"/>
      <c r="AO105" s="1442"/>
    </row>
    <row r="106" spans="1:42" s="1351" customFormat="1" ht="51.75" customHeight="1" thickBot="1">
      <c r="A106" s="1796"/>
      <c r="B106" s="1700" t="str">
        <f t="shared" si="34"/>
        <v>35О_Т</v>
      </c>
      <c r="C106" s="1575" t="s">
        <v>320</v>
      </c>
      <c r="D106" s="1680" t="str">
        <f t="shared" si="35"/>
        <v>Выполнение технологических работ по объектам 20UKC,20UKH,21USF,22USF,23USF,21UUB,22UUB,23UUB,24UUB,20UKY,21UBZ,22UBZ,23UBZ,24UBZ,25UBZ,26UBZ,27UBZ,28UBZ</v>
      </c>
      <c r="E106" s="1681" t="s">
        <v>1333</v>
      </c>
      <c r="F106" s="1356"/>
      <c r="G106" s="1716">
        <f t="shared" si="36"/>
        <v>44231</v>
      </c>
      <c r="H106" s="1716">
        <f t="shared" si="36"/>
        <v>44259</v>
      </c>
      <c r="I106" s="1716">
        <f t="shared" si="36"/>
        <v>44284</v>
      </c>
      <c r="J106" s="1716">
        <f t="shared" si="36"/>
        <v>44287</v>
      </c>
      <c r="K106" s="1716">
        <f t="shared" si="36"/>
        <v>44294</v>
      </c>
      <c r="L106" s="1716">
        <f t="shared" si="36"/>
        <v>44294</v>
      </c>
      <c r="M106" s="1716">
        <f t="shared" si="36"/>
        <v>44368</v>
      </c>
      <c r="N106" s="1716">
        <f t="shared" si="36"/>
        <v>44370</v>
      </c>
      <c r="O106" s="1716">
        <f t="shared" si="36"/>
        <v>44400</v>
      </c>
      <c r="P106" s="1716">
        <f t="shared" si="36"/>
        <v>44389</v>
      </c>
      <c r="Q106" s="1716">
        <f t="shared" si="37"/>
        <v>44397</v>
      </c>
      <c r="R106" s="1716">
        <f t="shared" si="37"/>
        <v>44389</v>
      </c>
      <c r="S106" s="1716">
        <f t="shared" si="37"/>
        <v>44405</v>
      </c>
      <c r="T106" s="1716">
        <f t="shared" si="37"/>
        <v>44410</v>
      </c>
      <c r="U106" s="1716">
        <f t="shared" si="37"/>
        <v>44424</v>
      </c>
      <c r="V106" s="1716">
        <f t="shared" si="37"/>
        <v>44427</v>
      </c>
      <c r="W106" s="1716" t="str">
        <f t="shared" si="37"/>
        <v>не требуется</v>
      </c>
      <c r="X106" s="1716" t="str">
        <f t="shared" si="37"/>
        <v>не требуется</v>
      </c>
      <c r="Y106" s="1716" t="str">
        <f t="shared" si="37"/>
        <v>не требуется</v>
      </c>
      <c r="Z106" s="1716">
        <f t="shared" si="37"/>
        <v>44457</v>
      </c>
      <c r="AA106" s="1716">
        <f t="shared" si="37"/>
        <v>44465</v>
      </c>
      <c r="AB106" s="1716">
        <f t="shared" si="37"/>
        <v>44467</v>
      </c>
      <c r="AC106" s="1716">
        <f t="shared" si="37"/>
        <v>44483</v>
      </c>
      <c r="AD106" s="1716">
        <f t="shared" si="37"/>
        <v>44487</v>
      </c>
      <c r="AE106" s="1713">
        <f t="shared" si="37"/>
        <v>44517</v>
      </c>
      <c r="AF106" s="1463"/>
      <c r="AG106" s="1419"/>
      <c r="AH106" s="1419"/>
      <c r="AI106" s="1424"/>
      <c r="AJ106" s="1424"/>
      <c r="AK106" s="1430"/>
      <c r="AL106" s="1431"/>
      <c r="AM106" s="1442"/>
      <c r="AO106" s="1442"/>
    </row>
    <row r="107" spans="1:42" s="1351" customFormat="1" ht="52.5" customHeight="1" thickBot="1">
      <c r="A107" s="1796"/>
      <c r="B107" s="1700" t="str">
        <f t="shared" si="34"/>
        <v>35О_Т</v>
      </c>
      <c r="C107" s="1575" t="s">
        <v>459</v>
      </c>
      <c r="D107" s="1680" t="str">
        <f t="shared" si="35"/>
        <v>Выполнение технологических работ по объектам 20UKC,20UKH,21USF,22USF,23USF,21UUB,22UUB,23UUB,24UUB,20UKY,21UBZ,22UBZ,23UBZ,24UBZ,25UBZ,26UBZ,27UBZ,28UBZ</v>
      </c>
      <c r="E107" s="1681" t="s">
        <v>1334</v>
      </c>
      <c r="F107" s="1356"/>
      <c r="G107" s="1716">
        <f t="shared" si="36"/>
        <v>44231</v>
      </c>
      <c r="H107" s="1716">
        <f t="shared" si="36"/>
        <v>44259</v>
      </c>
      <c r="I107" s="1716">
        <f t="shared" si="36"/>
        <v>44284</v>
      </c>
      <c r="J107" s="1716">
        <f t="shared" si="36"/>
        <v>44287</v>
      </c>
      <c r="K107" s="1716">
        <f t="shared" si="36"/>
        <v>44294</v>
      </c>
      <c r="L107" s="1716">
        <f t="shared" si="36"/>
        <v>44294</v>
      </c>
      <c r="M107" s="1716">
        <f t="shared" si="36"/>
        <v>44368</v>
      </c>
      <c r="N107" s="1716">
        <f t="shared" si="36"/>
        <v>44370</v>
      </c>
      <c r="O107" s="1716">
        <f t="shared" si="36"/>
        <v>44400</v>
      </c>
      <c r="P107" s="1716">
        <f t="shared" si="36"/>
        <v>44389</v>
      </c>
      <c r="Q107" s="1716">
        <f t="shared" si="37"/>
        <v>44397</v>
      </c>
      <c r="R107" s="1716">
        <f t="shared" si="37"/>
        <v>44389</v>
      </c>
      <c r="S107" s="1716">
        <f t="shared" si="37"/>
        <v>44405</v>
      </c>
      <c r="T107" s="1716">
        <f t="shared" si="37"/>
        <v>44410</v>
      </c>
      <c r="U107" s="1716">
        <f t="shared" si="37"/>
        <v>44424</v>
      </c>
      <c r="V107" s="1716">
        <f t="shared" si="37"/>
        <v>44427</v>
      </c>
      <c r="W107" s="1716" t="str">
        <f t="shared" si="37"/>
        <v>не требуется</v>
      </c>
      <c r="X107" s="1716" t="str">
        <f t="shared" si="37"/>
        <v>не требуется</v>
      </c>
      <c r="Y107" s="1716" t="str">
        <f t="shared" si="37"/>
        <v>не требуется</v>
      </c>
      <c r="Z107" s="1716">
        <f t="shared" si="37"/>
        <v>44457</v>
      </c>
      <c r="AA107" s="1716">
        <f t="shared" si="37"/>
        <v>44465</v>
      </c>
      <c r="AB107" s="1716">
        <f t="shared" si="37"/>
        <v>44467</v>
      </c>
      <c r="AC107" s="1716">
        <f t="shared" si="37"/>
        <v>44483</v>
      </c>
      <c r="AD107" s="1716">
        <f t="shared" si="37"/>
        <v>44487</v>
      </c>
      <c r="AE107" s="1713">
        <f t="shared" si="37"/>
        <v>44517</v>
      </c>
      <c r="AF107" s="1463"/>
      <c r="AG107" s="1419"/>
      <c r="AH107" s="1419"/>
      <c r="AI107" s="1424"/>
      <c r="AJ107" s="1424"/>
      <c r="AK107" s="1430"/>
      <c r="AL107" s="1431"/>
      <c r="AM107" s="1442"/>
      <c r="AO107" s="1442"/>
    </row>
    <row r="108" spans="1:42" s="1351" customFormat="1" ht="52.5" customHeight="1" thickBot="1">
      <c r="A108" s="1796"/>
      <c r="B108" s="1700" t="str">
        <f t="shared" si="34"/>
        <v>35О_Т</v>
      </c>
      <c r="C108" s="1575" t="s">
        <v>234</v>
      </c>
      <c r="D108" s="1680" t="str">
        <f t="shared" si="35"/>
        <v>Выполнение технологических работ по объектам 20UKC,20UKH,21USF,22USF,23USF,21UUB,22UUB,23UUB,24UUB,20UKY,21UBZ,22UBZ,23UBZ,24UBZ,25UBZ,26UBZ,27UBZ,28UBZ</v>
      </c>
      <c r="E108" s="1681" t="s">
        <v>1335</v>
      </c>
      <c r="F108" s="1356"/>
      <c r="G108" s="1716">
        <f t="shared" si="36"/>
        <v>44231</v>
      </c>
      <c r="H108" s="1716">
        <f t="shared" si="36"/>
        <v>44259</v>
      </c>
      <c r="I108" s="1716">
        <f t="shared" si="36"/>
        <v>44284</v>
      </c>
      <c r="J108" s="1716">
        <f t="shared" si="36"/>
        <v>44287</v>
      </c>
      <c r="K108" s="1716">
        <f t="shared" si="36"/>
        <v>44294</v>
      </c>
      <c r="L108" s="1716">
        <f t="shared" si="36"/>
        <v>44294</v>
      </c>
      <c r="M108" s="1716">
        <f t="shared" si="36"/>
        <v>44368</v>
      </c>
      <c r="N108" s="1716">
        <f t="shared" si="36"/>
        <v>44370</v>
      </c>
      <c r="O108" s="1716">
        <f t="shared" si="36"/>
        <v>44400</v>
      </c>
      <c r="P108" s="1716">
        <f t="shared" si="36"/>
        <v>44389</v>
      </c>
      <c r="Q108" s="1716">
        <f t="shared" si="37"/>
        <v>44397</v>
      </c>
      <c r="R108" s="1716">
        <f t="shared" si="37"/>
        <v>44389</v>
      </c>
      <c r="S108" s="1716">
        <f t="shared" si="37"/>
        <v>44405</v>
      </c>
      <c r="T108" s="1716">
        <f t="shared" si="37"/>
        <v>44410</v>
      </c>
      <c r="U108" s="1716">
        <f t="shared" si="37"/>
        <v>44424</v>
      </c>
      <c r="V108" s="1716">
        <f t="shared" si="37"/>
        <v>44427</v>
      </c>
      <c r="W108" s="1716" t="str">
        <f t="shared" si="37"/>
        <v>не требуется</v>
      </c>
      <c r="X108" s="1716" t="str">
        <f t="shared" si="37"/>
        <v>не требуется</v>
      </c>
      <c r="Y108" s="1716" t="str">
        <f t="shared" si="37"/>
        <v>не требуется</v>
      </c>
      <c r="Z108" s="1716">
        <f t="shared" si="37"/>
        <v>44457</v>
      </c>
      <c r="AA108" s="1716">
        <f t="shared" si="37"/>
        <v>44465</v>
      </c>
      <c r="AB108" s="1716">
        <f t="shared" si="37"/>
        <v>44467</v>
      </c>
      <c r="AC108" s="1716">
        <f t="shared" si="37"/>
        <v>44483</v>
      </c>
      <c r="AD108" s="1716">
        <f t="shared" si="37"/>
        <v>44487</v>
      </c>
      <c r="AE108" s="1713">
        <f t="shared" si="37"/>
        <v>44517</v>
      </c>
      <c r="AF108" s="1463"/>
      <c r="AG108" s="1419"/>
      <c r="AH108" s="1419"/>
      <c r="AI108" s="1424"/>
      <c r="AJ108" s="1424"/>
      <c r="AK108" s="1430"/>
      <c r="AL108" s="1431"/>
      <c r="AM108" s="1442"/>
      <c r="AO108" s="1442"/>
    </row>
    <row r="109" spans="1:42" s="1351" customFormat="1" ht="52.5" customHeight="1" thickBot="1">
      <c r="A109" s="1796"/>
      <c r="B109" s="1700" t="str">
        <f t="shared" si="34"/>
        <v>35О_Т</v>
      </c>
      <c r="C109" s="1575" t="s">
        <v>586</v>
      </c>
      <c r="D109" s="1680" t="str">
        <f t="shared" si="35"/>
        <v>Выполнение технологических работ по объектам 20UKC,20UKH,21USF,22USF,23USF,21UUB,22UUB,23UUB,24UUB,20UKY,21UBZ,22UBZ,23UBZ,24UBZ,25UBZ,26UBZ,27UBZ,28UBZ</v>
      </c>
      <c r="E109" s="1681" t="s">
        <v>1336</v>
      </c>
      <c r="F109" s="1356"/>
      <c r="G109" s="1716">
        <f t="shared" si="36"/>
        <v>44231</v>
      </c>
      <c r="H109" s="1716">
        <f t="shared" si="36"/>
        <v>44259</v>
      </c>
      <c r="I109" s="1716">
        <f t="shared" si="36"/>
        <v>44284</v>
      </c>
      <c r="J109" s="1716">
        <f t="shared" si="36"/>
        <v>44287</v>
      </c>
      <c r="K109" s="1716">
        <f t="shared" si="36"/>
        <v>44294</v>
      </c>
      <c r="L109" s="1716">
        <f t="shared" si="36"/>
        <v>44294</v>
      </c>
      <c r="M109" s="1716">
        <f t="shared" si="36"/>
        <v>44368</v>
      </c>
      <c r="N109" s="1716">
        <f t="shared" si="36"/>
        <v>44370</v>
      </c>
      <c r="O109" s="1716">
        <f t="shared" si="36"/>
        <v>44400</v>
      </c>
      <c r="P109" s="1716">
        <f t="shared" si="36"/>
        <v>44389</v>
      </c>
      <c r="Q109" s="1716">
        <f t="shared" si="37"/>
        <v>44397</v>
      </c>
      <c r="R109" s="1716">
        <f t="shared" si="37"/>
        <v>44389</v>
      </c>
      <c r="S109" s="1716">
        <f t="shared" si="37"/>
        <v>44405</v>
      </c>
      <c r="T109" s="1716">
        <f t="shared" si="37"/>
        <v>44410</v>
      </c>
      <c r="U109" s="1716">
        <f t="shared" si="37"/>
        <v>44424</v>
      </c>
      <c r="V109" s="1716">
        <f t="shared" si="37"/>
        <v>44427</v>
      </c>
      <c r="W109" s="1716" t="str">
        <f t="shared" si="37"/>
        <v>не требуется</v>
      </c>
      <c r="X109" s="1716" t="str">
        <f t="shared" si="37"/>
        <v>не требуется</v>
      </c>
      <c r="Y109" s="1716" t="str">
        <f t="shared" si="37"/>
        <v>не требуется</v>
      </c>
      <c r="Z109" s="1716">
        <f t="shared" si="37"/>
        <v>44457</v>
      </c>
      <c r="AA109" s="1716">
        <f t="shared" si="37"/>
        <v>44465</v>
      </c>
      <c r="AB109" s="1716">
        <f t="shared" si="37"/>
        <v>44467</v>
      </c>
      <c r="AC109" s="1716">
        <f t="shared" si="37"/>
        <v>44483</v>
      </c>
      <c r="AD109" s="1716">
        <f t="shared" si="37"/>
        <v>44487</v>
      </c>
      <c r="AE109" s="1713">
        <f t="shared" si="37"/>
        <v>44517</v>
      </c>
      <c r="AF109" s="1463"/>
      <c r="AG109" s="1419"/>
      <c r="AH109" s="1419"/>
      <c r="AI109" s="1424"/>
      <c r="AJ109" s="1424"/>
      <c r="AK109" s="1430"/>
      <c r="AL109" s="1431"/>
      <c r="AM109" s="1442"/>
      <c r="AO109" s="1442"/>
    </row>
    <row r="110" spans="1:42" s="1351" customFormat="1" ht="52.5" customHeight="1" thickBot="1">
      <c r="A110" s="1796"/>
      <c r="B110" s="1700" t="str">
        <f t="shared" si="34"/>
        <v>35О_Т</v>
      </c>
      <c r="C110" s="1575" t="s">
        <v>891</v>
      </c>
      <c r="D110" s="1680" t="str">
        <f t="shared" si="35"/>
        <v>Выполнение технологических работ по объектам 20UKC,20UKH,21USF,22USF,23USF,21UUB,22UUB,23UUB,24UUB,20UKY,21UBZ,22UBZ,23UBZ,24UBZ,25UBZ,26UBZ,27UBZ,28UBZ</v>
      </c>
      <c r="E110" s="1681" t="s">
        <v>1337</v>
      </c>
      <c r="F110" s="1356"/>
      <c r="G110" s="1716">
        <f t="shared" si="36"/>
        <v>44231</v>
      </c>
      <c r="H110" s="1716">
        <f t="shared" si="36"/>
        <v>44259</v>
      </c>
      <c r="I110" s="1716">
        <f t="shared" si="36"/>
        <v>44284</v>
      </c>
      <c r="J110" s="1716">
        <f t="shared" si="36"/>
        <v>44287</v>
      </c>
      <c r="K110" s="1716">
        <f t="shared" si="36"/>
        <v>44294</v>
      </c>
      <c r="L110" s="1716">
        <f t="shared" si="36"/>
        <v>44294</v>
      </c>
      <c r="M110" s="1716">
        <f t="shared" si="36"/>
        <v>44368</v>
      </c>
      <c r="N110" s="1716">
        <f t="shared" si="36"/>
        <v>44370</v>
      </c>
      <c r="O110" s="1716">
        <f t="shared" si="36"/>
        <v>44400</v>
      </c>
      <c r="P110" s="1716">
        <f t="shared" si="36"/>
        <v>44389</v>
      </c>
      <c r="Q110" s="1716">
        <f t="shared" si="37"/>
        <v>44397</v>
      </c>
      <c r="R110" s="1716">
        <f t="shared" si="37"/>
        <v>44389</v>
      </c>
      <c r="S110" s="1716">
        <f t="shared" si="37"/>
        <v>44405</v>
      </c>
      <c r="T110" s="1716">
        <f t="shared" si="37"/>
        <v>44410</v>
      </c>
      <c r="U110" s="1716">
        <f t="shared" si="37"/>
        <v>44424</v>
      </c>
      <c r="V110" s="1716">
        <f t="shared" si="37"/>
        <v>44427</v>
      </c>
      <c r="W110" s="1716" t="str">
        <f t="shared" si="37"/>
        <v>не требуется</v>
      </c>
      <c r="X110" s="1716" t="str">
        <f t="shared" si="37"/>
        <v>не требуется</v>
      </c>
      <c r="Y110" s="1716" t="str">
        <f t="shared" si="37"/>
        <v>не требуется</v>
      </c>
      <c r="Z110" s="1716">
        <f t="shared" si="37"/>
        <v>44457</v>
      </c>
      <c r="AA110" s="1716">
        <f t="shared" si="37"/>
        <v>44465</v>
      </c>
      <c r="AB110" s="1716">
        <f t="shared" si="37"/>
        <v>44467</v>
      </c>
      <c r="AC110" s="1716">
        <f t="shared" si="37"/>
        <v>44483</v>
      </c>
      <c r="AD110" s="1716">
        <f t="shared" si="37"/>
        <v>44487</v>
      </c>
      <c r="AE110" s="1713">
        <f t="shared" si="37"/>
        <v>44517</v>
      </c>
      <c r="AF110" s="1463"/>
      <c r="AG110" s="1419"/>
      <c r="AH110" s="1419"/>
      <c r="AI110" s="1424"/>
      <c r="AJ110" s="1424"/>
      <c r="AK110" s="1430"/>
      <c r="AL110" s="1431"/>
      <c r="AM110" s="1442"/>
      <c r="AO110" s="1442"/>
    </row>
    <row r="111" spans="1:42" s="1351" customFormat="1" ht="52.5" customHeight="1" thickBot="1">
      <c r="A111" s="1796"/>
      <c r="B111" s="1700" t="str">
        <f t="shared" si="34"/>
        <v>35О_Т</v>
      </c>
      <c r="C111" s="1575" t="s">
        <v>893</v>
      </c>
      <c r="D111" s="1680" t="str">
        <f t="shared" si="35"/>
        <v>Выполнение технологических работ по объектам 20UKC,20UKH,21USF,22USF,23USF,21UUB,22UUB,23UUB,24UUB,20UKY,21UBZ,22UBZ,23UBZ,24UBZ,25UBZ,26UBZ,27UBZ,28UBZ</v>
      </c>
      <c r="E111" s="1681" t="s">
        <v>1337</v>
      </c>
      <c r="F111" s="1356"/>
      <c r="G111" s="1716">
        <f t="shared" ref="G111:P117" si="38">G$100</f>
        <v>44231</v>
      </c>
      <c r="H111" s="1716">
        <f t="shared" si="38"/>
        <v>44259</v>
      </c>
      <c r="I111" s="1716">
        <f t="shared" si="38"/>
        <v>44284</v>
      </c>
      <c r="J111" s="1716">
        <f t="shared" si="38"/>
        <v>44287</v>
      </c>
      <c r="K111" s="1716">
        <f t="shared" si="38"/>
        <v>44294</v>
      </c>
      <c r="L111" s="1716">
        <f t="shared" si="38"/>
        <v>44294</v>
      </c>
      <c r="M111" s="1716">
        <f t="shared" si="38"/>
        <v>44368</v>
      </c>
      <c r="N111" s="1716">
        <f t="shared" si="38"/>
        <v>44370</v>
      </c>
      <c r="O111" s="1716">
        <f t="shared" si="38"/>
        <v>44400</v>
      </c>
      <c r="P111" s="1716">
        <f t="shared" si="38"/>
        <v>44389</v>
      </c>
      <c r="Q111" s="1716">
        <f t="shared" ref="Q111:AE117" si="39">Q$100</f>
        <v>44397</v>
      </c>
      <c r="R111" s="1716">
        <f t="shared" si="39"/>
        <v>44389</v>
      </c>
      <c r="S111" s="1716">
        <f t="shared" si="39"/>
        <v>44405</v>
      </c>
      <c r="T111" s="1716">
        <f t="shared" si="39"/>
        <v>44410</v>
      </c>
      <c r="U111" s="1716">
        <f t="shared" si="39"/>
        <v>44424</v>
      </c>
      <c r="V111" s="1716">
        <f t="shared" si="39"/>
        <v>44427</v>
      </c>
      <c r="W111" s="1716" t="str">
        <f t="shared" si="39"/>
        <v>не требуется</v>
      </c>
      <c r="X111" s="1716" t="str">
        <f t="shared" si="39"/>
        <v>не требуется</v>
      </c>
      <c r="Y111" s="1716" t="str">
        <f t="shared" si="39"/>
        <v>не требуется</v>
      </c>
      <c r="Z111" s="1716">
        <f t="shared" si="39"/>
        <v>44457</v>
      </c>
      <c r="AA111" s="1716">
        <f t="shared" si="39"/>
        <v>44465</v>
      </c>
      <c r="AB111" s="1716">
        <f t="shared" si="39"/>
        <v>44467</v>
      </c>
      <c r="AC111" s="1716">
        <f t="shared" si="39"/>
        <v>44483</v>
      </c>
      <c r="AD111" s="1716">
        <f t="shared" si="39"/>
        <v>44487</v>
      </c>
      <c r="AE111" s="1713">
        <f t="shared" si="39"/>
        <v>44517</v>
      </c>
      <c r="AF111" s="1463"/>
      <c r="AG111" s="1419"/>
      <c r="AH111" s="1419"/>
      <c r="AI111" s="1424"/>
      <c r="AJ111" s="1424"/>
      <c r="AK111" s="1430"/>
      <c r="AL111" s="1431"/>
      <c r="AM111" s="1442"/>
      <c r="AO111" s="1442"/>
    </row>
    <row r="112" spans="1:42" s="1351" customFormat="1" ht="52.5" customHeight="1" thickBot="1">
      <c r="A112" s="1796"/>
      <c r="B112" s="1700" t="str">
        <f t="shared" si="34"/>
        <v>35О_Т</v>
      </c>
      <c r="C112" s="1575" t="s">
        <v>894</v>
      </c>
      <c r="D112" s="1680" t="str">
        <f t="shared" si="35"/>
        <v>Выполнение технологических работ по объектам 20UKC,20UKH,21USF,22USF,23USF,21UUB,22UUB,23UUB,24UUB,20UKY,21UBZ,22UBZ,23UBZ,24UBZ,25UBZ,26UBZ,27UBZ,28UBZ</v>
      </c>
      <c r="E112" s="1681" t="s">
        <v>1337</v>
      </c>
      <c r="F112" s="1356"/>
      <c r="G112" s="1716">
        <f t="shared" si="38"/>
        <v>44231</v>
      </c>
      <c r="H112" s="1716">
        <f t="shared" si="38"/>
        <v>44259</v>
      </c>
      <c r="I112" s="1716">
        <f t="shared" si="38"/>
        <v>44284</v>
      </c>
      <c r="J112" s="1716">
        <f t="shared" si="38"/>
        <v>44287</v>
      </c>
      <c r="K112" s="1716">
        <f t="shared" si="38"/>
        <v>44294</v>
      </c>
      <c r="L112" s="1716">
        <f t="shared" si="38"/>
        <v>44294</v>
      </c>
      <c r="M112" s="1716">
        <f t="shared" si="38"/>
        <v>44368</v>
      </c>
      <c r="N112" s="1716">
        <f t="shared" si="38"/>
        <v>44370</v>
      </c>
      <c r="O112" s="1716">
        <f t="shared" si="38"/>
        <v>44400</v>
      </c>
      <c r="P112" s="1716">
        <f t="shared" si="38"/>
        <v>44389</v>
      </c>
      <c r="Q112" s="1716">
        <f t="shared" si="39"/>
        <v>44397</v>
      </c>
      <c r="R112" s="1716">
        <f t="shared" si="39"/>
        <v>44389</v>
      </c>
      <c r="S112" s="1716">
        <f t="shared" si="39"/>
        <v>44405</v>
      </c>
      <c r="T112" s="1716">
        <f t="shared" si="39"/>
        <v>44410</v>
      </c>
      <c r="U112" s="1716">
        <f t="shared" si="39"/>
        <v>44424</v>
      </c>
      <c r="V112" s="1716">
        <f t="shared" si="39"/>
        <v>44427</v>
      </c>
      <c r="W112" s="1716" t="str">
        <f t="shared" si="39"/>
        <v>не требуется</v>
      </c>
      <c r="X112" s="1716" t="str">
        <f t="shared" si="39"/>
        <v>не требуется</v>
      </c>
      <c r="Y112" s="1716" t="str">
        <f t="shared" si="39"/>
        <v>не требуется</v>
      </c>
      <c r="Z112" s="1716">
        <f t="shared" si="39"/>
        <v>44457</v>
      </c>
      <c r="AA112" s="1716">
        <f t="shared" si="39"/>
        <v>44465</v>
      </c>
      <c r="AB112" s="1716">
        <f t="shared" si="39"/>
        <v>44467</v>
      </c>
      <c r="AC112" s="1716">
        <f t="shared" si="39"/>
        <v>44483</v>
      </c>
      <c r="AD112" s="1716">
        <f t="shared" si="39"/>
        <v>44487</v>
      </c>
      <c r="AE112" s="1713">
        <f t="shared" si="39"/>
        <v>44517</v>
      </c>
      <c r="AF112" s="1463"/>
      <c r="AG112" s="1419"/>
      <c r="AH112" s="1419"/>
      <c r="AI112" s="1424"/>
      <c r="AJ112" s="1424"/>
      <c r="AK112" s="1430"/>
      <c r="AL112" s="1431"/>
      <c r="AM112" s="1442"/>
      <c r="AO112" s="1442"/>
    </row>
    <row r="113" spans="1:41" s="1351" customFormat="1" ht="52.5" customHeight="1" thickBot="1">
      <c r="A113" s="1796"/>
      <c r="B113" s="1700" t="str">
        <f t="shared" si="34"/>
        <v>35О_Т</v>
      </c>
      <c r="C113" s="1575" t="s">
        <v>895</v>
      </c>
      <c r="D113" s="1680" t="str">
        <f t="shared" si="35"/>
        <v>Выполнение технологических работ по объектам 20UKC,20UKH,21USF,22USF,23USF,21UUB,22UUB,23UUB,24UUB,20UKY,21UBZ,22UBZ,23UBZ,24UBZ,25UBZ,26UBZ,27UBZ,28UBZ</v>
      </c>
      <c r="E113" s="1681" t="s">
        <v>1337</v>
      </c>
      <c r="F113" s="1356"/>
      <c r="G113" s="1716">
        <f t="shared" si="38"/>
        <v>44231</v>
      </c>
      <c r="H113" s="1716">
        <f t="shared" si="38"/>
        <v>44259</v>
      </c>
      <c r="I113" s="1716">
        <f t="shared" si="38"/>
        <v>44284</v>
      </c>
      <c r="J113" s="1716">
        <f t="shared" si="38"/>
        <v>44287</v>
      </c>
      <c r="K113" s="1716">
        <f t="shared" si="38"/>
        <v>44294</v>
      </c>
      <c r="L113" s="1716">
        <f t="shared" si="38"/>
        <v>44294</v>
      </c>
      <c r="M113" s="1716">
        <f t="shared" si="38"/>
        <v>44368</v>
      </c>
      <c r="N113" s="1716">
        <f t="shared" si="38"/>
        <v>44370</v>
      </c>
      <c r="O113" s="1716">
        <f t="shared" si="38"/>
        <v>44400</v>
      </c>
      <c r="P113" s="1716">
        <f t="shared" si="38"/>
        <v>44389</v>
      </c>
      <c r="Q113" s="1716">
        <f t="shared" si="39"/>
        <v>44397</v>
      </c>
      <c r="R113" s="1716">
        <f t="shared" si="39"/>
        <v>44389</v>
      </c>
      <c r="S113" s="1716">
        <f t="shared" si="39"/>
        <v>44405</v>
      </c>
      <c r="T113" s="1716">
        <f t="shared" si="39"/>
        <v>44410</v>
      </c>
      <c r="U113" s="1716">
        <f t="shared" si="39"/>
        <v>44424</v>
      </c>
      <c r="V113" s="1716">
        <f t="shared" si="39"/>
        <v>44427</v>
      </c>
      <c r="W113" s="1716" t="str">
        <f t="shared" si="39"/>
        <v>не требуется</v>
      </c>
      <c r="X113" s="1716" t="str">
        <f t="shared" si="39"/>
        <v>не требуется</v>
      </c>
      <c r="Y113" s="1716" t="str">
        <f t="shared" si="39"/>
        <v>не требуется</v>
      </c>
      <c r="Z113" s="1716">
        <f t="shared" si="39"/>
        <v>44457</v>
      </c>
      <c r="AA113" s="1716">
        <f t="shared" si="39"/>
        <v>44465</v>
      </c>
      <c r="AB113" s="1716">
        <f t="shared" si="39"/>
        <v>44467</v>
      </c>
      <c r="AC113" s="1716">
        <f t="shared" si="39"/>
        <v>44483</v>
      </c>
      <c r="AD113" s="1716">
        <f t="shared" si="39"/>
        <v>44487</v>
      </c>
      <c r="AE113" s="1713">
        <f t="shared" si="39"/>
        <v>44517</v>
      </c>
      <c r="AF113" s="1463"/>
      <c r="AG113" s="1419"/>
      <c r="AH113" s="1419"/>
      <c r="AI113" s="1424"/>
      <c r="AJ113" s="1424"/>
      <c r="AK113" s="1430"/>
      <c r="AL113" s="1431"/>
      <c r="AM113" s="1442"/>
      <c r="AO113" s="1442"/>
    </row>
    <row r="114" spans="1:41" s="1351" customFormat="1" ht="52.5" customHeight="1" thickBot="1">
      <c r="A114" s="1796"/>
      <c r="B114" s="1700" t="str">
        <f t="shared" si="34"/>
        <v>35О_Т</v>
      </c>
      <c r="C114" s="1575" t="s">
        <v>238</v>
      </c>
      <c r="D114" s="1680" t="str">
        <f t="shared" si="35"/>
        <v>Выполнение технологических работ по объектам 20UKC,20UKH,21USF,22USF,23USF,21UUB,22UUB,23UUB,24UUB,20UKY,21UBZ,22UBZ,23UBZ,24UBZ,25UBZ,26UBZ,27UBZ,28UBZ</v>
      </c>
      <c r="E114" s="1681" t="s">
        <v>1337</v>
      </c>
      <c r="F114" s="1356"/>
      <c r="G114" s="1716">
        <f t="shared" si="38"/>
        <v>44231</v>
      </c>
      <c r="H114" s="1716">
        <f t="shared" si="38"/>
        <v>44259</v>
      </c>
      <c r="I114" s="1716">
        <f t="shared" si="38"/>
        <v>44284</v>
      </c>
      <c r="J114" s="1716">
        <f t="shared" si="38"/>
        <v>44287</v>
      </c>
      <c r="K114" s="1716">
        <f t="shared" si="38"/>
        <v>44294</v>
      </c>
      <c r="L114" s="1716">
        <f t="shared" si="38"/>
        <v>44294</v>
      </c>
      <c r="M114" s="1716">
        <f t="shared" si="38"/>
        <v>44368</v>
      </c>
      <c r="N114" s="1716">
        <f t="shared" si="38"/>
        <v>44370</v>
      </c>
      <c r="O114" s="1716">
        <f t="shared" si="38"/>
        <v>44400</v>
      </c>
      <c r="P114" s="1716">
        <f t="shared" si="38"/>
        <v>44389</v>
      </c>
      <c r="Q114" s="1716">
        <f t="shared" si="39"/>
        <v>44397</v>
      </c>
      <c r="R114" s="1716">
        <f t="shared" si="39"/>
        <v>44389</v>
      </c>
      <c r="S114" s="1716">
        <f t="shared" si="39"/>
        <v>44405</v>
      </c>
      <c r="T114" s="1716">
        <f t="shared" si="39"/>
        <v>44410</v>
      </c>
      <c r="U114" s="1716">
        <f t="shared" si="39"/>
        <v>44424</v>
      </c>
      <c r="V114" s="1716">
        <f t="shared" si="39"/>
        <v>44427</v>
      </c>
      <c r="W114" s="1716" t="str">
        <f t="shared" si="39"/>
        <v>не требуется</v>
      </c>
      <c r="X114" s="1716" t="str">
        <f t="shared" si="39"/>
        <v>не требуется</v>
      </c>
      <c r="Y114" s="1716" t="str">
        <f t="shared" si="39"/>
        <v>не требуется</v>
      </c>
      <c r="Z114" s="1716">
        <f t="shared" si="39"/>
        <v>44457</v>
      </c>
      <c r="AA114" s="1716">
        <f t="shared" si="39"/>
        <v>44465</v>
      </c>
      <c r="AB114" s="1716">
        <f t="shared" si="39"/>
        <v>44467</v>
      </c>
      <c r="AC114" s="1716">
        <f t="shared" si="39"/>
        <v>44483</v>
      </c>
      <c r="AD114" s="1716">
        <f t="shared" si="39"/>
        <v>44487</v>
      </c>
      <c r="AE114" s="1713">
        <f t="shared" si="39"/>
        <v>44517</v>
      </c>
      <c r="AF114" s="1463"/>
      <c r="AG114" s="1419"/>
      <c r="AH114" s="1419"/>
      <c r="AI114" s="1424"/>
      <c r="AJ114" s="1424"/>
      <c r="AK114" s="1430"/>
      <c r="AL114" s="1431"/>
      <c r="AM114" s="1442"/>
      <c r="AO114" s="1442"/>
    </row>
    <row r="115" spans="1:41" s="1351" customFormat="1" ht="52.5" customHeight="1" thickBot="1">
      <c r="A115" s="1796"/>
      <c r="B115" s="1700" t="str">
        <f t="shared" si="34"/>
        <v>35О_Т</v>
      </c>
      <c r="C115" s="1575" t="s">
        <v>240</v>
      </c>
      <c r="D115" s="1680" t="str">
        <f t="shared" si="35"/>
        <v>Выполнение технологических работ по объектам 20UKC,20UKH,21USF,22USF,23USF,21UUB,22UUB,23UUB,24UUB,20UKY,21UBZ,22UBZ,23UBZ,24UBZ,25UBZ,26UBZ,27UBZ,28UBZ</v>
      </c>
      <c r="E115" s="1681" t="s">
        <v>1337</v>
      </c>
      <c r="F115" s="1356"/>
      <c r="G115" s="1716">
        <f t="shared" si="38"/>
        <v>44231</v>
      </c>
      <c r="H115" s="1716">
        <f t="shared" si="38"/>
        <v>44259</v>
      </c>
      <c r="I115" s="1716">
        <f t="shared" si="38"/>
        <v>44284</v>
      </c>
      <c r="J115" s="1716">
        <f t="shared" si="38"/>
        <v>44287</v>
      </c>
      <c r="K115" s="1716">
        <f t="shared" si="38"/>
        <v>44294</v>
      </c>
      <c r="L115" s="1716">
        <f t="shared" si="38"/>
        <v>44294</v>
      </c>
      <c r="M115" s="1716">
        <f t="shared" si="38"/>
        <v>44368</v>
      </c>
      <c r="N115" s="1716">
        <f t="shared" si="38"/>
        <v>44370</v>
      </c>
      <c r="O115" s="1716">
        <f t="shared" si="38"/>
        <v>44400</v>
      </c>
      <c r="P115" s="1716">
        <f t="shared" si="38"/>
        <v>44389</v>
      </c>
      <c r="Q115" s="1716">
        <f t="shared" si="39"/>
        <v>44397</v>
      </c>
      <c r="R115" s="1716">
        <f t="shared" si="39"/>
        <v>44389</v>
      </c>
      <c r="S115" s="1716">
        <f t="shared" si="39"/>
        <v>44405</v>
      </c>
      <c r="T115" s="1716">
        <f t="shared" si="39"/>
        <v>44410</v>
      </c>
      <c r="U115" s="1716">
        <f t="shared" si="39"/>
        <v>44424</v>
      </c>
      <c r="V115" s="1716">
        <f t="shared" si="39"/>
        <v>44427</v>
      </c>
      <c r="W115" s="1716" t="str">
        <f t="shared" si="39"/>
        <v>не требуется</v>
      </c>
      <c r="X115" s="1716" t="str">
        <f t="shared" si="39"/>
        <v>не требуется</v>
      </c>
      <c r="Y115" s="1716" t="str">
        <f t="shared" si="39"/>
        <v>не требуется</v>
      </c>
      <c r="Z115" s="1716">
        <f t="shared" si="39"/>
        <v>44457</v>
      </c>
      <c r="AA115" s="1716">
        <f t="shared" si="39"/>
        <v>44465</v>
      </c>
      <c r="AB115" s="1716">
        <f t="shared" si="39"/>
        <v>44467</v>
      </c>
      <c r="AC115" s="1716">
        <f t="shared" si="39"/>
        <v>44483</v>
      </c>
      <c r="AD115" s="1716">
        <f t="shared" si="39"/>
        <v>44487</v>
      </c>
      <c r="AE115" s="1713">
        <f t="shared" si="39"/>
        <v>44517</v>
      </c>
      <c r="AF115" s="1463"/>
      <c r="AG115" s="1419"/>
      <c r="AH115" s="1419"/>
      <c r="AI115" s="1424"/>
      <c r="AJ115" s="1424"/>
      <c r="AK115" s="1430"/>
      <c r="AL115" s="1431"/>
      <c r="AM115" s="1442"/>
      <c r="AO115" s="1442"/>
    </row>
    <row r="116" spans="1:41" s="1351" customFormat="1" ht="52.5" customHeight="1" thickBot="1">
      <c r="A116" s="1796"/>
      <c r="B116" s="1700" t="str">
        <f t="shared" si="34"/>
        <v>35О_Т</v>
      </c>
      <c r="C116" s="1575" t="s">
        <v>242</v>
      </c>
      <c r="D116" s="1680" t="str">
        <f t="shared" si="35"/>
        <v>Выполнение технологических работ по объектам 20UKC,20UKH,21USF,22USF,23USF,21UUB,22UUB,23UUB,24UUB,20UKY,21UBZ,22UBZ,23UBZ,24UBZ,25UBZ,26UBZ,27UBZ,28UBZ</v>
      </c>
      <c r="E116" s="1681" t="s">
        <v>1337</v>
      </c>
      <c r="F116" s="1356"/>
      <c r="G116" s="1716">
        <f t="shared" si="38"/>
        <v>44231</v>
      </c>
      <c r="H116" s="1716">
        <f t="shared" si="38"/>
        <v>44259</v>
      </c>
      <c r="I116" s="1716">
        <f t="shared" si="38"/>
        <v>44284</v>
      </c>
      <c r="J116" s="1716">
        <f t="shared" si="38"/>
        <v>44287</v>
      </c>
      <c r="K116" s="1716">
        <f t="shared" si="38"/>
        <v>44294</v>
      </c>
      <c r="L116" s="1716">
        <f t="shared" si="38"/>
        <v>44294</v>
      </c>
      <c r="M116" s="1716">
        <f t="shared" si="38"/>
        <v>44368</v>
      </c>
      <c r="N116" s="1716">
        <f t="shared" si="38"/>
        <v>44370</v>
      </c>
      <c r="O116" s="1716">
        <f t="shared" si="38"/>
        <v>44400</v>
      </c>
      <c r="P116" s="1716">
        <f t="shared" si="38"/>
        <v>44389</v>
      </c>
      <c r="Q116" s="1716">
        <f t="shared" si="39"/>
        <v>44397</v>
      </c>
      <c r="R116" s="1716">
        <f t="shared" si="39"/>
        <v>44389</v>
      </c>
      <c r="S116" s="1716">
        <f t="shared" si="39"/>
        <v>44405</v>
      </c>
      <c r="T116" s="1716">
        <f t="shared" si="39"/>
        <v>44410</v>
      </c>
      <c r="U116" s="1716">
        <f t="shared" si="39"/>
        <v>44424</v>
      </c>
      <c r="V116" s="1716">
        <f t="shared" si="39"/>
        <v>44427</v>
      </c>
      <c r="W116" s="1716" t="str">
        <f t="shared" si="39"/>
        <v>не требуется</v>
      </c>
      <c r="X116" s="1716" t="str">
        <f t="shared" si="39"/>
        <v>не требуется</v>
      </c>
      <c r="Y116" s="1716" t="str">
        <f t="shared" si="39"/>
        <v>не требуется</v>
      </c>
      <c r="Z116" s="1716">
        <f t="shared" si="39"/>
        <v>44457</v>
      </c>
      <c r="AA116" s="1716">
        <f t="shared" si="39"/>
        <v>44465</v>
      </c>
      <c r="AB116" s="1716">
        <f t="shared" si="39"/>
        <v>44467</v>
      </c>
      <c r="AC116" s="1716">
        <f t="shared" si="39"/>
        <v>44483</v>
      </c>
      <c r="AD116" s="1716">
        <f t="shared" si="39"/>
        <v>44487</v>
      </c>
      <c r="AE116" s="1713">
        <f t="shared" si="39"/>
        <v>44517</v>
      </c>
      <c r="AF116" s="1463"/>
      <c r="AG116" s="1419"/>
      <c r="AH116" s="1419"/>
      <c r="AI116" s="1424"/>
      <c r="AJ116" s="1424"/>
      <c r="AK116" s="1430"/>
      <c r="AL116" s="1431"/>
      <c r="AM116" s="1442"/>
      <c r="AO116" s="1442"/>
    </row>
    <row r="117" spans="1:41" s="1351" customFormat="1" ht="52.5" customHeight="1" thickBot="1">
      <c r="A117" s="1796"/>
      <c r="B117" s="1701" t="str">
        <f t="shared" si="34"/>
        <v>35О_Т</v>
      </c>
      <c r="C117" s="1578" t="s">
        <v>244</v>
      </c>
      <c r="D117" s="1682" t="str">
        <f t="shared" si="35"/>
        <v>Выполнение технологических работ по объектам 20UKC,20UKH,21USF,22USF,23USF,21UUB,22UUB,23UUB,24UUB,20UKY,21UBZ,22UBZ,23UBZ,24UBZ,25UBZ,26UBZ,27UBZ,28UBZ</v>
      </c>
      <c r="E117" s="1683" t="s">
        <v>1337</v>
      </c>
      <c r="F117" s="1346"/>
      <c r="G117" s="1717">
        <f t="shared" si="38"/>
        <v>44231</v>
      </c>
      <c r="H117" s="1717">
        <f t="shared" si="38"/>
        <v>44259</v>
      </c>
      <c r="I117" s="1717">
        <f t="shared" si="38"/>
        <v>44284</v>
      </c>
      <c r="J117" s="1717">
        <f t="shared" si="38"/>
        <v>44287</v>
      </c>
      <c r="K117" s="1717">
        <f t="shared" si="38"/>
        <v>44294</v>
      </c>
      <c r="L117" s="1717">
        <f t="shared" si="38"/>
        <v>44294</v>
      </c>
      <c r="M117" s="1717">
        <f t="shared" si="38"/>
        <v>44368</v>
      </c>
      <c r="N117" s="1717">
        <f t="shared" si="38"/>
        <v>44370</v>
      </c>
      <c r="O117" s="1717">
        <f t="shared" si="38"/>
        <v>44400</v>
      </c>
      <c r="P117" s="1717">
        <f t="shared" si="38"/>
        <v>44389</v>
      </c>
      <c r="Q117" s="1717">
        <f t="shared" si="39"/>
        <v>44397</v>
      </c>
      <c r="R117" s="1717">
        <f t="shared" si="39"/>
        <v>44389</v>
      </c>
      <c r="S117" s="1717">
        <f t="shared" si="39"/>
        <v>44405</v>
      </c>
      <c r="T117" s="1717">
        <f t="shared" si="39"/>
        <v>44410</v>
      </c>
      <c r="U117" s="1717">
        <f t="shared" si="39"/>
        <v>44424</v>
      </c>
      <c r="V117" s="1717">
        <f t="shared" si="39"/>
        <v>44427</v>
      </c>
      <c r="W117" s="1717" t="str">
        <f t="shared" si="39"/>
        <v>не требуется</v>
      </c>
      <c r="X117" s="1717" t="str">
        <f t="shared" si="39"/>
        <v>не требуется</v>
      </c>
      <c r="Y117" s="1717" t="str">
        <f t="shared" si="39"/>
        <v>не требуется</v>
      </c>
      <c r="Z117" s="1717">
        <f t="shared" si="39"/>
        <v>44457</v>
      </c>
      <c r="AA117" s="1717">
        <f t="shared" si="39"/>
        <v>44465</v>
      </c>
      <c r="AB117" s="1717">
        <f t="shared" si="39"/>
        <v>44467</v>
      </c>
      <c r="AC117" s="1717">
        <f t="shared" si="39"/>
        <v>44483</v>
      </c>
      <c r="AD117" s="1717">
        <f t="shared" si="39"/>
        <v>44487</v>
      </c>
      <c r="AE117" s="1715">
        <f t="shared" si="39"/>
        <v>44517</v>
      </c>
      <c r="AF117" s="1464"/>
      <c r="AG117" s="1419"/>
      <c r="AH117" s="1419"/>
      <c r="AI117" s="1424"/>
      <c r="AJ117" s="1424"/>
      <c r="AK117" s="1434"/>
      <c r="AL117" s="1435"/>
      <c r="AM117" s="1446"/>
      <c r="AO117" s="1446"/>
    </row>
    <row r="118" spans="1:41" ht="33.75">
      <c r="B118" s="1465"/>
      <c r="C118" s="1465"/>
      <c r="G118" s="1466"/>
      <c r="H118" s="1466"/>
      <c r="I118" s="1466"/>
      <c r="J118" s="1466"/>
      <c r="K118" s="1466"/>
      <c r="L118" s="1466"/>
      <c r="M118" s="1466"/>
      <c r="N118" s="1466"/>
      <c r="O118" s="1466"/>
      <c r="P118" s="1466"/>
      <c r="Q118" s="1466"/>
      <c r="R118" s="1466"/>
      <c r="S118" s="1466"/>
      <c r="T118" s="1466"/>
      <c r="U118" s="1466"/>
      <c r="V118" s="1466"/>
      <c r="W118" s="1466"/>
      <c r="X118" s="1466"/>
      <c r="Y118" s="1466"/>
      <c r="Z118" s="1466"/>
      <c r="AA118" s="1466"/>
      <c r="AB118" s="1466"/>
      <c r="AC118" s="1466"/>
      <c r="AD118" s="1466"/>
      <c r="AE118" s="1466"/>
    </row>
    <row r="119" spans="1:41" ht="33.75">
      <c r="B119" s="1465"/>
      <c r="C119" s="1465"/>
      <c r="G119" s="1466"/>
      <c r="H119" s="1466"/>
      <c r="I119" s="1466"/>
      <c r="J119" s="1466"/>
      <c r="K119" s="1466"/>
      <c r="L119" s="1466"/>
      <c r="M119" s="1466"/>
      <c r="N119" s="1466"/>
      <c r="O119" s="1466"/>
      <c r="P119" s="1466"/>
      <c r="Q119" s="1466"/>
      <c r="R119" s="1466"/>
      <c r="S119" s="1466"/>
      <c r="T119" s="1466"/>
      <c r="U119" s="1466"/>
      <c r="V119" s="1466"/>
      <c r="W119" s="1466"/>
      <c r="X119" s="1466"/>
      <c r="Y119" s="1466"/>
      <c r="Z119" s="1466"/>
      <c r="AA119" s="1466"/>
      <c r="AB119" s="1466"/>
      <c r="AC119" s="1466"/>
      <c r="AD119" s="1466"/>
      <c r="AE119" s="1466"/>
    </row>
    <row r="120" spans="1:41" ht="33.75">
      <c r="B120" s="1465"/>
      <c r="C120" s="1465"/>
      <c r="G120" s="1466"/>
      <c r="H120" s="1466"/>
      <c r="I120" s="1466"/>
      <c r="J120" s="1466"/>
      <c r="K120" s="1466"/>
      <c r="L120" s="1466"/>
      <c r="M120" s="1466"/>
      <c r="N120" s="1466"/>
      <c r="O120" s="1466"/>
      <c r="P120" s="1466"/>
      <c r="Q120" s="1466"/>
      <c r="R120" s="1466"/>
      <c r="S120" s="1466"/>
      <c r="T120" s="1466"/>
      <c r="U120" s="1466"/>
      <c r="V120" s="1466"/>
      <c r="W120" s="1466"/>
      <c r="X120" s="1466"/>
      <c r="Y120" s="1466"/>
      <c r="Z120" s="1466"/>
      <c r="AA120" s="1466"/>
      <c r="AB120" s="1466"/>
      <c r="AC120" s="1466"/>
      <c r="AD120" s="1466"/>
      <c r="AE120" s="1466"/>
    </row>
    <row r="121" spans="1:41" ht="33.75">
      <c r="B121" s="1465"/>
      <c r="C121" s="1465"/>
      <c r="G121" s="1466"/>
      <c r="H121" s="1466"/>
      <c r="I121" s="1466"/>
      <c r="J121" s="1466"/>
      <c r="K121" s="1466"/>
      <c r="L121" s="1466"/>
      <c r="M121" s="1466"/>
      <c r="N121" s="1466"/>
      <c r="O121" s="1466"/>
      <c r="P121" s="1466"/>
      <c r="Q121" s="1466"/>
      <c r="R121" s="1466"/>
      <c r="S121" s="1466"/>
      <c r="T121" s="1466"/>
      <c r="U121" s="1466"/>
      <c r="V121" s="1466"/>
      <c r="W121" s="1466"/>
      <c r="X121" s="1466"/>
      <c r="Y121" s="1466"/>
      <c r="Z121" s="1466"/>
      <c r="AA121" s="1466"/>
      <c r="AB121" s="1466"/>
      <c r="AC121" s="1466"/>
      <c r="AD121" s="1466"/>
      <c r="AE121" s="1466"/>
    </row>
    <row r="122" spans="1:41" ht="33.75">
      <c r="B122" s="1465"/>
      <c r="C122" s="1465"/>
      <c r="G122" s="1466"/>
      <c r="H122" s="1466"/>
      <c r="I122" s="1466"/>
      <c r="J122" s="1466"/>
      <c r="K122" s="1466"/>
      <c r="L122" s="1466"/>
      <c r="M122" s="1466"/>
      <c r="N122" s="1466"/>
      <c r="O122" s="1466"/>
      <c r="P122" s="1466"/>
      <c r="Q122" s="1466"/>
      <c r="R122" s="1466"/>
      <c r="S122" s="1466"/>
      <c r="T122" s="1466"/>
      <c r="U122" s="1466"/>
      <c r="V122" s="1466"/>
      <c r="W122" s="1466"/>
      <c r="X122" s="1466"/>
      <c r="Y122" s="1466"/>
      <c r="Z122" s="1466"/>
      <c r="AA122" s="1466"/>
      <c r="AB122" s="1466"/>
      <c r="AC122" s="1466"/>
      <c r="AD122" s="1466"/>
      <c r="AE122" s="1466"/>
    </row>
    <row r="123" spans="1:41" ht="57">
      <c r="B123" s="1465"/>
      <c r="C123" s="1465"/>
      <c r="E123" s="1467" t="s">
        <v>1155</v>
      </c>
      <c r="F123" s="1468"/>
      <c r="G123" s="1466"/>
      <c r="H123" s="1466"/>
      <c r="I123" s="1466"/>
      <c r="L123" s="1466"/>
      <c r="M123" s="1466"/>
      <c r="N123" s="1794" t="s">
        <v>1156</v>
      </c>
      <c r="O123" s="1795"/>
      <c r="P123" s="1466"/>
      <c r="Q123" s="1466"/>
      <c r="R123" s="1466"/>
      <c r="S123" s="1466"/>
      <c r="T123" s="1466"/>
      <c r="U123" s="1466"/>
      <c r="V123" s="1466"/>
      <c r="W123" s="1466"/>
      <c r="X123" s="1466"/>
      <c r="Y123" s="1466"/>
      <c r="Z123" s="1466"/>
      <c r="AA123" s="1466"/>
      <c r="AB123" s="1466"/>
      <c r="AC123" s="1466"/>
      <c r="AD123" s="1466"/>
      <c r="AE123" s="1466"/>
    </row>
    <row r="124" spans="1:41" ht="51">
      <c r="E124" s="1467"/>
      <c r="F124" s="1468"/>
      <c r="G124" s="1466"/>
      <c r="H124" s="1466"/>
      <c r="I124" s="1466"/>
      <c r="L124" s="1466"/>
      <c r="M124" s="1466"/>
      <c r="N124" s="1469"/>
      <c r="O124" s="1466"/>
      <c r="P124" s="1466"/>
      <c r="Q124" s="1466"/>
      <c r="R124" s="1466"/>
      <c r="S124" s="1466"/>
      <c r="T124" s="1466"/>
      <c r="U124" s="1466"/>
      <c r="V124" s="1466"/>
      <c r="W124" s="1466"/>
      <c r="X124" s="1466"/>
      <c r="Y124" s="1466"/>
      <c r="Z124" s="1466"/>
      <c r="AA124" s="1466"/>
      <c r="AB124" s="1466"/>
      <c r="AC124" s="1466"/>
      <c r="AD124" s="1466"/>
      <c r="AE124" s="1466"/>
    </row>
    <row r="125" spans="1:41" ht="51">
      <c r="E125" s="1467"/>
      <c r="F125" s="1468"/>
      <c r="G125" s="1466"/>
      <c r="H125" s="1466"/>
      <c r="I125" s="1466"/>
      <c r="L125" s="1466"/>
      <c r="M125" s="1466"/>
      <c r="N125" s="1469"/>
      <c r="O125" s="1466"/>
      <c r="P125" s="1466"/>
      <c r="Q125" s="1466"/>
      <c r="R125" s="1466"/>
      <c r="S125" s="1466"/>
      <c r="T125" s="1466"/>
      <c r="U125" s="1466"/>
      <c r="V125" s="1466"/>
      <c r="W125" s="1466"/>
      <c r="X125" s="1466"/>
      <c r="Y125" s="1466"/>
      <c r="Z125" s="1466"/>
      <c r="AA125" s="1466"/>
      <c r="AB125" s="1466"/>
      <c r="AC125" s="1466"/>
      <c r="AD125" s="1466"/>
      <c r="AE125" s="1466"/>
    </row>
    <row r="126" spans="1:41" ht="57">
      <c r="E126" s="1476" t="s">
        <v>1157</v>
      </c>
      <c r="F126" s="1477"/>
      <c r="G126" s="1477"/>
      <c r="H126" s="1477"/>
      <c r="I126" s="1477"/>
      <c r="L126" s="1466"/>
      <c r="M126" s="1466"/>
      <c r="N126" s="1794" t="s">
        <v>1338</v>
      </c>
      <c r="O126" s="1795"/>
      <c r="P126" s="1466"/>
      <c r="Q126" s="1466"/>
      <c r="R126" s="1466"/>
      <c r="S126" s="1466"/>
      <c r="T126" s="1466"/>
      <c r="U126" s="1466"/>
      <c r="V126" s="1466"/>
      <c r="W126" s="1466"/>
      <c r="X126" s="1466"/>
      <c r="Y126" s="1466"/>
      <c r="Z126" s="1466"/>
      <c r="AA126" s="1466"/>
      <c r="AB126" s="1466"/>
      <c r="AC126" s="1466"/>
      <c r="AD126" s="1466"/>
      <c r="AE126" s="1466"/>
    </row>
    <row r="127" spans="1:41" s="1471" customFormat="1" ht="49.5" customHeight="1">
      <c r="A127" s="1470"/>
      <c r="D127" s="1472"/>
      <c r="E127" s="1476"/>
      <c r="F127" s="1477"/>
      <c r="G127" s="1477"/>
      <c r="H127" s="1477"/>
      <c r="I127" s="1477"/>
      <c r="L127" s="1466"/>
      <c r="M127" s="1466"/>
      <c r="N127" s="1476"/>
      <c r="O127" s="1477"/>
      <c r="P127" s="1466"/>
      <c r="Q127" s="1466"/>
      <c r="R127" s="1466"/>
      <c r="S127" s="1466"/>
      <c r="T127" s="1466"/>
      <c r="U127" s="1466"/>
      <c r="V127" s="1466"/>
      <c r="W127" s="1466"/>
      <c r="X127" s="1466"/>
      <c r="Y127" s="1466"/>
      <c r="Z127" s="1466"/>
      <c r="AA127" s="1466"/>
      <c r="AB127" s="1466"/>
      <c r="AC127" s="1466"/>
      <c r="AD127" s="1466"/>
      <c r="AE127" s="1466"/>
      <c r="AF127" s="1470"/>
      <c r="AG127" s="1473"/>
      <c r="AH127" s="1473"/>
    </row>
    <row r="128" spans="1:41" s="1471" customFormat="1" ht="45.75" customHeight="1">
      <c r="A128" s="1470"/>
      <c r="D128" s="1472"/>
      <c r="E128" s="1476"/>
      <c r="F128" s="1477"/>
      <c r="G128" s="1477"/>
      <c r="H128" s="1477"/>
      <c r="I128" s="1477"/>
      <c r="L128" s="1466"/>
      <c r="M128" s="1466"/>
      <c r="N128" s="1476"/>
      <c r="O128" s="1477"/>
      <c r="P128" s="1466"/>
      <c r="Q128" s="1466"/>
      <c r="R128" s="1466"/>
      <c r="S128" s="1466"/>
      <c r="T128" s="1466"/>
      <c r="U128" s="1466"/>
      <c r="V128" s="1466"/>
      <c r="W128" s="1466"/>
      <c r="X128" s="1466"/>
      <c r="Y128" s="1466"/>
      <c r="Z128" s="1466"/>
      <c r="AA128" s="1466"/>
      <c r="AB128" s="1466"/>
      <c r="AC128" s="1466"/>
      <c r="AD128" s="1466"/>
      <c r="AE128" s="1466"/>
      <c r="AF128" s="1470"/>
      <c r="AG128" s="1473"/>
      <c r="AH128" s="1473"/>
    </row>
    <row r="129" spans="1:34" s="1471" customFormat="1" ht="57">
      <c r="A129" s="1470"/>
      <c r="D129" s="1472"/>
      <c r="E129" s="1476" t="s">
        <v>95</v>
      </c>
      <c r="F129" s="1477"/>
      <c r="G129" s="1477"/>
      <c r="H129" s="1477"/>
      <c r="I129" s="1477"/>
      <c r="L129" s="1466"/>
      <c r="M129" s="1466"/>
      <c r="N129" s="1794" t="s">
        <v>1159</v>
      </c>
      <c r="O129" s="1795"/>
      <c r="P129" s="1466"/>
      <c r="Q129" s="1466"/>
      <c r="R129" s="1466"/>
      <c r="S129" s="1466"/>
      <c r="T129" s="1466"/>
      <c r="U129" s="1466"/>
      <c r="V129" s="1466"/>
      <c r="W129" s="1466"/>
      <c r="X129" s="1466"/>
      <c r="Y129" s="1466"/>
      <c r="Z129" s="1466"/>
      <c r="AA129" s="1466"/>
      <c r="AB129" s="1466"/>
      <c r="AC129" s="1466"/>
      <c r="AD129" s="1466"/>
      <c r="AE129" s="1466"/>
      <c r="AF129" s="1470"/>
      <c r="AG129" s="1473"/>
      <c r="AH129" s="1473"/>
    </row>
    <row r="130" spans="1:34" s="1471" customFormat="1" ht="43.5" customHeight="1">
      <c r="A130" s="1470"/>
      <c r="D130" s="1472"/>
      <c r="E130" s="1476"/>
      <c r="F130" s="1477"/>
      <c r="G130" s="1477"/>
      <c r="H130" s="1477"/>
      <c r="I130" s="1477"/>
      <c r="L130" s="1466"/>
      <c r="M130" s="1466"/>
      <c r="N130" s="1476"/>
      <c r="O130" s="1477"/>
      <c r="P130" s="1466"/>
      <c r="Q130" s="1466"/>
      <c r="R130" s="1466"/>
      <c r="S130" s="1466"/>
      <c r="T130" s="1466"/>
      <c r="U130" s="1466"/>
      <c r="V130" s="1466"/>
      <c r="W130" s="1466"/>
      <c r="X130" s="1466"/>
      <c r="Y130" s="1466"/>
      <c r="Z130" s="1466"/>
      <c r="AA130" s="1466"/>
      <c r="AB130" s="1466"/>
      <c r="AC130" s="1466"/>
      <c r="AD130" s="1466"/>
      <c r="AE130" s="1466"/>
      <c r="AF130" s="1470"/>
      <c r="AG130" s="1473"/>
      <c r="AH130" s="1473"/>
    </row>
    <row r="131" spans="1:34" s="1471" customFormat="1" ht="49.5" customHeight="1">
      <c r="A131" s="1470"/>
      <c r="D131" s="1472"/>
      <c r="E131" s="1476"/>
      <c r="F131" s="1477"/>
      <c r="G131" s="1477"/>
      <c r="H131" s="1477"/>
      <c r="I131" s="1477"/>
      <c r="L131" s="1466"/>
      <c r="M131" s="1466"/>
      <c r="N131" s="1476"/>
      <c r="O131" s="1477"/>
      <c r="P131" s="1466"/>
      <c r="Q131" s="1466"/>
      <c r="R131" s="1466"/>
      <c r="S131" s="1466"/>
      <c r="T131" s="1466"/>
      <c r="U131" s="1466"/>
      <c r="V131" s="1466"/>
      <c r="W131" s="1466"/>
      <c r="X131" s="1466"/>
      <c r="Y131" s="1466"/>
      <c r="Z131" s="1466"/>
      <c r="AA131" s="1466"/>
      <c r="AB131" s="1466"/>
      <c r="AC131" s="1466"/>
      <c r="AD131" s="1466"/>
      <c r="AE131" s="1466"/>
      <c r="AF131" s="1470"/>
      <c r="AG131" s="1473"/>
      <c r="AH131" s="1473"/>
    </row>
    <row r="132" spans="1:34" s="1471" customFormat="1" ht="57">
      <c r="A132" s="1470"/>
      <c r="D132" s="1472"/>
      <c r="E132" s="1476" t="s">
        <v>1160</v>
      </c>
      <c r="F132" s="1477"/>
      <c r="G132" s="1477"/>
      <c r="H132" s="1477"/>
      <c r="I132" s="1477"/>
      <c r="L132" s="1466"/>
      <c r="M132" s="1466"/>
      <c r="N132" s="1794" t="s">
        <v>94</v>
      </c>
      <c r="O132" s="1795"/>
      <c r="P132" s="1466"/>
      <c r="Q132" s="1466"/>
      <c r="R132" s="1466"/>
      <c r="S132" s="1466"/>
      <c r="T132" s="1466"/>
      <c r="U132" s="1466"/>
      <c r="V132" s="1466"/>
      <c r="W132" s="1466"/>
      <c r="X132" s="1466"/>
      <c r="Y132" s="1466"/>
      <c r="Z132" s="1466"/>
      <c r="AA132" s="1466"/>
      <c r="AB132" s="1466"/>
      <c r="AC132" s="1466"/>
      <c r="AD132" s="1466"/>
      <c r="AE132" s="1466"/>
      <c r="AF132" s="1470"/>
      <c r="AG132" s="1473"/>
      <c r="AH132" s="1473"/>
    </row>
    <row r="133" spans="1:34" s="1471" customFormat="1" ht="42" customHeight="1">
      <c r="A133" s="1470"/>
      <c r="D133" s="1472"/>
      <c r="E133" s="1476"/>
      <c r="F133" s="1477"/>
      <c r="G133" s="1477"/>
      <c r="H133" s="1477"/>
      <c r="I133" s="1477"/>
      <c r="L133" s="1466"/>
      <c r="M133" s="1466"/>
      <c r="N133" s="1476"/>
      <c r="O133" s="1477"/>
      <c r="P133" s="1466"/>
      <c r="Q133" s="1466"/>
      <c r="R133" s="1466"/>
      <c r="S133" s="1466"/>
      <c r="T133" s="1466"/>
      <c r="U133" s="1466"/>
      <c r="V133" s="1466"/>
      <c r="W133" s="1466"/>
      <c r="X133" s="1466"/>
      <c r="Y133" s="1466"/>
      <c r="Z133" s="1466"/>
      <c r="AA133" s="1466"/>
      <c r="AB133" s="1466"/>
      <c r="AC133" s="1466"/>
      <c r="AD133" s="1466"/>
      <c r="AE133" s="1466"/>
      <c r="AF133" s="1470"/>
      <c r="AG133" s="1473"/>
      <c r="AH133" s="1473"/>
    </row>
    <row r="134" spans="1:34" s="1471" customFormat="1" ht="39.75" customHeight="1">
      <c r="A134" s="1470"/>
      <c r="D134" s="1472"/>
      <c r="E134" s="1476"/>
      <c r="F134" s="1477"/>
      <c r="G134" s="1477"/>
      <c r="H134" s="1477"/>
      <c r="I134" s="1477"/>
      <c r="L134" s="1466"/>
      <c r="M134" s="1466"/>
      <c r="N134" s="1479"/>
      <c r="O134" s="1477"/>
      <c r="P134" s="1466"/>
      <c r="Q134" s="1466"/>
      <c r="R134" s="1466"/>
      <c r="S134" s="1466"/>
      <c r="T134" s="1466"/>
      <c r="U134" s="1466"/>
      <c r="V134" s="1466"/>
      <c r="W134" s="1466"/>
      <c r="X134" s="1466"/>
      <c r="Y134" s="1466"/>
      <c r="Z134" s="1466"/>
      <c r="AA134" s="1466"/>
      <c r="AB134" s="1466"/>
      <c r="AC134" s="1466"/>
      <c r="AD134" s="1466"/>
      <c r="AE134" s="1466"/>
      <c r="AF134" s="1470"/>
      <c r="AG134" s="1473"/>
      <c r="AH134" s="1473"/>
    </row>
    <row r="135" spans="1:34" s="1471" customFormat="1" ht="57">
      <c r="A135" s="1470"/>
      <c r="D135" s="1472"/>
      <c r="E135" s="1476" t="s">
        <v>1161</v>
      </c>
      <c r="F135" s="1477"/>
      <c r="G135" s="1477"/>
      <c r="H135" s="1477"/>
      <c r="I135" s="1477"/>
      <c r="L135" s="1466"/>
      <c r="M135" s="1466"/>
      <c r="N135" s="1794" t="s">
        <v>98</v>
      </c>
      <c r="O135" s="1795"/>
      <c r="P135" s="1466"/>
      <c r="Q135" s="1466"/>
      <c r="R135" s="1466"/>
      <c r="S135" s="1466"/>
      <c r="T135" s="1466"/>
      <c r="U135" s="1466"/>
      <c r="V135" s="1466"/>
      <c r="W135" s="1466"/>
      <c r="X135" s="1466"/>
      <c r="Y135" s="1466"/>
      <c r="Z135" s="1466"/>
      <c r="AA135" s="1466"/>
      <c r="AB135" s="1466"/>
      <c r="AC135" s="1466"/>
      <c r="AD135" s="1466"/>
      <c r="AE135" s="1466"/>
      <c r="AF135" s="1470"/>
      <c r="AG135" s="1473"/>
      <c r="AH135" s="1473"/>
    </row>
    <row r="136" spans="1:34" s="1471" customFormat="1" ht="46.5">
      <c r="A136" s="1470"/>
      <c r="D136" s="1472"/>
      <c r="AF136" s="1470"/>
      <c r="AG136" s="1473"/>
      <c r="AH136" s="1473"/>
    </row>
    <row r="137" spans="1:34" s="1471" customFormat="1" ht="46.5">
      <c r="A137" s="1470"/>
      <c r="D137" s="1472"/>
      <c r="E137" s="1474"/>
      <c r="F137" s="1475"/>
      <c r="G137" s="1475"/>
      <c r="H137" s="1475"/>
      <c r="I137" s="1475"/>
      <c r="J137" s="1475"/>
      <c r="AF137" s="1470"/>
      <c r="AG137" s="1473"/>
      <c r="AH137" s="1473"/>
    </row>
    <row r="138" spans="1:34" s="1471" customFormat="1" ht="46.5">
      <c r="A138" s="1470"/>
      <c r="D138" s="1472"/>
      <c r="AF138" s="1470"/>
      <c r="AG138" s="1473"/>
      <c r="AH138" s="1473"/>
    </row>
    <row r="139" spans="1:34" s="1471" customFormat="1" ht="46.5">
      <c r="A139" s="1470"/>
      <c r="D139" s="1472"/>
      <c r="AF139" s="1470"/>
      <c r="AG139" s="1473"/>
      <c r="AH139" s="1473"/>
    </row>
    <row r="140" spans="1:34" s="1471" customFormat="1" ht="46.5">
      <c r="A140" s="1470"/>
      <c r="D140" s="1472"/>
      <c r="AF140" s="1470"/>
      <c r="AG140" s="1473"/>
      <c r="AH140" s="1473"/>
    </row>
    <row r="141" spans="1:34" s="1471" customFormat="1" ht="46.5">
      <c r="A141" s="1470"/>
      <c r="D141" s="1472"/>
      <c r="AF141" s="1470"/>
      <c r="AG141" s="1473"/>
      <c r="AH141" s="1473"/>
    </row>
    <row r="142" spans="1:34" s="1471" customFormat="1" ht="46.5">
      <c r="A142" s="1470"/>
      <c r="D142" s="1472"/>
      <c r="AF142" s="1470"/>
      <c r="AG142" s="1473"/>
      <c r="AH142" s="1473"/>
    </row>
  </sheetData>
  <mergeCells count="18">
    <mergeCell ref="N126:O126"/>
    <mergeCell ref="N129:O129"/>
    <mergeCell ref="N132:O132"/>
    <mergeCell ref="N135:O135"/>
    <mergeCell ref="A87:A89"/>
    <mergeCell ref="A95:A96"/>
    <mergeCell ref="A100:A117"/>
    <mergeCell ref="N123:O123"/>
    <mergeCell ref="A60:A61"/>
    <mergeCell ref="A62:A65"/>
    <mergeCell ref="A66:A68"/>
    <mergeCell ref="A69:A74"/>
    <mergeCell ref="A75:A86"/>
    <mergeCell ref="B3:AE3"/>
    <mergeCell ref="A10:A11"/>
    <mergeCell ref="A12:A15"/>
    <mergeCell ref="A16:A21"/>
    <mergeCell ref="A22:A59"/>
  </mergeCells>
  <conditionalFormatting sqref="AG22:AH59">
    <cfRule type="cellIs" dxfId="131" priority="7" operator="lessThan">
      <formula>0</formula>
    </cfRule>
  </conditionalFormatting>
  <conditionalFormatting sqref="AF22">
    <cfRule type="cellIs" dxfId="130" priority="8" operator="lessThan">
      <formula>0</formula>
    </cfRule>
  </conditionalFormatting>
  <conditionalFormatting sqref="AG16:AH21">
    <cfRule type="cellIs" dxfId="129" priority="9" operator="lessThan">
      <formula>0</formula>
    </cfRule>
  </conditionalFormatting>
  <conditionalFormatting sqref="AF16">
    <cfRule type="cellIs" dxfId="128" priority="10" operator="lessThan">
      <formula>0</formula>
    </cfRule>
  </conditionalFormatting>
  <conditionalFormatting sqref="AG60:AH61">
    <cfRule type="cellIs" dxfId="127" priority="11" operator="lessThan">
      <formula>0</formula>
    </cfRule>
  </conditionalFormatting>
  <conditionalFormatting sqref="AF60">
    <cfRule type="cellIs" dxfId="126" priority="12" operator="lessThan">
      <formula>0</formula>
    </cfRule>
  </conditionalFormatting>
  <conditionalFormatting sqref="AG62:AH65">
    <cfRule type="cellIs" dxfId="125" priority="13" operator="lessThan">
      <formula>0</formula>
    </cfRule>
  </conditionalFormatting>
  <conditionalFormatting sqref="AF62">
    <cfRule type="cellIs" dxfId="124" priority="14" operator="lessThan">
      <formula>0</formula>
    </cfRule>
  </conditionalFormatting>
  <conditionalFormatting sqref="AG10:AH10">
    <cfRule type="cellIs" dxfId="123" priority="15" operator="lessThan">
      <formula>0</formula>
    </cfRule>
  </conditionalFormatting>
  <conditionalFormatting sqref="AG11:AH11">
    <cfRule type="cellIs" dxfId="122" priority="16" operator="lessThan">
      <formula>0</formula>
    </cfRule>
  </conditionalFormatting>
  <conditionalFormatting sqref="AG95:AH96">
    <cfRule type="cellIs" dxfId="121" priority="17" operator="lessThan">
      <formula>0</formula>
    </cfRule>
  </conditionalFormatting>
  <conditionalFormatting sqref="AG12:AH12">
    <cfRule type="cellIs" dxfId="120" priority="18" operator="lessThan">
      <formula>0</formula>
    </cfRule>
  </conditionalFormatting>
  <conditionalFormatting sqref="AG13:AH15">
    <cfRule type="cellIs" dxfId="119" priority="19" operator="lessThan">
      <formula>0</formula>
    </cfRule>
  </conditionalFormatting>
  <conditionalFormatting sqref="AG66:AH68">
    <cfRule type="cellIs" dxfId="118" priority="20" operator="lessThan">
      <formula>0</formula>
    </cfRule>
  </conditionalFormatting>
  <conditionalFormatting sqref="AG69:AH69">
    <cfRule type="cellIs" dxfId="117" priority="21" operator="lessThan">
      <formula>0</formula>
    </cfRule>
  </conditionalFormatting>
  <conditionalFormatting sqref="AG70:AH74">
    <cfRule type="cellIs" dxfId="116" priority="22" operator="lessThan">
      <formula>0</formula>
    </cfRule>
  </conditionalFormatting>
  <conditionalFormatting sqref="AG75:AH86">
    <cfRule type="cellIs" dxfId="115" priority="23" operator="lessThan">
      <formula>0</formula>
    </cfRule>
  </conditionalFormatting>
  <conditionalFormatting sqref="AG87:AH89">
    <cfRule type="cellIs" dxfId="114" priority="24" operator="lessThan">
      <formula>0</formula>
    </cfRule>
  </conditionalFormatting>
  <conditionalFormatting sqref="AG90:AH90">
    <cfRule type="cellIs" dxfId="113" priority="25" operator="lessThan">
      <formula>0</formula>
    </cfRule>
  </conditionalFormatting>
  <conditionalFormatting sqref="AG91:AH91">
    <cfRule type="cellIs" dxfId="112" priority="26" operator="lessThan">
      <formula>0</formula>
    </cfRule>
  </conditionalFormatting>
  <conditionalFormatting sqref="A10:AE11 A12:A117 F12:AE117">
    <cfRule type="expression" dxfId="111" priority="27">
      <formula>$B10=$C$5</formula>
    </cfRule>
  </conditionalFormatting>
  <conditionalFormatting sqref="AM10:AM117">
    <cfRule type="expression" dxfId="110" priority="28">
      <formula>$B10=$C$5</formula>
    </cfRule>
  </conditionalFormatting>
  <conditionalFormatting sqref="AN12">
    <cfRule type="expression" dxfId="109" priority="29">
      <formula>$B12=$C$5</formula>
    </cfRule>
  </conditionalFormatting>
  <conditionalFormatting sqref="AN16">
    <cfRule type="expression" dxfId="108" priority="30">
      <formula>$B16=$C$5</formula>
    </cfRule>
  </conditionalFormatting>
  <conditionalFormatting sqref="AN22">
    <cfRule type="expression" dxfId="107" priority="31">
      <formula>$B22=$C$5</formula>
    </cfRule>
  </conditionalFormatting>
  <conditionalFormatting sqref="AN60">
    <cfRule type="expression" dxfId="106" priority="32">
      <formula>$B60=$C$5</formula>
    </cfRule>
  </conditionalFormatting>
  <conditionalFormatting sqref="AN62">
    <cfRule type="expression" dxfId="105" priority="33">
      <formula>$B62=$C$5</formula>
    </cfRule>
  </conditionalFormatting>
  <conditionalFormatting sqref="AN66">
    <cfRule type="expression" dxfId="104" priority="34">
      <formula>$B66=$C$5</formula>
    </cfRule>
  </conditionalFormatting>
  <conditionalFormatting sqref="AN69">
    <cfRule type="expression" dxfId="103" priority="35">
      <formula>$B69=$C$5</formula>
    </cfRule>
  </conditionalFormatting>
  <conditionalFormatting sqref="AN75">
    <cfRule type="expression" dxfId="102" priority="36">
      <formula>$B75=$C$5</formula>
    </cfRule>
  </conditionalFormatting>
  <conditionalFormatting sqref="AN87">
    <cfRule type="expression" dxfId="101" priority="37">
      <formula>$B87=$C$5</formula>
    </cfRule>
  </conditionalFormatting>
  <conditionalFormatting sqref="AN90">
    <cfRule type="expression" dxfId="100" priority="38">
      <formula>$B90=$C$5</formula>
    </cfRule>
  </conditionalFormatting>
  <conditionalFormatting sqref="AN91">
    <cfRule type="expression" dxfId="99" priority="39">
      <formula>$B91=$C$5</formula>
    </cfRule>
  </conditionalFormatting>
  <conditionalFormatting sqref="AN92">
    <cfRule type="expression" dxfId="98" priority="40">
      <formula>$B92=$C$5</formula>
    </cfRule>
  </conditionalFormatting>
  <conditionalFormatting sqref="AN95">
    <cfRule type="expression" dxfId="97" priority="41">
      <formula>$B95=$C$5</formula>
    </cfRule>
  </conditionalFormatting>
  <conditionalFormatting sqref="AN97">
    <cfRule type="expression" dxfId="96" priority="42">
      <formula>$B97=$C$5</formula>
    </cfRule>
  </conditionalFormatting>
  <conditionalFormatting sqref="AN98">
    <cfRule type="expression" dxfId="95" priority="43">
      <formula>$B98=$C$5</formula>
    </cfRule>
  </conditionalFormatting>
  <conditionalFormatting sqref="AN99">
    <cfRule type="expression" dxfId="94" priority="44">
      <formula>$B99=$C$5</formula>
    </cfRule>
  </conditionalFormatting>
  <conditionalFormatting sqref="AN100">
    <cfRule type="expression" dxfId="93" priority="45">
      <formula>$B100=$C$5</formula>
    </cfRule>
  </conditionalFormatting>
  <conditionalFormatting sqref="AO10:AO98 AO100:AO117">
    <cfRule type="expression" dxfId="92" priority="46">
      <formula>$B10=$C$5</formula>
    </cfRule>
  </conditionalFormatting>
  <conditionalFormatting sqref="AO99">
    <cfRule type="expression" dxfId="91" priority="47">
      <formula>$B99=$C$5</formula>
    </cfRule>
  </conditionalFormatting>
  <conditionalFormatting sqref="E75:E86">
    <cfRule type="duplicateValues" dxfId="90" priority="1"/>
  </conditionalFormatting>
  <conditionalFormatting sqref="E16:E59">
    <cfRule type="expression" dxfId="89" priority="2">
      <formula>$E16=$F$3</formula>
    </cfRule>
  </conditionalFormatting>
  <conditionalFormatting sqref="B12:E117">
    <cfRule type="expression" dxfId="88" priority="3">
      <formula>$B12=$C$5</formula>
    </cfRule>
  </conditionalFormatting>
  <printOptions horizontalCentered="1"/>
  <pageMargins left="7.874015748031496E-2" right="7.874015748031496E-2" top="0.35433070866141736" bottom="0.35433070866141736" header="0.51181102362204722" footer="0.51181102362204722"/>
  <pageSetup paperSize="8" scale="51" firstPageNumber="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MK28"/>
  <sheetViews>
    <sheetView view="pageBreakPreview" zoomScaleNormal="100" workbookViewId="0">
      <pane ySplit="2" topLeftCell="A3" activePane="bottomLeft" state="frozen"/>
      <selection pane="bottomLeft" activeCell="D3" sqref="D3"/>
    </sheetView>
  </sheetViews>
  <sheetFormatPr defaultRowHeight="15"/>
  <cols>
    <col min="1" max="1" width="9.140625" style="160" customWidth="1"/>
    <col min="2" max="2" width="19.85546875" style="160" customWidth="1"/>
    <col min="3" max="3" width="56.85546875" style="160" customWidth="1"/>
    <col min="4" max="4" width="84.7109375" style="160" customWidth="1"/>
    <col min="5" max="1025" width="9.140625" style="160" customWidth="1"/>
  </cols>
  <sheetData>
    <row r="1" spans="1:4" s="161" customFormat="1" ht="30.75" customHeight="1">
      <c r="B1" s="162" t="s">
        <v>1339</v>
      </c>
    </row>
    <row r="2" spans="1:4" s="161" customFormat="1" ht="37.5" customHeight="1">
      <c r="A2" s="163"/>
      <c r="B2" s="164" t="s">
        <v>1340</v>
      </c>
      <c r="C2" s="164" t="s">
        <v>1341</v>
      </c>
      <c r="D2" s="165" t="s">
        <v>1342</v>
      </c>
    </row>
    <row r="3" spans="1:4" ht="45">
      <c r="A3" s="166">
        <f>IF(ISBLANK(B3),"",COUNTA($B3:B$3))</f>
        <v>1</v>
      </c>
      <c r="B3" s="167">
        <v>8</v>
      </c>
      <c r="C3" s="167" t="s">
        <v>1343</v>
      </c>
      <c r="D3" s="168" t="s">
        <v>1344</v>
      </c>
    </row>
    <row r="4" spans="1:4">
      <c r="A4" s="166">
        <f>IF(ISBLANK(B4),"",COUNTA($B$3:B4))</f>
        <v>2</v>
      </c>
      <c r="B4" s="167">
        <v>13</v>
      </c>
      <c r="C4" s="167" t="s">
        <v>1345</v>
      </c>
      <c r="D4" s="168" t="s">
        <v>1346</v>
      </c>
    </row>
    <row r="5" spans="1:4" ht="24.75" customHeight="1">
      <c r="A5" s="166">
        <f>IF(ISBLANK(B5),"",COUNTA($B$3:B5))</f>
        <v>3</v>
      </c>
      <c r="B5" s="167">
        <v>14</v>
      </c>
      <c r="C5" s="167" t="s">
        <v>1347</v>
      </c>
      <c r="D5" s="168" t="s">
        <v>1348</v>
      </c>
    </row>
    <row r="6" spans="1:4" ht="36" customHeight="1">
      <c r="A6" s="166">
        <f>IF(ISBLANK(B6),"",COUNTA($B$3:B6))</f>
        <v>4</v>
      </c>
      <c r="B6" s="167">
        <v>15</v>
      </c>
      <c r="C6" s="167" t="s">
        <v>1349</v>
      </c>
      <c r="D6" s="168" t="s">
        <v>1350</v>
      </c>
    </row>
    <row r="7" spans="1:4" ht="30">
      <c r="A7" s="166">
        <f>IF(ISBLANK(B7),"",COUNTA($B$3:B7))</f>
        <v>5</v>
      </c>
      <c r="B7" s="167">
        <v>19</v>
      </c>
      <c r="C7" s="167" t="s">
        <v>1351</v>
      </c>
      <c r="D7" s="168" t="s">
        <v>1352</v>
      </c>
    </row>
    <row r="8" spans="1:4" ht="36" customHeight="1">
      <c r="A8" s="166">
        <f>IF(ISBLANK(B8),"",COUNTA($B$3:B8))</f>
        <v>6</v>
      </c>
      <c r="B8" s="167">
        <v>20</v>
      </c>
      <c r="C8" s="167" t="s">
        <v>1353</v>
      </c>
      <c r="D8" s="168"/>
    </row>
    <row r="9" spans="1:4" ht="42.75" customHeight="1">
      <c r="A9" s="169">
        <f>IF(ISBLANK(B9),"",COUNTA($B$3:B9))</f>
        <v>7</v>
      </c>
      <c r="B9" s="170">
        <v>22</v>
      </c>
      <c r="C9" s="170" t="s">
        <v>1354</v>
      </c>
      <c r="D9" s="171"/>
    </row>
    <row r="10" spans="1:4">
      <c r="A10" s="160" t="str">
        <f>IF(ISBLANK(B10),"",COUNTA($B$3:B10))</f>
        <v/>
      </c>
    </row>
    <row r="11" spans="1:4">
      <c r="A11" s="172" t="s">
        <v>1355</v>
      </c>
    </row>
    <row r="12" spans="1:4">
      <c r="A12" s="161">
        <f>IF(ISBLANK(B12),"",COUNTA($B$12:B12))</f>
        <v>1</v>
      </c>
      <c r="B12" s="173" t="s">
        <v>1356</v>
      </c>
    </row>
    <row r="13" spans="1:4" s="174" customFormat="1">
      <c r="A13" s="161">
        <f>IF(ISBLANK(B13),"",COUNTA($B$12:B13))</f>
        <v>2</v>
      </c>
      <c r="B13" s="173" t="s">
        <v>1357</v>
      </c>
    </row>
    <row r="14" spans="1:4" s="174" customFormat="1">
      <c r="A14" s="160"/>
      <c r="B14" s="173" t="s">
        <v>1358</v>
      </c>
    </row>
    <row r="15" spans="1:4" s="174" customFormat="1">
      <c r="A15" s="160"/>
      <c r="B15" s="173" t="s">
        <v>1359</v>
      </c>
    </row>
    <row r="16" spans="1:4" s="174" customFormat="1">
      <c r="A16" s="160"/>
      <c r="B16" s="173" t="s">
        <v>1360</v>
      </c>
    </row>
    <row r="17" spans="1:2" s="174" customFormat="1">
      <c r="A17" s="160"/>
      <c r="B17" s="173" t="s">
        <v>1361</v>
      </c>
    </row>
    <row r="18" spans="1:2" s="174" customFormat="1">
      <c r="A18" s="160"/>
      <c r="B18" s="173" t="s">
        <v>1362</v>
      </c>
    </row>
    <row r="19" spans="1:2" s="174" customFormat="1">
      <c r="A19" s="160"/>
      <c r="B19" s="173" t="s">
        <v>1363</v>
      </c>
    </row>
    <row r="20" spans="1:2" s="174" customFormat="1">
      <c r="A20" s="160"/>
      <c r="B20" s="173" t="s">
        <v>1364</v>
      </c>
    </row>
    <row r="21" spans="1:2" s="174" customFormat="1">
      <c r="A21" s="160"/>
      <c r="B21" s="173" t="s">
        <v>1365</v>
      </c>
    </row>
    <row r="22" spans="1:2" s="174" customFormat="1">
      <c r="A22" s="175"/>
      <c r="B22" s="173"/>
    </row>
    <row r="23" spans="1:2" s="174" customFormat="1">
      <c r="A23" s="175"/>
      <c r="B23" s="173"/>
    </row>
    <row r="24" spans="1:2" s="174" customFormat="1">
      <c r="B24" s="173"/>
    </row>
    <row r="25" spans="1:2" s="174" customFormat="1">
      <c r="B25" s="173"/>
    </row>
    <row r="26" spans="1:2" s="174" customFormat="1">
      <c r="B26" s="173"/>
    </row>
    <row r="27" spans="1:2" s="174" customFormat="1">
      <c r="B27" s="173"/>
    </row>
    <row r="28" spans="1:2" s="174" customFormat="1">
      <c r="B28" s="173"/>
    </row>
  </sheetData>
  <hyperlinks>
    <hyperlink ref="B1" r:id="rId1"/>
  </hyperlinks>
  <printOptions horizontalCentered="1"/>
  <pageMargins left="0.31527777777777799" right="0.31527777777777799" top="0.55138888888888904" bottom="0.55138888888888904" header="0.51180555555555496" footer="0.51180555555555496"/>
  <pageSetup paperSize="9" scale="82" firstPageNumber="0" orientation="landscape" horizontalDpi="300" verticalDpi="3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MK21"/>
  <sheetViews>
    <sheetView view="pageBreakPreview" zoomScaleNormal="100" workbookViewId="0">
      <pane ySplit="2" topLeftCell="A3" activePane="bottomLeft" state="frozen"/>
      <selection pane="bottomLeft" activeCell="C13" sqref="C13"/>
    </sheetView>
  </sheetViews>
  <sheetFormatPr defaultRowHeight="15"/>
  <cols>
    <col min="1" max="1" width="9.140625" style="160" customWidth="1"/>
    <col min="2" max="2" width="19.85546875" style="160" customWidth="1"/>
    <col min="3" max="3" width="56.85546875" style="160" customWidth="1"/>
    <col min="4" max="4" width="84.7109375" style="160" customWidth="1"/>
    <col min="5" max="1025" width="9.140625" style="160" customWidth="1"/>
  </cols>
  <sheetData>
    <row r="1" spans="1:4" s="161" customFormat="1" ht="30.75" customHeight="1">
      <c r="B1" s="176" t="s">
        <v>1366</v>
      </c>
    </row>
    <row r="2" spans="1:4" s="161" customFormat="1" ht="37.5" customHeight="1">
      <c r="A2" s="163"/>
      <c r="B2" s="164" t="s">
        <v>1340</v>
      </c>
      <c r="C2" s="164" t="s">
        <v>1341</v>
      </c>
      <c r="D2" s="165" t="s">
        <v>1342</v>
      </c>
    </row>
    <row r="3" spans="1:4" ht="45">
      <c r="A3" s="166">
        <f>IF(ISBLANK(B3),"",COUNTA($B3:B$3))</f>
        <v>1</v>
      </c>
      <c r="B3" s="167">
        <v>2</v>
      </c>
      <c r="C3" s="167" t="s">
        <v>1343</v>
      </c>
      <c r="D3" s="168" t="str">
        <f>'Отчет по П-24'!D3</f>
        <v>После направления расчета НМЦ планируется проведение совещания с участием представителей ПАСЭ, Оргэнергостроя и УКСК по снятию замечаний. Ориентировочной срок направления откорректированного расчета НМЦ в УКСК - 11.06.2019</v>
      </c>
    </row>
    <row r="4" spans="1:4" ht="33.75" customHeight="1">
      <c r="A4" s="166">
        <f>IF(ISBLANK(B4),"",COUNTA($B$3:B4))</f>
        <v>2</v>
      </c>
      <c r="B4" s="167">
        <v>2</v>
      </c>
      <c r="C4" s="167" t="s">
        <v>1367</v>
      </c>
      <c r="D4" s="168"/>
    </row>
    <row r="5" spans="1:4" ht="30">
      <c r="A5" s="166">
        <f>IF(ISBLANK(B5),"",COUNTA($B$3:B5))</f>
        <v>3</v>
      </c>
      <c r="B5" s="167">
        <v>5</v>
      </c>
      <c r="C5" s="167" t="s">
        <v>1368</v>
      </c>
      <c r="D5" s="168"/>
    </row>
    <row r="6" spans="1:4" ht="36" customHeight="1">
      <c r="A6" s="169">
        <f>IF(ISBLANK(B6),"",COUNTA($B$3:B6))</f>
        <v>4</v>
      </c>
      <c r="B6" s="170">
        <v>7</v>
      </c>
      <c r="C6" s="170" t="s">
        <v>1369</v>
      </c>
      <c r="D6" s="171"/>
    </row>
    <row r="7" spans="1:4">
      <c r="A7" s="160" t="str">
        <f>IF(ISBLANK(B7),"",COUNTA($B$3:B7))</f>
        <v/>
      </c>
    </row>
    <row r="8" spans="1:4">
      <c r="A8" s="172" t="s">
        <v>1355</v>
      </c>
    </row>
    <row r="9" spans="1:4">
      <c r="A9" s="161">
        <f>IF(ISBLANK(B9),"",COUNTA($B$9:B9))</f>
        <v>1</v>
      </c>
      <c r="B9" s="173" t="str">
        <f>'Отчет по П-24'!B12</f>
        <v>В настоящее время на стадии заключения договора находится 1 лота - №20 - временная дамба (шпунт)</v>
      </c>
    </row>
    <row r="10" spans="1:4" s="174" customFormat="1">
      <c r="A10" s="161">
        <f>IF(ISBLANK(B10),"",COUNTA($B$9:B10))</f>
        <v>2</v>
      </c>
      <c r="B10" s="173" t="str">
        <f>'Отчет по П-24'!B13</f>
        <v xml:space="preserve">На различных стадиях проведения конкурентной закупки находится 7 лота - 1У_С, 2У_С, 13У_С, 14У_С, 16У_С, №6, №18, №28, №30. </v>
      </c>
    </row>
    <row r="11" spans="1:4" s="174" customFormat="1">
      <c r="A11" s="160"/>
      <c r="B11" s="173" t="str">
        <f>'Отчет по П-24'!B14</f>
        <v xml:space="preserve">1У_С; 2У_С - осуществляется 2 этап. </v>
      </c>
    </row>
    <row r="12" spans="1:4" s="174" customFormat="1">
      <c r="A12" s="160"/>
      <c r="B12" s="173" t="str">
        <f>'Отчет по П-24'!B15</f>
        <v>13У_С - направлен пакет ЗД в УОДСМР и УКСК</v>
      </c>
    </row>
    <row r="13" spans="1:4" s="174" customFormat="1">
      <c r="A13" s="160"/>
      <c r="B13" s="173" t="str">
        <f>'Отчет по П-24'!B16</f>
        <v>14У_С - начался первый этап проведения закупочных процедур. Начиная с 20.05.2019 направлены предложения участникам закупки.</v>
      </c>
    </row>
    <row r="14" spans="1:4" s="174" customFormat="1">
      <c r="A14" s="160"/>
      <c r="B14" s="173" t="str">
        <f>'Отчет по П-24'!B17</f>
        <v>16У_С - направлен пакет ЗД в УОДСМР и УКСК</v>
      </c>
    </row>
    <row r="15" spans="1:4" s="174" customFormat="1">
      <c r="A15" s="175"/>
      <c r="B15" s="173" t="str">
        <f>'Отчет по П-24'!B18</f>
        <v>Лот №6 - направлен проект ВОРа в адрес ПБ</v>
      </c>
    </row>
    <row r="16" spans="1:4" s="174" customFormat="1">
      <c r="A16" s="175"/>
      <c r="B16" s="173" t="str">
        <f>'Отчет по П-24'!B19</f>
        <v>Лот №18 - осуществляется расчет НМЦ по строительной части и поставке.</v>
      </c>
    </row>
    <row r="17" spans="2:2" s="174" customFormat="1">
      <c r="B17" s="173" t="str">
        <f>'Отчет по П-24'!B20</f>
        <v>Лот №28 - требуется согласование Дорофеевой и устранение замечаний УКСК.</v>
      </c>
    </row>
    <row r="18" spans="2:2" s="174" customFormat="1">
      <c r="B18" s="173" t="str">
        <f>'Отчет по П-24'!B21</f>
        <v>Лот №30 - осуществляется согласование состава ТЗ с УКСК</v>
      </c>
    </row>
    <row r="19" spans="2:2" s="174" customFormat="1">
      <c r="B19" s="173"/>
    </row>
    <row r="20" spans="2:2" s="174" customFormat="1">
      <c r="B20" s="173"/>
    </row>
    <row r="21" spans="2:2" s="174" customFormat="1">
      <c r="B21" s="173"/>
    </row>
  </sheetData>
  <hyperlinks>
    <hyperlink ref="B1" r:id="rId1"/>
  </hyperlinks>
  <printOptions horizontalCentered="1"/>
  <pageMargins left="0.31527777777777799" right="0.31527777777777799" top="0.55138888888888904" bottom="0.55138888888888904" header="0.51180555555555496" footer="0.51180555555555496"/>
  <pageSetup paperSize="9" scale="82" firstPageNumber="0" orientation="landscape" horizontalDpi="300" verticalDpi="300"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AMK633"/>
  <sheetViews>
    <sheetView view="pageBreakPreview" zoomScaleNormal="55" workbookViewId="0">
      <selection activeCell="F11" sqref="F11"/>
    </sheetView>
  </sheetViews>
  <sheetFormatPr defaultRowHeight="15.75" outlineLevelCol="1"/>
  <cols>
    <col min="1" max="1" width="6.7109375" style="177" customWidth="1" outlineLevel="1"/>
    <col min="2" max="2" width="14.28515625" style="178" customWidth="1"/>
    <col min="3" max="3" width="48.140625" style="178" customWidth="1"/>
    <col min="4" max="4" width="4.7109375" style="179" customWidth="1"/>
    <col min="5" max="5" width="7.5703125" style="180" customWidth="1"/>
    <col min="6" max="6" width="15" style="181" customWidth="1" outlineLevel="1"/>
    <col min="7" max="7" width="16.28515625" style="182" customWidth="1"/>
    <col min="8" max="8" width="15.85546875" style="178" customWidth="1"/>
    <col min="9" max="9" width="51.28515625" style="183" customWidth="1"/>
    <col min="10" max="10" width="17.5703125" style="183" customWidth="1"/>
    <col min="11" max="11" width="21.28515625" style="183" customWidth="1"/>
    <col min="12" max="12" width="22.85546875" style="184" customWidth="1"/>
    <col min="13" max="13" width="15.85546875" style="183" customWidth="1"/>
    <col min="14" max="16" width="21.85546875" style="177" customWidth="1"/>
    <col min="17" max="17" width="37.5703125" style="185" customWidth="1"/>
    <col min="18" max="18" width="29.5703125" style="185" customWidth="1"/>
    <col min="19" max="19" width="19.7109375" style="185" customWidth="1"/>
    <col min="20" max="20" width="29.5703125" style="185" customWidth="1"/>
    <col min="21" max="23" width="15.85546875" style="177" customWidth="1"/>
    <col min="24" max="24" width="74.140625" style="177" customWidth="1"/>
    <col min="25" max="25" width="27.140625" style="177" customWidth="1"/>
    <col min="26" max="30" width="21.28515625" style="177" customWidth="1"/>
    <col min="31" max="31" width="17" style="177" customWidth="1"/>
    <col min="32" max="35" width="24.7109375" style="177" customWidth="1"/>
    <col min="36" max="36" width="19.140625" style="177" customWidth="1"/>
    <col min="37" max="37" width="25" style="177" customWidth="1"/>
    <col min="38" max="38" width="18.5703125" style="177" customWidth="1"/>
    <col min="39" max="39" width="21.42578125" style="177" customWidth="1"/>
    <col min="40" max="40" width="24" style="177" customWidth="1"/>
    <col min="41" max="41" width="16.42578125" style="177" customWidth="1"/>
    <col min="42" max="42" width="19.5703125" style="177" customWidth="1"/>
    <col min="43" max="43" width="21" style="177" customWidth="1"/>
    <col min="44" max="44" width="13.140625" style="177" customWidth="1"/>
    <col min="45" max="45" width="14.140625" style="177" customWidth="1"/>
    <col min="46" max="46" width="39.42578125" style="186" customWidth="1"/>
    <col min="47" max="47" width="35.5703125" style="187" customWidth="1"/>
    <col min="48" max="1025" width="26.28515625" style="177" customWidth="1"/>
  </cols>
  <sheetData>
    <row r="1" spans="1:60">
      <c r="A1" s="1797" t="s">
        <v>0</v>
      </c>
      <c r="B1" s="1797"/>
      <c r="C1" s="1797"/>
      <c r="D1" s="1797"/>
      <c r="E1" s="1797"/>
      <c r="F1" s="1797"/>
      <c r="G1" s="1797"/>
      <c r="H1" s="1797"/>
      <c r="I1" s="1797"/>
      <c r="J1" s="1797"/>
      <c r="K1" s="1797"/>
      <c r="L1" s="1797"/>
      <c r="M1" s="1797"/>
      <c r="N1" s="1797"/>
      <c r="O1" s="1797"/>
      <c r="P1" s="1797"/>
      <c r="Q1" s="1797"/>
      <c r="R1" s="1797"/>
      <c r="S1" s="1797"/>
      <c r="T1" s="1797"/>
      <c r="U1" s="1797"/>
      <c r="V1" s="1797"/>
      <c r="W1" s="1797"/>
      <c r="X1" s="1797"/>
      <c r="Y1" s="1797"/>
      <c r="Z1" s="1797"/>
      <c r="AA1" s="1797"/>
      <c r="AB1" s="1797"/>
      <c r="AC1" s="1797"/>
      <c r="AD1" s="1797"/>
      <c r="AE1" s="1797"/>
      <c r="AF1" s="1797"/>
      <c r="AG1" s="1797"/>
      <c r="AH1" s="1797"/>
      <c r="AI1" s="1797"/>
      <c r="AJ1" s="1797"/>
      <c r="AK1" s="1797"/>
      <c r="AL1" s="1797"/>
      <c r="AM1" s="1797"/>
      <c r="AN1" s="1797"/>
      <c r="AO1" s="1797"/>
      <c r="AP1" s="1797"/>
      <c r="AQ1" s="1797"/>
      <c r="AR1" s="1797"/>
      <c r="AS1" s="1797"/>
    </row>
    <row r="2" spans="1:60">
      <c r="A2" s="1797"/>
      <c r="B2" s="1797"/>
      <c r="C2" s="1797"/>
      <c r="D2" s="1797"/>
      <c r="E2" s="1797"/>
      <c r="F2" s="1797"/>
      <c r="G2" s="1797"/>
      <c r="H2" s="1797"/>
      <c r="I2" s="1797"/>
      <c r="J2" s="1797"/>
      <c r="K2" s="1797"/>
      <c r="L2" s="1797"/>
      <c r="M2" s="1797"/>
      <c r="N2" s="1797"/>
      <c r="O2" s="1797"/>
      <c r="P2" s="1797"/>
      <c r="Q2" s="1797"/>
      <c r="R2" s="1797"/>
      <c r="S2" s="1797"/>
      <c r="T2" s="1797"/>
      <c r="U2" s="1797"/>
      <c r="V2" s="1797"/>
      <c r="W2" s="1797"/>
      <c r="X2" s="1797"/>
      <c r="Y2" s="1797"/>
      <c r="Z2" s="1797"/>
      <c r="AA2" s="1797"/>
      <c r="AB2" s="1797"/>
      <c r="AC2" s="1797"/>
      <c r="AD2" s="1797"/>
      <c r="AE2" s="1797"/>
      <c r="AF2" s="1797"/>
      <c r="AG2" s="1797"/>
      <c r="AH2" s="1797"/>
      <c r="AI2" s="1797"/>
      <c r="AJ2" s="1797"/>
      <c r="AK2" s="1797"/>
      <c r="AL2" s="1797"/>
      <c r="AM2" s="1797"/>
      <c r="AN2" s="1797"/>
      <c r="AO2" s="1797"/>
      <c r="AP2" s="1797"/>
      <c r="AQ2" s="1797"/>
      <c r="AR2" s="1797"/>
      <c r="AS2" s="1797"/>
    </row>
    <row r="3" spans="1:60">
      <c r="A3" s="1798" t="s">
        <v>1370</v>
      </c>
      <c r="B3" s="1798"/>
      <c r="C3" s="1798"/>
      <c r="D3" s="1798"/>
      <c r="E3" s="1798"/>
      <c r="F3" s="1798"/>
      <c r="G3" s="1798"/>
      <c r="H3" s="1798"/>
      <c r="I3" s="1798"/>
      <c r="J3" s="1798"/>
      <c r="K3" s="1798"/>
      <c r="L3" s="1798"/>
      <c r="M3" s="1798"/>
      <c r="N3" s="1798"/>
      <c r="O3" s="1798"/>
      <c r="P3" s="1798"/>
      <c r="Q3" s="1798"/>
      <c r="R3" s="1798"/>
      <c r="S3" s="1798"/>
      <c r="T3" s="1798"/>
      <c r="U3" s="1798"/>
      <c r="V3" s="1798"/>
      <c r="W3" s="1798"/>
      <c r="X3" s="1798"/>
      <c r="Y3" s="1798"/>
      <c r="Z3" s="1798"/>
      <c r="AA3" s="1798"/>
      <c r="AB3" s="1798"/>
      <c r="AC3" s="1798"/>
      <c r="AD3" s="1798"/>
      <c r="AE3" s="1798"/>
      <c r="AF3" s="1798"/>
      <c r="AG3" s="1798"/>
      <c r="AH3" s="1798"/>
      <c r="AI3" s="1798"/>
      <c r="AJ3" s="1798"/>
      <c r="AK3" s="1798"/>
      <c r="AL3" s="1798"/>
      <c r="AM3" s="1798"/>
      <c r="AN3" s="1798"/>
      <c r="AO3" s="1798"/>
      <c r="AP3" s="1798"/>
      <c r="AQ3" s="1798"/>
      <c r="AR3" s="1798"/>
      <c r="AS3" s="1798"/>
    </row>
    <row r="4" spans="1:60">
      <c r="A4" s="1798"/>
      <c r="B4" s="1798"/>
      <c r="C4" s="1798"/>
      <c r="D4" s="1798"/>
      <c r="E4" s="1798"/>
      <c r="F4" s="1798"/>
      <c r="G4" s="1798"/>
      <c r="H4" s="1798"/>
      <c r="I4" s="1798"/>
      <c r="J4" s="1798"/>
      <c r="K4" s="1798"/>
      <c r="L4" s="1798"/>
      <c r="M4" s="1798"/>
      <c r="N4" s="1798"/>
      <c r="O4" s="1798"/>
      <c r="P4" s="1798"/>
      <c r="Q4" s="1798"/>
      <c r="R4" s="1798"/>
      <c r="S4" s="1798"/>
      <c r="T4" s="1798"/>
      <c r="U4" s="1798"/>
      <c r="V4" s="1798"/>
      <c r="W4" s="1798"/>
      <c r="X4" s="1798"/>
      <c r="Y4" s="1798"/>
      <c r="Z4" s="1798"/>
      <c r="AA4" s="1798"/>
      <c r="AB4" s="1798"/>
      <c r="AC4" s="1798"/>
      <c r="AD4" s="1798"/>
      <c r="AE4" s="1798"/>
      <c r="AF4" s="1798"/>
      <c r="AG4" s="1798"/>
      <c r="AH4" s="1798"/>
      <c r="AI4" s="1798"/>
      <c r="AJ4" s="1798"/>
      <c r="AK4" s="1798"/>
      <c r="AL4" s="1798"/>
      <c r="AM4" s="1798"/>
      <c r="AN4" s="1798"/>
      <c r="AO4" s="1798"/>
      <c r="AP4" s="1798"/>
      <c r="AQ4" s="1798"/>
      <c r="AR4" s="1798"/>
      <c r="AS4" s="1798"/>
    </row>
    <row r="5" spans="1:60" s="202" customFormat="1" ht="32.25" customHeight="1">
      <c r="A5" s="188"/>
      <c r="B5" s="189"/>
      <c r="C5" s="190"/>
      <c r="D5" s="191"/>
      <c r="E5" s="192"/>
      <c r="F5" s="189"/>
      <c r="G5" s="193"/>
      <c r="H5" s="190"/>
      <c r="I5" s="1799" t="s">
        <v>1371</v>
      </c>
      <c r="J5" s="1799"/>
      <c r="K5" s="1799"/>
      <c r="L5" s="1799"/>
      <c r="M5" s="1800" t="s">
        <v>1372</v>
      </c>
      <c r="N5" s="1800"/>
      <c r="O5" s="1800"/>
      <c r="P5" s="1800"/>
      <c r="Q5" s="1800"/>
      <c r="R5" s="1800"/>
      <c r="S5" s="1800"/>
      <c r="T5" s="194" t="s">
        <v>1373</v>
      </c>
      <c r="U5" s="195" t="s">
        <v>1374</v>
      </c>
      <c r="V5" s="1801" t="s">
        <v>1375</v>
      </c>
      <c r="W5" s="1801"/>
      <c r="X5" s="1802" t="s">
        <v>1376</v>
      </c>
      <c r="Y5" s="196" t="s">
        <v>1374</v>
      </c>
      <c r="Z5" s="196" t="s">
        <v>1377</v>
      </c>
      <c r="AA5" s="1803" t="s">
        <v>1378</v>
      </c>
      <c r="AB5" s="1803"/>
      <c r="AC5" s="1804" t="s">
        <v>1379</v>
      </c>
      <c r="AD5" s="1803" t="s">
        <v>1380</v>
      </c>
      <c r="AE5" s="1803"/>
      <c r="AF5" s="1805" t="s">
        <v>1381</v>
      </c>
      <c r="AG5" s="197" t="s">
        <v>1375</v>
      </c>
      <c r="AH5" s="196" t="s">
        <v>1374</v>
      </c>
      <c r="AI5" s="197" t="s">
        <v>1375</v>
      </c>
      <c r="AJ5" s="198" t="s">
        <v>1382</v>
      </c>
      <c r="AK5" s="1803" t="s">
        <v>1374</v>
      </c>
      <c r="AL5" s="1803"/>
      <c r="AM5" s="1803"/>
      <c r="AN5" s="1803"/>
      <c r="AO5" s="1803"/>
      <c r="AP5" s="1803"/>
      <c r="AQ5" s="1803"/>
      <c r="AR5" s="1803"/>
      <c r="AS5" s="199" t="s">
        <v>1375</v>
      </c>
      <c r="AT5" s="200"/>
      <c r="AU5" s="201"/>
    </row>
    <row r="6" spans="1:60" s="231" customFormat="1" ht="186" customHeight="1">
      <c r="A6" s="191" t="s">
        <v>100</v>
      </c>
      <c r="B6" s="203" t="s">
        <v>1383</v>
      </c>
      <c r="C6" s="204" t="s">
        <v>3</v>
      </c>
      <c r="D6" s="1806" t="s">
        <v>101</v>
      </c>
      <c r="E6" s="1806"/>
      <c r="F6" s="203" t="s">
        <v>1384</v>
      </c>
      <c r="G6" s="205" t="s">
        <v>4</v>
      </c>
      <c r="H6" s="204" t="s">
        <v>1385</v>
      </c>
      <c r="I6" s="206" t="s">
        <v>1386</v>
      </c>
      <c r="J6" s="207" t="s">
        <v>1387</v>
      </c>
      <c r="K6" s="207" t="s">
        <v>1388</v>
      </c>
      <c r="L6" s="207" t="s">
        <v>1389</v>
      </c>
      <c r="M6" s="208" t="s">
        <v>1390</v>
      </c>
      <c r="N6" s="208" t="s">
        <v>1391</v>
      </c>
      <c r="O6" s="208" t="s">
        <v>1392</v>
      </c>
      <c r="P6" s="209" t="s">
        <v>1393</v>
      </c>
      <c r="Q6" s="210" t="s">
        <v>1394</v>
      </c>
      <c r="R6" s="211" t="s">
        <v>1395</v>
      </c>
      <c r="S6" s="212" t="s">
        <v>1396</v>
      </c>
      <c r="T6" s="213" t="s">
        <v>1397</v>
      </c>
      <c r="U6" s="214" t="s">
        <v>1398</v>
      </c>
      <c r="V6" s="215" t="s">
        <v>1399</v>
      </c>
      <c r="W6" s="216" t="s">
        <v>1400</v>
      </c>
      <c r="X6" s="1802"/>
      <c r="Y6" s="217" t="s">
        <v>1401</v>
      </c>
      <c r="Z6" s="218" t="s">
        <v>1402</v>
      </c>
      <c r="AA6" s="219" t="s">
        <v>1403</v>
      </c>
      <c r="AB6" s="220" t="s">
        <v>1404</v>
      </c>
      <c r="AC6" s="1804"/>
      <c r="AD6" s="221" t="s">
        <v>1405</v>
      </c>
      <c r="AE6" s="222" t="s">
        <v>1406</v>
      </c>
      <c r="AF6" s="1805"/>
      <c r="AG6" s="223" t="s">
        <v>1407</v>
      </c>
      <c r="AH6" s="224" t="s">
        <v>1408</v>
      </c>
      <c r="AI6" s="225" t="s">
        <v>1409</v>
      </c>
      <c r="AJ6" s="226" t="s">
        <v>1410</v>
      </c>
      <c r="AK6" s="227" t="s">
        <v>1411</v>
      </c>
      <c r="AL6" s="228" t="s">
        <v>1412</v>
      </c>
      <c r="AM6" s="228" t="s">
        <v>1413</v>
      </c>
      <c r="AN6" s="228" t="s">
        <v>1414</v>
      </c>
      <c r="AO6" s="229" t="s">
        <v>1415</v>
      </c>
      <c r="AP6" s="228" t="s">
        <v>1416</v>
      </c>
      <c r="AQ6" s="229" t="s">
        <v>1417</v>
      </c>
      <c r="AR6" s="229" t="s">
        <v>1171</v>
      </c>
      <c r="AS6" s="230" t="s">
        <v>1418</v>
      </c>
    </row>
    <row r="7" spans="1:60" s="240" customFormat="1" ht="16.5" customHeight="1">
      <c r="A7" s="232">
        <v>1</v>
      </c>
      <c r="B7" s="233">
        <v>2</v>
      </c>
      <c r="C7" s="233">
        <v>3</v>
      </c>
      <c r="D7" s="1807">
        <v>4</v>
      </c>
      <c r="E7" s="1807"/>
      <c r="F7" s="233">
        <v>5</v>
      </c>
      <c r="G7" s="233">
        <v>6</v>
      </c>
      <c r="H7" s="233">
        <v>7</v>
      </c>
      <c r="I7" s="233">
        <v>8</v>
      </c>
      <c r="J7" s="233">
        <v>9</v>
      </c>
      <c r="K7" s="233">
        <v>10</v>
      </c>
      <c r="L7" s="233">
        <v>11</v>
      </c>
      <c r="M7" s="233">
        <v>12</v>
      </c>
      <c r="N7" s="233">
        <v>13</v>
      </c>
      <c r="O7" s="233">
        <v>14</v>
      </c>
      <c r="P7" s="233"/>
      <c r="Q7" s="233">
        <v>16</v>
      </c>
      <c r="R7" s="233">
        <v>17</v>
      </c>
      <c r="S7" s="235">
        <v>15</v>
      </c>
      <c r="T7" s="234">
        <v>18</v>
      </c>
      <c r="U7" s="236">
        <v>19</v>
      </c>
      <c r="V7" s="233">
        <v>20</v>
      </c>
      <c r="W7" s="233">
        <v>21</v>
      </c>
      <c r="X7" s="233">
        <v>23</v>
      </c>
      <c r="Y7" s="233">
        <v>24</v>
      </c>
      <c r="Z7" s="233">
        <v>25</v>
      </c>
      <c r="AA7" s="233">
        <v>26</v>
      </c>
      <c r="AB7" s="233">
        <v>27</v>
      </c>
      <c r="AC7" s="233">
        <v>28</v>
      </c>
      <c r="AD7" s="233">
        <v>29</v>
      </c>
      <c r="AE7" s="233">
        <v>30</v>
      </c>
      <c r="AF7" s="233">
        <v>31</v>
      </c>
      <c r="AG7" s="233">
        <v>32</v>
      </c>
      <c r="AH7" s="233">
        <v>33</v>
      </c>
      <c r="AI7" s="237">
        <v>34</v>
      </c>
      <c r="AJ7" s="233">
        <v>35</v>
      </c>
      <c r="AK7" s="233">
        <v>36</v>
      </c>
      <c r="AL7" s="233">
        <v>37</v>
      </c>
      <c r="AM7" s="233">
        <v>38</v>
      </c>
      <c r="AN7" s="233">
        <v>39</v>
      </c>
      <c r="AO7" s="233">
        <v>40</v>
      </c>
      <c r="AP7" s="233">
        <v>43</v>
      </c>
      <c r="AQ7" s="233">
        <v>44</v>
      </c>
      <c r="AR7" s="233">
        <v>45</v>
      </c>
      <c r="AS7" s="238">
        <v>46</v>
      </c>
      <c r="AT7" s="239"/>
    </row>
    <row r="8" spans="1:60" s="240" customFormat="1" ht="16.5" customHeight="1">
      <c r="A8" s="1808"/>
      <c r="B8" s="1809"/>
      <c r="C8" s="1809"/>
      <c r="D8" s="1809"/>
      <c r="E8" s="1809"/>
      <c r="F8" s="1809"/>
      <c r="G8" s="1809"/>
      <c r="H8" s="1809"/>
      <c r="I8" s="1810" t="s">
        <v>1419</v>
      </c>
      <c r="J8" s="1810" t="s">
        <v>1420</v>
      </c>
      <c r="K8" s="1811" t="s">
        <v>1421</v>
      </c>
      <c r="L8" s="1812" t="s">
        <v>1422</v>
      </c>
      <c r="M8" s="1812" t="s">
        <v>1423</v>
      </c>
      <c r="N8" s="1813" t="s">
        <v>1424</v>
      </c>
      <c r="O8" s="1814" t="s">
        <v>1425</v>
      </c>
      <c r="P8" s="1827" t="s">
        <v>1426</v>
      </c>
      <c r="Q8" s="1828" t="s">
        <v>1427</v>
      </c>
      <c r="R8" s="1828" t="s">
        <v>1427</v>
      </c>
      <c r="S8" s="1812" t="s">
        <v>1428</v>
      </c>
      <c r="T8" s="1829" t="s">
        <v>1429</v>
      </c>
      <c r="U8" s="1812" t="s">
        <v>1430</v>
      </c>
      <c r="V8" s="1825" t="s">
        <v>1431</v>
      </c>
      <c r="W8" s="1826" t="s">
        <v>1432</v>
      </c>
      <c r="X8" s="241" t="s">
        <v>1433</v>
      </c>
      <c r="Y8" s="1822" t="s">
        <v>1434</v>
      </c>
      <c r="Z8" s="1821" t="s">
        <v>1435</v>
      </c>
      <c r="AA8" s="1823" t="s">
        <v>1436</v>
      </c>
      <c r="AB8" s="1823" t="s">
        <v>1437</v>
      </c>
      <c r="AC8" s="1823" t="s">
        <v>1438</v>
      </c>
      <c r="AD8" s="1823" t="s">
        <v>1439</v>
      </c>
      <c r="AE8" s="1817" t="s">
        <v>1440</v>
      </c>
      <c r="AF8" s="1822" t="s">
        <v>1441</v>
      </c>
      <c r="AG8" s="1823" t="s">
        <v>1442</v>
      </c>
      <c r="AH8" s="1817" t="s">
        <v>1434</v>
      </c>
      <c r="AI8" s="1821" t="s">
        <v>1443</v>
      </c>
      <c r="AJ8" s="1812" t="s">
        <v>1436</v>
      </c>
      <c r="AK8" s="1817" t="s">
        <v>1444</v>
      </c>
      <c r="AL8" s="1818" t="s">
        <v>1445</v>
      </c>
      <c r="AM8" s="1819" t="s">
        <v>1446</v>
      </c>
      <c r="AN8" s="1820" t="s">
        <v>1447</v>
      </c>
      <c r="AO8" s="1821" t="s">
        <v>1448</v>
      </c>
      <c r="AP8" s="1812" t="s">
        <v>1449</v>
      </c>
      <c r="AQ8" s="1812" t="s">
        <v>30</v>
      </c>
      <c r="AR8" s="1812" t="s">
        <v>27</v>
      </c>
      <c r="AS8" s="1815"/>
      <c r="AT8" s="239"/>
    </row>
    <row r="9" spans="1:60" s="240" customFormat="1" ht="84.75" customHeight="1">
      <c r="A9" s="1808"/>
      <c r="B9" s="1809"/>
      <c r="C9" s="1809"/>
      <c r="D9" s="1809"/>
      <c r="E9" s="1809"/>
      <c r="F9" s="1809"/>
      <c r="G9" s="1809"/>
      <c r="H9" s="1809"/>
      <c r="I9" s="1810"/>
      <c r="J9" s="1810"/>
      <c r="K9" s="1811"/>
      <c r="L9" s="1812"/>
      <c r="M9" s="1812"/>
      <c r="N9" s="1813"/>
      <c r="O9" s="1814"/>
      <c r="P9" s="1827"/>
      <c r="Q9" s="1828"/>
      <c r="R9" s="1828"/>
      <c r="S9" s="1812"/>
      <c r="T9" s="1829"/>
      <c r="U9" s="1812"/>
      <c r="V9" s="1825"/>
      <c r="W9" s="1826"/>
      <c r="X9" s="242" t="s">
        <v>1450</v>
      </c>
      <c r="Y9" s="1822"/>
      <c r="Z9" s="1821"/>
      <c r="AA9" s="1823"/>
      <c r="AB9" s="1823"/>
      <c r="AC9" s="1823"/>
      <c r="AD9" s="1823"/>
      <c r="AE9" s="1817"/>
      <c r="AF9" s="1822"/>
      <c r="AG9" s="1823"/>
      <c r="AH9" s="1817"/>
      <c r="AI9" s="1821"/>
      <c r="AJ9" s="1812"/>
      <c r="AK9" s="1817"/>
      <c r="AL9" s="1818"/>
      <c r="AM9" s="1819"/>
      <c r="AN9" s="1820"/>
      <c r="AO9" s="1821"/>
      <c r="AP9" s="1812"/>
      <c r="AQ9" s="1812"/>
      <c r="AR9" s="1812"/>
      <c r="AS9" s="1815"/>
      <c r="AT9" s="239"/>
    </row>
    <row r="10" spans="1:60" s="244" customFormat="1" ht="47.25" customHeight="1">
      <c r="A10" s="1808"/>
      <c r="B10" s="1809"/>
      <c r="C10" s="1809"/>
      <c r="D10" s="1809"/>
      <c r="E10" s="1809"/>
      <c r="F10" s="1809"/>
      <c r="G10" s="1809"/>
      <c r="H10" s="1809"/>
      <c r="I10" s="1810"/>
      <c r="J10" s="1810"/>
      <c r="K10" s="1811"/>
      <c r="L10" s="1812"/>
      <c r="M10" s="1812"/>
      <c r="N10" s="1813"/>
      <c r="O10" s="1814"/>
      <c r="P10" s="1827"/>
      <c r="Q10" s="1828"/>
      <c r="R10" s="1828"/>
      <c r="S10" s="1812"/>
      <c r="T10" s="1829"/>
      <c r="U10" s="1812"/>
      <c r="V10" s="1825"/>
      <c r="W10" s="1826"/>
      <c r="X10" s="242" t="s">
        <v>1451</v>
      </c>
      <c r="Y10" s="1822"/>
      <c r="Z10" s="1821"/>
      <c r="AA10" s="1823"/>
      <c r="AB10" s="1823"/>
      <c r="AC10" s="1823"/>
      <c r="AD10" s="1823"/>
      <c r="AE10" s="1817"/>
      <c r="AF10" s="1822"/>
      <c r="AG10" s="1823"/>
      <c r="AH10" s="1817"/>
      <c r="AI10" s="1821"/>
      <c r="AJ10" s="1812"/>
      <c r="AK10" s="1817"/>
      <c r="AL10" s="1818"/>
      <c r="AM10" s="1819"/>
      <c r="AN10" s="1820"/>
      <c r="AO10" s="1821"/>
      <c r="AP10" s="1812"/>
      <c r="AQ10" s="1812"/>
      <c r="AR10" s="1812"/>
      <c r="AS10" s="1815"/>
      <c r="AT10" s="186"/>
      <c r="AU10" s="243"/>
    </row>
    <row r="11" spans="1:60" ht="31.5" customHeight="1">
      <c r="A11" s="245">
        <v>1</v>
      </c>
      <c r="B11" s="246" t="s">
        <v>696</v>
      </c>
      <c r="C11" s="247" t="s">
        <v>1452</v>
      </c>
      <c r="D11" s="248">
        <v>1</v>
      </c>
      <c r="E11" s="249" t="s">
        <v>114</v>
      </c>
      <c r="F11" s="250" t="s">
        <v>1453</v>
      </c>
      <c r="G11" s="251" t="s">
        <v>1454</v>
      </c>
      <c r="H11" s="1816" t="s">
        <v>1455</v>
      </c>
      <c r="I11" s="252">
        <v>43338</v>
      </c>
      <c r="J11" s="253">
        <v>43343</v>
      </c>
      <c r="K11" s="253">
        <v>43343</v>
      </c>
      <c r="L11" s="254">
        <v>43344</v>
      </c>
      <c r="M11" s="253">
        <f>L11+1</f>
        <v>43345</v>
      </c>
      <c r="N11" s="255">
        <v>43459</v>
      </c>
      <c r="O11" s="255">
        <f>M11+14</f>
        <v>43359</v>
      </c>
      <c r="P11" s="255"/>
      <c r="Q11" s="255">
        <f>M11+14</f>
        <v>43359</v>
      </c>
      <c r="R11" s="255">
        <f>Q11+5</f>
        <v>43364</v>
      </c>
      <c r="S11" s="256">
        <v>43497</v>
      </c>
      <c r="T11" s="255">
        <v>43572</v>
      </c>
      <c r="U11" s="255">
        <v>43480</v>
      </c>
      <c r="V11" s="255">
        <f>N11+1</f>
        <v>43460</v>
      </c>
      <c r="W11" s="255">
        <f>V11+5</f>
        <v>43465</v>
      </c>
      <c r="X11" s="256">
        <v>43493</v>
      </c>
      <c r="Y11" s="255">
        <f>X11+20</f>
        <v>43513</v>
      </c>
      <c r="Z11" s="255">
        <f>X11+10</f>
        <v>43503</v>
      </c>
      <c r="AA11" s="255">
        <v>43572</v>
      </c>
      <c r="AB11" s="255">
        <f>X11+15</f>
        <v>43508</v>
      </c>
      <c r="AC11" s="255">
        <f>AA11+1</f>
        <v>43573</v>
      </c>
      <c r="AD11" s="255">
        <f>X11+10</f>
        <v>43503</v>
      </c>
      <c r="AE11" s="255">
        <f>AD11+1</f>
        <v>43504</v>
      </c>
      <c r="AF11" s="255">
        <f>Y11+1</f>
        <v>43514</v>
      </c>
      <c r="AG11" s="256">
        <f>AF11+15</f>
        <v>43529</v>
      </c>
      <c r="AH11" s="255">
        <v>43581</v>
      </c>
      <c r="AI11" s="255">
        <f>AH11+5</f>
        <v>43586</v>
      </c>
      <c r="AJ11" s="255">
        <f>AI11+1</f>
        <v>43587</v>
      </c>
      <c r="AK11" s="255">
        <f>AI11+26</f>
        <v>43612</v>
      </c>
      <c r="AL11" s="256">
        <f>AK11+5</f>
        <v>43617</v>
      </c>
      <c r="AM11" s="255">
        <f>AL11+1</f>
        <v>43618</v>
      </c>
      <c r="AN11" s="255">
        <f>AM11+9</f>
        <v>43627</v>
      </c>
      <c r="AO11" s="255">
        <f>AN11+4</f>
        <v>43631</v>
      </c>
      <c r="AP11" s="256">
        <v>43632</v>
      </c>
      <c r="AQ11" s="256">
        <f>AP11+10</f>
        <v>43642</v>
      </c>
      <c r="AR11" s="256">
        <f>AQ11+20</f>
        <v>43662</v>
      </c>
      <c r="AS11" s="257">
        <f>AR11+1</f>
        <v>43663</v>
      </c>
      <c r="AT11" s="258"/>
      <c r="AU11" s="259"/>
      <c r="AV11" s="260"/>
      <c r="AW11" s="260"/>
      <c r="AX11" s="260"/>
      <c r="AY11" s="260"/>
      <c r="AZ11" s="260"/>
      <c r="BA11" s="260"/>
      <c r="BB11" s="260"/>
      <c r="BC11" s="260"/>
      <c r="BD11" s="260"/>
      <c r="BE11" s="260"/>
      <c r="BF11" s="260"/>
      <c r="BG11" s="260"/>
      <c r="BH11" s="260"/>
    </row>
    <row r="12" spans="1:60" ht="31.5">
      <c r="A12" s="261"/>
      <c r="B12" s="262" t="s">
        <v>608</v>
      </c>
      <c r="C12" s="263" t="s">
        <v>1456</v>
      </c>
      <c r="D12" s="264"/>
      <c r="E12" s="265"/>
      <c r="F12" s="266"/>
      <c r="G12" s="267"/>
      <c r="H12" s="1816"/>
      <c r="I12" s="268">
        <v>6</v>
      </c>
      <c r="J12" s="269">
        <v>7</v>
      </c>
      <c r="K12" s="269"/>
      <c r="L12" s="270">
        <v>8</v>
      </c>
      <c r="M12" s="269"/>
      <c r="N12" s="269">
        <v>9</v>
      </c>
      <c r="O12" s="271"/>
      <c r="P12" s="271"/>
      <c r="Q12" s="271"/>
      <c r="R12" s="271"/>
      <c r="S12" s="269">
        <v>10</v>
      </c>
      <c r="T12" s="269" t="s">
        <v>1457</v>
      </c>
      <c r="U12" s="269">
        <v>11</v>
      </c>
      <c r="V12" s="271"/>
      <c r="W12" s="271"/>
      <c r="X12" s="269">
        <v>12</v>
      </c>
      <c r="Y12" s="271"/>
      <c r="Z12" s="271"/>
      <c r="AA12" s="269">
        <v>13</v>
      </c>
      <c r="AB12" s="269"/>
      <c r="AC12" s="271"/>
      <c r="AD12" s="271"/>
      <c r="AE12" s="271"/>
      <c r="AF12" s="271"/>
      <c r="AG12" s="271"/>
      <c r="AH12" s="269">
        <v>14</v>
      </c>
      <c r="AI12" s="271"/>
      <c r="AJ12" s="269">
        <v>15</v>
      </c>
      <c r="AK12" s="269">
        <v>16</v>
      </c>
      <c r="AL12" s="271"/>
      <c r="AM12" s="271"/>
      <c r="AN12" s="271"/>
      <c r="AO12" s="271"/>
      <c r="AP12" s="269">
        <v>17</v>
      </c>
      <c r="AQ12" s="269">
        <v>18</v>
      </c>
      <c r="AR12" s="269">
        <v>19</v>
      </c>
      <c r="AS12" s="272">
        <v>20</v>
      </c>
      <c r="AT12" s="258"/>
      <c r="AU12" s="259"/>
      <c r="AV12" s="260"/>
      <c r="AW12" s="260"/>
      <c r="AX12" s="260"/>
      <c r="AY12" s="260"/>
      <c r="AZ12" s="260"/>
      <c r="BA12" s="260"/>
      <c r="BB12" s="260"/>
      <c r="BC12" s="260"/>
      <c r="BD12" s="260"/>
      <c r="BE12" s="260"/>
      <c r="BF12" s="260"/>
      <c r="BG12" s="260"/>
      <c r="BH12" s="260"/>
    </row>
    <row r="13" spans="1:60" ht="31.5">
      <c r="A13" s="261"/>
      <c r="B13" s="262" t="s">
        <v>704</v>
      </c>
      <c r="C13" s="263" t="s">
        <v>1458</v>
      </c>
      <c r="D13" s="273">
        <v>1</v>
      </c>
      <c r="E13" s="274" t="s">
        <v>114</v>
      </c>
      <c r="F13" s="275" t="s">
        <v>1453</v>
      </c>
      <c r="G13" s="276"/>
      <c r="H13" s="1816"/>
      <c r="I13" s="277"/>
      <c r="J13" s="278"/>
      <c r="K13" s="278"/>
      <c r="L13" s="278"/>
      <c r="M13" s="278"/>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80"/>
      <c r="AT13" s="258"/>
      <c r="AU13" s="259"/>
      <c r="AV13" s="260"/>
      <c r="AW13" s="260"/>
      <c r="AX13" s="260"/>
      <c r="AY13" s="260"/>
      <c r="AZ13" s="260"/>
      <c r="BA13" s="260"/>
      <c r="BB13" s="260"/>
      <c r="BC13" s="260"/>
      <c r="BD13" s="260"/>
      <c r="BE13" s="260"/>
      <c r="BF13" s="260"/>
      <c r="BG13" s="260"/>
      <c r="BH13" s="260"/>
    </row>
    <row r="14" spans="1:60" ht="31.5">
      <c r="A14" s="281"/>
      <c r="B14" s="282" t="s">
        <v>700</v>
      </c>
      <c r="C14" s="283" t="s">
        <v>1459</v>
      </c>
      <c r="D14" s="284">
        <v>1</v>
      </c>
      <c r="E14" s="285" t="s">
        <v>114</v>
      </c>
      <c r="F14" s="286" t="s">
        <v>1453</v>
      </c>
      <c r="G14" s="287"/>
      <c r="H14" s="1816"/>
      <c r="I14" s="288"/>
      <c r="J14" s="289"/>
      <c r="K14" s="289"/>
      <c r="L14" s="289"/>
      <c r="M14" s="289"/>
      <c r="N14" s="290"/>
      <c r="O14" s="290"/>
      <c r="P14" s="290"/>
      <c r="Q14" s="290"/>
      <c r="R14" s="290"/>
      <c r="S14" s="290"/>
      <c r="T14" s="290"/>
      <c r="U14" s="290"/>
      <c r="V14" s="290"/>
      <c r="W14" s="290"/>
      <c r="X14" s="290"/>
      <c r="Y14" s="290"/>
      <c r="Z14" s="290"/>
      <c r="AA14" s="290"/>
      <c r="AB14" s="290"/>
      <c r="AC14" s="290"/>
      <c r="AD14" s="290"/>
      <c r="AE14" s="290"/>
      <c r="AF14" s="290"/>
      <c r="AG14" s="290"/>
      <c r="AH14" s="290"/>
      <c r="AI14" s="290"/>
      <c r="AJ14" s="290"/>
      <c r="AK14" s="290"/>
      <c r="AL14" s="290"/>
      <c r="AM14" s="290"/>
      <c r="AN14" s="290"/>
      <c r="AO14" s="290"/>
      <c r="AP14" s="290"/>
      <c r="AQ14" s="290"/>
      <c r="AR14" s="290"/>
      <c r="AS14" s="291"/>
      <c r="AT14" s="258"/>
      <c r="AU14" s="259"/>
      <c r="AV14" s="260"/>
      <c r="AW14" s="260"/>
      <c r="AX14" s="260"/>
      <c r="AY14" s="260"/>
      <c r="AZ14" s="260"/>
      <c r="BA14" s="260"/>
      <c r="BB14" s="260"/>
      <c r="BC14" s="260"/>
      <c r="BD14" s="260"/>
      <c r="BE14" s="260"/>
      <c r="BF14" s="260"/>
      <c r="BG14" s="260"/>
      <c r="BH14" s="260"/>
    </row>
    <row r="15" spans="1:60" ht="31.5">
      <c r="A15" s="245">
        <f>A11+1</f>
        <v>2</v>
      </c>
      <c r="B15" s="246" t="s">
        <v>590</v>
      </c>
      <c r="C15" s="247" t="s">
        <v>1460</v>
      </c>
      <c r="D15" s="248">
        <v>2</v>
      </c>
      <c r="E15" s="249" t="s">
        <v>114</v>
      </c>
      <c r="F15" s="250" t="s">
        <v>1461</v>
      </c>
      <c r="G15" s="251" t="s">
        <v>1454</v>
      </c>
      <c r="H15" s="292"/>
      <c r="I15" s="252">
        <v>43338</v>
      </c>
      <c r="J15" s="253">
        <v>43343</v>
      </c>
      <c r="K15" s="253">
        <v>43343</v>
      </c>
      <c r="L15" s="254">
        <f>K15+1</f>
        <v>43344</v>
      </c>
      <c r="M15" s="253">
        <f>L15+1</f>
        <v>43345</v>
      </c>
      <c r="N15" s="255">
        <f>M15+28</f>
        <v>43373</v>
      </c>
      <c r="O15" s="255">
        <f>M15+28</f>
        <v>43373</v>
      </c>
      <c r="P15" s="255"/>
      <c r="Q15" s="255">
        <f>M15+10</f>
        <v>43355</v>
      </c>
      <c r="R15" s="255">
        <f>Q15+5</f>
        <v>43360</v>
      </c>
      <c r="S15" s="256">
        <v>43388</v>
      </c>
      <c r="T15" s="255">
        <v>43544</v>
      </c>
      <c r="U15" s="255">
        <f>N15+15</f>
        <v>43388</v>
      </c>
      <c r="V15" s="255">
        <f>N15+1</f>
        <v>43374</v>
      </c>
      <c r="W15" s="255">
        <f>V15+5</f>
        <v>43379</v>
      </c>
      <c r="X15" s="256">
        <v>43493</v>
      </c>
      <c r="Y15" s="255">
        <f>X15+20</f>
        <v>43513</v>
      </c>
      <c r="Z15" s="255">
        <f>O15+10</f>
        <v>43383</v>
      </c>
      <c r="AA15" s="255">
        <f>X15+51</f>
        <v>43544</v>
      </c>
      <c r="AB15" s="255">
        <f>X15+15</f>
        <v>43508</v>
      </c>
      <c r="AC15" s="255">
        <f>AA15+1</f>
        <v>43545</v>
      </c>
      <c r="AD15" s="255">
        <f>X15+10</f>
        <v>43503</v>
      </c>
      <c r="AE15" s="255">
        <f>AD15+1</f>
        <v>43504</v>
      </c>
      <c r="AF15" s="255">
        <f>Y15+1</f>
        <v>43514</v>
      </c>
      <c r="AG15" s="256">
        <f>AF15+15</f>
        <v>43529</v>
      </c>
      <c r="AH15" s="255">
        <f>AG15+43</f>
        <v>43572</v>
      </c>
      <c r="AI15" s="255">
        <f>AH15+5</f>
        <v>43577</v>
      </c>
      <c r="AJ15" s="255">
        <f>AI15+7</f>
        <v>43584</v>
      </c>
      <c r="AK15" s="255">
        <f>AI15+42</f>
        <v>43619</v>
      </c>
      <c r="AL15" s="256">
        <f>AK15+5</f>
        <v>43624</v>
      </c>
      <c r="AM15" s="255">
        <f>AL15+1</f>
        <v>43625</v>
      </c>
      <c r="AN15" s="255">
        <f>AM15+5</f>
        <v>43630</v>
      </c>
      <c r="AO15" s="255">
        <f>AN15+5</f>
        <v>43635</v>
      </c>
      <c r="AP15" s="256">
        <f>AL15</f>
        <v>43624</v>
      </c>
      <c r="AQ15" s="256">
        <f>AP15+7</f>
        <v>43631</v>
      </c>
      <c r="AR15" s="256">
        <f>AQ15+15</f>
        <v>43646</v>
      </c>
      <c r="AS15" s="257">
        <f>AR15</f>
        <v>43646</v>
      </c>
      <c r="AT15" s="258"/>
      <c r="AU15" s="259"/>
      <c r="AV15" s="260"/>
      <c r="AW15" s="260"/>
      <c r="AX15" s="260"/>
      <c r="AY15" s="260"/>
      <c r="AZ15" s="260"/>
      <c r="BA15" s="260"/>
      <c r="BB15" s="260"/>
      <c r="BC15" s="260"/>
      <c r="BD15" s="260"/>
      <c r="BE15" s="260"/>
      <c r="BF15" s="260"/>
      <c r="BG15" s="260"/>
      <c r="BH15" s="260"/>
    </row>
    <row r="16" spans="1:60" ht="31.5">
      <c r="A16" s="281"/>
      <c r="B16" s="282" t="s">
        <v>594</v>
      </c>
      <c r="C16" s="283" t="s">
        <v>1462</v>
      </c>
      <c r="D16" s="284">
        <v>2</v>
      </c>
      <c r="E16" s="285" t="s">
        <v>114</v>
      </c>
      <c r="F16" s="286" t="s">
        <v>1461</v>
      </c>
      <c r="G16" s="287"/>
      <c r="H16" s="293"/>
      <c r="I16" s="294"/>
      <c r="J16" s="295"/>
      <c r="K16" s="295"/>
      <c r="L16" s="296"/>
      <c r="M16" s="295"/>
      <c r="N16" s="295"/>
      <c r="O16" s="295"/>
      <c r="P16" s="295"/>
      <c r="Q16" s="295"/>
      <c r="R16" s="295"/>
      <c r="S16" s="295"/>
      <c r="T16" s="295"/>
      <c r="U16" s="295"/>
      <c r="V16" s="295"/>
      <c r="W16" s="295"/>
      <c r="X16" s="295"/>
      <c r="Y16" s="295"/>
      <c r="Z16" s="295"/>
      <c r="AA16" s="295"/>
      <c r="AB16" s="295"/>
      <c r="AC16" s="295"/>
      <c r="AD16" s="295"/>
      <c r="AE16" s="295"/>
      <c r="AF16" s="295"/>
      <c r="AG16" s="295"/>
      <c r="AH16" s="295"/>
      <c r="AI16" s="295"/>
      <c r="AJ16" s="295"/>
      <c r="AK16" s="295"/>
      <c r="AL16" s="295"/>
      <c r="AM16" s="295"/>
      <c r="AN16" s="295"/>
      <c r="AO16" s="295"/>
      <c r="AP16" s="295"/>
      <c r="AQ16" s="295"/>
      <c r="AR16" s="295"/>
      <c r="AS16" s="297"/>
      <c r="AT16" s="258"/>
      <c r="AU16" s="259"/>
      <c r="AV16" s="260"/>
      <c r="AW16" s="260"/>
      <c r="AX16" s="260"/>
      <c r="AY16" s="260"/>
      <c r="AZ16" s="260"/>
      <c r="BA16" s="260"/>
      <c r="BB16" s="260"/>
      <c r="BC16" s="260"/>
      <c r="BD16" s="260"/>
      <c r="BE16" s="260"/>
      <c r="BF16" s="260"/>
      <c r="BG16" s="260"/>
      <c r="BH16" s="260"/>
    </row>
    <row r="17" spans="1:60" ht="31.5">
      <c r="A17" s="298">
        <f>A15+1</f>
        <v>3</v>
      </c>
      <c r="B17" s="299" t="s">
        <v>833</v>
      </c>
      <c r="C17" s="300" t="s">
        <v>1228</v>
      </c>
      <c r="D17" s="301">
        <v>3</v>
      </c>
      <c r="E17" s="302" t="s">
        <v>114</v>
      </c>
      <c r="F17" s="303" t="s">
        <v>1463</v>
      </c>
      <c r="G17" s="304" t="s">
        <v>1454</v>
      </c>
      <c r="H17" s="305"/>
      <c r="I17" s="252">
        <v>43780</v>
      </c>
      <c r="J17" s="253">
        <f>I17+5</f>
        <v>43785</v>
      </c>
      <c r="K17" s="253">
        <f>I17+3</f>
        <v>43783</v>
      </c>
      <c r="L17" s="254">
        <f>I17+25</f>
        <v>43805</v>
      </c>
      <c r="M17" s="253">
        <f>L17+1</f>
        <v>43806</v>
      </c>
      <c r="N17" s="255">
        <v>43835</v>
      </c>
      <c r="O17" s="255">
        <f>M17+10</f>
        <v>43816</v>
      </c>
      <c r="P17" s="255"/>
      <c r="Q17" s="255">
        <f>M17+10</f>
        <v>43816</v>
      </c>
      <c r="R17" s="255">
        <f>Q17+5</f>
        <v>43821</v>
      </c>
      <c r="S17" s="256">
        <v>43855</v>
      </c>
      <c r="T17" s="255">
        <v>43905</v>
      </c>
      <c r="U17" s="255">
        <v>43875</v>
      </c>
      <c r="V17" s="255">
        <f>N17+1</f>
        <v>43836</v>
      </c>
      <c r="W17" s="255">
        <f>V17+5</f>
        <v>43841</v>
      </c>
      <c r="X17" s="256">
        <v>43878</v>
      </c>
      <c r="Y17" s="255">
        <f>X17+20</f>
        <v>43898</v>
      </c>
      <c r="Z17" s="255">
        <f>O17+10</f>
        <v>43826</v>
      </c>
      <c r="AA17" s="255">
        <f>X17+27</f>
        <v>43905</v>
      </c>
      <c r="AB17" s="255">
        <f>X17+15</f>
        <v>43893</v>
      </c>
      <c r="AC17" s="255">
        <f>AA17+1</f>
        <v>43906</v>
      </c>
      <c r="AD17" s="255">
        <f>X17+10</f>
        <v>43888</v>
      </c>
      <c r="AE17" s="255">
        <f>AD17+1</f>
        <v>43889</v>
      </c>
      <c r="AF17" s="255">
        <f>Y17+1</f>
        <v>43899</v>
      </c>
      <c r="AG17" s="256">
        <f>AF17+15</f>
        <v>43914</v>
      </c>
      <c r="AH17" s="255">
        <v>43953</v>
      </c>
      <c r="AI17" s="255">
        <f>AH17+5</f>
        <v>43958</v>
      </c>
      <c r="AJ17" s="255">
        <v>43983</v>
      </c>
      <c r="AK17" s="255">
        <v>44029</v>
      </c>
      <c r="AL17" s="256">
        <f>AK17+5</f>
        <v>44034</v>
      </c>
      <c r="AM17" s="255">
        <f>AL17+1</f>
        <v>44035</v>
      </c>
      <c r="AN17" s="255">
        <f>AM17+5</f>
        <v>44040</v>
      </c>
      <c r="AO17" s="255">
        <f>AN17+5</f>
        <v>44045</v>
      </c>
      <c r="AP17" s="256">
        <v>44049</v>
      </c>
      <c r="AQ17" s="256">
        <v>44059</v>
      </c>
      <c r="AR17" s="256">
        <v>44079</v>
      </c>
      <c r="AS17" s="257">
        <v>44170</v>
      </c>
      <c r="AT17" s="258"/>
      <c r="AU17" s="259"/>
      <c r="AV17" s="260"/>
      <c r="AW17" s="260"/>
      <c r="AX17" s="260"/>
      <c r="AY17" s="260"/>
      <c r="AZ17" s="260"/>
      <c r="BA17" s="260"/>
      <c r="BB17" s="260"/>
      <c r="BC17" s="260"/>
      <c r="BD17" s="260"/>
      <c r="BE17" s="260"/>
      <c r="BF17" s="260"/>
      <c r="BG17" s="260"/>
      <c r="BH17" s="260"/>
    </row>
    <row r="18" spans="1:60" ht="31.5">
      <c r="A18" s="306"/>
      <c r="B18" s="307" t="s">
        <v>1464</v>
      </c>
      <c r="C18" s="308" t="s">
        <v>1229</v>
      </c>
      <c r="D18" s="309">
        <v>3</v>
      </c>
      <c r="E18" s="310" t="s">
        <v>114</v>
      </c>
      <c r="F18" s="311" t="s">
        <v>1463</v>
      </c>
      <c r="G18" s="312"/>
      <c r="H18" s="313"/>
      <c r="I18" s="268">
        <v>6</v>
      </c>
      <c r="J18" s="269">
        <v>7</v>
      </c>
      <c r="K18" s="269"/>
      <c r="L18" s="270">
        <v>8</v>
      </c>
      <c r="M18" s="269"/>
      <c r="N18" s="269">
        <v>9</v>
      </c>
      <c r="O18" s="271"/>
      <c r="P18" s="271"/>
      <c r="Q18" s="271"/>
      <c r="R18" s="271"/>
      <c r="S18" s="269">
        <v>10</v>
      </c>
      <c r="T18" s="269" t="s">
        <v>1457</v>
      </c>
      <c r="U18" s="269">
        <v>11</v>
      </c>
      <c r="V18" s="271"/>
      <c r="W18" s="271"/>
      <c r="X18" s="269">
        <v>12</v>
      </c>
      <c r="Y18" s="271"/>
      <c r="Z18" s="271"/>
      <c r="AA18" s="269">
        <v>13</v>
      </c>
      <c r="AB18" s="269">
        <v>13</v>
      </c>
      <c r="AC18" s="271"/>
      <c r="AD18" s="271"/>
      <c r="AE18" s="271"/>
      <c r="AF18" s="271"/>
      <c r="AG18" s="271"/>
      <c r="AH18" s="269">
        <v>14</v>
      </c>
      <c r="AI18" s="271"/>
      <c r="AJ18" s="269">
        <v>15</v>
      </c>
      <c r="AK18" s="269">
        <v>16</v>
      </c>
      <c r="AL18" s="271"/>
      <c r="AM18" s="271"/>
      <c r="AN18" s="271"/>
      <c r="AO18" s="271"/>
      <c r="AP18" s="269">
        <v>17</v>
      </c>
      <c r="AQ18" s="269">
        <v>18</v>
      </c>
      <c r="AR18" s="269">
        <v>19</v>
      </c>
      <c r="AS18" s="272">
        <v>20</v>
      </c>
      <c r="AT18" s="258"/>
      <c r="AU18" s="259"/>
      <c r="AV18" s="260"/>
      <c r="AW18" s="260"/>
      <c r="AX18" s="260"/>
      <c r="AY18" s="260"/>
      <c r="AZ18" s="260"/>
      <c r="BA18" s="260"/>
      <c r="BB18" s="260"/>
      <c r="BC18" s="260"/>
      <c r="BD18" s="260"/>
      <c r="BE18" s="260"/>
      <c r="BF18" s="260"/>
      <c r="BG18" s="260"/>
      <c r="BH18" s="260"/>
    </row>
    <row r="19" spans="1:60" ht="31.5">
      <c r="A19" s="306"/>
      <c r="B19" s="307" t="s">
        <v>847</v>
      </c>
      <c r="C19" s="308" t="s">
        <v>1230</v>
      </c>
      <c r="D19" s="309">
        <v>3</v>
      </c>
      <c r="E19" s="310" t="s">
        <v>114</v>
      </c>
      <c r="F19" s="311" t="s">
        <v>1463</v>
      </c>
      <c r="G19" s="312"/>
      <c r="H19" s="313"/>
      <c r="I19" s="277">
        <v>43338</v>
      </c>
      <c r="J19" s="314">
        <f>I19+14</f>
        <v>43352</v>
      </c>
      <c r="K19" s="314">
        <f>J19+3</f>
        <v>43355</v>
      </c>
      <c r="L19" s="278">
        <f>K19+2</f>
        <v>43357</v>
      </c>
      <c r="M19" s="314">
        <f>L19+1</f>
        <v>43358</v>
      </c>
      <c r="N19" s="315">
        <f>M19+25</f>
        <v>43383</v>
      </c>
      <c r="O19" s="315">
        <f>M19+10</f>
        <v>43368</v>
      </c>
      <c r="P19" s="315"/>
      <c r="Q19" s="315">
        <f>M19+10</f>
        <v>43368</v>
      </c>
      <c r="R19" s="315">
        <f>Q19+5</f>
        <v>43373</v>
      </c>
      <c r="S19" s="279"/>
      <c r="T19" s="315">
        <f>Q19+10</f>
        <v>43378</v>
      </c>
      <c r="U19" s="315">
        <f>N19+10</f>
        <v>43393</v>
      </c>
      <c r="V19" s="315">
        <f>N19+1</f>
        <v>43384</v>
      </c>
      <c r="W19" s="315">
        <f>V19+5</f>
        <v>43389</v>
      </c>
      <c r="X19" s="279">
        <v>43493</v>
      </c>
      <c r="Y19" s="315">
        <f>X19+20</f>
        <v>43513</v>
      </c>
      <c r="Z19" s="315">
        <f>O19+10</f>
        <v>43378</v>
      </c>
      <c r="AA19" s="315">
        <f>X19+25</f>
        <v>43518</v>
      </c>
      <c r="AB19" s="315">
        <f>X19+15</f>
        <v>43508</v>
      </c>
      <c r="AC19" s="315">
        <f>AA19+1</f>
        <v>43519</v>
      </c>
      <c r="AD19" s="315">
        <f>X19+10</f>
        <v>43503</v>
      </c>
      <c r="AE19" s="315">
        <f>AD19+1</f>
        <v>43504</v>
      </c>
      <c r="AF19" s="315">
        <f>Y19+1</f>
        <v>43514</v>
      </c>
      <c r="AG19" s="279">
        <f>AF19+15</f>
        <v>43529</v>
      </c>
      <c r="AH19" s="315">
        <f>AG19+10</f>
        <v>43539</v>
      </c>
      <c r="AI19" s="315">
        <f>AH19+5</f>
        <v>43544</v>
      </c>
      <c r="AJ19" s="315">
        <f>AI19+15</f>
        <v>43559</v>
      </c>
      <c r="AK19" s="315">
        <f>AI19+20</f>
        <v>43564</v>
      </c>
      <c r="AL19" s="279">
        <f>AK19+5</f>
        <v>43569</v>
      </c>
      <c r="AM19" s="315">
        <f>AL19+1</f>
        <v>43570</v>
      </c>
      <c r="AN19" s="315">
        <f>AM19+5</f>
        <v>43575</v>
      </c>
      <c r="AO19" s="315">
        <f>AN19+5</f>
        <v>43580</v>
      </c>
      <c r="AP19" s="279"/>
      <c r="AQ19" s="279"/>
      <c r="AR19" s="279">
        <f>AO19+20</f>
        <v>43600</v>
      </c>
      <c r="AS19" s="280"/>
      <c r="AT19" s="258"/>
      <c r="AU19" s="259"/>
      <c r="AV19" s="260"/>
      <c r="AW19" s="260"/>
      <c r="AX19" s="260"/>
      <c r="AY19" s="260"/>
      <c r="AZ19" s="260"/>
      <c r="BA19" s="260"/>
      <c r="BB19" s="260"/>
      <c r="BC19" s="260"/>
      <c r="BD19" s="260"/>
      <c r="BE19" s="260"/>
      <c r="BF19" s="260"/>
      <c r="BG19" s="260"/>
      <c r="BH19" s="260"/>
    </row>
    <row r="20" spans="1:60" ht="31.5">
      <c r="A20" s="316"/>
      <c r="B20" s="317" t="s">
        <v>1465</v>
      </c>
      <c r="C20" s="318" t="s">
        <v>1231</v>
      </c>
      <c r="D20" s="319">
        <v>3</v>
      </c>
      <c r="E20" s="320" t="s">
        <v>114</v>
      </c>
      <c r="F20" s="321" t="s">
        <v>1463</v>
      </c>
      <c r="G20" s="322"/>
      <c r="H20" s="323"/>
      <c r="I20" s="277"/>
      <c r="J20" s="278"/>
      <c r="K20" s="278"/>
      <c r="L20" s="278"/>
      <c r="M20" s="278"/>
      <c r="N20" s="278"/>
      <c r="O20" s="278"/>
      <c r="P20" s="278"/>
      <c r="Q20" s="278"/>
      <c r="R20" s="278"/>
      <c r="S20" s="278"/>
      <c r="T20" s="278"/>
      <c r="U20" s="278"/>
      <c r="V20" s="278"/>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324"/>
      <c r="AT20" s="258"/>
      <c r="AU20" s="259"/>
      <c r="AV20" s="260"/>
      <c r="AW20" s="260"/>
      <c r="AX20" s="260"/>
      <c r="AY20" s="260"/>
      <c r="AZ20" s="260"/>
      <c r="BA20" s="260"/>
      <c r="BB20" s="260"/>
      <c r="BC20" s="260"/>
      <c r="BD20" s="260"/>
      <c r="BE20" s="260"/>
      <c r="BF20" s="260"/>
      <c r="BG20" s="260"/>
      <c r="BH20" s="260"/>
    </row>
    <row r="21" spans="1:60" s="329" customFormat="1" ht="47.25">
      <c r="A21" s="298">
        <f>A17+1</f>
        <v>4</v>
      </c>
      <c r="B21" s="299" t="s">
        <v>612</v>
      </c>
      <c r="C21" s="300" t="s">
        <v>1233</v>
      </c>
      <c r="D21" s="301">
        <v>4</v>
      </c>
      <c r="E21" s="302" t="s">
        <v>114</v>
      </c>
      <c r="F21" s="303" t="s">
        <v>1466</v>
      </c>
      <c r="G21" s="304" t="s">
        <v>1454</v>
      </c>
      <c r="H21" s="325"/>
      <c r="I21" s="252">
        <v>43790</v>
      </c>
      <c r="J21" s="253">
        <f>I21+5</f>
        <v>43795</v>
      </c>
      <c r="K21" s="253">
        <f>J21+3</f>
        <v>43798</v>
      </c>
      <c r="L21" s="254">
        <v>43815</v>
      </c>
      <c r="M21" s="253">
        <f>L21+1</f>
        <v>43816</v>
      </c>
      <c r="N21" s="255">
        <v>43845</v>
      </c>
      <c r="O21" s="255">
        <f>M21+10</f>
        <v>43826</v>
      </c>
      <c r="P21" s="255"/>
      <c r="Q21" s="255">
        <f>M21+10</f>
        <v>43826</v>
      </c>
      <c r="R21" s="255">
        <f>Q21+5</f>
        <v>43831</v>
      </c>
      <c r="S21" s="256">
        <v>43865</v>
      </c>
      <c r="T21" s="255">
        <v>43915</v>
      </c>
      <c r="U21" s="255">
        <v>43885</v>
      </c>
      <c r="V21" s="255">
        <f>N21+1</f>
        <v>43846</v>
      </c>
      <c r="W21" s="255">
        <f>V21+5</f>
        <v>43851</v>
      </c>
      <c r="X21" s="256">
        <v>43888</v>
      </c>
      <c r="Y21" s="255">
        <f>X21+20</f>
        <v>43908</v>
      </c>
      <c r="Z21" s="255">
        <f>O21+10</f>
        <v>43836</v>
      </c>
      <c r="AA21" s="255">
        <f>X21+22</f>
        <v>43910</v>
      </c>
      <c r="AB21" s="255">
        <f>X21+15</f>
        <v>43903</v>
      </c>
      <c r="AC21" s="255">
        <f>AA21+1</f>
        <v>43911</v>
      </c>
      <c r="AD21" s="255">
        <f>X21+10</f>
        <v>43898</v>
      </c>
      <c r="AE21" s="255">
        <f>AD21+1</f>
        <v>43899</v>
      </c>
      <c r="AF21" s="255">
        <f>Y21+1</f>
        <v>43909</v>
      </c>
      <c r="AG21" s="256">
        <f>AF21+15</f>
        <v>43924</v>
      </c>
      <c r="AH21" s="255">
        <f>AG21+39</f>
        <v>43963</v>
      </c>
      <c r="AI21" s="255">
        <f>AH21+5</f>
        <v>43968</v>
      </c>
      <c r="AJ21" s="255">
        <f>AI21+15</f>
        <v>43983</v>
      </c>
      <c r="AK21" s="255">
        <f>AI21+71</f>
        <v>44039</v>
      </c>
      <c r="AL21" s="256">
        <f>AK21+5</f>
        <v>44044</v>
      </c>
      <c r="AM21" s="255">
        <f>AL21+1</f>
        <v>44045</v>
      </c>
      <c r="AN21" s="255">
        <f>AM21+5</f>
        <v>44050</v>
      </c>
      <c r="AO21" s="255">
        <f>AN21+5</f>
        <v>44055</v>
      </c>
      <c r="AP21" s="256">
        <v>44059</v>
      </c>
      <c r="AQ21" s="256">
        <v>44069</v>
      </c>
      <c r="AR21" s="256">
        <v>44089</v>
      </c>
      <c r="AS21" s="257">
        <v>44149</v>
      </c>
      <c r="AT21" s="326"/>
      <c r="AU21" s="327"/>
      <c r="AV21" s="328"/>
      <c r="AW21" s="328"/>
      <c r="AX21" s="328"/>
      <c r="AY21" s="328"/>
      <c r="AZ21" s="328"/>
      <c r="BA21" s="328"/>
      <c r="BB21" s="328"/>
      <c r="BC21" s="328"/>
      <c r="BD21" s="328"/>
      <c r="BE21" s="328"/>
      <c r="BF21" s="328"/>
      <c r="BG21" s="328"/>
      <c r="BH21" s="328"/>
    </row>
    <row r="22" spans="1:60" s="329" customFormat="1" ht="47.25">
      <c r="A22" s="306"/>
      <c r="B22" s="307" t="s">
        <v>614</v>
      </c>
      <c r="C22" s="308" t="s">
        <v>1234</v>
      </c>
      <c r="D22" s="309">
        <v>4</v>
      </c>
      <c r="E22" s="310" t="s">
        <v>114</v>
      </c>
      <c r="F22" s="311" t="s">
        <v>1466</v>
      </c>
      <c r="G22" s="312"/>
      <c r="H22" s="313"/>
      <c r="I22" s="268">
        <v>6</v>
      </c>
      <c r="J22" s="269">
        <v>7</v>
      </c>
      <c r="K22" s="269"/>
      <c r="L22" s="270">
        <v>8</v>
      </c>
      <c r="M22" s="269"/>
      <c r="N22" s="269">
        <v>9</v>
      </c>
      <c r="O22" s="271"/>
      <c r="P22" s="271"/>
      <c r="Q22" s="271"/>
      <c r="R22" s="271"/>
      <c r="S22" s="269">
        <v>10</v>
      </c>
      <c r="T22" s="269" t="s">
        <v>1457</v>
      </c>
      <c r="U22" s="269">
        <v>11</v>
      </c>
      <c r="V22" s="271"/>
      <c r="W22" s="271"/>
      <c r="X22" s="269">
        <v>12</v>
      </c>
      <c r="Y22" s="271"/>
      <c r="Z22" s="271"/>
      <c r="AA22" s="269">
        <v>13</v>
      </c>
      <c r="AB22" s="269"/>
      <c r="AC22" s="271"/>
      <c r="AD22" s="271"/>
      <c r="AE22" s="271"/>
      <c r="AF22" s="271"/>
      <c r="AG22" s="271"/>
      <c r="AH22" s="269">
        <v>14</v>
      </c>
      <c r="AI22" s="271"/>
      <c r="AJ22" s="269">
        <v>15</v>
      </c>
      <c r="AK22" s="269">
        <v>16</v>
      </c>
      <c r="AL22" s="271"/>
      <c r="AM22" s="271"/>
      <c r="AN22" s="271"/>
      <c r="AO22" s="271"/>
      <c r="AP22" s="269">
        <v>17</v>
      </c>
      <c r="AQ22" s="269">
        <v>18</v>
      </c>
      <c r="AR22" s="269">
        <v>19</v>
      </c>
      <c r="AS22" s="272">
        <v>20</v>
      </c>
      <c r="AT22" s="326"/>
      <c r="AU22" s="327"/>
      <c r="AV22" s="328"/>
      <c r="AW22" s="328"/>
      <c r="AX22" s="328"/>
      <c r="AY22" s="328"/>
      <c r="AZ22" s="328"/>
      <c r="BA22" s="328"/>
      <c r="BB22" s="328"/>
      <c r="BC22" s="328"/>
      <c r="BD22" s="328"/>
      <c r="BE22" s="328"/>
      <c r="BF22" s="328"/>
      <c r="BG22" s="328"/>
      <c r="BH22" s="328"/>
    </row>
    <row r="23" spans="1:60" s="329" customFormat="1" ht="31.5">
      <c r="A23" s="306"/>
      <c r="B23" s="307" t="s">
        <v>1467</v>
      </c>
      <c r="C23" s="308" t="s">
        <v>1468</v>
      </c>
      <c r="D23" s="309">
        <v>4</v>
      </c>
      <c r="E23" s="310" t="s">
        <v>114</v>
      </c>
      <c r="F23" s="311" t="s">
        <v>1466</v>
      </c>
      <c r="G23" s="312"/>
      <c r="H23" s="313"/>
      <c r="I23" s="277">
        <v>43338</v>
      </c>
      <c r="J23" s="314">
        <f>I23+14</f>
        <v>43352</v>
      </c>
      <c r="K23" s="314">
        <f>J23+3</f>
        <v>43355</v>
      </c>
      <c r="L23" s="278">
        <f>K23+2</f>
        <v>43357</v>
      </c>
      <c r="M23" s="314">
        <f>L23+1</f>
        <v>43358</v>
      </c>
      <c r="N23" s="315">
        <f>M23+25</f>
        <v>43383</v>
      </c>
      <c r="O23" s="315">
        <f>M23+10</f>
        <v>43368</v>
      </c>
      <c r="P23" s="315"/>
      <c r="Q23" s="315">
        <f>M23+10</f>
        <v>43368</v>
      </c>
      <c r="R23" s="315">
        <f>Q23+5</f>
        <v>43373</v>
      </c>
      <c r="S23" s="279"/>
      <c r="T23" s="315">
        <f>Q23+10</f>
        <v>43378</v>
      </c>
      <c r="U23" s="315">
        <f>N23+10</f>
        <v>43393</v>
      </c>
      <c r="V23" s="315">
        <f>N23+1</f>
        <v>43384</v>
      </c>
      <c r="W23" s="315">
        <f>V23+5</f>
        <v>43389</v>
      </c>
      <c r="X23" s="279">
        <v>43493</v>
      </c>
      <c r="Y23" s="315">
        <f>X23+20</f>
        <v>43513</v>
      </c>
      <c r="Z23" s="315">
        <f>O23+10</f>
        <v>43378</v>
      </c>
      <c r="AA23" s="315">
        <f>X23+25</f>
        <v>43518</v>
      </c>
      <c r="AB23" s="315">
        <f>X23+15</f>
        <v>43508</v>
      </c>
      <c r="AC23" s="315">
        <f>AA23+1</f>
        <v>43519</v>
      </c>
      <c r="AD23" s="315">
        <f>X23+10</f>
        <v>43503</v>
      </c>
      <c r="AE23" s="315">
        <f>AD23+1</f>
        <v>43504</v>
      </c>
      <c r="AF23" s="315">
        <f>Y23+1</f>
        <v>43514</v>
      </c>
      <c r="AG23" s="279">
        <f>AF23+15</f>
        <v>43529</v>
      </c>
      <c r="AH23" s="315">
        <f>AG23+10</f>
        <v>43539</v>
      </c>
      <c r="AI23" s="315">
        <f>AH23+5</f>
        <v>43544</v>
      </c>
      <c r="AJ23" s="315">
        <f>AI23+15</f>
        <v>43559</v>
      </c>
      <c r="AK23" s="315">
        <f>AI23+20</f>
        <v>43564</v>
      </c>
      <c r="AL23" s="279">
        <f>AK23+5</f>
        <v>43569</v>
      </c>
      <c r="AM23" s="315">
        <f>AL23+1</f>
        <v>43570</v>
      </c>
      <c r="AN23" s="315">
        <f>AM23+5</f>
        <v>43575</v>
      </c>
      <c r="AO23" s="315">
        <f>AN23+5</f>
        <v>43580</v>
      </c>
      <c r="AP23" s="279"/>
      <c r="AQ23" s="279"/>
      <c r="AR23" s="279">
        <f>AO23+20</f>
        <v>43600</v>
      </c>
      <c r="AS23" s="280"/>
      <c r="AT23" s="326"/>
      <c r="AU23" s="327"/>
      <c r="AV23" s="328"/>
      <c r="AW23" s="328"/>
      <c r="AX23" s="328"/>
      <c r="AY23" s="328"/>
      <c r="AZ23" s="328"/>
      <c r="BA23" s="328"/>
      <c r="BB23" s="328"/>
      <c r="BC23" s="328"/>
      <c r="BD23" s="328"/>
      <c r="BE23" s="328"/>
      <c r="BF23" s="328"/>
      <c r="BG23" s="328"/>
      <c r="BH23" s="328"/>
    </row>
    <row r="24" spans="1:60" s="329" customFormat="1" ht="47.25">
      <c r="A24" s="306"/>
      <c r="B24" s="307" t="s">
        <v>616</v>
      </c>
      <c r="C24" s="308" t="s">
        <v>1239</v>
      </c>
      <c r="D24" s="309">
        <v>4</v>
      </c>
      <c r="E24" s="310" t="s">
        <v>114</v>
      </c>
      <c r="F24" s="311" t="s">
        <v>1466</v>
      </c>
      <c r="G24" s="312"/>
      <c r="H24" s="313"/>
      <c r="I24" s="277"/>
      <c r="J24" s="278"/>
      <c r="K24" s="278"/>
      <c r="L24" s="278"/>
      <c r="M24" s="278"/>
      <c r="N24" s="278"/>
      <c r="O24" s="278"/>
      <c r="P24" s="278"/>
      <c r="Q24" s="278"/>
      <c r="R24" s="278"/>
      <c r="S24" s="278"/>
      <c r="T24" s="278"/>
      <c r="U24" s="278"/>
      <c r="V24" s="278"/>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324"/>
      <c r="AT24" s="326"/>
      <c r="AU24" s="327"/>
      <c r="AV24" s="328"/>
      <c r="AW24" s="328"/>
      <c r="AX24" s="328"/>
      <c r="AY24" s="328"/>
      <c r="AZ24" s="328"/>
      <c r="BA24" s="328"/>
      <c r="BB24" s="328"/>
      <c r="BC24" s="328"/>
      <c r="BD24" s="328"/>
      <c r="BE24" s="328"/>
      <c r="BF24" s="328"/>
      <c r="BG24" s="328"/>
      <c r="BH24" s="328"/>
    </row>
    <row r="25" spans="1:60" s="329" customFormat="1" ht="47.25">
      <c r="A25" s="306"/>
      <c r="B25" s="307" t="s">
        <v>618</v>
      </c>
      <c r="C25" s="308" t="s">
        <v>1240</v>
      </c>
      <c r="D25" s="309">
        <v>4</v>
      </c>
      <c r="E25" s="310" t="s">
        <v>114</v>
      </c>
      <c r="F25" s="311" t="s">
        <v>1466</v>
      </c>
      <c r="G25" s="312"/>
      <c r="H25" s="313"/>
      <c r="I25" s="277"/>
      <c r="J25" s="278"/>
      <c r="K25" s="278"/>
      <c r="L25" s="278"/>
      <c r="M25" s="278"/>
      <c r="N25" s="278"/>
      <c r="O25" s="278"/>
      <c r="P25" s="278"/>
      <c r="Q25" s="278"/>
      <c r="R25" s="278"/>
      <c r="S25" s="278"/>
      <c r="T25" s="278"/>
      <c r="U25" s="278"/>
      <c r="V25" s="278"/>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324"/>
      <c r="AT25" s="326"/>
      <c r="AU25" s="327"/>
      <c r="AV25" s="328"/>
      <c r="AW25" s="328"/>
      <c r="AX25" s="328"/>
      <c r="AY25" s="328"/>
      <c r="AZ25" s="328"/>
      <c r="BA25" s="328"/>
      <c r="BB25" s="328"/>
      <c r="BC25" s="328"/>
      <c r="BD25" s="328"/>
      <c r="BE25" s="328"/>
      <c r="BF25" s="328"/>
      <c r="BG25" s="328"/>
      <c r="BH25" s="328"/>
    </row>
    <row r="26" spans="1:60" s="329" customFormat="1" ht="31.5">
      <c r="A26" s="316"/>
      <c r="B26" s="317" t="s">
        <v>258</v>
      </c>
      <c r="C26" s="318" t="s">
        <v>259</v>
      </c>
      <c r="D26" s="319">
        <v>4</v>
      </c>
      <c r="E26" s="320" t="s">
        <v>114</v>
      </c>
      <c r="F26" s="321" t="s">
        <v>1466</v>
      </c>
      <c r="G26" s="322"/>
      <c r="H26" s="323"/>
      <c r="I26" s="268">
        <v>6</v>
      </c>
      <c r="J26" s="269">
        <v>7</v>
      </c>
      <c r="K26" s="269"/>
      <c r="L26" s="270">
        <v>8</v>
      </c>
      <c r="M26" s="269"/>
      <c r="N26" s="269">
        <v>9</v>
      </c>
      <c r="O26" s="271"/>
      <c r="P26" s="271"/>
      <c r="Q26" s="271"/>
      <c r="R26" s="271"/>
      <c r="S26" s="269">
        <v>10</v>
      </c>
      <c r="T26" s="269" t="s">
        <v>1457</v>
      </c>
      <c r="U26" s="269">
        <v>11</v>
      </c>
      <c r="V26" s="271"/>
      <c r="W26" s="271"/>
      <c r="X26" s="269">
        <v>12</v>
      </c>
      <c r="Y26" s="271"/>
      <c r="Z26" s="271"/>
      <c r="AA26" s="269">
        <v>13</v>
      </c>
      <c r="AB26" s="269"/>
      <c r="AC26" s="271"/>
      <c r="AD26" s="271"/>
      <c r="AE26" s="271"/>
      <c r="AF26" s="271"/>
      <c r="AG26" s="271"/>
      <c r="AH26" s="269">
        <v>14</v>
      </c>
      <c r="AI26" s="271"/>
      <c r="AJ26" s="269">
        <v>15</v>
      </c>
      <c r="AK26" s="269">
        <v>16</v>
      </c>
      <c r="AL26" s="271"/>
      <c r="AM26" s="271"/>
      <c r="AN26" s="271"/>
      <c r="AO26" s="271"/>
      <c r="AP26" s="269">
        <v>17</v>
      </c>
      <c r="AQ26" s="269">
        <v>18</v>
      </c>
      <c r="AR26" s="269">
        <v>19</v>
      </c>
      <c r="AS26" s="272">
        <v>20</v>
      </c>
      <c r="AT26" s="326"/>
      <c r="AU26" s="327"/>
      <c r="AV26" s="328"/>
      <c r="AW26" s="328"/>
      <c r="AX26" s="328"/>
      <c r="AY26" s="328"/>
      <c r="AZ26" s="328"/>
      <c r="BA26" s="328"/>
      <c r="BB26" s="328"/>
      <c r="BC26" s="328"/>
      <c r="BD26" s="328"/>
      <c r="BE26" s="328"/>
      <c r="BF26" s="328"/>
      <c r="BG26" s="328"/>
      <c r="BH26" s="328"/>
    </row>
    <row r="27" spans="1:60" ht="47.25">
      <c r="A27" s="245">
        <f>A21+1</f>
        <v>5</v>
      </c>
      <c r="B27" s="246" t="s">
        <v>1469</v>
      </c>
      <c r="C27" s="247" t="s">
        <v>1470</v>
      </c>
      <c r="D27" s="248">
        <v>5</v>
      </c>
      <c r="E27" s="249" t="s">
        <v>114</v>
      </c>
      <c r="F27" s="250" t="s">
        <v>1471</v>
      </c>
      <c r="G27" s="251" t="s">
        <v>1454</v>
      </c>
      <c r="H27" s="292"/>
      <c r="I27" s="252">
        <v>43602</v>
      </c>
      <c r="J27" s="253">
        <f>I27+5</f>
        <v>43607</v>
      </c>
      <c r="K27" s="253">
        <f t="shared" ref="K27:K34" si="0">J27+3</f>
        <v>43610</v>
      </c>
      <c r="L27" s="254">
        <f>K27+17</f>
        <v>43627</v>
      </c>
      <c r="M27" s="253">
        <f t="shared" ref="M27:M34" si="1">L27+1</f>
        <v>43628</v>
      </c>
      <c r="N27" s="255">
        <f>M27+29</f>
        <v>43657</v>
      </c>
      <c r="O27" s="255">
        <f t="shared" ref="O27:O34" si="2">M27+10</f>
        <v>43638</v>
      </c>
      <c r="P27" s="255"/>
      <c r="Q27" s="255">
        <f t="shared" ref="Q27:Q34" si="3">M27+10</f>
        <v>43638</v>
      </c>
      <c r="R27" s="255">
        <f t="shared" ref="R27:R34" si="4">Q27+5</f>
        <v>43643</v>
      </c>
      <c r="S27" s="256">
        <v>43677</v>
      </c>
      <c r="T27" s="255">
        <f>Q27+89</f>
        <v>43727</v>
      </c>
      <c r="U27" s="255">
        <f>N27+40</f>
        <v>43697</v>
      </c>
      <c r="V27" s="255">
        <f t="shared" ref="V27:V34" si="5">N27+1</f>
        <v>43658</v>
      </c>
      <c r="W27" s="255">
        <f t="shared" ref="W27:W34" si="6">V27+5</f>
        <v>43663</v>
      </c>
      <c r="X27" s="256">
        <v>43700</v>
      </c>
      <c r="Y27" s="255">
        <f t="shared" ref="Y27:Y34" si="7">X27+20</f>
        <v>43720</v>
      </c>
      <c r="Z27" s="255">
        <f t="shared" ref="Z27:Z34" si="8">O27+10</f>
        <v>43648</v>
      </c>
      <c r="AA27" s="255">
        <f>X27+27</f>
        <v>43727</v>
      </c>
      <c r="AB27" s="255">
        <f t="shared" ref="AB27:AB34" si="9">X27+15</f>
        <v>43715</v>
      </c>
      <c r="AC27" s="255">
        <f t="shared" ref="AC27:AC34" si="10">AA27+1</f>
        <v>43728</v>
      </c>
      <c r="AD27" s="255">
        <f t="shared" ref="AD27:AD34" si="11">X27+10</f>
        <v>43710</v>
      </c>
      <c r="AE27" s="255">
        <f t="shared" ref="AE27:AE34" si="12">AD27+1</f>
        <v>43711</v>
      </c>
      <c r="AF27" s="255">
        <f t="shared" ref="AF27:AF34" si="13">Y27+1</f>
        <v>43721</v>
      </c>
      <c r="AG27" s="256">
        <f t="shared" ref="AG27:AG34" si="14">AF27+15</f>
        <v>43736</v>
      </c>
      <c r="AH27" s="255">
        <f>AG27+39</f>
        <v>43775</v>
      </c>
      <c r="AI27" s="255">
        <f t="shared" ref="AI27:AI34" si="15">AH27+5</f>
        <v>43780</v>
      </c>
      <c r="AJ27" s="255">
        <f>AI27+25</f>
        <v>43805</v>
      </c>
      <c r="AK27" s="255">
        <f>AI27+71</f>
        <v>43851</v>
      </c>
      <c r="AL27" s="256">
        <f t="shared" ref="AL27:AL34" si="16">AK27+5</f>
        <v>43856</v>
      </c>
      <c r="AM27" s="255">
        <f t="shared" ref="AM27:AM34" si="17">AL27+1</f>
        <v>43857</v>
      </c>
      <c r="AN27" s="255">
        <f t="shared" ref="AN27:AO34" si="18">AM27+5</f>
        <v>43862</v>
      </c>
      <c r="AO27" s="255">
        <f t="shared" si="18"/>
        <v>43867</v>
      </c>
      <c r="AP27" s="256">
        <v>43871</v>
      </c>
      <c r="AQ27" s="256">
        <v>43881</v>
      </c>
      <c r="AR27" s="256">
        <v>43901</v>
      </c>
      <c r="AS27" s="257">
        <v>43961</v>
      </c>
      <c r="AT27" s="258"/>
      <c r="AU27" s="259"/>
      <c r="AV27" s="260"/>
      <c r="AW27" s="260"/>
      <c r="AX27" s="260"/>
      <c r="AY27" s="260"/>
      <c r="AZ27" s="260"/>
      <c r="BA27" s="260"/>
      <c r="BB27" s="260"/>
      <c r="BC27" s="260"/>
      <c r="BD27" s="260"/>
      <c r="BE27" s="260"/>
      <c r="BF27" s="260"/>
      <c r="BG27" s="260"/>
      <c r="BH27" s="260"/>
    </row>
    <row r="28" spans="1:60" ht="47.25">
      <c r="A28" s="281"/>
      <c r="B28" s="282" t="s">
        <v>1472</v>
      </c>
      <c r="C28" s="283" t="s">
        <v>1473</v>
      </c>
      <c r="D28" s="284">
        <v>5</v>
      </c>
      <c r="E28" s="285" t="s">
        <v>114</v>
      </c>
      <c r="F28" s="286" t="s">
        <v>1471</v>
      </c>
      <c r="G28" s="287"/>
      <c r="H28" s="293"/>
      <c r="I28" s="277">
        <v>43338</v>
      </c>
      <c r="J28" s="314">
        <f>I28+14</f>
        <v>43352</v>
      </c>
      <c r="K28" s="314">
        <f t="shared" si="0"/>
        <v>43355</v>
      </c>
      <c r="L28" s="278">
        <f>K28+2</f>
        <v>43357</v>
      </c>
      <c r="M28" s="314">
        <f t="shared" si="1"/>
        <v>43358</v>
      </c>
      <c r="N28" s="315">
        <f>M28+25</f>
        <v>43383</v>
      </c>
      <c r="O28" s="315">
        <f t="shared" si="2"/>
        <v>43368</v>
      </c>
      <c r="P28" s="315"/>
      <c r="Q28" s="315">
        <f t="shared" si="3"/>
        <v>43368</v>
      </c>
      <c r="R28" s="315">
        <f t="shared" si="4"/>
        <v>43373</v>
      </c>
      <c r="S28" s="279"/>
      <c r="T28" s="315">
        <f>Q28+10</f>
        <v>43378</v>
      </c>
      <c r="U28" s="315">
        <f>N28+10</f>
        <v>43393</v>
      </c>
      <c r="V28" s="315">
        <f t="shared" si="5"/>
        <v>43384</v>
      </c>
      <c r="W28" s="315">
        <f t="shared" si="6"/>
        <v>43389</v>
      </c>
      <c r="X28" s="279">
        <v>43493</v>
      </c>
      <c r="Y28" s="315">
        <f t="shared" si="7"/>
        <v>43513</v>
      </c>
      <c r="Z28" s="315">
        <f t="shared" si="8"/>
        <v>43378</v>
      </c>
      <c r="AA28" s="315">
        <f>X28+25</f>
        <v>43518</v>
      </c>
      <c r="AB28" s="315">
        <f t="shared" si="9"/>
        <v>43508</v>
      </c>
      <c r="AC28" s="315">
        <f t="shared" si="10"/>
        <v>43519</v>
      </c>
      <c r="AD28" s="315">
        <f t="shared" si="11"/>
        <v>43503</v>
      </c>
      <c r="AE28" s="315">
        <f t="shared" si="12"/>
        <v>43504</v>
      </c>
      <c r="AF28" s="315">
        <f t="shared" si="13"/>
        <v>43514</v>
      </c>
      <c r="AG28" s="279">
        <f t="shared" si="14"/>
        <v>43529</v>
      </c>
      <c r="AH28" s="315">
        <f>AG28+10</f>
        <v>43539</v>
      </c>
      <c r="AI28" s="315">
        <f t="shared" si="15"/>
        <v>43544</v>
      </c>
      <c r="AJ28" s="315">
        <f>AI28+15</f>
        <v>43559</v>
      </c>
      <c r="AK28" s="315">
        <f>AI28+20</f>
        <v>43564</v>
      </c>
      <c r="AL28" s="279">
        <f t="shared" si="16"/>
        <v>43569</v>
      </c>
      <c r="AM28" s="315">
        <f t="shared" si="17"/>
        <v>43570</v>
      </c>
      <c r="AN28" s="315">
        <f t="shared" si="18"/>
        <v>43575</v>
      </c>
      <c r="AO28" s="315">
        <f t="shared" si="18"/>
        <v>43580</v>
      </c>
      <c r="AP28" s="279"/>
      <c r="AQ28" s="279"/>
      <c r="AR28" s="279">
        <f>AO28+20</f>
        <v>43600</v>
      </c>
      <c r="AS28" s="280"/>
      <c r="AT28" s="258"/>
      <c r="AU28" s="259"/>
      <c r="AV28" s="260"/>
      <c r="AW28" s="260"/>
      <c r="AX28" s="260"/>
      <c r="AY28" s="260"/>
      <c r="AZ28" s="260"/>
      <c r="BA28" s="260"/>
      <c r="BB28" s="260"/>
      <c r="BC28" s="260"/>
      <c r="BD28" s="260"/>
      <c r="BE28" s="260"/>
      <c r="BF28" s="260"/>
      <c r="BG28" s="260"/>
      <c r="BH28" s="260"/>
    </row>
    <row r="29" spans="1:60" ht="31.5">
      <c r="A29" s="245">
        <f>A27+1</f>
        <v>6</v>
      </c>
      <c r="B29" s="246" t="s">
        <v>600</v>
      </c>
      <c r="C29" s="247" t="s">
        <v>33</v>
      </c>
      <c r="D29" s="248">
        <v>6</v>
      </c>
      <c r="E29" s="249" t="s">
        <v>114</v>
      </c>
      <c r="F29" s="250" t="s">
        <v>1474</v>
      </c>
      <c r="G29" s="251" t="s">
        <v>1454</v>
      </c>
      <c r="H29" s="292"/>
      <c r="I29" s="252">
        <v>43452</v>
      </c>
      <c r="J29" s="253">
        <f>I29+5</f>
        <v>43457</v>
      </c>
      <c r="K29" s="253">
        <f t="shared" si="0"/>
        <v>43460</v>
      </c>
      <c r="L29" s="254">
        <f>K29+2</f>
        <v>43462</v>
      </c>
      <c r="M29" s="253">
        <f t="shared" si="1"/>
        <v>43463</v>
      </c>
      <c r="N29" s="255">
        <f>M29+25</f>
        <v>43488</v>
      </c>
      <c r="O29" s="255">
        <f t="shared" si="2"/>
        <v>43473</v>
      </c>
      <c r="P29" s="255"/>
      <c r="Q29" s="255">
        <f t="shared" si="3"/>
        <v>43473</v>
      </c>
      <c r="R29" s="255">
        <f t="shared" si="4"/>
        <v>43478</v>
      </c>
      <c r="S29" s="256">
        <v>43527</v>
      </c>
      <c r="T29" s="255">
        <f>Q29+104</f>
        <v>43577</v>
      </c>
      <c r="U29" s="255">
        <f>N29+59</f>
        <v>43547</v>
      </c>
      <c r="V29" s="255">
        <f t="shared" si="5"/>
        <v>43489</v>
      </c>
      <c r="W29" s="255">
        <f t="shared" si="6"/>
        <v>43494</v>
      </c>
      <c r="X29" s="256">
        <v>43550</v>
      </c>
      <c r="Y29" s="255">
        <f t="shared" si="7"/>
        <v>43570</v>
      </c>
      <c r="Z29" s="255">
        <f t="shared" si="8"/>
        <v>43483</v>
      </c>
      <c r="AA29" s="255">
        <f>X29+27</f>
        <v>43577</v>
      </c>
      <c r="AB29" s="255">
        <f t="shared" si="9"/>
        <v>43565</v>
      </c>
      <c r="AC29" s="255">
        <f t="shared" si="10"/>
        <v>43578</v>
      </c>
      <c r="AD29" s="255">
        <f t="shared" si="11"/>
        <v>43560</v>
      </c>
      <c r="AE29" s="255">
        <f t="shared" si="12"/>
        <v>43561</v>
      </c>
      <c r="AF29" s="255">
        <f t="shared" si="13"/>
        <v>43571</v>
      </c>
      <c r="AG29" s="256">
        <f t="shared" si="14"/>
        <v>43586</v>
      </c>
      <c r="AH29" s="255">
        <f>AG29+39</f>
        <v>43625</v>
      </c>
      <c r="AI29" s="255">
        <f t="shared" si="15"/>
        <v>43630</v>
      </c>
      <c r="AJ29" s="255">
        <f>AI29+25</f>
        <v>43655</v>
      </c>
      <c r="AK29" s="255">
        <f>AI29+71</f>
        <v>43701</v>
      </c>
      <c r="AL29" s="256">
        <f t="shared" si="16"/>
        <v>43706</v>
      </c>
      <c r="AM29" s="255">
        <f t="shared" si="17"/>
        <v>43707</v>
      </c>
      <c r="AN29" s="255">
        <f t="shared" si="18"/>
        <v>43712</v>
      </c>
      <c r="AO29" s="255">
        <f t="shared" si="18"/>
        <v>43717</v>
      </c>
      <c r="AP29" s="256">
        <v>43721</v>
      </c>
      <c r="AQ29" s="256">
        <v>43731</v>
      </c>
      <c r="AR29" s="256">
        <v>43751</v>
      </c>
      <c r="AS29" s="257">
        <v>43766</v>
      </c>
      <c r="AT29" s="258"/>
      <c r="AU29" s="259"/>
      <c r="AV29" s="260"/>
      <c r="AW29" s="260"/>
      <c r="AX29" s="260"/>
      <c r="AY29" s="260"/>
      <c r="AZ29" s="260"/>
      <c r="BA29" s="260"/>
      <c r="BB29" s="260"/>
      <c r="BC29" s="260"/>
      <c r="BD29" s="260"/>
      <c r="BE29" s="260"/>
      <c r="BF29" s="260"/>
      <c r="BG29" s="260"/>
      <c r="BH29" s="260"/>
    </row>
    <row r="30" spans="1:60" ht="31.5">
      <c r="A30" s="316"/>
      <c r="B30" s="317" t="s">
        <v>604</v>
      </c>
      <c r="C30" s="318" t="s">
        <v>35</v>
      </c>
      <c r="D30" s="284">
        <v>6</v>
      </c>
      <c r="E30" s="320" t="s">
        <v>114</v>
      </c>
      <c r="F30" s="321" t="s">
        <v>1474</v>
      </c>
      <c r="G30" s="322"/>
      <c r="H30" s="323"/>
      <c r="I30" s="277">
        <v>43338</v>
      </c>
      <c r="J30" s="314">
        <f>I30+14</f>
        <v>43352</v>
      </c>
      <c r="K30" s="314">
        <f t="shared" si="0"/>
        <v>43355</v>
      </c>
      <c r="L30" s="278">
        <f>K30+2</f>
        <v>43357</v>
      </c>
      <c r="M30" s="314">
        <f t="shared" si="1"/>
        <v>43358</v>
      </c>
      <c r="N30" s="315">
        <f>M30+25</f>
        <v>43383</v>
      </c>
      <c r="O30" s="315">
        <f t="shared" si="2"/>
        <v>43368</v>
      </c>
      <c r="P30" s="315"/>
      <c r="Q30" s="315">
        <f t="shared" si="3"/>
        <v>43368</v>
      </c>
      <c r="R30" s="315">
        <f t="shared" si="4"/>
        <v>43373</v>
      </c>
      <c r="S30" s="279"/>
      <c r="T30" s="315">
        <f>Q30+10</f>
        <v>43378</v>
      </c>
      <c r="U30" s="315">
        <f>N30+10</f>
        <v>43393</v>
      </c>
      <c r="V30" s="315">
        <f t="shared" si="5"/>
        <v>43384</v>
      </c>
      <c r="W30" s="315">
        <f t="shared" si="6"/>
        <v>43389</v>
      </c>
      <c r="X30" s="279">
        <v>43493</v>
      </c>
      <c r="Y30" s="315">
        <f t="shared" si="7"/>
        <v>43513</v>
      </c>
      <c r="Z30" s="315">
        <f t="shared" si="8"/>
        <v>43378</v>
      </c>
      <c r="AA30" s="315">
        <f>X30+25</f>
        <v>43518</v>
      </c>
      <c r="AB30" s="315">
        <f t="shared" si="9"/>
        <v>43508</v>
      </c>
      <c r="AC30" s="315">
        <f t="shared" si="10"/>
        <v>43519</v>
      </c>
      <c r="AD30" s="315">
        <f t="shared" si="11"/>
        <v>43503</v>
      </c>
      <c r="AE30" s="315">
        <f t="shared" si="12"/>
        <v>43504</v>
      </c>
      <c r="AF30" s="315">
        <f t="shared" si="13"/>
        <v>43514</v>
      </c>
      <c r="AG30" s="279">
        <f t="shared" si="14"/>
        <v>43529</v>
      </c>
      <c r="AH30" s="315">
        <f>AG30+10</f>
        <v>43539</v>
      </c>
      <c r="AI30" s="315">
        <f t="shared" si="15"/>
        <v>43544</v>
      </c>
      <c r="AJ30" s="315">
        <f>AI30+15</f>
        <v>43559</v>
      </c>
      <c r="AK30" s="315">
        <f>AI30+20</f>
        <v>43564</v>
      </c>
      <c r="AL30" s="279">
        <f t="shared" si="16"/>
        <v>43569</v>
      </c>
      <c r="AM30" s="315">
        <f t="shared" si="17"/>
        <v>43570</v>
      </c>
      <c r="AN30" s="315">
        <f t="shared" si="18"/>
        <v>43575</v>
      </c>
      <c r="AO30" s="315">
        <f t="shared" si="18"/>
        <v>43580</v>
      </c>
      <c r="AP30" s="279"/>
      <c r="AQ30" s="279"/>
      <c r="AR30" s="279">
        <f>AO30+20</f>
        <v>43600</v>
      </c>
      <c r="AS30" s="280"/>
      <c r="AT30" s="258"/>
      <c r="AU30" s="259"/>
      <c r="AV30" s="260"/>
      <c r="AW30" s="260"/>
      <c r="AX30" s="260"/>
      <c r="AY30" s="260"/>
      <c r="AZ30" s="260"/>
      <c r="BA30" s="260"/>
      <c r="BB30" s="260"/>
      <c r="BC30" s="260"/>
      <c r="BD30" s="260"/>
      <c r="BE30" s="260"/>
      <c r="BF30" s="260"/>
      <c r="BG30" s="260"/>
      <c r="BH30" s="260"/>
    </row>
    <row r="31" spans="1:60" ht="31.5">
      <c r="A31" s="245">
        <f>A29+1</f>
        <v>7</v>
      </c>
      <c r="B31" s="246" t="s">
        <v>592</v>
      </c>
      <c r="C31" s="247" t="s">
        <v>1272</v>
      </c>
      <c r="D31" s="248">
        <v>7</v>
      </c>
      <c r="E31" s="249" t="s">
        <v>114</v>
      </c>
      <c r="F31" s="250" t="s">
        <v>1475</v>
      </c>
      <c r="G31" s="251" t="s">
        <v>1454</v>
      </c>
      <c r="H31" s="292"/>
      <c r="I31" s="252">
        <v>43587</v>
      </c>
      <c r="J31" s="253">
        <f>I31+5</f>
        <v>43592</v>
      </c>
      <c r="K31" s="253">
        <f t="shared" si="0"/>
        <v>43595</v>
      </c>
      <c r="L31" s="254">
        <f>K31+17</f>
        <v>43612</v>
      </c>
      <c r="M31" s="253">
        <f t="shared" si="1"/>
        <v>43613</v>
      </c>
      <c r="N31" s="255">
        <f>M31+29</f>
        <v>43642</v>
      </c>
      <c r="O31" s="255">
        <f t="shared" si="2"/>
        <v>43623</v>
      </c>
      <c r="P31" s="255"/>
      <c r="Q31" s="255">
        <f t="shared" si="3"/>
        <v>43623</v>
      </c>
      <c r="R31" s="255">
        <f t="shared" si="4"/>
        <v>43628</v>
      </c>
      <c r="S31" s="256">
        <v>43662</v>
      </c>
      <c r="T31" s="255">
        <f>Q31+89</f>
        <v>43712</v>
      </c>
      <c r="U31" s="255">
        <f>N31+40</f>
        <v>43682</v>
      </c>
      <c r="V31" s="255">
        <f t="shared" si="5"/>
        <v>43643</v>
      </c>
      <c r="W31" s="255">
        <f t="shared" si="6"/>
        <v>43648</v>
      </c>
      <c r="X31" s="256">
        <v>43685</v>
      </c>
      <c r="Y31" s="255">
        <f t="shared" si="7"/>
        <v>43705</v>
      </c>
      <c r="Z31" s="255">
        <f t="shared" si="8"/>
        <v>43633</v>
      </c>
      <c r="AA31" s="255">
        <f>X31+27</f>
        <v>43712</v>
      </c>
      <c r="AB31" s="255">
        <f t="shared" si="9"/>
        <v>43700</v>
      </c>
      <c r="AC31" s="255">
        <f t="shared" si="10"/>
        <v>43713</v>
      </c>
      <c r="AD31" s="255">
        <f t="shared" si="11"/>
        <v>43695</v>
      </c>
      <c r="AE31" s="255">
        <f t="shared" si="12"/>
        <v>43696</v>
      </c>
      <c r="AF31" s="255">
        <f t="shared" si="13"/>
        <v>43706</v>
      </c>
      <c r="AG31" s="256">
        <f t="shared" si="14"/>
        <v>43721</v>
      </c>
      <c r="AH31" s="255">
        <f>AG31+39</f>
        <v>43760</v>
      </c>
      <c r="AI31" s="255">
        <f t="shared" si="15"/>
        <v>43765</v>
      </c>
      <c r="AJ31" s="255">
        <f>AI31+25</f>
        <v>43790</v>
      </c>
      <c r="AK31" s="255">
        <f>AI31+25</f>
        <v>43790</v>
      </c>
      <c r="AL31" s="256">
        <f t="shared" si="16"/>
        <v>43795</v>
      </c>
      <c r="AM31" s="255">
        <f t="shared" si="17"/>
        <v>43796</v>
      </c>
      <c r="AN31" s="255">
        <f t="shared" si="18"/>
        <v>43801</v>
      </c>
      <c r="AO31" s="255">
        <f t="shared" si="18"/>
        <v>43806</v>
      </c>
      <c r="AP31" s="256">
        <v>43856</v>
      </c>
      <c r="AQ31" s="256">
        <v>43866</v>
      </c>
      <c r="AR31" s="256">
        <v>43886</v>
      </c>
      <c r="AS31" s="257">
        <v>43946</v>
      </c>
      <c r="AT31" s="258"/>
      <c r="AU31" s="259"/>
      <c r="AV31" s="260"/>
      <c r="AW31" s="260"/>
      <c r="AX31" s="260"/>
      <c r="AY31" s="260"/>
      <c r="AZ31" s="260"/>
      <c r="BA31" s="260"/>
      <c r="BB31" s="260"/>
      <c r="BC31" s="260"/>
      <c r="BD31" s="260"/>
      <c r="BE31" s="260"/>
      <c r="BF31" s="260"/>
      <c r="BG31" s="260"/>
      <c r="BH31" s="260"/>
    </row>
    <row r="32" spans="1:60" ht="31.5">
      <c r="A32" s="281"/>
      <c r="B32" s="282" t="s">
        <v>596</v>
      </c>
      <c r="C32" s="283" t="s">
        <v>1274</v>
      </c>
      <c r="D32" s="284">
        <v>7</v>
      </c>
      <c r="E32" s="285" t="s">
        <v>114</v>
      </c>
      <c r="F32" s="286" t="s">
        <v>1475</v>
      </c>
      <c r="G32" s="287"/>
      <c r="H32" s="293"/>
      <c r="I32" s="277">
        <v>43338</v>
      </c>
      <c r="J32" s="314">
        <f>I32+14</f>
        <v>43352</v>
      </c>
      <c r="K32" s="314">
        <f t="shared" si="0"/>
        <v>43355</v>
      </c>
      <c r="L32" s="278">
        <f>K32+2</f>
        <v>43357</v>
      </c>
      <c r="M32" s="314">
        <f t="shared" si="1"/>
        <v>43358</v>
      </c>
      <c r="N32" s="315">
        <f>M32+25</f>
        <v>43383</v>
      </c>
      <c r="O32" s="315">
        <f t="shared" si="2"/>
        <v>43368</v>
      </c>
      <c r="P32" s="315"/>
      <c r="Q32" s="315">
        <f t="shared" si="3"/>
        <v>43368</v>
      </c>
      <c r="R32" s="315">
        <f t="shared" si="4"/>
        <v>43373</v>
      </c>
      <c r="S32" s="279"/>
      <c r="T32" s="315">
        <f>Q32+10</f>
        <v>43378</v>
      </c>
      <c r="U32" s="315">
        <f>N32+10</f>
        <v>43393</v>
      </c>
      <c r="V32" s="315">
        <f t="shared" si="5"/>
        <v>43384</v>
      </c>
      <c r="W32" s="315">
        <f t="shared" si="6"/>
        <v>43389</v>
      </c>
      <c r="X32" s="279">
        <v>43493</v>
      </c>
      <c r="Y32" s="315">
        <f t="shared" si="7"/>
        <v>43513</v>
      </c>
      <c r="Z32" s="315">
        <f t="shared" si="8"/>
        <v>43378</v>
      </c>
      <c r="AA32" s="315">
        <f>X32+25</f>
        <v>43518</v>
      </c>
      <c r="AB32" s="315">
        <f t="shared" si="9"/>
        <v>43508</v>
      </c>
      <c r="AC32" s="315">
        <f t="shared" si="10"/>
        <v>43519</v>
      </c>
      <c r="AD32" s="315">
        <f t="shared" si="11"/>
        <v>43503</v>
      </c>
      <c r="AE32" s="315">
        <f t="shared" si="12"/>
        <v>43504</v>
      </c>
      <c r="AF32" s="315">
        <f t="shared" si="13"/>
        <v>43514</v>
      </c>
      <c r="AG32" s="279">
        <f t="shared" si="14"/>
        <v>43529</v>
      </c>
      <c r="AH32" s="315">
        <f>AG32+10</f>
        <v>43539</v>
      </c>
      <c r="AI32" s="315">
        <f t="shared" si="15"/>
        <v>43544</v>
      </c>
      <c r="AJ32" s="315">
        <f>AI32+15</f>
        <v>43559</v>
      </c>
      <c r="AK32" s="315">
        <f>AI32+20</f>
        <v>43564</v>
      </c>
      <c r="AL32" s="279">
        <f t="shared" si="16"/>
        <v>43569</v>
      </c>
      <c r="AM32" s="315">
        <f t="shared" si="17"/>
        <v>43570</v>
      </c>
      <c r="AN32" s="315">
        <f t="shared" si="18"/>
        <v>43575</v>
      </c>
      <c r="AO32" s="315">
        <f t="shared" si="18"/>
        <v>43580</v>
      </c>
      <c r="AP32" s="279"/>
      <c r="AQ32" s="279"/>
      <c r="AR32" s="279">
        <f>AO32+20</f>
        <v>43600</v>
      </c>
      <c r="AS32" s="280"/>
      <c r="AT32" s="258"/>
      <c r="AU32" s="259"/>
      <c r="AV32" s="260"/>
      <c r="AW32" s="260"/>
      <c r="AX32" s="260"/>
      <c r="AY32" s="260"/>
      <c r="AZ32" s="260"/>
      <c r="BA32" s="260"/>
      <c r="BB32" s="260"/>
      <c r="BC32" s="260"/>
      <c r="BD32" s="260"/>
      <c r="BE32" s="260"/>
      <c r="BF32" s="260"/>
      <c r="BG32" s="260"/>
      <c r="BH32" s="260"/>
    </row>
    <row r="33" spans="1:60" ht="31.5">
      <c r="A33" s="330">
        <f>A31+1</f>
        <v>8</v>
      </c>
      <c r="B33" s="246" t="s">
        <v>698</v>
      </c>
      <c r="C33" s="247" t="s">
        <v>1276</v>
      </c>
      <c r="D33" s="248">
        <v>8</v>
      </c>
      <c r="E33" s="249" t="s">
        <v>114</v>
      </c>
      <c r="F33" s="250" t="s">
        <v>1476</v>
      </c>
      <c r="G33" s="251" t="s">
        <v>1454</v>
      </c>
      <c r="H33" s="292"/>
      <c r="I33" s="252">
        <v>43748</v>
      </c>
      <c r="J33" s="253">
        <f>I33+5</f>
        <v>43753</v>
      </c>
      <c r="K33" s="253">
        <f t="shared" si="0"/>
        <v>43756</v>
      </c>
      <c r="L33" s="254">
        <f>K33+17</f>
        <v>43773</v>
      </c>
      <c r="M33" s="253">
        <f t="shared" si="1"/>
        <v>43774</v>
      </c>
      <c r="N33" s="255">
        <f>M33+29</f>
        <v>43803</v>
      </c>
      <c r="O33" s="255">
        <f t="shared" si="2"/>
        <v>43784</v>
      </c>
      <c r="P33" s="255"/>
      <c r="Q33" s="255">
        <f t="shared" si="3"/>
        <v>43784</v>
      </c>
      <c r="R33" s="255">
        <f t="shared" si="4"/>
        <v>43789</v>
      </c>
      <c r="S33" s="256">
        <v>43823</v>
      </c>
      <c r="T33" s="255">
        <f>Q33+89</f>
        <v>43873</v>
      </c>
      <c r="U33" s="255">
        <f>N33+40</f>
        <v>43843</v>
      </c>
      <c r="V33" s="255">
        <f t="shared" si="5"/>
        <v>43804</v>
      </c>
      <c r="W33" s="255">
        <f t="shared" si="6"/>
        <v>43809</v>
      </c>
      <c r="X33" s="256">
        <v>43846</v>
      </c>
      <c r="Y33" s="255">
        <f t="shared" si="7"/>
        <v>43866</v>
      </c>
      <c r="Z33" s="255">
        <f t="shared" si="8"/>
        <v>43794</v>
      </c>
      <c r="AA33" s="255">
        <f>X33+27</f>
        <v>43873</v>
      </c>
      <c r="AB33" s="255">
        <f t="shared" si="9"/>
        <v>43861</v>
      </c>
      <c r="AC33" s="255">
        <f t="shared" si="10"/>
        <v>43874</v>
      </c>
      <c r="AD33" s="255">
        <f t="shared" si="11"/>
        <v>43856</v>
      </c>
      <c r="AE33" s="255">
        <f t="shared" si="12"/>
        <v>43857</v>
      </c>
      <c r="AF33" s="255">
        <f t="shared" si="13"/>
        <v>43867</v>
      </c>
      <c r="AG33" s="256">
        <f t="shared" si="14"/>
        <v>43882</v>
      </c>
      <c r="AH33" s="255">
        <f>AG33+39</f>
        <v>43921</v>
      </c>
      <c r="AI33" s="255">
        <f t="shared" si="15"/>
        <v>43926</v>
      </c>
      <c r="AJ33" s="255">
        <f>AI33+25</f>
        <v>43951</v>
      </c>
      <c r="AK33" s="255">
        <f>AI33+71</f>
        <v>43997</v>
      </c>
      <c r="AL33" s="256">
        <f t="shared" si="16"/>
        <v>44002</v>
      </c>
      <c r="AM33" s="255">
        <f t="shared" si="17"/>
        <v>44003</v>
      </c>
      <c r="AN33" s="255">
        <f t="shared" si="18"/>
        <v>44008</v>
      </c>
      <c r="AO33" s="255">
        <f t="shared" si="18"/>
        <v>44013</v>
      </c>
      <c r="AP33" s="256">
        <v>44017</v>
      </c>
      <c r="AQ33" s="256">
        <v>44027</v>
      </c>
      <c r="AR33" s="256">
        <v>44047</v>
      </c>
      <c r="AS33" s="257">
        <v>44111</v>
      </c>
      <c r="AT33" s="258"/>
      <c r="AU33" s="259"/>
      <c r="AV33" s="260"/>
      <c r="AW33" s="260"/>
      <c r="AX33" s="260"/>
      <c r="AY33" s="260"/>
      <c r="AZ33" s="260"/>
      <c r="BA33" s="260"/>
      <c r="BB33" s="260"/>
      <c r="BC33" s="260"/>
      <c r="BD33" s="260"/>
      <c r="BE33" s="260"/>
      <c r="BF33" s="260"/>
      <c r="BG33" s="260"/>
      <c r="BH33" s="260"/>
    </row>
    <row r="34" spans="1:60" s="335" customFormat="1" ht="31.5">
      <c r="A34" s="331"/>
      <c r="B34" s="307" t="s">
        <v>706</v>
      </c>
      <c r="C34" s="308" t="s">
        <v>1278</v>
      </c>
      <c r="D34" s="309">
        <v>8</v>
      </c>
      <c r="E34" s="310" t="s">
        <v>114</v>
      </c>
      <c r="F34" s="311" t="s">
        <v>1476</v>
      </c>
      <c r="G34" s="312"/>
      <c r="H34" s="313"/>
      <c r="I34" s="277">
        <v>43338</v>
      </c>
      <c r="J34" s="314">
        <f>I34+14</f>
        <v>43352</v>
      </c>
      <c r="K34" s="314">
        <f t="shared" si="0"/>
        <v>43355</v>
      </c>
      <c r="L34" s="278">
        <f>K34+2</f>
        <v>43357</v>
      </c>
      <c r="M34" s="314">
        <f t="shared" si="1"/>
        <v>43358</v>
      </c>
      <c r="N34" s="315">
        <f>M34+25</f>
        <v>43383</v>
      </c>
      <c r="O34" s="315">
        <f t="shared" si="2"/>
        <v>43368</v>
      </c>
      <c r="P34" s="315"/>
      <c r="Q34" s="315">
        <f t="shared" si="3"/>
        <v>43368</v>
      </c>
      <c r="R34" s="315">
        <f t="shared" si="4"/>
        <v>43373</v>
      </c>
      <c r="S34" s="279"/>
      <c r="T34" s="315">
        <f>Q34+10</f>
        <v>43378</v>
      </c>
      <c r="U34" s="315">
        <f>N34+10</f>
        <v>43393</v>
      </c>
      <c r="V34" s="315">
        <f t="shared" si="5"/>
        <v>43384</v>
      </c>
      <c r="W34" s="315">
        <f t="shared" si="6"/>
        <v>43389</v>
      </c>
      <c r="X34" s="279">
        <v>43493</v>
      </c>
      <c r="Y34" s="315">
        <f t="shared" si="7"/>
        <v>43513</v>
      </c>
      <c r="Z34" s="315">
        <f t="shared" si="8"/>
        <v>43378</v>
      </c>
      <c r="AA34" s="315">
        <f>X34+25</f>
        <v>43518</v>
      </c>
      <c r="AB34" s="315">
        <f t="shared" si="9"/>
        <v>43508</v>
      </c>
      <c r="AC34" s="315">
        <f t="shared" si="10"/>
        <v>43519</v>
      </c>
      <c r="AD34" s="315">
        <f t="shared" si="11"/>
        <v>43503</v>
      </c>
      <c r="AE34" s="315">
        <f t="shared" si="12"/>
        <v>43504</v>
      </c>
      <c r="AF34" s="315">
        <f t="shared" si="13"/>
        <v>43514</v>
      </c>
      <c r="AG34" s="279">
        <f t="shared" si="14"/>
        <v>43529</v>
      </c>
      <c r="AH34" s="315">
        <f>AG34+10</f>
        <v>43539</v>
      </c>
      <c r="AI34" s="315">
        <f t="shared" si="15"/>
        <v>43544</v>
      </c>
      <c r="AJ34" s="315">
        <f>AI34+15</f>
        <v>43559</v>
      </c>
      <c r="AK34" s="315">
        <f>AI34+20</f>
        <v>43564</v>
      </c>
      <c r="AL34" s="279">
        <f t="shared" si="16"/>
        <v>43569</v>
      </c>
      <c r="AM34" s="315">
        <f t="shared" si="17"/>
        <v>43570</v>
      </c>
      <c r="AN34" s="315">
        <f t="shared" si="18"/>
        <v>43575</v>
      </c>
      <c r="AO34" s="315">
        <f t="shared" si="18"/>
        <v>43580</v>
      </c>
      <c r="AP34" s="279"/>
      <c r="AQ34" s="279"/>
      <c r="AR34" s="279">
        <f>AO34+20</f>
        <v>43600</v>
      </c>
      <c r="AS34" s="280"/>
      <c r="AT34" s="332"/>
      <c r="AU34" s="333"/>
      <c r="AV34" s="334"/>
      <c r="AW34" s="334"/>
      <c r="AX34" s="334"/>
      <c r="AY34" s="334"/>
      <c r="AZ34" s="334"/>
      <c r="BA34" s="334"/>
      <c r="BB34" s="334"/>
      <c r="BC34" s="334"/>
      <c r="BD34" s="334"/>
      <c r="BE34" s="334"/>
      <c r="BF34" s="334"/>
      <c r="BG34" s="334"/>
      <c r="BH34" s="334"/>
    </row>
    <row r="35" spans="1:60" s="335" customFormat="1" ht="31.5">
      <c r="A35" s="331"/>
      <c r="B35" s="307" t="s">
        <v>798</v>
      </c>
      <c r="C35" s="308" t="s">
        <v>1280</v>
      </c>
      <c r="D35" s="309">
        <v>8</v>
      </c>
      <c r="E35" s="310" t="s">
        <v>114</v>
      </c>
      <c r="F35" s="311" t="s">
        <v>1476</v>
      </c>
      <c r="G35" s="312"/>
      <c r="H35" s="313"/>
      <c r="I35" s="268">
        <v>6</v>
      </c>
      <c r="J35" s="269">
        <v>7</v>
      </c>
      <c r="K35" s="269"/>
      <c r="L35" s="270">
        <v>8</v>
      </c>
      <c r="M35" s="269"/>
      <c r="N35" s="269">
        <v>9</v>
      </c>
      <c r="O35" s="271"/>
      <c r="P35" s="271"/>
      <c r="Q35" s="271"/>
      <c r="R35" s="271"/>
      <c r="S35" s="269">
        <v>10</v>
      </c>
      <c r="T35" s="269" t="s">
        <v>1457</v>
      </c>
      <c r="U35" s="269">
        <v>11</v>
      </c>
      <c r="V35" s="271"/>
      <c r="W35" s="271"/>
      <c r="X35" s="269">
        <v>12</v>
      </c>
      <c r="Y35" s="271"/>
      <c r="Z35" s="271"/>
      <c r="AA35" s="269">
        <v>13</v>
      </c>
      <c r="AB35" s="269"/>
      <c r="AC35" s="271"/>
      <c r="AD35" s="271"/>
      <c r="AE35" s="271"/>
      <c r="AF35" s="271"/>
      <c r="AG35" s="271"/>
      <c r="AH35" s="269">
        <v>14</v>
      </c>
      <c r="AI35" s="271"/>
      <c r="AJ35" s="269">
        <v>15</v>
      </c>
      <c r="AK35" s="269">
        <v>16</v>
      </c>
      <c r="AL35" s="271"/>
      <c r="AM35" s="271"/>
      <c r="AN35" s="271"/>
      <c r="AO35" s="271"/>
      <c r="AP35" s="269">
        <v>17</v>
      </c>
      <c r="AQ35" s="269">
        <v>18</v>
      </c>
      <c r="AR35" s="269">
        <v>19</v>
      </c>
      <c r="AS35" s="272">
        <v>20</v>
      </c>
      <c r="AT35" s="332"/>
      <c r="AU35" s="333"/>
      <c r="AV35" s="334"/>
      <c r="AW35" s="334"/>
      <c r="AX35" s="334"/>
      <c r="AY35" s="334"/>
      <c r="AZ35" s="334"/>
      <c r="BA35" s="334"/>
      <c r="BB35" s="334"/>
      <c r="BC35" s="334"/>
      <c r="BD35" s="334"/>
      <c r="BE35" s="334"/>
      <c r="BF35" s="334"/>
      <c r="BG35" s="334"/>
      <c r="BH35" s="334"/>
    </row>
    <row r="36" spans="1:60" s="335" customFormat="1" ht="31.5">
      <c r="A36" s="336"/>
      <c r="B36" s="317" t="s">
        <v>610</v>
      </c>
      <c r="C36" s="318" t="s">
        <v>1282</v>
      </c>
      <c r="D36" s="319">
        <v>8</v>
      </c>
      <c r="E36" s="320" t="s">
        <v>114</v>
      </c>
      <c r="F36" s="321" t="s">
        <v>1476</v>
      </c>
      <c r="G36" s="322"/>
      <c r="H36" s="323"/>
      <c r="I36" s="337"/>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80"/>
      <c r="AT36" s="332"/>
      <c r="AU36" s="333"/>
      <c r="AV36" s="334"/>
      <c r="AW36" s="334"/>
      <c r="AX36" s="334"/>
      <c r="AY36" s="334"/>
      <c r="AZ36" s="334"/>
      <c r="BA36" s="334"/>
      <c r="BB36" s="334"/>
      <c r="BC36" s="334"/>
      <c r="BD36" s="334"/>
      <c r="BE36" s="334"/>
      <c r="BF36" s="334"/>
      <c r="BG36" s="334"/>
      <c r="BH36" s="334"/>
    </row>
    <row r="37" spans="1:60" ht="31.5">
      <c r="A37" s="245">
        <f>A33+1</f>
        <v>9</v>
      </c>
      <c r="B37" s="246" t="s">
        <v>1477</v>
      </c>
      <c r="C37" s="247" t="s">
        <v>1478</v>
      </c>
      <c r="D37" s="248">
        <v>10</v>
      </c>
      <c r="E37" s="249" t="s">
        <v>114</v>
      </c>
      <c r="F37" s="250" t="s">
        <v>1479</v>
      </c>
      <c r="G37" s="251" t="s">
        <v>1454</v>
      </c>
      <c r="H37" s="292"/>
      <c r="I37" s="252">
        <v>43641</v>
      </c>
      <c r="J37" s="253">
        <f>I37+5</f>
        <v>43646</v>
      </c>
      <c r="K37" s="253">
        <f>J37+1</f>
        <v>43647</v>
      </c>
      <c r="L37" s="254">
        <f>K37</f>
        <v>43647</v>
      </c>
      <c r="M37" s="253">
        <f>L37+1</f>
        <v>43648</v>
      </c>
      <c r="N37" s="256">
        <v>43682</v>
      </c>
      <c r="O37" s="256">
        <f>M37+10</f>
        <v>43658</v>
      </c>
      <c r="P37" s="256"/>
      <c r="Q37" s="255">
        <f>M37+10</f>
        <v>43658</v>
      </c>
      <c r="R37" s="255">
        <f>Q37+5</f>
        <v>43663</v>
      </c>
      <c r="S37" s="256">
        <v>43702</v>
      </c>
      <c r="T37" s="255">
        <f>Q37+97</f>
        <v>43755</v>
      </c>
      <c r="U37" s="255">
        <f>N37+40</f>
        <v>43722</v>
      </c>
      <c r="V37" s="255">
        <f>N37+1</f>
        <v>43683</v>
      </c>
      <c r="W37" s="255">
        <f>V37+5</f>
        <v>43688</v>
      </c>
      <c r="X37" s="256">
        <v>43725</v>
      </c>
      <c r="Y37" s="255">
        <f>X37+20</f>
        <v>43745</v>
      </c>
      <c r="Z37" s="255">
        <f>O37+10</f>
        <v>43668</v>
      </c>
      <c r="AA37" s="255">
        <f>X37+30</f>
        <v>43755</v>
      </c>
      <c r="AB37" s="255">
        <f>X37+15</f>
        <v>43740</v>
      </c>
      <c r="AC37" s="255">
        <f>AA37+1</f>
        <v>43756</v>
      </c>
      <c r="AD37" s="255">
        <f>X37+10</f>
        <v>43735</v>
      </c>
      <c r="AE37" s="255">
        <f>AD37+1</f>
        <v>43736</v>
      </c>
      <c r="AF37" s="255">
        <f>Y37+1</f>
        <v>43746</v>
      </c>
      <c r="AG37" s="256">
        <f>AF37+15</f>
        <v>43761</v>
      </c>
      <c r="AH37" s="255">
        <f>AG37+69</f>
        <v>43830</v>
      </c>
      <c r="AI37" s="255">
        <f>AH37+5</f>
        <v>43835</v>
      </c>
      <c r="AJ37" s="255">
        <f>AI37+25</f>
        <v>43860</v>
      </c>
      <c r="AK37" s="255">
        <f>AI37+71</f>
        <v>43906</v>
      </c>
      <c r="AL37" s="256">
        <f>AK37+5</f>
        <v>43911</v>
      </c>
      <c r="AM37" s="255">
        <f>AL37+1</f>
        <v>43912</v>
      </c>
      <c r="AN37" s="255">
        <f>AM37+5</f>
        <v>43917</v>
      </c>
      <c r="AO37" s="255">
        <f>AN37+5</f>
        <v>43922</v>
      </c>
      <c r="AP37" s="256">
        <v>43926</v>
      </c>
      <c r="AQ37" s="256">
        <v>43936</v>
      </c>
      <c r="AR37" s="256">
        <v>43956</v>
      </c>
      <c r="AS37" s="257">
        <v>43961</v>
      </c>
      <c r="AT37" s="258"/>
      <c r="AU37" s="259"/>
      <c r="AV37" s="260"/>
      <c r="AW37" s="260"/>
      <c r="AX37" s="260"/>
      <c r="AY37" s="260"/>
      <c r="AZ37" s="260"/>
      <c r="BA37" s="260"/>
      <c r="BB37" s="260"/>
      <c r="BC37" s="260"/>
      <c r="BD37" s="260"/>
      <c r="BE37" s="260"/>
      <c r="BF37" s="260"/>
      <c r="BG37" s="260"/>
      <c r="BH37" s="260"/>
    </row>
    <row r="38" spans="1:60" s="335" customFormat="1" ht="31.5">
      <c r="A38" s="306"/>
      <c r="B38" s="307" t="s">
        <v>186</v>
      </c>
      <c r="C38" s="308" t="s">
        <v>187</v>
      </c>
      <c r="D38" s="309">
        <v>10</v>
      </c>
      <c r="E38" s="310" t="s">
        <v>114</v>
      </c>
      <c r="F38" s="311" t="s">
        <v>1479</v>
      </c>
      <c r="G38" s="312"/>
      <c r="H38" s="313"/>
      <c r="I38" s="277">
        <v>43338</v>
      </c>
      <c r="J38" s="314">
        <f>I38+14</f>
        <v>43352</v>
      </c>
      <c r="K38" s="314">
        <f>J38+3</f>
        <v>43355</v>
      </c>
      <c r="L38" s="278">
        <f>K38+2</f>
        <v>43357</v>
      </c>
      <c r="M38" s="314">
        <f>L38+1</f>
        <v>43358</v>
      </c>
      <c r="N38" s="315">
        <f>M38+25</f>
        <v>43383</v>
      </c>
      <c r="O38" s="315">
        <f>M38+10</f>
        <v>43368</v>
      </c>
      <c r="P38" s="315"/>
      <c r="Q38" s="315">
        <f>M38+10</f>
        <v>43368</v>
      </c>
      <c r="R38" s="315">
        <f>Q38+5</f>
        <v>43373</v>
      </c>
      <c r="S38" s="279"/>
      <c r="T38" s="315">
        <f>Q38+10</f>
        <v>43378</v>
      </c>
      <c r="U38" s="315">
        <f>N38+10</f>
        <v>43393</v>
      </c>
      <c r="V38" s="315">
        <f>N38+1</f>
        <v>43384</v>
      </c>
      <c r="W38" s="315">
        <f>V38+5</f>
        <v>43389</v>
      </c>
      <c r="X38" s="279">
        <v>43493</v>
      </c>
      <c r="Y38" s="315">
        <f>X38+20</f>
        <v>43513</v>
      </c>
      <c r="Z38" s="315">
        <f>O38+10</f>
        <v>43378</v>
      </c>
      <c r="AA38" s="315">
        <f>X38+25</f>
        <v>43518</v>
      </c>
      <c r="AB38" s="315">
        <f>X38+15</f>
        <v>43508</v>
      </c>
      <c r="AC38" s="315">
        <f>AA38+1</f>
        <v>43519</v>
      </c>
      <c r="AD38" s="315">
        <f>X38+10</f>
        <v>43503</v>
      </c>
      <c r="AE38" s="315">
        <f>AD38+1</f>
        <v>43504</v>
      </c>
      <c r="AF38" s="315">
        <f>Y38+1</f>
        <v>43514</v>
      </c>
      <c r="AG38" s="279">
        <f>AF38+15</f>
        <v>43529</v>
      </c>
      <c r="AH38" s="315">
        <f>AG38+10</f>
        <v>43539</v>
      </c>
      <c r="AI38" s="315">
        <f>AH38+5</f>
        <v>43544</v>
      </c>
      <c r="AJ38" s="315">
        <f>AI38+15</f>
        <v>43559</v>
      </c>
      <c r="AK38" s="315">
        <f>AI38+20</f>
        <v>43564</v>
      </c>
      <c r="AL38" s="279">
        <f>AK38+5</f>
        <v>43569</v>
      </c>
      <c r="AM38" s="315">
        <f>AL38+1</f>
        <v>43570</v>
      </c>
      <c r="AN38" s="315">
        <f>AM38+5</f>
        <v>43575</v>
      </c>
      <c r="AO38" s="315">
        <f>AN38+5</f>
        <v>43580</v>
      </c>
      <c r="AP38" s="279"/>
      <c r="AQ38" s="279"/>
      <c r="AR38" s="279">
        <f>AO38+20</f>
        <v>43600</v>
      </c>
      <c r="AS38" s="280"/>
      <c r="AT38" s="332"/>
      <c r="AU38" s="333"/>
      <c r="AV38" s="334"/>
      <c r="AW38" s="334"/>
      <c r="AX38" s="334"/>
      <c r="AY38" s="334"/>
      <c r="AZ38" s="334"/>
      <c r="BA38" s="334"/>
      <c r="BB38" s="334"/>
      <c r="BC38" s="334"/>
      <c r="BD38" s="334"/>
      <c r="BE38" s="334"/>
      <c r="BF38" s="334"/>
      <c r="BG38" s="334"/>
      <c r="BH38" s="334"/>
    </row>
    <row r="39" spans="1:60" s="335" customFormat="1" ht="31.5">
      <c r="A39" s="306"/>
      <c r="B39" s="307" t="s">
        <v>1480</v>
      </c>
      <c r="C39" s="308" t="s">
        <v>1481</v>
      </c>
      <c r="D39" s="309">
        <v>10</v>
      </c>
      <c r="E39" s="310" t="s">
        <v>114</v>
      </c>
      <c r="F39" s="311" t="s">
        <v>1479</v>
      </c>
      <c r="G39" s="312"/>
      <c r="H39" s="313"/>
      <c r="I39" s="268">
        <v>6</v>
      </c>
      <c r="J39" s="269">
        <v>7</v>
      </c>
      <c r="K39" s="269"/>
      <c r="L39" s="270">
        <v>8</v>
      </c>
      <c r="M39" s="269"/>
      <c r="N39" s="269">
        <v>9</v>
      </c>
      <c r="O39" s="271"/>
      <c r="P39" s="271"/>
      <c r="Q39" s="271"/>
      <c r="R39" s="271"/>
      <c r="S39" s="269">
        <v>10</v>
      </c>
      <c r="T39" s="269" t="s">
        <v>1457</v>
      </c>
      <c r="U39" s="269">
        <v>11</v>
      </c>
      <c r="V39" s="271"/>
      <c r="W39" s="271"/>
      <c r="X39" s="269">
        <v>12</v>
      </c>
      <c r="Y39" s="271"/>
      <c r="Z39" s="271"/>
      <c r="AA39" s="269">
        <v>13</v>
      </c>
      <c r="AB39" s="269"/>
      <c r="AC39" s="271"/>
      <c r="AD39" s="271"/>
      <c r="AE39" s="271"/>
      <c r="AF39" s="271"/>
      <c r="AG39" s="271"/>
      <c r="AH39" s="269">
        <v>14</v>
      </c>
      <c r="AI39" s="271"/>
      <c r="AJ39" s="269">
        <v>15</v>
      </c>
      <c r="AK39" s="269">
        <v>16</v>
      </c>
      <c r="AL39" s="271"/>
      <c r="AM39" s="271"/>
      <c r="AN39" s="271"/>
      <c r="AO39" s="271"/>
      <c r="AP39" s="269">
        <v>17</v>
      </c>
      <c r="AQ39" s="269">
        <v>18</v>
      </c>
      <c r="AR39" s="269">
        <v>19</v>
      </c>
      <c r="AS39" s="272">
        <v>20</v>
      </c>
      <c r="AT39" s="332"/>
      <c r="AU39" s="333"/>
      <c r="AV39" s="334"/>
      <c r="AW39" s="334"/>
      <c r="AX39" s="334"/>
      <c r="AY39" s="334"/>
      <c r="AZ39" s="334"/>
      <c r="BA39" s="334"/>
      <c r="BB39" s="334"/>
      <c r="BC39" s="334"/>
      <c r="BD39" s="334"/>
      <c r="BE39" s="334"/>
      <c r="BF39" s="334"/>
      <c r="BG39" s="334"/>
      <c r="BH39" s="334"/>
    </row>
    <row r="40" spans="1:60" s="335" customFormat="1" ht="31.5">
      <c r="A40" s="316"/>
      <c r="B40" s="317" t="s">
        <v>202</v>
      </c>
      <c r="C40" s="318" t="s">
        <v>203</v>
      </c>
      <c r="D40" s="319">
        <v>10</v>
      </c>
      <c r="E40" s="320" t="s">
        <v>114</v>
      </c>
      <c r="F40" s="321" t="s">
        <v>1479</v>
      </c>
      <c r="G40" s="322"/>
      <c r="H40" s="323"/>
      <c r="I40" s="277"/>
      <c r="J40" s="278"/>
      <c r="K40" s="278"/>
      <c r="L40" s="278"/>
      <c r="M40" s="278"/>
      <c r="N40" s="278"/>
      <c r="O40" s="278"/>
      <c r="P40" s="278"/>
      <c r="Q40" s="278"/>
      <c r="R40" s="278"/>
      <c r="S40" s="278"/>
      <c r="T40" s="278"/>
      <c r="U40" s="278"/>
      <c r="V40" s="278"/>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324"/>
      <c r="AT40" s="332"/>
      <c r="AU40" s="333"/>
      <c r="AV40" s="334"/>
      <c r="AW40" s="334"/>
      <c r="AX40" s="334"/>
      <c r="AY40" s="334"/>
      <c r="AZ40" s="334"/>
      <c r="BA40" s="334"/>
      <c r="BB40" s="334"/>
      <c r="BC40" s="334"/>
      <c r="BD40" s="334"/>
      <c r="BE40" s="334"/>
      <c r="BF40" s="334"/>
      <c r="BG40" s="334"/>
      <c r="BH40" s="334"/>
    </row>
    <row r="41" spans="1:60" ht="31.5">
      <c r="A41" s="245">
        <f>A37+1</f>
        <v>10</v>
      </c>
      <c r="B41" s="246" t="s">
        <v>598</v>
      </c>
      <c r="C41" s="247" t="s">
        <v>44</v>
      </c>
      <c r="D41" s="248">
        <v>11</v>
      </c>
      <c r="E41" s="249" t="s">
        <v>727</v>
      </c>
      <c r="F41" s="250" t="s">
        <v>1482</v>
      </c>
      <c r="G41" s="251" t="s">
        <v>1454</v>
      </c>
      <c r="H41" s="292"/>
      <c r="I41" s="252">
        <v>43595</v>
      </c>
      <c r="J41" s="253">
        <f>I41+5</f>
        <v>43600</v>
      </c>
      <c r="K41" s="253">
        <f>J41+1</f>
        <v>43601</v>
      </c>
      <c r="L41" s="254">
        <f>K41</f>
        <v>43601</v>
      </c>
      <c r="M41" s="253">
        <f>L41+1</f>
        <v>43602</v>
      </c>
      <c r="N41" s="255">
        <f>M41+29</f>
        <v>43631</v>
      </c>
      <c r="O41" s="255">
        <f>M41+10</f>
        <v>43612</v>
      </c>
      <c r="P41" s="255"/>
      <c r="Q41" s="255">
        <f>M41+10</f>
        <v>43612</v>
      </c>
      <c r="R41" s="255">
        <f>Q41+5</f>
        <v>43617</v>
      </c>
      <c r="S41" s="256">
        <v>43651</v>
      </c>
      <c r="T41" s="255">
        <f>Q41+92</f>
        <v>43704</v>
      </c>
      <c r="U41" s="255">
        <f>N41+40</f>
        <v>43671</v>
      </c>
      <c r="V41" s="255">
        <f>N41+1</f>
        <v>43632</v>
      </c>
      <c r="W41" s="255">
        <f>V41+5</f>
        <v>43637</v>
      </c>
      <c r="X41" s="256">
        <v>43674</v>
      </c>
      <c r="Y41" s="255">
        <f>X41+20</f>
        <v>43694</v>
      </c>
      <c r="Z41" s="255">
        <f>O41+10</f>
        <v>43622</v>
      </c>
      <c r="AA41" s="255">
        <f>X41+30</f>
        <v>43704</v>
      </c>
      <c r="AB41" s="255">
        <f>X41+15</f>
        <v>43689</v>
      </c>
      <c r="AC41" s="255">
        <f>AA41+1</f>
        <v>43705</v>
      </c>
      <c r="AD41" s="255">
        <f>X41+10</f>
        <v>43684</v>
      </c>
      <c r="AE41" s="255">
        <f>AD41+1</f>
        <v>43685</v>
      </c>
      <c r="AF41" s="255">
        <f>Y41+1</f>
        <v>43695</v>
      </c>
      <c r="AG41" s="256">
        <f>AF41+15</f>
        <v>43710</v>
      </c>
      <c r="AH41" s="255">
        <f>AG41+69</f>
        <v>43779</v>
      </c>
      <c r="AI41" s="255">
        <f>AH41+5</f>
        <v>43784</v>
      </c>
      <c r="AJ41" s="255">
        <f>AI41+25</f>
        <v>43809</v>
      </c>
      <c r="AK41" s="255">
        <f>AI41+71</f>
        <v>43855</v>
      </c>
      <c r="AL41" s="256">
        <f>AK41+5</f>
        <v>43860</v>
      </c>
      <c r="AM41" s="255">
        <f>AL41+1</f>
        <v>43861</v>
      </c>
      <c r="AN41" s="255">
        <f>AM41+5</f>
        <v>43866</v>
      </c>
      <c r="AO41" s="255">
        <f>AN41+5</f>
        <v>43871</v>
      </c>
      <c r="AP41" s="256">
        <v>43875</v>
      </c>
      <c r="AQ41" s="256">
        <v>43885</v>
      </c>
      <c r="AR41" s="256">
        <v>43905</v>
      </c>
      <c r="AS41" s="257">
        <v>43926</v>
      </c>
      <c r="AT41" s="258"/>
      <c r="AU41" s="259"/>
      <c r="AV41" s="260"/>
      <c r="AW41" s="260"/>
      <c r="AX41" s="260"/>
      <c r="AY41" s="260"/>
      <c r="AZ41" s="260"/>
      <c r="BA41" s="260"/>
      <c r="BB41" s="260"/>
      <c r="BC41" s="260"/>
      <c r="BD41" s="260"/>
      <c r="BE41" s="260"/>
      <c r="BF41" s="260"/>
      <c r="BG41" s="260"/>
      <c r="BH41" s="260"/>
    </row>
    <row r="42" spans="1:60" ht="31.5">
      <c r="A42" s="306"/>
      <c r="B42" s="307" t="s">
        <v>600</v>
      </c>
      <c r="C42" s="308" t="s">
        <v>45</v>
      </c>
      <c r="D42" s="309">
        <v>11</v>
      </c>
      <c r="E42" s="310" t="s">
        <v>727</v>
      </c>
      <c r="F42" s="311" t="s">
        <v>1482</v>
      </c>
      <c r="G42" s="312"/>
      <c r="H42" s="313"/>
      <c r="I42" s="268">
        <v>6</v>
      </c>
      <c r="J42" s="269">
        <v>7</v>
      </c>
      <c r="K42" s="269"/>
      <c r="L42" s="270">
        <v>8</v>
      </c>
      <c r="M42" s="269"/>
      <c r="N42" s="269">
        <v>9</v>
      </c>
      <c r="O42" s="271"/>
      <c r="P42" s="271"/>
      <c r="Q42" s="271"/>
      <c r="R42" s="271"/>
      <c r="S42" s="269">
        <v>10</v>
      </c>
      <c r="T42" s="269" t="s">
        <v>1457</v>
      </c>
      <c r="U42" s="269">
        <v>11</v>
      </c>
      <c r="V42" s="271"/>
      <c r="W42" s="271"/>
      <c r="X42" s="269">
        <v>12</v>
      </c>
      <c r="Y42" s="271"/>
      <c r="Z42" s="271"/>
      <c r="AA42" s="269">
        <v>13</v>
      </c>
      <c r="AB42" s="269"/>
      <c r="AC42" s="271"/>
      <c r="AD42" s="271"/>
      <c r="AE42" s="271"/>
      <c r="AF42" s="271"/>
      <c r="AG42" s="271"/>
      <c r="AH42" s="269">
        <v>14</v>
      </c>
      <c r="AI42" s="271"/>
      <c r="AJ42" s="269">
        <v>15</v>
      </c>
      <c r="AK42" s="269">
        <v>16</v>
      </c>
      <c r="AL42" s="271"/>
      <c r="AM42" s="271"/>
      <c r="AN42" s="271"/>
      <c r="AO42" s="271"/>
      <c r="AP42" s="269">
        <v>17</v>
      </c>
      <c r="AQ42" s="269">
        <v>18</v>
      </c>
      <c r="AR42" s="269">
        <v>19</v>
      </c>
      <c r="AS42" s="272">
        <v>20</v>
      </c>
      <c r="AT42" s="258"/>
      <c r="AU42" s="259"/>
      <c r="AV42" s="260"/>
      <c r="AW42" s="260"/>
      <c r="AX42" s="260"/>
      <c r="AY42" s="260"/>
      <c r="AZ42" s="260"/>
      <c r="BA42" s="260"/>
      <c r="BB42" s="260"/>
      <c r="BC42" s="260"/>
      <c r="BD42" s="260"/>
      <c r="BE42" s="260"/>
      <c r="BF42" s="260"/>
      <c r="BG42" s="260"/>
      <c r="BH42" s="260"/>
    </row>
    <row r="43" spans="1:60" ht="31.5">
      <c r="A43" s="306"/>
      <c r="B43" s="307" t="s">
        <v>604</v>
      </c>
      <c r="C43" s="308" t="s">
        <v>46</v>
      </c>
      <c r="D43" s="309">
        <v>11</v>
      </c>
      <c r="E43" s="310" t="s">
        <v>727</v>
      </c>
      <c r="F43" s="311" t="s">
        <v>1482</v>
      </c>
      <c r="G43" s="312"/>
      <c r="H43" s="313"/>
      <c r="I43" s="277">
        <v>43338</v>
      </c>
      <c r="J43" s="314">
        <f>I43+14</f>
        <v>43352</v>
      </c>
      <c r="K43" s="314">
        <f>J43+3</f>
        <v>43355</v>
      </c>
      <c r="L43" s="278">
        <f>K43+2</f>
        <v>43357</v>
      </c>
      <c r="M43" s="314">
        <f>L43+1</f>
        <v>43358</v>
      </c>
      <c r="N43" s="315">
        <f>M43+25</f>
        <v>43383</v>
      </c>
      <c r="O43" s="315">
        <f>M43+10</f>
        <v>43368</v>
      </c>
      <c r="P43" s="315"/>
      <c r="Q43" s="315">
        <f>M43+10</f>
        <v>43368</v>
      </c>
      <c r="R43" s="315">
        <f>Q43+5</f>
        <v>43373</v>
      </c>
      <c r="S43" s="279"/>
      <c r="T43" s="315">
        <f>Q43+10</f>
        <v>43378</v>
      </c>
      <c r="U43" s="315">
        <f>N43+10</f>
        <v>43393</v>
      </c>
      <c r="V43" s="315">
        <f>N43+1</f>
        <v>43384</v>
      </c>
      <c r="W43" s="315">
        <f>V43+5</f>
        <v>43389</v>
      </c>
      <c r="X43" s="279">
        <v>43493</v>
      </c>
      <c r="Y43" s="315">
        <f>X43+20</f>
        <v>43513</v>
      </c>
      <c r="Z43" s="315">
        <f>O43+10</f>
        <v>43378</v>
      </c>
      <c r="AA43" s="315">
        <f>X43+25</f>
        <v>43518</v>
      </c>
      <c r="AB43" s="315">
        <f>X43+15</f>
        <v>43508</v>
      </c>
      <c r="AC43" s="315">
        <f>AA43+1</f>
        <v>43519</v>
      </c>
      <c r="AD43" s="315">
        <f>X43+10</f>
        <v>43503</v>
      </c>
      <c r="AE43" s="315">
        <f>AD43+1</f>
        <v>43504</v>
      </c>
      <c r="AF43" s="315">
        <f>Y43+1</f>
        <v>43514</v>
      </c>
      <c r="AG43" s="279">
        <f>AF43+15</f>
        <v>43529</v>
      </c>
      <c r="AH43" s="315">
        <f>AG43+10</f>
        <v>43539</v>
      </c>
      <c r="AI43" s="315">
        <f>AH43+5</f>
        <v>43544</v>
      </c>
      <c r="AJ43" s="315">
        <f>AI43+15</f>
        <v>43559</v>
      </c>
      <c r="AK43" s="315">
        <f>AI43+20</f>
        <v>43564</v>
      </c>
      <c r="AL43" s="279">
        <f>AK43+5</f>
        <v>43569</v>
      </c>
      <c r="AM43" s="315">
        <f>AL43+1</f>
        <v>43570</v>
      </c>
      <c r="AN43" s="315">
        <f>AM43+5</f>
        <v>43575</v>
      </c>
      <c r="AO43" s="315">
        <f>AN43+5</f>
        <v>43580</v>
      </c>
      <c r="AP43" s="279"/>
      <c r="AQ43" s="279"/>
      <c r="AR43" s="279">
        <f>AO43+20</f>
        <v>43600</v>
      </c>
      <c r="AS43" s="280"/>
      <c r="AT43" s="258"/>
      <c r="AU43" s="259"/>
      <c r="AV43" s="260"/>
      <c r="AW43" s="260"/>
      <c r="AX43" s="260"/>
      <c r="AY43" s="260"/>
      <c r="AZ43" s="260"/>
      <c r="BA43" s="260"/>
      <c r="BB43" s="260"/>
      <c r="BC43" s="260"/>
      <c r="BD43" s="260"/>
      <c r="BE43" s="260"/>
      <c r="BF43" s="260"/>
      <c r="BG43" s="260"/>
      <c r="BH43" s="260"/>
    </row>
    <row r="44" spans="1:60" ht="31.5">
      <c r="A44" s="316"/>
      <c r="B44" s="317" t="s">
        <v>602</v>
      </c>
      <c r="C44" s="318" t="s">
        <v>47</v>
      </c>
      <c r="D44" s="319">
        <v>11</v>
      </c>
      <c r="E44" s="320" t="s">
        <v>727</v>
      </c>
      <c r="F44" s="321" t="s">
        <v>1482</v>
      </c>
      <c r="G44" s="322"/>
      <c r="H44" s="323"/>
      <c r="I44" s="277"/>
      <c r="J44" s="278"/>
      <c r="K44" s="278"/>
      <c r="L44" s="278"/>
      <c r="M44" s="278"/>
      <c r="N44" s="278"/>
      <c r="O44" s="278"/>
      <c r="P44" s="278"/>
      <c r="Q44" s="278"/>
      <c r="R44" s="278"/>
      <c r="S44" s="278"/>
      <c r="T44" s="278"/>
      <c r="U44" s="278"/>
      <c r="V44" s="278"/>
      <c r="W44" s="278"/>
      <c r="X44" s="278"/>
      <c r="Y44" s="278"/>
      <c r="Z44" s="278"/>
      <c r="AA44" s="278"/>
      <c r="AB44" s="278"/>
      <c r="AC44" s="278"/>
      <c r="AD44" s="278"/>
      <c r="AE44" s="278"/>
      <c r="AF44" s="278"/>
      <c r="AG44" s="278"/>
      <c r="AH44" s="278"/>
      <c r="AI44" s="278"/>
      <c r="AJ44" s="278"/>
      <c r="AK44" s="278"/>
      <c r="AL44" s="278"/>
      <c r="AM44" s="278"/>
      <c r="AN44" s="278"/>
      <c r="AO44" s="278"/>
      <c r="AP44" s="278"/>
      <c r="AQ44" s="278"/>
      <c r="AR44" s="278"/>
      <c r="AS44" s="324"/>
      <c r="AT44" s="258"/>
      <c r="AU44" s="259"/>
      <c r="AV44" s="260"/>
      <c r="AW44" s="260"/>
      <c r="AX44" s="260"/>
      <c r="AY44" s="260"/>
      <c r="AZ44" s="260"/>
      <c r="BA44" s="260"/>
      <c r="BB44" s="260"/>
      <c r="BC44" s="260"/>
      <c r="BD44" s="260"/>
      <c r="BE44" s="260"/>
      <c r="BF44" s="260"/>
      <c r="BG44" s="260"/>
      <c r="BH44" s="260"/>
    </row>
    <row r="45" spans="1:60" ht="47.25">
      <c r="A45" s="338">
        <f>A41+1</f>
        <v>11</v>
      </c>
      <c r="B45" s="339"/>
      <c r="C45" s="300" t="s">
        <v>1285</v>
      </c>
      <c r="D45" s="301">
        <v>12</v>
      </c>
      <c r="E45" s="302" t="s">
        <v>114</v>
      </c>
      <c r="F45" s="303" t="s">
        <v>1483</v>
      </c>
      <c r="G45" s="304" t="s">
        <v>1454</v>
      </c>
      <c r="H45" s="305"/>
      <c r="I45" s="252">
        <v>43577</v>
      </c>
      <c r="J45" s="253">
        <f>I45+5</f>
        <v>43582</v>
      </c>
      <c r="K45" s="253">
        <f>J45+2</f>
        <v>43584</v>
      </c>
      <c r="L45" s="254">
        <f>K45+1</f>
        <v>43585</v>
      </c>
      <c r="M45" s="253">
        <f>L45+1</f>
        <v>43586</v>
      </c>
      <c r="N45" s="255">
        <f>M45+29</f>
        <v>43615</v>
      </c>
      <c r="O45" s="255">
        <f>M45+10</f>
        <v>43596</v>
      </c>
      <c r="P45" s="255"/>
      <c r="Q45" s="255">
        <f>M45+10</f>
        <v>43596</v>
      </c>
      <c r="R45" s="255">
        <f>Q45+5</f>
        <v>43601</v>
      </c>
      <c r="S45" s="256">
        <v>43635</v>
      </c>
      <c r="T45" s="255">
        <f>Q45+79</f>
        <v>43675</v>
      </c>
      <c r="U45" s="255">
        <f>N45+30</f>
        <v>43645</v>
      </c>
      <c r="V45" s="255">
        <f>N45+1</f>
        <v>43616</v>
      </c>
      <c r="W45" s="255">
        <f>V45+5</f>
        <v>43621</v>
      </c>
      <c r="X45" s="256">
        <v>43648</v>
      </c>
      <c r="Y45" s="255">
        <f>X45+20</f>
        <v>43668</v>
      </c>
      <c r="Z45" s="255">
        <f>O45+10</f>
        <v>43606</v>
      </c>
      <c r="AA45" s="255">
        <f>X45+27</f>
        <v>43675</v>
      </c>
      <c r="AB45" s="255">
        <f>X45+15</f>
        <v>43663</v>
      </c>
      <c r="AC45" s="255">
        <f>AA45+1</f>
        <v>43676</v>
      </c>
      <c r="AD45" s="255">
        <f>X45+10</f>
        <v>43658</v>
      </c>
      <c r="AE45" s="255">
        <f>AD45+1</f>
        <v>43659</v>
      </c>
      <c r="AF45" s="255">
        <f>Y45+1</f>
        <v>43669</v>
      </c>
      <c r="AG45" s="256">
        <f>AF45+15</f>
        <v>43684</v>
      </c>
      <c r="AH45" s="255">
        <f>AG45+39</f>
        <v>43723</v>
      </c>
      <c r="AI45" s="255">
        <f>AH45+5</f>
        <v>43728</v>
      </c>
      <c r="AJ45" s="255">
        <f>AI45+15</f>
        <v>43743</v>
      </c>
      <c r="AK45" s="255">
        <f>AI45+52</f>
        <v>43780</v>
      </c>
      <c r="AL45" s="256">
        <f>AK45+5</f>
        <v>43785</v>
      </c>
      <c r="AM45" s="255">
        <f>AL45+1</f>
        <v>43786</v>
      </c>
      <c r="AN45" s="255">
        <f>AM45+5</f>
        <v>43791</v>
      </c>
      <c r="AO45" s="255">
        <f>AN45+5</f>
        <v>43796</v>
      </c>
      <c r="AP45" s="256">
        <v>43790</v>
      </c>
      <c r="AQ45" s="256">
        <v>43800</v>
      </c>
      <c r="AR45" s="256">
        <v>43820</v>
      </c>
      <c r="AS45" s="257">
        <v>43779</v>
      </c>
    </row>
    <row r="46" spans="1:60" ht="47.25">
      <c r="A46" s="331"/>
      <c r="B46" s="340"/>
      <c r="C46" s="308" t="s">
        <v>1286</v>
      </c>
      <c r="D46" s="309">
        <v>12</v>
      </c>
      <c r="E46" s="310" t="s">
        <v>114</v>
      </c>
      <c r="F46" s="311" t="s">
        <v>1483</v>
      </c>
      <c r="G46" s="312"/>
      <c r="H46" s="313"/>
      <c r="I46" s="268">
        <v>6</v>
      </c>
      <c r="J46" s="269">
        <v>7</v>
      </c>
      <c r="K46" s="269"/>
      <c r="L46" s="270">
        <v>8</v>
      </c>
      <c r="M46" s="269"/>
      <c r="N46" s="269">
        <v>9</v>
      </c>
      <c r="O46" s="271"/>
      <c r="P46" s="271"/>
      <c r="Q46" s="271"/>
      <c r="R46" s="271"/>
      <c r="S46" s="269">
        <v>10</v>
      </c>
      <c r="T46" s="269" t="s">
        <v>1457</v>
      </c>
      <c r="U46" s="269">
        <v>11</v>
      </c>
      <c r="V46" s="271"/>
      <c r="W46" s="271"/>
      <c r="X46" s="269">
        <v>12</v>
      </c>
      <c r="Y46" s="271"/>
      <c r="Z46" s="271"/>
      <c r="AA46" s="269">
        <v>13</v>
      </c>
      <c r="AB46" s="269"/>
      <c r="AC46" s="271"/>
      <c r="AD46" s="271"/>
      <c r="AE46" s="271"/>
      <c r="AF46" s="271"/>
      <c r="AG46" s="271"/>
      <c r="AH46" s="269">
        <v>14</v>
      </c>
      <c r="AI46" s="271"/>
      <c r="AJ46" s="269">
        <v>15</v>
      </c>
      <c r="AK46" s="269">
        <v>16</v>
      </c>
      <c r="AL46" s="271"/>
      <c r="AM46" s="271"/>
      <c r="AN46" s="271"/>
      <c r="AO46" s="271"/>
      <c r="AP46" s="269">
        <v>17</v>
      </c>
      <c r="AQ46" s="269">
        <v>18</v>
      </c>
      <c r="AR46" s="269">
        <v>19</v>
      </c>
      <c r="AS46" s="272">
        <v>20</v>
      </c>
    </row>
    <row r="47" spans="1:60" ht="47.25">
      <c r="A47" s="336"/>
      <c r="B47" s="341"/>
      <c r="C47" s="318" t="s">
        <v>1287</v>
      </c>
      <c r="D47" s="319">
        <v>12</v>
      </c>
      <c r="E47" s="320" t="s">
        <v>114</v>
      </c>
      <c r="F47" s="321" t="s">
        <v>1483</v>
      </c>
      <c r="G47" s="322"/>
      <c r="H47" s="323"/>
      <c r="I47" s="277">
        <v>43338</v>
      </c>
      <c r="J47" s="314">
        <f>I47+14</f>
        <v>43352</v>
      </c>
      <c r="K47" s="314">
        <f>J47+3</f>
        <v>43355</v>
      </c>
      <c r="L47" s="278">
        <f>K47+2</f>
        <v>43357</v>
      </c>
      <c r="M47" s="314">
        <f>L47+1</f>
        <v>43358</v>
      </c>
      <c r="N47" s="315">
        <f>M47+25</f>
        <v>43383</v>
      </c>
      <c r="O47" s="315">
        <f>M47+10</f>
        <v>43368</v>
      </c>
      <c r="P47" s="315"/>
      <c r="Q47" s="315">
        <f>M47+10</f>
        <v>43368</v>
      </c>
      <c r="R47" s="315">
        <f>Q47+5</f>
        <v>43373</v>
      </c>
      <c r="S47" s="279"/>
      <c r="T47" s="315">
        <f>Q47+10</f>
        <v>43378</v>
      </c>
      <c r="U47" s="315">
        <f>N47+10</f>
        <v>43393</v>
      </c>
      <c r="V47" s="315">
        <f>N47+1</f>
        <v>43384</v>
      </c>
      <c r="W47" s="315">
        <f>V47+5</f>
        <v>43389</v>
      </c>
      <c r="X47" s="279">
        <v>43493</v>
      </c>
      <c r="Y47" s="315">
        <f>X47+20</f>
        <v>43513</v>
      </c>
      <c r="Z47" s="315">
        <f>O47+10</f>
        <v>43378</v>
      </c>
      <c r="AA47" s="315">
        <f>X47+25</f>
        <v>43518</v>
      </c>
      <c r="AB47" s="315">
        <f>X47+15</f>
        <v>43508</v>
      </c>
      <c r="AC47" s="315">
        <f>AA47+1</f>
        <v>43519</v>
      </c>
      <c r="AD47" s="315">
        <f>X47+10</f>
        <v>43503</v>
      </c>
      <c r="AE47" s="315">
        <f>AD47+1</f>
        <v>43504</v>
      </c>
      <c r="AF47" s="315">
        <f>Y47+1</f>
        <v>43514</v>
      </c>
      <c r="AG47" s="279">
        <f>AF47+15</f>
        <v>43529</v>
      </c>
      <c r="AH47" s="315">
        <f>AG47+10</f>
        <v>43539</v>
      </c>
      <c r="AI47" s="315">
        <f>AH47+5</f>
        <v>43544</v>
      </c>
      <c r="AJ47" s="315">
        <f>AI47+15</f>
        <v>43559</v>
      </c>
      <c r="AK47" s="315">
        <f>AI47+20</f>
        <v>43564</v>
      </c>
      <c r="AL47" s="279">
        <f>AK47+5</f>
        <v>43569</v>
      </c>
      <c r="AM47" s="315">
        <f>AL47+1</f>
        <v>43570</v>
      </c>
      <c r="AN47" s="315">
        <f t="shared" ref="AN47:AO50" si="19">AM47+5</f>
        <v>43575</v>
      </c>
      <c r="AO47" s="315">
        <f t="shared" si="19"/>
        <v>43580</v>
      </c>
      <c r="AP47" s="279"/>
      <c r="AQ47" s="279"/>
      <c r="AR47" s="279">
        <f>AO47+20</f>
        <v>43600</v>
      </c>
      <c r="AS47" s="280"/>
    </row>
    <row r="48" spans="1:60" ht="31.5">
      <c r="A48" s="342">
        <f>A45+1</f>
        <v>12</v>
      </c>
      <c r="B48" s="343"/>
      <c r="C48" s="247" t="s">
        <v>1484</v>
      </c>
      <c r="D48" s="344">
        <v>13</v>
      </c>
      <c r="E48" s="249" t="s">
        <v>114</v>
      </c>
      <c r="F48" s="250" t="s">
        <v>1485</v>
      </c>
      <c r="G48" s="251" t="s">
        <v>1454</v>
      </c>
      <c r="H48" s="292"/>
      <c r="I48" s="252">
        <v>43534</v>
      </c>
      <c r="J48" s="253">
        <f>I48+4</f>
        <v>43538</v>
      </c>
      <c r="K48" s="253">
        <f>J48+1</f>
        <v>43539</v>
      </c>
      <c r="L48" s="254">
        <f>K48+1</f>
        <v>43540</v>
      </c>
      <c r="M48" s="253">
        <f>L48+1</f>
        <v>43541</v>
      </c>
      <c r="N48" s="255">
        <f>M48+19</f>
        <v>43560</v>
      </c>
      <c r="O48" s="255">
        <f>M48+10</f>
        <v>43551</v>
      </c>
      <c r="P48" s="255"/>
      <c r="Q48" s="255">
        <f>M48+10</f>
        <v>43551</v>
      </c>
      <c r="R48" s="255">
        <f>Q48+5</f>
        <v>43556</v>
      </c>
      <c r="S48" s="256">
        <f>R48+29</f>
        <v>43585</v>
      </c>
      <c r="T48" s="255">
        <f>Q48+80</f>
        <v>43631</v>
      </c>
      <c r="U48" s="255">
        <f>N48+45</f>
        <v>43605</v>
      </c>
      <c r="V48" s="255">
        <f>N48+1</f>
        <v>43561</v>
      </c>
      <c r="W48" s="255">
        <f>V48+5</f>
        <v>43566</v>
      </c>
      <c r="X48" s="256">
        <v>43601</v>
      </c>
      <c r="Y48" s="255">
        <f>X48+20</f>
        <v>43621</v>
      </c>
      <c r="Z48" s="255">
        <f>O48+10</f>
        <v>43561</v>
      </c>
      <c r="AA48" s="255">
        <f>X48+30</f>
        <v>43631</v>
      </c>
      <c r="AB48" s="255">
        <f>X48+15</f>
        <v>43616</v>
      </c>
      <c r="AC48" s="255">
        <f>AA48+1</f>
        <v>43632</v>
      </c>
      <c r="AD48" s="255">
        <f>X48+10</f>
        <v>43611</v>
      </c>
      <c r="AE48" s="255">
        <f>AD48+1</f>
        <v>43612</v>
      </c>
      <c r="AF48" s="255">
        <f>Y48+1</f>
        <v>43622</v>
      </c>
      <c r="AG48" s="256">
        <f>AF48+15</f>
        <v>43637</v>
      </c>
      <c r="AH48" s="255">
        <f>AG48+59</f>
        <v>43696</v>
      </c>
      <c r="AI48" s="255">
        <f>AH48+5</f>
        <v>43701</v>
      </c>
      <c r="AJ48" s="255">
        <f>AI48+25</f>
        <v>43726</v>
      </c>
      <c r="AK48" s="255">
        <f>AI48+71</f>
        <v>43772</v>
      </c>
      <c r="AL48" s="256">
        <f>AK48+5</f>
        <v>43777</v>
      </c>
      <c r="AM48" s="255">
        <f>AL48+1</f>
        <v>43778</v>
      </c>
      <c r="AN48" s="255">
        <f t="shared" si="19"/>
        <v>43783</v>
      </c>
      <c r="AO48" s="255">
        <f t="shared" si="19"/>
        <v>43788</v>
      </c>
      <c r="AP48" s="256">
        <v>43782</v>
      </c>
      <c r="AQ48" s="256">
        <v>43787</v>
      </c>
      <c r="AR48" s="256">
        <v>43807</v>
      </c>
      <c r="AS48" s="257">
        <v>43758</v>
      </c>
    </row>
    <row r="49" spans="1:60" ht="31.5">
      <c r="A49" s="345"/>
      <c r="B49" s="346"/>
      <c r="C49" s="318" t="s">
        <v>1486</v>
      </c>
      <c r="D49" s="347">
        <v>13</v>
      </c>
      <c r="E49" s="320" t="s">
        <v>114</v>
      </c>
      <c r="F49" s="321" t="s">
        <v>1485</v>
      </c>
      <c r="G49" s="322"/>
      <c r="H49" s="323"/>
      <c r="I49" s="277">
        <v>43338</v>
      </c>
      <c r="J49" s="314">
        <f>I49+14</f>
        <v>43352</v>
      </c>
      <c r="K49" s="314">
        <f>J49+3</f>
        <v>43355</v>
      </c>
      <c r="L49" s="278">
        <f>K49+2</f>
        <v>43357</v>
      </c>
      <c r="M49" s="314">
        <f>L49+1</f>
        <v>43358</v>
      </c>
      <c r="N49" s="315">
        <f>M49+25</f>
        <v>43383</v>
      </c>
      <c r="O49" s="315">
        <f>M49+10</f>
        <v>43368</v>
      </c>
      <c r="P49" s="315"/>
      <c r="Q49" s="315">
        <f>M49+10</f>
        <v>43368</v>
      </c>
      <c r="R49" s="315">
        <f>Q49+5</f>
        <v>43373</v>
      </c>
      <c r="S49" s="279"/>
      <c r="T49" s="315">
        <f>Q49+10</f>
        <v>43378</v>
      </c>
      <c r="U49" s="315">
        <f>N49+10</f>
        <v>43393</v>
      </c>
      <c r="V49" s="315">
        <f>N49+1</f>
        <v>43384</v>
      </c>
      <c r="W49" s="315">
        <f>V49+5</f>
        <v>43389</v>
      </c>
      <c r="X49" s="279">
        <v>43493</v>
      </c>
      <c r="Y49" s="315">
        <f>X49+20</f>
        <v>43513</v>
      </c>
      <c r="Z49" s="315">
        <f>O49+10</f>
        <v>43378</v>
      </c>
      <c r="AA49" s="315">
        <f>X49+25</f>
        <v>43518</v>
      </c>
      <c r="AB49" s="315">
        <f>X49+15</f>
        <v>43508</v>
      </c>
      <c r="AC49" s="315">
        <f>AA49+1</f>
        <v>43519</v>
      </c>
      <c r="AD49" s="315">
        <f>X49+10</f>
        <v>43503</v>
      </c>
      <c r="AE49" s="315">
        <f>AD49+1</f>
        <v>43504</v>
      </c>
      <c r="AF49" s="315">
        <f>Y49+1</f>
        <v>43514</v>
      </c>
      <c r="AG49" s="279">
        <f>AF49+15</f>
        <v>43529</v>
      </c>
      <c r="AH49" s="315">
        <f>AG49+10</f>
        <v>43539</v>
      </c>
      <c r="AI49" s="315">
        <f>AH49+5</f>
        <v>43544</v>
      </c>
      <c r="AJ49" s="315">
        <f>AI49+15</f>
        <v>43559</v>
      </c>
      <c r="AK49" s="315">
        <f>AI49+20</f>
        <v>43564</v>
      </c>
      <c r="AL49" s="279">
        <f>AK49+5</f>
        <v>43569</v>
      </c>
      <c r="AM49" s="315">
        <f>AL49+1</f>
        <v>43570</v>
      </c>
      <c r="AN49" s="315">
        <f t="shared" si="19"/>
        <v>43575</v>
      </c>
      <c r="AO49" s="315">
        <f t="shared" si="19"/>
        <v>43580</v>
      </c>
      <c r="AP49" s="279"/>
      <c r="AQ49" s="279"/>
      <c r="AR49" s="279">
        <f>AO49+20</f>
        <v>43600</v>
      </c>
      <c r="AS49" s="280"/>
    </row>
    <row r="50" spans="1:60" ht="31.5">
      <c r="A50" s="330">
        <f>A48+1</f>
        <v>13</v>
      </c>
      <c r="B50" s="348"/>
      <c r="C50" s="247" t="s">
        <v>1296</v>
      </c>
      <c r="D50" s="248">
        <v>14</v>
      </c>
      <c r="E50" s="249" t="s">
        <v>114</v>
      </c>
      <c r="F50" s="250" t="s">
        <v>1295</v>
      </c>
      <c r="G50" s="251" t="s">
        <v>1454</v>
      </c>
      <c r="H50" s="292"/>
      <c r="I50" s="252">
        <v>43415</v>
      </c>
      <c r="J50" s="253">
        <v>43415</v>
      </c>
      <c r="K50" s="253">
        <v>43415</v>
      </c>
      <c r="L50" s="254">
        <v>43416</v>
      </c>
      <c r="M50" s="253">
        <f>L50+1</f>
        <v>43417</v>
      </c>
      <c r="N50" s="255">
        <f>M50+109</f>
        <v>43526</v>
      </c>
      <c r="O50" s="255">
        <f>M50+10</f>
        <v>43427</v>
      </c>
      <c r="P50" s="255"/>
      <c r="Q50" s="255">
        <f>M50+10</f>
        <v>43427</v>
      </c>
      <c r="R50" s="255">
        <f>Q50+5</f>
        <v>43432</v>
      </c>
      <c r="S50" s="256">
        <v>43546</v>
      </c>
      <c r="T50" s="255">
        <f>Q50+172</f>
        <v>43599</v>
      </c>
      <c r="U50" s="255">
        <f>N50+40</f>
        <v>43566</v>
      </c>
      <c r="V50" s="255">
        <f>N50+1</f>
        <v>43527</v>
      </c>
      <c r="W50" s="255">
        <f>V50+5</f>
        <v>43532</v>
      </c>
      <c r="X50" s="256">
        <v>43569</v>
      </c>
      <c r="Y50" s="255">
        <f>X50+20</f>
        <v>43589</v>
      </c>
      <c r="Z50" s="255">
        <f>O50+10</f>
        <v>43437</v>
      </c>
      <c r="AA50" s="255">
        <f>X50+30</f>
        <v>43599</v>
      </c>
      <c r="AB50" s="255">
        <f>X50+15</f>
        <v>43584</v>
      </c>
      <c r="AC50" s="255">
        <f>AA50+1</f>
        <v>43600</v>
      </c>
      <c r="AD50" s="255">
        <f>X50+10</f>
        <v>43579</v>
      </c>
      <c r="AE50" s="255">
        <f>AD50+1</f>
        <v>43580</v>
      </c>
      <c r="AF50" s="255">
        <f>Y50+1</f>
        <v>43590</v>
      </c>
      <c r="AG50" s="256">
        <f>AF50+15</f>
        <v>43605</v>
      </c>
      <c r="AH50" s="255">
        <f>AG50+54</f>
        <v>43659</v>
      </c>
      <c r="AI50" s="255">
        <f>AH50+5</f>
        <v>43664</v>
      </c>
      <c r="AJ50" s="255">
        <f>AI50+25</f>
        <v>43689</v>
      </c>
      <c r="AK50" s="255">
        <f>AI50+71</f>
        <v>43735</v>
      </c>
      <c r="AL50" s="256">
        <f>AK50+5</f>
        <v>43740</v>
      </c>
      <c r="AM50" s="255">
        <f>AL50+1</f>
        <v>43741</v>
      </c>
      <c r="AN50" s="255">
        <f t="shared" si="19"/>
        <v>43746</v>
      </c>
      <c r="AO50" s="255">
        <f t="shared" si="19"/>
        <v>43751</v>
      </c>
      <c r="AP50" s="256">
        <v>43755</v>
      </c>
      <c r="AQ50" s="256">
        <v>43760</v>
      </c>
      <c r="AR50" s="256">
        <v>43780</v>
      </c>
      <c r="AS50" s="257">
        <v>43728</v>
      </c>
    </row>
    <row r="51" spans="1:60" s="186" customFormat="1" ht="94.5">
      <c r="A51" s="331"/>
      <c r="B51" s="340"/>
      <c r="C51" s="308" t="s">
        <v>1297</v>
      </c>
      <c r="D51" s="309">
        <v>14</v>
      </c>
      <c r="E51" s="310" t="s">
        <v>114</v>
      </c>
      <c r="F51" s="311" t="s">
        <v>1295</v>
      </c>
      <c r="G51" s="312"/>
      <c r="H51" s="313"/>
      <c r="I51" s="268">
        <v>6</v>
      </c>
      <c r="J51" s="269">
        <v>7</v>
      </c>
      <c r="K51" s="269"/>
      <c r="L51" s="270">
        <v>8</v>
      </c>
      <c r="M51" s="269"/>
      <c r="N51" s="269">
        <v>9</v>
      </c>
      <c r="O51" s="271"/>
      <c r="P51" s="271"/>
      <c r="Q51" s="271"/>
      <c r="R51" s="271"/>
      <c r="S51" s="269">
        <v>10</v>
      </c>
      <c r="T51" s="269" t="s">
        <v>1457</v>
      </c>
      <c r="U51" s="269">
        <v>11</v>
      </c>
      <c r="V51" s="271"/>
      <c r="W51" s="271"/>
      <c r="X51" s="269">
        <v>12</v>
      </c>
      <c r="Y51" s="271"/>
      <c r="Z51" s="271"/>
      <c r="AA51" s="269">
        <v>13</v>
      </c>
      <c r="AB51" s="269"/>
      <c r="AC51" s="271"/>
      <c r="AD51" s="271"/>
      <c r="AE51" s="271"/>
      <c r="AF51" s="271"/>
      <c r="AG51" s="271"/>
      <c r="AH51" s="269">
        <v>14</v>
      </c>
      <c r="AI51" s="271"/>
      <c r="AJ51" s="269">
        <v>15</v>
      </c>
      <c r="AK51" s="269">
        <v>16</v>
      </c>
      <c r="AL51" s="271"/>
      <c r="AM51" s="271"/>
      <c r="AN51" s="271"/>
      <c r="AO51" s="271"/>
      <c r="AP51" s="269">
        <v>17</v>
      </c>
      <c r="AQ51" s="269">
        <v>18</v>
      </c>
      <c r="AR51" s="269">
        <v>19</v>
      </c>
      <c r="AS51" s="272">
        <v>20</v>
      </c>
      <c r="AU51" s="187"/>
      <c r="AV51" s="177"/>
      <c r="AW51" s="177"/>
      <c r="AX51" s="177"/>
      <c r="AY51" s="177"/>
      <c r="AZ51" s="177"/>
      <c r="BA51" s="177"/>
      <c r="BB51" s="177"/>
      <c r="BC51" s="177"/>
      <c r="BD51" s="177"/>
      <c r="BE51" s="177"/>
      <c r="BF51" s="177"/>
      <c r="BG51" s="177"/>
      <c r="BH51" s="177"/>
    </row>
    <row r="52" spans="1:60" s="186" customFormat="1" ht="94.5">
      <c r="A52" s="331"/>
      <c r="B52" s="340"/>
      <c r="C52" s="308" t="s">
        <v>1298</v>
      </c>
      <c r="D52" s="309">
        <v>14</v>
      </c>
      <c r="E52" s="310" t="s">
        <v>114</v>
      </c>
      <c r="F52" s="311" t="s">
        <v>1295</v>
      </c>
      <c r="G52" s="312"/>
      <c r="H52" s="313"/>
      <c r="I52" s="277">
        <v>43338</v>
      </c>
      <c r="J52" s="314">
        <f>I52+14</f>
        <v>43352</v>
      </c>
      <c r="K52" s="314">
        <f>J52+3</f>
        <v>43355</v>
      </c>
      <c r="L52" s="278">
        <f>K52+2</f>
        <v>43357</v>
      </c>
      <c r="M52" s="314">
        <f>L52+1</f>
        <v>43358</v>
      </c>
      <c r="N52" s="315">
        <f>M52+25</f>
        <v>43383</v>
      </c>
      <c r="O52" s="315">
        <f>M52+10</f>
        <v>43368</v>
      </c>
      <c r="P52" s="315"/>
      <c r="Q52" s="315">
        <f>M52+10</f>
        <v>43368</v>
      </c>
      <c r="R52" s="315">
        <f>Q52+5</f>
        <v>43373</v>
      </c>
      <c r="S52" s="279"/>
      <c r="T52" s="315">
        <f>Q52+10</f>
        <v>43378</v>
      </c>
      <c r="U52" s="315">
        <f>N52+10</f>
        <v>43393</v>
      </c>
      <c r="V52" s="315">
        <f>N52+1</f>
        <v>43384</v>
      </c>
      <c r="W52" s="315">
        <f>V52+5</f>
        <v>43389</v>
      </c>
      <c r="X52" s="279">
        <v>43493</v>
      </c>
      <c r="Y52" s="315">
        <f>X52+20</f>
        <v>43513</v>
      </c>
      <c r="Z52" s="315">
        <f>O52+10</f>
        <v>43378</v>
      </c>
      <c r="AA52" s="315">
        <f>X52+25</f>
        <v>43518</v>
      </c>
      <c r="AB52" s="315">
        <f>X52+15</f>
        <v>43508</v>
      </c>
      <c r="AC52" s="315">
        <f>AA52+1</f>
        <v>43519</v>
      </c>
      <c r="AD52" s="315">
        <f>X52+10</f>
        <v>43503</v>
      </c>
      <c r="AE52" s="315">
        <f>AD52+1</f>
        <v>43504</v>
      </c>
      <c r="AF52" s="315">
        <f>Y52+1</f>
        <v>43514</v>
      </c>
      <c r="AG52" s="279">
        <f>AF52+15</f>
        <v>43529</v>
      </c>
      <c r="AH52" s="315">
        <f>AG52+10</f>
        <v>43539</v>
      </c>
      <c r="AI52" s="315">
        <f>AH52+5</f>
        <v>43544</v>
      </c>
      <c r="AJ52" s="315">
        <f>AI52+15</f>
        <v>43559</v>
      </c>
      <c r="AK52" s="315">
        <f>AI52+20</f>
        <v>43564</v>
      </c>
      <c r="AL52" s="279">
        <f>AK52+5</f>
        <v>43569</v>
      </c>
      <c r="AM52" s="315">
        <f>AL52+1</f>
        <v>43570</v>
      </c>
      <c r="AN52" s="315">
        <f>AM52+5</f>
        <v>43575</v>
      </c>
      <c r="AO52" s="315">
        <f>AN52+5</f>
        <v>43580</v>
      </c>
      <c r="AP52" s="279"/>
      <c r="AQ52" s="279"/>
      <c r="AR52" s="279">
        <f>AO52+20</f>
        <v>43600</v>
      </c>
      <c r="AS52" s="280"/>
      <c r="AU52" s="187"/>
      <c r="AV52" s="177"/>
      <c r="AW52" s="177"/>
      <c r="AX52" s="177"/>
      <c r="AY52" s="177"/>
      <c r="AZ52" s="177"/>
      <c r="BA52" s="177"/>
      <c r="BB52" s="177"/>
      <c r="BC52" s="177"/>
      <c r="BD52" s="177"/>
      <c r="BE52" s="177"/>
      <c r="BF52" s="177"/>
      <c r="BG52" s="177"/>
      <c r="BH52" s="177"/>
    </row>
    <row r="53" spans="1:60" s="186" customFormat="1" ht="78.75">
      <c r="A53" s="331"/>
      <c r="B53" s="340"/>
      <c r="C53" s="308" t="s">
        <v>1299</v>
      </c>
      <c r="D53" s="309">
        <v>14</v>
      </c>
      <c r="E53" s="310" t="s">
        <v>114</v>
      </c>
      <c r="F53" s="311" t="s">
        <v>1295</v>
      </c>
      <c r="G53" s="312"/>
      <c r="H53" s="313"/>
      <c r="I53" s="277"/>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c r="AG53" s="278"/>
      <c r="AH53" s="278"/>
      <c r="AI53" s="278"/>
      <c r="AJ53" s="278"/>
      <c r="AK53" s="278"/>
      <c r="AL53" s="278"/>
      <c r="AM53" s="278"/>
      <c r="AN53" s="278"/>
      <c r="AO53" s="278"/>
      <c r="AP53" s="278"/>
      <c r="AQ53" s="278"/>
      <c r="AR53" s="278"/>
      <c r="AS53" s="324"/>
      <c r="AU53" s="187"/>
      <c r="AV53" s="177"/>
      <c r="AW53" s="177"/>
      <c r="AX53" s="177"/>
      <c r="AY53" s="177"/>
      <c r="AZ53" s="177"/>
      <c r="BA53" s="177"/>
      <c r="BB53" s="177"/>
      <c r="BC53" s="177"/>
      <c r="BD53" s="177"/>
      <c r="BE53" s="177"/>
      <c r="BF53" s="177"/>
      <c r="BG53" s="177"/>
      <c r="BH53" s="177"/>
    </row>
    <row r="54" spans="1:60" s="186" customFormat="1" ht="78.75">
      <c r="A54" s="331"/>
      <c r="B54" s="340"/>
      <c r="C54" s="308" t="s">
        <v>1300</v>
      </c>
      <c r="D54" s="309">
        <v>14</v>
      </c>
      <c r="E54" s="310" t="s">
        <v>114</v>
      </c>
      <c r="F54" s="311" t="s">
        <v>1295</v>
      </c>
      <c r="G54" s="312"/>
      <c r="H54" s="313"/>
      <c r="I54" s="277"/>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8"/>
      <c r="AH54" s="278"/>
      <c r="AI54" s="278"/>
      <c r="AJ54" s="278"/>
      <c r="AK54" s="278"/>
      <c r="AL54" s="278"/>
      <c r="AM54" s="278"/>
      <c r="AN54" s="278"/>
      <c r="AO54" s="278"/>
      <c r="AP54" s="278"/>
      <c r="AQ54" s="278"/>
      <c r="AR54" s="278"/>
      <c r="AS54" s="324"/>
      <c r="AU54" s="187"/>
      <c r="AV54" s="177"/>
      <c r="AW54" s="177"/>
      <c r="AX54" s="177"/>
      <c r="AY54" s="177"/>
      <c r="AZ54" s="177"/>
      <c r="BA54" s="177"/>
      <c r="BB54" s="177"/>
      <c r="BC54" s="177"/>
      <c r="BD54" s="177"/>
      <c r="BE54" s="177"/>
      <c r="BF54" s="177"/>
      <c r="BG54" s="177"/>
      <c r="BH54" s="177"/>
    </row>
    <row r="55" spans="1:60" s="186" customFormat="1" ht="78.75">
      <c r="A55" s="331"/>
      <c r="B55" s="340"/>
      <c r="C55" s="308" t="s">
        <v>1301</v>
      </c>
      <c r="D55" s="309">
        <v>14</v>
      </c>
      <c r="E55" s="310" t="s">
        <v>114</v>
      </c>
      <c r="F55" s="311" t="s">
        <v>1295</v>
      </c>
      <c r="G55" s="312"/>
      <c r="H55" s="313"/>
      <c r="I55" s="277"/>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8"/>
      <c r="AH55" s="278"/>
      <c r="AI55" s="278"/>
      <c r="AJ55" s="278"/>
      <c r="AK55" s="278"/>
      <c r="AL55" s="278"/>
      <c r="AM55" s="278"/>
      <c r="AN55" s="278"/>
      <c r="AO55" s="278"/>
      <c r="AP55" s="278"/>
      <c r="AQ55" s="278"/>
      <c r="AR55" s="278"/>
      <c r="AS55" s="324"/>
      <c r="AU55" s="187"/>
      <c r="AV55" s="177"/>
      <c r="AW55" s="177"/>
      <c r="AX55" s="177"/>
      <c r="AY55" s="177"/>
      <c r="AZ55" s="177"/>
      <c r="BA55" s="177"/>
      <c r="BB55" s="177"/>
      <c r="BC55" s="177"/>
      <c r="BD55" s="177"/>
      <c r="BE55" s="177"/>
      <c r="BF55" s="177"/>
      <c r="BG55" s="177"/>
      <c r="BH55" s="177"/>
    </row>
    <row r="56" spans="1:60" s="186" customFormat="1" ht="31.5">
      <c r="A56" s="331"/>
      <c r="B56" s="340"/>
      <c r="C56" s="308" t="s">
        <v>1302</v>
      </c>
      <c r="D56" s="309">
        <v>14</v>
      </c>
      <c r="E56" s="310" t="s">
        <v>114</v>
      </c>
      <c r="F56" s="311" t="s">
        <v>1295</v>
      </c>
      <c r="G56" s="312"/>
      <c r="H56" s="313"/>
      <c r="I56" s="277"/>
      <c r="J56" s="278"/>
      <c r="K56" s="278"/>
      <c r="L56" s="278"/>
      <c r="M56" s="278"/>
      <c r="N56" s="278"/>
      <c r="O56" s="278"/>
      <c r="P56" s="278"/>
      <c r="Q56" s="278"/>
      <c r="R56" s="278"/>
      <c r="S56" s="278"/>
      <c r="T56" s="278"/>
      <c r="U56" s="278"/>
      <c r="V56" s="278"/>
      <c r="W56" s="278"/>
      <c r="X56" s="278"/>
      <c r="Y56" s="278"/>
      <c r="Z56" s="278"/>
      <c r="AA56" s="278"/>
      <c r="AB56" s="278"/>
      <c r="AC56" s="278"/>
      <c r="AD56" s="278"/>
      <c r="AE56" s="278"/>
      <c r="AF56" s="278"/>
      <c r="AG56" s="278"/>
      <c r="AH56" s="278"/>
      <c r="AI56" s="278"/>
      <c r="AJ56" s="278"/>
      <c r="AK56" s="278"/>
      <c r="AL56" s="278"/>
      <c r="AM56" s="278"/>
      <c r="AN56" s="278"/>
      <c r="AO56" s="278"/>
      <c r="AP56" s="278"/>
      <c r="AQ56" s="278"/>
      <c r="AR56" s="278"/>
      <c r="AS56" s="324"/>
      <c r="AU56" s="187"/>
      <c r="AV56" s="177"/>
      <c r="AW56" s="177"/>
      <c r="AX56" s="177"/>
      <c r="AY56" s="177"/>
      <c r="AZ56" s="177"/>
      <c r="BA56" s="177"/>
      <c r="BB56" s="177"/>
      <c r="BC56" s="177"/>
      <c r="BD56" s="177"/>
      <c r="BE56" s="177"/>
      <c r="BF56" s="177"/>
      <c r="BG56" s="177"/>
      <c r="BH56" s="177"/>
    </row>
    <row r="57" spans="1:60" s="186" customFormat="1" ht="31.5">
      <c r="A57" s="331"/>
      <c r="B57" s="340"/>
      <c r="C57" s="308" t="s">
        <v>1303</v>
      </c>
      <c r="D57" s="309">
        <v>14</v>
      </c>
      <c r="E57" s="310" t="s">
        <v>114</v>
      </c>
      <c r="F57" s="311" t="s">
        <v>1295</v>
      </c>
      <c r="G57" s="312"/>
      <c r="H57" s="313"/>
      <c r="I57" s="277"/>
      <c r="J57" s="278"/>
      <c r="K57" s="278"/>
      <c r="L57" s="278"/>
      <c r="M57" s="278"/>
      <c r="N57" s="278"/>
      <c r="O57" s="278"/>
      <c r="P57" s="278"/>
      <c r="Q57" s="278"/>
      <c r="R57" s="278"/>
      <c r="S57" s="278"/>
      <c r="T57" s="278"/>
      <c r="U57" s="278"/>
      <c r="V57" s="278"/>
      <c r="W57" s="278"/>
      <c r="X57" s="278"/>
      <c r="Y57" s="278"/>
      <c r="Z57" s="278"/>
      <c r="AA57" s="278"/>
      <c r="AB57" s="278"/>
      <c r="AC57" s="278"/>
      <c r="AD57" s="278"/>
      <c r="AE57" s="278"/>
      <c r="AF57" s="278"/>
      <c r="AG57" s="278"/>
      <c r="AH57" s="278"/>
      <c r="AI57" s="278"/>
      <c r="AJ57" s="278"/>
      <c r="AK57" s="278"/>
      <c r="AL57" s="278"/>
      <c r="AM57" s="278"/>
      <c r="AN57" s="278"/>
      <c r="AO57" s="278"/>
      <c r="AP57" s="278"/>
      <c r="AQ57" s="278"/>
      <c r="AR57" s="278"/>
      <c r="AS57" s="324"/>
      <c r="AU57" s="187"/>
      <c r="AV57" s="177"/>
      <c r="AW57" s="177"/>
      <c r="AX57" s="177"/>
      <c r="AY57" s="177"/>
      <c r="AZ57" s="177"/>
      <c r="BA57" s="177"/>
      <c r="BB57" s="177"/>
      <c r="BC57" s="177"/>
      <c r="BD57" s="177"/>
      <c r="BE57" s="177"/>
      <c r="BF57" s="177"/>
      <c r="BG57" s="177"/>
      <c r="BH57" s="177"/>
    </row>
    <row r="58" spans="1:60" s="186" customFormat="1" ht="31.5">
      <c r="A58" s="331"/>
      <c r="B58" s="340"/>
      <c r="C58" s="308" t="s">
        <v>1304</v>
      </c>
      <c r="D58" s="309">
        <v>14</v>
      </c>
      <c r="E58" s="310" t="s">
        <v>114</v>
      </c>
      <c r="F58" s="311" t="s">
        <v>1295</v>
      </c>
      <c r="G58" s="312"/>
      <c r="H58" s="313"/>
      <c r="I58" s="277"/>
      <c r="J58" s="278"/>
      <c r="K58" s="278"/>
      <c r="L58" s="278"/>
      <c r="M58" s="278"/>
      <c r="N58" s="278"/>
      <c r="O58" s="278"/>
      <c r="P58" s="278"/>
      <c r="Q58" s="278"/>
      <c r="R58" s="278"/>
      <c r="S58" s="278"/>
      <c r="T58" s="278"/>
      <c r="U58" s="278"/>
      <c r="V58" s="278"/>
      <c r="W58" s="278"/>
      <c r="X58" s="278"/>
      <c r="Y58" s="278"/>
      <c r="Z58" s="278"/>
      <c r="AA58" s="278"/>
      <c r="AB58" s="278"/>
      <c r="AC58" s="278"/>
      <c r="AD58" s="278"/>
      <c r="AE58" s="278"/>
      <c r="AF58" s="278"/>
      <c r="AG58" s="278"/>
      <c r="AH58" s="278"/>
      <c r="AI58" s="278"/>
      <c r="AJ58" s="278"/>
      <c r="AK58" s="278"/>
      <c r="AL58" s="278"/>
      <c r="AM58" s="278"/>
      <c r="AN58" s="278"/>
      <c r="AO58" s="278"/>
      <c r="AP58" s="278"/>
      <c r="AQ58" s="278"/>
      <c r="AR58" s="278"/>
      <c r="AS58" s="324"/>
      <c r="AU58" s="187"/>
      <c r="AV58" s="177"/>
      <c r="AW58" s="177"/>
      <c r="AX58" s="177"/>
      <c r="AY58" s="177"/>
      <c r="AZ58" s="177"/>
      <c r="BA58" s="177"/>
      <c r="BB58" s="177"/>
      <c r="BC58" s="177"/>
      <c r="BD58" s="177"/>
      <c r="BE58" s="177"/>
      <c r="BF58" s="177"/>
      <c r="BG58" s="177"/>
      <c r="BH58" s="177"/>
    </row>
    <row r="59" spans="1:60" s="186" customFormat="1" ht="78.75">
      <c r="A59" s="336"/>
      <c r="B59" s="341"/>
      <c r="C59" s="318" t="s">
        <v>1305</v>
      </c>
      <c r="D59" s="319">
        <v>14</v>
      </c>
      <c r="E59" s="320" t="s">
        <v>114</v>
      </c>
      <c r="F59" s="321" t="s">
        <v>1295</v>
      </c>
      <c r="G59" s="322"/>
      <c r="H59" s="323"/>
      <c r="I59" s="277"/>
      <c r="J59" s="278"/>
      <c r="K59" s="278"/>
      <c r="L59" s="278"/>
      <c r="M59" s="278"/>
      <c r="N59" s="278"/>
      <c r="O59" s="278"/>
      <c r="P59" s="278"/>
      <c r="Q59" s="278"/>
      <c r="R59" s="278"/>
      <c r="S59" s="278"/>
      <c r="T59" s="278"/>
      <c r="U59" s="278"/>
      <c r="V59" s="278"/>
      <c r="W59" s="278"/>
      <c r="X59" s="278"/>
      <c r="Y59" s="278"/>
      <c r="Z59" s="278"/>
      <c r="AA59" s="278"/>
      <c r="AB59" s="278"/>
      <c r="AC59" s="278"/>
      <c r="AD59" s="278"/>
      <c r="AE59" s="278"/>
      <c r="AF59" s="278"/>
      <c r="AG59" s="278"/>
      <c r="AH59" s="278"/>
      <c r="AI59" s="278"/>
      <c r="AJ59" s="278"/>
      <c r="AK59" s="278"/>
      <c r="AL59" s="278"/>
      <c r="AM59" s="278"/>
      <c r="AN59" s="278"/>
      <c r="AO59" s="278"/>
      <c r="AP59" s="278"/>
      <c r="AQ59" s="278"/>
      <c r="AR59" s="278"/>
      <c r="AS59" s="324"/>
      <c r="AU59" s="187"/>
      <c r="AV59" s="177"/>
      <c r="AW59" s="177"/>
      <c r="AX59" s="177"/>
      <c r="AY59" s="177"/>
      <c r="AZ59" s="177"/>
      <c r="BA59" s="177"/>
      <c r="BB59" s="177"/>
      <c r="BC59" s="177"/>
      <c r="BD59" s="177"/>
      <c r="BE59" s="177"/>
      <c r="BF59" s="177"/>
      <c r="BG59" s="177"/>
      <c r="BH59" s="177"/>
    </row>
    <row r="60" spans="1:60" s="186" customFormat="1" ht="47.25">
      <c r="A60" s="330">
        <f>A50+1</f>
        <v>14</v>
      </c>
      <c r="B60" s="348"/>
      <c r="C60" s="349" t="s">
        <v>1310</v>
      </c>
      <c r="D60" s="248">
        <v>15</v>
      </c>
      <c r="E60" s="249" t="s">
        <v>114</v>
      </c>
      <c r="F60" s="250" t="s">
        <v>1487</v>
      </c>
      <c r="G60" s="251" t="s">
        <v>1454</v>
      </c>
      <c r="H60" s="350"/>
      <c r="I60" s="252">
        <v>43565</v>
      </c>
      <c r="J60" s="253">
        <f>I60+1</f>
        <v>43566</v>
      </c>
      <c r="K60" s="253">
        <f>J60</f>
        <v>43566</v>
      </c>
      <c r="L60" s="254">
        <f>K60+1</f>
        <v>43567</v>
      </c>
      <c r="M60" s="253">
        <f>L60+1</f>
        <v>43568</v>
      </c>
      <c r="N60" s="255">
        <f>M60+29</f>
        <v>43597</v>
      </c>
      <c r="O60" s="255">
        <f>M60+10</f>
        <v>43578</v>
      </c>
      <c r="P60" s="255"/>
      <c r="Q60" s="255">
        <f>M60+10</f>
        <v>43578</v>
      </c>
      <c r="R60" s="255">
        <f>Q60+5</f>
        <v>43583</v>
      </c>
      <c r="S60" s="256">
        <v>43617</v>
      </c>
      <c r="T60" s="255">
        <f>Q60+92</f>
        <v>43670</v>
      </c>
      <c r="U60" s="255">
        <f>N60+40</f>
        <v>43637</v>
      </c>
      <c r="V60" s="255">
        <f>N60+1</f>
        <v>43598</v>
      </c>
      <c r="W60" s="255">
        <f>V60+5</f>
        <v>43603</v>
      </c>
      <c r="X60" s="256">
        <v>43640</v>
      </c>
      <c r="Y60" s="255">
        <f>X60+20</f>
        <v>43660</v>
      </c>
      <c r="Z60" s="255">
        <f>O60+10</f>
        <v>43588</v>
      </c>
      <c r="AA60" s="255">
        <f>X60+30</f>
        <v>43670</v>
      </c>
      <c r="AB60" s="255">
        <f>X60+15</f>
        <v>43655</v>
      </c>
      <c r="AC60" s="255">
        <f>AA60+1</f>
        <v>43671</v>
      </c>
      <c r="AD60" s="255">
        <f>X60+10</f>
        <v>43650</v>
      </c>
      <c r="AE60" s="255">
        <f>AD60+1</f>
        <v>43651</v>
      </c>
      <c r="AF60" s="255">
        <f>Y60+1</f>
        <v>43661</v>
      </c>
      <c r="AG60" s="256">
        <f>AF60+15</f>
        <v>43676</v>
      </c>
      <c r="AH60" s="255">
        <f>AG60+54</f>
        <v>43730</v>
      </c>
      <c r="AI60" s="255">
        <f>AH60+5</f>
        <v>43735</v>
      </c>
      <c r="AJ60" s="255">
        <f>AI60+25</f>
        <v>43760</v>
      </c>
      <c r="AK60" s="255">
        <f>AI60+71</f>
        <v>43806</v>
      </c>
      <c r="AL60" s="256">
        <f>AK60+5</f>
        <v>43811</v>
      </c>
      <c r="AM60" s="255">
        <f>AL60+1</f>
        <v>43812</v>
      </c>
      <c r="AN60" s="255">
        <f>AM60+5</f>
        <v>43817</v>
      </c>
      <c r="AO60" s="255">
        <f>AN60+5</f>
        <v>43822</v>
      </c>
      <c r="AP60" s="256">
        <v>43826</v>
      </c>
      <c r="AQ60" s="256">
        <v>43836</v>
      </c>
      <c r="AR60" s="256">
        <v>43856</v>
      </c>
      <c r="AS60" s="257">
        <v>43809</v>
      </c>
      <c r="AU60" s="187"/>
      <c r="AV60" s="177"/>
      <c r="AW60" s="177"/>
      <c r="AX60" s="177"/>
      <c r="AY60" s="177"/>
      <c r="AZ60" s="177"/>
      <c r="BA60" s="177"/>
      <c r="BB60" s="177"/>
      <c r="BC60" s="177"/>
      <c r="BD60" s="177"/>
      <c r="BE60" s="177"/>
      <c r="BF60" s="177"/>
      <c r="BG60" s="177"/>
      <c r="BH60" s="177"/>
    </row>
    <row r="61" spans="1:60" s="186" customFormat="1" ht="47.25">
      <c r="A61" s="331"/>
      <c r="B61" s="340"/>
      <c r="C61" s="351" t="s">
        <v>1311</v>
      </c>
      <c r="D61" s="309">
        <v>15</v>
      </c>
      <c r="E61" s="310" t="s">
        <v>114</v>
      </c>
      <c r="F61" s="311" t="s">
        <v>1487</v>
      </c>
      <c r="G61" s="312"/>
      <c r="H61" s="352"/>
      <c r="I61" s="268">
        <v>6</v>
      </c>
      <c r="J61" s="269">
        <v>7</v>
      </c>
      <c r="K61" s="269"/>
      <c r="L61" s="270">
        <v>8</v>
      </c>
      <c r="M61" s="269"/>
      <c r="N61" s="269">
        <v>9</v>
      </c>
      <c r="O61" s="271"/>
      <c r="P61" s="271"/>
      <c r="Q61" s="271"/>
      <c r="R61" s="271"/>
      <c r="S61" s="269">
        <v>10</v>
      </c>
      <c r="T61" s="269" t="s">
        <v>1457</v>
      </c>
      <c r="U61" s="269">
        <v>11</v>
      </c>
      <c r="V61" s="271"/>
      <c r="W61" s="271"/>
      <c r="X61" s="269">
        <v>12</v>
      </c>
      <c r="Y61" s="271"/>
      <c r="Z61" s="271"/>
      <c r="AA61" s="269">
        <v>13</v>
      </c>
      <c r="AB61" s="269"/>
      <c r="AC61" s="271"/>
      <c r="AD61" s="271"/>
      <c r="AE61" s="271"/>
      <c r="AF61" s="271"/>
      <c r="AG61" s="271"/>
      <c r="AH61" s="269">
        <v>14</v>
      </c>
      <c r="AI61" s="271"/>
      <c r="AJ61" s="269">
        <v>15</v>
      </c>
      <c r="AK61" s="269">
        <v>16</v>
      </c>
      <c r="AL61" s="271"/>
      <c r="AM61" s="271"/>
      <c r="AN61" s="271"/>
      <c r="AO61" s="271"/>
      <c r="AP61" s="269">
        <v>17</v>
      </c>
      <c r="AQ61" s="269">
        <v>18</v>
      </c>
      <c r="AR61" s="269">
        <v>19</v>
      </c>
      <c r="AS61" s="272">
        <v>20</v>
      </c>
      <c r="AU61" s="187"/>
      <c r="AV61" s="177"/>
      <c r="AW61" s="177"/>
      <c r="AX61" s="177"/>
      <c r="AY61" s="177"/>
      <c r="AZ61" s="177"/>
      <c r="BA61" s="177"/>
      <c r="BB61" s="177"/>
      <c r="BC61" s="177"/>
      <c r="BD61" s="177"/>
      <c r="BE61" s="177"/>
      <c r="BF61" s="177"/>
      <c r="BG61" s="177"/>
      <c r="BH61" s="177"/>
    </row>
    <row r="62" spans="1:60" s="186" customFormat="1" ht="48" customHeight="1">
      <c r="A62" s="336"/>
      <c r="B62" s="341"/>
      <c r="C62" s="353" t="s">
        <v>1312</v>
      </c>
      <c r="D62" s="319">
        <v>15</v>
      </c>
      <c r="E62" s="320" t="s">
        <v>114</v>
      </c>
      <c r="F62" s="321" t="s">
        <v>1487</v>
      </c>
      <c r="G62" s="322"/>
      <c r="H62" s="354"/>
      <c r="I62" s="277">
        <v>43338</v>
      </c>
      <c r="J62" s="314">
        <f>I62+14</f>
        <v>43352</v>
      </c>
      <c r="K62" s="314">
        <f>J62+3</f>
        <v>43355</v>
      </c>
      <c r="L62" s="278">
        <f>K62+2</f>
        <v>43357</v>
      </c>
      <c r="M62" s="314">
        <f>L62+1</f>
        <v>43358</v>
      </c>
      <c r="N62" s="315">
        <f>M62+25</f>
        <v>43383</v>
      </c>
      <c r="O62" s="315">
        <f>M62+10</f>
        <v>43368</v>
      </c>
      <c r="P62" s="315"/>
      <c r="Q62" s="315">
        <f>M62+10</f>
        <v>43368</v>
      </c>
      <c r="R62" s="315">
        <f t="shared" ref="R62:R67" si="20">Q62+5</f>
        <v>43373</v>
      </c>
      <c r="S62" s="279"/>
      <c r="T62" s="315">
        <f>Q62+10</f>
        <v>43378</v>
      </c>
      <c r="U62" s="315">
        <f>N62+10</f>
        <v>43393</v>
      </c>
      <c r="V62" s="315">
        <f t="shared" ref="V62:V67" si="21">N62+1</f>
        <v>43384</v>
      </c>
      <c r="W62" s="315">
        <f t="shared" ref="W62:W67" si="22">V62+5</f>
        <v>43389</v>
      </c>
      <c r="X62" s="279">
        <v>43493</v>
      </c>
      <c r="Y62" s="315">
        <f t="shared" ref="Y62:Y67" si="23">X62+20</f>
        <v>43513</v>
      </c>
      <c r="Z62" s="315">
        <f t="shared" ref="Z62:Z67" si="24">O62+10</f>
        <v>43378</v>
      </c>
      <c r="AA62" s="315">
        <f>X62+25</f>
        <v>43518</v>
      </c>
      <c r="AB62" s="315">
        <f t="shared" ref="AB62:AB67" si="25">X62+15</f>
        <v>43508</v>
      </c>
      <c r="AC62" s="315">
        <f t="shared" ref="AC62:AC67" si="26">AA62+1</f>
        <v>43519</v>
      </c>
      <c r="AD62" s="315">
        <f t="shared" ref="AD62:AD67" si="27">X62+10</f>
        <v>43503</v>
      </c>
      <c r="AE62" s="315">
        <f t="shared" ref="AE62:AE67" si="28">AD62+1</f>
        <v>43504</v>
      </c>
      <c r="AF62" s="315">
        <f t="shared" ref="AF62:AF67" si="29">Y62+1</f>
        <v>43514</v>
      </c>
      <c r="AG62" s="279">
        <f t="shared" ref="AG62:AG67" si="30">AF62+15</f>
        <v>43529</v>
      </c>
      <c r="AH62" s="315">
        <f>AG62+10</f>
        <v>43539</v>
      </c>
      <c r="AI62" s="315">
        <f t="shared" ref="AI62:AI67" si="31">AH62+5</f>
        <v>43544</v>
      </c>
      <c r="AJ62" s="315">
        <f>AI62+15</f>
        <v>43559</v>
      </c>
      <c r="AK62" s="315">
        <f>AI62+20</f>
        <v>43564</v>
      </c>
      <c r="AL62" s="279">
        <f t="shared" ref="AL62:AL67" si="32">AK62+5</f>
        <v>43569</v>
      </c>
      <c r="AM62" s="315">
        <f t="shared" ref="AM62:AM67" si="33">AL62+1</f>
        <v>43570</v>
      </c>
      <c r="AN62" s="315">
        <f t="shared" ref="AN62:AO67" si="34">AM62+5</f>
        <v>43575</v>
      </c>
      <c r="AO62" s="315">
        <f t="shared" si="34"/>
        <v>43580</v>
      </c>
      <c r="AP62" s="279"/>
      <c r="AQ62" s="279"/>
      <c r="AR62" s="279">
        <f>AO62+20</f>
        <v>43600</v>
      </c>
      <c r="AS62" s="280"/>
      <c r="AU62" s="187"/>
      <c r="AV62" s="177"/>
      <c r="AW62" s="177"/>
      <c r="AX62" s="177"/>
      <c r="AY62" s="177"/>
      <c r="AZ62" s="177"/>
      <c r="BA62" s="177"/>
      <c r="BB62" s="177"/>
      <c r="BC62" s="177"/>
      <c r="BD62" s="177"/>
      <c r="BE62" s="177"/>
      <c r="BF62" s="177"/>
      <c r="BG62" s="177"/>
      <c r="BH62" s="177"/>
    </row>
    <row r="63" spans="1:60" s="186" customFormat="1" ht="48" customHeight="1">
      <c r="A63" s="1824">
        <f>A60+1</f>
        <v>15</v>
      </c>
      <c r="B63" s="1824"/>
      <c r="C63" s="355" t="s">
        <v>1314</v>
      </c>
      <c r="D63" s="356">
        <v>16</v>
      </c>
      <c r="E63" s="357" t="s">
        <v>114</v>
      </c>
      <c r="F63" s="358" t="s">
        <v>1313</v>
      </c>
      <c r="G63" s="359" t="s">
        <v>1454</v>
      </c>
      <c r="H63" s="360"/>
      <c r="I63" s="252">
        <v>43575</v>
      </c>
      <c r="J63" s="253">
        <f>I63+5</f>
        <v>43580</v>
      </c>
      <c r="K63" s="253">
        <f>J63+1</f>
        <v>43581</v>
      </c>
      <c r="L63" s="254">
        <f>K63</f>
        <v>43581</v>
      </c>
      <c r="M63" s="253">
        <f>L63+1</f>
        <v>43582</v>
      </c>
      <c r="N63" s="255">
        <f>M63+1</f>
        <v>43583</v>
      </c>
      <c r="O63" s="255">
        <f>M63+10</f>
        <v>43592</v>
      </c>
      <c r="P63" s="255"/>
      <c r="Q63" s="255">
        <f>M63+10</f>
        <v>43592</v>
      </c>
      <c r="R63" s="255">
        <f t="shared" si="20"/>
        <v>43597</v>
      </c>
      <c r="S63" s="256">
        <v>43598</v>
      </c>
      <c r="T63" s="255">
        <f>Q63+36</f>
        <v>43628</v>
      </c>
      <c r="U63" s="255">
        <f>N63+22</f>
        <v>43605</v>
      </c>
      <c r="V63" s="255">
        <f t="shared" si="21"/>
        <v>43584</v>
      </c>
      <c r="W63" s="255">
        <f t="shared" si="22"/>
        <v>43589</v>
      </c>
      <c r="X63" s="256">
        <v>43608</v>
      </c>
      <c r="Y63" s="255">
        <f t="shared" si="23"/>
        <v>43628</v>
      </c>
      <c r="Z63" s="255">
        <f t="shared" si="24"/>
        <v>43602</v>
      </c>
      <c r="AA63" s="255">
        <f>X63+20</f>
        <v>43628</v>
      </c>
      <c r="AB63" s="255">
        <f t="shared" si="25"/>
        <v>43623</v>
      </c>
      <c r="AC63" s="255">
        <f t="shared" si="26"/>
        <v>43629</v>
      </c>
      <c r="AD63" s="255">
        <f t="shared" si="27"/>
        <v>43618</v>
      </c>
      <c r="AE63" s="255">
        <f t="shared" si="28"/>
        <v>43619</v>
      </c>
      <c r="AF63" s="255">
        <f t="shared" si="29"/>
        <v>43629</v>
      </c>
      <c r="AG63" s="256">
        <f t="shared" si="30"/>
        <v>43644</v>
      </c>
      <c r="AH63" s="255">
        <f>AG63+9</f>
        <v>43653</v>
      </c>
      <c r="AI63" s="255">
        <f t="shared" si="31"/>
        <v>43658</v>
      </c>
      <c r="AJ63" s="255">
        <f>AI63+15</f>
        <v>43673</v>
      </c>
      <c r="AK63" s="255">
        <f>AI63+45</f>
        <v>43703</v>
      </c>
      <c r="AL63" s="256">
        <f t="shared" si="32"/>
        <v>43708</v>
      </c>
      <c r="AM63" s="255">
        <f t="shared" si="33"/>
        <v>43709</v>
      </c>
      <c r="AN63" s="255">
        <f t="shared" si="34"/>
        <v>43714</v>
      </c>
      <c r="AO63" s="255">
        <f t="shared" si="34"/>
        <v>43719</v>
      </c>
      <c r="AP63" s="256">
        <v>43718</v>
      </c>
      <c r="AQ63" s="256">
        <v>43733</v>
      </c>
      <c r="AR63" s="256">
        <v>43753</v>
      </c>
      <c r="AS63" s="257">
        <v>43753</v>
      </c>
      <c r="AU63" s="187"/>
      <c r="AV63" s="177"/>
      <c r="AW63" s="177"/>
      <c r="AX63" s="177"/>
      <c r="AY63" s="177"/>
      <c r="AZ63" s="177"/>
      <c r="BA63" s="177"/>
      <c r="BB63" s="177"/>
      <c r="BC63" s="177"/>
      <c r="BD63" s="177"/>
      <c r="BE63" s="177"/>
      <c r="BF63" s="177"/>
      <c r="BG63" s="177"/>
      <c r="BH63" s="177"/>
    </row>
    <row r="64" spans="1:60" s="186" customFormat="1">
      <c r="A64" s="1824"/>
      <c r="B64" s="1824"/>
      <c r="C64" s="361"/>
      <c r="D64" s="362"/>
      <c r="E64" s="363"/>
      <c r="F64" s="364"/>
      <c r="G64" s="312"/>
      <c r="H64" s="313"/>
      <c r="I64" s="277">
        <v>43338</v>
      </c>
      <c r="J64" s="314">
        <f>I64+14</f>
        <v>43352</v>
      </c>
      <c r="K64" s="314">
        <f>J64+3</f>
        <v>43355</v>
      </c>
      <c r="L64" s="278">
        <f>K64+2</f>
        <v>43357</v>
      </c>
      <c r="M64" s="314">
        <f>L64+1</f>
        <v>43358</v>
      </c>
      <c r="N64" s="315">
        <f>M64+25</f>
        <v>43383</v>
      </c>
      <c r="O64" s="315">
        <f>M64+10</f>
        <v>43368</v>
      </c>
      <c r="P64" s="315"/>
      <c r="Q64" s="315">
        <f>M64+10</f>
        <v>43368</v>
      </c>
      <c r="R64" s="315">
        <f t="shared" si="20"/>
        <v>43373</v>
      </c>
      <c r="S64" s="279"/>
      <c r="T64" s="315">
        <f>Q64+10</f>
        <v>43378</v>
      </c>
      <c r="U64" s="315">
        <f>N64+10</f>
        <v>43393</v>
      </c>
      <c r="V64" s="315">
        <f t="shared" si="21"/>
        <v>43384</v>
      </c>
      <c r="W64" s="315">
        <f t="shared" si="22"/>
        <v>43389</v>
      </c>
      <c r="X64" s="279">
        <v>43493</v>
      </c>
      <c r="Y64" s="315">
        <f t="shared" si="23"/>
        <v>43513</v>
      </c>
      <c r="Z64" s="315">
        <f t="shared" si="24"/>
        <v>43378</v>
      </c>
      <c r="AA64" s="315">
        <f>X64+25</f>
        <v>43518</v>
      </c>
      <c r="AB64" s="315">
        <f t="shared" si="25"/>
        <v>43508</v>
      </c>
      <c r="AC64" s="315">
        <f t="shared" si="26"/>
        <v>43519</v>
      </c>
      <c r="AD64" s="315">
        <f t="shared" si="27"/>
        <v>43503</v>
      </c>
      <c r="AE64" s="315">
        <f t="shared" si="28"/>
        <v>43504</v>
      </c>
      <c r="AF64" s="315">
        <f t="shared" si="29"/>
        <v>43514</v>
      </c>
      <c r="AG64" s="279">
        <f t="shared" si="30"/>
        <v>43529</v>
      </c>
      <c r="AH64" s="315">
        <f>AG64+10</f>
        <v>43539</v>
      </c>
      <c r="AI64" s="315">
        <f t="shared" si="31"/>
        <v>43544</v>
      </c>
      <c r="AJ64" s="315">
        <f>AI64+15</f>
        <v>43559</v>
      </c>
      <c r="AK64" s="315">
        <f>AI64+20</f>
        <v>43564</v>
      </c>
      <c r="AL64" s="279">
        <f t="shared" si="32"/>
        <v>43569</v>
      </c>
      <c r="AM64" s="315">
        <f t="shared" si="33"/>
        <v>43570</v>
      </c>
      <c r="AN64" s="315">
        <f t="shared" si="34"/>
        <v>43575</v>
      </c>
      <c r="AO64" s="315">
        <f t="shared" si="34"/>
        <v>43580</v>
      </c>
      <c r="AP64" s="279"/>
      <c r="AQ64" s="279"/>
      <c r="AR64" s="279">
        <f>AO64+20</f>
        <v>43600</v>
      </c>
      <c r="AS64" s="280"/>
      <c r="AU64" s="187"/>
      <c r="AV64" s="177"/>
      <c r="AW64" s="177"/>
      <c r="AX64" s="177"/>
      <c r="AY64" s="177"/>
      <c r="AZ64" s="177"/>
      <c r="BA64" s="177"/>
      <c r="BB64" s="177"/>
      <c r="BC64" s="177"/>
      <c r="BD64" s="177"/>
      <c r="BE64" s="177"/>
      <c r="BF64" s="177"/>
      <c r="BG64" s="177"/>
      <c r="BH64" s="177"/>
    </row>
    <row r="65" spans="1:60" s="187" customFormat="1" ht="31.5">
      <c r="A65" s="365">
        <f>A63+1</f>
        <v>16</v>
      </c>
      <c r="B65" s="366"/>
      <c r="C65" s="355" t="s">
        <v>54</v>
      </c>
      <c r="D65" s="356">
        <v>18</v>
      </c>
      <c r="E65" s="357" t="s">
        <v>114</v>
      </c>
      <c r="F65" s="358" t="s">
        <v>1488</v>
      </c>
      <c r="G65" s="359" t="s">
        <v>1454</v>
      </c>
      <c r="H65" s="360"/>
      <c r="I65" s="252" t="s">
        <v>66</v>
      </c>
      <c r="J65" s="254" t="s">
        <v>1489</v>
      </c>
      <c r="K65" s="254" t="s">
        <v>66</v>
      </c>
      <c r="L65" s="254" t="s">
        <v>66</v>
      </c>
      <c r="M65" s="254"/>
      <c r="N65" s="255">
        <v>43543</v>
      </c>
      <c r="O65" s="255">
        <f>N65+9</f>
        <v>43552</v>
      </c>
      <c r="P65" s="255"/>
      <c r="Q65" s="255">
        <f>N65+10</f>
        <v>43553</v>
      </c>
      <c r="R65" s="255">
        <f t="shared" si="20"/>
        <v>43558</v>
      </c>
      <c r="S65" s="256">
        <v>43571</v>
      </c>
      <c r="T65" s="255">
        <f>Q65+61</f>
        <v>43614</v>
      </c>
      <c r="U65" s="255">
        <f>N65+43</f>
        <v>43586</v>
      </c>
      <c r="V65" s="255">
        <f t="shared" si="21"/>
        <v>43544</v>
      </c>
      <c r="W65" s="255">
        <f t="shared" si="22"/>
        <v>43549</v>
      </c>
      <c r="X65" s="256">
        <v>43589</v>
      </c>
      <c r="Y65" s="255">
        <f t="shared" si="23"/>
        <v>43609</v>
      </c>
      <c r="Z65" s="255">
        <f t="shared" si="24"/>
        <v>43562</v>
      </c>
      <c r="AA65" s="255">
        <f>X65+25</f>
        <v>43614</v>
      </c>
      <c r="AB65" s="255">
        <f t="shared" si="25"/>
        <v>43604</v>
      </c>
      <c r="AC65" s="255">
        <f t="shared" si="26"/>
        <v>43615</v>
      </c>
      <c r="AD65" s="255">
        <f t="shared" si="27"/>
        <v>43599</v>
      </c>
      <c r="AE65" s="255">
        <f t="shared" si="28"/>
        <v>43600</v>
      </c>
      <c r="AF65" s="255">
        <f t="shared" si="29"/>
        <v>43610</v>
      </c>
      <c r="AG65" s="256">
        <f t="shared" si="30"/>
        <v>43625</v>
      </c>
      <c r="AH65" s="255">
        <f>AG65+44</f>
        <v>43669</v>
      </c>
      <c r="AI65" s="255">
        <f t="shared" si="31"/>
        <v>43674</v>
      </c>
      <c r="AJ65" s="255">
        <f>AI65+20</f>
        <v>43694</v>
      </c>
      <c r="AK65" s="255">
        <f>AI65+63</f>
        <v>43737</v>
      </c>
      <c r="AL65" s="256">
        <f t="shared" si="32"/>
        <v>43742</v>
      </c>
      <c r="AM65" s="255">
        <f t="shared" si="33"/>
        <v>43743</v>
      </c>
      <c r="AN65" s="255">
        <f t="shared" si="34"/>
        <v>43748</v>
      </c>
      <c r="AO65" s="255">
        <f t="shared" si="34"/>
        <v>43753</v>
      </c>
      <c r="AP65" s="256">
        <v>43747</v>
      </c>
      <c r="AQ65" s="256">
        <v>43754</v>
      </c>
      <c r="AR65" s="256">
        <v>43774</v>
      </c>
      <c r="AS65" s="257">
        <v>43708</v>
      </c>
      <c r="AT65" s="186"/>
      <c r="AV65" s="177"/>
      <c r="AW65" s="177"/>
      <c r="AX65" s="177"/>
      <c r="AY65" s="177"/>
      <c r="AZ65" s="177"/>
      <c r="BA65" s="177"/>
      <c r="BB65" s="177"/>
      <c r="BC65" s="177"/>
      <c r="BD65" s="177"/>
      <c r="BE65" s="177"/>
      <c r="BF65" s="177"/>
      <c r="BG65" s="177"/>
      <c r="BH65" s="177"/>
    </row>
    <row r="66" spans="1:60" s="187" customFormat="1">
      <c r="A66" s="331"/>
      <c r="B66" s="367"/>
      <c r="C66" s="361"/>
      <c r="D66" s="362"/>
      <c r="E66" s="363"/>
      <c r="F66" s="364"/>
      <c r="G66" s="312"/>
      <c r="H66" s="313"/>
      <c r="I66" s="277">
        <v>43338</v>
      </c>
      <c r="J66" s="314">
        <f>I66+14</f>
        <v>43352</v>
      </c>
      <c r="K66" s="314">
        <f>J66+3</f>
        <v>43355</v>
      </c>
      <c r="L66" s="278">
        <f>K66+2</f>
        <v>43357</v>
      </c>
      <c r="M66" s="314">
        <f>L66+1</f>
        <v>43358</v>
      </c>
      <c r="N66" s="315">
        <f>M66+25</f>
        <v>43383</v>
      </c>
      <c r="O66" s="315">
        <f>M66+10</f>
        <v>43368</v>
      </c>
      <c r="P66" s="315"/>
      <c r="Q66" s="315">
        <f>M66+10</f>
        <v>43368</v>
      </c>
      <c r="R66" s="315">
        <f t="shared" si="20"/>
        <v>43373</v>
      </c>
      <c r="S66" s="279"/>
      <c r="T66" s="315">
        <f>Q66+10</f>
        <v>43378</v>
      </c>
      <c r="U66" s="315">
        <f>N66+10</f>
        <v>43393</v>
      </c>
      <c r="V66" s="315">
        <f t="shared" si="21"/>
        <v>43384</v>
      </c>
      <c r="W66" s="315">
        <f t="shared" si="22"/>
        <v>43389</v>
      </c>
      <c r="X66" s="279">
        <v>43493</v>
      </c>
      <c r="Y66" s="315">
        <f t="shared" si="23"/>
        <v>43513</v>
      </c>
      <c r="Z66" s="315">
        <f t="shared" si="24"/>
        <v>43378</v>
      </c>
      <c r="AA66" s="315">
        <f>X66+25</f>
        <v>43518</v>
      </c>
      <c r="AB66" s="315">
        <f t="shared" si="25"/>
        <v>43508</v>
      </c>
      <c r="AC66" s="315">
        <f t="shared" si="26"/>
        <v>43519</v>
      </c>
      <c r="AD66" s="315">
        <f t="shared" si="27"/>
        <v>43503</v>
      </c>
      <c r="AE66" s="315">
        <f t="shared" si="28"/>
        <v>43504</v>
      </c>
      <c r="AF66" s="315">
        <f t="shared" si="29"/>
        <v>43514</v>
      </c>
      <c r="AG66" s="279">
        <f t="shared" si="30"/>
        <v>43529</v>
      </c>
      <c r="AH66" s="315">
        <f>AG66+10</f>
        <v>43539</v>
      </c>
      <c r="AI66" s="315">
        <f t="shared" si="31"/>
        <v>43544</v>
      </c>
      <c r="AJ66" s="368">
        <f>AI66+15</f>
        <v>43559</v>
      </c>
      <c r="AK66" s="315">
        <f>AI66+20</f>
        <v>43564</v>
      </c>
      <c r="AL66" s="279">
        <f t="shared" si="32"/>
        <v>43569</v>
      </c>
      <c r="AM66" s="315">
        <f t="shared" si="33"/>
        <v>43570</v>
      </c>
      <c r="AN66" s="315">
        <f t="shared" si="34"/>
        <v>43575</v>
      </c>
      <c r="AO66" s="315">
        <f t="shared" si="34"/>
        <v>43580</v>
      </c>
      <c r="AP66" s="369"/>
      <c r="AQ66" s="369"/>
      <c r="AR66" s="369">
        <f>AO66+20</f>
        <v>43600</v>
      </c>
      <c r="AS66" s="370"/>
      <c r="AT66" s="186"/>
      <c r="AV66" s="177"/>
      <c r="AW66" s="177"/>
      <c r="AX66" s="177"/>
      <c r="AY66" s="177"/>
      <c r="AZ66" s="177"/>
      <c r="BA66" s="177"/>
      <c r="BB66" s="177"/>
      <c r="BC66" s="177"/>
      <c r="BD66" s="177"/>
      <c r="BE66" s="177"/>
      <c r="BF66" s="177"/>
      <c r="BG66" s="177"/>
      <c r="BH66" s="177"/>
    </row>
    <row r="67" spans="1:60" s="187" customFormat="1" ht="31.5">
      <c r="A67" s="371">
        <v>17</v>
      </c>
      <c r="B67" s="246" t="s">
        <v>254</v>
      </c>
      <c r="C67" s="247" t="s">
        <v>255</v>
      </c>
      <c r="D67" s="248">
        <v>9</v>
      </c>
      <c r="E67" s="249" t="s">
        <v>114</v>
      </c>
      <c r="F67" s="250" t="s">
        <v>1490</v>
      </c>
      <c r="G67" s="251" t="s">
        <v>1454</v>
      </c>
      <c r="H67" s="292"/>
      <c r="I67" s="252">
        <v>43593</v>
      </c>
      <c r="J67" s="253">
        <f>I67+5</f>
        <v>43598</v>
      </c>
      <c r="K67" s="253">
        <f>J67+3</f>
        <v>43601</v>
      </c>
      <c r="L67" s="254">
        <f>K67+17</f>
        <v>43618</v>
      </c>
      <c r="M67" s="253">
        <f>L67+1</f>
        <v>43619</v>
      </c>
      <c r="N67" s="255">
        <f>M67+29</f>
        <v>43648</v>
      </c>
      <c r="O67" s="255">
        <f>M67+10</f>
        <v>43629</v>
      </c>
      <c r="P67" s="255"/>
      <c r="Q67" s="255">
        <f>M67+10</f>
        <v>43629</v>
      </c>
      <c r="R67" s="255">
        <f t="shared" si="20"/>
        <v>43634</v>
      </c>
      <c r="S67" s="256">
        <v>43668</v>
      </c>
      <c r="T67" s="255">
        <f>Q67+89</f>
        <v>43718</v>
      </c>
      <c r="U67" s="255">
        <f>N67+40</f>
        <v>43688</v>
      </c>
      <c r="V67" s="255">
        <f t="shared" si="21"/>
        <v>43649</v>
      </c>
      <c r="W67" s="255">
        <f t="shared" si="22"/>
        <v>43654</v>
      </c>
      <c r="X67" s="256">
        <v>43691</v>
      </c>
      <c r="Y67" s="255">
        <f t="shared" si="23"/>
        <v>43711</v>
      </c>
      <c r="Z67" s="255">
        <f t="shared" si="24"/>
        <v>43639</v>
      </c>
      <c r="AA67" s="255">
        <f>X67+27</f>
        <v>43718</v>
      </c>
      <c r="AB67" s="255">
        <f t="shared" si="25"/>
        <v>43706</v>
      </c>
      <c r="AC67" s="255">
        <f t="shared" si="26"/>
        <v>43719</v>
      </c>
      <c r="AD67" s="255">
        <f t="shared" si="27"/>
        <v>43701</v>
      </c>
      <c r="AE67" s="255">
        <f t="shared" si="28"/>
        <v>43702</v>
      </c>
      <c r="AF67" s="255">
        <f t="shared" si="29"/>
        <v>43712</v>
      </c>
      <c r="AG67" s="256">
        <f t="shared" si="30"/>
        <v>43727</v>
      </c>
      <c r="AH67" s="255">
        <f>AG67+39</f>
        <v>43766</v>
      </c>
      <c r="AI67" s="255">
        <f t="shared" si="31"/>
        <v>43771</v>
      </c>
      <c r="AJ67" s="255">
        <f>AI67+25</f>
        <v>43796</v>
      </c>
      <c r="AK67" s="255">
        <f>AI67+71</f>
        <v>43842</v>
      </c>
      <c r="AL67" s="256">
        <f t="shared" si="32"/>
        <v>43847</v>
      </c>
      <c r="AM67" s="255">
        <f t="shared" si="33"/>
        <v>43848</v>
      </c>
      <c r="AN67" s="255">
        <f t="shared" si="34"/>
        <v>43853</v>
      </c>
      <c r="AO67" s="255">
        <f t="shared" si="34"/>
        <v>43858</v>
      </c>
      <c r="AP67" s="256">
        <v>43862</v>
      </c>
      <c r="AQ67" s="256">
        <v>43872</v>
      </c>
      <c r="AR67" s="256">
        <v>43892</v>
      </c>
      <c r="AS67" s="257">
        <v>43952</v>
      </c>
      <c r="AT67" s="372">
        <v>44498</v>
      </c>
      <c r="AV67" s="177"/>
      <c r="AW67" s="177"/>
      <c r="AX67" s="177"/>
      <c r="AY67" s="177"/>
      <c r="AZ67" s="177"/>
      <c r="BA67" s="177"/>
      <c r="BB67" s="177"/>
      <c r="BC67" s="177"/>
      <c r="BD67" s="177"/>
      <c r="BE67" s="177"/>
      <c r="BF67" s="177"/>
      <c r="BG67" s="177"/>
      <c r="BH67" s="177"/>
    </row>
    <row r="68" spans="1:60" s="187" customFormat="1" ht="31.5">
      <c r="A68" s="373"/>
      <c r="B68" s="307" t="s">
        <v>256</v>
      </c>
      <c r="C68" s="308" t="s">
        <v>257</v>
      </c>
      <c r="D68" s="309">
        <v>9</v>
      </c>
      <c r="E68" s="310" t="s">
        <v>114</v>
      </c>
      <c r="F68" s="311" t="s">
        <v>1490</v>
      </c>
      <c r="G68" s="276"/>
      <c r="H68" s="313"/>
      <c r="I68" s="337"/>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c r="AG68" s="279"/>
      <c r="AH68" s="279"/>
      <c r="AI68" s="279"/>
      <c r="AJ68" s="279"/>
      <c r="AK68" s="279"/>
      <c r="AL68" s="279"/>
      <c r="AM68" s="279"/>
      <c r="AN68" s="279"/>
      <c r="AO68" s="279"/>
      <c r="AP68" s="279"/>
      <c r="AQ68" s="279"/>
      <c r="AR68" s="279"/>
      <c r="AS68" s="280"/>
      <c r="AT68" s="372">
        <v>44646</v>
      </c>
      <c r="AV68" s="177"/>
      <c r="AW68" s="177"/>
      <c r="AX68" s="177"/>
      <c r="AY68" s="177"/>
      <c r="AZ68" s="177"/>
      <c r="BA68" s="177"/>
      <c r="BB68" s="177"/>
      <c r="BC68" s="177"/>
      <c r="BD68" s="177"/>
      <c r="BE68" s="177"/>
      <c r="BF68" s="177"/>
      <c r="BG68" s="177"/>
      <c r="BH68" s="177"/>
    </row>
    <row r="69" spans="1:60" s="187" customFormat="1" ht="31.5">
      <c r="A69" s="373"/>
      <c r="B69" s="374" t="s">
        <v>260</v>
      </c>
      <c r="C69" s="375" t="s">
        <v>1468</v>
      </c>
      <c r="D69" s="309">
        <v>9</v>
      </c>
      <c r="E69" s="310" t="s">
        <v>114</v>
      </c>
      <c r="F69" s="311" t="s">
        <v>1490</v>
      </c>
      <c r="G69" s="276"/>
      <c r="H69" s="313"/>
      <c r="I69" s="268">
        <v>6</v>
      </c>
      <c r="J69" s="269">
        <v>7</v>
      </c>
      <c r="K69" s="269"/>
      <c r="L69" s="270">
        <v>8</v>
      </c>
      <c r="M69" s="269"/>
      <c r="N69" s="269">
        <v>9</v>
      </c>
      <c r="O69" s="271"/>
      <c r="P69" s="271"/>
      <c r="Q69" s="271"/>
      <c r="R69" s="271"/>
      <c r="S69" s="269">
        <v>10</v>
      </c>
      <c r="T69" s="269" t="s">
        <v>1457</v>
      </c>
      <c r="U69" s="269">
        <v>11</v>
      </c>
      <c r="V69" s="271"/>
      <c r="W69" s="271"/>
      <c r="X69" s="269">
        <v>12</v>
      </c>
      <c r="Y69" s="271"/>
      <c r="Z69" s="271"/>
      <c r="AA69" s="269">
        <v>13</v>
      </c>
      <c r="AB69" s="269"/>
      <c r="AC69" s="271"/>
      <c r="AD69" s="271"/>
      <c r="AE69" s="271"/>
      <c r="AF69" s="271"/>
      <c r="AG69" s="271"/>
      <c r="AH69" s="269">
        <v>14</v>
      </c>
      <c r="AI69" s="271"/>
      <c r="AJ69" s="269">
        <v>15</v>
      </c>
      <c r="AK69" s="269">
        <v>16</v>
      </c>
      <c r="AL69" s="271"/>
      <c r="AM69" s="271"/>
      <c r="AN69" s="271"/>
      <c r="AO69" s="271"/>
      <c r="AP69" s="269">
        <v>17</v>
      </c>
      <c r="AQ69" s="269">
        <v>18</v>
      </c>
      <c r="AR69" s="269">
        <v>19</v>
      </c>
      <c r="AS69" s="272">
        <v>20</v>
      </c>
      <c r="AT69" s="372">
        <v>43952</v>
      </c>
      <c r="AV69" s="177"/>
      <c r="AW69" s="177"/>
      <c r="AX69" s="177"/>
      <c r="AY69" s="177"/>
      <c r="AZ69" s="177"/>
      <c r="BA69" s="177"/>
      <c r="BB69" s="177"/>
      <c r="BC69" s="177"/>
      <c r="BD69" s="177"/>
      <c r="BE69" s="177"/>
      <c r="BF69" s="177"/>
      <c r="BG69" s="177"/>
      <c r="BH69" s="177"/>
    </row>
    <row r="70" spans="1:60" s="187" customFormat="1" ht="31.5">
      <c r="A70" s="373"/>
      <c r="B70" s="307" t="s">
        <v>1491</v>
      </c>
      <c r="C70" s="308" t="s">
        <v>1492</v>
      </c>
      <c r="D70" s="309">
        <v>9</v>
      </c>
      <c r="E70" s="310" t="s">
        <v>114</v>
      </c>
      <c r="F70" s="311" t="s">
        <v>1490</v>
      </c>
      <c r="G70" s="276"/>
      <c r="H70" s="313"/>
      <c r="I70" s="277">
        <v>43338</v>
      </c>
      <c r="J70" s="314">
        <f>I70+14</f>
        <v>43352</v>
      </c>
      <c r="K70" s="314">
        <f>J70+3</f>
        <v>43355</v>
      </c>
      <c r="L70" s="278">
        <f>K70+2</f>
        <v>43357</v>
      </c>
      <c r="M70" s="314">
        <f>L70+1</f>
        <v>43358</v>
      </c>
      <c r="N70" s="315">
        <f>M70+25</f>
        <v>43383</v>
      </c>
      <c r="O70" s="315">
        <f>M70+10</f>
        <v>43368</v>
      </c>
      <c r="P70" s="315"/>
      <c r="Q70" s="315">
        <f>M70+10</f>
        <v>43368</v>
      </c>
      <c r="R70" s="315">
        <f>Q70+5</f>
        <v>43373</v>
      </c>
      <c r="S70" s="279"/>
      <c r="T70" s="315">
        <f>Q70+10</f>
        <v>43378</v>
      </c>
      <c r="U70" s="315">
        <f>N70+10</f>
        <v>43393</v>
      </c>
      <c r="V70" s="315">
        <f>N70+1</f>
        <v>43384</v>
      </c>
      <c r="W70" s="315">
        <f>V70+5</f>
        <v>43389</v>
      </c>
      <c r="X70" s="279">
        <v>43493</v>
      </c>
      <c r="Y70" s="315">
        <f>X70+20</f>
        <v>43513</v>
      </c>
      <c r="Z70" s="315">
        <f>O70+10</f>
        <v>43378</v>
      </c>
      <c r="AA70" s="315">
        <f>X70+25</f>
        <v>43518</v>
      </c>
      <c r="AB70" s="315">
        <f>X70+15</f>
        <v>43508</v>
      </c>
      <c r="AC70" s="315">
        <f>AA70+1</f>
        <v>43519</v>
      </c>
      <c r="AD70" s="315">
        <f>X70+10</f>
        <v>43503</v>
      </c>
      <c r="AE70" s="315">
        <f>AD70+1</f>
        <v>43504</v>
      </c>
      <c r="AF70" s="315">
        <f>Y70+1</f>
        <v>43514</v>
      </c>
      <c r="AG70" s="279">
        <f>AF70+15</f>
        <v>43529</v>
      </c>
      <c r="AH70" s="315">
        <f>AG70+10</f>
        <v>43539</v>
      </c>
      <c r="AI70" s="315">
        <f>AH70+5</f>
        <v>43544</v>
      </c>
      <c r="AJ70" s="315">
        <f>AI70+15</f>
        <v>43559</v>
      </c>
      <c r="AK70" s="315">
        <f>AI70+20</f>
        <v>43564</v>
      </c>
      <c r="AL70" s="279">
        <f>AK70+5</f>
        <v>43569</v>
      </c>
      <c r="AM70" s="315">
        <f>AL70+1</f>
        <v>43570</v>
      </c>
      <c r="AN70" s="315">
        <f>AM70+5</f>
        <v>43575</v>
      </c>
      <c r="AO70" s="315">
        <f>AN70+5</f>
        <v>43580</v>
      </c>
      <c r="AP70" s="279"/>
      <c r="AQ70" s="279"/>
      <c r="AR70" s="279">
        <f>AO70+20</f>
        <v>43600</v>
      </c>
      <c r="AS70" s="280"/>
      <c r="AT70" s="372">
        <v>44124</v>
      </c>
      <c r="AV70" s="177"/>
      <c r="AW70" s="177"/>
      <c r="AX70" s="177"/>
      <c r="AY70" s="177"/>
      <c r="AZ70" s="177"/>
      <c r="BA70" s="177"/>
      <c r="BB70" s="177"/>
      <c r="BC70" s="177"/>
      <c r="BD70" s="177"/>
      <c r="BE70" s="177"/>
      <c r="BF70" s="177"/>
      <c r="BG70" s="177"/>
      <c r="BH70" s="177"/>
    </row>
    <row r="71" spans="1:60" s="187" customFormat="1" ht="47.25">
      <c r="A71" s="373"/>
      <c r="B71" s="307" t="s">
        <v>266</v>
      </c>
      <c r="C71" s="308" t="s">
        <v>267</v>
      </c>
      <c r="D71" s="309">
        <v>9</v>
      </c>
      <c r="E71" s="310" t="s">
        <v>114</v>
      </c>
      <c r="F71" s="311" t="s">
        <v>1490</v>
      </c>
      <c r="G71" s="276"/>
      <c r="H71" s="313"/>
      <c r="I71" s="337"/>
      <c r="J71" s="279"/>
      <c r="K71" s="279"/>
      <c r="L71" s="279"/>
      <c r="M71" s="279"/>
      <c r="N71" s="279"/>
      <c r="O71" s="279"/>
      <c r="P71" s="279"/>
      <c r="Q71" s="279"/>
      <c r="R71" s="279"/>
      <c r="S71" s="279"/>
      <c r="T71" s="279"/>
      <c r="U71" s="279"/>
      <c r="V71" s="279"/>
      <c r="W71" s="279"/>
      <c r="X71" s="279"/>
      <c r="Y71" s="279"/>
      <c r="Z71" s="279"/>
      <c r="AA71" s="279"/>
      <c r="AB71" s="279"/>
      <c r="AC71" s="279"/>
      <c r="AD71" s="279"/>
      <c r="AE71" s="279"/>
      <c r="AF71" s="279"/>
      <c r="AG71" s="279"/>
      <c r="AH71" s="279"/>
      <c r="AI71" s="279"/>
      <c r="AJ71" s="279"/>
      <c r="AK71" s="279"/>
      <c r="AL71" s="279"/>
      <c r="AM71" s="279"/>
      <c r="AN71" s="279"/>
      <c r="AO71" s="279"/>
      <c r="AP71" s="279"/>
      <c r="AQ71" s="279"/>
      <c r="AR71" s="279"/>
      <c r="AS71" s="280"/>
      <c r="AT71" s="372">
        <v>44515</v>
      </c>
      <c r="AV71" s="177"/>
      <c r="AW71" s="177"/>
      <c r="AX71" s="177"/>
      <c r="AY71" s="177"/>
      <c r="AZ71" s="177"/>
      <c r="BA71" s="177"/>
      <c r="BB71" s="177"/>
      <c r="BC71" s="177"/>
      <c r="BD71" s="177"/>
      <c r="BE71" s="177"/>
      <c r="BF71" s="177"/>
      <c r="BG71" s="177"/>
      <c r="BH71" s="177"/>
    </row>
    <row r="72" spans="1:60" s="187" customFormat="1" ht="47.25">
      <c r="A72" s="373"/>
      <c r="B72" s="307" t="s">
        <v>268</v>
      </c>
      <c r="C72" s="308" t="s">
        <v>269</v>
      </c>
      <c r="D72" s="309"/>
      <c r="E72" s="310"/>
      <c r="F72" s="311"/>
      <c r="G72" s="276"/>
      <c r="H72" s="313"/>
      <c r="I72" s="376"/>
      <c r="J72" s="377"/>
      <c r="K72" s="377"/>
      <c r="L72" s="378"/>
      <c r="M72" s="377"/>
      <c r="N72" s="379"/>
      <c r="O72" s="379"/>
      <c r="P72" s="379"/>
      <c r="Q72" s="379"/>
      <c r="R72" s="379"/>
      <c r="S72" s="380"/>
      <c r="T72" s="379"/>
      <c r="U72" s="379"/>
      <c r="V72" s="379"/>
      <c r="W72" s="379"/>
      <c r="X72" s="380"/>
      <c r="Y72" s="379"/>
      <c r="Z72" s="379"/>
      <c r="AA72" s="379"/>
      <c r="AB72" s="379"/>
      <c r="AC72" s="379"/>
      <c r="AD72" s="379"/>
      <c r="AE72" s="379"/>
      <c r="AF72" s="379"/>
      <c r="AG72" s="380"/>
      <c r="AH72" s="379"/>
      <c r="AI72" s="379"/>
      <c r="AJ72" s="379"/>
      <c r="AK72" s="379"/>
      <c r="AL72" s="380"/>
      <c r="AM72" s="379"/>
      <c r="AN72" s="379"/>
      <c r="AO72" s="379"/>
      <c r="AP72" s="380"/>
      <c r="AQ72" s="380"/>
      <c r="AR72" s="380"/>
      <c r="AS72" s="381"/>
      <c r="AT72" s="372"/>
      <c r="AV72" s="177"/>
      <c r="AW72" s="177"/>
      <c r="AX72" s="177"/>
      <c r="AY72" s="177"/>
      <c r="AZ72" s="177"/>
      <c r="BA72" s="177"/>
      <c r="BB72" s="177"/>
      <c r="BC72" s="177"/>
      <c r="BD72" s="177"/>
      <c r="BE72" s="177"/>
      <c r="BF72" s="177"/>
      <c r="BG72" s="177"/>
      <c r="BH72" s="177"/>
    </row>
    <row r="73" spans="1:60" s="187" customFormat="1" ht="47.25">
      <c r="A73" s="373"/>
      <c r="B73" s="382" t="s">
        <v>326</v>
      </c>
      <c r="C73" s="383" t="s">
        <v>327</v>
      </c>
      <c r="D73" s="309">
        <v>9</v>
      </c>
      <c r="E73" s="310" t="s">
        <v>114</v>
      </c>
      <c r="F73" s="311" t="s">
        <v>1490</v>
      </c>
      <c r="G73" s="276"/>
      <c r="H73" s="313"/>
      <c r="I73" s="337"/>
      <c r="J73" s="279"/>
      <c r="K73" s="279"/>
      <c r="L73" s="279"/>
      <c r="M73" s="279"/>
      <c r="N73" s="279"/>
      <c r="O73" s="279"/>
      <c r="P73" s="279"/>
      <c r="Q73" s="279"/>
      <c r="R73" s="279"/>
      <c r="S73" s="279"/>
      <c r="T73" s="279"/>
      <c r="U73" s="279"/>
      <c r="V73" s="279"/>
      <c r="W73" s="279"/>
      <c r="X73" s="279"/>
      <c r="Y73" s="279"/>
      <c r="Z73" s="279"/>
      <c r="AA73" s="279"/>
      <c r="AB73" s="279"/>
      <c r="AC73" s="279"/>
      <c r="AD73" s="279"/>
      <c r="AE73" s="279"/>
      <c r="AF73" s="279"/>
      <c r="AG73" s="279"/>
      <c r="AH73" s="279"/>
      <c r="AI73" s="279"/>
      <c r="AJ73" s="279"/>
      <c r="AK73" s="279"/>
      <c r="AL73" s="279"/>
      <c r="AM73" s="279"/>
      <c r="AN73" s="279"/>
      <c r="AO73" s="279"/>
      <c r="AP73" s="279"/>
      <c r="AQ73" s="279"/>
      <c r="AR73" s="279"/>
      <c r="AS73" s="280"/>
      <c r="AT73" s="372">
        <v>44486</v>
      </c>
      <c r="AV73" s="177"/>
      <c r="AW73" s="177"/>
      <c r="AX73" s="177"/>
      <c r="AY73" s="177"/>
      <c r="AZ73" s="177"/>
      <c r="BA73" s="177"/>
      <c r="BB73" s="177"/>
      <c r="BC73" s="177"/>
      <c r="BD73" s="177"/>
      <c r="BE73" s="177"/>
      <c r="BF73" s="177"/>
      <c r="BG73" s="177"/>
      <c r="BH73" s="177"/>
    </row>
    <row r="74" spans="1:60" s="187" customFormat="1" ht="31.5">
      <c r="A74" s="373"/>
      <c r="B74" s="307" t="s">
        <v>328</v>
      </c>
      <c r="C74" s="308" t="s">
        <v>1493</v>
      </c>
      <c r="D74" s="309">
        <v>9</v>
      </c>
      <c r="E74" s="310" t="s">
        <v>114</v>
      </c>
      <c r="F74" s="311" t="s">
        <v>1490</v>
      </c>
      <c r="G74" s="276"/>
      <c r="H74" s="313"/>
      <c r="I74" s="337"/>
      <c r="J74" s="279"/>
      <c r="K74" s="279"/>
      <c r="L74" s="279"/>
      <c r="M74" s="279"/>
      <c r="N74" s="279"/>
      <c r="O74" s="279"/>
      <c r="P74" s="279"/>
      <c r="Q74" s="279"/>
      <c r="R74" s="279"/>
      <c r="S74" s="279"/>
      <c r="T74" s="279"/>
      <c r="U74" s="279"/>
      <c r="V74" s="279"/>
      <c r="W74" s="279"/>
      <c r="X74" s="279"/>
      <c r="Y74" s="279"/>
      <c r="Z74" s="279"/>
      <c r="AA74" s="279"/>
      <c r="AB74" s="279"/>
      <c r="AC74" s="279"/>
      <c r="AD74" s="279"/>
      <c r="AE74" s="279"/>
      <c r="AF74" s="279"/>
      <c r="AG74" s="279"/>
      <c r="AH74" s="279"/>
      <c r="AI74" s="279"/>
      <c r="AJ74" s="279"/>
      <c r="AK74" s="279"/>
      <c r="AL74" s="279"/>
      <c r="AM74" s="279"/>
      <c r="AN74" s="279"/>
      <c r="AO74" s="279"/>
      <c r="AP74" s="279"/>
      <c r="AQ74" s="279"/>
      <c r="AR74" s="279"/>
      <c r="AS74" s="280"/>
      <c r="AT74" s="372">
        <v>44681</v>
      </c>
      <c r="AV74" s="177"/>
      <c r="AW74" s="177"/>
      <c r="AX74" s="177"/>
      <c r="AY74" s="177"/>
      <c r="AZ74" s="177"/>
      <c r="BA74" s="177"/>
      <c r="BB74" s="177"/>
      <c r="BC74" s="177"/>
      <c r="BD74" s="177"/>
      <c r="BE74" s="177"/>
      <c r="BF74" s="177"/>
      <c r="BG74" s="177"/>
      <c r="BH74" s="177"/>
    </row>
    <row r="75" spans="1:60" s="187" customFormat="1" ht="31.5">
      <c r="A75" s="384"/>
      <c r="B75" s="317" t="s">
        <v>330</v>
      </c>
      <c r="C75" s="318" t="s">
        <v>1494</v>
      </c>
      <c r="D75" s="319">
        <v>9</v>
      </c>
      <c r="E75" s="320" t="s">
        <v>114</v>
      </c>
      <c r="F75" s="321" t="s">
        <v>1490</v>
      </c>
      <c r="G75" s="287"/>
      <c r="H75" s="323"/>
      <c r="I75" s="337"/>
      <c r="J75" s="279"/>
      <c r="K75" s="279"/>
      <c r="L75" s="279"/>
      <c r="M75" s="279"/>
      <c r="N75" s="279"/>
      <c r="O75" s="279"/>
      <c r="P75" s="279"/>
      <c r="Q75" s="279"/>
      <c r="R75" s="279"/>
      <c r="S75" s="279"/>
      <c r="T75" s="279"/>
      <c r="U75" s="279"/>
      <c r="V75" s="279"/>
      <c r="W75" s="279"/>
      <c r="X75" s="279"/>
      <c r="Y75" s="279"/>
      <c r="Z75" s="279"/>
      <c r="AA75" s="279"/>
      <c r="AB75" s="279"/>
      <c r="AC75" s="279"/>
      <c r="AD75" s="279"/>
      <c r="AE75" s="279"/>
      <c r="AF75" s="279"/>
      <c r="AG75" s="279"/>
      <c r="AH75" s="279"/>
      <c r="AI75" s="279"/>
      <c r="AJ75" s="279"/>
      <c r="AK75" s="279"/>
      <c r="AL75" s="279"/>
      <c r="AM75" s="279"/>
      <c r="AN75" s="279"/>
      <c r="AO75" s="279"/>
      <c r="AP75" s="279"/>
      <c r="AQ75" s="279"/>
      <c r="AR75" s="279"/>
      <c r="AS75" s="280"/>
      <c r="AT75" s="372">
        <v>44486</v>
      </c>
      <c r="AV75" s="177"/>
      <c r="AW75" s="177"/>
      <c r="AX75" s="177"/>
      <c r="AY75" s="177"/>
      <c r="AZ75" s="177"/>
      <c r="BA75" s="177"/>
      <c r="BB75" s="177"/>
      <c r="BC75" s="177"/>
      <c r="BD75" s="177"/>
      <c r="BE75" s="177"/>
      <c r="BF75" s="177"/>
      <c r="BG75" s="177"/>
      <c r="BH75" s="177"/>
    </row>
    <row r="76" spans="1:60" s="187" customFormat="1" ht="31.5">
      <c r="A76" s="371">
        <v>18</v>
      </c>
      <c r="B76" s="246" t="s">
        <v>406</v>
      </c>
      <c r="C76" s="247" t="s">
        <v>407</v>
      </c>
      <c r="D76" s="248">
        <v>17</v>
      </c>
      <c r="E76" s="249" t="s">
        <v>114</v>
      </c>
      <c r="F76" s="250" t="s">
        <v>1495</v>
      </c>
      <c r="G76" s="251" t="s">
        <v>1454</v>
      </c>
      <c r="H76" s="292"/>
      <c r="I76" s="252">
        <v>43745</v>
      </c>
      <c r="J76" s="253">
        <f>I76+5</f>
        <v>43750</v>
      </c>
      <c r="K76" s="253">
        <f>J76+3</f>
        <v>43753</v>
      </c>
      <c r="L76" s="254">
        <f>K76+17</f>
        <v>43770</v>
      </c>
      <c r="M76" s="253">
        <f>L76+1</f>
        <v>43771</v>
      </c>
      <c r="N76" s="255">
        <f>M76+29</f>
        <v>43800</v>
      </c>
      <c r="O76" s="255">
        <f>M76+10</f>
        <v>43781</v>
      </c>
      <c r="P76" s="255"/>
      <c r="Q76" s="255">
        <f>M76+10</f>
        <v>43781</v>
      </c>
      <c r="R76" s="255">
        <f>Q76+5</f>
        <v>43786</v>
      </c>
      <c r="S76" s="256">
        <v>43820</v>
      </c>
      <c r="T76" s="255">
        <f>Q76+89</f>
        <v>43870</v>
      </c>
      <c r="U76" s="255">
        <f>N76+40</f>
        <v>43840</v>
      </c>
      <c r="V76" s="255">
        <f>N76+1</f>
        <v>43801</v>
      </c>
      <c r="W76" s="255">
        <f>V76+5</f>
        <v>43806</v>
      </c>
      <c r="X76" s="256">
        <v>43843</v>
      </c>
      <c r="Y76" s="255">
        <f>X76+20</f>
        <v>43863</v>
      </c>
      <c r="Z76" s="255">
        <f>O76+10</f>
        <v>43791</v>
      </c>
      <c r="AA76" s="255">
        <f>X76+27</f>
        <v>43870</v>
      </c>
      <c r="AB76" s="255">
        <f>X76+15</f>
        <v>43858</v>
      </c>
      <c r="AC76" s="255">
        <f>AA76+1</f>
        <v>43871</v>
      </c>
      <c r="AD76" s="255">
        <f>X76+10</f>
        <v>43853</v>
      </c>
      <c r="AE76" s="255">
        <f>AD76+1</f>
        <v>43854</v>
      </c>
      <c r="AF76" s="255">
        <f>Y76+1</f>
        <v>43864</v>
      </c>
      <c r="AG76" s="256">
        <f>AF76+15</f>
        <v>43879</v>
      </c>
      <c r="AH76" s="255">
        <f>AG76+39</f>
        <v>43918</v>
      </c>
      <c r="AI76" s="255">
        <f>AH76+5</f>
        <v>43923</v>
      </c>
      <c r="AJ76" s="255">
        <f>AI76+25</f>
        <v>43948</v>
      </c>
      <c r="AK76" s="255">
        <f>AI76+71</f>
        <v>43994</v>
      </c>
      <c r="AL76" s="256">
        <f>AK76+5</f>
        <v>43999</v>
      </c>
      <c r="AM76" s="255">
        <f>AL76+1</f>
        <v>44000</v>
      </c>
      <c r="AN76" s="255">
        <f>AM76+5</f>
        <v>44005</v>
      </c>
      <c r="AO76" s="255">
        <f>AN76+5</f>
        <v>44010</v>
      </c>
      <c r="AP76" s="256">
        <v>44014</v>
      </c>
      <c r="AQ76" s="256">
        <v>44024</v>
      </c>
      <c r="AR76" s="256">
        <v>44044</v>
      </c>
      <c r="AS76" s="257">
        <v>44104</v>
      </c>
      <c r="AT76" s="372">
        <v>44902</v>
      </c>
      <c r="AV76" s="177"/>
      <c r="AW76" s="177"/>
      <c r="AX76" s="177"/>
      <c r="AY76" s="177"/>
      <c r="AZ76" s="177"/>
      <c r="BA76" s="177"/>
      <c r="BB76" s="177"/>
      <c r="BC76" s="177"/>
      <c r="BD76" s="177"/>
      <c r="BE76" s="177"/>
      <c r="BF76" s="177"/>
      <c r="BG76" s="177"/>
      <c r="BH76" s="177"/>
    </row>
    <row r="77" spans="1:60" s="187" customFormat="1" ht="31.5">
      <c r="A77" s="373"/>
      <c r="B77" s="307" t="s">
        <v>394</v>
      </c>
      <c r="C77" s="308" t="s">
        <v>395</v>
      </c>
      <c r="D77" s="309">
        <v>17</v>
      </c>
      <c r="E77" s="310" t="s">
        <v>114</v>
      </c>
      <c r="F77" s="311" t="s">
        <v>1495</v>
      </c>
      <c r="G77" s="276"/>
      <c r="H77" s="313"/>
      <c r="I77" s="268">
        <v>6</v>
      </c>
      <c r="J77" s="269">
        <v>7</v>
      </c>
      <c r="K77" s="269"/>
      <c r="L77" s="270">
        <v>8</v>
      </c>
      <c r="M77" s="269"/>
      <c r="N77" s="269">
        <v>9</v>
      </c>
      <c r="O77" s="271"/>
      <c r="P77" s="271"/>
      <c r="Q77" s="271"/>
      <c r="R77" s="271"/>
      <c r="S77" s="269">
        <v>10</v>
      </c>
      <c r="T77" s="269" t="s">
        <v>1457</v>
      </c>
      <c r="U77" s="269">
        <v>11</v>
      </c>
      <c r="V77" s="271"/>
      <c r="W77" s="271"/>
      <c r="X77" s="269">
        <v>12</v>
      </c>
      <c r="Y77" s="271"/>
      <c r="Z77" s="271"/>
      <c r="AA77" s="269">
        <v>13</v>
      </c>
      <c r="AB77" s="269"/>
      <c r="AC77" s="271"/>
      <c r="AD77" s="271"/>
      <c r="AE77" s="271"/>
      <c r="AF77" s="271"/>
      <c r="AG77" s="271"/>
      <c r="AH77" s="269">
        <v>14</v>
      </c>
      <c r="AI77" s="271"/>
      <c r="AJ77" s="269">
        <v>15</v>
      </c>
      <c r="AK77" s="269">
        <v>16</v>
      </c>
      <c r="AL77" s="271"/>
      <c r="AM77" s="271"/>
      <c r="AN77" s="271"/>
      <c r="AO77" s="271"/>
      <c r="AP77" s="269">
        <v>17</v>
      </c>
      <c r="AQ77" s="269">
        <v>18</v>
      </c>
      <c r="AR77" s="269">
        <v>19</v>
      </c>
      <c r="AS77" s="272">
        <v>20</v>
      </c>
      <c r="AT77" s="372">
        <v>44962</v>
      </c>
      <c r="AV77" s="177"/>
      <c r="AW77" s="177"/>
      <c r="AX77" s="177"/>
      <c r="AY77" s="177"/>
      <c r="AZ77" s="177"/>
      <c r="BA77" s="177"/>
      <c r="BB77" s="177"/>
      <c r="BC77" s="177"/>
      <c r="BD77" s="177"/>
      <c r="BE77" s="177"/>
      <c r="BF77" s="177"/>
      <c r="BG77" s="177"/>
      <c r="BH77" s="177"/>
    </row>
    <row r="78" spans="1:60" s="187" customFormat="1" ht="31.5">
      <c r="A78" s="373"/>
      <c r="B78" s="307" t="s">
        <v>445</v>
      </c>
      <c r="C78" s="308" t="s">
        <v>446</v>
      </c>
      <c r="D78" s="309">
        <v>17</v>
      </c>
      <c r="E78" s="310" t="s">
        <v>114</v>
      </c>
      <c r="F78" s="311" t="s">
        <v>1495</v>
      </c>
      <c r="G78" s="276"/>
      <c r="H78" s="313"/>
      <c r="I78" s="277">
        <v>43338</v>
      </c>
      <c r="J78" s="314">
        <f>I78+14</f>
        <v>43352</v>
      </c>
      <c r="K78" s="314">
        <f>J78+3</f>
        <v>43355</v>
      </c>
      <c r="L78" s="278">
        <f>K78+2</f>
        <v>43357</v>
      </c>
      <c r="M78" s="314">
        <f>L78+1</f>
        <v>43358</v>
      </c>
      <c r="N78" s="315">
        <f>M78+25</f>
        <v>43383</v>
      </c>
      <c r="O78" s="315">
        <f>M78+10</f>
        <v>43368</v>
      </c>
      <c r="P78" s="315"/>
      <c r="Q78" s="315">
        <f>M78+10</f>
        <v>43368</v>
      </c>
      <c r="R78" s="315">
        <f>Q78+5</f>
        <v>43373</v>
      </c>
      <c r="S78" s="279"/>
      <c r="T78" s="315">
        <f>Q78+10</f>
        <v>43378</v>
      </c>
      <c r="U78" s="315">
        <f>N78+10</f>
        <v>43393</v>
      </c>
      <c r="V78" s="315">
        <f>N78+1</f>
        <v>43384</v>
      </c>
      <c r="W78" s="315">
        <f>V78+5</f>
        <v>43389</v>
      </c>
      <c r="X78" s="279">
        <v>43493</v>
      </c>
      <c r="Y78" s="315">
        <f>X78+20</f>
        <v>43513</v>
      </c>
      <c r="Z78" s="315">
        <f>O78+10</f>
        <v>43378</v>
      </c>
      <c r="AA78" s="315">
        <f>X78+25</f>
        <v>43518</v>
      </c>
      <c r="AB78" s="315">
        <f>X78+15</f>
        <v>43508</v>
      </c>
      <c r="AC78" s="315">
        <f>AA78+1</f>
        <v>43519</v>
      </c>
      <c r="AD78" s="315">
        <f>X78+10</f>
        <v>43503</v>
      </c>
      <c r="AE78" s="315">
        <f>AD78+1</f>
        <v>43504</v>
      </c>
      <c r="AF78" s="315">
        <f>Y78+1</f>
        <v>43514</v>
      </c>
      <c r="AG78" s="279">
        <f>AF78+15</f>
        <v>43529</v>
      </c>
      <c r="AH78" s="315">
        <f>AG78+10</f>
        <v>43539</v>
      </c>
      <c r="AI78" s="315">
        <f>AH78+5</f>
        <v>43544</v>
      </c>
      <c r="AJ78" s="368">
        <f>AI78+15</f>
        <v>43559</v>
      </c>
      <c r="AK78" s="315">
        <f>AI78+20</f>
        <v>43564</v>
      </c>
      <c r="AL78" s="279">
        <f>AK78+5</f>
        <v>43569</v>
      </c>
      <c r="AM78" s="315">
        <f>AL78+1</f>
        <v>43570</v>
      </c>
      <c r="AN78" s="315">
        <f>AM78+5</f>
        <v>43575</v>
      </c>
      <c r="AO78" s="315">
        <f>AN78+5</f>
        <v>43580</v>
      </c>
      <c r="AP78" s="369"/>
      <c r="AQ78" s="369"/>
      <c r="AR78" s="369">
        <f>AO78+20</f>
        <v>43600</v>
      </c>
      <c r="AS78" s="370"/>
      <c r="AT78" s="372">
        <v>44682</v>
      </c>
      <c r="AV78" s="177"/>
      <c r="AW78" s="177"/>
      <c r="AX78" s="177"/>
      <c r="AY78" s="177"/>
      <c r="AZ78" s="177"/>
      <c r="BA78" s="177"/>
      <c r="BB78" s="177"/>
      <c r="BC78" s="177"/>
      <c r="BD78" s="177"/>
      <c r="BE78" s="177"/>
      <c r="BF78" s="177"/>
      <c r="BG78" s="177"/>
      <c r="BH78" s="177"/>
    </row>
    <row r="79" spans="1:60" s="187" customFormat="1" ht="47.25">
      <c r="A79" s="373"/>
      <c r="B79" s="307" t="s">
        <v>1496</v>
      </c>
      <c r="C79" s="308" t="s">
        <v>1497</v>
      </c>
      <c r="D79" s="309">
        <v>17</v>
      </c>
      <c r="E79" s="310" t="s">
        <v>114</v>
      </c>
      <c r="F79" s="311" t="s">
        <v>1495</v>
      </c>
      <c r="G79" s="276"/>
      <c r="H79" s="313"/>
      <c r="I79" s="337"/>
      <c r="J79" s="279"/>
      <c r="K79" s="279"/>
      <c r="L79" s="279"/>
      <c r="M79" s="279"/>
      <c r="N79" s="279"/>
      <c r="O79" s="279"/>
      <c r="P79" s="279"/>
      <c r="Q79" s="279"/>
      <c r="R79" s="279"/>
      <c r="S79" s="279"/>
      <c r="T79" s="279"/>
      <c r="U79" s="279"/>
      <c r="V79" s="279"/>
      <c r="W79" s="279"/>
      <c r="X79" s="279"/>
      <c r="Y79" s="279"/>
      <c r="Z79" s="279"/>
      <c r="AA79" s="279"/>
      <c r="AB79" s="279"/>
      <c r="AC79" s="279"/>
      <c r="AD79" s="279"/>
      <c r="AE79" s="279"/>
      <c r="AF79" s="279"/>
      <c r="AG79" s="279"/>
      <c r="AH79" s="279"/>
      <c r="AI79" s="279"/>
      <c r="AJ79" s="279"/>
      <c r="AK79" s="279"/>
      <c r="AL79" s="279"/>
      <c r="AM79" s="279"/>
      <c r="AN79" s="279"/>
      <c r="AO79" s="279"/>
      <c r="AP79" s="279"/>
      <c r="AQ79" s="279"/>
      <c r="AR79" s="279"/>
      <c r="AS79" s="280"/>
      <c r="AT79" s="372">
        <v>44704</v>
      </c>
      <c r="AV79" s="177"/>
      <c r="AW79" s="177"/>
      <c r="AX79" s="177"/>
      <c r="AY79" s="177"/>
      <c r="AZ79" s="177"/>
      <c r="BA79" s="177"/>
      <c r="BB79" s="177"/>
      <c r="BC79" s="177"/>
      <c r="BD79" s="177"/>
      <c r="BE79" s="177"/>
      <c r="BF79" s="177"/>
      <c r="BG79" s="177"/>
      <c r="BH79" s="177"/>
    </row>
    <row r="80" spans="1:60" s="187" customFormat="1" ht="47.25">
      <c r="A80" s="373"/>
      <c r="B80" s="307" t="s">
        <v>1498</v>
      </c>
      <c r="C80" s="308" t="s">
        <v>1499</v>
      </c>
      <c r="D80" s="309">
        <v>17</v>
      </c>
      <c r="E80" s="310" t="s">
        <v>114</v>
      </c>
      <c r="F80" s="311" t="s">
        <v>1495</v>
      </c>
      <c r="G80" s="276"/>
      <c r="H80" s="313"/>
      <c r="I80" s="385"/>
      <c r="J80" s="386"/>
      <c r="K80" s="386"/>
      <c r="L80" s="386"/>
      <c r="M80" s="386"/>
      <c r="N80" s="386"/>
      <c r="O80" s="386"/>
      <c r="P80" s="386"/>
      <c r="Q80" s="386"/>
      <c r="R80" s="386"/>
      <c r="S80" s="386"/>
      <c r="T80" s="386"/>
      <c r="U80" s="386"/>
      <c r="V80" s="386"/>
      <c r="W80" s="386"/>
      <c r="X80" s="386"/>
      <c r="Y80" s="386"/>
      <c r="Z80" s="386"/>
      <c r="AA80" s="386"/>
      <c r="AB80" s="386"/>
      <c r="AC80" s="386"/>
      <c r="AD80" s="386"/>
      <c r="AE80" s="386"/>
      <c r="AF80" s="386"/>
      <c r="AG80" s="386"/>
      <c r="AH80" s="386"/>
      <c r="AI80" s="386"/>
      <c r="AJ80" s="386"/>
      <c r="AK80" s="386"/>
      <c r="AL80" s="386"/>
      <c r="AM80" s="386"/>
      <c r="AN80" s="386"/>
      <c r="AO80" s="386"/>
      <c r="AP80" s="386"/>
      <c r="AQ80" s="386"/>
      <c r="AR80" s="386"/>
      <c r="AS80" s="387"/>
      <c r="AT80" s="372">
        <v>44883</v>
      </c>
      <c r="AV80" s="177"/>
      <c r="AW80" s="177"/>
      <c r="AX80" s="177"/>
      <c r="AY80" s="177"/>
      <c r="AZ80" s="177"/>
      <c r="BA80" s="177"/>
      <c r="BB80" s="177"/>
      <c r="BC80" s="177"/>
      <c r="BD80" s="177"/>
      <c r="BE80" s="177"/>
      <c r="BF80" s="177"/>
      <c r="BG80" s="177"/>
      <c r="BH80" s="177"/>
    </row>
    <row r="81" spans="1:60" s="187" customFormat="1" ht="31.5">
      <c r="A81" s="373"/>
      <c r="B81" s="307" t="s">
        <v>1500</v>
      </c>
      <c r="C81" s="308" t="s">
        <v>1501</v>
      </c>
      <c r="D81" s="309">
        <v>17</v>
      </c>
      <c r="E81" s="310" t="s">
        <v>114</v>
      </c>
      <c r="F81" s="311" t="s">
        <v>1495</v>
      </c>
      <c r="G81" s="276"/>
      <c r="H81" s="313"/>
      <c r="I81" s="385"/>
      <c r="J81" s="386"/>
      <c r="K81" s="386"/>
      <c r="L81" s="386"/>
      <c r="M81" s="386"/>
      <c r="N81" s="386"/>
      <c r="O81" s="386"/>
      <c r="P81" s="386"/>
      <c r="Q81" s="386"/>
      <c r="R81" s="386"/>
      <c r="S81" s="386"/>
      <c r="T81" s="386"/>
      <c r="U81" s="386"/>
      <c r="V81" s="386"/>
      <c r="W81" s="386"/>
      <c r="X81" s="386"/>
      <c r="Y81" s="386"/>
      <c r="Z81" s="386"/>
      <c r="AA81" s="386"/>
      <c r="AB81" s="386"/>
      <c r="AC81" s="386"/>
      <c r="AD81" s="386"/>
      <c r="AE81" s="386"/>
      <c r="AF81" s="386"/>
      <c r="AG81" s="386"/>
      <c r="AH81" s="386"/>
      <c r="AI81" s="386"/>
      <c r="AJ81" s="386"/>
      <c r="AK81" s="386"/>
      <c r="AL81" s="386"/>
      <c r="AM81" s="386"/>
      <c r="AN81" s="386"/>
      <c r="AO81" s="386"/>
      <c r="AP81" s="386"/>
      <c r="AQ81" s="386"/>
      <c r="AR81" s="386"/>
      <c r="AS81" s="387"/>
      <c r="AT81" s="372">
        <v>44104</v>
      </c>
      <c r="AV81" s="177"/>
      <c r="AW81" s="177"/>
      <c r="AX81" s="177"/>
      <c r="AY81" s="177"/>
      <c r="AZ81" s="177"/>
      <c r="BA81" s="177"/>
      <c r="BB81" s="177"/>
      <c r="BC81" s="177"/>
      <c r="BD81" s="177"/>
      <c r="BE81" s="177"/>
      <c r="BF81" s="177"/>
      <c r="BG81" s="177"/>
      <c r="BH81" s="177"/>
    </row>
    <row r="82" spans="1:60" s="187" customFormat="1" ht="31.5">
      <c r="A82" s="373"/>
      <c r="B82" s="307" t="s">
        <v>1502</v>
      </c>
      <c r="C82" s="308" t="s">
        <v>1503</v>
      </c>
      <c r="D82" s="309">
        <v>17</v>
      </c>
      <c r="E82" s="310" t="s">
        <v>114</v>
      </c>
      <c r="F82" s="311" t="s">
        <v>1495</v>
      </c>
      <c r="G82" s="276"/>
      <c r="H82" s="313"/>
      <c r="I82" s="385"/>
      <c r="J82" s="386"/>
      <c r="K82" s="386"/>
      <c r="L82" s="386"/>
      <c r="M82" s="386"/>
      <c r="N82" s="386"/>
      <c r="O82" s="386"/>
      <c r="P82" s="386"/>
      <c r="Q82" s="386"/>
      <c r="R82" s="386"/>
      <c r="S82" s="386"/>
      <c r="T82" s="386"/>
      <c r="U82" s="386"/>
      <c r="V82" s="386"/>
      <c r="W82" s="386"/>
      <c r="X82" s="386"/>
      <c r="Y82" s="386"/>
      <c r="Z82" s="386"/>
      <c r="AA82" s="386"/>
      <c r="AB82" s="386"/>
      <c r="AC82" s="386"/>
      <c r="AD82" s="386"/>
      <c r="AE82" s="386"/>
      <c r="AF82" s="386"/>
      <c r="AG82" s="386"/>
      <c r="AH82" s="386"/>
      <c r="AI82" s="386"/>
      <c r="AJ82" s="386"/>
      <c r="AK82" s="386"/>
      <c r="AL82" s="386"/>
      <c r="AM82" s="386"/>
      <c r="AN82" s="386"/>
      <c r="AO82" s="386"/>
      <c r="AP82" s="386"/>
      <c r="AQ82" s="386"/>
      <c r="AR82" s="386"/>
      <c r="AS82" s="387"/>
      <c r="AT82" s="372">
        <v>44883</v>
      </c>
      <c r="AV82" s="177"/>
      <c r="AW82" s="177"/>
      <c r="AX82" s="177"/>
      <c r="AY82" s="177"/>
      <c r="AZ82" s="177"/>
      <c r="BA82" s="177"/>
      <c r="BB82" s="177"/>
      <c r="BC82" s="177"/>
      <c r="BD82" s="177"/>
      <c r="BE82" s="177"/>
      <c r="BF82" s="177"/>
      <c r="BG82" s="177"/>
      <c r="BH82" s="177"/>
    </row>
    <row r="83" spans="1:60" s="187" customFormat="1" ht="47.25">
      <c r="A83" s="373"/>
      <c r="B83" s="382" t="s">
        <v>1504</v>
      </c>
      <c r="C83" s="383" t="s">
        <v>1505</v>
      </c>
      <c r="D83" s="309">
        <v>17</v>
      </c>
      <c r="E83" s="310" t="s">
        <v>114</v>
      </c>
      <c r="F83" s="311" t="s">
        <v>1495</v>
      </c>
      <c r="G83" s="276"/>
      <c r="H83" s="313"/>
      <c r="I83" s="385"/>
      <c r="J83" s="386"/>
      <c r="K83" s="386"/>
      <c r="L83" s="386"/>
      <c r="M83" s="386"/>
      <c r="N83" s="386"/>
      <c r="O83" s="386"/>
      <c r="P83" s="386"/>
      <c r="Q83" s="386"/>
      <c r="R83" s="386"/>
      <c r="S83" s="386"/>
      <c r="T83" s="386"/>
      <c r="U83" s="386"/>
      <c r="V83" s="386"/>
      <c r="W83" s="386"/>
      <c r="X83" s="386"/>
      <c r="Y83" s="386"/>
      <c r="Z83" s="386"/>
      <c r="AA83" s="386"/>
      <c r="AB83" s="386"/>
      <c r="AC83" s="386"/>
      <c r="AD83" s="386"/>
      <c r="AE83" s="386"/>
      <c r="AF83" s="386"/>
      <c r="AG83" s="386"/>
      <c r="AH83" s="386"/>
      <c r="AI83" s="386"/>
      <c r="AJ83" s="386"/>
      <c r="AK83" s="386"/>
      <c r="AL83" s="386"/>
      <c r="AM83" s="386"/>
      <c r="AN83" s="386"/>
      <c r="AO83" s="386"/>
      <c r="AP83" s="386"/>
      <c r="AQ83" s="386"/>
      <c r="AR83" s="386"/>
      <c r="AS83" s="387"/>
      <c r="AT83" s="372">
        <v>44104</v>
      </c>
      <c r="AV83" s="177"/>
      <c r="AW83" s="177"/>
      <c r="AX83" s="177"/>
      <c r="AY83" s="177"/>
      <c r="AZ83" s="177"/>
      <c r="BA83" s="177"/>
      <c r="BB83" s="177"/>
      <c r="BC83" s="177"/>
      <c r="BD83" s="177"/>
      <c r="BE83" s="177"/>
      <c r="BF83" s="177"/>
      <c r="BG83" s="177"/>
      <c r="BH83" s="177"/>
    </row>
    <row r="84" spans="1:60" s="187" customFormat="1" ht="47.25">
      <c r="A84" s="373"/>
      <c r="B84" s="307" t="s">
        <v>1506</v>
      </c>
      <c r="C84" s="308" t="s">
        <v>1507</v>
      </c>
      <c r="D84" s="309">
        <v>17</v>
      </c>
      <c r="E84" s="310" t="s">
        <v>114</v>
      </c>
      <c r="F84" s="311" t="s">
        <v>1495</v>
      </c>
      <c r="G84" s="276"/>
      <c r="H84" s="313"/>
      <c r="I84" s="385"/>
      <c r="J84" s="386"/>
      <c r="K84" s="386"/>
      <c r="L84" s="386"/>
      <c r="M84" s="386"/>
      <c r="N84" s="386"/>
      <c r="O84" s="386"/>
      <c r="P84" s="386"/>
      <c r="Q84" s="386"/>
      <c r="R84" s="386"/>
      <c r="S84" s="386"/>
      <c r="T84" s="386"/>
      <c r="U84" s="386"/>
      <c r="V84" s="386"/>
      <c r="W84" s="386"/>
      <c r="X84" s="386"/>
      <c r="Y84" s="386"/>
      <c r="Z84" s="386"/>
      <c r="AA84" s="386"/>
      <c r="AB84" s="386"/>
      <c r="AC84" s="386"/>
      <c r="AD84" s="386"/>
      <c r="AE84" s="386"/>
      <c r="AF84" s="386"/>
      <c r="AG84" s="386"/>
      <c r="AH84" s="386"/>
      <c r="AI84" s="386"/>
      <c r="AJ84" s="386"/>
      <c r="AK84" s="386"/>
      <c r="AL84" s="386"/>
      <c r="AM84" s="386"/>
      <c r="AN84" s="386"/>
      <c r="AO84" s="386"/>
      <c r="AP84" s="386"/>
      <c r="AQ84" s="386"/>
      <c r="AR84" s="386"/>
      <c r="AS84" s="387"/>
      <c r="AT84" s="372">
        <v>44883</v>
      </c>
      <c r="AV84" s="177"/>
      <c r="AW84" s="177"/>
      <c r="AX84" s="177"/>
      <c r="AY84" s="177"/>
      <c r="AZ84" s="177"/>
      <c r="BA84" s="177"/>
      <c r="BB84" s="177"/>
      <c r="BC84" s="177"/>
      <c r="BD84" s="177"/>
      <c r="BE84" s="177"/>
      <c r="BF84" s="177"/>
      <c r="BG84" s="177"/>
      <c r="BH84" s="177"/>
    </row>
    <row r="85" spans="1:60" s="187" customFormat="1" ht="47.25">
      <c r="A85" s="373"/>
      <c r="B85" s="382" t="s">
        <v>1508</v>
      </c>
      <c r="C85" s="383" t="s">
        <v>1509</v>
      </c>
      <c r="D85" s="309">
        <v>17</v>
      </c>
      <c r="E85" s="310" t="s">
        <v>114</v>
      </c>
      <c r="F85" s="311" t="s">
        <v>1495</v>
      </c>
      <c r="G85" s="276"/>
      <c r="H85" s="313"/>
      <c r="I85" s="385"/>
      <c r="J85" s="386"/>
      <c r="K85" s="386"/>
      <c r="L85" s="386"/>
      <c r="M85" s="386"/>
      <c r="N85" s="386"/>
      <c r="O85" s="386"/>
      <c r="P85" s="386"/>
      <c r="Q85" s="386"/>
      <c r="R85" s="386"/>
      <c r="S85" s="386"/>
      <c r="T85" s="386"/>
      <c r="U85" s="386"/>
      <c r="V85" s="386"/>
      <c r="W85" s="386"/>
      <c r="X85" s="386"/>
      <c r="Y85" s="386"/>
      <c r="Z85" s="386"/>
      <c r="AA85" s="386"/>
      <c r="AB85" s="386"/>
      <c r="AC85" s="386"/>
      <c r="AD85" s="386"/>
      <c r="AE85" s="386"/>
      <c r="AF85" s="386"/>
      <c r="AG85" s="386"/>
      <c r="AH85" s="386"/>
      <c r="AI85" s="386"/>
      <c r="AJ85" s="386"/>
      <c r="AK85" s="386"/>
      <c r="AL85" s="386"/>
      <c r="AM85" s="386"/>
      <c r="AN85" s="386"/>
      <c r="AO85" s="386"/>
      <c r="AP85" s="386"/>
      <c r="AQ85" s="386"/>
      <c r="AR85" s="386"/>
      <c r="AS85" s="387"/>
      <c r="AT85" s="372">
        <v>44704</v>
      </c>
      <c r="AV85" s="177"/>
      <c r="AW85" s="177"/>
      <c r="AX85" s="177"/>
      <c r="AY85" s="177"/>
      <c r="AZ85" s="177"/>
      <c r="BA85" s="177"/>
      <c r="BB85" s="177"/>
      <c r="BC85" s="177"/>
      <c r="BD85" s="177"/>
      <c r="BE85" s="177"/>
      <c r="BF85" s="177"/>
      <c r="BG85" s="177"/>
      <c r="BH85" s="177"/>
    </row>
    <row r="86" spans="1:60" s="187" customFormat="1" ht="47.25">
      <c r="A86" s="373"/>
      <c r="B86" s="382" t="s">
        <v>1510</v>
      </c>
      <c r="C86" s="383" t="s">
        <v>1511</v>
      </c>
      <c r="D86" s="309">
        <v>17</v>
      </c>
      <c r="E86" s="310" t="s">
        <v>114</v>
      </c>
      <c r="F86" s="311" t="s">
        <v>1495</v>
      </c>
      <c r="G86" s="276"/>
      <c r="H86" s="313"/>
      <c r="I86" s="385"/>
      <c r="J86" s="386"/>
      <c r="K86" s="386"/>
      <c r="L86" s="386"/>
      <c r="M86" s="386"/>
      <c r="N86" s="386"/>
      <c r="O86" s="386"/>
      <c r="P86" s="386"/>
      <c r="Q86" s="386"/>
      <c r="R86" s="386"/>
      <c r="S86" s="386"/>
      <c r="T86" s="386"/>
      <c r="U86" s="386"/>
      <c r="V86" s="386"/>
      <c r="W86" s="386"/>
      <c r="X86" s="386"/>
      <c r="Y86" s="386"/>
      <c r="Z86" s="386"/>
      <c r="AA86" s="386"/>
      <c r="AB86" s="386"/>
      <c r="AC86" s="386"/>
      <c r="AD86" s="386"/>
      <c r="AE86" s="386"/>
      <c r="AF86" s="386"/>
      <c r="AG86" s="386"/>
      <c r="AH86" s="386"/>
      <c r="AI86" s="386"/>
      <c r="AJ86" s="386"/>
      <c r="AK86" s="386"/>
      <c r="AL86" s="386"/>
      <c r="AM86" s="386"/>
      <c r="AN86" s="386"/>
      <c r="AO86" s="386"/>
      <c r="AP86" s="386"/>
      <c r="AQ86" s="386"/>
      <c r="AR86" s="386"/>
      <c r="AS86" s="387"/>
      <c r="AT86" s="372">
        <v>44883</v>
      </c>
      <c r="AV86" s="177"/>
      <c r="AW86" s="177"/>
      <c r="AX86" s="177"/>
      <c r="AY86" s="177"/>
      <c r="AZ86" s="177"/>
      <c r="BA86" s="177"/>
      <c r="BB86" s="177"/>
      <c r="BC86" s="177"/>
      <c r="BD86" s="177"/>
      <c r="BE86" s="177"/>
      <c r="BF86" s="177"/>
      <c r="BG86" s="177"/>
      <c r="BH86" s="177"/>
    </row>
    <row r="87" spans="1:60" s="187" customFormat="1" ht="47.25">
      <c r="A87" s="384"/>
      <c r="B87" s="317" t="s">
        <v>1512</v>
      </c>
      <c r="C87" s="318" t="s">
        <v>1513</v>
      </c>
      <c r="D87" s="319">
        <v>17</v>
      </c>
      <c r="E87" s="320" t="s">
        <v>114</v>
      </c>
      <c r="F87" s="321" t="s">
        <v>1495</v>
      </c>
      <c r="G87" s="287"/>
      <c r="H87" s="323"/>
      <c r="I87" s="385"/>
      <c r="J87" s="386"/>
      <c r="K87" s="386"/>
      <c r="L87" s="386"/>
      <c r="M87" s="386"/>
      <c r="N87" s="386"/>
      <c r="O87" s="386"/>
      <c r="P87" s="386"/>
      <c r="Q87" s="386"/>
      <c r="R87" s="386"/>
      <c r="S87" s="386"/>
      <c r="T87" s="386"/>
      <c r="U87" s="386"/>
      <c r="V87" s="386"/>
      <c r="W87" s="386"/>
      <c r="X87" s="386"/>
      <c r="Y87" s="386"/>
      <c r="Z87" s="386"/>
      <c r="AA87" s="386"/>
      <c r="AB87" s="386"/>
      <c r="AC87" s="386"/>
      <c r="AD87" s="386"/>
      <c r="AE87" s="386"/>
      <c r="AF87" s="386"/>
      <c r="AG87" s="386"/>
      <c r="AH87" s="386"/>
      <c r="AI87" s="386"/>
      <c r="AJ87" s="386"/>
      <c r="AK87" s="386"/>
      <c r="AL87" s="386"/>
      <c r="AM87" s="386"/>
      <c r="AN87" s="386"/>
      <c r="AO87" s="386"/>
      <c r="AP87" s="386"/>
      <c r="AQ87" s="386"/>
      <c r="AR87" s="386"/>
      <c r="AS87" s="387"/>
      <c r="AT87" s="372">
        <v>44104</v>
      </c>
      <c r="AV87" s="177"/>
      <c r="AW87" s="177"/>
      <c r="AX87" s="177"/>
      <c r="AY87" s="177"/>
      <c r="AZ87" s="177"/>
      <c r="BA87" s="177"/>
      <c r="BB87" s="177"/>
      <c r="BC87" s="177"/>
      <c r="BD87" s="177"/>
      <c r="BE87" s="177"/>
      <c r="BF87" s="177"/>
      <c r="BG87" s="177"/>
      <c r="BH87" s="177"/>
    </row>
    <row r="88" spans="1:60" s="187" customFormat="1" ht="31.5">
      <c r="A88" s="371">
        <v>19</v>
      </c>
      <c r="B88" s="246" t="s">
        <v>418</v>
      </c>
      <c r="C88" s="247" t="s">
        <v>419</v>
      </c>
      <c r="D88" s="248">
        <v>19</v>
      </c>
      <c r="E88" s="249" t="s">
        <v>114</v>
      </c>
      <c r="F88" s="250" t="s">
        <v>1514</v>
      </c>
      <c r="G88" s="251" t="s">
        <v>1454</v>
      </c>
      <c r="H88" s="292"/>
      <c r="I88" s="252">
        <v>43648</v>
      </c>
      <c r="J88" s="253">
        <f>I88+5</f>
        <v>43653</v>
      </c>
      <c r="K88" s="253">
        <f>J88+3</f>
        <v>43656</v>
      </c>
      <c r="L88" s="254">
        <f>K88+17</f>
        <v>43673</v>
      </c>
      <c r="M88" s="253">
        <f>L88+1</f>
        <v>43674</v>
      </c>
      <c r="N88" s="255">
        <f>M88+29</f>
        <v>43703</v>
      </c>
      <c r="O88" s="255">
        <f>M88+10</f>
        <v>43684</v>
      </c>
      <c r="P88" s="255"/>
      <c r="Q88" s="255">
        <f>M88+10</f>
        <v>43684</v>
      </c>
      <c r="R88" s="255">
        <f>Q88+5</f>
        <v>43689</v>
      </c>
      <c r="S88" s="256">
        <v>43723</v>
      </c>
      <c r="T88" s="255">
        <f>Q88+89</f>
        <v>43773</v>
      </c>
      <c r="U88" s="255">
        <f>N88+40</f>
        <v>43743</v>
      </c>
      <c r="V88" s="255">
        <f>N88+1</f>
        <v>43704</v>
      </c>
      <c r="W88" s="255">
        <f>V88+5</f>
        <v>43709</v>
      </c>
      <c r="X88" s="256">
        <v>43746</v>
      </c>
      <c r="Y88" s="255">
        <f>X88+20</f>
        <v>43766</v>
      </c>
      <c r="Z88" s="255">
        <f>O88+10</f>
        <v>43694</v>
      </c>
      <c r="AA88" s="255">
        <f>X88+27</f>
        <v>43773</v>
      </c>
      <c r="AB88" s="255">
        <f>X88+15</f>
        <v>43761</v>
      </c>
      <c r="AC88" s="255">
        <f>AA88+1</f>
        <v>43774</v>
      </c>
      <c r="AD88" s="255">
        <f>X88+10</f>
        <v>43756</v>
      </c>
      <c r="AE88" s="255">
        <f>AD88+1</f>
        <v>43757</v>
      </c>
      <c r="AF88" s="255">
        <f>Y88+1</f>
        <v>43767</v>
      </c>
      <c r="AG88" s="256">
        <f>AF88+15</f>
        <v>43782</v>
      </c>
      <c r="AH88" s="255">
        <f>AG88+39</f>
        <v>43821</v>
      </c>
      <c r="AI88" s="255">
        <f>AH88+5</f>
        <v>43826</v>
      </c>
      <c r="AJ88" s="255">
        <f>AI88+25</f>
        <v>43851</v>
      </c>
      <c r="AK88" s="255">
        <f>AI88+71</f>
        <v>43897</v>
      </c>
      <c r="AL88" s="256">
        <f>AK88+5</f>
        <v>43902</v>
      </c>
      <c r="AM88" s="255">
        <f>AL88+1</f>
        <v>43903</v>
      </c>
      <c r="AN88" s="255">
        <f>AM88+5</f>
        <v>43908</v>
      </c>
      <c r="AO88" s="255">
        <f>AN88+5</f>
        <v>43913</v>
      </c>
      <c r="AP88" s="256">
        <v>43917</v>
      </c>
      <c r="AQ88" s="256">
        <v>43927</v>
      </c>
      <c r="AR88" s="256">
        <v>43947</v>
      </c>
      <c r="AS88" s="257">
        <v>44007</v>
      </c>
      <c r="AT88" s="372">
        <v>44007</v>
      </c>
      <c r="AV88" s="177"/>
      <c r="AW88" s="177"/>
      <c r="AX88" s="177"/>
      <c r="AY88" s="177"/>
      <c r="AZ88" s="177"/>
      <c r="BA88" s="177"/>
      <c r="BB88" s="177"/>
      <c r="BC88" s="177"/>
      <c r="BD88" s="177"/>
      <c r="BE88" s="177"/>
      <c r="BF88" s="177"/>
      <c r="BG88" s="177"/>
      <c r="BH88" s="177"/>
    </row>
    <row r="89" spans="1:60" s="187" customFormat="1" ht="31.5">
      <c r="A89" s="373"/>
      <c r="B89" s="307" t="s">
        <v>451</v>
      </c>
      <c r="C89" s="308" t="s">
        <v>452</v>
      </c>
      <c r="D89" s="362"/>
      <c r="E89" s="363"/>
      <c r="F89" s="364"/>
      <c r="G89" s="276"/>
      <c r="H89" s="313"/>
      <c r="I89" s="268">
        <v>6</v>
      </c>
      <c r="J89" s="269">
        <v>7</v>
      </c>
      <c r="K89" s="269"/>
      <c r="L89" s="270">
        <v>8</v>
      </c>
      <c r="M89" s="269"/>
      <c r="N89" s="269">
        <v>9</v>
      </c>
      <c r="O89" s="271"/>
      <c r="P89" s="271"/>
      <c r="Q89" s="271"/>
      <c r="R89" s="271"/>
      <c r="S89" s="269">
        <v>10</v>
      </c>
      <c r="T89" s="269" t="s">
        <v>1457</v>
      </c>
      <c r="U89" s="269">
        <v>11</v>
      </c>
      <c r="V89" s="271"/>
      <c r="W89" s="271"/>
      <c r="X89" s="269">
        <v>12</v>
      </c>
      <c r="Y89" s="271"/>
      <c r="Z89" s="271"/>
      <c r="AA89" s="269">
        <v>13</v>
      </c>
      <c r="AB89" s="269"/>
      <c r="AC89" s="271"/>
      <c r="AD89" s="271"/>
      <c r="AE89" s="271"/>
      <c r="AF89" s="271"/>
      <c r="AG89" s="271"/>
      <c r="AH89" s="269">
        <v>14</v>
      </c>
      <c r="AI89" s="271"/>
      <c r="AJ89" s="269">
        <v>15</v>
      </c>
      <c r="AK89" s="269">
        <v>16</v>
      </c>
      <c r="AL89" s="271"/>
      <c r="AM89" s="271"/>
      <c r="AN89" s="271"/>
      <c r="AO89" s="271"/>
      <c r="AP89" s="269">
        <v>17</v>
      </c>
      <c r="AQ89" s="269">
        <v>18</v>
      </c>
      <c r="AR89" s="269">
        <v>19</v>
      </c>
      <c r="AS89" s="272">
        <v>20</v>
      </c>
      <c r="AT89" s="372"/>
      <c r="AV89" s="177"/>
      <c r="AW89" s="177"/>
      <c r="AX89" s="177"/>
      <c r="AY89" s="177"/>
      <c r="AZ89" s="177"/>
      <c r="BA89" s="177"/>
      <c r="BB89" s="177"/>
      <c r="BC89" s="177"/>
      <c r="BD89" s="177"/>
      <c r="BE89" s="177"/>
      <c r="BF89" s="177"/>
      <c r="BG89" s="177"/>
      <c r="BH89" s="177"/>
    </row>
    <row r="90" spans="1:60" s="187" customFormat="1" ht="31.5">
      <c r="A90" s="373"/>
      <c r="B90" s="307" t="s">
        <v>398</v>
      </c>
      <c r="C90" s="308" t="s">
        <v>399</v>
      </c>
      <c r="D90" s="309">
        <v>19</v>
      </c>
      <c r="E90" s="310" t="s">
        <v>114</v>
      </c>
      <c r="F90" s="311" t="s">
        <v>1514</v>
      </c>
      <c r="G90" s="276"/>
      <c r="H90" s="313"/>
      <c r="I90" s="277">
        <v>43338</v>
      </c>
      <c r="J90" s="314">
        <f>I90+14</f>
        <v>43352</v>
      </c>
      <c r="K90" s="314">
        <f>J90+3</f>
        <v>43355</v>
      </c>
      <c r="L90" s="278">
        <f>K90+2</f>
        <v>43357</v>
      </c>
      <c r="M90" s="314">
        <f>L90+1</f>
        <v>43358</v>
      </c>
      <c r="N90" s="315">
        <f>M90+25</f>
        <v>43383</v>
      </c>
      <c r="O90" s="315">
        <f>M90+10</f>
        <v>43368</v>
      </c>
      <c r="P90" s="315"/>
      <c r="Q90" s="315">
        <f>M90+10</f>
        <v>43368</v>
      </c>
      <c r="R90" s="315">
        <f>Q90+5</f>
        <v>43373</v>
      </c>
      <c r="S90" s="279"/>
      <c r="T90" s="315">
        <f>Q90+10</f>
        <v>43378</v>
      </c>
      <c r="U90" s="315">
        <f>N90+10</f>
        <v>43393</v>
      </c>
      <c r="V90" s="315">
        <f>N90+1</f>
        <v>43384</v>
      </c>
      <c r="W90" s="315">
        <f>V90+5</f>
        <v>43389</v>
      </c>
      <c r="X90" s="279">
        <v>43493</v>
      </c>
      <c r="Y90" s="315">
        <f>X90+20</f>
        <v>43513</v>
      </c>
      <c r="Z90" s="315">
        <f>O90+10</f>
        <v>43378</v>
      </c>
      <c r="AA90" s="315">
        <f>X90+25</f>
        <v>43518</v>
      </c>
      <c r="AB90" s="315">
        <f>X90+15</f>
        <v>43508</v>
      </c>
      <c r="AC90" s="315">
        <f>AA90+1</f>
        <v>43519</v>
      </c>
      <c r="AD90" s="315">
        <f>X90+10</f>
        <v>43503</v>
      </c>
      <c r="AE90" s="315">
        <f>AD90+1</f>
        <v>43504</v>
      </c>
      <c r="AF90" s="315">
        <f>Y90+1</f>
        <v>43514</v>
      </c>
      <c r="AG90" s="279">
        <f>AF90+15</f>
        <v>43529</v>
      </c>
      <c r="AH90" s="315">
        <f>AG90+10</f>
        <v>43539</v>
      </c>
      <c r="AI90" s="315">
        <f>AH90+5</f>
        <v>43544</v>
      </c>
      <c r="AJ90" s="315">
        <f>AI90+15</f>
        <v>43559</v>
      </c>
      <c r="AK90" s="315">
        <f>AI90+20</f>
        <v>43564</v>
      </c>
      <c r="AL90" s="279">
        <f>AK90+5</f>
        <v>43569</v>
      </c>
      <c r="AM90" s="315">
        <f>AL90+1</f>
        <v>43570</v>
      </c>
      <c r="AN90" s="315">
        <f>AM90+5</f>
        <v>43575</v>
      </c>
      <c r="AO90" s="315">
        <f>AN90+5</f>
        <v>43580</v>
      </c>
      <c r="AP90" s="279"/>
      <c r="AQ90" s="279"/>
      <c r="AR90" s="279">
        <f>AO90+20</f>
        <v>43600</v>
      </c>
      <c r="AS90" s="280"/>
      <c r="AT90" s="372">
        <v>44007</v>
      </c>
      <c r="AV90" s="177"/>
      <c r="AW90" s="177"/>
      <c r="AX90" s="177"/>
      <c r="AY90" s="177"/>
      <c r="AZ90" s="177"/>
      <c r="BA90" s="177"/>
      <c r="BB90" s="177"/>
      <c r="BC90" s="177"/>
      <c r="BD90" s="177"/>
      <c r="BE90" s="177"/>
      <c r="BF90" s="177"/>
      <c r="BG90" s="177"/>
      <c r="BH90" s="177"/>
    </row>
    <row r="91" spans="1:60" s="187" customFormat="1" ht="31.5">
      <c r="A91" s="373"/>
      <c r="B91" s="307" t="s">
        <v>449</v>
      </c>
      <c r="C91" s="308" t="s">
        <v>450</v>
      </c>
      <c r="D91" s="309">
        <v>19</v>
      </c>
      <c r="E91" s="310" t="s">
        <v>114</v>
      </c>
      <c r="F91" s="311" t="s">
        <v>1514</v>
      </c>
      <c r="G91" s="276"/>
      <c r="H91" s="313"/>
      <c r="I91" s="277"/>
      <c r="J91" s="278"/>
      <c r="K91" s="278"/>
      <c r="L91" s="278"/>
      <c r="M91" s="278"/>
      <c r="N91" s="278"/>
      <c r="O91" s="278"/>
      <c r="P91" s="278"/>
      <c r="Q91" s="278"/>
      <c r="R91" s="278"/>
      <c r="S91" s="278"/>
      <c r="T91" s="278"/>
      <c r="U91" s="278"/>
      <c r="V91" s="278"/>
      <c r="W91" s="278"/>
      <c r="X91" s="278"/>
      <c r="Y91" s="278"/>
      <c r="Z91" s="278"/>
      <c r="AA91" s="278"/>
      <c r="AB91" s="278"/>
      <c r="AC91" s="278"/>
      <c r="AD91" s="278"/>
      <c r="AE91" s="278"/>
      <c r="AF91" s="278"/>
      <c r="AG91" s="278"/>
      <c r="AH91" s="278"/>
      <c r="AI91" s="278"/>
      <c r="AJ91" s="278"/>
      <c r="AK91" s="278"/>
      <c r="AL91" s="278"/>
      <c r="AM91" s="278"/>
      <c r="AN91" s="278"/>
      <c r="AO91" s="278"/>
      <c r="AP91" s="278"/>
      <c r="AQ91" s="278"/>
      <c r="AR91" s="278"/>
      <c r="AS91" s="324"/>
      <c r="AT91" s="372">
        <v>44007</v>
      </c>
      <c r="AV91" s="177"/>
      <c r="AW91" s="177"/>
      <c r="AX91" s="177"/>
      <c r="AY91" s="177"/>
      <c r="AZ91" s="177"/>
      <c r="BA91" s="177"/>
      <c r="BB91" s="177"/>
      <c r="BC91" s="177"/>
      <c r="BD91" s="177"/>
      <c r="BE91" s="177"/>
      <c r="BF91" s="177"/>
      <c r="BG91" s="177"/>
      <c r="BH91" s="177"/>
    </row>
    <row r="92" spans="1:60" s="187" customFormat="1" ht="31.5">
      <c r="A92" s="373"/>
      <c r="B92" s="374" t="s">
        <v>439</v>
      </c>
      <c r="C92" s="375" t="s">
        <v>440</v>
      </c>
      <c r="D92" s="309">
        <v>19</v>
      </c>
      <c r="E92" s="310" t="s">
        <v>114</v>
      </c>
      <c r="F92" s="311" t="s">
        <v>1514</v>
      </c>
      <c r="G92" s="276"/>
      <c r="H92" s="313"/>
      <c r="I92" s="388"/>
      <c r="J92" s="389"/>
      <c r="K92" s="389"/>
      <c r="L92" s="389"/>
      <c r="M92" s="389"/>
      <c r="N92" s="389"/>
      <c r="O92" s="389"/>
      <c r="P92" s="389"/>
      <c r="Q92" s="389"/>
      <c r="R92" s="389"/>
      <c r="S92" s="389"/>
      <c r="T92" s="389"/>
      <c r="U92" s="389"/>
      <c r="V92" s="389"/>
      <c r="W92" s="389"/>
      <c r="X92" s="389"/>
      <c r="Y92" s="389"/>
      <c r="Z92" s="389"/>
      <c r="AA92" s="389"/>
      <c r="AB92" s="389"/>
      <c r="AC92" s="389"/>
      <c r="AD92" s="389"/>
      <c r="AE92" s="389"/>
      <c r="AF92" s="389"/>
      <c r="AG92" s="389"/>
      <c r="AH92" s="389"/>
      <c r="AI92" s="389"/>
      <c r="AJ92" s="389"/>
      <c r="AK92" s="389"/>
      <c r="AL92" s="389"/>
      <c r="AM92" s="389"/>
      <c r="AN92" s="389"/>
      <c r="AO92" s="389"/>
      <c r="AP92" s="389"/>
      <c r="AQ92" s="389"/>
      <c r="AR92" s="389"/>
      <c r="AS92" s="390"/>
      <c r="AT92" s="372">
        <v>44007</v>
      </c>
      <c r="AV92" s="177"/>
      <c r="AW92" s="177"/>
      <c r="AX92" s="177"/>
      <c r="AY92" s="177"/>
      <c r="AZ92" s="177"/>
      <c r="BA92" s="177"/>
      <c r="BB92" s="177"/>
      <c r="BC92" s="177"/>
      <c r="BD92" s="177"/>
      <c r="BE92" s="177"/>
      <c r="BF92" s="177"/>
      <c r="BG92" s="177"/>
      <c r="BH92" s="177"/>
    </row>
    <row r="93" spans="1:60" s="187" customFormat="1" ht="31.5">
      <c r="A93" s="373"/>
      <c r="B93" s="307" t="s">
        <v>485</v>
      </c>
      <c r="C93" s="308" t="s">
        <v>486</v>
      </c>
      <c r="D93" s="309">
        <v>19</v>
      </c>
      <c r="E93" s="310" t="s">
        <v>114</v>
      </c>
      <c r="F93" s="311" t="s">
        <v>1514</v>
      </c>
      <c r="G93" s="276"/>
      <c r="H93" s="313"/>
      <c r="I93" s="388"/>
      <c r="J93" s="389"/>
      <c r="K93" s="389"/>
      <c r="L93" s="389"/>
      <c r="M93" s="389"/>
      <c r="N93" s="389"/>
      <c r="O93" s="389"/>
      <c r="P93" s="389"/>
      <c r="Q93" s="389"/>
      <c r="R93" s="389"/>
      <c r="S93" s="389"/>
      <c r="T93" s="389"/>
      <c r="U93" s="389"/>
      <c r="V93" s="389"/>
      <c r="W93" s="389"/>
      <c r="X93" s="389"/>
      <c r="Y93" s="389"/>
      <c r="Z93" s="389"/>
      <c r="AA93" s="389"/>
      <c r="AB93" s="389"/>
      <c r="AC93" s="389"/>
      <c r="AD93" s="389"/>
      <c r="AE93" s="389"/>
      <c r="AF93" s="389"/>
      <c r="AG93" s="389"/>
      <c r="AH93" s="389"/>
      <c r="AI93" s="389"/>
      <c r="AJ93" s="389"/>
      <c r="AK93" s="389"/>
      <c r="AL93" s="389"/>
      <c r="AM93" s="389"/>
      <c r="AN93" s="389"/>
      <c r="AO93" s="389"/>
      <c r="AP93" s="389"/>
      <c r="AQ93" s="389"/>
      <c r="AR93" s="389"/>
      <c r="AS93" s="390"/>
      <c r="AT93" s="372">
        <v>44007</v>
      </c>
      <c r="AV93" s="177"/>
      <c r="AW93" s="177"/>
      <c r="AX93" s="177"/>
      <c r="AY93" s="177"/>
      <c r="AZ93" s="177"/>
      <c r="BA93" s="177"/>
      <c r="BB93" s="177"/>
      <c r="BC93" s="177"/>
      <c r="BD93" s="177"/>
      <c r="BE93" s="177"/>
      <c r="BF93" s="177"/>
      <c r="BG93" s="177"/>
      <c r="BH93" s="177"/>
    </row>
    <row r="94" spans="1:60" s="187" customFormat="1" ht="31.5">
      <c r="A94" s="373"/>
      <c r="B94" s="307" t="s">
        <v>463</v>
      </c>
      <c r="C94" s="308" t="s">
        <v>464</v>
      </c>
      <c r="D94" s="309"/>
      <c r="E94" s="310"/>
      <c r="F94" s="311"/>
      <c r="G94" s="276"/>
      <c r="H94" s="313"/>
      <c r="I94" s="388"/>
      <c r="J94" s="389"/>
      <c r="K94" s="389"/>
      <c r="L94" s="389"/>
      <c r="M94" s="389"/>
      <c r="N94" s="389"/>
      <c r="O94" s="389"/>
      <c r="P94" s="389"/>
      <c r="Q94" s="389"/>
      <c r="R94" s="389"/>
      <c r="S94" s="389"/>
      <c r="T94" s="389"/>
      <c r="U94" s="389"/>
      <c r="V94" s="389"/>
      <c r="W94" s="389"/>
      <c r="X94" s="389"/>
      <c r="Y94" s="389"/>
      <c r="Z94" s="389"/>
      <c r="AA94" s="389"/>
      <c r="AB94" s="389"/>
      <c r="AC94" s="389"/>
      <c r="AD94" s="389"/>
      <c r="AE94" s="389"/>
      <c r="AF94" s="389"/>
      <c r="AG94" s="389"/>
      <c r="AH94" s="389"/>
      <c r="AI94" s="389"/>
      <c r="AJ94" s="389"/>
      <c r="AK94" s="389"/>
      <c r="AL94" s="389"/>
      <c r="AM94" s="389"/>
      <c r="AN94" s="389"/>
      <c r="AO94" s="389"/>
      <c r="AP94" s="389"/>
      <c r="AQ94" s="389"/>
      <c r="AR94" s="389"/>
      <c r="AS94" s="390"/>
      <c r="AT94" s="372"/>
      <c r="AV94" s="177"/>
      <c r="AW94" s="177"/>
      <c r="AX94" s="177"/>
      <c r="AY94" s="177"/>
      <c r="AZ94" s="177"/>
      <c r="BA94" s="177"/>
      <c r="BB94" s="177"/>
      <c r="BC94" s="177"/>
      <c r="BD94" s="177"/>
      <c r="BE94" s="177"/>
      <c r="BF94" s="177"/>
      <c r="BG94" s="177"/>
      <c r="BH94" s="177"/>
    </row>
    <row r="95" spans="1:60" s="187" customFormat="1" ht="31.5">
      <c r="A95" s="373"/>
      <c r="B95" s="382" t="s">
        <v>1515</v>
      </c>
      <c r="C95" s="383" t="s">
        <v>1516</v>
      </c>
      <c r="D95" s="309">
        <v>19</v>
      </c>
      <c r="E95" s="310" t="s">
        <v>114</v>
      </c>
      <c r="F95" s="311" t="s">
        <v>1514</v>
      </c>
      <c r="G95" s="276"/>
      <c r="H95" s="313"/>
      <c r="I95" s="388"/>
      <c r="J95" s="389"/>
      <c r="K95" s="389"/>
      <c r="L95" s="389"/>
      <c r="M95" s="389"/>
      <c r="N95" s="389"/>
      <c r="O95" s="389"/>
      <c r="P95" s="389"/>
      <c r="Q95" s="389"/>
      <c r="R95" s="389"/>
      <c r="S95" s="389"/>
      <c r="T95" s="389"/>
      <c r="U95" s="389"/>
      <c r="V95" s="389"/>
      <c r="W95" s="389"/>
      <c r="X95" s="389"/>
      <c r="Y95" s="389"/>
      <c r="Z95" s="389"/>
      <c r="AA95" s="389"/>
      <c r="AB95" s="389"/>
      <c r="AC95" s="389"/>
      <c r="AD95" s="389"/>
      <c r="AE95" s="389"/>
      <c r="AF95" s="389"/>
      <c r="AG95" s="389"/>
      <c r="AH95" s="389"/>
      <c r="AI95" s="389"/>
      <c r="AJ95" s="389"/>
      <c r="AK95" s="389"/>
      <c r="AL95" s="389"/>
      <c r="AM95" s="389"/>
      <c r="AN95" s="389"/>
      <c r="AO95" s="389"/>
      <c r="AP95" s="389"/>
      <c r="AQ95" s="389"/>
      <c r="AR95" s="389"/>
      <c r="AS95" s="390"/>
      <c r="AT95" s="372">
        <v>44113</v>
      </c>
      <c r="AV95" s="177"/>
      <c r="AW95" s="177"/>
      <c r="AX95" s="177"/>
      <c r="AY95" s="177"/>
      <c r="AZ95" s="177"/>
      <c r="BA95" s="177"/>
      <c r="BB95" s="177"/>
      <c r="BC95" s="177"/>
      <c r="BD95" s="177"/>
      <c r="BE95" s="177"/>
      <c r="BF95" s="177"/>
      <c r="BG95" s="177"/>
      <c r="BH95" s="177"/>
    </row>
    <row r="96" spans="1:60" s="187" customFormat="1" ht="31.5">
      <c r="A96" s="373"/>
      <c r="B96" s="307" t="s">
        <v>1517</v>
      </c>
      <c r="C96" s="308" t="s">
        <v>1518</v>
      </c>
      <c r="D96" s="309">
        <v>19</v>
      </c>
      <c r="E96" s="310" t="s">
        <v>114</v>
      </c>
      <c r="F96" s="311" t="s">
        <v>1514</v>
      </c>
      <c r="G96" s="276"/>
      <c r="H96" s="313"/>
      <c r="I96" s="388"/>
      <c r="J96" s="389"/>
      <c r="K96" s="389"/>
      <c r="L96" s="389"/>
      <c r="M96" s="389"/>
      <c r="N96" s="389"/>
      <c r="O96" s="389"/>
      <c r="P96" s="389"/>
      <c r="Q96" s="389"/>
      <c r="R96" s="389"/>
      <c r="S96" s="389"/>
      <c r="T96" s="389"/>
      <c r="U96" s="389"/>
      <c r="V96" s="389"/>
      <c r="W96" s="389"/>
      <c r="X96" s="389"/>
      <c r="Y96" s="389"/>
      <c r="Z96" s="389"/>
      <c r="AA96" s="389"/>
      <c r="AB96" s="389"/>
      <c r="AC96" s="389"/>
      <c r="AD96" s="389"/>
      <c r="AE96" s="389"/>
      <c r="AF96" s="389"/>
      <c r="AG96" s="389"/>
      <c r="AH96" s="389"/>
      <c r="AI96" s="389"/>
      <c r="AJ96" s="389"/>
      <c r="AK96" s="389"/>
      <c r="AL96" s="389"/>
      <c r="AM96" s="389"/>
      <c r="AN96" s="389"/>
      <c r="AO96" s="389"/>
      <c r="AP96" s="389"/>
      <c r="AQ96" s="389"/>
      <c r="AR96" s="389"/>
      <c r="AS96" s="390"/>
      <c r="AT96" s="372">
        <v>44113</v>
      </c>
      <c r="AV96" s="177"/>
      <c r="AW96" s="177"/>
      <c r="AX96" s="177"/>
      <c r="AY96" s="177"/>
      <c r="AZ96" s="177"/>
      <c r="BA96" s="177"/>
      <c r="BB96" s="177"/>
      <c r="BC96" s="177"/>
      <c r="BD96" s="177"/>
      <c r="BE96" s="177"/>
      <c r="BF96" s="177"/>
      <c r="BG96" s="177"/>
      <c r="BH96" s="177"/>
    </row>
    <row r="97" spans="1:60" s="187" customFormat="1" ht="31.5">
      <c r="A97" s="373"/>
      <c r="B97" s="374" t="s">
        <v>1519</v>
      </c>
      <c r="C97" s="375" t="s">
        <v>1520</v>
      </c>
      <c r="D97" s="309">
        <v>19</v>
      </c>
      <c r="E97" s="310" t="s">
        <v>114</v>
      </c>
      <c r="F97" s="311" t="s">
        <v>1514</v>
      </c>
      <c r="G97" s="276"/>
      <c r="H97" s="313"/>
      <c r="I97" s="388"/>
      <c r="J97" s="389"/>
      <c r="K97" s="389"/>
      <c r="L97" s="389"/>
      <c r="M97" s="389"/>
      <c r="N97" s="389"/>
      <c r="O97" s="389"/>
      <c r="P97" s="389"/>
      <c r="Q97" s="389"/>
      <c r="R97" s="389"/>
      <c r="S97" s="389"/>
      <c r="T97" s="389"/>
      <c r="U97" s="389"/>
      <c r="V97" s="389"/>
      <c r="W97" s="389"/>
      <c r="X97" s="389"/>
      <c r="Y97" s="389"/>
      <c r="Z97" s="389"/>
      <c r="AA97" s="389"/>
      <c r="AB97" s="389"/>
      <c r="AC97" s="389"/>
      <c r="AD97" s="389"/>
      <c r="AE97" s="389"/>
      <c r="AF97" s="389"/>
      <c r="AG97" s="389"/>
      <c r="AH97" s="389"/>
      <c r="AI97" s="389"/>
      <c r="AJ97" s="389"/>
      <c r="AK97" s="389"/>
      <c r="AL97" s="389"/>
      <c r="AM97" s="389"/>
      <c r="AN97" s="389"/>
      <c r="AO97" s="389"/>
      <c r="AP97" s="389"/>
      <c r="AQ97" s="389"/>
      <c r="AR97" s="389"/>
      <c r="AS97" s="390"/>
      <c r="AT97" s="372">
        <v>44257</v>
      </c>
      <c r="AV97" s="177"/>
      <c r="AW97" s="177"/>
      <c r="AX97" s="177"/>
      <c r="AY97" s="177"/>
      <c r="AZ97" s="177"/>
      <c r="BA97" s="177"/>
      <c r="BB97" s="177"/>
      <c r="BC97" s="177"/>
      <c r="BD97" s="177"/>
      <c r="BE97" s="177"/>
      <c r="BF97" s="177"/>
      <c r="BG97" s="177"/>
      <c r="BH97" s="177"/>
    </row>
    <row r="98" spans="1:60" s="187" customFormat="1" ht="31.5">
      <c r="A98" s="373"/>
      <c r="B98" s="307" t="s">
        <v>1521</v>
      </c>
      <c r="C98" s="308" t="s">
        <v>1522</v>
      </c>
      <c r="D98" s="309">
        <v>19</v>
      </c>
      <c r="E98" s="310" t="s">
        <v>114</v>
      </c>
      <c r="F98" s="311" t="s">
        <v>1514</v>
      </c>
      <c r="G98" s="276"/>
      <c r="H98" s="313"/>
      <c r="I98" s="388"/>
      <c r="J98" s="389"/>
      <c r="K98" s="389"/>
      <c r="L98" s="389"/>
      <c r="M98" s="389"/>
      <c r="N98" s="389"/>
      <c r="O98" s="389"/>
      <c r="P98" s="389"/>
      <c r="Q98" s="389"/>
      <c r="R98" s="389"/>
      <c r="S98" s="389"/>
      <c r="T98" s="389"/>
      <c r="U98" s="389"/>
      <c r="V98" s="389"/>
      <c r="W98" s="389"/>
      <c r="X98" s="389"/>
      <c r="Y98" s="389"/>
      <c r="Z98" s="389"/>
      <c r="AA98" s="389"/>
      <c r="AB98" s="389"/>
      <c r="AC98" s="389"/>
      <c r="AD98" s="389"/>
      <c r="AE98" s="389"/>
      <c r="AF98" s="389"/>
      <c r="AG98" s="389"/>
      <c r="AH98" s="389"/>
      <c r="AI98" s="389"/>
      <c r="AJ98" s="389"/>
      <c r="AK98" s="389"/>
      <c r="AL98" s="389"/>
      <c r="AM98" s="389"/>
      <c r="AN98" s="389"/>
      <c r="AO98" s="389"/>
      <c r="AP98" s="389"/>
      <c r="AQ98" s="389"/>
      <c r="AR98" s="389"/>
      <c r="AS98" s="390"/>
      <c r="AT98" s="372">
        <v>44518</v>
      </c>
      <c r="AV98" s="177"/>
      <c r="AW98" s="177"/>
      <c r="AX98" s="177"/>
      <c r="AY98" s="177"/>
      <c r="AZ98" s="177"/>
      <c r="BA98" s="177"/>
      <c r="BB98" s="177"/>
      <c r="BC98" s="177"/>
      <c r="BD98" s="177"/>
      <c r="BE98" s="177"/>
      <c r="BF98" s="177"/>
      <c r="BG98" s="177"/>
      <c r="BH98" s="177"/>
    </row>
    <row r="99" spans="1:60" s="187" customFormat="1" ht="31.5">
      <c r="A99" s="373"/>
      <c r="B99" s="374" t="s">
        <v>1523</v>
      </c>
      <c r="C99" s="375" t="s">
        <v>1518</v>
      </c>
      <c r="D99" s="309">
        <v>19</v>
      </c>
      <c r="E99" s="310" t="s">
        <v>114</v>
      </c>
      <c r="F99" s="311" t="s">
        <v>1514</v>
      </c>
      <c r="G99" s="276"/>
      <c r="H99" s="313"/>
      <c r="I99" s="388"/>
      <c r="J99" s="389"/>
      <c r="K99" s="389"/>
      <c r="L99" s="389"/>
      <c r="M99" s="389"/>
      <c r="N99" s="389"/>
      <c r="O99" s="389"/>
      <c r="P99" s="389"/>
      <c r="Q99" s="389"/>
      <c r="R99" s="389"/>
      <c r="S99" s="389"/>
      <c r="T99" s="389"/>
      <c r="U99" s="389"/>
      <c r="V99" s="389"/>
      <c r="W99" s="389"/>
      <c r="X99" s="389"/>
      <c r="Y99" s="389"/>
      <c r="Z99" s="389"/>
      <c r="AA99" s="389"/>
      <c r="AB99" s="389"/>
      <c r="AC99" s="389"/>
      <c r="AD99" s="389"/>
      <c r="AE99" s="389"/>
      <c r="AF99" s="389"/>
      <c r="AG99" s="389"/>
      <c r="AH99" s="389"/>
      <c r="AI99" s="389"/>
      <c r="AJ99" s="389"/>
      <c r="AK99" s="389"/>
      <c r="AL99" s="389"/>
      <c r="AM99" s="389"/>
      <c r="AN99" s="389"/>
      <c r="AO99" s="389"/>
      <c r="AP99" s="389"/>
      <c r="AQ99" s="389"/>
      <c r="AR99" s="389"/>
      <c r="AS99" s="390"/>
      <c r="AT99" s="372">
        <v>44113</v>
      </c>
      <c r="AV99" s="177"/>
      <c r="AW99" s="177"/>
      <c r="AX99" s="177"/>
      <c r="AY99" s="177"/>
      <c r="AZ99" s="177"/>
      <c r="BA99" s="177"/>
      <c r="BB99" s="177"/>
      <c r="BC99" s="177"/>
      <c r="BD99" s="177"/>
      <c r="BE99" s="177"/>
      <c r="BF99" s="177"/>
      <c r="BG99" s="177"/>
      <c r="BH99" s="177"/>
    </row>
    <row r="100" spans="1:60" s="187" customFormat="1" ht="31.5">
      <c r="A100" s="373"/>
      <c r="B100" s="307" t="s">
        <v>1524</v>
      </c>
      <c r="C100" s="308" t="s">
        <v>1525</v>
      </c>
      <c r="D100" s="309">
        <v>19</v>
      </c>
      <c r="E100" s="310" t="s">
        <v>114</v>
      </c>
      <c r="F100" s="311" t="s">
        <v>1514</v>
      </c>
      <c r="G100" s="276"/>
      <c r="H100" s="313"/>
      <c r="I100" s="388"/>
      <c r="J100" s="389"/>
      <c r="K100" s="389"/>
      <c r="L100" s="389"/>
      <c r="M100" s="389"/>
      <c r="N100" s="389"/>
      <c r="O100" s="389"/>
      <c r="P100" s="389"/>
      <c r="Q100" s="389"/>
      <c r="R100" s="389"/>
      <c r="S100" s="389"/>
      <c r="T100" s="389"/>
      <c r="U100" s="389"/>
      <c r="V100" s="389"/>
      <c r="W100" s="389"/>
      <c r="X100" s="389"/>
      <c r="Y100" s="389"/>
      <c r="Z100" s="389"/>
      <c r="AA100" s="389"/>
      <c r="AB100" s="389"/>
      <c r="AC100" s="389"/>
      <c r="AD100" s="389"/>
      <c r="AE100" s="389"/>
      <c r="AF100" s="389"/>
      <c r="AG100" s="389"/>
      <c r="AH100" s="389"/>
      <c r="AI100" s="389"/>
      <c r="AJ100" s="389"/>
      <c r="AK100" s="389"/>
      <c r="AL100" s="389"/>
      <c r="AM100" s="389"/>
      <c r="AN100" s="389"/>
      <c r="AO100" s="389"/>
      <c r="AP100" s="389"/>
      <c r="AQ100" s="389"/>
      <c r="AR100" s="389"/>
      <c r="AS100" s="390"/>
      <c r="AT100" s="372">
        <v>44518</v>
      </c>
      <c r="AV100" s="177"/>
      <c r="AW100" s="177"/>
      <c r="AX100" s="177"/>
      <c r="AY100" s="177"/>
      <c r="AZ100" s="177"/>
      <c r="BA100" s="177"/>
      <c r="BB100" s="177"/>
      <c r="BC100" s="177"/>
      <c r="BD100" s="177"/>
      <c r="BE100" s="177"/>
      <c r="BF100" s="177"/>
      <c r="BG100" s="177"/>
      <c r="BH100" s="177"/>
    </row>
    <row r="101" spans="1:60" s="187" customFormat="1" ht="31.5">
      <c r="A101" s="373"/>
      <c r="B101" s="382" t="s">
        <v>1526</v>
      </c>
      <c r="C101" s="383" t="s">
        <v>1527</v>
      </c>
      <c r="D101" s="309">
        <v>19</v>
      </c>
      <c r="E101" s="310" t="s">
        <v>114</v>
      </c>
      <c r="F101" s="311" t="s">
        <v>1514</v>
      </c>
      <c r="G101" s="276"/>
      <c r="H101" s="313"/>
      <c r="I101" s="388"/>
      <c r="J101" s="389"/>
      <c r="K101" s="389"/>
      <c r="L101" s="389"/>
      <c r="M101" s="389"/>
      <c r="N101" s="389"/>
      <c r="O101" s="389"/>
      <c r="P101" s="389"/>
      <c r="Q101" s="389"/>
      <c r="R101" s="389"/>
      <c r="S101" s="389"/>
      <c r="T101" s="389"/>
      <c r="U101" s="389"/>
      <c r="V101" s="389"/>
      <c r="W101" s="389"/>
      <c r="X101" s="389"/>
      <c r="Y101" s="389"/>
      <c r="Z101" s="389"/>
      <c r="AA101" s="389"/>
      <c r="AB101" s="389"/>
      <c r="AC101" s="389"/>
      <c r="AD101" s="389"/>
      <c r="AE101" s="389"/>
      <c r="AF101" s="389"/>
      <c r="AG101" s="389"/>
      <c r="AH101" s="389"/>
      <c r="AI101" s="389"/>
      <c r="AJ101" s="389"/>
      <c r="AK101" s="389"/>
      <c r="AL101" s="389"/>
      <c r="AM101" s="389"/>
      <c r="AN101" s="389"/>
      <c r="AO101" s="389"/>
      <c r="AP101" s="389"/>
      <c r="AQ101" s="389"/>
      <c r="AR101" s="389"/>
      <c r="AS101" s="390"/>
      <c r="AT101" s="372">
        <v>44007</v>
      </c>
      <c r="AV101" s="177"/>
      <c r="AW101" s="177"/>
      <c r="AX101" s="177"/>
      <c r="AY101" s="177"/>
      <c r="AZ101" s="177"/>
      <c r="BA101" s="177"/>
      <c r="BB101" s="177"/>
      <c r="BC101" s="177"/>
      <c r="BD101" s="177"/>
      <c r="BE101" s="177"/>
      <c r="BF101" s="177"/>
      <c r="BG101" s="177"/>
      <c r="BH101" s="177"/>
    </row>
    <row r="102" spans="1:60" s="187" customFormat="1" ht="31.5">
      <c r="A102" s="384"/>
      <c r="B102" s="317" t="s">
        <v>1528</v>
      </c>
      <c r="C102" s="318" t="s">
        <v>1529</v>
      </c>
      <c r="D102" s="319">
        <v>19</v>
      </c>
      <c r="E102" s="320" t="s">
        <v>114</v>
      </c>
      <c r="F102" s="321" t="s">
        <v>1514</v>
      </c>
      <c r="G102" s="287"/>
      <c r="H102" s="323"/>
      <c r="I102" s="388"/>
      <c r="J102" s="389"/>
      <c r="K102" s="389"/>
      <c r="L102" s="389"/>
      <c r="M102" s="389"/>
      <c r="N102" s="389"/>
      <c r="O102" s="389"/>
      <c r="P102" s="389"/>
      <c r="Q102" s="389"/>
      <c r="R102" s="389"/>
      <c r="S102" s="389"/>
      <c r="T102" s="389"/>
      <c r="U102" s="389"/>
      <c r="V102" s="389"/>
      <c r="W102" s="389"/>
      <c r="X102" s="389"/>
      <c r="Y102" s="389"/>
      <c r="Z102" s="389"/>
      <c r="AA102" s="389"/>
      <c r="AB102" s="389"/>
      <c r="AC102" s="389"/>
      <c r="AD102" s="389"/>
      <c r="AE102" s="389"/>
      <c r="AF102" s="389"/>
      <c r="AG102" s="389"/>
      <c r="AH102" s="389"/>
      <c r="AI102" s="389"/>
      <c r="AJ102" s="389"/>
      <c r="AK102" s="389"/>
      <c r="AL102" s="389"/>
      <c r="AM102" s="389"/>
      <c r="AN102" s="389"/>
      <c r="AO102" s="389"/>
      <c r="AP102" s="389"/>
      <c r="AQ102" s="389"/>
      <c r="AR102" s="389"/>
      <c r="AS102" s="390"/>
      <c r="AT102" s="372">
        <v>44443</v>
      </c>
      <c r="AV102" s="177"/>
      <c r="AW102" s="177"/>
      <c r="AX102" s="177"/>
      <c r="AY102" s="177"/>
      <c r="AZ102" s="177"/>
      <c r="BA102" s="177"/>
      <c r="BB102" s="177"/>
      <c r="BC102" s="177"/>
      <c r="BD102" s="177"/>
      <c r="BE102" s="177"/>
      <c r="BF102" s="177"/>
      <c r="BG102" s="177"/>
      <c r="BH102" s="177"/>
    </row>
    <row r="103" spans="1:60" s="187" customFormat="1" ht="31.5">
      <c r="A103" s="371">
        <v>20</v>
      </c>
      <c r="B103" s="246" t="s">
        <v>1530</v>
      </c>
      <c r="C103" s="247" t="s">
        <v>1531</v>
      </c>
      <c r="D103" s="248">
        <v>20</v>
      </c>
      <c r="E103" s="249" t="s">
        <v>114</v>
      </c>
      <c r="F103" s="250" t="s">
        <v>1532</v>
      </c>
      <c r="G103" s="251" t="s">
        <v>1454</v>
      </c>
      <c r="H103" s="292"/>
      <c r="I103" s="252">
        <v>43593</v>
      </c>
      <c r="J103" s="253">
        <f>I103+5</f>
        <v>43598</v>
      </c>
      <c r="K103" s="253">
        <f>J103+3</f>
        <v>43601</v>
      </c>
      <c r="L103" s="254">
        <f>K103+17</f>
        <v>43618</v>
      </c>
      <c r="M103" s="253">
        <f>L103+1</f>
        <v>43619</v>
      </c>
      <c r="N103" s="255">
        <f>M103+29</f>
        <v>43648</v>
      </c>
      <c r="O103" s="255">
        <f>M103+10</f>
        <v>43629</v>
      </c>
      <c r="P103" s="255"/>
      <c r="Q103" s="255">
        <f>M103+10</f>
        <v>43629</v>
      </c>
      <c r="R103" s="255">
        <f>Q103+5</f>
        <v>43634</v>
      </c>
      <c r="S103" s="256">
        <v>43668</v>
      </c>
      <c r="T103" s="255">
        <f>Q103+89</f>
        <v>43718</v>
      </c>
      <c r="U103" s="255">
        <f>N103+40</f>
        <v>43688</v>
      </c>
      <c r="V103" s="255">
        <f>N103+1</f>
        <v>43649</v>
      </c>
      <c r="W103" s="255">
        <f>V103+5</f>
        <v>43654</v>
      </c>
      <c r="X103" s="256">
        <v>43691</v>
      </c>
      <c r="Y103" s="255">
        <f>X103+20</f>
        <v>43711</v>
      </c>
      <c r="Z103" s="255">
        <f>O103+10</f>
        <v>43639</v>
      </c>
      <c r="AA103" s="255">
        <f>X103+27</f>
        <v>43718</v>
      </c>
      <c r="AB103" s="255">
        <f>X103+15</f>
        <v>43706</v>
      </c>
      <c r="AC103" s="255">
        <f>AA103+1</f>
        <v>43719</v>
      </c>
      <c r="AD103" s="255">
        <f>X103+10</f>
        <v>43701</v>
      </c>
      <c r="AE103" s="255">
        <f>AD103+1</f>
        <v>43702</v>
      </c>
      <c r="AF103" s="255">
        <f>Y103+1</f>
        <v>43712</v>
      </c>
      <c r="AG103" s="256">
        <f>AF103+15</f>
        <v>43727</v>
      </c>
      <c r="AH103" s="255">
        <f>AG103+39</f>
        <v>43766</v>
      </c>
      <c r="AI103" s="255">
        <f>AH103+5</f>
        <v>43771</v>
      </c>
      <c r="AJ103" s="255">
        <f>AI103+25</f>
        <v>43796</v>
      </c>
      <c r="AK103" s="255">
        <f>AI103+71</f>
        <v>43842</v>
      </c>
      <c r="AL103" s="256">
        <f>AK103+5</f>
        <v>43847</v>
      </c>
      <c r="AM103" s="255">
        <f>AL103+1</f>
        <v>43848</v>
      </c>
      <c r="AN103" s="255">
        <f>AM103+5</f>
        <v>43853</v>
      </c>
      <c r="AO103" s="255">
        <f>AN103+5</f>
        <v>43858</v>
      </c>
      <c r="AP103" s="256">
        <v>43862</v>
      </c>
      <c r="AQ103" s="256">
        <v>43872</v>
      </c>
      <c r="AR103" s="256">
        <v>43892</v>
      </c>
      <c r="AS103" s="257">
        <v>43952</v>
      </c>
      <c r="AT103" s="372">
        <v>44111</v>
      </c>
      <c r="AV103" s="177"/>
      <c r="AW103" s="177"/>
      <c r="AX103" s="177"/>
      <c r="AY103" s="177"/>
      <c r="AZ103" s="177"/>
      <c r="BA103" s="177"/>
      <c r="BB103" s="177"/>
      <c r="BC103" s="177"/>
      <c r="BD103" s="177"/>
      <c r="BE103" s="177"/>
      <c r="BF103" s="177"/>
      <c r="BG103" s="177"/>
      <c r="BH103" s="177"/>
    </row>
    <row r="104" spans="1:60" s="187" customFormat="1" ht="31.5">
      <c r="A104" s="373"/>
      <c r="B104" s="382" t="s">
        <v>1533</v>
      </c>
      <c r="C104" s="383" t="s">
        <v>1534</v>
      </c>
      <c r="D104" s="309">
        <v>20</v>
      </c>
      <c r="E104" s="310" t="s">
        <v>114</v>
      </c>
      <c r="F104" s="311" t="s">
        <v>1532</v>
      </c>
      <c r="G104" s="276"/>
      <c r="H104" s="313"/>
      <c r="I104" s="268">
        <v>6</v>
      </c>
      <c r="J104" s="269">
        <v>7</v>
      </c>
      <c r="K104" s="269"/>
      <c r="L104" s="270">
        <v>8</v>
      </c>
      <c r="M104" s="269"/>
      <c r="N104" s="269">
        <v>9</v>
      </c>
      <c r="O104" s="271"/>
      <c r="P104" s="271"/>
      <c r="Q104" s="271"/>
      <c r="R104" s="271"/>
      <c r="S104" s="269">
        <v>10</v>
      </c>
      <c r="T104" s="269" t="s">
        <v>1457</v>
      </c>
      <c r="U104" s="269">
        <v>11</v>
      </c>
      <c r="V104" s="271"/>
      <c r="W104" s="271"/>
      <c r="X104" s="269">
        <v>12</v>
      </c>
      <c r="Y104" s="271"/>
      <c r="Z104" s="271"/>
      <c r="AA104" s="269">
        <v>13</v>
      </c>
      <c r="AB104" s="269"/>
      <c r="AC104" s="271"/>
      <c r="AD104" s="271"/>
      <c r="AE104" s="271"/>
      <c r="AF104" s="271"/>
      <c r="AG104" s="271"/>
      <c r="AH104" s="269">
        <v>14</v>
      </c>
      <c r="AI104" s="271"/>
      <c r="AJ104" s="269">
        <v>15</v>
      </c>
      <c r="AK104" s="269">
        <v>16</v>
      </c>
      <c r="AL104" s="271"/>
      <c r="AM104" s="271"/>
      <c r="AN104" s="271"/>
      <c r="AO104" s="271"/>
      <c r="AP104" s="269">
        <v>17</v>
      </c>
      <c r="AQ104" s="269">
        <v>18</v>
      </c>
      <c r="AR104" s="269">
        <v>19</v>
      </c>
      <c r="AS104" s="272">
        <v>20</v>
      </c>
      <c r="AT104" s="372">
        <v>43952</v>
      </c>
      <c r="AV104" s="177"/>
      <c r="AW104" s="177"/>
      <c r="AX104" s="177"/>
      <c r="AY104" s="177"/>
      <c r="AZ104" s="177"/>
      <c r="BA104" s="177"/>
      <c r="BB104" s="177"/>
      <c r="BC104" s="177"/>
      <c r="BD104" s="177"/>
      <c r="BE104" s="177"/>
      <c r="BF104" s="177"/>
      <c r="BG104" s="177"/>
      <c r="BH104" s="177"/>
    </row>
    <row r="105" spans="1:60" s="187" customFormat="1" ht="31.5">
      <c r="A105" s="373"/>
      <c r="B105" s="307" t="s">
        <v>1535</v>
      </c>
      <c r="C105" s="308" t="s">
        <v>1536</v>
      </c>
      <c r="D105" s="309">
        <v>20</v>
      </c>
      <c r="E105" s="310" t="s">
        <v>114</v>
      </c>
      <c r="F105" s="311" t="s">
        <v>1532</v>
      </c>
      <c r="G105" s="276"/>
      <c r="H105" s="313"/>
      <c r="I105" s="277">
        <v>43338</v>
      </c>
      <c r="J105" s="314">
        <f>I105+14</f>
        <v>43352</v>
      </c>
      <c r="K105" s="314">
        <f>J105+3</f>
        <v>43355</v>
      </c>
      <c r="L105" s="278">
        <f>K105+2</f>
        <v>43357</v>
      </c>
      <c r="M105" s="314">
        <f>L105+1</f>
        <v>43358</v>
      </c>
      <c r="N105" s="315">
        <f>M105+25</f>
        <v>43383</v>
      </c>
      <c r="O105" s="315">
        <f>M105+10</f>
        <v>43368</v>
      </c>
      <c r="P105" s="315"/>
      <c r="Q105" s="315">
        <f>M105+10</f>
        <v>43368</v>
      </c>
      <c r="R105" s="315">
        <f>Q105+5</f>
        <v>43373</v>
      </c>
      <c r="S105" s="279"/>
      <c r="T105" s="315">
        <f>Q105+10</f>
        <v>43378</v>
      </c>
      <c r="U105" s="315">
        <f>N105+10</f>
        <v>43393</v>
      </c>
      <c r="V105" s="315">
        <f>N105+1</f>
        <v>43384</v>
      </c>
      <c r="W105" s="315">
        <f>V105+5</f>
        <v>43389</v>
      </c>
      <c r="X105" s="279">
        <v>43493</v>
      </c>
      <c r="Y105" s="315">
        <f>X105+20</f>
        <v>43513</v>
      </c>
      <c r="Z105" s="315">
        <f>O105+10</f>
        <v>43378</v>
      </c>
      <c r="AA105" s="315">
        <f>X105+25</f>
        <v>43518</v>
      </c>
      <c r="AB105" s="315">
        <f>X105+15</f>
        <v>43508</v>
      </c>
      <c r="AC105" s="315">
        <f>AA105+1</f>
        <v>43519</v>
      </c>
      <c r="AD105" s="315">
        <f>X105+10</f>
        <v>43503</v>
      </c>
      <c r="AE105" s="315">
        <f>AD105+1</f>
        <v>43504</v>
      </c>
      <c r="AF105" s="315">
        <f>Y105+1</f>
        <v>43514</v>
      </c>
      <c r="AG105" s="279">
        <f>AF105+15</f>
        <v>43529</v>
      </c>
      <c r="AH105" s="315">
        <f>AG105+10</f>
        <v>43539</v>
      </c>
      <c r="AI105" s="315">
        <f>AH105+5</f>
        <v>43544</v>
      </c>
      <c r="AJ105" s="315">
        <f>AI105+15</f>
        <v>43559</v>
      </c>
      <c r="AK105" s="315">
        <f>AI105+20</f>
        <v>43564</v>
      </c>
      <c r="AL105" s="279">
        <f>AK105+5</f>
        <v>43569</v>
      </c>
      <c r="AM105" s="315">
        <f>AL105+1</f>
        <v>43570</v>
      </c>
      <c r="AN105" s="315">
        <f>AM105+5</f>
        <v>43575</v>
      </c>
      <c r="AO105" s="315">
        <f>AN105+5</f>
        <v>43580</v>
      </c>
      <c r="AP105" s="279"/>
      <c r="AQ105" s="279"/>
      <c r="AR105" s="279">
        <f>AO105+20</f>
        <v>43600</v>
      </c>
      <c r="AS105" s="280"/>
      <c r="AT105" s="372">
        <v>43952</v>
      </c>
      <c r="AV105" s="177"/>
      <c r="AW105" s="177"/>
      <c r="AX105" s="177"/>
      <c r="AY105" s="177"/>
      <c r="AZ105" s="177"/>
      <c r="BA105" s="177"/>
      <c r="BB105" s="177"/>
      <c r="BC105" s="177"/>
      <c r="BD105" s="177"/>
      <c r="BE105" s="177"/>
      <c r="BF105" s="177"/>
      <c r="BG105" s="177"/>
      <c r="BH105" s="177"/>
    </row>
    <row r="106" spans="1:60" s="187" customFormat="1" ht="31.5">
      <c r="A106" s="373"/>
      <c r="B106" s="382" t="s">
        <v>507</v>
      </c>
      <c r="C106" s="383" t="s">
        <v>508</v>
      </c>
      <c r="D106" s="309">
        <v>20</v>
      </c>
      <c r="E106" s="310" t="s">
        <v>114</v>
      </c>
      <c r="F106" s="311" t="s">
        <v>1532</v>
      </c>
      <c r="G106" s="276"/>
      <c r="H106" s="313"/>
      <c r="I106" s="337"/>
      <c r="J106" s="279"/>
      <c r="K106" s="279"/>
      <c r="L106" s="279"/>
      <c r="M106" s="279"/>
      <c r="N106" s="279"/>
      <c r="O106" s="279"/>
      <c r="P106" s="279"/>
      <c r="Q106" s="279"/>
      <c r="R106" s="279"/>
      <c r="S106" s="279"/>
      <c r="T106" s="279"/>
      <c r="U106" s="279"/>
      <c r="V106" s="279"/>
      <c r="W106" s="279"/>
      <c r="X106" s="279"/>
      <c r="Y106" s="279"/>
      <c r="Z106" s="279"/>
      <c r="AA106" s="279"/>
      <c r="AB106" s="279"/>
      <c r="AC106" s="279"/>
      <c r="AD106" s="279"/>
      <c r="AE106" s="279"/>
      <c r="AF106" s="279"/>
      <c r="AG106" s="279"/>
      <c r="AH106" s="279"/>
      <c r="AI106" s="279"/>
      <c r="AJ106" s="279"/>
      <c r="AK106" s="279"/>
      <c r="AL106" s="279"/>
      <c r="AM106" s="279"/>
      <c r="AN106" s="279"/>
      <c r="AO106" s="279"/>
      <c r="AP106" s="279"/>
      <c r="AQ106" s="279"/>
      <c r="AR106" s="279"/>
      <c r="AS106" s="280"/>
      <c r="AT106" s="372">
        <v>43952</v>
      </c>
      <c r="AV106" s="177"/>
      <c r="AW106" s="177"/>
      <c r="AX106" s="177"/>
      <c r="AY106" s="177"/>
      <c r="AZ106" s="177"/>
      <c r="BA106" s="177"/>
      <c r="BB106" s="177"/>
      <c r="BC106" s="177"/>
      <c r="BD106" s="177"/>
      <c r="BE106" s="177"/>
      <c r="BF106" s="177"/>
      <c r="BG106" s="177"/>
      <c r="BH106" s="177"/>
    </row>
    <row r="107" spans="1:60" s="187" customFormat="1" ht="31.5">
      <c r="A107" s="373"/>
      <c r="B107" s="307" t="s">
        <v>509</v>
      </c>
      <c r="C107" s="308" t="s">
        <v>510</v>
      </c>
      <c r="D107" s="309">
        <v>20</v>
      </c>
      <c r="E107" s="310" t="s">
        <v>114</v>
      </c>
      <c r="F107" s="311" t="s">
        <v>1532</v>
      </c>
      <c r="G107" s="276"/>
      <c r="H107" s="313"/>
      <c r="I107" s="385"/>
      <c r="J107" s="386"/>
      <c r="K107" s="386"/>
      <c r="L107" s="386"/>
      <c r="M107" s="386"/>
      <c r="N107" s="386"/>
      <c r="O107" s="386"/>
      <c r="P107" s="386"/>
      <c r="Q107" s="386"/>
      <c r="R107" s="386"/>
      <c r="S107" s="386"/>
      <c r="T107" s="386"/>
      <c r="U107" s="386"/>
      <c r="V107" s="386"/>
      <c r="W107" s="386"/>
      <c r="X107" s="386"/>
      <c r="Y107" s="386"/>
      <c r="Z107" s="386"/>
      <c r="AA107" s="386"/>
      <c r="AB107" s="386"/>
      <c r="AC107" s="386"/>
      <c r="AD107" s="386"/>
      <c r="AE107" s="386"/>
      <c r="AF107" s="386"/>
      <c r="AG107" s="386"/>
      <c r="AH107" s="386"/>
      <c r="AI107" s="386"/>
      <c r="AJ107" s="386"/>
      <c r="AK107" s="386"/>
      <c r="AL107" s="386"/>
      <c r="AM107" s="386"/>
      <c r="AN107" s="386"/>
      <c r="AO107" s="386"/>
      <c r="AP107" s="386"/>
      <c r="AQ107" s="386"/>
      <c r="AR107" s="386"/>
      <c r="AS107" s="387"/>
      <c r="AT107" s="372">
        <v>44552</v>
      </c>
      <c r="AV107" s="177"/>
      <c r="AW107" s="177"/>
      <c r="AX107" s="177"/>
      <c r="AY107" s="177"/>
      <c r="AZ107" s="177"/>
      <c r="BA107" s="177"/>
      <c r="BB107" s="177"/>
      <c r="BC107" s="177"/>
      <c r="BD107" s="177"/>
      <c r="BE107" s="177"/>
      <c r="BF107" s="177"/>
      <c r="BG107" s="177"/>
      <c r="BH107" s="177"/>
    </row>
    <row r="108" spans="1:60" s="187" customFormat="1" ht="31.5">
      <c r="A108" s="373"/>
      <c r="B108" s="307" t="s">
        <v>511</v>
      </c>
      <c r="C108" s="308" t="s">
        <v>512</v>
      </c>
      <c r="D108" s="309">
        <v>20</v>
      </c>
      <c r="E108" s="310" t="s">
        <v>114</v>
      </c>
      <c r="F108" s="311" t="s">
        <v>1532</v>
      </c>
      <c r="G108" s="276"/>
      <c r="H108" s="313"/>
      <c r="I108" s="385"/>
      <c r="J108" s="386"/>
      <c r="K108" s="386"/>
      <c r="L108" s="386"/>
      <c r="M108" s="386"/>
      <c r="N108" s="386"/>
      <c r="O108" s="386"/>
      <c r="P108" s="386"/>
      <c r="Q108" s="386"/>
      <c r="R108" s="386"/>
      <c r="S108" s="386"/>
      <c r="T108" s="386"/>
      <c r="U108" s="386"/>
      <c r="V108" s="386"/>
      <c r="W108" s="386"/>
      <c r="X108" s="386"/>
      <c r="Y108" s="386"/>
      <c r="Z108" s="386"/>
      <c r="AA108" s="386"/>
      <c r="AB108" s="386"/>
      <c r="AC108" s="386"/>
      <c r="AD108" s="386"/>
      <c r="AE108" s="386"/>
      <c r="AF108" s="386"/>
      <c r="AG108" s="386"/>
      <c r="AH108" s="386"/>
      <c r="AI108" s="386"/>
      <c r="AJ108" s="386"/>
      <c r="AK108" s="386"/>
      <c r="AL108" s="386"/>
      <c r="AM108" s="386"/>
      <c r="AN108" s="386"/>
      <c r="AO108" s="386"/>
      <c r="AP108" s="386"/>
      <c r="AQ108" s="386"/>
      <c r="AR108" s="386"/>
      <c r="AS108" s="387"/>
      <c r="AT108" s="372">
        <v>43952</v>
      </c>
      <c r="AV108" s="177"/>
      <c r="AW108" s="177"/>
      <c r="AX108" s="177"/>
      <c r="AY108" s="177"/>
      <c r="AZ108" s="177"/>
      <c r="BA108" s="177"/>
      <c r="BB108" s="177"/>
      <c r="BC108" s="177"/>
      <c r="BD108" s="177"/>
      <c r="BE108" s="177"/>
      <c r="BF108" s="177"/>
      <c r="BG108" s="177"/>
      <c r="BH108" s="177"/>
    </row>
    <row r="109" spans="1:60" s="187" customFormat="1" ht="31.5">
      <c r="A109" s="373"/>
      <c r="B109" s="307" t="s">
        <v>522</v>
      </c>
      <c r="C109" s="308" t="s">
        <v>523</v>
      </c>
      <c r="D109" s="309">
        <v>20</v>
      </c>
      <c r="E109" s="310" t="s">
        <v>114</v>
      </c>
      <c r="F109" s="311" t="s">
        <v>1532</v>
      </c>
      <c r="G109" s="276"/>
      <c r="H109" s="313"/>
      <c r="I109" s="385"/>
      <c r="J109" s="386"/>
      <c r="K109" s="386"/>
      <c r="L109" s="386"/>
      <c r="M109" s="386"/>
      <c r="N109" s="386"/>
      <c r="O109" s="386"/>
      <c r="P109" s="386"/>
      <c r="Q109" s="386"/>
      <c r="R109" s="386"/>
      <c r="S109" s="386"/>
      <c r="T109" s="386"/>
      <c r="U109" s="386"/>
      <c r="V109" s="386"/>
      <c r="W109" s="386"/>
      <c r="X109" s="386"/>
      <c r="Y109" s="386"/>
      <c r="Z109" s="386"/>
      <c r="AA109" s="386"/>
      <c r="AB109" s="386"/>
      <c r="AC109" s="386"/>
      <c r="AD109" s="386"/>
      <c r="AE109" s="386"/>
      <c r="AF109" s="386"/>
      <c r="AG109" s="386"/>
      <c r="AH109" s="386"/>
      <c r="AI109" s="386"/>
      <c r="AJ109" s="386"/>
      <c r="AK109" s="386"/>
      <c r="AL109" s="386"/>
      <c r="AM109" s="386"/>
      <c r="AN109" s="386"/>
      <c r="AO109" s="386"/>
      <c r="AP109" s="386"/>
      <c r="AQ109" s="386"/>
      <c r="AR109" s="386"/>
      <c r="AS109" s="387"/>
      <c r="AT109" s="372">
        <v>43952</v>
      </c>
      <c r="AV109" s="177"/>
      <c r="AW109" s="177"/>
      <c r="AX109" s="177"/>
      <c r="AY109" s="177"/>
      <c r="AZ109" s="177"/>
      <c r="BA109" s="177"/>
      <c r="BB109" s="177"/>
      <c r="BC109" s="177"/>
      <c r="BD109" s="177"/>
      <c r="BE109" s="177"/>
      <c r="BF109" s="177"/>
      <c r="BG109" s="177"/>
      <c r="BH109" s="177"/>
    </row>
    <row r="110" spans="1:60" s="187" customFormat="1" ht="31.5">
      <c r="A110" s="384"/>
      <c r="B110" s="317" t="s">
        <v>524</v>
      </c>
      <c r="C110" s="318" t="s">
        <v>525</v>
      </c>
      <c r="D110" s="319">
        <v>20</v>
      </c>
      <c r="E110" s="320" t="s">
        <v>114</v>
      </c>
      <c r="F110" s="321" t="s">
        <v>1532</v>
      </c>
      <c r="G110" s="287"/>
      <c r="H110" s="323"/>
      <c r="I110" s="391"/>
      <c r="J110" s="392"/>
      <c r="K110" s="392"/>
      <c r="L110" s="392"/>
      <c r="M110" s="392"/>
      <c r="N110" s="392"/>
      <c r="O110" s="392"/>
      <c r="P110" s="392"/>
      <c r="Q110" s="392"/>
      <c r="R110" s="392"/>
      <c r="S110" s="392"/>
      <c r="T110" s="392"/>
      <c r="U110" s="392"/>
      <c r="V110" s="392"/>
      <c r="W110" s="392"/>
      <c r="X110" s="392"/>
      <c r="Y110" s="392"/>
      <c r="Z110" s="392"/>
      <c r="AA110" s="392"/>
      <c r="AB110" s="392"/>
      <c r="AC110" s="392"/>
      <c r="AD110" s="392"/>
      <c r="AE110" s="392"/>
      <c r="AF110" s="392"/>
      <c r="AG110" s="392"/>
      <c r="AH110" s="392"/>
      <c r="AI110" s="392"/>
      <c r="AJ110" s="392"/>
      <c r="AK110" s="392"/>
      <c r="AL110" s="392"/>
      <c r="AM110" s="392"/>
      <c r="AN110" s="392"/>
      <c r="AO110" s="392"/>
      <c r="AP110" s="392"/>
      <c r="AQ110" s="392"/>
      <c r="AR110" s="392"/>
      <c r="AS110" s="393"/>
      <c r="AT110" s="372">
        <v>43952</v>
      </c>
      <c r="AV110" s="177"/>
      <c r="AW110" s="177"/>
      <c r="AX110" s="177"/>
      <c r="AY110" s="177"/>
      <c r="AZ110" s="177"/>
      <c r="BA110" s="177"/>
      <c r="BB110" s="177"/>
      <c r="BC110" s="177"/>
      <c r="BD110" s="177"/>
      <c r="BE110" s="177"/>
      <c r="BF110" s="177"/>
      <c r="BG110" s="177"/>
      <c r="BH110" s="177"/>
    </row>
    <row r="111" spans="1:60" s="187" customFormat="1" ht="31.5">
      <c r="A111" s="371">
        <v>21</v>
      </c>
      <c r="B111" s="299" t="s">
        <v>1537</v>
      </c>
      <c r="C111" s="300" t="s">
        <v>1538</v>
      </c>
      <c r="D111" s="301">
        <v>21</v>
      </c>
      <c r="E111" s="302" t="s">
        <v>114</v>
      </c>
      <c r="F111" s="303" t="s">
        <v>1539</v>
      </c>
      <c r="G111" s="251" t="s">
        <v>1454</v>
      </c>
      <c r="H111" s="305"/>
      <c r="I111" s="394">
        <v>43882</v>
      </c>
      <c r="J111" s="395">
        <f>I111+4</f>
        <v>43886</v>
      </c>
      <c r="K111" s="395">
        <v>43887</v>
      </c>
      <c r="L111" s="396">
        <v>43912</v>
      </c>
      <c r="M111" s="395">
        <f>L111+1</f>
        <v>43913</v>
      </c>
      <c r="N111" s="397">
        <v>43942</v>
      </c>
      <c r="O111" s="397">
        <v>43942</v>
      </c>
      <c r="P111" s="397"/>
      <c r="Q111" s="397">
        <f>M111+10</f>
        <v>43923</v>
      </c>
      <c r="R111" s="397">
        <f>Q111+5</f>
        <v>43928</v>
      </c>
      <c r="S111" s="386">
        <v>43962</v>
      </c>
      <c r="T111" s="397">
        <f>Q111+10</f>
        <v>43933</v>
      </c>
      <c r="U111" s="397">
        <v>43972</v>
      </c>
      <c r="V111" s="397">
        <f>N111+1</f>
        <v>43943</v>
      </c>
      <c r="W111" s="397">
        <f>V111+5</f>
        <v>43948</v>
      </c>
      <c r="X111" s="386">
        <v>43635</v>
      </c>
      <c r="Y111" s="397">
        <f>X111+20</f>
        <v>43655</v>
      </c>
      <c r="Z111" s="397">
        <f>O111+10</f>
        <v>43952</v>
      </c>
      <c r="AA111" s="397">
        <f>X111+25</f>
        <v>43660</v>
      </c>
      <c r="AB111" s="397">
        <f>X111+15</f>
        <v>43650</v>
      </c>
      <c r="AC111" s="397">
        <f>AA111+1</f>
        <v>43661</v>
      </c>
      <c r="AD111" s="397">
        <f>X111+10</f>
        <v>43645</v>
      </c>
      <c r="AE111" s="397">
        <f>AD111+1</f>
        <v>43646</v>
      </c>
      <c r="AF111" s="397">
        <f>Y111+1</f>
        <v>43656</v>
      </c>
      <c r="AG111" s="386">
        <f>AF111+15</f>
        <v>43671</v>
      </c>
      <c r="AH111" s="397">
        <f>AG111+10</f>
        <v>43681</v>
      </c>
      <c r="AI111" s="397">
        <f>AH111+5</f>
        <v>43686</v>
      </c>
      <c r="AJ111" s="398">
        <f>AI111+15</f>
        <v>43701</v>
      </c>
      <c r="AK111" s="397">
        <f>AI111+20</f>
        <v>43706</v>
      </c>
      <c r="AL111" s="386">
        <f>AK111+5</f>
        <v>43711</v>
      </c>
      <c r="AM111" s="397">
        <f>AL111+1</f>
        <v>43712</v>
      </c>
      <c r="AN111" s="397">
        <f>AM111+5</f>
        <v>43717</v>
      </c>
      <c r="AO111" s="397">
        <f>AN111+5</f>
        <v>43722</v>
      </c>
      <c r="AP111" s="399">
        <v>44122</v>
      </c>
      <c r="AQ111" s="399">
        <v>44142</v>
      </c>
      <c r="AR111" s="399">
        <v>44162</v>
      </c>
      <c r="AS111" s="400">
        <v>44222</v>
      </c>
      <c r="AT111" s="372">
        <v>44755</v>
      </c>
      <c r="AV111" s="177"/>
      <c r="AW111" s="177"/>
      <c r="AX111" s="177"/>
      <c r="AY111" s="177"/>
      <c r="AZ111" s="177"/>
      <c r="BA111" s="177"/>
      <c r="BB111" s="177"/>
      <c r="BC111" s="177"/>
      <c r="BD111" s="177"/>
      <c r="BE111" s="177"/>
      <c r="BF111" s="177"/>
      <c r="BG111" s="177"/>
      <c r="BH111" s="177"/>
    </row>
    <row r="112" spans="1:60" s="187" customFormat="1" ht="31.5">
      <c r="A112" s="373"/>
      <c r="B112" s="307" t="s">
        <v>1537</v>
      </c>
      <c r="C112" s="308" t="s">
        <v>1540</v>
      </c>
      <c r="D112" s="309">
        <v>21</v>
      </c>
      <c r="E112" s="310" t="s">
        <v>114</v>
      </c>
      <c r="F112" s="311" t="s">
        <v>1539</v>
      </c>
      <c r="G112" s="276"/>
      <c r="H112" s="313"/>
      <c r="I112" s="385"/>
      <c r="J112" s="386"/>
      <c r="K112" s="386"/>
      <c r="L112" s="386"/>
      <c r="M112" s="386"/>
      <c r="N112" s="386"/>
      <c r="O112" s="386"/>
      <c r="P112" s="386"/>
      <c r="Q112" s="386"/>
      <c r="R112" s="386"/>
      <c r="S112" s="386"/>
      <c r="T112" s="386"/>
      <c r="U112" s="386"/>
      <c r="V112" s="386"/>
      <c r="W112" s="386"/>
      <c r="X112" s="386"/>
      <c r="Y112" s="386"/>
      <c r="Z112" s="386"/>
      <c r="AA112" s="386"/>
      <c r="AB112" s="386"/>
      <c r="AC112" s="386"/>
      <c r="AD112" s="386"/>
      <c r="AE112" s="386"/>
      <c r="AF112" s="386"/>
      <c r="AG112" s="386"/>
      <c r="AH112" s="386"/>
      <c r="AI112" s="386"/>
      <c r="AJ112" s="386"/>
      <c r="AK112" s="386"/>
      <c r="AL112" s="386"/>
      <c r="AM112" s="386"/>
      <c r="AN112" s="386"/>
      <c r="AO112" s="386"/>
      <c r="AP112" s="386"/>
      <c r="AQ112" s="386"/>
      <c r="AR112" s="386"/>
      <c r="AS112" s="387"/>
      <c r="AT112" s="372">
        <v>44755</v>
      </c>
      <c r="AV112" s="177"/>
      <c r="AW112" s="177"/>
      <c r="AX112" s="177"/>
      <c r="AY112" s="177"/>
      <c r="AZ112" s="177"/>
      <c r="BA112" s="177"/>
      <c r="BB112" s="177"/>
      <c r="BC112" s="177"/>
      <c r="BD112" s="177"/>
      <c r="BE112" s="177"/>
      <c r="BF112" s="177"/>
      <c r="BG112" s="177"/>
      <c r="BH112" s="177"/>
    </row>
    <row r="113" spans="1:60" s="187" customFormat="1" ht="31.5">
      <c r="A113" s="373"/>
      <c r="B113" s="374" t="s">
        <v>382</v>
      </c>
      <c r="C113" s="375" t="s">
        <v>383</v>
      </c>
      <c r="D113" s="309">
        <v>21</v>
      </c>
      <c r="E113" s="310" t="s">
        <v>114</v>
      </c>
      <c r="F113" s="311" t="s">
        <v>1539</v>
      </c>
      <c r="G113" s="276"/>
      <c r="H113" s="313"/>
      <c r="I113" s="394"/>
      <c r="J113" s="395"/>
      <c r="K113" s="395"/>
      <c r="L113" s="396"/>
      <c r="M113" s="395"/>
      <c r="N113" s="397"/>
      <c r="O113" s="397"/>
      <c r="P113" s="397"/>
      <c r="Q113" s="397"/>
      <c r="R113" s="397"/>
      <c r="S113" s="386"/>
      <c r="T113" s="397"/>
      <c r="U113" s="397"/>
      <c r="V113" s="397"/>
      <c r="W113" s="397"/>
      <c r="X113" s="386"/>
      <c r="Y113" s="397"/>
      <c r="Z113" s="397"/>
      <c r="AA113" s="397"/>
      <c r="AB113" s="397"/>
      <c r="AC113" s="397"/>
      <c r="AD113" s="397"/>
      <c r="AE113" s="397"/>
      <c r="AF113" s="397"/>
      <c r="AG113" s="386"/>
      <c r="AH113" s="397"/>
      <c r="AI113" s="397"/>
      <c r="AJ113" s="398"/>
      <c r="AK113" s="397"/>
      <c r="AL113" s="386"/>
      <c r="AM113" s="397"/>
      <c r="AN113" s="397"/>
      <c r="AO113" s="397"/>
      <c r="AP113" s="399"/>
      <c r="AQ113" s="399"/>
      <c r="AR113" s="399"/>
      <c r="AS113" s="400"/>
      <c r="AT113" s="372">
        <v>44468</v>
      </c>
      <c r="AV113" s="177"/>
      <c r="AW113" s="177"/>
      <c r="AX113" s="177"/>
      <c r="AY113" s="177"/>
      <c r="AZ113" s="177"/>
      <c r="BA113" s="177"/>
      <c r="BB113" s="177"/>
      <c r="BC113" s="177"/>
      <c r="BD113" s="177"/>
      <c r="BE113" s="177"/>
      <c r="BF113" s="177"/>
      <c r="BG113" s="177"/>
      <c r="BH113" s="177"/>
    </row>
    <row r="114" spans="1:60" s="187" customFormat="1" ht="31.5">
      <c r="A114" s="373"/>
      <c r="B114" s="307" t="s">
        <v>392</v>
      </c>
      <c r="C114" s="308" t="s">
        <v>393</v>
      </c>
      <c r="D114" s="309">
        <v>21</v>
      </c>
      <c r="E114" s="310" t="s">
        <v>114</v>
      </c>
      <c r="F114" s="311" t="s">
        <v>1539</v>
      </c>
      <c r="G114" s="276"/>
      <c r="H114" s="313"/>
      <c r="I114" s="385"/>
      <c r="J114" s="386"/>
      <c r="K114" s="386"/>
      <c r="L114" s="386"/>
      <c r="M114" s="386"/>
      <c r="N114" s="386"/>
      <c r="O114" s="386"/>
      <c r="P114" s="386"/>
      <c r="Q114" s="386"/>
      <c r="R114" s="386"/>
      <c r="S114" s="386"/>
      <c r="T114" s="386"/>
      <c r="U114" s="386"/>
      <c r="V114" s="386"/>
      <c r="W114" s="386"/>
      <c r="X114" s="386"/>
      <c r="Y114" s="386"/>
      <c r="Z114" s="386"/>
      <c r="AA114" s="386"/>
      <c r="AB114" s="386"/>
      <c r="AC114" s="386"/>
      <c r="AD114" s="386"/>
      <c r="AE114" s="386"/>
      <c r="AF114" s="386"/>
      <c r="AG114" s="386"/>
      <c r="AH114" s="386"/>
      <c r="AI114" s="386"/>
      <c r="AJ114" s="386"/>
      <c r="AK114" s="386"/>
      <c r="AL114" s="386"/>
      <c r="AM114" s="386"/>
      <c r="AN114" s="386"/>
      <c r="AO114" s="386"/>
      <c r="AP114" s="386"/>
      <c r="AQ114" s="386"/>
      <c r="AR114" s="386"/>
      <c r="AS114" s="387"/>
      <c r="AT114" s="372">
        <v>44623</v>
      </c>
      <c r="AV114" s="177"/>
      <c r="AW114" s="177"/>
      <c r="AX114" s="177"/>
      <c r="AY114" s="177"/>
      <c r="AZ114" s="177"/>
      <c r="BA114" s="177"/>
      <c r="BB114" s="177"/>
      <c r="BC114" s="177"/>
      <c r="BD114" s="177"/>
      <c r="BE114" s="177"/>
      <c r="BF114" s="177"/>
      <c r="BG114" s="177"/>
      <c r="BH114" s="177"/>
    </row>
    <row r="115" spans="1:60" s="187" customFormat="1" ht="47.25">
      <c r="A115" s="373"/>
      <c r="B115" s="374" t="s">
        <v>396</v>
      </c>
      <c r="C115" s="375" t="s">
        <v>397</v>
      </c>
      <c r="D115" s="309">
        <v>21</v>
      </c>
      <c r="E115" s="310" t="s">
        <v>114</v>
      </c>
      <c r="F115" s="311" t="s">
        <v>1539</v>
      </c>
      <c r="G115" s="276"/>
      <c r="H115" s="313"/>
      <c r="I115" s="385"/>
      <c r="J115" s="386"/>
      <c r="K115" s="386"/>
      <c r="L115" s="386"/>
      <c r="M115" s="386"/>
      <c r="N115" s="386"/>
      <c r="O115" s="386"/>
      <c r="P115" s="386"/>
      <c r="Q115" s="386"/>
      <c r="R115" s="386"/>
      <c r="S115" s="386"/>
      <c r="T115" s="386"/>
      <c r="U115" s="386"/>
      <c r="V115" s="386"/>
      <c r="W115" s="386"/>
      <c r="X115" s="386"/>
      <c r="Y115" s="386"/>
      <c r="Z115" s="386"/>
      <c r="AA115" s="386"/>
      <c r="AB115" s="386"/>
      <c r="AC115" s="386"/>
      <c r="AD115" s="386"/>
      <c r="AE115" s="386"/>
      <c r="AF115" s="386"/>
      <c r="AG115" s="386"/>
      <c r="AH115" s="386"/>
      <c r="AI115" s="386"/>
      <c r="AJ115" s="386"/>
      <c r="AK115" s="386"/>
      <c r="AL115" s="386"/>
      <c r="AM115" s="386"/>
      <c r="AN115" s="386"/>
      <c r="AO115" s="386"/>
      <c r="AP115" s="386"/>
      <c r="AQ115" s="386"/>
      <c r="AR115" s="386"/>
      <c r="AS115" s="387"/>
      <c r="AT115" s="372">
        <v>44222</v>
      </c>
      <c r="AV115" s="177"/>
      <c r="AW115" s="177"/>
      <c r="AX115" s="177"/>
      <c r="AY115" s="177"/>
      <c r="AZ115" s="177"/>
      <c r="BA115" s="177"/>
      <c r="BB115" s="177"/>
      <c r="BC115" s="177"/>
      <c r="BD115" s="177"/>
      <c r="BE115" s="177"/>
      <c r="BF115" s="177"/>
      <c r="BG115" s="177"/>
      <c r="BH115" s="177"/>
    </row>
    <row r="116" spans="1:60" s="187" customFormat="1" ht="31.5">
      <c r="A116" s="373"/>
      <c r="B116" s="307" t="s">
        <v>386</v>
      </c>
      <c r="C116" s="308" t="s">
        <v>387</v>
      </c>
      <c r="D116" s="309">
        <v>21</v>
      </c>
      <c r="E116" s="310" t="s">
        <v>114</v>
      </c>
      <c r="F116" s="311" t="s">
        <v>1539</v>
      </c>
      <c r="G116" s="276"/>
      <c r="H116" s="313"/>
      <c r="I116" s="385"/>
      <c r="J116" s="386"/>
      <c r="K116" s="386"/>
      <c r="L116" s="386"/>
      <c r="M116" s="386"/>
      <c r="N116" s="386"/>
      <c r="O116" s="386"/>
      <c r="P116" s="386"/>
      <c r="Q116" s="386"/>
      <c r="R116" s="386"/>
      <c r="S116" s="386"/>
      <c r="T116" s="386"/>
      <c r="U116" s="386"/>
      <c r="V116" s="386"/>
      <c r="W116" s="386"/>
      <c r="X116" s="386"/>
      <c r="Y116" s="386"/>
      <c r="Z116" s="386"/>
      <c r="AA116" s="386"/>
      <c r="AB116" s="386"/>
      <c r="AC116" s="386"/>
      <c r="AD116" s="386"/>
      <c r="AE116" s="386"/>
      <c r="AF116" s="386"/>
      <c r="AG116" s="386"/>
      <c r="AH116" s="386"/>
      <c r="AI116" s="386"/>
      <c r="AJ116" s="386"/>
      <c r="AK116" s="386"/>
      <c r="AL116" s="386"/>
      <c r="AM116" s="386"/>
      <c r="AN116" s="386"/>
      <c r="AO116" s="386"/>
      <c r="AP116" s="386"/>
      <c r="AQ116" s="386"/>
      <c r="AR116" s="386"/>
      <c r="AS116" s="387"/>
      <c r="AT116" s="372">
        <v>44632</v>
      </c>
      <c r="AV116" s="177"/>
      <c r="AW116" s="177"/>
      <c r="AX116" s="177"/>
      <c r="AY116" s="177"/>
      <c r="AZ116" s="177"/>
      <c r="BA116" s="177"/>
      <c r="BB116" s="177"/>
      <c r="BC116" s="177"/>
      <c r="BD116" s="177"/>
      <c r="BE116" s="177"/>
      <c r="BF116" s="177"/>
      <c r="BG116" s="177"/>
      <c r="BH116" s="177"/>
    </row>
    <row r="117" spans="1:60" s="187" customFormat="1" ht="31.5">
      <c r="A117" s="373"/>
      <c r="B117" s="307" t="s">
        <v>384</v>
      </c>
      <c r="C117" s="308" t="s">
        <v>385</v>
      </c>
      <c r="D117" s="309">
        <v>21</v>
      </c>
      <c r="E117" s="310" t="s">
        <v>114</v>
      </c>
      <c r="F117" s="311" t="s">
        <v>1539</v>
      </c>
      <c r="G117" s="276"/>
      <c r="H117" s="313"/>
      <c r="I117" s="385"/>
      <c r="J117" s="386"/>
      <c r="K117" s="386"/>
      <c r="L117" s="386"/>
      <c r="M117" s="386"/>
      <c r="N117" s="386"/>
      <c r="O117" s="386"/>
      <c r="P117" s="386"/>
      <c r="Q117" s="386"/>
      <c r="R117" s="386"/>
      <c r="S117" s="386"/>
      <c r="T117" s="386"/>
      <c r="U117" s="386"/>
      <c r="V117" s="386"/>
      <c r="W117" s="386"/>
      <c r="X117" s="386"/>
      <c r="Y117" s="386"/>
      <c r="Z117" s="386"/>
      <c r="AA117" s="386"/>
      <c r="AB117" s="386"/>
      <c r="AC117" s="386"/>
      <c r="AD117" s="386"/>
      <c r="AE117" s="386"/>
      <c r="AF117" s="386"/>
      <c r="AG117" s="386"/>
      <c r="AH117" s="386"/>
      <c r="AI117" s="386"/>
      <c r="AJ117" s="386"/>
      <c r="AK117" s="386"/>
      <c r="AL117" s="386"/>
      <c r="AM117" s="386"/>
      <c r="AN117" s="386"/>
      <c r="AO117" s="386"/>
      <c r="AP117" s="386"/>
      <c r="AQ117" s="386"/>
      <c r="AR117" s="386"/>
      <c r="AS117" s="387"/>
      <c r="AT117" s="372">
        <v>44612</v>
      </c>
      <c r="AV117" s="177"/>
      <c r="AW117" s="177"/>
      <c r="AX117" s="177"/>
      <c r="AY117" s="177"/>
      <c r="AZ117" s="177"/>
      <c r="BA117" s="177"/>
      <c r="BB117" s="177"/>
      <c r="BC117" s="177"/>
      <c r="BD117" s="177"/>
      <c r="BE117" s="177"/>
      <c r="BF117" s="177"/>
      <c r="BG117" s="177"/>
      <c r="BH117" s="177"/>
    </row>
    <row r="118" spans="1:60" s="187" customFormat="1" ht="31.5">
      <c r="A118" s="373"/>
      <c r="B118" s="382" t="s">
        <v>234</v>
      </c>
      <c r="C118" s="383" t="s">
        <v>235</v>
      </c>
      <c r="D118" s="309">
        <v>21</v>
      </c>
      <c r="E118" s="310" t="s">
        <v>114</v>
      </c>
      <c r="F118" s="311" t="s">
        <v>1539</v>
      </c>
      <c r="G118" s="276"/>
      <c r="H118" s="313"/>
      <c r="I118" s="385"/>
      <c r="J118" s="386"/>
      <c r="K118" s="386"/>
      <c r="L118" s="386"/>
      <c r="M118" s="386"/>
      <c r="N118" s="386"/>
      <c r="O118" s="386"/>
      <c r="P118" s="386"/>
      <c r="Q118" s="386"/>
      <c r="R118" s="386"/>
      <c r="S118" s="386"/>
      <c r="T118" s="386"/>
      <c r="U118" s="386"/>
      <c r="V118" s="386"/>
      <c r="W118" s="386"/>
      <c r="X118" s="386"/>
      <c r="Y118" s="386"/>
      <c r="Z118" s="386"/>
      <c r="AA118" s="386"/>
      <c r="AB118" s="386"/>
      <c r="AC118" s="386"/>
      <c r="AD118" s="386"/>
      <c r="AE118" s="386"/>
      <c r="AF118" s="386"/>
      <c r="AG118" s="386"/>
      <c r="AH118" s="386"/>
      <c r="AI118" s="386"/>
      <c r="AJ118" s="386"/>
      <c r="AK118" s="386"/>
      <c r="AL118" s="386"/>
      <c r="AM118" s="386"/>
      <c r="AN118" s="386"/>
      <c r="AO118" s="386"/>
      <c r="AP118" s="386"/>
      <c r="AQ118" s="386"/>
      <c r="AR118" s="386"/>
      <c r="AS118" s="387"/>
      <c r="AT118" s="372">
        <v>44632</v>
      </c>
      <c r="AV118" s="177"/>
      <c r="AW118" s="177"/>
      <c r="AX118" s="177"/>
      <c r="AY118" s="177"/>
      <c r="AZ118" s="177"/>
      <c r="BA118" s="177"/>
      <c r="BB118" s="177"/>
      <c r="BC118" s="177"/>
      <c r="BD118" s="177"/>
      <c r="BE118" s="177"/>
      <c r="BF118" s="177"/>
      <c r="BG118" s="177"/>
      <c r="BH118" s="177"/>
    </row>
    <row r="119" spans="1:60" s="187" customFormat="1" ht="31.5">
      <c r="A119" s="373"/>
      <c r="B119" s="374" t="s">
        <v>232</v>
      </c>
      <c r="C119" s="375" t="s">
        <v>233</v>
      </c>
      <c r="D119" s="309">
        <v>21</v>
      </c>
      <c r="E119" s="310" t="s">
        <v>114</v>
      </c>
      <c r="F119" s="311" t="s">
        <v>1539</v>
      </c>
      <c r="G119" s="276"/>
      <c r="H119" s="313"/>
      <c r="I119" s="385"/>
      <c r="J119" s="386"/>
      <c r="K119" s="386"/>
      <c r="L119" s="386"/>
      <c r="M119" s="386"/>
      <c r="N119" s="386"/>
      <c r="O119" s="386"/>
      <c r="P119" s="386"/>
      <c r="Q119" s="386"/>
      <c r="R119" s="386"/>
      <c r="S119" s="386"/>
      <c r="T119" s="386"/>
      <c r="U119" s="386"/>
      <c r="V119" s="386"/>
      <c r="W119" s="386"/>
      <c r="X119" s="386"/>
      <c r="Y119" s="386"/>
      <c r="Z119" s="386"/>
      <c r="AA119" s="386"/>
      <c r="AB119" s="386"/>
      <c r="AC119" s="386"/>
      <c r="AD119" s="386"/>
      <c r="AE119" s="386"/>
      <c r="AF119" s="386"/>
      <c r="AG119" s="386"/>
      <c r="AH119" s="386"/>
      <c r="AI119" s="386"/>
      <c r="AJ119" s="386"/>
      <c r="AK119" s="386"/>
      <c r="AL119" s="386"/>
      <c r="AM119" s="386"/>
      <c r="AN119" s="386"/>
      <c r="AO119" s="386"/>
      <c r="AP119" s="386"/>
      <c r="AQ119" s="386"/>
      <c r="AR119" s="386"/>
      <c r="AS119" s="387"/>
      <c r="AT119" s="372">
        <v>44632</v>
      </c>
      <c r="AV119" s="177"/>
      <c r="AW119" s="177"/>
      <c r="AX119" s="177"/>
      <c r="AY119" s="177"/>
      <c r="AZ119" s="177"/>
      <c r="BA119" s="177"/>
      <c r="BB119" s="177"/>
      <c r="BC119" s="177"/>
      <c r="BD119" s="177"/>
      <c r="BE119" s="177"/>
      <c r="BF119" s="177"/>
      <c r="BG119" s="177"/>
      <c r="BH119" s="177"/>
    </row>
    <row r="120" spans="1:60" s="187" customFormat="1" ht="31.5">
      <c r="A120" s="373"/>
      <c r="B120" s="374" t="s">
        <v>586</v>
      </c>
      <c r="C120" s="375" t="s">
        <v>587</v>
      </c>
      <c r="D120" s="309">
        <v>21</v>
      </c>
      <c r="E120" s="310" t="s">
        <v>114</v>
      </c>
      <c r="F120" s="311" t="s">
        <v>1539</v>
      </c>
      <c r="G120" s="276"/>
      <c r="H120" s="313"/>
      <c r="I120" s="385"/>
      <c r="J120" s="386"/>
      <c r="K120" s="386"/>
      <c r="L120" s="386"/>
      <c r="M120" s="386"/>
      <c r="N120" s="386"/>
      <c r="O120" s="386"/>
      <c r="P120" s="386"/>
      <c r="Q120" s="386"/>
      <c r="R120" s="386"/>
      <c r="S120" s="386"/>
      <c r="T120" s="386"/>
      <c r="U120" s="386"/>
      <c r="V120" s="386"/>
      <c r="W120" s="386"/>
      <c r="X120" s="386"/>
      <c r="Y120" s="386"/>
      <c r="Z120" s="386"/>
      <c r="AA120" s="386"/>
      <c r="AB120" s="386"/>
      <c r="AC120" s="386"/>
      <c r="AD120" s="386"/>
      <c r="AE120" s="386"/>
      <c r="AF120" s="386"/>
      <c r="AG120" s="386"/>
      <c r="AH120" s="386"/>
      <c r="AI120" s="386"/>
      <c r="AJ120" s="386"/>
      <c r="AK120" s="386"/>
      <c r="AL120" s="386"/>
      <c r="AM120" s="386"/>
      <c r="AN120" s="386"/>
      <c r="AO120" s="386"/>
      <c r="AP120" s="386"/>
      <c r="AQ120" s="386"/>
      <c r="AR120" s="386"/>
      <c r="AS120" s="387"/>
      <c r="AT120" s="372">
        <v>44891</v>
      </c>
      <c r="AV120" s="177"/>
      <c r="AW120" s="177"/>
      <c r="AX120" s="177"/>
      <c r="AY120" s="177"/>
      <c r="AZ120" s="177"/>
      <c r="BA120" s="177"/>
      <c r="BB120" s="177"/>
      <c r="BC120" s="177"/>
      <c r="BD120" s="177"/>
      <c r="BE120" s="177"/>
      <c r="BF120" s="177"/>
      <c r="BG120" s="177"/>
      <c r="BH120" s="177"/>
    </row>
    <row r="121" spans="1:60" s="187" customFormat="1" ht="31.5">
      <c r="A121" s="384"/>
      <c r="B121" s="317" t="s">
        <v>588</v>
      </c>
      <c r="C121" s="318" t="s">
        <v>589</v>
      </c>
      <c r="D121" s="319">
        <v>21</v>
      </c>
      <c r="E121" s="320" t="s">
        <v>114</v>
      </c>
      <c r="F121" s="321" t="s">
        <v>1539</v>
      </c>
      <c r="G121" s="287"/>
      <c r="H121" s="323"/>
      <c r="I121" s="385"/>
      <c r="J121" s="386"/>
      <c r="K121" s="386"/>
      <c r="L121" s="386"/>
      <c r="M121" s="386"/>
      <c r="N121" s="386"/>
      <c r="O121" s="386"/>
      <c r="P121" s="386"/>
      <c r="Q121" s="386"/>
      <c r="R121" s="386"/>
      <c r="S121" s="386"/>
      <c r="T121" s="386"/>
      <c r="U121" s="386"/>
      <c r="V121" s="386"/>
      <c r="W121" s="386"/>
      <c r="X121" s="386"/>
      <c r="Y121" s="386"/>
      <c r="Z121" s="386"/>
      <c r="AA121" s="386"/>
      <c r="AB121" s="386"/>
      <c r="AC121" s="386"/>
      <c r="AD121" s="386"/>
      <c r="AE121" s="386"/>
      <c r="AF121" s="386"/>
      <c r="AG121" s="386"/>
      <c r="AH121" s="386"/>
      <c r="AI121" s="386"/>
      <c r="AJ121" s="386"/>
      <c r="AK121" s="386"/>
      <c r="AL121" s="386"/>
      <c r="AM121" s="386"/>
      <c r="AN121" s="386"/>
      <c r="AO121" s="386"/>
      <c r="AP121" s="386"/>
      <c r="AQ121" s="386"/>
      <c r="AR121" s="386"/>
      <c r="AS121" s="387"/>
      <c r="AT121" s="372">
        <v>44632</v>
      </c>
      <c r="AV121" s="177"/>
      <c r="AW121" s="177"/>
      <c r="AX121" s="177"/>
      <c r="AY121" s="177"/>
      <c r="AZ121" s="177"/>
      <c r="BA121" s="177"/>
      <c r="BB121" s="177"/>
      <c r="BC121" s="177"/>
      <c r="BD121" s="177"/>
      <c r="BE121" s="177"/>
      <c r="BF121" s="177"/>
      <c r="BG121" s="177"/>
      <c r="BH121" s="177"/>
    </row>
    <row r="122" spans="1:60" s="187" customFormat="1" ht="31.5">
      <c r="A122" s="371">
        <v>22</v>
      </c>
      <c r="B122" s="299" t="s">
        <v>477</v>
      </c>
      <c r="C122" s="300" t="s">
        <v>478</v>
      </c>
      <c r="D122" s="301">
        <v>22</v>
      </c>
      <c r="E122" s="302" t="s">
        <v>114</v>
      </c>
      <c r="F122" s="303" t="s">
        <v>1541</v>
      </c>
      <c r="G122" s="251" t="s">
        <v>1454</v>
      </c>
      <c r="H122" s="305"/>
      <c r="I122" s="252">
        <v>43612</v>
      </c>
      <c r="J122" s="253">
        <f>I122+3</f>
        <v>43615</v>
      </c>
      <c r="K122" s="253">
        <v>43617</v>
      </c>
      <c r="L122" s="254">
        <v>43642</v>
      </c>
      <c r="M122" s="253">
        <f>L122+1</f>
        <v>43643</v>
      </c>
      <c r="N122" s="255">
        <v>43672</v>
      </c>
      <c r="O122" s="255">
        <v>43672</v>
      </c>
      <c r="P122" s="255"/>
      <c r="Q122" s="255">
        <f>M122+10</f>
        <v>43653</v>
      </c>
      <c r="R122" s="255">
        <f>Q122+5</f>
        <v>43658</v>
      </c>
      <c r="S122" s="256">
        <v>43692</v>
      </c>
      <c r="T122" s="255">
        <f>Q122+10</f>
        <v>43663</v>
      </c>
      <c r="U122" s="255">
        <f>N122+10</f>
        <v>43682</v>
      </c>
      <c r="V122" s="255">
        <f>N122+1</f>
        <v>43673</v>
      </c>
      <c r="W122" s="255">
        <f>V122+5</f>
        <v>43678</v>
      </c>
      <c r="X122" s="256">
        <v>43731</v>
      </c>
      <c r="Y122" s="255">
        <f>X122+20</f>
        <v>43751</v>
      </c>
      <c r="Z122" s="255">
        <f>O122+10</f>
        <v>43682</v>
      </c>
      <c r="AA122" s="255">
        <f>X122+25</f>
        <v>43756</v>
      </c>
      <c r="AB122" s="255">
        <f>X122+15</f>
        <v>43746</v>
      </c>
      <c r="AC122" s="255">
        <f>AA122+1</f>
        <v>43757</v>
      </c>
      <c r="AD122" s="255">
        <f>X122+10</f>
        <v>43741</v>
      </c>
      <c r="AE122" s="255">
        <f>AD122+1</f>
        <v>43742</v>
      </c>
      <c r="AF122" s="255">
        <f>Y122+1</f>
        <v>43752</v>
      </c>
      <c r="AG122" s="256">
        <f>AF122+15</f>
        <v>43767</v>
      </c>
      <c r="AH122" s="255">
        <f>AG122+10</f>
        <v>43777</v>
      </c>
      <c r="AI122" s="255">
        <f>AH122+5</f>
        <v>43782</v>
      </c>
      <c r="AJ122" s="255">
        <f>AI122+15</f>
        <v>43797</v>
      </c>
      <c r="AK122" s="255">
        <f>AI122+20</f>
        <v>43802</v>
      </c>
      <c r="AL122" s="256">
        <f>AK122+5</f>
        <v>43807</v>
      </c>
      <c r="AM122" s="255">
        <f>AL122+1</f>
        <v>43808</v>
      </c>
      <c r="AN122" s="255">
        <f>AM122+5</f>
        <v>43813</v>
      </c>
      <c r="AO122" s="255">
        <f>AN122+5</f>
        <v>43818</v>
      </c>
      <c r="AP122" s="256">
        <v>43852</v>
      </c>
      <c r="AQ122" s="256">
        <v>43872</v>
      </c>
      <c r="AR122" s="256">
        <v>43892</v>
      </c>
      <c r="AS122" s="257">
        <v>43952</v>
      </c>
      <c r="AT122" s="372">
        <v>44007</v>
      </c>
      <c r="AV122" s="177"/>
      <c r="AW122" s="177"/>
      <c r="AX122" s="177"/>
      <c r="AY122" s="177"/>
      <c r="AZ122" s="177"/>
      <c r="BA122" s="177"/>
      <c r="BB122" s="177"/>
      <c r="BC122" s="177"/>
      <c r="BD122" s="177"/>
      <c r="BE122" s="177"/>
      <c r="BF122" s="177"/>
      <c r="BG122" s="177"/>
      <c r="BH122" s="177"/>
    </row>
    <row r="123" spans="1:60" s="187" customFormat="1" ht="31.5">
      <c r="A123" s="373"/>
      <c r="B123" s="299" t="s">
        <v>479</v>
      </c>
      <c r="C123" s="300" t="s">
        <v>480</v>
      </c>
      <c r="D123" s="362"/>
      <c r="E123" s="363"/>
      <c r="F123" s="364"/>
      <c r="G123" s="276"/>
      <c r="H123" s="313"/>
      <c r="I123" s="385"/>
      <c r="J123" s="386"/>
      <c r="K123" s="386"/>
      <c r="L123" s="386"/>
      <c r="M123" s="386"/>
      <c r="N123" s="386"/>
      <c r="O123" s="386"/>
      <c r="P123" s="386"/>
      <c r="Q123" s="386"/>
      <c r="R123" s="386"/>
      <c r="S123" s="386"/>
      <c r="T123" s="386"/>
      <c r="U123" s="386"/>
      <c r="V123" s="386"/>
      <c r="W123" s="386"/>
      <c r="X123" s="386"/>
      <c r="Y123" s="386"/>
      <c r="Z123" s="386"/>
      <c r="AA123" s="386"/>
      <c r="AB123" s="386"/>
      <c r="AC123" s="386"/>
      <c r="AD123" s="386"/>
      <c r="AE123" s="386"/>
      <c r="AF123" s="386"/>
      <c r="AG123" s="386"/>
      <c r="AH123" s="386"/>
      <c r="AI123" s="386"/>
      <c r="AJ123" s="386"/>
      <c r="AK123" s="386"/>
      <c r="AL123" s="386"/>
      <c r="AM123" s="386"/>
      <c r="AN123" s="386"/>
      <c r="AO123" s="386"/>
      <c r="AP123" s="386"/>
      <c r="AQ123" s="386"/>
      <c r="AR123" s="386"/>
      <c r="AS123" s="387"/>
      <c r="AT123" s="372"/>
      <c r="AV123" s="177"/>
      <c r="AW123" s="177"/>
      <c r="AX123" s="177"/>
      <c r="AY123" s="177"/>
      <c r="AZ123" s="177"/>
      <c r="BA123" s="177"/>
      <c r="BB123" s="177"/>
      <c r="BC123" s="177"/>
      <c r="BD123" s="177"/>
      <c r="BE123" s="177"/>
      <c r="BF123" s="177"/>
      <c r="BG123" s="177"/>
      <c r="BH123" s="177"/>
    </row>
    <row r="124" spans="1:60" s="187" customFormat="1" ht="31.5">
      <c r="A124" s="373"/>
      <c r="B124" s="307" t="s">
        <v>481</v>
      </c>
      <c r="C124" s="308" t="s">
        <v>482</v>
      </c>
      <c r="D124" s="309">
        <v>22</v>
      </c>
      <c r="E124" s="310" t="s">
        <v>114</v>
      </c>
      <c r="F124" s="311" t="s">
        <v>1541</v>
      </c>
      <c r="G124" s="276"/>
      <c r="H124" s="313"/>
      <c r="I124" s="388"/>
      <c r="J124" s="401"/>
      <c r="K124" s="401"/>
      <c r="L124" s="389"/>
      <c r="M124" s="401"/>
      <c r="N124" s="397"/>
      <c r="O124" s="397"/>
      <c r="P124" s="397"/>
      <c r="Q124" s="397"/>
      <c r="R124" s="397"/>
      <c r="S124" s="386"/>
      <c r="T124" s="397"/>
      <c r="U124" s="397"/>
      <c r="V124" s="397"/>
      <c r="W124" s="397"/>
      <c r="X124" s="386"/>
      <c r="Y124" s="397"/>
      <c r="Z124" s="397"/>
      <c r="AA124" s="397"/>
      <c r="AB124" s="397"/>
      <c r="AC124" s="397"/>
      <c r="AD124" s="397"/>
      <c r="AE124" s="397"/>
      <c r="AF124" s="397"/>
      <c r="AG124" s="386"/>
      <c r="AH124" s="397"/>
      <c r="AI124" s="397"/>
      <c r="AJ124" s="397"/>
      <c r="AK124" s="397"/>
      <c r="AL124" s="386"/>
      <c r="AM124" s="397"/>
      <c r="AN124" s="397"/>
      <c r="AO124" s="397"/>
      <c r="AP124" s="386"/>
      <c r="AQ124" s="386"/>
      <c r="AR124" s="386"/>
      <c r="AS124" s="387"/>
      <c r="AT124" s="372">
        <v>44262</v>
      </c>
      <c r="AV124" s="177"/>
      <c r="AW124" s="177"/>
      <c r="AX124" s="177"/>
      <c r="AY124" s="177"/>
      <c r="AZ124" s="177"/>
      <c r="BA124" s="177"/>
      <c r="BB124" s="177"/>
      <c r="BC124" s="177"/>
      <c r="BD124" s="177"/>
      <c r="BE124" s="177"/>
      <c r="BF124" s="177"/>
      <c r="BG124" s="177"/>
      <c r="BH124" s="177"/>
    </row>
    <row r="125" spans="1:60" s="187" customFormat="1" ht="31.5">
      <c r="A125" s="373"/>
      <c r="B125" s="307" t="s">
        <v>483</v>
      </c>
      <c r="C125" s="308" t="s">
        <v>484</v>
      </c>
      <c r="D125" s="309">
        <v>22</v>
      </c>
      <c r="E125" s="310" t="s">
        <v>114</v>
      </c>
      <c r="F125" s="311" t="s">
        <v>1541</v>
      </c>
      <c r="G125" s="276"/>
      <c r="H125" s="313"/>
      <c r="I125" s="385"/>
      <c r="J125" s="386"/>
      <c r="K125" s="386"/>
      <c r="L125" s="386"/>
      <c r="M125" s="386"/>
      <c r="N125" s="386"/>
      <c r="O125" s="386"/>
      <c r="P125" s="386"/>
      <c r="Q125" s="386"/>
      <c r="R125" s="386"/>
      <c r="S125" s="386"/>
      <c r="T125" s="386"/>
      <c r="U125" s="386"/>
      <c r="V125" s="386"/>
      <c r="W125" s="386"/>
      <c r="X125" s="386"/>
      <c r="Y125" s="386"/>
      <c r="Z125" s="386"/>
      <c r="AA125" s="386"/>
      <c r="AB125" s="386"/>
      <c r="AC125" s="386"/>
      <c r="AD125" s="386"/>
      <c r="AE125" s="386"/>
      <c r="AF125" s="386"/>
      <c r="AG125" s="386"/>
      <c r="AH125" s="386"/>
      <c r="AI125" s="386"/>
      <c r="AJ125" s="386"/>
      <c r="AK125" s="386"/>
      <c r="AL125" s="386"/>
      <c r="AM125" s="386"/>
      <c r="AN125" s="386"/>
      <c r="AO125" s="386"/>
      <c r="AP125" s="386"/>
      <c r="AQ125" s="386"/>
      <c r="AR125" s="386"/>
      <c r="AS125" s="387"/>
      <c r="AT125" s="372">
        <v>44262</v>
      </c>
      <c r="AV125" s="177"/>
      <c r="AW125" s="177"/>
      <c r="AX125" s="177"/>
      <c r="AY125" s="177"/>
      <c r="AZ125" s="177"/>
      <c r="BA125" s="177"/>
      <c r="BB125" s="177"/>
      <c r="BC125" s="177"/>
      <c r="BD125" s="177"/>
      <c r="BE125" s="177"/>
      <c r="BF125" s="177"/>
      <c r="BG125" s="177"/>
      <c r="BH125" s="177"/>
    </row>
    <row r="126" spans="1:60" s="187" customFormat="1" ht="31.5">
      <c r="A126" s="373"/>
      <c r="B126" s="374" t="s">
        <v>528</v>
      </c>
      <c r="C126" s="375" t="s">
        <v>529</v>
      </c>
      <c r="D126" s="309">
        <v>22</v>
      </c>
      <c r="E126" s="310" t="s">
        <v>114</v>
      </c>
      <c r="F126" s="311" t="s">
        <v>1541</v>
      </c>
      <c r="G126" s="276"/>
      <c r="H126" s="313"/>
      <c r="I126" s="385"/>
      <c r="J126" s="386"/>
      <c r="K126" s="386"/>
      <c r="L126" s="386"/>
      <c r="M126" s="386"/>
      <c r="N126" s="386"/>
      <c r="O126" s="386"/>
      <c r="P126" s="386"/>
      <c r="Q126" s="386"/>
      <c r="R126" s="386"/>
      <c r="S126" s="386"/>
      <c r="T126" s="386"/>
      <c r="U126" s="386"/>
      <c r="V126" s="386"/>
      <c r="W126" s="386"/>
      <c r="X126" s="386"/>
      <c r="Y126" s="386"/>
      <c r="Z126" s="386"/>
      <c r="AA126" s="386"/>
      <c r="AB126" s="386"/>
      <c r="AC126" s="386"/>
      <c r="AD126" s="386"/>
      <c r="AE126" s="386"/>
      <c r="AF126" s="386"/>
      <c r="AG126" s="386"/>
      <c r="AH126" s="386"/>
      <c r="AI126" s="386"/>
      <c r="AJ126" s="386"/>
      <c r="AK126" s="386"/>
      <c r="AL126" s="386"/>
      <c r="AM126" s="386"/>
      <c r="AN126" s="386"/>
      <c r="AO126" s="386"/>
      <c r="AP126" s="386"/>
      <c r="AQ126" s="386"/>
      <c r="AR126" s="386"/>
      <c r="AS126" s="387"/>
      <c r="AT126" s="372">
        <v>43952</v>
      </c>
      <c r="AV126" s="177"/>
      <c r="AW126" s="177"/>
      <c r="AX126" s="177"/>
      <c r="AY126" s="177"/>
      <c r="AZ126" s="177"/>
      <c r="BA126" s="177"/>
      <c r="BB126" s="177"/>
      <c r="BC126" s="177"/>
      <c r="BD126" s="177"/>
      <c r="BE126" s="177"/>
      <c r="BF126" s="177"/>
      <c r="BG126" s="177"/>
      <c r="BH126" s="177"/>
    </row>
    <row r="127" spans="1:60" s="187" customFormat="1" ht="31.5">
      <c r="A127" s="373"/>
      <c r="B127" s="307" t="s">
        <v>548</v>
      </c>
      <c r="C127" s="308" t="s">
        <v>549</v>
      </c>
      <c r="D127" s="309">
        <v>22</v>
      </c>
      <c r="E127" s="310" t="s">
        <v>114</v>
      </c>
      <c r="F127" s="311" t="s">
        <v>1541</v>
      </c>
      <c r="G127" s="276"/>
      <c r="H127" s="313"/>
      <c r="I127" s="385"/>
      <c r="J127" s="386"/>
      <c r="K127" s="386"/>
      <c r="L127" s="386"/>
      <c r="M127" s="386"/>
      <c r="N127" s="386"/>
      <c r="O127" s="386"/>
      <c r="P127" s="386"/>
      <c r="Q127" s="386"/>
      <c r="R127" s="386"/>
      <c r="S127" s="386"/>
      <c r="T127" s="386"/>
      <c r="U127" s="386"/>
      <c r="V127" s="386"/>
      <c r="W127" s="386"/>
      <c r="X127" s="386"/>
      <c r="Y127" s="386"/>
      <c r="Z127" s="386"/>
      <c r="AA127" s="386"/>
      <c r="AB127" s="386"/>
      <c r="AC127" s="386"/>
      <c r="AD127" s="386"/>
      <c r="AE127" s="386"/>
      <c r="AF127" s="386"/>
      <c r="AG127" s="386"/>
      <c r="AH127" s="386"/>
      <c r="AI127" s="386"/>
      <c r="AJ127" s="386"/>
      <c r="AK127" s="386"/>
      <c r="AL127" s="386"/>
      <c r="AM127" s="386"/>
      <c r="AN127" s="386"/>
      <c r="AO127" s="386"/>
      <c r="AP127" s="386"/>
      <c r="AQ127" s="386"/>
      <c r="AR127" s="386"/>
      <c r="AS127" s="387"/>
      <c r="AT127" s="372">
        <v>44007</v>
      </c>
      <c r="AV127" s="177"/>
      <c r="AW127" s="177"/>
      <c r="AX127" s="177"/>
      <c r="AY127" s="177"/>
      <c r="AZ127" s="177"/>
      <c r="BA127" s="177"/>
      <c r="BB127" s="177"/>
      <c r="BC127" s="177"/>
      <c r="BD127" s="177"/>
      <c r="BE127" s="177"/>
      <c r="BF127" s="177"/>
      <c r="BG127" s="177"/>
      <c r="BH127" s="177"/>
    </row>
    <row r="128" spans="1:60" s="187" customFormat="1" ht="31.5">
      <c r="A128" s="373"/>
      <c r="B128" s="307" t="s">
        <v>380</v>
      </c>
      <c r="C128" s="308" t="s">
        <v>381</v>
      </c>
      <c r="D128" s="309">
        <v>22</v>
      </c>
      <c r="E128" s="310" t="s">
        <v>114</v>
      </c>
      <c r="F128" s="311" t="s">
        <v>1541</v>
      </c>
      <c r="G128" s="276"/>
      <c r="H128" s="313"/>
      <c r="I128" s="385"/>
      <c r="J128" s="386"/>
      <c r="K128" s="386"/>
      <c r="L128" s="386"/>
      <c r="M128" s="386"/>
      <c r="N128" s="386"/>
      <c r="O128" s="386"/>
      <c r="P128" s="386"/>
      <c r="Q128" s="386"/>
      <c r="R128" s="386"/>
      <c r="S128" s="386"/>
      <c r="T128" s="386"/>
      <c r="U128" s="386"/>
      <c r="V128" s="386"/>
      <c r="W128" s="386"/>
      <c r="X128" s="386"/>
      <c r="Y128" s="386"/>
      <c r="Z128" s="386"/>
      <c r="AA128" s="386"/>
      <c r="AB128" s="386"/>
      <c r="AC128" s="386"/>
      <c r="AD128" s="386"/>
      <c r="AE128" s="386"/>
      <c r="AF128" s="386"/>
      <c r="AG128" s="386"/>
      <c r="AH128" s="386"/>
      <c r="AI128" s="386"/>
      <c r="AJ128" s="386"/>
      <c r="AK128" s="386"/>
      <c r="AL128" s="386"/>
      <c r="AM128" s="386"/>
      <c r="AN128" s="386"/>
      <c r="AO128" s="386"/>
      <c r="AP128" s="386"/>
      <c r="AQ128" s="386"/>
      <c r="AR128" s="386"/>
      <c r="AS128" s="387"/>
      <c r="AT128" s="372">
        <v>44262</v>
      </c>
      <c r="AV128" s="177"/>
      <c r="AW128" s="177"/>
      <c r="AX128" s="177"/>
      <c r="AY128" s="177"/>
      <c r="AZ128" s="177"/>
      <c r="BA128" s="177"/>
      <c r="BB128" s="177"/>
      <c r="BC128" s="177"/>
      <c r="BD128" s="177"/>
      <c r="BE128" s="177"/>
      <c r="BF128" s="177"/>
      <c r="BG128" s="177"/>
      <c r="BH128" s="177"/>
    </row>
    <row r="129" spans="1:60" s="187" customFormat="1" ht="31.5">
      <c r="A129" s="373"/>
      <c r="B129" s="382" t="s">
        <v>390</v>
      </c>
      <c r="C129" s="383" t="s">
        <v>391</v>
      </c>
      <c r="D129" s="309">
        <v>22</v>
      </c>
      <c r="E129" s="310" t="s">
        <v>114</v>
      </c>
      <c r="F129" s="311" t="s">
        <v>1541</v>
      </c>
      <c r="G129" s="276"/>
      <c r="H129" s="313"/>
      <c r="I129" s="385"/>
      <c r="J129" s="386"/>
      <c r="K129" s="386"/>
      <c r="L129" s="386"/>
      <c r="M129" s="386"/>
      <c r="N129" s="386"/>
      <c r="O129" s="386"/>
      <c r="P129" s="386"/>
      <c r="Q129" s="386"/>
      <c r="R129" s="386"/>
      <c r="S129" s="386"/>
      <c r="T129" s="386"/>
      <c r="U129" s="386"/>
      <c r="V129" s="386"/>
      <c r="W129" s="386"/>
      <c r="X129" s="386"/>
      <c r="Y129" s="386"/>
      <c r="Z129" s="386"/>
      <c r="AA129" s="386"/>
      <c r="AB129" s="386"/>
      <c r="AC129" s="386"/>
      <c r="AD129" s="386"/>
      <c r="AE129" s="386"/>
      <c r="AF129" s="386"/>
      <c r="AG129" s="386"/>
      <c r="AH129" s="386"/>
      <c r="AI129" s="386"/>
      <c r="AJ129" s="386"/>
      <c r="AK129" s="386"/>
      <c r="AL129" s="386"/>
      <c r="AM129" s="386"/>
      <c r="AN129" s="386"/>
      <c r="AO129" s="386"/>
      <c r="AP129" s="386"/>
      <c r="AQ129" s="386"/>
      <c r="AR129" s="386"/>
      <c r="AS129" s="387"/>
      <c r="AT129" s="372">
        <v>44007</v>
      </c>
      <c r="AV129" s="177"/>
      <c r="AW129" s="177"/>
      <c r="AX129" s="177"/>
      <c r="AY129" s="177"/>
      <c r="AZ129" s="177"/>
      <c r="BA129" s="177"/>
      <c r="BB129" s="177"/>
      <c r="BC129" s="177"/>
      <c r="BD129" s="177"/>
      <c r="BE129" s="177"/>
      <c r="BF129" s="177"/>
      <c r="BG129" s="177"/>
      <c r="BH129" s="177"/>
    </row>
    <row r="130" spans="1:60" s="187" customFormat="1" ht="31.5">
      <c r="A130" s="373"/>
      <c r="B130" s="307" t="s">
        <v>388</v>
      </c>
      <c r="C130" s="308" t="s">
        <v>389</v>
      </c>
      <c r="D130" s="309">
        <v>22</v>
      </c>
      <c r="E130" s="310" t="s">
        <v>114</v>
      </c>
      <c r="F130" s="311" t="s">
        <v>1541</v>
      </c>
      <c r="G130" s="276"/>
      <c r="H130" s="313"/>
      <c r="I130" s="385"/>
      <c r="J130" s="386"/>
      <c r="K130" s="386"/>
      <c r="L130" s="386"/>
      <c r="M130" s="386"/>
      <c r="N130" s="386"/>
      <c r="O130" s="386"/>
      <c r="P130" s="386"/>
      <c r="Q130" s="386"/>
      <c r="R130" s="386"/>
      <c r="S130" s="386"/>
      <c r="T130" s="386"/>
      <c r="U130" s="386"/>
      <c r="V130" s="386"/>
      <c r="W130" s="386"/>
      <c r="X130" s="386"/>
      <c r="Y130" s="386"/>
      <c r="Z130" s="386"/>
      <c r="AA130" s="386"/>
      <c r="AB130" s="386"/>
      <c r="AC130" s="386"/>
      <c r="AD130" s="386"/>
      <c r="AE130" s="386"/>
      <c r="AF130" s="386"/>
      <c r="AG130" s="386"/>
      <c r="AH130" s="386"/>
      <c r="AI130" s="386"/>
      <c r="AJ130" s="386"/>
      <c r="AK130" s="386"/>
      <c r="AL130" s="386"/>
      <c r="AM130" s="386"/>
      <c r="AN130" s="386"/>
      <c r="AO130" s="386"/>
      <c r="AP130" s="386"/>
      <c r="AQ130" s="386"/>
      <c r="AR130" s="386"/>
      <c r="AS130" s="387"/>
      <c r="AT130" s="372">
        <v>44007</v>
      </c>
      <c r="AV130" s="177"/>
      <c r="AW130" s="177"/>
      <c r="AX130" s="177"/>
      <c r="AY130" s="177"/>
      <c r="AZ130" s="177"/>
      <c r="BA130" s="177"/>
      <c r="BB130" s="177"/>
      <c r="BC130" s="177"/>
      <c r="BD130" s="177"/>
      <c r="BE130" s="177"/>
      <c r="BF130" s="177"/>
      <c r="BG130" s="177"/>
      <c r="BH130" s="177"/>
    </row>
    <row r="131" spans="1:60" s="187" customFormat="1" ht="31.5">
      <c r="A131" s="373"/>
      <c r="B131" s="307" t="s">
        <v>428</v>
      </c>
      <c r="C131" s="308" t="s">
        <v>429</v>
      </c>
      <c r="D131" s="309">
        <v>22</v>
      </c>
      <c r="E131" s="310" t="s">
        <v>114</v>
      </c>
      <c r="F131" s="311" t="s">
        <v>1541</v>
      </c>
      <c r="G131" s="276"/>
      <c r="H131" s="313"/>
      <c r="I131" s="385"/>
      <c r="J131" s="386"/>
      <c r="K131" s="386"/>
      <c r="L131" s="386"/>
      <c r="M131" s="386"/>
      <c r="N131" s="386"/>
      <c r="O131" s="386"/>
      <c r="P131" s="386"/>
      <c r="Q131" s="386"/>
      <c r="R131" s="386"/>
      <c r="S131" s="386"/>
      <c r="T131" s="386"/>
      <c r="U131" s="386"/>
      <c r="V131" s="386"/>
      <c r="W131" s="386"/>
      <c r="X131" s="386"/>
      <c r="Y131" s="386"/>
      <c r="Z131" s="386"/>
      <c r="AA131" s="386"/>
      <c r="AB131" s="386"/>
      <c r="AC131" s="386"/>
      <c r="AD131" s="386"/>
      <c r="AE131" s="386"/>
      <c r="AF131" s="386"/>
      <c r="AG131" s="386"/>
      <c r="AH131" s="386"/>
      <c r="AI131" s="386"/>
      <c r="AJ131" s="386"/>
      <c r="AK131" s="386"/>
      <c r="AL131" s="386"/>
      <c r="AM131" s="386"/>
      <c r="AN131" s="386"/>
      <c r="AO131" s="386"/>
      <c r="AP131" s="386"/>
      <c r="AQ131" s="386"/>
      <c r="AR131" s="386"/>
      <c r="AS131" s="387"/>
      <c r="AT131" s="372">
        <v>44262</v>
      </c>
      <c r="AV131" s="177"/>
      <c r="AW131" s="177"/>
      <c r="AX131" s="177"/>
      <c r="AY131" s="177"/>
      <c r="AZ131" s="177"/>
      <c r="BA131" s="177"/>
      <c r="BB131" s="177"/>
      <c r="BC131" s="177"/>
      <c r="BD131" s="177"/>
      <c r="BE131" s="177"/>
      <c r="BF131" s="177"/>
      <c r="BG131" s="177"/>
      <c r="BH131" s="177"/>
    </row>
    <row r="132" spans="1:60" s="187" customFormat="1" ht="31.5">
      <c r="A132" s="373"/>
      <c r="B132" s="307" t="s">
        <v>426</v>
      </c>
      <c r="C132" s="308" t="s">
        <v>427</v>
      </c>
      <c r="D132" s="309">
        <v>22</v>
      </c>
      <c r="E132" s="310" t="s">
        <v>114</v>
      </c>
      <c r="F132" s="311" t="s">
        <v>1541</v>
      </c>
      <c r="G132" s="276"/>
      <c r="H132" s="313"/>
      <c r="I132" s="385"/>
      <c r="J132" s="386"/>
      <c r="K132" s="386"/>
      <c r="L132" s="386"/>
      <c r="M132" s="386"/>
      <c r="N132" s="386"/>
      <c r="O132" s="386"/>
      <c r="P132" s="386"/>
      <c r="Q132" s="386"/>
      <c r="R132" s="386"/>
      <c r="S132" s="386"/>
      <c r="T132" s="386"/>
      <c r="U132" s="386"/>
      <c r="V132" s="386"/>
      <c r="W132" s="386"/>
      <c r="X132" s="386"/>
      <c r="Y132" s="386"/>
      <c r="Z132" s="386"/>
      <c r="AA132" s="386"/>
      <c r="AB132" s="386"/>
      <c r="AC132" s="386"/>
      <c r="AD132" s="386"/>
      <c r="AE132" s="386"/>
      <c r="AF132" s="386"/>
      <c r="AG132" s="386"/>
      <c r="AH132" s="386"/>
      <c r="AI132" s="386"/>
      <c r="AJ132" s="386"/>
      <c r="AK132" s="386"/>
      <c r="AL132" s="386"/>
      <c r="AM132" s="386"/>
      <c r="AN132" s="386"/>
      <c r="AO132" s="386"/>
      <c r="AP132" s="386"/>
      <c r="AQ132" s="386"/>
      <c r="AR132" s="386"/>
      <c r="AS132" s="387"/>
      <c r="AT132" s="372">
        <v>44262</v>
      </c>
      <c r="AV132" s="177"/>
      <c r="AW132" s="177"/>
      <c r="AX132" s="177"/>
      <c r="AY132" s="177"/>
      <c r="AZ132" s="177"/>
      <c r="BA132" s="177"/>
      <c r="BB132" s="177"/>
      <c r="BC132" s="177"/>
      <c r="BD132" s="177"/>
      <c r="BE132" s="177"/>
      <c r="BF132" s="177"/>
      <c r="BG132" s="177"/>
      <c r="BH132" s="177"/>
    </row>
    <row r="133" spans="1:60" s="187" customFormat="1" ht="31.5">
      <c r="A133" s="384"/>
      <c r="B133" s="317" t="s">
        <v>1542</v>
      </c>
      <c r="C133" s="318" t="s">
        <v>1543</v>
      </c>
      <c r="D133" s="319">
        <v>22</v>
      </c>
      <c r="E133" s="320" t="s">
        <v>114</v>
      </c>
      <c r="F133" s="321" t="s">
        <v>1541</v>
      </c>
      <c r="G133" s="287"/>
      <c r="H133" s="323"/>
      <c r="I133" s="385"/>
      <c r="J133" s="386"/>
      <c r="K133" s="386"/>
      <c r="L133" s="386"/>
      <c r="M133" s="386"/>
      <c r="N133" s="386"/>
      <c r="O133" s="386"/>
      <c r="P133" s="386"/>
      <c r="Q133" s="386"/>
      <c r="R133" s="386"/>
      <c r="S133" s="386"/>
      <c r="T133" s="386"/>
      <c r="U133" s="386"/>
      <c r="V133" s="386"/>
      <c r="W133" s="386"/>
      <c r="X133" s="386"/>
      <c r="Y133" s="386"/>
      <c r="Z133" s="386"/>
      <c r="AA133" s="386"/>
      <c r="AB133" s="386"/>
      <c r="AC133" s="386"/>
      <c r="AD133" s="386"/>
      <c r="AE133" s="386"/>
      <c r="AF133" s="386"/>
      <c r="AG133" s="386"/>
      <c r="AH133" s="386"/>
      <c r="AI133" s="386"/>
      <c r="AJ133" s="386"/>
      <c r="AK133" s="386"/>
      <c r="AL133" s="386"/>
      <c r="AM133" s="386"/>
      <c r="AN133" s="386"/>
      <c r="AO133" s="386"/>
      <c r="AP133" s="386"/>
      <c r="AQ133" s="386"/>
      <c r="AR133" s="386"/>
      <c r="AS133" s="387"/>
      <c r="AT133" s="372">
        <v>44258</v>
      </c>
      <c r="AV133" s="177"/>
      <c r="AW133" s="177"/>
      <c r="AX133" s="177"/>
      <c r="AY133" s="177"/>
      <c r="AZ133" s="177"/>
      <c r="BA133" s="177"/>
      <c r="BB133" s="177"/>
      <c r="BC133" s="177"/>
      <c r="BD133" s="177"/>
      <c r="BE133" s="177"/>
      <c r="BF133" s="177"/>
      <c r="BG133" s="177"/>
      <c r="BH133" s="177"/>
    </row>
    <row r="134" spans="1:60" s="187" customFormat="1" ht="31.5">
      <c r="A134" s="371">
        <v>23</v>
      </c>
      <c r="B134" s="299" t="s">
        <v>400</v>
      </c>
      <c r="C134" s="300" t="s">
        <v>401</v>
      </c>
      <c r="D134" s="301">
        <v>23</v>
      </c>
      <c r="E134" s="302" t="s">
        <v>114</v>
      </c>
      <c r="F134" s="303" t="s">
        <v>1544</v>
      </c>
      <c r="G134" s="251" t="s">
        <v>1454</v>
      </c>
      <c r="H134" s="305"/>
      <c r="I134" s="252">
        <v>43642</v>
      </c>
      <c r="J134" s="253">
        <f>I134+4</f>
        <v>43646</v>
      </c>
      <c r="K134" s="253">
        <v>43647</v>
      </c>
      <c r="L134" s="254">
        <v>43672</v>
      </c>
      <c r="M134" s="253">
        <f>L134+1</f>
        <v>43673</v>
      </c>
      <c r="N134" s="255">
        <v>43702</v>
      </c>
      <c r="O134" s="255">
        <v>43702</v>
      </c>
      <c r="P134" s="255"/>
      <c r="Q134" s="255">
        <f>M134+10</f>
        <v>43683</v>
      </c>
      <c r="R134" s="255">
        <f>Q134+5</f>
        <v>43688</v>
      </c>
      <c r="S134" s="256">
        <v>43722</v>
      </c>
      <c r="T134" s="255">
        <f>Q134+10</f>
        <v>43693</v>
      </c>
      <c r="U134" s="255">
        <v>43732</v>
      </c>
      <c r="V134" s="255">
        <f>N134+1</f>
        <v>43703</v>
      </c>
      <c r="W134" s="255">
        <f>V134+5</f>
        <v>43708</v>
      </c>
      <c r="X134" s="256">
        <v>43761</v>
      </c>
      <c r="Y134" s="255">
        <f>X134+20</f>
        <v>43781</v>
      </c>
      <c r="Z134" s="255">
        <f>O134+10</f>
        <v>43712</v>
      </c>
      <c r="AA134" s="255">
        <f>X134+25</f>
        <v>43786</v>
      </c>
      <c r="AB134" s="255">
        <f>X134+15</f>
        <v>43776</v>
      </c>
      <c r="AC134" s="255">
        <f>AA134+1</f>
        <v>43787</v>
      </c>
      <c r="AD134" s="255">
        <f>X134+10</f>
        <v>43771</v>
      </c>
      <c r="AE134" s="255">
        <f>AD134+1</f>
        <v>43772</v>
      </c>
      <c r="AF134" s="255">
        <f>Y134+1</f>
        <v>43782</v>
      </c>
      <c r="AG134" s="256">
        <f>AF134+15</f>
        <v>43797</v>
      </c>
      <c r="AH134" s="255">
        <f>AG134+10</f>
        <v>43807</v>
      </c>
      <c r="AI134" s="255">
        <f>AH134+5</f>
        <v>43812</v>
      </c>
      <c r="AJ134" s="255">
        <f>AI134+15</f>
        <v>43827</v>
      </c>
      <c r="AK134" s="255">
        <f>AI134+20</f>
        <v>43832</v>
      </c>
      <c r="AL134" s="256">
        <f>AK134+5</f>
        <v>43837</v>
      </c>
      <c r="AM134" s="255">
        <f>AL134+1</f>
        <v>43838</v>
      </c>
      <c r="AN134" s="255">
        <f>AM134+5</f>
        <v>43843</v>
      </c>
      <c r="AO134" s="255">
        <f>AN134+5</f>
        <v>43848</v>
      </c>
      <c r="AP134" s="256">
        <v>43882</v>
      </c>
      <c r="AQ134" s="256">
        <v>43902</v>
      </c>
      <c r="AR134" s="256">
        <v>43922</v>
      </c>
      <c r="AS134" s="257">
        <v>43982</v>
      </c>
      <c r="AT134" s="372">
        <v>43982</v>
      </c>
      <c r="AV134" s="177"/>
      <c r="AW134" s="177"/>
      <c r="AX134" s="177"/>
      <c r="AY134" s="177"/>
      <c r="AZ134" s="177"/>
      <c r="BA134" s="177"/>
      <c r="BB134" s="177"/>
      <c r="BC134" s="177"/>
      <c r="BD134" s="177"/>
      <c r="BE134" s="177"/>
      <c r="BF134" s="177"/>
      <c r="BG134" s="177"/>
      <c r="BH134" s="177"/>
    </row>
    <row r="135" spans="1:60" s="187" customFormat="1" ht="47.25">
      <c r="A135" s="373"/>
      <c r="B135" s="307" t="s">
        <v>443</v>
      </c>
      <c r="C135" s="308" t="s">
        <v>444</v>
      </c>
      <c r="D135" s="309">
        <v>23</v>
      </c>
      <c r="E135" s="310" t="s">
        <v>114</v>
      </c>
      <c r="F135" s="311" t="s">
        <v>1544</v>
      </c>
      <c r="G135" s="276"/>
      <c r="H135" s="313"/>
      <c r="I135" s="385"/>
      <c r="J135" s="386"/>
      <c r="K135" s="386"/>
      <c r="L135" s="386"/>
      <c r="M135" s="386"/>
      <c r="N135" s="386"/>
      <c r="O135" s="386"/>
      <c r="P135" s="386"/>
      <c r="Q135" s="386"/>
      <c r="R135" s="386"/>
      <c r="S135" s="386"/>
      <c r="T135" s="386"/>
      <c r="U135" s="386"/>
      <c r="V135" s="386"/>
      <c r="W135" s="386"/>
      <c r="X135" s="386"/>
      <c r="Y135" s="386"/>
      <c r="Z135" s="386"/>
      <c r="AA135" s="386"/>
      <c r="AB135" s="386"/>
      <c r="AC135" s="386"/>
      <c r="AD135" s="386"/>
      <c r="AE135" s="386"/>
      <c r="AF135" s="386"/>
      <c r="AG135" s="386"/>
      <c r="AH135" s="386"/>
      <c r="AI135" s="386"/>
      <c r="AJ135" s="386"/>
      <c r="AK135" s="386"/>
      <c r="AL135" s="386"/>
      <c r="AM135" s="386"/>
      <c r="AN135" s="386"/>
      <c r="AO135" s="386"/>
      <c r="AP135" s="386"/>
      <c r="AQ135" s="386"/>
      <c r="AR135" s="386"/>
      <c r="AS135" s="387"/>
      <c r="AT135" s="372">
        <v>44092</v>
      </c>
      <c r="AV135" s="177"/>
      <c r="AW135" s="177"/>
      <c r="AX135" s="177"/>
      <c r="AY135" s="177"/>
      <c r="AZ135" s="177"/>
      <c r="BA135" s="177"/>
      <c r="BB135" s="177"/>
      <c r="BC135" s="177"/>
      <c r="BD135" s="177"/>
      <c r="BE135" s="177"/>
      <c r="BF135" s="177"/>
      <c r="BG135" s="177"/>
      <c r="BH135" s="177"/>
    </row>
    <row r="136" spans="1:60" s="187" customFormat="1" ht="47.25">
      <c r="A136" s="373"/>
      <c r="B136" s="307" t="s">
        <v>804</v>
      </c>
      <c r="C136" s="308" t="s">
        <v>1245</v>
      </c>
      <c r="D136" s="309">
        <v>23</v>
      </c>
      <c r="E136" s="310" t="s">
        <v>114</v>
      </c>
      <c r="F136" s="311" t="s">
        <v>1544</v>
      </c>
      <c r="G136" s="276"/>
      <c r="H136" s="313"/>
      <c r="I136" s="388"/>
      <c r="J136" s="401"/>
      <c r="K136" s="401"/>
      <c r="L136" s="389"/>
      <c r="M136" s="401"/>
      <c r="N136" s="397"/>
      <c r="O136" s="397"/>
      <c r="P136" s="397"/>
      <c r="Q136" s="397"/>
      <c r="R136" s="397"/>
      <c r="S136" s="386"/>
      <c r="T136" s="397"/>
      <c r="U136" s="397"/>
      <c r="V136" s="397"/>
      <c r="W136" s="397"/>
      <c r="X136" s="386"/>
      <c r="Y136" s="397"/>
      <c r="Z136" s="397"/>
      <c r="AA136" s="397"/>
      <c r="AB136" s="397"/>
      <c r="AC136" s="397"/>
      <c r="AD136" s="397"/>
      <c r="AE136" s="397"/>
      <c r="AF136" s="397"/>
      <c r="AG136" s="386"/>
      <c r="AH136" s="397"/>
      <c r="AI136" s="397"/>
      <c r="AJ136" s="397"/>
      <c r="AK136" s="397"/>
      <c r="AL136" s="386"/>
      <c r="AM136" s="397"/>
      <c r="AN136" s="397"/>
      <c r="AO136" s="397"/>
      <c r="AP136" s="386"/>
      <c r="AQ136" s="386"/>
      <c r="AR136" s="386"/>
      <c r="AS136" s="387"/>
      <c r="AT136" s="372">
        <v>44891</v>
      </c>
      <c r="AV136" s="177"/>
      <c r="AW136" s="177"/>
      <c r="AX136" s="177"/>
      <c r="AY136" s="177"/>
      <c r="AZ136" s="177"/>
      <c r="BA136" s="177"/>
      <c r="BB136" s="177"/>
      <c r="BC136" s="177"/>
      <c r="BD136" s="177"/>
      <c r="BE136" s="177"/>
      <c r="BF136" s="177"/>
      <c r="BG136" s="177"/>
      <c r="BH136" s="177"/>
    </row>
    <row r="137" spans="1:60" s="187" customFormat="1" ht="47.25">
      <c r="A137" s="373"/>
      <c r="B137" s="382" t="s">
        <v>774</v>
      </c>
      <c r="C137" s="383" t="s">
        <v>1246</v>
      </c>
      <c r="D137" s="309">
        <v>23</v>
      </c>
      <c r="E137" s="310" t="s">
        <v>114</v>
      </c>
      <c r="F137" s="311" t="s">
        <v>1544</v>
      </c>
      <c r="G137" s="276"/>
      <c r="H137" s="313"/>
      <c r="I137" s="385"/>
      <c r="J137" s="386"/>
      <c r="K137" s="386"/>
      <c r="L137" s="386"/>
      <c r="M137" s="386"/>
      <c r="N137" s="386"/>
      <c r="O137" s="386"/>
      <c r="P137" s="386"/>
      <c r="Q137" s="386"/>
      <c r="R137" s="386"/>
      <c r="S137" s="386"/>
      <c r="T137" s="386"/>
      <c r="U137" s="386"/>
      <c r="V137" s="386"/>
      <c r="W137" s="386"/>
      <c r="X137" s="386"/>
      <c r="Y137" s="386"/>
      <c r="Z137" s="386"/>
      <c r="AA137" s="386"/>
      <c r="AB137" s="386"/>
      <c r="AC137" s="386"/>
      <c r="AD137" s="386"/>
      <c r="AE137" s="386"/>
      <c r="AF137" s="386"/>
      <c r="AG137" s="386"/>
      <c r="AH137" s="386"/>
      <c r="AI137" s="386"/>
      <c r="AJ137" s="386"/>
      <c r="AK137" s="386"/>
      <c r="AL137" s="386"/>
      <c r="AM137" s="386"/>
      <c r="AN137" s="386"/>
      <c r="AO137" s="386"/>
      <c r="AP137" s="386"/>
      <c r="AQ137" s="386"/>
      <c r="AR137" s="386"/>
      <c r="AS137" s="387"/>
      <c r="AT137" s="372">
        <v>44416</v>
      </c>
      <c r="AV137" s="177"/>
      <c r="AW137" s="177"/>
      <c r="AX137" s="177"/>
      <c r="AY137" s="177"/>
      <c r="AZ137" s="177"/>
      <c r="BA137" s="177"/>
      <c r="BB137" s="177"/>
      <c r="BC137" s="177"/>
      <c r="BD137" s="177"/>
      <c r="BE137" s="177"/>
      <c r="BF137" s="177"/>
      <c r="BG137" s="177"/>
      <c r="BH137" s="177"/>
    </row>
    <row r="138" spans="1:60" s="187" customFormat="1" ht="31.5">
      <c r="A138" s="384"/>
      <c r="B138" s="317" t="s">
        <v>447</v>
      </c>
      <c r="C138" s="318" t="s">
        <v>448</v>
      </c>
      <c r="D138" s="319">
        <v>23</v>
      </c>
      <c r="E138" s="320" t="s">
        <v>114</v>
      </c>
      <c r="F138" s="321" t="s">
        <v>1544</v>
      </c>
      <c r="G138" s="287"/>
      <c r="H138" s="323"/>
      <c r="I138" s="385"/>
      <c r="J138" s="386"/>
      <c r="K138" s="386"/>
      <c r="L138" s="386"/>
      <c r="M138" s="386"/>
      <c r="N138" s="386"/>
      <c r="O138" s="386"/>
      <c r="P138" s="386"/>
      <c r="Q138" s="386"/>
      <c r="R138" s="386"/>
      <c r="S138" s="386"/>
      <c r="T138" s="386"/>
      <c r="U138" s="386"/>
      <c r="V138" s="386"/>
      <c r="W138" s="386"/>
      <c r="X138" s="386"/>
      <c r="Y138" s="386"/>
      <c r="Z138" s="386"/>
      <c r="AA138" s="386"/>
      <c r="AB138" s="386"/>
      <c r="AC138" s="386"/>
      <c r="AD138" s="386"/>
      <c r="AE138" s="386"/>
      <c r="AF138" s="386"/>
      <c r="AG138" s="386"/>
      <c r="AH138" s="386"/>
      <c r="AI138" s="386"/>
      <c r="AJ138" s="386"/>
      <c r="AK138" s="386"/>
      <c r="AL138" s="386"/>
      <c r="AM138" s="386"/>
      <c r="AN138" s="386"/>
      <c r="AO138" s="386"/>
      <c r="AP138" s="386"/>
      <c r="AQ138" s="386"/>
      <c r="AR138" s="386"/>
      <c r="AS138" s="387"/>
      <c r="AT138" s="372">
        <v>44072</v>
      </c>
      <c r="AV138" s="177"/>
      <c r="AW138" s="177"/>
      <c r="AX138" s="177"/>
      <c r="AY138" s="177"/>
      <c r="AZ138" s="177"/>
      <c r="BA138" s="177"/>
      <c r="BB138" s="177"/>
      <c r="BC138" s="177"/>
      <c r="BD138" s="177"/>
      <c r="BE138" s="177"/>
      <c r="BF138" s="177"/>
      <c r="BG138" s="177"/>
      <c r="BH138" s="177"/>
    </row>
    <row r="139" spans="1:60" s="187" customFormat="1" ht="47.25">
      <c r="A139" s="371">
        <v>24</v>
      </c>
      <c r="B139" s="299" t="s">
        <v>408</v>
      </c>
      <c r="C139" s="300" t="s">
        <v>409</v>
      </c>
      <c r="D139" s="301">
        <v>24</v>
      </c>
      <c r="E139" s="302" t="s">
        <v>114</v>
      </c>
      <c r="F139" s="303" t="s">
        <v>1545</v>
      </c>
      <c r="G139" s="251" t="s">
        <v>1454</v>
      </c>
      <c r="H139" s="305"/>
      <c r="I139" s="252">
        <v>43702</v>
      </c>
      <c r="J139" s="253">
        <f>I139+4</f>
        <v>43706</v>
      </c>
      <c r="K139" s="253">
        <v>43707</v>
      </c>
      <c r="L139" s="254">
        <v>43732</v>
      </c>
      <c r="M139" s="253">
        <f>L139+1</f>
        <v>43733</v>
      </c>
      <c r="N139" s="255">
        <v>43762</v>
      </c>
      <c r="O139" s="255">
        <v>43762</v>
      </c>
      <c r="P139" s="255"/>
      <c r="Q139" s="255">
        <f>M139+10</f>
        <v>43743</v>
      </c>
      <c r="R139" s="255">
        <f>Q139+5</f>
        <v>43748</v>
      </c>
      <c r="S139" s="256">
        <v>43782</v>
      </c>
      <c r="T139" s="255">
        <f>Q139+10</f>
        <v>43753</v>
      </c>
      <c r="U139" s="255">
        <v>43792</v>
      </c>
      <c r="V139" s="255">
        <f>N139+1</f>
        <v>43763</v>
      </c>
      <c r="W139" s="255">
        <f>V139+5</f>
        <v>43768</v>
      </c>
      <c r="X139" s="256">
        <v>43821</v>
      </c>
      <c r="Y139" s="255">
        <f>X139+20</f>
        <v>43841</v>
      </c>
      <c r="Z139" s="255">
        <f>O139+10</f>
        <v>43772</v>
      </c>
      <c r="AA139" s="255">
        <f>X139+25</f>
        <v>43846</v>
      </c>
      <c r="AB139" s="255">
        <f>X139+15</f>
        <v>43836</v>
      </c>
      <c r="AC139" s="255">
        <f>AA139+1</f>
        <v>43847</v>
      </c>
      <c r="AD139" s="255">
        <f>X139+10</f>
        <v>43831</v>
      </c>
      <c r="AE139" s="255">
        <f>AD139+1</f>
        <v>43832</v>
      </c>
      <c r="AF139" s="255">
        <f>Y139+1</f>
        <v>43842</v>
      </c>
      <c r="AG139" s="256">
        <f>AF139+15</f>
        <v>43857</v>
      </c>
      <c r="AH139" s="255">
        <f>AG139+10</f>
        <v>43867</v>
      </c>
      <c r="AI139" s="255">
        <f>AH139+5</f>
        <v>43872</v>
      </c>
      <c r="AJ139" s="255">
        <f>AI139+15</f>
        <v>43887</v>
      </c>
      <c r="AK139" s="255">
        <f>AI139+20</f>
        <v>43892</v>
      </c>
      <c r="AL139" s="256">
        <f>AK139+5</f>
        <v>43897</v>
      </c>
      <c r="AM139" s="255">
        <f>AL139+1</f>
        <v>43898</v>
      </c>
      <c r="AN139" s="255">
        <f>AM139+5</f>
        <v>43903</v>
      </c>
      <c r="AO139" s="255">
        <f>AN139+5</f>
        <v>43908</v>
      </c>
      <c r="AP139" s="256">
        <v>43942</v>
      </c>
      <c r="AQ139" s="256">
        <v>43962</v>
      </c>
      <c r="AR139" s="256">
        <v>43982</v>
      </c>
      <c r="AS139" s="257">
        <v>44042</v>
      </c>
      <c r="AT139" s="372">
        <v>44672</v>
      </c>
      <c r="AV139" s="177"/>
      <c r="AW139" s="177"/>
      <c r="AX139" s="177"/>
      <c r="AY139" s="177"/>
      <c r="AZ139" s="177"/>
      <c r="BA139" s="177"/>
      <c r="BB139" s="177"/>
      <c r="BC139" s="177"/>
      <c r="BD139" s="177"/>
      <c r="BE139" s="177"/>
      <c r="BF139" s="177"/>
      <c r="BG139" s="177"/>
      <c r="BH139" s="177"/>
    </row>
    <row r="140" spans="1:60" s="187" customFormat="1" ht="31.5">
      <c r="A140" s="373"/>
      <c r="B140" s="307" t="s">
        <v>453</v>
      </c>
      <c r="C140" s="308" t="s">
        <v>454</v>
      </c>
      <c r="D140" s="309">
        <v>24</v>
      </c>
      <c r="E140" s="310" t="s">
        <v>114</v>
      </c>
      <c r="F140" s="311" t="s">
        <v>1545</v>
      </c>
      <c r="G140" s="276"/>
      <c r="H140" s="313"/>
      <c r="I140" s="385"/>
      <c r="J140" s="386"/>
      <c r="K140" s="386"/>
      <c r="L140" s="386"/>
      <c r="M140" s="386"/>
      <c r="N140" s="386"/>
      <c r="O140" s="386"/>
      <c r="P140" s="386"/>
      <c r="Q140" s="386"/>
      <c r="R140" s="386"/>
      <c r="S140" s="386"/>
      <c r="T140" s="386"/>
      <c r="U140" s="386"/>
      <c r="V140" s="386"/>
      <c r="W140" s="386"/>
      <c r="X140" s="386"/>
      <c r="Y140" s="386"/>
      <c r="Z140" s="386"/>
      <c r="AA140" s="386"/>
      <c r="AB140" s="386"/>
      <c r="AC140" s="386"/>
      <c r="AD140" s="386"/>
      <c r="AE140" s="386"/>
      <c r="AF140" s="386"/>
      <c r="AG140" s="386"/>
      <c r="AH140" s="386"/>
      <c r="AI140" s="386"/>
      <c r="AJ140" s="386"/>
      <c r="AK140" s="386"/>
      <c r="AL140" s="386"/>
      <c r="AM140" s="386"/>
      <c r="AN140" s="386"/>
      <c r="AO140" s="386"/>
      <c r="AP140" s="386"/>
      <c r="AQ140" s="386"/>
      <c r="AR140" s="386"/>
      <c r="AS140" s="387"/>
      <c r="AT140" s="372">
        <v>44416</v>
      </c>
      <c r="AV140" s="177"/>
      <c r="AW140" s="177"/>
      <c r="AX140" s="177"/>
      <c r="AY140" s="177"/>
      <c r="AZ140" s="177"/>
      <c r="BA140" s="177"/>
      <c r="BB140" s="177"/>
      <c r="BC140" s="177"/>
      <c r="BD140" s="177"/>
      <c r="BE140" s="177"/>
      <c r="BF140" s="177"/>
      <c r="BG140" s="177"/>
      <c r="BH140" s="177"/>
    </row>
    <row r="141" spans="1:60" s="187" customFormat="1" ht="31.5">
      <c r="A141" s="373"/>
      <c r="B141" s="374" t="s">
        <v>410</v>
      </c>
      <c r="C141" s="375" t="s">
        <v>411</v>
      </c>
      <c r="D141" s="309">
        <v>24</v>
      </c>
      <c r="E141" s="310" t="s">
        <v>114</v>
      </c>
      <c r="F141" s="311" t="s">
        <v>1545</v>
      </c>
      <c r="G141" s="276"/>
      <c r="H141" s="313"/>
      <c r="I141" s="402"/>
      <c r="J141" s="403"/>
      <c r="K141" s="403"/>
      <c r="L141" s="404"/>
      <c r="M141" s="403"/>
      <c r="N141" s="403"/>
      <c r="O141" s="403"/>
      <c r="P141" s="403"/>
      <c r="Q141" s="403"/>
      <c r="R141" s="403"/>
      <c r="S141" s="403"/>
      <c r="T141" s="403"/>
      <c r="U141" s="403"/>
      <c r="V141" s="403"/>
      <c r="W141" s="403"/>
      <c r="X141" s="403"/>
      <c r="Y141" s="403"/>
      <c r="Z141" s="403"/>
      <c r="AA141" s="403"/>
      <c r="AB141" s="403"/>
      <c r="AC141" s="403"/>
      <c r="AD141" s="403"/>
      <c r="AE141" s="403"/>
      <c r="AF141" s="403"/>
      <c r="AG141" s="403"/>
      <c r="AH141" s="403"/>
      <c r="AI141" s="403"/>
      <c r="AJ141" s="403"/>
      <c r="AK141" s="403"/>
      <c r="AL141" s="403"/>
      <c r="AM141" s="403"/>
      <c r="AN141" s="403"/>
      <c r="AO141" s="403"/>
      <c r="AP141" s="403"/>
      <c r="AQ141" s="403"/>
      <c r="AR141" s="403"/>
      <c r="AS141" s="405"/>
      <c r="AT141" s="372">
        <v>44852</v>
      </c>
      <c r="AV141" s="177"/>
      <c r="AW141" s="177"/>
      <c r="AX141" s="177"/>
      <c r="AY141" s="177"/>
      <c r="AZ141" s="177"/>
      <c r="BA141" s="177"/>
      <c r="BB141" s="177"/>
      <c r="BC141" s="177"/>
      <c r="BD141" s="177"/>
      <c r="BE141" s="177"/>
      <c r="BF141" s="177"/>
      <c r="BG141" s="177"/>
      <c r="BH141" s="177"/>
    </row>
    <row r="142" spans="1:60" s="187" customFormat="1">
      <c r="A142" s="373"/>
      <c r="B142" s="307" t="s">
        <v>455</v>
      </c>
      <c r="C142" s="308" t="s">
        <v>456</v>
      </c>
      <c r="D142" s="309">
        <v>24</v>
      </c>
      <c r="E142" s="310" t="s">
        <v>114</v>
      </c>
      <c r="F142" s="311" t="s">
        <v>1545</v>
      </c>
      <c r="G142" s="276"/>
      <c r="H142" s="313"/>
      <c r="I142" s="385"/>
      <c r="J142" s="386"/>
      <c r="K142" s="386"/>
      <c r="L142" s="386"/>
      <c r="M142" s="386"/>
      <c r="N142" s="386"/>
      <c r="O142" s="386"/>
      <c r="P142" s="386"/>
      <c r="Q142" s="386"/>
      <c r="R142" s="386"/>
      <c r="S142" s="386"/>
      <c r="T142" s="386"/>
      <c r="U142" s="386"/>
      <c r="V142" s="386"/>
      <c r="W142" s="386"/>
      <c r="X142" s="386"/>
      <c r="Y142" s="386"/>
      <c r="Z142" s="386"/>
      <c r="AA142" s="386"/>
      <c r="AB142" s="386"/>
      <c r="AC142" s="386"/>
      <c r="AD142" s="386"/>
      <c r="AE142" s="386"/>
      <c r="AF142" s="386"/>
      <c r="AG142" s="386"/>
      <c r="AH142" s="386"/>
      <c r="AI142" s="386"/>
      <c r="AJ142" s="386"/>
      <c r="AK142" s="386"/>
      <c r="AL142" s="386"/>
      <c r="AM142" s="386"/>
      <c r="AN142" s="386"/>
      <c r="AO142" s="386"/>
      <c r="AP142" s="386"/>
      <c r="AQ142" s="386"/>
      <c r="AR142" s="386"/>
      <c r="AS142" s="387"/>
      <c r="AT142" s="372">
        <v>44616</v>
      </c>
      <c r="AV142" s="177"/>
      <c r="AW142" s="177"/>
      <c r="AX142" s="177"/>
      <c r="AY142" s="177"/>
      <c r="AZ142" s="177"/>
      <c r="BA142" s="177"/>
      <c r="BB142" s="177"/>
      <c r="BC142" s="177"/>
      <c r="BD142" s="177"/>
      <c r="BE142" s="177"/>
      <c r="BF142" s="177"/>
      <c r="BG142" s="177"/>
      <c r="BH142" s="177"/>
    </row>
    <row r="143" spans="1:60" s="187" customFormat="1" ht="31.5">
      <c r="A143" s="373"/>
      <c r="B143" s="307" t="s">
        <v>475</v>
      </c>
      <c r="C143" s="308" t="s">
        <v>476</v>
      </c>
      <c r="D143" s="309">
        <v>24</v>
      </c>
      <c r="E143" s="310" t="s">
        <v>114</v>
      </c>
      <c r="F143" s="311" t="s">
        <v>1545</v>
      </c>
      <c r="G143" s="276"/>
      <c r="H143" s="313"/>
      <c r="I143" s="385"/>
      <c r="J143" s="386"/>
      <c r="K143" s="386"/>
      <c r="L143" s="386"/>
      <c r="M143" s="386"/>
      <c r="N143" s="386"/>
      <c r="O143" s="386"/>
      <c r="P143" s="386"/>
      <c r="Q143" s="386"/>
      <c r="R143" s="386"/>
      <c r="S143" s="386"/>
      <c r="T143" s="386"/>
      <c r="U143" s="386"/>
      <c r="V143" s="386"/>
      <c r="W143" s="386"/>
      <c r="X143" s="386"/>
      <c r="Y143" s="386"/>
      <c r="Z143" s="386"/>
      <c r="AA143" s="386"/>
      <c r="AB143" s="386"/>
      <c r="AC143" s="386"/>
      <c r="AD143" s="386"/>
      <c r="AE143" s="386"/>
      <c r="AF143" s="386"/>
      <c r="AG143" s="386"/>
      <c r="AH143" s="386"/>
      <c r="AI143" s="386"/>
      <c r="AJ143" s="386"/>
      <c r="AK143" s="386"/>
      <c r="AL143" s="386"/>
      <c r="AM143" s="386"/>
      <c r="AN143" s="386"/>
      <c r="AO143" s="386"/>
      <c r="AP143" s="386"/>
      <c r="AQ143" s="386"/>
      <c r="AR143" s="386"/>
      <c r="AS143" s="387"/>
      <c r="AT143" s="372">
        <v>44042</v>
      </c>
      <c r="AV143" s="177"/>
      <c r="AW143" s="177"/>
      <c r="AX143" s="177"/>
      <c r="AY143" s="177"/>
      <c r="AZ143" s="177"/>
      <c r="BA143" s="177"/>
      <c r="BB143" s="177"/>
      <c r="BC143" s="177"/>
      <c r="BD143" s="177"/>
      <c r="BE143" s="177"/>
      <c r="BF143" s="177"/>
      <c r="BG143" s="177"/>
      <c r="BH143" s="177"/>
    </row>
    <row r="144" spans="1:60" s="187" customFormat="1" ht="31.5">
      <c r="A144" s="373"/>
      <c r="B144" s="307" t="s">
        <v>1546</v>
      </c>
      <c r="C144" s="308" t="s">
        <v>1547</v>
      </c>
      <c r="D144" s="309">
        <v>24</v>
      </c>
      <c r="E144" s="310" t="s">
        <v>114</v>
      </c>
      <c r="F144" s="311" t="s">
        <v>1545</v>
      </c>
      <c r="G144" s="276"/>
      <c r="H144" s="313"/>
      <c r="I144" s="385"/>
      <c r="J144" s="386"/>
      <c r="K144" s="386"/>
      <c r="L144" s="386"/>
      <c r="M144" s="386"/>
      <c r="N144" s="386"/>
      <c r="O144" s="386"/>
      <c r="P144" s="386"/>
      <c r="Q144" s="386"/>
      <c r="R144" s="386"/>
      <c r="S144" s="386"/>
      <c r="T144" s="386"/>
      <c r="U144" s="386"/>
      <c r="V144" s="386"/>
      <c r="W144" s="386"/>
      <c r="X144" s="386"/>
      <c r="Y144" s="386"/>
      <c r="Z144" s="386"/>
      <c r="AA144" s="386"/>
      <c r="AB144" s="386"/>
      <c r="AC144" s="386"/>
      <c r="AD144" s="386"/>
      <c r="AE144" s="386"/>
      <c r="AF144" s="386"/>
      <c r="AG144" s="386"/>
      <c r="AH144" s="386"/>
      <c r="AI144" s="386"/>
      <c r="AJ144" s="386"/>
      <c r="AK144" s="386"/>
      <c r="AL144" s="386"/>
      <c r="AM144" s="386"/>
      <c r="AN144" s="386"/>
      <c r="AO144" s="386"/>
      <c r="AP144" s="386"/>
      <c r="AQ144" s="386"/>
      <c r="AR144" s="386"/>
      <c r="AS144" s="387"/>
      <c r="AT144" s="372">
        <v>44616</v>
      </c>
      <c r="AV144" s="177"/>
      <c r="AW144" s="177"/>
      <c r="AX144" s="177"/>
      <c r="AY144" s="177"/>
      <c r="AZ144" s="177"/>
      <c r="BA144" s="177"/>
      <c r="BB144" s="177"/>
      <c r="BC144" s="177"/>
      <c r="BD144" s="177"/>
      <c r="BE144" s="177"/>
      <c r="BF144" s="177"/>
      <c r="BG144" s="177"/>
      <c r="BH144" s="177"/>
    </row>
    <row r="145" spans="1:60" s="187" customFormat="1" ht="31.5">
      <c r="A145" s="373"/>
      <c r="B145" s="307" t="s">
        <v>461</v>
      </c>
      <c r="C145" s="308" t="s">
        <v>462</v>
      </c>
      <c r="D145" s="309">
        <v>24</v>
      </c>
      <c r="E145" s="310" t="s">
        <v>114</v>
      </c>
      <c r="F145" s="311" t="s">
        <v>1545</v>
      </c>
      <c r="G145" s="276"/>
      <c r="H145" s="313"/>
      <c r="I145" s="385"/>
      <c r="J145" s="386"/>
      <c r="K145" s="386"/>
      <c r="L145" s="386"/>
      <c r="M145" s="386"/>
      <c r="N145" s="386"/>
      <c r="O145" s="386"/>
      <c r="P145" s="386"/>
      <c r="Q145" s="386"/>
      <c r="R145" s="386"/>
      <c r="S145" s="386"/>
      <c r="T145" s="386"/>
      <c r="U145" s="386"/>
      <c r="V145" s="386"/>
      <c r="W145" s="386"/>
      <c r="X145" s="386"/>
      <c r="Y145" s="386"/>
      <c r="Z145" s="386"/>
      <c r="AA145" s="386"/>
      <c r="AB145" s="386"/>
      <c r="AC145" s="386"/>
      <c r="AD145" s="386"/>
      <c r="AE145" s="386"/>
      <c r="AF145" s="386"/>
      <c r="AG145" s="386"/>
      <c r="AH145" s="386"/>
      <c r="AI145" s="386"/>
      <c r="AJ145" s="386"/>
      <c r="AK145" s="386"/>
      <c r="AL145" s="386"/>
      <c r="AM145" s="386"/>
      <c r="AN145" s="386"/>
      <c r="AO145" s="386"/>
      <c r="AP145" s="386"/>
      <c r="AQ145" s="386"/>
      <c r="AR145" s="386"/>
      <c r="AS145" s="387"/>
      <c r="AT145" s="372">
        <v>44856</v>
      </c>
      <c r="AV145" s="177"/>
      <c r="AW145" s="177"/>
      <c r="AX145" s="177"/>
      <c r="AY145" s="177"/>
      <c r="AZ145" s="177"/>
      <c r="BA145" s="177"/>
      <c r="BB145" s="177"/>
      <c r="BC145" s="177"/>
      <c r="BD145" s="177"/>
      <c r="BE145" s="177"/>
      <c r="BF145" s="177"/>
      <c r="BG145" s="177"/>
      <c r="BH145" s="177"/>
    </row>
    <row r="146" spans="1:60" s="187" customFormat="1">
      <c r="A146" s="373"/>
      <c r="B146" s="307" t="s">
        <v>457</v>
      </c>
      <c r="C146" s="308" t="s">
        <v>458</v>
      </c>
      <c r="D146" s="309">
        <v>24</v>
      </c>
      <c r="E146" s="310" t="s">
        <v>114</v>
      </c>
      <c r="F146" s="311" t="s">
        <v>1545</v>
      </c>
      <c r="G146" s="276"/>
      <c r="H146" s="313"/>
      <c r="I146" s="385"/>
      <c r="J146" s="386"/>
      <c r="K146" s="386"/>
      <c r="L146" s="386"/>
      <c r="M146" s="386"/>
      <c r="N146" s="386"/>
      <c r="O146" s="386"/>
      <c r="P146" s="386"/>
      <c r="Q146" s="386"/>
      <c r="R146" s="386"/>
      <c r="S146" s="386"/>
      <c r="T146" s="386"/>
      <c r="U146" s="386"/>
      <c r="V146" s="386"/>
      <c r="W146" s="386"/>
      <c r="X146" s="386"/>
      <c r="Y146" s="386"/>
      <c r="Z146" s="386"/>
      <c r="AA146" s="386"/>
      <c r="AB146" s="386"/>
      <c r="AC146" s="386"/>
      <c r="AD146" s="386"/>
      <c r="AE146" s="386"/>
      <c r="AF146" s="386"/>
      <c r="AG146" s="386"/>
      <c r="AH146" s="386"/>
      <c r="AI146" s="386"/>
      <c r="AJ146" s="386"/>
      <c r="AK146" s="386"/>
      <c r="AL146" s="386"/>
      <c r="AM146" s="386"/>
      <c r="AN146" s="386"/>
      <c r="AO146" s="386"/>
      <c r="AP146" s="386"/>
      <c r="AQ146" s="386"/>
      <c r="AR146" s="386"/>
      <c r="AS146" s="387"/>
      <c r="AT146" s="372">
        <v>44916</v>
      </c>
      <c r="AV146" s="177"/>
      <c r="AW146" s="177"/>
      <c r="AX146" s="177"/>
      <c r="AY146" s="177"/>
      <c r="AZ146" s="177"/>
      <c r="BA146" s="177"/>
      <c r="BB146" s="177"/>
      <c r="BC146" s="177"/>
      <c r="BD146" s="177"/>
      <c r="BE146" s="177"/>
      <c r="BF146" s="177"/>
      <c r="BG146" s="177"/>
      <c r="BH146" s="177"/>
    </row>
    <row r="147" spans="1:60" s="187" customFormat="1" ht="31.5">
      <c r="A147" s="384"/>
      <c r="B147" s="406" t="s">
        <v>459</v>
      </c>
      <c r="C147" s="407" t="s">
        <v>460</v>
      </c>
      <c r="D147" s="319">
        <v>24</v>
      </c>
      <c r="E147" s="320" t="s">
        <v>114</v>
      </c>
      <c r="F147" s="321" t="s">
        <v>1545</v>
      </c>
      <c r="G147" s="287"/>
      <c r="H147" s="323"/>
      <c r="I147" s="385"/>
      <c r="J147" s="386"/>
      <c r="K147" s="386"/>
      <c r="L147" s="386"/>
      <c r="M147" s="386"/>
      <c r="N147" s="386"/>
      <c r="O147" s="386"/>
      <c r="P147" s="386"/>
      <c r="Q147" s="386"/>
      <c r="R147" s="386"/>
      <c r="S147" s="386"/>
      <c r="T147" s="386"/>
      <c r="U147" s="386"/>
      <c r="V147" s="386"/>
      <c r="W147" s="386"/>
      <c r="X147" s="386"/>
      <c r="Y147" s="386"/>
      <c r="Z147" s="386"/>
      <c r="AA147" s="386"/>
      <c r="AB147" s="386"/>
      <c r="AC147" s="386"/>
      <c r="AD147" s="386"/>
      <c r="AE147" s="386"/>
      <c r="AF147" s="386"/>
      <c r="AG147" s="386"/>
      <c r="AH147" s="386"/>
      <c r="AI147" s="386"/>
      <c r="AJ147" s="386"/>
      <c r="AK147" s="386"/>
      <c r="AL147" s="386"/>
      <c r="AM147" s="386"/>
      <c r="AN147" s="386"/>
      <c r="AO147" s="386"/>
      <c r="AP147" s="386"/>
      <c r="AQ147" s="386"/>
      <c r="AR147" s="386"/>
      <c r="AS147" s="387"/>
      <c r="AT147" s="372">
        <v>44962</v>
      </c>
      <c r="AV147" s="177"/>
      <c r="AW147" s="177"/>
      <c r="AX147" s="177"/>
      <c r="AY147" s="177"/>
      <c r="AZ147" s="177"/>
      <c r="BA147" s="177"/>
      <c r="BB147" s="177"/>
      <c r="BC147" s="177"/>
      <c r="BD147" s="177"/>
      <c r="BE147" s="177"/>
      <c r="BF147" s="177"/>
      <c r="BG147" s="177"/>
      <c r="BH147" s="177"/>
    </row>
    <row r="148" spans="1:60" s="187" customFormat="1" ht="31.5">
      <c r="A148" s="371">
        <v>25</v>
      </c>
      <c r="B148" s="299" t="s">
        <v>526</v>
      </c>
      <c r="C148" s="300" t="s">
        <v>527</v>
      </c>
      <c r="D148" s="301">
        <v>25</v>
      </c>
      <c r="E148" s="302" t="s">
        <v>114</v>
      </c>
      <c r="F148" s="303" t="s">
        <v>1548</v>
      </c>
      <c r="G148" s="251" t="s">
        <v>1454</v>
      </c>
      <c r="H148" s="305"/>
      <c r="I148" s="252">
        <v>43797</v>
      </c>
      <c r="J148" s="253">
        <f>I148+4</f>
        <v>43801</v>
      </c>
      <c r="K148" s="253">
        <v>43802</v>
      </c>
      <c r="L148" s="254">
        <v>43827</v>
      </c>
      <c r="M148" s="253">
        <f>L148+1</f>
        <v>43828</v>
      </c>
      <c r="N148" s="255">
        <v>43857</v>
      </c>
      <c r="O148" s="255">
        <v>43857</v>
      </c>
      <c r="P148" s="255"/>
      <c r="Q148" s="255">
        <f>M148+10</f>
        <v>43838</v>
      </c>
      <c r="R148" s="255">
        <f>Q148+5</f>
        <v>43843</v>
      </c>
      <c r="S148" s="256">
        <v>43877</v>
      </c>
      <c r="T148" s="255">
        <f>Q148+10</f>
        <v>43848</v>
      </c>
      <c r="U148" s="255">
        <v>43887</v>
      </c>
      <c r="V148" s="255">
        <f>N148+1</f>
        <v>43858</v>
      </c>
      <c r="W148" s="255">
        <f>V148+5</f>
        <v>43863</v>
      </c>
      <c r="X148" s="256">
        <v>43916</v>
      </c>
      <c r="Y148" s="255">
        <f>X148+20</f>
        <v>43936</v>
      </c>
      <c r="Z148" s="255">
        <f>O148+10</f>
        <v>43867</v>
      </c>
      <c r="AA148" s="255">
        <f>X148+25</f>
        <v>43941</v>
      </c>
      <c r="AB148" s="255">
        <f>X148+15</f>
        <v>43931</v>
      </c>
      <c r="AC148" s="255">
        <f>AA148+1</f>
        <v>43942</v>
      </c>
      <c r="AD148" s="255">
        <f>X148+10</f>
        <v>43926</v>
      </c>
      <c r="AE148" s="255">
        <f>AD148+1</f>
        <v>43927</v>
      </c>
      <c r="AF148" s="255">
        <f>Y148+1</f>
        <v>43937</v>
      </c>
      <c r="AG148" s="256">
        <f>AF148+15</f>
        <v>43952</v>
      </c>
      <c r="AH148" s="255">
        <f>AG148+10</f>
        <v>43962</v>
      </c>
      <c r="AI148" s="255">
        <f>AH148+5</f>
        <v>43967</v>
      </c>
      <c r="AJ148" s="255">
        <f>AI148+15</f>
        <v>43982</v>
      </c>
      <c r="AK148" s="255">
        <f>AI148+20</f>
        <v>43987</v>
      </c>
      <c r="AL148" s="256">
        <f>AK148+5</f>
        <v>43992</v>
      </c>
      <c r="AM148" s="255">
        <f>AL148+1</f>
        <v>43993</v>
      </c>
      <c r="AN148" s="255">
        <f>AM148+5</f>
        <v>43998</v>
      </c>
      <c r="AO148" s="255">
        <f>AN148+5</f>
        <v>44003</v>
      </c>
      <c r="AP148" s="256">
        <v>44037</v>
      </c>
      <c r="AQ148" s="256">
        <v>44057</v>
      </c>
      <c r="AR148" s="256">
        <v>44077</v>
      </c>
      <c r="AS148" s="257">
        <v>44137</v>
      </c>
      <c r="AT148" s="372">
        <v>44622</v>
      </c>
      <c r="AV148" s="177"/>
      <c r="AW148" s="177"/>
      <c r="AX148" s="177"/>
      <c r="AY148" s="177"/>
      <c r="AZ148" s="177"/>
      <c r="BA148" s="177"/>
      <c r="BB148" s="177"/>
      <c r="BC148" s="177"/>
      <c r="BD148" s="177"/>
      <c r="BE148" s="177"/>
      <c r="BF148" s="177"/>
      <c r="BG148" s="177"/>
      <c r="BH148" s="177"/>
    </row>
    <row r="149" spans="1:60" s="187" customFormat="1" ht="47.25">
      <c r="A149" s="373"/>
      <c r="B149" s="382" t="s">
        <v>489</v>
      </c>
      <c r="C149" s="383" t="s">
        <v>490</v>
      </c>
      <c r="D149" s="309">
        <v>25</v>
      </c>
      <c r="E149" s="310" t="s">
        <v>114</v>
      </c>
      <c r="F149" s="311" t="s">
        <v>1548</v>
      </c>
      <c r="G149" s="276"/>
      <c r="H149" s="313"/>
      <c r="I149" s="388"/>
      <c r="J149" s="401"/>
      <c r="K149" s="401"/>
      <c r="L149" s="389"/>
      <c r="M149" s="401"/>
      <c r="N149" s="397"/>
      <c r="O149" s="397"/>
      <c r="P149" s="397"/>
      <c r="Q149" s="397"/>
      <c r="R149" s="397"/>
      <c r="S149" s="386"/>
      <c r="T149" s="397"/>
      <c r="U149" s="397"/>
      <c r="V149" s="397"/>
      <c r="W149" s="397"/>
      <c r="X149" s="386"/>
      <c r="Y149" s="397"/>
      <c r="Z149" s="397"/>
      <c r="AA149" s="397"/>
      <c r="AB149" s="397"/>
      <c r="AC149" s="397"/>
      <c r="AD149" s="397"/>
      <c r="AE149" s="397"/>
      <c r="AF149" s="397"/>
      <c r="AG149" s="386"/>
      <c r="AH149" s="397"/>
      <c r="AI149" s="397"/>
      <c r="AJ149" s="397"/>
      <c r="AK149" s="397"/>
      <c r="AL149" s="386"/>
      <c r="AM149" s="397"/>
      <c r="AN149" s="397"/>
      <c r="AO149" s="397"/>
      <c r="AP149" s="386"/>
      <c r="AQ149" s="386"/>
      <c r="AR149" s="386"/>
      <c r="AS149" s="387"/>
      <c r="AT149" s="372">
        <v>44632</v>
      </c>
      <c r="AV149" s="177"/>
      <c r="AW149" s="177"/>
      <c r="AX149" s="177"/>
      <c r="AY149" s="177"/>
      <c r="AZ149" s="177"/>
      <c r="BA149" s="177"/>
      <c r="BB149" s="177"/>
      <c r="BC149" s="177"/>
      <c r="BD149" s="177"/>
      <c r="BE149" s="177"/>
      <c r="BF149" s="177"/>
      <c r="BG149" s="177"/>
      <c r="BH149" s="177"/>
    </row>
    <row r="150" spans="1:60" s="187" customFormat="1" ht="47.25">
      <c r="A150" s="373"/>
      <c r="B150" s="307" t="s">
        <v>491</v>
      </c>
      <c r="C150" s="308" t="s">
        <v>492</v>
      </c>
      <c r="D150" s="309">
        <v>25</v>
      </c>
      <c r="E150" s="310" t="s">
        <v>114</v>
      </c>
      <c r="F150" s="311" t="s">
        <v>1548</v>
      </c>
      <c r="G150" s="276"/>
      <c r="H150" s="313"/>
      <c r="I150" s="385"/>
      <c r="J150" s="386"/>
      <c r="K150" s="386"/>
      <c r="L150" s="386"/>
      <c r="M150" s="386"/>
      <c r="N150" s="386"/>
      <c r="O150" s="386"/>
      <c r="P150" s="386"/>
      <c r="Q150" s="386"/>
      <c r="R150" s="386"/>
      <c r="S150" s="386"/>
      <c r="T150" s="386"/>
      <c r="U150" s="386"/>
      <c r="V150" s="386"/>
      <c r="W150" s="386"/>
      <c r="X150" s="386"/>
      <c r="Y150" s="386"/>
      <c r="Z150" s="386"/>
      <c r="AA150" s="386"/>
      <c r="AB150" s="386"/>
      <c r="AC150" s="386"/>
      <c r="AD150" s="386"/>
      <c r="AE150" s="386"/>
      <c r="AF150" s="386"/>
      <c r="AG150" s="386"/>
      <c r="AH150" s="386"/>
      <c r="AI150" s="386"/>
      <c r="AJ150" s="386"/>
      <c r="AK150" s="386"/>
      <c r="AL150" s="386"/>
      <c r="AM150" s="386"/>
      <c r="AN150" s="386"/>
      <c r="AO150" s="386"/>
      <c r="AP150" s="386"/>
      <c r="AQ150" s="386"/>
      <c r="AR150" s="386"/>
      <c r="AS150" s="387"/>
      <c r="AT150" s="372">
        <v>44632</v>
      </c>
      <c r="AV150" s="177"/>
      <c r="AW150" s="177"/>
      <c r="AX150" s="177"/>
      <c r="AY150" s="177"/>
      <c r="AZ150" s="177"/>
      <c r="BA150" s="177"/>
      <c r="BB150" s="177"/>
      <c r="BC150" s="177"/>
      <c r="BD150" s="177"/>
      <c r="BE150" s="177"/>
      <c r="BF150" s="177"/>
      <c r="BG150" s="177"/>
      <c r="BH150" s="177"/>
    </row>
    <row r="151" spans="1:60" s="187" customFormat="1" ht="47.25">
      <c r="A151" s="373"/>
      <c r="B151" s="307" t="s">
        <v>493</v>
      </c>
      <c r="C151" s="308" t="s">
        <v>494</v>
      </c>
      <c r="D151" s="309">
        <v>25</v>
      </c>
      <c r="E151" s="310" t="s">
        <v>114</v>
      </c>
      <c r="F151" s="311" t="s">
        <v>1548</v>
      </c>
      <c r="G151" s="276"/>
      <c r="H151" s="313"/>
      <c r="I151" s="385"/>
      <c r="J151" s="386"/>
      <c r="K151" s="386"/>
      <c r="L151" s="386"/>
      <c r="M151" s="386"/>
      <c r="N151" s="386"/>
      <c r="O151" s="386"/>
      <c r="P151" s="386"/>
      <c r="Q151" s="386"/>
      <c r="R151" s="386"/>
      <c r="S151" s="386"/>
      <c r="T151" s="386"/>
      <c r="U151" s="386"/>
      <c r="V151" s="386"/>
      <c r="W151" s="386"/>
      <c r="X151" s="386"/>
      <c r="Y151" s="386"/>
      <c r="Z151" s="386"/>
      <c r="AA151" s="386"/>
      <c r="AB151" s="386"/>
      <c r="AC151" s="386"/>
      <c r="AD151" s="386"/>
      <c r="AE151" s="386"/>
      <c r="AF151" s="386"/>
      <c r="AG151" s="386"/>
      <c r="AH151" s="386"/>
      <c r="AI151" s="386"/>
      <c r="AJ151" s="386"/>
      <c r="AK151" s="386"/>
      <c r="AL151" s="386"/>
      <c r="AM151" s="386"/>
      <c r="AN151" s="386"/>
      <c r="AO151" s="386"/>
      <c r="AP151" s="386"/>
      <c r="AQ151" s="386"/>
      <c r="AR151" s="386"/>
      <c r="AS151" s="387"/>
      <c r="AT151" s="372">
        <v>44632</v>
      </c>
      <c r="AV151" s="177"/>
      <c r="AW151" s="177"/>
      <c r="AX151" s="177"/>
      <c r="AY151" s="177"/>
      <c r="AZ151" s="177"/>
      <c r="BA151" s="177"/>
      <c r="BB151" s="177"/>
      <c r="BC151" s="177"/>
      <c r="BD151" s="177"/>
      <c r="BE151" s="177"/>
      <c r="BF151" s="177"/>
      <c r="BG151" s="177"/>
      <c r="BH151" s="177"/>
    </row>
    <row r="152" spans="1:60" s="187" customFormat="1" ht="31.5">
      <c r="A152" s="373"/>
      <c r="B152" s="307" t="s">
        <v>1549</v>
      </c>
      <c r="C152" s="308" t="s">
        <v>1550</v>
      </c>
      <c r="D152" s="309">
        <v>25</v>
      </c>
      <c r="E152" s="310" t="s">
        <v>114</v>
      </c>
      <c r="F152" s="311" t="s">
        <v>1548</v>
      </c>
      <c r="G152" s="276"/>
      <c r="H152" s="313"/>
      <c r="I152" s="385"/>
      <c r="J152" s="386"/>
      <c r="K152" s="386"/>
      <c r="L152" s="386"/>
      <c r="M152" s="386"/>
      <c r="N152" s="386"/>
      <c r="O152" s="386"/>
      <c r="P152" s="386"/>
      <c r="Q152" s="386"/>
      <c r="R152" s="386"/>
      <c r="S152" s="386"/>
      <c r="T152" s="386"/>
      <c r="U152" s="386"/>
      <c r="V152" s="386"/>
      <c r="W152" s="386"/>
      <c r="X152" s="386"/>
      <c r="Y152" s="386"/>
      <c r="Z152" s="386"/>
      <c r="AA152" s="386"/>
      <c r="AB152" s="386"/>
      <c r="AC152" s="386"/>
      <c r="AD152" s="386"/>
      <c r="AE152" s="386"/>
      <c r="AF152" s="386"/>
      <c r="AG152" s="386"/>
      <c r="AH152" s="386"/>
      <c r="AI152" s="386"/>
      <c r="AJ152" s="386"/>
      <c r="AK152" s="386"/>
      <c r="AL152" s="386"/>
      <c r="AM152" s="386"/>
      <c r="AN152" s="386"/>
      <c r="AO152" s="386"/>
      <c r="AP152" s="386"/>
      <c r="AQ152" s="386"/>
      <c r="AR152" s="386"/>
      <c r="AS152" s="387"/>
      <c r="AT152" s="372">
        <v>44137</v>
      </c>
      <c r="AV152" s="177"/>
      <c r="AW152" s="177"/>
      <c r="AX152" s="177"/>
      <c r="AY152" s="177"/>
      <c r="AZ152" s="177"/>
      <c r="BA152" s="177"/>
      <c r="BB152" s="177"/>
      <c r="BC152" s="177"/>
      <c r="BD152" s="177"/>
      <c r="BE152" s="177"/>
      <c r="BF152" s="177"/>
      <c r="BG152" s="177"/>
      <c r="BH152" s="177"/>
    </row>
    <row r="153" spans="1:60" s="187" customFormat="1" ht="31.5">
      <c r="A153" s="373"/>
      <c r="B153" s="367" t="s">
        <v>1551</v>
      </c>
      <c r="C153" s="361" t="s">
        <v>1552</v>
      </c>
      <c r="D153" s="309">
        <v>25</v>
      </c>
      <c r="E153" s="310" t="s">
        <v>114</v>
      </c>
      <c r="F153" s="311" t="s">
        <v>1548</v>
      </c>
      <c r="G153" s="276"/>
      <c r="H153" s="313"/>
      <c r="I153" s="385"/>
      <c r="J153" s="386"/>
      <c r="K153" s="386"/>
      <c r="L153" s="386"/>
      <c r="M153" s="386"/>
      <c r="N153" s="386"/>
      <c r="O153" s="386"/>
      <c r="P153" s="386"/>
      <c r="Q153" s="386"/>
      <c r="R153" s="386"/>
      <c r="S153" s="386"/>
      <c r="T153" s="386"/>
      <c r="U153" s="386"/>
      <c r="V153" s="386"/>
      <c r="W153" s="386"/>
      <c r="X153" s="386"/>
      <c r="Y153" s="386"/>
      <c r="Z153" s="386"/>
      <c r="AA153" s="386"/>
      <c r="AB153" s="386"/>
      <c r="AC153" s="386"/>
      <c r="AD153" s="386"/>
      <c r="AE153" s="386"/>
      <c r="AF153" s="386"/>
      <c r="AG153" s="386"/>
      <c r="AH153" s="386"/>
      <c r="AI153" s="386"/>
      <c r="AJ153" s="386"/>
      <c r="AK153" s="386"/>
      <c r="AL153" s="386"/>
      <c r="AM153" s="386"/>
      <c r="AN153" s="386"/>
      <c r="AO153" s="386"/>
      <c r="AP153" s="386"/>
      <c r="AQ153" s="386"/>
      <c r="AR153" s="386"/>
      <c r="AS153" s="387"/>
      <c r="AT153" s="372">
        <v>44471</v>
      </c>
      <c r="AV153" s="177"/>
      <c r="AW153" s="177"/>
      <c r="AX153" s="177"/>
      <c r="AY153" s="177"/>
      <c r="AZ153" s="177"/>
      <c r="BA153" s="177"/>
      <c r="BB153" s="177"/>
      <c r="BC153" s="177"/>
      <c r="BD153" s="177"/>
      <c r="BE153" s="177"/>
      <c r="BF153" s="177"/>
      <c r="BG153" s="177"/>
      <c r="BH153" s="177"/>
    </row>
    <row r="154" spans="1:60" s="187" customFormat="1" ht="63">
      <c r="A154" s="373"/>
      <c r="B154" s="374" t="s">
        <v>487</v>
      </c>
      <c r="C154" s="375" t="s">
        <v>488</v>
      </c>
      <c r="D154" s="309">
        <v>25</v>
      </c>
      <c r="E154" s="310" t="s">
        <v>114</v>
      </c>
      <c r="F154" s="311" t="s">
        <v>1548</v>
      </c>
      <c r="G154" s="276"/>
      <c r="H154" s="313"/>
      <c r="I154" s="385"/>
      <c r="J154" s="386"/>
      <c r="K154" s="386"/>
      <c r="L154" s="386"/>
      <c r="M154" s="386"/>
      <c r="N154" s="386"/>
      <c r="O154" s="386"/>
      <c r="P154" s="386"/>
      <c r="Q154" s="386"/>
      <c r="R154" s="386"/>
      <c r="S154" s="386"/>
      <c r="T154" s="386"/>
      <c r="U154" s="386"/>
      <c r="V154" s="386"/>
      <c r="W154" s="386"/>
      <c r="X154" s="386"/>
      <c r="Y154" s="386"/>
      <c r="Z154" s="386"/>
      <c r="AA154" s="386"/>
      <c r="AB154" s="386"/>
      <c r="AC154" s="386"/>
      <c r="AD154" s="386"/>
      <c r="AE154" s="386"/>
      <c r="AF154" s="386"/>
      <c r="AG154" s="386"/>
      <c r="AH154" s="386"/>
      <c r="AI154" s="386"/>
      <c r="AJ154" s="386"/>
      <c r="AK154" s="386"/>
      <c r="AL154" s="386"/>
      <c r="AM154" s="386"/>
      <c r="AN154" s="386"/>
      <c r="AO154" s="386"/>
      <c r="AP154" s="386"/>
      <c r="AQ154" s="386"/>
      <c r="AR154" s="386"/>
      <c r="AS154" s="387"/>
      <c r="AT154" s="372">
        <v>44632</v>
      </c>
      <c r="AV154" s="177"/>
      <c r="AW154" s="177"/>
      <c r="AX154" s="177"/>
      <c r="AY154" s="177"/>
      <c r="AZ154" s="177"/>
      <c r="BA154" s="177"/>
      <c r="BB154" s="177"/>
      <c r="BC154" s="177"/>
      <c r="BD154" s="177"/>
      <c r="BE154" s="177"/>
      <c r="BF154" s="177"/>
      <c r="BG154" s="177"/>
      <c r="BH154" s="177"/>
    </row>
    <row r="155" spans="1:60" s="187" customFormat="1" ht="31.5">
      <c r="A155" s="371">
        <v>26</v>
      </c>
      <c r="B155" s="299" t="s">
        <v>501</v>
      </c>
      <c r="C155" s="300" t="s">
        <v>502</v>
      </c>
      <c r="D155" s="301">
        <v>26</v>
      </c>
      <c r="E155" s="302" t="s">
        <v>114</v>
      </c>
      <c r="F155" s="303" t="s">
        <v>1553</v>
      </c>
      <c r="G155" s="251" t="s">
        <v>1454</v>
      </c>
      <c r="H155" s="305"/>
      <c r="I155" s="252">
        <v>44208</v>
      </c>
      <c r="J155" s="253">
        <f>I155+4</f>
        <v>44212</v>
      </c>
      <c r="K155" s="253">
        <v>44213</v>
      </c>
      <c r="L155" s="254">
        <v>44238</v>
      </c>
      <c r="M155" s="253">
        <f>L155+1</f>
        <v>44239</v>
      </c>
      <c r="N155" s="255">
        <v>44268</v>
      </c>
      <c r="O155" s="255">
        <v>44268</v>
      </c>
      <c r="P155" s="255"/>
      <c r="Q155" s="255">
        <f>M155+10</f>
        <v>44249</v>
      </c>
      <c r="R155" s="255">
        <f>Q155+5</f>
        <v>44254</v>
      </c>
      <c r="S155" s="256">
        <v>44288</v>
      </c>
      <c r="T155" s="255">
        <f>Q155+10</f>
        <v>44259</v>
      </c>
      <c r="U155" s="255">
        <v>44298</v>
      </c>
      <c r="V155" s="255">
        <f>N155+1</f>
        <v>44269</v>
      </c>
      <c r="W155" s="255">
        <f>V155+5</f>
        <v>44274</v>
      </c>
      <c r="X155" s="256">
        <v>44327</v>
      </c>
      <c r="Y155" s="255">
        <f>X155+20</f>
        <v>44347</v>
      </c>
      <c r="Z155" s="255">
        <f>O155+10</f>
        <v>44278</v>
      </c>
      <c r="AA155" s="255">
        <f>X155+25</f>
        <v>44352</v>
      </c>
      <c r="AB155" s="255">
        <f>X155+15</f>
        <v>44342</v>
      </c>
      <c r="AC155" s="255">
        <f>AA155+1</f>
        <v>44353</v>
      </c>
      <c r="AD155" s="255">
        <f>X155+10</f>
        <v>44337</v>
      </c>
      <c r="AE155" s="255">
        <f>AD155+1</f>
        <v>44338</v>
      </c>
      <c r="AF155" s="255">
        <f>Y155+1</f>
        <v>44348</v>
      </c>
      <c r="AG155" s="256">
        <f>AF155+15</f>
        <v>44363</v>
      </c>
      <c r="AH155" s="255">
        <f>AG155+10</f>
        <v>44373</v>
      </c>
      <c r="AI155" s="255">
        <f>AH155+5</f>
        <v>44378</v>
      </c>
      <c r="AJ155" s="255">
        <f>AI155+15</f>
        <v>44393</v>
      </c>
      <c r="AK155" s="255">
        <f>AI155+20</f>
        <v>44398</v>
      </c>
      <c r="AL155" s="256">
        <f>AK155+5</f>
        <v>44403</v>
      </c>
      <c r="AM155" s="255">
        <f>AL155+1</f>
        <v>44404</v>
      </c>
      <c r="AN155" s="255">
        <f>AM155+5</f>
        <v>44409</v>
      </c>
      <c r="AO155" s="255">
        <f>AN155+5</f>
        <v>44414</v>
      </c>
      <c r="AP155" s="256">
        <v>44448</v>
      </c>
      <c r="AQ155" s="256">
        <v>44468</v>
      </c>
      <c r="AR155" s="256">
        <v>44488</v>
      </c>
      <c r="AS155" s="257">
        <v>44548</v>
      </c>
      <c r="AT155" s="372">
        <v>44498</v>
      </c>
      <c r="AV155" s="177"/>
      <c r="AW155" s="177"/>
      <c r="AX155" s="177"/>
      <c r="AY155" s="177"/>
      <c r="AZ155" s="177"/>
      <c r="BA155" s="177"/>
      <c r="BB155" s="177"/>
      <c r="BC155" s="177"/>
      <c r="BD155" s="177"/>
      <c r="BE155" s="177"/>
      <c r="BF155" s="177"/>
      <c r="BG155" s="177"/>
      <c r="BH155" s="177"/>
    </row>
    <row r="156" spans="1:60" s="187" customFormat="1" ht="31.5">
      <c r="A156" s="373"/>
      <c r="B156" s="307" t="s">
        <v>503</v>
      </c>
      <c r="C156" s="308" t="s">
        <v>504</v>
      </c>
      <c r="D156" s="309">
        <v>26</v>
      </c>
      <c r="E156" s="310" t="s">
        <v>114</v>
      </c>
      <c r="F156" s="311" t="s">
        <v>1553</v>
      </c>
      <c r="G156" s="276"/>
      <c r="H156" s="313"/>
      <c r="I156" s="385"/>
      <c r="J156" s="386"/>
      <c r="K156" s="386"/>
      <c r="L156" s="386"/>
      <c r="M156" s="386"/>
      <c r="N156" s="386"/>
      <c r="O156" s="386"/>
      <c r="P156" s="386"/>
      <c r="Q156" s="386"/>
      <c r="R156" s="386"/>
      <c r="S156" s="386"/>
      <c r="T156" s="386"/>
      <c r="U156" s="386"/>
      <c r="V156" s="386"/>
      <c r="W156" s="386"/>
      <c r="X156" s="386"/>
      <c r="Y156" s="386"/>
      <c r="Z156" s="386"/>
      <c r="AA156" s="386"/>
      <c r="AB156" s="386"/>
      <c r="AC156" s="386"/>
      <c r="AD156" s="386"/>
      <c r="AE156" s="386"/>
      <c r="AF156" s="386"/>
      <c r="AG156" s="386"/>
      <c r="AH156" s="386"/>
      <c r="AI156" s="386"/>
      <c r="AJ156" s="386"/>
      <c r="AK156" s="386"/>
      <c r="AL156" s="386"/>
      <c r="AM156" s="386"/>
      <c r="AN156" s="386"/>
      <c r="AO156" s="386"/>
      <c r="AP156" s="386"/>
      <c r="AQ156" s="386"/>
      <c r="AR156" s="386"/>
      <c r="AS156" s="387"/>
      <c r="AT156" s="372">
        <v>44498</v>
      </c>
      <c r="AV156" s="177"/>
      <c r="AW156" s="177"/>
      <c r="AX156" s="177"/>
      <c r="AY156" s="177"/>
      <c r="AZ156" s="177"/>
      <c r="BA156" s="177"/>
      <c r="BB156" s="177"/>
      <c r="BC156" s="177"/>
      <c r="BD156" s="177"/>
      <c r="BE156" s="177"/>
      <c r="BF156" s="177"/>
      <c r="BG156" s="177"/>
      <c r="BH156" s="177"/>
    </row>
    <row r="157" spans="1:60" s="187" customFormat="1" ht="31.5">
      <c r="A157" s="373"/>
      <c r="B157" s="307" t="s">
        <v>505</v>
      </c>
      <c r="C157" s="308" t="s">
        <v>506</v>
      </c>
      <c r="D157" s="309">
        <v>26</v>
      </c>
      <c r="E157" s="310" t="s">
        <v>114</v>
      </c>
      <c r="F157" s="311" t="s">
        <v>1553</v>
      </c>
      <c r="G157" s="276"/>
      <c r="H157" s="313"/>
      <c r="I157" s="402"/>
      <c r="J157" s="403"/>
      <c r="K157" s="403"/>
      <c r="L157" s="404"/>
      <c r="M157" s="403"/>
      <c r="N157" s="403"/>
      <c r="O157" s="403"/>
      <c r="P157" s="403"/>
      <c r="Q157" s="403"/>
      <c r="R157" s="403"/>
      <c r="S157" s="403"/>
      <c r="T157" s="403"/>
      <c r="U157" s="403"/>
      <c r="V157" s="403"/>
      <c r="W157" s="403"/>
      <c r="X157" s="403"/>
      <c r="Y157" s="403"/>
      <c r="Z157" s="403"/>
      <c r="AA157" s="403"/>
      <c r="AB157" s="403"/>
      <c r="AC157" s="403"/>
      <c r="AD157" s="403"/>
      <c r="AE157" s="403"/>
      <c r="AF157" s="403"/>
      <c r="AG157" s="403"/>
      <c r="AH157" s="403"/>
      <c r="AI157" s="403"/>
      <c r="AJ157" s="403"/>
      <c r="AK157" s="403"/>
      <c r="AL157" s="403"/>
      <c r="AM157" s="403"/>
      <c r="AN157" s="403"/>
      <c r="AO157" s="403"/>
      <c r="AP157" s="403"/>
      <c r="AQ157" s="403"/>
      <c r="AR157" s="403"/>
      <c r="AS157" s="405"/>
      <c r="AT157" s="372">
        <v>44548</v>
      </c>
      <c r="AV157" s="177"/>
      <c r="AW157" s="177"/>
      <c r="AX157" s="177"/>
      <c r="AY157" s="177"/>
      <c r="AZ157" s="177"/>
      <c r="BA157" s="177"/>
      <c r="BB157" s="177"/>
      <c r="BC157" s="177"/>
      <c r="BD157" s="177"/>
      <c r="BE157" s="177"/>
      <c r="BF157" s="177"/>
      <c r="BG157" s="177"/>
      <c r="BH157" s="177"/>
    </row>
    <row r="158" spans="1:60" s="187" customFormat="1" ht="31.5">
      <c r="A158" s="373"/>
      <c r="B158" s="307" t="s">
        <v>499</v>
      </c>
      <c r="C158" s="308" t="s">
        <v>500</v>
      </c>
      <c r="D158" s="309">
        <v>26</v>
      </c>
      <c r="E158" s="310" t="s">
        <v>114</v>
      </c>
      <c r="F158" s="311" t="s">
        <v>1553</v>
      </c>
      <c r="G158" s="276"/>
      <c r="H158" s="313"/>
      <c r="I158" s="385"/>
      <c r="J158" s="386"/>
      <c r="K158" s="386"/>
      <c r="L158" s="386"/>
      <c r="M158" s="386"/>
      <c r="N158" s="386"/>
      <c r="O158" s="386"/>
      <c r="P158" s="386"/>
      <c r="Q158" s="386"/>
      <c r="R158" s="386"/>
      <c r="S158" s="386"/>
      <c r="T158" s="386"/>
      <c r="U158" s="386"/>
      <c r="V158" s="386"/>
      <c r="W158" s="386"/>
      <c r="X158" s="386"/>
      <c r="Y158" s="386"/>
      <c r="Z158" s="386"/>
      <c r="AA158" s="386"/>
      <c r="AB158" s="386"/>
      <c r="AC158" s="386"/>
      <c r="AD158" s="386"/>
      <c r="AE158" s="386"/>
      <c r="AF158" s="386"/>
      <c r="AG158" s="386"/>
      <c r="AH158" s="386"/>
      <c r="AI158" s="386"/>
      <c r="AJ158" s="386"/>
      <c r="AK158" s="386"/>
      <c r="AL158" s="386"/>
      <c r="AM158" s="386"/>
      <c r="AN158" s="386"/>
      <c r="AO158" s="386"/>
      <c r="AP158" s="386"/>
      <c r="AQ158" s="386"/>
      <c r="AR158" s="386"/>
      <c r="AS158" s="387"/>
      <c r="AT158" s="372">
        <v>44668</v>
      </c>
      <c r="AV158" s="177"/>
      <c r="AW158" s="177"/>
      <c r="AX158" s="177"/>
      <c r="AY158" s="177"/>
      <c r="AZ158" s="177"/>
      <c r="BA158" s="177"/>
      <c r="BB158" s="177"/>
      <c r="BC158" s="177"/>
      <c r="BD158" s="177"/>
      <c r="BE158" s="177"/>
      <c r="BF158" s="177"/>
      <c r="BG158" s="177"/>
      <c r="BH158" s="177"/>
    </row>
    <row r="159" spans="1:60" s="187" customFormat="1" ht="31.5">
      <c r="A159" s="384"/>
      <c r="B159" s="317" t="s">
        <v>420</v>
      </c>
      <c r="C159" s="318" t="s">
        <v>421</v>
      </c>
      <c r="D159" s="319">
        <v>26</v>
      </c>
      <c r="E159" s="320" t="s">
        <v>114</v>
      </c>
      <c r="F159" s="321" t="s">
        <v>1553</v>
      </c>
      <c r="G159" s="287"/>
      <c r="H159" s="323"/>
      <c r="I159" s="385"/>
      <c r="J159" s="386"/>
      <c r="K159" s="386"/>
      <c r="L159" s="386"/>
      <c r="M159" s="386"/>
      <c r="N159" s="386"/>
      <c r="O159" s="386"/>
      <c r="P159" s="386"/>
      <c r="Q159" s="386"/>
      <c r="R159" s="386"/>
      <c r="S159" s="386"/>
      <c r="T159" s="386"/>
      <c r="U159" s="386"/>
      <c r="V159" s="386"/>
      <c r="W159" s="386"/>
      <c r="X159" s="386"/>
      <c r="Y159" s="386"/>
      <c r="Z159" s="386"/>
      <c r="AA159" s="386"/>
      <c r="AB159" s="386"/>
      <c r="AC159" s="386"/>
      <c r="AD159" s="386"/>
      <c r="AE159" s="386"/>
      <c r="AF159" s="386"/>
      <c r="AG159" s="386"/>
      <c r="AH159" s="386"/>
      <c r="AI159" s="386"/>
      <c r="AJ159" s="386"/>
      <c r="AK159" s="386"/>
      <c r="AL159" s="386"/>
      <c r="AM159" s="386"/>
      <c r="AN159" s="386"/>
      <c r="AO159" s="386"/>
      <c r="AP159" s="386"/>
      <c r="AQ159" s="386"/>
      <c r="AR159" s="386"/>
      <c r="AS159" s="387"/>
      <c r="AT159" s="372">
        <v>44638</v>
      </c>
      <c r="AV159" s="177"/>
      <c r="AW159" s="177"/>
      <c r="AX159" s="177"/>
      <c r="AY159" s="177"/>
      <c r="AZ159" s="177"/>
      <c r="BA159" s="177"/>
      <c r="BB159" s="177"/>
      <c r="BC159" s="177"/>
      <c r="BD159" s="177"/>
      <c r="BE159" s="177"/>
      <c r="BF159" s="177"/>
      <c r="BG159" s="177"/>
      <c r="BH159" s="177"/>
    </row>
    <row r="160" spans="1:60" s="187" customFormat="1" ht="31.5">
      <c r="A160" s="371">
        <v>27</v>
      </c>
      <c r="B160" s="299" t="s">
        <v>550</v>
      </c>
      <c r="C160" s="300" t="s">
        <v>551</v>
      </c>
      <c r="D160" s="301">
        <v>27</v>
      </c>
      <c r="E160" s="302" t="s">
        <v>114</v>
      </c>
      <c r="F160" s="303" t="s">
        <v>1554</v>
      </c>
      <c r="G160" s="251" t="s">
        <v>1454</v>
      </c>
      <c r="H160" s="305"/>
      <c r="I160" s="252">
        <v>43621</v>
      </c>
      <c r="J160" s="253">
        <f>I160+14</f>
        <v>43635</v>
      </c>
      <c r="K160" s="253">
        <v>43626</v>
      </c>
      <c r="L160" s="254">
        <v>43651</v>
      </c>
      <c r="M160" s="253">
        <f>L160+1</f>
        <v>43652</v>
      </c>
      <c r="N160" s="255">
        <v>43681</v>
      </c>
      <c r="O160" s="255">
        <v>43681</v>
      </c>
      <c r="P160" s="255"/>
      <c r="Q160" s="255">
        <f>M160+10</f>
        <v>43662</v>
      </c>
      <c r="R160" s="255">
        <f>Q160+5</f>
        <v>43667</v>
      </c>
      <c r="S160" s="256">
        <v>43701</v>
      </c>
      <c r="T160" s="255">
        <f>Q160+10</f>
        <v>43672</v>
      </c>
      <c r="U160" s="255">
        <v>43711</v>
      </c>
      <c r="V160" s="255">
        <f>N160+1</f>
        <v>43682</v>
      </c>
      <c r="W160" s="255">
        <f>V160+5</f>
        <v>43687</v>
      </c>
      <c r="X160" s="256">
        <v>43740</v>
      </c>
      <c r="Y160" s="255">
        <f>X160+20</f>
        <v>43760</v>
      </c>
      <c r="Z160" s="255">
        <f>O160+10</f>
        <v>43691</v>
      </c>
      <c r="AA160" s="255">
        <f>X160+25</f>
        <v>43765</v>
      </c>
      <c r="AB160" s="255">
        <f>X160+15</f>
        <v>43755</v>
      </c>
      <c r="AC160" s="255">
        <f>AA160+1</f>
        <v>43766</v>
      </c>
      <c r="AD160" s="255">
        <f>X160+10</f>
        <v>43750</v>
      </c>
      <c r="AE160" s="255">
        <f>AD160+1</f>
        <v>43751</v>
      </c>
      <c r="AF160" s="255">
        <f>Y160+1</f>
        <v>43761</v>
      </c>
      <c r="AG160" s="256">
        <f>AF160+15</f>
        <v>43776</v>
      </c>
      <c r="AH160" s="255">
        <f>AG160+10</f>
        <v>43786</v>
      </c>
      <c r="AI160" s="255">
        <f>AH160+5</f>
        <v>43791</v>
      </c>
      <c r="AJ160" s="255">
        <f>AI160+15</f>
        <v>43806</v>
      </c>
      <c r="AK160" s="255">
        <f>AI160+20</f>
        <v>43811</v>
      </c>
      <c r="AL160" s="256">
        <f>AK160+5</f>
        <v>43816</v>
      </c>
      <c r="AM160" s="255">
        <f>AL160+1</f>
        <v>43817</v>
      </c>
      <c r="AN160" s="255">
        <f>AM160+5</f>
        <v>43822</v>
      </c>
      <c r="AO160" s="255">
        <f>AN160+5</f>
        <v>43827</v>
      </c>
      <c r="AP160" s="256">
        <v>43861</v>
      </c>
      <c r="AQ160" s="256">
        <v>43881</v>
      </c>
      <c r="AR160" s="256">
        <v>43901</v>
      </c>
      <c r="AS160" s="257">
        <v>43961</v>
      </c>
      <c r="AT160" s="372">
        <v>44611</v>
      </c>
      <c r="AV160" s="177"/>
      <c r="AW160" s="177"/>
      <c r="AX160" s="177"/>
      <c r="AY160" s="177"/>
      <c r="AZ160" s="177"/>
      <c r="BA160" s="177"/>
      <c r="BB160" s="177"/>
      <c r="BC160" s="177"/>
      <c r="BD160" s="177"/>
      <c r="BE160" s="177"/>
      <c r="BF160" s="177"/>
      <c r="BG160" s="177"/>
      <c r="BH160" s="177"/>
    </row>
    <row r="161" spans="1:60" s="187" customFormat="1" ht="31.5">
      <c r="A161" s="373"/>
      <c r="B161" s="374" t="s">
        <v>552</v>
      </c>
      <c r="C161" s="375" t="s">
        <v>553</v>
      </c>
      <c r="D161" s="309">
        <v>27</v>
      </c>
      <c r="E161" s="310" t="s">
        <v>114</v>
      </c>
      <c r="F161" s="311" t="s">
        <v>1554</v>
      </c>
      <c r="G161" s="276"/>
      <c r="H161" s="313"/>
      <c r="I161" s="385"/>
      <c r="J161" s="386"/>
      <c r="K161" s="386"/>
      <c r="L161" s="386"/>
      <c r="M161" s="386"/>
      <c r="N161" s="386"/>
      <c r="O161" s="386"/>
      <c r="P161" s="386"/>
      <c r="Q161" s="386"/>
      <c r="R161" s="386"/>
      <c r="S161" s="386"/>
      <c r="T161" s="386"/>
      <c r="U161" s="386"/>
      <c r="V161" s="386"/>
      <c r="W161" s="386"/>
      <c r="X161" s="386"/>
      <c r="Y161" s="386"/>
      <c r="Z161" s="386"/>
      <c r="AA161" s="386"/>
      <c r="AB161" s="386"/>
      <c r="AC161" s="386"/>
      <c r="AD161" s="386"/>
      <c r="AE161" s="386"/>
      <c r="AF161" s="386"/>
      <c r="AG161" s="386"/>
      <c r="AH161" s="386"/>
      <c r="AI161" s="386"/>
      <c r="AJ161" s="386"/>
      <c r="AK161" s="386"/>
      <c r="AL161" s="386"/>
      <c r="AM161" s="386"/>
      <c r="AN161" s="386"/>
      <c r="AO161" s="386"/>
      <c r="AP161" s="386"/>
      <c r="AQ161" s="386"/>
      <c r="AR161" s="386"/>
      <c r="AS161" s="387"/>
      <c r="AT161" s="372">
        <v>44611</v>
      </c>
      <c r="AV161" s="177"/>
      <c r="AW161" s="177"/>
      <c r="AX161" s="177"/>
      <c r="AY161" s="177"/>
      <c r="AZ161" s="177"/>
      <c r="BA161" s="177"/>
      <c r="BB161" s="177"/>
      <c r="BC161" s="177"/>
      <c r="BD161" s="177"/>
      <c r="BE161" s="177"/>
      <c r="BF161" s="177"/>
      <c r="BG161" s="177"/>
      <c r="BH161" s="177"/>
    </row>
    <row r="162" spans="1:60" s="187" customFormat="1" ht="31.5">
      <c r="A162" s="373"/>
      <c r="B162" s="307" t="s">
        <v>532</v>
      </c>
      <c r="C162" s="308" t="s">
        <v>533</v>
      </c>
      <c r="D162" s="309">
        <v>27</v>
      </c>
      <c r="E162" s="310" t="s">
        <v>114</v>
      </c>
      <c r="F162" s="311" t="s">
        <v>1554</v>
      </c>
      <c r="G162" s="276"/>
      <c r="H162" s="313"/>
      <c r="I162" s="402"/>
      <c r="J162" s="403"/>
      <c r="K162" s="403"/>
      <c r="L162" s="404"/>
      <c r="M162" s="403"/>
      <c r="N162" s="403"/>
      <c r="O162" s="403"/>
      <c r="P162" s="403"/>
      <c r="Q162" s="403"/>
      <c r="R162" s="403"/>
      <c r="S162" s="403"/>
      <c r="T162" s="403"/>
      <c r="U162" s="403"/>
      <c r="V162" s="403"/>
      <c r="W162" s="403"/>
      <c r="X162" s="403"/>
      <c r="Y162" s="403"/>
      <c r="Z162" s="403"/>
      <c r="AA162" s="403"/>
      <c r="AB162" s="403"/>
      <c r="AC162" s="403"/>
      <c r="AD162" s="403"/>
      <c r="AE162" s="403"/>
      <c r="AF162" s="403"/>
      <c r="AG162" s="403"/>
      <c r="AH162" s="403"/>
      <c r="AI162" s="403"/>
      <c r="AJ162" s="403"/>
      <c r="AK162" s="403"/>
      <c r="AL162" s="403"/>
      <c r="AM162" s="403"/>
      <c r="AN162" s="403"/>
      <c r="AO162" s="403"/>
      <c r="AP162" s="403"/>
      <c r="AQ162" s="403"/>
      <c r="AR162" s="403"/>
      <c r="AS162" s="405"/>
      <c r="AT162" s="372">
        <v>44137</v>
      </c>
      <c r="AV162" s="177"/>
      <c r="AW162" s="177"/>
      <c r="AX162" s="177"/>
      <c r="AY162" s="177"/>
      <c r="AZ162" s="177"/>
      <c r="BA162" s="177"/>
      <c r="BB162" s="177"/>
      <c r="BC162" s="177"/>
      <c r="BD162" s="177"/>
      <c r="BE162" s="177"/>
      <c r="BF162" s="177"/>
      <c r="BG162" s="177"/>
      <c r="BH162" s="177"/>
    </row>
    <row r="163" spans="1:60" s="187" customFormat="1" ht="31.5">
      <c r="A163" s="373"/>
      <c r="B163" s="307" t="s">
        <v>534</v>
      </c>
      <c r="C163" s="308" t="s">
        <v>535</v>
      </c>
      <c r="D163" s="309">
        <v>27</v>
      </c>
      <c r="E163" s="310" t="s">
        <v>114</v>
      </c>
      <c r="F163" s="311" t="s">
        <v>1554</v>
      </c>
      <c r="G163" s="276"/>
      <c r="H163" s="313"/>
      <c r="I163" s="385"/>
      <c r="J163" s="386"/>
      <c r="K163" s="386"/>
      <c r="L163" s="386"/>
      <c r="M163" s="386"/>
      <c r="N163" s="386"/>
      <c r="O163" s="386"/>
      <c r="P163" s="386"/>
      <c r="Q163" s="386"/>
      <c r="R163" s="386"/>
      <c r="S163" s="386"/>
      <c r="T163" s="386"/>
      <c r="U163" s="386"/>
      <c r="V163" s="386"/>
      <c r="W163" s="386"/>
      <c r="X163" s="386"/>
      <c r="Y163" s="386"/>
      <c r="Z163" s="386"/>
      <c r="AA163" s="386"/>
      <c r="AB163" s="386"/>
      <c r="AC163" s="386"/>
      <c r="AD163" s="386"/>
      <c r="AE163" s="386"/>
      <c r="AF163" s="386"/>
      <c r="AG163" s="386"/>
      <c r="AH163" s="386"/>
      <c r="AI163" s="386"/>
      <c r="AJ163" s="386"/>
      <c r="AK163" s="386"/>
      <c r="AL163" s="386"/>
      <c r="AM163" s="386"/>
      <c r="AN163" s="386"/>
      <c r="AO163" s="386"/>
      <c r="AP163" s="386"/>
      <c r="AQ163" s="386"/>
      <c r="AR163" s="386"/>
      <c r="AS163" s="387"/>
      <c r="AT163" s="372">
        <v>43961</v>
      </c>
      <c r="AV163" s="177"/>
      <c r="AW163" s="177"/>
      <c r="AX163" s="177"/>
      <c r="AY163" s="177"/>
      <c r="AZ163" s="177"/>
      <c r="BA163" s="177"/>
      <c r="BB163" s="177"/>
      <c r="BC163" s="177"/>
      <c r="BD163" s="177"/>
      <c r="BE163" s="177"/>
      <c r="BF163" s="177"/>
      <c r="BG163" s="177"/>
      <c r="BH163" s="177"/>
    </row>
    <row r="164" spans="1:60" s="187" customFormat="1" ht="31.5">
      <c r="A164" s="373"/>
      <c r="B164" s="307" t="s">
        <v>536</v>
      </c>
      <c r="C164" s="308" t="s">
        <v>537</v>
      </c>
      <c r="D164" s="309">
        <v>27</v>
      </c>
      <c r="E164" s="310" t="s">
        <v>114</v>
      </c>
      <c r="F164" s="311" t="s">
        <v>1554</v>
      </c>
      <c r="G164" s="276"/>
      <c r="H164" s="313"/>
      <c r="I164" s="385"/>
      <c r="J164" s="386"/>
      <c r="K164" s="386"/>
      <c r="L164" s="386"/>
      <c r="M164" s="386"/>
      <c r="N164" s="386"/>
      <c r="O164" s="386"/>
      <c r="P164" s="386"/>
      <c r="Q164" s="386"/>
      <c r="R164" s="386"/>
      <c r="S164" s="386"/>
      <c r="T164" s="386"/>
      <c r="U164" s="386"/>
      <c r="V164" s="386"/>
      <c r="W164" s="386"/>
      <c r="X164" s="386"/>
      <c r="Y164" s="386"/>
      <c r="Z164" s="386"/>
      <c r="AA164" s="386"/>
      <c r="AB164" s="386"/>
      <c r="AC164" s="386"/>
      <c r="AD164" s="386"/>
      <c r="AE164" s="386"/>
      <c r="AF164" s="386"/>
      <c r="AG164" s="386"/>
      <c r="AH164" s="386"/>
      <c r="AI164" s="386"/>
      <c r="AJ164" s="386"/>
      <c r="AK164" s="386"/>
      <c r="AL164" s="386"/>
      <c r="AM164" s="386"/>
      <c r="AN164" s="386"/>
      <c r="AO164" s="386"/>
      <c r="AP164" s="386"/>
      <c r="AQ164" s="386"/>
      <c r="AR164" s="386"/>
      <c r="AS164" s="387"/>
      <c r="AT164" s="372">
        <v>44210</v>
      </c>
      <c r="AV164" s="177"/>
      <c r="AW164" s="177"/>
      <c r="AX164" s="177"/>
      <c r="AY164" s="177"/>
      <c r="AZ164" s="177"/>
      <c r="BA164" s="177"/>
      <c r="BB164" s="177"/>
      <c r="BC164" s="177"/>
      <c r="BD164" s="177"/>
      <c r="BE164" s="177"/>
      <c r="BF164" s="177"/>
      <c r="BG164" s="177"/>
      <c r="BH164" s="177"/>
    </row>
    <row r="165" spans="1:60" s="187" customFormat="1" ht="31.5">
      <c r="A165" s="373"/>
      <c r="B165" s="307" t="s">
        <v>538</v>
      </c>
      <c r="C165" s="308" t="s">
        <v>539</v>
      </c>
      <c r="D165" s="309">
        <v>27</v>
      </c>
      <c r="E165" s="310" t="s">
        <v>114</v>
      </c>
      <c r="F165" s="311" t="s">
        <v>1554</v>
      </c>
      <c r="G165" s="276"/>
      <c r="H165" s="313"/>
      <c r="I165" s="385"/>
      <c r="J165" s="386"/>
      <c r="K165" s="386"/>
      <c r="L165" s="386"/>
      <c r="M165" s="386"/>
      <c r="N165" s="386"/>
      <c r="O165" s="386"/>
      <c r="P165" s="386"/>
      <c r="Q165" s="386"/>
      <c r="R165" s="386"/>
      <c r="S165" s="386"/>
      <c r="T165" s="386"/>
      <c r="U165" s="386"/>
      <c r="V165" s="386"/>
      <c r="W165" s="386"/>
      <c r="X165" s="386"/>
      <c r="Y165" s="386"/>
      <c r="Z165" s="386"/>
      <c r="AA165" s="386"/>
      <c r="AB165" s="386"/>
      <c r="AC165" s="386"/>
      <c r="AD165" s="386"/>
      <c r="AE165" s="386"/>
      <c r="AF165" s="386"/>
      <c r="AG165" s="386"/>
      <c r="AH165" s="386"/>
      <c r="AI165" s="386"/>
      <c r="AJ165" s="386"/>
      <c r="AK165" s="386"/>
      <c r="AL165" s="386"/>
      <c r="AM165" s="386"/>
      <c r="AN165" s="386"/>
      <c r="AO165" s="386"/>
      <c r="AP165" s="386"/>
      <c r="AQ165" s="386"/>
      <c r="AR165" s="386"/>
      <c r="AS165" s="387"/>
      <c r="AT165" s="372">
        <v>44216</v>
      </c>
      <c r="AV165" s="177"/>
      <c r="AW165" s="177"/>
      <c r="AX165" s="177"/>
      <c r="AY165" s="177"/>
      <c r="AZ165" s="177"/>
      <c r="BA165" s="177"/>
      <c r="BB165" s="177"/>
      <c r="BC165" s="177"/>
      <c r="BD165" s="177"/>
      <c r="BE165" s="177"/>
      <c r="BF165" s="177"/>
      <c r="BG165" s="177"/>
      <c r="BH165" s="177"/>
    </row>
    <row r="166" spans="1:60" s="187" customFormat="1" ht="31.5">
      <c r="A166" s="373"/>
      <c r="B166" s="307" t="s">
        <v>540</v>
      </c>
      <c r="C166" s="308" t="s">
        <v>541</v>
      </c>
      <c r="D166" s="309">
        <v>27</v>
      </c>
      <c r="E166" s="310" t="s">
        <v>114</v>
      </c>
      <c r="F166" s="311" t="s">
        <v>1554</v>
      </c>
      <c r="G166" s="276"/>
      <c r="H166" s="313"/>
      <c r="I166" s="385"/>
      <c r="J166" s="386"/>
      <c r="K166" s="386"/>
      <c r="L166" s="386"/>
      <c r="M166" s="386"/>
      <c r="N166" s="386"/>
      <c r="O166" s="386"/>
      <c r="P166" s="386"/>
      <c r="Q166" s="386"/>
      <c r="R166" s="386"/>
      <c r="S166" s="386"/>
      <c r="T166" s="386"/>
      <c r="U166" s="386"/>
      <c r="V166" s="386"/>
      <c r="W166" s="386"/>
      <c r="X166" s="386"/>
      <c r="Y166" s="386"/>
      <c r="Z166" s="386"/>
      <c r="AA166" s="386"/>
      <c r="AB166" s="386"/>
      <c r="AC166" s="386"/>
      <c r="AD166" s="386"/>
      <c r="AE166" s="386"/>
      <c r="AF166" s="386"/>
      <c r="AG166" s="386"/>
      <c r="AH166" s="386"/>
      <c r="AI166" s="386"/>
      <c r="AJ166" s="386"/>
      <c r="AK166" s="386"/>
      <c r="AL166" s="386"/>
      <c r="AM166" s="386"/>
      <c r="AN166" s="386"/>
      <c r="AO166" s="386"/>
      <c r="AP166" s="386"/>
      <c r="AQ166" s="386"/>
      <c r="AR166" s="386"/>
      <c r="AS166" s="387"/>
      <c r="AT166" s="372">
        <v>44026</v>
      </c>
      <c r="AV166" s="177"/>
      <c r="AW166" s="177"/>
      <c r="AX166" s="177"/>
      <c r="AY166" s="177"/>
      <c r="AZ166" s="177"/>
      <c r="BA166" s="177"/>
      <c r="BB166" s="177"/>
      <c r="BC166" s="177"/>
      <c r="BD166" s="177"/>
      <c r="BE166" s="177"/>
      <c r="BF166" s="177"/>
      <c r="BG166" s="177"/>
      <c r="BH166" s="177"/>
    </row>
    <row r="167" spans="1:60" s="187" customFormat="1" ht="31.5">
      <c r="A167" s="384"/>
      <c r="B167" s="317" t="s">
        <v>732</v>
      </c>
      <c r="C167" s="318" t="s">
        <v>733</v>
      </c>
      <c r="D167" s="319">
        <v>27</v>
      </c>
      <c r="E167" s="320" t="s">
        <v>114</v>
      </c>
      <c r="F167" s="321" t="s">
        <v>1554</v>
      </c>
      <c r="G167" s="287"/>
      <c r="H167" s="323"/>
      <c r="I167" s="385"/>
      <c r="J167" s="386"/>
      <c r="K167" s="386"/>
      <c r="L167" s="386"/>
      <c r="M167" s="386"/>
      <c r="N167" s="386"/>
      <c r="O167" s="386"/>
      <c r="P167" s="386"/>
      <c r="Q167" s="386"/>
      <c r="R167" s="386"/>
      <c r="S167" s="386"/>
      <c r="T167" s="386"/>
      <c r="U167" s="386"/>
      <c r="V167" s="386"/>
      <c r="W167" s="386"/>
      <c r="X167" s="386"/>
      <c r="Y167" s="386"/>
      <c r="Z167" s="386"/>
      <c r="AA167" s="386"/>
      <c r="AB167" s="386"/>
      <c r="AC167" s="386"/>
      <c r="AD167" s="386"/>
      <c r="AE167" s="386"/>
      <c r="AF167" s="386"/>
      <c r="AG167" s="386"/>
      <c r="AH167" s="386"/>
      <c r="AI167" s="386"/>
      <c r="AJ167" s="386"/>
      <c r="AK167" s="386"/>
      <c r="AL167" s="386"/>
      <c r="AM167" s="386"/>
      <c r="AN167" s="386"/>
      <c r="AO167" s="386"/>
      <c r="AP167" s="386"/>
      <c r="AQ167" s="386"/>
      <c r="AR167" s="386"/>
      <c r="AS167" s="387"/>
      <c r="AT167" s="372">
        <v>44210</v>
      </c>
      <c r="AV167" s="177"/>
      <c r="AW167" s="177"/>
      <c r="AX167" s="177"/>
      <c r="AY167" s="177"/>
      <c r="AZ167" s="177"/>
      <c r="BA167" s="177"/>
      <c r="BB167" s="177"/>
      <c r="BC167" s="177"/>
      <c r="BD167" s="177"/>
      <c r="BE167" s="177"/>
      <c r="BF167" s="177"/>
      <c r="BG167" s="177"/>
      <c r="BH167" s="177"/>
    </row>
    <row r="168" spans="1:60" s="187" customFormat="1" ht="31.5">
      <c r="A168" s="371">
        <v>28</v>
      </c>
      <c r="B168" s="408" t="s">
        <v>530</v>
      </c>
      <c r="C168" s="409" t="s">
        <v>531</v>
      </c>
      <c r="D168" s="301">
        <v>28</v>
      </c>
      <c r="E168" s="302" t="s">
        <v>114</v>
      </c>
      <c r="F168" s="303" t="s">
        <v>1555</v>
      </c>
      <c r="G168" s="251" t="s">
        <v>1454</v>
      </c>
      <c r="H168" s="305"/>
      <c r="I168" s="252">
        <v>43686</v>
      </c>
      <c r="J168" s="253">
        <f>I168+4</f>
        <v>43690</v>
      </c>
      <c r="K168" s="253">
        <v>43691</v>
      </c>
      <c r="L168" s="254">
        <v>43716</v>
      </c>
      <c r="M168" s="253">
        <f>L168+1</f>
        <v>43717</v>
      </c>
      <c r="N168" s="255">
        <v>43746</v>
      </c>
      <c r="O168" s="255">
        <v>43746</v>
      </c>
      <c r="P168" s="255"/>
      <c r="Q168" s="255">
        <f>M168+10</f>
        <v>43727</v>
      </c>
      <c r="R168" s="255">
        <f>Q168+5</f>
        <v>43732</v>
      </c>
      <c r="S168" s="256">
        <v>43766</v>
      </c>
      <c r="T168" s="255">
        <f>Q168+10</f>
        <v>43737</v>
      </c>
      <c r="U168" s="255">
        <v>43776</v>
      </c>
      <c r="V168" s="255">
        <f>N168+1</f>
        <v>43747</v>
      </c>
      <c r="W168" s="255">
        <f>V168+5</f>
        <v>43752</v>
      </c>
      <c r="X168" s="256">
        <v>43805</v>
      </c>
      <c r="Y168" s="255">
        <f>X168+20</f>
        <v>43825</v>
      </c>
      <c r="Z168" s="255">
        <f>O168+10</f>
        <v>43756</v>
      </c>
      <c r="AA168" s="255">
        <f>X168+25</f>
        <v>43830</v>
      </c>
      <c r="AB168" s="255">
        <f>X168+15</f>
        <v>43820</v>
      </c>
      <c r="AC168" s="255">
        <f>AA168+1</f>
        <v>43831</v>
      </c>
      <c r="AD168" s="255">
        <f>X168+10</f>
        <v>43815</v>
      </c>
      <c r="AE168" s="255">
        <f>AD168+1</f>
        <v>43816</v>
      </c>
      <c r="AF168" s="255">
        <f>Y168+1</f>
        <v>43826</v>
      </c>
      <c r="AG168" s="256">
        <f>AF168+15</f>
        <v>43841</v>
      </c>
      <c r="AH168" s="255">
        <f>AG168+10</f>
        <v>43851</v>
      </c>
      <c r="AI168" s="255">
        <f>AH168+5</f>
        <v>43856</v>
      </c>
      <c r="AJ168" s="255">
        <f>AI168+15</f>
        <v>43871</v>
      </c>
      <c r="AK168" s="255">
        <f>AI168+20</f>
        <v>43876</v>
      </c>
      <c r="AL168" s="256">
        <f>AK168+5</f>
        <v>43881</v>
      </c>
      <c r="AM168" s="255">
        <f>AL168+1</f>
        <v>43882</v>
      </c>
      <c r="AN168" s="255">
        <f>AM168+5</f>
        <v>43887</v>
      </c>
      <c r="AO168" s="255">
        <f>AN168+5</f>
        <v>43892</v>
      </c>
      <c r="AP168" s="256">
        <v>43926</v>
      </c>
      <c r="AQ168" s="256">
        <v>43946</v>
      </c>
      <c r="AR168" s="256">
        <v>43966</v>
      </c>
      <c r="AS168" s="257">
        <v>44026</v>
      </c>
      <c r="AT168" s="372">
        <v>44611</v>
      </c>
      <c r="AV168" s="177"/>
      <c r="AW168" s="177"/>
      <c r="AX168" s="177"/>
      <c r="AY168" s="177"/>
      <c r="AZ168" s="177"/>
      <c r="BA168" s="177"/>
      <c r="BB168" s="177"/>
      <c r="BC168" s="177"/>
      <c r="BD168" s="177"/>
      <c r="BE168" s="177"/>
      <c r="BF168" s="177"/>
      <c r="BG168" s="177"/>
      <c r="BH168" s="177"/>
    </row>
    <row r="169" spans="1:60" s="187" customFormat="1" ht="31.5">
      <c r="A169" s="373"/>
      <c r="B169" s="307" t="s">
        <v>430</v>
      </c>
      <c r="C169" s="308" t="s">
        <v>431</v>
      </c>
      <c r="D169" s="309">
        <v>28</v>
      </c>
      <c r="E169" s="310" t="s">
        <v>114</v>
      </c>
      <c r="F169" s="311" t="s">
        <v>1555</v>
      </c>
      <c r="G169" s="276"/>
      <c r="H169" s="313"/>
      <c r="I169" s="402"/>
      <c r="J169" s="403"/>
      <c r="K169" s="403"/>
      <c r="L169" s="404"/>
      <c r="M169" s="403"/>
      <c r="N169" s="403"/>
      <c r="O169" s="403"/>
      <c r="P169" s="403"/>
      <c r="Q169" s="403"/>
      <c r="R169" s="403"/>
      <c r="S169" s="403"/>
      <c r="T169" s="403"/>
      <c r="U169" s="403"/>
      <c r="V169" s="403"/>
      <c r="W169" s="403"/>
      <c r="X169" s="403"/>
      <c r="Y169" s="403"/>
      <c r="Z169" s="403"/>
      <c r="AA169" s="403"/>
      <c r="AB169" s="403"/>
      <c r="AC169" s="403"/>
      <c r="AD169" s="403"/>
      <c r="AE169" s="403"/>
      <c r="AF169" s="403"/>
      <c r="AG169" s="403"/>
      <c r="AH169" s="403"/>
      <c r="AI169" s="403"/>
      <c r="AJ169" s="403"/>
      <c r="AK169" s="403"/>
      <c r="AL169" s="403"/>
      <c r="AM169" s="403"/>
      <c r="AN169" s="403"/>
      <c r="AO169" s="403"/>
      <c r="AP169" s="403"/>
      <c r="AQ169" s="403"/>
      <c r="AR169" s="403"/>
      <c r="AS169" s="405"/>
      <c r="AT169" s="372">
        <v>44026</v>
      </c>
      <c r="AV169" s="177"/>
      <c r="AW169" s="177"/>
      <c r="AX169" s="177"/>
      <c r="AY169" s="177"/>
      <c r="AZ169" s="177"/>
      <c r="BA169" s="177"/>
      <c r="BB169" s="177"/>
      <c r="BC169" s="177"/>
      <c r="BD169" s="177"/>
      <c r="BE169" s="177"/>
      <c r="BF169" s="177"/>
      <c r="BG169" s="177"/>
      <c r="BH169" s="177"/>
    </row>
    <row r="170" spans="1:60" s="187" customFormat="1" ht="31.5">
      <c r="A170" s="373"/>
      <c r="B170" s="307" t="s">
        <v>433</v>
      </c>
      <c r="C170" s="308" t="s">
        <v>434</v>
      </c>
      <c r="D170" s="309">
        <v>28</v>
      </c>
      <c r="E170" s="310" t="s">
        <v>114</v>
      </c>
      <c r="F170" s="311" t="s">
        <v>1555</v>
      </c>
      <c r="G170" s="276"/>
      <c r="H170" s="313"/>
      <c r="I170" s="385"/>
      <c r="J170" s="386"/>
      <c r="K170" s="386"/>
      <c r="L170" s="386"/>
      <c r="M170" s="386"/>
      <c r="N170" s="386"/>
      <c r="O170" s="386"/>
      <c r="P170" s="386"/>
      <c r="Q170" s="386"/>
      <c r="R170" s="386"/>
      <c r="S170" s="386"/>
      <c r="T170" s="386"/>
      <c r="U170" s="386"/>
      <c r="V170" s="386"/>
      <c r="W170" s="386"/>
      <c r="X170" s="386"/>
      <c r="Y170" s="386"/>
      <c r="Z170" s="386"/>
      <c r="AA170" s="386"/>
      <c r="AB170" s="386"/>
      <c r="AC170" s="386"/>
      <c r="AD170" s="386"/>
      <c r="AE170" s="386"/>
      <c r="AF170" s="386"/>
      <c r="AG170" s="386"/>
      <c r="AH170" s="386"/>
      <c r="AI170" s="386"/>
      <c r="AJ170" s="386"/>
      <c r="AK170" s="386"/>
      <c r="AL170" s="386"/>
      <c r="AM170" s="386"/>
      <c r="AN170" s="386"/>
      <c r="AO170" s="386"/>
      <c r="AP170" s="386"/>
      <c r="AQ170" s="386"/>
      <c r="AR170" s="386"/>
      <c r="AS170" s="387"/>
      <c r="AT170" s="372">
        <v>44653</v>
      </c>
      <c r="AV170" s="177"/>
      <c r="AW170" s="177"/>
      <c r="AX170" s="177"/>
      <c r="AY170" s="177"/>
      <c r="AZ170" s="177"/>
      <c r="BA170" s="177"/>
      <c r="BB170" s="177"/>
      <c r="BC170" s="177"/>
      <c r="BD170" s="177"/>
      <c r="BE170" s="177"/>
      <c r="BF170" s="177"/>
      <c r="BG170" s="177"/>
      <c r="BH170" s="177"/>
    </row>
    <row r="171" spans="1:60" s="187" customFormat="1" ht="47.25">
      <c r="A171" s="373"/>
      <c r="B171" s="307" t="s">
        <v>435</v>
      </c>
      <c r="C171" s="308" t="s">
        <v>436</v>
      </c>
      <c r="D171" s="309">
        <v>28</v>
      </c>
      <c r="E171" s="310" t="s">
        <v>114</v>
      </c>
      <c r="F171" s="311" t="s">
        <v>1555</v>
      </c>
      <c r="G171" s="276"/>
      <c r="H171" s="313"/>
      <c r="I171" s="385"/>
      <c r="J171" s="386"/>
      <c r="K171" s="386"/>
      <c r="L171" s="386"/>
      <c r="M171" s="386"/>
      <c r="N171" s="386"/>
      <c r="O171" s="386"/>
      <c r="P171" s="386"/>
      <c r="Q171" s="386"/>
      <c r="R171" s="386"/>
      <c r="S171" s="386"/>
      <c r="T171" s="386"/>
      <c r="U171" s="386"/>
      <c r="V171" s="386"/>
      <c r="W171" s="386"/>
      <c r="X171" s="386"/>
      <c r="Y171" s="386"/>
      <c r="Z171" s="386"/>
      <c r="AA171" s="386"/>
      <c r="AB171" s="386"/>
      <c r="AC171" s="386"/>
      <c r="AD171" s="386"/>
      <c r="AE171" s="386"/>
      <c r="AF171" s="386"/>
      <c r="AG171" s="386"/>
      <c r="AH171" s="386"/>
      <c r="AI171" s="386"/>
      <c r="AJ171" s="386"/>
      <c r="AK171" s="386"/>
      <c r="AL171" s="386"/>
      <c r="AM171" s="386"/>
      <c r="AN171" s="386"/>
      <c r="AO171" s="386"/>
      <c r="AP171" s="386"/>
      <c r="AQ171" s="386"/>
      <c r="AR171" s="386"/>
      <c r="AS171" s="387"/>
      <c r="AT171" s="372">
        <v>44653</v>
      </c>
      <c r="AV171" s="177"/>
      <c r="AW171" s="177"/>
      <c r="AX171" s="177"/>
      <c r="AY171" s="177"/>
      <c r="AZ171" s="177"/>
      <c r="BA171" s="177"/>
      <c r="BB171" s="177"/>
      <c r="BC171" s="177"/>
      <c r="BD171" s="177"/>
      <c r="BE171" s="177"/>
      <c r="BF171" s="177"/>
      <c r="BG171" s="177"/>
      <c r="BH171" s="177"/>
    </row>
    <row r="172" spans="1:60" s="187" customFormat="1" ht="47.25">
      <c r="A172" s="373"/>
      <c r="B172" s="307" t="s">
        <v>437</v>
      </c>
      <c r="C172" s="308" t="s">
        <v>438</v>
      </c>
      <c r="D172" s="309">
        <v>28</v>
      </c>
      <c r="E172" s="310" t="s">
        <v>114</v>
      </c>
      <c r="F172" s="311" t="s">
        <v>1555</v>
      </c>
      <c r="G172" s="276"/>
      <c r="H172" s="313"/>
      <c r="I172" s="385"/>
      <c r="J172" s="386"/>
      <c r="K172" s="386"/>
      <c r="L172" s="386"/>
      <c r="M172" s="386"/>
      <c r="N172" s="386"/>
      <c r="O172" s="386"/>
      <c r="P172" s="386"/>
      <c r="Q172" s="386"/>
      <c r="R172" s="386"/>
      <c r="S172" s="386"/>
      <c r="T172" s="386"/>
      <c r="U172" s="386"/>
      <c r="V172" s="386"/>
      <c r="W172" s="386"/>
      <c r="X172" s="386"/>
      <c r="Y172" s="386"/>
      <c r="Z172" s="386"/>
      <c r="AA172" s="386"/>
      <c r="AB172" s="386"/>
      <c r="AC172" s="386"/>
      <c r="AD172" s="386"/>
      <c r="AE172" s="386"/>
      <c r="AF172" s="386"/>
      <c r="AG172" s="386"/>
      <c r="AH172" s="386"/>
      <c r="AI172" s="386"/>
      <c r="AJ172" s="386"/>
      <c r="AK172" s="386"/>
      <c r="AL172" s="386"/>
      <c r="AM172" s="386"/>
      <c r="AN172" s="386"/>
      <c r="AO172" s="386"/>
      <c r="AP172" s="386"/>
      <c r="AQ172" s="386"/>
      <c r="AR172" s="386"/>
      <c r="AS172" s="387"/>
      <c r="AT172" s="372">
        <v>44653</v>
      </c>
      <c r="AV172" s="177"/>
      <c r="AW172" s="177"/>
      <c r="AX172" s="177"/>
      <c r="AY172" s="177"/>
      <c r="AZ172" s="177"/>
      <c r="BA172" s="177"/>
      <c r="BB172" s="177"/>
      <c r="BC172" s="177"/>
      <c r="BD172" s="177"/>
      <c r="BE172" s="177"/>
      <c r="BF172" s="177"/>
      <c r="BG172" s="177"/>
      <c r="BH172" s="177"/>
    </row>
    <row r="173" spans="1:60" s="187" customFormat="1" ht="31.5">
      <c r="A173" s="384"/>
      <c r="B173" s="317" t="s">
        <v>441</v>
      </c>
      <c r="C173" s="318" t="s">
        <v>442</v>
      </c>
      <c r="D173" s="319">
        <v>28</v>
      </c>
      <c r="E173" s="320" t="s">
        <v>114</v>
      </c>
      <c r="F173" s="321" t="s">
        <v>1555</v>
      </c>
      <c r="G173" s="287"/>
      <c r="H173" s="323"/>
      <c r="I173" s="385"/>
      <c r="J173" s="386"/>
      <c r="K173" s="386"/>
      <c r="L173" s="386"/>
      <c r="M173" s="386"/>
      <c r="N173" s="386"/>
      <c r="O173" s="386"/>
      <c r="P173" s="386"/>
      <c r="Q173" s="386"/>
      <c r="R173" s="386"/>
      <c r="S173" s="386"/>
      <c r="T173" s="386"/>
      <c r="U173" s="386"/>
      <c r="V173" s="386"/>
      <c r="W173" s="386"/>
      <c r="X173" s="386"/>
      <c r="Y173" s="386"/>
      <c r="Z173" s="386"/>
      <c r="AA173" s="386"/>
      <c r="AB173" s="386"/>
      <c r="AC173" s="386"/>
      <c r="AD173" s="386"/>
      <c r="AE173" s="386"/>
      <c r="AF173" s="386"/>
      <c r="AG173" s="386"/>
      <c r="AH173" s="386"/>
      <c r="AI173" s="386"/>
      <c r="AJ173" s="386"/>
      <c r="AK173" s="386"/>
      <c r="AL173" s="386"/>
      <c r="AM173" s="386"/>
      <c r="AN173" s="386"/>
      <c r="AO173" s="386"/>
      <c r="AP173" s="386"/>
      <c r="AQ173" s="386"/>
      <c r="AR173" s="386"/>
      <c r="AS173" s="387"/>
      <c r="AT173" s="372">
        <v>44653</v>
      </c>
      <c r="AV173" s="177"/>
      <c r="AW173" s="177"/>
      <c r="AX173" s="177"/>
      <c r="AY173" s="177"/>
      <c r="AZ173" s="177"/>
      <c r="BA173" s="177"/>
      <c r="BB173" s="177"/>
      <c r="BC173" s="177"/>
      <c r="BD173" s="177"/>
      <c r="BE173" s="177"/>
      <c r="BF173" s="177"/>
      <c r="BG173" s="177"/>
      <c r="BH173" s="177"/>
    </row>
    <row r="174" spans="1:60" s="187" customFormat="1" ht="31.5">
      <c r="A174" s="371">
        <v>29</v>
      </c>
      <c r="B174" s="299" t="s">
        <v>236</v>
      </c>
      <c r="C174" s="300" t="s">
        <v>237</v>
      </c>
      <c r="D174" s="301">
        <v>29</v>
      </c>
      <c r="E174" s="302" t="s">
        <v>114</v>
      </c>
      <c r="F174" s="303" t="s">
        <v>1556</v>
      </c>
      <c r="G174" s="251" t="s">
        <v>1454</v>
      </c>
      <c r="H174" s="305"/>
      <c r="I174" s="252">
        <v>43752</v>
      </c>
      <c r="J174" s="253">
        <f>I174+4</f>
        <v>43756</v>
      </c>
      <c r="K174" s="253">
        <v>43757</v>
      </c>
      <c r="L174" s="254">
        <v>43782</v>
      </c>
      <c r="M174" s="253">
        <f>L174+1</f>
        <v>43783</v>
      </c>
      <c r="N174" s="255">
        <v>43812</v>
      </c>
      <c r="O174" s="255">
        <v>43812</v>
      </c>
      <c r="P174" s="255"/>
      <c r="Q174" s="255">
        <f>M174+10</f>
        <v>43793</v>
      </c>
      <c r="R174" s="255">
        <f>Q174+5</f>
        <v>43798</v>
      </c>
      <c r="S174" s="256">
        <v>43832</v>
      </c>
      <c r="T174" s="255">
        <f>Q174+10</f>
        <v>43803</v>
      </c>
      <c r="U174" s="255">
        <v>43842</v>
      </c>
      <c r="V174" s="255">
        <f>N174+1</f>
        <v>43813</v>
      </c>
      <c r="W174" s="255">
        <f>V174+5</f>
        <v>43818</v>
      </c>
      <c r="X174" s="256">
        <v>43505</v>
      </c>
      <c r="Y174" s="255">
        <f>X174+20</f>
        <v>43525</v>
      </c>
      <c r="Z174" s="255">
        <f>O174+10</f>
        <v>43822</v>
      </c>
      <c r="AA174" s="255">
        <f>X174+25</f>
        <v>43530</v>
      </c>
      <c r="AB174" s="255">
        <f>X174+15</f>
        <v>43520</v>
      </c>
      <c r="AC174" s="255">
        <f>AA174+1</f>
        <v>43531</v>
      </c>
      <c r="AD174" s="255">
        <f>X174+10</f>
        <v>43515</v>
      </c>
      <c r="AE174" s="255">
        <f>AD174+1</f>
        <v>43516</v>
      </c>
      <c r="AF174" s="255">
        <f>Y174+1</f>
        <v>43526</v>
      </c>
      <c r="AG174" s="256">
        <f>AF174+15</f>
        <v>43541</v>
      </c>
      <c r="AH174" s="255">
        <f>AG174+10</f>
        <v>43551</v>
      </c>
      <c r="AI174" s="255">
        <f>AH174+5</f>
        <v>43556</v>
      </c>
      <c r="AJ174" s="255">
        <f>AI174+15</f>
        <v>43571</v>
      </c>
      <c r="AK174" s="255">
        <f>AI174+20</f>
        <v>43576</v>
      </c>
      <c r="AL174" s="256">
        <f>AK174+5</f>
        <v>43581</v>
      </c>
      <c r="AM174" s="255">
        <f>AL174+1</f>
        <v>43582</v>
      </c>
      <c r="AN174" s="255">
        <f>AM174+5</f>
        <v>43587</v>
      </c>
      <c r="AO174" s="255">
        <f>AN174+5</f>
        <v>43592</v>
      </c>
      <c r="AP174" s="256">
        <v>43992</v>
      </c>
      <c r="AQ174" s="256">
        <v>44012</v>
      </c>
      <c r="AR174" s="256">
        <v>44032</v>
      </c>
      <c r="AS174" s="257">
        <v>44092</v>
      </c>
      <c r="AT174" s="372">
        <v>44558</v>
      </c>
      <c r="AV174" s="177"/>
      <c r="AW174" s="177"/>
      <c r="AX174" s="177"/>
      <c r="AY174" s="177"/>
      <c r="AZ174" s="177"/>
      <c r="BA174" s="177"/>
      <c r="BB174" s="177"/>
      <c r="BC174" s="177"/>
      <c r="BD174" s="177"/>
      <c r="BE174" s="177"/>
      <c r="BF174" s="177"/>
      <c r="BG174" s="177"/>
      <c r="BH174" s="177"/>
    </row>
    <row r="175" spans="1:60" s="187" customFormat="1" ht="31.5">
      <c r="A175" s="373"/>
      <c r="B175" s="382" t="s">
        <v>322</v>
      </c>
      <c r="C175" s="383" t="s">
        <v>323</v>
      </c>
      <c r="D175" s="309">
        <v>29</v>
      </c>
      <c r="E175" s="310" t="s">
        <v>114</v>
      </c>
      <c r="F175" s="311" t="s">
        <v>1556</v>
      </c>
      <c r="G175" s="276"/>
      <c r="H175" s="313"/>
      <c r="I175" s="402"/>
      <c r="J175" s="403"/>
      <c r="K175" s="403"/>
      <c r="L175" s="404"/>
      <c r="M175" s="403"/>
      <c r="N175" s="403"/>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3"/>
      <c r="AR175" s="403"/>
      <c r="AS175" s="405"/>
      <c r="AT175" s="372">
        <v>44092</v>
      </c>
      <c r="AV175" s="177"/>
      <c r="AW175" s="177"/>
      <c r="AX175" s="177"/>
      <c r="AY175" s="177"/>
      <c r="AZ175" s="177"/>
      <c r="BA175" s="177"/>
      <c r="BB175" s="177"/>
      <c r="BC175" s="177"/>
      <c r="BD175" s="177"/>
      <c r="BE175" s="177"/>
      <c r="BF175" s="177"/>
      <c r="BG175" s="177"/>
      <c r="BH175" s="177"/>
    </row>
    <row r="176" spans="1:60" s="187" customFormat="1" ht="31.5">
      <c r="A176" s="373"/>
      <c r="B176" s="307" t="s">
        <v>324</v>
      </c>
      <c r="C176" s="308" t="s">
        <v>325</v>
      </c>
      <c r="D176" s="309">
        <v>29</v>
      </c>
      <c r="E176" s="310" t="s">
        <v>114</v>
      </c>
      <c r="F176" s="311" t="s">
        <v>1556</v>
      </c>
      <c r="G176" s="276"/>
      <c r="H176" s="313"/>
      <c r="I176" s="385"/>
      <c r="J176" s="386"/>
      <c r="K176" s="386"/>
      <c r="L176" s="386"/>
      <c r="M176" s="386"/>
      <c r="N176" s="386"/>
      <c r="O176" s="386"/>
      <c r="P176" s="386"/>
      <c r="Q176" s="386"/>
      <c r="R176" s="386"/>
      <c r="S176" s="386"/>
      <c r="T176" s="386"/>
      <c r="U176" s="386"/>
      <c r="V176" s="386"/>
      <c r="W176" s="386"/>
      <c r="X176" s="386"/>
      <c r="Y176" s="386"/>
      <c r="Z176" s="386"/>
      <c r="AA176" s="386"/>
      <c r="AB176" s="386"/>
      <c r="AC176" s="386"/>
      <c r="AD176" s="386"/>
      <c r="AE176" s="386"/>
      <c r="AF176" s="386"/>
      <c r="AG176" s="386"/>
      <c r="AH176" s="386"/>
      <c r="AI176" s="386"/>
      <c r="AJ176" s="386"/>
      <c r="AK176" s="386"/>
      <c r="AL176" s="386"/>
      <c r="AM176" s="386"/>
      <c r="AN176" s="386"/>
      <c r="AO176" s="386"/>
      <c r="AP176" s="386"/>
      <c r="AQ176" s="386"/>
      <c r="AR176" s="386"/>
      <c r="AS176" s="387"/>
      <c r="AT176" s="372">
        <v>44607</v>
      </c>
      <c r="AV176" s="177"/>
      <c r="AW176" s="177"/>
      <c r="AX176" s="177"/>
      <c r="AY176" s="177"/>
      <c r="AZ176" s="177"/>
      <c r="BA176" s="177"/>
      <c r="BB176" s="177"/>
      <c r="BC176" s="177"/>
      <c r="BD176" s="177"/>
      <c r="BE176" s="177"/>
      <c r="BF176" s="177"/>
      <c r="BG176" s="177"/>
      <c r="BH176" s="177"/>
    </row>
    <row r="177" spans="1:60" s="187" customFormat="1" ht="47.25">
      <c r="A177" s="373"/>
      <c r="B177" s="307" t="s">
        <v>216</v>
      </c>
      <c r="C177" s="308" t="s">
        <v>217</v>
      </c>
      <c r="D177" s="309">
        <v>29</v>
      </c>
      <c r="E177" s="310" t="s">
        <v>114</v>
      </c>
      <c r="F177" s="311" t="s">
        <v>1556</v>
      </c>
      <c r="G177" s="276"/>
      <c r="H177" s="313"/>
      <c r="I177" s="385"/>
      <c r="J177" s="386"/>
      <c r="K177" s="386"/>
      <c r="L177" s="386"/>
      <c r="M177" s="386"/>
      <c r="N177" s="386"/>
      <c r="O177" s="386"/>
      <c r="P177" s="386"/>
      <c r="Q177" s="386"/>
      <c r="R177" s="386"/>
      <c r="S177" s="386"/>
      <c r="T177" s="386"/>
      <c r="U177" s="386"/>
      <c r="V177" s="386"/>
      <c r="W177" s="386"/>
      <c r="X177" s="386"/>
      <c r="Y177" s="386"/>
      <c r="Z177" s="386"/>
      <c r="AA177" s="386"/>
      <c r="AB177" s="386"/>
      <c r="AC177" s="386"/>
      <c r="AD177" s="386"/>
      <c r="AE177" s="386"/>
      <c r="AF177" s="386"/>
      <c r="AG177" s="386"/>
      <c r="AH177" s="386"/>
      <c r="AI177" s="386"/>
      <c r="AJ177" s="386"/>
      <c r="AK177" s="386"/>
      <c r="AL177" s="386"/>
      <c r="AM177" s="386"/>
      <c r="AN177" s="386"/>
      <c r="AO177" s="386"/>
      <c r="AP177" s="386"/>
      <c r="AQ177" s="386"/>
      <c r="AR177" s="386"/>
      <c r="AS177" s="387"/>
      <c r="AT177" s="372">
        <v>44801</v>
      </c>
      <c r="AV177" s="177"/>
      <c r="AW177" s="177"/>
      <c r="AX177" s="177"/>
      <c r="AY177" s="177"/>
      <c r="AZ177" s="177"/>
      <c r="BA177" s="177"/>
      <c r="BB177" s="177"/>
      <c r="BC177" s="177"/>
      <c r="BD177" s="177"/>
      <c r="BE177" s="177"/>
      <c r="BF177" s="177"/>
      <c r="BG177" s="177"/>
      <c r="BH177" s="177"/>
    </row>
    <row r="178" spans="1:60" s="187" customFormat="1" ht="47.25">
      <c r="A178" s="384"/>
      <c r="B178" s="317" t="s">
        <v>218</v>
      </c>
      <c r="C178" s="318" t="s">
        <v>219</v>
      </c>
      <c r="D178" s="319">
        <v>29</v>
      </c>
      <c r="E178" s="320" t="s">
        <v>114</v>
      </c>
      <c r="F178" s="321" t="s">
        <v>1556</v>
      </c>
      <c r="G178" s="287"/>
      <c r="H178" s="323"/>
      <c r="I178" s="385"/>
      <c r="J178" s="386"/>
      <c r="K178" s="386"/>
      <c r="L178" s="386"/>
      <c r="M178" s="386"/>
      <c r="N178" s="386"/>
      <c r="O178" s="386"/>
      <c r="P178" s="386"/>
      <c r="Q178" s="386"/>
      <c r="R178" s="386"/>
      <c r="S178" s="386"/>
      <c r="T178" s="386"/>
      <c r="U178" s="386"/>
      <c r="V178" s="386"/>
      <c r="W178" s="386"/>
      <c r="X178" s="386"/>
      <c r="Y178" s="386"/>
      <c r="Z178" s="386"/>
      <c r="AA178" s="386"/>
      <c r="AB178" s="386"/>
      <c r="AC178" s="386"/>
      <c r="AD178" s="386"/>
      <c r="AE178" s="386"/>
      <c r="AF178" s="386"/>
      <c r="AG178" s="386"/>
      <c r="AH178" s="386"/>
      <c r="AI178" s="386"/>
      <c r="AJ178" s="386"/>
      <c r="AK178" s="386"/>
      <c r="AL178" s="386"/>
      <c r="AM178" s="386"/>
      <c r="AN178" s="386"/>
      <c r="AO178" s="386"/>
      <c r="AP178" s="386"/>
      <c r="AQ178" s="386"/>
      <c r="AR178" s="386"/>
      <c r="AS178" s="387"/>
      <c r="AT178" s="372">
        <v>44653</v>
      </c>
      <c r="AV178" s="177"/>
      <c r="AW178" s="177"/>
      <c r="AX178" s="177"/>
      <c r="AY178" s="177"/>
      <c r="AZ178" s="177"/>
      <c r="BA178" s="177"/>
      <c r="BB178" s="177"/>
      <c r="BC178" s="177"/>
      <c r="BD178" s="177"/>
      <c r="BE178" s="177"/>
      <c r="BF178" s="177"/>
      <c r="BG178" s="177"/>
      <c r="BH178" s="177"/>
    </row>
    <row r="179" spans="1:60" s="187" customFormat="1" ht="31.5">
      <c r="A179" s="371">
        <v>30</v>
      </c>
      <c r="B179" s="299" t="s">
        <v>208</v>
      </c>
      <c r="C179" s="300" t="s">
        <v>209</v>
      </c>
      <c r="D179" s="301">
        <v>30</v>
      </c>
      <c r="E179" s="302" t="s">
        <v>114</v>
      </c>
      <c r="F179" s="303" t="s">
        <v>1557</v>
      </c>
      <c r="G179" s="251" t="s">
        <v>1454</v>
      </c>
      <c r="H179" s="305"/>
      <c r="I179" s="252">
        <v>43682</v>
      </c>
      <c r="J179" s="253">
        <f>I179+4</f>
        <v>43686</v>
      </c>
      <c r="K179" s="253">
        <v>43687</v>
      </c>
      <c r="L179" s="254">
        <v>43712</v>
      </c>
      <c r="M179" s="253">
        <f>L179+1</f>
        <v>43713</v>
      </c>
      <c r="N179" s="255">
        <v>43742</v>
      </c>
      <c r="O179" s="255">
        <v>43742</v>
      </c>
      <c r="P179" s="255"/>
      <c r="Q179" s="255">
        <f>M179+10</f>
        <v>43723</v>
      </c>
      <c r="R179" s="255">
        <f>Q179+5</f>
        <v>43728</v>
      </c>
      <c r="S179" s="256">
        <v>43762</v>
      </c>
      <c r="T179" s="255">
        <f>Q179+10</f>
        <v>43733</v>
      </c>
      <c r="U179" s="255">
        <v>43772</v>
      </c>
      <c r="V179" s="255">
        <f>N179+1</f>
        <v>43743</v>
      </c>
      <c r="W179" s="255">
        <f>V179+5</f>
        <v>43748</v>
      </c>
      <c r="X179" s="256">
        <v>43801</v>
      </c>
      <c r="Y179" s="255">
        <f>X179+20</f>
        <v>43821</v>
      </c>
      <c r="Z179" s="255">
        <f>O179+10</f>
        <v>43752</v>
      </c>
      <c r="AA179" s="255">
        <f>X179+25</f>
        <v>43826</v>
      </c>
      <c r="AB179" s="255">
        <f>X179+15</f>
        <v>43816</v>
      </c>
      <c r="AC179" s="255">
        <f>AA179+1</f>
        <v>43827</v>
      </c>
      <c r="AD179" s="255">
        <f>X179+10</f>
        <v>43811</v>
      </c>
      <c r="AE179" s="255">
        <f>AD179+1</f>
        <v>43812</v>
      </c>
      <c r="AF179" s="255">
        <f>Y179+1</f>
        <v>43822</v>
      </c>
      <c r="AG179" s="256">
        <f>AF179+15</f>
        <v>43837</v>
      </c>
      <c r="AH179" s="255">
        <f>AG179+10</f>
        <v>43847</v>
      </c>
      <c r="AI179" s="255">
        <f>AH179+5</f>
        <v>43852</v>
      </c>
      <c r="AJ179" s="255">
        <f>AI179+15</f>
        <v>43867</v>
      </c>
      <c r="AK179" s="255">
        <f>AI179+20</f>
        <v>43872</v>
      </c>
      <c r="AL179" s="256">
        <f>AK179+5</f>
        <v>43877</v>
      </c>
      <c r="AM179" s="255">
        <f>AL179+1</f>
        <v>43878</v>
      </c>
      <c r="AN179" s="255">
        <f>AM179+5</f>
        <v>43883</v>
      </c>
      <c r="AO179" s="255">
        <f>AN179+5</f>
        <v>43888</v>
      </c>
      <c r="AP179" s="256">
        <v>43922</v>
      </c>
      <c r="AQ179" s="256">
        <v>43942</v>
      </c>
      <c r="AR179" s="256">
        <v>43962</v>
      </c>
      <c r="AS179" s="257">
        <v>44022</v>
      </c>
      <c r="AT179" s="372">
        <v>45013</v>
      </c>
      <c r="AV179" s="177"/>
      <c r="AW179" s="177"/>
      <c r="AX179" s="177"/>
      <c r="AY179" s="177"/>
      <c r="AZ179" s="177"/>
      <c r="BA179" s="177"/>
      <c r="BB179" s="177"/>
      <c r="BC179" s="177"/>
      <c r="BD179" s="177"/>
      <c r="BE179" s="177"/>
      <c r="BF179" s="177"/>
      <c r="BG179" s="177"/>
      <c r="BH179" s="177"/>
    </row>
    <row r="180" spans="1:60" s="187" customFormat="1" ht="31.5">
      <c r="A180" s="373"/>
      <c r="B180" s="382" t="s">
        <v>210</v>
      </c>
      <c r="C180" s="383" t="s">
        <v>211</v>
      </c>
      <c r="D180" s="309">
        <v>30</v>
      </c>
      <c r="E180" s="310" t="s">
        <v>114</v>
      </c>
      <c r="F180" s="311" t="s">
        <v>1557</v>
      </c>
      <c r="G180" s="276"/>
      <c r="H180" s="313"/>
      <c r="I180" s="402"/>
      <c r="J180" s="403"/>
      <c r="K180" s="403"/>
      <c r="L180" s="404"/>
      <c r="M180" s="403"/>
      <c r="N180" s="403"/>
      <c r="O180" s="403"/>
      <c r="P180" s="403"/>
      <c r="Q180" s="403"/>
      <c r="R180" s="403"/>
      <c r="S180" s="403"/>
      <c r="T180" s="403"/>
      <c r="U180" s="403"/>
      <c r="V180" s="403"/>
      <c r="W180" s="403"/>
      <c r="X180" s="403"/>
      <c r="Y180" s="403"/>
      <c r="Z180" s="403"/>
      <c r="AA180" s="403"/>
      <c r="AB180" s="403"/>
      <c r="AC180" s="403"/>
      <c r="AD180" s="403"/>
      <c r="AE180" s="403"/>
      <c r="AF180" s="403"/>
      <c r="AG180" s="403"/>
      <c r="AH180" s="403"/>
      <c r="AI180" s="403"/>
      <c r="AJ180" s="403"/>
      <c r="AK180" s="403"/>
      <c r="AL180" s="403"/>
      <c r="AM180" s="403"/>
      <c r="AN180" s="403"/>
      <c r="AO180" s="403"/>
      <c r="AP180" s="403"/>
      <c r="AQ180" s="403"/>
      <c r="AR180" s="403"/>
      <c r="AS180" s="405"/>
      <c r="AT180" s="372">
        <v>45013</v>
      </c>
      <c r="AV180" s="177"/>
      <c r="AW180" s="177"/>
      <c r="AX180" s="177"/>
      <c r="AY180" s="177"/>
      <c r="AZ180" s="177"/>
      <c r="BA180" s="177"/>
      <c r="BB180" s="177"/>
      <c r="BC180" s="177"/>
      <c r="BD180" s="177"/>
      <c r="BE180" s="177"/>
      <c r="BF180" s="177"/>
      <c r="BG180" s="177"/>
      <c r="BH180" s="177"/>
    </row>
    <row r="181" spans="1:60" s="187" customFormat="1" ht="31.5">
      <c r="A181" s="373"/>
      <c r="B181" s="307" t="s">
        <v>212</v>
      </c>
      <c r="C181" s="308" t="s">
        <v>213</v>
      </c>
      <c r="D181" s="309">
        <v>30</v>
      </c>
      <c r="E181" s="310" t="s">
        <v>114</v>
      </c>
      <c r="F181" s="311" t="s">
        <v>1557</v>
      </c>
      <c r="G181" s="276"/>
      <c r="H181" s="313"/>
      <c r="I181" s="385"/>
      <c r="J181" s="386"/>
      <c r="K181" s="386"/>
      <c r="L181" s="386"/>
      <c r="M181" s="386"/>
      <c r="N181" s="386"/>
      <c r="O181" s="386"/>
      <c r="P181" s="386"/>
      <c r="Q181" s="386"/>
      <c r="R181" s="386"/>
      <c r="S181" s="386"/>
      <c r="T181" s="386"/>
      <c r="U181" s="386"/>
      <c r="V181" s="386"/>
      <c r="W181" s="386"/>
      <c r="X181" s="386"/>
      <c r="Y181" s="386"/>
      <c r="Z181" s="386"/>
      <c r="AA181" s="386"/>
      <c r="AB181" s="386"/>
      <c r="AC181" s="386"/>
      <c r="AD181" s="386"/>
      <c r="AE181" s="386"/>
      <c r="AF181" s="386"/>
      <c r="AG181" s="386"/>
      <c r="AH181" s="386"/>
      <c r="AI181" s="386"/>
      <c r="AJ181" s="386"/>
      <c r="AK181" s="386"/>
      <c r="AL181" s="386"/>
      <c r="AM181" s="386"/>
      <c r="AN181" s="386"/>
      <c r="AO181" s="386"/>
      <c r="AP181" s="386"/>
      <c r="AQ181" s="386"/>
      <c r="AR181" s="386"/>
      <c r="AS181" s="387"/>
      <c r="AT181" s="372">
        <v>45013</v>
      </c>
      <c r="AV181" s="177"/>
      <c r="AW181" s="177"/>
      <c r="AX181" s="177"/>
      <c r="AY181" s="177"/>
      <c r="AZ181" s="177"/>
      <c r="BA181" s="177"/>
      <c r="BB181" s="177"/>
      <c r="BC181" s="177"/>
      <c r="BD181" s="177"/>
      <c r="BE181" s="177"/>
      <c r="BF181" s="177"/>
      <c r="BG181" s="177"/>
      <c r="BH181" s="177"/>
    </row>
    <row r="182" spans="1:60" s="187" customFormat="1" ht="31.5">
      <c r="A182" s="373"/>
      <c r="B182" s="307" t="s">
        <v>214</v>
      </c>
      <c r="C182" s="308" t="s">
        <v>215</v>
      </c>
      <c r="D182" s="309">
        <v>30</v>
      </c>
      <c r="E182" s="310" t="s">
        <v>114</v>
      </c>
      <c r="F182" s="311" t="s">
        <v>1557</v>
      </c>
      <c r="G182" s="276"/>
      <c r="H182" s="313"/>
      <c r="I182" s="385"/>
      <c r="J182" s="386"/>
      <c r="K182" s="386"/>
      <c r="L182" s="386"/>
      <c r="M182" s="386"/>
      <c r="N182" s="386"/>
      <c r="O182" s="386"/>
      <c r="P182" s="386"/>
      <c r="Q182" s="386"/>
      <c r="R182" s="386"/>
      <c r="S182" s="386"/>
      <c r="T182" s="386"/>
      <c r="U182" s="386"/>
      <c r="V182" s="386"/>
      <c r="W182" s="386"/>
      <c r="X182" s="386"/>
      <c r="Y182" s="386"/>
      <c r="Z182" s="386"/>
      <c r="AA182" s="386"/>
      <c r="AB182" s="386"/>
      <c r="AC182" s="386"/>
      <c r="AD182" s="386"/>
      <c r="AE182" s="386"/>
      <c r="AF182" s="386"/>
      <c r="AG182" s="386"/>
      <c r="AH182" s="386"/>
      <c r="AI182" s="386"/>
      <c r="AJ182" s="386"/>
      <c r="AK182" s="386"/>
      <c r="AL182" s="386"/>
      <c r="AM182" s="386"/>
      <c r="AN182" s="386"/>
      <c r="AO182" s="386"/>
      <c r="AP182" s="386"/>
      <c r="AQ182" s="386"/>
      <c r="AR182" s="386"/>
      <c r="AS182" s="387"/>
      <c r="AT182" s="372">
        <v>45013</v>
      </c>
      <c r="AV182" s="177"/>
      <c r="AW182" s="177"/>
      <c r="AX182" s="177"/>
      <c r="AY182" s="177"/>
      <c r="AZ182" s="177"/>
      <c r="BA182" s="177"/>
      <c r="BB182" s="177"/>
      <c r="BC182" s="177"/>
      <c r="BD182" s="177"/>
      <c r="BE182" s="177"/>
      <c r="BF182" s="177"/>
      <c r="BG182" s="177"/>
      <c r="BH182" s="177"/>
    </row>
    <row r="183" spans="1:60" s="187" customFormat="1" ht="31.5">
      <c r="A183" s="373"/>
      <c r="B183" s="307" t="s">
        <v>710</v>
      </c>
      <c r="C183" s="308" t="s">
        <v>1558</v>
      </c>
      <c r="D183" s="309">
        <v>30</v>
      </c>
      <c r="E183" s="310" t="s">
        <v>114</v>
      </c>
      <c r="F183" s="311" t="s">
        <v>1557</v>
      </c>
      <c r="G183" s="276"/>
      <c r="H183" s="313"/>
      <c r="I183" s="385"/>
      <c r="J183" s="386"/>
      <c r="K183" s="386"/>
      <c r="L183" s="386"/>
      <c r="M183" s="386"/>
      <c r="N183" s="386"/>
      <c r="O183" s="386"/>
      <c r="P183" s="386"/>
      <c r="Q183" s="386"/>
      <c r="R183" s="386"/>
      <c r="S183" s="386"/>
      <c r="T183" s="386"/>
      <c r="U183" s="386"/>
      <c r="V183" s="386"/>
      <c r="W183" s="386"/>
      <c r="X183" s="386"/>
      <c r="Y183" s="386"/>
      <c r="Z183" s="386"/>
      <c r="AA183" s="386"/>
      <c r="AB183" s="386"/>
      <c r="AC183" s="386"/>
      <c r="AD183" s="386"/>
      <c r="AE183" s="386"/>
      <c r="AF183" s="386"/>
      <c r="AG183" s="386"/>
      <c r="AH183" s="386"/>
      <c r="AI183" s="386"/>
      <c r="AJ183" s="386"/>
      <c r="AK183" s="386"/>
      <c r="AL183" s="386"/>
      <c r="AM183" s="386"/>
      <c r="AN183" s="386"/>
      <c r="AO183" s="386"/>
      <c r="AP183" s="386"/>
      <c r="AQ183" s="386"/>
      <c r="AR183" s="386"/>
      <c r="AS183" s="387"/>
      <c r="AT183" s="372">
        <v>44743</v>
      </c>
      <c r="AV183" s="177"/>
      <c r="AW183" s="177"/>
      <c r="AX183" s="177"/>
      <c r="AY183" s="177"/>
      <c r="AZ183" s="177"/>
      <c r="BA183" s="177"/>
      <c r="BB183" s="177"/>
      <c r="BC183" s="177"/>
      <c r="BD183" s="177"/>
      <c r="BE183" s="177"/>
      <c r="BF183" s="177"/>
      <c r="BG183" s="177"/>
      <c r="BH183" s="177"/>
    </row>
    <row r="184" spans="1:60" s="187" customFormat="1" ht="31.5">
      <c r="A184" s="373"/>
      <c r="B184" s="374" t="s">
        <v>712</v>
      </c>
      <c r="C184" s="375" t="s">
        <v>1559</v>
      </c>
      <c r="D184" s="309">
        <v>30</v>
      </c>
      <c r="E184" s="310" t="s">
        <v>114</v>
      </c>
      <c r="F184" s="311" t="s">
        <v>1557</v>
      </c>
      <c r="G184" s="276"/>
      <c r="H184" s="313"/>
      <c r="I184" s="385"/>
      <c r="J184" s="386"/>
      <c r="K184" s="386"/>
      <c r="L184" s="386"/>
      <c r="M184" s="386"/>
      <c r="N184" s="386"/>
      <c r="O184" s="386"/>
      <c r="P184" s="386"/>
      <c r="Q184" s="386"/>
      <c r="R184" s="386"/>
      <c r="S184" s="386"/>
      <c r="T184" s="386"/>
      <c r="U184" s="386"/>
      <c r="V184" s="386"/>
      <c r="W184" s="386"/>
      <c r="X184" s="386"/>
      <c r="Y184" s="386"/>
      <c r="Z184" s="386"/>
      <c r="AA184" s="386"/>
      <c r="AB184" s="386"/>
      <c r="AC184" s="386"/>
      <c r="AD184" s="386"/>
      <c r="AE184" s="386"/>
      <c r="AF184" s="386"/>
      <c r="AG184" s="386"/>
      <c r="AH184" s="386"/>
      <c r="AI184" s="386"/>
      <c r="AJ184" s="386"/>
      <c r="AK184" s="386"/>
      <c r="AL184" s="386"/>
      <c r="AM184" s="386"/>
      <c r="AN184" s="386"/>
      <c r="AO184" s="386"/>
      <c r="AP184" s="386"/>
      <c r="AQ184" s="386"/>
      <c r="AR184" s="386"/>
      <c r="AS184" s="387"/>
      <c r="AT184" s="372">
        <v>44801</v>
      </c>
      <c r="AV184" s="177"/>
      <c r="AW184" s="177"/>
      <c r="AX184" s="177"/>
      <c r="AY184" s="177"/>
      <c r="AZ184" s="177"/>
      <c r="BA184" s="177"/>
      <c r="BB184" s="177"/>
      <c r="BC184" s="177"/>
      <c r="BD184" s="177"/>
      <c r="BE184" s="177"/>
      <c r="BF184" s="177"/>
      <c r="BG184" s="177"/>
      <c r="BH184" s="177"/>
    </row>
    <row r="185" spans="1:60" s="187" customFormat="1" ht="47.25">
      <c r="A185" s="373"/>
      <c r="B185" s="307" t="s">
        <v>1560</v>
      </c>
      <c r="C185" s="308" t="s">
        <v>1561</v>
      </c>
      <c r="D185" s="309">
        <v>30</v>
      </c>
      <c r="E185" s="310" t="s">
        <v>114</v>
      </c>
      <c r="F185" s="311" t="s">
        <v>1557</v>
      </c>
      <c r="G185" s="276"/>
      <c r="H185" s="313"/>
      <c r="I185" s="385"/>
      <c r="J185" s="386"/>
      <c r="K185" s="386"/>
      <c r="L185" s="386"/>
      <c r="M185" s="386"/>
      <c r="N185" s="386"/>
      <c r="O185" s="386"/>
      <c r="P185" s="386"/>
      <c r="Q185" s="386"/>
      <c r="R185" s="386"/>
      <c r="S185" s="386"/>
      <c r="T185" s="386"/>
      <c r="U185" s="386"/>
      <c r="V185" s="386"/>
      <c r="W185" s="386"/>
      <c r="X185" s="386"/>
      <c r="Y185" s="386"/>
      <c r="Z185" s="386"/>
      <c r="AA185" s="386"/>
      <c r="AB185" s="386"/>
      <c r="AC185" s="386"/>
      <c r="AD185" s="386"/>
      <c r="AE185" s="386"/>
      <c r="AF185" s="386"/>
      <c r="AG185" s="386"/>
      <c r="AH185" s="386"/>
      <c r="AI185" s="386"/>
      <c r="AJ185" s="386"/>
      <c r="AK185" s="386"/>
      <c r="AL185" s="386"/>
      <c r="AM185" s="386"/>
      <c r="AN185" s="386"/>
      <c r="AO185" s="386"/>
      <c r="AP185" s="386"/>
      <c r="AQ185" s="386"/>
      <c r="AR185" s="386"/>
      <c r="AS185" s="387"/>
      <c r="AT185" s="372">
        <v>45012</v>
      </c>
      <c r="AV185" s="177"/>
      <c r="AW185" s="177"/>
      <c r="AX185" s="177"/>
      <c r="AY185" s="177"/>
      <c r="AZ185" s="177"/>
      <c r="BA185" s="177"/>
      <c r="BB185" s="177"/>
      <c r="BC185" s="177"/>
      <c r="BD185" s="177"/>
      <c r="BE185" s="177"/>
      <c r="BF185" s="177"/>
      <c r="BG185" s="177"/>
      <c r="BH185" s="177"/>
    </row>
    <row r="186" spans="1:60" s="187" customFormat="1" ht="47.25">
      <c r="A186" s="373"/>
      <c r="B186" s="307" t="s">
        <v>1562</v>
      </c>
      <c r="C186" s="308" t="s">
        <v>1563</v>
      </c>
      <c r="D186" s="309">
        <v>30</v>
      </c>
      <c r="E186" s="310" t="s">
        <v>114</v>
      </c>
      <c r="F186" s="311" t="s">
        <v>1557</v>
      </c>
      <c r="G186" s="276"/>
      <c r="H186" s="313"/>
      <c r="I186" s="385"/>
      <c r="J186" s="386"/>
      <c r="K186" s="386"/>
      <c r="L186" s="386"/>
      <c r="M186" s="386"/>
      <c r="N186" s="386"/>
      <c r="O186" s="386"/>
      <c r="P186" s="386"/>
      <c r="Q186" s="386"/>
      <c r="R186" s="386"/>
      <c r="S186" s="386"/>
      <c r="T186" s="386"/>
      <c r="U186" s="386"/>
      <c r="V186" s="386"/>
      <c r="W186" s="386"/>
      <c r="X186" s="386"/>
      <c r="Y186" s="386"/>
      <c r="Z186" s="386"/>
      <c r="AA186" s="386"/>
      <c r="AB186" s="386"/>
      <c r="AC186" s="386"/>
      <c r="AD186" s="386"/>
      <c r="AE186" s="386"/>
      <c r="AF186" s="386"/>
      <c r="AG186" s="386"/>
      <c r="AH186" s="386"/>
      <c r="AI186" s="386"/>
      <c r="AJ186" s="386"/>
      <c r="AK186" s="386"/>
      <c r="AL186" s="386"/>
      <c r="AM186" s="386"/>
      <c r="AN186" s="386"/>
      <c r="AO186" s="386"/>
      <c r="AP186" s="386"/>
      <c r="AQ186" s="386"/>
      <c r="AR186" s="386"/>
      <c r="AS186" s="387"/>
      <c r="AT186" s="372">
        <v>45291</v>
      </c>
      <c r="AV186" s="177"/>
      <c r="AW186" s="177"/>
      <c r="AX186" s="177"/>
      <c r="AY186" s="177"/>
      <c r="AZ186" s="177"/>
      <c r="BA186" s="177"/>
      <c r="BB186" s="177"/>
      <c r="BC186" s="177"/>
      <c r="BD186" s="177"/>
      <c r="BE186" s="177"/>
      <c r="BF186" s="177"/>
      <c r="BG186" s="177"/>
      <c r="BH186" s="177"/>
    </row>
    <row r="187" spans="1:60" s="187" customFormat="1" ht="47.25">
      <c r="A187" s="373"/>
      <c r="B187" s="382" t="s">
        <v>542</v>
      </c>
      <c r="C187" s="383" t="s">
        <v>543</v>
      </c>
      <c r="D187" s="309">
        <v>30</v>
      </c>
      <c r="E187" s="310" t="s">
        <v>114</v>
      </c>
      <c r="F187" s="311" t="s">
        <v>1557</v>
      </c>
      <c r="G187" s="276"/>
      <c r="H187" s="313"/>
      <c r="I187" s="385"/>
      <c r="J187" s="386"/>
      <c r="K187" s="386"/>
      <c r="L187" s="386"/>
      <c r="M187" s="386"/>
      <c r="N187" s="386"/>
      <c r="O187" s="386"/>
      <c r="P187" s="386"/>
      <c r="Q187" s="386"/>
      <c r="R187" s="386"/>
      <c r="S187" s="386"/>
      <c r="T187" s="386"/>
      <c r="U187" s="386"/>
      <c r="V187" s="386"/>
      <c r="W187" s="386"/>
      <c r="X187" s="386"/>
      <c r="Y187" s="386"/>
      <c r="Z187" s="386"/>
      <c r="AA187" s="386"/>
      <c r="AB187" s="386"/>
      <c r="AC187" s="386"/>
      <c r="AD187" s="386"/>
      <c r="AE187" s="386"/>
      <c r="AF187" s="386"/>
      <c r="AG187" s="386"/>
      <c r="AH187" s="386"/>
      <c r="AI187" s="386"/>
      <c r="AJ187" s="386"/>
      <c r="AK187" s="386"/>
      <c r="AL187" s="386"/>
      <c r="AM187" s="386"/>
      <c r="AN187" s="386"/>
      <c r="AO187" s="386"/>
      <c r="AP187" s="386"/>
      <c r="AQ187" s="386"/>
      <c r="AR187" s="386"/>
      <c r="AS187" s="387"/>
      <c r="AT187" s="372">
        <v>44022</v>
      </c>
      <c r="AV187" s="177"/>
      <c r="AW187" s="177"/>
      <c r="AX187" s="177"/>
      <c r="AY187" s="177"/>
      <c r="AZ187" s="177"/>
      <c r="BA187" s="177"/>
      <c r="BB187" s="177"/>
      <c r="BC187" s="177"/>
      <c r="BD187" s="177"/>
      <c r="BE187" s="177"/>
      <c r="BF187" s="177"/>
      <c r="BG187" s="177"/>
      <c r="BH187" s="177"/>
    </row>
    <row r="188" spans="1:60" s="187" customFormat="1" ht="31.5">
      <c r="A188" s="373"/>
      <c r="B188" s="374" t="s">
        <v>1564</v>
      </c>
      <c r="C188" s="375" t="s">
        <v>1565</v>
      </c>
      <c r="D188" s="309">
        <v>30</v>
      </c>
      <c r="E188" s="310" t="s">
        <v>114</v>
      </c>
      <c r="F188" s="311" t="s">
        <v>1557</v>
      </c>
      <c r="G188" s="276"/>
      <c r="H188" s="313"/>
      <c r="I188" s="385"/>
      <c r="J188" s="386"/>
      <c r="K188" s="386"/>
      <c r="L188" s="386"/>
      <c r="M188" s="386"/>
      <c r="N188" s="386"/>
      <c r="O188" s="386"/>
      <c r="P188" s="386"/>
      <c r="Q188" s="386"/>
      <c r="R188" s="386"/>
      <c r="S188" s="386"/>
      <c r="T188" s="386"/>
      <c r="U188" s="386"/>
      <c r="V188" s="386"/>
      <c r="W188" s="386"/>
      <c r="X188" s="386"/>
      <c r="Y188" s="386"/>
      <c r="Z188" s="386"/>
      <c r="AA188" s="386"/>
      <c r="AB188" s="386"/>
      <c r="AC188" s="386"/>
      <c r="AD188" s="386"/>
      <c r="AE188" s="386"/>
      <c r="AF188" s="386"/>
      <c r="AG188" s="386"/>
      <c r="AH188" s="386"/>
      <c r="AI188" s="386"/>
      <c r="AJ188" s="386"/>
      <c r="AK188" s="386"/>
      <c r="AL188" s="386"/>
      <c r="AM188" s="386"/>
      <c r="AN188" s="386"/>
      <c r="AO188" s="386"/>
      <c r="AP188" s="386"/>
      <c r="AQ188" s="386"/>
      <c r="AR188" s="386"/>
      <c r="AS188" s="387"/>
      <c r="AT188" s="372">
        <v>44112</v>
      </c>
      <c r="AV188" s="177"/>
      <c r="AW188" s="177"/>
      <c r="AX188" s="177"/>
      <c r="AY188" s="177"/>
      <c r="AZ188" s="177"/>
      <c r="BA188" s="177"/>
      <c r="BB188" s="177"/>
      <c r="BC188" s="177"/>
      <c r="BD188" s="177"/>
      <c r="BE188" s="177"/>
      <c r="BF188" s="177"/>
      <c r="BG188" s="177"/>
      <c r="BH188" s="177"/>
    </row>
    <row r="189" spans="1:60" s="187" customFormat="1" ht="31.5">
      <c r="A189" s="373"/>
      <c r="B189" s="299" t="s">
        <v>312</v>
      </c>
      <c r="C189" s="300" t="s">
        <v>313</v>
      </c>
      <c r="D189" s="309">
        <v>30</v>
      </c>
      <c r="E189" s="310" t="s">
        <v>114</v>
      </c>
      <c r="F189" s="311" t="s">
        <v>1557</v>
      </c>
      <c r="G189" s="276"/>
      <c r="H189" s="313"/>
      <c r="I189" s="385"/>
      <c r="J189" s="386"/>
      <c r="K189" s="386"/>
      <c r="L189" s="386"/>
      <c r="M189" s="386"/>
      <c r="N189" s="386"/>
      <c r="O189" s="386"/>
      <c r="P189" s="386"/>
      <c r="Q189" s="386"/>
      <c r="R189" s="386"/>
      <c r="S189" s="386"/>
      <c r="T189" s="386"/>
      <c r="U189" s="386"/>
      <c r="V189" s="386"/>
      <c r="W189" s="386"/>
      <c r="X189" s="386"/>
      <c r="Y189" s="386"/>
      <c r="Z189" s="386"/>
      <c r="AA189" s="386"/>
      <c r="AB189" s="386"/>
      <c r="AC189" s="386"/>
      <c r="AD189" s="386"/>
      <c r="AE189" s="386"/>
      <c r="AF189" s="386"/>
      <c r="AG189" s="386"/>
      <c r="AH189" s="386"/>
      <c r="AI189" s="386"/>
      <c r="AJ189" s="386"/>
      <c r="AK189" s="386"/>
      <c r="AL189" s="386"/>
      <c r="AM189" s="386"/>
      <c r="AN189" s="386"/>
      <c r="AO189" s="386"/>
      <c r="AP189" s="386"/>
      <c r="AQ189" s="386"/>
      <c r="AR189" s="386"/>
      <c r="AS189" s="387"/>
      <c r="AT189" s="372">
        <v>44736</v>
      </c>
      <c r="AV189" s="177"/>
      <c r="AW189" s="177"/>
      <c r="AX189" s="177"/>
      <c r="AY189" s="177"/>
      <c r="AZ189" s="177"/>
      <c r="BA189" s="177"/>
      <c r="BB189" s="177"/>
      <c r="BC189" s="177"/>
      <c r="BD189" s="177"/>
      <c r="BE189" s="177"/>
      <c r="BF189" s="177"/>
      <c r="BG189" s="177"/>
      <c r="BH189" s="177"/>
    </row>
    <row r="190" spans="1:60" s="187" customFormat="1" ht="47.25">
      <c r="A190" s="373"/>
      <c r="B190" s="367" t="s">
        <v>304</v>
      </c>
      <c r="C190" s="361" t="s">
        <v>1566</v>
      </c>
      <c r="D190" s="309">
        <v>30</v>
      </c>
      <c r="E190" s="310" t="s">
        <v>114</v>
      </c>
      <c r="F190" s="311" t="s">
        <v>1557</v>
      </c>
      <c r="G190" s="276"/>
      <c r="H190" s="313"/>
      <c r="I190" s="385"/>
      <c r="J190" s="386"/>
      <c r="K190" s="386"/>
      <c r="L190" s="386"/>
      <c r="M190" s="386"/>
      <c r="N190" s="386"/>
      <c r="O190" s="386"/>
      <c r="P190" s="386"/>
      <c r="Q190" s="386"/>
      <c r="R190" s="386"/>
      <c r="S190" s="386"/>
      <c r="T190" s="386"/>
      <c r="U190" s="386"/>
      <c r="V190" s="386"/>
      <c r="W190" s="386"/>
      <c r="X190" s="386"/>
      <c r="Y190" s="386"/>
      <c r="Z190" s="386"/>
      <c r="AA190" s="386"/>
      <c r="AB190" s="386"/>
      <c r="AC190" s="386"/>
      <c r="AD190" s="386"/>
      <c r="AE190" s="386"/>
      <c r="AF190" s="386"/>
      <c r="AG190" s="386"/>
      <c r="AH190" s="386"/>
      <c r="AI190" s="386"/>
      <c r="AJ190" s="386"/>
      <c r="AK190" s="386"/>
      <c r="AL190" s="386"/>
      <c r="AM190" s="386"/>
      <c r="AN190" s="386"/>
      <c r="AO190" s="386"/>
      <c r="AP190" s="386"/>
      <c r="AQ190" s="386"/>
      <c r="AR190" s="386"/>
      <c r="AS190" s="387"/>
      <c r="AT190" s="372">
        <v>45072</v>
      </c>
      <c r="AV190" s="177"/>
      <c r="AW190" s="177"/>
      <c r="AX190" s="177"/>
      <c r="AY190" s="177"/>
      <c r="AZ190" s="177"/>
      <c r="BA190" s="177"/>
      <c r="BB190" s="177"/>
      <c r="BC190" s="177"/>
      <c r="BD190" s="177"/>
      <c r="BE190" s="177"/>
      <c r="BF190" s="177"/>
      <c r="BG190" s="177"/>
      <c r="BH190" s="177"/>
    </row>
    <row r="191" spans="1:60" s="187" customFormat="1" ht="31.5">
      <c r="A191" s="384"/>
      <c r="B191" s="317" t="s">
        <v>1567</v>
      </c>
      <c r="C191" s="318" t="s">
        <v>1568</v>
      </c>
      <c r="D191" s="319">
        <v>30</v>
      </c>
      <c r="E191" s="320" t="s">
        <v>114</v>
      </c>
      <c r="F191" s="321" t="s">
        <v>1557</v>
      </c>
      <c r="G191" s="287"/>
      <c r="H191" s="323"/>
      <c r="I191" s="385"/>
      <c r="J191" s="386"/>
      <c r="K191" s="386"/>
      <c r="L191" s="386"/>
      <c r="M191" s="386"/>
      <c r="N191" s="386"/>
      <c r="O191" s="386"/>
      <c r="P191" s="386"/>
      <c r="Q191" s="386"/>
      <c r="R191" s="386"/>
      <c r="S191" s="386"/>
      <c r="T191" s="386"/>
      <c r="U191" s="386"/>
      <c r="V191" s="386"/>
      <c r="W191" s="386"/>
      <c r="X191" s="386"/>
      <c r="Y191" s="386"/>
      <c r="Z191" s="386"/>
      <c r="AA191" s="386"/>
      <c r="AB191" s="386"/>
      <c r="AC191" s="386"/>
      <c r="AD191" s="386"/>
      <c r="AE191" s="386"/>
      <c r="AF191" s="386"/>
      <c r="AG191" s="386"/>
      <c r="AH191" s="386"/>
      <c r="AI191" s="386"/>
      <c r="AJ191" s="386"/>
      <c r="AK191" s="386"/>
      <c r="AL191" s="386"/>
      <c r="AM191" s="386"/>
      <c r="AN191" s="386"/>
      <c r="AO191" s="386"/>
      <c r="AP191" s="386"/>
      <c r="AQ191" s="386"/>
      <c r="AR191" s="386"/>
      <c r="AS191" s="387"/>
      <c r="AT191" s="372">
        <v>45351</v>
      </c>
      <c r="AV191" s="177"/>
      <c r="AW191" s="177"/>
      <c r="AX191" s="177"/>
      <c r="AY191" s="177"/>
      <c r="AZ191" s="177"/>
      <c r="BA191" s="177"/>
      <c r="BB191" s="177"/>
      <c r="BC191" s="177"/>
      <c r="BD191" s="177"/>
      <c r="BE191" s="177"/>
      <c r="BF191" s="177"/>
      <c r="BG191" s="177"/>
      <c r="BH191" s="177"/>
    </row>
    <row r="192" spans="1:60" s="187" customFormat="1" ht="47.25">
      <c r="A192" s="371">
        <v>31</v>
      </c>
      <c r="B192" s="299" t="s">
        <v>622</v>
      </c>
      <c r="C192" s="300" t="s">
        <v>1244</v>
      </c>
      <c r="D192" s="301">
        <v>31</v>
      </c>
      <c r="E192" s="302" t="s">
        <v>114</v>
      </c>
      <c r="F192" s="303" t="s">
        <v>1569</v>
      </c>
      <c r="G192" s="251" t="s">
        <v>1454</v>
      </c>
      <c r="H192" s="305"/>
      <c r="I192" s="252">
        <v>43771</v>
      </c>
      <c r="J192" s="253">
        <f>I192+3</f>
        <v>43774</v>
      </c>
      <c r="K192" s="253">
        <v>43776</v>
      </c>
      <c r="L192" s="254">
        <v>43801</v>
      </c>
      <c r="M192" s="253">
        <f>L192+1</f>
        <v>43802</v>
      </c>
      <c r="N192" s="255">
        <v>43831</v>
      </c>
      <c r="O192" s="255">
        <v>43831</v>
      </c>
      <c r="P192" s="255"/>
      <c r="Q192" s="255">
        <f>M192+10</f>
        <v>43812</v>
      </c>
      <c r="R192" s="255">
        <f>Q192+5</f>
        <v>43817</v>
      </c>
      <c r="S192" s="256">
        <v>43851</v>
      </c>
      <c r="T192" s="255">
        <f>Q192+10</f>
        <v>43822</v>
      </c>
      <c r="U192" s="255">
        <v>43861</v>
      </c>
      <c r="V192" s="255">
        <f>N192+1</f>
        <v>43832</v>
      </c>
      <c r="W192" s="255">
        <f>V192+5</f>
        <v>43837</v>
      </c>
      <c r="X192" s="256">
        <v>43524</v>
      </c>
      <c r="Y192" s="255">
        <f>X192+20</f>
        <v>43544</v>
      </c>
      <c r="Z192" s="255">
        <f>O192+10</f>
        <v>43841</v>
      </c>
      <c r="AA192" s="255">
        <f>X192+25</f>
        <v>43549</v>
      </c>
      <c r="AB192" s="255">
        <f>X192+15</f>
        <v>43539</v>
      </c>
      <c r="AC192" s="255">
        <f>AA192+1</f>
        <v>43550</v>
      </c>
      <c r="AD192" s="255">
        <f>X192+10</f>
        <v>43534</v>
      </c>
      <c r="AE192" s="255">
        <f>AD192+1</f>
        <v>43535</v>
      </c>
      <c r="AF192" s="255">
        <f>Y192+1</f>
        <v>43545</v>
      </c>
      <c r="AG192" s="256">
        <f>AF192+15</f>
        <v>43560</v>
      </c>
      <c r="AH192" s="255">
        <f>AG192+10</f>
        <v>43570</v>
      </c>
      <c r="AI192" s="255">
        <f>AH192+5</f>
        <v>43575</v>
      </c>
      <c r="AJ192" s="255">
        <f>AI192+15</f>
        <v>43590</v>
      </c>
      <c r="AK192" s="255">
        <f>AI192+20</f>
        <v>43595</v>
      </c>
      <c r="AL192" s="256">
        <f>AK192+5</f>
        <v>43600</v>
      </c>
      <c r="AM192" s="255">
        <f>AL192+1</f>
        <v>43601</v>
      </c>
      <c r="AN192" s="255">
        <f>AM192+5</f>
        <v>43606</v>
      </c>
      <c r="AO192" s="255">
        <f>AN192+5</f>
        <v>43611</v>
      </c>
      <c r="AP192" s="256">
        <v>44011</v>
      </c>
      <c r="AQ192" s="256">
        <v>44031</v>
      </c>
      <c r="AR192" s="256">
        <v>44051</v>
      </c>
      <c r="AS192" s="257">
        <v>44111</v>
      </c>
      <c r="AT192" s="372">
        <v>44421</v>
      </c>
      <c r="AV192" s="177"/>
      <c r="AW192" s="177"/>
      <c r="AX192" s="177"/>
      <c r="AY192" s="177"/>
      <c r="AZ192" s="177"/>
      <c r="BA192" s="177"/>
      <c r="BB192" s="177"/>
      <c r="BC192" s="177"/>
      <c r="BD192" s="177"/>
      <c r="BE192" s="177"/>
      <c r="BF192" s="177"/>
      <c r="BG192" s="177"/>
      <c r="BH192" s="177"/>
    </row>
    <row r="193" spans="1:60" s="187" customFormat="1" ht="47.25">
      <c r="A193" s="373"/>
      <c r="B193" s="307" t="s">
        <v>620</v>
      </c>
      <c r="C193" s="308" t="s">
        <v>1241</v>
      </c>
      <c r="D193" s="309">
        <v>31</v>
      </c>
      <c r="E193" s="310" t="s">
        <v>114</v>
      </c>
      <c r="F193" s="311" t="s">
        <v>1569</v>
      </c>
      <c r="G193" s="276"/>
      <c r="H193" s="313"/>
      <c r="I193" s="402"/>
      <c r="J193" s="403"/>
      <c r="K193" s="403"/>
      <c r="L193" s="404"/>
      <c r="M193" s="403"/>
      <c r="N193" s="403"/>
      <c r="O193" s="403"/>
      <c r="P193" s="403"/>
      <c r="Q193" s="403"/>
      <c r="R193" s="403"/>
      <c r="S193" s="403"/>
      <c r="T193" s="403"/>
      <c r="U193" s="403"/>
      <c r="V193" s="403"/>
      <c r="W193" s="403"/>
      <c r="X193" s="403"/>
      <c r="Y193" s="403"/>
      <c r="Z193" s="403"/>
      <c r="AA193" s="403"/>
      <c r="AB193" s="403"/>
      <c r="AC193" s="403"/>
      <c r="AD193" s="403"/>
      <c r="AE193" s="403"/>
      <c r="AF193" s="403"/>
      <c r="AG193" s="403"/>
      <c r="AH193" s="403"/>
      <c r="AI193" s="403"/>
      <c r="AJ193" s="403"/>
      <c r="AK193" s="403"/>
      <c r="AL193" s="403"/>
      <c r="AM193" s="403"/>
      <c r="AN193" s="403"/>
      <c r="AO193" s="403"/>
      <c r="AP193" s="403"/>
      <c r="AQ193" s="403"/>
      <c r="AR193" s="403"/>
      <c r="AS193" s="405"/>
      <c r="AT193" s="372">
        <v>44111</v>
      </c>
      <c r="AV193" s="177"/>
      <c r="AW193" s="177"/>
      <c r="AX193" s="177"/>
      <c r="AY193" s="177"/>
      <c r="AZ193" s="177"/>
      <c r="BA193" s="177"/>
      <c r="BB193" s="177"/>
      <c r="BC193" s="177"/>
      <c r="BD193" s="177"/>
      <c r="BE193" s="177"/>
      <c r="BF193" s="177"/>
      <c r="BG193" s="177"/>
      <c r="BH193" s="177"/>
    </row>
    <row r="194" spans="1:60" s="187" customFormat="1" ht="47.25">
      <c r="A194" s="373"/>
      <c r="B194" s="382" t="s">
        <v>626</v>
      </c>
      <c r="C194" s="383" t="s">
        <v>1242</v>
      </c>
      <c r="D194" s="309">
        <v>31</v>
      </c>
      <c r="E194" s="310" t="s">
        <v>114</v>
      </c>
      <c r="F194" s="311" t="s">
        <v>1569</v>
      </c>
      <c r="G194" s="276"/>
      <c r="H194" s="313"/>
      <c r="I194" s="385"/>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6"/>
      <c r="AL194" s="386"/>
      <c r="AM194" s="386"/>
      <c r="AN194" s="386"/>
      <c r="AO194" s="386"/>
      <c r="AP194" s="386"/>
      <c r="AQ194" s="386"/>
      <c r="AR194" s="386"/>
      <c r="AS194" s="387"/>
      <c r="AT194" s="372">
        <v>44444</v>
      </c>
      <c r="AV194" s="177"/>
      <c r="AW194" s="177"/>
      <c r="AX194" s="177"/>
      <c r="AY194" s="177"/>
      <c r="AZ194" s="177"/>
      <c r="BA194" s="177"/>
      <c r="BB194" s="177"/>
      <c r="BC194" s="177"/>
      <c r="BD194" s="177"/>
      <c r="BE194" s="177"/>
      <c r="BF194" s="177"/>
      <c r="BG194" s="177"/>
      <c r="BH194" s="177"/>
    </row>
    <row r="195" spans="1:60" s="187" customFormat="1" ht="31.5">
      <c r="A195" s="373"/>
      <c r="B195" s="374" t="s">
        <v>262</v>
      </c>
      <c r="C195" s="375" t="s">
        <v>263</v>
      </c>
      <c r="D195" s="309">
        <v>31</v>
      </c>
      <c r="E195" s="310" t="s">
        <v>114</v>
      </c>
      <c r="F195" s="311" t="s">
        <v>1569</v>
      </c>
      <c r="G195" s="276"/>
      <c r="H195" s="313"/>
      <c r="I195" s="385"/>
      <c r="J195" s="386"/>
      <c r="K195" s="386"/>
      <c r="L195" s="386"/>
      <c r="M195" s="386"/>
      <c r="N195" s="386"/>
      <c r="O195" s="386"/>
      <c r="P195" s="386"/>
      <c r="Q195" s="386"/>
      <c r="R195" s="386"/>
      <c r="S195" s="386"/>
      <c r="T195" s="386"/>
      <c r="U195" s="386"/>
      <c r="V195" s="386"/>
      <c r="W195" s="386"/>
      <c r="X195" s="386"/>
      <c r="Y195" s="386"/>
      <c r="Z195" s="386"/>
      <c r="AA195" s="386"/>
      <c r="AB195" s="386"/>
      <c r="AC195" s="386"/>
      <c r="AD195" s="386"/>
      <c r="AE195" s="386"/>
      <c r="AF195" s="386"/>
      <c r="AG195" s="386"/>
      <c r="AH195" s="386"/>
      <c r="AI195" s="386"/>
      <c r="AJ195" s="386"/>
      <c r="AK195" s="386"/>
      <c r="AL195" s="386"/>
      <c r="AM195" s="386"/>
      <c r="AN195" s="386"/>
      <c r="AO195" s="386"/>
      <c r="AP195" s="386"/>
      <c r="AQ195" s="386"/>
      <c r="AR195" s="386"/>
      <c r="AS195" s="387"/>
      <c r="AT195" s="372">
        <v>44154</v>
      </c>
      <c r="AV195" s="177"/>
      <c r="AW195" s="177"/>
      <c r="AX195" s="177"/>
      <c r="AY195" s="177"/>
      <c r="AZ195" s="177"/>
      <c r="BA195" s="177"/>
      <c r="BB195" s="177"/>
      <c r="BC195" s="177"/>
      <c r="BD195" s="177"/>
      <c r="BE195" s="177"/>
      <c r="BF195" s="177"/>
      <c r="BG195" s="177"/>
      <c r="BH195" s="177"/>
    </row>
    <row r="196" spans="1:60" s="187" customFormat="1" ht="47.25">
      <c r="A196" s="384"/>
      <c r="B196" s="317" t="s">
        <v>624</v>
      </c>
      <c r="C196" s="318" t="s">
        <v>1243</v>
      </c>
      <c r="D196" s="319">
        <v>31</v>
      </c>
      <c r="E196" s="320" t="s">
        <v>114</v>
      </c>
      <c r="F196" s="321" t="s">
        <v>1569</v>
      </c>
      <c r="G196" s="287"/>
      <c r="H196" s="323"/>
      <c r="I196" s="385"/>
      <c r="J196" s="386"/>
      <c r="K196" s="386"/>
      <c r="L196" s="386"/>
      <c r="M196" s="386"/>
      <c r="N196" s="386"/>
      <c r="O196" s="386"/>
      <c r="P196" s="386"/>
      <c r="Q196" s="386"/>
      <c r="R196" s="386"/>
      <c r="S196" s="386"/>
      <c r="T196" s="386"/>
      <c r="U196" s="386"/>
      <c r="V196" s="386"/>
      <c r="W196" s="386"/>
      <c r="X196" s="386"/>
      <c r="Y196" s="386"/>
      <c r="Z196" s="386"/>
      <c r="AA196" s="386"/>
      <c r="AB196" s="386"/>
      <c r="AC196" s="386"/>
      <c r="AD196" s="386"/>
      <c r="AE196" s="386"/>
      <c r="AF196" s="386"/>
      <c r="AG196" s="386"/>
      <c r="AH196" s="386"/>
      <c r="AI196" s="386"/>
      <c r="AJ196" s="386"/>
      <c r="AK196" s="386"/>
      <c r="AL196" s="386"/>
      <c r="AM196" s="386"/>
      <c r="AN196" s="386"/>
      <c r="AO196" s="386"/>
      <c r="AP196" s="386"/>
      <c r="AQ196" s="386"/>
      <c r="AR196" s="386"/>
      <c r="AS196" s="387"/>
      <c r="AT196" s="372">
        <v>44216</v>
      </c>
      <c r="AV196" s="177"/>
      <c r="AW196" s="177"/>
      <c r="AX196" s="177"/>
      <c r="AY196" s="177"/>
      <c r="AZ196" s="177"/>
      <c r="BA196" s="177"/>
      <c r="BB196" s="177"/>
      <c r="BC196" s="177"/>
      <c r="BD196" s="177"/>
      <c r="BE196" s="177"/>
      <c r="BF196" s="177"/>
      <c r="BG196" s="177"/>
      <c r="BH196" s="177"/>
    </row>
    <row r="197" spans="1:60" s="187" customFormat="1" ht="31.5">
      <c r="A197" s="371">
        <v>32</v>
      </c>
      <c r="B197" s="299" t="s">
        <v>204</v>
      </c>
      <c r="C197" s="300" t="s">
        <v>205</v>
      </c>
      <c r="D197" s="301">
        <v>32</v>
      </c>
      <c r="E197" s="302" t="s">
        <v>114</v>
      </c>
      <c r="F197" s="303" t="s">
        <v>1570</v>
      </c>
      <c r="G197" s="251" t="s">
        <v>1454</v>
      </c>
      <c r="H197" s="305"/>
      <c r="I197" s="252">
        <v>43598</v>
      </c>
      <c r="J197" s="253">
        <f>I197+4</f>
        <v>43602</v>
      </c>
      <c r="K197" s="253">
        <f>J197+1</f>
        <v>43603</v>
      </c>
      <c r="L197" s="254">
        <f>K197+25</f>
        <v>43628</v>
      </c>
      <c r="M197" s="253">
        <f>L197+1</f>
        <v>43629</v>
      </c>
      <c r="N197" s="255">
        <f>M197+29</f>
        <v>43658</v>
      </c>
      <c r="O197" s="255">
        <f>M197+29</f>
        <v>43658</v>
      </c>
      <c r="P197" s="255"/>
      <c r="Q197" s="255">
        <f>M197+10</f>
        <v>43639</v>
      </c>
      <c r="R197" s="255">
        <f>Q197+5</f>
        <v>43644</v>
      </c>
      <c r="S197" s="256">
        <v>43678</v>
      </c>
      <c r="T197" s="255">
        <f>Q197+10</f>
        <v>43649</v>
      </c>
      <c r="U197" s="255">
        <f>N197+30</f>
        <v>43688</v>
      </c>
      <c r="V197" s="255">
        <f>N197+1</f>
        <v>43659</v>
      </c>
      <c r="W197" s="255">
        <f>V197+5</f>
        <v>43664</v>
      </c>
      <c r="X197" s="256">
        <v>43717</v>
      </c>
      <c r="Y197" s="255">
        <f>X197+20</f>
        <v>43737</v>
      </c>
      <c r="Z197" s="255">
        <f>O197+10</f>
        <v>43668</v>
      </c>
      <c r="AA197" s="255">
        <f>X197+25</f>
        <v>43742</v>
      </c>
      <c r="AB197" s="255">
        <f>X197+15</f>
        <v>43732</v>
      </c>
      <c r="AC197" s="255">
        <f>AA197+1</f>
        <v>43743</v>
      </c>
      <c r="AD197" s="255">
        <f>X197+10</f>
        <v>43727</v>
      </c>
      <c r="AE197" s="255">
        <f>AD197+1</f>
        <v>43728</v>
      </c>
      <c r="AF197" s="255">
        <f>Y197+1</f>
        <v>43738</v>
      </c>
      <c r="AG197" s="256">
        <f>AF197+15</f>
        <v>43753</v>
      </c>
      <c r="AH197" s="255">
        <f>AG197+10</f>
        <v>43763</v>
      </c>
      <c r="AI197" s="255">
        <f>AH197+5</f>
        <v>43768</v>
      </c>
      <c r="AJ197" s="255">
        <f>AI197+15</f>
        <v>43783</v>
      </c>
      <c r="AK197" s="255">
        <f>AI197+20</f>
        <v>43788</v>
      </c>
      <c r="AL197" s="256">
        <f>AK197+5</f>
        <v>43793</v>
      </c>
      <c r="AM197" s="255">
        <f>AL197+1</f>
        <v>43794</v>
      </c>
      <c r="AN197" s="255">
        <f>AM197+5</f>
        <v>43799</v>
      </c>
      <c r="AO197" s="255">
        <f>AN197+5</f>
        <v>43804</v>
      </c>
      <c r="AP197" s="256">
        <v>43838</v>
      </c>
      <c r="AQ197" s="256">
        <v>43858</v>
      </c>
      <c r="AR197" s="256">
        <v>43878</v>
      </c>
      <c r="AS197" s="257">
        <v>43938</v>
      </c>
      <c r="AT197" s="372">
        <v>44558</v>
      </c>
      <c r="AV197" s="177"/>
      <c r="AW197" s="177"/>
      <c r="AX197" s="177"/>
      <c r="AY197" s="177"/>
      <c r="AZ197" s="177"/>
      <c r="BA197" s="177"/>
      <c r="BB197" s="177"/>
      <c r="BC197" s="177"/>
      <c r="BD197" s="177"/>
      <c r="BE197" s="177"/>
      <c r="BF197" s="177"/>
      <c r="BG197" s="177"/>
      <c r="BH197" s="177"/>
    </row>
    <row r="198" spans="1:60" s="187" customFormat="1" ht="31.5">
      <c r="A198" s="373"/>
      <c r="B198" s="307" t="s">
        <v>206</v>
      </c>
      <c r="C198" s="308" t="s">
        <v>207</v>
      </c>
      <c r="D198" s="309">
        <v>32</v>
      </c>
      <c r="E198" s="310" t="s">
        <v>114</v>
      </c>
      <c r="F198" s="311" t="s">
        <v>1570</v>
      </c>
      <c r="G198" s="276"/>
      <c r="H198" s="313"/>
      <c r="I198" s="402"/>
      <c r="J198" s="403"/>
      <c r="K198" s="403"/>
      <c r="L198" s="404"/>
      <c r="M198" s="403"/>
      <c r="N198" s="403"/>
      <c r="O198" s="403"/>
      <c r="P198" s="403"/>
      <c r="Q198" s="403"/>
      <c r="R198" s="403"/>
      <c r="S198" s="403"/>
      <c r="T198" s="403"/>
      <c r="U198" s="403"/>
      <c r="V198" s="403"/>
      <c r="W198" s="403"/>
      <c r="X198" s="403"/>
      <c r="Y198" s="403"/>
      <c r="Z198" s="403"/>
      <c r="AA198" s="403"/>
      <c r="AB198" s="403"/>
      <c r="AC198" s="403"/>
      <c r="AD198" s="403"/>
      <c r="AE198" s="403"/>
      <c r="AF198" s="403"/>
      <c r="AG198" s="403"/>
      <c r="AH198" s="403"/>
      <c r="AI198" s="403"/>
      <c r="AJ198" s="403"/>
      <c r="AK198" s="403"/>
      <c r="AL198" s="403"/>
      <c r="AM198" s="403"/>
      <c r="AN198" s="403"/>
      <c r="AO198" s="403"/>
      <c r="AP198" s="403"/>
      <c r="AQ198" s="403"/>
      <c r="AR198" s="403"/>
      <c r="AS198" s="405"/>
      <c r="AT198" s="372">
        <v>44706</v>
      </c>
      <c r="AV198" s="177"/>
      <c r="AW198" s="177"/>
      <c r="AX198" s="177"/>
      <c r="AY198" s="177"/>
      <c r="AZ198" s="177"/>
      <c r="BA198" s="177"/>
      <c r="BB198" s="177"/>
      <c r="BC198" s="177"/>
      <c r="BD198" s="177"/>
      <c r="BE198" s="177"/>
      <c r="BF198" s="177"/>
      <c r="BG198" s="177"/>
      <c r="BH198" s="177"/>
    </row>
    <row r="199" spans="1:60" s="187" customFormat="1" ht="31.5">
      <c r="A199" s="373"/>
      <c r="B199" s="307" t="s">
        <v>896</v>
      </c>
      <c r="C199" s="308" t="s">
        <v>1571</v>
      </c>
      <c r="D199" s="309">
        <v>32</v>
      </c>
      <c r="E199" s="310" t="s">
        <v>114</v>
      </c>
      <c r="F199" s="311" t="s">
        <v>1570</v>
      </c>
      <c r="G199" s="276"/>
      <c r="H199" s="313"/>
      <c r="I199" s="385"/>
      <c r="J199" s="386"/>
      <c r="K199" s="386"/>
      <c r="L199" s="386"/>
      <c r="M199" s="386"/>
      <c r="N199" s="386"/>
      <c r="O199" s="386"/>
      <c r="P199" s="386"/>
      <c r="Q199" s="386"/>
      <c r="R199" s="386"/>
      <c r="S199" s="386"/>
      <c r="T199" s="386"/>
      <c r="U199" s="386"/>
      <c r="V199" s="386"/>
      <c r="W199" s="386"/>
      <c r="X199" s="386"/>
      <c r="Y199" s="386"/>
      <c r="Z199" s="386"/>
      <c r="AA199" s="386"/>
      <c r="AB199" s="386"/>
      <c r="AC199" s="386"/>
      <c r="AD199" s="386"/>
      <c r="AE199" s="386"/>
      <c r="AF199" s="386"/>
      <c r="AG199" s="386"/>
      <c r="AH199" s="386"/>
      <c r="AI199" s="386"/>
      <c r="AJ199" s="386"/>
      <c r="AK199" s="386"/>
      <c r="AL199" s="386"/>
      <c r="AM199" s="386"/>
      <c r="AN199" s="386"/>
      <c r="AO199" s="386"/>
      <c r="AP199" s="386"/>
      <c r="AQ199" s="386"/>
      <c r="AR199" s="386"/>
      <c r="AS199" s="387"/>
      <c r="AT199" s="372">
        <v>44111</v>
      </c>
      <c r="AV199" s="177"/>
      <c r="AW199" s="177"/>
      <c r="AX199" s="177"/>
      <c r="AY199" s="177"/>
      <c r="AZ199" s="177"/>
      <c r="BA199" s="177"/>
      <c r="BB199" s="177"/>
      <c r="BC199" s="177"/>
      <c r="BD199" s="177"/>
      <c r="BE199" s="177"/>
      <c r="BF199" s="177"/>
      <c r="BG199" s="177"/>
      <c r="BH199" s="177"/>
    </row>
    <row r="200" spans="1:60" s="187" customFormat="1" ht="31.5">
      <c r="A200" s="373"/>
      <c r="B200" s="307" t="s">
        <v>556</v>
      </c>
      <c r="C200" s="308" t="s">
        <v>557</v>
      </c>
      <c r="D200" s="309">
        <v>32</v>
      </c>
      <c r="E200" s="310" t="s">
        <v>114</v>
      </c>
      <c r="F200" s="311" t="s">
        <v>1570</v>
      </c>
      <c r="G200" s="276"/>
      <c r="H200" s="313"/>
      <c r="I200" s="385"/>
      <c r="J200" s="386"/>
      <c r="K200" s="386"/>
      <c r="L200" s="386"/>
      <c r="M200" s="386"/>
      <c r="N200" s="386"/>
      <c r="O200" s="386"/>
      <c r="P200" s="386"/>
      <c r="Q200" s="386"/>
      <c r="R200" s="386"/>
      <c r="S200" s="386"/>
      <c r="T200" s="386"/>
      <c r="U200" s="386"/>
      <c r="V200" s="386"/>
      <c r="W200" s="386"/>
      <c r="X200" s="386"/>
      <c r="Y200" s="386"/>
      <c r="Z200" s="386"/>
      <c r="AA200" s="386"/>
      <c r="AB200" s="386"/>
      <c r="AC200" s="386"/>
      <c r="AD200" s="386"/>
      <c r="AE200" s="386"/>
      <c r="AF200" s="386"/>
      <c r="AG200" s="386"/>
      <c r="AH200" s="386"/>
      <c r="AI200" s="386"/>
      <c r="AJ200" s="386"/>
      <c r="AK200" s="386"/>
      <c r="AL200" s="386"/>
      <c r="AM200" s="386"/>
      <c r="AN200" s="386"/>
      <c r="AO200" s="386"/>
      <c r="AP200" s="386"/>
      <c r="AQ200" s="386"/>
      <c r="AR200" s="386"/>
      <c r="AS200" s="387"/>
      <c r="AT200" s="410">
        <v>43938</v>
      </c>
      <c r="AV200" s="177"/>
      <c r="AW200" s="177"/>
      <c r="AX200" s="177"/>
      <c r="AY200" s="177"/>
      <c r="AZ200" s="177"/>
      <c r="BA200" s="177"/>
      <c r="BB200" s="177"/>
      <c r="BC200" s="177"/>
      <c r="BD200" s="177"/>
      <c r="BE200" s="177"/>
      <c r="BF200" s="177"/>
      <c r="BG200" s="177"/>
      <c r="BH200" s="177"/>
    </row>
    <row r="201" spans="1:60" s="187" customFormat="1" ht="31.5">
      <c r="A201" s="384"/>
      <c r="B201" s="317" t="s">
        <v>554</v>
      </c>
      <c r="C201" s="318" t="s">
        <v>555</v>
      </c>
      <c r="D201" s="319">
        <v>32</v>
      </c>
      <c r="E201" s="320" t="s">
        <v>114</v>
      </c>
      <c r="F201" s="321" t="s">
        <v>1570</v>
      </c>
      <c r="G201" s="287"/>
      <c r="H201" s="323"/>
      <c r="I201" s="385"/>
      <c r="J201" s="386"/>
      <c r="K201" s="386"/>
      <c r="L201" s="386"/>
      <c r="M201" s="386"/>
      <c r="N201" s="386"/>
      <c r="O201" s="386"/>
      <c r="P201" s="386"/>
      <c r="Q201" s="386"/>
      <c r="R201" s="386"/>
      <c r="S201" s="386"/>
      <c r="T201" s="386"/>
      <c r="U201" s="386"/>
      <c r="V201" s="386"/>
      <c r="W201" s="386"/>
      <c r="X201" s="386"/>
      <c r="Y201" s="386"/>
      <c r="Z201" s="386"/>
      <c r="AA201" s="386"/>
      <c r="AB201" s="386"/>
      <c r="AC201" s="386"/>
      <c r="AD201" s="386"/>
      <c r="AE201" s="386"/>
      <c r="AF201" s="386"/>
      <c r="AG201" s="386"/>
      <c r="AH201" s="386"/>
      <c r="AI201" s="386"/>
      <c r="AJ201" s="386"/>
      <c r="AK201" s="386"/>
      <c r="AL201" s="386"/>
      <c r="AM201" s="386"/>
      <c r="AN201" s="386"/>
      <c r="AO201" s="386"/>
      <c r="AP201" s="386"/>
      <c r="AQ201" s="386"/>
      <c r="AR201" s="386"/>
      <c r="AS201" s="387"/>
      <c r="AT201" s="372">
        <v>44611</v>
      </c>
      <c r="AV201" s="177"/>
      <c r="AW201" s="177"/>
      <c r="AX201" s="177"/>
      <c r="AY201" s="177"/>
      <c r="AZ201" s="177"/>
      <c r="BA201" s="177"/>
      <c r="BB201" s="177"/>
      <c r="BC201" s="177"/>
      <c r="BD201" s="177"/>
      <c r="BE201" s="177"/>
      <c r="BF201" s="177"/>
      <c r="BG201" s="177"/>
      <c r="BH201" s="177"/>
    </row>
    <row r="202" spans="1:60" s="187" customFormat="1" ht="47.25">
      <c r="A202" s="411">
        <v>33</v>
      </c>
      <c r="B202" s="262" t="s">
        <v>1560</v>
      </c>
      <c r="C202" s="263" t="s">
        <v>1330</v>
      </c>
      <c r="D202" s="412">
        <v>33</v>
      </c>
      <c r="E202" s="249" t="s">
        <v>727</v>
      </c>
      <c r="F202" s="250" t="s">
        <v>1572</v>
      </c>
      <c r="G202" s="251" t="s">
        <v>1454</v>
      </c>
      <c r="H202" s="413"/>
      <c r="I202" s="252">
        <v>43607</v>
      </c>
      <c r="J202" s="253">
        <f>I202+4</f>
        <v>43611</v>
      </c>
      <c r="K202" s="253">
        <v>43612</v>
      </c>
      <c r="L202" s="254">
        <v>43637</v>
      </c>
      <c r="M202" s="253">
        <f>L202+1</f>
        <v>43638</v>
      </c>
      <c r="N202" s="255">
        <v>43667</v>
      </c>
      <c r="O202" s="255">
        <v>43667</v>
      </c>
      <c r="P202" s="255"/>
      <c r="Q202" s="255">
        <f>M202+10</f>
        <v>43648</v>
      </c>
      <c r="R202" s="255">
        <f>Q202+5</f>
        <v>43653</v>
      </c>
      <c r="S202" s="256">
        <v>43687</v>
      </c>
      <c r="T202" s="255">
        <f>Q202+10</f>
        <v>43658</v>
      </c>
      <c r="U202" s="255">
        <v>43697</v>
      </c>
      <c r="V202" s="255">
        <f>N202+1</f>
        <v>43668</v>
      </c>
      <c r="W202" s="255">
        <f>V202+5</f>
        <v>43673</v>
      </c>
      <c r="X202" s="256">
        <v>43726</v>
      </c>
      <c r="Y202" s="255">
        <f>X202+20</f>
        <v>43746</v>
      </c>
      <c r="Z202" s="255">
        <f>O202+10</f>
        <v>43677</v>
      </c>
      <c r="AA202" s="255">
        <f>X202+25</f>
        <v>43751</v>
      </c>
      <c r="AB202" s="255">
        <f>X202+15</f>
        <v>43741</v>
      </c>
      <c r="AC202" s="255">
        <f>AA202+1</f>
        <v>43752</v>
      </c>
      <c r="AD202" s="255">
        <f>X202+10</f>
        <v>43736</v>
      </c>
      <c r="AE202" s="255">
        <f>AD202+1</f>
        <v>43737</v>
      </c>
      <c r="AF202" s="255">
        <f>Y202+1</f>
        <v>43747</v>
      </c>
      <c r="AG202" s="256">
        <f>AF202+15</f>
        <v>43762</v>
      </c>
      <c r="AH202" s="255">
        <f>AG202+10</f>
        <v>43772</v>
      </c>
      <c r="AI202" s="255">
        <f>AH202+5</f>
        <v>43777</v>
      </c>
      <c r="AJ202" s="255">
        <f>AI202+15</f>
        <v>43792</v>
      </c>
      <c r="AK202" s="255">
        <f>AI202+20</f>
        <v>43797</v>
      </c>
      <c r="AL202" s="256">
        <f>AK202+5</f>
        <v>43802</v>
      </c>
      <c r="AM202" s="255">
        <f>AL202+1</f>
        <v>43803</v>
      </c>
      <c r="AN202" s="255">
        <f>AM202+5</f>
        <v>43808</v>
      </c>
      <c r="AO202" s="255">
        <f>AN202+5</f>
        <v>43813</v>
      </c>
      <c r="AP202" s="256">
        <v>43847</v>
      </c>
      <c r="AQ202" s="256">
        <v>43867</v>
      </c>
      <c r="AR202" s="256">
        <v>43887</v>
      </c>
      <c r="AS202" s="257">
        <v>43947</v>
      </c>
      <c r="AT202" s="414">
        <v>43947</v>
      </c>
      <c r="AV202" s="177"/>
      <c r="AW202" s="177"/>
      <c r="AX202" s="177"/>
      <c r="AY202" s="177"/>
      <c r="AZ202" s="177"/>
      <c r="BA202" s="177"/>
      <c r="BB202" s="177"/>
      <c r="BC202" s="177"/>
      <c r="BD202" s="177"/>
      <c r="BE202" s="177"/>
      <c r="BF202" s="177"/>
      <c r="BG202" s="177"/>
      <c r="BH202" s="177"/>
    </row>
    <row r="203" spans="1:60" s="187" customFormat="1" ht="47.25">
      <c r="A203" s="415"/>
      <c r="B203" s="262" t="s">
        <v>1469</v>
      </c>
      <c r="C203" s="263" t="s">
        <v>730</v>
      </c>
      <c r="D203" s="416">
        <v>33</v>
      </c>
      <c r="E203" s="274" t="s">
        <v>727</v>
      </c>
      <c r="F203" s="311" t="s">
        <v>1572</v>
      </c>
      <c r="G203" s="276"/>
      <c r="H203" s="413"/>
      <c r="I203" s="402"/>
      <c r="J203" s="403"/>
      <c r="K203" s="403"/>
      <c r="L203" s="404"/>
      <c r="M203" s="403"/>
      <c r="N203" s="403"/>
      <c r="O203" s="403"/>
      <c r="P203" s="403"/>
      <c r="Q203" s="403"/>
      <c r="R203" s="403"/>
      <c r="S203" s="403"/>
      <c r="T203" s="403"/>
      <c r="U203" s="403"/>
      <c r="V203" s="403"/>
      <c r="W203" s="403"/>
      <c r="X203" s="403"/>
      <c r="Y203" s="403"/>
      <c r="Z203" s="403"/>
      <c r="AA203" s="403"/>
      <c r="AB203" s="403"/>
      <c r="AC203" s="403"/>
      <c r="AD203" s="403"/>
      <c r="AE203" s="403"/>
      <c r="AF203" s="403"/>
      <c r="AG203" s="403"/>
      <c r="AH203" s="403"/>
      <c r="AI203" s="403"/>
      <c r="AJ203" s="403"/>
      <c r="AK203" s="403"/>
      <c r="AL203" s="403"/>
      <c r="AM203" s="403"/>
      <c r="AN203" s="403"/>
      <c r="AO203" s="403"/>
      <c r="AP203" s="403"/>
      <c r="AQ203" s="403"/>
      <c r="AR203" s="403"/>
      <c r="AS203" s="405"/>
      <c r="AT203" s="417">
        <v>44154</v>
      </c>
      <c r="AV203" s="177"/>
      <c r="AW203" s="177"/>
      <c r="AX203" s="177"/>
      <c r="AY203" s="177"/>
      <c r="AZ203" s="177"/>
      <c r="BA203" s="177"/>
      <c r="BB203" s="177"/>
      <c r="BC203" s="177"/>
      <c r="BD203" s="177"/>
      <c r="BE203" s="177"/>
      <c r="BF203" s="177"/>
      <c r="BG203" s="177"/>
      <c r="BH203" s="177"/>
    </row>
    <row r="204" spans="1:60" s="187" customFormat="1" ht="47.25">
      <c r="A204" s="415"/>
      <c r="B204" s="262" t="s">
        <v>1500</v>
      </c>
      <c r="C204" s="263" t="s">
        <v>1573</v>
      </c>
      <c r="D204" s="416">
        <v>33</v>
      </c>
      <c r="E204" s="274" t="s">
        <v>727</v>
      </c>
      <c r="F204" s="311" t="s">
        <v>1572</v>
      </c>
      <c r="G204" s="276"/>
      <c r="H204" s="413"/>
      <c r="I204" s="385"/>
      <c r="J204" s="386"/>
      <c r="K204" s="386"/>
      <c r="L204" s="386"/>
      <c r="M204" s="386"/>
      <c r="N204" s="386"/>
      <c r="O204" s="386"/>
      <c r="P204" s="386"/>
      <c r="Q204" s="386"/>
      <c r="R204" s="386"/>
      <c r="S204" s="386"/>
      <c r="T204" s="386"/>
      <c r="U204" s="386"/>
      <c r="V204" s="386"/>
      <c r="W204" s="386"/>
      <c r="X204" s="386"/>
      <c r="Y204" s="386"/>
      <c r="Z204" s="386"/>
      <c r="AA204" s="386"/>
      <c r="AB204" s="386"/>
      <c r="AC204" s="386"/>
      <c r="AD204" s="386"/>
      <c r="AE204" s="386"/>
      <c r="AF204" s="386"/>
      <c r="AG204" s="386"/>
      <c r="AH204" s="386"/>
      <c r="AI204" s="386"/>
      <c r="AJ204" s="386"/>
      <c r="AK204" s="386"/>
      <c r="AL204" s="386"/>
      <c r="AM204" s="386"/>
      <c r="AN204" s="386"/>
      <c r="AO204" s="386"/>
      <c r="AP204" s="386"/>
      <c r="AQ204" s="386"/>
      <c r="AR204" s="386"/>
      <c r="AS204" s="387"/>
      <c r="AT204" s="417">
        <v>44704</v>
      </c>
      <c r="AV204" s="177"/>
      <c r="AW204" s="177"/>
      <c r="AX204" s="177"/>
      <c r="AY204" s="177"/>
      <c r="AZ204" s="177"/>
      <c r="BA204" s="177"/>
      <c r="BB204" s="177"/>
      <c r="BC204" s="177"/>
      <c r="BD204" s="177"/>
      <c r="BE204" s="177"/>
      <c r="BF204" s="177"/>
      <c r="BG204" s="177"/>
      <c r="BH204" s="177"/>
    </row>
    <row r="205" spans="1:60" s="187" customFormat="1" ht="47.25">
      <c r="A205" s="415"/>
      <c r="B205" s="307" t="s">
        <v>1512</v>
      </c>
      <c r="C205" s="308" t="s">
        <v>731</v>
      </c>
      <c r="D205" s="416">
        <v>33</v>
      </c>
      <c r="E205" s="274" t="s">
        <v>727</v>
      </c>
      <c r="F205" s="311" t="s">
        <v>1572</v>
      </c>
      <c r="G205" s="276"/>
      <c r="H205" s="313"/>
      <c r="I205" s="385"/>
      <c r="J205" s="386"/>
      <c r="K205" s="386"/>
      <c r="L205" s="386"/>
      <c r="M205" s="386"/>
      <c r="N205" s="386"/>
      <c r="O205" s="386"/>
      <c r="P205" s="386"/>
      <c r="Q205" s="386"/>
      <c r="R205" s="386"/>
      <c r="S205" s="386"/>
      <c r="T205" s="386"/>
      <c r="U205" s="386"/>
      <c r="V205" s="386"/>
      <c r="W205" s="386"/>
      <c r="X205" s="386"/>
      <c r="Y205" s="386"/>
      <c r="Z205" s="386"/>
      <c r="AA205" s="386"/>
      <c r="AB205" s="386"/>
      <c r="AC205" s="386"/>
      <c r="AD205" s="386"/>
      <c r="AE205" s="386"/>
      <c r="AF205" s="386"/>
      <c r="AG205" s="386"/>
      <c r="AH205" s="386"/>
      <c r="AI205" s="386"/>
      <c r="AJ205" s="386"/>
      <c r="AK205" s="386"/>
      <c r="AL205" s="386"/>
      <c r="AM205" s="386"/>
      <c r="AN205" s="386"/>
      <c r="AO205" s="386"/>
      <c r="AP205" s="386"/>
      <c r="AQ205" s="386"/>
      <c r="AR205" s="386"/>
      <c r="AS205" s="387"/>
      <c r="AT205" s="417">
        <v>44704</v>
      </c>
      <c r="AV205" s="177"/>
      <c r="AW205" s="177"/>
      <c r="AX205" s="177"/>
      <c r="AY205" s="177"/>
      <c r="AZ205" s="177"/>
      <c r="BA205" s="177"/>
      <c r="BB205" s="177"/>
      <c r="BC205" s="177"/>
      <c r="BD205" s="177"/>
      <c r="BE205" s="177"/>
      <c r="BF205" s="177"/>
      <c r="BG205" s="177"/>
      <c r="BH205" s="177"/>
    </row>
    <row r="206" spans="1:60" s="187" customFormat="1" ht="47.25">
      <c r="A206" s="418"/>
      <c r="B206" s="282" t="s">
        <v>774</v>
      </c>
      <c r="C206" s="283" t="s">
        <v>775</v>
      </c>
      <c r="D206" s="419">
        <v>33</v>
      </c>
      <c r="E206" s="285" t="s">
        <v>727</v>
      </c>
      <c r="F206" s="321" t="s">
        <v>1572</v>
      </c>
      <c r="G206" s="287"/>
      <c r="H206" s="293"/>
      <c r="I206" s="385"/>
      <c r="J206" s="386"/>
      <c r="K206" s="386"/>
      <c r="L206" s="386"/>
      <c r="M206" s="386"/>
      <c r="N206" s="386"/>
      <c r="O206" s="386"/>
      <c r="P206" s="386"/>
      <c r="Q206" s="386"/>
      <c r="R206" s="386"/>
      <c r="S206" s="386"/>
      <c r="T206" s="386"/>
      <c r="U206" s="386"/>
      <c r="V206" s="386"/>
      <c r="W206" s="386"/>
      <c r="X206" s="386"/>
      <c r="Y206" s="386"/>
      <c r="Z206" s="386"/>
      <c r="AA206" s="386"/>
      <c r="AB206" s="386"/>
      <c r="AC206" s="386"/>
      <c r="AD206" s="386"/>
      <c r="AE206" s="386"/>
      <c r="AF206" s="386"/>
      <c r="AG206" s="386"/>
      <c r="AH206" s="386"/>
      <c r="AI206" s="386"/>
      <c r="AJ206" s="386"/>
      <c r="AK206" s="386"/>
      <c r="AL206" s="386"/>
      <c r="AM206" s="386"/>
      <c r="AN206" s="386"/>
      <c r="AO206" s="386"/>
      <c r="AP206" s="386"/>
      <c r="AQ206" s="386"/>
      <c r="AR206" s="386"/>
      <c r="AS206" s="387"/>
      <c r="AT206" s="420" t="s">
        <v>1574</v>
      </c>
      <c r="AV206" s="177"/>
      <c r="AW206" s="177"/>
      <c r="AX206" s="177"/>
      <c r="AY206" s="177"/>
      <c r="AZ206" s="177"/>
      <c r="BA206" s="177"/>
      <c r="BB206" s="177"/>
      <c r="BC206" s="177"/>
      <c r="BD206" s="177"/>
      <c r="BE206" s="177"/>
      <c r="BF206" s="177"/>
      <c r="BG206" s="177"/>
      <c r="BH206" s="177"/>
    </row>
    <row r="207" spans="1:60" s="187" customFormat="1" ht="31.5">
      <c r="A207" s="411">
        <v>34</v>
      </c>
      <c r="B207" s="246" t="s">
        <v>590</v>
      </c>
      <c r="C207" s="247" t="s">
        <v>1575</v>
      </c>
      <c r="D207" s="412">
        <v>34</v>
      </c>
      <c r="E207" s="249" t="s">
        <v>727</v>
      </c>
      <c r="F207" s="303" t="s">
        <v>1576</v>
      </c>
      <c r="G207" s="251" t="s">
        <v>1454</v>
      </c>
      <c r="H207" s="292"/>
      <c r="I207" s="252">
        <v>43982</v>
      </c>
      <c r="J207" s="253">
        <f>I207+4</f>
        <v>43986</v>
      </c>
      <c r="K207" s="253">
        <v>43987</v>
      </c>
      <c r="L207" s="254">
        <v>44012</v>
      </c>
      <c r="M207" s="253">
        <f>L207+1</f>
        <v>44013</v>
      </c>
      <c r="N207" s="255">
        <v>44042</v>
      </c>
      <c r="O207" s="255">
        <v>44042</v>
      </c>
      <c r="P207" s="255"/>
      <c r="Q207" s="255">
        <f>M207+10</f>
        <v>44023</v>
      </c>
      <c r="R207" s="255">
        <f>Q207+5</f>
        <v>44028</v>
      </c>
      <c r="S207" s="256">
        <v>44062</v>
      </c>
      <c r="T207" s="255">
        <f>Q207+10</f>
        <v>44033</v>
      </c>
      <c r="U207" s="255">
        <v>44072</v>
      </c>
      <c r="V207" s="255">
        <f>N207+1</f>
        <v>44043</v>
      </c>
      <c r="W207" s="255">
        <f>V207+5</f>
        <v>44048</v>
      </c>
      <c r="X207" s="256">
        <v>44101</v>
      </c>
      <c r="Y207" s="255">
        <f>X207+20</f>
        <v>44121</v>
      </c>
      <c r="Z207" s="255">
        <f>O207+10</f>
        <v>44052</v>
      </c>
      <c r="AA207" s="255">
        <f>X207+25</f>
        <v>44126</v>
      </c>
      <c r="AB207" s="255">
        <f>X207+15</f>
        <v>44116</v>
      </c>
      <c r="AC207" s="255">
        <f>AA207+1</f>
        <v>44127</v>
      </c>
      <c r="AD207" s="255">
        <f>X207+10</f>
        <v>44111</v>
      </c>
      <c r="AE207" s="255">
        <f>AD207+1</f>
        <v>44112</v>
      </c>
      <c r="AF207" s="255">
        <f>Y207+1</f>
        <v>44122</v>
      </c>
      <c r="AG207" s="256">
        <f>AF207+15</f>
        <v>44137</v>
      </c>
      <c r="AH207" s="255">
        <f>AG207+10</f>
        <v>44147</v>
      </c>
      <c r="AI207" s="255">
        <f>AH207+5</f>
        <v>44152</v>
      </c>
      <c r="AJ207" s="255">
        <f>AI207+15</f>
        <v>44167</v>
      </c>
      <c r="AK207" s="255">
        <f>AI207+20</f>
        <v>44172</v>
      </c>
      <c r="AL207" s="256">
        <f>AK207+5</f>
        <v>44177</v>
      </c>
      <c r="AM207" s="255">
        <f>AL207+1</f>
        <v>44178</v>
      </c>
      <c r="AN207" s="255">
        <f>AM207+5</f>
        <v>44183</v>
      </c>
      <c r="AO207" s="255">
        <f>AN207+5</f>
        <v>44188</v>
      </c>
      <c r="AP207" s="256">
        <v>44222</v>
      </c>
      <c r="AQ207" s="256">
        <v>44242</v>
      </c>
      <c r="AR207" s="256">
        <v>44262</v>
      </c>
      <c r="AS207" s="257">
        <v>44322</v>
      </c>
      <c r="AT207" s="417">
        <v>44322</v>
      </c>
      <c r="AV207" s="177"/>
      <c r="AW207" s="177"/>
      <c r="AX207" s="177"/>
      <c r="AY207" s="177"/>
      <c r="AZ207" s="177"/>
      <c r="BA207" s="177"/>
      <c r="BB207" s="177"/>
      <c r="BC207" s="177"/>
      <c r="BD207" s="177"/>
      <c r="BE207" s="177"/>
      <c r="BF207" s="177"/>
      <c r="BG207" s="177"/>
      <c r="BH207" s="177"/>
    </row>
    <row r="208" spans="1:60" s="187" customFormat="1" ht="31.5">
      <c r="A208" s="415"/>
      <c r="B208" s="262" t="s">
        <v>594</v>
      </c>
      <c r="C208" s="263" t="s">
        <v>1577</v>
      </c>
      <c r="D208" s="416">
        <v>34</v>
      </c>
      <c r="E208" s="274" t="s">
        <v>727</v>
      </c>
      <c r="F208" s="311" t="s">
        <v>1576</v>
      </c>
      <c r="G208" s="276"/>
      <c r="H208" s="413"/>
      <c r="I208" s="402"/>
      <c r="J208" s="403"/>
      <c r="K208" s="403"/>
      <c r="L208" s="404"/>
      <c r="M208" s="403"/>
      <c r="N208" s="403"/>
      <c r="O208" s="403"/>
      <c r="P208" s="403"/>
      <c r="Q208" s="403"/>
      <c r="R208" s="403"/>
      <c r="S208" s="403"/>
      <c r="T208" s="403"/>
      <c r="U208" s="403"/>
      <c r="V208" s="403"/>
      <c r="W208" s="403"/>
      <c r="X208" s="403"/>
      <c r="Y208" s="403"/>
      <c r="Z208" s="403"/>
      <c r="AA208" s="403"/>
      <c r="AB208" s="403"/>
      <c r="AC208" s="403"/>
      <c r="AD208" s="403"/>
      <c r="AE208" s="403"/>
      <c r="AF208" s="403"/>
      <c r="AG208" s="403"/>
      <c r="AH208" s="403"/>
      <c r="AI208" s="403"/>
      <c r="AJ208" s="403"/>
      <c r="AK208" s="403"/>
      <c r="AL208" s="403"/>
      <c r="AM208" s="403"/>
      <c r="AN208" s="403"/>
      <c r="AO208" s="403"/>
      <c r="AP208" s="403"/>
      <c r="AQ208" s="403"/>
      <c r="AR208" s="403"/>
      <c r="AS208" s="405"/>
      <c r="AT208" s="417" t="s">
        <v>1574</v>
      </c>
      <c r="AV208" s="177"/>
      <c r="AW208" s="177"/>
      <c r="AX208" s="177"/>
      <c r="AY208" s="177"/>
      <c r="AZ208" s="177"/>
      <c r="BA208" s="177"/>
      <c r="BB208" s="177"/>
      <c r="BC208" s="177"/>
      <c r="BD208" s="177"/>
      <c r="BE208" s="177"/>
      <c r="BF208" s="177"/>
      <c r="BG208" s="177"/>
      <c r="BH208" s="177"/>
    </row>
    <row r="209" spans="1:60" s="187" customFormat="1" ht="47.25">
      <c r="A209" s="415"/>
      <c r="B209" s="262" t="s">
        <v>1578</v>
      </c>
      <c r="C209" s="263" t="s">
        <v>1579</v>
      </c>
      <c r="D209" s="416">
        <v>34</v>
      </c>
      <c r="E209" s="274" t="s">
        <v>727</v>
      </c>
      <c r="F209" s="311" t="s">
        <v>1576</v>
      </c>
      <c r="G209" s="276"/>
      <c r="H209" s="413"/>
      <c r="I209" s="385"/>
      <c r="J209" s="386"/>
      <c r="K209" s="386"/>
      <c r="L209" s="386"/>
      <c r="M209" s="386"/>
      <c r="N209" s="386"/>
      <c r="O209" s="386"/>
      <c r="P209" s="386"/>
      <c r="Q209" s="386"/>
      <c r="R209" s="386"/>
      <c r="S209" s="386"/>
      <c r="T209" s="386"/>
      <c r="U209" s="386"/>
      <c r="V209" s="386"/>
      <c r="W209" s="386"/>
      <c r="X209" s="386"/>
      <c r="Y209" s="386"/>
      <c r="Z209" s="386"/>
      <c r="AA209" s="386"/>
      <c r="AB209" s="386"/>
      <c r="AC209" s="386"/>
      <c r="AD209" s="386"/>
      <c r="AE209" s="386"/>
      <c r="AF209" s="386"/>
      <c r="AG209" s="386"/>
      <c r="AH209" s="386"/>
      <c r="AI209" s="386"/>
      <c r="AJ209" s="386"/>
      <c r="AK209" s="386"/>
      <c r="AL209" s="386"/>
      <c r="AM209" s="386"/>
      <c r="AN209" s="386"/>
      <c r="AO209" s="386"/>
      <c r="AP209" s="386"/>
      <c r="AQ209" s="386"/>
      <c r="AR209" s="386"/>
      <c r="AS209" s="387"/>
      <c r="AT209" s="417">
        <v>45072</v>
      </c>
      <c r="AV209" s="177"/>
      <c r="AW209" s="177"/>
      <c r="AX209" s="177"/>
      <c r="AY209" s="177"/>
      <c r="AZ209" s="177"/>
      <c r="BA209" s="177"/>
      <c r="BB209" s="177"/>
      <c r="BC209" s="177"/>
      <c r="BD209" s="177"/>
      <c r="BE209" s="177"/>
      <c r="BF209" s="177"/>
      <c r="BG209" s="177"/>
      <c r="BH209" s="177"/>
    </row>
    <row r="210" spans="1:60" s="187" customFormat="1" ht="47.25">
      <c r="A210" s="415"/>
      <c r="B210" s="262" t="s">
        <v>1496</v>
      </c>
      <c r="C210" s="263" t="s">
        <v>1580</v>
      </c>
      <c r="D210" s="416">
        <v>34</v>
      </c>
      <c r="E210" s="274" t="s">
        <v>727</v>
      </c>
      <c r="F210" s="311" t="s">
        <v>1576</v>
      </c>
      <c r="G210" s="276"/>
      <c r="H210" s="413"/>
      <c r="I210" s="385"/>
      <c r="J210" s="386"/>
      <c r="K210" s="386"/>
      <c r="L210" s="386"/>
      <c r="M210" s="386"/>
      <c r="N210" s="386"/>
      <c r="O210" s="386"/>
      <c r="P210" s="386"/>
      <c r="Q210" s="386"/>
      <c r="R210" s="386"/>
      <c r="S210" s="386"/>
      <c r="T210" s="386"/>
      <c r="U210" s="386"/>
      <c r="V210" s="386"/>
      <c r="W210" s="386"/>
      <c r="X210" s="386"/>
      <c r="Y210" s="386"/>
      <c r="Z210" s="386"/>
      <c r="AA210" s="386"/>
      <c r="AB210" s="386"/>
      <c r="AC210" s="386"/>
      <c r="AD210" s="386"/>
      <c r="AE210" s="386"/>
      <c r="AF210" s="386"/>
      <c r="AG210" s="386"/>
      <c r="AH210" s="386"/>
      <c r="AI210" s="386"/>
      <c r="AJ210" s="386"/>
      <c r="AK210" s="386"/>
      <c r="AL210" s="386"/>
      <c r="AM210" s="386"/>
      <c r="AN210" s="386"/>
      <c r="AO210" s="386"/>
      <c r="AP210" s="386"/>
      <c r="AQ210" s="386"/>
      <c r="AR210" s="386"/>
      <c r="AS210" s="387"/>
      <c r="AT210" s="417">
        <v>44704</v>
      </c>
      <c r="AV210" s="177"/>
      <c r="AW210" s="177"/>
      <c r="AX210" s="177"/>
      <c r="AY210" s="177"/>
      <c r="AZ210" s="177"/>
      <c r="BA210" s="177"/>
      <c r="BB210" s="177"/>
      <c r="BC210" s="177"/>
      <c r="BD210" s="177"/>
      <c r="BE210" s="177"/>
      <c r="BF210" s="177"/>
      <c r="BG210" s="177"/>
      <c r="BH210" s="177"/>
    </row>
    <row r="211" spans="1:60" s="187" customFormat="1" ht="31.5">
      <c r="A211" s="415"/>
      <c r="B211" s="262" t="s">
        <v>588</v>
      </c>
      <c r="C211" s="263" t="s">
        <v>1581</v>
      </c>
      <c r="D211" s="416">
        <v>34</v>
      </c>
      <c r="E211" s="274" t="s">
        <v>727</v>
      </c>
      <c r="F211" s="311" t="s">
        <v>1576</v>
      </c>
      <c r="G211" s="276"/>
      <c r="H211" s="413"/>
      <c r="I211" s="385"/>
      <c r="J211" s="386"/>
      <c r="K211" s="386"/>
      <c r="L211" s="386"/>
      <c r="M211" s="386"/>
      <c r="N211" s="386"/>
      <c r="O211" s="386"/>
      <c r="P211" s="386"/>
      <c r="Q211" s="386"/>
      <c r="R211" s="386"/>
      <c r="S211" s="386"/>
      <c r="T211" s="386"/>
      <c r="U211" s="386"/>
      <c r="V211" s="386"/>
      <c r="W211" s="386"/>
      <c r="X211" s="386"/>
      <c r="Y211" s="386"/>
      <c r="Z211" s="386"/>
      <c r="AA211" s="386"/>
      <c r="AB211" s="386"/>
      <c r="AC211" s="386"/>
      <c r="AD211" s="386"/>
      <c r="AE211" s="386"/>
      <c r="AF211" s="386"/>
      <c r="AG211" s="386"/>
      <c r="AH211" s="386"/>
      <c r="AI211" s="386"/>
      <c r="AJ211" s="386"/>
      <c r="AK211" s="386"/>
      <c r="AL211" s="386"/>
      <c r="AM211" s="386"/>
      <c r="AN211" s="386"/>
      <c r="AO211" s="386"/>
      <c r="AP211" s="386"/>
      <c r="AQ211" s="386"/>
      <c r="AR211" s="386"/>
      <c r="AS211" s="387"/>
      <c r="AT211" s="420" t="s">
        <v>66</v>
      </c>
      <c r="AV211" s="177"/>
      <c r="AW211" s="177"/>
      <c r="AX211" s="177"/>
      <c r="AY211" s="177"/>
      <c r="AZ211" s="177"/>
      <c r="BA211" s="177"/>
      <c r="BB211" s="177"/>
      <c r="BC211" s="177"/>
      <c r="BD211" s="177"/>
      <c r="BE211" s="177"/>
      <c r="BF211" s="177"/>
      <c r="BG211" s="177"/>
      <c r="BH211" s="177"/>
    </row>
    <row r="212" spans="1:60" s="187" customFormat="1" ht="47.25">
      <c r="A212" s="418"/>
      <c r="B212" s="282" t="s">
        <v>1533</v>
      </c>
      <c r="C212" s="283" t="s">
        <v>1582</v>
      </c>
      <c r="D212" s="419">
        <v>34</v>
      </c>
      <c r="E212" s="285" t="s">
        <v>727</v>
      </c>
      <c r="F212" s="321" t="s">
        <v>1576</v>
      </c>
      <c r="G212" s="287"/>
      <c r="H212" s="293"/>
      <c r="I212" s="385"/>
      <c r="J212" s="386"/>
      <c r="K212" s="386"/>
      <c r="L212" s="386"/>
      <c r="M212" s="386"/>
      <c r="N212" s="386"/>
      <c r="O212" s="386"/>
      <c r="P212" s="386"/>
      <c r="Q212" s="386"/>
      <c r="R212" s="386"/>
      <c r="S212" s="386"/>
      <c r="T212" s="386"/>
      <c r="U212" s="386"/>
      <c r="V212" s="386"/>
      <c r="W212" s="386"/>
      <c r="X212" s="386"/>
      <c r="Y212" s="386"/>
      <c r="Z212" s="386"/>
      <c r="AA212" s="386"/>
      <c r="AB212" s="386"/>
      <c r="AC212" s="386"/>
      <c r="AD212" s="386"/>
      <c r="AE212" s="386"/>
      <c r="AF212" s="386"/>
      <c r="AG212" s="386"/>
      <c r="AH212" s="386"/>
      <c r="AI212" s="386"/>
      <c r="AJ212" s="386"/>
      <c r="AK212" s="386"/>
      <c r="AL212" s="386"/>
      <c r="AM212" s="386"/>
      <c r="AN212" s="386"/>
      <c r="AO212" s="386"/>
      <c r="AP212" s="386"/>
      <c r="AQ212" s="386"/>
      <c r="AR212" s="386"/>
      <c r="AS212" s="387"/>
      <c r="AT212" s="417">
        <v>44398</v>
      </c>
      <c r="AV212" s="177"/>
      <c r="AW212" s="177"/>
      <c r="AX212" s="177"/>
      <c r="AY212" s="177"/>
      <c r="AZ212" s="177"/>
      <c r="BA212" s="177"/>
      <c r="BB212" s="177"/>
      <c r="BC212" s="177"/>
      <c r="BD212" s="177"/>
      <c r="BE212" s="177"/>
      <c r="BF212" s="177"/>
      <c r="BG212" s="177"/>
      <c r="BH212" s="177"/>
    </row>
    <row r="213" spans="1:60" s="187" customFormat="1" ht="31.5">
      <c r="A213" s="411">
        <v>35</v>
      </c>
      <c r="B213" s="299" t="s">
        <v>696</v>
      </c>
      <c r="C213" s="247" t="s">
        <v>734</v>
      </c>
      <c r="D213" s="412">
        <v>35</v>
      </c>
      <c r="E213" s="249" t="s">
        <v>727</v>
      </c>
      <c r="F213" s="303" t="s">
        <v>1583</v>
      </c>
      <c r="G213" s="251" t="s">
        <v>1454</v>
      </c>
      <c r="H213" s="292"/>
      <c r="I213" s="252">
        <v>43637</v>
      </c>
      <c r="J213" s="254">
        <v>43641</v>
      </c>
      <c r="K213" s="254">
        <v>43642</v>
      </c>
      <c r="L213" s="254">
        <v>43667</v>
      </c>
      <c r="M213" s="254">
        <v>43668</v>
      </c>
      <c r="N213" s="256">
        <v>43697</v>
      </c>
      <c r="O213" s="256">
        <v>43697</v>
      </c>
      <c r="P213" s="256"/>
      <c r="Q213" s="256">
        <v>43678</v>
      </c>
      <c r="R213" s="256">
        <v>43683</v>
      </c>
      <c r="S213" s="256">
        <v>43717</v>
      </c>
      <c r="T213" s="256">
        <v>43688</v>
      </c>
      <c r="U213" s="256">
        <v>43727</v>
      </c>
      <c r="V213" s="256">
        <v>43698</v>
      </c>
      <c r="W213" s="256">
        <v>43703</v>
      </c>
      <c r="X213" s="256">
        <v>43756</v>
      </c>
      <c r="Y213" s="256">
        <v>43776</v>
      </c>
      <c r="Z213" s="256">
        <v>43707</v>
      </c>
      <c r="AA213" s="256">
        <v>43781</v>
      </c>
      <c r="AB213" s="256">
        <v>43771</v>
      </c>
      <c r="AC213" s="256">
        <v>43782</v>
      </c>
      <c r="AD213" s="256">
        <v>43766</v>
      </c>
      <c r="AE213" s="256">
        <v>43767</v>
      </c>
      <c r="AF213" s="256">
        <v>43777</v>
      </c>
      <c r="AG213" s="256">
        <v>43792</v>
      </c>
      <c r="AH213" s="256">
        <v>43802</v>
      </c>
      <c r="AI213" s="256">
        <v>43807</v>
      </c>
      <c r="AJ213" s="256">
        <v>43822</v>
      </c>
      <c r="AK213" s="256">
        <v>43827</v>
      </c>
      <c r="AL213" s="256">
        <v>43832</v>
      </c>
      <c r="AM213" s="256">
        <v>43833</v>
      </c>
      <c r="AN213" s="256">
        <v>43838</v>
      </c>
      <c r="AO213" s="256">
        <v>43843</v>
      </c>
      <c r="AP213" s="256">
        <v>43877</v>
      </c>
      <c r="AQ213" s="256">
        <v>43897</v>
      </c>
      <c r="AR213" s="256">
        <v>43917</v>
      </c>
      <c r="AS213" s="257">
        <v>43977</v>
      </c>
      <c r="AT213" s="417">
        <v>43977</v>
      </c>
      <c r="AV213" s="177"/>
      <c r="AW213" s="177"/>
      <c r="AX213" s="177"/>
      <c r="AY213" s="177"/>
      <c r="AZ213" s="177"/>
      <c r="BA213" s="177"/>
      <c r="BB213" s="177"/>
      <c r="BC213" s="177"/>
      <c r="BD213" s="177"/>
      <c r="BE213" s="177"/>
      <c r="BF213" s="177"/>
      <c r="BG213" s="177"/>
      <c r="BH213" s="177"/>
    </row>
    <row r="214" spans="1:60" s="187" customFormat="1" ht="31.5">
      <c r="A214" s="415"/>
      <c r="B214" s="307" t="s">
        <v>704</v>
      </c>
      <c r="C214" s="263" t="s">
        <v>735</v>
      </c>
      <c r="D214" s="416">
        <v>35</v>
      </c>
      <c r="E214" s="274" t="s">
        <v>727</v>
      </c>
      <c r="F214" s="311" t="s">
        <v>1583</v>
      </c>
      <c r="G214" s="276"/>
      <c r="H214" s="413"/>
      <c r="I214" s="388"/>
      <c r="J214" s="401"/>
      <c r="K214" s="401"/>
      <c r="L214" s="389"/>
      <c r="M214" s="401"/>
      <c r="N214" s="397"/>
      <c r="O214" s="397"/>
      <c r="P214" s="397"/>
      <c r="Q214" s="397"/>
      <c r="R214" s="397"/>
      <c r="S214" s="386"/>
      <c r="T214" s="397"/>
      <c r="U214" s="397"/>
      <c r="V214" s="397"/>
      <c r="W214" s="397"/>
      <c r="X214" s="386"/>
      <c r="Y214" s="397"/>
      <c r="Z214" s="397"/>
      <c r="AA214" s="397"/>
      <c r="AB214" s="397"/>
      <c r="AC214" s="397"/>
      <c r="AD214" s="397"/>
      <c r="AE214" s="397"/>
      <c r="AF214" s="397"/>
      <c r="AG214" s="386"/>
      <c r="AH214" s="397"/>
      <c r="AI214" s="397"/>
      <c r="AJ214" s="397"/>
      <c r="AK214" s="397"/>
      <c r="AL214" s="386"/>
      <c r="AM214" s="397"/>
      <c r="AN214" s="397"/>
      <c r="AO214" s="397"/>
      <c r="AP214" s="386"/>
      <c r="AQ214" s="386"/>
      <c r="AR214" s="386"/>
      <c r="AS214" s="387"/>
      <c r="AT214" s="417">
        <v>44653</v>
      </c>
      <c r="AV214" s="177"/>
      <c r="AW214" s="177"/>
      <c r="AX214" s="177"/>
      <c r="AY214" s="177"/>
      <c r="AZ214" s="177"/>
      <c r="BA214" s="177"/>
      <c r="BB214" s="177"/>
      <c r="BC214" s="177"/>
      <c r="BD214" s="177"/>
      <c r="BE214" s="177"/>
      <c r="BF214" s="177"/>
      <c r="BG214" s="177"/>
      <c r="BH214" s="177"/>
    </row>
    <row r="215" spans="1:60" s="187" customFormat="1" ht="31.5">
      <c r="A215" s="415"/>
      <c r="B215" s="307" t="s">
        <v>700</v>
      </c>
      <c r="C215" s="263" t="s">
        <v>737</v>
      </c>
      <c r="D215" s="416">
        <v>35</v>
      </c>
      <c r="E215" s="274" t="s">
        <v>727</v>
      </c>
      <c r="F215" s="311" t="s">
        <v>1583</v>
      </c>
      <c r="G215" s="276"/>
      <c r="H215" s="413"/>
      <c r="I215" s="385"/>
      <c r="J215" s="386"/>
      <c r="K215" s="386"/>
      <c r="L215" s="386"/>
      <c r="M215" s="386"/>
      <c r="N215" s="386"/>
      <c r="O215" s="386"/>
      <c r="P215" s="386"/>
      <c r="Q215" s="386"/>
      <c r="R215" s="386"/>
      <c r="S215" s="386"/>
      <c r="T215" s="386"/>
      <c r="U215" s="386"/>
      <c r="V215" s="386"/>
      <c r="W215" s="386"/>
      <c r="X215" s="386"/>
      <c r="Y215" s="386"/>
      <c r="Z215" s="386"/>
      <c r="AA215" s="386"/>
      <c r="AB215" s="386"/>
      <c r="AC215" s="386"/>
      <c r="AD215" s="386"/>
      <c r="AE215" s="386"/>
      <c r="AF215" s="386"/>
      <c r="AG215" s="386"/>
      <c r="AH215" s="386"/>
      <c r="AI215" s="386"/>
      <c r="AJ215" s="386"/>
      <c r="AK215" s="386"/>
      <c r="AL215" s="386"/>
      <c r="AM215" s="386"/>
      <c r="AN215" s="386"/>
      <c r="AO215" s="386"/>
      <c r="AP215" s="386"/>
      <c r="AQ215" s="386"/>
      <c r="AR215" s="386"/>
      <c r="AS215" s="387"/>
      <c r="AT215" s="417">
        <v>44678</v>
      </c>
      <c r="AV215" s="177"/>
      <c r="AW215" s="177"/>
      <c r="AX215" s="177"/>
      <c r="AY215" s="177"/>
      <c r="AZ215" s="177"/>
      <c r="BA215" s="177"/>
      <c r="BB215" s="177"/>
      <c r="BC215" s="177"/>
      <c r="BD215" s="177"/>
      <c r="BE215" s="177"/>
      <c r="BF215" s="177"/>
      <c r="BG215" s="177"/>
      <c r="BH215" s="177"/>
    </row>
    <row r="216" spans="1:60" s="187" customFormat="1" ht="31.5">
      <c r="A216" s="418"/>
      <c r="B216" s="317" t="s">
        <v>889</v>
      </c>
      <c r="C216" s="283" t="s">
        <v>1584</v>
      </c>
      <c r="D216" s="419">
        <v>35</v>
      </c>
      <c r="E216" s="285" t="s">
        <v>727</v>
      </c>
      <c r="F216" s="321" t="s">
        <v>1583</v>
      </c>
      <c r="G216" s="287"/>
      <c r="H216" s="293"/>
      <c r="I216" s="385"/>
      <c r="J216" s="386"/>
      <c r="K216" s="386"/>
      <c r="L216" s="386"/>
      <c r="M216" s="386"/>
      <c r="N216" s="386"/>
      <c r="O216" s="386"/>
      <c r="P216" s="386"/>
      <c r="Q216" s="386"/>
      <c r="R216" s="386"/>
      <c r="S216" s="386"/>
      <c r="T216" s="386"/>
      <c r="U216" s="386"/>
      <c r="V216" s="386"/>
      <c r="W216" s="386"/>
      <c r="X216" s="386"/>
      <c r="Y216" s="386"/>
      <c r="Z216" s="386"/>
      <c r="AA216" s="386"/>
      <c r="AB216" s="386"/>
      <c r="AC216" s="386"/>
      <c r="AD216" s="386"/>
      <c r="AE216" s="386"/>
      <c r="AF216" s="386"/>
      <c r="AG216" s="386"/>
      <c r="AH216" s="386"/>
      <c r="AI216" s="386"/>
      <c r="AJ216" s="386"/>
      <c r="AK216" s="386"/>
      <c r="AL216" s="386"/>
      <c r="AM216" s="386"/>
      <c r="AN216" s="386"/>
      <c r="AO216" s="386"/>
      <c r="AP216" s="386"/>
      <c r="AQ216" s="386"/>
      <c r="AR216" s="386"/>
      <c r="AS216" s="387"/>
      <c r="AT216" s="417">
        <v>44137</v>
      </c>
      <c r="AV216" s="177"/>
      <c r="AW216" s="177"/>
      <c r="AX216" s="177"/>
      <c r="AY216" s="177"/>
      <c r="AZ216" s="177"/>
      <c r="BA216" s="177"/>
      <c r="BB216" s="177"/>
      <c r="BC216" s="177"/>
      <c r="BD216" s="177"/>
      <c r="BE216" s="177"/>
      <c r="BF216" s="177"/>
      <c r="BG216" s="177"/>
      <c r="BH216" s="177"/>
    </row>
    <row r="217" spans="1:60" s="187" customFormat="1" ht="31.5">
      <c r="A217" s="411">
        <v>36</v>
      </c>
      <c r="B217" s="246" t="s">
        <v>608</v>
      </c>
      <c r="C217" s="247" t="s">
        <v>853</v>
      </c>
      <c r="D217" s="412">
        <v>36</v>
      </c>
      <c r="E217" s="249" t="s">
        <v>727</v>
      </c>
      <c r="F217" s="303" t="s">
        <v>1165</v>
      </c>
      <c r="G217" s="251" t="s">
        <v>1454</v>
      </c>
      <c r="H217" s="292"/>
      <c r="I217" s="252">
        <v>43612</v>
      </c>
      <c r="J217" s="253">
        <f>I217+4</f>
        <v>43616</v>
      </c>
      <c r="K217" s="253">
        <v>43617</v>
      </c>
      <c r="L217" s="254">
        <v>43642</v>
      </c>
      <c r="M217" s="253">
        <f>L217+1</f>
        <v>43643</v>
      </c>
      <c r="N217" s="255">
        <v>43672</v>
      </c>
      <c r="O217" s="255">
        <v>43672</v>
      </c>
      <c r="P217" s="255"/>
      <c r="Q217" s="255">
        <f>M217+10</f>
        <v>43653</v>
      </c>
      <c r="R217" s="255">
        <f>Q217+5</f>
        <v>43658</v>
      </c>
      <c r="S217" s="256">
        <v>43692</v>
      </c>
      <c r="T217" s="255">
        <f>Q217+10</f>
        <v>43663</v>
      </c>
      <c r="U217" s="255">
        <v>43702</v>
      </c>
      <c r="V217" s="255">
        <f>N217+1</f>
        <v>43673</v>
      </c>
      <c r="W217" s="255">
        <f>V217+5</f>
        <v>43678</v>
      </c>
      <c r="X217" s="256">
        <v>43731</v>
      </c>
      <c r="Y217" s="255">
        <f>X217+20</f>
        <v>43751</v>
      </c>
      <c r="Z217" s="255">
        <f>O217+10</f>
        <v>43682</v>
      </c>
      <c r="AA217" s="255">
        <f>X217+25</f>
        <v>43756</v>
      </c>
      <c r="AB217" s="255">
        <f>X217+15</f>
        <v>43746</v>
      </c>
      <c r="AC217" s="255">
        <f>AA217+1</f>
        <v>43757</v>
      </c>
      <c r="AD217" s="255">
        <f>X217+10</f>
        <v>43741</v>
      </c>
      <c r="AE217" s="255">
        <f>AD217+1</f>
        <v>43742</v>
      </c>
      <c r="AF217" s="255">
        <f>Y217+1</f>
        <v>43752</v>
      </c>
      <c r="AG217" s="256">
        <f>AF217+15</f>
        <v>43767</v>
      </c>
      <c r="AH217" s="255">
        <f>AG217+10</f>
        <v>43777</v>
      </c>
      <c r="AI217" s="255">
        <f>AH217+5</f>
        <v>43782</v>
      </c>
      <c r="AJ217" s="255">
        <f>AI217+15</f>
        <v>43797</v>
      </c>
      <c r="AK217" s="255">
        <f>AI217+20</f>
        <v>43802</v>
      </c>
      <c r="AL217" s="256">
        <f>AK217+5</f>
        <v>43807</v>
      </c>
      <c r="AM217" s="255">
        <f>AL217+1</f>
        <v>43808</v>
      </c>
      <c r="AN217" s="255">
        <f>AM217+5</f>
        <v>43813</v>
      </c>
      <c r="AO217" s="255">
        <f>AN217+5</f>
        <v>43818</v>
      </c>
      <c r="AP217" s="256">
        <v>43852</v>
      </c>
      <c r="AQ217" s="256">
        <v>43872</v>
      </c>
      <c r="AR217" s="256">
        <v>43892</v>
      </c>
      <c r="AS217" s="257">
        <v>43952</v>
      </c>
      <c r="AT217" s="417">
        <v>44582</v>
      </c>
      <c r="AV217" s="177"/>
      <c r="AW217" s="177"/>
      <c r="AX217" s="177"/>
      <c r="AY217" s="177"/>
      <c r="AZ217" s="177"/>
      <c r="BA217" s="177"/>
      <c r="BB217" s="177"/>
      <c r="BC217" s="177"/>
      <c r="BD217" s="177"/>
      <c r="BE217" s="177"/>
      <c r="BF217" s="177"/>
      <c r="BG217" s="177"/>
      <c r="BH217" s="177"/>
    </row>
    <row r="218" spans="1:60" s="187" customFormat="1" ht="31.5">
      <c r="A218" s="415"/>
      <c r="B218" s="262" t="s">
        <v>254</v>
      </c>
      <c r="C218" s="263" t="s">
        <v>738</v>
      </c>
      <c r="D218" s="416">
        <v>36</v>
      </c>
      <c r="E218" s="274" t="s">
        <v>727</v>
      </c>
      <c r="F218" s="311" t="s">
        <v>1165</v>
      </c>
      <c r="G218" s="276"/>
      <c r="H218" s="413"/>
      <c r="I218" s="402"/>
      <c r="J218" s="403"/>
      <c r="K218" s="403"/>
      <c r="L218" s="404"/>
      <c r="M218" s="403"/>
      <c r="N218" s="403"/>
      <c r="O218" s="403"/>
      <c r="P218" s="403"/>
      <c r="Q218" s="403"/>
      <c r="R218" s="403"/>
      <c r="S218" s="403"/>
      <c r="T218" s="403"/>
      <c r="U218" s="403"/>
      <c r="V218" s="403"/>
      <c r="W218" s="403"/>
      <c r="X218" s="403"/>
      <c r="Y218" s="403"/>
      <c r="Z218" s="403"/>
      <c r="AA218" s="403"/>
      <c r="AB218" s="403"/>
      <c r="AC218" s="403"/>
      <c r="AD218" s="403"/>
      <c r="AE218" s="403"/>
      <c r="AF218" s="403"/>
      <c r="AG218" s="403"/>
      <c r="AH218" s="403"/>
      <c r="AI218" s="403"/>
      <c r="AJ218" s="403"/>
      <c r="AK218" s="403"/>
      <c r="AL218" s="403"/>
      <c r="AM218" s="403"/>
      <c r="AN218" s="403"/>
      <c r="AO218" s="403"/>
      <c r="AP218" s="403"/>
      <c r="AQ218" s="403"/>
      <c r="AR218" s="403"/>
      <c r="AS218" s="405"/>
      <c r="AT218" s="420" t="s">
        <v>1574</v>
      </c>
      <c r="AV218" s="177"/>
      <c r="AW218" s="177"/>
      <c r="AX218" s="177"/>
      <c r="AY218" s="177"/>
      <c r="AZ218" s="177"/>
      <c r="BA218" s="177"/>
      <c r="BB218" s="177"/>
      <c r="BC218" s="177"/>
      <c r="BD218" s="177"/>
      <c r="BE218" s="177"/>
      <c r="BF218" s="177"/>
      <c r="BG218" s="177"/>
      <c r="BH218" s="177"/>
    </row>
    <row r="219" spans="1:60" s="187" customFormat="1" ht="31.5">
      <c r="A219" s="415"/>
      <c r="B219" s="307" t="s">
        <v>256</v>
      </c>
      <c r="C219" s="263" t="s">
        <v>739</v>
      </c>
      <c r="D219" s="416">
        <v>36</v>
      </c>
      <c r="E219" s="274" t="s">
        <v>727</v>
      </c>
      <c r="F219" s="311" t="s">
        <v>1165</v>
      </c>
      <c r="G219" s="276"/>
      <c r="H219" s="413"/>
      <c r="I219" s="385"/>
      <c r="J219" s="386"/>
      <c r="K219" s="386"/>
      <c r="L219" s="386"/>
      <c r="M219" s="386"/>
      <c r="N219" s="386"/>
      <c r="O219" s="386"/>
      <c r="P219" s="386"/>
      <c r="Q219" s="386"/>
      <c r="R219" s="386"/>
      <c r="S219" s="386"/>
      <c r="T219" s="386"/>
      <c r="U219" s="386"/>
      <c r="V219" s="386"/>
      <c r="W219" s="386"/>
      <c r="X219" s="386"/>
      <c r="Y219" s="386"/>
      <c r="Z219" s="386"/>
      <c r="AA219" s="386"/>
      <c r="AB219" s="386"/>
      <c r="AC219" s="386"/>
      <c r="AD219" s="386"/>
      <c r="AE219" s="386"/>
      <c r="AF219" s="386"/>
      <c r="AG219" s="386"/>
      <c r="AH219" s="386"/>
      <c r="AI219" s="386"/>
      <c r="AJ219" s="386"/>
      <c r="AK219" s="386"/>
      <c r="AL219" s="386"/>
      <c r="AM219" s="386"/>
      <c r="AN219" s="386"/>
      <c r="AO219" s="386"/>
      <c r="AP219" s="386"/>
      <c r="AQ219" s="386"/>
      <c r="AR219" s="386"/>
      <c r="AS219" s="387"/>
      <c r="AT219" s="420" t="s">
        <v>1574</v>
      </c>
      <c r="AV219" s="177"/>
      <c r="AW219" s="177"/>
      <c r="AX219" s="177"/>
      <c r="AY219" s="177"/>
      <c r="AZ219" s="177"/>
      <c r="BA219" s="177"/>
      <c r="BB219" s="177"/>
      <c r="BC219" s="177"/>
      <c r="BD219" s="177"/>
      <c r="BE219" s="177"/>
      <c r="BF219" s="177"/>
      <c r="BG219" s="177"/>
      <c r="BH219" s="177"/>
    </row>
    <row r="220" spans="1:60" s="187" customFormat="1" ht="47.25">
      <c r="A220" s="415"/>
      <c r="B220" s="262" t="s">
        <v>1519</v>
      </c>
      <c r="C220" s="263" t="s">
        <v>855</v>
      </c>
      <c r="D220" s="416">
        <v>36</v>
      </c>
      <c r="E220" s="274" t="s">
        <v>727</v>
      </c>
      <c r="F220" s="311" t="s">
        <v>1165</v>
      </c>
      <c r="G220" s="276"/>
      <c r="H220" s="413"/>
      <c r="I220" s="385"/>
      <c r="J220" s="386"/>
      <c r="K220" s="386"/>
      <c r="L220" s="386"/>
      <c r="M220" s="386"/>
      <c r="N220" s="386"/>
      <c r="O220" s="386"/>
      <c r="P220" s="386"/>
      <c r="Q220" s="386"/>
      <c r="R220" s="386"/>
      <c r="S220" s="386"/>
      <c r="T220" s="386"/>
      <c r="U220" s="386"/>
      <c r="V220" s="386"/>
      <c r="W220" s="386"/>
      <c r="X220" s="386"/>
      <c r="Y220" s="386"/>
      <c r="Z220" s="386"/>
      <c r="AA220" s="386"/>
      <c r="AB220" s="386"/>
      <c r="AC220" s="386"/>
      <c r="AD220" s="386"/>
      <c r="AE220" s="386"/>
      <c r="AF220" s="386"/>
      <c r="AG220" s="386"/>
      <c r="AH220" s="386"/>
      <c r="AI220" s="386"/>
      <c r="AJ220" s="386"/>
      <c r="AK220" s="386"/>
      <c r="AL220" s="386"/>
      <c r="AM220" s="386"/>
      <c r="AN220" s="386"/>
      <c r="AO220" s="386"/>
      <c r="AP220" s="386"/>
      <c r="AQ220" s="386"/>
      <c r="AR220" s="386"/>
      <c r="AS220" s="387"/>
      <c r="AT220" s="420" t="s">
        <v>1574</v>
      </c>
      <c r="AV220" s="177"/>
      <c r="AW220" s="177"/>
      <c r="AX220" s="177"/>
      <c r="AY220" s="177"/>
      <c r="AZ220" s="177"/>
      <c r="BA220" s="177"/>
      <c r="BB220" s="177"/>
      <c r="BC220" s="177"/>
      <c r="BD220" s="177"/>
      <c r="BE220" s="177"/>
      <c r="BF220" s="177"/>
      <c r="BG220" s="177"/>
      <c r="BH220" s="177"/>
    </row>
    <row r="221" spans="1:60" s="187" customFormat="1" ht="47.25">
      <c r="A221" s="415"/>
      <c r="B221" s="262" t="s">
        <v>266</v>
      </c>
      <c r="C221" s="263" t="s">
        <v>740</v>
      </c>
      <c r="D221" s="416">
        <v>36</v>
      </c>
      <c r="E221" s="274" t="s">
        <v>727</v>
      </c>
      <c r="F221" s="311" t="s">
        <v>1165</v>
      </c>
      <c r="G221" s="276"/>
      <c r="H221" s="413"/>
      <c r="I221" s="385"/>
      <c r="J221" s="386"/>
      <c r="K221" s="386"/>
      <c r="L221" s="386"/>
      <c r="M221" s="386"/>
      <c r="N221" s="386"/>
      <c r="O221" s="386"/>
      <c r="P221" s="386"/>
      <c r="Q221" s="386"/>
      <c r="R221" s="386"/>
      <c r="S221" s="386"/>
      <c r="T221" s="386"/>
      <c r="U221" s="386"/>
      <c r="V221" s="386"/>
      <c r="W221" s="386"/>
      <c r="X221" s="386"/>
      <c r="Y221" s="386"/>
      <c r="Z221" s="386"/>
      <c r="AA221" s="386"/>
      <c r="AB221" s="386"/>
      <c r="AC221" s="386"/>
      <c r="AD221" s="386"/>
      <c r="AE221" s="386"/>
      <c r="AF221" s="386"/>
      <c r="AG221" s="386"/>
      <c r="AH221" s="386"/>
      <c r="AI221" s="386"/>
      <c r="AJ221" s="386"/>
      <c r="AK221" s="386"/>
      <c r="AL221" s="386"/>
      <c r="AM221" s="386"/>
      <c r="AN221" s="386"/>
      <c r="AO221" s="386"/>
      <c r="AP221" s="386"/>
      <c r="AQ221" s="386"/>
      <c r="AR221" s="386"/>
      <c r="AS221" s="387"/>
      <c r="AT221" s="417">
        <v>43952</v>
      </c>
      <c r="AV221" s="177"/>
      <c r="AW221" s="177"/>
      <c r="AX221" s="177"/>
      <c r="AY221" s="177"/>
      <c r="AZ221" s="177"/>
      <c r="BA221" s="177"/>
      <c r="BB221" s="177"/>
      <c r="BC221" s="177"/>
      <c r="BD221" s="177"/>
      <c r="BE221" s="177"/>
      <c r="BF221" s="177"/>
      <c r="BG221" s="177"/>
      <c r="BH221" s="177"/>
    </row>
    <row r="222" spans="1:60" s="187" customFormat="1" ht="47.25">
      <c r="A222" s="415"/>
      <c r="B222" s="307" t="s">
        <v>268</v>
      </c>
      <c r="C222" s="263" t="s">
        <v>741</v>
      </c>
      <c r="D222" s="416">
        <v>36</v>
      </c>
      <c r="E222" s="274" t="s">
        <v>727</v>
      </c>
      <c r="F222" s="311" t="s">
        <v>1165</v>
      </c>
      <c r="G222" s="276"/>
      <c r="H222" s="413"/>
      <c r="I222" s="385"/>
      <c r="J222" s="386"/>
      <c r="K222" s="386"/>
      <c r="L222" s="386"/>
      <c r="M222" s="386"/>
      <c r="N222" s="386"/>
      <c r="O222" s="386"/>
      <c r="P222" s="386"/>
      <c r="Q222" s="386"/>
      <c r="R222" s="386"/>
      <c r="S222" s="386"/>
      <c r="T222" s="386"/>
      <c r="U222" s="386"/>
      <c r="V222" s="386"/>
      <c r="W222" s="386"/>
      <c r="X222" s="386"/>
      <c r="Y222" s="386"/>
      <c r="Z222" s="386"/>
      <c r="AA222" s="386"/>
      <c r="AB222" s="386"/>
      <c r="AC222" s="386"/>
      <c r="AD222" s="386"/>
      <c r="AE222" s="386"/>
      <c r="AF222" s="386"/>
      <c r="AG222" s="386"/>
      <c r="AH222" s="386"/>
      <c r="AI222" s="386"/>
      <c r="AJ222" s="386"/>
      <c r="AK222" s="386"/>
      <c r="AL222" s="386"/>
      <c r="AM222" s="386"/>
      <c r="AN222" s="386"/>
      <c r="AO222" s="386"/>
      <c r="AP222" s="386"/>
      <c r="AQ222" s="386"/>
      <c r="AR222" s="386"/>
      <c r="AS222" s="387"/>
      <c r="AT222" s="417">
        <v>43952</v>
      </c>
      <c r="AV222" s="177"/>
      <c r="AW222" s="177"/>
      <c r="AX222" s="177"/>
      <c r="AY222" s="177"/>
      <c r="AZ222" s="177"/>
      <c r="BA222" s="177"/>
      <c r="BB222" s="177"/>
      <c r="BC222" s="177"/>
      <c r="BD222" s="177"/>
      <c r="BE222" s="177"/>
      <c r="BF222" s="177"/>
      <c r="BG222" s="177"/>
      <c r="BH222" s="177"/>
    </row>
    <row r="223" spans="1:60" s="187" customFormat="1" ht="47.25">
      <c r="A223" s="418"/>
      <c r="B223" s="317" t="s">
        <v>1585</v>
      </c>
      <c r="C223" s="283" t="s">
        <v>857</v>
      </c>
      <c r="D223" s="419">
        <v>36</v>
      </c>
      <c r="E223" s="285" t="s">
        <v>727</v>
      </c>
      <c r="F223" s="321" t="s">
        <v>1165</v>
      </c>
      <c r="G223" s="287"/>
      <c r="H223" s="293"/>
      <c r="I223" s="391"/>
      <c r="J223" s="392"/>
      <c r="K223" s="392"/>
      <c r="L223" s="392"/>
      <c r="M223" s="392"/>
      <c r="N223" s="392"/>
      <c r="O223" s="392"/>
      <c r="P223" s="392"/>
      <c r="Q223" s="392"/>
      <c r="R223" s="392"/>
      <c r="S223" s="392"/>
      <c r="T223" s="392"/>
      <c r="U223" s="392"/>
      <c r="V223" s="392"/>
      <c r="W223" s="392"/>
      <c r="X223" s="392"/>
      <c r="Y223" s="392"/>
      <c r="Z223" s="392"/>
      <c r="AA223" s="392"/>
      <c r="AB223" s="392"/>
      <c r="AC223" s="392"/>
      <c r="AD223" s="392"/>
      <c r="AE223" s="392"/>
      <c r="AF223" s="392"/>
      <c r="AG223" s="392"/>
      <c r="AH223" s="392"/>
      <c r="AI223" s="392"/>
      <c r="AJ223" s="392"/>
      <c r="AK223" s="392"/>
      <c r="AL223" s="392"/>
      <c r="AM223" s="392"/>
      <c r="AN223" s="392"/>
      <c r="AO223" s="392"/>
      <c r="AP223" s="392"/>
      <c r="AQ223" s="392"/>
      <c r="AR223" s="392"/>
      <c r="AS223" s="393"/>
      <c r="AT223" s="417">
        <v>44252</v>
      </c>
      <c r="AV223" s="177"/>
      <c r="AW223" s="177"/>
      <c r="AX223" s="177"/>
      <c r="AY223" s="177"/>
      <c r="AZ223" s="177"/>
      <c r="BA223" s="177"/>
      <c r="BB223" s="177"/>
      <c r="BC223" s="177"/>
      <c r="BD223" s="177"/>
      <c r="BE223" s="177"/>
      <c r="BF223" s="177"/>
      <c r="BG223" s="177"/>
      <c r="BH223" s="177"/>
    </row>
    <row r="224" spans="1:60" s="187" customFormat="1" ht="31.5">
      <c r="A224" s="411">
        <v>37</v>
      </c>
      <c r="B224" s="299" t="s">
        <v>706</v>
      </c>
      <c r="C224" s="247" t="s">
        <v>796</v>
      </c>
      <c r="D224" s="412">
        <v>37</v>
      </c>
      <c r="E224" s="249" t="s">
        <v>727</v>
      </c>
      <c r="F224" s="303" t="s">
        <v>1586</v>
      </c>
      <c r="G224" s="251" t="s">
        <v>1454</v>
      </c>
      <c r="H224" s="292"/>
      <c r="I224" s="388">
        <v>44171</v>
      </c>
      <c r="J224" s="401">
        <f>I224+14</f>
        <v>44185</v>
      </c>
      <c r="K224" s="401">
        <v>44176</v>
      </c>
      <c r="L224" s="389">
        <v>44201</v>
      </c>
      <c r="M224" s="401">
        <f>L224+1</f>
        <v>44202</v>
      </c>
      <c r="N224" s="397">
        <v>44231</v>
      </c>
      <c r="O224" s="397">
        <v>44231</v>
      </c>
      <c r="P224" s="397"/>
      <c r="Q224" s="397">
        <f>M224+10</f>
        <v>44212</v>
      </c>
      <c r="R224" s="397">
        <f>Q224+5</f>
        <v>44217</v>
      </c>
      <c r="S224" s="386">
        <v>44251</v>
      </c>
      <c r="T224" s="397">
        <f>Q224+10</f>
        <v>44222</v>
      </c>
      <c r="U224" s="397">
        <v>44261</v>
      </c>
      <c r="V224" s="397">
        <f>N224+1</f>
        <v>44232</v>
      </c>
      <c r="W224" s="397">
        <f>V224+5</f>
        <v>44237</v>
      </c>
      <c r="X224" s="386">
        <v>44290</v>
      </c>
      <c r="Y224" s="397">
        <f>X224+20</f>
        <v>44310</v>
      </c>
      <c r="Z224" s="397">
        <f>O224+10</f>
        <v>44241</v>
      </c>
      <c r="AA224" s="397">
        <f>X224+25</f>
        <v>44315</v>
      </c>
      <c r="AB224" s="397">
        <f>X224+15</f>
        <v>44305</v>
      </c>
      <c r="AC224" s="397">
        <f>AA224+1</f>
        <v>44316</v>
      </c>
      <c r="AD224" s="397">
        <f>X224+10</f>
        <v>44300</v>
      </c>
      <c r="AE224" s="397">
        <f>AD224+1</f>
        <v>44301</v>
      </c>
      <c r="AF224" s="397">
        <f>Y224+1</f>
        <v>44311</v>
      </c>
      <c r="AG224" s="386">
        <f>AF224+15</f>
        <v>44326</v>
      </c>
      <c r="AH224" s="397">
        <f>AG224+10</f>
        <v>44336</v>
      </c>
      <c r="AI224" s="397">
        <f>AH224+5</f>
        <v>44341</v>
      </c>
      <c r="AJ224" s="397">
        <f>AI224+15</f>
        <v>44356</v>
      </c>
      <c r="AK224" s="397">
        <f>AI224+20</f>
        <v>44361</v>
      </c>
      <c r="AL224" s="386">
        <f>AK224+5</f>
        <v>44366</v>
      </c>
      <c r="AM224" s="397">
        <f>AL224+1</f>
        <v>44367</v>
      </c>
      <c r="AN224" s="397">
        <f>AM224+5</f>
        <v>44372</v>
      </c>
      <c r="AO224" s="397">
        <f>AN224+5</f>
        <v>44377</v>
      </c>
      <c r="AP224" s="386">
        <v>44411</v>
      </c>
      <c r="AQ224" s="386">
        <v>44431</v>
      </c>
      <c r="AR224" s="386">
        <v>44451</v>
      </c>
      <c r="AS224" s="387">
        <v>44511</v>
      </c>
      <c r="AT224" s="417">
        <v>44801</v>
      </c>
      <c r="AV224" s="177"/>
      <c r="AW224" s="177"/>
      <c r="AX224" s="177"/>
      <c r="AY224" s="177"/>
      <c r="AZ224" s="177"/>
      <c r="BA224" s="177"/>
      <c r="BB224" s="177"/>
      <c r="BC224" s="177"/>
      <c r="BD224" s="177"/>
      <c r="BE224" s="177"/>
      <c r="BF224" s="177"/>
      <c r="BG224" s="177"/>
      <c r="BH224" s="177"/>
    </row>
    <row r="225" spans="1:60" s="187" customFormat="1" ht="31.5">
      <c r="A225" s="415"/>
      <c r="B225" s="307" t="s">
        <v>430</v>
      </c>
      <c r="C225" s="263" t="s">
        <v>742</v>
      </c>
      <c r="D225" s="416">
        <v>37</v>
      </c>
      <c r="E225" s="274" t="s">
        <v>727</v>
      </c>
      <c r="F225" s="311" t="s">
        <v>1586</v>
      </c>
      <c r="G225" s="276"/>
      <c r="H225" s="413"/>
      <c r="I225" s="388"/>
      <c r="J225" s="401"/>
      <c r="K225" s="401"/>
      <c r="L225" s="389"/>
      <c r="M225" s="401"/>
      <c r="N225" s="397"/>
      <c r="O225" s="397"/>
      <c r="P225" s="397"/>
      <c r="Q225" s="397"/>
      <c r="R225" s="397"/>
      <c r="S225" s="386"/>
      <c r="T225" s="397"/>
      <c r="U225" s="397"/>
      <c r="V225" s="397"/>
      <c r="W225" s="397"/>
      <c r="X225" s="386"/>
      <c r="Y225" s="397"/>
      <c r="Z225" s="397"/>
      <c r="AA225" s="397"/>
      <c r="AB225" s="397"/>
      <c r="AC225" s="397"/>
      <c r="AD225" s="397"/>
      <c r="AE225" s="397"/>
      <c r="AF225" s="397"/>
      <c r="AG225" s="386"/>
      <c r="AH225" s="397"/>
      <c r="AI225" s="397"/>
      <c r="AJ225" s="397"/>
      <c r="AK225" s="397"/>
      <c r="AL225" s="386"/>
      <c r="AM225" s="397"/>
      <c r="AN225" s="397"/>
      <c r="AO225" s="397"/>
      <c r="AP225" s="386"/>
      <c r="AQ225" s="386"/>
      <c r="AR225" s="386"/>
      <c r="AS225" s="387"/>
      <c r="AT225" s="417">
        <v>44511</v>
      </c>
      <c r="AV225" s="177"/>
      <c r="AW225" s="177"/>
      <c r="AX225" s="177"/>
      <c r="AY225" s="177"/>
      <c r="AZ225" s="177"/>
      <c r="BA225" s="177"/>
      <c r="BB225" s="177"/>
      <c r="BC225" s="177"/>
      <c r="BD225" s="177"/>
      <c r="BE225" s="177"/>
      <c r="BF225" s="177"/>
      <c r="BG225" s="177"/>
      <c r="BH225" s="177"/>
    </row>
    <row r="226" spans="1:60" s="187" customFormat="1" ht="31.5">
      <c r="A226" s="415"/>
      <c r="B226" s="307" t="s">
        <v>441</v>
      </c>
      <c r="C226" s="263" t="s">
        <v>743</v>
      </c>
      <c r="D226" s="416">
        <v>37</v>
      </c>
      <c r="E226" s="274" t="s">
        <v>727</v>
      </c>
      <c r="F226" s="311" t="s">
        <v>1586</v>
      </c>
      <c r="G226" s="276"/>
      <c r="H226" s="413"/>
      <c r="I226" s="385"/>
      <c r="J226" s="386"/>
      <c r="K226" s="386"/>
      <c r="L226" s="386"/>
      <c r="M226" s="386"/>
      <c r="N226" s="386"/>
      <c r="O226" s="386"/>
      <c r="P226" s="386"/>
      <c r="Q226" s="386"/>
      <c r="R226" s="386"/>
      <c r="S226" s="386"/>
      <c r="T226" s="386"/>
      <c r="U226" s="386"/>
      <c r="V226" s="386"/>
      <c r="W226" s="386"/>
      <c r="X226" s="386"/>
      <c r="Y226" s="386"/>
      <c r="Z226" s="386"/>
      <c r="AA226" s="386"/>
      <c r="AB226" s="386"/>
      <c r="AC226" s="386"/>
      <c r="AD226" s="386"/>
      <c r="AE226" s="386"/>
      <c r="AF226" s="386"/>
      <c r="AG226" s="386"/>
      <c r="AH226" s="386"/>
      <c r="AI226" s="386"/>
      <c r="AJ226" s="386"/>
      <c r="AK226" s="386"/>
      <c r="AL226" s="386"/>
      <c r="AM226" s="386"/>
      <c r="AN226" s="386"/>
      <c r="AO226" s="386"/>
      <c r="AP226" s="386"/>
      <c r="AQ226" s="386"/>
      <c r="AR226" s="386"/>
      <c r="AS226" s="387"/>
      <c r="AT226" s="417">
        <v>44653</v>
      </c>
      <c r="AV226" s="177"/>
      <c r="AW226" s="177"/>
      <c r="AX226" s="177"/>
      <c r="AY226" s="177"/>
      <c r="AZ226" s="177"/>
      <c r="BA226" s="177"/>
      <c r="BB226" s="177"/>
      <c r="BC226" s="177"/>
      <c r="BD226" s="177"/>
      <c r="BE226" s="177"/>
      <c r="BF226" s="177"/>
      <c r="BG226" s="177"/>
      <c r="BH226" s="177"/>
    </row>
    <row r="227" spans="1:60" s="187" customFormat="1" ht="31.5">
      <c r="A227" s="415"/>
      <c r="B227" s="307" t="s">
        <v>433</v>
      </c>
      <c r="C227" s="263" t="s">
        <v>744</v>
      </c>
      <c r="D227" s="416">
        <v>37</v>
      </c>
      <c r="E227" s="274" t="s">
        <v>727</v>
      </c>
      <c r="F227" s="311" t="s">
        <v>1586</v>
      </c>
      <c r="G227" s="276"/>
      <c r="H227" s="413"/>
      <c r="I227" s="385"/>
      <c r="J227" s="386"/>
      <c r="K227" s="386"/>
      <c r="L227" s="386"/>
      <c r="M227" s="386"/>
      <c r="N227" s="386"/>
      <c r="O227" s="386"/>
      <c r="P227" s="386"/>
      <c r="Q227" s="386"/>
      <c r="R227" s="386"/>
      <c r="S227" s="386"/>
      <c r="T227" s="386"/>
      <c r="U227" s="386"/>
      <c r="V227" s="386"/>
      <c r="W227" s="386"/>
      <c r="X227" s="386"/>
      <c r="Y227" s="386"/>
      <c r="Z227" s="386"/>
      <c r="AA227" s="386"/>
      <c r="AB227" s="386"/>
      <c r="AC227" s="386"/>
      <c r="AD227" s="386"/>
      <c r="AE227" s="386"/>
      <c r="AF227" s="386"/>
      <c r="AG227" s="386"/>
      <c r="AH227" s="386"/>
      <c r="AI227" s="386"/>
      <c r="AJ227" s="386"/>
      <c r="AK227" s="386"/>
      <c r="AL227" s="386"/>
      <c r="AM227" s="386"/>
      <c r="AN227" s="386"/>
      <c r="AO227" s="386"/>
      <c r="AP227" s="386"/>
      <c r="AQ227" s="386"/>
      <c r="AR227" s="386"/>
      <c r="AS227" s="387"/>
      <c r="AT227" s="417">
        <v>44653</v>
      </c>
      <c r="AV227" s="177"/>
      <c r="AW227" s="177"/>
      <c r="AX227" s="177"/>
      <c r="AY227" s="177"/>
      <c r="AZ227" s="177"/>
      <c r="BA227" s="177"/>
      <c r="BB227" s="177"/>
      <c r="BC227" s="177"/>
      <c r="BD227" s="177"/>
      <c r="BE227" s="177"/>
      <c r="BF227" s="177"/>
      <c r="BG227" s="177"/>
      <c r="BH227" s="177"/>
    </row>
    <row r="228" spans="1:60" s="187" customFormat="1" ht="47.25">
      <c r="A228" s="415"/>
      <c r="B228" s="307" t="s">
        <v>435</v>
      </c>
      <c r="C228" s="263" t="s">
        <v>745</v>
      </c>
      <c r="D228" s="416">
        <v>37</v>
      </c>
      <c r="E228" s="274" t="s">
        <v>727</v>
      </c>
      <c r="F228" s="311" t="s">
        <v>1586</v>
      </c>
      <c r="G228" s="276"/>
      <c r="H228" s="413"/>
      <c r="I228" s="385"/>
      <c r="J228" s="386"/>
      <c r="K228" s="386"/>
      <c r="L228" s="386"/>
      <c r="M228" s="386"/>
      <c r="N228" s="386"/>
      <c r="O228" s="386"/>
      <c r="P228" s="386"/>
      <c r="Q228" s="386"/>
      <c r="R228" s="386"/>
      <c r="S228" s="386"/>
      <c r="T228" s="386"/>
      <c r="U228" s="386"/>
      <c r="V228" s="386"/>
      <c r="W228" s="386"/>
      <c r="X228" s="386"/>
      <c r="Y228" s="386"/>
      <c r="Z228" s="386"/>
      <c r="AA228" s="386"/>
      <c r="AB228" s="386"/>
      <c r="AC228" s="386"/>
      <c r="AD228" s="386"/>
      <c r="AE228" s="386"/>
      <c r="AF228" s="386"/>
      <c r="AG228" s="386"/>
      <c r="AH228" s="386"/>
      <c r="AI228" s="386"/>
      <c r="AJ228" s="386"/>
      <c r="AK228" s="386"/>
      <c r="AL228" s="386"/>
      <c r="AM228" s="386"/>
      <c r="AN228" s="386"/>
      <c r="AO228" s="386"/>
      <c r="AP228" s="386"/>
      <c r="AQ228" s="386"/>
      <c r="AR228" s="386"/>
      <c r="AS228" s="387"/>
      <c r="AT228" s="417">
        <v>44653</v>
      </c>
      <c r="AV228" s="177"/>
      <c r="AW228" s="177"/>
      <c r="AX228" s="177"/>
      <c r="AY228" s="177"/>
      <c r="AZ228" s="177"/>
      <c r="BA228" s="177"/>
      <c r="BB228" s="177"/>
      <c r="BC228" s="177"/>
      <c r="BD228" s="177"/>
      <c r="BE228" s="177"/>
      <c r="BF228" s="177"/>
      <c r="BG228" s="177"/>
      <c r="BH228" s="177"/>
    </row>
    <row r="229" spans="1:60" s="187" customFormat="1" ht="47.25">
      <c r="A229" s="415"/>
      <c r="B229" s="307" t="s">
        <v>437</v>
      </c>
      <c r="C229" s="263" t="s">
        <v>746</v>
      </c>
      <c r="D229" s="416">
        <v>37</v>
      </c>
      <c r="E229" s="274" t="s">
        <v>727</v>
      </c>
      <c r="F229" s="311" t="s">
        <v>1586</v>
      </c>
      <c r="G229" s="276"/>
      <c r="H229" s="413"/>
      <c r="I229" s="385"/>
      <c r="J229" s="386"/>
      <c r="K229" s="386"/>
      <c r="L229" s="386"/>
      <c r="M229" s="386"/>
      <c r="N229" s="386"/>
      <c r="O229" s="386"/>
      <c r="P229" s="386"/>
      <c r="Q229" s="386"/>
      <c r="R229" s="386"/>
      <c r="S229" s="386"/>
      <c r="T229" s="386"/>
      <c r="U229" s="386"/>
      <c r="V229" s="386"/>
      <c r="W229" s="386"/>
      <c r="X229" s="386"/>
      <c r="Y229" s="386"/>
      <c r="Z229" s="386"/>
      <c r="AA229" s="386"/>
      <c r="AB229" s="386"/>
      <c r="AC229" s="386"/>
      <c r="AD229" s="386"/>
      <c r="AE229" s="386"/>
      <c r="AF229" s="386"/>
      <c r="AG229" s="386"/>
      <c r="AH229" s="386"/>
      <c r="AI229" s="386"/>
      <c r="AJ229" s="386"/>
      <c r="AK229" s="386"/>
      <c r="AL229" s="386"/>
      <c r="AM229" s="386"/>
      <c r="AN229" s="386"/>
      <c r="AO229" s="386"/>
      <c r="AP229" s="386"/>
      <c r="AQ229" s="386"/>
      <c r="AR229" s="386"/>
      <c r="AS229" s="387"/>
      <c r="AT229" s="417">
        <v>44653</v>
      </c>
      <c r="AV229" s="177"/>
      <c r="AW229" s="177"/>
      <c r="AX229" s="177"/>
      <c r="AY229" s="177"/>
      <c r="AZ229" s="177"/>
      <c r="BA229" s="177"/>
      <c r="BB229" s="177"/>
      <c r="BC229" s="177"/>
      <c r="BD229" s="177"/>
      <c r="BE229" s="177"/>
      <c r="BF229" s="177"/>
      <c r="BG229" s="177"/>
      <c r="BH229" s="177"/>
    </row>
    <row r="230" spans="1:60" s="187" customFormat="1" ht="31.5">
      <c r="A230" s="415"/>
      <c r="B230" s="307" t="s">
        <v>439</v>
      </c>
      <c r="C230" s="263" t="s">
        <v>747</v>
      </c>
      <c r="D230" s="416">
        <v>37</v>
      </c>
      <c r="E230" s="274" t="s">
        <v>727</v>
      </c>
      <c r="F230" s="311" t="s">
        <v>1586</v>
      </c>
      <c r="G230" s="276"/>
      <c r="H230" s="413"/>
      <c r="I230" s="385"/>
      <c r="J230" s="386"/>
      <c r="K230" s="386"/>
      <c r="L230" s="386"/>
      <c r="M230" s="386"/>
      <c r="N230" s="386"/>
      <c r="O230" s="386"/>
      <c r="P230" s="386"/>
      <c r="Q230" s="386"/>
      <c r="R230" s="386"/>
      <c r="S230" s="386"/>
      <c r="T230" s="386"/>
      <c r="U230" s="386"/>
      <c r="V230" s="386"/>
      <c r="W230" s="386"/>
      <c r="X230" s="386"/>
      <c r="Y230" s="386"/>
      <c r="Z230" s="386"/>
      <c r="AA230" s="386"/>
      <c r="AB230" s="386"/>
      <c r="AC230" s="386"/>
      <c r="AD230" s="386"/>
      <c r="AE230" s="386"/>
      <c r="AF230" s="386"/>
      <c r="AG230" s="386"/>
      <c r="AH230" s="386"/>
      <c r="AI230" s="386"/>
      <c r="AJ230" s="386"/>
      <c r="AK230" s="386"/>
      <c r="AL230" s="386"/>
      <c r="AM230" s="386"/>
      <c r="AN230" s="386"/>
      <c r="AO230" s="386"/>
      <c r="AP230" s="386"/>
      <c r="AQ230" s="386"/>
      <c r="AR230" s="386"/>
      <c r="AS230" s="387"/>
      <c r="AT230" s="420" t="s">
        <v>1574</v>
      </c>
      <c r="AV230" s="177"/>
      <c r="AW230" s="177"/>
      <c r="AX230" s="177"/>
      <c r="AY230" s="177"/>
      <c r="AZ230" s="177"/>
      <c r="BA230" s="177"/>
      <c r="BB230" s="177"/>
      <c r="BC230" s="177"/>
      <c r="BD230" s="177"/>
      <c r="BE230" s="177"/>
      <c r="BF230" s="177"/>
      <c r="BG230" s="177"/>
      <c r="BH230" s="177"/>
    </row>
    <row r="231" spans="1:60" s="187" customFormat="1" ht="47.25">
      <c r="A231" s="418"/>
      <c r="B231" s="282" t="s">
        <v>1504</v>
      </c>
      <c r="C231" s="283" t="s">
        <v>748</v>
      </c>
      <c r="D231" s="419">
        <v>37</v>
      </c>
      <c r="E231" s="285" t="s">
        <v>727</v>
      </c>
      <c r="F231" s="321" t="s">
        <v>1586</v>
      </c>
      <c r="G231" s="287"/>
      <c r="H231" s="293"/>
      <c r="I231" s="385"/>
      <c r="J231" s="386"/>
      <c r="K231" s="386"/>
      <c r="L231" s="386"/>
      <c r="M231" s="386"/>
      <c r="N231" s="386"/>
      <c r="O231" s="386"/>
      <c r="P231" s="386"/>
      <c r="Q231" s="386"/>
      <c r="R231" s="386"/>
      <c r="S231" s="386"/>
      <c r="T231" s="386"/>
      <c r="U231" s="386"/>
      <c r="V231" s="386"/>
      <c r="W231" s="386"/>
      <c r="X231" s="386"/>
      <c r="Y231" s="386"/>
      <c r="Z231" s="386"/>
      <c r="AA231" s="386"/>
      <c r="AB231" s="386"/>
      <c r="AC231" s="386"/>
      <c r="AD231" s="386"/>
      <c r="AE231" s="386"/>
      <c r="AF231" s="386"/>
      <c r="AG231" s="386"/>
      <c r="AH231" s="386"/>
      <c r="AI231" s="386"/>
      <c r="AJ231" s="386"/>
      <c r="AK231" s="386"/>
      <c r="AL231" s="386"/>
      <c r="AM231" s="386"/>
      <c r="AN231" s="386"/>
      <c r="AO231" s="386"/>
      <c r="AP231" s="386"/>
      <c r="AQ231" s="386"/>
      <c r="AR231" s="386"/>
      <c r="AS231" s="387"/>
      <c r="AT231" s="420" t="s">
        <v>1574</v>
      </c>
      <c r="AV231" s="177"/>
      <c r="AW231" s="177"/>
      <c r="AX231" s="177"/>
      <c r="AY231" s="177"/>
      <c r="AZ231" s="177"/>
      <c r="BA231" s="177"/>
      <c r="BB231" s="177"/>
      <c r="BC231" s="177"/>
      <c r="BD231" s="177"/>
      <c r="BE231" s="177"/>
      <c r="BF231" s="177"/>
      <c r="BG231" s="177"/>
      <c r="BH231" s="177"/>
    </row>
    <row r="232" spans="1:60" s="187" customFormat="1" ht="31.5">
      <c r="A232" s="411">
        <v>38</v>
      </c>
      <c r="B232" s="299" t="s">
        <v>453</v>
      </c>
      <c r="C232" s="247" t="s">
        <v>749</v>
      </c>
      <c r="D232" s="412">
        <v>38</v>
      </c>
      <c r="E232" s="249" t="s">
        <v>727</v>
      </c>
      <c r="F232" s="303" t="s">
        <v>1587</v>
      </c>
      <c r="G232" s="251" t="s">
        <v>1454</v>
      </c>
      <c r="H232" s="292"/>
      <c r="I232" s="252">
        <v>44002</v>
      </c>
      <c r="J232" s="253">
        <f>I232+4</f>
        <v>44006</v>
      </c>
      <c r="K232" s="253">
        <f>J232+1</f>
        <v>44007</v>
      </c>
      <c r="L232" s="254">
        <v>44032</v>
      </c>
      <c r="M232" s="253">
        <f>L232+1</f>
        <v>44033</v>
      </c>
      <c r="N232" s="255">
        <v>44062</v>
      </c>
      <c r="O232" s="255">
        <v>44062</v>
      </c>
      <c r="P232" s="255"/>
      <c r="Q232" s="255">
        <f>M232+10</f>
        <v>44043</v>
      </c>
      <c r="R232" s="255">
        <f>Q232+5</f>
        <v>44048</v>
      </c>
      <c r="S232" s="256">
        <v>44082</v>
      </c>
      <c r="T232" s="255">
        <f>Q232+10</f>
        <v>44053</v>
      </c>
      <c r="U232" s="255">
        <v>44092</v>
      </c>
      <c r="V232" s="255">
        <f>N232+1</f>
        <v>44063</v>
      </c>
      <c r="W232" s="255">
        <f>V232+5</f>
        <v>44068</v>
      </c>
      <c r="X232" s="256">
        <v>44121</v>
      </c>
      <c r="Y232" s="255">
        <f>X232+20</f>
        <v>44141</v>
      </c>
      <c r="Z232" s="255">
        <f>O232+10</f>
        <v>44072</v>
      </c>
      <c r="AA232" s="255">
        <f>X232+25</f>
        <v>44146</v>
      </c>
      <c r="AB232" s="255">
        <f>X232+15</f>
        <v>44136</v>
      </c>
      <c r="AC232" s="255">
        <f>AA232+1</f>
        <v>44147</v>
      </c>
      <c r="AD232" s="255">
        <f>X232+10</f>
        <v>44131</v>
      </c>
      <c r="AE232" s="255">
        <f>AD232+1</f>
        <v>44132</v>
      </c>
      <c r="AF232" s="255">
        <f>Y232+1</f>
        <v>44142</v>
      </c>
      <c r="AG232" s="256">
        <f>AF232+15</f>
        <v>44157</v>
      </c>
      <c r="AH232" s="255">
        <f>AG232+10</f>
        <v>44167</v>
      </c>
      <c r="AI232" s="255">
        <f>AH232+5</f>
        <v>44172</v>
      </c>
      <c r="AJ232" s="255">
        <f>AI232+15</f>
        <v>44187</v>
      </c>
      <c r="AK232" s="255">
        <f>AI232+20</f>
        <v>44192</v>
      </c>
      <c r="AL232" s="256">
        <f>AK232+5</f>
        <v>44197</v>
      </c>
      <c r="AM232" s="255">
        <f>AL232+1</f>
        <v>44198</v>
      </c>
      <c r="AN232" s="255">
        <f>AM232+5</f>
        <v>44203</v>
      </c>
      <c r="AO232" s="255">
        <f>AN232+5</f>
        <v>44208</v>
      </c>
      <c r="AP232" s="256">
        <v>44242</v>
      </c>
      <c r="AQ232" s="256">
        <v>44262</v>
      </c>
      <c r="AR232" s="256">
        <v>44282</v>
      </c>
      <c r="AS232" s="257">
        <v>44342</v>
      </c>
      <c r="AT232" s="417">
        <v>44991</v>
      </c>
      <c r="AV232" s="177"/>
      <c r="AW232" s="177"/>
      <c r="AX232" s="177"/>
      <c r="AY232" s="177"/>
      <c r="AZ232" s="177"/>
      <c r="BA232" s="177"/>
      <c r="BB232" s="177"/>
      <c r="BC232" s="177"/>
      <c r="BD232" s="177"/>
      <c r="BE232" s="177"/>
      <c r="BF232" s="177"/>
      <c r="BG232" s="177"/>
      <c r="BH232" s="177"/>
    </row>
    <row r="233" spans="1:60" s="187" customFormat="1">
      <c r="A233" s="415"/>
      <c r="B233" s="262" t="s">
        <v>457</v>
      </c>
      <c r="C233" s="263" t="s">
        <v>750</v>
      </c>
      <c r="D233" s="416">
        <v>38</v>
      </c>
      <c r="E233" s="274" t="s">
        <v>727</v>
      </c>
      <c r="F233" s="311" t="s">
        <v>1587</v>
      </c>
      <c r="G233" s="276"/>
      <c r="H233" s="413"/>
      <c r="I233" s="402"/>
      <c r="J233" s="403"/>
      <c r="K233" s="403"/>
      <c r="L233" s="404"/>
      <c r="M233" s="403"/>
      <c r="N233" s="403"/>
      <c r="O233" s="403"/>
      <c r="P233" s="403"/>
      <c r="Q233" s="403"/>
      <c r="R233" s="403"/>
      <c r="S233" s="403"/>
      <c r="T233" s="403"/>
      <c r="U233" s="403"/>
      <c r="V233" s="403"/>
      <c r="W233" s="403"/>
      <c r="X233" s="403"/>
      <c r="Y233" s="403"/>
      <c r="Z233" s="403"/>
      <c r="AA233" s="403"/>
      <c r="AB233" s="403"/>
      <c r="AC233" s="403"/>
      <c r="AD233" s="403"/>
      <c r="AE233" s="403"/>
      <c r="AF233" s="403"/>
      <c r="AG233" s="403"/>
      <c r="AH233" s="403"/>
      <c r="AI233" s="403"/>
      <c r="AJ233" s="403"/>
      <c r="AK233" s="403"/>
      <c r="AL233" s="403"/>
      <c r="AM233" s="403"/>
      <c r="AN233" s="403"/>
      <c r="AO233" s="403"/>
      <c r="AP233" s="403"/>
      <c r="AQ233" s="403"/>
      <c r="AR233" s="403"/>
      <c r="AS233" s="405"/>
      <c r="AT233" s="420" t="s">
        <v>1574</v>
      </c>
      <c r="AV233" s="177"/>
      <c r="AW233" s="177"/>
      <c r="AX233" s="177"/>
      <c r="AY233" s="177"/>
      <c r="AZ233" s="177"/>
      <c r="BA233" s="177"/>
      <c r="BB233" s="177"/>
      <c r="BC233" s="177"/>
      <c r="BD233" s="177"/>
      <c r="BE233" s="177"/>
      <c r="BF233" s="177"/>
      <c r="BG233" s="177"/>
      <c r="BH233" s="177"/>
    </row>
    <row r="234" spans="1:60" s="187" customFormat="1">
      <c r="A234" s="415"/>
      <c r="B234" s="307" t="s">
        <v>455</v>
      </c>
      <c r="C234" s="263" t="s">
        <v>751</v>
      </c>
      <c r="D234" s="416">
        <v>38</v>
      </c>
      <c r="E234" s="274" t="s">
        <v>727</v>
      </c>
      <c r="F234" s="311" t="s">
        <v>1587</v>
      </c>
      <c r="G234" s="276"/>
      <c r="H234" s="413"/>
      <c r="I234" s="385"/>
      <c r="J234" s="386"/>
      <c r="K234" s="386"/>
      <c r="L234" s="386"/>
      <c r="M234" s="386"/>
      <c r="N234" s="386"/>
      <c r="O234" s="386"/>
      <c r="P234" s="386"/>
      <c r="Q234" s="386"/>
      <c r="R234" s="386"/>
      <c r="S234" s="386"/>
      <c r="T234" s="386"/>
      <c r="U234" s="386"/>
      <c r="V234" s="386"/>
      <c r="W234" s="386"/>
      <c r="X234" s="386"/>
      <c r="Y234" s="386"/>
      <c r="Z234" s="386"/>
      <c r="AA234" s="386"/>
      <c r="AB234" s="386"/>
      <c r="AC234" s="386"/>
      <c r="AD234" s="386"/>
      <c r="AE234" s="386"/>
      <c r="AF234" s="386"/>
      <c r="AG234" s="386"/>
      <c r="AH234" s="386"/>
      <c r="AI234" s="386"/>
      <c r="AJ234" s="386"/>
      <c r="AK234" s="386"/>
      <c r="AL234" s="386"/>
      <c r="AM234" s="386"/>
      <c r="AN234" s="386"/>
      <c r="AO234" s="386"/>
      <c r="AP234" s="386"/>
      <c r="AQ234" s="386"/>
      <c r="AR234" s="386"/>
      <c r="AS234" s="387"/>
      <c r="AT234" s="417">
        <v>44856</v>
      </c>
      <c r="AV234" s="177"/>
      <c r="AW234" s="177"/>
      <c r="AX234" s="177"/>
      <c r="AY234" s="177"/>
      <c r="AZ234" s="177"/>
      <c r="BA234" s="177"/>
      <c r="BB234" s="177"/>
      <c r="BC234" s="177"/>
      <c r="BD234" s="177"/>
      <c r="BE234" s="177"/>
      <c r="BF234" s="177"/>
      <c r="BG234" s="177"/>
      <c r="BH234" s="177"/>
    </row>
    <row r="235" spans="1:60" s="187" customFormat="1" ht="31.5">
      <c r="A235" s="415"/>
      <c r="B235" s="262" t="s">
        <v>475</v>
      </c>
      <c r="C235" s="263" t="s">
        <v>752</v>
      </c>
      <c r="D235" s="416">
        <v>38</v>
      </c>
      <c r="E235" s="274" t="s">
        <v>727</v>
      </c>
      <c r="F235" s="311" t="s">
        <v>1587</v>
      </c>
      <c r="G235" s="276"/>
      <c r="H235" s="413"/>
      <c r="I235" s="385"/>
      <c r="J235" s="386"/>
      <c r="K235" s="386"/>
      <c r="L235" s="386"/>
      <c r="M235" s="386"/>
      <c r="N235" s="386"/>
      <c r="O235" s="386"/>
      <c r="P235" s="386"/>
      <c r="Q235" s="386"/>
      <c r="R235" s="386"/>
      <c r="S235" s="386"/>
      <c r="T235" s="386"/>
      <c r="U235" s="386"/>
      <c r="V235" s="386"/>
      <c r="W235" s="386"/>
      <c r="X235" s="386"/>
      <c r="Y235" s="386"/>
      <c r="Z235" s="386"/>
      <c r="AA235" s="386"/>
      <c r="AB235" s="386"/>
      <c r="AC235" s="386"/>
      <c r="AD235" s="386"/>
      <c r="AE235" s="386"/>
      <c r="AF235" s="386"/>
      <c r="AG235" s="386"/>
      <c r="AH235" s="386"/>
      <c r="AI235" s="386"/>
      <c r="AJ235" s="386"/>
      <c r="AK235" s="386"/>
      <c r="AL235" s="386"/>
      <c r="AM235" s="386"/>
      <c r="AN235" s="386"/>
      <c r="AO235" s="386"/>
      <c r="AP235" s="386"/>
      <c r="AQ235" s="386"/>
      <c r="AR235" s="386"/>
      <c r="AS235" s="387"/>
      <c r="AT235" s="417">
        <v>44342</v>
      </c>
      <c r="AV235" s="177"/>
      <c r="AW235" s="177"/>
      <c r="AX235" s="177"/>
      <c r="AY235" s="177"/>
      <c r="AZ235" s="177"/>
      <c r="BA235" s="177"/>
      <c r="BB235" s="177"/>
      <c r="BC235" s="177"/>
      <c r="BD235" s="177"/>
      <c r="BE235" s="177"/>
      <c r="BF235" s="177"/>
      <c r="BG235" s="177"/>
      <c r="BH235" s="177"/>
    </row>
    <row r="236" spans="1:60" s="187" customFormat="1" ht="31.5">
      <c r="A236" s="415"/>
      <c r="B236" s="307" t="s">
        <v>463</v>
      </c>
      <c r="C236" s="263" t="s">
        <v>753</v>
      </c>
      <c r="D236" s="416">
        <v>38</v>
      </c>
      <c r="E236" s="274" t="s">
        <v>727</v>
      </c>
      <c r="F236" s="311" t="s">
        <v>1587</v>
      </c>
      <c r="G236" s="276"/>
      <c r="H236" s="413"/>
      <c r="I236" s="385"/>
      <c r="J236" s="386"/>
      <c r="K236" s="386"/>
      <c r="L236" s="386"/>
      <c r="M236" s="386"/>
      <c r="N236" s="386"/>
      <c r="O236" s="386"/>
      <c r="P236" s="386"/>
      <c r="Q236" s="386"/>
      <c r="R236" s="386"/>
      <c r="S236" s="386"/>
      <c r="T236" s="386"/>
      <c r="U236" s="386"/>
      <c r="V236" s="386"/>
      <c r="W236" s="386"/>
      <c r="X236" s="386"/>
      <c r="Y236" s="386"/>
      <c r="Z236" s="386"/>
      <c r="AA236" s="386"/>
      <c r="AB236" s="386"/>
      <c r="AC236" s="386"/>
      <c r="AD236" s="386"/>
      <c r="AE236" s="386"/>
      <c r="AF236" s="386"/>
      <c r="AG236" s="386"/>
      <c r="AH236" s="386"/>
      <c r="AI236" s="386"/>
      <c r="AJ236" s="386"/>
      <c r="AK236" s="386"/>
      <c r="AL236" s="386"/>
      <c r="AM236" s="386"/>
      <c r="AN236" s="386"/>
      <c r="AO236" s="386"/>
      <c r="AP236" s="386"/>
      <c r="AQ236" s="386"/>
      <c r="AR236" s="386"/>
      <c r="AS236" s="387"/>
      <c r="AT236" s="420" t="s">
        <v>1574</v>
      </c>
      <c r="AV236" s="177"/>
      <c r="AW236" s="177"/>
      <c r="AX236" s="177"/>
      <c r="AY236" s="177"/>
      <c r="AZ236" s="177"/>
      <c r="BA236" s="177"/>
      <c r="BB236" s="177"/>
      <c r="BC236" s="177"/>
      <c r="BD236" s="177"/>
      <c r="BE236" s="177"/>
      <c r="BF236" s="177"/>
      <c r="BG236" s="177"/>
      <c r="BH236" s="177"/>
    </row>
    <row r="237" spans="1:60" s="187" customFormat="1" ht="47.25">
      <c r="A237" s="418"/>
      <c r="B237" s="282" t="s">
        <v>1546</v>
      </c>
      <c r="C237" s="283" t="s">
        <v>754</v>
      </c>
      <c r="D237" s="419">
        <v>38</v>
      </c>
      <c r="E237" s="285" t="s">
        <v>727</v>
      </c>
      <c r="F237" s="321" t="s">
        <v>1587</v>
      </c>
      <c r="G237" s="287"/>
      <c r="H237" s="293"/>
      <c r="I237" s="385"/>
      <c r="J237" s="386"/>
      <c r="K237" s="386"/>
      <c r="L237" s="386"/>
      <c r="M237" s="386"/>
      <c r="N237" s="386"/>
      <c r="O237" s="386"/>
      <c r="P237" s="386"/>
      <c r="Q237" s="386"/>
      <c r="R237" s="386"/>
      <c r="S237" s="386"/>
      <c r="T237" s="386"/>
      <c r="U237" s="386"/>
      <c r="V237" s="386"/>
      <c r="W237" s="386"/>
      <c r="X237" s="386"/>
      <c r="Y237" s="386"/>
      <c r="Z237" s="386"/>
      <c r="AA237" s="386"/>
      <c r="AB237" s="386"/>
      <c r="AC237" s="386"/>
      <c r="AD237" s="386"/>
      <c r="AE237" s="386"/>
      <c r="AF237" s="386"/>
      <c r="AG237" s="386"/>
      <c r="AH237" s="386"/>
      <c r="AI237" s="386"/>
      <c r="AJ237" s="386"/>
      <c r="AK237" s="386"/>
      <c r="AL237" s="386"/>
      <c r="AM237" s="386"/>
      <c r="AN237" s="386"/>
      <c r="AO237" s="386"/>
      <c r="AP237" s="386"/>
      <c r="AQ237" s="386"/>
      <c r="AR237" s="386"/>
      <c r="AS237" s="387"/>
      <c r="AT237" s="417">
        <v>44856</v>
      </c>
      <c r="AV237" s="177"/>
      <c r="AW237" s="177"/>
      <c r="AX237" s="177"/>
      <c r="AY237" s="177"/>
      <c r="AZ237" s="177"/>
      <c r="BA237" s="177"/>
      <c r="BB237" s="177"/>
      <c r="BC237" s="177"/>
      <c r="BD237" s="177"/>
      <c r="BE237" s="177"/>
      <c r="BF237" s="177"/>
      <c r="BG237" s="177"/>
      <c r="BH237" s="177"/>
    </row>
    <row r="238" spans="1:60" s="187" customFormat="1" ht="47.25">
      <c r="A238" s="411">
        <v>39</v>
      </c>
      <c r="B238" s="246" t="s">
        <v>443</v>
      </c>
      <c r="C238" s="247" t="s">
        <v>755</v>
      </c>
      <c r="D238" s="248">
        <v>39</v>
      </c>
      <c r="E238" s="249" t="s">
        <v>727</v>
      </c>
      <c r="F238" s="303" t="s">
        <v>1588</v>
      </c>
      <c r="G238" s="251" t="s">
        <v>1454</v>
      </c>
      <c r="H238" s="292"/>
      <c r="I238" s="252">
        <v>43897</v>
      </c>
      <c r="J238" s="253">
        <f>I238+4</f>
        <v>43901</v>
      </c>
      <c r="K238" s="253">
        <f>J238+1</f>
        <v>43902</v>
      </c>
      <c r="L238" s="254">
        <v>43927</v>
      </c>
      <c r="M238" s="253">
        <f>L238+1</f>
        <v>43928</v>
      </c>
      <c r="N238" s="255">
        <v>43957</v>
      </c>
      <c r="O238" s="255">
        <v>43957</v>
      </c>
      <c r="P238" s="255"/>
      <c r="Q238" s="255">
        <f>M238+10</f>
        <v>43938</v>
      </c>
      <c r="R238" s="255">
        <f>Q238+5</f>
        <v>43943</v>
      </c>
      <c r="S238" s="256">
        <v>43977</v>
      </c>
      <c r="T238" s="255">
        <f>Q238+10</f>
        <v>43948</v>
      </c>
      <c r="U238" s="255">
        <v>43987</v>
      </c>
      <c r="V238" s="255">
        <f>N238+1</f>
        <v>43958</v>
      </c>
      <c r="W238" s="255">
        <f>V238+5</f>
        <v>43963</v>
      </c>
      <c r="X238" s="256">
        <v>44016</v>
      </c>
      <c r="Y238" s="255">
        <f>X238+20</f>
        <v>44036</v>
      </c>
      <c r="Z238" s="255">
        <f>O238+10</f>
        <v>43967</v>
      </c>
      <c r="AA238" s="255">
        <f>X238+25</f>
        <v>44041</v>
      </c>
      <c r="AB238" s="255">
        <f>X238+15</f>
        <v>44031</v>
      </c>
      <c r="AC238" s="255">
        <f>AA238+1</f>
        <v>44042</v>
      </c>
      <c r="AD238" s="255">
        <f>X238+10</f>
        <v>44026</v>
      </c>
      <c r="AE238" s="255">
        <f>AD238+1</f>
        <v>44027</v>
      </c>
      <c r="AF238" s="255">
        <f>Y238+1</f>
        <v>44037</v>
      </c>
      <c r="AG238" s="256">
        <f>AF238+15</f>
        <v>44052</v>
      </c>
      <c r="AH238" s="255">
        <f>AG238+10</f>
        <v>44062</v>
      </c>
      <c r="AI238" s="255">
        <f>AH238+5</f>
        <v>44067</v>
      </c>
      <c r="AJ238" s="255">
        <f>AI238+15</f>
        <v>44082</v>
      </c>
      <c r="AK238" s="255">
        <f>AI238+20</f>
        <v>44087</v>
      </c>
      <c r="AL238" s="256">
        <f>AK238+5</f>
        <v>44092</v>
      </c>
      <c r="AM238" s="255">
        <f>AL238+1</f>
        <v>44093</v>
      </c>
      <c r="AN238" s="255">
        <f>AM238+5</f>
        <v>44098</v>
      </c>
      <c r="AO238" s="255">
        <f>AN238+5</f>
        <v>44103</v>
      </c>
      <c r="AP238" s="256">
        <v>44137</v>
      </c>
      <c r="AQ238" s="256">
        <v>44157</v>
      </c>
      <c r="AR238" s="256">
        <v>44177</v>
      </c>
      <c r="AS238" s="257">
        <v>44237</v>
      </c>
      <c r="AT238" s="417">
        <v>44462</v>
      </c>
      <c r="AV238" s="177"/>
      <c r="AW238" s="177"/>
      <c r="AX238" s="177"/>
      <c r="AY238" s="177"/>
      <c r="AZ238" s="177"/>
      <c r="BA238" s="177"/>
      <c r="BB238" s="177"/>
      <c r="BC238" s="177"/>
      <c r="BD238" s="177"/>
      <c r="BE238" s="177"/>
      <c r="BF238" s="177"/>
      <c r="BG238" s="177"/>
      <c r="BH238" s="177"/>
    </row>
    <row r="239" spans="1:60" s="187" customFormat="1" ht="31.5">
      <c r="A239" s="415"/>
      <c r="B239" s="262" t="s">
        <v>447</v>
      </c>
      <c r="C239" s="263" t="s">
        <v>756</v>
      </c>
      <c r="D239" s="273">
        <v>39</v>
      </c>
      <c r="E239" s="274" t="s">
        <v>727</v>
      </c>
      <c r="F239" s="311" t="s">
        <v>1588</v>
      </c>
      <c r="G239" s="276"/>
      <c r="H239" s="413"/>
      <c r="I239" s="402"/>
      <c r="J239" s="403"/>
      <c r="K239" s="403"/>
      <c r="L239" s="404"/>
      <c r="M239" s="403"/>
      <c r="N239" s="403"/>
      <c r="O239" s="403"/>
      <c r="P239" s="403"/>
      <c r="Q239" s="403"/>
      <c r="R239" s="403"/>
      <c r="S239" s="403"/>
      <c r="T239" s="403"/>
      <c r="U239" s="403"/>
      <c r="V239" s="403"/>
      <c r="W239" s="403"/>
      <c r="X239" s="403"/>
      <c r="Y239" s="403"/>
      <c r="Z239" s="403"/>
      <c r="AA239" s="403"/>
      <c r="AB239" s="403"/>
      <c r="AC239" s="403"/>
      <c r="AD239" s="403"/>
      <c r="AE239" s="403"/>
      <c r="AF239" s="403"/>
      <c r="AG239" s="403"/>
      <c r="AH239" s="403"/>
      <c r="AI239" s="403"/>
      <c r="AJ239" s="403"/>
      <c r="AK239" s="403"/>
      <c r="AL239" s="403"/>
      <c r="AM239" s="403"/>
      <c r="AN239" s="403"/>
      <c r="AO239" s="403"/>
      <c r="AP239" s="403"/>
      <c r="AQ239" s="403"/>
      <c r="AR239" s="403"/>
      <c r="AS239" s="405"/>
      <c r="AT239" s="417">
        <v>44492</v>
      </c>
      <c r="AV239" s="177"/>
      <c r="AW239" s="177"/>
      <c r="AX239" s="177"/>
      <c r="AY239" s="177"/>
      <c r="AZ239" s="177"/>
      <c r="BA239" s="177"/>
      <c r="BB239" s="177"/>
      <c r="BC239" s="177"/>
      <c r="BD239" s="177"/>
      <c r="BE239" s="177"/>
      <c r="BF239" s="177"/>
      <c r="BG239" s="177"/>
      <c r="BH239" s="177"/>
    </row>
    <row r="240" spans="1:60" s="187" customFormat="1" ht="47.25">
      <c r="A240" s="415"/>
      <c r="B240" s="262" t="s">
        <v>1508</v>
      </c>
      <c r="C240" s="263" t="s">
        <v>757</v>
      </c>
      <c r="D240" s="273">
        <v>39</v>
      </c>
      <c r="E240" s="274" t="s">
        <v>727</v>
      </c>
      <c r="F240" s="311" t="s">
        <v>1588</v>
      </c>
      <c r="G240" s="276"/>
      <c r="H240" s="413"/>
      <c r="I240" s="385"/>
      <c r="J240" s="386"/>
      <c r="K240" s="386"/>
      <c r="L240" s="386"/>
      <c r="M240" s="386"/>
      <c r="N240" s="386"/>
      <c r="O240" s="386"/>
      <c r="P240" s="386"/>
      <c r="Q240" s="386"/>
      <c r="R240" s="386"/>
      <c r="S240" s="386"/>
      <c r="T240" s="386"/>
      <c r="U240" s="386"/>
      <c r="V240" s="386"/>
      <c r="W240" s="386"/>
      <c r="X240" s="386"/>
      <c r="Y240" s="386"/>
      <c r="Z240" s="386"/>
      <c r="AA240" s="386"/>
      <c r="AB240" s="386"/>
      <c r="AC240" s="386"/>
      <c r="AD240" s="386"/>
      <c r="AE240" s="386"/>
      <c r="AF240" s="386"/>
      <c r="AG240" s="386"/>
      <c r="AH240" s="386"/>
      <c r="AI240" s="386"/>
      <c r="AJ240" s="386"/>
      <c r="AK240" s="386"/>
      <c r="AL240" s="386"/>
      <c r="AM240" s="386"/>
      <c r="AN240" s="386"/>
      <c r="AO240" s="386"/>
      <c r="AP240" s="386"/>
      <c r="AQ240" s="386"/>
      <c r="AR240" s="386"/>
      <c r="AS240" s="387"/>
      <c r="AT240" s="417">
        <v>44704</v>
      </c>
      <c r="AV240" s="177"/>
      <c r="AW240" s="177"/>
      <c r="AX240" s="177"/>
      <c r="AY240" s="177"/>
      <c r="AZ240" s="177"/>
      <c r="BA240" s="177"/>
      <c r="BB240" s="177"/>
      <c r="BC240" s="177"/>
      <c r="BD240" s="177"/>
      <c r="BE240" s="177"/>
      <c r="BF240" s="177"/>
      <c r="BG240" s="177"/>
      <c r="BH240" s="177"/>
    </row>
    <row r="241" spans="1:60" s="187" customFormat="1" ht="31.5">
      <c r="A241" s="415"/>
      <c r="B241" s="307" t="s">
        <v>507</v>
      </c>
      <c r="C241" s="263" t="s">
        <v>758</v>
      </c>
      <c r="D241" s="273">
        <v>39</v>
      </c>
      <c r="E241" s="274" t="s">
        <v>727</v>
      </c>
      <c r="F241" s="311" t="s">
        <v>1588</v>
      </c>
      <c r="G241" s="276"/>
      <c r="H241" s="413"/>
      <c r="I241" s="385"/>
      <c r="J241" s="386"/>
      <c r="K241" s="386"/>
      <c r="L241" s="386"/>
      <c r="M241" s="386"/>
      <c r="N241" s="386"/>
      <c r="O241" s="386"/>
      <c r="P241" s="386"/>
      <c r="Q241" s="386"/>
      <c r="R241" s="386"/>
      <c r="S241" s="386"/>
      <c r="T241" s="386"/>
      <c r="U241" s="386"/>
      <c r="V241" s="386"/>
      <c r="W241" s="386"/>
      <c r="X241" s="386"/>
      <c r="Y241" s="386"/>
      <c r="Z241" s="386"/>
      <c r="AA241" s="386"/>
      <c r="AB241" s="386"/>
      <c r="AC241" s="386"/>
      <c r="AD241" s="386"/>
      <c r="AE241" s="386"/>
      <c r="AF241" s="386"/>
      <c r="AG241" s="386"/>
      <c r="AH241" s="386"/>
      <c r="AI241" s="386"/>
      <c r="AJ241" s="386"/>
      <c r="AK241" s="386"/>
      <c r="AL241" s="386"/>
      <c r="AM241" s="386"/>
      <c r="AN241" s="386"/>
      <c r="AO241" s="386"/>
      <c r="AP241" s="386"/>
      <c r="AQ241" s="386"/>
      <c r="AR241" s="386"/>
      <c r="AS241" s="387"/>
      <c r="AT241" s="417">
        <v>44252</v>
      </c>
      <c r="AV241" s="177"/>
      <c r="AW241" s="177"/>
      <c r="AX241" s="177"/>
      <c r="AY241" s="177"/>
      <c r="AZ241" s="177"/>
      <c r="BA241" s="177"/>
      <c r="BB241" s="177"/>
      <c r="BC241" s="177"/>
      <c r="BD241" s="177"/>
      <c r="BE241" s="177"/>
      <c r="BF241" s="177"/>
      <c r="BG241" s="177"/>
      <c r="BH241" s="177"/>
    </row>
    <row r="242" spans="1:60" s="187" customFormat="1" ht="31.5">
      <c r="A242" s="415"/>
      <c r="B242" s="307" t="s">
        <v>449</v>
      </c>
      <c r="C242" s="263" t="s">
        <v>759</v>
      </c>
      <c r="D242" s="273">
        <v>39</v>
      </c>
      <c r="E242" s="274" t="s">
        <v>727</v>
      </c>
      <c r="F242" s="311" t="s">
        <v>1588</v>
      </c>
      <c r="G242" s="276"/>
      <c r="H242" s="413"/>
      <c r="I242" s="385"/>
      <c r="J242" s="386"/>
      <c r="K242" s="386"/>
      <c r="L242" s="386"/>
      <c r="M242" s="386"/>
      <c r="N242" s="386"/>
      <c r="O242" s="386"/>
      <c r="P242" s="386"/>
      <c r="Q242" s="386"/>
      <c r="R242" s="386"/>
      <c r="S242" s="386"/>
      <c r="T242" s="386"/>
      <c r="U242" s="386"/>
      <c r="V242" s="386"/>
      <c r="W242" s="386"/>
      <c r="X242" s="386"/>
      <c r="Y242" s="386"/>
      <c r="Z242" s="386"/>
      <c r="AA242" s="386"/>
      <c r="AB242" s="386"/>
      <c r="AC242" s="386"/>
      <c r="AD242" s="386"/>
      <c r="AE242" s="386"/>
      <c r="AF242" s="386"/>
      <c r="AG242" s="386"/>
      <c r="AH242" s="386"/>
      <c r="AI242" s="386"/>
      <c r="AJ242" s="386"/>
      <c r="AK242" s="386"/>
      <c r="AL242" s="386"/>
      <c r="AM242" s="386"/>
      <c r="AN242" s="386"/>
      <c r="AO242" s="386"/>
      <c r="AP242" s="386"/>
      <c r="AQ242" s="386"/>
      <c r="AR242" s="386"/>
      <c r="AS242" s="387"/>
      <c r="AT242" s="420" t="s">
        <v>1574</v>
      </c>
      <c r="AV242" s="177"/>
      <c r="AW242" s="177"/>
      <c r="AX242" s="177"/>
      <c r="AY242" s="177"/>
      <c r="AZ242" s="177"/>
      <c r="BA242" s="177"/>
      <c r="BB242" s="177"/>
      <c r="BC242" s="177"/>
      <c r="BD242" s="177"/>
      <c r="BE242" s="177"/>
      <c r="BF242" s="177"/>
      <c r="BG242" s="177"/>
      <c r="BH242" s="177"/>
    </row>
    <row r="243" spans="1:60" s="187" customFormat="1" ht="31.5">
      <c r="A243" s="415"/>
      <c r="B243" s="307" t="s">
        <v>451</v>
      </c>
      <c r="C243" s="263" t="s">
        <v>760</v>
      </c>
      <c r="D243" s="273">
        <v>39</v>
      </c>
      <c r="E243" s="274" t="s">
        <v>727</v>
      </c>
      <c r="F243" s="311" t="s">
        <v>1588</v>
      </c>
      <c r="G243" s="276"/>
      <c r="H243" s="413"/>
      <c r="I243" s="385"/>
      <c r="J243" s="386"/>
      <c r="K243" s="386"/>
      <c r="L243" s="386"/>
      <c r="M243" s="386"/>
      <c r="N243" s="386"/>
      <c r="O243" s="386"/>
      <c r="P243" s="386"/>
      <c r="Q243" s="386"/>
      <c r="R243" s="386"/>
      <c r="S243" s="386"/>
      <c r="T243" s="386"/>
      <c r="U243" s="386"/>
      <c r="V243" s="386"/>
      <c r="W243" s="386"/>
      <c r="X243" s="386"/>
      <c r="Y243" s="386"/>
      <c r="Z243" s="386"/>
      <c r="AA243" s="386"/>
      <c r="AB243" s="386"/>
      <c r="AC243" s="386"/>
      <c r="AD243" s="386"/>
      <c r="AE243" s="386"/>
      <c r="AF243" s="386"/>
      <c r="AG243" s="386"/>
      <c r="AH243" s="386"/>
      <c r="AI243" s="386"/>
      <c r="AJ243" s="386"/>
      <c r="AK243" s="386"/>
      <c r="AL243" s="386"/>
      <c r="AM243" s="386"/>
      <c r="AN243" s="386"/>
      <c r="AO243" s="386"/>
      <c r="AP243" s="386"/>
      <c r="AQ243" s="386"/>
      <c r="AR243" s="386"/>
      <c r="AS243" s="387"/>
      <c r="AT243" s="420" t="s">
        <v>1574</v>
      </c>
      <c r="AV243" s="177"/>
      <c r="AW243" s="177"/>
      <c r="AX243" s="177"/>
      <c r="AY243" s="177"/>
      <c r="AZ243" s="177"/>
      <c r="BA243" s="177"/>
      <c r="BB243" s="177"/>
      <c r="BC243" s="177"/>
      <c r="BD243" s="177"/>
      <c r="BE243" s="177"/>
      <c r="BF243" s="177"/>
      <c r="BG243" s="177"/>
      <c r="BH243" s="177"/>
    </row>
    <row r="244" spans="1:60" s="187" customFormat="1" ht="47.25">
      <c r="A244" s="418"/>
      <c r="B244" s="282" t="s">
        <v>1535</v>
      </c>
      <c r="C244" s="283" t="s">
        <v>761</v>
      </c>
      <c r="D244" s="284">
        <v>39</v>
      </c>
      <c r="E244" s="285" t="s">
        <v>727</v>
      </c>
      <c r="F244" s="321" t="s">
        <v>1588</v>
      </c>
      <c r="G244" s="287"/>
      <c r="H244" s="293"/>
      <c r="I244" s="391"/>
      <c r="J244" s="392"/>
      <c r="K244" s="392"/>
      <c r="L244" s="392"/>
      <c r="M244" s="392"/>
      <c r="N244" s="392"/>
      <c r="O244" s="392"/>
      <c r="P244" s="392"/>
      <c r="Q244" s="392"/>
      <c r="R244" s="392"/>
      <c r="S244" s="392"/>
      <c r="T244" s="392"/>
      <c r="U244" s="392"/>
      <c r="V244" s="392"/>
      <c r="W244" s="392"/>
      <c r="X244" s="392"/>
      <c r="Y244" s="392"/>
      <c r="Z244" s="392"/>
      <c r="AA244" s="392"/>
      <c r="AB244" s="392"/>
      <c r="AC244" s="392"/>
      <c r="AD244" s="392"/>
      <c r="AE244" s="392"/>
      <c r="AF244" s="392"/>
      <c r="AG244" s="392"/>
      <c r="AH244" s="392"/>
      <c r="AI244" s="392"/>
      <c r="AJ244" s="392"/>
      <c r="AK244" s="392"/>
      <c r="AL244" s="392"/>
      <c r="AM244" s="392"/>
      <c r="AN244" s="392"/>
      <c r="AO244" s="392"/>
      <c r="AP244" s="392"/>
      <c r="AQ244" s="392"/>
      <c r="AR244" s="392"/>
      <c r="AS244" s="393"/>
      <c r="AT244" s="417">
        <v>44237</v>
      </c>
      <c r="AV244" s="177"/>
      <c r="AW244" s="177"/>
      <c r="AX244" s="177"/>
      <c r="AY244" s="177"/>
      <c r="AZ244" s="177"/>
      <c r="BA244" s="177"/>
      <c r="BB244" s="177"/>
      <c r="BC244" s="177"/>
      <c r="BD244" s="177"/>
      <c r="BE244" s="177"/>
      <c r="BF244" s="177"/>
      <c r="BG244" s="177"/>
      <c r="BH244" s="177"/>
    </row>
    <row r="245" spans="1:60" s="187" customFormat="1" ht="47.25">
      <c r="A245" s="411">
        <v>40</v>
      </c>
      <c r="B245" s="246" t="s">
        <v>396</v>
      </c>
      <c r="C245" s="247" t="s">
        <v>762</v>
      </c>
      <c r="D245" s="248">
        <v>40</v>
      </c>
      <c r="E245" s="249" t="s">
        <v>727</v>
      </c>
      <c r="F245" s="303" t="s">
        <v>1589</v>
      </c>
      <c r="G245" s="251" t="s">
        <v>1454</v>
      </c>
      <c r="H245" s="421"/>
      <c r="I245" s="422">
        <v>44187</v>
      </c>
      <c r="J245" s="422"/>
      <c r="K245" s="422">
        <v>44192</v>
      </c>
      <c r="L245" s="422">
        <v>44217</v>
      </c>
      <c r="M245" s="422"/>
      <c r="N245" s="423">
        <v>44247</v>
      </c>
      <c r="O245" s="423">
        <v>44247</v>
      </c>
      <c r="P245" s="423"/>
      <c r="Q245" s="423"/>
      <c r="R245" s="423"/>
      <c r="S245" s="423">
        <v>44267</v>
      </c>
      <c r="T245" s="386"/>
      <c r="U245" s="423">
        <v>44277</v>
      </c>
      <c r="V245" s="386"/>
      <c r="W245" s="386"/>
      <c r="X245" s="386"/>
      <c r="Y245" s="386"/>
      <c r="Z245" s="386"/>
      <c r="AA245" s="386"/>
      <c r="AB245" s="386"/>
      <c r="AC245" s="386"/>
      <c r="AD245" s="386"/>
      <c r="AE245" s="386"/>
      <c r="AF245" s="386"/>
      <c r="AG245" s="386"/>
      <c r="AH245" s="386"/>
      <c r="AI245" s="386"/>
      <c r="AJ245" s="424">
        <v>44372</v>
      </c>
      <c r="AK245" s="386"/>
      <c r="AL245" s="386"/>
      <c r="AM245" s="386"/>
      <c r="AN245" s="386"/>
      <c r="AO245" s="386"/>
      <c r="AP245" s="424">
        <v>44427</v>
      </c>
      <c r="AQ245" s="424">
        <v>44447</v>
      </c>
      <c r="AR245" s="424">
        <v>44467</v>
      </c>
      <c r="AS245" s="425">
        <v>44527</v>
      </c>
      <c r="AT245" s="417">
        <v>44692</v>
      </c>
      <c r="AV245" s="177"/>
      <c r="AW245" s="177"/>
      <c r="AX245" s="177"/>
      <c r="AY245" s="177"/>
      <c r="AZ245" s="177"/>
      <c r="BA245" s="177"/>
      <c r="BB245" s="177"/>
      <c r="BC245" s="177"/>
      <c r="BD245" s="177"/>
      <c r="BE245" s="177"/>
      <c r="BF245" s="177"/>
      <c r="BG245" s="177"/>
      <c r="BH245" s="177"/>
    </row>
    <row r="246" spans="1:60" s="187" customFormat="1" ht="47.25">
      <c r="A246" s="415"/>
      <c r="B246" s="262" t="s">
        <v>400</v>
      </c>
      <c r="C246" s="263" t="s">
        <v>763</v>
      </c>
      <c r="D246" s="273">
        <v>40</v>
      </c>
      <c r="E246" s="274" t="s">
        <v>727</v>
      </c>
      <c r="F246" s="311" t="s">
        <v>1589</v>
      </c>
      <c r="G246" s="276"/>
      <c r="H246" s="426"/>
      <c r="I246" s="427">
        <v>43338</v>
      </c>
      <c r="J246" s="428">
        <f>I246+14</f>
        <v>43352</v>
      </c>
      <c r="K246" s="428">
        <f>J246+3</f>
        <v>43355</v>
      </c>
      <c r="L246" s="429">
        <f>K246+2</f>
        <v>43357</v>
      </c>
      <c r="M246" s="428">
        <f>L246+1</f>
        <v>43358</v>
      </c>
      <c r="N246" s="430">
        <f>M246+25</f>
        <v>43383</v>
      </c>
      <c r="O246" s="430">
        <f>M246+10</f>
        <v>43368</v>
      </c>
      <c r="P246" s="430"/>
      <c r="Q246" s="430">
        <f>M246+10</f>
        <v>43368</v>
      </c>
      <c r="R246" s="430">
        <f>Q246+5</f>
        <v>43373</v>
      </c>
      <c r="S246" s="431"/>
      <c r="T246" s="379">
        <f>Q246+10</f>
        <v>43378</v>
      </c>
      <c r="U246" s="430">
        <f>N246+10</f>
        <v>43393</v>
      </c>
      <c r="V246" s="379">
        <f>N246+1</f>
        <v>43384</v>
      </c>
      <c r="W246" s="379">
        <f>V246+5</f>
        <v>43389</v>
      </c>
      <c r="X246" s="380">
        <v>43493</v>
      </c>
      <c r="Y246" s="379">
        <f>X246+20</f>
        <v>43513</v>
      </c>
      <c r="Z246" s="379">
        <f>O246+10</f>
        <v>43378</v>
      </c>
      <c r="AA246" s="379">
        <f>X246+25</f>
        <v>43518</v>
      </c>
      <c r="AB246" s="379">
        <f>X246+15</f>
        <v>43508</v>
      </c>
      <c r="AC246" s="379">
        <f>AA246+1</f>
        <v>43519</v>
      </c>
      <c r="AD246" s="379">
        <f>X246+10</f>
        <v>43503</v>
      </c>
      <c r="AE246" s="379">
        <f>AD246+1</f>
        <v>43504</v>
      </c>
      <c r="AF246" s="379">
        <f>Y246+1</f>
        <v>43514</v>
      </c>
      <c r="AG246" s="380">
        <f>AF246+15</f>
        <v>43529</v>
      </c>
      <c r="AH246" s="379">
        <f>AG246+10</f>
        <v>43539</v>
      </c>
      <c r="AI246" s="379">
        <f>AH246+5</f>
        <v>43544</v>
      </c>
      <c r="AJ246" s="432">
        <f>AI246+15</f>
        <v>43559</v>
      </c>
      <c r="AK246" s="379">
        <f>AI246+20</f>
        <v>43564</v>
      </c>
      <c r="AL246" s="380">
        <f>AK246+5</f>
        <v>43569</v>
      </c>
      <c r="AM246" s="379">
        <f>AL246+1</f>
        <v>43570</v>
      </c>
      <c r="AN246" s="379">
        <f>AM246+5</f>
        <v>43575</v>
      </c>
      <c r="AO246" s="379">
        <f>AN246+5</f>
        <v>43580</v>
      </c>
      <c r="AP246" s="433"/>
      <c r="AQ246" s="433"/>
      <c r="AR246" s="433">
        <f>AO246+20</f>
        <v>43600</v>
      </c>
      <c r="AS246" s="434"/>
      <c r="AT246" s="417">
        <v>44527</v>
      </c>
      <c r="AV246" s="177"/>
      <c r="AW246" s="177"/>
      <c r="AX246" s="177"/>
      <c r="AY246" s="177"/>
      <c r="AZ246" s="177"/>
      <c r="BA246" s="177"/>
      <c r="BB246" s="177"/>
      <c r="BC246" s="177"/>
      <c r="BD246" s="177"/>
      <c r="BE246" s="177"/>
      <c r="BF246" s="177"/>
      <c r="BG246" s="177"/>
      <c r="BH246" s="177"/>
    </row>
    <row r="247" spans="1:60" s="187" customFormat="1" ht="31.5">
      <c r="A247" s="415"/>
      <c r="B247" s="262" t="s">
        <v>232</v>
      </c>
      <c r="C247" s="263" t="s">
        <v>764</v>
      </c>
      <c r="D247" s="273">
        <v>40</v>
      </c>
      <c r="E247" s="274" t="s">
        <v>727</v>
      </c>
      <c r="F247" s="311" t="s">
        <v>1589</v>
      </c>
      <c r="G247" s="276"/>
      <c r="H247" s="426"/>
      <c r="I247" s="435">
        <v>44187</v>
      </c>
      <c r="J247" s="435"/>
      <c r="K247" s="435">
        <v>44192</v>
      </c>
      <c r="L247" s="435">
        <v>44217</v>
      </c>
      <c r="M247" s="435"/>
      <c r="N247" s="435">
        <v>44247</v>
      </c>
      <c r="O247" s="435">
        <v>44247</v>
      </c>
      <c r="P247" s="435"/>
      <c r="Q247" s="435"/>
      <c r="R247" s="435"/>
      <c r="S247" s="435">
        <v>44267</v>
      </c>
      <c r="T247" s="279"/>
      <c r="U247" s="435">
        <v>44277</v>
      </c>
      <c r="V247" s="279"/>
      <c r="W247" s="279"/>
      <c r="X247" s="279"/>
      <c r="Y247" s="279"/>
      <c r="Z247" s="279"/>
      <c r="AA247" s="279"/>
      <c r="AB247" s="279"/>
      <c r="AC247" s="279"/>
      <c r="AD247" s="279"/>
      <c r="AE247" s="279"/>
      <c r="AF247" s="279"/>
      <c r="AG247" s="279"/>
      <c r="AH247" s="279"/>
      <c r="AI247" s="279"/>
      <c r="AJ247" s="435">
        <v>44372</v>
      </c>
      <c r="AK247" s="279"/>
      <c r="AL247" s="279"/>
      <c r="AM247" s="279"/>
      <c r="AN247" s="279"/>
      <c r="AO247" s="279"/>
      <c r="AP247" s="435">
        <v>44427</v>
      </c>
      <c r="AQ247" s="435">
        <v>44447</v>
      </c>
      <c r="AR247" s="435">
        <v>44467</v>
      </c>
      <c r="AS247" s="436">
        <v>44527</v>
      </c>
      <c r="AT247" s="417">
        <v>44877</v>
      </c>
      <c r="AV247" s="177"/>
      <c r="AW247" s="177"/>
      <c r="AX247" s="177"/>
      <c r="AY247" s="177"/>
      <c r="AZ247" s="177"/>
      <c r="BA247" s="177"/>
      <c r="BB247" s="177"/>
      <c r="BC247" s="177"/>
      <c r="BD247" s="177"/>
      <c r="BE247" s="177"/>
      <c r="BF247" s="177"/>
      <c r="BG247" s="177"/>
      <c r="BH247" s="177"/>
    </row>
    <row r="248" spans="1:60" s="187" customFormat="1" ht="31.5">
      <c r="A248" s="415"/>
      <c r="B248" s="262" t="s">
        <v>410</v>
      </c>
      <c r="C248" s="263" t="s">
        <v>765</v>
      </c>
      <c r="D248" s="273">
        <v>40</v>
      </c>
      <c r="E248" s="274" t="s">
        <v>727</v>
      </c>
      <c r="F248" s="311" t="s">
        <v>1589</v>
      </c>
      <c r="G248" s="276"/>
      <c r="H248" s="426"/>
      <c r="I248" s="435">
        <v>44187</v>
      </c>
      <c r="J248" s="435"/>
      <c r="K248" s="435">
        <v>44192</v>
      </c>
      <c r="L248" s="435">
        <v>44217</v>
      </c>
      <c r="M248" s="435"/>
      <c r="N248" s="435">
        <v>44247</v>
      </c>
      <c r="O248" s="435">
        <v>44247</v>
      </c>
      <c r="P248" s="435"/>
      <c r="Q248" s="435"/>
      <c r="R248" s="435"/>
      <c r="S248" s="435">
        <v>44267</v>
      </c>
      <c r="T248" s="279"/>
      <c r="U248" s="435">
        <v>44277</v>
      </c>
      <c r="V248" s="279"/>
      <c r="W248" s="279"/>
      <c r="X248" s="279"/>
      <c r="Y248" s="279"/>
      <c r="Z248" s="279"/>
      <c r="AA248" s="279"/>
      <c r="AB248" s="279"/>
      <c r="AC248" s="279"/>
      <c r="AD248" s="279"/>
      <c r="AE248" s="279"/>
      <c r="AF248" s="279"/>
      <c r="AG248" s="279"/>
      <c r="AH248" s="279"/>
      <c r="AI248" s="279"/>
      <c r="AJ248" s="435">
        <v>44372</v>
      </c>
      <c r="AK248" s="279"/>
      <c r="AL248" s="279"/>
      <c r="AM248" s="279"/>
      <c r="AN248" s="279"/>
      <c r="AO248" s="279"/>
      <c r="AP248" s="435">
        <v>44427</v>
      </c>
      <c r="AQ248" s="435">
        <v>44447</v>
      </c>
      <c r="AR248" s="435">
        <v>44467</v>
      </c>
      <c r="AS248" s="436">
        <v>44527</v>
      </c>
      <c r="AT248" s="417">
        <v>44912</v>
      </c>
      <c r="AV248" s="177"/>
      <c r="AW248" s="177"/>
      <c r="AX248" s="177"/>
      <c r="AY248" s="177"/>
      <c r="AZ248" s="177"/>
      <c r="BA248" s="177"/>
      <c r="BB248" s="177"/>
      <c r="BC248" s="177"/>
      <c r="BD248" s="177"/>
      <c r="BE248" s="177"/>
      <c r="BF248" s="177"/>
      <c r="BG248" s="177"/>
      <c r="BH248" s="177"/>
    </row>
    <row r="249" spans="1:60" s="187" customFormat="1" ht="47.25">
      <c r="A249" s="415"/>
      <c r="B249" s="262" t="s">
        <v>408</v>
      </c>
      <c r="C249" s="263" t="s">
        <v>766</v>
      </c>
      <c r="D249" s="273">
        <v>40</v>
      </c>
      <c r="E249" s="274" t="s">
        <v>727</v>
      </c>
      <c r="F249" s="311" t="s">
        <v>1589</v>
      </c>
      <c r="G249" s="276"/>
      <c r="H249" s="426"/>
      <c r="I249" s="435">
        <v>44187</v>
      </c>
      <c r="J249" s="435"/>
      <c r="K249" s="435">
        <v>44192</v>
      </c>
      <c r="L249" s="435">
        <v>44217</v>
      </c>
      <c r="M249" s="435"/>
      <c r="N249" s="435">
        <v>44247</v>
      </c>
      <c r="O249" s="435">
        <v>44247</v>
      </c>
      <c r="P249" s="435"/>
      <c r="Q249" s="435"/>
      <c r="R249" s="435"/>
      <c r="S249" s="435">
        <v>44267</v>
      </c>
      <c r="T249" s="279"/>
      <c r="U249" s="435">
        <v>44277</v>
      </c>
      <c r="V249" s="279"/>
      <c r="W249" s="279"/>
      <c r="X249" s="279"/>
      <c r="Y249" s="279"/>
      <c r="Z249" s="279"/>
      <c r="AA249" s="279"/>
      <c r="AB249" s="279"/>
      <c r="AC249" s="279"/>
      <c r="AD249" s="279"/>
      <c r="AE249" s="279"/>
      <c r="AF249" s="279"/>
      <c r="AG249" s="279"/>
      <c r="AH249" s="279"/>
      <c r="AI249" s="279"/>
      <c r="AJ249" s="435">
        <v>44372</v>
      </c>
      <c r="AK249" s="279"/>
      <c r="AL249" s="279"/>
      <c r="AM249" s="279"/>
      <c r="AN249" s="279"/>
      <c r="AO249" s="279"/>
      <c r="AP249" s="435">
        <v>44427</v>
      </c>
      <c r="AQ249" s="435">
        <v>44447</v>
      </c>
      <c r="AR249" s="435">
        <v>44467</v>
      </c>
      <c r="AS249" s="436">
        <v>44527</v>
      </c>
      <c r="AT249" s="417">
        <v>45172</v>
      </c>
      <c r="AV249" s="177"/>
      <c r="AW249" s="177"/>
      <c r="AX249" s="177"/>
      <c r="AY249" s="177"/>
      <c r="AZ249" s="177"/>
      <c r="BA249" s="177"/>
      <c r="BB249" s="177"/>
      <c r="BC249" s="177"/>
      <c r="BD249" s="177"/>
      <c r="BE249" s="177"/>
      <c r="BF249" s="177"/>
      <c r="BG249" s="177"/>
      <c r="BH249" s="177"/>
    </row>
    <row r="250" spans="1:60" s="187" customFormat="1" ht="31.5">
      <c r="A250" s="418"/>
      <c r="B250" s="317" t="s">
        <v>418</v>
      </c>
      <c r="C250" s="283" t="s">
        <v>767</v>
      </c>
      <c r="D250" s="284">
        <v>40</v>
      </c>
      <c r="E250" s="285" t="s">
        <v>727</v>
      </c>
      <c r="F250" s="321" t="s">
        <v>1589</v>
      </c>
      <c r="G250" s="287"/>
      <c r="H250" s="437"/>
      <c r="I250" s="438">
        <v>44187</v>
      </c>
      <c r="J250" s="438"/>
      <c r="K250" s="438">
        <v>44192</v>
      </c>
      <c r="L250" s="438">
        <v>44217</v>
      </c>
      <c r="M250" s="438"/>
      <c r="N250" s="438">
        <v>44247</v>
      </c>
      <c r="O250" s="438">
        <v>44247</v>
      </c>
      <c r="P250" s="438"/>
      <c r="Q250" s="438"/>
      <c r="R250" s="438"/>
      <c r="S250" s="438">
        <v>44267</v>
      </c>
      <c r="T250" s="290"/>
      <c r="U250" s="438">
        <v>44277</v>
      </c>
      <c r="V250" s="290"/>
      <c r="W250" s="290"/>
      <c r="X250" s="290"/>
      <c r="Y250" s="290"/>
      <c r="Z250" s="290"/>
      <c r="AA250" s="290"/>
      <c r="AB250" s="290"/>
      <c r="AC250" s="290"/>
      <c r="AD250" s="290"/>
      <c r="AE250" s="290"/>
      <c r="AF250" s="290"/>
      <c r="AG250" s="290"/>
      <c r="AH250" s="290"/>
      <c r="AI250" s="290"/>
      <c r="AJ250" s="438">
        <v>44372</v>
      </c>
      <c r="AK250" s="290"/>
      <c r="AL250" s="290"/>
      <c r="AM250" s="290"/>
      <c r="AN250" s="290"/>
      <c r="AO250" s="290"/>
      <c r="AP250" s="438">
        <v>44427</v>
      </c>
      <c r="AQ250" s="438">
        <v>44447</v>
      </c>
      <c r="AR250" s="438">
        <v>44467</v>
      </c>
      <c r="AS250" s="439">
        <v>44527</v>
      </c>
      <c r="AT250" s="420" t="s">
        <v>1574</v>
      </c>
      <c r="AV250" s="177"/>
      <c r="AW250" s="177"/>
      <c r="AX250" s="177"/>
      <c r="AY250" s="177"/>
      <c r="AZ250" s="177"/>
      <c r="BA250" s="177"/>
      <c r="BB250" s="177"/>
      <c r="BC250" s="177"/>
      <c r="BD250" s="177"/>
      <c r="BE250" s="177"/>
      <c r="BF250" s="177"/>
      <c r="BG250" s="177"/>
      <c r="BH250" s="177"/>
    </row>
    <row r="251" spans="1:60" s="187" customFormat="1" ht="31.5">
      <c r="A251" s="411">
        <v>41</v>
      </c>
      <c r="B251" s="246" t="s">
        <v>392</v>
      </c>
      <c r="C251" s="247" t="s">
        <v>769</v>
      </c>
      <c r="D251" s="248">
        <v>41</v>
      </c>
      <c r="E251" s="249" t="s">
        <v>727</v>
      </c>
      <c r="F251" s="303" t="s">
        <v>1590</v>
      </c>
      <c r="G251" s="251" t="s">
        <v>1454</v>
      </c>
      <c r="H251" s="421"/>
      <c r="I251" s="440">
        <v>44377</v>
      </c>
      <c r="J251" s="440"/>
      <c r="K251" s="440">
        <v>44382</v>
      </c>
      <c r="L251" s="440">
        <v>44407</v>
      </c>
      <c r="M251" s="440"/>
      <c r="N251" s="441">
        <v>44437</v>
      </c>
      <c r="O251" s="441">
        <v>44437</v>
      </c>
      <c r="P251" s="441"/>
      <c r="Q251" s="441"/>
      <c r="R251" s="441"/>
      <c r="S251" s="441">
        <v>44457</v>
      </c>
      <c r="T251" s="256"/>
      <c r="U251" s="441">
        <v>44467</v>
      </c>
      <c r="V251" s="256"/>
      <c r="W251" s="256"/>
      <c r="X251" s="256"/>
      <c r="Y251" s="256"/>
      <c r="Z251" s="256"/>
      <c r="AA251" s="256"/>
      <c r="AB251" s="256"/>
      <c r="AC251" s="256"/>
      <c r="AD251" s="256"/>
      <c r="AE251" s="256"/>
      <c r="AF251" s="256"/>
      <c r="AG251" s="256"/>
      <c r="AH251" s="256"/>
      <c r="AI251" s="256"/>
      <c r="AJ251" s="442">
        <v>44562</v>
      </c>
      <c r="AK251" s="256"/>
      <c r="AL251" s="256"/>
      <c r="AM251" s="256"/>
      <c r="AN251" s="256"/>
      <c r="AO251" s="256"/>
      <c r="AP251" s="442">
        <v>44617</v>
      </c>
      <c r="AQ251" s="442">
        <v>44637</v>
      </c>
      <c r="AR251" s="442">
        <v>44657</v>
      </c>
      <c r="AS251" s="443">
        <v>44717</v>
      </c>
      <c r="AT251" s="417">
        <v>44943</v>
      </c>
      <c r="AV251" s="177"/>
      <c r="AW251" s="177"/>
      <c r="AX251" s="177"/>
      <c r="AY251" s="177"/>
      <c r="AZ251" s="177"/>
      <c r="BA251" s="177"/>
      <c r="BB251" s="177"/>
      <c r="BC251" s="177"/>
      <c r="BD251" s="177"/>
      <c r="BE251" s="177"/>
      <c r="BF251" s="177"/>
      <c r="BG251" s="177"/>
      <c r="BH251" s="177"/>
    </row>
    <row r="252" spans="1:60" s="187" customFormat="1" ht="31.5">
      <c r="A252" s="415"/>
      <c r="B252" s="262" t="s">
        <v>384</v>
      </c>
      <c r="C252" s="263" t="s">
        <v>770</v>
      </c>
      <c r="D252" s="273">
        <v>41</v>
      </c>
      <c r="E252" s="274" t="s">
        <v>727</v>
      </c>
      <c r="F252" s="311" t="s">
        <v>1590</v>
      </c>
      <c r="G252" s="276"/>
      <c r="H252" s="426"/>
      <c r="I252" s="427">
        <v>43338</v>
      </c>
      <c r="J252" s="428">
        <f>I252+14</f>
        <v>43352</v>
      </c>
      <c r="K252" s="428">
        <f>J252+3</f>
        <v>43355</v>
      </c>
      <c r="L252" s="429">
        <f>K252+2</f>
        <v>43357</v>
      </c>
      <c r="M252" s="428">
        <f>L252+1</f>
        <v>43358</v>
      </c>
      <c r="N252" s="430">
        <f>M252+25</f>
        <v>43383</v>
      </c>
      <c r="O252" s="430">
        <f>M252+10</f>
        <v>43368</v>
      </c>
      <c r="P252" s="430"/>
      <c r="Q252" s="430">
        <f>M252+10</f>
        <v>43368</v>
      </c>
      <c r="R252" s="430">
        <f>Q252+5</f>
        <v>43373</v>
      </c>
      <c r="S252" s="431"/>
      <c r="T252" s="379">
        <f>Q252+10</f>
        <v>43378</v>
      </c>
      <c r="U252" s="430">
        <f>N252+10</f>
        <v>43393</v>
      </c>
      <c r="V252" s="379">
        <f>N252+1</f>
        <v>43384</v>
      </c>
      <c r="W252" s="379">
        <f>V252+5</f>
        <v>43389</v>
      </c>
      <c r="X252" s="380">
        <v>43493</v>
      </c>
      <c r="Y252" s="379">
        <f>X252+20</f>
        <v>43513</v>
      </c>
      <c r="Z252" s="379">
        <f>O252+10</f>
        <v>43378</v>
      </c>
      <c r="AA252" s="379">
        <f>X252+25</f>
        <v>43518</v>
      </c>
      <c r="AB252" s="379">
        <f>X252+15</f>
        <v>43508</v>
      </c>
      <c r="AC252" s="379">
        <f>AA252+1</f>
        <v>43519</v>
      </c>
      <c r="AD252" s="379">
        <f>X252+10</f>
        <v>43503</v>
      </c>
      <c r="AE252" s="379">
        <f>AD252+1</f>
        <v>43504</v>
      </c>
      <c r="AF252" s="379">
        <f>Y252+1</f>
        <v>43514</v>
      </c>
      <c r="AG252" s="380">
        <f>AF252+15</f>
        <v>43529</v>
      </c>
      <c r="AH252" s="379">
        <f>AG252+10</f>
        <v>43539</v>
      </c>
      <c r="AI252" s="379">
        <f>AH252+5</f>
        <v>43544</v>
      </c>
      <c r="AJ252" s="432">
        <f>AI252+15</f>
        <v>43559</v>
      </c>
      <c r="AK252" s="379">
        <f>AI252+20</f>
        <v>43564</v>
      </c>
      <c r="AL252" s="380">
        <f>AK252+5</f>
        <v>43569</v>
      </c>
      <c r="AM252" s="379">
        <f>AL252+1</f>
        <v>43570</v>
      </c>
      <c r="AN252" s="379">
        <f>AM252+5</f>
        <v>43575</v>
      </c>
      <c r="AO252" s="379">
        <f>AN252+5</f>
        <v>43580</v>
      </c>
      <c r="AP252" s="433"/>
      <c r="AQ252" s="433"/>
      <c r="AR252" s="433">
        <f>AO252+20</f>
        <v>43600</v>
      </c>
      <c r="AS252" s="434"/>
      <c r="AT252" s="417">
        <v>44837</v>
      </c>
      <c r="AV252" s="177"/>
      <c r="AW252" s="177"/>
      <c r="AX252" s="177"/>
      <c r="AY252" s="177"/>
      <c r="AZ252" s="177"/>
      <c r="BA252" s="177"/>
      <c r="BB252" s="177"/>
      <c r="BC252" s="177"/>
      <c r="BD252" s="177"/>
      <c r="BE252" s="177"/>
      <c r="BF252" s="177"/>
      <c r="BG252" s="177"/>
      <c r="BH252" s="177"/>
    </row>
    <row r="253" spans="1:60" s="187" customFormat="1" ht="31.5">
      <c r="A253" s="415"/>
      <c r="B253" s="262" t="s">
        <v>386</v>
      </c>
      <c r="C253" s="263" t="s">
        <v>771</v>
      </c>
      <c r="D253" s="273">
        <v>41</v>
      </c>
      <c r="E253" s="274" t="s">
        <v>727</v>
      </c>
      <c r="F253" s="311" t="s">
        <v>1590</v>
      </c>
      <c r="G253" s="276"/>
      <c r="H253" s="426"/>
      <c r="I253" s="435">
        <v>44377</v>
      </c>
      <c r="J253" s="435"/>
      <c r="K253" s="435">
        <v>44382</v>
      </c>
      <c r="L253" s="435">
        <v>44407</v>
      </c>
      <c r="M253" s="435"/>
      <c r="N253" s="435">
        <v>44437</v>
      </c>
      <c r="O253" s="435">
        <v>44437</v>
      </c>
      <c r="P253" s="435"/>
      <c r="Q253" s="435"/>
      <c r="R253" s="435"/>
      <c r="S253" s="435">
        <v>44457</v>
      </c>
      <c r="T253" s="279"/>
      <c r="U253" s="435">
        <v>44467</v>
      </c>
      <c r="V253" s="279"/>
      <c r="W253" s="279"/>
      <c r="X253" s="279"/>
      <c r="Y253" s="279"/>
      <c r="Z253" s="279"/>
      <c r="AA253" s="279"/>
      <c r="AB253" s="279"/>
      <c r="AC253" s="279"/>
      <c r="AD253" s="279"/>
      <c r="AE253" s="279"/>
      <c r="AF253" s="279"/>
      <c r="AG253" s="279"/>
      <c r="AH253" s="279"/>
      <c r="AI253" s="279"/>
      <c r="AJ253" s="435">
        <v>44562</v>
      </c>
      <c r="AK253" s="279"/>
      <c r="AL253" s="279"/>
      <c r="AM253" s="279"/>
      <c r="AN253" s="279"/>
      <c r="AO253" s="279"/>
      <c r="AP253" s="435">
        <v>44617</v>
      </c>
      <c r="AQ253" s="435">
        <v>44637</v>
      </c>
      <c r="AR253" s="435">
        <v>44657</v>
      </c>
      <c r="AS253" s="436">
        <v>44717</v>
      </c>
      <c r="AT253" s="417">
        <v>44717</v>
      </c>
      <c r="AV253" s="177"/>
      <c r="AW253" s="177"/>
      <c r="AX253" s="177"/>
      <c r="AY253" s="177"/>
      <c r="AZ253" s="177"/>
      <c r="BA253" s="177"/>
      <c r="BB253" s="177"/>
      <c r="BC253" s="177"/>
      <c r="BD253" s="177"/>
      <c r="BE253" s="177"/>
      <c r="BF253" s="177"/>
      <c r="BG253" s="177"/>
      <c r="BH253" s="177"/>
    </row>
    <row r="254" spans="1:60" s="187" customFormat="1" ht="31.5">
      <c r="A254" s="418"/>
      <c r="B254" s="282" t="s">
        <v>382</v>
      </c>
      <c r="C254" s="283" t="s">
        <v>772</v>
      </c>
      <c r="D254" s="284">
        <v>41</v>
      </c>
      <c r="E254" s="285" t="s">
        <v>727</v>
      </c>
      <c r="F254" s="321" t="s">
        <v>1590</v>
      </c>
      <c r="G254" s="287"/>
      <c r="H254" s="437"/>
      <c r="I254" s="438">
        <v>44377</v>
      </c>
      <c r="J254" s="438"/>
      <c r="K254" s="438">
        <v>44382</v>
      </c>
      <c r="L254" s="438">
        <v>44407</v>
      </c>
      <c r="M254" s="438"/>
      <c r="N254" s="438">
        <v>44437</v>
      </c>
      <c r="O254" s="438">
        <v>44437</v>
      </c>
      <c r="P254" s="438"/>
      <c r="Q254" s="438"/>
      <c r="R254" s="438"/>
      <c r="S254" s="438">
        <v>44457</v>
      </c>
      <c r="T254" s="290"/>
      <c r="U254" s="438">
        <v>44467</v>
      </c>
      <c r="V254" s="290"/>
      <c r="W254" s="290"/>
      <c r="X254" s="290"/>
      <c r="Y254" s="290"/>
      <c r="Z254" s="290"/>
      <c r="AA254" s="290"/>
      <c r="AB254" s="290"/>
      <c r="AC254" s="290"/>
      <c r="AD254" s="290"/>
      <c r="AE254" s="290"/>
      <c r="AF254" s="290"/>
      <c r="AG254" s="290"/>
      <c r="AH254" s="290"/>
      <c r="AI254" s="290"/>
      <c r="AJ254" s="438">
        <v>44562</v>
      </c>
      <c r="AK254" s="290"/>
      <c r="AL254" s="290"/>
      <c r="AM254" s="290"/>
      <c r="AN254" s="290"/>
      <c r="AO254" s="290"/>
      <c r="AP254" s="438">
        <v>44617</v>
      </c>
      <c r="AQ254" s="438">
        <v>44637</v>
      </c>
      <c r="AR254" s="438">
        <v>44657</v>
      </c>
      <c r="AS254" s="439">
        <v>44717</v>
      </c>
      <c r="AT254" s="417">
        <v>44938</v>
      </c>
      <c r="AV254" s="177"/>
      <c r="AW254" s="177"/>
      <c r="AX254" s="177"/>
      <c r="AY254" s="177"/>
      <c r="AZ254" s="177"/>
      <c r="BA254" s="177"/>
      <c r="BB254" s="177"/>
      <c r="BC254" s="177"/>
      <c r="BD254" s="177"/>
      <c r="BE254" s="177"/>
      <c r="BF254" s="177"/>
      <c r="BG254" s="177"/>
      <c r="BH254" s="177"/>
    </row>
    <row r="255" spans="1:60" s="187" customFormat="1" ht="47.25">
      <c r="A255" s="411">
        <v>42</v>
      </c>
      <c r="B255" s="246" t="s">
        <v>326</v>
      </c>
      <c r="C255" s="247" t="s">
        <v>773</v>
      </c>
      <c r="D255" s="248">
        <v>42</v>
      </c>
      <c r="E255" s="249" t="s">
        <v>727</v>
      </c>
      <c r="F255" s="303" t="s">
        <v>1591</v>
      </c>
      <c r="G255" s="251" t="s">
        <v>1454</v>
      </c>
      <c r="H255" s="421"/>
      <c r="I255" s="440">
        <v>44346</v>
      </c>
      <c r="J255" s="440"/>
      <c r="K255" s="440">
        <v>44351</v>
      </c>
      <c r="L255" s="440">
        <v>44376</v>
      </c>
      <c r="M255" s="440"/>
      <c r="N255" s="441">
        <v>44406</v>
      </c>
      <c r="O255" s="441">
        <v>44406</v>
      </c>
      <c r="P255" s="441"/>
      <c r="Q255" s="441"/>
      <c r="R255" s="441"/>
      <c r="S255" s="441">
        <v>44426</v>
      </c>
      <c r="T255" s="256"/>
      <c r="U255" s="441">
        <v>44436</v>
      </c>
      <c r="V255" s="256"/>
      <c r="W255" s="256"/>
      <c r="X255" s="256"/>
      <c r="Y255" s="256"/>
      <c r="Z255" s="256"/>
      <c r="AA255" s="256"/>
      <c r="AB255" s="256"/>
      <c r="AC255" s="256"/>
      <c r="AD255" s="256"/>
      <c r="AE255" s="256"/>
      <c r="AF255" s="256"/>
      <c r="AG255" s="256"/>
      <c r="AH255" s="256"/>
      <c r="AI255" s="256"/>
      <c r="AJ255" s="442">
        <v>44531</v>
      </c>
      <c r="AK255" s="256"/>
      <c r="AL255" s="256"/>
      <c r="AM255" s="256"/>
      <c r="AN255" s="256"/>
      <c r="AO255" s="256"/>
      <c r="AP255" s="442">
        <v>44586</v>
      </c>
      <c r="AQ255" s="442">
        <v>44606</v>
      </c>
      <c r="AR255" s="442">
        <v>44626</v>
      </c>
      <c r="AS255" s="443">
        <v>44686</v>
      </c>
      <c r="AT255" s="417">
        <v>44686</v>
      </c>
      <c r="AV255" s="177"/>
      <c r="AW255" s="177"/>
      <c r="AX255" s="177"/>
      <c r="AY255" s="177"/>
      <c r="AZ255" s="177"/>
      <c r="BA255" s="177"/>
      <c r="BB255" s="177"/>
      <c r="BC255" s="177"/>
      <c r="BD255" s="177"/>
      <c r="BE255" s="177"/>
      <c r="BF255" s="177"/>
      <c r="BG255" s="177"/>
      <c r="BH255" s="177"/>
    </row>
    <row r="256" spans="1:60" s="187" customFormat="1" ht="31.5">
      <c r="A256" s="415"/>
      <c r="B256" s="262" t="s">
        <v>328</v>
      </c>
      <c r="C256" s="263" t="s">
        <v>776</v>
      </c>
      <c r="D256" s="273">
        <v>42</v>
      </c>
      <c r="E256" s="274" t="s">
        <v>727</v>
      </c>
      <c r="F256" s="311" t="s">
        <v>1591</v>
      </c>
      <c r="G256" s="276"/>
      <c r="H256" s="426"/>
      <c r="I256" s="427">
        <v>43338</v>
      </c>
      <c r="J256" s="428">
        <f>I256+14</f>
        <v>43352</v>
      </c>
      <c r="K256" s="428">
        <f>J256+3</f>
        <v>43355</v>
      </c>
      <c r="L256" s="429">
        <f>K256+2</f>
        <v>43357</v>
      </c>
      <c r="M256" s="428">
        <f>L256+1</f>
        <v>43358</v>
      </c>
      <c r="N256" s="430">
        <f>M256+25</f>
        <v>43383</v>
      </c>
      <c r="O256" s="430">
        <f>M256+10</f>
        <v>43368</v>
      </c>
      <c r="P256" s="430"/>
      <c r="Q256" s="430">
        <f>M256+10</f>
        <v>43368</v>
      </c>
      <c r="R256" s="430">
        <f>Q256+5</f>
        <v>43373</v>
      </c>
      <c r="S256" s="431"/>
      <c r="T256" s="379">
        <f>Q256+10</f>
        <v>43378</v>
      </c>
      <c r="U256" s="430">
        <f>N256+10</f>
        <v>43393</v>
      </c>
      <c r="V256" s="379">
        <f>N256+1</f>
        <v>43384</v>
      </c>
      <c r="W256" s="379">
        <f>V256+5</f>
        <v>43389</v>
      </c>
      <c r="X256" s="380">
        <v>43493</v>
      </c>
      <c r="Y256" s="379">
        <f>X256+20</f>
        <v>43513</v>
      </c>
      <c r="Z256" s="379">
        <f>O256+10</f>
        <v>43378</v>
      </c>
      <c r="AA256" s="379">
        <f>X256+25</f>
        <v>43518</v>
      </c>
      <c r="AB256" s="379">
        <f>X256+15</f>
        <v>43508</v>
      </c>
      <c r="AC256" s="379">
        <f>AA256+1</f>
        <v>43519</v>
      </c>
      <c r="AD256" s="379">
        <f>X256+10</f>
        <v>43503</v>
      </c>
      <c r="AE256" s="379">
        <f>AD256+1</f>
        <v>43504</v>
      </c>
      <c r="AF256" s="379">
        <f>Y256+1</f>
        <v>43514</v>
      </c>
      <c r="AG256" s="380">
        <f>AF256+15</f>
        <v>43529</v>
      </c>
      <c r="AH256" s="379">
        <f>AG256+10</f>
        <v>43539</v>
      </c>
      <c r="AI256" s="379">
        <f>AH256+5</f>
        <v>43544</v>
      </c>
      <c r="AJ256" s="432">
        <f>AI256+15</f>
        <v>43559</v>
      </c>
      <c r="AK256" s="379">
        <f>AI256+20</f>
        <v>43564</v>
      </c>
      <c r="AL256" s="380">
        <f>AK256+5</f>
        <v>43569</v>
      </c>
      <c r="AM256" s="379">
        <f>AL256+1</f>
        <v>43570</v>
      </c>
      <c r="AN256" s="379">
        <f>AM256+5</f>
        <v>43575</v>
      </c>
      <c r="AO256" s="379">
        <f>AN256+5</f>
        <v>43580</v>
      </c>
      <c r="AP256" s="433"/>
      <c r="AQ256" s="433"/>
      <c r="AR256" s="433">
        <f>AO256+20</f>
        <v>43600</v>
      </c>
      <c r="AS256" s="434"/>
      <c r="AT256" s="417">
        <v>44921</v>
      </c>
      <c r="AV256" s="177"/>
      <c r="AW256" s="177"/>
      <c r="AX256" s="177"/>
      <c r="AY256" s="177"/>
      <c r="AZ256" s="177"/>
      <c r="BA256" s="177"/>
      <c r="BB256" s="177"/>
      <c r="BC256" s="177"/>
      <c r="BD256" s="177"/>
      <c r="BE256" s="177"/>
      <c r="BF256" s="177"/>
      <c r="BG256" s="177"/>
      <c r="BH256" s="177"/>
    </row>
    <row r="257" spans="1:60" s="187" customFormat="1" ht="31.5">
      <c r="A257" s="418"/>
      <c r="B257" s="282" t="s">
        <v>330</v>
      </c>
      <c r="C257" s="283" t="s">
        <v>777</v>
      </c>
      <c r="D257" s="284">
        <v>42</v>
      </c>
      <c r="E257" s="285" t="s">
        <v>727</v>
      </c>
      <c r="F257" s="321" t="s">
        <v>1591</v>
      </c>
      <c r="G257" s="287"/>
      <c r="H257" s="437"/>
      <c r="I257" s="438">
        <v>44346</v>
      </c>
      <c r="J257" s="438"/>
      <c r="K257" s="438">
        <v>44351</v>
      </c>
      <c r="L257" s="438">
        <v>44376</v>
      </c>
      <c r="M257" s="438"/>
      <c r="N257" s="438">
        <v>44406</v>
      </c>
      <c r="O257" s="438">
        <v>44406</v>
      </c>
      <c r="P257" s="438"/>
      <c r="Q257" s="438"/>
      <c r="R257" s="438"/>
      <c r="S257" s="438">
        <v>44426</v>
      </c>
      <c r="T257" s="290"/>
      <c r="U257" s="438">
        <v>44436</v>
      </c>
      <c r="V257" s="290"/>
      <c r="W257" s="290"/>
      <c r="X257" s="290"/>
      <c r="Y257" s="290"/>
      <c r="Z257" s="290"/>
      <c r="AA257" s="290"/>
      <c r="AB257" s="290"/>
      <c r="AC257" s="290"/>
      <c r="AD257" s="290"/>
      <c r="AE257" s="290"/>
      <c r="AF257" s="290"/>
      <c r="AG257" s="290"/>
      <c r="AH257" s="290"/>
      <c r="AI257" s="290"/>
      <c r="AJ257" s="438">
        <v>44531</v>
      </c>
      <c r="AK257" s="290"/>
      <c r="AL257" s="290"/>
      <c r="AM257" s="290"/>
      <c r="AN257" s="290"/>
      <c r="AO257" s="290"/>
      <c r="AP257" s="438">
        <v>44586</v>
      </c>
      <c r="AQ257" s="438">
        <v>44606</v>
      </c>
      <c r="AR257" s="438">
        <v>44626</v>
      </c>
      <c r="AS257" s="439">
        <v>44686</v>
      </c>
      <c r="AT257" s="417">
        <v>44816</v>
      </c>
      <c r="AV257" s="177"/>
      <c r="AW257" s="177"/>
      <c r="AX257" s="177"/>
      <c r="AY257" s="177"/>
      <c r="AZ257" s="177"/>
      <c r="BA257" s="177"/>
      <c r="BB257" s="177"/>
      <c r="BC257" s="177"/>
      <c r="BD257" s="177"/>
      <c r="BE257" s="177"/>
      <c r="BF257" s="177"/>
      <c r="BG257" s="177"/>
      <c r="BH257" s="177"/>
    </row>
    <row r="258" spans="1:60" s="187" customFormat="1" ht="47.25">
      <c r="A258" s="411">
        <v>43</v>
      </c>
      <c r="B258" s="299" t="s">
        <v>612</v>
      </c>
      <c r="C258" s="247" t="s">
        <v>778</v>
      </c>
      <c r="D258" s="248">
        <v>43</v>
      </c>
      <c r="E258" s="249" t="s">
        <v>727</v>
      </c>
      <c r="F258" s="303" t="s">
        <v>1592</v>
      </c>
      <c r="G258" s="251" t="s">
        <v>1454</v>
      </c>
      <c r="H258" s="421"/>
      <c r="I258" s="440">
        <v>44007</v>
      </c>
      <c r="J258" s="440"/>
      <c r="K258" s="440">
        <v>44012</v>
      </c>
      <c r="L258" s="440">
        <v>44037</v>
      </c>
      <c r="M258" s="440"/>
      <c r="N258" s="441">
        <v>44067</v>
      </c>
      <c r="O258" s="441">
        <v>44067</v>
      </c>
      <c r="P258" s="441"/>
      <c r="Q258" s="441"/>
      <c r="R258" s="441"/>
      <c r="S258" s="441">
        <v>44087</v>
      </c>
      <c r="T258" s="256"/>
      <c r="U258" s="441">
        <v>44097</v>
      </c>
      <c r="V258" s="256"/>
      <c r="W258" s="256"/>
      <c r="X258" s="256"/>
      <c r="Y258" s="256"/>
      <c r="Z258" s="256"/>
      <c r="AA258" s="256"/>
      <c r="AB258" s="256"/>
      <c r="AC258" s="256"/>
      <c r="AD258" s="256"/>
      <c r="AE258" s="256"/>
      <c r="AF258" s="256"/>
      <c r="AG258" s="256"/>
      <c r="AH258" s="256"/>
      <c r="AI258" s="256"/>
      <c r="AJ258" s="442">
        <v>44192</v>
      </c>
      <c r="AK258" s="256"/>
      <c r="AL258" s="256"/>
      <c r="AM258" s="256"/>
      <c r="AN258" s="256"/>
      <c r="AO258" s="256"/>
      <c r="AP258" s="442">
        <v>44247</v>
      </c>
      <c r="AQ258" s="442">
        <v>44267</v>
      </c>
      <c r="AR258" s="442">
        <v>44287</v>
      </c>
      <c r="AS258" s="443">
        <v>44347</v>
      </c>
      <c r="AT258" s="417">
        <v>44605</v>
      </c>
      <c r="AV258" s="177"/>
      <c r="AW258" s="177"/>
      <c r="AX258" s="177"/>
      <c r="AY258" s="177"/>
      <c r="AZ258" s="177"/>
      <c r="BA258" s="177"/>
      <c r="BB258" s="177"/>
      <c r="BC258" s="177"/>
      <c r="BD258" s="177"/>
      <c r="BE258" s="177"/>
      <c r="BF258" s="177"/>
      <c r="BG258" s="177"/>
      <c r="BH258" s="177"/>
    </row>
    <row r="259" spans="1:60" s="187" customFormat="1" ht="47.25">
      <c r="A259" s="415"/>
      <c r="B259" s="307" t="s">
        <v>614</v>
      </c>
      <c r="C259" s="263" t="s">
        <v>779</v>
      </c>
      <c r="D259" s="273">
        <v>43</v>
      </c>
      <c r="E259" s="274" t="s">
        <v>727</v>
      </c>
      <c r="F259" s="311" t="s">
        <v>1592</v>
      </c>
      <c r="G259" s="276"/>
      <c r="H259" s="426"/>
      <c r="I259" s="427">
        <v>43338</v>
      </c>
      <c r="J259" s="428">
        <f>I259+14</f>
        <v>43352</v>
      </c>
      <c r="K259" s="428">
        <f>J259+3</f>
        <v>43355</v>
      </c>
      <c r="L259" s="429">
        <f>K259+2</f>
        <v>43357</v>
      </c>
      <c r="M259" s="428">
        <f>L259+1</f>
        <v>43358</v>
      </c>
      <c r="N259" s="430">
        <f>M259+25</f>
        <v>43383</v>
      </c>
      <c r="O259" s="430">
        <f>M259+10</f>
        <v>43368</v>
      </c>
      <c r="P259" s="430"/>
      <c r="Q259" s="430">
        <f>M259+10</f>
        <v>43368</v>
      </c>
      <c r="R259" s="430">
        <f>Q259+5</f>
        <v>43373</v>
      </c>
      <c r="S259" s="431"/>
      <c r="T259" s="379">
        <f>Q259+10</f>
        <v>43378</v>
      </c>
      <c r="U259" s="430">
        <f>N259+10</f>
        <v>43393</v>
      </c>
      <c r="V259" s="379">
        <f>N259+1</f>
        <v>43384</v>
      </c>
      <c r="W259" s="379">
        <f>V259+5</f>
        <v>43389</v>
      </c>
      <c r="X259" s="380">
        <v>43493</v>
      </c>
      <c r="Y259" s="379">
        <f>X259+20</f>
        <v>43513</v>
      </c>
      <c r="Z259" s="379">
        <f>O259+10</f>
        <v>43378</v>
      </c>
      <c r="AA259" s="379">
        <f>X259+25</f>
        <v>43518</v>
      </c>
      <c r="AB259" s="379">
        <f>X259+15</f>
        <v>43508</v>
      </c>
      <c r="AC259" s="379">
        <f>AA259+1</f>
        <v>43519</v>
      </c>
      <c r="AD259" s="379">
        <f>X259+10</f>
        <v>43503</v>
      </c>
      <c r="AE259" s="379">
        <f>AD259+1</f>
        <v>43504</v>
      </c>
      <c r="AF259" s="379">
        <f>Y259+1</f>
        <v>43514</v>
      </c>
      <c r="AG259" s="380">
        <f>AF259+15</f>
        <v>43529</v>
      </c>
      <c r="AH259" s="379">
        <f>AG259+10</f>
        <v>43539</v>
      </c>
      <c r="AI259" s="379">
        <f>AH259+5</f>
        <v>43544</v>
      </c>
      <c r="AJ259" s="432">
        <f>AI259+15</f>
        <v>43559</v>
      </c>
      <c r="AK259" s="379">
        <f>AI259+20</f>
        <v>43564</v>
      </c>
      <c r="AL259" s="380">
        <f>AK259+5</f>
        <v>43569</v>
      </c>
      <c r="AM259" s="379">
        <f>AL259+1</f>
        <v>43570</v>
      </c>
      <c r="AN259" s="379">
        <f>AM259+5</f>
        <v>43575</v>
      </c>
      <c r="AO259" s="379">
        <f>AN259+5</f>
        <v>43580</v>
      </c>
      <c r="AP259" s="433"/>
      <c r="AQ259" s="433"/>
      <c r="AR259" s="433">
        <f>AO259+20</f>
        <v>43600</v>
      </c>
      <c r="AS259" s="434"/>
      <c r="AT259" s="417">
        <v>44605</v>
      </c>
      <c r="AV259" s="177"/>
      <c r="AW259" s="177"/>
      <c r="AX259" s="177"/>
      <c r="AY259" s="177"/>
      <c r="AZ259" s="177"/>
      <c r="BA259" s="177"/>
      <c r="BB259" s="177"/>
      <c r="BC259" s="177"/>
      <c r="BD259" s="177"/>
      <c r="BE259" s="177"/>
      <c r="BF259" s="177"/>
      <c r="BG259" s="177"/>
      <c r="BH259" s="177"/>
    </row>
    <row r="260" spans="1:60" s="187" customFormat="1" ht="47.25">
      <c r="A260" s="415"/>
      <c r="B260" s="307" t="s">
        <v>616</v>
      </c>
      <c r="C260" s="263" t="s">
        <v>780</v>
      </c>
      <c r="D260" s="273">
        <v>43</v>
      </c>
      <c r="E260" s="274" t="s">
        <v>727</v>
      </c>
      <c r="F260" s="311" t="s">
        <v>1592</v>
      </c>
      <c r="G260" s="276"/>
      <c r="H260" s="426"/>
      <c r="I260" s="435">
        <v>44007</v>
      </c>
      <c r="J260" s="435"/>
      <c r="K260" s="435">
        <v>44012</v>
      </c>
      <c r="L260" s="435">
        <v>44037</v>
      </c>
      <c r="M260" s="435"/>
      <c r="N260" s="435">
        <v>44067</v>
      </c>
      <c r="O260" s="435">
        <v>44067</v>
      </c>
      <c r="P260" s="435"/>
      <c r="Q260" s="435"/>
      <c r="R260" s="435"/>
      <c r="S260" s="435">
        <v>44087</v>
      </c>
      <c r="T260" s="279"/>
      <c r="U260" s="435">
        <v>44097</v>
      </c>
      <c r="V260" s="279"/>
      <c r="W260" s="279"/>
      <c r="X260" s="279"/>
      <c r="Y260" s="279"/>
      <c r="Z260" s="279"/>
      <c r="AA260" s="279"/>
      <c r="AB260" s="279"/>
      <c r="AC260" s="279"/>
      <c r="AD260" s="279"/>
      <c r="AE260" s="279"/>
      <c r="AF260" s="279"/>
      <c r="AG260" s="279"/>
      <c r="AH260" s="279"/>
      <c r="AI260" s="279"/>
      <c r="AJ260" s="435">
        <v>44192</v>
      </c>
      <c r="AK260" s="279"/>
      <c r="AL260" s="279"/>
      <c r="AM260" s="279"/>
      <c r="AN260" s="279"/>
      <c r="AO260" s="279"/>
      <c r="AP260" s="435">
        <v>44247</v>
      </c>
      <c r="AQ260" s="435">
        <v>44267</v>
      </c>
      <c r="AR260" s="435">
        <v>44287</v>
      </c>
      <c r="AS260" s="436">
        <v>44347</v>
      </c>
      <c r="AT260" s="417">
        <v>44605</v>
      </c>
      <c r="AV260" s="177"/>
      <c r="AW260" s="177"/>
      <c r="AX260" s="177"/>
      <c r="AY260" s="177"/>
      <c r="AZ260" s="177"/>
      <c r="BA260" s="177"/>
      <c r="BB260" s="177"/>
      <c r="BC260" s="177"/>
      <c r="BD260" s="177"/>
      <c r="BE260" s="177"/>
      <c r="BF260" s="177"/>
      <c r="BG260" s="177"/>
      <c r="BH260" s="177"/>
    </row>
    <row r="261" spans="1:60" s="187" customFormat="1" ht="47.25">
      <c r="A261" s="415"/>
      <c r="B261" s="307" t="s">
        <v>618</v>
      </c>
      <c r="C261" s="263" t="s">
        <v>781</v>
      </c>
      <c r="D261" s="273">
        <v>43</v>
      </c>
      <c r="E261" s="274" t="s">
        <v>727</v>
      </c>
      <c r="F261" s="311" t="s">
        <v>1592</v>
      </c>
      <c r="G261" s="276"/>
      <c r="H261" s="426"/>
      <c r="I261" s="435">
        <v>44007</v>
      </c>
      <c r="J261" s="435"/>
      <c r="K261" s="435">
        <v>44012</v>
      </c>
      <c r="L261" s="435">
        <v>44037</v>
      </c>
      <c r="M261" s="435"/>
      <c r="N261" s="435">
        <v>44067</v>
      </c>
      <c r="O261" s="435">
        <v>44067</v>
      </c>
      <c r="P261" s="435"/>
      <c r="Q261" s="435"/>
      <c r="R261" s="435"/>
      <c r="S261" s="435">
        <v>44087</v>
      </c>
      <c r="T261" s="279"/>
      <c r="U261" s="435">
        <v>44097</v>
      </c>
      <c r="V261" s="279"/>
      <c r="W261" s="279"/>
      <c r="X261" s="279"/>
      <c r="Y261" s="279"/>
      <c r="Z261" s="279"/>
      <c r="AA261" s="279"/>
      <c r="AB261" s="279"/>
      <c r="AC261" s="279"/>
      <c r="AD261" s="279"/>
      <c r="AE261" s="279"/>
      <c r="AF261" s="279"/>
      <c r="AG261" s="279"/>
      <c r="AH261" s="279"/>
      <c r="AI261" s="279"/>
      <c r="AJ261" s="435">
        <v>44192</v>
      </c>
      <c r="AK261" s="279"/>
      <c r="AL261" s="279"/>
      <c r="AM261" s="279"/>
      <c r="AN261" s="279"/>
      <c r="AO261" s="279"/>
      <c r="AP261" s="435">
        <v>44247</v>
      </c>
      <c r="AQ261" s="435">
        <v>44267</v>
      </c>
      <c r="AR261" s="435">
        <v>44287</v>
      </c>
      <c r="AS261" s="436">
        <v>44347</v>
      </c>
      <c r="AT261" s="417">
        <v>44436</v>
      </c>
      <c r="AV261" s="177"/>
      <c r="AW261" s="177"/>
      <c r="AX261" s="177"/>
      <c r="AY261" s="177"/>
      <c r="AZ261" s="177"/>
      <c r="BA261" s="177"/>
      <c r="BB261" s="177"/>
      <c r="BC261" s="177"/>
      <c r="BD261" s="177"/>
      <c r="BE261" s="177"/>
      <c r="BF261" s="177"/>
      <c r="BG261" s="177"/>
      <c r="BH261" s="177"/>
    </row>
    <row r="262" spans="1:60" s="187" customFormat="1" ht="31.5">
      <c r="A262" s="415"/>
      <c r="B262" s="307" t="s">
        <v>1467</v>
      </c>
      <c r="C262" s="263" t="s">
        <v>782</v>
      </c>
      <c r="D262" s="273">
        <v>43</v>
      </c>
      <c r="E262" s="274" t="s">
        <v>727</v>
      </c>
      <c r="F262" s="311" t="s">
        <v>1592</v>
      </c>
      <c r="G262" s="276"/>
      <c r="H262" s="426"/>
      <c r="I262" s="435">
        <v>44007</v>
      </c>
      <c r="J262" s="435"/>
      <c r="K262" s="435">
        <v>44012</v>
      </c>
      <c r="L262" s="435">
        <v>44037</v>
      </c>
      <c r="M262" s="435"/>
      <c r="N262" s="435">
        <v>44067</v>
      </c>
      <c r="O262" s="435">
        <v>44067</v>
      </c>
      <c r="P262" s="435"/>
      <c r="Q262" s="435"/>
      <c r="R262" s="435"/>
      <c r="S262" s="435">
        <v>44087</v>
      </c>
      <c r="T262" s="279"/>
      <c r="U262" s="435">
        <v>44097</v>
      </c>
      <c r="V262" s="279"/>
      <c r="W262" s="279"/>
      <c r="X262" s="279"/>
      <c r="Y262" s="279"/>
      <c r="Z262" s="279"/>
      <c r="AA262" s="279"/>
      <c r="AB262" s="279"/>
      <c r="AC262" s="279"/>
      <c r="AD262" s="279"/>
      <c r="AE262" s="279"/>
      <c r="AF262" s="279"/>
      <c r="AG262" s="279"/>
      <c r="AH262" s="279"/>
      <c r="AI262" s="279"/>
      <c r="AJ262" s="435">
        <v>44192</v>
      </c>
      <c r="AK262" s="279"/>
      <c r="AL262" s="279"/>
      <c r="AM262" s="279"/>
      <c r="AN262" s="279"/>
      <c r="AO262" s="279"/>
      <c r="AP262" s="435">
        <v>44247</v>
      </c>
      <c r="AQ262" s="435">
        <v>44267</v>
      </c>
      <c r="AR262" s="435">
        <v>44287</v>
      </c>
      <c r="AS262" s="436">
        <v>44347</v>
      </c>
      <c r="AT262" s="417">
        <v>44811</v>
      </c>
      <c r="AV262" s="177"/>
      <c r="AW262" s="177"/>
      <c r="AX262" s="177"/>
      <c r="AY262" s="177"/>
      <c r="AZ262" s="177"/>
      <c r="BA262" s="177"/>
      <c r="BB262" s="177"/>
      <c r="BC262" s="177"/>
      <c r="BD262" s="177"/>
      <c r="BE262" s="177"/>
      <c r="BF262" s="177"/>
      <c r="BG262" s="177"/>
      <c r="BH262" s="177"/>
    </row>
    <row r="263" spans="1:60" s="187" customFormat="1" ht="31.5">
      <c r="A263" s="415"/>
      <c r="B263" s="307" t="s">
        <v>258</v>
      </c>
      <c r="C263" s="263" t="s">
        <v>783</v>
      </c>
      <c r="D263" s="273">
        <v>43</v>
      </c>
      <c r="E263" s="274" t="s">
        <v>727</v>
      </c>
      <c r="F263" s="311" t="s">
        <v>1592</v>
      </c>
      <c r="G263" s="276"/>
      <c r="H263" s="426"/>
      <c r="I263" s="435">
        <v>44007</v>
      </c>
      <c r="J263" s="435"/>
      <c r="K263" s="435">
        <v>44012</v>
      </c>
      <c r="L263" s="435">
        <v>44037</v>
      </c>
      <c r="M263" s="435"/>
      <c r="N263" s="435">
        <v>44067</v>
      </c>
      <c r="O263" s="435">
        <v>44067</v>
      </c>
      <c r="P263" s="435"/>
      <c r="Q263" s="435"/>
      <c r="R263" s="435"/>
      <c r="S263" s="435">
        <v>44087</v>
      </c>
      <c r="T263" s="279"/>
      <c r="U263" s="435">
        <v>44097</v>
      </c>
      <c r="V263" s="279"/>
      <c r="W263" s="279"/>
      <c r="X263" s="279"/>
      <c r="Y263" s="279"/>
      <c r="Z263" s="279"/>
      <c r="AA263" s="279"/>
      <c r="AB263" s="279"/>
      <c r="AC263" s="279"/>
      <c r="AD263" s="279"/>
      <c r="AE263" s="279"/>
      <c r="AF263" s="279"/>
      <c r="AG263" s="279"/>
      <c r="AH263" s="279"/>
      <c r="AI263" s="279"/>
      <c r="AJ263" s="435">
        <v>44192</v>
      </c>
      <c r="AK263" s="279"/>
      <c r="AL263" s="279"/>
      <c r="AM263" s="279"/>
      <c r="AN263" s="279"/>
      <c r="AO263" s="279"/>
      <c r="AP263" s="435">
        <v>44247</v>
      </c>
      <c r="AQ263" s="435">
        <v>44267</v>
      </c>
      <c r="AR263" s="435">
        <v>44287</v>
      </c>
      <c r="AS263" s="436">
        <v>44347</v>
      </c>
      <c r="AT263" s="417">
        <v>44364</v>
      </c>
      <c r="AV263" s="177"/>
      <c r="AW263" s="177"/>
      <c r="AX263" s="177"/>
      <c r="AY263" s="177"/>
      <c r="AZ263" s="177"/>
      <c r="BA263" s="177"/>
      <c r="BB263" s="177"/>
      <c r="BC263" s="177"/>
      <c r="BD263" s="177"/>
      <c r="BE263" s="177"/>
      <c r="BF263" s="177"/>
      <c r="BG263" s="177"/>
      <c r="BH263" s="177"/>
    </row>
    <row r="264" spans="1:60" s="187" customFormat="1" ht="31.5">
      <c r="A264" s="415"/>
      <c r="B264" s="307" t="s">
        <v>260</v>
      </c>
      <c r="C264" s="263" t="s">
        <v>784</v>
      </c>
      <c r="D264" s="273">
        <v>43</v>
      </c>
      <c r="E264" s="274" t="s">
        <v>727</v>
      </c>
      <c r="F264" s="311" t="s">
        <v>1592</v>
      </c>
      <c r="G264" s="276"/>
      <c r="H264" s="426"/>
      <c r="I264" s="435">
        <v>44007</v>
      </c>
      <c r="J264" s="435"/>
      <c r="K264" s="435">
        <v>44012</v>
      </c>
      <c r="L264" s="435">
        <v>44037</v>
      </c>
      <c r="M264" s="435"/>
      <c r="N264" s="435">
        <v>44067</v>
      </c>
      <c r="O264" s="435">
        <v>44067</v>
      </c>
      <c r="P264" s="435"/>
      <c r="Q264" s="435"/>
      <c r="R264" s="435"/>
      <c r="S264" s="435">
        <v>44087</v>
      </c>
      <c r="T264" s="279"/>
      <c r="U264" s="435">
        <v>44097</v>
      </c>
      <c r="V264" s="279"/>
      <c r="W264" s="279"/>
      <c r="X264" s="279"/>
      <c r="Y264" s="279"/>
      <c r="Z264" s="279"/>
      <c r="AA264" s="279"/>
      <c r="AB264" s="279"/>
      <c r="AC264" s="279"/>
      <c r="AD264" s="279"/>
      <c r="AE264" s="279"/>
      <c r="AF264" s="279"/>
      <c r="AG264" s="279"/>
      <c r="AH264" s="279"/>
      <c r="AI264" s="279"/>
      <c r="AJ264" s="435">
        <v>44192</v>
      </c>
      <c r="AK264" s="279"/>
      <c r="AL264" s="279"/>
      <c r="AM264" s="279"/>
      <c r="AN264" s="279"/>
      <c r="AO264" s="279"/>
      <c r="AP264" s="435">
        <v>44247</v>
      </c>
      <c r="AQ264" s="435">
        <v>44267</v>
      </c>
      <c r="AR264" s="435">
        <v>44287</v>
      </c>
      <c r="AS264" s="436">
        <v>44347</v>
      </c>
      <c r="AT264" s="417">
        <v>44427</v>
      </c>
      <c r="AV264" s="177"/>
      <c r="AW264" s="177"/>
      <c r="AX264" s="177"/>
      <c r="AY264" s="177"/>
      <c r="AZ264" s="177"/>
      <c r="BA264" s="177"/>
      <c r="BB264" s="177"/>
      <c r="BC264" s="177"/>
      <c r="BD264" s="177"/>
      <c r="BE264" s="177"/>
      <c r="BF264" s="177"/>
      <c r="BG264" s="177"/>
      <c r="BH264" s="177"/>
    </row>
    <row r="265" spans="1:60" s="187" customFormat="1" ht="31.5">
      <c r="A265" s="418"/>
      <c r="B265" s="282" t="s">
        <v>1526</v>
      </c>
      <c r="C265" s="283" t="s">
        <v>785</v>
      </c>
      <c r="D265" s="284">
        <v>43</v>
      </c>
      <c r="E265" s="285" t="s">
        <v>727</v>
      </c>
      <c r="F265" s="321" t="s">
        <v>1592</v>
      </c>
      <c r="G265" s="287"/>
      <c r="H265" s="437"/>
      <c r="I265" s="438">
        <v>44007</v>
      </c>
      <c r="J265" s="438"/>
      <c r="K265" s="438">
        <v>44012</v>
      </c>
      <c r="L265" s="438">
        <v>44037</v>
      </c>
      <c r="M265" s="438"/>
      <c r="N265" s="438">
        <v>44067</v>
      </c>
      <c r="O265" s="438">
        <v>44067</v>
      </c>
      <c r="P265" s="438"/>
      <c r="Q265" s="438"/>
      <c r="R265" s="438"/>
      <c r="S265" s="438">
        <v>44087</v>
      </c>
      <c r="T265" s="290"/>
      <c r="U265" s="438">
        <v>44097</v>
      </c>
      <c r="V265" s="290"/>
      <c r="W265" s="290"/>
      <c r="X265" s="290"/>
      <c r="Y265" s="290"/>
      <c r="Z265" s="290"/>
      <c r="AA265" s="290"/>
      <c r="AB265" s="290"/>
      <c r="AC265" s="290"/>
      <c r="AD265" s="290"/>
      <c r="AE265" s="290"/>
      <c r="AF265" s="290"/>
      <c r="AG265" s="290"/>
      <c r="AH265" s="290"/>
      <c r="AI265" s="290"/>
      <c r="AJ265" s="438">
        <v>44192</v>
      </c>
      <c r="AK265" s="290"/>
      <c r="AL265" s="290"/>
      <c r="AM265" s="290"/>
      <c r="AN265" s="290"/>
      <c r="AO265" s="290"/>
      <c r="AP265" s="438">
        <v>44247</v>
      </c>
      <c r="AQ265" s="438">
        <v>44267</v>
      </c>
      <c r="AR265" s="438">
        <v>44287</v>
      </c>
      <c r="AS265" s="439">
        <v>44347</v>
      </c>
      <c r="AT265" s="417">
        <v>44347</v>
      </c>
      <c r="AV265" s="177"/>
      <c r="AW265" s="177"/>
      <c r="AX265" s="177"/>
      <c r="AY265" s="177"/>
      <c r="AZ265" s="177"/>
      <c r="BA265" s="177"/>
      <c r="BB265" s="177"/>
      <c r="BC265" s="177"/>
      <c r="BD265" s="177"/>
      <c r="BE265" s="177"/>
      <c r="BF265" s="177"/>
      <c r="BG265" s="177"/>
      <c r="BH265" s="177"/>
    </row>
    <row r="266" spans="1:60" s="187" customFormat="1" ht="47.25">
      <c r="A266" s="411">
        <v>44</v>
      </c>
      <c r="B266" s="299" t="s">
        <v>620</v>
      </c>
      <c r="C266" s="247" t="s">
        <v>786</v>
      </c>
      <c r="D266" s="248">
        <v>44</v>
      </c>
      <c r="E266" s="249" t="s">
        <v>727</v>
      </c>
      <c r="F266" s="303" t="s">
        <v>1593</v>
      </c>
      <c r="G266" s="251" t="s">
        <v>1454</v>
      </c>
      <c r="H266" s="421"/>
      <c r="I266" s="440">
        <v>44161</v>
      </c>
      <c r="J266" s="440"/>
      <c r="K266" s="440">
        <v>44166</v>
      </c>
      <c r="L266" s="440">
        <v>44191</v>
      </c>
      <c r="M266" s="440"/>
      <c r="N266" s="441">
        <v>44221</v>
      </c>
      <c r="O266" s="441">
        <v>44221</v>
      </c>
      <c r="P266" s="441"/>
      <c r="Q266" s="441"/>
      <c r="R266" s="441"/>
      <c r="S266" s="441">
        <v>44241</v>
      </c>
      <c r="T266" s="256"/>
      <c r="U266" s="441">
        <v>44251</v>
      </c>
      <c r="V266" s="256"/>
      <c r="W266" s="256"/>
      <c r="X266" s="256"/>
      <c r="Y266" s="256"/>
      <c r="Z266" s="256"/>
      <c r="AA266" s="256"/>
      <c r="AB266" s="256"/>
      <c r="AC266" s="256"/>
      <c r="AD266" s="256"/>
      <c r="AE266" s="256"/>
      <c r="AF266" s="256"/>
      <c r="AG266" s="256"/>
      <c r="AH266" s="256"/>
      <c r="AI266" s="256"/>
      <c r="AJ266" s="442">
        <v>44346</v>
      </c>
      <c r="AK266" s="256"/>
      <c r="AL266" s="256"/>
      <c r="AM266" s="256"/>
      <c r="AN266" s="256"/>
      <c r="AO266" s="256"/>
      <c r="AP266" s="442">
        <v>44401</v>
      </c>
      <c r="AQ266" s="442">
        <v>44421</v>
      </c>
      <c r="AR266" s="442">
        <v>44441</v>
      </c>
      <c r="AS266" s="443">
        <v>44501</v>
      </c>
      <c r="AT266" s="417">
        <v>45188</v>
      </c>
      <c r="AV266" s="177"/>
      <c r="AW266" s="177"/>
      <c r="AX266" s="177"/>
      <c r="AY266" s="177"/>
      <c r="AZ266" s="177"/>
      <c r="BA266" s="177"/>
      <c r="BB266" s="177"/>
      <c r="BC266" s="177"/>
      <c r="BD266" s="177"/>
      <c r="BE266" s="177"/>
      <c r="BF266" s="177"/>
      <c r="BG266" s="177"/>
      <c r="BH266" s="177"/>
    </row>
    <row r="267" spans="1:60" s="187" customFormat="1" ht="47.25">
      <c r="A267" s="415"/>
      <c r="B267" s="307" t="s">
        <v>622</v>
      </c>
      <c r="C267" s="263" t="s">
        <v>787</v>
      </c>
      <c r="D267" s="273">
        <v>44</v>
      </c>
      <c r="E267" s="274" t="s">
        <v>727</v>
      </c>
      <c r="F267" s="311" t="s">
        <v>1593</v>
      </c>
      <c r="G267" s="276"/>
      <c r="H267" s="426"/>
      <c r="I267" s="427">
        <v>43338</v>
      </c>
      <c r="J267" s="428">
        <f>I267+14</f>
        <v>43352</v>
      </c>
      <c r="K267" s="428">
        <f>J267+3</f>
        <v>43355</v>
      </c>
      <c r="L267" s="429">
        <f>K267+2</f>
        <v>43357</v>
      </c>
      <c r="M267" s="428">
        <f>L267+1</f>
        <v>43358</v>
      </c>
      <c r="N267" s="430">
        <f>M267+25</f>
        <v>43383</v>
      </c>
      <c r="O267" s="430">
        <f>M267+10</f>
        <v>43368</v>
      </c>
      <c r="P267" s="430"/>
      <c r="Q267" s="430">
        <f>M267+10</f>
        <v>43368</v>
      </c>
      <c r="R267" s="430">
        <f>Q267+5</f>
        <v>43373</v>
      </c>
      <c r="S267" s="431"/>
      <c r="T267" s="379">
        <f>Q267+10</f>
        <v>43378</v>
      </c>
      <c r="U267" s="430">
        <f>N267+10</f>
        <v>43393</v>
      </c>
      <c r="V267" s="379">
        <f>N267+1</f>
        <v>43384</v>
      </c>
      <c r="W267" s="379">
        <f>V267+5</f>
        <v>43389</v>
      </c>
      <c r="X267" s="380">
        <v>43493</v>
      </c>
      <c r="Y267" s="379">
        <f>X267+20</f>
        <v>43513</v>
      </c>
      <c r="Z267" s="379">
        <f>O267+10</f>
        <v>43378</v>
      </c>
      <c r="AA267" s="379">
        <f>X267+25</f>
        <v>43518</v>
      </c>
      <c r="AB267" s="379">
        <f>X267+15</f>
        <v>43508</v>
      </c>
      <c r="AC267" s="379">
        <f>AA267+1</f>
        <v>43519</v>
      </c>
      <c r="AD267" s="379">
        <f>X267+10</f>
        <v>43503</v>
      </c>
      <c r="AE267" s="379">
        <f>AD267+1</f>
        <v>43504</v>
      </c>
      <c r="AF267" s="379">
        <f>Y267+1</f>
        <v>43514</v>
      </c>
      <c r="AG267" s="380">
        <f>AF267+15</f>
        <v>43529</v>
      </c>
      <c r="AH267" s="379">
        <f>AG267+10</f>
        <v>43539</v>
      </c>
      <c r="AI267" s="379">
        <f>AH267+5</f>
        <v>43544</v>
      </c>
      <c r="AJ267" s="432">
        <f>AI267+15</f>
        <v>43559</v>
      </c>
      <c r="AK267" s="379">
        <f>AI267+20</f>
        <v>43564</v>
      </c>
      <c r="AL267" s="380">
        <f>AK267+5</f>
        <v>43569</v>
      </c>
      <c r="AM267" s="379">
        <f>AL267+1</f>
        <v>43570</v>
      </c>
      <c r="AN267" s="379">
        <f>AM267+5</f>
        <v>43575</v>
      </c>
      <c r="AO267" s="379">
        <f>AN267+5</f>
        <v>43580</v>
      </c>
      <c r="AP267" s="433"/>
      <c r="AQ267" s="433"/>
      <c r="AR267" s="433">
        <f>AO267+20</f>
        <v>43600</v>
      </c>
      <c r="AS267" s="434"/>
      <c r="AT267" s="417">
        <v>44776</v>
      </c>
      <c r="AV267" s="177"/>
      <c r="AW267" s="177"/>
      <c r="AX267" s="177"/>
      <c r="AY267" s="177"/>
      <c r="AZ267" s="177"/>
      <c r="BA267" s="177"/>
      <c r="BB267" s="177"/>
      <c r="BC267" s="177"/>
      <c r="BD267" s="177"/>
      <c r="BE267" s="177"/>
      <c r="BF267" s="177"/>
      <c r="BG267" s="177"/>
      <c r="BH267" s="177"/>
    </row>
    <row r="268" spans="1:60" s="187" customFormat="1" ht="47.25">
      <c r="A268" s="415"/>
      <c r="B268" s="307" t="s">
        <v>624</v>
      </c>
      <c r="C268" s="263" t="s">
        <v>788</v>
      </c>
      <c r="D268" s="273">
        <v>44</v>
      </c>
      <c r="E268" s="274" t="s">
        <v>727</v>
      </c>
      <c r="F268" s="311" t="s">
        <v>1593</v>
      </c>
      <c r="G268" s="276"/>
      <c r="H268" s="426"/>
      <c r="I268" s="435">
        <v>44161</v>
      </c>
      <c r="J268" s="435"/>
      <c r="K268" s="435">
        <v>44166</v>
      </c>
      <c r="L268" s="435">
        <v>44191</v>
      </c>
      <c r="M268" s="435"/>
      <c r="N268" s="435">
        <v>44221</v>
      </c>
      <c r="O268" s="435">
        <v>44221</v>
      </c>
      <c r="P268" s="435"/>
      <c r="Q268" s="435"/>
      <c r="R268" s="435"/>
      <c r="S268" s="435">
        <v>44241</v>
      </c>
      <c r="T268" s="279"/>
      <c r="U268" s="435">
        <v>44251</v>
      </c>
      <c r="V268" s="279"/>
      <c r="W268" s="279"/>
      <c r="X268" s="279"/>
      <c r="Y268" s="279"/>
      <c r="Z268" s="279"/>
      <c r="AA268" s="279"/>
      <c r="AB268" s="279"/>
      <c r="AC268" s="279"/>
      <c r="AD268" s="279"/>
      <c r="AE268" s="279"/>
      <c r="AF268" s="279"/>
      <c r="AG268" s="279"/>
      <c r="AH268" s="279"/>
      <c r="AI268" s="279"/>
      <c r="AJ268" s="435">
        <v>44346</v>
      </c>
      <c r="AK268" s="279"/>
      <c r="AL268" s="279"/>
      <c r="AM268" s="279"/>
      <c r="AN268" s="279"/>
      <c r="AO268" s="279"/>
      <c r="AP268" s="435">
        <v>44401</v>
      </c>
      <c r="AQ268" s="435">
        <v>44421</v>
      </c>
      <c r="AR268" s="435">
        <v>44441</v>
      </c>
      <c r="AS268" s="436">
        <v>44501</v>
      </c>
      <c r="AT268" s="417">
        <v>44776</v>
      </c>
      <c r="AV268" s="177"/>
      <c r="AW268" s="177"/>
      <c r="AX268" s="177"/>
      <c r="AY268" s="177"/>
      <c r="AZ268" s="177"/>
      <c r="BA268" s="177"/>
      <c r="BB268" s="177"/>
      <c r="BC268" s="177"/>
      <c r="BD268" s="177"/>
      <c r="BE268" s="177"/>
      <c r="BF268" s="177"/>
      <c r="BG268" s="177"/>
      <c r="BH268" s="177"/>
    </row>
    <row r="269" spans="1:60" s="187" customFormat="1" ht="47.25">
      <c r="A269" s="415"/>
      <c r="B269" s="307" t="s">
        <v>626</v>
      </c>
      <c r="C269" s="263" t="s">
        <v>789</v>
      </c>
      <c r="D269" s="273">
        <v>44</v>
      </c>
      <c r="E269" s="274" t="s">
        <v>727</v>
      </c>
      <c r="F269" s="311" t="s">
        <v>1593</v>
      </c>
      <c r="G269" s="276"/>
      <c r="H269" s="426"/>
      <c r="I269" s="435">
        <v>44161</v>
      </c>
      <c r="J269" s="435"/>
      <c r="K269" s="435">
        <v>44166</v>
      </c>
      <c r="L269" s="435">
        <v>44191</v>
      </c>
      <c r="M269" s="435"/>
      <c r="N269" s="435">
        <v>44221</v>
      </c>
      <c r="O269" s="435">
        <v>44221</v>
      </c>
      <c r="P269" s="435"/>
      <c r="Q269" s="435"/>
      <c r="R269" s="435"/>
      <c r="S269" s="435">
        <v>44241</v>
      </c>
      <c r="T269" s="279"/>
      <c r="U269" s="435">
        <v>44251</v>
      </c>
      <c r="V269" s="279"/>
      <c r="W269" s="279"/>
      <c r="X269" s="279"/>
      <c r="Y269" s="279"/>
      <c r="Z269" s="279"/>
      <c r="AA269" s="279"/>
      <c r="AB269" s="279"/>
      <c r="AC269" s="279"/>
      <c r="AD269" s="279"/>
      <c r="AE269" s="279"/>
      <c r="AF269" s="279"/>
      <c r="AG269" s="279"/>
      <c r="AH269" s="279"/>
      <c r="AI269" s="279"/>
      <c r="AJ269" s="435">
        <v>44346</v>
      </c>
      <c r="AK269" s="279"/>
      <c r="AL269" s="279"/>
      <c r="AM269" s="279"/>
      <c r="AN269" s="279"/>
      <c r="AO269" s="279"/>
      <c r="AP269" s="435">
        <v>44401</v>
      </c>
      <c r="AQ269" s="435">
        <v>44421</v>
      </c>
      <c r="AR269" s="435">
        <v>44441</v>
      </c>
      <c r="AS269" s="436">
        <v>44501</v>
      </c>
      <c r="AT269" s="417">
        <v>44734</v>
      </c>
      <c r="AV269" s="177"/>
      <c r="AW269" s="177"/>
      <c r="AX269" s="177"/>
      <c r="AY269" s="177"/>
      <c r="AZ269" s="177"/>
      <c r="BA269" s="177"/>
      <c r="BB269" s="177"/>
      <c r="BC269" s="177"/>
      <c r="BD269" s="177"/>
      <c r="BE269" s="177"/>
      <c r="BF269" s="177"/>
      <c r="BG269" s="177"/>
      <c r="BH269" s="177"/>
    </row>
    <row r="270" spans="1:60" s="187" customFormat="1" ht="31.5">
      <c r="A270" s="415"/>
      <c r="B270" s="307" t="s">
        <v>262</v>
      </c>
      <c r="C270" s="263" t="s">
        <v>790</v>
      </c>
      <c r="D270" s="273">
        <v>44</v>
      </c>
      <c r="E270" s="274" t="s">
        <v>727</v>
      </c>
      <c r="F270" s="311" t="s">
        <v>1593</v>
      </c>
      <c r="G270" s="276"/>
      <c r="H270" s="426"/>
      <c r="I270" s="435">
        <v>44161</v>
      </c>
      <c r="J270" s="435"/>
      <c r="K270" s="435">
        <v>44166</v>
      </c>
      <c r="L270" s="435">
        <v>44191</v>
      </c>
      <c r="M270" s="435"/>
      <c r="N270" s="435">
        <v>44221</v>
      </c>
      <c r="O270" s="435">
        <v>44221</v>
      </c>
      <c r="P270" s="435"/>
      <c r="Q270" s="435"/>
      <c r="R270" s="435"/>
      <c r="S270" s="435">
        <v>44241</v>
      </c>
      <c r="T270" s="279"/>
      <c r="U270" s="435">
        <v>44251</v>
      </c>
      <c r="V270" s="279"/>
      <c r="W270" s="279"/>
      <c r="X270" s="279"/>
      <c r="Y270" s="279"/>
      <c r="Z270" s="279"/>
      <c r="AA270" s="279"/>
      <c r="AB270" s="279"/>
      <c r="AC270" s="279"/>
      <c r="AD270" s="279"/>
      <c r="AE270" s="279"/>
      <c r="AF270" s="279"/>
      <c r="AG270" s="279"/>
      <c r="AH270" s="279"/>
      <c r="AI270" s="279"/>
      <c r="AJ270" s="435">
        <v>44346</v>
      </c>
      <c r="AK270" s="279"/>
      <c r="AL270" s="279"/>
      <c r="AM270" s="279"/>
      <c r="AN270" s="279"/>
      <c r="AO270" s="279"/>
      <c r="AP270" s="435">
        <v>44401</v>
      </c>
      <c r="AQ270" s="435">
        <v>44421</v>
      </c>
      <c r="AR270" s="435">
        <v>44441</v>
      </c>
      <c r="AS270" s="436">
        <v>44501</v>
      </c>
      <c r="AT270" s="417">
        <v>44521</v>
      </c>
      <c r="AV270" s="177"/>
      <c r="AW270" s="177"/>
      <c r="AX270" s="177"/>
      <c r="AY270" s="177"/>
      <c r="AZ270" s="177"/>
      <c r="BA270" s="177"/>
      <c r="BB270" s="177"/>
      <c r="BC270" s="177"/>
      <c r="BD270" s="177"/>
      <c r="BE270" s="177"/>
      <c r="BF270" s="177"/>
      <c r="BG270" s="177"/>
      <c r="BH270" s="177"/>
    </row>
    <row r="271" spans="1:60" s="187" customFormat="1" ht="31.5">
      <c r="A271" s="415"/>
      <c r="B271" s="307" t="s">
        <v>1491</v>
      </c>
      <c r="C271" s="263" t="s">
        <v>791</v>
      </c>
      <c r="D271" s="273">
        <v>44</v>
      </c>
      <c r="E271" s="274" t="s">
        <v>727</v>
      </c>
      <c r="F271" s="311" t="s">
        <v>1593</v>
      </c>
      <c r="G271" s="276"/>
      <c r="H271" s="426"/>
      <c r="I271" s="435">
        <v>44161</v>
      </c>
      <c r="J271" s="435"/>
      <c r="K271" s="435">
        <v>44166</v>
      </c>
      <c r="L271" s="435">
        <v>44191</v>
      </c>
      <c r="M271" s="435"/>
      <c r="N271" s="435">
        <v>44221</v>
      </c>
      <c r="O271" s="435">
        <v>44221</v>
      </c>
      <c r="P271" s="435"/>
      <c r="Q271" s="435"/>
      <c r="R271" s="435"/>
      <c r="S271" s="435">
        <v>44241</v>
      </c>
      <c r="T271" s="279"/>
      <c r="U271" s="435">
        <v>44251</v>
      </c>
      <c r="V271" s="279"/>
      <c r="W271" s="279"/>
      <c r="X271" s="279"/>
      <c r="Y271" s="279"/>
      <c r="Z271" s="279"/>
      <c r="AA271" s="279"/>
      <c r="AB271" s="279"/>
      <c r="AC271" s="279"/>
      <c r="AD271" s="279"/>
      <c r="AE271" s="279"/>
      <c r="AF271" s="279"/>
      <c r="AG271" s="279"/>
      <c r="AH271" s="279"/>
      <c r="AI271" s="279"/>
      <c r="AJ271" s="435">
        <v>44346</v>
      </c>
      <c r="AK271" s="279"/>
      <c r="AL271" s="279"/>
      <c r="AM271" s="279"/>
      <c r="AN271" s="279"/>
      <c r="AO271" s="279"/>
      <c r="AP271" s="435">
        <v>44401</v>
      </c>
      <c r="AQ271" s="435">
        <v>44421</v>
      </c>
      <c r="AR271" s="435">
        <v>44441</v>
      </c>
      <c r="AS271" s="436">
        <v>44501</v>
      </c>
      <c r="AT271" s="417">
        <v>44781</v>
      </c>
      <c r="AV271" s="177"/>
      <c r="AW271" s="177"/>
      <c r="AX271" s="177"/>
      <c r="AY271" s="177"/>
      <c r="AZ271" s="177"/>
      <c r="BA271" s="177"/>
      <c r="BB271" s="177"/>
      <c r="BC271" s="177"/>
      <c r="BD271" s="177"/>
      <c r="BE271" s="177"/>
      <c r="BF271" s="177"/>
      <c r="BG271" s="177"/>
      <c r="BH271" s="177"/>
    </row>
    <row r="272" spans="1:60" s="187" customFormat="1" ht="31.5">
      <c r="A272" s="415"/>
      <c r="B272" s="307" t="s">
        <v>610</v>
      </c>
      <c r="C272" s="263" t="s">
        <v>792</v>
      </c>
      <c r="D272" s="273">
        <v>44</v>
      </c>
      <c r="E272" s="274" t="s">
        <v>727</v>
      </c>
      <c r="F272" s="311" t="s">
        <v>1593</v>
      </c>
      <c r="G272" s="276"/>
      <c r="H272" s="426"/>
      <c r="I272" s="435">
        <v>44161</v>
      </c>
      <c r="J272" s="435"/>
      <c r="K272" s="435">
        <v>44166</v>
      </c>
      <c r="L272" s="435">
        <v>44191</v>
      </c>
      <c r="M272" s="435"/>
      <c r="N272" s="435">
        <v>44221</v>
      </c>
      <c r="O272" s="435">
        <v>44221</v>
      </c>
      <c r="P272" s="435"/>
      <c r="Q272" s="435"/>
      <c r="R272" s="435"/>
      <c r="S272" s="435">
        <v>44241</v>
      </c>
      <c r="T272" s="279"/>
      <c r="U272" s="435">
        <v>44251</v>
      </c>
      <c r="V272" s="279"/>
      <c r="W272" s="279"/>
      <c r="X272" s="279"/>
      <c r="Y272" s="279"/>
      <c r="Z272" s="279"/>
      <c r="AA272" s="279"/>
      <c r="AB272" s="279"/>
      <c r="AC272" s="279"/>
      <c r="AD272" s="279"/>
      <c r="AE272" s="279"/>
      <c r="AF272" s="279"/>
      <c r="AG272" s="279"/>
      <c r="AH272" s="279"/>
      <c r="AI272" s="279"/>
      <c r="AJ272" s="435">
        <v>44346</v>
      </c>
      <c r="AK272" s="279"/>
      <c r="AL272" s="279"/>
      <c r="AM272" s="279"/>
      <c r="AN272" s="279"/>
      <c r="AO272" s="279"/>
      <c r="AP272" s="435">
        <v>44401</v>
      </c>
      <c r="AQ272" s="435">
        <v>44421</v>
      </c>
      <c r="AR272" s="435">
        <v>44441</v>
      </c>
      <c r="AS272" s="436">
        <v>44501</v>
      </c>
      <c r="AT272" s="417">
        <v>44846</v>
      </c>
      <c r="AV272" s="177"/>
      <c r="AW272" s="177"/>
      <c r="AX272" s="177"/>
      <c r="AY272" s="177"/>
      <c r="AZ272" s="177"/>
      <c r="BA272" s="177"/>
      <c r="BB272" s="177"/>
      <c r="BC272" s="177"/>
      <c r="BD272" s="177"/>
      <c r="BE272" s="177"/>
      <c r="BF272" s="177"/>
      <c r="BG272" s="177"/>
      <c r="BH272" s="177"/>
    </row>
    <row r="273" spans="1:60" s="187" customFormat="1" ht="47.25">
      <c r="A273" s="415"/>
      <c r="B273" s="262" t="s">
        <v>1502</v>
      </c>
      <c r="C273" s="263" t="s">
        <v>793</v>
      </c>
      <c r="D273" s="273">
        <v>44</v>
      </c>
      <c r="E273" s="274" t="s">
        <v>727</v>
      </c>
      <c r="F273" s="311" t="s">
        <v>1593</v>
      </c>
      <c r="G273" s="276"/>
      <c r="H273" s="426"/>
      <c r="I273" s="435">
        <v>44161</v>
      </c>
      <c r="J273" s="435"/>
      <c r="K273" s="435">
        <v>44166</v>
      </c>
      <c r="L273" s="435">
        <v>44191</v>
      </c>
      <c r="M273" s="435"/>
      <c r="N273" s="435">
        <v>44221</v>
      </c>
      <c r="O273" s="435">
        <v>44221</v>
      </c>
      <c r="P273" s="435"/>
      <c r="Q273" s="435"/>
      <c r="R273" s="435"/>
      <c r="S273" s="435">
        <v>44241</v>
      </c>
      <c r="T273" s="279"/>
      <c r="U273" s="435">
        <v>44251</v>
      </c>
      <c r="V273" s="279"/>
      <c r="W273" s="279"/>
      <c r="X273" s="279"/>
      <c r="Y273" s="279"/>
      <c r="Z273" s="279"/>
      <c r="AA273" s="279"/>
      <c r="AB273" s="279"/>
      <c r="AC273" s="279"/>
      <c r="AD273" s="279"/>
      <c r="AE273" s="279"/>
      <c r="AF273" s="279"/>
      <c r="AG273" s="279"/>
      <c r="AH273" s="279"/>
      <c r="AI273" s="279"/>
      <c r="AJ273" s="435">
        <v>44346</v>
      </c>
      <c r="AK273" s="279"/>
      <c r="AL273" s="279"/>
      <c r="AM273" s="279"/>
      <c r="AN273" s="279"/>
      <c r="AO273" s="279"/>
      <c r="AP273" s="435">
        <v>44401</v>
      </c>
      <c r="AQ273" s="435">
        <v>44421</v>
      </c>
      <c r="AR273" s="435">
        <v>44441</v>
      </c>
      <c r="AS273" s="436">
        <v>44501</v>
      </c>
      <c r="AT273" s="417">
        <v>45483</v>
      </c>
      <c r="AV273" s="177"/>
      <c r="AW273" s="177"/>
      <c r="AX273" s="177"/>
      <c r="AY273" s="177"/>
      <c r="AZ273" s="177"/>
      <c r="BA273" s="177"/>
      <c r="BB273" s="177"/>
      <c r="BC273" s="177"/>
      <c r="BD273" s="177"/>
      <c r="BE273" s="177"/>
      <c r="BF273" s="177"/>
      <c r="BG273" s="177"/>
      <c r="BH273" s="177"/>
    </row>
    <row r="274" spans="1:60" s="187" customFormat="1" ht="47.25">
      <c r="A274" s="415"/>
      <c r="B274" s="307" t="s">
        <v>1594</v>
      </c>
      <c r="C274" s="263" t="s">
        <v>729</v>
      </c>
      <c r="D274" s="273">
        <v>44</v>
      </c>
      <c r="E274" s="274" t="s">
        <v>727</v>
      </c>
      <c r="F274" s="311" t="s">
        <v>1593</v>
      </c>
      <c r="G274" s="276"/>
      <c r="H274" s="426"/>
      <c r="I274" s="435">
        <v>44161</v>
      </c>
      <c r="J274" s="435"/>
      <c r="K274" s="435">
        <v>44166</v>
      </c>
      <c r="L274" s="435">
        <v>44191</v>
      </c>
      <c r="M274" s="435"/>
      <c r="N274" s="435">
        <v>44221</v>
      </c>
      <c r="O274" s="435">
        <v>44221</v>
      </c>
      <c r="P274" s="435"/>
      <c r="Q274" s="435"/>
      <c r="R274" s="435"/>
      <c r="S274" s="435">
        <v>44241</v>
      </c>
      <c r="T274" s="279"/>
      <c r="U274" s="435">
        <v>44251</v>
      </c>
      <c r="V274" s="279"/>
      <c r="W274" s="279"/>
      <c r="X274" s="279"/>
      <c r="Y274" s="279"/>
      <c r="Z274" s="279"/>
      <c r="AA274" s="279"/>
      <c r="AB274" s="279"/>
      <c r="AC274" s="279"/>
      <c r="AD274" s="279"/>
      <c r="AE274" s="279"/>
      <c r="AF274" s="279"/>
      <c r="AG274" s="279"/>
      <c r="AH274" s="279"/>
      <c r="AI274" s="279"/>
      <c r="AJ274" s="435">
        <v>44346</v>
      </c>
      <c r="AK274" s="279"/>
      <c r="AL274" s="279"/>
      <c r="AM274" s="279"/>
      <c r="AN274" s="279"/>
      <c r="AO274" s="279"/>
      <c r="AP274" s="435">
        <v>44401</v>
      </c>
      <c r="AQ274" s="435">
        <v>44421</v>
      </c>
      <c r="AR274" s="435">
        <v>44441</v>
      </c>
      <c r="AS274" s="436">
        <v>44501</v>
      </c>
      <c r="AT274" s="417">
        <v>44501</v>
      </c>
      <c r="AV274" s="177"/>
      <c r="AW274" s="177"/>
      <c r="AX274" s="177"/>
      <c r="AY274" s="177"/>
      <c r="AZ274" s="177"/>
      <c r="BA274" s="177"/>
      <c r="BB274" s="177"/>
      <c r="BC274" s="177"/>
      <c r="BD274" s="177"/>
      <c r="BE274" s="177"/>
      <c r="BF274" s="177"/>
      <c r="BG274" s="177"/>
      <c r="BH274" s="177"/>
    </row>
    <row r="275" spans="1:60" s="187" customFormat="1" ht="31.5">
      <c r="A275" s="418"/>
      <c r="B275" s="282" t="s">
        <v>1528</v>
      </c>
      <c r="C275" s="283" t="s">
        <v>794</v>
      </c>
      <c r="D275" s="284">
        <v>44</v>
      </c>
      <c r="E275" s="285" t="s">
        <v>727</v>
      </c>
      <c r="F275" s="321" t="s">
        <v>1593</v>
      </c>
      <c r="G275" s="287"/>
      <c r="H275" s="437"/>
      <c r="I275" s="438">
        <v>44161</v>
      </c>
      <c r="J275" s="438"/>
      <c r="K275" s="438">
        <v>44166</v>
      </c>
      <c r="L275" s="438">
        <v>44191</v>
      </c>
      <c r="M275" s="438"/>
      <c r="N275" s="438">
        <v>44221</v>
      </c>
      <c r="O275" s="438">
        <v>44221</v>
      </c>
      <c r="P275" s="438"/>
      <c r="Q275" s="438"/>
      <c r="R275" s="438"/>
      <c r="S275" s="438">
        <v>44241</v>
      </c>
      <c r="T275" s="290"/>
      <c r="U275" s="438">
        <v>44251</v>
      </c>
      <c r="V275" s="290"/>
      <c r="W275" s="290"/>
      <c r="X275" s="290"/>
      <c r="Y275" s="290"/>
      <c r="Z275" s="290"/>
      <c r="AA275" s="290"/>
      <c r="AB275" s="290"/>
      <c r="AC275" s="290"/>
      <c r="AD275" s="290"/>
      <c r="AE275" s="290"/>
      <c r="AF275" s="290"/>
      <c r="AG275" s="290"/>
      <c r="AH275" s="290"/>
      <c r="AI275" s="290"/>
      <c r="AJ275" s="438">
        <v>44346</v>
      </c>
      <c r="AK275" s="290"/>
      <c r="AL275" s="290"/>
      <c r="AM275" s="290"/>
      <c r="AN275" s="290"/>
      <c r="AO275" s="290"/>
      <c r="AP275" s="438">
        <v>44401</v>
      </c>
      <c r="AQ275" s="438">
        <v>44421</v>
      </c>
      <c r="AR275" s="438">
        <v>44441</v>
      </c>
      <c r="AS275" s="439">
        <v>44501</v>
      </c>
      <c r="AT275" s="417">
        <v>44978</v>
      </c>
      <c r="AV275" s="177"/>
      <c r="AW275" s="177"/>
      <c r="AX275" s="177"/>
      <c r="AY275" s="177"/>
      <c r="AZ275" s="177"/>
      <c r="BA275" s="177"/>
      <c r="BB275" s="177"/>
      <c r="BC275" s="177"/>
      <c r="BD275" s="177"/>
      <c r="BE275" s="177"/>
      <c r="BF275" s="177"/>
      <c r="BG275" s="177"/>
      <c r="BH275" s="177"/>
    </row>
    <row r="276" spans="1:60" s="187" customFormat="1" ht="31.5">
      <c r="A276" s="411">
        <v>45</v>
      </c>
      <c r="B276" s="246" t="s">
        <v>592</v>
      </c>
      <c r="C276" s="247" t="s">
        <v>1329</v>
      </c>
      <c r="D276" s="248">
        <v>45</v>
      </c>
      <c r="E276" s="249" t="s">
        <v>727</v>
      </c>
      <c r="F276" s="303" t="s">
        <v>1595</v>
      </c>
      <c r="G276" s="251" t="s">
        <v>1454</v>
      </c>
      <c r="H276" s="421"/>
      <c r="I276" s="440">
        <v>43785</v>
      </c>
      <c r="J276" s="440"/>
      <c r="K276" s="440">
        <v>43790</v>
      </c>
      <c r="L276" s="440">
        <v>43815</v>
      </c>
      <c r="M276" s="440"/>
      <c r="N276" s="441">
        <v>43845</v>
      </c>
      <c r="O276" s="441">
        <v>43845</v>
      </c>
      <c r="P276" s="441"/>
      <c r="Q276" s="441"/>
      <c r="R276" s="441"/>
      <c r="S276" s="441">
        <v>43865</v>
      </c>
      <c r="T276" s="256"/>
      <c r="U276" s="441">
        <v>43875</v>
      </c>
      <c r="V276" s="256"/>
      <c r="W276" s="256"/>
      <c r="X276" s="256"/>
      <c r="Y276" s="256"/>
      <c r="Z276" s="256"/>
      <c r="AA276" s="256"/>
      <c r="AB276" s="256"/>
      <c r="AC276" s="256"/>
      <c r="AD276" s="256"/>
      <c r="AE276" s="256"/>
      <c r="AF276" s="256"/>
      <c r="AG276" s="256"/>
      <c r="AH276" s="256"/>
      <c r="AI276" s="256"/>
      <c r="AJ276" s="442">
        <v>43970</v>
      </c>
      <c r="AK276" s="256"/>
      <c r="AL276" s="256"/>
      <c r="AM276" s="256"/>
      <c r="AN276" s="256"/>
      <c r="AO276" s="256"/>
      <c r="AP276" s="442">
        <v>44025</v>
      </c>
      <c r="AQ276" s="442">
        <v>44045</v>
      </c>
      <c r="AR276" s="442">
        <v>44065</v>
      </c>
      <c r="AS276" s="443">
        <v>44125</v>
      </c>
      <c r="AT276" s="417">
        <v>44591</v>
      </c>
      <c r="AV276" s="177"/>
      <c r="AW276" s="177"/>
      <c r="AX276" s="177"/>
      <c r="AY276" s="177"/>
      <c r="AZ276" s="177"/>
      <c r="BA276" s="177"/>
      <c r="BB276" s="177"/>
      <c r="BC276" s="177"/>
      <c r="BD276" s="177"/>
      <c r="BE276" s="177"/>
      <c r="BF276" s="177"/>
      <c r="BG276" s="177"/>
      <c r="BH276" s="177"/>
    </row>
    <row r="277" spans="1:60" s="187" customFormat="1" ht="31.5">
      <c r="A277" s="415"/>
      <c r="B277" s="262" t="s">
        <v>596</v>
      </c>
      <c r="C277" s="263" t="s">
        <v>1331</v>
      </c>
      <c r="D277" s="273">
        <v>45</v>
      </c>
      <c r="E277" s="274" t="s">
        <v>727</v>
      </c>
      <c r="F277" s="311" t="s">
        <v>1595</v>
      </c>
      <c r="G277" s="276"/>
      <c r="H277" s="426"/>
      <c r="I277" s="427">
        <v>43338</v>
      </c>
      <c r="J277" s="428">
        <f>I277+14</f>
        <v>43352</v>
      </c>
      <c r="K277" s="428">
        <f>J277+3</f>
        <v>43355</v>
      </c>
      <c r="L277" s="429">
        <f>K277+2</f>
        <v>43357</v>
      </c>
      <c r="M277" s="428">
        <f>L277+1</f>
        <v>43358</v>
      </c>
      <c r="N277" s="430">
        <f>M277+25</f>
        <v>43383</v>
      </c>
      <c r="O277" s="430">
        <f>M277+10</f>
        <v>43368</v>
      </c>
      <c r="P277" s="430"/>
      <c r="Q277" s="430">
        <f>M277+10</f>
        <v>43368</v>
      </c>
      <c r="R277" s="430">
        <f>Q277+5</f>
        <v>43373</v>
      </c>
      <c r="S277" s="431"/>
      <c r="T277" s="379">
        <f>Q277+10</f>
        <v>43378</v>
      </c>
      <c r="U277" s="430">
        <f>N277+10</f>
        <v>43393</v>
      </c>
      <c r="V277" s="379">
        <f>N277+1</f>
        <v>43384</v>
      </c>
      <c r="W277" s="379">
        <f>V277+5</f>
        <v>43389</v>
      </c>
      <c r="X277" s="380">
        <v>43493</v>
      </c>
      <c r="Y277" s="379">
        <f>X277+20</f>
        <v>43513</v>
      </c>
      <c r="Z277" s="379">
        <f>O277+10</f>
        <v>43378</v>
      </c>
      <c r="AA277" s="379">
        <f>X277+25</f>
        <v>43518</v>
      </c>
      <c r="AB277" s="379">
        <f>X277+15</f>
        <v>43508</v>
      </c>
      <c r="AC277" s="379">
        <f>AA277+1</f>
        <v>43519</v>
      </c>
      <c r="AD277" s="379">
        <f>X277+10</f>
        <v>43503</v>
      </c>
      <c r="AE277" s="379">
        <f>AD277+1</f>
        <v>43504</v>
      </c>
      <c r="AF277" s="379">
        <f>Y277+1</f>
        <v>43514</v>
      </c>
      <c r="AG277" s="380">
        <f>AF277+15</f>
        <v>43529</v>
      </c>
      <c r="AH277" s="379">
        <f>AG277+10</f>
        <v>43539</v>
      </c>
      <c r="AI277" s="379">
        <f>AH277+5</f>
        <v>43544</v>
      </c>
      <c r="AJ277" s="432">
        <f>AI277+15</f>
        <v>43559</v>
      </c>
      <c r="AK277" s="379">
        <f>AI277+20</f>
        <v>43564</v>
      </c>
      <c r="AL277" s="380">
        <f>AK277+5</f>
        <v>43569</v>
      </c>
      <c r="AM277" s="379">
        <f>AL277+1</f>
        <v>43570</v>
      </c>
      <c r="AN277" s="379">
        <f>AM277+5</f>
        <v>43575</v>
      </c>
      <c r="AO277" s="379">
        <f>AN277+5</f>
        <v>43580</v>
      </c>
      <c r="AP277" s="433"/>
      <c r="AQ277" s="433"/>
      <c r="AR277" s="433">
        <f>AO277+20</f>
        <v>43600</v>
      </c>
      <c r="AS277" s="434"/>
      <c r="AT277" s="417">
        <v>44991</v>
      </c>
      <c r="AV277" s="177"/>
      <c r="AW277" s="177"/>
      <c r="AX277" s="177"/>
      <c r="AY277" s="177"/>
      <c r="AZ277" s="177"/>
      <c r="BA277" s="177"/>
      <c r="BB277" s="177"/>
      <c r="BC277" s="177"/>
      <c r="BD277" s="177"/>
      <c r="BE277" s="177"/>
      <c r="BF277" s="177"/>
      <c r="BG277" s="177"/>
      <c r="BH277" s="177"/>
    </row>
    <row r="278" spans="1:60" s="187" customFormat="1" ht="31.5">
      <c r="A278" s="415"/>
      <c r="B278" s="307" t="s">
        <v>698</v>
      </c>
      <c r="C278" s="263" t="s">
        <v>797</v>
      </c>
      <c r="D278" s="273">
        <v>45</v>
      </c>
      <c r="E278" s="274" t="s">
        <v>727</v>
      </c>
      <c r="F278" s="311" t="s">
        <v>1595</v>
      </c>
      <c r="G278" s="276"/>
      <c r="H278" s="426"/>
      <c r="I278" s="435">
        <v>43785</v>
      </c>
      <c r="J278" s="435"/>
      <c r="K278" s="435">
        <v>43790</v>
      </c>
      <c r="L278" s="435">
        <v>43815</v>
      </c>
      <c r="M278" s="435"/>
      <c r="N278" s="435">
        <v>43845</v>
      </c>
      <c r="O278" s="435">
        <v>43845</v>
      </c>
      <c r="P278" s="435"/>
      <c r="Q278" s="435"/>
      <c r="R278" s="435"/>
      <c r="S278" s="435">
        <v>43865</v>
      </c>
      <c r="T278" s="279"/>
      <c r="U278" s="435">
        <v>43875</v>
      </c>
      <c r="V278" s="279"/>
      <c r="W278" s="279"/>
      <c r="X278" s="279"/>
      <c r="Y278" s="279"/>
      <c r="Z278" s="279"/>
      <c r="AA278" s="279"/>
      <c r="AB278" s="279"/>
      <c r="AC278" s="279"/>
      <c r="AD278" s="279"/>
      <c r="AE278" s="279"/>
      <c r="AF278" s="279"/>
      <c r="AG278" s="279"/>
      <c r="AH278" s="279"/>
      <c r="AI278" s="279"/>
      <c r="AJ278" s="435">
        <v>43970</v>
      </c>
      <c r="AK278" s="279"/>
      <c r="AL278" s="279"/>
      <c r="AM278" s="279"/>
      <c r="AN278" s="279"/>
      <c r="AO278" s="279"/>
      <c r="AP278" s="435">
        <v>44025</v>
      </c>
      <c r="AQ278" s="435">
        <v>44045</v>
      </c>
      <c r="AR278" s="435">
        <v>44065</v>
      </c>
      <c r="AS278" s="436">
        <v>44125</v>
      </c>
      <c r="AT278" s="417">
        <v>44125</v>
      </c>
      <c r="AV278" s="177"/>
      <c r="AW278" s="177"/>
      <c r="AX278" s="177"/>
      <c r="AY278" s="177"/>
      <c r="AZ278" s="177"/>
      <c r="BA278" s="177"/>
      <c r="BB278" s="177"/>
      <c r="BC278" s="177"/>
      <c r="BD278" s="177"/>
      <c r="BE278" s="177"/>
      <c r="BF278" s="177"/>
      <c r="BG278" s="177"/>
      <c r="BH278" s="177"/>
    </row>
    <row r="279" spans="1:60" s="187" customFormat="1" ht="31.5">
      <c r="A279" s="415"/>
      <c r="B279" s="307" t="s">
        <v>798</v>
      </c>
      <c r="C279" s="263" t="s">
        <v>799</v>
      </c>
      <c r="D279" s="273">
        <v>45</v>
      </c>
      <c r="E279" s="274" t="s">
        <v>727</v>
      </c>
      <c r="F279" s="311" t="s">
        <v>1595</v>
      </c>
      <c r="G279" s="276"/>
      <c r="H279" s="426"/>
      <c r="I279" s="435">
        <v>43785</v>
      </c>
      <c r="J279" s="435"/>
      <c r="K279" s="435">
        <v>43790</v>
      </c>
      <c r="L279" s="435">
        <v>43815</v>
      </c>
      <c r="M279" s="435"/>
      <c r="N279" s="435">
        <v>43845</v>
      </c>
      <c r="O279" s="435">
        <v>43845</v>
      </c>
      <c r="P279" s="435"/>
      <c r="Q279" s="435"/>
      <c r="R279" s="435"/>
      <c r="S279" s="435">
        <v>43865</v>
      </c>
      <c r="T279" s="279"/>
      <c r="U279" s="435">
        <v>43875</v>
      </c>
      <c r="V279" s="279"/>
      <c r="W279" s="279"/>
      <c r="X279" s="279"/>
      <c r="Y279" s="279"/>
      <c r="Z279" s="279"/>
      <c r="AA279" s="279"/>
      <c r="AB279" s="279"/>
      <c r="AC279" s="279"/>
      <c r="AD279" s="279"/>
      <c r="AE279" s="279"/>
      <c r="AF279" s="279"/>
      <c r="AG279" s="279"/>
      <c r="AH279" s="279"/>
      <c r="AI279" s="279"/>
      <c r="AJ279" s="435">
        <v>43970</v>
      </c>
      <c r="AK279" s="279"/>
      <c r="AL279" s="279"/>
      <c r="AM279" s="279"/>
      <c r="AN279" s="279"/>
      <c r="AO279" s="279"/>
      <c r="AP279" s="435">
        <v>44025</v>
      </c>
      <c r="AQ279" s="435">
        <v>44045</v>
      </c>
      <c r="AR279" s="435">
        <v>44065</v>
      </c>
      <c r="AS279" s="436">
        <v>44125</v>
      </c>
      <c r="AT279" s="417">
        <v>44840</v>
      </c>
      <c r="AV279" s="177"/>
      <c r="AW279" s="177"/>
      <c r="AX279" s="177"/>
      <c r="AY279" s="177"/>
      <c r="AZ279" s="177"/>
      <c r="BA279" s="177"/>
      <c r="BB279" s="177"/>
      <c r="BC279" s="177"/>
      <c r="BD279" s="177"/>
      <c r="BE279" s="177"/>
      <c r="BF279" s="177"/>
      <c r="BG279" s="177"/>
      <c r="BH279" s="177"/>
    </row>
    <row r="280" spans="1:60" s="187" customFormat="1" ht="31.5">
      <c r="A280" s="415"/>
      <c r="B280" s="307" t="s">
        <v>312</v>
      </c>
      <c r="C280" s="263" t="s">
        <v>1332</v>
      </c>
      <c r="D280" s="273">
        <v>45</v>
      </c>
      <c r="E280" s="274" t="s">
        <v>727</v>
      </c>
      <c r="F280" s="311" t="s">
        <v>1595</v>
      </c>
      <c r="G280" s="276"/>
      <c r="H280" s="426"/>
      <c r="I280" s="435">
        <v>43785</v>
      </c>
      <c r="J280" s="435"/>
      <c r="K280" s="435">
        <v>43790</v>
      </c>
      <c r="L280" s="435">
        <v>43815</v>
      </c>
      <c r="M280" s="435"/>
      <c r="N280" s="435">
        <v>43845</v>
      </c>
      <c r="O280" s="435">
        <v>43845</v>
      </c>
      <c r="P280" s="435"/>
      <c r="Q280" s="435"/>
      <c r="R280" s="435"/>
      <c r="S280" s="435">
        <v>43865</v>
      </c>
      <c r="T280" s="279"/>
      <c r="U280" s="435">
        <v>43875</v>
      </c>
      <c r="V280" s="279"/>
      <c r="W280" s="279"/>
      <c r="X280" s="279"/>
      <c r="Y280" s="279"/>
      <c r="Z280" s="279"/>
      <c r="AA280" s="279"/>
      <c r="AB280" s="279"/>
      <c r="AC280" s="279"/>
      <c r="AD280" s="279"/>
      <c r="AE280" s="279"/>
      <c r="AF280" s="279"/>
      <c r="AG280" s="279"/>
      <c r="AH280" s="279"/>
      <c r="AI280" s="279"/>
      <c r="AJ280" s="435">
        <v>43970</v>
      </c>
      <c r="AK280" s="279"/>
      <c r="AL280" s="279"/>
      <c r="AM280" s="279"/>
      <c r="AN280" s="279"/>
      <c r="AO280" s="279"/>
      <c r="AP280" s="435">
        <v>44025</v>
      </c>
      <c r="AQ280" s="435">
        <v>44045</v>
      </c>
      <c r="AR280" s="435">
        <v>44065</v>
      </c>
      <c r="AS280" s="436">
        <v>44125</v>
      </c>
      <c r="AT280" s="417">
        <v>44976</v>
      </c>
      <c r="AV280" s="177"/>
      <c r="AW280" s="177"/>
      <c r="AX280" s="177"/>
      <c r="AY280" s="177"/>
      <c r="AZ280" s="177"/>
      <c r="BA280" s="177"/>
      <c r="BB280" s="177"/>
      <c r="BC280" s="177"/>
      <c r="BD280" s="177"/>
      <c r="BE280" s="177"/>
      <c r="BF280" s="177"/>
      <c r="BG280" s="177"/>
      <c r="BH280" s="177"/>
    </row>
    <row r="281" spans="1:60" s="187" customFormat="1" ht="47.25">
      <c r="A281" s="415"/>
      <c r="B281" s="262" t="s">
        <v>1562</v>
      </c>
      <c r="C281" s="263" t="s">
        <v>1333</v>
      </c>
      <c r="D281" s="273">
        <v>45</v>
      </c>
      <c r="E281" s="274" t="s">
        <v>727</v>
      </c>
      <c r="F281" s="311" t="s">
        <v>1595</v>
      </c>
      <c r="G281" s="276"/>
      <c r="H281" s="426"/>
      <c r="I281" s="435">
        <v>43785</v>
      </c>
      <c r="J281" s="435"/>
      <c r="K281" s="435">
        <v>43790</v>
      </c>
      <c r="L281" s="435">
        <v>43815</v>
      </c>
      <c r="M281" s="435"/>
      <c r="N281" s="435">
        <v>43845</v>
      </c>
      <c r="O281" s="435">
        <v>43845</v>
      </c>
      <c r="P281" s="435"/>
      <c r="Q281" s="435"/>
      <c r="R281" s="435"/>
      <c r="S281" s="435">
        <v>43865</v>
      </c>
      <c r="T281" s="279"/>
      <c r="U281" s="435">
        <v>43875</v>
      </c>
      <c r="V281" s="279"/>
      <c r="W281" s="279"/>
      <c r="X281" s="279"/>
      <c r="Y281" s="279"/>
      <c r="Z281" s="279"/>
      <c r="AA281" s="279"/>
      <c r="AB281" s="279"/>
      <c r="AC281" s="279"/>
      <c r="AD281" s="279"/>
      <c r="AE281" s="279"/>
      <c r="AF281" s="279"/>
      <c r="AG281" s="279"/>
      <c r="AH281" s="279"/>
      <c r="AI281" s="279"/>
      <c r="AJ281" s="435">
        <v>43970</v>
      </c>
      <c r="AK281" s="279"/>
      <c r="AL281" s="279"/>
      <c r="AM281" s="279"/>
      <c r="AN281" s="279"/>
      <c r="AO281" s="279"/>
      <c r="AP281" s="435">
        <v>44025</v>
      </c>
      <c r="AQ281" s="435">
        <v>44045</v>
      </c>
      <c r="AR281" s="435">
        <v>44065</v>
      </c>
      <c r="AS281" s="436">
        <v>44125</v>
      </c>
      <c r="AT281" s="417">
        <v>45231</v>
      </c>
      <c r="AV281" s="177"/>
      <c r="AW281" s="177"/>
      <c r="AX281" s="177"/>
      <c r="AY281" s="177"/>
      <c r="AZ281" s="177"/>
      <c r="BA281" s="177"/>
      <c r="BB281" s="177"/>
      <c r="BC281" s="177"/>
      <c r="BD281" s="177"/>
      <c r="BE281" s="177"/>
      <c r="BF281" s="177"/>
      <c r="BG281" s="177"/>
      <c r="BH281" s="177"/>
    </row>
    <row r="282" spans="1:60" s="187" customFormat="1" ht="31.5">
      <c r="A282" s="415"/>
      <c r="B282" s="307" t="s">
        <v>459</v>
      </c>
      <c r="C282" s="263" t="s">
        <v>1334</v>
      </c>
      <c r="D282" s="273">
        <v>45</v>
      </c>
      <c r="E282" s="274" t="s">
        <v>727</v>
      </c>
      <c r="F282" s="311" t="s">
        <v>1595</v>
      </c>
      <c r="G282" s="276"/>
      <c r="H282" s="426"/>
      <c r="I282" s="435">
        <v>43785</v>
      </c>
      <c r="J282" s="435"/>
      <c r="K282" s="435">
        <v>43790</v>
      </c>
      <c r="L282" s="435">
        <v>43815</v>
      </c>
      <c r="M282" s="435"/>
      <c r="N282" s="435">
        <v>43845</v>
      </c>
      <c r="O282" s="435">
        <v>43845</v>
      </c>
      <c r="P282" s="435"/>
      <c r="Q282" s="435"/>
      <c r="R282" s="435"/>
      <c r="S282" s="435">
        <v>43865</v>
      </c>
      <c r="T282" s="279"/>
      <c r="U282" s="435">
        <v>43875</v>
      </c>
      <c r="V282" s="279"/>
      <c r="W282" s="279"/>
      <c r="X282" s="279"/>
      <c r="Y282" s="279"/>
      <c r="Z282" s="279"/>
      <c r="AA282" s="279"/>
      <c r="AB282" s="279"/>
      <c r="AC282" s="279"/>
      <c r="AD282" s="279"/>
      <c r="AE282" s="279"/>
      <c r="AF282" s="279"/>
      <c r="AG282" s="279"/>
      <c r="AH282" s="279"/>
      <c r="AI282" s="279"/>
      <c r="AJ282" s="435">
        <v>43970</v>
      </c>
      <c r="AK282" s="279"/>
      <c r="AL282" s="279"/>
      <c r="AM282" s="279"/>
      <c r="AN282" s="279"/>
      <c r="AO282" s="279"/>
      <c r="AP282" s="435">
        <v>44025</v>
      </c>
      <c r="AQ282" s="435">
        <v>44045</v>
      </c>
      <c r="AR282" s="435">
        <v>44065</v>
      </c>
      <c r="AS282" s="436">
        <v>44125</v>
      </c>
      <c r="AT282" s="417">
        <v>45052</v>
      </c>
      <c r="AV282" s="177"/>
      <c r="AW282" s="177"/>
      <c r="AX282" s="177"/>
      <c r="AY282" s="177"/>
      <c r="AZ282" s="177"/>
      <c r="BA282" s="177"/>
      <c r="BB282" s="177"/>
      <c r="BC282" s="177"/>
      <c r="BD282" s="177"/>
      <c r="BE282" s="177"/>
      <c r="BF282" s="177"/>
      <c r="BG282" s="177"/>
      <c r="BH282" s="177"/>
    </row>
    <row r="283" spans="1:60" s="187" customFormat="1" ht="31.5">
      <c r="A283" s="415"/>
      <c r="B283" s="307" t="s">
        <v>234</v>
      </c>
      <c r="C283" s="263" t="s">
        <v>1335</v>
      </c>
      <c r="D283" s="273">
        <v>45</v>
      </c>
      <c r="E283" s="274" t="s">
        <v>727</v>
      </c>
      <c r="F283" s="311" t="s">
        <v>1595</v>
      </c>
      <c r="G283" s="276"/>
      <c r="H283" s="426"/>
      <c r="I283" s="435">
        <v>43785</v>
      </c>
      <c r="J283" s="435"/>
      <c r="K283" s="435">
        <v>43790</v>
      </c>
      <c r="L283" s="435">
        <v>43815</v>
      </c>
      <c r="M283" s="435"/>
      <c r="N283" s="435">
        <v>43845</v>
      </c>
      <c r="O283" s="435">
        <v>43845</v>
      </c>
      <c r="P283" s="435"/>
      <c r="Q283" s="435"/>
      <c r="R283" s="435"/>
      <c r="S283" s="435">
        <v>43865</v>
      </c>
      <c r="T283" s="279"/>
      <c r="U283" s="435">
        <v>43875</v>
      </c>
      <c r="V283" s="279"/>
      <c r="W283" s="279"/>
      <c r="X283" s="279"/>
      <c r="Y283" s="279"/>
      <c r="Z283" s="279"/>
      <c r="AA283" s="279"/>
      <c r="AB283" s="279"/>
      <c r="AC283" s="279"/>
      <c r="AD283" s="279"/>
      <c r="AE283" s="279"/>
      <c r="AF283" s="279"/>
      <c r="AG283" s="279"/>
      <c r="AH283" s="279"/>
      <c r="AI283" s="279"/>
      <c r="AJ283" s="435">
        <v>43970</v>
      </c>
      <c r="AK283" s="279"/>
      <c r="AL283" s="279"/>
      <c r="AM283" s="279"/>
      <c r="AN283" s="279"/>
      <c r="AO283" s="279"/>
      <c r="AP283" s="435">
        <v>44025</v>
      </c>
      <c r="AQ283" s="435">
        <v>44045</v>
      </c>
      <c r="AR283" s="435">
        <v>44065</v>
      </c>
      <c r="AS283" s="436">
        <v>44125</v>
      </c>
      <c r="AT283" s="417">
        <v>44877</v>
      </c>
      <c r="AV283" s="177"/>
      <c r="AW283" s="177"/>
      <c r="AX283" s="177"/>
      <c r="AY283" s="177"/>
      <c r="AZ283" s="177"/>
      <c r="BA283" s="177"/>
      <c r="BB283" s="177"/>
      <c r="BC283" s="177"/>
      <c r="BD283" s="177"/>
      <c r="BE283" s="177"/>
      <c r="BF283" s="177"/>
      <c r="BG283" s="177"/>
      <c r="BH283" s="177"/>
    </row>
    <row r="284" spans="1:60" s="187" customFormat="1" ht="31.5">
      <c r="A284" s="415"/>
      <c r="B284" s="262" t="s">
        <v>586</v>
      </c>
      <c r="C284" s="263" t="s">
        <v>1336</v>
      </c>
      <c r="D284" s="273">
        <v>45</v>
      </c>
      <c r="E284" s="274" t="s">
        <v>727</v>
      </c>
      <c r="F284" s="311" t="s">
        <v>1595</v>
      </c>
      <c r="G284" s="276"/>
      <c r="H284" s="426"/>
      <c r="I284" s="435">
        <v>43785</v>
      </c>
      <c r="J284" s="435"/>
      <c r="K284" s="435">
        <v>43790</v>
      </c>
      <c r="L284" s="435">
        <v>43815</v>
      </c>
      <c r="M284" s="435"/>
      <c r="N284" s="435">
        <v>43845</v>
      </c>
      <c r="O284" s="435">
        <v>43845</v>
      </c>
      <c r="P284" s="435"/>
      <c r="Q284" s="435"/>
      <c r="R284" s="435"/>
      <c r="S284" s="435">
        <v>43865</v>
      </c>
      <c r="T284" s="279"/>
      <c r="U284" s="435">
        <v>43875</v>
      </c>
      <c r="V284" s="279"/>
      <c r="W284" s="279"/>
      <c r="X284" s="279"/>
      <c r="Y284" s="279"/>
      <c r="Z284" s="279"/>
      <c r="AA284" s="279"/>
      <c r="AB284" s="279"/>
      <c r="AC284" s="279"/>
      <c r="AD284" s="279"/>
      <c r="AE284" s="279"/>
      <c r="AF284" s="279"/>
      <c r="AG284" s="279"/>
      <c r="AH284" s="279"/>
      <c r="AI284" s="279"/>
      <c r="AJ284" s="435">
        <v>43970</v>
      </c>
      <c r="AK284" s="279"/>
      <c r="AL284" s="279"/>
      <c r="AM284" s="279"/>
      <c r="AN284" s="279"/>
      <c r="AO284" s="279"/>
      <c r="AP284" s="435">
        <v>44025</v>
      </c>
      <c r="AQ284" s="435">
        <v>44045</v>
      </c>
      <c r="AR284" s="435">
        <v>44065</v>
      </c>
      <c r="AS284" s="436">
        <v>44125</v>
      </c>
      <c r="AT284" s="420" t="s">
        <v>1574</v>
      </c>
      <c r="AV284" s="177"/>
      <c r="AW284" s="177"/>
      <c r="AX284" s="177"/>
      <c r="AY284" s="177"/>
      <c r="AZ284" s="177"/>
      <c r="BA284" s="177"/>
      <c r="BB284" s="177"/>
      <c r="BC284" s="177"/>
      <c r="BD284" s="177"/>
      <c r="BE284" s="177"/>
      <c r="BF284" s="177"/>
      <c r="BG284" s="177"/>
      <c r="BH284" s="177"/>
    </row>
    <row r="285" spans="1:60" s="187" customFormat="1" ht="47.25">
      <c r="A285" s="418"/>
      <c r="B285" s="282" t="s">
        <v>1530</v>
      </c>
      <c r="C285" s="283" t="s">
        <v>1337</v>
      </c>
      <c r="D285" s="284">
        <v>45</v>
      </c>
      <c r="E285" s="285" t="s">
        <v>727</v>
      </c>
      <c r="F285" s="321" t="s">
        <v>1595</v>
      </c>
      <c r="G285" s="287"/>
      <c r="H285" s="437"/>
      <c r="I285" s="438">
        <v>43785</v>
      </c>
      <c r="J285" s="438"/>
      <c r="K285" s="438">
        <v>43790</v>
      </c>
      <c r="L285" s="438">
        <v>43815</v>
      </c>
      <c r="M285" s="438"/>
      <c r="N285" s="438">
        <v>43845</v>
      </c>
      <c r="O285" s="438">
        <v>43845</v>
      </c>
      <c r="P285" s="438"/>
      <c r="Q285" s="438"/>
      <c r="R285" s="438"/>
      <c r="S285" s="438">
        <v>43865</v>
      </c>
      <c r="T285" s="290"/>
      <c r="U285" s="438">
        <v>43875</v>
      </c>
      <c r="V285" s="290"/>
      <c r="W285" s="290"/>
      <c r="X285" s="290"/>
      <c r="Y285" s="290"/>
      <c r="Z285" s="290"/>
      <c r="AA285" s="290"/>
      <c r="AB285" s="290"/>
      <c r="AC285" s="290"/>
      <c r="AD285" s="290"/>
      <c r="AE285" s="290"/>
      <c r="AF285" s="290"/>
      <c r="AG285" s="290"/>
      <c r="AH285" s="290"/>
      <c r="AI285" s="290"/>
      <c r="AJ285" s="438">
        <v>43970</v>
      </c>
      <c r="AK285" s="290"/>
      <c r="AL285" s="290"/>
      <c r="AM285" s="290"/>
      <c r="AN285" s="290"/>
      <c r="AO285" s="290"/>
      <c r="AP285" s="438">
        <v>44025</v>
      </c>
      <c r="AQ285" s="438">
        <v>44045</v>
      </c>
      <c r="AR285" s="438">
        <v>44065</v>
      </c>
      <c r="AS285" s="439">
        <v>44125</v>
      </c>
      <c r="AT285" s="417">
        <v>44301</v>
      </c>
      <c r="AV285" s="177"/>
      <c r="AW285" s="177"/>
      <c r="AX285" s="177"/>
      <c r="AY285" s="177"/>
      <c r="AZ285" s="177"/>
      <c r="BA285" s="177"/>
      <c r="BB285" s="177"/>
      <c r="BC285" s="177"/>
      <c r="BD285" s="177"/>
      <c r="BE285" s="177"/>
      <c r="BF285" s="177"/>
      <c r="BG285" s="177"/>
      <c r="BH285" s="177"/>
    </row>
    <row r="286" spans="1:60" s="187" customFormat="1" ht="47.25">
      <c r="A286" s="411">
        <v>46</v>
      </c>
      <c r="B286" s="307" t="s">
        <v>1567</v>
      </c>
      <c r="C286" s="263" t="s">
        <v>800</v>
      </c>
      <c r="D286" s="248">
        <v>46</v>
      </c>
      <c r="E286" s="249" t="s">
        <v>727</v>
      </c>
      <c r="F286" s="250" t="s">
        <v>1596</v>
      </c>
      <c r="G286" s="251" t="s">
        <v>1454</v>
      </c>
      <c r="H286" s="426"/>
      <c r="I286" s="440">
        <v>43861</v>
      </c>
      <c r="J286" s="440"/>
      <c r="K286" s="440">
        <v>43866</v>
      </c>
      <c r="L286" s="440">
        <v>43891</v>
      </c>
      <c r="M286" s="440"/>
      <c r="N286" s="441">
        <v>43921</v>
      </c>
      <c r="O286" s="441">
        <v>43921</v>
      </c>
      <c r="P286" s="441"/>
      <c r="Q286" s="441"/>
      <c r="R286" s="441"/>
      <c r="S286" s="441">
        <v>43941</v>
      </c>
      <c r="T286" s="256"/>
      <c r="U286" s="441">
        <v>43951</v>
      </c>
      <c r="V286" s="256"/>
      <c r="W286" s="256"/>
      <c r="X286" s="256"/>
      <c r="Y286" s="256"/>
      <c r="Z286" s="256"/>
      <c r="AA286" s="256"/>
      <c r="AB286" s="256"/>
      <c r="AC286" s="256"/>
      <c r="AD286" s="256"/>
      <c r="AE286" s="256"/>
      <c r="AF286" s="256"/>
      <c r="AG286" s="256"/>
      <c r="AH286" s="256"/>
      <c r="AI286" s="256"/>
      <c r="AJ286" s="442">
        <v>44046</v>
      </c>
      <c r="AK286" s="256"/>
      <c r="AL286" s="256"/>
      <c r="AM286" s="256"/>
      <c r="AN286" s="256"/>
      <c r="AO286" s="256"/>
      <c r="AP286" s="442">
        <v>44101</v>
      </c>
      <c r="AQ286" s="442">
        <v>44121</v>
      </c>
      <c r="AR286" s="442">
        <v>44141</v>
      </c>
      <c r="AS286" s="443">
        <v>44201</v>
      </c>
      <c r="AT286" s="417">
        <v>44201</v>
      </c>
      <c r="AV286" s="177"/>
      <c r="AW286" s="177"/>
      <c r="AX286" s="177"/>
      <c r="AY286" s="177"/>
      <c r="AZ286" s="177"/>
      <c r="BA286" s="177"/>
      <c r="BB286" s="177"/>
      <c r="BC286" s="177"/>
      <c r="BD286" s="177"/>
      <c r="BE286" s="177"/>
      <c r="BF286" s="177"/>
      <c r="BG286" s="177"/>
      <c r="BH286" s="177"/>
    </row>
    <row r="287" spans="1:60" s="187" customFormat="1" ht="47.25">
      <c r="A287" s="415"/>
      <c r="B287" s="262" t="s">
        <v>1510</v>
      </c>
      <c r="C287" s="263" t="s">
        <v>728</v>
      </c>
      <c r="D287" s="273">
        <v>46</v>
      </c>
      <c r="E287" s="274" t="s">
        <v>727</v>
      </c>
      <c r="F287" s="311" t="s">
        <v>1596</v>
      </c>
      <c r="G287" s="276"/>
      <c r="H287" s="426"/>
      <c r="I287" s="427">
        <v>43338</v>
      </c>
      <c r="J287" s="428">
        <f>I287+14</f>
        <v>43352</v>
      </c>
      <c r="K287" s="428">
        <f>J287+3</f>
        <v>43355</v>
      </c>
      <c r="L287" s="429">
        <f>K287+2</f>
        <v>43357</v>
      </c>
      <c r="M287" s="428">
        <f>L287+1</f>
        <v>43358</v>
      </c>
      <c r="N287" s="430">
        <f>M287+25</f>
        <v>43383</v>
      </c>
      <c r="O287" s="430">
        <f>M287+10</f>
        <v>43368</v>
      </c>
      <c r="P287" s="430"/>
      <c r="Q287" s="430">
        <f>M287+10</f>
        <v>43368</v>
      </c>
      <c r="R287" s="430">
        <f>Q287+5</f>
        <v>43373</v>
      </c>
      <c r="S287" s="431"/>
      <c r="T287" s="379">
        <f>Q287+10</f>
        <v>43378</v>
      </c>
      <c r="U287" s="430">
        <f>N287+10</f>
        <v>43393</v>
      </c>
      <c r="V287" s="379">
        <f>N287+1</f>
        <v>43384</v>
      </c>
      <c r="W287" s="379">
        <f>V287+5</f>
        <v>43389</v>
      </c>
      <c r="X287" s="380">
        <v>43493</v>
      </c>
      <c r="Y287" s="379">
        <f>X287+20</f>
        <v>43513</v>
      </c>
      <c r="Z287" s="379">
        <f>O287+10</f>
        <v>43378</v>
      </c>
      <c r="AA287" s="379">
        <f>X287+25</f>
        <v>43518</v>
      </c>
      <c r="AB287" s="379">
        <f>X287+15</f>
        <v>43508</v>
      </c>
      <c r="AC287" s="379">
        <f>AA287+1</f>
        <v>43519</v>
      </c>
      <c r="AD287" s="379">
        <f>X287+10</f>
        <v>43503</v>
      </c>
      <c r="AE287" s="379">
        <f>AD287+1</f>
        <v>43504</v>
      </c>
      <c r="AF287" s="379">
        <f>Y287+1</f>
        <v>43514</v>
      </c>
      <c r="AG287" s="380">
        <f>AF287+15</f>
        <v>43529</v>
      </c>
      <c r="AH287" s="379">
        <f>AG287+10</f>
        <v>43539</v>
      </c>
      <c r="AI287" s="379">
        <f>AH287+5</f>
        <v>43544</v>
      </c>
      <c r="AJ287" s="432">
        <f>AI287+15</f>
        <v>43559</v>
      </c>
      <c r="AK287" s="379">
        <f>AI287+20</f>
        <v>43564</v>
      </c>
      <c r="AL287" s="380">
        <f>AK287+5</f>
        <v>43569</v>
      </c>
      <c r="AM287" s="379">
        <f>AL287+1</f>
        <v>43570</v>
      </c>
      <c r="AN287" s="379">
        <f>AM287+5</f>
        <v>43575</v>
      </c>
      <c r="AO287" s="379">
        <f>AN287+5</f>
        <v>43580</v>
      </c>
      <c r="AP287" s="433"/>
      <c r="AQ287" s="433"/>
      <c r="AR287" s="433">
        <f>AO287+20</f>
        <v>43600</v>
      </c>
      <c r="AS287" s="434"/>
      <c r="AT287" s="420" t="s">
        <v>1574</v>
      </c>
      <c r="AV287" s="177"/>
      <c r="AW287" s="177"/>
      <c r="AX287" s="177"/>
      <c r="AY287" s="177"/>
      <c r="AZ287" s="177"/>
      <c r="BA287" s="177"/>
      <c r="BB287" s="177"/>
      <c r="BC287" s="177"/>
      <c r="BD287" s="177"/>
      <c r="BE287" s="177"/>
      <c r="BF287" s="177"/>
      <c r="BG287" s="177"/>
      <c r="BH287" s="177"/>
    </row>
    <row r="288" spans="1:60" s="187" customFormat="1" ht="47.25">
      <c r="A288" s="415"/>
      <c r="B288" s="262" t="s">
        <v>1524</v>
      </c>
      <c r="C288" s="263" t="s">
        <v>802</v>
      </c>
      <c r="D288" s="273">
        <v>46</v>
      </c>
      <c r="E288" s="274" t="s">
        <v>727</v>
      </c>
      <c r="F288" s="311" t="s">
        <v>1596</v>
      </c>
      <c r="G288" s="276"/>
      <c r="H288" s="426"/>
      <c r="I288" s="435">
        <v>43861</v>
      </c>
      <c r="J288" s="435"/>
      <c r="K288" s="435">
        <v>43866</v>
      </c>
      <c r="L288" s="435">
        <v>43891</v>
      </c>
      <c r="M288" s="435"/>
      <c r="N288" s="435">
        <v>43921</v>
      </c>
      <c r="O288" s="435">
        <v>43921</v>
      </c>
      <c r="P288" s="435"/>
      <c r="Q288" s="435"/>
      <c r="R288" s="435"/>
      <c r="S288" s="435">
        <v>43941</v>
      </c>
      <c r="T288" s="279"/>
      <c r="U288" s="435">
        <v>43951</v>
      </c>
      <c r="V288" s="279"/>
      <c r="W288" s="279"/>
      <c r="X288" s="279"/>
      <c r="Y288" s="279"/>
      <c r="Z288" s="279"/>
      <c r="AA288" s="279"/>
      <c r="AB288" s="279"/>
      <c r="AC288" s="279"/>
      <c r="AD288" s="279"/>
      <c r="AE288" s="279"/>
      <c r="AF288" s="279"/>
      <c r="AG288" s="279"/>
      <c r="AH288" s="279"/>
      <c r="AI288" s="279"/>
      <c r="AJ288" s="435">
        <v>44046</v>
      </c>
      <c r="AK288" s="279"/>
      <c r="AL288" s="279"/>
      <c r="AM288" s="279"/>
      <c r="AN288" s="279"/>
      <c r="AO288" s="279"/>
      <c r="AP288" s="435">
        <v>44101</v>
      </c>
      <c r="AQ288" s="435">
        <v>44121</v>
      </c>
      <c r="AR288" s="435">
        <v>44141</v>
      </c>
      <c r="AS288" s="436">
        <v>44201</v>
      </c>
      <c r="AT288" s="420" t="s">
        <v>1574</v>
      </c>
      <c r="AV288" s="177"/>
      <c r="AW288" s="177"/>
      <c r="AX288" s="177"/>
      <c r="AY288" s="177"/>
      <c r="AZ288" s="177"/>
      <c r="BA288" s="177"/>
      <c r="BB288" s="177"/>
      <c r="BC288" s="177"/>
      <c r="BD288" s="177"/>
      <c r="BE288" s="177"/>
      <c r="BF288" s="177"/>
      <c r="BG288" s="177"/>
      <c r="BH288" s="177"/>
    </row>
    <row r="289" spans="1:60" s="187" customFormat="1" ht="47.25">
      <c r="A289" s="415"/>
      <c r="B289" s="262" t="s">
        <v>804</v>
      </c>
      <c r="C289" s="263" t="s">
        <v>805</v>
      </c>
      <c r="D289" s="273">
        <v>46</v>
      </c>
      <c r="E289" s="274" t="s">
        <v>727</v>
      </c>
      <c r="F289" s="311" t="s">
        <v>1596</v>
      </c>
      <c r="G289" s="276"/>
      <c r="H289" s="426"/>
      <c r="I289" s="435">
        <v>43861</v>
      </c>
      <c r="J289" s="435"/>
      <c r="K289" s="435">
        <v>43866</v>
      </c>
      <c r="L289" s="435">
        <v>43891</v>
      </c>
      <c r="M289" s="435"/>
      <c r="N289" s="435">
        <v>43921</v>
      </c>
      <c r="O289" s="435">
        <v>43921</v>
      </c>
      <c r="P289" s="435"/>
      <c r="Q289" s="435"/>
      <c r="R289" s="435"/>
      <c r="S289" s="435">
        <v>43941</v>
      </c>
      <c r="T289" s="279"/>
      <c r="U289" s="435">
        <v>43951</v>
      </c>
      <c r="V289" s="279"/>
      <c r="W289" s="279"/>
      <c r="X289" s="279"/>
      <c r="Y289" s="279"/>
      <c r="Z289" s="279"/>
      <c r="AA289" s="279"/>
      <c r="AB289" s="279"/>
      <c r="AC289" s="279"/>
      <c r="AD289" s="279"/>
      <c r="AE289" s="279"/>
      <c r="AF289" s="279"/>
      <c r="AG289" s="279"/>
      <c r="AH289" s="279"/>
      <c r="AI289" s="279"/>
      <c r="AJ289" s="435">
        <v>44046</v>
      </c>
      <c r="AK289" s="279"/>
      <c r="AL289" s="279"/>
      <c r="AM289" s="279"/>
      <c r="AN289" s="279"/>
      <c r="AO289" s="279"/>
      <c r="AP289" s="435">
        <v>44101</v>
      </c>
      <c r="AQ289" s="435">
        <v>44121</v>
      </c>
      <c r="AR289" s="435">
        <v>44141</v>
      </c>
      <c r="AS289" s="436">
        <v>44201</v>
      </c>
      <c r="AT289" s="420" t="s">
        <v>1574</v>
      </c>
      <c r="AV289" s="177"/>
      <c r="AW289" s="177"/>
      <c r="AX289" s="177"/>
      <c r="AY289" s="177"/>
      <c r="AZ289" s="177"/>
      <c r="BA289" s="177"/>
      <c r="BB289" s="177"/>
      <c r="BC289" s="177"/>
      <c r="BD289" s="177"/>
      <c r="BE289" s="177"/>
      <c r="BF289" s="177"/>
      <c r="BG289" s="177"/>
      <c r="BH289" s="177"/>
    </row>
    <row r="290" spans="1:60" s="187" customFormat="1" ht="47.25">
      <c r="A290" s="418"/>
      <c r="B290" s="282" t="s">
        <v>1498</v>
      </c>
      <c r="C290" s="283" t="s">
        <v>807</v>
      </c>
      <c r="D290" s="284">
        <v>46</v>
      </c>
      <c r="E290" s="285" t="s">
        <v>727</v>
      </c>
      <c r="F290" s="321" t="s">
        <v>1596</v>
      </c>
      <c r="G290" s="287"/>
      <c r="H290" s="437"/>
      <c r="I290" s="438">
        <v>43861</v>
      </c>
      <c r="J290" s="438"/>
      <c r="K290" s="438">
        <v>43866</v>
      </c>
      <c r="L290" s="438">
        <v>43891</v>
      </c>
      <c r="M290" s="438"/>
      <c r="N290" s="438">
        <v>43921</v>
      </c>
      <c r="O290" s="438">
        <v>43921</v>
      </c>
      <c r="P290" s="438"/>
      <c r="Q290" s="438"/>
      <c r="R290" s="438"/>
      <c r="S290" s="438">
        <v>43941</v>
      </c>
      <c r="T290" s="290"/>
      <c r="U290" s="438">
        <v>43951</v>
      </c>
      <c r="V290" s="290"/>
      <c r="W290" s="290"/>
      <c r="X290" s="290"/>
      <c r="Y290" s="290"/>
      <c r="Z290" s="290"/>
      <c r="AA290" s="290"/>
      <c r="AB290" s="290"/>
      <c r="AC290" s="290"/>
      <c r="AD290" s="290"/>
      <c r="AE290" s="290"/>
      <c r="AF290" s="290"/>
      <c r="AG290" s="290"/>
      <c r="AH290" s="290"/>
      <c r="AI290" s="290"/>
      <c r="AJ290" s="438">
        <v>44046</v>
      </c>
      <c r="AK290" s="290"/>
      <c r="AL290" s="290"/>
      <c r="AM290" s="290"/>
      <c r="AN290" s="290"/>
      <c r="AO290" s="290"/>
      <c r="AP290" s="438">
        <v>44101</v>
      </c>
      <c r="AQ290" s="438">
        <v>44121</v>
      </c>
      <c r="AR290" s="438">
        <v>44141</v>
      </c>
      <c r="AS290" s="439">
        <v>44201</v>
      </c>
      <c r="AT290" s="417">
        <v>45483</v>
      </c>
      <c r="AV290" s="177"/>
      <c r="AW290" s="177"/>
      <c r="AX290" s="177"/>
      <c r="AY290" s="177"/>
      <c r="AZ290" s="177"/>
      <c r="BA290" s="177"/>
      <c r="BB290" s="177"/>
      <c r="BC290" s="177"/>
      <c r="BD290" s="177"/>
      <c r="BE290" s="177"/>
      <c r="BF290" s="177"/>
      <c r="BG290" s="177"/>
      <c r="BH290" s="177"/>
    </row>
    <row r="291" spans="1:60" s="187" customFormat="1" ht="31.5">
      <c r="A291" s="411">
        <v>47</v>
      </c>
      <c r="B291" s="299" t="s">
        <v>501</v>
      </c>
      <c r="C291" s="247" t="s">
        <v>811</v>
      </c>
      <c r="D291" s="248">
        <v>47</v>
      </c>
      <c r="E291" s="249" t="s">
        <v>727</v>
      </c>
      <c r="F291" s="303" t="s">
        <v>1597</v>
      </c>
      <c r="G291" s="251" t="s">
        <v>1454</v>
      </c>
      <c r="H291" s="421"/>
      <c r="I291" s="440">
        <v>44158</v>
      </c>
      <c r="J291" s="440"/>
      <c r="K291" s="440">
        <v>44163</v>
      </c>
      <c r="L291" s="440">
        <v>44188</v>
      </c>
      <c r="M291" s="440"/>
      <c r="N291" s="441">
        <v>44218</v>
      </c>
      <c r="O291" s="441">
        <v>44218</v>
      </c>
      <c r="P291" s="441"/>
      <c r="Q291" s="441"/>
      <c r="R291" s="441"/>
      <c r="S291" s="441">
        <v>44238</v>
      </c>
      <c r="T291" s="256"/>
      <c r="U291" s="441">
        <v>44248</v>
      </c>
      <c r="V291" s="256"/>
      <c r="W291" s="256"/>
      <c r="X291" s="256"/>
      <c r="Y291" s="256"/>
      <c r="Z291" s="256"/>
      <c r="AA291" s="256"/>
      <c r="AB291" s="256"/>
      <c r="AC291" s="256"/>
      <c r="AD291" s="256"/>
      <c r="AE291" s="256"/>
      <c r="AF291" s="256"/>
      <c r="AG291" s="256"/>
      <c r="AH291" s="256"/>
      <c r="AI291" s="256"/>
      <c r="AJ291" s="442">
        <v>44343</v>
      </c>
      <c r="AK291" s="256"/>
      <c r="AL291" s="256"/>
      <c r="AM291" s="256"/>
      <c r="AN291" s="256"/>
      <c r="AO291" s="256"/>
      <c r="AP291" s="442">
        <v>44398</v>
      </c>
      <c r="AQ291" s="442">
        <v>44418</v>
      </c>
      <c r="AR291" s="442">
        <v>44438</v>
      </c>
      <c r="AS291" s="443">
        <v>44498</v>
      </c>
      <c r="AT291" s="417">
        <v>44498</v>
      </c>
      <c r="AV291" s="177"/>
      <c r="AW291" s="177"/>
      <c r="AX291" s="177"/>
      <c r="AY291" s="177"/>
      <c r="AZ291" s="177"/>
      <c r="BA291" s="177"/>
      <c r="BB291" s="177"/>
      <c r="BC291" s="177"/>
      <c r="BD291" s="177"/>
      <c r="BE291" s="177"/>
      <c r="BF291" s="177"/>
      <c r="BG291" s="177"/>
      <c r="BH291" s="177"/>
    </row>
    <row r="292" spans="1:60" s="187" customFormat="1" ht="31.5">
      <c r="A292" s="415"/>
      <c r="B292" s="307" t="s">
        <v>503</v>
      </c>
      <c r="C292" s="263" t="s">
        <v>812</v>
      </c>
      <c r="D292" s="273">
        <v>47</v>
      </c>
      <c r="E292" s="274" t="s">
        <v>727</v>
      </c>
      <c r="F292" s="311" t="s">
        <v>1597</v>
      </c>
      <c r="G292" s="276"/>
      <c r="H292" s="426"/>
      <c r="I292" s="427">
        <v>43338</v>
      </c>
      <c r="J292" s="428">
        <f>I292+14</f>
        <v>43352</v>
      </c>
      <c r="K292" s="428">
        <f>J292+3</f>
        <v>43355</v>
      </c>
      <c r="L292" s="429">
        <f>K292+2</f>
        <v>43357</v>
      </c>
      <c r="M292" s="428">
        <f>L292+1</f>
        <v>43358</v>
      </c>
      <c r="N292" s="430">
        <f>M292+25</f>
        <v>43383</v>
      </c>
      <c r="O292" s="430">
        <f>M292+10</f>
        <v>43368</v>
      </c>
      <c r="P292" s="430"/>
      <c r="Q292" s="430">
        <f>M292+10</f>
        <v>43368</v>
      </c>
      <c r="R292" s="430">
        <f>Q292+5</f>
        <v>43373</v>
      </c>
      <c r="S292" s="431"/>
      <c r="T292" s="379">
        <f>Q292+10</f>
        <v>43378</v>
      </c>
      <c r="U292" s="430">
        <f>N292+10</f>
        <v>43393</v>
      </c>
      <c r="V292" s="379">
        <f>N292+1</f>
        <v>43384</v>
      </c>
      <c r="W292" s="379">
        <f>V292+5</f>
        <v>43389</v>
      </c>
      <c r="X292" s="380">
        <v>43493</v>
      </c>
      <c r="Y292" s="379">
        <f>X292+20</f>
        <v>43513</v>
      </c>
      <c r="Z292" s="379">
        <f>O292+10</f>
        <v>43378</v>
      </c>
      <c r="AA292" s="379">
        <f>X292+25</f>
        <v>43518</v>
      </c>
      <c r="AB292" s="379">
        <f>X292+15</f>
        <v>43508</v>
      </c>
      <c r="AC292" s="379">
        <f>AA292+1</f>
        <v>43519</v>
      </c>
      <c r="AD292" s="379">
        <f>X292+10</f>
        <v>43503</v>
      </c>
      <c r="AE292" s="379">
        <f>AD292+1</f>
        <v>43504</v>
      </c>
      <c r="AF292" s="379">
        <f>Y292+1</f>
        <v>43514</v>
      </c>
      <c r="AG292" s="380">
        <f>AF292+15</f>
        <v>43529</v>
      </c>
      <c r="AH292" s="379">
        <f>AG292+10</f>
        <v>43539</v>
      </c>
      <c r="AI292" s="379">
        <f>AH292+5</f>
        <v>43544</v>
      </c>
      <c r="AJ292" s="432">
        <f>AI292+15</f>
        <v>43559</v>
      </c>
      <c r="AK292" s="379">
        <f>AI292+20</f>
        <v>43564</v>
      </c>
      <c r="AL292" s="380">
        <f>AK292+5</f>
        <v>43569</v>
      </c>
      <c r="AM292" s="379">
        <f>AL292+1</f>
        <v>43570</v>
      </c>
      <c r="AN292" s="379">
        <f>AM292+5</f>
        <v>43575</v>
      </c>
      <c r="AO292" s="379">
        <f>AN292+5</f>
        <v>43580</v>
      </c>
      <c r="AP292" s="433"/>
      <c r="AQ292" s="433"/>
      <c r="AR292" s="433">
        <f>AO292+20</f>
        <v>43600</v>
      </c>
      <c r="AS292" s="434"/>
      <c r="AT292" s="417">
        <v>44498</v>
      </c>
      <c r="AV292" s="177"/>
      <c r="AW292" s="177"/>
      <c r="AX292" s="177"/>
      <c r="AY292" s="177"/>
      <c r="AZ292" s="177"/>
      <c r="BA292" s="177"/>
      <c r="BB292" s="177"/>
      <c r="BC292" s="177"/>
      <c r="BD292" s="177"/>
      <c r="BE292" s="177"/>
      <c r="BF292" s="177"/>
      <c r="BG292" s="177"/>
      <c r="BH292" s="177"/>
    </row>
    <row r="293" spans="1:60" s="187" customFormat="1" ht="31.5">
      <c r="A293" s="415"/>
      <c r="B293" s="307" t="s">
        <v>505</v>
      </c>
      <c r="C293" s="263" t="s">
        <v>813</v>
      </c>
      <c r="D293" s="273">
        <v>47</v>
      </c>
      <c r="E293" s="274" t="s">
        <v>727</v>
      </c>
      <c r="F293" s="311" t="s">
        <v>1597</v>
      </c>
      <c r="G293" s="276"/>
      <c r="H293" s="426"/>
      <c r="I293" s="435">
        <v>44158</v>
      </c>
      <c r="J293" s="435"/>
      <c r="K293" s="435">
        <v>44163</v>
      </c>
      <c r="L293" s="435">
        <v>44188</v>
      </c>
      <c r="M293" s="435"/>
      <c r="N293" s="435">
        <v>44218</v>
      </c>
      <c r="O293" s="435">
        <v>44218</v>
      </c>
      <c r="P293" s="435"/>
      <c r="Q293" s="435"/>
      <c r="R293" s="435"/>
      <c r="S293" s="435">
        <v>44238</v>
      </c>
      <c r="T293" s="279"/>
      <c r="U293" s="435">
        <v>44248</v>
      </c>
      <c r="V293" s="279"/>
      <c r="W293" s="279"/>
      <c r="X293" s="279"/>
      <c r="Y293" s="279"/>
      <c r="Z293" s="279"/>
      <c r="AA293" s="279"/>
      <c r="AB293" s="279"/>
      <c r="AC293" s="279"/>
      <c r="AD293" s="279"/>
      <c r="AE293" s="279"/>
      <c r="AF293" s="279"/>
      <c r="AG293" s="279"/>
      <c r="AH293" s="279"/>
      <c r="AI293" s="279"/>
      <c r="AJ293" s="435">
        <v>44343</v>
      </c>
      <c r="AK293" s="279"/>
      <c r="AL293" s="279"/>
      <c r="AM293" s="279"/>
      <c r="AN293" s="279"/>
      <c r="AO293" s="279"/>
      <c r="AP293" s="435">
        <v>44398</v>
      </c>
      <c r="AQ293" s="435">
        <v>44418</v>
      </c>
      <c r="AR293" s="435">
        <v>44438</v>
      </c>
      <c r="AS293" s="436">
        <v>44498</v>
      </c>
      <c r="AT293" s="417">
        <v>44498</v>
      </c>
      <c r="AV293" s="177"/>
      <c r="AW293" s="177"/>
      <c r="AX293" s="177"/>
      <c r="AY293" s="177"/>
      <c r="AZ293" s="177"/>
      <c r="BA293" s="177"/>
      <c r="BB293" s="177"/>
      <c r="BC293" s="177"/>
      <c r="BD293" s="177"/>
      <c r="BE293" s="177"/>
      <c r="BF293" s="177"/>
      <c r="BG293" s="177"/>
      <c r="BH293" s="177"/>
    </row>
    <row r="294" spans="1:60" s="187" customFormat="1" ht="31.5">
      <c r="A294" s="415"/>
      <c r="B294" s="307" t="s">
        <v>499</v>
      </c>
      <c r="C294" s="263" t="s">
        <v>814</v>
      </c>
      <c r="D294" s="273">
        <v>47</v>
      </c>
      <c r="E294" s="274" t="s">
        <v>727</v>
      </c>
      <c r="F294" s="311" t="s">
        <v>1597</v>
      </c>
      <c r="G294" s="276"/>
      <c r="H294" s="426"/>
      <c r="I294" s="435">
        <v>44158</v>
      </c>
      <c r="J294" s="435"/>
      <c r="K294" s="435">
        <v>44163</v>
      </c>
      <c r="L294" s="435">
        <v>44188</v>
      </c>
      <c r="M294" s="435"/>
      <c r="N294" s="435">
        <v>44218</v>
      </c>
      <c r="O294" s="435">
        <v>44218</v>
      </c>
      <c r="P294" s="435"/>
      <c r="Q294" s="435"/>
      <c r="R294" s="435"/>
      <c r="S294" s="435">
        <v>44238</v>
      </c>
      <c r="T294" s="279"/>
      <c r="U294" s="435">
        <v>44248</v>
      </c>
      <c r="V294" s="279"/>
      <c r="W294" s="279"/>
      <c r="X294" s="279"/>
      <c r="Y294" s="279"/>
      <c r="Z294" s="279"/>
      <c r="AA294" s="279"/>
      <c r="AB294" s="279"/>
      <c r="AC294" s="279"/>
      <c r="AD294" s="279"/>
      <c r="AE294" s="279"/>
      <c r="AF294" s="279"/>
      <c r="AG294" s="279"/>
      <c r="AH294" s="279"/>
      <c r="AI294" s="279"/>
      <c r="AJ294" s="435">
        <v>44343</v>
      </c>
      <c r="AK294" s="279"/>
      <c r="AL294" s="279"/>
      <c r="AM294" s="279"/>
      <c r="AN294" s="279"/>
      <c r="AO294" s="279"/>
      <c r="AP294" s="435">
        <v>44398</v>
      </c>
      <c r="AQ294" s="435">
        <v>44418</v>
      </c>
      <c r="AR294" s="435">
        <v>44438</v>
      </c>
      <c r="AS294" s="436">
        <v>44498</v>
      </c>
      <c r="AT294" s="420" t="s">
        <v>1574</v>
      </c>
      <c r="AV294" s="177"/>
      <c r="AW294" s="177"/>
      <c r="AX294" s="177"/>
      <c r="AY294" s="177"/>
      <c r="AZ294" s="177"/>
      <c r="BA294" s="177"/>
      <c r="BB294" s="177"/>
      <c r="BC294" s="177"/>
      <c r="BD294" s="177"/>
      <c r="BE294" s="177"/>
      <c r="BF294" s="177"/>
      <c r="BG294" s="177"/>
      <c r="BH294" s="177"/>
    </row>
    <row r="295" spans="1:60" s="187" customFormat="1" ht="31.5">
      <c r="A295" s="418"/>
      <c r="B295" s="317" t="s">
        <v>420</v>
      </c>
      <c r="C295" s="283" t="s">
        <v>815</v>
      </c>
      <c r="D295" s="284">
        <v>47</v>
      </c>
      <c r="E295" s="285" t="s">
        <v>727</v>
      </c>
      <c r="F295" s="321" t="s">
        <v>1597</v>
      </c>
      <c r="G295" s="287"/>
      <c r="H295" s="437"/>
      <c r="I295" s="438">
        <v>44158</v>
      </c>
      <c r="J295" s="438"/>
      <c r="K295" s="438">
        <v>44163</v>
      </c>
      <c r="L295" s="438">
        <v>44188</v>
      </c>
      <c r="M295" s="438"/>
      <c r="N295" s="438">
        <v>44218</v>
      </c>
      <c r="O295" s="438">
        <v>44218</v>
      </c>
      <c r="P295" s="438"/>
      <c r="Q295" s="438"/>
      <c r="R295" s="438"/>
      <c r="S295" s="438">
        <v>44238</v>
      </c>
      <c r="T295" s="290"/>
      <c r="U295" s="438">
        <v>44248</v>
      </c>
      <c r="V295" s="290"/>
      <c r="W295" s="290"/>
      <c r="X295" s="290"/>
      <c r="Y295" s="290"/>
      <c r="Z295" s="290"/>
      <c r="AA295" s="290"/>
      <c r="AB295" s="290"/>
      <c r="AC295" s="290"/>
      <c r="AD295" s="290"/>
      <c r="AE295" s="290"/>
      <c r="AF295" s="290"/>
      <c r="AG295" s="290"/>
      <c r="AH295" s="290"/>
      <c r="AI295" s="290"/>
      <c r="AJ295" s="438">
        <v>44343</v>
      </c>
      <c r="AK295" s="290"/>
      <c r="AL295" s="290"/>
      <c r="AM295" s="290"/>
      <c r="AN295" s="290"/>
      <c r="AO295" s="290"/>
      <c r="AP295" s="438">
        <v>44398</v>
      </c>
      <c r="AQ295" s="438">
        <v>44418</v>
      </c>
      <c r="AR295" s="438">
        <v>44438</v>
      </c>
      <c r="AS295" s="439">
        <v>44498</v>
      </c>
      <c r="AT295" s="420" t="s">
        <v>1574</v>
      </c>
      <c r="AV295" s="177"/>
      <c r="AW295" s="177"/>
      <c r="AX295" s="177"/>
      <c r="AY295" s="177"/>
      <c r="AZ295" s="177"/>
      <c r="BA295" s="177"/>
      <c r="BB295" s="177"/>
      <c r="BC295" s="177"/>
      <c r="BD295" s="177"/>
      <c r="BE295" s="177"/>
      <c r="BF295" s="177"/>
      <c r="BG295" s="177"/>
      <c r="BH295" s="177"/>
    </row>
    <row r="296" spans="1:60" s="187" customFormat="1" ht="31.5">
      <c r="A296" s="411">
        <v>48</v>
      </c>
      <c r="B296" s="299" t="s">
        <v>526</v>
      </c>
      <c r="C296" s="247" t="s">
        <v>816</v>
      </c>
      <c r="D296" s="248">
        <v>48</v>
      </c>
      <c r="E296" s="249" t="s">
        <v>727</v>
      </c>
      <c r="F296" s="303" t="s">
        <v>1598</v>
      </c>
      <c r="G296" s="251" t="s">
        <v>1454</v>
      </c>
      <c r="H296" s="421"/>
      <c r="I296" s="440">
        <v>44282</v>
      </c>
      <c r="J296" s="440"/>
      <c r="K296" s="440">
        <v>44287</v>
      </c>
      <c r="L296" s="440">
        <v>44312</v>
      </c>
      <c r="M296" s="440"/>
      <c r="N296" s="441">
        <v>44342</v>
      </c>
      <c r="O296" s="441">
        <v>44342</v>
      </c>
      <c r="P296" s="441"/>
      <c r="Q296" s="441"/>
      <c r="R296" s="441"/>
      <c r="S296" s="441">
        <v>44362</v>
      </c>
      <c r="T296" s="256"/>
      <c r="U296" s="441">
        <v>44372</v>
      </c>
      <c r="V296" s="256"/>
      <c r="W296" s="256"/>
      <c r="X296" s="256"/>
      <c r="Y296" s="256"/>
      <c r="Z296" s="256"/>
      <c r="AA296" s="256"/>
      <c r="AB296" s="256"/>
      <c r="AC296" s="256"/>
      <c r="AD296" s="256"/>
      <c r="AE296" s="256"/>
      <c r="AF296" s="256"/>
      <c r="AG296" s="256"/>
      <c r="AH296" s="256"/>
      <c r="AI296" s="256"/>
      <c r="AJ296" s="442">
        <v>44467</v>
      </c>
      <c r="AK296" s="256"/>
      <c r="AL296" s="256"/>
      <c r="AM296" s="256"/>
      <c r="AN296" s="256"/>
      <c r="AO296" s="256"/>
      <c r="AP296" s="442">
        <v>44522</v>
      </c>
      <c r="AQ296" s="442">
        <v>44542</v>
      </c>
      <c r="AR296" s="442">
        <v>44562</v>
      </c>
      <c r="AS296" s="443">
        <v>44622</v>
      </c>
      <c r="AT296" s="417">
        <v>44622</v>
      </c>
      <c r="AV296" s="177"/>
      <c r="AW296" s="177"/>
      <c r="AX296" s="177"/>
      <c r="AY296" s="177"/>
      <c r="AZ296" s="177"/>
      <c r="BA296" s="177"/>
      <c r="BB296" s="177"/>
      <c r="BC296" s="177"/>
      <c r="BD296" s="177"/>
      <c r="BE296" s="177"/>
      <c r="BF296" s="177"/>
      <c r="BG296" s="177"/>
      <c r="BH296" s="177"/>
    </row>
    <row r="297" spans="1:60" s="187" customFormat="1" ht="47.25">
      <c r="A297" s="415"/>
      <c r="B297" s="307" t="s">
        <v>216</v>
      </c>
      <c r="C297" s="263" t="s">
        <v>795</v>
      </c>
      <c r="D297" s="273">
        <v>48</v>
      </c>
      <c r="E297" s="274" t="s">
        <v>727</v>
      </c>
      <c r="F297" s="311" t="s">
        <v>1598</v>
      </c>
      <c r="G297" s="276"/>
      <c r="H297" s="426"/>
      <c r="I297" s="427">
        <v>43338</v>
      </c>
      <c r="J297" s="428">
        <f>I297+14</f>
        <v>43352</v>
      </c>
      <c r="K297" s="428">
        <f>J297+3</f>
        <v>43355</v>
      </c>
      <c r="L297" s="429">
        <f>K297+2</f>
        <v>43357</v>
      </c>
      <c r="M297" s="428">
        <f>L297+1</f>
        <v>43358</v>
      </c>
      <c r="N297" s="430">
        <f>M297+25</f>
        <v>43383</v>
      </c>
      <c r="O297" s="430">
        <f>M297+10</f>
        <v>43368</v>
      </c>
      <c r="P297" s="430"/>
      <c r="Q297" s="430">
        <f>M297+10</f>
        <v>43368</v>
      </c>
      <c r="R297" s="430">
        <f>Q297+5</f>
        <v>43373</v>
      </c>
      <c r="S297" s="431"/>
      <c r="T297" s="379">
        <f>Q297+10</f>
        <v>43378</v>
      </c>
      <c r="U297" s="430">
        <f>N297+10</f>
        <v>43393</v>
      </c>
      <c r="V297" s="379">
        <f>N297+1</f>
        <v>43384</v>
      </c>
      <c r="W297" s="379">
        <f>V297+5</f>
        <v>43389</v>
      </c>
      <c r="X297" s="380">
        <v>43493</v>
      </c>
      <c r="Y297" s="379">
        <f>X297+20</f>
        <v>43513</v>
      </c>
      <c r="Z297" s="379">
        <f>O297+10</f>
        <v>43378</v>
      </c>
      <c r="AA297" s="379">
        <f>X297+25</f>
        <v>43518</v>
      </c>
      <c r="AB297" s="379">
        <f>X297+15</f>
        <v>43508</v>
      </c>
      <c r="AC297" s="379">
        <f>AA297+1</f>
        <v>43519</v>
      </c>
      <c r="AD297" s="379">
        <f>X297+10</f>
        <v>43503</v>
      </c>
      <c r="AE297" s="379">
        <f>AD297+1</f>
        <v>43504</v>
      </c>
      <c r="AF297" s="379">
        <f>Y297+1</f>
        <v>43514</v>
      </c>
      <c r="AG297" s="380">
        <f>AF297+15</f>
        <v>43529</v>
      </c>
      <c r="AH297" s="379">
        <f>AG297+10</f>
        <v>43539</v>
      </c>
      <c r="AI297" s="379">
        <f>AH297+5</f>
        <v>43544</v>
      </c>
      <c r="AJ297" s="432">
        <f>AI297+15</f>
        <v>43559</v>
      </c>
      <c r="AK297" s="379">
        <f>AI297+20</f>
        <v>43564</v>
      </c>
      <c r="AL297" s="380">
        <f>AK297+5</f>
        <v>43569</v>
      </c>
      <c r="AM297" s="379">
        <f>AL297+1</f>
        <v>43570</v>
      </c>
      <c r="AN297" s="379">
        <f>AM297+5</f>
        <v>43575</v>
      </c>
      <c r="AO297" s="379">
        <f>AN297+5</f>
        <v>43580</v>
      </c>
      <c r="AP297" s="433"/>
      <c r="AQ297" s="433"/>
      <c r="AR297" s="433">
        <f>AO297+20</f>
        <v>43600</v>
      </c>
      <c r="AS297" s="434"/>
      <c r="AT297" s="417">
        <v>44743</v>
      </c>
      <c r="AV297" s="177"/>
      <c r="AW297" s="177"/>
      <c r="AX297" s="177"/>
      <c r="AY297" s="177"/>
      <c r="AZ297" s="177"/>
      <c r="BA297" s="177"/>
      <c r="BB297" s="177"/>
      <c r="BC297" s="177"/>
      <c r="BD297" s="177"/>
      <c r="BE297" s="177"/>
      <c r="BF297" s="177"/>
      <c r="BG297" s="177"/>
      <c r="BH297" s="177"/>
    </row>
    <row r="298" spans="1:60" s="187" customFormat="1" ht="31.5">
      <c r="A298" s="415"/>
      <c r="B298" s="307" t="s">
        <v>1480</v>
      </c>
      <c r="C298" s="263" t="s">
        <v>1599</v>
      </c>
      <c r="D298" s="273">
        <v>48</v>
      </c>
      <c r="E298" s="274" t="s">
        <v>727</v>
      </c>
      <c r="F298" s="311" t="s">
        <v>1598</v>
      </c>
      <c r="G298" s="276"/>
      <c r="H298" s="426"/>
      <c r="I298" s="435">
        <v>44282</v>
      </c>
      <c r="J298" s="435"/>
      <c r="K298" s="435">
        <v>44287</v>
      </c>
      <c r="L298" s="435">
        <v>44312</v>
      </c>
      <c r="M298" s="435"/>
      <c r="N298" s="435">
        <v>44342</v>
      </c>
      <c r="O298" s="435">
        <v>44342</v>
      </c>
      <c r="P298" s="435"/>
      <c r="Q298" s="435"/>
      <c r="R298" s="435"/>
      <c r="S298" s="435">
        <v>44362</v>
      </c>
      <c r="T298" s="279"/>
      <c r="U298" s="435">
        <v>44372</v>
      </c>
      <c r="V298" s="279"/>
      <c r="W298" s="279"/>
      <c r="X298" s="279"/>
      <c r="Y298" s="279"/>
      <c r="Z298" s="279"/>
      <c r="AA298" s="279"/>
      <c r="AB298" s="279"/>
      <c r="AC298" s="279"/>
      <c r="AD298" s="279"/>
      <c r="AE298" s="279"/>
      <c r="AF298" s="279"/>
      <c r="AG298" s="279"/>
      <c r="AH298" s="279"/>
      <c r="AI298" s="279"/>
      <c r="AJ298" s="435">
        <v>44467</v>
      </c>
      <c r="AK298" s="279"/>
      <c r="AL298" s="279"/>
      <c r="AM298" s="279"/>
      <c r="AN298" s="279"/>
      <c r="AO298" s="279"/>
      <c r="AP298" s="435">
        <v>44522</v>
      </c>
      <c r="AQ298" s="435">
        <v>44542</v>
      </c>
      <c r="AR298" s="435">
        <v>44562</v>
      </c>
      <c r="AS298" s="436">
        <v>44622</v>
      </c>
      <c r="AT298" s="417">
        <v>45077</v>
      </c>
      <c r="AV298" s="177"/>
      <c r="AW298" s="177"/>
      <c r="AX298" s="177"/>
      <c r="AY298" s="177"/>
      <c r="AZ298" s="177"/>
      <c r="BA298" s="177"/>
      <c r="BB298" s="177"/>
      <c r="BC298" s="177"/>
      <c r="BD298" s="177"/>
      <c r="BE298" s="177"/>
      <c r="BF298" s="177"/>
      <c r="BG298" s="177"/>
      <c r="BH298" s="177"/>
    </row>
    <row r="299" spans="1:60" s="187" customFormat="1" ht="31.5">
      <c r="A299" s="415"/>
      <c r="B299" s="307" t="s">
        <v>202</v>
      </c>
      <c r="C299" s="263" t="s">
        <v>818</v>
      </c>
      <c r="D299" s="273">
        <v>48</v>
      </c>
      <c r="E299" s="274" t="s">
        <v>727</v>
      </c>
      <c r="F299" s="311" t="s">
        <v>1598</v>
      </c>
      <c r="G299" s="276"/>
      <c r="H299" s="426"/>
      <c r="I299" s="435">
        <v>44282</v>
      </c>
      <c r="J299" s="435"/>
      <c r="K299" s="435">
        <v>44287</v>
      </c>
      <c r="L299" s="435">
        <v>44312</v>
      </c>
      <c r="M299" s="435"/>
      <c r="N299" s="435">
        <v>44342</v>
      </c>
      <c r="O299" s="435">
        <v>44342</v>
      </c>
      <c r="P299" s="435"/>
      <c r="Q299" s="435"/>
      <c r="R299" s="435"/>
      <c r="S299" s="435">
        <v>44362</v>
      </c>
      <c r="T299" s="279"/>
      <c r="U299" s="435">
        <v>44372</v>
      </c>
      <c r="V299" s="279"/>
      <c r="W299" s="279"/>
      <c r="X299" s="279"/>
      <c r="Y299" s="279"/>
      <c r="Z299" s="279"/>
      <c r="AA299" s="279"/>
      <c r="AB299" s="279"/>
      <c r="AC299" s="279"/>
      <c r="AD299" s="279"/>
      <c r="AE299" s="279"/>
      <c r="AF299" s="279"/>
      <c r="AG299" s="279"/>
      <c r="AH299" s="279"/>
      <c r="AI299" s="279"/>
      <c r="AJ299" s="435">
        <v>44467</v>
      </c>
      <c r="AK299" s="279"/>
      <c r="AL299" s="279"/>
      <c r="AM299" s="279"/>
      <c r="AN299" s="279"/>
      <c r="AO299" s="279"/>
      <c r="AP299" s="435">
        <v>44522</v>
      </c>
      <c r="AQ299" s="435">
        <v>44542</v>
      </c>
      <c r="AR299" s="435">
        <v>44562</v>
      </c>
      <c r="AS299" s="436">
        <v>44622</v>
      </c>
      <c r="AT299" s="417">
        <v>44821</v>
      </c>
      <c r="AV299" s="177"/>
      <c r="AW299" s="177"/>
      <c r="AX299" s="177"/>
      <c r="AY299" s="177"/>
      <c r="AZ299" s="177"/>
      <c r="BA299" s="177"/>
      <c r="BB299" s="177"/>
      <c r="BC299" s="177"/>
      <c r="BD299" s="177"/>
      <c r="BE299" s="177"/>
      <c r="BF299" s="177"/>
      <c r="BG299" s="177"/>
      <c r="BH299" s="177"/>
    </row>
    <row r="300" spans="1:60" s="187" customFormat="1" ht="31.5">
      <c r="A300" s="415"/>
      <c r="B300" s="307" t="s">
        <v>538</v>
      </c>
      <c r="C300" s="263" t="s">
        <v>819</v>
      </c>
      <c r="D300" s="273">
        <v>48</v>
      </c>
      <c r="E300" s="274" t="s">
        <v>727</v>
      </c>
      <c r="F300" s="311" t="s">
        <v>1598</v>
      </c>
      <c r="G300" s="276"/>
      <c r="H300" s="426"/>
      <c r="I300" s="435">
        <v>44282</v>
      </c>
      <c r="J300" s="435"/>
      <c r="K300" s="435">
        <v>44287</v>
      </c>
      <c r="L300" s="435">
        <v>44312</v>
      </c>
      <c r="M300" s="435"/>
      <c r="N300" s="435">
        <v>44342</v>
      </c>
      <c r="O300" s="435">
        <v>44342</v>
      </c>
      <c r="P300" s="435"/>
      <c r="Q300" s="435"/>
      <c r="R300" s="435"/>
      <c r="S300" s="435">
        <v>44362</v>
      </c>
      <c r="T300" s="279"/>
      <c r="U300" s="435">
        <v>44372</v>
      </c>
      <c r="V300" s="279"/>
      <c r="W300" s="279"/>
      <c r="X300" s="279"/>
      <c r="Y300" s="279"/>
      <c r="Z300" s="279"/>
      <c r="AA300" s="279"/>
      <c r="AB300" s="279"/>
      <c r="AC300" s="279"/>
      <c r="AD300" s="279"/>
      <c r="AE300" s="279"/>
      <c r="AF300" s="279"/>
      <c r="AG300" s="279"/>
      <c r="AH300" s="279"/>
      <c r="AI300" s="279"/>
      <c r="AJ300" s="435">
        <v>44467</v>
      </c>
      <c r="AK300" s="279"/>
      <c r="AL300" s="279"/>
      <c r="AM300" s="279"/>
      <c r="AN300" s="279"/>
      <c r="AO300" s="279"/>
      <c r="AP300" s="435">
        <v>44522</v>
      </c>
      <c r="AQ300" s="435">
        <v>44542</v>
      </c>
      <c r="AR300" s="435">
        <v>44562</v>
      </c>
      <c r="AS300" s="436">
        <v>44622</v>
      </c>
      <c r="AT300" s="417">
        <v>44851</v>
      </c>
      <c r="AV300" s="177"/>
      <c r="AW300" s="177"/>
      <c r="AX300" s="177"/>
      <c r="AY300" s="177"/>
      <c r="AZ300" s="177"/>
      <c r="BA300" s="177"/>
      <c r="BB300" s="177"/>
      <c r="BC300" s="177"/>
      <c r="BD300" s="177"/>
      <c r="BE300" s="177"/>
      <c r="BF300" s="177"/>
      <c r="BG300" s="177"/>
      <c r="BH300" s="177"/>
    </row>
    <row r="301" spans="1:60" s="187" customFormat="1" ht="31.5">
      <c r="A301" s="415"/>
      <c r="B301" s="307" t="s">
        <v>534</v>
      </c>
      <c r="C301" s="263" t="s">
        <v>820</v>
      </c>
      <c r="D301" s="273">
        <v>48</v>
      </c>
      <c r="E301" s="274" t="s">
        <v>727</v>
      </c>
      <c r="F301" s="311" t="s">
        <v>1598</v>
      </c>
      <c r="G301" s="276"/>
      <c r="H301" s="426"/>
      <c r="I301" s="435">
        <v>44282</v>
      </c>
      <c r="J301" s="435"/>
      <c r="K301" s="435">
        <v>44287</v>
      </c>
      <c r="L301" s="435">
        <v>44312</v>
      </c>
      <c r="M301" s="435"/>
      <c r="N301" s="435">
        <v>44342</v>
      </c>
      <c r="O301" s="435">
        <v>44342</v>
      </c>
      <c r="P301" s="435"/>
      <c r="Q301" s="435"/>
      <c r="R301" s="435"/>
      <c r="S301" s="435">
        <v>44362</v>
      </c>
      <c r="T301" s="279"/>
      <c r="U301" s="435">
        <v>44372</v>
      </c>
      <c r="V301" s="279"/>
      <c r="W301" s="279"/>
      <c r="X301" s="279"/>
      <c r="Y301" s="279"/>
      <c r="Z301" s="279"/>
      <c r="AA301" s="279"/>
      <c r="AB301" s="279"/>
      <c r="AC301" s="279"/>
      <c r="AD301" s="279"/>
      <c r="AE301" s="279"/>
      <c r="AF301" s="279"/>
      <c r="AG301" s="279"/>
      <c r="AH301" s="279"/>
      <c r="AI301" s="279"/>
      <c r="AJ301" s="435">
        <v>44467</v>
      </c>
      <c r="AK301" s="279"/>
      <c r="AL301" s="279"/>
      <c r="AM301" s="279"/>
      <c r="AN301" s="279"/>
      <c r="AO301" s="279"/>
      <c r="AP301" s="435">
        <v>44522</v>
      </c>
      <c r="AQ301" s="435">
        <v>44542</v>
      </c>
      <c r="AR301" s="435">
        <v>44562</v>
      </c>
      <c r="AS301" s="436">
        <v>44622</v>
      </c>
      <c r="AT301" s="417">
        <v>44910</v>
      </c>
      <c r="AV301" s="177"/>
      <c r="AW301" s="177"/>
      <c r="AX301" s="177"/>
      <c r="AY301" s="177"/>
      <c r="AZ301" s="177"/>
      <c r="BA301" s="177"/>
      <c r="BB301" s="177"/>
      <c r="BC301" s="177"/>
      <c r="BD301" s="177"/>
      <c r="BE301" s="177"/>
      <c r="BF301" s="177"/>
      <c r="BG301" s="177"/>
      <c r="BH301" s="177"/>
    </row>
    <row r="302" spans="1:60" s="187" customFormat="1" ht="47.25">
      <c r="A302" s="415"/>
      <c r="B302" s="307" t="s">
        <v>1521</v>
      </c>
      <c r="C302" s="263" t="s">
        <v>821</v>
      </c>
      <c r="D302" s="273">
        <v>48</v>
      </c>
      <c r="E302" s="274" t="s">
        <v>727</v>
      </c>
      <c r="F302" s="311" t="s">
        <v>1598</v>
      </c>
      <c r="G302" s="276"/>
      <c r="H302" s="426"/>
      <c r="I302" s="435">
        <v>44282</v>
      </c>
      <c r="J302" s="435"/>
      <c r="K302" s="435">
        <v>44287</v>
      </c>
      <c r="L302" s="435">
        <v>44312</v>
      </c>
      <c r="M302" s="435"/>
      <c r="N302" s="435">
        <v>44342</v>
      </c>
      <c r="O302" s="435">
        <v>44342</v>
      </c>
      <c r="P302" s="435"/>
      <c r="Q302" s="435"/>
      <c r="R302" s="435"/>
      <c r="S302" s="435">
        <v>44362</v>
      </c>
      <c r="T302" s="279"/>
      <c r="U302" s="435">
        <v>44372</v>
      </c>
      <c r="V302" s="279"/>
      <c r="W302" s="279"/>
      <c r="X302" s="279"/>
      <c r="Y302" s="279"/>
      <c r="Z302" s="279"/>
      <c r="AA302" s="279"/>
      <c r="AB302" s="279"/>
      <c r="AC302" s="279"/>
      <c r="AD302" s="279"/>
      <c r="AE302" s="279"/>
      <c r="AF302" s="279"/>
      <c r="AG302" s="279"/>
      <c r="AH302" s="279"/>
      <c r="AI302" s="279"/>
      <c r="AJ302" s="435">
        <v>44467</v>
      </c>
      <c r="AK302" s="279"/>
      <c r="AL302" s="279"/>
      <c r="AM302" s="279"/>
      <c r="AN302" s="279"/>
      <c r="AO302" s="279"/>
      <c r="AP302" s="435">
        <v>44522</v>
      </c>
      <c r="AQ302" s="435">
        <v>44542</v>
      </c>
      <c r="AR302" s="435">
        <v>44562</v>
      </c>
      <c r="AS302" s="436">
        <v>44622</v>
      </c>
      <c r="AT302" s="417">
        <v>44768</v>
      </c>
      <c r="AV302" s="177"/>
      <c r="AW302" s="177"/>
      <c r="AX302" s="177"/>
      <c r="AY302" s="177"/>
      <c r="AZ302" s="177"/>
      <c r="BA302" s="177"/>
      <c r="BB302" s="177"/>
      <c r="BC302" s="177"/>
      <c r="BD302" s="177"/>
      <c r="BE302" s="177"/>
      <c r="BF302" s="177"/>
      <c r="BG302" s="177"/>
      <c r="BH302" s="177"/>
    </row>
    <row r="303" spans="1:60" s="187" customFormat="1" ht="47.25">
      <c r="A303" s="415"/>
      <c r="B303" s="307" t="s">
        <v>1506</v>
      </c>
      <c r="C303" s="263" t="s">
        <v>822</v>
      </c>
      <c r="D303" s="273">
        <v>48</v>
      </c>
      <c r="E303" s="274" t="s">
        <v>727</v>
      </c>
      <c r="F303" s="311" t="s">
        <v>1598</v>
      </c>
      <c r="G303" s="276"/>
      <c r="H303" s="426"/>
      <c r="I303" s="435">
        <v>44282</v>
      </c>
      <c r="J303" s="435"/>
      <c r="K303" s="435">
        <v>44287</v>
      </c>
      <c r="L303" s="435">
        <v>44312</v>
      </c>
      <c r="M303" s="435"/>
      <c r="N303" s="435">
        <v>44342</v>
      </c>
      <c r="O303" s="435">
        <v>44342</v>
      </c>
      <c r="P303" s="435"/>
      <c r="Q303" s="435"/>
      <c r="R303" s="435"/>
      <c r="S303" s="435">
        <v>44362</v>
      </c>
      <c r="T303" s="279"/>
      <c r="U303" s="435">
        <v>44372</v>
      </c>
      <c r="V303" s="279"/>
      <c r="W303" s="279"/>
      <c r="X303" s="279"/>
      <c r="Y303" s="279"/>
      <c r="Z303" s="279"/>
      <c r="AA303" s="279"/>
      <c r="AB303" s="279"/>
      <c r="AC303" s="279"/>
      <c r="AD303" s="279"/>
      <c r="AE303" s="279"/>
      <c r="AF303" s="279"/>
      <c r="AG303" s="279"/>
      <c r="AH303" s="279"/>
      <c r="AI303" s="279"/>
      <c r="AJ303" s="435">
        <v>44467</v>
      </c>
      <c r="AK303" s="279"/>
      <c r="AL303" s="279"/>
      <c r="AM303" s="279"/>
      <c r="AN303" s="279"/>
      <c r="AO303" s="279"/>
      <c r="AP303" s="435">
        <v>44522</v>
      </c>
      <c r="AQ303" s="435">
        <v>44542</v>
      </c>
      <c r="AR303" s="435">
        <v>44562</v>
      </c>
      <c r="AS303" s="436">
        <v>44622</v>
      </c>
      <c r="AT303" s="420" t="s">
        <v>1574</v>
      </c>
      <c r="AV303" s="177"/>
      <c r="AW303" s="177"/>
      <c r="AX303" s="177"/>
      <c r="AY303" s="177"/>
      <c r="AZ303" s="177"/>
      <c r="BA303" s="177"/>
      <c r="BB303" s="177"/>
      <c r="BC303" s="177"/>
      <c r="BD303" s="177"/>
      <c r="BE303" s="177"/>
      <c r="BF303" s="177"/>
      <c r="BG303" s="177"/>
      <c r="BH303" s="177"/>
    </row>
    <row r="304" spans="1:60" s="187" customFormat="1" ht="47.25">
      <c r="A304" s="418"/>
      <c r="B304" s="317" t="s">
        <v>1465</v>
      </c>
      <c r="C304" s="283" t="s">
        <v>824</v>
      </c>
      <c r="D304" s="284">
        <v>48</v>
      </c>
      <c r="E304" s="285" t="s">
        <v>727</v>
      </c>
      <c r="F304" s="321" t="s">
        <v>1598</v>
      </c>
      <c r="G304" s="287"/>
      <c r="H304" s="437"/>
      <c r="I304" s="438">
        <v>44282</v>
      </c>
      <c r="J304" s="438"/>
      <c r="K304" s="438">
        <v>44287</v>
      </c>
      <c r="L304" s="438">
        <v>44312</v>
      </c>
      <c r="M304" s="438"/>
      <c r="N304" s="438">
        <v>44342</v>
      </c>
      <c r="O304" s="438">
        <v>44342</v>
      </c>
      <c r="P304" s="438"/>
      <c r="Q304" s="438"/>
      <c r="R304" s="438"/>
      <c r="S304" s="438">
        <v>44362</v>
      </c>
      <c r="T304" s="290"/>
      <c r="U304" s="438">
        <v>44372</v>
      </c>
      <c r="V304" s="290"/>
      <c r="W304" s="290"/>
      <c r="X304" s="290"/>
      <c r="Y304" s="290"/>
      <c r="Z304" s="290"/>
      <c r="AA304" s="290"/>
      <c r="AB304" s="290"/>
      <c r="AC304" s="290"/>
      <c r="AD304" s="290"/>
      <c r="AE304" s="290"/>
      <c r="AF304" s="290"/>
      <c r="AG304" s="290"/>
      <c r="AH304" s="290"/>
      <c r="AI304" s="290"/>
      <c r="AJ304" s="438">
        <v>44467</v>
      </c>
      <c r="AK304" s="290"/>
      <c r="AL304" s="290"/>
      <c r="AM304" s="290"/>
      <c r="AN304" s="290"/>
      <c r="AO304" s="290"/>
      <c r="AP304" s="438">
        <v>44522</v>
      </c>
      <c r="AQ304" s="438">
        <v>44542</v>
      </c>
      <c r="AR304" s="438">
        <v>44562</v>
      </c>
      <c r="AS304" s="439">
        <v>44622</v>
      </c>
      <c r="AT304" s="417">
        <v>44681</v>
      </c>
      <c r="AV304" s="177"/>
      <c r="AW304" s="177"/>
      <c r="AX304" s="177"/>
      <c r="AY304" s="177"/>
      <c r="AZ304" s="177"/>
      <c r="BA304" s="177"/>
      <c r="BB304" s="177"/>
      <c r="BC304" s="177"/>
      <c r="BD304" s="177"/>
      <c r="BE304" s="177"/>
      <c r="BF304" s="177"/>
      <c r="BG304" s="177"/>
      <c r="BH304" s="177"/>
    </row>
    <row r="305" spans="1:60" s="187" customFormat="1" ht="47.25">
      <c r="A305" s="411">
        <v>49</v>
      </c>
      <c r="B305" s="299" t="s">
        <v>218</v>
      </c>
      <c r="C305" s="247" t="s">
        <v>736</v>
      </c>
      <c r="D305" s="248">
        <v>49</v>
      </c>
      <c r="E305" s="249" t="s">
        <v>727</v>
      </c>
      <c r="F305" s="303" t="s">
        <v>1600</v>
      </c>
      <c r="G305" s="251" t="s">
        <v>1454</v>
      </c>
      <c r="H305" s="421"/>
      <c r="I305" s="440">
        <v>44083</v>
      </c>
      <c r="J305" s="440"/>
      <c r="K305" s="440">
        <v>44088</v>
      </c>
      <c r="L305" s="440">
        <v>44113</v>
      </c>
      <c r="M305" s="440"/>
      <c r="N305" s="441">
        <v>44143</v>
      </c>
      <c r="O305" s="441">
        <v>44143</v>
      </c>
      <c r="P305" s="441"/>
      <c r="Q305" s="441"/>
      <c r="R305" s="441"/>
      <c r="S305" s="441">
        <v>44163</v>
      </c>
      <c r="T305" s="256"/>
      <c r="U305" s="441">
        <v>44173</v>
      </c>
      <c r="V305" s="256"/>
      <c r="W305" s="256"/>
      <c r="X305" s="256"/>
      <c r="Y305" s="256"/>
      <c r="Z305" s="256"/>
      <c r="AA305" s="256"/>
      <c r="AB305" s="256"/>
      <c r="AC305" s="256"/>
      <c r="AD305" s="256"/>
      <c r="AE305" s="256"/>
      <c r="AF305" s="256"/>
      <c r="AG305" s="256"/>
      <c r="AH305" s="256"/>
      <c r="AI305" s="256"/>
      <c r="AJ305" s="442">
        <v>44268</v>
      </c>
      <c r="AK305" s="256"/>
      <c r="AL305" s="256"/>
      <c r="AM305" s="256"/>
      <c r="AN305" s="256"/>
      <c r="AO305" s="256"/>
      <c r="AP305" s="442">
        <v>44323</v>
      </c>
      <c r="AQ305" s="442">
        <v>44343</v>
      </c>
      <c r="AR305" s="442">
        <v>44363</v>
      </c>
      <c r="AS305" s="443">
        <v>44423</v>
      </c>
      <c r="AT305" s="417">
        <v>44743</v>
      </c>
      <c r="AV305" s="177"/>
      <c r="AW305" s="177"/>
      <c r="AX305" s="177"/>
      <c r="AY305" s="177"/>
      <c r="AZ305" s="177"/>
      <c r="BA305" s="177"/>
      <c r="BB305" s="177"/>
      <c r="BC305" s="177"/>
      <c r="BD305" s="177"/>
      <c r="BE305" s="177"/>
      <c r="BF305" s="177"/>
      <c r="BG305" s="177"/>
      <c r="BH305" s="177"/>
    </row>
    <row r="306" spans="1:60" s="187" customFormat="1" ht="31.5">
      <c r="A306" s="415"/>
      <c r="B306" s="307" t="s">
        <v>1477</v>
      </c>
      <c r="C306" s="263" t="s">
        <v>1601</v>
      </c>
      <c r="D306" s="273">
        <v>49</v>
      </c>
      <c r="E306" s="274" t="s">
        <v>727</v>
      </c>
      <c r="F306" s="311" t="s">
        <v>1600</v>
      </c>
      <c r="G306" s="276"/>
      <c r="H306" s="426"/>
      <c r="I306" s="427">
        <v>43338</v>
      </c>
      <c r="J306" s="428">
        <f>I306+14</f>
        <v>43352</v>
      </c>
      <c r="K306" s="428">
        <f>J306+3</f>
        <v>43355</v>
      </c>
      <c r="L306" s="429">
        <f>K306+2</f>
        <v>43357</v>
      </c>
      <c r="M306" s="428">
        <f>L306+1</f>
        <v>43358</v>
      </c>
      <c r="N306" s="430">
        <f>M306+25</f>
        <v>43383</v>
      </c>
      <c r="O306" s="430">
        <f>M306+10</f>
        <v>43368</v>
      </c>
      <c r="P306" s="430"/>
      <c r="Q306" s="430">
        <f>M306+10</f>
        <v>43368</v>
      </c>
      <c r="R306" s="430">
        <f>Q306+5</f>
        <v>43373</v>
      </c>
      <c r="S306" s="431"/>
      <c r="T306" s="379">
        <f>Q306+10</f>
        <v>43378</v>
      </c>
      <c r="U306" s="430">
        <f>N306+10</f>
        <v>43393</v>
      </c>
      <c r="V306" s="379">
        <f>N306+1</f>
        <v>43384</v>
      </c>
      <c r="W306" s="379">
        <f>V306+5</f>
        <v>43389</v>
      </c>
      <c r="X306" s="380">
        <v>43493</v>
      </c>
      <c r="Y306" s="379">
        <f>X306+20</f>
        <v>43513</v>
      </c>
      <c r="Z306" s="379">
        <f>O306+10</f>
        <v>43378</v>
      </c>
      <c r="AA306" s="379">
        <f>X306+25</f>
        <v>43518</v>
      </c>
      <c r="AB306" s="379">
        <f>X306+15</f>
        <v>43508</v>
      </c>
      <c r="AC306" s="379">
        <f>AA306+1</f>
        <v>43519</v>
      </c>
      <c r="AD306" s="379">
        <f>X306+10</f>
        <v>43503</v>
      </c>
      <c r="AE306" s="379">
        <f>AD306+1</f>
        <v>43504</v>
      </c>
      <c r="AF306" s="379">
        <f>Y306+1</f>
        <v>43514</v>
      </c>
      <c r="AG306" s="380">
        <f>AF306+15</f>
        <v>43529</v>
      </c>
      <c r="AH306" s="379">
        <f>AG306+10</f>
        <v>43539</v>
      </c>
      <c r="AI306" s="379">
        <f>AH306+5</f>
        <v>43544</v>
      </c>
      <c r="AJ306" s="432">
        <f>AI306+15</f>
        <v>43559</v>
      </c>
      <c r="AK306" s="379">
        <f>AI306+20</f>
        <v>43564</v>
      </c>
      <c r="AL306" s="380">
        <f>AK306+5</f>
        <v>43569</v>
      </c>
      <c r="AM306" s="379">
        <f>AL306+1</f>
        <v>43570</v>
      </c>
      <c r="AN306" s="379">
        <f>AM306+5</f>
        <v>43575</v>
      </c>
      <c r="AO306" s="379">
        <f>AN306+5</f>
        <v>43580</v>
      </c>
      <c r="AP306" s="433"/>
      <c r="AQ306" s="433"/>
      <c r="AR306" s="433">
        <f>AO306+20</f>
        <v>43600</v>
      </c>
      <c r="AS306" s="434"/>
      <c r="AT306" s="417">
        <v>45077</v>
      </c>
      <c r="AV306" s="177"/>
      <c r="AW306" s="177"/>
      <c r="AX306" s="177"/>
      <c r="AY306" s="177"/>
      <c r="AZ306" s="177"/>
      <c r="BA306" s="177"/>
      <c r="BB306" s="177"/>
      <c r="BC306" s="177"/>
      <c r="BD306" s="177"/>
      <c r="BE306" s="177"/>
      <c r="BF306" s="177"/>
      <c r="BG306" s="177"/>
      <c r="BH306" s="177"/>
    </row>
    <row r="307" spans="1:60" s="187" customFormat="1" ht="31.5">
      <c r="A307" s="415"/>
      <c r="B307" s="307" t="s">
        <v>186</v>
      </c>
      <c r="C307" s="263" t="s">
        <v>827</v>
      </c>
      <c r="D307" s="273">
        <v>49</v>
      </c>
      <c r="E307" s="274" t="s">
        <v>727</v>
      </c>
      <c r="F307" s="311" t="s">
        <v>1600</v>
      </c>
      <c r="G307" s="276"/>
      <c r="H307" s="426"/>
      <c r="I307" s="435">
        <v>44083</v>
      </c>
      <c r="J307" s="435"/>
      <c r="K307" s="435">
        <v>44088</v>
      </c>
      <c r="L307" s="435">
        <v>44113</v>
      </c>
      <c r="M307" s="435"/>
      <c r="N307" s="435">
        <v>44143</v>
      </c>
      <c r="O307" s="435">
        <v>44143</v>
      </c>
      <c r="P307" s="435"/>
      <c r="Q307" s="435"/>
      <c r="R307" s="435"/>
      <c r="S307" s="435">
        <v>44163</v>
      </c>
      <c r="T307" s="279"/>
      <c r="U307" s="435">
        <v>44173</v>
      </c>
      <c r="V307" s="279"/>
      <c r="W307" s="279"/>
      <c r="X307" s="279"/>
      <c r="Y307" s="279"/>
      <c r="Z307" s="279"/>
      <c r="AA307" s="279"/>
      <c r="AB307" s="279"/>
      <c r="AC307" s="279"/>
      <c r="AD307" s="279"/>
      <c r="AE307" s="279"/>
      <c r="AF307" s="279"/>
      <c r="AG307" s="279"/>
      <c r="AH307" s="279"/>
      <c r="AI307" s="279"/>
      <c r="AJ307" s="435">
        <v>44268</v>
      </c>
      <c r="AK307" s="279"/>
      <c r="AL307" s="279"/>
      <c r="AM307" s="279"/>
      <c r="AN307" s="279"/>
      <c r="AO307" s="279"/>
      <c r="AP307" s="435">
        <v>44323</v>
      </c>
      <c r="AQ307" s="435">
        <v>44343</v>
      </c>
      <c r="AR307" s="435">
        <v>44363</v>
      </c>
      <c r="AS307" s="436">
        <v>44423</v>
      </c>
      <c r="AT307" s="417">
        <v>44987</v>
      </c>
      <c r="AV307" s="177"/>
      <c r="AW307" s="177"/>
      <c r="AX307" s="177"/>
      <c r="AY307" s="177"/>
      <c r="AZ307" s="177"/>
      <c r="BA307" s="177"/>
      <c r="BB307" s="177"/>
      <c r="BC307" s="177"/>
      <c r="BD307" s="177"/>
      <c r="BE307" s="177"/>
      <c r="BF307" s="177"/>
      <c r="BG307" s="177"/>
      <c r="BH307" s="177"/>
    </row>
    <row r="308" spans="1:60" s="187" customFormat="1" ht="31.5">
      <c r="A308" s="415"/>
      <c r="B308" s="307" t="s">
        <v>536</v>
      </c>
      <c r="C308" s="263" t="s">
        <v>828</v>
      </c>
      <c r="D308" s="273">
        <v>49</v>
      </c>
      <c r="E308" s="274" t="s">
        <v>727</v>
      </c>
      <c r="F308" s="311" t="s">
        <v>1600</v>
      </c>
      <c r="G308" s="276"/>
      <c r="H308" s="426"/>
      <c r="I308" s="435">
        <v>44083</v>
      </c>
      <c r="J308" s="435"/>
      <c r="K308" s="435">
        <v>44088</v>
      </c>
      <c r="L308" s="435">
        <v>44113</v>
      </c>
      <c r="M308" s="435"/>
      <c r="N308" s="435">
        <v>44143</v>
      </c>
      <c r="O308" s="435">
        <v>44143</v>
      </c>
      <c r="P308" s="435"/>
      <c r="Q308" s="435"/>
      <c r="R308" s="435"/>
      <c r="S308" s="435">
        <v>44163</v>
      </c>
      <c r="T308" s="279"/>
      <c r="U308" s="435">
        <v>44173</v>
      </c>
      <c r="V308" s="279"/>
      <c r="W308" s="279"/>
      <c r="X308" s="279"/>
      <c r="Y308" s="279"/>
      <c r="Z308" s="279"/>
      <c r="AA308" s="279"/>
      <c r="AB308" s="279"/>
      <c r="AC308" s="279"/>
      <c r="AD308" s="279"/>
      <c r="AE308" s="279"/>
      <c r="AF308" s="279"/>
      <c r="AG308" s="279"/>
      <c r="AH308" s="279"/>
      <c r="AI308" s="279"/>
      <c r="AJ308" s="435">
        <v>44268</v>
      </c>
      <c r="AK308" s="279"/>
      <c r="AL308" s="279"/>
      <c r="AM308" s="279"/>
      <c r="AN308" s="279"/>
      <c r="AO308" s="279"/>
      <c r="AP308" s="435">
        <v>44323</v>
      </c>
      <c r="AQ308" s="435">
        <v>44343</v>
      </c>
      <c r="AR308" s="435">
        <v>44363</v>
      </c>
      <c r="AS308" s="436">
        <v>44423</v>
      </c>
      <c r="AT308" s="417">
        <v>44515</v>
      </c>
      <c r="AV308" s="177"/>
      <c r="AW308" s="177"/>
      <c r="AX308" s="177"/>
      <c r="AY308" s="177"/>
      <c r="AZ308" s="177"/>
      <c r="BA308" s="177"/>
      <c r="BB308" s="177"/>
      <c r="BC308" s="177"/>
      <c r="BD308" s="177"/>
      <c r="BE308" s="177"/>
      <c r="BF308" s="177"/>
      <c r="BG308" s="177"/>
      <c r="BH308" s="177"/>
    </row>
    <row r="309" spans="1:60" s="187" customFormat="1" ht="47.25">
      <c r="A309" s="415"/>
      <c r="B309" s="307" t="s">
        <v>1602</v>
      </c>
      <c r="C309" s="263" t="s">
        <v>829</v>
      </c>
      <c r="D309" s="273">
        <v>49</v>
      </c>
      <c r="E309" s="274" t="s">
        <v>727</v>
      </c>
      <c r="F309" s="311" t="s">
        <v>1600</v>
      </c>
      <c r="G309" s="276"/>
      <c r="H309" s="426"/>
      <c r="I309" s="435">
        <v>44083</v>
      </c>
      <c r="J309" s="435"/>
      <c r="K309" s="435">
        <v>44088</v>
      </c>
      <c r="L309" s="435">
        <v>44113</v>
      </c>
      <c r="M309" s="435"/>
      <c r="N309" s="435">
        <v>44143</v>
      </c>
      <c r="O309" s="435">
        <v>44143</v>
      </c>
      <c r="P309" s="435"/>
      <c r="Q309" s="435"/>
      <c r="R309" s="435"/>
      <c r="S309" s="435">
        <v>44163</v>
      </c>
      <c r="T309" s="279"/>
      <c r="U309" s="435">
        <v>44173</v>
      </c>
      <c r="V309" s="279"/>
      <c r="W309" s="279"/>
      <c r="X309" s="279"/>
      <c r="Y309" s="279"/>
      <c r="Z309" s="279"/>
      <c r="AA309" s="279"/>
      <c r="AB309" s="279"/>
      <c r="AC309" s="279"/>
      <c r="AD309" s="279"/>
      <c r="AE309" s="279"/>
      <c r="AF309" s="279"/>
      <c r="AG309" s="279"/>
      <c r="AH309" s="279"/>
      <c r="AI309" s="279"/>
      <c r="AJ309" s="435">
        <v>44268</v>
      </c>
      <c r="AK309" s="279"/>
      <c r="AL309" s="279"/>
      <c r="AM309" s="279"/>
      <c r="AN309" s="279"/>
      <c r="AO309" s="279"/>
      <c r="AP309" s="435">
        <v>44323</v>
      </c>
      <c r="AQ309" s="435">
        <v>44343</v>
      </c>
      <c r="AR309" s="435">
        <v>44363</v>
      </c>
      <c r="AS309" s="436">
        <v>44423</v>
      </c>
      <c r="AT309" s="417">
        <v>44423</v>
      </c>
      <c r="AV309" s="177"/>
      <c r="AW309" s="177"/>
      <c r="AX309" s="177"/>
      <c r="AY309" s="177"/>
      <c r="AZ309" s="177"/>
      <c r="BA309" s="177"/>
      <c r="BB309" s="177"/>
      <c r="BC309" s="177"/>
      <c r="BD309" s="177"/>
      <c r="BE309" s="177"/>
      <c r="BF309" s="177"/>
      <c r="BG309" s="177"/>
      <c r="BH309" s="177"/>
    </row>
    <row r="310" spans="1:60" s="187" customFormat="1" ht="47.25">
      <c r="A310" s="415"/>
      <c r="B310" s="307" t="s">
        <v>1464</v>
      </c>
      <c r="C310" s="263" t="s">
        <v>831</v>
      </c>
      <c r="D310" s="273">
        <v>49</v>
      </c>
      <c r="E310" s="274" t="s">
        <v>727</v>
      </c>
      <c r="F310" s="311" t="s">
        <v>1600</v>
      </c>
      <c r="G310" s="276"/>
      <c r="H310" s="426"/>
      <c r="I310" s="435">
        <v>44083</v>
      </c>
      <c r="J310" s="435"/>
      <c r="K310" s="435">
        <v>44088</v>
      </c>
      <c r="L310" s="435">
        <v>44113</v>
      </c>
      <c r="M310" s="435"/>
      <c r="N310" s="435">
        <v>44143</v>
      </c>
      <c r="O310" s="435">
        <v>44143</v>
      </c>
      <c r="P310" s="435"/>
      <c r="Q310" s="435"/>
      <c r="R310" s="435"/>
      <c r="S310" s="435">
        <v>44163</v>
      </c>
      <c r="T310" s="279"/>
      <c r="U310" s="435">
        <v>44173</v>
      </c>
      <c r="V310" s="279"/>
      <c r="W310" s="279"/>
      <c r="X310" s="279"/>
      <c r="Y310" s="279"/>
      <c r="Z310" s="279"/>
      <c r="AA310" s="279"/>
      <c r="AB310" s="279"/>
      <c r="AC310" s="279"/>
      <c r="AD310" s="279"/>
      <c r="AE310" s="279"/>
      <c r="AF310" s="279"/>
      <c r="AG310" s="279"/>
      <c r="AH310" s="279"/>
      <c r="AI310" s="279"/>
      <c r="AJ310" s="435">
        <v>44268</v>
      </c>
      <c r="AK310" s="279"/>
      <c r="AL310" s="279"/>
      <c r="AM310" s="279"/>
      <c r="AN310" s="279"/>
      <c r="AO310" s="279"/>
      <c r="AP310" s="435">
        <v>44323</v>
      </c>
      <c r="AQ310" s="435">
        <v>44343</v>
      </c>
      <c r="AR310" s="435">
        <v>44363</v>
      </c>
      <c r="AS310" s="436">
        <v>44423</v>
      </c>
      <c r="AT310" s="417">
        <v>44583</v>
      </c>
      <c r="AV310" s="177"/>
      <c r="AW310" s="177"/>
      <c r="AX310" s="177"/>
      <c r="AY310" s="177"/>
      <c r="AZ310" s="177"/>
      <c r="BA310" s="177"/>
      <c r="BB310" s="177"/>
      <c r="BC310" s="177"/>
      <c r="BD310" s="177"/>
      <c r="BE310" s="177"/>
      <c r="BF310" s="177"/>
      <c r="BG310" s="177"/>
      <c r="BH310" s="177"/>
    </row>
    <row r="311" spans="1:60" s="187" customFormat="1" ht="31.5">
      <c r="A311" s="418"/>
      <c r="B311" s="317" t="s">
        <v>833</v>
      </c>
      <c r="C311" s="283" t="s">
        <v>834</v>
      </c>
      <c r="D311" s="284">
        <v>49</v>
      </c>
      <c r="E311" s="285" t="s">
        <v>727</v>
      </c>
      <c r="F311" s="321" t="s">
        <v>1600</v>
      </c>
      <c r="G311" s="287"/>
      <c r="H311" s="437"/>
      <c r="I311" s="438">
        <v>44083</v>
      </c>
      <c r="J311" s="438"/>
      <c r="K311" s="438">
        <v>44088</v>
      </c>
      <c r="L311" s="438">
        <v>44113</v>
      </c>
      <c r="M311" s="438"/>
      <c r="N311" s="438">
        <v>44143</v>
      </c>
      <c r="O311" s="438">
        <v>44143</v>
      </c>
      <c r="P311" s="438"/>
      <c r="Q311" s="438"/>
      <c r="R311" s="438"/>
      <c r="S311" s="438">
        <v>44163</v>
      </c>
      <c r="T311" s="290"/>
      <c r="U311" s="438">
        <v>44173</v>
      </c>
      <c r="V311" s="290"/>
      <c r="W311" s="290"/>
      <c r="X311" s="290"/>
      <c r="Y311" s="290"/>
      <c r="Z311" s="290"/>
      <c r="AA311" s="290"/>
      <c r="AB311" s="290"/>
      <c r="AC311" s="290"/>
      <c r="AD311" s="290"/>
      <c r="AE311" s="290"/>
      <c r="AF311" s="290"/>
      <c r="AG311" s="290"/>
      <c r="AH311" s="290"/>
      <c r="AI311" s="290"/>
      <c r="AJ311" s="438">
        <v>44268</v>
      </c>
      <c r="AK311" s="290"/>
      <c r="AL311" s="290"/>
      <c r="AM311" s="290"/>
      <c r="AN311" s="290"/>
      <c r="AO311" s="290"/>
      <c r="AP311" s="438">
        <v>44323</v>
      </c>
      <c r="AQ311" s="438">
        <v>44343</v>
      </c>
      <c r="AR311" s="438">
        <v>44363</v>
      </c>
      <c r="AS311" s="439">
        <v>44423</v>
      </c>
      <c r="AT311" s="417">
        <v>44787</v>
      </c>
      <c r="AV311" s="177"/>
      <c r="AW311" s="177"/>
      <c r="AX311" s="177"/>
      <c r="AY311" s="177"/>
      <c r="AZ311" s="177"/>
      <c r="BA311" s="177"/>
      <c r="BB311" s="177"/>
      <c r="BC311" s="177"/>
      <c r="BD311" s="177"/>
      <c r="BE311" s="177"/>
      <c r="BF311" s="177"/>
      <c r="BG311" s="177"/>
      <c r="BH311" s="177"/>
    </row>
    <row r="312" spans="1:60" s="187" customFormat="1" ht="31.5">
      <c r="A312" s="411">
        <v>50</v>
      </c>
      <c r="B312" s="299" t="s">
        <v>732</v>
      </c>
      <c r="C312" s="247" t="s">
        <v>835</v>
      </c>
      <c r="D312" s="248">
        <v>50</v>
      </c>
      <c r="E312" s="249" t="s">
        <v>727</v>
      </c>
      <c r="F312" s="303" t="s">
        <v>1603</v>
      </c>
      <c r="G312" s="251" t="s">
        <v>1454</v>
      </c>
      <c r="H312" s="421"/>
      <c r="I312" s="440">
        <v>44270</v>
      </c>
      <c r="J312" s="440"/>
      <c r="K312" s="440">
        <v>44275</v>
      </c>
      <c r="L312" s="440">
        <v>44300</v>
      </c>
      <c r="M312" s="440"/>
      <c r="N312" s="441">
        <v>44330</v>
      </c>
      <c r="O312" s="441">
        <v>44330</v>
      </c>
      <c r="P312" s="441"/>
      <c r="Q312" s="441"/>
      <c r="R312" s="441"/>
      <c r="S312" s="441">
        <v>44350</v>
      </c>
      <c r="T312" s="256"/>
      <c r="U312" s="441">
        <v>44360</v>
      </c>
      <c r="V312" s="256"/>
      <c r="W312" s="256"/>
      <c r="X312" s="256"/>
      <c r="Y312" s="256"/>
      <c r="Z312" s="256"/>
      <c r="AA312" s="256"/>
      <c r="AB312" s="256"/>
      <c r="AC312" s="256"/>
      <c r="AD312" s="256"/>
      <c r="AE312" s="256"/>
      <c r="AF312" s="256"/>
      <c r="AG312" s="256"/>
      <c r="AH312" s="256"/>
      <c r="AI312" s="256"/>
      <c r="AJ312" s="442">
        <v>44455</v>
      </c>
      <c r="AK312" s="256"/>
      <c r="AL312" s="256"/>
      <c r="AM312" s="256"/>
      <c r="AN312" s="256"/>
      <c r="AO312" s="256"/>
      <c r="AP312" s="442">
        <v>44510</v>
      </c>
      <c r="AQ312" s="442">
        <v>44530</v>
      </c>
      <c r="AR312" s="442">
        <v>44550</v>
      </c>
      <c r="AS312" s="443">
        <v>44610</v>
      </c>
      <c r="AT312" s="417">
        <v>44610</v>
      </c>
      <c r="AV312" s="177"/>
      <c r="AW312" s="177"/>
      <c r="AX312" s="177"/>
      <c r="AY312" s="177"/>
      <c r="AZ312" s="177"/>
      <c r="BA312" s="177"/>
      <c r="BB312" s="177"/>
      <c r="BC312" s="177"/>
      <c r="BD312" s="177"/>
      <c r="BE312" s="177"/>
      <c r="BF312" s="177"/>
      <c r="BG312" s="177"/>
      <c r="BH312" s="177"/>
    </row>
    <row r="313" spans="1:60" s="187" customFormat="1" ht="31.5">
      <c r="A313" s="415"/>
      <c r="B313" s="307" t="s">
        <v>552</v>
      </c>
      <c r="C313" s="263" t="s">
        <v>836</v>
      </c>
      <c r="D313" s="273">
        <v>50</v>
      </c>
      <c r="E313" s="274" t="s">
        <v>727</v>
      </c>
      <c r="F313" s="311" t="s">
        <v>1603</v>
      </c>
      <c r="G313" s="276"/>
      <c r="H313" s="426"/>
      <c r="I313" s="427">
        <v>43338</v>
      </c>
      <c r="J313" s="428">
        <f>I313+14</f>
        <v>43352</v>
      </c>
      <c r="K313" s="428">
        <f>J313+3</f>
        <v>43355</v>
      </c>
      <c r="L313" s="429">
        <f>K313+2</f>
        <v>43357</v>
      </c>
      <c r="M313" s="428">
        <f>L313+1</f>
        <v>43358</v>
      </c>
      <c r="N313" s="430">
        <f>M313+25</f>
        <v>43383</v>
      </c>
      <c r="O313" s="430">
        <f>M313+10</f>
        <v>43368</v>
      </c>
      <c r="P313" s="430"/>
      <c r="Q313" s="430">
        <f>M313+10</f>
        <v>43368</v>
      </c>
      <c r="R313" s="430">
        <f>Q313+5</f>
        <v>43373</v>
      </c>
      <c r="S313" s="431"/>
      <c r="T313" s="379">
        <f>Q313+10</f>
        <v>43378</v>
      </c>
      <c r="U313" s="430">
        <f>N313+10</f>
        <v>43393</v>
      </c>
      <c r="V313" s="379">
        <f>N313+1</f>
        <v>43384</v>
      </c>
      <c r="W313" s="379">
        <f>V313+5</f>
        <v>43389</v>
      </c>
      <c r="X313" s="380">
        <v>43493</v>
      </c>
      <c r="Y313" s="379">
        <f>X313+20</f>
        <v>43513</v>
      </c>
      <c r="Z313" s="379">
        <f>O313+10</f>
        <v>43378</v>
      </c>
      <c r="AA313" s="379">
        <f>X313+25</f>
        <v>43518</v>
      </c>
      <c r="AB313" s="379">
        <f>X313+15</f>
        <v>43508</v>
      </c>
      <c r="AC313" s="379">
        <f>AA313+1</f>
        <v>43519</v>
      </c>
      <c r="AD313" s="379">
        <f>X313+10</f>
        <v>43503</v>
      </c>
      <c r="AE313" s="379">
        <f>AD313+1</f>
        <v>43504</v>
      </c>
      <c r="AF313" s="379">
        <f>Y313+1</f>
        <v>43514</v>
      </c>
      <c r="AG313" s="380">
        <f>AF313+15</f>
        <v>43529</v>
      </c>
      <c r="AH313" s="379">
        <f>AG313+10</f>
        <v>43539</v>
      </c>
      <c r="AI313" s="379">
        <f>AH313+5</f>
        <v>43544</v>
      </c>
      <c r="AJ313" s="432">
        <f>AI313+15</f>
        <v>43559</v>
      </c>
      <c r="AK313" s="379">
        <f>AI313+20</f>
        <v>43564</v>
      </c>
      <c r="AL313" s="380">
        <f>AK313+5</f>
        <v>43569</v>
      </c>
      <c r="AM313" s="379">
        <f>AL313+1</f>
        <v>43570</v>
      </c>
      <c r="AN313" s="379">
        <f>AM313+5</f>
        <v>43575</v>
      </c>
      <c r="AO313" s="379">
        <f>AN313+5</f>
        <v>43580</v>
      </c>
      <c r="AP313" s="433"/>
      <c r="AQ313" s="433"/>
      <c r="AR313" s="433">
        <f>AO313+20</f>
        <v>43600</v>
      </c>
      <c r="AS313" s="434"/>
      <c r="AT313" s="420" t="s">
        <v>1574</v>
      </c>
      <c r="AV313" s="177"/>
      <c r="AW313" s="177"/>
      <c r="AX313" s="177"/>
      <c r="AY313" s="177"/>
      <c r="AZ313" s="177"/>
      <c r="BA313" s="177"/>
      <c r="BB313" s="177"/>
      <c r="BC313" s="177"/>
      <c r="BD313" s="177"/>
      <c r="BE313" s="177"/>
      <c r="BF313" s="177"/>
      <c r="BG313" s="177"/>
      <c r="BH313" s="177"/>
    </row>
    <row r="314" spans="1:60" s="187" customFormat="1" ht="31.5">
      <c r="A314" s="415"/>
      <c r="B314" s="307" t="s">
        <v>554</v>
      </c>
      <c r="C314" s="263" t="s">
        <v>1604</v>
      </c>
      <c r="D314" s="273">
        <v>50</v>
      </c>
      <c r="E314" s="274" t="s">
        <v>727</v>
      </c>
      <c r="F314" s="311" t="s">
        <v>1603</v>
      </c>
      <c r="G314" s="276"/>
      <c r="H314" s="426"/>
      <c r="I314" s="435">
        <v>44270</v>
      </c>
      <c r="J314" s="435"/>
      <c r="K314" s="435">
        <v>44275</v>
      </c>
      <c r="L314" s="435">
        <v>44300</v>
      </c>
      <c r="M314" s="435"/>
      <c r="N314" s="435">
        <v>44330</v>
      </c>
      <c r="O314" s="435">
        <v>44330</v>
      </c>
      <c r="P314" s="435"/>
      <c r="Q314" s="435"/>
      <c r="R314" s="435"/>
      <c r="S314" s="435">
        <v>44350</v>
      </c>
      <c r="T314" s="279"/>
      <c r="U314" s="435">
        <v>44360</v>
      </c>
      <c r="V314" s="279"/>
      <c r="W314" s="279"/>
      <c r="X314" s="279"/>
      <c r="Y314" s="279"/>
      <c r="Z314" s="279"/>
      <c r="AA314" s="279"/>
      <c r="AB314" s="279"/>
      <c r="AC314" s="279"/>
      <c r="AD314" s="279"/>
      <c r="AE314" s="279"/>
      <c r="AF314" s="279"/>
      <c r="AG314" s="279"/>
      <c r="AH314" s="279"/>
      <c r="AI314" s="279"/>
      <c r="AJ314" s="435">
        <v>44455</v>
      </c>
      <c r="AK314" s="279"/>
      <c r="AL314" s="279"/>
      <c r="AM314" s="279"/>
      <c r="AN314" s="279"/>
      <c r="AO314" s="279"/>
      <c r="AP314" s="435">
        <v>44510</v>
      </c>
      <c r="AQ314" s="435">
        <v>44530</v>
      </c>
      <c r="AR314" s="435">
        <v>44550</v>
      </c>
      <c r="AS314" s="436">
        <v>44610</v>
      </c>
      <c r="AT314" s="420" t="s">
        <v>1574</v>
      </c>
      <c r="AV314" s="177"/>
      <c r="AW314" s="177"/>
      <c r="AX314" s="177"/>
      <c r="AY314" s="177"/>
      <c r="AZ314" s="177"/>
      <c r="BA314" s="177"/>
      <c r="BB314" s="177"/>
      <c r="BC314" s="177"/>
      <c r="BD314" s="177"/>
      <c r="BE314" s="177"/>
      <c r="BF314" s="177"/>
      <c r="BG314" s="177"/>
      <c r="BH314" s="177"/>
    </row>
    <row r="315" spans="1:60" s="187" customFormat="1" ht="63">
      <c r="A315" s="415"/>
      <c r="B315" s="307" t="s">
        <v>837</v>
      </c>
      <c r="C315" s="263" t="s">
        <v>838</v>
      </c>
      <c r="D315" s="273">
        <v>50</v>
      </c>
      <c r="E315" s="274" t="s">
        <v>727</v>
      </c>
      <c r="F315" s="311" t="s">
        <v>1603</v>
      </c>
      <c r="G315" s="276"/>
      <c r="H315" s="426"/>
      <c r="I315" s="435">
        <v>44270</v>
      </c>
      <c r="J315" s="435"/>
      <c r="K315" s="435">
        <v>44275</v>
      </c>
      <c r="L315" s="435">
        <v>44300</v>
      </c>
      <c r="M315" s="435"/>
      <c r="N315" s="435">
        <v>44330</v>
      </c>
      <c r="O315" s="435">
        <v>44330</v>
      </c>
      <c r="P315" s="435"/>
      <c r="Q315" s="435"/>
      <c r="R315" s="435"/>
      <c r="S315" s="435">
        <v>44350</v>
      </c>
      <c r="T315" s="279"/>
      <c r="U315" s="435">
        <v>44360</v>
      </c>
      <c r="V315" s="279"/>
      <c r="W315" s="279"/>
      <c r="X315" s="279"/>
      <c r="Y315" s="279"/>
      <c r="Z315" s="279"/>
      <c r="AA315" s="279"/>
      <c r="AB315" s="279"/>
      <c r="AC315" s="279"/>
      <c r="AD315" s="279"/>
      <c r="AE315" s="279"/>
      <c r="AF315" s="279"/>
      <c r="AG315" s="279"/>
      <c r="AH315" s="279"/>
      <c r="AI315" s="279"/>
      <c r="AJ315" s="435">
        <v>44455</v>
      </c>
      <c r="AK315" s="279"/>
      <c r="AL315" s="279"/>
      <c r="AM315" s="279"/>
      <c r="AN315" s="279"/>
      <c r="AO315" s="279"/>
      <c r="AP315" s="435">
        <v>44510</v>
      </c>
      <c r="AQ315" s="435">
        <v>44530</v>
      </c>
      <c r="AR315" s="435">
        <v>44550</v>
      </c>
      <c r="AS315" s="436">
        <v>44610</v>
      </c>
      <c r="AT315" s="417">
        <v>44812</v>
      </c>
      <c r="AV315" s="177"/>
      <c r="AW315" s="177"/>
      <c r="AX315" s="177"/>
      <c r="AY315" s="177"/>
      <c r="AZ315" s="177"/>
      <c r="BA315" s="177"/>
      <c r="BB315" s="177"/>
      <c r="BC315" s="177"/>
      <c r="BD315" s="177"/>
      <c r="BE315" s="177"/>
      <c r="BF315" s="177"/>
      <c r="BG315" s="177"/>
      <c r="BH315" s="177"/>
    </row>
    <row r="316" spans="1:60" s="187" customFormat="1" ht="47.25">
      <c r="A316" s="415"/>
      <c r="B316" s="307" t="s">
        <v>489</v>
      </c>
      <c r="C316" s="263" t="s">
        <v>839</v>
      </c>
      <c r="D316" s="273">
        <v>50</v>
      </c>
      <c r="E316" s="274" t="s">
        <v>727</v>
      </c>
      <c r="F316" s="311" t="s">
        <v>1603</v>
      </c>
      <c r="G316" s="276"/>
      <c r="H316" s="426"/>
      <c r="I316" s="435">
        <v>44270</v>
      </c>
      <c r="J316" s="435"/>
      <c r="K316" s="435">
        <v>44275</v>
      </c>
      <c r="L316" s="435">
        <v>44300</v>
      </c>
      <c r="M316" s="435"/>
      <c r="N316" s="435">
        <v>44330</v>
      </c>
      <c r="O316" s="435">
        <v>44330</v>
      </c>
      <c r="P316" s="435"/>
      <c r="Q316" s="435"/>
      <c r="R316" s="435"/>
      <c r="S316" s="435">
        <v>44350</v>
      </c>
      <c r="T316" s="279"/>
      <c r="U316" s="435">
        <v>44360</v>
      </c>
      <c r="V316" s="279"/>
      <c r="W316" s="279"/>
      <c r="X316" s="279"/>
      <c r="Y316" s="279"/>
      <c r="Z316" s="279"/>
      <c r="AA316" s="279"/>
      <c r="AB316" s="279"/>
      <c r="AC316" s="279"/>
      <c r="AD316" s="279"/>
      <c r="AE316" s="279"/>
      <c r="AF316" s="279"/>
      <c r="AG316" s="279"/>
      <c r="AH316" s="279"/>
      <c r="AI316" s="279"/>
      <c r="AJ316" s="435">
        <v>44455</v>
      </c>
      <c r="AK316" s="279"/>
      <c r="AL316" s="279"/>
      <c r="AM316" s="279"/>
      <c r="AN316" s="279"/>
      <c r="AO316" s="279"/>
      <c r="AP316" s="435">
        <v>44510</v>
      </c>
      <c r="AQ316" s="435">
        <v>44530</v>
      </c>
      <c r="AR316" s="435">
        <v>44550</v>
      </c>
      <c r="AS316" s="436">
        <v>44610</v>
      </c>
      <c r="AT316" s="417">
        <v>44632</v>
      </c>
      <c r="AV316" s="177"/>
      <c r="AW316" s="177"/>
      <c r="AX316" s="177"/>
      <c r="AY316" s="177"/>
      <c r="AZ316" s="177"/>
      <c r="BA316" s="177"/>
      <c r="BB316" s="177"/>
      <c r="BC316" s="177"/>
      <c r="BD316" s="177"/>
      <c r="BE316" s="177"/>
      <c r="BF316" s="177"/>
      <c r="BG316" s="177"/>
      <c r="BH316" s="177"/>
    </row>
    <row r="317" spans="1:60" s="187" customFormat="1" ht="47.25">
      <c r="A317" s="415"/>
      <c r="B317" s="307" t="s">
        <v>491</v>
      </c>
      <c r="C317" s="263" t="s">
        <v>840</v>
      </c>
      <c r="D317" s="273">
        <v>50</v>
      </c>
      <c r="E317" s="274" t="s">
        <v>727</v>
      </c>
      <c r="F317" s="311" t="s">
        <v>1603</v>
      </c>
      <c r="G317" s="276"/>
      <c r="H317" s="426"/>
      <c r="I317" s="435">
        <v>44270</v>
      </c>
      <c r="J317" s="435"/>
      <c r="K317" s="435">
        <v>44275</v>
      </c>
      <c r="L317" s="435">
        <v>44300</v>
      </c>
      <c r="M317" s="435"/>
      <c r="N317" s="435">
        <v>44330</v>
      </c>
      <c r="O317" s="435">
        <v>44330</v>
      </c>
      <c r="P317" s="435"/>
      <c r="Q317" s="435"/>
      <c r="R317" s="435"/>
      <c r="S317" s="435">
        <v>44350</v>
      </c>
      <c r="T317" s="279"/>
      <c r="U317" s="435">
        <v>44360</v>
      </c>
      <c r="V317" s="279"/>
      <c r="W317" s="279"/>
      <c r="X317" s="279"/>
      <c r="Y317" s="279"/>
      <c r="Z317" s="279"/>
      <c r="AA317" s="279"/>
      <c r="AB317" s="279"/>
      <c r="AC317" s="279"/>
      <c r="AD317" s="279"/>
      <c r="AE317" s="279"/>
      <c r="AF317" s="279"/>
      <c r="AG317" s="279"/>
      <c r="AH317" s="279"/>
      <c r="AI317" s="279"/>
      <c r="AJ317" s="435">
        <v>44455</v>
      </c>
      <c r="AK317" s="279"/>
      <c r="AL317" s="279"/>
      <c r="AM317" s="279"/>
      <c r="AN317" s="279"/>
      <c r="AO317" s="279"/>
      <c r="AP317" s="435">
        <v>44510</v>
      </c>
      <c r="AQ317" s="435">
        <v>44530</v>
      </c>
      <c r="AR317" s="435">
        <v>44550</v>
      </c>
      <c r="AS317" s="436">
        <v>44610</v>
      </c>
      <c r="AT317" s="417">
        <v>44812</v>
      </c>
      <c r="AV317" s="177"/>
      <c r="AW317" s="177"/>
      <c r="AX317" s="177"/>
      <c r="AY317" s="177"/>
      <c r="AZ317" s="177"/>
      <c r="BA317" s="177"/>
      <c r="BB317" s="177"/>
      <c r="BC317" s="177"/>
      <c r="BD317" s="177"/>
      <c r="BE317" s="177"/>
      <c r="BF317" s="177"/>
      <c r="BG317" s="177"/>
      <c r="BH317" s="177"/>
    </row>
    <row r="318" spans="1:60" s="187" customFormat="1" ht="47.25">
      <c r="A318" s="418"/>
      <c r="B318" s="317" t="s">
        <v>493</v>
      </c>
      <c r="C318" s="283" t="s">
        <v>841</v>
      </c>
      <c r="D318" s="284">
        <v>50</v>
      </c>
      <c r="E318" s="285" t="s">
        <v>727</v>
      </c>
      <c r="F318" s="321" t="s">
        <v>1603</v>
      </c>
      <c r="G318" s="287"/>
      <c r="H318" s="437"/>
      <c r="I318" s="438">
        <v>44270</v>
      </c>
      <c r="J318" s="438"/>
      <c r="K318" s="438">
        <v>44275</v>
      </c>
      <c r="L318" s="438">
        <v>44300</v>
      </c>
      <c r="M318" s="438"/>
      <c r="N318" s="438">
        <v>44330</v>
      </c>
      <c r="O318" s="438">
        <v>44330</v>
      </c>
      <c r="P318" s="438"/>
      <c r="Q318" s="438"/>
      <c r="R318" s="438"/>
      <c r="S318" s="438">
        <v>44350</v>
      </c>
      <c r="T318" s="290"/>
      <c r="U318" s="438">
        <v>44360</v>
      </c>
      <c r="V318" s="290"/>
      <c r="W318" s="290"/>
      <c r="X318" s="290"/>
      <c r="Y318" s="290"/>
      <c r="Z318" s="290"/>
      <c r="AA318" s="290"/>
      <c r="AB318" s="290"/>
      <c r="AC318" s="290"/>
      <c r="AD318" s="290"/>
      <c r="AE318" s="290"/>
      <c r="AF318" s="290"/>
      <c r="AG318" s="290"/>
      <c r="AH318" s="290"/>
      <c r="AI318" s="290"/>
      <c r="AJ318" s="438">
        <v>44455</v>
      </c>
      <c r="AK318" s="290"/>
      <c r="AL318" s="290"/>
      <c r="AM318" s="290"/>
      <c r="AN318" s="290"/>
      <c r="AO318" s="290"/>
      <c r="AP318" s="438">
        <v>44510</v>
      </c>
      <c r="AQ318" s="438">
        <v>44530</v>
      </c>
      <c r="AR318" s="438">
        <v>44550</v>
      </c>
      <c r="AS318" s="439">
        <v>44610</v>
      </c>
      <c r="AT318" s="417">
        <v>44812</v>
      </c>
      <c r="AV318" s="177"/>
      <c r="AW318" s="177"/>
      <c r="AX318" s="177"/>
      <c r="AY318" s="177"/>
      <c r="AZ318" s="177"/>
      <c r="BA318" s="177"/>
      <c r="BB318" s="177"/>
      <c r="BC318" s="177"/>
      <c r="BD318" s="177"/>
      <c r="BE318" s="177"/>
      <c r="BF318" s="177"/>
      <c r="BG318" s="177"/>
      <c r="BH318" s="177"/>
    </row>
    <row r="319" spans="1:60" s="187" customFormat="1" ht="31.5">
      <c r="A319" s="411">
        <v>51</v>
      </c>
      <c r="B319" s="299" t="s">
        <v>532</v>
      </c>
      <c r="C319" s="247" t="s">
        <v>842</v>
      </c>
      <c r="D319" s="248">
        <v>51</v>
      </c>
      <c r="E319" s="249" t="s">
        <v>727</v>
      </c>
      <c r="F319" s="303" t="s">
        <v>1605</v>
      </c>
      <c r="G319" s="251" t="s">
        <v>1454</v>
      </c>
      <c r="H319" s="421"/>
      <c r="I319" s="440">
        <v>44327</v>
      </c>
      <c r="J319" s="440"/>
      <c r="K319" s="440">
        <v>44332</v>
      </c>
      <c r="L319" s="440">
        <v>44357</v>
      </c>
      <c r="M319" s="440"/>
      <c r="N319" s="441">
        <v>44387</v>
      </c>
      <c r="O319" s="441">
        <v>44387</v>
      </c>
      <c r="P319" s="441"/>
      <c r="Q319" s="441"/>
      <c r="R319" s="441"/>
      <c r="S319" s="441">
        <v>44407</v>
      </c>
      <c r="T319" s="256"/>
      <c r="U319" s="441">
        <v>44417</v>
      </c>
      <c r="V319" s="256"/>
      <c r="W319" s="256"/>
      <c r="X319" s="256"/>
      <c r="Y319" s="256"/>
      <c r="Z319" s="256"/>
      <c r="AA319" s="256"/>
      <c r="AB319" s="256"/>
      <c r="AC319" s="256"/>
      <c r="AD319" s="256"/>
      <c r="AE319" s="256"/>
      <c r="AF319" s="256"/>
      <c r="AG319" s="256"/>
      <c r="AH319" s="256"/>
      <c r="AI319" s="256"/>
      <c r="AJ319" s="442">
        <v>44512</v>
      </c>
      <c r="AK319" s="256"/>
      <c r="AL319" s="256"/>
      <c r="AM319" s="256"/>
      <c r="AN319" s="256"/>
      <c r="AO319" s="256"/>
      <c r="AP319" s="442">
        <v>44567</v>
      </c>
      <c r="AQ319" s="442">
        <v>44587</v>
      </c>
      <c r="AR319" s="442">
        <v>44607</v>
      </c>
      <c r="AS319" s="443">
        <v>44667</v>
      </c>
      <c r="AT319" s="417">
        <v>44851</v>
      </c>
      <c r="AV319" s="177"/>
      <c r="AW319" s="177"/>
      <c r="AX319" s="177"/>
      <c r="AY319" s="177"/>
      <c r="AZ319" s="177"/>
      <c r="BA319" s="177"/>
      <c r="BB319" s="177"/>
      <c r="BC319" s="177"/>
      <c r="BD319" s="177"/>
      <c r="BE319" s="177"/>
      <c r="BF319" s="177"/>
      <c r="BG319" s="177"/>
      <c r="BH319" s="177"/>
    </row>
    <row r="320" spans="1:60" s="187" customFormat="1" ht="31.5">
      <c r="A320" s="415"/>
      <c r="B320" s="307" t="s">
        <v>530</v>
      </c>
      <c r="C320" s="263" t="s">
        <v>843</v>
      </c>
      <c r="D320" s="273">
        <v>51</v>
      </c>
      <c r="E320" s="274" t="s">
        <v>727</v>
      </c>
      <c r="F320" s="311" t="s">
        <v>1605</v>
      </c>
      <c r="G320" s="276"/>
      <c r="H320" s="426"/>
      <c r="I320" s="427">
        <v>43338</v>
      </c>
      <c r="J320" s="428">
        <f>I320+14</f>
        <v>43352</v>
      </c>
      <c r="K320" s="428">
        <f>J320+3</f>
        <v>43355</v>
      </c>
      <c r="L320" s="429">
        <f>K320+2</f>
        <v>43357</v>
      </c>
      <c r="M320" s="428">
        <f>L320+1</f>
        <v>43358</v>
      </c>
      <c r="N320" s="430">
        <f>M320+25</f>
        <v>43383</v>
      </c>
      <c r="O320" s="430">
        <f>M320+10</f>
        <v>43368</v>
      </c>
      <c r="P320" s="430"/>
      <c r="Q320" s="430">
        <f>M320+10</f>
        <v>43368</v>
      </c>
      <c r="R320" s="430">
        <f>Q320+5</f>
        <v>43373</v>
      </c>
      <c r="S320" s="431"/>
      <c r="T320" s="379">
        <f>Q320+10</f>
        <v>43378</v>
      </c>
      <c r="U320" s="430">
        <f>N320+10</f>
        <v>43393</v>
      </c>
      <c r="V320" s="379">
        <f>N320+1</f>
        <v>43384</v>
      </c>
      <c r="W320" s="379">
        <f>V320+5</f>
        <v>43389</v>
      </c>
      <c r="X320" s="380">
        <v>43493</v>
      </c>
      <c r="Y320" s="379">
        <f>X320+20</f>
        <v>43513</v>
      </c>
      <c r="Z320" s="379">
        <f>O320+10</f>
        <v>43378</v>
      </c>
      <c r="AA320" s="379">
        <f>X320+25</f>
        <v>43518</v>
      </c>
      <c r="AB320" s="379">
        <f>X320+15</f>
        <v>43508</v>
      </c>
      <c r="AC320" s="379">
        <f>AA320+1</f>
        <v>43519</v>
      </c>
      <c r="AD320" s="379">
        <f>X320+10</f>
        <v>43503</v>
      </c>
      <c r="AE320" s="379">
        <f>AD320+1</f>
        <v>43504</v>
      </c>
      <c r="AF320" s="379">
        <f>Y320+1</f>
        <v>43514</v>
      </c>
      <c r="AG320" s="380">
        <f>AF320+15</f>
        <v>43529</v>
      </c>
      <c r="AH320" s="379">
        <f>AG320+10</f>
        <v>43539</v>
      </c>
      <c r="AI320" s="379">
        <f>AH320+5</f>
        <v>43544</v>
      </c>
      <c r="AJ320" s="432">
        <f>AI320+15</f>
        <v>43559</v>
      </c>
      <c r="AK320" s="379">
        <f>AI320+20</f>
        <v>43564</v>
      </c>
      <c r="AL320" s="380">
        <f>AK320+5</f>
        <v>43569</v>
      </c>
      <c r="AM320" s="379">
        <f>AL320+1</f>
        <v>43570</v>
      </c>
      <c r="AN320" s="379">
        <f>AM320+5</f>
        <v>43575</v>
      </c>
      <c r="AO320" s="379">
        <f>AN320+5</f>
        <v>43580</v>
      </c>
      <c r="AP320" s="433"/>
      <c r="AQ320" s="433"/>
      <c r="AR320" s="433">
        <f>AO320+20</f>
        <v>43600</v>
      </c>
      <c r="AS320" s="434"/>
      <c r="AT320" s="420" t="s">
        <v>1574</v>
      </c>
      <c r="AV320" s="177"/>
      <c r="AW320" s="177"/>
      <c r="AX320" s="177"/>
      <c r="AY320" s="177"/>
      <c r="AZ320" s="177"/>
      <c r="BA320" s="177"/>
      <c r="BB320" s="177"/>
      <c r="BC320" s="177"/>
      <c r="BD320" s="177"/>
      <c r="BE320" s="177"/>
      <c r="BF320" s="177"/>
      <c r="BG320" s="177"/>
      <c r="BH320" s="177"/>
    </row>
    <row r="321" spans="1:47" ht="31.5">
      <c r="A321" s="415"/>
      <c r="B321" s="307" t="s">
        <v>322</v>
      </c>
      <c r="C321" s="263" t="s">
        <v>844</v>
      </c>
      <c r="D321" s="273">
        <v>51</v>
      </c>
      <c r="E321" s="274" t="s">
        <v>727</v>
      </c>
      <c r="F321" s="311" t="s">
        <v>1605</v>
      </c>
      <c r="G321" s="276"/>
      <c r="H321" s="426"/>
      <c r="I321" s="435">
        <v>44327</v>
      </c>
      <c r="J321" s="435"/>
      <c r="K321" s="435">
        <v>44332</v>
      </c>
      <c r="L321" s="435">
        <v>44357</v>
      </c>
      <c r="M321" s="435"/>
      <c r="N321" s="435">
        <v>44387</v>
      </c>
      <c r="O321" s="435">
        <v>44387</v>
      </c>
      <c r="P321" s="435"/>
      <c r="Q321" s="435"/>
      <c r="R321" s="435"/>
      <c r="S321" s="435">
        <v>44407</v>
      </c>
      <c r="T321" s="279"/>
      <c r="U321" s="435">
        <v>44417</v>
      </c>
      <c r="V321" s="279"/>
      <c r="W321" s="279"/>
      <c r="X321" s="279"/>
      <c r="Y321" s="279"/>
      <c r="Z321" s="279"/>
      <c r="AA321" s="279"/>
      <c r="AB321" s="279"/>
      <c r="AC321" s="279"/>
      <c r="AD321" s="279"/>
      <c r="AE321" s="279"/>
      <c r="AF321" s="279"/>
      <c r="AG321" s="279"/>
      <c r="AH321" s="279"/>
      <c r="AI321" s="279"/>
      <c r="AJ321" s="435">
        <v>44512</v>
      </c>
      <c r="AK321" s="279"/>
      <c r="AL321" s="279"/>
      <c r="AM321" s="279"/>
      <c r="AN321" s="279"/>
      <c r="AO321" s="279"/>
      <c r="AP321" s="435">
        <v>44567</v>
      </c>
      <c r="AQ321" s="435">
        <v>44587</v>
      </c>
      <c r="AR321" s="435">
        <v>44607</v>
      </c>
      <c r="AS321" s="436">
        <v>44667</v>
      </c>
      <c r="AT321" s="417">
        <v>44667</v>
      </c>
    </row>
    <row r="322" spans="1:47" ht="31.5">
      <c r="A322" s="415"/>
      <c r="B322" s="307" t="s">
        <v>324</v>
      </c>
      <c r="C322" s="263" t="s">
        <v>845</v>
      </c>
      <c r="D322" s="273">
        <v>51</v>
      </c>
      <c r="E322" s="274" t="s">
        <v>727</v>
      </c>
      <c r="F322" s="311" t="s">
        <v>1605</v>
      </c>
      <c r="G322" s="276"/>
      <c r="H322" s="426"/>
      <c r="I322" s="435">
        <v>44327</v>
      </c>
      <c r="J322" s="435"/>
      <c r="K322" s="435">
        <v>44332</v>
      </c>
      <c r="L322" s="435">
        <v>44357</v>
      </c>
      <c r="M322" s="435"/>
      <c r="N322" s="435">
        <v>44387</v>
      </c>
      <c r="O322" s="435">
        <v>44387</v>
      </c>
      <c r="P322" s="435"/>
      <c r="Q322" s="435"/>
      <c r="R322" s="435"/>
      <c r="S322" s="435">
        <v>44407</v>
      </c>
      <c r="T322" s="279"/>
      <c r="U322" s="435">
        <v>44417</v>
      </c>
      <c r="V322" s="279"/>
      <c r="W322" s="279"/>
      <c r="X322" s="279"/>
      <c r="Y322" s="279"/>
      <c r="Z322" s="279"/>
      <c r="AA322" s="279"/>
      <c r="AB322" s="279"/>
      <c r="AC322" s="279"/>
      <c r="AD322" s="279"/>
      <c r="AE322" s="279"/>
      <c r="AF322" s="279"/>
      <c r="AG322" s="279"/>
      <c r="AH322" s="279"/>
      <c r="AI322" s="279"/>
      <c r="AJ322" s="435">
        <v>44512</v>
      </c>
      <c r="AK322" s="279"/>
      <c r="AL322" s="279"/>
      <c r="AM322" s="279"/>
      <c r="AN322" s="279"/>
      <c r="AO322" s="279"/>
      <c r="AP322" s="435">
        <v>44567</v>
      </c>
      <c r="AQ322" s="435">
        <v>44587</v>
      </c>
      <c r="AR322" s="435">
        <v>44607</v>
      </c>
      <c r="AS322" s="436">
        <v>44667</v>
      </c>
      <c r="AT322" s="417">
        <v>44937</v>
      </c>
    </row>
    <row r="323" spans="1:47" ht="31.5">
      <c r="A323" s="418"/>
      <c r="B323" s="317" t="s">
        <v>540</v>
      </c>
      <c r="C323" s="318" t="s">
        <v>846</v>
      </c>
      <c r="D323" s="284">
        <v>51</v>
      </c>
      <c r="E323" s="285" t="s">
        <v>727</v>
      </c>
      <c r="F323" s="321" t="s">
        <v>1605</v>
      </c>
      <c r="G323" s="287"/>
      <c r="H323" s="444"/>
      <c r="I323" s="438">
        <v>44327</v>
      </c>
      <c r="J323" s="438"/>
      <c r="K323" s="438">
        <v>44332</v>
      </c>
      <c r="L323" s="438">
        <v>44357</v>
      </c>
      <c r="M323" s="438"/>
      <c r="N323" s="438">
        <v>44387</v>
      </c>
      <c r="O323" s="438">
        <v>44387</v>
      </c>
      <c r="P323" s="438"/>
      <c r="Q323" s="438"/>
      <c r="R323" s="438"/>
      <c r="S323" s="438">
        <v>44407</v>
      </c>
      <c r="T323" s="290"/>
      <c r="U323" s="438">
        <v>44417</v>
      </c>
      <c r="V323" s="290"/>
      <c r="W323" s="290"/>
      <c r="X323" s="290"/>
      <c r="Y323" s="290"/>
      <c r="Z323" s="290"/>
      <c r="AA323" s="290"/>
      <c r="AB323" s="290"/>
      <c r="AC323" s="290"/>
      <c r="AD323" s="290"/>
      <c r="AE323" s="290"/>
      <c r="AF323" s="290"/>
      <c r="AG323" s="290"/>
      <c r="AH323" s="290"/>
      <c r="AI323" s="290"/>
      <c r="AJ323" s="438">
        <v>44512</v>
      </c>
      <c r="AK323" s="290"/>
      <c r="AL323" s="290"/>
      <c r="AM323" s="290"/>
      <c r="AN323" s="290"/>
      <c r="AO323" s="290"/>
      <c r="AP323" s="438">
        <v>44567</v>
      </c>
      <c r="AQ323" s="438">
        <v>44587</v>
      </c>
      <c r="AR323" s="438">
        <v>44607</v>
      </c>
      <c r="AS323" s="439">
        <v>44667</v>
      </c>
      <c r="AT323" s="417" t="s">
        <v>1574</v>
      </c>
    </row>
    <row r="324" spans="1:47" ht="31.5">
      <c r="A324" s="411">
        <v>52</v>
      </c>
      <c r="B324" s="299" t="s">
        <v>1549</v>
      </c>
      <c r="C324" s="247" t="s">
        <v>1606</v>
      </c>
      <c r="D324" s="248">
        <v>52</v>
      </c>
      <c r="E324" s="249" t="s">
        <v>727</v>
      </c>
      <c r="F324" s="303" t="s">
        <v>1607</v>
      </c>
      <c r="G324" s="251" t="s">
        <v>1454</v>
      </c>
      <c r="H324" s="421"/>
      <c r="I324" s="440">
        <v>43952</v>
      </c>
      <c r="J324" s="440"/>
      <c r="K324" s="440">
        <v>43957</v>
      </c>
      <c r="L324" s="440">
        <v>43982</v>
      </c>
      <c r="M324" s="440"/>
      <c r="N324" s="441">
        <v>44012</v>
      </c>
      <c r="O324" s="441">
        <v>44012</v>
      </c>
      <c r="P324" s="441"/>
      <c r="Q324" s="441"/>
      <c r="R324" s="441"/>
      <c r="S324" s="441">
        <v>44032</v>
      </c>
      <c r="T324" s="256"/>
      <c r="U324" s="441">
        <v>44042</v>
      </c>
      <c r="V324" s="256"/>
      <c r="W324" s="256"/>
      <c r="X324" s="256"/>
      <c r="Y324" s="256"/>
      <c r="Z324" s="256"/>
      <c r="AA324" s="256"/>
      <c r="AB324" s="256"/>
      <c r="AC324" s="256"/>
      <c r="AD324" s="256"/>
      <c r="AE324" s="256"/>
      <c r="AF324" s="256"/>
      <c r="AG324" s="256"/>
      <c r="AH324" s="256"/>
      <c r="AI324" s="256"/>
      <c r="AJ324" s="442">
        <v>44137</v>
      </c>
      <c r="AK324" s="256"/>
      <c r="AL324" s="256"/>
      <c r="AM324" s="256"/>
      <c r="AN324" s="256"/>
      <c r="AO324" s="256"/>
      <c r="AP324" s="442">
        <v>44192</v>
      </c>
      <c r="AQ324" s="442">
        <v>44212</v>
      </c>
      <c r="AR324" s="442">
        <v>44232</v>
      </c>
      <c r="AS324" s="443">
        <v>44292</v>
      </c>
      <c r="AT324" s="417">
        <v>44417</v>
      </c>
    </row>
    <row r="325" spans="1:47" ht="31.5">
      <c r="A325" s="415"/>
      <c r="B325" s="307" t="s">
        <v>1551</v>
      </c>
      <c r="C325" s="263" t="s">
        <v>1608</v>
      </c>
      <c r="D325" s="273">
        <v>52</v>
      </c>
      <c r="E325" s="274" t="s">
        <v>727</v>
      </c>
      <c r="F325" s="311" t="s">
        <v>1607</v>
      </c>
      <c r="G325" s="276"/>
      <c r="H325" s="426"/>
      <c r="I325" s="427">
        <v>43338</v>
      </c>
      <c r="J325" s="428">
        <f>I325+14</f>
        <v>43352</v>
      </c>
      <c r="K325" s="428">
        <f>J325+3</f>
        <v>43355</v>
      </c>
      <c r="L325" s="429">
        <f>K325+2</f>
        <v>43357</v>
      </c>
      <c r="M325" s="428">
        <f>L325+1</f>
        <v>43358</v>
      </c>
      <c r="N325" s="430">
        <f>M325+25</f>
        <v>43383</v>
      </c>
      <c r="O325" s="430">
        <f>M325+10</f>
        <v>43368</v>
      </c>
      <c r="P325" s="430"/>
      <c r="Q325" s="430">
        <f>M325+10</f>
        <v>43368</v>
      </c>
      <c r="R325" s="430">
        <f>Q325+5</f>
        <v>43373</v>
      </c>
      <c r="S325" s="431"/>
      <c r="T325" s="379">
        <f>Q325+10</f>
        <v>43378</v>
      </c>
      <c r="U325" s="430">
        <f>N325+10</f>
        <v>43393</v>
      </c>
      <c r="V325" s="379">
        <f>N325+1</f>
        <v>43384</v>
      </c>
      <c r="W325" s="379">
        <f>V325+5</f>
        <v>43389</v>
      </c>
      <c r="X325" s="380">
        <v>43493</v>
      </c>
      <c r="Y325" s="379">
        <f>X325+20</f>
        <v>43513</v>
      </c>
      <c r="Z325" s="379">
        <f>O325+10</f>
        <v>43378</v>
      </c>
      <c r="AA325" s="379">
        <f>X325+25</f>
        <v>43518</v>
      </c>
      <c r="AB325" s="379">
        <f>X325+15</f>
        <v>43508</v>
      </c>
      <c r="AC325" s="379">
        <f>AA325+1</f>
        <v>43519</v>
      </c>
      <c r="AD325" s="379">
        <f>X325+10</f>
        <v>43503</v>
      </c>
      <c r="AE325" s="379">
        <f>AD325+1</f>
        <v>43504</v>
      </c>
      <c r="AF325" s="379">
        <f>Y325+1</f>
        <v>43514</v>
      </c>
      <c r="AG325" s="380">
        <f>AF325+15</f>
        <v>43529</v>
      </c>
      <c r="AH325" s="379">
        <f>AG325+10</f>
        <v>43539</v>
      </c>
      <c r="AI325" s="379">
        <f>AH325+5</f>
        <v>43544</v>
      </c>
      <c r="AJ325" s="432">
        <f>AI325+15</f>
        <v>43559</v>
      </c>
      <c r="AK325" s="379">
        <f>AI325+20</f>
        <v>43564</v>
      </c>
      <c r="AL325" s="380">
        <f>AK325+5</f>
        <v>43569</v>
      </c>
      <c r="AM325" s="379">
        <f>AL325+1</f>
        <v>43570</v>
      </c>
      <c r="AN325" s="379">
        <f>AM325+5</f>
        <v>43575</v>
      </c>
      <c r="AO325" s="379">
        <f>AN325+5</f>
        <v>43580</v>
      </c>
      <c r="AP325" s="433"/>
      <c r="AQ325" s="433"/>
      <c r="AR325" s="433">
        <f>AO325+20</f>
        <v>43600</v>
      </c>
      <c r="AS325" s="434"/>
      <c r="AT325" s="417">
        <v>44471</v>
      </c>
    </row>
    <row r="326" spans="1:47" ht="31.5">
      <c r="A326" s="415"/>
      <c r="B326" s="307" t="s">
        <v>896</v>
      </c>
      <c r="C326" s="263" t="s">
        <v>1609</v>
      </c>
      <c r="D326" s="273">
        <v>52</v>
      </c>
      <c r="E326" s="274" t="s">
        <v>727</v>
      </c>
      <c r="F326" s="311" t="s">
        <v>1607</v>
      </c>
      <c r="G326" s="276"/>
      <c r="H326" s="426"/>
      <c r="I326" s="435">
        <v>43952</v>
      </c>
      <c r="J326" s="435"/>
      <c r="K326" s="435">
        <v>43957</v>
      </c>
      <c r="L326" s="435">
        <v>43982</v>
      </c>
      <c r="M326" s="435"/>
      <c r="N326" s="435">
        <v>44012</v>
      </c>
      <c r="O326" s="435">
        <v>44012</v>
      </c>
      <c r="P326" s="435"/>
      <c r="Q326" s="435"/>
      <c r="R326" s="435"/>
      <c r="S326" s="435">
        <v>44032</v>
      </c>
      <c r="T326" s="279"/>
      <c r="U326" s="435">
        <v>44042</v>
      </c>
      <c r="V326" s="279"/>
      <c r="W326" s="279"/>
      <c r="X326" s="279"/>
      <c r="Y326" s="279"/>
      <c r="Z326" s="279"/>
      <c r="AA326" s="279"/>
      <c r="AB326" s="279"/>
      <c r="AC326" s="279"/>
      <c r="AD326" s="279"/>
      <c r="AE326" s="279"/>
      <c r="AF326" s="279"/>
      <c r="AG326" s="279"/>
      <c r="AH326" s="279"/>
      <c r="AI326" s="279"/>
      <c r="AJ326" s="435">
        <v>44137</v>
      </c>
      <c r="AK326" s="279"/>
      <c r="AL326" s="279"/>
      <c r="AM326" s="279"/>
      <c r="AN326" s="279"/>
      <c r="AO326" s="279"/>
      <c r="AP326" s="435">
        <v>44192</v>
      </c>
      <c r="AQ326" s="435">
        <v>44212</v>
      </c>
      <c r="AR326" s="435">
        <v>44232</v>
      </c>
      <c r="AS326" s="436">
        <v>44292</v>
      </c>
      <c r="AT326" s="417">
        <v>44417</v>
      </c>
    </row>
    <row r="327" spans="1:47" ht="31.5">
      <c r="A327" s="415"/>
      <c r="B327" s="307" t="s">
        <v>847</v>
      </c>
      <c r="C327" s="263" t="s">
        <v>848</v>
      </c>
      <c r="D327" s="273">
        <v>52</v>
      </c>
      <c r="E327" s="274" t="s">
        <v>727</v>
      </c>
      <c r="F327" s="311" t="s">
        <v>1607</v>
      </c>
      <c r="G327" s="276"/>
      <c r="H327" s="426"/>
      <c r="I327" s="435">
        <v>43952</v>
      </c>
      <c r="J327" s="435"/>
      <c r="K327" s="435">
        <v>43957</v>
      </c>
      <c r="L327" s="435">
        <v>43982</v>
      </c>
      <c r="M327" s="435"/>
      <c r="N327" s="435">
        <v>44012</v>
      </c>
      <c r="O327" s="435">
        <v>44012</v>
      </c>
      <c r="P327" s="435"/>
      <c r="Q327" s="435"/>
      <c r="R327" s="435"/>
      <c r="S327" s="435">
        <v>44032</v>
      </c>
      <c r="T327" s="279"/>
      <c r="U327" s="435">
        <v>44042</v>
      </c>
      <c r="V327" s="279"/>
      <c r="W327" s="279"/>
      <c r="X327" s="279"/>
      <c r="Y327" s="279"/>
      <c r="Z327" s="279"/>
      <c r="AA327" s="279"/>
      <c r="AB327" s="279"/>
      <c r="AC327" s="279"/>
      <c r="AD327" s="279"/>
      <c r="AE327" s="279"/>
      <c r="AF327" s="279"/>
      <c r="AG327" s="279"/>
      <c r="AH327" s="279"/>
      <c r="AI327" s="279"/>
      <c r="AJ327" s="435">
        <v>44137</v>
      </c>
      <c r="AK327" s="279"/>
      <c r="AL327" s="279"/>
      <c r="AM327" s="279"/>
      <c r="AN327" s="279"/>
      <c r="AO327" s="279"/>
      <c r="AP327" s="435">
        <v>44192</v>
      </c>
      <c r="AQ327" s="435">
        <v>44212</v>
      </c>
      <c r="AR327" s="435">
        <v>44232</v>
      </c>
      <c r="AS327" s="436">
        <v>44292</v>
      </c>
      <c r="AT327" s="417">
        <v>44787</v>
      </c>
    </row>
    <row r="328" spans="1:47" ht="31.5">
      <c r="A328" s="415"/>
      <c r="B328" s="307" t="s">
        <v>1564</v>
      </c>
      <c r="C328" s="263" t="s">
        <v>849</v>
      </c>
      <c r="D328" s="273">
        <v>52</v>
      </c>
      <c r="E328" s="274" t="s">
        <v>727</v>
      </c>
      <c r="F328" s="311" t="s">
        <v>1607</v>
      </c>
      <c r="G328" s="276"/>
      <c r="H328" s="426"/>
      <c r="I328" s="435">
        <v>43952</v>
      </c>
      <c r="J328" s="435"/>
      <c r="K328" s="435">
        <v>43957</v>
      </c>
      <c r="L328" s="435">
        <v>43982</v>
      </c>
      <c r="M328" s="435"/>
      <c r="N328" s="435">
        <v>44012</v>
      </c>
      <c r="O328" s="435">
        <v>44012</v>
      </c>
      <c r="P328" s="435"/>
      <c r="Q328" s="435"/>
      <c r="R328" s="435"/>
      <c r="S328" s="435">
        <v>44032</v>
      </c>
      <c r="T328" s="279"/>
      <c r="U328" s="435">
        <v>44042</v>
      </c>
      <c r="V328" s="279"/>
      <c r="W328" s="279"/>
      <c r="X328" s="279"/>
      <c r="Y328" s="279"/>
      <c r="Z328" s="279"/>
      <c r="AA328" s="279"/>
      <c r="AB328" s="279"/>
      <c r="AC328" s="279"/>
      <c r="AD328" s="279"/>
      <c r="AE328" s="279"/>
      <c r="AF328" s="279"/>
      <c r="AG328" s="279"/>
      <c r="AH328" s="279"/>
      <c r="AI328" s="279"/>
      <c r="AJ328" s="435">
        <v>44137</v>
      </c>
      <c r="AK328" s="279"/>
      <c r="AL328" s="279"/>
      <c r="AM328" s="279"/>
      <c r="AN328" s="279"/>
      <c r="AO328" s="279"/>
      <c r="AP328" s="435">
        <v>44192</v>
      </c>
      <c r="AQ328" s="435">
        <v>44212</v>
      </c>
      <c r="AR328" s="435">
        <v>44232</v>
      </c>
      <c r="AS328" s="436">
        <v>44292</v>
      </c>
      <c r="AT328" s="417">
        <v>44292</v>
      </c>
    </row>
    <row r="329" spans="1:47" ht="47.25">
      <c r="A329" s="415"/>
      <c r="B329" s="374" t="s">
        <v>542</v>
      </c>
      <c r="C329" s="445" t="s">
        <v>850</v>
      </c>
      <c r="D329" s="273">
        <v>52</v>
      </c>
      <c r="E329" s="274" t="s">
        <v>727</v>
      </c>
      <c r="F329" s="311" t="s">
        <v>1607</v>
      </c>
      <c r="G329" s="276"/>
      <c r="H329" s="426"/>
      <c r="I329" s="435">
        <v>43952</v>
      </c>
      <c r="J329" s="435"/>
      <c r="K329" s="435">
        <v>43957</v>
      </c>
      <c r="L329" s="435">
        <v>43982</v>
      </c>
      <c r="M329" s="435"/>
      <c r="N329" s="435">
        <v>44012</v>
      </c>
      <c r="O329" s="435">
        <v>44012</v>
      </c>
      <c r="P329" s="435"/>
      <c r="Q329" s="435"/>
      <c r="R329" s="435"/>
      <c r="S329" s="435">
        <v>44032</v>
      </c>
      <c r="T329" s="279"/>
      <c r="U329" s="435">
        <v>44042</v>
      </c>
      <c r="V329" s="279"/>
      <c r="W329" s="279"/>
      <c r="X329" s="279"/>
      <c r="Y329" s="279"/>
      <c r="Z329" s="279"/>
      <c r="AA329" s="279"/>
      <c r="AB329" s="279"/>
      <c r="AC329" s="279"/>
      <c r="AD329" s="279"/>
      <c r="AE329" s="279"/>
      <c r="AF329" s="279"/>
      <c r="AG329" s="279"/>
      <c r="AH329" s="279"/>
      <c r="AI329" s="279"/>
      <c r="AJ329" s="435">
        <v>44137</v>
      </c>
      <c r="AK329" s="279"/>
      <c r="AL329" s="279"/>
      <c r="AM329" s="279"/>
      <c r="AN329" s="279"/>
      <c r="AO329" s="279"/>
      <c r="AP329" s="435">
        <v>44192</v>
      </c>
      <c r="AQ329" s="435">
        <v>44212</v>
      </c>
      <c r="AR329" s="435">
        <v>44232</v>
      </c>
      <c r="AS329" s="436">
        <v>44292</v>
      </c>
      <c r="AT329" s="417">
        <v>44732</v>
      </c>
    </row>
    <row r="330" spans="1:47" ht="31.5">
      <c r="A330" s="415"/>
      <c r="B330" s="307" t="s">
        <v>712</v>
      </c>
      <c r="C330" s="263" t="s">
        <v>851</v>
      </c>
      <c r="D330" s="273">
        <v>52</v>
      </c>
      <c r="E330" s="274" t="s">
        <v>727</v>
      </c>
      <c r="F330" s="311" t="s">
        <v>1607</v>
      </c>
      <c r="G330" s="276"/>
      <c r="H330" s="426"/>
      <c r="I330" s="435">
        <v>43952</v>
      </c>
      <c r="J330" s="435"/>
      <c r="K330" s="435">
        <v>43957</v>
      </c>
      <c r="L330" s="435">
        <v>43982</v>
      </c>
      <c r="M330" s="435"/>
      <c r="N330" s="435">
        <v>44012</v>
      </c>
      <c r="O330" s="435">
        <v>44012</v>
      </c>
      <c r="P330" s="435"/>
      <c r="Q330" s="435"/>
      <c r="R330" s="435"/>
      <c r="S330" s="435">
        <v>44032</v>
      </c>
      <c r="T330" s="279"/>
      <c r="U330" s="435">
        <v>44042</v>
      </c>
      <c r="V330" s="279"/>
      <c r="W330" s="279"/>
      <c r="X330" s="279"/>
      <c r="Y330" s="279"/>
      <c r="Z330" s="279"/>
      <c r="AA330" s="279"/>
      <c r="AB330" s="279"/>
      <c r="AC330" s="279"/>
      <c r="AD330" s="279"/>
      <c r="AE330" s="279"/>
      <c r="AF330" s="279"/>
      <c r="AG330" s="279"/>
      <c r="AH330" s="279"/>
      <c r="AI330" s="279"/>
      <c r="AJ330" s="435">
        <v>44137</v>
      </c>
      <c r="AK330" s="279"/>
      <c r="AL330" s="279"/>
      <c r="AM330" s="279"/>
      <c r="AN330" s="279"/>
      <c r="AO330" s="279"/>
      <c r="AP330" s="435">
        <v>44192</v>
      </c>
      <c r="AQ330" s="435">
        <v>44212</v>
      </c>
      <c r="AR330" s="435">
        <v>44232</v>
      </c>
      <c r="AS330" s="436">
        <v>44292</v>
      </c>
      <c r="AT330" s="417">
        <v>44833</v>
      </c>
    </row>
    <row r="331" spans="1:47" ht="31.5">
      <c r="A331" s="446"/>
      <c r="B331" s="367" t="s">
        <v>710</v>
      </c>
      <c r="C331" s="447" t="s">
        <v>852</v>
      </c>
      <c r="D331" s="273">
        <v>52</v>
      </c>
      <c r="E331" s="274" t="s">
        <v>727</v>
      </c>
      <c r="F331" s="311" t="s">
        <v>1607</v>
      </c>
      <c r="G331" s="276"/>
      <c r="H331" s="426"/>
      <c r="I331" s="435">
        <v>43952</v>
      </c>
      <c r="J331" s="435"/>
      <c r="K331" s="435">
        <v>43957</v>
      </c>
      <c r="L331" s="435">
        <v>43982</v>
      </c>
      <c r="M331" s="435"/>
      <c r="N331" s="435">
        <v>44012</v>
      </c>
      <c r="O331" s="435">
        <v>44012</v>
      </c>
      <c r="P331" s="435"/>
      <c r="Q331" s="435"/>
      <c r="R331" s="435"/>
      <c r="S331" s="435">
        <v>44032</v>
      </c>
      <c r="T331" s="279"/>
      <c r="U331" s="435">
        <v>44042</v>
      </c>
      <c r="V331" s="279"/>
      <c r="W331" s="279"/>
      <c r="X331" s="279"/>
      <c r="Y331" s="279"/>
      <c r="Z331" s="279"/>
      <c r="AA331" s="279"/>
      <c r="AB331" s="279"/>
      <c r="AC331" s="279"/>
      <c r="AD331" s="279"/>
      <c r="AE331" s="279"/>
      <c r="AF331" s="279"/>
      <c r="AG331" s="279"/>
      <c r="AH331" s="279"/>
      <c r="AI331" s="279"/>
      <c r="AJ331" s="435">
        <v>44137</v>
      </c>
      <c r="AK331" s="279"/>
      <c r="AL331" s="279"/>
      <c r="AM331" s="279"/>
      <c r="AN331" s="279"/>
      <c r="AO331" s="279"/>
      <c r="AP331" s="435">
        <v>44192</v>
      </c>
      <c r="AQ331" s="435">
        <v>44212</v>
      </c>
      <c r="AR331" s="435">
        <v>44232</v>
      </c>
      <c r="AS331" s="436">
        <v>44292</v>
      </c>
      <c r="AT331" s="417">
        <v>44833</v>
      </c>
    </row>
    <row r="332" spans="1:47" ht="31.5">
      <c r="A332" s="448">
        <v>53</v>
      </c>
      <c r="B332" s="366" t="s">
        <v>556</v>
      </c>
      <c r="C332" s="355" t="s">
        <v>860</v>
      </c>
      <c r="D332" s="356">
        <v>53</v>
      </c>
      <c r="E332" s="357" t="s">
        <v>858</v>
      </c>
      <c r="F332" s="449" t="s">
        <v>1610</v>
      </c>
      <c r="G332" s="359" t="s">
        <v>1454</v>
      </c>
      <c r="H332" s="450"/>
      <c r="I332" s="440">
        <v>43918</v>
      </c>
      <c r="J332" s="440"/>
      <c r="K332" s="440">
        <v>43923</v>
      </c>
      <c r="L332" s="440">
        <v>43948</v>
      </c>
      <c r="M332" s="440"/>
      <c r="N332" s="441">
        <v>43978</v>
      </c>
      <c r="O332" s="441">
        <v>43978</v>
      </c>
      <c r="P332" s="441"/>
      <c r="Q332" s="441"/>
      <c r="R332" s="441"/>
      <c r="S332" s="441">
        <v>43998</v>
      </c>
      <c r="T332" s="256"/>
      <c r="U332" s="441">
        <v>44008</v>
      </c>
      <c r="V332" s="256"/>
      <c r="W332" s="256"/>
      <c r="X332" s="256"/>
      <c r="Y332" s="256"/>
      <c r="Z332" s="256"/>
      <c r="AA332" s="256"/>
      <c r="AB332" s="256"/>
      <c r="AC332" s="256"/>
      <c r="AD332" s="256"/>
      <c r="AE332" s="256"/>
      <c r="AF332" s="256"/>
      <c r="AG332" s="256"/>
      <c r="AH332" s="256"/>
      <c r="AI332" s="256"/>
      <c r="AJ332" s="442">
        <v>44103</v>
      </c>
      <c r="AK332" s="256"/>
      <c r="AL332" s="256"/>
      <c r="AM332" s="256"/>
      <c r="AN332" s="256"/>
      <c r="AO332" s="256"/>
      <c r="AP332" s="442">
        <v>44158</v>
      </c>
      <c r="AQ332" s="442">
        <v>44178</v>
      </c>
      <c r="AR332" s="442">
        <v>44198</v>
      </c>
      <c r="AS332" s="443">
        <v>44258</v>
      </c>
      <c r="AT332" s="451">
        <v>44258</v>
      </c>
      <c r="AU332" s="452"/>
    </row>
    <row r="333" spans="1:47">
      <c r="A333" s="371"/>
      <c r="B333" s="453"/>
      <c r="C333" s="454"/>
      <c r="D333" s="248"/>
      <c r="E333" s="249"/>
      <c r="F333" s="303"/>
      <c r="G333" s="251"/>
      <c r="H333" s="421"/>
      <c r="I333" s="427">
        <v>43338</v>
      </c>
      <c r="J333" s="428">
        <f>I333+14</f>
        <v>43352</v>
      </c>
      <c r="K333" s="428">
        <f>J333+3</f>
        <v>43355</v>
      </c>
      <c r="L333" s="429">
        <f>K333+2</f>
        <v>43357</v>
      </c>
      <c r="M333" s="428">
        <f>L333+1</f>
        <v>43358</v>
      </c>
      <c r="N333" s="430">
        <f>M333+25</f>
        <v>43383</v>
      </c>
      <c r="O333" s="430">
        <f>M333+10</f>
        <v>43368</v>
      </c>
      <c r="P333" s="430"/>
      <c r="Q333" s="430">
        <f>M333+10</f>
        <v>43368</v>
      </c>
      <c r="R333" s="430">
        <f>Q333+5</f>
        <v>43373</v>
      </c>
      <c r="S333" s="431"/>
      <c r="T333" s="379">
        <f>Q333+10</f>
        <v>43378</v>
      </c>
      <c r="U333" s="430">
        <f>N333+10</f>
        <v>43393</v>
      </c>
      <c r="V333" s="379">
        <f>N333+1</f>
        <v>43384</v>
      </c>
      <c r="W333" s="379">
        <f>V333+5</f>
        <v>43389</v>
      </c>
      <c r="X333" s="380">
        <v>43493</v>
      </c>
      <c r="Y333" s="379">
        <f>X333+20</f>
        <v>43513</v>
      </c>
      <c r="Z333" s="379">
        <f>O333+10</f>
        <v>43378</v>
      </c>
      <c r="AA333" s="379">
        <f>X333+25</f>
        <v>43518</v>
      </c>
      <c r="AB333" s="379">
        <f>X333+15</f>
        <v>43508</v>
      </c>
      <c r="AC333" s="379">
        <f>AA333+1</f>
        <v>43519</v>
      </c>
      <c r="AD333" s="379">
        <f>X333+10</f>
        <v>43503</v>
      </c>
      <c r="AE333" s="379">
        <f>AD333+1</f>
        <v>43504</v>
      </c>
      <c r="AF333" s="379">
        <f>Y333+1</f>
        <v>43514</v>
      </c>
      <c r="AG333" s="380">
        <f>AF333+15</f>
        <v>43529</v>
      </c>
      <c r="AH333" s="379">
        <f>AG333+10</f>
        <v>43539</v>
      </c>
      <c r="AI333" s="379">
        <f>AH333+5</f>
        <v>43544</v>
      </c>
      <c r="AJ333" s="432">
        <f>AI333+15</f>
        <v>43559</v>
      </c>
      <c r="AK333" s="379">
        <f>AI333+20</f>
        <v>43564</v>
      </c>
      <c r="AL333" s="380">
        <f>AK333+5</f>
        <v>43569</v>
      </c>
      <c r="AM333" s="379">
        <f>AL333+1</f>
        <v>43570</v>
      </c>
      <c r="AN333" s="379">
        <f>AM333+5</f>
        <v>43575</v>
      </c>
      <c r="AO333" s="379">
        <f>AN333+5</f>
        <v>43580</v>
      </c>
      <c r="AP333" s="433"/>
      <c r="AQ333" s="433"/>
      <c r="AR333" s="433">
        <f>AO333+20</f>
        <v>43600</v>
      </c>
      <c r="AS333" s="434"/>
      <c r="AT333" s="451"/>
      <c r="AU333" s="452"/>
    </row>
    <row r="334" spans="1:47" ht="31.5">
      <c r="A334" s="371">
        <v>54</v>
      </c>
      <c r="B334" s="246" t="s">
        <v>598</v>
      </c>
      <c r="C334" s="247" t="s">
        <v>861</v>
      </c>
      <c r="D334" s="248">
        <v>54</v>
      </c>
      <c r="E334" s="455" t="s">
        <v>858</v>
      </c>
      <c r="F334" s="303" t="s">
        <v>1611</v>
      </c>
      <c r="G334" s="251" t="s">
        <v>1454</v>
      </c>
      <c r="H334" s="421"/>
      <c r="I334" s="440">
        <v>43667</v>
      </c>
      <c r="J334" s="440"/>
      <c r="K334" s="440">
        <v>43672</v>
      </c>
      <c r="L334" s="440">
        <v>43697</v>
      </c>
      <c r="M334" s="440"/>
      <c r="N334" s="441">
        <v>43727</v>
      </c>
      <c r="O334" s="441">
        <v>43727</v>
      </c>
      <c r="P334" s="441"/>
      <c r="Q334" s="441"/>
      <c r="R334" s="441"/>
      <c r="S334" s="441">
        <v>43747</v>
      </c>
      <c r="T334" s="256"/>
      <c r="U334" s="441">
        <v>43757</v>
      </c>
      <c r="V334" s="256"/>
      <c r="W334" s="256"/>
      <c r="X334" s="256"/>
      <c r="Y334" s="256"/>
      <c r="Z334" s="256"/>
      <c r="AA334" s="256"/>
      <c r="AB334" s="256"/>
      <c r="AC334" s="256"/>
      <c r="AD334" s="256"/>
      <c r="AE334" s="256"/>
      <c r="AF334" s="256"/>
      <c r="AG334" s="256"/>
      <c r="AH334" s="256"/>
      <c r="AI334" s="256"/>
      <c r="AJ334" s="442">
        <v>43852</v>
      </c>
      <c r="AK334" s="256"/>
      <c r="AL334" s="256"/>
      <c r="AM334" s="256"/>
      <c r="AN334" s="256"/>
      <c r="AO334" s="256"/>
      <c r="AP334" s="442">
        <v>43907</v>
      </c>
      <c r="AQ334" s="442">
        <v>43927</v>
      </c>
      <c r="AR334" s="442">
        <v>43947</v>
      </c>
      <c r="AS334" s="443">
        <v>44007</v>
      </c>
      <c r="AT334" s="451">
        <v>44007</v>
      </c>
      <c r="AU334" s="452"/>
    </row>
    <row r="335" spans="1:47" ht="31.5">
      <c r="A335" s="373"/>
      <c r="B335" s="262" t="s">
        <v>600</v>
      </c>
      <c r="C335" s="263" t="s">
        <v>862</v>
      </c>
      <c r="D335" s="273">
        <v>54</v>
      </c>
      <c r="E335" s="456" t="s">
        <v>858</v>
      </c>
      <c r="F335" s="311" t="s">
        <v>1611</v>
      </c>
      <c r="G335" s="276"/>
      <c r="H335" s="426"/>
      <c r="I335" s="427">
        <v>43338</v>
      </c>
      <c r="J335" s="428">
        <f>I335+14</f>
        <v>43352</v>
      </c>
      <c r="K335" s="428">
        <f>J335+3</f>
        <v>43355</v>
      </c>
      <c r="L335" s="429">
        <f>K335+2</f>
        <v>43357</v>
      </c>
      <c r="M335" s="428">
        <f>L335+1</f>
        <v>43358</v>
      </c>
      <c r="N335" s="430">
        <f>M335+25</f>
        <v>43383</v>
      </c>
      <c r="O335" s="430">
        <f>M335+10</f>
        <v>43368</v>
      </c>
      <c r="P335" s="430"/>
      <c r="Q335" s="430">
        <f>M335+10</f>
        <v>43368</v>
      </c>
      <c r="R335" s="430">
        <f>Q335+5</f>
        <v>43373</v>
      </c>
      <c r="S335" s="431"/>
      <c r="T335" s="379">
        <f>Q335+10</f>
        <v>43378</v>
      </c>
      <c r="U335" s="430">
        <f>N335+10</f>
        <v>43393</v>
      </c>
      <c r="V335" s="379">
        <f>N335+1</f>
        <v>43384</v>
      </c>
      <c r="W335" s="379">
        <f>V335+5</f>
        <v>43389</v>
      </c>
      <c r="X335" s="380">
        <v>43493</v>
      </c>
      <c r="Y335" s="379">
        <f>X335+20</f>
        <v>43513</v>
      </c>
      <c r="Z335" s="379">
        <f>O335+10</f>
        <v>43378</v>
      </c>
      <c r="AA335" s="379">
        <f>X335+25</f>
        <v>43518</v>
      </c>
      <c r="AB335" s="379">
        <f>X335+15</f>
        <v>43508</v>
      </c>
      <c r="AC335" s="379">
        <f>AA335+1</f>
        <v>43519</v>
      </c>
      <c r="AD335" s="379">
        <f>X335+10</f>
        <v>43503</v>
      </c>
      <c r="AE335" s="379">
        <f>AD335+1</f>
        <v>43504</v>
      </c>
      <c r="AF335" s="379">
        <f>Y335+1</f>
        <v>43514</v>
      </c>
      <c r="AG335" s="380">
        <f>AF335+15</f>
        <v>43529</v>
      </c>
      <c r="AH335" s="379">
        <f>AG335+10</f>
        <v>43539</v>
      </c>
      <c r="AI335" s="379">
        <f>AH335+5</f>
        <v>43544</v>
      </c>
      <c r="AJ335" s="432">
        <f>AI335+15</f>
        <v>43559</v>
      </c>
      <c r="AK335" s="379">
        <f>AI335+20</f>
        <v>43564</v>
      </c>
      <c r="AL335" s="380">
        <f>AK335+5</f>
        <v>43569</v>
      </c>
      <c r="AM335" s="379">
        <f>AL335+1</f>
        <v>43570</v>
      </c>
      <c r="AN335" s="379">
        <f>AM335+5</f>
        <v>43575</v>
      </c>
      <c r="AO335" s="379">
        <f>AN335+5</f>
        <v>43580</v>
      </c>
      <c r="AP335" s="433"/>
      <c r="AQ335" s="433"/>
      <c r="AR335" s="433">
        <f>AO335+20</f>
        <v>43600</v>
      </c>
      <c r="AS335" s="434"/>
      <c r="AT335" s="451">
        <v>44261</v>
      </c>
      <c r="AU335" s="452"/>
    </row>
    <row r="336" spans="1:47" ht="31.5">
      <c r="A336" s="373"/>
      <c r="B336" s="262" t="s">
        <v>604</v>
      </c>
      <c r="C336" s="263" t="s">
        <v>863</v>
      </c>
      <c r="D336" s="273">
        <v>54</v>
      </c>
      <c r="E336" s="456" t="s">
        <v>858</v>
      </c>
      <c r="F336" s="311" t="s">
        <v>1611</v>
      </c>
      <c r="G336" s="276"/>
      <c r="H336" s="426"/>
      <c r="I336" s="435">
        <v>43667</v>
      </c>
      <c r="J336" s="435"/>
      <c r="K336" s="435">
        <v>43672</v>
      </c>
      <c r="L336" s="435">
        <v>43697</v>
      </c>
      <c r="M336" s="435"/>
      <c r="N336" s="435">
        <v>43727</v>
      </c>
      <c r="O336" s="435">
        <v>43727</v>
      </c>
      <c r="P336" s="435"/>
      <c r="Q336" s="435"/>
      <c r="R336" s="435"/>
      <c r="S336" s="435">
        <v>43747</v>
      </c>
      <c r="T336" s="279"/>
      <c r="U336" s="435">
        <v>43757</v>
      </c>
      <c r="V336" s="279"/>
      <c r="W336" s="279"/>
      <c r="X336" s="279"/>
      <c r="Y336" s="279"/>
      <c r="Z336" s="279"/>
      <c r="AA336" s="279"/>
      <c r="AB336" s="279"/>
      <c r="AC336" s="279"/>
      <c r="AD336" s="279"/>
      <c r="AE336" s="279"/>
      <c r="AF336" s="279"/>
      <c r="AG336" s="279"/>
      <c r="AH336" s="279"/>
      <c r="AI336" s="279"/>
      <c r="AJ336" s="435">
        <v>43852</v>
      </c>
      <c r="AK336" s="279"/>
      <c r="AL336" s="279"/>
      <c r="AM336" s="279"/>
      <c r="AN336" s="279"/>
      <c r="AO336" s="279"/>
      <c r="AP336" s="435">
        <v>43907</v>
      </c>
      <c r="AQ336" s="435">
        <v>43927</v>
      </c>
      <c r="AR336" s="435">
        <v>43947</v>
      </c>
      <c r="AS336" s="436">
        <v>44007</v>
      </c>
      <c r="AT336" s="451">
        <v>45071</v>
      </c>
      <c r="AU336" s="452"/>
    </row>
    <row r="337" spans="1:47" ht="31.5">
      <c r="A337" s="384"/>
      <c r="B337" s="282" t="s">
        <v>602</v>
      </c>
      <c r="C337" s="283" t="s">
        <v>864</v>
      </c>
      <c r="D337" s="284">
        <v>54</v>
      </c>
      <c r="E337" s="457" t="s">
        <v>858</v>
      </c>
      <c r="F337" s="321" t="s">
        <v>1611</v>
      </c>
      <c r="G337" s="287"/>
      <c r="H337" s="437"/>
      <c r="I337" s="438">
        <v>43667</v>
      </c>
      <c r="J337" s="438"/>
      <c r="K337" s="438">
        <v>43672</v>
      </c>
      <c r="L337" s="438">
        <v>43697</v>
      </c>
      <c r="M337" s="438"/>
      <c r="N337" s="438">
        <v>43727</v>
      </c>
      <c r="O337" s="438">
        <v>43727</v>
      </c>
      <c r="P337" s="438"/>
      <c r="Q337" s="438"/>
      <c r="R337" s="438"/>
      <c r="S337" s="438">
        <v>43747</v>
      </c>
      <c r="T337" s="290"/>
      <c r="U337" s="438">
        <v>43757</v>
      </c>
      <c r="V337" s="290"/>
      <c r="W337" s="290"/>
      <c r="X337" s="290"/>
      <c r="Y337" s="290"/>
      <c r="Z337" s="290"/>
      <c r="AA337" s="290"/>
      <c r="AB337" s="290"/>
      <c r="AC337" s="290"/>
      <c r="AD337" s="290"/>
      <c r="AE337" s="290"/>
      <c r="AF337" s="290"/>
      <c r="AG337" s="290"/>
      <c r="AH337" s="290"/>
      <c r="AI337" s="290"/>
      <c r="AJ337" s="438">
        <v>43852</v>
      </c>
      <c r="AK337" s="290"/>
      <c r="AL337" s="290"/>
      <c r="AM337" s="290"/>
      <c r="AN337" s="290"/>
      <c r="AO337" s="290"/>
      <c r="AP337" s="438">
        <v>43907</v>
      </c>
      <c r="AQ337" s="438">
        <v>43927</v>
      </c>
      <c r="AR337" s="438">
        <v>43947</v>
      </c>
      <c r="AS337" s="439">
        <v>44007</v>
      </c>
      <c r="AT337" s="451">
        <v>44792</v>
      </c>
      <c r="AU337" s="452"/>
    </row>
    <row r="338" spans="1:47" ht="31.5">
      <c r="A338" s="411">
        <v>55</v>
      </c>
      <c r="B338" s="246" t="s">
        <v>532</v>
      </c>
      <c r="C338" s="247" t="s">
        <v>1612</v>
      </c>
      <c r="D338" s="248">
        <v>55</v>
      </c>
      <c r="E338" s="455" t="s">
        <v>858</v>
      </c>
      <c r="F338" s="303" t="s">
        <v>1613</v>
      </c>
      <c r="G338" s="251" t="s">
        <v>1454</v>
      </c>
      <c r="H338" s="421"/>
      <c r="I338" s="440">
        <v>43686</v>
      </c>
      <c r="J338" s="440"/>
      <c r="K338" s="440">
        <v>43691</v>
      </c>
      <c r="L338" s="440">
        <v>43716</v>
      </c>
      <c r="M338" s="440"/>
      <c r="N338" s="441">
        <v>43746</v>
      </c>
      <c r="O338" s="441">
        <v>43746</v>
      </c>
      <c r="P338" s="441"/>
      <c r="Q338" s="441"/>
      <c r="R338" s="441"/>
      <c r="S338" s="441">
        <v>43766</v>
      </c>
      <c r="T338" s="256"/>
      <c r="U338" s="441">
        <v>43776</v>
      </c>
      <c r="V338" s="256"/>
      <c r="W338" s="256"/>
      <c r="X338" s="256"/>
      <c r="Y338" s="256"/>
      <c r="Z338" s="256"/>
      <c r="AA338" s="256"/>
      <c r="AB338" s="256"/>
      <c r="AC338" s="256"/>
      <c r="AD338" s="256"/>
      <c r="AE338" s="256"/>
      <c r="AF338" s="256"/>
      <c r="AG338" s="256"/>
      <c r="AH338" s="256"/>
      <c r="AI338" s="256"/>
      <c r="AJ338" s="442">
        <v>43871</v>
      </c>
      <c r="AK338" s="256"/>
      <c r="AL338" s="256"/>
      <c r="AM338" s="256"/>
      <c r="AN338" s="256"/>
      <c r="AO338" s="256"/>
      <c r="AP338" s="442">
        <v>43926</v>
      </c>
      <c r="AQ338" s="442">
        <v>43946</v>
      </c>
      <c r="AR338" s="442">
        <v>43966</v>
      </c>
      <c r="AS338" s="443">
        <v>44026</v>
      </c>
      <c r="AT338" s="451">
        <v>44210</v>
      </c>
      <c r="AU338" s="452"/>
    </row>
    <row r="339" spans="1:47" ht="31.5">
      <c r="A339" s="415"/>
      <c r="B339" s="262" t="s">
        <v>540</v>
      </c>
      <c r="C339" s="263" t="s">
        <v>1614</v>
      </c>
      <c r="D339" s="273">
        <v>55</v>
      </c>
      <c r="E339" s="456" t="s">
        <v>858</v>
      </c>
      <c r="F339" s="311" t="s">
        <v>1613</v>
      </c>
      <c r="G339" s="276"/>
      <c r="H339" s="426"/>
      <c r="I339" s="427">
        <v>43338</v>
      </c>
      <c r="J339" s="428">
        <f>I339+14</f>
        <v>43352</v>
      </c>
      <c r="K339" s="428">
        <f>J339+3</f>
        <v>43355</v>
      </c>
      <c r="L339" s="429">
        <f>K339+2</f>
        <v>43357</v>
      </c>
      <c r="M339" s="428">
        <f>L339+1</f>
        <v>43358</v>
      </c>
      <c r="N339" s="430">
        <f>M339+25</f>
        <v>43383</v>
      </c>
      <c r="O339" s="430">
        <f>M339+10</f>
        <v>43368</v>
      </c>
      <c r="P339" s="430"/>
      <c r="Q339" s="430">
        <f>M339+10</f>
        <v>43368</v>
      </c>
      <c r="R339" s="430">
        <f>Q339+5</f>
        <v>43373</v>
      </c>
      <c r="S339" s="431"/>
      <c r="T339" s="379">
        <f>Q339+10</f>
        <v>43378</v>
      </c>
      <c r="U339" s="430">
        <f>N339+10</f>
        <v>43393</v>
      </c>
      <c r="V339" s="379">
        <f>N339+1</f>
        <v>43384</v>
      </c>
      <c r="W339" s="379">
        <f>V339+5</f>
        <v>43389</v>
      </c>
      <c r="X339" s="380">
        <v>43493</v>
      </c>
      <c r="Y339" s="379">
        <f>X339+20</f>
        <v>43513</v>
      </c>
      <c r="Z339" s="379">
        <f>O339+10</f>
        <v>43378</v>
      </c>
      <c r="AA339" s="379">
        <f>X339+25</f>
        <v>43518</v>
      </c>
      <c r="AB339" s="379">
        <f>X339+15</f>
        <v>43508</v>
      </c>
      <c r="AC339" s="379">
        <f>AA339+1</f>
        <v>43519</v>
      </c>
      <c r="AD339" s="379">
        <f>X339+10</f>
        <v>43503</v>
      </c>
      <c r="AE339" s="379">
        <f>AD339+1</f>
        <v>43504</v>
      </c>
      <c r="AF339" s="379">
        <f>Y339+1</f>
        <v>43514</v>
      </c>
      <c r="AG339" s="380">
        <f>AF339+15</f>
        <v>43529</v>
      </c>
      <c r="AH339" s="379">
        <f>AG339+10</f>
        <v>43539</v>
      </c>
      <c r="AI339" s="379">
        <f>AH339+5</f>
        <v>43544</v>
      </c>
      <c r="AJ339" s="432">
        <f>AI339+15</f>
        <v>43559</v>
      </c>
      <c r="AK339" s="379">
        <f>AI339+20</f>
        <v>43564</v>
      </c>
      <c r="AL339" s="380">
        <f>AK339+5</f>
        <v>43569</v>
      </c>
      <c r="AM339" s="379">
        <f>AL339+1</f>
        <v>43570</v>
      </c>
      <c r="AN339" s="379">
        <f>AM339+5</f>
        <v>43575</v>
      </c>
      <c r="AO339" s="379">
        <f>AN339+5</f>
        <v>43580</v>
      </c>
      <c r="AP339" s="433"/>
      <c r="AQ339" s="433"/>
      <c r="AR339" s="433">
        <f>AO339+20</f>
        <v>43600</v>
      </c>
      <c r="AS339" s="434"/>
      <c r="AT339" s="451">
        <v>44026</v>
      </c>
      <c r="AU339" s="452"/>
    </row>
    <row r="340" spans="1:47" ht="31.5">
      <c r="A340" s="415"/>
      <c r="B340" s="262" t="s">
        <v>534</v>
      </c>
      <c r="C340" s="263" t="s">
        <v>1615</v>
      </c>
      <c r="D340" s="273">
        <v>55</v>
      </c>
      <c r="E340" s="456" t="s">
        <v>858</v>
      </c>
      <c r="F340" s="311" t="s">
        <v>1613</v>
      </c>
      <c r="G340" s="276"/>
      <c r="H340" s="426"/>
      <c r="I340" s="458">
        <v>43686</v>
      </c>
      <c r="J340" s="458"/>
      <c r="K340" s="458">
        <v>43691</v>
      </c>
      <c r="L340" s="435">
        <v>43716</v>
      </c>
      <c r="M340" s="435"/>
      <c r="N340" s="435">
        <v>43746</v>
      </c>
      <c r="O340" s="435">
        <v>43746</v>
      </c>
      <c r="P340" s="435"/>
      <c r="Q340" s="435"/>
      <c r="R340" s="435"/>
      <c r="S340" s="435">
        <v>43766</v>
      </c>
      <c r="T340" s="279"/>
      <c r="U340" s="435">
        <v>43776</v>
      </c>
      <c r="V340" s="279"/>
      <c r="W340" s="279"/>
      <c r="X340" s="279"/>
      <c r="Y340" s="279"/>
      <c r="Z340" s="279"/>
      <c r="AA340" s="279"/>
      <c r="AB340" s="279"/>
      <c r="AC340" s="279"/>
      <c r="AD340" s="279"/>
      <c r="AE340" s="279"/>
      <c r="AF340" s="279"/>
      <c r="AG340" s="279"/>
      <c r="AH340" s="279"/>
      <c r="AI340" s="279"/>
      <c r="AJ340" s="435">
        <v>43871</v>
      </c>
      <c r="AK340" s="279"/>
      <c r="AL340" s="279"/>
      <c r="AM340" s="279"/>
      <c r="AN340" s="279"/>
      <c r="AO340" s="279"/>
      <c r="AP340" s="435">
        <v>43926</v>
      </c>
      <c r="AQ340" s="435">
        <v>43946</v>
      </c>
      <c r="AR340" s="435">
        <v>43966</v>
      </c>
      <c r="AS340" s="436">
        <v>44026</v>
      </c>
      <c r="AT340" s="451">
        <v>44449</v>
      </c>
      <c r="AU340" s="452"/>
    </row>
    <row r="341" spans="1:47" ht="31.5">
      <c r="A341" s="415"/>
      <c r="B341" s="262" t="s">
        <v>530</v>
      </c>
      <c r="C341" s="263" t="s">
        <v>1616</v>
      </c>
      <c r="D341" s="273">
        <v>55</v>
      </c>
      <c r="E341" s="456" t="s">
        <v>858</v>
      </c>
      <c r="F341" s="311" t="s">
        <v>1613</v>
      </c>
      <c r="G341" s="276"/>
      <c r="H341" s="426"/>
      <c r="I341" s="458">
        <v>43686</v>
      </c>
      <c r="J341" s="458"/>
      <c r="K341" s="458">
        <v>43691</v>
      </c>
      <c r="L341" s="435">
        <v>43716</v>
      </c>
      <c r="M341" s="435"/>
      <c r="N341" s="435">
        <v>43746</v>
      </c>
      <c r="O341" s="435">
        <v>43746</v>
      </c>
      <c r="P341" s="435"/>
      <c r="Q341" s="435"/>
      <c r="R341" s="435"/>
      <c r="S341" s="435">
        <v>43766</v>
      </c>
      <c r="T341" s="279"/>
      <c r="U341" s="435">
        <v>43776</v>
      </c>
      <c r="V341" s="279"/>
      <c r="W341" s="279"/>
      <c r="X341" s="279"/>
      <c r="Y341" s="279"/>
      <c r="Z341" s="279"/>
      <c r="AA341" s="279"/>
      <c r="AB341" s="279"/>
      <c r="AC341" s="279"/>
      <c r="AD341" s="279"/>
      <c r="AE341" s="279"/>
      <c r="AF341" s="279"/>
      <c r="AG341" s="279"/>
      <c r="AH341" s="279"/>
      <c r="AI341" s="279"/>
      <c r="AJ341" s="435">
        <v>43871</v>
      </c>
      <c r="AK341" s="279"/>
      <c r="AL341" s="279"/>
      <c r="AM341" s="279"/>
      <c r="AN341" s="279"/>
      <c r="AO341" s="279"/>
      <c r="AP341" s="435">
        <v>43926</v>
      </c>
      <c r="AQ341" s="435">
        <v>43946</v>
      </c>
      <c r="AR341" s="435">
        <v>43966</v>
      </c>
      <c r="AS341" s="436">
        <v>44026</v>
      </c>
      <c r="AT341" s="451">
        <v>44656</v>
      </c>
      <c r="AU341" s="452"/>
    </row>
    <row r="342" spans="1:47" ht="31.5">
      <c r="A342" s="415"/>
      <c r="B342" s="262" t="s">
        <v>536</v>
      </c>
      <c r="C342" s="263" t="s">
        <v>865</v>
      </c>
      <c r="D342" s="273">
        <v>55</v>
      </c>
      <c r="E342" s="456" t="s">
        <v>858</v>
      </c>
      <c r="F342" s="311" t="s">
        <v>1613</v>
      </c>
      <c r="G342" s="276"/>
      <c r="H342" s="426"/>
      <c r="I342" s="458">
        <v>43686</v>
      </c>
      <c r="J342" s="458"/>
      <c r="K342" s="458">
        <v>43691</v>
      </c>
      <c r="L342" s="435">
        <v>43716</v>
      </c>
      <c r="M342" s="435"/>
      <c r="N342" s="435">
        <v>43746</v>
      </c>
      <c r="O342" s="435">
        <v>43746</v>
      </c>
      <c r="P342" s="435"/>
      <c r="Q342" s="435"/>
      <c r="R342" s="435"/>
      <c r="S342" s="435">
        <v>43766</v>
      </c>
      <c r="T342" s="279"/>
      <c r="U342" s="435">
        <v>43776</v>
      </c>
      <c r="V342" s="279"/>
      <c r="W342" s="279"/>
      <c r="X342" s="279"/>
      <c r="Y342" s="279"/>
      <c r="Z342" s="279"/>
      <c r="AA342" s="279"/>
      <c r="AB342" s="279"/>
      <c r="AC342" s="279"/>
      <c r="AD342" s="279"/>
      <c r="AE342" s="279"/>
      <c r="AF342" s="279"/>
      <c r="AG342" s="279"/>
      <c r="AH342" s="279"/>
      <c r="AI342" s="279"/>
      <c r="AJ342" s="435">
        <v>43871</v>
      </c>
      <c r="AK342" s="279"/>
      <c r="AL342" s="279"/>
      <c r="AM342" s="279"/>
      <c r="AN342" s="279"/>
      <c r="AO342" s="279"/>
      <c r="AP342" s="435">
        <v>43926</v>
      </c>
      <c r="AQ342" s="435">
        <v>43946</v>
      </c>
      <c r="AR342" s="435">
        <v>43966</v>
      </c>
      <c r="AS342" s="436">
        <v>44026</v>
      </c>
      <c r="AT342" s="451">
        <v>44210</v>
      </c>
      <c r="AU342" s="452"/>
    </row>
    <row r="343" spans="1:47" ht="31.5">
      <c r="A343" s="418"/>
      <c r="B343" s="282" t="s">
        <v>538</v>
      </c>
      <c r="C343" s="283" t="s">
        <v>866</v>
      </c>
      <c r="D343" s="284">
        <v>55</v>
      </c>
      <c r="E343" s="457" t="s">
        <v>858</v>
      </c>
      <c r="F343" s="321" t="s">
        <v>1613</v>
      </c>
      <c r="G343" s="287"/>
      <c r="H343" s="437"/>
      <c r="I343" s="459">
        <v>43686</v>
      </c>
      <c r="J343" s="459"/>
      <c r="K343" s="459">
        <v>43691</v>
      </c>
      <c r="L343" s="438">
        <v>43716</v>
      </c>
      <c r="M343" s="438"/>
      <c r="N343" s="438">
        <v>43746</v>
      </c>
      <c r="O343" s="438">
        <v>43746</v>
      </c>
      <c r="P343" s="438"/>
      <c r="Q343" s="438"/>
      <c r="R343" s="438"/>
      <c r="S343" s="438">
        <v>43766</v>
      </c>
      <c r="T343" s="290"/>
      <c r="U343" s="438">
        <v>43776</v>
      </c>
      <c r="V343" s="290"/>
      <c r="W343" s="290"/>
      <c r="X343" s="290"/>
      <c r="Y343" s="290"/>
      <c r="Z343" s="290"/>
      <c r="AA343" s="290"/>
      <c r="AB343" s="290"/>
      <c r="AC343" s="290"/>
      <c r="AD343" s="290"/>
      <c r="AE343" s="290"/>
      <c r="AF343" s="290"/>
      <c r="AG343" s="290"/>
      <c r="AH343" s="290"/>
      <c r="AI343" s="290"/>
      <c r="AJ343" s="438">
        <v>43871</v>
      </c>
      <c r="AK343" s="290"/>
      <c r="AL343" s="290"/>
      <c r="AM343" s="290"/>
      <c r="AN343" s="290"/>
      <c r="AO343" s="290"/>
      <c r="AP343" s="438">
        <v>43926</v>
      </c>
      <c r="AQ343" s="438">
        <v>43946</v>
      </c>
      <c r="AR343" s="438">
        <v>43966</v>
      </c>
      <c r="AS343" s="439">
        <v>44026</v>
      </c>
      <c r="AT343" s="451">
        <v>44216</v>
      </c>
      <c r="AU343" s="452"/>
    </row>
    <row r="344" spans="1:47" ht="47.25">
      <c r="A344" s="371">
        <v>56</v>
      </c>
      <c r="B344" s="246" t="s">
        <v>1512</v>
      </c>
      <c r="C344" s="247" t="s">
        <v>867</v>
      </c>
      <c r="D344" s="248">
        <v>56</v>
      </c>
      <c r="E344" s="455" t="s">
        <v>858</v>
      </c>
      <c r="F344" s="303" t="s">
        <v>1617</v>
      </c>
      <c r="G344" s="251" t="s">
        <v>1454</v>
      </c>
      <c r="H344" s="421"/>
      <c r="I344" s="440">
        <v>43774</v>
      </c>
      <c r="J344" s="440"/>
      <c r="K344" s="440">
        <v>43779</v>
      </c>
      <c r="L344" s="440">
        <v>43804</v>
      </c>
      <c r="M344" s="440"/>
      <c r="N344" s="441">
        <v>43834</v>
      </c>
      <c r="O344" s="441">
        <v>43834</v>
      </c>
      <c r="P344" s="441"/>
      <c r="Q344" s="441"/>
      <c r="R344" s="441"/>
      <c r="S344" s="441">
        <v>43854</v>
      </c>
      <c r="T344" s="256"/>
      <c r="U344" s="441">
        <v>43864</v>
      </c>
      <c r="V344" s="256"/>
      <c r="W344" s="256"/>
      <c r="X344" s="256"/>
      <c r="Y344" s="256"/>
      <c r="Z344" s="256"/>
      <c r="AA344" s="256"/>
      <c r="AB344" s="256"/>
      <c r="AC344" s="256"/>
      <c r="AD344" s="256"/>
      <c r="AE344" s="256"/>
      <c r="AF344" s="256"/>
      <c r="AG344" s="256"/>
      <c r="AH344" s="256"/>
      <c r="AI344" s="256"/>
      <c r="AJ344" s="442">
        <v>43959</v>
      </c>
      <c r="AK344" s="256"/>
      <c r="AL344" s="256"/>
      <c r="AM344" s="256"/>
      <c r="AN344" s="256"/>
      <c r="AO344" s="256"/>
      <c r="AP344" s="442">
        <v>44014</v>
      </c>
      <c r="AQ344" s="442">
        <v>44034</v>
      </c>
      <c r="AR344" s="442">
        <v>44054</v>
      </c>
      <c r="AS344" s="443">
        <v>44114</v>
      </c>
      <c r="AT344" s="451">
        <v>44114</v>
      </c>
      <c r="AU344" s="452"/>
    </row>
    <row r="345" spans="1:47" ht="47.25">
      <c r="A345" s="373"/>
      <c r="B345" s="262" t="s">
        <v>1469</v>
      </c>
      <c r="C345" s="263" t="s">
        <v>868</v>
      </c>
      <c r="D345" s="273">
        <v>56</v>
      </c>
      <c r="E345" s="456" t="s">
        <v>858</v>
      </c>
      <c r="F345" s="311" t="s">
        <v>1617</v>
      </c>
      <c r="G345" s="276"/>
      <c r="H345" s="426"/>
      <c r="I345" s="427">
        <v>43338</v>
      </c>
      <c r="J345" s="428">
        <f>I345+14</f>
        <v>43352</v>
      </c>
      <c r="K345" s="428">
        <f>J345+3</f>
        <v>43355</v>
      </c>
      <c r="L345" s="429">
        <f>K345+2</f>
        <v>43357</v>
      </c>
      <c r="M345" s="428">
        <f>L345+1</f>
        <v>43358</v>
      </c>
      <c r="N345" s="430">
        <f>M345+25</f>
        <v>43383</v>
      </c>
      <c r="O345" s="430">
        <f>M345+10</f>
        <v>43368</v>
      </c>
      <c r="P345" s="430"/>
      <c r="Q345" s="430">
        <f>M345+10</f>
        <v>43368</v>
      </c>
      <c r="R345" s="430">
        <f>Q345+5</f>
        <v>43373</v>
      </c>
      <c r="S345" s="431"/>
      <c r="T345" s="379">
        <f>Q345+10</f>
        <v>43378</v>
      </c>
      <c r="U345" s="430">
        <f>N345+10</f>
        <v>43393</v>
      </c>
      <c r="V345" s="379">
        <f>N345+1</f>
        <v>43384</v>
      </c>
      <c r="W345" s="379">
        <f>V345+5</f>
        <v>43389</v>
      </c>
      <c r="X345" s="380">
        <v>43493</v>
      </c>
      <c r="Y345" s="379">
        <f>X345+20</f>
        <v>43513</v>
      </c>
      <c r="Z345" s="379">
        <f>O345+10</f>
        <v>43378</v>
      </c>
      <c r="AA345" s="379">
        <f>X345+25</f>
        <v>43518</v>
      </c>
      <c r="AB345" s="379">
        <f>X345+15</f>
        <v>43508</v>
      </c>
      <c r="AC345" s="379">
        <f>AA345+1</f>
        <v>43519</v>
      </c>
      <c r="AD345" s="379">
        <f>X345+10</f>
        <v>43503</v>
      </c>
      <c r="AE345" s="379">
        <f>AD345+1</f>
        <v>43504</v>
      </c>
      <c r="AF345" s="379">
        <f>Y345+1</f>
        <v>43514</v>
      </c>
      <c r="AG345" s="380">
        <f>AF345+15</f>
        <v>43529</v>
      </c>
      <c r="AH345" s="379">
        <f>AG345+10</f>
        <v>43539</v>
      </c>
      <c r="AI345" s="379">
        <f>AH345+5</f>
        <v>43544</v>
      </c>
      <c r="AJ345" s="432">
        <f>AI345+15</f>
        <v>43559</v>
      </c>
      <c r="AK345" s="379">
        <f>AI345+20</f>
        <v>43564</v>
      </c>
      <c r="AL345" s="380">
        <f>AK345+5</f>
        <v>43569</v>
      </c>
      <c r="AM345" s="379">
        <f>AL345+1</f>
        <v>43570</v>
      </c>
      <c r="AN345" s="379">
        <f>AM345+5</f>
        <v>43575</v>
      </c>
      <c r="AO345" s="379">
        <f>AN345+5</f>
        <v>43580</v>
      </c>
      <c r="AP345" s="433"/>
      <c r="AQ345" s="433"/>
      <c r="AR345" s="433">
        <f>AO345+20</f>
        <v>43600</v>
      </c>
      <c r="AS345" s="434"/>
      <c r="AT345" s="451">
        <v>44304</v>
      </c>
      <c r="AU345" s="452"/>
    </row>
    <row r="346" spans="1:47" ht="47.25">
      <c r="A346" s="373"/>
      <c r="B346" s="262" t="s">
        <v>1510</v>
      </c>
      <c r="C346" s="263" t="s">
        <v>869</v>
      </c>
      <c r="D346" s="273">
        <v>56</v>
      </c>
      <c r="E346" s="456" t="s">
        <v>858</v>
      </c>
      <c r="F346" s="311" t="s">
        <v>1617</v>
      </c>
      <c r="G346" s="276"/>
      <c r="H346" s="426"/>
      <c r="I346" s="435">
        <v>43774</v>
      </c>
      <c r="J346" s="435"/>
      <c r="K346" s="435">
        <v>43779</v>
      </c>
      <c r="L346" s="435">
        <v>43804</v>
      </c>
      <c r="M346" s="435"/>
      <c r="N346" s="435">
        <v>43834</v>
      </c>
      <c r="O346" s="435">
        <v>43834</v>
      </c>
      <c r="P346" s="435"/>
      <c r="Q346" s="435"/>
      <c r="R346" s="435"/>
      <c r="S346" s="435">
        <v>43854</v>
      </c>
      <c r="T346" s="279"/>
      <c r="U346" s="435">
        <v>43864</v>
      </c>
      <c r="V346" s="279"/>
      <c r="W346" s="279"/>
      <c r="X346" s="279"/>
      <c r="Y346" s="279"/>
      <c r="Z346" s="279"/>
      <c r="AA346" s="279"/>
      <c r="AB346" s="279"/>
      <c r="AC346" s="279"/>
      <c r="AD346" s="279"/>
      <c r="AE346" s="279"/>
      <c r="AF346" s="279"/>
      <c r="AG346" s="279"/>
      <c r="AH346" s="279"/>
      <c r="AI346" s="279"/>
      <c r="AJ346" s="435">
        <v>43959</v>
      </c>
      <c r="AK346" s="279"/>
      <c r="AL346" s="279"/>
      <c r="AM346" s="279"/>
      <c r="AN346" s="279"/>
      <c r="AO346" s="279"/>
      <c r="AP346" s="435">
        <v>44014</v>
      </c>
      <c r="AQ346" s="435">
        <v>44034</v>
      </c>
      <c r="AR346" s="435">
        <v>44054</v>
      </c>
      <c r="AS346" s="436">
        <v>44114</v>
      </c>
      <c r="AT346" s="451">
        <v>45193</v>
      </c>
      <c r="AU346" s="452"/>
    </row>
    <row r="347" spans="1:47" ht="47.25">
      <c r="A347" s="373"/>
      <c r="B347" s="262" t="s">
        <v>1506</v>
      </c>
      <c r="C347" s="263" t="s">
        <v>870</v>
      </c>
      <c r="D347" s="273">
        <v>56</v>
      </c>
      <c r="E347" s="456" t="s">
        <v>858</v>
      </c>
      <c r="F347" s="311" t="s">
        <v>1617</v>
      </c>
      <c r="G347" s="276"/>
      <c r="H347" s="426"/>
      <c r="I347" s="435">
        <v>43774</v>
      </c>
      <c r="J347" s="435"/>
      <c r="K347" s="435">
        <v>43779</v>
      </c>
      <c r="L347" s="435">
        <v>43804</v>
      </c>
      <c r="M347" s="435"/>
      <c r="N347" s="435">
        <v>43834</v>
      </c>
      <c r="O347" s="435">
        <v>43834</v>
      </c>
      <c r="P347" s="435"/>
      <c r="Q347" s="435"/>
      <c r="R347" s="435"/>
      <c r="S347" s="435">
        <v>43854</v>
      </c>
      <c r="T347" s="279"/>
      <c r="U347" s="435">
        <v>43864</v>
      </c>
      <c r="V347" s="279"/>
      <c r="W347" s="279"/>
      <c r="X347" s="279"/>
      <c r="Y347" s="279"/>
      <c r="Z347" s="279"/>
      <c r="AA347" s="279"/>
      <c r="AB347" s="279"/>
      <c r="AC347" s="279"/>
      <c r="AD347" s="279"/>
      <c r="AE347" s="279"/>
      <c r="AF347" s="279"/>
      <c r="AG347" s="279"/>
      <c r="AH347" s="279"/>
      <c r="AI347" s="279"/>
      <c r="AJ347" s="435">
        <v>43959</v>
      </c>
      <c r="AK347" s="279"/>
      <c r="AL347" s="279"/>
      <c r="AM347" s="279"/>
      <c r="AN347" s="279"/>
      <c r="AO347" s="279"/>
      <c r="AP347" s="435">
        <v>44014</v>
      </c>
      <c r="AQ347" s="435">
        <v>44034</v>
      </c>
      <c r="AR347" s="435">
        <v>44054</v>
      </c>
      <c r="AS347" s="436">
        <v>44114</v>
      </c>
      <c r="AT347" s="451">
        <v>45193</v>
      </c>
      <c r="AU347" s="452"/>
    </row>
    <row r="348" spans="1:47" ht="47.25">
      <c r="A348" s="373"/>
      <c r="B348" s="262" t="s">
        <v>1594</v>
      </c>
      <c r="C348" s="263" t="s">
        <v>871</v>
      </c>
      <c r="D348" s="273">
        <v>56</v>
      </c>
      <c r="E348" s="456" t="s">
        <v>858</v>
      </c>
      <c r="F348" s="311" t="s">
        <v>1617</v>
      </c>
      <c r="G348" s="276"/>
      <c r="H348" s="426"/>
      <c r="I348" s="435">
        <v>43774</v>
      </c>
      <c r="J348" s="435"/>
      <c r="K348" s="435">
        <v>43779</v>
      </c>
      <c r="L348" s="435">
        <v>43804</v>
      </c>
      <c r="M348" s="435"/>
      <c r="N348" s="435">
        <v>43834</v>
      </c>
      <c r="O348" s="435">
        <v>43834</v>
      </c>
      <c r="P348" s="435"/>
      <c r="Q348" s="435"/>
      <c r="R348" s="435"/>
      <c r="S348" s="435">
        <v>43854</v>
      </c>
      <c r="T348" s="279"/>
      <c r="U348" s="435">
        <v>43864</v>
      </c>
      <c r="V348" s="279"/>
      <c r="W348" s="279"/>
      <c r="X348" s="279"/>
      <c r="Y348" s="279"/>
      <c r="Z348" s="279"/>
      <c r="AA348" s="279"/>
      <c r="AB348" s="279"/>
      <c r="AC348" s="279"/>
      <c r="AD348" s="279"/>
      <c r="AE348" s="279"/>
      <c r="AF348" s="279"/>
      <c r="AG348" s="279"/>
      <c r="AH348" s="279"/>
      <c r="AI348" s="279"/>
      <c r="AJ348" s="435">
        <v>43959</v>
      </c>
      <c r="AK348" s="279"/>
      <c r="AL348" s="279"/>
      <c r="AM348" s="279"/>
      <c r="AN348" s="279"/>
      <c r="AO348" s="279"/>
      <c r="AP348" s="435">
        <v>44014</v>
      </c>
      <c r="AQ348" s="435">
        <v>44034</v>
      </c>
      <c r="AR348" s="435">
        <v>44054</v>
      </c>
      <c r="AS348" s="436">
        <v>44114</v>
      </c>
      <c r="AT348" s="451">
        <v>44881</v>
      </c>
      <c r="AU348" s="452"/>
    </row>
    <row r="349" spans="1:47" ht="47.25">
      <c r="A349" s="373"/>
      <c r="B349" s="262" t="s">
        <v>1602</v>
      </c>
      <c r="C349" s="263" t="s">
        <v>872</v>
      </c>
      <c r="D349" s="273">
        <v>56</v>
      </c>
      <c r="E349" s="456" t="s">
        <v>858</v>
      </c>
      <c r="F349" s="311" t="s">
        <v>1617</v>
      </c>
      <c r="G349" s="276"/>
      <c r="H349" s="426"/>
      <c r="I349" s="435">
        <v>43774</v>
      </c>
      <c r="J349" s="435"/>
      <c r="K349" s="435">
        <v>43779</v>
      </c>
      <c r="L349" s="435">
        <v>43804</v>
      </c>
      <c r="M349" s="435"/>
      <c r="N349" s="435">
        <v>43834</v>
      </c>
      <c r="O349" s="435">
        <v>43834</v>
      </c>
      <c r="P349" s="435"/>
      <c r="Q349" s="435"/>
      <c r="R349" s="435"/>
      <c r="S349" s="435">
        <v>43854</v>
      </c>
      <c r="T349" s="279"/>
      <c r="U349" s="435">
        <v>43864</v>
      </c>
      <c r="V349" s="279"/>
      <c r="W349" s="279"/>
      <c r="X349" s="279"/>
      <c r="Y349" s="279"/>
      <c r="Z349" s="279"/>
      <c r="AA349" s="279"/>
      <c r="AB349" s="279"/>
      <c r="AC349" s="279"/>
      <c r="AD349" s="279"/>
      <c r="AE349" s="279"/>
      <c r="AF349" s="279"/>
      <c r="AG349" s="279"/>
      <c r="AH349" s="279"/>
      <c r="AI349" s="279"/>
      <c r="AJ349" s="435">
        <v>43959</v>
      </c>
      <c r="AK349" s="279"/>
      <c r="AL349" s="279"/>
      <c r="AM349" s="279"/>
      <c r="AN349" s="279"/>
      <c r="AO349" s="279"/>
      <c r="AP349" s="435">
        <v>44014</v>
      </c>
      <c r="AQ349" s="435">
        <v>44034</v>
      </c>
      <c r="AR349" s="435">
        <v>44054</v>
      </c>
      <c r="AS349" s="436">
        <v>44114</v>
      </c>
      <c r="AT349" s="451">
        <v>44723</v>
      </c>
      <c r="AU349" s="452"/>
    </row>
    <row r="350" spans="1:47" ht="47.25">
      <c r="A350" s="373"/>
      <c r="B350" s="262" t="s">
        <v>1504</v>
      </c>
      <c r="C350" s="263" t="s">
        <v>873</v>
      </c>
      <c r="D350" s="273">
        <v>56</v>
      </c>
      <c r="E350" s="456" t="s">
        <v>858</v>
      </c>
      <c r="F350" s="311" t="s">
        <v>1617</v>
      </c>
      <c r="G350" s="276"/>
      <c r="H350" s="426"/>
      <c r="I350" s="435">
        <v>43774</v>
      </c>
      <c r="J350" s="435"/>
      <c r="K350" s="435">
        <v>43779</v>
      </c>
      <c r="L350" s="435">
        <v>43804</v>
      </c>
      <c r="M350" s="435"/>
      <c r="N350" s="435">
        <v>43834</v>
      </c>
      <c r="O350" s="435">
        <v>43834</v>
      </c>
      <c r="P350" s="435"/>
      <c r="Q350" s="435"/>
      <c r="R350" s="435"/>
      <c r="S350" s="435">
        <v>43854</v>
      </c>
      <c r="T350" s="279"/>
      <c r="U350" s="435">
        <v>43864</v>
      </c>
      <c r="V350" s="279"/>
      <c r="W350" s="279"/>
      <c r="X350" s="279"/>
      <c r="Y350" s="279"/>
      <c r="Z350" s="279"/>
      <c r="AA350" s="279"/>
      <c r="AB350" s="279"/>
      <c r="AC350" s="279"/>
      <c r="AD350" s="279"/>
      <c r="AE350" s="279"/>
      <c r="AF350" s="279"/>
      <c r="AG350" s="279"/>
      <c r="AH350" s="279"/>
      <c r="AI350" s="279"/>
      <c r="AJ350" s="435">
        <v>43959</v>
      </c>
      <c r="AK350" s="279"/>
      <c r="AL350" s="279"/>
      <c r="AM350" s="279"/>
      <c r="AN350" s="279"/>
      <c r="AO350" s="279"/>
      <c r="AP350" s="435">
        <v>44014</v>
      </c>
      <c r="AQ350" s="435">
        <v>44034</v>
      </c>
      <c r="AR350" s="435">
        <v>44054</v>
      </c>
      <c r="AS350" s="436">
        <v>44114</v>
      </c>
      <c r="AT350" s="451">
        <v>44714</v>
      </c>
      <c r="AU350" s="452"/>
    </row>
    <row r="351" spans="1:47" ht="47.25">
      <c r="A351" s="384"/>
      <c r="B351" s="282" t="s">
        <v>1523</v>
      </c>
      <c r="C351" s="283" t="s">
        <v>874</v>
      </c>
      <c r="D351" s="284">
        <v>56</v>
      </c>
      <c r="E351" s="457" t="s">
        <v>858</v>
      </c>
      <c r="F351" s="321" t="s">
        <v>1617</v>
      </c>
      <c r="G351" s="287"/>
      <c r="H351" s="437"/>
      <c r="I351" s="438">
        <v>43774</v>
      </c>
      <c r="J351" s="438"/>
      <c r="K351" s="438">
        <v>43779</v>
      </c>
      <c r="L351" s="438">
        <v>43804</v>
      </c>
      <c r="M351" s="438"/>
      <c r="N351" s="438">
        <v>43834</v>
      </c>
      <c r="O351" s="438">
        <v>43834</v>
      </c>
      <c r="P351" s="438"/>
      <c r="Q351" s="438"/>
      <c r="R351" s="438"/>
      <c r="S351" s="438">
        <v>43854</v>
      </c>
      <c r="T351" s="290"/>
      <c r="U351" s="438">
        <v>43864</v>
      </c>
      <c r="V351" s="290"/>
      <c r="W351" s="290"/>
      <c r="X351" s="290"/>
      <c r="Y351" s="290"/>
      <c r="Z351" s="290"/>
      <c r="AA351" s="290"/>
      <c r="AB351" s="290"/>
      <c r="AC351" s="290"/>
      <c r="AD351" s="290"/>
      <c r="AE351" s="290"/>
      <c r="AF351" s="290"/>
      <c r="AG351" s="290"/>
      <c r="AH351" s="290"/>
      <c r="AI351" s="290"/>
      <c r="AJ351" s="438">
        <v>43959</v>
      </c>
      <c r="AK351" s="290"/>
      <c r="AL351" s="290"/>
      <c r="AM351" s="290"/>
      <c r="AN351" s="290"/>
      <c r="AO351" s="290"/>
      <c r="AP351" s="438">
        <v>44014</v>
      </c>
      <c r="AQ351" s="438">
        <v>44034</v>
      </c>
      <c r="AR351" s="438">
        <v>44054</v>
      </c>
      <c r="AS351" s="439">
        <v>44114</v>
      </c>
      <c r="AT351" s="451">
        <v>44713</v>
      </c>
      <c r="AU351" s="452"/>
    </row>
    <row r="352" spans="1:47" ht="31.5">
      <c r="A352" s="371">
        <v>57</v>
      </c>
      <c r="B352" s="246" t="s">
        <v>590</v>
      </c>
      <c r="C352" s="247" t="s">
        <v>875</v>
      </c>
      <c r="D352" s="248">
        <v>57</v>
      </c>
      <c r="E352" s="455" t="s">
        <v>858</v>
      </c>
      <c r="F352" s="303" t="s">
        <v>1618</v>
      </c>
      <c r="G352" s="251" t="s">
        <v>1454</v>
      </c>
      <c r="H352" s="421"/>
      <c r="I352" s="440">
        <v>43782</v>
      </c>
      <c r="J352" s="440"/>
      <c r="K352" s="440">
        <v>43787</v>
      </c>
      <c r="L352" s="440">
        <v>43812</v>
      </c>
      <c r="M352" s="440"/>
      <c r="N352" s="441">
        <v>43842</v>
      </c>
      <c r="O352" s="441">
        <v>43842</v>
      </c>
      <c r="P352" s="441"/>
      <c r="Q352" s="441"/>
      <c r="R352" s="441"/>
      <c r="S352" s="441">
        <v>43862</v>
      </c>
      <c r="T352" s="256"/>
      <c r="U352" s="441">
        <v>43872</v>
      </c>
      <c r="V352" s="256"/>
      <c r="W352" s="256"/>
      <c r="X352" s="256"/>
      <c r="Y352" s="256"/>
      <c r="Z352" s="256"/>
      <c r="AA352" s="256"/>
      <c r="AB352" s="256"/>
      <c r="AC352" s="256"/>
      <c r="AD352" s="256"/>
      <c r="AE352" s="256"/>
      <c r="AF352" s="256"/>
      <c r="AG352" s="256"/>
      <c r="AH352" s="256"/>
      <c r="AI352" s="256"/>
      <c r="AJ352" s="442">
        <v>43967</v>
      </c>
      <c r="AK352" s="256"/>
      <c r="AL352" s="256"/>
      <c r="AM352" s="256"/>
      <c r="AN352" s="256"/>
      <c r="AO352" s="256"/>
      <c r="AP352" s="442">
        <v>44022</v>
      </c>
      <c r="AQ352" s="442">
        <v>44042</v>
      </c>
      <c r="AR352" s="442">
        <v>44062</v>
      </c>
      <c r="AS352" s="443">
        <v>44122</v>
      </c>
      <c r="AT352" s="451">
        <v>44122</v>
      </c>
      <c r="AU352" s="452"/>
    </row>
    <row r="353" spans="1:47" ht="31.5">
      <c r="A353" s="373"/>
      <c r="B353" s="262" t="s">
        <v>592</v>
      </c>
      <c r="C353" s="263" t="s">
        <v>876</v>
      </c>
      <c r="D353" s="273">
        <v>57</v>
      </c>
      <c r="E353" s="456" t="s">
        <v>858</v>
      </c>
      <c r="F353" s="311" t="s">
        <v>1618</v>
      </c>
      <c r="G353" s="276"/>
      <c r="H353" s="426"/>
      <c r="I353" s="427">
        <v>43338</v>
      </c>
      <c r="J353" s="428">
        <f>I353+14</f>
        <v>43352</v>
      </c>
      <c r="K353" s="428">
        <f>J353+3</f>
        <v>43355</v>
      </c>
      <c r="L353" s="429">
        <f>K353+2</f>
        <v>43357</v>
      </c>
      <c r="M353" s="428">
        <f>L353+1</f>
        <v>43358</v>
      </c>
      <c r="N353" s="430">
        <f>M353+25</f>
        <v>43383</v>
      </c>
      <c r="O353" s="430">
        <f>M353+10</f>
        <v>43368</v>
      </c>
      <c r="P353" s="430"/>
      <c r="Q353" s="430">
        <f>M353+10</f>
        <v>43368</v>
      </c>
      <c r="R353" s="430">
        <f>Q353+5</f>
        <v>43373</v>
      </c>
      <c r="S353" s="431"/>
      <c r="T353" s="379">
        <f>Q353+10</f>
        <v>43378</v>
      </c>
      <c r="U353" s="430">
        <f>N353+10</f>
        <v>43393</v>
      </c>
      <c r="V353" s="379">
        <f>N353+1</f>
        <v>43384</v>
      </c>
      <c r="W353" s="379">
        <f>V353+5</f>
        <v>43389</v>
      </c>
      <c r="X353" s="380">
        <v>43493</v>
      </c>
      <c r="Y353" s="379">
        <f>X353+20</f>
        <v>43513</v>
      </c>
      <c r="Z353" s="379">
        <f>O353+10</f>
        <v>43378</v>
      </c>
      <c r="AA353" s="379">
        <f>X353+25</f>
        <v>43518</v>
      </c>
      <c r="AB353" s="379">
        <f>X353+15</f>
        <v>43508</v>
      </c>
      <c r="AC353" s="379">
        <f>AA353+1</f>
        <v>43519</v>
      </c>
      <c r="AD353" s="379">
        <f>X353+10</f>
        <v>43503</v>
      </c>
      <c r="AE353" s="379">
        <f>AD353+1</f>
        <v>43504</v>
      </c>
      <c r="AF353" s="379">
        <f>Y353+1</f>
        <v>43514</v>
      </c>
      <c r="AG353" s="380">
        <f>AF353+15</f>
        <v>43529</v>
      </c>
      <c r="AH353" s="379">
        <f>AG353+10</f>
        <v>43539</v>
      </c>
      <c r="AI353" s="379">
        <f>AH353+5</f>
        <v>43544</v>
      </c>
      <c r="AJ353" s="432">
        <f>AI353+15</f>
        <v>43559</v>
      </c>
      <c r="AK353" s="379">
        <f>AI353+20</f>
        <v>43564</v>
      </c>
      <c r="AL353" s="380">
        <f>AK353+5</f>
        <v>43569</v>
      </c>
      <c r="AM353" s="379">
        <f>AL353+1</f>
        <v>43570</v>
      </c>
      <c r="AN353" s="379">
        <f>AM353+5</f>
        <v>43575</v>
      </c>
      <c r="AO353" s="379">
        <f>AN353+5</f>
        <v>43580</v>
      </c>
      <c r="AP353" s="433"/>
      <c r="AQ353" s="433"/>
      <c r="AR353" s="433">
        <f>AO353+20</f>
        <v>43600</v>
      </c>
      <c r="AS353" s="434"/>
      <c r="AT353" s="451">
        <v>44391</v>
      </c>
      <c r="AU353" s="452"/>
    </row>
    <row r="354" spans="1:47" ht="31.5">
      <c r="A354" s="373"/>
      <c r="B354" s="262" t="s">
        <v>594</v>
      </c>
      <c r="C354" s="263" t="s">
        <v>877</v>
      </c>
      <c r="D354" s="273">
        <v>57</v>
      </c>
      <c r="E354" s="456" t="s">
        <v>858</v>
      </c>
      <c r="F354" s="311" t="s">
        <v>1618</v>
      </c>
      <c r="G354" s="276"/>
      <c r="H354" s="426"/>
      <c r="I354" s="435">
        <v>43782</v>
      </c>
      <c r="J354" s="460"/>
      <c r="K354" s="460">
        <v>43787</v>
      </c>
      <c r="L354" s="435">
        <v>43812</v>
      </c>
      <c r="M354" s="435"/>
      <c r="N354" s="435">
        <v>43842</v>
      </c>
      <c r="O354" s="435">
        <v>43842</v>
      </c>
      <c r="P354" s="435"/>
      <c r="Q354" s="435"/>
      <c r="R354" s="435"/>
      <c r="S354" s="435">
        <v>43862</v>
      </c>
      <c r="T354" s="279"/>
      <c r="U354" s="435">
        <v>43872</v>
      </c>
      <c r="V354" s="279"/>
      <c r="W354" s="279"/>
      <c r="X354" s="279"/>
      <c r="Y354" s="279"/>
      <c r="Z354" s="279"/>
      <c r="AA354" s="279"/>
      <c r="AB354" s="279"/>
      <c r="AC354" s="279"/>
      <c r="AD354" s="279"/>
      <c r="AE354" s="279"/>
      <c r="AF354" s="279"/>
      <c r="AG354" s="279"/>
      <c r="AH354" s="279"/>
      <c r="AI354" s="279"/>
      <c r="AJ354" s="435">
        <v>43967</v>
      </c>
      <c r="AK354" s="279"/>
      <c r="AL354" s="279"/>
      <c r="AM354" s="279"/>
      <c r="AN354" s="279"/>
      <c r="AO354" s="279"/>
      <c r="AP354" s="435">
        <v>44022</v>
      </c>
      <c r="AQ354" s="435">
        <v>44042</v>
      </c>
      <c r="AR354" s="435">
        <v>44062</v>
      </c>
      <c r="AS354" s="436">
        <v>44122</v>
      </c>
      <c r="AT354" s="451">
        <v>44882</v>
      </c>
      <c r="AU354" s="452"/>
    </row>
    <row r="355" spans="1:47" ht="31.5">
      <c r="A355" s="384"/>
      <c r="B355" s="282" t="s">
        <v>596</v>
      </c>
      <c r="C355" s="283" t="s">
        <v>878</v>
      </c>
      <c r="D355" s="284">
        <v>57</v>
      </c>
      <c r="E355" s="457" t="s">
        <v>858</v>
      </c>
      <c r="F355" s="321" t="s">
        <v>1618</v>
      </c>
      <c r="G355" s="287"/>
      <c r="H355" s="437"/>
      <c r="I355" s="438">
        <v>43782</v>
      </c>
      <c r="J355" s="461"/>
      <c r="K355" s="461">
        <v>43787</v>
      </c>
      <c r="L355" s="438">
        <v>43812</v>
      </c>
      <c r="M355" s="438"/>
      <c r="N355" s="438">
        <v>43842</v>
      </c>
      <c r="O355" s="438">
        <v>43842</v>
      </c>
      <c r="P355" s="438"/>
      <c r="Q355" s="438"/>
      <c r="R355" s="438"/>
      <c r="S355" s="438">
        <v>43862</v>
      </c>
      <c r="T355" s="290"/>
      <c r="U355" s="438">
        <v>43872</v>
      </c>
      <c r="V355" s="290"/>
      <c r="W355" s="290"/>
      <c r="X355" s="290"/>
      <c r="Y355" s="290"/>
      <c r="Z355" s="290"/>
      <c r="AA355" s="290"/>
      <c r="AB355" s="290"/>
      <c r="AC355" s="290"/>
      <c r="AD355" s="290"/>
      <c r="AE355" s="290"/>
      <c r="AF355" s="290"/>
      <c r="AG355" s="290"/>
      <c r="AH355" s="290"/>
      <c r="AI355" s="290"/>
      <c r="AJ355" s="438">
        <v>43967</v>
      </c>
      <c r="AK355" s="290"/>
      <c r="AL355" s="290"/>
      <c r="AM355" s="290"/>
      <c r="AN355" s="290"/>
      <c r="AO355" s="290"/>
      <c r="AP355" s="438">
        <v>44022</v>
      </c>
      <c r="AQ355" s="438">
        <v>44042</v>
      </c>
      <c r="AR355" s="438">
        <v>44062</v>
      </c>
      <c r="AS355" s="439">
        <v>44122</v>
      </c>
      <c r="AT355" s="451">
        <v>45031</v>
      </c>
      <c r="AU355" s="452"/>
    </row>
    <row r="356" spans="1:47" ht="47.25">
      <c r="A356" s="371">
        <v>58</v>
      </c>
      <c r="B356" s="246" t="s">
        <v>612</v>
      </c>
      <c r="C356" s="247" t="s">
        <v>879</v>
      </c>
      <c r="D356" s="248">
        <v>58</v>
      </c>
      <c r="E356" s="455" t="s">
        <v>858</v>
      </c>
      <c r="F356" s="303" t="s">
        <v>1619</v>
      </c>
      <c r="G356" s="251" t="s">
        <v>1454</v>
      </c>
      <c r="H356" s="421"/>
      <c r="I356" s="440">
        <v>44009</v>
      </c>
      <c r="J356" s="440"/>
      <c r="K356" s="440">
        <v>44014</v>
      </c>
      <c r="L356" s="440">
        <v>44039</v>
      </c>
      <c r="M356" s="440"/>
      <c r="N356" s="441">
        <v>44069</v>
      </c>
      <c r="O356" s="441">
        <v>44069</v>
      </c>
      <c r="P356" s="441"/>
      <c r="Q356" s="441"/>
      <c r="R356" s="441"/>
      <c r="S356" s="441">
        <v>44089</v>
      </c>
      <c r="T356" s="256"/>
      <c r="U356" s="441">
        <v>44099</v>
      </c>
      <c r="V356" s="256"/>
      <c r="W356" s="256"/>
      <c r="X356" s="256"/>
      <c r="Y356" s="256"/>
      <c r="Z356" s="256"/>
      <c r="AA356" s="256"/>
      <c r="AB356" s="256"/>
      <c r="AC356" s="256"/>
      <c r="AD356" s="256"/>
      <c r="AE356" s="256"/>
      <c r="AF356" s="256"/>
      <c r="AG356" s="256"/>
      <c r="AH356" s="256"/>
      <c r="AI356" s="256"/>
      <c r="AJ356" s="442">
        <v>44194</v>
      </c>
      <c r="AK356" s="256"/>
      <c r="AL356" s="256"/>
      <c r="AM356" s="256"/>
      <c r="AN356" s="256"/>
      <c r="AO356" s="256"/>
      <c r="AP356" s="442">
        <v>44249</v>
      </c>
      <c r="AQ356" s="442">
        <v>44269</v>
      </c>
      <c r="AR356" s="442">
        <v>44289</v>
      </c>
      <c r="AS356" s="443">
        <v>44349</v>
      </c>
      <c r="AT356" s="451">
        <v>44349</v>
      </c>
      <c r="AU356" s="452"/>
    </row>
    <row r="357" spans="1:47" ht="47.25">
      <c r="A357" s="373"/>
      <c r="B357" s="262" t="s">
        <v>614</v>
      </c>
      <c r="C357" s="263" t="s">
        <v>880</v>
      </c>
      <c r="D357" s="273">
        <v>58</v>
      </c>
      <c r="E357" s="456" t="s">
        <v>858</v>
      </c>
      <c r="F357" s="311" t="s">
        <v>1619</v>
      </c>
      <c r="G357" s="276"/>
      <c r="H357" s="426"/>
      <c r="I357" s="427">
        <v>43338</v>
      </c>
      <c r="J357" s="428">
        <f>I357+14</f>
        <v>43352</v>
      </c>
      <c r="K357" s="428">
        <f>J357+3</f>
        <v>43355</v>
      </c>
      <c r="L357" s="429">
        <f>K357+2</f>
        <v>43357</v>
      </c>
      <c r="M357" s="428">
        <f>L357+1</f>
        <v>43358</v>
      </c>
      <c r="N357" s="430">
        <f>M357+25</f>
        <v>43383</v>
      </c>
      <c r="O357" s="430">
        <f>M357+10</f>
        <v>43368</v>
      </c>
      <c r="P357" s="430"/>
      <c r="Q357" s="430">
        <f>M357+10</f>
        <v>43368</v>
      </c>
      <c r="R357" s="430">
        <f>Q357+5</f>
        <v>43373</v>
      </c>
      <c r="S357" s="431"/>
      <c r="T357" s="379">
        <f>Q357+10</f>
        <v>43378</v>
      </c>
      <c r="U357" s="430">
        <f>N357+10</f>
        <v>43393</v>
      </c>
      <c r="V357" s="379">
        <f>N357+1</f>
        <v>43384</v>
      </c>
      <c r="W357" s="379">
        <f>V357+5</f>
        <v>43389</v>
      </c>
      <c r="X357" s="380">
        <v>43493</v>
      </c>
      <c r="Y357" s="379">
        <f>X357+20</f>
        <v>43513</v>
      </c>
      <c r="Z357" s="379">
        <f>O357+10</f>
        <v>43378</v>
      </c>
      <c r="AA357" s="379">
        <f>X357+25</f>
        <v>43518</v>
      </c>
      <c r="AB357" s="379">
        <f>X357+15</f>
        <v>43508</v>
      </c>
      <c r="AC357" s="379">
        <f>AA357+1</f>
        <v>43519</v>
      </c>
      <c r="AD357" s="379">
        <f>X357+10</f>
        <v>43503</v>
      </c>
      <c r="AE357" s="379">
        <f>AD357+1</f>
        <v>43504</v>
      </c>
      <c r="AF357" s="379">
        <f>Y357+1</f>
        <v>43514</v>
      </c>
      <c r="AG357" s="380">
        <f>AF357+15</f>
        <v>43529</v>
      </c>
      <c r="AH357" s="379">
        <f>AG357+10</f>
        <v>43539</v>
      </c>
      <c r="AI357" s="379">
        <f>AH357+5</f>
        <v>43544</v>
      </c>
      <c r="AJ357" s="432">
        <f>AI357+15</f>
        <v>43559</v>
      </c>
      <c r="AK357" s="379">
        <f>AI357+20</f>
        <v>43564</v>
      </c>
      <c r="AL357" s="380">
        <f>AK357+5</f>
        <v>43569</v>
      </c>
      <c r="AM357" s="379">
        <f>AL357+1</f>
        <v>43570</v>
      </c>
      <c r="AN357" s="379">
        <f>AM357+5</f>
        <v>43575</v>
      </c>
      <c r="AO357" s="379">
        <f>AN357+5</f>
        <v>43580</v>
      </c>
      <c r="AP357" s="433"/>
      <c r="AQ357" s="433"/>
      <c r="AR357" s="433">
        <f>AO357+20</f>
        <v>43600</v>
      </c>
      <c r="AS357" s="434"/>
      <c r="AT357" s="451">
        <v>44760</v>
      </c>
      <c r="AU357" s="452"/>
    </row>
    <row r="358" spans="1:47" ht="47.25">
      <c r="A358" s="373"/>
      <c r="B358" s="262" t="s">
        <v>616</v>
      </c>
      <c r="C358" s="263" t="s">
        <v>881</v>
      </c>
      <c r="D358" s="273">
        <v>58</v>
      </c>
      <c r="E358" s="456" t="s">
        <v>858</v>
      </c>
      <c r="F358" s="311" t="s">
        <v>1619</v>
      </c>
      <c r="G358" s="276"/>
      <c r="H358" s="426"/>
      <c r="I358" s="435">
        <v>44009</v>
      </c>
      <c r="J358" s="435"/>
      <c r="K358" s="435">
        <v>44014</v>
      </c>
      <c r="L358" s="435">
        <v>44039</v>
      </c>
      <c r="M358" s="435"/>
      <c r="N358" s="435">
        <v>44069</v>
      </c>
      <c r="O358" s="435">
        <v>44069</v>
      </c>
      <c r="P358" s="435"/>
      <c r="Q358" s="435"/>
      <c r="R358" s="435"/>
      <c r="S358" s="435">
        <v>44089</v>
      </c>
      <c r="T358" s="279"/>
      <c r="U358" s="435">
        <v>44099</v>
      </c>
      <c r="V358" s="279"/>
      <c r="W358" s="279"/>
      <c r="X358" s="279"/>
      <c r="Y358" s="279"/>
      <c r="Z358" s="279"/>
      <c r="AA358" s="279"/>
      <c r="AB358" s="279"/>
      <c r="AC358" s="279"/>
      <c r="AD358" s="279"/>
      <c r="AE358" s="279"/>
      <c r="AF358" s="279"/>
      <c r="AG358" s="279"/>
      <c r="AH358" s="279"/>
      <c r="AI358" s="279"/>
      <c r="AJ358" s="435">
        <v>44194</v>
      </c>
      <c r="AK358" s="279"/>
      <c r="AL358" s="279"/>
      <c r="AM358" s="279"/>
      <c r="AN358" s="279"/>
      <c r="AO358" s="279"/>
      <c r="AP358" s="435">
        <v>44249</v>
      </c>
      <c r="AQ358" s="435">
        <v>44269</v>
      </c>
      <c r="AR358" s="435">
        <v>44289</v>
      </c>
      <c r="AS358" s="436">
        <v>44349</v>
      </c>
      <c r="AT358" s="451">
        <v>44753</v>
      </c>
      <c r="AU358" s="452"/>
    </row>
    <row r="359" spans="1:47" ht="47.25">
      <c r="A359" s="373"/>
      <c r="B359" s="262" t="s">
        <v>618</v>
      </c>
      <c r="C359" s="263" t="s">
        <v>882</v>
      </c>
      <c r="D359" s="273">
        <v>58</v>
      </c>
      <c r="E359" s="456" t="s">
        <v>858</v>
      </c>
      <c r="F359" s="311" t="s">
        <v>1619</v>
      </c>
      <c r="G359" s="276"/>
      <c r="H359" s="426"/>
      <c r="I359" s="435">
        <v>44009</v>
      </c>
      <c r="J359" s="435"/>
      <c r="K359" s="435">
        <v>44014</v>
      </c>
      <c r="L359" s="435">
        <v>44039</v>
      </c>
      <c r="M359" s="435"/>
      <c r="N359" s="435">
        <v>44069</v>
      </c>
      <c r="O359" s="435">
        <v>44069</v>
      </c>
      <c r="P359" s="435"/>
      <c r="Q359" s="435"/>
      <c r="R359" s="435"/>
      <c r="S359" s="435">
        <v>44089</v>
      </c>
      <c r="T359" s="279"/>
      <c r="U359" s="435">
        <v>44099</v>
      </c>
      <c r="V359" s="279"/>
      <c r="W359" s="279"/>
      <c r="X359" s="279"/>
      <c r="Y359" s="279"/>
      <c r="Z359" s="279"/>
      <c r="AA359" s="279"/>
      <c r="AB359" s="279"/>
      <c r="AC359" s="279"/>
      <c r="AD359" s="279"/>
      <c r="AE359" s="279"/>
      <c r="AF359" s="279"/>
      <c r="AG359" s="279"/>
      <c r="AH359" s="279"/>
      <c r="AI359" s="279"/>
      <c r="AJ359" s="435">
        <v>44194</v>
      </c>
      <c r="AK359" s="279"/>
      <c r="AL359" s="279"/>
      <c r="AM359" s="279"/>
      <c r="AN359" s="279"/>
      <c r="AO359" s="279"/>
      <c r="AP359" s="435">
        <v>44249</v>
      </c>
      <c r="AQ359" s="435">
        <v>44269</v>
      </c>
      <c r="AR359" s="435">
        <v>44289</v>
      </c>
      <c r="AS359" s="436">
        <v>44349</v>
      </c>
      <c r="AT359" s="451">
        <v>44763</v>
      </c>
      <c r="AU359" s="452"/>
    </row>
    <row r="360" spans="1:47" ht="47.25">
      <c r="A360" s="373"/>
      <c r="B360" s="262" t="s">
        <v>624</v>
      </c>
      <c r="C360" s="263" t="s">
        <v>883</v>
      </c>
      <c r="D360" s="273">
        <v>58</v>
      </c>
      <c r="E360" s="456" t="s">
        <v>858</v>
      </c>
      <c r="F360" s="311" t="s">
        <v>1619</v>
      </c>
      <c r="G360" s="276"/>
      <c r="H360" s="426"/>
      <c r="I360" s="435">
        <v>44009</v>
      </c>
      <c r="J360" s="435"/>
      <c r="K360" s="435">
        <v>44014</v>
      </c>
      <c r="L360" s="435">
        <v>44039</v>
      </c>
      <c r="M360" s="435"/>
      <c r="N360" s="435">
        <v>44069</v>
      </c>
      <c r="O360" s="435">
        <v>44069</v>
      </c>
      <c r="P360" s="435"/>
      <c r="Q360" s="435"/>
      <c r="R360" s="435"/>
      <c r="S360" s="435">
        <v>44089</v>
      </c>
      <c r="T360" s="279"/>
      <c r="U360" s="435">
        <v>44099</v>
      </c>
      <c r="V360" s="279"/>
      <c r="W360" s="279"/>
      <c r="X360" s="279"/>
      <c r="Y360" s="279"/>
      <c r="Z360" s="279"/>
      <c r="AA360" s="279"/>
      <c r="AB360" s="279"/>
      <c r="AC360" s="279"/>
      <c r="AD360" s="279"/>
      <c r="AE360" s="279"/>
      <c r="AF360" s="279"/>
      <c r="AG360" s="279"/>
      <c r="AH360" s="279"/>
      <c r="AI360" s="279"/>
      <c r="AJ360" s="435">
        <v>44194</v>
      </c>
      <c r="AK360" s="279"/>
      <c r="AL360" s="279"/>
      <c r="AM360" s="279"/>
      <c r="AN360" s="279"/>
      <c r="AO360" s="279"/>
      <c r="AP360" s="435">
        <v>44249</v>
      </c>
      <c r="AQ360" s="435">
        <v>44269</v>
      </c>
      <c r="AR360" s="435">
        <v>44289</v>
      </c>
      <c r="AS360" s="436">
        <v>44349</v>
      </c>
      <c r="AT360" s="451">
        <v>44444</v>
      </c>
      <c r="AU360" s="452"/>
    </row>
    <row r="361" spans="1:47" ht="47.25">
      <c r="A361" s="373"/>
      <c r="B361" s="262" t="s">
        <v>626</v>
      </c>
      <c r="C361" s="263" t="s">
        <v>884</v>
      </c>
      <c r="D361" s="273">
        <v>58</v>
      </c>
      <c r="E361" s="456" t="s">
        <v>858</v>
      </c>
      <c r="F361" s="311" t="s">
        <v>1619</v>
      </c>
      <c r="G361" s="276"/>
      <c r="H361" s="426"/>
      <c r="I361" s="435">
        <v>44009</v>
      </c>
      <c r="J361" s="435"/>
      <c r="K361" s="435">
        <v>44014</v>
      </c>
      <c r="L361" s="435">
        <v>44039</v>
      </c>
      <c r="M361" s="435"/>
      <c r="N361" s="435">
        <v>44069</v>
      </c>
      <c r="O361" s="435">
        <v>44069</v>
      </c>
      <c r="P361" s="435"/>
      <c r="Q361" s="435"/>
      <c r="R361" s="435"/>
      <c r="S361" s="435">
        <v>44089</v>
      </c>
      <c r="T361" s="279"/>
      <c r="U361" s="435">
        <v>44099</v>
      </c>
      <c r="V361" s="279"/>
      <c r="W361" s="279"/>
      <c r="X361" s="279"/>
      <c r="Y361" s="279"/>
      <c r="Z361" s="279"/>
      <c r="AA361" s="279"/>
      <c r="AB361" s="279"/>
      <c r="AC361" s="279"/>
      <c r="AD361" s="279"/>
      <c r="AE361" s="279"/>
      <c r="AF361" s="279"/>
      <c r="AG361" s="279"/>
      <c r="AH361" s="279"/>
      <c r="AI361" s="279"/>
      <c r="AJ361" s="435">
        <v>44194</v>
      </c>
      <c r="AK361" s="279"/>
      <c r="AL361" s="279"/>
      <c r="AM361" s="279"/>
      <c r="AN361" s="279"/>
      <c r="AO361" s="279"/>
      <c r="AP361" s="435">
        <v>44249</v>
      </c>
      <c r="AQ361" s="435">
        <v>44269</v>
      </c>
      <c r="AR361" s="435">
        <v>44289</v>
      </c>
      <c r="AS361" s="436">
        <v>44349</v>
      </c>
      <c r="AT361" s="451">
        <v>44444</v>
      </c>
      <c r="AU361" s="452"/>
    </row>
    <row r="362" spans="1:47" ht="31.5">
      <c r="A362" s="373"/>
      <c r="B362" s="262" t="s">
        <v>258</v>
      </c>
      <c r="C362" s="263" t="s">
        <v>885</v>
      </c>
      <c r="D362" s="273">
        <v>58</v>
      </c>
      <c r="E362" s="456" t="s">
        <v>858</v>
      </c>
      <c r="F362" s="311" t="s">
        <v>1619</v>
      </c>
      <c r="G362" s="276"/>
      <c r="H362" s="426"/>
      <c r="I362" s="435">
        <v>44009</v>
      </c>
      <c r="J362" s="435"/>
      <c r="K362" s="435">
        <v>44014</v>
      </c>
      <c r="L362" s="435">
        <v>44039</v>
      </c>
      <c r="M362" s="435"/>
      <c r="N362" s="435">
        <v>44069</v>
      </c>
      <c r="O362" s="435">
        <v>44069</v>
      </c>
      <c r="P362" s="435"/>
      <c r="Q362" s="435"/>
      <c r="R362" s="435"/>
      <c r="S362" s="435">
        <v>44089</v>
      </c>
      <c r="T362" s="279"/>
      <c r="U362" s="435">
        <v>44099</v>
      </c>
      <c r="V362" s="279"/>
      <c r="W362" s="279"/>
      <c r="X362" s="279"/>
      <c r="Y362" s="279"/>
      <c r="Z362" s="279"/>
      <c r="AA362" s="279"/>
      <c r="AB362" s="279"/>
      <c r="AC362" s="279"/>
      <c r="AD362" s="279"/>
      <c r="AE362" s="279"/>
      <c r="AF362" s="279"/>
      <c r="AG362" s="279"/>
      <c r="AH362" s="279"/>
      <c r="AI362" s="279"/>
      <c r="AJ362" s="435">
        <v>44194</v>
      </c>
      <c r="AK362" s="279"/>
      <c r="AL362" s="279"/>
      <c r="AM362" s="279"/>
      <c r="AN362" s="279"/>
      <c r="AO362" s="279"/>
      <c r="AP362" s="435">
        <v>44249</v>
      </c>
      <c r="AQ362" s="435">
        <v>44269</v>
      </c>
      <c r="AR362" s="435">
        <v>44289</v>
      </c>
      <c r="AS362" s="436">
        <v>44349</v>
      </c>
      <c r="AT362" s="451">
        <v>44349</v>
      </c>
      <c r="AU362" s="452"/>
    </row>
    <row r="363" spans="1:47" ht="47.25">
      <c r="A363" s="373"/>
      <c r="B363" s="262" t="s">
        <v>622</v>
      </c>
      <c r="C363" s="263" t="s">
        <v>886</v>
      </c>
      <c r="D363" s="273">
        <v>58</v>
      </c>
      <c r="E363" s="456" t="s">
        <v>858</v>
      </c>
      <c r="F363" s="311" t="s">
        <v>1619</v>
      </c>
      <c r="G363" s="276"/>
      <c r="H363" s="426"/>
      <c r="I363" s="435">
        <v>44009</v>
      </c>
      <c r="J363" s="435"/>
      <c r="K363" s="435">
        <v>44014</v>
      </c>
      <c r="L363" s="435">
        <v>44039</v>
      </c>
      <c r="M363" s="435"/>
      <c r="N363" s="435">
        <v>44069</v>
      </c>
      <c r="O363" s="435">
        <v>44069</v>
      </c>
      <c r="P363" s="435"/>
      <c r="Q363" s="435"/>
      <c r="R363" s="435"/>
      <c r="S363" s="435">
        <v>44089</v>
      </c>
      <c r="T363" s="279"/>
      <c r="U363" s="435">
        <v>44099</v>
      </c>
      <c r="V363" s="279"/>
      <c r="W363" s="279"/>
      <c r="X363" s="279"/>
      <c r="Y363" s="279"/>
      <c r="Z363" s="279"/>
      <c r="AA363" s="279"/>
      <c r="AB363" s="279"/>
      <c r="AC363" s="279"/>
      <c r="AD363" s="279"/>
      <c r="AE363" s="279"/>
      <c r="AF363" s="279"/>
      <c r="AG363" s="279"/>
      <c r="AH363" s="279"/>
      <c r="AI363" s="279"/>
      <c r="AJ363" s="435">
        <v>44194</v>
      </c>
      <c r="AK363" s="279"/>
      <c r="AL363" s="279"/>
      <c r="AM363" s="279"/>
      <c r="AN363" s="279"/>
      <c r="AO363" s="279"/>
      <c r="AP363" s="435">
        <v>44249</v>
      </c>
      <c r="AQ363" s="435">
        <v>44269</v>
      </c>
      <c r="AR363" s="435">
        <v>44289</v>
      </c>
      <c r="AS363" s="436">
        <v>44349</v>
      </c>
      <c r="AT363" s="451">
        <v>44349</v>
      </c>
      <c r="AU363" s="452"/>
    </row>
    <row r="364" spans="1:47" ht="47.25">
      <c r="A364" s="373"/>
      <c r="B364" s="262" t="s">
        <v>620</v>
      </c>
      <c r="C364" s="263" t="s">
        <v>887</v>
      </c>
      <c r="D364" s="273">
        <v>58</v>
      </c>
      <c r="E364" s="456" t="s">
        <v>858</v>
      </c>
      <c r="F364" s="311" t="s">
        <v>1619</v>
      </c>
      <c r="G364" s="276"/>
      <c r="H364" s="426"/>
      <c r="I364" s="435">
        <v>44009</v>
      </c>
      <c r="J364" s="435"/>
      <c r="K364" s="435">
        <v>44014</v>
      </c>
      <c r="L364" s="435">
        <v>44039</v>
      </c>
      <c r="M364" s="435"/>
      <c r="N364" s="435">
        <v>44069</v>
      </c>
      <c r="O364" s="435">
        <v>44069</v>
      </c>
      <c r="P364" s="435"/>
      <c r="Q364" s="435"/>
      <c r="R364" s="435"/>
      <c r="S364" s="435">
        <v>44089</v>
      </c>
      <c r="T364" s="279"/>
      <c r="U364" s="435">
        <v>44099</v>
      </c>
      <c r="V364" s="279"/>
      <c r="W364" s="279"/>
      <c r="X364" s="279"/>
      <c r="Y364" s="279"/>
      <c r="Z364" s="279"/>
      <c r="AA364" s="279"/>
      <c r="AB364" s="279"/>
      <c r="AC364" s="279"/>
      <c r="AD364" s="279"/>
      <c r="AE364" s="279"/>
      <c r="AF364" s="279"/>
      <c r="AG364" s="279"/>
      <c r="AH364" s="279"/>
      <c r="AI364" s="279"/>
      <c r="AJ364" s="435">
        <v>44194</v>
      </c>
      <c r="AK364" s="279"/>
      <c r="AL364" s="279"/>
      <c r="AM364" s="279"/>
      <c r="AN364" s="279"/>
      <c r="AO364" s="279"/>
      <c r="AP364" s="435">
        <v>44249</v>
      </c>
      <c r="AQ364" s="435">
        <v>44269</v>
      </c>
      <c r="AR364" s="435">
        <v>44289</v>
      </c>
      <c r="AS364" s="436">
        <v>44349</v>
      </c>
      <c r="AT364" s="451">
        <v>44411</v>
      </c>
      <c r="AU364" s="452"/>
    </row>
    <row r="365" spans="1:47" ht="31.5">
      <c r="A365" s="384"/>
      <c r="B365" s="282" t="s">
        <v>262</v>
      </c>
      <c r="C365" s="283" t="s">
        <v>888</v>
      </c>
      <c r="D365" s="284">
        <v>58</v>
      </c>
      <c r="E365" s="457" t="s">
        <v>858</v>
      </c>
      <c r="F365" s="321" t="s">
        <v>1619</v>
      </c>
      <c r="G365" s="287"/>
      <c r="H365" s="437"/>
      <c r="I365" s="438">
        <v>44009</v>
      </c>
      <c r="J365" s="438"/>
      <c r="K365" s="438">
        <v>44014</v>
      </c>
      <c r="L365" s="438">
        <v>44039</v>
      </c>
      <c r="M365" s="438"/>
      <c r="N365" s="438">
        <v>44069</v>
      </c>
      <c r="O365" s="438">
        <v>44069</v>
      </c>
      <c r="P365" s="438"/>
      <c r="Q365" s="438"/>
      <c r="R365" s="438"/>
      <c r="S365" s="438">
        <v>44089</v>
      </c>
      <c r="T365" s="290"/>
      <c r="U365" s="438">
        <v>44099</v>
      </c>
      <c r="V365" s="290"/>
      <c r="W365" s="290"/>
      <c r="X365" s="290"/>
      <c r="Y365" s="290"/>
      <c r="Z365" s="290"/>
      <c r="AA365" s="290"/>
      <c r="AB365" s="290"/>
      <c r="AC365" s="290"/>
      <c r="AD365" s="290"/>
      <c r="AE365" s="290"/>
      <c r="AF365" s="290"/>
      <c r="AG365" s="290"/>
      <c r="AH365" s="290"/>
      <c r="AI365" s="290"/>
      <c r="AJ365" s="438">
        <v>44194</v>
      </c>
      <c r="AK365" s="290"/>
      <c r="AL365" s="290"/>
      <c r="AM365" s="290"/>
      <c r="AN365" s="290"/>
      <c r="AO365" s="290"/>
      <c r="AP365" s="438">
        <v>44249</v>
      </c>
      <c r="AQ365" s="438">
        <v>44269</v>
      </c>
      <c r="AR365" s="438">
        <v>44289</v>
      </c>
      <c r="AS365" s="439">
        <v>44349</v>
      </c>
      <c r="AT365" s="451">
        <v>44611</v>
      </c>
      <c r="AU365" s="452"/>
    </row>
    <row r="366" spans="1:47" ht="31.5">
      <c r="A366" s="371">
        <v>59</v>
      </c>
      <c r="B366" s="246" t="s">
        <v>889</v>
      </c>
      <c r="C366" s="247" t="s">
        <v>890</v>
      </c>
      <c r="D366" s="248">
        <v>59</v>
      </c>
      <c r="E366" s="455" t="s">
        <v>858</v>
      </c>
      <c r="F366" s="303" t="s">
        <v>1620</v>
      </c>
      <c r="G366" s="251" t="s">
        <v>1454</v>
      </c>
      <c r="H366" s="421"/>
      <c r="I366" s="440">
        <v>43797</v>
      </c>
      <c r="J366" s="440"/>
      <c r="K366" s="440">
        <v>43802</v>
      </c>
      <c r="L366" s="440">
        <v>43827</v>
      </c>
      <c r="M366" s="440"/>
      <c r="N366" s="441">
        <v>43857</v>
      </c>
      <c r="O366" s="441">
        <v>43857</v>
      </c>
      <c r="P366" s="441"/>
      <c r="Q366" s="441"/>
      <c r="R366" s="441"/>
      <c r="S366" s="441">
        <v>43877</v>
      </c>
      <c r="T366" s="256"/>
      <c r="U366" s="441">
        <v>43887</v>
      </c>
      <c r="V366" s="256"/>
      <c r="W366" s="256"/>
      <c r="X366" s="256"/>
      <c r="Y366" s="256"/>
      <c r="Z366" s="256"/>
      <c r="AA366" s="256"/>
      <c r="AB366" s="256"/>
      <c r="AC366" s="256"/>
      <c r="AD366" s="256"/>
      <c r="AE366" s="256"/>
      <c r="AF366" s="256"/>
      <c r="AG366" s="256"/>
      <c r="AH366" s="256"/>
      <c r="AI366" s="256"/>
      <c r="AJ366" s="442">
        <v>43982</v>
      </c>
      <c r="AK366" s="256"/>
      <c r="AL366" s="256"/>
      <c r="AM366" s="256"/>
      <c r="AN366" s="256"/>
      <c r="AO366" s="256"/>
      <c r="AP366" s="442">
        <v>44037</v>
      </c>
      <c r="AQ366" s="442">
        <v>44057</v>
      </c>
      <c r="AR366" s="442">
        <v>44077</v>
      </c>
      <c r="AS366" s="443">
        <v>44137</v>
      </c>
      <c r="AT366" s="451">
        <v>44137</v>
      </c>
      <c r="AU366" s="452"/>
    </row>
    <row r="367" spans="1:47" ht="47.25">
      <c r="A367" s="373"/>
      <c r="B367" s="262" t="s">
        <v>1530</v>
      </c>
      <c r="C367" s="263" t="s">
        <v>892</v>
      </c>
      <c r="D367" s="273">
        <v>59</v>
      </c>
      <c r="E367" s="274" t="s">
        <v>858</v>
      </c>
      <c r="F367" s="311" t="s">
        <v>1620</v>
      </c>
      <c r="G367" s="276"/>
      <c r="H367" s="426"/>
      <c r="I367" s="427">
        <v>43338</v>
      </c>
      <c r="J367" s="428">
        <f>I367+14</f>
        <v>43352</v>
      </c>
      <c r="K367" s="428">
        <f>J367+3</f>
        <v>43355</v>
      </c>
      <c r="L367" s="429">
        <f>K367+2</f>
        <v>43357</v>
      </c>
      <c r="M367" s="428">
        <f>L367+1</f>
        <v>43358</v>
      </c>
      <c r="N367" s="430">
        <f>M367+25</f>
        <v>43383</v>
      </c>
      <c r="O367" s="430">
        <f>M367+10</f>
        <v>43368</v>
      </c>
      <c r="P367" s="430"/>
      <c r="Q367" s="430">
        <f>M367+10</f>
        <v>43368</v>
      </c>
      <c r="R367" s="430">
        <f>Q367+5</f>
        <v>43373</v>
      </c>
      <c r="S367" s="431"/>
      <c r="T367" s="379">
        <f>Q367+10</f>
        <v>43378</v>
      </c>
      <c r="U367" s="430">
        <f>N367+10</f>
        <v>43393</v>
      </c>
      <c r="V367" s="379">
        <f>N367+1</f>
        <v>43384</v>
      </c>
      <c r="W367" s="379">
        <f>V367+5</f>
        <v>43389</v>
      </c>
      <c r="X367" s="380">
        <v>43493</v>
      </c>
      <c r="Y367" s="379">
        <f>X367+20</f>
        <v>43513</v>
      </c>
      <c r="Z367" s="379">
        <f>O367+10</f>
        <v>43378</v>
      </c>
      <c r="AA367" s="379">
        <f>X367+25</f>
        <v>43518</v>
      </c>
      <c r="AB367" s="379">
        <f>X367+15</f>
        <v>43508</v>
      </c>
      <c r="AC367" s="379">
        <f>AA367+1</f>
        <v>43519</v>
      </c>
      <c r="AD367" s="379">
        <f>X367+10</f>
        <v>43503</v>
      </c>
      <c r="AE367" s="379">
        <f>AD367+1</f>
        <v>43504</v>
      </c>
      <c r="AF367" s="379">
        <f>Y367+1</f>
        <v>43514</v>
      </c>
      <c r="AG367" s="380">
        <f>AF367+15</f>
        <v>43529</v>
      </c>
      <c r="AH367" s="379">
        <f>AG367+10</f>
        <v>43539</v>
      </c>
      <c r="AI367" s="379">
        <f>AH367+5</f>
        <v>43544</v>
      </c>
      <c r="AJ367" s="432">
        <f>AI367+15</f>
        <v>43559</v>
      </c>
      <c r="AK367" s="379">
        <f>AI367+20</f>
        <v>43564</v>
      </c>
      <c r="AL367" s="380">
        <f>AK367+5</f>
        <v>43569</v>
      </c>
      <c r="AM367" s="379">
        <f>AL367+1</f>
        <v>43570</v>
      </c>
      <c r="AN367" s="379">
        <f>AM367+5</f>
        <v>43575</v>
      </c>
      <c r="AO367" s="379">
        <f>AN367+5</f>
        <v>43580</v>
      </c>
      <c r="AP367" s="433"/>
      <c r="AQ367" s="433"/>
      <c r="AR367" s="433">
        <f>AO367+20</f>
        <v>43600</v>
      </c>
      <c r="AS367" s="434"/>
      <c r="AT367" s="451">
        <v>44761</v>
      </c>
      <c r="AU367" s="452"/>
    </row>
    <row r="368" spans="1:47" ht="31.5">
      <c r="A368" s="373"/>
      <c r="B368" s="262" t="s">
        <v>896</v>
      </c>
      <c r="C368" s="263" t="s">
        <v>897</v>
      </c>
      <c r="D368" s="273">
        <v>59</v>
      </c>
      <c r="E368" s="274" t="s">
        <v>858</v>
      </c>
      <c r="F368" s="311" t="s">
        <v>1620</v>
      </c>
      <c r="G368" s="276"/>
      <c r="H368" s="426"/>
      <c r="I368" s="435">
        <v>43797</v>
      </c>
      <c r="J368" s="435"/>
      <c r="K368" s="435">
        <v>43802</v>
      </c>
      <c r="L368" s="435">
        <v>43827</v>
      </c>
      <c r="M368" s="435"/>
      <c r="N368" s="435">
        <v>43857</v>
      </c>
      <c r="O368" s="435">
        <v>43857</v>
      </c>
      <c r="P368" s="435"/>
      <c r="Q368" s="435"/>
      <c r="R368" s="435"/>
      <c r="S368" s="435">
        <v>43877</v>
      </c>
      <c r="T368" s="279"/>
      <c r="U368" s="435">
        <v>43887</v>
      </c>
      <c r="V368" s="279"/>
      <c r="W368" s="279"/>
      <c r="X368" s="279"/>
      <c r="Y368" s="279"/>
      <c r="Z368" s="279"/>
      <c r="AA368" s="279"/>
      <c r="AB368" s="279"/>
      <c r="AC368" s="279"/>
      <c r="AD368" s="279"/>
      <c r="AE368" s="279"/>
      <c r="AF368" s="279"/>
      <c r="AG368" s="279"/>
      <c r="AH368" s="279"/>
      <c r="AI368" s="279"/>
      <c r="AJ368" s="435">
        <v>43982</v>
      </c>
      <c r="AK368" s="279"/>
      <c r="AL368" s="279"/>
      <c r="AM368" s="279"/>
      <c r="AN368" s="279"/>
      <c r="AO368" s="279"/>
      <c r="AP368" s="435">
        <v>44037</v>
      </c>
      <c r="AQ368" s="435">
        <v>44057</v>
      </c>
      <c r="AR368" s="435">
        <v>44077</v>
      </c>
      <c r="AS368" s="436">
        <v>44137</v>
      </c>
      <c r="AT368" s="451">
        <v>44471</v>
      </c>
      <c r="AU368" s="452"/>
    </row>
    <row r="369" spans="1:47" ht="47.25">
      <c r="A369" s="373"/>
      <c r="B369" s="262" t="s">
        <v>1496</v>
      </c>
      <c r="C369" s="263" t="s">
        <v>899</v>
      </c>
      <c r="D369" s="273">
        <v>59</v>
      </c>
      <c r="E369" s="274" t="s">
        <v>858</v>
      </c>
      <c r="F369" s="311" t="s">
        <v>1620</v>
      </c>
      <c r="G369" s="276"/>
      <c r="H369" s="426"/>
      <c r="I369" s="435">
        <v>43797</v>
      </c>
      <c r="J369" s="435"/>
      <c r="K369" s="435">
        <v>43802</v>
      </c>
      <c r="L369" s="435">
        <v>43827</v>
      </c>
      <c r="M369" s="435"/>
      <c r="N369" s="435">
        <v>43857</v>
      </c>
      <c r="O369" s="435">
        <v>43857</v>
      </c>
      <c r="P369" s="435"/>
      <c r="Q369" s="435"/>
      <c r="R369" s="435"/>
      <c r="S369" s="435">
        <v>43877</v>
      </c>
      <c r="T369" s="279"/>
      <c r="U369" s="435">
        <v>43887</v>
      </c>
      <c r="V369" s="279"/>
      <c r="W369" s="279"/>
      <c r="X369" s="279"/>
      <c r="Y369" s="279"/>
      <c r="Z369" s="279"/>
      <c r="AA369" s="279"/>
      <c r="AB369" s="279"/>
      <c r="AC369" s="279"/>
      <c r="AD369" s="279"/>
      <c r="AE369" s="279"/>
      <c r="AF369" s="279"/>
      <c r="AG369" s="279"/>
      <c r="AH369" s="279"/>
      <c r="AI369" s="279"/>
      <c r="AJ369" s="435">
        <v>43982</v>
      </c>
      <c r="AK369" s="279"/>
      <c r="AL369" s="279"/>
      <c r="AM369" s="279"/>
      <c r="AN369" s="279"/>
      <c r="AO369" s="279"/>
      <c r="AP369" s="435">
        <v>44037</v>
      </c>
      <c r="AQ369" s="435">
        <v>44057</v>
      </c>
      <c r="AR369" s="435">
        <v>44077</v>
      </c>
      <c r="AS369" s="436">
        <v>44137</v>
      </c>
      <c r="AT369" s="451">
        <v>45104</v>
      </c>
      <c r="AU369" s="452"/>
    </row>
    <row r="370" spans="1:47" ht="47.25">
      <c r="A370" s="373"/>
      <c r="B370" s="262" t="s">
        <v>1500</v>
      </c>
      <c r="C370" s="263" t="s">
        <v>903</v>
      </c>
      <c r="D370" s="273">
        <v>59</v>
      </c>
      <c r="E370" s="274" t="s">
        <v>858</v>
      </c>
      <c r="F370" s="311" t="s">
        <v>1620</v>
      </c>
      <c r="G370" s="276"/>
      <c r="H370" s="426"/>
      <c r="I370" s="435">
        <v>43797</v>
      </c>
      <c r="J370" s="435"/>
      <c r="K370" s="435">
        <v>43802</v>
      </c>
      <c r="L370" s="435">
        <v>43827</v>
      </c>
      <c r="M370" s="435"/>
      <c r="N370" s="435">
        <v>43857</v>
      </c>
      <c r="O370" s="435">
        <v>43857</v>
      </c>
      <c r="P370" s="435"/>
      <c r="Q370" s="435"/>
      <c r="R370" s="435"/>
      <c r="S370" s="435">
        <v>43877</v>
      </c>
      <c r="T370" s="279"/>
      <c r="U370" s="435">
        <v>43887</v>
      </c>
      <c r="V370" s="279"/>
      <c r="W370" s="279"/>
      <c r="X370" s="279"/>
      <c r="Y370" s="279"/>
      <c r="Z370" s="279"/>
      <c r="AA370" s="279"/>
      <c r="AB370" s="279"/>
      <c r="AC370" s="279"/>
      <c r="AD370" s="279"/>
      <c r="AE370" s="279"/>
      <c r="AF370" s="279"/>
      <c r="AG370" s="279"/>
      <c r="AH370" s="279"/>
      <c r="AI370" s="279"/>
      <c r="AJ370" s="435">
        <v>43982</v>
      </c>
      <c r="AK370" s="279"/>
      <c r="AL370" s="279"/>
      <c r="AM370" s="279"/>
      <c r="AN370" s="279"/>
      <c r="AO370" s="279"/>
      <c r="AP370" s="435">
        <v>44037</v>
      </c>
      <c r="AQ370" s="435">
        <v>44057</v>
      </c>
      <c r="AR370" s="435">
        <v>44077</v>
      </c>
      <c r="AS370" s="436">
        <v>44137</v>
      </c>
      <c r="AT370" s="451">
        <v>44704</v>
      </c>
      <c r="AU370" s="452"/>
    </row>
    <row r="371" spans="1:47" ht="47.25">
      <c r="A371" s="373"/>
      <c r="B371" s="262" t="s">
        <v>1502</v>
      </c>
      <c r="C371" s="263" t="s">
        <v>904</v>
      </c>
      <c r="D371" s="273">
        <v>59</v>
      </c>
      <c r="E371" s="274" t="s">
        <v>858</v>
      </c>
      <c r="F371" s="311" t="s">
        <v>1620</v>
      </c>
      <c r="G371" s="276"/>
      <c r="H371" s="426"/>
      <c r="I371" s="435">
        <v>43797</v>
      </c>
      <c r="J371" s="435"/>
      <c r="K371" s="435">
        <v>43802</v>
      </c>
      <c r="L371" s="435">
        <v>43827</v>
      </c>
      <c r="M371" s="435"/>
      <c r="N371" s="435">
        <v>43857</v>
      </c>
      <c r="O371" s="435">
        <v>43857</v>
      </c>
      <c r="P371" s="435"/>
      <c r="Q371" s="435"/>
      <c r="R371" s="435"/>
      <c r="S371" s="435">
        <v>43877</v>
      </c>
      <c r="T371" s="279"/>
      <c r="U371" s="435">
        <v>43887</v>
      </c>
      <c r="V371" s="279"/>
      <c r="W371" s="279"/>
      <c r="X371" s="279"/>
      <c r="Y371" s="279"/>
      <c r="Z371" s="279"/>
      <c r="AA371" s="279"/>
      <c r="AB371" s="279"/>
      <c r="AC371" s="279"/>
      <c r="AD371" s="279"/>
      <c r="AE371" s="279"/>
      <c r="AF371" s="279"/>
      <c r="AG371" s="279"/>
      <c r="AH371" s="279"/>
      <c r="AI371" s="279"/>
      <c r="AJ371" s="435">
        <v>43982</v>
      </c>
      <c r="AK371" s="279"/>
      <c r="AL371" s="279"/>
      <c r="AM371" s="279"/>
      <c r="AN371" s="279"/>
      <c r="AO371" s="279"/>
      <c r="AP371" s="435">
        <v>44037</v>
      </c>
      <c r="AQ371" s="435">
        <v>44057</v>
      </c>
      <c r="AR371" s="435">
        <v>44077</v>
      </c>
      <c r="AS371" s="436">
        <v>44137</v>
      </c>
      <c r="AT371" s="451">
        <v>45483</v>
      </c>
      <c r="AU371" s="452"/>
    </row>
    <row r="372" spans="1:47" ht="31.5">
      <c r="A372" s="373"/>
      <c r="B372" s="262" t="s">
        <v>588</v>
      </c>
      <c r="C372" s="263" t="s">
        <v>905</v>
      </c>
      <c r="D372" s="273">
        <v>59</v>
      </c>
      <c r="E372" s="274" t="s">
        <v>858</v>
      </c>
      <c r="F372" s="311" t="s">
        <v>1620</v>
      </c>
      <c r="G372" s="276"/>
      <c r="H372" s="426"/>
      <c r="I372" s="435">
        <v>43797</v>
      </c>
      <c r="J372" s="435"/>
      <c r="K372" s="435">
        <v>43802</v>
      </c>
      <c r="L372" s="435">
        <v>43827</v>
      </c>
      <c r="M372" s="435"/>
      <c r="N372" s="435">
        <v>43857</v>
      </c>
      <c r="O372" s="435">
        <v>43857</v>
      </c>
      <c r="P372" s="435"/>
      <c r="Q372" s="435"/>
      <c r="R372" s="435"/>
      <c r="S372" s="435">
        <v>43877</v>
      </c>
      <c r="T372" s="279"/>
      <c r="U372" s="435">
        <v>43887</v>
      </c>
      <c r="V372" s="279"/>
      <c r="W372" s="279"/>
      <c r="X372" s="279"/>
      <c r="Y372" s="279"/>
      <c r="Z372" s="279"/>
      <c r="AA372" s="279"/>
      <c r="AB372" s="279"/>
      <c r="AC372" s="279"/>
      <c r="AD372" s="279"/>
      <c r="AE372" s="279"/>
      <c r="AF372" s="279"/>
      <c r="AG372" s="279"/>
      <c r="AH372" s="279"/>
      <c r="AI372" s="279"/>
      <c r="AJ372" s="435">
        <v>43982</v>
      </c>
      <c r="AK372" s="279"/>
      <c r="AL372" s="279"/>
      <c r="AM372" s="279"/>
      <c r="AN372" s="279"/>
      <c r="AO372" s="279"/>
      <c r="AP372" s="435">
        <v>44037</v>
      </c>
      <c r="AQ372" s="435">
        <v>44057</v>
      </c>
      <c r="AR372" s="435">
        <v>44077</v>
      </c>
      <c r="AS372" s="436">
        <v>44137</v>
      </c>
      <c r="AT372" s="451">
        <v>44852</v>
      </c>
      <c r="AU372" s="452"/>
    </row>
    <row r="373" spans="1:47" ht="47.25">
      <c r="A373" s="373"/>
      <c r="B373" s="262" t="s">
        <v>1533</v>
      </c>
      <c r="C373" s="263" t="s">
        <v>907</v>
      </c>
      <c r="D373" s="273">
        <v>59</v>
      </c>
      <c r="E373" s="274" t="s">
        <v>858</v>
      </c>
      <c r="F373" s="311" t="s">
        <v>1620</v>
      </c>
      <c r="G373" s="276"/>
      <c r="H373" s="426"/>
      <c r="I373" s="435">
        <v>43797</v>
      </c>
      <c r="J373" s="435"/>
      <c r="K373" s="435">
        <v>43802</v>
      </c>
      <c r="L373" s="435">
        <v>43827</v>
      </c>
      <c r="M373" s="435"/>
      <c r="N373" s="435">
        <v>43857</v>
      </c>
      <c r="O373" s="435">
        <v>43857</v>
      </c>
      <c r="P373" s="435"/>
      <c r="Q373" s="435"/>
      <c r="R373" s="435"/>
      <c r="S373" s="435">
        <v>43877</v>
      </c>
      <c r="T373" s="279"/>
      <c r="U373" s="435">
        <v>43887</v>
      </c>
      <c r="V373" s="279"/>
      <c r="W373" s="279"/>
      <c r="X373" s="279"/>
      <c r="Y373" s="279"/>
      <c r="Z373" s="279"/>
      <c r="AA373" s="279"/>
      <c r="AB373" s="279"/>
      <c r="AC373" s="279"/>
      <c r="AD373" s="279"/>
      <c r="AE373" s="279"/>
      <c r="AF373" s="279"/>
      <c r="AG373" s="279"/>
      <c r="AH373" s="279"/>
      <c r="AI373" s="279"/>
      <c r="AJ373" s="435">
        <v>43982</v>
      </c>
      <c r="AK373" s="279"/>
      <c r="AL373" s="279"/>
      <c r="AM373" s="279"/>
      <c r="AN373" s="279"/>
      <c r="AO373" s="279"/>
      <c r="AP373" s="435">
        <v>44037</v>
      </c>
      <c r="AQ373" s="435">
        <v>44057</v>
      </c>
      <c r="AR373" s="435">
        <v>44077</v>
      </c>
      <c r="AS373" s="436">
        <v>44137</v>
      </c>
      <c r="AT373" s="451">
        <v>44602</v>
      </c>
      <c r="AU373" s="452"/>
    </row>
    <row r="374" spans="1:47" ht="31.5">
      <c r="A374" s="373"/>
      <c r="B374" s="262" t="s">
        <v>586</v>
      </c>
      <c r="C374" s="263" t="s">
        <v>911</v>
      </c>
      <c r="D374" s="273">
        <v>59</v>
      </c>
      <c r="E374" s="274" t="s">
        <v>858</v>
      </c>
      <c r="F374" s="311" t="s">
        <v>1620</v>
      </c>
      <c r="G374" s="276"/>
      <c r="H374" s="426"/>
      <c r="I374" s="435">
        <v>43797</v>
      </c>
      <c r="J374" s="435"/>
      <c r="K374" s="435">
        <v>43802</v>
      </c>
      <c r="L374" s="435">
        <v>43827</v>
      </c>
      <c r="M374" s="435"/>
      <c r="N374" s="435">
        <v>43857</v>
      </c>
      <c r="O374" s="435">
        <v>43857</v>
      </c>
      <c r="P374" s="435"/>
      <c r="Q374" s="435"/>
      <c r="R374" s="435"/>
      <c r="S374" s="435">
        <v>43877</v>
      </c>
      <c r="T374" s="279"/>
      <c r="U374" s="435">
        <v>43887</v>
      </c>
      <c r="V374" s="279"/>
      <c r="W374" s="279"/>
      <c r="X374" s="279"/>
      <c r="Y374" s="279"/>
      <c r="Z374" s="279"/>
      <c r="AA374" s="279"/>
      <c r="AB374" s="279"/>
      <c r="AC374" s="279"/>
      <c r="AD374" s="279"/>
      <c r="AE374" s="279"/>
      <c r="AF374" s="279"/>
      <c r="AG374" s="279"/>
      <c r="AH374" s="279"/>
      <c r="AI374" s="279"/>
      <c r="AJ374" s="435">
        <v>43982</v>
      </c>
      <c r="AK374" s="279"/>
      <c r="AL374" s="279"/>
      <c r="AM374" s="279"/>
      <c r="AN374" s="279"/>
      <c r="AO374" s="279"/>
      <c r="AP374" s="435">
        <v>44037</v>
      </c>
      <c r="AQ374" s="435">
        <v>44057</v>
      </c>
      <c r="AR374" s="435">
        <v>44077</v>
      </c>
      <c r="AS374" s="436">
        <v>44137</v>
      </c>
      <c r="AT374" s="451">
        <v>45111</v>
      </c>
      <c r="AU374" s="452"/>
    </row>
    <row r="375" spans="1:47" ht="47.25">
      <c r="A375" s="384"/>
      <c r="B375" s="282" t="s">
        <v>1498</v>
      </c>
      <c r="C375" s="283" t="s">
        <v>912</v>
      </c>
      <c r="D375" s="284">
        <v>59</v>
      </c>
      <c r="E375" s="285" t="s">
        <v>858</v>
      </c>
      <c r="F375" s="321" t="s">
        <v>1620</v>
      </c>
      <c r="G375" s="287"/>
      <c r="H375" s="437"/>
      <c r="I375" s="438">
        <v>43797</v>
      </c>
      <c r="J375" s="438"/>
      <c r="K375" s="438">
        <v>43802</v>
      </c>
      <c r="L375" s="438">
        <v>43827</v>
      </c>
      <c r="M375" s="438"/>
      <c r="N375" s="438">
        <v>43857</v>
      </c>
      <c r="O375" s="438">
        <v>43857</v>
      </c>
      <c r="P375" s="438"/>
      <c r="Q375" s="438"/>
      <c r="R375" s="438"/>
      <c r="S375" s="438">
        <v>43877</v>
      </c>
      <c r="T375" s="290"/>
      <c r="U375" s="438">
        <v>43887</v>
      </c>
      <c r="V375" s="290"/>
      <c r="W375" s="290"/>
      <c r="X375" s="290"/>
      <c r="Y375" s="290"/>
      <c r="Z375" s="290"/>
      <c r="AA375" s="290"/>
      <c r="AB375" s="290"/>
      <c r="AC375" s="290"/>
      <c r="AD375" s="290"/>
      <c r="AE375" s="290"/>
      <c r="AF375" s="290"/>
      <c r="AG375" s="290"/>
      <c r="AH375" s="290"/>
      <c r="AI375" s="290"/>
      <c r="AJ375" s="438">
        <v>43982</v>
      </c>
      <c r="AK375" s="290"/>
      <c r="AL375" s="290"/>
      <c r="AM375" s="290"/>
      <c r="AN375" s="290"/>
      <c r="AO375" s="290"/>
      <c r="AP375" s="438">
        <v>44037</v>
      </c>
      <c r="AQ375" s="438">
        <v>44057</v>
      </c>
      <c r="AR375" s="438">
        <v>44077</v>
      </c>
      <c r="AS375" s="439">
        <v>44137</v>
      </c>
      <c r="AT375" s="451">
        <v>44983</v>
      </c>
      <c r="AU375" s="452"/>
    </row>
    <row r="376" spans="1:47" ht="31.5">
      <c r="A376" s="371">
        <v>60</v>
      </c>
      <c r="B376" s="246" t="s">
        <v>1564</v>
      </c>
      <c r="C376" s="247" t="s">
        <v>913</v>
      </c>
      <c r="D376" s="248">
        <v>60</v>
      </c>
      <c r="E376" s="455" t="s">
        <v>858</v>
      </c>
      <c r="F376" s="303" t="s">
        <v>1621</v>
      </c>
      <c r="G376" s="251" t="s">
        <v>1454</v>
      </c>
      <c r="H376" s="421"/>
      <c r="I376" s="440">
        <v>43917</v>
      </c>
      <c r="J376" s="440"/>
      <c r="K376" s="440">
        <v>43922</v>
      </c>
      <c r="L376" s="440">
        <v>43947</v>
      </c>
      <c r="M376" s="440"/>
      <c r="N376" s="441">
        <v>43977</v>
      </c>
      <c r="O376" s="441">
        <v>43977</v>
      </c>
      <c r="P376" s="441"/>
      <c r="Q376" s="441"/>
      <c r="R376" s="441"/>
      <c r="S376" s="441">
        <v>43997</v>
      </c>
      <c r="T376" s="256"/>
      <c r="U376" s="441">
        <v>44007</v>
      </c>
      <c r="V376" s="256"/>
      <c r="W376" s="256"/>
      <c r="X376" s="256"/>
      <c r="Y376" s="256"/>
      <c r="Z376" s="256"/>
      <c r="AA376" s="256"/>
      <c r="AB376" s="256"/>
      <c r="AC376" s="256"/>
      <c r="AD376" s="256"/>
      <c r="AE376" s="256"/>
      <c r="AF376" s="256"/>
      <c r="AG376" s="256"/>
      <c r="AH376" s="256"/>
      <c r="AI376" s="256"/>
      <c r="AJ376" s="442">
        <v>44102</v>
      </c>
      <c r="AK376" s="256"/>
      <c r="AL376" s="256"/>
      <c r="AM376" s="256"/>
      <c r="AN376" s="256"/>
      <c r="AO376" s="256"/>
      <c r="AP376" s="442">
        <v>44157</v>
      </c>
      <c r="AQ376" s="442">
        <v>44177</v>
      </c>
      <c r="AR376" s="442">
        <v>44197</v>
      </c>
      <c r="AS376" s="443">
        <v>44257</v>
      </c>
      <c r="AT376" s="451">
        <v>44292</v>
      </c>
      <c r="AU376" s="452"/>
    </row>
    <row r="377" spans="1:47" ht="47.25">
      <c r="A377" s="373"/>
      <c r="B377" s="262" t="s">
        <v>548</v>
      </c>
      <c r="C377" s="263" t="s">
        <v>914</v>
      </c>
      <c r="D377" s="273">
        <v>60</v>
      </c>
      <c r="E377" s="274" t="s">
        <v>858</v>
      </c>
      <c r="F377" s="311" t="s">
        <v>1621</v>
      </c>
      <c r="G377" s="276"/>
      <c r="H377" s="426"/>
      <c r="I377" s="427">
        <v>43338</v>
      </c>
      <c r="J377" s="428">
        <f>I377+14</f>
        <v>43352</v>
      </c>
      <c r="K377" s="428">
        <f>J377+3</f>
        <v>43355</v>
      </c>
      <c r="L377" s="429">
        <f>K377+2</f>
        <v>43357</v>
      </c>
      <c r="M377" s="428">
        <f>L377+1</f>
        <v>43358</v>
      </c>
      <c r="N377" s="430">
        <f>M377+25</f>
        <v>43383</v>
      </c>
      <c r="O377" s="430">
        <f>M377+10</f>
        <v>43368</v>
      </c>
      <c r="P377" s="430"/>
      <c r="Q377" s="430">
        <f>M377+10</f>
        <v>43368</v>
      </c>
      <c r="R377" s="430">
        <f>Q377+5</f>
        <v>43373</v>
      </c>
      <c r="S377" s="431"/>
      <c r="T377" s="379">
        <f>Q377+10</f>
        <v>43378</v>
      </c>
      <c r="U377" s="430">
        <f>N377+10</f>
        <v>43393</v>
      </c>
      <c r="V377" s="379">
        <f>N377+1</f>
        <v>43384</v>
      </c>
      <c r="W377" s="379">
        <f>V377+5</f>
        <v>43389</v>
      </c>
      <c r="X377" s="380">
        <v>43493</v>
      </c>
      <c r="Y377" s="379">
        <f>X377+20</f>
        <v>43513</v>
      </c>
      <c r="Z377" s="379">
        <f>O377+10</f>
        <v>43378</v>
      </c>
      <c r="AA377" s="379">
        <f>X377+25</f>
        <v>43518</v>
      </c>
      <c r="AB377" s="379">
        <f>X377+15</f>
        <v>43508</v>
      </c>
      <c r="AC377" s="379">
        <f>AA377+1</f>
        <v>43519</v>
      </c>
      <c r="AD377" s="379">
        <f>X377+10</f>
        <v>43503</v>
      </c>
      <c r="AE377" s="379">
        <f>AD377+1</f>
        <v>43504</v>
      </c>
      <c r="AF377" s="379">
        <f>Y377+1</f>
        <v>43514</v>
      </c>
      <c r="AG377" s="380">
        <f>AF377+15</f>
        <v>43529</v>
      </c>
      <c r="AH377" s="379">
        <f>AG377+10</f>
        <v>43539</v>
      </c>
      <c r="AI377" s="379">
        <f>AH377+5</f>
        <v>43544</v>
      </c>
      <c r="AJ377" s="432">
        <f>AI377+15</f>
        <v>43559</v>
      </c>
      <c r="AK377" s="379">
        <f>AI377+20</f>
        <v>43564</v>
      </c>
      <c r="AL377" s="380">
        <f>AK377+5</f>
        <v>43569</v>
      </c>
      <c r="AM377" s="379">
        <f>AL377+1</f>
        <v>43570</v>
      </c>
      <c r="AN377" s="379">
        <f>AM377+5</f>
        <v>43575</v>
      </c>
      <c r="AO377" s="379">
        <f>AN377+5</f>
        <v>43580</v>
      </c>
      <c r="AP377" s="433"/>
      <c r="AQ377" s="433"/>
      <c r="AR377" s="433">
        <f>AO377+20</f>
        <v>43600</v>
      </c>
      <c r="AS377" s="434"/>
      <c r="AT377" s="451">
        <v>44257</v>
      </c>
      <c r="AU377" s="452"/>
    </row>
    <row r="378" spans="1:47" ht="47.25">
      <c r="A378" s="373"/>
      <c r="B378" s="262" t="s">
        <v>528</v>
      </c>
      <c r="C378" s="263" t="s">
        <v>915</v>
      </c>
      <c r="D378" s="273">
        <v>60</v>
      </c>
      <c r="E378" s="274" t="s">
        <v>858</v>
      </c>
      <c r="F378" s="311" t="s">
        <v>1621</v>
      </c>
      <c r="G378" s="276"/>
      <c r="H378" s="426"/>
      <c r="I378" s="435">
        <v>43917</v>
      </c>
      <c r="J378" s="435"/>
      <c r="K378" s="435">
        <v>43922</v>
      </c>
      <c r="L378" s="435">
        <v>43947</v>
      </c>
      <c r="M378" s="435"/>
      <c r="N378" s="435">
        <v>43977</v>
      </c>
      <c r="O378" s="435">
        <v>43977</v>
      </c>
      <c r="P378" s="435"/>
      <c r="Q378" s="435"/>
      <c r="R378" s="435"/>
      <c r="S378" s="435">
        <v>43997</v>
      </c>
      <c r="T378" s="279"/>
      <c r="U378" s="435">
        <v>44007</v>
      </c>
      <c r="V378" s="279"/>
      <c r="W378" s="279"/>
      <c r="X378" s="279"/>
      <c r="Y378" s="279"/>
      <c r="Z378" s="279"/>
      <c r="AA378" s="279"/>
      <c r="AB378" s="279"/>
      <c r="AC378" s="279"/>
      <c r="AD378" s="279"/>
      <c r="AE378" s="279"/>
      <c r="AF378" s="279"/>
      <c r="AG378" s="279"/>
      <c r="AH378" s="279"/>
      <c r="AI378" s="279"/>
      <c r="AJ378" s="435">
        <v>44102</v>
      </c>
      <c r="AK378" s="279"/>
      <c r="AL378" s="279"/>
      <c r="AM378" s="279"/>
      <c r="AN378" s="279"/>
      <c r="AO378" s="279"/>
      <c r="AP378" s="435">
        <v>44157</v>
      </c>
      <c r="AQ378" s="435">
        <v>44177</v>
      </c>
      <c r="AR378" s="435">
        <v>44197</v>
      </c>
      <c r="AS378" s="436">
        <v>44257</v>
      </c>
      <c r="AT378" s="451">
        <v>44257</v>
      </c>
      <c r="AU378" s="452"/>
    </row>
    <row r="379" spans="1:47" ht="47.25">
      <c r="A379" s="373"/>
      <c r="B379" s="262" t="s">
        <v>542</v>
      </c>
      <c r="C379" s="263" t="s">
        <v>916</v>
      </c>
      <c r="D379" s="273">
        <v>60</v>
      </c>
      <c r="E379" s="274" t="s">
        <v>858</v>
      </c>
      <c r="F379" s="311" t="s">
        <v>1621</v>
      </c>
      <c r="G379" s="276"/>
      <c r="H379" s="426"/>
      <c r="I379" s="435">
        <v>43917</v>
      </c>
      <c r="J379" s="435"/>
      <c r="K379" s="435">
        <v>43922</v>
      </c>
      <c r="L379" s="435">
        <v>43947</v>
      </c>
      <c r="M379" s="435"/>
      <c r="N379" s="435">
        <v>43977</v>
      </c>
      <c r="O379" s="435">
        <v>43977</v>
      </c>
      <c r="P379" s="435"/>
      <c r="Q379" s="435"/>
      <c r="R379" s="435"/>
      <c r="S379" s="435">
        <v>43997</v>
      </c>
      <c r="T379" s="279"/>
      <c r="U379" s="435">
        <v>44007</v>
      </c>
      <c r="V379" s="279"/>
      <c r="W379" s="279"/>
      <c r="X379" s="279"/>
      <c r="Y379" s="279"/>
      <c r="Z379" s="279"/>
      <c r="AA379" s="279"/>
      <c r="AB379" s="279"/>
      <c r="AC379" s="279"/>
      <c r="AD379" s="279"/>
      <c r="AE379" s="279"/>
      <c r="AF379" s="279"/>
      <c r="AG379" s="279"/>
      <c r="AH379" s="279"/>
      <c r="AI379" s="279"/>
      <c r="AJ379" s="435">
        <v>44102</v>
      </c>
      <c r="AK379" s="279"/>
      <c r="AL379" s="279"/>
      <c r="AM379" s="279"/>
      <c r="AN379" s="279"/>
      <c r="AO379" s="279"/>
      <c r="AP379" s="435">
        <v>44157</v>
      </c>
      <c r="AQ379" s="435">
        <v>44177</v>
      </c>
      <c r="AR379" s="435">
        <v>44197</v>
      </c>
      <c r="AS379" s="436">
        <v>44257</v>
      </c>
      <c r="AT379" s="451">
        <v>44352</v>
      </c>
      <c r="AU379" s="452"/>
    </row>
    <row r="380" spans="1:47" ht="47.25">
      <c r="A380" s="373"/>
      <c r="B380" s="262" t="s">
        <v>1622</v>
      </c>
      <c r="C380" s="263" t="s">
        <v>1623</v>
      </c>
      <c r="D380" s="273">
        <v>60</v>
      </c>
      <c r="E380" s="274" t="s">
        <v>858</v>
      </c>
      <c r="F380" s="311" t="s">
        <v>1621</v>
      </c>
      <c r="G380" s="276"/>
      <c r="H380" s="426"/>
      <c r="I380" s="435">
        <v>43917</v>
      </c>
      <c r="J380" s="435"/>
      <c r="K380" s="435">
        <v>43922</v>
      </c>
      <c r="L380" s="435">
        <v>43947</v>
      </c>
      <c r="M380" s="435"/>
      <c r="N380" s="435">
        <v>43977</v>
      </c>
      <c r="O380" s="435">
        <v>43977</v>
      </c>
      <c r="P380" s="435"/>
      <c r="Q380" s="435"/>
      <c r="R380" s="435"/>
      <c r="S380" s="435">
        <v>43997</v>
      </c>
      <c r="T380" s="279"/>
      <c r="U380" s="435">
        <v>44007</v>
      </c>
      <c r="V380" s="279"/>
      <c r="W380" s="279"/>
      <c r="X380" s="279"/>
      <c r="Y380" s="279"/>
      <c r="Z380" s="279"/>
      <c r="AA380" s="279"/>
      <c r="AB380" s="279"/>
      <c r="AC380" s="279"/>
      <c r="AD380" s="279"/>
      <c r="AE380" s="279"/>
      <c r="AF380" s="279"/>
      <c r="AG380" s="279"/>
      <c r="AH380" s="279"/>
      <c r="AI380" s="279"/>
      <c r="AJ380" s="435">
        <v>44102</v>
      </c>
      <c r="AK380" s="279"/>
      <c r="AL380" s="279"/>
      <c r="AM380" s="279"/>
      <c r="AN380" s="279"/>
      <c r="AO380" s="279"/>
      <c r="AP380" s="435">
        <v>44157</v>
      </c>
      <c r="AQ380" s="435">
        <v>44177</v>
      </c>
      <c r="AR380" s="435">
        <v>44197</v>
      </c>
      <c r="AS380" s="436">
        <v>44257</v>
      </c>
      <c r="AT380" s="451">
        <v>44997</v>
      </c>
      <c r="AU380" s="452"/>
    </row>
    <row r="381" spans="1:47" ht="31.5">
      <c r="A381" s="384"/>
      <c r="B381" s="282" t="s">
        <v>1624</v>
      </c>
      <c r="C381" s="283" t="s">
        <v>1625</v>
      </c>
      <c r="D381" s="284">
        <v>60</v>
      </c>
      <c r="E381" s="285" t="s">
        <v>858</v>
      </c>
      <c r="F381" s="321" t="s">
        <v>1621</v>
      </c>
      <c r="G381" s="287"/>
      <c r="H381" s="437"/>
      <c r="I381" s="438">
        <v>43917</v>
      </c>
      <c r="J381" s="438"/>
      <c r="K381" s="438">
        <v>43922</v>
      </c>
      <c r="L381" s="438">
        <v>43947</v>
      </c>
      <c r="M381" s="438"/>
      <c r="N381" s="438">
        <v>43977</v>
      </c>
      <c r="O381" s="438">
        <v>43977</v>
      </c>
      <c r="P381" s="438"/>
      <c r="Q381" s="438"/>
      <c r="R381" s="438"/>
      <c r="S381" s="438">
        <v>43997</v>
      </c>
      <c r="T381" s="290"/>
      <c r="U381" s="438">
        <v>44007</v>
      </c>
      <c r="V381" s="290"/>
      <c r="W381" s="290"/>
      <c r="X381" s="290"/>
      <c r="Y381" s="290"/>
      <c r="Z381" s="290"/>
      <c r="AA381" s="290"/>
      <c r="AB381" s="290"/>
      <c r="AC381" s="290"/>
      <c r="AD381" s="290"/>
      <c r="AE381" s="290"/>
      <c r="AF381" s="290"/>
      <c r="AG381" s="290"/>
      <c r="AH381" s="290"/>
      <c r="AI381" s="290"/>
      <c r="AJ381" s="438">
        <v>44102</v>
      </c>
      <c r="AK381" s="290"/>
      <c r="AL381" s="290"/>
      <c r="AM381" s="290"/>
      <c r="AN381" s="290"/>
      <c r="AO381" s="290"/>
      <c r="AP381" s="438">
        <v>44157</v>
      </c>
      <c r="AQ381" s="438">
        <v>44177</v>
      </c>
      <c r="AR381" s="438">
        <v>44197</v>
      </c>
      <c r="AS381" s="439">
        <v>44257</v>
      </c>
      <c r="AT381" s="451">
        <v>44734</v>
      </c>
      <c r="AU381" s="452"/>
    </row>
    <row r="382" spans="1:47" ht="31.5">
      <c r="A382" s="371">
        <v>61</v>
      </c>
      <c r="B382" s="246" t="s">
        <v>455</v>
      </c>
      <c r="C382" s="247" t="s">
        <v>917</v>
      </c>
      <c r="D382" s="248">
        <v>61</v>
      </c>
      <c r="E382" s="455" t="s">
        <v>858</v>
      </c>
      <c r="F382" s="303" t="s">
        <v>1626</v>
      </c>
      <c r="G382" s="251" t="s">
        <v>1454</v>
      </c>
      <c r="H382" s="421"/>
      <c r="I382" s="440">
        <v>43922</v>
      </c>
      <c r="J382" s="440"/>
      <c r="K382" s="440">
        <v>43927</v>
      </c>
      <c r="L382" s="440">
        <v>43952</v>
      </c>
      <c r="M382" s="440"/>
      <c r="N382" s="441">
        <v>43982</v>
      </c>
      <c r="O382" s="441">
        <v>43982</v>
      </c>
      <c r="P382" s="441"/>
      <c r="Q382" s="441"/>
      <c r="R382" s="441"/>
      <c r="S382" s="441">
        <v>44002</v>
      </c>
      <c r="T382" s="256"/>
      <c r="U382" s="441">
        <v>44012</v>
      </c>
      <c r="V382" s="256"/>
      <c r="W382" s="256"/>
      <c r="X382" s="256"/>
      <c r="Y382" s="256"/>
      <c r="Z382" s="256"/>
      <c r="AA382" s="256"/>
      <c r="AB382" s="256"/>
      <c r="AC382" s="256"/>
      <c r="AD382" s="256"/>
      <c r="AE382" s="256"/>
      <c r="AF382" s="256"/>
      <c r="AG382" s="256"/>
      <c r="AH382" s="256"/>
      <c r="AI382" s="256"/>
      <c r="AJ382" s="442">
        <v>44107</v>
      </c>
      <c r="AK382" s="256"/>
      <c r="AL382" s="256"/>
      <c r="AM382" s="256"/>
      <c r="AN382" s="256"/>
      <c r="AO382" s="256"/>
      <c r="AP382" s="442">
        <v>44162</v>
      </c>
      <c r="AQ382" s="442">
        <v>44182</v>
      </c>
      <c r="AR382" s="442">
        <v>44202</v>
      </c>
      <c r="AS382" s="443">
        <v>44262</v>
      </c>
      <c r="AT382" s="451">
        <v>44856</v>
      </c>
      <c r="AU382" s="452"/>
    </row>
    <row r="383" spans="1:47" ht="31.5">
      <c r="A383" s="373"/>
      <c r="B383" s="262" t="s">
        <v>475</v>
      </c>
      <c r="C383" s="263" t="s">
        <v>918</v>
      </c>
      <c r="D383" s="273">
        <v>61</v>
      </c>
      <c r="E383" s="456" t="s">
        <v>858</v>
      </c>
      <c r="F383" s="311" t="s">
        <v>1626</v>
      </c>
      <c r="G383" s="276"/>
      <c r="H383" s="426"/>
      <c r="I383" s="427">
        <v>43338</v>
      </c>
      <c r="J383" s="428">
        <f>I383+14</f>
        <v>43352</v>
      </c>
      <c r="K383" s="428">
        <f>J383+3</f>
        <v>43355</v>
      </c>
      <c r="L383" s="429">
        <f>K383+2</f>
        <v>43357</v>
      </c>
      <c r="M383" s="428">
        <f>L383+1</f>
        <v>43358</v>
      </c>
      <c r="N383" s="430">
        <f>M383+25</f>
        <v>43383</v>
      </c>
      <c r="O383" s="430">
        <f>M383+10</f>
        <v>43368</v>
      </c>
      <c r="P383" s="430"/>
      <c r="Q383" s="430">
        <f>M383+10</f>
        <v>43368</v>
      </c>
      <c r="R383" s="430">
        <f>Q383+5</f>
        <v>43373</v>
      </c>
      <c r="S383" s="431"/>
      <c r="T383" s="379">
        <f>Q383+10</f>
        <v>43378</v>
      </c>
      <c r="U383" s="430">
        <f>N383+10</f>
        <v>43393</v>
      </c>
      <c r="V383" s="379">
        <f>N383+1</f>
        <v>43384</v>
      </c>
      <c r="W383" s="379">
        <f>V383+5</f>
        <v>43389</v>
      </c>
      <c r="X383" s="380">
        <v>43493</v>
      </c>
      <c r="Y383" s="379">
        <f>X383+20</f>
        <v>43513</v>
      </c>
      <c r="Z383" s="379">
        <f>O383+10</f>
        <v>43378</v>
      </c>
      <c r="AA383" s="379">
        <f>X383+25</f>
        <v>43518</v>
      </c>
      <c r="AB383" s="379">
        <f>X383+15</f>
        <v>43508</v>
      </c>
      <c r="AC383" s="379">
        <f>AA383+1</f>
        <v>43519</v>
      </c>
      <c r="AD383" s="379">
        <f>X383+10</f>
        <v>43503</v>
      </c>
      <c r="AE383" s="379">
        <f>AD383+1</f>
        <v>43504</v>
      </c>
      <c r="AF383" s="379">
        <f>Y383+1</f>
        <v>43514</v>
      </c>
      <c r="AG383" s="380">
        <f>AF383+15</f>
        <v>43529</v>
      </c>
      <c r="AH383" s="379">
        <f>AG383+10</f>
        <v>43539</v>
      </c>
      <c r="AI383" s="379">
        <f>AH383+5</f>
        <v>43544</v>
      </c>
      <c r="AJ383" s="432">
        <f>AI383+15</f>
        <v>43559</v>
      </c>
      <c r="AK383" s="379">
        <f>AI383+20</f>
        <v>43564</v>
      </c>
      <c r="AL383" s="380">
        <f>AK383+5</f>
        <v>43569</v>
      </c>
      <c r="AM383" s="379">
        <f>AL383+1</f>
        <v>43570</v>
      </c>
      <c r="AN383" s="379">
        <f>AM383+5</f>
        <v>43575</v>
      </c>
      <c r="AO383" s="379">
        <f>AN383+5</f>
        <v>43580</v>
      </c>
      <c r="AP383" s="433"/>
      <c r="AQ383" s="433"/>
      <c r="AR383" s="433">
        <f>AO383+20</f>
        <v>43600</v>
      </c>
      <c r="AS383" s="434"/>
      <c r="AT383" s="451">
        <v>44342</v>
      </c>
      <c r="AU383" s="452"/>
    </row>
    <row r="384" spans="1:47" ht="31.5">
      <c r="A384" s="373"/>
      <c r="B384" s="262" t="s">
        <v>453</v>
      </c>
      <c r="C384" s="263" t="s">
        <v>919</v>
      </c>
      <c r="D384" s="273">
        <v>61</v>
      </c>
      <c r="E384" s="456" t="s">
        <v>858</v>
      </c>
      <c r="F384" s="311" t="s">
        <v>1626</v>
      </c>
      <c r="G384" s="276"/>
      <c r="H384" s="426"/>
      <c r="I384" s="435">
        <v>43922</v>
      </c>
      <c r="J384" s="435"/>
      <c r="K384" s="435">
        <v>43927</v>
      </c>
      <c r="L384" s="435">
        <v>43952</v>
      </c>
      <c r="M384" s="435"/>
      <c r="N384" s="435">
        <v>43982</v>
      </c>
      <c r="O384" s="435">
        <v>43982</v>
      </c>
      <c r="P384" s="435"/>
      <c r="Q384" s="435"/>
      <c r="R384" s="435"/>
      <c r="S384" s="435">
        <v>44002</v>
      </c>
      <c r="T384" s="279"/>
      <c r="U384" s="435">
        <v>44012</v>
      </c>
      <c r="V384" s="279"/>
      <c r="W384" s="279"/>
      <c r="X384" s="279"/>
      <c r="Y384" s="279"/>
      <c r="Z384" s="279"/>
      <c r="AA384" s="279"/>
      <c r="AB384" s="279"/>
      <c r="AC384" s="279"/>
      <c r="AD384" s="279"/>
      <c r="AE384" s="279"/>
      <c r="AF384" s="279"/>
      <c r="AG384" s="279"/>
      <c r="AH384" s="279"/>
      <c r="AI384" s="279"/>
      <c r="AJ384" s="435">
        <v>44107</v>
      </c>
      <c r="AK384" s="279"/>
      <c r="AL384" s="279"/>
      <c r="AM384" s="279"/>
      <c r="AN384" s="279"/>
      <c r="AO384" s="279"/>
      <c r="AP384" s="435">
        <v>44162</v>
      </c>
      <c r="AQ384" s="435">
        <v>44182</v>
      </c>
      <c r="AR384" s="435">
        <v>44202</v>
      </c>
      <c r="AS384" s="436">
        <v>44262</v>
      </c>
      <c r="AT384" s="451">
        <v>44991</v>
      </c>
      <c r="AU384" s="452"/>
    </row>
    <row r="385" spans="1:47" ht="47.25">
      <c r="A385" s="373"/>
      <c r="B385" s="262" t="s">
        <v>463</v>
      </c>
      <c r="C385" s="263" t="s">
        <v>920</v>
      </c>
      <c r="D385" s="273">
        <v>61</v>
      </c>
      <c r="E385" s="456" t="s">
        <v>858</v>
      </c>
      <c r="F385" s="311" t="s">
        <v>1626</v>
      </c>
      <c r="G385" s="276"/>
      <c r="H385" s="426"/>
      <c r="I385" s="435">
        <v>43922</v>
      </c>
      <c r="J385" s="435"/>
      <c r="K385" s="435">
        <v>43927</v>
      </c>
      <c r="L385" s="435">
        <v>43952</v>
      </c>
      <c r="M385" s="435"/>
      <c r="N385" s="435">
        <v>43982</v>
      </c>
      <c r="O385" s="435">
        <v>43982</v>
      </c>
      <c r="P385" s="435"/>
      <c r="Q385" s="435"/>
      <c r="R385" s="435"/>
      <c r="S385" s="435">
        <v>44002</v>
      </c>
      <c r="T385" s="279"/>
      <c r="U385" s="435">
        <v>44012</v>
      </c>
      <c r="V385" s="279"/>
      <c r="W385" s="279"/>
      <c r="X385" s="279"/>
      <c r="Y385" s="279"/>
      <c r="Z385" s="279"/>
      <c r="AA385" s="279"/>
      <c r="AB385" s="279"/>
      <c r="AC385" s="279"/>
      <c r="AD385" s="279"/>
      <c r="AE385" s="279"/>
      <c r="AF385" s="279"/>
      <c r="AG385" s="279"/>
      <c r="AH385" s="279"/>
      <c r="AI385" s="279"/>
      <c r="AJ385" s="435">
        <v>44107</v>
      </c>
      <c r="AK385" s="279"/>
      <c r="AL385" s="279"/>
      <c r="AM385" s="279"/>
      <c r="AN385" s="279"/>
      <c r="AO385" s="279"/>
      <c r="AP385" s="435">
        <v>44162</v>
      </c>
      <c r="AQ385" s="435">
        <v>44182</v>
      </c>
      <c r="AR385" s="435">
        <v>44202</v>
      </c>
      <c r="AS385" s="436">
        <v>44262</v>
      </c>
      <c r="AT385" s="451">
        <v>44287</v>
      </c>
      <c r="AU385" s="452"/>
    </row>
    <row r="386" spans="1:47" ht="31.5">
      <c r="A386" s="373"/>
      <c r="B386" s="262" t="s">
        <v>457</v>
      </c>
      <c r="C386" s="263" t="s">
        <v>921</v>
      </c>
      <c r="D386" s="273">
        <v>61</v>
      </c>
      <c r="E386" s="456" t="s">
        <v>858</v>
      </c>
      <c r="F386" s="311" t="s">
        <v>1626</v>
      </c>
      <c r="G386" s="276"/>
      <c r="H386" s="426"/>
      <c r="I386" s="435">
        <v>43922</v>
      </c>
      <c r="J386" s="435"/>
      <c r="K386" s="435">
        <v>43927</v>
      </c>
      <c r="L386" s="435">
        <v>43952</v>
      </c>
      <c r="M386" s="435"/>
      <c r="N386" s="435">
        <v>43982</v>
      </c>
      <c r="O386" s="435">
        <v>43982</v>
      </c>
      <c r="P386" s="435"/>
      <c r="Q386" s="435"/>
      <c r="R386" s="435"/>
      <c r="S386" s="435">
        <v>44002</v>
      </c>
      <c r="T386" s="279"/>
      <c r="U386" s="435">
        <v>44012</v>
      </c>
      <c r="V386" s="279"/>
      <c r="W386" s="279"/>
      <c r="X386" s="279"/>
      <c r="Y386" s="279"/>
      <c r="Z386" s="279"/>
      <c r="AA386" s="279"/>
      <c r="AB386" s="279"/>
      <c r="AC386" s="279"/>
      <c r="AD386" s="279"/>
      <c r="AE386" s="279"/>
      <c r="AF386" s="279"/>
      <c r="AG386" s="279"/>
      <c r="AH386" s="279"/>
      <c r="AI386" s="279"/>
      <c r="AJ386" s="435">
        <v>44107</v>
      </c>
      <c r="AK386" s="279"/>
      <c r="AL386" s="279"/>
      <c r="AM386" s="279"/>
      <c r="AN386" s="279"/>
      <c r="AO386" s="279"/>
      <c r="AP386" s="435">
        <v>44162</v>
      </c>
      <c r="AQ386" s="435">
        <v>44182</v>
      </c>
      <c r="AR386" s="435">
        <v>44202</v>
      </c>
      <c r="AS386" s="436">
        <v>44262</v>
      </c>
      <c r="AT386" s="451">
        <v>45036</v>
      </c>
      <c r="AU386" s="452"/>
    </row>
    <row r="387" spans="1:47" ht="47.25">
      <c r="A387" s="373"/>
      <c r="B387" s="262" t="s">
        <v>1546</v>
      </c>
      <c r="C387" s="263" t="s">
        <v>922</v>
      </c>
      <c r="D387" s="273">
        <v>61</v>
      </c>
      <c r="E387" s="456" t="s">
        <v>858</v>
      </c>
      <c r="F387" s="311" t="s">
        <v>1626</v>
      </c>
      <c r="G387" s="276"/>
      <c r="H387" s="426"/>
      <c r="I387" s="435">
        <v>43922</v>
      </c>
      <c r="J387" s="435"/>
      <c r="K387" s="435">
        <v>43927</v>
      </c>
      <c r="L387" s="435">
        <v>43952</v>
      </c>
      <c r="M387" s="435"/>
      <c r="N387" s="435">
        <v>43982</v>
      </c>
      <c r="O387" s="435">
        <v>43982</v>
      </c>
      <c r="P387" s="435"/>
      <c r="Q387" s="435"/>
      <c r="R387" s="435"/>
      <c r="S387" s="435">
        <v>44002</v>
      </c>
      <c r="T387" s="279"/>
      <c r="U387" s="435">
        <v>44012</v>
      </c>
      <c r="V387" s="279"/>
      <c r="W387" s="279"/>
      <c r="X387" s="279"/>
      <c r="Y387" s="279"/>
      <c r="Z387" s="279"/>
      <c r="AA387" s="279"/>
      <c r="AB387" s="279"/>
      <c r="AC387" s="279"/>
      <c r="AD387" s="279"/>
      <c r="AE387" s="279"/>
      <c r="AF387" s="279"/>
      <c r="AG387" s="279"/>
      <c r="AH387" s="279"/>
      <c r="AI387" s="279"/>
      <c r="AJ387" s="435">
        <v>44107</v>
      </c>
      <c r="AK387" s="279"/>
      <c r="AL387" s="279"/>
      <c r="AM387" s="279"/>
      <c r="AN387" s="279"/>
      <c r="AO387" s="279"/>
      <c r="AP387" s="435">
        <v>44162</v>
      </c>
      <c r="AQ387" s="435">
        <v>44182</v>
      </c>
      <c r="AR387" s="435">
        <v>44202</v>
      </c>
      <c r="AS387" s="436">
        <v>44262</v>
      </c>
      <c r="AT387" s="451">
        <v>45106</v>
      </c>
      <c r="AU387" s="452"/>
    </row>
    <row r="388" spans="1:47" ht="47.25">
      <c r="A388" s="373"/>
      <c r="B388" s="262" t="s">
        <v>483</v>
      </c>
      <c r="C388" s="263" t="s">
        <v>923</v>
      </c>
      <c r="D388" s="273">
        <v>61</v>
      </c>
      <c r="E388" s="456" t="s">
        <v>858</v>
      </c>
      <c r="F388" s="311" t="s">
        <v>1626</v>
      </c>
      <c r="G388" s="276"/>
      <c r="H388" s="426"/>
      <c r="I388" s="435">
        <v>43922</v>
      </c>
      <c r="J388" s="435"/>
      <c r="K388" s="435">
        <v>43927</v>
      </c>
      <c r="L388" s="435">
        <v>43952</v>
      </c>
      <c r="M388" s="435"/>
      <c r="N388" s="435">
        <v>43982</v>
      </c>
      <c r="O388" s="435">
        <v>43982</v>
      </c>
      <c r="P388" s="435"/>
      <c r="Q388" s="435"/>
      <c r="R388" s="435"/>
      <c r="S388" s="435">
        <v>44002</v>
      </c>
      <c r="T388" s="279"/>
      <c r="U388" s="435">
        <v>44012</v>
      </c>
      <c r="V388" s="279"/>
      <c r="W388" s="279"/>
      <c r="X388" s="279"/>
      <c r="Y388" s="279"/>
      <c r="Z388" s="279"/>
      <c r="AA388" s="279"/>
      <c r="AB388" s="279"/>
      <c r="AC388" s="279"/>
      <c r="AD388" s="279"/>
      <c r="AE388" s="279"/>
      <c r="AF388" s="279"/>
      <c r="AG388" s="279"/>
      <c r="AH388" s="279"/>
      <c r="AI388" s="279"/>
      <c r="AJ388" s="435">
        <v>44107</v>
      </c>
      <c r="AK388" s="279"/>
      <c r="AL388" s="279"/>
      <c r="AM388" s="279"/>
      <c r="AN388" s="279"/>
      <c r="AO388" s="279"/>
      <c r="AP388" s="435">
        <v>44162</v>
      </c>
      <c r="AQ388" s="435">
        <v>44182</v>
      </c>
      <c r="AR388" s="435">
        <v>44202</v>
      </c>
      <c r="AS388" s="436">
        <v>44262</v>
      </c>
      <c r="AT388" s="451">
        <v>44262</v>
      </c>
      <c r="AU388" s="452"/>
    </row>
    <row r="389" spans="1:47" ht="47.25">
      <c r="A389" s="373"/>
      <c r="B389" s="262" t="s">
        <v>481</v>
      </c>
      <c r="C389" s="263" t="s">
        <v>924</v>
      </c>
      <c r="D389" s="273">
        <v>61</v>
      </c>
      <c r="E389" s="456" t="s">
        <v>858</v>
      </c>
      <c r="F389" s="311" t="s">
        <v>1626</v>
      </c>
      <c r="G389" s="276"/>
      <c r="H389" s="426"/>
      <c r="I389" s="435">
        <v>43922</v>
      </c>
      <c r="J389" s="435"/>
      <c r="K389" s="435">
        <v>43927</v>
      </c>
      <c r="L389" s="435">
        <v>43952</v>
      </c>
      <c r="M389" s="435"/>
      <c r="N389" s="435">
        <v>43982</v>
      </c>
      <c r="O389" s="435">
        <v>43982</v>
      </c>
      <c r="P389" s="435"/>
      <c r="Q389" s="435"/>
      <c r="R389" s="435"/>
      <c r="S389" s="435">
        <v>44002</v>
      </c>
      <c r="T389" s="279"/>
      <c r="U389" s="435">
        <v>44012</v>
      </c>
      <c r="V389" s="279"/>
      <c r="W389" s="279"/>
      <c r="X389" s="279"/>
      <c r="Y389" s="279"/>
      <c r="Z389" s="279"/>
      <c r="AA389" s="279"/>
      <c r="AB389" s="279"/>
      <c r="AC389" s="279"/>
      <c r="AD389" s="279"/>
      <c r="AE389" s="279"/>
      <c r="AF389" s="279"/>
      <c r="AG389" s="279"/>
      <c r="AH389" s="279"/>
      <c r="AI389" s="279"/>
      <c r="AJ389" s="435">
        <v>44107</v>
      </c>
      <c r="AK389" s="279"/>
      <c r="AL389" s="279"/>
      <c r="AM389" s="279"/>
      <c r="AN389" s="279"/>
      <c r="AO389" s="279"/>
      <c r="AP389" s="435">
        <v>44162</v>
      </c>
      <c r="AQ389" s="435">
        <v>44182</v>
      </c>
      <c r="AR389" s="435">
        <v>44202</v>
      </c>
      <c r="AS389" s="436">
        <v>44262</v>
      </c>
      <c r="AT389" s="451">
        <v>44262</v>
      </c>
      <c r="AU389" s="452"/>
    </row>
    <row r="390" spans="1:47" ht="47.25">
      <c r="A390" s="384"/>
      <c r="B390" s="282" t="s">
        <v>477</v>
      </c>
      <c r="C390" s="283" t="s">
        <v>925</v>
      </c>
      <c r="D390" s="284">
        <v>61</v>
      </c>
      <c r="E390" s="457" t="s">
        <v>858</v>
      </c>
      <c r="F390" s="321" t="s">
        <v>1626</v>
      </c>
      <c r="G390" s="287"/>
      <c r="H390" s="437"/>
      <c r="I390" s="438">
        <v>43922</v>
      </c>
      <c r="J390" s="438"/>
      <c r="K390" s="438">
        <v>43927</v>
      </c>
      <c r="L390" s="438">
        <v>43952</v>
      </c>
      <c r="M390" s="438"/>
      <c r="N390" s="438">
        <v>43982</v>
      </c>
      <c r="O390" s="438">
        <v>43982</v>
      </c>
      <c r="P390" s="438"/>
      <c r="Q390" s="438"/>
      <c r="R390" s="438"/>
      <c r="S390" s="438">
        <v>44002</v>
      </c>
      <c r="T390" s="290"/>
      <c r="U390" s="438">
        <v>44012</v>
      </c>
      <c r="V390" s="290"/>
      <c r="W390" s="290"/>
      <c r="X390" s="290"/>
      <c r="Y390" s="290"/>
      <c r="Z390" s="290"/>
      <c r="AA390" s="290"/>
      <c r="AB390" s="290"/>
      <c r="AC390" s="290"/>
      <c r="AD390" s="290"/>
      <c r="AE390" s="290"/>
      <c r="AF390" s="290"/>
      <c r="AG390" s="290"/>
      <c r="AH390" s="290"/>
      <c r="AI390" s="290"/>
      <c r="AJ390" s="438">
        <v>44107</v>
      </c>
      <c r="AK390" s="290"/>
      <c r="AL390" s="290"/>
      <c r="AM390" s="290"/>
      <c r="AN390" s="290"/>
      <c r="AO390" s="290"/>
      <c r="AP390" s="438">
        <v>44162</v>
      </c>
      <c r="AQ390" s="438">
        <v>44182</v>
      </c>
      <c r="AR390" s="438">
        <v>44202</v>
      </c>
      <c r="AS390" s="439">
        <v>44262</v>
      </c>
      <c r="AT390" s="451">
        <v>44662</v>
      </c>
      <c r="AU390" s="452"/>
    </row>
    <row r="391" spans="1:47" ht="31.5">
      <c r="A391" s="448">
        <v>62</v>
      </c>
      <c r="B391" s="366" t="s">
        <v>732</v>
      </c>
      <c r="C391" s="355" t="s">
        <v>1627</v>
      </c>
      <c r="D391" s="356">
        <v>62</v>
      </c>
      <c r="E391" s="462" t="s">
        <v>858</v>
      </c>
      <c r="F391" s="449" t="s">
        <v>1628</v>
      </c>
      <c r="G391" s="359" t="s">
        <v>1454</v>
      </c>
      <c r="H391" s="450"/>
      <c r="I391" s="440">
        <v>44270</v>
      </c>
      <c r="J391" s="440"/>
      <c r="K391" s="440">
        <v>44275</v>
      </c>
      <c r="L391" s="440">
        <v>44300</v>
      </c>
      <c r="M391" s="440"/>
      <c r="N391" s="441">
        <v>44330</v>
      </c>
      <c r="O391" s="441">
        <v>44330</v>
      </c>
      <c r="P391" s="441"/>
      <c r="Q391" s="441"/>
      <c r="R391" s="441"/>
      <c r="S391" s="441">
        <v>44350</v>
      </c>
      <c r="T391" s="256"/>
      <c r="U391" s="441">
        <v>44360</v>
      </c>
      <c r="V391" s="256"/>
      <c r="W391" s="256"/>
      <c r="X391" s="256"/>
      <c r="Y391" s="256"/>
      <c r="Z391" s="256"/>
      <c r="AA391" s="256"/>
      <c r="AB391" s="256"/>
      <c r="AC391" s="256"/>
      <c r="AD391" s="256"/>
      <c r="AE391" s="256"/>
      <c r="AF391" s="256"/>
      <c r="AG391" s="256"/>
      <c r="AH391" s="256"/>
      <c r="AI391" s="256"/>
      <c r="AJ391" s="442">
        <v>44455</v>
      </c>
      <c r="AK391" s="256"/>
      <c r="AL391" s="256"/>
      <c r="AM391" s="256"/>
      <c r="AN391" s="256"/>
      <c r="AO391" s="256"/>
      <c r="AP391" s="442">
        <v>44510</v>
      </c>
      <c r="AQ391" s="442">
        <v>44530</v>
      </c>
      <c r="AR391" s="442">
        <v>44550</v>
      </c>
      <c r="AS391" s="443">
        <v>44610</v>
      </c>
      <c r="AT391" s="451">
        <v>44610</v>
      </c>
      <c r="AU391" s="452"/>
    </row>
    <row r="392" spans="1:47">
      <c r="A392" s="371"/>
      <c r="B392" s="453"/>
      <c r="C392" s="454"/>
      <c r="D392" s="248"/>
      <c r="E392" s="455"/>
      <c r="F392" s="303"/>
      <c r="G392" s="251"/>
      <c r="H392" s="421"/>
      <c r="I392" s="427">
        <v>43338</v>
      </c>
      <c r="J392" s="428">
        <f>I392+14</f>
        <v>43352</v>
      </c>
      <c r="K392" s="428">
        <f>J392+3</f>
        <v>43355</v>
      </c>
      <c r="L392" s="429">
        <f>K392+2</f>
        <v>43357</v>
      </c>
      <c r="M392" s="428">
        <f>L392+1</f>
        <v>43358</v>
      </c>
      <c r="N392" s="430">
        <f>M392+25</f>
        <v>43383</v>
      </c>
      <c r="O392" s="430">
        <f>M392+10</f>
        <v>43368</v>
      </c>
      <c r="P392" s="430"/>
      <c r="Q392" s="430">
        <f>M392+10</f>
        <v>43368</v>
      </c>
      <c r="R392" s="430">
        <f>Q392+5</f>
        <v>43373</v>
      </c>
      <c r="S392" s="431"/>
      <c r="T392" s="379">
        <f>Q392+10</f>
        <v>43378</v>
      </c>
      <c r="U392" s="430">
        <f>N392+10</f>
        <v>43393</v>
      </c>
      <c r="V392" s="379">
        <f>N392+1</f>
        <v>43384</v>
      </c>
      <c r="W392" s="379">
        <f>V392+5</f>
        <v>43389</v>
      </c>
      <c r="X392" s="380">
        <v>43493</v>
      </c>
      <c r="Y392" s="379">
        <f>X392+20</f>
        <v>43513</v>
      </c>
      <c r="Z392" s="379">
        <f>O392+10</f>
        <v>43378</v>
      </c>
      <c r="AA392" s="379">
        <f>X392+25</f>
        <v>43518</v>
      </c>
      <c r="AB392" s="379">
        <f>X392+15</f>
        <v>43508</v>
      </c>
      <c r="AC392" s="379">
        <f>AA392+1</f>
        <v>43519</v>
      </c>
      <c r="AD392" s="379">
        <f>X392+10</f>
        <v>43503</v>
      </c>
      <c r="AE392" s="379">
        <f>AD392+1</f>
        <v>43504</v>
      </c>
      <c r="AF392" s="379">
        <f>Y392+1</f>
        <v>43514</v>
      </c>
      <c r="AG392" s="380">
        <f>AF392+15</f>
        <v>43529</v>
      </c>
      <c r="AH392" s="379">
        <f>AG392+10</f>
        <v>43539</v>
      </c>
      <c r="AI392" s="379">
        <f>AH392+5</f>
        <v>43544</v>
      </c>
      <c r="AJ392" s="432">
        <f>AI392+15</f>
        <v>43559</v>
      </c>
      <c r="AK392" s="379">
        <f>AI392+20</f>
        <v>43564</v>
      </c>
      <c r="AL392" s="380">
        <f>AK392+5</f>
        <v>43569</v>
      </c>
      <c r="AM392" s="379">
        <f>AL392+1</f>
        <v>43570</v>
      </c>
      <c r="AN392" s="379">
        <f>AM392+5</f>
        <v>43575</v>
      </c>
      <c r="AO392" s="379">
        <f>AN392+5</f>
        <v>43580</v>
      </c>
      <c r="AP392" s="433"/>
      <c r="AQ392" s="433"/>
      <c r="AR392" s="433">
        <f>AO392+20</f>
        <v>43600</v>
      </c>
      <c r="AS392" s="434"/>
      <c r="AT392" s="451"/>
      <c r="AU392" s="452"/>
    </row>
    <row r="393" spans="1:47" ht="31.5">
      <c r="A393" s="371">
        <v>63</v>
      </c>
      <c r="B393" s="246" t="s">
        <v>608</v>
      </c>
      <c r="C393" s="247" t="s">
        <v>926</v>
      </c>
      <c r="D393" s="248">
        <v>63</v>
      </c>
      <c r="E393" s="455" t="s">
        <v>858</v>
      </c>
      <c r="F393" s="303" t="s">
        <v>1629</v>
      </c>
      <c r="G393" s="251" t="s">
        <v>1454</v>
      </c>
      <c r="H393" s="421"/>
      <c r="I393" s="440">
        <v>43862</v>
      </c>
      <c r="J393" s="440"/>
      <c r="K393" s="440">
        <v>43867</v>
      </c>
      <c r="L393" s="440">
        <v>43892</v>
      </c>
      <c r="M393" s="440"/>
      <c r="N393" s="441">
        <v>43922</v>
      </c>
      <c r="O393" s="441">
        <v>43922</v>
      </c>
      <c r="P393" s="441"/>
      <c r="Q393" s="441"/>
      <c r="R393" s="441"/>
      <c r="S393" s="441">
        <v>43942</v>
      </c>
      <c r="T393" s="256"/>
      <c r="U393" s="441">
        <v>43952</v>
      </c>
      <c r="V393" s="256"/>
      <c r="W393" s="256"/>
      <c r="X393" s="256"/>
      <c r="Y393" s="256"/>
      <c r="Z393" s="256"/>
      <c r="AA393" s="256"/>
      <c r="AB393" s="256"/>
      <c r="AC393" s="256"/>
      <c r="AD393" s="256"/>
      <c r="AE393" s="256"/>
      <c r="AF393" s="256"/>
      <c r="AG393" s="256"/>
      <c r="AH393" s="256"/>
      <c r="AI393" s="256"/>
      <c r="AJ393" s="442">
        <v>44047</v>
      </c>
      <c r="AK393" s="256"/>
      <c r="AL393" s="256"/>
      <c r="AM393" s="256"/>
      <c r="AN393" s="256"/>
      <c r="AO393" s="256"/>
      <c r="AP393" s="442">
        <v>44102</v>
      </c>
      <c r="AQ393" s="442">
        <v>44122</v>
      </c>
      <c r="AR393" s="442">
        <v>44142</v>
      </c>
      <c r="AS393" s="443">
        <v>44202</v>
      </c>
      <c r="AT393" s="451">
        <v>44202</v>
      </c>
      <c r="AU393" s="452"/>
    </row>
    <row r="394" spans="1:47" ht="31.5">
      <c r="A394" s="384"/>
      <c r="B394" s="282" t="s">
        <v>610</v>
      </c>
      <c r="C394" s="283" t="s">
        <v>927</v>
      </c>
      <c r="D394" s="284">
        <v>63</v>
      </c>
      <c r="E394" s="457" t="s">
        <v>858</v>
      </c>
      <c r="F394" s="321" t="s">
        <v>1629</v>
      </c>
      <c r="G394" s="287"/>
      <c r="H394" s="437"/>
      <c r="I394" s="427">
        <v>43338</v>
      </c>
      <c r="J394" s="428">
        <f>I394+14</f>
        <v>43352</v>
      </c>
      <c r="K394" s="428">
        <f>J394+3</f>
        <v>43355</v>
      </c>
      <c r="L394" s="429">
        <f>K394+2</f>
        <v>43357</v>
      </c>
      <c r="M394" s="428">
        <f>L394+1</f>
        <v>43358</v>
      </c>
      <c r="N394" s="430">
        <f>M394+25</f>
        <v>43383</v>
      </c>
      <c r="O394" s="430">
        <f>M394+10</f>
        <v>43368</v>
      </c>
      <c r="P394" s="430"/>
      <c r="Q394" s="430">
        <f>M394+10</f>
        <v>43368</v>
      </c>
      <c r="R394" s="430">
        <f>Q394+5</f>
        <v>43373</v>
      </c>
      <c r="S394" s="431"/>
      <c r="T394" s="379">
        <f>Q394+10</f>
        <v>43378</v>
      </c>
      <c r="U394" s="430">
        <f>N394+10</f>
        <v>43393</v>
      </c>
      <c r="V394" s="379">
        <f>N394+1</f>
        <v>43384</v>
      </c>
      <c r="W394" s="379">
        <f>V394+5</f>
        <v>43389</v>
      </c>
      <c r="X394" s="380">
        <v>43493</v>
      </c>
      <c r="Y394" s="379">
        <f>X394+20</f>
        <v>43513</v>
      </c>
      <c r="Z394" s="379">
        <f>O394+10</f>
        <v>43378</v>
      </c>
      <c r="AA394" s="379">
        <f>X394+25</f>
        <v>43518</v>
      </c>
      <c r="AB394" s="379">
        <f>X394+15</f>
        <v>43508</v>
      </c>
      <c r="AC394" s="379">
        <f>AA394+1</f>
        <v>43519</v>
      </c>
      <c r="AD394" s="379">
        <f>X394+10</f>
        <v>43503</v>
      </c>
      <c r="AE394" s="379">
        <f>AD394+1</f>
        <v>43504</v>
      </c>
      <c r="AF394" s="379">
        <f>Y394+1</f>
        <v>43514</v>
      </c>
      <c r="AG394" s="380">
        <f>AF394+15</f>
        <v>43529</v>
      </c>
      <c r="AH394" s="379">
        <f>AG394+10</f>
        <v>43539</v>
      </c>
      <c r="AI394" s="379">
        <f>AH394+5</f>
        <v>43544</v>
      </c>
      <c r="AJ394" s="432">
        <f>AI394+15</f>
        <v>43559</v>
      </c>
      <c r="AK394" s="379">
        <f>AI394+20</f>
        <v>43564</v>
      </c>
      <c r="AL394" s="380">
        <f>AK394+5</f>
        <v>43569</v>
      </c>
      <c r="AM394" s="379">
        <f>AL394+1</f>
        <v>43570</v>
      </c>
      <c r="AN394" s="379">
        <f>AM394+5</f>
        <v>43575</v>
      </c>
      <c r="AO394" s="379">
        <f>AN394+5</f>
        <v>43580</v>
      </c>
      <c r="AP394" s="433"/>
      <c r="AQ394" s="433"/>
      <c r="AR394" s="433">
        <f>AO394+20</f>
        <v>43600</v>
      </c>
      <c r="AS394" s="434"/>
      <c r="AT394" s="451">
        <v>44376</v>
      </c>
      <c r="AU394" s="452"/>
    </row>
    <row r="395" spans="1:47" ht="47.25">
      <c r="A395" s="371">
        <v>64</v>
      </c>
      <c r="B395" s="246" t="s">
        <v>428</v>
      </c>
      <c r="C395" s="247" t="s">
        <v>928</v>
      </c>
      <c r="D395" s="248">
        <v>64</v>
      </c>
      <c r="E395" s="455" t="s">
        <v>858</v>
      </c>
      <c r="F395" s="303" t="s">
        <v>1630</v>
      </c>
      <c r="G395" s="251" t="s">
        <v>1454</v>
      </c>
      <c r="H395" s="421"/>
      <c r="I395" s="440">
        <v>43918</v>
      </c>
      <c r="J395" s="440"/>
      <c r="K395" s="440">
        <v>43923</v>
      </c>
      <c r="L395" s="440">
        <v>43948</v>
      </c>
      <c r="M395" s="440"/>
      <c r="N395" s="441">
        <v>43978</v>
      </c>
      <c r="O395" s="441">
        <v>43978</v>
      </c>
      <c r="P395" s="441"/>
      <c r="Q395" s="441"/>
      <c r="R395" s="441"/>
      <c r="S395" s="441">
        <v>43998</v>
      </c>
      <c r="T395" s="256"/>
      <c r="U395" s="441">
        <v>44008</v>
      </c>
      <c r="V395" s="256"/>
      <c r="W395" s="256"/>
      <c r="X395" s="256"/>
      <c r="Y395" s="256"/>
      <c r="Z395" s="256"/>
      <c r="AA395" s="256"/>
      <c r="AB395" s="256"/>
      <c r="AC395" s="256"/>
      <c r="AD395" s="256"/>
      <c r="AE395" s="256"/>
      <c r="AF395" s="256"/>
      <c r="AG395" s="256"/>
      <c r="AH395" s="256"/>
      <c r="AI395" s="256"/>
      <c r="AJ395" s="442">
        <v>44103</v>
      </c>
      <c r="AK395" s="256"/>
      <c r="AL395" s="256"/>
      <c r="AM395" s="256"/>
      <c r="AN395" s="256"/>
      <c r="AO395" s="256"/>
      <c r="AP395" s="442">
        <v>44158</v>
      </c>
      <c r="AQ395" s="442">
        <v>44178</v>
      </c>
      <c r="AR395" s="442">
        <v>44198</v>
      </c>
      <c r="AS395" s="443">
        <v>44258</v>
      </c>
      <c r="AT395" s="451">
        <v>44376</v>
      </c>
      <c r="AU395" s="452"/>
    </row>
    <row r="396" spans="1:47" ht="47.25">
      <c r="A396" s="373"/>
      <c r="B396" s="262" t="s">
        <v>426</v>
      </c>
      <c r="C396" s="263" t="s">
        <v>929</v>
      </c>
      <c r="D396" s="273">
        <v>64</v>
      </c>
      <c r="E396" s="456" t="s">
        <v>858</v>
      </c>
      <c r="F396" s="311" t="s">
        <v>1630</v>
      </c>
      <c r="G396" s="276"/>
      <c r="H396" s="426"/>
      <c r="I396" s="427">
        <v>43338</v>
      </c>
      <c r="J396" s="428">
        <f>I396+14</f>
        <v>43352</v>
      </c>
      <c r="K396" s="428">
        <f>J396+3</f>
        <v>43355</v>
      </c>
      <c r="L396" s="429">
        <f>K396+2</f>
        <v>43357</v>
      </c>
      <c r="M396" s="428">
        <f>L396+1</f>
        <v>43358</v>
      </c>
      <c r="N396" s="430">
        <f>M396+25</f>
        <v>43383</v>
      </c>
      <c r="O396" s="430">
        <f>M396+10</f>
        <v>43368</v>
      </c>
      <c r="P396" s="430"/>
      <c r="Q396" s="430">
        <f>M396+10</f>
        <v>43368</v>
      </c>
      <c r="R396" s="430">
        <f>Q396+5</f>
        <v>43373</v>
      </c>
      <c r="S396" s="431"/>
      <c r="T396" s="379">
        <f>Q396+10</f>
        <v>43378</v>
      </c>
      <c r="U396" s="430">
        <f>N396+10</f>
        <v>43393</v>
      </c>
      <c r="V396" s="379">
        <f>N396+1</f>
        <v>43384</v>
      </c>
      <c r="W396" s="379">
        <f>V396+5</f>
        <v>43389</v>
      </c>
      <c r="X396" s="380">
        <v>43493</v>
      </c>
      <c r="Y396" s="379">
        <f>X396+20</f>
        <v>43513</v>
      </c>
      <c r="Z396" s="379">
        <f>O396+10</f>
        <v>43378</v>
      </c>
      <c r="AA396" s="379">
        <f>X396+25</f>
        <v>43518</v>
      </c>
      <c r="AB396" s="379">
        <f>X396+15</f>
        <v>43508</v>
      </c>
      <c r="AC396" s="379">
        <f>AA396+1</f>
        <v>43519</v>
      </c>
      <c r="AD396" s="379">
        <f>X396+10</f>
        <v>43503</v>
      </c>
      <c r="AE396" s="379">
        <f>AD396+1</f>
        <v>43504</v>
      </c>
      <c r="AF396" s="379">
        <f>Y396+1</f>
        <v>43514</v>
      </c>
      <c r="AG396" s="380">
        <f>AF396+15</f>
        <v>43529</v>
      </c>
      <c r="AH396" s="379">
        <f>AG396+10</f>
        <v>43539</v>
      </c>
      <c r="AI396" s="379">
        <f>AH396+5</f>
        <v>43544</v>
      </c>
      <c r="AJ396" s="432">
        <f>AI396+15</f>
        <v>43559</v>
      </c>
      <c r="AK396" s="379">
        <f>AI396+20</f>
        <v>43564</v>
      </c>
      <c r="AL396" s="380">
        <f>AK396+5</f>
        <v>43569</v>
      </c>
      <c r="AM396" s="379">
        <f>AL396+1</f>
        <v>43570</v>
      </c>
      <c r="AN396" s="379">
        <f>AM396+5</f>
        <v>43575</v>
      </c>
      <c r="AO396" s="379">
        <f>AN396+5</f>
        <v>43580</v>
      </c>
      <c r="AP396" s="433"/>
      <c r="AQ396" s="433"/>
      <c r="AR396" s="433">
        <f>AO396+20</f>
        <v>43600</v>
      </c>
      <c r="AS396" s="434"/>
      <c r="AT396" s="451">
        <v>44258</v>
      </c>
      <c r="AU396" s="452"/>
    </row>
    <row r="397" spans="1:47" ht="47.25">
      <c r="A397" s="373"/>
      <c r="B397" s="262" t="s">
        <v>418</v>
      </c>
      <c r="C397" s="263" t="s">
        <v>930</v>
      </c>
      <c r="D397" s="273">
        <v>64</v>
      </c>
      <c r="E397" s="456" t="s">
        <v>858</v>
      </c>
      <c r="F397" s="311" t="s">
        <v>1630</v>
      </c>
      <c r="G397" s="276"/>
      <c r="H397" s="426"/>
      <c r="I397" s="435">
        <v>43918</v>
      </c>
      <c r="J397" s="435"/>
      <c r="K397" s="435">
        <v>43923</v>
      </c>
      <c r="L397" s="435">
        <v>43948</v>
      </c>
      <c r="M397" s="435"/>
      <c r="N397" s="435">
        <v>43978</v>
      </c>
      <c r="O397" s="435">
        <v>43978</v>
      </c>
      <c r="P397" s="435"/>
      <c r="Q397" s="435"/>
      <c r="R397" s="435"/>
      <c r="S397" s="435">
        <v>43998</v>
      </c>
      <c r="T397" s="279"/>
      <c r="U397" s="435">
        <v>44008</v>
      </c>
      <c r="V397" s="279"/>
      <c r="W397" s="279"/>
      <c r="X397" s="279"/>
      <c r="Y397" s="279"/>
      <c r="Z397" s="279"/>
      <c r="AA397" s="279"/>
      <c r="AB397" s="279"/>
      <c r="AC397" s="279"/>
      <c r="AD397" s="279"/>
      <c r="AE397" s="279"/>
      <c r="AF397" s="279"/>
      <c r="AG397" s="279"/>
      <c r="AH397" s="279"/>
      <c r="AI397" s="279"/>
      <c r="AJ397" s="435">
        <v>44103</v>
      </c>
      <c r="AK397" s="279"/>
      <c r="AL397" s="279"/>
      <c r="AM397" s="279"/>
      <c r="AN397" s="279"/>
      <c r="AO397" s="279"/>
      <c r="AP397" s="435">
        <v>44158</v>
      </c>
      <c r="AQ397" s="435">
        <v>44178</v>
      </c>
      <c r="AR397" s="435">
        <v>44198</v>
      </c>
      <c r="AS397" s="436">
        <v>44258</v>
      </c>
      <c r="AT397" s="451">
        <v>44287</v>
      </c>
      <c r="AU397" s="452"/>
    </row>
    <row r="398" spans="1:47" ht="47.25">
      <c r="A398" s="373"/>
      <c r="B398" s="262" t="s">
        <v>451</v>
      </c>
      <c r="C398" s="263" t="s">
        <v>931</v>
      </c>
      <c r="D398" s="273">
        <v>64</v>
      </c>
      <c r="E398" s="456" t="s">
        <v>858</v>
      </c>
      <c r="F398" s="311" t="s">
        <v>1630</v>
      </c>
      <c r="G398" s="276"/>
      <c r="H398" s="426"/>
      <c r="I398" s="435">
        <v>43918</v>
      </c>
      <c r="J398" s="435"/>
      <c r="K398" s="435">
        <v>43923</v>
      </c>
      <c r="L398" s="435">
        <v>43948</v>
      </c>
      <c r="M398" s="435"/>
      <c r="N398" s="435">
        <v>43978</v>
      </c>
      <c r="O398" s="435">
        <v>43978</v>
      </c>
      <c r="P398" s="435"/>
      <c r="Q398" s="435"/>
      <c r="R398" s="435"/>
      <c r="S398" s="435">
        <v>43998</v>
      </c>
      <c r="T398" s="279"/>
      <c r="U398" s="435">
        <v>44008</v>
      </c>
      <c r="V398" s="279"/>
      <c r="W398" s="279"/>
      <c r="X398" s="279"/>
      <c r="Y398" s="279"/>
      <c r="Z398" s="279"/>
      <c r="AA398" s="279"/>
      <c r="AB398" s="279"/>
      <c r="AC398" s="279"/>
      <c r="AD398" s="279"/>
      <c r="AE398" s="279"/>
      <c r="AF398" s="279"/>
      <c r="AG398" s="279"/>
      <c r="AH398" s="279"/>
      <c r="AI398" s="279"/>
      <c r="AJ398" s="435">
        <v>44103</v>
      </c>
      <c r="AK398" s="279"/>
      <c r="AL398" s="279"/>
      <c r="AM398" s="279"/>
      <c r="AN398" s="279"/>
      <c r="AO398" s="279"/>
      <c r="AP398" s="435">
        <v>44158</v>
      </c>
      <c r="AQ398" s="435">
        <v>44178</v>
      </c>
      <c r="AR398" s="435">
        <v>44198</v>
      </c>
      <c r="AS398" s="436">
        <v>44258</v>
      </c>
      <c r="AT398" s="451">
        <v>44287</v>
      </c>
      <c r="AU398" s="452"/>
    </row>
    <row r="399" spans="1:47" ht="47.25">
      <c r="A399" s="373"/>
      <c r="B399" s="262" t="s">
        <v>449</v>
      </c>
      <c r="C399" s="263" t="s">
        <v>932</v>
      </c>
      <c r="D399" s="273">
        <v>64</v>
      </c>
      <c r="E399" s="456" t="s">
        <v>858</v>
      </c>
      <c r="F399" s="311" t="s">
        <v>1630</v>
      </c>
      <c r="G399" s="276"/>
      <c r="H399" s="426"/>
      <c r="I399" s="435">
        <v>43918</v>
      </c>
      <c r="J399" s="435"/>
      <c r="K399" s="435">
        <v>43923</v>
      </c>
      <c r="L399" s="435">
        <v>43948</v>
      </c>
      <c r="M399" s="435"/>
      <c r="N399" s="435">
        <v>43978</v>
      </c>
      <c r="O399" s="435">
        <v>43978</v>
      </c>
      <c r="P399" s="435"/>
      <c r="Q399" s="435"/>
      <c r="R399" s="435"/>
      <c r="S399" s="435">
        <v>43998</v>
      </c>
      <c r="T399" s="279"/>
      <c r="U399" s="435">
        <v>44008</v>
      </c>
      <c r="V399" s="279"/>
      <c r="W399" s="279"/>
      <c r="X399" s="279"/>
      <c r="Y399" s="279"/>
      <c r="Z399" s="279"/>
      <c r="AA399" s="279"/>
      <c r="AB399" s="279"/>
      <c r="AC399" s="279"/>
      <c r="AD399" s="279"/>
      <c r="AE399" s="279"/>
      <c r="AF399" s="279"/>
      <c r="AG399" s="279"/>
      <c r="AH399" s="279"/>
      <c r="AI399" s="279"/>
      <c r="AJ399" s="435">
        <v>44103</v>
      </c>
      <c r="AK399" s="279"/>
      <c r="AL399" s="279"/>
      <c r="AM399" s="279"/>
      <c r="AN399" s="279"/>
      <c r="AO399" s="279"/>
      <c r="AP399" s="435">
        <v>44158</v>
      </c>
      <c r="AQ399" s="435">
        <v>44178</v>
      </c>
      <c r="AR399" s="435">
        <v>44198</v>
      </c>
      <c r="AS399" s="436">
        <v>44258</v>
      </c>
      <c r="AT399" s="451">
        <v>44287</v>
      </c>
      <c r="AU399" s="452"/>
    </row>
    <row r="400" spans="1:47" ht="47.25">
      <c r="A400" s="373"/>
      <c r="B400" s="262" t="s">
        <v>439</v>
      </c>
      <c r="C400" s="263" t="s">
        <v>933</v>
      </c>
      <c r="D400" s="273">
        <v>64</v>
      </c>
      <c r="E400" s="456" t="s">
        <v>858</v>
      </c>
      <c r="F400" s="311" t="s">
        <v>1630</v>
      </c>
      <c r="G400" s="276"/>
      <c r="H400" s="426"/>
      <c r="I400" s="435">
        <v>43918</v>
      </c>
      <c r="J400" s="435"/>
      <c r="K400" s="435">
        <v>43923</v>
      </c>
      <c r="L400" s="435">
        <v>43948</v>
      </c>
      <c r="M400" s="435"/>
      <c r="N400" s="435">
        <v>43978</v>
      </c>
      <c r="O400" s="435">
        <v>43978</v>
      </c>
      <c r="P400" s="435"/>
      <c r="Q400" s="435"/>
      <c r="R400" s="435"/>
      <c r="S400" s="435">
        <v>43998</v>
      </c>
      <c r="T400" s="279"/>
      <c r="U400" s="435">
        <v>44008</v>
      </c>
      <c r="V400" s="279"/>
      <c r="W400" s="279"/>
      <c r="X400" s="279"/>
      <c r="Y400" s="279"/>
      <c r="Z400" s="279"/>
      <c r="AA400" s="279"/>
      <c r="AB400" s="279"/>
      <c r="AC400" s="279"/>
      <c r="AD400" s="279"/>
      <c r="AE400" s="279"/>
      <c r="AF400" s="279"/>
      <c r="AG400" s="279"/>
      <c r="AH400" s="279"/>
      <c r="AI400" s="279"/>
      <c r="AJ400" s="435">
        <v>44103</v>
      </c>
      <c r="AK400" s="279"/>
      <c r="AL400" s="279"/>
      <c r="AM400" s="279"/>
      <c r="AN400" s="279"/>
      <c r="AO400" s="279"/>
      <c r="AP400" s="435">
        <v>44158</v>
      </c>
      <c r="AQ400" s="435">
        <v>44178</v>
      </c>
      <c r="AR400" s="435">
        <v>44198</v>
      </c>
      <c r="AS400" s="436">
        <v>44258</v>
      </c>
      <c r="AT400" s="451">
        <v>44287</v>
      </c>
      <c r="AU400" s="452"/>
    </row>
    <row r="401" spans="1:47" ht="47.25">
      <c r="A401" s="373"/>
      <c r="B401" s="262" t="s">
        <v>1535</v>
      </c>
      <c r="C401" s="263" t="s">
        <v>934</v>
      </c>
      <c r="D401" s="273">
        <v>64</v>
      </c>
      <c r="E401" s="456" t="s">
        <v>858</v>
      </c>
      <c r="F401" s="311" t="s">
        <v>1630</v>
      </c>
      <c r="G401" s="276"/>
      <c r="H401" s="426"/>
      <c r="I401" s="435">
        <v>43918</v>
      </c>
      <c r="J401" s="435"/>
      <c r="K401" s="435">
        <v>43923</v>
      </c>
      <c r="L401" s="435">
        <v>43948</v>
      </c>
      <c r="M401" s="435"/>
      <c r="N401" s="435">
        <v>43978</v>
      </c>
      <c r="O401" s="435">
        <v>43978</v>
      </c>
      <c r="P401" s="435"/>
      <c r="Q401" s="435"/>
      <c r="R401" s="435"/>
      <c r="S401" s="435">
        <v>43998</v>
      </c>
      <c r="T401" s="279"/>
      <c r="U401" s="435">
        <v>44008</v>
      </c>
      <c r="V401" s="279"/>
      <c r="W401" s="279"/>
      <c r="X401" s="279"/>
      <c r="Y401" s="279"/>
      <c r="Z401" s="279"/>
      <c r="AA401" s="279"/>
      <c r="AB401" s="279"/>
      <c r="AC401" s="279"/>
      <c r="AD401" s="279"/>
      <c r="AE401" s="279"/>
      <c r="AF401" s="279"/>
      <c r="AG401" s="279"/>
      <c r="AH401" s="279"/>
      <c r="AI401" s="279"/>
      <c r="AJ401" s="435">
        <v>44103</v>
      </c>
      <c r="AK401" s="279"/>
      <c r="AL401" s="279"/>
      <c r="AM401" s="279"/>
      <c r="AN401" s="279"/>
      <c r="AO401" s="279"/>
      <c r="AP401" s="435">
        <v>44158</v>
      </c>
      <c r="AQ401" s="435">
        <v>44178</v>
      </c>
      <c r="AR401" s="435">
        <v>44198</v>
      </c>
      <c r="AS401" s="436">
        <v>44258</v>
      </c>
      <c r="AT401" s="451">
        <v>45022</v>
      </c>
      <c r="AU401" s="452"/>
    </row>
    <row r="402" spans="1:47" ht="47.25">
      <c r="A402" s="384"/>
      <c r="B402" s="282" t="s">
        <v>1508</v>
      </c>
      <c r="C402" s="283" t="s">
        <v>935</v>
      </c>
      <c r="D402" s="284">
        <v>64</v>
      </c>
      <c r="E402" s="457" t="s">
        <v>858</v>
      </c>
      <c r="F402" s="321" t="s">
        <v>1630</v>
      </c>
      <c r="G402" s="287"/>
      <c r="H402" s="437"/>
      <c r="I402" s="438">
        <v>43918</v>
      </c>
      <c r="J402" s="438"/>
      <c r="K402" s="438">
        <v>43923</v>
      </c>
      <c r="L402" s="438">
        <v>43948</v>
      </c>
      <c r="M402" s="438"/>
      <c r="N402" s="438">
        <v>43978</v>
      </c>
      <c r="O402" s="438">
        <v>43978</v>
      </c>
      <c r="P402" s="438"/>
      <c r="Q402" s="438"/>
      <c r="R402" s="438"/>
      <c r="S402" s="438">
        <v>43998</v>
      </c>
      <c r="T402" s="290"/>
      <c r="U402" s="438">
        <v>44008</v>
      </c>
      <c r="V402" s="290"/>
      <c r="W402" s="290"/>
      <c r="X402" s="290"/>
      <c r="Y402" s="290"/>
      <c r="Z402" s="290"/>
      <c r="AA402" s="290"/>
      <c r="AB402" s="290"/>
      <c r="AC402" s="290"/>
      <c r="AD402" s="290"/>
      <c r="AE402" s="290"/>
      <c r="AF402" s="290"/>
      <c r="AG402" s="290"/>
      <c r="AH402" s="290"/>
      <c r="AI402" s="290"/>
      <c r="AJ402" s="438">
        <v>44103</v>
      </c>
      <c r="AK402" s="290"/>
      <c r="AL402" s="290"/>
      <c r="AM402" s="290"/>
      <c r="AN402" s="290"/>
      <c r="AO402" s="290"/>
      <c r="AP402" s="438">
        <v>44158</v>
      </c>
      <c r="AQ402" s="438">
        <v>44178</v>
      </c>
      <c r="AR402" s="438">
        <v>44198</v>
      </c>
      <c r="AS402" s="439">
        <v>44258</v>
      </c>
      <c r="AT402" s="451">
        <v>45064</v>
      </c>
      <c r="AU402" s="452"/>
    </row>
    <row r="403" spans="1:47" ht="31.5">
      <c r="A403" s="448">
        <v>65</v>
      </c>
      <c r="B403" s="366" t="s">
        <v>447</v>
      </c>
      <c r="C403" s="355" t="s">
        <v>936</v>
      </c>
      <c r="D403" s="356">
        <v>65</v>
      </c>
      <c r="E403" s="462" t="s">
        <v>858</v>
      </c>
      <c r="F403" s="449" t="s">
        <v>1631</v>
      </c>
      <c r="G403" s="359" t="s">
        <v>1454</v>
      </c>
      <c r="H403" s="450"/>
      <c r="I403" s="440">
        <v>44032</v>
      </c>
      <c r="J403" s="440"/>
      <c r="K403" s="440">
        <v>44037</v>
      </c>
      <c r="L403" s="440">
        <v>44062</v>
      </c>
      <c r="M403" s="440"/>
      <c r="N403" s="441">
        <v>44092</v>
      </c>
      <c r="O403" s="441">
        <v>44092</v>
      </c>
      <c r="P403" s="441"/>
      <c r="Q403" s="441"/>
      <c r="R403" s="441"/>
      <c r="S403" s="441">
        <v>44112</v>
      </c>
      <c r="T403" s="256"/>
      <c r="U403" s="441">
        <v>44122</v>
      </c>
      <c r="V403" s="256"/>
      <c r="W403" s="256"/>
      <c r="X403" s="256"/>
      <c r="Y403" s="256"/>
      <c r="Z403" s="256"/>
      <c r="AA403" s="256"/>
      <c r="AB403" s="256"/>
      <c r="AC403" s="256"/>
      <c r="AD403" s="256"/>
      <c r="AE403" s="256"/>
      <c r="AF403" s="256"/>
      <c r="AG403" s="256"/>
      <c r="AH403" s="256"/>
      <c r="AI403" s="256"/>
      <c r="AJ403" s="442">
        <v>44217</v>
      </c>
      <c r="AK403" s="256"/>
      <c r="AL403" s="256"/>
      <c r="AM403" s="256"/>
      <c r="AN403" s="256"/>
      <c r="AO403" s="256"/>
      <c r="AP403" s="442">
        <v>44272</v>
      </c>
      <c r="AQ403" s="442">
        <v>44292</v>
      </c>
      <c r="AR403" s="442">
        <v>44312</v>
      </c>
      <c r="AS403" s="443">
        <v>44372</v>
      </c>
      <c r="AT403" s="451">
        <v>44372</v>
      </c>
      <c r="AU403" s="452"/>
    </row>
    <row r="404" spans="1:47">
      <c r="A404" s="371"/>
      <c r="B404" s="453"/>
      <c r="C404" s="454"/>
      <c r="D404" s="248"/>
      <c r="E404" s="455"/>
      <c r="F404" s="303"/>
      <c r="G404" s="251"/>
      <c r="H404" s="421"/>
      <c r="I404" s="427">
        <v>43338</v>
      </c>
      <c r="J404" s="428">
        <f>I404+14</f>
        <v>43352</v>
      </c>
      <c r="K404" s="428">
        <f>J404+3</f>
        <v>43355</v>
      </c>
      <c r="L404" s="429">
        <f>K404+2</f>
        <v>43357</v>
      </c>
      <c r="M404" s="428">
        <f>L404+1</f>
        <v>43358</v>
      </c>
      <c r="N404" s="430">
        <f>M404+25</f>
        <v>43383</v>
      </c>
      <c r="O404" s="430">
        <f>M404+10</f>
        <v>43368</v>
      </c>
      <c r="P404" s="430"/>
      <c r="Q404" s="430">
        <f>M404+10</f>
        <v>43368</v>
      </c>
      <c r="R404" s="430">
        <f>Q404+5</f>
        <v>43373</v>
      </c>
      <c r="S404" s="431"/>
      <c r="T404" s="379">
        <f>Q404+10</f>
        <v>43378</v>
      </c>
      <c r="U404" s="430">
        <f>N404+10</f>
        <v>43393</v>
      </c>
      <c r="V404" s="379">
        <f>N404+1</f>
        <v>43384</v>
      </c>
      <c r="W404" s="379">
        <f>V404+5</f>
        <v>43389</v>
      </c>
      <c r="X404" s="380">
        <v>43493</v>
      </c>
      <c r="Y404" s="379">
        <f>X404+20</f>
        <v>43513</v>
      </c>
      <c r="Z404" s="379">
        <f>O404+10</f>
        <v>43378</v>
      </c>
      <c r="AA404" s="379">
        <f>X404+25</f>
        <v>43518</v>
      </c>
      <c r="AB404" s="379">
        <f>X404+15</f>
        <v>43508</v>
      </c>
      <c r="AC404" s="379">
        <f>AA404+1</f>
        <v>43519</v>
      </c>
      <c r="AD404" s="379">
        <f>X404+10</f>
        <v>43503</v>
      </c>
      <c r="AE404" s="379">
        <f>AD404+1</f>
        <v>43504</v>
      </c>
      <c r="AF404" s="379">
        <f>Y404+1</f>
        <v>43514</v>
      </c>
      <c r="AG404" s="380">
        <f>AF404+15</f>
        <v>43529</v>
      </c>
      <c r="AH404" s="379">
        <f>AG404+10</f>
        <v>43539</v>
      </c>
      <c r="AI404" s="379">
        <f>AH404+5</f>
        <v>43544</v>
      </c>
      <c r="AJ404" s="432">
        <f>AI404+15</f>
        <v>43559</v>
      </c>
      <c r="AK404" s="379">
        <f>AI404+20</f>
        <v>43564</v>
      </c>
      <c r="AL404" s="380">
        <f>AK404+5</f>
        <v>43569</v>
      </c>
      <c r="AM404" s="379">
        <f>AL404+1</f>
        <v>43570</v>
      </c>
      <c r="AN404" s="379">
        <f>AM404+5</f>
        <v>43575</v>
      </c>
      <c r="AO404" s="379">
        <f>AN404+5</f>
        <v>43580</v>
      </c>
      <c r="AP404" s="433"/>
      <c r="AQ404" s="433"/>
      <c r="AR404" s="433">
        <f>AO404+20</f>
        <v>43600</v>
      </c>
      <c r="AS404" s="434"/>
      <c r="AT404" s="451"/>
      <c r="AU404" s="452"/>
    </row>
    <row r="405" spans="1:47" ht="31.5">
      <c r="A405" s="371">
        <v>66</v>
      </c>
      <c r="B405" s="246" t="s">
        <v>394</v>
      </c>
      <c r="C405" s="247" t="s">
        <v>937</v>
      </c>
      <c r="D405" s="248">
        <v>66</v>
      </c>
      <c r="E405" s="455" t="s">
        <v>858</v>
      </c>
      <c r="F405" s="303" t="s">
        <v>1632</v>
      </c>
      <c r="G405" s="251" t="s">
        <v>1454</v>
      </c>
      <c r="H405" s="421"/>
      <c r="I405" s="440">
        <v>44122</v>
      </c>
      <c r="J405" s="440"/>
      <c r="K405" s="440">
        <v>44127</v>
      </c>
      <c r="L405" s="440">
        <v>44152</v>
      </c>
      <c r="M405" s="440"/>
      <c r="N405" s="441">
        <v>44182</v>
      </c>
      <c r="O405" s="441">
        <v>44182</v>
      </c>
      <c r="P405" s="441"/>
      <c r="Q405" s="441"/>
      <c r="R405" s="441"/>
      <c r="S405" s="441">
        <v>44202</v>
      </c>
      <c r="T405" s="256"/>
      <c r="U405" s="441">
        <v>44212</v>
      </c>
      <c r="V405" s="256"/>
      <c r="W405" s="256"/>
      <c r="X405" s="256"/>
      <c r="Y405" s="256"/>
      <c r="Z405" s="256"/>
      <c r="AA405" s="256"/>
      <c r="AB405" s="256"/>
      <c r="AC405" s="256"/>
      <c r="AD405" s="256"/>
      <c r="AE405" s="256"/>
      <c r="AF405" s="256"/>
      <c r="AG405" s="256"/>
      <c r="AH405" s="256"/>
      <c r="AI405" s="256"/>
      <c r="AJ405" s="442">
        <v>44307</v>
      </c>
      <c r="AK405" s="256"/>
      <c r="AL405" s="256"/>
      <c r="AM405" s="256"/>
      <c r="AN405" s="256"/>
      <c r="AO405" s="256"/>
      <c r="AP405" s="442">
        <v>44362</v>
      </c>
      <c r="AQ405" s="442">
        <v>44382</v>
      </c>
      <c r="AR405" s="442">
        <v>44402</v>
      </c>
      <c r="AS405" s="443">
        <v>44462</v>
      </c>
      <c r="AT405" s="451">
        <v>45142</v>
      </c>
      <c r="AU405" s="452"/>
    </row>
    <row r="406" spans="1:47" ht="31.5">
      <c r="A406" s="373"/>
      <c r="B406" s="262" t="s">
        <v>406</v>
      </c>
      <c r="C406" s="263" t="s">
        <v>938</v>
      </c>
      <c r="D406" s="273">
        <v>66</v>
      </c>
      <c r="E406" s="456" t="s">
        <v>858</v>
      </c>
      <c r="F406" s="311" t="s">
        <v>1632</v>
      </c>
      <c r="G406" s="276"/>
      <c r="H406" s="426"/>
      <c r="I406" s="427">
        <v>43338</v>
      </c>
      <c r="J406" s="428">
        <f>I406+14</f>
        <v>43352</v>
      </c>
      <c r="K406" s="428">
        <f>J406+3</f>
        <v>43355</v>
      </c>
      <c r="L406" s="429">
        <f>K406+2</f>
        <v>43357</v>
      </c>
      <c r="M406" s="428">
        <f>L406+1</f>
        <v>43358</v>
      </c>
      <c r="N406" s="430">
        <f>M406+25</f>
        <v>43383</v>
      </c>
      <c r="O406" s="430">
        <f>M406+10</f>
        <v>43368</v>
      </c>
      <c r="P406" s="430"/>
      <c r="Q406" s="430">
        <f>M406+10</f>
        <v>43368</v>
      </c>
      <c r="R406" s="430">
        <f>Q406+5</f>
        <v>43373</v>
      </c>
      <c r="S406" s="431"/>
      <c r="T406" s="379">
        <f>Q406+10</f>
        <v>43378</v>
      </c>
      <c r="U406" s="430">
        <f>N406+10</f>
        <v>43393</v>
      </c>
      <c r="V406" s="379">
        <f>N406+1</f>
        <v>43384</v>
      </c>
      <c r="W406" s="379">
        <f>V406+5</f>
        <v>43389</v>
      </c>
      <c r="X406" s="380">
        <v>43493</v>
      </c>
      <c r="Y406" s="379">
        <f>X406+20</f>
        <v>43513</v>
      </c>
      <c r="Z406" s="379">
        <f>O406+10</f>
        <v>43378</v>
      </c>
      <c r="AA406" s="379">
        <f>X406+25</f>
        <v>43518</v>
      </c>
      <c r="AB406" s="379">
        <f>X406+15</f>
        <v>43508</v>
      </c>
      <c r="AC406" s="379">
        <f>AA406+1</f>
        <v>43519</v>
      </c>
      <c r="AD406" s="379">
        <f>X406+10</f>
        <v>43503</v>
      </c>
      <c r="AE406" s="379">
        <f>AD406+1</f>
        <v>43504</v>
      </c>
      <c r="AF406" s="379">
        <f>Y406+1</f>
        <v>43514</v>
      </c>
      <c r="AG406" s="380">
        <f>AF406+15</f>
        <v>43529</v>
      </c>
      <c r="AH406" s="379">
        <f>AG406+10</f>
        <v>43539</v>
      </c>
      <c r="AI406" s="379">
        <f>AH406+5</f>
        <v>43544</v>
      </c>
      <c r="AJ406" s="432">
        <f>AI406+15</f>
        <v>43559</v>
      </c>
      <c r="AK406" s="379">
        <f>AI406+20</f>
        <v>43564</v>
      </c>
      <c r="AL406" s="380">
        <f>AK406+5</f>
        <v>43569</v>
      </c>
      <c r="AM406" s="379">
        <f>AL406+1</f>
        <v>43570</v>
      </c>
      <c r="AN406" s="379">
        <f>AM406+5</f>
        <v>43575</v>
      </c>
      <c r="AO406" s="379">
        <f>AN406+5</f>
        <v>43580</v>
      </c>
      <c r="AP406" s="433"/>
      <c r="AQ406" s="433"/>
      <c r="AR406" s="433">
        <f>AO406+20</f>
        <v>43600</v>
      </c>
      <c r="AS406" s="434"/>
      <c r="AT406" s="451">
        <v>44875</v>
      </c>
      <c r="AU406" s="452"/>
    </row>
    <row r="407" spans="1:47" ht="31.5">
      <c r="A407" s="373"/>
      <c r="B407" s="262" t="s">
        <v>445</v>
      </c>
      <c r="C407" s="263" t="s">
        <v>939</v>
      </c>
      <c r="D407" s="273">
        <v>66</v>
      </c>
      <c r="E407" s="456" t="s">
        <v>858</v>
      </c>
      <c r="F407" s="311" t="s">
        <v>1632</v>
      </c>
      <c r="G407" s="276"/>
      <c r="H407" s="426"/>
      <c r="I407" s="435">
        <v>44122</v>
      </c>
      <c r="J407" s="435"/>
      <c r="K407" s="435">
        <v>44127</v>
      </c>
      <c r="L407" s="435">
        <v>44152</v>
      </c>
      <c r="M407" s="435"/>
      <c r="N407" s="435">
        <v>44182</v>
      </c>
      <c r="O407" s="435">
        <v>44182</v>
      </c>
      <c r="P407" s="435"/>
      <c r="Q407" s="435"/>
      <c r="R407" s="435"/>
      <c r="S407" s="435">
        <v>44202</v>
      </c>
      <c r="T407" s="279"/>
      <c r="U407" s="435">
        <v>44212</v>
      </c>
      <c r="V407" s="279"/>
      <c r="W407" s="279"/>
      <c r="X407" s="279"/>
      <c r="Y407" s="279"/>
      <c r="Z407" s="279"/>
      <c r="AA407" s="279"/>
      <c r="AB407" s="279"/>
      <c r="AC407" s="279"/>
      <c r="AD407" s="279"/>
      <c r="AE407" s="279"/>
      <c r="AF407" s="279"/>
      <c r="AG407" s="279"/>
      <c r="AH407" s="279"/>
      <c r="AI407" s="279"/>
      <c r="AJ407" s="435">
        <v>44307</v>
      </c>
      <c r="AK407" s="279"/>
      <c r="AL407" s="279"/>
      <c r="AM407" s="279"/>
      <c r="AN407" s="279"/>
      <c r="AO407" s="279"/>
      <c r="AP407" s="435">
        <v>44362</v>
      </c>
      <c r="AQ407" s="435">
        <v>44382</v>
      </c>
      <c r="AR407" s="435">
        <v>44402</v>
      </c>
      <c r="AS407" s="436">
        <v>44462</v>
      </c>
      <c r="AT407" s="451">
        <v>44732</v>
      </c>
      <c r="AU407" s="452"/>
    </row>
    <row r="408" spans="1:47" ht="47.25">
      <c r="A408" s="373"/>
      <c r="B408" s="262" t="s">
        <v>396</v>
      </c>
      <c r="C408" s="263" t="s">
        <v>940</v>
      </c>
      <c r="D408" s="273">
        <v>66</v>
      </c>
      <c r="E408" s="456" t="s">
        <v>858</v>
      </c>
      <c r="F408" s="311" t="s">
        <v>1632</v>
      </c>
      <c r="G408" s="276"/>
      <c r="H408" s="426"/>
      <c r="I408" s="435">
        <v>44122</v>
      </c>
      <c r="J408" s="435"/>
      <c r="K408" s="435">
        <v>44127</v>
      </c>
      <c r="L408" s="435">
        <v>44152</v>
      </c>
      <c r="M408" s="435"/>
      <c r="N408" s="435">
        <v>44182</v>
      </c>
      <c r="O408" s="435">
        <v>44182</v>
      </c>
      <c r="P408" s="435"/>
      <c r="Q408" s="435"/>
      <c r="R408" s="435"/>
      <c r="S408" s="435">
        <v>44202</v>
      </c>
      <c r="T408" s="279"/>
      <c r="U408" s="435">
        <v>44212</v>
      </c>
      <c r="V408" s="279"/>
      <c r="W408" s="279"/>
      <c r="X408" s="279"/>
      <c r="Y408" s="279"/>
      <c r="Z408" s="279"/>
      <c r="AA408" s="279"/>
      <c r="AB408" s="279"/>
      <c r="AC408" s="279"/>
      <c r="AD408" s="279"/>
      <c r="AE408" s="279"/>
      <c r="AF408" s="279"/>
      <c r="AG408" s="279"/>
      <c r="AH408" s="279"/>
      <c r="AI408" s="279"/>
      <c r="AJ408" s="435">
        <v>44307</v>
      </c>
      <c r="AK408" s="279"/>
      <c r="AL408" s="279"/>
      <c r="AM408" s="279"/>
      <c r="AN408" s="279"/>
      <c r="AO408" s="279"/>
      <c r="AP408" s="435">
        <v>44362</v>
      </c>
      <c r="AQ408" s="435">
        <v>44382</v>
      </c>
      <c r="AR408" s="435">
        <v>44402</v>
      </c>
      <c r="AS408" s="436">
        <v>44462</v>
      </c>
      <c r="AT408" s="451">
        <v>44462</v>
      </c>
      <c r="AU408" s="452"/>
    </row>
    <row r="409" spans="1:47" ht="47.25">
      <c r="A409" s="373"/>
      <c r="B409" s="262" t="s">
        <v>400</v>
      </c>
      <c r="C409" s="263" t="s">
        <v>941</v>
      </c>
      <c r="D409" s="273">
        <v>66</v>
      </c>
      <c r="E409" s="456" t="s">
        <v>858</v>
      </c>
      <c r="F409" s="311" t="s">
        <v>1632</v>
      </c>
      <c r="G409" s="276"/>
      <c r="H409" s="426"/>
      <c r="I409" s="435">
        <v>44122</v>
      </c>
      <c r="J409" s="435"/>
      <c r="K409" s="435">
        <v>44127</v>
      </c>
      <c r="L409" s="435">
        <v>44152</v>
      </c>
      <c r="M409" s="435"/>
      <c r="N409" s="435">
        <v>44182</v>
      </c>
      <c r="O409" s="435">
        <v>44182</v>
      </c>
      <c r="P409" s="435"/>
      <c r="Q409" s="435"/>
      <c r="R409" s="435"/>
      <c r="S409" s="435">
        <v>44202</v>
      </c>
      <c r="T409" s="279"/>
      <c r="U409" s="435">
        <v>44212</v>
      </c>
      <c r="V409" s="279"/>
      <c r="W409" s="279"/>
      <c r="X409" s="279"/>
      <c r="Y409" s="279"/>
      <c r="Z409" s="279"/>
      <c r="AA409" s="279"/>
      <c r="AB409" s="279"/>
      <c r="AC409" s="279"/>
      <c r="AD409" s="279"/>
      <c r="AE409" s="279"/>
      <c r="AF409" s="279"/>
      <c r="AG409" s="279"/>
      <c r="AH409" s="279"/>
      <c r="AI409" s="279"/>
      <c r="AJ409" s="435">
        <v>44307</v>
      </c>
      <c r="AK409" s="279"/>
      <c r="AL409" s="279"/>
      <c r="AM409" s="279"/>
      <c r="AN409" s="279"/>
      <c r="AO409" s="279"/>
      <c r="AP409" s="435">
        <v>44362</v>
      </c>
      <c r="AQ409" s="435">
        <v>44382</v>
      </c>
      <c r="AR409" s="435">
        <v>44402</v>
      </c>
      <c r="AS409" s="436">
        <v>44462</v>
      </c>
      <c r="AT409" s="451">
        <v>44462</v>
      </c>
      <c r="AU409" s="452"/>
    </row>
    <row r="410" spans="1:47" ht="31.5">
      <c r="A410" s="384"/>
      <c r="B410" s="282" t="s">
        <v>526</v>
      </c>
      <c r="C410" s="283" t="s">
        <v>942</v>
      </c>
      <c r="D410" s="284">
        <v>66</v>
      </c>
      <c r="E410" s="457" t="s">
        <v>858</v>
      </c>
      <c r="F410" s="321" t="s">
        <v>1632</v>
      </c>
      <c r="G410" s="287"/>
      <c r="H410" s="437"/>
      <c r="I410" s="438">
        <v>44122</v>
      </c>
      <c r="J410" s="438"/>
      <c r="K410" s="438">
        <v>44127</v>
      </c>
      <c r="L410" s="438">
        <v>44152</v>
      </c>
      <c r="M410" s="438"/>
      <c r="N410" s="438">
        <v>44182</v>
      </c>
      <c r="O410" s="438">
        <v>44182</v>
      </c>
      <c r="P410" s="438"/>
      <c r="Q410" s="438"/>
      <c r="R410" s="438"/>
      <c r="S410" s="438">
        <v>44202</v>
      </c>
      <c r="T410" s="290"/>
      <c r="U410" s="438">
        <v>44212</v>
      </c>
      <c r="V410" s="290"/>
      <c r="W410" s="290"/>
      <c r="X410" s="290"/>
      <c r="Y410" s="290"/>
      <c r="Z410" s="290"/>
      <c r="AA410" s="290"/>
      <c r="AB410" s="290"/>
      <c r="AC410" s="290"/>
      <c r="AD410" s="290"/>
      <c r="AE410" s="290"/>
      <c r="AF410" s="290"/>
      <c r="AG410" s="290"/>
      <c r="AH410" s="290"/>
      <c r="AI410" s="290"/>
      <c r="AJ410" s="438">
        <v>44307</v>
      </c>
      <c r="AK410" s="290"/>
      <c r="AL410" s="290"/>
      <c r="AM410" s="290"/>
      <c r="AN410" s="290"/>
      <c r="AO410" s="290"/>
      <c r="AP410" s="438">
        <v>44362</v>
      </c>
      <c r="AQ410" s="438">
        <v>44382</v>
      </c>
      <c r="AR410" s="438">
        <v>44402</v>
      </c>
      <c r="AS410" s="439">
        <v>44462</v>
      </c>
      <c r="AT410" s="451">
        <v>44653</v>
      </c>
      <c r="AU410" s="452"/>
    </row>
    <row r="411" spans="1:47" ht="31.5">
      <c r="A411" s="371">
        <v>67</v>
      </c>
      <c r="B411" s="246" t="s">
        <v>700</v>
      </c>
      <c r="C411" s="247" t="s">
        <v>943</v>
      </c>
      <c r="D411" s="248">
        <v>67</v>
      </c>
      <c r="E411" s="455" t="s">
        <v>858</v>
      </c>
      <c r="F411" s="303" t="s">
        <v>1633</v>
      </c>
      <c r="G411" s="251" t="s">
        <v>1454</v>
      </c>
      <c r="H411" s="421"/>
      <c r="I411" s="440">
        <v>43952</v>
      </c>
      <c r="J411" s="440"/>
      <c r="K411" s="440">
        <v>43957</v>
      </c>
      <c r="L411" s="440">
        <v>43982</v>
      </c>
      <c r="M411" s="440"/>
      <c r="N411" s="441">
        <v>44012</v>
      </c>
      <c r="O411" s="441">
        <v>44012</v>
      </c>
      <c r="P411" s="441"/>
      <c r="Q411" s="441"/>
      <c r="R411" s="441"/>
      <c r="S411" s="441">
        <v>44032</v>
      </c>
      <c r="T411" s="256"/>
      <c r="U411" s="441">
        <v>44042</v>
      </c>
      <c r="V411" s="256"/>
      <c r="W411" s="256"/>
      <c r="X411" s="256"/>
      <c r="Y411" s="256"/>
      <c r="Z411" s="256"/>
      <c r="AA411" s="256"/>
      <c r="AB411" s="256"/>
      <c r="AC411" s="256"/>
      <c r="AD411" s="256"/>
      <c r="AE411" s="256"/>
      <c r="AF411" s="256"/>
      <c r="AG411" s="256"/>
      <c r="AH411" s="256"/>
      <c r="AI411" s="256"/>
      <c r="AJ411" s="442">
        <v>44137</v>
      </c>
      <c r="AK411" s="256"/>
      <c r="AL411" s="256"/>
      <c r="AM411" s="256"/>
      <c r="AN411" s="256"/>
      <c r="AO411" s="256"/>
      <c r="AP411" s="442">
        <v>44192</v>
      </c>
      <c r="AQ411" s="442">
        <v>44212</v>
      </c>
      <c r="AR411" s="442">
        <v>44232</v>
      </c>
      <c r="AS411" s="443">
        <v>44292</v>
      </c>
      <c r="AT411" s="451">
        <v>44353</v>
      </c>
      <c r="AU411" s="452"/>
    </row>
    <row r="412" spans="1:47" ht="31.5">
      <c r="A412" s="373"/>
      <c r="B412" s="262" t="s">
        <v>798</v>
      </c>
      <c r="C412" s="263" t="s">
        <v>944</v>
      </c>
      <c r="D412" s="273">
        <v>67</v>
      </c>
      <c r="E412" s="456" t="s">
        <v>858</v>
      </c>
      <c r="F412" s="311" t="s">
        <v>1633</v>
      </c>
      <c r="G412" s="276"/>
      <c r="H412" s="426"/>
      <c r="I412" s="427">
        <v>43338</v>
      </c>
      <c r="J412" s="428">
        <f>I412+14</f>
        <v>43352</v>
      </c>
      <c r="K412" s="428">
        <f>J412+3</f>
        <v>43355</v>
      </c>
      <c r="L412" s="429">
        <f>K412+2</f>
        <v>43357</v>
      </c>
      <c r="M412" s="428">
        <f>L412+1</f>
        <v>43358</v>
      </c>
      <c r="N412" s="430">
        <f>M412+25</f>
        <v>43383</v>
      </c>
      <c r="O412" s="430">
        <f>M412+10</f>
        <v>43368</v>
      </c>
      <c r="P412" s="430"/>
      <c r="Q412" s="430">
        <f>M412+10</f>
        <v>43368</v>
      </c>
      <c r="R412" s="430">
        <f>Q412+5</f>
        <v>43373</v>
      </c>
      <c r="S412" s="431"/>
      <c r="T412" s="379">
        <f>Q412+10</f>
        <v>43378</v>
      </c>
      <c r="U412" s="430">
        <f>N412+10</f>
        <v>43393</v>
      </c>
      <c r="V412" s="379">
        <f>N412+1</f>
        <v>43384</v>
      </c>
      <c r="W412" s="379">
        <f>V412+5</f>
        <v>43389</v>
      </c>
      <c r="X412" s="380">
        <v>43493</v>
      </c>
      <c r="Y412" s="379">
        <f>X412+20</f>
        <v>43513</v>
      </c>
      <c r="Z412" s="379">
        <f>O412+10</f>
        <v>43378</v>
      </c>
      <c r="AA412" s="379">
        <f>X412+25</f>
        <v>43518</v>
      </c>
      <c r="AB412" s="379">
        <f>X412+15</f>
        <v>43508</v>
      </c>
      <c r="AC412" s="379">
        <f>AA412+1</f>
        <v>43519</v>
      </c>
      <c r="AD412" s="379">
        <f>X412+10</f>
        <v>43503</v>
      </c>
      <c r="AE412" s="379">
        <f>AD412+1</f>
        <v>43504</v>
      </c>
      <c r="AF412" s="379">
        <f>Y412+1</f>
        <v>43514</v>
      </c>
      <c r="AG412" s="380">
        <f>AF412+15</f>
        <v>43529</v>
      </c>
      <c r="AH412" s="379">
        <f>AG412+10</f>
        <v>43539</v>
      </c>
      <c r="AI412" s="379">
        <f>AH412+5</f>
        <v>43544</v>
      </c>
      <c r="AJ412" s="432">
        <f>AI412+15</f>
        <v>43559</v>
      </c>
      <c r="AK412" s="379">
        <f>AI412+20</f>
        <v>43564</v>
      </c>
      <c r="AL412" s="380">
        <f>AK412+5</f>
        <v>43569</v>
      </c>
      <c r="AM412" s="379">
        <f>AL412+1</f>
        <v>43570</v>
      </c>
      <c r="AN412" s="379">
        <f>AM412+5</f>
        <v>43575</v>
      </c>
      <c r="AO412" s="379">
        <f>AN412+5</f>
        <v>43580</v>
      </c>
      <c r="AP412" s="433"/>
      <c r="AQ412" s="433"/>
      <c r="AR412" s="433">
        <f>AO412+20</f>
        <v>43600</v>
      </c>
      <c r="AS412" s="434"/>
      <c r="AT412" s="451">
        <v>44531</v>
      </c>
      <c r="AU412" s="452"/>
    </row>
    <row r="413" spans="1:47" ht="47.25">
      <c r="A413" s="373"/>
      <c r="B413" s="262" t="s">
        <v>1519</v>
      </c>
      <c r="C413" s="263" t="s">
        <v>945</v>
      </c>
      <c r="D413" s="273">
        <v>67</v>
      </c>
      <c r="E413" s="456" t="s">
        <v>858</v>
      </c>
      <c r="F413" s="311" t="s">
        <v>1633</v>
      </c>
      <c r="G413" s="276"/>
      <c r="H413" s="426"/>
      <c r="I413" s="435">
        <v>43952</v>
      </c>
      <c r="J413" s="435"/>
      <c r="K413" s="435">
        <v>43957</v>
      </c>
      <c r="L413" s="435">
        <v>43982</v>
      </c>
      <c r="M413" s="435"/>
      <c r="N413" s="435">
        <v>44012</v>
      </c>
      <c r="O413" s="435">
        <v>44012</v>
      </c>
      <c r="P413" s="435"/>
      <c r="Q413" s="435"/>
      <c r="R413" s="435"/>
      <c r="S413" s="435">
        <v>44032</v>
      </c>
      <c r="T413" s="279"/>
      <c r="U413" s="435">
        <v>44042</v>
      </c>
      <c r="V413" s="279"/>
      <c r="W413" s="279"/>
      <c r="X413" s="279"/>
      <c r="Y413" s="279"/>
      <c r="Z413" s="279"/>
      <c r="AA413" s="279"/>
      <c r="AB413" s="279"/>
      <c r="AC413" s="279"/>
      <c r="AD413" s="279"/>
      <c r="AE413" s="279"/>
      <c r="AF413" s="279"/>
      <c r="AG413" s="279"/>
      <c r="AH413" s="279"/>
      <c r="AI413" s="279"/>
      <c r="AJ413" s="435">
        <v>44137</v>
      </c>
      <c r="AK413" s="279"/>
      <c r="AL413" s="279"/>
      <c r="AM413" s="279"/>
      <c r="AN413" s="279"/>
      <c r="AO413" s="279"/>
      <c r="AP413" s="435">
        <v>44192</v>
      </c>
      <c r="AQ413" s="435">
        <v>44212</v>
      </c>
      <c r="AR413" s="435">
        <v>44232</v>
      </c>
      <c r="AS413" s="436">
        <v>44292</v>
      </c>
      <c r="AT413" s="451">
        <v>44292</v>
      </c>
      <c r="AU413" s="452"/>
    </row>
    <row r="414" spans="1:47" ht="47.25">
      <c r="A414" s="373"/>
      <c r="B414" s="262" t="s">
        <v>1517</v>
      </c>
      <c r="C414" s="263" t="s">
        <v>946</v>
      </c>
      <c r="D414" s="273">
        <v>67</v>
      </c>
      <c r="E414" s="456" t="s">
        <v>858</v>
      </c>
      <c r="F414" s="311" t="s">
        <v>1633</v>
      </c>
      <c r="G414" s="276"/>
      <c r="H414" s="426"/>
      <c r="I414" s="435">
        <v>43952</v>
      </c>
      <c r="J414" s="435"/>
      <c r="K414" s="435">
        <v>43957</v>
      </c>
      <c r="L414" s="435">
        <v>43982</v>
      </c>
      <c r="M414" s="435"/>
      <c r="N414" s="435">
        <v>44012</v>
      </c>
      <c r="O414" s="435">
        <v>44012</v>
      </c>
      <c r="P414" s="435"/>
      <c r="Q414" s="435"/>
      <c r="R414" s="435"/>
      <c r="S414" s="435">
        <v>44032</v>
      </c>
      <c r="T414" s="279"/>
      <c r="U414" s="435">
        <v>44042</v>
      </c>
      <c r="V414" s="279"/>
      <c r="W414" s="279"/>
      <c r="X414" s="279"/>
      <c r="Y414" s="279"/>
      <c r="Z414" s="279"/>
      <c r="AA414" s="279"/>
      <c r="AB414" s="279"/>
      <c r="AC414" s="279"/>
      <c r="AD414" s="279"/>
      <c r="AE414" s="279"/>
      <c r="AF414" s="279"/>
      <c r="AG414" s="279"/>
      <c r="AH414" s="279"/>
      <c r="AI414" s="279"/>
      <c r="AJ414" s="435">
        <v>44137</v>
      </c>
      <c r="AK414" s="279"/>
      <c r="AL414" s="279"/>
      <c r="AM414" s="279"/>
      <c r="AN414" s="279"/>
      <c r="AO414" s="279"/>
      <c r="AP414" s="435">
        <v>44192</v>
      </c>
      <c r="AQ414" s="435">
        <v>44212</v>
      </c>
      <c r="AR414" s="435">
        <v>44232</v>
      </c>
      <c r="AS414" s="436">
        <v>44292</v>
      </c>
      <c r="AT414" s="451">
        <v>44538</v>
      </c>
      <c r="AU414" s="452"/>
    </row>
    <row r="415" spans="1:47" ht="47.25">
      <c r="A415" s="373"/>
      <c r="B415" s="262" t="s">
        <v>1524</v>
      </c>
      <c r="C415" s="263" t="s">
        <v>947</v>
      </c>
      <c r="D415" s="273">
        <v>67</v>
      </c>
      <c r="E415" s="456" t="s">
        <v>858</v>
      </c>
      <c r="F415" s="311" t="s">
        <v>1633</v>
      </c>
      <c r="G415" s="276"/>
      <c r="H415" s="426"/>
      <c r="I415" s="435">
        <v>43952</v>
      </c>
      <c r="J415" s="435"/>
      <c r="K415" s="435">
        <v>43957</v>
      </c>
      <c r="L415" s="435">
        <v>43982</v>
      </c>
      <c r="M415" s="435"/>
      <c r="N415" s="435">
        <v>44012</v>
      </c>
      <c r="O415" s="435">
        <v>44012</v>
      </c>
      <c r="P415" s="435"/>
      <c r="Q415" s="435"/>
      <c r="R415" s="435"/>
      <c r="S415" s="435">
        <v>44032</v>
      </c>
      <c r="T415" s="279"/>
      <c r="U415" s="435">
        <v>44042</v>
      </c>
      <c r="V415" s="279"/>
      <c r="W415" s="279"/>
      <c r="X415" s="279"/>
      <c r="Y415" s="279"/>
      <c r="Z415" s="279"/>
      <c r="AA415" s="279"/>
      <c r="AB415" s="279"/>
      <c r="AC415" s="279"/>
      <c r="AD415" s="279"/>
      <c r="AE415" s="279"/>
      <c r="AF415" s="279"/>
      <c r="AG415" s="279"/>
      <c r="AH415" s="279"/>
      <c r="AI415" s="279"/>
      <c r="AJ415" s="435">
        <v>44137</v>
      </c>
      <c r="AK415" s="279"/>
      <c r="AL415" s="279"/>
      <c r="AM415" s="279"/>
      <c r="AN415" s="279"/>
      <c r="AO415" s="279"/>
      <c r="AP415" s="435">
        <v>44192</v>
      </c>
      <c r="AQ415" s="435">
        <v>44212</v>
      </c>
      <c r="AR415" s="435">
        <v>44232</v>
      </c>
      <c r="AS415" s="436">
        <v>44292</v>
      </c>
      <c r="AT415" s="451">
        <v>44818</v>
      </c>
      <c r="AU415" s="452"/>
    </row>
    <row r="416" spans="1:47" ht="31.5">
      <c r="A416" s="373"/>
      <c r="B416" s="262" t="s">
        <v>1634</v>
      </c>
      <c r="C416" s="263" t="s">
        <v>949</v>
      </c>
      <c r="D416" s="273">
        <v>67</v>
      </c>
      <c r="E416" s="456" t="s">
        <v>858</v>
      </c>
      <c r="F416" s="311" t="s">
        <v>1633</v>
      </c>
      <c r="G416" s="276"/>
      <c r="H416" s="426"/>
      <c r="I416" s="435">
        <v>43952</v>
      </c>
      <c r="J416" s="435"/>
      <c r="K416" s="435">
        <v>43957</v>
      </c>
      <c r="L416" s="435">
        <v>43982</v>
      </c>
      <c r="M416" s="435"/>
      <c r="N416" s="435">
        <v>44012</v>
      </c>
      <c r="O416" s="435">
        <v>44012</v>
      </c>
      <c r="P416" s="435"/>
      <c r="Q416" s="435"/>
      <c r="R416" s="435"/>
      <c r="S416" s="435">
        <v>44032</v>
      </c>
      <c r="T416" s="279"/>
      <c r="U416" s="435">
        <v>44042</v>
      </c>
      <c r="V416" s="279"/>
      <c r="W416" s="279"/>
      <c r="X416" s="279"/>
      <c r="Y416" s="279"/>
      <c r="Z416" s="279"/>
      <c r="AA416" s="279"/>
      <c r="AB416" s="279"/>
      <c r="AC416" s="279"/>
      <c r="AD416" s="279"/>
      <c r="AE416" s="279"/>
      <c r="AF416" s="279"/>
      <c r="AG416" s="279"/>
      <c r="AH416" s="279"/>
      <c r="AI416" s="279"/>
      <c r="AJ416" s="435">
        <v>44137</v>
      </c>
      <c r="AK416" s="279"/>
      <c r="AL416" s="279"/>
      <c r="AM416" s="279"/>
      <c r="AN416" s="279"/>
      <c r="AO416" s="279"/>
      <c r="AP416" s="435">
        <v>44192</v>
      </c>
      <c r="AQ416" s="435">
        <v>44212</v>
      </c>
      <c r="AR416" s="435">
        <v>44232</v>
      </c>
      <c r="AS416" s="436">
        <v>44292</v>
      </c>
      <c r="AT416" s="451">
        <v>44467</v>
      </c>
      <c r="AU416" s="452"/>
    </row>
    <row r="417" spans="1:47" ht="31.5">
      <c r="A417" s="373"/>
      <c r="B417" s="262" t="s">
        <v>1491</v>
      </c>
      <c r="C417" s="263" t="s">
        <v>954</v>
      </c>
      <c r="D417" s="273">
        <v>67</v>
      </c>
      <c r="E417" s="456" t="s">
        <v>858</v>
      </c>
      <c r="F417" s="311" t="s">
        <v>1633</v>
      </c>
      <c r="G417" s="276"/>
      <c r="H417" s="426"/>
      <c r="I417" s="435">
        <v>43952</v>
      </c>
      <c r="J417" s="435"/>
      <c r="K417" s="435">
        <v>43957</v>
      </c>
      <c r="L417" s="435">
        <v>43982</v>
      </c>
      <c r="M417" s="435"/>
      <c r="N417" s="435">
        <v>44012</v>
      </c>
      <c r="O417" s="435">
        <v>44012</v>
      </c>
      <c r="P417" s="435"/>
      <c r="Q417" s="435"/>
      <c r="R417" s="435"/>
      <c r="S417" s="435">
        <v>44032</v>
      </c>
      <c r="T417" s="279"/>
      <c r="U417" s="435">
        <v>44042</v>
      </c>
      <c r="V417" s="279"/>
      <c r="W417" s="279"/>
      <c r="X417" s="279"/>
      <c r="Y417" s="279"/>
      <c r="Z417" s="279"/>
      <c r="AA417" s="279"/>
      <c r="AB417" s="279"/>
      <c r="AC417" s="279"/>
      <c r="AD417" s="279"/>
      <c r="AE417" s="279"/>
      <c r="AF417" s="279"/>
      <c r="AG417" s="279"/>
      <c r="AH417" s="279"/>
      <c r="AI417" s="279"/>
      <c r="AJ417" s="435">
        <v>44137</v>
      </c>
      <c r="AK417" s="279"/>
      <c r="AL417" s="279"/>
      <c r="AM417" s="279"/>
      <c r="AN417" s="279"/>
      <c r="AO417" s="279"/>
      <c r="AP417" s="435">
        <v>44192</v>
      </c>
      <c r="AQ417" s="435">
        <v>44212</v>
      </c>
      <c r="AR417" s="435">
        <v>44232</v>
      </c>
      <c r="AS417" s="436">
        <v>44292</v>
      </c>
      <c r="AT417" s="451">
        <v>44729</v>
      </c>
      <c r="AU417" s="452"/>
    </row>
    <row r="418" spans="1:47" ht="31.5">
      <c r="A418" s="373"/>
      <c r="B418" s="262" t="s">
        <v>254</v>
      </c>
      <c r="C418" s="263" t="s">
        <v>955</v>
      </c>
      <c r="D418" s="273">
        <v>67</v>
      </c>
      <c r="E418" s="456" t="s">
        <v>858</v>
      </c>
      <c r="F418" s="311" t="s">
        <v>1633</v>
      </c>
      <c r="G418" s="276"/>
      <c r="H418" s="426"/>
      <c r="I418" s="435">
        <v>43952</v>
      </c>
      <c r="J418" s="435"/>
      <c r="K418" s="435">
        <v>43957</v>
      </c>
      <c r="L418" s="435">
        <v>43982</v>
      </c>
      <c r="M418" s="435"/>
      <c r="N418" s="435">
        <v>44012</v>
      </c>
      <c r="O418" s="435">
        <v>44012</v>
      </c>
      <c r="P418" s="435"/>
      <c r="Q418" s="435"/>
      <c r="R418" s="435"/>
      <c r="S418" s="435">
        <v>44032</v>
      </c>
      <c r="T418" s="279"/>
      <c r="U418" s="435">
        <v>44042</v>
      </c>
      <c r="V418" s="279"/>
      <c r="W418" s="279"/>
      <c r="X418" s="279"/>
      <c r="Y418" s="279"/>
      <c r="Z418" s="279"/>
      <c r="AA418" s="279"/>
      <c r="AB418" s="279"/>
      <c r="AC418" s="279"/>
      <c r="AD418" s="279"/>
      <c r="AE418" s="279"/>
      <c r="AF418" s="279"/>
      <c r="AG418" s="279"/>
      <c r="AH418" s="279"/>
      <c r="AI418" s="279"/>
      <c r="AJ418" s="435">
        <v>44137</v>
      </c>
      <c r="AK418" s="279"/>
      <c r="AL418" s="279"/>
      <c r="AM418" s="279"/>
      <c r="AN418" s="279"/>
      <c r="AO418" s="279"/>
      <c r="AP418" s="435">
        <v>44192</v>
      </c>
      <c r="AQ418" s="435">
        <v>44212</v>
      </c>
      <c r="AR418" s="435">
        <v>44232</v>
      </c>
      <c r="AS418" s="436">
        <v>44292</v>
      </c>
      <c r="AT418" s="451">
        <v>44588</v>
      </c>
      <c r="AU418" s="452"/>
    </row>
    <row r="419" spans="1:47" ht="47.25">
      <c r="A419" s="373"/>
      <c r="B419" s="262" t="s">
        <v>1521</v>
      </c>
      <c r="C419" s="263" t="s">
        <v>956</v>
      </c>
      <c r="D419" s="273">
        <v>67</v>
      </c>
      <c r="E419" s="456" t="s">
        <v>858</v>
      </c>
      <c r="F419" s="311" t="s">
        <v>1633</v>
      </c>
      <c r="G419" s="276"/>
      <c r="H419" s="426"/>
      <c r="I419" s="435">
        <v>43952</v>
      </c>
      <c r="J419" s="435"/>
      <c r="K419" s="435">
        <v>43957</v>
      </c>
      <c r="L419" s="435">
        <v>43982</v>
      </c>
      <c r="M419" s="435"/>
      <c r="N419" s="435">
        <v>44012</v>
      </c>
      <c r="O419" s="435">
        <v>44012</v>
      </c>
      <c r="P419" s="435"/>
      <c r="Q419" s="435"/>
      <c r="R419" s="435"/>
      <c r="S419" s="435">
        <v>44032</v>
      </c>
      <c r="T419" s="279"/>
      <c r="U419" s="435">
        <v>44042</v>
      </c>
      <c r="V419" s="279"/>
      <c r="W419" s="279"/>
      <c r="X419" s="279"/>
      <c r="Y419" s="279"/>
      <c r="Z419" s="279"/>
      <c r="AA419" s="279"/>
      <c r="AB419" s="279"/>
      <c r="AC419" s="279"/>
      <c r="AD419" s="279"/>
      <c r="AE419" s="279"/>
      <c r="AF419" s="279"/>
      <c r="AG419" s="279"/>
      <c r="AH419" s="279"/>
      <c r="AI419" s="279"/>
      <c r="AJ419" s="435">
        <v>44137</v>
      </c>
      <c r="AK419" s="279"/>
      <c r="AL419" s="279"/>
      <c r="AM419" s="279"/>
      <c r="AN419" s="279"/>
      <c r="AO419" s="279"/>
      <c r="AP419" s="435">
        <v>44192</v>
      </c>
      <c r="AQ419" s="435">
        <v>44212</v>
      </c>
      <c r="AR419" s="435">
        <v>44232</v>
      </c>
      <c r="AS419" s="436">
        <v>44292</v>
      </c>
      <c r="AT419" s="451">
        <v>45118</v>
      </c>
      <c r="AU419" s="452"/>
    </row>
    <row r="420" spans="1:47" ht="31.5">
      <c r="A420" s="373"/>
      <c r="B420" s="262" t="s">
        <v>256</v>
      </c>
      <c r="C420" s="263" t="s">
        <v>957</v>
      </c>
      <c r="D420" s="273">
        <v>67</v>
      </c>
      <c r="E420" s="456" t="s">
        <v>858</v>
      </c>
      <c r="F420" s="311" t="s">
        <v>1633</v>
      </c>
      <c r="G420" s="276"/>
      <c r="H420" s="426"/>
      <c r="I420" s="435">
        <v>43952</v>
      </c>
      <c r="J420" s="435"/>
      <c r="K420" s="435">
        <v>43957</v>
      </c>
      <c r="L420" s="435">
        <v>43982</v>
      </c>
      <c r="M420" s="435"/>
      <c r="N420" s="435">
        <v>44012</v>
      </c>
      <c r="O420" s="435">
        <v>44012</v>
      </c>
      <c r="P420" s="435"/>
      <c r="Q420" s="435"/>
      <c r="R420" s="435"/>
      <c r="S420" s="435">
        <v>44032</v>
      </c>
      <c r="T420" s="279"/>
      <c r="U420" s="435">
        <v>44042</v>
      </c>
      <c r="V420" s="279"/>
      <c r="W420" s="279"/>
      <c r="X420" s="279"/>
      <c r="Y420" s="279"/>
      <c r="Z420" s="279"/>
      <c r="AA420" s="279"/>
      <c r="AB420" s="279"/>
      <c r="AC420" s="279"/>
      <c r="AD420" s="279"/>
      <c r="AE420" s="279"/>
      <c r="AF420" s="279"/>
      <c r="AG420" s="279"/>
      <c r="AH420" s="279"/>
      <c r="AI420" s="279"/>
      <c r="AJ420" s="435">
        <v>44137</v>
      </c>
      <c r="AK420" s="279"/>
      <c r="AL420" s="279"/>
      <c r="AM420" s="279"/>
      <c r="AN420" s="279"/>
      <c r="AO420" s="279"/>
      <c r="AP420" s="435">
        <v>44192</v>
      </c>
      <c r="AQ420" s="435">
        <v>44212</v>
      </c>
      <c r="AR420" s="435">
        <v>44232</v>
      </c>
      <c r="AS420" s="436">
        <v>44292</v>
      </c>
      <c r="AT420" s="451">
        <v>44796</v>
      </c>
      <c r="AU420" s="452"/>
    </row>
    <row r="421" spans="1:47" ht="47.25">
      <c r="A421" s="373"/>
      <c r="B421" s="262" t="s">
        <v>266</v>
      </c>
      <c r="C421" s="263" t="s">
        <v>958</v>
      </c>
      <c r="D421" s="273">
        <v>67</v>
      </c>
      <c r="E421" s="456" t="s">
        <v>858</v>
      </c>
      <c r="F421" s="311" t="s">
        <v>1633</v>
      </c>
      <c r="G421" s="276"/>
      <c r="H421" s="426"/>
      <c r="I421" s="435">
        <v>43952</v>
      </c>
      <c r="J421" s="435"/>
      <c r="K421" s="435">
        <v>43957</v>
      </c>
      <c r="L421" s="435">
        <v>43982</v>
      </c>
      <c r="M421" s="435"/>
      <c r="N421" s="435">
        <v>44012</v>
      </c>
      <c r="O421" s="435">
        <v>44012</v>
      </c>
      <c r="P421" s="435"/>
      <c r="Q421" s="435"/>
      <c r="R421" s="435"/>
      <c r="S421" s="435">
        <v>44032</v>
      </c>
      <c r="T421" s="279"/>
      <c r="U421" s="435">
        <v>44042</v>
      </c>
      <c r="V421" s="279"/>
      <c r="W421" s="279"/>
      <c r="X421" s="279"/>
      <c r="Y421" s="279"/>
      <c r="Z421" s="279"/>
      <c r="AA421" s="279"/>
      <c r="AB421" s="279"/>
      <c r="AC421" s="279"/>
      <c r="AD421" s="279"/>
      <c r="AE421" s="279"/>
      <c r="AF421" s="279"/>
      <c r="AG421" s="279"/>
      <c r="AH421" s="279"/>
      <c r="AI421" s="279"/>
      <c r="AJ421" s="435">
        <v>44137</v>
      </c>
      <c r="AK421" s="279"/>
      <c r="AL421" s="279"/>
      <c r="AM421" s="279"/>
      <c r="AN421" s="279"/>
      <c r="AO421" s="279"/>
      <c r="AP421" s="435">
        <v>44192</v>
      </c>
      <c r="AQ421" s="435">
        <v>44212</v>
      </c>
      <c r="AR421" s="435">
        <v>44232</v>
      </c>
      <c r="AS421" s="436">
        <v>44292</v>
      </c>
      <c r="AT421" s="451">
        <v>44917</v>
      </c>
      <c r="AU421" s="452"/>
    </row>
    <row r="422" spans="1:47" ht="47.25">
      <c r="A422" s="384"/>
      <c r="B422" s="282" t="s">
        <v>268</v>
      </c>
      <c r="C422" s="283" t="s">
        <v>960</v>
      </c>
      <c r="D422" s="284">
        <v>67</v>
      </c>
      <c r="E422" s="457" t="s">
        <v>858</v>
      </c>
      <c r="F422" s="321" t="s">
        <v>1633</v>
      </c>
      <c r="G422" s="287"/>
      <c r="H422" s="437"/>
      <c r="I422" s="438">
        <v>43952</v>
      </c>
      <c r="J422" s="438"/>
      <c r="K422" s="438">
        <v>43957</v>
      </c>
      <c r="L422" s="438">
        <v>43982</v>
      </c>
      <c r="M422" s="438"/>
      <c r="N422" s="438">
        <v>44012</v>
      </c>
      <c r="O422" s="438">
        <v>44012</v>
      </c>
      <c r="P422" s="438"/>
      <c r="Q422" s="438"/>
      <c r="R422" s="438"/>
      <c r="S422" s="438">
        <v>44032</v>
      </c>
      <c r="T422" s="290"/>
      <c r="U422" s="438">
        <v>44042</v>
      </c>
      <c r="V422" s="290"/>
      <c r="W422" s="290"/>
      <c r="X422" s="290"/>
      <c r="Y422" s="290"/>
      <c r="Z422" s="290"/>
      <c r="AA422" s="290"/>
      <c r="AB422" s="290"/>
      <c r="AC422" s="290"/>
      <c r="AD422" s="290"/>
      <c r="AE422" s="290"/>
      <c r="AF422" s="290"/>
      <c r="AG422" s="290"/>
      <c r="AH422" s="290"/>
      <c r="AI422" s="290"/>
      <c r="AJ422" s="438">
        <v>44137</v>
      </c>
      <c r="AK422" s="290"/>
      <c r="AL422" s="290"/>
      <c r="AM422" s="290"/>
      <c r="AN422" s="290"/>
      <c r="AO422" s="290"/>
      <c r="AP422" s="438">
        <v>44192</v>
      </c>
      <c r="AQ422" s="438">
        <v>44212</v>
      </c>
      <c r="AR422" s="438">
        <v>44232</v>
      </c>
      <c r="AS422" s="439">
        <v>44292</v>
      </c>
      <c r="AT422" s="451">
        <v>45282</v>
      </c>
      <c r="AU422" s="452"/>
    </row>
    <row r="423" spans="1:47" ht="31.5">
      <c r="A423" s="371">
        <v>68</v>
      </c>
      <c r="B423" s="246" t="s">
        <v>833</v>
      </c>
      <c r="C423" s="247" t="s">
        <v>961</v>
      </c>
      <c r="D423" s="248">
        <v>68</v>
      </c>
      <c r="E423" s="249" t="s">
        <v>858</v>
      </c>
      <c r="F423" s="303" t="s">
        <v>1635</v>
      </c>
      <c r="G423" s="251" t="s">
        <v>1454</v>
      </c>
      <c r="H423" s="421"/>
      <c r="I423" s="440">
        <v>43621</v>
      </c>
      <c r="J423" s="440"/>
      <c r="K423" s="440">
        <v>43626</v>
      </c>
      <c r="L423" s="440">
        <v>43651</v>
      </c>
      <c r="M423" s="440"/>
      <c r="N423" s="441">
        <v>43681</v>
      </c>
      <c r="O423" s="441">
        <v>43681</v>
      </c>
      <c r="P423" s="441"/>
      <c r="Q423" s="441"/>
      <c r="R423" s="441"/>
      <c r="S423" s="441">
        <v>43701</v>
      </c>
      <c r="T423" s="256"/>
      <c r="U423" s="441">
        <v>43711</v>
      </c>
      <c r="V423" s="256"/>
      <c r="W423" s="256"/>
      <c r="X423" s="256"/>
      <c r="Y423" s="256"/>
      <c r="Z423" s="256"/>
      <c r="AA423" s="256"/>
      <c r="AB423" s="256"/>
      <c r="AC423" s="256"/>
      <c r="AD423" s="256"/>
      <c r="AE423" s="256"/>
      <c r="AF423" s="256"/>
      <c r="AG423" s="256"/>
      <c r="AH423" s="256"/>
      <c r="AI423" s="256"/>
      <c r="AJ423" s="442">
        <v>43806</v>
      </c>
      <c r="AK423" s="256"/>
      <c r="AL423" s="256"/>
      <c r="AM423" s="256"/>
      <c r="AN423" s="256"/>
      <c r="AO423" s="256"/>
      <c r="AP423" s="442">
        <v>43861</v>
      </c>
      <c r="AQ423" s="442">
        <v>43881</v>
      </c>
      <c r="AR423" s="442">
        <v>43901</v>
      </c>
      <c r="AS423" s="443">
        <v>43961</v>
      </c>
      <c r="AT423" s="451">
        <v>44738</v>
      </c>
      <c r="AU423" s="452"/>
    </row>
    <row r="424" spans="1:47" ht="47.25">
      <c r="A424" s="373"/>
      <c r="B424" s="262" t="s">
        <v>1464</v>
      </c>
      <c r="C424" s="263" t="s">
        <v>962</v>
      </c>
      <c r="D424" s="273">
        <v>68</v>
      </c>
      <c r="E424" s="274" t="s">
        <v>858</v>
      </c>
      <c r="F424" s="311" t="s">
        <v>1635</v>
      </c>
      <c r="G424" s="276"/>
      <c r="H424" s="426"/>
      <c r="I424" s="427">
        <v>43338</v>
      </c>
      <c r="J424" s="428">
        <f>I424+14</f>
        <v>43352</v>
      </c>
      <c r="K424" s="428">
        <f>J424+3</f>
        <v>43355</v>
      </c>
      <c r="L424" s="429">
        <f>K424+2</f>
        <v>43357</v>
      </c>
      <c r="M424" s="428">
        <f>L424+1</f>
        <v>43358</v>
      </c>
      <c r="N424" s="430">
        <f>M424+25</f>
        <v>43383</v>
      </c>
      <c r="O424" s="430">
        <f>M424+10</f>
        <v>43368</v>
      </c>
      <c r="P424" s="430"/>
      <c r="Q424" s="430">
        <f>M424+10</f>
        <v>43368</v>
      </c>
      <c r="R424" s="430">
        <f>Q424+5</f>
        <v>43373</v>
      </c>
      <c r="S424" s="431"/>
      <c r="T424" s="379">
        <f>Q424+10</f>
        <v>43378</v>
      </c>
      <c r="U424" s="430">
        <f>N424+10</f>
        <v>43393</v>
      </c>
      <c r="V424" s="379">
        <f>N424+1</f>
        <v>43384</v>
      </c>
      <c r="W424" s="379">
        <f>V424+5</f>
        <v>43389</v>
      </c>
      <c r="X424" s="380">
        <v>43493</v>
      </c>
      <c r="Y424" s="379">
        <f>X424+20</f>
        <v>43513</v>
      </c>
      <c r="Z424" s="379">
        <f>O424+10</f>
        <v>43378</v>
      </c>
      <c r="AA424" s="379">
        <f>X424+25</f>
        <v>43518</v>
      </c>
      <c r="AB424" s="379">
        <f>X424+15</f>
        <v>43508</v>
      </c>
      <c r="AC424" s="379">
        <f>AA424+1</f>
        <v>43519</v>
      </c>
      <c r="AD424" s="379">
        <f>X424+10</f>
        <v>43503</v>
      </c>
      <c r="AE424" s="379">
        <f>AD424+1</f>
        <v>43504</v>
      </c>
      <c r="AF424" s="379">
        <f>Y424+1</f>
        <v>43514</v>
      </c>
      <c r="AG424" s="380">
        <f>AF424+15</f>
        <v>43529</v>
      </c>
      <c r="AH424" s="379">
        <f>AG424+10</f>
        <v>43539</v>
      </c>
      <c r="AI424" s="379">
        <f>AH424+5</f>
        <v>43544</v>
      </c>
      <c r="AJ424" s="432">
        <f>AI424+15</f>
        <v>43559</v>
      </c>
      <c r="AK424" s="379">
        <f>AI424+20</f>
        <v>43564</v>
      </c>
      <c r="AL424" s="380">
        <f>AK424+5</f>
        <v>43569</v>
      </c>
      <c r="AM424" s="379">
        <f>AL424+1</f>
        <v>43570</v>
      </c>
      <c r="AN424" s="379">
        <f>AM424+5</f>
        <v>43575</v>
      </c>
      <c r="AO424" s="379">
        <f>AN424+5</f>
        <v>43580</v>
      </c>
      <c r="AP424" s="433"/>
      <c r="AQ424" s="433"/>
      <c r="AR424" s="433">
        <f>AO424+20</f>
        <v>43600</v>
      </c>
      <c r="AS424" s="434"/>
      <c r="AT424" s="451">
        <v>44943</v>
      </c>
      <c r="AU424" s="452"/>
    </row>
    <row r="425" spans="1:47" ht="31.5">
      <c r="A425" s="373"/>
      <c r="B425" s="262" t="s">
        <v>847</v>
      </c>
      <c r="C425" s="263" t="s">
        <v>963</v>
      </c>
      <c r="D425" s="273">
        <v>68</v>
      </c>
      <c r="E425" s="274" t="s">
        <v>858</v>
      </c>
      <c r="F425" s="311" t="s">
        <v>1635</v>
      </c>
      <c r="G425" s="276"/>
      <c r="H425" s="426"/>
      <c r="I425" s="435">
        <v>43621</v>
      </c>
      <c r="J425" s="435"/>
      <c r="K425" s="435">
        <v>43626</v>
      </c>
      <c r="L425" s="435">
        <v>43651</v>
      </c>
      <c r="M425" s="435"/>
      <c r="N425" s="435">
        <v>43681</v>
      </c>
      <c r="O425" s="435">
        <v>43681</v>
      </c>
      <c r="P425" s="435"/>
      <c r="Q425" s="435"/>
      <c r="R425" s="435"/>
      <c r="S425" s="435">
        <v>43701</v>
      </c>
      <c r="T425" s="279"/>
      <c r="U425" s="435">
        <v>43711</v>
      </c>
      <c r="V425" s="279"/>
      <c r="W425" s="279"/>
      <c r="X425" s="279"/>
      <c r="Y425" s="279"/>
      <c r="Z425" s="279"/>
      <c r="AA425" s="279"/>
      <c r="AB425" s="279"/>
      <c r="AC425" s="279"/>
      <c r="AD425" s="279"/>
      <c r="AE425" s="279"/>
      <c r="AF425" s="279"/>
      <c r="AG425" s="279"/>
      <c r="AH425" s="279"/>
      <c r="AI425" s="279"/>
      <c r="AJ425" s="435">
        <v>43806</v>
      </c>
      <c r="AK425" s="279"/>
      <c r="AL425" s="279"/>
      <c r="AM425" s="279"/>
      <c r="AN425" s="279"/>
      <c r="AO425" s="279"/>
      <c r="AP425" s="435">
        <v>43861</v>
      </c>
      <c r="AQ425" s="435">
        <v>43881</v>
      </c>
      <c r="AR425" s="435">
        <v>43901</v>
      </c>
      <c r="AS425" s="436">
        <v>43961</v>
      </c>
      <c r="AT425" s="451">
        <v>43961</v>
      </c>
      <c r="AU425" s="452"/>
    </row>
    <row r="426" spans="1:47" ht="47.25">
      <c r="A426" s="384"/>
      <c r="B426" s="282" t="s">
        <v>1465</v>
      </c>
      <c r="C426" s="283" t="s">
        <v>964</v>
      </c>
      <c r="D426" s="284">
        <v>68</v>
      </c>
      <c r="E426" s="285" t="s">
        <v>858</v>
      </c>
      <c r="F426" s="321" t="s">
        <v>1635</v>
      </c>
      <c r="G426" s="287"/>
      <c r="H426" s="437"/>
      <c r="I426" s="438">
        <v>43621</v>
      </c>
      <c r="J426" s="438"/>
      <c r="K426" s="438">
        <v>43626</v>
      </c>
      <c r="L426" s="438">
        <v>43651</v>
      </c>
      <c r="M426" s="438"/>
      <c r="N426" s="438">
        <v>43681</v>
      </c>
      <c r="O426" s="438">
        <v>43681</v>
      </c>
      <c r="P426" s="438"/>
      <c r="Q426" s="438"/>
      <c r="R426" s="438"/>
      <c r="S426" s="438">
        <v>43701</v>
      </c>
      <c r="T426" s="290"/>
      <c r="U426" s="438">
        <v>43711</v>
      </c>
      <c r="V426" s="290"/>
      <c r="W426" s="290"/>
      <c r="X426" s="290"/>
      <c r="Y426" s="290"/>
      <c r="Z426" s="290"/>
      <c r="AA426" s="290"/>
      <c r="AB426" s="290"/>
      <c r="AC426" s="290"/>
      <c r="AD426" s="290"/>
      <c r="AE426" s="290"/>
      <c r="AF426" s="290"/>
      <c r="AG426" s="290"/>
      <c r="AH426" s="290"/>
      <c r="AI426" s="290"/>
      <c r="AJ426" s="438">
        <v>43806</v>
      </c>
      <c r="AK426" s="290"/>
      <c r="AL426" s="290"/>
      <c r="AM426" s="290"/>
      <c r="AN426" s="290"/>
      <c r="AO426" s="290"/>
      <c r="AP426" s="438">
        <v>43861</v>
      </c>
      <c r="AQ426" s="438">
        <v>43881</v>
      </c>
      <c r="AR426" s="438">
        <v>43901</v>
      </c>
      <c r="AS426" s="439">
        <v>43961</v>
      </c>
      <c r="AT426" s="451">
        <v>45308</v>
      </c>
      <c r="AU426" s="452"/>
    </row>
    <row r="427" spans="1:47" ht="47.25">
      <c r="A427" s="448">
        <v>69</v>
      </c>
      <c r="B427" s="366" t="s">
        <v>443</v>
      </c>
      <c r="C427" s="355" t="s">
        <v>965</v>
      </c>
      <c r="D427" s="356">
        <v>69</v>
      </c>
      <c r="E427" s="357" t="s">
        <v>858</v>
      </c>
      <c r="F427" s="449" t="s">
        <v>1636</v>
      </c>
      <c r="G427" s="359" t="s">
        <v>1454</v>
      </c>
      <c r="H427" s="450"/>
      <c r="I427" s="440">
        <v>43952</v>
      </c>
      <c r="J427" s="440"/>
      <c r="K427" s="440">
        <v>43957</v>
      </c>
      <c r="L427" s="440">
        <v>43982</v>
      </c>
      <c r="M427" s="440"/>
      <c r="N427" s="441">
        <v>44012</v>
      </c>
      <c r="O427" s="441">
        <v>44012</v>
      </c>
      <c r="P427" s="441"/>
      <c r="Q427" s="441"/>
      <c r="R427" s="441"/>
      <c r="S427" s="441">
        <v>44032</v>
      </c>
      <c r="T427" s="256"/>
      <c r="U427" s="441">
        <v>44042</v>
      </c>
      <c r="V427" s="256"/>
      <c r="W427" s="256"/>
      <c r="X427" s="256"/>
      <c r="Y427" s="256"/>
      <c r="Z427" s="256"/>
      <c r="AA427" s="256"/>
      <c r="AB427" s="256"/>
      <c r="AC427" s="256"/>
      <c r="AD427" s="256"/>
      <c r="AE427" s="256"/>
      <c r="AF427" s="256"/>
      <c r="AG427" s="256"/>
      <c r="AH427" s="256"/>
      <c r="AI427" s="256"/>
      <c r="AJ427" s="442">
        <v>44137</v>
      </c>
      <c r="AK427" s="256"/>
      <c r="AL427" s="256"/>
      <c r="AM427" s="256"/>
      <c r="AN427" s="256"/>
      <c r="AO427" s="256"/>
      <c r="AP427" s="442">
        <v>44192</v>
      </c>
      <c r="AQ427" s="442">
        <v>44212</v>
      </c>
      <c r="AR427" s="442">
        <v>44232</v>
      </c>
      <c r="AS427" s="443">
        <v>44292</v>
      </c>
      <c r="AT427" s="451">
        <v>44292</v>
      </c>
      <c r="AU427" s="452"/>
    </row>
    <row r="428" spans="1:47">
      <c r="A428" s="371"/>
      <c r="B428" s="453"/>
      <c r="C428" s="454"/>
      <c r="D428" s="248"/>
      <c r="E428" s="249"/>
      <c r="F428" s="303"/>
      <c r="G428" s="251"/>
      <c r="H428" s="421"/>
      <c r="I428" s="427">
        <v>43338</v>
      </c>
      <c r="J428" s="428">
        <f>I428+14</f>
        <v>43352</v>
      </c>
      <c r="K428" s="428">
        <f>J428+3</f>
        <v>43355</v>
      </c>
      <c r="L428" s="429">
        <f>K428+2</f>
        <v>43357</v>
      </c>
      <c r="M428" s="428">
        <f>L428+1</f>
        <v>43358</v>
      </c>
      <c r="N428" s="430">
        <f>M428+25</f>
        <v>43383</v>
      </c>
      <c r="O428" s="430">
        <f>M428+10</f>
        <v>43368</v>
      </c>
      <c r="P428" s="430"/>
      <c r="Q428" s="430">
        <f>M428+10</f>
        <v>43368</v>
      </c>
      <c r="R428" s="430">
        <f>Q428+5</f>
        <v>43373</v>
      </c>
      <c r="S428" s="431"/>
      <c r="T428" s="379">
        <f>Q428+10</f>
        <v>43378</v>
      </c>
      <c r="U428" s="430">
        <f>N428+10</f>
        <v>43393</v>
      </c>
      <c r="V428" s="379">
        <f>N428+1</f>
        <v>43384</v>
      </c>
      <c r="W428" s="379">
        <f>V428+5</f>
        <v>43389</v>
      </c>
      <c r="X428" s="380">
        <v>43493</v>
      </c>
      <c r="Y428" s="379">
        <f>X428+20</f>
        <v>43513</v>
      </c>
      <c r="Z428" s="379">
        <f>O428+10</f>
        <v>43378</v>
      </c>
      <c r="AA428" s="379">
        <f>X428+25</f>
        <v>43518</v>
      </c>
      <c r="AB428" s="379">
        <f>X428+15</f>
        <v>43508</v>
      </c>
      <c r="AC428" s="379">
        <f>AA428+1</f>
        <v>43519</v>
      </c>
      <c r="AD428" s="379">
        <f>X428+10</f>
        <v>43503</v>
      </c>
      <c r="AE428" s="379">
        <f>AD428+1</f>
        <v>43504</v>
      </c>
      <c r="AF428" s="379">
        <f>Y428+1</f>
        <v>43514</v>
      </c>
      <c r="AG428" s="380">
        <f>AF428+15</f>
        <v>43529</v>
      </c>
      <c r="AH428" s="379">
        <f>AG428+10</f>
        <v>43539</v>
      </c>
      <c r="AI428" s="379">
        <f>AH428+5</f>
        <v>43544</v>
      </c>
      <c r="AJ428" s="432">
        <f>AI428+15</f>
        <v>43559</v>
      </c>
      <c r="AK428" s="379">
        <f>AI428+20</f>
        <v>43564</v>
      </c>
      <c r="AL428" s="380">
        <f>AK428+5</f>
        <v>43569</v>
      </c>
      <c r="AM428" s="379">
        <f>AL428+1</f>
        <v>43570</v>
      </c>
      <c r="AN428" s="379">
        <f>AM428+5</f>
        <v>43575</v>
      </c>
      <c r="AO428" s="379">
        <f>AN428+5</f>
        <v>43580</v>
      </c>
      <c r="AP428" s="433"/>
      <c r="AQ428" s="433"/>
      <c r="AR428" s="433">
        <f>AO428+20</f>
        <v>43600</v>
      </c>
      <c r="AS428" s="434"/>
      <c r="AT428" s="451"/>
      <c r="AU428" s="452"/>
    </row>
    <row r="429" spans="1:47" ht="31.5">
      <c r="A429" s="371">
        <v>70</v>
      </c>
      <c r="B429" s="246" t="s">
        <v>704</v>
      </c>
      <c r="C429" s="247" t="s">
        <v>966</v>
      </c>
      <c r="D429" s="248">
        <v>70</v>
      </c>
      <c r="E429" s="249" t="s">
        <v>858</v>
      </c>
      <c r="F429" s="303" t="s">
        <v>1637</v>
      </c>
      <c r="G429" s="251" t="s">
        <v>1454</v>
      </c>
      <c r="H429" s="421"/>
      <c r="I429" s="440">
        <v>44068</v>
      </c>
      <c r="J429" s="440"/>
      <c r="K429" s="440">
        <v>44073</v>
      </c>
      <c r="L429" s="440">
        <v>44098</v>
      </c>
      <c r="M429" s="440"/>
      <c r="N429" s="441">
        <v>44128</v>
      </c>
      <c r="O429" s="441">
        <v>44128</v>
      </c>
      <c r="P429" s="441"/>
      <c r="Q429" s="441"/>
      <c r="R429" s="441"/>
      <c r="S429" s="441">
        <v>44148</v>
      </c>
      <c r="T429" s="256"/>
      <c r="U429" s="441">
        <v>44158</v>
      </c>
      <c r="V429" s="256"/>
      <c r="W429" s="256"/>
      <c r="X429" s="256"/>
      <c r="Y429" s="256"/>
      <c r="Z429" s="256"/>
      <c r="AA429" s="256"/>
      <c r="AB429" s="256"/>
      <c r="AC429" s="256"/>
      <c r="AD429" s="256"/>
      <c r="AE429" s="256"/>
      <c r="AF429" s="256"/>
      <c r="AG429" s="256"/>
      <c r="AH429" s="256"/>
      <c r="AI429" s="256"/>
      <c r="AJ429" s="442">
        <v>44253</v>
      </c>
      <c r="AK429" s="256"/>
      <c r="AL429" s="256"/>
      <c r="AM429" s="256"/>
      <c r="AN429" s="256"/>
      <c r="AO429" s="256"/>
      <c r="AP429" s="442">
        <v>44308</v>
      </c>
      <c r="AQ429" s="442">
        <v>44328</v>
      </c>
      <c r="AR429" s="442">
        <v>44348</v>
      </c>
      <c r="AS429" s="443">
        <v>44408</v>
      </c>
      <c r="AT429" s="451">
        <v>44413</v>
      </c>
      <c r="AU429" s="452"/>
    </row>
    <row r="430" spans="1:47" ht="31.5">
      <c r="A430" s="373"/>
      <c r="B430" s="262" t="s">
        <v>706</v>
      </c>
      <c r="C430" s="263" t="s">
        <v>967</v>
      </c>
      <c r="D430" s="273">
        <v>70</v>
      </c>
      <c r="E430" s="274" t="s">
        <v>858</v>
      </c>
      <c r="F430" s="311" t="s">
        <v>1637</v>
      </c>
      <c r="G430" s="276"/>
      <c r="H430" s="426"/>
      <c r="I430" s="427">
        <v>43338</v>
      </c>
      <c r="J430" s="428">
        <f>I430+14</f>
        <v>43352</v>
      </c>
      <c r="K430" s="428">
        <f>J430+3</f>
        <v>43355</v>
      </c>
      <c r="L430" s="429">
        <f>K430+2</f>
        <v>43357</v>
      </c>
      <c r="M430" s="428">
        <f>L430+1</f>
        <v>43358</v>
      </c>
      <c r="N430" s="430">
        <f>M430+25</f>
        <v>43383</v>
      </c>
      <c r="O430" s="430">
        <f>M430+10</f>
        <v>43368</v>
      </c>
      <c r="P430" s="430"/>
      <c r="Q430" s="430">
        <f>M430+10</f>
        <v>43368</v>
      </c>
      <c r="R430" s="430">
        <f>Q430+5</f>
        <v>43373</v>
      </c>
      <c r="S430" s="431"/>
      <c r="T430" s="379">
        <f>Q430+10</f>
        <v>43378</v>
      </c>
      <c r="U430" s="430">
        <f>N430+10</f>
        <v>43393</v>
      </c>
      <c r="V430" s="379">
        <f>N430+1</f>
        <v>43384</v>
      </c>
      <c r="W430" s="379">
        <f>V430+5</f>
        <v>43389</v>
      </c>
      <c r="X430" s="380">
        <v>43493</v>
      </c>
      <c r="Y430" s="379">
        <f>X430+20</f>
        <v>43513</v>
      </c>
      <c r="Z430" s="379">
        <f>O430+10</f>
        <v>43378</v>
      </c>
      <c r="AA430" s="379">
        <f>X430+25</f>
        <v>43518</v>
      </c>
      <c r="AB430" s="379">
        <f>X430+15</f>
        <v>43508</v>
      </c>
      <c r="AC430" s="379">
        <f>AA430+1</f>
        <v>43519</v>
      </c>
      <c r="AD430" s="379">
        <f>X430+10</f>
        <v>43503</v>
      </c>
      <c r="AE430" s="379">
        <f>AD430+1</f>
        <v>43504</v>
      </c>
      <c r="AF430" s="379">
        <f>Y430+1</f>
        <v>43514</v>
      </c>
      <c r="AG430" s="380">
        <f>AF430+15</f>
        <v>43529</v>
      </c>
      <c r="AH430" s="379">
        <f>AG430+10</f>
        <v>43539</v>
      </c>
      <c r="AI430" s="379">
        <f>AH430+5</f>
        <v>43544</v>
      </c>
      <c r="AJ430" s="432">
        <f>AI430+15</f>
        <v>43559</v>
      </c>
      <c r="AK430" s="379">
        <f>AI430+20</f>
        <v>43564</v>
      </c>
      <c r="AL430" s="380">
        <f>AK430+5</f>
        <v>43569</v>
      </c>
      <c r="AM430" s="379">
        <f>AL430+1</f>
        <v>43570</v>
      </c>
      <c r="AN430" s="379">
        <f>AM430+5</f>
        <v>43575</v>
      </c>
      <c r="AO430" s="379">
        <f>AN430+5</f>
        <v>43580</v>
      </c>
      <c r="AP430" s="433"/>
      <c r="AQ430" s="433"/>
      <c r="AR430" s="433">
        <f>AO430+20</f>
        <v>43600</v>
      </c>
      <c r="AS430" s="434"/>
      <c r="AT430" s="451">
        <v>44441</v>
      </c>
      <c r="AU430" s="452"/>
    </row>
    <row r="431" spans="1:47" ht="31.5">
      <c r="A431" s="373"/>
      <c r="B431" s="262" t="s">
        <v>696</v>
      </c>
      <c r="C431" s="263" t="s">
        <v>968</v>
      </c>
      <c r="D431" s="273">
        <v>70</v>
      </c>
      <c r="E431" s="274" t="s">
        <v>858</v>
      </c>
      <c r="F431" s="311" t="s">
        <v>1637</v>
      </c>
      <c r="G431" s="276"/>
      <c r="H431" s="426"/>
      <c r="I431" s="435">
        <v>44068</v>
      </c>
      <c r="J431" s="435"/>
      <c r="K431" s="435">
        <v>44073</v>
      </c>
      <c r="L431" s="435">
        <v>44098</v>
      </c>
      <c r="M431" s="435"/>
      <c r="N431" s="435">
        <v>44128</v>
      </c>
      <c r="O431" s="435">
        <v>44128</v>
      </c>
      <c r="P431" s="435"/>
      <c r="Q431" s="435"/>
      <c r="R431" s="435"/>
      <c r="S431" s="435">
        <v>44148</v>
      </c>
      <c r="T431" s="279"/>
      <c r="U431" s="435">
        <v>44158</v>
      </c>
      <c r="V431" s="279"/>
      <c r="W431" s="279"/>
      <c r="X431" s="279"/>
      <c r="Y431" s="279"/>
      <c r="Z431" s="279"/>
      <c r="AA431" s="279"/>
      <c r="AB431" s="279"/>
      <c r="AC431" s="279"/>
      <c r="AD431" s="279"/>
      <c r="AE431" s="279"/>
      <c r="AF431" s="279"/>
      <c r="AG431" s="279"/>
      <c r="AH431" s="279"/>
      <c r="AI431" s="279"/>
      <c r="AJ431" s="435">
        <v>44253</v>
      </c>
      <c r="AK431" s="279"/>
      <c r="AL431" s="279"/>
      <c r="AM431" s="279"/>
      <c r="AN431" s="279"/>
      <c r="AO431" s="279"/>
      <c r="AP431" s="435">
        <v>44308</v>
      </c>
      <c r="AQ431" s="435">
        <v>44328</v>
      </c>
      <c r="AR431" s="435">
        <v>44348</v>
      </c>
      <c r="AS431" s="436">
        <v>44408</v>
      </c>
      <c r="AT431" s="451">
        <v>44408</v>
      </c>
      <c r="AU431" s="452"/>
    </row>
    <row r="432" spans="1:47" ht="31.5">
      <c r="A432" s="373"/>
      <c r="B432" s="262" t="s">
        <v>698</v>
      </c>
      <c r="C432" s="263" t="s">
        <v>969</v>
      </c>
      <c r="D432" s="273">
        <v>70</v>
      </c>
      <c r="E432" s="274" t="s">
        <v>858</v>
      </c>
      <c r="F432" s="311" t="s">
        <v>1637</v>
      </c>
      <c r="G432" s="276"/>
      <c r="H432" s="426"/>
      <c r="I432" s="435">
        <v>44068</v>
      </c>
      <c r="J432" s="435"/>
      <c r="K432" s="435">
        <v>44073</v>
      </c>
      <c r="L432" s="435">
        <v>44098</v>
      </c>
      <c r="M432" s="435"/>
      <c r="N432" s="435">
        <v>44128</v>
      </c>
      <c r="O432" s="435">
        <v>44128</v>
      </c>
      <c r="P432" s="435"/>
      <c r="Q432" s="435"/>
      <c r="R432" s="435"/>
      <c r="S432" s="435">
        <v>44148</v>
      </c>
      <c r="T432" s="279"/>
      <c r="U432" s="435">
        <v>44158</v>
      </c>
      <c r="V432" s="279"/>
      <c r="W432" s="279"/>
      <c r="X432" s="279"/>
      <c r="Y432" s="279"/>
      <c r="Z432" s="279"/>
      <c r="AA432" s="279"/>
      <c r="AB432" s="279"/>
      <c r="AC432" s="279"/>
      <c r="AD432" s="279"/>
      <c r="AE432" s="279"/>
      <c r="AF432" s="279"/>
      <c r="AG432" s="279"/>
      <c r="AH432" s="279"/>
      <c r="AI432" s="279"/>
      <c r="AJ432" s="435">
        <v>44253</v>
      </c>
      <c r="AK432" s="279"/>
      <c r="AL432" s="279"/>
      <c r="AM432" s="279"/>
      <c r="AN432" s="279"/>
      <c r="AO432" s="279"/>
      <c r="AP432" s="435">
        <v>44308</v>
      </c>
      <c r="AQ432" s="435">
        <v>44328</v>
      </c>
      <c r="AR432" s="435">
        <v>44348</v>
      </c>
      <c r="AS432" s="436">
        <v>44408</v>
      </c>
      <c r="AT432" s="451">
        <v>44556</v>
      </c>
      <c r="AU432" s="452"/>
    </row>
    <row r="433" spans="1:47" ht="31.5">
      <c r="A433" s="373"/>
      <c r="B433" s="262" t="s">
        <v>1477</v>
      </c>
      <c r="C433" s="263" t="s">
        <v>1638</v>
      </c>
      <c r="D433" s="273">
        <v>70</v>
      </c>
      <c r="E433" s="274" t="s">
        <v>858</v>
      </c>
      <c r="F433" s="311" t="s">
        <v>1637</v>
      </c>
      <c r="G433" s="276"/>
      <c r="H433" s="426"/>
      <c r="I433" s="435">
        <v>44068</v>
      </c>
      <c r="J433" s="435"/>
      <c r="K433" s="435">
        <v>44073</v>
      </c>
      <c r="L433" s="435">
        <v>44098</v>
      </c>
      <c r="M433" s="435"/>
      <c r="N433" s="435">
        <v>44128</v>
      </c>
      <c r="O433" s="435">
        <v>44128</v>
      </c>
      <c r="P433" s="435"/>
      <c r="Q433" s="435"/>
      <c r="R433" s="435"/>
      <c r="S433" s="435">
        <v>44148</v>
      </c>
      <c r="T433" s="279"/>
      <c r="U433" s="435">
        <v>44158</v>
      </c>
      <c r="V433" s="279"/>
      <c r="W433" s="279"/>
      <c r="X433" s="279"/>
      <c r="Y433" s="279"/>
      <c r="Z433" s="279"/>
      <c r="AA433" s="279"/>
      <c r="AB433" s="279"/>
      <c r="AC433" s="279"/>
      <c r="AD433" s="279"/>
      <c r="AE433" s="279"/>
      <c r="AF433" s="279"/>
      <c r="AG433" s="279"/>
      <c r="AH433" s="279"/>
      <c r="AI433" s="279"/>
      <c r="AJ433" s="435">
        <v>44253</v>
      </c>
      <c r="AK433" s="279"/>
      <c r="AL433" s="279"/>
      <c r="AM433" s="279"/>
      <c r="AN433" s="279"/>
      <c r="AO433" s="279"/>
      <c r="AP433" s="435">
        <v>44308</v>
      </c>
      <c r="AQ433" s="435">
        <v>44328</v>
      </c>
      <c r="AR433" s="435">
        <v>44348</v>
      </c>
      <c r="AS433" s="436">
        <v>44408</v>
      </c>
      <c r="AT433" s="451">
        <v>44917</v>
      </c>
      <c r="AU433" s="452"/>
    </row>
    <row r="434" spans="1:47" ht="31.5">
      <c r="A434" s="384"/>
      <c r="B434" s="282" t="s">
        <v>1480</v>
      </c>
      <c r="C434" s="283" t="s">
        <v>1639</v>
      </c>
      <c r="D434" s="284">
        <v>70</v>
      </c>
      <c r="E434" s="285" t="s">
        <v>858</v>
      </c>
      <c r="F434" s="321" t="s">
        <v>1637</v>
      </c>
      <c r="G434" s="287"/>
      <c r="H434" s="437"/>
      <c r="I434" s="438">
        <v>44068</v>
      </c>
      <c r="J434" s="438"/>
      <c r="K434" s="438">
        <v>44073</v>
      </c>
      <c r="L434" s="438">
        <v>44098</v>
      </c>
      <c r="M434" s="438"/>
      <c r="N434" s="438">
        <v>44128</v>
      </c>
      <c r="O434" s="438">
        <v>44128</v>
      </c>
      <c r="P434" s="438"/>
      <c r="Q434" s="438"/>
      <c r="R434" s="438"/>
      <c r="S434" s="438">
        <v>44148</v>
      </c>
      <c r="T434" s="290"/>
      <c r="U434" s="438">
        <v>44158</v>
      </c>
      <c r="V434" s="290"/>
      <c r="W434" s="290"/>
      <c r="X434" s="290"/>
      <c r="Y434" s="290"/>
      <c r="Z434" s="290"/>
      <c r="AA434" s="290"/>
      <c r="AB434" s="290"/>
      <c r="AC434" s="290"/>
      <c r="AD434" s="290"/>
      <c r="AE434" s="290"/>
      <c r="AF434" s="290"/>
      <c r="AG434" s="290"/>
      <c r="AH434" s="290"/>
      <c r="AI434" s="290"/>
      <c r="AJ434" s="438">
        <v>44253</v>
      </c>
      <c r="AK434" s="290"/>
      <c r="AL434" s="290"/>
      <c r="AM434" s="290"/>
      <c r="AN434" s="290"/>
      <c r="AO434" s="290"/>
      <c r="AP434" s="438">
        <v>44308</v>
      </c>
      <c r="AQ434" s="438">
        <v>44328</v>
      </c>
      <c r="AR434" s="438">
        <v>44348</v>
      </c>
      <c r="AS434" s="439">
        <v>44408</v>
      </c>
      <c r="AT434" s="451">
        <v>45276</v>
      </c>
      <c r="AU434" s="452"/>
    </row>
    <row r="435" spans="1:47" ht="31.5">
      <c r="A435" s="448">
        <v>71</v>
      </c>
      <c r="B435" s="366" t="s">
        <v>972</v>
      </c>
      <c r="C435" s="355" t="s">
        <v>973</v>
      </c>
      <c r="D435" s="356">
        <v>71</v>
      </c>
      <c r="E435" s="357" t="s">
        <v>858</v>
      </c>
      <c r="F435" s="449" t="s">
        <v>1640</v>
      </c>
      <c r="G435" s="359" t="s">
        <v>1454</v>
      </c>
      <c r="H435" s="450"/>
      <c r="I435" s="440">
        <v>44322</v>
      </c>
      <c r="J435" s="440"/>
      <c r="K435" s="440">
        <v>44327</v>
      </c>
      <c r="L435" s="440">
        <v>44352</v>
      </c>
      <c r="M435" s="440"/>
      <c r="N435" s="441">
        <v>44382</v>
      </c>
      <c r="O435" s="441">
        <v>44382</v>
      </c>
      <c r="P435" s="441"/>
      <c r="Q435" s="441"/>
      <c r="R435" s="441"/>
      <c r="S435" s="441">
        <v>44402</v>
      </c>
      <c r="T435" s="256"/>
      <c r="U435" s="441">
        <v>44412</v>
      </c>
      <c r="V435" s="256"/>
      <c r="W435" s="256"/>
      <c r="X435" s="256"/>
      <c r="Y435" s="256"/>
      <c r="Z435" s="256"/>
      <c r="AA435" s="256"/>
      <c r="AB435" s="256"/>
      <c r="AC435" s="256"/>
      <c r="AD435" s="256"/>
      <c r="AE435" s="256"/>
      <c r="AF435" s="256"/>
      <c r="AG435" s="256"/>
      <c r="AH435" s="256"/>
      <c r="AI435" s="256"/>
      <c r="AJ435" s="442">
        <v>44507</v>
      </c>
      <c r="AK435" s="256"/>
      <c r="AL435" s="256"/>
      <c r="AM435" s="256"/>
      <c r="AN435" s="256"/>
      <c r="AO435" s="256"/>
      <c r="AP435" s="442">
        <v>44562</v>
      </c>
      <c r="AQ435" s="442">
        <v>44582</v>
      </c>
      <c r="AR435" s="442">
        <v>44602</v>
      </c>
      <c r="AS435" s="443">
        <v>44662</v>
      </c>
      <c r="AT435" s="451">
        <v>44662</v>
      </c>
      <c r="AU435" s="452"/>
    </row>
    <row r="436" spans="1:47">
      <c r="A436" s="371"/>
      <c r="B436" s="453"/>
      <c r="C436" s="454"/>
      <c r="D436" s="248"/>
      <c r="E436" s="249"/>
      <c r="F436" s="303"/>
      <c r="G436" s="251"/>
      <c r="H436" s="421"/>
      <c r="I436" s="427">
        <v>43338</v>
      </c>
      <c r="J436" s="428">
        <f>I436+14</f>
        <v>43352</v>
      </c>
      <c r="K436" s="428">
        <f>J436+3</f>
        <v>43355</v>
      </c>
      <c r="L436" s="429">
        <f>K436+2</f>
        <v>43357</v>
      </c>
      <c r="M436" s="428">
        <f>L436+1</f>
        <v>43358</v>
      </c>
      <c r="N436" s="430">
        <f>M436+25</f>
        <v>43383</v>
      </c>
      <c r="O436" s="430">
        <f>M436+10</f>
        <v>43368</v>
      </c>
      <c r="P436" s="430"/>
      <c r="Q436" s="430">
        <f>M436+10</f>
        <v>43368</v>
      </c>
      <c r="R436" s="430">
        <f>Q436+5</f>
        <v>43373</v>
      </c>
      <c r="S436" s="431"/>
      <c r="T436" s="379">
        <f>Q436+10</f>
        <v>43378</v>
      </c>
      <c r="U436" s="430">
        <f>N436+10</f>
        <v>43393</v>
      </c>
      <c r="V436" s="379">
        <f>N436+1</f>
        <v>43384</v>
      </c>
      <c r="W436" s="379">
        <f>V436+5</f>
        <v>43389</v>
      </c>
      <c r="X436" s="380">
        <v>43493</v>
      </c>
      <c r="Y436" s="379">
        <f>X436+20</f>
        <v>43513</v>
      </c>
      <c r="Z436" s="379">
        <f>O436+10</f>
        <v>43378</v>
      </c>
      <c r="AA436" s="379">
        <f>X436+25</f>
        <v>43518</v>
      </c>
      <c r="AB436" s="379">
        <f>X436+15</f>
        <v>43508</v>
      </c>
      <c r="AC436" s="379">
        <f>AA436+1</f>
        <v>43519</v>
      </c>
      <c r="AD436" s="379">
        <f>X436+10</f>
        <v>43503</v>
      </c>
      <c r="AE436" s="379">
        <f>AD436+1</f>
        <v>43504</v>
      </c>
      <c r="AF436" s="379">
        <f>Y436+1</f>
        <v>43514</v>
      </c>
      <c r="AG436" s="380">
        <f>AF436+15</f>
        <v>43529</v>
      </c>
      <c r="AH436" s="379">
        <f>AG436+10</f>
        <v>43539</v>
      </c>
      <c r="AI436" s="379">
        <f>AH436+5</f>
        <v>43544</v>
      </c>
      <c r="AJ436" s="432">
        <f>AI436+15</f>
        <v>43559</v>
      </c>
      <c r="AK436" s="379">
        <f>AI436+20</f>
        <v>43564</v>
      </c>
      <c r="AL436" s="380">
        <f>AK436+5</f>
        <v>43569</v>
      </c>
      <c r="AM436" s="379">
        <f>AL436+1</f>
        <v>43570</v>
      </c>
      <c r="AN436" s="379">
        <f>AM436+5</f>
        <v>43575</v>
      </c>
      <c r="AO436" s="379">
        <f>AN436+5</f>
        <v>43580</v>
      </c>
      <c r="AP436" s="433"/>
      <c r="AQ436" s="433"/>
      <c r="AR436" s="433">
        <f>AO436+20</f>
        <v>43600</v>
      </c>
      <c r="AS436" s="434"/>
      <c r="AT436" s="451"/>
      <c r="AU436" s="452"/>
    </row>
    <row r="437" spans="1:47" ht="31.5">
      <c r="A437" s="371">
        <v>72</v>
      </c>
      <c r="B437" s="246" t="s">
        <v>330</v>
      </c>
      <c r="C437" s="247" t="s">
        <v>974</v>
      </c>
      <c r="D437" s="248">
        <v>72</v>
      </c>
      <c r="E437" s="249" t="s">
        <v>858</v>
      </c>
      <c r="F437" s="303" t="s">
        <v>1641</v>
      </c>
      <c r="G437" s="251" t="s">
        <v>1454</v>
      </c>
      <c r="H437" s="421"/>
      <c r="I437" s="440">
        <v>44007</v>
      </c>
      <c r="J437" s="440"/>
      <c r="K437" s="440">
        <v>44012</v>
      </c>
      <c r="L437" s="440">
        <v>44037</v>
      </c>
      <c r="M437" s="440"/>
      <c r="N437" s="441">
        <v>44067</v>
      </c>
      <c r="O437" s="441">
        <v>44067</v>
      </c>
      <c r="P437" s="441"/>
      <c r="Q437" s="441"/>
      <c r="R437" s="441"/>
      <c r="S437" s="441">
        <v>44087</v>
      </c>
      <c r="T437" s="256"/>
      <c r="U437" s="441">
        <v>44097</v>
      </c>
      <c r="V437" s="256"/>
      <c r="W437" s="256"/>
      <c r="X437" s="256"/>
      <c r="Y437" s="256"/>
      <c r="Z437" s="256"/>
      <c r="AA437" s="256"/>
      <c r="AB437" s="256"/>
      <c r="AC437" s="256"/>
      <c r="AD437" s="256"/>
      <c r="AE437" s="256"/>
      <c r="AF437" s="256"/>
      <c r="AG437" s="256"/>
      <c r="AH437" s="256"/>
      <c r="AI437" s="256"/>
      <c r="AJ437" s="442">
        <v>44192</v>
      </c>
      <c r="AK437" s="256"/>
      <c r="AL437" s="256"/>
      <c r="AM437" s="256"/>
      <c r="AN437" s="256"/>
      <c r="AO437" s="256"/>
      <c r="AP437" s="442">
        <v>44247</v>
      </c>
      <c r="AQ437" s="442">
        <v>44267</v>
      </c>
      <c r="AR437" s="442">
        <v>44287</v>
      </c>
      <c r="AS437" s="443">
        <v>44347</v>
      </c>
      <c r="AT437" s="451">
        <v>44706</v>
      </c>
      <c r="AU437" s="452"/>
    </row>
    <row r="438" spans="1:47" ht="47.25">
      <c r="A438" s="373"/>
      <c r="B438" s="262" t="s">
        <v>326</v>
      </c>
      <c r="C438" s="263" t="s">
        <v>975</v>
      </c>
      <c r="D438" s="273">
        <v>72</v>
      </c>
      <c r="E438" s="274" t="s">
        <v>858</v>
      </c>
      <c r="F438" s="311" t="s">
        <v>1641</v>
      </c>
      <c r="G438" s="276"/>
      <c r="H438" s="426"/>
      <c r="I438" s="427">
        <v>43338</v>
      </c>
      <c r="J438" s="428">
        <f>I438+14</f>
        <v>43352</v>
      </c>
      <c r="K438" s="428">
        <f>J438+3</f>
        <v>43355</v>
      </c>
      <c r="L438" s="429">
        <f>K438+2</f>
        <v>43357</v>
      </c>
      <c r="M438" s="428">
        <f>L438+1</f>
        <v>43358</v>
      </c>
      <c r="N438" s="430">
        <f>M438+25</f>
        <v>43383</v>
      </c>
      <c r="O438" s="430">
        <f>M438+10</f>
        <v>43368</v>
      </c>
      <c r="P438" s="430"/>
      <c r="Q438" s="430">
        <f>M438+10</f>
        <v>43368</v>
      </c>
      <c r="R438" s="430">
        <f>Q438+5</f>
        <v>43373</v>
      </c>
      <c r="S438" s="431"/>
      <c r="T438" s="379">
        <f>Q438+10</f>
        <v>43378</v>
      </c>
      <c r="U438" s="430">
        <f>N438+10</f>
        <v>43393</v>
      </c>
      <c r="V438" s="379">
        <f>N438+1</f>
        <v>43384</v>
      </c>
      <c r="W438" s="379">
        <f>V438+5</f>
        <v>43389</v>
      </c>
      <c r="X438" s="380">
        <v>43493</v>
      </c>
      <c r="Y438" s="379">
        <f>X438+20</f>
        <v>43513</v>
      </c>
      <c r="Z438" s="379">
        <f>O438+10</f>
        <v>43378</v>
      </c>
      <c r="AA438" s="379">
        <f>X438+25</f>
        <v>43518</v>
      </c>
      <c r="AB438" s="379">
        <f>X438+15</f>
        <v>43508</v>
      </c>
      <c r="AC438" s="379">
        <f>AA438+1</f>
        <v>43519</v>
      </c>
      <c r="AD438" s="379">
        <f>X438+10</f>
        <v>43503</v>
      </c>
      <c r="AE438" s="379">
        <f>AD438+1</f>
        <v>43504</v>
      </c>
      <c r="AF438" s="379">
        <f>Y438+1</f>
        <v>43514</v>
      </c>
      <c r="AG438" s="380">
        <f>AF438+15</f>
        <v>43529</v>
      </c>
      <c r="AH438" s="379">
        <f>AG438+10</f>
        <v>43539</v>
      </c>
      <c r="AI438" s="379">
        <f>AH438+5</f>
        <v>43544</v>
      </c>
      <c r="AJ438" s="432">
        <f>AI438+15</f>
        <v>43559</v>
      </c>
      <c r="AK438" s="379">
        <f>AI438+20</f>
        <v>43564</v>
      </c>
      <c r="AL438" s="380">
        <f>AK438+5</f>
        <v>43569</v>
      </c>
      <c r="AM438" s="379">
        <f>AL438+1</f>
        <v>43570</v>
      </c>
      <c r="AN438" s="379">
        <f>AM438+5</f>
        <v>43575</v>
      </c>
      <c r="AO438" s="379">
        <f>AN438+5</f>
        <v>43580</v>
      </c>
      <c r="AP438" s="433"/>
      <c r="AQ438" s="433"/>
      <c r="AR438" s="433">
        <f>AO438+20</f>
        <v>43600</v>
      </c>
      <c r="AS438" s="434"/>
      <c r="AT438" s="451">
        <v>44786</v>
      </c>
      <c r="AU438" s="452"/>
    </row>
    <row r="439" spans="1:47" ht="31.5">
      <c r="A439" s="373"/>
      <c r="B439" s="262" t="s">
        <v>328</v>
      </c>
      <c r="C439" s="263" t="s">
        <v>976</v>
      </c>
      <c r="D439" s="273">
        <v>72</v>
      </c>
      <c r="E439" s="274" t="s">
        <v>858</v>
      </c>
      <c r="F439" s="311" t="s">
        <v>1641</v>
      </c>
      <c r="G439" s="276"/>
      <c r="H439" s="426"/>
      <c r="I439" s="435">
        <v>44007</v>
      </c>
      <c r="J439" s="435"/>
      <c r="K439" s="435">
        <v>44012</v>
      </c>
      <c r="L439" s="435">
        <v>44037</v>
      </c>
      <c r="M439" s="435"/>
      <c r="N439" s="435">
        <v>44067</v>
      </c>
      <c r="O439" s="435">
        <v>44067</v>
      </c>
      <c r="P439" s="435"/>
      <c r="Q439" s="435"/>
      <c r="R439" s="435"/>
      <c r="S439" s="435">
        <v>44087</v>
      </c>
      <c r="T439" s="279"/>
      <c r="U439" s="435">
        <v>44097</v>
      </c>
      <c r="V439" s="279"/>
      <c r="W439" s="279"/>
      <c r="X439" s="279"/>
      <c r="Y439" s="279"/>
      <c r="Z439" s="279"/>
      <c r="AA439" s="279"/>
      <c r="AB439" s="279"/>
      <c r="AC439" s="279"/>
      <c r="AD439" s="279"/>
      <c r="AE439" s="279"/>
      <c r="AF439" s="279"/>
      <c r="AG439" s="279"/>
      <c r="AH439" s="279"/>
      <c r="AI439" s="279"/>
      <c r="AJ439" s="435">
        <v>44192</v>
      </c>
      <c r="AK439" s="279"/>
      <c r="AL439" s="279"/>
      <c r="AM439" s="279"/>
      <c r="AN439" s="279"/>
      <c r="AO439" s="279"/>
      <c r="AP439" s="435">
        <v>44247</v>
      </c>
      <c r="AQ439" s="435">
        <v>44267</v>
      </c>
      <c r="AR439" s="435">
        <v>44287</v>
      </c>
      <c r="AS439" s="436">
        <v>44347</v>
      </c>
      <c r="AT439" s="451">
        <v>44811</v>
      </c>
      <c r="AU439" s="452"/>
    </row>
    <row r="440" spans="1:47" ht="31.5">
      <c r="A440" s="373"/>
      <c r="B440" s="262" t="s">
        <v>1526</v>
      </c>
      <c r="C440" s="263" t="s">
        <v>977</v>
      </c>
      <c r="D440" s="273">
        <v>72</v>
      </c>
      <c r="E440" s="274" t="s">
        <v>858</v>
      </c>
      <c r="F440" s="311" t="s">
        <v>1641</v>
      </c>
      <c r="G440" s="276"/>
      <c r="H440" s="426"/>
      <c r="I440" s="435">
        <v>44007</v>
      </c>
      <c r="J440" s="435"/>
      <c r="K440" s="435">
        <v>44012</v>
      </c>
      <c r="L440" s="435">
        <v>44037</v>
      </c>
      <c r="M440" s="435"/>
      <c r="N440" s="435">
        <v>44067</v>
      </c>
      <c r="O440" s="435">
        <v>44067</v>
      </c>
      <c r="P440" s="435"/>
      <c r="Q440" s="435"/>
      <c r="R440" s="435"/>
      <c r="S440" s="435">
        <v>44087</v>
      </c>
      <c r="T440" s="279"/>
      <c r="U440" s="435">
        <v>44097</v>
      </c>
      <c r="V440" s="279"/>
      <c r="W440" s="279"/>
      <c r="X440" s="279"/>
      <c r="Y440" s="279"/>
      <c r="Z440" s="279"/>
      <c r="AA440" s="279"/>
      <c r="AB440" s="279"/>
      <c r="AC440" s="279"/>
      <c r="AD440" s="279"/>
      <c r="AE440" s="279"/>
      <c r="AF440" s="279"/>
      <c r="AG440" s="279"/>
      <c r="AH440" s="279"/>
      <c r="AI440" s="279"/>
      <c r="AJ440" s="435">
        <v>44192</v>
      </c>
      <c r="AK440" s="279"/>
      <c r="AL440" s="279"/>
      <c r="AM440" s="279"/>
      <c r="AN440" s="279"/>
      <c r="AO440" s="279"/>
      <c r="AP440" s="435">
        <v>44247</v>
      </c>
      <c r="AQ440" s="435">
        <v>44267</v>
      </c>
      <c r="AR440" s="435">
        <v>44287</v>
      </c>
      <c r="AS440" s="436">
        <v>44347</v>
      </c>
      <c r="AT440" s="451">
        <v>44347</v>
      </c>
      <c r="AU440" s="452"/>
    </row>
    <row r="441" spans="1:47" ht="31.5">
      <c r="A441" s="373"/>
      <c r="B441" s="262" t="s">
        <v>1528</v>
      </c>
      <c r="C441" s="263" t="s">
        <v>978</v>
      </c>
      <c r="D441" s="273">
        <v>72</v>
      </c>
      <c r="E441" s="274" t="s">
        <v>858</v>
      </c>
      <c r="F441" s="311" t="s">
        <v>1641</v>
      </c>
      <c r="G441" s="276"/>
      <c r="H441" s="426"/>
      <c r="I441" s="435">
        <v>44007</v>
      </c>
      <c r="J441" s="435"/>
      <c r="K441" s="435">
        <v>44012</v>
      </c>
      <c r="L441" s="435">
        <v>44037</v>
      </c>
      <c r="M441" s="435"/>
      <c r="N441" s="435">
        <v>44067</v>
      </c>
      <c r="O441" s="435">
        <v>44067</v>
      </c>
      <c r="P441" s="435"/>
      <c r="Q441" s="435"/>
      <c r="R441" s="435"/>
      <c r="S441" s="435">
        <v>44087</v>
      </c>
      <c r="T441" s="279"/>
      <c r="U441" s="435">
        <v>44097</v>
      </c>
      <c r="V441" s="279"/>
      <c r="W441" s="279"/>
      <c r="X441" s="279"/>
      <c r="Y441" s="279"/>
      <c r="Z441" s="279"/>
      <c r="AA441" s="279"/>
      <c r="AB441" s="279"/>
      <c r="AC441" s="279"/>
      <c r="AD441" s="279"/>
      <c r="AE441" s="279"/>
      <c r="AF441" s="279"/>
      <c r="AG441" s="279"/>
      <c r="AH441" s="279"/>
      <c r="AI441" s="279"/>
      <c r="AJ441" s="435">
        <v>44192</v>
      </c>
      <c r="AK441" s="279"/>
      <c r="AL441" s="279"/>
      <c r="AM441" s="279"/>
      <c r="AN441" s="279"/>
      <c r="AO441" s="279"/>
      <c r="AP441" s="435">
        <v>44247</v>
      </c>
      <c r="AQ441" s="435">
        <v>44267</v>
      </c>
      <c r="AR441" s="435">
        <v>44287</v>
      </c>
      <c r="AS441" s="436">
        <v>44347</v>
      </c>
      <c r="AT441" s="451">
        <v>44978</v>
      </c>
      <c r="AU441" s="452"/>
    </row>
    <row r="442" spans="1:47" ht="47.25">
      <c r="A442" s="384"/>
      <c r="B442" s="282" t="s">
        <v>380</v>
      </c>
      <c r="C442" s="283" t="s">
        <v>979</v>
      </c>
      <c r="D442" s="284">
        <v>72</v>
      </c>
      <c r="E442" s="285" t="s">
        <v>858</v>
      </c>
      <c r="F442" s="321" t="s">
        <v>1641</v>
      </c>
      <c r="G442" s="287"/>
      <c r="H442" s="437"/>
      <c r="I442" s="438">
        <v>44007</v>
      </c>
      <c r="J442" s="438"/>
      <c r="K442" s="438">
        <v>44012</v>
      </c>
      <c r="L442" s="438">
        <v>44037</v>
      </c>
      <c r="M442" s="438"/>
      <c r="N442" s="438">
        <v>44067</v>
      </c>
      <c r="O442" s="438">
        <v>44067</v>
      </c>
      <c r="P442" s="438"/>
      <c r="Q442" s="438"/>
      <c r="R442" s="438"/>
      <c r="S442" s="438">
        <v>44087</v>
      </c>
      <c r="T442" s="290"/>
      <c r="U442" s="438">
        <v>44097</v>
      </c>
      <c r="V442" s="290"/>
      <c r="W442" s="290"/>
      <c r="X442" s="290"/>
      <c r="Y442" s="290"/>
      <c r="Z442" s="290"/>
      <c r="AA442" s="290"/>
      <c r="AB442" s="290"/>
      <c r="AC442" s="290"/>
      <c r="AD442" s="290"/>
      <c r="AE442" s="290"/>
      <c r="AF442" s="290"/>
      <c r="AG442" s="290"/>
      <c r="AH442" s="290"/>
      <c r="AI442" s="290"/>
      <c r="AJ442" s="438">
        <v>44192</v>
      </c>
      <c r="AK442" s="290"/>
      <c r="AL442" s="290"/>
      <c r="AM442" s="290"/>
      <c r="AN442" s="290"/>
      <c r="AO442" s="290"/>
      <c r="AP442" s="438">
        <v>44247</v>
      </c>
      <c r="AQ442" s="438">
        <v>44267</v>
      </c>
      <c r="AR442" s="438">
        <v>44287</v>
      </c>
      <c r="AS442" s="439">
        <v>44347</v>
      </c>
      <c r="AT442" s="451">
        <v>44352</v>
      </c>
      <c r="AU442" s="452"/>
    </row>
    <row r="443" spans="1:47" ht="31.5">
      <c r="A443" s="448">
        <v>73</v>
      </c>
      <c r="B443" s="366" t="s">
        <v>1642</v>
      </c>
      <c r="C443" s="355" t="s">
        <v>1643</v>
      </c>
      <c r="D443" s="356">
        <v>73</v>
      </c>
      <c r="E443" s="357" t="s">
        <v>858</v>
      </c>
      <c r="F443" s="449" t="s">
        <v>1644</v>
      </c>
      <c r="G443" s="359" t="s">
        <v>1454</v>
      </c>
      <c r="H443" s="450"/>
      <c r="I443" s="440">
        <v>44140</v>
      </c>
      <c r="J443" s="440"/>
      <c r="K443" s="440">
        <v>44145</v>
      </c>
      <c r="L443" s="440">
        <v>44170</v>
      </c>
      <c r="M443" s="440"/>
      <c r="N443" s="441">
        <v>44200</v>
      </c>
      <c r="O443" s="441">
        <v>44200</v>
      </c>
      <c r="P443" s="441"/>
      <c r="Q443" s="441"/>
      <c r="R443" s="441"/>
      <c r="S443" s="441">
        <v>44220</v>
      </c>
      <c r="T443" s="256"/>
      <c r="U443" s="441">
        <v>44230</v>
      </c>
      <c r="V443" s="256"/>
      <c r="W443" s="256"/>
      <c r="X443" s="256"/>
      <c r="Y443" s="256"/>
      <c r="Z443" s="256"/>
      <c r="AA443" s="256"/>
      <c r="AB443" s="256"/>
      <c r="AC443" s="256"/>
      <c r="AD443" s="256"/>
      <c r="AE443" s="256"/>
      <c r="AF443" s="256"/>
      <c r="AG443" s="256"/>
      <c r="AH443" s="256"/>
      <c r="AI443" s="256"/>
      <c r="AJ443" s="442">
        <v>44325</v>
      </c>
      <c r="AK443" s="256"/>
      <c r="AL443" s="256"/>
      <c r="AM443" s="256"/>
      <c r="AN443" s="256"/>
      <c r="AO443" s="256"/>
      <c r="AP443" s="442">
        <v>44380</v>
      </c>
      <c r="AQ443" s="442">
        <v>44400</v>
      </c>
      <c r="AR443" s="442">
        <v>44420</v>
      </c>
      <c r="AS443" s="443">
        <v>44480</v>
      </c>
      <c r="AT443" s="451">
        <v>44480</v>
      </c>
      <c r="AU443" s="452"/>
    </row>
    <row r="444" spans="1:47">
      <c r="A444" s="371"/>
      <c r="B444" s="453"/>
      <c r="C444" s="454"/>
      <c r="D444" s="248"/>
      <c r="E444" s="249"/>
      <c r="F444" s="303"/>
      <c r="G444" s="251"/>
      <c r="H444" s="421"/>
      <c r="I444" s="427">
        <v>43338</v>
      </c>
      <c r="J444" s="428">
        <f>I444+14</f>
        <v>43352</v>
      </c>
      <c r="K444" s="428">
        <f>J444+3</f>
        <v>43355</v>
      </c>
      <c r="L444" s="429">
        <f>K444+2</f>
        <v>43357</v>
      </c>
      <c r="M444" s="428">
        <f>L444+1</f>
        <v>43358</v>
      </c>
      <c r="N444" s="430">
        <f>M444+25</f>
        <v>43383</v>
      </c>
      <c r="O444" s="430">
        <f>M444+10</f>
        <v>43368</v>
      </c>
      <c r="P444" s="430"/>
      <c r="Q444" s="430">
        <f>M444+10</f>
        <v>43368</v>
      </c>
      <c r="R444" s="430">
        <f>Q444+5</f>
        <v>43373</v>
      </c>
      <c r="S444" s="431"/>
      <c r="T444" s="379">
        <f>Q444+10</f>
        <v>43378</v>
      </c>
      <c r="U444" s="430">
        <f>N444+10</f>
        <v>43393</v>
      </c>
      <c r="V444" s="379">
        <f>N444+1</f>
        <v>43384</v>
      </c>
      <c r="W444" s="379">
        <f>V444+5</f>
        <v>43389</v>
      </c>
      <c r="X444" s="380">
        <v>43493</v>
      </c>
      <c r="Y444" s="379">
        <f>X444+20</f>
        <v>43513</v>
      </c>
      <c r="Z444" s="379">
        <f>O444+10</f>
        <v>43378</v>
      </c>
      <c r="AA444" s="379">
        <f>X444+25</f>
        <v>43518</v>
      </c>
      <c r="AB444" s="379">
        <f>X444+15</f>
        <v>43508</v>
      </c>
      <c r="AC444" s="379">
        <f>AA444+1</f>
        <v>43519</v>
      </c>
      <c r="AD444" s="379">
        <f>X444+10</f>
        <v>43503</v>
      </c>
      <c r="AE444" s="379">
        <f>AD444+1</f>
        <v>43504</v>
      </c>
      <c r="AF444" s="379">
        <f>Y444+1</f>
        <v>43514</v>
      </c>
      <c r="AG444" s="380">
        <f>AF444+15</f>
        <v>43529</v>
      </c>
      <c r="AH444" s="379">
        <f>AG444+10</f>
        <v>43539</v>
      </c>
      <c r="AI444" s="379">
        <f>AH444+5</f>
        <v>43544</v>
      </c>
      <c r="AJ444" s="432">
        <f>AI444+15</f>
        <v>43559</v>
      </c>
      <c r="AK444" s="379">
        <f>AI444+20</f>
        <v>43564</v>
      </c>
      <c r="AL444" s="380">
        <f>AK444+5</f>
        <v>43569</v>
      </c>
      <c r="AM444" s="379">
        <f>AL444+1</f>
        <v>43570</v>
      </c>
      <c r="AN444" s="379">
        <f>AM444+5</f>
        <v>43575</v>
      </c>
      <c r="AO444" s="379">
        <f>AN444+5</f>
        <v>43580</v>
      </c>
      <c r="AP444" s="433"/>
      <c r="AQ444" s="433"/>
      <c r="AR444" s="433">
        <f>AO444+20</f>
        <v>43600</v>
      </c>
      <c r="AS444" s="434"/>
      <c r="AT444" s="451"/>
      <c r="AU444" s="452"/>
    </row>
    <row r="445" spans="1:47" ht="31.5">
      <c r="A445" s="371">
        <v>74</v>
      </c>
      <c r="B445" s="246" t="s">
        <v>505</v>
      </c>
      <c r="C445" s="247" t="s">
        <v>980</v>
      </c>
      <c r="D445" s="248">
        <v>74</v>
      </c>
      <c r="E445" s="249" t="s">
        <v>858</v>
      </c>
      <c r="F445" s="303" t="s">
        <v>1645</v>
      </c>
      <c r="G445" s="251" t="s">
        <v>1454</v>
      </c>
      <c r="H445" s="421"/>
      <c r="I445" s="440">
        <v>43827</v>
      </c>
      <c r="J445" s="440"/>
      <c r="K445" s="440">
        <v>43832</v>
      </c>
      <c r="L445" s="440">
        <v>43857</v>
      </c>
      <c r="M445" s="440"/>
      <c r="N445" s="441">
        <v>43887</v>
      </c>
      <c r="O445" s="441">
        <v>43887</v>
      </c>
      <c r="P445" s="441"/>
      <c r="Q445" s="441"/>
      <c r="R445" s="441"/>
      <c r="S445" s="441">
        <v>43907</v>
      </c>
      <c r="T445" s="256"/>
      <c r="U445" s="441">
        <v>43917</v>
      </c>
      <c r="V445" s="256"/>
      <c r="W445" s="256"/>
      <c r="X445" s="256"/>
      <c r="Y445" s="256"/>
      <c r="Z445" s="256"/>
      <c r="AA445" s="256"/>
      <c r="AB445" s="256"/>
      <c r="AC445" s="256"/>
      <c r="AD445" s="256"/>
      <c r="AE445" s="256"/>
      <c r="AF445" s="256"/>
      <c r="AG445" s="256"/>
      <c r="AH445" s="256"/>
      <c r="AI445" s="256"/>
      <c r="AJ445" s="442">
        <v>44012</v>
      </c>
      <c r="AK445" s="256"/>
      <c r="AL445" s="256"/>
      <c r="AM445" s="256"/>
      <c r="AN445" s="256"/>
      <c r="AO445" s="256"/>
      <c r="AP445" s="442">
        <v>44067</v>
      </c>
      <c r="AQ445" s="442">
        <v>44087</v>
      </c>
      <c r="AR445" s="442">
        <v>44107</v>
      </c>
      <c r="AS445" s="443">
        <v>44167</v>
      </c>
      <c r="AT445" s="451">
        <v>44548</v>
      </c>
      <c r="AU445" s="452"/>
    </row>
    <row r="446" spans="1:47" ht="31.5">
      <c r="A446" s="373"/>
      <c r="B446" s="262" t="s">
        <v>501</v>
      </c>
      <c r="C446" s="263" t="s">
        <v>981</v>
      </c>
      <c r="D446" s="273">
        <v>74</v>
      </c>
      <c r="E446" s="274" t="s">
        <v>858</v>
      </c>
      <c r="F446" s="311" t="s">
        <v>1645</v>
      </c>
      <c r="G446" s="276"/>
      <c r="H446" s="426"/>
      <c r="I446" s="427">
        <v>43338</v>
      </c>
      <c r="J446" s="428">
        <f>I446+14</f>
        <v>43352</v>
      </c>
      <c r="K446" s="428">
        <f>J446+3</f>
        <v>43355</v>
      </c>
      <c r="L446" s="429">
        <f>K446+2</f>
        <v>43357</v>
      </c>
      <c r="M446" s="428">
        <f>L446+1</f>
        <v>43358</v>
      </c>
      <c r="N446" s="430">
        <f>M446+25</f>
        <v>43383</v>
      </c>
      <c r="O446" s="430">
        <f>M446+10</f>
        <v>43368</v>
      </c>
      <c r="P446" s="430"/>
      <c r="Q446" s="430">
        <f>M446+10</f>
        <v>43368</v>
      </c>
      <c r="R446" s="430">
        <f>Q446+5</f>
        <v>43373</v>
      </c>
      <c r="S446" s="431"/>
      <c r="T446" s="379">
        <f>Q446+10</f>
        <v>43378</v>
      </c>
      <c r="U446" s="430">
        <f>N446+10</f>
        <v>43393</v>
      </c>
      <c r="V446" s="379">
        <f>N446+1</f>
        <v>43384</v>
      </c>
      <c r="W446" s="379">
        <f>V446+5</f>
        <v>43389</v>
      </c>
      <c r="X446" s="380">
        <v>43493</v>
      </c>
      <c r="Y446" s="379">
        <f>X446+20</f>
        <v>43513</v>
      </c>
      <c r="Z446" s="379">
        <f>O446+10</f>
        <v>43378</v>
      </c>
      <c r="AA446" s="379">
        <f>X446+25</f>
        <v>43518</v>
      </c>
      <c r="AB446" s="379">
        <f>X446+15</f>
        <v>43508</v>
      </c>
      <c r="AC446" s="379">
        <f>AA446+1</f>
        <v>43519</v>
      </c>
      <c r="AD446" s="379">
        <f>X446+10</f>
        <v>43503</v>
      </c>
      <c r="AE446" s="379">
        <f>AD446+1</f>
        <v>43504</v>
      </c>
      <c r="AF446" s="379">
        <f>Y446+1</f>
        <v>43514</v>
      </c>
      <c r="AG446" s="380">
        <f>AF446+15</f>
        <v>43529</v>
      </c>
      <c r="AH446" s="379">
        <f>AG446+10</f>
        <v>43539</v>
      </c>
      <c r="AI446" s="379">
        <f>AH446+5</f>
        <v>43544</v>
      </c>
      <c r="AJ446" s="432">
        <f>AI446+15</f>
        <v>43559</v>
      </c>
      <c r="AK446" s="379">
        <f>AI446+20</f>
        <v>43564</v>
      </c>
      <c r="AL446" s="380">
        <f>AK446+5</f>
        <v>43569</v>
      </c>
      <c r="AM446" s="379">
        <f>AL446+1</f>
        <v>43570</v>
      </c>
      <c r="AN446" s="379">
        <f>AM446+5</f>
        <v>43575</v>
      </c>
      <c r="AO446" s="379">
        <f>AN446+5</f>
        <v>43580</v>
      </c>
      <c r="AP446" s="433"/>
      <c r="AQ446" s="433"/>
      <c r="AR446" s="433">
        <f>AO446+20</f>
        <v>43600</v>
      </c>
      <c r="AS446" s="434"/>
      <c r="AT446" s="451">
        <v>44498</v>
      </c>
      <c r="AU446" s="452"/>
    </row>
    <row r="447" spans="1:47" ht="31.5">
      <c r="A447" s="373"/>
      <c r="B447" s="262" t="s">
        <v>503</v>
      </c>
      <c r="C447" s="263" t="s">
        <v>982</v>
      </c>
      <c r="D447" s="273">
        <v>74</v>
      </c>
      <c r="E447" s="274" t="s">
        <v>858</v>
      </c>
      <c r="F447" s="311" t="s">
        <v>1645</v>
      </c>
      <c r="G447" s="276"/>
      <c r="H447" s="426"/>
      <c r="I447" s="435">
        <v>43827</v>
      </c>
      <c r="J447" s="435"/>
      <c r="K447" s="435">
        <v>43832</v>
      </c>
      <c r="L447" s="435">
        <v>43857</v>
      </c>
      <c r="M447" s="435"/>
      <c r="N447" s="435">
        <v>43887</v>
      </c>
      <c r="O447" s="435">
        <v>43887</v>
      </c>
      <c r="P447" s="435"/>
      <c r="Q447" s="435"/>
      <c r="R447" s="435"/>
      <c r="S447" s="435">
        <v>43907</v>
      </c>
      <c r="T447" s="279"/>
      <c r="U447" s="435">
        <v>43917</v>
      </c>
      <c r="V447" s="279"/>
      <c r="W447" s="279"/>
      <c r="X447" s="279"/>
      <c r="Y447" s="279"/>
      <c r="Z447" s="279"/>
      <c r="AA447" s="279"/>
      <c r="AB447" s="279"/>
      <c r="AC447" s="279"/>
      <c r="AD447" s="279"/>
      <c r="AE447" s="279"/>
      <c r="AF447" s="279"/>
      <c r="AG447" s="279"/>
      <c r="AH447" s="279"/>
      <c r="AI447" s="279"/>
      <c r="AJ447" s="435">
        <v>44012</v>
      </c>
      <c r="AK447" s="279"/>
      <c r="AL447" s="279"/>
      <c r="AM447" s="279"/>
      <c r="AN447" s="279"/>
      <c r="AO447" s="279"/>
      <c r="AP447" s="435">
        <v>44067</v>
      </c>
      <c r="AQ447" s="435">
        <v>44087</v>
      </c>
      <c r="AR447" s="435">
        <v>44107</v>
      </c>
      <c r="AS447" s="436">
        <v>44167</v>
      </c>
      <c r="AT447" s="451">
        <v>44498</v>
      </c>
      <c r="AU447" s="452"/>
    </row>
    <row r="448" spans="1:47" ht="47.25">
      <c r="A448" s="373"/>
      <c r="B448" s="262" t="s">
        <v>1542</v>
      </c>
      <c r="C448" s="263" t="s">
        <v>983</v>
      </c>
      <c r="D448" s="273">
        <v>74</v>
      </c>
      <c r="E448" s="274" t="s">
        <v>858</v>
      </c>
      <c r="F448" s="311" t="s">
        <v>1645</v>
      </c>
      <c r="G448" s="276"/>
      <c r="H448" s="426"/>
      <c r="I448" s="435">
        <v>43827</v>
      </c>
      <c r="J448" s="435"/>
      <c r="K448" s="435">
        <v>43832</v>
      </c>
      <c r="L448" s="435">
        <v>43857</v>
      </c>
      <c r="M448" s="435"/>
      <c r="N448" s="435">
        <v>43887</v>
      </c>
      <c r="O448" s="435">
        <v>43887</v>
      </c>
      <c r="P448" s="435"/>
      <c r="Q448" s="435"/>
      <c r="R448" s="435"/>
      <c r="S448" s="435">
        <v>43907</v>
      </c>
      <c r="T448" s="279"/>
      <c r="U448" s="435">
        <v>43917</v>
      </c>
      <c r="V448" s="279"/>
      <c r="W448" s="279"/>
      <c r="X448" s="279"/>
      <c r="Y448" s="279"/>
      <c r="Z448" s="279"/>
      <c r="AA448" s="279"/>
      <c r="AB448" s="279"/>
      <c r="AC448" s="279"/>
      <c r="AD448" s="279"/>
      <c r="AE448" s="279"/>
      <c r="AF448" s="279"/>
      <c r="AG448" s="279"/>
      <c r="AH448" s="279"/>
      <c r="AI448" s="279"/>
      <c r="AJ448" s="435">
        <v>44012</v>
      </c>
      <c r="AK448" s="279"/>
      <c r="AL448" s="279"/>
      <c r="AM448" s="279"/>
      <c r="AN448" s="279"/>
      <c r="AO448" s="279"/>
      <c r="AP448" s="435">
        <v>44067</v>
      </c>
      <c r="AQ448" s="435">
        <v>44087</v>
      </c>
      <c r="AR448" s="435">
        <v>44107</v>
      </c>
      <c r="AS448" s="436">
        <v>44167</v>
      </c>
      <c r="AT448" s="451">
        <v>44558</v>
      </c>
      <c r="AU448" s="452"/>
    </row>
    <row r="449" spans="1:47" ht="31.5">
      <c r="A449" s="373"/>
      <c r="B449" s="262" t="s">
        <v>382</v>
      </c>
      <c r="C449" s="263" t="s">
        <v>984</v>
      </c>
      <c r="D449" s="273">
        <v>74</v>
      </c>
      <c r="E449" s="274" t="s">
        <v>858</v>
      </c>
      <c r="F449" s="311" t="s">
        <v>1645</v>
      </c>
      <c r="G449" s="276"/>
      <c r="H449" s="426"/>
      <c r="I449" s="435">
        <v>43827</v>
      </c>
      <c r="J449" s="435"/>
      <c r="K449" s="435">
        <v>43832</v>
      </c>
      <c r="L449" s="435">
        <v>43857</v>
      </c>
      <c r="M449" s="435"/>
      <c r="N449" s="435">
        <v>43887</v>
      </c>
      <c r="O449" s="435">
        <v>43887</v>
      </c>
      <c r="P449" s="435"/>
      <c r="Q449" s="435"/>
      <c r="R449" s="435"/>
      <c r="S449" s="435">
        <v>43907</v>
      </c>
      <c r="T449" s="279"/>
      <c r="U449" s="435">
        <v>43917</v>
      </c>
      <c r="V449" s="279"/>
      <c r="W449" s="279"/>
      <c r="X449" s="279"/>
      <c r="Y449" s="279"/>
      <c r="Z449" s="279"/>
      <c r="AA449" s="279"/>
      <c r="AB449" s="279"/>
      <c r="AC449" s="279"/>
      <c r="AD449" s="279"/>
      <c r="AE449" s="279"/>
      <c r="AF449" s="279"/>
      <c r="AG449" s="279"/>
      <c r="AH449" s="279"/>
      <c r="AI449" s="279"/>
      <c r="AJ449" s="435">
        <v>44012</v>
      </c>
      <c r="AK449" s="279"/>
      <c r="AL449" s="279"/>
      <c r="AM449" s="279"/>
      <c r="AN449" s="279"/>
      <c r="AO449" s="279"/>
      <c r="AP449" s="435">
        <v>44067</v>
      </c>
      <c r="AQ449" s="435">
        <v>44087</v>
      </c>
      <c r="AR449" s="435">
        <v>44107</v>
      </c>
      <c r="AS449" s="436">
        <v>44167</v>
      </c>
      <c r="AT449" s="451">
        <v>44558</v>
      </c>
      <c r="AU449" s="452"/>
    </row>
    <row r="450" spans="1:47" ht="47.25">
      <c r="A450" s="373"/>
      <c r="B450" s="262" t="s">
        <v>420</v>
      </c>
      <c r="C450" s="263" t="s">
        <v>985</v>
      </c>
      <c r="D450" s="273">
        <v>74</v>
      </c>
      <c r="E450" s="274" t="s">
        <v>858</v>
      </c>
      <c r="F450" s="311" t="s">
        <v>1645</v>
      </c>
      <c r="G450" s="276"/>
      <c r="H450" s="426"/>
      <c r="I450" s="435">
        <v>43827</v>
      </c>
      <c r="J450" s="435"/>
      <c r="K450" s="435">
        <v>43832</v>
      </c>
      <c r="L450" s="435">
        <v>43857</v>
      </c>
      <c r="M450" s="435"/>
      <c r="N450" s="435">
        <v>43887</v>
      </c>
      <c r="O450" s="435">
        <v>43887</v>
      </c>
      <c r="P450" s="435"/>
      <c r="Q450" s="435"/>
      <c r="R450" s="435"/>
      <c r="S450" s="435">
        <v>43907</v>
      </c>
      <c r="T450" s="279"/>
      <c r="U450" s="435">
        <v>43917</v>
      </c>
      <c r="V450" s="279"/>
      <c r="W450" s="279"/>
      <c r="X450" s="279"/>
      <c r="Y450" s="279"/>
      <c r="Z450" s="279"/>
      <c r="AA450" s="279"/>
      <c r="AB450" s="279"/>
      <c r="AC450" s="279"/>
      <c r="AD450" s="279"/>
      <c r="AE450" s="279"/>
      <c r="AF450" s="279"/>
      <c r="AG450" s="279"/>
      <c r="AH450" s="279"/>
      <c r="AI450" s="279"/>
      <c r="AJ450" s="435">
        <v>44012</v>
      </c>
      <c r="AK450" s="279"/>
      <c r="AL450" s="279"/>
      <c r="AM450" s="279"/>
      <c r="AN450" s="279"/>
      <c r="AO450" s="279"/>
      <c r="AP450" s="435">
        <v>44067</v>
      </c>
      <c r="AQ450" s="435">
        <v>44087</v>
      </c>
      <c r="AR450" s="435">
        <v>44107</v>
      </c>
      <c r="AS450" s="436">
        <v>44167</v>
      </c>
      <c r="AT450" s="451">
        <v>44638</v>
      </c>
      <c r="AU450" s="452"/>
    </row>
    <row r="451" spans="1:47" ht="47.25">
      <c r="A451" s="373"/>
      <c r="B451" s="262" t="s">
        <v>520</v>
      </c>
      <c r="C451" s="263" t="s">
        <v>986</v>
      </c>
      <c r="D451" s="273">
        <v>74</v>
      </c>
      <c r="E451" s="274" t="s">
        <v>858</v>
      </c>
      <c r="F451" s="311" t="s">
        <v>1645</v>
      </c>
      <c r="G451" s="276"/>
      <c r="H451" s="426"/>
      <c r="I451" s="435">
        <v>43827</v>
      </c>
      <c r="J451" s="435"/>
      <c r="K451" s="435">
        <v>43832</v>
      </c>
      <c r="L451" s="435">
        <v>43857</v>
      </c>
      <c r="M451" s="435"/>
      <c r="N451" s="435">
        <v>43887</v>
      </c>
      <c r="O451" s="435">
        <v>43887</v>
      </c>
      <c r="P451" s="435"/>
      <c r="Q451" s="435"/>
      <c r="R451" s="435"/>
      <c r="S451" s="435">
        <v>43907</v>
      </c>
      <c r="T451" s="279"/>
      <c r="U451" s="435">
        <v>43917</v>
      </c>
      <c r="V451" s="279"/>
      <c r="W451" s="279"/>
      <c r="X451" s="279"/>
      <c r="Y451" s="279"/>
      <c r="Z451" s="279"/>
      <c r="AA451" s="279"/>
      <c r="AB451" s="279"/>
      <c r="AC451" s="279"/>
      <c r="AD451" s="279"/>
      <c r="AE451" s="279"/>
      <c r="AF451" s="279"/>
      <c r="AG451" s="279"/>
      <c r="AH451" s="279"/>
      <c r="AI451" s="279"/>
      <c r="AJ451" s="435">
        <v>44012</v>
      </c>
      <c r="AK451" s="279"/>
      <c r="AL451" s="279"/>
      <c r="AM451" s="279"/>
      <c r="AN451" s="279"/>
      <c r="AO451" s="279"/>
      <c r="AP451" s="435">
        <v>44067</v>
      </c>
      <c r="AQ451" s="435">
        <v>44087</v>
      </c>
      <c r="AR451" s="435">
        <v>44107</v>
      </c>
      <c r="AS451" s="436">
        <v>44167</v>
      </c>
      <c r="AT451" s="451">
        <v>44638</v>
      </c>
      <c r="AU451" s="452"/>
    </row>
    <row r="452" spans="1:47" ht="47.25">
      <c r="A452" s="373"/>
      <c r="B452" s="262" t="s">
        <v>507</v>
      </c>
      <c r="C452" s="263" t="s">
        <v>987</v>
      </c>
      <c r="D452" s="273">
        <v>74</v>
      </c>
      <c r="E452" s="274" t="s">
        <v>858</v>
      </c>
      <c r="F452" s="311" t="s">
        <v>1645</v>
      </c>
      <c r="G452" s="276"/>
      <c r="H452" s="426"/>
      <c r="I452" s="435">
        <v>43827</v>
      </c>
      <c r="J452" s="435"/>
      <c r="K452" s="435">
        <v>43832</v>
      </c>
      <c r="L452" s="435">
        <v>43857</v>
      </c>
      <c r="M452" s="435"/>
      <c r="N452" s="435">
        <v>43887</v>
      </c>
      <c r="O452" s="435">
        <v>43887</v>
      </c>
      <c r="P452" s="435"/>
      <c r="Q452" s="435"/>
      <c r="R452" s="435"/>
      <c r="S452" s="435">
        <v>43907</v>
      </c>
      <c r="T452" s="279"/>
      <c r="U452" s="435">
        <v>43917</v>
      </c>
      <c r="V452" s="279"/>
      <c r="W452" s="279"/>
      <c r="X452" s="279"/>
      <c r="Y452" s="279"/>
      <c r="Z452" s="279"/>
      <c r="AA452" s="279"/>
      <c r="AB452" s="279"/>
      <c r="AC452" s="279"/>
      <c r="AD452" s="279"/>
      <c r="AE452" s="279"/>
      <c r="AF452" s="279"/>
      <c r="AG452" s="279"/>
      <c r="AH452" s="279"/>
      <c r="AI452" s="279"/>
      <c r="AJ452" s="435">
        <v>44012</v>
      </c>
      <c r="AK452" s="279"/>
      <c r="AL452" s="279"/>
      <c r="AM452" s="279"/>
      <c r="AN452" s="279"/>
      <c r="AO452" s="279"/>
      <c r="AP452" s="435">
        <v>44067</v>
      </c>
      <c r="AQ452" s="435">
        <v>44087</v>
      </c>
      <c r="AR452" s="435">
        <v>44107</v>
      </c>
      <c r="AS452" s="436">
        <v>44167</v>
      </c>
      <c r="AT452" s="451">
        <v>44552</v>
      </c>
      <c r="AU452" s="452"/>
    </row>
    <row r="453" spans="1:47" ht="47.25">
      <c r="A453" s="373"/>
      <c r="B453" s="262" t="s">
        <v>509</v>
      </c>
      <c r="C453" s="263" t="s">
        <v>988</v>
      </c>
      <c r="D453" s="273">
        <v>74</v>
      </c>
      <c r="E453" s="274" t="s">
        <v>858</v>
      </c>
      <c r="F453" s="311" t="s">
        <v>1645</v>
      </c>
      <c r="G453" s="276"/>
      <c r="H453" s="426"/>
      <c r="I453" s="435">
        <v>43827</v>
      </c>
      <c r="J453" s="435"/>
      <c r="K453" s="435">
        <v>43832</v>
      </c>
      <c r="L453" s="435">
        <v>43857</v>
      </c>
      <c r="M453" s="435"/>
      <c r="N453" s="435">
        <v>43887</v>
      </c>
      <c r="O453" s="435">
        <v>43887</v>
      </c>
      <c r="P453" s="435"/>
      <c r="Q453" s="435"/>
      <c r="R453" s="435"/>
      <c r="S453" s="435">
        <v>43907</v>
      </c>
      <c r="T453" s="279"/>
      <c r="U453" s="435">
        <v>43917</v>
      </c>
      <c r="V453" s="279"/>
      <c r="W453" s="279"/>
      <c r="X453" s="279"/>
      <c r="Y453" s="279"/>
      <c r="Z453" s="279"/>
      <c r="AA453" s="279"/>
      <c r="AB453" s="279"/>
      <c r="AC453" s="279"/>
      <c r="AD453" s="279"/>
      <c r="AE453" s="279"/>
      <c r="AF453" s="279"/>
      <c r="AG453" s="279"/>
      <c r="AH453" s="279"/>
      <c r="AI453" s="279"/>
      <c r="AJ453" s="435">
        <v>44012</v>
      </c>
      <c r="AK453" s="279"/>
      <c r="AL453" s="279"/>
      <c r="AM453" s="279"/>
      <c r="AN453" s="279"/>
      <c r="AO453" s="279"/>
      <c r="AP453" s="435">
        <v>44067</v>
      </c>
      <c r="AQ453" s="435">
        <v>44087</v>
      </c>
      <c r="AR453" s="435">
        <v>44107</v>
      </c>
      <c r="AS453" s="436">
        <v>44167</v>
      </c>
      <c r="AT453" s="451">
        <v>44552</v>
      </c>
      <c r="AU453" s="452"/>
    </row>
    <row r="454" spans="1:47" ht="47.25">
      <c r="A454" s="373"/>
      <c r="B454" s="262" t="s">
        <v>511</v>
      </c>
      <c r="C454" s="263" t="s">
        <v>989</v>
      </c>
      <c r="D454" s="273">
        <v>74</v>
      </c>
      <c r="E454" s="274" t="s">
        <v>858</v>
      </c>
      <c r="F454" s="311" t="s">
        <v>1645</v>
      </c>
      <c r="G454" s="276"/>
      <c r="H454" s="426"/>
      <c r="I454" s="435">
        <v>43827</v>
      </c>
      <c r="J454" s="435"/>
      <c r="K454" s="435">
        <v>43832</v>
      </c>
      <c r="L454" s="435">
        <v>43857</v>
      </c>
      <c r="M454" s="435"/>
      <c r="N454" s="435">
        <v>43887</v>
      </c>
      <c r="O454" s="435">
        <v>43887</v>
      </c>
      <c r="P454" s="435"/>
      <c r="Q454" s="435"/>
      <c r="R454" s="435"/>
      <c r="S454" s="435">
        <v>43907</v>
      </c>
      <c r="T454" s="279"/>
      <c r="U454" s="435">
        <v>43917</v>
      </c>
      <c r="V454" s="279"/>
      <c r="W454" s="279"/>
      <c r="X454" s="279"/>
      <c r="Y454" s="279"/>
      <c r="Z454" s="279"/>
      <c r="AA454" s="279"/>
      <c r="AB454" s="279"/>
      <c r="AC454" s="279"/>
      <c r="AD454" s="279"/>
      <c r="AE454" s="279"/>
      <c r="AF454" s="279"/>
      <c r="AG454" s="279"/>
      <c r="AH454" s="279"/>
      <c r="AI454" s="279"/>
      <c r="AJ454" s="435">
        <v>44012</v>
      </c>
      <c r="AK454" s="279"/>
      <c r="AL454" s="279"/>
      <c r="AM454" s="279"/>
      <c r="AN454" s="279"/>
      <c r="AO454" s="279"/>
      <c r="AP454" s="435">
        <v>44067</v>
      </c>
      <c r="AQ454" s="435">
        <v>44087</v>
      </c>
      <c r="AR454" s="435">
        <v>44107</v>
      </c>
      <c r="AS454" s="436">
        <v>44167</v>
      </c>
      <c r="AT454" s="451">
        <v>44167</v>
      </c>
      <c r="AU454" s="452"/>
    </row>
    <row r="455" spans="1:47" ht="47.25">
      <c r="A455" s="373"/>
      <c r="B455" s="262" t="s">
        <v>518</v>
      </c>
      <c r="C455" s="263" t="s">
        <v>990</v>
      </c>
      <c r="D455" s="273">
        <v>74</v>
      </c>
      <c r="E455" s="274" t="s">
        <v>858</v>
      </c>
      <c r="F455" s="311" t="s">
        <v>1645</v>
      </c>
      <c r="G455" s="276"/>
      <c r="H455" s="426"/>
      <c r="I455" s="435">
        <v>43827</v>
      </c>
      <c r="J455" s="435"/>
      <c r="K455" s="435">
        <v>43832</v>
      </c>
      <c r="L455" s="435">
        <v>43857</v>
      </c>
      <c r="M455" s="435"/>
      <c r="N455" s="435">
        <v>43887</v>
      </c>
      <c r="O455" s="435">
        <v>43887</v>
      </c>
      <c r="P455" s="435"/>
      <c r="Q455" s="435"/>
      <c r="R455" s="435"/>
      <c r="S455" s="435">
        <v>43907</v>
      </c>
      <c r="T455" s="279"/>
      <c r="U455" s="435">
        <v>43917</v>
      </c>
      <c r="V455" s="279"/>
      <c r="W455" s="279"/>
      <c r="X455" s="279"/>
      <c r="Y455" s="279"/>
      <c r="Z455" s="279"/>
      <c r="AA455" s="279"/>
      <c r="AB455" s="279"/>
      <c r="AC455" s="279"/>
      <c r="AD455" s="279"/>
      <c r="AE455" s="279"/>
      <c r="AF455" s="279"/>
      <c r="AG455" s="279"/>
      <c r="AH455" s="279"/>
      <c r="AI455" s="279"/>
      <c r="AJ455" s="435">
        <v>44012</v>
      </c>
      <c r="AK455" s="279"/>
      <c r="AL455" s="279"/>
      <c r="AM455" s="279"/>
      <c r="AN455" s="279"/>
      <c r="AO455" s="279"/>
      <c r="AP455" s="435">
        <v>44067</v>
      </c>
      <c r="AQ455" s="435">
        <v>44087</v>
      </c>
      <c r="AR455" s="435">
        <v>44107</v>
      </c>
      <c r="AS455" s="436">
        <v>44167</v>
      </c>
      <c r="AT455" s="451">
        <v>44552</v>
      </c>
      <c r="AU455" s="452"/>
    </row>
    <row r="456" spans="1:47" ht="47.25">
      <c r="A456" s="373"/>
      <c r="B456" s="262" t="s">
        <v>522</v>
      </c>
      <c r="C456" s="263" t="s">
        <v>991</v>
      </c>
      <c r="D456" s="273">
        <v>74</v>
      </c>
      <c r="E456" s="274" t="s">
        <v>858</v>
      </c>
      <c r="F456" s="311" t="s">
        <v>1645</v>
      </c>
      <c r="G456" s="276"/>
      <c r="H456" s="426"/>
      <c r="I456" s="435">
        <v>43827</v>
      </c>
      <c r="J456" s="435"/>
      <c r="K456" s="435">
        <v>43832</v>
      </c>
      <c r="L456" s="435">
        <v>43857</v>
      </c>
      <c r="M456" s="435"/>
      <c r="N456" s="435">
        <v>43887</v>
      </c>
      <c r="O456" s="435">
        <v>43887</v>
      </c>
      <c r="P456" s="435"/>
      <c r="Q456" s="435"/>
      <c r="R456" s="435"/>
      <c r="S456" s="435">
        <v>43907</v>
      </c>
      <c r="T456" s="279"/>
      <c r="U456" s="435">
        <v>43917</v>
      </c>
      <c r="V456" s="279"/>
      <c r="W456" s="279"/>
      <c r="X456" s="279"/>
      <c r="Y456" s="279"/>
      <c r="Z456" s="279"/>
      <c r="AA456" s="279"/>
      <c r="AB456" s="279"/>
      <c r="AC456" s="279"/>
      <c r="AD456" s="279"/>
      <c r="AE456" s="279"/>
      <c r="AF456" s="279"/>
      <c r="AG456" s="279"/>
      <c r="AH456" s="279"/>
      <c r="AI456" s="279"/>
      <c r="AJ456" s="435">
        <v>44012</v>
      </c>
      <c r="AK456" s="279"/>
      <c r="AL456" s="279"/>
      <c r="AM456" s="279"/>
      <c r="AN456" s="279"/>
      <c r="AO456" s="279"/>
      <c r="AP456" s="435">
        <v>44067</v>
      </c>
      <c r="AQ456" s="435">
        <v>44087</v>
      </c>
      <c r="AR456" s="435">
        <v>44107</v>
      </c>
      <c r="AS456" s="436">
        <v>44167</v>
      </c>
      <c r="AT456" s="451">
        <v>44552</v>
      </c>
      <c r="AU456" s="452"/>
    </row>
    <row r="457" spans="1:47" ht="47.25">
      <c r="A457" s="384"/>
      <c r="B457" s="282" t="s">
        <v>524</v>
      </c>
      <c r="C457" s="283" t="s">
        <v>992</v>
      </c>
      <c r="D457" s="284">
        <v>74</v>
      </c>
      <c r="E457" s="285" t="s">
        <v>858</v>
      </c>
      <c r="F457" s="321" t="s">
        <v>1645</v>
      </c>
      <c r="G457" s="287"/>
      <c r="H457" s="437"/>
      <c r="I457" s="438">
        <v>43827</v>
      </c>
      <c r="J457" s="438"/>
      <c r="K457" s="438">
        <v>43832</v>
      </c>
      <c r="L457" s="438">
        <v>43857</v>
      </c>
      <c r="M457" s="438"/>
      <c r="N457" s="438">
        <v>43887</v>
      </c>
      <c r="O457" s="438">
        <v>43887</v>
      </c>
      <c r="P457" s="438"/>
      <c r="Q457" s="438"/>
      <c r="R457" s="438"/>
      <c r="S457" s="438">
        <v>43907</v>
      </c>
      <c r="T457" s="290"/>
      <c r="U457" s="438">
        <v>43917</v>
      </c>
      <c r="V457" s="290"/>
      <c r="W457" s="290"/>
      <c r="X457" s="290"/>
      <c r="Y457" s="290"/>
      <c r="Z457" s="290"/>
      <c r="AA457" s="290"/>
      <c r="AB457" s="290"/>
      <c r="AC457" s="290"/>
      <c r="AD457" s="290"/>
      <c r="AE457" s="290"/>
      <c r="AF457" s="290"/>
      <c r="AG457" s="290"/>
      <c r="AH457" s="290"/>
      <c r="AI457" s="290"/>
      <c r="AJ457" s="438">
        <v>44012</v>
      </c>
      <c r="AK457" s="290"/>
      <c r="AL457" s="290"/>
      <c r="AM457" s="290"/>
      <c r="AN457" s="290"/>
      <c r="AO457" s="290"/>
      <c r="AP457" s="438">
        <v>44067</v>
      </c>
      <c r="AQ457" s="438">
        <v>44087</v>
      </c>
      <c r="AR457" s="438">
        <v>44107</v>
      </c>
      <c r="AS457" s="439">
        <v>44167</v>
      </c>
      <c r="AT457" s="451">
        <v>44552</v>
      </c>
      <c r="AU457" s="452"/>
    </row>
    <row r="458" spans="1:47" ht="31.5">
      <c r="A458" s="371">
        <v>75</v>
      </c>
      <c r="B458" s="246" t="s">
        <v>430</v>
      </c>
      <c r="C458" s="247" t="s">
        <v>993</v>
      </c>
      <c r="D458" s="248">
        <v>75</v>
      </c>
      <c r="E458" s="249" t="s">
        <v>858</v>
      </c>
      <c r="F458" s="303" t="s">
        <v>1646</v>
      </c>
      <c r="G458" s="251" t="s">
        <v>1454</v>
      </c>
      <c r="H458" s="421"/>
      <c r="I458" s="440">
        <v>44212</v>
      </c>
      <c r="J458" s="440"/>
      <c r="K458" s="440">
        <v>44217</v>
      </c>
      <c r="L458" s="440">
        <v>44242</v>
      </c>
      <c r="M458" s="440"/>
      <c r="N458" s="441">
        <v>44272</v>
      </c>
      <c r="O458" s="441">
        <v>44272</v>
      </c>
      <c r="P458" s="441"/>
      <c r="Q458" s="441"/>
      <c r="R458" s="441"/>
      <c r="S458" s="441">
        <v>44292</v>
      </c>
      <c r="T458" s="256"/>
      <c r="U458" s="441">
        <v>44302</v>
      </c>
      <c r="V458" s="256"/>
      <c r="W458" s="256"/>
      <c r="X458" s="256"/>
      <c r="Y458" s="256"/>
      <c r="Z458" s="256"/>
      <c r="AA458" s="256"/>
      <c r="AB458" s="256"/>
      <c r="AC458" s="256"/>
      <c r="AD458" s="256"/>
      <c r="AE458" s="256"/>
      <c r="AF458" s="256"/>
      <c r="AG458" s="256"/>
      <c r="AH458" s="256"/>
      <c r="AI458" s="256"/>
      <c r="AJ458" s="442">
        <v>44397</v>
      </c>
      <c r="AK458" s="256"/>
      <c r="AL458" s="256"/>
      <c r="AM458" s="256"/>
      <c r="AN458" s="256"/>
      <c r="AO458" s="256"/>
      <c r="AP458" s="442">
        <v>44452</v>
      </c>
      <c r="AQ458" s="442">
        <v>44472</v>
      </c>
      <c r="AR458" s="442">
        <v>44492</v>
      </c>
      <c r="AS458" s="443">
        <v>44552</v>
      </c>
      <c r="AT458" s="451">
        <v>44552</v>
      </c>
      <c r="AU458" s="452"/>
    </row>
    <row r="459" spans="1:47" ht="47.25">
      <c r="A459" s="373"/>
      <c r="B459" s="262" t="s">
        <v>441</v>
      </c>
      <c r="C459" s="263" t="s">
        <v>994</v>
      </c>
      <c r="D459" s="273">
        <v>75</v>
      </c>
      <c r="E459" s="274" t="s">
        <v>858</v>
      </c>
      <c r="F459" s="311" t="s">
        <v>1646</v>
      </c>
      <c r="G459" s="276"/>
      <c r="H459" s="426"/>
      <c r="I459" s="427">
        <v>43338</v>
      </c>
      <c r="J459" s="428">
        <f>I459+14</f>
        <v>43352</v>
      </c>
      <c r="K459" s="428">
        <f>J459+3</f>
        <v>43355</v>
      </c>
      <c r="L459" s="429">
        <f>K459+2</f>
        <v>43357</v>
      </c>
      <c r="M459" s="428">
        <f>L459+1</f>
        <v>43358</v>
      </c>
      <c r="N459" s="430">
        <f>M459+25</f>
        <v>43383</v>
      </c>
      <c r="O459" s="430">
        <f>M459+10</f>
        <v>43368</v>
      </c>
      <c r="P459" s="430"/>
      <c r="Q459" s="430">
        <f>M459+10</f>
        <v>43368</v>
      </c>
      <c r="R459" s="430">
        <f>Q459+5</f>
        <v>43373</v>
      </c>
      <c r="S459" s="431"/>
      <c r="T459" s="379">
        <f>Q459+10</f>
        <v>43378</v>
      </c>
      <c r="U459" s="430">
        <f>N459+10</f>
        <v>43393</v>
      </c>
      <c r="V459" s="379">
        <f>N459+1</f>
        <v>43384</v>
      </c>
      <c r="W459" s="379">
        <f>V459+5</f>
        <v>43389</v>
      </c>
      <c r="X459" s="380">
        <v>43493</v>
      </c>
      <c r="Y459" s="379">
        <f>X459+20</f>
        <v>43513</v>
      </c>
      <c r="Z459" s="379">
        <f>O459+10</f>
        <v>43378</v>
      </c>
      <c r="AA459" s="379">
        <f>X459+25</f>
        <v>43518</v>
      </c>
      <c r="AB459" s="379">
        <f>X459+15</f>
        <v>43508</v>
      </c>
      <c r="AC459" s="379">
        <f>AA459+1</f>
        <v>43519</v>
      </c>
      <c r="AD459" s="379">
        <f>X459+10</f>
        <v>43503</v>
      </c>
      <c r="AE459" s="379">
        <f>AD459+1</f>
        <v>43504</v>
      </c>
      <c r="AF459" s="379">
        <f>Y459+1</f>
        <v>43514</v>
      </c>
      <c r="AG459" s="380">
        <f>AF459+15</f>
        <v>43529</v>
      </c>
      <c r="AH459" s="379">
        <f>AG459+10</f>
        <v>43539</v>
      </c>
      <c r="AI459" s="379">
        <f>AH459+5</f>
        <v>43544</v>
      </c>
      <c r="AJ459" s="432">
        <f>AI459+15</f>
        <v>43559</v>
      </c>
      <c r="AK459" s="379">
        <f>AI459+20</f>
        <v>43564</v>
      </c>
      <c r="AL459" s="380">
        <f>AK459+5</f>
        <v>43569</v>
      </c>
      <c r="AM459" s="379">
        <f>AL459+1</f>
        <v>43570</v>
      </c>
      <c r="AN459" s="379">
        <f>AM459+5</f>
        <v>43575</v>
      </c>
      <c r="AO459" s="379">
        <f>AN459+5</f>
        <v>43580</v>
      </c>
      <c r="AP459" s="433"/>
      <c r="AQ459" s="433"/>
      <c r="AR459" s="433">
        <f>AO459+20</f>
        <v>43600</v>
      </c>
      <c r="AS459" s="434"/>
      <c r="AT459" s="451">
        <v>44653</v>
      </c>
      <c r="AU459" s="452"/>
    </row>
    <row r="460" spans="1:47" ht="47.25">
      <c r="A460" s="373"/>
      <c r="B460" s="262" t="s">
        <v>433</v>
      </c>
      <c r="C460" s="263" t="s">
        <v>995</v>
      </c>
      <c r="D460" s="273">
        <v>75</v>
      </c>
      <c r="E460" s="274" t="s">
        <v>858</v>
      </c>
      <c r="F460" s="311" t="s">
        <v>1646</v>
      </c>
      <c r="G460" s="276"/>
      <c r="H460" s="426"/>
      <c r="I460" s="435">
        <v>44212</v>
      </c>
      <c r="J460" s="435"/>
      <c r="K460" s="435">
        <v>44217</v>
      </c>
      <c r="L460" s="435">
        <v>44242</v>
      </c>
      <c r="M460" s="435"/>
      <c r="N460" s="435">
        <v>44272</v>
      </c>
      <c r="O460" s="435">
        <v>44272</v>
      </c>
      <c r="P460" s="435"/>
      <c r="Q460" s="435"/>
      <c r="R460" s="435"/>
      <c r="S460" s="435">
        <v>44292</v>
      </c>
      <c r="T460" s="279"/>
      <c r="U460" s="435">
        <v>44302</v>
      </c>
      <c r="V460" s="279"/>
      <c r="W460" s="279"/>
      <c r="X460" s="279"/>
      <c r="Y460" s="279"/>
      <c r="Z460" s="279"/>
      <c r="AA460" s="279"/>
      <c r="AB460" s="279"/>
      <c r="AC460" s="279"/>
      <c r="AD460" s="279"/>
      <c r="AE460" s="279"/>
      <c r="AF460" s="279"/>
      <c r="AG460" s="279"/>
      <c r="AH460" s="279"/>
      <c r="AI460" s="279"/>
      <c r="AJ460" s="435">
        <v>44397</v>
      </c>
      <c r="AK460" s="279"/>
      <c r="AL460" s="279"/>
      <c r="AM460" s="279"/>
      <c r="AN460" s="279"/>
      <c r="AO460" s="279"/>
      <c r="AP460" s="435">
        <v>44452</v>
      </c>
      <c r="AQ460" s="435">
        <v>44472</v>
      </c>
      <c r="AR460" s="435">
        <v>44492</v>
      </c>
      <c r="AS460" s="436">
        <v>44552</v>
      </c>
      <c r="AT460" s="451">
        <v>44653</v>
      </c>
      <c r="AU460" s="452"/>
    </row>
    <row r="461" spans="1:47" ht="47.25">
      <c r="A461" s="373"/>
      <c r="B461" s="262" t="s">
        <v>435</v>
      </c>
      <c r="C461" s="263" t="s">
        <v>996</v>
      </c>
      <c r="D461" s="273">
        <v>75</v>
      </c>
      <c r="E461" s="274" t="s">
        <v>858</v>
      </c>
      <c r="F461" s="311" t="s">
        <v>1646</v>
      </c>
      <c r="G461" s="276"/>
      <c r="H461" s="426"/>
      <c r="I461" s="435">
        <v>44212</v>
      </c>
      <c r="J461" s="435"/>
      <c r="K461" s="435">
        <v>44217</v>
      </c>
      <c r="L461" s="435">
        <v>44242</v>
      </c>
      <c r="M461" s="435"/>
      <c r="N461" s="435">
        <v>44272</v>
      </c>
      <c r="O461" s="435">
        <v>44272</v>
      </c>
      <c r="P461" s="435"/>
      <c r="Q461" s="435"/>
      <c r="R461" s="435"/>
      <c r="S461" s="435">
        <v>44292</v>
      </c>
      <c r="T461" s="279"/>
      <c r="U461" s="435">
        <v>44302</v>
      </c>
      <c r="V461" s="279"/>
      <c r="W461" s="279"/>
      <c r="X461" s="279"/>
      <c r="Y461" s="279"/>
      <c r="Z461" s="279"/>
      <c r="AA461" s="279"/>
      <c r="AB461" s="279"/>
      <c r="AC461" s="279"/>
      <c r="AD461" s="279"/>
      <c r="AE461" s="279"/>
      <c r="AF461" s="279"/>
      <c r="AG461" s="279"/>
      <c r="AH461" s="279"/>
      <c r="AI461" s="279"/>
      <c r="AJ461" s="435">
        <v>44397</v>
      </c>
      <c r="AK461" s="279"/>
      <c r="AL461" s="279"/>
      <c r="AM461" s="279"/>
      <c r="AN461" s="279"/>
      <c r="AO461" s="279"/>
      <c r="AP461" s="435">
        <v>44452</v>
      </c>
      <c r="AQ461" s="435">
        <v>44472</v>
      </c>
      <c r="AR461" s="435">
        <v>44492</v>
      </c>
      <c r="AS461" s="436">
        <v>44552</v>
      </c>
      <c r="AT461" s="451">
        <v>44653</v>
      </c>
      <c r="AU461" s="452"/>
    </row>
    <row r="462" spans="1:47" ht="47.25">
      <c r="A462" s="384"/>
      <c r="B462" s="282" t="s">
        <v>437</v>
      </c>
      <c r="C462" s="283" t="s">
        <v>997</v>
      </c>
      <c r="D462" s="284">
        <v>75</v>
      </c>
      <c r="E462" s="285" t="s">
        <v>858</v>
      </c>
      <c r="F462" s="321" t="s">
        <v>1646</v>
      </c>
      <c r="G462" s="287"/>
      <c r="H462" s="437"/>
      <c r="I462" s="438">
        <v>44212</v>
      </c>
      <c r="J462" s="438"/>
      <c r="K462" s="438">
        <v>44217</v>
      </c>
      <c r="L462" s="438">
        <v>44242</v>
      </c>
      <c r="M462" s="438"/>
      <c r="N462" s="438">
        <v>44272</v>
      </c>
      <c r="O462" s="438">
        <v>44272</v>
      </c>
      <c r="P462" s="438"/>
      <c r="Q462" s="438"/>
      <c r="R462" s="438"/>
      <c r="S462" s="438">
        <v>44292</v>
      </c>
      <c r="T462" s="290"/>
      <c r="U462" s="438">
        <v>44302</v>
      </c>
      <c r="V462" s="290"/>
      <c r="W462" s="290"/>
      <c r="X462" s="290"/>
      <c r="Y462" s="290"/>
      <c r="Z462" s="290"/>
      <c r="AA462" s="290"/>
      <c r="AB462" s="290"/>
      <c r="AC462" s="290"/>
      <c r="AD462" s="290"/>
      <c r="AE462" s="290"/>
      <c r="AF462" s="290"/>
      <c r="AG462" s="290"/>
      <c r="AH462" s="290"/>
      <c r="AI462" s="290"/>
      <c r="AJ462" s="438">
        <v>44397</v>
      </c>
      <c r="AK462" s="290"/>
      <c r="AL462" s="290"/>
      <c r="AM462" s="290"/>
      <c r="AN462" s="290"/>
      <c r="AO462" s="290"/>
      <c r="AP462" s="438">
        <v>44452</v>
      </c>
      <c r="AQ462" s="438">
        <v>44472</v>
      </c>
      <c r="AR462" s="438">
        <v>44492</v>
      </c>
      <c r="AS462" s="439">
        <v>44552</v>
      </c>
      <c r="AT462" s="451">
        <v>44652</v>
      </c>
      <c r="AU462" s="452"/>
    </row>
    <row r="463" spans="1:47" ht="31.5">
      <c r="A463" s="371">
        <v>76</v>
      </c>
      <c r="B463" s="246" t="s">
        <v>552</v>
      </c>
      <c r="C463" s="247" t="s">
        <v>998</v>
      </c>
      <c r="D463" s="248">
        <v>76</v>
      </c>
      <c r="E463" s="249" t="s">
        <v>858</v>
      </c>
      <c r="F463" s="303" t="s">
        <v>1647</v>
      </c>
      <c r="G463" s="251" t="s">
        <v>1454</v>
      </c>
      <c r="H463" s="421"/>
      <c r="I463" s="440">
        <v>44321</v>
      </c>
      <c r="J463" s="440"/>
      <c r="K463" s="440">
        <v>44326</v>
      </c>
      <c r="L463" s="440">
        <v>44351</v>
      </c>
      <c r="M463" s="440"/>
      <c r="N463" s="441">
        <v>44381</v>
      </c>
      <c r="O463" s="441">
        <v>44381</v>
      </c>
      <c r="P463" s="441"/>
      <c r="Q463" s="441"/>
      <c r="R463" s="441"/>
      <c r="S463" s="441">
        <v>44401</v>
      </c>
      <c r="T463" s="256"/>
      <c r="U463" s="441">
        <v>44411</v>
      </c>
      <c r="V463" s="256"/>
      <c r="W463" s="256"/>
      <c r="X463" s="256"/>
      <c r="Y463" s="256"/>
      <c r="Z463" s="256"/>
      <c r="AA463" s="256"/>
      <c r="AB463" s="256"/>
      <c r="AC463" s="256"/>
      <c r="AD463" s="256"/>
      <c r="AE463" s="256"/>
      <c r="AF463" s="256"/>
      <c r="AG463" s="256"/>
      <c r="AH463" s="256"/>
      <c r="AI463" s="256"/>
      <c r="AJ463" s="442">
        <v>44506</v>
      </c>
      <c r="AK463" s="256"/>
      <c r="AL463" s="256"/>
      <c r="AM463" s="256"/>
      <c r="AN463" s="256"/>
      <c r="AO463" s="256"/>
      <c r="AP463" s="442">
        <v>44561</v>
      </c>
      <c r="AQ463" s="442">
        <v>44581</v>
      </c>
      <c r="AR463" s="442">
        <v>44601</v>
      </c>
      <c r="AS463" s="443">
        <v>44661</v>
      </c>
      <c r="AT463" s="451">
        <v>44661</v>
      </c>
      <c r="AU463" s="452"/>
    </row>
    <row r="464" spans="1:47" ht="31.5">
      <c r="A464" s="384"/>
      <c r="B464" s="282" t="s">
        <v>554</v>
      </c>
      <c r="C464" s="283" t="s">
        <v>1648</v>
      </c>
      <c r="D464" s="284">
        <v>76</v>
      </c>
      <c r="E464" s="285" t="s">
        <v>858</v>
      </c>
      <c r="F464" s="321" t="s">
        <v>1647</v>
      </c>
      <c r="G464" s="287"/>
      <c r="H464" s="437"/>
      <c r="I464" s="427">
        <v>43338</v>
      </c>
      <c r="J464" s="428">
        <f>I464+14</f>
        <v>43352</v>
      </c>
      <c r="K464" s="428">
        <f>J464+3</f>
        <v>43355</v>
      </c>
      <c r="L464" s="429">
        <f>K464+2</f>
        <v>43357</v>
      </c>
      <c r="M464" s="428">
        <f>L464+1</f>
        <v>43358</v>
      </c>
      <c r="N464" s="430">
        <f>M464+25</f>
        <v>43383</v>
      </c>
      <c r="O464" s="430">
        <f>M464+10</f>
        <v>43368</v>
      </c>
      <c r="P464" s="430"/>
      <c r="Q464" s="430">
        <f>M464+10</f>
        <v>43368</v>
      </c>
      <c r="R464" s="430">
        <f>Q464+5</f>
        <v>43373</v>
      </c>
      <c r="S464" s="431"/>
      <c r="T464" s="379">
        <f>Q464+10</f>
        <v>43378</v>
      </c>
      <c r="U464" s="430">
        <f>N464+10</f>
        <v>43393</v>
      </c>
      <c r="V464" s="379">
        <f>N464+1</f>
        <v>43384</v>
      </c>
      <c r="W464" s="379">
        <f>V464+5</f>
        <v>43389</v>
      </c>
      <c r="X464" s="380">
        <v>43493</v>
      </c>
      <c r="Y464" s="379">
        <f>X464+20</f>
        <v>43513</v>
      </c>
      <c r="Z464" s="379">
        <f>O464+10</f>
        <v>43378</v>
      </c>
      <c r="AA464" s="379">
        <f>X464+25</f>
        <v>43518</v>
      </c>
      <c r="AB464" s="379">
        <f>X464+15</f>
        <v>43508</v>
      </c>
      <c r="AC464" s="379">
        <f>AA464+1</f>
        <v>43519</v>
      </c>
      <c r="AD464" s="379">
        <f>X464+10</f>
        <v>43503</v>
      </c>
      <c r="AE464" s="379">
        <f>AD464+1</f>
        <v>43504</v>
      </c>
      <c r="AF464" s="379">
        <f>Y464+1</f>
        <v>43514</v>
      </c>
      <c r="AG464" s="380">
        <f>AF464+15</f>
        <v>43529</v>
      </c>
      <c r="AH464" s="379">
        <f>AG464+10</f>
        <v>43539</v>
      </c>
      <c r="AI464" s="379">
        <f>AH464+5</f>
        <v>43544</v>
      </c>
      <c r="AJ464" s="432">
        <f>AI464+15</f>
        <v>43559</v>
      </c>
      <c r="AK464" s="379">
        <f>AI464+20</f>
        <v>43564</v>
      </c>
      <c r="AL464" s="380">
        <f>AK464+5</f>
        <v>43569</v>
      </c>
      <c r="AM464" s="379">
        <f>AL464+1</f>
        <v>43570</v>
      </c>
      <c r="AN464" s="379">
        <f>AM464+5</f>
        <v>43575</v>
      </c>
      <c r="AO464" s="379">
        <f>AN464+5</f>
        <v>43580</v>
      </c>
      <c r="AP464" s="433"/>
      <c r="AQ464" s="433"/>
      <c r="AR464" s="433">
        <f>AO464+20</f>
        <v>43600</v>
      </c>
      <c r="AS464" s="434"/>
      <c r="AT464" s="451">
        <v>44661</v>
      </c>
      <c r="AU464" s="452"/>
    </row>
    <row r="465" spans="1:47" ht="31.5">
      <c r="A465" s="371">
        <v>77</v>
      </c>
      <c r="B465" s="246" t="s">
        <v>384</v>
      </c>
      <c r="C465" s="247" t="s">
        <v>999</v>
      </c>
      <c r="D465" s="248">
        <v>77</v>
      </c>
      <c r="E465" s="249" t="s">
        <v>858</v>
      </c>
      <c r="F465" s="303" t="s">
        <v>1649</v>
      </c>
      <c r="G465" s="251" t="s">
        <v>1454</v>
      </c>
      <c r="H465" s="421"/>
      <c r="I465" s="440">
        <v>44317</v>
      </c>
      <c r="J465" s="440"/>
      <c r="K465" s="440">
        <v>44322</v>
      </c>
      <c r="L465" s="440">
        <v>44347</v>
      </c>
      <c r="M465" s="440"/>
      <c r="N465" s="441">
        <v>44377</v>
      </c>
      <c r="O465" s="441">
        <v>44377</v>
      </c>
      <c r="P465" s="441"/>
      <c r="Q465" s="441"/>
      <c r="R465" s="441"/>
      <c r="S465" s="441">
        <v>44397</v>
      </c>
      <c r="T465" s="256"/>
      <c r="U465" s="441">
        <v>44407</v>
      </c>
      <c r="V465" s="256"/>
      <c r="W465" s="256"/>
      <c r="X465" s="256"/>
      <c r="Y465" s="256"/>
      <c r="Z465" s="256"/>
      <c r="AA465" s="256"/>
      <c r="AB465" s="256"/>
      <c r="AC465" s="256"/>
      <c r="AD465" s="256"/>
      <c r="AE465" s="256"/>
      <c r="AF465" s="256"/>
      <c r="AG465" s="256"/>
      <c r="AH465" s="256"/>
      <c r="AI465" s="256"/>
      <c r="AJ465" s="442">
        <v>44502</v>
      </c>
      <c r="AK465" s="256"/>
      <c r="AL465" s="256"/>
      <c r="AM465" s="256"/>
      <c r="AN465" s="256"/>
      <c r="AO465" s="256"/>
      <c r="AP465" s="442">
        <v>44557</v>
      </c>
      <c r="AQ465" s="442">
        <v>44577</v>
      </c>
      <c r="AR465" s="442">
        <v>44597</v>
      </c>
      <c r="AS465" s="443">
        <v>44657</v>
      </c>
      <c r="AT465" s="451">
        <v>44657</v>
      </c>
      <c r="AU465" s="452"/>
    </row>
    <row r="466" spans="1:47" ht="31.5">
      <c r="A466" s="384"/>
      <c r="B466" s="282" t="s">
        <v>386</v>
      </c>
      <c r="C466" s="283" t="s">
        <v>1000</v>
      </c>
      <c r="D466" s="284">
        <v>77</v>
      </c>
      <c r="E466" s="285" t="s">
        <v>858</v>
      </c>
      <c r="F466" s="321" t="s">
        <v>1649</v>
      </c>
      <c r="G466" s="287"/>
      <c r="H466" s="437"/>
      <c r="I466" s="427">
        <v>43338</v>
      </c>
      <c r="J466" s="428">
        <f>I466+14</f>
        <v>43352</v>
      </c>
      <c r="K466" s="428">
        <f>J466+3</f>
        <v>43355</v>
      </c>
      <c r="L466" s="429">
        <f>K466+2</f>
        <v>43357</v>
      </c>
      <c r="M466" s="428">
        <f>L466+1</f>
        <v>43358</v>
      </c>
      <c r="N466" s="430">
        <f>M466+25</f>
        <v>43383</v>
      </c>
      <c r="O466" s="430">
        <f>M466+10</f>
        <v>43368</v>
      </c>
      <c r="P466" s="430"/>
      <c r="Q466" s="430">
        <f>M466+10</f>
        <v>43368</v>
      </c>
      <c r="R466" s="430">
        <f>Q466+5</f>
        <v>43373</v>
      </c>
      <c r="S466" s="431"/>
      <c r="T466" s="379">
        <f>Q466+10</f>
        <v>43378</v>
      </c>
      <c r="U466" s="430">
        <f>N466+10</f>
        <v>43393</v>
      </c>
      <c r="V466" s="379">
        <f>N466+1</f>
        <v>43384</v>
      </c>
      <c r="W466" s="379">
        <f>V466+5</f>
        <v>43389</v>
      </c>
      <c r="X466" s="380">
        <v>43493</v>
      </c>
      <c r="Y466" s="379">
        <f>X466+20</f>
        <v>43513</v>
      </c>
      <c r="Z466" s="379">
        <f>O466+10</f>
        <v>43378</v>
      </c>
      <c r="AA466" s="379">
        <f>X466+25</f>
        <v>43518</v>
      </c>
      <c r="AB466" s="379">
        <f>X466+15</f>
        <v>43508</v>
      </c>
      <c r="AC466" s="379">
        <f>AA466+1</f>
        <v>43519</v>
      </c>
      <c r="AD466" s="379">
        <f>X466+10</f>
        <v>43503</v>
      </c>
      <c r="AE466" s="379">
        <f>AD466+1</f>
        <v>43504</v>
      </c>
      <c r="AF466" s="379">
        <f>Y466+1</f>
        <v>43514</v>
      </c>
      <c r="AG466" s="380">
        <f>AF466+15</f>
        <v>43529</v>
      </c>
      <c r="AH466" s="379">
        <f>AG466+10</f>
        <v>43539</v>
      </c>
      <c r="AI466" s="379">
        <f>AH466+5</f>
        <v>43544</v>
      </c>
      <c r="AJ466" s="432">
        <f>AI466+15</f>
        <v>43559</v>
      </c>
      <c r="AK466" s="379">
        <f>AI466+20</f>
        <v>43564</v>
      </c>
      <c r="AL466" s="380">
        <f>AK466+5</f>
        <v>43569</v>
      </c>
      <c r="AM466" s="379">
        <f>AL466+1</f>
        <v>43570</v>
      </c>
      <c r="AN466" s="379">
        <f>AM466+5</f>
        <v>43575</v>
      </c>
      <c r="AO466" s="379">
        <f>AN466+5</f>
        <v>43580</v>
      </c>
      <c r="AP466" s="433"/>
      <c r="AQ466" s="433"/>
      <c r="AR466" s="433">
        <f>AO466+20</f>
        <v>43600</v>
      </c>
      <c r="AS466" s="434"/>
      <c r="AT466" s="451">
        <v>44987</v>
      </c>
      <c r="AU466" s="452"/>
    </row>
    <row r="467" spans="1:47" ht="47.25">
      <c r="A467" s="371">
        <v>78</v>
      </c>
      <c r="B467" s="246" t="s">
        <v>390</v>
      </c>
      <c r="C467" s="247" t="s">
        <v>1001</v>
      </c>
      <c r="D467" s="248">
        <v>78</v>
      </c>
      <c r="E467" s="249" t="s">
        <v>858</v>
      </c>
      <c r="F467" s="303" t="s">
        <v>1650</v>
      </c>
      <c r="G467" s="251" t="s">
        <v>1454</v>
      </c>
      <c r="H467" s="421"/>
      <c r="I467" s="440">
        <v>43922</v>
      </c>
      <c r="J467" s="440"/>
      <c r="K467" s="440">
        <v>43927</v>
      </c>
      <c r="L467" s="440">
        <v>43952</v>
      </c>
      <c r="M467" s="440"/>
      <c r="N467" s="441">
        <v>43982</v>
      </c>
      <c r="O467" s="441">
        <v>43982</v>
      </c>
      <c r="P467" s="441"/>
      <c r="Q467" s="441"/>
      <c r="R467" s="441"/>
      <c r="S467" s="441">
        <v>44002</v>
      </c>
      <c r="T467" s="256"/>
      <c r="U467" s="441">
        <v>44012</v>
      </c>
      <c r="V467" s="256"/>
      <c r="W467" s="256"/>
      <c r="X467" s="256"/>
      <c r="Y467" s="256"/>
      <c r="Z467" s="256"/>
      <c r="AA467" s="256"/>
      <c r="AB467" s="256"/>
      <c r="AC467" s="256"/>
      <c r="AD467" s="256"/>
      <c r="AE467" s="256"/>
      <c r="AF467" s="256"/>
      <c r="AG467" s="256"/>
      <c r="AH467" s="256"/>
      <c r="AI467" s="256"/>
      <c r="AJ467" s="442">
        <v>44107</v>
      </c>
      <c r="AK467" s="256"/>
      <c r="AL467" s="256"/>
      <c r="AM467" s="256"/>
      <c r="AN467" s="256"/>
      <c r="AO467" s="256"/>
      <c r="AP467" s="442">
        <v>44162</v>
      </c>
      <c r="AQ467" s="442">
        <v>44182</v>
      </c>
      <c r="AR467" s="442">
        <v>44202</v>
      </c>
      <c r="AS467" s="443">
        <v>44262</v>
      </c>
      <c r="AT467" s="451">
        <v>44262</v>
      </c>
      <c r="AU467" s="452"/>
    </row>
    <row r="468" spans="1:47" ht="47.25">
      <c r="A468" s="384"/>
      <c r="B468" s="282" t="s">
        <v>388</v>
      </c>
      <c r="C468" s="283" t="s">
        <v>1002</v>
      </c>
      <c r="D468" s="284">
        <v>78</v>
      </c>
      <c r="E468" s="285" t="s">
        <v>858</v>
      </c>
      <c r="F468" s="321" t="s">
        <v>1650</v>
      </c>
      <c r="G468" s="287"/>
      <c r="H468" s="437"/>
      <c r="I468" s="427">
        <v>43338</v>
      </c>
      <c r="J468" s="428">
        <f>I468+14</f>
        <v>43352</v>
      </c>
      <c r="K468" s="428">
        <f>J468+3</f>
        <v>43355</v>
      </c>
      <c r="L468" s="429">
        <f>K468+2</f>
        <v>43357</v>
      </c>
      <c r="M468" s="428">
        <f>L468+1</f>
        <v>43358</v>
      </c>
      <c r="N468" s="430">
        <f>M468+25</f>
        <v>43383</v>
      </c>
      <c r="O468" s="430">
        <f>M468+10</f>
        <v>43368</v>
      </c>
      <c r="P468" s="430"/>
      <c r="Q468" s="430">
        <f>M468+10</f>
        <v>43368</v>
      </c>
      <c r="R468" s="430">
        <f>Q468+5</f>
        <v>43373</v>
      </c>
      <c r="S468" s="431"/>
      <c r="T468" s="379">
        <f>Q468+10</f>
        <v>43378</v>
      </c>
      <c r="U468" s="430">
        <f>N468+10</f>
        <v>43393</v>
      </c>
      <c r="V468" s="379">
        <f>N468+1</f>
        <v>43384</v>
      </c>
      <c r="W468" s="379">
        <f>V468+5</f>
        <v>43389</v>
      </c>
      <c r="X468" s="380">
        <v>43493</v>
      </c>
      <c r="Y468" s="379">
        <f>X468+20</f>
        <v>43513</v>
      </c>
      <c r="Z468" s="379">
        <f>O468+10</f>
        <v>43378</v>
      </c>
      <c r="AA468" s="379">
        <f>X468+25</f>
        <v>43518</v>
      </c>
      <c r="AB468" s="379">
        <f>X468+15</f>
        <v>43508</v>
      </c>
      <c r="AC468" s="379">
        <f>AA468+1</f>
        <v>43519</v>
      </c>
      <c r="AD468" s="379">
        <f>X468+10</f>
        <v>43503</v>
      </c>
      <c r="AE468" s="379">
        <f>AD468+1</f>
        <v>43504</v>
      </c>
      <c r="AF468" s="379">
        <f>Y468+1</f>
        <v>43514</v>
      </c>
      <c r="AG468" s="380">
        <f>AF468+15</f>
        <v>43529</v>
      </c>
      <c r="AH468" s="379">
        <f>AG468+10</f>
        <v>43539</v>
      </c>
      <c r="AI468" s="379">
        <f>AH468+5</f>
        <v>43544</v>
      </c>
      <c r="AJ468" s="432">
        <f>AI468+15</f>
        <v>43559</v>
      </c>
      <c r="AK468" s="379">
        <f>AI468+20</f>
        <v>43564</v>
      </c>
      <c r="AL468" s="380">
        <f>AK468+5</f>
        <v>43569</v>
      </c>
      <c r="AM468" s="379">
        <f>AL468+1</f>
        <v>43570</v>
      </c>
      <c r="AN468" s="379">
        <f>AM468+5</f>
        <v>43575</v>
      </c>
      <c r="AO468" s="379">
        <f>AN468+5</f>
        <v>43580</v>
      </c>
      <c r="AP468" s="433"/>
      <c r="AQ468" s="433"/>
      <c r="AR468" s="433">
        <f>AO468+20</f>
        <v>43600</v>
      </c>
      <c r="AS468" s="434"/>
      <c r="AT468" s="451">
        <v>44262</v>
      </c>
      <c r="AU468" s="452"/>
    </row>
    <row r="469" spans="1:47" ht="31.5">
      <c r="A469" s="371">
        <v>79</v>
      </c>
      <c r="B469" s="246" t="s">
        <v>322</v>
      </c>
      <c r="C469" s="247" t="s">
        <v>1003</v>
      </c>
      <c r="D469" s="248">
        <v>79</v>
      </c>
      <c r="E469" s="249" t="s">
        <v>858</v>
      </c>
      <c r="F469" s="303" t="s">
        <v>1651</v>
      </c>
      <c r="G469" s="251" t="s">
        <v>1454</v>
      </c>
      <c r="H469" s="421"/>
      <c r="I469" s="440">
        <v>44387</v>
      </c>
      <c r="J469" s="440"/>
      <c r="K469" s="440">
        <v>44392</v>
      </c>
      <c r="L469" s="440">
        <v>44417</v>
      </c>
      <c r="M469" s="440"/>
      <c r="N469" s="441">
        <v>44447</v>
      </c>
      <c r="O469" s="441">
        <v>44447</v>
      </c>
      <c r="P469" s="441"/>
      <c r="Q469" s="441"/>
      <c r="R469" s="441"/>
      <c r="S469" s="441">
        <v>44467</v>
      </c>
      <c r="T469" s="256"/>
      <c r="U469" s="441">
        <v>44477</v>
      </c>
      <c r="V469" s="256"/>
      <c r="W469" s="256"/>
      <c r="X469" s="256"/>
      <c r="Y469" s="256"/>
      <c r="Z469" s="256"/>
      <c r="AA469" s="256"/>
      <c r="AB469" s="256"/>
      <c r="AC469" s="256"/>
      <c r="AD469" s="256"/>
      <c r="AE469" s="256"/>
      <c r="AF469" s="256"/>
      <c r="AG469" s="256"/>
      <c r="AH469" s="256"/>
      <c r="AI469" s="256"/>
      <c r="AJ469" s="442">
        <v>44572</v>
      </c>
      <c r="AK469" s="256"/>
      <c r="AL469" s="256"/>
      <c r="AM469" s="256"/>
      <c r="AN469" s="256"/>
      <c r="AO469" s="256"/>
      <c r="AP469" s="442">
        <v>44627</v>
      </c>
      <c r="AQ469" s="442">
        <v>44647</v>
      </c>
      <c r="AR469" s="442">
        <v>44667</v>
      </c>
      <c r="AS469" s="443">
        <v>44727</v>
      </c>
      <c r="AT469" s="451">
        <v>44727</v>
      </c>
      <c r="AU469" s="452"/>
    </row>
    <row r="470" spans="1:47" ht="47.25">
      <c r="A470" s="373"/>
      <c r="B470" s="262" t="s">
        <v>218</v>
      </c>
      <c r="C470" s="263" t="s">
        <v>1004</v>
      </c>
      <c r="D470" s="273">
        <v>79</v>
      </c>
      <c r="E470" s="274" t="s">
        <v>858</v>
      </c>
      <c r="F470" s="311" t="s">
        <v>1651</v>
      </c>
      <c r="G470" s="276"/>
      <c r="H470" s="426"/>
      <c r="I470" s="427">
        <v>43338</v>
      </c>
      <c r="J470" s="428">
        <f>I470+14</f>
        <v>43352</v>
      </c>
      <c r="K470" s="428">
        <f>J470+3</f>
        <v>43355</v>
      </c>
      <c r="L470" s="429">
        <f>K470+2</f>
        <v>43357</v>
      </c>
      <c r="M470" s="428">
        <f>L470+1</f>
        <v>43358</v>
      </c>
      <c r="N470" s="430">
        <f>M470+25</f>
        <v>43383</v>
      </c>
      <c r="O470" s="430">
        <f>M470+10</f>
        <v>43368</v>
      </c>
      <c r="P470" s="430"/>
      <c r="Q470" s="430">
        <f>M470+10</f>
        <v>43368</v>
      </c>
      <c r="R470" s="430">
        <f>Q470+5</f>
        <v>43373</v>
      </c>
      <c r="S470" s="431"/>
      <c r="T470" s="379">
        <f>Q470+10</f>
        <v>43378</v>
      </c>
      <c r="U470" s="430">
        <f>N470+10</f>
        <v>43393</v>
      </c>
      <c r="V470" s="379">
        <f>N470+1</f>
        <v>43384</v>
      </c>
      <c r="W470" s="379">
        <f>V470+5</f>
        <v>43389</v>
      </c>
      <c r="X470" s="380">
        <v>43493</v>
      </c>
      <c r="Y470" s="379">
        <f>X470+20</f>
        <v>43513</v>
      </c>
      <c r="Z470" s="379">
        <f>O470+10</f>
        <v>43378</v>
      </c>
      <c r="AA470" s="379">
        <f>X470+25</f>
        <v>43518</v>
      </c>
      <c r="AB470" s="379">
        <f>X470+15</f>
        <v>43508</v>
      </c>
      <c r="AC470" s="379">
        <f>AA470+1</f>
        <v>43519</v>
      </c>
      <c r="AD470" s="379">
        <f>X470+10</f>
        <v>43503</v>
      </c>
      <c r="AE470" s="379">
        <f>AD470+1</f>
        <v>43504</v>
      </c>
      <c r="AF470" s="379">
        <f>Y470+1</f>
        <v>43514</v>
      </c>
      <c r="AG470" s="380">
        <f>AF470+15</f>
        <v>43529</v>
      </c>
      <c r="AH470" s="379">
        <f>AG470+10</f>
        <v>43539</v>
      </c>
      <c r="AI470" s="379">
        <f>AH470+5</f>
        <v>43544</v>
      </c>
      <c r="AJ470" s="432">
        <f>AI470+15</f>
        <v>43559</v>
      </c>
      <c r="AK470" s="379">
        <f>AI470+20</f>
        <v>43564</v>
      </c>
      <c r="AL470" s="380">
        <f>AK470+5</f>
        <v>43569</v>
      </c>
      <c r="AM470" s="379">
        <f>AL470+1</f>
        <v>43570</v>
      </c>
      <c r="AN470" s="379">
        <f>AM470+5</f>
        <v>43575</v>
      </c>
      <c r="AO470" s="379">
        <f>AN470+5</f>
        <v>43580</v>
      </c>
      <c r="AP470" s="433"/>
      <c r="AQ470" s="433"/>
      <c r="AR470" s="433">
        <f>AO470+20</f>
        <v>43600</v>
      </c>
      <c r="AS470" s="434"/>
      <c r="AT470" s="451">
        <v>44743</v>
      </c>
      <c r="AU470" s="452"/>
    </row>
    <row r="471" spans="1:47" ht="47.25">
      <c r="A471" s="373"/>
      <c r="B471" s="262" t="s">
        <v>208</v>
      </c>
      <c r="C471" s="263" t="s">
        <v>1005</v>
      </c>
      <c r="D471" s="273">
        <v>79</v>
      </c>
      <c r="E471" s="274" t="s">
        <v>858</v>
      </c>
      <c r="F471" s="311" t="s">
        <v>1651</v>
      </c>
      <c r="G471" s="276"/>
      <c r="H471" s="426"/>
      <c r="I471" s="435">
        <v>44387</v>
      </c>
      <c r="J471" s="435"/>
      <c r="K471" s="435">
        <v>44392</v>
      </c>
      <c r="L471" s="435">
        <v>44417</v>
      </c>
      <c r="M471" s="435"/>
      <c r="N471" s="435">
        <v>44447</v>
      </c>
      <c r="O471" s="435">
        <v>44447</v>
      </c>
      <c r="P471" s="435"/>
      <c r="Q471" s="435"/>
      <c r="R471" s="435"/>
      <c r="S471" s="435">
        <v>44467</v>
      </c>
      <c r="T471" s="279"/>
      <c r="U471" s="435">
        <v>44477</v>
      </c>
      <c r="V471" s="279"/>
      <c r="W471" s="279"/>
      <c r="X471" s="279"/>
      <c r="Y471" s="279"/>
      <c r="Z471" s="279"/>
      <c r="AA471" s="279"/>
      <c r="AB471" s="279"/>
      <c r="AC471" s="279"/>
      <c r="AD471" s="279"/>
      <c r="AE471" s="279"/>
      <c r="AF471" s="279"/>
      <c r="AG471" s="279"/>
      <c r="AH471" s="279"/>
      <c r="AI471" s="279"/>
      <c r="AJ471" s="435">
        <v>44572</v>
      </c>
      <c r="AK471" s="279"/>
      <c r="AL471" s="279"/>
      <c r="AM471" s="279"/>
      <c r="AN471" s="279"/>
      <c r="AO471" s="279"/>
      <c r="AP471" s="435">
        <v>44627</v>
      </c>
      <c r="AQ471" s="435">
        <v>44647</v>
      </c>
      <c r="AR471" s="435">
        <v>44667</v>
      </c>
      <c r="AS471" s="436">
        <v>44727</v>
      </c>
      <c r="AT471" s="451">
        <v>45103</v>
      </c>
      <c r="AU471" s="452"/>
    </row>
    <row r="472" spans="1:47" ht="31.5">
      <c r="A472" s="373"/>
      <c r="B472" s="262" t="s">
        <v>210</v>
      </c>
      <c r="C472" s="263" t="s">
        <v>1006</v>
      </c>
      <c r="D472" s="273">
        <v>79</v>
      </c>
      <c r="E472" s="274" t="s">
        <v>858</v>
      </c>
      <c r="F472" s="311" t="s">
        <v>1651</v>
      </c>
      <c r="G472" s="276"/>
      <c r="H472" s="426"/>
      <c r="I472" s="435">
        <v>44387</v>
      </c>
      <c r="J472" s="435"/>
      <c r="K472" s="435">
        <v>44392</v>
      </c>
      <c r="L472" s="435">
        <v>44417</v>
      </c>
      <c r="M472" s="435"/>
      <c r="N472" s="435">
        <v>44447</v>
      </c>
      <c r="O472" s="435">
        <v>44447</v>
      </c>
      <c r="P472" s="435"/>
      <c r="Q472" s="435"/>
      <c r="R472" s="435"/>
      <c r="S472" s="435">
        <v>44467</v>
      </c>
      <c r="T472" s="279"/>
      <c r="U472" s="435">
        <v>44477</v>
      </c>
      <c r="V472" s="279"/>
      <c r="W472" s="279"/>
      <c r="X472" s="279"/>
      <c r="Y472" s="279"/>
      <c r="Z472" s="279"/>
      <c r="AA472" s="279"/>
      <c r="AB472" s="279"/>
      <c r="AC472" s="279"/>
      <c r="AD472" s="279"/>
      <c r="AE472" s="279"/>
      <c r="AF472" s="279"/>
      <c r="AG472" s="279"/>
      <c r="AH472" s="279"/>
      <c r="AI472" s="279"/>
      <c r="AJ472" s="435">
        <v>44572</v>
      </c>
      <c r="AK472" s="279"/>
      <c r="AL472" s="279"/>
      <c r="AM472" s="279"/>
      <c r="AN472" s="279"/>
      <c r="AO472" s="279"/>
      <c r="AP472" s="435">
        <v>44627</v>
      </c>
      <c r="AQ472" s="435">
        <v>44647</v>
      </c>
      <c r="AR472" s="435">
        <v>44667</v>
      </c>
      <c r="AS472" s="436">
        <v>44727</v>
      </c>
      <c r="AT472" s="451">
        <v>45103</v>
      </c>
      <c r="AU472" s="452"/>
    </row>
    <row r="473" spans="1:47" ht="31.5">
      <c r="A473" s="373"/>
      <c r="B473" s="262" t="s">
        <v>212</v>
      </c>
      <c r="C473" s="263" t="s">
        <v>1007</v>
      </c>
      <c r="D473" s="273">
        <v>79</v>
      </c>
      <c r="E473" s="274" t="s">
        <v>858</v>
      </c>
      <c r="F473" s="311" t="s">
        <v>1651</v>
      </c>
      <c r="G473" s="276"/>
      <c r="H473" s="426"/>
      <c r="I473" s="435">
        <v>44387</v>
      </c>
      <c r="J473" s="435"/>
      <c r="K473" s="435">
        <v>44392</v>
      </c>
      <c r="L473" s="435">
        <v>44417</v>
      </c>
      <c r="M473" s="435"/>
      <c r="N473" s="435">
        <v>44447</v>
      </c>
      <c r="O473" s="435">
        <v>44447</v>
      </c>
      <c r="P473" s="435"/>
      <c r="Q473" s="435"/>
      <c r="R473" s="435"/>
      <c r="S473" s="435">
        <v>44467</v>
      </c>
      <c r="T473" s="279"/>
      <c r="U473" s="435">
        <v>44477</v>
      </c>
      <c r="V473" s="279"/>
      <c r="W473" s="279"/>
      <c r="X473" s="279"/>
      <c r="Y473" s="279"/>
      <c r="Z473" s="279"/>
      <c r="AA473" s="279"/>
      <c r="AB473" s="279"/>
      <c r="AC473" s="279"/>
      <c r="AD473" s="279"/>
      <c r="AE473" s="279"/>
      <c r="AF473" s="279"/>
      <c r="AG473" s="279"/>
      <c r="AH473" s="279"/>
      <c r="AI473" s="279"/>
      <c r="AJ473" s="435">
        <v>44572</v>
      </c>
      <c r="AK473" s="279"/>
      <c r="AL473" s="279"/>
      <c r="AM473" s="279"/>
      <c r="AN473" s="279"/>
      <c r="AO473" s="279"/>
      <c r="AP473" s="435">
        <v>44627</v>
      </c>
      <c r="AQ473" s="435">
        <v>44647</v>
      </c>
      <c r="AR473" s="435">
        <v>44667</v>
      </c>
      <c r="AS473" s="436">
        <v>44727</v>
      </c>
      <c r="AT473" s="451">
        <v>45103</v>
      </c>
      <c r="AU473" s="452"/>
    </row>
    <row r="474" spans="1:47" ht="31.5">
      <c r="A474" s="373"/>
      <c r="B474" s="262" t="s">
        <v>214</v>
      </c>
      <c r="C474" s="263" t="s">
        <v>1008</v>
      </c>
      <c r="D474" s="273">
        <v>79</v>
      </c>
      <c r="E474" s="274" t="s">
        <v>858</v>
      </c>
      <c r="F474" s="311" t="s">
        <v>1651</v>
      </c>
      <c r="G474" s="276"/>
      <c r="H474" s="426"/>
      <c r="I474" s="435">
        <v>44387</v>
      </c>
      <c r="J474" s="435"/>
      <c r="K474" s="435">
        <v>44392</v>
      </c>
      <c r="L474" s="435">
        <v>44417</v>
      </c>
      <c r="M474" s="435"/>
      <c r="N474" s="435">
        <v>44447</v>
      </c>
      <c r="O474" s="435">
        <v>44447</v>
      </c>
      <c r="P474" s="435"/>
      <c r="Q474" s="435"/>
      <c r="R474" s="435"/>
      <c r="S474" s="435">
        <v>44467</v>
      </c>
      <c r="T474" s="279"/>
      <c r="U474" s="435">
        <v>44477</v>
      </c>
      <c r="V474" s="279"/>
      <c r="W474" s="279"/>
      <c r="X474" s="279"/>
      <c r="Y474" s="279"/>
      <c r="Z474" s="279"/>
      <c r="AA474" s="279"/>
      <c r="AB474" s="279"/>
      <c r="AC474" s="279"/>
      <c r="AD474" s="279"/>
      <c r="AE474" s="279"/>
      <c r="AF474" s="279"/>
      <c r="AG474" s="279"/>
      <c r="AH474" s="279"/>
      <c r="AI474" s="279"/>
      <c r="AJ474" s="435">
        <v>44572</v>
      </c>
      <c r="AK474" s="279"/>
      <c r="AL474" s="279"/>
      <c r="AM474" s="279"/>
      <c r="AN474" s="279"/>
      <c r="AO474" s="279"/>
      <c r="AP474" s="435">
        <v>44627</v>
      </c>
      <c r="AQ474" s="435">
        <v>44647</v>
      </c>
      <c r="AR474" s="435">
        <v>44667</v>
      </c>
      <c r="AS474" s="436">
        <v>44727</v>
      </c>
      <c r="AT474" s="451">
        <v>45103</v>
      </c>
      <c r="AU474" s="452"/>
    </row>
    <row r="475" spans="1:47" ht="47.25">
      <c r="A475" s="373"/>
      <c r="B475" s="262" t="s">
        <v>710</v>
      </c>
      <c r="C475" s="263" t="s">
        <v>1009</v>
      </c>
      <c r="D475" s="273">
        <v>79</v>
      </c>
      <c r="E475" s="274" t="s">
        <v>858</v>
      </c>
      <c r="F475" s="311" t="s">
        <v>1651</v>
      </c>
      <c r="G475" s="276"/>
      <c r="H475" s="426"/>
      <c r="I475" s="435">
        <v>44387</v>
      </c>
      <c r="J475" s="435"/>
      <c r="K475" s="435">
        <v>44392</v>
      </c>
      <c r="L475" s="435">
        <v>44417</v>
      </c>
      <c r="M475" s="435"/>
      <c r="N475" s="435">
        <v>44447</v>
      </c>
      <c r="O475" s="435">
        <v>44447</v>
      </c>
      <c r="P475" s="435"/>
      <c r="Q475" s="435"/>
      <c r="R475" s="435"/>
      <c r="S475" s="435">
        <v>44467</v>
      </c>
      <c r="T475" s="279"/>
      <c r="U475" s="435">
        <v>44477</v>
      </c>
      <c r="V475" s="279"/>
      <c r="W475" s="279"/>
      <c r="X475" s="279"/>
      <c r="Y475" s="279"/>
      <c r="Z475" s="279"/>
      <c r="AA475" s="279"/>
      <c r="AB475" s="279"/>
      <c r="AC475" s="279"/>
      <c r="AD475" s="279"/>
      <c r="AE475" s="279"/>
      <c r="AF475" s="279"/>
      <c r="AG475" s="279"/>
      <c r="AH475" s="279"/>
      <c r="AI475" s="279"/>
      <c r="AJ475" s="435">
        <v>44572</v>
      </c>
      <c r="AK475" s="279"/>
      <c r="AL475" s="279"/>
      <c r="AM475" s="279"/>
      <c r="AN475" s="279"/>
      <c r="AO475" s="279"/>
      <c r="AP475" s="435">
        <v>44627</v>
      </c>
      <c r="AQ475" s="435">
        <v>44647</v>
      </c>
      <c r="AR475" s="435">
        <v>44667</v>
      </c>
      <c r="AS475" s="436">
        <v>44727</v>
      </c>
      <c r="AT475" s="451">
        <v>44833</v>
      </c>
      <c r="AU475" s="452"/>
    </row>
    <row r="476" spans="1:47" ht="47.25">
      <c r="A476" s="373"/>
      <c r="B476" s="262" t="s">
        <v>324</v>
      </c>
      <c r="C476" s="263" t="s">
        <v>1010</v>
      </c>
      <c r="D476" s="273">
        <v>79</v>
      </c>
      <c r="E476" s="274" t="s">
        <v>858</v>
      </c>
      <c r="F476" s="311" t="s">
        <v>1651</v>
      </c>
      <c r="G476" s="276"/>
      <c r="H476" s="426"/>
      <c r="I476" s="435">
        <v>44387</v>
      </c>
      <c r="J476" s="435"/>
      <c r="K476" s="435">
        <v>44392</v>
      </c>
      <c r="L476" s="435">
        <v>44417</v>
      </c>
      <c r="M476" s="435"/>
      <c r="N476" s="435">
        <v>44447</v>
      </c>
      <c r="O476" s="435">
        <v>44447</v>
      </c>
      <c r="P476" s="435"/>
      <c r="Q476" s="435"/>
      <c r="R476" s="435"/>
      <c r="S476" s="435">
        <v>44467</v>
      </c>
      <c r="T476" s="279"/>
      <c r="U476" s="435">
        <v>44477</v>
      </c>
      <c r="V476" s="279"/>
      <c r="W476" s="279"/>
      <c r="X476" s="279"/>
      <c r="Y476" s="279"/>
      <c r="Z476" s="279"/>
      <c r="AA476" s="279"/>
      <c r="AB476" s="279"/>
      <c r="AC476" s="279"/>
      <c r="AD476" s="279"/>
      <c r="AE476" s="279"/>
      <c r="AF476" s="279"/>
      <c r="AG476" s="279"/>
      <c r="AH476" s="279"/>
      <c r="AI476" s="279"/>
      <c r="AJ476" s="435">
        <v>44572</v>
      </c>
      <c r="AK476" s="279"/>
      <c r="AL476" s="279"/>
      <c r="AM476" s="279"/>
      <c r="AN476" s="279"/>
      <c r="AO476" s="279"/>
      <c r="AP476" s="435">
        <v>44627</v>
      </c>
      <c r="AQ476" s="435">
        <v>44647</v>
      </c>
      <c r="AR476" s="435">
        <v>44667</v>
      </c>
      <c r="AS476" s="436">
        <v>44727</v>
      </c>
      <c r="AT476" s="451">
        <v>44847</v>
      </c>
      <c r="AU476" s="452"/>
    </row>
    <row r="477" spans="1:47" ht="47.25">
      <c r="A477" s="373"/>
      <c r="B477" s="262" t="s">
        <v>216</v>
      </c>
      <c r="C477" s="263" t="s">
        <v>1011</v>
      </c>
      <c r="D477" s="273">
        <v>79</v>
      </c>
      <c r="E477" s="274" t="s">
        <v>858</v>
      </c>
      <c r="F477" s="311" t="s">
        <v>1651</v>
      </c>
      <c r="G477" s="276"/>
      <c r="H477" s="426"/>
      <c r="I477" s="435">
        <v>44387</v>
      </c>
      <c r="J477" s="435"/>
      <c r="K477" s="435">
        <v>44392</v>
      </c>
      <c r="L477" s="435">
        <v>44417</v>
      </c>
      <c r="M477" s="435"/>
      <c r="N477" s="435">
        <v>44447</v>
      </c>
      <c r="O477" s="435">
        <v>44447</v>
      </c>
      <c r="P477" s="435"/>
      <c r="Q477" s="435"/>
      <c r="R477" s="435"/>
      <c r="S477" s="435">
        <v>44467</v>
      </c>
      <c r="T477" s="279"/>
      <c r="U477" s="435">
        <v>44477</v>
      </c>
      <c r="V477" s="279"/>
      <c r="W477" s="279"/>
      <c r="X477" s="279"/>
      <c r="Y477" s="279"/>
      <c r="Z477" s="279"/>
      <c r="AA477" s="279"/>
      <c r="AB477" s="279"/>
      <c r="AC477" s="279"/>
      <c r="AD477" s="279"/>
      <c r="AE477" s="279"/>
      <c r="AF477" s="279"/>
      <c r="AG477" s="279"/>
      <c r="AH477" s="279"/>
      <c r="AI477" s="279"/>
      <c r="AJ477" s="435">
        <v>44572</v>
      </c>
      <c r="AK477" s="279"/>
      <c r="AL477" s="279"/>
      <c r="AM477" s="279"/>
      <c r="AN477" s="279"/>
      <c r="AO477" s="279"/>
      <c r="AP477" s="435">
        <v>44627</v>
      </c>
      <c r="AQ477" s="435">
        <v>44647</v>
      </c>
      <c r="AR477" s="435">
        <v>44667</v>
      </c>
      <c r="AS477" s="436">
        <v>44727</v>
      </c>
      <c r="AT477" s="451">
        <v>45108</v>
      </c>
      <c r="AU477" s="452"/>
    </row>
    <row r="478" spans="1:47" ht="47.25">
      <c r="A478" s="384"/>
      <c r="B478" s="282" t="s">
        <v>712</v>
      </c>
      <c r="C478" s="283" t="s">
        <v>1012</v>
      </c>
      <c r="D478" s="284">
        <v>79</v>
      </c>
      <c r="E478" s="285" t="s">
        <v>858</v>
      </c>
      <c r="F478" s="321" t="s">
        <v>1651</v>
      </c>
      <c r="G478" s="287"/>
      <c r="H478" s="437"/>
      <c r="I478" s="438">
        <v>44387</v>
      </c>
      <c r="J478" s="438"/>
      <c r="K478" s="438">
        <v>44392</v>
      </c>
      <c r="L478" s="438">
        <v>44417</v>
      </c>
      <c r="M478" s="438"/>
      <c r="N478" s="438">
        <v>44447</v>
      </c>
      <c r="O478" s="438">
        <v>44447</v>
      </c>
      <c r="P478" s="438"/>
      <c r="Q478" s="438"/>
      <c r="R478" s="438"/>
      <c r="S478" s="438">
        <v>44467</v>
      </c>
      <c r="T478" s="290"/>
      <c r="U478" s="438">
        <v>44477</v>
      </c>
      <c r="V478" s="290"/>
      <c r="W478" s="290"/>
      <c r="X478" s="290"/>
      <c r="Y478" s="290"/>
      <c r="Z478" s="290"/>
      <c r="AA478" s="290"/>
      <c r="AB478" s="290"/>
      <c r="AC478" s="290"/>
      <c r="AD478" s="290"/>
      <c r="AE478" s="290"/>
      <c r="AF478" s="290"/>
      <c r="AG478" s="290"/>
      <c r="AH478" s="290"/>
      <c r="AI478" s="290"/>
      <c r="AJ478" s="438">
        <v>44572</v>
      </c>
      <c r="AK478" s="290"/>
      <c r="AL478" s="290"/>
      <c r="AM478" s="290"/>
      <c r="AN478" s="290"/>
      <c r="AO478" s="290"/>
      <c r="AP478" s="438">
        <v>44627</v>
      </c>
      <c r="AQ478" s="438">
        <v>44647</v>
      </c>
      <c r="AR478" s="438">
        <v>44667</v>
      </c>
      <c r="AS478" s="439">
        <v>44727</v>
      </c>
      <c r="AT478" s="451">
        <v>44801</v>
      </c>
      <c r="AU478" s="452"/>
    </row>
    <row r="479" spans="1:47" ht="31.5">
      <c r="A479" s="371">
        <v>80</v>
      </c>
      <c r="B479" s="246" t="s">
        <v>234</v>
      </c>
      <c r="C479" s="247" t="s">
        <v>1013</v>
      </c>
      <c r="D479" s="248">
        <v>80</v>
      </c>
      <c r="E479" s="249" t="s">
        <v>858</v>
      </c>
      <c r="F479" s="303" t="s">
        <v>1652</v>
      </c>
      <c r="G479" s="251" t="s">
        <v>1454</v>
      </c>
      <c r="H479" s="421"/>
      <c r="I479" s="440">
        <v>44332</v>
      </c>
      <c r="J479" s="440"/>
      <c r="K479" s="440">
        <v>44337</v>
      </c>
      <c r="L479" s="440">
        <v>44362</v>
      </c>
      <c r="M479" s="440"/>
      <c r="N479" s="441">
        <v>44392</v>
      </c>
      <c r="O479" s="441">
        <v>44392</v>
      </c>
      <c r="P479" s="441"/>
      <c r="Q479" s="441"/>
      <c r="R479" s="441"/>
      <c r="S479" s="441">
        <v>44412</v>
      </c>
      <c r="T479" s="256"/>
      <c r="U479" s="441">
        <v>44422</v>
      </c>
      <c r="V479" s="256"/>
      <c r="W479" s="256"/>
      <c r="X479" s="256"/>
      <c r="Y479" s="256"/>
      <c r="Z479" s="256"/>
      <c r="AA479" s="256"/>
      <c r="AB479" s="256"/>
      <c r="AC479" s="256"/>
      <c r="AD479" s="256"/>
      <c r="AE479" s="256"/>
      <c r="AF479" s="256"/>
      <c r="AG479" s="256"/>
      <c r="AH479" s="256"/>
      <c r="AI479" s="256"/>
      <c r="AJ479" s="442">
        <v>44517</v>
      </c>
      <c r="AK479" s="256"/>
      <c r="AL479" s="256"/>
      <c r="AM479" s="256"/>
      <c r="AN479" s="256"/>
      <c r="AO479" s="256"/>
      <c r="AP479" s="442">
        <v>44572</v>
      </c>
      <c r="AQ479" s="442">
        <v>44592</v>
      </c>
      <c r="AR479" s="442">
        <v>44612</v>
      </c>
      <c r="AS479" s="443">
        <v>44672</v>
      </c>
      <c r="AT479" s="451">
        <v>44752</v>
      </c>
      <c r="AU479" s="452"/>
    </row>
    <row r="480" spans="1:47" ht="31.5">
      <c r="A480" s="373"/>
      <c r="B480" s="262" t="s">
        <v>232</v>
      </c>
      <c r="C480" s="263" t="s">
        <v>1014</v>
      </c>
      <c r="D480" s="273">
        <v>80</v>
      </c>
      <c r="E480" s="274" t="s">
        <v>858</v>
      </c>
      <c r="F480" s="311" t="s">
        <v>1652</v>
      </c>
      <c r="G480" s="276"/>
      <c r="H480" s="426"/>
      <c r="I480" s="427">
        <v>43338</v>
      </c>
      <c r="J480" s="428">
        <f>I480+14</f>
        <v>43352</v>
      </c>
      <c r="K480" s="428">
        <f>J480+3</f>
        <v>43355</v>
      </c>
      <c r="L480" s="429">
        <f>K480+2</f>
        <v>43357</v>
      </c>
      <c r="M480" s="428">
        <f>L480+1</f>
        <v>43358</v>
      </c>
      <c r="N480" s="430">
        <f>M480+25</f>
        <v>43383</v>
      </c>
      <c r="O480" s="430">
        <f>M480+10</f>
        <v>43368</v>
      </c>
      <c r="P480" s="430"/>
      <c r="Q480" s="430">
        <f>M480+10</f>
        <v>43368</v>
      </c>
      <c r="R480" s="430">
        <f>Q480+5</f>
        <v>43373</v>
      </c>
      <c r="S480" s="431"/>
      <c r="T480" s="379">
        <f>Q480+10</f>
        <v>43378</v>
      </c>
      <c r="U480" s="430">
        <f>N480+10</f>
        <v>43393</v>
      </c>
      <c r="V480" s="379">
        <f>N480+1</f>
        <v>43384</v>
      </c>
      <c r="W480" s="379">
        <f>V480+5</f>
        <v>43389</v>
      </c>
      <c r="X480" s="380">
        <v>43493</v>
      </c>
      <c r="Y480" s="379">
        <f>X480+20</f>
        <v>43513</v>
      </c>
      <c r="Z480" s="379">
        <f>O480+10</f>
        <v>43378</v>
      </c>
      <c r="AA480" s="379">
        <f>X480+25</f>
        <v>43518</v>
      </c>
      <c r="AB480" s="379">
        <f>X480+15</f>
        <v>43508</v>
      </c>
      <c r="AC480" s="379">
        <f>AA480+1</f>
        <v>43519</v>
      </c>
      <c r="AD480" s="379">
        <f>X480+10</f>
        <v>43503</v>
      </c>
      <c r="AE480" s="379">
        <f>AD480+1</f>
        <v>43504</v>
      </c>
      <c r="AF480" s="379">
        <f>Y480+1</f>
        <v>43514</v>
      </c>
      <c r="AG480" s="380">
        <f>AF480+15</f>
        <v>43529</v>
      </c>
      <c r="AH480" s="379">
        <f>AG480+10</f>
        <v>43539</v>
      </c>
      <c r="AI480" s="379">
        <f>AH480+5</f>
        <v>43544</v>
      </c>
      <c r="AJ480" s="432">
        <f>AI480+15</f>
        <v>43559</v>
      </c>
      <c r="AK480" s="379">
        <f>AI480+20</f>
        <v>43564</v>
      </c>
      <c r="AL480" s="380">
        <f>AK480+5</f>
        <v>43569</v>
      </c>
      <c r="AM480" s="379">
        <f>AL480+1</f>
        <v>43570</v>
      </c>
      <c r="AN480" s="379">
        <f>AM480+5</f>
        <v>43575</v>
      </c>
      <c r="AO480" s="379">
        <f>AN480+5</f>
        <v>43580</v>
      </c>
      <c r="AP480" s="433"/>
      <c r="AQ480" s="433"/>
      <c r="AR480" s="433">
        <f>AO480+20</f>
        <v>43600</v>
      </c>
      <c r="AS480" s="434"/>
      <c r="AT480" s="451">
        <v>44907</v>
      </c>
      <c r="AU480" s="452"/>
    </row>
    <row r="481" spans="1:47" ht="31.5">
      <c r="A481" s="373"/>
      <c r="B481" s="262" t="s">
        <v>410</v>
      </c>
      <c r="C481" s="263" t="s">
        <v>1015</v>
      </c>
      <c r="D481" s="273">
        <v>80</v>
      </c>
      <c r="E481" s="274" t="s">
        <v>858</v>
      </c>
      <c r="F481" s="311" t="s">
        <v>1652</v>
      </c>
      <c r="G481" s="276"/>
      <c r="H481" s="426"/>
      <c r="I481" s="435">
        <v>44332</v>
      </c>
      <c r="J481" s="435"/>
      <c r="K481" s="435">
        <v>44337</v>
      </c>
      <c r="L481" s="435">
        <v>44362</v>
      </c>
      <c r="M481" s="435"/>
      <c r="N481" s="435">
        <v>44392</v>
      </c>
      <c r="O481" s="435">
        <v>44392</v>
      </c>
      <c r="P481" s="435"/>
      <c r="Q481" s="435"/>
      <c r="R481" s="435"/>
      <c r="S481" s="435">
        <v>44412</v>
      </c>
      <c r="T481" s="279"/>
      <c r="U481" s="435">
        <v>44422</v>
      </c>
      <c r="V481" s="279"/>
      <c r="W481" s="279"/>
      <c r="X481" s="279"/>
      <c r="Y481" s="279"/>
      <c r="Z481" s="279"/>
      <c r="AA481" s="279"/>
      <c r="AB481" s="279"/>
      <c r="AC481" s="279"/>
      <c r="AD481" s="279"/>
      <c r="AE481" s="279"/>
      <c r="AF481" s="279"/>
      <c r="AG481" s="279"/>
      <c r="AH481" s="279"/>
      <c r="AI481" s="279"/>
      <c r="AJ481" s="435">
        <v>44517</v>
      </c>
      <c r="AK481" s="279"/>
      <c r="AL481" s="279"/>
      <c r="AM481" s="279"/>
      <c r="AN481" s="279"/>
      <c r="AO481" s="279"/>
      <c r="AP481" s="435">
        <v>44572</v>
      </c>
      <c r="AQ481" s="435">
        <v>44592</v>
      </c>
      <c r="AR481" s="435">
        <v>44612</v>
      </c>
      <c r="AS481" s="436">
        <v>44672</v>
      </c>
      <c r="AT481" s="451">
        <v>44912</v>
      </c>
      <c r="AU481" s="452"/>
    </row>
    <row r="482" spans="1:47" ht="47.25">
      <c r="A482" s="384"/>
      <c r="B482" s="282" t="s">
        <v>408</v>
      </c>
      <c r="C482" s="283" t="s">
        <v>1016</v>
      </c>
      <c r="D482" s="284">
        <v>80</v>
      </c>
      <c r="E482" s="285" t="s">
        <v>858</v>
      </c>
      <c r="F482" s="321" t="s">
        <v>1652</v>
      </c>
      <c r="G482" s="287"/>
      <c r="H482" s="437"/>
      <c r="I482" s="438">
        <v>44332</v>
      </c>
      <c r="J482" s="438"/>
      <c r="K482" s="438">
        <v>44337</v>
      </c>
      <c r="L482" s="438">
        <v>44362</v>
      </c>
      <c r="M482" s="438"/>
      <c r="N482" s="438">
        <v>44392</v>
      </c>
      <c r="O482" s="438">
        <v>44392</v>
      </c>
      <c r="P482" s="438"/>
      <c r="Q482" s="438"/>
      <c r="R482" s="438"/>
      <c r="S482" s="438">
        <v>44412</v>
      </c>
      <c r="T482" s="290"/>
      <c r="U482" s="438">
        <v>44422</v>
      </c>
      <c r="V482" s="290"/>
      <c r="W482" s="290"/>
      <c r="X482" s="290"/>
      <c r="Y482" s="290"/>
      <c r="Z482" s="290"/>
      <c r="AA482" s="290"/>
      <c r="AB482" s="290"/>
      <c r="AC482" s="290"/>
      <c r="AD482" s="290"/>
      <c r="AE482" s="290"/>
      <c r="AF482" s="290"/>
      <c r="AG482" s="290"/>
      <c r="AH482" s="290"/>
      <c r="AI482" s="290"/>
      <c r="AJ482" s="438">
        <v>44517</v>
      </c>
      <c r="AK482" s="290"/>
      <c r="AL482" s="290"/>
      <c r="AM482" s="290"/>
      <c r="AN482" s="290"/>
      <c r="AO482" s="290"/>
      <c r="AP482" s="438">
        <v>44572</v>
      </c>
      <c r="AQ482" s="438">
        <v>44592</v>
      </c>
      <c r="AR482" s="438">
        <v>44612</v>
      </c>
      <c r="AS482" s="439">
        <v>44672</v>
      </c>
      <c r="AT482" s="451">
        <v>44672</v>
      </c>
      <c r="AU482" s="452"/>
    </row>
    <row r="483" spans="1:47" ht="47.25">
      <c r="A483" s="371">
        <v>81</v>
      </c>
      <c r="B483" s="246" t="s">
        <v>489</v>
      </c>
      <c r="C483" s="247" t="s">
        <v>1017</v>
      </c>
      <c r="D483" s="248">
        <v>81</v>
      </c>
      <c r="E483" s="249" t="s">
        <v>858</v>
      </c>
      <c r="F483" s="303" t="s">
        <v>1653</v>
      </c>
      <c r="G483" s="251" t="s">
        <v>1454</v>
      </c>
      <c r="H483" s="421"/>
      <c r="I483" s="440">
        <v>44328</v>
      </c>
      <c r="J483" s="440"/>
      <c r="K483" s="440">
        <v>44333</v>
      </c>
      <c r="L483" s="440">
        <v>44358</v>
      </c>
      <c r="M483" s="440"/>
      <c r="N483" s="441">
        <v>44388</v>
      </c>
      <c r="O483" s="441">
        <v>44388</v>
      </c>
      <c r="P483" s="441"/>
      <c r="Q483" s="441"/>
      <c r="R483" s="441"/>
      <c r="S483" s="441">
        <v>44408</v>
      </c>
      <c r="T483" s="256"/>
      <c r="U483" s="441">
        <v>44418</v>
      </c>
      <c r="V483" s="256"/>
      <c r="W483" s="256"/>
      <c r="X483" s="256"/>
      <c r="Y483" s="256"/>
      <c r="Z483" s="256"/>
      <c r="AA483" s="256"/>
      <c r="AB483" s="256"/>
      <c r="AC483" s="256"/>
      <c r="AD483" s="256"/>
      <c r="AE483" s="256"/>
      <c r="AF483" s="256"/>
      <c r="AG483" s="256"/>
      <c r="AH483" s="256"/>
      <c r="AI483" s="256"/>
      <c r="AJ483" s="442">
        <v>44513</v>
      </c>
      <c r="AK483" s="256"/>
      <c r="AL483" s="256"/>
      <c r="AM483" s="256"/>
      <c r="AN483" s="256"/>
      <c r="AO483" s="256"/>
      <c r="AP483" s="442">
        <v>44568</v>
      </c>
      <c r="AQ483" s="442">
        <v>44588</v>
      </c>
      <c r="AR483" s="442">
        <v>44608</v>
      </c>
      <c r="AS483" s="443">
        <v>44668</v>
      </c>
      <c r="AT483" s="451">
        <v>44812</v>
      </c>
      <c r="AU483" s="452"/>
    </row>
    <row r="484" spans="1:47" ht="47.25">
      <c r="A484" s="373"/>
      <c r="B484" s="262" t="s">
        <v>491</v>
      </c>
      <c r="C484" s="263" t="s">
        <v>1018</v>
      </c>
      <c r="D484" s="273">
        <v>81</v>
      </c>
      <c r="E484" s="274" t="s">
        <v>858</v>
      </c>
      <c r="F484" s="311" t="s">
        <v>1653</v>
      </c>
      <c r="G484" s="276"/>
      <c r="H484" s="426"/>
      <c r="I484" s="427">
        <v>43338</v>
      </c>
      <c r="J484" s="428">
        <f>I484+14</f>
        <v>43352</v>
      </c>
      <c r="K484" s="428">
        <f>J484+3</f>
        <v>43355</v>
      </c>
      <c r="L484" s="429">
        <f>K484+2</f>
        <v>43357</v>
      </c>
      <c r="M484" s="428">
        <f>L484+1</f>
        <v>43358</v>
      </c>
      <c r="N484" s="430">
        <f>M484+25</f>
        <v>43383</v>
      </c>
      <c r="O484" s="430">
        <f>M484+10</f>
        <v>43368</v>
      </c>
      <c r="P484" s="430"/>
      <c r="Q484" s="430">
        <f>M484+10</f>
        <v>43368</v>
      </c>
      <c r="R484" s="430">
        <f>Q484+5</f>
        <v>43373</v>
      </c>
      <c r="S484" s="431"/>
      <c r="T484" s="379">
        <f>Q484+10</f>
        <v>43378</v>
      </c>
      <c r="U484" s="430">
        <f>N484+10</f>
        <v>43393</v>
      </c>
      <c r="V484" s="379">
        <f>N484+1</f>
        <v>43384</v>
      </c>
      <c r="W484" s="379">
        <f>V484+5</f>
        <v>43389</v>
      </c>
      <c r="X484" s="380">
        <v>43493</v>
      </c>
      <c r="Y484" s="379">
        <f>X484+20</f>
        <v>43513</v>
      </c>
      <c r="Z484" s="379">
        <f>O484+10</f>
        <v>43378</v>
      </c>
      <c r="AA484" s="379">
        <f>X484+25</f>
        <v>43518</v>
      </c>
      <c r="AB484" s="379">
        <f>X484+15</f>
        <v>43508</v>
      </c>
      <c r="AC484" s="379">
        <f>AA484+1</f>
        <v>43519</v>
      </c>
      <c r="AD484" s="379">
        <f>X484+10</f>
        <v>43503</v>
      </c>
      <c r="AE484" s="379">
        <f>AD484+1</f>
        <v>43504</v>
      </c>
      <c r="AF484" s="379">
        <f>Y484+1</f>
        <v>43514</v>
      </c>
      <c r="AG484" s="380">
        <f>AF484+15</f>
        <v>43529</v>
      </c>
      <c r="AH484" s="379">
        <f>AG484+10</f>
        <v>43539</v>
      </c>
      <c r="AI484" s="379">
        <f>AH484+5</f>
        <v>43544</v>
      </c>
      <c r="AJ484" s="432">
        <f>AI484+15</f>
        <v>43559</v>
      </c>
      <c r="AK484" s="379">
        <f>AI484+20</f>
        <v>43564</v>
      </c>
      <c r="AL484" s="380">
        <f>AK484+5</f>
        <v>43569</v>
      </c>
      <c r="AM484" s="379">
        <f>AL484+1</f>
        <v>43570</v>
      </c>
      <c r="AN484" s="379">
        <f>AM484+5</f>
        <v>43575</v>
      </c>
      <c r="AO484" s="379">
        <f>AN484+5</f>
        <v>43580</v>
      </c>
      <c r="AP484" s="433"/>
      <c r="AQ484" s="433"/>
      <c r="AR484" s="433">
        <f>AO484+20</f>
        <v>43600</v>
      </c>
      <c r="AS484" s="434"/>
      <c r="AT484" s="451">
        <v>44812</v>
      </c>
      <c r="AU484" s="452"/>
    </row>
    <row r="485" spans="1:47" ht="63">
      <c r="A485" s="373"/>
      <c r="B485" s="262" t="s">
        <v>493</v>
      </c>
      <c r="C485" s="263" t="s">
        <v>1019</v>
      </c>
      <c r="D485" s="273">
        <v>81</v>
      </c>
      <c r="E485" s="274" t="s">
        <v>858</v>
      </c>
      <c r="F485" s="311" t="s">
        <v>1653</v>
      </c>
      <c r="G485" s="276"/>
      <c r="H485" s="426"/>
      <c r="I485" s="435">
        <v>44328</v>
      </c>
      <c r="J485" s="435"/>
      <c r="K485" s="435">
        <v>44333</v>
      </c>
      <c r="L485" s="435">
        <v>44358</v>
      </c>
      <c r="M485" s="435"/>
      <c r="N485" s="435">
        <v>44388</v>
      </c>
      <c r="O485" s="435">
        <v>44388</v>
      </c>
      <c r="P485" s="435"/>
      <c r="Q485" s="435"/>
      <c r="R485" s="435"/>
      <c r="S485" s="435">
        <v>44408</v>
      </c>
      <c r="T485" s="279"/>
      <c r="U485" s="435">
        <v>44418</v>
      </c>
      <c r="V485" s="279"/>
      <c r="W485" s="279"/>
      <c r="X485" s="279"/>
      <c r="Y485" s="279"/>
      <c r="Z485" s="279"/>
      <c r="AA485" s="279"/>
      <c r="AB485" s="279"/>
      <c r="AC485" s="279"/>
      <c r="AD485" s="279"/>
      <c r="AE485" s="279"/>
      <c r="AF485" s="279"/>
      <c r="AG485" s="279"/>
      <c r="AH485" s="279"/>
      <c r="AI485" s="279"/>
      <c r="AJ485" s="435">
        <v>44513</v>
      </c>
      <c r="AK485" s="279"/>
      <c r="AL485" s="279"/>
      <c r="AM485" s="279"/>
      <c r="AN485" s="279"/>
      <c r="AO485" s="279"/>
      <c r="AP485" s="435">
        <v>44568</v>
      </c>
      <c r="AQ485" s="435">
        <v>44588</v>
      </c>
      <c r="AR485" s="435">
        <v>44608</v>
      </c>
      <c r="AS485" s="436">
        <v>44668</v>
      </c>
      <c r="AT485" s="451">
        <v>44812</v>
      </c>
      <c r="AU485" s="452"/>
    </row>
    <row r="486" spans="1:47" ht="63">
      <c r="A486" s="373"/>
      <c r="B486" s="262" t="s">
        <v>487</v>
      </c>
      <c r="C486" s="263" t="s">
        <v>1020</v>
      </c>
      <c r="D486" s="273">
        <v>81</v>
      </c>
      <c r="E486" s="274" t="s">
        <v>858</v>
      </c>
      <c r="F486" s="311" t="s">
        <v>1653</v>
      </c>
      <c r="G486" s="276"/>
      <c r="H486" s="426"/>
      <c r="I486" s="435">
        <v>44328</v>
      </c>
      <c r="J486" s="435"/>
      <c r="K486" s="435">
        <v>44333</v>
      </c>
      <c r="L486" s="435">
        <v>44358</v>
      </c>
      <c r="M486" s="435"/>
      <c r="N486" s="435">
        <v>44388</v>
      </c>
      <c r="O486" s="435">
        <v>44388</v>
      </c>
      <c r="P486" s="435"/>
      <c r="Q486" s="435"/>
      <c r="R486" s="435"/>
      <c r="S486" s="435">
        <v>44408</v>
      </c>
      <c r="T486" s="279"/>
      <c r="U486" s="435">
        <v>44418</v>
      </c>
      <c r="V486" s="279"/>
      <c r="W486" s="279"/>
      <c r="X486" s="279"/>
      <c r="Y486" s="279"/>
      <c r="Z486" s="279"/>
      <c r="AA486" s="279"/>
      <c r="AB486" s="279"/>
      <c r="AC486" s="279"/>
      <c r="AD486" s="279"/>
      <c r="AE486" s="279"/>
      <c r="AF486" s="279"/>
      <c r="AG486" s="279"/>
      <c r="AH486" s="279"/>
      <c r="AI486" s="279"/>
      <c r="AJ486" s="435">
        <v>44513</v>
      </c>
      <c r="AK486" s="279"/>
      <c r="AL486" s="279"/>
      <c r="AM486" s="279"/>
      <c r="AN486" s="279"/>
      <c r="AO486" s="279"/>
      <c r="AP486" s="435">
        <v>44568</v>
      </c>
      <c r="AQ486" s="435">
        <v>44588</v>
      </c>
      <c r="AR486" s="435">
        <v>44608</v>
      </c>
      <c r="AS486" s="436">
        <v>44668</v>
      </c>
      <c r="AT486" s="451">
        <v>44812</v>
      </c>
      <c r="AU486" s="452"/>
    </row>
    <row r="487" spans="1:47" ht="47.25">
      <c r="A487" s="384"/>
      <c r="B487" s="282" t="s">
        <v>499</v>
      </c>
      <c r="C487" s="283" t="s">
        <v>1021</v>
      </c>
      <c r="D487" s="284">
        <v>81</v>
      </c>
      <c r="E487" s="285" t="s">
        <v>858</v>
      </c>
      <c r="F487" s="321" t="s">
        <v>1653</v>
      </c>
      <c r="G487" s="287"/>
      <c r="H487" s="437"/>
      <c r="I487" s="438">
        <v>44328</v>
      </c>
      <c r="J487" s="438"/>
      <c r="K487" s="438">
        <v>44333</v>
      </c>
      <c r="L487" s="438">
        <v>44358</v>
      </c>
      <c r="M487" s="438"/>
      <c r="N487" s="438">
        <v>44388</v>
      </c>
      <c r="O487" s="438">
        <v>44388</v>
      </c>
      <c r="P487" s="438"/>
      <c r="Q487" s="438"/>
      <c r="R487" s="438"/>
      <c r="S487" s="438">
        <v>44408</v>
      </c>
      <c r="T487" s="290"/>
      <c r="U487" s="438">
        <v>44418</v>
      </c>
      <c r="V487" s="290"/>
      <c r="W487" s="290"/>
      <c r="X487" s="290"/>
      <c r="Y487" s="290"/>
      <c r="Z487" s="290"/>
      <c r="AA487" s="290"/>
      <c r="AB487" s="290"/>
      <c r="AC487" s="290"/>
      <c r="AD487" s="290"/>
      <c r="AE487" s="290"/>
      <c r="AF487" s="290"/>
      <c r="AG487" s="290"/>
      <c r="AH487" s="290"/>
      <c r="AI487" s="290"/>
      <c r="AJ487" s="438">
        <v>44513</v>
      </c>
      <c r="AK487" s="290"/>
      <c r="AL487" s="290"/>
      <c r="AM487" s="290"/>
      <c r="AN487" s="290"/>
      <c r="AO487" s="290"/>
      <c r="AP487" s="438">
        <v>44568</v>
      </c>
      <c r="AQ487" s="438">
        <v>44588</v>
      </c>
      <c r="AR487" s="438">
        <v>44608</v>
      </c>
      <c r="AS487" s="439">
        <v>44668</v>
      </c>
      <c r="AT487" s="451">
        <v>44668</v>
      </c>
      <c r="AU487" s="452"/>
    </row>
    <row r="488" spans="1:47" ht="47.25">
      <c r="A488" s="371">
        <v>82</v>
      </c>
      <c r="B488" s="246" t="s">
        <v>774</v>
      </c>
      <c r="C488" s="247" t="s">
        <v>1022</v>
      </c>
      <c r="D488" s="248">
        <v>82</v>
      </c>
      <c r="E488" s="249" t="s">
        <v>858</v>
      </c>
      <c r="F488" s="303" t="s">
        <v>1654</v>
      </c>
      <c r="G488" s="251" t="s">
        <v>1454</v>
      </c>
      <c r="H488" s="421"/>
      <c r="I488" s="440">
        <v>44326</v>
      </c>
      <c r="J488" s="440"/>
      <c r="K488" s="440">
        <v>44331</v>
      </c>
      <c r="L488" s="440">
        <v>44356</v>
      </c>
      <c r="M488" s="440"/>
      <c r="N488" s="441">
        <v>44386</v>
      </c>
      <c r="O488" s="441">
        <v>44386</v>
      </c>
      <c r="P488" s="441"/>
      <c r="Q488" s="441"/>
      <c r="R488" s="441"/>
      <c r="S488" s="441">
        <v>44406</v>
      </c>
      <c r="T488" s="256"/>
      <c r="U488" s="441">
        <v>44416</v>
      </c>
      <c r="V488" s="256"/>
      <c r="W488" s="256"/>
      <c r="X488" s="256"/>
      <c r="Y488" s="256"/>
      <c r="Z488" s="256"/>
      <c r="AA488" s="256"/>
      <c r="AB488" s="256"/>
      <c r="AC488" s="256"/>
      <c r="AD488" s="256"/>
      <c r="AE488" s="256"/>
      <c r="AF488" s="256"/>
      <c r="AG488" s="256"/>
      <c r="AH488" s="256"/>
      <c r="AI488" s="256"/>
      <c r="AJ488" s="442">
        <v>44511</v>
      </c>
      <c r="AK488" s="256"/>
      <c r="AL488" s="256"/>
      <c r="AM488" s="256"/>
      <c r="AN488" s="256"/>
      <c r="AO488" s="256"/>
      <c r="AP488" s="442">
        <v>44566</v>
      </c>
      <c r="AQ488" s="442">
        <v>44586</v>
      </c>
      <c r="AR488" s="442">
        <v>44606</v>
      </c>
      <c r="AS488" s="443">
        <v>44666</v>
      </c>
      <c r="AT488" s="451">
        <v>44666</v>
      </c>
      <c r="AU488" s="452"/>
    </row>
    <row r="489" spans="1:47" ht="47.25">
      <c r="A489" s="384"/>
      <c r="B489" s="282" t="s">
        <v>804</v>
      </c>
      <c r="C489" s="283" t="s">
        <v>1023</v>
      </c>
      <c r="D489" s="284">
        <v>82</v>
      </c>
      <c r="E489" s="285" t="s">
        <v>858</v>
      </c>
      <c r="F489" s="321" t="s">
        <v>1654</v>
      </c>
      <c r="G489" s="287"/>
      <c r="H489" s="437"/>
      <c r="I489" s="427">
        <v>43338</v>
      </c>
      <c r="J489" s="428">
        <f>I489+14</f>
        <v>43352</v>
      </c>
      <c r="K489" s="428">
        <f>J489+3</f>
        <v>43355</v>
      </c>
      <c r="L489" s="429">
        <f>K489+2</f>
        <v>43357</v>
      </c>
      <c r="M489" s="428">
        <f>L489+1</f>
        <v>43358</v>
      </c>
      <c r="N489" s="430">
        <f>M489+25</f>
        <v>43383</v>
      </c>
      <c r="O489" s="430">
        <f>M489+10</f>
        <v>43368</v>
      </c>
      <c r="P489" s="430"/>
      <c r="Q489" s="430">
        <f>M489+10</f>
        <v>43368</v>
      </c>
      <c r="R489" s="430">
        <f>Q489+5</f>
        <v>43373</v>
      </c>
      <c r="S489" s="431"/>
      <c r="T489" s="379">
        <f>Q489+10</f>
        <v>43378</v>
      </c>
      <c r="U489" s="430">
        <f>N489+10</f>
        <v>43393</v>
      </c>
      <c r="V489" s="379">
        <f>N489+1</f>
        <v>43384</v>
      </c>
      <c r="W489" s="379">
        <f>V489+5</f>
        <v>43389</v>
      </c>
      <c r="X489" s="380">
        <v>43493</v>
      </c>
      <c r="Y489" s="379">
        <f>X489+20</f>
        <v>43513</v>
      </c>
      <c r="Z489" s="379">
        <f>O489+10</f>
        <v>43378</v>
      </c>
      <c r="AA489" s="379">
        <f>X489+25</f>
        <v>43518</v>
      </c>
      <c r="AB489" s="379">
        <f>X489+15</f>
        <v>43508</v>
      </c>
      <c r="AC489" s="379">
        <f>AA489+1</f>
        <v>43519</v>
      </c>
      <c r="AD489" s="379">
        <f>X489+10</f>
        <v>43503</v>
      </c>
      <c r="AE489" s="379">
        <f>AD489+1</f>
        <v>43504</v>
      </c>
      <c r="AF489" s="379">
        <f>Y489+1</f>
        <v>43514</v>
      </c>
      <c r="AG489" s="380">
        <f>AF489+15</f>
        <v>43529</v>
      </c>
      <c r="AH489" s="379">
        <f>AG489+10</f>
        <v>43539</v>
      </c>
      <c r="AI489" s="379">
        <f>AH489+5</f>
        <v>43544</v>
      </c>
      <c r="AJ489" s="432">
        <f>AI489+15</f>
        <v>43559</v>
      </c>
      <c r="AK489" s="379">
        <f>AI489+20</f>
        <v>43564</v>
      </c>
      <c r="AL489" s="380">
        <f>AK489+5</f>
        <v>43569</v>
      </c>
      <c r="AM489" s="379">
        <f>AL489+1</f>
        <v>43570</v>
      </c>
      <c r="AN489" s="379">
        <f>AM489+5</f>
        <v>43575</v>
      </c>
      <c r="AO489" s="379">
        <f>AN489+5</f>
        <v>43580</v>
      </c>
      <c r="AP489" s="433"/>
      <c r="AQ489" s="433"/>
      <c r="AR489" s="433">
        <f>AO489+20</f>
        <v>43600</v>
      </c>
      <c r="AS489" s="434"/>
      <c r="AT489" s="451">
        <v>45071</v>
      </c>
      <c r="AU489" s="452"/>
    </row>
    <row r="490" spans="1:47" ht="47.25">
      <c r="A490" s="371">
        <v>83</v>
      </c>
      <c r="B490" s="246" t="s">
        <v>312</v>
      </c>
      <c r="C490" s="247" t="s">
        <v>1024</v>
      </c>
      <c r="D490" s="248">
        <v>83</v>
      </c>
      <c r="E490" s="249" t="s">
        <v>858</v>
      </c>
      <c r="F490" s="303" t="s">
        <v>1655</v>
      </c>
      <c r="G490" s="251" t="s">
        <v>1454</v>
      </c>
      <c r="H490" s="421"/>
      <c r="I490" s="440">
        <v>44546</v>
      </c>
      <c r="J490" s="440"/>
      <c r="K490" s="440">
        <v>44551</v>
      </c>
      <c r="L490" s="440">
        <v>44576</v>
      </c>
      <c r="M490" s="440"/>
      <c r="N490" s="441">
        <v>44606</v>
      </c>
      <c r="O490" s="441">
        <v>44606</v>
      </c>
      <c r="P490" s="441"/>
      <c r="Q490" s="441"/>
      <c r="R490" s="441"/>
      <c r="S490" s="441">
        <v>44626</v>
      </c>
      <c r="T490" s="256"/>
      <c r="U490" s="441">
        <v>44636</v>
      </c>
      <c r="V490" s="256"/>
      <c r="W490" s="256"/>
      <c r="X490" s="256"/>
      <c r="Y490" s="256"/>
      <c r="Z490" s="256"/>
      <c r="AA490" s="256"/>
      <c r="AB490" s="256"/>
      <c r="AC490" s="256"/>
      <c r="AD490" s="256"/>
      <c r="AE490" s="256"/>
      <c r="AF490" s="256"/>
      <c r="AG490" s="256"/>
      <c r="AH490" s="256"/>
      <c r="AI490" s="256"/>
      <c r="AJ490" s="442">
        <v>44731</v>
      </c>
      <c r="AK490" s="256"/>
      <c r="AL490" s="256"/>
      <c r="AM490" s="256"/>
      <c r="AN490" s="256"/>
      <c r="AO490" s="256"/>
      <c r="AP490" s="442">
        <v>44786</v>
      </c>
      <c r="AQ490" s="442">
        <v>44806</v>
      </c>
      <c r="AR490" s="442">
        <v>44826</v>
      </c>
      <c r="AS490" s="443">
        <v>44886</v>
      </c>
      <c r="AT490" s="451">
        <v>44886</v>
      </c>
      <c r="AU490" s="452"/>
    </row>
    <row r="491" spans="1:47" ht="47.25">
      <c r="A491" s="373"/>
      <c r="B491" s="262" t="s">
        <v>1578</v>
      </c>
      <c r="C491" s="263" t="s">
        <v>1656</v>
      </c>
      <c r="D491" s="273">
        <v>83</v>
      </c>
      <c r="E491" s="274" t="s">
        <v>858</v>
      </c>
      <c r="F491" s="311" t="s">
        <v>1655</v>
      </c>
      <c r="G491" s="276"/>
      <c r="H491" s="426"/>
      <c r="I491" s="427">
        <v>43338</v>
      </c>
      <c r="J491" s="428">
        <f>I491+14</f>
        <v>43352</v>
      </c>
      <c r="K491" s="428">
        <f>J491+3</f>
        <v>43355</v>
      </c>
      <c r="L491" s="429">
        <f>K491+2</f>
        <v>43357</v>
      </c>
      <c r="M491" s="428">
        <f>L491+1</f>
        <v>43358</v>
      </c>
      <c r="N491" s="430">
        <f>M491+25</f>
        <v>43383</v>
      </c>
      <c r="O491" s="430">
        <f>M491+10</f>
        <v>43368</v>
      </c>
      <c r="P491" s="430"/>
      <c r="Q491" s="430">
        <f>M491+10</f>
        <v>43368</v>
      </c>
      <c r="R491" s="430">
        <f>Q491+5</f>
        <v>43373</v>
      </c>
      <c r="S491" s="431"/>
      <c r="T491" s="379">
        <f>Q491+10</f>
        <v>43378</v>
      </c>
      <c r="U491" s="430">
        <f>N491+10</f>
        <v>43393</v>
      </c>
      <c r="V491" s="379">
        <f>N491+1</f>
        <v>43384</v>
      </c>
      <c r="W491" s="379">
        <f>V491+5</f>
        <v>43389</v>
      </c>
      <c r="X491" s="380">
        <v>43493</v>
      </c>
      <c r="Y491" s="379">
        <f>X491+20</f>
        <v>43513</v>
      </c>
      <c r="Z491" s="379">
        <f>O491+10</f>
        <v>43378</v>
      </c>
      <c r="AA491" s="379">
        <f>X491+25</f>
        <v>43518</v>
      </c>
      <c r="AB491" s="379">
        <f>X491+15</f>
        <v>43508</v>
      </c>
      <c r="AC491" s="379">
        <f>AA491+1</f>
        <v>43519</v>
      </c>
      <c r="AD491" s="379">
        <f>X491+10</f>
        <v>43503</v>
      </c>
      <c r="AE491" s="379">
        <f>AD491+1</f>
        <v>43504</v>
      </c>
      <c r="AF491" s="379">
        <f>Y491+1</f>
        <v>43514</v>
      </c>
      <c r="AG491" s="380">
        <f>AF491+15</f>
        <v>43529</v>
      </c>
      <c r="AH491" s="379">
        <f>AG491+10</f>
        <v>43539</v>
      </c>
      <c r="AI491" s="379">
        <f>AH491+5</f>
        <v>43544</v>
      </c>
      <c r="AJ491" s="432">
        <f>AI491+15</f>
        <v>43559</v>
      </c>
      <c r="AK491" s="379">
        <f>AI491+20</f>
        <v>43564</v>
      </c>
      <c r="AL491" s="380">
        <f>AK491+5</f>
        <v>43569</v>
      </c>
      <c r="AM491" s="379">
        <f>AL491+1</f>
        <v>43570</v>
      </c>
      <c r="AN491" s="379">
        <f>AM491+5</f>
        <v>43575</v>
      </c>
      <c r="AO491" s="379">
        <f>AN491+5</f>
        <v>43580</v>
      </c>
      <c r="AP491" s="433"/>
      <c r="AQ491" s="433"/>
      <c r="AR491" s="433">
        <f>AO491+20</f>
        <v>43600</v>
      </c>
      <c r="AS491" s="434"/>
      <c r="AT491" s="451">
        <v>44982</v>
      </c>
      <c r="AU491" s="452"/>
    </row>
    <row r="492" spans="1:47" ht="47.25">
      <c r="A492" s="373"/>
      <c r="B492" s="262" t="s">
        <v>1560</v>
      </c>
      <c r="C492" s="263" t="s">
        <v>1027</v>
      </c>
      <c r="D492" s="273">
        <v>83</v>
      </c>
      <c r="E492" s="274" t="s">
        <v>858</v>
      </c>
      <c r="F492" s="311" t="s">
        <v>1655</v>
      </c>
      <c r="G492" s="276"/>
      <c r="H492" s="426"/>
      <c r="I492" s="435">
        <v>44546</v>
      </c>
      <c r="J492" s="435"/>
      <c r="K492" s="435">
        <v>44551</v>
      </c>
      <c r="L492" s="435">
        <v>44576</v>
      </c>
      <c r="M492" s="435"/>
      <c r="N492" s="435">
        <v>44606</v>
      </c>
      <c r="O492" s="435">
        <v>44606</v>
      </c>
      <c r="P492" s="435"/>
      <c r="Q492" s="435"/>
      <c r="R492" s="435"/>
      <c r="S492" s="435">
        <v>44626</v>
      </c>
      <c r="T492" s="279"/>
      <c r="U492" s="435">
        <v>44636</v>
      </c>
      <c r="V492" s="279"/>
      <c r="W492" s="279"/>
      <c r="X492" s="279"/>
      <c r="Y492" s="279"/>
      <c r="Z492" s="279"/>
      <c r="AA492" s="279"/>
      <c r="AB492" s="279"/>
      <c r="AC492" s="279"/>
      <c r="AD492" s="279"/>
      <c r="AE492" s="279"/>
      <c r="AF492" s="279"/>
      <c r="AG492" s="279"/>
      <c r="AH492" s="279"/>
      <c r="AI492" s="279"/>
      <c r="AJ492" s="435">
        <v>44731</v>
      </c>
      <c r="AK492" s="279"/>
      <c r="AL492" s="279"/>
      <c r="AM492" s="279"/>
      <c r="AN492" s="279"/>
      <c r="AO492" s="279"/>
      <c r="AP492" s="435">
        <v>44786</v>
      </c>
      <c r="AQ492" s="435">
        <v>44806</v>
      </c>
      <c r="AR492" s="435">
        <v>44826</v>
      </c>
      <c r="AS492" s="436">
        <v>44886</v>
      </c>
      <c r="AT492" s="451">
        <v>45052</v>
      </c>
      <c r="AU492" s="452"/>
    </row>
    <row r="493" spans="1:47" ht="47.25">
      <c r="A493" s="373"/>
      <c r="B493" s="262" t="s">
        <v>1567</v>
      </c>
      <c r="C493" s="263" t="s">
        <v>1028</v>
      </c>
      <c r="D493" s="273">
        <v>83</v>
      </c>
      <c r="E493" s="274" t="s">
        <v>858</v>
      </c>
      <c r="F493" s="311" t="s">
        <v>1655</v>
      </c>
      <c r="G493" s="276"/>
      <c r="H493" s="426"/>
      <c r="I493" s="435">
        <v>44546</v>
      </c>
      <c r="J493" s="435"/>
      <c r="K493" s="435">
        <v>44551</v>
      </c>
      <c r="L493" s="435">
        <v>44576</v>
      </c>
      <c r="M493" s="435"/>
      <c r="N493" s="435">
        <v>44606</v>
      </c>
      <c r="O493" s="435">
        <v>44606</v>
      </c>
      <c r="P493" s="435"/>
      <c r="Q493" s="435"/>
      <c r="R493" s="435"/>
      <c r="S493" s="435">
        <v>44626</v>
      </c>
      <c r="T493" s="279"/>
      <c r="U493" s="435">
        <v>44636</v>
      </c>
      <c r="V493" s="279"/>
      <c r="W493" s="279"/>
      <c r="X493" s="279"/>
      <c r="Y493" s="279"/>
      <c r="Z493" s="279"/>
      <c r="AA493" s="279"/>
      <c r="AB493" s="279"/>
      <c r="AC493" s="279"/>
      <c r="AD493" s="279"/>
      <c r="AE493" s="279"/>
      <c r="AF493" s="279"/>
      <c r="AG493" s="279"/>
      <c r="AH493" s="279"/>
      <c r="AI493" s="279"/>
      <c r="AJ493" s="435">
        <v>44731</v>
      </c>
      <c r="AK493" s="279"/>
      <c r="AL493" s="279"/>
      <c r="AM493" s="279"/>
      <c r="AN493" s="279"/>
      <c r="AO493" s="279"/>
      <c r="AP493" s="435">
        <v>44786</v>
      </c>
      <c r="AQ493" s="435">
        <v>44806</v>
      </c>
      <c r="AR493" s="435">
        <v>44826</v>
      </c>
      <c r="AS493" s="436">
        <v>44886</v>
      </c>
      <c r="AT493" s="451">
        <v>45261</v>
      </c>
      <c r="AU493" s="452"/>
    </row>
    <row r="494" spans="1:47" ht="47.25">
      <c r="A494" s="373"/>
      <c r="B494" s="262" t="s">
        <v>1562</v>
      </c>
      <c r="C494" s="263" t="s">
        <v>1029</v>
      </c>
      <c r="D494" s="273">
        <v>83</v>
      </c>
      <c r="E494" s="274" t="s">
        <v>858</v>
      </c>
      <c r="F494" s="311" t="s">
        <v>1655</v>
      </c>
      <c r="G494" s="276"/>
      <c r="H494" s="426"/>
      <c r="I494" s="435">
        <v>44546</v>
      </c>
      <c r="J494" s="435"/>
      <c r="K494" s="435">
        <v>44551</v>
      </c>
      <c r="L494" s="435">
        <v>44576</v>
      </c>
      <c r="M494" s="435"/>
      <c r="N494" s="435">
        <v>44606</v>
      </c>
      <c r="O494" s="435">
        <v>44606</v>
      </c>
      <c r="P494" s="435"/>
      <c r="Q494" s="435"/>
      <c r="R494" s="435"/>
      <c r="S494" s="435">
        <v>44626</v>
      </c>
      <c r="T494" s="279"/>
      <c r="U494" s="435">
        <v>44636</v>
      </c>
      <c r="V494" s="279"/>
      <c r="W494" s="279"/>
      <c r="X494" s="279"/>
      <c r="Y494" s="279"/>
      <c r="Z494" s="279"/>
      <c r="AA494" s="279"/>
      <c r="AB494" s="279"/>
      <c r="AC494" s="279"/>
      <c r="AD494" s="279"/>
      <c r="AE494" s="279"/>
      <c r="AF494" s="279"/>
      <c r="AG494" s="279"/>
      <c r="AH494" s="279"/>
      <c r="AI494" s="279"/>
      <c r="AJ494" s="435">
        <v>44731</v>
      </c>
      <c r="AK494" s="279"/>
      <c r="AL494" s="279"/>
      <c r="AM494" s="279"/>
      <c r="AN494" s="279"/>
      <c r="AO494" s="279"/>
      <c r="AP494" s="435">
        <v>44786</v>
      </c>
      <c r="AQ494" s="435">
        <v>44806</v>
      </c>
      <c r="AR494" s="435">
        <v>44826</v>
      </c>
      <c r="AS494" s="436">
        <v>44886</v>
      </c>
      <c r="AT494" s="451">
        <v>45291</v>
      </c>
      <c r="AU494" s="452"/>
    </row>
    <row r="495" spans="1:47" ht="31.5">
      <c r="A495" s="384"/>
      <c r="B495" s="282" t="s">
        <v>459</v>
      </c>
      <c r="C495" s="283" t="s">
        <v>1030</v>
      </c>
      <c r="D495" s="284">
        <v>83</v>
      </c>
      <c r="E495" s="285" t="s">
        <v>858</v>
      </c>
      <c r="F495" s="321" t="s">
        <v>1655</v>
      </c>
      <c r="G495" s="287"/>
      <c r="H495" s="437"/>
      <c r="I495" s="438">
        <v>44546</v>
      </c>
      <c r="J495" s="438"/>
      <c r="K495" s="438">
        <v>44551</v>
      </c>
      <c r="L495" s="438">
        <v>44576</v>
      </c>
      <c r="M495" s="438"/>
      <c r="N495" s="438">
        <v>44606</v>
      </c>
      <c r="O495" s="438">
        <v>44606</v>
      </c>
      <c r="P495" s="438"/>
      <c r="Q495" s="438"/>
      <c r="R495" s="438"/>
      <c r="S495" s="438">
        <v>44626</v>
      </c>
      <c r="T495" s="290"/>
      <c r="U495" s="438">
        <v>44636</v>
      </c>
      <c r="V495" s="290"/>
      <c r="W495" s="290"/>
      <c r="X495" s="290"/>
      <c r="Y495" s="290"/>
      <c r="Z495" s="290"/>
      <c r="AA495" s="290"/>
      <c r="AB495" s="290"/>
      <c r="AC495" s="290"/>
      <c r="AD495" s="290"/>
      <c r="AE495" s="290"/>
      <c r="AF495" s="290"/>
      <c r="AG495" s="290"/>
      <c r="AH495" s="290"/>
      <c r="AI495" s="290"/>
      <c r="AJ495" s="438">
        <v>44731</v>
      </c>
      <c r="AK495" s="290"/>
      <c r="AL495" s="290"/>
      <c r="AM495" s="290"/>
      <c r="AN495" s="290"/>
      <c r="AO495" s="290"/>
      <c r="AP495" s="438">
        <v>44786</v>
      </c>
      <c r="AQ495" s="438">
        <v>44806</v>
      </c>
      <c r="AR495" s="438">
        <v>44826</v>
      </c>
      <c r="AS495" s="439">
        <v>44886</v>
      </c>
      <c r="AT495" s="451">
        <v>45217</v>
      </c>
      <c r="AU495" s="452"/>
    </row>
    <row r="496" spans="1:47" ht="31.5">
      <c r="A496" s="371">
        <v>84</v>
      </c>
      <c r="B496" s="453" t="s">
        <v>392</v>
      </c>
      <c r="C496" s="454" t="s">
        <v>1031</v>
      </c>
      <c r="D496" s="248">
        <v>84</v>
      </c>
      <c r="E496" s="249" t="s">
        <v>858</v>
      </c>
      <c r="F496" s="303" t="s">
        <v>1657</v>
      </c>
      <c r="G496" s="251" t="s">
        <v>1454</v>
      </c>
      <c r="H496" s="421"/>
      <c r="I496" s="440">
        <v>44332</v>
      </c>
      <c r="J496" s="440"/>
      <c r="K496" s="440">
        <v>44337</v>
      </c>
      <c r="L496" s="440">
        <v>44362</v>
      </c>
      <c r="M496" s="440"/>
      <c r="N496" s="441">
        <v>44392</v>
      </c>
      <c r="O496" s="441">
        <v>44392</v>
      </c>
      <c r="P496" s="441"/>
      <c r="Q496" s="441"/>
      <c r="R496" s="441"/>
      <c r="S496" s="441">
        <v>44412</v>
      </c>
      <c r="T496" s="256"/>
      <c r="U496" s="441">
        <v>44422</v>
      </c>
      <c r="V496" s="256"/>
      <c r="W496" s="256"/>
      <c r="X496" s="256"/>
      <c r="Y496" s="256"/>
      <c r="Z496" s="256"/>
      <c r="AA496" s="256"/>
      <c r="AB496" s="256"/>
      <c r="AC496" s="256"/>
      <c r="AD496" s="256"/>
      <c r="AE496" s="256"/>
      <c r="AF496" s="256"/>
      <c r="AG496" s="256"/>
      <c r="AH496" s="256"/>
      <c r="AI496" s="256"/>
      <c r="AJ496" s="442">
        <v>44517</v>
      </c>
      <c r="AK496" s="256"/>
      <c r="AL496" s="256"/>
      <c r="AM496" s="256"/>
      <c r="AN496" s="256"/>
      <c r="AO496" s="256"/>
      <c r="AP496" s="442">
        <v>44572</v>
      </c>
      <c r="AQ496" s="442">
        <v>44592</v>
      </c>
      <c r="AR496" s="442">
        <v>44612</v>
      </c>
      <c r="AS496" s="443">
        <v>44672</v>
      </c>
      <c r="AT496" s="451">
        <v>45163</v>
      </c>
      <c r="AU496" s="452"/>
    </row>
    <row r="497" spans="1:47" ht="31.5">
      <c r="A497" s="384"/>
      <c r="B497" s="282" t="s">
        <v>1658</v>
      </c>
      <c r="C497" s="283" t="s">
        <v>1659</v>
      </c>
      <c r="D497" s="284">
        <v>84</v>
      </c>
      <c r="E497" s="285" t="s">
        <v>858</v>
      </c>
      <c r="F497" s="321" t="s">
        <v>1657</v>
      </c>
      <c r="G497" s="287"/>
      <c r="H497" s="437"/>
      <c r="I497" s="427">
        <v>43338</v>
      </c>
      <c r="J497" s="428">
        <f>I497+14</f>
        <v>43352</v>
      </c>
      <c r="K497" s="428">
        <f>J497+3</f>
        <v>43355</v>
      </c>
      <c r="L497" s="429">
        <f>K497+2</f>
        <v>43357</v>
      </c>
      <c r="M497" s="428">
        <f>L497+1</f>
        <v>43358</v>
      </c>
      <c r="N497" s="430">
        <f>M497+25</f>
        <v>43383</v>
      </c>
      <c r="O497" s="430">
        <f>M497+10</f>
        <v>43368</v>
      </c>
      <c r="P497" s="430"/>
      <c r="Q497" s="430">
        <f>M497+10</f>
        <v>43368</v>
      </c>
      <c r="R497" s="430">
        <f>Q497+5</f>
        <v>43373</v>
      </c>
      <c r="S497" s="431"/>
      <c r="T497" s="379">
        <f>Q497+10</f>
        <v>43378</v>
      </c>
      <c r="U497" s="430">
        <f>N497+10</f>
        <v>43393</v>
      </c>
      <c r="V497" s="379">
        <f>N497+1</f>
        <v>43384</v>
      </c>
      <c r="W497" s="379">
        <f>V497+5</f>
        <v>43389</v>
      </c>
      <c r="X497" s="380">
        <v>43493</v>
      </c>
      <c r="Y497" s="379">
        <f>X497+20</f>
        <v>43513</v>
      </c>
      <c r="Z497" s="379">
        <f>O497+10</f>
        <v>43378</v>
      </c>
      <c r="AA497" s="379">
        <f>X497+25</f>
        <v>43518</v>
      </c>
      <c r="AB497" s="379">
        <f>X497+15</f>
        <v>43508</v>
      </c>
      <c r="AC497" s="379">
        <f>AA497+1</f>
        <v>43519</v>
      </c>
      <c r="AD497" s="379">
        <f>X497+10</f>
        <v>43503</v>
      </c>
      <c r="AE497" s="379">
        <f>AD497+1</f>
        <v>43504</v>
      </c>
      <c r="AF497" s="379">
        <f>Y497+1</f>
        <v>43514</v>
      </c>
      <c r="AG497" s="380">
        <f>AF497+15</f>
        <v>43529</v>
      </c>
      <c r="AH497" s="379">
        <f>AG497+10</f>
        <v>43539</v>
      </c>
      <c r="AI497" s="379">
        <f>AH497+5</f>
        <v>43544</v>
      </c>
      <c r="AJ497" s="432">
        <f>AI497+15</f>
        <v>43559</v>
      </c>
      <c r="AK497" s="379">
        <f>AI497+20</f>
        <v>43564</v>
      </c>
      <c r="AL497" s="380">
        <f>AK497+5</f>
        <v>43569</v>
      </c>
      <c r="AM497" s="379">
        <f>AL497+1</f>
        <v>43570</v>
      </c>
      <c r="AN497" s="379">
        <f>AM497+5</f>
        <v>43575</v>
      </c>
      <c r="AO497" s="379">
        <f>AN497+5</f>
        <v>43580</v>
      </c>
      <c r="AP497" s="433"/>
      <c r="AQ497" s="433"/>
      <c r="AR497" s="433">
        <f>AO497+20</f>
        <v>43600</v>
      </c>
      <c r="AS497" s="434"/>
      <c r="AT497" s="451">
        <v>44672</v>
      </c>
      <c r="AU497" s="452"/>
    </row>
    <row r="498" spans="1:47" ht="31.5">
      <c r="A498" s="371">
        <v>85</v>
      </c>
      <c r="B498" s="246" t="s">
        <v>540</v>
      </c>
      <c r="C498" s="247" t="s">
        <v>1660</v>
      </c>
      <c r="D498" s="248">
        <v>85</v>
      </c>
      <c r="E498" s="249" t="s">
        <v>1032</v>
      </c>
      <c r="F498" s="250" t="s">
        <v>1661</v>
      </c>
      <c r="G498" s="251" t="s">
        <v>1454</v>
      </c>
      <c r="H498" s="421"/>
      <c r="I498" s="440">
        <v>43686</v>
      </c>
      <c r="J498" s="440"/>
      <c r="K498" s="440">
        <v>43691</v>
      </c>
      <c r="L498" s="440">
        <v>43716</v>
      </c>
      <c r="M498" s="440"/>
      <c r="N498" s="441">
        <v>43746</v>
      </c>
      <c r="O498" s="441">
        <v>43746</v>
      </c>
      <c r="P498" s="441"/>
      <c r="Q498" s="441"/>
      <c r="R498" s="441"/>
      <c r="S498" s="441">
        <v>43766</v>
      </c>
      <c r="T498" s="256"/>
      <c r="U498" s="441">
        <v>43776</v>
      </c>
      <c r="V498" s="256"/>
      <c r="W498" s="256"/>
      <c r="X498" s="256"/>
      <c r="Y498" s="256"/>
      <c r="Z498" s="256"/>
      <c r="AA498" s="256"/>
      <c r="AB498" s="256"/>
      <c r="AC498" s="256"/>
      <c r="AD498" s="256"/>
      <c r="AE498" s="256"/>
      <c r="AF498" s="256"/>
      <c r="AG498" s="256"/>
      <c r="AH498" s="256"/>
      <c r="AI498" s="256"/>
      <c r="AJ498" s="442">
        <v>43871</v>
      </c>
      <c r="AK498" s="256"/>
      <c r="AL498" s="256"/>
      <c r="AM498" s="256"/>
      <c r="AN498" s="256"/>
      <c r="AO498" s="256"/>
      <c r="AP498" s="442">
        <v>43926</v>
      </c>
      <c r="AQ498" s="442">
        <v>43946</v>
      </c>
      <c r="AR498" s="442">
        <v>43966</v>
      </c>
      <c r="AS498" s="443">
        <v>44026</v>
      </c>
      <c r="AT498" s="451">
        <v>44026</v>
      </c>
      <c r="AU498" s="452"/>
    </row>
    <row r="499" spans="1:47" ht="31.5">
      <c r="A499" s="373"/>
      <c r="B499" s="262" t="s">
        <v>530</v>
      </c>
      <c r="C499" s="263" t="s">
        <v>1034</v>
      </c>
      <c r="D499" s="273">
        <v>85</v>
      </c>
      <c r="E499" s="274" t="s">
        <v>1032</v>
      </c>
      <c r="F499" s="275" t="s">
        <v>1661</v>
      </c>
      <c r="G499" s="276"/>
      <c r="H499" s="426"/>
      <c r="I499" s="427">
        <v>43338</v>
      </c>
      <c r="J499" s="428">
        <f>I499+14</f>
        <v>43352</v>
      </c>
      <c r="K499" s="428">
        <f>J499+3</f>
        <v>43355</v>
      </c>
      <c r="L499" s="429">
        <f>K499+2</f>
        <v>43357</v>
      </c>
      <c r="M499" s="428">
        <f>L499+1</f>
        <v>43358</v>
      </c>
      <c r="N499" s="430">
        <f>M499+25</f>
        <v>43383</v>
      </c>
      <c r="O499" s="430">
        <f>M499+10</f>
        <v>43368</v>
      </c>
      <c r="P499" s="430"/>
      <c r="Q499" s="430">
        <f>M499+10</f>
        <v>43368</v>
      </c>
      <c r="R499" s="430">
        <f>Q499+5</f>
        <v>43373</v>
      </c>
      <c r="S499" s="431"/>
      <c r="T499" s="379">
        <f>Q499+10</f>
        <v>43378</v>
      </c>
      <c r="U499" s="430">
        <f>N499+10</f>
        <v>43393</v>
      </c>
      <c r="V499" s="379">
        <f>N499+1</f>
        <v>43384</v>
      </c>
      <c r="W499" s="379">
        <f>V499+5</f>
        <v>43389</v>
      </c>
      <c r="X499" s="380">
        <v>43493</v>
      </c>
      <c r="Y499" s="379">
        <f>X499+20</f>
        <v>43513</v>
      </c>
      <c r="Z499" s="379">
        <f>O499+10</f>
        <v>43378</v>
      </c>
      <c r="AA499" s="379">
        <f>X499+25</f>
        <v>43518</v>
      </c>
      <c r="AB499" s="379">
        <f>X499+15</f>
        <v>43508</v>
      </c>
      <c r="AC499" s="379">
        <f>AA499+1</f>
        <v>43519</v>
      </c>
      <c r="AD499" s="379">
        <f>X499+10</f>
        <v>43503</v>
      </c>
      <c r="AE499" s="379">
        <f>AD499+1</f>
        <v>43504</v>
      </c>
      <c r="AF499" s="379">
        <f>Y499+1</f>
        <v>43514</v>
      </c>
      <c r="AG499" s="380">
        <f>AF499+15</f>
        <v>43529</v>
      </c>
      <c r="AH499" s="379">
        <f>AG499+10</f>
        <v>43539</v>
      </c>
      <c r="AI499" s="379">
        <f>AH499+5</f>
        <v>43544</v>
      </c>
      <c r="AJ499" s="432">
        <f>AI499+15</f>
        <v>43559</v>
      </c>
      <c r="AK499" s="379">
        <f>AI499+20</f>
        <v>43564</v>
      </c>
      <c r="AL499" s="380">
        <f>AK499+5</f>
        <v>43569</v>
      </c>
      <c r="AM499" s="379">
        <f>AL499+1</f>
        <v>43570</v>
      </c>
      <c r="AN499" s="379">
        <f>AM499+5</f>
        <v>43575</v>
      </c>
      <c r="AO499" s="379">
        <f>AN499+5</f>
        <v>43580</v>
      </c>
      <c r="AP499" s="433"/>
      <c r="AQ499" s="433"/>
      <c r="AR499" s="433">
        <f>AO499+20</f>
        <v>43600</v>
      </c>
      <c r="AS499" s="434"/>
      <c r="AT499" s="451">
        <v>44656</v>
      </c>
      <c r="AU499" s="452"/>
    </row>
    <row r="500" spans="1:47" ht="31.5">
      <c r="A500" s="373"/>
      <c r="B500" s="262" t="s">
        <v>732</v>
      </c>
      <c r="C500" s="263" t="s">
        <v>1662</v>
      </c>
      <c r="D500" s="273">
        <v>85</v>
      </c>
      <c r="E500" s="274" t="s">
        <v>1032</v>
      </c>
      <c r="F500" s="275" t="s">
        <v>1661</v>
      </c>
      <c r="G500" s="276"/>
      <c r="H500" s="426"/>
      <c r="I500" s="435">
        <v>43686</v>
      </c>
      <c r="J500" s="435"/>
      <c r="K500" s="435">
        <v>43691</v>
      </c>
      <c r="L500" s="435">
        <v>43716</v>
      </c>
      <c r="M500" s="435"/>
      <c r="N500" s="435">
        <v>43746</v>
      </c>
      <c r="O500" s="435">
        <v>43746</v>
      </c>
      <c r="P500" s="435"/>
      <c r="Q500" s="435"/>
      <c r="R500" s="435"/>
      <c r="S500" s="435">
        <v>43766</v>
      </c>
      <c r="T500" s="279"/>
      <c r="U500" s="435">
        <v>43776</v>
      </c>
      <c r="V500" s="279"/>
      <c r="W500" s="279"/>
      <c r="X500" s="279"/>
      <c r="Y500" s="279"/>
      <c r="Z500" s="279"/>
      <c r="AA500" s="279"/>
      <c r="AB500" s="279"/>
      <c r="AC500" s="279"/>
      <c r="AD500" s="279"/>
      <c r="AE500" s="279"/>
      <c r="AF500" s="279"/>
      <c r="AG500" s="279"/>
      <c r="AH500" s="279"/>
      <c r="AI500" s="279"/>
      <c r="AJ500" s="435">
        <v>43871</v>
      </c>
      <c r="AK500" s="279"/>
      <c r="AL500" s="279"/>
      <c r="AM500" s="279"/>
      <c r="AN500" s="279"/>
      <c r="AO500" s="279"/>
      <c r="AP500" s="435">
        <v>43926</v>
      </c>
      <c r="AQ500" s="435">
        <v>43946</v>
      </c>
      <c r="AR500" s="435">
        <v>43966</v>
      </c>
      <c r="AS500" s="436">
        <v>44026</v>
      </c>
      <c r="AT500" s="451">
        <v>44610</v>
      </c>
      <c r="AU500" s="452"/>
    </row>
    <row r="501" spans="1:47" ht="31.5">
      <c r="A501" s="373"/>
      <c r="B501" s="262" t="s">
        <v>536</v>
      </c>
      <c r="C501" s="263" t="s">
        <v>1663</v>
      </c>
      <c r="D501" s="273">
        <v>85</v>
      </c>
      <c r="E501" s="274" t="s">
        <v>1032</v>
      </c>
      <c r="F501" s="275" t="s">
        <v>1661</v>
      </c>
      <c r="G501" s="276"/>
      <c r="H501" s="426"/>
      <c r="I501" s="435">
        <v>43686</v>
      </c>
      <c r="J501" s="435"/>
      <c r="K501" s="435">
        <v>43691</v>
      </c>
      <c r="L501" s="435">
        <v>43716</v>
      </c>
      <c r="M501" s="435"/>
      <c r="N501" s="435">
        <v>43746</v>
      </c>
      <c r="O501" s="435">
        <v>43746</v>
      </c>
      <c r="P501" s="435"/>
      <c r="Q501" s="435"/>
      <c r="R501" s="435"/>
      <c r="S501" s="435">
        <v>43766</v>
      </c>
      <c r="T501" s="279"/>
      <c r="U501" s="435">
        <v>43776</v>
      </c>
      <c r="V501" s="279"/>
      <c r="W501" s="279"/>
      <c r="X501" s="279"/>
      <c r="Y501" s="279"/>
      <c r="Z501" s="279"/>
      <c r="AA501" s="279"/>
      <c r="AB501" s="279"/>
      <c r="AC501" s="279"/>
      <c r="AD501" s="279"/>
      <c r="AE501" s="279"/>
      <c r="AF501" s="279"/>
      <c r="AG501" s="279"/>
      <c r="AH501" s="279"/>
      <c r="AI501" s="279"/>
      <c r="AJ501" s="435">
        <v>43871</v>
      </c>
      <c r="AK501" s="279"/>
      <c r="AL501" s="279"/>
      <c r="AM501" s="279"/>
      <c r="AN501" s="279"/>
      <c r="AO501" s="279"/>
      <c r="AP501" s="435">
        <v>43926</v>
      </c>
      <c r="AQ501" s="435">
        <v>43946</v>
      </c>
      <c r="AR501" s="435">
        <v>43966</v>
      </c>
      <c r="AS501" s="436">
        <v>44026</v>
      </c>
      <c r="AT501" s="451">
        <v>44515</v>
      </c>
      <c r="AU501" s="452"/>
    </row>
    <row r="502" spans="1:47" ht="31.5">
      <c r="A502" s="384"/>
      <c r="B502" s="282" t="s">
        <v>538</v>
      </c>
      <c r="C502" s="283" t="s">
        <v>1664</v>
      </c>
      <c r="D502" s="284">
        <v>85</v>
      </c>
      <c r="E502" s="285" t="s">
        <v>1032</v>
      </c>
      <c r="F502" s="286" t="s">
        <v>1661</v>
      </c>
      <c r="G502" s="287"/>
      <c r="H502" s="437"/>
      <c r="I502" s="438">
        <v>43686</v>
      </c>
      <c r="J502" s="438"/>
      <c r="K502" s="438">
        <v>43691</v>
      </c>
      <c r="L502" s="438">
        <v>43716</v>
      </c>
      <c r="M502" s="438"/>
      <c r="N502" s="438">
        <v>43746</v>
      </c>
      <c r="O502" s="438">
        <v>43746</v>
      </c>
      <c r="P502" s="438"/>
      <c r="Q502" s="438"/>
      <c r="R502" s="438"/>
      <c r="S502" s="438">
        <v>43766</v>
      </c>
      <c r="T502" s="290"/>
      <c r="U502" s="438">
        <v>43776</v>
      </c>
      <c r="V502" s="290"/>
      <c r="W502" s="290"/>
      <c r="X502" s="290"/>
      <c r="Y502" s="290"/>
      <c r="Z502" s="290"/>
      <c r="AA502" s="290"/>
      <c r="AB502" s="290"/>
      <c r="AC502" s="290"/>
      <c r="AD502" s="290"/>
      <c r="AE502" s="290"/>
      <c r="AF502" s="290"/>
      <c r="AG502" s="290"/>
      <c r="AH502" s="290"/>
      <c r="AI502" s="290"/>
      <c r="AJ502" s="438">
        <v>43871</v>
      </c>
      <c r="AK502" s="290"/>
      <c r="AL502" s="290"/>
      <c r="AM502" s="290"/>
      <c r="AN502" s="290"/>
      <c r="AO502" s="290"/>
      <c r="AP502" s="438">
        <v>43926</v>
      </c>
      <c r="AQ502" s="438">
        <v>43946</v>
      </c>
      <c r="AR502" s="438">
        <v>43966</v>
      </c>
      <c r="AS502" s="439">
        <v>44026</v>
      </c>
      <c r="AT502" s="451">
        <v>45126</v>
      </c>
      <c r="AU502" s="452"/>
    </row>
    <row r="503" spans="1:47" ht="47.25">
      <c r="A503" s="371">
        <v>86</v>
      </c>
      <c r="B503" s="246" t="s">
        <v>1512</v>
      </c>
      <c r="C503" s="247" t="s">
        <v>1035</v>
      </c>
      <c r="D503" s="248">
        <v>86</v>
      </c>
      <c r="E503" s="249" t="s">
        <v>1032</v>
      </c>
      <c r="F503" s="303" t="s">
        <v>1665</v>
      </c>
      <c r="G503" s="251" t="s">
        <v>1454</v>
      </c>
      <c r="H503" s="421"/>
      <c r="I503" s="440">
        <v>43774</v>
      </c>
      <c r="J503" s="440"/>
      <c r="K503" s="440">
        <v>43779</v>
      </c>
      <c r="L503" s="440">
        <v>43804</v>
      </c>
      <c r="M503" s="440"/>
      <c r="N503" s="441">
        <v>43834</v>
      </c>
      <c r="O503" s="441">
        <v>43834</v>
      </c>
      <c r="P503" s="441"/>
      <c r="Q503" s="441"/>
      <c r="R503" s="441"/>
      <c r="S503" s="441">
        <v>43854</v>
      </c>
      <c r="T503" s="256"/>
      <c r="U503" s="441">
        <v>43864</v>
      </c>
      <c r="V503" s="256"/>
      <c r="W503" s="256"/>
      <c r="X503" s="256"/>
      <c r="Y503" s="256"/>
      <c r="Z503" s="256"/>
      <c r="AA503" s="256"/>
      <c r="AB503" s="256"/>
      <c r="AC503" s="256"/>
      <c r="AD503" s="256"/>
      <c r="AE503" s="256"/>
      <c r="AF503" s="256"/>
      <c r="AG503" s="256"/>
      <c r="AH503" s="256"/>
      <c r="AI503" s="256"/>
      <c r="AJ503" s="442">
        <v>43959</v>
      </c>
      <c r="AK503" s="256"/>
      <c r="AL503" s="256"/>
      <c r="AM503" s="256"/>
      <c r="AN503" s="256"/>
      <c r="AO503" s="256"/>
      <c r="AP503" s="442">
        <v>44014</v>
      </c>
      <c r="AQ503" s="442">
        <v>44034</v>
      </c>
      <c r="AR503" s="442">
        <v>44054</v>
      </c>
      <c r="AS503" s="443">
        <v>44114</v>
      </c>
      <c r="AT503" s="451">
        <v>44114</v>
      </c>
      <c r="AU503" s="452"/>
    </row>
    <row r="504" spans="1:47" ht="47.25">
      <c r="A504" s="373"/>
      <c r="B504" s="262" t="s">
        <v>1469</v>
      </c>
      <c r="C504" s="263" t="s">
        <v>1036</v>
      </c>
      <c r="D504" s="273">
        <v>86</v>
      </c>
      <c r="E504" s="274" t="s">
        <v>1032</v>
      </c>
      <c r="F504" s="311" t="s">
        <v>1665</v>
      </c>
      <c r="G504" s="276"/>
      <c r="H504" s="426"/>
      <c r="I504" s="427">
        <v>43338</v>
      </c>
      <c r="J504" s="428">
        <f>I504+14</f>
        <v>43352</v>
      </c>
      <c r="K504" s="428">
        <f>J504+3</f>
        <v>43355</v>
      </c>
      <c r="L504" s="429">
        <f>K504+2</f>
        <v>43357</v>
      </c>
      <c r="M504" s="428">
        <f>L504+1</f>
        <v>43358</v>
      </c>
      <c r="N504" s="430">
        <f>M504+25</f>
        <v>43383</v>
      </c>
      <c r="O504" s="430">
        <f>M504+10</f>
        <v>43368</v>
      </c>
      <c r="P504" s="430"/>
      <c r="Q504" s="430">
        <f>M504+10</f>
        <v>43368</v>
      </c>
      <c r="R504" s="430">
        <f>Q504+5</f>
        <v>43373</v>
      </c>
      <c r="S504" s="431"/>
      <c r="T504" s="379">
        <f>Q504+10</f>
        <v>43378</v>
      </c>
      <c r="U504" s="430">
        <f>N504+10</f>
        <v>43393</v>
      </c>
      <c r="V504" s="379">
        <f>N504+1</f>
        <v>43384</v>
      </c>
      <c r="W504" s="379">
        <f>V504+5</f>
        <v>43389</v>
      </c>
      <c r="X504" s="380">
        <v>43493</v>
      </c>
      <c r="Y504" s="379">
        <f>X504+20</f>
        <v>43513</v>
      </c>
      <c r="Z504" s="379">
        <f>O504+10</f>
        <v>43378</v>
      </c>
      <c r="AA504" s="379">
        <f>X504+25</f>
        <v>43518</v>
      </c>
      <c r="AB504" s="379">
        <f>X504+15</f>
        <v>43508</v>
      </c>
      <c r="AC504" s="379">
        <f>AA504+1</f>
        <v>43519</v>
      </c>
      <c r="AD504" s="379">
        <f>X504+10</f>
        <v>43503</v>
      </c>
      <c r="AE504" s="379">
        <f>AD504+1</f>
        <v>43504</v>
      </c>
      <c r="AF504" s="379">
        <f>Y504+1</f>
        <v>43514</v>
      </c>
      <c r="AG504" s="380">
        <f>AF504+15</f>
        <v>43529</v>
      </c>
      <c r="AH504" s="379">
        <f>AG504+10</f>
        <v>43539</v>
      </c>
      <c r="AI504" s="379">
        <f>AH504+5</f>
        <v>43544</v>
      </c>
      <c r="AJ504" s="432">
        <f>AI504+15</f>
        <v>43559</v>
      </c>
      <c r="AK504" s="379">
        <f>AI504+20</f>
        <v>43564</v>
      </c>
      <c r="AL504" s="380">
        <f>AK504+5</f>
        <v>43569</v>
      </c>
      <c r="AM504" s="379">
        <f>AL504+1</f>
        <v>43570</v>
      </c>
      <c r="AN504" s="379">
        <f>AM504+5</f>
        <v>43575</v>
      </c>
      <c r="AO504" s="379">
        <f>AN504+5</f>
        <v>43580</v>
      </c>
      <c r="AP504" s="433"/>
      <c r="AQ504" s="433"/>
      <c r="AR504" s="433">
        <f>AO504+20</f>
        <v>43600</v>
      </c>
      <c r="AS504" s="434"/>
      <c r="AT504" s="451">
        <v>44304</v>
      </c>
      <c r="AU504" s="452"/>
    </row>
    <row r="505" spans="1:47" ht="31.5">
      <c r="A505" s="373"/>
      <c r="B505" s="262" t="s">
        <v>1523</v>
      </c>
      <c r="C505" s="263" t="s">
        <v>1037</v>
      </c>
      <c r="D505" s="273">
        <v>86</v>
      </c>
      <c r="E505" s="274" t="s">
        <v>1032</v>
      </c>
      <c r="F505" s="311" t="s">
        <v>1665</v>
      </c>
      <c r="G505" s="276"/>
      <c r="H505" s="426"/>
      <c r="I505" s="435">
        <v>43774</v>
      </c>
      <c r="J505" s="435"/>
      <c r="K505" s="435">
        <v>43779</v>
      </c>
      <c r="L505" s="435">
        <v>43804</v>
      </c>
      <c r="M505" s="435"/>
      <c r="N505" s="435">
        <v>43834</v>
      </c>
      <c r="O505" s="435">
        <v>43834</v>
      </c>
      <c r="P505" s="435"/>
      <c r="Q505" s="435"/>
      <c r="R505" s="435"/>
      <c r="S505" s="435">
        <v>43854</v>
      </c>
      <c r="T505" s="279"/>
      <c r="U505" s="435">
        <v>43864</v>
      </c>
      <c r="V505" s="279"/>
      <c r="W505" s="279"/>
      <c r="X505" s="279"/>
      <c r="Y505" s="279"/>
      <c r="Z505" s="279"/>
      <c r="AA505" s="279"/>
      <c r="AB505" s="279"/>
      <c r="AC505" s="279"/>
      <c r="AD505" s="279"/>
      <c r="AE505" s="279"/>
      <c r="AF505" s="279"/>
      <c r="AG505" s="279"/>
      <c r="AH505" s="279"/>
      <c r="AI505" s="279"/>
      <c r="AJ505" s="435">
        <v>43959</v>
      </c>
      <c r="AK505" s="279"/>
      <c r="AL505" s="279"/>
      <c r="AM505" s="279"/>
      <c r="AN505" s="279"/>
      <c r="AO505" s="279"/>
      <c r="AP505" s="435">
        <v>44014</v>
      </c>
      <c r="AQ505" s="435">
        <v>44034</v>
      </c>
      <c r="AR505" s="435">
        <v>44054</v>
      </c>
      <c r="AS505" s="436">
        <v>44114</v>
      </c>
      <c r="AT505" s="451">
        <v>44713</v>
      </c>
      <c r="AU505" s="452"/>
    </row>
    <row r="506" spans="1:47" ht="31.5">
      <c r="A506" s="373"/>
      <c r="B506" s="262" t="s">
        <v>1602</v>
      </c>
      <c r="C506" s="263" t="s">
        <v>1038</v>
      </c>
      <c r="D506" s="273">
        <v>86</v>
      </c>
      <c r="E506" s="274" t="s">
        <v>1032</v>
      </c>
      <c r="F506" s="311" t="s">
        <v>1665</v>
      </c>
      <c r="G506" s="276"/>
      <c r="H506" s="426"/>
      <c r="I506" s="435">
        <v>43774</v>
      </c>
      <c r="J506" s="435"/>
      <c r="K506" s="435">
        <v>43779</v>
      </c>
      <c r="L506" s="435">
        <v>43804</v>
      </c>
      <c r="M506" s="435"/>
      <c r="N506" s="435">
        <v>43834</v>
      </c>
      <c r="O506" s="435">
        <v>43834</v>
      </c>
      <c r="P506" s="435"/>
      <c r="Q506" s="435"/>
      <c r="R506" s="435"/>
      <c r="S506" s="435">
        <v>43854</v>
      </c>
      <c r="T506" s="279"/>
      <c r="U506" s="435">
        <v>43864</v>
      </c>
      <c r="V506" s="279"/>
      <c r="W506" s="279"/>
      <c r="X506" s="279"/>
      <c r="Y506" s="279"/>
      <c r="Z506" s="279"/>
      <c r="AA506" s="279"/>
      <c r="AB506" s="279"/>
      <c r="AC506" s="279"/>
      <c r="AD506" s="279"/>
      <c r="AE506" s="279"/>
      <c r="AF506" s="279"/>
      <c r="AG506" s="279"/>
      <c r="AH506" s="279"/>
      <c r="AI506" s="279"/>
      <c r="AJ506" s="435">
        <v>43959</v>
      </c>
      <c r="AK506" s="279"/>
      <c r="AL506" s="279"/>
      <c r="AM506" s="279"/>
      <c r="AN506" s="279"/>
      <c r="AO506" s="279"/>
      <c r="AP506" s="435">
        <v>44014</v>
      </c>
      <c r="AQ506" s="435">
        <v>44034</v>
      </c>
      <c r="AR506" s="435">
        <v>44054</v>
      </c>
      <c r="AS506" s="436">
        <v>44114</v>
      </c>
      <c r="AT506" s="451">
        <v>44723</v>
      </c>
      <c r="AU506" s="452"/>
    </row>
    <row r="507" spans="1:47" ht="47.25">
      <c r="A507" s="373"/>
      <c r="B507" s="262" t="s">
        <v>1504</v>
      </c>
      <c r="C507" s="263" t="s">
        <v>1039</v>
      </c>
      <c r="D507" s="273">
        <v>86</v>
      </c>
      <c r="E507" s="274" t="s">
        <v>1032</v>
      </c>
      <c r="F507" s="311" t="s">
        <v>1665</v>
      </c>
      <c r="G507" s="276"/>
      <c r="H507" s="426"/>
      <c r="I507" s="435">
        <v>43774</v>
      </c>
      <c r="J507" s="435"/>
      <c r="K507" s="435">
        <v>43779</v>
      </c>
      <c r="L507" s="435">
        <v>43804</v>
      </c>
      <c r="M507" s="435"/>
      <c r="N507" s="435">
        <v>43834</v>
      </c>
      <c r="O507" s="435">
        <v>43834</v>
      </c>
      <c r="P507" s="435"/>
      <c r="Q507" s="435"/>
      <c r="R507" s="435"/>
      <c r="S507" s="435">
        <v>43854</v>
      </c>
      <c r="T507" s="279"/>
      <c r="U507" s="435">
        <v>43864</v>
      </c>
      <c r="V507" s="279"/>
      <c r="W507" s="279"/>
      <c r="X507" s="279"/>
      <c r="Y507" s="279"/>
      <c r="Z507" s="279"/>
      <c r="AA507" s="279"/>
      <c r="AB507" s="279"/>
      <c r="AC507" s="279"/>
      <c r="AD507" s="279"/>
      <c r="AE507" s="279"/>
      <c r="AF507" s="279"/>
      <c r="AG507" s="279"/>
      <c r="AH507" s="279"/>
      <c r="AI507" s="279"/>
      <c r="AJ507" s="435">
        <v>43959</v>
      </c>
      <c r="AK507" s="279"/>
      <c r="AL507" s="279"/>
      <c r="AM507" s="279"/>
      <c r="AN507" s="279"/>
      <c r="AO507" s="279"/>
      <c r="AP507" s="435">
        <v>44014</v>
      </c>
      <c r="AQ507" s="435">
        <v>44034</v>
      </c>
      <c r="AR507" s="435">
        <v>44054</v>
      </c>
      <c r="AS507" s="436">
        <v>44114</v>
      </c>
      <c r="AT507" s="451">
        <v>44714</v>
      </c>
      <c r="AU507" s="452"/>
    </row>
    <row r="508" spans="1:47" ht="31.5">
      <c r="A508" s="373"/>
      <c r="B508" s="262" t="s">
        <v>1594</v>
      </c>
      <c r="C508" s="263" t="s">
        <v>1040</v>
      </c>
      <c r="D508" s="273">
        <v>86</v>
      </c>
      <c r="E508" s="274" t="s">
        <v>1032</v>
      </c>
      <c r="F508" s="311" t="s">
        <v>1665</v>
      </c>
      <c r="G508" s="276"/>
      <c r="H508" s="426"/>
      <c r="I508" s="435">
        <v>43774</v>
      </c>
      <c r="J508" s="435"/>
      <c r="K508" s="435">
        <v>43779</v>
      </c>
      <c r="L508" s="435">
        <v>43804</v>
      </c>
      <c r="M508" s="435"/>
      <c r="N508" s="435">
        <v>43834</v>
      </c>
      <c r="O508" s="435">
        <v>43834</v>
      </c>
      <c r="P508" s="435"/>
      <c r="Q508" s="435"/>
      <c r="R508" s="435"/>
      <c r="S508" s="435">
        <v>43854</v>
      </c>
      <c r="T508" s="279"/>
      <c r="U508" s="435">
        <v>43864</v>
      </c>
      <c r="V508" s="279"/>
      <c r="W508" s="279"/>
      <c r="X508" s="279"/>
      <c r="Y508" s="279"/>
      <c r="Z508" s="279"/>
      <c r="AA508" s="279"/>
      <c r="AB508" s="279"/>
      <c r="AC508" s="279"/>
      <c r="AD508" s="279"/>
      <c r="AE508" s="279"/>
      <c r="AF508" s="279"/>
      <c r="AG508" s="279"/>
      <c r="AH508" s="279"/>
      <c r="AI508" s="279"/>
      <c r="AJ508" s="435">
        <v>43959</v>
      </c>
      <c r="AK508" s="279"/>
      <c r="AL508" s="279"/>
      <c r="AM508" s="279"/>
      <c r="AN508" s="279"/>
      <c r="AO508" s="279"/>
      <c r="AP508" s="435">
        <v>44014</v>
      </c>
      <c r="AQ508" s="435">
        <v>44034</v>
      </c>
      <c r="AR508" s="435">
        <v>44054</v>
      </c>
      <c r="AS508" s="436">
        <v>44114</v>
      </c>
      <c r="AT508" s="451">
        <v>44881</v>
      </c>
      <c r="AU508" s="452"/>
    </row>
    <row r="509" spans="1:47" ht="47.25">
      <c r="A509" s="373"/>
      <c r="B509" s="262" t="s">
        <v>1506</v>
      </c>
      <c r="C509" s="263" t="s">
        <v>1041</v>
      </c>
      <c r="D509" s="273">
        <v>86</v>
      </c>
      <c r="E509" s="274" t="s">
        <v>1032</v>
      </c>
      <c r="F509" s="311" t="s">
        <v>1665</v>
      </c>
      <c r="G509" s="276"/>
      <c r="H509" s="426"/>
      <c r="I509" s="435">
        <v>43774</v>
      </c>
      <c r="J509" s="435"/>
      <c r="K509" s="435">
        <v>43779</v>
      </c>
      <c r="L509" s="435">
        <v>43804</v>
      </c>
      <c r="M509" s="435"/>
      <c r="N509" s="435">
        <v>43834</v>
      </c>
      <c r="O509" s="435">
        <v>43834</v>
      </c>
      <c r="P509" s="435"/>
      <c r="Q509" s="435"/>
      <c r="R509" s="435"/>
      <c r="S509" s="435">
        <v>43854</v>
      </c>
      <c r="T509" s="279"/>
      <c r="U509" s="435">
        <v>43864</v>
      </c>
      <c r="V509" s="279"/>
      <c r="W509" s="279"/>
      <c r="X509" s="279"/>
      <c r="Y509" s="279"/>
      <c r="Z509" s="279"/>
      <c r="AA509" s="279"/>
      <c r="AB509" s="279"/>
      <c r="AC509" s="279"/>
      <c r="AD509" s="279"/>
      <c r="AE509" s="279"/>
      <c r="AF509" s="279"/>
      <c r="AG509" s="279"/>
      <c r="AH509" s="279"/>
      <c r="AI509" s="279"/>
      <c r="AJ509" s="435">
        <v>43959</v>
      </c>
      <c r="AK509" s="279"/>
      <c r="AL509" s="279"/>
      <c r="AM509" s="279"/>
      <c r="AN509" s="279"/>
      <c r="AO509" s="279"/>
      <c r="AP509" s="435">
        <v>44014</v>
      </c>
      <c r="AQ509" s="435">
        <v>44034</v>
      </c>
      <c r="AR509" s="435">
        <v>44054</v>
      </c>
      <c r="AS509" s="436">
        <v>44114</v>
      </c>
      <c r="AT509" s="451">
        <v>45493</v>
      </c>
      <c r="AU509" s="452"/>
    </row>
    <row r="510" spans="1:47" ht="47.25">
      <c r="A510" s="384"/>
      <c r="B510" s="282" t="s">
        <v>1510</v>
      </c>
      <c r="C510" s="283" t="s">
        <v>1042</v>
      </c>
      <c r="D510" s="284">
        <v>86</v>
      </c>
      <c r="E510" s="285" t="s">
        <v>1032</v>
      </c>
      <c r="F510" s="321" t="s">
        <v>1665</v>
      </c>
      <c r="G510" s="287"/>
      <c r="H510" s="437"/>
      <c r="I510" s="438">
        <v>43774</v>
      </c>
      <c r="J510" s="438"/>
      <c r="K510" s="438">
        <v>43779</v>
      </c>
      <c r="L510" s="438">
        <v>43804</v>
      </c>
      <c r="M510" s="438"/>
      <c r="N510" s="438">
        <v>43834</v>
      </c>
      <c r="O510" s="438">
        <v>43834</v>
      </c>
      <c r="P510" s="438"/>
      <c r="Q510" s="438"/>
      <c r="R510" s="438"/>
      <c r="S510" s="438">
        <v>43854</v>
      </c>
      <c r="T510" s="290"/>
      <c r="U510" s="438">
        <v>43864</v>
      </c>
      <c r="V510" s="290"/>
      <c r="W510" s="290"/>
      <c r="X510" s="290"/>
      <c r="Y510" s="290"/>
      <c r="Z510" s="290"/>
      <c r="AA510" s="290"/>
      <c r="AB510" s="290"/>
      <c r="AC510" s="290"/>
      <c r="AD510" s="290"/>
      <c r="AE510" s="290"/>
      <c r="AF510" s="290"/>
      <c r="AG510" s="290"/>
      <c r="AH510" s="290"/>
      <c r="AI510" s="290"/>
      <c r="AJ510" s="438">
        <v>43959</v>
      </c>
      <c r="AK510" s="290"/>
      <c r="AL510" s="290"/>
      <c r="AM510" s="290"/>
      <c r="AN510" s="290"/>
      <c r="AO510" s="290"/>
      <c r="AP510" s="438">
        <v>44014</v>
      </c>
      <c r="AQ510" s="438">
        <v>44034</v>
      </c>
      <c r="AR510" s="438">
        <v>44054</v>
      </c>
      <c r="AS510" s="439">
        <v>44114</v>
      </c>
      <c r="AT510" s="451">
        <v>45193</v>
      </c>
      <c r="AU510" s="452"/>
    </row>
    <row r="511" spans="1:47" ht="31.5">
      <c r="A511" s="371">
        <v>87</v>
      </c>
      <c r="B511" s="246" t="s">
        <v>889</v>
      </c>
      <c r="C511" s="247" t="s">
        <v>1043</v>
      </c>
      <c r="D511" s="248">
        <v>87</v>
      </c>
      <c r="E511" s="249" t="s">
        <v>1032</v>
      </c>
      <c r="F511" s="303" t="s">
        <v>1666</v>
      </c>
      <c r="G511" s="251" t="s">
        <v>1454</v>
      </c>
      <c r="H511" s="421"/>
      <c r="I511" s="440">
        <v>43797</v>
      </c>
      <c r="J511" s="440"/>
      <c r="K511" s="440">
        <v>43802</v>
      </c>
      <c r="L511" s="440">
        <v>43827</v>
      </c>
      <c r="M511" s="440"/>
      <c r="N511" s="441">
        <v>43857</v>
      </c>
      <c r="O511" s="441">
        <v>43857</v>
      </c>
      <c r="P511" s="441"/>
      <c r="Q511" s="441"/>
      <c r="R511" s="441"/>
      <c r="S511" s="441">
        <v>43877</v>
      </c>
      <c r="T511" s="256"/>
      <c r="U511" s="441">
        <v>43887</v>
      </c>
      <c r="V511" s="256"/>
      <c r="W511" s="256"/>
      <c r="X511" s="256"/>
      <c r="Y511" s="256"/>
      <c r="Z511" s="256"/>
      <c r="AA511" s="256"/>
      <c r="AB511" s="256"/>
      <c r="AC511" s="256"/>
      <c r="AD511" s="256"/>
      <c r="AE511" s="256"/>
      <c r="AF511" s="256"/>
      <c r="AG511" s="256"/>
      <c r="AH511" s="256"/>
      <c r="AI511" s="256"/>
      <c r="AJ511" s="442">
        <v>43982</v>
      </c>
      <c r="AK511" s="256"/>
      <c r="AL511" s="256"/>
      <c r="AM511" s="256"/>
      <c r="AN511" s="256"/>
      <c r="AO511" s="256"/>
      <c r="AP511" s="442">
        <v>44037</v>
      </c>
      <c r="AQ511" s="442">
        <v>44057</v>
      </c>
      <c r="AR511" s="442">
        <v>44077</v>
      </c>
      <c r="AS511" s="443">
        <v>44137</v>
      </c>
      <c r="AT511" s="451">
        <v>44137</v>
      </c>
      <c r="AU511" s="452"/>
    </row>
    <row r="512" spans="1:47" ht="31.5">
      <c r="A512" s="373"/>
      <c r="B512" s="262" t="s">
        <v>1526</v>
      </c>
      <c r="C512" s="263" t="s">
        <v>1044</v>
      </c>
      <c r="D512" s="273">
        <v>87</v>
      </c>
      <c r="E512" s="274" t="s">
        <v>1032</v>
      </c>
      <c r="F512" s="311" t="s">
        <v>1666</v>
      </c>
      <c r="G512" s="276"/>
      <c r="H512" s="426"/>
      <c r="I512" s="427">
        <v>43338</v>
      </c>
      <c r="J512" s="428">
        <f>I512+14</f>
        <v>43352</v>
      </c>
      <c r="K512" s="428">
        <f>J512+3</f>
        <v>43355</v>
      </c>
      <c r="L512" s="429">
        <f>K512+2</f>
        <v>43357</v>
      </c>
      <c r="M512" s="428">
        <f>L512+1</f>
        <v>43358</v>
      </c>
      <c r="N512" s="430">
        <f>M512+25</f>
        <v>43383</v>
      </c>
      <c r="O512" s="430">
        <f>M512+10</f>
        <v>43368</v>
      </c>
      <c r="P512" s="430"/>
      <c r="Q512" s="430">
        <f>M512+10</f>
        <v>43368</v>
      </c>
      <c r="R512" s="430">
        <f>Q512+5</f>
        <v>43373</v>
      </c>
      <c r="S512" s="431"/>
      <c r="T512" s="379">
        <f>Q512+10</f>
        <v>43378</v>
      </c>
      <c r="U512" s="430">
        <f>N512+10</f>
        <v>43393</v>
      </c>
      <c r="V512" s="379">
        <f>N512+1</f>
        <v>43384</v>
      </c>
      <c r="W512" s="379">
        <f>V512+5</f>
        <v>43389</v>
      </c>
      <c r="X512" s="380">
        <v>43493</v>
      </c>
      <c r="Y512" s="379">
        <f>X512+20</f>
        <v>43513</v>
      </c>
      <c r="Z512" s="379">
        <f>O512+10</f>
        <v>43378</v>
      </c>
      <c r="AA512" s="379">
        <f>X512+25</f>
        <v>43518</v>
      </c>
      <c r="AB512" s="379">
        <f>X512+15</f>
        <v>43508</v>
      </c>
      <c r="AC512" s="379">
        <f>AA512+1</f>
        <v>43519</v>
      </c>
      <c r="AD512" s="379">
        <f>X512+10</f>
        <v>43503</v>
      </c>
      <c r="AE512" s="379">
        <f>AD512+1</f>
        <v>43504</v>
      </c>
      <c r="AF512" s="379">
        <f>Y512+1</f>
        <v>43514</v>
      </c>
      <c r="AG512" s="380">
        <f>AF512+15</f>
        <v>43529</v>
      </c>
      <c r="AH512" s="379">
        <f>AG512+10</f>
        <v>43539</v>
      </c>
      <c r="AI512" s="379">
        <f>AH512+5</f>
        <v>43544</v>
      </c>
      <c r="AJ512" s="432">
        <f>AI512+15</f>
        <v>43559</v>
      </c>
      <c r="AK512" s="379">
        <f>AI512+20</f>
        <v>43564</v>
      </c>
      <c r="AL512" s="380">
        <f>AK512+5</f>
        <v>43569</v>
      </c>
      <c r="AM512" s="379">
        <f>AL512+1</f>
        <v>43570</v>
      </c>
      <c r="AN512" s="379">
        <f>AM512+5</f>
        <v>43575</v>
      </c>
      <c r="AO512" s="379">
        <f>AN512+5</f>
        <v>43580</v>
      </c>
      <c r="AP512" s="433"/>
      <c r="AQ512" s="433"/>
      <c r="AR512" s="433">
        <f>AO512+20</f>
        <v>43600</v>
      </c>
      <c r="AS512" s="434"/>
      <c r="AT512" s="451">
        <v>44367</v>
      </c>
      <c r="AU512" s="452"/>
    </row>
    <row r="513" spans="1:47" ht="31.5">
      <c r="A513" s="373"/>
      <c r="B513" s="262" t="s">
        <v>1667</v>
      </c>
      <c r="C513" s="263" t="s">
        <v>1045</v>
      </c>
      <c r="D513" s="273">
        <v>87</v>
      </c>
      <c r="E513" s="274" t="s">
        <v>1032</v>
      </c>
      <c r="F513" s="311" t="s">
        <v>1666</v>
      </c>
      <c r="G513" s="276"/>
      <c r="H513" s="426"/>
      <c r="I513" s="435">
        <v>43797</v>
      </c>
      <c r="J513" s="435"/>
      <c r="K513" s="435">
        <v>43802</v>
      </c>
      <c r="L513" s="435">
        <v>43827</v>
      </c>
      <c r="M513" s="435"/>
      <c r="N513" s="435">
        <v>43857</v>
      </c>
      <c r="O513" s="435">
        <v>43857</v>
      </c>
      <c r="P513" s="435"/>
      <c r="Q513" s="435"/>
      <c r="R513" s="435"/>
      <c r="S513" s="435">
        <v>43877</v>
      </c>
      <c r="T513" s="279"/>
      <c r="U513" s="435">
        <v>43887</v>
      </c>
      <c r="V513" s="279"/>
      <c r="W513" s="279"/>
      <c r="X513" s="279"/>
      <c r="Y513" s="279"/>
      <c r="Z513" s="279"/>
      <c r="AA513" s="279"/>
      <c r="AB513" s="279"/>
      <c r="AC513" s="279"/>
      <c r="AD513" s="279"/>
      <c r="AE513" s="279"/>
      <c r="AF513" s="279"/>
      <c r="AG513" s="279"/>
      <c r="AH513" s="279"/>
      <c r="AI513" s="279"/>
      <c r="AJ513" s="435">
        <v>43982</v>
      </c>
      <c r="AK513" s="279"/>
      <c r="AL513" s="279"/>
      <c r="AM513" s="279"/>
      <c r="AN513" s="279"/>
      <c r="AO513" s="279"/>
      <c r="AP513" s="435">
        <v>44037</v>
      </c>
      <c r="AQ513" s="435">
        <v>44057</v>
      </c>
      <c r="AR513" s="435">
        <v>44077</v>
      </c>
      <c r="AS513" s="436">
        <v>44137</v>
      </c>
      <c r="AT513" s="451">
        <v>44379</v>
      </c>
      <c r="AU513" s="452"/>
    </row>
    <row r="514" spans="1:47" ht="31.5">
      <c r="A514" s="373"/>
      <c r="B514" s="262" t="s">
        <v>896</v>
      </c>
      <c r="C514" s="263" t="s">
        <v>1046</v>
      </c>
      <c r="D514" s="273">
        <v>87</v>
      </c>
      <c r="E514" s="274" t="s">
        <v>1032</v>
      </c>
      <c r="F514" s="311" t="s">
        <v>1666</v>
      </c>
      <c r="G514" s="276"/>
      <c r="H514" s="426"/>
      <c r="I514" s="435">
        <v>43797</v>
      </c>
      <c r="J514" s="435"/>
      <c r="K514" s="435">
        <v>43802</v>
      </c>
      <c r="L514" s="435">
        <v>43827</v>
      </c>
      <c r="M514" s="435"/>
      <c r="N514" s="435">
        <v>43857</v>
      </c>
      <c r="O514" s="435">
        <v>43857</v>
      </c>
      <c r="P514" s="435"/>
      <c r="Q514" s="435"/>
      <c r="R514" s="435"/>
      <c r="S514" s="435">
        <v>43877</v>
      </c>
      <c r="T514" s="279"/>
      <c r="U514" s="435">
        <v>43887</v>
      </c>
      <c r="V514" s="279"/>
      <c r="W514" s="279"/>
      <c r="X514" s="279"/>
      <c r="Y514" s="279"/>
      <c r="Z514" s="279"/>
      <c r="AA514" s="279"/>
      <c r="AB514" s="279"/>
      <c r="AC514" s="279"/>
      <c r="AD514" s="279"/>
      <c r="AE514" s="279"/>
      <c r="AF514" s="279"/>
      <c r="AG514" s="279"/>
      <c r="AH514" s="279"/>
      <c r="AI514" s="279"/>
      <c r="AJ514" s="435">
        <v>43982</v>
      </c>
      <c r="AK514" s="279"/>
      <c r="AL514" s="279"/>
      <c r="AM514" s="279"/>
      <c r="AN514" s="279"/>
      <c r="AO514" s="279"/>
      <c r="AP514" s="435">
        <v>44037</v>
      </c>
      <c r="AQ514" s="435">
        <v>44057</v>
      </c>
      <c r="AR514" s="435">
        <v>44077</v>
      </c>
      <c r="AS514" s="436">
        <v>44137</v>
      </c>
      <c r="AT514" s="451">
        <v>44471</v>
      </c>
      <c r="AU514" s="452"/>
    </row>
    <row r="515" spans="1:47" ht="47.25">
      <c r="A515" s="373"/>
      <c r="B515" s="262" t="s">
        <v>1496</v>
      </c>
      <c r="C515" s="263" t="s">
        <v>1047</v>
      </c>
      <c r="D515" s="273">
        <v>87</v>
      </c>
      <c r="E515" s="274" t="s">
        <v>1032</v>
      </c>
      <c r="F515" s="311" t="s">
        <v>1666</v>
      </c>
      <c r="G515" s="276"/>
      <c r="H515" s="426"/>
      <c r="I515" s="435">
        <v>43797</v>
      </c>
      <c r="J515" s="435"/>
      <c r="K515" s="435">
        <v>43802</v>
      </c>
      <c r="L515" s="435">
        <v>43827</v>
      </c>
      <c r="M515" s="435"/>
      <c r="N515" s="435">
        <v>43857</v>
      </c>
      <c r="O515" s="435">
        <v>43857</v>
      </c>
      <c r="P515" s="435"/>
      <c r="Q515" s="435"/>
      <c r="R515" s="435"/>
      <c r="S515" s="435">
        <v>43877</v>
      </c>
      <c r="T515" s="279"/>
      <c r="U515" s="435">
        <v>43887</v>
      </c>
      <c r="V515" s="279"/>
      <c r="W515" s="279"/>
      <c r="X515" s="279"/>
      <c r="Y515" s="279"/>
      <c r="Z515" s="279"/>
      <c r="AA515" s="279"/>
      <c r="AB515" s="279"/>
      <c r="AC515" s="279"/>
      <c r="AD515" s="279"/>
      <c r="AE515" s="279"/>
      <c r="AF515" s="279"/>
      <c r="AG515" s="279"/>
      <c r="AH515" s="279"/>
      <c r="AI515" s="279"/>
      <c r="AJ515" s="435">
        <v>43982</v>
      </c>
      <c r="AK515" s="279"/>
      <c r="AL515" s="279"/>
      <c r="AM515" s="279"/>
      <c r="AN515" s="279"/>
      <c r="AO515" s="279"/>
      <c r="AP515" s="435">
        <v>44037</v>
      </c>
      <c r="AQ515" s="435">
        <v>44057</v>
      </c>
      <c r="AR515" s="435">
        <v>44077</v>
      </c>
      <c r="AS515" s="436">
        <v>44137</v>
      </c>
      <c r="AT515" s="451">
        <v>44704</v>
      </c>
      <c r="AU515" s="452"/>
    </row>
    <row r="516" spans="1:47" ht="47.25">
      <c r="A516" s="373"/>
      <c r="B516" s="262" t="s">
        <v>1500</v>
      </c>
      <c r="C516" s="263" t="s">
        <v>1048</v>
      </c>
      <c r="D516" s="273">
        <v>87</v>
      </c>
      <c r="E516" s="274" t="s">
        <v>1032</v>
      </c>
      <c r="F516" s="311" t="s">
        <v>1666</v>
      </c>
      <c r="G516" s="276"/>
      <c r="H516" s="426"/>
      <c r="I516" s="435">
        <v>43797</v>
      </c>
      <c r="J516" s="435"/>
      <c r="K516" s="435">
        <v>43802</v>
      </c>
      <c r="L516" s="435">
        <v>43827</v>
      </c>
      <c r="M516" s="435"/>
      <c r="N516" s="435">
        <v>43857</v>
      </c>
      <c r="O516" s="435">
        <v>43857</v>
      </c>
      <c r="P516" s="435"/>
      <c r="Q516" s="435"/>
      <c r="R516" s="435"/>
      <c r="S516" s="435">
        <v>43877</v>
      </c>
      <c r="T516" s="279"/>
      <c r="U516" s="435">
        <v>43887</v>
      </c>
      <c r="V516" s="279"/>
      <c r="W516" s="279"/>
      <c r="X516" s="279"/>
      <c r="Y516" s="279"/>
      <c r="Z516" s="279"/>
      <c r="AA516" s="279"/>
      <c r="AB516" s="279"/>
      <c r="AC516" s="279"/>
      <c r="AD516" s="279"/>
      <c r="AE516" s="279"/>
      <c r="AF516" s="279"/>
      <c r="AG516" s="279"/>
      <c r="AH516" s="279"/>
      <c r="AI516" s="279"/>
      <c r="AJ516" s="435">
        <v>43982</v>
      </c>
      <c r="AK516" s="279"/>
      <c r="AL516" s="279"/>
      <c r="AM516" s="279"/>
      <c r="AN516" s="279"/>
      <c r="AO516" s="279"/>
      <c r="AP516" s="435">
        <v>44037</v>
      </c>
      <c r="AQ516" s="435">
        <v>44057</v>
      </c>
      <c r="AR516" s="435">
        <v>44077</v>
      </c>
      <c r="AS516" s="436">
        <v>44137</v>
      </c>
      <c r="AT516" s="451">
        <v>44704</v>
      </c>
      <c r="AU516" s="452"/>
    </row>
    <row r="517" spans="1:47" ht="31.5">
      <c r="A517" s="373"/>
      <c r="B517" s="262" t="s">
        <v>588</v>
      </c>
      <c r="C517" s="263" t="s">
        <v>1049</v>
      </c>
      <c r="D517" s="273">
        <v>87</v>
      </c>
      <c r="E517" s="274" t="s">
        <v>1032</v>
      </c>
      <c r="F517" s="311" t="s">
        <v>1666</v>
      </c>
      <c r="G517" s="276"/>
      <c r="H517" s="426"/>
      <c r="I517" s="435">
        <v>43797</v>
      </c>
      <c r="J517" s="435"/>
      <c r="K517" s="435">
        <v>43802</v>
      </c>
      <c r="L517" s="435">
        <v>43827</v>
      </c>
      <c r="M517" s="435"/>
      <c r="N517" s="435">
        <v>43857</v>
      </c>
      <c r="O517" s="435">
        <v>43857</v>
      </c>
      <c r="P517" s="435"/>
      <c r="Q517" s="435"/>
      <c r="R517" s="435"/>
      <c r="S517" s="435">
        <v>43877</v>
      </c>
      <c r="T517" s="279"/>
      <c r="U517" s="435">
        <v>43887</v>
      </c>
      <c r="V517" s="279"/>
      <c r="W517" s="279"/>
      <c r="X517" s="279"/>
      <c r="Y517" s="279"/>
      <c r="Z517" s="279"/>
      <c r="AA517" s="279"/>
      <c r="AB517" s="279"/>
      <c r="AC517" s="279"/>
      <c r="AD517" s="279"/>
      <c r="AE517" s="279"/>
      <c r="AF517" s="279"/>
      <c r="AG517" s="279"/>
      <c r="AH517" s="279"/>
      <c r="AI517" s="279"/>
      <c r="AJ517" s="435">
        <v>43982</v>
      </c>
      <c r="AK517" s="279"/>
      <c r="AL517" s="279"/>
      <c r="AM517" s="279"/>
      <c r="AN517" s="279"/>
      <c r="AO517" s="279"/>
      <c r="AP517" s="435">
        <v>44037</v>
      </c>
      <c r="AQ517" s="435">
        <v>44057</v>
      </c>
      <c r="AR517" s="435">
        <v>44077</v>
      </c>
      <c r="AS517" s="436">
        <v>44137</v>
      </c>
      <c r="AT517" s="451">
        <v>44852</v>
      </c>
      <c r="AU517" s="452"/>
    </row>
    <row r="518" spans="1:47" ht="31.5">
      <c r="A518" s="373"/>
      <c r="B518" s="262" t="s">
        <v>1533</v>
      </c>
      <c r="C518" s="263" t="s">
        <v>1050</v>
      </c>
      <c r="D518" s="273">
        <v>87</v>
      </c>
      <c r="E518" s="274" t="s">
        <v>1032</v>
      </c>
      <c r="F518" s="311" t="s">
        <v>1666</v>
      </c>
      <c r="G518" s="276"/>
      <c r="H518" s="426"/>
      <c r="I518" s="435">
        <v>43797</v>
      </c>
      <c r="J518" s="435"/>
      <c r="K518" s="435">
        <v>43802</v>
      </c>
      <c r="L518" s="435">
        <v>43827</v>
      </c>
      <c r="M518" s="435"/>
      <c r="N518" s="435">
        <v>43857</v>
      </c>
      <c r="O518" s="435">
        <v>43857</v>
      </c>
      <c r="P518" s="435"/>
      <c r="Q518" s="435"/>
      <c r="R518" s="435"/>
      <c r="S518" s="435">
        <v>43877</v>
      </c>
      <c r="T518" s="279"/>
      <c r="U518" s="435">
        <v>43887</v>
      </c>
      <c r="V518" s="279"/>
      <c r="W518" s="279"/>
      <c r="X518" s="279"/>
      <c r="Y518" s="279"/>
      <c r="Z518" s="279"/>
      <c r="AA518" s="279"/>
      <c r="AB518" s="279"/>
      <c r="AC518" s="279"/>
      <c r="AD518" s="279"/>
      <c r="AE518" s="279"/>
      <c r="AF518" s="279"/>
      <c r="AG518" s="279"/>
      <c r="AH518" s="279"/>
      <c r="AI518" s="279"/>
      <c r="AJ518" s="435">
        <v>43982</v>
      </c>
      <c r="AK518" s="279"/>
      <c r="AL518" s="279"/>
      <c r="AM518" s="279"/>
      <c r="AN518" s="279"/>
      <c r="AO518" s="279"/>
      <c r="AP518" s="435">
        <v>44037</v>
      </c>
      <c r="AQ518" s="435">
        <v>44057</v>
      </c>
      <c r="AR518" s="435">
        <v>44077</v>
      </c>
      <c r="AS518" s="436">
        <v>44137</v>
      </c>
      <c r="AT518" s="451">
        <v>44602</v>
      </c>
      <c r="AU518" s="452"/>
    </row>
    <row r="519" spans="1:47" ht="31.5">
      <c r="A519" s="373"/>
      <c r="B519" s="262" t="s">
        <v>1528</v>
      </c>
      <c r="C519" s="263" t="s">
        <v>1051</v>
      </c>
      <c r="D519" s="273">
        <v>87</v>
      </c>
      <c r="E519" s="274" t="s">
        <v>1032</v>
      </c>
      <c r="F519" s="311" t="s">
        <v>1666</v>
      </c>
      <c r="G519" s="276"/>
      <c r="H519" s="426"/>
      <c r="I519" s="435">
        <v>43797</v>
      </c>
      <c r="J519" s="435"/>
      <c r="K519" s="435">
        <v>43802</v>
      </c>
      <c r="L519" s="435">
        <v>43827</v>
      </c>
      <c r="M519" s="435"/>
      <c r="N519" s="435">
        <v>43857</v>
      </c>
      <c r="O519" s="435">
        <v>43857</v>
      </c>
      <c r="P519" s="435"/>
      <c r="Q519" s="435"/>
      <c r="R519" s="435"/>
      <c r="S519" s="435">
        <v>43877</v>
      </c>
      <c r="T519" s="279"/>
      <c r="U519" s="435">
        <v>43887</v>
      </c>
      <c r="V519" s="279"/>
      <c r="W519" s="279"/>
      <c r="X519" s="279"/>
      <c r="Y519" s="279"/>
      <c r="Z519" s="279"/>
      <c r="AA519" s="279"/>
      <c r="AB519" s="279"/>
      <c r="AC519" s="279"/>
      <c r="AD519" s="279"/>
      <c r="AE519" s="279"/>
      <c r="AF519" s="279"/>
      <c r="AG519" s="279"/>
      <c r="AH519" s="279"/>
      <c r="AI519" s="279"/>
      <c r="AJ519" s="435">
        <v>43982</v>
      </c>
      <c r="AK519" s="279"/>
      <c r="AL519" s="279"/>
      <c r="AM519" s="279"/>
      <c r="AN519" s="279"/>
      <c r="AO519" s="279"/>
      <c r="AP519" s="435">
        <v>44037</v>
      </c>
      <c r="AQ519" s="435">
        <v>44057</v>
      </c>
      <c r="AR519" s="435">
        <v>44077</v>
      </c>
      <c r="AS519" s="436">
        <v>44137</v>
      </c>
      <c r="AT519" s="451">
        <v>44978</v>
      </c>
      <c r="AU519" s="452"/>
    </row>
    <row r="520" spans="1:47" ht="31.5">
      <c r="A520" s="373"/>
      <c r="B520" s="262" t="s">
        <v>1530</v>
      </c>
      <c r="C520" s="263" t="s">
        <v>1052</v>
      </c>
      <c r="D520" s="273">
        <v>87</v>
      </c>
      <c r="E520" s="274" t="s">
        <v>1032</v>
      </c>
      <c r="F520" s="311" t="s">
        <v>1666</v>
      </c>
      <c r="G520" s="276"/>
      <c r="H520" s="426"/>
      <c r="I520" s="435">
        <v>43797</v>
      </c>
      <c r="J520" s="435"/>
      <c r="K520" s="435">
        <v>43802</v>
      </c>
      <c r="L520" s="435">
        <v>43827</v>
      </c>
      <c r="M520" s="435"/>
      <c r="N520" s="435">
        <v>43857</v>
      </c>
      <c r="O520" s="435">
        <v>43857</v>
      </c>
      <c r="P520" s="435"/>
      <c r="Q520" s="435"/>
      <c r="R520" s="435"/>
      <c r="S520" s="435">
        <v>43877</v>
      </c>
      <c r="T520" s="279"/>
      <c r="U520" s="435">
        <v>43887</v>
      </c>
      <c r="V520" s="279"/>
      <c r="W520" s="279"/>
      <c r="X520" s="279"/>
      <c r="Y520" s="279"/>
      <c r="Z520" s="279"/>
      <c r="AA520" s="279"/>
      <c r="AB520" s="279"/>
      <c r="AC520" s="279"/>
      <c r="AD520" s="279"/>
      <c r="AE520" s="279"/>
      <c r="AF520" s="279"/>
      <c r="AG520" s="279"/>
      <c r="AH520" s="279"/>
      <c r="AI520" s="279"/>
      <c r="AJ520" s="435">
        <v>43982</v>
      </c>
      <c r="AK520" s="279"/>
      <c r="AL520" s="279"/>
      <c r="AM520" s="279"/>
      <c r="AN520" s="279"/>
      <c r="AO520" s="279"/>
      <c r="AP520" s="435">
        <v>44037</v>
      </c>
      <c r="AQ520" s="435">
        <v>44057</v>
      </c>
      <c r="AR520" s="435">
        <v>44077</v>
      </c>
      <c r="AS520" s="436">
        <v>44137</v>
      </c>
      <c r="AT520" s="451">
        <v>44761</v>
      </c>
      <c r="AU520" s="452"/>
    </row>
    <row r="521" spans="1:47">
      <c r="A521" s="373"/>
      <c r="B521" s="262" t="s">
        <v>586</v>
      </c>
      <c r="C521" s="263" t="s">
        <v>1053</v>
      </c>
      <c r="D521" s="273">
        <v>87</v>
      </c>
      <c r="E521" s="274" t="s">
        <v>1032</v>
      </c>
      <c r="F521" s="311" t="s">
        <v>1666</v>
      </c>
      <c r="G521" s="276"/>
      <c r="H521" s="426"/>
      <c r="I521" s="435">
        <v>43797</v>
      </c>
      <c r="J521" s="435"/>
      <c r="K521" s="435">
        <v>43802</v>
      </c>
      <c r="L521" s="435">
        <v>43827</v>
      </c>
      <c r="M521" s="435"/>
      <c r="N521" s="435">
        <v>43857</v>
      </c>
      <c r="O521" s="435">
        <v>43857</v>
      </c>
      <c r="P521" s="435"/>
      <c r="Q521" s="435"/>
      <c r="R521" s="435"/>
      <c r="S521" s="435">
        <v>43877</v>
      </c>
      <c r="T521" s="279"/>
      <c r="U521" s="435">
        <v>43887</v>
      </c>
      <c r="V521" s="279"/>
      <c r="W521" s="279"/>
      <c r="X521" s="279"/>
      <c r="Y521" s="279"/>
      <c r="Z521" s="279"/>
      <c r="AA521" s="279"/>
      <c r="AB521" s="279"/>
      <c r="AC521" s="279"/>
      <c r="AD521" s="279"/>
      <c r="AE521" s="279"/>
      <c r="AF521" s="279"/>
      <c r="AG521" s="279"/>
      <c r="AH521" s="279"/>
      <c r="AI521" s="279"/>
      <c r="AJ521" s="435">
        <v>43982</v>
      </c>
      <c r="AK521" s="279"/>
      <c r="AL521" s="279"/>
      <c r="AM521" s="279"/>
      <c r="AN521" s="279"/>
      <c r="AO521" s="279"/>
      <c r="AP521" s="435">
        <v>44037</v>
      </c>
      <c r="AQ521" s="435">
        <v>44057</v>
      </c>
      <c r="AR521" s="435">
        <v>44077</v>
      </c>
      <c r="AS521" s="436">
        <v>44137</v>
      </c>
      <c r="AT521" s="451">
        <v>45111</v>
      </c>
      <c r="AU521" s="452"/>
    </row>
    <row r="522" spans="1:47" ht="47.25">
      <c r="A522" s="373"/>
      <c r="B522" s="262" t="s">
        <v>1498</v>
      </c>
      <c r="C522" s="263" t="s">
        <v>1054</v>
      </c>
      <c r="D522" s="273">
        <v>87</v>
      </c>
      <c r="E522" s="274" t="s">
        <v>1032</v>
      </c>
      <c r="F522" s="311" t="s">
        <v>1666</v>
      </c>
      <c r="G522" s="276"/>
      <c r="H522" s="426"/>
      <c r="I522" s="435">
        <v>43797</v>
      </c>
      <c r="J522" s="435"/>
      <c r="K522" s="435">
        <v>43802</v>
      </c>
      <c r="L522" s="435">
        <v>43827</v>
      </c>
      <c r="M522" s="435"/>
      <c r="N522" s="435">
        <v>43857</v>
      </c>
      <c r="O522" s="435">
        <v>43857</v>
      </c>
      <c r="P522" s="435"/>
      <c r="Q522" s="435"/>
      <c r="R522" s="435"/>
      <c r="S522" s="435">
        <v>43877</v>
      </c>
      <c r="T522" s="279"/>
      <c r="U522" s="435">
        <v>43887</v>
      </c>
      <c r="V522" s="279"/>
      <c r="W522" s="279"/>
      <c r="X522" s="279"/>
      <c r="Y522" s="279"/>
      <c r="Z522" s="279"/>
      <c r="AA522" s="279"/>
      <c r="AB522" s="279"/>
      <c r="AC522" s="279"/>
      <c r="AD522" s="279"/>
      <c r="AE522" s="279"/>
      <c r="AF522" s="279"/>
      <c r="AG522" s="279"/>
      <c r="AH522" s="279"/>
      <c r="AI522" s="279"/>
      <c r="AJ522" s="435">
        <v>43982</v>
      </c>
      <c r="AK522" s="279"/>
      <c r="AL522" s="279"/>
      <c r="AM522" s="279"/>
      <c r="AN522" s="279"/>
      <c r="AO522" s="279"/>
      <c r="AP522" s="435">
        <v>44037</v>
      </c>
      <c r="AQ522" s="435">
        <v>44057</v>
      </c>
      <c r="AR522" s="435">
        <v>44077</v>
      </c>
      <c r="AS522" s="436">
        <v>44137</v>
      </c>
      <c r="AT522" s="451">
        <v>45483</v>
      </c>
      <c r="AU522" s="452"/>
    </row>
    <row r="523" spans="1:47" ht="31.5">
      <c r="A523" s="384"/>
      <c r="B523" s="282" t="s">
        <v>1502</v>
      </c>
      <c r="C523" s="283" t="s">
        <v>1055</v>
      </c>
      <c r="D523" s="284">
        <v>87</v>
      </c>
      <c r="E523" s="285" t="s">
        <v>1032</v>
      </c>
      <c r="F523" s="321" t="s">
        <v>1666</v>
      </c>
      <c r="G523" s="287"/>
      <c r="H523" s="437"/>
      <c r="I523" s="438">
        <v>43797</v>
      </c>
      <c r="J523" s="438"/>
      <c r="K523" s="438">
        <v>43802</v>
      </c>
      <c r="L523" s="438">
        <v>43827</v>
      </c>
      <c r="M523" s="438"/>
      <c r="N523" s="438">
        <v>43857</v>
      </c>
      <c r="O523" s="438">
        <v>43857</v>
      </c>
      <c r="P523" s="438"/>
      <c r="Q523" s="438"/>
      <c r="R523" s="438"/>
      <c r="S523" s="438">
        <v>43877</v>
      </c>
      <c r="T523" s="290"/>
      <c r="U523" s="438">
        <v>43887</v>
      </c>
      <c r="V523" s="290"/>
      <c r="W523" s="290"/>
      <c r="X523" s="290"/>
      <c r="Y523" s="290"/>
      <c r="Z523" s="290"/>
      <c r="AA523" s="290"/>
      <c r="AB523" s="290"/>
      <c r="AC523" s="290"/>
      <c r="AD523" s="290"/>
      <c r="AE523" s="290"/>
      <c r="AF523" s="290"/>
      <c r="AG523" s="290"/>
      <c r="AH523" s="290"/>
      <c r="AI523" s="290"/>
      <c r="AJ523" s="438">
        <v>43982</v>
      </c>
      <c r="AK523" s="290"/>
      <c r="AL523" s="290"/>
      <c r="AM523" s="290"/>
      <c r="AN523" s="290"/>
      <c r="AO523" s="290"/>
      <c r="AP523" s="438">
        <v>44037</v>
      </c>
      <c r="AQ523" s="438">
        <v>44057</v>
      </c>
      <c r="AR523" s="438">
        <v>44077</v>
      </c>
      <c r="AS523" s="439">
        <v>44137</v>
      </c>
      <c r="AT523" s="451">
        <v>44704</v>
      </c>
      <c r="AU523" s="452"/>
    </row>
    <row r="524" spans="1:47" ht="31.5">
      <c r="A524" s="371">
        <v>88</v>
      </c>
      <c r="B524" s="246" t="s">
        <v>1564</v>
      </c>
      <c r="C524" s="247" t="s">
        <v>1056</v>
      </c>
      <c r="D524" s="248">
        <v>88</v>
      </c>
      <c r="E524" s="249" t="s">
        <v>1032</v>
      </c>
      <c r="F524" s="303" t="s">
        <v>1668</v>
      </c>
      <c r="G524" s="251" t="s">
        <v>1454</v>
      </c>
      <c r="H524" s="421"/>
      <c r="I524" s="440">
        <v>43952</v>
      </c>
      <c r="J524" s="440"/>
      <c r="K524" s="440">
        <v>43957</v>
      </c>
      <c r="L524" s="440">
        <v>43982</v>
      </c>
      <c r="M524" s="440"/>
      <c r="N524" s="441">
        <v>44012</v>
      </c>
      <c r="O524" s="441">
        <v>44012</v>
      </c>
      <c r="P524" s="441"/>
      <c r="Q524" s="441"/>
      <c r="R524" s="441"/>
      <c r="S524" s="441">
        <v>44032</v>
      </c>
      <c r="T524" s="256"/>
      <c r="U524" s="441">
        <v>44042</v>
      </c>
      <c r="V524" s="256"/>
      <c r="W524" s="256"/>
      <c r="X524" s="256"/>
      <c r="Y524" s="256"/>
      <c r="Z524" s="256"/>
      <c r="AA524" s="256"/>
      <c r="AB524" s="256"/>
      <c r="AC524" s="256"/>
      <c r="AD524" s="256"/>
      <c r="AE524" s="256"/>
      <c r="AF524" s="256"/>
      <c r="AG524" s="256"/>
      <c r="AH524" s="256"/>
      <c r="AI524" s="256"/>
      <c r="AJ524" s="442">
        <v>44137</v>
      </c>
      <c r="AK524" s="256"/>
      <c r="AL524" s="256"/>
      <c r="AM524" s="256"/>
      <c r="AN524" s="256"/>
      <c r="AO524" s="256"/>
      <c r="AP524" s="442">
        <v>44192</v>
      </c>
      <c r="AQ524" s="442">
        <v>44212</v>
      </c>
      <c r="AR524" s="442">
        <v>44232</v>
      </c>
      <c r="AS524" s="443">
        <v>44292</v>
      </c>
      <c r="AT524" s="451">
        <v>44292</v>
      </c>
      <c r="AU524" s="452"/>
    </row>
    <row r="525" spans="1:47" ht="47.25">
      <c r="A525" s="384"/>
      <c r="B525" s="282" t="s">
        <v>542</v>
      </c>
      <c r="C525" s="283" t="s">
        <v>1057</v>
      </c>
      <c r="D525" s="284">
        <v>88</v>
      </c>
      <c r="E525" s="285" t="s">
        <v>1032</v>
      </c>
      <c r="F525" s="321" t="s">
        <v>1668</v>
      </c>
      <c r="G525" s="287"/>
      <c r="H525" s="437"/>
      <c r="I525" s="427">
        <v>43338</v>
      </c>
      <c r="J525" s="428">
        <f>I525+14</f>
        <v>43352</v>
      </c>
      <c r="K525" s="428">
        <f>J525+3</f>
        <v>43355</v>
      </c>
      <c r="L525" s="429">
        <f>K525+2</f>
        <v>43357</v>
      </c>
      <c r="M525" s="428">
        <f>L525+1</f>
        <v>43358</v>
      </c>
      <c r="N525" s="430">
        <f>M525+25</f>
        <v>43383</v>
      </c>
      <c r="O525" s="430">
        <f>M525+10</f>
        <v>43368</v>
      </c>
      <c r="P525" s="430"/>
      <c r="Q525" s="430">
        <f>M525+10</f>
        <v>43368</v>
      </c>
      <c r="R525" s="430">
        <f>Q525+5</f>
        <v>43373</v>
      </c>
      <c r="S525" s="431"/>
      <c r="T525" s="379">
        <f>Q525+10</f>
        <v>43378</v>
      </c>
      <c r="U525" s="430">
        <f>N525+10</f>
        <v>43393</v>
      </c>
      <c r="V525" s="379">
        <f>N525+1</f>
        <v>43384</v>
      </c>
      <c r="W525" s="379">
        <f>V525+5</f>
        <v>43389</v>
      </c>
      <c r="X525" s="380">
        <v>43493</v>
      </c>
      <c r="Y525" s="379">
        <f>X525+20</f>
        <v>43513</v>
      </c>
      <c r="Z525" s="379">
        <f>O525+10</f>
        <v>43378</v>
      </c>
      <c r="AA525" s="379">
        <f>X525+25</f>
        <v>43518</v>
      </c>
      <c r="AB525" s="379">
        <f>X525+15</f>
        <v>43508</v>
      </c>
      <c r="AC525" s="379">
        <f>AA525+1</f>
        <v>43519</v>
      </c>
      <c r="AD525" s="379">
        <f>X525+10</f>
        <v>43503</v>
      </c>
      <c r="AE525" s="379">
        <f>AD525+1</f>
        <v>43504</v>
      </c>
      <c r="AF525" s="379">
        <f>Y525+1</f>
        <v>43514</v>
      </c>
      <c r="AG525" s="380">
        <f>AF525+15</f>
        <v>43529</v>
      </c>
      <c r="AH525" s="379">
        <f>AG525+10</f>
        <v>43539</v>
      </c>
      <c r="AI525" s="379">
        <f>AH525+5</f>
        <v>43544</v>
      </c>
      <c r="AJ525" s="432">
        <f>AI525+15</f>
        <v>43559</v>
      </c>
      <c r="AK525" s="379">
        <f>AI525+20</f>
        <v>43564</v>
      </c>
      <c r="AL525" s="380">
        <f>AK525+5</f>
        <v>43569</v>
      </c>
      <c r="AM525" s="379">
        <f>AL525+1</f>
        <v>43570</v>
      </c>
      <c r="AN525" s="379">
        <f>AM525+5</f>
        <v>43575</v>
      </c>
      <c r="AO525" s="379">
        <f>AN525+5</f>
        <v>43580</v>
      </c>
      <c r="AP525" s="433"/>
      <c r="AQ525" s="433"/>
      <c r="AR525" s="433">
        <f>AO525+20</f>
        <v>43600</v>
      </c>
      <c r="AS525" s="434"/>
      <c r="AT525" s="451">
        <v>44532</v>
      </c>
      <c r="AU525" s="452"/>
    </row>
    <row r="526" spans="1:47" ht="31.5">
      <c r="A526" s="371">
        <v>89</v>
      </c>
      <c r="B526" s="246" t="s">
        <v>455</v>
      </c>
      <c r="C526" s="247" t="s">
        <v>1058</v>
      </c>
      <c r="D526" s="248">
        <v>89</v>
      </c>
      <c r="E526" s="249" t="s">
        <v>1032</v>
      </c>
      <c r="F526" s="303" t="s">
        <v>1669</v>
      </c>
      <c r="G526" s="251" t="s">
        <v>1454</v>
      </c>
      <c r="H526" s="421"/>
      <c r="I526" s="440">
        <v>44302</v>
      </c>
      <c r="J526" s="440"/>
      <c r="K526" s="440">
        <v>44307</v>
      </c>
      <c r="L526" s="440">
        <v>44332</v>
      </c>
      <c r="M526" s="440"/>
      <c r="N526" s="441">
        <v>44362</v>
      </c>
      <c r="O526" s="441">
        <v>44362</v>
      </c>
      <c r="P526" s="441"/>
      <c r="Q526" s="441"/>
      <c r="R526" s="441"/>
      <c r="S526" s="441">
        <v>44382</v>
      </c>
      <c r="T526" s="256"/>
      <c r="U526" s="441">
        <v>44392</v>
      </c>
      <c r="V526" s="256"/>
      <c r="W526" s="256"/>
      <c r="X526" s="256"/>
      <c r="Y526" s="256"/>
      <c r="Z526" s="256"/>
      <c r="AA526" s="256"/>
      <c r="AB526" s="256"/>
      <c r="AC526" s="256"/>
      <c r="AD526" s="256"/>
      <c r="AE526" s="256"/>
      <c r="AF526" s="256"/>
      <c r="AG526" s="256"/>
      <c r="AH526" s="256"/>
      <c r="AI526" s="256"/>
      <c r="AJ526" s="442">
        <v>44487</v>
      </c>
      <c r="AK526" s="256"/>
      <c r="AL526" s="256"/>
      <c r="AM526" s="256"/>
      <c r="AN526" s="256"/>
      <c r="AO526" s="256"/>
      <c r="AP526" s="442">
        <v>44542</v>
      </c>
      <c r="AQ526" s="442">
        <v>44562</v>
      </c>
      <c r="AR526" s="442">
        <v>44582</v>
      </c>
      <c r="AS526" s="443">
        <v>44642</v>
      </c>
      <c r="AT526" s="451">
        <v>44976</v>
      </c>
      <c r="AU526" s="452"/>
    </row>
    <row r="527" spans="1:47" ht="31.5">
      <c r="A527" s="373"/>
      <c r="B527" s="262" t="s">
        <v>453</v>
      </c>
      <c r="C527" s="263" t="s">
        <v>1059</v>
      </c>
      <c r="D527" s="273">
        <v>89</v>
      </c>
      <c r="E527" s="274" t="s">
        <v>1032</v>
      </c>
      <c r="F527" s="311" t="s">
        <v>1669</v>
      </c>
      <c r="G527" s="276"/>
      <c r="H527" s="426"/>
      <c r="I527" s="427">
        <v>43338</v>
      </c>
      <c r="J527" s="428">
        <f>I527+14</f>
        <v>43352</v>
      </c>
      <c r="K527" s="428">
        <f>J527+3</f>
        <v>43355</v>
      </c>
      <c r="L527" s="429">
        <f>K527+2</f>
        <v>43357</v>
      </c>
      <c r="M527" s="428">
        <f>L527+1</f>
        <v>43358</v>
      </c>
      <c r="N527" s="430">
        <f>M527+25</f>
        <v>43383</v>
      </c>
      <c r="O527" s="430">
        <f>M527+10</f>
        <v>43368</v>
      </c>
      <c r="P527" s="430"/>
      <c r="Q527" s="430">
        <f>M527+10</f>
        <v>43368</v>
      </c>
      <c r="R527" s="430">
        <f>Q527+5</f>
        <v>43373</v>
      </c>
      <c r="S527" s="431"/>
      <c r="T527" s="379">
        <f>Q527+10</f>
        <v>43378</v>
      </c>
      <c r="U527" s="430">
        <f>N527+10</f>
        <v>43393</v>
      </c>
      <c r="V527" s="379">
        <f>N527+1</f>
        <v>43384</v>
      </c>
      <c r="W527" s="379">
        <f>V527+5</f>
        <v>43389</v>
      </c>
      <c r="X527" s="380">
        <v>43493</v>
      </c>
      <c r="Y527" s="379">
        <f>X527+20</f>
        <v>43513</v>
      </c>
      <c r="Z527" s="379">
        <f>O527+10</f>
        <v>43378</v>
      </c>
      <c r="AA527" s="379">
        <f>X527+25</f>
        <v>43518</v>
      </c>
      <c r="AB527" s="379">
        <f>X527+15</f>
        <v>43508</v>
      </c>
      <c r="AC527" s="379">
        <f>AA527+1</f>
        <v>43519</v>
      </c>
      <c r="AD527" s="379">
        <f>X527+10</f>
        <v>43503</v>
      </c>
      <c r="AE527" s="379">
        <f>AD527+1</f>
        <v>43504</v>
      </c>
      <c r="AF527" s="379">
        <f>Y527+1</f>
        <v>43514</v>
      </c>
      <c r="AG527" s="380">
        <f>AF527+15</f>
        <v>43529</v>
      </c>
      <c r="AH527" s="379">
        <f>AG527+10</f>
        <v>43539</v>
      </c>
      <c r="AI527" s="379">
        <f>AH527+5</f>
        <v>43544</v>
      </c>
      <c r="AJ527" s="432">
        <f>AI527+15</f>
        <v>43559</v>
      </c>
      <c r="AK527" s="379">
        <f>AI527+20</f>
        <v>43564</v>
      </c>
      <c r="AL527" s="380">
        <f>AK527+5</f>
        <v>43569</v>
      </c>
      <c r="AM527" s="379">
        <f>AL527+1</f>
        <v>43570</v>
      </c>
      <c r="AN527" s="379">
        <f>AM527+5</f>
        <v>43575</v>
      </c>
      <c r="AO527" s="379">
        <f>AN527+5</f>
        <v>43580</v>
      </c>
      <c r="AP527" s="433"/>
      <c r="AQ527" s="433"/>
      <c r="AR527" s="433">
        <f>AO527+20</f>
        <v>43600</v>
      </c>
      <c r="AS527" s="434"/>
      <c r="AT527" s="451">
        <v>44991</v>
      </c>
      <c r="AU527" s="452"/>
    </row>
    <row r="528" spans="1:47">
      <c r="A528" s="373"/>
      <c r="B528" s="262" t="s">
        <v>457</v>
      </c>
      <c r="C528" s="263" t="s">
        <v>1060</v>
      </c>
      <c r="D528" s="273">
        <v>89</v>
      </c>
      <c r="E528" s="274" t="s">
        <v>1032</v>
      </c>
      <c r="F528" s="311" t="s">
        <v>1669</v>
      </c>
      <c r="G528" s="276"/>
      <c r="H528" s="426"/>
      <c r="I528" s="435">
        <v>44302</v>
      </c>
      <c r="J528" s="435"/>
      <c r="K528" s="435">
        <v>44307</v>
      </c>
      <c r="L528" s="435">
        <v>44332</v>
      </c>
      <c r="M528" s="435"/>
      <c r="N528" s="435">
        <v>44362</v>
      </c>
      <c r="O528" s="435">
        <v>44362</v>
      </c>
      <c r="P528" s="435"/>
      <c r="Q528" s="435"/>
      <c r="R528" s="435"/>
      <c r="S528" s="435">
        <v>44382</v>
      </c>
      <c r="T528" s="279"/>
      <c r="U528" s="435">
        <v>44392</v>
      </c>
      <c r="V528" s="279"/>
      <c r="W528" s="279"/>
      <c r="X528" s="279"/>
      <c r="Y528" s="279"/>
      <c r="Z528" s="279"/>
      <c r="AA528" s="279"/>
      <c r="AB528" s="279"/>
      <c r="AC528" s="279"/>
      <c r="AD528" s="279"/>
      <c r="AE528" s="279"/>
      <c r="AF528" s="279"/>
      <c r="AG528" s="279"/>
      <c r="AH528" s="279"/>
      <c r="AI528" s="279"/>
      <c r="AJ528" s="435">
        <v>44487</v>
      </c>
      <c r="AK528" s="279"/>
      <c r="AL528" s="279"/>
      <c r="AM528" s="279"/>
      <c r="AN528" s="279"/>
      <c r="AO528" s="279"/>
      <c r="AP528" s="435">
        <v>44542</v>
      </c>
      <c r="AQ528" s="435">
        <v>44562</v>
      </c>
      <c r="AR528" s="435">
        <v>44582</v>
      </c>
      <c r="AS528" s="436">
        <v>44642</v>
      </c>
      <c r="AT528" s="451">
        <v>45036</v>
      </c>
      <c r="AU528" s="452"/>
    </row>
    <row r="529" spans="1:47" ht="47.25">
      <c r="A529" s="373"/>
      <c r="B529" s="262" t="s">
        <v>1546</v>
      </c>
      <c r="C529" s="263" t="s">
        <v>1061</v>
      </c>
      <c r="D529" s="273">
        <v>89</v>
      </c>
      <c r="E529" s="274" t="s">
        <v>1032</v>
      </c>
      <c r="F529" s="311" t="s">
        <v>1669</v>
      </c>
      <c r="G529" s="276"/>
      <c r="H529" s="426"/>
      <c r="I529" s="435">
        <v>44302</v>
      </c>
      <c r="J529" s="435"/>
      <c r="K529" s="435">
        <v>44307</v>
      </c>
      <c r="L529" s="435">
        <v>44332</v>
      </c>
      <c r="M529" s="435"/>
      <c r="N529" s="435">
        <v>44362</v>
      </c>
      <c r="O529" s="435">
        <v>44362</v>
      </c>
      <c r="P529" s="435"/>
      <c r="Q529" s="435"/>
      <c r="R529" s="435"/>
      <c r="S529" s="435">
        <v>44382</v>
      </c>
      <c r="T529" s="279"/>
      <c r="U529" s="435">
        <v>44392</v>
      </c>
      <c r="V529" s="279"/>
      <c r="W529" s="279"/>
      <c r="X529" s="279"/>
      <c r="Y529" s="279"/>
      <c r="Z529" s="279"/>
      <c r="AA529" s="279"/>
      <c r="AB529" s="279"/>
      <c r="AC529" s="279"/>
      <c r="AD529" s="279"/>
      <c r="AE529" s="279"/>
      <c r="AF529" s="279"/>
      <c r="AG529" s="279"/>
      <c r="AH529" s="279"/>
      <c r="AI529" s="279"/>
      <c r="AJ529" s="435">
        <v>44487</v>
      </c>
      <c r="AK529" s="279"/>
      <c r="AL529" s="279"/>
      <c r="AM529" s="279"/>
      <c r="AN529" s="279"/>
      <c r="AO529" s="279"/>
      <c r="AP529" s="435">
        <v>44542</v>
      </c>
      <c r="AQ529" s="435">
        <v>44562</v>
      </c>
      <c r="AR529" s="435">
        <v>44582</v>
      </c>
      <c r="AS529" s="436">
        <v>44642</v>
      </c>
      <c r="AT529" s="451">
        <v>45106</v>
      </c>
      <c r="AU529" s="452"/>
    </row>
    <row r="530" spans="1:47" ht="31.5">
      <c r="A530" s="373"/>
      <c r="B530" s="262" t="s">
        <v>475</v>
      </c>
      <c r="C530" s="263" t="s">
        <v>1062</v>
      </c>
      <c r="D530" s="273">
        <v>89</v>
      </c>
      <c r="E530" s="274" t="s">
        <v>1032</v>
      </c>
      <c r="F530" s="311" t="s">
        <v>1669</v>
      </c>
      <c r="G530" s="276"/>
      <c r="H530" s="426"/>
      <c r="I530" s="435">
        <v>44302</v>
      </c>
      <c r="J530" s="435"/>
      <c r="K530" s="435">
        <v>44307</v>
      </c>
      <c r="L530" s="435">
        <v>44332</v>
      </c>
      <c r="M530" s="435"/>
      <c r="N530" s="435">
        <v>44362</v>
      </c>
      <c r="O530" s="435">
        <v>44362</v>
      </c>
      <c r="P530" s="435"/>
      <c r="Q530" s="435"/>
      <c r="R530" s="435"/>
      <c r="S530" s="435">
        <v>44382</v>
      </c>
      <c r="T530" s="279"/>
      <c r="U530" s="435">
        <v>44392</v>
      </c>
      <c r="V530" s="279"/>
      <c r="W530" s="279"/>
      <c r="X530" s="279"/>
      <c r="Y530" s="279"/>
      <c r="Z530" s="279"/>
      <c r="AA530" s="279"/>
      <c r="AB530" s="279"/>
      <c r="AC530" s="279"/>
      <c r="AD530" s="279"/>
      <c r="AE530" s="279"/>
      <c r="AF530" s="279"/>
      <c r="AG530" s="279"/>
      <c r="AH530" s="279"/>
      <c r="AI530" s="279"/>
      <c r="AJ530" s="435">
        <v>44487</v>
      </c>
      <c r="AK530" s="279"/>
      <c r="AL530" s="279"/>
      <c r="AM530" s="279"/>
      <c r="AN530" s="279"/>
      <c r="AO530" s="279"/>
      <c r="AP530" s="435">
        <v>44542</v>
      </c>
      <c r="AQ530" s="435">
        <v>44562</v>
      </c>
      <c r="AR530" s="435">
        <v>44582</v>
      </c>
      <c r="AS530" s="436">
        <v>44642</v>
      </c>
      <c r="AT530" s="451">
        <v>44642</v>
      </c>
      <c r="AU530" s="452"/>
    </row>
    <row r="531" spans="1:47" ht="47.25">
      <c r="A531" s="384"/>
      <c r="B531" s="282" t="s">
        <v>459</v>
      </c>
      <c r="C531" s="283" t="s">
        <v>1063</v>
      </c>
      <c r="D531" s="284">
        <v>89</v>
      </c>
      <c r="E531" s="285" t="s">
        <v>1032</v>
      </c>
      <c r="F531" s="321" t="s">
        <v>1669</v>
      </c>
      <c r="G531" s="287"/>
      <c r="H531" s="437"/>
      <c r="I531" s="438">
        <v>44302</v>
      </c>
      <c r="J531" s="438"/>
      <c r="K531" s="438">
        <v>44307</v>
      </c>
      <c r="L531" s="438">
        <v>44332</v>
      </c>
      <c r="M531" s="438"/>
      <c r="N531" s="438">
        <v>44362</v>
      </c>
      <c r="O531" s="438">
        <v>44362</v>
      </c>
      <c r="P531" s="438"/>
      <c r="Q531" s="438"/>
      <c r="R531" s="438"/>
      <c r="S531" s="438">
        <v>44382</v>
      </c>
      <c r="T531" s="290"/>
      <c r="U531" s="438">
        <v>44392</v>
      </c>
      <c r="V531" s="290"/>
      <c r="W531" s="290"/>
      <c r="X531" s="290"/>
      <c r="Y531" s="290"/>
      <c r="Z531" s="290"/>
      <c r="AA531" s="290"/>
      <c r="AB531" s="290"/>
      <c r="AC531" s="290"/>
      <c r="AD531" s="290"/>
      <c r="AE531" s="290"/>
      <c r="AF531" s="290"/>
      <c r="AG531" s="290"/>
      <c r="AH531" s="290"/>
      <c r="AI531" s="290"/>
      <c r="AJ531" s="438">
        <v>44487</v>
      </c>
      <c r="AK531" s="290"/>
      <c r="AL531" s="290"/>
      <c r="AM531" s="290"/>
      <c r="AN531" s="290"/>
      <c r="AO531" s="290"/>
      <c r="AP531" s="438">
        <v>44542</v>
      </c>
      <c r="AQ531" s="438">
        <v>44562</v>
      </c>
      <c r="AR531" s="438">
        <v>44582</v>
      </c>
      <c r="AS531" s="439">
        <v>44642</v>
      </c>
      <c r="AT531" s="451">
        <v>45202</v>
      </c>
      <c r="AU531" s="452"/>
    </row>
    <row r="532" spans="1:47" ht="31.5">
      <c r="A532" s="371">
        <v>90</v>
      </c>
      <c r="B532" s="246" t="s">
        <v>418</v>
      </c>
      <c r="C532" s="247" t="s">
        <v>1064</v>
      </c>
      <c r="D532" s="248">
        <v>90</v>
      </c>
      <c r="E532" s="249" t="s">
        <v>1032</v>
      </c>
      <c r="F532" s="303" t="s">
        <v>1670</v>
      </c>
      <c r="G532" s="251" t="s">
        <v>1454</v>
      </c>
      <c r="H532" s="421"/>
      <c r="I532" s="440">
        <v>43947</v>
      </c>
      <c r="J532" s="440"/>
      <c r="K532" s="440">
        <v>43952</v>
      </c>
      <c r="L532" s="440">
        <v>43977</v>
      </c>
      <c r="M532" s="440"/>
      <c r="N532" s="441">
        <v>44007</v>
      </c>
      <c r="O532" s="441">
        <v>44007</v>
      </c>
      <c r="P532" s="441"/>
      <c r="Q532" s="441"/>
      <c r="R532" s="441"/>
      <c r="S532" s="441">
        <v>44027</v>
      </c>
      <c r="T532" s="256"/>
      <c r="U532" s="441">
        <v>44037</v>
      </c>
      <c r="V532" s="256"/>
      <c r="W532" s="256"/>
      <c r="X532" s="256"/>
      <c r="Y532" s="256"/>
      <c r="Z532" s="256"/>
      <c r="AA532" s="256"/>
      <c r="AB532" s="256"/>
      <c r="AC532" s="256"/>
      <c r="AD532" s="256"/>
      <c r="AE532" s="256"/>
      <c r="AF532" s="256"/>
      <c r="AG532" s="256"/>
      <c r="AH532" s="256"/>
      <c r="AI532" s="256"/>
      <c r="AJ532" s="442">
        <v>44132</v>
      </c>
      <c r="AK532" s="256"/>
      <c r="AL532" s="256"/>
      <c r="AM532" s="256"/>
      <c r="AN532" s="256"/>
      <c r="AO532" s="256"/>
      <c r="AP532" s="442">
        <v>44187</v>
      </c>
      <c r="AQ532" s="442">
        <v>44207</v>
      </c>
      <c r="AR532" s="442">
        <v>44227</v>
      </c>
      <c r="AS532" s="443">
        <v>44287</v>
      </c>
      <c r="AT532" s="451">
        <v>44287</v>
      </c>
      <c r="AU532" s="452"/>
    </row>
    <row r="533" spans="1:47" ht="31.5">
      <c r="A533" s="373"/>
      <c r="B533" s="262" t="s">
        <v>451</v>
      </c>
      <c r="C533" s="263" t="s">
        <v>1065</v>
      </c>
      <c r="D533" s="273">
        <v>90</v>
      </c>
      <c r="E533" s="274" t="s">
        <v>1032</v>
      </c>
      <c r="F533" s="311" t="s">
        <v>1670</v>
      </c>
      <c r="G533" s="276"/>
      <c r="H533" s="426"/>
      <c r="I533" s="427">
        <v>43338</v>
      </c>
      <c r="J533" s="428">
        <f>I533+14</f>
        <v>43352</v>
      </c>
      <c r="K533" s="428">
        <f>J533+3</f>
        <v>43355</v>
      </c>
      <c r="L533" s="429">
        <f>K533+2</f>
        <v>43357</v>
      </c>
      <c r="M533" s="428">
        <f>L533+1</f>
        <v>43358</v>
      </c>
      <c r="N533" s="430">
        <f>M533+25</f>
        <v>43383</v>
      </c>
      <c r="O533" s="430">
        <f>M533+10</f>
        <v>43368</v>
      </c>
      <c r="P533" s="430"/>
      <c r="Q533" s="430">
        <f>M533+10</f>
        <v>43368</v>
      </c>
      <c r="R533" s="430">
        <f>Q533+5</f>
        <v>43373</v>
      </c>
      <c r="S533" s="431"/>
      <c r="T533" s="379">
        <f>Q533+10</f>
        <v>43378</v>
      </c>
      <c r="U533" s="430">
        <f>N533+10</f>
        <v>43393</v>
      </c>
      <c r="V533" s="379">
        <f>N533+1</f>
        <v>43384</v>
      </c>
      <c r="W533" s="379">
        <f>V533+5</f>
        <v>43389</v>
      </c>
      <c r="X533" s="380">
        <v>43493</v>
      </c>
      <c r="Y533" s="379">
        <f>X533+20</f>
        <v>43513</v>
      </c>
      <c r="Z533" s="379">
        <f>O533+10</f>
        <v>43378</v>
      </c>
      <c r="AA533" s="379">
        <f>X533+25</f>
        <v>43518</v>
      </c>
      <c r="AB533" s="379">
        <f>X533+15</f>
        <v>43508</v>
      </c>
      <c r="AC533" s="379">
        <f>AA533+1</f>
        <v>43519</v>
      </c>
      <c r="AD533" s="379">
        <f>X533+10</f>
        <v>43503</v>
      </c>
      <c r="AE533" s="379">
        <f>AD533+1</f>
        <v>43504</v>
      </c>
      <c r="AF533" s="379">
        <f>Y533+1</f>
        <v>43514</v>
      </c>
      <c r="AG533" s="380">
        <f>AF533+15</f>
        <v>43529</v>
      </c>
      <c r="AH533" s="379">
        <f>AG533+10</f>
        <v>43539</v>
      </c>
      <c r="AI533" s="379">
        <f>AH533+5</f>
        <v>43544</v>
      </c>
      <c r="AJ533" s="432">
        <f>AI533+15</f>
        <v>43559</v>
      </c>
      <c r="AK533" s="379">
        <f>AI533+20</f>
        <v>43564</v>
      </c>
      <c r="AL533" s="380">
        <f>AK533+5</f>
        <v>43569</v>
      </c>
      <c r="AM533" s="379">
        <f>AL533+1</f>
        <v>43570</v>
      </c>
      <c r="AN533" s="379">
        <f>AM533+5</f>
        <v>43575</v>
      </c>
      <c r="AO533" s="379">
        <f>AN533+5</f>
        <v>43580</v>
      </c>
      <c r="AP533" s="433"/>
      <c r="AQ533" s="433"/>
      <c r="AR533" s="433">
        <f>AO533+20</f>
        <v>43600</v>
      </c>
      <c r="AS533" s="434"/>
      <c r="AT533" s="451">
        <v>44287</v>
      </c>
      <c r="AU533" s="452"/>
    </row>
    <row r="534" spans="1:47" ht="31.5">
      <c r="A534" s="373"/>
      <c r="B534" s="262" t="s">
        <v>449</v>
      </c>
      <c r="C534" s="263" t="s">
        <v>1066</v>
      </c>
      <c r="D534" s="273">
        <v>90</v>
      </c>
      <c r="E534" s="274" t="s">
        <v>1032</v>
      </c>
      <c r="F534" s="311" t="s">
        <v>1670</v>
      </c>
      <c r="G534" s="276"/>
      <c r="H534" s="426"/>
      <c r="I534" s="435">
        <v>43947</v>
      </c>
      <c r="J534" s="435"/>
      <c r="K534" s="435">
        <v>43952</v>
      </c>
      <c r="L534" s="435">
        <v>43977</v>
      </c>
      <c r="M534" s="435"/>
      <c r="N534" s="435">
        <v>44007</v>
      </c>
      <c r="O534" s="435">
        <v>44007</v>
      </c>
      <c r="P534" s="435"/>
      <c r="Q534" s="435"/>
      <c r="R534" s="435"/>
      <c r="S534" s="435">
        <v>44027</v>
      </c>
      <c r="T534" s="279"/>
      <c r="U534" s="435">
        <v>44037</v>
      </c>
      <c r="V534" s="279"/>
      <c r="W534" s="279"/>
      <c r="X534" s="279"/>
      <c r="Y534" s="279"/>
      <c r="Z534" s="279"/>
      <c r="AA534" s="279"/>
      <c r="AB534" s="279"/>
      <c r="AC534" s="279"/>
      <c r="AD534" s="279"/>
      <c r="AE534" s="279"/>
      <c r="AF534" s="279"/>
      <c r="AG534" s="279"/>
      <c r="AH534" s="279"/>
      <c r="AI534" s="279"/>
      <c r="AJ534" s="435">
        <v>44132</v>
      </c>
      <c r="AK534" s="279"/>
      <c r="AL534" s="279"/>
      <c r="AM534" s="279"/>
      <c r="AN534" s="279"/>
      <c r="AO534" s="279"/>
      <c r="AP534" s="435">
        <v>44187</v>
      </c>
      <c r="AQ534" s="435">
        <v>44207</v>
      </c>
      <c r="AR534" s="435">
        <v>44227</v>
      </c>
      <c r="AS534" s="436">
        <v>44287</v>
      </c>
      <c r="AT534" s="451">
        <v>44287</v>
      </c>
      <c r="AU534" s="452"/>
    </row>
    <row r="535" spans="1:47" ht="31.5">
      <c r="A535" s="373"/>
      <c r="B535" s="262" t="s">
        <v>1535</v>
      </c>
      <c r="C535" s="263" t="s">
        <v>1067</v>
      </c>
      <c r="D535" s="273">
        <v>90</v>
      </c>
      <c r="E535" s="274" t="s">
        <v>1032</v>
      </c>
      <c r="F535" s="311" t="s">
        <v>1670</v>
      </c>
      <c r="G535" s="276"/>
      <c r="H535" s="426"/>
      <c r="I535" s="435">
        <v>43947</v>
      </c>
      <c r="J535" s="435"/>
      <c r="K535" s="435">
        <v>43952</v>
      </c>
      <c r="L535" s="435">
        <v>43977</v>
      </c>
      <c r="M535" s="435"/>
      <c r="N535" s="435">
        <v>44007</v>
      </c>
      <c r="O535" s="435">
        <v>44007</v>
      </c>
      <c r="P535" s="435"/>
      <c r="Q535" s="435"/>
      <c r="R535" s="435"/>
      <c r="S535" s="435">
        <v>44027</v>
      </c>
      <c r="T535" s="279"/>
      <c r="U535" s="435">
        <v>44037</v>
      </c>
      <c r="V535" s="279"/>
      <c r="W535" s="279"/>
      <c r="X535" s="279"/>
      <c r="Y535" s="279"/>
      <c r="Z535" s="279"/>
      <c r="AA535" s="279"/>
      <c r="AB535" s="279"/>
      <c r="AC535" s="279"/>
      <c r="AD535" s="279"/>
      <c r="AE535" s="279"/>
      <c r="AF535" s="279"/>
      <c r="AG535" s="279"/>
      <c r="AH535" s="279"/>
      <c r="AI535" s="279"/>
      <c r="AJ535" s="435">
        <v>44132</v>
      </c>
      <c r="AK535" s="279"/>
      <c r="AL535" s="279"/>
      <c r="AM535" s="279"/>
      <c r="AN535" s="279"/>
      <c r="AO535" s="279"/>
      <c r="AP535" s="435">
        <v>44187</v>
      </c>
      <c r="AQ535" s="435">
        <v>44207</v>
      </c>
      <c r="AR535" s="435">
        <v>44227</v>
      </c>
      <c r="AS535" s="436">
        <v>44287</v>
      </c>
      <c r="AT535" s="451">
        <v>44537</v>
      </c>
      <c r="AU535" s="452"/>
    </row>
    <row r="536" spans="1:47" ht="31.5">
      <c r="A536" s="373"/>
      <c r="B536" s="262" t="s">
        <v>439</v>
      </c>
      <c r="C536" s="263" t="s">
        <v>1068</v>
      </c>
      <c r="D536" s="273">
        <v>90</v>
      </c>
      <c r="E536" s="274" t="s">
        <v>1032</v>
      </c>
      <c r="F536" s="311" t="s">
        <v>1670</v>
      </c>
      <c r="G536" s="276"/>
      <c r="H536" s="426"/>
      <c r="I536" s="435">
        <v>43947</v>
      </c>
      <c r="J536" s="435"/>
      <c r="K536" s="435">
        <v>43952</v>
      </c>
      <c r="L536" s="435">
        <v>43977</v>
      </c>
      <c r="M536" s="435"/>
      <c r="N536" s="435">
        <v>44007</v>
      </c>
      <c r="O536" s="435">
        <v>44007</v>
      </c>
      <c r="P536" s="435"/>
      <c r="Q536" s="435"/>
      <c r="R536" s="435"/>
      <c r="S536" s="435">
        <v>44027</v>
      </c>
      <c r="T536" s="279"/>
      <c r="U536" s="435">
        <v>44037</v>
      </c>
      <c r="V536" s="279"/>
      <c r="W536" s="279"/>
      <c r="X536" s="279"/>
      <c r="Y536" s="279"/>
      <c r="Z536" s="279"/>
      <c r="AA536" s="279"/>
      <c r="AB536" s="279"/>
      <c r="AC536" s="279"/>
      <c r="AD536" s="279"/>
      <c r="AE536" s="279"/>
      <c r="AF536" s="279"/>
      <c r="AG536" s="279"/>
      <c r="AH536" s="279"/>
      <c r="AI536" s="279"/>
      <c r="AJ536" s="435">
        <v>44132</v>
      </c>
      <c r="AK536" s="279"/>
      <c r="AL536" s="279"/>
      <c r="AM536" s="279"/>
      <c r="AN536" s="279"/>
      <c r="AO536" s="279"/>
      <c r="AP536" s="435">
        <v>44187</v>
      </c>
      <c r="AQ536" s="435">
        <v>44207</v>
      </c>
      <c r="AR536" s="435">
        <v>44227</v>
      </c>
      <c r="AS536" s="436">
        <v>44287</v>
      </c>
      <c r="AT536" s="451">
        <v>44537</v>
      </c>
      <c r="AU536" s="452"/>
    </row>
    <row r="537" spans="1:47" ht="47.25">
      <c r="A537" s="373"/>
      <c r="B537" s="262" t="s">
        <v>1508</v>
      </c>
      <c r="C537" s="263" t="s">
        <v>1069</v>
      </c>
      <c r="D537" s="273">
        <v>90</v>
      </c>
      <c r="E537" s="274" t="s">
        <v>1032</v>
      </c>
      <c r="F537" s="311" t="s">
        <v>1670</v>
      </c>
      <c r="G537" s="276"/>
      <c r="H537" s="426"/>
      <c r="I537" s="435">
        <v>43947</v>
      </c>
      <c r="J537" s="435"/>
      <c r="K537" s="435">
        <v>43952</v>
      </c>
      <c r="L537" s="435">
        <v>43977</v>
      </c>
      <c r="M537" s="435"/>
      <c r="N537" s="435">
        <v>44007</v>
      </c>
      <c r="O537" s="435">
        <v>44007</v>
      </c>
      <c r="P537" s="435"/>
      <c r="Q537" s="435"/>
      <c r="R537" s="435"/>
      <c r="S537" s="435">
        <v>44027</v>
      </c>
      <c r="T537" s="279"/>
      <c r="U537" s="435">
        <v>44037</v>
      </c>
      <c r="V537" s="279"/>
      <c r="W537" s="279"/>
      <c r="X537" s="279"/>
      <c r="Y537" s="279"/>
      <c r="Z537" s="279"/>
      <c r="AA537" s="279"/>
      <c r="AB537" s="279"/>
      <c r="AC537" s="279"/>
      <c r="AD537" s="279"/>
      <c r="AE537" s="279"/>
      <c r="AF537" s="279"/>
      <c r="AG537" s="279"/>
      <c r="AH537" s="279"/>
      <c r="AI537" s="279"/>
      <c r="AJ537" s="435">
        <v>44132</v>
      </c>
      <c r="AK537" s="279"/>
      <c r="AL537" s="279"/>
      <c r="AM537" s="279"/>
      <c r="AN537" s="279"/>
      <c r="AO537" s="279"/>
      <c r="AP537" s="435">
        <v>44187</v>
      </c>
      <c r="AQ537" s="435">
        <v>44207</v>
      </c>
      <c r="AR537" s="435">
        <v>44227</v>
      </c>
      <c r="AS537" s="436">
        <v>44287</v>
      </c>
      <c r="AT537" s="451">
        <v>44704</v>
      </c>
      <c r="AU537" s="452"/>
    </row>
    <row r="538" spans="1:47" ht="31.5">
      <c r="A538" s="384"/>
      <c r="B538" s="282" t="s">
        <v>463</v>
      </c>
      <c r="C538" s="283" t="s">
        <v>1070</v>
      </c>
      <c r="D538" s="284">
        <v>90</v>
      </c>
      <c r="E538" s="285" t="s">
        <v>1032</v>
      </c>
      <c r="F538" s="321" t="s">
        <v>1670</v>
      </c>
      <c r="G538" s="287"/>
      <c r="H538" s="437"/>
      <c r="I538" s="438">
        <v>43947</v>
      </c>
      <c r="J538" s="438"/>
      <c r="K538" s="438">
        <v>43952</v>
      </c>
      <c r="L538" s="438">
        <v>43977</v>
      </c>
      <c r="M538" s="438"/>
      <c r="N538" s="438">
        <v>44007</v>
      </c>
      <c r="O538" s="438">
        <v>44007</v>
      </c>
      <c r="P538" s="438"/>
      <c r="Q538" s="438"/>
      <c r="R538" s="438"/>
      <c r="S538" s="438">
        <v>44027</v>
      </c>
      <c r="T538" s="290"/>
      <c r="U538" s="438">
        <v>44037</v>
      </c>
      <c r="V538" s="290"/>
      <c r="W538" s="290"/>
      <c r="X538" s="290"/>
      <c r="Y538" s="290"/>
      <c r="Z538" s="290"/>
      <c r="AA538" s="290"/>
      <c r="AB538" s="290"/>
      <c r="AC538" s="290"/>
      <c r="AD538" s="290"/>
      <c r="AE538" s="290"/>
      <c r="AF538" s="290"/>
      <c r="AG538" s="290"/>
      <c r="AH538" s="290"/>
      <c r="AI538" s="290"/>
      <c r="AJ538" s="438">
        <v>44132</v>
      </c>
      <c r="AK538" s="290"/>
      <c r="AL538" s="290"/>
      <c r="AM538" s="290"/>
      <c r="AN538" s="290"/>
      <c r="AO538" s="290"/>
      <c r="AP538" s="438">
        <v>44187</v>
      </c>
      <c r="AQ538" s="438">
        <v>44207</v>
      </c>
      <c r="AR538" s="438">
        <v>44227</v>
      </c>
      <c r="AS538" s="439">
        <v>44287</v>
      </c>
      <c r="AT538" s="451">
        <v>44287</v>
      </c>
      <c r="AU538" s="452"/>
    </row>
    <row r="539" spans="1:47" ht="31.5">
      <c r="A539" s="371">
        <v>91</v>
      </c>
      <c r="B539" s="246" t="s">
        <v>1671</v>
      </c>
      <c r="C539" s="247" t="s">
        <v>1071</v>
      </c>
      <c r="D539" s="248">
        <v>91</v>
      </c>
      <c r="E539" s="249" t="s">
        <v>1032</v>
      </c>
      <c r="F539" s="303" t="s">
        <v>1672</v>
      </c>
      <c r="G539" s="251" t="s">
        <v>1454</v>
      </c>
      <c r="H539" s="421"/>
      <c r="I539" s="440">
        <v>44175</v>
      </c>
      <c r="J539" s="440"/>
      <c r="K539" s="440">
        <v>44180</v>
      </c>
      <c r="L539" s="440">
        <v>44205</v>
      </c>
      <c r="M539" s="440"/>
      <c r="N539" s="441">
        <v>44235</v>
      </c>
      <c r="O539" s="441">
        <v>44235</v>
      </c>
      <c r="P539" s="441"/>
      <c r="Q539" s="441"/>
      <c r="R539" s="441"/>
      <c r="S539" s="441">
        <v>44255</v>
      </c>
      <c r="T539" s="256"/>
      <c r="U539" s="441">
        <v>44265</v>
      </c>
      <c r="V539" s="256"/>
      <c r="W539" s="256"/>
      <c r="X539" s="256"/>
      <c r="Y539" s="256"/>
      <c r="Z539" s="256"/>
      <c r="AA539" s="256"/>
      <c r="AB539" s="256"/>
      <c r="AC539" s="256"/>
      <c r="AD539" s="256"/>
      <c r="AE539" s="256"/>
      <c r="AF539" s="256"/>
      <c r="AG539" s="256"/>
      <c r="AH539" s="256"/>
      <c r="AI539" s="256"/>
      <c r="AJ539" s="442">
        <v>44360</v>
      </c>
      <c r="AK539" s="256"/>
      <c r="AL539" s="256"/>
      <c r="AM539" s="256"/>
      <c r="AN539" s="256"/>
      <c r="AO539" s="256"/>
      <c r="AP539" s="442">
        <v>44415</v>
      </c>
      <c r="AQ539" s="442">
        <v>44435</v>
      </c>
      <c r="AR539" s="442">
        <v>44455</v>
      </c>
      <c r="AS539" s="443">
        <v>44515</v>
      </c>
      <c r="AT539" s="451">
        <v>44713</v>
      </c>
      <c r="AU539" s="452"/>
    </row>
    <row r="540" spans="1:47" ht="31.5">
      <c r="A540" s="373"/>
      <c r="B540" s="262" t="s">
        <v>1517</v>
      </c>
      <c r="C540" s="263" t="s">
        <v>1072</v>
      </c>
      <c r="D540" s="273">
        <v>91</v>
      </c>
      <c r="E540" s="274" t="s">
        <v>1032</v>
      </c>
      <c r="F540" s="311" t="s">
        <v>1672</v>
      </c>
      <c r="G540" s="276"/>
      <c r="H540" s="426"/>
      <c r="I540" s="427">
        <v>43338</v>
      </c>
      <c r="J540" s="428">
        <f>I540+14</f>
        <v>43352</v>
      </c>
      <c r="K540" s="428">
        <f>J540+3</f>
        <v>43355</v>
      </c>
      <c r="L540" s="429">
        <f>K540+2</f>
        <v>43357</v>
      </c>
      <c r="M540" s="428">
        <f>L540+1</f>
        <v>43358</v>
      </c>
      <c r="N540" s="430">
        <f>M540+25</f>
        <v>43383</v>
      </c>
      <c r="O540" s="430">
        <f>M540+10</f>
        <v>43368</v>
      </c>
      <c r="P540" s="430"/>
      <c r="Q540" s="430">
        <f>M540+10</f>
        <v>43368</v>
      </c>
      <c r="R540" s="430">
        <f>Q540+5</f>
        <v>43373</v>
      </c>
      <c r="S540" s="431"/>
      <c r="T540" s="379">
        <f>Q540+10</f>
        <v>43378</v>
      </c>
      <c r="U540" s="430">
        <f>N540+10</f>
        <v>43393</v>
      </c>
      <c r="V540" s="379">
        <f>N540+1</f>
        <v>43384</v>
      </c>
      <c r="W540" s="379">
        <f>V540+5</f>
        <v>43389</v>
      </c>
      <c r="X540" s="380">
        <v>43493</v>
      </c>
      <c r="Y540" s="379">
        <f>X540+20</f>
        <v>43513</v>
      </c>
      <c r="Z540" s="379">
        <f>O540+10</f>
        <v>43378</v>
      </c>
      <c r="AA540" s="379">
        <f>X540+25</f>
        <v>43518</v>
      </c>
      <c r="AB540" s="379">
        <f>X540+15</f>
        <v>43508</v>
      </c>
      <c r="AC540" s="379">
        <f>AA540+1</f>
        <v>43519</v>
      </c>
      <c r="AD540" s="379">
        <f>X540+10</f>
        <v>43503</v>
      </c>
      <c r="AE540" s="379">
        <f>AD540+1</f>
        <v>43504</v>
      </c>
      <c r="AF540" s="379">
        <f>Y540+1</f>
        <v>43514</v>
      </c>
      <c r="AG540" s="380">
        <f>AF540+15</f>
        <v>43529</v>
      </c>
      <c r="AH540" s="379">
        <f>AG540+10</f>
        <v>43539</v>
      </c>
      <c r="AI540" s="379">
        <f>AH540+5</f>
        <v>43544</v>
      </c>
      <c r="AJ540" s="432">
        <f>AI540+15</f>
        <v>43559</v>
      </c>
      <c r="AK540" s="379">
        <f>AI540+20</f>
        <v>43564</v>
      </c>
      <c r="AL540" s="380">
        <f>AK540+5</f>
        <v>43569</v>
      </c>
      <c r="AM540" s="379">
        <f>AL540+1</f>
        <v>43570</v>
      </c>
      <c r="AN540" s="379">
        <f>AM540+5</f>
        <v>43575</v>
      </c>
      <c r="AO540" s="379">
        <f>AN540+5</f>
        <v>43580</v>
      </c>
      <c r="AP540" s="433"/>
      <c r="AQ540" s="433"/>
      <c r="AR540" s="433">
        <f>AO540+20</f>
        <v>43600</v>
      </c>
      <c r="AS540" s="434"/>
      <c r="AT540" s="451">
        <v>44538</v>
      </c>
      <c r="AU540" s="452"/>
    </row>
    <row r="541" spans="1:47" ht="31.5">
      <c r="A541" s="373"/>
      <c r="B541" s="262" t="s">
        <v>700</v>
      </c>
      <c r="C541" s="263" t="s">
        <v>1073</v>
      </c>
      <c r="D541" s="273">
        <v>91</v>
      </c>
      <c r="E541" s="274" t="s">
        <v>1032</v>
      </c>
      <c r="F541" s="311" t="s">
        <v>1672</v>
      </c>
      <c r="G541" s="276"/>
      <c r="H541" s="426"/>
      <c r="I541" s="435">
        <v>44175</v>
      </c>
      <c r="J541" s="435"/>
      <c r="K541" s="435">
        <v>44180</v>
      </c>
      <c r="L541" s="435">
        <v>44205</v>
      </c>
      <c r="M541" s="435"/>
      <c r="N541" s="435">
        <v>44235</v>
      </c>
      <c r="O541" s="435">
        <v>44235</v>
      </c>
      <c r="P541" s="435"/>
      <c r="Q541" s="435"/>
      <c r="R541" s="435"/>
      <c r="S541" s="435">
        <v>44255</v>
      </c>
      <c r="T541" s="279"/>
      <c r="U541" s="435">
        <v>44265</v>
      </c>
      <c r="V541" s="279"/>
      <c r="W541" s="279"/>
      <c r="X541" s="279"/>
      <c r="Y541" s="279"/>
      <c r="Z541" s="279"/>
      <c r="AA541" s="279"/>
      <c r="AB541" s="279"/>
      <c r="AC541" s="279"/>
      <c r="AD541" s="279"/>
      <c r="AE541" s="279"/>
      <c r="AF541" s="279"/>
      <c r="AG541" s="279"/>
      <c r="AH541" s="279"/>
      <c r="AI541" s="279"/>
      <c r="AJ541" s="435">
        <v>44360</v>
      </c>
      <c r="AK541" s="279"/>
      <c r="AL541" s="279"/>
      <c r="AM541" s="279"/>
      <c r="AN541" s="279"/>
      <c r="AO541" s="279"/>
      <c r="AP541" s="435">
        <v>44415</v>
      </c>
      <c r="AQ541" s="435">
        <v>44435</v>
      </c>
      <c r="AR541" s="435">
        <v>44455</v>
      </c>
      <c r="AS541" s="436">
        <v>44515</v>
      </c>
      <c r="AT541" s="451">
        <v>44563</v>
      </c>
      <c r="AU541" s="452"/>
    </row>
    <row r="542" spans="1:47" ht="31.5">
      <c r="A542" s="373"/>
      <c r="B542" s="262" t="s">
        <v>1673</v>
      </c>
      <c r="C542" s="263" t="s">
        <v>1074</v>
      </c>
      <c r="D542" s="273">
        <v>91</v>
      </c>
      <c r="E542" s="274" t="s">
        <v>1032</v>
      </c>
      <c r="F542" s="311" t="s">
        <v>1672</v>
      </c>
      <c r="G542" s="276"/>
      <c r="H542" s="426"/>
      <c r="I542" s="435">
        <v>44175</v>
      </c>
      <c r="J542" s="435"/>
      <c r="K542" s="435">
        <v>44180</v>
      </c>
      <c r="L542" s="435">
        <v>44205</v>
      </c>
      <c r="M542" s="435"/>
      <c r="N542" s="435">
        <v>44235</v>
      </c>
      <c r="O542" s="435">
        <v>44235</v>
      </c>
      <c r="P542" s="435"/>
      <c r="Q542" s="435"/>
      <c r="R542" s="435"/>
      <c r="S542" s="435">
        <v>44255</v>
      </c>
      <c r="T542" s="279"/>
      <c r="U542" s="435">
        <v>44265</v>
      </c>
      <c r="V542" s="279"/>
      <c r="W542" s="279"/>
      <c r="X542" s="279"/>
      <c r="Y542" s="279"/>
      <c r="Z542" s="279"/>
      <c r="AA542" s="279"/>
      <c r="AB542" s="279"/>
      <c r="AC542" s="279"/>
      <c r="AD542" s="279"/>
      <c r="AE542" s="279"/>
      <c r="AF542" s="279"/>
      <c r="AG542" s="279"/>
      <c r="AH542" s="279"/>
      <c r="AI542" s="279"/>
      <c r="AJ542" s="435">
        <v>44360</v>
      </c>
      <c r="AK542" s="279"/>
      <c r="AL542" s="279"/>
      <c r="AM542" s="279"/>
      <c r="AN542" s="279"/>
      <c r="AO542" s="279"/>
      <c r="AP542" s="435">
        <v>44415</v>
      </c>
      <c r="AQ542" s="435">
        <v>44435</v>
      </c>
      <c r="AR542" s="435">
        <v>44455</v>
      </c>
      <c r="AS542" s="436">
        <v>44515</v>
      </c>
      <c r="AT542" s="451">
        <v>44587</v>
      </c>
      <c r="AU542" s="452"/>
    </row>
    <row r="543" spans="1:47" ht="31.5">
      <c r="A543" s="373"/>
      <c r="B543" s="262" t="s">
        <v>798</v>
      </c>
      <c r="C543" s="263" t="s">
        <v>1075</v>
      </c>
      <c r="D543" s="273">
        <v>91</v>
      </c>
      <c r="E543" s="274" t="s">
        <v>1032</v>
      </c>
      <c r="F543" s="311" t="s">
        <v>1672</v>
      </c>
      <c r="G543" s="276"/>
      <c r="H543" s="426"/>
      <c r="I543" s="435">
        <v>44175</v>
      </c>
      <c r="J543" s="435"/>
      <c r="K543" s="435">
        <v>44180</v>
      </c>
      <c r="L543" s="435">
        <v>44205</v>
      </c>
      <c r="M543" s="435"/>
      <c r="N543" s="435">
        <v>44235</v>
      </c>
      <c r="O543" s="435">
        <v>44235</v>
      </c>
      <c r="P543" s="435"/>
      <c r="Q543" s="435"/>
      <c r="R543" s="435"/>
      <c r="S543" s="435">
        <v>44255</v>
      </c>
      <c r="T543" s="279"/>
      <c r="U543" s="435">
        <v>44265</v>
      </c>
      <c r="V543" s="279"/>
      <c r="W543" s="279"/>
      <c r="X543" s="279"/>
      <c r="Y543" s="279"/>
      <c r="Z543" s="279"/>
      <c r="AA543" s="279"/>
      <c r="AB543" s="279"/>
      <c r="AC543" s="279"/>
      <c r="AD543" s="279"/>
      <c r="AE543" s="279"/>
      <c r="AF543" s="279"/>
      <c r="AG543" s="279"/>
      <c r="AH543" s="279"/>
      <c r="AI543" s="279"/>
      <c r="AJ543" s="435">
        <v>44360</v>
      </c>
      <c r="AK543" s="279"/>
      <c r="AL543" s="279"/>
      <c r="AM543" s="279"/>
      <c r="AN543" s="279"/>
      <c r="AO543" s="279"/>
      <c r="AP543" s="435">
        <v>44415</v>
      </c>
      <c r="AQ543" s="435">
        <v>44435</v>
      </c>
      <c r="AR543" s="435">
        <v>44455</v>
      </c>
      <c r="AS543" s="436">
        <v>44515</v>
      </c>
      <c r="AT543" s="451">
        <v>44741</v>
      </c>
      <c r="AU543" s="452"/>
    </row>
    <row r="544" spans="1:47" ht="31.5">
      <c r="A544" s="373"/>
      <c r="B544" s="262" t="s">
        <v>1491</v>
      </c>
      <c r="C544" s="263" t="s">
        <v>1076</v>
      </c>
      <c r="D544" s="273">
        <v>91</v>
      </c>
      <c r="E544" s="274" t="s">
        <v>1032</v>
      </c>
      <c r="F544" s="311" t="s">
        <v>1672</v>
      </c>
      <c r="G544" s="276"/>
      <c r="H544" s="426"/>
      <c r="I544" s="435">
        <v>44175</v>
      </c>
      <c r="J544" s="435"/>
      <c r="K544" s="435">
        <v>44180</v>
      </c>
      <c r="L544" s="435">
        <v>44205</v>
      </c>
      <c r="M544" s="435"/>
      <c r="N544" s="435">
        <v>44235</v>
      </c>
      <c r="O544" s="435">
        <v>44235</v>
      </c>
      <c r="P544" s="435"/>
      <c r="Q544" s="435"/>
      <c r="R544" s="435"/>
      <c r="S544" s="435">
        <v>44255</v>
      </c>
      <c r="T544" s="279"/>
      <c r="U544" s="435">
        <v>44265</v>
      </c>
      <c r="V544" s="279"/>
      <c r="W544" s="279"/>
      <c r="X544" s="279"/>
      <c r="Y544" s="279"/>
      <c r="Z544" s="279"/>
      <c r="AA544" s="279"/>
      <c r="AB544" s="279"/>
      <c r="AC544" s="279"/>
      <c r="AD544" s="279"/>
      <c r="AE544" s="279"/>
      <c r="AF544" s="279"/>
      <c r="AG544" s="279"/>
      <c r="AH544" s="279"/>
      <c r="AI544" s="279"/>
      <c r="AJ544" s="435">
        <v>44360</v>
      </c>
      <c r="AK544" s="279"/>
      <c r="AL544" s="279"/>
      <c r="AM544" s="279"/>
      <c r="AN544" s="279"/>
      <c r="AO544" s="279"/>
      <c r="AP544" s="435">
        <v>44415</v>
      </c>
      <c r="AQ544" s="435">
        <v>44435</v>
      </c>
      <c r="AR544" s="435">
        <v>44455</v>
      </c>
      <c r="AS544" s="436">
        <v>44515</v>
      </c>
      <c r="AT544" s="451">
        <v>44609</v>
      </c>
      <c r="AU544" s="452"/>
    </row>
    <row r="545" spans="1:47" ht="31.5">
      <c r="A545" s="373"/>
      <c r="B545" s="262" t="s">
        <v>254</v>
      </c>
      <c r="C545" s="263" t="s">
        <v>1077</v>
      </c>
      <c r="D545" s="273">
        <v>91</v>
      </c>
      <c r="E545" s="274" t="s">
        <v>1032</v>
      </c>
      <c r="F545" s="311" t="s">
        <v>1672</v>
      </c>
      <c r="G545" s="276"/>
      <c r="H545" s="426"/>
      <c r="I545" s="435">
        <v>44175</v>
      </c>
      <c r="J545" s="435"/>
      <c r="K545" s="435">
        <v>44180</v>
      </c>
      <c r="L545" s="435">
        <v>44205</v>
      </c>
      <c r="M545" s="435"/>
      <c r="N545" s="435">
        <v>44235</v>
      </c>
      <c r="O545" s="435">
        <v>44235</v>
      </c>
      <c r="P545" s="435"/>
      <c r="Q545" s="435"/>
      <c r="R545" s="435"/>
      <c r="S545" s="435">
        <v>44255</v>
      </c>
      <c r="T545" s="279"/>
      <c r="U545" s="435">
        <v>44265</v>
      </c>
      <c r="V545" s="279"/>
      <c r="W545" s="279"/>
      <c r="X545" s="279"/>
      <c r="Y545" s="279"/>
      <c r="Z545" s="279"/>
      <c r="AA545" s="279"/>
      <c r="AB545" s="279"/>
      <c r="AC545" s="279"/>
      <c r="AD545" s="279"/>
      <c r="AE545" s="279"/>
      <c r="AF545" s="279"/>
      <c r="AG545" s="279"/>
      <c r="AH545" s="279"/>
      <c r="AI545" s="279"/>
      <c r="AJ545" s="435">
        <v>44360</v>
      </c>
      <c r="AK545" s="279"/>
      <c r="AL545" s="279"/>
      <c r="AM545" s="279"/>
      <c r="AN545" s="279"/>
      <c r="AO545" s="279"/>
      <c r="AP545" s="435">
        <v>44415</v>
      </c>
      <c r="AQ545" s="435">
        <v>44435</v>
      </c>
      <c r="AR545" s="435">
        <v>44455</v>
      </c>
      <c r="AS545" s="436">
        <v>44515</v>
      </c>
      <c r="AT545" s="451">
        <v>44568</v>
      </c>
      <c r="AU545" s="452"/>
    </row>
    <row r="546" spans="1:47" ht="47.25">
      <c r="A546" s="373"/>
      <c r="B546" s="262" t="s">
        <v>266</v>
      </c>
      <c r="C546" s="263" t="s">
        <v>1078</v>
      </c>
      <c r="D546" s="273">
        <v>91</v>
      </c>
      <c r="E546" s="274" t="s">
        <v>1032</v>
      </c>
      <c r="F546" s="311" t="s">
        <v>1672</v>
      </c>
      <c r="G546" s="276"/>
      <c r="H546" s="426"/>
      <c r="I546" s="435">
        <v>44175</v>
      </c>
      <c r="J546" s="435"/>
      <c r="K546" s="435">
        <v>44180</v>
      </c>
      <c r="L546" s="435">
        <v>44205</v>
      </c>
      <c r="M546" s="435"/>
      <c r="N546" s="435">
        <v>44235</v>
      </c>
      <c r="O546" s="435">
        <v>44235</v>
      </c>
      <c r="P546" s="435"/>
      <c r="Q546" s="435"/>
      <c r="R546" s="435"/>
      <c r="S546" s="435">
        <v>44255</v>
      </c>
      <c r="T546" s="279"/>
      <c r="U546" s="435">
        <v>44265</v>
      </c>
      <c r="V546" s="279"/>
      <c r="W546" s="279"/>
      <c r="X546" s="279"/>
      <c r="Y546" s="279"/>
      <c r="Z546" s="279"/>
      <c r="AA546" s="279"/>
      <c r="AB546" s="279"/>
      <c r="AC546" s="279"/>
      <c r="AD546" s="279"/>
      <c r="AE546" s="279"/>
      <c r="AF546" s="279"/>
      <c r="AG546" s="279"/>
      <c r="AH546" s="279"/>
      <c r="AI546" s="279"/>
      <c r="AJ546" s="435">
        <v>44360</v>
      </c>
      <c r="AK546" s="279"/>
      <c r="AL546" s="279"/>
      <c r="AM546" s="279"/>
      <c r="AN546" s="279"/>
      <c r="AO546" s="279"/>
      <c r="AP546" s="435">
        <v>44415</v>
      </c>
      <c r="AQ546" s="435">
        <v>44435</v>
      </c>
      <c r="AR546" s="435">
        <v>44455</v>
      </c>
      <c r="AS546" s="436">
        <v>44515</v>
      </c>
      <c r="AT546" s="451">
        <v>44568</v>
      </c>
      <c r="AU546" s="452"/>
    </row>
    <row r="547" spans="1:47" ht="31.5">
      <c r="A547" s="373"/>
      <c r="B547" s="262" t="s">
        <v>1521</v>
      </c>
      <c r="C547" s="263" t="s">
        <v>1079</v>
      </c>
      <c r="D547" s="273">
        <v>91</v>
      </c>
      <c r="E547" s="274" t="s">
        <v>1032</v>
      </c>
      <c r="F547" s="311" t="s">
        <v>1672</v>
      </c>
      <c r="G547" s="276"/>
      <c r="H547" s="426"/>
      <c r="I547" s="435">
        <v>44175</v>
      </c>
      <c r="J547" s="435"/>
      <c r="K547" s="435">
        <v>44180</v>
      </c>
      <c r="L547" s="435">
        <v>44205</v>
      </c>
      <c r="M547" s="435"/>
      <c r="N547" s="435">
        <v>44235</v>
      </c>
      <c r="O547" s="435">
        <v>44235</v>
      </c>
      <c r="P547" s="435"/>
      <c r="Q547" s="435"/>
      <c r="R547" s="435"/>
      <c r="S547" s="435">
        <v>44255</v>
      </c>
      <c r="T547" s="279"/>
      <c r="U547" s="435">
        <v>44265</v>
      </c>
      <c r="V547" s="279"/>
      <c r="W547" s="279"/>
      <c r="X547" s="279"/>
      <c r="Y547" s="279"/>
      <c r="Z547" s="279"/>
      <c r="AA547" s="279"/>
      <c r="AB547" s="279"/>
      <c r="AC547" s="279"/>
      <c r="AD547" s="279"/>
      <c r="AE547" s="279"/>
      <c r="AF547" s="279"/>
      <c r="AG547" s="279"/>
      <c r="AH547" s="279"/>
      <c r="AI547" s="279"/>
      <c r="AJ547" s="435">
        <v>44360</v>
      </c>
      <c r="AK547" s="279"/>
      <c r="AL547" s="279"/>
      <c r="AM547" s="279"/>
      <c r="AN547" s="279"/>
      <c r="AO547" s="279"/>
      <c r="AP547" s="435">
        <v>44415</v>
      </c>
      <c r="AQ547" s="435">
        <v>44435</v>
      </c>
      <c r="AR547" s="435">
        <v>44455</v>
      </c>
      <c r="AS547" s="436">
        <v>44515</v>
      </c>
      <c r="AT547" s="451">
        <v>45118</v>
      </c>
      <c r="AU547" s="452"/>
    </row>
    <row r="548" spans="1:47" ht="31.5">
      <c r="A548" s="373"/>
      <c r="B548" s="262" t="s">
        <v>1524</v>
      </c>
      <c r="C548" s="263" t="s">
        <v>1080</v>
      </c>
      <c r="D548" s="273">
        <v>91</v>
      </c>
      <c r="E548" s="274" t="s">
        <v>1032</v>
      </c>
      <c r="F548" s="311" t="s">
        <v>1672</v>
      </c>
      <c r="G548" s="276"/>
      <c r="H548" s="426"/>
      <c r="I548" s="435">
        <v>44175</v>
      </c>
      <c r="J548" s="435"/>
      <c r="K548" s="435">
        <v>44180</v>
      </c>
      <c r="L548" s="435">
        <v>44205</v>
      </c>
      <c r="M548" s="435"/>
      <c r="N548" s="435">
        <v>44235</v>
      </c>
      <c r="O548" s="435">
        <v>44235</v>
      </c>
      <c r="P548" s="435"/>
      <c r="Q548" s="435"/>
      <c r="R548" s="435"/>
      <c r="S548" s="435">
        <v>44255</v>
      </c>
      <c r="T548" s="279"/>
      <c r="U548" s="435">
        <v>44265</v>
      </c>
      <c r="V548" s="279"/>
      <c r="W548" s="279"/>
      <c r="X548" s="279"/>
      <c r="Y548" s="279"/>
      <c r="Z548" s="279"/>
      <c r="AA548" s="279"/>
      <c r="AB548" s="279"/>
      <c r="AC548" s="279"/>
      <c r="AD548" s="279"/>
      <c r="AE548" s="279"/>
      <c r="AF548" s="279"/>
      <c r="AG548" s="279"/>
      <c r="AH548" s="279"/>
      <c r="AI548" s="279"/>
      <c r="AJ548" s="435">
        <v>44360</v>
      </c>
      <c r="AK548" s="279"/>
      <c r="AL548" s="279"/>
      <c r="AM548" s="279"/>
      <c r="AN548" s="279"/>
      <c r="AO548" s="279"/>
      <c r="AP548" s="435">
        <v>44415</v>
      </c>
      <c r="AQ548" s="435">
        <v>44435</v>
      </c>
      <c r="AR548" s="435">
        <v>44455</v>
      </c>
      <c r="AS548" s="436">
        <v>44515</v>
      </c>
      <c r="AT548" s="451">
        <v>44518</v>
      </c>
      <c r="AU548" s="452"/>
    </row>
    <row r="549" spans="1:47" ht="31.5">
      <c r="A549" s="373"/>
      <c r="B549" s="262" t="s">
        <v>256</v>
      </c>
      <c r="C549" s="263" t="s">
        <v>1081</v>
      </c>
      <c r="D549" s="273">
        <v>91</v>
      </c>
      <c r="E549" s="274" t="s">
        <v>1032</v>
      </c>
      <c r="F549" s="311" t="s">
        <v>1672</v>
      </c>
      <c r="G549" s="276"/>
      <c r="H549" s="426"/>
      <c r="I549" s="435">
        <v>44175</v>
      </c>
      <c r="J549" s="435"/>
      <c r="K549" s="435">
        <v>44180</v>
      </c>
      <c r="L549" s="435">
        <v>44205</v>
      </c>
      <c r="M549" s="435"/>
      <c r="N549" s="435">
        <v>44235</v>
      </c>
      <c r="O549" s="435">
        <v>44235</v>
      </c>
      <c r="P549" s="435"/>
      <c r="Q549" s="435"/>
      <c r="R549" s="435"/>
      <c r="S549" s="435">
        <v>44255</v>
      </c>
      <c r="T549" s="279"/>
      <c r="U549" s="435">
        <v>44265</v>
      </c>
      <c r="V549" s="279"/>
      <c r="W549" s="279"/>
      <c r="X549" s="279"/>
      <c r="Y549" s="279"/>
      <c r="Z549" s="279"/>
      <c r="AA549" s="279"/>
      <c r="AB549" s="279"/>
      <c r="AC549" s="279"/>
      <c r="AD549" s="279"/>
      <c r="AE549" s="279"/>
      <c r="AF549" s="279"/>
      <c r="AG549" s="279"/>
      <c r="AH549" s="279"/>
      <c r="AI549" s="279"/>
      <c r="AJ549" s="435">
        <v>44360</v>
      </c>
      <c r="AK549" s="279"/>
      <c r="AL549" s="279"/>
      <c r="AM549" s="279"/>
      <c r="AN549" s="279"/>
      <c r="AO549" s="279"/>
      <c r="AP549" s="435">
        <v>44415</v>
      </c>
      <c r="AQ549" s="435">
        <v>44435</v>
      </c>
      <c r="AR549" s="435">
        <v>44455</v>
      </c>
      <c r="AS549" s="436">
        <v>44515</v>
      </c>
      <c r="AT549" s="451">
        <v>44796</v>
      </c>
      <c r="AU549" s="452"/>
    </row>
    <row r="550" spans="1:47" ht="31.5">
      <c r="A550" s="384"/>
      <c r="B550" s="282" t="s">
        <v>268</v>
      </c>
      <c r="C550" s="283" t="s">
        <v>1082</v>
      </c>
      <c r="D550" s="284">
        <v>91</v>
      </c>
      <c r="E550" s="285" t="s">
        <v>1032</v>
      </c>
      <c r="F550" s="321" t="s">
        <v>1672</v>
      </c>
      <c r="G550" s="287"/>
      <c r="H550" s="437"/>
      <c r="I550" s="438">
        <v>44175</v>
      </c>
      <c r="J550" s="438"/>
      <c r="K550" s="438">
        <v>44180</v>
      </c>
      <c r="L550" s="438">
        <v>44205</v>
      </c>
      <c r="M550" s="438"/>
      <c r="N550" s="438">
        <v>44235</v>
      </c>
      <c r="O550" s="438">
        <v>44235</v>
      </c>
      <c r="P550" s="438"/>
      <c r="Q550" s="438"/>
      <c r="R550" s="438"/>
      <c r="S550" s="438">
        <v>44255</v>
      </c>
      <c r="T550" s="290"/>
      <c r="U550" s="438">
        <v>44265</v>
      </c>
      <c r="V550" s="290"/>
      <c r="W550" s="290"/>
      <c r="X550" s="290"/>
      <c r="Y550" s="290"/>
      <c r="Z550" s="290"/>
      <c r="AA550" s="290"/>
      <c r="AB550" s="290"/>
      <c r="AC550" s="290"/>
      <c r="AD550" s="290"/>
      <c r="AE550" s="290"/>
      <c r="AF550" s="290"/>
      <c r="AG550" s="290"/>
      <c r="AH550" s="290"/>
      <c r="AI550" s="290"/>
      <c r="AJ550" s="438">
        <v>44360</v>
      </c>
      <c r="AK550" s="290"/>
      <c r="AL550" s="290"/>
      <c r="AM550" s="290"/>
      <c r="AN550" s="290"/>
      <c r="AO550" s="290"/>
      <c r="AP550" s="438">
        <v>44415</v>
      </c>
      <c r="AQ550" s="438">
        <v>44435</v>
      </c>
      <c r="AR550" s="438">
        <v>44455</v>
      </c>
      <c r="AS550" s="439">
        <v>44515</v>
      </c>
      <c r="AT550" s="451">
        <v>44515</v>
      </c>
      <c r="AU550" s="452"/>
    </row>
    <row r="551" spans="1:47" ht="31.5">
      <c r="A551" s="371">
        <v>92</v>
      </c>
      <c r="B551" s="246" t="s">
        <v>696</v>
      </c>
      <c r="C551" s="247" t="s">
        <v>1083</v>
      </c>
      <c r="D551" s="248">
        <v>92</v>
      </c>
      <c r="E551" s="249" t="s">
        <v>1032</v>
      </c>
      <c r="F551" s="303" t="s">
        <v>1674</v>
      </c>
      <c r="G551" s="251" t="s">
        <v>1454</v>
      </c>
      <c r="H551" s="421"/>
      <c r="I551" s="440">
        <v>44158</v>
      </c>
      <c r="J551" s="440"/>
      <c r="K551" s="440">
        <v>44163</v>
      </c>
      <c r="L551" s="440">
        <v>44188</v>
      </c>
      <c r="M551" s="440"/>
      <c r="N551" s="441">
        <v>44218</v>
      </c>
      <c r="O551" s="441">
        <v>44218</v>
      </c>
      <c r="P551" s="441"/>
      <c r="Q551" s="441"/>
      <c r="R551" s="441"/>
      <c r="S551" s="441">
        <v>44238</v>
      </c>
      <c r="T551" s="256"/>
      <c r="U551" s="441">
        <v>44248</v>
      </c>
      <c r="V551" s="256"/>
      <c r="W551" s="256"/>
      <c r="X551" s="256"/>
      <c r="Y551" s="256"/>
      <c r="Z551" s="256"/>
      <c r="AA551" s="256"/>
      <c r="AB551" s="256"/>
      <c r="AC551" s="256"/>
      <c r="AD551" s="256"/>
      <c r="AE551" s="256"/>
      <c r="AF551" s="256"/>
      <c r="AG551" s="256"/>
      <c r="AH551" s="256"/>
      <c r="AI551" s="256"/>
      <c r="AJ551" s="442">
        <v>44343</v>
      </c>
      <c r="AK551" s="256"/>
      <c r="AL551" s="256"/>
      <c r="AM551" s="256"/>
      <c r="AN551" s="256"/>
      <c r="AO551" s="256"/>
      <c r="AP551" s="442">
        <v>44398</v>
      </c>
      <c r="AQ551" s="442">
        <v>44418</v>
      </c>
      <c r="AR551" s="442">
        <v>44438</v>
      </c>
      <c r="AS551" s="443">
        <v>44498</v>
      </c>
      <c r="AT551" s="451">
        <v>44498</v>
      </c>
      <c r="AU551" s="452"/>
    </row>
    <row r="552" spans="1:47" ht="31.5">
      <c r="A552" s="373"/>
      <c r="B552" s="262" t="s">
        <v>704</v>
      </c>
      <c r="C552" s="263" t="s">
        <v>1084</v>
      </c>
      <c r="D552" s="273">
        <v>92</v>
      </c>
      <c r="E552" s="274" t="s">
        <v>1032</v>
      </c>
      <c r="F552" s="311" t="s">
        <v>1674</v>
      </c>
      <c r="G552" s="276"/>
      <c r="H552" s="426"/>
      <c r="I552" s="427">
        <v>43338</v>
      </c>
      <c r="J552" s="428">
        <f>I552+14</f>
        <v>43352</v>
      </c>
      <c r="K552" s="428">
        <f>J552+3</f>
        <v>43355</v>
      </c>
      <c r="L552" s="429">
        <f>K552+2</f>
        <v>43357</v>
      </c>
      <c r="M552" s="428">
        <f>L552+1</f>
        <v>43358</v>
      </c>
      <c r="N552" s="430">
        <f>M552+25</f>
        <v>43383</v>
      </c>
      <c r="O552" s="430">
        <f>M552+10</f>
        <v>43368</v>
      </c>
      <c r="P552" s="430"/>
      <c r="Q552" s="430">
        <f>M552+10</f>
        <v>43368</v>
      </c>
      <c r="R552" s="430">
        <f>Q552+5</f>
        <v>43373</v>
      </c>
      <c r="S552" s="431"/>
      <c r="T552" s="379">
        <f>Q552+10</f>
        <v>43378</v>
      </c>
      <c r="U552" s="430">
        <f>N552+10</f>
        <v>43393</v>
      </c>
      <c r="V552" s="379">
        <f>N552+1</f>
        <v>43384</v>
      </c>
      <c r="W552" s="379">
        <f>V552+5</f>
        <v>43389</v>
      </c>
      <c r="X552" s="380">
        <v>43493</v>
      </c>
      <c r="Y552" s="379">
        <f>X552+20</f>
        <v>43513</v>
      </c>
      <c r="Z552" s="379">
        <f>O552+10</f>
        <v>43378</v>
      </c>
      <c r="AA552" s="379">
        <f>X552+25</f>
        <v>43518</v>
      </c>
      <c r="AB552" s="379">
        <f>X552+15</f>
        <v>43508</v>
      </c>
      <c r="AC552" s="379">
        <f>AA552+1</f>
        <v>43519</v>
      </c>
      <c r="AD552" s="379">
        <f>X552+10</f>
        <v>43503</v>
      </c>
      <c r="AE552" s="379">
        <f>AD552+1</f>
        <v>43504</v>
      </c>
      <c r="AF552" s="379">
        <f>Y552+1</f>
        <v>43514</v>
      </c>
      <c r="AG552" s="380">
        <f>AF552+15</f>
        <v>43529</v>
      </c>
      <c r="AH552" s="379">
        <f>AG552+10</f>
        <v>43539</v>
      </c>
      <c r="AI552" s="379">
        <f>AH552+5</f>
        <v>43544</v>
      </c>
      <c r="AJ552" s="432">
        <f>AI552+15</f>
        <v>43559</v>
      </c>
      <c r="AK552" s="379">
        <f>AI552+20</f>
        <v>43564</v>
      </c>
      <c r="AL552" s="380">
        <f>AK552+5</f>
        <v>43569</v>
      </c>
      <c r="AM552" s="379">
        <f>AL552+1</f>
        <v>43570</v>
      </c>
      <c r="AN552" s="379">
        <f>AM552+5</f>
        <v>43575</v>
      </c>
      <c r="AO552" s="379">
        <f>AN552+5</f>
        <v>43580</v>
      </c>
      <c r="AP552" s="433"/>
      <c r="AQ552" s="433"/>
      <c r="AR552" s="433">
        <f>AO552+20</f>
        <v>43600</v>
      </c>
      <c r="AS552" s="434"/>
      <c r="AT552" s="451">
        <v>44743</v>
      </c>
      <c r="AU552" s="452"/>
    </row>
    <row r="553" spans="1:47">
      <c r="A553" s="373"/>
      <c r="B553" s="262" t="s">
        <v>698</v>
      </c>
      <c r="C553" s="263" t="s">
        <v>1085</v>
      </c>
      <c r="D553" s="273">
        <v>92</v>
      </c>
      <c r="E553" s="274" t="s">
        <v>1032</v>
      </c>
      <c r="F553" s="311" t="s">
        <v>1674</v>
      </c>
      <c r="G553" s="276"/>
      <c r="H553" s="426"/>
      <c r="I553" s="435">
        <v>44158</v>
      </c>
      <c r="J553" s="435"/>
      <c r="K553" s="435">
        <v>44163</v>
      </c>
      <c r="L553" s="435">
        <v>44188</v>
      </c>
      <c r="M553" s="435"/>
      <c r="N553" s="435">
        <v>44218</v>
      </c>
      <c r="O553" s="435">
        <v>44218</v>
      </c>
      <c r="P553" s="435"/>
      <c r="Q553" s="435"/>
      <c r="R553" s="435"/>
      <c r="S553" s="435">
        <v>44238</v>
      </c>
      <c r="T553" s="279"/>
      <c r="U553" s="435">
        <v>44248</v>
      </c>
      <c r="V553" s="279"/>
      <c r="W553" s="279"/>
      <c r="X553" s="279"/>
      <c r="Y553" s="279"/>
      <c r="Z553" s="279"/>
      <c r="AA553" s="279"/>
      <c r="AB553" s="279"/>
      <c r="AC553" s="279"/>
      <c r="AD553" s="279"/>
      <c r="AE553" s="279"/>
      <c r="AF553" s="279"/>
      <c r="AG553" s="279"/>
      <c r="AH553" s="279"/>
      <c r="AI553" s="279"/>
      <c r="AJ553" s="435">
        <v>44343</v>
      </c>
      <c r="AK553" s="279"/>
      <c r="AL553" s="279"/>
      <c r="AM553" s="279"/>
      <c r="AN553" s="279"/>
      <c r="AO553" s="279"/>
      <c r="AP553" s="435">
        <v>44398</v>
      </c>
      <c r="AQ553" s="435">
        <v>44418</v>
      </c>
      <c r="AR553" s="436">
        <v>44438</v>
      </c>
      <c r="AS553" s="280">
        <v>44498</v>
      </c>
      <c r="AT553" s="451">
        <v>44891</v>
      </c>
      <c r="AU553" s="452"/>
    </row>
    <row r="554" spans="1:47" ht="31.5">
      <c r="A554" s="384"/>
      <c r="B554" s="282" t="s">
        <v>706</v>
      </c>
      <c r="C554" s="283" t="s">
        <v>1086</v>
      </c>
      <c r="D554" s="284">
        <v>92</v>
      </c>
      <c r="E554" s="285" t="s">
        <v>1032</v>
      </c>
      <c r="F554" s="321" t="s">
        <v>1674</v>
      </c>
      <c r="G554" s="287"/>
      <c r="H554" s="437"/>
      <c r="I554" s="438">
        <v>44158</v>
      </c>
      <c r="J554" s="438"/>
      <c r="K554" s="438">
        <v>44163</v>
      </c>
      <c r="L554" s="438">
        <v>44188</v>
      </c>
      <c r="M554" s="438"/>
      <c r="N554" s="438">
        <v>44218</v>
      </c>
      <c r="O554" s="438">
        <v>44218</v>
      </c>
      <c r="P554" s="438"/>
      <c r="Q554" s="438"/>
      <c r="R554" s="438"/>
      <c r="S554" s="438">
        <v>44238</v>
      </c>
      <c r="T554" s="290"/>
      <c r="U554" s="438">
        <v>44248</v>
      </c>
      <c r="V554" s="290"/>
      <c r="W554" s="290"/>
      <c r="X554" s="290"/>
      <c r="Y554" s="290"/>
      <c r="Z554" s="290"/>
      <c r="AA554" s="290"/>
      <c r="AB554" s="290"/>
      <c r="AC554" s="290"/>
      <c r="AD554" s="290"/>
      <c r="AE554" s="290"/>
      <c r="AF554" s="290"/>
      <c r="AG554" s="290"/>
      <c r="AH554" s="290"/>
      <c r="AI554" s="290"/>
      <c r="AJ554" s="438">
        <v>44343</v>
      </c>
      <c r="AK554" s="290"/>
      <c r="AL554" s="290"/>
      <c r="AM554" s="290"/>
      <c r="AN554" s="290"/>
      <c r="AO554" s="290"/>
      <c r="AP554" s="438">
        <v>44398</v>
      </c>
      <c r="AQ554" s="438">
        <v>44418</v>
      </c>
      <c r="AR554" s="439">
        <v>44438</v>
      </c>
      <c r="AS554" s="291">
        <v>44498</v>
      </c>
      <c r="AT554" s="451">
        <v>44743</v>
      </c>
      <c r="AU554" s="452"/>
    </row>
    <row r="555" spans="1:47" ht="31.5">
      <c r="A555" s="371">
        <v>93</v>
      </c>
      <c r="B555" s="246" t="s">
        <v>710</v>
      </c>
      <c r="C555" s="247" t="s">
        <v>1087</v>
      </c>
      <c r="D555" s="248">
        <v>93</v>
      </c>
      <c r="E555" s="249" t="s">
        <v>1032</v>
      </c>
      <c r="F555" s="303" t="s">
        <v>1675</v>
      </c>
      <c r="G555" s="251" t="s">
        <v>1454</v>
      </c>
      <c r="H555" s="421"/>
      <c r="I555" s="440">
        <v>44417</v>
      </c>
      <c r="J555" s="440"/>
      <c r="K555" s="440">
        <v>44422</v>
      </c>
      <c r="L555" s="440">
        <v>44447</v>
      </c>
      <c r="M555" s="440"/>
      <c r="N555" s="441">
        <v>44477</v>
      </c>
      <c r="O555" s="441">
        <v>44477</v>
      </c>
      <c r="P555" s="441"/>
      <c r="Q555" s="441"/>
      <c r="R555" s="441"/>
      <c r="S555" s="441">
        <v>44497</v>
      </c>
      <c r="T555" s="256"/>
      <c r="U555" s="441">
        <v>44507</v>
      </c>
      <c r="V555" s="256"/>
      <c r="W555" s="256"/>
      <c r="X555" s="256"/>
      <c r="Y555" s="256"/>
      <c r="Z555" s="256"/>
      <c r="AA555" s="256"/>
      <c r="AB555" s="256"/>
      <c r="AC555" s="256"/>
      <c r="AD555" s="256"/>
      <c r="AE555" s="256"/>
      <c r="AF555" s="256"/>
      <c r="AG555" s="256"/>
      <c r="AH555" s="256"/>
      <c r="AI555" s="256"/>
      <c r="AJ555" s="442">
        <v>44602</v>
      </c>
      <c r="AK555" s="256"/>
      <c r="AL555" s="256"/>
      <c r="AM555" s="256"/>
      <c r="AN555" s="256"/>
      <c r="AO555" s="256"/>
      <c r="AP555" s="442">
        <v>44657</v>
      </c>
      <c r="AQ555" s="442">
        <v>44677</v>
      </c>
      <c r="AR555" s="442">
        <v>44697</v>
      </c>
      <c r="AS555" s="443">
        <v>44757</v>
      </c>
      <c r="AT555" s="451">
        <v>44833</v>
      </c>
      <c r="AU555" s="452"/>
    </row>
    <row r="556" spans="1:47" ht="47.25">
      <c r="A556" s="373"/>
      <c r="B556" s="262" t="s">
        <v>218</v>
      </c>
      <c r="C556" s="263" t="s">
        <v>1088</v>
      </c>
      <c r="D556" s="273">
        <v>93</v>
      </c>
      <c r="E556" s="274" t="s">
        <v>1032</v>
      </c>
      <c r="F556" s="311" t="s">
        <v>1675</v>
      </c>
      <c r="G556" s="276"/>
      <c r="H556" s="426"/>
      <c r="I556" s="427">
        <v>43338</v>
      </c>
      <c r="J556" s="428">
        <f>I556+14</f>
        <v>43352</v>
      </c>
      <c r="K556" s="428">
        <f>J556+3</f>
        <v>43355</v>
      </c>
      <c r="L556" s="429">
        <f>K556+2</f>
        <v>43357</v>
      </c>
      <c r="M556" s="428">
        <f>L556+1</f>
        <v>43358</v>
      </c>
      <c r="N556" s="430">
        <f>M556+25</f>
        <v>43383</v>
      </c>
      <c r="O556" s="430">
        <f>M556+10</f>
        <v>43368</v>
      </c>
      <c r="P556" s="430"/>
      <c r="Q556" s="430">
        <f>M556+10</f>
        <v>43368</v>
      </c>
      <c r="R556" s="430">
        <f>Q556+5</f>
        <v>43373</v>
      </c>
      <c r="S556" s="431"/>
      <c r="T556" s="379">
        <f>Q556+10</f>
        <v>43378</v>
      </c>
      <c r="U556" s="430">
        <f>N556+10</f>
        <v>43393</v>
      </c>
      <c r="V556" s="379">
        <f>N556+1</f>
        <v>43384</v>
      </c>
      <c r="W556" s="379">
        <f>V556+5</f>
        <v>43389</v>
      </c>
      <c r="X556" s="380">
        <v>43493</v>
      </c>
      <c r="Y556" s="379">
        <f>X556+20</f>
        <v>43513</v>
      </c>
      <c r="Z556" s="379">
        <f>O556+10</f>
        <v>43378</v>
      </c>
      <c r="AA556" s="379">
        <f>X556+25</f>
        <v>43518</v>
      </c>
      <c r="AB556" s="379">
        <f>X556+15</f>
        <v>43508</v>
      </c>
      <c r="AC556" s="379">
        <f>AA556+1</f>
        <v>43519</v>
      </c>
      <c r="AD556" s="379">
        <f>X556+10</f>
        <v>43503</v>
      </c>
      <c r="AE556" s="379">
        <f>AD556+1</f>
        <v>43504</v>
      </c>
      <c r="AF556" s="379">
        <f>Y556+1</f>
        <v>43514</v>
      </c>
      <c r="AG556" s="380">
        <f>AF556+15</f>
        <v>43529</v>
      </c>
      <c r="AH556" s="379">
        <f>AG556+10</f>
        <v>43539</v>
      </c>
      <c r="AI556" s="379">
        <f>AH556+5</f>
        <v>43544</v>
      </c>
      <c r="AJ556" s="432">
        <f>AI556+15</f>
        <v>43559</v>
      </c>
      <c r="AK556" s="379">
        <f>AI556+20</f>
        <v>43564</v>
      </c>
      <c r="AL556" s="380">
        <f>AK556+5</f>
        <v>43569</v>
      </c>
      <c r="AM556" s="379">
        <f>AL556+1</f>
        <v>43570</v>
      </c>
      <c r="AN556" s="379">
        <f>AM556+5</f>
        <v>43575</v>
      </c>
      <c r="AO556" s="379">
        <f>AN556+5</f>
        <v>43580</v>
      </c>
      <c r="AP556" s="433"/>
      <c r="AQ556" s="433"/>
      <c r="AR556" s="433">
        <f>AO556+20</f>
        <v>43600</v>
      </c>
      <c r="AS556" s="434"/>
      <c r="AT556" s="451">
        <v>45103</v>
      </c>
      <c r="AU556" s="452"/>
    </row>
    <row r="557" spans="1:47" ht="31.5">
      <c r="A557" s="373"/>
      <c r="B557" s="262" t="s">
        <v>208</v>
      </c>
      <c r="C557" s="263" t="s">
        <v>1089</v>
      </c>
      <c r="D557" s="273">
        <v>93</v>
      </c>
      <c r="E557" s="274" t="s">
        <v>1032</v>
      </c>
      <c r="F557" s="311" t="s">
        <v>1675</v>
      </c>
      <c r="G557" s="276"/>
      <c r="H557" s="426"/>
      <c r="I557" s="435">
        <v>44417</v>
      </c>
      <c r="J557" s="435"/>
      <c r="K557" s="435">
        <v>44422</v>
      </c>
      <c r="L557" s="435">
        <v>44447</v>
      </c>
      <c r="M557" s="435"/>
      <c r="N557" s="435">
        <v>44477</v>
      </c>
      <c r="O557" s="435">
        <v>44477</v>
      </c>
      <c r="P557" s="435"/>
      <c r="Q557" s="435"/>
      <c r="R557" s="435"/>
      <c r="S557" s="435">
        <v>44497</v>
      </c>
      <c r="T557" s="279"/>
      <c r="U557" s="435">
        <v>44507</v>
      </c>
      <c r="V557" s="279"/>
      <c r="W557" s="279"/>
      <c r="X557" s="279"/>
      <c r="Y557" s="279"/>
      <c r="Z557" s="279"/>
      <c r="AA557" s="279"/>
      <c r="AB557" s="279"/>
      <c r="AC557" s="279"/>
      <c r="AD557" s="279"/>
      <c r="AE557" s="279"/>
      <c r="AF557" s="279"/>
      <c r="AG557" s="279"/>
      <c r="AH557" s="279"/>
      <c r="AI557" s="279"/>
      <c r="AJ557" s="435">
        <v>44602</v>
      </c>
      <c r="AK557" s="279"/>
      <c r="AL557" s="279"/>
      <c r="AM557" s="279"/>
      <c r="AN557" s="279"/>
      <c r="AO557" s="279"/>
      <c r="AP557" s="435">
        <v>44657</v>
      </c>
      <c r="AQ557" s="435">
        <v>44677</v>
      </c>
      <c r="AR557" s="435">
        <v>44697</v>
      </c>
      <c r="AS557" s="436">
        <v>44757</v>
      </c>
      <c r="AT557" s="451">
        <v>45103</v>
      </c>
      <c r="AU557" s="452"/>
    </row>
    <row r="558" spans="1:47" ht="31.5">
      <c r="A558" s="373"/>
      <c r="B558" s="262" t="s">
        <v>210</v>
      </c>
      <c r="C558" s="263" t="s">
        <v>1090</v>
      </c>
      <c r="D558" s="273">
        <v>93</v>
      </c>
      <c r="E558" s="274" t="s">
        <v>1032</v>
      </c>
      <c r="F558" s="311" t="s">
        <v>1675</v>
      </c>
      <c r="G558" s="276"/>
      <c r="H558" s="426"/>
      <c r="I558" s="435">
        <v>44417</v>
      </c>
      <c r="J558" s="435"/>
      <c r="K558" s="435">
        <v>44422</v>
      </c>
      <c r="L558" s="435">
        <v>44447</v>
      </c>
      <c r="M558" s="435"/>
      <c r="N558" s="435">
        <v>44477</v>
      </c>
      <c r="O558" s="435">
        <v>44477</v>
      </c>
      <c r="P558" s="435"/>
      <c r="Q558" s="435"/>
      <c r="R558" s="435"/>
      <c r="S558" s="435">
        <v>44497</v>
      </c>
      <c r="T558" s="279"/>
      <c r="U558" s="435">
        <v>44507</v>
      </c>
      <c r="V558" s="279"/>
      <c r="W558" s="279"/>
      <c r="X558" s="279"/>
      <c r="Y558" s="279"/>
      <c r="Z558" s="279"/>
      <c r="AA558" s="279"/>
      <c r="AB558" s="279"/>
      <c r="AC558" s="279"/>
      <c r="AD558" s="279"/>
      <c r="AE558" s="279"/>
      <c r="AF558" s="279"/>
      <c r="AG558" s="279"/>
      <c r="AH558" s="279"/>
      <c r="AI558" s="279"/>
      <c r="AJ558" s="435">
        <v>44602</v>
      </c>
      <c r="AK558" s="279"/>
      <c r="AL558" s="279"/>
      <c r="AM558" s="279"/>
      <c r="AN558" s="279"/>
      <c r="AO558" s="279"/>
      <c r="AP558" s="435">
        <v>44657</v>
      </c>
      <c r="AQ558" s="435">
        <v>44677</v>
      </c>
      <c r="AR558" s="435">
        <v>44697</v>
      </c>
      <c r="AS558" s="436">
        <v>44757</v>
      </c>
      <c r="AT558" s="451">
        <v>45103</v>
      </c>
      <c r="AU558" s="452"/>
    </row>
    <row r="559" spans="1:47" ht="31.5">
      <c r="A559" s="373"/>
      <c r="B559" s="262" t="s">
        <v>212</v>
      </c>
      <c r="C559" s="263" t="s">
        <v>1091</v>
      </c>
      <c r="D559" s="273">
        <v>93</v>
      </c>
      <c r="E559" s="274" t="s">
        <v>1032</v>
      </c>
      <c r="F559" s="311" t="s">
        <v>1675</v>
      </c>
      <c r="G559" s="276"/>
      <c r="H559" s="426"/>
      <c r="I559" s="435">
        <v>44417</v>
      </c>
      <c r="J559" s="435"/>
      <c r="K559" s="435">
        <v>44422</v>
      </c>
      <c r="L559" s="435">
        <v>44447</v>
      </c>
      <c r="M559" s="435"/>
      <c r="N559" s="435">
        <v>44477</v>
      </c>
      <c r="O559" s="435">
        <v>44477</v>
      </c>
      <c r="P559" s="435"/>
      <c r="Q559" s="435"/>
      <c r="R559" s="435"/>
      <c r="S559" s="435">
        <v>44497</v>
      </c>
      <c r="T559" s="279"/>
      <c r="U559" s="435">
        <v>44507</v>
      </c>
      <c r="V559" s="279"/>
      <c r="W559" s="279"/>
      <c r="X559" s="279"/>
      <c r="Y559" s="279"/>
      <c r="Z559" s="279"/>
      <c r="AA559" s="279"/>
      <c r="AB559" s="279"/>
      <c r="AC559" s="279"/>
      <c r="AD559" s="279"/>
      <c r="AE559" s="279"/>
      <c r="AF559" s="279"/>
      <c r="AG559" s="279"/>
      <c r="AH559" s="279"/>
      <c r="AI559" s="279"/>
      <c r="AJ559" s="435">
        <v>44602</v>
      </c>
      <c r="AK559" s="279"/>
      <c r="AL559" s="279"/>
      <c r="AM559" s="279"/>
      <c r="AN559" s="279"/>
      <c r="AO559" s="279"/>
      <c r="AP559" s="435">
        <v>44657</v>
      </c>
      <c r="AQ559" s="435">
        <v>44677</v>
      </c>
      <c r="AR559" s="435">
        <v>44697</v>
      </c>
      <c r="AS559" s="436">
        <v>44757</v>
      </c>
      <c r="AT559" s="451">
        <v>45103</v>
      </c>
      <c r="AU559" s="452"/>
    </row>
    <row r="560" spans="1:47" ht="31.5">
      <c r="A560" s="373"/>
      <c r="B560" s="262" t="s">
        <v>214</v>
      </c>
      <c r="C560" s="263" t="s">
        <v>1092</v>
      </c>
      <c r="D560" s="273">
        <v>93</v>
      </c>
      <c r="E560" s="274" t="s">
        <v>1032</v>
      </c>
      <c r="F560" s="311" t="s">
        <v>1675</v>
      </c>
      <c r="G560" s="276"/>
      <c r="H560" s="426"/>
      <c r="I560" s="435">
        <v>44417</v>
      </c>
      <c r="J560" s="435"/>
      <c r="K560" s="435">
        <v>44422</v>
      </c>
      <c r="L560" s="435">
        <v>44447</v>
      </c>
      <c r="M560" s="435"/>
      <c r="N560" s="435">
        <v>44477</v>
      </c>
      <c r="O560" s="435">
        <v>44477</v>
      </c>
      <c r="P560" s="435"/>
      <c r="Q560" s="435"/>
      <c r="R560" s="435"/>
      <c r="S560" s="435">
        <v>44497</v>
      </c>
      <c r="T560" s="279"/>
      <c r="U560" s="435">
        <v>44507</v>
      </c>
      <c r="V560" s="279"/>
      <c r="W560" s="279"/>
      <c r="X560" s="279"/>
      <c r="Y560" s="279"/>
      <c r="Z560" s="279"/>
      <c r="AA560" s="279"/>
      <c r="AB560" s="279"/>
      <c r="AC560" s="279"/>
      <c r="AD560" s="279"/>
      <c r="AE560" s="279"/>
      <c r="AF560" s="279"/>
      <c r="AG560" s="279"/>
      <c r="AH560" s="279"/>
      <c r="AI560" s="279"/>
      <c r="AJ560" s="435">
        <v>44602</v>
      </c>
      <c r="AK560" s="279"/>
      <c r="AL560" s="279"/>
      <c r="AM560" s="279"/>
      <c r="AN560" s="279"/>
      <c r="AO560" s="279"/>
      <c r="AP560" s="435">
        <v>44657</v>
      </c>
      <c r="AQ560" s="435">
        <v>44677</v>
      </c>
      <c r="AR560" s="435">
        <v>44697</v>
      </c>
      <c r="AS560" s="436">
        <v>44757</v>
      </c>
      <c r="AT560" s="451">
        <v>45103</v>
      </c>
      <c r="AU560" s="452"/>
    </row>
    <row r="561" spans="1:47" ht="31.5">
      <c r="A561" s="373"/>
      <c r="B561" s="262" t="s">
        <v>322</v>
      </c>
      <c r="C561" s="263" t="s">
        <v>1093</v>
      </c>
      <c r="D561" s="273">
        <v>93</v>
      </c>
      <c r="E561" s="274" t="s">
        <v>1032</v>
      </c>
      <c r="F561" s="311" t="s">
        <v>1675</v>
      </c>
      <c r="G561" s="276"/>
      <c r="H561" s="426"/>
      <c r="I561" s="435">
        <v>44417</v>
      </c>
      <c r="J561" s="435"/>
      <c r="K561" s="435">
        <v>44422</v>
      </c>
      <c r="L561" s="435">
        <v>44447</v>
      </c>
      <c r="M561" s="435"/>
      <c r="N561" s="435">
        <v>44477</v>
      </c>
      <c r="O561" s="435">
        <v>44477</v>
      </c>
      <c r="P561" s="435"/>
      <c r="Q561" s="435"/>
      <c r="R561" s="435"/>
      <c r="S561" s="435">
        <v>44497</v>
      </c>
      <c r="T561" s="279"/>
      <c r="U561" s="435">
        <v>44507</v>
      </c>
      <c r="V561" s="279"/>
      <c r="W561" s="279"/>
      <c r="X561" s="279"/>
      <c r="Y561" s="279"/>
      <c r="Z561" s="279"/>
      <c r="AA561" s="279"/>
      <c r="AB561" s="279"/>
      <c r="AC561" s="279"/>
      <c r="AD561" s="279"/>
      <c r="AE561" s="279"/>
      <c r="AF561" s="279"/>
      <c r="AG561" s="279"/>
      <c r="AH561" s="279"/>
      <c r="AI561" s="279"/>
      <c r="AJ561" s="435">
        <v>44602</v>
      </c>
      <c r="AK561" s="279"/>
      <c r="AL561" s="279"/>
      <c r="AM561" s="279"/>
      <c r="AN561" s="279"/>
      <c r="AO561" s="279"/>
      <c r="AP561" s="435">
        <v>44657</v>
      </c>
      <c r="AQ561" s="435">
        <v>44677</v>
      </c>
      <c r="AR561" s="435">
        <v>44697</v>
      </c>
      <c r="AS561" s="436">
        <v>44757</v>
      </c>
      <c r="AT561" s="451">
        <v>44757</v>
      </c>
      <c r="AU561" s="452"/>
    </row>
    <row r="562" spans="1:47" ht="31.5">
      <c r="A562" s="373"/>
      <c r="B562" s="262" t="s">
        <v>324</v>
      </c>
      <c r="C562" s="263" t="s">
        <v>1094</v>
      </c>
      <c r="D562" s="273">
        <v>93</v>
      </c>
      <c r="E562" s="274" t="s">
        <v>1032</v>
      </c>
      <c r="F562" s="311" t="s">
        <v>1675</v>
      </c>
      <c r="G562" s="276"/>
      <c r="H562" s="426"/>
      <c r="I562" s="435">
        <v>44417</v>
      </c>
      <c r="J562" s="435"/>
      <c r="K562" s="435">
        <v>44422</v>
      </c>
      <c r="L562" s="435">
        <v>44447</v>
      </c>
      <c r="M562" s="435"/>
      <c r="N562" s="435">
        <v>44477</v>
      </c>
      <c r="O562" s="435">
        <v>44477</v>
      </c>
      <c r="P562" s="435"/>
      <c r="Q562" s="435"/>
      <c r="R562" s="435"/>
      <c r="S562" s="435">
        <v>44497</v>
      </c>
      <c r="T562" s="279"/>
      <c r="U562" s="435">
        <v>44507</v>
      </c>
      <c r="V562" s="279"/>
      <c r="W562" s="279"/>
      <c r="X562" s="279"/>
      <c r="Y562" s="279"/>
      <c r="Z562" s="279"/>
      <c r="AA562" s="279"/>
      <c r="AB562" s="279"/>
      <c r="AC562" s="279"/>
      <c r="AD562" s="279"/>
      <c r="AE562" s="279"/>
      <c r="AF562" s="279"/>
      <c r="AG562" s="279"/>
      <c r="AH562" s="279"/>
      <c r="AI562" s="279"/>
      <c r="AJ562" s="435">
        <v>44602</v>
      </c>
      <c r="AK562" s="279"/>
      <c r="AL562" s="279"/>
      <c r="AM562" s="279"/>
      <c r="AN562" s="279"/>
      <c r="AO562" s="279"/>
      <c r="AP562" s="435">
        <v>44657</v>
      </c>
      <c r="AQ562" s="435">
        <v>44677</v>
      </c>
      <c r="AR562" s="435">
        <v>44697</v>
      </c>
      <c r="AS562" s="436">
        <v>44757</v>
      </c>
      <c r="AT562" s="451">
        <v>44847</v>
      </c>
      <c r="AU562" s="452"/>
    </row>
    <row r="563" spans="1:47" ht="47.25">
      <c r="A563" s="373"/>
      <c r="B563" s="262" t="s">
        <v>216</v>
      </c>
      <c r="C563" s="263" t="s">
        <v>1095</v>
      </c>
      <c r="D563" s="273">
        <v>93</v>
      </c>
      <c r="E563" s="274" t="s">
        <v>1032</v>
      </c>
      <c r="F563" s="311" t="s">
        <v>1675</v>
      </c>
      <c r="G563" s="276"/>
      <c r="H563" s="426"/>
      <c r="I563" s="435">
        <v>44417</v>
      </c>
      <c r="J563" s="435"/>
      <c r="K563" s="435">
        <v>44422</v>
      </c>
      <c r="L563" s="435">
        <v>44447</v>
      </c>
      <c r="M563" s="435"/>
      <c r="N563" s="435">
        <v>44477</v>
      </c>
      <c r="O563" s="435">
        <v>44477</v>
      </c>
      <c r="P563" s="435"/>
      <c r="Q563" s="435"/>
      <c r="R563" s="435"/>
      <c r="S563" s="435">
        <v>44497</v>
      </c>
      <c r="T563" s="279"/>
      <c r="U563" s="435">
        <v>44507</v>
      </c>
      <c r="V563" s="279"/>
      <c r="W563" s="279"/>
      <c r="X563" s="279"/>
      <c r="Y563" s="279"/>
      <c r="Z563" s="279"/>
      <c r="AA563" s="279"/>
      <c r="AB563" s="279"/>
      <c r="AC563" s="279"/>
      <c r="AD563" s="279"/>
      <c r="AE563" s="279"/>
      <c r="AF563" s="279"/>
      <c r="AG563" s="279"/>
      <c r="AH563" s="279"/>
      <c r="AI563" s="279"/>
      <c r="AJ563" s="435">
        <v>44602</v>
      </c>
      <c r="AK563" s="279"/>
      <c r="AL563" s="279"/>
      <c r="AM563" s="279"/>
      <c r="AN563" s="279"/>
      <c r="AO563" s="279"/>
      <c r="AP563" s="435">
        <v>44657</v>
      </c>
      <c r="AQ563" s="435">
        <v>44677</v>
      </c>
      <c r="AR563" s="435">
        <v>44697</v>
      </c>
      <c r="AS563" s="436">
        <v>44757</v>
      </c>
      <c r="AT563" s="451">
        <v>44891</v>
      </c>
      <c r="AU563" s="452"/>
    </row>
    <row r="564" spans="1:47" ht="31.5">
      <c r="A564" s="373"/>
      <c r="B564" s="463" t="s">
        <v>712</v>
      </c>
      <c r="C564" s="445" t="s">
        <v>1096</v>
      </c>
      <c r="D564" s="273">
        <v>93</v>
      </c>
      <c r="E564" s="274" t="s">
        <v>1032</v>
      </c>
      <c r="F564" s="311" t="s">
        <v>1675</v>
      </c>
      <c r="G564" s="276"/>
      <c r="H564" s="426"/>
      <c r="I564" s="435">
        <v>44417</v>
      </c>
      <c r="J564" s="435"/>
      <c r="K564" s="435">
        <v>44422</v>
      </c>
      <c r="L564" s="435">
        <v>44447</v>
      </c>
      <c r="M564" s="435"/>
      <c r="N564" s="435">
        <v>44477</v>
      </c>
      <c r="O564" s="435">
        <v>44477</v>
      </c>
      <c r="P564" s="435"/>
      <c r="Q564" s="435"/>
      <c r="R564" s="435"/>
      <c r="S564" s="435">
        <v>44497</v>
      </c>
      <c r="T564" s="279"/>
      <c r="U564" s="435">
        <v>44507</v>
      </c>
      <c r="V564" s="279"/>
      <c r="W564" s="279"/>
      <c r="X564" s="279"/>
      <c r="Y564" s="279"/>
      <c r="Z564" s="279"/>
      <c r="AA564" s="279"/>
      <c r="AB564" s="279"/>
      <c r="AC564" s="279"/>
      <c r="AD564" s="279"/>
      <c r="AE564" s="279"/>
      <c r="AF564" s="279"/>
      <c r="AG564" s="279"/>
      <c r="AH564" s="279"/>
      <c r="AI564" s="279"/>
      <c r="AJ564" s="435">
        <v>44602</v>
      </c>
      <c r="AK564" s="279"/>
      <c r="AL564" s="279"/>
      <c r="AM564" s="279"/>
      <c r="AN564" s="279"/>
      <c r="AO564" s="279"/>
      <c r="AP564" s="435">
        <v>44657</v>
      </c>
      <c r="AQ564" s="435">
        <v>44677</v>
      </c>
      <c r="AR564" s="435">
        <v>44697</v>
      </c>
      <c r="AS564" s="436">
        <v>44757</v>
      </c>
      <c r="AT564" s="451">
        <v>44891</v>
      </c>
      <c r="AU564" s="452"/>
    </row>
    <row r="565" spans="1:47" ht="31.5">
      <c r="A565" s="371">
        <v>94</v>
      </c>
      <c r="B565" s="246" t="s">
        <v>598</v>
      </c>
      <c r="C565" s="247" t="s">
        <v>1097</v>
      </c>
      <c r="D565" s="248">
        <v>94</v>
      </c>
      <c r="E565" s="249" t="s">
        <v>1032</v>
      </c>
      <c r="F565" s="303" t="s">
        <v>1676</v>
      </c>
      <c r="G565" s="251" t="s">
        <v>1454</v>
      </c>
      <c r="H565" s="421"/>
      <c r="I565" s="440">
        <v>43607</v>
      </c>
      <c r="J565" s="440"/>
      <c r="K565" s="440">
        <v>43612</v>
      </c>
      <c r="L565" s="440">
        <v>43637</v>
      </c>
      <c r="M565" s="440"/>
      <c r="N565" s="441">
        <v>43667</v>
      </c>
      <c r="O565" s="441">
        <v>43667</v>
      </c>
      <c r="P565" s="441"/>
      <c r="Q565" s="441"/>
      <c r="R565" s="441"/>
      <c r="S565" s="441">
        <v>43687</v>
      </c>
      <c r="T565" s="256"/>
      <c r="U565" s="441">
        <v>43697</v>
      </c>
      <c r="V565" s="256"/>
      <c r="W565" s="256"/>
      <c r="X565" s="256"/>
      <c r="Y565" s="256"/>
      <c r="Z565" s="256"/>
      <c r="AA565" s="256"/>
      <c r="AB565" s="256"/>
      <c r="AC565" s="256"/>
      <c r="AD565" s="256"/>
      <c r="AE565" s="256"/>
      <c r="AF565" s="256"/>
      <c r="AG565" s="256"/>
      <c r="AH565" s="256"/>
      <c r="AI565" s="256"/>
      <c r="AJ565" s="442">
        <v>43792</v>
      </c>
      <c r="AK565" s="256"/>
      <c r="AL565" s="256"/>
      <c r="AM565" s="256"/>
      <c r="AN565" s="256"/>
      <c r="AO565" s="256"/>
      <c r="AP565" s="442">
        <v>43847</v>
      </c>
      <c r="AQ565" s="442">
        <v>43867</v>
      </c>
      <c r="AR565" s="442">
        <v>43887</v>
      </c>
      <c r="AS565" s="443">
        <v>43947</v>
      </c>
      <c r="AT565" s="451">
        <v>44201</v>
      </c>
      <c r="AU565" s="452"/>
    </row>
    <row r="566" spans="1:47">
      <c r="A566" s="373"/>
      <c r="B566" s="262" t="s">
        <v>600</v>
      </c>
      <c r="C566" s="263" t="s">
        <v>1098</v>
      </c>
      <c r="D566" s="273">
        <v>94</v>
      </c>
      <c r="E566" s="274" t="s">
        <v>1032</v>
      </c>
      <c r="F566" s="311" t="s">
        <v>1676</v>
      </c>
      <c r="G566" s="276"/>
      <c r="H566" s="426"/>
      <c r="I566" s="427">
        <v>43338</v>
      </c>
      <c r="J566" s="428">
        <f>I566+14</f>
        <v>43352</v>
      </c>
      <c r="K566" s="428">
        <f>J566+3</f>
        <v>43355</v>
      </c>
      <c r="L566" s="429">
        <f>K566+2</f>
        <v>43357</v>
      </c>
      <c r="M566" s="428">
        <f>L566+1</f>
        <v>43358</v>
      </c>
      <c r="N566" s="430">
        <f>M566+25</f>
        <v>43383</v>
      </c>
      <c r="O566" s="430">
        <f>M566+10</f>
        <v>43368</v>
      </c>
      <c r="P566" s="430"/>
      <c r="Q566" s="430">
        <f>M566+10</f>
        <v>43368</v>
      </c>
      <c r="R566" s="430">
        <f>Q566+5</f>
        <v>43373</v>
      </c>
      <c r="S566" s="431"/>
      <c r="T566" s="379">
        <f>Q566+10</f>
        <v>43378</v>
      </c>
      <c r="U566" s="430">
        <f>N566+10</f>
        <v>43393</v>
      </c>
      <c r="V566" s="379">
        <f>N566+1</f>
        <v>43384</v>
      </c>
      <c r="W566" s="379">
        <f>V566+5</f>
        <v>43389</v>
      </c>
      <c r="X566" s="380">
        <v>43493</v>
      </c>
      <c r="Y566" s="379">
        <f>X566+20</f>
        <v>43513</v>
      </c>
      <c r="Z566" s="379">
        <f>O566+10</f>
        <v>43378</v>
      </c>
      <c r="AA566" s="379">
        <f>X566+25</f>
        <v>43518</v>
      </c>
      <c r="AB566" s="379">
        <f>X566+15</f>
        <v>43508</v>
      </c>
      <c r="AC566" s="379">
        <f>AA566+1</f>
        <v>43519</v>
      </c>
      <c r="AD566" s="379">
        <f>X566+10</f>
        <v>43503</v>
      </c>
      <c r="AE566" s="379">
        <f>AD566+1</f>
        <v>43504</v>
      </c>
      <c r="AF566" s="379">
        <f>Y566+1</f>
        <v>43514</v>
      </c>
      <c r="AG566" s="380">
        <f>AF566+15</f>
        <v>43529</v>
      </c>
      <c r="AH566" s="379">
        <f>AG566+10</f>
        <v>43539</v>
      </c>
      <c r="AI566" s="379">
        <f>AH566+5</f>
        <v>43544</v>
      </c>
      <c r="AJ566" s="432">
        <f>AI566+15</f>
        <v>43559</v>
      </c>
      <c r="AK566" s="379">
        <f>AI566+20</f>
        <v>43564</v>
      </c>
      <c r="AL566" s="380">
        <f>AK566+5</f>
        <v>43569</v>
      </c>
      <c r="AM566" s="379">
        <f>AL566+1</f>
        <v>43570</v>
      </c>
      <c r="AN566" s="379">
        <f>AM566+5</f>
        <v>43575</v>
      </c>
      <c r="AO566" s="379">
        <f>AN566+5</f>
        <v>43580</v>
      </c>
      <c r="AP566" s="433"/>
      <c r="AQ566" s="433"/>
      <c r="AR566" s="433">
        <f>AO566+20</f>
        <v>43600</v>
      </c>
      <c r="AS566" s="434"/>
      <c r="AT566" s="451">
        <v>43947</v>
      </c>
      <c r="AU566" s="452"/>
    </row>
    <row r="567" spans="1:47" ht="31.5">
      <c r="A567" s="373"/>
      <c r="B567" s="262" t="s">
        <v>602</v>
      </c>
      <c r="C567" s="263" t="s">
        <v>1099</v>
      </c>
      <c r="D567" s="273">
        <v>94</v>
      </c>
      <c r="E567" s="274" t="s">
        <v>1032</v>
      </c>
      <c r="F567" s="311" t="s">
        <v>1676</v>
      </c>
      <c r="G567" s="276"/>
      <c r="H567" s="426"/>
      <c r="I567" s="435">
        <v>43607</v>
      </c>
      <c r="J567" s="435"/>
      <c r="K567" s="435">
        <v>43612</v>
      </c>
      <c r="L567" s="435">
        <v>43637</v>
      </c>
      <c r="M567" s="435"/>
      <c r="N567" s="435">
        <v>43667</v>
      </c>
      <c r="O567" s="435">
        <v>43667</v>
      </c>
      <c r="P567" s="435"/>
      <c r="Q567" s="435"/>
      <c r="R567" s="435"/>
      <c r="S567" s="435">
        <v>43687</v>
      </c>
      <c r="T567" s="279"/>
      <c r="U567" s="435">
        <v>43697</v>
      </c>
      <c r="V567" s="279"/>
      <c r="W567" s="279"/>
      <c r="X567" s="279"/>
      <c r="Y567" s="279"/>
      <c r="Z567" s="279"/>
      <c r="AA567" s="279"/>
      <c r="AB567" s="279"/>
      <c r="AC567" s="279"/>
      <c r="AD567" s="279"/>
      <c r="AE567" s="279"/>
      <c r="AF567" s="279"/>
      <c r="AG567" s="279"/>
      <c r="AH567" s="279"/>
      <c r="AI567" s="279"/>
      <c r="AJ567" s="435">
        <v>43792</v>
      </c>
      <c r="AK567" s="279"/>
      <c r="AL567" s="279"/>
      <c r="AM567" s="279"/>
      <c r="AN567" s="279"/>
      <c r="AO567" s="279"/>
      <c r="AP567" s="435">
        <v>43847</v>
      </c>
      <c r="AQ567" s="435">
        <v>43867</v>
      </c>
      <c r="AR567" s="435">
        <v>43887</v>
      </c>
      <c r="AS567" s="436">
        <v>43947</v>
      </c>
      <c r="AT567" s="451">
        <v>44822</v>
      </c>
      <c r="AU567" s="452"/>
    </row>
    <row r="568" spans="1:47" ht="31.5">
      <c r="A568" s="384"/>
      <c r="B568" s="282" t="s">
        <v>604</v>
      </c>
      <c r="C568" s="283" t="s">
        <v>1100</v>
      </c>
      <c r="D568" s="284">
        <v>94</v>
      </c>
      <c r="E568" s="285" t="s">
        <v>1032</v>
      </c>
      <c r="F568" s="321" t="s">
        <v>1676</v>
      </c>
      <c r="G568" s="287"/>
      <c r="H568" s="437"/>
      <c r="I568" s="438">
        <v>43607</v>
      </c>
      <c r="J568" s="438"/>
      <c r="K568" s="438">
        <v>43612</v>
      </c>
      <c r="L568" s="438">
        <v>43637</v>
      </c>
      <c r="M568" s="438"/>
      <c r="N568" s="438">
        <v>43667</v>
      </c>
      <c r="O568" s="438">
        <v>43667</v>
      </c>
      <c r="P568" s="438"/>
      <c r="Q568" s="438"/>
      <c r="R568" s="438"/>
      <c r="S568" s="438">
        <v>43687</v>
      </c>
      <c r="T568" s="290"/>
      <c r="U568" s="438">
        <v>43697</v>
      </c>
      <c r="V568" s="290"/>
      <c r="W568" s="290"/>
      <c r="X568" s="290"/>
      <c r="Y568" s="290"/>
      <c r="Z568" s="290"/>
      <c r="AA568" s="290"/>
      <c r="AB568" s="290"/>
      <c r="AC568" s="290"/>
      <c r="AD568" s="290"/>
      <c r="AE568" s="290"/>
      <c r="AF568" s="290"/>
      <c r="AG568" s="290"/>
      <c r="AH568" s="290"/>
      <c r="AI568" s="290"/>
      <c r="AJ568" s="438">
        <v>43792</v>
      </c>
      <c r="AK568" s="290"/>
      <c r="AL568" s="290"/>
      <c r="AM568" s="290"/>
      <c r="AN568" s="290"/>
      <c r="AO568" s="290"/>
      <c r="AP568" s="438">
        <v>43847</v>
      </c>
      <c r="AQ568" s="438">
        <v>43867</v>
      </c>
      <c r="AR568" s="438">
        <v>43887</v>
      </c>
      <c r="AS568" s="439">
        <v>43947</v>
      </c>
      <c r="AT568" s="451">
        <v>44822</v>
      </c>
      <c r="AU568" s="452"/>
    </row>
    <row r="569" spans="1:47" ht="31.5">
      <c r="A569" s="371">
        <v>95</v>
      </c>
      <c r="B569" s="246" t="s">
        <v>441</v>
      </c>
      <c r="C569" s="247" t="s">
        <v>1101</v>
      </c>
      <c r="D569" s="248">
        <v>95</v>
      </c>
      <c r="E569" s="249" t="s">
        <v>1032</v>
      </c>
      <c r="F569" s="303" t="s">
        <v>1677</v>
      </c>
      <c r="G569" s="251" t="s">
        <v>1454</v>
      </c>
      <c r="H569" s="421"/>
      <c r="I569" s="440">
        <v>44313</v>
      </c>
      <c r="J569" s="440"/>
      <c r="K569" s="440">
        <v>44318</v>
      </c>
      <c r="L569" s="440">
        <v>44343</v>
      </c>
      <c r="M569" s="440"/>
      <c r="N569" s="441">
        <v>44373</v>
      </c>
      <c r="O569" s="441">
        <v>44373</v>
      </c>
      <c r="P569" s="441"/>
      <c r="Q569" s="441"/>
      <c r="R569" s="441"/>
      <c r="S569" s="441">
        <v>44393</v>
      </c>
      <c r="T569" s="256"/>
      <c r="U569" s="441">
        <v>44403</v>
      </c>
      <c r="V569" s="256"/>
      <c r="W569" s="256"/>
      <c r="X569" s="256"/>
      <c r="Y569" s="256"/>
      <c r="Z569" s="256"/>
      <c r="AA569" s="256"/>
      <c r="AB569" s="256"/>
      <c r="AC569" s="256"/>
      <c r="AD569" s="256"/>
      <c r="AE569" s="256"/>
      <c r="AF569" s="256"/>
      <c r="AG569" s="256"/>
      <c r="AH569" s="256"/>
      <c r="AI569" s="256"/>
      <c r="AJ569" s="442">
        <v>44498</v>
      </c>
      <c r="AK569" s="256"/>
      <c r="AL569" s="256"/>
      <c r="AM569" s="256"/>
      <c r="AN569" s="256"/>
      <c r="AO569" s="256"/>
      <c r="AP569" s="442">
        <v>44553</v>
      </c>
      <c r="AQ569" s="442">
        <v>44573</v>
      </c>
      <c r="AR569" s="442">
        <v>44593</v>
      </c>
      <c r="AS569" s="443">
        <v>44653</v>
      </c>
      <c r="AT569" s="451">
        <v>44653</v>
      </c>
      <c r="AU569" s="452"/>
    </row>
    <row r="570" spans="1:47" ht="31.5">
      <c r="A570" s="373"/>
      <c r="B570" s="262" t="s">
        <v>433</v>
      </c>
      <c r="C570" s="263" t="s">
        <v>1102</v>
      </c>
      <c r="D570" s="273">
        <v>95</v>
      </c>
      <c r="E570" s="274" t="s">
        <v>1032</v>
      </c>
      <c r="F570" s="311" t="s">
        <v>1677</v>
      </c>
      <c r="G570" s="276"/>
      <c r="H570" s="426"/>
      <c r="I570" s="427">
        <v>43338</v>
      </c>
      <c r="J570" s="428">
        <f>I570+14</f>
        <v>43352</v>
      </c>
      <c r="K570" s="428">
        <f>J570+3</f>
        <v>43355</v>
      </c>
      <c r="L570" s="429">
        <f>K570+2</f>
        <v>43357</v>
      </c>
      <c r="M570" s="428">
        <f>L570+1</f>
        <v>43358</v>
      </c>
      <c r="N570" s="430">
        <f>M570+25</f>
        <v>43383</v>
      </c>
      <c r="O570" s="430">
        <f>M570+10</f>
        <v>43368</v>
      </c>
      <c r="P570" s="430"/>
      <c r="Q570" s="430">
        <f>M570+10</f>
        <v>43368</v>
      </c>
      <c r="R570" s="430">
        <f>Q570+5</f>
        <v>43373</v>
      </c>
      <c r="S570" s="431"/>
      <c r="T570" s="379">
        <f>Q570+10</f>
        <v>43378</v>
      </c>
      <c r="U570" s="430">
        <f>N570+10</f>
        <v>43393</v>
      </c>
      <c r="V570" s="379">
        <f>N570+1</f>
        <v>43384</v>
      </c>
      <c r="W570" s="379">
        <f>V570+5</f>
        <v>43389</v>
      </c>
      <c r="X570" s="380">
        <v>43493</v>
      </c>
      <c r="Y570" s="379">
        <f>X570+20</f>
        <v>43513</v>
      </c>
      <c r="Z570" s="379">
        <f>O570+10</f>
        <v>43378</v>
      </c>
      <c r="AA570" s="379">
        <f>X570+25</f>
        <v>43518</v>
      </c>
      <c r="AB570" s="379">
        <f>X570+15</f>
        <v>43508</v>
      </c>
      <c r="AC570" s="379">
        <f>AA570+1</f>
        <v>43519</v>
      </c>
      <c r="AD570" s="379">
        <f>X570+10</f>
        <v>43503</v>
      </c>
      <c r="AE570" s="379">
        <f>AD570+1</f>
        <v>43504</v>
      </c>
      <c r="AF570" s="379">
        <f>Y570+1</f>
        <v>43514</v>
      </c>
      <c r="AG570" s="380">
        <f>AF570+15</f>
        <v>43529</v>
      </c>
      <c r="AH570" s="379">
        <f>AG570+10</f>
        <v>43539</v>
      </c>
      <c r="AI570" s="379">
        <f>AH570+5</f>
        <v>43544</v>
      </c>
      <c r="AJ570" s="432">
        <f>AI570+15</f>
        <v>43559</v>
      </c>
      <c r="AK570" s="379">
        <f>AI570+20</f>
        <v>43564</v>
      </c>
      <c r="AL570" s="380">
        <f>AK570+5</f>
        <v>43569</v>
      </c>
      <c r="AM570" s="379">
        <f>AL570+1</f>
        <v>43570</v>
      </c>
      <c r="AN570" s="379">
        <f>AM570+5</f>
        <v>43575</v>
      </c>
      <c r="AO570" s="379">
        <f>AN570+5</f>
        <v>43580</v>
      </c>
      <c r="AP570" s="433"/>
      <c r="AQ570" s="433"/>
      <c r="AR570" s="433">
        <f>AO570+20</f>
        <v>43600</v>
      </c>
      <c r="AS570" s="434"/>
      <c r="AT570" s="451">
        <v>44701</v>
      </c>
      <c r="AU570" s="452"/>
    </row>
    <row r="571" spans="1:47" ht="47.25">
      <c r="A571" s="373"/>
      <c r="B571" s="262" t="s">
        <v>435</v>
      </c>
      <c r="C571" s="263" t="s">
        <v>1103</v>
      </c>
      <c r="D571" s="273">
        <v>95</v>
      </c>
      <c r="E571" s="274" t="s">
        <v>1032</v>
      </c>
      <c r="F571" s="311" t="s">
        <v>1677</v>
      </c>
      <c r="G571" s="276"/>
      <c r="H571" s="426"/>
      <c r="I571" s="435">
        <v>44313</v>
      </c>
      <c r="J571" s="435"/>
      <c r="K571" s="435">
        <v>44318</v>
      </c>
      <c r="L571" s="435">
        <v>44343</v>
      </c>
      <c r="M571" s="435"/>
      <c r="N571" s="435">
        <v>44373</v>
      </c>
      <c r="O571" s="435">
        <v>44373</v>
      </c>
      <c r="P571" s="435"/>
      <c r="Q571" s="435"/>
      <c r="R571" s="435"/>
      <c r="S571" s="435">
        <v>44393</v>
      </c>
      <c r="T571" s="279"/>
      <c r="U571" s="435">
        <v>44403</v>
      </c>
      <c r="V571" s="279"/>
      <c r="W571" s="279"/>
      <c r="X571" s="279"/>
      <c r="Y571" s="279"/>
      <c r="Z571" s="279"/>
      <c r="AA571" s="279"/>
      <c r="AB571" s="279"/>
      <c r="AC571" s="279"/>
      <c r="AD571" s="279"/>
      <c r="AE571" s="279"/>
      <c r="AF571" s="279"/>
      <c r="AG571" s="279"/>
      <c r="AH571" s="279"/>
      <c r="AI571" s="279"/>
      <c r="AJ571" s="435">
        <v>44498</v>
      </c>
      <c r="AK571" s="279"/>
      <c r="AL571" s="279"/>
      <c r="AM571" s="279"/>
      <c r="AN571" s="279"/>
      <c r="AO571" s="279"/>
      <c r="AP571" s="435">
        <v>44553</v>
      </c>
      <c r="AQ571" s="435">
        <v>44573</v>
      </c>
      <c r="AR571" s="435">
        <v>44593</v>
      </c>
      <c r="AS571" s="436">
        <v>44653</v>
      </c>
      <c r="AT571" s="451">
        <v>44653</v>
      </c>
      <c r="AU571" s="452"/>
    </row>
    <row r="572" spans="1:47" ht="47.25">
      <c r="A572" s="373"/>
      <c r="B572" s="262" t="s">
        <v>437</v>
      </c>
      <c r="C572" s="263" t="s">
        <v>1104</v>
      </c>
      <c r="D572" s="273">
        <v>95</v>
      </c>
      <c r="E572" s="274" t="s">
        <v>1032</v>
      </c>
      <c r="F572" s="311" t="s">
        <v>1677</v>
      </c>
      <c r="G572" s="276"/>
      <c r="H572" s="426"/>
      <c r="I572" s="435">
        <v>44313</v>
      </c>
      <c r="J572" s="435"/>
      <c r="K572" s="435">
        <v>44318</v>
      </c>
      <c r="L572" s="435">
        <v>44343</v>
      </c>
      <c r="M572" s="435"/>
      <c r="N572" s="435">
        <v>44373</v>
      </c>
      <c r="O572" s="435">
        <v>44373</v>
      </c>
      <c r="P572" s="435"/>
      <c r="Q572" s="435"/>
      <c r="R572" s="435"/>
      <c r="S572" s="435">
        <v>44393</v>
      </c>
      <c r="T572" s="279"/>
      <c r="U572" s="435">
        <v>44403</v>
      </c>
      <c r="V572" s="279"/>
      <c r="W572" s="279"/>
      <c r="X572" s="279"/>
      <c r="Y572" s="279"/>
      <c r="Z572" s="279"/>
      <c r="AA572" s="279"/>
      <c r="AB572" s="279"/>
      <c r="AC572" s="279"/>
      <c r="AD572" s="279"/>
      <c r="AE572" s="279"/>
      <c r="AF572" s="279"/>
      <c r="AG572" s="279"/>
      <c r="AH572" s="279"/>
      <c r="AI572" s="279"/>
      <c r="AJ572" s="435">
        <v>44498</v>
      </c>
      <c r="AK572" s="279"/>
      <c r="AL572" s="279"/>
      <c r="AM572" s="279"/>
      <c r="AN572" s="279"/>
      <c r="AO572" s="279"/>
      <c r="AP572" s="435">
        <v>44553</v>
      </c>
      <c r="AQ572" s="435">
        <v>44573</v>
      </c>
      <c r="AR572" s="435">
        <v>44593</v>
      </c>
      <c r="AS572" s="436">
        <v>44653</v>
      </c>
      <c r="AT572" s="451">
        <v>44701</v>
      </c>
      <c r="AU572" s="452"/>
    </row>
    <row r="573" spans="1:47" ht="31.5">
      <c r="A573" s="373"/>
      <c r="B573" s="463" t="s">
        <v>430</v>
      </c>
      <c r="C573" s="445" t="s">
        <v>1105</v>
      </c>
      <c r="D573" s="273">
        <v>95</v>
      </c>
      <c r="E573" s="274" t="s">
        <v>1032</v>
      </c>
      <c r="F573" s="311" t="s">
        <v>1677</v>
      </c>
      <c r="G573" s="276"/>
      <c r="H573" s="426"/>
      <c r="I573" s="435">
        <v>44313</v>
      </c>
      <c r="J573" s="435"/>
      <c r="K573" s="435">
        <v>44318</v>
      </c>
      <c r="L573" s="435">
        <v>44343</v>
      </c>
      <c r="M573" s="435"/>
      <c r="N573" s="435">
        <v>44373</v>
      </c>
      <c r="O573" s="435">
        <v>44373</v>
      </c>
      <c r="P573" s="435"/>
      <c r="Q573" s="435"/>
      <c r="R573" s="435"/>
      <c r="S573" s="435">
        <v>44393</v>
      </c>
      <c r="T573" s="279"/>
      <c r="U573" s="435">
        <v>44403</v>
      </c>
      <c r="V573" s="279"/>
      <c r="W573" s="279"/>
      <c r="X573" s="279"/>
      <c r="Y573" s="279"/>
      <c r="Z573" s="279"/>
      <c r="AA573" s="279"/>
      <c r="AB573" s="279"/>
      <c r="AC573" s="279"/>
      <c r="AD573" s="279"/>
      <c r="AE573" s="279"/>
      <c r="AF573" s="279"/>
      <c r="AG573" s="279"/>
      <c r="AH573" s="279"/>
      <c r="AI573" s="279"/>
      <c r="AJ573" s="435">
        <v>44498</v>
      </c>
      <c r="AK573" s="279"/>
      <c r="AL573" s="279"/>
      <c r="AM573" s="279"/>
      <c r="AN573" s="279"/>
      <c r="AO573" s="279"/>
      <c r="AP573" s="435">
        <v>44553</v>
      </c>
      <c r="AQ573" s="435">
        <v>44573</v>
      </c>
      <c r="AR573" s="435">
        <v>44593</v>
      </c>
      <c r="AS573" s="436">
        <v>44653</v>
      </c>
      <c r="AT573" s="451">
        <v>44691</v>
      </c>
      <c r="AU573" s="452"/>
    </row>
    <row r="574" spans="1:47" ht="31.5">
      <c r="A574" s="371">
        <v>96</v>
      </c>
      <c r="B574" s="246" t="s">
        <v>552</v>
      </c>
      <c r="C574" s="247" t="s">
        <v>1106</v>
      </c>
      <c r="D574" s="248">
        <v>96</v>
      </c>
      <c r="E574" s="249" t="s">
        <v>1032</v>
      </c>
      <c r="F574" s="303" t="s">
        <v>1678</v>
      </c>
      <c r="G574" s="251" t="s">
        <v>1454</v>
      </c>
      <c r="H574" s="421"/>
      <c r="I574" s="440">
        <v>44321</v>
      </c>
      <c r="J574" s="440"/>
      <c r="K574" s="440">
        <v>44326</v>
      </c>
      <c r="L574" s="440">
        <v>44351</v>
      </c>
      <c r="M574" s="440"/>
      <c r="N574" s="441">
        <v>44381</v>
      </c>
      <c r="O574" s="441">
        <v>44381</v>
      </c>
      <c r="P574" s="441"/>
      <c r="Q574" s="441"/>
      <c r="R574" s="441"/>
      <c r="S574" s="441">
        <v>44401</v>
      </c>
      <c r="T574" s="256"/>
      <c r="U574" s="441">
        <v>44411</v>
      </c>
      <c r="V574" s="256"/>
      <c r="W574" s="256"/>
      <c r="X574" s="256"/>
      <c r="Y574" s="256"/>
      <c r="Z574" s="256"/>
      <c r="AA574" s="256"/>
      <c r="AB574" s="256"/>
      <c r="AC574" s="256"/>
      <c r="AD574" s="256"/>
      <c r="AE574" s="256"/>
      <c r="AF574" s="256"/>
      <c r="AG574" s="256"/>
      <c r="AH574" s="256"/>
      <c r="AI574" s="256"/>
      <c r="AJ574" s="442">
        <v>44506</v>
      </c>
      <c r="AK574" s="256"/>
      <c r="AL574" s="256"/>
      <c r="AM574" s="256"/>
      <c r="AN574" s="256"/>
      <c r="AO574" s="256"/>
      <c r="AP574" s="442">
        <v>44561</v>
      </c>
      <c r="AQ574" s="442">
        <v>44581</v>
      </c>
      <c r="AR574" s="442">
        <v>44601</v>
      </c>
      <c r="AS574" s="443">
        <v>44661</v>
      </c>
      <c r="AT574" s="451">
        <v>44661</v>
      </c>
      <c r="AU574" s="452"/>
    </row>
    <row r="575" spans="1:47" ht="31.5">
      <c r="A575" s="384"/>
      <c r="B575" s="282" t="s">
        <v>554</v>
      </c>
      <c r="C575" s="283" t="s">
        <v>1679</v>
      </c>
      <c r="D575" s="284">
        <v>96</v>
      </c>
      <c r="E575" s="285" t="s">
        <v>1032</v>
      </c>
      <c r="F575" s="321" t="s">
        <v>1678</v>
      </c>
      <c r="G575" s="287"/>
      <c r="H575" s="437"/>
      <c r="I575" s="427">
        <v>43338</v>
      </c>
      <c r="J575" s="428">
        <f>I575+14</f>
        <v>43352</v>
      </c>
      <c r="K575" s="428">
        <f>J575+3</f>
        <v>43355</v>
      </c>
      <c r="L575" s="429">
        <f>K575+2</f>
        <v>43357</v>
      </c>
      <c r="M575" s="428">
        <f>L575+1</f>
        <v>43358</v>
      </c>
      <c r="N575" s="430">
        <f>M575+25</f>
        <v>43383</v>
      </c>
      <c r="O575" s="430">
        <f>M575+10</f>
        <v>43368</v>
      </c>
      <c r="P575" s="430"/>
      <c r="Q575" s="430">
        <f>M575+10</f>
        <v>43368</v>
      </c>
      <c r="R575" s="430">
        <f>Q575+5</f>
        <v>43373</v>
      </c>
      <c r="S575" s="431"/>
      <c r="T575" s="379">
        <f>Q575+10</f>
        <v>43378</v>
      </c>
      <c r="U575" s="430">
        <f>N575+10</f>
        <v>43393</v>
      </c>
      <c r="V575" s="379">
        <f>N575+1</f>
        <v>43384</v>
      </c>
      <c r="W575" s="379">
        <f>V575+5</f>
        <v>43389</v>
      </c>
      <c r="X575" s="380">
        <v>43493</v>
      </c>
      <c r="Y575" s="379">
        <f>X575+20</f>
        <v>43513</v>
      </c>
      <c r="Z575" s="379">
        <f>O575+10</f>
        <v>43378</v>
      </c>
      <c r="AA575" s="379">
        <f>X575+25</f>
        <v>43518</v>
      </c>
      <c r="AB575" s="379">
        <f>X575+15</f>
        <v>43508</v>
      </c>
      <c r="AC575" s="379">
        <f>AA575+1</f>
        <v>43519</v>
      </c>
      <c r="AD575" s="379">
        <f>X575+10</f>
        <v>43503</v>
      </c>
      <c r="AE575" s="379">
        <f>AD575+1</f>
        <v>43504</v>
      </c>
      <c r="AF575" s="379">
        <f>Y575+1</f>
        <v>43514</v>
      </c>
      <c r="AG575" s="380">
        <f>AF575+15</f>
        <v>43529</v>
      </c>
      <c r="AH575" s="379">
        <f>AG575+10</f>
        <v>43539</v>
      </c>
      <c r="AI575" s="379">
        <f>AH575+5</f>
        <v>43544</v>
      </c>
      <c r="AJ575" s="432">
        <f>AI575+15</f>
        <v>43559</v>
      </c>
      <c r="AK575" s="379">
        <f>AI575+20</f>
        <v>43564</v>
      </c>
      <c r="AL575" s="380">
        <f>AK575+5</f>
        <v>43569</v>
      </c>
      <c r="AM575" s="379">
        <f>AL575+1</f>
        <v>43570</v>
      </c>
      <c r="AN575" s="379">
        <f>AM575+5</f>
        <v>43575</v>
      </c>
      <c r="AO575" s="379">
        <f>AN575+5</f>
        <v>43580</v>
      </c>
      <c r="AP575" s="433"/>
      <c r="AQ575" s="433"/>
      <c r="AR575" s="433">
        <f>AO575+20</f>
        <v>43600</v>
      </c>
      <c r="AS575" s="434"/>
      <c r="AT575" s="451">
        <v>44661</v>
      </c>
      <c r="AU575" s="452"/>
    </row>
    <row r="576" spans="1:47" ht="31.5">
      <c r="A576" s="371">
        <v>97</v>
      </c>
      <c r="B576" s="246" t="s">
        <v>447</v>
      </c>
      <c r="C576" s="247" t="s">
        <v>1107</v>
      </c>
      <c r="D576" s="248">
        <v>97</v>
      </c>
      <c r="E576" s="249" t="s">
        <v>1032</v>
      </c>
      <c r="F576" s="303" t="s">
        <v>1680</v>
      </c>
      <c r="G576" s="251" t="s">
        <v>1454</v>
      </c>
      <c r="H576" s="421"/>
      <c r="I576" s="440">
        <v>44322</v>
      </c>
      <c r="J576" s="440"/>
      <c r="K576" s="440">
        <v>44327</v>
      </c>
      <c r="L576" s="440">
        <v>44352</v>
      </c>
      <c r="M576" s="440"/>
      <c r="N576" s="441">
        <v>44382</v>
      </c>
      <c r="O576" s="441">
        <v>44382</v>
      </c>
      <c r="P576" s="441"/>
      <c r="Q576" s="441"/>
      <c r="R576" s="441"/>
      <c r="S576" s="441">
        <v>44402</v>
      </c>
      <c r="T576" s="256"/>
      <c r="U576" s="441">
        <v>44412</v>
      </c>
      <c r="V576" s="256"/>
      <c r="W576" s="256"/>
      <c r="X576" s="256"/>
      <c r="Y576" s="256"/>
      <c r="Z576" s="256"/>
      <c r="AA576" s="256"/>
      <c r="AB576" s="256"/>
      <c r="AC576" s="256"/>
      <c r="AD576" s="256"/>
      <c r="AE576" s="256"/>
      <c r="AF576" s="256"/>
      <c r="AG576" s="256"/>
      <c r="AH576" s="256"/>
      <c r="AI576" s="256"/>
      <c r="AJ576" s="442">
        <v>44507</v>
      </c>
      <c r="AK576" s="256"/>
      <c r="AL576" s="256"/>
      <c r="AM576" s="256"/>
      <c r="AN576" s="256"/>
      <c r="AO576" s="256"/>
      <c r="AP576" s="442">
        <v>44562</v>
      </c>
      <c r="AQ576" s="442">
        <v>44582</v>
      </c>
      <c r="AR576" s="442">
        <v>44602</v>
      </c>
      <c r="AS576" s="443">
        <v>44662</v>
      </c>
      <c r="AT576" s="451">
        <v>44662</v>
      </c>
      <c r="AU576" s="452"/>
    </row>
    <row r="577" spans="1:47" ht="47.25">
      <c r="A577" s="384"/>
      <c r="B577" s="282" t="s">
        <v>443</v>
      </c>
      <c r="C577" s="283" t="s">
        <v>1108</v>
      </c>
      <c r="D577" s="284">
        <v>97</v>
      </c>
      <c r="E577" s="285" t="s">
        <v>1032</v>
      </c>
      <c r="F577" s="321" t="s">
        <v>1680</v>
      </c>
      <c r="G577" s="287"/>
      <c r="H577" s="437"/>
      <c r="I577" s="427">
        <v>43338</v>
      </c>
      <c r="J577" s="428">
        <f>I577+14</f>
        <v>43352</v>
      </c>
      <c r="K577" s="428">
        <f>J577+3</f>
        <v>43355</v>
      </c>
      <c r="L577" s="429">
        <f>K577+2</f>
        <v>43357</v>
      </c>
      <c r="M577" s="428">
        <f>L577+1</f>
        <v>43358</v>
      </c>
      <c r="N577" s="430">
        <f>M577+25</f>
        <v>43383</v>
      </c>
      <c r="O577" s="430">
        <f>M577+10</f>
        <v>43368</v>
      </c>
      <c r="P577" s="430"/>
      <c r="Q577" s="430">
        <f>M577+10</f>
        <v>43368</v>
      </c>
      <c r="R577" s="430">
        <f>Q577+5</f>
        <v>43373</v>
      </c>
      <c r="S577" s="431"/>
      <c r="T577" s="379">
        <f>Q577+10</f>
        <v>43378</v>
      </c>
      <c r="U577" s="430">
        <f>N577+10</f>
        <v>43393</v>
      </c>
      <c r="V577" s="379">
        <f>N577+1</f>
        <v>43384</v>
      </c>
      <c r="W577" s="379">
        <f>V577+5</f>
        <v>43389</v>
      </c>
      <c r="X577" s="380">
        <v>43493</v>
      </c>
      <c r="Y577" s="379">
        <f>X577+20</f>
        <v>43513</v>
      </c>
      <c r="Z577" s="379">
        <f>O577+10</f>
        <v>43378</v>
      </c>
      <c r="AA577" s="379">
        <f>X577+25</f>
        <v>43518</v>
      </c>
      <c r="AB577" s="379">
        <f>X577+15</f>
        <v>43508</v>
      </c>
      <c r="AC577" s="379">
        <f>AA577+1</f>
        <v>43519</v>
      </c>
      <c r="AD577" s="379">
        <f>X577+10</f>
        <v>43503</v>
      </c>
      <c r="AE577" s="379">
        <f>AD577+1</f>
        <v>43504</v>
      </c>
      <c r="AF577" s="379">
        <f>Y577+1</f>
        <v>43514</v>
      </c>
      <c r="AG577" s="380">
        <f>AF577+15</f>
        <v>43529</v>
      </c>
      <c r="AH577" s="379">
        <f>AG577+10</f>
        <v>43539</v>
      </c>
      <c r="AI577" s="379">
        <f>AH577+5</f>
        <v>43544</v>
      </c>
      <c r="AJ577" s="432">
        <f>AI577+15</f>
        <v>43559</v>
      </c>
      <c r="AK577" s="379">
        <f>AI577+20</f>
        <v>43564</v>
      </c>
      <c r="AL577" s="380">
        <f>AK577+5</f>
        <v>43569</v>
      </c>
      <c r="AM577" s="379">
        <f>AL577+1</f>
        <v>43570</v>
      </c>
      <c r="AN577" s="379">
        <f>AM577+5</f>
        <v>43575</v>
      </c>
      <c r="AO577" s="379">
        <f>AN577+5</f>
        <v>43580</v>
      </c>
      <c r="AP577" s="433"/>
      <c r="AQ577" s="433"/>
      <c r="AR577" s="433">
        <f>AO577+20</f>
        <v>43600</v>
      </c>
      <c r="AS577" s="434"/>
      <c r="AT577" s="451">
        <v>44777</v>
      </c>
      <c r="AU577" s="452"/>
    </row>
    <row r="578" spans="1:47" ht="31.5">
      <c r="A578" s="371">
        <v>98</v>
      </c>
      <c r="B578" s="246" t="s">
        <v>258</v>
      </c>
      <c r="C578" s="247" t="s">
        <v>1109</v>
      </c>
      <c r="D578" s="248">
        <v>98</v>
      </c>
      <c r="E578" s="249" t="s">
        <v>1032</v>
      </c>
      <c r="F578" s="303" t="s">
        <v>1681</v>
      </c>
      <c r="G578" s="251" t="s">
        <v>1454</v>
      </c>
      <c r="H578" s="421"/>
      <c r="I578" s="440">
        <v>44294</v>
      </c>
      <c r="J578" s="440"/>
      <c r="K578" s="440">
        <v>44299</v>
      </c>
      <c r="L578" s="440">
        <v>44324</v>
      </c>
      <c r="M578" s="440"/>
      <c r="N578" s="441">
        <v>44354</v>
      </c>
      <c r="O578" s="441">
        <v>44354</v>
      </c>
      <c r="P578" s="441"/>
      <c r="Q578" s="441"/>
      <c r="R578" s="441"/>
      <c r="S578" s="441">
        <v>44374</v>
      </c>
      <c r="T578" s="256"/>
      <c r="U578" s="441">
        <v>44384</v>
      </c>
      <c r="V578" s="256"/>
      <c r="W578" s="256"/>
      <c r="X578" s="256"/>
      <c r="Y578" s="256"/>
      <c r="Z578" s="256"/>
      <c r="AA578" s="256"/>
      <c r="AB578" s="256"/>
      <c r="AC578" s="256"/>
      <c r="AD578" s="256"/>
      <c r="AE578" s="256"/>
      <c r="AF578" s="256"/>
      <c r="AG578" s="256"/>
      <c r="AH578" s="256"/>
      <c r="AI578" s="256"/>
      <c r="AJ578" s="442">
        <v>44479</v>
      </c>
      <c r="AK578" s="256"/>
      <c r="AL578" s="256"/>
      <c r="AM578" s="256"/>
      <c r="AN578" s="256"/>
      <c r="AO578" s="256"/>
      <c r="AP578" s="442">
        <v>44534</v>
      </c>
      <c r="AQ578" s="442">
        <v>44554</v>
      </c>
      <c r="AR578" s="442">
        <v>44574</v>
      </c>
      <c r="AS578" s="443">
        <v>44634</v>
      </c>
      <c r="AT578" s="451">
        <v>44634</v>
      </c>
      <c r="AU578" s="452"/>
    </row>
    <row r="579" spans="1:47" ht="47.25">
      <c r="A579" s="373"/>
      <c r="B579" s="262" t="s">
        <v>616</v>
      </c>
      <c r="C579" s="263" t="s">
        <v>1110</v>
      </c>
      <c r="D579" s="273">
        <v>98</v>
      </c>
      <c r="E579" s="274" t="s">
        <v>1032</v>
      </c>
      <c r="F579" s="311" t="s">
        <v>1681</v>
      </c>
      <c r="G579" s="276"/>
      <c r="H579" s="426"/>
      <c r="I579" s="427">
        <v>43338</v>
      </c>
      <c r="J579" s="428">
        <f>I579+14</f>
        <v>43352</v>
      </c>
      <c r="K579" s="428">
        <f>J579+3</f>
        <v>43355</v>
      </c>
      <c r="L579" s="429">
        <f>K579+2</f>
        <v>43357</v>
      </c>
      <c r="M579" s="428">
        <f>L579+1</f>
        <v>43358</v>
      </c>
      <c r="N579" s="430">
        <f>M579+25</f>
        <v>43383</v>
      </c>
      <c r="O579" s="430">
        <f>M579+10</f>
        <v>43368</v>
      </c>
      <c r="P579" s="430"/>
      <c r="Q579" s="430">
        <f>M579+10</f>
        <v>43368</v>
      </c>
      <c r="R579" s="430">
        <f>Q579+5</f>
        <v>43373</v>
      </c>
      <c r="S579" s="431"/>
      <c r="T579" s="379">
        <f>Q579+10</f>
        <v>43378</v>
      </c>
      <c r="U579" s="430">
        <f>N579+10</f>
        <v>43393</v>
      </c>
      <c r="V579" s="379">
        <f>N579+1</f>
        <v>43384</v>
      </c>
      <c r="W579" s="379">
        <f>V579+5</f>
        <v>43389</v>
      </c>
      <c r="X579" s="380">
        <v>43493</v>
      </c>
      <c r="Y579" s="379">
        <f>X579+20</f>
        <v>43513</v>
      </c>
      <c r="Z579" s="379">
        <f>O579+10</f>
        <v>43378</v>
      </c>
      <c r="AA579" s="379">
        <f>X579+25</f>
        <v>43518</v>
      </c>
      <c r="AB579" s="379">
        <f>X579+15</f>
        <v>43508</v>
      </c>
      <c r="AC579" s="379">
        <f>AA579+1</f>
        <v>43519</v>
      </c>
      <c r="AD579" s="379">
        <f>X579+10</f>
        <v>43503</v>
      </c>
      <c r="AE579" s="379">
        <f>AD579+1</f>
        <v>43504</v>
      </c>
      <c r="AF579" s="379">
        <f>Y579+1</f>
        <v>43514</v>
      </c>
      <c r="AG579" s="380">
        <f>AF579+15</f>
        <v>43529</v>
      </c>
      <c r="AH579" s="379">
        <f>AG579+10</f>
        <v>43539</v>
      </c>
      <c r="AI579" s="379">
        <f>AH579+5</f>
        <v>43544</v>
      </c>
      <c r="AJ579" s="432">
        <f>AI579+15</f>
        <v>43559</v>
      </c>
      <c r="AK579" s="379">
        <f>AI579+20</f>
        <v>43564</v>
      </c>
      <c r="AL579" s="380">
        <f>AK579+5</f>
        <v>43569</v>
      </c>
      <c r="AM579" s="379">
        <f>AL579+1</f>
        <v>43570</v>
      </c>
      <c r="AN579" s="379">
        <f>AM579+5</f>
        <v>43575</v>
      </c>
      <c r="AO579" s="379">
        <f>AN579+5</f>
        <v>43580</v>
      </c>
      <c r="AP579" s="433"/>
      <c r="AQ579" s="433"/>
      <c r="AR579" s="433">
        <f>AO579+20</f>
        <v>43600</v>
      </c>
      <c r="AS579" s="434"/>
      <c r="AT579" s="451">
        <v>45063</v>
      </c>
      <c r="AU579" s="452"/>
    </row>
    <row r="580" spans="1:47" ht="47.25">
      <c r="A580" s="373"/>
      <c r="B580" s="262" t="s">
        <v>618</v>
      </c>
      <c r="C580" s="263" t="s">
        <v>1111</v>
      </c>
      <c r="D580" s="273">
        <v>98</v>
      </c>
      <c r="E580" s="274" t="s">
        <v>1032</v>
      </c>
      <c r="F580" s="311" t="s">
        <v>1681</v>
      </c>
      <c r="G580" s="276"/>
      <c r="H580" s="426"/>
      <c r="I580" s="435">
        <v>44294</v>
      </c>
      <c r="J580" s="435"/>
      <c r="K580" s="435">
        <v>44299</v>
      </c>
      <c r="L580" s="435">
        <v>44324</v>
      </c>
      <c r="M580" s="435"/>
      <c r="N580" s="435">
        <v>44354</v>
      </c>
      <c r="O580" s="435">
        <v>44354</v>
      </c>
      <c r="P580" s="435"/>
      <c r="Q580" s="435"/>
      <c r="R580" s="435"/>
      <c r="S580" s="435">
        <v>44374</v>
      </c>
      <c r="T580" s="279"/>
      <c r="U580" s="435">
        <v>44384</v>
      </c>
      <c r="V580" s="279"/>
      <c r="W580" s="279"/>
      <c r="X580" s="279"/>
      <c r="Y580" s="279"/>
      <c r="Z580" s="279"/>
      <c r="AA580" s="279"/>
      <c r="AB580" s="279"/>
      <c r="AC580" s="279"/>
      <c r="AD580" s="279"/>
      <c r="AE580" s="279"/>
      <c r="AF580" s="279"/>
      <c r="AG580" s="279"/>
      <c r="AH580" s="279"/>
      <c r="AI580" s="279"/>
      <c r="AJ580" s="435">
        <v>44479</v>
      </c>
      <c r="AK580" s="279"/>
      <c r="AL580" s="279"/>
      <c r="AM580" s="279"/>
      <c r="AN580" s="279"/>
      <c r="AO580" s="279"/>
      <c r="AP580" s="435">
        <v>44534</v>
      </c>
      <c r="AQ580" s="435">
        <v>44554</v>
      </c>
      <c r="AR580" s="435">
        <v>44574</v>
      </c>
      <c r="AS580" s="436">
        <v>44634</v>
      </c>
      <c r="AT580" s="451">
        <v>45063</v>
      </c>
      <c r="AU580" s="452"/>
    </row>
    <row r="581" spans="1:47" ht="47.25">
      <c r="A581" s="373"/>
      <c r="B581" s="262" t="s">
        <v>612</v>
      </c>
      <c r="C581" s="263" t="s">
        <v>1112</v>
      </c>
      <c r="D581" s="273">
        <v>98</v>
      </c>
      <c r="E581" s="274" t="s">
        <v>1032</v>
      </c>
      <c r="F581" s="311" t="s">
        <v>1681</v>
      </c>
      <c r="G581" s="276"/>
      <c r="H581" s="426"/>
      <c r="I581" s="435">
        <v>44294</v>
      </c>
      <c r="J581" s="435"/>
      <c r="K581" s="435">
        <v>44299</v>
      </c>
      <c r="L581" s="435">
        <v>44324</v>
      </c>
      <c r="M581" s="435"/>
      <c r="N581" s="435">
        <v>44354</v>
      </c>
      <c r="O581" s="435">
        <v>44354</v>
      </c>
      <c r="P581" s="435"/>
      <c r="Q581" s="435"/>
      <c r="R581" s="435"/>
      <c r="S581" s="435">
        <v>44374</v>
      </c>
      <c r="T581" s="279"/>
      <c r="U581" s="435">
        <v>44384</v>
      </c>
      <c r="V581" s="279"/>
      <c r="W581" s="279"/>
      <c r="X581" s="279"/>
      <c r="Y581" s="279"/>
      <c r="Z581" s="279"/>
      <c r="AA581" s="279"/>
      <c r="AB581" s="279"/>
      <c r="AC581" s="279"/>
      <c r="AD581" s="279"/>
      <c r="AE581" s="279"/>
      <c r="AF581" s="279"/>
      <c r="AG581" s="279"/>
      <c r="AH581" s="279"/>
      <c r="AI581" s="279"/>
      <c r="AJ581" s="435">
        <v>44479</v>
      </c>
      <c r="AK581" s="279"/>
      <c r="AL581" s="279"/>
      <c r="AM581" s="279"/>
      <c r="AN581" s="279"/>
      <c r="AO581" s="279"/>
      <c r="AP581" s="435">
        <v>44534</v>
      </c>
      <c r="AQ581" s="435">
        <v>44554</v>
      </c>
      <c r="AR581" s="435">
        <v>44574</v>
      </c>
      <c r="AS581" s="436">
        <v>44634</v>
      </c>
      <c r="AT581" s="451">
        <v>44990</v>
      </c>
      <c r="AU581" s="452"/>
    </row>
    <row r="582" spans="1:47" ht="47.25">
      <c r="A582" s="373"/>
      <c r="B582" s="262" t="s">
        <v>614</v>
      </c>
      <c r="C582" s="263" t="s">
        <v>1113</v>
      </c>
      <c r="D582" s="273">
        <v>98</v>
      </c>
      <c r="E582" s="274" t="s">
        <v>1032</v>
      </c>
      <c r="F582" s="311" t="s">
        <v>1681</v>
      </c>
      <c r="G582" s="276"/>
      <c r="H582" s="426"/>
      <c r="I582" s="435">
        <v>44294</v>
      </c>
      <c r="J582" s="435"/>
      <c r="K582" s="435">
        <v>44299</v>
      </c>
      <c r="L582" s="435">
        <v>44324</v>
      </c>
      <c r="M582" s="435"/>
      <c r="N582" s="435">
        <v>44354</v>
      </c>
      <c r="O582" s="435">
        <v>44354</v>
      </c>
      <c r="P582" s="435"/>
      <c r="Q582" s="435"/>
      <c r="R582" s="435"/>
      <c r="S582" s="435">
        <v>44374</v>
      </c>
      <c r="T582" s="279"/>
      <c r="U582" s="435">
        <v>44384</v>
      </c>
      <c r="V582" s="279"/>
      <c r="W582" s="279"/>
      <c r="X582" s="279"/>
      <c r="Y582" s="279"/>
      <c r="Z582" s="279"/>
      <c r="AA582" s="279"/>
      <c r="AB582" s="279"/>
      <c r="AC582" s="279"/>
      <c r="AD582" s="279"/>
      <c r="AE582" s="279"/>
      <c r="AF582" s="279"/>
      <c r="AG582" s="279"/>
      <c r="AH582" s="279"/>
      <c r="AI582" s="279"/>
      <c r="AJ582" s="435">
        <v>44479</v>
      </c>
      <c r="AK582" s="279"/>
      <c r="AL582" s="279"/>
      <c r="AM582" s="279"/>
      <c r="AN582" s="279"/>
      <c r="AO582" s="279"/>
      <c r="AP582" s="435">
        <v>44534</v>
      </c>
      <c r="AQ582" s="435">
        <v>44554</v>
      </c>
      <c r="AR582" s="435">
        <v>44574</v>
      </c>
      <c r="AS582" s="436">
        <v>44634</v>
      </c>
      <c r="AT582" s="451">
        <v>44990</v>
      </c>
      <c r="AU582" s="452"/>
    </row>
    <row r="583" spans="1:47" ht="31.5">
      <c r="A583" s="373"/>
      <c r="B583" s="262" t="s">
        <v>262</v>
      </c>
      <c r="C583" s="263" t="s">
        <v>1114</v>
      </c>
      <c r="D583" s="273">
        <v>98</v>
      </c>
      <c r="E583" s="274" t="s">
        <v>1032</v>
      </c>
      <c r="F583" s="311" t="s">
        <v>1681</v>
      </c>
      <c r="G583" s="276"/>
      <c r="H583" s="426"/>
      <c r="I583" s="435">
        <v>44294</v>
      </c>
      <c r="J583" s="435"/>
      <c r="K583" s="435">
        <v>44299</v>
      </c>
      <c r="L583" s="435">
        <v>44324</v>
      </c>
      <c r="M583" s="435"/>
      <c r="N583" s="435">
        <v>44354</v>
      </c>
      <c r="O583" s="435">
        <v>44354</v>
      </c>
      <c r="P583" s="435"/>
      <c r="Q583" s="435"/>
      <c r="R583" s="435"/>
      <c r="S583" s="435">
        <v>44374</v>
      </c>
      <c r="T583" s="279"/>
      <c r="U583" s="435">
        <v>44384</v>
      </c>
      <c r="V583" s="279"/>
      <c r="W583" s="279"/>
      <c r="X583" s="279"/>
      <c r="Y583" s="279"/>
      <c r="Z583" s="279"/>
      <c r="AA583" s="279"/>
      <c r="AB583" s="279"/>
      <c r="AC583" s="279"/>
      <c r="AD583" s="279"/>
      <c r="AE583" s="279"/>
      <c r="AF583" s="279"/>
      <c r="AG583" s="279"/>
      <c r="AH583" s="279"/>
      <c r="AI583" s="279"/>
      <c r="AJ583" s="435">
        <v>44479</v>
      </c>
      <c r="AK583" s="279"/>
      <c r="AL583" s="279"/>
      <c r="AM583" s="279"/>
      <c r="AN583" s="279"/>
      <c r="AO583" s="279"/>
      <c r="AP583" s="435">
        <v>44534</v>
      </c>
      <c r="AQ583" s="435">
        <v>44554</v>
      </c>
      <c r="AR583" s="435">
        <v>44574</v>
      </c>
      <c r="AS583" s="436">
        <v>44634</v>
      </c>
      <c r="AT583" s="451">
        <v>44896</v>
      </c>
      <c r="AU583" s="452"/>
    </row>
    <row r="584" spans="1:47" ht="47.25">
      <c r="A584" s="373"/>
      <c r="B584" s="262" t="s">
        <v>622</v>
      </c>
      <c r="C584" s="263" t="s">
        <v>1115</v>
      </c>
      <c r="D584" s="273">
        <v>98</v>
      </c>
      <c r="E584" s="274" t="s">
        <v>1032</v>
      </c>
      <c r="F584" s="311" t="s">
        <v>1681</v>
      </c>
      <c r="G584" s="276"/>
      <c r="H584" s="426"/>
      <c r="I584" s="435">
        <v>44294</v>
      </c>
      <c r="J584" s="435"/>
      <c r="K584" s="435">
        <v>44299</v>
      </c>
      <c r="L584" s="435">
        <v>44324</v>
      </c>
      <c r="M584" s="435"/>
      <c r="N584" s="435">
        <v>44354</v>
      </c>
      <c r="O584" s="435">
        <v>44354</v>
      </c>
      <c r="P584" s="435"/>
      <c r="Q584" s="435"/>
      <c r="R584" s="435"/>
      <c r="S584" s="435">
        <v>44374</v>
      </c>
      <c r="T584" s="279"/>
      <c r="U584" s="435">
        <v>44384</v>
      </c>
      <c r="V584" s="279"/>
      <c r="W584" s="279"/>
      <c r="X584" s="279"/>
      <c r="Y584" s="279"/>
      <c r="Z584" s="279"/>
      <c r="AA584" s="279"/>
      <c r="AB584" s="279"/>
      <c r="AC584" s="279"/>
      <c r="AD584" s="279"/>
      <c r="AE584" s="279"/>
      <c r="AF584" s="279"/>
      <c r="AG584" s="279"/>
      <c r="AH584" s="279"/>
      <c r="AI584" s="279"/>
      <c r="AJ584" s="435">
        <v>44479</v>
      </c>
      <c r="AK584" s="279"/>
      <c r="AL584" s="279"/>
      <c r="AM584" s="279"/>
      <c r="AN584" s="279"/>
      <c r="AO584" s="279"/>
      <c r="AP584" s="435">
        <v>44534</v>
      </c>
      <c r="AQ584" s="435">
        <v>44554</v>
      </c>
      <c r="AR584" s="435">
        <v>44574</v>
      </c>
      <c r="AS584" s="436">
        <v>44634</v>
      </c>
      <c r="AT584" s="451">
        <v>44971</v>
      </c>
      <c r="AU584" s="452"/>
    </row>
    <row r="585" spans="1:47" ht="47.25">
      <c r="A585" s="373"/>
      <c r="B585" s="262" t="s">
        <v>620</v>
      </c>
      <c r="C585" s="263" t="s">
        <v>1116</v>
      </c>
      <c r="D585" s="273">
        <v>98</v>
      </c>
      <c r="E585" s="274" t="s">
        <v>1032</v>
      </c>
      <c r="F585" s="311" t="s">
        <v>1681</v>
      </c>
      <c r="G585" s="276"/>
      <c r="H585" s="426"/>
      <c r="I585" s="435">
        <v>44294</v>
      </c>
      <c r="J585" s="435"/>
      <c r="K585" s="435">
        <v>44299</v>
      </c>
      <c r="L585" s="435">
        <v>44324</v>
      </c>
      <c r="M585" s="435"/>
      <c r="N585" s="435">
        <v>44354</v>
      </c>
      <c r="O585" s="435">
        <v>44354</v>
      </c>
      <c r="P585" s="435"/>
      <c r="Q585" s="435"/>
      <c r="R585" s="435"/>
      <c r="S585" s="435">
        <v>44374</v>
      </c>
      <c r="T585" s="279"/>
      <c r="U585" s="435">
        <v>44384</v>
      </c>
      <c r="V585" s="279"/>
      <c r="W585" s="279"/>
      <c r="X585" s="279"/>
      <c r="Y585" s="279"/>
      <c r="Z585" s="279"/>
      <c r="AA585" s="279"/>
      <c r="AB585" s="279"/>
      <c r="AC585" s="279"/>
      <c r="AD585" s="279"/>
      <c r="AE585" s="279"/>
      <c r="AF585" s="279"/>
      <c r="AG585" s="279"/>
      <c r="AH585" s="279"/>
      <c r="AI585" s="279"/>
      <c r="AJ585" s="435">
        <v>44479</v>
      </c>
      <c r="AK585" s="279"/>
      <c r="AL585" s="279"/>
      <c r="AM585" s="279"/>
      <c r="AN585" s="279"/>
      <c r="AO585" s="279"/>
      <c r="AP585" s="435">
        <v>44534</v>
      </c>
      <c r="AQ585" s="435">
        <v>44554</v>
      </c>
      <c r="AR585" s="435">
        <v>44574</v>
      </c>
      <c r="AS585" s="436">
        <v>44634</v>
      </c>
      <c r="AT585" s="451">
        <v>44971</v>
      </c>
      <c r="AU585" s="452"/>
    </row>
    <row r="586" spans="1:47" ht="47.25">
      <c r="A586" s="373"/>
      <c r="B586" s="262" t="s">
        <v>624</v>
      </c>
      <c r="C586" s="263" t="s">
        <v>1117</v>
      </c>
      <c r="D586" s="273">
        <v>98</v>
      </c>
      <c r="E586" s="274" t="s">
        <v>1032</v>
      </c>
      <c r="F586" s="311" t="s">
        <v>1681</v>
      </c>
      <c r="G586" s="276"/>
      <c r="H586" s="426"/>
      <c r="I586" s="435">
        <v>44294</v>
      </c>
      <c r="J586" s="435"/>
      <c r="K586" s="435">
        <v>44299</v>
      </c>
      <c r="L586" s="435">
        <v>44324</v>
      </c>
      <c r="M586" s="435"/>
      <c r="N586" s="435">
        <v>44354</v>
      </c>
      <c r="O586" s="435">
        <v>44354</v>
      </c>
      <c r="P586" s="435"/>
      <c r="Q586" s="435"/>
      <c r="R586" s="435"/>
      <c r="S586" s="435">
        <v>44374</v>
      </c>
      <c r="T586" s="279"/>
      <c r="U586" s="435">
        <v>44384</v>
      </c>
      <c r="V586" s="279"/>
      <c r="W586" s="279"/>
      <c r="X586" s="279"/>
      <c r="Y586" s="279"/>
      <c r="Z586" s="279"/>
      <c r="AA586" s="279"/>
      <c r="AB586" s="279"/>
      <c r="AC586" s="279"/>
      <c r="AD586" s="279"/>
      <c r="AE586" s="279"/>
      <c r="AF586" s="279"/>
      <c r="AG586" s="279"/>
      <c r="AH586" s="279"/>
      <c r="AI586" s="279"/>
      <c r="AJ586" s="435">
        <v>44479</v>
      </c>
      <c r="AK586" s="279"/>
      <c r="AL586" s="279"/>
      <c r="AM586" s="279"/>
      <c r="AN586" s="279"/>
      <c r="AO586" s="279"/>
      <c r="AP586" s="435">
        <v>44534</v>
      </c>
      <c r="AQ586" s="435">
        <v>44554</v>
      </c>
      <c r="AR586" s="435">
        <v>44574</v>
      </c>
      <c r="AS586" s="436">
        <v>44634</v>
      </c>
      <c r="AT586" s="451">
        <v>45014</v>
      </c>
      <c r="AU586" s="452"/>
    </row>
    <row r="587" spans="1:47" ht="47.25">
      <c r="A587" s="384"/>
      <c r="B587" s="282" t="s">
        <v>626</v>
      </c>
      <c r="C587" s="283" t="s">
        <v>1118</v>
      </c>
      <c r="D587" s="284">
        <v>98</v>
      </c>
      <c r="E587" s="285" t="s">
        <v>1032</v>
      </c>
      <c r="F587" s="321" t="s">
        <v>1681</v>
      </c>
      <c r="G587" s="287"/>
      <c r="H587" s="437"/>
      <c r="I587" s="438">
        <v>44294</v>
      </c>
      <c r="J587" s="438"/>
      <c r="K587" s="438">
        <v>44299</v>
      </c>
      <c r="L587" s="438">
        <v>44324</v>
      </c>
      <c r="M587" s="438"/>
      <c r="N587" s="438">
        <v>44354</v>
      </c>
      <c r="O587" s="438">
        <v>44354</v>
      </c>
      <c r="P587" s="438"/>
      <c r="Q587" s="438"/>
      <c r="R587" s="438"/>
      <c r="S587" s="438">
        <v>44374</v>
      </c>
      <c r="T587" s="290"/>
      <c r="U587" s="438">
        <v>44384</v>
      </c>
      <c r="V587" s="290"/>
      <c r="W587" s="290"/>
      <c r="X587" s="290"/>
      <c r="Y587" s="290"/>
      <c r="Z587" s="290"/>
      <c r="AA587" s="290"/>
      <c r="AB587" s="290"/>
      <c r="AC587" s="290"/>
      <c r="AD587" s="290"/>
      <c r="AE587" s="290"/>
      <c r="AF587" s="290"/>
      <c r="AG587" s="290"/>
      <c r="AH587" s="290"/>
      <c r="AI587" s="290"/>
      <c r="AJ587" s="438">
        <v>44479</v>
      </c>
      <c r="AK587" s="290"/>
      <c r="AL587" s="290"/>
      <c r="AM587" s="290"/>
      <c r="AN587" s="290"/>
      <c r="AO587" s="290"/>
      <c r="AP587" s="438">
        <v>44534</v>
      </c>
      <c r="AQ587" s="438">
        <v>44554</v>
      </c>
      <c r="AR587" s="438">
        <v>44574</v>
      </c>
      <c r="AS587" s="439">
        <v>44634</v>
      </c>
      <c r="AT587" s="451">
        <v>45014</v>
      </c>
      <c r="AU587" s="452"/>
    </row>
    <row r="588" spans="1:47" ht="31.5">
      <c r="A588" s="371">
        <v>99</v>
      </c>
      <c r="B588" s="246" t="s">
        <v>833</v>
      </c>
      <c r="C588" s="247" t="s">
        <v>1119</v>
      </c>
      <c r="D588" s="248">
        <v>99</v>
      </c>
      <c r="E588" s="249" t="s">
        <v>1032</v>
      </c>
      <c r="F588" s="303" t="s">
        <v>1682</v>
      </c>
      <c r="G588" s="251" t="s">
        <v>1454</v>
      </c>
      <c r="H588" s="421"/>
      <c r="I588" s="440">
        <v>44681</v>
      </c>
      <c r="J588" s="440"/>
      <c r="K588" s="440">
        <v>44686</v>
      </c>
      <c r="L588" s="440">
        <v>44711</v>
      </c>
      <c r="M588" s="440"/>
      <c r="N588" s="441">
        <v>44741</v>
      </c>
      <c r="O588" s="441">
        <v>44741</v>
      </c>
      <c r="P588" s="441"/>
      <c r="Q588" s="441"/>
      <c r="R588" s="441"/>
      <c r="S588" s="441">
        <v>44761</v>
      </c>
      <c r="T588" s="256"/>
      <c r="U588" s="441">
        <v>44771</v>
      </c>
      <c r="V588" s="256"/>
      <c r="W588" s="256"/>
      <c r="X588" s="256"/>
      <c r="Y588" s="256"/>
      <c r="Z588" s="256"/>
      <c r="AA588" s="256"/>
      <c r="AB588" s="256"/>
      <c r="AC588" s="256"/>
      <c r="AD588" s="256"/>
      <c r="AE588" s="256"/>
      <c r="AF588" s="256"/>
      <c r="AG588" s="256"/>
      <c r="AH588" s="256"/>
      <c r="AI588" s="256"/>
      <c r="AJ588" s="442">
        <v>44866</v>
      </c>
      <c r="AK588" s="256"/>
      <c r="AL588" s="256"/>
      <c r="AM588" s="256"/>
      <c r="AN588" s="256"/>
      <c r="AO588" s="256"/>
      <c r="AP588" s="442">
        <v>44921</v>
      </c>
      <c r="AQ588" s="442">
        <v>44941</v>
      </c>
      <c r="AR588" s="442">
        <v>44961</v>
      </c>
      <c r="AS588" s="443">
        <v>45021</v>
      </c>
      <c r="AT588" s="451">
        <v>45021</v>
      </c>
      <c r="AU588" s="452"/>
    </row>
    <row r="589" spans="1:47" ht="31.5">
      <c r="A589" s="373"/>
      <c r="B589" s="262" t="s">
        <v>1464</v>
      </c>
      <c r="C589" s="263" t="s">
        <v>1120</v>
      </c>
      <c r="D589" s="273">
        <v>99</v>
      </c>
      <c r="E589" s="274" t="s">
        <v>1032</v>
      </c>
      <c r="F589" s="311" t="s">
        <v>1682</v>
      </c>
      <c r="G589" s="276"/>
      <c r="H589" s="426"/>
      <c r="I589" s="427">
        <v>43338</v>
      </c>
      <c r="J589" s="428">
        <f>I589+14</f>
        <v>43352</v>
      </c>
      <c r="K589" s="428">
        <f>J589+3</f>
        <v>43355</v>
      </c>
      <c r="L589" s="429">
        <f>K589+2</f>
        <v>43357</v>
      </c>
      <c r="M589" s="428">
        <f>L589+1</f>
        <v>43358</v>
      </c>
      <c r="N589" s="430">
        <f>M589+25</f>
        <v>43383</v>
      </c>
      <c r="O589" s="430">
        <f>M589+10</f>
        <v>43368</v>
      </c>
      <c r="P589" s="430"/>
      <c r="Q589" s="430">
        <f>M589+10</f>
        <v>43368</v>
      </c>
      <c r="R589" s="430">
        <f>Q589+5</f>
        <v>43373</v>
      </c>
      <c r="S589" s="431"/>
      <c r="T589" s="379">
        <f>Q589+10</f>
        <v>43378</v>
      </c>
      <c r="U589" s="430">
        <f>N589+10</f>
        <v>43393</v>
      </c>
      <c r="V589" s="379">
        <f>N589+1</f>
        <v>43384</v>
      </c>
      <c r="W589" s="379">
        <f>V589+5</f>
        <v>43389</v>
      </c>
      <c r="X589" s="380">
        <v>43493</v>
      </c>
      <c r="Y589" s="379">
        <f>X589+20</f>
        <v>43513</v>
      </c>
      <c r="Z589" s="379">
        <f>O589+10</f>
        <v>43378</v>
      </c>
      <c r="AA589" s="379">
        <f>X589+25</f>
        <v>43518</v>
      </c>
      <c r="AB589" s="379">
        <f>X589+15</f>
        <v>43508</v>
      </c>
      <c r="AC589" s="379">
        <f>AA589+1</f>
        <v>43519</v>
      </c>
      <c r="AD589" s="379">
        <f>X589+10</f>
        <v>43503</v>
      </c>
      <c r="AE589" s="379">
        <f>AD589+1</f>
        <v>43504</v>
      </c>
      <c r="AF589" s="379">
        <f>Y589+1</f>
        <v>43514</v>
      </c>
      <c r="AG589" s="380">
        <f>AF589+15</f>
        <v>43529</v>
      </c>
      <c r="AH589" s="379">
        <f>AG589+10</f>
        <v>43539</v>
      </c>
      <c r="AI589" s="379">
        <f>AH589+5</f>
        <v>43544</v>
      </c>
      <c r="AJ589" s="432">
        <f>AI589+15</f>
        <v>43559</v>
      </c>
      <c r="AK589" s="379">
        <f>AI589+20</f>
        <v>43564</v>
      </c>
      <c r="AL589" s="380">
        <f>AK589+5</f>
        <v>43569</v>
      </c>
      <c r="AM589" s="379">
        <f>AL589+1</f>
        <v>43570</v>
      </c>
      <c r="AN589" s="379">
        <f>AM589+5</f>
        <v>43575</v>
      </c>
      <c r="AO589" s="379">
        <f>AN589+5</f>
        <v>43580</v>
      </c>
      <c r="AP589" s="433"/>
      <c r="AQ589" s="433"/>
      <c r="AR589" s="433">
        <f>AO589+20</f>
        <v>43600</v>
      </c>
      <c r="AS589" s="434"/>
      <c r="AT589" s="451">
        <v>45031</v>
      </c>
      <c r="AU589" s="452"/>
    </row>
    <row r="590" spans="1:47" ht="31.5">
      <c r="A590" s="373"/>
      <c r="B590" s="262" t="s">
        <v>1465</v>
      </c>
      <c r="C590" s="263" t="s">
        <v>1121</v>
      </c>
      <c r="D590" s="273">
        <v>99</v>
      </c>
      <c r="E590" s="274" t="s">
        <v>1032</v>
      </c>
      <c r="F590" s="311" t="s">
        <v>1682</v>
      </c>
      <c r="G590" s="276"/>
      <c r="H590" s="426"/>
      <c r="I590" s="435">
        <v>44681</v>
      </c>
      <c r="J590" s="435"/>
      <c r="K590" s="435">
        <v>44686</v>
      </c>
      <c r="L590" s="435">
        <v>44711</v>
      </c>
      <c r="M590" s="435"/>
      <c r="N590" s="435">
        <v>44741</v>
      </c>
      <c r="O590" s="435">
        <v>44741</v>
      </c>
      <c r="P590" s="435"/>
      <c r="Q590" s="435"/>
      <c r="R590" s="435"/>
      <c r="S590" s="435">
        <v>44761</v>
      </c>
      <c r="T590" s="279"/>
      <c r="U590" s="435">
        <v>44771</v>
      </c>
      <c r="V590" s="279"/>
      <c r="W590" s="279"/>
      <c r="X590" s="279"/>
      <c r="Y590" s="279"/>
      <c r="Z590" s="279"/>
      <c r="AA590" s="279"/>
      <c r="AB590" s="279"/>
      <c r="AC590" s="279"/>
      <c r="AD590" s="279"/>
      <c r="AE590" s="279"/>
      <c r="AF590" s="279"/>
      <c r="AG590" s="279"/>
      <c r="AH590" s="279"/>
      <c r="AI590" s="279"/>
      <c r="AJ590" s="435">
        <v>44866</v>
      </c>
      <c r="AK590" s="279"/>
      <c r="AL590" s="279"/>
      <c r="AM590" s="279"/>
      <c r="AN590" s="279"/>
      <c r="AO590" s="279"/>
      <c r="AP590" s="435">
        <v>44921</v>
      </c>
      <c r="AQ590" s="435">
        <v>44941</v>
      </c>
      <c r="AR590" s="435">
        <v>44961</v>
      </c>
      <c r="AS590" s="436">
        <v>45021</v>
      </c>
      <c r="AT590" s="451">
        <v>45397</v>
      </c>
      <c r="AU590" s="452"/>
    </row>
    <row r="591" spans="1:47" ht="31.5">
      <c r="A591" s="384"/>
      <c r="B591" s="282" t="s">
        <v>847</v>
      </c>
      <c r="C591" s="283" t="s">
        <v>1122</v>
      </c>
      <c r="D591" s="284">
        <v>99</v>
      </c>
      <c r="E591" s="285" t="s">
        <v>1032</v>
      </c>
      <c r="F591" s="321" t="s">
        <v>1682</v>
      </c>
      <c r="G591" s="287"/>
      <c r="H591" s="437"/>
      <c r="I591" s="438">
        <v>44681</v>
      </c>
      <c r="J591" s="438"/>
      <c r="K591" s="438">
        <v>44686</v>
      </c>
      <c r="L591" s="438">
        <v>44711</v>
      </c>
      <c r="M591" s="438"/>
      <c r="N591" s="438">
        <v>44741</v>
      </c>
      <c r="O591" s="438">
        <v>44741</v>
      </c>
      <c r="P591" s="438"/>
      <c r="Q591" s="438"/>
      <c r="R591" s="438"/>
      <c r="S591" s="438">
        <v>44761</v>
      </c>
      <c r="T591" s="290"/>
      <c r="U591" s="438">
        <v>44771</v>
      </c>
      <c r="V591" s="290"/>
      <c r="W591" s="290"/>
      <c r="X591" s="290"/>
      <c r="Y591" s="290"/>
      <c r="Z591" s="290"/>
      <c r="AA591" s="290"/>
      <c r="AB591" s="290"/>
      <c r="AC591" s="290"/>
      <c r="AD591" s="290"/>
      <c r="AE591" s="290"/>
      <c r="AF591" s="290"/>
      <c r="AG591" s="290"/>
      <c r="AH591" s="290"/>
      <c r="AI591" s="290"/>
      <c r="AJ591" s="438">
        <v>44866</v>
      </c>
      <c r="AK591" s="290"/>
      <c r="AL591" s="290"/>
      <c r="AM591" s="290"/>
      <c r="AN591" s="290"/>
      <c r="AO591" s="290"/>
      <c r="AP591" s="438">
        <v>44921</v>
      </c>
      <c r="AQ591" s="438">
        <v>44941</v>
      </c>
      <c r="AR591" s="438">
        <v>44961</v>
      </c>
      <c r="AS591" s="439">
        <v>45021</v>
      </c>
      <c r="AT591" s="451">
        <v>45330</v>
      </c>
      <c r="AU591" s="452"/>
    </row>
    <row r="592" spans="1:47" ht="31.5">
      <c r="A592" s="371">
        <v>100</v>
      </c>
      <c r="B592" s="246" t="s">
        <v>420</v>
      </c>
      <c r="C592" s="247" t="s">
        <v>1123</v>
      </c>
      <c r="D592" s="248">
        <v>100</v>
      </c>
      <c r="E592" s="249" t="s">
        <v>1032</v>
      </c>
      <c r="F592" s="303" t="s">
        <v>1683</v>
      </c>
      <c r="G592" s="251" t="s">
        <v>1454</v>
      </c>
      <c r="H592" s="421"/>
      <c r="I592" s="440">
        <v>44388</v>
      </c>
      <c r="J592" s="440"/>
      <c r="K592" s="440">
        <v>44393</v>
      </c>
      <c r="L592" s="440">
        <v>44418</v>
      </c>
      <c r="M592" s="440"/>
      <c r="N592" s="441">
        <v>44448</v>
      </c>
      <c r="O592" s="441">
        <v>44448</v>
      </c>
      <c r="P592" s="441"/>
      <c r="Q592" s="441"/>
      <c r="R592" s="441"/>
      <c r="S592" s="441">
        <v>44468</v>
      </c>
      <c r="T592" s="256"/>
      <c r="U592" s="441">
        <v>44478</v>
      </c>
      <c r="V592" s="256"/>
      <c r="W592" s="256"/>
      <c r="X592" s="256"/>
      <c r="Y592" s="256"/>
      <c r="Z592" s="256"/>
      <c r="AA592" s="256"/>
      <c r="AB592" s="256"/>
      <c r="AC592" s="256"/>
      <c r="AD592" s="256"/>
      <c r="AE592" s="256"/>
      <c r="AF592" s="256"/>
      <c r="AG592" s="256"/>
      <c r="AH592" s="256"/>
      <c r="AI592" s="256"/>
      <c r="AJ592" s="442">
        <v>44573</v>
      </c>
      <c r="AK592" s="256"/>
      <c r="AL592" s="256"/>
      <c r="AM592" s="256"/>
      <c r="AN592" s="256"/>
      <c r="AO592" s="256"/>
      <c r="AP592" s="442">
        <v>44628</v>
      </c>
      <c r="AQ592" s="442">
        <v>44648</v>
      </c>
      <c r="AR592" s="442">
        <v>44668</v>
      </c>
      <c r="AS592" s="443">
        <v>44728</v>
      </c>
      <c r="AT592" s="451">
        <v>44758</v>
      </c>
      <c r="AU592" s="452"/>
    </row>
    <row r="593" spans="1:47" ht="31.5">
      <c r="A593" s="373"/>
      <c r="B593" s="262" t="s">
        <v>499</v>
      </c>
      <c r="C593" s="263" t="s">
        <v>1124</v>
      </c>
      <c r="D593" s="273">
        <v>100</v>
      </c>
      <c r="E593" s="274" t="s">
        <v>1032</v>
      </c>
      <c r="F593" s="311" t="s">
        <v>1683</v>
      </c>
      <c r="G593" s="276"/>
      <c r="H593" s="426"/>
      <c r="I593" s="427">
        <v>43338</v>
      </c>
      <c r="J593" s="428">
        <f>I593+14</f>
        <v>43352</v>
      </c>
      <c r="K593" s="428">
        <f>J593+3</f>
        <v>43355</v>
      </c>
      <c r="L593" s="429">
        <f>K593+2</f>
        <v>43357</v>
      </c>
      <c r="M593" s="428">
        <f>L593+1</f>
        <v>43358</v>
      </c>
      <c r="N593" s="430">
        <f>M593+25</f>
        <v>43383</v>
      </c>
      <c r="O593" s="430">
        <f>M593+10</f>
        <v>43368</v>
      </c>
      <c r="P593" s="430"/>
      <c r="Q593" s="430">
        <f>M593+10</f>
        <v>43368</v>
      </c>
      <c r="R593" s="430">
        <f>Q593+5</f>
        <v>43373</v>
      </c>
      <c r="S593" s="431"/>
      <c r="T593" s="379">
        <f>Q593+10</f>
        <v>43378</v>
      </c>
      <c r="U593" s="430">
        <f>N593+10</f>
        <v>43393</v>
      </c>
      <c r="V593" s="379">
        <f>N593+1</f>
        <v>43384</v>
      </c>
      <c r="W593" s="379">
        <f>V593+5</f>
        <v>43389</v>
      </c>
      <c r="X593" s="380">
        <v>43493</v>
      </c>
      <c r="Y593" s="379">
        <f>X593+20</f>
        <v>43513</v>
      </c>
      <c r="Z593" s="379">
        <f>O593+10</f>
        <v>43378</v>
      </c>
      <c r="AA593" s="379">
        <f>X593+25</f>
        <v>43518</v>
      </c>
      <c r="AB593" s="379">
        <f>X593+15</f>
        <v>43508</v>
      </c>
      <c r="AC593" s="379">
        <f>AA593+1</f>
        <v>43519</v>
      </c>
      <c r="AD593" s="379">
        <f>X593+10</f>
        <v>43503</v>
      </c>
      <c r="AE593" s="379">
        <f>AD593+1</f>
        <v>43504</v>
      </c>
      <c r="AF593" s="379">
        <f>Y593+1</f>
        <v>43514</v>
      </c>
      <c r="AG593" s="380">
        <f>AF593+15</f>
        <v>43529</v>
      </c>
      <c r="AH593" s="379">
        <f>AG593+10</f>
        <v>43539</v>
      </c>
      <c r="AI593" s="379">
        <f>AH593+5</f>
        <v>43544</v>
      </c>
      <c r="AJ593" s="432">
        <f>AI593+15</f>
        <v>43559</v>
      </c>
      <c r="AK593" s="379">
        <f>AI593+20</f>
        <v>43564</v>
      </c>
      <c r="AL593" s="380">
        <f>AK593+5</f>
        <v>43569</v>
      </c>
      <c r="AM593" s="379">
        <f>AL593+1</f>
        <v>43570</v>
      </c>
      <c r="AN593" s="379">
        <f>AM593+5</f>
        <v>43575</v>
      </c>
      <c r="AO593" s="379">
        <f>AN593+5</f>
        <v>43580</v>
      </c>
      <c r="AP593" s="433"/>
      <c r="AQ593" s="433"/>
      <c r="AR593" s="433">
        <f>AO593+20</f>
        <v>43600</v>
      </c>
      <c r="AS593" s="434"/>
      <c r="AT593" s="451">
        <v>44758</v>
      </c>
      <c r="AU593" s="452"/>
    </row>
    <row r="594" spans="1:47" ht="31.5">
      <c r="A594" s="373"/>
      <c r="B594" s="262" t="s">
        <v>505</v>
      </c>
      <c r="C594" s="263" t="s">
        <v>1125</v>
      </c>
      <c r="D594" s="273">
        <v>100</v>
      </c>
      <c r="E594" s="274" t="s">
        <v>1032</v>
      </c>
      <c r="F594" s="311" t="s">
        <v>1683</v>
      </c>
      <c r="G594" s="276"/>
      <c r="H594" s="426"/>
      <c r="I594" s="435">
        <v>44388</v>
      </c>
      <c r="J594" s="435"/>
      <c r="K594" s="435">
        <v>44393</v>
      </c>
      <c r="L594" s="435">
        <v>44418</v>
      </c>
      <c r="M594" s="435"/>
      <c r="N594" s="435">
        <v>44448</v>
      </c>
      <c r="O594" s="435">
        <v>44448</v>
      </c>
      <c r="P594" s="435"/>
      <c r="Q594" s="435"/>
      <c r="R594" s="435"/>
      <c r="S594" s="435">
        <v>44468</v>
      </c>
      <c r="T594" s="279"/>
      <c r="U594" s="435">
        <v>44478</v>
      </c>
      <c r="V594" s="279"/>
      <c r="W594" s="279"/>
      <c r="X594" s="279"/>
      <c r="Y594" s="279"/>
      <c r="Z594" s="279"/>
      <c r="AA594" s="279"/>
      <c r="AB594" s="279"/>
      <c r="AC594" s="279"/>
      <c r="AD594" s="279"/>
      <c r="AE594" s="279"/>
      <c r="AF594" s="279"/>
      <c r="AG594" s="279"/>
      <c r="AH594" s="279"/>
      <c r="AI594" s="279"/>
      <c r="AJ594" s="435">
        <v>44573</v>
      </c>
      <c r="AK594" s="279"/>
      <c r="AL594" s="279"/>
      <c r="AM594" s="279"/>
      <c r="AN594" s="279"/>
      <c r="AO594" s="279"/>
      <c r="AP594" s="435">
        <v>44628</v>
      </c>
      <c r="AQ594" s="435">
        <v>44648</v>
      </c>
      <c r="AR594" s="435">
        <v>44668</v>
      </c>
      <c r="AS594" s="436">
        <v>44728</v>
      </c>
      <c r="AT594" s="451">
        <v>44828</v>
      </c>
      <c r="AU594" s="452"/>
    </row>
    <row r="595" spans="1:47" ht="31.5">
      <c r="A595" s="373"/>
      <c r="B595" s="262" t="s">
        <v>501</v>
      </c>
      <c r="C595" s="263" t="s">
        <v>1126</v>
      </c>
      <c r="D595" s="273">
        <v>100</v>
      </c>
      <c r="E595" s="274" t="s">
        <v>1032</v>
      </c>
      <c r="F595" s="311" t="s">
        <v>1683</v>
      </c>
      <c r="G595" s="276"/>
      <c r="H595" s="426"/>
      <c r="I595" s="435">
        <v>44388</v>
      </c>
      <c r="J595" s="435"/>
      <c r="K595" s="435">
        <v>44393</v>
      </c>
      <c r="L595" s="435">
        <v>44418</v>
      </c>
      <c r="M595" s="435"/>
      <c r="N595" s="435">
        <v>44448</v>
      </c>
      <c r="O595" s="435">
        <v>44448</v>
      </c>
      <c r="P595" s="435"/>
      <c r="Q595" s="435"/>
      <c r="R595" s="435"/>
      <c r="S595" s="435">
        <v>44468</v>
      </c>
      <c r="T595" s="279"/>
      <c r="U595" s="435">
        <v>44478</v>
      </c>
      <c r="V595" s="279"/>
      <c r="W595" s="279"/>
      <c r="X595" s="279"/>
      <c r="Y595" s="279"/>
      <c r="Z595" s="279"/>
      <c r="AA595" s="279"/>
      <c r="AB595" s="279"/>
      <c r="AC595" s="279"/>
      <c r="AD595" s="279"/>
      <c r="AE595" s="279"/>
      <c r="AF595" s="279"/>
      <c r="AG595" s="279"/>
      <c r="AH595" s="279"/>
      <c r="AI595" s="279"/>
      <c r="AJ595" s="435">
        <v>44573</v>
      </c>
      <c r="AK595" s="279"/>
      <c r="AL595" s="279"/>
      <c r="AM595" s="279"/>
      <c r="AN595" s="279"/>
      <c r="AO595" s="279"/>
      <c r="AP595" s="435">
        <v>44628</v>
      </c>
      <c r="AQ595" s="435">
        <v>44648</v>
      </c>
      <c r="AR595" s="435">
        <v>44668</v>
      </c>
      <c r="AS595" s="436">
        <v>44728</v>
      </c>
      <c r="AT595" s="451">
        <v>44728</v>
      </c>
      <c r="AU595" s="452"/>
    </row>
    <row r="596" spans="1:47" ht="31.5">
      <c r="A596" s="384"/>
      <c r="B596" s="282" t="s">
        <v>503</v>
      </c>
      <c r="C596" s="283" t="s">
        <v>1127</v>
      </c>
      <c r="D596" s="284">
        <v>100</v>
      </c>
      <c r="E596" s="285" t="s">
        <v>1032</v>
      </c>
      <c r="F596" s="321" t="s">
        <v>1683</v>
      </c>
      <c r="G596" s="287"/>
      <c r="H596" s="437"/>
      <c r="I596" s="438">
        <v>44388</v>
      </c>
      <c r="J596" s="438"/>
      <c r="K596" s="438">
        <v>44393</v>
      </c>
      <c r="L596" s="438">
        <v>44418</v>
      </c>
      <c r="M596" s="438"/>
      <c r="N596" s="438">
        <v>44448</v>
      </c>
      <c r="O596" s="438">
        <v>44448</v>
      </c>
      <c r="P596" s="438"/>
      <c r="Q596" s="438"/>
      <c r="R596" s="438"/>
      <c r="S596" s="438">
        <v>44468</v>
      </c>
      <c r="T596" s="290"/>
      <c r="U596" s="438">
        <v>44478</v>
      </c>
      <c r="V596" s="290"/>
      <c r="W596" s="290"/>
      <c r="X596" s="290"/>
      <c r="Y596" s="290"/>
      <c r="Z596" s="290"/>
      <c r="AA596" s="290"/>
      <c r="AB596" s="290"/>
      <c r="AC596" s="290"/>
      <c r="AD596" s="290"/>
      <c r="AE596" s="290"/>
      <c r="AF596" s="290"/>
      <c r="AG596" s="290"/>
      <c r="AH596" s="290"/>
      <c r="AI596" s="290"/>
      <c r="AJ596" s="438">
        <v>44573</v>
      </c>
      <c r="AK596" s="290"/>
      <c r="AL596" s="290"/>
      <c r="AM596" s="290"/>
      <c r="AN596" s="290"/>
      <c r="AO596" s="290"/>
      <c r="AP596" s="438">
        <v>44628</v>
      </c>
      <c r="AQ596" s="438">
        <v>44648</v>
      </c>
      <c r="AR596" s="438">
        <v>44668</v>
      </c>
      <c r="AS596" s="439">
        <v>44728</v>
      </c>
      <c r="AT596" s="451">
        <v>44728</v>
      </c>
      <c r="AU596" s="452"/>
    </row>
    <row r="597" spans="1:47" ht="31.5">
      <c r="A597" s="371">
        <v>101</v>
      </c>
      <c r="B597" s="246" t="s">
        <v>234</v>
      </c>
      <c r="C597" s="247" t="s">
        <v>1128</v>
      </c>
      <c r="D597" s="248">
        <v>101</v>
      </c>
      <c r="E597" s="249" t="s">
        <v>1032</v>
      </c>
      <c r="F597" s="303" t="s">
        <v>1684</v>
      </c>
      <c r="G597" s="251" t="s">
        <v>1454</v>
      </c>
      <c r="H597" s="421"/>
      <c r="I597" s="440">
        <v>44412</v>
      </c>
      <c r="J597" s="440"/>
      <c r="K597" s="440">
        <v>44417</v>
      </c>
      <c r="L597" s="440">
        <v>44442</v>
      </c>
      <c r="M597" s="440"/>
      <c r="N597" s="441">
        <v>44472</v>
      </c>
      <c r="O597" s="441">
        <v>44472</v>
      </c>
      <c r="P597" s="441"/>
      <c r="Q597" s="441"/>
      <c r="R597" s="441"/>
      <c r="S597" s="441">
        <v>44492</v>
      </c>
      <c r="T597" s="256"/>
      <c r="U597" s="441">
        <v>44502</v>
      </c>
      <c r="V597" s="256"/>
      <c r="W597" s="256"/>
      <c r="X597" s="256"/>
      <c r="Y597" s="256"/>
      <c r="Z597" s="256"/>
      <c r="AA597" s="256"/>
      <c r="AB597" s="256"/>
      <c r="AC597" s="256"/>
      <c r="AD597" s="256"/>
      <c r="AE597" s="256"/>
      <c r="AF597" s="256"/>
      <c r="AG597" s="256"/>
      <c r="AH597" s="256"/>
      <c r="AI597" s="256"/>
      <c r="AJ597" s="442">
        <v>44597</v>
      </c>
      <c r="AK597" s="256"/>
      <c r="AL597" s="256"/>
      <c r="AM597" s="256"/>
      <c r="AN597" s="256"/>
      <c r="AO597" s="256"/>
      <c r="AP597" s="442">
        <v>44652</v>
      </c>
      <c r="AQ597" s="442">
        <v>44672</v>
      </c>
      <c r="AR597" s="442">
        <v>44692</v>
      </c>
      <c r="AS597" s="443">
        <v>44752</v>
      </c>
      <c r="AT597" s="451">
        <v>44752</v>
      </c>
      <c r="AU597" s="452"/>
    </row>
    <row r="598" spans="1:47" ht="31.5">
      <c r="A598" s="373"/>
      <c r="B598" s="262" t="s">
        <v>232</v>
      </c>
      <c r="C598" s="263" t="s">
        <v>1129</v>
      </c>
      <c r="D598" s="273">
        <v>101</v>
      </c>
      <c r="E598" s="274" t="s">
        <v>1032</v>
      </c>
      <c r="F598" s="311" t="s">
        <v>1684</v>
      </c>
      <c r="G598" s="276"/>
      <c r="H598" s="426"/>
      <c r="I598" s="427">
        <v>43338</v>
      </c>
      <c r="J598" s="428">
        <f>I598+14</f>
        <v>43352</v>
      </c>
      <c r="K598" s="428">
        <f>J598+3</f>
        <v>43355</v>
      </c>
      <c r="L598" s="429">
        <f>K598+2</f>
        <v>43357</v>
      </c>
      <c r="M598" s="428">
        <f>L598+1</f>
        <v>43358</v>
      </c>
      <c r="N598" s="430">
        <f>M598+25</f>
        <v>43383</v>
      </c>
      <c r="O598" s="430">
        <f>M598+10</f>
        <v>43368</v>
      </c>
      <c r="P598" s="430"/>
      <c r="Q598" s="430">
        <f>M598+10</f>
        <v>43368</v>
      </c>
      <c r="R598" s="430">
        <f>Q598+5</f>
        <v>43373</v>
      </c>
      <c r="S598" s="431"/>
      <c r="T598" s="379">
        <f>Q598+10</f>
        <v>43378</v>
      </c>
      <c r="U598" s="430">
        <f>N598+10</f>
        <v>43393</v>
      </c>
      <c r="V598" s="379">
        <f>N598+1</f>
        <v>43384</v>
      </c>
      <c r="W598" s="379">
        <f>V598+5</f>
        <v>43389</v>
      </c>
      <c r="X598" s="380">
        <v>43493</v>
      </c>
      <c r="Y598" s="379">
        <f>X598+20</f>
        <v>43513</v>
      </c>
      <c r="Z598" s="379">
        <f>O598+10</f>
        <v>43378</v>
      </c>
      <c r="AA598" s="379">
        <f>X598+25</f>
        <v>43518</v>
      </c>
      <c r="AB598" s="379">
        <f>X598+15</f>
        <v>43508</v>
      </c>
      <c r="AC598" s="379">
        <f>AA598+1</f>
        <v>43519</v>
      </c>
      <c r="AD598" s="379">
        <f>X598+10</f>
        <v>43503</v>
      </c>
      <c r="AE598" s="379">
        <f>AD598+1</f>
        <v>43504</v>
      </c>
      <c r="AF598" s="379">
        <f>Y598+1</f>
        <v>43514</v>
      </c>
      <c r="AG598" s="380">
        <f>AF598+15</f>
        <v>43529</v>
      </c>
      <c r="AH598" s="379">
        <f>AG598+10</f>
        <v>43539</v>
      </c>
      <c r="AI598" s="379">
        <f>AH598+5</f>
        <v>43544</v>
      </c>
      <c r="AJ598" s="432">
        <f>AI598+15</f>
        <v>43559</v>
      </c>
      <c r="AK598" s="379">
        <f>AI598+20</f>
        <v>43564</v>
      </c>
      <c r="AL598" s="380">
        <f>AK598+5</f>
        <v>43569</v>
      </c>
      <c r="AM598" s="379">
        <f>AL598+1</f>
        <v>43570</v>
      </c>
      <c r="AN598" s="379">
        <f>AM598+5</f>
        <v>43575</v>
      </c>
      <c r="AO598" s="379">
        <f>AN598+5</f>
        <v>43580</v>
      </c>
      <c r="AP598" s="433"/>
      <c r="AQ598" s="433"/>
      <c r="AR598" s="433">
        <f>AO598+20</f>
        <v>43600</v>
      </c>
      <c r="AS598" s="434"/>
      <c r="AT598" s="451">
        <v>44907</v>
      </c>
      <c r="AU598" s="452"/>
    </row>
    <row r="599" spans="1:47" ht="31.5">
      <c r="A599" s="373"/>
      <c r="B599" s="262" t="s">
        <v>410</v>
      </c>
      <c r="C599" s="263" t="s">
        <v>1130</v>
      </c>
      <c r="D599" s="273">
        <v>101</v>
      </c>
      <c r="E599" s="274" t="s">
        <v>1032</v>
      </c>
      <c r="F599" s="311" t="s">
        <v>1684</v>
      </c>
      <c r="G599" s="276"/>
      <c r="H599" s="426"/>
      <c r="I599" s="435">
        <v>44412</v>
      </c>
      <c r="J599" s="435"/>
      <c r="K599" s="435">
        <v>44417</v>
      </c>
      <c r="L599" s="435">
        <v>44442</v>
      </c>
      <c r="M599" s="435"/>
      <c r="N599" s="435">
        <v>44472</v>
      </c>
      <c r="O599" s="435">
        <v>44472</v>
      </c>
      <c r="P599" s="435"/>
      <c r="Q599" s="435"/>
      <c r="R599" s="435"/>
      <c r="S599" s="435">
        <v>44492</v>
      </c>
      <c r="T599" s="279"/>
      <c r="U599" s="435">
        <v>44502</v>
      </c>
      <c r="V599" s="279"/>
      <c r="W599" s="279"/>
      <c r="X599" s="279"/>
      <c r="Y599" s="279"/>
      <c r="Z599" s="279"/>
      <c r="AA599" s="279"/>
      <c r="AB599" s="279"/>
      <c r="AC599" s="279"/>
      <c r="AD599" s="279"/>
      <c r="AE599" s="279"/>
      <c r="AF599" s="279"/>
      <c r="AG599" s="279"/>
      <c r="AH599" s="279"/>
      <c r="AI599" s="279"/>
      <c r="AJ599" s="435">
        <v>44597</v>
      </c>
      <c r="AK599" s="279"/>
      <c r="AL599" s="279"/>
      <c r="AM599" s="279"/>
      <c r="AN599" s="279"/>
      <c r="AO599" s="279"/>
      <c r="AP599" s="435">
        <v>44652</v>
      </c>
      <c r="AQ599" s="435">
        <v>44672</v>
      </c>
      <c r="AR599" s="435">
        <v>44692</v>
      </c>
      <c r="AS599" s="436">
        <v>44752</v>
      </c>
      <c r="AT599" s="451">
        <v>44912</v>
      </c>
      <c r="AU599" s="452"/>
    </row>
    <row r="600" spans="1:47" ht="47.25">
      <c r="A600" s="384"/>
      <c r="B600" s="282" t="s">
        <v>408</v>
      </c>
      <c r="C600" s="283" t="s">
        <v>1131</v>
      </c>
      <c r="D600" s="284">
        <v>101</v>
      </c>
      <c r="E600" s="285" t="s">
        <v>1032</v>
      </c>
      <c r="F600" s="321" t="s">
        <v>1684</v>
      </c>
      <c r="G600" s="287"/>
      <c r="H600" s="437"/>
      <c r="I600" s="438">
        <v>44412</v>
      </c>
      <c r="J600" s="438"/>
      <c r="K600" s="438">
        <v>44417</v>
      </c>
      <c r="L600" s="438">
        <v>44442</v>
      </c>
      <c r="M600" s="438"/>
      <c r="N600" s="438">
        <v>44472</v>
      </c>
      <c r="O600" s="438">
        <v>44472</v>
      </c>
      <c r="P600" s="438"/>
      <c r="Q600" s="438"/>
      <c r="R600" s="438"/>
      <c r="S600" s="438">
        <v>44492</v>
      </c>
      <c r="T600" s="290"/>
      <c r="U600" s="438">
        <v>44502</v>
      </c>
      <c r="V600" s="290"/>
      <c r="W600" s="290"/>
      <c r="X600" s="290"/>
      <c r="Y600" s="290"/>
      <c r="Z600" s="290"/>
      <c r="AA600" s="290"/>
      <c r="AB600" s="290"/>
      <c r="AC600" s="290"/>
      <c r="AD600" s="290"/>
      <c r="AE600" s="290"/>
      <c r="AF600" s="290"/>
      <c r="AG600" s="290"/>
      <c r="AH600" s="290"/>
      <c r="AI600" s="290"/>
      <c r="AJ600" s="438">
        <v>44597</v>
      </c>
      <c r="AK600" s="290"/>
      <c r="AL600" s="290"/>
      <c r="AM600" s="290"/>
      <c r="AN600" s="290"/>
      <c r="AO600" s="290"/>
      <c r="AP600" s="438">
        <v>44652</v>
      </c>
      <c r="AQ600" s="438">
        <v>44672</v>
      </c>
      <c r="AR600" s="438">
        <v>44692</v>
      </c>
      <c r="AS600" s="439">
        <v>44752</v>
      </c>
      <c r="AT600" s="451">
        <v>45172</v>
      </c>
      <c r="AU600" s="452"/>
    </row>
    <row r="601" spans="1:47" ht="31.5">
      <c r="A601" s="371">
        <v>102</v>
      </c>
      <c r="B601" s="246" t="s">
        <v>400</v>
      </c>
      <c r="C601" s="247" t="s">
        <v>1132</v>
      </c>
      <c r="D601" s="248">
        <v>102</v>
      </c>
      <c r="E601" s="249" t="s">
        <v>1032</v>
      </c>
      <c r="F601" s="303" t="s">
        <v>1685</v>
      </c>
      <c r="G601" s="251" t="s">
        <v>1454</v>
      </c>
      <c r="H601" s="421"/>
      <c r="I601" s="440">
        <v>44427</v>
      </c>
      <c r="J601" s="440"/>
      <c r="K601" s="440">
        <v>44432</v>
      </c>
      <c r="L601" s="440">
        <v>44457</v>
      </c>
      <c r="M601" s="440"/>
      <c r="N601" s="441">
        <v>44487</v>
      </c>
      <c r="O601" s="441">
        <v>44487</v>
      </c>
      <c r="P601" s="441"/>
      <c r="Q601" s="441"/>
      <c r="R601" s="441"/>
      <c r="S601" s="441">
        <v>44507</v>
      </c>
      <c r="T601" s="256"/>
      <c r="U601" s="441">
        <v>44517</v>
      </c>
      <c r="V601" s="256"/>
      <c r="W601" s="256"/>
      <c r="X601" s="256"/>
      <c r="Y601" s="256"/>
      <c r="Z601" s="256"/>
      <c r="AA601" s="256"/>
      <c r="AB601" s="256"/>
      <c r="AC601" s="256"/>
      <c r="AD601" s="256"/>
      <c r="AE601" s="256"/>
      <c r="AF601" s="256"/>
      <c r="AG601" s="256"/>
      <c r="AH601" s="256"/>
      <c r="AI601" s="256"/>
      <c r="AJ601" s="442">
        <v>44612</v>
      </c>
      <c r="AK601" s="256"/>
      <c r="AL601" s="256"/>
      <c r="AM601" s="256"/>
      <c r="AN601" s="256"/>
      <c r="AO601" s="256"/>
      <c r="AP601" s="442">
        <v>44667</v>
      </c>
      <c r="AQ601" s="442">
        <v>44687</v>
      </c>
      <c r="AR601" s="442">
        <v>44707</v>
      </c>
      <c r="AS601" s="443">
        <v>44767</v>
      </c>
      <c r="AT601" s="451">
        <v>44767</v>
      </c>
      <c r="AU601" s="452"/>
    </row>
    <row r="602" spans="1:47" ht="31.5">
      <c r="A602" s="384"/>
      <c r="B602" s="282" t="s">
        <v>396</v>
      </c>
      <c r="C602" s="283" t="s">
        <v>1133</v>
      </c>
      <c r="D602" s="284">
        <v>102</v>
      </c>
      <c r="E602" s="285" t="s">
        <v>1032</v>
      </c>
      <c r="F602" s="321" t="s">
        <v>1685</v>
      </c>
      <c r="G602" s="287"/>
      <c r="H602" s="437"/>
      <c r="I602" s="427">
        <v>43338</v>
      </c>
      <c r="J602" s="428">
        <f>I602+14</f>
        <v>43352</v>
      </c>
      <c r="K602" s="428">
        <f>J602+3</f>
        <v>43355</v>
      </c>
      <c r="L602" s="429">
        <f>K602+2</f>
        <v>43357</v>
      </c>
      <c r="M602" s="428">
        <f>L602+1</f>
        <v>43358</v>
      </c>
      <c r="N602" s="430">
        <f>M602+25</f>
        <v>43383</v>
      </c>
      <c r="O602" s="430">
        <f>M602+10</f>
        <v>43368</v>
      </c>
      <c r="P602" s="430"/>
      <c r="Q602" s="430">
        <f>M602+10</f>
        <v>43368</v>
      </c>
      <c r="R602" s="430">
        <f>Q602+5</f>
        <v>43373</v>
      </c>
      <c r="S602" s="431"/>
      <c r="T602" s="379">
        <f>Q602+10</f>
        <v>43378</v>
      </c>
      <c r="U602" s="430">
        <f>N602+10</f>
        <v>43393</v>
      </c>
      <c r="V602" s="379">
        <f>N602+1</f>
        <v>43384</v>
      </c>
      <c r="W602" s="379">
        <f>V602+5</f>
        <v>43389</v>
      </c>
      <c r="X602" s="380">
        <v>43493</v>
      </c>
      <c r="Y602" s="379">
        <f>X602+20</f>
        <v>43513</v>
      </c>
      <c r="Z602" s="379">
        <f>O602+10</f>
        <v>43378</v>
      </c>
      <c r="AA602" s="379">
        <f>X602+25</f>
        <v>43518</v>
      </c>
      <c r="AB602" s="379">
        <f>X602+15</f>
        <v>43508</v>
      </c>
      <c r="AC602" s="379">
        <f>AA602+1</f>
        <v>43519</v>
      </c>
      <c r="AD602" s="379">
        <f>X602+10</f>
        <v>43503</v>
      </c>
      <c r="AE602" s="379">
        <f>AD602+1</f>
        <v>43504</v>
      </c>
      <c r="AF602" s="379">
        <f>Y602+1</f>
        <v>43514</v>
      </c>
      <c r="AG602" s="380">
        <f>AF602+15</f>
        <v>43529</v>
      </c>
      <c r="AH602" s="379">
        <f>AG602+10</f>
        <v>43539</v>
      </c>
      <c r="AI602" s="379">
        <f>AH602+5</f>
        <v>43544</v>
      </c>
      <c r="AJ602" s="432">
        <f>AI602+15</f>
        <v>43559</v>
      </c>
      <c r="AK602" s="379">
        <f>AI602+20</f>
        <v>43564</v>
      </c>
      <c r="AL602" s="380">
        <f>AK602+5</f>
        <v>43569</v>
      </c>
      <c r="AM602" s="379">
        <f>AL602+1</f>
        <v>43570</v>
      </c>
      <c r="AN602" s="379">
        <f>AM602+5</f>
        <v>43575</v>
      </c>
      <c r="AO602" s="379">
        <f>AN602+5</f>
        <v>43580</v>
      </c>
      <c r="AP602" s="433"/>
      <c r="AQ602" s="433"/>
      <c r="AR602" s="433">
        <f>AO602+20</f>
        <v>43600</v>
      </c>
      <c r="AS602" s="434"/>
      <c r="AT602" s="451">
        <v>44882</v>
      </c>
      <c r="AU602" s="452"/>
    </row>
    <row r="603" spans="1:47" ht="31.5">
      <c r="A603" s="371">
        <v>103</v>
      </c>
      <c r="B603" s="246" t="s">
        <v>590</v>
      </c>
      <c r="C603" s="247" t="s">
        <v>1134</v>
      </c>
      <c r="D603" s="248">
        <v>103</v>
      </c>
      <c r="E603" s="249" t="s">
        <v>1032</v>
      </c>
      <c r="F603" s="303" t="s">
        <v>1686</v>
      </c>
      <c r="G603" s="251" t="s">
        <v>1454</v>
      </c>
      <c r="H603" s="421"/>
      <c r="I603" s="440">
        <v>44202</v>
      </c>
      <c r="J603" s="440"/>
      <c r="K603" s="440">
        <v>44207</v>
      </c>
      <c r="L603" s="440">
        <v>44232</v>
      </c>
      <c r="M603" s="440"/>
      <c r="N603" s="441">
        <v>44262</v>
      </c>
      <c r="O603" s="441">
        <v>44262</v>
      </c>
      <c r="P603" s="441"/>
      <c r="Q603" s="441"/>
      <c r="R603" s="441"/>
      <c r="S603" s="441">
        <v>44282</v>
      </c>
      <c r="T603" s="256"/>
      <c r="U603" s="441">
        <v>44292</v>
      </c>
      <c r="V603" s="256"/>
      <c r="W603" s="256"/>
      <c r="X603" s="256"/>
      <c r="Y603" s="256"/>
      <c r="Z603" s="256"/>
      <c r="AA603" s="256"/>
      <c r="AB603" s="256"/>
      <c r="AC603" s="256"/>
      <c r="AD603" s="256"/>
      <c r="AE603" s="256"/>
      <c r="AF603" s="256"/>
      <c r="AG603" s="256"/>
      <c r="AH603" s="256"/>
      <c r="AI603" s="256"/>
      <c r="AJ603" s="442">
        <v>44387</v>
      </c>
      <c r="AK603" s="256"/>
      <c r="AL603" s="256"/>
      <c r="AM603" s="256"/>
      <c r="AN603" s="256"/>
      <c r="AO603" s="256"/>
      <c r="AP603" s="442">
        <v>44442</v>
      </c>
      <c r="AQ603" s="442">
        <v>44462</v>
      </c>
      <c r="AR603" s="442">
        <v>44482</v>
      </c>
      <c r="AS603" s="443">
        <v>44542</v>
      </c>
      <c r="AT603" s="451">
        <v>44542</v>
      </c>
      <c r="AU603" s="452"/>
    </row>
    <row r="604" spans="1:47" ht="31.5">
      <c r="A604" s="384"/>
      <c r="B604" s="282" t="s">
        <v>592</v>
      </c>
      <c r="C604" s="283" t="s">
        <v>1135</v>
      </c>
      <c r="D604" s="284">
        <v>103</v>
      </c>
      <c r="E604" s="285" t="s">
        <v>1032</v>
      </c>
      <c r="F604" s="321" t="s">
        <v>1686</v>
      </c>
      <c r="G604" s="287"/>
      <c r="H604" s="437"/>
      <c r="I604" s="427">
        <v>43338</v>
      </c>
      <c r="J604" s="428">
        <f>I604+14</f>
        <v>43352</v>
      </c>
      <c r="K604" s="428">
        <f>J604+3</f>
        <v>43355</v>
      </c>
      <c r="L604" s="429">
        <f>K604+2</f>
        <v>43357</v>
      </c>
      <c r="M604" s="428">
        <f>L604+1</f>
        <v>43358</v>
      </c>
      <c r="N604" s="430">
        <f>M604+25</f>
        <v>43383</v>
      </c>
      <c r="O604" s="430">
        <f>M604+10</f>
        <v>43368</v>
      </c>
      <c r="P604" s="430"/>
      <c r="Q604" s="430">
        <f>M604+10</f>
        <v>43368</v>
      </c>
      <c r="R604" s="430">
        <f>Q604+5</f>
        <v>43373</v>
      </c>
      <c r="S604" s="431"/>
      <c r="T604" s="379">
        <f>Q604+10</f>
        <v>43378</v>
      </c>
      <c r="U604" s="430">
        <f>N604+10</f>
        <v>43393</v>
      </c>
      <c r="V604" s="379">
        <f>N604+1</f>
        <v>43384</v>
      </c>
      <c r="W604" s="379">
        <f>V604+5</f>
        <v>43389</v>
      </c>
      <c r="X604" s="380">
        <v>43493</v>
      </c>
      <c r="Y604" s="379">
        <f>X604+20</f>
        <v>43513</v>
      </c>
      <c r="Z604" s="379">
        <f>O604+10</f>
        <v>43378</v>
      </c>
      <c r="AA604" s="379">
        <f>X604+25</f>
        <v>43518</v>
      </c>
      <c r="AB604" s="379">
        <f>X604+15</f>
        <v>43508</v>
      </c>
      <c r="AC604" s="379">
        <f>AA604+1</f>
        <v>43519</v>
      </c>
      <c r="AD604" s="379">
        <f>X604+10</f>
        <v>43503</v>
      </c>
      <c r="AE604" s="379">
        <f>AD604+1</f>
        <v>43504</v>
      </c>
      <c r="AF604" s="379">
        <f>Y604+1</f>
        <v>43514</v>
      </c>
      <c r="AG604" s="380">
        <f>AF604+15</f>
        <v>43529</v>
      </c>
      <c r="AH604" s="379">
        <f>AG604+10</f>
        <v>43539</v>
      </c>
      <c r="AI604" s="379">
        <f>AH604+5</f>
        <v>43544</v>
      </c>
      <c r="AJ604" s="432">
        <f>AI604+15</f>
        <v>43559</v>
      </c>
      <c r="AK604" s="379">
        <f>AI604+20</f>
        <v>43564</v>
      </c>
      <c r="AL604" s="380">
        <f>AK604+5</f>
        <v>43569</v>
      </c>
      <c r="AM604" s="379">
        <f>AL604+1</f>
        <v>43570</v>
      </c>
      <c r="AN604" s="379">
        <f>AM604+5</f>
        <v>43575</v>
      </c>
      <c r="AO604" s="379">
        <f>AN604+5</f>
        <v>43580</v>
      </c>
      <c r="AP604" s="433"/>
      <c r="AQ604" s="433"/>
      <c r="AR604" s="433">
        <f>AO604+20</f>
        <v>43600</v>
      </c>
      <c r="AS604" s="434"/>
      <c r="AT604" s="451">
        <v>44811</v>
      </c>
      <c r="AU604" s="452"/>
    </row>
    <row r="605" spans="1:47" ht="47.25">
      <c r="A605" s="371">
        <v>104</v>
      </c>
      <c r="B605" s="246" t="s">
        <v>326</v>
      </c>
      <c r="C605" s="247" t="s">
        <v>1136</v>
      </c>
      <c r="D605" s="248">
        <v>104</v>
      </c>
      <c r="E605" s="249" t="s">
        <v>1032</v>
      </c>
      <c r="F605" s="303" t="s">
        <v>1687</v>
      </c>
      <c r="G605" s="251" t="s">
        <v>1454</v>
      </c>
      <c r="H605" s="421"/>
      <c r="I605" s="440">
        <v>44596</v>
      </c>
      <c r="J605" s="440"/>
      <c r="K605" s="440">
        <v>44601</v>
      </c>
      <c r="L605" s="440">
        <v>44626</v>
      </c>
      <c r="M605" s="440"/>
      <c r="N605" s="441">
        <v>44656</v>
      </c>
      <c r="O605" s="441">
        <v>44656</v>
      </c>
      <c r="P605" s="441"/>
      <c r="Q605" s="441"/>
      <c r="R605" s="441"/>
      <c r="S605" s="441">
        <v>44676</v>
      </c>
      <c r="T605" s="256"/>
      <c r="U605" s="441">
        <v>44686</v>
      </c>
      <c r="V605" s="256"/>
      <c r="W605" s="256"/>
      <c r="X605" s="256"/>
      <c r="Y605" s="256"/>
      <c r="Z605" s="256"/>
      <c r="AA605" s="256"/>
      <c r="AB605" s="256"/>
      <c r="AC605" s="256"/>
      <c r="AD605" s="256"/>
      <c r="AE605" s="256"/>
      <c r="AF605" s="256"/>
      <c r="AG605" s="256"/>
      <c r="AH605" s="256"/>
      <c r="AI605" s="256"/>
      <c r="AJ605" s="442">
        <v>44781</v>
      </c>
      <c r="AK605" s="256"/>
      <c r="AL605" s="256"/>
      <c r="AM605" s="256"/>
      <c r="AN605" s="256"/>
      <c r="AO605" s="256"/>
      <c r="AP605" s="442">
        <v>44836</v>
      </c>
      <c r="AQ605" s="442">
        <v>44856</v>
      </c>
      <c r="AR605" s="442">
        <v>44876</v>
      </c>
      <c r="AS605" s="443">
        <v>44936</v>
      </c>
      <c r="AT605" s="451">
        <v>44936</v>
      </c>
      <c r="AU605" s="452"/>
    </row>
    <row r="606" spans="1:47" ht="31.5">
      <c r="A606" s="373"/>
      <c r="B606" s="262" t="s">
        <v>330</v>
      </c>
      <c r="C606" s="263" t="s">
        <v>1137</v>
      </c>
      <c r="D606" s="273">
        <v>104</v>
      </c>
      <c r="E606" s="274" t="s">
        <v>1032</v>
      </c>
      <c r="F606" s="311" t="s">
        <v>1687</v>
      </c>
      <c r="G606" s="276"/>
      <c r="H606" s="426"/>
      <c r="I606" s="427">
        <v>43338</v>
      </c>
      <c r="J606" s="428">
        <f>I606+14</f>
        <v>43352</v>
      </c>
      <c r="K606" s="428">
        <f>J606+3</f>
        <v>43355</v>
      </c>
      <c r="L606" s="429">
        <f>K606+2</f>
        <v>43357</v>
      </c>
      <c r="M606" s="428">
        <f>L606+1</f>
        <v>43358</v>
      </c>
      <c r="N606" s="430">
        <f>M606+25</f>
        <v>43383</v>
      </c>
      <c r="O606" s="430">
        <f>M606+10</f>
        <v>43368</v>
      </c>
      <c r="P606" s="430"/>
      <c r="Q606" s="430">
        <f>M606+10</f>
        <v>43368</v>
      </c>
      <c r="R606" s="430">
        <f>Q606+5</f>
        <v>43373</v>
      </c>
      <c r="S606" s="431"/>
      <c r="T606" s="379">
        <f>Q606+10</f>
        <v>43378</v>
      </c>
      <c r="U606" s="430">
        <f>N606+10</f>
        <v>43393</v>
      </c>
      <c r="V606" s="379">
        <f>N606+1</f>
        <v>43384</v>
      </c>
      <c r="W606" s="379">
        <f>V606+5</f>
        <v>43389</v>
      </c>
      <c r="X606" s="380">
        <v>43493</v>
      </c>
      <c r="Y606" s="379">
        <f>X606+20</f>
        <v>43513</v>
      </c>
      <c r="Z606" s="379">
        <f>O606+10</f>
        <v>43378</v>
      </c>
      <c r="AA606" s="379">
        <f>X606+25</f>
        <v>43518</v>
      </c>
      <c r="AB606" s="379">
        <f>X606+15</f>
        <v>43508</v>
      </c>
      <c r="AC606" s="379">
        <f>AA606+1</f>
        <v>43519</v>
      </c>
      <c r="AD606" s="379">
        <f>X606+10</f>
        <v>43503</v>
      </c>
      <c r="AE606" s="379">
        <f>AD606+1</f>
        <v>43504</v>
      </c>
      <c r="AF606" s="379">
        <f>Y606+1</f>
        <v>43514</v>
      </c>
      <c r="AG606" s="380">
        <f>AF606+15</f>
        <v>43529</v>
      </c>
      <c r="AH606" s="379">
        <f>AG606+10</f>
        <v>43539</v>
      </c>
      <c r="AI606" s="379">
        <f>AH606+5</f>
        <v>43544</v>
      </c>
      <c r="AJ606" s="432">
        <f>AI606+15</f>
        <v>43559</v>
      </c>
      <c r="AK606" s="379">
        <f>AI606+20</f>
        <v>43564</v>
      </c>
      <c r="AL606" s="380">
        <f>AK606+5</f>
        <v>43569</v>
      </c>
      <c r="AM606" s="379">
        <f>AL606+1</f>
        <v>43570</v>
      </c>
      <c r="AN606" s="379">
        <f>AM606+5</f>
        <v>43575</v>
      </c>
      <c r="AO606" s="379">
        <f>AN606+5</f>
        <v>43580</v>
      </c>
      <c r="AP606" s="433"/>
      <c r="AQ606" s="433"/>
      <c r="AR606" s="433">
        <f>AO606+20</f>
        <v>43600</v>
      </c>
      <c r="AS606" s="434"/>
      <c r="AT606" s="451">
        <v>45046</v>
      </c>
      <c r="AU606" s="452"/>
    </row>
    <row r="607" spans="1:47" ht="31.5">
      <c r="A607" s="384"/>
      <c r="B607" s="282" t="s">
        <v>328</v>
      </c>
      <c r="C607" s="283" t="s">
        <v>1138</v>
      </c>
      <c r="D607" s="284">
        <v>104</v>
      </c>
      <c r="E607" s="285" t="s">
        <v>1032</v>
      </c>
      <c r="F607" s="321" t="s">
        <v>1687</v>
      </c>
      <c r="G607" s="287"/>
      <c r="H607" s="437"/>
      <c r="I607" s="438">
        <v>44596</v>
      </c>
      <c r="J607" s="438"/>
      <c r="K607" s="438">
        <v>44601</v>
      </c>
      <c r="L607" s="438">
        <v>44626</v>
      </c>
      <c r="M607" s="438"/>
      <c r="N607" s="438">
        <v>44656</v>
      </c>
      <c r="O607" s="438">
        <v>44656</v>
      </c>
      <c r="P607" s="438"/>
      <c r="Q607" s="438"/>
      <c r="R607" s="438"/>
      <c r="S607" s="438">
        <v>44676</v>
      </c>
      <c r="T607" s="290"/>
      <c r="U607" s="438">
        <v>44686</v>
      </c>
      <c r="V607" s="290"/>
      <c r="W607" s="290"/>
      <c r="X607" s="290"/>
      <c r="Y607" s="290"/>
      <c r="Z607" s="290"/>
      <c r="AA607" s="290"/>
      <c r="AB607" s="290"/>
      <c r="AC607" s="290"/>
      <c r="AD607" s="290"/>
      <c r="AE607" s="290"/>
      <c r="AF607" s="290"/>
      <c r="AG607" s="290"/>
      <c r="AH607" s="290"/>
      <c r="AI607" s="290"/>
      <c r="AJ607" s="438">
        <v>44781</v>
      </c>
      <c r="AK607" s="290"/>
      <c r="AL607" s="290"/>
      <c r="AM607" s="290"/>
      <c r="AN607" s="290"/>
      <c r="AO607" s="290"/>
      <c r="AP607" s="438">
        <v>44836</v>
      </c>
      <c r="AQ607" s="438">
        <v>44856</v>
      </c>
      <c r="AR607" s="438">
        <v>44876</v>
      </c>
      <c r="AS607" s="439">
        <v>44936</v>
      </c>
      <c r="AT607" s="451">
        <v>45061</v>
      </c>
      <c r="AU607" s="452"/>
    </row>
    <row r="608" spans="1:47" ht="31.5">
      <c r="A608" s="371">
        <v>105</v>
      </c>
      <c r="B608" s="246" t="s">
        <v>489</v>
      </c>
      <c r="C608" s="247" t="s">
        <v>1139</v>
      </c>
      <c r="D608" s="248">
        <v>105</v>
      </c>
      <c r="E608" s="249" t="s">
        <v>1032</v>
      </c>
      <c r="F608" s="303" t="s">
        <v>1688</v>
      </c>
      <c r="G608" s="251" t="s">
        <v>1454</v>
      </c>
      <c r="H608" s="421"/>
      <c r="I608" s="440">
        <v>44487</v>
      </c>
      <c r="J608" s="440"/>
      <c r="K608" s="440">
        <v>44492</v>
      </c>
      <c r="L608" s="440">
        <v>44517</v>
      </c>
      <c r="M608" s="440"/>
      <c r="N608" s="441">
        <v>44547</v>
      </c>
      <c r="O608" s="441">
        <v>44547</v>
      </c>
      <c r="P608" s="441"/>
      <c r="Q608" s="441"/>
      <c r="R608" s="441"/>
      <c r="S608" s="441">
        <v>44567</v>
      </c>
      <c r="T608" s="256"/>
      <c r="U608" s="441">
        <v>44577</v>
      </c>
      <c r="V608" s="256"/>
      <c r="W608" s="256"/>
      <c r="X608" s="256"/>
      <c r="Y608" s="256"/>
      <c r="Z608" s="256"/>
      <c r="AA608" s="256"/>
      <c r="AB608" s="256"/>
      <c r="AC608" s="256"/>
      <c r="AD608" s="256"/>
      <c r="AE608" s="256"/>
      <c r="AF608" s="256"/>
      <c r="AG608" s="256"/>
      <c r="AH608" s="256"/>
      <c r="AI608" s="256"/>
      <c r="AJ608" s="442">
        <v>44672</v>
      </c>
      <c r="AK608" s="256"/>
      <c r="AL608" s="256"/>
      <c r="AM608" s="256"/>
      <c r="AN608" s="256"/>
      <c r="AO608" s="256"/>
      <c r="AP608" s="442">
        <v>44727</v>
      </c>
      <c r="AQ608" s="442">
        <v>44747</v>
      </c>
      <c r="AR608" s="442">
        <v>44767</v>
      </c>
      <c r="AS608" s="443">
        <v>44827</v>
      </c>
      <c r="AT608" s="451">
        <v>44827</v>
      </c>
      <c r="AU608" s="452"/>
    </row>
    <row r="609" spans="1:47" ht="47.25">
      <c r="A609" s="373"/>
      <c r="B609" s="262" t="s">
        <v>491</v>
      </c>
      <c r="C609" s="263" t="s">
        <v>1140</v>
      </c>
      <c r="D609" s="273">
        <v>105</v>
      </c>
      <c r="E609" s="274" t="s">
        <v>1032</v>
      </c>
      <c r="F609" s="311" t="s">
        <v>1688</v>
      </c>
      <c r="G609" s="276"/>
      <c r="H609" s="426"/>
      <c r="I609" s="427">
        <v>43338</v>
      </c>
      <c r="J609" s="428">
        <f>I609+14</f>
        <v>43352</v>
      </c>
      <c r="K609" s="428">
        <f>J609+3</f>
        <v>43355</v>
      </c>
      <c r="L609" s="429">
        <f>K609+2</f>
        <v>43357</v>
      </c>
      <c r="M609" s="428">
        <f>L609+1</f>
        <v>43358</v>
      </c>
      <c r="N609" s="430">
        <f>M609+25</f>
        <v>43383</v>
      </c>
      <c r="O609" s="430">
        <f>M609+10</f>
        <v>43368</v>
      </c>
      <c r="P609" s="430"/>
      <c r="Q609" s="430">
        <f>M609+10</f>
        <v>43368</v>
      </c>
      <c r="R609" s="430">
        <f>Q609+5</f>
        <v>43373</v>
      </c>
      <c r="S609" s="431"/>
      <c r="T609" s="379">
        <f>Q609+10</f>
        <v>43378</v>
      </c>
      <c r="U609" s="430">
        <f>N609+10</f>
        <v>43393</v>
      </c>
      <c r="V609" s="379">
        <f>N609+1</f>
        <v>43384</v>
      </c>
      <c r="W609" s="379">
        <f>V609+5</f>
        <v>43389</v>
      </c>
      <c r="X609" s="380">
        <v>43493</v>
      </c>
      <c r="Y609" s="379">
        <f>X609+20</f>
        <v>43513</v>
      </c>
      <c r="Z609" s="379">
        <f>O609+10</f>
        <v>43378</v>
      </c>
      <c r="AA609" s="379">
        <f>X609+25</f>
        <v>43518</v>
      </c>
      <c r="AB609" s="379">
        <f>X609+15</f>
        <v>43508</v>
      </c>
      <c r="AC609" s="379">
        <f>AA609+1</f>
        <v>43519</v>
      </c>
      <c r="AD609" s="379">
        <f>X609+10</f>
        <v>43503</v>
      </c>
      <c r="AE609" s="379">
        <f>AD609+1</f>
        <v>43504</v>
      </c>
      <c r="AF609" s="379">
        <f>Y609+1</f>
        <v>43514</v>
      </c>
      <c r="AG609" s="380">
        <f>AF609+15</f>
        <v>43529</v>
      </c>
      <c r="AH609" s="379">
        <f>AG609+10</f>
        <v>43539</v>
      </c>
      <c r="AI609" s="379">
        <f>AH609+5</f>
        <v>43544</v>
      </c>
      <c r="AJ609" s="432">
        <f>AI609+15</f>
        <v>43559</v>
      </c>
      <c r="AK609" s="379">
        <f>AI609+20</f>
        <v>43564</v>
      </c>
      <c r="AL609" s="380">
        <f>AK609+5</f>
        <v>43569</v>
      </c>
      <c r="AM609" s="379">
        <f>AL609+1</f>
        <v>43570</v>
      </c>
      <c r="AN609" s="379">
        <f>AM609+5</f>
        <v>43575</v>
      </c>
      <c r="AO609" s="379">
        <f>AN609+5</f>
        <v>43580</v>
      </c>
      <c r="AP609" s="433"/>
      <c r="AQ609" s="433"/>
      <c r="AR609" s="433">
        <f>AO609+20</f>
        <v>43600</v>
      </c>
      <c r="AS609" s="434"/>
      <c r="AT609" s="451">
        <v>44827</v>
      </c>
      <c r="AU609" s="452"/>
    </row>
    <row r="610" spans="1:47" ht="47.25">
      <c r="A610" s="373"/>
      <c r="B610" s="262" t="s">
        <v>493</v>
      </c>
      <c r="C610" s="263" t="s">
        <v>1141</v>
      </c>
      <c r="D610" s="273">
        <v>105</v>
      </c>
      <c r="E610" s="274" t="s">
        <v>1032</v>
      </c>
      <c r="F610" s="311" t="s">
        <v>1688</v>
      </c>
      <c r="G610" s="276"/>
      <c r="H610" s="426"/>
      <c r="I610" s="435">
        <v>44487</v>
      </c>
      <c r="J610" s="435"/>
      <c r="K610" s="435">
        <v>44492</v>
      </c>
      <c r="L610" s="435">
        <v>44517</v>
      </c>
      <c r="M610" s="435"/>
      <c r="N610" s="435">
        <v>44547</v>
      </c>
      <c r="O610" s="435">
        <v>44547</v>
      </c>
      <c r="P610" s="435"/>
      <c r="Q610" s="435"/>
      <c r="R610" s="435"/>
      <c r="S610" s="435">
        <v>44567</v>
      </c>
      <c r="T610" s="279"/>
      <c r="U610" s="435">
        <v>44577</v>
      </c>
      <c r="V610" s="279"/>
      <c r="W610" s="279"/>
      <c r="X610" s="279"/>
      <c r="Y610" s="279"/>
      <c r="Z610" s="279"/>
      <c r="AA610" s="279"/>
      <c r="AB610" s="279"/>
      <c r="AC610" s="279"/>
      <c r="AD610" s="279"/>
      <c r="AE610" s="279"/>
      <c r="AF610" s="279"/>
      <c r="AG610" s="279"/>
      <c r="AH610" s="279"/>
      <c r="AI610" s="279"/>
      <c r="AJ610" s="435">
        <v>44672</v>
      </c>
      <c r="AK610" s="279"/>
      <c r="AL610" s="279"/>
      <c r="AM610" s="279"/>
      <c r="AN610" s="279"/>
      <c r="AO610" s="279"/>
      <c r="AP610" s="435">
        <v>44727</v>
      </c>
      <c r="AQ610" s="435">
        <v>44747</v>
      </c>
      <c r="AR610" s="435">
        <v>44767</v>
      </c>
      <c r="AS610" s="436">
        <v>44827</v>
      </c>
      <c r="AT610" s="451">
        <v>44827</v>
      </c>
      <c r="AU610" s="452"/>
    </row>
    <row r="611" spans="1:47" ht="47.25">
      <c r="A611" s="384"/>
      <c r="B611" s="282" t="s">
        <v>487</v>
      </c>
      <c r="C611" s="283" t="s">
        <v>1142</v>
      </c>
      <c r="D611" s="284">
        <v>105</v>
      </c>
      <c r="E611" s="285" t="s">
        <v>1032</v>
      </c>
      <c r="F611" s="321" t="s">
        <v>1688</v>
      </c>
      <c r="G611" s="287"/>
      <c r="H611" s="437"/>
      <c r="I611" s="438">
        <v>44487</v>
      </c>
      <c r="J611" s="438"/>
      <c r="K611" s="438">
        <v>44492</v>
      </c>
      <c r="L611" s="438">
        <v>44517</v>
      </c>
      <c r="M611" s="438"/>
      <c r="N611" s="438">
        <v>44547</v>
      </c>
      <c r="O611" s="438">
        <v>44547</v>
      </c>
      <c r="P611" s="438"/>
      <c r="Q611" s="438"/>
      <c r="R611" s="438"/>
      <c r="S611" s="438">
        <v>44567</v>
      </c>
      <c r="T611" s="290"/>
      <c r="U611" s="438">
        <v>44577</v>
      </c>
      <c r="V611" s="290"/>
      <c r="W611" s="290"/>
      <c r="X611" s="290"/>
      <c r="Y611" s="290"/>
      <c r="Z611" s="290"/>
      <c r="AA611" s="290"/>
      <c r="AB611" s="290"/>
      <c r="AC611" s="290"/>
      <c r="AD611" s="290"/>
      <c r="AE611" s="290"/>
      <c r="AF611" s="290"/>
      <c r="AG611" s="290"/>
      <c r="AH611" s="290"/>
      <c r="AI611" s="290"/>
      <c r="AJ611" s="438">
        <v>44672</v>
      </c>
      <c r="AK611" s="290"/>
      <c r="AL611" s="290"/>
      <c r="AM611" s="290"/>
      <c r="AN611" s="290"/>
      <c r="AO611" s="290"/>
      <c r="AP611" s="438">
        <v>44727</v>
      </c>
      <c r="AQ611" s="438">
        <v>44747</v>
      </c>
      <c r="AR611" s="438">
        <v>44767</v>
      </c>
      <c r="AS611" s="439">
        <v>44827</v>
      </c>
      <c r="AT611" s="451">
        <v>44827</v>
      </c>
      <c r="AU611" s="452"/>
    </row>
    <row r="612" spans="1:47" ht="47.25">
      <c r="A612" s="371">
        <v>106</v>
      </c>
      <c r="B612" s="246" t="s">
        <v>608</v>
      </c>
      <c r="C612" s="247" t="s">
        <v>1143</v>
      </c>
      <c r="D612" s="248">
        <v>106</v>
      </c>
      <c r="E612" s="249" t="s">
        <v>1032</v>
      </c>
      <c r="F612" s="303" t="s">
        <v>1689</v>
      </c>
      <c r="G612" s="251" t="s">
        <v>1454</v>
      </c>
      <c r="H612" s="421"/>
      <c r="I612" s="440">
        <v>44242</v>
      </c>
      <c r="J612" s="440"/>
      <c r="K612" s="440">
        <v>44247</v>
      </c>
      <c r="L612" s="440">
        <v>44272</v>
      </c>
      <c r="M612" s="440"/>
      <c r="N612" s="441">
        <v>44302</v>
      </c>
      <c r="O612" s="441">
        <v>44302</v>
      </c>
      <c r="P612" s="441"/>
      <c r="Q612" s="441"/>
      <c r="R612" s="441"/>
      <c r="S612" s="441">
        <v>44322</v>
      </c>
      <c r="T612" s="256"/>
      <c r="U612" s="441">
        <v>44332</v>
      </c>
      <c r="V612" s="256"/>
      <c r="W612" s="256"/>
      <c r="X612" s="256"/>
      <c r="Y612" s="256"/>
      <c r="Z612" s="256"/>
      <c r="AA612" s="256"/>
      <c r="AB612" s="256"/>
      <c r="AC612" s="256"/>
      <c r="AD612" s="256"/>
      <c r="AE612" s="256"/>
      <c r="AF612" s="256"/>
      <c r="AG612" s="256"/>
      <c r="AH612" s="256"/>
      <c r="AI612" s="256"/>
      <c r="AJ612" s="442">
        <v>44427</v>
      </c>
      <c r="AK612" s="256"/>
      <c r="AL612" s="256"/>
      <c r="AM612" s="256"/>
      <c r="AN612" s="256"/>
      <c r="AO612" s="256"/>
      <c r="AP612" s="442">
        <v>44482</v>
      </c>
      <c r="AQ612" s="442">
        <v>44502</v>
      </c>
      <c r="AR612" s="442">
        <v>44522</v>
      </c>
      <c r="AS612" s="443">
        <v>44582</v>
      </c>
      <c r="AT612" s="451">
        <v>44582</v>
      </c>
      <c r="AU612" s="452"/>
    </row>
    <row r="613" spans="1:47" ht="31.5">
      <c r="A613" s="373"/>
      <c r="B613" s="262" t="s">
        <v>610</v>
      </c>
      <c r="C613" s="263" t="s">
        <v>1144</v>
      </c>
      <c r="D613" s="273">
        <v>106</v>
      </c>
      <c r="E613" s="274" t="s">
        <v>1032</v>
      </c>
      <c r="F613" s="311" t="s">
        <v>1689</v>
      </c>
      <c r="G613" s="276"/>
      <c r="H613" s="426"/>
      <c r="I613" s="427">
        <v>43338</v>
      </c>
      <c r="J613" s="428">
        <f>I613+14</f>
        <v>43352</v>
      </c>
      <c r="K613" s="428">
        <f>J613+3</f>
        <v>43355</v>
      </c>
      <c r="L613" s="429">
        <f>K613+2</f>
        <v>43357</v>
      </c>
      <c r="M613" s="428">
        <f>L613+1</f>
        <v>43358</v>
      </c>
      <c r="N613" s="430">
        <f>M613+25</f>
        <v>43383</v>
      </c>
      <c r="O613" s="430">
        <f>M613+10</f>
        <v>43368</v>
      </c>
      <c r="P613" s="430"/>
      <c r="Q613" s="430">
        <f>M613+10</f>
        <v>43368</v>
      </c>
      <c r="R613" s="430">
        <f>Q613+5</f>
        <v>43373</v>
      </c>
      <c r="S613" s="431"/>
      <c r="T613" s="379">
        <f>Q613+10</f>
        <v>43378</v>
      </c>
      <c r="U613" s="430">
        <f>N613+10</f>
        <v>43393</v>
      </c>
      <c r="V613" s="379">
        <f>N613+1</f>
        <v>43384</v>
      </c>
      <c r="W613" s="379">
        <f>V613+5</f>
        <v>43389</v>
      </c>
      <c r="X613" s="380">
        <v>43493</v>
      </c>
      <c r="Y613" s="379">
        <f>X613+20</f>
        <v>43513</v>
      </c>
      <c r="Z613" s="379">
        <f>O613+10</f>
        <v>43378</v>
      </c>
      <c r="AA613" s="379">
        <f>X613+25</f>
        <v>43518</v>
      </c>
      <c r="AB613" s="379">
        <f>X613+15</f>
        <v>43508</v>
      </c>
      <c r="AC613" s="379">
        <f>AA613+1</f>
        <v>43519</v>
      </c>
      <c r="AD613" s="379">
        <f>X613+10</f>
        <v>43503</v>
      </c>
      <c r="AE613" s="379">
        <f>AD613+1</f>
        <v>43504</v>
      </c>
      <c r="AF613" s="379">
        <f>Y613+1</f>
        <v>43514</v>
      </c>
      <c r="AG613" s="380">
        <f>AF613+15</f>
        <v>43529</v>
      </c>
      <c r="AH613" s="379">
        <f>AG613+10</f>
        <v>43539</v>
      </c>
      <c r="AI613" s="379">
        <f>AH613+5</f>
        <v>43544</v>
      </c>
      <c r="AJ613" s="432">
        <f>AI613+15</f>
        <v>43559</v>
      </c>
      <c r="AK613" s="379">
        <f>AI613+20</f>
        <v>43564</v>
      </c>
      <c r="AL613" s="380">
        <f>AK613+5</f>
        <v>43569</v>
      </c>
      <c r="AM613" s="379">
        <f>AL613+1</f>
        <v>43570</v>
      </c>
      <c r="AN613" s="379">
        <f>AM613+5</f>
        <v>43575</v>
      </c>
      <c r="AO613" s="379">
        <f>AN613+5</f>
        <v>43580</v>
      </c>
      <c r="AP613" s="433"/>
      <c r="AQ613" s="433"/>
      <c r="AR613" s="433">
        <f>AO613+20</f>
        <v>43600</v>
      </c>
      <c r="AS613" s="434"/>
      <c r="AT613" s="451">
        <v>44582</v>
      </c>
      <c r="AU613" s="452"/>
    </row>
    <row r="614" spans="1:47" ht="47.25">
      <c r="A614" s="384"/>
      <c r="B614" s="282" t="s">
        <v>382</v>
      </c>
      <c r="C614" s="283" t="s">
        <v>1145</v>
      </c>
      <c r="D614" s="284">
        <v>106</v>
      </c>
      <c r="E614" s="285" t="s">
        <v>1032</v>
      </c>
      <c r="F614" s="321" t="s">
        <v>1689</v>
      </c>
      <c r="G614" s="287"/>
      <c r="H614" s="437"/>
      <c r="I614" s="438">
        <v>44242</v>
      </c>
      <c r="J614" s="438"/>
      <c r="K614" s="438">
        <v>44247</v>
      </c>
      <c r="L614" s="438">
        <v>44272</v>
      </c>
      <c r="M614" s="438"/>
      <c r="N614" s="438">
        <v>44302</v>
      </c>
      <c r="O614" s="438">
        <v>44302</v>
      </c>
      <c r="P614" s="438"/>
      <c r="Q614" s="438"/>
      <c r="R614" s="438"/>
      <c r="S614" s="438">
        <v>44322</v>
      </c>
      <c r="T614" s="290"/>
      <c r="U614" s="438">
        <v>44332</v>
      </c>
      <c r="V614" s="290"/>
      <c r="W614" s="290"/>
      <c r="X614" s="290"/>
      <c r="Y614" s="290"/>
      <c r="Z614" s="290"/>
      <c r="AA614" s="290"/>
      <c r="AB614" s="290"/>
      <c r="AC614" s="290"/>
      <c r="AD614" s="290"/>
      <c r="AE614" s="290"/>
      <c r="AF614" s="290"/>
      <c r="AG614" s="290"/>
      <c r="AH614" s="290"/>
      <c r="AI614" s="290"/>
      <c r="AJ614" s="438">
        <v>44427</v>
      </c>
      <c r="AK614" s="290"/>
      <c r="AL614" s="290"/>
      <c r="AM614" s="290"/>
      <c r="AN614" s="290"/>
      <c r="AO614" s="290"/>
      <c r="AP614" s="438">
        <v>44482</v>
      </c>
      <c r="AQ614" s="438">
        <v>44502</v>
      </c>
      <c r="AR614" s="438">
        <v>44522</v>
      </c>
      <c r="AS614" s="439">
        <v>44582</v>
      </c>
      <c r="AT614" s="451">
        <v>44938</v>
      </c>
      <c r="AU614" s="452"/>
    </row>
    <row r="615" spans="1:47" ht="31.5">
      <c r="A615" s="371">
        <v>107</v>
      </c>
      <c r="B615" s="246" t="s">
        <v>312</v>
      </c>
      <c r="C615" s="247" t="s">
        <v>1146</v>
      </c>
      <c r="D615" s="248">
        <v>107</v>
      </c>
      <c r="E615" s="249" t="s">
        <v>1032</v>
      </c>
      <c r="F615" s="303" t="s">
        <v>1690</v>
      </c>
      <c r="G615" s="251" t="s">
        <v>1454</v>
      </c>
      <c r="H615" s="421"/>
      <c r="I615" s="440">
        <v>44488</v>
      </c>
      <c r="J615" s="440"/>
      <c r="K615" s="440">
        <v>44493</v>
      </c>
      <c r="L615" s="440">
        <v>44518</v>
      </c>
      <c r="M615" s="440"/>
      <c r="N615" s="441">
        <v>44548</v>
      </c>
      <c r="O615" s="441">
        <v>44548</v>
      </c>
      <c r="P615" s="441"/>
      <c r="Q615" s="441"/>
      <c r="R615" s="441"/>
      <c r="S615" s="441">
        <v>44568</v>
      </c>
      <c r="T615" s="256"/>
      <c r="U615" s="441">
        <v>44578</v>
      </c>
      <c r="V615" s="256"/>
      <c r="W615" s="256"/>
      <c r="X615" s="256"/>
      <c r="Y615" s="256"/>
      <c r="Z615" s="256"/>
      <c r="AA615" s="256"/>
      <c r="AB615" s="256"/>
      <c r="AC615" s="256"/>
      <c r="AD615" s="256"/>
      <c r="AE615" s="256"/>
      <c r="AF615" s="256"/>
      <c r="AG615" s="256"/>
      <c r="AH615" s="256"/>
      <c r="AI615" s="256"/>
      <c r="AJ615" s="442">
        <v>44673</v>
      </c>
      <c r="AK615" s="256"/>
      <c r="AL615" s="256"/>
      <c r="AM615" s="256"/>
      <c r="AN615" s="256"/>
      <c r="AO615" s="256"/>
      <c r="AP615" s="442">
        <v>44728</v>
      </c>
      <c r="AQ615" s="442">
        <v>44748</v>
      </c>
      <c r="AR615" s="442">
        <v>44768</v>
      </c>
      <c r="AS615" s="443">
        <v>44828</v>
      </c>
      <c r="AT615" s="451">
        <v>44976</v>
      </c>
      <c r="AU615" s="452"/>
    </row>
    <row r="616" spans="1:47" ht="47.25">
      <c r="A616" s="373"/>
      <c r="B616" s="262" t="s">
        <v>1578</v>
      </c>
      <c r="C616" s="263" t="s">
        <v>1691</v>
      </c>
      <c r="D616" s="273">
        <v>107</v>
      </c>
      <c r="E616" s="274" t="s">
        <v>1032</v>
      </c>
      <c r="F616" s="311" t="s">
        <v>1690</v>
      </c>
      <c r="G616" s="276"/>
      <c r="H616" s="426"/>
      <c r="I616" s="427">
        <v>43338</v>
      </c>
      <c r="J616" s="428">
        <f>I616+14</f>
        <v>43352</v>
      </c>
      <c r="K616" s="428">
        <f>J616+3</f>
        <v>43355</v>
      </c>
      <c r="L616" s="429">
        <f>K616+2</f>
        <v>43357</v>
      </c>
      <c r="M616" s="428">
        <f>L616+1</f>
        <v>43358</v>
      </c>
      <c r="N616" s="430">
        <f>M616+25</f>
        <v>43383</v>
      </c>
      <c r="O616" s="430">
        <f>M616+10</f>
        <v>43368</v>
      </c>
      <c r="P616" s="430"/>
      <c r="Q616" s="430">
        <f>M616+10</f>
        <v>43368</v>
      </c>
      <c r="R616" s="430">
        <f>Q616+5</f>
        <v>43373</v>
      </c>
      <c r="S616" s="431"/>
      <c r="T616" s="379">
        <f>Q616+10</f>
        <v>43378</v>
      </c>
      <c r="U616" s="430">
        <f>N616+10</f>
        <v>43393</v>
      </c>
      <c r="V616" s="379">
        <f>N616+1</f>
        <v>43384</v>
      </c>
      <c r="W616" s="379">
        <f>V616+5</f>
        <v>43389</v>
      </c>
      <c r="X616" s="380">
        <v>43493</v>
      </c>
      <c r="Y616" s="379">
        <f>X616+20</f>
        <v>43513</v>
      </c>
      <c r="Z616" s="379">
        <f>O616+10</f>
        <v>43378</v>
      </c>
      <c r="AA616" s="379">
        <f>X616+25</f>
        <v>43518</v>
      </c>
      <c r="AB616" s="379">
        <f>X616+15</f>
        <v>43508</v>
      </c>
      <c r="AC616" s="379">
        <f>AA616+1</f>
        <v>43519</v>
      </c>
      <c r="AD616" s="379">
        <f>X616+10</f>
        <v>43503</v>
      </c>
      <c r="AE616" s="379">
        <f>AD616+1</f>
        <v>43504</v>
      </c>
      <c r="AF616" s="379">
        <f>Y616+1</f>
        <v>43514</v>
      </c>
      <c r="AG616" s="380">
        <f>AF616+15</f>
        <v>43529</v>
      </c>
      <c r="AH616" s="379">
        <f>AG616+10</f>
        <v>43539</v>
      </c>
      <c r="AI616" s="379">
        <f>AH616+5</f>
        <v>43544</v>
      </c>
      <c r="AJ616" s="432">
        <f>AI616+15</f>
        <v>43559</v>
      </c>
      <c r="AK616" s="379">
        <f>AI616+20</f>
        <v>43564</v>
      </c>
      <c r="AL616" s="380">
        <f>AK616+5</f>
        <v>43569</v>
      </c>
      <c r="AM616" s="379">
        <f>AL616+1</f>
        <v>43570</v>
      </c>
      <c r="AN616" s="379">
        <f>AM616+5</f>
        <v>43575</v>
      </c>
      <c r="AO616" s="379">
        <f>AN616+5</f>
        <v>43580</v>
      </c>
      <c r="AP616" s="433"/>
      <c r="AQ616" s="433"/>
      <c r="AR616" s="433">
        <f>AO616+20</f>
        <v>43600</v>
      </c>
      <c r="AS616" s="434"/>
      <c r="AT616" s="451">
        <v>44828</v>
      </c>
      <c r="AU616" s="452"/>
    </row>
    <row r="617" spans="1:47" ht="47.25">
      <c r="A617" s="373"/>
      <c r="B617" s="262" t="s">
        <v>1560</v>
      </c>
      <c r="C617" s="263" t="s">
        <v>1149</v>
      </c>
      <c r="D617" s="273">
        <v>107</v>
      </c>
      <c r="E617" s="274" t="s">
        <v>1032</v>
      </c>
      <c r="F617" s="311" t="s">
        <v>1690</v>
      </c>
      <c r="G617" s="276"/>
      <c r="H617" s="426"/>
      <c r="I617" s="435">
        <v>44488</v>
      </c>
      <c r="J617" s="435"/>
      <c r="K617" s="435">
        <v>44493</v>
      </c>
      <c r="L617" s="435">
        <v>44518</v>
      </c>
      <c r="M617" s="435"/>
      <c r="N617" s="435">
        <v>44548</v>
      </c>
      <c r="O617" s="435">
        <v>44548</v>
      </c>
      <c r="P617" s="435"/>
      <c r="Q617" s="435"/>
      <c r="R617" s="435"/>
      <c r="S617" s="435">
        <v>44568</v>
      </c>
      <c r="T617" s="279"/>
      <c r="U617" s="435">
        <v>44578</v>
      </c>
      <c r="V617" s="279"/>
      <c r="W617" s="279"/>
      <c r="X617" s="279"/>
      <c r="Y617" s="279"/>
      <c r="Z617" s="279"/>
      <c r="AA617" s="279"/>
      <c r="AB617" s="279"/>
      <c r="AC617" s="279"/>
      <c r="AD617" s="279"/>
      <c r="AE617" s="279"/>
      <c r="AF617" s="279"/>
      <c r="AG617" s="279"/>
      <c r="AH617" s="279"/>
      <c r="AI617" s="279"/>
      <c r="AJ617" s="435">
        <v>44673</v>
      </c>
      <c r="AK617" s="279"/>
      <c r="AL617" s="279"/>
      <c r="AM617" s="279"/>
      <c r="AN617" s="279"/>
      <c r="AO617" s="279"/>
      <c r="AP617" s="435">
        <v>44728</v>
      </c>
      <c r="AQ617" s="435">
        <v>44748</v>
      </c>
      <c r="AR617" s="435">
        <v>44768</v>
      </c>
      <c r="AS617" s="436">
        <v>44828</v>
      </c>
      <c r="AT617" s="451">
        <v>44828</v>
      </c>
      <c r="AU617" s="452"/>
    </row>
    <row r="618" spans="1:47" ht="31.5">
      <c r="A618" s="373"/>
      <c r="B618" s="262" t="s">
        <v>1567</v>
      </c>
      <c r="C618" s="263" t="s">
        <v>1150</v>
      </c>
      <c r="D618" s="273">
        <v>107</v>
      </c>
      <c r="E618" s="274" t="s">
        <v>1032</v>
      </c>
      <c r="F618" s="311" t="s">
        <v>1690</v>
      </c>
      <c r="G618" s="276"/>
      <c r="H618" s="426"/>
      <c r="I618" s="435">
        <v>44488</v>
      </c>
      <c r="J618" s="435"/>
      <c r="K618" s="435">
        <v>44493</v>
      </c>
      <c r="L618" s="435">
        <v>44518</v>
      </c>
      <c r="M618" s="435"/>
      <c r="N618" s="435">
        <v>44548</v>
      </c>
      <c r="O618" s="435">
        <v>44548</v>
      </c>
      <c r="P618" s="435"/>
      <c r="Q618" s="435"/>
      <c r="R618" s="435"/>
      <c r="S618" s="435">
        <v>44568</v>
      </c>
      <c r="T618" s="279"/>
      <c r="U618" s="435">
        <v>44578</v>
      </c>
      <c r="V618" s="279"/>
      <c r="W618" s="279"/>
      <c r="X618" s="279"/>
      <c r="Y618" s="279"/>
      <c r="Z618" s="279"/>
      <c r="AA618" s="279"/>
      <c r="AB618" s="279"/>
      <c r="AC618" s="279"/>
      <c r="AD618" s="279"/>
      <c r="AE618" s="279"/>
      <c r="AF618" s="279"/>
      <c r="AG618" s="279"/>
      <c r="AH618" s="279"/>
      <c r="AI618" s="279"/>
      <c r="AJ618" s="435">
        <v>44673</v>
      </c>
      <c r="AK618" s="279"/>
      <c r="AL618" s="279"/>
      <c r="AM618" s="279"/>
      <c r="AN618" s="279"/>
      <c r="AO618" s="279"/>
      <c r="AP618" s="435">
        <v>44728</v>
      </c>
      <c r="AQ618" s="435">
        <v>44748</v>
      </c>
      <c r="AR618" s="435">
        <v>44768</v>
      </c>
      <c r="AS618" s="436">
        <v>44828</v>
      </c>
      <c r="AT618" s="451">
        <v>44976</v>
      </c>
      <c r="AU618" s="452"/>
    </row>
    <row r="619" spans="1:47" ht="47.25">
      <c r="A619" s="384"/>
      <c r="B619" s="282" t="s">
        <v>1562</v>
      </c>
      <c r="C619" s="283" t="s">
        <v>1151</v>
      </c>
      <c r="D619" s="284">
        <v>107</v>
      </c>
      <c r="E619" s="285" t="s">
        <v>1032</v>
      </c>
      <c r="F619" s="321" t="s">
        <v>1690</v>
      </c>
      <c r="G619" s="287"/>
      <c r="H619" s="437"/>
      <c r="I619" s="438">
        <v>44488</v>
      </c>
      <c r="J619" s="438"/>
      <c r="K619" s="438">
        <v>44493</v>
      </c>
      <c r="L619" s="438">
        <v>44518</v>
      </c>
      <c r="M619" s="438"/>
      <c r="N619" s="438">
        <v>44548</v>
      </c>
      <c r="O619" s="438">
        <v>44548</v>
      </c>
      <c r="P619" s="438"/>
      <c r="Q619" s="438"/>
      <c r="R619" s="438"/>
      <c r="S619" s="438">
        <v>44568</v>
      </c>
      <c r="T619" s="290"/>
      <c r="U619" s="438">
        <v>44578</v>
      </c>
      <c r="V619" s="290"/>
      <c r="W619" s="290"/>
      <c r="X619" s="290"/>
      <c r="Y619" s="290"/>
      <c r="Z619" s="290"/>
      <c r="AA619" s="290"/>
      <c r="AB619" s="290"/>
      <c r="AC619" s="290"/>
      <c r="AD619" s="290"/>
      <c r="AE619" s="290"/>
      <c r="AF619" s="290"/>
      <c r="AG619" s="290"/>
      <c r="AH619" s="290"/>
      <c r="AI619" s="290"/>
      <c r="AJ619" s="438">
        <v>44673</v>
      </c>
      <c r="AK619" s="290"/>
      <c r="AL619" s="290"/>
      <c r="AM619" s="290"/>
      <c r="AN619" s="290"/>
      <c r="AO619" s="290"/>
      <c r="AP619" s="438">
        <v>44728</v>
      </c>
      <c r="AQ619" s="438">
        <v>44748</v>
      </c>
      <c r="AR619" s="438">
        <v>44768</v>
      </c>
      <c r="AS619" s="439">
        <v>44828</v>
      </c>
      <c r="AT619" s="451">
        <v>45261</v>
      </c>
      <c r="AU619" s="452"/>
    </row>
    <row r="620" spans="1:47" ht="31.5">
      <c r="A620" s="371">
        <v>108</v>
      </c>
      <c r="B620" s="246" t="s">
        <v>392</v>
      </c>
      <c r="C620" s="247" t="s">
        <v>1152</v>
      </c>
      <c r="D620" s="248">
        <v>108</v>
      </c>
      <c r="E620" s="249" t="s">
        <v>1032</v>
      </c>
      <c r="F620" s="303" t="s">
        <v>1692</v>
      </c>
      <c r="G620" s="251" t="s">
        <v>1454</v>
      </c>
      <c r="H620" s="421"/>
      <c r="I620" s="440">
        <v>44152</v>
      </c>
      <c r="J620" s="440"/>
      <c r="K620" s="440">
        <v>44157</v>
      </c>
      <c r="L620" s="440">
        <v>44182</v>
      </c>
      <c r="M620" s="440"/>
      <c r="N620" s="441">
        <v>44212</v>
      </c>
      <c r="O620" s="441">
        <v>44212</v>
      </c>
      <c r="P620" s="441"/>
      <c r="Q620" s="441"/>
      <c r="R620" s="441"/>
      <c r="S620" s="441">
        <v>44232</v>
      </c>
      <c r="T620" s="256"/>
      <c r="U620" s="441">
        <v>44242</v>
      </c>
      <c r="V620" s="256"/>
      <c r="W620" s="256"/>
      <c r="X620" s="256"/>
      <c r="Y620" s="256"/>
      <c r="Z620" s="256"/>
      <c r="AA620" s="256"/>
      <c r="AB620" s="256"/>
      <c r="AC620" s="256"/>
      <c r="AD620" s="256"/>
      <c r="AE620" s="256"/>
      <c r="AF620" s="256"/>
      <c r="AG620" s="256"/>
      <c r="AH620" s="256"/>
      <c r="AI620" s="256"/>
      <c r="AJ620" s="442">
        <v>44337</v>
      </c>
      <c r="AK620" s="256"/>
      <c r="AL620" s="256"/>
      <c r="AM620" s="256"/>
      <c r="AN620" s="256"/>
      <c r="AO620" s="256"/>
      <c r="AP620" s="442">
        <v>44392</v>
      </c>
      <c r="AQ620" s="442">
        <v>44412</v>
      </c>
      <c r="AR620" s="442">
        <v>44432</v>
      </c>
      <c r="AS620" s="443">
        <v>44492</v>
      </c>
      <c r="AT620" s="451">
        <v>45103</v>
      </c>
      <c r="AU620" s="452"/>
    </row>
    <row r="621" spans="1:47" ht="31.5">
      <c r="A621" s="373"/>
      <c r="B621" s="262" t="s">
        <v>1658</v>
      </c>
      <c r="C621" s="263" t="s">
        <v>1693</v>
      </c>
      <c r="D621" s="273">
        <v>108</v>
      </c>
      <c r="E621" s="274" t="s">
        <v>1032</v>
      </c>
      <c r="F621" s="311" t="s">
        <v>1692</v>
      </c>
      <c r="G621" s="276"/>
      <c r="H621" s="426"/>
      <c r="I621" s="427">
        <v>43338</v>
      </c>
      <c r="J621" s="428">
        <f>I621+14</f>
        <v>43352</v>
      </c>
      <c r="K621" s="428">
        <f>J621+3</f>
        <v>43355</v>
      </c>
      <c r="L621" s="429">
        <f>K621+2</f>
        <v>43357</v>
      </c>
      <c r="M621" s="428">
        <f>L621+1</f>
        <v>43358</v>
      </c>
      <c r="N621" s="430">
        <f>M621+25</f>
        <v>43383</v>
      </c>
      <c r="O621" s="430">
        <f>M621+10</f>
        <v>43368</v>
      </c>
      <c r="P621" s="430"/>
      <c r="Q621" s="430">
        <f>M621+10</f>
        <v>43368</v>
      </c>
      <c r="R621" s="430">
        <f>Q621+5</f>
        <v>43373</v>
      </c>
      <c r="S621" s="431"/>
      <c r="T621" s="379">
        <f>Q621+10</f>
        <v>43378</v>
      </c>
      <c r="U621" s="430">
        <f>N621+10</f>
        <v>43393</v>
      </c>
      <c r="V621" s="379">
        <f>N621+1</f>
        <v>43384</v>
      </c>
      <c r="W621" s="379">
        <f>V621+5</f>
        <v>43389</v>
      </c>
      <c r="X621" s="380">
        <v>43493</v>
      </c>
      <c r="Y621" s="379">
        <f>X621+20</f>
        <v>43513</v>
      </c>
      <c r="Z621" s="379">
        <f>O621+10</f>
        <v>43378</v>
      </c>
      <c r="AA621" s="379">
        <f>X621+25</f>
        <v>43518</v>
      </c>
      <c r="AB621" s="379">
        <f>X621+15</f>
        <v>43508</v>
      </c>
      <c r="AC621" s="379">
        <f>AA621+1</f>
        <v>43519</v>
      </c>
      <c r="AD621" s="379">
        <f>X621+10</f>
        <v>43503</v>
      </c>
      <c r="AE621" s="379">
        <f>AD621+1</f>
        <v>43504</v>
      </c>
      <c r="AF621" s="379">
        <f>Y621+1</f>
        <v>43514</v>
      </c>
      <c r="AG621" s="380">
        <f>AF621+15</f>
        <v>43529</v>
      </c>
      <c r="AH621" s="379">
        <f>AG621+10</f>
        <v>43539</v>
      </c>
      <c r="AI621" s="379">
        <f>AH621+5</f>
        <v>43544</v>
      </c>
      <c r="AJ621" s="432">
        <f>AI621+15</f>
        <v>43559</v>
      </c>
      <c r="AK621" s="379">
        <f>AI621+20</f>
        <v>43564</v>
      </c>
      <c r="AL621" s="380">
        <f>AK621+5</f>
        <v>43569</v>
      </c>
      <c r="AM621" s="379">
        <f>AL621+1</f>
        <v>43570</v>
      </c>
      <c r="AN621" s="379">
        <f>AM621+5</f>
        <v>43575</v>
      </c>
      <c r="AO621" s="379">
        <f>AN621+5</f>
        <v>43580</v>
      </c>
      <c r="AP621" s="433"/>
      <c r="AQ621" s="433"/>
      <c r="AR621" s="433">
        <f>AO621+20</f>
        <v>43600</v>
      </c>
      <c r="AS621" s="434"/>
      <c r="AT621" s="451">
        <v>44492</v>
      </c>
      <c r="AU621" s="452"/>
    </row>
    <row r="622" spans="1:47" ht="31.5">
      <c r="A622" s="373"/>
      <c r="B622" s="262" t="s">
        <v>384</v>
      </c>
      <c r="C622" s="263" t="s">
        <v>1153</v>
      </c>
      <c r="D622" s="273">
        <v>108</v>
      </c>
      <c r="E622" s="274" t="s">
        <v>1032</v>
      </c>
      <c r="F622" s="311" t="s">
        <v>1692</v>
      </c>
      <c r="G622" s="276"/>
      <c r="H622" s="426"/>
      <c r="I622" s="435">
        <v>44152</v>
      </c>
      <c r="J622" s="435"/>
      <c r="K622" s="435">
        <v>44157</v>
      </c>
      <c r="L622" s="435">
        <v>44182</v>
      </c>
      <c r="M622" s="435"/>
      <c r="N622" s="435">
        <v>44212</v>
      </c>
      <c r="O622" s="435">
        <v>44212</v>
      </c>
      <c r="P622" s="435"/>
      <c r="Q622" s="435"/>
      <c r="R622" s="435"/>
      <c r="S622" s="435">
        <v>44232</v>
      </c>
      <c r="T622" s="279"/>
      <c r="U622" s="435">
        <v>44242</v>
      </c>
      <c r="V622" s="279"/>
      <c r="W622" s="279"/>
      <c r="X622" s="279"/>
      <c r="Y622" s="279"/>
      <c r="Z622" s="279"/>
      <c r="AA622" s="279"/>
      <c r="AB622" s="279"/>
      <c r="AC622" s="279"/>
      <c r="AD622" s="279"/>
      <c r="AE622" s="279"/>
      <c r="AF622" s="279"/>
      <c r="AG622" s="279"/>
      <c r="AH622" s="279"/>
      <c r="AI622" s="279"/>
      <c r="AJ622" s="435">
        <v>44337</v>
      </c>
      <c r="AK622" s="279"/>
      <c r="AL622" s="279"/>
      <c r="AM622" s="279"/>
      <c r="AN622" s="279"/>
      <c r="AO622" s="279"/>
      <c r="AP622" s="435">
        <v>44392</v>
      </c>
      <c r="AQ622" s="435">
        <v>44412</v>
      </c>
      <c r="AR622" s="435">
        <v>44432</v>
      </c>
      <c r="AS622" s="436">
        <v>44492</v>
      </c>
      <c r="AT622" s="451">
        <v>45002</v>
      </c>
      <c r="AU622" s="452"/>
    </row>
    <row r="623" spans="1:47" ht="31.5">
      <c r="A623" s="384"/>
      <c r="B623" s="282" t="s">
        <v>386</v>
      </c>
      <c r="C623" s="283" t="s">
        <v>1154</v>
      </c>
      <c r="D623" s="284">
        <v>108</v>
      </c>
      <c r="E623" s="285" t="s">
        <v>1032</v>
      </c>
      <c r="F623" s="321" t="s">
        <v>1692</v>
      </c>
      <c r="G623" s="287"/>
      <c r="H623" s="464"/>
      <c r="I623" s="438">
        <v>44152</v>
      </c>
      <c r="J623" s="438"/>
      <c r="K623" s="438">
        <v>44157</v>
      </c>
      <c r="L623" s="438">
        <v>44182</v>
      </c>
      <c r="M623" s="438"/>
      <c r="N623" s="438">
        <v>44212</v>
      </c>
      <c r="O623" s="438">
        <v>44212</v>
      </c>
      <c r="P623" s="438"/>
      <c r="Q623" s="438"/>
      <c r="R623" s="438"/>
      <c r="S623" s="438">
        <v>44232</v>
      </c>
      <c r="T623" s="290"/>
      <c r="U623" s="438">
        <v>44242</v>
      </c>
      <c r="V623" s="290"/>
      <c r="W623" s="290"/>
      <c r="X623" s="290"/>
      <c r="Y623" s="290"/>
      <c r="Z623" s="290"/>
      <c r="AA623" s="290"/>
      <c r="AB623" s="290"/>
      <c r="AC623" s="290"/>
      <c r="AD623" s="290"/>
      <c r="AE623" s="290"/>
      <c r="AF623" s="290"/>
      <c r="AG623" s="290"/>
      <c r="AH623" s="290"/>
      <c r="AI623" s="290"/>
      <c r="AJ623" s="438">
        <v>44337</v>
      </c>
      <c r="AK623" s="290"/>
      <c r="AL623" s="290"/>
      <c r="AM623" s="290"/>
      <c r="AN623" s="290"/>
      <c r="AO623" s="290"/>
      <c r="AP623" s="438">
        <v>44392</v>
      </c>
      <c r="AQ623" s="438">
        <v>44412</v>
      </c>
      <c r="AR623" s="438">
        <v>44432</v>
      </c>
      <c r="AS623" s="439">
        <v>44492</v>
      </c>
      <c r="AT623" s="465">
        <v>45017</v>
      </c>
      <c r="AU623" s="452"/>
    </row>
    <row r="624" spans="1:47">
      <c r="A624" s="466"/>
      <c r="B624" s="467"/>
      <c r="C624" s="467"/>
      <c r="D624" s="468"/>
      <c r="E624" s="469"/>
      <c r="F624" s="470"/>
      <c r="G624" s="471"/>
      <c r="H624" s="467"/>
      <c r="I624" s="472"/>
      <c r="J624" s="472"/>
      <c r="K624" s="472"/>
      <c r="L624" s="473"/>
      <c r="M624" s="472"/>
      <c r="N624" s="466"/>
      <c r="O624" s="466"/>
      <c r="P624" s="466"/>
      <c r="Q624" s="474"/>
      <c r="R624" s="474"/>
      <c r="S624" s="474"/>
      <c r="T624" s="474"/>
      <c r="U624" s="466"/>
      <c r="V624" s="466"/>
      <c r="W624" s="466"/>
      <c r="X624" s="466"/>
      <c r="Y624" s="466"/>
      <c r="Z624" s="466"/>
      <c r="AA624" s="466"/>
      <c r="AB624" s="466"/>
      <c r="AC624" s="466"/>
      <c r="AD624" s="466"/>
      <c r="AE624" s="466"/>
      <c r="AF624" s="466"/>
      <c r="AG624" s="466"/>
      <c r="AH624" s="466"/>
      <c r="AI624" s="466"/>
      <c r="AJ624" s="466"/>
      <c r="AK624" s="466"/>
      <c r="AL624" s="466"/>
      <c r="AM624" s="466"/>
      <c r="AN624" s="466"/>
      <c r="AO624" s="466"/>
      <c r="AP624" s="466"/>
      <c r="AQ624" s="466"/>
      <c r="AR624" s="466"/>
      <c r="AS624" s="466"/>
    </row>
    <row r="625" spans="1:60">
      <c r="A625" s="466"/>
      <c r="B625" s="467"/>
      <c r="C625" s="467"/>
      <c r="D625" s="468"/>
      <c r="E625" s="469"/>
      <c r="F625" s="470"/>
      <c r="G625" s="471"/>
      <c r="H625" s="467"/>
      <c r="I625" s="472"/>
      <c r="J625" s="472"/>
      <c r="K625" s="472"/>
      <c r="L625" s="473"/>
      <c r="M625" s="472"/>
      <c r="N625" s="466"/>
      <c r="O625" s="466"/>
      <c r="P625" s="466"/>
      <c r="Q625" s="474"/>
      <c r="R625" s="474"/>
      <c r="S625" s="474"/>
      <c r="T625" s="474"/>
      <c r="U625" s="466"/>
      <c r="V625" s="466"/>
      <c r="W625" s="466"/>
      <c r="X625" s="466"/>
      <c r="Y625" s="466"/>
      <c r="Z625" s="466"/>
      <c r="AA625" s="466"/>
      <c r="AB625" s="466"/>
      <c r="AC625" s="466"/>
      <c r="AD625" s="466"/>
      <c r="AE625" s="466"/>
      <c r="AF625" s="466"/>
      <c r="AG625" s="466"/>
      <c r="AH625" s="466"/>
      <c r="AI625" s="466"/>
      <c r="AJ625" s="466"/>
      <c r="AK625" s="466"/>
      <c r="AL625" s="466"/>
      <c r="AM625" s="466"/>
      <c r="AN625" s="466"/>
      <c r="AO625" s="466"/>
      <c r="AP625" s="466"/>
      <c r="AQ625" s="466"/>
      <c r="AR625" s="466"/>
      <c r="AS625" s="466"/>
    </row>
    <row r="626" spans="1:60">
      <c r="A626" s="466"/>
      <c r="B626" s="475" t="s">
        <v>1694</v>
      </c>
      <c r="C626" s="467"/>
      <c r="D626" s="476"/>
      <c r="E626" s="477"/>
      <c r="F626" s="478"/>
      <c r="G626" s="479"/>
      <c r="H626" s="467"/>
      <c r="I626" s="480"/>
      <c r="J626" s="480"/>
      <c r="K626" s="472"/>
      <c r="L626" s="481" t="s">
        <v>1156</v>
      </c>
      <c r="M626" s="481"/>
      <c r="N626" s="466"/>
      <c r="O626" s="466"/>
      <c r="P626" s="466"/>
      <c r="Q626" s="466"/>
      <c r="R626" s="466"/>
      <c r="S626" s="466"/>
      <c r="T626" s="466"/>
      <c r="U626" s="466"/>
      <c r="V626" s="466"/>
      <c r="W626" s="466"/>
      <c r="X626" s="466"/>
      <c r="Y626" s="466"/>
      <c r="Z626" s="466"/>
      <c r="AA626" s="466"/>
      <c r="AB626" s="466"/>
      <c r="AC626" s="466"/>
      <c r="AD626" s="466"/>
      <c r="AE626" s="466"/>
      <c r="AF626" s="466"/>
      <c r="AG626" s="466"/>
      <c r="AH626" s="466"/>
      <c r="AI626" s="466"/>
      <c r="AJ626" s="466"/>
      <c r="AK626" s="466"/>
      <c r="AL626" s="466"/>
      <c r="AM626" s="466"/>
      <c r="AN626" s="466"/>
      <c r="AO626" s="466"/>
      <c r="AP626" s="466"/>
      <c r="AQ626" s="466"/>
      <c r="AR626" s="466"/>
      <c r="AS626" s="466"/>
    </row>
    <row r="627" spans="1:60">
      <c r="A627" s="466"/>
      <c r="B627" s="475"/>
      <c r="C627" s="467"/>
      <c r="D627" s="476"/>
      <c r="E627" s="477"/>
      <c r="F627" s="478"/>
      <c r="G627" s="479"/>
      <c r="H627" s="467"/>
      <c r="I627" s="480"/>
      <c r="J627" s="480"/>
      <c r="K627" s="472"/>
      <c r="L627" s="481"/>
      <c r="M627" s="481"/>
      <c r="N627" s="466"/>
      <c r="O627" s="466"/>
      <c r="P627" s="466"/>
      <c r="Q627" s="466"/>
      <c r="R627" s="466"/>
      <c r="S627" s="466"/>
      <c r="T627" s="466"/>
      <c r="U627" s="466"/>
      <c r="V627" s="466"/>
      <c r="W627" s="466"/>
      <c r="X627" s="466"/>
      <c r="Y627" s="466"/>
      <c r="Z627" s="466"/>
      <c r="AA627" s="466"/>
      <c r="AB627" s="466"/>
      <c r="AC627" s="466"/>
      <c r="AD627" s="466"/>
      <c r="AE627" s="466"/>
      <c r="AF627" s="466"/>
      <c r="AG627" s="466"/>
      <c r="AH627" s="466"/>
      <c r="AI627" s="466"/>
      <c r="AJ627" s="466"/>
      <c r="AK627" s="466"/>
      <c r="AL627" s="466"/>
      <c r="AM627" s="466"/>
      <c r="AN627" s="466"/>
      <c r="AO627" s="466"/>
      <c r="AP627" s="466"/>
      <c r="AQ627" s="466"/>
      <c r="AR627" s="466"/>
      <c r="AS627" s="466"/>
    </row>
    <row r="628" spans="1:60">
      <c r="A628" s="466"/>
      <c r="B628" s="475" t="s">
        <v>93</v>
      </c>
      <c r="C628" s="467"/>
      <c r="D628" s="476"/>
      <c r="E628" s="477"/>
      <c r="F628" s="478"/>
      <c r="G628" s="479"/>
      <c r="H628" s="467"/>
      <c r="I628" s="480"/>
      <c r="J628" s="480"/>
      <c r="K628" s="472"/>
      <c r="L628" s="481" t="s">
        <v>94</v>
      </c>
      <c r="M628" s="481"/>
      <c r="N628" s="466"/>
      <c r="O628" s="466"/>
      <c r="P628" s="466"/>
      <c r="Q628" s="466"/>
      <c r="R628" s="466"/>
      <c r="S628" s="466"/>
      <c r="T628" s="466"/>
      <c r="U628" s="466"/>
      <c r="V628" s="466"/>
      <c r="W628" s="466"/>
      <c r="X628" s="466"/>
      <c r="Y628" s="466"/>
      <c r="Z628" s="466"/>
      <c r="AA628" s="466"/>
      <c r="AB628" s="466"/>
      <c r="AC628" s="466"/>
      <c r="AD628" s="466"/>
      <c r="AE628" s="466"/>
      <c r="AF628" s="466"/>
      <c r="AG628" s="466"/>
      <c r="AH628" s="466"/>
      <c r="AI628" s="466"/>
      <c r="AJ628" s="466"/>
      <c r="AK628" s="466"/>
      <c r="AL628" s="466"/>
      <c r="AM628" s="466"/>
      <c r="AN628" s="466"/>
      <c r="AO628" s="466"/>
      <c r="AP628" s="466"/>
      <c r="AQ628" s="466"/>
      <c r="AR628" s="466"/>
      <c r="AS628" s="466"/>
    </row>
    <row r="629" spans="1:60">
      <c r="A629" s="466"/>
      <c r="B629" s="475"/>
      <c r="C629" s="467"/>
      <c r="D629" s="476"/>
      <c r="E629" s="477"/>
      <c r="F629" s="478"/>
      <c r="G629" s="479"/>
      <c r="H629" s="467"/>
      <c r="I629" s="480"/>
      <c r="J629" s="480"/>
      <c r="K629" s="472"/>
      <c r="L629" s="481"/>
      <c r="M629" s="481"/>
      <c r="N629" s="466"/>
      <c r="O629" s="466"/>
      <c r="P629" s="466"/>
      <c r="Q629" s="466"/>
      <c r="R629" s="466"/>
      <c r="S629" s="466"/>
      <c r="T629" s="466"/>
      <c r="U629" s="466"/>
      <c r="V629" s="466"/>
      <c r="W629" s="466"/>
      <c r="X629" s="466"/>
      <c r="Y629" s="466"/>
      <c r="Z629" s="466"/>
      <c r="AA629" s="466"/>
      <c r="AB629" s="466"/>
      <c r="AC629" s="466"/>
      <c r="AD629" s="466"/>
      <c r="AE629" s="466"/>
      <c r="AF629" s="466"/>
      <c r="AG629" s="466"/>
      <c r="AH629" s="466"/>
      <c r="AI629" s="466"/>
      <c r="AJ629" s="466"/>
      <c r="AK629" s="466"/>
      <c r="AL629" s="466"/>
      <c r="AM629" s="466"/>
      <c r="AN629" s="466"/>
      <c r="AO629" s="466"/>
      <c r="AP629" s="466"/>
      <c r="AQ629" s="466"/>
      <c r="AR629" s="466"/>
      <c r="AS629" s="466"/>
    </row>
    <row r="630" spans="1:60">
      <c r="A630" s="466"/>
      <c r="B630" s="475" t="s">
        <v>95</v>
      </c>
      <c r="C630" s="467"/>
      <c r="D630" s="476"/>
      <c r="E630" s="477"/>
      <c r="F630" s="478"/>
      <c r="G630" s="479"/>
      <c r="H630" s="467"/>
      <c r="I630" s="480"/>
      <c r="J630" s="480"/>
      <c r="K630" s="472"/>
      <c r="L630" s="481" t="s">
        <v>1159</v>
      </c>
      <c r="M630" s="481"/>
      <c r="N630" s="466"/>
      <c r="O630" s="466"/>
      <c r="P630" s="466"/>
      <c r="Q630" s="466"/>
      <c r="R630" s="466"/>
      <c r="S630" s="466"/>
      <c r="T630" s="466"/>
      <c r="U630" s="466"/>
      <c r="V630" s="466"/>
      <c r="W630" s="466"/>
      <c r="X630" s="466"/>
      <c r="Y630" s="466"/>
      <c r="Z630" s="466"/>
      <c r="AA630" s="466"/>
      <c r="AB630" s="466"/>
      <c r="AC630" s="466"/>
      <c r="AD630" s="466"/>
      <c r="AE630" s="466"/>
      <c r="AF630" s="466"/>
      <c r="AG630" s="466"/>
      <c r="AH630" s="466"/>
      <c r="AI630" s="466"/>
      <c r="AJ630" s="466"/>
      <c r="AK630" s="466"/>
      <c r="AL630" s="466"/>
      <c r="AM630" s="466"/>
      <c r="AN630" s="466"/>
      <c r="AO630" s="466"/>
      <c r="AP630" s="466"/>
      <c r="AQ630" s="466"/>
      <c r="AR630" s="466"/>
      <c r="AS630" s="466"/>
    </row>
    <row r="631" spans="1:60" s="186" customFormat="1">
      <c r="A631" s="466"/>
      <c r="B631" s="475"/>
      <c r="C631" s="467"/>
      <c r="D631" s="476"/>
      <c r="E631" s="477"/>
      <c r="F631" s="478"/>
      <c r="G631" s="479"/>
      <c r="H631" s="467"/>
      <c r="I631" s="480"/>
      <c r="J631" s="480"/>
      <c r="K631" s="472"/>
      <c r="L631" s="481"/>
      <c r="M631" s="481"/>
      <c r="N631" s="466"/>
      <c r="O631" s="466"/>
      <c r="P631" s="466"/>
      <c r="Q631" s="466"/>
      <c r="R631" s="466"/>
      <c r="S631" s="466"/>
      <c r="T631" s="466"/>
      <c r="U631" s="466"/>
      <c r="V631" s="466"/>
      <c r="W631" s="466"/>
      <c r="X631" s="466"/>
      <c r="Y631" s="466"/>
      <c r="Z631" s="466"/>
      <c r="AA631" s="466"/>
      <c r="AB631" s="466"/>
      <c r="AC631" s="466"/>
      <c r="AD631" s="466"/>
      <c r="AE631" s="466"/>
      <c r="AF631" s="466"/>
      <c r="AG631" s="466"/>
      <c r="AH631" s="466"/>
      <c r="AI631" s="466"/>
      <c r="AJ631" s="466"/>
      <c r="AK631" s="466"/>
      <c r="AL631" s="466"/>
      <c r="AM631" s="466"/>
      <c r="AN631" s="466"/>
      <c r="AO631" s="466"/>
      <c r="AP631" s="466"/>
      <c r="AQ631" s="466"/>
      <c r="AR631" s="466"/>
      <c r="AS631" s="466"/>
      <c r="AU631" s="187"/>
      <c r="AV631" s="177"/>
      <c r="AW631" s="177"/>
      <c r="AX631" s="177"/>
      <c r="AY631" s="177"/>
      <c r="AZ631" s="177"/>
      <c r="BA631" s="177"/>
      <c r="BB631" s="177"/>
      <c r="BC631" s="177"/>
      <c r="BD631" s="177"/>
      <c r="BE631" s="177"/>
      <c r="BF631" s="177"/>
      <c r="BG631" s="177"/>
      <c r="BH631" s="177"/>
    </row>
    <row r="632" spans="1:60" s="186" customFormat="1">
      <c r="A632" s="466"/>
      <c r="B632" s="475" t="s">
        <v>97</v>
      </c>
      <c r="C632" s="467"/>
      <c r="D632" s="476"/>
      <c r="E632" s="477"/>
      <c r="F632" s="478"/>
      <c r="G632" s="479"/>
      <c r="H632" s="467"/>
      <c r="I632" s="480"/>
      <c r="J632" s="480"/>
      <c r="K632" s="472"/>
      <c r="L632" s="481" t="s">
        <v>98</v>
      </c>
      <c r="M632" s="481"/>
      <c r="N632" s="466"/>
      <c r="O632" s="466"/>
      <c r="P632" s="466"/>
      <c r="Q632" s="466"/>
      <c r="R632" s="466"/>
      <c r="S632" s="466"/>
      <c r="T632" s="466"/>
      <c r="U632" s="466"/>
      <c r="V632" s="466"/>
      <c r="W632" s="466"/>
      <c r="X632" s="466"/>
      <c r="Y632" s="466"/>
      <c r="Z632" s="466"/>
      <c r="AA632" s="466"/>
      <c r="AB632" s="466"/>
      <c r="AC632" s="466"/>
      <c r="AD632" s="466"/>
      <c r="AE632" s="466"/>
      <c r="AF632" s="466"/>
      <c r="AG632" s="466"/>
      <c r="AH632" s="466"/>
      <c r="AI632" s="466"/>
      <c r="AJ632" s="466"/>
      <c r="AK632" s="466"/>
      <c r="AL632" s="466"/>
      <c r="AM632" s="466"/>
      <c r="AN632" s="466"/>
      <c r="AO632" s="466"/>
      <c r="AP632" s="466"/>
      <c r="AQ632" s="466"/>
      <c r="AR632" s="466"/>
      <c r="AS632" s="466"/>
      <c r="AU632" s="187"/>
      <c r="AV632" s="177"/>
      <c r="AW632" s="177"/>
      <c r="AX632" s="177"/>
      <c r="AY632" s="177"/>
      <c r="AZ632" s="177"/>
      <c r="BA632" s="177"/>
      <c r="BB632" s="177"/>
      <c r="BC632" s="177"/>
      <c r="BD632" s="177"/>
      <c r="BE632" s="177"/>
      <c r="BF632" s="177"/>
      <c r="BG632" s="177"/>
      <c r="BH632" s="177"/>
    </row>
    <row r="633" spans="1:60" s="186" customFormat="1">
      <c r="A633" s="177"/>
      <c r="B633" s="482"/>
      <c r="C633" s="482"/>
      <c r="D633" s="483"/>
      <c r="E633" s="484"/>
      <c r="F633" s="485"/>
      <c r="G633" s="182"/>
      <c r="H633" s="482"/>
      <c r="I633" s="486"/>
      <c r="J633" s="486"/>
      <c r="K633" s="486"/>
      <c r="L633" s="487"/>
      <c r="M633" s="486"/>
      <c r="N633" s="488"/>
      <c r="O633" s="488"/>
      <c r="P633" s="488"/>
      <c r="Q633" s="177"/>
      <c r="R633" s="177"/>
      <c r="S633" s="177"/>
      <c r="T633" s="177"/>
      <c r="U633" s="177"/>
      <c r="V633" s="177"/>
      <c r="W633" s="177"/>
      <c r="X633" s="177"/>
      <c r="Y633" s="177"/>
      <c r="Z633" s="177"/>
      <c r="AA633" s="177"/>
      <c r="AB633" s="177"/>
      <c r="AC633" s="177"/>
      <c r="AD633" s="177"/>
      <c r="AE633" s="177"/>
      <c r="AF633" s="177"/>
      <c r="AG633" s="177"/>
      <c r="AH633" s="177"/>
      <c r="AI633" s="177"/>
      <c r="AJ633" s="177"/>
      <c r="AK633" s="177"/>
      <c r="AL633" s="177"/>
      <c r="AM633" s="177"/>
      <c r="AN633" s="177"/>
      <c r="AO633" s="177"/>
      <c r="AP633" s="177"/>
      <c r="AQ633" s="177"/>
      <c r="AR633" s="177"/>
      <c r="AS633" s="177"/>
      <c r="AU633" s="187"/>
      <c r="AV633" s="177"/>
      <c r="AW633" s="177"/>
      <c r="AX633" s="177"/>
      <c r="AY633" s="177"/>
      <c r="AZ633" s="177"/>
      <c r="BA633" s="177"/>
      <c r="BB633" s="177"/>
      <c r="BC633" s="177"/>
      <c r="BD633" s="177"/>
      <c r="BE633" s="177"/>
      <c r="BF633" s="177"/>
      <c r="BG633" s="177"/>
      <c r="BH633" s="177"/>
    </row>
  </sheetData>
  <autoFilter ref="A10:AS623"/>
  <mergeCells count="59">
    <mergeCell ref="A63:A64"/>
    <mergeCell ref="B63:B64"/>
    <mergeCell ref="AP8:AP10"/>
    <mergeCell ref="AQ8:AQ10"/>
    <mergeCell ref="AR8:AR10"/>
    <mergeCell ref="AE8:AE10"/>
    <mergeCell ref="U8:U10"/>
    <mergeCell ref="V8:V10"/>
    <mergeCell ref="W8:W10"/>
    <mergeCell ref="Y8:Y10"/>
    <mergeCell ref="Z8:Z10"/>
    <mergeCell ref="P8:P10"/>
    <mergeCell ref="Q8:Q10"/>
    <mergeCell ref="R8:R10"/>
    <mergeCell ref="S8:S10"/>
    <mergeCell ref="T8:T10"/>
    <mergeCell ref="AS8:AS10"/>
    <mergeCell ref="H11:H14"/>
    <mergeCell ref="AK8:AK10"/>
    <mergeCell ref="AL8:AL10"/>
    <mergeCell ref="AM8:AM10"/>
    <mergeCell ref="AN8:AN10"/>
    <mergeCell ref="AO8:AO10"/>
    <mergeCell ref="AF8:AF10"/>
    <mergeCell ref="AG8:AG10"/>
    <mergeCell ref="AH8:AH10"/>
    <mergeCell ref="AI8:AI10"/>
    <mergeCell ref="AJ8:AJ10"/>
    <mergeCell ref="AA8:AA10"/>
    <mergeCell ref="AB8:AB10"/>
    <mergeCell ref="AC8:AC10"/>
    <mergeCell ref="AD8:AD10"/>
    <mergeCell ref="K8:K10"/>
    <mergeCell ref="L8:L10"/>
    <mergeCell ref="M8:M10"/>
    <mergeCell ref="N8:N10"/>
    <mergeCell ref="O8:O10"/>
    <mergeCell ref="F8:F10"/>
    <mergeCell ref="G8:G10"/>
    <mergeCell ref="H8:H10"/>
    <mergeCell ref="I8:I10"/>
    <mergeCell ref="J8:J10"/>
    <mergeCell ref="D7:E7"/>
    <mergeCell ref="A8:A10"/>
    <mergeCell ref="B8:B10"/>
    <mergeCell ref="C8:C10"/>
    <mergeCell ref="D8:E10"/>
    <mergeCell ref="A1:AS2"/>
    <mergeCell ref="A3:AS4"/>
    <mergeCell ref="I5:L5"/>
    <mergeCell ref="M5:S5"/>
    <mergeCell ref="V5:W5"/>
    <mergeCell ref="X5:X6"/>
    <mergeCell ref="AA5:AB5"/>
    <mergeCell ref="AC5:AC6"/>
    <mergeCell ref="AD5:AE5"/>
    <mergeCell ref="AF5:AF6"/>
    <mergeCell ref="AK5:AR5"/>
    <mergeCell ref="D6:E6"/>
  </mergeCells>
  <conditionalFormatting sqref="C202 H202">
    <cfRule type="duplicateValues" dxfId="87" priority="2"/>
  </conditionalFormatting>
  <conditionalFormatting sqref="C286 H286">
    <cfRule type="duplicateValues" dxfId="86" priority="3"/>
  </conditionalFormatting>
  <conditionalFormatting sqref="C203:C285 C287:C331 H287:H331 H203:H285">
    <cfRule type="duplicateValues" dxfId="85" priority="4"/>
  </conditionalFormatting>
  <conditionalFormatting sqref="B332:C497 H332:H497">
    <cfRule type="duplicateValues" dxfId="84" priority="5"/>
  </conditionalFormatting>
  <printOptions horizontalCentered="1"/>
  <pageMargins left="0.25" right="0.25" top="0.75" bottom="0.75" header="0.51180555555555496" footer="0.3"/>
  <pageSetup paperSize="8" scale="14" firstPageNumber="0" fitToHeight="0" orientation="landscape" horizontalDpi="300" verticalDpi="300" r:id="rId1"/>
  <headerFooter>
    <oddFooter>&amp;R&amp;24&amp;P</oddFooter>
  </headerFooter>
  <rowBreaks count="12" manualBreakCount="12">
    <brk id="75" max="16383" man="1"/>
    <brk id="167" max="16383" man="1"/>
    <brk id="196" max="16383" man="1"/>
    <brk id="237" max="16383" man="1"/>
    <brk id="275" max="16383" man="1"/>
    <brk id="311" max="16383" man="1"/>
    <brk id="351" max="16383" man="1"/>
    <brk id="392" max="16383" man="1"/>
    <brk id="436" max="16383" man="1"/>
    <brk id="478" max="16383" man="1"/>
    <brk id="510" max="16383" man="1"/>
    <brk id="554" max="16383"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MK113"/>
  <sheetViews>
    <sheetView view="pageBreakPreview" zoomScaleNormal="25" workbookViewId="0">
      <pane ySplit="8" topLeftCell="A9" activePane="bottomLeft" state="frozen"/>
      <selection pane="bottomLeft" activeCell="X5" sqref="X5"/>
    </sheetView>
  </sheetViews>
  <sheetFormatPr defaultRowHeight="45.75" outlineLevelCol="1"/>
  <cols>
    <col min="1" max="1" width="15.140625" style="489" customWidth="1"/>
    <col min="2" max="2" width="29.85546875" style="490" customWidth="1"/>
    <col min="3" max="3" width="46.140625" style="491" customWidth="1"/>
    <col min="4" max="4" width="59" style="492" customWidth="1"/>
    <col min="5" max="7" width="60.7109375" style="493" customWidth="1"/>
    <col min="8" max="8" width="77.85546875" style="494" customWidth="1"/>
    <col min="9" max="9" width="63.5703125" style="489" customWidth="1"/>
    <col min="10" max="10" width="60.7109375" style="494" customWidth="1"/>
    <col min="11" max="11" width="60.7109375" style="494" customWidth="1" outlineLevel="1"/>
    <col min="12" max="20" width="60.7109375" style="494" customWidth="1"/>
    <col min="21" max="21" width="60.7109375" style="495" customWidth="1"/>
    <col min="22" max="22" width="36.5703125" style="496" hidden="1" customWidth="1"/>
    <col min="23" max="23" width="43.42578125" style="496" customWidth="1"/>
    <col min="24" max="24" width="48.42578125" style="497" customWidth="1"/>
    <col min="25" max="25" width="43.42578125" style="498" customWidth="1"/>
    <col min="26" max="1025" width="26.28515625" style="494" customWidth="1"/>
  </cols>
  <sheetData>
    <row r="1" spans="1:35" ht="60.75">
      <c r="G1" s="499" t="s">
        <v>1695</v>
      </c>
      <c r="H1" s="500" t="s">
        <v>1696</v>
      </c>
      <c r="I1" s="500" t="s">
        <v>1697</v>
      </c>
      <c r="J1" s="500"/>
      <c r="L1" s="501" t="s">
        <v>1698</v>
      </c>
      <c r="O1" s="501" t="s">
        <v>1166</v>
      </c>
    </row>
    <row r="2" spans="1:35" ht="60.75">
      <c r="F2" s="502" t="s">
        <v>1164</v>
      </c>
      <c r="G2" s="503"/>
      <c r="H2" s="504" t="str">
        <f>IFERROR(VLOOKUP(G2,$D$9:$L$113,9,0),"пусто")</f>
        <v>пусто</v>
      </c>
      <c r="I2" s="504" t="str">
        <f>IFERROR(VLOOKUP(G2,$D$9:$O$113,12,0),"пусто")</f>
        <v>пусто</v>
      </c>
      <c r="J2" s="504"/>
      <c r="K2" s="505"/>
      <c r="L2" s="506">
        <f t="array" aca="1" ref="L2" ca="1">MIN(IF(MIN(ABS($L$9:$L$113-$U$4))=ABS($L$9:$L$113-$U$4),$L$9:$L$113,MAX($L$9:$L$113)))</f>
        <v>44165</v>
      </c>
      <c r="O2" s="506">
        <f t="array" aca="1" ref="O2" ca="1">MIN(IF(MIN(ABS($O$9:$O$113-$U$4))=ABS($O$9:$O$113-$U$4),$O$9:$O$113,MAX($O$9:$O$113)))</f>
        <v>44167</v>
      </c>
      <c r="P2" s="507"/>
    </row>
    <row r="4" spans="1:35">
      <c r="E4" s="508" t="s">
        <v>1699</v>
      </c>
      <c r="F4" s="508">
        <f t="shared" ref="F4:T4" si="0">E4+1</f>
        <v>2</v>
      </c>
      <c r="G4" s="508">
        <f t="shared" si="0"/>
        <v>3</v>
      </c>
      <c r="H4" s="508">
        <f t="shared" si="0"/>
        <v>4</v>
      </c>
      <c r="I4" s="508">
        <f t="shared" si="0"/>
        <v>5</v>
      </c>
      <c r="J4" s="508">
        <f t="shared" si="0"/>
        <v>6</v>
      </c>
      <c r="K4" s="508">
        <f t="shared" si="0"/>
        <v>7</v>
      </c>
      <c r="L4" s="508">
        <f t="shared" si="0"/>
        <v>8</v>
      </c>
      <c r="M4" s="508">
        <f t="shared" si="0"/>
        <v>9</v>
      </c>
      <c r="N4" s="508">
        <f t="shared" si="0"/>
        <v>10</v>
      </c>
      <c r="O4" s="508">
        <f t="shared" si="0"/>
        <v>11</v>
      </c>
      <c r="P4" s="508">
        <f t="shared" si="0"/>
        <v>12</v>
      </c>
      <c r="Q4" s="508">
        <f t="shared" si="0"/>
        <v>13</v>
      </c>
      <c r="R4" s="508">
        <f t="shared" si="0"/>
        <v>14</v>
      </c>
      <c r="S4" s="508">
        <f t="shared" si="0"/>
        <v>15</v>
      </c>
      <c r="T4" s="508">
        <f t="shared" si="0"/>
        <v>16</v>
      </c>
      <c r="U4" s="495">
        <f ca="1">NOW()</f>
        <v>44167.574599768515</v>
      </c>
    </row>
    <row r="5" spans="1:35" s="521" customFormat="1" ht="366">
      <c r="A5" s="509"/>
      <c r="B5" s="510" t="s">
        <v>1384</v>
      </c>
      <c r="C5" s="510" t="s">
        <v>1700</v>
      </c>
      <c r="D5" s="510"/>
      <c r="E5" s="511" t="s">
        <v>1701</v>
      </c>
      <c r="F5" s="511" t="s">
        <v>1702</v>
      </c>
      <c r="G5" s="511" t="s">
        <v>1703</v>
      </c>
      <c r="H5" s="512" t="s">
        <v>1704</v>
      </c>
      <c r="I5" s="512" t="s">
        <v>1396</v>
      </c>
      <c r="J5" s="513" t="s">
        <v>1398</v>
      </c>
      <c r="K5" s="513" t="s">
        <v>1397</v>
      </c>
      <c r="L5" s="512" t="s">
        <v>1705</v>
      </c>
      <c r="M5" s="512" t="s">
        <v>1706</v>
      </c>
      <c r="N5" s="513" t="s">
        <v>1707</v>
      </c>
      <c r="O5" s="514" t="s">
        <v>1708</v>
      </c>
      <c r="P5" s="513" t="s">
        <v>1709</v>
      </c>
      <c r="Q5" s="513" t="s">
        <v>1416</v>
      </c>
      <c r="R5" s="513" t="s">
        <v>1417</v>
      </c>
      <c r="S5" s="515" t="s">
        <v>1710</v>
      </c>
      <c r="T5" s="516" t="s">
        <v>1418</v>
      </c>
      <c r="U5" s="517" t="s">
        <v>1711</v>
      </c>
      <c r="V5" s="518"/>
      <c r="W5" s="518"/>
      <c r="X5" s="519" t="s">
        <v>1712</v>
      </c>
      <c r="Y5" s="520"/>
    </row>
    <row r="6" spans="1:35" s="529" customFormat="1" ht="87" customHeight="1">
      <c r="A6" s="522"/>
      <c r="B6" s="523" t="s">
        <v>1713</v>
      </c>
      <c r="C6" s="524"/>
      <c r="D6" s="524"/>
      <c r="E6" s="524"/>
      <c r="F6" s="524">
        <v>5</v>
      </c>
      <c r="G6" s="524">
        <v>20</v>
      </c>
      <c r="H6" s="524">
        <v>30</v>
      </c>
      <c r="I6" s="524">
        <v>20</v>
      </c>
      <c r="J6" s="524">
        <v>20</v>
      </c>
      <c r="K6" s="524"/>
      <c r="L6" s="524">
        <v>3</v>
      </c>
      <c r="M6" s="524">
        <v>30</v>
      </c>
      <c r="N6" s="524">
        <v>75</v>
      </c>
      <c r="O6" s="524">
        <v>30</v>
      </c>
      <c r="P6" s="524">
        <v>46</v>
      </c>
      <c r="Q6" s="524">
        <v>20</v>
      </c>
      <c r="R6" s="524">
        <v>10</v>
      </c>
      <c r="S6" s="524">
        <v>20</v>
      </c>
      <c r="T6" s="524">
        <v>60</v>
      </c>
      <c r="U6" s="525"/>
      <c r="V6" s="526"/>
      <c r="W6" s="526"/>
      <c r="X6" s="527"/>
      <c r="Y6" s="528"/>
    </row>
    <row r="7" spans="1:35" s="529" customFormat="1">
      <c r="A7" s="522"/>
      <c r="B7" s="523"/>
      <c r="C7" s="524"/>
      <c r="D7" s="524"/>
      <c r="E7" s="524"/>
      <c r="F7" s="524"/>
      <c r="G7" s="524"/>
      <c r="H7" s="524"/>
      <c r="I7" s="524"/>
      <c r="J7" s="524"/>
      <c r="K7" s="524"/>
      <c r="L7" s="524"/>
      <c r="M7" s="524"/>
      <c r="N7" s="530">
        <v>25</v>
      </c>
      <c r="O7" s="524"/>
      <c r="P7" s="530">
        <v>25</v>
      </c>
      <c r="Q7" s="524"/>
      <c r="R7" s="524"/>
      <c r="S7" s="524"/>
      <c r="T7" s="524"/>
      <c r="U7" s="525"/>
      <c r="V7" s="526"/>
      <c r="W7" s="526"/>
      <c r="X7" s="527"/>
      <c r="Y7" s="528"/>
    </row>
    <row r="8" spans="1:35" s="533" customFormat="1">
      <c r="A8" s="522"/>
      <c r="B8" s="531" t="s">
        <v>1212</v>
      </c>
      <c r="C8" s="530"/>
      <c r="D8" s="530"/>
      <c r="E8" s="530"/>
      <c r="F8" s="530">
        <v>5</v>
      </c>
      <c r="G8" s="530">
        <v>20</v>
      </c>
      <c r="H8" s="530">
        <v>30</v>
      </c>
      <c r="I8" s="530">
        <v>20</v>
      </c>
      <c r="J8" s="530">
        <v>16</v>
      </c>
      <c r="K8" s="530">
        <v>30</v>
      </c>
      <c r="L8" s="530">
        <v>2</v>
      </c>
      <c r="M8" s="530">
        <v>20</v>
      </c>
      <c r="N8" s="530">
        <v>21</v>
      </c>
      <c r="O8" s="530">
        <v>30</v>
      </c>
      <c r="P8" s="530">
        <v>21</v>
      </c>
      <c r="Q8" s="530">
        <v>20</v>
      </c>
      <c r="R8" s="530">
        <v>10</v>
      </c>
      <c r="S8" s="530">
        <v>20</v>
      </c>
      <c r="T8" s="530"/>
      <c r="U8" s="530"/>
      <c r="V8" s="532"/>
      <c r="W8" s="532"/>
      <c r="X8" s="527"/>
      <c r="Y8" s="528"/>
    </row>
    <row r="9" spans="1:35" s="546" customFormat="1">
      <c r="A9" s="534">
        <f>IF(ISBLANK(D9),"",COUNTA($D$9:D9))</f>
        <v>1</v>
      </c>
      <c r="B9" s="535">
        <v>1</v>
      </c>
      <c r="C9" s="536" t="s">
        <v>114</v>
      </c>
      <c r="D9" s="537" t="str">
        <f t="shared" ref="D9:D40" si="1">CONCATENATE(B9,,C9)</f>
        <v>1У_С</v>
      </c>
      <c r="E9" s="538">
        <v>43338</v>
      </c>
      <c r="F9" s="538">
        <v>43343</v>
      </c>
      <c r="G9" s="538">
        <f>F9+1</f>
        <v>43344</v>
      </c>
      <c r="H9" s="539">
        <v>43459</v>
      </c>
      <c r="I9" s="539">
        <v>43497</v>
      </c>
      <c r="J9" s="539">
        <v>43480</v>
      </c>
      <c r="K9" s="539">
        <f>M9</f>
        <v>43605</v>
      </c>
      <c r="L9" s="539">
        <v>43493</v>
      </c>
      <c r="M9" s="539">
        <f>L9+112</f>
        <v>43605</v>
      </c>
      <c r="N9" s="539">
        <f>L9+45</f>
        <v>43538</v>
      </c>
      <c r="O9" s="540">
        <v>43614</v>
      </c>
      <c r="P9" s="539">
        <f t="shared" ref="P9:P40" si="2">WORKDAY(O9,$N$8,праздники)+$N$7</f>
        <v>43669</v>
      </c>
      <c r="Q9" s="539">
        <f>P9+15</f>
        <v>43684</v>
      </c>
      <c r="R9" s="539">
        <f>Q9+$R$8</f>
        <v>43694</v>
      </c>
      <c r="S9" s="539">
        <f>R9+10</f>
        <v>43704</v>
      </c>
      <c r="T9" s="539">
        <f>S9+1</f>
        <v>43705</v>
      </c>
      <c r="U9" s="541">
        <v>43626</v>
      </c>
      <c r="V9" s="542" t="b">
        <f t="shared" ref="V9:V40" si="3">T9=U9</f>
        <v>0</v>
      </c>
      <c r="W9" s="542">
        <f t="shared" ref="W9:W40" si="4">U9-S9</f>
        <v>-78</v>
      </c>
      <c r="X9" s="543"/>
      <c r="Y9" s="544"/>
      <c r="Z9" s="545"/>
      <c r="AA9" s="545"/>
      <c r="AB9" s="545"/>
      <c r="AC9" s="545"/>
      <c r="AD9" s="545"/>
      <c r="AE9" s="545"/>
      <c r="AF9" s="545"/>
      <c r="AG9" s="545"/>
      <c r="AH9" s="545"/>
      <c r="AI9" s="545"/>
    </row>
    <row r="10" spans="1:35" s="550" customFormat="1">
      <c r="A10" s="534">
        <f>IF(ISBLANK(D10),"",COUNTA($D$9:D10))</f>
        <v>2</v>
      </c>
      <c r="B10" s="535">
        <v>2</v>
      </c>
      <c r="C10" s="536" t="s">
        <v>114</v>
      </c>
      <c r="D10" s="537" t="str">
        <f t="shared" si="1"/>
        <v>2У_С</v>
      </c>
      <c r="E10" s="538">
        <v>43338</v>
      </c>
      <c r="F10" s="538">
        <v>43343</v>
      </c>
      <c r="G10" s="538">
        <f>F10+1</f>
        <v>43344</v>
      </c>
      <c r="H10" s="539">
        <v>43373</v>
      </c>
      <c r="I10" s="539">
        <v>43388</v>
      </c>
      <c r="J10" s="539">
        <v>43388</v>
      </c>
      <c r="K10" s="539">
        <f>M10</f>
        <v>43558</v>
      </c>
      <c r="L10" s="539">
        <v>43487</v>
      </c>
      <c r="M10" s="539">
        <v>43558</v>
      </c>
      <c r="N10" s="539">
        <v>43543</v>
      </c>
      <c r="O10" s="540">
        <v>43614</v>
      </c>
      <c r="P10" s="539">
        <f t="shared" si="2"/>
        <v>43669</v>
      </c>
      <c r="Q10" s="539">
        <f>P10+15</f>
        <v>43684</v>
      </c>
      <c r="R10" s="539">
        <f>Q10+$R$8</f>
        <v>43694</v>
      </c>
      <c r="S10" s="539">
        <f>R10+15</f>
        <v>43709</v>
      </c>
      <c r="T10" s="539">
        <f>S10</f>
        <v>43709</v>
      </c>
      <c r="U10" s="541">
        <v>43594</v>
      </c>
      <c r="V10" s="542" t="b">
        <f t="shared" si="3"/>
        <v>0</v>
      </c>
      <c r="W10" s="542">
        <f t="shared" si="4"/>
        <v>-115</v>
      </c>
      <c r="X10" s="547"/>
      <c r="Y10" s="548"/>
      <c r="Z10" s="549"/>
      <c r="AA10" s="549"/>
      <c r="AB10" s="549"/>
      <c r="AC10" s="549"/>
      <c r="AD10" s="549"/>
      <c r="AE10" s="549"/>
      <c r="AF10" s="549"/>
      <c r="AG10" s="549"/>
      <c r="AH10" s="549"/>
      <c r="AI10" s="549"/>
    </row>
    <row r="11" spans="1:35">
      <c r="A11" s="534">
        <f>IF(ISBLANK(D11),"",COUNTA($D$9:D11))</f>
        <v>3</v>
      </c>
      <c r="B11" s="535">
        <v>3</v>
      </c>
      <c r="C11" s="536" t="s">
        <v>114</v>
      </c>
      <c r="D11" s="537" t="str">
        <f t="shared" si="1"/>
        <v>3У_С</v>
      </c>
      <c r="E11" s="538">
        <v>43780</v>
      </c>
      <c r="F11" s="538">
        <f t="shared" ref="F11:F42" si="5">E11+$F$6</f>
        <v>43785</v>
      </c>
      <c r="G11" s="538">
        <f t="shared" ref="G11:G42" si="6">F11+$G$6</f>
        <v>43805</v>
      </c>
      <c r="H11" s="551">
        <f t="shared" ref="H11:H42" si="7">G11+$H$6</f>
        <v>43835</v>
      </c>
      <c r="I11" s="551">
        <f t="shared" ref="I11:I42" si="8">H11+$I$6</f>
        <v>43855</v>
      </c>
      <c r="J11" s="551">
        <f t="shared" ref="J11:J42" si="9">WORKDAY(I11,$J$8,праздники)</f>
        <v>43878</v>
      </c>
      <c r="K11" s="551">
        <f t="shared" ref="K11:K42" si="10">I11+$K$8</f>
        <v>43885</v>
      </c>
      <c r="L11" s="551">
        <f t="shared" ref="L11:L42" si="11">WORKDAY(J11,$L$8,праздники)</f>
        <v>43880</v>
      </c>
      <c r="M11" s="551">
        <f t="shared" ref="M11:M42" si="12">WORKDAY(L11,$M$8,праздники)</f>
        <v>43908</v>
      </c>
      <c r="N11" s="539">
        <f t="shared" ref="N11:N42" si="13">WORKDAY(L11,$N$8,праздники)+$N$7</f>
        <v>43934</v>
      </c>
      <c r="O11" s="551">
        <f t="shared" ref="O11:O42" si="14">N11+$O$6</f>
        <v>43964</v>
      </c>
      <c r="P11" s="551">
        <f t="shared" si="2"/>
        <v>44018</v>
      </c>
      <c r="Q11" s="551">
        <f t="shared" ref="Q11:Q42" si="15">P11+$Q$6</f>
        <v>44038</v>
      </c>
      <c r="R11" s="551">
        <f t="shared" ref="R11:R42" si="16">Q11+$R$6</f>
        <v>44048</v>
      </c>
      <c r="S11" s="539">
        <f t="shared" ref="S11:S42" si="17">R11+$S$6</f>
        <v>44068</v>
      </c>
      <c r="T11" s="539">
        <f t="shared" ref="T11:T42" si="18">U11</f>
        <v>44170</v>
      </c>
      <c r="U11" s="541">
        <v>44170</v>
      </c>
      <c r="V11" s="542" t="b">
        <f t="shared" si="3"/>
        <v>1</v>
      </c>
      <c r="W11" s="542">
        <f t="shared" si="4"/>
        <v>102</v>
      </c>
      <c r="X11" s="552"/>
      <c r="Y11" s="553"/>
      <c r="Z11" s="554"/>
      <c r="AA11" s="554"/>
      <c r="AB11" s="554"/>
      <c r="AC11" s="554"/>
      <c r="AD11" s="554"/>
      <c r="AE11" s="554"/>
      <c r="AF11" s="554"/>
      <c r="AG11" s="554"/>
      <c r="AH11" s="554"/>
      <c r="AI11" s="554"/>
    </row>
    <row r="12" spans="1:35" s="546" customFormat="1">
      <c r="A12" s="534">
        <f>IF(ISBLANK(D12),"",COUNTA($D$9:D12))</f>
        <v>4</v>
      </c>
      <c r="B12" s="535">
        <v>4</v>
      </c>
      <c r="C12" s="536" t="s">
        <v>114</v>
      </c>
      <c r="D12" s="537" t="str">
        <f t="shared" si="1"/>
        <v>4У_С</v>
      </c>
      <c r="E12" s="538">
        <v>43790</v>
      </c>
      <c r="F12" s="538">
        <f t="shared" si="5"/>
        <v>43795</v>
      </c>
      <c r="G12" s="538">
        <f t="shared" si="6"/>
        <v>43815</v>
      </c>
      <c r="H12" s="551">
        <f t="shared" si="7"/>
        <v>43845</v>
      </c>
      <c r="I12" s="551">
        <f t="shared" si="8"/>
        <v>43865</v>
      </c>
      <c r="J12" s="551">
        <f t="shared" si="9"/>
        <v>43887</v>
      </c>
      <c r="K12" s="551">
        <f t="shared" si="10"/>
        <v>43895</v>
      </c>
      <c r="L12" s="551">
        <f t="shared" si="11"/>
        <v>43889</v>
      </c>
      <c r="M12" s="551">
        <f t="shared" si="12"/>
        <v>43917</v>
      </c>
      <c r="N12" s="539">
        <f t="shared" si="13"/>
        <v>43945</v>
      </c>
      <c r="O12" s="551">
        <f t="shared" si="14"/>
        <v>43975</v>
      </c>
      <c r="P12" s="551">
        <f t="shared" si="2"/>
        <v>44030</v>
      </c>
      <c r="Q12" s="551">
        <f t="shared" si="15"/>
        <v>44050</v>
      </c>
      <c r="R12" s="551">
        <f t="shared" si="16"/>
        <v>44060</v>
      </c>
      <c r="S12" s="539">
        <f t="shared" si="17"/>
        <v>44080</v>
      </c>
      <c r="T12" s="539">
        <f t="shared" si="18"/>
        <v>44149</v>
      </c>
      <c r="U12" s="541">
        <v>44149</v>
      </c>
      <c r="V12" s="542" t="b">
        <f t="shared" si="3"/>
        <v>1</v>
      </c>
      <c r="W12" s="542">
        <f t="shared" si="4"/>
        <v>69</v>
      </c>
      <c r="X12" s="543"/>
      <c r="Y12" s="544"/>
      <c r="Z12" s="545"/>
      <c r="AA12" s="545"/>
      <c r="AB12" s="545"/>
      <c r="AC12" s="545"/>
      <c r="AD12" s="545"/>
      <c r="AE12" s="545"/>
      <c r="AF12" s="545"/>
      <c r="AG12" s="545"/>
      <c r="AH12" s="545"/>
      <c r="AI12" s="545"/>
    </row>
    <row r="13" spans="1:35" s="557" customFormat="1">
      <c r="A13" s="534">
        <f>IF(ISBLANK(D13),"",COUNTA($D$9:D13))</f>
        <v>5</v>
      </c>
      <c r="B13" s="535">
        <v>5</v>
      </c>
      <c r="C13" s="536" t="s">
        <v>114</v>
      </c>
      <c r="D13" s="537" t="str">
        <f t="shared" si="1"/>
        <v>5У_С</v>
      </c>
      <c r="E13" s="538">
        <v>43663</v>
      </c>
      <c r="F13" s="538">
        <f t="shared" si="5"/>
        <v>43668</v>
      </c>
      <c r="G13" s="538">
        <f t="shared" si="6"/>
        <v>43688</v>
      </c>
      <c r="H13" s="551">
        <f t="shared" si="7"/>
        <v>43718</v>
      </c>
      <c r="I13" s="551">
        <f t="shared" si="8"/>
        <v>43738</v>
      </c>
      <c r="J13" s="551">
        <f t="shared" si="9"/>
        <v>43760</v>
      </c>
      <c r="K13" s="551">
        <f t="shared" si="10"/>
        <v>43768</v>
      </c>
      <c r="L13" s="551">
        <f t="shared" si="11"/>
        <v>43762</v>
      </c>
      <c r="M13" s="551">
        <f t="shared" si="12"/>
        <v>43791</v>
      </c>
      <c r="N13" s="539">
        <f t="shared" si="13"/>
        <v>43819</v>
      </c>
      <c r="O13" s="551">
        <f t="shared" si="14"/>
        <v>43849</v>
      </c>
      <c r="P13" s="551">
        <f t="shared" si="2"/>
        <v>43903</v>
      </c>
      <c r="Q13" s="551">
        <f t="shared" si="15"/>
        <v>43923</v>
      </c>
      <c r="R13" s="551">
        <f t="shared" si="16"/>
        <v>43933</v>
      </c>
      <c r="S13" s="539">
        <f t="shared" si="17"/>
        <v>43953</v>
      </c>
      <c r="T13" s="539">
        <f t="shared" si="18"/>
        <v>43961</v>
      </c>
      <c r="U13" s="541">
        <v>43961</v>
      </c>
      <c r="V13" s="542" t="b">
        <f t="shared" si="3"/>
        <v>1</v>
      </c>
      <c r="W13" s="542">
        <f t="shared" si="4"/>
        <v>8</v>
      </c>
      <c r="X13" s="547"/>
      <c r="Y13" s="555"/>
      <c r="Z13" s="556"/>
      <c r="AA13" s="556"/>
      <c r="AB13" s="556"/>
      <c r="AC13" s="556"/>
      <c r="AD13" s="556"/>
      <c r="AE13" s="556"/>
      <c r="AF13" s="556"/>
      <c r="AG13" s="556"/>
      <c r="AH13" s="556"/>
      <c r="AI13" s="556"/>
    </row>
    <row r="14" spans="1:35" s="550" customFormat="1">
      <c r="A14" s="534">
        <f>IF(ISBLANK(D14),"",COUNTA($D$9:D14))</f>
        <v>6</v>
      </c>
      <c r="B14" s="558">
        <v>7</v>
      </c>
      <c r="C14" s="536" t="s">
        <v>114</v>
      </c>
      <c r="D14" s="537" t="str">
        <f t="shared" si="1"/>
        <v>7У_С</v>
      </c>
      <c r="E14" s="539">
        <v>43648</v>
      </c>
      <c r="F14" s="538">
        <f t="shared" si="5"/>
        <v>43653</v>
      </c>
      <c r="G14" s="538">
        <f t="shared" si="6"/>
        <v>43673</v>
      </c>
      <c r="H14" s="551">
        <f t="shared" si="7"/>
        <v>43703</v>
      </c>
      <c r="I14" s="551">
        <f t="shared" si="8"/>
        <v>43723</v>
      </c>
      <c r="J14" s="551">
        <f t="shared" si="9"/>
        <v>43745</v>
      </c>
      <c r="K14" s="551">
        <f t="shared" si="10"/>
        <v>43753</v>
      </c>
      <c r="L14" s="551">
        <f t="shared" si="11"/>
        <v>43747</v>
      </c>
      <c r="M14" s="551">
        <f t="shared" si="12"/>
        <v>43776</v>
      </c>
      <c r="N14" s="539">
        <f t="shared" si="13"/>
        <v>43802</v>
      </c>
      <c r="O14" s="551">
        <f t="shared" si="14"/>
        <v>43832</v>
      </c>
      <c r="P14" s="551">
        <f t="shared" si="2"/>
        <v>43892</v>
      </c>
      <c r="Q14" s="551">
        <f t="shared" si="15"/>
        <v>43912</v>
      </c>
      <c r="R14" s="551">
        <f t="shared" si="16"/>
        <v>43922</v>
      </c>
      <c r="S14" s="539">
        <f t="shared" si="17"/>
        <v>43942</v>
      </c>
      <c r="T14" s="539">
        <f t="shared" si="18"/>
        <v>43946</v>
      </c>
      <c r="U14" s="541">
        <v>43946</v>
      </c>
      <c r="V14" s="542" t="b">
        <f t="shared" si="3"/>
        <v>1</v>
      </c>
      <c r="W14" s="542">
        <f t="shared" si="4"/>
        <v>4</v>
      </c>
      <c r="X14" s="547"/>
      <c r="Y14" s="548"/>
      <c r="Z14" s="549"/>
      <c r="AA14" s="549"/>
      <c r="AB14" s="549"/>
      <c r="AC14" s="549"/>
      <c r="AD14" s="549"/>
      <c r="AE14" s="549"/>
      <c r="AF14" s="549"/>
      <c r="AG14" s="549"/>
      <c r="AH14" s="549"/>
      <c r="AI14" s="549"/>
    </row>
    <row r="15" spans="1:35" s="562" customFormat="1">
      <c r="A15" s="534">
        <f>IF(ISBLANK(D15),"",COUNTA($D$9:D15))</f>
        <v>7</v>
      </c>
      <c r="B15" s="558">
        <v>8</v>
      </c>
      <c r="C15" s="536" t="s">
        <v>114</v>
      </c>
      <c r="D15" s="537" t="str">
        <f t="shared" si="1"/>
        <v>8У_С</v>
      </c>
      <c r="E15" s="539">
        <v>43748</v>
      </c>
      <c r="F15" s="538">
        <f t="shared" si="5"/>
        <v>43753</v>
      </c>
      <c r="G15" s="538">
        <f t="shared" si="6"/>
        <v>43773</v>
      </c>
      <c r="H15" s="551">
        <f t="shared" si="7"/>
        <v>43803</v>
      </c>
      <c r="I15" s="551">
        <f t="shared" si="8"/>
        <v>43823</v>
      </c>
      <c r="J15" s="551">
        <f t="shared" si="9"/>
        <v>43854</v>
      </c>
      <c r="K15" s="551">
        <f t="shared" si="10"/>
        <v>43853</v>
      </c>
      <c r="L15" s="551">
        <f t="shared" si="11"/>
        <v>43858</v>
      </c>
      <c r="M15" s="551">
        <f t="shared" si="12"/>
        <v>43886</v>
      </c>
      <c r="N15" s="539">
        <f t="shared" si="13"/>
        <v>43912</v>
      </c>
      <c r="O15" s="551">
        <f t="shared" si="14"/>
        <v>43942</v>
      </c>
      <c r="P15" s="551">
        <f t="shared" si="2"/>
        <v>43997</v>
      </c>
      <c r="Q15" s="551">
        <f t="shared" si="15"/>
        <v>44017</v>
      </c>
      <c r="R15" s="551">
        <f t="shared" si="16"/>
        <v>44027</v>
      </c>
      <c r="S15" s="539">
        <f t="shared" si="17"/>
        <v>44047</v>
      </c>
      <c r="T15" s="539">
        <f t="shared" si="18"/>
        <v>44111</v>
      </c>
      <c r="U15" s="541">
        <v>44111</v>
      </c>
      <c r="V15" s="542" t="b">
        <f t="shared" si="3"/>
        <v>1</v>
      </c>
      <c r="W15" s="542">
        <f t="shared" si="4"/>
        <v>64</v>
      </c>
      <c r="X15" s="559"/>
      <c r="Y15" s="560"/>
      <c r="Z15" s="561"/>
      <c r="AA15" s="561"/>
      <c r="AB15" s="561"/>
      <c r="AC15" s="561"/>
      <c r="AD15" s="561"/>
      <c r="AE15" s="561"/>
      <c r="AF15" s="561"/>
      <c r="AG15" s="561"/>
      <c r="AH15" s="561"/>
      <c r="AI15" s="561"/>
    </row>
    <row r="16" spans="1:35" s="562" customFormat="1">
      <c r="A16" s="534">
        <f>IF(ISBLANK(D16),"",COUNTA($D$9:D16))</f>
        <v>8</v>
      </c>
      <c r="B16" s="558">
        <v>10</v>
      </c>
      <c r="C16" s="536" t="s">
        <v>114</v>
      </c>
      <c r="D16" s="537" t="str">
        <f t="shared" si="1"/>
        <v>10У_С</v>
      </c>
      <c r="E16" s="538">
        <v>43641</v>
      </c>
      <c r="F16" s="538">
        <f t="shared" si="5"/>
        <v>43646</v>
      </c>
      <c r="G16" s="538">
        <f t="shared" si="6"/>
        <v>43666</v>
      </c>
      <c r="H16" s="551">
        <f t="shared" si="7"/>
        <v>43696</v>
      </c>
      <c r="I16" s="551">
        <f t="shared" si="8"/>
        <v>43716</v>
      </c>
      <c r="J16" s="551">
        <f t="shared" si="9"/>
        <v>43738</v>
      </c>
      <c r="K16" s="551">
        <f t="shared" si="10"/>
        <v>43746</v>
      </c>
      <c r="L16" s="551">
        <f t="shared" si="11"/>
        <v>43740</v>
      </c>
      <c r="M16" s="551">
        <f t="shared" si="12"/>
        <v>43768</v>
      </c>
      <c r="N16" s="539">
        <f t="shared" si="13"/>
        <v>43794</v>
      </c>
      <c r="O16" s="551">
        <f t="shared" si="14"/>
        <v>43824</v>
      </c>
      <c r="P16" s="551">
        <f t="shared" si="2"/>
        <v>43889</v>
      </c>
      <c r="Q16" s="551">
        <f t="shared" si="15"/>
        <v>43909</v>
      </c>
      <c r="R16" s="551">
        <f t="shared" si="16"/>
        <v>43919</v>
      </c>
      <c r="S16" s="539">
        <f t="shared" si="17"/>
        <v>43939</v>
      </c>
      <c r="T16" s="539">
        <f t="shared" si="18"/>
        <v>43961</v>
      </c>
      <c r="U16" s="541">
        <v>43961</v>
      </c>
      <c r="V16" s="542" t="b">
        <f t="shared" si="3"/>
        <v>1</v>
      </c>
      <c r="W16" s="542">
        <f t="shared" si="4"/>
        <v>22</v>
      </c>
      <c r="X16" s="559"/>
      <c r="Y16" s="560"/>
      <c r="Z16" s="561"/>
      <c r="AA16" s="561"/>
      <c r="AB16" s="561"/>
      <c r="AC16" s="561"/>
      <c r="AD16" s="561"/>
      <c r="AE16" s="561"/>
      <c r="AF16" s="561"/>
      <c r="AG16" s="561"/>
      <c r="AH16" s="561"/>
      <c r="AI16" s="561"/>
    </row>
    <row r="17" spans="1:32" s="565" customFormat="1">
      <c r="A17" s="534">
        <f>IF(ISBLANK(D17),"",COUNTA($D$9:D17))</f>
        <v>9</v>
      </c>
      <c r="B17" s="558">
        <v>12</v>
      </c>
      <c r="C17" s="536" t="s">
        <v>114</v>
      </c>
      <c r="D17" s="537" t="str">
        <f t="shared" si="1"/>
        <v>12У_С</v>
      </c>
      <c r="E17" s="538">
        <v>43577</v>
      </c>
      <c r="F17" s="538">
        <f t="shared" si="5"/>
        <v>43582</v>
      </c>
      <c r="G17" s="538">
        <f t="shared" si="6"/>
        <v>43602</v>
      </c>
      <c r="H17" s="539">
        <f t="shared" si="7"/>
        <v>43632</v>
      </c>
      <c r="I17" s="539">
        <f t="shared" si="8"/>
        <v>43652</v>
      </c>
      <c r="J17" s="539">
        <f t="shared" si="9"/>
        <v>43675</v>
      </c>
      <c r="K17" s="539">
        <f t="shared" si="10"/>
        <v>43682</v>
      </c>
      <c r="L17" s="539">
        <f t="shared" si="11"/>
        <v>43677</v>
      </c>
      <c r="M17" s="539">
        <f t="shared" si="12"/>
        <v>43705</v>
      </c>
      <c r="N17" s="539">
        <f t="shared" si="13"/>
        <v>43731</v>
      </c>
      <c r="O17" s="539">
        <f t="shared" si="14"/>
        <v>43761</v>
      </c>
      <c r="P17" s="539">
        <f t="shared" si="2"/>
        <v>43816</v>
      </c>
      <c r="Q17" s="539">
        <f t="shared" si="15"/>
        <v>43836</v>
      </c>
      <c r="R17" s="539">
        <f t="shared" si="16"/>
        <v>43846</v>
      </c>
      <c r="S17" s="539">
        <f t="shared" si="17"/>
        <v>43866</v>
      </c>
      <c r="T17" s="539">
        <f t="shared" si="18"/>
        <v>43865</v>
      </c>
      <c r="U17" s="541">
        <v>43865</v>
      </c>
      <c r="V17" s="542" t="b">
        <f t="shared" si="3"/>
        <v>1</v>
      </c>
      <c r="W17" s="542">
        <f t="shared" si="4"/>
        <v>-1</v>
      </c>
      <c r="X17" s="563">
        <v>43779</v>
      </c>
      <c r="Y17" s="564">
        <f>X17-T17</f>
        <v>-86</v>
      </c>
    </row>
    <row r="18" spans="1:32" s="565" customFormat="1" ht="57" customHeight="1">
      <c r="A18" s="534">
        <f>IF(ISBLANK(D18),"",COUNTA($D$9:D18))</f>
        <v>10</v>
      </c>
      <c r="B18" s="566">
        <v>13</v>
      </c>
      <c r="C18" s="536" t="s">
        <v>114</v>
      </c>
      <c r="D18" s="537" t="str">
        <f t="shared" si="1"/>
        <v>13У_С</v>
      </c>
      <c r="E18" s="538">
        <v>43534</v>
      </c>
      <c r="F18" s="538">
        <f t="shared" si="5"/>
        <v>43539</v>
      </c>
      <c r="G18" s="538">
        <f t="shared" si="6"/>
        <v>43559</v>
      </c>
      <c r="H18" s="539">
        <f t="shared" si="7"/>
        <v>43589</v>
      </c>
      <c r="I18" s="539">
        <f t="shared" si="8"/>
        <v>43609</v>
      </c>
      <c r="J18" s="539">
        <f t="shared" si="9"/>
        <v>43634</v>
      </c>
      <c r="K18" s="539">
        <f t="shared" si="10"/>
        <v>43639</v>
      </c>
      <c r="L18" s="539">
        <f t="shared" si="11"/>
        <v>43636</v>
      </c>
      <c r="M18" s="539">
        <f t="shared" si="12"/>
        <v>43664</v>
      </c>
      <c r="N18" s="539">
        <f t="shared" si="13"/>
        <v>43690</v>
      </c>
      <c r="O18" s="539">
        <f t="shared" si="14"/>
        <v>43720</v>
      </c>
      <c r="P18" s="539">
        <f t="shared" si="2"/>
        <v>43774</v>
      </c>
      <c r="Q18" s="539">
        <f t="shared" si="15"/>
        <v>43794</v>
      </c>
      <c r="R18" s="539">
        <f t="shared" si="16"/>
        <v>43804</v>
      </c>
      <c r="S18" s="539">
        <f t="shared" si="17"/>
        <v>43824</v>
      </c>
      <c r="T18" s="539">
        <f t="shared" si="18"/>
        <v>43823</v>
      </c>
      <c r="U18" s="541">
        <v>43823</v>
      </c>
      <c r="V18" s="542" t="b">
        <f t="shared" si="3"/>
        <v>1</v>
      </c>
      <c r="W18" s="542">
        <f t="shared" si="4"/>
        <v>-1</v>
      </c>
      <c r="X18" s="563">
        <v>43758</v>
      </c>
      <c r="Y18" s="564">
        <f>X18-T18</f>
        <v>-65</v>
      </c>
    </row>
    <row r="19" spans="1:32" s="489" customFormat="1">
      <c r="A19" s="534">
        <f>IF(ISBLANK(D19),"",COUNTA($D$9:D19))</f>
        <v>11</v>
      </c>
      <c r="B19" s="558">
        <v>14</v>
      </c>
      <c r="C19" s="536" t="s">
        <v>114</v>
      </c>
      <c r="D19" s="537" t="str">
        <f t="shared" si="1"/>
        <v>14У_С</v>
      </c>
      <c r="E19" s="538">
        <v>43415</v>
      </c>
      <c r="F19" s="538">
        <f t="shared" si="5"/>
        <v>43420</v>
      </c>
      <c r="G19" s="538">
        <f t="shared" si="6"/>
        <v>43440</v>
      </c>
      <c r="H19" s="539">
        <f t="shared" si="7"/>
        <v>43470</v>
      </c>
      <c r="I19" s="539">
        <f t="shared" si="8"/>
        <v>43490</v>
      </c>
      <c r="J19" s="539">
        <f t="shared" si="9"/>
        <v>43514</v>
      </c>
      <c r="K19" s="539">
        <f t="shared" si="10"/>
        <v>43520</v>
      </c>
      <c r="L19" s="539">
        <f t="shared" si="11"/>
        <v>43516</v>
      </c>
      <c r="M19" s="539">
        <f t="shared" si="12"/>
        <v>43545</v>
      </c>
      <c r="N19" s="539">
        <f t="shared" si="13"/>
        <v>43571</v>
      </c>
      <c r="O19" s="539">
        <f t="shared" si="14"/>
        <v>43601</v>
      </c>
      <c r="P19" s="539">
        <f t="shared" si="2"/>
        <v>43658</v>
      </c>
      <c r="Q19" s="539">
        <f t="shared" si="15"/>
        <v>43678</v>
      </c>
      <c r="R19" s="539">
        <f t="shared" si="16"/>
        <v>43688</v>
      </c>
      <c r="S19" s="539">
        <f t="shared" si="17"/>
        <v>43708</v>
      </c>
      <c r="T19" s="539">
        <f t="shared" si="18"/>
        <v>43728</v>
      </c>
      <c r="U19" s="541">
        <v>43728</v>
      </c>
      <c r="V19" s="542" t="b">
        <f t="shared" si="3"/>
        <v>1</v>
      </c>
      <c r="W19" s="542">
        <f t="shared" si="4"/>
        <v>20</v>
      </c>
      <c r="X19" s="497"/>
      <c r="Y19" s="498"/>
    </row>
    <row r="20" spans="1:32" s="565" customFormat="1">
      <c r="A20" s="534">
        <f>IF(ISBLANK(D20),"",COUNTA($D$9:D20))</f>
        <v>12</v>
      </c>
      <c r="B20" s="558">
        <v>15</v>
      </c>
      <c r="C20" s="536" t="s">
        <v>114</v>
      </c>
      <c r="D20" s="537" t="str">
        <f t="shared" si="1"/>
        <v>15У_С</v>
      </c>
      <c r="E20" s="538">
        <v>43626</v>
      </c>
      <c r="F20" s="538">
        <f t="shared" si="5"/>
        <v>43631</v>
      </c>
      <c r="G20" s="538">
        <f t="shared" si="6"/>
        <v>43651</v>
      </c>
      <c r="H20" s="539">
        <f t="shared" si="7"/>
        <v>43681</v>
      </c>
      <c r="I20" s="539">
        <f t="shared" si="8"/>
        <v>43701</v>
      </c>
      <c r="J20" s="539">
        <f t="shared" si="9"/>
        <v>43724</v>
      </c>
      <c r="K20" s="539">
        <f t="shared" si="10"/>
        <v>43731</v>
      </c>
      <c r="L20" s="539">
        <f t="shared" si="11"/>
        <v>43726</v>
      </c>
      <c r="M20" s="539">
        <f t="shared" si="12"/>
        <v>43754</v>
      </c>
      <c r="N20" s="539">
        <f t="shared" si="13"/>
        <v>43780</v>
      </c>
      <c r="O20" s="539">
        <f t="shared" si="14"/>
        <v>43810</v>
      </c>
      <c r="P20" s="539">
        <f t="shared" si="2"/>
        <v>43875</v>
      </c>
      <c r="Q20" s="539">
        <f t="shared" si="15"/>
        <v>43895</v>
      </c>
      <c r="R20" s="539">
        <f t="shared" si="16"/>
        <v>43905</v>
      </c>
      <c r="S20" s="539">
        <f t="shared" si="17"/>
        <v>43925</v>
      </c>
      <c r="T20" s="539">
        <f t="shared" si="18"/>
        <v>43852</v>
      </c>
      <c r="U20" s="541">
        <v>43852</v>
      </c>
      <c r="V20" s="542" t="b">
        <f t="shared" si="3"/>
        <v>1</v>
      </c>
      <c r="W20" s="542">
        <f t="shared" si="4"/>
        <v>-73</v>
      </c>
      <c r="X20" s="563">
        <v>43809</v>
      </c>
      <c r="Y20" s="564">
        <f>X20-T20</f>
        <v>-43</v>
      </c>
    </row>
    <row r="21" spans="1:32" s="568" customFormat="1">
      <c r="A21" s="534">
        <f>IF(ISBLANK(D21),"",COUNTA($D$9:D21))</f>
        <v>13</v>
      </c>
      <c r="B21" s="558">
        <v>16</v>
      </c>
      <c r="C21" s="536" t="s">
        <v>114</v>
      </c>
      <c r="D21" s="537" t="str">
        <f t="shared" si="1"/>
        <v>16У_С</v>
      </c>
      <c r="E21" s="538">
        <v>43544</v>
      </c>
      <c r="F21" s="538">
        <f t="shared" si="5"/>
        <v>43549</v>
      </c>
      <c r="G21" s="538">
        <f t="shared" si="6"/>
        <v>43569</v>
      </c>
      <c r="H21" s="539">
        <f t="shared" si="7"/>
        <v>43599</v>
      </c>
      <c r="I21" s="539">
        <f t="shared" si="8"/>
        <v>43619</v>
      </c>
      <c r="J21" s="539">
        <f t="shared" si="9"/>
        <v>43642</v>
      </c>
      <c r="K21" s="539">
        <f t="shared" si="10"/>
        <v>43649</v>
      </c>
      <c r="L21" s="539">
        <f t="shared" si="11"/>
        <v>43644</v>
      </c>
      <c r="M21" s="539">
        <f t="shared" si="12"/>
        <v>43672</v>
      </c>
      <c r="N21" s="539">
        <f t="shared" si="13"/>
        <v>43700</v>
      </c>
      <c r="O21" s="539">
        <f t="shared" si="14"/>
        <v>43730</v>
      </c>
      <c r="P21" s="539">
        <f t="shared" si="2"/>
        <v>43784</v>
      </c>
      <c r="Q21" s="539">
        <f t="shared" si="15"/>
        <v>43804</v>
      </c>
      <c r="R21" s="539">
        <f t="shared" si="16"/>
        <v>43814</v>
      </c>
      <c r="S21" s="539">
        <f t="shared" si="17"/>
        <v>43834</v>
      </c>
      <c r="T21" s="539">
        <f t="shared" si="18"/>
        <v>43831</v>
      </c>
      <c r="U21" s="541">
        <v>43831</v>
      </c>
      <c r="V21" s="567" t="b">
        <f t="shared" si="3"/>
        <v>1</v>
      </c>
      <c r="W21" s="542">
        <f t="shared" si="4"/>
        <v>-3</v>
      </c>
      <c r="X21" s="563">
        <v>43753</v>
      </c>
      <c r="Y21" s="564">
        <f>X21-T21</f>
        <v>-78</v>
      </c>
    </row>
    <row r="22" spans="1:32" s="489" customFormat="1">
      <c r="A22" s="534">
        <f>IF(ISBLANK(D22),"",COUNTA($D$9:D22))</f>
        <v>14</v>
      </c>
      <c r="B22" s="558">
        <v>9</v>
      </c>
      <c r="C22" s="536" t="s">
        <v>114</v>
      </c>
      <c r="D22" s="537" t="str">
        <f t="shared" si="1"/>
        <v>9У_С</v>
      </c>
      <c r="E22" s="539">
        <v>43654</v>
      </c>
      <c r="F22" s="538">
        <f t="shared" si="5"/>
        <v>43659</v>
      </c>
      <c r="G22" s="538">
        <f t="shared" si="6"/>
        <v>43679</v>
      </c>
      <c r="H22" s="551">
        <f t="shared" si="7"/>
        <v>43709</v>
      </c>
      <c r="I22" s="551">
        <f t="shared" si="8"/>
        <v>43729</v>
      </c>
      <c r="J22" s="551">
        <f t="shared" si="9"/>
        <v>43752</v>
      </c>
      <c r="K22" s="551">
        <f t="shared" si="10"/>
        <v>43759</v>
      </c>
      <c r="L22" s="551">
        <f t="shared" si="11"/>
        <v>43754</v>
      </c>
      <c r="M22" s="551">
        <f t="shared" si="12"/>
        <v>43783</v>
      </c>
      <c r="N22" s="539">
        <f t="shared" si="13"/>
        <v>43809</v>
      </c>
      <c r="O22" s="551">
        <f t="shared" si="14"/>
        <v>43839</v>
      </c>
      <c r="P22" s="551">
        <f t="shared" si="2"/>
        <v>43893</v>
      </c>
      <c r="Q22" s="551">
        <f t="shared" si="15"/>
        <v>43913</v>
      </c>
      <c r="R22" s="551">
        <f t="shared" si="16"/>
        <v>43923</v>
      </c>
      <c r="S22" s="539">
        <f t="shared" si="17"/>
        <v>43943</v>
      </c>
      <c r="T22" s="539">
        <f t="shared" si="18"/>
        <v>43952</v>
      </c>
      <c r="U22" s="541">
        <v>43952</v>
      </c>
      <c r="V22" s="542" t="b">
        <f t="shared" si="3"/>
        <v>1</v>
      </c>
      <c r="W22" s="542">
        <f t="shared" si="4"/>
        <v>9</v>
      </c>
      <c r="X22" s="497"/>
      <c r="Y22" s="498"/>
      <c r="Z22" s="494"/>
      <c r="AA22" s="494"/>
      <c r="AB22" s="494"/>
      <c r="AC22" s="494"/>
      <c r="AD22" s="494"/>
      <c r="AE22" s="494"/>
      <c r="AF22" s="494"/>
    </row>
    <row r="23" spans="1:32">
      <c r="A23" s="534">
        <f>IF(ISBLANK(D23),"",COUNTA($D$9:D23))</f>
        <v>15</v>
      </c>
      <c r="B23" s="558">
        <v>17</v>
      </c>
      <c r="C23" s="536" t="s">
        <v>114</v>
      </c>
      <c r="D23" s="537" t="str">
        <f t="shared" si="1"/>
        <v>17У_С</v>
      </c>
      <c r="E23" s="539">
        <v>43745</v>
      </c>
      <c r="F23" s="538">
        <f t="shared" si="5"/>
        <v>43750</v>
      </c>
      <c r="G23" s="538">
        <f t="shared" si="6"/>
        <v>43770</v>
      </c>
      <c r="H23" s="551">
        <f t="shared" si="7"/>
        <v>43800</v>
      </c>
      <c r="I23" s="551">
        <f t="shared" si="8"/>
        <v>43820</v>
      </c>
      <c r="J23" s="551">
        <f t="shared" si="9"/>
        <v>43852</v>
      </c>
      <c r="K23" s="551">
        <f t="shared" si="10"/>
        <v>43850</v>
      </c>
      <c r="L23" s="551">
        <f t="shared" si="11"/>
        <v>43854</v>
      </c>
      <c r="M23" s="551">
        <f t="shared" si="12"/>
        <v>43882</v>
      </c>
      <c r="N23" s="539">
        <f t="shared" si="13"/>
        <v>43910</v>
      </c>
      <c r="O23" s="551">
        <f t="shared" si="14"/>
        <v>43940</v>
      </c>
      <c r="P23" s="551">
        <f t="shared" si="2"/>
        <v>43995</v>
      </c>
      <c r="Q23" s="551">
        <f t="shared" si="15"/>
        <v>44015</v>
      </c>
      <c r="R23" s="551">
        <f t="shared" si="16"/>
        <v>44025</v>
      </c>
      <c r="S23" s="539">
        <f t="shared" si="17"/>
        <v>44045</v>
      </c>
      <c r="T23" s="539">
        <f t="shared" si="18"/>
        <v>44104</v>
      </c>
      <c r="U23" s="541">
        <v>44104</v>
      </c>
      <c r="V23" s="542" t="b">
        <f t="shared" si="3"/>
        <v>1</v>
      </c>
      <c r="W23" s="542">
        <f t="shared" si="4"/>
        <v>59</v>
      </c>
    </row>
    <row r="24" spans="1:32">
      <c r="A24" s="534">
        <f>IF(ISBLANK(D24),"",COUNTA($D$9:D24))</f>
        <v>16</v>
      </c>
      <c r="B24" s="558">
        <v>19</v>
      </c>
      <c r="C24" s="536" t="s">
        <v>114</v>
      </c>
      <c r="D24" s="537" t="str">
        <f t="shared" si="1"/>
        <v>19У_С</v>
      </c>
      <c r="E24" s="539">
        <v>43648</v>
      </c>
      <c r="F24" s="538">
        <f t="shared" si="5"/>
        <v>43653</v>
      </c>
      <c r="G24" s="538">
        <f t="shared" si="6"/>
        <v>43673</v>
      </c>
      <c r="H24" s="551">
        <f t="shared" si="7"/>
        <v>43703</v>
      </c>
      <c r="I24" s="551">
        <f t="shared" si="8"/>
        <v>43723</v>
      </c>
      <c r="J24" s="551">
        <f t="shared" si="9"/>
        <v>43745</v>
      </c>
      <c r="K24" s="551">
        <f t="shared" si="10"/>
        <v>43753</v>
      </c>
      <c r="L24" s="551">
        <f t="shared" si="11"/>
        <v>43747</v>
      </c>
      <c r="M24" s="551">
        <f t="shared" si="12"/>
        <v>43776</v>
      </c>
      <c r="N24" s="539">
        <f t="shared" si="13"/>
        <v>43802</v>
      </c>
      <c r="O24" s="551">
        <f t="shared" si="14"/>
        <v>43832</v>
      </c>
      <c r="P24" s="551">
        <f t="shared" si="2"/>
        <v>43892</v>
      </c>
      <c r="Q24" s="551">
        <f t="shared" si="15"/>
        <v>43912</v>
      </c>
      <c r="R24" s="551">
        <f t="shared" si="16"/>
        <v>43922</v>
      </c>
      <c r="S24" s="539">
        <f t="shared" si="17"/>
        <v>43942</v>
      </c>
      <c r="T24" s="539">
        <f t="shared" si="18"/>
        <v>44007</v>
      </c>
      <c r="U24" s="541">
        <v>44007</v>
      </c>
      <c r="V24" s="542" t="b">
        <f t="shared" si="3"/>
        <v>1</v>
      </c>
      <c r="W24" s="542">
        <f t="shared" si="4"/>
        <v>65</v>
      </c>
    </row>
    <row r="25" spans="1:32">
      <c r="A25" s="534">
        <f>IF(ISBLANK(D25),"",COUNTA($D$9:D25))</f>
        <v>17</v>
      </c>
      <c r="B25" s="558">
        <v>20</v>
      </c>
      <c r="C25" s="536" t="s">
        <v>114</v>
      </c>
      <c r="D25" s="537" t="str">
        <f t="shared" si="1"/>
        <v>20У_С</v>
      </c>
      <c r="E25" s="539">
        <v>43654</v>
      </c>
      <c r="F25" s="538">
        <f t="shared" si="5"/>
        <v>43659</v>
      </c>
      <c r="G25" s="538">
        <f t="shared" si="6"/>
        <v>43679</v>
      </c>
      <c r="H25" s="551">
        <f t="shared" si="7"/>
        <v>43709</v>
      </c>
      <c r="I25" s="551">
        <f t="shared" si="8"/>
        <v>43729</v>
      </c>
      <c r="J25" s="551">
        <f t="shared" si="9"/>
        <v>43752</v>
      </c>
      <c r="K25" s="551">
        <f t="shared" si="10"/>
        <v>43759</v>
      </c>
      <c r="L25" s="551">
        <f t="shared" si="11"/>
        <v>43754</v>
      </c>
      <c r="M25" s="551">
        <f t="shared" si="12"/>
        <v>43783</v>
      </c>
      <c r="N25" s="539">
        <f t="shared" si="13"/>
        <v>43809</v>
      </c>
      <c r="O25" s="551">
        <f t="shared" si="14"/>
        <v>43839</v>
      </c>
      <c r="P25" s="551">
        <f t="shared" si="2"/>
        <v>43893</v>
      </c>
      <c r="Q25" s="551">
        <f t="shared" si="15"/>
        <v>43913</v>
      </c>
      <c r="R25" s="551">
        <f t="shared" si="16"/>
        <v>43923</v>
      </c>
      <c r="S25" s="539">
        <f t="shared" si="17"/>
        <v>43943</v>
      </c>
      <c r="T25" s="539">
        <f t="shared" si="18"/>
        <v>43952</v>
      </c>
      <c r="U25" s="541">
        <v>43952</v>
      </c>
      <c r="V25" s="542" t="b">
        <f t="shared" si="3"/>
        <v>1</v>
      </c>
      <c r="W25" s="542">
        <f t="shared" si="4"/>
        <v>9</v>
      </c>
    </row>
    <row r="26" spans="1:32">
      <c r="A26" s="534">
        <f>IF(ISBLANK(D26),"",COUNTA($D$9:D26))</f>
        <v>18</v>
      </c>
      <c r="B26" s="558">
        <v>21</v>
      </c>
      <c r="C26" s="536" t="s">
        <v>114</v>
      </c>
      <c r="D26" s="537" t="str">
        <f t="shared" si="1"/>
        <v>21У_С</v>
      </c>
      <c r="E26" s="539">
        <v>43863</v>
      </c>
      <c r="F26" s="538">
        <f t="shared" si="5"/>
        <v>43868</v>
      </c>
      <c r="G26" s="538">
        <f t="shared" si="6"/>
        <v>43888</v>
      </c>
      <c r="H26" s="551">
        <f t="shared" si="7"/>
        <v>43918</v>
      </c>
      <c r="I26" s="551">
        <f t="shared" si="8"/>
        <v>43938</v>
      </c>
      <c r="J26" s="551">
        <f t="shared" si="9"/>
        <v>43963</v>
      </c>
      <c r="K26" s="551">
        <f t="shared" si="10"/>
        <v>43968</v>
      </c>
      <c r="L26" s="551">
        <f t="shared" si="11"/>
        <v>43965</v>
      </c>
      <c r="M26" s="551">
        <f t="shared" si="12"/>
        <v>43993</v>
      </c>
      <c r="N26" s="539">
        <f t="shared" si="13"/>
        <v>44022</v>
      </c>
      <c r="O26" s="551">
        <f t="shared" si="14"/>
        <v>44052</v>
      </c>
      <c r="P26" s="551">
        <f t="shared" si="2"/>
        <v>44106</v>
      </c>
      <c r="Q26" s="551">
        <f t="shared" si="15"/>
        <v>44126</v>
      </c>
      <c r="R26" s="551">
        <f t="shared" si="16"/>
        <v>44136</v>
      </c>
      <c r="S26" s="539">
        <f t="shared" si="17"/>
        <v>44156</v>
      </c>
      <c r="T26" s="539">
        <f t="shared" si="18"/>
        <v>44222</v>
      </c>
      <c r="U26" s="541">
        <v>44222</v>
      </c>
      <c r="V26" s="542" t="b">
        <f t="shared" si="3"/>
        <v>1</v>
      </c>
      <c r="W26" s="542">
        <f t="shared" si="4"/>
        <v>66</v>
      </c>
    </row>
    <row r="27" spans="1:32">
      <c r="A27" s="534">
        <f>IF(ISBLANK(D27),"",COUNTA($D$9:D27))</f>
        <v>19</v>
      </c>
      <c r="B27" s="558">
        <v>22</v>
      </c>
      <c r="C27" s="536" t="s">
        <v>114</v>
      </c>
      <c r="D27" s="537" t="str">
        <f t="shared" si="1"/>
        <v>22У_С</v>
      </c>
      <c r="E27" s="539">
        <v>43654</v>
      </c>
      <c r="F27" s="538">
        <f t="shared" si="5"/>
        <v>43659</v>
      </c>
      <c r="G27" s="538">
        <f t="shared" si="6"/>
        <v>43679</v>
      </c>
      <c r="H27" s="551">
        <f t="shared" si="7"/>
        <v>43709</v>
      </c>
      <c r="I27" s="551">
        <f t="shared" si="8"/>
        <v>43729</v>
      </c>
      <c r="J27" s="551">
        <f t="shared" si="9"/>
        <v>43752</v>
      </c>
      <c r="K27" s="551">
        <f t="shared" si="10"/>
        <v>43759</v>
      </c>
      <c r="L27" s="551">
        <f t="shared" si="11"/>
        <v>43754</v>
      </c>
      <c r="M27" s="551">
        <f t="shared" si="12"/>
        <v>43783</v>
      </c>
      <c r="N27" s="539">
        <f t="shared" si="13"/>
        <v>43809</v>
      </c>
      <c r="O27" s="551">
        <f t="shared" si="14"/>
        <v>43839</v>
      </c>
      <c r="P27" s="551">
        <f t="shared" si="2"/>
        <v>43893</v>
      </c>
      <c r="Q27" s="551">
        <f t="shared" si="15"/>
        <v>43913</v>
      </c>
      <c r="R27" s="551">
        <f t="shared" si="16"/>
        <v>43923</v>
      </c>
      <c r="S27" s="539">
        <f t="shared" si="17"/>
        <v>43943</v>
      </c>
      <c r="T27" s="539">
        <f t="shared" si="18"/>
        <v>43952</v>
      </c>
      <c r="U27" s="541">
        <v>43952</v>
      </c>
      <c r="V27" s="542" t="b">
        <f t="shared" si="3"/>
        <v>1</v>
      </c>
      <c r="W27" s="542">
        <f t="shared" si="4"/>
        <v>9</v>
      </c>
    </row>
    <row r="28" spans="1:32">
      <c r="A28" s="534">
        <f>IF(ISBLANK(D28),"",COUNTA($D$9:D28))</f>
        <v>20</v>
      </c>
      <c r="B28" s="558">
        <v>23</v>
      </c>
      <c r="C28" s="536" t="s">
        <v>114</v>
      </c>
      <c r="D28" s="537" t="str">
        <f t="shared" si="1"/>
        <v>23У_С</v>
      </c>
      <c r="E28" s="539">
        <v>43623</v>
      </c>
      <c r="F28" s="538">
        <f t="shared" si="5"/>
        <v>43628</v>
      </c>
      <c r="G28" s="538">
        <f t="shared" si="6"/>
        <v>43648</v>
      </c>
      <c r="H28" s="551">
        <f t="shared" si="7"/>
        <v>43678</v>
      </c>
      <c r="I28" s="551">
        <f t="shared" si="8"/>
        <v>43698</v>
      </c>
      <c r="J28" s="551">
        <f t="shared" si="9"/>
        <v>43720</v>
      </c>
      <c r="K28" s="551">
        <f t="shared" si="10"/>
        <v>43728</v>
      </c>
      <c r="L28" s="551">
        <f t="shared" si="11"/>
        <v>43724</v>
      </c>
      <c r="M28" s="551">
        <f t="shared" si="12"/>
        <v>43752</v>
      </c>
      <c r="N28" s="539">
        <f t="shared" si="13"/>
        <v>43778</v>
      </c>
      <c r="O28" s="551">
        <f t="shared" si="14"/>
        <v>43808</v>
      </c>
      <c r="P28" s="551">
        <f t="shared" si="2"/>
        <v>43871</v>
      </c>
      <c r="Q28" s="551">
        <f t="shared" si="15"/>
        <v>43891</v>
      </c>
      <c r="R28" s="551">
        <f t="shared" si="16"/>
        <v>43901</v>
      </c>
      <c r="S28" s="539">
        <f t="shared" si="17"/>
        <v>43921</v>
      </c>
      <c r="T28" s="539">
        <f t="shared" si="18"/>
        <v>43982</v>
      </c>
      <c r="U28" s="541">
        <v>43982</v>
      </c>
      <c r="V28" s="542" t="b">
        <f t="shared" si="3"/>
        <v>1</v>
      </c>
      <c r="W28" s="542">
        <f t="shared" si="4"/>
        <v>61</v>
      </c>
    </row>
    <row r="29" spans="1:32">
      <c r="A29" s="534">
        <f>IF(ISBLANK(D29),"",COUNTA($D$9:D29))</f>
        <v>21</v>
      </c>
      <c r="B29" s="558">
        <v>24</v>
      </c>
      <c r="C29" s="536" t="s">
        <v>114</v>
      </c>
      <c r="D29" s="537" t="str">
        <f t="shared" si="1"/>
        <v>24У_С</v>
      </c>
      <c r="E29" s="539">
        <v>43683</v>
      </c>
      <c r="F29" s="538">
        <f t="shared" si="5"/>
        <v>43688</v>
      </c>
      <c r="G29" s="538">
        <f t="shared" si="6"/>
        <v>43708</v>
      </c>
      <c r="H29" s="551">
        <f t="shared" si="7"/>
        <v>43738</v>
      </c>
      <c r="I29" s="551">
        <f t="shared" si="8"/>
        <v>43758</v>
      </c>
      <c r="J29" s="551">
        <f t="shared" si="9"/>
        <v>43781</v>
      </c>
      <c r="K29" s="551">
        <f t="shared" si="10"/>
        <v>43788</v>
      </c>
      <c r="L29" s="551">
        <f t="shared" si="11"/>
        <v>43783</v>
      </c>
      <c r="M29" s="551">
        <f t="shared" si="12"/>
        <v>43811</v>
      </c>
      <c r="N29" s="539">
        <f t="shared" si="13"/>
        <v>43837</v>
      </c>
      <c r="O29" s="551">
        <f t="shared" si="14"/>
        <v>43867</v>
      </c>
      <c r="P29" s="551">
        <f t="shared" si="2"/>
        <v>43921</v>
      </c>
      <c r="Q29" s="551">
        <f t="shared" si="15"/>
        <v>43941</v>
      </c>
      <c r="R29" s="551">
        <f t="shared" si="16"/>
        <v>43951</v>
      </c>
      <c r="S29" s="539">
        <f t="shared" si="17"/>
        <v>43971</v>
      </c>
      <c r="T29" s="539">
        <f t="shared" si="18"/>
        <v>44042</v>
      </c>
      <c r="U29" s="541">
        <v>44042</v>
      </c>
      <c r="V29" s="542" t="b">
        <f t="shared" si="3"/>
        <v>1</v>
      </c>
      <c r="W29" s="542">
        <f t="shared" si="4"/>
        <v>71</v>
      </c>
    </row>
    <row r="30" spans="1:32">
      <c r="A30" s="534">
        <f>IF(ISBLANK(D30),"",COUNTA($D$9:D30))</f>
        <v>22</v>
      </c>
      <c r="B30" s="558">
        <v>25</v>
      </c>
      <c r="C30" s="536" t="s">
        <v>114</v>
      </c>
      <c r="D30" s="537" t="str">
        <f t="shared" si="1"/>
        <v>25У_С</v>
      </c>
      <c r="E30" s="539">
        <v>43778</v>
      </c>
      <c r="F30" s="538">
        <f t="shared" si="5"/>
        <v>43783</v>
      </c>
      <c r="G30" s="538">
        <f t="shared" si="6"/>
        <v>43803</v>
      </c>
      <c r="H30" s="551">
        <f t="shared" si="7"/>
        <v>43833</v>
      </c>
      <c r="I30" s="551">
        <f t="shared" si="8"/>
        <v>43853</v>
      </c>
      <c r="J30" s="551">
        <f t="shared" si="9"/>
        <v>43875</v>
      </c>
      <c r="K30" s="551">
        <f t="shared" si="10"/>
        <v>43883</v>
      </c>
      <c r="L30" s="551">
        <f t="shared" si="11"/>
        <v>43879</v>
      </c>
      <c r="M30" s="551">
        <f t="shared" si="12"/>
        <v>43907</v>
      </c>
      <c r="N30" s="539">
        <f t="shared" si="13"/>
        <v>43933</v>
      </c>
      <c r="O30" s="551">
        <f t="shared" si="14"/>
        <v>43963</v>
      </c>
      <c r="P30" s="551">
        <f t="shared" si="2"/>
        <v>44017</v>
      </c>
      <c r="Q30" s="551">
        <f t="shared" si="15"/>
        <v>44037</v>
      </c>
      <c r="R30" s="551">
        <f t="shared" si="16"/>
        <v>44047</v>
      </c>
      <c r="S30" s="539">
        <f t="shared" si="17"/>
        <v>44067</v>
      </c>
      <c r="T30" s="539">
        <f t="shared" si="18"/>
        <v>44137</v>
      </c>
      <c r="U30" s="541">
        <v>44137</v>
      </c>
      <c r="V30" s="542" t="b">
        <f t="shared" si="3"/>
        <v>1</v>
      </c>
      <c r="W30" s="542">
        <f t="shared" si="4"/>
        <v>70</v>
      </c>
    </row>
    <row r="31" spans="1:32">
      <c r="A31" s="534">
        <f>IF(ISBLANK(D31),"",COUNTA($D$9:D31))</f>
        <v>23</v>
      </c>
      <c r="B31" s="558">
        <v>26</v>
      </c>
      <c r="C31" s="536" t="s">
        <v>114</v>
      </c>
      <c r="D31" s="537" t="str">
        <f t="shared" si="1"/>
        <v>26У_С</v>
      </c>
      <c r="E31" s="539">
        <v>44189</v>
      </c>
      <c r="F31" s="538">
        <f t="shared" si="5"/>
        <v>44194</v>
      </c>
      <c r="G31" s="538">
        <f t="shared" si="6"/>
        <v>44214</v>
      </c>
      <c r="H31" s="551">
        <f t="shared" si="7"/>
        <v>44244</v>
      </c>
      <c r="I31" s="551">
        <f t="shared" si="8"/>
        <v>44264</v>
      </c>
      <c r="J31" s="551">
        <f t="shared" si="9"/>
        <v>44286</v>
      </c>
      <c r="K31" s="551">
        <f t="shared" si="10"/>
        <v>44294</v>
      </c>
      <c r="L31" s="551">
        <f t="shared" si="11"/>
        <v>44288</v>
      </c>
      <c r="M31" s="551">
        <f t="shared" si="12"/>
        <v>44316</v>
      </c>
      <c r="N31" s="539">
        <f t="shared" si="13"/>
        <v>44344</v>
      </c>
      <c r="O31" s="551">
        <f t="shared" si="14"/>
        <v>44374</v>
      </c>
      <c r="P31" s="551">
        <f t="shared" si="2"/>
        <v>44428</v>
      </c>
      <c r="Q31" s="551">
        <f t="shared" si="15"/>
        <v>44448</v>
      </c>
      <c r="R31" s="551">
        <f t="shared" si="16"/>
        <v>44458</v>
      </c>
      <c r="S31" s="539">
        <f t="shared" si="17"/>
        <v>44478</v>
      </c>
      <c r="T31" s="539">
        <f t="shared" si="18"/>
        <v>44548</v>
      </c>
      <c r="U31" s="541">
        <v>44548</v>
      </c>
      <c r="V31" s="542" t="b">
        <f t="shared" si="3"/>
        <v>1</v>
      </c>
      <c r="W31" s="542">
        <f t="shared" si="4"/>
        <v>70</v>
      </c>
    </row>
    <row r="32" spans="1:32">
      <c r="A32" s="534">
        <f>IF(ISBLANK(D32),"",COUNTA($D$9:D32))</f>
        <v>24</v>
      </c>
      <c r="B32" s="558">
        <v>27</v>
      </c>
      <c r="C32" s="536" t="s">
        <v>114</v>
      </c>
      <c r="D32" s="537" t="str">
        <f t="shared" si="1"/>
        <v>27У_С</v>
      </c>
      <c r="E32" s="539">
        <v>43663</v>
      </c>
      <c r="F32" s="538">
        <f t="shared" si="5"/>
        <v>43668</v>
      </c>
      <c r="G32" s="538">
        <f t="shared" si="6"/>
        <v>43688</v>
      </c>
      <c r="H32" s="551">
        <f t="shared" si="7"/>
        <v>43718</v>
      </c>
      <c r="I32" s="551">
        <f t="shared" si="8"/>
        <v>43738</v>
      </c>
      <c r="J32" s="551">
        <f t="shared" si="9"/>
        <v>43760</v>
      </c>
      <c r="K32" s="551">
        <f t="shared" si="10"/>
        <v>43768</v>
      </c>
      <c r="L32" s="551">
        <f t="shared" si="11"/>
        <v>43762</v>
      </c>
      <c r="M32" s="551">
        <f t="shared" si="12"/>
        <v>43791</v>
      </c>
      <c r="N32" s="539">
        <f t="shared" si="13"/>
        <v>43819</v>
      </c>
      <c r="O32" s="551">
        <f t="shared" si="14"/>
        <v>43849</v>
      </c>
      <c r="P32" s="551">
        <f t="shared" si="2"/>
        <v>43903</v>
      </c>
      <c r="Q32" s="551">
        <f t="shared" si="15"/>
        <v>43923</v>
      </c>
      <c r="R32" s="551">
        <f t="shared" si="16"/>
        <v>43933</v>
      </c>
      <c r="S32" s="539">
        <f t="shared" si="17"/>
        <v>43953</v>
      </c>
      <c r="T32" s="539">
        <f t="shared" si="18"/>
        <v>43961</v>
      </c>
      <c r="U32" s="541">
        <v>43961</v>
      </c>
      <c r="V32" s="542" t="b">
        <f t="shared" si="3"/>
        <v>1</v>
      </c>
      <c r="W32" s="542">
        <f t="shared" si="4"/>
        <v>8</v>
      </c>
    </row>
    <row r="33" spans="1:24">
      <c r="A33" s="534">
        <f>IF(ISBLANK(D33),"",COUNTA($D$9:D33))</f>
        <v>25</v>
      </c>
      <c r="B33" s="558">
        <v>28</v>
      </c>
      <c r="C33" s="536" t="s">
        <v>114</v>
      </c>
      <c r="D33" s="537" t="str">
        <f t="shared" si="1"/>
        <v>28У_С</v>
      </c>
      <c r="E33" s="539">
        <v>43667</v>
      </c>
      <c r="F33" s="538">
        <f t="shared" si="5"/>
        <v>43672</v>
      </c>
      <c r="G33" s="538">
        <f t="shared" si="6"/>
        <v>43692</v>
      </c>
      <c r="H33" s="551">
        <f t="shared" si="7"/>
        <v>43722</v>
      </c>
      <c r="I33" s="551">
        <f t="shared" si="8"/>
        <v>43742</v>
      </c>
      <c r="J33" s="551">
        <f t="shared" si="9"/>
        <v>43766</v>
      </c>
      <c r="K33" s="551">
        <f t="shared" si="10"/>
        <v>43772</v>
      </c>
      <c r="L33" s="551">
        <f t="shared" si="11"/>
        <v>43768</v>
      </c>
      <c r="M33" s="551">
        <f t="shared" si="12"/>
        <v>43797</v>
      </c>
      <c r="N33" s="539">
        <f t="shared" si="13"/>
        <v>43823</v>
      </c>
      <c r="O33" s="551">
        <f t="shared" si="14"/>
        <v>43853</v>
      </c>
      <c r="P33" s="551">
        <f t="shared" si="2"/>
        <v>43907</v>
      </c>
      <c r="Q33" s="551">
        <f t="shared" si="15"/>
        <v>43927</v>
      </c>
      <c r="R33" s="551">
        <f t="shared" si="16"/>
        <v>43937</v>
      </c>
      <c r="S33" s="539">
        <f t="shared" si="17"/>
        <v>43957</v>
      </c>
      <c r="T33" s="539">
        <f t="shared" si="18"/>
        <v>44026</v>
      </c>
      <c r="U33" s="541">
        <v>44026</v>
      </c>
      <c r="V33" s="542" t="b">
        <f t="shared" si="3"/>
        <v>1</v>
      </c>
      <c r="W33" s="542">
        <f t="shared" si="4"/>
        <v>69</v>
      </c>
    </row>
    <row r="34" spans="1:24">
      <c r="A34" s="534">
        <f>IF(ISBLANK(D34),"",COUNTA($D$9:D34))</f>
        <v>26</v>
      </c>
      <c r="B34" s="558">
        <v>29</v>
      </c>
      <c r="C34" s="536" t="s">
        <v>114</v>
      </c>
      <c r="D34" s="537" t="str">
        <f t="shared" si="1"/>
        <v>29У_С</v>
      </c>
      <c r="E34" s="539">
        <v>43733</v>
      </c>
      <c r="F34" s="538">
        <f t="shared" si="5"/>
        <v>43738</v>
      </c>
      <c r="G34" s="538">
        <f t="shared" si="6"/>
        <v>43758</v>
      </c>
      <c r="H34" s="551">
        <f t="shared" si="7"/>
        <v>43788</v>
      </c>
      <c r="I34" s="551">
        <f t="shared" si="8"/>
        <v>43808</v>
      </c>
      <c r="J34" s="551">
        <f t="shared" si="9"/>
        <v>43839</v>
      </c>
      <c r="K34" s="551">
        <f t="shared" si="10"/>
        <v>43838</v>
      </c>
      <c r="L34" s="551">
        <f t="shared" si="11"/>
        <v>43843</v>
      </c>
      <c r="M34" s="551">
        <f t="shared" si="12"/>
        <v>43871</v>
      </c>
      <c r="N34" s="539">
        <f t="shared" si="13"/>
        <v>43897</v>
      </c>
      <c r="O34" s="551">
        <f t="shared" si="14"/>
        <v>43927</v>
      </c>
      <c r="P34" s="551">
        <f t="shared" si="2"/>
        <v>43982</v>
      </c>
      <c r="Q34" s="551">
        <f t="shared" si="15"/>
        <v>44002</v>
      </c>
      <c r="R34" s="551">
        <f t="shared" si="16"/>
        <v>44012</v>
      </c>
      <c r="S34" s="539">
        <f t="shared" si="17"/>
        <v>44032</v>
      </c>
      <c r="T34" s="539">
        <f t="shared" si="18"/>
        <v>44092</v>
      </c>
      <c r="U34" s="541">
        <v>44092</v>
      </c>
      <c r="V34" s="542" t="b">
        <f t="shared" si="3"/>
        <v>1</v>
      </c>
      <c r="W34" s="542">
        <f t="shared" si="4"/>
        <v>60</v>
      </c>
    </row>
    <row r="35" spans="1:24">
      <c r="A35" s="534">
        <f>IF(ISBLANK(D35),"",COUNTA($D$9:D35))</f>
        <v>27</v>
      </c>
      <c r="B35" s="558">
        <v>30</v>
      </c>
      <c r="C35" s="536" t="s">
        <v>114</v>
      </c>
      <c r="D35" s="537" t="str">
        <f t="shared" si="1"/>
        <v>30У_С</v>
      </c>
      <c r="E35" s="539">
        <v>43663</v>
      </c>
      <c r="F35" s="538">
        <f t="shared" si="5"/>
        <v>43668</v>
      </c>
      <c r="G35" s="538">
        <f t="shared" si="6"/>
        <v>43688</v>
      </c>
      <c r="H35" s="551">
        <f t="shared" si="7"/>
        <v>43718</v>
      </c>
      <c r="I35" s="551">
        <f t="shared" si="8"/>
        <v>43738</v>
      </c>
      <c r="J35" s="551">
        <f t="shared" si="9"/>
        <v>43760</v>
      </c>
      <c r="K35" s="551">
        <f t="shared" si="10"/>
        <v>43768</v>
      </c>
      <c r="L35" s="551">
        <f t="shared" si="11"/>
        <v>43762</v>
      </c>
      <c r="M35" s="551">
        <f t="shared" si="12"/>
        <v>43791</v>
      </c>
      <c r="N35" s="539">
        <f t="shared" si="13"/>
        <v>43819</v>
      </c>
      <c r="O35" s="551">
        <f t="shared" si="14"/>
        <v>43849</v>
      </c>
      <c r="P35" s="551">
        <f t="shared" si="2"/>
        <v>43903</v>
      </c>
      <c r="Q35" s="551">
        <f t="shared" si="15"/>
        <v>43923</v>
      </c>
      <c r="R35" s="551">
        <f t="shared" si="16"/>
        <v>43933</v>
      </c>
      <c r="S35" s="539">
        <f t="shared" si="17"/>
        <v>43953</v>
      </c>
      <c r="T35" s="539">
        <f t="shared" si="18"/>
        <v>44022</v>
      </c>
      <c r="U35" s="541">
        <v>44022</v>
      </c>
      <c r="V35" s="542" t="b">
        <f t="shared" si="3"/>
        <v>1</v>
      </c>
      <c r="W35" s="542">
        <f t="shared" si="4"/>
        <v>69</v>
      </c>
    </row>
    <row r="36" spans="1:24">
      <c r="A36" s="534">
        <f>IF(ISBLANK(D36),"",COUNTA($D$9:D36))</f>
        <v>28</v>
      </c>
      <c r="B36" s="558">
        <v>31</v>
      </c>
      <c r="C36" s="536" t="s">
        <v>114</v>
      </c>
      <c r="D36" s="537" t="str">
        <f t="shared" si="1"/>
        <v>31У_С</v>
      </c>
      <c r="E36" s="539">
        <v>43752</v>
      </c>
      <c r="F36" s="538">
        <f t="shared" si="5"/>
        <v>43757</v>
      </c>
      <c r="G36" s="538">
        <f t="shared" si="6"/>
        <v>43777</v>
      </c>
      <c r="H36" s="551">
        <f t="shared" si="7"/>
        <v>43807</v>
      </c>
      <c r="I36" s="551">
        <f t="shared" si="8"/>
        <v>43827</v>
      </c>
      <c r="J36" s="551">
        <f t="shared" si="9"/>
        <v>43859</v>
      </c>
      <c r="K36" s="551">
        <f t="shared" si="10"/>
        <v>43857</v>
      </c>
      <c r="L36" s="551">
        <f t="shared" si="11"/>
        <v>43861</v>
      </c>
      <c r="M36" s="551">
        <f t="shared" si="12"/>
        <v>43889</v>
      </c>
      <c r="N36" s="539">
        <f t="shared" si="13"/>
        <v>43917</v>
      </c>
      <c r="O36" s="551">
        <f t="shared" si="14"/>
        <v>43947</v>
      </c>
      <c r="P36" s="551">
        <f t="shared" si="2"/>
        <v>44002</v>
      </c>
      <c r="Q36" s="551">
        <f t="shared" si="15"/>
        <v>44022</v>
      </c>
      <c r="R36" s="551">
        <f t="shared" si="16"/>
        <v>44032</v>
      </c>
      <c r="S36" s="539">
        <f t="shared" si="17"/>
        <v>44052</v>
      </c>
      <c r="T36" s="539">
        <f t="shared" si="18"/>
        <v>44111</v>
      </c>
      <c r="U36" s="541">
        <v>44111</v>
      </c>
      <c r="V36" s="542" t="b">
        <f t="shared" si="3"/>
        <v>1</v>
      </c>
      <c r="W36" s="542">
        <f t="shared" si="4"/>
        <v>59</v>
      </c>
    </row>
    <row r="37" spans="1:24">
      <c r="A37" s="534">
        <f>IF(ISBLANK(D37),"",COUNTA($D$9:D37))</f>
        <v>29</v>
      </c>
      <c r="B37" s="558">
        <v>32</v>
      </c>
      <c r="C37" s="536" t="s">
        <v>114</v>
      </c>
      <c r="D37" s="537" t="str">
        <f t="shared" si="1"/>
        <v>32У_С</v>
      </c>
      <c r="E37" s="539">
        <v>43640</v>
      </c>
      <c r="F37" s="538">
        <f t="shared" si="5"/>
        <v>43645</v>
      </c>
      <c r="G37" s="538">
        <f t="shared" si="6"/>
        <v>43665</v>
      </c>
      <c r="H37" s="551">
        <f t="shared" si="7"/>
        <v>43695</v>
      </c>
      <c r="I37" s="551">
        <f t="shared" si="8"/>
        <v>43715</v>
      </c>
      <c r="J37" s="551">
        <f t="shared" si="9"/>
        <v>43738</v>
      </c>
      <c r="K37" s="551">
        <f t="shared" si="10"/>
        <v>43745</v>
      </c>
      <c r="L37" s="551">
        <f t="shared" si="11"/>
        <v>43740</v>
      </c>
      <c r="M37" s="551">
        <f t="shared" si="12"/>
        <v>43768</v>
      </c>
      <c r="N37" s="539">
        <f t="shared" si="13"/>
        <v>43794</v>
      </c>
      <c r="O37" s="551">
        <f t="shared" si="14"/>
        <v>43824</v>
      </c>
      <c r="P37" s="551">
        <f t="shared" si="2"/>
        <v>43889</v>
      </c>
      <c r="Q37" s="551">
        <f t="shared" si="15"/>
        <v>43909</v>
      </c>
      <c r="R37" s="551">
        <f t="shared" si="16"/>
        <v>43919</v>
      </c>
      <c r="S37" s="539">
        <f t="shared" si="17"/>
        <v>43939</v>
      </c>
      <c r="T37" s="539">
        <f t="shared" si="18"/>
        <v>43938</v>
      </c>
      <c r="U37" s="541">
        <v>43938</v>
      </c>
      <c r="V37" s="542" t="b">
        <f t="shared" si="3"/>
        <v>1</v>
      </c>
      <c r="W37" s="542">
        <f t="shared" si="4"/>
        <v>-1</v>
      </c>
      <c r="X37" s="497">
        <f t="shared" ref="X37:X56" si="19">S37-E37</f>
        <v>299</v>
      </c>
    </row>
    <row r="38" spans="1:24">
      <c r="A38" s="534">
        <f>IF(ISBLANK(D38),"",COUNTA($D$9:D38))</f>
        <v>30</v>
      </c>
      <c r="B38" s="569">
        <v>33</v>
      </c>
      <c r="C38" s="570" t="s">
        <v>727</v>
      </c>
      <c r="D38" s="571" t="str">
        <f t="shared" si="1"/>
        <v>33У_Т</v>
      </c>
      <c r="E38" s="572">
        <v>43649</v>
      </c>
      <c r="F38" s="573">
        <f t="shared" si="5"/>
        <v>43654</v>
      </c>
      <c r="G38" s="573">
        <f t="shared" si="6"/>
        <v>43674</v>
      </c>
      <c r="H38" s="574">
        <f t="shared" si="7"/>
        <v>43704</v>
      </c>
      <c r="I38" s="574">
        <f t="shared" si="8"/>
        <v>43724</v>
      </c>
      <c r="J38" s="574">
        <f t="shared" si="9"/>
        <v>43746</v>
      </c>
      <c r="K38" s="574">
        <f t="shared" si="10"/>
        <v>43754</v>
      </c>
      <c r="L38" s="574">
        <f t="shared" si="11"/>
        <v>43748</v>
      </c>
      <c r="M38" s="574">
        <f t="shared" si="12"/>
        <v>43777</v>
      </c>
      <c r="N38" s="572">
        <f t="shared" si="13"/>
        <v>43805</v>
      </c>
      <c r="O38" s="574">
        <f t="shared" si="14"/>
        <v>43835</v>
      </c>
      <c r="P38" s="574">
        <f t="shared" si="2"/>
        <v>43892</v>
      </c>
      <c r="Q38" s="574">
        <f t="shared" si="15"/>
        <v>43912</v>
      </c>
      <c r="R38" s="574">
        <f t="shared" si="16"/>
        <v>43922</v>
      </c>
      <c r="S38" s="572">
        <f t="shared" si="17"/>
        <v>43942</v>
      </c>
      <c r="T38" s="572">
        <f t="shared" si="18"/>
        <v>43947</v>
      </c>
      <c r="U38" s="541">
        <v>43947</v>
      </c>
      <c r="V38" s="542" t="b">
        <f t="shared" si="3"/>
        <v>1</v>
      </c>
      <c r="W38" s="542">
        <f t="shared" si="4"/>
        <v>5</v>
      </c>
      <c r="X38" s="497">
        <f t="shared" si="19"/>
        <v>293</v>
      </c>
    </row>
    <row r="39" spans="1:24">
      <c r="A39" s="534">
        <f>IF(ISBLANK(D39),"",COUNTA($D$9:D39))</f>
        <v>31</v>
      </c>
      <c r="B39" s="569">
        <v>34</v>
      </c>
      <c r="C39" s="570" t="s">
        <v>727</v>
      </c>
      <c r="D39" s="571" t="str">
        <f t="shared" si="1"/>
        <v>34У_Т</v>
      </c>
      <c r="E39" s="572">
        <v>43963</v>
      </c>
      <c r="F39" s="573">
        <f t="shared" si="5"/>
        <v>43968</v>
      </c>
      <c r="G39" s="573">
        <f t="shared" si="6"/>
        <v>43988</v>
      </c>
      <c r="H39" s="574">
        <f t="shared" si="7"/>
        <v>44018</v>
      </c>
      <c r="I39" s="574">
        <f t="shared" si="8"/>
        <v>44038</v>
      </c>
      <c r="J39" s="574">
        <f t="shared" si="9"/>
        <v>44060</v>
      </c>
      <c r="K39" s="574">
        <f t="shared" si="10"/>
        <v>44068</v>
      </c>
      <c r="L39" s="574">
        <f t="shared" si="11"/>
        <v>44062</v>
      </c>
      <c r="M39" s="574">
        <f t="shared" si="12"/>
        <v>44090</v>
      </c>
      <c r="N39" s="572">
        <f t="shared" si="13"/>
        <v>44116</v>
      </c>
      <c r="O39" s="574">
        <f t="shared" si="14"/>
        <v>44146</v>
      </c>
      <c r="P39" s="574">
        <f t="shared" si="2"/>
        <v>44200</v>
      </c>
      <c r="Q39" s="574">
        <f t="shared" si="15"/>
        <v>44220</v>
      </c>
      <c r="R39" s="574">
        <f t="shared" si="16"/>
        <v>44230</v>
      </c>
      <c r="S39" s="572">
        <f t="shared" si="17"/>
        <v>44250</v>
      </c>
      <c r="T39" s="572">
        <f t="shared" si="18"/>
        <v>44322</v>
      </c>
      <c r="U39" s="541">
        <v>44322</v>
      </c>
      <c r="V39" s="542" t="b">
        <f t="shared" si="3"/>
        <v>1</v>
      </c>
      <c r="W39" s="542">
        <f t="shared" si="4"/>
        <v>72</v>
      </c>
      <c r="X39" s="497">
        <f t="shared" si="19"/>
        <v>287</v>
      </c>
    </row>
    <row r="40" spans="1:24">
      <c r="A40" s="534">
        <f>IF(ISBLANK(D40),"",COUNTA($D$9:D40))</f>
        <v>32</v>
      </c>
      <c r="B40" s="569">
        <v>35</v>
      </c>
      <c r="C40" s="570" t="s">
        <v>727</v>
      </c>
      <c r="D40" s="571" t="str">
        <f t="shared" si="1"/>
        <v>35У_Т</v>
      </c>
      <c r="E40" s="572">
        <v>43618</v>
      </c>
      <c r="F40" s="573">
        <f t="shared" si="5"/>
        <v>43623</v>
      </c>
      <c r="G40" s="573">
        <f t="shared" si="6"/>
        <v>43643</v>
      </c>
      <c r="H40" s="574">
        <f t="shared" si="7"/>
        <v>43673</v>
      </c>
      <c r="I40" s="574">
        <f t="shared" si="8"/>
        <v>43693</v>
      </c>
      <c r="J40" s="574">
        <f t="shared" si="9"/>
        <v>43717</v>
      </c>
      <c r="K40" s="574">
        <f t="shared" si="10"/>
        <v>43723</v>
      </c>
      <c r="L40" s="574">
        <f t="shared" si="11"/>
        <v>43719</v>
      </c>
      <c r="M40" s="574">
        <f t="shared" si="12"/>
        <v>43747</v>
      </c>
      <c r="N40" s="572">
        <f t="shared" si="13"/>
        <v>43773</v>
      </c>
      <c r="O40" s="574">
        <f t="shared" si="14"/>
        <v>43803</v>
      </c>
      <c r="P40" s="574">
        <f t="shared" si="2"/>
        <v>43868</v>
      </c>
      <c r="Q40" s="574">
        <f t="shared" si="15"/>
        <v>43888</v>
      </c>
      <c r="R40" s="574">
        <f t="shared" si="16"/>
        <v>43898</v>
      </c>
      <c r="S40" s="572">
        <f t="shared" si="17"/>
        <v>43918</v>
      </c>
      <c r="T40" s="572">
        <f t="shared" si="18"/>
        <v>43977</v>
      </c>
      <c r="U40" s="541">
        <v>43977</v>
      </c>
      <c r="V40" s="542" t="b">
        <f t="shared" si="3"/>
        <v>1</v>
      </c>
      <c r="W40" s="542">
        <f t="shared" si="4"/>
        <v>59</v>
      </c>
      <c r="X40" s="497">
        <f t="shared" si="19"/>
        <v>300</v>
      </c>
    </row>
    <row r="41" spans="1:24">
      <c r="A41" s="534">
        <f>IF(ISBLANK(D41),"",COUNTA($D$9:D41))</f>
        <v>33</v>
      </c>
      <c r="B41" s="569">
        <v>36</v>
      </c>
      <c r="C41" s="570" t="s">
        <v>727</v>
      </c>
      <c r="D41" s="571" t="str">
        <f t="shared" ref="D41:D72" si="20">CONCATENATE(B41,,C41)</f>
        <v>36У_Т</v>
      </c>
      <c r="E41" s="572">
        <v>43654</v>
      </c>
      <c r="F41" s="573">
        <f t="shared" si="5"/>
        <v>43659</v>
      </c>
      <c r="G41" s="573">
        <f t="shared" si="6"/>
        <v>43679</v>
      </c>
      <c r="H41" s="574">
        <f t="shared" si="7"/>
        <v>43709</v>
      </c>
      <c r="I41" s="574">
        <f t="shared" si="8"/>
        <v>43729</v>
      </c>
      <c r="J41" s="574">
        <f t="shared" si="9"/>
        <v>43752</v>
      </c>
      <c r="K41" s="574">
        <f t="shared" si="10"/>
        <v>43759</v>
      </c>
      <c r="L41" s="574">
        <f t="shared" si="11"/>
        <v>43754</v>
      </c>
      <c r="M41" s="574">
        <f t="shared" si="12"/>
        <v>43783</v>
      </c>
      <c r="N41" s="572">
        <f t="shared" si="13"/>
        <v>43809</v>
      </c>
      <c r="O41" s="574">
        <f t="shared" si="14"/>
        <v>43839</v>
      </c>
      <c r="P41" s="574">
        <f t="shared" ref="P41:P72" si="21">WORKDAY(O41,$N$8,праздники)+$N$7</f>
        <v>43893</v>
      </c>
      <c r="Q41" s="574">
        <f t="shared" si="15"/>
        <v>43913</v>
      </c>
      <c r="R41" s="574">
        <f t="shared" si="16"/>
        <v>43923</v>
      </c>
      <c r="S41" s="572">
        <f t="shared" si="17"/>
        <v>43943</v>
      </c>
      <c r="T41" s="572">
        <f t="shared" si="18"/>
        <v>43952</v>
      </c>
      <c r="U41" s="541">
        <v>43952</v>
      </c>
      <c r="V41" s="542" t="b">
        <f t="shared" ref="V41:V72" si="22">T41=U41</f>
        <v>1</v>
      </c>
      <c r="W41" s="542">
        <f t="shared" ref="W41:W72" si="23">U41-S41</f>
        <v>9</v>
      </c>
      <c r="X41" s="497">
        <f t="shared" si="19"/>
        <v>289</v>
      </c>
    </row>
    <row r="42" spans="1:24">
      <c r="A42" s="534">
        <f>IF(ISBLANK(D42),"",COUNTA($D$9:D42))</f>
        <v>34</v>
      </c>
      <c r="B42" s="569">
        <v>37</v>
      </c>
      <c r="C42" s="570" t="s">
        <v>727</v>
      </c>
      <c r="D42" s="571" t="str">
        <f t="shared" si="20"/>
        <v>37У_Т</v>
      </c>
      <c r="E42" s="572">
        <v>44152</v>
      </c>
      <c r="F42" s="573">
        <f t="shared" si="5"/>
        <v>44157</v>
      </c>
      <c r="G42" s="573">
        <f t="shared" si="6"/>
        <v>44177</v>
      </c>
      <c r="H42" s="574">
        <f t="shared" si="7"/>
        <v>44207</v>
      </c>
      <c r="I42" s="574">
        <f t="shared" si="8"/>
        <v>44227</v>
      </c>
      <c r="J42" s="574">
        <f t="shared" si="9"/>
        <v>44249</v>
      </c>
      <c r="K42" s="574">
        <f t="shared" si="10"/>
        <v>44257</v>
      </c>
      <c r="L42" s="574">
        <f t="shared" si="11"/>
        <v>44252</v>
      </c>
      <c r="M42" s="574">
        <f t="shared" si="12"/>
        <v>44281</v>
      </c>
      <c r="N42" s="572">
        <f t="shared" si="13"/>
        <v>44309</v>
      </c>
      <c r="O42" s="574">
        <f t="shared" si="14"/>
        <v>44339</v>
      </c>
      <c r="P42" s="574">
        <f t="shared" si="21"/>
        <v>44393</v>
      </c>
      <c r="Q42" s="574">
        <f t="shared" si="15"/>
        <v>44413</v>
      </c>
      <c r="R42" s="574">
        <f t="shared" si="16"/>
        <v>44423</v>
      </c>
      <c r="S42" s="572">
        <f t="shared" si="17"/>
        <v>44443</v>
      </c>
      <c r="T42" s="572">
        <f t="shared" si="18"/>
        <v>44511</v>
      </c>
      <c r="U42" s="541">
        <v>44511</v>
      </c>
      <c r="V42" s="542" t="b">
        <f t="shared" si="22"/>
        <v>1</v>
      </c>
      <c r="W42" s="542">
        <f t="shared" si="23"/>
        <v>68</v>
      </c>
      <c r="X42" s="497">
        <f t="shared" si="19"/>
        <v>291</v>
      </c>
    </row>
    <row r="43" spans="1:24">
      <c r="A43" s="534">
        <f>IF(ISBLANK(D43),"",COUNTA($D$9:D43))</f>
        <v>35</v>
      </c>
      <c r="B43" s="569">
        <v>38</v>
      </c>
      <c r="C43" s="570" t="s">
        <v>727</v>
      </c>
      <c r="D43" s="571" t="str">
        <f t="shared" si="20"/>
        <v>38У_Т</v>
      </c>
      <c r="E43" s="572">
        <v>43983</v>
      </c>
      <c r="F43" s="573">
        <f t="shared" ref="F43:F74" si="24">E43+$F$6</f>
        <v>43988</v>
      </c>
      <c r="G43" s="573">
        <f t="shared" ref="G43:G74" si="25">F43+$G$6</f>
        <v>44008</v>
      </c>
      <c r="H43" s="574">
        <f t="shared" ref="H43:H74" si="26">G43+$H$6</f>
        <v>44038</v>
      </c>
      <c r="I43" s="574">
        <f t="shared" ref="I43:I74" si="27">H43+$I$6</f>
        <v>44058</v>
      </c>
      <c r="J43" s="574">
        <f t="shared" ref="J43:J74" si="28">WORKDAY(I43,$J$8,праздники)</f>
        <v>44081</v>
      </c>
      <c r="K43" s="574">
        <f t="shared" ref="K43:K74" si="29">I43+$K$8</f>
        <v>44088</v>
      </c>
      <c r="L43" s="574">
        <f t="shared" ref="L43:L74" si="30">WORKDAY(J43,$L$8,праздники)</f>
        <v>44083</v>
      </c>
      <c r="M43" s="574">
        <f t="shared" ref="M43:M74" si="31">WORKDAY(L43,$M$8,праздники)</f>
        <v>44111</v>
      </c>
      <c r="N43" s="572">
        <f t="shared" ref="N43:N74" si="32">WORKDAY(L43,$N$8,праздники)+$N$7</f>
        <v>44137</v>
      </c>
      <c r="O43" s="574">
        <f t="shared" ref="O43:O74" si="33">N43+$O$6</f>
        <v>44167</v>
      </c>
      <c r="P43" s="574">
        <f t="shared" si="21"/>
        <v>44232</v>
      </c>
      <c r="Q43" s="574">
        <f t="shared" ref="Q43:Q74" si="34">P43+$Q$6</f>
        <v>44252</v>
      </c>
      <c r="R43" s="574">
        <f t="shared" ref="R43:R74" si="35">Q43+$R$6</f>
        <v>44262</v>
      </c>
      <c r="S43" s="572">
        <f t="shared" ref="S43:S74" si="36">R43+$S$6</f>
        <v>44282</v>
      </c>
      <c r="T43" s="572">
        <f t="shared" ref="T43:T74" si="37">U43</f>
        <v>44342</v>
      </c>
      <c r="U43" s="541">
        <v>44342</v>
      </c>
      <c r="V43" s="542" t="b">
        <f t="shared" si="22"/>
        <v>1</v>
      </c>
      <c r="W43" s="542">
        <f t="shared" si="23"/>
        <v>60</v>
      </c>
      <c r="X43" s="497">
        <f t="shared" si="19"/>
        <v>299</v>
      </c>
    </row>
    <row r="44" spans="1:24">
      <c r="A44" s="534">
        <f>IF(ISBLANK(D44),"",COUNTA($D$9:D44))</f>
        <v>36</v>
      </c>
      <c r="B44" s="575">
        <v>39</v>
      </c>
      <c r="C44" s="570" t="s">
        <v>727</v>
      </c>
      <c r="D44" s="571" t="str">
        <f t="shared" si="20"/>
        <v>39У_Т</v>
      </c>
      <c r="E44" s="572">
        <v>43878</v>
      </c>
      <c r="F44" s="573">
        <f t="shared" si="24"/>
        <v>43883</v>
      </c>
      <c r="G44" s="573">
        <f t="shared" si="25"/>
        <v>43903</v>
      </c>
      <c r="H44" s="574">
        <f t="shared" si="26"/>
        <v>43933</v>
      </c>
      <c r="I44" s="574">
        <f t="shared" si="27"/>
        <v>43953</v>
      </c>
      <c r="J44" s="574">
        <f t="shared" si="28"/>
        <v>43976</v>
      </c>
      <c r="K44" s="574">
        <f t="shared" si="29"/>
        <v>43983</v>
      </c>
      <c r="L44" s="574">
        <f t="shared" si="30"/>
        <v>43978</v>
      </c>
      <c r="M44" s="574">
        <f t="shared" si="31"/>
        <v>44007</v>
      </c>
      <c r="N44" s="572">
        <f t="shared" si="32"/>
        <v>44033</v>
      </c>
      <c r="O44" s="574">
        <f t="shared" si="33"/>
        <v>44063</v>
      </c>
      <c r="P44" s="574">
        <f t="shared" si="21"/>
        <v>44117</v>
      </c>
      <c r="Q44" s="574">
        <f t="shared" si="34"/>
        <v>44137</v>
      </c>
      <c r="R44" s="574">
        <f t="shared" si="35"/>
        <v>44147</v>
      </c>
      <c r="S44" s="572">
        <f t="shared" si="36"/>
        <v>44167</v>
      </c>
      <c r="T44" s="572">
        <f t="shared" si="37"/>
        <v>44237</v>
      </c>
      <c r="U44" s="541">
        <v>44237</v>
      </c>
      <c r="V44" s="542" t="b">
        <f t="shared" si="22"/>
        <v>1</v>
      </c>
      <c r="W44" s="542">
        <f t="shared" si="23"/>
        <v>70</v>
      </c>
      <c r="X44" s="497">
        <f t="shared" si="19"/>
        <v>289</v>
      </c>
    </row>
    <row r="45" spans="1:24">
      <c r="A45" s="534">
        <f>IF(ISBLANK(D45),"",COUNTA($D$9:D45))</f>
        <v>37</v>
      </c>
      <c r="B45" s="575">
        <v>40</v>
      </c>
      <c r="C45" s="570" t="s">
        <v>727</v>
      </c>
      <c r="D45" s="571" t="str">
        <f t="shared" si="20"/>
        <v>40У_Т</v>
      </c>
      <c r="E45" s="572">
        <v>44168</v>
      </c>
      <c r="F45" s="573">
        <f t="shared" si="24"/>
        <v>44173</v>
      </c>
      <c r="G45" s="573">
        <f t="shared" si="25"/>
        <v>44193</v>
      </c>
      <c r="H45" s="574">
        <f t="shared" si="26"/>
        <v>44223</v>
      </c>
      <c r="I45" s="574">
        <f t="shared" si="27"/>
        <v>44243</v>
      </c>
      <c r="J45" s="574">
        <f t="shared" si="28"/>
        <v>44267</v>
      </c>
      <c r="K45" s="574">
        <f t="shared" si="29"/>
        <v>44273</v>
      </c>
      <c r="L45" s="574">
        <f t="shared" si="30"/>
        <v>44271</v>
      </c>
      <c r="M45" s="574">
        <f t="shared" si="31"/>
        <v>44299</v>
      </c>
      <c r="N45" s="572">
        <f t="shared" si="32"/>
        <v>44325</v>
      </c>
      <c r="O45" s="574">
        <f t="shared" si="33"/>
        <v>44355</v>
      </c>
      <c r="P45" s="574">
        <f t="shared" si="21"/>
        <v>44409</v>
      </c>
      <c r="Q45" s="574">
        <f t="shared" si="34"/>
        <v>44429</v>
      </c>
      <c r="R45" s="574">
        <f t="shared" si="35"/>
        <v>44439</v>
      </c>
      <c r="S45" s="572">
        <f t="shared" si="36"/>
        <v>44459</v>
      </c>
      <c r="T45" s="572">
        <f t="shared" si="37"/>
        <v>44527</v>
      </c>
      <c r="U45" s="541">
        <v>44527</v>
      </c>
      <c r="V45" s="542" t="b">
        <f t="shared" si="22"/>
        <v>1</v>
      </c>
      <c r="W45" s="542">
        <f t="shared" si="23"/>
        <v>68</v>
      </c>
      <c r="X45" s="497">
        <f t="shared" si="19"/>
        <v>291</v>
      </c>
    </row>
    <row r="46" spans="1:24">
      <c r="A46" s="534">
        <f>IF(ISBLANK(D46),"",COUNTA($D$9:D46))</f>
        <v>38</v>
      </c>
      <c r="B46" s="575">
        <v>41</v>
      </c>
      <c r="C46" s="570" t="s">
        <v>727</v>
      </c>
      <c r="D46" s="571" t="str">
        <f t="shared" si="20"/>
        <v>41У_Т</v>
      </c>
      <c r="E46" s="572">
        <v>44358</v>
      </c>
      <c r="F46" s="573">
        <f t="shared" si="24"/>
        <v>44363</v>
      </c>
      <c r="G46" s="573">
        <f t="shared" si="25"/>
        <v>44383</v>
      </c>
      <c r="H46" s="574">
        <f t="shared" si="26"/>
        <v>44413</v>
      </c>
      <c r="I46" s="574">
        <f t="shared" si="27"/>
        <v>44433</v>
      </c>
      <c r="J46" s="574">
        <f t="shared" si="28"/>
        <v>44455</v>
      </c>
      <c r="K46" s="574">
        <f t="shared" si="29"/>
        <v>44463</v>
      </c>
      <c r="L46" s="574">
        <f t="shared" si="30"/>
        <v>44459</v>
      </c>
      <c r="M46" s="574">
        <f t="shared" si="31"/>
        <v>44487</v>
      </c>
      <c r="N46" s="572">
        <f t="shared" si="32"/>
        <v>44513</v>
      </c>
      <c r="O46" s="574">
        <f t="shared" si="33"/>
        <v>44543</v>
      </c>
      <c r="P46" s="574">
        <f t="shared" si="21"/>
        <v>44605</v>
      </c>
      <c r="Q46" s="574">
        <f t="shared" si="34"/>
        <v>44625</v>
      </c>
      <c r="R46" s="574">
        <f t="shared" si="35"/>
        <v>44635</v>
      </c>
      <c r="S46" s="572">
        <f t="shared" si="36"/>
        <v>44655</v>
      </c>
      <c r="T46" s="572">
        <f t="shared" si="37"/>
        <v>44717</v>
      </c>
      <c r="U46" s="541">
        <v>44717</v>
      </c>
      <c r="V46" s="542" t="b">
        <f t="shared" si="22"/>
        <v>1</v>
      </c>
      <c r="W46" s="542">
        <f t="shared" si="23"/>
        <v>62</v>
      </c>
      <c r="X46" s="497">
        <f t="shared" si="19"/>
        <v>297</v>
      </c>
    </row>
    <row r="47" spans="1:24">
      <c r="A47" s="534">
        <f>IF(ISBLANK(D47),"",COUNTA($D$9:D47))</f>
        <v>39</v>
      </c>
      <c r="B47" s="575">
        <v>42</v>
      </c>
      <c r="C47" s="570" t="s">
        <v>727</v>
      </c>
      <c r="D47" s="571" t="str">
        <f t="shared" si="20"/>
        <v>42У_Т</v>
      </c>
      <c r="E47" s="572">
        <v>44327</v>
      </c>
      <c r="F47" s="573">
        <f t="shared" si="24"/>
        <v>44332</v>
      </c>
      <c r="G47" s="573">
        <f t="shared" si="25"/>
        <v>44352</v>
      </c>
      <c r="H47" s="574">
        <f t="shared" si="26"/>
        <v>44382</v>
      </c>
      <c r="I47" s="574">
        <f t="shared" si="27"/>
        <v>44402</v>
      </c>
      <c r="J47" s="574">
        <f t="shared" si="28"/>
        <v>44424</v>
      </c>
      <c r="K47" s="574">
        <f t="shared" si="29"/>
        <v>44432</v>
      </c>
      <c r="L47" s="574">
        <f t="shared" si="30"/>
        <v>44426</v>
      </c>
      <c r="M47" s="574">
        <f t="shared" si="31"/>
        <v>44454</v>
      </c>
      <c r="N47" s="572">
        <f t="shared" si="32"/>
        <v>44480</v>
      </c>
      <c r="O47" s="574">
        <f t="shared" si="33"/>
        <v>44510</v>
      </c>
      <c r="P47" s="574">
        <f t="shared" si="21"/>
        <v>44564</v>
      </c>
      <c r="Q47" s="574">
        <f t="shared" si="34"/>
        <v>44584</v>
      </c>
      <c r="R47" s="574">
        <f t="shared" si="35"/>
        <v>44594</v>
      </c>
      <c r="S47" s="572">
        <f t="shared" si="36"/>
        <v>44614</v>
      </c>
      <c r="T47" s="572">
        <f t="shared" si="37"/>
        <v>44686</v>
      </c>
      <c r="U47" s="541">
        <v>44686</v>
      </c>
      <c r="V47" s="542" t="b">
        <f t="shared" si="22"/>
        <v>1</v>
      </c>
      <c r="W47" s="542">
        <f t="shared" si="23"/>
        <v>72</v>
      </c>
      <c r="X47" s="497">
        <f t="shared" si="19"/>
        <v>287</v>
      </c>
    </row>
    <row r="48" spans="1:24">
      <c r="A48" s="534">
        <f>IF(ISBLANK(D48),"",COUNTA($D$9:D48))</f>
        <v>40</v>
      </c>
      <c r="B48" s="575">
        <v>43</v>
      </c>
      <c r="C48" s="570" t="s">
        <v>727</v>
      </c>
      <c r="D48" s="571" t="str">
        <f t="shared" si="20"/>
        <v>43У_Т</v>
      </c>
      <c r="E48" s="572">
        <v>43988</v>
      </c>
      <c r="F48" s="573">
        <f t="shared" si="24"/>
        <v>43993</v>
      </c>
      <c r="G48" s="573">
        <f t="shared" si="25"/>
        <v>44013</v>
      </c>
      <c r="H48" s="574">
        <f t="shared" si="26"/>
        <v>44043</v>
      </c>
      <c r="I48" s="574">
        <f t="shared" si="27"/>
        <v>44063</v>
      </c>
      <c r="J48" s="574">
        <f t="shared" si="28"/>
        <v>44085</v>
      </c>
      <c r="K48" s="574">
        <f t="shared" si="29"/>
        <v>44093</v>
      </c>
      <c r="L48" s="574">
        <f t="shared" si="30"/>
        <v>44089</v>
      </c>
      <c r="M48" s="574">
        <f t="shared" si="31"/>
        <v>44117</v>
      </c>
      <c r="N48" s="572">
        <f t="shared" si="32"/>
        <v>44143</v>
      </c>
      <c r="O48" s="574">
        <f t="shared" si="33"/>
        <v>44173</v>
      </c>
      <c r="P48" s="574">
        <f t="shared" si="21"/>
        <v>44236</v>
      </c>
      <c r="Q48" s="574">
        <f t="shared" si="34"/>
        <v>44256</v>
      </c>
      <c r="R48" s="574">
        <f t="shared" si="35"/>
        <v>44266</v>
      </c>
      <c r="S48" s="572">
        <f t="shared" si="36"/>
        <v>44286</v>
      </c>
      <c r="T48" s="572">
        <f t="shared" si="37"/>
        <v>44347</v>
      </c>
      <c r="U48" s="541">
        <v>44347</v>
      </c>
      <c r="V48" s="542" t="b">
        <f t="shared" si="22"/>
        <v>1</v>
      </c>
      <c r="W48" s="542">
        <f t="shared" si="23"/>
        <v>61</v>
      </c>
      <c r="X48" s="497">
        <f t="shared" si="19"/>
        <v>298</v>
      </c>
    </row>
    <row r="49" spans="1:24">
      <c r="A49" s="534">
        <f>IF(ISBLANK(D49),"",COUNTA($D$9:D49))</f>
        <v>41</v>
      </c>
      <c r="B49" s="575">
        <v>44</v>
      </c>
      <c r="C49" s="570" t="s">
        <v>727</v>
      </c>
      <c r="D49" s="571" t="str">
        <f t="shared" si="20"/>
        <v>44У_Т</v>
      </c>
      <c r="E49" s="572">
        <v>44142</v>
      </c>
      <c r="F49" s="573">
        <f t="shared" si="24"/>
        <v>44147</v>
      </c>
      <c r="G49" s="573">
        <f t="shared" si="25"/>
        <v>44167</v>
      </c>
      <c r="H49" s="574">
        <f t="shared" si="26"/>
        <v>44197</v>
      </c>
      <c r="I49" s="574">
        <f t="shared" si="27"/>
        <v>44217</v>
      </c>
      <c r="J49" s="574">
        <f t="shared" si="28"/>
        <v>44239</v>
      </c>
      <c r="K49" s="574">
        <f t="shared" si="29"/>
        <v>44247</v>
      </c>
      <c r="L49" s="574">
        <f t="shared" si="30"/>
        <v>44243</v>
      </c>
      <c r="M49" s="574">
        <f t="shared" si="31"/>
        <v>44273</v>
      </c>
      <c r="N49" s="572">
        <f t="shared" si="32"/>
        <v>44299</v>
      </c>
      <c r="O49" s="574">
        <f t="shared" si="33"/>
        <v>44329</v>
      </c>
      <c r="P49" s="574">
        <f t="shared" si="21"/>
        <v>44383</v>
      </c>
      <c r="Q49" s="574">
        <f t="shared" si="34"/>
        <v>44403</v>
      </c>
      <c r="R49" s="574">
        <f t="shared" si="35"/>
        <v>44413</v>
      </c>
      <c r="S49" s="572">
        <f t="shared" si="36"/>
        <v>44433</v>
      </c>
      <c r="T49" s="572">
        <f t="shared" si="37"/>
        <v>44501</v>
      </c>
      <c r="U49" s="541">
        <v>44501</v>
      </c>
      <c r="V49" s="542" t="b">
        <f t="shared" si="22"/>
        <v>1</v>
      </c>
      <c r="W49" s="542">
        <f t="shared" si="23"/>
        <v>68</v>
      </c>
      <c r="X49" s="497">
        <f t="shared" si="19"/>
        <v>291</v>
      </c>
    </row>
    <row r="50" spans="1:24">
      <c r="A50" s="534">
        <f>IF(ISBLANK(D50),"",COUNTA($D$9:D50))</f>
        <v>42</v>
      </c>
      <c r="B50" s="575">
        <v>45</v>
      </c>
      <c r="C50" s="570" t="s">
        <v>727</v>
      </c>
      <c r="D50" s="571" t="str">
        <f t="shared" si="20"/>
        <v>45У_Т</v>
      </c>
      <c r="E50" s="572">
        <v>43766</v>
      </c>
      <c r="F50" s="573">
        <f t="shared" si="24"/>
        <v>43771</v>
      </c>
      <c r="G50" s="573">
        <f t="shared" si="25"/>
        <v>43791</v>
      </c>
      <c r="H50" s="574">
        <f t="shared" si="26"/>
        <v>43821</v>
      </c>
      <c r="I50" s="574">
        <f t="shared" si="27"/>
        <v>43841</v>
      </c>
      <c r="J50" s="574">
        <f t="shared" si="28"/>
        <v>43864</v>
      </c>
      <c r="K50" s="574">
        <f t="shared" si="29"/>
        <v>43871</v>
      </c>
      <c r="L50" s="574">
        <f t="shared" si="30"/>
        <v>43866</v>
      </c>
      <c r="M50" s="574">
        <f t="shared" si="31"/>
        <v>43894</v>
      </c>
      <c r="N50" s="572">
        <f t="shared" si="32"/>
        <v>43920</v>
      </c>
      <c r="O50" s="574">
        <f t="shared" si="33"/>
        <v>43950</v>
      </c>
      <c r="P50" s="574">
        <f t="shared" si="21"/>
        <v>44005</v>
      </c>
      <c r="Q50" s="574">
        <f t="shared" si="34"/>
        <v>44025</v>
      </c>
      <c r="R50" s="574">
        <f t="shared" si="35"/>
        <v>44035</v>
      </c>
      <c r="S50" s="572">
        <f t="shared" si="36"/>
        <v>44055</v>
      </c>
      <c r="T50" s="572">
        <f t="shared" si="37"/>
        <v>44125</v>
      </c>
      <c r="U50" s="541">
        <v>44125</v>
      </c>
      <c r="V50" s="542" t="b">
        <f t="shared" si="22"/>
        <v>1</v>
      </c>
      <c r="W50" s="542">
        <f t="shared" si="23"/>
        <v>70</v>
      </c>
      <c r="X50" s="497">
        <f t="shared" si="19"/>
        <v>289</v>
      </c>
    </row>
    <row r="51" spans="1:24">
      <c r="A51" s="534">
        <f>IF(ISBLANK(D51),"",COUNTA($D$9:D51))</f>
        <v>43</v>
      </c>
      <c r="B51" s="575">
        <v>46</v>
      </c>
      <c r="C51" s="570" t="s">
        <v>727</v>
      </c>
      <c r="D51" s="571" t="str">
        <f t="shared" si="20"/>
        <v>46У_Т</v>
      </c>
      <c r="E51" s="572">
        <v>43842</v>
      </c>
      <c r="F51" s="573">
        <f t="shared" si="24"/>
        <v>43847</v>
      </c>
      <c r="G51" s="573">
        <f t="shared" si="25"/>
        <v>43867</v>
      </c>
      <c r="H51" s="574">
        <f t="shared" si="26"/>
        <v>43897</v>
      </c>
      <c r="I51" s="574">
        <f t="shared" si="27"/>
        <v>43917</v>
      </c>
      <c r="J51" s="574">
        <f t="shared" si="28"/>
        <v>43941</v>
      </c>
      <c r="K51" s="574">
        <f t="shared" si="29"/>
        <v>43947</v>
      </c>
      <c r="L51" s="574">
        <f t="shared" si="30"/>
        <v>43943</v>
      </c>
      <c r="M51" s="574">
        <f t="shared" si="31"/>
        <v>43972</v>
      </c>
      <c r="N51" s="572">
        <f t="shared" si="32"/>
        <v>43998</v>
      </c>
      <c r="O51" s="574">
        <f t="shared" si="33"/>
        <v>44028</v>
      </c>
      <c r="P51" s="574">
        <f t="shared" si="21"/>
        <v>44082</v>
      </c>
      <c r="Q51" s="574">
        <f t="shared" si="34"/>
        <v>44102</v>
      </c>
      <c r="R51" s="574">
        <f t="shared" si="35"/>
        <v>44112</v>
      </c>
      <c r="S51" s="572">
        <f t="shared" si="36"/>
        <v>44132</v>
      </c>
      <c r="T51" s="572">
        <f t="shared" si="37"/>
        <v>44201</v>
      </c>
      <c r="U51" s="541">
        <v>44201</v>
      </c>
      <c r="V51" s="542" t="b">
        <f t="shared" si="22"/>
        <v>1</v>
      </c>
      <c r="W51" s="542">
        <f t="shared" si="23"/>
        <v>69</v>
      </c>
      <c r="X51" s="497">
        <f t="shared" si="19"/>
        <v>290</v>
      </c>
    </row>
    <row r="52" spans="1:24">
      <c r="A52" s="534">
        <f>IF(ISBLANK(D52),"",COUNTA($D$9:D52))</f>
        <v>44</v>
      </c>
      <c r="B52" s="575">
        <v>47</v>
      </c>
      <c r="C52" s="570" t="s">
        <v>727</v>
      </c>
      <c r="D52" s="571" t="str">
        <f t="shared" si="20"/>
        <v>47У_Т</v>
      </c>
      <c r="E52" s="572">
        <v>44139</v>
      </c>
      <c r="F52" s="573">
        <f t="shared" si="24"/>
        <v>44144</v>
      </c>
      <c r="G52" s="573">
        <f t="shared" si="25"/>
        <v>44164</v>
      </c>
      <c r="H52" s="574">
        <f t="shared" si="26"/>
        <v>44194</v>
      </c>
      <c r="I52" s="574">
        <f t="shared" si="27"/>
        <v>44214</v>
      </c>
      <c r="J52" s="574">
        <f t="shared" si="28"/>
        <v>44236</v>
      </c>
      <c r="K52" s="574">
        <f t="shared" si="29"/>
        <v>44244</v>
      </c>
      <c r="L52" s="574">
        <f t="shared" si="30"/>
        <v>44238</v>
      </c>
      <c r="M52" s="574">
        <f t="shared" si="31"/>
        <v>44270</v>
      </c>
      <c r="N52" s="572">
        <f t="shared" si="32"/>
        <v>44296</v>
      </c>
      <c r="O52" s="574">
        <f t="shared" si="33"/>
        <v>44326</v>
      </c>
      <c r="P52" s="574">
        <f t="shared" si="21"/>
        <v>44380</v>
      </c>
      <c r="Q52" s="574">
        <f t="shared" si="34"/>
        <v>44400</v>
      </c>
      <c r="R52" s="574">
        <f t="shared" si="35"/>
        <v>44410</v>
      </c>
      <c r="S52" s="572">
        <f t="shared" si="36"/>
        <v>44430</v>
      </c>
      <c r="T52" s="572">
        <f t="shared" si="37"/>
        <v>44498</v>
      </c>
      <c r="U52" s="541">
        <v>44498</v>
      </c>
      <c r="V52" s="542" t="b">
        <f t="shared" si="22"/>
        <v>1</v>
      </c>
      <c r="W52" s="542">
        <f t="shared" si="23"/>
        <v>68</v>
      </c>
      <c r="X52" s="497">
        <f t="shared" si="19"/>
        <v>291</v>
      </c>
    </row>
    <row r="53" spans="1:24">
      <c r="A53" s="534">
        <f>IF(ISBLANK(D53),"",COUNTA($D$9:D53))</f>
        <v>45</v>
      </c>
      <c r="B53" s="575">
        <v>48</v>
      </c>
      <c r="C53" s="570" t="s">
        <v>727</v>
      </c>
      <c r="D53" s="571" t="str">
        <f t="shared" si="20"/>
        <v>48У_Т</v>
      </c>
      <c r="E53" s="572">
        <v>44263</v>
      </c>
      <c r="F53" s="573">
        <f t="shared" si="24"/>
        <v>44268</v>
      </c>
      <c r="G53" s="573">
        <f t="shared" si="25"/>
        <v>44288</v>
      </c>
      <c r="H53" s="574">
        <f t="shared" si="26"/>
        <v>44318</v>
      </c>
      <c r="I53" s="574">
        <f t="shared" si="27"/>
        <v>44338</v>
      </c>
      <c r="J53" s="574">
        <f t="shared" si="28"/>
        <v>44361</v>
      </c>
      <c r="K53" s="574">
        <f t="shared" si="29"/>
        <v>44368</v>
      </c>
      <c r="L53" s="574">
        <f t="shared" si="30"/>
        <v>44363</v>
      </c>
      <c r="M53" s="574">
        <f t="shared" si="31"/>
        <v>44391</v>
      </c>
      <c r="N53" s="572">
        <f t="shared" si="32"/>
        <v>44417</v>
      </c>
      <c r="O53" s="574">
        <f t="shared" si="33"/>
        <v>44447</v>
      </c>
      <c r="P53" s="574">
        <f t="shared" si="21"/>
        <v>44501</v>
      </c>
      <c r="Q53" s="574">
        <f t="shared" si="34"/>
        <v>44521</v>
      </c>
      <c r="R53" s="574">
        <f t="shared" si="35"/>
        <v>44531</v>
      </c>
      <c r="S53" s="572">
        <f t="shared" si="36"/>
        <v>44551</v>
      </c>
      <c r="T53" s="572">
        <f t="shared" si="37"/>
        <v>44622</v>
      </c>
      <c r="U53" s="541">
        <v>44622</v>
      </c>
      <c r="V53" s="542" t="b">
        <f t="shared" si="22"/>
        <v>1</v>
      </c>
      <c r="W53" s="542">
        <f t="shared" si="23"/>
        <v>71</v>
      </c>
      <c r="X53" s="497">
        <f t="shared" si="19"/>
        <v>288</v>
      </c>
    </row>
    <row r="54" spans="1:24">
      <c r="A54" s="534">
        <f>IF(ISBLANK(D54),"",COUNTA($D$9:D54))</f>
        <v>46</v>
      </c>
      <c r="B54" s="575">
        <v>49</v>
      </c>
      <c r="C54" s="570" t="s">
        <v>727</v>
      </c>
      <c r="D54" s="571" t="str">
        <f t="shared" si="20"/>
        <v>49У_Т</v>
      </c>
      <c r="E54" s="572">
        <v>44064</v>
      </c>
      <c r="F54" s="573">
        <f t="shared" si="24"/>
        <v>44069</v>
      </c>
      <c r="G54" s="573">
        <f t="shared" si="25"/>
        <v>44089</v>
      </c>
      <c r="H54" s="574">
        <f t="shared" si="26"/>
        <v>44119</v>
      </c>
      <c r="I54" s="574">
        <f t="shared" si="27"/>
        <v>44139</v>
      </c>
      <c r="J54" s="574">
        <f t="shared" si="28"/>
        <v>44161</v>
      </c>
      <c r="K54" s="574">
        <f t="shared" si="29"/>
        <v>44169</v>
      </c>
      <c r="L54" s="574">
        <f t="shared" si="30"/>
        <v>44165</v>
      </c>
      <c r="M54" s="574">
        <f t="shared" si="31"/>
        <v>44193</v>
      </c>
      <c r="N54" s="572">
        <f t="shared" si="32"/>
        <v>44219</v>
      </c>
      <c r="O54" s="574">
        <f t="shared" si="33"/>
        <v>44249</v>
      </c>
      <c r="P54" s="574">
        <f t="shared" si="21"/>
        <v>44305</v>
      </c>
      <c r="Q54" s="574">
        <f t="shared" si="34"/>
        <v>44325</v>
      </c>
      <c r="R54" s="574">
        <f t="shared" si="35"/>
        <v>44335</v>
      </c>
      <c r="S54" s="572">
        <f t="shared" si="36"/>
        <v>44355</v>
      </c>
      <c r="T54" s="572">
        <f t="shared" si="37"/>
        <v>44423</v>
      </c>
      <c r="U54" s="541">
        <v>44423</v>
      </c>
      <c r="V54" s="542" t="b">
        <f t="shared" si="22"/>
        <v>1</v>
      </c>
      <c r="W54" s="542">
        <f t="shared" si="23"/>
        <v>68</v>
      </c>
      <c r="X54" s="497">
        <f t="shared" si="19"/>
        <v>291</v>
      </c>
    </row>
    <row r="55" spans="1:24">
      <c r="A55" s="534">
        <f>IF(ISBLANK(D55),"",COUNTA($D$9:D55))</f>
        <v>47</v>
      </c>
      <c r="B55" s="575">
        <v>50</v>
      </c>
      <c r="C55" s="570" t="s">
        <v>727</v>
      </c>
      <c r="D55" s="571" t="str">
        <f t="shared" si="20"/>
        <v>50У_Т</v>
      </c>
      <c r="E55" s="572">
        <v>44251</v>
      </c>
      <c r="F55" s="573">
        <f t="shared" si="24"/>
        <v>44256</v>
      </c>
      <c r="G55" s="573">
        <f t="shared" si="25"/>
        <v>44276</v>
      </c>
      <c r="H55" s="574">
        <f t="shared" si="26"/>
        <v>44306</v>
      </c>
      <c r="I55" s="574">
        <f t="shared" si="27"/>
        <v>44326</v>
      </c>
      <c r="J55" s="574">
        <f t="shared" si="28"/>
        <v>44348</v>
      </c>
      <c r="K55" s="574">
        <f t="shared" si="29"/>
        <v>44356</v>
      </c>
      <c r="L55" s="574">
        <f t="shared" si="30"/>
        <v>44350</v>
      </c>
      <c r="M55" s="574">
        <f t="shared" si="31"/>
        <v>44378</v>
      </c>
      <c r="N55" s="572">
        <f t="shared" si="32"/>
        <v>44404</v>
      </c>
      <c r="O55" s="574">
        <f t="shared" si="33"/>
        <v>44434</v>
      </c>
      <c r="P55" s="574">
        <f t="shared" si="21"/>
        <v>44488</v>
      </c>
      <c r="Q55" s="574">
        <f t="shared" si="34"/>
        <v>44508</v>
      </c>
      <c r="R55" s="574">
        <f t="shared" si="35"/>
        <v>44518</v>
      </c>
      <c r="S55" s="572">
        <f t="shared" si="36"/>
        <v>44538</v>
      </c>
      <c r="T55" s="572">
        <f t="shared" si="37"/>
        <v>44610</v>
      </c>
      <c r="U55" s="541">
        <v>44610</v>
      </c>
      <c r="V55" s="542" t="b">
        <f t="shared" si="22"/>
        <v>1</v>
      </c>
      <c r="W55" s="542">
        <f t="shared" si="23"/>
        <v>72</v>
      </c>
      <c r="X55" s="497">
        <f t="shared" si="19"/>
        <v>287</v>
      </c>
    </row>
    <row r="56" spans="1:24">
      <c r="A56" s="534">
        <f>IF(ISBLANK(D56),"",COUNTA($D$9:D56))</f>
        <v>48</v>
      </c>
      <c r="B56" s="575">
        <v>51</v>
      </c>
      <c r="C56" s="570" t="s">
        <v>727</v>
      </c>
      <c r="D56" s="571" t="str">
        <f t="shared" si="20"/>
        <v>51У_Т</v>
      </c>
      <c r="E56" s="572">
        <v>44308</v>
      </c>
      <c r="F56" s="573">
        <f t="shared" si="24"/>
        <v>44313</v>
      </c>
      <c r="G56" s="573">
        <f t="shared" si="25"/>
        <v>44333</v>
      </c>
      <c r="H56" s="574">
        <f t="shared" si="26"/>
        <v>44363</v>
      </c>
      <c r="I56" s="574">
        <f t="shared" si="27"/>
        <v>44383</v>
      </c>
      <c r="J56" s="574">
        <f t="shared" si="28"/>
        <v>44405</v>
      </c>
      <c r="K56" s="574">
        <f t="shared" si="29"/>
        <v>44413</v>
      </c>
      <c r="L56" s="574">
        <f t="shared" si="30"/>
        <v>44407</v>
      </c>
      <c r="M56" s="574">
        <f t="shared" si="31"/>
        <v>44435</v>
      </c>
      <c r="N56" s="572">
        <f t="shared" si="32"/>
        <v>44463</v>
      </c>
      <c r="O56" s="574">
        <f t="shared" si="33"/>
        <v>44493</v>
      </c>
      <c r="P56" s="574">
        <f t="shared" si="21"/>
        <v>44548</v>
      </c>
      <c r="Q56" s="574">
        <f t="shared" si="34"/>
        <v>44568</v>
      </c>
      <c r="R56" s="574">
        <f t="shared" si="35"/>
        <v>44578</v>
      </c>
      <c r="S56" s="572">
        <f t="shared" si="36"/>
        <v>44598</v>
      </c>
      <c r="T56" s="572">
        <f t="shared" si="37"/>
        <v>44667</v>
      </c>
      <c r="U56" s="541">
        <v>44667</v>
      </c>
      <c r="V56" s="542" t="b">
        <f t="shared" si="22"/>
        <v>1</v>
      </c>
      <c r="W56" s="542">
        <f t="shared" si="23"/>
        <v>69</v>
      </c>
      <c r="X56" s="497">
        <f t="shared" si="19"/>
        <v>290</v>
      </c>
    </row>
    <row r="57" spans="1:24">
      <c r="A57" s="534">
        <f>IF(ISBLANK(D57),"",COUNTA($D$9:D57))</f>
        <v>49</v>
      </c>
      <c r="B57" s="575">
        <v>52</v>
      </c>
      <c r="C57" s="570" t="s">
        <v>727</v>
      </c>
      <c r="D57" s="571" t="str">
        <f t="shared" si="20"/>
        <v>52У_Т</v>
      </c>
      <c r="E57" s="572">
        <v>43933</v>
      </c>
      <c r="F57" s="573">
        <f t="shared" si="24"/>
        <v>43938</v>
      </c>
      <c r="G57" s="573">
        <f t="shared" si="25"/>
        <v>43958</v>
      </c>
      <c r="H57" s="574">
        <f t="shared" si="26"/>
        <v>43988</v>
      </c>
      <c r="I57" s="574">
        <f t="shared" si="27"/>
        <v>44008</v>
      </c>
      <c r="J57" s="574">
        <f t="shared" si="28"/>
        <v>44032</v>
      </c>
      <c r="K57" s="574">
        <f t="shared" si="29"/>
        <v>44038</v>
      </c>
      <c r="L57" s="574">
        <f t="shared" si="30"/>
        <v>44034</v>
      </c>
      <c r="M57" s="574">
        <f t="shared" si="31"/>
        <v>44062</v>
      </c>
      <c r="N57" s="572">
        <f t="shared" si="32"/>
        <v>44088</v>
      </c>
      <c r="O57" s="574">
        <f t="shared" si="33"/>
        <v>44118</v>
      </c>
      <c r="P57" s="574">
        <f t="shared" si="21"/>
        <v>44173</v>
      </c>
      <c r="Q57" s="574">
        <f t="shared" si="34"/>
        <v>44193</v>
      </c>
      <c r="R57" s="574">
        <f t="shared" si="35"/>
        <v>44203</v>
      </c>
      <c r="S57" s="572">
        <f t="shared" si="36"/>
        <v>44223</v>
      </c>
      <c r="T57" s="572">
        <f t="shared" si="37"/>
        <v>44292</v>
      </c>
      <c r="U57" s="541">
        <v>44292</v>
      </c>
      <c r="V57" s="542" t="b">
        <f t="shared" si="22"/>
        <v>1</v>
      </c>
      <c r="W57" s="542">
        <f t="shared" si="23"/>
        <v>69</v>
      </c>
    </row>
    <row r="58" spans="1:24" ht="48">
      <c r="A58" s="534">
        <f>IF(ISBLANK(D58),"",COUNTA($D$9:D58))</f>
        <v>50</v>
      </c>
      <c r="B58" s="576">
        <v>53</v>
      </c>
      <c r="C58" s="577" t="s">
        <v>858</v>
      </c>
      <c r="D58" s="578" t="str">
        <f t="shared" si="20"/>
        <v>53У_Э</v>
      </c>
      <c r="E58" s="579">
        <v>43899</v>
      </c>
      <c r="F58" s="580">
        <f t="shared" si="24"/>
        <v>43904</v>
      </c>
      <c r="G58" s="580">
        <f t="shared" si="25"/>
        <v>43924</v>
      </c>
      <c r="H58" s="581">
        <f t="shared" si="26"/>
        <v>43954</v>
      </c>
      <c r="I58" s="581">
        <f t="shared" si="27"/>
        <v>43974</v>
      </c>
      <c r="J58" s="581">
        <f t="shared" si="28"/>
        <v>43998</v>
      </c>
      <c r="K58" s="581">
        <f t="shared" si="29"/>
        <v>44004</v>
      </c>
      <c r="L58" s="581">
        <f t="shared" si="30"/>
        <v>44000</v>
      </c>
      <c r="M58" s="581">
        <f t="shared" si="31"/>
        <v>44028</v>
      </c>
      <c r="N58" s="579">
        <f t="shared" si="32"/>
        <v>44054</v>
      </c>
      <c r="O58" s="581">
        <f t="shared" si="33"/>
        <v>44084</v>
      </c>
      <c r="P58" s="581">
        <f t="shared" si="21"/>
        <v>44138</v>
      </c>
      <c r="Q58" s="581">
        <f t="shared" si="34"/>
        <v>44158</v>
      </c>
      <c r="R58" s="581">
        <f t="shared" si="35"/>
        <v>44168</v>
      </c>
      <c r="S58" s="579">
        <f t="shared" si="36"/>
        <v>44188</v>
      </c>
      <c r="T58" s="579">
        <f t="shared" si="37"/>
        <v>44258</v>
      </c>
      <c r="U58" s="541">
        <v>44258</v>
      </c>
      <c r="V58" s="542" t="b">
        <f t="shared" si="22"/>
        <v>1</v>
      </c>
      <c r="W58" s="542">
        <f t="shared" si="23"/>
        <v>70</v>
      </c>
    </row>
    <row r="59" spans="1:24" ht="48">
      <c r="A59" s="534">
        <f>IF(ISBLANK(D59),"",COUNTA($D$9:D59))</f>
        <v>51</v>
      </c>
      <c r="B59" s="576">
        <v>54</v>
      </c>
      <c r="C59" s="582" t="s">
        <v>858</v>
      </c>
      <c r="D59" s="578" t="str">
        <f t="shared" si="20"/>
        <v>54У_Э</v>
      </c>
      <c r="E59" s="579">
        <v>43648</v>
      </c>
      <c r="F59" s="580">
        <f t="shared" si="24"/>
        <v>43653</v>
      </c>
      <c r="G59" s="580">
        <f t="shared" si="25"/>
        <v>43673</v>
      </c>
      <c r="H59" s="581">
        <f t="shared" si="26"/>
        <v>43703</v>
      </c>
      <c r="I59" s="581">
        <f t="shared" si="27"/>
        <v>43723</v>
      </c>
      <c r="J59" s="581">
        <f t="shared" si="28"/>
        <v>43745</v>
      </c>
      <c r="K59" s="581">
        <f t="shared" si="29"/>
        <v>43753</v>
      </c>
      <c r="L59" s="581">
        <f t="shared" si="30"/>
        <v>43747</v>
      </c>
      <c r="M59" s="581">
        <f t="shared" si="31"/>
        <v>43776</v>
      </c>
      <c r="N59" s="579">
        <f t="shared" si="32"/>
        <v>43802</v>
      </c>
      <c r="O59" s="581">
        <f t="shared" si="33"/>
        <v>43832</v>
      </c>
      <c r="P59" s="581">
        <f t="shared" si="21"/>
        <v>43892</v>
      </c>
      <c r="Q59" s="581">
        <f t="shared" si="34"/>
        <v>43912</v>
      </c>
      <c r="R59" s="581">
        <f t="shared" si="35"/>
        <v>43922</v>
      </c>
      <c r="S59" s="579">
        <f t="shared" si="36"/>
        <v>43942</v>
      </c>
      <c r="T59" s="579">
        <f t="shared" si="37"/>
        <v>44007</v>
      </c>
      <c r="U59" s="541">
        <v>44007</v>
      </c>
      <c r="V59" s="542" t="b">
        <f t="shared" si="22"/>
        <v>1</v>
      </c>
      <c r="W59" s="542">
        <f t="shared" si="23"/>
        <v>65</v>
      </c>
    </row>
    <row r="60" spans="1:24" ht="48">
      <c r="A60" s="534">
        <f>IF(ISBLANK(D60),"",COUNTA($D$9:D60))</f>
        <v>52</v>
      </c>
      <c r="B60" s="576">
        <v>55</v>
      </c>
      <c r="C60" s="582" t="s">
        <v>858</v>
      </c>
      <c r="D60" s="578" t="str">
        <f t="shared" si="20"/>
        <v>55У_Э</v>
      </c>
      <c r="E60" s="579">
        <v>43667</v>
      </c>
      <c r="F60" s="580">
        <f t="shared" si="24"/>
        <v>43672</v>
      </c>
      <c r="G60" s="580">
        <f t="shared" si="25"/>
        <v>43692</v>
      </c>
      <c r="H60" s="581">
        <f t="shared" si="26"/>
        <v>43722</v>
      </c>
      <c r="I60" s="581">
        <f t="shared" si="27"/>
        <v>43742</v>
      </c>
      <c r="J60" s="581">
        <f t="shared" si="28"/>
        <v>43766</v>
      </c>
      <c r="K60" s="581">
        <f t="shared" si="29"/>
        <v>43772</v>
      </c>
      <c r="L60" s="581">
        <f t="shared" si="30"/>
        <v>43768</v>
      </c>
      <c r="M60" s="581">
        <f t="shared" si="31"/>
        <v>43797</v>
      </c>
      <c r="N60" s="579">
        <f t="shared" si="32"/>
        <v>43823</v>
      </c>
      <c r="O60" s="581">
        <f t="shared" si="33"/>
        <v>43853</v>
      </c>
      <c r="P60" s="581">
        <f t="shared" si="21"/>
        <v>43907</v>
      </c>
      <c r="Q60" s="581">
        <f t="shared" si="34"/>
        <v>43927</v>
      </c>
      <c r="R60" s="581">
        <f t="shared" si="35"/>
        <v>43937</v>
      </c>
      <c r="S60" s="579">
        <f t="shared" si="36"/>
        <v>43957</v>
      </c>
      <c r="T60" s="579">
        <f t="shared" si="37"/>
        <v>44026</v>
      </c>
      <c r="U60" s="541">
        <v>44026</v>
      </c>
      <c r="V60" s="542" t="b">
        <f t="shared" si="22"/>
        <v>1</v>
      </c>
      <c r="W60" s="542">
        <f t="shared" si="23"/>
        <v>69</v>
      </c>
    </row>
    <row r="61" spans="1:24" ht="48">
      <c r="A61" s="534">
        <f>IF(ISBLANK(D61),"",COUNTA($D$9:D61))</f>
        <v>53</v>
      </c>
      <c r="B61" s="576">
        <v>56</v>
      </c>
      <c r="C61" s="582" t="s">
        <v>858</v>
      </c>
      <c r="D61" s="578" t="str">
        <f t="shared" si="20"/>
        <v>56У_Э</v>
      </c>
      <c r="E61" s="579">
        <v>43755</v>
      </c>
      <c r="F61" s="580">
        <f t="shared" si="24"/>
        <v>43760</v>
      </c>
      <c r="G61" s="580">
        <f t="shared" si="25"/>
        <v>43780</v>
      </c>
      <c r="H61" s="581">
        <f t="shared" si="26"/>
        <v>43810</v>
      </c>
      <c r="I61" s="581">
        <f t="shared" si="27"/>
        <v>43830</v>
      </c>
      <c r="J61" s="581">
        <f t="shared" si="28"/>
        <v>43860</v>
      </c>
      <c r="K61" s="581">
        <f t="shared" si="29"/>
        <v>43860</v>
      </c>
      <c r="L61" s="581">
        <f t="shared" si="30"/>
        <v>43864</v>
      </c>
      <c r="M61" s="581">
        <f t="shared" si="31"/>
        <v>43892</v>
      </c>
      <c r="N61" s="579">
        <f t="shared" si="32"/>
        <v>43918</v>
      </c>
      <c r="O61" s="581">
        <f t="shared" si="33"/>
        <v>43948</v>
      </c>
      <c r="P61" s="581">
        <f t="shared" si="21"/>
        <v>44003</v>
      </c>
      <c r="Q61" s="581">
        <f t="shared" si="34"/>
        <v>44023</v>
      </c>
      <c r="R61" s="581">
        <f t="shared" si="35"/>
        <v>44033</v>
      </c>
      <c r="S61" s="579">
        <f t="shared" si="36"/>
        <v>44053</v>
      </c>
      <c r="T61" s="579">
        <f t="shared" si="37"/>
        <v>44114</v>
      </c>
      <c r="U61" s="541">
        <v>44114</v>
      </c>
      <c r="V61" s="542" t="b">
        <f t="shared" si="22"/>
        <v>1</v>
      </c>
      <c r="W61" s="542">
        <f t="shared" si="23"/>
        <v>61</v>
      </c>
    </row>
    <row r="62" spans="1:24" ht="48">
      <c r="A62" s="534">
        <f>IF(ISBLANK(D62),"",COUNTA($D$9:D62))</f>
        <v>54</v>
      </c>
      <c r="B62" s="576">
        <v>57</v>
      </c>
      <c r="C62" s="582" t="s">
        <v>858</v>
      </c>
      <c r="D62" s="578" t="str">
        <f t="shared" si="20"/>
        <v>57У_Э</v>
      </c>
      <c r="E62" s="579">
        <v>43763</v>
      </c>
      <c r="F62" s="580">
        <f t="shared" si="24"/>
        <v>43768</v>
      </c>
      <c r="G62" s="580">
        <f t="shared" si="25"/>
        <v>43788</v>
      </c>
      <c r="H62" s="581">
        <f t="shared" si="26"/>
        <v>43818</v>
      </c>
      <c r="I62" s="581">
        <f t="shared" si="27"/>
        <v>43838</v>
      </c>
      <c r="J62" s="581">
        <f t="shared" si="28"/>
        <v>43860</v>
      </c>
      <c r="K62" s="581">
        <f t="shared" si="29"/>
        <v>43868</v>
      </c>
      <c r="L62" s="581">
        <f t="shared" si="30"/>
        <v>43864</v>
      </c>
      <c r="M62" s="581">
        <f t="shared" si="31"/>
        <v>43892</v>
      </c>
      <c r="N62" s="579">
        <f t="shared" si="32"/>
        <v>43918</v>
      </c>
      <c r="O62" s="581">
        <f t="shared" si="33"/>
        <v>43948</v>
      </c>
      <c r="P62" s="581">
        <f t="shared" si="21"/>
        <v>44003</v>
      </c>
      <c r="Q62" s="581">
        <f t="shared" si="34"/>
        <v>44023</v>
      </c>
      <c r="R62" s="581">
        <f t="shared" si="35"/>
        <v>44033</v>
      </c>
      <c r="S62" s="579">
        <f t="shared" si="36"/>
        <v>44053</v>
      </c>
      <c r="T62" s="579">
        <f t="shared" si="37"/>
        <v>44122</v>
      </c>
      <c r="U62" s="541">
        <v>44122</v>
      </c>
      <c r="V62" s="542" t="b">
        <f t="shared" si="22"/>
        <v>1</v>
      </c>
      <c r="W62" s="542">
        <f t="shared" si="23"/>
        <v>69</v>
      </c>
    </row>
    <row r="63" spans="1:24" ht="48">
      <c r="A63" s="534">
        <f>IF(ISBLANK(D63),"",COUNTA($D$9:D63))</f>
        <v>55</v>
      </c>
      <c r="B63" s="576">
        <v>58</v>
      </c>
      <c r="C63" s="582" t="s">
        <v>858</v>
      </c>
      <c r="D63" s="578" t="str">
        <f t="shared" si="20"/>
        <v>58У_Э</v>
      </c>
      <c r="E63" s="579">
        <v>43990</v>
      </c>
      <c r="F63" s="580">
        <f t="shared" si="24"/>
        <v>43995</v>
      </c>
      <c r="G63" s="580">
        <f t="shared" si="25"/>
        <v>44015</v>
      </c>
      <c r="H63" s="581">
        <f t="shared" si="26"/>
        <v>44045</v>
      </c>
      <c r="I63" s="581">
        <f t="shared" si="27"/>
        <v>44065</v>
      </c>
      <c r="J63" s="581">
        <f t="shared" si="28"/>
        <v>44088</v>
      </c>
      <c r="K63" s="581">
        <f t="shared" si="29"/>
        <v>44095</v>
      </c>
      <c r="L63" s="581">
        <f t="shared" si="30"/>
        <v>44090</v>
      </c>
      <c r="M63" s="581">
        <f t="shared" si="31"/>
        <v>44118</v>
      </c>
      <c r="N63" s="579">
        <f t="shared" si="32"/>
        <v>44144</v>
      </c>
      <c r="O63" s="581">
        <f t="shared" si="33"/>
        <v>44174</v>
      </c>
      <c r="P63" s="581">
        <f t="shared" si="21"/>
        <v>44239</v>
      </c>
      <c r="Q63" s="581">
        <f t="shared" si="34"/>
        <v>44259</v>
      </c>
      <c r="R63" s="581">
        <f t="shared" si="35"/>
        <v>44269</v>
      </c>
      <c r="S63" s="579">
        <f t="shared" si="36"/>
        <v>44289</v>
      </c>
      <c r="T63" s="579">
        <f t="shared" si="37"/>
        <v>44349</v>
      </c>
      <c r="U63" s="541">
        <v>44349</v>
      </c>
      <c r="V63" s="542" t="b">
        <f t="shared" si="22"/>
        <v>1</v>
      </c>
      <c r="W63" s="542">
        <f t="shared" si="23"/>
        <v>60</v>
      </c>
    </row>
    <row r="64" spans="1:24" ht="48">
      <c r="A64" s="534">
        <f>IF(ISBLANK(D64),"",COUNTA($D$9:D64))</f>
        <v>56</v>
      </c>
      <c r="B64" s="576">
        <v>59</v>
      </c>
      <c r="C64" s="582" t="s">
        <v>858</v>
      </c>
      <c r="D64" s="578" t="str">
        <f t="shared" si="20"/>
        <v>59У_Э</v>
      </c>
      <c r="E64" s="579">
        <v>43778</v>
      </c>
      <c r="F64" s="580">
        <f t="shared" si="24"/>
        <v>43783</v>
      </c>
      <c r="G64" s="580">
        <f t="shared" si="25"/>
        <v>43803</v>
      </c>
      <c r="H64" s="581">
        <f t="shared" si="26"/>
        <v>43833</v>
      </c>
      <c r="I64" s="581">
        <f t="shared" si="27"/>
        <v>43853</v>
      </c>
      <c r="J64" s="581">
        <f t="shared" si="28"/>
        <v>43875</v>
      </c>
      <c r="K64" s="581">
        <f t="shared" si="29"/>
        <v>43883</v>
      </c>
      <c r="L64" s="581">
        <f t="shared" si="30"/>
        <v>43879</v>
      </c>
      <c r="M64" s="581">
        <f t="shared" si="31"/>
        <v>43907</v>
      </c>
      <c r="N64" s="579">
        <f t="shared" si="32"/>
        <v>43933</v>
      </c>
      <c r="O64" s="581">
        <f t="shared" si="33"/>
        <v>43963</v>
      </c>
      <c r="P64" s="581">
        <f t="shared" si="21"/>
        <v>44017</v>
      </c>
      <c r="Q64" s="581">
        <f t="shared" si="34"/>
        <v>44037</v>
      </c>
      <c r="R64" s="581">
        <f t="shared" si="35"/>
        <v>44047</v>
      </c>
      <c r="S64" s="579">
        <f t="shared" si="36"/>
        <v>44067</v>
      </c>
      <c r="T64" s="579">
        <f t="shared" si="37"/>
        <v>44137</v>
      </c>
      <c r="U64" s="541">
        <v>44137</v>
      </c>
      <c r="V64" s="542" t="b">
        <f t="shared" si="22"/>
        <v>1</v>
      </c>
      <c r="W64" s="542">
        <f t="shared" si="23"/>
        <v>70</v>
      </c>
    </row>
    <row r="65" spans="1:23" ht="48">
      <c r="A65" s="534">
        <f>IF(ISBLANK(D65),"",COUNTA($D$9:D65))</f>
        <v>57</v>
      </c>
      <c r="B65" s="576">
        <v>60</v>
      </c>
      <c r="C65" s="582" t="s">
        <v>858</v>
      </c>
      <c r="D65" s="578" t="str">
        <f t="shared" si="20"/>
        <v>60У_Э</v>
      </c>
      <c r="E65" s="579">
        <v>43898</v>
      </c>
      <c r="F65" s="580">
        <f t="shared" si="24"/>
        <v>43903</v>
      </c>
      <c r="G65" s="580">
        <f t="shared" si="25"/>
        <v>43923</v>
      </c>
      <c r="H65" s="581">
        <f t="shared" si="26"/>
        <v>43953</v>
      </c>
      <c r="I65" s="581">
        <f t="shared" si="27"/>
        <v>43973</v>
      </c>
      <c r="J65" s="581">
        <f t="shared" si="28"/>
        <v>43998</v>
      </c>
      <c r="K65" s="581">
        <f t="shared" si="29"/>
        <v>44003</v>
      </c>
      <c r="L65" s="581">
        <f t="shared" si="30"/>
        <v>44000</v>
      </c>
      <c r="M65" s="581">
        <f t="shared" si="31"/>
        <v>44028</v>
      </c>
      <c r="N65" s="579">
        <f t="shared" si="32"/>
        <v>44054</v>
      </c>
      <c r="O65" s="581">
        <f t="shared" si="33"/>
        <v>44084</v>
      </c>
      <c r="P65" s="581">
        <f t="shared" si="21"/>
        <v>44138</v>
      </c>
      <c r="Q65" s="581">
        <f t="shared" si="34"/>
        <v>44158</v>
      </c>
      <c r="R65" s="581">
        <f t="shared" si="35"/>
        <v>44168</v>
      </c>
      <c r="S65" s="579">
        <f t="shared" si="36"/>
        <v>44188</v>
      </c>
      <c r="T65" s="579">
        <f t="shared" si="37"/>
        <v>44257</v>
      </c>
      <c r="U65" s="541">
        <v>44257</v>
      </c>
      <c r="V65" s="542" t="b">
        <f t="shared" si="22"/>
        <v>1</v>
      </c>
      <c r="W65" s="542">
        <f t="shared" si="23"/>
        <v>69</v>
      </c>
    </row>
    <row r="66" spans="1:23" ht="48">
      <c r="A66" s="534">
        <f>IF(ISBLANK(D66),"",COUNTA($D$9:D66))</f>
        <v>58</v>
      </c>
      <c r="B66" s="576">
        <v>61</v>
      </c>
      <c r="C66" s="582" t="s">
        <v>858</v>
      </c>
      <c r="D66" s="578" t="str">
        <f t="shared" si="20"/>
        <v>61У_Э</v>
      </c>
      <c r="E66" s="579">
        <v>43903</v>
      </c>
      <c r="F66" s="580">
        <f t="shared" si="24"/>
        <v>43908</v>
      </c>
      <c r="G66" s="580">
        <f t="shared" si="25"/>
        <v>43928</v>
      </c>
      <c r="H66" s="581">
        <f t="shared" si="26"/>
        <v>43958</v>
      </c>
      <c r="I66" s="581">
        <f t="shared" si="27"/>
        <v>43978</v>
      </c>
      <c r="J66" s="581">
        <f t="shared" si="28"/>
        <v>44001</v>
      </c>
      <c r="K66" s="581">
        <f t="shared" si="29"/>
        <v>44008</v>
      </c>
      <c r="L66" s="581">
        <f t="shared" si="30"/>
        <v>44005</v>
      </c>
      <c r="M66" s="581">
        <f t="shared" si="31"/>
        <v>44033</v>
      </c>
      <c r="N66" s="579">
        <f t="shared" si="32"/>
        <v>44059</v>
      </c>
      <c r="O66" s="581">
        <f t="shared" si="33"/>
        <v>44089</v>
      </c>
      <c r="P66" s="581">
        <f t="shared" si="21"/>
        <v>44143</v>
      </c>
      <c r="Q66" s="581">
        <f t="shared" si="34"/>
        <v>44163</v>
      </c>
      <c r="R66" s="581">
        <f t="shared" si="35"/>
        <v>44173</v>
      </c>
      <c r="S66" s="579">
        <f t="shared" si="36"/>
        <v>44193</v>
      </c>
      <c r="T66" s="579">
        <f t="shared" si="37"/>
        <v>44262</v>
      </c>
      <c r="U66" s="541">
        <v>44262</v>
      </c>
      <c r="V66" s="542" t="b">
        <f t="shared" si="22"/>
        <v>1</v>
      </c>
      <c r="W66" s="542">
        <f t="shared" si="23"/>
        <v>69</v>
      </c>
    </row>
    <row r="67" spans="1:23" ht="48">
      <c r="A67" s="534">
        <f>IF(ISBLANK(D67),"",COUNTA($D$9:D67))</f>
        <v>59</v>
      </c>
      <c r="B67" s="576">
        <v>62</v>
      </c>
      <c r="C67" s="582" t="s">
        <v>858</v>
      </c>
      <c r="D67" s="578" t="str">
        <f t="shared" si="20"/>
        <v>62У_Э</v>
      </c>
      <c r="E67" s="579">
        <v>44251</v>
      </c>
      <c r="F67" s="580">
        <f t="shared" si="24"/>
        <v>44256</v>
      </c>
      <c r="G67" s="580">
        <f t="shared" si="25"/>
        <v>44276</v>
      </c>
      <c r="H67" s="581">
        <f t="shared" si="26"/>
        <v>44306</v>
      </c>
      <c r="I67" s="581">
        <f t="shared" si="27"/>
        <v>44326</v>
      </c>
      <c r="J67" s="581">
        <f t="shared" si="28"/>
        <v>44348</v>
      </c>
      <c r="K67" s="581">
        <f t="shared" si="29"/>
        <v>44356</v>
      </c>
      <c r="L67" s="581">
        <f t="shared" si="30"/>
        <v>44350</v>
      </c>
      <c r="M67" s="581">
        <f t="shared" si="31"/>
        <v>44378</v>
      </c>
      <c r="N67" s="579">
        <f t="shared" si="32"/>
        <v>44404</v>
      </c>
      <c r="O67" s="581">
        <f t="shared" si="33"/>
        <v>44434</v>
      </c>
      <c r="P67" s="581">
        <f t="shared" si="21"/>
        <v>44488</v>
      </c>
      <c r="Q67" s="581">
        <f t="shared" si="34"/>
        <v>44508</v>
      </c>
      <c r="R67" s="581">
        <f t="shared" si="35"/>
        <v>44518</v>
      </c>
      <c r="S67" s="579">
        <f t="shared" si="36"/>
        <v>44538</v>
      </c>
      <c r="T67" s="579">
        <f t="shared" si="37"/>
        <v>44610</v>
      </c>
      <c r="U67" s="541">
        <v>44610</v>
      </c>
      <c r="V67" s="542" t="b">
        <f t="shared" si="22"/>
        <v>1</v>
      </c>
      <c r="W67" s="542">
        <f t="shared" si="23"/>
        <v>72</v>
      </c>
    </row>
    <row r="68" spans="1:23" ht="48">
      <c r="A68" s="534">
        <f>IF(ISBLANK(D68),"",COUNTA($D$9:D68))</f>
        <v>60</v>
      </c>
      <c r="B68" s="576">
        <v>63</v>
      </c>
      <c r="C68" s="582" t="s">
        <v>858</v>
      </c>
      <c r="D68" s="578" t="str">
        <f t="shared" si="20"/>
        <v>63У_Э</v>
      </c>
      <c r="E68" s="579">
        <v>43843</v>
      </c>
      <c r="F68" s="580">
        <f t="shared" si="24"/>
        <v>43848</v>
      </c>
      <c r="G68" s="580">
        <f t="shared" si="25"/>
        <v>43868</v>
      </c>
      <c r="H68" s="581">
        <f t="shared" si="26"/>
        <v>43898</v>
      </c>
      <c r="I68" s="581">
        <f t="shared" si="27"/>
        <v>43918</v>
      </c>
      <c r="J68" s="581">
        <f t="shared" si="28"/>
        <v>43941</v>
      </c>
      <c r="K68" s="581">
        <f t="shared" si="29"/>
        <v>43948</v>
      </c>
      <c r="L68" s="581">
        <f t="shared" si="30"/>
        <v>43943</v>
      </c>
      <c r="M68" s="581">
        <f t="shared" si="31"/>
        <v>43972</v>
      </c>
      <c r="N68" s="579">
        <f t="shared" si="32"/>
        <v>43998</v>
      </c>
      <c r="O68" s="581">
        <f t="shared" si="33"/>
        <v>44028</v>
      </c>
      <c r="P68" s="581">
        <f t="shared" si="21"/>
        <v>44082</v>
      </c>
      <c r="Q68" s="581">
        <f t="shared" si="34"/>
        <v>44102</v>
      </c>
      <c r="R68" s="581">
        <f t="shared" si="35"/>
        <v>44112</v>
      </c>
      <c r="S68" s="579">
        <f t="shared" si="36"/>
        <v>44132</v>
      </c>
      <c r="T68" s="579">
        <f t="shared" si="37"/>
        <v>44202</v>
      </c>
      <c r="U68" s="541">
        <v>44202</v>
      </c>
      <c r="V68" s="542" t="b">
        <f t="shared" si="22"/>
        <v>1</v>
      </c>
      <c r="W68" s="542">
        <f t="shared" si="23"/>
        <v>70</v>
      </c>
    </row>
    <row r="69" spans="1:23" ht="48">
      <c r="A69" s="534">
        <f>IF(ISBLANK(D69),"",COUNTA($D$9:D69))</f>
        <v>61</v>
      </c>
      <c r="B69" s="576">
        <v>64</v>
      </c>
      <c r="C69" s="582" t="s">
        <v>858</v>
      </c>
      <c r="D69" s="578" t="str">
        <f t="shared" si="20"/>
        <v>64У_Э</v>
      </c>
      <c r="E69" s="579">
        <v>43899</v>
      </c>
      <c r="F69" s="580">
        <f t="shared" si="24"/>
        <v>43904</v>
      </c>
      <c r="G69" s="580">
        <f t="shared" si="25"/>
        <v>43924</v>
      </c>
      <c r="H69" s="581">
        <f t="shared" si="26"/>
        <v>43954</v>
      </c>
      <c r="I69" s="581">
        <f t="shared" si="27"/>
        <v>43974</v>
      </c>
      <c r="J69" s="581">
        <f t="shared" si="28"/>
        <v>43998</v>
      </c>
      <c r="K69" s="581">
        <f t="shared" si="29"/>
        <v>44004</v>
      </c>
      <c r="L69" s="581">
        <f t="shared" si="30"/>
        <v>44000</v>
      </c>
      <c r="M69" s="581">
        <f t="shared" si="31"/>
        <v>44028</v>
      </c>
      <c r="N69" s="579">
        <f t="shared" si="32"/>
        <v>44054</v>
      </c>
      <c r="O69" s="581">
        <f t="shared" si="33"/>
        <v>44084</v>
      </c>
      <c r="P69" s="581">
        <f t="shared" si="21"/>
        <v>44138</v>
      </c>
      <c r="Q69" s="581">
        <f t="shared" si="34"/>
        <v>44158</v>
      </c>
      <c r="R69" s="581">
        <f t="shared" si="35"/>
        <v>44168</v>
      </c>
      <c r="S69" s="579">
        <f t="shared" si="36"/>
        <v>44188</v>
      </c>
      <c r="T69" s="579">
        <f t="shared" si="37"/>
        <v>44258</v>
      </c>
      <c r="U69" s="541">
        <v>44258</v>
      </c>
      <c r="V69" s="542" t="b">
        <f t="shared" si="22"/>
        <v>1</v>
      </c>
      <c r="W69" s="542">
        <f t="shared" si="23"/>
        <v>70</v>
      </c>
    </row>
    <row r="70" spans="1:23" ht="48">
      <c r="A70" s="534">
        <f>IF(ISBLANK(D70),"",COUNTA($D$9:D70))</f>
        <v>62</v>
      </c>
      <c r="B70" s="576">
        <v>65</v>
      </c>
      <c r="C70" s="582" t="s">
        <v>858</v>
      </c>
      <c r="D70" s="578" t="str">
        <f t="shared" si="20"/>
        <v>65У_Э</v>
      </c>
      <c r="E70" s="579">
        <v>44013</v>
      </c>
      <c r="F70" s="580">
        <f t="shared" si="24"/>
        <v>44018</v>
      </c>
      <c r="G70" s="580">
        <f t="shared" si="25"/>
        <v>44038</v>
      </c>
      <c r="H70" s="581">
        <f t="shared" si="26"/>
        <v>44068</v>
      </c>
      <c r="I70" s="581">
        <f t="shared" si="27"/>
        <v>44088</v>
      </c>
      <c r="J70" s="581">
        <f t="shared" si="28"/>
        <v>44110</v>
      </c>
      <c r="K70" s="581">
        <f t="shared" si="29"/>
        <v>44118</v>
      </c>
      <c r="L70" s="581">
        <f t="shared" si="30"/>
        <v>44112</v>
      </c>
      <c r="M70" s="581">
        <f t="shared" si="31"/>
        <v>44141</v>
      </c>
      <c r="N70" s="579">
        <f t="shared" si="32"/>
        <v>44169</v>
      </c>
      <c r="O70" s="581">
        <f t="shared" si="33"/>
        <v>44199</v>
      </c>
      <c r="P70" s="581">
        <f t="shared" si="21"/>
        <v>44260</v>
      </c>
      <c r="Q70" s="581">
        <f t="shared" si="34"/>
        <v>44280</v>
      </c>
      <c r="R70" s="581">
        <f t="shared" si="35"/>
        <v>44290</v>
      </c>
      <c r="S70" s="579">
        <f t="shared" si="36"/>
        <v>44310</v>
      </c>
      <c r="T70" s="579">
        <f t="shared" si="37"/>
        <v>44372</v>
      </c>
      <c r="U70" s="541">
        <v>44372</v>
      </c>
      <c r="V70" s="542" t="b">
        <f t="shared" si="22"/>
        <v>1</v>
      </c>
      <c r="W70" s="542">
        <f t="shared" si="23"/>
        <v>62</v>
      </c>
    </row>
    <row r="71" spans="1:23" ht="48">
      <c r="A71" s="534">
        <f>IF(ISBLANK(D71),"",COUNTA($D$9:D71))</f>
        <v>63</v>
      </c>
      <c r="B71" s="576">
        <v>66</v>
      </c>
      <c r="C71" s="582" t="s">
        <v>858</v>
      </c>
      <c r="D71" s="578" t="str">
        <f t="shared" si="20"/>
        <v>66У_Э</v>
      </c>
      <c r="E71" s="579">
        <v>44103</v>
      </c>
      <c r="F71" s="580">
        <f t="shared" si="24"/>
        <v>44108</v>
      </c>
      <c r="G71" s="580">
        <f t="shared" si="25"/>
        <v>44128</v>
      </c>
      <c r="H71" s="581">
        <f t="shared" si="26"/>
        <v>44158</v>
      </c>
      <c r="I71" s="581">
        <f t="shared" si="27"/>
        <v>44178</v>
      </c>
      <c r="J71" s="581">
        <f t="shared" si="28"/>
        <v>44209</v>
      </c>
      <c r="K71" s="581">
        <f t="shared" si="29"/>
        <v>44208</v>
      </c>
      <c r="L71" s="581">
        <f t="shared" si="30"/>
        <v>44211</v>
      </c>
      <c r="M71" s="581">
        <f t="shared" si="31"/>
        <v>44239</v>
      </c>
      <c r="N71" s="579">
        <f t="shared" si="32"/>
        <v>44267</v>
      </c>
      <c r="O71" s="581">
        <f t="shared" si="33"/>
        <v>44297</v>
      </c>
      <c r="P71" s="581">
        <f t="shared" si="21"/>
        <v>44351</v>
      </c>
      <c r="Q71" s="581">
        <f t="shared" si="34"/>
        <v>44371</v>
      </c>
      <c r="R71" s="581">
        <f t="shared" si="35"/>
        <v>44381</v>
      </c>
      <c r="S71" s="579">
        <f t="shared" si="36"/>
        <v>44401</v>
      </c>
      <c r="T71" s="579">
        <f t="shared" si="37"/>
        <v>44462</v>
      </c>
      <c r="U71" s="541">
        <v>44462</v>
      </c>
      <c r="V71" s="542" t="b">
        <f t="shared" si="22"/>
        <v>1</v>
      </c>
      <c r="W71" s="542">
        <f t="shared" si="23"/>
        <v>61</v>
      </c>
    </row>
    <row r="72" spans="1:23" ht="48">
      <c r="A72" s="534">
        <f>IF(ISBLANK(D72),"",COUNTA($D$9:D72))</f>
        <v>64</v>
      </c>
      <c r="B72" s="576">
        <v>67</v>
      </c>
      <c r="C72" s="582" t="s">
        <v>858</v>
      </c>
      <c r="D72" s="578" t="str">
        <f t="shared" si="20"/>
        <v>67У_Э</v>
      </c>
      <c r="E72" s="579">
        <v>43933</v>
      </c>
      <c r="F72" s="580">
        <f t="shared" si="24"/>
        <v>43938</v>
      </c>
      <c r="G72" s="580">
        <f t="shared" si="25"/>
        <v>43958</v>
      </c>
      <c r="H72" s="581">
        <f t="shared" si="26"/>
        <v>43988</v>
      </c>
      <c r="I72" s="581">
        <f t="shared" si="27"/>
        <v>44008</v>
      </c>
      <c r="J72" s="581">
        <f t="shared" si="28"/>
        <v>44032</v>
      </c>
      <c r="K72" s="581">
        <f t="shared" si="29"/>
        <v>44038</v>
      </c>
      <c r="L72" s="581">
        <f t="shared" si="30"/>
        <v>44034</v>
      </c>
      <c r="M72" s="581">
        <f t="shared" si="31"/>
        <v>44062</v>
      </c>
      <c r="N72" s="579">
        <f t="shared" si="32"/>
        <v>44088</v>
      </c>
      <c r="O72" s="581">
        <f t="shared" si="33"/>
        <v>44118</v>
      </c>
      <c r="P72" s="581">
        <f t="shared" si="21"/>
        <v>44173</v>
      </c>
      <c r="Q72" s="581">
        <f t="shared" si="34"/>
        <v>44193</v>
      </c>
      <c r="R72" s="581">
        <f t="shared" si="35"/>
        <v>44203</v>
      </c>
      <c r="S72" s="579">
        <f t="shared" si="36"/>
        <v>44223</v>
      </c>
      <c r="T72" s="579">
        <f t="shared" si="37"/>
        <v>44292</v>
      </c>
      <c r="U72" s="541">
        <v>44292</v>
      </c>
      <c r="V72" s="542" t="b">
        <f t="shared" si="22"/>
        <v>1</v>
      </c>
      <c r="W72" s="542">
        <f t="shared" si="23"/>
        <v>69</v>
      </c>
    </row>
    <row r="73" spans="1:23" ht="48">
      <c r="A73" s="534">
        <f>IF(ISBLANK(D73),"",COUNTA($D$9:D73))</f>
        <v>65</v>
      </c>
      <c r="B73" s="576">
        <v>68</v>
      </c>
      <c r="C73" s="577" t="s">
        <v>858</v>
      </c>
      <c r="D73" s="578" t="str">
        <f t="shared" ref="D73:D104" si="38">CONCATENATE(B73,,C73)</f>
        <v>68У_Э</v>
      </c>
      <c r="E73" s="579">
        <v>43663</v>
      </c>
      <c r="F73" s="580">
        <f t="shared" si="24"/>
        <v>43668</v>
      </c>
      <c r="G73" s="580">
        <f t="shared" si="25"/>
        <v>43688</v>
      </c>
      <c r="H73" s="581">
        <f t="shared" si="26"/>
        <v>43718</v>
      </c>
      <c r="I73" s="581">
        <f t="shared" si="27"/>
        <v>43738</v>
      </c>
      <c r="J73" s="581">
        <f t="shared" si="28"/>
        <v>43760</v>
      </c>
      <c r="K73" s="581">
        <f t="shared" si="29"/>
        <v>43768</v>
      </c>
      <c r="L73" s="581">
        <f t="shared" si="30"/>
        <v>43762</v>
      </c>
      <c r="M73" s="581">
        <f t="shared" si="31"/>
        <v>43791</v>
      </c>
      <c r="N73" s="579">
        <f t="shared" si="32"/>
        <v>43819</v>
      </c>
      <c r="O73" s="581">
        <f t="shared" si="33"/>
        <v>43849</v>
      </c>
      <c r="P73" s="581">
        <f t="shared" ref="P73:P104" si="39">WORKDAY(O73,$N$8,праздники)+$N$7</f>
        <v>43903</v>
      </c>
      <c r="Q73" s="581">
        <f t="shared" si="34"/>
        <v>43923</v>
      </c>
      <c r="R73" s="581">
        <f t="shared" si="35"/>
        <v>43933</v>
      </c>
      <c r="S73" s="579">
        <f t="shared" si="36"/>
        <v>43953</v>
      </c>
      <c r="T73" s="579">
        <f t="shared" si="37"/>
        <v>43961</v>
      </c>
      <c r="U73" s="541">
        <v>43961</v>
      </c>
      <c r="V73" s="542" t="b">
        <f t="shared" ref="V73:V104" si="40">T73=U73</f>
        <v>1</v>
      </c>
      <c r="W73" s="542">
        <f t="shared" ref="W73:W104" si="41">U73-S73</f>
        <v>8</v>
      </c>
    </row>
    <row r="74" spans="1:23" ht="48">
      <c r="A74" s="534">
        <f>IF(ISBLANK(D74),"",COUNTA($D$9:D74))</f>
        <v>66</v>
      </c>
      <c r="B74" s="576">
        <v>69</v>
      </c>
      <c r="C74" s="577" t="s">
        <v>858</v>
      </c>
      <c r="D74" s="578" t="str">
        <f t="shared" si="38"/>
        <v>69У_Э</v>
      </c>
      <c r="E74" s="579">
        <v>43933</v>
      </c>
      <c r="F74" s="580">
        <f t="shared" si="24"/>
        <v>43938</v>
      </c>
      <c r="G74" s="580">
        <f t="shared" si="25"/>
        <v>43958</v>
      </c>
      <c r="H74" s="581">
        <f t="shared" si="26"/>
        <v>43988</v>
      </c>
      <c r="I74" s="581">
        <f t="shared" si="27"/>
        <v>44008</v>
      </c>
      <c r="J74" s="581">
        <f t="shared" si="28"/>
        <v>44032</v>
      </c>
      <c r="K74" s="581">
        <f t="shared" si="29"/>
        <v>44038</v>
      </c>
      <c r="L74" s="581">
        <f t="shared" si="30"/>
        <v>44034</v>
      </c>
      <c r="M74" s="581">
        <f t="shared" si="31"/>
        <v>44062</v>
      </c>
      <c r="N74" s="579">
        <f t="shared" si="32"/>
        <v>44088</v>
      </c>
      <c r="O74" s="581">
        <f t="shared" si="33"/>
        <v>44118</v>
      </c>
      <c r="P74" s="581">
        <f t="shared" si="39"/>
        <v>44173</v>
      </c>
      <c r="Q74" s="581">
        <f t="shared" si="34"/>
        <v>44193</v>
      </c>
      <c r="R74" s="581">
        <f t="shared" si="35"/>
        <v>44203</v>
      </c>
      <c r="S74" s="579">
        <f t="shared" si="36"/>
        <v>44223</v>
      </c>
      <c r="T74" s="579">
        <f t="shared" si="37"/>
        <v>44292</v>
      </c>
      <c r="U74" s="541">
        <v>44292</v>
      </c>
      <c r="V74" s="542" t="b">
        <f t="shared" si="40"/>
        <v>1</v>
      </c>
      <c r="W74" s="542">
        <f t="shared" si="41"/>
        <v>69</v>
      </c>
    </row>
    <row r="75" spans="1:23" ht="48">
      <c r="A75" s="534">
        <f>IF(ISBLANK(D75),"",COUNTA($D$9:D75))</f>
        <v>67</v>
      </c>
      <c r="B75" s="576">
        <v>70</v>
      </c>
      <c r="C75" s="577" t="s">
        <v>858</v>
      </c>
      <c r="D75" s="578" t="str">
        <f t="shared" si="38"/>
        <v>70У_Э</v>
      </c>
      <c r="E75" s="579">
        <v>44049</v>
      </c>
      <c r="F75" s="580">
        <f t="shared" ref="F75:F106" si="42">E75+$F$6</f>
        <v>44054</v>
      </c>
      <c r="G75" s="580">
        <f t="shared" ref="G75:G106" si="43">F75+$G$6</f>
        <v>44074</v>
      </c>
      <c r="H75" s="581">
        <f t="shared" ref="H75:H106" si="44">G75+$H$6</f>
        <v>44104</v>
      </c>
      <c r="I75" s="581">
        <f t="shared" ref="I75:I106" si="45">H75+$I$6</f>
        <v>44124</v>
      </c>
      <c r="J75" s="581">
        <f t="shared" ref="J75:J106" si="46">WORKDAY(I75,$J$8,праздники)</f>
        <v>44147</v>
      </c>
      <c r="K75" s="581">
        <f t="shared" ref="K75:K106" si="47">I75+$K$8</f>
        <v>44154</v>
      </c>
      <c r="L75" s="581">
        <f t="shared" ref="L75:L106" si="48">WORKDAY(J75,$L$8,праздники)</f>
        <v>44151</v>
      </c>
      <c r="M75" s="581">
        <f t="shared" ref="M75:M106" si="49">WORKDAY(L75,$M$8,праздники)</f>
        <v>44179</v>
      </c>
      <c r="N75" s="579">
        <f t="shared" ref="N75:N106" si="50">WORKDAY(L75,$N$8,праздники)+$N$7</f>
        <v>44205</v>
      </c>
      <c r="O75" s="581">
        <f t="shared" ref="O75:O106" si="51">N75+$O$6</f>
        <v>44235</v>
      </c>
      <c r="P75" s="581">
        <f t="shared" si="39"/>
        <v>44291</v>
      </c>
      <c r="Q75" s="581">
        <f t="shared" ref="Q75:Q106" si="52">P75+$Q$6</f>
        <v>44311</v>
      </c>
      <c r="R75" s="581">
        <f t="shared" ref="R75:R106" si="53">Q75+$R$6</f>
        <v>44321</v>
      </c>
      <c r="S75" s="579">
        <f t="shared" ref="S75:S106" si="54">R75+$S$6</f>
        <v>44341</v>
      </c>
      <c r="T75" s="579">
        <f t="shared" ref="T75:T106" si="55">U75</f>
        <v>44408</v>
      </c>
      <c r="U75" s="541">
        <v>44408</v>
      </c>
      <c r="V75" s="542" t="b">
        <f t="shared" si="40"/>
        <v>1</v>
      </c>
      <c r="W75" s="542">
        <f t="shared" si="41"/>
        <v>67</v>
      </c>
    </row>
    <row r="76" spans="1:23" ht="48">
      <c r="A76" s="534">
        <f>IF(ISBLANK(D76),"",COUNTA($D$9:D76))</f>
        <v>68</v>
      </c>
      <c r="B76" s="576">
        <v>71</v>
      </c>
      <c r="C76" s="577" t="s">
        <v>858</v>
      </c>
      <c r="D76" s="578" t="str">
        <f t="shared" si="38"/>
        <v>71У_Э</v>
      </c>
      <c r="E76" s="579">
        <v>44303</v>
      </c>
      <c r="F76" s="580">
        <f t="shared" si="42"/>
        <v>44308</v>
      </c>
      <c r="G76" s="580">
        <f t="shared" si="43"/>
        <v>44328</v>
      </c>
      <c r="H76" s="581">
        <f t="shared" si="44"/>
        <v>44358</v>
      </c>
      <c r="I76" s="581">
        <f t="shared" si="45"/>
        <v>44378</v>
      </c>
      <c r="J76" s="581">
        <f t="shared" si="46"/>
        <v>44400</v>
      </c>
      <c r="K76" s="581">
        <f t="shared" si="47"/>
        <v>44408</v>
      </c>
      <c r="L76" s="581">
        <f t="shared" si="48"/>
        <v>44404</v>
      </c>
      <c r="M76" s="581">
        <f t="shared" si="49"/>
        <v>44432</v>
      </c>
      <c r="N76" s="579">
        <f t="shared" si="50"/>
        <v>44458</v>
      </c>
      <c r="O76" s="581">
        <f t="shared" si="51"/>
        <v>44488</v>
      </c>
      <c r="P76" s="581">
        <f t="shared" si="39"/>
        <v>44543</v>
      </c>
      <c r="Q76" s="581">
        <f t="shared" si="52"/>
        <v>44563</v>
      </c>
      <c r="R76" s="581">
        <f t="shared" si="53"/>
        <v>44573</v>
      </c>
      <c r="S76" s="579">
        <f t="shared" si="54"/>
        <v>44593</v>
      </c>
      <c r="T76" s="579">
        <f t="shared" si="55"/>
        <v>44662</v>
      </c>
      <c r="U76" s="541">
        <v>44662</v>
      </c>
      <c r="V76" s="542" t="b">
        <f t="shared" si="40"/>
        <v>1</v>
      </c>
      <c r="W76" s="542">
        <f t="shared" si="41"/>
        <v>69</v>
      </c>
    </row>
    <row r="77" spans="1:23" ht="48">
      <c r="A77" s="534">
        <f>IF(ISBLANK(D77),"",COUNTA($D$9:D77))</f>
        <v>69</v>
      </c>
      <c r="B77" s="576">
        <v>72</v>
      </c>
      <c r="C77" s="577" t="s">
        <v>858</v>
      </c>
      <c r="D77" s="578" t="str">
        <f t="shared" si="38"/>
        <v>72У_Э</v>
      </c>
      <c r="E77" s="579">
        <v>43988</v>
      </c>
      <c r="F77" s="580">
        <f t="shared" si="42"/>
        <v>43993</v>
      </c>
      <c r="G77" s="580">
        <f t="shared" si="43"/>
        <v>44013</v>
      </c>
      <c r="H77" s="581">
        <f t="shared" si="44"/>
        <v>44043</v>
      </c>
      <c r="I77" s="581">
        <f t="shared" si="45"/>
        <v>44063</v>
      </c>
      <c r="J77" s="581">
        <f t="shared" si="46"/>
        <v>44085</v>
      </c>
      <c r="K77" s="581">
        <f t="shared" si="47"/>
        <v>44093</v>
      </c>
      <c r="L77" s="581">
        <f t="shared" si="48"/>
        <v>44089</v>
      </c>
      <c r="M77" s="581">
        <f t="shared" si="49"/>
        <v>44117</v>
      </c>
      <c r="N77" s="579">
        <f t="shared" si="50"/>
        <v>44143</v>
      </c>
      <c r="O77" s="581">
        <f t="shared" si="51"/>
        <v>44173</v>
      </c>
      <c r="P77" s="581">
        <f t="shared" si="39"/>
        <v>44236</v>
      </c>
      <c r="Q77" s="581">
        <f t="shared" si="52"/>
        <v>44256</v>
      </c>
      <c r="R77" s="581">
        <f t="shared" si="53"/>
        <v>44266</v>
      </c>
      <c r="S77" s="579">
        <f t="shared" si="54"/>
        <v>44286</v>
      </c>
      <c r="T77" s="579">
        <f t="shared" si="55"/>
        <v>44347</v>
      </c>
      <c r="U77" s="541">
        <v>44347</v>
      </c>
      <c r="V77" s="542" t="b">
        <f t="shared" si="40"/>
        <v>1</v>
      </c>
      <c r="W77" s="542">
        <f t="shared" si="41"/>
        <v>61</v>
      </c>
    </row>
    <row r="78" spans="1:23" ht="48">
      <c r="A78" s="534">
        <f>IF(ISBLANK(D78),"",COUNTA($D$9:D78))</f>
        <v>70</v>
      </c>
      <c r="B78" s="576">
        <v>73</v>
      </c>
      <c r="C78" s="577" t="s">
        <v>858</v>
      </c>
      <c r="D78" s="578" t="str">
        <f t="shared" si="38"/>
        <v>73У_Э</v>
      </c>
      <c r="E78" s="579">
        <v>44121</v>
      </c>
      <c r="F78" s="580">
        <f t="shared" si="42"/>
        <v>44126</v>
      </c>
      <c r="G78" s="580">
        <f t="shared" si="43"/>
        <v>44146</v>
      </c>
      <c r="H78" s="581">
        <f t="shared" si="44"/>
        <v>44176</v>
      </c>
      <c r="I78" s="581">
        <f t="shared" si="45"/>
        <v>44196</v>
      </c>
      <c r="J78" s="581">
        <f t="shared" si="46"/>
        <v>44228</v>
      </c>
      <c r="K78" s="581">
        <f t="shared" si="47"/>
        <v>44226</v>
      </c>
      <c r="L78" s="581">
        <f t="shared" si="48"/>
        <v>44230</v>
      </c>
      <c r="M78" s="581">
        <f t="shared" si="49"/>
        <v>44259</v>
      </c>
      <c r="N78" s="579">
        <f t="shared" si="50"/>
        <v>44285</v>
      </c>
      <c r="O78" s="581">
        <f t="shared" si="51"/>
        <v>44315</v>
      </c>
      <c r="P78" s="581">
        <f t="shared" si="39"/>
        <v>44369</v>
      </c>
      <c r="Q78" s="581">
        <f t="shared" si="52"/>
        <v>44389</v>
      </c>
      <c r="R78" s="581">
        <f t="shared" si="53"/>
        <v>44399</v>
      </c>
      <c r="S78" s="579">
        <f t="shared" si="54"/>
        <v>44419</v>
      </c>
      <c r="T78" s="579">
        <f t="shared" si="55"/>
        <v>44480</v>
      </c>
      <c r="U78" s="541">
        <v>44480</v>
      </c>
      <c r="V78" s="542" t="b">
        <f t="shared" si="40"/>
        <v>1</v>
      </c>
      <c r="W78" s="542">
        <f t="shared" si="41"/>
        <v>61</v>
      </c>
    </row>
    <row r="79" spans="1:23" ht="48">
      <c r="A79" s="534">
        <f>IF(ISBLANK(D79),"",COUNTA($D$9:D79))</f>
        <v>71</v>
      </c>
      <c r="B79" s="576">
        <v>74</v>
      </c>
      <c r="C79" s="577" t="s">
        <v>858</v>
      </c>
      <c r="D79" s="578" t="str">
        <f t="shared" si="38"/>
        <v>74У_Э</v>
      </c>
      <c r="E79" s="579">
        <v>43808</v>
      </c>
      <c r="F79" s="580">
        <f t="shared" si="42"/>
        <v>43813</v>
      </c>
      <c r="G79" s="580">
        <f t="shared" si="43"/>
        <v>43833</v>
      </c>
      <c r="H79" s="581">
        <f t="shared" si="44"/>
        <v>43863</v>
      </c>
      <c r="I79" s="581">
        <f t="shared" si="45"/>
        <v>43883</v>
      </c>
      <c r="J79" s="581">
        <f t="shared" si="46"/>
        <v>43906</v>
      </c>
      <c r="K79" s="581">
        <f t="shared" si="47"/>
        <v>43913</v>
      </c>
      <c r="L79" s="581">
        <f t="shared" si="48"/>
        <v>43908</v>
      </c>
      <c r="M79" s="581">
        <f t="shared" si="49"/>
        <v>43936</v>
      </c>
      <c r="N79" s="579">
        <f t="shared" si="50"/>
        <v>43962</v>
      </c>
      <c r="O79" s="581">
        <f t="shared" si="51"/>
        <v>43992</v>
      </c>
      <c r="P79" s="581">
        <f t="shared" si="39"/>
        <v>44047</v>
      </c>
      <c r="Q79" s="581">
        <f t="shared" si="52"/>
        <v>44067</v>
      </c>
      <c r="R79" s="581">
        <f t="shared" si="53"/>
        <v>44077</v>
      </c>
      <c r="S79" s="579">
        <f t="shared" si="54"/>
        <v>44097</v>
      </c>
      <c r="T79" s="579">
        <f t="shared" si="55"/>
        <v>44167</v>
      </c>
      <c r="U79" s="541">
        <v>44167</v>
      </c>
      <c r="V79" s="542" t="b">
        <f t="shared" si="40"/>
        <v>1</v>
      </c>
      <c r="W79" s="542">
        <f t="shared" si="41"/>
        <v>70</v>
      </c>
    </row>
    <row r="80" spans="1:23" ht="48">
      <c r="A80" s="534">
        <f>IF(ISBLANK(D80),"",COUNTA($D$9:D80))</f>
        <v>72</v>
      </c>
      <c r="B80" s="576">
        <v>75</v>
      </c>
      <c r="C80" s="577" t="s">
        <v>858</v>
      </c>
      <c r="D80" s="578" t="str">
        <f t="shared" si="38"/>
        <v>75У_Э</v>
      </c>
      <c r="E80" s="579">
        <v>44193</v>
      </c>
      <c r="F80" s="580">
        <f t="shared" si="42"/>
        <v>44198</v>
      </c>
      <c r="G80" s="580">
        <f t="shared" si="43"/>
        <v>44218</v>
      </c>
      <c r="H80" s="581">
        <f t="shared" si="44"/>
        <v>44248</v>
      </c>
      <c r="I80" s="581">
        <f t="shared" si="45"/>
        <v>44268</v>
      </c>
      <c r="J80" s="581">
        <f t="shared" si="46"/>
        <v>44291</v>
      </c>
      <c r="K80" s="581">
        <f t="shared" si="47"/>
        <v>44298</v>
      </c>
      <c r="L80" s="581">
        <f t="shared" si="48"/>
        <v>44293</v>
      </c>
      <c r="M80" s="581">
        <f t="shared" si="49"/>
        <v>44321</v>
      </c>
      <c r="N80" s="579">
        <f t="shared" si="50"/>
        <v>44347</v>
      </c>
      <c r="O80" s="581">
        <f t="shared" si="51"/>
        <v>44377</v>
      </c>
      <c r="P80" s="581">
        <f t="shared" si="39"/>
        <v>44431</v>
      </c>
      <c r="Q80" s="581">
        <f t="shared" si="52"/>
        <v>44451</v>
      </c>
      <c r="R80" s="581">
        <f t="shared" si="53"/>
        <v>44461</v>
      </c>
      <c r="S80" s="579">
        <f t="shared" si="54"/>
        <v>44481</v>
      </c>
      <c r="T80" s="579">
        <f t="shared" si="55"/>
        <v>44552</v>
      </c>
      <c r="U80" s="541">
        <v>44552</v>
      </c>
      <c r="V80" s="542" t="b">
        <f t="shared" si="40"/>
        <v>1</v>
      </c>
      <c r="W80" s="542">
        <f t="shared" si="41"/>
        <v>71</v>
      </c>
    </row>
    <row r="81" spans="1:23" ht="48">
      <c r="A81" s="534">
        <f>IF(ISBLANK(D81),"",COUNTA($D$9:D81))</f>
        <v>73</v>
      </c>
      <c r="B81" s="576">
        <v>76</v>
      </c>
      <c r="C81" s="577" t="s">
        <v>858</v>
      </c>
      <c r="D81" s="578" t="str">
        <f t="shared" si="38"/>
        <v>76У_Э</v>
      </c>
      <c r="E81" s="579">
        <v>44302</v>
      </c>
      <c r="F81" s="580">
        <f t="shared" si="42"/>
        <v>44307</v>
      </c>
      <c r="G81" s="580">
        <f t="shared" si="43"/>
        <v>44327</v>
      </c>
      <c r="H81" s="581">
        <f t="shared" si="44"/>
        <v>44357</v>
      </c>
      <c r="I81" s="581">
        <f t="shared" si="45"/>
        <v>44377</v>
      </c>
      <c r="J81" s="581">
        <f t="shared" si="46"/>
        <v>44399</v>
      </c>
      <c r="K81" s="581">
        <f t="shared" si="47"/>
        <v>44407</v>
      </c>
      <c r="L81" s="581">
        <f t="shared" si="48"/>
        <v>44403</v>
      </c>
      <c r="M81" s="581">
        <f t="shared" si="49"/>
        <v>44431</v>
      </c>
      <c r="N81" s="579">
        <f t="shared" si="50"/>
        <v>44457</v>
      </c>
      <c r="O81" s="581">
        <f t="shared" si="51"/>
        <v>44487</v>
      </c>
      <c r="P81" s="581">
        <f t="shared" si="39"/>
        <v>44542</v>
      </c>
      <c r="Q81" s="581">
        <f t="shared" si="52"/>
        <v>44562</v>
      </c>
      <c r="R81" s="581">
        <f t="shared" si="53"/>
        <v>44572</v>
      </c>
      <c r="S81" s="579">
        <f t="shared" si="54"/>
        <v>44592</v>
      </c>
      <c r="T81" s="579">
        <f t="shared" si="55"/>
        <v>44661</v>
      </c>
      <c r="U81" s="541">
        <v>44661</v>
      </c>
      <c r="V81" s="542" t="b">
        <f t="shared" si="40"/>
        <v>1</v>
      </c>
      <c r="W81" s="542">
        <f t="shared" si="41"/>
        <v>69</v>
      </c>
    </row>
    <row r="82" spans="1:23" ht="48">
      <c r="A82" s="534">
        <f>IF(ISBLANK(D82),"",COUNTA($D$9:D82))</f>
        <v>74</v>
      </c>
      <c r="B82" s="576">
        <v>77</v>
      </c>
      <c r="C82" s="577" t="s">
        <v>858</v>
      </c>
      <c r="D82" s="578" t="str">
        <f t="shared" si="38"/>
        <v>77У_Э</v>
      </c>
      <c r="E82" s="579">
        <v>44298</v>
      </c>
      <c r="F82" s="580">
        <f t="shared" si="42"/>
        <v>44303</v>
      </c>
      <c r="G82" s="580">
        <f t="shared" si="43"/>
        <v>44323</v>
      </c>
      <c r="H82" s="581">
        <f t="shared" si="44"/>
        <v>44353</v>
      </c>
      <c r="I82" s="581">
        <f t="shared" si="45"/>
        <v>44373</v>
      </c>
      <c r="J82" s="581">
        <f t="shared" si="46"/>
        <v>44396</v>
      </c>
      <c r="K82" s="581">
        <f t="shared" si="47"/>
        <v>44403</v>
      </c>
      <c r="L82" s="581">
        <f t="shared" si="48"/>
        <v>44398</v>
      </c>
      <c r="M82" s="581">
        <f t="shared" si="49"/>
        <v>44426</v>
      </c>
      <c r="N82" s="579">
        <f t="shared" si="50"/>
        <v>44452</v>
      </c>
      <c r="O82" s="581">
        <f t="shared" si="51"/>
        <v>44482</v>
      </c>
      <c r="P82" s="581">
        <f t="shared" si="39"/>
        <v>44537</v>
      </c>
      <c r="Q82" s="581">
        <f t="shared" si="52"/>
        <v>44557</v>
      </c>
      <c r="R82" s="581">
        <f t="shared" si="53"/>
        <v>44567</v>
      </c>
      <c r="S82" s="579">
        <f t="shared" si="54"/>
        <v>44587</v>
      </c>
      <c r="T82" s="579">
        <f t="shared" si="55"/>
        <v>44657</v>
      </c>
      <c r="U82" s="541">
        <v>44657</v>
      </c>
      <c r="V82" s="542" t="b">
        <f t="shared" si="40"/>
        <v>1</v>
      </c>
      <c r="W82" s="542">
        <f t="shared" si="41"/>
        <v>70</v>
      </c>
    </row>
    <row r="83" spans="1:23" ht="48">
      <c r="A83" s="534">
        <f>IF(ISBLANK(D83),"",COUNTA($D$9:D83))</f>
        <v>75</v>
      </c>
      <c r="B83" s="576">
        <v>78</v>
      </c>
      <c r="C83" s="577" t="s">
        <v>858</v>
      </c>
      <c r="D83" s="578" t="str">
        <f t="shared" si="38"/>
        <v>78У_Э</v>
      </c>
      <c r="E83" s="579">
        <v>43903</v>
      </c>
      <c r="F83" s="580">
        <f t="shared" si="42"/>
        <v>43908</v>
      </c>
      <c r="G83" s="580">
        <f t="shared" si="43"/>
        <v>43928</v>
      </c>
      <c r="H83" s="581">
        <f t="shared" si="44"/>
        <v>43958</v>
      </c>
      <c r="I83" s="581">
        <f t="shared" si="45"/>
        <v>43978</v>
      </c>
      <c r="J83" s="581">
        <f t="shared" si="46"/>
        <v>44001</v>
      </c>
      <c r="K83" s="581">
        <f t="shared" si="47"/>
        <v>44008</v>
      </c>
      <c r="L83" s="581">
        <f t="shared" si="48"/>
        <v>44005</v>
      </c>
      <c r="M83" s="581">
        <f t="shared" si="49"/>
        <v>44033</v>
      </c>
      <c r="N83" s="579">
        <f t="shared" si="50"/>
        <v>44059</v>
      </c>
      <c r="O83" s="581">
        <f t="shared" si="51"/>
        <v>44089</v>
      </c>
      <c r="P83" s="581">
        <f t="shared" si="39"/>
        <v>44143</v>
      </c>
      <c r="Q83" s="581">
        <f t="shared" si="52"/>
        <v>44163</v>
      </c>
      <c r="R83" s="581">
        <f t="shared" si="53"/>
        <v>44173</v>
      </c>
      <c r="S83" s="579">
        <f t="shared" si="54"/>
        <v>44193</v>
      </c>
      <c r="T83" s="579">
        <f t="shared" si="55"/>
        <v>44262</v>
      </c>
      <c r="U83" s="541">
        <v>44262</v>
      </c>
      <c r="V83" s="542" t="b">
        <f t="shared" si="40"/>
        <v>1</v>
      </c>
      <c r="W83" s="542">
        <f t="shared" si="41"/>
        <v>69</v>
      </c>
    </row>
    <row r="84" spans="1:23" ht="48">
      <c r="A84" s="534">
        <f>IF(ISBLANK(D84),"",COUNTA($D$9:D84))</f>
        <v>76</v>
      </c>
      <c r="B84" s="576">
        <v>79</v>
      </c>
      <c r="C84" s="577" t="s">
        <v>858</v>
      </c>
      <c r="D84" s="578" t="str">
        <f t="shared" si="38"/>
        <v>79У_Э</v>
      </c>
      <c r="E84" s="579">
        <v>44368</v>
      </c>
      <c r="F84" s="580">
        <f t="shared" si="42"/>
        <v>44373</v>
      </c>
      <c r="G84" s="580">
        <f t="shared" si="43"/>
        <v>44393</v>
      </c>
      <c r="H84" s="581">
        <f t="shared" si="44"/>
        <v>44423</v>
      </c>
      <c r="I84" s="581">
        <f t="shared" si="45"/>
        <v>44443</v>
      </c>
      <c r="J84" s="581">
        <f t="shared" si="46"/>
        <v>44466</v>
      </c>
      <c r="K84" s="581">
        <f t="shared" si="47"/>
        <v>44473</v>
      </c>
      <c r="L84" s="581">
        <f t="shared" si="48"/>
        <v>44468</v>
      </c>
      <c r="M84" s="581">
        <f t="shared" si="49"/>
        <v>44496</v>
      </c>
      <c r="N84" s="579">
        <f t="shared" si="50"/>
        <v>44522</v>
      </c>
      <c r="O84" s="581">
        <f t="shared" si="51"/>
        <v>44552</v>
      </c>
      <c r="P84" s="581">
        <f t="shared" si="39"/>
        <v>44614</v>
      </c>
      <c r="Q84" s="581">
        <f t="shared" si="52"/>
        <v>44634</v>
      </c>
      <c r="R84" s="581">
        <f t="shared" si="53"/>
        <v>44644</v>
      </c>
      <c r="S84" s="579">
        <f t="shared" si="54"/>
        <v>44664</v>
      </c>
      <c r="T84" s="579">
        <f t="shared" si="55"/>
        <v>44727</v>
      </c>
      <c r="U84" s="541">
        <v>44727</v>
      </c>
      <c r="V84" s="542" t="b">
        <f t="shared" si="40"/>
        <v>1</v>
      </c>
      <c r="W84" s="542">
        <f t="shared" si="41"/>
        <v>63</v>
      </c>
    </row>
    <row r="85" spans="1:23" ht="48">
      <c r="A85" s="534">
        <f>IF(ISBLANK(D85),"",COUNTA($D$9:D85))</f>
        <v>77</v>
      </c>
      <c r="B85" s="576">
        <v>80</v>
      </c>
      <c r="C85" s="577" t="s">
        <v>858</v>
      </c>
      <c r="D85" s="578" t="str">
        <f t="shared" si="38"/>
        <v>80У_Э</v>
      </c>
      <c r="E85" s="579">
        <v>44313</v>
      </c>
      <c r="F85" s="580">
        <f t="shared" si="42"/>
        <v>44318</v>
      </c>
      <c r="G85" s="580">
        <f t="shared" si="43"/>
        <v>44338</v>
      </c>
      <c r="H85" s="581">
        <f t="shared" si="44"/>
        <v>44368</v>
      </c>
      <c r="I85" s="581">
        <f t="shared" si="45"/>
        <v>44388</v>
      </c>
      <c r="J85" s="581">
        <f t="shared" si="46"/>
        <v>44410</v>
      </c>
      <c r="K85" s="581">
        <f t="shared" si="47"/>
        <v>44418</v>
      </c>
      <c r="L85" s="581">
        <f t="shared" si="48"/>
        <v>44412</v>
      </c>
      <c r="M85" s="581">
        <f t="shared" si="49"/>
        <v>44440</v>
      </c>
      <c r="N85" s="579">
        <f t="shared" si="50"/>
        <v>44466</v>
      </c>
      <c r="O85" s="581">
        <f t="shared" si="51"/>
        <v>44496</v>
      </c>
      <c r="P85" s="581">
        <f t="shared" si="39"/>
        <v>44551</v>
      </c>
      <c r="Q85" s="581">
        <f t="shared" si="52"/>
        <v>44571</v>
      </c>
      <c r="R85" s="581">
        <f t="shared" si="53"/>
        <v>44581</v>
      </c>
      <c r="S85" s="579">
        <f t="shared" si="54"/>
        <v>44601</v>
      </c>
      <c r="T85" s="579">
        <f t="shared" si="55"/>
        <v>44672</v>
      </c>
      <c r="U85" s="541">
        <v>44672</v>
      </c>
      <c r="V85" s="542" t="b">
        <f t="shared" si="40"/>
        <v>1</v>
      </c>
      <c r="W85" s="542">
        <f t="shared" si="41"/>
        <v>71</v>
      </c>
    </row>
    <row r="86" spans="1:23" ht="48">
      <c r="A86" s="534">
        <f>IF(ISBLANK(D86),"",COUNTA($D$9:D86))</f>
        <v>78</v>
      </c>
      <c r="B86" s="576">
        <v>81</v>
      </c>
      <c r="C86" s="577" t="s">
        <v>858</v>
      </c>
      <c r="D86" s="578" t="str">
        <f t="shared" si="38"/>
        <v>81У_Э</v>
      </c>
      <c r="E86" s="579">
        <v>44309</v>
      </c>
      <c r="F86" s="580">
        <f t="shared" si="42"/>
        <v>44314</v>
      </c>
      <c r="G86" s="580">
        <f t="shared" si="43"/>
        <v>44334</v>
      </c>
      <c r="H86" s="581">
        <f t="shared" si="44"/>
        <v>44364</v>
      </c>
      <c r="I86" s="581">
        <f t="shared" si="45"/>
        <v>44384</v>
      </c>
      <c r="J86" s="581">
        <f t="shared" si="46"/>
        <v>44406</v>
      </c>
      <c r="K86" s="581">
        <f t="shared" si="47"/>
        <v>44414</v>
      </c>
      <c r="L86" s="581">
        <f t="shared" si="48"/>
        <v>44410</v>
      </c>
      <c r="M86" s="581">
        <f t="shared" si="49"/>
        <v>44438</v>
      </c>
      <c r="N86" s="579">
        <f t="shared" si="50"/>
        <v>44464</v>
      </c>
      <c r="O86" s="581">
        <f t="shared" si="51"/>
        <v>44494</v>
      </c>
      <c r="P86" s="581">
        <f t="shared" si="39"/>
        <v>44549</v>
      </c>
      <c r="Q86" s="581">
        <f t="shared" si="52"/>
        <v>44569</v>
      </c>
      <c r="R86" s="581">
        <f t="shared" si="53"/>
        <v>44579</v>
      </c>
      <c r="S86" s="579">
        <f t="shared" si="54"/>
        <v>44599</v>
      </c>
      <c r="T86" s="579">
        <f t="shared" si="55"/>
        <v>44668</v>
      </c>
      <c r="U86" s="541">
        <v>44668</v>
      </c>
      <c r="V86" s="542" t="b">
        <f t="shared" si="40"/>
        <v>1</v>
      </c>
      <c r="W86" s="542">
        <f t="shared" si="41"/>
        <v>69</v>
      </c>
    </row>
    <row r="87" spans="1:23" ht="48">
      <c r="A87" s="534">
        <f>IF(ISBLANK(D87),"",COUNTA($D$9:D87))</f>
        <v>79</v>
      </c>
      <c r="B87" s="576">
        <v>82</v>
      </c>
      <c r="C87" s="577" t="s">
        <v>858</v>
      </c>
      <c r="D87" s="578" t="str">
        <f t="shared" si="38"/>
        <v>82У_Э</v>
      </c>
      <c r="E87" s="579">
        <v>44307</v>
      </c>
      <c r="F87" s="580">
        <f t="shared" si="42"/>
        <v>44312</v>
      </c>
      <c r="G87" s="580">
        <f t="shared" si="43"/>
        <v>44332</v>
      </c>
      <c r="H87" s="581">
        <f t="shared" si="44"/>
        <v>44362</v>
      </c>
      <c r="I87" s="581">
        <f t="shared" si="45"/>
        <v>44382</v>
      </c>
      <c r="J87" s="581">
        <f t="shared" si="46"/>
        <v>44404</v>
      </c>
      <c r="K87" s="581">
        <f t="shared" si="47"/>
        <v>44412</v>
      </c>
      <c r="L87" s="581">
        <f t="shared" si="48"/>
        <v>44406</v>
      </c>
      <c r="M87" s="581">
        <f t="shared" si="49"/>
        <v>44434</v>
      </c>
      <c r="N87" s="579">
        <f t="shared" si="50"/>
        <v>44460</v>
      </c>
      <c r="O87" s="581">
        <f t="shared" si="51"/>
        <v>44490</v>
      </c>
      <c r="P87" s="581">
        <f t="shared" si="39"/>
        <v>44547</v>
      </c>
      <c r="Q87" s="581">
        <f t="shared" si="52"/>
        <v>44567</v>
      </c>
      <c r="R87" s="581">
        <f t="shared" si="53"/>
        <v>44577</v>
      </c>
      <c r="S87" s="579">
        <f t="shared" si="54"/>
        <v>44597</v>
      </c>
      <c r="T87" s="579">
        <f t="shared" si="55"/>
        <v>44666</v>
      </c>
      <c r="U87" s="541">
        <v>44666</v>
      </c>
      <c r="V87" s="542" t="b">
        <f t="shared" si="40"/>
        <v>1</v>
      </c>
      <c r="W87" s="542">
        <f t="shared" si="41"/>
        <v>69</v>
      </c>
    </row>
    <row r="88" spans="1:23" ht="48">
      <c r="A88" s="534">
        <f>IF(ISBLANK(D88),"",COUNTA($D$9:D88))</f>
        <v>80</v>
      </c>
      <c r="B88" s="576">
        <v>83</v>
      </c>
      <c r="C88" s="577" t="s">
        <v>858</v>
      </c>
      <c r="D88" s="578" t="str">
        <f t="shared" si="38"/>
        <v>83У_Э</v>
      </c>
      <c r="E88" s="579">
        <v>44527</v>
      </c>
      <c r="F88" s="580">
        <f t="shared" si="42"/>
        <v>44532</v>
      </c>
      <c r="G88" s="580">
        <f t="shared" si="43"/>
        <v>44552</v>
      </c>
      <c r="H88" s="581">
        <f t="shared" si="44"/>
        <v>44582</v>
      </c>
      <c r="I88" s="581">
        <f t="shared" si="45"/>
        <v>44602</v>
      </c>
      <c r="J88" s="581">
        <f t="shared" si="46"/>
        <v>44627</v>
      </c>
      <c r="K88" s="581">
        <f t="shared" si="47"/>
        <v>44632</v>
      </c>
      <c r="L88" s="581">
        <f t="shared" si="48"/>
        <v>44630</v>
      </c>
      <c r="M88" s="581">
        <f t="shared" si="49"/>
        <v>44658</v>
      </c>
      <c r="N88" s="579">
        <f t="shared" si="50"/>
        <v>44684</v>
      </c>
      <c r="O88" s="581">
        <f t="shared" si="51"/>
        <v>44714</v>
      </c>
      <c r="P88" s="581">
        <f t="shared" si="39"/>
        <v>44768</v>
      </c>
      <c r="Q88" s="581">
        <f t="shared" si="52"/>
        <v>44788</v>
      </c>
      <c r="R88" s="581">
        <f t="shared" si="53"/>
        <v>44798</v>
      </c>
      <c r="S88" s="579">
        <f t="shared" si="54"/>
        <v>44818</v>
      </c>
      <c r="T88" s="579">
        <f t="shared" si="55"/>
        <v>44886</v>
      </c>
      <c r="U88" s="541">
        <v>44886</v>
      </c>
      <c r="V88" s="542" t="b">
        <f t="shared" si="40"/>
        <v>1</v>
      </c>
      <c r="W88" s="542">
        <f t="shared" si="41"/>
        <v>68</v>
      </c>
    </row>
    <row r="89" spans="1:23" ht="48">
      <c r="A89" s="534">
        <f>IF(ISBLANK(D89),"",COUNTA($D$9:D89))</f>
        <v>81</v>
      </c>
      <c r="B89" s="576">
        <v>84</v>
      </c>
      <c r="C89" s="577" t="s">
        <v>858</v>
      </c>
      <c r="D89" s="578" t="str">
        <f t="shared" si="38"/>
        <v>84У_Э</v>
      </c>
      <c r="E89" s="579">
        <v>44313</v>
      </c>
      <c r="F89" s="580">
        <f t="shared" si="42"/>
        <v>44318</v>
      </c>
      <c r="G89" s="580">
        <f t="shared" si="43"/>
        <v>44338</v>
      </c>
      <c r="H89" s="581">
        <f t="shared" si="44"/>
        <v>44368</v>
      </c>
      <c r="I89" s="581">
        <f t="shared" si="45"/>
        <v>44388</v>
      </c>
      <c r="J89" s="581">
        <f t="shared" si="46"/>
        <v>44410</v>
      </c>
      <c r="K89" s="581">
        <f t="shared" si="47"/>
        <v>44418</v>
      </c>
      <c r="L89" s="581">
        <f t="shared" si="48"/>
        <v>44412</v>
      </c>
      <c r="M89" s="581">
        <f t="shared" si="49"/>
        <v>44440</v>
      </c>
      <c r="N89" s="579">
        <f t="shared" si="50"/>
        <v>44466</v>
      </c>
      <c r="O89" s="581">
        <f t="shared" si="51"/>
        <v>44496</v>
      </c>
      <c r="P89" s="581">
        <f t="shared" si="39"/>
        <v>44551</v>
      </c>
      <c r="Q89" s="581">
        <f t="shared" si="52"/>
        <v>44571</v>
      </c>
      <c r="R89" s="581">
        <f t="shared" si="53"/>
        <v>44581</v>
      </c>
      <c r="S89" s="579">
        <f t="shared" si="54"/>
        <v>44601</v>
      </c>
      <c r="T89" s="579">
        <f t="shared" si="55"/>
        <v>44672</v>
      </c>
      <c r="U89" s="541">
        <v>44672</v>
      </c>
      <c r="V89" s="542" t="b">
        <f t="shared" si="40"/>
        <v>1</v>
      </c>
      <c r="W89" s="542">
        <f t="shared" si="41"/>
        <v>71</v>
      </c>
    </row>
    <row r="90" spans="1:23" ht="48">
      <c r="A90" s="534">
        <f>IF(ISBLANK(D90),"",COUNTA($D$9:D90))</f>
        <v>82</v>
      </c>
      <c r="B90" s="583">
        <v>85</v>
      </c>
      <c r="C90" s="584" t="s">
        <v>1032</v>
      </c>
      <c r="D90" s="585" t="str">
        <f t="shared" si="38"/>
        <v>85У_К</v>
      </c>
      <c r="E90" s="586">
        <v>43667</v>
      </c>
      <c r="F90" s="587">
        <f t="shared" si="42"/>
        <v>43672</v>
      </c>
      <c r="G90" s="587">
        <f t="shared" si="43"/>
        <v>43692</v>
      </c>
      <c r="H90" s="588">
        <f t="shared" si="44"/>
        <v>43722</v>
      </c>
      <c r="I90" s="588">
        <f t="shared" si="45"/>
        <v>43742</v>
      </c>
      <c r="J90" s="588">
        <f t="shared" si="46"/>
        <v>43766</v>
      </c>
      <c r="K90" s="588">
        <f t="shared" si="47"/>
        <v>43772</v>
      </c>
      <c r="L90" s="588">
        <f t="shared" si="48"/>
        <v>43768</v>
      </c>
      <c r="M90" s="588">
        <f t="shared" si="49"/>
        <v>43797</v>
      </c>
      <c r="N90" s="586">
        <f t="shared" si="50"/>
        <v>43823</v>
      </c>
      <c r="O90" s="588">
        <f t="shared" si="51"/>
        <v>43853</v>
      </c>
      <c r="P90" s="588">
        <f t="shared" si="39"/>
        <v>43907</v>
      </c>
      <c r="Q90" s="588">
        <f t="shared" si="52"/>
        <v>43927</v>
      </c>
      <c r="R90" s="588">
        <f t="shared" si="53"/>
        <v>43937</v>
      </c>
      <c r="S90" s="586">
        <f t="shared" si="54"/>
        <v>43957</v>
      </c>
      <c r="T90" s="586">
        <f t="shared" si="55"/>
        <v>44026</v>
      </c>
      <c r="U90" s="541">
        <v>44026</v>
      </c>
      <c r="V90" s="542" t="b">
        <f t="shared" si="40"/>
        <v>1</v>
      </c>
      <c r="W90" s="542">
        <f t="shared" si="41"/>
        <v>69</v>
      </c>
    </row>
    <row r="91" spans="1:23" ht="48">
      <c r="A91" s="534">
        <f>IF(ISBLANK(D91),"",COUNTA($D$9:D91))</f>
        <v>83</v>
      </c>
      <c r="B91" s="583">
        <v>86</v>
      </c>
      <c r="C91" s="584" t="s">
        <v>1032</v>
      </c>
      <c r="D91" s="585" t="str">
        <f t="shared" si="38"/>
        <v>86У_К</v>
      </c>
      <c r="E91" s="586">
        <v>43755</v>
      </c>
      <c r="F91" s="587">
        <f t="shared" si="42"/>
        <v>43760</v>
      </c>
      <c r="G91" s="587">
        <f t="shared" si="43"/>
        <v>43780</v>
      </c>
      <c r="H91" s="588">
        <f t="shared" si="44"/>
        <v>43810</v>
      </c>
      <c r="I91" s="588">
        <f t="shared" si="45"/>
        <v>43830</v>
      </c>
      <c r="J91" s="588">
        <f t="shared" si="46"/>
        <v>43860</v>
      </c>
      <c r="K91" s="588">
        <f t="shared" si="47"/>
        <v>43860</v>
      </c>
      <c r="L91" s="588">
        <f t="shared" si="48"/>
        <v>43864</v>
      </c>
      <c r="M91" s="588">
        <f t="shared" si="49"/>
        <v>43892</v>
      </c>
      <c r="N91" s="586">
        <f t="shared" si="50"/>
        <v>43918</v>
      </c>
      <c r="O91" s="588">
        <f t="shared" si="51"/>
        <v>43948</v>
      </c>
      <c r="P91" s="588">
        <f t="shared" si="39"/>
        <v>44003</v>
      </c>
      <c r="Q91" s="588">
        <f t="shared" si="52"/>
        <v>44023</v>
      </c>
      <c r="R91" s="588">
        <f t="shared" si="53"/>
        <v>44033</v>
      </c>
      <c r="S91" s="586">
        <f t="shared" si="54"/>
        <v>44053</v>
      </c>
      <c r="T91" s="586">
        <f t="shared" si="55"/>
        <v>44114</v>
      </c>
      <c r="U91" s="541">
        <v>44114</v>
      </c>
      <c r="V91" s="542" t="b">
        <f t="shared" si="40"/>
        <v>1</v>
      </c>
      <c r="W91" s="542">
        <f t="shared" si="41"/>
        <v>61</v>
      </c>
    </row>
    <row r="92" spans="1:23" ht="48">
      <c r="A92" s="534">
        <f>IF(ISBLANK(D92),"",COUNTA($D$9:D92))</f>
        <v>84</v>
      </c>
      <c r="B92" s="583">
        <v>87</v>
      </c>
      <c r="C92" s="584" t="s">
        <v>1032</v>
      </c>
      <c r="D92" s="585" t="str">
        <f t="shared" si="38"/>
        <v>87У_К</v>
      </c>
      <c r="E92" s="586">
        <v>43778</v>
      </c>
      <c r="F92" s="587">
        <f t="shared" si="42"/>
        <v>43783</v>
      </c>
      <c r="G92" s="587">
        <f t="shared" si="43"/>
        <v>43803</v>
      </c>
      <c r="H92" s="588">
        <f t="shared" si="44"/>
        <v>43833</v>
      </c>
      <c r="I92" s="588">
        <f t="shared" si="45"/>
        <v>43853</v>
      </c>
      <c r="J92" s="588">
        <f t="shared" si="46"/>
        <v>43875</v>
      </c>
      <c r="K92" s="588">
        <f t="shared" si="47"/>
        <v>43883</v>
      </c>
      <c r="L92" s="588">
        <f t="shared" si="48"/>
        <v>43879</v>
      </c>
      <c r="M92" s="588">
        <f t="shared" si="49"/>
        <v>43907</v>
      </c>
      <c r="N92" s="586">
        <f t="shared" si="50"/>
        <v>43933</v>
      </c>
      <c r="O92" s="588">
        <f t="shared" si="51"/>
        <v>43963</v>
      </c>
      <c r="P92" s="588">
        <f t="shared" si="39"/>
        <v>44017</v>
      </c>
      <c r="Q92" s="588">
        <f t="shared" si="52"/>
        <v>44037</v>
      </c>
      <c r="R92" s="588">
        <f t="shared" si="53"/>
        <v>44047</v>
      </c>
      <c r="S92" s="586">
        <f t="shared" si="54"/>
        <v>44067</v>
      </c>
      <c r="T92" s="586">
        <f t="shared" si="55"/>
        <v>44137</v>
      </c>
      <c r="U92" s="541">
        <v>44137</v>
      </c>
      <c r="V92" s="542" t="b">
        <f t="shared" si="40"/>
        <v>1</v>
      </c>
      <c r="W92" s="542">
        <f t="shared" si="41"/>
        <v>70</v>
      </c>
    </row>
    <row r="93" spans="1:23" ht="48">
      <c r="A93" s="534">
        <f>IF(ISBLANK(D93),"",COUNTA($D$9:D93))</f>
        <v>85</v>
      </c>
      <c r="B93" s="583">
        <v>88</v>
      </c>
      <c r="C93" s="584" t="s">
        <v>1032</v>
      </c>
      <c r="D93" s="585" t="str">
        <f t="shared" si="38"/>
        <v>88У_К</v>
      </c>
      <c r="E93" s="586">
        <v>43933</v>
      </c>
      <c r="F93" s="587">
        <f t="shared" si="42"/>
        <v>43938</v>
      </c>
      <c r="G93" s="587">
        <f t="shared" si="43"/>
        <v>43958</v>
      </c>
      <c r="H93" s="588">
        <f t="shared" si="44"/>
        <v>43988</v>
      </c>
      <c r="I93" s="588">
        <f t="shared" si="45"/>
        <v>44008</v>
      </c>
      <c r="J93" s="588">
        <f t="shared" si="46"/>
        <v>44032</v>
      </c>
      <c r="K93" s="588">
        <f t="shared" si="47"/>
        <v>44038</v>
      </c>
      <c r="L93" s="588">
        <f t="shared" si="48"/>
        <v>44034</v>
      </c>
      <c r="M93" s="588">
        <f t="shared" si="49"/>
        <v>44062</v>
      </c>
      <c r="N93" s="586">
        <f t="shared" si="50"/>
        <v>44088</v>
      </c>
      <c r="O93" s="588">
        <f t="shared" si="51"/>
        <v>44118</v>
      </c>
      <c r="P93" s="588">
        <f t="shared" si="39"/>
        <v>44173</v>
      </c>
      <c r="Q93" s="588">
        <f t="shared" si="52"/>
        <v>44193</v>
      </c>
      <c r="R93" s="588">
        <f t="shared" si="53"/>
        <v>44203</v>
      </c>
      <c r="S93" s="586">
        <f t="shared" si="54"/>
        <v>44223</v>
      </c>
      <c r="T93" s="586">
        <f t="shared" si="55"/>
        <v>44292</v>
      </c>
      <c r="U93" s="541">
        <v>44292</v>
      </c>
      <c r="V93" s="542" t="b">
        <f t="shared" si="40"/>
        <v>1</v>
      </c>
      <c r="W93" s="542">
        <f t="shared" si="41"/>
        <v>69</v>
      </c>
    </row>
    <row r="94" spans="1:23" ht="48">
      <c r="A94" s="534">
        <f>IF(ISBLANK(D94),"",COUNTA($D$9:D94))</f>
        <v>86</v>
      </c>
      <c r="B94" s="583">
        <v>89</v>
      </c>
      <c r="C94" s="584" t="s">
        <v>1032</v>
      </c>
      <c r="D94" s="585" t="str">
        <f t="shared" si="38"/>
        <v>89У_К</v>
      </c>
      <c r="E94" s="586">
        <v>44283</v>
      </c>
      <c r="F94" s="587">
        <f t="shared" si="42"/>
        <v>44288</v>
      </c>
      <c r="G94" s="587">
        <f t="shared" si="43"/>
        <v>44308</v>
      </c>
      <c r="H94" s="588">
        <f t="shared" si="44"/>
        <v>44338</v>
      </c>
      <c r="I94" s="588">
        <f t="shared" si="45"/>
        <v>44358</v>
      </c>
      <c r="J94" s="588">
        <f t="shared" si="46"/>
        <v>44382</v>
      </c>
      <c r="K94" s="588">
        <f t="shared" si="47"/>
        <v>44388</v>
      </c>
      <c r="L94" s="588">
        <f t="shared" si="48"/>
        <v>44384</v>
      </c>
      <c r="M94" s="588">
        <f t="shared" si="49"/>
        <v>44412</v>
      </c>
      <c r="N94" s="586">
        <f t="shared" si="50"/>
        <v>44438</v>
      </c>
      <c r="O94" s="588">
        <f t="shared" si="51"/>
        <v>44468</v>
      </c>
      <c r="P94" s="588">
        <f t="shared" si="39"/>
        <v>44522</v>
      </c>
      <c r="Q94" s="588">
        <f t="shared" si="52"/>
        <v>44542</v>
      </c>
      <c r="R94" s="588">
        <f t="shared" si="53"/>
        <v>44552</v>
      </c>
      <c r="S94" s="586">
        <f t="shared" si="54"/>
        <v>44572</v>
      </c>
      <c r="T94" s="586">
        <f t="shared" si="55"/>
        <v>44642</v>
      </c>
      <c r="U94" s="541">
        <v>44642</v>
      </c>
      <c r="V94" s="542" t="b">
        <f t="shared" si="40"/>
        <v>1</v>
      </c>
      <c r="W94" s="542">
        <f t="shared" si="41"/>
        <v>70</v>
      </c>
    </row>
    <row r="95" spans="1:23" ht="48">
      <c r="A95" s="534">
        <f>IF(ISBLANK(D95),"",COUNTA($D$9:D95))</f>
        <v>87</v>
      </c>
      <c r="B95" s="583">
        <v>90</v>
      </c>
      <c r="C95" s="584" t="s">
        <v>1032</v>
      </c>
      <c r="D95" s="585" t="str">
        <f t="shared" si="38"/>
        <v>90У_К</v>
      </c>
      <c r="E95" s="586">
        <v>43928</v>
      </c>
      <c r="F95" s="587">
        <f t="shared" si="42"/>
        <v>43933</v>
      </c>
      <c r="G95" s="587">
        <f t="shared" si="43"/>
        <v>43953</v>
      </c>
      <c r="H95" s="588">
        <f t="shared" si="44"/>
        <v>43983</v>
      </c>
      <c r="I95" s="588">
        <f t="shared" si="45"/>
        <v>44003</v>
      </c>
      <c r="J95" s="588">
        <f t="shared" si="46"/>
        <v>44025</v>
      </c>
      <c r="K95" s="588">
        <f t="shared" si="47"/>
        <v>44033</v>
      </c>
      <c r="L95" s="588">
        <f t="shared" si="48"/>
        <v>44027</v>
      </c>
      <c r="M95" s="588">
        <f t="shared" si="49"/>
        <v>44055</v>
      </c>
      <c r="N95" s="586">
        <f t="shared" si="50"/>
        <v>44081</v>
      </c>
      <c r="O95" s="588">
        <f t="shared" si="51"/>
        <v>44111</v>
      </c>
      <c r="P95" s="588">
        <f t="shared" si="39"/>
        <v>44166</v>
      </c>
      <c r="Q95" s="588">
        <f t="shared" si="52"/>
        <v>44186</v>
      </c>
      <c r="R95" s="588">
        <f t="shared" si="53"/>
        <v>44196</v>
      </c>
      <c r="S95" s="586">
        <f t="shared" si="54"/>
        <v>44216</v>
      </c>
      <c r="T95" s="586">
        <f t="shared" si="55"/>
        <v>44287</v>
      </c>
      <c r="U95" s="541">
        <v>44287</v>
      </c>
      <c r="V95" s="542" t="b">
        <f t="shared" si="40"/>
        <v>1</v>
      </c>
      <c r="W95" s="542">
        <f t="shared" si="41"/>
        <v>71</v>
      </c>
    </row>
    <row r="96" spans="1:23" ht="48">
      <c r="A96" s="534">
        <f>IF(ISBLANK(D96),"",COUNTA($D$9:D96))</f>
        <v>88</v>
      </c>
      <c r="B96" s="583">
        <v>91</v>
      </c>
      <c r="C96" s="584" t="s">
        <v>1032</v>
      </c>
      <c r="D96" s="585" t="str">
        <f t="shared" si="38"/>
        <v>91У_К</v>
      </c>
      <c r="E96" s="586">
        <v>44156</v>
      </c>
      <c r="F96" s="587">
        <f t="shared" si="42"/>
        <v>44161</v>
      </c>
      <c r="G96" s="587">
        <f t="shared" si="43"/>
        <v>44181</v>
      </c>
      <c r="H96" s="588">
        <f t="shared" si="44"/>
        <v>44211</v>
      </c>
      <c r="I96" s="588">
        <f t="shared" si="45"/>
        <v>44231</v>
      </c>
      <c r="J96" s="588">
        <f t="shared" si="46"/>
        <v>44256</v>
      </c>
      <c r="K96" s="588">
        <f t="shared" si="47"/>
        <v>44261</v>
      </c>
      <c r="L96" s="588">
        <f t="shared" si="48"/>
        <v>44258</v>
      </c>
      <c r="M96" s="588">
        <f t="shared" si="49"/>
        <v>44287</v>
      </c>
      <c r="N96" s="586">
        <f t="shared" si="50"/>
        <v>44313</v>
      </c>
      <c r="O96" s="588">
        <f t="shared" si="51"/>
        <v>44343</v>
      </c>
      <c r="P96" s="588">
        <f t="shared" si="39"/>
        <v>44397</v>
      </c>
      <c r="Q96" s="588">
        <f t="shared" si="52"/>
        <v>44417</v>
      </c>
      <c r="R96" s="588">
        <f t="shared" si="53"/>
        <v>44427</v>
      </c>
      <c r="S96" s="586">
        <f t="shared" si="54"/>
        <v>44447</v>
      </c>
      <c r="T96" s="586">
        <f t="shared" si="55"/>
        <v>44515</v>
      </c>
      <c r="U96" s="541">
        <v>44515</v>
      </c>
      <c r="V96" s="542" t="b">
        <f t="shared" si="40"/>
        <v>1</v>
      </c>
      <c r="W96" s="542">
        <f t="shared" si="41"/>
        <v>68</v>
      </c>
    </row>
    <row r="97" spans="1:23" ht="48">
      <c r="A97" s="534">
        <f>IF(ISBLANK(D97),"",COUNTA($D$9:D97))</f>
        <v>89</v>
      </c>
      <c r="B97" s="583">
        <v>92</v>
      </c>
      <c r="C97" s="584" t="s">
        <v>1032</v>
      </c>
      <c r="D97" s="585" t="str">
        <f t="shared" si="38"/>
        <v>92У_К</v>
      </c>
      <c r="E97" s="586">
        <v>44139</v>
      </c>
      <c r="F97" s="587">
        <f t="shared" si="42"/>
        <v>44144</v>
      </c>
      <c r="G97" s="587">
        <f t="shared" si="43"/>
        <v>44164</v>
      </c>
      <c r="H97" s="588">
        <f t="shared" si="44"/>
        <v>44194</v>
      </c>
      <c r="I97" s="588">
        <f t="shared" si="45"/>
        <v>44214</v>
      </c>
      <c r="J97" s="588">
        <f t="shared" si="46"/>
        <v>44236</v>
      </c>
      <c r="K97" s="588">
        <f t="shared" si="47"/>
        <v>44244</v>
      </c>
      <c r="L97" s="588">
        <f t="shared" si="48"/>
        <v>44238</v>
      </c>
      <c r="M97" s="588">
        <f t="shared" si="49"/>
        <v>44270</v>
      </c>
      <c r="N97" s="586">
        <f t="shared" si="50"/>
        <v>44296</v>
      </c>
      <c r="O97" s="588">
        <f t="shared" si="51"/>
        <v>44326</v>
      </c>
      <c r="P97" s="588">
        <f t="shared" si="39"/>
        <v>44380</v>
      </c>
      <c r="Q97" s="588">
        <f t="shared" si="52"/>
        <v>44400</v>
      </c>
      <c r="R97" s="588">
        <f t="shared" si="53"/>
        <v>44410</v>
      </c>
      <c r="S97" s="586">
        <f t="shared" si="54"/>
        <v>44430</v>
      </c>
      <c r="T97" s="586">
        <f t="shared" si="55"/>
        <v>44498</v>
      </c>
      <c r="U97" s="541">
        <v>44498</v>
      </c>
      <c r="V97" s="542" t="b">
        <f t="shared" si="40"/>
        <v>1</v>
      </c>
      <c r="W97" s="542">
        <f t="shared" si="41"/>
        <v>68</v>
      </c>
    </row>
    <row r="98" spans="1:23" ht="48">
      <c r="A98" s="534">
        <f>IF(ISBLANK(D98),"",COUNTA($D$9:D98))</f>
        <v>90</v>
      </c>
      <c r="B98" s="583">
        <v>93</v>
      </c>
      <c r="C98" s="584" t="s">
        <v>1032</v>
      </c>
      <c r="D98" s="585" t="str">
        <f t="shared" si="38"/>
        <v>93У_К</v>
      </c>
      <c r="E98" s="586">
        <v>44398</v>
      </c>
      <c r="F98" s="587">
        <f t="shared" si="42"/>
        <v>44403</v>
      </c>
      <c r="G98" s="587">
        <f t="shared" si="43"/>
        <v>44423</v>
      </c>
      <c r="H98" s="588">
        <f t="shared" si="44"/>
        <v>44453</v>
      </c>
      <c r="I98" s="588">
        <f t="shared" si="45"/>
        <v>44473</v>
      </c>
      <c r="J98" s="588">
        <f t="shared" si="46"/>
        <v>44495</v>
      </c>
      <c r="K98" s="588">
        <f t="shared" si="47"/>
        <v>44503</v>
      </c>
      <c r="L98" s="588">
        <f t="shared" si="48"/>
        <v>44497</v>
      </c>
      <c r="M98" s="588">
        <f t="shared" si="49"/>
        <v>44526</v>
      </c>
      <c r="N98" s="586">
        <f t="shared" si="50"/>
        <v>44554</v>
      </c>
      <c r="O98" s="588">
        <f t="shared" si="51"/>
        <v>44584</v>
      </c>
      <c r="P98" s="588">
        <f t="shared" si="39"/>
        <v>44638</v>
      </c>
      <c r="Q98" s="588">
        <f t="shared" si="52"/>
        <v>44658</v>
      </c>
      <c r="R98" s="588">
        <f t="shared" si="53"/>
        <v>44668</v>
      </c>
      <c r="S98" s="586">
        <f t="shared" si="54"/>
        <v>44688</v>
      </c>
      <c r="T98" s="586">
        <f t="shared" si="55"/>
        <v>44757</v>
      </c>
      <c r="U98" s="541">
        <v>44757</v>
      </c>
      <c r="V98" s="542" t="b">
        <f t="shared" si="40"/>
        <v>1</v>
      </c>
      <c r="W98" s="542">
        <f t="shared" si="41"/>
        <v>69</v>
      </c>
    </row>
    <row r="99" spans="1:23" ht="48">
      <c r="A99" s="534">
        <f>IF(ISBLANK(D99),"",COUNTA($D$9:D99))</f>
        <v>91</v>
      </c>
      <c r="B99" s="583">
        <v>94</v>
      </c>
      <c r="C99" s="584" t="s">
        <v>1032</v>
      </c>
      <c r="D99" s="585" t="str">
        <f t="shared" si="38"/>
        <v>94У_К</v>
      </c>
      <c r="E99" s="586">
        <v>43649</v>
      </c>
      <c r="F99" s="587">
        <f t="shared" si="42"/>
        <v>43654</v>
      </c>
      <c r="G99" s="587">
        <f t="shared" si="43"/>
        <v>43674</v>
      </c>
      <c r="H99" s="588">
        <f t="shared" si="44"/>
        <v>43704</v>
      </c>
      <c r="I99" s="588">
        <f t="shared" si="45"/>
        <v>43724</v>
      </c>
      <c r="J99" s="588">
        <f t="shared" si="46"/>
        <v>43746</v>
      </c>
      <c r="K99" s="588">
        <f t="shared" si="47"/>
        <v>43754</v>
      </c>
      <c r="L99" s="588">
        <f t="shared" si="48"/>
        <v>43748</v>
      </c>
      <c r="M99" s="588">
        <f t="shared" si="49"/>
        <v>43777</v>
      </c>
      <c r="N99" s="586">
        <f t="shared" si="50"/>
        <v>43805</v>
      </c>
      <c r="O99" s="588">
        <f t="shared" si="51"/>
        <v>43835</v>
      </c>
      <c r="P99" s="588">
        <f t="shared" si="39"/>
        <v>43892</v>
      </c>
      <c r="Q99" s="588">
        <f t="shared" si="52"/>
        <v>43912</v>
      </c>
      <c r="R99" s="588">
        <f t="shared" si="53"/>
        <v>43922</v>
      </c>
      <c r="S99" s="586">
        <f t="shared" si="54"/>
        <v>43942</v>
      </c>
      <c r="T99" s="586">
        <f t="shared" si="55"/>
        <v>43947</v>
      </c>
      <c r="U99" s="541">
        <v>43947</v>
      </c>
      <c r="V99" s="542" t="b">
        <f t="shared" si="40"/>
        <v>1</v>
      </c>
      <c r="W99" s="542">
        <f t="shared" si="41"/>
        <v>5</v>
      </c>
    </row>
    <row r="100" spans="1:23" ht="48">
      <c r="A100" s="534">
        <f>IF(ISBLANK(D100),"",COUNTA($D$9:D100))</f>
        <v>92</v>
      </c>
      <c r="B100" s="583">
        <v>95</v>
      </c>
      <c r="C100" s="584" t="s">
        <v>1032</v>
      </c>
      <c r="D100" s="585" t="str">
        <f t="shared" si="38"/>
        <v>95У_К</v>
      </c>
      <c r="E100" s="586">
        <v>44294</v>
      </c>
      <c r="F100" s="587">
        <f t="shared" si="42"/>
        <v>44299</v>
      </c>
      <c r="G100" s="587">
        <f t="shared" si="43"/>
        <v>44319</v>
      </c>
      <c r="H100" s="588">
        <f t="shared" si="44"/>
        <v>44349</v>
      </c>
      <c r="I100" s="588">
        <f t="shared" si="45"/>
        <v>44369</v>
      </c>
      <c r="J100" s="588">
        <f t="shared" si="46"/>
        <v>44391</v>
      </c>
      <c r="K100" s="588">
        <f t="shared" si="47"/>
        <v>44399</v>
      </c>
      <c r="L100" s="588">
        <f t="shared" si="48"/>
        <v>44393</v>
      </c>
      <c r="M100" s="588">
        <f t="shared" si="49"/>
        <v>44421</v>
      </c>
      <c r="N100" s="586">
        <f t="shared" si="50"/>
        <v>44449</v>
      </c>
      <c r="O100" s="588">
        <f t="shared" si="51"/>
        <v>44479</v>
      </c>
      <c r="P100" s="588">
        <f t="shared" si="39"/>
        <v>44534</v>
      </c>
      <c r="Q100" s="588">
        <f t="shared" si="52"/>
        <v>44554</v>
      </c>
      <c r="R100" s="588">
        <f t="shared" si="53"/>
        <v>44564</v>
      </c>
      <c r="S100" s="586">
        <f t="shared" si="54"/>
        <v>44584</v>
      </c>
      <c r="T100" s="586">
        <f t="shared" si="55"/>
        <v>44653</v>
      </c>
      <c r="U100" s="541">
        <v>44653</v>
      </c>
      <c r="V100" s="542" t="b">
        <f t="shared" si="40"/>
        <v>1</v>
      </c>
      <c r="W100" s="542">
        <f t="shared" si="41"/>
        <v>69</v>
      </c>
    </row>
    <row r="101" spans="1:23" ht="48">
      <c r="A101" s="534">
        <f>IF(ISBLANK(D101),"",COUNTA($D$9:D101))</f>
        <v>93</v>
      </c>
      <c r="B101" s="583">
        <v>96</v>
      </c>
      <c r="C101" s="584" t="s">
        <v>1032</v>
      </c>
      <c r="D101" s="585" t="str">
        <f t="shared" si="38"/>
        <v>96У_К</v>
      </c>
      <c r="E101" s="586">
        <v>44302</v>
      </c>
      <c r="F101" s="587">
        <f t="shared" si="42"/>
        <v>44307</v>
      </c>
      <c r="G101" s="587">
        <f t="shared" si="43"/>
        <v>44327</v>
      </c>
      <c r="H101" s="588">
        <f t="shared" si="44"/>
        <v>44357</v>
      </c>
      <c r="I101" s="588">
        <f t="shared" si="45"/>
        <v>44377</v>
      </c>
      <c r="J101" s="588">
        <f t="shared" si="46"/>
        <v>44399</v>
      </c>
      <c r="K101" s="588">
        <f t="shared" si="47"/>
        <v>44407</v>
      </c>
      <c r="L101" s="588">
        <f t="shared" si="48"/>
        <v>44403</v>
      </c>
      <c r="M101" s="588">
        <f t="shared" si="49"/>
        <v>44431</v>
      </c>
      <c r="N101" s="586">
        <f t="shared" si="50"/>
        <v>44457</v>
      </c>
      <c r="O101" s="588">
        <f t="shared" si="51"/>
        <v>44487</v>
      </c>
      <c r="P101" s="588">
        <f t="shared" si="39"/>
        <v>44542</v>
      </c>
      <c r="Q101" s="588">
        <f t="shared" si="52"/>
        <v>44562</v>
      </c>
      <c r="R101" s="588">
        <f t="shared" si="53"/>
        <v>44572</v>
      </c>
      <c r="S101" s="586">
        <f t="shared" si="54"/>
        <v>44592</v>
      </c>
      <c r="T101" s="586">
        <f t="shared" si="55"/>
        <v>44661</v>
      </c>
      <c r="U101" s="541">
        <v>44661</v>
      </c>
      <c r="V101" s="542" t="b">
        <f t="shared" si="40"/>
        <v>1</v>
      </c>
      <c r="W101" s="542">
        <f t="shared" si="41"/>
        <v>69</v>
      </c>
    </row>
    <row r="102" spans="1:23" ht="48">
      <c r="A102" s="534">
        <f>IF(ISBLANK(D102),"",COUNTA($D$9:D102))</f>
        <v>94</v>
      </c>
      <c r="B102" s="583">
        <v>97</v>
      </c>
      <c r="C102" s="584" t="s">
        <v>1032</v>
      </c>
      <c r="D102" s="585" t="str">
        <f t="shared" si="38"/>
        <v>97У_К</v>
      </c>
      <c r="E102" s="586">
        <v>44303</v>
      </c>
      <c r="F102" s="587">
        <f t="shared" si="42"/>
        <v>44308</v>
      </c>
      <c r="G102" s="587">
        <f t="shared" si="43"/>
        <v>44328</v>
      </c>
      <c r="H102" s="588">
        <f t="shared" si="44"/>
        <v>44358</v>
      </c>
      <c r="I102" s="588">
        <f t="shared" si="45"/>
        <v>44378</v>
      </c>
      <c r="J102" s="588">
        <f t="shared" si="46"/>
        <v>44400</v>
      </c>
      <c r="K102" s="588">
        <f t="shared" si="47"/>
        <v>44408</v>
      </c>
      <c r="L102" s="588">
        <f t="shared" si="48"/>
        <v>44404</v>
      </c>
      <c r="M102" s="588">
        <f t="shared" si="49"/>
        <v>44432</v>
      </c>
      <c r="N102" s="586">
        <f t="shared" si="50"/>
        <v>44458</v>
      </c>
      <c r="O102" s="588">
        <f t="shared" si="51"/>
        <v>44488</v>
      </c>
      <c r="P102" s="588">
        <f t="shared" si="39"/>
        <v>44543</v>
      </c>
      <c r="Q102" s="588">
        <f t="shared" si="52"/>
        <v>44563</v>
      </c>
      <c r="R102" s="588">
        <f t="shared" si="53"/>
        <v>44573</v>
      </c>
      <c r="S102" s="586">
        <f t="shared" si="54"/>
        <v>44593</v>
      </c>
      <c r="T102" s="586">
        <f t="shared" si="55"/>
        <v>44662</v>
      </c>
      <c r="U102" s="541">
        <v>44662</v>
      </c>
      <c r="V102" s="542" t="b">
        <f t="shared" si="40"/>
        <v>1</v>
      </c>
      <c r="W102" s="542">
        <f t="shared" si="41"/>
        <v>69</v>
      </c>
    </row>
    <row r="103" spans="1:23" ht="48">
      <c r="A103" s="534">
        <f>IF(ISBLANK(D103),"",COUNTA($D$9:D103))</f>
        <v>95</v>
      </c>
      <c r="B103" s="583">
        <v>98</v>
      </c>
      <c r="C103" s="584" t="s">
        <v>1032</v>
      </c>
      <c r="D103" s="585" t="str">
        <f t="shared" si="38"/>
        <v>98У_К</v>
      </c>
      <c r="E103" s="586">
        <v>44275</v>
      </c>
      <c r="F103" s="587">
        <f t="shared" si="42"/>
        <v>44280</v>
      </c>
      <c r="G103" s="587">
        <f t="shared" si="43"/>
        <v>44300</v>
      </c>
      <c r="H103" s="588">
        <f t="shared" si="44"/>
        <v>44330</v>
      </c>
      <c r="I103" s="588">
        <f t="shared" si="45"/>
        <v>44350</v>
      </c>
      <c r="J103" s="588">
        <f t="shared" si="46"/>
        <v>44372</v>
      </c>
      <c r="K103" s="588">
        <f t="shared" si="47"/>
        <v>44380</v>
      </c>
      <c r="L103" s="588">
        <f t="shared" si="48"/>
        <v>44376</v>
      </c>
      <c r="M103" s="588">
        <f t="shared" si="49"/>
        <v>44404</v>
      </c>
      <c r="N103" s="586">
        <f t="shared" si="50"/>
        <v>44430</v>
      </c>
      <c r="O103" s="588">
        <f t="shared" si="51"/>
        <v>44460</v>
      </c>
      <c r="P103" s="588">
        <f t="shared" si="39"/>
        <v>44514</v>
      </c>
      <c r="Q103" s="588">
        <f t="shared" si="52"/>
        <v>44534</v>
      </c>
      <c r="R103" s="588">
        <f t="shared" si="53"/>
        <v>44544</v>
      </c>
      <c r="S103" s="586">
        <f t="shared" si="54"/>
        <v>44564</v>
      </c>
      <c r="T103" s="586">
        <f t="shared" si="55"/>
        <v>44634</v>
      </c>
      <c r="U103" s="541">
        <v>44634</v>
      </c>
      <c r="V103" s="542" t="b">
        <f t="shared" si="40"/>
        <v>1</v>
      </c>
      <c r="W103" s="542">
        <f t="shared" si="41"/>
        <v>70</v>
      </c>
    </row>
    <row r="104" spans="1:23" ht="48">
      <c r="A104" s="534">
        <f>IF(ISBLANK(D104),"",COUNTA($D$9:D104))</f>
        <v>96</v>
      </c>
      <c r="B104" s="583">
        <v>99</v>
      </c>
      <c r="C104" s="584" t="s">
        <v>1032</v>
      </c>
      <c r="D104" s="585" t="str">
        <f t="shared" si="38"/>
        <v>99У_К</v>
      </c>
      <c r="E104" s="586">
        <v>44662</v>
      </c>
      <c r="F104" s="587">
        <f t="shared" si="42"/>
        <v>44667</v>
      </c>
      <c r="G104" s="587">
        <f t="shared" si="43"/>
        <v>44687</v>
      </c>
      <c r="H104" s="588">
        <f t="shared" si="44"/>
        <v>44717</v>
      </c>
      <c r="I104" s="588">
        <f t="shared" si="45"/>
        <v>44737</v>
      </c>
      <c r="J104" s="588">
        <f t="shared" si="46"/>
        <v>44760</v>
      </c>
      <c r="K104" s="588">
        <f t="shared" si="47"/>
        <v>44767</v>
      </c>
      <c r="L104" s="588">
        <f t="shared" si="48"/>
        <v>44762</v>
      </c>
      <c r="M104" s="588">
        <f t="shared" si="49"/>
        <v>44790</v>
      </c>
      <c r="N104" s="586">
        <f t="shared" si="50"/>
        <v>44816</v>
      </c>
      <c r="O104" s="588">
        <f t="shared" si="51"/>
        <v>44846</v>
      </c>
      <c r="P104" s="588">
        <f t="shared" si="39"/>
        <v>44901</v>
      </c>
      <c r="Q104" s="588">
        <f t="shared" si="52"/>
        <v>44921</v>
      </c>
      <c r="R104" s="588">
        <f t="shared" si="53"/>
        <v>44931</v>
      </c>
      <c r="S104" s="586">
        <f t="shared" si="54"/>
        <v>44951</v>
      </c>
      <c r="T104" s="586">
        <f t="shared" si="55"/>
        <v>45021</v>
      </c>
      <c r="U104" s="541">
        <v>45021</v>
      </c>
      <c r="V104" s="542" t="b">
        <f t="shared" si="40"/>
        <v>1</v>
      </c>
      <c r="W104" s="542">
        <f t="shared" si="41"/>
        <v>70</v>
      </c>
    </row>
    <row r="105" spans="1:23" ht="48">
      <c r="A105" s="534">
        <f>IF(ISBLANK(D105),"",COUNTA($D$9:D105))</f>
        <v>97</v>
      </c>
      <c r="B105" s="583">
        <v>100</v>
      </c>
      <c r="C105" s="584" t="s">
        <v>1032</v>
      </c>
      <c r="D105" s="585" t="str">
        <f t="shared" ref="D105:D113" si="56">CONCATENATE(B105,,C105)</f>
        <v>100У_К</v>
      </c>
      <c r="E105" s="586">
        <v>44369</v>
      </c>
      <c r="F105" s="587">
        <f t="shared" si="42"/>
        <v>44374</v>
      </c>
      <c r="G105" s="587">
        <f t="shared" si="43"/>
        <v>44394</v>
      </c>
      <c r="H105" s="588">
        <f t="shared" si="44"/>
        <v>44424</v>
      </c>
      <c r="I105" s="588">
        <f t="shared" si="45"/>
        <v>44444</v>
      </c>
      <c r="J105" s="588">
        <f t="shared" si="46"/>
        <v>44466</v>
      </c>
      <c r="K105" s="588">
        <f t="shared" si="47"/>
        <v>44474</v>
      </c>
      <c r="L105" s="588">
        <f t="shared" si="48"/>
        <v>44468</v>
      </c>
      <c r="M105" s="588">
        <f t="shared" si="49"/>
        <v>44496</v>
      </c>
      <c r="N105" s="586">
        <f t="shared" si="50"/>
        <v>44522</v>
      </c>
      <c r="O105" s="588">
        <f t="shared" si="51"/>
        <v>44552</v>
      </c>
      <c r="P105" s="588">
        <f t="shared" ref="P105:P113" si="57">WORKDAY(O105,$N$8,праздники)+$N$7</f>
        <v>44614</v>
      </c>
      <c r="Q105" s="588">
        <f t="shared" si="52"/>
        <v>44634</v>
      </c>
      <c r="R105" s="588">
        <f t="shared" si="53"/>
        <v>44644</v>
      </c>
      <c r="S105" s="586">
        <f t="shared" si="54"/>
        <v>44664</v>
      </c>
      <c r="T105" s="586">
        <f t="shared" si="55"/>
        <v>44728</v>
      </c>
      <c r="U105" s="541">
        <v>44728</v>
      </c>
      <c r="V105" s="542" t="b">
        <f t="shared" ref="V105:V113" si="58">T105=U105</f>
        <v>1</v>
      </c>
      <c r="W105" s="542">
        <f t="shared" ref="W105:W113" si="59">U105-S105</f>
        <v>64</v>
      </c>
    </row>
    <row r="106" spans="1:23" ht="48">
      <c r="A106" s="534">
        <f>IF(ISBLANK(D106),"",COUNTA($D$9:D106))</f>
        <v>98</v>
      </c>
      <c r="B106" s="583">
        <v>101</v>
      </c>
      <c r="C106" s="584" t="s">
        <v>1032</v>
      </c>
      <c r="D106" s="585" t="str">
        <f t="shared" si="56"/>
        <v>101У_К</v>
      </c>
      <c r="E106" s="586">
        <v>44393</v>
      </c>
      <c r="F106" s="587">
        <f t="shared" si="42"/>
        <v>44398</v>
      </c>
      <c r="G106" s="587">
        <f t="shared" si="43"/>
        <v>44418</v>
      </c>
      <c r="H106" s="588">
        <f t="shared" si="44"/>
        <v>44448</v>
      </c>
      <c r="I106" s="588">
        <f t="shared" si="45"/>
        <v>44468</v>
      </c>
      <c r="J106" s="588">
        <f t="shared" si="46"/>
        <v>44490</v>
      </c>
      <c r="K106" s="588">
        <f t="shared" si="47"/>
        <v>44498</v>
      </c>
      <c r="L106" s="588">
        <f t="shared" si="48"/>
        <v>44494</v>
      </c>
      <c r="M106" s="588">
        <f t="shared" si="49"/>
        <v>44523</v>
      </c>
      <c r="N106" s="586">
        <f t="shared" si="50"/>
        <v>44549</v>
      </c>
      <c r="O106" s="588">
        <f t="shared" si="51"/>
        <v>44579</v>
      </c>
      <c r="P106" s="588">
        <f t="shared" si="57"/>
        <v>44633</v>
      </c>
      <c r="Q106" s="588">
        <f t="shared" si="52"/>
        <v>44653</v>
      </c>
      <c r="R106" s="588">
        <f t="shared" si="53"/>
        <v>44663</v>
      </c>
      <c r="S106" s="586">
        <f t="shared" si="54"/>
        <v>44683</v>
      </c>
      <c r="T106" s="586">
        <f t="shared" si="55"/>
        <v>44752</v>
      </c>
      <c r="U106" s="541">
        <v>44752</v>
      </c>
      <c r="V106" s="542" t="b">
        <f t="shared" si="58"/>
        <v>1</v>
      </c>
      <c r="W106" s="542">
        <f t="shared" si="59"/>
        <v>69</v>
      </c>
    </row>
    <row r="107" spans="1:23" ht="48">
      <c r="A107" s="534">
        <f>IF(ISBLANK(D107),"",COUNTA($D$9:D107))</f>
        <v>99</v>
      </c>
      <c r="B107" s="583">
        <v>102</v>
      </c>
      <c r="C107" s="584" t="s">
        <v>1032</v>
      </c>
      <c r="D107" s="585" t="str">
        <f t="shared" si="56"/>
        <v>102У_К</v>
      </c>
      <c r="E107" s="586">
        <v>44408</v>
      </c>
      <c r="F107" s="587">
        <f t="shared" ref="F107:F113" si="60">E107+$F$6</f>
        <v>44413</v>
      </c>
      <c r="G107" s="587">
        <f t="shared" ref="G107:G113" si="61">F107+$G$6</f>
        <v>44433</v>
      </c>
      <c r="H107" s="588">
        <f t="shared" ref="H107:H113" si="62">G107+$H$6</f>
        <v>44463</v>
      </c>
      <c r="I107" s="588">
        <f t="shared" ref="I107:I113" si="63">H107+$I$6</f>
        <v>44483</v>
      </c>
      <c r="J107" s="588">
        <f t="shared" ref="J107:J113" si="64">WORKDAY(I107,$J$8,праздники)</f>
        <v>44508</v>
      </c>
      <c r="K107" s="588">
        <f t="shared" ref="K107:K113" si="65">I107+$K$8</f>
        <v>44513</v>
      </c>
      <c r="L107" s="588">
        <f t="shared" ref="L107:L113" si="66">WORKDAY(J107,$L$8,праздники)</f>
        <v>44510</v>
      </c>
      <c r="M107" s="588">
        <f t="shared" ref="M107:M113" si="67">WORKDAY(L107,$M$8,праздники)</f>
        <v>44538</v>
      </c>
      <c r="N107" s="586">
        <f t="shared" ref="N107:N113" si="68">WORKDAY(L107,$N$8,праздники)+$N$7</f>
        <v>44564</v>
      </c>
      <c r="O107" s="588">
        <f t="shared" ref="O107:O113" si="69">N107+$O$6</f>
        <v>44594</v>
      </c>
      <c r="P107" s="588">
        <f t="shared" si="57"/>
        <v>44649</v>
      </c>
      <c r="Q107" s="588">
        <f t="shared" ref="Q107:Q113" si="70">P107+$Q$6</f>
        <v>44669</v>
      </c>
      <c r="R107" s="588">
        <f t="shared" ref="R107:R113" si="71">Q107+$R$6</f>
        <v>44679</v>
      </c>
      <c r="S107" s="586">
        <f t="shared" ref="S107:S113" si="72">R107+$S$6</f>
        <v>44699</v>
      </c>
      <c r="T107" s="586">
        <f t="shared" ref="T107:T113" si="73">U107</f>
        <v>44767</v>
      </c>
      <c r="U107" s="541">
        <v>44767</v>
      </c>
      <c r="V107" s="542" t="b">
        <f t="shared" si="58"/>
        <v>1</v>
      </c>
      <c r="W107" s="542">
        <f t="shared" si="59"/>
        <v>68</v>
      </c>
    </row>
    <row r="108" spans="1:23" ht="48">
      <c r="A108" s="534">
        <f>IF(ISBLANK(D108),"",COUNTA($D$9:D108))</f>
        <v>100</v>
      </c>
      <c r="B108" s="583">
        <v>103</v>
      </c>
      <c r="C108" s="584" t="s">
        <v>1032</v>
      </c>
      <c r="D108" s="585" t="str">
        <f t="shared" si="56"/>
        <v>103У_К</v>
      </c>
      <c r="E108" s="586">
        <v>44183</v>
      </c>
      <c r="F108" s="587">
        <f t="shared" si="60"/>
        <v>44188</v>
      </c>
      <c r="G108" s="587">
        <f t="shared" si="61"/>
        <v>44208</v>
      </c>
      <c r="H108" s="588">
        <f t="shared" si="62"/>
        <v>44238</v>
      </c>
      <c r="I108" s="588">
        <f t="shared" si="63"/>
        <v>44258</v>
      </c>
      <c r="J108" s="588">
        <f t="shared" si="64"/>
        <v>44281</v>
      </c>
      <c r="K108" s="588">
        <f t="shared" si="65"/>
        <v>44288</v>
      </c>
      <c r="L108" s="588">
        <f t="shared" si="66"/>
        <v>44285</v>
      </c>
      <c r="M108" s="588">
        <f t="shared" si="67"/>
        <v>44313</v>
      </c>
      <c r="N108" s="586">
        <f t="shared" si="68"/>
        <v>44339</v>
      </c>
      <c r="O108" s="588">
        <f t="shared" si="69"/>
        <v>44369</v>
      </c>
      <c r="P108" s="588">
        <f t="shared" si="57"/>
        <v>44423</v>
      </c>
      <c r="Q108" s="588">
        <f t="shared" si="70"/>
        <v>44443</v>
      </c>
      <c r="R108" s="588">
        <f t="shared" si="71"/>
        <v>44453</v>
      </c>
      <c r="S108" s="586">
        <f t="shared" si="72"/>
        <v>44473</v>
      </c>
      <c r="T108" s="586">
        <f t="shared" si="73"/>
        <v>44542</v>
      </c>
      <c r="U108" s="541">
        <v>44542</v>
      </c>
      <c r="V108" s="542" t="b">
        <f t="shared" si="58"/>
        <v>1</v>
      </c>
      <c r="W108" s="542">
        <f t="shared" si="59"/>
        <v>69</v>
      </c>
    </row>
    <row r="109" spans="1:23" ht="48">
      <c r="A109" s="534">
        <f>IF(ISBLANK(D109),"",COUNTA($D$9:D109))</f>
        <v>101</v>
      </c>
      <c r="B109" s="583">
        <v>104</v>
      </c>
      <c r="C109" s="584" t="s">
        <v>1032</v>
      </c>
      <c r="D109" s="585" t="str">
        <f t="shared" si="56"/>
        <v>104У_К</v>
      </c>
      <c r="E109" s="586">
        <v>44577</v>
      </c>
      <c r="F109" s="587">
        <f t="shared" si="60"/>
        <v>44582</v>
      </c>
      <c r="G109" s="587">
        <f t="shared" si="61"/>
        <v>44602</v>
      </c>
      <c r="H109" s="588">
        <f t="shared" si="62"/>
        <v>44632</v>
      </c>
      <c r="I109" s="588">
        <f t="shared" si="63"/>
        <v>44652</v>
      </c>
      <c r="J109" s="588">
        <f t="shared" si="64"/>
        <v>44676</v>
      </c>
      <c r="K109" s="588">
        <f t="shared" si="65"/>
        <v>44682</v>
      </c>
      <c r="L109" s="588">
        <f t="shared" si="66"/>
        <v>44678</v>
      </c>
      <c r="M109" s="588">
        <f t="shared" si="67"/>
        <v>44707</v>
      </c>
      <c r="N109" s="586">
        <f t="shared" si="68"/>
        <v>44733</v>
      </c>
      <c r="O109" s="588">
        <f t="shared" si="69"/>
        <v>44763</v>
      </c>
      <c r="P109" s="588">
        <f t="shared" si="57"/>
        <v>44817</v>
      </c>
      <c r="Q109" s="588">
        <f t="shared" si="70"/>
        <v>44837</v>
      </c>
      <c r="R109" s="588">
        <f t="shared" si="71"/>
        <v>44847</v>
      </c>
      <c r="S109" s="586">
        <f t="shared" si="72"/>
        <v>44867</v>
      </c>
      <c r="T109" s="586">
        <f t="shared" si="73"/>
        <v>44936</v>
      </c>
      <c r="U109" s="541">
        <v>44936</v>
      </c>
      <c r="V109" s="542" t="b">
        <f t="shared" si="58"/>
        <v>1</v>
      </c>
      <c r="W109" s="542">
        <f t="shared" si="59"/>
        <v>69</v>
      </c>
    </row>
    <row r="110" spans="1:23" ht="48">
      <c r="A110" s="534">
        <f>IF(ISBLANK(D110),"",COUNTA($D$9:D110))</f>
        <v>102</v>
      </c>
      <c r="B110" s="583">
        <v>105</v>
      </c>
      <c r="C110" s="584" t="s">
        <v>1032</v>
      </c>
      <c r="D110" s="585" t="str">
        <f t="shared" si="56"/>
        <v>105У_К</v>
      </c>
      <c r="E110" s="586">
        <v>44468</v>
      </c>
      <c r="F110" s="587">
        <f t="shared" si="60"/>
        <v>44473</v>
      </c>
      <c r="G110" s="587">
        <f t="shared" si="61"/>
        <v>44493</v>
      </c>
      <c r="H110" s="588">
        <f t="shared" si="62"/>
        <v>44523</v>
      </c>
      <c r="I110" s="588">
        <f t="shared" si="63"/>
        <v>44543</v>
      </c>
      <c r="J110" s="588">
        <f t="shared" si="64"/>
        <v>44573</v>
      </c>
      <c r="K110" s="588">
        <f t="shared" si="65"/>
        <v>44573</v>
      </c>
      <c r="L110" s="588">
        <f t="shared" si="66"/>
        <v>44575</v>
      </c>
      <c r="M110" s="588">
        <f t="shared" si="67"/>
        <v>44603</v>
      </c>
      <c r="N110" s="586">
        <f t="shared" si="68"/>
        <v>44631</v>
      </c>
      <c r="O110" s="588">
        <f t="shared" si="69"/>
        <v>44661</v>
      </c>
      <c r="P110" s="588">
        <f t="shared" si="57"/>
        <v>44716</v>
      </c>
      <c r="Q110" s="588">
        <f t="shared" si="70"/>
        <v>44736</v>
      </c>
      <c r="R110" s="588">
        <f t="shared" si="71"/>
        <v>44746</v>
      </c>
      <c r="S110" s="586">
        <f t="shared" si="72"/>
        <v>44766</v>
      </c>
      <c r="T110" s="586">
        <f t="shared" si="73"/>
        <v>44827</v>
      </c>
      <c r="U110" s="541">
        <v>44827</v>
      </c>
      <c r="V110" s="542" t="b">
        <f t="shared" si="58"/>
        <v>1</v>
      </c>
      <c r="W110" s="542">
        <f t="shared" si="59"/>
        <v>61</v>
      </c>
    </row>
    <row r="111" spans="1:23" ht="48">
      <c r="A111" s="534">
        <f>IF(ISBLANK(D111),"",COUNTA($D$9:D111))</f>
        <v>103</v>
      </c>
      <c r="B111" s="583">
        <v>106</v>
      </c>
      <c r="C111" s="584" t="s">
        <v>1032</v>
      </c>
      <c r="D111" s="585" t="str">
        <f t="shared" si="56"/>
        <v>106У_К</v>
      </c>
      <c r="E111" s="586">
        <v>44223</v>
      </c>
      <c r="F111" s="587">
        <f t="shared" si="60"/>
        <v>44228</v>
      </c>
      <c r="G111" s="587">
        <f t="shared" si="61"/>
        <v>44248</v>
      </c>
      <c r="H111" s="588">
        <f t="shared" si="62"/>
        <v>44278</v>
      </c>
      <c r="I111" s="588">
        <f t="shared" si="63"/>
        <v>44298</v>
      </c>
      <c r="J111" s="588">
        <f t="shared" si="64"/>
        <v>44320</v>
      </c>
      <c r="K111" s="588">
        <f t="shared" si="65"/>
        <v>44328</v>
      </c>
      <c r="L111" s="588">
        <f t="shared" si="66"/>
        <v>44322</v>
      </c>
      <c r="M111" s="588">
        <f t="shared" si="67"/>
        <v>44350</v>
      </c>
      <c r="N111" s="586">
        <f t="shared" si="68"/>
        <v>44376</v>
      </c>
      <c r="O111" s="588">
        <f t="shared" si="69"/>
        <v>44406</v>
      </c>
      <c r="P111" s="588">
        <f t="shared" si="57"/>
        <v>44460</v>
      </c>
      <c r="Q111" s="588">
        <f t="shared" si="70"/>
        <v>44480</v>
      </c>
      <c r="R111" s="588">
        <f t="shared" si="71"/>
        <v>44490</v>
      </c>
      <c r="S111" s="586">
        <f t="shared" si="72"/>
        <v>44510</v>
      </c>
      <c r="T111" s="586">
        <f t="shared" si="73"/>
        <v>44582</v>
      </c>
      <c r="U111" s="541">
        <v>44582</v>
      </c>
      <c r="V111" s="542" t="b">
        <f t="shared" si="58"/>
        <v>1</v>
      </c>
      <c r="W111" s="542">
        <f t="shared" si="59"/>
        <v>72</v>
      </c>
    </row>
    <row r="112" spans="1:23" ht="48">
      <c r="A112" s="534">
        <f>IF(ISBLANK(D112),"",COUNTA($D$9:D112))</f>
        <v>104</v>
      </c>
      <c r="B112" s="583">
        <v>107</v>
      </c>
      <c r="C112" s="584" t="s">
        <v>1032</v>
      </c>
      <c r="D112" s="585" t="str">
        <f t="shared" si="56"/>
        <v>107У_К</v>
      </c>
      <c r="E112" s="586">
        <v>44469</v>
      </c>
      <c r="F112" s="587">
        <f t="shared" si="60"/>
        <v>44474</v>
      </c>
      <c r="G112" s="587">
        <f t="shared" si="61"/>
        <v>44494</v>
      </c>
      <c r="H112" s="588">
        <f t="shared" si="62"/>
        <v>44524</v>
      </c>
      <c r="I112" s="588">
        <f t="shared" si="63"/>
        <v>44544</v>
      </c>
      <c r="J112" s="588">
        <f t="shared" si="64"/>
        <v>44574</v>
      </c>
      <c r="K112" s="588">
        <f t="shared" si="65"/>
        <v>44574</v>
      </c>
      <c r="L112" s="588">
        <f t="shared" si="66"/>
        <v>44578</v>
      </c>
      <c r="M112" s="588">
        <f t="shared" si="67"/>
        <v>44606</v>
      </c>
      <c r="N112" s="586">
        <f t="shared" si="68"/>
        <v>44632</v>
      </c>
      <c r="O112" s="588">
        <f t="shared" si="69"/>
        <v>44662</v>
      </c>
      <c r="P112" s="588">
        <f t="shared" si="57"/>
        <v>44717</v>
      </c>
      <c r="Q112" s="588">
        <f t="shared" si="70"/>
        <v>44737</v>
      </c>
      <c r="R112" s="588">
        <f t="shared" si="71"/>
        <v>44747</v>
      </c>
      <c r="S112" s="586">
        <f t="shared" si="72"/>
        <v>44767</v>
      </c>
      <c r="T112" s="586">
        <f t="shared" si="73"/>
        <v>44828</v>
      </c>
      <c r="U112" s="541">
        <v>44828</v>
      </c>
      <c r="V112" s="542" t="b">
        <f t="shared" si="58"/>
        <v>1</v>
      </c>
      <c r="W112" s="542">
        <f t="shared" si="59"/>
        <v>61</v>
      </c>
    </row>
    <row r="113" spans="1:23" ht="48">
      <c r="A113" s="534">
        <f>IF(ISBLANK(D113),"",COUNTA($D$9:D113))</f>
        <v>105</v>
      </c>
      <c r="B113" s="583">
        <v>108</v>
      </c>
      <c r="C113" s="584" t="s">
        <v>1032</v>
      </c>
      <c r="D113" s="585" t="str">
        <f t="shared" si="56"/>
        <v>108У_К</v>
      </c>
      <c r="E113" s="586">
        <v>44133</v>
      </c>
      <c r="F113" s="587">
        <f t="shared" si="60"/>
        <v>44138</v>
      </c>
      <c r="G113" s="587">
        <f t="shared" si="61"/>
        <v>44158</v>
      </c>
      <c r="H113" s="588">
        <f t="shared" si="62"/>
        <v>44188</v>
      </c>
      <c r="I113" s="588">
        <f t="shared" si="63"/>
        <v>44208</v>
      </c>
      <c r="J113" s="588">
        <f t="shared" si="64"/>
        <v>44230</v>
      </c>
      <c r="K113" s="588">
        <f t="shared" si="65"/>
        <v>44238</v>
      </c>
      <c r="L113" s="588">
        <f t="shared" si="66"/>
        <v>44232</v>
      </c>
      <c r="M113" s="588">
        <f t="shared" si="67"/>
        <v>44264</v>
      </c>
      <c r="N113" s="586">
        <f t="shared" si="68"/>
        <v>44290</v>
      </c>
      <c r="O113" s="588">
        <f t="shared" si="69"/>
        <v>44320</v>
      </c>
      <c r="P113" s="588">
        <f t="shared" si="57"/>
        <v>44374</v>
      </c>
      <c r="Q113" s="588">
        <f t="shared" si="70"/>
        <v>44394</v>
      </c>
      <c r="R113" s="588">
        <f t="shared" si="71"/>
        <v>44404</v>
      </c>
      <c r="S113" s="586">
        <f t="shared" si="72"/>
        <v>44424</v>
      </c>
      <c r="T113" s="586">
        <f t="shared" si="73"/>
        <v>44492</v>
      </c>
      <c r="U113" s="541">
        <v>44492</v>
      </c>
      <c r="V113" s="542" t="b">
        <f t="shared" si="58"/>
        <v>1</v>
      </c>
      <c r="W113" s="542">
        <f t="shared" si="59"/>
        <v>68</v>
      </c>
    </row>
  </sheetData>
  <autoFilter ref="B5:U113"/>
  <conditionalFormatting sqref="Y1:Y1048576">
    <cfRule type="cellIs" dxfId="83" priority="2" operator="lessThan">
      <formula>0</formula>
    </cfRule>
  </conditionalFormatting>
  <conditionalFormatting sqref="B9:T113">
    <cfRule type="expression" dxfId="82" priority="3">
      <formula>$D9=$G$2</formula>
    </cfRule>
  </conditionalFormatting>
  <conditionalFormatting sqref="O9:O113">
    <cfRule type="cellIs" dxfId="81" priority="4" operator="lessThan">
      <formula>$U$4+15</formula>
    </cfRule>
  </conditionalFormatting>
  <conditionalFormatting sqref="L9:L113">
    <cfRule type="cellIs" dxfId="80" priority="5" operator="lessThan">
      <formula>$U$4+5</formula>
    </cfRule>
  </conditionalFormatting>
  <conditionalFormatting sqref="W1:W1048576">
    <cfRule type="cellIs" dxfId="79" priority="6" operator="lessThan">
      <formula>0</formula>
    </cfRule>
    <cfRule type="cellIs" dxfId="78" priority="7" operator="lessThan">
      <formula>$W$21</formula>
    </cfRule>
  </conditionalFormatting>
  <printOptions horizontalCentered="1"/>
  <pageMargins left="0.31527777777777799" right="0.31527777777777799" top="0.51180555555555496" bottom="0.55069444444444404" header="0.51180555555555496" footer="0.196527777777778"/>
  <pageSetup paperSize="8" scale="12" firstPageNumber="0" fitToHeight="3" orientation="landscape" horizontalDpi="300" verticalDpi="300" r:id="rId1"/>
  <headerFooter>
    <oddFooter>&amp;R&amp;24&amp;P</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K87"/>
  <sheetViews>
    <sheetView view="pageBreakPreview" topLeftCell="D5" zoomScaleNormal="50" workbookViewId="0">
      <pane xSplit="1" ySplit="2" topLeftCell="E8" activePane="bottomRight" state="frozen"/>
      <selection activeCell="D5" sqref="D5"/>
      <selection pane="topRight" activeCell="E5" sqref="E5"/>
      <selection pane="bottomLeft" activeCell="D7" sqref="D7"/>
      <selection pane="bottomRight" activeCell="D14" sqref="A14:XFD16"/>
    </sheetView>
  </sheetViews>
  <sheetFormatPr defaultRowHeight="18.75" outlineLevelRow="1" outlineLevelCol="1"/>
  <cols>
    <col min="1" max="1" width="9.28515625" style="85" customWidth="1"/>
    <col min="2" max="2" width="9.28515625" style="86" customWidth="1"/>
    <col min="3" max="3" width="9.28515625" style="87" customWidth="1"/>
    <col min="4" max="4" width="17.42578125" style="85" customWidth="1"/>
    <col min="5" max="5" width="28.42578125" style="85" customWidth="1" outlineLevel="1"/>
    <col min="6" max="6" width="37" style="85" customWidth="1" outlineLevel="1"/>
    <col min="7" max="7" width="34.42578125" style="85" customWidth="1" outlineLevel="1"/>
    <col min="8" max="8" width="38.140625" style="85" customWidth="1" outlineLevel="1"/>
    <col min="9" max="16" width="34.42578125" style="85" customWidth="1" outlineLevel="1"/>
    <col min="17" max="17" width="33.5703125" style="85" customWidth="1" outlineLevel="1"/>
    <col min="18" max="18" width="29.140625" style="85" customWidth="1" outlineLevel="1"/>
    <col min="19" max="19" width="30" style="85" customWidth="1"/>
    <col min="20" max="23" width="33.42578125" style="85" customWidth="1"/>
    <col min="24" max="24" width="30.42578125" style="85" customWidth="1"/>
    <col min="25" max="25" width="27.140625" style="85" customWidth="1"/>
    <col min="26" max="26" width="24.85546875" style="85" customWidth="1"/>
    <col min="27" max="27" width="25.7109375" style="85" customWidth="1"/>
    <col min="28" max="28" width="24.85546875" style="85" customWidth="1"/>
    <col min="29" max="29" width="19.42578125" style="589" customWidth="1"/>
    <col min="30" max="30" width="20.42578125" style="89" customWidth="1"/>
    <col min="31" max="31" width="23" style="90" customWidth="1"/>
    <col min="32" max="32" width="22.140625" style="85" customWidth="1"/>
    <col min="33" max="33" width="9.140625" style="590" customWidth="1"/>
    <col min="34" max="34" width="16.28515625" style="85" customWidth="1"/>
    <col min="35" max="1025" width="9.140625" style="85" customWidth="1"/>
  </cols>
  <sheetData>
    <row r="1" spans="1:33" ht="91.5" customHeight="1">
      <c r="E1" s="591" t="s">
        <v>1714</v>
      </c>
      <c r="F1" s="592">
        <f>SUBTOTAL(2,S10:S61)</f>
        <v>26</v>
      </c>
      <c r="G1" s="593" t="s">
        <v>1695</v>
      </c>
      <c r="H1" s="593"/>
      <c r="I1" s="593"/>
      <c r="J1" s="593"/>
      <c r="K1" s="593"/>
      <c r="L1" s="593"/>
      <c r="M1" s="593"/>
      <c r="N1" s="593"/>
      <c r="O1" s="593"/>
      <c r="P1" s="593"/>
      <c r="Q1" s="594" t="s">
        <v>1166</v>
      </c>
      <c r="R1" s="594" t="s">
        <v>1715</v>
      </c>
      <c r="S1" s="594" t="s">
        <v>1716</v>
      </c>
      <c r="T1" s="594" t="s">
        <v>1717</v>
      </c>
      <c r="U1" s="595"/>
      <c r="V1" s="595"/>
      <c r="W1" s="595"/>
      <c r="X1" s="595"/>
      <c r="Y1" s="596"/>
      <c r="AD1" s="91" t="s">
        <v>1162</v>
      </c>
    </row>
    <row r="2" spans="1:33" ht="23.25">
      <c r="F2" s="597" t="s">
        <v>1164</v>
      </c>
      <c r="G2" s="593" t="s">
        <v>1322</v>
      </c>
      <c r="H2" s="593"/>
      <c r="I2" s="593"/>
      <c r="J2" s="593"/>
      <c r="K2" s="593"/>
      <c r="L2" s="593"/>
      <c r="M2" s="593"/>
      <c r="N2" s="593"/>
      <c r="O2" s="593"/>
      <c r="P2" s="593"/>
      <c r="Q2" s="598" t="e">
        <f ca="1">MIN(INDEX((Q10:Q61&lt;$AD$5)*9^9+Q10:Q61,))</f>
        <v>#VALUE!</v>
      </c>
      <c r="R2" s="598" t="e">
        <f ca="1">MIN(INDEX((R10:R61&lt;$AD$5)*9^9+R10:R61,))</f>
        <v>#VALUE!</v>
      </c>
      <c r="S2" s="598" t="e">
        <f ca="1">MIN(INDEX((S10:S61&lt;$AD$5)*9^9+S10:S61,))</f>
        <v>#VALUE!</v>
      </c>
      <c r="T2" s="598" t="e">
        <f ca="1">MIN(INDEX((T10:T61&lt;$AD$5)*9^9+T10:T61,))</f>
        <v>#VALUE!</v>
      </c>
      <c r="U2" s="599" t="s">
        <v>1718</v>
      </c>
      <c r="V2" s="595"/>
      <c r="W2" s="595"/>
      <c r="X2" s="595"/>
      <c r="Y2" s="598"/>
      <c r="AD2" s="91">
        <v>260</v>
      </c>
    </row>
    <row r="3" spans="1:33" ht="23.25">
      <c r="F3" s="597"/>
      <c r="G3" s="600"/>
      <c r="H3" s="600"/>
      <c r="I3" s="600"/>
      <c r="J3" s="600"/>
      <c r="K3" s="600"/>
      <c r="L3" s="600"/>
      <c r="M3" s="600"/>
      <c r="N3" s="600"/>
      <c r="O3" s="600"/>
      <c r="P3" s="600"/>
      <c r="Q3" s="601"/>
      <c r="R3" s="601"/>
      <c r="S3" s="598"/>
      <c r="T3" s="598"/>
      <c r="U3" s="595"/>
      <c r="V3" s="595"/>
      <c r="W3" s="595"/>
      <c r="X3" s="595"/>
      <c r="Y3" s="598"/>
      <c r="AD3" s="91">
        <v>190</v>
      </c>
    </row>
    <row r="4" spans="1:33" s="97" customFormat="1" ht="73.5" customHeight="1">
      <c r="B4" s="602"/>
      <c r="C4" s="603"/>
      <c r="D4" s="604"/>
      <c r="E4" s="604"/>
      <c r="F4" s="1790" t="s">
        <v>1167</v>
      </c>
      <c r="G4" s="1790"/>
      <c r="H4" s="1790"/>
      <c r="I4" s="1790"/>
      <c r="J4" s="1790"/>
      <c r="K4" s="1790"/>
      <c r="L4" s="604"/>
      <c r="M4" s="604"/>
      <c r="N4" s="604"/>
      <c r="O4" s="604"/>
      <c r="P4" s="604"/>
      <c r="Q4" s="1790" t="s">
        <v>1169</v>
      </c>
      <c r="R4" s="1790"/>
      <c r="S4" s="1790"/>
      <c r="T4" s="604"/>
      <c r="U4" s="604"/>
      <c r="V4" s="604"/>
      <c r="W4" s="604"/>
      <c r="X4" s="604"/>
      <c r="Y4" s="604"/>
      <c r="Z4" s="604"/>
      <c r="AA4" s="604"/>
      <c r="AB4" s="604"/>
      <c r="AC4" s="605"/>
      <c r="AD4" s="606"/>
    </row>
    <row r="5" spans="1:33" s="88" customFormat="1">
      <c r="B5" s="607"/>
      <c r="C5" s="608"/>
      <c r="D5" s="609">
        <v>1</v>
      </c>
      <c r="E5" s="609">
        <f t="shared" ref="E5:AC5" si="0">D5+1</f>
        <v>2</v>
      </c>
      <c r="F5" s="609">
        <f t="shared" si="0"/>
        <v>3</v>
      </c>
      <c r="G5" s="609">
        <f t="shared" si="0"/>
        <v>4</v>
      </c>
      <c r="H5" s="609">
        <f t="shared" si="0"/>
        <v>5</v>
      </c>
      <c r="I5" s="609">
        <f t="shared" si="0"/>
        <v>6</v>
      </c>
      <c r="J5" s="609">
        <f t="shared" si="0"/>
        <v>7</v>
      </c>
      <c r="K5" s="609">
        <f t="shared" si="0"/>
        <v>8</v>
      </c>
      <c r="L5" s="609">
        <f t="shared" si="0"/>
        <v>9</v>
      </c>
      <c r="M5" s="609">
        <f t="shared" si="0"/>
        <v>10</v>
      </c>
      <c r="N5" s="609">
        <f t="shared" si="0"/>
        <v>11</v>
      </c>
      <c r="O5" s="609">
        <f t="shared" si="0"/>
        <v>12</v>
      </c>
      <c r="P5" s="609">
        <f t="shared" si="0"/>
        <v>13</v>
      </c>
      <c r="Q5" s="609">
        <f t="shared" si="0"/>
        <v>14</v>
      </c>
      <c r="R5" s="609">
        <f t="shared" si="0"/>
        <v>15</v>
      </c>
      <c r="S5" s="609">
        <f t="shared" si="0"/>
        <v>16</v>
      </c>
      <c r="T5" s="609">
        <f t="shared" si="0"/>
        <v>17</v>
      </c>
      <c r="U5" s="609">
        <f t="shared" si="0"/>
        <v>18</v>
      </c>
      <c r="V5" s="609">
        <f t="shared" si="0"/>
        <v>19</v>
      </c>
      <c r="W5" s="609">
        <f t="shared" si="0"/>
        <v>20</v>
      </c>
      <c r="X5" s="609">
        <f t="shared" si="0"/>
        <v>21</v>
      </c>
      <c r="Y5" s="609">
        <f t="shared" si="0"/>
        <v>22</v>
      </c>
      <c r="Z5" s="609">
        <f t="shared" si="0"/>
        <v>23</v>
      </c>
      <c r="AA5" s="609">
        <f t="shared" si="0"/>
        <v>24</v>
      </c>
      <c r="AB5" s="609">
        <f t="shared" si="0"/>
        <v>25</v>
      </c>
      <c r="AC5" s="609">
        <f t="shared" si="0"/>
        <v>26</v>
      </c>
      <c r="AD5" s="610">
        <f ca="1">NOW()</f>
        <v>44167.574599768515</v>
      </c>
      <c r="AE5" s="90"/>
      <c r="AG5" s="590"/>
    </row>
    <row r="6" spans="1:33" ht="117.75" customHeight="1">
      <c r="A6" s="108"/>
      <c r="B6" s="611"/>
      <c r="C6" s="612"/>
      <c r="D6" s="613" t="s">
        <v>101</v>
      </c>
      <c r="E6" s="614" t="s">
        <v>1719</v>
      </c>
      <c r="F6" s="615" t="s">
        <v>1173</v>
      </c>
      <c r="G6" s="613" t="s">
        <v>1174</v>
      </c>
      <c r="H6" s="113" t="s">
        <v>1175</v>
      </c>
      <c r="I6" s="613" t="s">
        <v>1176</v>
      </c>
      <c r="J6" s="613" t="s">
        <v>1177</v>
      </c>
      <c r="K6" s="614" t="s">
        <v>1178</v>
      </c>
      <c r="L6" s="614" t="s">
        <v>1720</v>
      </c>
      <c r="M6" s="613" t="s">
        <v>1721</v>
      </c>
      <c r="N6" s="613" t="s">
        <v>1180</v>
      </c>
      <c r="O6" s="613" t="s">
        <v>1722</v>
      </c>
      <c r="P6" s="616" t="s">
        <v>1723</v>
      </c>
      <c r="Q6" s="614" t="s">
        <v>1189</v>
      </c>
      <c r="R6" s="614" t="s">
        <v>1190</v>
      </c>
      <c r="S6" s="613" t="s">
        <v>1191</v>
      </c>
      <c r="T6" s="614" t="s">
        <v>1724</v>
      </c>
      <c r="U6" s="613" t="s">
        <v>1725</v>
      </c>
      <c r="V6" s="613" t="s">
        <v>1726</v>
      </c>
      <c r="W6" s="614" t="s">
        <v>1727</v>
      </c>
      <c r="X6" s="613" t="s">
        <v>1728</v>
      </c>
      <c r="Y6" s="613" t="s">
        <v>1416</v>
      </c>
      <c r="Z6" s="613" t="s">
        <v>1729</v>
      </c>
      <c r="AA6" s="613" t="s">
        <v>1199</v>
      </c>
      <c r="AB6" s="614" t="s">
        <v>1200</v>
      </c>
      <c r="AC6" s="617" t="s">
        <v>1201</v>
      </c>
      <c r="AD6" s="618" t="s">
        <v>1201</v>
      </c>
      <c r="AE6" s="90" t="s">
        <v>1203</v>
      </c>
      <c r="AF6" s="590" t="s">
        <v>1730</v>
      </c>
    </row>
    <row r="7" spans="1:33" ht="64.5" customHeight="1">
      <c r="A7" s="117"/>
      <c r="B7" s="619"/>
      <c r="C7" s="620"/>
      <c r="D7" s="621"/>
      <c r="E7" s="622" t="s">
        <v>1204</v>
      </c>
      <c r="F7" s="621" t="s">
        <v>1205</v>
      </c>
      <c r="G7" s="621" t="s">
        <v>1206</v>
      </c>
      <c r="H7" s="623" t="s">
        <v>1207</v>
      </c>
      <c r="I7" s="621" t="s">
        <v>1208</v>
      </c>
      <c r="J7" s="621" t="s">
        <v>1209</v>
      </c>
      <c r="K7" s="622" t="s">
        <v>1204</v>
      </c>
      <c r="L7" s="622" t="s">
        <v>1204</v>
      </c>
      <c r="M7" s="621" t="s">
        <v>1206</v>
      </c>
      <c r="N7" s="621" t="s">
        <v>1210</v>
      </c>
      <c r="O7" s="621" t="s">
        <v>27</v>
      </c>
      <c r="P7" s="624" t="s">
        <v>29</v>
      </c>
      <c r="Q7" s="622" t="s">
        <v>29</v>
      </c>
      <c r="R7" s="622" t="s">
        <v>29</v>
      </c>
      <c r="S7" s="621" t="s">
        <v>1731</v>
      </c>
      <c r="T7" s="622" t="s">
        <v>29</v>
      </c>
      <c r="U7" s="621" t="s">
        <v>30</v>
      </c>
      <c r="V7" s="621" t="s">
        <v>30</v>
      </c>
      <c r="W7" s="622" t="s">
        <v>29</v>
      </c>
      <c r="X7" s="621" t="s">
        <v>30</v>
      </c>
      <c r="Y7" s="621" t="s">
        <v>1211</v>
      </c>
      <c r="Z7" s="621" t="s">
        <v>30</v>
      </c>
      <c r="AA7" s="621" t="s">
        <v>27</v>
      </c>
      <c r="AB7" s="622" t="s">
        <v>29</v>
      </c>
      <c r="AC7" s="625"/>
      <c r="AD7" s="618"/>
    </row>
    <row r="8" spans="1:33" ht="30" customHeight="1">
      <c r="A8" s="124"/>
      <c r="B8" s="626" t="s">
        <v>1212</v>
      </c>
      <c r="C8" s="627"/>
      <c r="D8" s="628"/>
      <c r="E8" s="627" t="s">
        <v>1213</v>
      </c>
      <c r="F8" s="627">
        <v>20</v>
      </c>
      <c r="G8" s="627">
        <v>17</v>
      </c>
      <c r="H8" s="627">
        <v>3</v>
      </c>
      <c r="I8" s="627">
        <v>5</v>
      </c>
      <c r="J8" s="629" t="s">
        <v>1732</v>
      </c>
      <c r="K8" s="627">
        <v>10</v>
      </c>
      <c r="L8" s="627">
        <v>2</v>
      </c>
      <c r="M8" s="627">
        <v>22</v>
      </c>
      <c r="N8" s="629" t="s">
        <v>1733</v>
      </c>
      <c r="O8" s="627">
        <v>21</v>
      </c>
      <c r="P8" s="627">
        <v>15</v>
      </c>
      <c r="Q8" s="627">
        <v>12</v>
      </c>
      <c r="R8" s="627">
        <v>3</v>
      </c>
      <c r="S8" s="627">
        <v>10</v>
      </c>
      <c r="T8" s="627">
        <v>3</v>
      </c>
      <c r="U8" s="627">
        <v>15</v>
      </c>
      <c r="V8" s="627">
        <v>8</v>
      </c>
      <c r="W8" s="627">
        <v>3</v>
      </c>
      <c r="X8" s="630">
        <v>45</v>
      </c>
      <c r="Y8" s="630">
        <v>0</v>
      </c>
      <c r="Z8" s="630">
        <v>10</v>
      </c>
      <c r="AA8" s="630">
        <v>16</v>
      </c>
      <c r="AB8" s="630">
        <v>4</v>
      </c>
      <c r="AC8" s="631"/>
      <c r="AD8" s="632"/>
    </row>
    <row r="9" spans="1:33" ht="30" customHeight="1">
      <c r="A9" s="124"/>
      <c r="B9" s="633"/>
      <c r="C9" s="634"/>
      <c r="D9" s="635"/>
      <c r="E9" s="634"/>
      <c r="F9" s="634"/>
      <c r="G9" s="634"/>
      <c r="H9" s="634"/>
      <c r="I9" s="634"/>
      <c r="J9" s="634"/>
      <c r="K9" s="634"/>
      <c r="L9" s="634"/>
      <c r="M9" s="634"/>
      <c r="N9" s="634"/>
      <c r="O9" s="636" t="s">
        <v>1734</v>
      </c>
      <c r="P9" s="636" t="s">
        <v>1735</v>
      </c>
      <c r="Q9" s="634"/>
      <c r="R9" s="634"/>
      <c r="S9" s="634"/>
      <c r="T9" s="634"/>
      <c r="U9" s="634"/>
      <c r="V9" s="634"/>
      <c r="W9" s="634"/>
      <c r="X9" s="637">
        <v>30</v>
      </c>
      <c r="Y9" s="637">
        <v>8</v>
      </c>
      <c r="Z9" s="637">
        <v>2</v>
      </c>
      <c r="AA9" s="634"/>
      <c r="AB9" s="634"/>
      <c r="AC9" s="638"/>
      <c r="AD9" s="632"/>
    </row>
    <row r="10" spans="1:33" hidden="1" outlineLevel="1">
      <c r="A10" s="136">
        <f>IF(ISBLANK(D10),"",COUNTA($D$10:D10))</f>
        <v>1</v>
      </c>
      <c r="B10" s="639">
        <v>6</v>
      </c>
      <c r="C10" s="640"/>
      <c r="D10" s="139" t="str">
        <f t="shared" ref="D10:D41" si="1">CONCATENATE(B10,,C10)</f>
        <v>6</v>
      </c>
      <c r="E10" s="641" t="s">
        <v>66</v>
      </c>
      <c r="F10" s="642">
        <v>43802</v>
      </c>
      <c r="G10" s="643">
        <f>WORKDAY(F10,$G$8)-21</f>
        <v>43804</v>
      </c>
      <c r="H10" s="643">
        <f>WORKDAY(G10,$H$8)-4</f>
        <v>43805</v>
      </c>
      <c r="I10" s="141">
        <f t="shared" ref="I10:I24" si="2">WORKDAY(H10,$I$8)</f>
        <v>43812</v>
      </c>
      <c r="J10" s="141">
        <f t="shared" ref="J10:J40" si="3">I10</f>
        <v>43812</v>
      </c>
      <c r="K10" s="644">
        <f>WORKDAY(J10,$K$8)+79</f>
        <v>43905</v>
      </c>
      <c r="L10" s="645">
        <f>WORKDAY(K10,$L$8)</f>
        <v>43907</v>
      </c>
      <c r="M10" s="141">
        <f t="shared" ref="M10:M40" si="4">WORKDAY(L10,$M$8)</f>
        <v>43937</v>
      </c>
      <c r="N10" s="141">
        <f t="shared" ref="N10:N40" si="5">P10</f>
        <v>43924</v>
      </c>
      <c r="O10" s="141">
        <f t="shared" ref="O10:O17" si="6">WORKDAY(K10,$O$8)</f>
        <v>43934</v>
      </c>
      <c r="P10" s="645">
        <f>WORKDAY(K10,$P$8)</f>
        <v>43924</v>
      </c>
      <c r="Q10" s="644">
        <f>WORKDAY(P10,$Q$8)+1</f>
        <v>43943</v>
      </c>
      <c r="R10" s="645">
        <f t="shared" ref="R10:R24" si="7">WORKDAY(Q10,$R$8)</f>
        <v>43948</v>
      </c>
      <c r="S10" s="141">
        <f t="shared" ref="S10:S28" si="8">WORKDAY(R10,$S$8)</f>
        <v>43962</v>
      </c>
      <c r="T10" s="644">
        <f>WORKDAY(S10,$T$8)-1</f>
        <v>43964</v>
      </c>
      <c r="U10" s="646" t="s">
        <v>1718</v>
      </c>
      <c r="V10" s="646" t="s">
        <v>1718</v>
      </c>
      <c r="W10" s="647" t="s">
        <v>1718</v>
      </c>
      <c r="X10" s="141">
        <f t="shared" ref="X10:X21" si="9">IF(U10="не требуется",T10+$X$9,W10+$X$8)</f>
        <v>43994</v>
      </c>
      <c r="Y10" s="141">
        <f t="shared" ref="Y10:Y40" si="10">IF(U10="не требуется",X10+$Y$9,X10)</f>
        <v>44002</v>
      </c>
      <c r="Z10" s="141">
        <f t="shared" ref="Z10:Z28" si="11">IF(U10="не требуется",Y10+$Z$9,Y10+$Z$8)</f>
        <v>44004</v>
      </c>
      <c r="AA10" s="141">
        <f t="shared" ref="AA10:AA40" si="12">Z10+$AA$8</f>
        <v>44020</v>
      </c>
      <c r="AB10" s="645">
        <f t="shared" ref="AB10:AB40" si="13">AA10+$AB$8</f>
        <v>44024</v>
      </c>
      <c r="AC10" s="648">
        <f t="shared" ref="AC10:AC40" si="14">AD10</f>
        <v>44055</v>
      </c>
      <c r="AD10" s="142">
        <f>VLOOKUP(D10,'ГрКонтр одноэт.'!$B$10:$AF$117,31,0)</f>
        <v>44055</v>
      </c>
      <c r="AE10" s="143">
        <f t="shared" ref="AE10:AE40" si="15">AD10-AB10</f>
        <v>31</v>
      </c>
      <c r="AF10" s="590"/>
      <c r="AG10" s="649"/>
    </row>
    <row r="11" spans="1:33" collapsed="1">
      <c r="A11" s="136">
        <f>IF(ISBLANK(D11),"",COUNTA($D$10:D11))</f>
        <v>2</v>
      </c>
      <c r="B11" s="639">
        <v>11</v>
      </c>
      <c r="C11" s="640"/>
      <c r="D11" s="139" t="str">
        <f t="shared" si="1"/>
        <v>11</v>
      </c>
      <c r="E11" s="650">
        <v>43998</v>
      </c>
      <c r="F11" s="651">
        <f t="shared" ref="F11:F24" si="16">WORKDAY(E11,$F$8)</f>
        <v>44026</v>
      </c>
      <c r="G11" s="141">
        <f t="shared" ref="G11:G23" si="17">WORKDAY(F11,$G$8)</f>
        <v>44049</v>
      </c>
      <c r="H11" s="141">
        <f>WORKDAY(G11,$H$8)+202</f>
        <v>44256</v>
      </c>
      <c r="I11" s="141">
        <f t="shared" si="2"/>
        <v>44263</v>
      </c>
      <c r="J11" s="141">
        <f t="shared" si="3"/>
        <v>44263</v>
      </c>
      <c r="K11" s="644">
        <f>WORKDAY(J11,$K$8)+3</f>
        <v>44280</v>
      </c>
      <c r="L11" s="645">
        <f>WORKDAY(K11,$L$8)</f>
        <v>44284</v>
      </c>
      <c r="M11" s="141">
        <f t="shared" si="4"/>
        <v>44314</v>
      </c>
      <c r="N11" s="141">
        <f t="shared" si="5"/>
        <v>44301</v>
      </c>
      <c r="O11" s="141">
        <f t="shared" si="6"/>
        <v>44309</v>
      </c>
      <c r="P11" s="645">
        <f>WORKDAY(K11,$P$8)</f>
        <v>44301</v>
      </c>
      <c r="Q11" s="645">
        <f t="shared" ref="Q11:Q17" si="18">WORKDAY(P11,$Q$8)</f>
        <v>44319</v>
      </c>
      <c r="R11" s="645">
        <f t="shared" si="7"/>
        <v>44322</v>
      </c>
      <c r="S11" s="141">
        <f t="shared" si="8"/>
        <v>44336</v>
      </c>
      <c r="T11" s="645">
        <f t="shared" ref="T11:T18" si="19">WORKDAY(S11,$T$8)</f>
        <v>44341</v>
      </c>
      <c r="U11" s="646" t="s">
        <v>1718</v>
      </c>
      <c r="V11" s="646" t="s">
        <v>1718</v>
      </c>
      <c r="W11" s="647" t="s">
        <v>1718</v>
      </c>
      <c r="X11" s="141">
        <f t="shared" si="9"/>
        <v>44371</v>
      </c>
      <c r="Y11" s="141">
        <f t="shared" si="10"/>
        <v>44379</v>
      </c>
      <c r="Z11" s="141">
        <f t="shared" si="11"/>
        <v>44381</v>
      </c>
      <c r="AA11" s="141">
        <f t="shared" si="12"/>
        <v>44397</v>
      </c>
      <c r="AB11" s="645">
        <f t="shared" si="13"/>
        <v>44401</v>
      </c>
      <c r="AC11" s="648">
        <f t="shared" si="14"/>
        <v>44317</v>
      </c>
      <c r="AD11" s="142">
        <v>44317</v>
      </c>
      <c r="AE11" s="143">
        <f t="shared" si="15"/>
        <v>-84</v>
      </c>
      <c r="AF11" s="590"/>
      <c r="AG11" s="649"/>
    </row>
    <row r="12" spans="1:33">
      <c r="A12" s="136">
        <f>IF(ISBLANK(D12),"",COUNTA($D$10:D12))</f>
        <v>3</v>
      </c>
      <c r="B12" s="639" t="s">
        <v>1736</v>
      </c>
      <c r="C12" s="640" t="s">
        <v>1737</v>
      </c>
      <c r="D12" s="139" t="str">
        <f t="shared" si="1"/>
        <v>3О_С</v>
      </c>
      <c r="E12" s="641">
        <v>44126</v>
      </c>
      <c r="F12" s="651">
        <f>WORKDAY(E12,$F$8)</f>
        <v>44154</v>
      </c>
      <c r="G12" s="141">
        <f>WORKDAY(F12,$G$8)</f>
        <v>44179</v>
      </c>
      <c r="H12" s="141">
        <f>WORKDAY(G12,$H$8)</f>
        <v>44182</v>
      </c>
      <c r="I12" s="141">
        <f t="shared" si="2"/>
        <v>44189</v>
      </c>
      <c r="J12" s="141">
        <f t="shared" si="3"/>
        <v>44189</v>
      </c>
      <c r="K12" s="652">
        <f>WORKDAY(J12,$K$8)</f>
        <v>44203</v>
      </c>
      <c r="L12" s="645">
        <f>WORKDAY(K12,$L$8)</f>
        <v>44207</v>
      </c>
      <c r="M12" s="141">
        <f t="shared" si="4"/>
        <v>44237</v>
      </c>
      <c r="N12" s="141">
        <f t="shared" si="5"/>
        <v>44224</v>
      </c>
      <c r="O12" s="141">
        <f t="shared" si="6"/>
        <v>44232</v>
      </c>
      <c r="P12" s="645">
        <f>WORKDAY(K12,$P$8)</f>
        <v>44224</v>
      </c>
      <c r="Q12" s="645">
        <f t="shared" si="18"/>
        <v>44242</v>
      </c>
      <c r="R12" s="645">
        <f t="shared" si="7"/>
        <v>44245</v>
      </c>
      <c r="S12" s="989">
        <f>WORKDAY(R12,$S$8)+60</f>
        <v>44319</v>
      </c>
      <c r="T12" s="645">
        <f t="shared" si="19"/>
        <v>44322</v>
      </c>
      <c r="U12" s="141">
        <f t="shared" ref="U12:U24" si="20">WORKDAY(T12,$U$8)</f>
        <v>44343</v>
      </c>
      <c r="V12" s="141">
        <f t="shared" ref="V12:V38" si="21">WORKDAY(U12,$V$8)</f>
        <v>44355</v>
      </c>
      <c r="W12" s="645">
        <f t="shared" ref="W12:W33" si="22">WORKDAY(V12,$W$8)</f>
        <v>44358</v>
      </c>
      <c r="X12" s="141">
        <f t="shared" si="9"/>
        <v>44403</v>
      </c>
      <c r="Y12" s="141">
        <f t="shared" si="10"/>
        <v>44403</v>
      </c>
      <c r="Z12" s="141">
        <f t="shared" si="11"/>
        <v>44413</v>
      </c>
      <c r="AA12" s="141">
        <f t="shared" si="12"/>
        <v>44429</v>
      </c>
      <c r="AB12" s="645">
        <f t="shared" si="13"/>
        <v>44433</v>
      </c>
      <c r="AC12" s="648">
        <f t="shared" si="14"/>
        <v>44405</v>
      </c>
      <c r="AD12" s="142">
        <f>VLOOKUP(D12,'ГрКонтр одноэт.'!$B$10:$AF$117,31,0)</f>
        <v>44405</v>
      </c>
      <c r="AE12" s="143">
        <f t="shared" si="15"/>
        <v>-28</v>
      </c>
      <c r="AF12" s="590"/>
      <c r="AG12" s="649"/>
    </row>
    <row r="13" spans="1:33">
      <c r="A13" s="136">
        <f>IF(ISBLANK(D13),"",COUNTA($D$10:D13))</f>
        <v>4</v>
      </c>
      <c r="B13" s="653" t="s">
        <v>1738</v>
      </c>
      <c r="C13" s="654" t="s">
        <v>1737</v>
      </c>
      <c r="D13" s="655" t="str">
        <f t="shared" si="1"/>
        <v>4О_С</v>
      </c>
      <c r="E13" s="656">
        <v>44027</v>
      </c>
      <c r="F13" s="656">
        <f t="shared" si="16"/>
        <v>44055</v>
      </c>
      <c r="G13" s="657">
        <f t="shared" si="17"/>
        <v>44078</v>
      </c>
      <c r="H13" s="657">
        <f>WORKDAY(G13,$H$8)+77</f>
        <v>44160</v>
      </c>
      <c r="I13" s="657">
        <f t="shared" si="2"/>
        <v>44167</v>
      </c>
      <c r="J13" s="657">
        <f t="shared" si="3"/>
        <v>44167</v>
      </c>
      <c r="K13" s="657">
        <f>WORKDAY(J13,$K$8)</f>
        <v>44181</v>
      </c>
      <c r="L13" s="657">
        <f>WORKDAY(K13,$L$8)</f>
        <v>44183</v>
      </c>
      <c r="M13" s="657">
        <f t="shared" si="4"/>
        <v>44215</v>
      </c>
      <c r="N13" s="657">
        <f t="shared" si="5"/>
        <v>44202</v>
      </c>
      <c r="O13" s="657">
        <f t="shared" si="6"/>
        <v>44210</v>
      </c>
      <c r="P13" s="657">
        <f>WORKDAY(K13,$P$8)</f>
        <v>44202</v>
      </c>
      <c r="Q13" s="657">
        <f t="shared" si="18"/>
        <v>44218</v>
      </c>
      <c r="R13" s="657">
        <f t="shared" si="7"/>
        <v>44223</v>
      </c>
      <c r="S13" s="657">
        <f t="shared" si="8"/>
        <v>44237</v>
      </c>
      <c r="T13" s="657">
        <f t="shared" si="19"/>
        <v>44242</v>
      </c>
      <c r="U13" s="657">
        <f t="shared" si="20"/>
        <v>44263</v>
      </c>
      <c r="V13" s="657">
        <f t="shared" si="21"/>
        <v>44273</v>
      </c>
      <c r="W13" s="657">
        <f t="shared" si="22"/>
        <v>44278</v>
      </c>
      <c r="X13" s="657">
        <f t="shared" si="9"/>
        <v>44323</v>
      </c>
      <c r="Y13" s="657">
        <f t="shared" si="10"/>
        <v>44323</v>
      </c>
      <c r="Z13" s="657">
        <f t="shared" si="11"/>
        <v>44333</v>
      </c>
      <c r="AA13" s="657">
        <f t="shared" si="12"/>
        <v>44349</v>
      </c>
      <c r="AB13" s="657">
        <f t="shared" si="13"/>
        <v>44353</v>
      </c>
      <c r="AC13" s="658">
        <f t="shared" si="14"/>
        <v>44383</v>
      </c>
      <c r="AD13" s="142">
        <v>44383</v>
      </c>
      <c r="AE13" s="143">
        <f t="shared" si="15"/>
        <v>30</v>
      </c>
      <c r="AF13" s="590"/>
      <c r="AG13" s="649"/>
    </row>
    <row r="14" spans="1:33">
      <c r="A14" s="136">
        <f>IF(ISBLANK(D14),"",COUNTA($D$10:D14))</f>
        <v>5</v>
      </c>
      <c r="B14" s="653" t="s">
        <v>1739</v>
      </c>
      <c r="C14" s="654" t="s">
        <v>1737</v>
      </c>
      <c r="D14" s="655" t="str">
        <f t="shared" si="1"/>
        <v>7О_С</v>
      </c>
      <c r="E14" s="656">
        <v>44018</v>
      </c>
      <c r="F14" s="656">
        <f t="shared" si="16"/>
        <v>44046</v>
      </c>
      <c r="G14" s="657">
        <f t="shared" si="17"/>
        <v>44069</v>
      </c>
      <c r="H14" s="657">
        <f>WORKDAY(G14,$H$8)</f>
        <v>44074</v>
      </c>
      <c r="I14" s="657">
        <f t="shared" si="2"/>
        <v>44081</v>
      </c>
      <c r="J14" s="657">
        <f t="shared" si="3"/>
        <v>44081</v>
      </c>
      <c r="K14" s="1725">
        <f>WORKDAY(J14,$K$8)+26+37</f>
        <v>44158</v>
      </c>
      <c r="L14" s="1724">
        <f>WORKDAY(K14,$L$8)</f>
        <v>44160</v>
      </c>
      <c r="M14" s="657">
        <f t="shared" si="4"/>
        <v>44190</v>
      </c>
      <c r="N14" s="657">
        <f t="shared" si="5"/>
        <v>44196</v>
      </c>
      <c r="O14" s="657">
        <f t="shared" si="6"/>
        <v>44187</v>
      </c>
      <c r="P14" s="660">
        <f>WORKDAY(K14,$P$8)+17</f>
        <v>44196</v>
      </c>
      <c r="Q14" s="657">
        <f t="shared" si="18"/>
        <v>44214</v>
      </c>
      <c r="R14" s="657">
        <f t="shared" si="7"/>
        <v>44217</v>
      </c>
      <c r="S14" s="657">
        <f>WORKDAY(R14,$S$8)+120</f>
        <v>44351</v>
      </c>
      <c r="T14" s="657">
        <f t="shared" si="19"/>
        <v>44356</v>
      </c>
      <c r="U14" s="657">
        <f t="shared" si="20"/>
        <v>44377</v>
      </c>
      <c r="V14" s="657">
        <f t="shared" si="21"/>
        <v>44389</v>
      </c>
      <c r="W14" s="657">
        <f t="shared" si="22"/>
        <v>44392</v>
      </c>
      <c r="X14" s="657">
        <f t="shared" si="9"/>
        <v>44437</v>
      </c>
      <c r="Y14" s="657">
        <f t="shared" si="10"/>
        <v>44437</v>
      </c>
      <c r="Z14" s="657">
        <f t="shared" si="11"/>
        <v>44447</v>
      </c>
      <c r="AA14" s="657">
        <f t="shared" si="12"/>
        <v>44463</v>
      </c>
      <c r="AB14" s="657">
        <f t="shared" si="13"/>
        <v>44467</v>
      </c>
      <c r="AC14" s="658">
        <f t="shared" si="14"/>
        <v>44322</v>
      </c>
      <c r="AD14" s="142">
        <v>44322</v>
      </c>
      <c r="AE14" s="143">
        <f t="shared" si="15"/>
        <v>-145</v>
      </c>
      <c r="AF14" s="590"/>
      <c r="AG14" s="649"/>
    </row>
    <row r="15" spans="1:33" s="673" customFormat="1" hidden="1">
      <c r="A15" s="661">
        <f>IF(ISBLANK(D15),"",COUNTA($D$10:D15))</f>
        <v>6</v>
      </c>
      <c r="B15" s="662" t="s">
        <v>1740</v>
      </c>
      <c r="C15" s="663" t="s">
        <v>1737</v>
      </c>
      <c r="D15" s="664" t="str">
        <f t="shared" si="1"/>
        <v>факт 7О_С</v>
      </c>
      <c r="E15" s="665">
        <v>44018</v>
      </c>
      <c r="F15" s="665">
        <f t="shared" si="16"/>
        <v>44046</v>
      </c>
      <c r="G15" s="666">
        <f t="shared" si="17"/>
        <v>44069</v>
      </c>
      <c r="H15" s="666">
        <f>WORKDAY(G15,$H$8)</f>
        <v>44074</v>
      </c>
      <c r="I15" s="666">
        <f t="shared" si="2"/>
        <v>44081</v>
      </c>
      <c r="J15" s="666">
        <f t="shared" si="3"/>
        <v>44081</v>
      </c>
      <c r="K15" s="667">
        <f>WORKDAY(J15,$K$8)+26</f>
        <v>44121</v>
      </c>
      <c r="L15" s="660">
        <f>WORKDAY(K15,$L$8)+20</f>
        <v>44144</v>
      </c>
      <c r="M15" s="666">
        <f t="shared" si="4"/>
        <v>44174</v>
      </c>
      <c r="N15" s="666">
        <f t="shared" si="5"/>
        <v>44158</v>
      </c>
      <c r="O15" s="666">
        <f t="shared" si="6"/>
        <v>44151</v>
      </c>
      <c r="P15" s="660">
        <f>WORKDAY(K15,$P$8)+17</f>
        <v>44158</v>
      </c>
      <c r="Q15" s="666">
        <f t="shared" si="18"/>
        <v>44174</v>
      </c>
      <c r="R15" s="666">
        <f t="shared" si="7"/>
        <v>44179</v>
      </c>
      <c r="S15" s="666">
        <f t="shared" si="8"/>
        <v>44193</v>
      </c>
      <c r="T15" s="666">
        <f t="shared" si="19"/>
        <v>44196</v>
      </c>
      <c r="U15" s="666">
        <f t="shared" si="20"/>
        <v>44217</v>
      </c>
      <c r="V15" s="666">
        <f t="shared" si="21"/>
        <v>44229</v>
      </c>
      <c r="W15" s="666">
        <f t="shared" si="22"/>
        <v>44232</v>
      </c>
      <c r="X15" s="666">
        <f t="shared" si="9"/>
        <v>44277</v>
      </c>
      <c r="Y15" s="666">
        <f t="shared" si="10"/>
        <v>44277</v>
      </c>
      <c r="Z15" s="666">
        <f t="shared" si="11"/>
        <v>44287</v>
      </c>
      <c r="AA15" s="666">
        <f t="shared" si="12"/>
        <v>44303</v>
      </c>
      <c r="AB15" s="666">
        <f t="shared" si="13"/>
        <v>44307</v>
      </c>
      <c r="AC15" s="668">
        <f t="shared" si="14"/>
        <v>44322</v>
      </c>
      <c r="AD15" s="669">
        <v>44322</v>
      </c>
      <c r="AE15" s="670">
        <f t="shared" si="15"/>
        <v>15</v>
      </c>
      <c r="AF15" s="671"/>
      <c r="AG15" s="672"/>
    </row>
    <row r="16" spans="1:33">
      <c r="A16" s="136">
        <f>IF(ISBLANK(D16),"",COUNTA($D$10:D16))</f>
        <v>7</v>
      </c>
      <c r="B16" s="653" t="s">
        <v>1741</v>
      </c>
      <c r="C16" s="654" t="s">
        <v>1737</v>
      </c>
      <c r="D16" s="655" t="str">
        <f t="shared" si="1"/>
        <v>8О_С</v>
      </c>
      <c r="E16" s="656">
        <v>44064</v>
      </c>
      <c r="F16" s="656">
        <f t="shared" si="16"/>
        <v>44092</v>
      </c>
      <c r="G16" s="657">
        <f t="shared" si="17"/>
        <v>44117</v>
      </c>
      <c r="H16" s="660">
        <f>WORKDAY(G16,$H$8)+34</f>
        <v>44154</v>
      </c>
      <c r="I16" s="657">
        <f>WORKDAY(H16,$I$8)</f>
        <v>44161</v>
      </c>
      <c r="J16" s="657">
        <f>I16</f>
        <v>44161</v>
      </c>
      <c r="K16" s="657">
        <f>WORKDAY(J16,$K$8)</f>
        <v>44175</v>
      </c>
      <c r="L16" s="657">
        <f t="shared" ref="L16:L40" si="23">WORKDAY(K16,$L$8)</f>
        <v>44179</v>
      </c>
      <c r="M16" s="657">
        <f t="shared" si="4"/>
        <v>44209</v>
      </c>
      <c r="N16" s="657">
        <f t="shared" si="5"/>
        <v>44196</v>
      </c>
      <c r="O16" s="657">
        <f t="shared" si="6"/>
        <v>44204</v>
      </c>
      <c r="P16" s="657">
        <f t="shared" ref="P16:P24" si="24">WORKDAY(K16,$P$8)</f>
        <v>44196</v>
      </c>
      <c r="Q16" s="657">
        <f>WORKDAY(P16,$Q$8)</f>
        <v>44214</v>
      </c>
      <c r="R16" s="657">
        <f t="shared" si="7"/>
        <v>44217</v>
      </c>
      <c r="S16" s="657">
        <f>WORKDAY(R16,$S$8)+110</f>
        <v>44341</v>
      </c>
      <c r="T16" s="657">
        <f t="shared" si="19"/>
        <v>44344</v>
      </c>
      <c r="U16" s="657">
        <f t="shared" si="20"/>
        <v>44365</v>
      </c>
      <c r="V16" s="657">
        <f t="shared" si="21"/>
        <v>44377</v>
      </c>
      <c r="W16" s="657">
        <f t="shared" si="22"/>
        <v>44382</v>
      </c>
      <c r="X16" s="657">
        <f t="shared" si="9"/>
        <v>44427</v>
      </c>
      <c r="Y16" s="657">
        <f t="shared" si="10"/>
        <v>44427</v>
      </c>
      <c r="Z16" s="657">
        <f t="shared" si="11"/>
        <v>44437</v>
      </c>
      <c r="AA16" s="657">
        <f t="shared" si="12"/>
        <v>44453</v>
      </c>
      <c r="AB16" s="657">
        <f t="shared" si="13"/>
        <v>44457</v>
      </c>
      <c r="AC16" s="658">
        <f t="shared" si="14"/>
        <v>44343</v>
      </c>
      <c r="AD16" s="142">
        <f>VLOOKUP(D16,'ГрКонтр одноэт.'!$B$10:$AF$117,31,0)</f>
        <v>44343</v>
      </c>
      <c r="AE16" s="143">
        <f t="shared" si="15"/>
        <v>-114</v>
      </c>
      <c r="AF16" s="590"/>
      <c r="AG16" s="649"/>
    </row>
    <row r="17" spans="1:33" s="673" customFormat="1" hidden="1">
      <c r="A17" s="661">
        <f>IF(ISBLANK(D17),"",COUNTA($D$10:D17))</f>
        <v>8</v>
      </c>
      <c r="B17" s="662" t="s">
        <v>1742</v>
      </c>
      <c r="C17" s="663" t="s">
        <v>1737</v>
      </c>
      <c r="D17" s="664" t="str">
        <f t="shared" si="1"/>
        <v>факт 8О_С</v>
      </c>
      <c r="E17" s="665">
        <v>44064</v>
      </c>
      <c r="F17" s="665">
        <f t="shared" si="16"/>
        <v>44092</v>
      </c>
      <c r="G17" s="666">
        <f t="shared" si="17"/>
        <v>44117</v>
      </c>
      <c r="H17" s="660">
        <f>WORKDAY(G17,$H$8)+34</f>
        <v>44154</v>
      </c>
      <c r="I17" s="666">
        <f t="shared" si="2"/>
        <v>44161</v>
      </c>
      <c r="J17" s="666">
        <f t="shared" si="3"/>
        <v>44161</v>
      </c>
      <c r="K17" s="666">
        <f t="shared" ref="K17:K24" si="25">WORKDAY(J17,$K$8)</f>
        <v>44175</v>
      </c>
      <c r="L17" s="666">
        <f t="shared" si="23"/>
        <v>44179</v>
      </c>
      <c r="M17" s="666">
        <f t="shared" si="4"/>
        <v>44209</v>
      </c>
      <c r="N17" s="666">
        <f t="shared" si="5"/>
        <v>44196</v>
      </c>
      <c r="O17" s="666">
        <f t="shared" si="6"/>
        <v>44204</v>
      </c>
      <c r="P17" s="666">
        <f t="shared" si="24"/>
        <v>44196</v>
      </c>
      <c r="Q17" s="666">
        <f t="shared" si="18"/>
        <v>44214</v>
      </c>
      <c r="R17" s="666">
        <f t="shared" si="7"/>
        <v>44217</v>
      </c>
      <c r="S17" s="666">
        <f t="shared" si="8"/>
        <v>44231</v>
      </c>
      <c r="T17" s="666">
        <f t="shared" si="19"/>
        <v>44236</v>
      </c>
      <c r="U17" s="666">
        <f t="shared" si="20"/>
        <v>44257</v>
      </c>
      <c r="V17" s="666">
        <f t="shared" si="21"/>
        <v>44267</v>
      </c>
      <c r="W17" s="666">
        <f t="shared" si="22"/>
        <v>44272</v>
      </c>
      <c r="X17" s="666">
        <f t="shared" si="9"/>
        <v>44317</v>
      </c>
      <c r="Y17" s="666">
        <f t="shared" si="10"/>
        <v>44317</v>
      </c>
      <c r="Z17" s="666">
        <f t="shared" si="11"/>
        <v>44327</v>
      </c>
      <c r="AA17" s="666">
        <f t="shared" si="12"/>
        <v>44343</v>
      </c>
      <c r="AB17" s="666">
        <f t="shared" si="13"/>
        <v>44347</v>
      </c>
      <c r="AC17" s="668" t="e">
        <f t="shared" si="14"/>
        <v>#N/A</v>
      </c>
      <c r="AD17" s="669" t="e">
        <f>VLOOKUP(D17,'ГрКонтр одноэт.'!$B$10:$AF$117,31,0)</f>
        <v>#N/A</v>
      </c>
      <c r="AE17" s="670" t="e">
        <f t="shared" si="15"/>
        <v>#N/A</v>
      </c>
      <c r="AF17" s="671"/>
      <c r="AG17" s="672"/>
    </row>
    <row r="18" spans="1:33">
      <c r="A18" s="136">
        <f>IF(ISBLANK(D18),"",COUNTA($D$10:D18))</f>
        <v>9</v>
      </c>
      <c r="B18" s="653">
        <v>12</v>
      </c>
      <c r="C18" s="654" t="s">
        <v>1737</v>
      </c>
      <c r="D18" s="674" t="str">
        <f t="shared" si="1"/>
        <v>12О_С</v>
      </c>
      <c r="E18" s="656">
        <v>43889</v>
      </c>
      <c r="F18" s="656">
        <f t="shared" si="16"/>
        <v>43917</v>
      </c>
      <c r="G18" s="657">
        <f t="shared" si="17"/>
        <v>43942</v>
      </c>
      <c r="H18" s="657">
        <f>WORKDAY(G18,$H$8)</f>
        <v>43945</v>
      </c>
      <c r="I18" s="657">
        <f t="shared" si="2"/>
        <v>43952</v>
      </c>
      <c r="J18" s="657">
        <f t="shared" si="3"/>
        <v>43952</v>
      </c>
      <c r="K18" s="657">
        <f t="shared" si="25"/>
        <v>43966</v>
      </c>
      <c r="L18" s="657">
        <f t="shared" si="23"/>
        <v>43970</v>
      </c>
      <c r="M18" s="657">
        <f t="shared" si="4"/>
        <v>44000</v>
      </c>
      <c r="N18" s="657">
        <f t="shared" si="5"/>
        <v>43987</v>
      </c>
      <c r="O18" s="657">
        <v>44131</v>
      </c>
      <c r="P18" s="657">
        <f t="shared" si="24"/>
        <v>43987</v>
      </c>
      <c r="Q18" s="675">
        <v>44162</v>
      </c>
      <c r="R18" s="657">
        <f>WORKDAY(Q18,$R$8)</f>
        <v>44167</v>
      </c>
      <c r="S18" s="657">
        <f t="shared" si="8"/>
        <v>44181</v>
      </c>
      <c r="T18" s="659">
        <f t="shared" si="19"/>
        <v>44186</v>
      </c>
      <c r="U18" s="657">
        <f t="shared" si="20"/>
        <v>44207</v>
      </c>
      <c r="V18" s="657">
        <f t="shared" si="21"/>
        <v>44217</v>
      </c>
      <c r="W18" s="657">
        <f t="shared" si="22"/>
        <v>44222</v>
      </c>
      <c r="X18" s="657">
        <f>IF(U18="не требуется",T18+$X$9,W18+$X$8)-5</f>
        <v>44262</v>
      </c>
      <c r="Y18" s="657">
        <f t="shared" si="10"/>
        <v>44262</v>
      </c>
      <c r="Z18" s="657">
        <f t="shared" si="11"/>
        <v>44272</v>
      </c>
      <c r="AA18" s="657">
        <f t="shared" si="12"/>
        <v>44288</v>
      </c>
      <c r="AB18" s="675">
        <f>AA18+$AB$8</f>
        <v>44292</v>
      </c>
      <c r="AC18" s="676">
        <f t="shared" si="14"/>
        <v>44197</v>
      </c>
      <c r="AD18" s="142">
        <v>44197</v>
      </c>
      <c r="AE18" s="143">
        <f t="shared" si="15"/>
        <v>-95</v>
      </c>
      <c r="AF18" s="590"/>
      <c r="AG18" s="649"/>
    </row>
    <row r="19" spans="1:33" s="673" customFormat="1" ht="37.5" hidden="1">
      <c r="A19" s="661">
        <f>IF(ISBLANK(D19),"",COUNTA($D$10:D19))</f>
        <v>10</v>
      </c>
      <c r="B19" s="662" t="s">
        <v>1743</v>
      </c>
      <c r="C19" s="663" t="s">
        <v>1737</v>
      </c>
      <c r="D19" s="664" t="str">
        <f t="shared" si="1"/>
        <v>факт 12О_С</v>
      </c>
      <c r="E19" s="665">
        <v>43889</v>
      </c>
      <c r="F19" s="665">
        <f t="shared" si="16"/>
        <v>43917</v>
      </c>
      <c r="G19" s="666">
        <f t="shared" si="17"/>
        <v>43942</v>
      </c>
      <c r="H19" s="666">
        <f>WORKDAY(G19,$H$8)</f>
        <v>43945</v>
      </c>
      <c r="I19" s="666">
        <f t="shared" si="2"/>
        <v>43952</v>
      </c>
      <c r="J19" s="666">
        <f t="shared" si="3"/>
        <v>43952</v>
      </c>
      <c r="K19" s="666">
        <f t="shared" si="25"/>
        <v>43966</v>
      </c>
      <c r="L19" s="666">
        <f t="shared" si="23"/>
        <v>43970</v>
      </c>
      <c r="M19" s="666">
        <f t="shared" si="4"/>
        <v>44000</v>
      </c>
      <c r="N19" s="666">
        <f t="shared" si="5"/>
        <v>43987</v>
      </c>
      <c r="O19" s="666">
        <f t="shared" ref="O19:O24" si="26">WORKDAY(K19,$O$8)</f>
        <v>43997</v>
      </c>
      <c r="P19" s="666">
        <f t="shared" si="24"/>
        <v>43987</v>
      </c>
      <c r="Q19" s="666">
        <f>WORKDAY(P19,$Q$8)</f>
        <v>44005</v>
      </c>
      <c r="R19" s="666">
        <f t="shared" si="7"/>
        <v>44008</v>
      </c>
      <c r="S19" s="666">
        <f t="shared" si="8"/>
        <v>44022</v>
      </c>
      <c r="T19" s="660">
        <f>WORKDAY(S19,$T$8)+145</f>
        <v>44172</v>
      </c>
      <c r="U19" s="666">
        <f t="shared" si="20"/>
        <v>44193</v>
      </c>
      <c r="V19" s="666">
        <f t="shared" si="21"/>
        <v>44203</v>
      </c>
      <c r="W19" s="666">
        <f t="shared" si="22"/>
        <v>44208</v>
      </c>
      <c r="X19" s="666">
        <f t="shared" si="9"/>
        <v>44253</v>
      </c>
      <c r="Y19" s="666">
        <f t="shared" si="10"/>
        <v>44253</v>
      </c>
      <c r="Z19" s="666">
        <f t="shared" si="11"/>
        <v>44263</v>
      </c>
      <c r="AA19" s="666">
        <f t="shared" si="12"/>
        <v>44279</v>
      </c>
      <c r="AB19" s="660">
        <f t="shared" si="13"/>
        <v>44283</v>
      </c>
      <c r="AC19" s="677">
        <f t="shared" si="14"/>
        <v>44178</v>
      </c>
      <c r="AD19" s="669">
        <v>44178</v>
      </c>
      <c r="AE19" s="670">
        <f t="shared" si="15"/>
        <v>-105</v>
      </c>
      <c r="AF19" s="671"/>
      <c r="AG19" s="672"/>
    </row>
    <row r="20" spans="1:33" s="681" customFormat="1">
      <c r="A20" s="678">
        <f>IF(ISBLANK(D20),"",COUNTA($D$10:D20))</f>
        <v>11</v>
      </c>
      <c r="B20" s="653">
        <v>13</v>
      </c>
      <c r="C20" s="654" t="s">
        <v>1737</v>
      </c>
      <c r="D20" s="655" t="str">
        <f t="shared" si="1"/>
        <v>13О_С</v>
      </c>
      <c r="E20" s="656">
        <v>44048</v>
      </c>
      <c r="F20" s="656">
        <f t="shared" si="16"/>
        <v>44076</v>
      </c>
      <c r="G20" s="657">
        <f t="shared" si="17"/>
        <v>44099</v>
      </c>
      <c r="H20" s="657">
        <v>44195</v>
      </c>
      <c r="I20" s="657">
        <f t="shared" si="2"/>
        <v>44202</v>
      </c>
      <c r="J20" s="657">
        <f t="shared" si="3"/>
        <v>44202</v>
      </c>
      <c r="K20" s="657">
        <f t="shared" si="25"/>
        <v>44216</v>
      </c>
      <c r="L20" s="657">
        <f t="shared" si="23"/>
        <v>44218</v>
      </c>
      <c r="M20" s="657">
        <f t="shared" si="4"/>
        <v>44250</v>
      </c>
      <c r="N20" s="657">
        <f t="shared" si="5"/>
        <v>44237</v>
      </c>
      <c r="O20" s="657">
        <f t="shared" si="26"/>
        <v>44245</v>
      </c>
      <c r="P20" s="657">
        <f t="shared" si="24"/>
        <v>44237</v>
      </c>
      <c r="Q20" s="657">
        <f>WORKDAY(P20,$Q$8)</f>
        <v>44253</v>
      </c>
      <c r="R20" s="657">
        <f t="shared" si="7"/>
        <v>44258</v>
      </c>
      <c r="S20" s="657">
        <f t="shared" si="8"/>
        <v>44272</v>
      </c>
      <c r="T20" s="657">
        <f t="shared" ref="T20:T28" si="27">WORKDAY(S20,$T$8)</f>
        <v>44277</v>
      </c>
      <c r="U20" s="657">
        <f t="shared" si="20"/>
        <v>44298</v>
      </c>
      <c r="V20" s="657">
        <f t="shared" si="21"/>
        <v>44308</v>
      </c>
      <c r="W20" s="657">
        <f t="shared" si="22"/>
        <v>44313</v>
      </c>
      <c r="X20" s="657">
        <f t="shared" si="9"/>
        <v>44358</v>
      </c>
      <c r="Y20" s="657">
        <f t="shared" si="10"/>
        <v>44358</v>
      </c>
      <c r="Z20" s="657">
        <f t="shared" si="11"/>
        <v>44368</v>
      </c>
      <c r="AA20" s="657">
        <f t="shared" si="12"/>
        <v>44384</v>
      </c>
      <c r="AB20" s="657">
        <f t="shared" si="13"/>
        <v>44388</v>
      </c>
      <c r="AC20" s="658">
        <f t="shared" si="14"/>
        <v>44327</v>
      </c>
      <c r="AD20" s="679">
        <v>44327</v>
      </c>
      <c r="AE20" s="680">
        <f t="shared" si="15"/>
        <v>-61</v>
      </c>
      <c r="AG20" s="682"/>
    </row>
    <row r="21" spans="1:33" s="692" customFormat="1" ht="37.5" hidden="1">
      <c r="A21" s="683">
        <f>IF(ISBLANK(D21),"",COUNTA($D$10:D21))</f>
        <v>12</v>
      </c>
      <c r="B21" s="662" t="s">
        <v>1744</v>
      </c>
      <c r="C21" s="684" t="s">
        <v>1737</v>
      </c>
      <c r="D21" s="685" t="str">
        <f t="shared" si="1"/>
        <v>факт 13О_С</v>
      </c>
      <c r="E21" s="686">
        <v>44048</v>
      </c>
      <c r="F21" s="686">
        <f t="shared" si="16"/>
        <v>44076</v>
      </c>
      <c r="G21" s="687">
        <f t="shared" si="17"/>
        <v>44099</v>
      </c>
      <c r="H21" s="688" t="s">
        <v>1745</v>
      </c>
      <c r="I21" s="687" t="e">
        <f t="shared" si="2"/>
        <v>#VALUE!</v>
      </c>
      <c r="J21" s="687" t="e">
        <f t="shared" si="3"/>
        <v>#VALUE!</v>
      </c>
      <c r="K21" s="687" t="e">
        <f t="shared" si="25"/>
        <v>#VALUE!</v>
      </c>
      <c r="L21" s="687" t="e">
        <f t="shared" si="23"/>
        <v>#VALUE!</v>
      </c>
      <c r="M21" s="687" t="e">
        <f t="shared" si="4"/>
        <v>#VALUE!</v>
      </c>
      <c r="N21" s="687" t="e">
        <f t="shared" si="5"/>
        <v>#VALUE!</v>
      </c>
      <c r="O21" s="687" t="e">
        <f t="shared" si="26"/>
        <v>#VALUE!</v>
      </c>
      <c r="P21" s="687" t="e">
        <f t="shared" si="24"/>
        <v>#VALUE!</v>
      </c>
      <c r="Q21" s="687" t="e">
        <f>WORKDAY(P21,$Q$8)</f>
        <v>#VALUE!</v>
      </c>
      <c r="R21" s="687" t="e">
        <f t="shared" si="7"/>
        <v>#VALUE!</v>
      </c>
      <c r="S21" s="687" t="e">
        <f t="shared" si="8"/>
        <v>#VALUE!</v>
      </c>
      <c r="T21" s="687" t="e">
        <f t="shared" si="27"/>
        <v>#VALUE!</v>
      </c>
      <c r="U21" s="687" t="e">
        <f t="shared" si="20"/>
        <v>#VALUE!</v>
      </c>
      <c r="V21" s="687" t="e">
        <f t="shared" si="21"/>
        <v>#VALUE!</v>
      </c>
      <c r="W21" s="687" t="e">
        <f t="shared" si="22"/>
        <v>#VALUE!</v>
      </c>
      <c r="X21" s="687" t="e">
        <f t="shared" si="9"/>
        <v>#VALUE!</v>
      </c>
      <c r="Y21" s="687" t="e">
        <f t="shared" si="10"/>
        <v>#VALUE!</v>
      </c>
      <c r="Z21" s="687" t="e">
        <f t="shared" si="11"/>
        <v>#VALUE!</v>
      </c>
      <c r="AA21" s="687" t="e">
        <f t="shared" si="12"/>
        <v>#VALUE!</v>
      </c>
      <c r="AB21" s="687" t="e">
        <f t="shared" si="13"/>
        <v>#VALUE!</v>
      </c>
      <c r="AC21" s="689">
        <f t="shared" si="14"/>
        <v>44327</v>
      </c>
      <c r="AD21" s="690">
        <v>44327</v>
      </c>
      <c r="AE21" s="691" t="e">
        <f t="shared" si="15"/>
        <v>#VALUE!</v>
      </c>
      <c r="AG21" s="693"/>
    </row>
    <row r="22" spans="1:33">
      <c r="A22" s="136">
        <f>IF(ISBLANK(D22),"",COUNTA($D$10:D22))</f>
        <v>13</v>
      </c>
      <c r="B22" s="653">
        <v>14</v>
      </c>
      <c r="C22" s="654" t="s">
        <v>114</v>
      </c>
      <c r="D22" s="655" t="str">
        <f t="shared" si="1"/>
        <v>14У_С</v>
      </c>
      <c r="E22" s="656">
        <v>43739</v>
      </c>
      <c r="F22" s="656">
        <f t="shared" si="16"/>
        <v>43767</v>
      </c>
      <c r="G22" s="657">
        <f t="shared" si="17"/>
        <v>43790</v>
      </c>
      <c r="H22" s="657">
        <f>WORKDAY(G22,$H$8)</f>
        <v>43795</v>
      </c>
      <c r="I22" s="657">
        <f t="shared" si="2"/>
        <v>43802</v>
      </c>
      <c r="J22" s="657">
        <f t="shared" si="3"/>
        <v>43802</v>
      </c>
      <c r="K22" s="657">
        <f t="shared" si="25"/>
        <v>43816</v>
      </c>
      <c r="L22" s="657">
        <f t="shared" si="23"/>
        <v>43818</v>
      </c>
      <c r="M22" s="657">
        <f t="shared" si="4"/>
        <v>43850</v>
      </c>
      <c r="N22" s="657">
        <f t="shared" si="5"/>
        <v>43837</v>
      </c>
      <c r="O22" s="657">
        <f t="shared" si="26"/>
        <v>43845</v>
      </c>
      <c r="P22" s="657">
        <f t="shared" si="24"/>
        <v>43837</v>
      </c>
      <c r="Q22" s="657">
        <f>WORKDAY(P22,$Q$8)+40</f>
        <v>43893</v>
      </c>
      <c r="R22" s="657">
        <f t="shared" si="7"/>
        <v>43896</v>
      </c>
      <c r="S22" s="657">
        <f t="shared" si="8"/>
        <v>43910</v>
      </c>
      <c r="T22" s="657">
        <f t="shared" si="27"/>
        <v>43915</v>
      </c>
      <c r="U22" s="657">
        <f t="shared" si="20"/>
        <v>43936</v>
      </c>
      <c r="V22" s="657">
        <f t="shared" si="21"/>
        <v>43948</v>
      </c>
      <c r="W22" s="657">
        <f t="shared" si="22"/>
        <v>43951</v>
      </c>
      <c r="X22" s="675">
        <f>IF(U22="не требуется",T22+$X$9,W22+$X$8)+149+15+19</f>
        <v>44179</v>
      </c>
      <c r="Y22" s="657">
        <f>IF(U22="не требуется",X22+$Y$9,X22)</f>
        <v>44179</v>
      </c>
      <c r="Z22" s="657">
        <f t="shared" si="11"/>
        <v>44189</v>
      </c>
      <c r="AA22" s="657">
        <f t="shared" si="12"/>
        <v>44205</v>
      </c>
      <c r="AB22" s="657">
        <f t="shared" si="13"/>
        <v>44209</v>
      </c>
      <c r="AC22" s="658">
        <f t="shared" si="14"/>
        <v>44226</v>
      </c>
      <c r="AD22" s="142">
        <v>44226</v>
      </c>
      <c r="AE22" s="143">
        <f t="shared" si="15"/>
        <v>17</v>
      </c>
    </row>
    <row r="23" spans="1:33" s="692" customFormat="1" ht="37.5" hidden="1">
      <c r="A23" s="683">
        <f>IF(ISBLANK(D23),"",COUNTA($D$10:D23))</f>
        <v>14</v>
      </c>
      <c r="B23" s="662" t="s">
        <v>1746</v>
      </c>
      <c r="C23" s="684" t="s">
        <v>114</v>
      </c>
      <c r="D23" s="685" t="str">
        <f t="shared" si="1"/>
        <v>факт 14У_С</v>
      </c>
      <c r="E23" s="686">
        <v>43739</v>
      </c>
      <c r="F23" s="686">
        <f t="shared" si="16"/>
        <v>43767</v>
      </c>
      <c r="G23" s="687">
        <f t="shared" si="17"/>
        <v>43790</v>
      </c>
      <c r="H23" s="657">
        <f>WORKDAY(G23,$H$8)</f>
        <v>43795</v>
      </c>
      <c r="I23" s="687">
        <f t="shared" si="2"/>
        <v>43802</v>
      </c>
      <c r="J23" s="687">
        <f t="shared" si="3"/>
        <v>43802</v>
      </c>
      <c r="K23" s="687">
        <f t="shared" si="25"/>
        <v>43816</v>
      </c>
      <c r="L23" s="687">
        <f t="shared" si="23"/>
        <v>43818</v>
      </c>
      <c r="M23" s="687">
        <f t="shared" si="4"/>
        <v>43850</v>
      </c>
      <c r="N23" s="687">
        <f t="shared" si="5"/>
        <v>43837</v>
      </c>
      <c r="O23" s="687">
        <f t="shared" si="26"/>
        <v>43845</v>
      </c>
      <c r="P23" s="687">
        <f t="shared" si="24"/>
        <v>43837</v>
      </c>
      <c r="Q23" s="687">
        <f>WORKDAY(P23,$Q$8)+40</f>
        <v>43893</v>
      </c>
      <c r="R23" s="687">
        <f t="shared" si="7"/>
        <v>43896</v>
      </c>
      <c r="S23" s="687">
        <f t="shared" si="8"/>
        <v>43910</v>
      </c>
      <c r="T23" s="687">
        <f t="shared" si="27"/>
        <v>43915</v>
      </c>
      <c r="U23" s="687">
        <f t="shared" si="20"/>
        <v>43936</v>
      </c>
      <c r="V23" s="687">
        <f t="shared" si="21"/>
        <v>43948</v>
      </c>
      <c r="W23" s="687">
        <f t="shared" si="22"/>
        <v>43951</v>
      </c>
      <c r="X23" s="688">
        <f>IF(U23="не требуется",T23+$X$9,W23+$X$8)+149+15</f>
        <v>44160</v>
      </c>
      <c r="Y23" s="687">
        <f t="shared" si="10"/>
        <v>44160</v>
      </c>
      <c r="Z23" s="687">
        <f t="shared" si="11"/>
        <v>44170</v>
      </c>
      <c r="AA23" s="687">
        <f t="shared" si="12"/>
        <v>44186</v>
      </c>
      <c r="AB23" s="687">
        <f t="shared" si="13"/>
        <v>44190</v>
      </c>
      <c r="AC23" s="689">
        <f t="shared" si="14"/>
        <v>44191</v>
      </c>
      <c r="AD23" s="690">
        <v>44191</v>
      </c>
      <c r="AE23" s="691">
        <f t="shared" si="15"/>
        <v>1</v>
      </c>
      <c r="AG23" s="693"/>
    </row>
    <row r="24" spans="1:33" s="152" customFormat="1">
      <c r="A24" s="136">
        <f>IF(ISBLANK(D24),"",COUNTA($D$10:D24))</f>
        <v>15</v>
      </c>
      <c r="B24" s="639">
        <v>15</v>
      </c>
      <c r="C24" s="640" t="s">
        <v>1737</v>
      </c>
      <c r="D24" s="136" t="str">
        <f t="shared" si="1"/>
        <v>15О_С</v>
      </c>
      <c r="E24" s="641">
        <v>43898</v>
      </c>
      <c r="F24" s="651">
        <f t="shared" si="16"/>
        <v>43924</v>
      </c>
      <c r="G24" s="141">
        <v>44211</v>
      </c>
      <c r="H24" s="141">
        <f>WORKDAY(G24,$H$8)+10</f>
        <v>44226</v>
      </c>
      <c r="I24" s="141">
        <f t="shared" si="2"/>
        <v>44232</v>
      </c>
      <c r="J24" s="141">
        <f t="shared" si="3"/>
        <v>44232</v>
      </c>
      <c r="K24" s="644">
        <f t="shared" si="25"/>
        <v>44246</v>
      </c>
      <c r="L24" s="645">
        <f t="shared" si="23"/>
        <v>44250</v>
      </c>
      <c r="M24" s="141">
        <f t="shared" si="4"/>
        <v>44280</v>
      </c>
      <c r="N24" s="141">
        <f t="shared" si="5"/>
        <v>44267</v>
      </c>
      <c r="O24" s="141">
        <f t="shared" si="26"/>
        <v>44277</v>
      </c>
      <c r="P24" s="645">
        <f t="shared" si="24"/>
        <v>44267</v>
      </c>
      <c r="Q24" s="645">
        <f>WORKDAY(P24,$Q$8)</f>
        <v>44285</v>
      </c>
      <c r="R24" s="645">
        <f t="shared" si="7"/>
        <v>44288</v>
      </c>
      <c r="S24" s="141">
        <f t="shared" si="8"/>
        <v>44302</v>
      </c>
      <c r="T24" s="645">
        <f t="shared" si="27"/>
        <v>44307</v>
      </c>
      <c r="U24" s="141">
        <f t="shared" si="20"/>
        <v>44328</v>
      </c>
      <c r="V24" s="141">
        <f t="shared" si="21"/>
        <v>44340</v>
      </c>
      <c r="W24" s="645">
        <f t="shared" si="22"/>
        <v>44343</v>
      </c>
      <c r="X24" s="141">
        <f>IF(U24="не требуется",T24+$X$9,W24+$X$8)</f>
        <v>44388</v>
      </c>
      <c r="Y24" s="141">
        <f t="shared" si="10"/>
        <v>44388</v>
      </c>
      <c r="Z24" s="141">
        <f t="shared" si="11"/>
        <v>44398</v>
      </c>
      <c r="AA24" s="141">
        <f t="shared" si="12"/>
        <v>44414</v>
      </c>
      <c r="AB24" s="645">
        <f t="shared" si="13"/>
        <v>44418</v>
      </c>
      <c r="AC24" s="648">
        <f t="shared" si="14"/>
        <v>44342</v>
      </c>
      <c r="AD24" s="142">
        <v>44342</v>
      </c>
      <c r="AE24" s="694">
        <f t="shared" si="15"/>
        <v>-76</v>
      </c>
      <c r="AG24" s="695"/>
    </row>
    <row r="25" spans="1:33">
      <c r="A25" s="136">
        <f>IF(ISBLANK(D25),"",COUNTA($D$10:D25))</f>
        <v>16</v>
      </c>
      <c r="B25" s="653">
        <v>16</v>
      </c>
      <c r="C25" s="654" t="s">
        <v>114</v>
      </c>
      <c r="D25" s="674" t="str">
        <f t="shared" si="1"/>
        <v>16У_С</v>
      </c>
      <c r="E25" s="656">
        <v>43833</v>
      </c>
      <c r="F25" s="656">
        <f>WORKDAY(E25,$F$8)+110</f>
        <v>43971</v>
      </c>
      <c r="G25" s="657">
        <f>WORKDAY(F25,$G$8)-15</f>
        <v>43979</v>
      </c>
      <c r="H25" s="657">
        <f t="shared" ref="H25:H31" si="28">WORKDAY(G25,$H$8)</f>
        <v>43984</v>
      </c>
      <c r="I25" s="657">
        <f>WORKDAY(H25,$I$8)-4</f>
        <v>43987</v>
      </c>
      <c r="J25" s="657">
        <f t="shared" si="3"/>
        <v>43987</v>
      </c>
      <c r="K25" s="696">
        <f>WORKDAY(J25,$K$8)-21</f>
        <v>43980</v>
      </c>
      <c r="L25" s="657">
        <f t="shared" si="23"/>
        <v>43984</v>
      </c>
      <c r="M25" s="657">
        <f t="shared" si="4"/>
        <v>44014</v>
      </c>
      <c r="N25" s="657">
        <f t="shared" si="5"/>
        <v>43994</v>
      </c>
      <c r="O25" s="657">
        <v>44131</v>
      </c>
      <c r="P25" s="657">
        <f>WORKDAY(K25,$P$8)-7</f>
        <v>43994</v>
      </c>
      <c r="Q25" s="675">
        <v>44162</v>
      </c>
      <c r="R25" s="696">
        <f>WORKDAY(Q25,$R$8)</f>
        <v>44167</v>
      </c>
      <c r="S25" s="657">
        <f t="shared" si="8"/>
        <v>44181</v>
      </c>
      <c r="T25" s="657">
        <f t="shared" si="27"/>
        <v>44186</v>
      </c>
      <c r="U25" s="657">
        <f>WORKDAY(T25,$U$8)-5</f>
        <v>44202</v>
      </c>
      <c r="V25" s="657">
        <f>WORKDAY(U25,$V$8)</f>
        <v>44214</v>
      </c>
      <c r="W25" s="657">
        <f>WORKDAY(V25,$W$8)-1</f>
        <v>44216</v>
      </c>
      <c r="X25" s="657">
        <f>IF(U25="не требуется",T25+$X$9,W25+$X$8)-18</f>
        <v>44243</v>
      </c>
      <c r="Y25" s="657">
        <f t="shared" si="10"/>
        <v>44243</v>
      </c>
      <c r="Z25" s="657">
        <f t="shared" si="11"/>
        <v>44253</v>
      </c>
      <c r="AA25" s="657">
        <f t="shared" si="12"/>
        <v>44269</v>
      </c>
      <c r="AB25" s="657">
        <f t="shared" si="13"/>
        <v>44273</v>
      </c>
      <c r="AC25" s="658">
        <f t="shared" si="14"/>
        <v>44237</v>
      </c>
      <c r="AD25" s="142">
        <v>44237</v>
      </c>
      <c r="AE25" s="143">
        <f t="shared" si="15"/>
        <v>-36</v>
      </c>
    </row>
    <row r="26" spans="1:33" s="698" customFormat="1" ht="37.5" hidden="1">
      <c r="A26" s="685">
        <f>IF(ISBLANK(D26),"",COUNTA($D$10:D26))</f>
        <v>17</v>
      </c>
      <c r="B26" s="662" t="s">
        <v>1747</v>
      </c>
      <c r="C26" s="684" t="s">
        <v>114</v>
      </c>
      <c r="D26" s="685" t="str">
        <f t="shared" si="1"/>
        <v>факт 16У_С</v>
      </c>
      <c r="E26" s="686">
        <v>43833</v>
      </c>
      <c r="F26" s="686">
        <f>WORKDAY(E26,$F$8)+110</f>
        <v>43971</v>
      </c>
      <c r="G26" s="687">
        <f>WORKDAY(F26,$G$8)-15</f>
        <v>43979</v>
      </c>
      <c r="H26" s="687">
        <f t="shared" si="28"/>
        <v>43984</v>
      </c>
      <c r="I26" s="687">
        <f>WORKDAY(H26,$I$8)-4</f>
        <v>43987</v>
      </c>
      <c r="J26" s="687">
        <f t="shared" si="3"/>
        <v>43987</v>
      </c>
      <c r="K26" s="687">
        <f>WORKDAY(J26,$K$8)-21</f>
        <v>43980</v>
      </c>
      <c r="L26" s="687">
        <f t="shared" si="23"/>
        <v>43984</v>
      </c>
      <c r="M26" s="687">
        <f t="shared" si="4"/>
        <v>44014</v>
      </c>
      <c r="N26" s="687">
        <f t="shared" si="5"/>
        <v>43994</v>
      </c>
      <c r="O26" s="688">
        <v>44130</v>
      </c>
      <c r="P26" s="687">
        <f>WORKDAY(K26,$P$8)-7</f>
        <v>43994</v>
      </c>
      <c r="Q26" s="688" t="s">
        <v>1748</v>
      </c>
      <c r="R26" s="687" t="e">
        <f>WORKDAY(Q26,$R$8)-1</f>
        <v>#VALUE!</v>
      </c>
      <c r="S26" s="687" t="e">
        <f t="shared" si="8"/>
        <v>#VALUE!</v>
      </c>
      <c r="T26" s="687" t="e">
        <f t="shared" si="27"/>
        <v>#VALUE!</v>
      </c>
      <c r="U26" s="687" t="e">
        <f>WORKDAY(T26,$U$8)+91</f>
        <v>#VALUE!</v>
      </c>
      <c r="V26" s="687" t="e">
        <f t="shared" si="21"/>
        <v>#VALUE!</v>
      </c>
      <c r="W26" s="687" t="e">
        <f t="shared" si="22"/>
        <v>#VALUE!</v>
      </c>
      <c r="X26" s="687" t="e">
        <f>IF(U26="не требуется",T26+$X$9,W26+$X$8)</f>
        <v>#VALUE!</v>
      </c>
      <c r="Y26" s="687" t="e">
        <f t="shared" si="10"/>
        <v>#VALUE!</v>
      </c>
      <c r="Z26" s="687" t="e">
        <f t="shared" si="11"/>
        <v>#VALUE!</v>
      </c>
      <c r="AA26" s="687" t="e">
        <f t="shared" si="12"/>
        <v>#VALUE!</v>
      </c>
      <c r="AB26" s="687" t="e">
        <f t="shared" si="13"/>
        <v>#VALUE!</v>
      </c>
      <c r="AC26" s="689">
        <f t="shared" si="14"/>
        <v>44265</v>
      </c>
      <c r="AD26" s="686">
        <v>44265</v>
      </c>
      <c r="AE26" s="697" t="e">
        <f t="shared" si="15"/>
        <v>#VALUE!</v>
      </c>
    </row>
    <row r="27" spans="1:33">
      <c r="A27" s="136">
        <f>IF(ISBLANK(D27),"",COUNTA($D$10:D27))</f>
        <v>18</v>
      </c>
      <c r="B27" s="653">
        <v>17</v>
      </c>
      <c r="C27" s="654" t="s">
        <v>1737</v>
      </c>
      <c r="D27" s="655" t="str">
        <f t="shared" si="1"/>
        <v>17О_С</v>
      </c>
      <c r="E27" s="656">
        <v>43914</v>
      </c>
      <c r="F27" s="656">
        <f>WORKDAY(E27,$F$8)</f>
        <v>43942</v>
      </c>
      <c r="G27" s="657">
        <f>WORKDAY(F27,$G$8)</f>
        <v>43965</v>
      </c>
      <c r="H27" s="657">
        <f t="shared" si="28"/>
        <v>43970</v>
      </c>
      <c r="I27" s="657">
        <f>WORKDAY(H27,$I$8)</f>
        <v>43977</v>
      </c>
      <c r="J27" s="657">
        <f t="shared" si="3"/>
        <v>43977</v>
      </c>
      <c r="K27" s="657">
        <f>WORKDAY(J27,$K$8)</f>
        <v>43991</v>
      </c>
      <c r="L27" s="657">
        <f t="shared" si="23"/>
        <v>43993</v>
      </c>
      <c r="M27" s="657">
        <f t="shared" si="4"/>
        <v>44025</v>
      </c>
      <c r="N27" s="657">
        <f t="shared" si="5"/>
        <v>44012</v>
      </c>
      <c r="O27" s="657">
        <v>44131</v>
      </c>
      <c r="P27" s="657">
        <f t="shared" ref="P27:P40" si="29">WORKDAY(K27,$P$8)</f>
        <v>44012</v>
      </c>
      <c r="Q27" s="675">
        <v>44188</v>
      </c>
      <c r="R27" s="675">
        <f>WORKDAY(Q27,$R$8)</f>
        <v>44193</v>
      </c>
      <c r="S27" s="657">
        <f>WORKDAY(R27,$S$8)+50</f>
        <v>44257</v>
      </c>
      <c r="T27" s="657">
        <f>WORKDAY(S27,$T$8)</f>
        <v>44260</v>
      </c>
      <c r="U27" s="657">
        <f>WORKDAY(T27,$U$8)</f>
        <v>44281</v>
      </c>
      <c r="V27" s="657">
        <f>WORKDAY(U27,$V$8)</f>
        <v>44293</v>
      </c>
      <c r="W27" s="657">
        <f>WORKDAY(V27,$W$8)</f>
        <v>44298</v>
      </c>
      <c r="X27" s="657">
        <f>IF(U27="не требуется",T27+$X$9,W27+$X$8)</f>
        <v>44343</v>
      </c>
      <c r="Y27" s="657">
        <f>IF(U27="не требуется",X27+$Y$9,X27)</f>
        <v>44343</v>
      </c>
      <c r="Z27" s="657">
        <f>IF(U27="не требуется",Y27+$Z$9,Y27+$Z$8)</f>
        <v>44353</v>
      </c>
      <c r="AA27" s="657">
        <f t="shared" si="12"/>
        <v>44369</v>
      </c>
      <c r="AB27" s="657">
        <f t="shared" si="13"/>
        <v>44373</v>
      </c>
      <c r="AC27" s="658">
        <f t="shared" si="14"/>
        <v>44264</v>
      </c>
      <c r="AD27" s="142">
        <v>44264</v>
      </c>
      <c r="AE27" s="143">
        <f t="shared" si="15"/>
        <v>-109</v>
      </c>
    </row>
    <row r="28" spans="1:33" s="692" customFormat="1" ht="37.5" hidden="1">
      <c r="A28" s="683">
        <f>IF(ISBLANK(D28),"",COUNTA($D$10:D28))</f>
        <v>19</v>
      </c>
      <c r="B28" s="699" t="s">
        <v>1749</v>
      </c>
      <c r="C28" s="684" t="s">
        <v>1737</v>
      </c>
      <c r="D28" s="685" t="str">
        <f t="shared" si="1"/>
        <v>факт 17О_С</v>
      </c>
      <c r="E28" s="686">
        <v>43914</v>
      </c>
      <c r="F28" s="686">
        <f>WORKDAY(E28,$F$8)</f>
        <v>43942</v>
      </c>
      <c r="G28" s="687">
        <f>WORKDAY(F28,$G$8)</f>
        <v>43965</v>
      </c>
      <c r="H28" s="687">
        <f t="shared" si="28"/>
        <v>43970</v>
      </c>
      <c r="I28" s="687">
        <f>WORKDAY(H28,$I$8)</f>
        <v>43977</v>
      </c>
      <c r="J28" s="687">
        <f t="shared" si="3"/>
        <v>43977</v>
      </c>
      <c r="K28" s="687">
        <f>WORKDAY(J28,$K$8)</f>
        <v>43991</v>
      </c>
      <c r="L28" s="687">
        <f t="shared" si="23"/>
        <v>43993</v>
      </c>
      <c r="M28" s="687">
        <f t="shared" si="4"/>
        <v>44025</v>
      </c>
      <c r="N28" s="687">
        <f t="shared" si="5"/>
        <v>44012</v>
      </c>
      <c r="O28" s="688">
        <v>44130</v>
      </c>
      <c r="P28" s="687">
        <f t="shared" si="29"/>
        <v>44012</v>
      </c>
      <c r="Q28" s="688" t="s">
        <v>1748</v>
      </c>
      <c r="R28" s="687" t="e">
        <f>WORKDAY(Q28,$R$8)</f>
        <v>#VALUE!</v>
      </c>
      <c r="S28" s="687" t="e">
        <f t="shared" si="8"/>
        <v>#VALUE!</v>
      </c>
      <c r="T28" s="687" t="e">
        <f t="shared" si="27"/>
        <v>#VALUE!</v>
      </c>
      <c r="U28" s="687" t="e">
        <f>WORKDAY(T28,$U$8)+73</f>
        <v>#VALUE!</v>
      </c>
      <c r="V28" s="687" t="e">
        <f t="shared" si="21"/>
        <v>#VALUE!</v>
      </c>
      <c r="W28" s="687" t="e">
        <f t="shared" si="22"/>
        <v>#VALUE!</v>
      </c>
      <c r="X28" s="687" t="e">
        <f>IF(U28="не требуется",T28+$X$9,W28+$X$8)</f>
        <v>#VALUE!</v>
      </c>
      <c r="Y28" s="687" t="e">
        <f t="shared" si="10"/>
        <v>#VALUE!</v>
      </c>
      <c r="Z28" s="687" t="e">
        <f t="shared" si="11"/>
        <v>#VALUE!</v>
      </c>
      <c r="AA28" s="687" t="e">
        <f t="shared" si="12"/>
        <v>#VALUE!</v>
      </c>
      <c r="AB28" s="687" t="e">
        <f t="shared" si="13"/>
        <v>#VALUE!</v>
      </c>
      <c r="AC28" s="689">
        <f t="shared" si="14"/>
        <v>44264</v>
      </c>
      <c r="AD28" s="690">
        <v>44264</v>
      </c>
      <c r="AE28" s="691" t="e">
        <f t="shared" si="15"/>
        <v>#VALUE!</v>
      </c>
      <c r="AG28" s="693"/>
    </row>
    <row r="29" spans="1:33">
      <c r="A29" s="136">
        <f>IF(ISBLANK(D29),"",COUNTA($D$10:D29))</f>
        <v>20</v>
      </c>
      <c r="B29" s="653">
        <v>18</v>
      </c>
      <c r="C29" s="654"/>
      <c r="D29" s="655" t="str">
        <f t="shared" si="1"/>
        <v>18</v>
      </c>
      <c r="E29" s="700">
        <v>43864</v>
      </c>
      <c r="F29" s="656">
        <f>WORKDAY(E29,$F$8)</f>
        <v>43892</v>
      </c>
      <c r="G29" s="657">
        <f>WORKDAY(F29,$G$8)</f>
        <v>43915</v>
      </c>
      <c r="H29" s="657">
        <f t="shared" si="28"/>
        <v>43920</v>
      </c>
      <c r="I29" s="657">
        <f>WORKDAY(H29,$I$8)</f>
        <v>43927</v>
      </c>
      <c r="J29" s="657">
        <f t="shared" si="3"/>
        <v>43927</v>
      </c>
      <c r="K29" s="657">
        <f>WORKDAY(J29,$K$8)</f>
        <v>43941</v>
      </c>
      <c r="L29" s="657">
        <f t="shared" si="23"/>
        <v>43943</v>
      </c>
      <c r="M29" s="657">
        <f t="shared" si="4"/>
        <v>43973</v>
      </c>
      <c r="N29" s="657">
        <f t="shared" si="5"/>
        <v>43962</v>
      </c>
      <c r="O29" s="657">
        <f>WORKDAY(K29,$O$8)</f>
        <v>43970</v>
      </c>
      <c r="P29" s="657">
        <f t="shared" si="29"/>
        <v>43962</v>
      </c>
      <c r="Q29" s="657">
        <f>WORKDAY(P29,$Q$8)</f>
        <v>43978</v>
      </c>
      <c r="R29" s="657">
        <f>WORKDAY(Q29,$R$8)</f>
        <v>43983</v>
      </c>
      <c r="S29" s="657">
        <v>44043</v>
      </c>
      <c r="T29" s="657">
        <f>WORKDAY(S29,$T$8)+112+27</f>
        <v>44187</v>
      </c>
      <c r="U29" s="657">
        <f>WORKDAY(T29,$U$8)</f>
        <v>44208</v>
      </c>
      <c r="V29" s="657">
        <f t="shared" si="21"/>
        <v>44218</v>
      </c>
      <c r="W29" s="657">
        <f t="shared" si="22"/>
        <v>44223</v>
      </c>
      <c r="X29" s="657">
        <f>IF(U29="не требуется",T29+$X$9,W29+$X$8)-5</f>
        <v>44263</v>
      </c>
      <c r="Y29" s="657">
        <f t="shared" si="10"/>
        <v>44263</v>
      </c>
      <c r="Z29" s="657">
        <f>IF(U29="не требуется",Y29+$Z$9,Y29+$Z$8)-5</f>
        <v>44268</v>
      </c>
      <c r="AA29" s="657">
        <f t="shared" si="12"/>
        <v>44284</v>
      </c>
      <c r="AB29" s="657">
        <f t="shared" si="13"/>
        <v>44288</v>
      </c>
      <c r="AC29" s="658">
        <f t="shared" si="14"/>
        <v>44291</v>
      </c>
      <c r="AD29" s="142">
        <v>44291</v>
      </c>
      <c r="AE29" s="143">
        <f t="shared" si="15"/>
        <v>3</v>
      </c>
    </row>
    <row r="30" spans="1:33" s="692" customFormat="1" ht="37.5" hidden="1">
      <c r="A30" s="683">
        <f>IF(ISBLANK(D30),"",COUNTA($D$10:D30))</f>
        <v>21</v>
      </c>
      <c r="B30" s="699" t="s">
        <v>1750</v>
      </c>
      <c r="C30" s="684"/>
      <c r="D30" s="685" t="str">
        <f t="shared" si="1"/>
        <v>факт 18</v>
      </c>
      <c r="E30" s="701">
        <v>43864</v>
      </c>
      <c r="F30" s="686">
        <f>WORKDAY(E30,$F$8)</f>
        <v>43892</v>
      </c>
      <c r="G30" s="687">
        <f>WORKDAY(F30,$G$8)</f>
        <v>43915</v>
      </c>
      <c r="H30" s="687">
        <f t="shared" si="28"/>
        <v>43920</v>
      </c>
      <c r="I30" s="687">
        <f>WORKDAY(H30,$I$8)</f>
        <v>43927</v>
      </c>
      <c r="J30" s="687">
        <f t="shared" si="3"/>
        <v>43927</v>
      </c>
      <c r="K30" s="687">
        <f>WORKDAY(J30,$K$8)</f>
        <v>43941</v>
      </c>
      <c r="L30" s="687">
        <f t="shared" si="23"/>
        <v>43943</v>
      </c>
      <c r="M30" s="687">
        <f t="shared" si="4"/>
        <v>43973</v>
      </c>
      <c r="N30" s="687">
        <f t="shared" si="5"/>
        <v>43962</v>
      </c>
      <c r="O30" s="688">
        <v>44130</v>
      </c>
      <c r="P30" s="687">
        <f t="shared" si="29"/>
        <v>43962</v>
      </c>
      <c r="Q30" s="688" t="s">
        <v>1751</v>
      </c>
      <c r="R30" s="687" t="e">
        <f>WORKDAY(Q30,$R$8)</f>
        <v>#VALUE!</v>
      </c>
      <c r="S30" s="687" t="e">
        <f t="shared" ref="S30:S40" si="30">WORKDAY(R30,$S$8)</f>
        <v>#VALUE!</v>
      </c>
      <c r="T30" s="687" t="e">
        <f>WORKDAY(S30,$T$8)</f>
        <v>#VALUE!</v>
      </c>
      <c r="U30" s="687" t="e">
        <f>WORKDAY(T30,$U$8)+122</f>
        <v>#VALUE!</v>
      </c>
      <c r="V30" s="687" t="e">
        <f t="shared" si="21"/>
        <v>#VALUE!</v>
      </c>
      <c r="W30" s="687" t="e">
        <f t="shared" si="22"/>
        <v>#VALUE!</v>
      </c>
      <c r="X30" s="687" t="e">
        <f t="shared" ref="X30:X40" si="31">IF(U30="не требуется",T30+$X$9,W30+$X$8)</f>
        <v>#VALUE!</v>
      </c>
      <c r="Y30" s="687" t="e">
        <f t="shared" si="10"/>
        <v>#VALUE!</v>
      </c>
      <c r="Z30" s="687" t="e">
        <f t="shared" ref="Z30:Z40" si="32">IF(U30="не требуется",Y30+$Z$9,Y30+$Z$8)</f>
        <v>#VALUE!</v>
      </c>
      <c r="AA30" s="687" t="e">
        <f t="shared" si="12"/>
        <v>#VALUE!</v>
      </c>
      <c r="AB30" s="687" t="e">
        <f t="shared" si="13"/>
        <v>#VALUE!</v>
      </c>
      <c r="AC30" s="689">
        <f t="shared" si="14"/>
        <v>44263</v>
      </c>
      <c r="AD30" s="690">
        <v>44263</v>
      </c>
      <c r="AE30" s="691" t="e">
        <f t="shared" si="15"/>
        <v>#VALUE!</v>
      </c>
      <c r="AG30" s="693"/>
    </row>
    <row r="31" spans="1:33">
      <c r="A31" s="136">
        <f>IF(ISBLANK(D31),"",COUNTA($D$10:D31))</f>
        <v>22</v>
      </c>
      <c r="B31" s="639">
        <v>28</v>
      </c>
      <c r="C31" s="640"/>
      <c r="D31" s="139" t="str">
        <f t="shared" si="1"/>
        <v>28</v>
      </c>
      <c r="E31" s="641">
        <v>43746</v>
      </c>
      <c r="F31" s="651">
        <f>WORKDAY(E31,$F$8)</f>
        <v>43774</v>
      </c>
      <c r="G31" s="141">
        <f>WORKDAY(F31,$G$8)</f>
        <v>43797</v>
      </c>
      <c r="H31" s="141">
        <f t="shared" si="28"/>
        <v>43802</v>
      </c>
      <c r="I31" s="141">
        <f>WORKDAY(H31,$I$8)</f>
        <v>43809</v>
      </c>
      <c r="J31" s="141">
        <f t="shared" si="3"/>
        <v>43809</v>
      </c>
      <c r="K31" s="644">
        <f>WORKDAY(J31,$K$8)+120</f>
        <v>43943</v>
      </c>
      <c r="L31" s="645">
        <f t="shared" si="23"/>
        <v>43945</v>
      </c>
      <c r="M31" s="141">
        <f t="shared" si="4"/>
        <v>43977</v>
      </c>
      <c r="N31" s="141">
        <f t="shared" si="5"/>
        <v>43964</v>
      </c>
      <c r="O31" s="141">
        <f t="shared" ref="O31:O40" si="33">WORKDAY(K31,$O$8)</f>
        <v>43972</v>
      </c>
      <c r="P31" s="645">
        <f t="shared" si="29"/>
        <v>43964</v>
      </c>
      <c r="Q31" s="645">
        <f t="shared" ref="Q31:Q40" si="34">WORKDAY(P31,$Q$8)</f>
        <v>43980</v>
      </c>
      <c r="R31" s="645">
        <f>WORKDAY(Q31,$R$8)</f>
        <v>43985</v>
      </c>
      <c r="S31" s="141">
        <f t="shared" si="30"/>
        <v>43999</v>
      </c>
      <c r="T31" s="645">
        <f>WORKDAY(S31,$T$8)</f>
        <v>44004</v>
      </c>
      <c r="U31" s="141">
        <f t="shared" ref="U31:U38" si="35">WORKDAY(T31,$U$8)</f>
        <v>44025</v>
      </c>
      <c r="V31" s="141">
        <f t="shared" si="21"/>
        <v>44035</v>
      </c>
      <c r="W31" s="645">
        <f t="shared" si="22"/>
        <v>44040</v>
      </c>
      <c r="X31" s="141">
        <f t="shared" si="31"/>
        <v>44085</v>
      </c>
      <c r="Y31" s="141">
        <f t="shared" si="10"/>
        <v>44085</v>
      </c>
      <c r="Z31" s="141">
        <f t="shared" si="32"/>
        <v>44095</v>
      </c>
      <c r="AA31" s="141">
        <f t="shared" si="12"/>
        <v>44111</v>
      </c>
      <c r="AB31" s="645">
        <f t="shared" si="13"/>
        <v>44115</v>
      </c>
      <c r="AC31" s="648">
        <f t="shared" si="14"/>
        <v>44120</v>
      </c>
      <c r="AD31" s="142">
        <f>VLOOKUP(D31,'ГрКонтр одноэт.'!$B$10:$AF$117,31,0)</f>
        <v>44120</v>
      </c>
      <c r="AE31" s="143">
        <f t="shared" si="15"/>
        <v>5</v>
      </c>
    </row>
    <row r="32" spans="1:33">
      <c r="A32" s="136">
        <f>IF(ISBLANK(D32),"",COUNTA($D$10:D32))</f>
        <v>23</v>
      </c>
      <c r="B32" s="639">
        <v>30</v>
      </c>
      <c r="C32" s="640"/>
      <c r="D32" s="139" t="str">
        <f t="shared" si="1"/>
        <v>30</v>
      </c>
      <c r="E32" s="641" t="s">
        <v>66</v>
      </c>
      <c r="F32" s="651" t="s">
        <v>66</v>
      </c>
      <c r="G32" s="141" t="s">
        <v>66</v>
      </c>
      <c r="H32" s="141" t="s">
        <v>66</v>
      </c>
      <c r="I32" s="141" t="s">
        <v>66</v>
      </c>
      <c r="J32" s="141" t="str">
        <f t="shared" si="3"/>
        <v>-</v>
      </c>
      <c r="K32" s="644">
        <v>43694</v>
      </c>
      <c r="L32" s="645">
        <f t="shared" si="23"/>
        <v>43697</v>
      </c>
      <c r="M32" s="141">
        <f t="shared" si="4"/>
        <v>43727</v>
      </c>
      <c r="N32" s="141">
        <f t="shared" si="5"/>
        <v>43714</v>
      </c>
      <c r="O32" s="141">
        <f t="shared" si="33"/>
        <v>43724</v>
      </c>
      <c r="P32" s="645">
        <f t="shared" si="29"/>
        <v>43714</v>
      </c>
      <c r="Q32" s="645">
        <f t="shared" si="34"/>
        <v>43732</v>
      </c>
      <c r="R32" s="644">
        <f>WORKDAY(Q32,$R$8)+175</f>
        <v>43910</v>
      </c>
      <c r="S32" s="141">
        <f t="shared" si="30"/>
        <v>43924</v>
      </c>
      <c r="T32" s="645">
        <f>WORKDAY(S32,$T$8)</f>
        <v>43929</v>
      </c>
      <c r="U32" s="141">
        <f t="shared" si="35"/>
        <v>43950</v>
      </c>
      <c r="V32" s="141">
        <f t="shared" si="21"/>
        <v>43962</v>
      </c>
      <c r="W32" s="645">
        <f t="shared" si="22"/>
        <v>43965</v>
      </c>
      <c r="X32" s="141">
        <f t="shared" si="31"/>
        <v>44010</v>
      </c>
      <c r="Y32" s="141">
        <f t="shared" si="10"/>
        <v>44010</v>
      </c>
      <c r="Z32" s="141">
        <f t="shared" si="32"/>
        <v>44020</v>
      </c>
      <c r="AA32" s="141">
        <f t="shared" si="12"/>
        <v>44036</v>
      </c>
      <c r="AB32" s="645">
        <f t="shared" si="13"/>
        <v>44040</v>
      </c>
      <c r="AC32" s="648">
        <f t="shared" si="14"/>
        <v>44043</v>
      </c>
      <c r="AD32" s="142">
        <f>VLOOKUP(D32,'ГрКонтр одноэт.'!$B$10:$AF$117,31,0)</f>
        <v>44043</v>
      </c>
      <c r="AE32" s="143">
        <f t="shared" si="15"/>
        <v>3</v>
      </c>
    </row>
    <row r="33" spans="1:33">
      <c r="A33" s="136">
        <f>IF(ISBLANK(D33),"",COUNTA($D$10:D33))</f>
        <v>24</v>
      </c>
      <c r="B33" s="653">
        <v>31</v>
      </c>
      <c r="C33" s="654"/>
      <c r="D33" s="655" t="str">
        <f t="shared" si="1"/>
        <v>31</v>
      </c>
      <c r="E33" s="656">
        <v>44050</v>
      </c>
      <c r="F33" s="656">
        <f t="shared" ref="F33:F40" si="36">WORKDAY(E33,$F$8)</f>
        <v>44078</v>
      </c>
      <c r="G33" s="657">
        <f>WORKDAY(F33,$G$8)</f>
        <v>44103</v>
      </c>
      <c r="H33" s="657">
        <f>WORKDAY(G33,$H$8)</f>
        <v>44106</v>
      </c>
      <c r="I33" s="657">
        <f>WORKDAY(H33,$I$8)</f>
        <v>44113</v>
      </c>
      <c r="J33" s="657">
        <f t="shared" si="3"/>
        <v>44113</v>
      </c>
      <c r="K33" s="657">
        <f>WORKDAY(J33,$K$8)</f>
        <v>44127</v>
      </c>
      <c r="L33" s="657">
        <f t="shared" si="23"/>
        <v>44131</v>
      </c>
      <c r="M33" s="657">
        <f t="shared" si="4"/>
        <v>44161</v>
      </c>
      <c r="N33" s="657">
        <f t="shared" si="5"/>
        <v>44148</v>
      </c>
      <c r="O33" s="657">
        <f t="shared" si="33"/>
        <v>44158</v>
      </c>
      <c r="P33" s="657">
        <f t="shared" si="29"/>
        <v>44148</v>
      </c>
      <c r="Q33" s="657">
        <f t="shared" si="34"/>
        <v>44166</v>
      </c>
      <c r="R33" s="657">
        <f>WORKDAY(Q33,$R$8)</f>
        <v>44169</v>
      </c>
      <c r="S33" s="657">
        <f t="shared" si="30"/>
        <v>44183</v>
      </c>
      <c r="T33" s="657">
        <f>WORKDAY(S33,$T$8)</f>
        <v>44188</v>
      </c>
      <c r="U33" s="657">
        <f t="shared" si="35"/>
        <v>44209</v>
      </c>
      <c r="V33" s="657">
        <f t="shared" si="21"/>
        <v>44221</v>
      </c>
      <c r="W33" s="657">
        <f t="shared" si="22"/>
        <v>44224</v>
      </c>
      <c r="X33" s="657">
        <f t="shared" si="31"/>
        <v>44269</v>
      </c>
      <c r="Y33" s="657">
        <f t="shared" si="10"/>
        <v>44269</v>
      </c>
      <c r="Z33" s="657">
        <f t="shared" si="32"/>
        <v>44279</v>
      </c>
      <c r="AA33" s="657">
        <f t="shared" si="12"/>
        <v>44295</v>
      </c>
      <c r="AB33" s="657">
        <f t="shared" si="13"/>
        <v>44299</v>
      </c>
      <c r="AC33" s="658">
        <f t="shared" si="14"/>
        <v>44329</v>
      </c>
      <c r="AD33" s="142">
        <f>VLOOKUP(D33,'ГрКонтр одноэт.'!$B$10:$AF$117,31,0)</f>
        <v>44329</v>
      </c>
      <c r="AE33" s="143">
        <f t="shared" si="15"/>
        <v>30</v>
      </c>
    </row>
    <row r="34" spans="1:33" s="692" customFormat="1" ht="37.5" hidden="1">
      <c r="A34" s="683">
        <f>IF(ISBLANK(D34),"",COUNTA($D$10:D34))</f>
        <v>25</v>
      </c>
      <c r="B34" s="699" t="s">
        <v>1752</v>
      </c>
      <c r="C34" s="684"/>
      <c r="D34" s="685" t="str">
        <f t="shared" si="1"/>
        <v>факт 31</v>
      </c>
      <c r="E34" s="686">
        <v>44050</v>
      </c>
      <c r="F34" s="686">
        <f t="shared" si="36"/>
        <v>44078</v>
      </c>
      <c r="G34" s="687">
        <f>WORKDAY(F34,$G$8)</f>
        <v>44103</v>
      </c>
      <c r="H34" s="687">
        <f>WORKDAY(G34,$H$8)</f>
        <v>44106</v>
      </c>
      <c r="I34" s="687">
        <f>WORKDAY(H34,$I$8)</f>
        <v>44113</v>
      </c>
      <c r="J34" s="687">
        <f t="shared" si="3"/>
        <v>44113</v>
      </c>
      <c r="K34" s="687">
        <f>WORKDAY(J34,$K$8)</f>
        <v>44127</v>
      </c>
      <c r="L34" s="687">
        <f t="shared" si="23"/>
        <v>44131</v>
      </c>
      <c r="M34" s="687">
        <f t="shared" si="4"/>
        <v>44161</v>
      </c>
      <c r="N34" s="687">
        <f t="shared" si="5"/>
        <v>44148</v>
      </c>
      <c r="O34" s="687">
        <f t="shared" si="33"/>
        <v>44158</v>
      </c>
      <c r="P34" s="687">
        <f t="shared" si="29"/>
        <v>44148</v>
      </c>
      <c r="Q34" s="687">
        <f t="shared" si="34"/>
        <v>44166</v>
      </c>
      <c r="R34" s="687">
        <f>WORKDAY(Q34,$R$8)</f>
        <v>44169</v>
      </c>
      <c r="S34" s="687">
        <f t="shared" si="30"/>
        <v>44183</v>
      </c>
      <c r="T34" s="688">
        <f>WORKDAY(S34,$T$8)-45</f>
        <v>44143</v>
      </c>
      <c r="U34" s="687">
        <f t="shared" si="35"/>
        <v>44162</v>
      </c>
      <c r="V34" s="687">
        <f t="shared" si="21"/>
        <v>44174</v>
      </c>
      <c r="W34" s="688">
        <f>WORKDAY(V34,$W$8)-34</f>
        <v>44145</v>
      </c>
      <c r="X34" s="687">
        <f t="shared" si="31"/>
        <v>44190</v>
      </c>
      <c r="Y34" s="687">
        <f t="shared" si="10"/>
        <v>44190</v>
      </c>
      <c r="Z34" s="687">
        <f t="shared" si="32"/>
        <v>44200</v>
      </c>
      <c r="AA34" s="687">
        <f t="shared" si="12"/>
        <v>44216</v>
      </c>
      <c r="AB34" s="687">
        <f t="shared" si="13"/>
        <v>44220</v>
      </c>
      <c r="AC34" s="689" t="e">
        <f t="shared" si="14"/>
        <v>#N/A</v>
      </c>
      <c r="AD34" s="690" t="e">
        <f>VLOOKUP(D34,'ГрКонтр одноэт.'!$B$10:$AF$117,31,0)</f>
        <v>#N/A</v>
      </c>
      <c r="AE34" s="691" t="e">
        <f t="shared" si="15"/>
        <v>#N/A</v>
      </c>
      <c r="AG34" s="693"/>
    </row>
    <row r="35" spans="1:33">
      <c r="A35" s="136">
        <f>IF(ISBLANK(D35),"",COUNTA($D$10:D35))</f>
        <v>26</v>
      </c>
      <c r="B35" s="653">
        <v>32</v>
      </c>
      <c r="C35" s="654"/>
      <c r="D35" s="655" t="str">
        <f t="shared" si="1"/>
        <v>32</v>
      </c>
      <c r="E35" s="656">
        <v>44018</v>
      </c>
      <c r="F35" s="656">
        <f t="shared" si="36"/>
        <v>44046</v>
      </c>
      <c r="G35" s="675">
        <v>44211</v>
      </c>
      <c r="H35" s="675">
        <f>WORKDAY(G35,$H$8)</f>
        <v>44216</v>
      </c>
      <c r="I35" s="657">
        <f>WORKDAY(H35,$I$8)</f>
        <v>44223</v>
      </c>
      <c r="J35" s="657">
        <f t="shared" si="3"/>
        <v>44223</v>
      </c>
      <c r="K35" s="657">
        <f>WORKDAY(J35,$K$8)</f>
        <v>44237</v>
      </c>
      <c r="L35" s="657">
        <f t="shared" si="23"/>
        <v>44239</v>
      </c>
      <c r="M35" s="657">
        <f t="shared" si="4"/>
        <v>44271</v>
      </c>
      <c r="N35" s="657">
        <f t="shared" si="5"/>
        <v>44258</v>
      </c>
      <c r="O35" s="657">
        <f t="shared" si="33"/>
        <v>44266</v>
      </c>
      <c r="P35" s="657">
        <f t="shared" si="29"/>
        <v>44258</v>
      </c>
      <c r="Q35" s="657">
        <f t="shared" si="34"/>
        <v>44274</v>
      </c>
      <c r="R35" s="657">
        <f>WORKDAY(Q35,$R$8)</f>
        <v>44279</v>
      </c>
      <c r="S35" s="657">
        <f t="shared" si="30"/>
        <v>44293</v>
      </c>
      <c r="T35" s="657">
        <f t="shared" ref="T35:T40" si="37">WORKDAY(S35,$T$8)</f>
        <v>44298</v>
      </c>
      <c r="U35" s="657">
        <f t="shared" si="35"/>
        <v>44319</v>
      </c>
      <c r="V35" s="657">
        <f t="shared" si="21"/>
        <v>44329</v>
      </c>
      <c r="W35" s="657">
        <f>WORKDAY(V35,$W$8)</f>
        <v>44334</v>
      </c>
      <c r="X35" s="657">
        <f t="shared" si="31"/>
        <v>44379</v>
      </c>
      <c r="Y35" s="657">
        <f t="shared" si="10"/>
        <v>44379</v>
      </c>
      <c r="Z35" s="657">
        <f t="shared" si="32"/>
        <v>44389</v>
      </c>
      <c r="AA35" s="657">
        <f t="shared" si="12"/>
        <v>44405</v>
      </c>
      <c r="AB35" s="657">
        <f t="shared" si="13"/>
        <v>44409</v>
      </c>
      <c r="AC35" s="658">
        <f t="shared" si="14"/>
        <v>44342</v>
      </c>
      <c r="AD35" s="142">
        <v>44342</v>
      </c>
      <c r="AE35" s="143">
        <f t="shared" si="15"/>
        <v>-67</v>
      </c>
    </row>
    <row r="36" spans="1:33" s="692" customFormat="1" ht="37.5" hidden="1">
      <c r="A36" s="683">
        <f>IF(ISBLANK(D36),"",COUNTA($D$10:D36))</f>
        <v>27</v>
      </c>
      <c r="B36" s="699" t="s">
        <v>1753</v>
      </c>
      <c r="C36" s="684"/>
      <c r="D36" s="685" t="str">
        <f t="shared" si="1"/>
        <v>факт 32</v>
      </c>
      <c r="E36" s="686">
        <v>44018</v>
      </c>
      <c r="F36" s="686">
        <f t="shared" si="36"/>
        <v>44046</v>
      </c>
      <c r="G36" s="687">
        <f>WORKDAY(F36,$G$8)</f>
        <v>44069</v>
      </c>
      <c r="H36" s="688" t="s">
        <v>1754</v>
      </c>
      <c r="I36" s="687" t="e">
        <f>WORKDAY(H36,$I$8)</f>
        <v>#VALUE!</v>
      </c>
      <c r="J36" s="687" t="e">
        <f t="shared" si="3"/>
        <v>#VALUE!</v>
      </c>
      <c r="K36" s="687" t="e">
        <f>WORKDAY(J36,$K$8)</f>
        <v>#VALUE!</v>
      </c>
      <c r="L36" s="687" t="e">
        <f t="shared" si="23"/>
        <v>#VALUE!</v>
      </c>
      <c r="M36" s="687" t="e">
        <f t="shared" si="4"/>
        <v>#VALUE!</v>
      </c>
      <c r="N36" s="687" t="e">
        <f t="shared" si="5"/>
        <v>#VALUE!</v>
      </c>
      <c r="O36" s="687" t="e">
        <f t="shared" si="33"/>
        <v>#VALUE!</v>
      </c>
      <c r="P36" s="687" t="e">
        <f t="shared" si="29"/>
        <v>#VALUE!</v>
      </c>
      <c r="Q36" s="687" t="e">
        <f t="shared" si="34"/>
        <v>#VALUE!</v>
      </c>
      <c r="R36" s="687" t="e">
        <f>WORKDAY(Q36,$R$8)</f>
        <v>#VALUE!</v>
      </c>
      <c r="S36" s="687" t="e">
        <f t="shared" si="30"/>
        <v>#VALUE!</v>
      </c>
      <c r="T36" s="687" t="e">
        <f t="shared" si="37"/>
        <v>#VALUE!</v>
      </c>
      <c r="U36" s="687" t="e">
        <f t="shared" si="35"/>
        <v>#VALUE!</v>
      </c>
      <c r="V36" s="687" t="e">
        <f t="shared" si="21"/>
        <v>#VALUE!</v>
      </c>
      <c r="W36" s="687" t="e">
        <f>WORKDAY(V36,$W$8)</f>
        <v>#VALUE!</v>
      </c>
      <c r="X36" s="687" t="e">
        <f t="shared" si="31"/>
        <v>#VALUE!</v>
      </c>
      <c r="Y36" s="687" t="e">
        <f t="shared" si="10"/>
        <v>#VALUE!</v>
      </c>
      <c r="Z36" s="687" t="e">
        <f t="shared" si="32"/>
        <v>#VALUE!</v>
      </c>
      <c r="AA36" s="687" t="e">
        <f t="shared" si="12"/>
        <v>#VALUE!</v>
      </c>
      <c r="AB36" s="687" t="e">
        <f t="shared" si="13"/>
        <v>#VALUE!</v>
      </c>
      <c r="AC36" s="689">
        <f t="shared" si="14"/>
        <v>44342</v>
      </c>
      <c r="AD36" s="690">
        <v>44342</v>
      </c>
      <c r="AE36" s="691" t="e">
        <f t="shared" si="15"/>
        <v>#VALUE!</v>
      </c>
      <c r="AG36" s="693"/>
    </row>
    <row r="37" spans="1:33">
      <c r="A37" s="136">
        <f>IF(ISBLANK(D37),"",COUNTA($D$10:D37))</f>
        <v>28</v>
      </c>
      <c r="B37" s="653">
        <v>31</v>
      </c>
      <c r="C37" s="654" t="s">
        <v>1737</v>
      </c>
      <c r="D37" s="655" t="str">
        <f t="shared" si="1"/>
        <v>31О_С</v>
      </c>
      <c r="E37" s="656">
        <v>43854</v>
      </c>
      <c r="F37" s="656">
        <f t="shared" si="36"/>
        <v>43882</v>
      </c>
      <c r="G37" s="657">
        <f>WORKDAY(F37,$G$8)+89</f>
        <v>43996</v>
      </c>
      <c r="H37" s="657">
        <f>WORKDAY(G37,$H$8)</f>
        <v>43999</v>
      </c>
      <c r="I37" s="657">
        <f>WORKDAY(H37,$I$8)-7</f>
        <v>43999</v>
      </c>
      <c r="J37" s="657">
        <f>I37</f>
        <v>43999</v>
      </c>
      <c r="K37" s="702">
        <v>44132</v>
      </c>
      <c r="L37" s="657">
        <f>WORKDAY(K37,$L$8)</f>
        <v>44134</v>
      </c>
      <c r="M37" s="657">
        <f>WORKDAY(L37,$M$8)</f>
        <v>44166</v>
      </c>
      <c r="N37" s="657">
        <f>P37</f>
        <v>44167</v>
      </c>
      <c r="O37" s="657">
        <f>WORKDAY(K37,$O$8)</f>
        <v>44161</v>
      </c>
      <c r="P37" s="657">
        <f>WORKDAY(K37,$P$8)+14</f>
        <v>44167</v>
      </c>
      <c r="Q37" s="657">
        <f>WORKDAY(P37,5)-2</f>
        <v>44172</v>
      </c>
      <c r="R37" s="703">
        <f>WORKDAY(Q37,$R$8)</f>
        <v>44175</v>
      </c>
      <c r="S37" s="657">
        <f>WORKDAY(R37,$S$8)</f>
        <v>44189</v>
      </c>
      <c r="T37" s="657">
        <f>WORKDAY(S37,$T$8)</f>
        <v>44194</v>
      </c>
      <c r="U37" s="657">
        <f>WORKDAY(T37,$U$8)</f>
        <v>44215</v>
      </c>
      <c r="V37" s="657">
        <f>WORKDAY(U37,$V$8)</f>
        <v>44225</v>
      </c>
      <c r="W37" s="657">
        <f>WORKDAY(V37,$W$8)</f>
        <v>44230</v>
      </c>
      <c r="X37" s="657">
        <f>IF(U37="не требуется",T37+$X$9,W37+$X$8)-12</f>
        <v>44263</v>
      </c>
      <c r="Y37" s="657">
        <f>IF(U37="не требуется",X37+$Y$9,X37)</f>
        <v>44263</v>
      </c>
      <c r="Z37" s="657">
        <f>IF(U37="не требуется",Y37+$Z$9,Y37+$Z$8)</f>
        <v>44273</v>
      </c>
      <c r="AA37" s="657">
        <f>Z37+$AA$8</f>
        <v>44289</v>
      </c>
      <c r="AB37" s="657">
        <f t="shared" si="13"/>
        <v>44293</v>
      </c>
      <c r="AC37" s="658">
        <f t="shared" si="14"/>
        <v>44294</v>
      </c>
      <c r="AD37" s="142">
        <v>44294</v>
      </c>
      <c r="AE37" s="143">
        <f t="shared" si="15"/>
        <v>1</v>
      </c>
    </row>
    <row r="38" spans="1:33" s="692" customFormat="1" ht="37.5" hidden="1">
      <c r="A38" s="683">
        <f>IF(ISBLANK(D38),"",COUNTA($D$10:D38))</f>
        <v>29</v>
      </c>
      <c r="B38" s="699" t="s">
        <v>1752</v>
      </c>
      <c r="C38" s="684" t="s">
        <v>1737</v>
      </c>
      <c r="D38" s="685" t="str">
        <f t="shared" si="1"/>
        <v>факт 31О_С</v>
      </c>
      <c r="E38" s="686">
        <v>43854</v>
      </c>
      <c r="F38" s="686">
        <f t="shared" si="36"/>
        <v>43882</v>
      </c>
      <c r="G38" s="687">
        <f>WORKDAY(F38,$G$8)+89</f>
        <v>43996</v>
      </c>
      <c r="H38" s="687">
        <f>WORKDAY(G38,$H$8)</f>
        <v>43999</v>
      </c>
      <c r="I38" s="687">
        <f>WORKDAY(H38,$I$8)-7</f>
        <v>43999</v>
      </c>
      <c r="J38" s="687">
        <f t="shared" si="3"/>
        <v>43999</v>
      </c>
      <c r="K38" s="687">
        <f>WORKDAY(J38,$K$8)-12</f>
        <v>44001</v>
      </c>
      <c r="L38" s="687">
        <f t="shared" si="23"/>
        <v>44005</v>
      </c>
      <c r="M38" s="687">
        <f t="shared" si="4"/>
        <v>44035</v>
      </c>
      <c r="N38" s="687">
        <f t="shared" si="5"/>
        <v>44022</v>
      </c>
      <c r="O38" s="687">
        <f t="shared" si="33"/>
        <v>44032</v>
      </c>
      <c r="P38" s="687">
        <f t="shared" si="29"/>
        <v>44022</v>
      </c>
      <c r="Q38" s="687">
        <f t="shared" si="34"/>
        <v>44040</v>
      </c>
      <c r="R38" s="703">
        <f>WORKDAY(Q38,$R$8)+105</f>
        <v>44148</v>
      </c>
      <c r="S38" s="687">
        <f t="shared" si="30"/>
        <v>44162</v>
      </c>
      <c r="T38" s="687">
        <f t="shared" si="37"/>
        <v>44167</v>
      </c>
      <c r="U38" s="687">
        <f t="shared" si="35"/>
        <v>44188</v>
      </c>
      <c r="V38" s="687">
        <f t="shared" si="21"/>
        <v>44200</v>
      </c>
      <c r="W38" s="687">
        <f>WORKDAY(V38,$W$8)</f>
        <v>44203</v>
      </c>
      <c r="X38" s="687">
        <f t="shared" si="31"/>
        <v>44248</v>
      </c>
      <c r="Y38" s="687">
        <f t="shared" si="10"/>
        <v>44248</v>
      </c>
      <c r="Z38" s="687">
        <f t="shared" si="32"/>
        <v>44258</v>
      </c>
      <c r="AA38" s="687">
        <f t="shared" si="12"/>
        <v>44274</v>
      </c>
      <c r="AB38" s="687">
        <f t="shared" si="13"/>
        <v>44278</v>
      </c>
      <c r="AC38" s="689">
        <f t="shared" si="14"/>
        <v>44294</v>
      </c>
      <c r="AD38" s="690">
        <v>44294</v>
      </c>
      <c r="AE38" s="691">
        <f t="shared" si="15"/>
        <v>16</v>
      </c>
      <c r="AG38" s="693"/>
    </row>
    <row r="39" spans="1:33">
      <c r="A39" s="136">
        <f>IF(ISBLANK(D39),"",COUNTA($D$10:D39))</f>
        <v>30</v>
      </c>
      <c r="B39" s="639">
        <v>35</v>
      </c>
      <c r="C39" s="640" t="s">
        <v>1755</v>
      </c>
      <c r="D39" s="139" t="str">
        <f t="shared" si="1"/>
        <v>35О_Т</v>
      </c>
      <c r="E39" s="641">
        <v>44047</v>
      </c>
      <c r="F39" s="651">
        <f t="shared" si="36"/>
        <v>44075</v>
      </c>
      <c r="G39" s="141">
        <f>WORKDAY(F39,$G$8)</f>
        <v>44098</v>
      </c>
      <c r="H39" s="704">
        <f>WORKDAY(G39,$H$8)+82</f>
        <v>44185</v>
      </c>
      <c r="I39" s="141">
        <f>WORKDAY(H39,$I$8)</f>
        <v>44190</v>
      </c>
      <c r="J39" s="141">
        <f t="shared" si="3"/>
        <v>44190</v>
      </c>
      <c r="K39" s="652">
        <f>WORKDAY(J39,$K$8)+60</f>
        <v>44264</v>
      </c>
      <c r="L39" s="645">
        <f t="shared" si="23"/>
        <v>44266</v>
      </c>
      <c r="M39" s="141">
        <f t="shared" si="4"/>
        <v>44298</v>
      </c>
      <c r="N39" s="141">
        <f t="shared" si="5"/>
        <v>44285</v>
      </c>
      <c r="O39" s="141">
        <f t="shared" si="33"/>
        <v>44293</v>
      </c>
      <c r="P39" s="645">
        <f t="shared" si="29"/>
        <v>44285</v>
      </c>
      <c r="Q39" s="645">
        <f t="shared" si="34"/>
        <v>44301</v>
      </c>
      <c r="R39" s="645">
        <f>WORKDAY(Q39,$R$8)</f>
        <v>44306</v>
      </c>
      <c r="S39" s="141">
        <f t="shared" si="30"/>
        <v>44320</v>
      </c>
      <c r="T39" s="645">
        <f t="shared" si="37"/>
        <v>44323</v>
      </c>
      <c r="U39" s="646" t="s">
        <v>1718</v>
      </c>
      <c r="V39" s="646" t="s">
        <v>1718</v>
      </c>
      <c r="W39" s="705" t="s">
        <v>1718</v>
      </c>
      <c r="X39" s="141">
        <f t="shared" si="31"/>
        <v>44353</v>
      </c>
      <c r="Y39" s="141">
        <f t="shared" si="10"/>
        <v>44361</v>
      </c>
      <c r="Z39" s="141">
        <f t="shared" si="32"/>
        <v>44363</v>
      </c>
      <c r="AA39" s="141">
        <f t="shared" si="12"/>
        <v>44379</v>
      </c>
      <c r="AB39" s="645">
        <f t="shared" si="13"/>
        <v>44383</v>
      </c>
      <c r="AC39" s="648">
        <f t="shared" si="14"/>
        <v>44355</v>
      </c>
      <c r="AD39" s="142">
        <v>44355</v>
      </c>
      <c r="AE39" s="143">
        <f t="shared" si="15"/>
        <v>-28</v>
      </c>
    </row>
    <row r="40" spans="1:33">
      <c r="A40" s="136">
        <f>IF(ISBLANK(D40),"",COUNTA($D$10:D40))</f>
        <v>31</v>
      </c>
      <c r="B40" s="706">
        <v>46</v>
      </c>
      <c r="C40" s="707" t="s">
        <v>1755</v>
      </c>
      <c r="D40" s="708" t="str">
        <f t="shared" si="1"/>
        <v>46О_Т</v>
      </c>
      <c r="E40" s="709">
        <v>44231</v>
      </c>
      <c r="F40" s="710">
        <f t="shared" si="36"/>
        <v>44259</v>
      </c>
      <c r="G40" s="711">
        <f>WORKDAY(F40,$G$8)</f>
        <v>44284</v>
      </c>
      <c r="H40" s="711">
        <f>WORKDAY(G40,$H$8)</f>
        <v>44287</v>
      </c>
      <c r="I40" s="711">
        <f>WORKDAY(H40,$I$8)</f>
        <v>44294</v>
      </c>
      <c r="J40" s="711">
        <f t="shared" si="3"/>
        <v>44294</v>
      </c>
      <c r="K40" s="712">
        <f>WORKDAY(J40,$K$8)+60</f>
        <v>44368</v>
      </c>
      <c r="L40" s="713">
        <f t="shared" si="23"/>
        <v>44370</v>
      </c>
      <c r="M40" s="711">
        <f t="shared" si="4"/>
        <v>44400</v>
      </c>
      <c r="N40" s="711">
        <f t="shared" si="5"/>
        <v>44389</v>
      </c>
      <c r="O40" s="711">
        <f t="shared" si="33"/>
        <v>44397</v>
      </c>
      <c r="P40" s="713">
        <f t="shared" si="29"/>
        <v>44389</v>
      </c>
      <c r="Q40" s="713">
        <f t="shared" si="34"/>
        <v>44405</v>
      </c>
      <c r="R40" s="713">
        <f>WORKDAY(Q40,$R$8)</f>
        <v>44410</v>
      </c>
      <c r="S40" s="711">
        <f t="shared" si="30"/>
        <v>44424</v>
      </c>
      <c r="T40" s="713">
        <f t="shared" si="37"/>
        <v>44427</v>
      </c>
      <c r="U40" s="714" t="s">
        <v>1718</v>
      </c>
      <c r="V40" s="714" t="s">
        <v>1718</v>
      </c>
      <c r="W40" s="715" t="s">
        <v>1718</v>
      </c>
      <c r="X40" s="711">
        <f t="shared" si="31"/>
        <v>44457</v>
      </c>
      <c r="Y40" s="711">
        <f t="shared" si="10"/>
        <v>44465</v>
      </c>
      <c r="Z40" s="711">
        <f t="shared" si="32"/>
        <v>44467</v>
      </c>
      <c r="AA40" s="711">
        <f t="shared" si="12"/>
        <v>44483</v>
      </c>
      <c r="AB40" s="713">
        <f t="shared" si="13"/>
        <v>44487</v>
      </c>
      <c r="AC40" s="716">
        <f t="shared" si="14"/>
        <v>44459</v>
      </c>
      <c r="AD40" s="142">
        <v>44459</v>
      </c>
      <c r="AE40" s="143">
        <f t="shared" si="15"/>
        <v>-28</v>
      </c>
    </row>
    <row r="41" spans="1:33">
      <c r="A41" s="136">
        <f>IF(ISBLANK(D41),"",COUNTA($D$10:D41))</f>
        <v>32</v>
      </c>
      <c r="B41" s="137"/>
      <c r="C41" s="138"/>
      <c r="D41" s="139" t="str">
        <f t="shared" si="1"/>
        <v/>
      </c>
      <c r="E41" s="651"/>
      <c r="F41" s="141"/>
      <c r="G41" s="141"/>
      <c r="H41" s="141"/>
      <c r="I41" s="141"/>
      <c r="J41" s="141"/>
      <c r="K41" s="141"/>
      <c r="L41" s="141"/>
      <c r="M41" s="141"/>
      <c r="N41" s="141"/>
      <c r="O41" s="141"/>
      <c r="P41" s="141"/>
      <c r="Q41" s="141"/>
      <c r="R41" s="141"/>
      <c r="S41" s="141"/>
      <c r="T41" s="141"/>
      <c r="U41" s="141"/>
      <c r="V41" s="141"/>
      <c r="W41" s="141"/>
      <c r="X41" s="141"/>
      <c r="Y41" s="141"/>
      <c r="Z41" s="141"/>
      <c r="AA41" s="141"/>
      <c r="AB41" s="141"/>
      <c r="AC41" s="717"/>
      <c r="AD41" s="618"/>
      <c r="AE41" s="143"/>
    </row>
    <row r="42" spans="1:33" ht="18.75" customHeight="1">
      <c r="A42" s="136" t="str">
        <f>IF(ISBLANK(D42),"",COUNTA($D$10:D42))</f>
        <v/>
      </c>
      <c r="B42" s="137"/>
      <c r="C42" s="138"/>
      <c r="D42" s="1830"/>
      <c r="E42" s="1830"/>
      <c r="F42" s="141"/>
      <c r="G42" s="141"/>
      <c r="H42" s="718"/>
      <c r="I42" s="141"/>
      <c r="J42" s="141"/>
      <c r="K42" s="141"/>
      <c r="L42" s="141"/>
      <c r="M42" s="141"/>
      <c r="N42" s="141"/>
      <c r="O42" s="141"/>
      <c r="P42" s="141"/>
      <c r="Q42" s="141"/>
      <c r="R42" s="141"/>
      <c r="S42" s="141"/>
      <c r="T42" s="141"/>
      <c r="U42" s="141"/>
      <c r="V42" s="141"/>
      <c r="W42" s="141"/>
      <c r="X42" s="141"/>
      <c r="Y42" s="141"/>
      <c r="Z42" s="141"/>
      <c r="AA42" s="141"/>
      <c r="AB42" s="141"/>
      <c r="AC42" s="717"/>
      <c r="AD42" s="618"/>
      <c r="AE42" s="143"/>
    </row>
    <row r="43" spans="1:33" ht="18.75" customHeight="1">
      <c r="A43" s="136" t="str">
        <f>IF(ISBLANK(D43),"",COUNTA($D$10:D43))</f>
        <v/>
      </c>
      <c r="B43" s="137"/>
      <c r="C43" s="719"/>
      <c r="D43" s="1831"/>
      <c r="E43" s="1831"/>
      <c r="F43" s="1831"/>
      <c r="G43" s="141"/>
      <c r="H43" s="141"/>
      <c r="I43" s="141"/>
      <c r="J43" s="141"/>
      <c r="K43" s="141"/>
      <c r="L43" s="141"/>
      <c r="M43" s="141"/>
      <c r="N43" s="141"/>
      <c r="O43" s="141"/>
      <c r="P43" s="141"/>
      <c r="Q43" s="141"/>
      <c r="R43" s="141"/>
      <c r="S43" s="141"/>
      <c r="T43" s="141"/>
      <c r="U43" s="141"/>
      <c r="V43" s="141"/>
      <c r="W43" s="141"/>
      <c r="X43" s="141"/>
      <c r="Y43" s="141"/>
      <c r="Z43" s="141"/>
      <c r="AA43" s="141"/>
      <c r="AB43" s="141"/>
      <c r="AC43" s="717"/>
      <c r="AD43" s="618"/>
      <c r="AE43" s="143"/>
    </row>
    <row r="44" spans="1:33" ht="18.75" customHeight="1">
      <c r="A44" s="136" t="str">
        <f>IF(ISBLANK(D44),"",COUNTA($D$10:D44))</f>
        <v/>
      </c>
      <c r="B44" s="137"/>
      <c r="C44" s="138" t="s">
        <v>1756</v>
      </c>
      <c r="D44" s="1831"/>
      <c r="E44" s="1831"/>
      <c r="F44" s="1831"/>
      <c r="G44" s="141"/>
      <c r="H44" s="141"/>
      <c r="I44" s="141"/>
      <c r="J44" s="141"/>
      <c r="K44" s="141"/>
      <c r="L44" s="141"/>
      <c r="M44" s="141"/>
      <c r="N44" s="141"/>
      <c r="O44" s="141"/>
      <c r="P44" s="141"/>
      <c r="Q44" s="141"/>
      <c r="R44" s="141"/>
      <c r="S44" s="141"/>
      <c r="T44" s="141"/>
      <c r="U44" s="141"/>
      <c r="V44" s="141"/>
      <c r="W44" s="141"/>
      <c r="X44" s="141"/>
      <c r="Y44" s="141"/>
      <c r="Z44" s="141"/>
      <c r="AA44" s="141"/>
      <c r="AB44" s="141"/>
      <c r="AC44" s="717"/>
      <c r="AD44" s="618"/>
      <c r="AE44" s="143"/>
    </row>
    <row r="45" spans="1:33" ht="18.75" customHeight="1">
      <c r="A45" s="136" t="str">
        <f>IF(ISBLANK(D45),"",COUNTA($D$10:D45))</f>
        <v/>
      </c>
      <c r="B45" s="137"/>
      <c r="C45" s="138" t="s">
        <v>1757</v>
      </c>
      <c r="D45" s="1831"/>
      <c r="E45" s="1831"/>
      <c r="F45" s="1831"/>
      <c r="G45" s="1831"/>
      <c r="H45" s="141"/>
      <c r="I45" s="141"/>
      <c r="J45" s="141"/>
      <c r="K45" s="141"/>
      <c r="L45" s="141"/>
      <c r="M45" s="141"/>
      <c r="N45" s="141"/>
      <c r="O45" s="141"/>
      <c r="P45" s="141"/>
      <c r="Q45" s="141"/>
      <c r="R45" s="141"/>
      <c r="S45" s="141"/>
      <c r="T45" s="141"/>
      <c r="U45" s="141"/>
      <c r="V45" s="141"/>
      <c r="W45" s="141"/>
      <c r="X45" s="141"/>
      <c r="Y45" s="141"/>
      <c r="Z45" s="141"/>
      <c r="AA45" s="141"/>
      <c r="AB45" s="141"/>
      <c r="AC45" s="717"/>
      <c r="AD45" s="618"/>
      <c r="AE45" s="143"/>
    </row>
    <row r="46" spans="1:33" ht="36" customHeight="1">
      <c r="A46" s="136" t="str">
        <f>IF(ISBLANK(D46),"",COUNTA($D$10:D46))</f>
        <v/>
      </c>
      <c r="B46" s="137"/>
      <c r="C46" s="138" t="s">
        <v>1758</v>
      </c>
      <c r="D46" s="1831"/>
      <c r="E46" s="1831"/>
      <c r="F46" s="1831"/>
      <c r="G46" s="1831"/>
      <c r="H46" s="1831"/>
      <c r="I46" s="141"/>
      <c r="J46" s="141"/>
      <c r="K46" s="141"/>
      <c r="L46" s="141"/>
      <c r="M46" s="141"/>
      <c r="N46" s="141"/>
      <c r="O46" s="141"/>
      <c r="P46" s="141"/>
      <c r="Q46" s="141"/>
      <c r="R46" s="141"/>
      <c r="S46" s="141"/>
      <c r="T46" s="141"/>
      <c r="U46" s="141"/>
      <c r="V46" s="141"/>
      <c r="W46" s="141"/>
      <c r="X46" s="141"/>
      <c r="Y46" s="141"/>
      <c r="Z46" s="141"/>
      <c r="AA46" s="141"/>
      <c r="AB46" s="141"/>
      <c r="AC46" s="717"/>
      <c r="AD46" s="618"/>
      <c r="AE46" s="143"/>
    </row>
    <row r="47" spans="1:33" ht="37.5" customHeight="1">
      <c r="A47" s="136" t="str">
        <f>IF(ISBLANK(D47),"",COUNTA($D$10:D47))</f>
        <v/>
      </c>
      <c r="B47" s="137"/>
      <c r="C47" s="138" t="s">
        <v>1759</v>
      </c>
      <c r="D47" s="1831"/>
      <c r="E47" s="1831"/>
      <c r="F47" s="1831"/>
      <c r="G47" s="1831"/>
      <c r="H47" s="1831"/>
      <c r="I47" s="141"/>
      <c r="J47" s="141"/>
      <c r="K47" s="141"/>
      <c r="L47" s="141"/>
      <c r="M47" s="141"/>
      <c r="N47" s="141"/>
      <c r="O47" s="141"/>
      <c r="P47" s="141"/>
      <c r="Q47" s="141"/>
      <c r="R47" s="141"/>
      <c r="S47" s="141"/>
      <c r="T47" s="141"/>
      <c r="U47" s="141"/>
      <c r="V47" s="141"/>
      <c r="W47" s="141"/>
      <c r="X47" s="141"/>
      <c r="Y47" s="141"/>
      <c r="Z47" s="141"/>
      <c r="AA47" s="141"/>
      <c r="AB47" s="141"/>
      <c r="AC47" s="717"/>
      <c r="AD47" s="618"/>
      <c r="AE47" s="143"/>
    </row>
    <row r="48" spans="1:33" ht="37.5" customHeight="1">
      <c r="A48" s="136" t="str">
        <f>IF(ISBLANK(D48),"",COUNTA($D$10:D48))</f>
        <v/>
      </c>
      <c r="B48" s="137"/>
      <c r="C48" s="138" t="s">
        <v>1760</v>
      </c>
      <c r="D48" s="1831"/>
      <c r="E48" s="1831"/>
      <c r="F48" s="1831"/>
      <c r="G48" s="1831"/>
      <c r="H48" s="1831"/>
      <c r="I48" s="141"/>
      <c r="J48" s="141"/>
      <c r="K48" s="141"/>
      <c r="L48" s="141"/>
      <c r="M48" s="141"/>
      <c r="N48" s="141"/>
      <c r="O48" s="141"/>
      <c r="P48" s="141"/>
      <c r="Q48" s="141"/>
      <c r="R48" s="141"/>
      <c r="S48" s="141"/>
      <c r="T48" s="141"/>
      <c r="U48" s="141"/>
      <c r="V48" s="141"/>
      <c r="W48" s="141"/>
      <c r="X48" s="141"/>
      <c r="Y48" s="141"/>
      <c r="Z48" s="141"/>
      <c r="AA48" s="141"/>
      <c r="AB48" s="141"/>
      <c r="AC48" s="717"/>
      <c r="AD48" s="618"/>
      <c r="AE48" s="143"/>
    </row>
    <row r="49" spans="1:31" ht="37.5" customHeight="1">
      <c r="A49" s="136" t="str">
        <f>IF(ISBLANK(D49),"",COUNTA($D$10:D49))</f>
        <v/>
      </c>
      <c r="B49" s="137"/>
      <c r="C49" s="138" t="s">
        <v>1761</v>
      </c>
      <c r="D49" s="1831"/>
      <c r="E49" s="1831"/>
      <c r="F49" s="1831"/>
      <c r="G49" s="1831"/>
      <c r="H49" s="1831"/>
      <c r="I49" s="141"/>
      <c r="J49" s="141"/>
      <c r="K49" s="141"/>
      <c r="L49" s="141"/>
      <c r="M49" s="141"/>
      <c r="N49" s="141"/>
      <c r="O49" s="141"/>
      <c r="P49" s="141"/>
      <c r="Q49" s="141"/>
      <c r="R49" s="141"/>
      <c r="S49" s="141"/>
      <c r="T49" s="141"/>
      <c r="U49" s="141"/>
      <c r="V49" s="141"/>
      <c r="W49" s="141"/>
      <c r="X49" s="141"/>
      <c r="Y49" s="141"/>
      <c r="Z49" s="141"/>
      <c r="AA49" s="141"/>
      <c r="AB49" s="141"/>
      <c r="AC49" s="717"/>
      <c r="AD49" s="618"/>
      <c r="AE49" s="143"/>
    </row>
    <row r="50" spans="1:31" ht="37.5" customHeight="1">
      <c r="A50" s="136" t="str">
        <f>IF(ISBLANK(D50),"",COUNTA($D$10:D50))</f>
        <v/>
      </c>
      <c r="B50" s="137"/>
      <c r="C50" s="138" t="s">
        <v>1762</v>
      </c>
      <c r="D50" s="1831"/>
      <c r="E50" s="1831"/>
      <c r="F50" s="1831"/>
      <c r="G50" s="1831"/>
      <c r="H50" s="141"/>
      <c r="I50" s="141"/>
      <c r="J50" s="141"/>
      <c r="K50" s="141"/>
      <c r="L50" s="141"/>
      <c r="M50" s="141"/>
      <c r="N50" s="141"/>
      <c r="O50" s="141"/>
      <c r="P50" s="141"/>
      <c r="Q50" s="141"/>
      <c r="R50" s="141"/>
      <c r="S50" s="141"/>
      <c r="T50" s="141"/>
      <c r="U50" s="141"/>
      <c r="V50" s="141"/>
      <c r="W50" s="141"/>
      <c r="X50" s="141"/>
      <c r="Y50" s="141"/>
      <c r="Z50" s="141"/>
      <c r="AA50" s="141"/>
      <c r="AB50" s="141"/>
      <c r="AC50" s="717"/>
      <c r="AD50" s="618"/>
      <c r="AE50" s="143"/>
    </row>
    <row r="51" spans="1:31" ht="37.5" customHeight="1">
      <c r="A51" s="136" t="str">
        <f>IF(ISBLANK(D51),"",COUNTA($D$10:D51))</f>
        <v/>
      </c>
      <c r="B51" s="137"/>
      <c r="C51" s="138" t="s">
        <v>1763</v>
      </c>
      <c r="D51" s="1831"/>
      <c r="E51" s="1831"/>
      <c r="F51" s="1831"/>
      <c r="G51" s="1831"/>
      <c r="H51" s="141"/>
      <c r="I51" s="141"/>
      <c r="J51" s="141"/>
      <c r="K51" s="141"/>
      <c r="L51" s="141"/>
      <c r="M51" s="141"/>
      <c r="N51" s="141"/>
      <c r="O51" s="141"/>
      <c r="P51" s="141"/>
      <c r="Q51" s="141"/>
      <c r="R51" s="141"/>
      <c r="S51" s="141"/>
      <c r="T51" s="141"/>
      <c r="U51" s="141"/>
      <c r="V51" s="141"/>
      <c r="W51" s="141"/>
      <c r="X51" s="141"/>
      <c r="Y51" s="141"/>
      <c r="Z51" s="141"/>
      <c r="AA51" s="141"/>
      <c r="AB51" s="141"/>
      <c r="AC51" s="717"/>
      <c r="AD51" s="618"/>
      <c r="AE51" s="143"/>
    </row>
    <row r="52" spans="1:31" ht="18.75" customHeight="1">
      <c r="A52" s="136" t="str">
        <f>IF(ISBLANK(D52),"",COUNTA($D$10:D52))</f>
        <v/>
      </c>
      <c r="B52" s="137"/>
      <c r="C52" s="138">
        <v>18</v>
      </c>
      <c r="D52" s="1831"/>
      <c r="E52" s="1831"/>
      <c r="F52" s="1831"/>
      <c r="G52" s="1831"/>
      <c r="H52" s="141"/>
      <c r="I52" s="141"/>
      <c r="J52" s="141"/>
      <c r="K52" s="141"/>
      <c r="L52" s="141"/>
      <c r="M52" s="141"/>
      <c r="N52" s="141"/>
      <c r="O52" s="141"/>
      <c r="P52" s="141"/>
      <c r="Q52" s="141"/>
      <c r="R52" s="141"/>
      <c r="S52" s="141"/>
      <c r="T52" s="141"/>
      <c r="U52" s="141"/>
      <c r="V52" s="141"/>
      <c r="W52" s="141"/>
      <c r="X52" s="141"/>
      <c r="Y52" s="141"/>
      <c r="Z52" s="141"/>
      <c r="AA52" s="141"/>
      <c r="AB52" s="141"/>
      <c r="AC52" s="717"/>
      <c r="AD52" s="618"/>
      <c r="AE52" s="143"/>
    </row>
    <row r="53" spans="1:31" ht="38.25" customHeight="1">
      <c r="A53" s="136" t="str">
        <f>IF(ISBLANK(D53),"",COUNTA($D$10:D53))</f>
        <v/>
      </c>
      <c r="B53" s="137"/>
      <c r="C53" s="138">
        <v>31</v>
      </c>
      <c r="D53" s="1831"/>
      <c r="E53" s="1831"/>
      <c r="F53" s="1831"/>
      <c r="G53" s="1831"/>
      <c r="H53" s="1831"/>
      <c r="I53" s="141"/>
      <c r="J53" s="141"/>
      <c r="K53" s="141"/>
      <c r="L53" s="141"/>
      <c r="M53" s="141"/>
      <c r="N53" s="141"/>
      <c r="O53" s="141"/>
      <c r="P53" s="141"/>
      <c r="Q53" s="141"/>
      <c r="R53" s="141"/>
      <c r="S53" s="141"/>
      <c r="T53" s="141"/>
      <c r="U53" s="141"/>
      <c r="V53" s="141"/>
      <c r="W53" s="141"/>
      <c r="X53" s="141"/>
      <c r="Y53" s="141"/>
      <c r="Z53" s="141"/>
      <c r="AA53" s="141"/>
      <c r="AB53" s="141"/>
      <c r="AC53" s="717"/>
      <c r="AD53" s="618"/>
      <c r="AE53" s="143"/>
    </row>
    <row r="54" spans="1:31" ht="37.5" customHeight="1">
      <c r="A54" s="136" t="str">
        <f>IF(ISBLANK(D54),"",COUNTA($D$10:D54))</f>
        <v/>
      </c>
      <c r="B54" s="137"/>
      <c r="C54" s="138" t="s">
        <v>1764</v>
      </c>
      <c r="D54" s="1831"/>
      <c r="E54" s="1831"/>
      <c r="F54" s="1831"/>
      <c r="G54" s="1831"/>
      <c r="H54" s="1831"/>
      <c r="I54" s="141"/>
      <c r="J54" s="141"/>
      <c r="K54" s="141"/>
      <c r="L54" s="141"/>
      <c r="M54" s="141"/>
      <c r="N54" s="141"/>
      <c r="O54" s="141"/>
      <c r="P54" s="141"/>
      <c r="Q54" s="141"/>
      <c r="R54" s="141"/>
      <c r="S54" s="141"/>
      <c r="T54" s="141"/>
      <c r="U54" s="141"/>
      <c r="V54" s="141"/>
      <c r="W54" s="141"/>
      <c r="X54" s="141"/>
      <c r="Y54" s="141"/>
      <c r="Z54" s="141"/>
      <c r="AA54" s="141"/>
      <c r="AB54" s="141"/>
      <c r="AC54" s="717"/>
      <c r="AD54" s="618"/>
      <c r="AE54" s="143"/>
    </row>
    <row r="55" spans="1:31" ht="18.75" customHeight="1">
      <c r="A55" s="136" t="str">
        <f>IF(ISBLANK(D55),"",COUNTA($D$10:D55))</f>
        <v/>
      </c>
      <c r="B55" s="137"/>
      <c r="C55" s="138"/>
      <c r="D55" s="1832"/>
      <c r="E55" s="1832"/>
      <c r="F55" s="1832"/>
      <c r="G55" s="1832"/>
      <c r="H55" s="141"/>
      <c r="I55" s="141"/>
      <c r="J55" s="141"/>
      <c r="K55" s="141"/>
      <c r="L55" s="141"/>
      <c r="M55" s="141"/>
      <c r="N55" s="141"/>
      <c r="O55" s="141"/>
      <c r="P55" s="141"/>
      <c r="Q55" s="141"/>
      <c r="R55" s="141"/>
      <c r="S55" s="141"/>
      <c r="T55" s="141"/>
      <c r="U55" s="141"/>
      <c r="V55" s="141"/>
      <c r="W55" s="141"/>
      <c r="X55" s="141"/>
      <c r="Y55" s="141"/>
      <c r="Z55" s="141"/>
      <c r="AA55" s="141"/>
      <c r="AB55" s="141"/>
      <c r="AC55" s="717"/>
      <c r="AD55" s="618"/>
      <c r="AE55" s="143"/>
    </row>
    <row r="56" spans="1:31">
      <c r="A56" s="136" t="str">
        <f>IF(ISBLANK(D56),"",COUNTA($D$10:D56))</f>
        <v/>
      </c>
      <c r="B56" s="137"/>
      <c r="C56" s="138"/>
      <c r="D56" s="139"/>
      <c r="E56" s="65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717"/>
      <c r="AD56" s="618"/>
      <c r="AE56" s="143"/>
    </row>
    <row r="57" spans="1:31">
      <c r="A57" s="136" t="str">
        <f>IF(ISBLANK(D57),"",COUNTA($D$10:D57))</f>
        <v/>
      </c>
      <c r="B57" s="137"/>
      <c r="C57" s="138"/>
      <c r="D57" s="139"/>
      <c r="E57" s="651"/>
      <c r="F57" s="141"/>
      <c r="G57" s="141"/>
      <c r="H57" s="141"/>
      <c r="I57" s="141"/>
      <c r="J57" s="141"/>
      <c r="K57" s="141"/>
      <c r="L57" s="141"/>
      <c r="M57" s="141"/>
      <c r="N57" s="141"/>
      <c r="O57" s="141"/>
      <c r="P57" s="141"/>
      <c r="Q57" s="141"/>
      <c r="R57" s="141"/>
      <c r="S57" s="141"/>
      <c r="T57" s="141"/>
      <c r="U57" s="141"/>
      <c r="V57" s="141"/>
      <c r="W57" s="141"/>
      <c r="X57" s="141"/>
      <c r="Y57" s="141"/>
      <c r="Z57" s="141"/>
      <c r="AA57" s="141"/>
      <c r="AB57" s="141"/>
      <c r="AC57" s="717"/>
      <c r="AD57" s="618"/>
      <c r="AE57" s="143"/>
    </row>
    <row r="58" spans="1:31">
      <c r="A58" s="136">
        <f>IF(ISBLANK(D58),"",COUNTA($D$10:D58))</f>
        <v>33</v>
      </c>
      <c r="B58" s="137"/>
      <c r="C58" s="138"/>
      <c r="D58" s="139" t="str">
        <f>CONCATENATE(B58,,C58)</f>
        <v/>
      </c>
      <c r="E58" s="651"/>
      <c r="F58" s="141"/>
      <c r="G58" s="141"/>
      <c r="H58" s="141"/>
      <c r="I58" s="141"/>
      <c r="J58" s="141"/>
      <c r="K58" s="141"/>
      <c r="L58" s="141"/>
      <c r="M58" s="141"/>
      <c r="N58" s="141"/>
      <c r="O58" s="141"/>
      <c r="P58" s="141"/>
      <c r="Q58" s="141"/>
      <c r="R58" s="141"/>
      <c r="S58" s="141"/>
      <c r="T58" s="141"/>
      <c r="U58" s="141"/>
      <c r="V58" s="141"/>
      <c r="W58" s="141"/>
      <c r="X58" s="141"/>
      <c r="Y58" s="141"/>
      <c r="Z58" s="141"/>
      <c r="AA58" s="141"/>
      <c r="AB58" s="141"/>
      <c r="AC58" s="717"/>
      <c r="AD58" s="618"/>
      <c r="AE58" s="143"/>
    </row>
    <row r="59" spans="1:31">
      <c r="A59" s="136">
        <f>IF(ISBLANK(D59),"",COUNTA($D$10:D59))</f>
        <v>34</v>
      </c>
      <c r="B59" s="137"/>
      <c r="C59" s="138"/>
      <c r="D59" s="139" t="str">
        <f>CONCATENATE(B59,,C59)</f>
        <v/>
      </c>
      <c r="E59" s="651"/>
      <c r="F59" s="141"/>
      <c r="G59" s="141"/>
      <c r="H59" s="141"/>
      <c r="I59" s="141"/>
      <c r="J59" s="141"/>
      <c r="K59" s="141"/>
      <c r="L59" s="141"/>
      <c r="M59" s="141"/>
      <c r="N59" s="141"/>
      <c r="O59" s="141"/>
      <c r="P59" s="141"/>
      <c r="Q59" s="141"/>
      <c r="R59" s="141"/>
      <c r="S59" s="141"/>
      <c r="T59" s="141"/>
      <c r="U59" s="141"/>
      <c r="V59" s="141"/>
      <c r="Y59" s="141"/>
      <c r="Z59" s="141"/>
      <c r="AA59" s="141"/>
      <c r="AB59" s="141"/>
      <c r="AC59" s="717"/>
      <c r="AD59" s="618"/>
      <c r="AE59" s="143"/>
    </row>
    <row r="60" spans="1:31">
      <c r="A60" s="136">
        <f>IF(ISBLANK(D60),"",COUNTA($D$10:D60))</f>
        <v>35</v>
      </c>
      <c r="B60" s="137"/>
      <c r="C60" s="138"/>
      <c r="D60" s="139" t="str">
        <f>CONCATENATE(B60,,C60)</f>
        <v/>
      </c>
      <c r="E60" s="651"/>
      <c r="F60" s="141"/>
      <c r="G60" s="141"/>
      <c r="H60" s="141"/>
      <c r="I60" s="141"/>
      <c r="J60" s="141"/>
      <c r="K60" s="141"/>
      <c r="L60" s="141"/>
      <c r="M60" s="141"/>
      <c r="N60" s="141"/>
      <c r="O60" s="141"/>
      <c r="P60" s="141"/>
      <c r="Q60" s="141"/>
      <c r="R60" s="141"/>
      <c r="S60" s="141"/>
      <c r="T60" s="141"/>
      <c r="U60" s="141"/>
      <c r="V60" s="141"/>
      <c r="Y60" s="141"/>
      <c r="Z60" s="141"/>
      <c r="AA60" s="141"/>
      <c r="AB60" s="141"/>
      <c r="AC60" s="717"/>
      <c r="AD60" s="618"/>
      <c r="AE60" s="143"/>
    </row>
    <row r="61" spans="1:31">
      <c r="A61" s="136">
        <f>IF(ISBLANK(D61),"",COUNTA($D$10:D61))</f>
        <v>36</v>
      </c>
      <c r="B61" s="137"/>
      <c r="C61" s="138"/>
      <c r="D61" s="139" t="str">
        <f>CONCATENATE(B61,,C61)</f>
        <v/>
      </c>
      <c r="E61" s="65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717"/>
      <c r="AD61" s="618"/>
      <c r="AE61" s="143"/>
    </row>
    <row r="62" spans="1:31" ht="22.5">
      <c r="D62" s="158"/>
      <c r="E62" s="158">
        <f t="shared" ref="E62:AC62" si="38">SUBTOTAL(2,E10:E61)</f>
        <v>29</v>
      </c>
      <c r="F62" s="158">
        <f t="shared" si="38"/>
        <v>30</v>
      </c>
      <c r="G62" s="158">
        <f t="shared" si="38"/>
        <v>30</v>
      </c>
      <c r="H62" s="158">
        <f t="shared" si="38"/>
        <v>28</v>
      </c>
      <c r="I62" s="158">
        <f t="shared" si="38"/>
        <v>28</v>
      </c>
      <c r="J62" s="158">
        <f t="shared" si="38"/>
        <v>28</v>
      </c>
      <c r="K62" s="158">
        <f t="shared" si="38"/>
        <v>29</v>
      </c>
      <c r="L62" s="158">
        <f t="shared" si="38"/>
        <v>29</v>
      </c>
      <c r="M62" s="158">
        <f t="shared" si="38"/>
        <v>29</v>
      </c>
      <c r="N62" s="158">
        <f t="shared" si="38"/>
        <v>29</v>
      </c>
      <c r="O62" s="158">
        <f t="shared" si="38"/>
        <v>29</v>
      </c>
      <c r="P62" s="158">
        <f t="shared" si="38"/>
        <v>29</v>
      </c>
      <c r="Q62" s="158">
        <f t="shared" si="38"/>
        <v>26</v>
      </c>
      <c r="R62" s="158">
        <f t="shared" si="38"/>
        <v>26</v>
      </c>
      <c r="S62" s="158">
        <f t="shared" si="38"/>
        <v>26</v>
      </c>
      <c r="T62" s="158">
        <f t="shared" si="38"/>
        <v>26</v>
      </c>
      <c r="U62" s="158">
        <f t="shared" si="38"/>
        <v>22</v>
      </c>
      <c r="V62" s="158">
        <f t="shared" si="38"/>
        <v>22</v>
      </c>
      <c r="W62" s="158">
        <f t="shared" si="38"/>
        <v>22</v>
      </c>
      <c r="X62" s="158">
        <f t="shared" si="38"/>
        <v>26</v>
      </c>
      <c r="Y62" s="158">
        <f t="shared" si="38"/>
        <v>26</v>
      </c>
      <c r="Z62" s="158">
        <f t="shared" si="38"/>
        <v>26</v>
      </c>
      <c r="AA62" s="158">
        <f t="shared" si="38"/>
        <v>26</v>
      </c>
      <c r="AB62" s="158">
        <f t="shared" si="38"/>
        <v>26</v>
      </c>
      <c r="AC62" s="158">
        <f t="shared" si="38"/>
        <v>29</v>
      </c>
    </row>
    <row r="86" spans="23:24">
      <c r="W86" s="141"/>
      <c r="X86" s="141"/>
    </row>
    <row r="87" spans="23:24">
      <c r="W87" s="141"/>
      <c r="X87" s="141"/>
    </row>
  </sheetData>
  <autoFilter ref="A7:AE61"/>
  <mergeCells count="16">
    <mergeCell ref="D55:G55"/>
    <mergeCell ref="D50:G50"/>
    <mergeCell ref="D51:G51"/>
    <mergeCell ref="D52:G52"/>
    <mergeCell ref="D53:H53"/>
    <mergeCell ref="D54:H54"/>
    <mergeCell ref="D45:G45"/>
    <mergeCell ref="D46:H46"/>
    <mergeCell ref="D47:H47"/>
    <mergeCell ref="D48:H48"/>
    <mergeCell ref="D49:H49"/>
    <mergeCell ref="F4:K4"/>
    <mergeCell ref="Q4:S4"/>
    <mergeCell ref="D42:E42"/>
    <mergeCell ref="D43:F43"/>
    <mergeCell ref="D44:F44"/>
  </mergeCells>
  <conditionalFormatting sqref="B10:AC13 I16:AC16 B18:AC18 B24:G24 I24:AC24 S37:AC37 B35:G35 I35:AC35 B20:AC20 B22:AC22 B31:AC33 M14:O14 Q14:AC14 B16:G16 B25:AC25 B27:AC27 B14:K14 B37:Q37 H23:H24 B39:AC40 B29:AC29">
    <cfRule type="expression" dxfId="77" priority="2">
      <formula>$D10=$G$2</formula>
    </cfRule>
    <cfRule type="expression" dxfId="76" priority="3">
      <formula>$T10=$T$2</formula>
    </cfRule>
  </conditionalFormatting>
  <conditionalFormatting sqref="AE10:AE14 AE16 AE18 AE20 AE22 AE24:AE25 AE27 AE29 AE31:AE33 AE35 AE37 AE39:AE40">
    <cfRule type="cellIs" dxfId="75" priority="4" operator="lessThan">
      <formula>0</formula>
    </cfRule>
  </conditionalFormatting>
  <conditionalFormatting sqref="H35">
    <cfRule type="expression" dxfId="74" priority="5">
      <formula>$T35=$T$2</formula>
    </cfRule>
    <cfRule type="expression" dxfId="73" priority="6">
      <formula>$S35=$S$2</formula>
    </cfRule>
    <cfRule type="expression" dxfId="72" priority="7">
      <formula>$D35=$G$2</formula>
    </cfRule>
  </conditionalFormatting>
  <conditionalFormatting sqref="B15:AC15 P14 L14">
    <cfRule type="expression" dxfId="71" priority="8">
      <formula>$D12=$G$2</formula>
    </cfRule>
    <cfRule type="expression" dxfId="70" priority="9">
      <formula>$T12=$T$2</formula>
    </cfRule>
  </conditionalFormatting>
  <conditionalFormatting sqref="C17:AC17 H16">
    <cfRule type="expression" dxfId="69" priority="10">
      <formula>$D14=$G$2</formula>
    </cfRule>
    <cfRule type="expression" dxfId="68" priority="11">
      <formula>$T14=$T$2</formula>
    </cfRule>
  </conditionalFormatting>
  <conditionalFormatting sqref="AE15">
    <cfRule type="cellIs" dxfId="67" priority="12" operator="lessThan">
      <formula>0</formula>
    </cfRule>
  </conditionalFormatting>
  <conditionalFormatting sqref="C19:AC19">
    <cfRule type="expression" dxfId="66" priority="13">
      <formula>$D19=$G$2</formula>
    </cfRule>
    <cfRule type="expression" dxfId="65" priority="14">
      <formula>$T19=$T$2</formula>
    </cfRule>
  </conditionalFormatting>
  <conditionalFormatting sqref="AE17">
    <cfRule type="cellIs" dxfId="64" priority="15" operator="lessThan">
      <formula>0</formula>
    </cfRule>
  </conditionalFormatting>
  <conditionalFormatting sqref="AE19">
    <cfRule type="cellIs" dxfId="63" priority="16" operator="lessThan">
      <formula>0</formula>
    </cfRule>
  </conditionalFormatting>
  <conditionalFormatting sqref="C21:AC21">
    <cfRule type="expression" dxfId="62" priority="17">
      <formula>$D21=$G$2</formula>
    </cfRule>
    <cfRule type="expression" dxfId="61" priority="18">
      <formula>$T21=$T$2</formula>
    </cfRule>
  </conditionalFormatting>
  <conditionalFormatting sqref="AE21">
    <cfRule type="cellIs" dxfId="60" priority="19" operator="lessThan">
      <formula>0</formula>
    </cfRule>
  </conditionalFormatting>
  <conditionalFormatting sqref="C23:G23 I23:AC23">
    <cfRule type="expression" dxfId="59" priority="20">
      <formula>$D23=$G$2</formula>
    </cfRule>
    <cfRule type="expression" dxfId="58" priority="21">
      <formula>$T23=$T$2</formula>
    </cfRule>
  </conditionalFormatting>
  <conditionalFormatting sqref="C26:AC26 O28 O30">
    <cfRule type="expression" dxfId="57" priority="22">
      <formula>$D26=$G$2</formula>
    </cfRule>
    <cfRule type="expression" dxfId="56" priority="23">
      <formula>$T26=$T$2</formula>
    </cfRule>
  </conditionalFormatting>
  <conditionalFormatting sqref="AE23">
    <cfRule type="cellIs" dxfId="55" priority="24" operator="lessThan">
      <formula>0</formula>
    </cfRule>
  </conditionalFormatting>
  <conditionalFormatting sqref="AE26">
    <cfRule type="cellIs" dxfId="54" priority="25" operator="lessThan">
      <formula>0</formula>
    </cfRule>
  </conditionalFormatting>
  <conditionalFormatting sqref="B34:AC34">
    <cfRule type="expression" dxfId="53" priority="26">
      <formula>$D34=$G$2</formula>
    </cfRule>
    <cfRule type="expression" dxfId="52" priority="27">
      <formula>$T34=$T$2</formula>
    </cfRule>
  </conditionalFormatting>
  <conditionalFormatting sqref="B28:N28 R28:AC28 P28">
    <cfRule type="expression" dxfId="51" priority="28">
      <formula>$D28=$G$2</formula>
    </cfRule>
    <cfRule type="expression" dxfId="50" priority="29">
      <formula>$T28=$T$2</formula>
    </cfRule>
  </conditionalFormatting>
  <conditionalFormatting sqref="AE28">
    <cfRule type="cellIs" dxfId="49" priority="30" operator="lessThan">
      <formula>0</formula>
    </cfRule>
  </conditionalFormatting>
  <conditionalFormatting sqref="Q28">
    <cfRule type="expression" dxfId="48" priority="31">
      <formula>$D28=$G$2</formula>
    </cfRule>
    <cfRule type="expression" dxfId="47" priority="32">
      <formula>$T28=$T$2</formula>
    </cfRule>
  </conditionalFormatting>
  <conditionalFormatting sqref="B26">
    <cfRule type="expression" dxfId="46" priority="33">
      <formula>$D26=$G$2</formula>
    </cfRule>
    <cfRule type="expression" dxfId="45" priority="34">
      <formula>$T26=$T$2</formula>
    </cfRule>
  </conditionalFormatting>
  <conditionalFormatting sqref="B30:N30 P30:AC30">
    <cfRule type="expression" dxfId="44" priority="35">
      <formula>$D30=$G$2</formula>
    </cfRule>
    <cfRule type="expression" dxfId="43" priority="36">
      <formula>$T30=$T$2</formula>
    </cfRule>
  </conditionalFormatting>
  <conditionalFormatting sqref="AE30">
    <cfRule type="cellIs" dxfId="42" priority="37" operator="lessThan">
      <formula>0</formula>
    </cfRule>
  </conditionalFormatting>
  <conditionalFormatting sqref="AE34">
    <cfRule type="cellIs" dxfId="41" priority="38" operator="lessThan">
      <formula>0</formula>
    </cfRule>
  </conditionalFormatting>
  <conditionalFormatting sqref="B36:G36 I36:AC36">
    <cfRule type="expression" dxfId="40" priority="39">
      <formula>$D36=$G$2</formula>
    </cfRule>
    <cfRule type="expression" dxfId="39" priority="40">
      <formula>$T36=$T$2</formula>
    </cfRule>
  </conditionalFormatting>
  <conditionalFormatting sqref="AE36">
    <cfRule type="cellIs" dxfId="38" priority="41" operator="lessThan">
      <formula>0</formula>
    </cfRule>
  </conditionalFormatting>
  <conditionalFormatting sqref="H36">
    <cfRule type="expression" dxfId="37" priority="42">
      <formula>$T36=$T$2</formula>
    </cfRule>
    <cfRule type="expression" dxfId="36" priority="43">
      <formula>$S36=$S$2</formula>
    </cfRule>
    <cfRule type="expression" dxfId="35" priority="44">
      <formula>$D36=$G$2</formula>
    </cfRule>
  </conditionalFormatting>
  <conditionalFormatting sqref="B17">
    <cfRule type="expression" dxfId="34" priority="45">
      <formula>$D17=$G$2</formula>
    </cfRule>
    <cfRule type="expression" dxfId="33" priority="46">
      <formula>$T17=$T$2</formula>
    </cfRule>
  </conditionalFormatting>
  <conditionalFormatting sqref="B19">
    <cfRule type="expression" dxfId="32" priority="47">
      <formula>$D19=$G$2</formula>
    </cfRule>
    <cfRule type="expression" dxfId="31" priority="48">
      <formula>$T19=$T$2</formula>
    </cfRule>
  </conditionalFormatting>
  <conditionalFormatting sqref="B21">
    <cfRule type="expression" dxfId="30" priority="49">
      <formula>$D21=$G$2</formula>
    </cfRule>
    <cfRule type="expression" dxfId="29" priority="50">
      <formula>$T21=$T$2</formula>
    </cfRule>
  </conditionalFormatting>
  <conditionalFormatting sqref="B23">
    <cfRule type="expression" dxfId="28" priority="51">
      <formula>$D23=$G$2</formula>
    </cfRule>
    <cfRule type="expression" dxfId="27" priority="52">
      <formula>$T23=$T$2</formula>
    </cfRule>
  </conditionalFormatting>
  <conditionalFormatting sqref="B38:AC38 R37">
    <cfRule type="expression" dxfId="26" priority="53">
      <formula>$D36=$G$2</formula>
    </cfRule>
    <cfRule type="expression" dxfId="25" priority="54">
      <formula>$T36=$T$2</formula>
    </cfRule>
  </conditionalFormatting>
  <conditionalFormatting sqref="AE38">
    <cfRule type="cellIs" dxfId="24" priority="55" operator="lessThan">
      <formula>0</formula>
    </cfRule>
  </conditionalFormatting>
  <printOptions horizontalCentered="1"/>
  <pageMargins left="0.31527777777777799" right="0.31527777777777799" top="0.55138888888888904" bottom="0.55138888888888904" header="0.51180555555555496" footer="0.51180555555555496"/>
  <pageSetup paperSize="9" scale="11" firstPageNumber="0" fitToHeight="32"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Template/>
  <TotalTime>101</TotalTime>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30</vt:i4>
      </vt:variant>
    </vt:vector>
  </HeadingPairs>
  <TitlesOfParts>
    <vt:vector size="53" baseType="lpstr">
      <vt:lpstr>объединенные-24.06.19</vt:lpstr>
      <vt:lpstr>ГрКонтр 2-хэтапные</vt:lpstr>
      <vt:lpstr>ИСХОДНИК-даты-2х</vt:lpstr>
      <vt:lpstr>ГрКонтр одноэт.</vt:lpstr>
      <vt:lpstr>Отчет по П-24</vt:lpstr>
      <vt:lpstr>Отчет по П-25</vt:lpstr>
      <vt:lpstr>Детализация и персонализация</vt:lpstr>
      <vt:lpstr>ИСХОДНИК-даты-2</vt:lpstr>
      <vt:lpstr>ИСХОДНИК-даты-1х</vt:lpstr>
      <vt:lpstr>Отчет РП - Павлову</vt:lpstr>
      <vt:lpstr>ИСХОДНИК-2х-в отчет</vt:lpstr>
      <vt:lpstr>ИСХОДНИК-1х-в отчет</vt:lpstr>
      <vt:lpstr>ИСХОДНИК-КУРАТОРЫ</vt:lpstr>
      <vt:lpstr>Состояние по лотам</vt:lpstr>
      <vt:lpstr>Детализации, Персонализация</vt:lpstr>
      <vt:lpstr>Аналитика</vt:lpstr>
      <vt:lpstr>Приложение W</vt:lpstr>
      <vt:lpstr>Schedule</vt:lpstr>
      <vt:lpstr>21-11-20</vt:lpstr>
      <vt:lpstr>Чек-лист ЗД</vt:lpstr>
      <vt:lpstr>Dates</vt:lpstr>
      <vt:lpstr>ЛОТ 6</vt:lpstr>
      <vt:lpstr>ИСХ. ПО СРОКАМ</vt:lpstr>
      <vt:lpstr>'ИСХОДНИК-КУРАТОРЫ'!BEJPA</vt:lpstr>
      <vt:lpstr>BEJPA</vt:lpstr>
      <vt:lpstr>'ГрКонтр 2-хэтапные'!Print_Titles_0</vt:lpstr>
      <vt:lpstr>'ГрКонтр одноэт.'!Print_Titles_0</vt:lpstr>
      <vt:lpstr>'Детализации, Персонализация'!Print_Titles_0</vt:lpstr>
      <vt:lpstr>'Детализация и персонализация'!Print_Titles_0</vt:lpstr>
      <vt:lpstr>'ИСХОДНИК-даты-2'!Print_Titles_0</vt:lpstr>
      <vt:lpstr>'ИСХОДНИК-КУРАТОРЫ'!Print_Titles_0</vt:lpstr>
      <vt:lpstr>'объединенные-24.06.19'!Print_Titles_0</vt:lpstr>
      <vt:lpstr>'ГрКонтр 2-хэтапные'!Заголовки_для_печати</vt:lpstr>
      <vt:lpstr>'ГрКонтр одноэт.'!Заголовки_для_печати</vt:lpstr>
      <vt:lpstr>'Детализации, Персонализация'!Заголовки_для_печати</vt:lpstr>
      <vt:lpstr>'Детализация и персонализация'!Заголовки_для_печати</vt:lpstr>
      <vt:lpstr>'ИСХОДНИК-даты-2'!Заголовки_для_печати</vt:lpstr>
      <vt:lpstr>'ИСХОДНИК-КУРАТОРЫ'!Заголовки_для_печати</vt:lpstr>
      <vt:lpstr>'объединенные-24.06.19'!Заголовки_для_печати</vt:lpstr>
      <vt:lpstr>Аналитика!Область_печати</vt:lpstr>
      <vt:lpstr>'ГрКонтр 2-хэтапные'!Область_печати</vt:lpstr>
      <vt:lpstr>'ГрКонтр одноэт.'!Область_печати</vt:lpstr>
      <vt:lpstr>'Детализации, Персонализация'!Область_печати</vt:lpstr>
      <vt:lpstr>'Детализация и персонализация'!Область_печати</vt:lpstr>
      <vt:lpstr>'ИСХОДНИК-1х-в отчет'!Область_печати</vt:lpstr>
      <vt:lpstr>'ИСХОДНИК-2х-в отчет'!Область_печати</vt:lpstr>
      <vt:lpstr>'ИСХОДНИК-даты-1х'!Область_печати</vt:lpstr>
      <vt:lpstr>'ИСХОДНИК-даты-2'!Область_печати</vt:lpstr>
      <vt:lpstr>'ИСХОДНИК-даты-2х'!Область_печати</vt:lpstr>
      <vt:lpstr>'ИСХОДНИК-КУРАТОРЫ'!Область_печати</vt:lpstr>
      <vt:lpstr>'объединенные-24.06.19'!Область_печати</vt:lpstr>
      <vt:lpstr>'Отчет РП - Павлову'!Область_печати</vt:lpstr>
      <vt:lpstr>праздники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P.Chunyukin@ase-ec.ru</dc:creator>
  <dc:description/>
  <cp:lastModifiedBy>Шубин Сергей Викторович</cp:lastModifiedBy>
  <cp:revision>10</cp:revision>
  <cp:lastPrinted>2020-11-19T08:17:15Z</cp:lastPrinted>
  <dcterms:created xsi:type="dcterms:W3CDTF">2006-09-16T00:00:00Z</dcterms:created>
  <dcterms:modified xsi:type="dcterms:W3CDTF">2020-12-02T10:17:26Z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